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2.xml" ContentType="application/vnd.openxmlformats-officedocument.spreadsheetml.pivot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3.xml" ContentType="application/vnd.openxmlformats-officedocument.spreadsheetml.pivot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4.xml" ContentType="application/vnd.openxmlformats-officedocument.spreadsheetml.pivot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kbr\Documents\EE\Stand2gether\"/>
    </mc:Choice>
  </mc:AlternateContent>
  <xr:revisionPtr revIDLastSave="0" documentId="13_ncr:1_{4210AD39-3C00-46C0-B8AA-20CEF25518A5}" xr6:coauthVersionLast="47" xr6:coauthVersionMax="47" xr10:uidLastSave="{00000000-0000-0000-0000-000000000000}"/>
  <bookViews>
    <workbookView xWindow="-5385" yWindow="-21720" windowWidth="38640" windowHeight="21120" activeTab="12" xr2:uid="{B9335CED-3F2B-480C-9AF4-01DD75C3B469}"/>
  </bookViews>
  <sheets>
    <sheet name="Q1 2025" sheetId="11" r:id="rId1"/>
    <sheet name="Q1 Provisie" sheetId="9" r:id="rId2"/>
    <sheet name="Q1 PT" sheetId="14" r:id="rId3"/>
    <sheet name="Q2 2025" sheetId="2" r:id="rId4"/>
    <sheet name="Q2 Provisie " sheetId="4" r:id="rId5"/>
    <sheet name="Q2 PT" sheetId="5" r:id="rId6"/>
    <sheet name="Q3 2025" sheetId="15" r:id="rId7"/>
    <sheet name="Q3 Provisie" sheetId="16" r:id="rId8"/>
    <sheet name="Q3 PT" sheetId="17" r:id="rId9"/>
    <sheet name="Q4 2025" sheetId="18" r:id="rId10"/>
    <sheet name="Q4 Provisie" sheetId="19" r:id="rId11"/>
    <sheet name="Q4 PT" sheetId="21" r:id="rId12"/>
    <sheet name="Artikel Prijzen" sheetId="3" r:id="rId13"/>
  </sheets>
  <definedNames>
    <definedName name="ExternalData_1" localSheetId="0" hidden="1">'Q1 2025'!$A$1:$H$3401</definedName>
    <definedName name="ExternalData_1" localSheetId="3" hidden="1">'Q2 2025'!$A$1:$H$2321</definedName>
    <definedName name="ExternalData_1" localSheetId="6" hidden="1">'Q3 2025'!$A$1:$H$1819</definedName>
    <definedName name="ExternalData_1" localSheetId="9" hidden="1">'Q4 2025'!$A$1:$H$2088</definedName>
  </definedNames>
  <calcPr calcId="191029"/>
  <pivotCaches>
    <pivotCache cacheId="4" r:id="rId14"/>
    <pivotCache cacheId="5" r:id="rId15"/>
    <pivotCache cacheId="6" r:id="rId16"/>
    <pivotCache cacheId="7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1" l="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30" i="11"/>
  <c r="P31" i="11"/>
  <c r="P32" i="11"/>
  <c r="P33" i="11"/>
  <c r="P34" i="11"/>
  <c r="P35" i="11"/>
  <c r="P36" i="11"/>
  <c r="P37" i="11"/>
  <c r="P38" i="11"/>
  <c r="P39" i="11"/>
  <c r="P40" i="11"/>
  <c r="P41" i="11"/>
  <c r="P42" i="11"/>
  <c r="P43" i="11"/>
  <c r="P44" i="11"/>
  <c r="P45" i="11"/>
  <c r="P46" i="11"/>
  <c r="P47" i="11"/>
  <c r="P48" i="11"/>
  <c r="P49" i="11"/>
  <c r="P50" i="11"/>
  <c r="P51" i="11"/>
  <c r="P52" i="11"/>
  <c r="P53" i="11"/>
  <c r="P54" i="11"/>
  <c r="P55" i="11"/>
  <c r="P56" i="11"/>
  <c r="P57" i="11"/>
  <c r="P58" i="11"/>
  <c r="P59" i="11"/>
  <c r="P60" i="11"/>
  <c r="P61" i="11"/>
  <c r="P62" i="11"/>
  <c r="P63" i="11"/>
  <c r="P64" i="11"/>
  <c r="P65" i="11"/>
  <c r="P66" i="11"/>
  <c r="P67" i="11"/>
  <c r="P68" i="11"/>
  <c r="P69" i="11"/>
  <c r="P70" i="11"/>
  <c r="P71" i="11"/>
  <c r="P72" i="11"/>
  <c r="P73" i="11"/>
  <c r="P74" i="11"/>
  <c r="P75" i="11"/>
  <c r="P76" i="11"/>
  <c r="P77" i="11"/>
  <c r="P78" i="11"/>
  <c r="P79" i="11"/>
  <c r="P80" i="11"/>
  <c r="P81" i="11"/>
  <c r="P82" i="11"/>
  <c r="P83" i="11"/>
  <c r="P84" i="11"/>
  <c r="P85" i="11"/>
  <c r="P86" i="11"/>
  <c r="P87" i="11"/>
  <c r="P88" i="11"/>
  <c r="P89" i="11"/>
  <c r="P90" i="11"/>
  <c r="P91" i="11"/>
  <c r="P92" i="11"/>
  <c r="P93" i="11"/>
  <c r="P94" i="11"/>
  <c r="P95" i="11"/>
  <c r="P96" i="11"/>
  <c r="P97" i="11"/>
  <c r="P98" i="11"/>
  <c r="P99" i="11"/>
  <c r="P100" i="11"/>
  <c r="P101" i="11"/>
  <c r="P102" i="11"/>
  <c r="P103" i="11"/>
  <c r="P104" i="11"/>
  <c r="P105" i="11"/>
  <c r="P106" i="11"/>
  <c r="P107" i="11"/>
  <c r="P108" i="11"/>
  <c r="P109" i="11"/>
  <c r="P110" i="11"/>
  <c r="P111" i="11"/>
  <c r="P112" i="11"/>
  <c r="P113" i="11"/>
  <c r="P114" i="11"/>
  <c r="P115" i="11"/>
  <c r="P116" i="11"/>
  <c r="P117" i="11"/>
  <c r="P118" i="11"/>
  <c r="P119" i="11"/>
  <c r="P120" i="11"/>
  <c r="P121" i="11"/>
  <c r="P122" i="11"/>
  <c r="P123" i="11"/>
  <c r="P124" i="11"/>
  <c r="P125" i="11"/>
  <c r="P126" i="11"/>
  <c r="P127" i="11"/>
  <c r="P128" i="11"/>
  <c r="P129" i="11"/>
  <c r="P130" i="11"/>
  <c r="P131" i="11"/>
  <c r="P132" i="11"/>
  <c r="P133" i="11"/>
  <c r="P134" i="11"/>
  <c r="P135" i="11"/>
  <c r="P136" i="11"/>
  <c r="P137" i="11"/>
  <c r="P138" i="11"/>
  <c r="P139" i="11"/>
  <c r="P140" i="11"/>
  <c r="P141" i="11"/>
  <c r="P142" i="11"/>
  <c r="P143" i="11"/>
  <c r="P144" i="11"/>
  <c r="P145" i="11"/>
  <c r="P146" i="11"/>
  <c r="P147" i="11"/>
  <c r="P148" i="11"/>
  <c r="P149" i="11"/>
  <c r="P150" i="11"/>
  <c r="P151" i="11"/>
  <c r="P152" i="11"/>
  <c r="P153" i="11"/>
  <c r="P154" i="11"/>
  <c r="P155" i="11"/>
  <c r="P156" i="11"/>
  <c r="P157" i="11"/>
  <c r="P158" i="11"/>
  <c r="P159" i="11"/>
  <c r="P160" i="11"/>
  <c r="P161" i="11"/>
  <c r="P162" i="11"/>
  <c r="P163" i="11"/>
  <c r="P164" i="11"/>
  <c r="P165" i="11"/>
  <c r="P166" i="11"/>
  <c r="P167" i="11"/>
  <c r="P168" i="11"/>
  <c r="P169" i="11"/>
  <c r="P170" i="11"/>
  <c r="P171" i="11"/>
  <c r="P172" i="11"/>
  <c r="P173" i="11"/>
  <c r="P174" i="11"/>
  <c r="P175" i="11"/>
  <c r="P176" i="11"/>
  <c r="P177" i="11"/>
  <c r="P178" i="11"/>
  <c r="P179" i="11"/>
  <c r="P180" i="11"/>
  <c r="P181" i="11"/>
  <c r="P182" i="11"/>
  <c r="P183" i="11"/>
  <c r="P184" i="11"/>
  <c r="P185" i="11"/>
  <c r="P186" i="11"/>
  <c r="P187" i="11"/>
  <c r="P188" i="11"/>
  <c r="P189" i="11"/>
  <c r="P190" i="11"/>
  <c r="P191" i="11"/>
  <c r="P192" i="11"/>
  <c r="P193" i="11"/>
  <c r="P194" i="11"/>
  <c r="P195" i="11"/>
  <c r="P196" i="11"/>
  <c r="P197" i="11"/>
  <c r="P198" i="11"/>
  <c r="P199" i="11"/>
  <c r="P200" i="11"/>
  <c r="P201" i="11"/>
  <c r="P202" i="11"/>
  <c r="P203" i="11"/>
  <c r="P204" i="11"/>
  <c r="P205" i="11"/>
  <c r="P206" i="11"/>
  <c r="P207" i="11"/>
  <c r="P208" i="11"/>
  <c r="P209" i="11"/>
  <c r="P210" i="11"/>
  <c r="P211" i="11"/>
  <c r="P212" i="11"/>
  <c r="P213" i="11"/>
  <c r="P214" i="11"/>
  <c r="P215" i="11"/>
  <c r="P216" i="11"/>
  <c r="P217" i="11"/>
  <c r="P218" i="11"/>
  <c r="P219" i="11"/>
  <c r="P220" i="11"/>
  <c r="P221" i="11"/>
  <c r="P222" i="11"/>
  <c r="P223" i="11"/>
  <c r="P224" i="11"/>
  <c r="P225" i="11"/>
  <c r="P226" i="11"/>
  <c r="P227" i="11"/>
  <c r="P228" i="11"/>
  <c r="P229" i="11"/>
  <c r="P230" i="11"/>
  <c r="P231" i="11"/>
  <c r="P232" i="11"/>
  <c r="P233" i="11"/>
  <c r="P234" i="11"/>
  <c r="P235" i="11"/>
  <c r="P236" i="11"/>
  <c r="P237" i="11"/>
  <c r="P238" i="11"/>
  <c r="P239" i="11"/>
  <c r="P240" i="11"/>
  <c r="P241" i="11"/>
  <c r="P242" i="11"/>
  <c r="P243" i="11"/>
  <c r="P244" i="11"/>
  <c r="P245" i="11"/>
  <c r="P246" i="11"/>
  <c r="P247" i="11"/>
  <c r="P248" i="11"/>
  <c r="P249" i="11"/>
  <c r="P250" i="11"/>
  <c r="P251" i="11"/>
  <c r="P252" i="11"/>
  <c r="P253" i="11"/>
  <c r="P254" i="11"/>
  <c r="P255" i="11"/>
  <c r="P256" i="11"/>
  <c r="P257" i="11"/>
  <c r="P258" i="11"/>
  <c r="P259" i="11"/>
  <c r="P260" i="11"/>
  <c r="P261" i="11"/>
  <c r="P262" i="11"/>
  <c r="P263" i="11"/>
  <c r="P264" i="11"/>
  <c r="P265" i="11"/>
  <c r="P266" i="11"/>
  <c r="P267" i="11"/>
  <c r="P268" i="11"/>
  <c r="P269" i="11"/>
  <c r="P270" i="11"/>
  <c r="P271" i="11"/>
  <c r="P272" i="11"/>
  <c r="P273" i="11"/>
  <c r="P274" i="11"/>
  <c r="P275" i="11"/>
  <c r="P276" i="11"/>
  <c r="P277" i="11"/>
  <c r="P278" i="11"/>
  <c r="P279" i="11"/>
  <c r="P280" i="11"/>
  <c r="P281" i="11"/>
  <c r="P282" i="11"/>
  <c r="P283" i="11"/>
  <c r="P284" i="11"/>
  <c r="P285" i="11"/>
  <c r="P286" i="11"/>
  <c r="P287" i="11"/>
  <c r="P288" i="11"/>
  <c r="P289" i="11"/>
  <c r="P290" i="11"/>
  <c r="P291" i="11"/>
  <c r="P292" i="11"/>
  <c r="P293" i="11"/>
  <c r="P294" i="11"/>
  <c r="P295" i="11"/>
  <c r="P296" i="11"/>
  <c r="P297" i="11"/>
  <c r="P298" i="11"/>
  <c r="P299" i="11"/>
  <c r="P300" i="11"/>
  <c r="P301" i="11"/>
  <c r="P302" i="11"/>
  <c r="P303" i="11"/>
  <c r="P304" i="11"/>
  <c r="P305" i="11"/>
  <c r="P306" i="11"/>
  <c r="P307" i="11"/>
  <c r="P308" i="11"/>
  <c r="P309" i="11"/>
  <c r="P310" i="11"/>
  <c r="P311" i="11"/>
  <c r="P312" i="11"/>
  <c r="P313" i="11"/>
  <c r="P314" i="11"/>
  <c r="P315" i="11"/>
  <c r="P316" i="11"/>
  <c r="P317" i="11"/>
  <c r="P318" i="11"/>
  <c r="P319" i="11"/>
  <c r="P320" i="11"/>
  <c r="P321" i="11"/>
  <c r="P322" i="11"/>
  <c r="P323" i="11"/>
  <c r="P324" i="11"/>
  <c r="P325" i="11"/>
  <c r="P326" i="11"/>
  <c r="P327" i="11"/>
  <c r="P328" i="11"/>
  <c r="P329" i="11"/>
  <c r="P330" i="11"/>
  <c r="P331" i="11"/>
  <c r="P332" i="11"/>
  <c r="P333" i="11"/>
  <c r="P334" i="11"/>
  <c r="P335" i="11"/>
  <c r="P336" i="11"/>
  <c r="P337" i="11"/>
  <c r="P338" i="11"/>
  <c r="P339" i="11"/>
  <c r="P340" i="11"/>
  <c r="P341" i="11"/>
  <c r="P342" i="11"/>
  <c r="P343" i="11"/>
  <c r="P344" i="11"/>
  <c r="P345" i="11"/>
  <c r="P346" i="11"/>
  <c r="P347" i="11"/>
  <c r="P348" i="11"/>
  <c r="P349" i="11"/>
  <c r="P350" i="11"/>
  <c r="P351" i="11"/>
  <c r="P352" i="11"/>
  <c r="P353" i="11"/>
  <c r="P354" i="11"/>
  <c r="P355" i="11"/>
  <c r="P356" i="11"/>
  <c r="P357" i="11"/>
  <c r="P358" i="11"/>
  <c r="P359" i="11"/>
  <c r="P360" i="11"/>
  <c r="P361" i="11"/>
  <c r="P362" i="11"/>
  <c r="P363" i="11"/>
  <c r="P364" i="11"/>
  <c r="P365" i="11"/>
  <c r="P366" i="11"/>
  <c r="P367" i="11"/>
  <c r="P368" i="11"/>
  <c r="P369" i="11"/>
  <c r="P370" i="11"/>
  <c r="P371" i="11"/>
  <c r="P372" i="11"/>
  <c r="P373" i="11"/>
  <c r="P374" i="11"/>
  <c r="P375" i="11"/>
  <c r="P376" i="11"/>
  <c r="P377" i="11"/>
  <c r="P378" i="11"/>
  <c r="P379" i="11"/>
  <c r="P380" i="11"/>
  <c r="P381" i="11"/>
  <c r="P382" i="11"/>
  <c r="P383" i="11"/>
  <c r="P384" i="11"/>
  <c r="P385" i="11"/>
  <c r="P386" i="11"/>
  <c r="P387" i="11"/>
  <c r="P388" i="11"/>
  <c r="P389" i="11"/>
  <c r="P390" i="11"/>
  <c r="P391" i="11"/>
  <c r="P392" i="11"/>
  <c r="P393" i="11"/>
  <c r="P394" i="11"/>
  <c r="P395" i="11"/>
  <c r="P396" i="11"/>
  <c r="P397" i="11"/>
  <c r="P398" i="11"/>
  <c r="P399" i="11"/>
  <c r="P400" i="11"/>
  <c r="P401" i="11"/>
  <c r="P402" i="11"/>
  <c r="P403" i="11"/>
  <c r="P404" i="11"/>
  <c r="P405" i="11"/>
  <c r="P406" i="11"/>
  <c r="P407" i="11"/>
  <c r="P408" i="11"/>
  <c r="P409" i="11"/>
  <c r="P410" i="11"/>
  <c r="P411" i="11"/>
  <c r="P412" i="11"/>
  <c r="P413" i="11"/>
  <c r="P414" i="11"/>
  <c r="P415" i="11"/>
  <c r="P416" i="11"/>
  <c r="P417" i="11"/>
  <c r="P418" i="11"/>
  <c r="P419" i="11"/>
  <c r="P420" i="11"/>
  <c r="P421" i="11"/>
  <c r="P422" i="11"/>
  <c r="P423" i="11"/>
  <c r="P424" i="11"/>
  <c r="P425" i="11"/>
  <c r="P426" i="11"/>
  <c r="P427" i="11"/>
  <c r="P428" i="11"/>
  <c r="P429" i="11"/>
  <c r="P430" i="11"/>
  <c r="P431" i="11"/>
  <c r="P432" i="11"/>
  <c r="P433" i="11"/>
  <c r="P434" i="11"/>
  <c r="P435" i="11"/>
  <c r="P436" i="11"/>
  <c r="P437" i="11"/>
  <c r="P438" i="11"/>
  <c r="P439" i="11"/>
  <c r="P440" i="11"/>
  <c r="P441" i="11"/>
  <c r="P442" i="11"/>
  <c r="P443" i="11"/>
  <c r="P444" i="11"/>
  <c r="P445" i="11"/>
  <c r="P446" i="11"/>
  <c r="P447" i="11"/>
  <c r="P448" i="11"/>
  <c r="P449" i="11"/>
  <c r="P450" i="11"/>
  <c r="P451" i="11"/>
  <c r="P452" i="11"/>
  <c r="P453" i="11"/>
  <c r="P454" i="11"/>
  <c r="P455" i="11"/>
  <c r="P456" i="11"/>
  <c r="P457" i="11"/>
  <c r="P458" i="11"/>
  <c r="P459" i="11"/>
  <c r="P460" i="11"/>
  <c r="P461" i="11"/>
  <c r="P462" i="11"/>
  <c r="P463" i="11"/>
  <c r="P464" i="11"/>
  <c r="P465" i="11"/>
  <c r="P466" i="11"/>
  <c r="P467" i="11"/>
  <c r="P468" i="11"/>
  <c r="P469" i="11"/>
  <c r="P470" i="11"/>
  <c r="P471" i="11"/>
  <c r="P472" i="11"/>
  <c r="P473" i="11"/>
  <c r="P474" i="11"/>
  <c r="P475" i="11"/>
  <c r="P476" i="11"/>
  <c r="P477" i="11"/>
  <c r="P478" i="11"/>
  <c r="P479" i="11"/>
  <c r="P480" i="11"/>
  <c r="P481" i="11"/>
  <c r="P482" i="11"/>
  <c r="P483" i="11"/>
  <c r="P484" i="11"/>
  <c r="P485" i="11"/>
  <c r="P486" i="11"/>
  <c r="P487" i="11"/>
  <c r="P488" i="11"/>
  <c r="P489" i="11"/>
  <c r="P490" i="11"/>
  <c r="P491" i="11"/>
  <c r="P492" i="11"/>
  <c r="P493" i="11"/>
  <c r="P494" i="11"/>
  <c r="P495" i="11"/>
  <c r="P496" i="11"/>
  <c r="P497" i="11"/>
  <c r="P498" i="11"/>
  <c r="P499" i="11"/>
  <c r="P500" i="11"/>
  <c r="P501" i="11"/>
  <c r="P502" i="11"/>
  <c r="P503" i="11"/>
  <c r="P504" i="11"/>
  <c r="P505" i="11"/>
  <c r="P506" i="11"/>
  <c r="P507" i="11"/>
  <c r="P508" i="11"/>
  <c r="P509" i="11"/>
  <c r="P510" i="11"/>
  <c r="P511" i="11"/>
  <c r="P512" i="11"/>
  <c r="P513" i="11"/>
  <c r="P514" i="11"/>
  <c r="P515" i="11"/>
  <c r="P516" i="11"/>
  <c r="P517" i="11"/>
  <c r="P518" i="11"/>
  <c r="P519" i="11"/>
  <c r="P520" i="11"/>
  <c r="P521" i="11"/>
  <c r="P522" i="11"/>
  <c r="P523" i="11"/>
  <c r="P524" i="11"/>
  <c r="P525" i="11"/>
  <c r="P526" i="11"/>
  <c r="P527" i="11"/>
  <c r="P528" i="11"/>
  <c r="P529" i="11"/>
  <c r="P530" i="11"/>
  <c r="P531" i="11"/>
  <c r="P532" i="11"/>
  <c r="P533" i="11"/>
  <c r="P534" i="11"/>
  <c r="P535" i="11"/>
  <c r="P536" i="11"/>
  <c r="P537" i="11"/>
  <c r="P538" i="11"/>
  <c r="P539" i="11"/>
  <c r="P540" i="11"/>
  <c r="P541" i="11"/>
  <c r="P542" i="11"/>
  <c r="P543" i="11"/>
  <c r="P544" i="11"/>
  <c r="P545" i="11"/>
  <c r="P546" i="11"/>
  <c r="P547" i="11"/>
  <c r="P548" i="11"/>
  <c r="P549" i="11"/>
  <c r="P550" i="11"/>
  <c r="P551" i="11"/>
  <c r="P552" i="11"/>
  <c r="P553" i="11"/>
  <c r="P554" i="11"/>
  <c r="P555" i="11"/>
  <c r="P556" i="11"/>
  <c r="P557" i="11"/>
  <c r="P558" i="11"/>
  <c r="P559" i="11"/>
  <c r="P560" i="11"/>
  <c r="P561" i="11"/>
  <c r="P562" i="11"/>
  <c r="P563" i="11"/>
  <c r="P564" i="11"/>
  <c r="P565" i="11"/>
  <c r="P566" i="11"/>
  <c r="P567" i="11"/>
  <c r="P568" i="11"/>
  <c r="P569" i="11"/>
  <c r="P570" i="11"/>
  <c r="P571" i="11"/>
  <c r="P572" i="11"/>
  <c r="P573" i="11"/>
  <c r="P574" i="11"/>
  <c r="P575" i="11"/>
  <c r="P576" i="11"/>
  <c r="P577" i="11"/>
  <c r="P578" i="11"/>
  <c r="P579" i="11"/>
  <c r="P580" i="11"/>
  <c r="P581" i="11"/>
  <c r="P582" i="11"/>
  <c r="P583" i="11"/>
  <c r="P584" i="11"/>
  <c r="P585" i="11"/>
  <c r="P586" i="11"/>
  <c r="P587" i="11"/>
  <c r="P588" i="11"/>
  <c r="P589" i="11"/>
  <c r="P590" i="11"/>
  <c r="P591" i="11"/>
  <c r="P592" i="11"/>
  <c r="P593" i="11"/>
  <c r="P594" i="11"/>
  <c r="P595" i="11"/>
  <c r="P596" i="11"/>
  <c r="P597" i="11"/>
  <c r="P598" i="11"/>
  <c r="P599" i="11"/>
  <c r="P600" i="11"/>
  <c r="P601" i="11"/>
  <c r="P602" i="11"/>
  <c r="P603" i="11"/>
  <c r="P604" i="11"/>
  <c r="P605" i="11"/>
  <c r="P606" i="11"/>
  <c r="P607" i="11"/>
  <c r="P608" i="11"/>
  <c r="P609" i="11"/>
  <c r="P610" i="11"/>
  <c r="P611" i="11"/>
  <c r="P612" i="11"/>
  <c r="P613" i="11"/>
  <c r="P614" i="11"/>
  <c r="P615" i="11"/>
  <c r="P616" i="11"/>
  <c r="P617" i="11"/>
  <c r="P618" i="11"/>
  <c r="P619" i="11"/>
  <c r="P620" i="11"/>
  <c r="P621" i="11"/>
  <c r="P622" i="11"/>
  <c r="P623" i="11"/>
  <c r="P624" i="11"/>
  <c r="P625" i="11"/>
  <c r="P626" i="11"/>
  <c r="P627" i="11"/>
  <c r="P628" i="11"/>
  <c r="P629" i="11"/>
  <c r="P630" i="11"/>
  <c r="P631" i="11"/>
  <c r="P632" i="11"/>
  <c r="P633" i="11"/>
  <c r="P634" i="11"/>
  <c r="P635" i="11"/>
  <c r="P636" i="11"/>
  <c r="P637" i="11"/>
  <c r="P638" i="11"/>
  <c r="P639" i="11"/>
  <c r="P640" i="11"/>
  <c r="P641" i="11"/>
  <c r="P642" i="11"/>
  <c r="P643" i="11"/>
  <c r="P644" i="11"/>
  <c r="P645" i="11"/>
  <c r="P646" i="11"/>
  <c r="P647" i="11"/>
  <c r="P648" i="11"/>
  <c r="P649" i="11"/>
  <c r="P650" i="11"/>
  <c r="P651" i="11"/>
  <c r="P652" i="11"/>
  <c r="P653" i="11"/>
  <c r="P654" i="11"/>
  <c r="P655" i="11"/>
  <c r="P656" i="11"/>
  <c r="P657" i="11"/>
  <c r="P658" i="11"/>
  <c r="P659" i="11"/>
  <c r="P660" i="11"/>
  <c r="P661" i="11"/>
  <c r="P662" i="11"/>
  <c r="P663" i="11"/>
  <c r="P664" i="11"/>
  <c r="P665" i="11"/>
  <c r="P666" i="11"/>
  <c r="P667" i="11"/>
  <c r="P668" i="11"/>
  <c r="P669" i="11"/>
  <c r="P670" i="11"/>
  <c r="P671" i="11"/>
  <c r="P672" i="11"/>
  <c r="P673" i="11"/>
  <c r="P674" i="11"/>
  <c r="P675" i="11"/>
  <c r="P676" i="11"/>
  <c r="P677" i="11"/>
  <c r="P678" i="11"/>
  <c r="P679" i="11"/>
  <c r="P680" i="11"/>
  <c r="P681" i="11"/>
  <c r="P682" i="11"/>
  <c r="P683" i="11"/>
  <c r="P684" i="11"/>
  <c r="P685" i="11"/>
  <c r="P686" i="11"/>
  <c r="P687" i="11"/>
  <c r="P688" i="11"/>
  <c r="P689" i="11"/>
  <c r="P690" i="11"/>
  <c r="P691" i="11"/>
  <c r="P692" i="11"/>
  <c r="P693" i="11"/>
  <c r="P694" i="11"/>
  <c r="P695" i="11"/>
  <c r="P696" i="11"/>
  <c r="P697" i="11"/>
  <c r="P698" i="11"/>
  <c r="P699" i="11"/>
  <c r="P700" i="11"/>
  <c r="P701" i="11"/>
  <c r="P702" i="11"/>
  <c r="P703" i="11"/>
  <c r="P704" i="11"/>
  <c r="P705" i="11"/>
  <c r="P706" i="11"/>
  <c r="P707" i="11"/>
  <c r="P708" i="11"/>
  <c r="P709" i="11"/>
  <c r="P710" i="11"/>
  <c r="P711" i="11"/>
  <c r="P712" i="11"/>
  <c r="P713" i="11"/>
  <c r="P714" i="11"/>
  <c r="P715" i="11"/>
  <c r="P716" i="11"/>
  <c r="P717" i="11"/>
  <c r="P718" i="11"/>
  <c r="P719" i="11"/>
  <c r="P720" i="11"/>
  <c r="P721" i="11"/>
  <c r="P722" i="11"/>
  <c r="P723" i="11"/>
  <c r="P724" i="11"/>
  <c r="P725" i="11"/>
  <c r="P726" i="11"/>
  <c r="P727" i="11"/>
  <c r="P728" i="11"/>
  <c r="P729" i="11"/>
  <c r="P730" i="11"/>
  <c r="P731" i="11"/>
  <c r="P732" i="11"/>
  <c r="P733" i="11"/>
  <c r="P734" i="11"/>
  <c r="P735" i="11"/>
  <c r="P736" i="11"/>
  <c r="P737" i="11"/>
  <c r="P738" i="11"/>
  <c r="P739" i="11"/>
  <c r="P740" i="11"/>
  <c r="P741" i="11"/>
  <c r="P742" i="11"/>
  <c r="P743" i="11"/>
  <c r="P744" i="11"/>
  <c r="P745" i="11"/>
  <c r="P746" i="11"/>
  <c r="P747" i="11"/>
  <c r="P748" i="11"/>
  <c r="P749" i="11"/>
  <c r="P750" i="11"/>
  <c r="P751" i="11"/>
  <c r="P752" i="11"/>
  <c r="P753" i="11"/>
  <c r="P754" i="11"/>
  <c r="P755" i="11"/>
  <c r="P756" i="11"/>
  <c r="P757" i="11"/>
  <c r="P758" i="11"/>
  <c r="P759" i="11"/>
  <c r="P760" i="11"/>
  <c r="P761" i="11"/>
  <c r="P762" i="11"/>
  <c r="P763" i="11"/>
  <c r="P764" i="11"/>
  <c r="P765" i="11"/>
  <c r="P766" i="11"/>
  <c r="P767" i="11"/>
  <c r="P768" i="11"/>
  <c r="P769" i="11"/>
  <c r="P770" i="11"/>
  <c r="P771" i="11"/>
  <c r="P772" i="11"/>
  <c r="P773" i="11"/>
  <c r="P774" i="11"/>
  <c r="P775" i="11"/>
  <c r="P776" i="11"/>
  <c r="P777" i="11"/>
  <c r="P778" i="11"/>
  <c r="P779" i="11"/>
  <c r="P780" i="11"/>
  <c r="P781" i="11"/>
  <c r="P782" i="11"/>
  <c r="P783" i="11"/>
  <c r="P784" i="11"/>
  <c r="P785" i="11"/>
  <c r="P786" i="11"/>
  <c r="P787" i="11"/>
  <c r="P788" i="11"/>
  <c r="P789" i="11"/>
  <c r="P790" i="11"/>
  <c r="P791" i="11"/>
  <c r="P792" i="11"/>
  <c r="P793" i="11"/>
  <c r="P794" i="11"/>
  <c r="P795" i="11"/>
  <c r="P796" i="11"/>
  <c r="P797" i="11"/>
  <c r="P798" i="11"/>
  <c r="P799" i="11"/>
  <c r="P800" i="11"/>
  <c r="P801" i="11"/>
  <c r="P802" i="11"/>
  <c r="P803" i="11"/>
  <c r="P804" i="11"/>
  <c r="P805" i="11"/>
  <c r="P806" i="11"/>
  <c r="P807" i="11"/>
  <c r="P808" i="11"/>
  <c r="P809" i="11"/>
  <c r="P810" i="11"/>
  <c r="P811" i="11"/>
  <c r="P812" i="11"/>
  <c r="P813" i="11"/>
  <c r="P814" i="11"/>
  <c r="P815" i="11"/>
  <c r="P816" i="11"/>
  <c r="P817" i="11"/>
  <c r="P818" i="11"/>
  <c r="P819" i="11"/>
  <c r="P820" i="11"/>
  <c r="P821" i="11"/>
  <c r="P822" i="11"/>
  <c r="P823" i="11"/>
  <c r="P824" i="11"/>
  <c r="P825" i="11"/>
  <c r="P826" i="11"/>
  <c r="P827" i="11"/>
  <c r="P828" i="11"/>
  <c r="P829" i="11"/>
  <c r="P830" i="11"/>
  <c r="P831" i="11"/>
  <c r="P832" i="11"/>
  <c r="P833" i="11"/>
  <c r="P834" i="11"/>
  <c r="P835" i="11"/>
  <c r="P836" i="11"/>
  <c r="P837" i="11"/>
  <c r="P838" i="11"/>
  <c r="P839" i="11"/>
  <c r="P840" i="11"/>
  <c r="P841" i="11"/>
  <c r="P842" i="11"/>
  <c r="P843" i="11"/>
  <c r="P844" i="11"/>
  <c r="P845" i="11"/>
  <c r="P846" i="11"/>
  <c r="P847" i="11"/>
  <c r="P848" i="11"/>
  <c r="P849" i="11"/>
  <c r="P850" i="11"/>
  <c r="P851" i="11"/>
  <c r="P852" i="11"/>
  <c r="P853" i="11"/>
  <c r="P854" i="11"/>
  <c r="P855" i="11"/>
  <c r="P856" i="11"/>
  <c r="P857" i="11"/>
  <c r="P858" i="11"/>
  <c r="P859" i="11"/>
  <c r="P860" i="11"/>
  <c r="P861" i="11"/>
  <c r="P862" i="11"/>
  <c r="P863" i="11"/>
  <c r="P864" i="11"/>
  <c r="P865" i="11"/>
  <c r="P866" i="11"/>
  <c r="P867" i="11"/>
  <c r="P868" i="11"/>
  <c r="P869" i="11"/>
  <c r="P870" i="11"/>
  <c r="P871" i="11"/>
  <c r="P872" i="11"/>
  <c r="P873" i="11"/>
  <c r="P874" i="11"/>
  <c r="P875" i="11"/>
  <c r="P876" i="11"/>
  <c r="P877" i="11"/>
  <c r="P878" i="11"/>
  <c r="P879" i="11"/>
  <c r="P880" i="11"/>
  <c r="P881" i="11"/>
  <c r="P882" i="11"/>
  <c r="P883" i="11"/>
  <c r="P884" i="11"/>
  <c r="P885" i="11"/>
  <c r="P886" i="11"/>
  <c r="P887" i="11"/>
  <c r="P888" i="11"/>
  <c r="P889" i="11"/>
  <c r="P890" i="11"/>
  <c r="P891" i="11"/>
  <c r="P892" i="11"/>
  <c r="P893" i="11"/>
  <c r="P894" i="11"/>
  <c r="P895" i="11"/>
  <c r="P896" i="11"/>
  <c r="P897" i="11"/>
  <c r="P898" i="11"/>
  <c r="P899" i="11"/>
  <c r="P900" i="11"/>
  <c r="P901" i="11"/>
  <c r="P902" i="11"/>
  <c r="P903" i="11"/>
  <c r="P904" i="11"/>
  <c r="P905" i="11"/>
  <c r="P906" i="11"/>
  <c r="P907" i="11"/>
  <c r="P908" i="11"/>
  <c r="P909" i="11"/>
  <c r="P910" i="11"/>
  <c r="P911" i="11"/>
  <c r="P912" i="11"/>
  <c r="P913" i="11"/>
  <c r="P914" i="11"/>
  <c r="P915" i="11"/>
  <c r="P916" i="11"/>
  <c r="P917" i="11"/>
  <c r="P918" i="11"/>
  <c r="P919" i="11"/>
  <c r="P920" i="11"/>
  <c r="P921" i="11"/>
  <c r="P922" i="11"/>
  <c r="P923" i="11"/>
  <c r="P924" i="11"/>
  <c r="P925" i="11"/>
  <c r="P926" i="11"/>
  <c r="P927" i="11"/>
  <c r="P928" i="11"/>
  <c r="P929" i="11"/>
  <c r="P930" i="11"/>
  <c r="P931" i="11"/>
  <c r="P932" i="11"/>
  <c r="P933" i="11"/>
  <c r="P934" i="11"/>
  <c r="P935" i="11"/>
  <c r="P936" i="11"/>
  <c r="P937" i="11"/>
  <c r="P938" i="11"/>
  <c r="P939" i="11"/>
  <c r="P940" i="11"/>
  <c r="P941" i="11"/>
  <c r="P942" i="11"/>
  <c r="P943" i="11"/>
  <c r="P944" i="11"/>
  <c r="P945" i="11"/>
  <c r="P946" i="11"/>
  <c r="P947" i="11"/>
  <c r="P948" i="11"/>
  <c r="P949" i="11"/>
  <c r="P950" i="11"/>
  <c r="P951" i="11"/>
  <c r="P952" i="11"/>
  <c r="P953" i="11"/>
  <c r="P954" i="11"/>
  <c r="P955" i="11"/>
  <c r="P956" i="11"/>
  <c r="P957" i="11"/>
  <c r="P958" i="11"/>
  <c r="P959" i="11"/>
  <c r="P960" i="11"/>
  <c r="P961" i="11"/>
  <c r="P962" i="11"/>
  <c r="P963" i="11"/>
  <c r="P964" i="11"/>
  <c r="P965" i="11"/>
  <c r="P966" i="11"/>
  <c r="P967" i="11"/>
  <c r="P968" i="11"/>
  <c r="P969" i="11"/>
  <c r="P970" i="11"/>
  <c r="P971" i="11"/>
  <c r="P972" i="11"/>
  <c r="P973" i="11"/>
  <c r="P974" i="11"/>
  <c r="P975" i="11"/>
  <c r="P976" i="11"/>
  <c r="P977" i="11"/>
  <c r="P978" i="11"/>
  <c r="P979" i="11"/>
  <c r="P980" i="11"/>
  <c r="P981" i="11"/>
  <c r="P982" i="11"/>
  <c r="P983" i="11"/>
  <c r="P984" i="11"/>
  <c r="P985" i="11"/>
  <c r="P986" i="11"/>
  <c r="P987" i="11"/>
  <c r="P988" i="11"/>
  <c r="P989" i="11"/>
  <c r="P990" i="11"/>
  <c r="P991" i="11"/>
  <c r="P992" i="11"/>
  <c r="P993" i="11"/>
  <c r="P994" i="11"/>
  <c r="P995" i="11"/>
  <c r="P996" i="11"/>
  <c r="P997" i="11"/>
  <c r="P998" i="11"/>
  <c r="P999" i="11"/>
  <c r="P1000" i="11"/>
  <c r="P1001" i="11"/>
  <c r="P1002" i="11"/>
  <c r="P1003" i="11"/>
  <c r="P1004" i="11"/>
  <c r="P1005" i="11"/>
  <c r="P1006" i="11"/>
  <c r="P1007" i="11"/>
  <c r="P1008" i="11"/>
  <c r="P1009" i="11"/>
  <c r="P1010" i="11"/>
  <c r="P1011" i="11"/>
  <c r="P1012" i="11"/>
  <c r="P1013" i="11"/>
  <c r="P1014" i="11"/>
  <c r="P1015" i="11"/>
  <c r="P1016" i="11"/>
  <c r="P1017" i="11"/>
  <c r="P1018" i="11"/>
  <c r="P1019" i="11"/>
  <c r="P1020" i="11"/>
  <c r="P1021" i="11"/>
  <c r="P1022" i="11"/>
  <c r="P1023" i="11"/>
  <c r="P1024" i="11"/>
  <c r="P1025" i="11"/>
  <c r="P1026" i="11"/>
  <c r="P1027" i="11"/>
  <c r="P1028" i="11"/>
  <c r="P1029" i="11"/>
  <c r="P1030" i="11"/>
  <c r="P1031" i="11"/>
  <c r="P1032" i="11"/>
  <c r="P1033" i="11"/>
  <c r="P1034" i="11"/>
  <c r="P1035" i="11"/>
  <c r="P1036" i="11"/>
  <c r="P1037" i="11"/>
  <c r="P1038" i="11"/>
  <c r="P1039" i="11"/>
  <c r="P1040" i="11"/>
  <c r="P1041" i="11"/>
  <c r="P1042" i="11"/>
  <c r="P1043" i="11"/>
  <c r="P1044" i="11"/>
  <c r="P1045" i="11"/>
  <c r="P1046" i="11"/>
  <c r="P1047" i="11"/>
  <c r="P1048" i="11"/>
  <c r="P1049" i="11"/>
  <c r="P1050" i="11"/>
  <c r="P1051" i="11"/>
  <c r="P1052" i="11"/>
  <c r="P1053" i="11"/>
  <c r="P1054" i="11"/>
  <c r="P1055" i="11"/>
  <c r="P1056" i="11"/>
  <c r="P1057" i="11"/>
  <c r="P1058" i="11"/>
  <c r="P1059" i="11"/>
  <c r="P1060" i="11"/>
  <c r="P1061" i="11"/>
  <c r="P1062" i="11"/>
  <c r="P1063" i="11"/>
  <c r="P1064" i="11"/>
  <c r="P1065" i="11"/>
  <c r="P1066" i="11"/>
  <c r="P1067" i="11"/>
  <c r="P1068" i="11"/>
  <c r="P1069" i="11"/>
  <c r="P1070" i="11"/>
  <c r="P1071" i="11"/>
  <c r="P1072" i="11"/>
  <c r="P1073" i="11"/>
  <c r="P1074" i="11"/>
  <c r="P1075" i="11"/>
  <c r="P1076" i="11"/>
  <c r="P1077" i="11"/>
  <c r="P1078" i="11"/>
  <c r="P1079" i="11"/>
  <c r="P1080" i="11"/>
  <c r="P1081" i="11"/>
  <c r="P1082" i="11"/>
  <c r="P1083" i="11"/>
  <c r="P1084" i="11"/>
  <c r="P1085" i="11"/>
  <c r="P1086" i="11"/>
  <c r="P1087" i="11"/>
  <c r="P1088" i="11"/>
  <c r="P1089" i="11"/>
  <c r="P1090" i="11"/>
  <c r="P1091" i="11"/>
  <c r="P1092" i="11"/>
  <c r="P1093" i="11"/>
  <c r="P1094" i="11"/>
  <c r="P1095" i="11"/>
  <c r="P1096" i="11"/>
  <c r="P1097" i="11"/>
  <c r="P1098" i="11"/>
  <c r="P1099" i="11"/>
  <c r="P1100" i="11"/>
  <c r="P1101" i="11"/>
  <c r="P1102" i="11"/>
  <c r="P1103" i="11"/>
  <c r="P1104" i="11"/>
  <c r="P1105" i="11"/>
  <c r="P1106" i="11"/>
  <c r="P1107" i="11"/>
  <c r="P1108" i="11"/>
  <c r="P1109" i="11"/>
  <c r="P1110" i="11"/>
  <c r="P1111" i="11"/>
  <c r="P1112" i="11"/>
  <c r="P1113" i="11"/>
  <c r="P1114" i="11"/>
  <c r="P1115" i="11"/>
  <c r="P1116" i="11"/>
  <c r="P1117" i="11"/>
  <c r="P1118" i="11"/>
  <c r="P1119" i="11"/>
  <c r="P1120" i="11"/>
  <c r="P1121" i="11"/>
  <c r="P1122" i="11"/>
  <c r="P1123" i="11"/>
  <c r="P1124" i="11"/>
  <c r="P1125" i="11"/>
  <c r="P1126" i="11"/>
  <c r="P1127" i="11"/>
  <c r="P1128" i="11"/>
  <c r="P1129" i="11"/>
  <c r="P1130" i="11"/>
  <c r="P1131" i="11"/>
  <c r="P1132" i="11"/>
  <c r="P1133" i="11"/>
  <c r="P1134" i="11"/>
  <c r="P1135" i="11"/>
  <c r="P1136" i="11"/>
  <c r="P1137" i="11"/>
  <c r="P1138" i="11"/>
  <c r="P1139" i="11"/>
  <c r="P1140" i="11"/>
  <c r="P1141" i="11"/>
  <c r="P1142" i="11"/>
  <c r="P1143" i="11"/>
  <c r="P1144" i="11"/>
  <c r="P1145" i="11"/>
  <c r="P1146" i="11"/>
  <c r="P1147" i="11"/>
  <c r="P1148" i="11"/>
  <c r="P1149" i="11"/>
  <c r="P1150" i="11"/>
  <c r="P1151" i="11"/>
  <c r="P1152" i="11"/>
  <c r="P1153" i="11"/>
  <c r="P1154" i="11"/>
  <c r="P1155" i="11"/>
  <c r="P1156" i="11"/>
  <c r="P1157" i="11"/>
  <c r="P1158" i="11"/>
  <c r="P1159" i="11"/>
  <c r="P1160" i="11"/>
  <c r="P1161" i="11"/>
  <c r="P1162" i="11"/>
  <c r="P1163" i="11"/>
  <c r="P1164" i="11"/>
  <c r="P1165" i="11"/>
  <c r="P1166" i="11"/>
  <c r="P1167" i="11"/>
  <c r="P1168" i="11"/>
  <c r="P1169" i="11"/>
  <c r="P1170" i="11"/>
  <c r="P1171" i="11"/>
  <c r="P1172" i="11"/>
  <c r="P1173" i="11"/>
  <c r="P1174" i="11"/>
  <c r="P1175" i="11"/>
  <c r="P1176" i="11"/>
  <c r="P1177" i="11"/>
  <c r="P1178" i="11"/>
  <c r="P1179" i="11"/>
  <c r="P1180" i="11"/>
  <c r="P1181" i="11"/>
  <c r="P1182" i="11"/>
  <c r="P1183" i="11"/>
  <c r="P1184" i="11"/>
  <c r="P1185" i="11"/>
  <c r="P1186" i="11"/>
  <c r="P1187" i="11"/>
  <c r="P1188" i="11"/>
  <c r="P1189" i="11"/>
  <c r="P1190" i="11"/>
  <c r="P1191" i="11"/>
  <c r="P1192" i="11"/>
  <c r="P1193" i="11"/>
  <c r="P1194" i="11"/>
  <c r="P1195" i="11"/>
  <c r="P1196" i="11"/>
  <c r="P1197" i="11"/>
  <c r="P1198" i="11"/>
  <c r="P1199" i="11"/>
  <c r="P1200" i="11"/>
  <c r="P1201" i="11"/>
  <c r="P1202" i="11"/>
  <c r="P1203" i="11"/>
  <c r="P1204" i="11"/>
  <c r="P1205" i="11"/>
  <c r="P1206" i="11"/>
  <c r="P1207" i="11"/>
  <c r="P1208" i="11"/>
  <c r="P1209" i="11"/>
  <c r="P1210" i="11"/>
  <c r="P1211" i="11"/>
  <c r="P1212" i="11"/>
  <c r="P1213" i="11"/>
  <c r="P1214" i="11"/>
  <c r="P1215" i="11"/>
  <c r="P1216" i="11"/>
  <c r="P1217" i="11"/>
  <c r="P1218" i="11"/>
  <c r="P1219" i="11"/>
  <c r="P1220" i="11"/>
  <c r="P1221" i="11"/>
  <c r="P1222" i="11"/>
  <c r="P1223" i="11"/>
  <c r="P1224" i="11"/>
  <c r="P1225" i="11"/>
  <c r="P1226" i="11"/>
  <c r="P1227" i="11"/>
  <c r="P1228" i="11"/>
  <c r="P1229" i="11"/>
  <c r="P1230" i="11"/>
  <c r="P1231" i="11"/>
  <c r="P1232" i="11"/>
  <c r="P1233" i="11"/>
  <c r="P1234" i="11"/>
  <c r="P1235" i="11"/>
  <c r="P1236" i="11"/>
  <c r="P1237" i="11"/>
  <c r="P1238" i="11"/>
  <c r="P1239" i="11"/>
  <c r="P1240" i="11"/>
  <c r="P1241" i="11"/>
  <c r="P1242" i="11"/>
  <c r="P1243" i="11"/>
  <c r="P1244" i="11"/>
  <c r="P1245" i="11"/>
  <c r="P1246" i="11"/>
  <c r="P1247" i="11"/>
  <c r="P1248" i="11"/>
  <c r="P1249" i="11"/>
  <c r="P1250" i="11"/>
  <c r="P1251" i="11"/>
  <c r="P1252" i="11"/>
  <c r="P1253" i="11"/>
  <c r="P1254" i="11"/>
  <c r="P1255" i="11"/>
  <c r="P1256" i="11"/>
  <c r="P1257" i="11"/>
  <c r="P1258" i="11"/>
  <c r="P1259" i="11"/>
  <c r="P1260" i="11"/>
  <c r="P1261" i="11"/>
  <c r="P1262" i="11"/>
  <c r="P1263" i="11"/>
  <c r="P1264" i="11"/>
  <c r="P1265" i="11"/>
  <c r="P1266" i="11"/>
  <c r="P1267" i="11"/>
  <c r="P1268" i="11"/>
  <c r="P1269" i="11"/>
  <c r="P1270" i="11"/>
  <c r="P1271" i="11"/>
  <c r="P1272" i="11"/>
  <c r="P1273" i="11"/>
  <c r="P1274" i="11"/>
  <c r="P1275" i="11"/>
  <c r="P1276" i="11"/>
  <c r="P1277" i="11"/>
  <c r="P1278" i="11"/>
  <c r="P1279" i="11"/>
  <c r="P1280" i="11"/>
  <c r="P1281" i="11"/>
  <c r="P1282" i="11"/>
  <c r="P1283" i="11"/>
  <c r="P1284" i="11"/>
  <c r="P1285" i="11"/>
  <c r="P1286" i="11"/>
  <c r="P1287" i="11"/>
  <c r="P1288" i="11"/>
  <c r="P1289" i="11"/>
  <c r="P1290" i="11"/>
  <c r="P1291" i="11"/>
  <c r="P1292" i="11"/>
  <c r="P1293" i="11"/>
  <c r="P1294" i="11"/>
  <c r="P1295" i="11"/>
  <c r="P1296" i="11"/>
  <c r="P1297" i="11"/>
  <c r="P1298" i="11"/>
  <c r="P1299" i="11"/>
  <c r="P1300" i="11"/>
  <c r="P1301" i="11"/>
  <c r="P1302" i="11"/>
  <c r="P1303" i="11"/>
  <c r="P1304" i="11"/>
  <c r="P1305" i="11"/>
  <c r="P1306" i="11"/>
  <c r="P1307" i="11"/>
  <c r="P1308" i="11"/>
  <c r="P1309" i="11"/>
  <c r="P1310" i="11"/>
  <c r="P1311" i="11"/>
  <c r="P1312" i="11"/>
  <c r="P1313" i="11"/>
  <c r="P1314" i="11"/>
  <c r="P1315" i="11"/>
  <c r="P1316" i="11"/>
  <c r="P1317" i="11"/>
  <c r="P1318" i="11"/>
  <c r="P1319" i="11"/>
  <c r="P1320" i="11"/>
  <c r="P1321" i="11"/>
  <c r="P1322" i="11"/>
  <c r="P1323" i="11"/>
  <c r="P1324" i="11"/>
  <c r="P1325" i="11"/>
  <c r="P1326" i="11"/>
  <c r="P1327" i="11"/>
  <c r="P1328" i="11"/>
  <c r="P1329" i="11"/>
  <c r="P1330" i="11"/>
  <c r="P1331" i="11"/>
  <c r="P1332" i="11"/>
  <c r="P1333" i="11"/>
  <c r="P1334" i="11"/>
  <c r="P1335" i="11"/>
  <c r="P1336" i="11"/>
  <c r="P1337" i="11"/>
  <c r="P1338" i="11"/>
  <c r="P1339" i="11"/>
  <c r="P1340" i="11"/>
  <c r="P1341" i="11"/>
  <c r="P1342" i="11"/>
  <c r="P1343" i="11"/>
  <c r="P1344" i="11"/>
  <c r="P1345" i="11"/>
  <c r="P1346" i="11"/>
  <c r="P1347" i="11"/>
  <c r="P1348" i="11"/>
  <c r="P1349" i="11"/>
  <c r="P1350" i="11"/>
  <c r="P1351" i="11"/>
  <c r="P1352" i="11"/>
  <c r="P1353" i="11"/>
  <c r="P1354" i="11"/>
  <c r="P1355" i="11"/>
  <c r="P1356" i="11"/>
  <c r="P1357" i="11"/>
  <c r="P1358" i="11"/>
  <c r="P1359" i="11"/>
  <c r="P1360" i="11"/>
  <c r="P1361" i="11"/>
  <c r="P1362" i="11"/>
  <c r="P1363" i="11"/>
  <c r="P1364" i="11"/>
  <c r="P1365" i="11"/>
  <c r="P1366" i="11"/>
  <c r="P1367" i="11"/>
  <c r="P1368" i="11"/>
  <c r="P1369" i="11"/>
  <c r="P1370" i="11"/>
  <c r="P1371" i="11"/>
  <c r="P1372" i="11"/>
  <c r="P1373" i="11"/>
  <c r="P1374" i="11"/>
  <c r="P1375" i="11"/>
  <c r="P1376" i="11"/>
  <c r="P1377" i="11"/>
  <c r="P1378" i="11"/>
  <c r="P1379" i="11"/>
  <c r="P1380" i="11"/>
  <c r="P1381" i="11"/>
  <c r="P1382" i="11"/>
  <c r="P1383" i="11"/>
  <c r="P1384" i="11"/>
  <c r="P1385" i="11"/>
  <c r="P1386" i="11"/>
  <c r="P1387" i="11"/>
  <c r="P1388" i="11"/>
  <c r="P1389" i="11"/>
  <c r="P1390" i="11"/>
  <c r="P1391" i="11"/>
  <c r="P1392" i="11"/>
  <c r="P1393" i="11"/>
  <c r="P1394" i="11"/>
  <c r="P1395" i="11"/>
  <c r="P1396" i="11"/>
  <c r="P1397" i="11"/>
  <c r="P1398" i="11"/>
  <c r="P1399" i="11"/>
  <c r="P1400" i="11"/>
  <c r="P1401" i="11"/>
  <c r="P1402" i="11"/>
  <c r="P1403" i="11"/>
  <c r="P1404" i="11"/>
  <c r="P1405" i="11"/>
  <c r="P1406" i="11"/>
  <c r="P1407" i="11"/>
  <c r="P1408" i="11"/>
  <c r="P1409" i="11"/>
  <c r="P1410" i="11"/>
  <c r="P1411" i="11"/>
  <c r="P1412" i="11"/>
  <c r="P1413" i="11"/>
  <c r="P1414" i="11"/>
  <c r="P1415" i="11"/>
  <c r="P1416" i="11"/>
  <c r="P1417" i="11"/>
  <c r="P1418" i="11"/>
  <c r="P1419" i="11"/>
  <c r="P1420" i="11"/>
  <c r="P1421" i="11"/>
  <c r="P1422" i="11"/>
  <c r="P1423" i="11"/>
  <c r="P1424" i="11"/>
  <c r="P1425" i="11"/>
  <c r="P1426" i="11"/>
  <c r="P1427" i="11"/>
  <c r="P1428" i="11"/>
  <c r="P1429" i="11"/>
  <c r="P1430" i="11"/>
  <c r="P1431" i="11"/>
  <c r="P1432" i="11"/>
  <c r="P1433" i="11"/>
  <c r="P1434" i="11"/>
  <c r="P1435" i="11"/>
  <c r="P1436" i="11"/>
  <c r="P1437" i="11"/>
  <c r="P1438" i="11"/>
  <c r="P1439" i="11"/>
  <c r="P1440" i="11"/>
  <c r="P1441" i="11"/>
  <c r="P1442" i="11"/>
  <c r="P1443" i="11"/>
  <c r="P1444" i="11"/>
  <c r="P1445" i="11"/>
  <c r="P1446" i="11"/>
  <c r="P1447" i="11"/>
  <c r="P1448" i="11"/>
  <c r="P1449" i="11"/>
  <c r="P1450" i="11"/>
  <c r="P1451" i="11"/>
  <c r="P1452" i="11"/>
  <c r="P1453" i="11"/>
  <c r="P1454" i="11"/>
  <c r="P1455" i="11"/>
  <c r="P1456" i="11"/>
  <c r="P1457" i="11"/>
  <c r="P1458" i="11"/>
  <c r="P1459" i="11"/>
  <c r="P1460" i="11"/>
  <c r="P1461" i="11"/>
  <c r="P1462" i="11"/>
  <c r="P1463" i="11"/>
  <c r="P1464" i="11"/>
  <c r="P1465" i="11"/>
  <c r="P1466" i="11"/>
  <c r="P1467" i="11"/>
  <c r="P1468" i="11"/>
  <c r="P1469" i="11"/>
  <c r="P1470" i="11"/>
  <c r="P1471" i="11"/>
  <c r="P1472" i="11"/>
  <c r="P1473" i="11"/>
  <c r="P1474" i="11"/>
  <c r="P1475" i="11"/>
  <c r="P1476" i="11"/>
  <c r="P1477" i="11"/>
  <c r="P1478" i="11"/>
  <c r="P1479" i="11"/>
  <c r="P1480" i="11"/>
  <c r="P1481" i="11"/>
  <c r="P1482" i="11"/>
  <c r="P1483" i="11"/>
  <c r="P1484" i="11"/>
  <c r="P1485" i="11"/>
  <c r="P1486" i="11"/>
  <c r="P1487" i="11"/>
  <c r="P1488" i="11"/>
  <c r="P1489" i="11"/>
  <c r="P1490" i="11"/>
  <c r="P1491" i="11"/>
  <c r="P1492" i="11"/>
  <c r="P1493" i="11"/>
  <c r="P1494" i="11"/>
  <c r="P1495" i="11"/>
  <c r="P1496" i="11"/>
  <c r="P1497" i="11"/>
  <c r="P1498" i="11"/>
  <c r="P1499" i="11"/>
  <c r="P1500" i="11"/>
  <c r="P1501" i="11"/>
  <c r="P1502" i="11"/>
  <c r="P1503" i="11"/>
  <c r="P1504" i="11"/>
  <c r="P1505" i="11"/>
  <c r="P1506" i="11"/>
  <c r="P1507" i="11"/>
  <c r="P1508" i="11"/>
  <c r="P1509" i="11"/>
  <c r="P1510" i="11"/>
  <c r="P1511" i="11"/>
  <c r="P1512" i="11"/>
  <c r="P1513" i="11"/>
  <c r="P1514" i="11"/>
  <c r="P1515" i="11"/>
  <c r="P1516" i="11"/>
  <c r="P1517" i="11"/>
  <c r="P1518" i="11"/>
  <c r="P1519" i="11"/>
  <c r="P1520" i="11"/>
  <c r="P1521" i="11"/>
  <c r="P1522" i="11"/>
  <c r="P1523" i="11"/>
  <c r="P1524" i="11"/>
  <c r="P1525" i="11"/>
  <c r="P1526" i="11"/>
  <c r="P1527" i="11"/>
  <c r="P1528" i="11"/>
  <c r="P1529" i="11"/>
  <c r="P1530" i="11"/>
  <c r="P1531" i="11"/>
  <c r="P1532" i="11"/>
  <c r="P1533" i="11"/>
  <c r="P1534" i="11"/>
  <c r="P1535" i="11"/>
  <c r="P1536" i="11"/>
  <c r="P1537" i="11"/>
  <c r="P1538" i="11"/>
  <c r="P1539" i="11"/>
  <c r="P1540" i="11"/>
  <c r="P1541" i="11"/>
  <c r="P1542" i="11"/>
  <c r="P1543" i="11"/>
  <c r="P1544" i="11"/>
  <c r="P1545" i="11"/>
  <c r="P1546" i="11"/>
  <c r="P1547" i="11"/>
  <c r="P1548" i="11"/>
  <c r="P1549" i="11"/>
  <c r="P1550" i="11"/>
  <c r="P1551" i="11"/>
  <c r="P1552" i="11"/>
  <c r="P1553" i="11"/>
  <c r="P1554" i="11"/>
  <c r="P1555" i="11"/>
  <c r="P1556" i="11"/>
  <c r="P1557" i="11"/>
  <c r="P1558" i="11"/>
  <c r="P1559" i="11"/>
  <c r="P1560" i="11"/>
  <c r="P1561" i="11"/>
  <c r="P1562" i="11"/>
  <c r="P1563" i="11"/>
  <c r="P1564" i="11"/>
  <c r="P1565" i="11"/>
  <c r="P1566" i="11"/>
  <c r="P1567" i="11"/>
  <c r="P1568" i="11"/>
  <c r="P1569" i="11"/>
  <c r="P1570" i="11"/>
  <c r="P1571" i="11"/>
  <c r="P1572" i="11"/>
  <c r="P1573" i="11"/>
  <c r="P1574" i="11"/>
  <c r="P1575" i="11"/>
  <c r="P1576" i="11"/>
  <c r="P1577" i="11"/>
  <c r="P1578" i="11"/>
  <c r="P1579" i="11"/>
  <c r="P1580" i="11"/>
  <c r="P1581" i="11"/>
  <c r="P1582" i="11"/>
  <c r="P1583" i="11"/>
  <c r="P1584" i="11"/>
  <c r="P1585" i="11"/>
  <c r="P1586" i="11"/>
  <c r="P1587" i="11"/>
  <c r="P1588" i="11"/>
  <c r="P1589" i="11"/>
  <c r="P1590" i="11"/>
  <c r="P1591" i="11"/>
  <c r="P1592" i="11"/>
  <c r="P1593" i="11"/>
  <c r="P1594" i="11"/>
  <c r="P1595" i="11"/>
  <c r="P1596" i="11"/>
  <c r="P1597" i="11"/>
  <c r="P1598" i="11"/>
  <c r="P1599" i="11"/>
  <c r="P1600" i="11"/>
  <c r="P1601" i="11"/>
  <c r="P1602" i="11"/>
  <c r="P1603" i="11"/>
  <c r="P1604" i="11"/>
  <c r="P1605" i="11"/>
  <c r="P1606" i="11"/>
  <c r="P1607" i="11"/>
  <c r="P1608" i="11"/>
  <c r="P1609" i="11"/>
  <c r="P1610" i="11"/>
  <c r="P1611" i="11"/>
  <c r="P1612" i="11"/>
  <c r="P1613" i="11"/>
  <c r="P1614" i="11"/>
  <c r="P1615" i="11"/>
  <c r="P1616" i="11"/>
  <c r="P1617" i="11"/>
  <c r="P1618" i="11"/>
  <c r="P1619" i="11"/>
  <c r="P1620" i="11"/>
  <c r="P1621" i="11"/>
  <c r="P1622" i="11"/>
  <c r="P1623" i="11"/>
  <c r="P1624" i="11"/>
  <c r="P1625" i="11"/>
  <c r="P1626" i="11"/>
  <c r="P1627" i="11"/>
  <c r="P1628" i="11"/>
  <c r="P1629" i="11"/>
  <c r="P1630" i="11"/>
  <c r="P1631" i="11"/>
  <c r="P1632" i="11"/>
  <c r="P1633" i="11"/>
  <c r="P1634" i="11"/>
  <c r="P1635" i="11"/>
  <c r="P1636" i="11"/>
  <c r="P1637" i="11"/>
  <c r="P1638" i="11"/>
  <c r="P1639" i="11"/>
  <c r="P1640" i="11"/>
  <c r="P1641" i="11"/>
  <c r="P1642" i="11"/>
  <c r="P1643" i="11"/>
  <c r="P1644" i="11"/>
  <c r="P1645" i="11"/>
  <c r="P1646" i="11"/>
  <c r="P1647" i="11"/>
  <c r="P1648" i="11"/>
  <c r="P1649" i="11"/>
  <c r="P1650" i="11"/>
  <c r="P1651" i="11"/>
  <c r="P1652" i="11"/>
  <c r="P1653" i="11"/>
  <c r="P1654" i="11"/>
  <c r="P1655" i="11"/>
  <c r="P1656" i="11"/>
  <c r="P1657" i="11"/>
  <c r="P1658" i="11"/>
  <c r="P1659" i="11"/>
  <c r="P1660" i="11"/>
  <c r="P1661" i="11"/>
  <c r="P1662" i="11"/>
  <c r="P1663" i="11"/>
  <c r="P1664" i="11"/>
  <c r="P1665" i="11"/>
  <c r="P1666" i="11"/>
  <c r="P1667" i="11"/>
  <c r="P1668" i="11"/>
  <c r="P1669" i="11"/>
  <c r="P1670" i="11"/>
  <c r="P1671" i="11"/>
  <c r="P1672" i="11"/>
  <c r="P1673" i="11"/>
  <c r="P1674" i="11"/>
  <c r="P1675" i="11"/>
  <c r="P1676" i="11"/>
  <c r="P1677" i="11"/>
  <c r="P1678" i="11"/>
  <c r="P1679" i="11"/>
  <c r="P1680" i="11"/>
  <c r="P1681" i="11"/>
  <c r="P1682" i="11"/>
  <c r="P1683" i="11"/>
  <c r="P1684" i="11"/>
  <c r="P1685" i="11"/>
  <c r="P1686" i="11"/>
  <c r="P1687" i="11"/>
  <c r="P1688" i="11"/>
  <c r="P1689" i="11"/>
  <c r="P1690" i="11"/>
  <c r="P1691" i="11"/>
  <c r="P1692" i="11"/>
  <c r="P1693" i="11"/>
  <c r="P1694" i="11"/>
  <c r="P1695" i="11"/>
  <c r="P1696" i="11"/>
  <c r="P1697" i="11"/>
  <c r="P1698" i="11"/>
  <c r="P1699" i="11"/>
  <c r="P1700" i="11"/>
  <c r="P1701" i="11"/>
  <c r="P1702" i="11"/>
  <c r="P1703" i="11"/>
  <c r="P1704" i="11"/>
  <c r="P1705" i="11"/>
  <c r="P1706" i="11"/>
  <c r="P1707" i="11"/>
  <c r="P1708" i="11"/>
  <c r="P1709" i="11"/>
  <c r="P1710" i="11"/>
  <c r="P1711" i="11"/>
  <c r="P1712" i="11"/>
  <c r="P1713" i="11"/>
  <c r="P1714" i="11"/>
  <c r="P1715" i="11"/>
  <c r="P1716" i="11"/>
  <c r="P1717" i="11"/>
  <c r="P1718" i="11"/>
  <c r="P1719" i="11"/>
  <c r="P1720" i="11"/>
  <c r="P1721" i="11"/>
  <c r="P1722" i="11"/>
  <c r="P1723" i="11"/>
  <c r="P1724" i="11"/>
  <c r="P1725" i="11"/>
  <c r="P1726" i="11"/>
  <c r="P1727" i="11"/>
  <c r="P1728" i="11"/>
  <c r="P1729" i="11"/>
  <c r="P1730" i="11"/>
  <c r="P1731" i="11"/>
  <c r="P1732" i="11"/>
  <c r="P1733" i="11"/>
  <c r="P1734" i="11"/>
  <c r="P1735" i="11"/>
  <c r="P1736" i="11"/>
  <c r="P1737" i="11"/>
  <c r="P1738" i="11"/>
  <c r="P1739" i="11"/>
  <c r="P1740" i="11"/>
  <c r="P1741" i="11"/>
  <c r="P1742" i="11"/>
  <c r="P1743" i="11"/>
  <c r="P1744" i="11"/>
  <c r="P1745" i="11"/>
  <c r="P1746" i="11"/>
  <c r="P1747" i="11"/>
  <c r="P1748" i="11"/>
  <c r="P1749" i="11"/>
  <c r="P1750" i="11"/>
  <c r="P1751" i="11"/>
  <c r="P1752" i="11"/>
  <c r="P1753" i="11"/>
  <c r="P1754" i="11"/>
  <c r="P1755" i="11"/>
  <c r="P1756" i="11"/>
  <c r="P1757" i="11"/>
  <c r="P1758" i="11"/>
  <c r="P1759" i="11"/>
  <c r="P1760" i="11"/>
  <c r="P1761" i="11"/>
  <c r="P1762" i="11"/>
  <c r="P1763" i="11"/>
  <c r="P1764" i="11"/>
  <c r="P1765" i="11"/>
  <c r="P1766" i="11"/>
  <c r="P1767" i="11"/>
  <c r="P1768" i="11"/>
  <c r="P1769" i="11"/>
  <c r="P1770" i="11"/>
  <c r="P1771" i="11"/>
  <c r="P1772" i="11"/>
  <c r="P1773" i="11"/>
  <c r="P1774" i="11"/>
  <c r="P1775" i="11"/>
  <c r="P1776" i="11"/>
  <c r="P1777" i="11"/>
  <c r="P1778" i="11"/>
  <c r="P1779" i="11"/>
  <c r="P1780" i="11"/>
  <c r="P1781" i="11"/>
  <c r="P1782" i="11"/>
  <c r="P1783" i="11"/>
  <c r="P1784" i="11"/>
  <c r="P1785" i="11"/>
  <c r="P1786" i="11"/>
  <c r="P1787" i="11"/>
  <c r="P1788" i="11"/>
  <c r="P1789" i="11"/>
  <c r="P1790" i="11"/>
  <c r="P1791" i="11"/>
  <c r="P1792" i="11"/>
  <c r="P1793" i="11"/>
  <c r="P1794" i="11"/>
  <c r="P1795" i="11"/>
  <c r="P1796" i="11"/>
  <c r="P1797" i="11"/>
  <c r="P1798" i="11"/>
  <c r="P1799" i="11"/>
  <c r="P1800" i="11"/>
  <c r="P1801" i="11"/>
  <c r="P1802" i="11"/>
  <c r="P1803" i="11"/>
  <c r="P1804" i="11"/>
  <c r="P1805" i="11"/>
  <c r="P1806" i="11"/>
  <c r="P1807" i="11"/>
  <c r="P1808" i="11"/>
  <c r="P1809" i="11"/>
  <c r="P1810" i="11"/>
  <c r="P1811" i="11"/>
  <c r="P1812" i="11"/>
  <c r="P1813" i="11"/>
  <c r="P1814" i="11"/>
  <c r="P1815" i="11"/>
  <c r="P1816" i="11"/>
  <c r="P1817" i="11"/>
  <c r="P1818" i="11"/>
  <c r="P1819" i="11"/>
  <c r="P1820" i="11"/>
  <c r="P1821" i="11"/>
  <c r="P1822" i="11"/>
  <c r="P1823" i="11"/>
  <c r="P1824" i="11"/>
  <c r="P1825" i="11"/>
  <c r="P1826" i="11"/>
  <c r="P1827" i="11"/>
  <c r="P1828" i="11"/>
  <c r="P1829" i="11"/>
  <c r="P1830" i="11"/>
  <c r="P1831" i="11"/>
  <c r="P1832" i="11"/>
  <c r="P1833" i="11"/>
  <c r="P1834" i="11"/>
  <c r="P1835" i="11"/>
  <c r="P1836" i="11"/>
  <c r="P1837" i="11"/>
  <c r="P1838" i="11"/>
  <c r="P1839" i="11"/>
  <c r="P1840" i="11"/>
  <c r="P1841" i="11"/>
  <c r="P1842" i="11"/>
  <c r="P1843" i="11"/>
  <c r="P1844" i="11"/>
  <c r="P1845" i="11"/>
  <c r="P1846" i="11"/>
  <c r="P1847" i="11"/>
  <c r="P1848" i="11"/>
  <c r="P1849" i="11"/>
  <c r="P1850" i="11"/>
  <c r="P1851" i="11"/>
  <c r="P1852" i="11"/>
  <c r="P1853" i="11"/>
  <c r="P1854" i="11"/>
  <c r="P1855" i="11"/>
  <c r="P1856" i="11"/>
  <c r="P1857" i="11"/>
  <c r="P1858" i="11"/>
  <c r="P1859" i="11"/>
  <c r="P1860" i="11"/>
  <c r="P1861" i="11"/>
  <c r="P1862" i="11"/>
  <c r="P1863" i="11"/>
  <c r="P1864" i="11"/>
  <c r="P1865" i="11"/>
  <c r="P1866" i="11"/>
  <c r="P1867" i="11"/>
  <c r="P1868" i="11"/>
  <c r="P1869" i="11"/>
  <c r="P1870" i="11"/>
  <c r="P1871" i="11"/>
  <c r="P1872" i="11"/>
  <c r="P1873" i="11"/>
  <c r="P1874" i="11"/>
  <c r="P1875" i="11"/>
  <c r="P1876" i="11"/>
  <c r="P1877" i="11"/>
  <c r="P1878" i="11"/>
  <c r="P1879" i="11"/>
  <c r="P1880" i="11"/>
  <c r="P1881" i="11"/>
  <c r="P1882" i="11"/>
  <c r="P1883" i="11"/>
  <c r="P1884" i="11"/>
  <c r="P1885" i="11"/>
  <c r="P1886" i="11"/>
  <c r="P1887" i="11"/>
  <c r="P1888" i="11"/>
  <c r="P1889" i="11"/>
  <c r="P1890" i="11"/>
  <c r="P1891" i="11"/>
  <c r="P1892" i="11"/>
  <c r="P1893" i="11"/>
  <c r="P1894" i="11"/>
  <c r="P1895" i="11"/>
  <c r="P1896" i="11"/>
  <c r="P1897" i="11"/>
  <c r="P1898" i="11"/>
  <c r="P1899" i="11"/>
  <c r="P1900" i="11"/>
  <c r="P1901" i="11"/>
  <c r="P1902" i="11"/>
  <c r="P1903" i="11"/>
  <c r="P1904" i="11"/>
  <c r="P1905" i="11"/>
  <c r="P1906" i="11"/>
  <c r="P1907" i="11"/>
  <c r="P1908" i="11"/>
  <c r="P1909" i="11"/>
  <c r="P1910" i="11"/>
  <c r="P1911" i="11"/>
  <c r="P1912" i="11"/>
  <c r="P1913" i="11"/>
  <c r="P1914" i="11"/>
  <c r="P1915" i="11"/>
  <c r="P1916" i="11"/>
  <c r="P1917" i="11"/>
  <c r="P1918" i="11"/>
  <c r="P1919" i="11"/>
  <c r="P1920" i="11"/>
  <c r="P1921" i="11"/>
  <c r="P1922" i="11"/>
  <c r="P1923" i="11"/>
  <c r="P1924" i="11"/>
  <c r="P1925" i="11"/>
  <c r="P1926" i="11"/>
  <c r="P1927" i="11"/>
  <c r="P1928" i="11"/>
  <c r="P1929" i="11"/>
  <c r="P1930" i="11"/>
  <c r="P1931" i="11"/>
  <c r="P1932" i="11"/>
  <c r="P1933" i="11"/>
  <c r="P1934" i="11"/>
  <c r="P1935" i="11"/>
  <c r="P1936" i="11"/>
  <c r="P1937" i="11"/>
  <c r="P1938" i="11"/>
  <c r="P1939" i="11"/>
  <c r="P1940" i="11"/>
  <c r="P1941" i="11"/>
  <c r="P1942" i="11"/>
  <c r="P1943" i="11"/>
  <c r="P1944" i="11"/>
  <c r="P1945" i="11"/>
  <c r="P1946" i="11"/>
  <c r="P1947" i="11"/>
  <c r="P1948" i="11"/>
  <c r="P1949" i="11"/>
  <c r="P1950" i="11"/>
  <c r="P1951" i="11"/>
  <c r="P1952" i="11"/>
  <c r="P1953" i="11"/>
  <c r="P1954" i="11"/>
  <c r="P1955" i="11"/>
  <c r="P1956" i="11"/>
  <c r="P1957" i="11"/>
  <c r="P1958" i="11"/>
  <c r="P1959" i="11"/>
  <c r="P1960" i="11"/>
  <c r="P1961" i="11"/>
  <c r="P1962" i="11"/>
  <c r="P1963" i="11"/>
  <c r="P1964" i="11"/>
  <c r="P1965" i="11"/>
  <c r="P1966" i="11"/>
  <c r="P1967" i="11"/>
  <c r="P1968" i="11"/>
  <c r="P1969" i="11"/>
  <c r="P1970" i="11"/>
  <c r="P1971" i="11"/>
  <c r="P1972" i="11"/>
  <c r="P1973" i="11"/>
  <c r="P1974" i="11"/>
  <c r="P1975" i="11"/>
  <c r="P1976" i="11"/>
  <c r="P1977" i="11"/>
  <c r="P1978" i="11"/>
  <c r="P1979" i="11"/>
  <c r="P1980" i="11"/>
  <c r="P1981" i="11"/>
  <c r="P1982" i="11"/>
  <c r="P1983" i="11"/>
  <c r="P1984" i="11"/>
  <c r="P1985" i="11"/>
  <c r="P1986" i="11"/>
  <c r="P1987" i="11"/>
  <c r="P1988" i="11"/>
  <c r="P1989" i="11"/>
  <c r="P1990" i="11"/>
  <c r="P1991" i="11"/>
  <c r="P1992" i="11"/>
  <c r="P1993" i="11"/>
  <c r="P1994" i="11"/>
  <c r="P1995" i="11"/>
  <c r="P1996" i="11"/>
  <c r="P1997" i="11"/>
  <c r="P1998" i="11"/>
  <c r="P1999" i="11"/>
  <c r="P2000" i="11"/>
  <c r="P2001" i="11"/>
  <c r="P2002" i="11"/>
  <c r="P2003" i="11"/>
  <c r="P2004" i="11"/>
  <c r="P2005" i="11"/>
  <c r="P2006" i="11"/>
  <c r="P2007" i="11"/>
  <c r="P2008" i="11"/>
  <c r="P2009" i="11"/>
  <c r="P2010" i="11"/>
  <c r="P2011" i="11"/>
  <c r="P2012" i="11"/>
  <c r="P2013" i="11"/>
  <c r="P2014" i="11"/>
  <c r="P2015" i="11"/>
  <c r="P2016" i="11"/>
  <c r="P2017" i="11"/>
  <c r="P2018" i="11"/>
  <c r="P2019" i="11"/>
  <c r="P2020" i="11"/>
  <c r="P2021" i="11"/>
  <c r="P2022" i="11"/>
  <c r="P2023" i="11"/>
  <c r="P2024" i="11"/>
  <c r="P2025" i="11"/>
  <c r="P2026" i="11"/>
  <c r="P2027" i="11"/>
  <c r="P2028" i="11"/>
  <c r="P2029" i="11"/>
  <c r="P2030" i="11"/>
  <c r="P2031" i="11"/>
  <c r="P2032" i="11"/>
  <c r="P2033" i="11"/>
  <c r="P2034" i="11"/>
  <c r="P2035" i="11"/>
  <c r="P2036" i="11"/>
  <c r="P2037" i="11"/>
  <c r="P2038" i="11"/>
  <c r="P2039" i="11"/>
  <c r="P2040" i="11"/>
  <c r="P2041" i="11"/>
  <c r="P2042" i="11"/>
  <c r="P2043" i="11"/>
  <c r="P2044" i="11"/>
  <c r="P2045" i="11"/>
  <c r="P2046" i="11"/>
  <c r="P2047" i="11"/>
  <c r="P2048" i="11"/>
  <c r="P2049" i="11"/>
  <c r="P2050" i="11"/>
  <c r="P2051" i="11"/>
  <c r="P2052" i="11"/>
  <c r="P2053" i="11"/>
  <c r="P2054" i="11"/>
  <c r="P2055" i="11"/>
  <c r="P2056" i="11"/>
  <c r="P2057" i="11"/>
  <c r="P2058" i="11"/>
  <c r="P2059" i="11"/>
  <c r="P2060" i="11"/>
  <c r="P2061" i="11"/>
  <c r="P2062" i="11"/>
  <c r="P2063" i="11"/>
  <c r="P2064" i="11"/>
  <c r="P2065" i="11"/>
  <c r="P2066" i="11"/>
  <c r="P2067" i="11"/>
  <c r="P2068" i="11"/>
  <c r="P2069" i="11"/>
  <c r="P2070" i="11"/>
  <c r="P2071" i="11"/>
  <c r="P2072" i="11"/>
  <c r="P2073" i="11"/>
  <c r="P2074" i="11"/>
  <c r="P2075" i="11"/>
  <c r="P2076" i="11"/>
  <c r="P2077" i="11"/>
  <c r="P2078" i="11"/>
  <c r="P2079" i="11"/>
  <c r="P2080" i="11"/>
  <c r="P2081" i="11"/>
  <c r="P2082" i="11"/>
  <c r="P2083" i="11"/>
  <c r="P2084" i="11"/>
  <c r="P2085" i="11"/>
  <c r="P2086" i="11"/>
  <c r="P2087" i="11"/>
  <c r="P2088" i="11"/>
  <c r="P2089" i="11"/>
  <c r="P2090" i="11"/>
  <c r="P2091" i="11"/>
  <c r="P2092" i="11"/>
  <c r="P2093" i="11"/>
  <c r="P2094" i="11"/>
  <c r="P2095" i="11"/>
  <c r="P2096" i="11"/>
  <c r="P2097" i="11"/>
  <c r="P2098" i="11"/>
  <c r="P2099" i="11"/>
  <c r="P2100" i="11"/>
  <c r="P2101" i="11"/>
  <c r="P2102" i="11"/>
  <c r="P2103" i="11"/>
  <c r="P2104" i="11"/>
  <c r="P2105" i="11"/>
  <c r="P2106" i="11"/>
  <c r="P2107" i="11"/>
  <c r="P2108" i="11"/>
  <c r="P2109" i="11"/>
  <c r="P2110" i="11"/>
  <c r="P2111" i="11"/>
  <c r="P2112" i="11"/>
  <c r="P2113" i="11"/>
  <c r="P2114" i="11"/>
  <c r="P2115" i="11"/>
  <c r="P2116" i="11"/>
  <c r="P2117" i="11"/>
  <c r="P2118" i="11"/>
  <c r="P2119" i="11"/>
  <c r="P2120" i="11"/>
  <c r="P2121" i="11"/>
  <c r="P2122" i="11"/>
  <c r="P2123" i="11"/>
  <c r="P2124" i="11"/>
  <c r="P2125" i="11"/>
  <c r="P2126" i="11"/>
  <c r="P2127" i="11"/>
  <c r="P2128" i="11"/>
  <c r="P2129" i="11"/>
  <c r="P2130" i="11"/>
  <c r="P2131" i="11"/>
  <c r="P2132" i="11"/>
  <c r="P2133" i="11"/>
  <c r="P2134" i="11"/>
  <c r="P2135" i="11"/>
  <c r="P2136" i="11"/>
  <c r="P2137" i="11"/>
  <c r="P2138" i="11"/>
  <c r="P2139" i="11"/>
  <c r="P2140" i="11"/>
  <c r="P2141" i="11"/>
  <c r="P2142" i="11"/>
  <c r="P2143" i="11"/>
  <c r="P2144" i="11"/>
  <c r="P2145" i="11"/>
  <c r="P2146" i="11"/>
  <c r="P2147" i="11"/>
  <c r="P2148" i="11"/>
  <c r="P2149" i="11"/>
  <c r="P2150" i="11"/>
  <c r="P2151" i="11"/>
  <c r="P2152" i="11"/>
  <c r="P2153" i="11"/>
  <c r="P2154" i="11"/>
  <c r="P2155" i="11"/>
  <c r="P2156" i="11"/>
  <c r="P2157" i="11"/>
  <c r="P2158" i="11"/>
  <c r="P2159" i="11"/>
  <c r="P2160" i="11"/>
  <c r="P2161" i="11"/>
  <c r="P2162" i="11"/>
  <c r="P2163" i="11"/>
  <c r="P2164" i="11"/>
  <c r="P2165" i="11"/>
  <c r="P2166" i="11"/>
  <c r="P2167" i="11"/>
  <c r="P2168" i="11"/>
  <c r="P2169" i="11"/>
  <c r="P2170" i="11"/>
  <c r="P2171" i="11"/>
  <c r="P2172" i="11"/>
  <c r="P2173" i="11"/>
  <c r="P2174" i="11"/>
  <c r="P2175" i="11"/>
  <c r="P2176" i="11"/>
  <c r="P2177" i="11"/>
  <c r="P2178" i="11"/>
  <c r="P2179" i="11"/>
  <c r="P2180" i="11"/>
  <c r="P2181" i="11"/>
  <c r="P2182" i="11"/>
  <c r="P2183" i="11"/>
  <c r="P2184" i="11"/>
  <c r="P2185" i="11"/>
  <c r="P2186" i="11"/>
  <c r="P2187" i="11"/>
  <c r="P2188" i="11"/>
  <c r="P2189" i="11"/>
  <c r="P2190" i="11"/>
  <c r="P2191" i="11"/>
  <c r="P2192" i="11"/>
  <c r="P2193" i="11"/>
  <c r="P2194" i="11"/>
  <c r="P2195" i="11"/>
  <c r="P2196" i="11"/>
  <c r="P2197" i="11"/>
  <c r="P2198" i="11"/>
  <c r="P2199" i="11"/>
  <c r="P2200" i="11"/>
  <c r="P2201" i="11"/>
  <c r="P2202" i="11"/>
  <c r="P2203" i="11"/>
  <c r="P2204" i="11"/>
  <c r="P2205" i="11"/>
  <c r="P2206" i="11"/>
  <c r="P2207" i="11"/>
  <c r="P2208" i="11"/>
  <c r="P2209" i="11"/>
  <c r="P2210" i="11"/>
  <c r="P2211" i="11"/>
  <c r="P2212" i="11"/>
  <c r="P2213" i="11"/>
  <c r="P2214" i="11"/>
  <c r="P2215" i="11"/>
  <c r="P2216" i="11"/>
  <c r="P2217" i="11"/>
  <c r="P2218" i="11"/>
  <c r="P2219" i="11"/>
  <c r="P2220" i="11"/>
  <c r="P2221" i="11"/>
  <c r="P2222" i="11"/>
  <c r="P2223" i="11"/>
  <c r="P2224" i="11"/>
  <c r="P2225" i="11"/>
  <c r="P2226" i="11"/>
  <c r="P2227" i="11"/>
  <c r="P2228" i="11"/>
  <c r="P2229" i="11"/>
  <c r="P2230" i="11"/>
  <c r="P2231" i="11"/>
  <c r="P2232" i="11"/>
  <c r="P2233" i="11"/>
  <c r="P2234" i="11"/>
  <c r="P2235" i="11"/>
  <c r="P2236" i="11"/>
  <c r="P2237" i="11"/>
  <c r="P2238" i="11"/>
  <c r="P2239" i="11"/>
  <c r="P2240" i="11"/>
  <c r="P2241" i="11"/>
  <c r="P2242" i="11"/>
  <c r="P2243" i="11"/>
  <c r="P2244" i="11"/>
  <c r="P2245" i="11"/>
  <c r="P2246" i="11"/>
  <c r="P2247" i="11"/>
  <c r="P2248" i="11"/>
  <c r="P2249" i="11"/>
  <c r="P2250" i="11"/>
  <c r="P2251" i="11"/>
  <c r="P2252" i="11"/>
  <c r="P2253" i="11"/>
  <c r="P2254" i="11"/>
  <c r="P2255" i="11"/>
  <c r="P2256" i="11"/>
  <c r="P2257" i="11"/>
  <c r="P2258" i="11"/>
  <c r="P2259" i="11"/>
  <c r="P2260" i="11"/>
  <c r="P2261" i="11"/>
  <c r="P2262" i="11"/>
  <c r="P2263" i="11"/>
  <c r="P2264" i="11"/>
  <c r="P2265" i="11"/>
  <c r="P2266" i="11"/>
  <c r="P2267" i="11"/>
  <c r="P2268" i="11"/>
  <c r="P2269" i="11"/>
  <c r="P2270" i="11"/>
  <c r="P2271" i="11"/>
  <c r="P2272" i="11"/>
  <c r="P2273" i="11"/>
  <c r="P2274" i="11"/>
  <c r="P2275" i="11"/>
  <c r="P2276" i="11"/>
  <c r="P2277" i="11"/>
  <c r="P2278" i="11"/>
  <c r="P2279" i="11"/>
  <c r="P2280" i="11"/>
  <c r="P2281" i="11"/>
  <c r="P2282" i="11"/>
  <c r="P2283" i="11"/>
  <c r="P2284" i="11"/>
  <c r="P2285" i="11"/>
  <c r="P2286" i="11"/>
  <c r="P2287" i="11"/>
  <c r="P2288" i="11"/>
  <c r="P2289" i="11"/>
  <c r="P2290" i="11"/>
  <c r="P2291" i="11"/>
  <c r="P2292" i="11"/>
  <c r="P2293" i="11"/>
  <c r="P2294" i="11"/>
  <c r="P2295" i="11"/>
  <c r="P2296" i="11"/>
  <c r="P2297" i="11"/>
  <c r="P2298" i="11"/>
  <c r="P2299" i="11"/>
  <c r="P2300" i="11"/>
  <c r="P2301" i="11"/>
  <c r="P2302" i="11"/>
  <c r="P2303" i="11"/>
  <c r="P2304" i="11"/>
  <c r="P2305" i="11"/>
  <c r="P2306" i="11"/>
  <c r="P2307" i="11"/>
  <c r="P2308" i="11"/>
  <c r="P2309" i="11"/>
  <c r="P2310" i="11"/>
  <c r="P2311" i="11"/>
  <c r="P2312" i="11"/>
  <c r="P2313" i="11"/>
  <c r="P2314" i="11"/>
  <c r="P2315" i="11"/>
  <c r="P2316" i="11"/>
  <c r="P2317" i="11"/>
  <c r="P2318" i="11"/>
  <c r="P2319" i="11"/>
  <c r="P2320" i="11"/>
  <c r="P2321" i="11"/>
  <c r="P2322" i="11"/>
  <c r="P2323" i="11"/>
  <c r="P2324" i="11"/>
  <c r="P2325" i="11"/>
  <c r="P2326" i="11"/>
  <c r="P2327" i="11"/>
  <c r="P2328" i="11"/>
  <c r="P2329" i="11"/>
  <c r="P2330" i="11"/>
  <c r="P2331" i="11"/>
  <c r="P2332" i="11"/>
  <c r="P2333" i="11"/>
  <c r="P2334" i="11"/>
  <c r="P2335" i="11"/>
  <c r="P2336" i="11"/>
  <c r="P2337" i="11"/>
  <c r="P2338" i="11"/>
  <c r="P2339" i="11"/>
  <c r="P2340" i="11"/>
  <c r="P2341" i="11"/>
  <c r="P2342" i="11"/>
  <c r="P2343" i="11"/>
  <c r="P2344" i="11"/>
  <c r="P2345" i="11"/>
  <c r="P2346" i="11"/>
  <c r="P2347" i="11"/>
  <c r="P2348" i="11"/>
  <c r="P2349" i="11"/>
  <c r="P2350" i="11"/>
  <c r="P2351" i="11"/>
  <c r="P2352" i="11"/>
  <c r="P2353" i="11"/>
  <c r="P2354" i="11"/>
  <c r="P2355" i="11"/>
  <c r="P2356" i="11"/>
  <c r="P2357" i="11"/>
  <c r="P2358" i="11"/>
  <c r="P2359" i="11"/>
  <c r="P2360" i="11"/>
  <c r="P2361" i="11"/>
  <c r="P2362" i="11"/>
  <c r="P2363" i="11"/>
  <c r="P2364" i="11"/>
  <c r="P2365" i="11"/>
  <c r="P2366" i="11"/>
  <c r="P2367" i="11"/>
  <c r="P2368" i="11"/>
  <c r="P2369" i="11"/>
  <c r="P2370" i="11"/>
  <c r="P2371" i="11"/>
  <c r="P2372" i="11"/>
  <c r="P2373" i="11"/>
  <c r="P2374" i="11"/>
  <c r="P2375" i="11"/>
  <c r="P2376" i="11"/>
  <c r="P2377" i="11"/>
  <c r="P2378" i="11"/>
  <c r="P2379" i="11"/>
  <c r="P2380" i="11"/>
  <c r="P2381" i="11"/>
  <c r="P2382" i="11"/>
  <c r="P2383" i="11"/>
  <c r="P2384" i="11"/>
  <c r="P2385" i="11"/>
  <c r="P2386" i="11"/>
  <c r="P2387" i="11"/>
  <c r="P2388" i="11"/>
  <c r="P2389" i="11"/>
  <c r="P2390" i="11"/>
  <c r="P2391" i="11"/>
  <c r="P2392" i="11"/>
  <c r="P2393" i="11"/>
  <c r="P2394" i="11"/>
  <c r="P2395" i="11"/>
  <c r="P2396" i="11"/>
  <c r="P2397" i="11"/>
  <c r="P2398" i="11"/>
  <c r="P2399" i="11"/>
  <c r="P2400" i="11"/>
  <c r="P2401" i="11"/>
  <c r="P2402" i="11"/>
  <c r="P2403" i="11"/>
  <c r="P2404" i="11"/>
  <c r="P2405" i="11"/>
  <c r="P2406" i="11"/>
  <c r="P2407" i="11"/>
  <c r="P2408" i="11"/>
  <c r="P2409" i="11"/>
  <c r="P2410" i="11"/>
  <c r="P2411" i="11"/>
  <c r="P2412" i="11"/>
  <c r="P2413" i="11"/>
  <c r="P2414" i="11"/>
  <c r="P2415" i="11"/>
  <c r="P2416" i="11"/>
  <c r="P2417" i="11"/>
  <c r="P2418" i="11"/>
  <c r="P2419" i="11"/>
  <c r="P2420" i="11"/>
  <c r="P2421" i="11"/>
  <c r="P2422" i="11"/>
  <c r="P2423" i="11"/>
  <c r="P2424" i="11"/>
  <c r="P2425" i="11"/>
  <c r="P2426" i="11"/>
  <c r="P2427" i="11"/>
  <c r="P2428" i="11"/>
  <c r="P2429" i="11"/>
  <c r="P2430" i="11"/>
  <c r="P2431" i="11"/>
  <c r="P2432" i="11"/>
  <c r="P2433" i="11"/>
  <c r="P2434" i="11"/>
  <c r="P2435" i="11"/>
  <c r="P2436" i="11"/>
  <c r="P2437" i="11"/>
  <c r="P2438" i="11"/>
  <c r="P2439" i="11"/>
  <c r="P2440" i="11"/>
  <c r="P2441" i="11"/>
  <c r="P2442" i="11"/>
  <c r="P2443" i="11"/>
  <c r="P2444" i="11"/>
  <c r="P2445" i="11"/>
  <c r="P2446" i="11"/>
  <c r="P2447" i="11"/>
  <c r="P2448" i="11"/>
  <c r="P2449" i="11"/>
  <c r="P2450" i="11"/>
  <c r="P2451" i="11"/>
  <c r="P2452" i="11"/>
  <c r="P2453" i="11"/>
  <c r="P2454" i="11"/>
  <c r="P2455" i="11"/>
  <c r="P2456" i="11"/>
  <c r="P2457" i="11"/>
  <c r="P2458" i="11"/>
  <c r="P2459" i="11"/>
  <c r="P2460" i="11"/>
  <c r="P2461" i="11"/>
  <c r="P2462" i="11"/>
  <c r="P2463" i="11"/>
  <c r="P2464" i="11"/>
  <c r="P2465" i="11"/>
  <c r="P2466" i="11"/>
  <c r="P2467" i="11"/>
  <c r="P2468" i="11"/>
  <c r="P2469" i="11"/>
  <c r="P2470" i="11"/>
  <c r="P2471" i="11"/>
  <c r="P2472" i="11"/>
  <c r="P2473" i="11"/>
  <c r="P2474" i="11"/>
  <c r="P2475" i="11"/>
  <c r="P2476" i="11"/>
  <c r="P2477" i="11"/>
  <c r="P2478" i="11"/>
  <c r="P2479" i="11"/>
  <c r="P2480" i="11"/>
  <c r="P2481" i="11"/>
  <c r="P2482" i="11"/>
  <c r="P2483" i="11"/>
  <c r="P2484" i="11"/>
  <c r="P2485" i="11"/>
  <c r="P2486" i="11"/>
  <c r="P2487" i="11"/>
  <c r="P2488" i="11"/>
  <c r="P2489" i="11"/>
  <c r="P2490" i="11"/>
  <c r="P2491" i="11"/>
  <c r="P2492" i="11"/>
  <c r="P2493" i="11"/>
  <c r="P2494" i="11"/>
  <c r="P2495" i="11"/>
  <c r="P2496" i="11"/>
  <c r="P2497" i="11"/>
  <c r="P2498" i="11"/>
  <c r="P2499" i="11"/>
  <c r="P2500" i="11"/>
  <c r="P2501" i="11"/>
  <c r="P2502" i="11"/>
  <c r="P2503" i="11"/>
  <c r="P2504" i="11"/>
  <c r="P2505" i="11"/>
  <c r="P2506" i="11"/>
  <c r="P2507" i="11"/>
  <c r="P2508" i="11"/>
  <c r="P2509" i="11"/>
  <c r="P2510" i="11"/>
  <c r="P2511" i="11"/>
  <c r="P2512" i="11"/>
  <c r="P2513" i="11"/>
  <c r="P2514" i="11"/>
  <c r="P2515" i="11"/>
  <c r="P2516" i="11"/>
  <c r="P2517" i="11"/>
  <c r="P2518" i="11"/>
  <c r="P2519" i="11"/>
  <c r="P2520" i="11"/>
  <c r="P2521" i="11"/>
  <c r="P2522" i="11"/>
  <c r="P2523" i="11"/>
  <c r="P2524" i="11"/>
  <c r="P2525" i="11"/>
  <c r="P2526" i="11"/>
  <c r="P2527" i="11"/>
  <c r="P2528" i="11"/>
  <c r="P2529" i="11"/>
  <c r="P2530" i="11"/>
  <c r="P2531" i="11"/>
  <c r="P2532" i="11"/>
  <c r="P2533" i="11"/>
  <c r="P2534" i="11"/>
  <c r="P2535" i="11"/>
  <c r="P2536" i="11"/>
  <c r="P2537" i="11"/>
  <c r="P2538" i="11"/>
  <c r="P2539" i="11"/>
  <c r="P2540" i="11"/>
  <c r="P2541" i="11"/>
  <c r="P2542" i="11"/>
  <c r="P2543" i="11"/>
  <c r="P2544" i="11"/>
  <c r="P2545" i="11"/>
  <c r="P2546" i="11"/>
  <c r="P2547" i="11"/>
  <c r="P2548" i="11"/>
  <c r="P2549" i="11"/>
  <c r="P2550" i="11"/>
  <c r="P2551" i="11"/>
  <c r="P2552" i="11"/>
  <c r="P2553" i="11"/>
  <c r="P2554" i="11"/>
  <c r="P2555" i="11"/>
  <c r="P2556" i="11"/>
  <c r="P2557" i="11"/>
  <c r="P2558" i="11"/>
  <c r="P2559" i="11"/>
  <c r="P2560" i="11"/>
  <c r="P2561" i="11"/>
  <c r="P2562" i="11"/>
  <c r="P2563" i="11"/>
  <c r="P2564" i="11"/>
  <c r="P2565" i="11"/>
  <c r="P2566" i="11"/>
  <c r="P2567" i="11"/>
  <c r="P2568" i="11"/>
  <c r="P2569" i="11"/>
  <c r="P2570" i="11"/>
  <c r="P2571" i="11"/>
  <c r="P2572" i="11"/>
  <c r="P2573" i="11"/>
  <c r="P2574" i="11"/>
  <c r="P2575" i="11"/>
  <c r="P2576" i="11"/>
  <c r="P2577" i="11"/>
  <c r="P2578" i="11"/>
  <c r="P2579" i="11"/>
  <c r="P2580" i="11"/>
  <c r="P2581" i="11"/>
  <c r="P2582" i="11"/>
  <c r="P2583" i="11"/>
  <c r="P2584" i="11"/>
  <c r="P2585" i="11"/>
  <c r="P2586" i="11"/>
  <c r="P2587" i="11"/>
  <c r="P2588" i="11"/>
  <c r="P2589" i="11"/>
  <c r="P2590" i="11"/>
  <c r="P2591" i="11"/>
  <c r="P2592" i="11"/>
  <c r="P2593" i="11"/>
  <c r="P2594" i="11"/>
  <c r="P2595" i="11"/>
  <c r="P2596" i="11"/>
  <c r="P2597" i="11"/>
  <c r="P2598" i="11"/>
  <c r="P2599" i="11"/>
  <c r="P2600" i="11"/>
  <c r="P2601" i="11"/>
  <c r="P2602" i="11"/>
  <c r="P2603" i="11"/>
  <c r="P2604" i="11"/>
  <c r="P2605" i="11"/>
  <c r="P2606" i="11"/>
  <c r="P2607" i="11"/>
  <c r="P2608" i="11"/>
  <c r="P2609" i="11"/>
  <c r="P2610" i="11"/>
  <c r="P2611" i="11"/>
  <c r="P2612" i="11"/>
  <c r="P2613" i="11"/>
  <c r="P2614" i="11"/>
  <c r="P2615" i="11"/>
  <c r="P2616" i="11"/>
  <c r="P2617" i="11"/>
  <c r="P2618" i="11"/>
  <c r="P2619" i="11"/>
  <c r="P2620" i="11"/>
  <c r="P2621" i="11"/>
  <c r="P2622" i="11"/>
  <c r="P2623" i="11"/>
  <c r="P2624" i="11"/>
  <c r="P2625" i="11"/>
  <c r="P2626" i="11"/>
  <c r="P2627" i="11"/>
  <c r="P2628" i="11"/>
  <c r="P2629" i="11"/>
  <c r="P2630" i="11"/>
  <c r="P2631" i="11"/>
  <c r="P2632" i="11"/>
  <c r="P2633" i="11"/>
  <c r="P2634" i="11"/>
  <c r="P2635" i="11"/>
  <c r="P2636" i="11"/>
  <c r="P2637" i="11"/>
  <c r="P2638" i="11"/>
  <c r="P2639" i="11"/>
  <c r="P2640" i="11"/>
  <c r="P2641" i="11"/>
  <c r="P2642" i="11"/>
  <c r="P2643" i="11"/>
  <c r="P2644" i="11"/>
  <c r="P2645" i="11"/>
  <c r="P2646" i="11"/>
  <c r="P2647" i="11"/>
  <c r="P2648" i="11"/>
  <c r="P2649" i="11"/>
  <c r="P2650" i="11"/>
  <c r="P2651" i="11"/>
  <c r="P2652" i="11"/>
  <c r="P2653" i="11"/>
  <c r="P2654" i="11"/>
  <c r="P2655" i="11"/>
  <c r="P2656" i="11"/>
  <c r="P2657" i="11"/>
  <c r="P2658" i="11"/>
  <c r="P2659" i="11"/>
  <c r="P2660" i="11"/>
  <c r="P2661" i="11"/>
  <c r="P2662" i="11"/>
  <c r="P2663" i="11"/>
  <c r="P2664" i="11"/>
  <c r="P2665" i="11"/>
  <c r="P2666" i="11"/>
  <c r="P2667" i="11"/>
  <c r="P2668" i="11"/>
  <c r="P2669" i="11"/>
  <c r="P2670" i="11"/>
  <c r="P2671" i="11"/>
  <c r="P2672" i="11"/>
  <c r="P2673" i="11"/>
  <c r="P2674" i="11"/>
  <c r="P2675" i="11"/>
  <c r="P2676" i="11"/>
  <c r="P2677" i="11"/>
  <c r="P2678" i="11"/>
  <c r="P2679" i="11"/>
  <c r="P2680" i="11"/>
  <c r="P2681" i="11"/>
  <c r="P2682" i="11"/>
  <c r="P2683" i="11"/>
  <c r="P2684" i="11"/>
  <c r="P2685" i="11"/>
  <c r="P2686" i="11"/>
  <c r="P2687" i="11"/>
  <c r="P2688" i="11"/>
  <c r="P2689" i="11"/>
  <c r="P2690" i="11"/>
  <c r="P2691" i="11"/>
  <c r="P2692" i="11"/>
  <c r="P2693" i="11"/>
  <c r="P2694" i="11"/>
  <c r="P2695" i="11"/>
  <c r="P2696" i="11"/>
  <c r="P2697" i="11"/>
  <c r="P2698" i="11"/>
  <c r="P2699" i="11"/>
  <c r="P2700" i="11"/>
  <c r="P2701" i="11"/>
  <c r="P2702" i="11"/>
  <c r="P2703" i="11"/>
  <c r="P2704" i="11"/>
  <c r="P2705" i="11"/>
  <c r="P2706" i="11"/>
  <c r="P2707" i="11"/>
  <c r="P2708" i="11"/>
  <c r="P2709" i="11"/>
  <c r="P2710" i="11"/>
  <c r="P2711" i="11"/>
  <c r="P2712" i="11"/>
  <c r="P2713" i="11"/>
  <c r="P2714" i="11"/>
  <c r="P2715" i="11"/>
  <c r="P2716" i="11"/>
  <c r="P2717" i="11"/>
  <c r="P2718" i="11"/>
  <c r="P2719" i="11"/>
  <c r="P2720" i="11"/>
  <c r="P2721" i="11"/>
  <c r="P2722" i="11"/>
  <c r="P2723" i="11"/>
  <c r="P2724" i="11"/>
  <c r="P2725" i="11"/>
  <c r="P2726" i="11"/>
  <c r="P2727" i="11"/>
  <c r="P2728" i="11"/>
  <c r="P2729" i="11"/>
  <c r="P2730" i="11"/>
  <c r="P2731" i="11"/>
  <c r="P2732" i="11"/>
  <c r="P2733" i="11"/>
  <c r="P2734" i="11"/>
  <c r="P2735" i="11"/>
  <c r="P2736" i="11"/>
  <c r="P2737" i="11"/>
  <c r="P2738" i="11"/>
  <c r="P2739" i="11"/>
  <c r="P2740" i="11"/>
  <c r="P2741" i="11"/>
  <c r="P2742" i="11"/>
  <c r="P2743" i="11"/>
  <c r="P2744" i="11"/>
  <c r="P2745" i="11"/>
  <c r="P2746" i="11"/>
  <c r="P2747" i="11"/>
  <c r="P2748" i="11"/>
  <c r="P2749" i="11"/>
  <c r="P2750" i="11"/>
  <c r="P2751" i="11"/>
  <c r="P2752" i="11"/>
  <c r="P2753" i="11"/>
  <c r="P2754" i="11"/>
  <c r="P2755" i="11"/>
  <c r="P2756" i="11"/>
  <c r="P2757" i="11"/>
  <c r="P2758" i="11"/>
  <c r="P2759" i="11"/>
  <c r="P2760" i="11"/>
  <c r="P2761" i="11"/>
  <c r="P2762" i="11"/>
  <c r="P2763" i="11"/>
  <c r="P2764" i="11"/>
  <c r="P2765" i="11"/>
  <c r="P2766" i="11"/>
  <c r="P2767" i="11"/>
  <c r="P2768" i="11"/>
  <c r="P2769" i="11"/>
  <c r="P2770" i="11"/>
  <c r="P2771" i="11"/>
  <c r="P2772" i="11"/>
  <c r="P2773" i="11"/>
  <c r="P2774" i="11"/>
  <c r="P2775" i="11"/>
  <c r="P2776" i="11"/>
  <c r="P2777" i="11"/>
  <c r="P2778" i="11"/>
  <c r="P2779" i="11"/>
  <c r="P2780" i="11"/>
  <c r="P2781" i="11"/>
  <c r="P2782" i="11"/>
  <c r="P2783" i="11"/>
  <c r="P2784" i="11"/>
  <c r="P2785" i="11"/>
  <c r="P2786" i="11"/>
  <c r="P2787" i="11"/>
  <c r="P2788" i="11"/>
  <c r="P2789" i="11"/>
  <c r="P2790" i="11"/>
  <c r="P2791" i="11"/>
  <c r="P2792" i="11"/>
  <c r="P2793" i="11"/>
  <c r="P2794" i="11"/>
  <c r="P2795" i="11"/>
  <c r="P2796" i="11"/>
  <c r="P2797" i="11"/>
  <c r="P2798" i="11"/>
  <c r="P2799" i="11"/>
  <c r="P2800" i="11"/>
  <c r="P2801" i="11"/>
  <c r="P2802" i="11"/>
  <c r="P2803" i="11"/>
  <c r="P2804" i="11"/>
  <c r="P2805" i="11"/>
  <c r="P2806" i="11"/>
  <c r="P2807" i="11"/>
  <c r="P2808" i="11"/>
  <c r="P2809" i="11"/>
  <c r="P2810" i="11"/>
  <c r="P2811" i="11"/>
  <c r="P2812" i="11"/>
  <c r="P2813" i="11"/>
  <c r="P2814" i="11"/>
  <c r="P2815" i="11"/>
  <c r="P2816" i="11"/>
  <c r="P2817" i="11"/>
  <c r="P2818" i="11"/>
  <c r="P2819" i="11"/>
  <c r="P2820" i="11"/>
  <c r="P2821" i="11"/>
  <c r="P2822" i="11"/>
  <c r="P2823" i="11"/>
  <c r="P2824" i="11"/>
  <c r="P2825" i="11"/>
  <c r="P2826" i="11"/>
  <c r="P2827" i="11"/>
  <c r="P2828" i="11"/>
  <c r="P2829" i="11"/>
  <c r="P2830" i="11"/>
  <c r="P2831" i="11"/>
  <c r="P2832" i="11"/>
  <c r="P2833" i="11"/>
  <c r="P2834" i="11"/>
  <c r="P2835" i="11"/>
  <c r="P2836" i="11"/>
  <c r="P2837" i="11"/>
  <c r="P2838" i="11"/>
  <c r="P2839" i="11"/>
  <c r="P2840" i="11"/>
  <c r="P2841" i="11"/>
  <c r="P2842" i="11"/>
  <c r="P2843" i="11"/>
  <c r="P2844" i="11"/>
  <c r="P2845" i="11"/>
  <c r="P2846" i="11"/>
  <c r="P2847" i="11"/>
  <c r="P2848" i="11"/>
  <c r="P2849" i="11"/>
  <c r="P2850" i="11"/>
  <c r="P2851" i="11"/>
  <c r="P2852" i="11"/>
  <c r="P2853" i="11"/>
  <c r="P2854" i="11"/>
  <c r="P2855" i="11"/>
  <c r="P2856" i="11"/>
  <c r="P2857" i="11"/>
  <c r="P2858" i="11"/>
  <c r="P2859" i="11"/>
  <c r="P2860" i="11"/>
  <c r="P2861" i="11"/>
  <c r="P2862" i="11"/>
  <c r="P2863" i="11"/>
  <c r="P2864" i="11"/>
  <c r="P2865" i="11"/>
  <c r="P2866" i="11"/>
  <c r="P2867" i="11"/>
  <c r="P2868" i="11"/>
  <c r="P2869" i="11"/>
  <c r="P2870" i="11"/>
  <c r="P2871" i="11"/>
  <c r="P2872" i="11"/>
  <c r="P2873" i="11"/>
  <c r="P2874" i="11"/>
  <c r="P2875" i="11"/>
  <c r="P2876" i="11"/>
  <c r="P2877" i="11"/>
  <c r="P2878" i="11"/>
  <c r="P2879" i="11"/>
  <c r="P2880" i="11"/>
  <c r="P2881" i="11"/>
  <c r="P2882" i="11"/>
  <c r="P2883" i="11"/>
  <c r="P2884" i="11"/>
  <c r="P2885" i="11"/>
  <c r="P2886" i="11"/>
  <c r="P2887" i="11"/>
  <c r="P2888" i="11"/>
  <c r="P2889" i="11"/>
  <c r="P2890" i="11"/>
  <c r="P2891" i="11"/>
  <c r="P2892" i="11"/>
  <c r="P2893" i="11"/>
  <c r="P2894" i="11"/>
  <c r="P2895" i="11"/>
  <c r="P2896" i="11"/>
  <c r="P2897" i="11"/>
  <c r="P2898" i="11"/>
  <c r="P2899" i="11"/>
  <c r="P2900" i="11"/>
  <c r="P2901" i="11"/>
  <c r="P2902" i="11"/>
  <c r="P2903" i="11"/>
  <c r="P2904" i="11"/>
  <c r="P2905" i="11"/>
  <c r="P2906" i="11"/>
  <c r="P2907" i="11"/>
  <c r="P2908" i="11"/>
  <c r="P2909" i="11"/>
  <c r="P2910" i="11"/>
  <c r="P2911" i="11"/>
  <c r="P2912" i="11"/>
  <c r="P2913" i="11"/>
  <c r="P2914" i="11"/>
  <c r="P2915" i="11"/>
  <c r="P2916" i="11"/>
  <c r="P2917" i="11"/>
  <c r="P2918" i="11"/>
  <c r="P2919" i="11"/>
  <c r="P2920" i="11"/>
  <c r="P2921" i="11"/>
  <c r="P2922" i="11"/>
  <c r="P2923" i="11"/>
  <c r="P2924" i="11"/>
  <c r="P2925" i="11"/>
  <c r="P2926" i="11"/>
  <c r="P2927" i="11"/>
  <c r="P2928" i="11"/>
  <c r="P2929" i="11"/>
  <c r="P2930" i="11"/>
  <c r="P2931" i="11"/>
  <c r="P2932" i="11"/>
  <c r="P2933" i="11"/>
  <c r="P2934" i="11"/>
  <c r="P2935" i="11"/>
  <c r="P2936" i="11"/>
  <c r="P2937" i="11"/>
  <c r="P2938" i="11"/>
  <c r="P2939" i="11"/>
  <c r="P2940" i="11"/>
  <c r="P2941" i="11"/>
  <c r="P2942" i="11"/>
  <c r="P2943" i="11"/>
  <c r="P2944" i="11"/>
  <c r="P2945" i="11"/>
  <c r="P2946" i="11"/>
  <c r="P2947" i="11"/>
  <c r="P2948" i="11"/>
  <c r="P2949" i="11"/>
  <c r="P2950" i="11"/>
  <c r="P2951" i="11"/>
  <c r="P2952" i="11"/>
  <c r="P2953" i="11"/>
  <c r="P2954" i="11"/>
  <c r="P2955" i="11"/>
  <c r="P2956" i="11"/>
  <c r="P2957" i="11"/>
  <c r="P2958" i="11"/>
  <c r="P2959" i="11"/>
  <c r="P2960" i="11"/>
  <c r="P2961" i="11"/>
  <c r="P2962" i="11"/>
  <c r="P2963" i="11"/>
  <c r="P2964" i="11"/>
  <c r="P2965" i="11"/>
  <c r="P2966" i="11"/>
  <c r="P2967" i="11"/>
  <c r="P2968" i="11"/>
  <c r="P2969" i="11"/>
  <c r="P2970" i="11"/>
  <c r="P2971" i="11"/>
  <c r="P2972" i="11"/>
  <c r="P2973" i="11"/>
  <c r="P2974" i="11"/>
  <c r="P2975" i="11"/>
  <c r="P2976" i="11"/>
  <c r="P2977" i="11"/>
  <c r="P2978" i="11"/>
  <c r="P2979" i="11"/>
  <c r="P2980" i="11"/>
  <c r="P2981" i="11"/>
  <c r="P2982" i="11"/>
  <c r="P2983" i="11"/>
  <c r="P2984" i="11"/>
  <c r="P2985" i="11"/>
  <c r="P2986" i="11"/>
  <c r="P2987" i="11"/>
  <c r="P2988" i="11"/>
  <c r="P2989" i="11"/>
  <c r="P2990" i="11"/>
  <c r="P2991" i="11"/>
  <c r="P2992" i="11"/>
  <c r="P2993" i="11"/>
  <c r="P2994" i="11"/>
  <c r="P2995" i="11"/>
  <c r="P2996" i="11"/>
  <c r="P2997" i="11"/>
  <c r="P2998" i="11"/>
  <c r="P2999" i="11"/>
  <c r="P3000" i="11"/>
  <c r="P3001" i="11"/>
  <c r="P3002" i="11"/>
  <c r="P3003" i="11"/>
  <c r="P3004" i="11"/>
  <c r="P3005" i="11"/>
  <c r="P3006" i="11"/>
  <c r="P3007" i="11"/>
  <c r="P3008" i="11"/>
  <c r="P3009" i="11"/>
  <c r="P3010" i="11"/>
  <c r="P3011" i="11"/>
  <c r="P3012" i="11"/>
  <c r="P3013" i="11"/>
  <c r="P3014" i="11"/>
  <c r="P3015" i="11"/>
  <c r="P3016" i="11"/>
  <c r="P3017" i="11"/>
  <c r="P3018" i="11"/>
  <c r="P3019" i="11"/>
  <c r="P3020" i="11"/>
  <c r="P3021" i="11"/>
  <c r="P3022" i="11"/>
  <c r="P3023" i="11"/>
  <c r="P3024" i="11"/>
  <c r="P3025" i="11"/>
  <c r="P3026" i="11"/>
  <c r="P3027" i="11"/>
  <c r="P3028" i="11"/>
  <c r="P3029" i="11"/>
  <c r="P3030" i="11"/>
  <c r="P3031" i="11"/>
  <c r="P3032" i="11"/>
  <c r="P3033" i="11"/>
  <c r="P3034" i="11"/>
  <c r="P3035" i="11"/>
  <c r="P3036" i="11"/>
  <c r="P3037" i="11"/>
  <c r="P3038" i="11"/>
  <c r="P3039" i="11"/>
  <c r="P3040" i="11"/>
  <c r="P3041" i="11"/>
  <c r="P3042" i="11"/>
  <c r="P3043" i="11"/>
  <c r="P3044" i="11"/>
  <c r="P3045" i="11"/>
  <c r="P3046" i="11"/>
  <c r="P3047" i="11"/>
  <c r="P3048" i="11"/>
  <c r="P3049" i="11"/>
  <c r="P3050" i="11"/>
  <c r="P3051" i="11"/>
  <c r="P3052" i="11"/>
  <c r="P3053" i="11"/>
  <c r="P3054" i="11"/>
  <c r="P3055" i="11"/>
  <c r="P3056" i="11"/>
  <c r="P3057" i="11"/>
  <c r="P3058" i="11"/>
  <c r="P3059" i="11"/>
  <c r="P3060" i="11"/>
  <c r="P3061" i="11"/>
  <c r="P3062" i="11"/>
  <c r="P3063" i="11"/>
  <c r="P3064" i="11"/>
  <c r="P3065" i="11"/>
  <c r="P3066" i="11"/>
  <c r="P3067" i="11"/>
  <c r="P3068" i="11"/>
  <c r="P3069" i="11"/>
  <c r="P3070" i="11"/>
  <c r="P3071" i="11"/>
  <c r="P3072" i="11"/>
  <c r="P3073" i="11"/>
  <c r="P3074" i="11"/>
  <c r="P3075" i="11"/>
  <c r="P3076" i="11"/>
  <c r="P3077" i="11"/>
  <c r="P3078" i="11"/>
  <c r="P3079" i="11"/>
  <c r="P3080" i="11"/>
  <c r="P3081" i="11"/>
  <c r="P3082" i="11"/>
  <c r="P3083" i="11"/>
  <c r="P3084" i="11"/>
  <c r="P3085" i="11"/>
  <c r="P3086" i="11"/>
  <c r="P3087" i="11"/>
  <c r="P3088" i="11"/>
  <c r="P3089" i="11"/>
  <c r="P3090" i="11"/>
  <c r="P3091" i="11"/>
  <c r="P3092" i="11"/>
  <c r="P3093" i="11"/>
  <c r="P3094" i="11"/>
  <c r="P3095" i="11"/>
  <c r="P3096" i="11"/>
  <c r="P3097" i="11"/>
  <c r="P3098" i="11"/>
  <c r="P3099" i="11"/>
  <c r="P3100" i="11"/>
  <c r="P3101" i="11"/>
  <c r="P3102" i="11"/>
  <c r="P3103" i="11"/>
  <c r="P3104" i="11"/>
  <c r="P3105" i="11"/>
  <c r="P3106" i="11"/>
  <c r="P3107" i="11"/>
  <c r="P3108" i="11"/>
  <c r="P3109" i="11"/>
  <c r="P3110" i="11"/>
  <c r="P3111" i="11"/>
  <c r="P3112" i="11"/>
  <c r="P3113" i="11"/>
  <c r="P3114" i="11"/>
  <c r="P3115" i="11"/>
  <c r="P3116" i="11"/>
  <c r="P3117" i="11"/>
  <c r="P3118" i="11"/>
  <c r="P3119" i="11"/>
  <c r="P3120" i="11"/>
  <c r="P3121" i="11"/>
  <c r="P3122" i="11"/>
  <c r="P3123" i="11"/>
  <c r="P3124" i="11"/>
  <c r="P3125" i="11"/>
  <c r="P3126" i="11"/>
  <c r="P3127" i="11"/>
  <c r="P3128" i="11"/>
  <c r="P3129" i="11"/>
  <c r="P3130" i="11"/>
  <c r="P3131" i="11"/>
  <c r="P3132" i="11"/>
  <c r="P3133" i="11"/>
  <c r="P3134" i="11"/>
  <c r="P3135" i="11"/>
  <c r="P3136" i="11"/>
  <c r="P3137" i="11"/>
  <c r="P3138" i="11"/>
  <c r="P3139" i="11"/>
  <c r="P3140" i="11"/>
  <c r="P3141" i="11"/>
  <c r="P3142" i="11"/>
  <c r="P3143" i="11"/>
  <c r="P3144" i="11"/>
  <c r="P3145" i="11"/>
  <c r="P3146" i="11"/>
  <c r="P3147" i="11"/>
  <c r="P3148" i="11"/>
  <c r="P3149" i="11"/>
  <c r="P3150" i="11"/>
  <c r="P3151" i="11"/>
  <c r="P3152" i="11"/>
  <c r="P3153" i="11"/>
  <c r="P3154" i="11"/>
  <c r="P3155" i="11"/>
  <c r="P3156" i="11"/>
  <c r="P3157" i="11"/>
  <c r="P3158" i="11"/>
  <c r="P3159" i="11"/>
  <c r="P3160" i="11"/>
  <c r="P3161" i="11"/>
  <c r="P3162" i="11"/>
  <c r="P3163" i="11"/>
  <c r="P3164" i="11"/>
  <c r="P3165" i="11"/>
  <c r="P3166" i="11"/>
  <c r="P3167" i="11"/>
  <c r="P3168" i="11"/>
  <c r="P3169" i="11"/>
  <c r="P3170" i="11"/>
  <c r="P3171" i="11"/>
  <c r="P3172" i="11"/>
  <c r="P3173" i="11"/>
  <c r="P3174" i="11"/>
  <c r="P3175" i="11"/>
  <c r="P3176" i="11"/>
  <c r="P3177" i="11"/>
  <c r="P3178" i="11"/>
  <c r="P3179" i="11"/>
  <c r="P3180" i="11"/>
  <c r="P3181" i="11"/>
  <c r="P3182" i="11"/>
  <c r="P3183" i="11"/>
  <c r="P3184" i="11"/>
  <c r="P3185" i="11"/>
  <c r="P3186" i="11"/>
  <c r="P3187" i="11"/>
  <c r="P3188" i="11"/>
  <c r="P3189" i="11"/>
  <c r="P3190" i="11"/>
  <c r="P3191" i="11"/>
  <c r="P3192" i="11"/>
  <c r="P3193" i="11"/>
  <c r="P3194" i="11"/>
  <c r="P3195" i="11"/>
  <c r="P3196" i="11"/>
  <c r="P3197" i="11"/>
  <c r="P3198" i="11"/>
  <c r="P3199" i="11"/>
  <c r="P3200" i="11"/>
  <c r="P3201" i="11"/>
  <c r="P3202" i="11"/>
  <c r="P3203" i="11"/>
  <c r="P3204" i="11"/>
  <c r="P3205" i="11"/>
  <c r="P3206" i="11"/>
  <c r="P3207" i="11"/>
  <c r="P3208" i="11"/>
  <c r="P3209" i="11"/>
  <c r="P3210" i="11"/>
  <c r="P3211" i="11"/>
  <c r="P3212" i="11"/>
  <c r="P3213" i="11"/>
  <c r="P3214" i="11"/>
  <c r="P3215" i="11"/>
  <c r="P3216" i="11"/>
  <c r="P3217" i="11"/>
  <c r="P3218" i="11"/>
  <c r="P3219" i="11"/>
  <c r="P3220" i="11"/>
  <c r="P3221" i="11"/>
  <c r="P3222" i="11"/>
  <c r="P3223" i="11"/>
  <c r="P3224" i="11"/>
  <c r="P3225" i="11"/>
  <c r="P3226" i="11"/>
  <c r="P3227" i="11"/>
  <c r="P3228" i="11"/>
  <c r="P3229" i="11"/>
  <c r="P3230" i="11"/>
  <c r="P3231" i="11"/>
  <c r="P3232" i="11"/>
  <c r="P3233" i="11"/>
  <c r="P3234" i="11"/>
  <c r="P3235" i="11"/>
  <c r="P3236" i="11"/>
  <c r="P3237" i="11"/>
  <c r="P3238" i="11"/>
  <c r="P3239" i="11"/>
  <c r="P3240" i="11"/>
  <c r="P3241" i="11"/>
  <c r="P3242" i="11"/>
  <c r="P3243" i="11"/>
  <c r="P3244" i="11"/>
  <c r="P3245" i="11"/>
  <c r="P3246" i="11"/>
  <c r="P3247" i="11"/>
  <c r="P3248" i="11"/>
  <c r="P3249" i="11"/>
  <c r="P3250" i="11"/>
  <c r="P3251" i="11"/>
  <c r="P3252" i="11"/>
  <c r="P3253" i="11"/>
  <c r="P3254" i="11"/>
  <c r="P3255" i="11"/>
  <c r="P3256" i="11"/>
  <c r="P3257" i="11"/>
  <c r="P3258" i="11"/>
  <c r="P3259" i="11"/>
  <c r="P3260" i="11"/>
  <c r="P3261" i="11"/>
  <c r="P3262" i="11"/>
  <c r="P3263" i="11"/>
  <c r="P3264" i="11"/>
  <c r="P3265" i="11"/>
  <c r="P3266" i="11"/>
  <c r="P3267" i="11"/>
  <c r="P3268" i="11"/>
  <c r="P3269" i="11"/>
  <c r="P3270" i="11"/>
  <c r="P3271" i="11"/>
  <c r="P3272" i="11"/>
  <c r="P3273" i="11"/>
  <c r="P3274" i="11"/>
  <c r="P3275" i="11"/>
  <c r="P3276" i="11"/>
  <c r="P3277" i="11"/>
  <c r="P3278" i="11"/>
  <c r="P3279" i="11"/>
  <c r="P3280" i="11"/>
  <c r="P3281" i="11"/>
  <c r="P3282" i="11"/>
  <c r="P3283" i="11"/>
  <c r="P3284" i="11"/>
  <c r="P3285" i="11"/>
  <c r="P3286" i="11"/>
  <c r="P3287" i="11"/>
  <c r="P3288" i="11"/>
  <c r="P3289" i="11"/>
  <c r="P3290" i="11"/>
  <c r="P3291" i="11"/>
  <c r="P3292" i="11"/>
  <c r="P3293" i="11"/>
  <c r="P3294" i="11"/>
  <c r="P3295" i="11"/>
  <c r="P3296" i="11"/>
  <c r="P3297" i="11"/>
  <c r="P3298" i="11"/>
  <c r="P3299" i="11"/>
  <c r="P3300" i="11"/>
  <c r="P3301" i="11"/>
  <c r="P3302" i="11"/>
  <c r="P3303" i="11"/>
  <c r="P3304" i="11"/>
  <c r="P3305" i="11"/>
  <c r="P3306" i="11"/>
  <c r="P3307" i="11"/>
  <c r="P3308" i="11"/>
  <c r="P3309" i="11"/>
  <c r="P3310" i="11"/>
  <c r="P3311" i="11"/>
  <c r="P3312" i="11"/>
  <c r="P3313" i="11"/>
  <c r="P3314" i="11"/>
  <c r="P3315" i="11"/>
  <c r="P3316" i="11"/>
  <c r="P3317" i="11"/>
  <c r="P3318" i="11"/>
  <c r="P3319" i="11"/>
  <c r="P3320" i="11"/>
  <c r="P3321" i="11"/>
  <c r="P3322" i="11"/>
  <c r="P3323" i="11"/>
  <c r="P3324" i="11"/>
  <c r="P3325" i="11"/>
  <c r="P3326" i="11"/>
  <c r="P3327" i="11"/>
  <c r="P3328" i="11"/>
  <c r="P3329" i="11"/>
  <c r="P3330" i="11"/>
  <c r="P3331" i="11"/>
  <c r="P3332" i="11"/>
  <c r="P3333" i="11"/>
  <c r="P3334" i="11"/>
  <c r="P3335" i="11"/>
  <c r="P3336" i="11"/>
  <c r="P3337" i="11"/>
  <c r="P3338" i="11"/>
  <c r="P3339" i="11"/>
  <c r="P3340" i="11"/>
  <c r="P3341" i="11"/>
  <c r="P3342" i="11"/>
  <c r="P3343" i="11"/>
  <c r="P3344" i="11"/>
  <c r="P3345" i="11"/>
  <c r="P3346" i="11"/>
  <c r="P3347" i="11"/>
  <c r="P3348" i="11"/>
  <c r="P3349" i="11"/>
  <c r="P3350" i="11"/>
  <c r="P3351" i="11"/>
  <c r="P3352" i="11"/>
  <c r="P3353" i="11"/>
  <c r="P3354" i="11"/>
  <c r="P3355" i="11"/>
  <c r="P3356" i="11"/>
  <c r="P3357" i="11"/>
  <c r="P3358" i="11"/>
  <c r="P3359" i="11"/>
  <c r="P3360" i="11"/>
  <c r="P3361" i="11"/>
  <c r="P3362" i="11"/>
  <c r="P3363" i="11"/>
  <c r="P3364" i="11"/>
  <c r="P3365" i="11"/>
  <c r="P3366" i="11"/>
  <c r="P3367" i="11"/>
  <c r="P3368" i="11"/>
  <c r="P3369" i="11"/>
  <c r="P3370" i="11"/>
  <c r="P3371" i="11"/>
  <c r="P3372" i="11"/>
  <c r="P3373" i="11"/>
  <c r="P3374" i="11"/>
  <c r="P3375" i="11"/>
  <c r="P3376" i="11"/>
  <c r="P3377" i="11"/>
  <c r="P3378" i="11"/>
  <c r="P3379" i="11"/>
  <c r="P3380" i="11"/>
  <c r="P3381" i="11"/>
  <c r="P3382" i="11"/>
  <c r="P3383" i="11"/>
  <c r="P3384" i="11"/>
  <c r="P3385" i="11"/>
  <c r="P3386" i="11"/>
  <c r="P3387" i="11"/>
  <c r="P3388" i="11"/>
  <c r="P3389" i="11"/>
  <c r="P3390" i="11"/>
  <c r="P3391" i="11"/>
  <c r="P3392" i="11"/>
  <c r="P3393" i="11"/>
  <c r="P3394" i="11"/>
  <c r="P3395" i="11"/>
  <c r="P3396" i="11"/>
  <c r="P3397" i="11"/>
  <c r="P3398" i="11"/>
  <c r="P3399" i="11"/>
  <c r="P3400" i="11"/>
  <c r="P3401" i="11"/>
  <c r="P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O34" i="11"/>
  <c r="O35" i="11"/>
  <c r="O36" i="11"/>
  <c r="O37" i="11"/>
  <c r="O38" i="11"/>
  <c r="O39" i="11"/>
  <c r="O40" i="11"/>
  <c r="O41" i="11"/>
  <c r="O42" i="11"/>
  <c r="O43" i="11"/>
  <c r="O44" i="11"/>
  <c r="O45" i="11"/>
  <c r="O46" i="11"/>
  <c r="O47" i="11"/>
  <c r="O48" i="11"/>
  <c r="O49" i="11"/>
  <c r="O50" i="11"/>
  <c r="O51" i="11"/>
  <c r="O52" i="11"/>
  <c r="O53" i="11"/>
  <c r="O54" i="11"/>
  <c r="O55" i="11"/>
  <c r="O56" i="11"/>
  <c r="O57" i="11"/>
  <c r="O58" i="11"/>
  <c r="O59" i="11"/>
  <c r="O60" i="11"/>
  <c r="O61" i="11"/>
  <c r="O62" i="11"/>
  <c r="O63" i="11"/>
  <c r="O64" i="11"/>
  <c r="O65" i="11"/>
  <c r="O66" i="11"/>
  <c r="O67" i="11"/>
  <c r="O68" i="11"/>
  <c r="O69" i="11"/>
  <c r="O70" i="11"/>
  <c r="O71" i="11"/>
  <c r="O72" i="11"/>
  <c r="O73" i="11"/>
  <c r="O74" i="11"/>
  <c r="O75" i="11"/>
  <c r="O76" i="11"/>
  <c r="O77" i="11"/>
  <c r="O78" i="11"/>
  <c r="O79" i="11"/>
  <c r="O80" i="11"/>
  <c r="O81" i="11"/>
  <c r="O82" i="11"/>
  <c r="O83" i="11"/>
  <c r="O84" i="11"/>
  <c r="O85" i="11"/>
  <c r="O86" i="11"/>
  <c r="O87" i="11"/>
  <c r="O88" i="11"/>
  <c r="O89" i="11"/>
  <c r="O90" i="11"/>
  <c r="O91" i="11"/>
  <c r="O92" i="11"/>
  <c r="O93" i="11"/>
  <c r="O94" i="11"/>
  <c r="O95" i="11"/>
  <c r="O96" i="11"/>
  <c r="O97" i="11"/>
  <c r="O98" i="11"/>
  <c r="O99" i="11"/>
  <c r="O100" i="11"/>
  <c r="O101" i="11"/>
  <c r="O102" i="11"/>
  <c r="O103" i="11"/>
  <c r="O104" i="11"/>
  <c r="O105" i="11"/>
  <c r="O106" i="11"/>
  <c r="O107" i="11"/>
  <c r="O108" i="11"/>
  <c r="O109" i="11"/>
  <c r="O110" i="11"/>
  <c r="O111" i="11"/>
  <c r="O112" i="11"/>
  <c r="O113" i="11"/>
  <c r="O114" i="11"/>
  <c r="O115" i="11"/>
  <c r="O116" i="11"/>
  <c r="O117" i="11"/>
  <c r="O118" i="11"/>
  <c r="O119" i="11"/>
  <c r="O120" i="11"/>
  <c r="O121" i="11"/>
  <c r="O122" i="11"/>
  <c r="O123" i="11"/>
  <c r="O124" i="11"/>
  <c r="O125" i="11"/>
  <c r="O126" i="11"/>
  <c r="O127" i="11"/>
  <c r="O128" i="11"/>
  <c r="O129" i="11"/>
  <c r="O130" i="11"/>
  <c r="O131" i="11"/>
  <c r="O132" i="11"/>
  <c r="O133" i="11"/>
  <c r="O134" i="11"/>
  <c r="O135" i="11"/>
  <c r="O136" i="11"/>
  <c r="O137" i="11"/>
  <c r="O138" i="11"/>
  <c r="O139" i="11"/>
  <c r="O140" i="11"/>
  <c r="O141" i="11"/>
  <c r="O142" i="11"/>
  <c r="O143" i="11"/>
  <c r="O144" i="11"/>
  <c r="O145" i="11"/>
  <c r="O146" i="11"/>
  <c r="O147" i="11"/>
  <c r="O148" i="11"/>
  <c r="O149" i="11"/>
  <c r="O150" i="11"/>
  <c r="O151" i="11"/>
  <c r="O152" i="11"/>
  <c r="O153" i="11"/>
  <c r="O154" i="11"/>
  <c r="O155" i="11"/>
  <c r="O156" i="11"/>
  <c r="O157" i="11"/>
  <c r="O158" i="11"/>
  <c r="O159" i="11"/>
  <c r="O160" i="11"/>
  <c r="O161" i="11"/>
  <c r="O162" i="11"/>
  <c r="O163" i="11"/>
  <c r="O164" i="11"/>
  <c r="O165" i="11"/>
  <c r="O166" i="11"/>
  <c r="O167" i="11"/>
  <c r="O168" i="11"/>
  <c r="O169" i="11"/>
  <c r="O170" i="11"/>
  <c r="O171" i="11"/>
  <c r="O172" i="11"/>
  <c r="O173" i="11"/>
  <c r="O174" i="11"/>
  <c r="O175" i="11"/>
  <c r="O176" i="11"/>
  <c r="O177" i="11"/>
  <c r="O178" i="11"/>
  <c r="O179" i="11"/>
  <c r="O180" i="11"/>
  <c r="O181" i="11"/>
  <c r="O182" i="11"/>
  <c r="O183" i="11"/>
  <c r="O184" i="11"/>
  <c r="O185" i="11"/>
  <c r="O186" i="11"/>
  <c r="O187" i="11"/>
  <c r="O188" i="11"/>
  <c r="O189" i="11"/>
  <c r="O190" i="11"/>
  <c r="O191" i="11"/>
  <c r="O192" i="11"/>
  <c r="O193" i="11"/>
  <c r="O194" i="11"/>
  <c r="O195" i="11"/>
  <c r="O196" i="11"/>
  <c r="O197" i="11"/>
  <c r="O198" i="11"/>
  <c r="O199" i="11"/>
  <c r="O200" i="11"/>
  <c r="O201" i="11"/>
  <c r="O202" i="11"/>
  <c r="O203" i="11"/>
  <c r="O204" i="11"/>
  <c r="O205" i="11"/>
  <c r="O206" i="11"/>
  <c r="O207" i="11"/>
  <c r="O208" i="11"/>
  <c r="O209" i="11"/>
  <c r="O210" i="11"/>
  <c r="O211" i="11"/>
  <c r="O212" i="11"/>
  <c r="O213" i="11"/>
  <c r="O214" i="11"/>
  <c r="O215" i="11"/>
  <c r="O216" i="11"/>
  <c r="O217" i="11"/>
  <c r="O218" i="11"/>
  <c r="O219" i="11"/>
  <c r="O220" i="11"/>
  <c r="O221" i="11"/>
  <c r="O222" i="11"/>
  <c r="O223" i="11"/>
  <c r="O224" i="11"/>
  <c r="O225" i="11"/>
  <c r="O226" i="11"/>
  <c r="O227" i="11"/>
  <c r="O228" i="11"/>
  <c r="O229" i="11"/>
  <c r="O230" i="11"/>
  <c r="O231" i="11"/>
  <c r="O232" i="11"/>
  <c r="O233" i="11"/>
  <c r="O234" i="11"/>
  <c r="O235" i="11"/>
  <c r="O236" i="11"/>
  <c r="O237" i="11"/>
  <c r="O238" i="11"/>
  <c r="O239" i="11"/>
  <c r="O240" i="11"/>
  <c r="O241" i="11"/>
  <c r="O242" i="11"/>
  <c r="O243" i="11"/>
  <c r="O244" i="11"/>
  <c r="O245" i="11"/>
  <c r="O246" i="11"/>
  <c r="O247" i="11"/>
  <c r="O248" i="11"/>
  <c r="O249" i="11"/>
  <c r="O250" i="11"/>
  <c r="O251" i="11"/>
  <c r="O252" i="11"/>
  <c r="O253" i="11"/>
  <c r="O254" i="11"/>
  <c r="O255" i="11"/>
  <c r="O256" i="11"/>
  <c r="O257" i="11"/>
  <c r="O258" i="11"/>
  <c r="O259" i="11"/>
  <c r="O260" i="11"/>
  <c r="O261" i="11"/>
  <c r="O262" i="11"/>
  <c r="O263" i="11"/>
  <c r="O264" i="11"/>
  <c r="O265" i="11"/>
  <c r="O266" i="11"/>
  <c r="O267" i="11"/>
  <c r="O268" i="11"/>
  <c r="O269" i="11"/>
  <c r="O270" i="11"/>
  <c r="O271" i="11"/>
  <c r="O272" i="11"/>
  <c r="O273" i="11"/>
  <c r="O274" i="11"/>
  <c r="O275" i="11"/>
  <c r="O276" i="11"/>
  <c r="O277" i="11"/>
  <c r="O278" i="11"/>
  <c r="O279" i="11"/>
  <c r="O280" i="11"/>
  <c r="O281" i="11"/>
  <c r="O282" i="11"/>
  <c r="O283" i="11"/>
  <c r="O284" i="11"/>
  <c r="O285" i="11"/>
  <c r="O286" i="11"/>
  <c r="O287" i="11"/>
  <c r="O288" i="11"/>
  <c r="O289" i="11"/>
  <c r="O290" i="11"/>
  <c r="O291" i="11"/>
  <c r="O292" i="11"/>
  <c r="O293" i="11"/>
  <c r="O294" i="11"/>
  <c r="O295" i="11"/>
  <c r="O296" i="11"/>
  <c r="O297" i="11"/>
  <c r="O298" i="11"/>
  <c r="O299" i="11"/>
  <c r="O300" i="11"/>
  <c r="O301" i="11"/>
  <c r="O302" i="11"/>
  <c r="O303" i="11"/>
  <c r="O304" i="11"/>
  <c r="O305" i="11"/>
  <c r="O306" i="11"/>
  <c r="O307" i="11"/>
  <c r="O308" i="11"/>
  <c r="O309" i="11"/>
  <c r="O310" i="11"/>
  <c r="O311" i="11"/>
  <c r="O312" i="11"/>
  <c r="O313" i="11"/>
  <c r="O314" i="11"/>
  <c r="O315" i="11"/>
  <c r="O316" i="11"/>
  <c r="O317" i="11"/>
  <c r="O318" i="11"/>
  <c r="O319" i="11"/>
  <c r="O320" i="11"/>
  <c r="O321" i="11"/>
  <c r="O322" i="11"/>
  <c r="O323" i="11"/>
  <c r="O324" i="11"/>
  <c r="O325" i="11"/>
  <c r="O326" i="11"/>
  <c r="O327" i="11"/>
  <c r="O328" i="11"/>
  <c r="O329" i="11"/>
  <c r="O330" i="11"/>
  <c r="O331" i="11"/>
  <c r="O332" i="11"/>
  <c r="O333" i="11"/>
  <c r="O334" i="11"/>
  <c r="O335" i="11"/>
  <c r="O336" i="11"/>
  <c r="O337" i="11"/>
  <c r="O338" i="11"/>
  <c r="O339" i="11"/>
  <c r="O340" i="11"/>
  <c r="O341" i="11"/>
  <c r="O342" i="11"/>
  <c r="O343" i="11"/>
  <c r="O344" i="11"/>
  <c r="O345" i="11"/>
  <c r="O346" i="11"/>
  <c r="O347" i="11"/>
  <c r="O348" i="11"/>
  <c r="O349" i="11"/>
  <c r="O350" i="11"/>
  <c r="O351" i="11"/>
  <c r="O352" i="11"/>
  <c r="O353" i="11"/>
  <c r="O354" i="11"/>
  <c r="O355" i="11"/>
  <c r="O356" i="11"/>
  <c r="O357" i="11"/>
  <c r="O358" i="11"/>
  <c r="O359" i="11"/>
  <c r="O360" i="11"/>
  <c r="O361" i="11"/>
  <c r="O362" i="11"/>
  <c r="O363" i="11"/>
  <c r="O364" i="11"/>
  <c r="O365" i="11"/>
  <c r="O366" i="11"/>
  <c r="O367" i="11"/>
  <c r="O368" i="11"/>
  <c r="O369" i="11"/>
  <c r="O370" i="11"/>
  <c r="O371" i="11"/>
  <c r="O372" i="11"/>
  <c r="O373" i="11"/>
  <c r="O374" i="11"/>
  <c r="O375" i="11"/>
  <c r="O376" i="11"/>
  <c r="O377" i="11"/>
  <c r="O378" i="11"/>
  <c r="O379" i="11"/>
  <c r="O380" i="11"/>
  <c r="O381" i="11"/>
  <c r="O382" i="11"/>
  <c r="O383" i="11"/>
  <c r="O384" i="11"/>
  <c r="O385" i="11"/>
  <c r="O386" i="11"/>
  <c r="O387" i="11"/>
  <c r="O388" i="11"/>
  <c r="O389" i="11"/>
  <c r="O390" i="11"/>
  <c r="O391" i="11"/>
  <c r="O392" i="11"/>
  <c r="O393" i="11"/>
  <c r="O394" i="11"/>
  <c r="O395" i="11"/>
  <c r="O396" i="11"/>
  <c r="O397" i="11"/>
  <c r="O398" i="11"/>
  <c r="O399" i="11"/>
  <c r="O400" i="11"/>
  <c r="O401" i="11"/>
  <c r="O402" i="11"/>
  <c r="O403" i="11"/>
  <c r="O404" i="11"/>
  <c r="O405" i="11"/>
  <c r="O406" i="11"/>
  <c r="O407" i="11"/>
  <c r="O408" i="11"/>
  <c r="O409" i="11"/>
  <c r="O410" i="11"/>
  <c r="O411" i="11"/>
  <c r="O412" i="11"/>
  <c r="O413" i="11"/>
  <c r="O414" i="11"/>
  <c r="O415" i="11"/>
  <c r="O416" i="11"/>
  <c r="O417" i="11"/>
  <c r="O418" i="11"/>
  <c r="O419" i="11"/>
  <c r="O420" i="11"/>
  <c r="O421" i="11"/>
  <c r="O422" i="11"/>
  <c r="O423" i="11"/>
  <c r="O424" i="11"/>
  <c r="O425" i="11"/>
  <c r="O426" i="11"/>
  <c r="O427" i="11"/>
  <c r="O428" i="11"/>
  <c r="O429" i="11"/>
  <c r="O430" i="11"/>
  <c r="O431" i="11"/>
  <c r="O432" i="11"/>
  <c r="O433" i="11"/>
  <c r="O434" i="11"/>
  <c r="O435" i="11"/>
  <c r="O436" i="11"/>
  <c r="O437" i="11"/>
  <c r="O438" i="11"/>
  <c r="O439" i="11"/>
  <c r="O440" i="11"/>
  <c r="O441" i="11"/>
  <c r="O442" i="11"/>
  <c r="O443" i="11"/>
  <c r="O444" i="11"/>
  <c r="O445" i="11"/>
  <c r="O446" i="11"/>
  <c r="O447" i="11"/>
  <c r="O448" i="11"/>
  <c r="O449" i="11"/>
  <c r="O450" i="11"/>
  <c r="O451" i="11"/>
  <c r="O452" i="11"/>
  <c r="O453" i="11"/>
  <c r="O454" i="11"/>
  <c r="O455" i="11"/>
  <c r="O456" i="11"/>
  <c r="O457" i="11"/>
  <c r="O458" i="11"/>
  <c r="O459" i="11"/>
  <c r="O460" i="11"/>
  <c r="O461" i="11"/>
  <c r="O462" i="11"/>
  <c r="O463" i="11"/>
  <c r="O464" i="11"/>
  <c r="O465" i="11"/>
  <c r="O466" i="11"/>
  <c r="O467" i="11"/>
  <c r="O468" i="11"/>
  <c r="O469" i="11"/>
  <c r="O470" i="11"/>
  <c r="O471" i="11"/>
  <c r="O472" i="11"/>
  <c r="O473" i="11"/>
  <c r="O474" i="11"/>
  <c r="O475" i="11"/>
  <c r="O476" i="11"/>
  <c r="O477" i="11"/>
  <c r="O478" i="11"/>
  <c r="O479" i="11"/>
  <c r="O480" i="11"/>
  <c r="O481" i="11"/>
  <c r="O482" i="11"/>
  <c r="O483" i="11"/>
  <c r="O484" i="11"/>
  <c r="O485" i="11"/>
  <c r="O486" i="11"/>
  <c r="O487" i="11"/>
  <c r="O488" i="11"/>
  <c r="O489" i="11"/>
  <c r="O490" i="11"/>
  <c r="O491" i="11"/>
  <c r="O492" i="11"/>
  <c r="O493" i="11"/>
  <c r="O494" i="11"/>
  <c r="O495" i="11"/>
  <c r="O496" i="11"/>
  <c r="O497" i="11"/>
  <c r="O498" i="11"/>
  <c r="O499" i="11"/>
  <c r="O500" i="11"/>
  <c r="O501" i="11"/>
  <c r="O502" i="11"/>
  <c r="O503" i="11"/>
  <c r="O504" i="11"/>
  <c r="O505" i="11"/>
  <c r="O506" i="11"/>
  <c r="O507" i="11"/>
  <c r="O508" i="11"/>
  <c r="O509" i="11"/>
  <c r="O510" i="11"/>
  <c r="O511" i="11"/>
  <c r="O512" i="11"/>
  <c r="O513" i="11"/>
  <c r="O514" i="11"/>
  <c r="O515" i="11"/>
  <c r="O516" i="11"/>
  <c r="O517" i="11"/>
  <c r="O518" i="11"/>
  <c r="O519" i="11"/>
  <c r="O520" i="11"/>
  <c r="O521" i="11"/>
  <c r="O522" i="11"/>
  <c r="O523" i="11"/>
  <c r="O524" i="11"/>
  <c r="O525" i="11"/>
  <c r="O526" i="11"/>
  <c r="O527" i="11"/>
  <c r="O528" i="11"/>
  <c r="O529" i="11"/>
  <c r="O530" i="11"/>
  <c r="O531" i="11"/>
  <c r="O532" i="11"/>
  <c r="O533" i="11"/>
  <c r="O534" i="11"/>
  <c r="O535" i="11"/>
  <c r="O536" i="11"/>
  <c r="O537" i="11"/>
  <c r="O538" i="11"/>
  <c r="O539" i="11"/>
  <c r="O540" i="11"/>
  <c r="O541" i="11"/>
  <c r="O542" i="11"/>
  <c r="O543" i="11"/>
  <c r="O544" i="11"/>
  <c r="O545" i="11"/>
  <c r="O546" i="11"/>
  <c r="O547" i="11"/>
  <c r="O548" i="11"/>
  <c r="O549" i="11"/>
  <c r="O550" i="11"/>
  <c r="O551" i="11"/>
  <c r="O552" i="11"/>
  <c r="O553" i="11"/>
  <c r="O554" i="11"/>
  <c r="O555" i="11"/>
  <c r="O556" i="11"/>
  <c r="O557" i="11"/>
  <c r="O558" i="11"/>
  <c r="O559" i="11"/>
  <c r="O560" i="11"/>
  <c r="O561" i="11"/>
  <c r="O562" i="11"/>
  <c r="O563" i="11"/>
  <c r="O564" i="11"/>
  <c r="O565" i="11"/>
  <c r="O566" i="11"/>
  <c r="O567" i="11"/>
  <c r="O568" i="11"/>
  <c r="O569" i="11"/>
  <c r="O570" i="11"/>
  <c r="O571" i="11"/>
  <c r="O572" i="11"/>
  <c r="O573" i="11"/>
  <c r="O574" i="11"/>
  <c r="O575" i="11"/>
  <c r="O576" i="11"/>
  <c r="O577" i="11"/>
  <c r="O578" i="11"/>
  <c r="O579" i="11"/>
  <c r="O580" i="11"/>
  <c r="O581" i="11"/>
  <c r="O582" i="11"/>
  <c r="O583" i="11"/>
  <c r="O584" i="11"/>
  <c r="O585" i="11"/>
  <c r="O586" i="11"/>
  <c r="O587" i="11"/>
  <c r="O588" i="11"/>
  <c r="O589" i="11"/>
  <c r="O590" i="11"/>
  <c r="O591" i="11"/>
  <c r="O592" i="11"/>
  <c r="O593" i="11"/>
  <c r="O594" i="11"/>
  <c r="O595" i="11"/>
  <c r="O596" i="11"/>
  <c r="O597" i="11"/>
  <c r="O598" i="11"/>
  <c r="O599" i="11"/>
  <c r="O600" i="11"/>
  <c r="O601" i="11"/>
  <c r="O602" i="11"/>
  <c r="O603" i="11"/>
  <c r="O604" i="11"/>
  <c r="O605" i="11"/>
  <c r="O606" i="11"/>
  <c r="O607" i="11"/>
  <c r="O608" i="11"/>
  <c r="O609" i="11"/>
  <c r="O610" i="11"/>
  <c r="O611" i="11"/>
  <c r="O612" i="11"/>
  <c r="O613" i="11"/>
  <c r="O614" i="11"/>
  <c r="O615" i="11"/>
  <c r="O616" i="11"/>
  <c r="O617" i="11"/>
  <c r="O618" i="11"/>
  <c r="O619" i="11"/>
  <c r="O620" i="11"/>
  <c r="O621" i="11"/>
  <c r="O622" i="11"/>
  <c r="O623" i="11"/>
  <c r="O624" i="11"/>
  <c r="O625" i="11"/>
  <c r="O626" i="11"/>
  <c r="O627" i="11"/>
  <c r="O628" i="11"/>
  <c r="O629" i="11"/>
  <c r="O630" i="11"/>
  <c r="O631" i="11"/>
  <c r="O632" i="11"/>
  <c r="O633" i="11"/>
  <c r="O634" i="11"/>
  <c r="O635" i="11"/>
  <c r="O636" i="11"/>
  <c r="O637" i="11"/>
  <c r="O638" i="11"/>
  <c r="O639" i="11"/>
  <c r="O640" i="11"/>
  <c r="O641" i="11"/>
  <c r="O642" i="11"/>
  <c r="O643" i="11"/>
  <c r="O644" i="11"/>
  <c r="O645" i="11"/>
  <c r="O646" i="11"/>
  <c r="O647" i="11"/>
  <c r="O648" i="11"/>
  <c r="O649" i="11"/>
  <c r="O650" i="11"/>
  <c r="O651" i="11"/>
  <c r="O652" i="11"/>
  <c r="O653" i="11"/>
  <c r="O654" i="11"/>
  <c r="O655" i="11"/>
  <c r="O656" i="11"/>
  <c r="O657" i="11"/>
  <c r="O658" i="11"/>
  <c r="O659" i="11"/>
  <c r="O660" i="11"/>
  <c r="O661" i="11"/>
  <c r="O662" i="11"/>
  <c r="O663" i="11"/>
  <c r="O664" i="11"/>
  <c r="O665" i="11"/>
  <c r="O666" i="11"/>
  <c r="O667" i="11"/>
  <c r="O668" i="11"/>
  <c r="O669" i="11"/>
  <c r="O670" i="11"/>
  <c r="O671" i="11"/>
  <c r="O672" i="11"/>
  <c r="O673" i="11"/>
  <c r="O674" i="11"/>
  <c r="O675" i="11"/>
  <c r="O676" i="11"/>
  <c r="O677" i="11"/>
  <c r="O678" i="11"/>
  <c r="O679" i="11"/>
  <c r="O680" i="11"/>
  <c r="O681" i="11"/>
  <c r="O682" i="11"/>
  <c r="O683" i="11"/>
  <c r="O684" i="11"/>
  <c r="O685" i="11"/>
  <c r="O686" i="11"/>
  <c r="O687" i="11"/>
  <c r="O688" i="11"/>
  <c r="O689" i="11"/>
  <c r="O690" i="11"/>
  <c r="O691" i="11"/>
  <c r="O692" i="11"/>
  <c r="O693" i="11"/>
  <c r="O694" i="11"/>
  <c r="O695" i="11"/>
  <c r="O696" i="11"/>
  <c r="O697" i="11"/>
  <c r="O698" i="11"/>
  <c r="O699" i="11"/>
  <c r="O700" i="11"/>
  <c r="O701" i="11"/>
  <c r="O702" i="11"/>
  <c r="O703" i="11"/>
  <c r="O704" i="11"/>
  <c r="O705" i="11"/>
  <c r="O706" i="11"/>
  <c r="O707" i="11"/>
  <c r="O708" i="11"/>
  <c r="O709" i="11"/>
  <c r="O710" i="11"/>
  <c r="O711" i="11"/>
  <c r="O712" i="11"/>
  <c r="O713" i="11"/>
  <c r="O714" i="11"/>
  <c r="O715" i="11"/>
  <c r="O716" i="11"/>
  <c r="O717" i="11"/>
  <c r="O718" i="11"/>
  <c r="O719" i="11"/>
  <c r="O720" i="11"/>
  <c r="O721" i="11"/>
  <c r="O722" i="11"/>
  <c r="O723" i="11"/>
  <c r="O724" i="11"/>
  <c r="O725" i="11"/>
  <c r="O726" i="11"/>
  <c r="O727" i="11"/>
  <c r="O728" i="11"/>
  <c r="O729" i="11"/>
  <c r="O730" i="11"/>
  <c r="O731" i="11"/>
  <c r="O732" i="11"/>
  <c r="O733" i="11"/>
  <c r="O734" i="11"/>
  <c r="O735" i="11"/>
  <c r="O736" i="11"/>
  <c r="O737" i="11"/>
  <c r="O738" i="11"/>
  <c r="O739" i="11"/>
  <c r="O740" i="11"/>
  <c r="O741" i="11"/>
  <c r="O742" i="11"/>
  <c r="O743" i="11"/>
  <c r="O744" i="11"/>
  <c r="O745" i="11"/>
  <c r="O746" i="11"/>
  <c r="O747" i="11"/>
  <c r="O748" i="11"/>
  <c r="O749" i="11"/>
  <c r="O750" i="11"/>
  <c r="O751" i="11"/>
  <c r="O752" i="11"/>
  <c r="O753" i="11"/>
  <c r="O754" i="11"/>
  <c r="O755" i="11"/>
  <c r="O756" i="11"/>
  <c r="O757" i="11"/>
  <c r="O758" i="11"/>
  <c r="O759" i="11"/>
  <c r="O760" i="11"/>
  <c r="O761" i="11"/>
  <c r="O762" i="11"/>
  <c r="O763" i="11"/>
  <c r="O764" i="11"/>
  <c r="O765" i="11"/>
  <c r="O766" i="11"/>
  <c r="O767" i="11"/>
  <c r="O768" i="11"/>
  <c r="O769" i="11"/>
  <c r="O770" i="11"/>
  <c r="O771" i="11"/>
  <c r="O772" i="11"/>
  <c r="O773" i="11"/>
  <c r="O774" i="11"/>
  <c r="O775" i="11"/>
  <c r="O776" i="11"/>
  <c r="O777" i="11"/>
  <c r="O778" i="11"/>
  <c r="O779" i="11"/>
  <c r="O780" i="11"/>
  <c r="O781" i="11"/>
  <c r="O782" i="11"/>
  <c r="O783" i="11"/>
  <c r="O784" i="11"/>
  <c r="O785" i="11"/>
  <c r="O786" i="11"/>
  <c r="O787" i="11"/>
  <c r="O788" i="11"/>
  <c r="O789" i="11"/>
  <c r="O790" i="11"/>
  <c r="O791" i="11"/>
  <c r="O792" i="11"/>
  <c r="O793" i="11"/>
  <c r="O794" i="11"/>
  <c r="O795" i="11"/>
  <c r="O796" i="11"/>
  <c r="O797" i="11"/>
  <c r="O798" i="11"/>
  <c r="O799" i="11"/>
  <c r="O800" i="11"/>
  <c r="O801" i="11"/>
  <c r="O802" i="11"/>
  <c r="O803" i="11"/>
  <c r="O804" i="11"/>
  <c r="O805" i="11"/>
  <c r="O806" i="11"/>
  <c r="O807" i="11"/>
  <c r="O808" i="11"/>
  <c r="O809" i="11"/>
  <c r="O810" i="11"/>
  <c r="O811" i="11"/>
  <c r="O812" i="11"/>
  <c r="O813" i="11"/>
  <c r="O814" i="11"/>
  <c r="O815" i="11"/>
  <c r="O816" i="11"/>
  <c r="O817" i="11"/>
  <c r="O818" i="11"/>
  <c r="O819" i="11"/>
  <c r="O820" i="11"/>
  <c r="O821" i="11"/>
  <c r="O822" i="11"/>
  <c r="O823" i="11"/>
  <c r="O824" i="11"/>
  <c r="O825" i="11"/>
  <c r="O826" i="11"/>
  <c r="O827" i="11"/>
  <c r="O828" i="11"/>
  <c r="O829" i="11"/>
  <c r="O830" i="11"/>
  <c r="O831" i="11"/>
  <c r="O832" i="11"/>
  <c r="O833" i="11"/>
  <c r="O834" i="11"/>
  <c r="O835" i="11"/>
  <c r="O836" i="11"/>
  <c r="O837" i="11"/>
  <c r="O838" i="11"/>
  <c r="O839" i="11"/>
  <c r="O840" i="11"/>
  <c r="O841" i="11"/>
  <c r="O842" i="11"/>
  <c r="O843" i="11"/>
  <c r="O844" i="11"/>
  <c r="O845" i="11"/>
  <c r="O846" i="11"/>
  <c r="O847" i="11"/>
  <c r="O848" i="11"/>
  <c r="O849" i="11"/>
  <c r="O850" i="11"/>
  <c r="O851" i="11"/>
  <c r="O852" i="11"/>
  <c r="O853" i="11"/>
  <c r="O854" i="11"/>
  <c r="O855" i="11"/>
  <c r="O856" i="11"/>
  <c r="O857" i="11"/>
  <c r="O858" i="11"/>
  <c r="O859" i="11"/>
  <c r="O860" i="11"/>
  <c r="O861" i="11"/>
  <c r="O862" i="11"/>
  <c r="O863" i="11"/>
  <c r="O864" i="11"/>
  <c r="O865" i="11"/>
  <c r="O866" i="11"/>
  <c r="O867" i="11"/>
  <c r="O868" i="11"/>
  <c r="O869" i="11"/>
  <c r="O870" i="11"/>
  <c r="O871" i="11"/>
  <c r="O872" i="11"/>
  <c r="O873" i="11"/>
  <c r="O874" i="11"/>
  <c r="O875" i="11"/>
  <c r="O876" i="11"/>
  <c r="O877" i="11"/>
  <c r="O878" i="11"/>
  <c r="O879" i="11"/>
  <c r="O880" i="11"/>
  <c r="O881" i="11"/>
  <c r="O882" i="11"/>
  <c r="O883" i="11"/>
  <c r="O884" i="11"/>
  <c r="O885" i="11"/>
  <c r="O886" i="11"/>
  <c r="O887" i="11"/>
  <c r="O888" i="11"/>
  <c r="O889" i="11"/>
  <c r="O890" i="11"/>
  <c r="O891" i="11"/>
  <c r="O892" i="11"/>
  <c r="O893" i="11"/>
  <c r="O894" i="11"/>
  <c r="O895" i="11"/>
  <c r="O896" i="11"/>
  <c r="O897" i="11"/>
  <c r="O898" i="11"/>
  <c r="O899" i="11"/>
  <c r="O900" i="11"/>
  <c r="O901" i="11"/>
  <c r="O902" i="11"/>
  <c r="O903" i="11"/>
  <c r="O904" i="11"/>
  <c r="O905" i="11"/>
  <c r="O906" i="11"/>
  <c r="O907" i="11"/>
  <c r="O908" i="11"/>
  <c r="O909" i="11"/>
  <c r="O910" i="11"/>
  <c r="O911" i="11"/>
  <c r="O912" i="11"/>
  <c r="O913" i="11"/>
  <c r="O914" i="11"/>
  <c r="O915" i="11"/>
  <c r="O916" i="11"/>
  <c r="O917" i="11"/>
  <c r="O918" i="11"/>
  <c r="O919" i="11"/>
  <c r="O920" i="11"/>
  <c r="O921" i="11"/>
  <c r="O922" i="11"/>
  <c r="O923" i="11"/>
  <c r="O924" i="11"/>
  <c r="O925" i="11"/>
  <c r="O926" i="11"/>
  <c r="O927" i="11"/>
  <c r="O928" i="11"/>
  <c r="O929" i="11"/>
  <c r="O930" i="11"/>
  <c r="O931" i="11"/>
  <c r="O932" i="11"/>
  <c r="O933" i="11"/>
  <c r="O934" i="11"/>
  <c r="O935" i="11"/>
  <c r="O936" i="11"/>
  <c r="O937" i="11"/>
  <c r="O938" i="11"/>
  <c r="O939" i="11"/>
  <c r="O940" i="11"/>
  <c r="O941" i="11"/>
  <c r="O942" i="11"/>
  <c r="O943" i="11"/>
  <c r="O944" i="11"/>
  <c r="O945" i="11"/>
  <c r="O946" i="11"/>
  <c r="O947" i="11"/>
  <c r="O948" i="11"/>
  <c r="O949" i="11"/>
  <c r="O950" i="11"/>
  <c r="O951" i="11"/>
  <c r="O952" i="11"/>
  <c r="O953" i="11"/>
  <c r="O954" i="11"/>
  <c r="O955" i="11"/>
  <c r="O956" i="11"/>
  <c r="O957" i="11"/>
  <c r="O958" i="11"/>
  <c r="O959" i="11"/>
  <c r="O960" i="11"/>
  <c r="O961" i="11"/>
  <c r="O962" i="11"/>
  <c r="O963" i="11"/>
  <c r="O964" i="11"/>
  <c r="O965" i="11"/>
  <c r="O966" i="11"/>
  <c r="O967" i="11"/>
  <c r="O968" i="11"/>
  <c r="O969" i="11"/>
  <c r="O970" i="11"/>
  <c r="O971" i="11"/>
  <c r="O972" i="11"/>
  <c r="O973" i="11"/>
  <c r="O974" i="11"/>
  <c r="O975" i="11"/>
  <c r="O976" i="11"/>
  <c r="O977" i="11"/>
  <c r="O978" i="11"/>
  <c r="O979" i="11"/>
  <c r="O980" i="11"/>
  <c r="O981" i="11"/>
  <c r="O982" i="11"/>
  <c r="O983" i="11"/>
  <c r="O984" i="11"/>
  <c r="O985" i="11"/>
  <c r="O986" i="11"/>
  <c r="O987" i="11"/>
  <c r="O988" i="11"/>
  <c r="O989" i="11"/>
  <c r="O990" i="11"/>
  <c r="O991" i="11"/>
  <c r="O992" i="11"/>
  <c r="O993" i="11"/>
  <c r="O994" i="11"/>
  <c r="O995" i="11"/>
  <c r="O996" i="11"/>
  <c r="O997" i="11"/>
  <c r="O998" i="11"/>
  <c r="O999" i="11"/>
  <c r="O1000" i="11"/>
  <c r="O1001" i="11"/>
  <c r="O1002" i="11"/>
  <c r="O1003" i="11"/>
  <c r="O1004" i="11"/>
  <c r="O1005" i="11"/>
  <c r="O1006" i="11"/>
  <c r="O1007" i="11"/>
  <c r="O1008" i="11"/>
  <c r="O1009" i="11"/>
  <c r="O1010" i="11"/>
  <c r="O1011" i="11"/>
  <c r="O1012" i="11"/>
  <c r="O1013" i="11"/>
  <c r="O1014" i="11"/>
  <c r="O1015" i="11"/>
  <c r="O1016" i="11"/>
  <c r="O1017" i="11"/>
  <c r="O1018" i="11"/>
  <c r="O1019" i="11"/>
  <c r="O1020" i="11"/>
  <c r="O1021" i="11"/>
  <c r="O1022" i="11"/>
  <c r="O1023" i="11"/>
  <c r="O1024" i="11"/>
  <c r="O1025" i="11"/>
  <c r="O1026" i="11"/>
  <c r="O1027" i="11"/>
  <c r="O1028" i="11"/>
  <c r="O1029" i="11"/>
  <c r="O1030" i="11"/>
  <c r="O1031" i="11"/>
  <c r="O1032" i="11"/>
  <c r="O1033" i="11"/>
  <c r="O1034" i="11"/>
  <c r="O1035" i="11"/>
  <c r="O1036" i="11"/>
  <c r="O1037" i="11"/>
  <c r="O1038" i="11"/>
  <c r="O1039" i="11"/>
  <c r="O1040" i="11"/>
  <c r="O1041" i="11"/>
  <c r="O1042" i="11"/>
  <c r="O1043" i="11"/>
  <c r="O1044" i="11"/>
  <c r="O1045" i="11"/>
  <c r="O1046" i="11"/>
  <c r="O1047" i="11"/>
  <c r="O1048" i="11"/>
  <c r="O1049" i="11"/>
  <c r="O1050" i="11"/>
  <c r="O1051" i="11"/>
  <c r="O1052" i="11"/>
  <c r="O1053" i="11"/>
  <c r="O1054" i="11"/>
  <c r="O1055" i="11"/>
  <c r="O1056" i="11"/>
  <c r="O1057" i="11"/>
  <c r="O1058" i="11"/>
  <c r="O1059" i="11"/>
  <c r="O1060" i="11"/>
  <c r="O1061" i="11"/>
  <c r="O1062" i="11"/>
  <c r="O1063" i="11"/>
  <c r="O1064" i="11"/>
  <c r="O1065" i="11"/>
  <c r="O1066" i="11"/>
  <c r="O1067" i="11"/>
  <c r="O1068" i="11"/>
  <c r="O1069" i="11"/>
  <c r="O1070" i="11"/>
  <c r="O1071" i="11"/>
  <c r="O1072" i="11"/>
  <c r="O1073" i="11"/>
  <c r="O1074" i="11"/>
  <c r="O1075" i="11"/>
  <c r="O1076" i="11"/>
  <c r="O1077" i="11"/>
  <c r="O1078" i="11"/>
  <c r="O1079" i="11"/>
  <c r="O1080" i="11"/>
  <c r="O1081" i="11"/>
  <c r="O1082" i="11"/>
  <c r="O1083" i="11"/>
  <c r="O1084" i="11"/>
  <c r="O1085" i="11"/>
  <c r="O1086" i="11"/>
  <c r="O1087" i="11"/>
  <c r="O1088" i="11"/>
  <c r="O1089" i="11"/>
  <c r="O1090" i="11"/>
  <c r="O1091" i="11"/>
  <c r="O1092" i="11"/>
  <c r="O1093" i="11"/>
  <c r="O1094" i="11"/>
  <c r="O1095" i="11"/>
  <c r="O1096" i="11"/>
  <c r="O1097" i="11"/>
  <c r="O1098" i="11"/>
  <c r="O1099" i="11"/>
  <c r="O1100" i="11"/>
  <c r="O1101" i="11"/>
  <c r="O1102" i="11"/>
  <c r="O1103" i="11"/>
  <c r="O1104" i="11"/>
  <c r="O1105" i="11"/>
  <c r="O1106" i="11"/>
  <c r="O1107" i="11"/>
  <c r="O1108" i="11"/>
  <c r="O1109" i="11"/>
  <c r="O1110" i="11"/>
  <c r="O1111" i="11"/>
  <c r="O1112" i="11"/>
  <c r="O1113" i="11"/>
  <c r="O1114" i="11"/>
  <c r="O1115" i="11"/>
  <c r="O1116" i="11"/>
  <c r="O1117" i="11"/>
  <c r="O1118" i="11"/>
  <c r="O1119" i="11"/>
  <c r="O1120" i="11"/>
  <c r="O1121" i="11"/>
  <c r="O1122" i="11"/>
  <c r="O1123" i="11"/>
  <c r="O1124" i="11"/>
  <c r="O1125" i="11"/>
  <c r="O1126" i="11"/>
  <c r="O1127" i="11"/>
  <c r="O1128" i="11"/>
  <c r="O1129" i="11"/>
  <c r="O1130" i="11"/>
  <c r="O1131" i="11"/>
  <c r="O1132" i="11"/>
  <c r="O1133" i="11"/>
  <c r="O1134" i="11"/>
  <c r="O1135" i="11"/>
  <c r="O1136" i="11"/>
  <c r="O1137" i="11"/>
  <c r="O1138" i="11"/>
  <c r="O1139" i="11"/>
  <c r="O1140" i="11"/>
  <c r="O1141" i="11"/>
  <c r="O1142" i="11"/>
  <c r="O1143" i="11"/>
  <c r="O1144" i="11"/>
  <c r="O1145" i="11"/>
  <c r="O1146" i="11"/>
  <c r="O1147" i="11"/>
  <c r="O1148" i="11"/>
  <c r="O1149" i="11"/>
  <c r="O1150" i="11"/>
  <c r="O1151" i="11"/>
  <c r="O1152" i="11"/>
  <c r="O1153" i="11"/>
  <c r="O1154" i="11"/>
  <c r="O1155" i="11"/>
  <c r="O1156" i="11"/>
  <c r="O1157" i="11"/>
  <c r="O1158" i="11"/>
  <c r="O1159" i="11"/>
  <c r="O1160" i="11"/>
  <c r="O1161" i="11"/>
  <c r="O1162" i="11"/>
  <c r="O1163" i="11"/>
  <c r="O1164" i="11"/>
  <c r="O1165" i="11"/>
  <c r="O1166" i="11"/>
  <c r="O1167" i="11"/>
  <c r="O1168" i="11"/>
  <c r="O1169" i="11"/>
  <c r="O1170" i="11"/>
  <c r="O1171" i="11"/>
  <c r="O1172" i="11"/>
  <c r="O1173" i="11"/>
  <c r="O1174" i="11"/>
  <c r="O1175" i="11"/>
  <c r="O1176" i="11"/>
  <c r="O1177" i="11"/>
  <c r="O1178" i="11"/>
  <c r="O1179" i="11"/>
  <c r="O1180" i="11"/>
  <c r="O1181" i="11"/>
  <c r="O1182" i="11"/>
  <c r="O1183" i="11"/>
  <c r="O1184" i="11"/>
  <c r="O1185" i="11"/>
  <c r="O1186" i="11"/>
  <c r="O1187" i="11"/>
  <c r="O1188" i="11"/>
  <c r="O1189" i="11"/>
  <c r="O1190" i="11"/>
  <c r="O1191" i="11"/>
  <c r="O1192" i="11"/>
  <c r="O1193" i="11"/>
  <c r="O1194" i="11"/>
  <c r="O1195" i="11"/>
  <c r="O1196" i="11"/>
  <c r="O1197" i="11"/>
  <c r="O1198" i="11"/>
  <c r="O1199" i="11"/>
  <c r="O1200" i="11"/>
  <c r="O1201" i="11"/>
  <c r="O1202" i="11"/>
  <c r="O1203" i="11"/>
  <c r="O1204" i="11"/>
  <c r="O1205" i="11"/>
  <c r="O1206" i="11"/>
  <c r="O1207" i="11"/>
  <c r="O1208" i="11"/>
  <c r="O1209" i="11"/>
  <c r="O1210" i="11"/>
  <c r="O1211" i="11"/>
  <c r="O1212" i="11"/>
  <c r="O1213" i="11"/>
  <c r="O1214" i="11"/>
  <c r="O1215" i="11"/>
  <c r="O1216" i="11"/>
  <c r="O1217" i="11"/>
  <c r="O1218" i="11"/>
  <c r="O1219" i="11"/>
  <c r="O1220" i="11"/>
  <c r="O1221" i="11"/>
  <c r="O1222" i="11"/>
  <c r="O1223" i="11"/>
  <c r="O1224" i="11"/>
  <c r="O1225" i="11"/>
  <c r="O1226" i="11"/>
  <c r="O1227" i="11"/>
  <c r="O1228" i="11"/>
  <c r="O1229" i="11"/>
  <c r="O1230" i="11"/>
  <c r="O1231" i="11"/>
  <c r="O1232" i="11"/>
  <c r="O1233" i="11"/>
  <c r="O1234" i="11"/>
  <c r="O1235" i="11"/>
  <c r="O1236" i="11"/>
  <c r="O1237" i="11"/>
  <c r="O1238" i="11"/>
  <c r="O1239" i="11"/>
  <c r="O1240" i="11"/>
  <c r="O1241" i="11"/>
  <c r="O1242" i="11"/>
  <c r="O1243" i="11"/>
  <c r="O1244" i="11"/>
  <c r="O1245" i="11"/>
  <c r="O1246" i="11"/>
  <c r="O1247" i="11"/>
  <c r="O1248" i="11"/>
  <c r="O1249" i="11"/>
  <c r="O1250" i="11"/>
  <c r="O1251" i="11"/>
  <c r="O1252" i="11"/>
  <c r="O1253" i="11"/>
  <c r="O1254" i="11"/>
  <c r="O1255" i="11"/>
  <c r="O1256" i="11"/>
  <c r="O1257" i="11"/>
  <c r="O1258" i="11"/>
  <c r="O1259" i="11"/>
  <c r="O1260" i="11"/>
  <c r="O1261" i="11"/>
  <c r="O1262" i="11"/>
  <c r="O1263" i="11"/>
  <c r="O1264" i="11"/>
  <c r="O1265" i="11"/>
  <c r="O1266" i="11"/>
  <c r="O1267" i="11"/>
  <c r="O1268" i="11"/>
  <c r="O1269" i="11"/>
  <c r="O1270" i="11"/>
  <c r="O1271" i="11"/>
  <c r="O1272" i="11"/>
  <c r="O1273" i="11"/>
  <c r="O1274" i="11"/>
  <c r="O1275" i="11"/>
  <c r="O1276" i="11"/>
  <c r="O1277" i="11"/>
  <c r="O1278" i="11"/>
  <c r="O1279" i="11"/>
  <c r="O1280" i="11"/>
  <c r="O1281" i="11"/>
  <c r="O1282" i="11"/>
  <c r="O1283" i="11"/>
  <c r="O1284" i="11"/>
  <c r="O1285" i="11"/>
  <c r="O1286" i="11"/>
  <c r="O1287" i="11"/>
  <c r="O1288" i="11"/>
  <c r="O1289" i="11"/>
  <c r="O1290" i="11"/>
  <c r="O1291" i="11"/>
  <c r="O1292" i="11"/>
  <c r="O1293" i="11"/>
  <c r="O1294" i="11"/>
  <c r="O1295" i="11"/>
  <c r="O1296" i="11"/>
  <c r="O1297" i="11"/>
  <c r="O1298" i="11"/>
  <c r="O1299" i="11"/>
  <c r="O1300" i="11"/>
  <c r="O1301" i="11"/>
  <c r="O1302" i="11"/>
  <c r="O1303" i="11"/>
  <c r="O1304" i="11"/>
  <c r="O1305" i="11"/>
  <c r="O1306" i="11"/>
  <c r="O1307" i="11"/>
  <c r="O1308" i="11"/>
  <c r="O1309" i="11"/>
  <c r="O1310" i="11"/>
  <c r="O1311" i="11"/>
  <c r="O1312" i="11"/>
  <c r="O1313" i="11"/>
  <c r="O1314" i="11"/>
  <c r="O1315" i="11"/>
  <c r="O1316" i="11"/>
  <c r="O1317" i="11"/>
  <c r="O1318" i="11"/>
  <c r="O1319" i="11"/>
  <c r="O1320" i="11"/>
  <c r="O1321" i="11"/>
  <c r="O1322" i="11"/>
  <c r="O1323" i="11"/>
  <c r="O1324" i="11"/>
  <c r="O1325" i="11"/>
  <c r="O1326" i="11"/>
  <c r="O1327" i="11"/>
  <c r="O1328" i="11"/>
  <c r="O1329" i="11"/>
  <c r="O1330" i="11"/>
  <c r="O1331" i="11"/>
  <c r="O1332" i="11"/>
  <c r="O1333" i="11"/>
  <c r="O1334" i="11"/>
  <c r="O1335" i="11"/>
  <c r="O1336" i="11"/>
  <c r="O1337" i="11"/>
  <c r="O1338" i="11"/>
  <c r="O1339" i="11"/>
  <c r="O1340" i="11"/>
  <c r="O1341" i="11"/>
  <c r="O1342" i="11"/>
  <c r="O1343" i="11"/>
  <c r="O1344" i="11"/>
  <c r="O1345" i="11"/>
  <c r="O1346" i="11"/>
  <c r="O1347" i="11"/>
  <c r="O1348" i="11"/>
  <c r="O1349" i="11"/>
  <c r="O1350" i="11"/>
  <c r="O1351" i="11"/>
  <c r="O1352" i="11"/>
  <c r="O1353" i="11"/>
  <c r="O1354" i="11"/>
  <c r="O1355" i="11"/>
  <c r="O1356" i="11"/>
  <c r="O1357" i="11"/>
  <c r="O1358" i="11"/>
  <c r="O1359" i="11"/>
  <c r="O1360" i="11"/>
  <c r="O1361" i="11"/>
  <c r="O1362" i="11"/>
  <c r="O1363" i="11"/>
  <c r="O1364" i="11"/>
  <c r="O1365" i="11"/>
  <c r="O1366" i="11"/>
  <c r="O1367" i="11"/>
  <c r="O1368" i="11"/>
  <c r="O1369" i="11"/>
  <c r="O1370" i="11"/>
  <c r="O1371" i="11"/>
  <c r="O1372" i="11"/>
  <c r="O1373" i="11"/>
  <c r="O1374" i="11"/>
  <c r="O1375" i="11"/>
  <c r="O1376" i="11"/>
  <c r="O1377" i="11"/>
  <c r="O1378" i="11"/>
  <c r="O1379" i="11"/>
  <c r="O1380" i="11"/>
  <c r="O1381" i="11"/>
  <c r="O1382" i="11"/>
  <c r="O1383" i="11"/>
  <c r="O1384" i="11"/>
  <c r="O1385" i="11"/>
  <c r="O1386" i="11"/>
  <c r="O1387" i="11"/>
  <c r="O1388" i="11"/>
  <c r="O1389" i="11"/>
  <c r="O1390" i="11"/>
  <c r="O1391" i="11"/>
  <c r="O1392" i="11"/>
  <c r="O1393" i="11"/>
  <c r="O1394" i="11"/>
  <c r="O1395" i="11"/>
  <c r="O1396" i="11"/>
  <c r="O1397" i="11"/>
  <c r="O1398" i="11"/>
  <c r="O1399" i="11"/>
  <c r="O1400" i="11"/>
  <c r="O1401" i="11"/>
  <c r="O1402" i="11"/>
  <c r="O1403" i="11"/>
  <c r="O1404" i="11"/>
  <c r="O1405" i="11"/>
  <c r="O1406" i="11"/>
  <c r="O1407" i="11"/>
  <c r="O1408" i="11"/>
  <c r="O1409" i="11"/>
  <c r="O1410" i="11"/>
  <c r="O1411" i="11"/>
  <c r="O1412" i="11"/>
  <c r="O1413" i="11"/>
  <c r="O1414" i="11"/>
  <c r="O1415" i="11"/>
  <c r="O1416" i="11"/>
  <c r="O1417" i="11"/>
  <c r="O1418" i="11"/>
  <c r="O1419" i="11"/>
  <c r="O1420" i="11"/>
  <c r="O1421" i="11"/>
  <c r="O1422" i="11"/>
  <c r="O1423" i="11"/>
  <c r="O1424" i="11"/>
  <c r="O1425" i="11"/>
  <c r="O1426" i="11"/>
  <c r="O1427" i="11"/>
  <c r="O1428" i="11"/>
  <c r="O1429" i="11"/>
  <c r="O1430" i="11"/>
  <c r="O1431" i="11"/>
  <c r="O1432" i="11"/>
  <c r="O1433" i="11"/>
  <c r="O1434" i="11"/>
  <c r="O1435" i="11"/>
  <c r="O1436" i="11"/>
  <c r="O1437" i="11"/>
  <c r="O1438" i="11"/>
  <c r="O1439" i="11"/>
  <c r="O1440" i="11"/>
  <c r="O1441" i="11"/>
  <c r="O1442" i="11"/>
  <c r="O1443" i="11"/>
  <c r="O1444" i="11"/>
  <c r="O1445" i="11"/>
  <c r="O1446" i="11"/>
  <c r="O1447" i="11"/>
  <c r="O1448" i="11"/>
  <c r="O1449" i="11"/>
  <c r="O1450" i="11"/>
  <c r="O1451" i="11"/>
  <c r="O1452" i="11"/>
  <c r="O1453" i="11"/>
  <c r="O1454" i="11"/>
  <c r="O1455" i="11"/>
  <c r="O1456" i="11"/>
  <c r="O1457" i="11"/>
  <c r="O1458" i="11"/>
  <c r="O1459" i="11"/>
  <c r="O1460" i="11"/>
  <c r="O1461" i="11"/>
  <c r="O1462" i="11"/>
  <c r="O1463" i="11"/>
  <c r="O1464" i="11"/>
  <c r="O1465" i="11"/>
  <c r="O1466" i="11"/>
  <c r="O1467" i="11"/>
  <c r="O1468" i="11"/>
  <c r="O1469" i="11"/>
  <c r="O1470" i="11"/>
  <c r="O1471" i="11"/>
  <c r="O1472" i="11"/>
  <c r="O1473" i="11"/>
  <c r="O1474" i="11"/>
  <c r="O1475" i="11"/>
  <c r="O1476" i="11"/>
  <c r="O1477" i="11"/>
  <c r="O1478" i="11"/>
  <c r="O1479" i="11"/>
  <c r="O1480" i="11"/>
  <c r="O1481" i="11"/>
  <c r="O1482" i="11"/>
  <c r="O1483" i="11"/>
  <c r="O1484" i="11"/>
  <c r="O1485" i="11"/>
  <c r="O1486" i="11"/>
  <c r="O1487" i="11"/>
  <c r="O1488" i="11"/>
  <c r="O1489" i="11"/>
  <c r="O1490" i="11"/>
  <c r="O1491" i="11"/>
  <c r="O1492" i="11"/>
  <c r="O1493" i="11"/>
  <c r="O1494" i="11"/>
  <c r="O1495" i="11"/>
  <c r="O1496" i="11"/>
  <c r="O1497" i="11"/>
  <c r="O1498" i="11"/>
  <c r="O1499" i="11"/>
  <c r="O1500" i="11"/>
  <c r="O1501" i="11"/>
  <c r="O1502" i="11"/>
  <c r="O1503" i="11"/>
  <c r="O1504" i="11"/>
  <c r="O1505" i="11"/>
  <c r="O1506" i="11"/>
  <c r="O1507" i="11"/>
  <c r="O1508" i="11"/>
  <c r="O1509" i="11"/>
  <c r="O1510" i="11"/>
  <c r="O1511" i="11"/>
  <c r="O1512" i="11"/>
  <c r="O1513" i="11"/>
  <c r="O1514" i="11"/>
  <c r="O1515" i="11"/>
  <c r="O1516" i="11"/>
  <c r="O1517" i="11"/>
  <c r="O1518" i="11"/>
  <c r="O1519" i="11"/>
  <c r="O1520" i="11"/>
  <c r="O1521" i="11"/>
  <c r="O1522" i="11"/>
  <c r="O1523" i="11"/>
  <c r="O1524" i="11"/>
  <c r="O1525" i="11"/>
  <c r="O1526" i="11"/>
  <c r="O1527" i="11"/>
  <c r="O1528" i="11"/>
  <c r="O1529" i="11"/>
  <c r="O1530" i="11"/>
  <c r="O1531" i="11"/>
  <c r="O1532" i="11"/>
  <c r="O1533" i="11"/>
  <c r="O1534" i="11"/>
  <c r="O1535" i="11"/>
  <c r="O1536" i="11"/>
  <c r="O1537" i="11"/>
  <c r="O1538" i="11"/>
  <c r="O1539" i="11"/>
  <c r="O1540" i="11"/>
  <c r="O1541" i="11"/>
  <c r="O1542" i="11"/>
  <c r="O1543" i="11"/>
  <c r="O1544" i="11"/>
  <c r="O1545" i="11"/>
  <c r="O1546" i="11"/>
  <c r="O1547" i="11"/>
  <c r="O1548" i="11"/>
  <c r="O1549" i="11"/>
  <c r="O1550" i="11"/>
  <c r="O1551" i="11"/>
  <c r="O1552" i="11"/>
  <c r="O1553" i="11"/>
  <c r="O1554" i="11"/>
  <c r="O1555" i="11"/>
  <c r="O1556" i="11"/>
  <c r="O1557" i="11"/>
  <c r="O1558" i="11"/>
  <c r="O1559" i="11"/>
  <c r="O1560" i="11"/>
  <c r="O1561" i="11"/>
  <c r="O1562" i="11"/>
  <c r="O1563" i="11"/>
  <c r="O1564" i="11"/>
  <c r="O1565" i="11"/>
  <c r="O1566" i="11"/>
  <c r="O1567" i="11"/>
  <c r="O1568" i="11"/>
  <c r="O1569" i="11"/>
  <c r="O1570" i="11"/>
  <c r="O1571" i="11"/>
  <c r="O1572" i="11"/>
  <c r="O1573" i="11"/>
  <c r="O1574" i="11"/>
  <c r="O1575" i="11"/>
  <c r="O1576" i="11"/>
  <c r="O1577" i="11"/>
  <c r="O1578" i="11"/>
  <c r="O1579" i="11"/>
  <c r="O1580" i="11"/>
  <c r="O1581" i="11"/>
  <c r="O1582" i="11"/>
  <c r="O1583" i="11"/>
  <c r="O1584" i="11"/>
  <c r="O1585" i="11"/>
  <c r="O1586" i="11"/>
  <c r="O1587" i="11"/>
  <c r="O1588" i="11"/>
  <c r="O1589" i="11"/>
  <c r="O1590" i="11"/>
  <c r="O1591" i="11"/>
  <c r="O1592" i="11"/>
  <c r="O1593" i="11"/>
  <c r="O1594" i="11"/>
  <c r="O1595" i="11"/>
  <c r="O1596" i="11"/>
  <c r="O1597" i="11"/>
  <c r="O1598" i="11"/>
  <c r="O1599" i="11"/>
  <c r="O1600" i="11"/>
  <c r="O1601" i="11"/>
  <c r="O1602" i="11"/>
  <c r="O1603" i="11"/>
  <c r="O1604" i="11"/>
  <c r="O1605" i="11"/>
  <c r="O1606" i="11"/>
  <c r="O1607" i="11"/>
  <c r="O1608" i="11"/>
  <c r="O1609" i="11"/>
  <c r="O1610" i="11"/>
  <c r="O1611" i="11"/>
  <c r="O1612" i="11"/>
  <c r="O1613" i="11"/>
  <c r="O1614" i="11"/>
  <c r="O1615" i="11"/>
  <c r="O1616" i="11"/>
  <c r="O1617" i="11"/>
  <c r="O1618" i="11"/>
  <c r="O1619" i="11"/>
  <c r="O1620" i="11"/>
  <c r="O1621" i="11"/>
  <c r="O1622" i="11"/>
  <c r="O1623" i="11"/>
  <c r="O1624" i="11"/>
  <c r="O1625" i="11"/>
  <c r="O1626" i="11"/>
  <c r="O1627" i="11"/>
  <c r="O1628" i="11"/>
  <c r="O1629" i="11"/>
  <c r="O1630" i="11"/>
  <c r="O1631" i="11"/>
  <c r="O1632" i="11"/>
  <c r="O1633" i="11"/>
  <c r="O1634" i="11"/>
  <c r="O1635" i="11"/>
  <c r="O1636" i="11"/>
  <c r="O1637" i="11"/>
  <c r="O1638" i="11"/>
  <c r="O1639" i="11"/>
  <c r="O1640" i="11"/>
  <c r="O1641" i="11"/>
  <c r="O1642" i="11"/>
  <c r="O1643" i="11"/>
  <c r="O1644" i="11"/>
  <c r="O1645" i="11"/>
  <c r="O1646" i="11"/>
  <c r="O1647" i="11"/>
  <c r="O1648" i="11"/>
  <c r="O1649" i="11"/>
  <c r="O1650" i="11"/>
  <c r="O1651" i="11"/>
  <c r="O1652" i="11"/>
  <c r="O1653" i="11"/>
  <c r="O1654" i="11"/>
  <c r="O1655" i="11"/>
  <c r="O1656" i="11"/>
  <c r="O1657" i="11"/>
  <c r="O1658" i="11"/>
  <c r="O1659" i="11"/>
  <c r="O1660" i="11"/>
  <c r="O1661" i="11"/>
  <c r="O1662" i="11"/>
  <c r="O1663" i="11"/>
  <c r="O1664" i="11"/>
  <c r="O1665" i="11"/>
  <c r="O1666" i="11"/>
  <c r="O1667" i="11"/>
  <c r="O1668" i="11"/>
  <c r="O1669" i="11"/>
  <c r="O1670" i="11"/>
  <c r="O1671" i="11"/>
  <c r="O1672" i="11"/>
  <c r="O1673" i="11"/>
  <c r="O1674" i="11"/>
  <c r="O1675" i="11"/>
  <c r="O1676" i="11"/>
  <c r="O1677" i="11"/>
  <c r="O1678" i="11"/>
  <c r="O1679" i="11"/>
  <c r="O1680" i="11"/>
  <c r="O1681" i="11"/>
  <c r="O1682" i="11"/>
  <c r="O1683" i="11"/>
  <c r="O1684" i="11"/>
  <c r="O1685" i="11"/>
  <c r="O1686" i="11"/>
  <c r="O1687" i="11"/>
  <c r="O1688" i="11"/>
  <c r="O1689" i="11"/>
  <c r="O1690" i="11"/>
  <c r="O1691" i="11"/>
  <c r="O1692" i="11"/>
  <c r="O1693" i="11"/>
  <c r="O1694" i="11"/>
  <c r="O1695" i="11"/>
  <c r="O1696" i="11"/>
  <c r="O1697" i="11"/>
  <c r="O1698" i="11"/>
  <c r="O1699" i="11"/>
  <c r="O1700" i="11"/>
  <c r="O1701" i="11"/>
  <c r="O1702" i="11"/>
  <c r="O1703" i="11"/>
  <c r="O1704" i="11"/>
  <c r="O1705" i="11"/>
  <c r="O1706" i="11"/>
  <c r="O1707" i="11"/>
  <c r="O1708" i="11"/>
  <c r="O1709" i="11"/>
  <c r="O1710" i="11"/>
  <c r="O1711" i="11"/>
  <c r="O1712" i="11"/>
  <c r="O1713" i="11"/>
  <c r="O1714" i="11"/>
  <c r="O1715" i="11"/>
  <c r="O1716" i="11"/>
  <c r="O1717" i="11"/>
  <c r="O1718" i="11"/>
  <c r="O1719" i="11"/>
  <c r="O1720" i="11"/>
  <c r="O1721" i="11"/>
  <c r="O1722" i="11"/>
  <c r="O1723" i="11"/>
  <c r="O1724" i="11"/>
  <c r="O1725" i="11"/>
  <c r="O1726" i="11"/>
  <c r="O1727" i="11"/>
  <c r="O1728" i="11"/>
  <c r="O1729" i="11"/>
  <c r="O1730" i="11"/>
  <c r="O1731" i="11"/>
  <c r="O1732" i="11"/>
  <c r="O1733" i="11"/>
  <c r="O1734" i="11"/>
  <c r="O1735" i="11"/>
  <c r="O1736" i="11"/>
  <c r="O1737" i="11"/>
  <c r="O1738" i="11"/>
  <c r="O1739" i="11"/>
  <c r="O1740" i="11"/>
  <c r="O1741" i="11"/>
  <c r="O1742" i="11"/>
  <c r="O1743" i="11"/>
  <c r="O1744" i="11"/>
  <c r="O1745" i="11"/>
  <c r="O1746" i="11"/>
  <c r="O1747" i="11"/>
  <c r="O1748" i="11"/>
  <c r="O1749" i="11"/>
  <c r="O1750" i="11"/>
  <c r="O1751" i="11"/>
  <c r="O1752" i="11"/>
  <c r="O1753" i="11"/>
  <c r="O1754" i="11"/>
  <c r="O1755" i="11"/>
  <c r="O1756" i="11"/>
  <c r="O1757" i="11"/>
  <c r="O1758" i="11"/>
  <c r="O1759" i="11"/>
  <c r="O1760" i="11"/>
  <c r="O1761" i="11"/>
  <c r="O1762" i="11"/>
  <c r="O1763" i="11"/>
  <c r="O1764" i="11"/>
  <c r="O1765" i="11"/>
  <c r="O1766" i="11"/>
  <c r="O1767" i="11"/>
  <c r="O1768" i="11"/>
  <c r="O1769" i="11"/>
  <c r="O1770" i="11"/>
  <c r="O1771" i="11"/>
  <c r="O1772" i="11"/>
  <c r="O1773" i="11"/>
  <c r="O1774" i="11"/>
  <c r="O1775" i="11"/>
  <c r="O1776" i="11"/>
  <c r="O1777" i="11"/>
  <c r="O1778" i="11"/>
  <c r="O1779" i="11"/>
  <c r="O1780" i="11"/>
  <c r="O1781" i="11"/>
  <c r="O1782" i="11"/>
  <c r="O1783" i="11"/>
  <c r="O1784" i="11"/>
  <c r="O1785" i="11"/>
  <c r="O1786" i="11"/>
  <c r="O1787" i="11"/>
  <c r="O1788" i="11"/>
  <c r="O1789" i="11"/>
  <c r="O1790" i="11"/>
  <c r="O1791" i="11"/>
  <c r="O1792" i="11"/>
  <c r="O1793" i="11"/>
  <c r="O1794" i="11"/>
  <c r="O1795" i="11"/>
  <c r="O1796" i="11"/>
  <c r="O1797" i="11"/>
  <c r="O1798" i="11"/>
  <c r="O1799" i="11"/>
  <c r="O1800" i="11"/>
  <c r="O1801" i="11"/>
  <c r="O1802" i="11"/>
  <c r="O1803" i="11"/>
  <c r="O1804" i="11"/>
  <c r="O1805" i="11"/>
  <c r="O1806" i="11"/>
  <c r="O1807" i="11"/>
  <c r="O1808" i="11"/>
  <c r="O1809" i="11"/>
  <c r="O1810" i="11"/>
  <c r="O1811" i="11"/>
  <c r="O1812" i="11"/>
  <c r="O1813" i="11"/>
  <c r="O1814" i="11"/>
  <c r="O1815" i="11"/>
  <c r="O1816" i="11"/>
  <c r="O1817" i="11"/>
  <c r="O1818" i="11"/>
  <c r="O1819" i="11"/>
  <c r="O1820" i="11"/>
  <c r="O1821" i="11"/>
  <c r="O1822" i="11"/>
  <c r="O1823" i="11"/>
  <c r="O1824" i="11"/>
  <c r="O1825" i="11"/>
  <c r="O1826" i="11"/>
  <c r="O1827" i="11"/>
  <c r="O1828" i="11"/>
  <c r="O1829" i="11"/>
  <c r="O1830" i="11"/>
  <c r="O1831" i="11"/>
  <c r="O1832" i="11"/>
  <c r="O1833" i="11"/>
  <c r="O1834" i="11"/>
  <c r="O1835" i="11"/>
  <c r="O1836" i="11"/>
  <c r="O1837" i="11"/>
  <c r="O1838" i="11"/>
  <c r="O1839" i="11"/>
  <c r="O1840" i="11"/>
  <c r="O1841" i="11"/>
  <c r="O1842" i="11"/>
  <c r="O1843" i="11"/>
  <c r="O1844" i="11"/>
  <c r="O1845" i="11"/>
  <c r="O1846" i="11"/>
  <c r="O1847" i="11"/>
  <c r="O1848" i="11"/>
  <c r="O1849" i="11"/>
  <c r="O1850" i="11"/>
  <c r="O1851" i="11"/>
  <c r="O1852" i="11"/>
  <c r="O1853" i="11"/>
  <c r="O1854" i="11"/>
  <c r="O1855" i="11"/>
  <c r="O1856" i="11"/>
  <c r="O1857" i="11"/>
  <c r="O1858" i="11"/>
  <c r="O1859" i="11"/>
  <c r="O1860" i="11"/>
  <c r="O1861" i="11"/>
  <c r="O1862" i="11"/>
  <c r="O1863" i="11"/>
  <c r="O1864" i="11"/>
  <c r="O1865" i="11"/>
  <c r="O1866" i="11"/>
  <c r="O1867" i="11"/>
  <c r="O1868" i="11"/>
  <c r="O1869" i="11"/>
  <c r="O1870" i="11"/>
  <c r="O1871" i="11"/>
  <c r="O1872" i="11"/>
  <c r="O1873" i="11"/>
  <c r="O1874" i="11"/>
  <c r="O1875" i="11"/>
  <c r="O1876" i="11"/>
  <c r="O1877" i="11"/>
  <c r="O1878" i="11"/>
  <c r="O1879" i="11"/>
  <c r="O1880" i="11"/>
  <c r="O1881" i="11"/>
  <c r="O1882" i="11"/>
  <c r="O1883" i="11"/>
  <c r="O1884" i="11"/>
  <c r="O1885" i="11"/>
  <c r="O1886" i="11"/>
  <c r="O1887" i="11"/>
  <c r="O1888" i="11"/>
  <c r="O1889" i="11"/>
  <c r="O1890" i="11"/>
  <c r="O1891" i="11"/>
  <c r="O1892" i="11"/>
  <c r="O1893" i="11"/>
  <c r="O1894" i="11"/>
  <c r="O1895" i="11"/>
  <c r="O1896" i="11"/>
  <c r="O1897" i="11"/>
  <c r="O1898" i="11"/>
  <c r="O1899" i="11"/>
  <c r="O1900" i="11"/>
  <c r="O1901" i="11"/>
  <c r="O1902" i="11"/>
  <c r="O1903" i="11"/>
  <c r="O1904" i="11"/>
  <c r="O1905" i="11"/>
  <c r="O1906" i="11"/>
  <c r="O1907" i="11"/>
  <c r="O1908" i="11"/>
  <c r="O1909" i="11"/>
  <c r="O1910" i="11"/>
  <c r="O1911" i="11"/>
  <c r="O1912" i="11"/>
  <c r="O1913" i="11"/>
  <c r="O1914" i="11"/>
  <c r="O1915" i="11"/>
  <c r="O1916" i="11"/>
  <c r="O1917" i="11"/>
  <c r="O1918" i="11"/>
  <c r="O1919" i="11"/>
  <c r="O1920" i="11"/>
  <c r="O1921" i="11"/>
  <c r="O1922" i="11"/>
  <c r="O1923" i="11"/>
  <c r="O1924" i="11"/>
  <c r="O1925" i="11"/>
  <c r="O1926" i="11"/>
  <c r="O1927" i="11"/>
  <c r="O1928" i="11"/>
  <c r="O1929" i="11"/>
  <c r="O1930" i="11"/>
  <c r="O1931" i="11"/>
  <c r="O1932" i="11"/>
  <c r="O1933" i="11"/>
  <c r="O1934" i="11"/>
  <c r="O1935" i="11"/>
  <c r="O1936" i="11"/>
  <c r="O1937" i="11"/>
  <c r="O1938" i="11"/>
  <c r="O1939" i="11"/>
  <c r="O1940" i="11"/>
  <c r="O1941" i="11"/>
  <c r="O1942" i="11"/>
  <c r="O1943" i="11"/>
  <c r="O1944" i="11"/>
  <c r="O1945" i="11"/>
  <c r="O1946" i="11"/>
  <c r="O1947" i="11"/>
  <c r="O1948" i="11"/>
  <c r="O1949" i="11"/>
  <c r="O1950" i="11"/>
  <c r="O1951" i="11"/>
  <c r="O1952" i="11"/>
  <c r="O1953" i="11"/>
  <c r="O1954" i="11"/>
  <c r="O1955" i="11"/>
  <c r="O1956" i="11"/>
  <c r="O1957" i="11"/>
  <c r="O1958" i="11"/>
  <c r="O1959" i="11"/>
  <c r="O1960" i="11"/>
  <c r="O1961" i="11"/>
  <c r="O1962" i="11"/>
  <c r="O1963" i="11"/>
  <c r="O1964" i="11"/>
  <c r="O1965" i="11"/>
  <c r="O1966" i="11"/>
  <c r="O1967" i="11"/>
  <c r="O1968" i="11"/>
  <c r="O1969" i="11"/>
  <c r="O1970" i="11"/>
  <c r="O1971" i="11"/>
  <c r="O1972" i="11"/>
  <c r="O1973" i="11"/>
  <c r="O1974" i="11"/>
  <c r="O1975" i="11"/>
  <c r="O1976" i="11"/>
  <c r="O1977" i="11"/>
  <c r="O1978" i="11"/>
  <c r="O1979" i="11"/>
  <c r="O1980" i="11"/>
  <c r="O1981" i="11"/>
  <c r="O1982" i="11"/>
  <c r="O1983" i="11"/>
  <c r="O1984" i="11"/>
  <c r="O1985" i="11"/>
  <c r="O1986" i="11"/>
  <c r="O1987" i="11"/>
  <c r="O1988" i="11"/>
  <c r="O1989" i="11"/>
  <c r="O1990" i="11"/>
  <c r="O1991" i="11"/>
  <c r="O1992" i="11"/>
  <c r="O1993" i="11"/>
  <c r="O1994" i="11"/>
  <c r="O1995" i="11"/>
  <c r="O1996" i="11"/>
  <c r="O1997" i="11"/>
  <c r="O1998" i="11"/>
  <c r="O1999" i="11"/>
  <c r="O2000" i="11"/>
  <c r="O2001" i="11"/>
  <c r="O2002" i="11"/>
  <c r="O2003" i="11"/>
  <c r="O2004" i="11"/>
  <c r="O2005" i="11"/>
  <c r="O2006" i="11"/>
  <c r="O2007" i="11"/>
  <c r="O2008" i="11"/>
  <c r="O2009" i="11"/>
  <c r="O2010" i="11"/>
  <c r="O2011" i="11"/>
  <c r="O2012" i="11"/>
  <c r="O2013" i="11"/>
  <c r="O2014" i="11"/>
  <c r="O2015" i="11"/>
  <c r="O2016" i="11"/>
  <c r="O2017" i="11"/>
  <c r="O2018" i="11"/>
  <c r="O2019" i="11"/>
  <c r="O2020" i="11"/>
  <c r="O2021" i="11"/>
  <c r="O2022" i="11"/>
  <c r="O2023" i="11"/>
  <c r="O2024" i="11"/>
  <c r="O2025" i="11"/>
  <c r="O2026" i="11"/>
  <c r="O2027" i="11"/>
  <c r="O2028" i="11"/>
  <c r="O2029" i="11"/>
  <c r="O2030" i="11"/>
  <c r="O2031" i="11"/>
  <c r="O2032" i="11"/>
  <c r="O2033" i="11"/>
  <c r="O2034" i="11"/>
  <c r="O2035" i="11"/>
  <c r="O2036" i="11"/>
  <c r="O2037" i="11"/>
  <c r="O2038" i="11"/>
  <c r="O2039" i="11"/>
  <c r="O2040" i="11"/>
  <c r="O2041" i="11"/>
  <c r="O2042" i="11"/>
  <c r="O2043" i="11"/>
  <c r="O2044" i="11"/>
  <c r="O2045" i="11"/>
  <c r="O2046" i="11"/>
  <c r="O2047" i="11"/>
  <c r="O2048" i="11"/>
  <c r="O2049" i="11"/>
  <c r="O2050" i="11"/>
  <c r="O2051" i="11"/>
  <c r="O2052" i="11"/>
  <c r="O2053" i="11"/>
  <c r="O2054" i="11"/>
  <c r="O2055" i="11"/>
  <c r="O2056" i="11"/>
  <c r="O2057" i="11"/>
  <c r="O2058" i="11"/>
  <c r="O2059" i="11"/>
  <c r="O2060" i="11"/>
  <c r="O2061" i="11"/>
  <c r="O2062" i="11"/>
  <c r="O2063" i="11"/>
  <c r="O2064" i="11"/>
  <c r="O2065" i="11"/>
  <c r="O2066" i="11"/>
  <c r="O2067" i="11"/>
  <c r="O2068" i="11"/>
  <c r="O2069" i="11"/>
  <c r="O2070" i="11"/>
  <c r="O2071" i="11"/>
  <c r="O2072" i="11"/>
  <c r="O2073" i="11"/>
  <c r="O2074" i="11"/>
  <c r="O2075" i="11"/>
  <c r="O2076" i="11"/>
  <c r="O2077" i="11"/>
  <c r="O2078" i="11"/>
  <c r="O2079" i="11"/>
  <c r="O2080" i="11"/>
  <c r="O2081" i="11"/>
  <c r="O2082" i="11"/>
  <c r="O2083" i="11"/>
  <c r="O2084" i="11"/>
  <c r="O2085" i="11"/>
  <c r="O2086" i="11"/>
  <c r="O2087" i="11"/>
  <c r="O2088" i="11"/>
  <c r="O2089" i="11"/>
  <c r="O2090" i="11"/>
  <c r="O2091" i="11"/>
  <c r="O2092" i="11"/>
  <c r="O2093" i="11"/>
  <c r="O2094" i="11"/>
  <c r="O2095" i="11"/>
  <c r="O2096" i="11"/>
  <c r="O2097" i="11"/>
  <c r="O2098" i="11"/>
  <c r="O2099" i="11"/>
  <c r="O2100" i="11"/>
  <c r="O2101" i="11"/>
  <c r="O2102" i="11"/>
  <c r="O2103" i="11"/>
  <c r="O2104" i="11"/>
  <c r="O2105" i="11"/>
  <c r="O2106" i="11"/>
  <c r="O2107" i="11"/>
  <c r="O2108" i="11"/>
  <c r="O2109" i="11"/>
  <c r="O2110" i="11"/>
  <c r="O2111" i="11"/>
  <c r="O2112" i="11"/>
  <c r="O2113" i="11"/>
  <c r="O2114" i="11"/>
  <c r="O2115" i="11"/>
  <c r="O2116" i="11"/>
  <c r="O2117" i="11"/>
  <c r="O2118" i="11"/>
  <c r="O2119" i="11"/>
  <c r="O2120" i="11"/>
  <c r="O2121" i="11"/>
  <c r="O2122" i="11"/>
  <c r="O2123" i="11"/>
  <c r="O2124" i="11"/>
  <c r="O2125" i="11"/>
  <c r="O2126" i="11"/>
  <c r="O2127" i="11"/>
  <c r="O2128" i="11"/>
  <c r="O2129" i="11"/>
  <c r="O2130" i="11"/>
  <c r="O2131" i="11"/>
  <c r="O2132" i="11"/>
  <c r="O2133" i="11"/>
  <c r="O2134" i="11"/>
  <c r="O2135" i="11"/>
  <c r="O2136" i="11"/>
  <c r="O2137" i="11"/>
  <c r="O2138" i="11"/>
  <c r="O2139" i="11"/>
  <c r="O2140" i="11"/>
  <c r="O2141" i="11"/>
  <c r="O2142" i="11"/>
  <c r="O2143" i="11"/>
  <c r="O2144" i="11"/>
  <c r="O2145" i="11"/>
  <c r="O2146" i="11"/>
  <c r="O2147" i="11"/>
  <c r="O2148" i="11"/>
  <c r="O2149" i="11"/>
  <c r="O2150" i="11"/>
  <c r="O2151" i="11"/>
  <c r="O2152" i="11"/>
  <c r="O2153" i="11"/>
  <c r="O2154" i="11"/>
  <c r="O2155" i="11"/>
  <c r="O2156" i="11"/>
  <c r="O2157" i="11"/>
  <c r="O2158" i="11"/>
  <c r="O2159" i="11"/>
  <c r="O2160" i="11"/>
  <c r="O2161" i="11"/>
  <c r="O2162" i="11"/>
  <c r="O2163" i="11"/>
  <c r="O2164" i="11"/>
  <c r="O2165" i="11"/>
  <c r="O2166" i="11"/>
  <c r="O2167" i="11"/>
  <c r="O2168" i="11"/>
  <c r="O2169" i="11"/>
  <c r="O2170" i="11"/>
  <c r="O2171" i="11"/>
  <c r="O2172" i="11"/>
  <c r="O2173" i="11"/>
  <c r="O2174" i="11"/>
  <c r="O2175" i="11"/>
  <c r="O2176" i="11"/>
  <c r="O2177" i="11"/>
  <c r="O2178" i="11"/>
  <c r="O2179" i="11"/>
  <c r="O2180" i="11"/>
  <c r="O2181" i="11"/>
  <c r="O2182" i="11"/>
  <c r="O2183" i="11"/>
  <c r="O2184" i="11"/>
  <c r="O2185" i="11"/>
  <c r="O2186" i="11"/>
  <c r="O2187" i="11"/>
  <c r="O2188" i="11"/>
  <c r="O2189" i="11"/>
  <c r="O2190" i="11"/>
  <c r="O2191" i="11"/>
  <c r="O2192" i="11"/>
  <c r="O2193" i="11"/>
  <c r="O2194" i="11"/>
  <c r="O2195" i="11"/>
  <c r="O2196" i="11"/>
  <c r="O2197" i="11"/>
  <c r="O2198" i="11"/>
  <c r="O2199" i="11"/>
  <c r="O2200" i="11"/>
  <c r="O2201" i="11"/>
  <c r="O2202" i="11"/>
  <c r="O2203" i="11"/>
  <c r="O2204" i="11"/>
  <c r="O2205" i="11"/>
  <c r="O2206" i="11"/>
  <c r="O2207" i="11"/>
  <c r="O2208" i="11"/>
  <c r="O2209" i="11"/>
  <c r="O2210" i="11"/>
  <c r="O2211" i="11"/>
  <c r="O2212" i="11"/>
  <c r="O2213" i="11"/>
  <c r="O2214" i="11"/>
  <c r="O2215" i="11"/>
  <c r="O2216" i="11"/>
  <c r="O2217" i="11"/>
  <c r="O2218" i="11"/>
  <c r="O2219" i="11"/>
  <c r="O2220" i="11"/>
  <c r="O2221" i="11"/>
  <c r="O2222" i="11"/>
  <c r="O2223" i="11"/>
  <c r="O2224" i="11"/>
  <c r="O2225" i="11"/>
  <c r="O2226" i="11"/>
  <c r="O2227" i="11"/>
  <c r="O2228" i="11"/>
  <c r="O2229" i="11"/>
  <c r="O2230" i="11"/>
  <c r="O2231" i="11"/>
  <c r="O2232" i="11"/>
  <c r="O2233" i="11"/>
  <c r="O2234" i="11"/>
  <c r="O2235" i="11"/>
  <c r="O2236" i="11"/>
  <c r="O2237" i="11"/>
  <c r="O2238" i="11"/>
  <c r="O2239" i="11"/>
  <c r="O2240" i="11"/>
  <c r="O2241" i="11"/>
  <c r="O2242" i="11"/>
  <c r="O2243" i="11"/>
  <c r="O2244" i="11"/>
  <c r="O2245" i="11"/>
  <c r="O2246" i="11"/>
  <c r="O2247" i="11"/>
  <c r="O2248" i="11"/>
  <c r="O2249" i="11"/>
  <c r="O2250" i="11"/>
  <c r="O2251" i="11"/>
  <c r="O2252" i="11"/>
  <c r="O2253" i="11"/>
  <c r="O2254" i="11"/>
  <c r="O2255" i="11"/>
  <c r="O2256" i="11"/>
  <c r="O2257" i="11"/>
  <c r="O2258" i="11"/>
  <c r="O2259" i="11"/>
  <c r="O2260" i="11"/>
  <c r="O2261" i="11"/>
  <c r="O2262" i="11"/>
  <c r="O2263" i="11"/>
  <c r="O2264" i="11"/>
  <c r="O2265" i="11"/>
  <c r="O2266" i="11"/>
  <c r="O2267" i="11"/>
  <c r="O2268" i="11"/>
  <c r="O2269" i="11"/>
  <c r="O2270" i="11"/>
  <c r="O2271" i="11"/>
  <c r="O2272" i="11"/>
  <c r="O2273" i="11"/>
  <c r="O2274" i="11"/>
  <c r="O2275" i="11"/>
  <c r="O2276" i="11"/>
  <c r="O2277" i="11"/>
  <c r="O2278" i="11"/>
  <c r="O2279" i="11"/>
  <c r="O2280" i="11"/>
  <c r="O2281" i="11"/>
  <c r="O2282" i="11"/>
  <c r="O2283" i="11"/>
  <c r="O2284" i="11"/>
  <c r="O2285" i="11"/>
  <c r="O2286" i="11"/>
  <c r="O2287" i="11"/>
  <c r="O2288" i="11"/>
  <c r="O2289" i="11"/>
  <c r="O2290" i="11"/>
  <c r="O2291" i="11"/>
  <c r="O2292" i="11"/>
  <c r="O2293" i="11"/>
  <c r="O2294" i="11"/>
  <c r="O2295" i="11"/>
  <c r="O2296" i="11"/>
  <c r="O2297" i="11"/>
  <c r="O2298" i="11"/>
  <c r="O2299" i="11"/>
  <c r="O2300" i="11"/>
  <c r="O2301" i="11"/>
  <c r="O2302" i="11"/>
  <c r="O2303" i="11"/>
  <c r="O2304" i="11"/>
  <c r="O2305" i="11"/>
  <c r="O2306" i="11"/>
  <c r="O2307" i="11"/>
  <c r="O2308" i="11"/>
  <c r="O2309" i="11"/>
  <c r="O2310" i="11"/>
  <c r="O2311" i="11"/>
  <c r="O2312" i="11"/>
  <c r="O2313" i="11"/>
  <c r="O2314" i="11"/>
  <c r="O2315" i="11"/>
  <c r="O2316" i="11"/>
  <c r="O2317" i="11"/>
  <c r="O2318" i="11"/>
  <c r="O2319" i="11"/>
  <c r="O2320" i="11"/>
  <c r="O2321" i="11"/>
  <c r="O2322" i="11"/>
  <c r="O2323" i="11"/>
  <c r="O2324" i="11"/>
  <c r="O2325" i="11"/>
  <c r="O2326" i="11"/>
  <c r="O2327" i="11"/>
  <c r="O2328" i="11"/>
  <c r="O2329" i="11"/>
  <c r="O2330" i="11"/>
  <c r="O2331" i="11"/>
  <c r="O2332" i="11"/>
  <c r="O2333" i="11"/>
  <c r="O2334" i="11"/>
  <c r="O2335" i="11"/>
  <c r="O2336" i="11"/>
  <c r="O2337" i="11"/>
  <c r="O2338" i="11"/>
  <c r="O2339" i="11"/>
  <c r="O2340" i="11"/>
  <c r="O2341" i="11"/>
  <c r="O2342" i="11"/>
  <c r="O2343" i="11"/>
  <c r="O2344" i="11"/>
  <c r="O2345" i="11"/>
  <c r="O2346" i="11"/>
  <c r="O2347" i="11"/>
  <c r="O2348" i="11"/>
  <c r="O2349" i="11"/>
  <c r="O2350" i="11"/>
  <c r="O2351" i="11"/>
  <c r="O2352" i="11"/>
  <c r="O2353" i="11"/>
  <c r="O2354" i="11"/>
  <c r="O2355" i="11"/>
  <c r="O2356" i="11"/>
  <c r="O2357" i="11"/>
  <c r="O2358" i="11"/>
  <c r="O2359" i="11"/>
  <c r="O2360" i="11"/>
  <c r="O2361" i="11"/>
  <c r="O2362" i="11"/>
  <c r="O2363" i="11"/>
  <c r="O2364" i="11"/>
  <c r="O2365" i="11"/>
  <c r="O2366" i="11"/>
  <c r="O2367" i="11"/>
  <c r="O2368" i="11"/>
  <c r="O2369" i="11"/>
  <c r="O2370" i="11"/>
  <c r="O2371" i="11"/>
  <c r="O2372" i="11"/>
  <c r="O2373" i="11"/>
  <c r="O2374" i="11"/>
  <c r="O2375" i="11"/>
  <c r="O2376" i="11"/>
  <c r="O2377" i="11"/>
  <c r="O2378" i="11"/>
  <c r="O2379" i="11"/>
  <c r="O2380" i="11"/>
  <c r="O2381" i="11"/>
  <c r="O2382" i="11"/>
  <c r="O2383" i="11"/>
  <c r="O2384" i="11"/>
  <c r="O2385" i="11"/>
  <c r="O2386" i="11"/>
  <c r="O2387" i="11"/>
  <c r="O2388" i="11"/>
  <c r="O2389" i="11"/>
  <c r="O2390" i="11"/>
  <c r="O2391" i="11"/>
  <c r="O2392" i="11"/>
  <c r="O2393" i="11"/>
  <c r="O2394" i="11"/>
  <c r="O2395" i="11"/>
  <c r="O2396" i="11"/>
  <c r="O2397" i="11"/>
  <c r="O2398" i="11"/>
  <c r="O2399" i="11"/>
  <c r="O2400" i="11"/>
  <c r="O2401" i="11"/>
  <c r="O2402" i="11"/>
  <c r="O2403" i="11"/>
  <c r="O2404" i="11"/>
  <c r="O2405" i="11"/>
  <c r="O2406" i="11"/>
  <c r="O2407" i="11"/>
  <c r="O2408" i="11"/>
  <c r="O2409" i="11"/>
  <c r="O2410" i="11"/>
  <c r="O2411" i="11"/>
  <c r="O2412" i="11"/>
  <c r="O2413" i="11"/>
  <c r="O2414" i="11"/>
  <c r="O2415" i="11"/>
  <c r="O2416" i="11"/>
  <c r="O2417" i="11"/>
  <c r="O2418" i="11"/>
  <c r="O2419" i="11"/>
  <c r="O2420" i="11"/>
  <c r="O2421" i="11"/>
  <c r="O2422" i="11"/>
  <c r="O2423" i="11"/>
  <c r="O2424" i="11"/>
  <c r="O2425" i="11"/>
  <c r="O2426" i="11"/>
  <c r="O2427" i="11"/>
  <c r="O2428" i="11"/>
  <c r="O2429" i="11"/>
  <c r="O2430" i="11"/>
  <c r="O2431" i="11"/>
  <c r="O2432" i="11"/>
  <c r="O2433" i="11"/>
  <c r="O2434" i="11"/>
  <c r="O2435" i="11"/>
  <c r="O2436" i="11"/>
  <c r="O2437" i="11"/>
  <c r="O2438" i="11"/>
  <c r="O2439" i="11"/>
  <c r="O2440" i="11"/>
  <c r="O2441" i="11"/>
  <c r="O2442" i="11"/>
  <c r="O2443" i="11"/>
  <c r="O2444" i="11"/>
  <c r="O2445" i="11"/>
  <c r="O2446" i="11"/>
  <c r="O2447" i="11"/>
  <c r="O2448" i="11"/>
  <c r="O2449" i="11"/>
  <c r="O2450" i="11"/>
  <c r="O2451" i="11"/>
  <c r="O2452" i="11"/>
  <c r="O2453" i="11"/>
  <c r="O2454" i="11"/>
  <c r="O2455" i="11"/>
  <c r="O2456" i="11"/>
  <c r="O2457" i="11"/>
  <c r="O2458" i="11"/>
  <c r="O2459" i="11"/>
  <c r="O2460" i="11"/>
  <c r="O2461" i="11"/>
  <c r="O2462" i="11"/>
  <c r="O2463" i="11"/>
  <c r="O2464" i="11"/>
  <c r="O2465" i="11"/>
  <c r="O2466" i="11"/>
  <c r="O2467" i="11"/>
  <c r="O2468" i="11"/>
  <c r="O2469" i="11"/>
  <c r="O2470" i="11"/>
  <c r="O2471" i="11"/>
  <c r="O2472" i="11"/>
  <c r="O2473" i="11"/>
  <c r="O2474" i="11"/>
  <c r="O2475" i="11"/>
  <c r="O2476" i="11"/>
  <c r="O2477" i="11"/>
  <c r="O2478" i="11"/>
  <c r="O2479" i="11"/>
  <c r="O2480" i="11"/>
  <c r="O2481" i="11"/>
  <c r="O2482" i="11"/>
  <c r="O2483" i="11"/>
  <c r="O2484" i="11"/>
  <c r="O2485" i="11"/>
  <c r="O2486" i="11"/>
  <c r="O2487" i="11"/>
  <c r="O2488" i="11"/>
  <c r="O2489" i="11"/>
  <c r="O2490" i="11"/>
  <c r="O2491" i="11"/>
  <c r="O2492" i="11"/>
  <c r="O2493" i="11"/>
  <c r="O2494" i="11"/>
  <c r="O2495" i="11"/>
  <c r="O2496" i="11"/>
  <c r="O2497" i="11"/>
  <c r="O2498" i="11"/>
  <c r="O2499" i="11"/>
  <c r="O2500" i="11"/>
  <c r="O2501" i="11"/>
  <c r="O2502" i="11"/>
  <c r="O2503" i="11"/>
  <c r="O2504" i="11"/>
  <c r="O2505" i="11"/>
  <c r="O2506" i="11"/>
  <c r="O2507" i="11"/>
  <c r="O2508" i="11"/>
  <c r="O2509" i="11"/>
  <c r="O2510" i="11"/>
  <c r="O2511" i="11"/>
  <c r="O2512" i="11"/>
  <c r="O2513" i="11"/>
  <c r="O2514" i="11"/>
  <c r="O2515" i="11"/>
  <c r="O2516" i="11"/>
  <c r="O2517" i="11"/>
  <c r="O2518" i="11"/>
  <c r="O2519" i="11"/>
  <c r="O2520" i="11"/>
  <c r="O2521" i="11"/>
  <c r="O2522" i="11"/>
  <c r="O2523" i="11"/>
  <c r="O2524" i="11"/>
  <c r="O2525" i="11"/>
  <c r="O2526" i="11"/>
  <c r="O2527" i="11"/>
  <c r="O2528" i="11"/>
  <c r="O2529" i="11"/>
  <c r="O2530" i="11"/>
  <c r="O2531" i="11"/>
  <c r="O2532" i="11"/>
  <c r="O2533" i="11"/>
  <c r="O2534" i="11"/>
  <c r="O2535" i="11"/>
  <c r="O2536" i="11"/>
  <c r="O2537" i="11"/>
  <c r="O2538" i="11"/>
  <c r="O2539" i="11"/>
  <c r="O2540" i="11"/>
  <c r="O2541" i="11"/>
  <c r="O2542" i="11"/>
  <c r="O2543" i="11"/>
  <c r="O2544" i="11"/>
  <c r="O2545" i="11"/>
  <c r="O2546" i="11"/>
  <c r="O2547" i="11"/>
  <c r="O2548" i="11"/>
  <c r="O2549" i="11"/>
  <c r="O2550" i="11"/>
  <c r="O2551" i="11"/>
  <c r="O2552" i="11"/>
  <c r="O2553" i="11"/>
  <c r="O2554" i="11"/>
  <c r="O2555" i="11"/>
  <c r="O2556" i="11"/>
  <c r="O2557" i="11"/>
  <c r="O2558" i="11"/>
  <c r="O2559" i="11"/>
  <c r="O2560" i="11"/>
  <c r="O2561" i="11"/>
  <c r="O2562" i="11"/>
  <c r="O2563" i="11"/>
  <c r="O2564" i="11"/>
  <c r="O2565" i="11"/>
  <c r="O2566" i="11"/>
  <c r="O2567" i="11"/>
  <c r="O2568" i="11"/>
  <c r="O2569" i="11"/>
  <c r="O2570" i="11"/>
  <c r="O2571" i="11"/>
  <c r="O2572" i="11"/>
  <c r="O2573" i="11"/>
  <c r="O2574" i="11"/>
  <c r="O2575" i="11"/>
  <c r="O2576" i="11"/>
  <c r="O2577" i="11"/>
  <c r="O2578" i="11"/>
  <c r="O2579" i="11"/>
  <c r="O2580" i="11"/>
  <c r="O2581" i="11"/>
  <c r="O2582" i="11"/>
  <c r="O2583" i="11"/>
  <c r="O2584" i="11"/>
  <c r="O2585" i="11"/>
  <c r="O2586" i="11"/>
  <c r="O2587" i="11"/>
  <c r="O2588" i="11"/>
  <c r="O2589" i="11"/>
  <c r="O2590" i="11"/>
  <c r="O2591" i="11"/>
  <c r="O2592" i="11"/>
  <c r="O2593" i="11"/>
  <c r="O2594" i="11"/>
  <c r="O2595" i="11"/>
  <c r="O2596" i="11"/>
  <c r="O2597" i="11"/>
  <c r="O2598" i="11"/>
  <c r="O2599" i="11"/>
  <c r="O2600" i="11"/>
  <c r="O2601" i="11"/>
  <c r="O2602" i="11"/>
  <c r="O2603" i="11"/>
  <c r="O2604" i="11"/>
  <c r="O2605" i="11"/>
  <c r="O2606" i="11"/>
  <c r="O2607" i="11"/>
  <c r="O2608" i="11"/>
  <c r="O2609" i="11"/>
  <c r="O2610" i="11"/>
  <c r="O2611" i="11"/>
  <c r="O2612" i="11"/>
  <c r="O2613" i="11"/>
  <c r="O2614" i="11"/>
  <c r="O2615" i="11"/>
  <c r="O2616" i="11"/>
  <c r="O2617" i="11"/>
  <c r="O2618" i="11"/>
  <c r="O2619" i="11"/>
  <c r="O2620" i="11"/>
  <c r="O2621" i="11"/>
  <c r="O2622" i="11"/>
  <c r="O2623" i="11"/>
  <c r="O2624" i="11"/>
  <c r="O2625" i="11"/>
  <c r="O2626" i="11"/>
  <c r="O2627" i="11"/>
  <c r="O2628" i="11"/>
  <c r="O2629" i="11"/>
  <c r="O2630" i="11"/>
  <c r="O2631" i="11"/>
  <c r="O2632" i="11"/>
  <c r="O2633" i="11"/>
  <c r="O2634" i="11"/>
  <c r="O2635" i="11"/>
  <c r="O2636" i="11"/>
  <c r="O2637" i="11"/>
  <c r="O2638" i="11"/>
  <c r="O2639" i="11"/>
  <c r="O2640" i="11"/>
  <c r="O2641" i="11"/>
  <c r="O2642" i="11"/>
  <c r="O2643" i="11"/>
  <c r="O2644" i="11"/>
  <c r="O2645" i="11"/>
  <c r="O2646" i="11"/>
  <c r="O2647" i="11"/>
  <c r="O2648" i="11"/>
  <c r="O2649" i="11"/>
  <c r="O2650" i="11"/>
  <c r="O2651" i="11"/>
  <c r="O2652" i="11"/>
  <c r="O2653" i="11"/>
  <c r="O2654" i="11"/>
  <c r="O2655" i="11"/>
  <c r="O2656" i="11"/>
  <c r="O2657" i="11"/>
  <c r="O2658" i="11"/>
  <c r="O2659" i="11"/>
  <c r="O2660" i="11"/>
  <c r="O2661" i="11"/>
  <c r="O2662" i="11"/>
  <c r="O2663" i="11"/>
  <c r="O2664" i="11"/>
  <c r="O2665" i="11"/>
  <c r="O2666" i="11"/>
  <c r="O2667" i="11"/>
  <c r="O2668" i="11"/>
  <c r="O2669" i="11"/>
  <c r="O2670" i="11"/>
  <c r="O2671" i="11"/>
  <c r="O2672" i="11"/>
  <c r="O2673" i="11"/>
  <c r="O2674" i="11"/>
  <c r="O2675" i="11"/>
  <c r="O2676" i="11"/>
  <c r="O2677" i="11"/>
  <c r="O2678" i="11"/>
  <c r="O2679" i="11"/>
  <c r="O2680" i="11"/>
  <c r="O2681" i="11"/>
  <c r="O2682" i="11"/>
  <c r="O2683" i="11"/>
  <c r="O2684" i="11"/>
  <c r="O2685" i="11"/>
  <c r="O2686" i="11"/>
  <c r="O2687" i="11"/>
  <c r="O2688" i="11"/>
  <c r="O2689" i="11"/>
  <c r="O2690" i="11"/>
  <c r="O2691" i="11"/>
  <c r="O2692" i="11"/>
  <c r="O2693" i="11"/>
  <c r="O2694" i="11"/>
  <c r="O2695" i="11"/>
  <c r="O2696" i="11"/>
  <c r="O2697" i="11"/>
  <c r="O2698" i="11"/>
  <c r="O2699" i="11"/>
  <c r="O2700" i="11"/>
  <c r="O2701" i="11"/>
  <c r="O2702" i="11"/>
  <c r="O2703" i="11"/>
  <c r="O2704" i="11"/>
  <c r="O2705" i="11"/>
  <c r="O2706" i="11"/>
  <c r="O2707" i="11"/>
  <c r="O2708" i="11"/>
  <c r="O2709" i="11"/>
  <c r="O2710" i="11"/>
  <c r="O2711" i="11"/>
  <c r="O2712" i="11"/>
  <c r="O2713" i="11"/>
  <c r="O2714" i="11"/>
  <c r="O2715" i="11"/>
  <c r="O2716" i="11"/>
  <c r="O2717" i="11"/>
  <c r="O2718" i="11"/>
  <c r="O2719" i="11"/>
  <c r="O2720" i="11"/>
  <c r="O2721" i="11"/>
  <c r="O2722" i="11"/>
  <c r="O2723" i="11"/>
  <c r="O2724" i="11"/>
  <c r="O2725" i="11"/>
  <c r="O2726" i="11"/>
  <c r="O2727" i="11"/>
  <c r="O2728" i="11"/>
  <c r="O2729" i="11"/>
  <c r="O2730" i="11"/>
  <c r="O2731" i="11"/>
  <c r="O2732" i="11"/>
  <c r="O2733" i="11"/>
  <c r="O2734" i="11"/>
  <c r="O2735" i="11"/>
  <c r="O2736" i="11"/>
  <c r="O2737" i="11"/>
  <c r="O2738" i="11"/>
  <c r="O2739" i="11"/>
  <c r="O2740" i="11"/>
  <c r="O2741" i="11"/>
  <c r="O2742" i="11"/>
  <c r="O2743" i="11"/>
  <c r="O2744" i="11"/>
  <c r="O2745" i="11"/>
  <c r="O2746" i="11"/>
  <c r="O2747" i="11"/>
  <c r="O2748" i="11"/>
  <c r="O2749" i="11"/>
  <c r="O2750" i="11"/>
  <c r="O2751" i="11"/>
  <c r="O2752" i="11"/>
  <c r="O2753" i="11"/>
  <c r="O2754" i="11"/>
  <c r="O2755" i="11"/>
  <c r="O2756" i="11"/>
  <c r="O2757" i="11"/>
  <c r="O2758" i="11"/>
  <c r="O2759" i="11"/>
  <c r="O2760" i="11"/>
  <c r="O2761" i="11"/>
  <c r="O2762" i="11"/>
  <c r="O2763" i="11"/>
  <c r="O2764" i="11"/>
  <c r="O2765" i="11"/>
  <c r="O2766" i="11"/>
  <c r="O2767" i="11"/>
  <c r="O2768" i="11"/>
  <c r="O2769" i="11"/>
  <c r="O2770" i="11"/>
  <c r="O2771" i="11"/>
  <c r="O2772" i="11"/>
  <c r="O2773" i="11"/>
  <c r="O2774" i="11"/>
  <c r="O2775" i="11"/>
  <c r="O2776" i="11"/>
  <c r="O2777" i="11"/>
  <c r="O2778" i="11"/>
  <c r="O2779" i="11"/>
  <c r="O2780" i="11"/>
  <c r="O2781" i="11"/>
  <c r="O2782" i="11"/>
  <c r="O2783" i="11"/>
  <c r="O2784" i="11"/>
  <c r="O2785" i="11"/>
  <c r="O2786" i="11"/>
  <c r="O2787" i="11"/>
  <c r="O2788" i="11"/>
  <c r="O2789" i="11"/>
  <c r="O2790" i="11"/>
  <c r="O2791" i="11"/>
  <c r="O2792" i="11"/>
  <c r="O2793" i="11"/>
  <c r="O2794" i="11"/>
  <c r="O2795" i="11"/>
  <c r="O2796" i="11"/>
  <c r="O2797" i="11"/>
  <c r="O2798" i="11"/>
  <c r="O2799" i="11"/>
  <c r="O2800" i="11"/>
  <c r="O2801" i="11"/>
  <c r="O2802" i="11"/>
  <c r="O2803" i="11"/>
  <c r="O2804" i="11"/>
  <c r="O2805" i="11"/>
  <c r="O2806" i="11"/>
  <c r="O2807" i="11"/>
  <c r="O2808" i="11"/>
  <c r="O2809" i="11"/>
  <c r="O2810" i="11"/>
  <c r="O2811" i="11"/>
  <c r="O2812" i="11"/>
  <c r="O2813" i="11"/>
  <c r="O2814" i="11"/>
  <c r="O2815" i="11"/>
  <c r="O2816" i="11"/>
  <c r="O2817" i="11"/>
  <c r="O2818" i="11"/>
  <c r="O2819" i="11"/>
  <c r="O2820" i="11"/>
  <c r="O2821" i="11"/>
  <c r="O2822" i="11"/>
  <c r="O2823" i="11"/>
  <c r="O2824" i="11"/>
  <c r="O2825" i="11"/>
  <c r="O2826" i="11"/>
  <c r="O2827" i="11"/>
  <c r="O2828" i="11"/>
  <c r="O2829" i="11"/>
  <c r="O2830" i="11"/>
  <c r="O2831" i="11"/>
  <c r="O2832" i="11"/>
  <c r="O2833" i="11"/>
  <c r="O2834" i="11"/>
  <c r="O2835" i="11"/>
  <c r="O2836" i="11"/>
  <c r="O2837" i="11"/>
  <c r="O2838" i="11"/>
  <c r="O2839" i="11"/>
  <c r="O2840" i="11"/>
  <c r="O2841" i="11"/>
  <c r="O2842" i="11"/>
  <c r="O2843" i="11"/>
  <c r="O2844" i="11"/>
  <c r="O2845" i="11"/>
  <c r="O2846" i="11"/>
  <c r="O2847" i="11"/>
  <c r="O2848" i="11"/>
  <c r="O2849" i="11"/>
  <c r="O2850" i="11"/>
  <c r="O2851" i="11"/>
  <c r="O2852" i="11"/>
  <c r="O2853" i="11"/>
  <c r="O2854" i="11"/>
  <c r="O2855" i="11"/>
  <c r="O2856" i="11"/>
  <c r="O2857" i="11"/>
  <c r="O2858" i="11"/>
  <c r="O2859" i="11"/>
  <c r="O2860" i="11"/>
  <c r="O2861" i="11"/>
  <c r="O2862" i="11"/>
  <c r="O2863" i="11"/>
  <c r="O2864" i="11"/>
  <c r="O2865" i="11"/>
  <c r="O2866" i="11"/>
  <c r="O2867" i="11"/>
  <c r="O2868" i="11"/>
  <c r="O2869" i="11"/>
  <c r="O2870" i="11"/>
  <c r="O2871" i="11"/>
  <c r="O2872" i="11"/>
  <c r="O2873" i="11"/>
  <c r="O2874" i="11"/>
  <c r="O2875" i="11"/>
  <c r="O2876" i="11"/>
  <c r="O2877" i="11"/>
  <c r="O2878" i="11"/>
  <c r="O2879" i="11"/>
  <c r="O2880" i="11"/>
  <c r="O2881" i="11"/>
  <c r="O2882" i="11"/>
  <c r="O2883" i="11"/>
  <c r="O2884" i="11"/>
  <c r="O2885" i="11"/>
  <c r="O2886" i="11"/>
  <c r="O2887" i="11"/>
  <c r="O2888" i="11"/>
  <c r="O2889" i="11"/>
  <c r="O2890" i="11"/>
  <c r="O2891" i="11"/>
  <c r="O2892" i="11"/>
  <c r="O2893" i="11"/>
  <c r="O2894" i="11"/>
  <c r="O2895" i="11"/>
  <c r="O2896" i="11"/>
  <c r="O2897" i="11"/>
  <c r="O2898" i="11"/>
  <c r="O2899" i="11"/>
  <c r="O2900" i="11"/>
  <c r="O2901" i="11"/>
  <c r="O2902" i="11"/>
  <c r="O2903" i="11"/>
  <c r="O2904" i="11"/>
  <c r="O2905" i="11"/>
  <c r="O2906" i="11"/>
  <c r="O2907" i="11"/>
  <c r="O2908" i="11"/>
  <c r="O2909" i="11"/>
  <c r="O2910" i="11"/>
  <c r="O2911" i="11"/>
  <c r="O2912" i="11"/>
  <c r="O2913" i="11"/>
  <c r="O2914" i="11"/>
  <c r="O2915" i="11"/>
  <c r="O2916" i="11"/>
  <c r="O2917" i="11"/>
  <c r="O2918" i="11"/>
  <c r="O2919" i="11"/>
  <c r="O2920" i="11"/>
  <c r="O2921" i="11"/>
  <c r="O2922" i="11"/>
  <c r="O2923" i="11"/>
  <c r="O2924" i="11"/>
  <c r="O2925" i="11"/>
  <c r="O2926" i="11"/>
  <c r="O2927" i="11"/>
  <c r="O2928" i="11"/>
  <c r="O2929" i="11"/>
  <c r="O2930" i="11"/>
  <c r="O2931" i="11"/>
  <c r="O2932" i="11"/>
  <c r="O2933" i="11"/>
  <c r="O2934" i="11"/>
  <c r="O2935" i="11"/>
  <c r="O2936" i="11"/>
  <c r="O2937" i="11"/>
  <c r="O2938" i="11"/>
  <c r="O2939" i="11"/>
  <c r="O2940" i="11"/>
  <c r="O2941" i="11"/>
  <c r="O2942" i="11"/>
  <c r="O2943" i="11"/>
  <c r="O2944" i="11"/>
  <c r="O2945" i="11"/>
  <c r="O2946" i="11"/>
  <c r="O2947" i="11"/>
  <c r="O2948" i="11"/>
  <c r="O2949" i="11"/>
  <c r="O2950" i="11"/>
  <c r="O2951" i="11"/>
  <c r="O2952" i="11"/>
  <c r="O2953" i="11"/>
  <c r="O2954" i="11"/>
  <c r="O2955" i="11"/>
  <c r="O2956" i="11"/>
  <c r="O2957" i="11"/>
  <c r="O2958" i="11"/>
  <c r="O2959" i="11"/>
  <c r="O2960" i="11"/>
  <c r="O2961" i="11"/>
  <c r="O2962" i="11"/>
  <c r="O2963" i="11"/>
  <c r="O2964" i="11"/>
  <c r="O2965" i="11"/>
  <c r="O2966" i="11"/>
  <c r="O2967" i="11"/>
  <c r="O2968" i="11"/>
  <c r="O2969" i="11"/>
  <c r="O2970" i="11"/>
  <c r="O2971" i="11"/>
  <c r="O2972" i="11"/>
  <c r="O2973" i="11"/>
  <c r="O2974" i="11"/>
  <c r="O2975" i="11"/>
  <c r="O2976" i="11"/>
  <c r="O2977" i="11"/>
  <c r="O2978" i="11"/>
  <c r="O2979" i="11"/>
  <c r="O2980" i="11"/>
  <c r="O2981" i="11"/>
  <c r="O2982" i="11"/>
  <c r="O2983" i="11"/>
  <c r="O2984" i="11"/>
  <c r="O2985" i="11"/>
  <c r="O2986" i="11"/>
  <c r="O2987" i="11"/>
  <c r="O2988" i="11"/>
  <c r="O2989" i="11"/>
  <c r="O2990" i="11"/>
  <c r="O2991" i="11"/>
  <c r="O2992" i="11"/>
  <c r="O2993" i="11"/>
  <c r="O2994" i="11"/>
  <c r="O2995" i="11"/>
  <c r="O2996" i="11"/>
  <c r="O2997" i="11"/>
  <c r="O2998" i="11"/>
  <c r="O2999" i="11"/>
  <c r="O3000" i="11"/>
  <c r="O3001" i="11"/>
  <c r="O3002" i="11"/>
  <c r="O3003" i="11"/>
  <c r="O3004" i="11"/>
  <c r="O3005" i="11"/>
  <c r="O3006" i="11"/>
  <c r="O3007" i="11"/>
  <c r="O3008" i="11"/>
  <c r="O3009" i="11"/>
  <c r="O3010" i="11"/>
  <c r="O3011" i="11"/>
  <c r="O3012" i="11"/>
  <c r="O3013" i="11"/>
  <c r="O3014" i="11"/>
  <c r="O3015" i="11"/>
  <c r="O3016" i="11"/>
  <c r="O3017" i="11"/>
  <c r="O3018" i="11"/>
  <c r="O3019" i="11"/>
  <c r="O3020" i="11"/>
  <c r="O3021" i="11"/>
  <c r="O3022" i="11"/>
  <c r="O3023" i="11"/>
  <c r="O3024" i="11"/>
  <c r="O3025" i="11"/>
  <c r="O3026" i="11"/>
  <c r="O3027" i="11"/>
  <c r="O3028" i="11"/>
  <c r="O3029" i="11"/>
  <c r="O3030" i="11"/>
  <c r="O3031" i="11"/>
  <c r="O3032" i="11"/>
  <c r="O3033" i="11"/>
  <c r="O3034" i="11"/>
  <c r="O3035" i="11"/>
  <c r="O3036" i="11"/>
  <c r="O3037" i="11"/>
  <c r="O3038" i="11"/>
  <c r="O3039" i="11"/>
  <c r="O3040" i="11"/>
  <c r="O3041" i="11"/>
  <c r="O3042" i="11"/>
  <c r="O3043" i="11"/>
  <c r="O3044" i="11"/>
  <c r="O3045" i="11"/>
  <c r="O3046" i="11"/>
  <c r="O3047" i="11"/>
  <c r="O3048" i="11"/>
  <c r="O3049" i="11"/>
  <c r="O3050" i="11"/>
  <c r="O3051" i="11"/>
  <c r="O3052" i="11"/>
  <c r="O3053" i="11"/>
  <c r="O3054" i="11"/>
  <c r="O3055" i="11"/>
  <c r="O3056" i="11"/>
  <c r="O3057" i="11"/>
  <c r="O3058" i="11"/>
  <c r="O3059" i="11"/>
  <c r="O3060" i="11"/>
  <c r="O3061" i="11"/>
  <c r="O3062" i="11"/>
  <c r="O3063" i="11"/>
  <c r="O3064" i="11"/>
  <c r="O3065" i="11"/>
  <c r="O3066" i="11"/>
  <c r="O3067" i="11"/>
  <c r="O3068" i="11"/>
  <c r="O3069" i="11"/>
  <c r="O3070" i="11"/>
  <c r="O3071" i="11"/>
  <c r="O3072" i="11"/>
  <c r="O3073" i="11"/>
  <c r="O3074" i="11"/>
  <c r="O3075" i="11"/>
  <c r="O3076" i="11"/>
  <c r="O3077" i="11"/>
  <c r="O3078" i="11"/>
  <c r="O3079" i="11"/>
  <c r="O3080" i="11"/>
  <c r="O3081" i="11"/>
  <c r="O3082" i="11"/>
  <c r="O3083" i="11"/>
  <c r="O3084" i="11"/>
  <c r="O3085" i="11"/>
  <c r="O3086" i="11"/>
  <c r="O3087" i="11"/>
  <c r="O3088" i="11"/>
  <c r="O3089" i="11"/>
  <c r="O3090" i="11"/>
  <c r="O3091" i="11"/>
  <c r="O3092" i="11"/>
  <c r="O3093" i="11"/>
  <c r="O3094" i="11"/>
  <c r="O3095" i="11"/>
  <c r="O3096" i="11"/>
  <c r="O3097" i="11"/>
  <c r="O3098" i="11"/>
  <c r="O3099" i="11"/>
  <c r="O3100" i="11"/>
  <c r="O3101" i="11"/>
  <c r="O3102" i="11"/>
  <c r="O3103" i="11"/>
  <c r="O3104" i="11"/>
  <c r="O3105" i="11"/>
  <c r="O3106" i="11"/>
  <c r="O3107" i="11"/>
  <c r="O3108" i="11"/>
  <c r="O3109" i="11"/>
  <c r="O3110" i="11"/>
  <c r="O3111" i="11"/>
  <c r="O3112" i="11"/>
  <c r="O3113" i="11"/>
  <c r="O3114" i="11"/>
  <c r="O3115" i="11"/>
  <c r="O3116" i="11"/>
  <c r="O3117" i="11"/>
  <c r="O3118" i="11"/>
  <c r="O3119" i="11"/>
  <c r="O3120" i="11"/>
  <c r="O3121" i="11"/>
  <c r="O3122" i="11"/>
  <c r="O3123" i="11"/>
  <c r="O3124" i="11"/>
  <c r="O3125" i="11"/>
  <c r="O3126" i="11"/>
  <c r="O3127" i="11"/>
  <c r="O3128" i="11"/>
  <c r="O3129" i="11"/>
  <c r="O3130" i="11"/>
  <c r="O3131" i="11"/>
  <c r="O3132" i="11"/>
  <c r="O3133" i="11"/>
  <c r="O3134" i="11"/>
  <c r="O3135" i="11"/>
  <c r="O3136" i="11"/>
  <c r="O3137" i="11"/>
  <c r="O3138" i="11"/>
  <c r="O3139" i="11"/>
  <c r="O3140" i="11"/>
  <c r="O3141" i="11"/>
  <c r="O3142" i="11"/>
  <c r="O3143" i="11"/>
  <c r="O3144" i="11"/>
  <c r="O3145" i="11"/>
  <c r="O3146" i="11"/>
  <c r="O3147" i="11"/>
  <c r="O3148" i="11"/>
  <c r="O3149" i="11"/>
  <c r="O3150" i="11"/>
  <c r="O3151" i="11"/>
  <c r="O3152" i="11"/>
  <c r="O3153" i="11"/>
  <c r="O3154" i="11"/>
  <c r="O3155" i="11"/>
  <c r="O3156" i="11"/>
  <c r="O3157" i="11"/>
  <c r="O3158" i="11"/>
  <c r="O3159" i="11"/>
  <c r="O3160" i="11"/>
  <c r="O3161" i="11"/>
  <c r="O3162" i="11"/>
  <c r="O3163" i="11"/>
  <c r="O3164" i="11"/>
  <c r="O3165" i="11"/>
  <c r="O3166" i="11"/>
  <c r="O3167" i="11"/>
  <c r="O3168" i="11"/>
  <c r="O3169" i="11"/>
  <c r="O3170" i="11"/>
  <c r="O3171" i="11"/>
  <c r="O3172" i="11"/>
  <c r="O3173" i="11"/>
  <c r="O3174" i="11"/>
  <c r="O3175" i="11"/>
  <c r="O3176" i="11"/>
  <c r="O3177" i="11"/>
  <c r="O3178" i="11"/>
  <c r="O3179" i="11"/>
  <c r="O3180" i="11"/>
  <c r="O3181" i="11"/>
  <c r="O3182" i="11"/>
  <c r="O3183" i="11"/>
  <c r="O3184" i="11"/>
  <c r="O3185" i="11"/>
  <c r="O3186" i="11"/>
  <c r="O3187" i="11"/>
  <c r="O3188" i="11"/>
  <c r="O3189" i="11"/>
  <c r="O3190" i="11"/>
  <c r="O3191" i="11"/>
  <c r="O3192" i="11"/>
  <c r="O3193" i="11"/>
  <c r="O3194" i="11"/>
  <c r="O3195" i="11"/>
  <c r="O3196" i="11"/>
  <c r="O3197" i="11"/>
  <c r="O3198" i="11"/>
  <c r="O3199" i="11"/>
  <c r="O3200" i="11"/>
  <c r="O3201" i="11"/>
  <c r="O3202" i="11"/>
  <c r="O3203" i="11"/>
  <c r="O3204" i="11"/>
  <c r="O3205" i="11"/>
  <c r="O3206" i="11"/>
  <c r="O3207" i="11"/>
  <c r="O3208" i="11"/>
  <c r="O3209" i="11"/>
  <c r="O3210" i="11"/>
  <c r="O3211" i="11"/>
  <c r="O3212" i="11"/>
  <c r="O3213" i="11"/>
  <c r="O3214" i="11"/>
  <c r="O3215" i="11"/>
  <c r="O3216" i="11"/>
  <c r="O3217" i="11"/>
  <c r="O3218" i="11"/>
  <c r="O3219" i="11"/>
  <c r="O3220" i="11"/>
  <c r="O3221" i="11"/>
  <c r="O3222" i="11"/>
  <c r="O3223" i="11"/>
  <c r="O3224" i="11"/>
  <c r="O3225" i="11"/>
  <c r="O3226" i="11"/>
  <c r="O3227" i="11"/>
  <c r="O3228" i="11"/>
  <c r="O3229" i="11"/>
  <c r="O3230" i="11"/>
  <c r="O3231" i="11"/>
  <c r="O3232" i="11"/>
  <c r="O3233" i="11"/>
  <c r="O3234" i="11"/>
  <c r="O3235" i="11"/>
  <c r="O3236" i="11"/>
  <c r="O3237" i="11"/>
  <c r="O3238" i="11"/>
  <c r="O3239" i="11"/>
  <c r="O3240" i="11"/>
  <c r="O3241" i="11"/>
  <c r="O3242" i="11"/>
  <c r="O3243" i="11"/>
  <c r="O3244" i="11"/>
  <c r="O3245" i="11"/>
  <c r="O3246" i="11"/>
  <c r="O3247" i="11"/>
  <c r="O3248" i="11"/>
  <c r="O3249" i="11"/>
  <c r="O3250" i="11"/>
  <c r="O3251" i="11"/>
  <c r="O3252" i="11"/>
  <c r="O3253" i="11"/>
  <c r="O3254" i="11"/>
  <c r="O3255" i="11"/>
  <c r="O3256" i="11"/>
  <c r="O3257" i="11"/>
  <c r="O3258" i="11"/>
  <c r="O3259" i="11"/>
  <c r="O3260" i="11"/>
  <c r="O3261" i="11"/>
  <c r="O3262" i="11"/>
  <c r="O3263" i="11"/>
  <c r="O3264" i="11"/>
  <c r="O3265" i="11"/>
  <c r="O3266" i="11"/>
  <c r="O3267" i="11"/>
  <c r="O3268" i="11"/>
  <c r="O3269" i="11"/>
  <c r="O3270" i="11"/>
  <c r="O3271" i="11"/>
  <c r="O3272" i="11"/>
  <c r="O3273" i="11"/>
  <c r="O3274" i="11"/>
  <c r="O3275" i="11"/>
  <c r="O3276" i="11"/>
  <c r="O3277" i="11"/>
  <c r="O3278" i="11"/>
  <c r="O3279" i="11"/>
  <c r="O3280" i="11"/>
  <c r="O3281" i="11"/>
  <c r="O3282" i="11"/>
  <c r="O3283" i="11"/>
  <c r="O3284" i="11"/>
  <c r="O3285" i="11"/>
  <c r="O3286" i="11"/>
  <c r="O3287" i="11"/>
  <c r="O3288" i="11"/>
  <c r="O3289" i="11"/>
  <c r="O3290" i="11"/>
  <c r="O3291" i="11"/>
  <c r="O3292" i="11"/>
  <c r="O3293" i="11"/>
  <c r="O3294" i="11"/>
  <c r="O3295" i="11"/>
  <c r="O3296" i="11"/>
  <c r="O3297" i="11"/>
  <c r="O3298" i="11"/>
  <c r="O3299" i="11"/>
  <c r="O3300" i="11"/>
  <c r="O3301" i="11"/>
  <c r="O3302" i="11"/>
  <c r="O3303" i="11"/>
  <c r="O3304" i="11"/>
  <c r="O3305" i="11"/>
  <c r="O3306" i="11"/>
  <c r="O3307" i="11"/>
  <c r="O3308" i="11"/>
  <c r="O3309" i="11"/>
  <c r="O3310" i="11"/>
  <c r="O3311" i="11"/>
  <c r="O3312" i="11"/>
  <c r="O3313" i="11"/>
  <c r="O3314" i="11"/>
  <c r="O3315" i="11"/>
  <c r="O3316" i="11"/>
  <c r="O3317" i="11"/>
  <c r="O3318" i="11"/>
  <c r="O3319" i="11"/>
  <c r="O3320" i="11"/>
  <c r="O3321" i="11"/>
  <c r="O3322" i="11"/>
  <c r="O3323" i="11"/>
  <c r="O3324" i="11"/>
  <c r="O3325" i="11"/>
  <c r="O3326" i="11"/>
  <c r="O3327" i="11"/>
  <c r="O3328" i="11"/>
  <c r="O3329" i="11"/>
  <c r="O3330" i="11"/>
  <c r="O3331" i="11"/>
  <c r="O3332" i="11"/>
  <c r="O3333" i="11"/>
  <c r="O3334" i="11"/>
  <c r="O3335" i="11"/>
  <c r="O3336" i="11"/>
  <c r="O3337" i="11"/>
  <c r="O3338" i="11"/>
  <c r="O3339" i="11"/>
  <c r="O3340" i="11"/>
  <c r="O3341" i="11"/>
  <c r="O3342" i="11"/>
  <c r="O3343" i="11"/>
  <c r="O3344" i="11"/>
  <c r="O3345" i="11"/>
  <c r="O3346" i="11"/>
  <c r="O3347" i="11"/>
  <c r="O3348" i="11"/>
  <c r="O3349" i="11"/>
  <c r="O3350" i="11"/>
  <c r="O3351" i="11"/>
  <c r="O3352" i="11"/>
  <c r="O3353" i="11"/>
  <c r="O3354" i="11"/>
  <c r="O3355" i="11"/>
  <c r="O3356" i="11"/>
  <c r="O3357" i="11"/>
  <c r="O3358" i="11"/>
  <c r="O3359" i="11"/>
  <c r="O3360" i="11"/>
  <c r="O3361" i="11"/>
  <c r="O3362" i="11"/>
  <c r="O3363" i="11"/>
  <c r="O3364" i="11"/>
  <c r="O3365" i="11"/>
  <c r="O3366" i="11"/>
  <c r="O3367" i="11"/>
  <c r="O3368" i="11"/>
  <c r="O3369" i="11"/>
  <c r="O3370" i="11"/>
  <c r="O3371" i="11"/>
  <c r="O3372" i="11"/>
  <c r="O3373" i="11"/>
  <c r="O3374" i="11"/>
  <c r="O3375" i="11"/>
  <c r="O3376" i="11"/>
  <c r="O3377" i="11"/>
  <c r="O3378" i="11"/>
  <c r="O3379" i="11"/>
  <c r="O3380" i="11"/>
  <c r="O3381" i="11"/>
  <c r="O3382" i="11"/>
  <c r="O3383" i="11"/>
  <c r="O3384" i="11"/>
  <c r="O3385" i="11"/>
  <c r="O3386" i="11"/>
  <c r="O3387" i="11"/>
  <c r="O3388" i="11"/>
  <c r="O3389" i="11"/>
  <c r="O3390" i="11"/>
  <c r="O3391" i="11"/>
  <c r="O3392" i="11"/>
  <c r="O3393" i="11"/>
  <c r="O3394" i="11"/>
  <c r="O3395" i="11"/>
  <c r="O3396" i="11"/>
  <c r="O3397" i="11"/>
  <c r="O3398" i="11"/>
  <c r="O3399" i="11"/>
  <c r="O3400" i="11"/>
  <c r="O3401" i="11"/>
  <c r="O2" i="1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N41" i="11"/>
  <c r="N42" i="11"/>
  <c r="N43" i="11"/>
  <c r="N44" i="11"/>
  <c r="N45" i="11"/>
  <c r="N46" i="11"/>
  <c r="N47" i="11"/>
  <c r="N48" i="11"/>
  <c r="N49" i="11"/>
  <c r="N50" i="11"/>
  <c r="N51" i="11"/>
  <c r="N52" i="11"/>
  <c r="N53" i="11"/>
  <c r="N54" i="11"/>
  <c r="N55" i="11"/>
  <c r="N56" i="11"/>
  <c r="N57" i="11"/>
  <c r="N58" i="11"/>
  <c r="N59" i="11"/>
  <c r="N60" i="11"/>
  <c r="N61" i="11"/>
  <c r="N62" i="11"/>
  <c r="N63" i="11"/>
  <c r="N64" i="11"/>
  <c r="N65" i="11"/>
  <c r="N66" i="11"/>
  <c r="N67" i="11"/>
  <c r="N68" i="11"/>
  <c r="N69" i="11"/>
  <c r="N70" i="11"/>
  <c r="N71" i="11"/>
  <c r="N72" i="11"/>
  <c r="N73" i="11"/>
  <c r="N74" i="11"/>
  <c r="N75" i="11"/>
  <c r="N76" i="11"/>
  <c r="N77" i="11"/>
  <c r="N78" i="11"/>
  <c r="N79" i="11"/>
  <c r="N80" i="11"/>
  <c r="N81" i="11"/>
  <c r="N82" i="11"/>
  <c r="N83" i="11"/>
  <c r="N84" i="11"/>
  <c r="N85" i="11"/>
  <c r="N86" i="11"/>
  <c r="N87" i="11"/>
  <c r="N88" i="11"/>
  <c r="N89" i="11"/>
  <c r="N90" i="11"/>
  <c r="N91" i="11"/>
  <c r="N92" i="11"/>
  <c r="N93" i="11"/>
  <c r="N94" i="11"/>
  <c r="N95" i="11"/>
  <c r="N96" i="11"/>
  <c r="N97" i="11"/>
  <c r="N98" i="11"/>
  <c r="N99" i="11"/>
  <c r="N100" i="11"/>
  <c r="N101" i="11"/>
  <c r="N102" i="11"/>
  <c r="N103" i="11"/>
  <c r="N104" i="11"/>
  <c r="N105" i="11"/>
  <c r="N106" i="11"/>
  <c r="N107" i="11"/>
  <c r="N108" i="11"/>
  <c r="N109" i="11"/>
  <c r="N110" i="11"/>
  <c r="N111" i="11"/>
  <c r="N112" i="11"/>
  <c r="N113" i="11"/>
  <c r="N114" i="11"/>
  <c r="N115" i="11"/>
  <c r="N116" i="11"/>
  <c r="N117" i="11"/>
  <c r="N118" i="11"/>
  <c r="N119" i="11"/>
  <c r="N120" i="11"/>
  <c r="N121" i="11"/>
  <c r="N122" i="11"/>
  <c r="N123" i="11"/>
  <c r="N124" i="11"/>
  <c r="N125" i="11"/>
  <c r="N126" i="11"/>
  <c r="N127" i="11"/>
  <c r="N128" i="11"/>
  <c r="N129" i="11"/>
  <c r="N130" i="11"/>
  <c r="N131" i="11"/>
  <c r="N132" i="11"/>
  <c r="N133" i="11"/>
  <c r="N134" i="11"/>
  <c r="N135" i="11"/>
  <c r="N136" i="11"/>
  <c r="N137" i="11"/>
  <c r="N138" i="11"/>
  <c r="N139" i="11"/>
  <c r="N140" i="11"/>
  <c r="N141" i="11"/>
  <c r="N142" i="11"/>
  <c r="N143" i="11"/>
  <c r="N144" i="11"/>
  <c r="N145" i="11"/>
  <c r="N146" i="11"/>
  <c r="N147" i="11"/>
  <c r="N148" i="11"/>
  <c r="N149" i="11"/>
  <c r="N150" i="11"/>
  <c r="N151" i="11"/>
  <c r="N152" i="11"/>
  <c r="N153" i="11"/>
  <c r="N154" i="11"/>
  <c r="N155" i="11"/>
  <c r="N156" i="11"/>
  <c r="N157" i="11"/>
  <c r="N158" i="11"/>
  <c r="N159" i="11"/>
  <c r="N160" i="11"/>
  <c r="N161" i="11"/>
  <c r="N162" i="11"/>
  <c r="N163" i="11"/>
  <c r="N164" i="11"/>
  <c r="N165" i="11"/>
  <c r="N166" i="11"/>
  <c r="N167" i="11"/>
  <c r="N168" i="11"/>
  <c r="N169" i="11"/>
  <c r="N170" i="11"/>
  <c r="N171" i="11"/>
  <c r="N172" i="11"/>
  <c r="N173" i="11"/>
  <c r="N174" i="11"/>
  <c r="N175" i="11"/>
  <c r="N176" i="11"/>
  <c r="N177" i="11"/>
  <c r="N178" i="11"/>
  <c r="N179" i="11"/>
  <c r="N180" i="11"/>
  <c r="N181" i="11"/>
  <c r="N182" i="11"/>
  <c r="N183" i="11"/>
  <c r="N184" i="11"/>
  <c r="N185" i="11"/>
  <c r="N186" i="11"/>
  <c r="N187" i="11"/>
  <c r="N188" i="11"/>
  <c r="N189" i="11"/>
  <c r="N190" i="11"/>
  <c r="N191" i="11"/>
  <c r="N192" i="11"/>
  <c r="N193" i="11"/>
  <c r="N194" i="11"/>
  <c r="N195" i="11"/>
  <c r="N196" i="11"/>
  <c r="N197" i="11"/>
  <c r="N198" i="11"/>
  <c r="N199" i="11"/>
  <c r="N200" i="11"/>
  <c r="N201" i="11"/>
  <c r="N202" i="11"/>
  <c r="N203" i="11"/>
  <c r="N204" i="11"/>
  <c r="N205" i="11"/>
  <c r="N206" i="11"/>
  <c r="N207" i="11"/>
  <c r="N208" i="11"/>
  <c r="N209" i="11"/>
  <c r="N210" i="11"/>
  <c r="N211" i="11"/>
  <c r="N212" i="11"/>
  <c r="N213" i="11"/>
  <c r="N214" i="11"/>
  <c r="N215" i="11"/>
  <c r="N216" i="11"/>
  <c r="N217" i="11"/>
  <c r="N218" i="11"/>
  <c r="N219" i="11"/>
  <c r="N220" i="11"/>
  <c r="N221" i="11"/>
  <c r="N222" i="11"/>
  <c r="N223" i="11"/>
  <c r="N224" i="11"/>
  <c r="N225" i="11"/>
  <c r="N226" i="11"/>
  <c r="N227" i="11"/>
  <c r="N228" i="11"/>
  <c r="N229" i="11"/>
  <c r="N230" i="11"/>
  <c r="N231" i="11"/>
  <c r="N232" i="11"/>
  <c r="N233" i="11"/>
  <c r="N234" i="11"/>
  <c r="N235" i="11"/>
  <c r="N236" i="11"/>
  <c r="N237" i="11"/>
  <c r="N238" i="11"/>
  <c r="N239" i="11"/>
  <c r="N240" i="11"/>
  <c r="N241" i="11"/>
  <c r="N242" i="11"/>
  <c r="N243" i="11"/>
  <c r="N244" i="11"/>
  <c r="N245" i="11"/>
  <c r="N246" i="11"/>
  <c r="N247" i="11"/>
  <c r="N248" i="11"/>
  <c r="N249" i="11"/>
  <c r="N250" i="11"/>
  <c r="N251" i="11"/>
  <c r="N252" i="11"/>
  <c r="N253" i="11"/>
  <c r="N254" i="11"/>
  <c r="N255" i="11"/>
  <c r="N256" i="11"/>
  <c r="N257" i="11"/>
  <c r="N258" i="11"/>
  <c r="N259" i="11"/>
  <c r="N260" i="11"/>
  <c r="N261" i="11"/>
  <c r="N262" i="11"/>
  <c r="N263" i="11"/>
  <c r="N264" i="11"/>
  <c r="N265" i="11"/>
  <c r="N266" i="11"/>
  <c r="N267" i="11"/>
  <c r="N268" i="11"/>
  <c r="N269" i="11"/>
  <c r="N270" i="11"/>
  <c r="N271" i="11"/>
  <c r="N272" i="11"/>
  <c r="N273" i="11"/>
  <c r="N274" i="11"/>
  <c r="N275" i="11"/>
  <c r="N276" i="11"/>
  <c r="N277" i="11"/>
  <c r="N278" i="11"/>
  <c r="N279" i="11"/>
  <c r="N280" i="11"/>
  <c r="N281" i="11"/>
  <c r="N282" i="11"/>
  <c r="N283" i="11"/>
  <c r="N284" i="11"/>
  <c r="N285" i="11"/>
  <c r="N286" i="11"/>
  <c r="N287" i="11"/>
  <c r="N288" i="11"/>
  <c r="N289" i="11"/>
  <c r="N290" i="11"/>
  <c r="N291" i="11"/>
  <c r="N292" i="11"/>
  <c r="N293" i="11"/>
  <c r="N294" i="11"/>
  <c r="N295" i="11"/>
  <c r="N296" i="11"/>
  <c r="N297" i="11"/>
  <c r="N298" i="11"/>
  <c r="N299" i="11"/>
  <c r="N300" i="11"/>
  <c r="N301" i="11"/>
  <c r="N302" i="11"/>
  <c r="N303" i="11"/>
  <c r="N304" i="11"/>
  <c r="N305" i="11"/>
  <c r="N306" i="11"/>
  <c r="N307" i="11"/>
  <c r="N308" i="11"/>
  <c r="N309" i="11"/>
  <c r="N310" i="11"/>
  <c r="N311" i="11"/>
  <c r="N312" i="11"/>
  <c r="N313" i="11"/>
  <c r="N314" i="11"/>
  <c r="N315" i="11"/>
  <c r="N316" i="11"/>
  <c r="N317" i="11"/>
  <c r="N318" i="11"/>
  <c r="N319" i="11"/>
  <c r="N320" i="11"/>
  <c r="N321" i="11"/>
  <c r="N322" i="11"/>
  <c r="N323" i="11"/>
  <c r="N324" i="11"/>
  <c r="N325" i="11"/>
  <c r="N326" i="11"/>
  <c r="N327" i="11"/>
  <c r="N328" i="11"/>
  <c r="N329" i="11"/>
  <c r="N330" i="11"/>
  <c r="N331" i="11"/>
  <c r="N332" i="11"/>
  <c r="N333" i="11"/>
  <c r="N334" i="11"/>
  <c r="N335" i="11"/>
  <c r="N336" i="11"/>
  <c r="N337" i="11"/>
  <c r="N338" i="11"/>
  <c r="N339" i="11"/>
  <c r="N340" i="11"/>
  <c r="N341" i="11"/>
  <c r="N342" i="11"/>
  <c r="N343" i="11"/>
  <c r="N344" i="11"/>
  <c r="N345" i="11"/>
  <c r="N346" i="11"/>
  <c r="N347" i="11"/>
  <c r="N348" i="11"/>
  <c r="N349" i="11"/>
  <c r="N350" i="11"/>
  <c r="N351" i="11"/>
  <c r="N352" i="11"/>
  <c r="N353" i="11"/>
  <c r="N354" i="11"/>
  <c r="N355" i="11"/>
  <c r="N356" i="11"/>
  <c r="N357" i="11"/>
  <c r="N358" i="11"/>
  <c r="N359" i="11"/>
  <c r="N360" i="11"/>
  <c r="N361" i="11"/>
  <c r="N362" i="11"/>
  <c r="N363" i="11"/>
  <c r="N364" i="11"/>
  <c r="N365" i="11"/>
  <c r="N366" i="11"/>
  <c r="N367" i="11"/>
  <c r="N368" i="11"/>
  <c r="N369" i="11"/>
  <c r="N370" i="11"/>
  <c r="N371" i="11"/>
  <c r="N372" i="11"/>
  <c r="N373" i="11"/>
  <c r="N374" i="11"/>
  <c r="N375" i="11"/>
  <c r="N376" i="11"/>
  <c r="N377" i="11"/>
  <c r="N378" i="11"/>
  <c r="N379" i="11"/>
  <c r="N380" i="11"/>
  <c r="N381" i="11"/>
  <c r="N382" i="11"/>
  <c r="N383" i="11"/>
  <c r="N384" i="11"/>
  <c r="N385" i="11"/>
  <c r="N386" i="11"/>
  <c r="N387" i="11"/>
  <c r="N388" i="11"/>
  <c r="N389" i="11"/>
  <c r="N390" i="11"/>
  <c r="N391" i="11"/>
  <c r="N392" i="11"/>
  <c r="N393" i="11"/>
  <c r="N394" i="11"/>
  <c r="N395" i="11"/>
  <c r="N396" i="11"/>
  <c r="N397" i="11"/>
  <c r="N398" i="11"/>
  <c r="N399" i="11"/>
  <c r="N400" i="11"/>
  <c r="N401" i="11"/>
  <c r="N402" i="11"/>
  <c r="N403" i="11"/>
  <c r="N404" i="11"/>
  <c r="N405" i="11"/>
  <c r="N406" i="11"/>
  <c r="N407" i="11"/>
  <c r="N408" i="11"/>
  <c r="N409" i="11"/>
  <c r="N410" i="11"/>
  <c r="N411" i="11"/>
  <c r="N412" i="11"/>
  <c r="N413" i="11"/>
  <c r="N414" i="11"/>
  <c r="N415" i="11"/>
  <c r="N416" i="11"/>
  <c r="N417" i="11"/>
  <c r="N418" i="11"/>
  <c r="N419" i="11"/>
  <c r="N420" i="11"/>
  <c r="N421" i="11"/>
  <c r="N422" i="11"/>
  <c r="N423" i="11"/>
  <c r="N424" i="11"/>
  <c r="N425" i="11"/>
  <c r="N426" i="11"/>
  <c r="N427" i="11"/>
  <c r="N428" i="11"/>
  <c r="N429" i="11"/>
  <c r="N430" i="11"/>
  <c r="N431" i="11"/>
  <c r="N432" i="11"/>
  <c r="N433" i="11"/>
  <c r="N434" i="11"/>
  <c r="N435" i="11"/>
  <c r="N436" i="11"/>
  <c r="N437" i="11"/>
  <c r="N438" i="11"/>
  <c r="N439" i="11"/>
  <c r="N440" i="11"/>
  <c r="N441" i="11"/>
  <c r="N442" i="11"/>
  <c r="N443" i="11"/>
  <c r="N444" i="11"/>
  <c r="N445" i="11"/>
  <c r="N446" i="11"/>
  <c r="N447" i="11"/>
  <c r="N448" i="11"/>
  <c r="N449" i="11"/>
  <c r="N450" i="11"/>
  <c r="N451" i="11"/>
  <c r="N452" i="11"/>
  <c r="N453" i="11"/>
  <c r="N454" i="11"/>
  <c r="N455" i="11"/>
  <c r="N456" i="11"/>
  <c r="N457" i="11"/>
  <c r="N458" i="11"/>
  <c r="N459" i="11"/>
  <c r="N460" i="11"/>
  <c r="N461" i="11"/>
  <c r="N462" i="11"/>
  <c r="N463" i="11"/>
  <c r="N464" i="11"/>
  <c r="N465" i="11"/>
  <c r="N466" i="11"/>
  <c r="N467" i="11"/>
  <c r="N468" i="11"/>
  <c r="N469" i="11"/>
  <c r="N470" i="11"/>
  <c r="N471" i="11"/>
  <c r="N472" i="11"/>
  <c r="N473" i="11"/>
  <c r="N474" i="11"/>
  <c r="N475" i="11"/>
  <c r="N476" i="11"/>
  <c r="N477" i="11"/>
  <c r="N478" i="11"/>
  <c r="N479" i="11"/>
  <c r="N480" i="11"/>
  <c r="N481" i="11"/>
  <c r="N482" i="11"/>
  <c r="N483" i="11"/>
  <c r="N484" i="11"/>
  <c r="N485" i="11"/>
  <c r="N486" i="11"/>
  <c r="N487" i="11"/>
  <c r="N488" i="11"/>
  <c r="N489" i="11"/>
  <c r="N490" i="11"/>
  <c r="N491" i="11"/>
  <c r="N492" i="11"/>
  <c r="N493" i="11"/>
  <c r="N494" i="11"/>
  <c r="N495" i="11"/>
  <c r="N496" i="11"/>
  <c r="N497" i="11"/>
  <c r="N498" i="11"/>
  <c r="N499" i="11"/>
  <c r="N500" i="11"/>
  <c r="N501" i="11"/>
  <c r="N502" i="11"/>
  <c r="N503" i="11"/>
  <c r="N504" i="11"/>
  <c r="N505" i="11"/>
  <c r="N506" i="11"/>
  <c r="N507" i="11"/>
  <c r="N508" i="11"/>
  <c r="N509" i="11"/>
  <c r="N510" i="11"/>
  <c r="N511" i="11"/>
  <c r="N512" i="11"/>
  <c r="N513" i="11"/>
  <c r="N514" i="11"/>
  <c r="N515" i="11"/>
  <c r="N516" i="11"/>
  <c r="N517" i="11"/>
  <c r="N518" i="11"/>
  <c r="N519" i="11"/>
  <c r="N520" i="11"/>
  <c r="N521" i="11"/>
  <c r="N522" i="11"/>
  <c r="N523" i="11"/>
  <c r="N524" i="11"/>
  <c r="N525" i="11"/>
  <c r="N526" i="11"/>
  <c r="N527" i="11"/>
  <c r="N528" i="11"/>
  <c r="N529" i="11"/>
  <c r="N530" i="11"/>
  <c r="N531" i="11"/>
  <c r="N532" i="11"/>
  <c r="N533" i="11"/>
  <c r="N534" i="11"/>
  <c r="N535" i="11"/>
  <c r="N536" i="11"/>
  <c r="N537" i="11"/>
  <c r="N538" i="11"/>
  <c r="N539" i="11"/>
  <c r="N540" i="11"/>
  <c r="N541" i="11"/>
  <c r="N542" i="11"/>
  <c r="N543" i="11"/>
  <c r="N544" i="11"/>
  <c r="N545" i="11"/>
  <c r="N546" i="11"/>
  <c r="N547" i="11"/>
  <c r="N548" i="11"/>
  <c r="N549" i="11"/>
  <c r="N550" i="11"/>
  <c r="N551" i="11"/>
  <c r="N552" i="11"/>
  <c r="N553" i="11"/>
  <c r="N554" i="11"/>
  <c r="N555" i="11"/>
  <c r="N556" i="11"/>
  <c r="N557" i="11"/>
  <c r="N558" i="11"/>
  <c r="N559" i="11"/>
  <c r="N560" i="11"/>
  <c r="N561" i="11"/>
  <c r="N562" i="11"/>
  <c r="N563" i="11"/>
  <c r="N564" i="11"/>
  <c r="N565" i="11"/>
  <c r="N566" i="11"/>
  <c r="N567" i="11"/>
  <c r="N568" i="11"/>
  <c r="N569" i="11"/>
  <c r="N570" i="11"/>
  <c r="N571" i="11"/>
  <c r="N572" i="11"/>
  <c r="N573" i="11"/>
  <c r="N574" i="11"/>
  <c r="N575" i="11"/>
  <c r="N576" i="11"/>
  <c r="N577" i="11"/>
  <c r="N578" i="11"/>
  <c r="N579" i="11"/>
  <c r="N580" i="11"/>
  <c r="N581" i="11"/>
  <c r="N582" i="11"/>
  <c r="N583" i="11"/>
  <c r="N584" i="11"/>
  <c r="N585" i="11"/>
  <c r="N586" i="11"/>
  <c r="N587" i="11"/>
  <c r="N588" i="11"/>
  <c r="N589" i="11"/>
  <c r="N590" i="11"/>
  <c r="N591" i="11"/>
  <c r="N592" i="11"/>
  <c r="N593" i="11"/>
  <c r="N594" i="11"/>
  <c r="N595" i="11"/>
  <c r="N596" i="11"/>
  <c r="N597" i="11"/>
  <c r="N598" i="11"/>
  <c r="N599" i="11"/>
  <c r="N600" i="11"/>
  <c r="N601" i="11"/>
  <c r="N602" i="11"/>
  <c r="N603" i="11"/>
  <c r="N604" i="11"/>
  <c r="N605" i="11"/>
  <c r="N606" i="11"/>
  <c r="N607" i="11"/>
  <c r="N608" i="11"/>
  <c r="N609" i="11"/>
  <c r="N610" i="11"/>
  <c r="N611" i="11"/>
  <c r="N612" i="11"/>
  <c r="N613" i="11"/>
  <c r="N614" i="11"/>
  <c r="N615" i="11"/>
  <c r="N616" i="11"/>
  <c r="N617" i="11"/>
  <c r="N618" i="11"/>
  <c r="N619" i="11"/>
  <c r="N620" i="11"/>
  <c r="N621" i="11"/>
  <c r="N622" i="11"/>
  <c r="N623" i="11"/>
  <c r="N624" i="11"/>
  <c r="N625" i="11"/>
  <c r="N626" i="11"/>
  <c r="N627" i="11"/>
  <c r="N628" i="11"/>
  <c r="N629" i="11"/>
  <c r="N630" i="11"/>
  <c r="N631" i="11"/>
  <c r="N632" i="11"/>
  <c r="N633" i="11"/>
  <c r="N634" i="11"/>
  <c r="N635" i="11"/>
  <c r="N636" i="11"/>
  <c r="N637" i="11"/>
  <c r="N638" i="11"/>
  <c r="N639" i="11"/>
  <c r="N640" i="11"/>
  <c r="N641" i="11"/>
  <c r="N642" i="11"/>
  <c r="N643" i="11"/>
  <c r="N644" i="11"/>
  <c r="N645" i="11"/>
  <c r="N646" i="11"/>
  <c r="N647" i="11"/>
  <c r="N648" i="11"/>
  <c r="N649" i="11"/>
  <c r="N650" i="11"/>
  <c r="N651" i="11"/>
  <c r="N652" i="11"/>
  <c r="N653" i="11"/>
  <c r="N654" i="11"/>
  <c r="N655" i="11"/>
  <c r="N656" i="11"/>
  <c r="N657" i="11"/>
  <c r="N658" i="11"/>
  <c r="N659" i="11"/>
  <c r="N660" i="11"/>
  <c r="N661" i="11"/>
  <c r="N662" i="11"/>
  <c r="N663" i="11"/>
  <c r="N664" i="11"/>
  <c r="N665" i="11"/>
  <c r="N666" i="11"/>
  <c r="N667" i="11"/>
  <c r="N668" i="11"/>
  <c r="N669" i="11"/>
  <c r="N670" i="11"/>
  <c r="N671" i="11"/>
  <c r="N672" i="11"/>
  <c r="N673" i="11"/>
  <c r="N674" i="11"/>
  <c r="N675" i="11"/>
  <c r="N676" i="11"/>
  <c r="N677" i="11"/>
  <c r="N678" i="11"/>
  <c r="N679" i="11"/>
  <c r="N680" i="11"/>
  <c r="N681" i="11"/>
  <c r="N682" i="11"/>
  <c r="N683" i="11"/>
  <c r="N684" i="11"/>
  <c r="N685" i="11"/>
  <c r="N686" i="11"/>
  <c r="N687" i="11"/>
  <c r="N688" i="11"/>
  <c r="N689" i="11"/>
  <c r="N690" i="11"/>
  <c r="N691" i="11"/>
  <c r="N692" i="11"/>
  <c r="N693" i="11"/>
  <c r="N694" i="11"/>
  <c r="N695" i="11"/>
  <c r="N696" i="11"/>
  <c r="N697" i="11"/>
  <c r="N698" i="11"/>
  <c r="N699" i="11"/>
  <c r="N700" i="11"/>
  <c r="N701" i="11"/>
  <c r="N702" i="11"/>
  <c r="N703" i="11"/>
  <c r="N704" i="11"/>
  <c r="N705" i="11"/>
  <c r="N706" i="11"/>
  <c r="N707" i="11"/>
  <c r="N708" i="11"/>
  <c r="N709" i="11"/>
  <c r="N710" i="11"/>
  <c r="N711" i="11"/>
  <c r="N712" i="11"/>
  <c r="N713" i="11"/>
  <c r="N714" i="11"/>
  <c r="N715" i="11"/>
  <c r="N716" i="11"/>
  <c r="N717" i="11"/>
  <c r="N718" i="11"/>
  <c r="N719" i="11"/>
  <c r="N720" i="11"/>
  <c r="N721" i="11"/>
  <c r="N722" i="11"/>
  <c r="N723" i="11"/>
  <c r="N724" i="11"/>
  <c r="N725" i="11"/>
  <c r="N726" i="11"/>
  <c r="N727" i="11"/>
  <c r="N728" i="11"/>
  <c r="N729" i="11"/>
  <c r="N730" i="11"/>
  <c r="N731" i="11"/>
  <c r="N732" i="11"/>
  <c r="N733" i="11"/>
  <c r="N734" i="11"/>
  <c r="N735" i="11"/>
  <c r="N736" i="11"/>
  <c r="N737" i="11"/>
  <c r="N738" i="11"/>
  <c r="N739" i="11"/>
  <c r="N740" i="11"/>
  <c r="N741" i="11"/>
  <c r="N742" i="11"/>
  <c r="N743" i="11"/>
  <c r="N744" i="11"/>
  <c r="N745" i="11"/>
  <c r="N746" i="11"/>
  <c r="N747" i="11"/>
  <c r="N748" i="11"/>
  <c r="N749" i="11"/>
  <c r="N750" i="11"/>
  <c r="N751" i="11"/>
  <c r="N752" i="11"/>
  <c r="N753" i="11"/>
  <c r="N754" i="11"/>
  <c r="N755" i="11"/>
  <c r="N756" i="11"/>
  <c r="N757" i="11"/>
  <c r="N758" i="11"/>
  <c r="N759" i="11"/>
  <c r="N760" i="11"/>
  <c r="N761" i="11"/>
  <c r="N762" i="11"/>
  <c r="N763" i="11"/>
  <c r="N764" i="11"/>
  <c r="N765" i="11"/>
  <c r="N766" i="11"/>
  <c r="N767" i="11"/>
  <c r="N768" i="11"/>
  <c r="N769" i="11"/>
  <c r="N770" i="11"/>
  <c r="N771" i="11"/>
  <c r="N772" i="11"/>
  <c r="N773" i="11"/>
  <c r="N774" i="11"/>
  <c r="N775" i="11"/>
  <c r="N776" i="11"/>
  <c r="N777" i="11"/>
  <c r="N778" i="11"/>
  <c r="N779" i="11"/>
  <c r="N780" i="11"/>
  <c r="N781" i="11"/>
  <c r="N782" i="11"/>
  <c r="N783" i="11"/>
  <c r="N784" i="11"/>
  <c r="N785" i="11"/>
  <c r="N786" i="11"/>
  <c r="N787" i="11"/>
  <c r="N788" i="11"/>
  <c r="N789" i="11"/>
  <c r="N790" i="11"/>
  <c r="N791" i="11"/>
  <c r="N792" i="11"/>
  <c r="N793" i="11"/>
  <c r="N794" i="11"/>
  <c r="N795" i="11"/>
  <c r="N796" i="11"/>
  <c r="N797" i="11"/>
  <c r="N798" i="11"/>
  <c r="N799" i="11"/>
  <c r="N800" i="11"/>
  <c r="N801" i="11"/>
  <c r="N802" i="11"/>
  <c r="N803" i="11"/>
  <c r="N804" i="11"/>
  <c r="N805" i="11"/>
  <c r="N806" i="11"/>
  <c r="N807" i="11"/>
  <c r="N808" i="11"/>
  <c r="N809" i="11"/>
  <c r="N810" i="11"/>
  <c r="N811" i="11"/>
  <c r="N812" i="11"/>
  <c r="N813" i="11"/>
  <c r="N814" i="11"/>
  <c r="N815" i="11"/>
  <c r="N816" i="11"/>
  <c r="N817" i="11"/>
  <c r="N818" i="11"/>
  <c r="N819" i="11"/>
  <c r="N820" i="11"/>
  <c r="N821" i="11"/>
  <c r="N822" i="11"/>
  <c r="N823" i="11"/>
  <c r="N824" i="11"/>
  <c r="N825" i="11"/>
  <c r="N826" i="11"/>
  <c r="N827" i="11"/>
  <c r="N828" i="11"/>
  <c r="N829" i="11"/>
  <c r="N830" i="11"/>
  <c r="N831" i="11"/>
  <c r="N832" i="11"/>
  <c r="N833" i="11"/>
  <c r="N834" i="11"/>
  <c r="N835" i="11"/>
  <c r="N836" i="11"/>
  <c r="N837" i="11"/>
  <c r="N838" i="11"/>
  <c r="N839" i="11"/>
  <c r="N840" i="11"/>
  <c r="N841" i="11"/>
  <c r="N842" i="11"/>
  <c r="N843" i="11"/>
  <c r="N844" i="11"/>
  <c r="N845" i="11"/>
  <c r="N846" i="11"/>
  <c r="N847" i="11"/>
  <c r="N848" i="11"/>
  <c r="N849" i="11"/>
  <c r="N850" i="11"/>
  <c r="N851" i="11"/>
  <c r="N852" i="11"/>
  <c r="N853" i="11"/>
  <c r="N854" i="11"/>
  <c r="N855" i="11"/>
  <c r="N856" i="11"/>
  <c r="N857" i="11"/>
  <c r="N858" i="11"/>
  <c r="N859" i="11"/>
  <c r="N860" i="11"/>
  <c r="N861" i="11"/>
  <c r="N862" i="11"/>
  <c r="N863" i="11"/>
  <c r="N864" i="11"/>
  <c r="N865" i="11"/>
  <c r="N866" i="11"/>
  <c r="N867" i="11"/>
  <c r="N868" i="11"/>
  <c r="N869" i="11"/>
  <c r="N870" i="11"/>
  <c r="N871" i="11"/>
  <c r="N872" i="11"/>
  <c r="N873" i="11"/>
  <c r="N874" i="11"/>
  <c r="N875" i="11"/>
  <c r="N876" i="11"/>
  <c r="N877" i="11"/>
  <c r="N878" i="11"/>
  <c r="N879" i="11"/>
  <c r="N880" i="11"/>
  <c r="N881" i="11"/>
  <c r="N882" i="11"/>
  <c r="N883" i="11"/>
  <c r="N884" i="11"/>
  <c r="N885" i="11"/>
  <c r="N886" i="11"/>
  <c r="N887" i="11"/>
  <c r="N888" i="11"/>
  <c r="N889" i="11"/>
  <c r="N890" i="11"/>
  <c r="N891" i="11"/>
  <c r="N892" i="11"/>
  <c r="N893" i="11"/>
  <c r="N894" i="11"/>
  <c r="N895" i="11"/>
  <c r="N896" i="11"/>
  <c r="N897" i="11"/>
  <c r="N898" i="11"/>
  <c r="N899" i="11"/>
  <c r="N900" i="11"/>
  <c r="N901" i="11"/>
  <c r="N902" i="11"/>
  <c r="N903" i="11"/>
  <c r="N904" i="11"/>
  <c r="N905" i="11"/>
  <c r="N906" i="11"/>
  <c r="N907" i="11"/>
  <c r="N908" i="11"/>
  <c r="N909" i="11"/>
  <c r="N910" i="11"/>
  <c r="N911" i="11"/>
  <c r="N912" i="11"/>
  <c r="N913" i="11"/>
  <c r="N914" i="11"/>
  <c r="N915" i="11"/>
  <c r="N916" i="11"/>
  <c r="N917" i="11"/>
  <c r="N918" i="11"/>
  <c r="N919" i="11"/>
  <c r="N920" i="11"/>
  <c r="N921" i="11"/>
  <c r="N922" i="11"/>
  <c r="N923" i="11"/>
  <c r="N924" i="11"/>
  <c r="N925" i="11"/>
  <c r="N926" i="11"/>
  <c r="N927" i="11"/>
  <c r="N928" i="11"/>
  <c r="N929" i="11"/>
  <c r="N930" i="11"/>
  <c r="N931" i="11"/>
  <c r="N932" i="11"/>
  <c r="N933" i="11"/>
  <c r="N934" i="11"/>
  <c r="N935" i="11"/>
  <c r="N936" i="11"/>
  <c r="N937" i="11"/>
  <c r="N938" i="11"/>
  <c r="N939" i="11"/>
  <c r="N940" i="11"/>
  <c r="N941" i="11"/>
  <c r="N942" i="11"/>
  <c r="N943" i="11"/>
  <c r="N944" i="11"/>
  <c r="N945" i="11"/>
  <c r="N946" i="11"/>
  <c r="N947" i="11"/>
  <c r="N948" i="11"/>
  <c r="N949" i="11"/>
  <c r="N950" i="11"/>
  <c r="N951" i="11"/>
  <c r="N952" i="11"/>
  <c r="N953" i="11"/>
  <c r="N954" i="11"/>
  <c r="N955" i="11"/>
  <c r="N956" i="11"/>
  <c r="N957" i="11"/>
  <c r="N958" i="11"/>
  <c r="N959" i="11"/>
  <c r="N960" i="11"/>
  <c r="N961" i="11"/>
  <c r="N962" i="11"/>
  <c r="N963" i="11"/>
  <c r="N964" i="11"/>
  <c r="N965" i="11"/>
  <c r="N966" i="11"/>
  <c r="N967" i="11"/>
  <c r="N968" i="11"/>
  <c r="N969" i="11"/>
  <c r="N970" i="11"/>
  <c r="N971" i="11"/>
  <c r="N972" i="11"/>
  <c r="N973" i="11"/>
  <c r="N974" i="11"/>
  <c r="N975" i="11"/>
  <c r="N976" i="11"/>
  <c r="N977" i="11"/>
  <c r="N978" i="11"/>
  <c r="N979" i="11"/>
  <c r="N980" i="11"/>
  <c r="N981" i="11"/>
  <c r="N982" i="11"/>
  <c r="N983" i="11"/>
  <c r="N984" i="11"/>
  <c r="N985" i="11"/>
  <c r="N986" i="11"/>
  <c r="N987" i="11"/>
  <c r="N988" i="11"/>
  <c r="N989" i="11"/>
  <c r="N990" i="11"/>
  <c r="N991" i="11"/>
  <c r="N992" i="11"/>
  <c r="N993" i="11"/>
  <c r="N994" i="11"/>
  <c r="N995" i="11"/>
  <c r="N996" i="11"/>
  <c r="N997" i="11"/>
  <c r="N998" i="11"/>
  <c r="N999" i="11"/>
  <c r="N1000" i="11"/>
  <c r="N1001" i="11"/>
  <c r="N1002" i="11"/>
  <c r="N1003" i="11"/>
  <c r="N1004" i="11"/>
  <c r="N1005" i="11"/>
  <c r="N1006" i="11"/>
  <c r="N1007" i="11"/>
  <c r="N1008" i="11"/>
  <c r="N1009" i="11"/>
  <c r="N1010" i="11"/>
  <c r="N1011" i="11"/>
  <c r="N1012" i="11"/>
  <c r="N1013" i="11"/>
  <c r="N1014" i="11"/>
  <c r="N1015" i="11"/>
  <c r="N1016" i="11"/>
  <c r="N1017" i="11"/>
  <c r="N1018" i="11"/>
  <c r="N1019" i="11"/>
  <c r="N1020" i="11"/>
  <c r="N1021" i="11"/>
  <c r="N1022" i="11"/>
  <c r="N1023" i="11"/>
  <c r="N1024" i="11"/>
  <c r="N1025" i="11"/>
  <c r="N1026" i="11"/>
  <c r="N1027" i="11"/>
  <c r="N1028" i="11"/>
  <c r="N1029" i="11"/>
  <c r="N1030" i="11"/>
  <c r="N1031" i="11"/>
  <c r="N1032" i="11"/>
  <c r="N1033" i="11"/>
  <c r="N1034" i="11"/>
  <c r="N1035" i="11"/>
  <c r="N1036" i="11"/>
  <c r="N1037" i="11"/>
  <c r="N1038" i="11"/>
  <c r="N1039" i="11"/>
  <c r="N1040" i="11"/>
  <c r="N1041" i="11"/>
  <c r="N1042" i="11"/>
  <c r="N1043" i="11"/>
  <c r="N1044" i="11"/>
  <c r="N1045" i="11"/>
  <c r="N1046" i="11"/>
  <c r="N1047" i="11"/>
  <c r="N1048" i="11"/>
  <c r="N1049" i="11"/>
  <c r="N1050" i="11"/>
  <c r="N1051" i="11"/>
  <c r="N1052" i="11"/>
  <c r="N1053" i="11"/>
  <c r="N1054" i="11"/>
  <c r="N1055" i="11"/>
  <c r="N1056" i="11"/>
  <c r="N1057" i="11"/>
  <c r="N1058" i="11"/>
  <c r="N1059" i="11"/>
  <c r="N1060" i="11"/>
  <c r="N1061" i="11"/>
  <c r="N1062" i="11"/>
  <c r="N1063" i="11"/>
  <c r="N1064" i="11"/>
  <c r="N1065" i="11"/>
  <c r="N1066" i="11"/>
  <c r="N1067" i="11"/>
  <c r="N1068" i="11"/>
  <c r="N1069" i="11"/>
  <c r="N1070" i="11"/>
  <c r="N1071" i="11"/>
  <c r="N1072" i="11"/>
  <c r="N1073" i="11"/>
  <c r="N1074" i="11"/>
  <c r="N1075" i="11"/>
  <c r="N1076" i="11"/>
  <c r="N1077" i="11"/>
  <c r="N1078" i="11"/>
  <c r="N1079" i="11"/>
  <c r="N1080" i="11"/>
  <c r="N1081" i="11"/>
  <c r="N1082" i="11"/>
  <c r="N1083" i="11"/>
  <c r="N1084" i="11"/>
  <c r="N1085" i="11"/>
  <c r="N1086" i="11"/>
  <c r="N1087" i="11"/>
  <c r="N1088" i="11"/>
  <c r="N1089" i="11"/>
  <c r="N1090" i="11"/>
  <c r="N1091" i="11"/>
  <c r="N1092" i="11"/>
  <c r="N1093" i="11"/>
  <c r="N1094" i="11"/>
  <c r="N1095" i="11"/>
  <c r="N1096" i="11"/>
  <c r="N1097" i="11"/>
  <c r="N1098" i="11"/>
  <c r="N1099" i="11"/>
  <c r="N1100" i="11"/>
  <c r="N1101" i="11"/>
  <c r="N1102" i="11"/>
  <c r="N1103" i="11"/>
  <c r="N1104" i="11"/>
  <c r="N1105" i="11"/>
  <c r="N1106" i="11"/>
  <c r="N1107" i="11"/>
  <c r="N1108" i="11"/>
  <c r="N1109" i="11"/>
  <c r="N1110" i="11"/>
  <c r="N1111" i="11"/>
  <c r="N1112" i="11"/>
  <c r="N1113" i="11"/>
  <c r="N1114" i="11"/>
  <c r="N1115" i="11"/>
  <c r="N1116" i="11"/>
  <c r="N1117" i="11"/>
  <c r="N1118" i="11"/>
  <c r="N1119" i="11"/>
  <c r="N1120" i="11"/>
  <c r="N1121" i="11"/>
  <c r="N1122" i="11"/>
  <c r="N1123" i="11"/>
  <c r="N1124" i="11"/>
  <c r="N1125" i="11"/>
  <c r="N1126" i="11"/>
  <c r="N1127" i="11"/>
  <c r="N1128" i="11"/>
  <c r="N1129" i="11"/>
  <c r="N1130" i="11"/>
  <c r="N1131" i="11"/>
  <c r="N1132" i="11"/>
  <c r="N1133" i="11"/>
  <c r="N1134" i="11"/>
  <c r="N1135" i="11"/>
  <c r="N1136" i="11"/>
  <c r="N1137" i="11"/>
  <c r="N1138" i="11"/>
  <c r="N1139" i="11"/>
  <c r="N1140" i="11"/>
  <c r="N1141" i="11"/>
  <c r="N1142" i="11"/>
  <c r="N1143" i="11"/>
  <c r="N1144" i="11"/>
  <c r="N1145" i="11"/>
  <c r="N1146" i="11"/>
  <c r="N1147" i="11"/>
  <c r="N1148" i="11"/>
  <c r="N1149" i="11"/>
  <c r="N1150" i="11"/>
  <c r="N1151" i="11"/>
  <c r="N1152" i="11"/>
  <c r="N1153" i="11"/>
  <c r="N1154" i="11"/>
  <c r="N1155" i="11"/>
  <c r="N1156" i="11"/>
  <c r="N1157" i="11"/>
  <c r="N1158" i="11"/>
  <c r="N1159" i="11"/>
  <c r="N1160" i="11"/>
  <c r="N1161" i="11"/>
  <c r="N1162" i="11"/>
  <c r="N1163" i="11"/>
  <c r="N1164" i="11"/>
  <c r="N1165" i="11"/>
  <c r="N1166" i="11"/>
  <c r="N1167" i="11"/>
  <c r="N1168" i="11"/>
  <c r="N1169" i="11"/>
  <c r="N1170" i="11"/>
  <c r="N1171" i="11"/>
  <c r="N1172" i="11"/>
  <c r="N1173" i="11"/>
  <c r="N1174" i="11"/>
  <c r="N1175" i="11"/>
  <c r="N1176" i="11"/>
  <c r="N1177" i="11"/>
  <c r="N1178" i="11"/>
  <c r="N1179" i="11"/>
  <c r="N1180" i="11"/>
  <c r="N1181" i="11"/>
  <c r="N1182" i="11"/>
  <c r="N1183" i="11"/>
  <c r="N1184" i="11"/>
  <c r="N1185" i="11"/>
  <c r="N1186" i="11"/>
  <c r="N1187" i="11"/>
  <c r="N1188" i="11"/>
  <c r="N1189" i="11"/>
  <c r="N1190" i="11"/>
  <c r="N1191" i="11"/>
  <c r="N1192" i="11"/>
  <c r="N1193" i="11"/>
  <c r="N1194" i="11"/>
  <c r="N1195" i="11"/>
  <c r="N1196" i="11"/>
  <c r="N1197" i="11"/>
  <c r="N1198" i="11"/>
  <c r="N1199" i="11"/>
  <c r="N1200" i="11"/>
  <c r="N1201" i="11"/>
  <c r="N1202" i="11"/>
  <c r="N1203" i="11"/>
  <c r="N1204" i="11"/>
  <c r="N1205" i="11"/>
  <c r="N1206" i="11"/>
  <c r="N1207" i="11"/>
  <c r="N1208" i="11"/>
  <c r="N1209" i="11"/>
  <c r="N1210" i="11"/>
  <c r="N1211" i="11"/>
  <c r="N1212" i="11"/>
  <c r="N1213" i="11"/>
  <c r="N1214" i="11"/>
  <c r="N1215" i="11"/>
  <c r="N1216" i="11"/>
  <c r="N1217" i="11"/>
  <c r="N1218" i="11"/>
  <c r="N1219" i="11"/>
  <c r="N1220" i="11"/>
  <c r="N1221" i="11"/>
  <c r="N1222" i="11"/>
  <c r="N1223" i="11"/>
  <c r="N1224" i="11"/>
  <c r="N1225" i="11"/>
  <c r="N1226" i="11"/>
  <c r="N1227" i="11"/>
  <c r="N1228" i="11"/>
  <c r="N1229" i="11"/>
  <c r="N1230" i="11"/>
  <c r="N1231" i="11"/>
  <c r="N1232" i="11"/>
  <c r="N1233" i="11"/>
  <c r="N1234" i="11"/>
  <c r="N1235" i="11"/>
  <c r="N1236" i="11"/>
  <c r="N1237" i="11"/>
  <c r="N1238" i="11"/>
  <c r="N1239" i="11"/>
  <c r="N1240" i="11"/>
  <c r="N1241" i="11"/>
  <c r="N1242" i="11"/>
  <c r="N1243" i="11"/>
  <c r="N1244" i="11"/>
  <c r="N1245" i="11"/>
  <c r="N1246" i="11"/>
  <c r="N1247" i="11"/>
  <c r="N1248" i="11"/>
  <c r="N1249" i="11"/>
  <c r="N1250" i="11"/>
  <c r="N1251" i="11"/>
  <c r="N1252" i="11"/>
  <c r="N1253" i="11"/>
  <c r="N1254" i="11"/>
  <c r="N1255" i="11"/>
  <c r="N1256" i="11"/>
  <c r="N1257" i="11"/>
  <c r="N1258" i="11"/>
  <c r="N1259" i="11"/>
  <c r="N1260" i="11"/>
  <c r="N1261" i="11"/>
  <c r="N1262" i="11"/>
  <c r="N1263" i="11"/>
  <c r="N1264" i="11"/>
  <c r="N1265" i="11"/>
  <c r="N1266" i="11"/>
  <c r="N1267" i="11"/>
  <c r="N1268" i="11"/>
  <c r="N1269" i="11"/>
  <c r="N1270" i="11"/>
  <c r="N1271" i="11"/>
  <c r="N1272" i="11"/>
  <c r="N1273" i="11"/>
  <c r="N1274" i="11"/>
  <c r="N1275" i="11"/>
  <c r="N1276" i="11"/>
  <c r="N1277" i="11"/>
  <c r="N1278" i="11"/>
  <c r="N1279" i="11"/>
  <c r="N1280" i="11"/>
  <c r="N1281" i="11"/>
  <c r="N1282" i="11"/>
  <c r="N1283" i="11"/>
  <c r="N1284" i="11"/>
  <c r="N1285" i="11"/>
  <c r="N1286" i="11"/>
  <c r="N1287" i="11"/>
  <c r="N1288" i="11"/>
  <c r="N1289" i="11"/>
  <c r="N1290" i="11"/>
  <c r="N1291" i="11"/>
  <c r="N1292" i="11"/>
  <c r="N1293" i="11"/>
  <c r="N1294" i="11"/>
  <c r="N1295" i="11"/>
  <c r="N1296" i="11"/>
  <c r="N1297" i="11"/>
  <c r="N1298" i="11"/>
  <c r="N1299" i="11"/>
  <c r="N1300" i="11"/>
  <c r="N1301" i="11"/>
  <c r="N1302" i="11"/>
  <c r="N1303" i="11"/>
  <c r="N1304" i="11"/>
  <c r="N1305" i="11"/>
  <c r="N1306" i="11"/>
  <c r="N1307" i="11"/>
  <c r="N1308" i="11"/>
  <c r="N1309" i="11"/>
  <c r="N1310" i="11"/>
  <c r="N1311" i="11"/>
  <c r="N1312" i="11"/>
  <c r="N1313" i="11"/>
  <c r="N1314" i="11"/>
  <c r="N1315" i="11"/>
  <c r="N1316" i="11"/>
  <c r="N1317" i="11"/>
  <c r="N1318" i="11"/>
  <c r="N1319" i="11"/>
  <c r="N1320" i="11"/>
  <c r="N1321" i="11"/>
  <c r="N1322" i="11"/>
  <c r="N1323" i="11"/>
  <c r="N1324" i="11"/>
  <c r="N1325" i="11"/>
  <c r="N1326" i="11"/>
  <c r="N1327" i="11"/>
  <c r="N1328" i="11"/>
  <c r="N1329" i="11"/>
  <c r="N1330" i="11"/>
  <c r="N1331" i="11"/>
  <c r="N1332" i="11"/>
  <c r="N1333" i="11"/>
  <c r="N1334" i="11"/>
  <c r="N1335" i="11"/>
  <c r="N1336" i="11"/>
  <c r="N1337" i="11"/>
  <c r="N1338" i="11"/>
  <c r="N1339" i="11"/>
  <c r="N1340" i="11"/>
  <c r="N1341" i="11"/>
  <c r="N1342" i="11"/>
  <c r="N1343" i="11"/>
  <c r="N1344" i="11"/>
  <c r="N1345" i="11"/>
  <c r="N1346" i="11"/>
  <c r="N1347" i="11"/>
  <c r="N1348" i="11"/>
  <c r="N1349" i="11"/>
  <c r="N1350" i="11"/>
  <c r="N1351" i="11"/>
  <c r="N1352" i="11"/>
  <c r="N1353" i="11"/>
  <c r="N1354" i="11"/>
  <c r="N1355" i="11"/>
  <c r="N1356" i="11"/>
  <c r="N1357" i="11"/>
  <c r="N1358" i="11"/>
  <c r="N1359" i="11"/>
  <c r="N1360" i="11"/>
  <c r="N1361" i="11"/>
  <c r="N1362" i="11"/>
  <c r="N1363" i="11"/>
  <c r="N1364" i="11"/>
  <c r="N1365" i="11"/>
  <c r="N1366" i="11"/>
  <c r="N1367" i="11"/>
  <c r="N1368" i="11"/>
  <c r="N1369" i="11"/>
  <c r="N1370" i="11"/>
  <c r="N1371" i="11"/>
  <c r="N1372" i="11"/>
  <c r="N1373" i="11"/>
  <c r="N1374" i="11"/>
  <c r="N1375" i="11"/>
  <c r="N1376" i="11"/>
  <c r="N1377" i="11"/>
  <c r="N1378" i="11"/>
  <c r="N1379" i="11"/>
  <c r="N1380" i="11"/>
  <c r="N1381" i="11"/>
  <c r="N1382" i="11"/>
  <c r="N1383" i="11"/>
  <c r="N1384" i="11"/>
  <c r="N1385" i="11"/>
  <c r="N1386" i="11"/>
  <c r="N1387" i="11"/>
  <c r="N1388" i="11"/>
  <c r="N1389" i="11"/>
  <c r="N1390" i="11"/>
  <c r="N1391" i="11"/>
  <c r="N1392" i="11"/>
  <c r="N1393" i="11"/>
  <c r="N1394" i="11"/>
  <c r="N1395" i="11"/>
  <c r="N1396" i="11"/>
  <c r="N1397" i="11"/>
  <c r="N1398" i="11"/>
  <c r="N1399" i="11"/>
  <c r="N1400" i="11"/>
  <c r="N1401" i="11"/>
  <c r="N1402" i="11"/>
  <c r="N1403" i="11"/>
  <c r="N1404" i="11"/>
  <c r="N1405" i="11"/>
  <c r="N1406" i="11"/>
  <c r="N1407" i="11"/>
  <c r="N1408" i="11"/>
  <c r="N1409" i="11"/>
  <c r="N1410" i="11"/>
  <c r="N1411" i="11"/>
  <c r="N1412" i="11"/>
  <c r="N1413" i="11"/>
  <c r="N1414" i="11"/>
  <c r="N1415" i="11"/>
  <c r="N1416" i="11"/>
  <c r="N1417" i="11"/>
  <c r="N1418" i="11"/>
  <c r="N1419" i="11"/>
  <c r="N1420" i="11"/>
  <c r="N1421" i="11"/>
  <c r="N1422" i="11"/>
  <c r="N1423" i="11"/>
  <c r="N1424" i="11"/>
  <c r="N1425" i="11"/>
  <c r="N1426" i="11"/>
  <c r="N1427" i="11"/>
  <c r="N1428" i="11"/>
  <c r="N1429" i="11"/>
  <c r="N1430" i="11"/>
  <c r="N1431" i="11"/>
  <c r="N1432" i="11"/>
  <c r="N1433" i="11"/>
  <c r="N1434" i="11"/>
  <c r="N1435" i="11"/>
  <c r="N1436" i="11"/>
  <c r="N1437" i="11"/>
  <c r="N1438" i="11"/>
  <c r="N1439" i="11"/>
  <c r="N1440" i="11"/>
  <c r="N1441" i="11"/>
  <c r="N1442" i="11"/>
  <c r="N1443" i="11"/>
  <c r="N1444" i="11"/>
  <c r="N1445" i="11"/>
  <c r="N1446" i="11"/>
  <c r="N1447" i="11"/>
  <c r="N1448" i="11"/>
  <c r="N1449" i="11"/>
  <c r="N1450" i="11"/>
  <c r="N1451" i="11"/>
  <c r="N1452" i="11"/>
  <c r="N1453" i="11"/>
  <c r="N1454" i="11"/>
  <c r="N1455" i="11"/>
  <c r="N1456" i="11"/>
  <c r="N1457" i="11"/>
  <c r="N1458" i="11"/>
  <c r="N1459" i="11"/>
  <c r="N1460" i="11"/>
  <c r="N1461" i="11"/>
  <c r="N1462" i="11"/>
  <c r="N1463" i="11"/>
  <c r="N1464" i="11"/>
  <c r="N1465" i="11"/>
  <c r="N1466" i="11"/>
  <c r="N1467" i="11"/>
  <c r="N1468" i="11"/>
  <c r="N1469" i="11"/>
  <c r="N1470" i="11"/>
  <c r="N1471" i="11"/>
  <c r="N1472" i="11"/>
  <c r="N1473" i="11"/>
  <c r="N1474" i="11"/>
  <c r="N1475" i="11"/>
  <c r="N1476" i="11"/>
  <c r="N1477" i="11"/>
  <c r="N1478" i="11"/>
  <c r="N1479" i="11"/>
  <c r="N1480" i="11"/>
  <c r="N1481" i="11"/>
  <c r="N1482" i="11"/>
  <c r="N1483" i="11"/>
  <c r="N1484" i="11"/>
  <c r="N1485" i="11"/>
  <c r="N1486" i="11"/>
  <c r="N1487" i="11"/>
  <c r="N1488" i="11"/>
  <c r="N1489" i="11"/>
  <c r="N1490" i="11"/>
  <c r="N1491" i="11"/>
  <c r="N1492" i="11"/>
  <c r="N1493" i="11"/>
  <c r="N1494" i="11"/>
  <c r="N1495" i="11"/>
  <c r="N1496" i="11"/>
  <c r="N1497" i="11"/>
  <c r="N1498" i="11"/>
  <c r="N1499" i="11"/>
  <c r="N1500" i="11"/>
  <c r="N1501" i="11"/>
  <c r="N1502" i="11"/>
  <c r="N1503" i="11"/>
  <c r="N1504" i="11"/>
  <c r="N1505" i="11"/>
  <c r="N1506" i="11"/>
  <c r="N1507" i="11"/>
  <c r="N1508" i="11"/>
  <c r="N1509" i="11"/>
  <c r="N1510" i="11"/>
  <c r="N1511" i="11"/>
  <c r="N1512" i="11"/>
  <c r="N1513" i="11"/>
  <c r="N1514" i="11"/>
  <c r="N1515" i="11"/>
  <c r="N1516" i="11"/>
  <c r="N1517" i="11"/>
  <c r="N1518" i="11"/>
  <c r="N1519" i="11"/>
  <c r="N1520" i="11"/>
  <c r="N1521" i="11"/>
  <c r="N1522" i="11"/>
  <c r="N1523" i="11"/>
  <c r="N1524" i="11"/>
  <c r="N1525" i="11"/>
  <c r="N1526" i="11"/>
  <c r="N1527" i="11"/>
  <c r="N1528" i="11"/>
  <c r="N1529" i="11"/>
  <c r="N1530" i="11"/>
  <c r="N1531" i="11"/>
  <c r="N1532" i="11"/>
  <c r="N1533" i="11"/>
  <c r="N1534" i="11"/>
  <c r="N1535" i="11"/>
  <c r="N1536" i="11"/>
  <c r="N1537" i="11"/>
  <c r="N1538" i="11"/>
  <c r="N1539" i="11"/>
  <c r="N1540" i="11"/>
  <c r="N1541" i="11"/>
  <c r="N1542" i="11"/>
  <c r="N1543" i="11"/>
  <c r="N1544" i="11"/>
  <c r="N1545" i="11"/>
  <c r="N1546" i="11"/>
  <c r="N1547" i="11"/>
  <c r="N1548" i="11"/>
  <c r="N1549" i="11"/>
  <c r="N1550" i="11"/>
  <c r="N1551" i="11"/>
  <c r="N1552" i="11"/>
  <c r="N1553" i="11"/>
  <c r="N1554" i="11"/>
  <c r="N1555" i="11"/>
  <c r="N1556" i="11"/>
  <c r="N1557" i="11"/>
  <c r="N1558" i="11"/>
  <c r="N1559" i="11"/>
  <c r="N1560" i="11"/>
  <c r="N1561" i="11"/>
  <c r="N1562" i="11"/>
  <c r="N1563" i="11"/>
  <c r="N1564" i="11"/>
  <c r="N1565" i="11"/>
  <c r="N1566" i="11"/>
  <c r="N1567" i="11"/>
  <c r="N1568" i="11"/>
  <c r="N1569" i="11"/>
  <c r="N1570" i="11"/>
  <c r="N1571" i="11"/>
  <c r="N1572" i="11"/>
  <c r="N1573" i="11"/>
  <c r="N1574" i="11"/>
  <c r="N1575" i="11"/>
  <c r="N1576" i="11"/>
  <c r="N1577" i="11"/>
  <c r="N1578" i="11"/>
  <c r="N1579" i="11"/>
  <c r="N1580" i="11"/>
  <c r="N1581" i="11"/>
  <c r="N1582" i="11"/>
  <c r="N1583" i="11"/>
  <c r="N1584" i="11"/>
  <c r="N1585" i="11"/>
  <c r="N1586" i="11"/>
  <c r="N1587" i="11"/>
  <c r="N1588" i="11"/>
  <c r="N1589" i="11"/>
  <c r="N1590" i="11"/>
  <c r="N1591" i="11"/>
  <c r="N1592" i="11"/>
  <c r="N1593" i="11"/>
  <c r="N1594" i="11"/>
  <c r="N1595" i="11"/>
  <c r="N1596" i="11"/>
  <c r="N1597" i="11"/>
  <c r="N1598" i="11"/>
  <c r="N1599" i="11"/>
  <c r="N1600" i="11"/>
  <c r="N1601" i="11"/>
  <c r="N1602" i="11"/>
  <c r="N1603" i="11"/>
  <c r="N1604" i="11"/>
  <c r="N1605" i="11"/>
  <c r="N1606" i="11"/>
  <c r="N1607" i="11"/>
  <c r="N1608" i="11"/>
  <c r="N1609" i="11"/>
  <c r="N1610" i="11"/>
  <c r="N1611" i="11"/>
  <c r="N1612" i="11"/>
  <c r="N1613" i="11"/>
  <c r="N1614" i="11"/>
  <c r="N1615" i="11"/>
  <c r="N1616" i="11"/>
  <c r="N1617" i="11"/>
  <c r="N1618" i="11"/>
  <c r="N1619" i="11"/>
  <c r="N1620" i="11"/>
  <c r="N1621" i="11"/>
  <c r="N1622" i="11"/>
  <c r="N1623" i="11"/>
  <c r="N1624" i="11"/>
  <c r="N1625" i="11"/>
  <c r="N1626" i="11"/>
  <c r="N1627" i="11"/>
  <c r="N1628" i="11"/>
  <c r="N1629" i="11"/>
  <c r="N1630" i="11"/>
  <c r="N1631" i="11"/>
  <c r="N1632" i="11"/>
  <c r="N1633" i="11"/>
  <c r="N1634" i="11"/>
  <c r="N1635" i="11"/>
  <c r="N1636" i="11"/>
  <c r="N1637" i="11"/>
  <c r="N1638" i="11"/>
  <c r="N1639" i="11"/>
  <c r="N1640" i="11"/>
  <c r="N1641" i="11"/>
  <c r="N1642" i="11"/>
  <c r="N1643" i="11"/>
  <c r="N1644" i="11"/>
  <c r="N1645" i="11"/>
  <c r="N1646" i="11"/>
  <c r="N1647" i="11"/>
  <c r="N1648" i="11"/>
  <c r="N1649" i="11"/>
  <c r="N1650" i="11"/>
  <c r="N1651" i="11"/>
  <c r="N1652" i="11"/>
  <c r="N1653" i="11"/>
  <c r="N1654" i="11"/>
  <c r="N1655" i="11"/>
  <c r="N1656" i="11"/>
  <c r="N1657" i="11"/>
  <c r="N1658" i="11"/>
  <c r="N1659" i="11"/>
  <c r="N1660" i="11"/>
  <c r="N1661" i="11"/>
  <c r="N1662" i="11"/>
  <c r="N1663" i="11"/>
  <c r="N1664" i="11"/>
  <c r="N1665" i="11"/>
  <c r="N1666" i="11"/>
  <c r="N1667" i="11"/>
  <c r="N1668" i="11"/>
  <c r="N1669" i="11"/>
  <c r="N1670" i="11"/>
  <c r="N1671" i="11"/>
  <c r="N1672" i="11"/>
  <c r="N1673" i="11"/>
  <c r="N1674" i="11"/>
  <c r="N1675" i="11"/>
  <c r="N1676" i="11"/>
  <c r="N1677" i="11"/>
  <c r="N1678" i="11"/>
  <c r="N1679" i="11"/>
  <c r="N1680" i="11"/>
  <c r="N1681" i="11"/>
  <c r="N1682" i="11"/>
  <c r="N1683" i="11"/>
  <c r="N1684" i="11"/>
  <c r="N1685" i="11"/>
  <c r="N1686" i="11"/>
  <c r="N1687" i="11"/>
  <c r="N1688" i="11"/>
  <c r="N1689" i="11"/>
  <c r="N1690" i="11"/>
  <c r="N1691" i="11"/>
  <c r="N1692" i="11"/>
  <c r="N1693" i="11"/>
  <c r="N1694" i="11"/>
  <c r="N1695" i="11"/>
  <c r="N1696" i="11"/>
  <c r="N1697" i="11"/>
  <c r="N1698" i="11"/>
  <c r="N1699" i="11"/>
  <c r="N1700" i="11"/>
  <c r="N1701" i="11"/>
  <c r="N1702" i="11"/>
  <c r="N1703" i="11"/>
  <c r="N1704" i="11"/>
  <c r="N1705" i="11"/>
  <c r="N1706" i="11"/>
  <c r="N1707" i="11"/>
  <c r="N1708" i="11"/>
  <c r="N1709" i="11"/>
  <c r="N1710" i="11"/>
  <c r="N1711" i="11"/>
  <c r="N1712" i="11"/>
  <c r="N1713" i="11"/>
  <c r="N1714" i="11"/>
  <c r="N1715" i="11"/>
  <c r="N1716" i="11"/>
  <c r="N1717" i="11"/>
  <c r="N1718" i="11"/>
  <c r="N1719" i="11"/>
  <c r="N1720" i="11"/>
  <c r="N1721" i="11"/>
  <c r="N1722" i="11"/>
  <c r="N1723" i="11"/>
  <c r="N1724" i="11"/>
  <c r="N1725" i="11"/>
  <c r="N1726" i="11"/>
  <c r="N1727" i="11"/>
  <c r="N1728" i="11"/>
  <c r="N1729" i="11"/>
  <c r="N1730" i="11"/>
  <c r="N1731" i="11"/>
  <c r="N1732" i="11"/>
  <c r="N1733" i="11"/>
  <c r="N1734" i="11"/>
  <c r="N1735" i="11"/>
  <c r="N1736" i="11"/>
  <c r="N1737" i="11"/>
  <c r="N1738" i="11"/>
  <c r="N1739" i="11"/>
  <c r="N1740" i="11"/>
  <c r="N1741" i="11"/>
  <c r="N1742" i="11"/>
  <c r="N1743" i="11"/>
  <c r="N1744" i="11"/>
  <c r="N1745" i="11"/>
  <c r="N1746" i="11"/>
  <c r="N1747" i="11"/>
  <c r="N1748" i="11"/>
  <c r="N1749" i="11"/>
  <c r="N1750" i="11"/>
  <c r="N1751" i="11"/>
  <c r="N1752" i="11"/>
  <c r="N1753" i="11"/>
  <c r="N1754" i="11"/>
  <c r="N1755" i="11"/>
  <c r="N1756" i="11"/>
  <c r="N1757" i="11"/>
  <c r="N1758" i="11"/>
  <c r="N1759" i="11"/>
  <c r="N1760" i="11"/>
  <c r="N1761" i="11"/>
  <c r="N1762" i="11"/>
  <c r="N1763" i="11"/>
  <c r="N1764" i="11"/>
  <c r="N1765" i="11"/>
  <c r="N1766" i="11"/>
  <c r="N1767" i="11"/>
  <c r="N1768" i="11"/>
  <c r="N1769" i="11"/>
  <c r="N1770" i="11"/>
  <c r="N1771" i="11"/>
  <c r="N1772" i="11"/>
  <c r="N1773" i="11"/>
  <c r="N1774" i="11"/>
  <c r="N1775" i="11"/>
  <c r="N1776" i="11"/>
  <c r="N1777" i="11"/>
  <c r="N1778" i="11"/>
  <c r="N1779" i="11"/>
  <c r="N1780" i="11"/>
  <c r="N1781" i="11"/>
  <c r="N1782" i="11"/>
  <c r="N1783" i="11"/>
  <c r="N1784" i="11"/>
  <c r="N1785" i="11"/>
  <c r="N1786" i="11"/>
  <c r="N1787" i="11"/>
  <c r="N1788" i="11"/>
  <c r="N1789" i="11"/>
  <c r="N1790" i="11"/>
  <c r="N1791" i="11"/>
  <c r="N1792" i="11"/>
  <c r="N1793" i="11"/>
  <c r="N1794" i="11"/>
  <c r="N1795" i="11"/>
  <c r="N1796" i="11"/>
  <c r="N1797" i="11"/>
  <c r="N1798" i="11"/>
  <c r="N1799" i="11"/>
  <c r="N1800" i="11"/>
  <c r="N1801" i="11"/>
  <c r="N1802" i="11"/>
  <c r="N1803" i="11"/>
  <c r="N1804" i="11"/>
  <c r="N1805" i="11"/>
  <c r="N1806" i="11"/>
  <c r="N1807" i="11"/>
  <c r="N1808" i="11"/>
  <c r="N1809" i="11"/>
  <c r="N1810" i="11"/>
  <c r="N1811" i="11"/>
  <c r="N1812" i="11"/>
  <c r="N1813" i="11"/>
  <c r="N1814" i="11"/>
  <c r="N1815" i="11"/>
  <c r="N1816" i="11"/>
  <c r="N1817" i="11"/>
  <c r="N1818" i="11"/>
  <c r="N1819" i="11"/>
  <c r="N1820" i="11"/>
  <c r="N1821" i="11"/>
  <c r="N1822" i="11"/>
  <c r="N1823" i="11"/>
  <c r="N1824" i="11"/>
  <c r="N1825" i="11"/>
  <c r="N1826" i="11"/>
  <c r="N1827" i="11"/>
  <c r="N1828" i="11"/>
  <c r="N1829" i="11"/>
  <c r="N1830" i="11"/>
  <c r="N1831" i="11"/>
  <c r="N1832" i="11"/>
  <c r="N1833" i="11"/>
  <c r="N1834" i="11"/>
  <c r="N1835" i="11"/>
  <c r="N1836" i="11"/>
  <c r="N1837" i="11"/>
  <c r="N1838" i="11"/>
  <c r="N1839" i="11"/>
  <c r="N1840" i="11"/>
  <c r="N1841" i="11"/>
  <c r="N1842" i="11"/>
  <c r="N1843" i="11"/>
  <c r="N1844" i="11"/>
  <c r="N1845" i="11"/>
  <c r="N1846" i="11"/>
  <c r="N1847" i="11"/>
  <c r="N1848" i="11"/>
  <c r="N1849" i="11"/>
  <c r="N1850" i="11"/>
  <c r="N1851" i="11"/>
  <c r="N1852" i="11"/>
  <c r="N1853" i="11"/>
  <c r="N1854" i="11"/>
  <c r="N1855" i="11"/>
  <c r="N1856" i="11"/>
  <c r="N1857" i="11"/>
  <c r="N1858" i="11"/>
  <c r="N1859" i="11"/>
  <c r="N1860" i="11"/>
  <c r="N1861" i="11"/>
  <c r="N1862" i="11"/>
  <c r="N1863" i="11"/>
  <c r="N1864" i="11"/>
  <c r="N1865" i="11"/>
  <c r="N1866" i="11"/>
  <c r="N1867" i="11"/>
  <c r="N1868" i="11"/>
  <c r="N1869" i="11"/>
  <c r="N1870" i="11"/>
  <c r="N1871" i="11"/>
  <c r="N1872" i="11"/>
  <c r="N1873" i="11"/>
  <c r="N1874" i="11"/>
  <c r="N1875" i="11"/>
  <c r="N1876" i="11"/>
  <c r="N1877" i="11"/>
  <c r="N1878" i="11"/>
  <c r="N1879" i="11"/>
  <c r="N1880" i="11"/>
  <c r="N1881" i="11"/>
  <c r="N1882" i="11"/>
  <c r="N1883" i="11"/>
  <c r="N1884" i="11"/>
  <c r="N1885" i="11"/>
  <c r="N1886" i="11"/>
  <c r="N1887" i="11"/>
  <c r="N1888" i="11"/>
  <c r="N1889" i="11"/>
  <c r="N1890" i="11"/>
  <c r="N1891" i="11"/>
  <c r="N1892" i="11"/>
  <c r="N1893" i="11"/>
  <c r="N1894" i="11"/>
  <c r="N1895" i="11"/>
  <c r="N1896" i="11"/>
  <c r="N1897" i="11"/>
  <c r="N1898" i="11"/>
  <c r="N1899" i="11"/>
  <c r="N1900" i="11"/>
  <c r="N1901" i="11"/>
  <c r="N1902" i="11"/>
  <c r="N1903" i="11"/>
  <c r="N1904" i="11"/>
  <c r="N1905" i="11"/>
  <c r="N1906" i="11"/>
  <c r="N1907" i="11"/>
  <c r="N1908" i="11"/>
  <c r="N1909" i="11"/>
  <c r="N1910" i="11"/>
  <c r="N1911" i="11"/>
  <c r="N1912" i="11"/>
  <c r="N1913" i="11"/>
  <c r="N1914" i="11"/>
  <c r="N1915" i="11"/>
  <c r="N1916" i="11"/>
  <c r="N1917" i="11"/>
  <c r="N1918" i="11"/>
  <c r="N1919" i="11"/>
  <c r="N1920" i="11"/>
  <c r="N1921" i="11"/>
  <c r="N1922" i="11"/>
  <c r="N1923" i="11"/>
  <c r="N1924" i="11"/>
  <c r="N1925" i="11"/>
  <c r="N1926" i="11"/>
  <c r="N1927" i="11"/>
  <c r="N1928" i="11"/>
  <c r="N1929" i="11"/>
  <c r="N1930" i="11"/>
  <c r="N1931" i="11"/>
  <c r="N1932" i="11"/>
  <c r="N1933" i="11"/>
  <c r="N1934" i="11"/>
  <c r="N1935" i="11"/>
  <c r="N1936" i="11"/>
  <c r="N1937" i="11"/>
  <c r="N1938" i="11"/>
  <c r="N1939" i="11"/>
  <c r="N1940" i="11"/>
  <c r="N1941" i="11"/>
  <c r="N1942" i="11"/>
  <c r="N1943" i="11"/>
  <c r="N1944" i="11"/>
  <c r="N1945" i="11"/>
  <c r="N1946" i="11"/>
  <c r="N1947" i="11"/>
  <c r="N1948" i="11"/>
  <c r="N1949" i="11"/>
  <c r="N1950" i="11"/>
  <c r="N1951" i="11"/>
  <c r="N1952" i="11"/>
  <c r="N1953" i="11"/>
  <c r="N1954" i="11"/>
  <c r="N1955" i="11"/>
  <c r="N1956" i="11"/>
  <c r="N1957" i="11"/>
  <c r="N1958" i="11"/>
  <c r="N1959" i="11"/>
  <c r="N1960" i="11"/>
  <c r="N1961" i="11"/>
  <c r="N1962" i="11"/>
  <c r="N1963" i="11"/>
  <c r="N1964" i="11"/>
  <c r="N1965" i="11"/>
  <c r="N1966" i="11"/>
  <c r="N1967" i="11"/>
  <c r="N1968" i="11"/>
  <c r="N1969" i="11"/>
  <c r="N1970" i="11"/>
  <c r="N1971" i="11"/>
  <c r="N1972" i="11"/>
  <c r="N1973" i="11"/>
  <c r="N1974" i="11"/>
  <c r="N1975" i="11"/>
  <c r="N1976" i="11"/>
  <c r="N1977" i="11"/>
  <c r="N1978" i="11"/>
  <c r="N1979" i="11"/>
  <c r="N1980" i="11"/>
  <c r="N1981" i="11"/>
  <c r="N1982" i="11"/>
  <c r="N1983" i="11"/>
  <c r="N1984" i="11"/>
  <c r="N1985" i="11"/>
  <c r="N1986" i="11"/>
  <c r="N1987" i="11"/>
  <c r="N1988" i="11"/>
  <c r="N1989" i="11"/>
  <c r="N1990" i="11"/>
  <c r="N1991" i="11"/>
  <c r="N1992" i="11"/>
  <c r="N1993" i="11"/>
  <c r="N1994" i="11"/>
  <c r="N1995" i="11"/>
  <c r="N1996" i="11"/>
  <c r="N1997" i="11"/>
  <c r="N1998" i="11"/>
  <c r="N1999" i="11"/>
  <c r="N2000" i="11"/>
  <c r="N2001" i="11"/>
  <c r="N2002" i="11"/>
  <c r="N2003" i="11"/>
  <c r="N2004" i="11"/>
  <c r="N2005" i="11"/>
  <c r="N2006" i="11"/>
  <c r="N2007" i="11"/>
  <c r="N2008" i="11"/>
  <c r="N2009" i="11"/>
  <c r="N2010" i="11"/>
  <c r="N2011" i="11"/>
  <c r="N2012" i="11"/>
  <c r="N2013" i="11"/>
  <c r="N2014" i="11"/>
  <c r="N2015" i="11"/>
  <c r="N2016" i="11"/>
  <c r="N2017" i="11"/>
  <c r="N2018" i="11"/>
  <c r="N2019" i="11"/>
  <c r="N2020" i="11"/>
  <c r="N2021" i="11"/>
  <c r="N2022" i="11"/>
  <c r="N2023" i="11"/>
  <c r="N2024" i="11"/>
  <c r="N2025" i="11"/>
  <c r="N2026" i="11"/>
  <c r="N2027" i="11"/>
  <c r="N2028" i="11"/>
  <c r="N2029" i="11"/>
  <c r="N2030" i="11"/>
  <c r="N2031" i="11"/>
  <c r="N2032" i="11"/>
  <c r="N2033" i="11"/>
  <c r="N2034" i="11"/>
  <c r="N2035" i="11"/>
  <c r="N2036" i="11"/>
  <c r="N2037" i="11"/>
  <c r="N2038" i="11"/>
  <c r="N2039" i="11"/>
  <c r="N2040" i="11"/>
  <c r="N2041" i="11"/>
  <c r="N2042" i="11"/>
  <c r="N2043" i="11"/>
  <c r="N2044" i="11"/>
  <c r="N2045" i="11"/>
  <c r="N2046" i="11"/>
  <c r="N2047" i="11"/>
  <c r="N2048" i="11"/>
  <c r="N2049" i="11"/>
  <c r="N2050" i="11"/>
  <c r="N2051" i="11"/>
  <c r="N2052" i="11"/>
  <c r="N2053" i="11"/>
  <c r="N2054" i="11"/>
  <c r="N2055" i="11"/>
  <c r="N2056" i="11"/>
  <c r="N2057" i="11"/>
  <c r="N2058" i="11"/>
  <c r="N2059" i="11"/>
  <c r="N2060" i="11"/>
  <c r="N2061" i="11"/>
  <c r="N2062" i="11"/>
  <c r="N2063" i="11"/>
  <c r="N2064" i="11"/>
  <c r="N2065" i="11"/>
  <c r="N2066" i="11"/>
  <c r="N2067" i="11"/>
  <c r="N2068" i="11"/>
  <c r="N2069" i="11"/>
  <c r="N2070" i="11"/>
  <c r="N2071" i="11"/>
  <c r="N2072" i="11"/>
  <c r="N2073" i="11"/>
  <c r="N2074" i="11"/>
  <c r="N2075" i="11"/>
  <c r="N2076" i="11"/>
  <c r="N2077" i="11"/>
  <c r="N2078" i="11"/>
  <c r="N2079" i="11"/>
  <c r="N2080" i="11"/>
  <c r="N2081" i="11"/>
  <c r="N2082" i="11"/>
  <c r="N2083" i="11"/>
  <c r="N2084" i="11"/>
  <c r="N2085" i="11"/>
  <c r="N2086" i="11"/>
  <c r="N2087" i="11"/>
  <c r="N2088" i="11"/>
  <c r="N2089" i="11"/>
  <c r="N2090" i="11"/>
  <c r="N2091" i="11"/>
  <c r="N2092" i="11"/>
  <c r="N2093" i="11"/>
  <c r="N2094" i="11"/>
  <c r="N2095" i="11"/>
  <c r="N2096" i="11"/>
  <c r="N2097" i="11"/>
  <c r="N2098" i="11"/>
  <c r="N2099" i="11"/>
  <c r="N2100" i="11"/>
  <c r="N2101" i="11"/>
  <c r="N2102" i="11"/>
  <c r="N2103" i="11"/>
  <c r="N2104" i="11"/>
  <c r="N2105" i="11"/>
  <c r="N2106" i="11"/>
  <c r="N2107" i="11"/>
  <c r="N2108" i="11"/>
  <c r="N2109" i="11"/>
  <c r="N2110" i="11"/>
  <c r="N2111" i="11"/>
  <c r="N2112" i="11"/>
  <c r="N2113" i="11"/>
  <c r="N2114" i="11"/>
  <c r="N2115" i="11"/>
  <c r="N2116" i="11"/>
  <c r="N2117" i="11"/>
  <c r="N2118" i="11"/>
  <c r="N2119" i="11"/>
  <c r="N2120" i="11"/>
  <c r="N2121" i="11"/>
  <c r="N2122" i="11"/>
  <c r="N2123" i="11"/>
  <c r="N2124" i="11"/>
  <c r="N2125" i="11"/>
  <c r="N2126" i="11"/>
  <c r="N2127" i="11"/>
  <c r="N2128" i="11"/>
  <c r="N2129" i="11"/>
  <c r="N2130" i="11"/>
  <c r="N2131" i="11"/>
  <c r="N2132" i="11"/>
  <c r="N2133" i="11"/>
  <c r="N2134" i="11"/>
  <c r="N2135" i="11"/>
  <c r="N2136" i="11"/>
  <c r="N2137" i="11"/>
  <c r="N2138" i="11"/>
  <c r="N2139" i="11"/>
  <c r="N2140" i="11"/>
  <c r="N2141" i="11"/>
  <c r="N2142" i="11"/>
  <c r="N2143" i="11"/>
  <c r="N2144" i="11"/>
  <c r="N2145" i="11"/>
  <c r="N2146" i="11"/>
  <c r="N2147" i="11"/>
  <c r="N2148" i="11"/>
  <c r="N2149" i="11"/>
  <c r="N2150" i="11"/>
  <c r="N2151" i="11"/>
  <c r="N2152" i="11"/>
  <c r="N2153" i="11"/>
  <c r="N2154" i="11"/>
  <c r="N2155" i="11"/>
  <c r="N2156" i="11"/>
  <c r="N2157" i="11"/>
  <c r="N2158" i="11"/>
  <c r="N2159" i="11"/>
  <c r="N2160" i="11"/>
  <c r="N2161" i="11"/>
  <c r="N2162" i="11"/>
  <c r="N2163" i="11"/>
  <c r="N2164" i="11"/>
  <c r="N2165" i="11"/>
  <c r="N2166" i="11"/>
  <c r="N2167" i="11"/>
  <c r="N2168" i="11"/>
  <c r="N2169" i="11"/>
  <c r="N2170" i="11"/>
  <c r="N2171" i="11"/>
  <c r="N2172" i="11"/>
  <c r="N2173" i="11"/>
  <c r="N2174" i="11"/>
  <c r="N2175" i="11"/>
  <c r="N2176" i="11"/>
  <c r="N2177" i="11"/>
  <c r="N2178" i="11"/>
  <c r="N2179" i="11"/>
  <c r="N2180" i="11"/>
  <c r="N2181" i="11"/>
  <c r="N2182" i="11"/>
  <c r="N2183" i="11"/>
  <c r="N2184" i="11"/>
  <c r="N2185" i="11"/>
  <c r="N2186" i="11"/>
  <c r="N2187" i="11"/>
  <c r="N2188" i="11"/>
  <c r="N2189" i="11"/>
  <c r="N2190" i="11"/>
  <c r="N2191" i="11"/>
  <c r="N2192" i="11"/>
  <c r="N2193" i="11"/>
  <c r="N2194" i="11"/>
  <c r="N2195" i="11"/>
  <c r="N2196" i="11"/>
  <c r="N2197" i="11"/>
  <c r="N2198" i="11"/>
  <c r="N2199" i="11"/>
  <c r="N2200" i="11"/>
  <c r="N2201" i="11"/>
  <c r="N2202" i="11"/>
  <c r="N2203" i="11"/>
  <c r="N2204" i="11"/>
  <c r="N2205" i="11"/>
  <c r="N2206" i="11"/>
  <c r="N2207" i="11"/>
  <c r="N2208" i="11"/>
  <c r="N2209" i="11"/>
  <c r="N2210" i="11"/>
  <c r="N2211" i="11"/>
  <c r="N2212" i="11"/>
  <c r="N2213" i="11"/>
  <c r="N2214" i="11"/>
  <c r="N2215" i="11"/>
  <c r="N2216" i="11"/>
  <c r="N2217" i="11"/>
  <c r="N2218" i="11"/>
  <c r="N2219" i="11"/>
  <c r="N2220" i="11"/>
  <c r="N2221" i="11"/>
  <c r="N2222" i="11"/>
  <c r="N2223" i="11"/>
  <c r="N2224" i="11"/>
  <c r="N2225" i="11"/>
  <c r="N2226" i="11"/>
  <c r="N2227" i="11"/>
  <c r="N2228" i="11"/>
  <c r="N2229" i="11"/>
  <c r="N2230" i="11"/>
  <c r="N2231" i="11"/>
  <c r="N2232" i="11"/>
  <c r="N2233" i="11"/>
  <c r="N2234" i="11"/>
  <c r="N2235" i="11"/>
  <c r="N2236" i="11"/>
  <c r="N2237" i="11"/>
  <c r="N2238" i="11"/>
  <c r="N2239" i="11"/>
  <c r="N2240" i="11"/>
  <c r="N2241" i="11"/>
  <c r="N2242" i="11"/>
  <c r="N2243" i="11"/>
  <c r="N2244" i="11"/>
  <c r="N2245" i="11"/>
  <c r="N2246" i="11"/>
  <c r="N2247" i="11"/>
  <c r="N2248" i="11"/>
  <c r="N2249" i="11"/>
  <c r="N2250" i="11"/>
  <c r="N2251" i="11"/>
  <c r="N2252" i="11"/>
  <c r="N2253" i="11"/>
  <c r="N2254" i="11"/>
  <c r="N2255" i="11"/>
  <c r="N2256" i="11"/>
  <c r="N2257" i="11"/>
  <c r="N2258" i="11"/>
  <c r="N2259" i="11"/>
  <c r="N2260" i="11"/>
  <c r="N2261" i="11"/>
  <c r="N2262" i="11"/>
  <c r="N2263" i="11"/>
  <c r="N2264" i="11"/>
  <c r="N2265" i="11"/>
  <c r="N2266" i="11"/>
  <c r="N2267" i="11"/>
  <c r="N2268" i="11"/>
  <c r="N2269" i="11"/>
  <c r="N2270" i="11"/>
  <c r="N2271" i="11"/>
  <c r="N2272" i="11"/>
  <c r="N2273" i="11"/>
  <c r="N2274" i="11"/>
  <c r="N2275" i="11"/>
  <c r="N2276" i="11"/>
  <c r="N2277" i="11"/>
  <c r="N2278" i="11"/>
  <c r="N2279" i="11"/>
  <c r="N2280" i="11"/>
  <c r="N2281" i="11"/>
  <c r="N2282" i="11"/>
  <c r="N2283" i="11"/>
  <c r="N2284" i="11"/>
  <c r="N2285" i="11"/>
  <c r="N2286" i="11"/>
  <c r="N2287" i="11"/>
  <c r="N2288" i="11"/>
  <c r="N2289" i="11"/>
  <c r="N2290" i="11"/>
  <c r="N2291" i="11"/>
  <c r="N2292" i="11"/>
  <c r="N2293" i="11"/>
  <c r="N2294" i="11"/>
  <c r="N2295" i="11"/>
  <c r="N2296" i="11"/>
  <c r="N2297" i="11"/>
  <c r="N2298" i="11"/>
  <c r="N2299" i="11"/>
  <c r="N2300" i="11"/>
  <c r="N2301" i="11"/>
  <c r="N2302" i="11"/>
  <c r="N2303" i="11"/>
  <c r="N2304" i="11"/>
  <c r="N2305" i="11"/>
  <c r="N2306" i="11"/>
  <c r="N2307" i="11"/>
  <c r="N2308" i="11"/>
  <c r="N2309" i="11"/>
  <c r="N2310" i="11"/>
  <c r="N2311" i="11"/>
  <c r="N2312" i="11"/>
  <c r="N2313" i="11"/>
  <c r="N2314" i="11"/>
  <c r="N2315" i="11"/>
  <c r="N2316" i="11"/>
  <c r="N2317" i="11"/>
  <c r="N2318" i="11"/>
  <c r="N2319" i="11"/>
  <c r="N2320" i="11"/>
  <c r="N2321" i="11"/>
  <c r="N2322" i="11"/>
  <c r="N2323" i="11"/>
  <c r="N2324" i="11"/>
  <c r="N2325" i="11"/>
  <c r="N2326" i="11"/>
  <c r="N2327" i="11"/>
  <c r="N2328" i="11"/>
  <c r="N2329" i="11"/>
  <c r="N2330" i="11"/>
  <c r="N2331" i="11"/>
  <c r="N2332" i="11"/>
  <c r="N2333" i="11"/>
  <c r="N2334" i="11"/>
  <c r="N2335" i="11"/>
  <c r="N2336" i="11"/>
  <c r="N2337" i="11"/>
  <c r="N2338" i="11"/>
  <c r="N2339" i="11"/>
  <c r="N2340" i="11"/>
  <c r="N2341" i="11"/>
  <c r="N2342" i="11"/>
  <c r="N2343" i="11"/>
  <c r="N2344" i="11"/>
  <c r="N2345" i="11"/>
  <c r="N2346" i="11"/>
  <c r="N2347" i="11"/>
  <c r="N2348" i="11"/>
  <c r="N2349" i="11"/>
  <c r="N2350" i="11"/>
  <c r="N2351" i="11"/>
  <c r="N2352" i="11"/>
  <c r="N2353" i="11"/>
  <c r="N2354" i="11"/>
  <c r="N2355" i="11"/>
  <c r="N2356" i="11"/>
  <c r="N2357" i="11"/>
  <c r="N2358" i="11"/>
  <c r="N2359" i="11"/>
  <c r="N2360" i="11"/>
  <c r="N2361" i="11"/>
  <c r="N2362" i="11"/>
  <c r="N2363" i="11"/>
  <c r="N2364" i="11"/>
  <c r="N2365" i="11"/>
  <c r="N2366" i="11"/>
  <c r="N2367" i="11"/>
  <c r="N2368" i="11"/>
  <c r="N2369" i="11"/>
  <c r="N2370" i="11"/>
  <c r="N2371" i="11"/>
  <c r="N2372" i="11"/>
  <c r="N2373" i="11"/>
  <c r="N2374" i="11"/>
  <c r="N2375" i="11"/>
  <c r="N2376" i="11"/>
  <c r="N2377" i="11"/>
  <c r="N2378" i="11"/>
  <c r="N2379" i="11"/>
  <c r="N2380" i="11"/>
  <c r="N2381" i="11"/>
  <c r="N2382" i="11"/>
  <c r="N2383" i="11"/>
  <c r="N2384" i="11"/>
  <c r="N2385" i="11"/>
  <c r="N2386" i="11"/>
  <c r="N2387" i="11"/>
  <c r="N2388" i="11"/>
  <c r="N2389" i="11"/>
  <c r="N2390" i="11"/>
  <c r="N2391" i="11"/>
  <c r="N2392" i="11"/>
  <c r="N2393" i="11"/>
  <c r="N2394" i="11"/>
  <c r="N2395" i="11"/>
  <c r="N2396" i="11"/>
  <c r="N2397" i="11"/>
  <c r="N2398" i="11"/>
  <c r="N2399" i="11"/>
  <c r="N2400" i="11"/>
  <c r="N2401" i="11"/>
  <c r="N2402" i="11"/>
  <c r="N2403" i="11"/>
  <c r="N2404" i="11"/>
  <c r="N2405" i="11"/>
  <c r="N2406" i="11"/>
  <c r="N2407" i="11"/>
  <c r="N2408" i="11"/>
  <c r="N2409" i="11"/>
  <c r="N2410" i="11"/>
  <c r="N2411" i="11"/>
  <c r="N2412" i="11"/>
  <c r="N2413" i="11"/>
  <c r="N2414" i="11"/>
  <c r="N2415" i="11"/>
  <c r="N2416" i="11"/>
  <c r="N2417" i="11"/>
  <c r="N2418" i="11"/>
  <c r="N2419" i="11"/>
  <c r="N2420" i="11"/>
  <c r="N2421" i="11"/>
  <c r="N2422" i="11"/>
  <c r="N2423" i="11"/>
  <c r="N2424" i="11"/>
  <c r="N2425" i="11"/>
  <c r="N2426" i="11"/>
  <c r="N2427" i="11"/>
  <c r="N2428" i="11"/>
  <c r="N2429" i="11"/>
  <c r="N2430" i="11"/>
  <c r="N2431" i="11"/>
  <c r="N2432" i="11"/>
  <c r="N2433" i="11"/>
  <c r="N2434" i="11"/>
  <c r="N2435" i="11"/>
  <c r="N2436" i="11"/>
  <c r="N2437" i="11"/>
  <c r="N2438" i="11"/>
  <c r="N2439" i="11"/>
  <c r="N2440" i="11"/>
  <c r="N2441" i="11"/>
  <c r="N2442" i="11"/>
  <c r="N2443" i="11"/>
  <c r="N2444" i="11"/>
  <c r="N2445" i="11"/>
  <c r="N2446" i="11"/>
  <c r="N2447" i="11"/>
  <c r="N2448" i="11"/>
  <c r="N2449" i="11"/>
  <c r="N2450" i="11"/>
  <c r="N2451" i="11"/>
  <c r="N2452" i="11"/>
  <c r="N2453" i="11"/>
  <c r="N2454" i="11"/>
  <c r="N2455" i="11"/>
  <c r="N2456" i="11"/>
  <c r="N2457" i="11"/>
  <c r="N2458" i="11"/>
  <c r="N2459" i="11"/>
  <c r="N2460" i="11"/>
  <c r="N2461" i="11"/>
  <c r="N2462" i="11"/>
  <c r="N2463" i="11"/>
  <c r="N2464" i="11"/>
  <c r="N2465" i="11"/>
  <c r="N2466" i="11"/>
  <c r="N2467" i="11"/>
  <c r="N2468" i="11"/>
  <c r="N2469" i="11"/>
  <c r="N2470" i="11"/>
  <c r="N2471" i="11"/>
  <c r="N2472" i="11"/>
  <c r="N2473" i="11"/>
  <c r="N2474" i="11"/>
  <c r="N2475" i="11"/>
  <c r="N2476" i="11"/>
  <c r="N2477" i="11"/>
  <c r="N2478" i="11"/>
  <c r="N2479" i="11"/>
  <c r="N2480" i="11"/>
  <c r="N2481" i="11"/>
  <c r="N2482" i="11"/>
  <c r="N2483" i="11"/>
  <c r="N2484" i="11"/>
  <c r="N2485" i="11"/>
  <c r="N2486" i="11"/>
  <c r="N2487" i="11"/>
  <c r="N2488" i="11"/>
  <c r="N2489" i="11"/>
  <c r="N2490" i="11"/>
  <c r="N2491" i="11"/>
  <c r="N2492" i="11"/>
  <c r="N2493" i="11"/>
  <c r="N2494" i="11"/>
  <c r="N2495" i="11"/>
  <c r="N2496" i="11"/>
  <c r="N2497" i="11"/>
  <c r="N2498" i="11"/>
  <c r="N2499" i="11"/>
  <c r="N2500" i="11"/>
  <c r="N2501" i="11"/>
  <c r="N2502" i="11"/>
  <c r="N2503" i="11"/>
  <c r="N2504" i="11"/>
  <c r="N2505" i="11"/>
  <c r="N2506" i="11"/>
  <c r="N2507" i="11"/>
  <c r="N2508" i="11"/>
  <c r="N2509" i="11"/>
  <c r="N2510" i="11"/>
  <c r="N2511" i="11"/>
  <c r="N2512" i="11"/>
  <c r="N2513" i="11"/>
  <c r="N2514" i="11"/>
  <c r="N2515" i="11"/>
  <c r="N2516" i="11"/>
  <c r="N2517" i="11"/>
  <c r="N2518" i="11"/>
  <c r="N2519" i="11"/>
  <c r="N2520" i="11"/>
  <c r="N2521" i="11"/>
  <c r="N2522" i="11"/>
  <c r="N2523" i="11"/>
  <c r="N2524" i="11"/>
  <c r="N2525" i="11"/>
  <c r="N2526" i="11"/>
  <c r="N2527" i="11"/>
  <c r="N2528" i="11"/>
  <c r="N2529" i="11"/>
  <c r="N2530" i="11"/>
  <c r="N2531" i="11"/>
  <c r="N2532" i="11"/>
  <c r="N2533" i="11"/>
  <c r="N2534" i="11"/>
  <c r="N2535" i="11"/>
  <c r="N2536" i="11"/>
  <c r="N2537" i="11"/>
  <c r="N2538" i="11"/>
  <c r="N2539" i="11"/>
  <c r="N2540" i="11"/>
  <c r="N2541" i="11"/>
  <c r="N2542" i="11"/>
  <c r="N2543" i="11"/>
  <c r="N2544" i="11"/>
  <c r="N2545" i="11"/>
  <c r="N2546" i="11"/>
  <c r="N2547" i="11"/>
  <c r="N2548" i="11"/>
  <c r="N2549" i="11"/>
  <c r="N2550" i="11"/>
  <c r="N2551" i="11"/>
  <c r="N2552" i="11"/>
  <c r="N2553" i="11"/>
  <c r="N2554" i="11"/>
  <c r="N2555" i="11"/>
  <c r="N2556" i="11"/>
  <c r="N2557" i="11"/>
  <c r="N2558" i="11"/>
  <c r="N2559" i="11"/>
  <c r="N2560" i="11"/>
  <c r="N2561" i="11"/>
  <c r="N2562" i="11"/>
  <c r="N2563" i="11"/>
  <c r="N2564" i="11"/>
  <c r="N2565" i="11"/>
  <c r="N2566" i="11"/>
  <c r="N2567" i="11"/>
  <c r="N2568" i="11"/>
  <c r="N2569" i="11"/>
  <c r="N2570" i="11"/>
  <c r="N2571" i="11"/>
  <c r="N2572" i="11"/>
  <c r="N2573" i="11"/>
  <c r="N2574" i="11"/>
  <c r="N2575" i="11"/>
  <c r="N2576" i="11"/>
  <c r="N2577" i="11"/>
  <c r="N2578" i="11"/>
  <c r="N2579" i="11"/>
  <c r="N2580" i="11"/>
  <c r="N2581" i="11"/>
  <c r="N2582" i="11"/>
  <c r="N2583" i="11"/>
  <c r="N2584" i="11"/>
  <c r="N2585" i="11"/>
  <c r="N2586" i="11"/>
  <c r="N2587" i="11"/>
  <c r="N2588" i="11"/>
  <c r="N2589" i="11"/>
  <c r="N2590" i="11"/>
  <c r="N2591" i="11"/>
  <c r="N2592" i="11"/>
  <c r="N2593" i="11"/>
  <c r="N2594" i="11"/>
  <c r="N2595" i="11"/>
  <c r="N2596" i="11"/>
  <c r="N2597" i="11"/>
  <c r="N2598" i="11"/>
  <c r="N2599" i="11"/>
  <c r="N2600" i="11"/>
  <c r="N2601" i="11"/>
  <c r="N2602" i="11"/>
  <c r="N2603" i="11"/>
  <c r="N2604" i="11"/>
  <c r="N2605" i="11"/>
  <c r="N2606" i="11"/>
  <c r="N2607" i="11"/>
  <c r="N2608" i="11"/>
  <c r="N2609" i="11"/>
  <c r="N2610" i="11"/>
  <c r="N2611" i="11"/>
  <c r="N2612" i="11"/>
  <c r="N2613" i="11"/>
  <c r="N2614" i="11"/>
  <c r="N2615" i="11"/>
  <c r="N2616" i="11"/>
  <c r="N2617" i="11"/>
  <c r="N2618" i="11"/>
  <c r="N2619" i="11"/>
  <c r="N2620" i="11"/>
  <c r="N2621" i="11"/>
  <c r="N2622" i="11"/>
  <c r="N2623" i="11"/>
  <c r="N2624" i="11"/>
  <c r="N2625" i="11"/>
  <c r="N2626" i="11"/>
  <c r="N2627" i="11"/>
  <c r="N2628" i="11"/>
  <c r="N2629" i="11"/>
  <c r="N2630" i="11"/>
  <c r="N2631" i="11"/>
  <c r="N2632" i="11"/>
  <c r="N2633" i="11"/>
  <c r="N2634" i="11"/>
  <c r="N2635" i="11"/>
  <c r="N2636" i="11"/>
  <c r="N2637" i="11"/>
  <c r="N2638" i="11"/>
  <c r="N2639" i="11"/>
  <c r="N2640" i="11"/>
  <c r="N2641" i="11"/>
  <c r="N2642" i="11"/>
  <c r="N2643" i="11"/>
  <c r="N2644" i="11"/>
  <c r="N2645" i="11"/>
  <c r="N2646" i="11"/>
  <c r="N2647" i="11"/>
  <c r="N2648" i="11"/>
  <c r="N2649" i="11"/>
  <c r="N2650" i="11"/>
  <c r="N2651" i="11"/>
  <c r="N2652" i="11"/>
  <c r="N2653" i="11"/>
  <c r="N2654" i="11"/>
  <c r="N2655" i="11"/>
  <c r="N2656" i="11"/>
  <c r="N2657" i="11"/>
  <c r="N2658" i="11"/>
  <c r="N2659" i="11"/>
  <c r="N2660" i="11"/>
  <c r="N2661" i="11"/>
  <c r="N2662" i="11"/>
  <c r="N2663" i="11"/>
  <c r="N2664" i="11"/>
  <c r="N2665" i="11"/>
  <c r="N2666" i="11"/>
  <c r="N2667" i="11"/>
  <c r="N2668" i="11"/>
  <c r="N2669" i="11"/>
  <c r="N2670" i="11"/>
  <c r="N2671" i="11"/>
  <c r="N2672" i="11"/>
  <c r="N2673" i="11"/>
  <c r="N2674" i="11"/>
  <c r="N2675" i="11"/>
  <c r="N2676" i="11"/>
  <c r="N2677" i="11"/>
  <c r="N2678" i="11"/>
  <c r="N2679" i="11"/>
  <c r="N2680" i="11"/>
  <c r="N2681" i="11"/>
  <c r="N2682" i="11"/>
  <c r="N2683" i="11"/>
  <c r="N2684" i="11"/>
  <c r="N2685" i="11"/>
  <c r="N2686" i="11"/>
  <c r="N2687" i="11"/>
  <c r="N2688" i="11"/>
  <c r="N2689" i="11"/>
  <c r="N2690" i="11"/>
  <c r="N2691" i="11"/>
  <c r="N2692" i="11"/>
  <c r="N2693" i="11"/>
  <c r="N2694" i="11"/>
  <c r="N2695" i="11"/>
  <c r="N2696" i="11"/>
  <c r="N2697" i="11"/>
  <c r="N2698" i="11"/>
  <c r="N2699" i="11"/>
  <c r="N2700" i="11"/>
  <c r="N2701" i="11"/>
  <c r="N2702" i="11"/>
  <c r="N2703" i="11"/>
  <c r="N2704" i="11"/>
  <c r="N2705" i="11"/>
  <c r="N2706" i="11"/>
  <c r="N2707" i="11"/>
  <c r="N2708" i="11"/>
  <c r="N2709" i="11"/>
  <c r="N2710" i="11"/>
  <c r="N2711" i="11"/>
  <c r="N2712" i="11"/>
  <c r="N2713" i="11"/>
  <c r="N2714" i="11"/>
  <c r="N2715" i="11"/>
  <c r="N2716" i="11"/>
  <c r="N2717" i="11"/>
  <c r="N2718" i="11"/>
  <c r="N2719" i="11"/>
  <c r="N2720" i="11"/>
  <c r="N2721" i="11"/>
  <c r="N2722" i="11"/>
  <c r="N2723" i="11"/>
  <c r="N2724" i="11"/>
  <c r="N2725" i="11"/>
  <c r="N2726" i="11"/>
  <c r="N2727" i="11"/>
  <c r="N2728" i="11"/>
  <c r="N2729" i="11"/>
  <c r="N2730" i="11"/>
  <c r="N2731" i="11"/>
  <c r="N2732" i="11"/>
  <c r="N2733" i="11"/>
  <c r="N2734" i="11"/>
  <c r="N2735" i="11"/>
  <c r="N2736" i="11"/>
  <c r="N2737" i="11"/>
  <c r="N2738" i="11"/>
  <c r="N2739" i="11"/>
  <c r="N2740" i="11"/>
  <c r="N2741" i="11"/>
  <c r="N2742" i="11"/>
  <c r="N2743" i="11"/>
  <c r="N2744" i="11"/>
  <c r="N2745" i="11"/>
  <c r="N2746" i="11"/>
  <c r="N2747" i="11"/>
  <c r="N2748" i="11"/>
  <c r="N2749" i="11"/>
  <c r="N2750" i="11"/>
  <c r="N2751" i="11"/>
  <c r="N2752" i="11"/>
  <c r="N2753" i="11"/>
  <c r="N2754" i="11"/>
  <c r="N2755" i="11"/>
  <c r="N2756" i="11"/>
  <c r="N2757" i="11"/>
  <c r="N2758" i="11"/>
  <c r="N2759" i="11"/>
  <c r="N2760" i="11"/>
  <c r="N2761" i="11"/>
  <c r="N2762" i="11"/>
  <c r="N2763" i="11"/>
  <c r="N2764" i="11"/>
  <c r="N2765" i="11"/>
  <c r="N2766" i="11"/>
  <c r="N2767" i="11"/>
  <c r="N2768" i="11"/>
  <c r="N2769" i="11"/>
  <c r="N2770" i="11"/>
  <c r="N2771" i="11"/>
  <c r="N2772" i="11"/>
  <c r="N2773" i="11"/>
  <c r="N2774" i="11"/>
  <c r="N2775" i="11"/>
  <c r="N2776" i="11"/>
  <c r="N2777" i="11"/>
  <c r="N2778" i="11"/>
  <c r="N2779" i="11"/>
  <c r="N2780" i="11"/>
  <c r="N2781" i="11"/>
  <c r="N2782" i="11"/>
  <c r="N2783" i="11"/>
  <c r="N2784" i="11"/>
  <c r="N2785" i="11"/>
  <c r="N2786" i="11"/>
  <c r="N2787" i="11"/>
  <c r="N2788" i="11"/>
  <c r="N2789" i="11"/>
  <c r="N2790" i="11"/>
  <c r="N2791" i="11"/>
  <c r="N2792" i="11"/>
  <c r="N2793" i="11"/>
  <c r="N2794" i="11"/>
  <c r="N2795" i="11"/>
  <c r="N2796" i="11"/>
  <c r="N2797" i="11"/>
  <c r="N2798" i="11"/>
  <c r="N2799" i="11"/>
  <c r="N2800" i="11"/>
  <c r="N2801" i="11"/>
  <c r="N2802" i="11"/>
  <c r="N2803" i="11"/>
  <c r="N2804" i="11"/>
  <c r="N2805" i="11"/>
  <c r="N2806" i="11"/>
  <c r="N2807" i="11"/>
  <c r="N2808" i="11"/>
  <c r="N2809" i="11"/>
  <c r="N2810" i="11"/>
  <c r="N2811" i="11"/>
  <c r="N2812" i="11"/>
  <c r="N2813" i="11"/>
  <c r="N2814" i="11"/>
  <c r="N2815" i="11"/>
  <c r="N2816" i="11"/>
  <c r="N2817" i="11"/>
  <c r="N2818" i="11"/>
  <c r="N2819" i="11"/>
  <c r="N2820" i="11"/>
  <c r="N2821" i="11"/>
  <c r="N2822" i="11"/>
  <c r="N2823" i="11"/>
  <c r="N2824" i="11"/>
  <c r="N2825" i="11"/>
  <c r="N2826" i="11"/>
  <c r="N2827" i="11"/>
  <c r="N2828" i="11"/>
  <c r="N2829" i="11"/>
  <c r="N2830" i="11"/>
  <c r="N2831" i="11"/>
  <c r="N2832" i="11"/>
  <c r="N2833" i="11"/>
  <c r="N2834" i="11"/>
  <c r="N2835" i="11"/>
  <c r="N2836" i="11"/>
  <c r="N2837" i="11"/>
  <c r="N2838" i="11"/>
  <c r="N2839" i="11"/>
  <c r="N2840" i="11"/>
  <c r="N2841" i="11"/>
  <c r="N2842" i="11"/>
  <c r="N2843" i="11"/>
  <c r="N2844" i="11"/>
  <c r="N2845" i="11"/>
  <c r="N2846" i="11"/>
  <c r="N2847" i="11"/>
  <c r="N2848" i="11"/>
  <c r="N2849" i="11"/>
  <c r="N2850" i="11"/>
  <c r="N2851" i="11"/>
  <c r="N2852" i="11"/>
  <c r="N2853" i="11"/>
  <c r="N2854" i="11"/>
  <c r="N2855" i="11"/>
  <c r="N2856" i="11"/>
  <c r="N2857" i="11"/>
  <c r="N2858" i="11"/>
  <c r="N2859" i="11"/>
  <c r="N2860" i="11"/>
  <c r="N2861" i="11"/>
  <c r="N2862" i="11"/>
  <c r="N2863" i="11"/>
  <c r="N2864" i="11"/>
  <c r="N2865" i="11"/>
  <c r="N2866" i="11"/>
  <c r="N2867" i="11"/>
  <c r="N2868" i="11"/>
  <c r="N2869" i="11"/>
  <c r="N2870" i="11"/>
  <c r="N2871" i="11"/>
  <c r="N2872" i="11"/>
  <c r="N2873" i="11"/>
  <c r="N2874" i="11"/>
  <c r="N2875" i="11"/>
  <c r="N2876" i="11"/>
  <c r="N2877" i="11"/>
  <c r="N2878" i="11"/>
  <c r="N2879" i="11"/>
  <c r="N2880" i="11"/>
  <c r="N2881" i="11"/>
  <c r="N2882" i="11"/>
  <c r="N2883" i="11"/>
  <c r="N2884" i="11"/>
  <c r="N2885" i="11"/>
  <c r="N2886" i="11"/>
  <c r="N2887" i="11"/>
  <c r="N2888" i="11"/>
  <c r="N2889" i="11"/>
  <c r="N2890" i="11"/>
  <c r="N2891" i="11"/>
  <c r="N2892" i="11"/>
  <c r="N2893" i="11"/>
  <c r="N2894" i="11"/>
  <c r="N2895" i="11"/>
  <c r="N2896" i="11"/>
  <c r="N2897" i="11"/>
  <c r="N2898" i="11"/>
  <c r="N2899" i="11"/>
  <c r="N2900" i="11"/>
  <c r="N2901" i="11"/>
  <c r="N2902" i="11"/>
  <c r="N2903" i="11"/>
  <c r="N2904" i="11"/>
  <c r="N2905" i="11"/>
  <c r="N2906" i="11"/>
  <c r="N2907" i="11"/>
  <c r="N2908" i="11"/>
  <c r="N2909" i="11"/>
  <c r="N2910" i="11"/>
  <c r="N2911" i="11"/>
  <c r="N2912" i="11"/>
  <c r="N2913" i="11"/>
  <c r="N2914" i="11"/>
  <c r="N2915" i="11"/>
  <c r="N2916" i="11"/>
  <c r="N2917" i="11"/>
  <c r="N2918" i="11"/>
  <c r="N2919" i="11"/>
  <c r="N2920" i="11"/>
  <c r="N2921" i="11"/>
  <c r="N2922" i="11"/>
  <c r="N2923" i="11"/>
  <c r="N2924" i="11"/>
  <c r="N2925" i="11"/>
  <c r="N2926" i="11"/>
  <c r="N2927" i="11"/>
  <c r="N2928" i="11"/>
  <c r="N2929" i="11"/>
  <c r="N2930" i="11"/>
  <c r="N2931" i="11"/>
  <c r="N2932" i="11"/>
  <c r="N2933" i="11"/>
  <c r="N2934" i="11"/>
  <c r="N2935" i="11"/>
  <c r="N2936" i="11"/>
  <c r="N2937" i="11"/>
  <c r="N2938" i="11"/>
  <c r="N2939" i="11"/>
  <c r="N2940" i="11"/>
  <c r="N2941" i="11"/>
  <c r="N2942" i="11"/>
  <c r="N2943" i="11"/>
  <c r="N2944" i="11"/>
  <c r="N2945" i="11"/>
  <c r="N2946" i="11"/>
  <c r="N2947" i="11"/>
  <c r="N2948" i="11"/>
  <c r="N2949" i="11"/>
  <c r="N2950" i="11"/>
  <c r="N2951" i="11"/>
  <c r="N2952" i="11"/>
  <c r="N2953" i="11"/>
  <c r="N2954" i="11"/>
  <c r="N2955" i="11"/>
  <c r="N2956" i="11"/>
  <c r="N2957" i="11"/>
  <c r="N2958" i="11"/>
  <c r="N2959" i="11"/>
  <c r="N2960" i="11"/>
  <c r="N2961" i="11"/>
  <c r="N2962" i="11"/>
  <c r="N2963" i="11"/>
  <c r="N2964" i="11"/>
  <c r="N2965" i="11"/>
  <c r="N2966" i="11"/>
  <c r="N2967" i="11"/>
  <c r="N2968" i="11"/>
  <c r="N2969" i="11"/>
  <c r="N2970" i="11"/>
  <c r="N2971" i="11"/>
  <c r="N2972" i="11"/>
  <c r="N2973" i="11"/>
  <c r="N2974" i="11"/>
  <c r="N2975" i="11"/>
  <c r="N2976" i="11"/>
  <c r="N2977" i="11"/>
  <c r="N2978" i="11"/>
  <c r="N2979" i="11"/>
  <c r="N2980" i="11"/>
  <c r="N2981" i="11"/>
  <c r="N2982" i="11"/>
  <c r="N2983" i="11"/>
  <c r="N2984" i="11"/>
  <c r="N2985" i="11"/>
  <c r="N2986" i="11"/>
  <c r="N2987" i="11"/>
  <c r="N2988" i="11"/>
  <c r="N2989" i="11"/>
  <c r="N2990" i="11"/>
  <c r="N2991" i="11"/>
  <c r="N2992" i="11"/>
  <c r="N2993" i="11"/>
  <c r="N2994" i="11"/>
  <c r="N2995" i="11"/>
  <c r="N2996" i="11"/>
  <c r="N2997" i="11"/>
  <c r="N2998" i="11"/>
  <c r="N2999" i="11"/>
  <c r="N3000" i="11"/>
  <c r="N3001" i="11"/>
  <c r="N3002" i="11"/>
  <c r="N3003" i="11"/>
  <c r="N3004" i="11"/>
  <c r="N3005" i="11"/>
  <c r="N3006" i="11"/>
  <c r="N3007" i="11"/>
  <c r="N3008" i="11"/>
  <c r="N3009" i="11"/>
  <c r="N3010" i="11"/>
  <c r="N3011" i="11"/>
  <c r="N3012" i="11"/>
  <c r="N3013" i="11"/>
  <c r="N3014" i="11"/>
  <c r="N3015" i="11"/>
  <c r="N3016" i="11"/>
  <c r="N3017" i="11"/>
  <c r="N3018" i="11"/>
  <c r="N3019" i="11"/>
  <c r="N3020" i="11"/>
  <c r="N3021" i="11"/>
  <c r="N3022" i="11"/>
  <c r="N3023" i="11"/>
  <c r="N3024" i="11"/>
  <c r="N3025" i="11"/>
  <c r="N3026" i="11"/>
  <c r="N3027" i="11"/>
  <c r="N3028" i="11"/>
  <c r="N3029" i="11"/>
  <c r="N3030" i="11"/>
  <c r="N3031" i="11"/>
  <c r="N3032" i="11"/>
  <c r="N3033" i="11"/>
  <c r="N3034" i="11"/>
  <c r="N3035" i="11"/>
  <c r="N3036" i="11"/>
  <c r="N3037" i="11"/>
  <c r="N3038" i="11"/>
  <c r="N3039" i="11"/>
  <c r="N3040" i="11"/>
  <c r="N3041" i="11"/>
  <c r="N3042" i="11"/>
  <c r="N3043" i="11"/>
  <c r="N3044" i="11"/>
  <c r="N3045" i="11"/>
  <c r="N3046" i="11"/>
  <c r="N3047" i="11"/>
  <c r="N3048" i="11"/>
  <c r="N3049" i="11"/>
  <c r="N3050" i="11"/>
  <c r="N3051" i="11"/>
  <c r="N3052" i="11"/>
  <c r="N3053" i="11"/>
  <c r="N3054" i="11"/>
  <c r="N3055" i="11"/>
  <c r="N3056" i="11"/>
  <c r="N3057" i="11"/>
  <c r="N3058" i="11"/>
  <c r="N3059" i="11"/>
  <c r="N3060" i="11"/>
  <c r="N3061" i="11"/>
  <c r="N3062" i="11"/>
  <c r="N3063" i="11"/>
  <c r="N3064" i="11"/>
  <c r="N3065" i="11"/>
  <c r="N3066" i="11"/>
  <c r="N3067" i="11"/>
  <c r="N3068" i="11"/>
  <c r="N3069" i="11"/>
  <c r="N3070" i="11"/>
  <c r="N3071" i="11"/>
  <c r="N3072" i="11"/>
  <c r="N3073" i="11"/>
  <c r="N3074" i="11"/>
  <c r="N3075" i="11"/>
  <c r="N3076" i="11"/>
  <c r="N3077" i="11"/>
  <c r="N3078" i="11"/>
  <c r="N3079" i="11"/>
  <c r="N3080" i="11"/>
  <c r="N3081" i="11"/>
  <c r="N3082" i="11"/>
  <c r="N3083" i="11"/>
  <c r="N3084" i="11"/>
  <c r="N3085" i="11"/>
  <c r="N3086" i="11"/>
  <c r="N3087" i="11"/>
  <c r="N3088" i="11"/>
  <c r="N3089" i="11"/>
  <c r="N3090" i="11"/>
  <c r="N3091" i="11"/>
  <c r="N3092" i="11"/>
  <c r="N3093" i="11"/>
  <c r="N3094" i="11"/>
  <c r="N3095" i="11"/>
  <c r="N3096" i="11"/>
  <c r="N3097" i="11"/>
  <c r="N3098" i="11"/>
  <c r="N3099" i="11"/>
  <c r="N3100" i="11"/>
  <c r="N3101" i="11"/>
  <c r="N3102" i="11"/>
  <c r="N3103" i="11"/>
  <c r="N3104" i="11"/>
  <c r="N3105" i="11"/>
  <c r="N3106" i="11"/>
  <c r="N3107" i="11"/>
  <c r="N3108" i="11"/>
  <c r="N3109" i="11"/>
  <c r="N3110" i="11"/>
  <c r="N3111" i="11"/>
  <c r="N3112" i="11"/>
  <c r="N3113" i="11"/>
  <c r="N3114" i="11"/>
  <c r="N3115" i="11"/>
  <c r="N3116" i="11"/>
  <c r="N3117" i="11"/>
  <c r="N3118" i="11"/>
  <c r="N3119" i="11"/>
  <c r="N3120" i="11"/>
  <c r="N3121" i="11"/>
  <c r="N3122" i="11"/>
  <c r="N3123" i="11"/>
  <c r="N3124" i="11"/>
  <c r="N3125" i="11"/>
  <c r="N3126" i="11"/>
  <c r="N3127" i="11"/>
  <c r="N3128" i="11"/>
  <c r="N3129" i="11"/>
  <c r="N3130" i="11"/>
  <c r="N3131" i="11"/>
  <c r="N3132" i="11"/>
  <c r="N3133" i="11"/>
  <c r="N3134" i="11"/>
  <c r="N3135" i="11"/>
  <c r="N3136" i="11"/>
  <c r="N3137" i="11"/>
  <c r="N3138" i="11"/>
  <c r="N3139" i="11"/>
  <c r="N3140" i="11"/>
  <c r="N3141" i="11"/>
  <c r="N3142" i="11"/>
  <c r="N3143" i="11"/>
  <c r="N3144" i="11"/>
  <c r="N3145" i="11"/>
  <c r="N3146" i="11"/>
  <c r="N3147" i="11"/>
  <c r="N3148" i="11"/>
  <c r="N3149" i="11"/>
  <c r="N3150" i="11"/>
  <c r="N3151" i="11"/>
  <c r="N3152" i="11"/>
  <c r="N3153" i="11"/>
  <c r="N3154" i="11"/>
  <c r="N3155" i="11"/>
  <c r="N3156" i="11"/>
  <c r="N3157" i="11"/>
  <c r="N3158" i="11"/>
  <c r="N3159" i="11"/>
  <c r="N3160" i="11"/>
  <c r="N3161" i="11"/>
  <c r="N3162" i="11"/>
  <c r="N3163" i="11"/>
  <c r="N3164" i="11"/>
  <c r="N3165" i="11"/>
  <c r="N3166" i="11"/>
  <c r="N3167" i="11"/>
  <c r="N3168" i="11"/>
  <c r="N3169" i="11"/>
  <c r="N3170" i="11"/>
  <c r="N3171" i="11"/>
  <c r="N3172" i="11"/>
  <c r="N3173" i="11"/>
  <c r="N3174" i="11"/>
  <c r="N3175" i="11"/>
  <c r="N3176" i="11"/>
  <c r="N3177" i="11"/>
  <c r="N3178" i="11"/>
  <c r="N3179" i="11"/>
  <c r="N3180" i="11"/>
  <c r="N3181" i="11"/>
  <c r="N3182" i="11"/>
  <c r="N3183" i="11"/>
  <c r="N3184" i="11"/>
  <c r="N3185" i="11"/>
  <c r="N3186" i="11"/>
  <c r="N3187" i="11"/>
  <c r="N3188" i="11"/>
  <c r="N3189" i="11"/>
  <c r="N3190" i="11"/>
  <c r="N3191" i="11"/>
  <c r="N3192" i="11"/>
  <c r="N3193" i="11"/>
  <c r="N3194" i="11"/>
  <c r="N3195" i="11"/>
  <c r="N3196" i="11"/>
  <c r="N3197" i="11"/>
  <c r="N3198" i="11"/>
  <c r="N3199" i="11"/>
  <c r="N3200" i="11"/>
  <c r="N3201" i="11"/>
  <c r="N3202" i="11"/>
  <c r="N3203" i="11"/>
  <c r="N3204" i="11"/>
  <c r="N3205" i="11"/>
  <c r="N3206" i="11"/>
  <c r="N3207" i="11"/>
  <c r="N3208" i="11"/>
  <c r="N3209" i="11"/>
  <c r="N3210" i="11"/>
  <c r="N3211" i="11"/>
  <c r="N3212" i="11"/>
  <c r="N3213" i="11"/>
  <c r="N3214" i="11"/>
  <c r="N3215" i="11"/>
  <c r="N3216" i="11"/>
  <c r="N3217" i="11"/>
  <c r="N3218" i="11"/>
  <c r="N3219" i="11"/>
  <c r="N3220" i="11"/>
  <c r="N3221" i="11"/>
  <c r="N3222" i="11"/>
  <c r="N3223" i="11"/>
  <c r="N3224" i="11"/>
  <c r="N3225" i="11"/>
  <c r="N3226" i="11"/>
  <c r="N3227" i="11"/>
  <c r="N3228" i="11"/>
  <c r="N3229" i="11"/>
  <c r="N3230" i="11"/>
  <c r="N3231" i="11"/>
  <c r="N3232" i="11"/>
  <c r="N3233" i="11"/>
  <c r="N3234" i="11"/>
  <c r="N3235" i="11"/>
  <c r="N3236" i="11"/>
  <c r="N3237" i="11"/>
  <c r="N3238" i="11"/>
  <c r="N3239" i="11"/>
  <c r="N3240" i="11"/>
  <c r="N3241" i="11"/>
  <c r="N3242" i="11"/>
  <c r="N3243" i="11"/>
  <c r="N3244" i="11"/>
  <c r="N3245" i="11"/>
  <c r="N3246" i="11"/>
  <c r="N3247" i="11"/>
  <c r="N3248" i="11"/>
  <c r="N3249" i="11"/>
  <c r="N3250" i="11"/>
  <c r="N3251" i="11"/>
  <c r="N3252" i="11"/>
  <c r="N3253" i="11"/>
  <c r="N3254" i="11"/>
  <c r="N3255" i="11"/>
  <c r="N3256" i="11"/>
  <c r="N3257" i="11"/>
  <c r="N3258" i="11"/>
  <c r="N3259" i="11"/>
  <c r="N3260" i="11"/>
  <c r="N3261" i="11"/>
  <c r="N3262" i="11"/>
  <c r="N3263" i="11"/>
  <c r="N3264" i="11"/>
  <c r="N3265" i="11"/>
  <c r="N3266" i="11"/>
  <c r="N3267" i="11"/>
  <c r="N3268" i="11"/>
  <c r="N3269" i="11"/>
  <c r="N3270" i="11"/>
  <c r="N3271" i="11"/>
  <c r="N3272" i="11"/>
  <c r="N3273" i="11"/>
  <c r="N3274" i="11"/>
  <c r="N3275" i="11"/>
  <c r="N3276" i="11"/>
  <c r="N3277" i="11"/>
  <c r="N3278" i="11"/>
  <c r="N3279" i="11"/>
  <c r="N3280" i="11"/>
  <c r="N3281" i="11"/>
  <c r="N3282" i="11"/>
  <c r="N3283" i="11"/>
  <c r="N3284" i="11"/>
  <c r="N3285" i="11"/>
  <c r="N3286" i="11"/>
  <c r="N3287" i="11"/>
  <c r="N3288" i="11"/>
  <c r="N3289" i="11"/>
  <c r="N3290" i="11"/>
  <c r="N3291" i="11"/>
  <c r="N3292" i="11"/>
  <c r="N3293" i="11"/>
  <c r="N3294" i="11"/>
  <c r="N3295" i="11"/>
  <c r="N3296" i="11"/>
  <c r="N3297" i="11"/>
  <c r="N3298" i="11"/>
  <c r="N3299" i="11"/>
  <c r="N3300" i="11"/>
  <c r="N3301" i="11"/>
  <c r="N3302" i="11"/>
  <c r="N3303" i="11"/>
  <c r="N3304" i="11"/>
  <c r="N3305" i="11"/>
  <c r="N3306" i="11"/>
  <c r="N3307" i="11"/>
  <c r="N3308" i="11"/>
  <c r="N3309" i="11"/>
  <c r="N3310" i="11"/>
  <c r="N3311" i="11"/>
  <c r="N3312" i="11"/>
  <c r="N3313" i="11"/>
  <c r="N3314" i="11"/>
  <c r="N3315" i="11"/>
  <c r="N3316" i="11"/>
  <c r="N3317" i="11"/>
  <c r="N3318" i="11"/>
  <c r="N3319" i="11"/>
  <c r="N3320" i="11"/>
  <c r="N3321" i="11"/>
  <c r="N3322" i="11"/>
  <c r="N3323" i="11"/>
  <c r="N3324" i="11"/>
  <c r="N3325" i="11"/>
  <c r="N3326" i="11"/>
  <c r="N3327" i="11"/>
  <c r="N3328" i="11"/>
  <c r="N3329" i="11"/>
  <c r="N3330" i="11"/>
  <c r="N3331" i="11"/>
  <c r="N3332" i="11"/>
  <c r="N3333" i="11"/>
  <c r="N3334" i="11"/>
  <c r="N3335" i="11"/>
  <c r="N3336" i="11"/>
  <c r="N3337" i="11"/>
  <c r="N3338" i="11"/>
  <c r="N3339" i="11"/>
  <c r="N3340" i="11"/>
  <c r="N3341" i="11"/>
  <c r="N3342" i="11"/>
  <c r="N3343" i="11"/>
  <c r="N3344" i="11"/>
  <c r="N3345" i="11"/>
  <c r="N3346" i="11"/>
  <c r="N3347" i="11"/>
  <c r="N3348" i="11"/>
  <c r="N3349" i="11"/>
  <c r="N3350" i="11"/>
  <c r="N3351" i="11"/>
  <c r="N3352" i="11"/>
  <c r="N3353" i="11"/>
  <c r="N3354" i="11"/>
  <c r="N3355" i="11"/>
  <c r="N3356" i="11"/>
  <c r="N3357" i="11"/>
  <c r="N3358" i="11"/>
  <c r="N3359" i="11"/>
  <c r="N3360" i="11"/>
  <c r="N3361" i="11"/>
  <c r="N3362" i="11"/>
  <c r="N3363" i="11"/>
  <c r="N3364" i="11"/>
  <c r="N3365" i="11"/>
  <c r="N3366" i="11"/>
  <c r="N3367" i="11"/>
  <c r="N3368" i="11"/>
  <c r="N3369" i="11"/>
  <c r="N3370" i="11"/>
  <c r="N3371" i="11"/>
  <c r="N3372" i="11"/>
  <c r="N3373" i="11"/>
  <c r="N3374" i="11"/>
  <c r="N3375" i="11"/>
  <c r="N3376" i="11"/>
  <c r="N3377" i="11"/>
  <c r="N3378" i="11"/>
  <c r="N3379" i="11"/>
  <c r="N3380" i="11"/>
  <c r="N3381" i="11"/>
  <c r="N3382" i="11"/>
  <c r="N3383" i="11"/>
  <c r="N3384" i="11"/>
  <c r="N3385" i="11"/>
  <c r="N3386" i="11"/>
  <c r="N3387" i="11"/>
  <c r="N3388" i="11"/>
  <c r="N3389" i="11"/>
  <c r="N3390" i="11"/>
  <c r="N3391" i="11"/>
  <c r="N3392" i="11"/>
  <c r="N3393" i="11"/>
  <c r="N3394" i="11"/>
  <c r="N3395" i="11"/>
  <c r="N3396" i="11"/>
  <c r="N3397" i="11"/>
  <c r="N3398" i="11"/>
  <c r="N3399" i="11"/>
  <c r="N3400" i="11"/>
  <c r="N3401" i="11"/>
  <c r="N2" i="11"/>
  <c r="M2" i="2" l="1"/>
  <c r="F1820" i="15"/>
  <c r="G1820" i="15"/>
  <c r="I2" i="15"/>
  <c r="I3" i="15"/>
  <c r="I4" i="15"/>
  <c r="I5" i="15"/>
  <c r="I6" i="15"/>
  <c r="I7" i="15"/>
  <c r="I8" i="15"/>
  <c r="I9" i="15"/>
  <c r="I10" i="15"/>
  <c r="I11" i="15"/>
  <c r="I12" i="15"/>
  <c r="I13" i="15"/>
  <c r="I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I29" i="15"/>
  <c r="I30" i="15"/>
  <c r="I31" i="15"/>
  <c r="I32" i="15"/>
  <c r="I33" i="15"/>
  <c r="I34" i="15"/>
  <c r="I35" i="15"/>
  <c r="I36" i="15"/>
  <c r="I37" i="15"/>
  <c r="I38" i="15"/>
  <c r="I39" i="15"/>
  <c r="I40" i="15"/>
  <c r="I41" i="15"/>
  <c r="I42" i="15"/>
  <c r="I43" i="15"/>
  <c r="I44" i="15"/>
  <c r="I45" i="15"/>
  <c r="I46" i="15"/>
  <c r="I47" i="15"/>
  <c r="I48" i="15"/>
  <c r="I49" i="15"/>
  <c r="I50" i="15"/>
  <c r="I51" i="15"/>
  <c r="I52" i="15"/>
  <c r="I53" i="15"/>
  <c r="I54" i="15"/>
  <c r="I55" i="15"/>
  <c r="I56" i="15"/>
  <c r="I57" i="15"/>
  <c r="I58" i="15"/>
  <c r="I59" i="15"/>
  <c r="I60" i="15"/>
  <c r="I61" i="15"/>
  <c r="I62" i="15"/>
  <c r="I63" i="15"/>
  <c r="I64" i="15"/>
  <c r="I65" i="15"/>
  <c r="I66" i="15"/>
  <c r="I67" i="15"/>
  <c r="I68" i="15"/>
  <c r="I69" i="15"/>
  <c r="I70" i="15"/>
  <c r="I71" i="15"/>
  <c r="I72" i="15"/>
  <c r="I73" i="15"/>
  <c r="I74" i="15"/>
  <c r="I75" i="15"/>
  <c r="I76" i="15"/>
  <c r="I77" i="15"/>
  <c r="I78" i="15"/>
  <c r="I79" i="15"/>
  <c r="I80" i="15"/>
  <c r="I81" i="15"/>
  <c r="I82" i="15"/>
  <c r="I83" i="15"/>
  <c r="I84" i="15"/>
  <c r="I85" i="15"/>
  <c r="I86" i="15"/>
  <c r="I87" i="15"/>
  <c r="I88" i="15"/>
  <c r="I89" i="15"/>
  <c r="I90" i="15"/>
  <c r="I91" i="15"/>
  <c r="I92" i="15"/>
  <c r="I93" i="15"/>
  <c r="I94" i="15"/>
  <c r="I95" i="15"/>
  <c r="I96" i="15"/>
  <c r="I97" i="15"/>
  <c r="I98" i="15"/>
  <c r="I99" i="15"/>
  <c r="I100" i="15"/>
  <c r="I101" i="15"/>
  <c r="I102" i="15"/>
  <c r="I103" i="15"/>
  <c r="I104" i="15"/>
  <c r="I105" i="15"/>
  <c r="I106" i="15"/>
  <c r="I107" i="15"/>
  <c r="I108" i="15"/>
  <c r="I109" i="15"/>
  <c r="I110" i="15"/>
  <c r="I111" i="15"/>
  <c r="I112" i="15"/>
  <c r="I113" i="15"/>
  <c r="I114" i="15"/>
  <c r="I115" i="15"/>
  <c r="I116" i="15"/>
  <c r="I117" i="15"/>
  <c r="I118" i="15"/>
  <c r="I119" i="15"/>
  <c r="I120" i="15"/>
  <c r="I121" i="15"/>
  <c r="I122" i="15"/>
  <c r="I123" i="15"/>
  <c r="I124" i="15"/>
  <c r="I125" i="15"/>
  <c r="I126" i="15"/>
  <c r="I127" i="15"/>
  <c r="I128" i="15"/>
  <c r="I129" i="15"/>
  <c r="I130" i="15"/>
  <c r="I131" i="15"/>
  <c r="I132" i="15"/>
  <c r="I133" i="15"/>
  <c r="I134" i="15"/>
  <c r="I135" i="15"/>
  <c r="I136" i="15"/>
  <c r="I137" i="15"/>
  <c r="I138" i="15"/>
  <c r="I139" i="15"/>
  <c r="I140" i="15"/>
  <c r="I141" i="15"/>
  <c r="I142" i="15"/>
  <c r="I143" i="15"/>
  <c r="I144" i="15"/>
  <c r="I145" i="15"/>
  <c r="I146" i="15"/>
  <c r="I147" i="15"/>
  <c r="I148" i="15"/>
  <c r="I149" i="15"/>
  <c r="I150" i="15"/>
  <c r="I151" i="15"/>
  <c r="I152" i="15"/>
  <c r="I153" i="15"/>
  <c r="I154" i="15"/>
  <c r="I155" i="15"/>
  <c r="I156" i="15"/>
  <c r="I157" i="15"/>
  <c r="I158" i="15"/>
  <c r="I159" i="15"/>
  <c r="I160" i="15"/>
  <c r="I161" i="15"/>
  <c r="I162" i="15"/>
  <c r="I163" i="15"/>
  <c r="I164" i="15"/>
  <c r="I165" i="15"/>
  <c r="I166" i="15"/>
  <c r="I167" i="15"/>
  <c r="I168" i="15"/>
  <c r="I169" i="15"/>
  <c r="I170" i="15"/>
  <c r="I171" i="15"/>
  <c r="I172" i="15"/>
  <c r="I173" i="15"/>
  <c r="I174" i="15"/>
  <c r="I175" i="15"/>
  <c r="I176" i="15"/>
  <c r="I177" i="15"/>
  <c r="I178" i="15"/>
  <c r="I179" i="15"/>
  <c r="I180" i="15"/>
  <c r="I181" i="15"/>
  <c r="I182" i="15"/>
  <c r="I183" i="15"/>
  <c r="I184" i="15"/>
  <c r="I185" i="15"/>
  <c r="I186" i="15"/>
  <c r="I187" i="15"/>
  <c r="I188" i="15"/>
  <c r="I189" i="15"/>
  <c r="I190" i="15"/>
  <c r="I191" i="15"/>
  <c r="I192" i="15"/>
  <c r="I193" i="15"/>
  <c r="I194" i="15"/>
  <c r="I195" i="15"/>
  <c r="I196" i="15"/>
  <c r="I197" i="15"/>
  <c r="I198" i="15"/>
  <c r="I199" i="15"/>
  <c r="I200" i="15"/>
  <c r="I201" i="15"/>
  <c r="I202" i="15"/>
  <c r="I203" i="15"/>
  <c r="I204" i="15"/>
  <c r="I205" i="15"/>
  <c r="I206" i="15"/>
  <c r="I207" i="15"/>
  <c r="I208" i="15"/>
  <c r="I209" i="15"/>
  <c r="I210" i="15"/>
  <c r="I211" i="15"/>
  <c r="I212" i="15"/>
  <c r="I213" i="15"/>
  <c r="I214" i="15"/>
  <c r="I215" i="15"/>
  <c r="I216" i="15"/>
  <c r="I217" i="15"/>
  <c r="I218" i="15"/>
  <c r="I219" i="15"/>
  <c r="I220" i="15"/>
  <c r="I221" i="15"/>
  <c r="I222" i="15"/>
  <c r="I223" i="15"/>
  <c r="I224" i="15"/>
  <c r="I225" i="15"/>
  <c r="I226" i="15"/>
  <c r="I227" i="15"/>
  <c r="I228" i="15"/>
  <c r="I229" i="15"/>
  <c r="I230" i="15"/>
  <c r="I231" i="15"/>
  <c r="I232" i="15"/>
  <c r="I233" i="15"/>
  <c r="I234" i="15"/>
  <c r="I235" i="15"/>
  <c r="I236" i="15"/>
  <c r="I237" i="15"/>
  <c r="I238" i="15"/>
  <c r="I239" i="15"/>
  <c r="I240" i="15"/>
  <c r="I241" i="15"/>
  <c r="I242" i="15"/>
  <c r="I243" i="15"/>
  <c r="I244" i="15"/>
  <c r="I245" i="15"/>
  <c r="I246" i="15"/>
  <c r="I247" i="15"/>
  <c r="I248" i="15"/>
  <c r="I249" i="15"/>
  <c r="I250" i="15"/>
  <c r="I251" i="15"/>
  <c r="I252" i="15"/>
  <c r="I253" i="15"/>
  <c r="I254" i="15"/>
  <c r="I255" i="15"/>
  <c r="I256" i="15"/>
  <c r="I257" i="15"/>
  <c r="I258" i="15"/>
  <c r="I259" i="15"/>
  <c r="I260" i="15"/>
  <c r="I261" i="15"/>
  <c r="I262" i="15"/>
  <c r="I263" i="15"/>
  <c r="I264" i="15"/>
  <c r="I265" i="15"/>
  <c r="I266" i="15"/>
  <c r="I267" i="15"/>
  <c r="I268" i="15"/>
  <c r="I269" i="15"/>
  <c r="I270" i="15"/>
  <c r="I271" i="15"/>
  <c r="I272" i="15"/>
  <c r="I273" i="15"/>
  <c r="I274" i="15"/>
  <c r="I275" i="15"/>
  <c r="I276" i="15"/>
  <c r="I277" i="15"/>
  <c r="I278" i="15"/>
  <c r="I279" i="15"/>
  <c r="I280" i="15"/>
  <c r="I281" i="15"/>
  <c r="I282" i="15"/>
  <c r="I283" i="15"/>
  <c r="I284" i="15"/>
  <c r="I285" i="15"/>
  <c r="I286" i="15"/>
  <c r="I287" i="15"/>
  <c r="I288" i="15"/>
  <c r="I289" i="15"/>
  <c r="I290" i="15"/>
  <c r="I291" i="15"/>
  <c r="I292" i="15"/>
  <c r="I293" i="15"/>
  <c r="I294" i="15"/>
  <c r="I295" i="15"/>
  <c r="I296" i="15"/>
  <c r="I297" i="15"/>
  <c r="I298" i="15"/>
  <c r="I299" i="15"/>
  <c r="I300" i="15"/>
  <c r="I301" i="15"/>
  <c r="I302" i="15"/>
  <c r="I303" i="15"/>
  <c r="I304" i="15"/>
  <c r="I305" i="15"/>
  <c r="I306" i="15"/>
  <c r="I307" i="15"/>
  <c r="I308" i="15"/>
  <c r="I309" i="15"/>
  <c r="I310" i="15"/>
  <c r="I311" i="15"/>
  <c r="I312" i="15"/>
  <c r="I313" i="15"/>
  <c r="I314" i="15"/>
  <c r="I315" i="15"/>
  <c r="I316" i="15"/>
  <c r="I317" i="15"/>
  <c r="I318" i="15"/>
  <c r="I319" i="15"/>
  <c r="I320" i="15"/>
  <c r="I321" i="15"/>
  <c r="I322" i="15"/>
  <c r="I323" i="15"/>
  <c r="I324" i="15"/>
  <c r="I325" i="15"/>
  <c r="I326" i="15"/>
  <c r="I327" i="15"/>
  <c r="I328" i="15"/>
  <c r="I329" i="15"/>
  <c r="I330" i="15"/>
  <c r="I331" i="15"/>
  <c r="I332" i="15"/>
  <c r="I333" i="15"/>
  <c r="I334" i="15"/>
  <c r="I335" i="15"/>
  <c r="I336" i="15"/>
  <c r="I337" i="15"/>
  <c r="I338" i="15"/>
  <c r="I339" i="15"/>
  <c r="I340" i="15"/>
  <c r="I341" i="15"/>
  <c r="I342" i="15"/>
  <c r="I343" i="15"/>
  <c r="I344" i="15"/>
  <c r="I345" i="15"/>
  <c r="I346" i="15"/>
  <c r="I347" i="15"/>
  <c r="I348" i="15"/>
  <c r="I349" i="15"/>
  <c r="I350" i="15"/>
  <c r="I351" i="15"/>
  <c r="I352" i="15"/>
  <c r="I353" i="15"/>
  <c r="I354" i="15"/>
  <c r="I355" i="15"/>
  <c r="I356" i="15"/>
  <c r="I357" i="15"/>
  <c r="I358" i="15"/>
  <c r="I359" i="15"/>
  <c r="I360" i="15"/>
  <c r="I361" i="15"/>
  <c r="I362" i="15"/>
  <c r="I363" i="15"/>
  <c r="I364" i="15"/>
  <c r="I365" i="15"/>
  <c r="I366" i="15"/>
  <c r="I367" i="15"/>
  <c r="I368" i="15"/>
  <c r="I369" i="15"/>
  <c r="I370" i="15"/>
  <c r="I371" i="15"/>
  <c r="I372" i="15"/>
  <c r="I373" i="15"/>
  <c r="I374" i="15"/>
  <c r="I375" i="15"/>
  <c r="I376" i="15"/>
  <c r="I377" i="15"/>
  <c r="I378" i="15"/>
  <c r="I379" i="15"/>
  <c r="I380" i="15"/>
  <c r="I381" i="15"/>
  <c r="I382" i="15"/>
  <c r="I383" i="15"/>
  <c r="I384" i="15"/>
  <c r="I385" i="15"/>
  <c r="I386" i="15"/>
  <c r="I387" i="15"/>
  <c r="I388" i="15"/>
  <c r="I389" i="15"/>
  <c r="I390" i="15"/>
  <c r="I391" i="15"/>
  <c r="I392" i="15"/>
  <c r="I393" i="15"/>
  <c r="I394" i="15"/>
  <c r="I395" i="15"/>
  <c r="I396" i="15"/>
  <c r="I397" i="15"/>
  <c r="I398" i="15"/>
  <c r="I399" i="15"/>
  <c r="I400" i="15"/>
  <c r="I401" i="15"/>
  <c r="I402" i="15"/>
  <c r="I403" i="15"/>
  <c r="I404" i="15"/>
  <c r="I405" i="15"/>
  <c r="I406" i="15"/>
  <c r="I407" i="15"/>
  <c r="I408" i="15"/>
  <c r="I409" i="15"/>
  <c r="I410" i="15"/>
  <c r="I411" i="15"/>
  <c r="I412" i="15"/>
  <c r="I413" i="15"/>
  <c r="I414" i="15"/>
  <c r="I415" i="15"/>
  <c r="I416" i="15"/>
  <c r="I417" i="15"/>
  <c r="I418" i="15"/>
  <c r="I419" i="15"/>
  <c r="I420" i="15"/>
  <c r="I421" i="15"/>
  <c r="I422" i="15"/>
  <c r="I423" i="15"/>
  <c r="I424" i="15"/>
  <c r="I425" i="15"/>
  <c r="I426" i="15"/>
  <c r="I427" i="15"/>
  <c r="I428" i="15"/>
  <c r="I429" i="15"/>
  <c r="I430" i="15"/>
  <c r="I431" i="15"/>
  <c r="I432" i="15"/>
  <c r="I433" i="15"/>
  <c r="I434" i="15"/>
  <c r="I435" i="15"/>
  <c r="I436" i="15"/>
  <c r="I437" i="15"/>
  <c r="I438" i="15"/>
  <c r="I439" i="15"/>
  <c r="I440" i="15"/>
  <c r="I441" i="15"/>
  <c r="I442" i="15"/>
  <c r="I443" i="15"/>
  <c r="I444" i="15"/>
  <c r="I445" i="15"/>
  <c r="I446" i="15"/>
  <c r="I447" i="15"/>
  <c r="I448" i="15"/>
  <c r="I449" i="15"/>
  <c r="I450" i="15"/>
  <c r="I451" i="15"/>
  <c r="I452" i="15"/>
  <c r="I453" i="15"/>
  <c r="I454" i="15"/>
  <c r="I455" i="15"/>
  <c r="I456" i="15"/>
  <c r="I457" i="15"/>
  <c r="I458" i="15"/>
  <c r="I459" i="15"/>
  <c r="I460" i="15"/>
  <c r="I461" i="15"/>
  <c r="I462" i="15"/>
  <c r="I463" i="15"/>
  <c r="I464" i="15"/>
  <c r="I465" i="15"/>
  <c r="I466" i="15"/>
  <c r="I467" i="15"/>
  <c r="I468" i="15"/>
  <c r="I469" i="15"/>
  <c r="I470" i="15"/>
  <c r="I471" i="15"/>
  <c r="I472" i="15"/>
  <c r="I473" i="15"/>
  <c r="I474" i="15"/>
  <c r="I475" i="15"/>
  <c r="I476" i="15"/>
  <c r="I477" i="15"/>
  <c r="I478" i="15"/>
  <c r="I479" i="15"/>
  <c r="I480" i="15"/>
  <c r="I481" i="15"/>
  <c r="I482" i="15"/>
  <c r="I483" i="15"/>
  <c r="I484" i="15"/>
  <c r="I485" i="15"/>
  <c r="I486" i="15"/>
  <c r="I487" i="15"/>
  <c r="I488" i="15"/>
  <c r="I489" i="15"/>
  <c r="I490" i="15"/>
  <c r="I491" i="15"/>
  <c r="I492" i="15"/>
  <c r="I493" i="15"/>
  <c r="I494" i="15"/>
  <c r="I495" i="15"/>
  <c r="I496" i="15"/>
  <c r="I497" i="15"/>
  <c r="I498" i="15"/>
  <c r="I499" i="15"/>
  <c r="I500" i="15"/>
  <c r="I501" i="15"/>
  <c r="I502" i="15"/>
  <c r="I503" i="15"/>
  <c r="I504" i="15"/>
  <c r="I505" i="15"/>
  <c r="I506" i="15"/>
  <c r="I507" i="15"/>
  <c r="I508" i="15"/>
  <c r="I509" i="15"/>
  <c r="I510" i="15"/>
  <c r="I511" i="15"/>
  <c r="I512" i="15"/>
  <c r="I513" i="15"/>
  <c r="I514" i="15"/>
  <c r="I515" i="15"/>
  <c r="I516" i="15"/>
  <c r="I517" i="15"/>
  <c r="I518" i="15"/>
  <c r="I519" i="15"/>
  <c r="I520" i="15"/>
  <c r="I521" i="15"/>
  <c r="I522" i="15"/>
  <c r="I523" i="15"/>
  <c r="I524" i="15"/>
  <c r="I525" i="15"/>
  <c r="I526" i="15"/>
  <c r="I527" i="15"/>
  <c r="I528" i="15"/>
  <c r="I529" i="15"/>
  <c r="I530" i="15"/>
  <c r="I531" i="15"/>
  <c r="I532" i="15"/>
  <c r="I533" i="15"/>
  <c r="I534" i="15"/>
  <c r="I535" i="15"/>
  <c r="I536" i="15"/>
  <c r="I537" i="15"/>
  <c r="I538" i="15"/>
  <c r="I539" i="15"/>
  <c r="I540" i="15"/>
  <c r="I541" i="15"/>
  <c r="I542" i="15"/>
  <c r="I543" i="15"/>
  <c r="I544" i="15"/>
  <c r="I545" i="15"/>
  <c r="I546" i="15"/>
  <c r="I547" i="15"/>
  <c r="I548" i="15"/>
  <c r="I549" i="15"/>
  <c r="I550" i="15"/>
  <c r="I551" i="15"/>
  <c r="I552" i="15"/>
  <c r="I553" i="15"/>
  <c r="I554" i="15"/>
  <c r="I555" i="15"/>
  <c r="I556" i="15"/>
  <c r="I557" i="15"/>
  <c r="I558" i="15"/>
  <c r="I559" i="15"/>
  <c r="I560" i="15"/>
  <c r="I561" i="15"/>
  <c r="I562" i="15"/>
  <c r="I563" i="15"/>
  <c r="I564" i="15"/>
  <c r="I565" i="15"/>
  <c r="I566" i="15"/>
  <c r="I567" i="15"/>
  <c r="I568" i="15"/>
  <c r="I569" i="15"/>
  <c r="I570" i="15"/>
  <c r="I571" i="15"/>
  <c r="I572" i="15"/>
  <c r="I573" i="15"/>
  <c r="I574" i="15"/>
  <c r="I575" i="15"/>
  <c r="I576" i="15"/>
  <c r="I577" i="15"/>
  <c r="I578" i="15"/>
  <c r="I579" i="15"/>
  <c r="I580" i="15"/>
  <c r="I581" i="15"/>
  <c r="I582" i="15"/>
  <c r="I583" i="15"/>
  <c r="I584" i="15"/>
  <c r="I585" i="15"/>
  <c r="I586" i="15"/>
  <c r="I587" i="15"/>
  <c r="I588" i="15"/>
  <c r="I589" i="15"/>
  <c r="I590" i="15"/>
  <c r="I591" i="15"/>
  <c r="I592" i="15"/>
  <c r="I593" i="15"/>
  <c r="I594" i="15"/>
  <c r="I595" i="15"/>
  <c r="I596" i="15"/>
  <c r="I597" i="15"/>
  <c r="I598" i="15"/>
  <c r="I599" i="15"/>
  <c r="I600" i="15"/>
  <c r="I601" i="15"/>
  <c r="I602" i="15"/>
  <c r="I603" i="15"/>
  <c r="I604" i="15"/>
  <c r="I605" i="15"/>
  <c r="I606" i="15"/>
  <c r="I607" i="15"/>
  <c r="I608" i="15"/>
  <c r="I609" i="15"/>
  <c r="I610" i="15"/>
  <c r="I611" i="15"/>
  <c r="I612" i="15"/>
  <c r="I613" i="15"/>
  <c r="I614" i="15"/>
  <c r="I615" i="15"/>
  <c r="I616" i="15"/>
  <c r="I617" i="15"/>
  <c r="I618" i="15"/>
  <c r="I619" i="15"/>
  <c r="I620" i="15"/>
  <c r="I621" i="15"/>
  <c r="I622" i="15"/>
  <c r="I623" i="15"/>
  <c r="I624" i="15"/>
  <c r="I625" i="15"/>
  <c r="I626" i="15"/>
  <c r="I627" i="15"/>
  <c r="I628" i="15"/>
  <c r="I629" i="15"/>
  <c r="I630" i="15"/>
  <c r="I631" i="15"/>
  <c r="I632" i="15"/>
  <c r="I633" i="15"/>
  <c r="I634" i="15"/>
  <c r="I635" i="15"/>
  <c r="I636" i="15"/>
  <c r="I637" i="15"/>
  <c r="I638" i="15"/>
  <c r="I639" i="15"/>
  <c r="I640" i="15"/>
  <c r="I641" i="15"/>
  <c r="I642" i="15"/>
  <c r="I643" i="15"/>
  <c r="I644" i="15"/>
  <c r="I645" i="15"/>
  <c r="I646" i="15"/>
  <c r="I647" i="15"/>
  <c r="I648" i="15"/>
  <c r="I649" i="15"/>
  <c r="I650" i="15"/>
  <c r="I651" i="15"/>
  <c r="I652" i="15"/>
  <c r="I653" i="15"/>
  <c r="I654" i="15"/>
  <c r="I655" i="15"/>
  <c r="I656" i="15"/>
  <c r="I657" i="15"/>
  <c r="I658" i="15"/>
  <c r="I659" i="15"/>
  <c r="I660" i="15"/>
  <c r="I661" i="15"/>
  <c r="I662" i="15"/>
  <c r="I663" i="15"/>
  <c r="I664" i="15"/>
  <c r="I665" i="15"/>
  <c r="I666" i="15"/>
  <c r="I667" i="15"/>
  <c r="I668" i="15"/>
  <c r="I669" i="15"/>
  <c r="I670" i="15"/>
  <c r="I671" i="15"/>
  <c r="I672" i="15"/>
  <c r="I673" i="15"/>
  <c r="I674" i="15"/>
  <c r="I675" i="15"/>
  <c r="I676" i="15"/>
  <c r="I677" i="15"/>
  <c r="I678" i="15"/>
  <c r="I679" i="15"/>
  <c r="I680" i="15"/>
  <c r="I681" i="15"/>
  <c r="I682" i="15"/>
  <c r="I683" i="15"/>
  <c r="I684" i="15"/>
  <c r="I685" i="15"/>
  <c r="I686" i="15"/>
  <c r="I687" i="15"/>
  <c r="I688" i="15"/>
  <c r="I689" i="15"/>
  <c r="I690" i="15"/>
  <c r="I691" i="15"/>
  <c r="I692" i="15"/>
  <c r="I693" i="15"/>
  <c r="I694" i="15"/>
  <c r="I695" i="15"/>
  <c r="I696" i="15"/>
  <c r="I697" i="15"/>
  <c r="I698" i="15"/>
  <c r="I699" i="15"/>
  <c r="I700" i="15"/>
  <c r="I701" i="15"/>
  <c r="I702" i="15"/>
  <c r="I703" i="15"/>
  <c r="I704" i="15"/>
  <c r="I705" i="15"/>
  <c r="I706" i="15"/>
  <c r="I707" i="15"/>
  <c r="I708" i="15"/>
  <c r="I709" i="15"/>
  <c r="I710" i="15"/>
  <c r="I711" i="15"/>
  <c r="I712" i="15"/>
  <c r="I713" i="15"/>
  <c r="I714" i="15"/>
  <c r="I715" i="15"/>
  <c r="I716" i="15"/>
  <c r="I717" i="15"/>
  <c r="I718" i="15"/>
  <c r="I719" i="15"/>
  <c r="I720" i="15"/>
  <c r="I721" i="15"/>
  <c r="I722" i="15"/>
  <c r="I723" i="15"/>
  <c r="I724" i="15"/>
  <c r="I725" i="15"/>
  <c r="I726" i="15"/>
  <c r="I727" i="15"/>
  <c r="I728" i="15"/>
  <c r="I729" i="15"/>
  <c r="I730" i="15"/>
  <c r="I731" i="15"/>
  <c r="I732" i="15"/>
  <c r="I733" i="15"/>
  <c r="I734" i="15"/>
  <c r="I735" i="15"/>
  <c r="I736" i="15"/>
  <c r="I737" i="15"/>
  <c r="I738" i="15"/>
  <c r="I739" i="15"/>
  <c r="I740" i="15"/>
  <c r="I741" i="15"/>
  <c r="I742" i="15"/>
  <c r="I743" i="15"/>
  <c r="I744" i="15"/>
  <c r="I745" i="15"/>
  <c r="I746" i="15"/>
  <c r="I747" i="15"/>
  <c r="I748" i="15"/>
  <c r="I749" i="15"/>
  <c r="I750" i="15"/>
  <c r="I751" i="15"/>
  <c r="I752" i="15"/>
  <c r="I753" i="15"/>
  <c r="I754" i="15"/>
  <c r="I755" i="15"/>
  <c r="I756" i="15"/>
  <c r="I757" i="15"/>
  <c r="I758" i="15"/>
  <c r="I759" i="15"/>
  <c r="I760" i="15"/>
  <c r="I761" i="15"/>
  <c r="I762" i="15"/>
  <c r="I763" i="15"/>
  <c r="I764" i="15"/>
  <c r="I765" i="15"/>
  <c r="I766" i="15"/>
  <c r="I767" i="15"/>
  <c r="I768" i="15"/>
  <c r="I769" i="15"/>
  <c r="I770" i="15"/>
  <c r="I771" i="15"/>
  <c r="I772" i="15"/>
  <c r="I773" i="15"/>
  <c r="I774" i="15"/>
  <c r="I775" i="15"/>
  <c r="I776" i="15"/>
  <c r="I777" i="15"/>
  <c r="I778" i="15"/>
  <c r="I779" i="15"/>
  <c r="I780" i="15"/>
  <c r="I781" i="15"/>
  <c r="I782" i="15"/>
  <c r="I783" i="15"/>
  <c r="I784" i="15"/>
  <c r="I785" i="15"/>
  <c r="I786" i="15"/>
  <c r="I787" i="15"/>
  <c r="I788" i="15"/>
  <c r="I789" i="15"/>
  <c r="I790" i="15"/>
  <c r="I791" i="15"/>
  <c r="I792" i="15"/>
  <c r="I793" i="15"/>
  <c r="I794" i="15"/>
  <c r="I795" i="15"/>
  <c r="I796" i="15"/>
  <c r="I797" i="15"/>
  <c r="I798" i="15"/>
  <c r="I799" i="15"/>
  <c r="I800" i="15"/>
  <c r="I801" i="15"/>
  <c r="I802" i="15"/>
  <c r="I803" i="15"/>
  <c r="I804" i="15"/>
  <c r="I805" i="15"/>
  <c r="I806" i="15"/>
  <c r="I807" i="15"/>
  <c r="I808" i="15"/>
  <c r="I809" i="15"/>
  <c r="I810" i="15"/>
  <c r="I811" i="15"/>
  <c r="I812" i="15"/>
  <c r="I813" i="15"/>
  <c r="I814" i="15"/>
  <c r="I815" i="15"/>
  <c r="I816" i="15"/>
  <c r="I817" i="15"/>
  <c r="I818" i="15"/>
  <c r="I819" i="15"/>
  <c r="I820" i="15"/>
  <c r="I821" i="15"/>
  <c r="I822" i="15"/>
  <c r="I823" i="15"/>
  <c r="I824" i="15"/>
  <c r="I825" i="15"/>
  <c r="I826" i="15"/>
  <c r="I827" i="15"/>
  <c r="I828" i="15"/>
  <c r="I829" i="15"/>
  <c r="I830" i="15"/>
  <c r="I831" i="15"/>
  <c r="I832" i="15"/>
  <c r="I833" i="15"/>
  <c r="I834" i="15"/>
  <c r="I835" i="15"/>
  <c r="I836" i="15"/>
  <c r="I837" i="15"/>
  <c r="I838" i="15"/>
  <c r="I839" i="15"/>
  <c r="I840" i="15"/>
  <c r="I841" i="15"/>
  <c r="I842" i="15"/>
  <c r="I843" i="15"/>
  <c r="I844" i="15"/>
  <c r="I845" i="15"/>
  <c r="I846" i="15"/>
  <c r="I847" i="15"/>
  <c r="I848" i="15"/>
  <c r="I849" i="15"/>
  <c r="I850" i="15"/>
  <c r="I851" i="15"/>
  <c r="I852" i="15"/>
  <c r="I853" i="15"/>
  <c r="I854" i="15"/>
  <c r="I855" i="15"/>
  <c r="I856" i="15"/>
  <c r="I857" i="15"/>
  <c r="I858" i="15"/>
  <c r="I859" i="15"/>
  <c r="I860" i="15"/>
  <c r="I861" i="15"/>
  <c r="I862" i="15"/>
  <c r="I863" i="15"/>
  <c r="I864" i="15"/>
  <c r="I865" i="15"/>
  <c r="I866" i="15"/>
  <c r="I867" i="15"/>
  <c r="I868" i="15"/>
  <c r="I869" i="15"/>
  <c r="I870" i="15"/>
  <c r="I871" i="15"/>
  <c r="I872" i="15"/>
  <c r="I873" i="15"/>
  <c r="I874" i="15"/>
  <c r="I875" i="15"/>
  <c r="I876" i="15"/>
  <c r="I877" i="15"/>
  <c r="I878" i="15"/>
  <c r="I879" i="15"/>
  <c r="I880" i="15"/>
  <c r="I881" i="15"/>
  <c r="I882" i="15"/>
  <c r="I883" i="15"/>
  <c r="I884" i="15"/>
  <c r="I885" i="15"/>
  <c r="I886" i="15"/>
  <c r="I887" i="15"/>
  <c r="I888" i="15"/>
  <c r="I889" i="15"/>
  <c r="I890" i="15"/>
  <c r="I891" i="15"/>
  <c r="I892" i="15"/>
  <c r="I893" i="15"/>
  <c r="I894" i="15"/>
  <c r="I895" i="15"/>
  <c r="I896" i="15"/>
  <c r="I897" i="15"/>
  <c r="I898" i="15"/>
  <c r="I899" i="15"/>
  <c r="I900" i="15"/>
  <c r="I901" i="15"/>
  <c r="I902" i="15"/>
  <c r="I903" i="15"/>
  <c r="I904" i="15"/>
  <c r="I905" i="15"/>
  <c r="I906" i="15"/>
  <c r="I907" i="15"/>
  <c r="I908" i="15"/>
  <c r="I909" i="15"/>
  <c r="I910" i="15"/>
  <c r="I911" i="15"/>
  <c r="I912" i="15"/>
  <c r="I913" i="15"/>
  <c r="I914" i="15"/>
  <c r="I915" i="15"/>
  <c r="I916" i="15"/>
  <c r="I917" i="15"/>
  <c r="I918" i="15"/>
  <c r="I919" i="15"/>
  <c r="I920" i="15"/>
  <c r="I921" i="15"/>
  <c r="I922" i="15"/>
  <c r="I923" i="15"/>
  <c r="I924" i="15"/>
  <c r="I925" i="15"/>
  <c r="I926" i="15"/>
  <c r="I927" i="15"/>
  <c r="I928" i="15"/>
  <c r="I929" i="15"/>
  <c r="I930" i="15"/>
  <c r="I931" i="15"/>
  <c r="I932" i="15"/>
  <c r="I933" i="15"/>
  <c r="I934" i="15"/>
  <c r="I935" i="15"/>
  <c r="I936" i="15"/>
  <c r="I937" i="15"/>
  <c r="I938" i="15"/>
  <c r="I939" i="15"/>
  <c r="I940" i="15"/>
  <c r="I941" i="15"/>
  <c r="I942" i="15"/>
  <c r="I943" i="15"/>
  <c r="I944" i="15"/>
  <c r="I945" i="15"/>
  <c r="I946" i="15"/>
  <c r="I947" i="15"/>
  <c r="I948" i="15"/>
  <c r="I949" i="15"/>
  <c r="I950" i="15"/>
  <c r="I951" i="15"/>
  <c r="I952" i="15"/>
  <c r="I953" i="15"/>
  <c r="I954" i="15"/>
  <c r="I955" i="15"/>
  <c r="I956" i="15"/>
  <c r="I957" i="15"/>
  <c r="I958" i="15"/>
  <c r="I959" i="15"/>
  <c r="I960" i="15"/>
  <c r="I961" i="15"/>
  <c r="I962" i="15"/>
  <c r="I963" i="15"/>
  <c r="I964" i="15"/>
  <c r="I965" i="15"/>
  <c r="I966" i="15"/>
  <c r="I967" i="15"/>
  <c r="I968" i="15"/>
  <c r="I969" i="15"/>
  <c r="I970" i="15"/>
  <c r="I971" i="15"/>
  <c r="I972" i="15"/>
  <c r="I973" i="15"/>
  <c r="I974" i="15"/>
  <c r="I975" i="15"/>
  <c r="I976" i="15"/>
  <c r="I977" i="15"/>
  <c r="I978" i="15"/>
  <c r="I979" i="15"/>
  <c r="I980" i="15"/>
  <c r="I981" i="15"/>
  <c r="I982" i="15"/>
  <c r="I983" i="15"/>
  <c r="I984" i="15"/>
  <c r="I985" i="15"/>
  <c r="I986" i="15"/>
  <c r="I987" i="15"/>
  <c r="I988" i="15"/>
  <c r="I989" i="15"/>
  <c r="I990" i="15"/>
  <c r="I991" i="15"/>
  <c r="I992" i="15"/>
  <c r="I993" i="15"/>
  <c r="I994" i="15"/>
  <c r="I995" i="15"/>
  <c r="I996" i="15"/>
  <c r="I997" i="15"/>
  <c r="I998" i="15"/>
  <c r="I999" i="15"/>
  <c r="I1000" i="15"/>
  <c r="I1001" i="15"/>
  <c r="I1002" i="15"/>
  <c r="I1003" i="15"/>
  <c r="I1004" i="15"/>
  <c r="I1005" i="15"/>
  <c r="I1006" i="15"/>
  <c r="I1007" i="15"/>
  <c r="I1008" i="15"/>
  <c r="I1009" i="15"/>
  <c r="I1010" i="15"/>
  <c r="I1011" i="15"/>
  <c r="I1012" i="15"/>
  <c r="I1013" i="15"/>
  <c r="I1014" i="15"/>
  <c r="I1015" i="15"/>
  <c r="I1016" i="15"/>
  <c r="I1017" i="15"/>
  <c r="I1018" i="15"/>
  <c r="I1019" i="15"/>
  <c r="I1020" i="15"/>
  <c r="I1021" i="15"/>
  <c r="I1022" i="15"/>
  <c r="I1023" i="15"/>
  <c r="I1024" i="15"/>
  <c r="I1025" i="15"/>
  <c r="I1026" i="15"/>
  <c r="I1027" i="15"/>
  <c r="I1028" i="15"/>
  <c r="I1029" i="15"/>
  <c r="I1030" i="15"/>
  <c r="I1031" i="15"/>
  <c r="I1032" i="15"/>
  <c r="I1033" i="15"/>
  <c r="I1034" i="15"/>
  <c r="I1035" i="15"/>
  <c r="I1036" i="15"/>
  <c r="I1037" i="15"/>
  <c r="I1038" i="15"/>
  <c r="I1039" i="15"/>
  <c r="I1040" i="15"/>
  <c r="I1041" i="15"/>
  <c r="I1042" i="15"/>
  <c r="I1043" i="15"/>
  <c r="I1044" i="15"/>
  <c r="I1045" i="15"/>
  <c r="I1046" i="15"/>
  <c r="I1047" i="15"/>
  <c r="I1048" i="15"/>
  <c r="I1049" i="15"/>
  <c r="I1050" i="15"/>
  <c r="I1051" i="15"/>
  <c r="I1052" i="15"/>
  <c r="I1053" i="15"/>
  <c r="I1054" i="15"/>
  <c r="I1055" i="15"/>
  <c r="I1056" i="15"/>
  <c r="I1057" i="15"/>
  <c r="I1058" i="15"/>
  <c r="I1059" i="15"/>
  <c r="I1060" i="15"/>
  <c r="I1061" i="15"/>
  <c r="I1062" i="15"/>
  <c r="I1063" i="15"/>
  <c r="I1064" i="15"/>
  <c r="I1065" i="15"/>
  <c r="I1066" i="15"/>
  <c r="I1067" i="15"/>
  <c r="I1068" i="15"/>
  <c r="I1069" i="15"/>
  <c r="I1070" i="15"/>
  <c r="I1071" i="15"/>
  <c r="I1072" i="15"/>
  <c r="I1073" i="15"/>
  <c r="I1074" i="15"/>
  <c r="I1075" i="15"/>
  <c r="I1076" i="15"/>
  <c r="I1077" i="15"/>
  <c r="I1078" i="15"/>
  <c r="I1079" i="15"/>
  <c r="I1080" i="15"/>
  <c r="I1081" i="15"/>
  <c r="I1082" i="15"/>
  <c r="I1083" i="15"/>
  <c r="I1084" i="15"/>
  <c r="I1085" i="15"/>
  <c r="I1086" i="15"/>
  <c r="I1087" i="15"/>
  <c r="I1088" i="15"/>
  <c r="I1089" i="15"/>
  <c r="I1090" i="15"/>
  <c r="I1091" i="15"/>
  <c r="I1092" i="15"/>
  <c r="I1093" i="15"/>
  <c r="I1094" i="15"/>
  <c r="I1095" i="15"/>
  <c r="I1096" i="15"/>
  <c r="I1097" i="15"/>
  <c r="I1098" i="15"/>
  <c r="I1099" i="15"/>
  <c r="I1100" i="15"/>
  <c r="I1101" i="15"/>
  <c r="I1102" i="15"/>
  <c r="I1103" i="15"/>
  <c r="I1104" i="15"/>
  <c r="I1105" i="15"/>
  <c r="I1106" i="15"/>
  <c r="I1107" i="15"/>
  <c r="I1108" i="15"/>
  <c r="I1109" i="15"/>
  <c r="I1110" i="15"/>
  <c r="I1111" i="15"/>
  <c r="I1112" i="15"/>
  <c r="I1113" i="15"/>
  <c r="I1114" i="15"/>
  <c r="I1115" i="15"/>
  <c r="I1116" i="15"/>
  <c r="I1117" i="15"/>
  <c r="I1118" i="15"/>
  <c r="I1119" i="15"/>
  <c r="I1120" i="15"/>
  <c r="I1121" i="15"/>
  <c r="I1122" i="15"/>
  <c r="I1123" i="15"/>
  <c r="I1124" i="15"/>
  <c r="I1125" i="15"/>
  <c r="I1126" i="15"/>
  <c r="I1127" i="15"/>
  <c r="I1128" i="15"/>
  <c r="I1129" i="15"/>
  <c r="I1130" i="15"/>
  <c r="I1131" i="15"/>
  <c r="I1132" i="15"/>
  <c r="I1133" i="15"/>
  <c r="I1134" i="15"/>
  <c r="I1135" i="15"/>
  <c r="I1136" i="15"/>
  <c r="I1137" i="15"/>
  <c r="I1138" i="15"/>
  <c r="I1139" i="15"/>
  <c r="I1140" i="15"/>
  <c r="I1141" i="15"/>
  <c r="I1142" i="15"/>
  <c r="I1143" i="15"/>
  <c r="I1144" i="15"/>
  <c r="I1145" i="15"/>
  <c r="I1146" i="15"/>
  <c r="I1147" i="15"/>
  <c r="I1148" i="15"/>
  <c r="I1149" i="15"/>
  <c r="I1150" i="15"/>
  <c r="I1151" i="15"/>
  <c r="I1152" i="15"/>
  <c r="I1153" i="15"/>
  <c r="I1154" i="15"/>
  <c r="I1155" i="15"/>
  <c r="I1156" i="15"/>
  <c r="I1157" i="15"/>
  <c r="I1158" i="15"/>
  <c r="I1159" i="15"/>
  <c r="I1160" i="15"/>
  <c r="I1161" i="15"/>
  <c r="I1162" i="15"/>
  <c r="I1163" i="15"/>
  <c r="I1164" i="15"/>
  <c r="I1165" i="15"/>
  <c r="I1166" i="15"/>
  <c r="I1167" i="15"/>
  <c r="I1168" i="15"/>
  <c r="I1169" i="15"/>
  <c r="I1170" i="15"/>
  <c r="I1171" i="15"/>
  <c r="I1172" i="15"/>
  <c r="I1173" i="15"/>
  <c r="I1174" i="15"/>
  <c r="I1175" i="15"/>
  <c r="I1176" i="15"/>
  <c r="I1177" i="15"/>
  <c r="I1178" i="15"/>
  <c r="I1179" i="15"/>
  <c r="I1180" i="15"/>
  <c r="I1181" i="15"/>
  <c r="I1182" i="15"/>
  <c r="I1183" i="15"/>
  <c r="I1184" i="15"/>
  <c r="I1185" i="15"/>
  <c r="I1186" i="15"/>
  <c r="I1187" i="15"/>
  <c r="I1188" i="15"/>
  <c r="I1189" i="15"/>
  <c r="I1190" i="15"/>
  <c r="I1191" i="15"/>
  <c r="I1192" i="15"/>
  <c r="I1193" i="15"/>
  <c r="I1194" i="15"/>
  <c r="I1195" i="15"/>
  <c r="I1196" i="15"/>
  <c r="I1197" i="15"/>
  <c r="I1198" i="15"/>
  <c r="I1199" i="15"/>
  <c r="I1200" i="15"/>
  <c r="I1201" i="15"/>
  <c r="I1202" i="15"/>
  <c r="I1203" i="15"/>
  <c r="I1204" i="15"/>
  <c r="I1205" i="15"/>
  <c r="I1206" i="15"/>
  <c r="I1207" i="15"/>
  <c r="I1208" i="15"/>
  <c r="I1209" i="15"/>
  <c r="I1210" i="15"/>
  <c r="I1211" i="15"/>
  <c r="I1212" i="15"/>
  <c r="I1213" i="15"/>
  <c r="I1214" i="15"/>
  <c r="I1215" i="15"/>
  <c r="I1216" i="15"/>
  <c r="I1217" i="15"/>
  <c r="I1218" i="15"/>
  <c r="I1219" i="15"/>
  <c r="I1220" i="15"/>
  <c r="I1221" i="15"/>
  <c r="I1222" i="15"/>
  <c r="I1223" i="15"/>
  <c r="I1224" i="15"/>
  <c r="I1225" i="15"/>
  <c r="I1226" i="15"/>
  <c r="I1227" i="15"/>
  <c r="I1228" i="15"/>
  <c r="I1229" i="15"/>
  <c r="I1230" i="15"/>
  <c r="I1231" i="15"/>
  <c r="I1232" i="15"/>
  <c r="I1233" i="15"/>
  <c r="I1234" i="15"/>
  <c r="I1235" i="15"/>
  <c r="I1236" i="15"/>
  <c r="I1237" i="15"/>
  <c r="I1238" i="15"/>
  <c r="I1239" i="15"/>
  <c r="I1240" i="15"/>
  <c r="I1241" i="15"/>
  <c r="I1242" i="15"/>
  <c r="I1243" i="15"/>
  <c r="I1244" i="15"/>
  <c r="I1245" i="15"/>
  <c r="I1246" i="15"/>
  <c r="I1247" i="15"/>
  <c r="I1248" i="15"/>
  <c r="I1249" i="15"/>
  <c r="I1250" i="15"/>
  <c r="I1251" i="15"/>
  <c r="I1252" i="15"/>
  <c r="I1253" i="15"/>
  <c r="I1254" i="15"/>
  <c r="I1255" i="15"/>
  <c r="I1256" i="15"/>
  <c r="I1257" i="15"/>
  <c r="I1258" i="15"/>
  <c r="I1259" i="15"/>
  <c r="I1260" i="15"/>
  <c r="I1261" i="15"/>
  <c r="I1262" i="15"/>
  <c r="I1263" i="15"/>
  <c r="I1264" i="15"/>
  <c r="I1265" i="15"/>
  <c r="I1266" i="15"/>
  <c r="I1267" i="15"/>
  <c r="I1268" i="15"/>
  <c r="I1269" i="15"/>
  <c r="I1270" i="15"/>
  <c r="I1271" i="15"/>
  <c r="I1272" i="15"/>
  <c r="I1273" i="15"/>
  <c r="I1274" i="15"/>
  <c r="I1275" i="15"/>
  <c r="I1276" i="15"/>
  <c r="I1277" i="15"/>
  <c r="I1278" i="15"/>
  <c r="I1279" i="15"/>
  <c r="I1280" i="15"/>
  <c r="I1281" i="15"/>
  <c r="I1282" i="15"/>
  <c r="I1283" i="15"/>
  <c r="I1284" i="15"/>
  <c r="I1285" i="15"/>
  <c r="I1286" i="15"/>
  <c r="I1287" i="15"/>
  <c r="I1288" i="15"/>
  <c r="I1289" i="15"/>
  <c r="I1290" i="15"/>
  <c r="I1291" i="15"/>
  <c r="I1292" i="15"/>
  <c r="I1293" i="15"/>
  <c r="I1294" i="15"/>
  <c r="I1295" i="15"/>
  <c r="I1296" i="15"/>
  <c r="I1297" i="15"/>
  <c r="I1298" i="15"/>
  <c r="I1299" i="15"/>
  <c r="I1300" i="15"/>
  <c r="I1301" i="15"/>
  <c r="I1302" i="15"/>
  <c r="I1303" i="15"/>
  <c r="I1304" i="15"/>
  <c r="I1305" i="15"/>
  <c r="I1306" i="15"/>
  <c r="I1307" i="15"/>
  <c r="I1308" i="15"/>
  <c r="I1309" i="15"/>
  <c r="I1310" i="15"/>
  <c r="I1311" i="15"/>
  <c r="I1312" i="15"/>
  <c r="I1313" i="15"/>
  <c r="I1314" i="15"/>
  <c r="I1315" i="15"/>
  <c r="I1316" i="15"/>
  <c r="I1317" i="15"/>
  <c r="I1318" i="15"/>
  <c r="I1319" i="15"/>
  <c r="I1320" i="15"/>
  <c r="I1321" i="15"/>
  <c r="I1322" i="15"/>
  <c r="I1323" i="15"/>
  <c r="I1324" i="15"/>
  <c r="I1325" i="15"/>
  <c r="I1326" i="15"/>
  <c r="I1327" i="15"/>
  <c r="I1328" i="15"/>
  <c r="I1329" i="15"/>
  <c r="I1330" i="15"/>
  <c r="I1331" i="15"/>
  <c r="I1332" i="15"/>
  <c r="I1333" i="15"/>
  <c r="I1334" i="15"/>
  <c r="I1335" i="15"/>
  <c r="I1336" i="15"/>
  <c r="I1337" i="15"/>
  <c r="I1338" i="15"/>
  <c r="I1339" i="15"/>
  <c r="I1340" i="15"/>
  <c r="I1341" i="15"/>
  <c r="I1342" i="15"/>
  <c r="I1343" i="15"/>
  <c r="I1344" i="15"/>
  <c r="I1345" i="15"/>
  <c r="I1346" i="15"/>
  <c r="I1347" i="15"/>
  <c r="I1348" i="15"/>
  <c r="I1349" i="15"/>
  <c r="I1350" i="15"/>
  <c r="I1351" i="15"/>
  <c r="I1352" i="15"/>
  <c r="I1353" i="15"/>
  <c r="I1354" i="15"/>
  <c r="I1355" i="15"/>
  <c r="I1356" i="15"/>
  <c r="I1357" i="15"/>
  <c r="I1358" i="15"/>
  <c r="I1359" i="15"/>
  <c r="I1360" i="15"/>
  <c r="I1361" i="15"/>
  <c r="I1362" i="15"/>
  <c r="I1363" i="15"/>
  <c r="I1364" i="15"/>
  <c r="I1365" i="15"/>
  <c r="I1366" i="15"/>
  <c r="I1367" i="15"/>
  <c r="I1368" i="15"/>
  <c r="I1369" i="15"/>
  <c r="I1370" i="15"/>
  <c r="I1371" i="15"/>
  <c r="I1372" i="15"/>
  <c r="I1373" i="15"/>
  <c r="I1374" i="15"/>
  <c r="I1375" i="15"/>
  <c r="I1376" i="15"/>
  <c r="I1377" i="15"/>
  <c r="I1378" i="15"/>
  <c r="I1379" i="15"/>
  <c r="I1380" i="15"/>
  <c r="I1381" i="15"/>
  <c r="I1382" i="15"/>
  <c r="I1383" i="15"/>
  <c r="I1384" i="15"/>
  <c r="I1385" i="15"/>
  <c r="I1386" i="15"/>
  <c r="I1387" i="15"/>
  <c r="I1388" i="15"/>
  <c r="I1389" i="15"/>
  <c r="I1390" i="15"/>
  <c r="I1391" i="15"/>
  <c r="I1392" i="15"/>
  <c r="I1393" i="15"/>
  <c r="I1394" i="15"/>
  <c r="I1395" i="15"/>
  <c r="I1396" i="15"/>
  <c r="I1397" i="15"/>
  <c r="I1398" i="15"/>
  <c r="I1399" i="15"/>
  <c r="I1400" i="15"/>
  <c r="I1401" i="15"/>
  <c r="I1402" i="15"/>
  <c r="I1403" i="15"/>
  <c r="I1404" i="15"/>
  <c r="I1405" i="15"/>
  <c r="I1406" i="15"/>
  <c r="I1407" i="15"/>
  <c r="I1408" i="15"/>
  <c r="I1409" i="15"/>
  <c r="I1410" i="15"/>
  <c r="I1411" i="15"/>
  <c r="I1412" i="15"/>
  <c r="I1413" i="15"/>
  <c r="I1414" i="15"/>
  <c r="I1415" i="15"/>
  <c r="I1416" i="15"/>
  <c r="I1417" i="15"/>
  <c r="I1418" i="15"/>
  <c r="I1419" i="15"/>
  <c r="I1420" i="15"/>
  <c r="I1421" i="15"/>
  <c r="I1422" i="15"/>
  <c r="I1423" i="15"/>
  <c r="I1424" i="15"/>
  <c r="I1425" i="15"/>
  <c r="I1426" i="15"/>
  <c r="I1427" i="15"/>
  <c r="I1428" i="15"/>
  <c r="I1429" i="15"/>
  <c r="I1430" i="15"/>
  <c r="I1431" i="15"/>
  <c r="I1432" i="15"/>
  <c r="I1433" i="15"/>
  <c r="I1434" i="15"/>
  <c r="I1435" i="15"/>
  <c r="I1436" i="15"/>
  <c r="I1437" i="15"/>
  <c r="I1438" i="15"/>
  <c r="I1439" i="15"/>
  <c r="I1440" i="15"/>
  <c r="I1441" i="15"/>
  <c r="I1442" i="15"/>
  <c r="I1443" i="15"/>
  <c r="I1444" i="15"/>
  <c r="I1445" i="15"/>
  <c r="I1446" i="15"/>
  <c r="I1447" i="15"/>
  <c r="I1448" i="15"/>
  <c r="I1449" i="15"/>
  <c r="I1450" i="15"/>
  <c r="I1451" i="15"/>
  <c r="I1452" i="15"/>
  <c r="I1453" i="15"/>
  <c r="I1454" i="15"/>
  <c r="I1455" i="15"/>
  <c r="I1456" i="15"/>
  <c r="I1457" i="15"/>
  <c r="I1458" i="15"/>
  <c r="I1459" i="15"/>
  <c r="I1460" i="15"/>
  <c r="I1461" i="15"/>
  <c r="I1462" i="15"/>
  <c r="I1463" i="15"/>
  <c r="I1464" i="15"/>
  <c r="I1465" i="15"/>
  <c r="I1466" i="15"/>
  <c r="I1467" i="15"/>
  <c r="I1468" i="15"/>
  <c r="I1469" i="15"/>
  <c r="I1470" i="15"/>
  <c r="I1471" i="15"/>
  <c r="I1472" i="15"/>
  <c r="I1473" i="15"/>
  <c r="I1474" i="15"/>
  <c r="I1475" i="15"/>
  <c r="I1476" i="15"/>
  <c r="I1477" i="15"/>
  <c r="I1478" i="15"/>
  <c r="I1479" i="15"/>
  <c r="I1480" i="15"/>
  <c r="I1481" i="15"/>
  <c r="I1482" i="15"/>
  <c r="I1483" i="15"/>
  <c r="I1484" i="15"/>
  <c r="I1485" i="15"/>
  <c r="I1486" i="15"/>
  <c r="I1487" i="15"/>
  <c r="I1488" i="15"/>
  <c r="I1489" i="15"/>
  <c r="I1490" i="15"/>
  <c r="I1491" i="15"/>
  <c r="I1492" i="15"/>
  <c r="I1493" i="15"/>
  <c r="I1494" i="15"/>
  <c r="I1495" i="15"/>
  <c r="I1496" i="15"/>
  <c r="I1497" i="15"/>
  <c r="I1498" i="15"/>
  <c r="I1499" i="15"/>
  <c r="I1500" i="15"/>
  <c r="I1501" i="15"/>
  <c r="I1502" i="15"/>
  <c r="I1503" i="15"/>
  <c r="I1504" i="15"/>
  <c r="I1505" i="15"/>
  <c r="I1506" i="15"/>
  <c r="I1507" i="15"/>
  <c r="I1508" i="15"/>
  <c r="I1509" i="15"/>
  <c r="I1510" i="15"/>
  <c r="I1511" i="15"/>
  <c r="I1512" i="15"/>
  <c r="I1513" i="15"/>
  <c r="I1514" i="15"/>
  <c r="I1515" i="15"/>
  <c r="I1516" i="15"/>
  <c r="I1517" i="15"/>
  <c r="I1518" i="15"/>
  <c r="I1519" i="15"/>
  <c r="I1520" i="15"/>
  <c r="I1521" i="15"/>
  <c r="I1522" i="15"/>
  <c r="I1523" i="15"/>
  <c r="I1524" i="15"/>
  <c r="I1525" i="15"/>
  <c r="I1526" i="15"/>
  <c r="I1527" i="15"/>
  <c r="I1528" i="15"/>
  <c r="I1529" i="15"/>
  <c r="I1530" i="15"/>
  <c r="I1531" i="15"/>
  <c r="I1532" i="15"/>
  <c r="I1533" i="15"/>
  <c r="I1534" i="15"/>
  <c r="I1535" i="15"/>
  <c r="I1536" i="15"/>
  <c r="I1537" i="15"/>
  <c r="I1538" i="15"/>
  <c r="I1539" i="15"/>
  <c r="I1540" i="15"/>
  <c r="I1541" i="15"/>
  <c r="I1542" i="15"/>
  <c r="I1543" i="15"/>
  <c r="I1544" i="15"/>
  <c r="I1545" i="15"/>
  <c r="I1546" i="15"/>
  <c r="I1547" i="15"/>
  <c r="I1548" i="15"/>
  <c r="I1549" i="15"/>
  <c r="I1550" i="15"/>
  <c r="I1551" i="15"/>
  <c r="I1552" i="15"/>
  <c r="I1553" i="15"/>
  <c r="I1554" i="15"/>
  <c r="I1555" i="15"/>
  <c r="I1556" i="15"/>
  <c r="I1557" i="15"/>
  <c r="I1558" i="15"/>
  <c r="I1559" i="15"/>
  <c r="I1560" i="15"/>
  <c r="I1561" i="15"/>
  <c r="I1562" i="15"/>
  <c r="I1563" i="15"/>
  <c r="I1564" i="15"/>
  <c r="I1565" i="15"/>
  <c r="I1566" i="15"/>
  <c r="I1567" i="15"/>
  <c r="I1568" i="15"/>
  <c r="I1569" i="15"/>
  <c r="I1570" i="15"/>
  <c r="I1571" i="15"/>
  <c r="I1572" i="15"/>
  <c r="I1573" i="15"/>
  <c r="I1574" i="15"/>
  <c r="I1575" i="15"/>
  <c r="I1576" i="15"/>
  <c r="I1577" i="15"/>
  <c r="I1578" i="15"/>
  <c r="I1579" i="15"/>
  <c r="I1580" i="15"/>
  <c r="I1581" i="15"/>
  <c r="I1582" i="15"/>
  <c r="I1583" i="15"/>
  <c r="I1584" i="15"/>
  <c r="I1585" i="15"/>
  <c r="I1586" i="15"/>
  <c r="I1587" i="15"/>
  <c r="I1588" i="15"/>
  <c r="I1589" i="15"/>
  <c r="I1590" i="15"/>
  <c r="I1591" i="15"/>
  <c r="I1592" i="15"/>
  <c r="I1593" i="15"/>
  <c r="I1594" i="15"/>
  <c r="I1595" i="15"/>
  <c r="I1596" i="15"/>
  <c r="I1597" i="15"/>
  <c r="I1598" i="15"/>
  <c r="I1599" i="15"/>
  <c r="I1600" i="15"/>
  <c r="I1601" i="15"/>
  <c r="I1602" i="15"/>
  <c r="I1603" i="15"/>
  <c r="I1604" i="15"/>
  <c r="I1605" i="15"/>
  <c r="I1606" i="15"/>
  <c r="I1607" i="15"/>
  <c r="I1608" i="15"/>
  <c r="I1609" i="15"/>
  <c r="I1610" i="15"/>
  <c r="I1611" i="15"/>
  <c r="I1612" i="15"/>
  <c r="I1613" i="15"/>
  <c r="I1614" i="15"/>
  <c r="I1615" i="15"/>
  <c r="I1616" i="15"/>
  <c r="I1617" i="15"/>
  <c r="I1618" i="15"/>
  <c r="I1619" i="15"/>
  <c r="I1620" i="15"/>
  <c r="I1621" i="15"/>
  <c r="I1622" i="15"/>
  <c r="I1623" i="15"/>
  <c r="I1624" i="15"/>
  <c r="I1625" i="15"/>
  <c r="I1626" i="15"/>
  <c r="I1627" i="15"/>
  <c r="I1628" i="15"/>
  <c r="I1629" i="15"/>
  <c r="I1630" i="15"/>
  <c r="I1631" i="15"/>
  <c r="I1632" i="15"/>
  <c r="I1633" i="15"/>
  <c r="I1634" i="15"/>
  <c r="I1635" i="15"/>
  <c r="I1636" i="15"/>
  <c r="I1637" i="15"/>
  <c r="I1638" i="15"/>
  <c r="I1639" i="15"/>
  <c r="I1640" i="15"/>
  <c r="I1641" i="15"/>
  <c r="I1642" i="15"/>
  <c r="I1643" i="15"/>
  <c r="I1644" i="15"/>
  <c r="I1645" i="15"/>
  <c r="I1646" i="15"/>
  <c r="I1647" i="15"/>
  <c r="I1648" i="15"/>
  <c r="I1649" i="15"/>
  <c r="I1650" i="15"/>
  <c r="I1651" i="15"/>
  <c r="I1652" i="15"/>
  <c r="I1653" i="15"/>
  <c r="I1654" i="15"/>
  <c r="I1655" i="15"/>
  <c r="I1656" i="15"/>
  <c r="I1657" i="15"/>
  <c r="I1658" i="15"/>
  <c r="I1659" i="15"/>
  <c r="I1660" i="15"/>
  <c r="I1661" i="15"/>
  <c r="I1662" i="15"/>
  <c r="I1663" i="15"/>
  <c r="I1664" i="15"/>
  <c r="I1665" i="15"/>
  <c r="I1666" i="15"/>
  <c r="I1667" i="15"/>
  <c r="I1668" i="15"/>
  <c r="I1669" i="15"/>
  <c r="I1670" i="15"/>
  <c r="I1671" i="15"/>
  <c r="I1672" i="15"/>
  <c r="I1673" i="15"/>
  <c r="I1674" i="15"/>
  <c r="I1675" i="15"/>
  <c r="I1676" i="15"/>
  <c r="I1677" i="15"/>
  <c r="I1678" i="15"/>
  <c r="I1679" i="15"/>
  <c r="I1680" i="15"/>
  <c r="I1681" i="15"/>
  <c r="I1682" i="15"/>
  <c r="I1683" i="15"/>
  <c r="I1684" i="15"/>
  <c r="I1685" i="15"/>
  <c r="I1686" i="15"/>
  <c r="I1687" i="15"/>
  <c r="I1688" i="15"/>
  <c r="I1689" i="15"/>
  <c r="I1690" i="15"/>
  <c r="I1691" i="15"/>
  <c r="I1692" i="15"/>
  <c r="I1693" i="15"/>
  <c r="I1694" i="15"/>
  <c r="I1695" i="15"/>
  <c r="I1696" i="15"/>
  <c r="I1697" i="15"/>
  <c r="I1698" i="15"/>
  <c r="I1699" i="15"/>
  <c r="I1700" i="15"/>
  <c r="I1701" i="15"/>
  <c r="I1702" i="15"/>
  <c r="I1703" i="15"/>
  <c r="I1704" i="15"/>
  <c r="I1705" i="15"/>
  <c r="I1706" i="15"/>
  <c r="I1707" i="15"/>
  <c r="I1708" i="15"/>
  <c r="I1709" i="15"/>
  <c r="I1710" i="15"/>
  <c r="I1711" i="15"/>
  <c r="I1712" i="15"/>
  <c r="I1713" i="15"/>
  <c r="I1714" i="15"/>
  <c r="I1715" i="15"/>
  <c r="I1716" i="15"/>
  <c r="I1717" i="15"/>
  <c r="I1718" i="15"/>
  <c r="I1719" i="15"/>
  <c r="I1720" i="15"/>
  <c r="I1721" i="15"/>
  <c r="I1722" i="15"/>
  <c r="I1723" i="15"/>
  <c r="I1724" i="15"/>
  <c r="I1725" i="15"/>
  <c r="I1726" i="15"/>
  <c r="I1727" i="15"/>
  <c r="I1728" i="15"/>
  <c r="I1729" i="15"/>
  <c r="I1730" i="15"/>
  <c r="I1731" i="15"/>
  <c r="I1732" i="15"/>
  <c r="I1733" i="15"/>
  <c r="I1734" i="15"/>
  <c r="I1735" i="15"/>
  <c r="I1736" i="15"/>
  <c r="I1737" i="15"/>
  <c r="I1738" i="15"/>
  <c r="I1739" i="15"/>
  <c r="I1740" i="15"/>
  <c r="I1741" i="15"/>
  <c r="I1742" i="15"/>
  <c r="I1743" i="15"/>
  <c r="I1744" i="15"/>
  <c r="I1745" i="15"/>
  <c r="I1746" i="15"/>
  <c r="I1747" i="15"/>
  <c r="I1748" i="15"/>
  <c r="I1749" i="15"/>
  <c r="I1750" i="15"/>
  <c r="I1751" i="15"/>
  <c r="I1752" i="15"/>
  <c r="I1753" i="15"/>
  <c r="I1754" i="15"/>
  <c r="I1755" i="15"/>
  <c r="I1756" i="15"/>
  <c r="I1757" i="15"/>
  <c r="I1758" i="15"/>
  <c r="I1759" i="15"/>
  <c r="I1760" i="15"/>
  <c r="I1761" i="15"/>
  <c r="I1762" i="15"/>
  <c r="I1763" i="15"/>
  <c r="I1764" i="15"/>
  <c r="I1765" i="15"/>
  <c r="I1766" i="15"/>
  <c r="I1767" i="15"/>
  <c r="I1768" i="15"/>
  <c r="I1769" i="15"/>
  <c r="I1770" i="15"/>
  <c r="I1771" i="15"/>
  <c r="I1772" i="15"/>
  <c r="I1773" i="15"/>
  <c r="I1774" i="15"/>
  <c r="I1775" i="15"/>
  <c r="I1776" i="15"/>
  <c r="I1777" i="15"/>
  <c r="I1778" i="15"/>
  <c r="I1779" i="15"/>
  <c r="I1780" i="15"/>
  <c r="I1781" i="15"/>
  <c r="I1782" i="15"/>
  <c r="I1783" i="15"/>
  <c r="I1784" i="15"/>
  <c r="I1785" i="15"/>
  <c r="I1786" i="15"/>
  <c r="I1787" i="15"/>
  <c r="I1788" i="15"/>
  <c r="I1789" i="15"/>
  <c r="I1790" i="15"/>
  <c r="I1791" i="15"/>
  <c r="I1792" i="15"/>
  <c r="I1793" i="15"/>
  <c r="I1794" i="15"/>
  <c r="I1795" i="15"/>
  <c r="I1796" i="15"/>
  <c r="I1797" i="15"/>
  <c r="I1798" i="15"/>
  <c r="I1799" i="15"/>
  <c r="I1800" i="15"/>
  <c r="I1801" i="15"/>
  <c r="I1802" i="15"/>
  <c r="I1803" i="15"/>
  <c r="I1804" i="15"/>
  <c r="I1805" i="15"/>
  <c r="I1806" i="15"/>
  <c r="I1807" i="15"/>
  <c r="I1808" i="15"/>
  <c r="I1809" i="15"/>
  <c r="I1810" i="15"/>
  <c r="I1811" i="15"/>
  <c r="I1812" i="15"/>
  <c r="I1813" i="15"/>
  <c r="I1814" i="15"/>
  <c r="I1815" i="15"/>
  <c r="I1816" i="15"/>
  <c r="I1817" i="15"/>
  <c r="I1818" i="15"/>
  <c r="I1819" i="15"/>
  <c r="J2" i="15"/>
  <c r="J3" i="15"/>
  <c r="M3" i="15" s="1"/>
  <c r="J4" i="15"/>
  <c r="J5" i="15"/>
  <c r="J6" i="15"/>
  <c r="J7" i="15"/>
  <c r="J8" i="15"/>
  <c r="J9" i="15"/>
  <c r="J10" i="15"/>
  <c r="J11" i="15"/>
  <c r="J12" i="15"/>
  <c r="J13" i="15"/>
  <c r="J14" i="15"/>
  <c r="J15" i="15"/>
  <c r="J16" i="15"/>
  <c r="K16" i="15" s="1"/>
  <c r="J17" i="15"/>
  <c r="J18" i="15"/>
  <c r="M18" i="15" s="1"/>
  <c r="J19" i="15"/>
  <c r="J20" i="15"/>
  <c r="J21" i="15"/>
  <c r="J22" i="15"/>
  <c r="J23" i="15"/>
  <c r="J24" i="15"/>
  <c r="J25" i="15"/>
  <c r="K25" i="15" s="1"/>
  <c r="J26" i="15"/>
  <c r="J27" i="15"/>
  <c r="J28" i="15"/>
  <c r="J29" i="15"/>
  <c r="J30" i="15"/>
  <c r="J31" i="15"/>
  <c r="J32" i="15"/>
  <c r="J33" i="15"/>
  <c r="J34" i="15"/>
  <c r="J35" i="15"/>
  <c r="J36" i="15"/>
  <c r="J37" i="15"/>
  <c r="J38" i="15"/>
  <c r="J39" i="15"/>
  <c r="J40" i="15"/>
  <c r="K40" i="15" s="1"/>
  <c r="J41" i="15"/>
  <c r="J42" i="15"/>
  <c r="J43" i="15"/>
  <c r="J44" i="15"/>
  <c r="J45" i="15"/>
  <c r="J46" i="15"/>
  <c r="J47" i="15"/>
  <c r="J48" i="15"/>
  <c r="J49" i="15"/>
  <c r="J50" i="15"/>
  <c r="J51" i="15"/>
  <c r="J52" i="15"/>
  <c r="J53" i="15"/>
  <c r="J54" i="15"/>
  <c r="J55" i="15"/>
  <c r="J56" i="15"/>
  <c r="K56" i="15" s="1"/>
  <c r="J57" i="15"/>
  <c r="J58" i="15"/>
  <c r="J59" i="15"/>
  <c r="J60" i="15"/>
  <c r="M60" i="15" s="1"/>
  <c r="J61" i="15"/>
  <c r="J62" i="15"/>
  <c r="J63" i="15"/>
  <c r="J64" i="15"/>
  <c r="J65" i="15"/>
  <c r="K65" i="15" s="1"/>
  <c r="J66" i="15"/>
  <c r="K66" i="15" s="1"/>
  <c r="J67" i="15"/>
  <c r="J68" i="15"/>
  <c r="J69" i="15"/>
  <c r="J70" i="15"/>
  <c r="J71" i="15"/>
  <c r="J72" i="15"/>
  <c r="J73" i="15"/>
  <c r="J74" i="15"/>
  <c r="J75" i="15"/>
  <c r="J76" i="15"/>
  <c r="J77" i="15"/>
  <c r="J78" i="15"/>
  <c r="J79" i="15"/>
  <c r="J80" i="15"/>
  <c r="K80" i="15" s="1"/>
  <c r="J81" i="15"/>
  <c r="J82" i="15"/>
  <c r="J83" i="15"/>
  <c r="J84" i="15"/>
  <c r="J85" i="15"/>
  <c r="J86" i="15"/>
  <c r="M86" i="15" s="1"/>
  <c r="N86" i="15" s="1"/>
  <c r="O86" i="15" s="1"/>
  <c r="J87" i="15"/>
  <c r="J88" i="15"/>
  <c r="J89" i="15"/>
  <c r="J90" i="15"/>
  <c r="J91" i="15"/>
  <c r="J92" i="15"/>
  <c r="J93" i="15"/>
  <c r="J94" i="15"/>
  <c r="J95" i="15"/>
  <c r="J96" i="15"/>
  <c r="K96" i="15" s="1"/>
  <c r="J97" i="15"/>
  <c r="J98" i="15"/>
  <c r="J99" i="15"/>
  <c r="J100" i="15"/>
  <c r="J101" i="15"/>
  <c r="J102" i="15"/>
  <c r="J103" i="15"/>
  <c r="K103" i="15" s="1"/>
  <c r="J104" i="15"/>
  <c r="J105" i="15"/>
  <c r="J106" i="15"/>
  <c r="J107" i="15"/>
  <c r="J108" i="15"/>
  <c r="J109" i="15"/>
  <c r="J110" i="15"/>
  <c r="J111" i="15"/>
  <c r="J112" i="15"/>
  <c r="J113" i="15"/>
  <c r="J114" i="15"/>
  <c r="J115" i="15"/>
  <c r="J116" i="15"/>
  <c r="K116" i="15" s="1"/>
  <c r="J117" i="15"/>
  <c r="J118" i="15"/>
  <c r="J119" i="15"/>
  <c r="J120" i="15"/>
  <c r="K120" i="15" s="1"/>
  <c r="J121" i="15"/>
  <c r="J122" i="15"/>
  <c r="J123" i="15"/>
  <c r="K123" i="15" s="1"/>
  <c r="J124" i="15"/>
  <c r="J125" i="15"/>
  <c r="K125" i="15" s="1"/>
  <c r="J126" i="15"/>
  <c r="J127" i="15"/>
  <c r="J128" i="15"/>
  <c r="J129" i="15"/>
  <c r="J130" i="15"/>
  <c r="K130" i="15" s="1"/>
  <c r="J131" i="15"/>
  <c r="J132" i="15"/>
  <c r="J133" i="15"/>
  <c r="J134" i="15"/>
  <c r="J135" i="15"/>
  <c r="J136" i="15"/>
  <c r="J137" i="15"/>
  <c r="J138" i="15"/>
  <c r="J139" i="15"/>
  <c r="J140" i="15"/>
  <c r="K140" i="15" s="1"/>
  <c r="J141" i="15"/>
  <c r="J142" i="15"/>
  <c r="J143" i="15"/>
  <c r="K143" i="15" s="1"/>
  <c r="J144" i="15"/>
  <c r="J145" i="15"/>
  <c r="J146" i="15"/>
  <c r="J147" i="15"/>
  <c r="J148" i="15"/>
  <c r="J149" i="15"/>
  <c r="J150" i="15"/>
  <c r="J151" i="15"/>
  <c r="J152" i="15"/>
  <c r="J153" i="15"/>
  <c r="J154" i="15"/>
  <c r="J155" i="15"/>
  <c r="J156" i="15"/>
  <c r="K156" i="15" s="1"/>
  <c r="J157" i="15"/>
  <c r="J158" i="15"/>
  <c r="J159" i="15"/>
  <c r="J160" i="15"/>
  <c r="K160" i="15" s="1"/>
  <c r="J161" i="15"/>
  <c r="K161" i="15" s="1"/>
  <c r="J162" i="15"/>
  <c r="J163" i="15"/>
  <c r="J164" i="15"/>
  <c r="J165" i="15"/>
  <c r="J166" i="15"/>
  <c r="J167" i="15"/>
  <c r="J168" i="15"/>
  <c r="J169" i="15"/>
  <c r="J170" i="15"/>
  <c r="J171" i="15"/>
  <c r="J172" i="15"/>
  <c r="J173" i="15"/>
  <c r="J174" i="15"/>
  <c r="J175" i="15"/>
  <c r="J176" i="15"/>
  <c r="M176" i="15" s="1"/>
  <c r="J177" i="15"/>
  <c r="K177" i="15" s="1"/>
  <c r="J178" i="15"/>
  <c r="J179" i="15"/>
  <c r="J180" i="15"/>
  <c r="K180" i="15" s="1"/>
  <c r="J181" i="15"/>
  <c r="K181" i="15" s="1"/>
  <c r="J182" i="15"/>
  <c r="J183" i="15"/>
  <c r="J184" i="15"/>
  <c r="J185" i="15"/>
  <c r="K185" i="15" s="1"/>
  <c r="J186" i="15"/>
  <c r="J187" i="15"/>
  <c r="J188" i="15"/>
  <c r="J189" i="15"/>
  <c r="J190" i="15"/>
  <c r="J191" i="15"/>
  <c r="J192" i="15"/>
  <c r="J193" i="15"/>
  <c r="J194" i="15"/>
  <c r="J195" i="15"/>
  <c r="J196" i="15"/>
  <c r="K196" i="15" s="1"/>
  <c r="J197" i="15"/>
  <c r="J198" i="15"/>
  <c r="J199" i="15"/>
  <c r="J200" i="15"/>
  <c r="J201" i="15"/>
  <c r="K201" i="15" s="1"/>
  <c r="J202" i="15"/>
  <c r="J203" i="15"/>
  <c r="K203" i="15" s="1"/>
  <c r="J204" i="15"/>
  <c r="J205" i="15"/>
  <c r="J206" i="15"/>
  <c r="J207" i="15"/>
  <c r="J208" i="15"/>
  <c r="J209" i="15"/>
  <c r="J210" i="15"/>
  <c r="J211" i="15"/>
  <c r="J212" i="15"/>
  <c r="J213" i="15"/>
  <c r="J214" i="15"/>
  <c r="J215" i="15"/>
  <c r="J216" i="15"/>
  <c r="K216" i="15" s="1"/>
  <c r="J217" i="15"/>
  <c r="J218" i="15"/>
  <c r="J219" i="15"/>
  <c r="J220" i="15"/>
  <c r="J221" i="15"/>
  <c r="J222" i="15"/>
  <c r="J223" i="15"/>
  <c r="J224" i="15"/>
  <c r="J225" i="15"/>
  <c r="K225" i="15" s="1"/>
  <c r="J226" i="15"/>
  <c r="K226" i="15" s="1"/>
  <c r="J227" i="15"/>
  <c r="J228" i="15"/>
  <c r="J229" i="15"/>
  <c r="J230" i="15"/>
  <c r="J231" i="15"/>
  <c r="J232" i="15"/>
  <c r="J233" i="15"/>
  <c r="J234" i="15"/>
  <c r="J235" i="15"/>
  <c r="J236" i="15"/>
  <c r="J237" i="15"/>
  <c r="J238" i="15"/>
  <c r="J239" i="15"/>
  <c r="J240" i="15"/>
  <c r="K240" i="15" s="1"/>
  <c r="J241" i="15"/>
  <c r="K241" i="15" s="1"/>
  <c r="J242" i="15"/>
  <c r="J243" i="15"/>
  <c r="J244" i="15"/>
  <c r="J245" i="15"/>
  <c r="K245" i="15" s="1"/>
  <c r="J246" i="15"/>
  <c r="J247" i="15"/>
  <c r="J248" i="15"/>
  <c r="J249" i="15"/>
  <c r="J250" i="15"/>
  <c r="K250" i="15" s="1"/>
  <c r="J251" i="15"/>
  <c r="J252" i="15"/>
  <c r="J253" i="15"/>
  <c r="J254" i="15"/>
  <c r="J255" i="15"/>
  <c r="J256" i="15"/>
  <c r="K256" i="15" s="1"/>
  <c r="J257" i="15"/>
  <c r="J258" i="15"/>
  <c r="J259" i="15"/>
  <c r="J260" i="15"/>
  <c r="K260" i="15" s="1"/>
  <c r="J261" i="15"/>
  <c r="K261" i="15" s="1"/>
  <c r="J262" i="15"/>
  <c r="J263" i="15"/>
  <c r="J264" i="15"/>
  <c r="J265" i="15"/>
  <c r="J266" i="15"/>
  <c r="M266" i="15" s="1"/>
  <c r="N266" i="15" s="1"/>
  <c r="J267" i="15"/>
  <c r="J268" i="15"/>
  <c r="J269" i="15"/>
  <c r="J270" i="15"/>
  <c r="J271" i="15"/>
  <c r="J272" i="15"/>
  <c r="J273" i="15"/>
  <c r="J274" i="15"/>
  <c r="J275" i="15"/>
  <c r="J276" i="15"/>
  <c r="M276" i="15" s="1"/>
  <c r="N276" i="15" s="1"/>
  <c r="J277" i="15"/>
  <c r="J278" i="15"/>
  <c r="J279" i="15"/>
  <c r="J280" i="15"/>
  <c r="J281" i="15"/>
  <c r="J282" i="15"/>
  <c r="J283" i="15"/>
  <c r="K283" i="15" s="1"/>
  <c r="J284" i="15"/>
  <c r="J285" i="15"/>
  <c r="K285" i="15" s="1"/>
  <c r="J286" i="15"/>
  <c r="K286" i="15" s="1"/>
  <c r="J287" i="15"/>
  <c r="J288" i="15"/>
  <c r="J289" i="15"/>
  <c r="J290" i="15"/>
  <c r="J291" i="15"/>
  <c r="J292" i="15"/>
  <c r="J293" i="15"/>
  <c r="J294" i="15"/>
  <c r="J295" i="15"/>
  <c r="J296" i="15"/>
  <c r="J297" i="15"/>
  <c r="K297" i="15" s="1"/>
  <c r="J298" i="15"/>
  <c r="J299" i="15"/>
  <c r="J300" i="15"/>
  <c r="K300" i="15" s="1"/>
  <c r="J301" i="15"/>
  <c r="J302" i="15"/>
  <c r="J303" i="15"/>
  <c r="K303" i="15" s="1"/>
  <c r="J304" i="15"/>
  <c r="J305" i="15"/>
  <c r="K305" i="15" s="1"/>
  <c r="J306" i="15"/>
  <c r="K306" i="15" s="1"/>
  <c r="J307" i="15"/>
  <c r="J308" i="15"/>
  <c r="J309" i="15"/>
  <c r="J310" i="15"/>
  <c r="J311" i="15"/>
  <c r="J312" i="15"/>
  <c r="J313" i="15"/>
  <c r="J314" i="15"/>
  <c r="J315" i="15"/>
  <c r="J316" i="15"/>
  <c r="K316" i="15" s="1"/>
  <c r="J317" i="15"/>
  <c r="J318" i="15"/>
  <c r="J319" i="15"/>
  <c r="J320" i="15"/>
  <c r="M320" i="15" s="1"/>
  <c r="J321" i="15"/>
  <c r="J322" i="15"/>
  <c r="J323" i="15"/>
  <c r="M323" i="15" s="1"/>
  <c r="N323" i="15" s="1"/>
  <c r="J324" i="15"/>
  <c r="J325" i="15"/>
  <c r="K325" i="15" s="1"/>
  <c r="J326" i="15"/>
  <c r="J327" i="15"/>
  <c r="J328" i="15"/>
  <c r="J329" i="15"/>
  <c r="J330" i="15"/>
  <c r="J331" i="15"/>
  <c r="J332" i="15"/>
  <c r="J333" i="15"/>
  <c r="J334" i="15"/>
  <c r="J335" i="15"/>
  <c r="J336" i="15"/>
  <c r="K336" i="15" s="1"/>
  <c r="J337" i="15"/>
  <c r="M337" i="15" s="1"/>
  <c r="J338" i="15"/>
  <c r="J339" i="15"/>
  <c r="J340" i="15"/>
  <c r="K340" i="15" s="1"/>
  <c r="J341" i="15"/>
  <c r="J342" i="15"/>
  <c r="J343" i="15"/>
  <c r="J344" i="15"/>
  <c r="J345" i="15"/>
  <c r="J346" i="15"/>
  <c r="K346" i="15" s="1"/>
  <c r="J347" i="15"/>
  <c r="J348" i="15"/>
  <c r="J349" i="15"/>
  <c r="J350" i="15"/>
  <c r="K350" i="15" s="1"/>
  <c r="J351" i="15"/>
  <c r="J352" i="15"/>
  <c r="J353" i="15"/>
  <c r="J354" i="15"/>
  <c r="J355" i="15"/>
  <c r="J356" i="15"/>
  <c r="J357" i="15"/>
  <c r="J358" i="15"/>
  <c r="J359" i="15"/>
  <c r="J360" i="15"/>
  <c r="M360" i="15" s="1"/>
  <c r="J361" i="15"/>
  <c r="J362" i="15"/>
  <c r="J363" i="15"/>
  <c r="J364" i="15"/>
  <c r="J365" i="15"/>
  <c r="K365" i="15" s="1"/>
  <c r="J366" i="15"/>
  <c r="K366" i="15" s="1"/>
  <c r="J367" i="15"/>
  <c r="J368" i="15"/>
  <c r="J369" i="15"/>
  <c r="J370" i="15"/>
  <c r="J371" i="15"/>
  <c r="J372" i="15"/>
  <c r="J373" i="15"/>
  <c r="J374" i="15"/>
  <c r="J375" i="15"/>
  <c r="J376" i="15"/>
  <c r="K376" i="15" s="1"/>
  <c r="J377" i="15"/>
  <c r="K377" i="15" s="1"/>
  <c r="J378" i="15"/>
  <c r="J379" i="15"/>
  <c r="J380" i="15"/>
  <c r="J381" i="15"/>
  <c r="J382" i="15"/>
  <c r="J383" i="15"/>
  <c r="J384" i="15"/>
  <c r="J385" i="15"/>
  <c r="K385" i="15" s="1"/>
  <c r="J386" i="15"/>
  <c r="J387" i="15"/>
  <c r="J388" i="15"/>
  <c r="J389" i="15"/>
  <c r="J390" i="15"/>
  <c r="J391" i="15"/>
  <c r="J392" i="15"/>
  <c r="J393" i="15"/>
  <c r="J394" i="15"/>
  <c r="J395" i="15"/>
  <c r="J396" i="15"/>
  <c r="K396" i="15" s="1"/>
  <c r="J397" i="15"/>
  <c r="J398" i="15"/>
  <c r="M398" i="15" s="1"/>
  <c r="J399" i="15"/>
  <c r="J400" i="15"/>
  <c r="K400" i="15" s="1"/>
  <c r="J401" i="15"/>
  <c r="J402" i="15"/>
  <c r="J403" i="15"/>
  <c r="J404" i="15"/>
  <c r="J405" i="15"/>
  <c r="M405" i="15" s="1"/>
  <c r="J406" i="15"/>
  <c r="K406" i="15" s="1"/>
  <c r="J407" i="15"/>
  <c r="J408" i="15"/>
  <c r="J409" i="15"/>
  <c r="J410" i="15"/>
  <c r="K410" i="15" s="1"/>
  <c r="J411" i="15"/>
  <c r="J412" i="15"/>
  <c r="J413" i="15"/>
  <c r="J414" i="15"/>
  <c r="J415" i="15"/>
  <c r="J416" i="15"/>
  <c r="J417" i="15"/>
  <c r="J418" i="15"/>
  <c r="J419" i="15"/>
  <c r="J420" i="15"/>
  <c r="K420" i="15" s="1"/>
  <c r="J421" i="15"/>
  <c r="K421" i="15" s="1"/>
  <c r="J422" i="15"/>
  <c r="J423" i="15"/>
  <c r="J424" i="15"/>
  <c r="J425" i="15"/>
  <c r="J426" i="15"/>
  <c r="J427" i="15"/>
  <c r="J428" i="15"/>
  <c r="J429" i="15"/>
  <c r="J430" i="15"/>
  <c r="J431" i="15"/>
  <c r="J432" i="15"/>
  <c r="J433" i="15"/>
  <c r="J434" i="15"/>
  <c r="J435" i="15"/>
  <c r="J436" i="15"/>
  <c r="J437" i="15"/>
  <c r="K437" i="15" s="1"/>
  <c r="J438" i="15"/>
  <c r="J439" i="15"/>
  <c r="J440" i="15"/>
  <c r="J441" i="15"/>
  <c r="J442" i="15"/>
  <c r="J443" i="15"/>
  <c r="J444" i="15"/>
  <c r="J445" i="15"/>
  <c r="K445" i="15" s="1"/>
  <c r="J446" i="15"/>
  <c r="J447" i="15"/>
  <c r="J448" i="15"/>
  <c r="J449" i="15"/>
  <c r="J450" i="15"/>
  <c r="J451" i="15"/>
  <c r="J452" i="15"/>
  <c r="J453" i="15"/>
  <c r="J454" i="15"/>
  <c r="J455" i="15"/>
  <c r="J456" i="15"/>
  <c r="J457" i="15"/>
  <c r="K457" i="15" s="1"/>
  <c r="J458" i="15"/>
  <c r="J459" i="15"/>
  <c r="J460" i="15"/>
  <c r="J461" i="15"/>
  <c r="J462" i="15"/>
  <c r="J463" i="15"/>
  <c r="J464" i="15"/>
  <c r="J465" i="15"/>
  <c r="K465" i="15" s="1"/>
  <c r="J466" i="15"/>
  <c r="J467" i="15"/>
  <c r="J468" i="15"/>
  <c r="J469" i="15"/>
  <c r="J470" i="15"/>
  <c r="J471" i="15"/>
  <c r="J472" i="15"/>
  <c r="J473" i="15"/>
  <c r="J474" i="15"/>
  <c r="J475" i="15"/>
  <c r="J476" i="15"/>
  <c r="K476" i="15" s="1"/>
  <c r="J477" i="15"/>
  <c r="J478" i="15"/>
  <c r="J479" i="15"/>
  <c r="J480" i="15"/>
  <c r="K480" i="15" s="1"/>
  <c r="J481" i="15"/>
  <c r="J482" i="15"/>
  <c r="J483" i="15"/>
  <c r="J484" i="15"/>
  <c r="J485" i="15"/>
  <c r="K485" i="15" s="1"/>
  <c r="J486" i="15"/>
  <c r="J487" i="15"/>
  <c r="J488" i="15"/>
  <c r="J489" i="15"/>
  <c r="J490" i="15"/>
  <c r="J491" i="15"/>
  <c r="J492" i="15"/>
  <c r="J493" i="15"/>
  <c r="J494" i="15"/>
  <c r="J495" i="15"/>
  <c r="J496" i="15"/>
  <c r="K496" i="15" s="1"/>
  <c r="J497" i="15"/>
  <c r="J498" i="15"/>
  <c r="J499" i="15"/>
  <c r="J500" i="15"/>
  <c r="K500" i="15" s="1"/>
  <c r="J501" i="15"/>
  <c r="J502" i="15"/>
  <c r="J503" i="15"/>
  <c r="J504" i="15"/>
  <c r="J505" i="15"/>
  <c r="K505" i="15" s="1"/>
  <c r="J506" i="15"/>
  <c r="J507" i="15"/>
  <c r="J508" i="15"/>
  <c r="J509" i="15"/>
  <c r="J510" i="15"/>
  <c r="K510" i="15" s="1"/>
  <c r="J511" i="15"/>
  <c r="J512" i="15"/>
  <c r="J513" i="15"/>
  <c r="J514" i="15"/>
  <c r="J515" i="15"/>
  <c r="J516" i="15"/>
  <c r="K516" i="15" s="1"/>
  <c r="J517" i="15"/>
  <c r="J518" i="15"/>
  <c r="J519" i="15"/>
  <c r="J520" i="15"/>
  <c r="M520" i="15" s="1"/>
  <c r="N520" i="15" s="1"/>
  <c r="O520" i="15" s="1"/>
  <c r="J521" i="15"/>
  <c r="J522" i="15"/>
  <c r="J523" i="15"/>
  <c r="J524" i="15"/>
  <c r="J525" i="15"/>
  <c r="K525" i="15" s="1"/>
  <c r="J526" i="15"/>
  <c r="K526" i="15" s="1"/>
  <c r="J527" i="15"/>
  <c r="J528" i="15"/>
  <c r="J529" i="15"/>
  <c r="J530" i="15"/>
  <c r="J531" i="15"/>
  <c r="J532" i="15"/>
  <c r="J533" i="15"/>
  <c r="J534" i="15"/>
  <c r="J535" i="15"/>
  <c r="J536" i="15"/>
  <c r="K536" i="15" s="1"/>
  <c r="J537" i="15"/>
  <c r="M537" i="15" s="1"/>
  <c r="J538" i="15"/>
  <c r="J539" i="15"/>
  <c r="J540" i="15"/>
  <c r="K540" i="15" s="1"/>
  <c r="J541" i="15"/>
  <c r="J542" i="15"/>
  <c r="J543" i="15"/>
  <c r="J544" i="15"/>
  <c r="J545" i="15"/>
  <c r="J546" i="15"/>
  <c r="K546" i="15" s="1"/>
  <c r="J547" i="15"/>
  <c r="J548" i="15"/>
  <c r="J549" i="15"/>
  <c r="J550" i="15"/>
  <c r="J551" i="15"/>
  <c r="J552" i="15"/>
  <c r="J553" i="15"/>
  <c r="J554" i="15"/>
  <c r="J555" i="15"/>
  <c r="J556" i="15"/>
  <c r="J557" i="15"/>
  <c r="J558" i="15"/>
  <c r="J559" i="15"/>
  <c r="J560" i="15"/>
  <c r="K560" i="15" s="1"/>
  <c r="J561" i="15"/>
  <c r="J562" i="15"/>
  <c r="J563" i="15"/>
  <c r="J564" i="15"/>
  <c r="J565" i="15"/>
  <c r="J566" i="15"/>
  <c r="J567" i="15"/>
  <c r="J568" i="15"/>
  <c r="J569" i="15"/>
  <c r="J570" i="15"/>
  <c r="J571" i="15"/>
  <c r="J572" i="15"/>
  <c r="J573" i="15"/>
  <c r="J574" i="15"/>
  <c r="J575" i="15"/>
  <c r="J576" i="15"/>
  <c r="K576" i="15" s="1"/>
  <c r="J577" i="15"/>
  <c r="J578" i="15"/>
  <c r="J579" i="15"/>
  <c r="J580" i="15"/>
  <c r="M580" i="15" s="1"/>
  <c r="N580" i="15" s="1"/>
  <c r="J581" i="15"/>
  <c r="K581" i="15" s="1"/>
  <c r="J582" i="15"/>
  <c r="J583" i="15"/>
  <c r="J584" i="15"/>
  <c r="J585" i="15"/>
  <c r="K585" i="15" s="1"/>
  <c r="J586" i="15"/>
  <c r="K586" i="15" s="1"/>
  <c r="J587" i="15"/>
  <c r="J588" i="15"/>
  <c r="J589" i="15"/>
  <c r="J590" i="15"/>
  <c r="J591" i="15"/>
  <c r="J592" i="15"/>
  <c r="J593" i="15"/>
  <c r="J594" i="15"/>
  <c r="J595" i="15"/>
  <c r="J596" i="15"/>
  <c r="K596" i="15" s="1"/>
  <c r="J597" i="15"/>
  <c r="K597" i="15" s="1"/>
  <c r="J598" i="15"/>
  <c r="J599" i="15"/>
  <c r="J600" i="15"/>
  <c r="K600" i="15" s="1"/>
  <c r="J601" i="15"/>
  <c r="J602" i="15"/>
  <c r="J603" i="15"/>
  <c r="J604" i="15"/>
  <c r="J605" i="15"/>
  <c r="K605" i="15" s="1"/>
  <c r="J606" i="15"/>
  <c r="J607" i="15"/>
  <c r="J608" i="15"/>
  <c r="J609" i="15"/>
  <c r="J610" i="15"/>
  <c r="J611" i="15"/>
  <c r="J612" i="15"/>
  <c r="J613" i="15"/>
  <c r="J614" i="15"/>
  <c r="J615" i="15"/>
  <c r="J616" i="15"/>
  <c r="J617" i="15"/>
  <c r="K617" i="15" s="1"/>
  <c r="J618" i="15"/>
  <c r="M618" i="15" s="1"/>
  <c r="N618" i="15" s="1"/>
  <c r="J619" i="15"/>
  <c r="J620" i="15"/>
  <c r="J621" i="15"/>
  <c r="J622" i="15"/>
  <c r="J623" i="15"/>
  <c r="J624" i="15"/>
  <c r="J625" i="15"/>
  <c r="K625" i="15" s="1"/>
  <c r="J626" i="15"/>
  <c r="K626" i="15" s="1"/>
  <c r="J627" i="15"/>
  <c r="J628" i="15"/>
  <c r="J629" i="15"/>
  <c r="J630" i="15"/>
  <c r="J631" i="15"/>
  <c r="J632" i="15"/>
  <c r="J633" i="15"/>
  <c r="J634" i="15"/>
  <c r="J635" i="15"/>
  <c r="J636" i="15"/>
  <c r="K636" i="15" s="1"/>
  <c r="J637" i="15"/>
  <c r="J638" i="15"/>
  <c r="J639" i="15"/>
  <c r="J640" i="15"/>
  <c r="K640" i="15" s="1"/>
  <c r="J641" i="15"/>
  <c r="J642" i="15"/>
  <c r="J643" i="15"/>
  <c r="J644" i="15"/>
  <c r="J645" i="15"/>
  <c r="K645" i="15" s="1"/>
  <c r="J646" i="15"/>
  <c r="J647" i="15"/>
  <c r="J648" i="15"/>
  <c r="J649" i="15"/>
  <c r="J650" i="15"/>
  <c r="J651" i="15"/>
  <c r="J652" i="15"/>
  <c r="J653" i="15"/>
  <c r="J654" i="15"/>
  <c r="J655" i="15"/>
  <c r="J656" i="15"/>
  <c r="K656" i="15" s="1"/>
  <c r="J657" i="15"/>
  <c r="K657" i="15" s="1"/>
  <c r="J658" i="15"/>
  <c r="J659" i="15"/>
  <c r="J660" i="15"/>
  <c r="M660" i="15" s="1"/>
  <c r="N660" i="15" s="1"/>
  <c r="J661" i="15"/>
  <c r="J662" i="15"/>
  <c r="J663" i="15"/>
  <c r="J664" i="15"/>
  <c r="J665" i="15"/>
  <c r="J666" i="15"/>
  <c r="J667" i="15"/>
  <c r="J668" i="15"/>
  <c r="J669" i="15"/>
  <c r="J670" i="15"/>
  <c r="K670" i="15" s="1"/>
  <c r="J671" i="15"/>
  <c r="J672" i="15"/>
  <c r="J673" i="15"/>
  <c r="J674" i="15"/>
  <c r="J675" i="15"/>
  <c r="J676" i="15"/>
  <c r="J677" i="15"/>
  <c r="J678" i="15"/>
  <c r="J679" i="15"/>
  <c r="J680" i="15"/>
  <c r="J681" i="15"/>
  <c r="J682" i="15"/>
  <c r="J683" i="15"/>
  <c r="J684" i="15"/>
  <c r="J685" i="15"/>
  <c r="J686" i="15"/>
  <c r="J687" i="15"/>
  <c r="J688" i="15"/>
  <c r="J689" i="15"/>
  <c r="J690" i="15"/>
  <c r="J691" i="15"/>
  <c r="J692" i="15"/>
  <c r="J693" i="15"/>
  <c r="J694" i="15"/>
  <c r="J695" i="15"/>
  <c r="J696" i="15"/>
  <c r="J697" i="15"/>
  <c r="K697" i="15" s="1"/>
  <c r="J698" i="15"/>
  <c r="J699" i="15"/>
  <c r="J700" i="15"/>
  <c r="J701" i="15"/>
  <c r="J702" i="15"/>
  <c r="J703" i="15"/>
  <c r="J704" i="15"/>
  <c r="K704" i="15" s="1"/>
  <c r="J705" i="15"/>
  <c r="J706" i="15"/>
  <c r="K706" i="15" s="1"/>
  <c r="J707" i="15"/>
  <c r="J708" i="15"/>
  <c r="J709" i="15"/>
  <c r="J710" i="15"/>
  <c r="M710" i="15" s="1"/>
  <c r="N710" i="15" s="1"/>
  <c r="J711" i="15"/>
  <c r="J712" i="15"/>
  <c r="J713" i="15"/>
  <c r="J714" i="15"/>
  <c r="J715" i="15"/>
  <c r="J716" i="15"/>
  <c r="J717" i="15"/>
  <c r="K717" i="15" s="1"/>
  <c r="J718" i="15"/>
  <c r="J719" i="15"/>
  <c r="J720" i="15"/>
  <c r="J721" i="15"/>
  <c r="J722" i="15"/>
  <c r="J723" i="15"/>
  <c r="K723" i="15" s="1"/>
  <c r="J724" i="15"/>
  <c r="K724" i="15" s="1"/>
  <c r="J725" i="15"/>
  <c r="J726" i="15"/>
  <c r="K726" i="15" s="1"/>
  <c r="J727" i="15"/>
  <c r="K727" i="15" s="1"/>
  <c r="J728" i="15"/>
  <c r="J729" i="15"/>
  <c r="J730" i="15"/>
  <c r="K730" i="15" s="1"/>
  <c r="J731" i="15"/>
  <c r="J732" i="15"/>
  <c r="J733" i="15"/>
  <c r="J734" i="15"/>
  <c r="J735" i="15"/>
  <c r="J736" i="15"/>
  <c r="J737" i="15"/>
  <c r="K737" i="15" s="1"/>
  <c r="J738" i="15"/>
  <c r="J739" i="15"/>
  <c r="J740" i="15"/>
  <c r="J741" i="15"/>
  <c r="J742" i="15"/>
  <c r="J743" i="15"/>
  <c r="J744" i="15"/>
  <c r="K744" i="15" s="1"/>
  <c r="J745" i="15"/>
  <c r="K745" i="15" s="1"/>
  <c r="J746" i="15"/>
  <c r="J747" i="15"/>
  <c r="K747" i="15" s="1"/>
  <c r="J748" i="15"/>
  <c r="J749" i="15"/>
  <c r="J750" i="15"/>
  <c r="J751" i="15"/>
  <c r="J752" i="15"/>
  <c r="J753" i="15"/>
  <c r="J754" i="15"/>
  <c r="J755" i="15"/>
  <c r="J756" i="15"/>
  <c r="K756" i="15" s="1"/>
  <c r="J757" i="15"/>
  <c r="J758" i="15"/>
  <c r="J759" i="15"/>
  <c r="J760" i="15"/>
  <c r="K760" i="15" s="1"/>
  <c r="J761" i="15"/>
  <c r="J762" i="15"/>
  <c r="J763" i="15"/>
  <c r="J764" i="15"/>
  <c r="J765" i="15"/>
  <c r="M765" i="15" s="1"/>
  <c r="J766" i="15"/>
  <c r="J767" i="15"/>
  <c r="J768" i="15"/>
  <c r="J769" i="15"/>
  <c r="J770" i="15"/>
  <c r="K770" i="15" s="1"/>
  <c r="J771" i="15"/>
  <c r="J772" i="15"/>
  <c r="J773" i="15"/>
  <c r="J774" i="15"/>
  <c r="J775" i="15"/>
  <c r="J776" i="15"/>
  <c r="M776" i="15" s="1"/>
  <c r="N776" i="15" s="1"/>
  <c r="L776" i="15" s="1"/>
  <c r="J777" i="15"/>
  <c r="J778" i="15"/>
  <c r="J779" i="15"/>
  <c r="J780" i="15"/>
  <c r="J781" i="15"/>
  <c r="J782" i="15"/>
  <c r="J783" i="15"/>
  <c r="J784" i="15"/>
  <c r="K784" i="15" s="1"/>
  <c r="J785" i="15"/>
  <c r="J786" i="15"/>
  <c r="J787" i="15"/>
  <c r="J788" i="15"/>
  <c r="J789" i="15"/>
  <c r="J790" i="15"/>
  <c r="J791" i="15"/>
  <c r="J792" i="15"/>
  <c r="J793" i="15"/>
  <c r="J794" i="15"/>
  <c r="J795" i="15"/>
  <c r="J796" i="15"/>
  <c r="K796" i="15" s="1"/>
  <c r="J797" i="15"/>
  <c r="J798" i="15"/>
  <c r="J799" i="15"/>
  <c r="J800" i="15"/>
  <c r="J801" i="15"/>
  <c r="J802" i="15"/>
  <c r="J803" i="15"/>
  <c r="J804" i="15"/>
  <c r="K804" i="15" s="1"/>
  <c r="J805" i="15"/>
  <c r="J806" i="15"/>
  <c r="J807" i="15"/>
  <c r="J808" i="15"/>
  <c r="J809" i="15"/>
  <c r="J810" i="15"/>
  <c r="J811" i="15"/>
  <c r="J812" i="15"/>
  <c r="J813" i="15"/>
  <c r="J814" i="15"/>
  <c r="J815" i="15"/>
  <c r="J816" i="15"/>
  <c r="J817" i="15"/>
  <c r="J818" i="15"/>
  <c r="J819" i="15"/>
  <c r="J820" i="15"/>
  <c r="K820" i="15" s="1"/>
  <c r="J821" i="15"/>
  <c r="J822" i="15"/>
  <c r="J823" i="15"/>
  <c r="J824" i="15"/>
  <c r="K824" i="15" s="1"/>
  <c r="J825" i="15"/>
  <c r="J826" i="15"/>
  <c r="K826" i="15" s="1"/>
  <c r="J827" i="15"/>
  <c r="J828" i="15"/>
  <c r="J829" i="15"/>
  <c r="J830" i="15"/>
  <c r="J831" i="15"/>
  <c r="J832" i="15"/>
  <c r="J833" i="15"/>
  <c r="J834" i="15"/>
  <c r="J835" i="15"/>
  <c r="J836" i="15"/>
  <c r="K836" i="15" s="1"/>
  <c r="J837" i="15"/>
  <c r="J838" i="15"/>
  <c r="J839" i="15"/>
  <c r="J840" i="15"/>
  <c r="K840" i="15" s="1"/>
  <c r="J841" i="15"/>
  <c r="J842" i="15"/>
  <c r="J843" i="15"/>
  <c r="J844" i="15"/>
  <c r="M844" i="15" s="1"/>
  <c r="J845" i="15"/>
  <c r="K845" i="15" s="1"/>
  <c r="J846" i="15"/>
  <c r="K846" i="15" s="1"/>
  <c r="J847" i="15"/>
  <c r="J848" i="15"/>
  <c r="J849" i="15"/>
  <c r="J850" i="15"/>
  <c r="K850" i="15" s="1"/>
  <c r="J851" i="15"/>
  <c r="J852" i="15"/>
  <c r="J853" i="15"/>
  <c r="J854" i="15"/>
  <c r="J855" i="15"/>
  <c r="J856" i="15"/>
  <c r="K856" i="15" s="1"/>
  <c r="J857" i="15"/>
  <c r="K857" i="15" s="1"/>
  <c r="J858" i="15"/>
  <c r="J859" i="15"/>
  <c r="J860" i="15"/>
  <c r="K860" i="15" s="1"/>
  <c r="J861" i="15"/>
  <c r="J862" i="15"/>
  <c r="J863" i="15"/>
  <c r="J864" i="15"/>
  <c r="K864" i="15" s="1"/>
  <c r="J865" i="15"/>
  <c r="K865" i="15" s="1"/>
  <c r="J866" i="15"/>
  <c r="M866" i="15" s="1"/>
  <c r="N866" i="15" s="1"/>
  <c r="O866" i="15" s="1"/>
  <c r="J867" i="15"/>
  <c r="K867" i="15" s="1"/>
  <c r="J868" i="15"/>
  <c r="J869" i="15"/>
  <c r="J870" i="15"/>
  <c r="J871" i="15"/>
  <c r="J872" i="15"/>
  <c r="J873" i="15"/>
  <c r="J874" i="15"/>
  <c r="J875" i="15"/>
  <c r="J876" i="15"/>
  <c r="J877" i="15"/>
  <c r="M877" i="15" s="1"/>
  <c r="J878" i="15"/>
  <c r="J879" i="15"/>
  <c r="J880" i="15"/>
  <c r="J881" i="15"/>
  <c r="J882" i="15"/>
  <c r="J883" i="15"/>
  <c r="J884" i="15"/>
  <c r="K884" i="15" s="1"/>
  <c r="J885" i="15"/>
  <c r="K885" i="15" s="1"/>
  <c r="J886" i="15"/>
  <c r="J887" i="15"/>
  <c r="K887" i="15" s="1"/>
  <c r="J888" i="15"/>
  <c r="J889" i="15"/>
  <c r="J890" i="15"/>
  <c r="K890" i="15" s="1"/>
  <c r="J891" i="15"/>
  <c r="J892" i="15"/>
  <c r="J893" i="15"/>
  <c r="J894" i="15"/>
  <c r="J895" i="15"/>
  <c r="J896" i="15"/>
  <c r="K896" i="15" s="1"/>
  <c r="J897" i="15"/>
  <c r="K897" i="15" s="1"/>
  <c r="J898" i="15"/>
  <c r="J899" i="15"/>
  <c r="J900" i="15"/>
  <c r="M900" i="15" s="1"/>
  <c r="N900" i="15" s="1"/>
  <c r="J901" i="15"/>
  <c r="K901" i="15" s="1"/>
  <c r="J902" i="15"/>
  <c r="J903" i="15"/>
  <c r="K903" i="15" s="1"/>
  <c r="J904" i="15"/>
  <c r="J905" i="15"/>
  <c r="J906" i="15"/>
  <c r="M906" i="15" s="1"/>
  <c r="N906" i="15" s="1"/>
  <c r="L906" i="15" s="1"/>
  <c r="J907" i="15"/>
  <c r="K907" i="15" s="1"/>
  <c r="J908" i="15"/>
  <c r="J909" i="15"/>
  <c r="J910" i="15"/>
  <c r="M910" i="15" s="1"/>
  <c r="J911" i="15"/>
  <c r="J912" i="15"/>
  <c r="J913" i="15"/>
  <c r="J914" i="15"/>
  <c r="J915" i="15"/>
  <c r="J916" i="15"/>
  <c r="K916" i="15" s="1"/>
  <c r="J917" i="15"/>
  <c r="K917" i="15" s="1"/>
  <c r="J918" i="15"/>
  <c r="J919" i="15"/>
  <c r="J920" i="15"/>
  <c r="K920" i="15" s="1"/>
  <c r="J921" i="15"/>
  <c r="J922" i="15"/>
  <c r="J923" i="15"/>
  <c r="J924" i="15"/>
  <c r="K924" i="15" s="1"/>
  <c r="J925" i="15"/>
  <c r="K925" i="15" s="1"/>
  <c r="J926" i="15"/>
  <c r="M926" i="15" s="1"/>
  <c r="N926" i="15" s="1"/>
  <c r="O926" i="15" s="1"/>
  <c r="J927" i="15"/>
  <c r="K927" i="15" s="1"/>
  <c r="J928" i="15"/>
  <c r="J929" i="15"/>
  <c r="J930" i="15"/>
  <c r="M930" i="15" s="1"/>
  <c r="N930" i="15" s="1"/>
  <c r="J931" i="15"/>
  <c r="J932" i="15"/>
  <c r="J933" i="15"/>
  <c r="J934" i="15"/>
  <c r="J935" i="15"/>
  <c r="J936" i="15"/>
  <c r="J937" i="15"/>
  <c r="K937" i="15" s="1"/>
  <c r="J938" i="15"/>
  <c r="J939" i="15"/>
  <c r="J940" i="15"/>
  <c r="K940" i="15" s="1"/>
  <c r="J941" i="15"/>
  <c r="K941" i="15" s="1"/>
  <c r="J942" i="15"/>
  <c r="J943" i="15"/>
  <c r="J944" i="15"/>
  <c r="K944" i="15" s="1"/>
  <c r="J945" i="15"/>
  <c r="K945" i="15" s="1"/>
  <c r="J946" i="15"/>
  <c r="K946" i="15" s="1"/>
  <c r="J947" i="15"/>
  <c r="K947" i="15" s="1"/>
  <c r="J948" i="15"/>
  <c r="J949" i="15"/>
  <c r="J950" i="15"/>
  <c r="K950" i="15" s="1"/>
  <c r="J951" i="15"/>
  <c r="J952" i="15"/>
  <c r="J953" i="15"/>
  <c r="J954" i="15"/>
  <c r="J955" i="15"/>
  <c r="J956" i="15"/>
  <c r="J957" i="15"/>
  <c r="M957" i="15" s="1"/>
  <c r="J958" i="15"/>
  <c r="J959" i="15"/>
  <c r="J960" i="15"/>
  <c r="K960" i="15" s="1"/>
  <c r="J961" i="15"/>
  <c r="J962" i="15"/>
  <c r="J963" i="15"/>
  <c r="J964" i="15"/>
  <c r="K964" i="15" s="1"/>
  <c r="J965" i="15"/>
  <c r="K965" i="15" s="1"/>
  <c r="J966" i="15"/>
  <c r="J967" i="15"/>
  <c r="K967" i="15" s="1"/>
  <c r="J968" i="15"/>
  <c r="J969" i="15"/>
  <c r="J970" i="15"/>
  <c r="K970" i="15" s="1"/>
  <c r="J971" i="15"/>
  <c r="J972" i="15"/>
  <c r="J973" i="15"/>
  <c r="J974" i="15"/>
  <c r="J975" i="15"/>
  <c r="J976" i="15"/>
  <c r="K976" i="15" s="1"/>
  <c r="J977" i="15"/>
  <c r="K977" i="15" s="1"/>
  <c r="J978" i="15"/>
  <c r="J979" i="15"/>
  <c r="J980" i="15"/>
  <c r="K980" i="15" s="1"/>
  <c r="J981" i="15"/>
  <c r="J982" i="15"/>
  <c r="J983" i="15"/>
  <c r="J984" i="15"/>
  <c r="J985" i="15"/>
  <c r="J986" i="15"/>
  <c r="J987" i="15"/>
  <c r="K987" i="15" s="1"/>
  <c r="J988" i="15"/>
  <c r="J989" i="15"/>
  <c r="J990" i="15"/>
  <c r="M990" i="15" s="1"/>
  <c r="N990" i="15" s="1"/>
  <c r="O990" i="15" s="1"/>
  <c r="J991" i="15"/>
  <c r="J992" i="15"/>
  <c r="J993" i="15"/>
  <c r="J994" i="15"/>
  <c r="J995" i="15"/>
  <c r="J996" i="15"/>
  <c r="K996" i="15" s="1"/>
  <c r="J997" i="15"/>
  <c r="K997" i="15" s="1"/>
  <c r="J998" i="15"/>
  <c r="J999" i="15"/>
  <c r="J1000" i="15"/>
  <c r="J1001" i="15"/>
  <c r="J1002" i="15"/>
  <c r="J1003" i="15"/>
  <c r="J1004" i="15"/>
  <c r="J1005" i="15"/>
  <c r="J1006" i="15"/>
  <c r="K1006" i="15" s="1"/>
  <c r="J1007" i="15"/>
  <c r="K1007" i="15" s="1"/>
  <c r="J1008" i="15"/>
  <c r="J1009" i="15"/>
  <c r="J1010" i="15"/>
  <c r="M1010" i="15" s="1"/>
  <c r="N1010" i="15" s="1"/>
  <c r="J1011" i="15"/>
  <c r="J1012" i="15"/>
  <c r="J1013" i="15"/>
  <c r="K1013" i="15" s="1"/>
  <c r="J1014" i="15"/>
  <c r="J1015" i="15"/>
  <c r="J1016" i="15"/>
  <c r="J1017" i="15"/>
  <c r="K1017" i="15" s="1"/>
  <c r="J1018" i="15"/>
  <c r="J1019" i="15"/>
  <c r="J1020" i="15"/>
  <c r="K1020" i="15" s="1"/>
  <c r="J1021" i="15"/>
  <c r="J1022" i="15"/>
  <c r="J1023" i="15"/>
  <c r="M1023" i="15" s="1"/>
  <c r="N1023" i="15" s="1"/>
  <c r="L1023" i="15" s="1"/>
  <c r="J1024" i="15"/>
  <c r="K1024" i="15" s="1"/>
  <c r="J1025" i="15"/>
  <c r="K1025" i="15" s="1"/>
  <c r="J1026" i="15"/>
  <c r="M1026" i="15" s="1"/>
  <c r="N1026" i="15" s="1"/>
  <c r="L1026" i="15" s="1"/>
  <c r="J1027" i="15"/>
  <c r="K1027" i="15" s="1"/>
  <c r="J1028" i="15"/>
  <c r="J1029" i="15"/>
  <c r="J1030" i="15"/>
  <c r="K1030" i="15" s="1"/>
  <c r="J1031" i="15"/>
  <c r="J1032" i="15"/>
  <c r="J1033" i="15"/>
  <c r="J1034" i="15"/>
  <c r="J1035" i="15"/>
  <c r="J1036" i="15"/>
  <c r="J1037" i="15"/>
  <c r="K1037" i="15" s="1"/>
  <c r="J1038" i="15"/>
  <c r="J1039" i="15"/>
  <c r="J1040" i="15"/>
  <c r="K1040" i="15" s="1"/>
  <c r="J1041" i="15"/>
  <c r="J1042" i="15"/>
  <c r="J1043" i="15"/>
  <c r="J1044" i="15"/>
  <c r="M1044" i="15" s="1"/>
  <c r="J1045" i="15"/>
  <c r="J1046" i="15"/>
  <c r="J1047" i="15"/>
  <c r="K1047" i="15" s="1"/>
  <c r="J1048" i="15"/>
  <c r="J1049" i="15"/>
  <c r="J1050" i="15"/>
  <c r="J1051" i="15"/>
  <c r="J1052" i="15"/>
  <c r="J1053" i="15"/>
  <c r="M1053" i="15" s="1"/>
  <c r="J1054" i="15"/>
  <c r="J1055" i="15"/>
  <c r="J1056" i="15"/>
  <c r="J1057" i="15"/>
  <c r="K1057" i="15" s="1"/>
  <c r="J1058" i="15"/>
  <c r="J1059" i="15"/>
  <c r="J1060" i="15"/>
  <c r="K1060" i="15" s="1"/>
  <c r="J1061" i="15"/>
  <c r="J1062" i="15"/>
  <c r="J1063" i="15"/>
  <c r="J1064" i="15"/>
  <c r="J1065" i="15"/>
  <c r="J1066" i="15"/>
  <c r="J1067" i="15"/>
  <c r="K1067" i="15" s="1"/>
  <c r="J1068" i="15"/>
  <c r="J1069" i="15"/>
  <c r="J1070" i="15"/>
  <c r="K1070" i="15" s="1"/>
  <c r="J1071" i="15"/>
  <c r="J1072" i="15"/>
  <c r="J1073" i="15"/>
  <c r="K1073" i="15" s="1"/>
  <c r="J1074" i="15"/>
  <c r="J1075" i="15"/>
  <c r="J1076" i="15"/>
  <c r="K1076" i="15" s="1"/>
  <c r="J1077" i="15"/>
  <c r="K1077" i="15" s="1"/>
  <c r="J1078" i="15"/>
  <c r="J1079" i="15"/>
  <c r="J1080" i="15"/>
  <c r="J1081" i="15"/>
  <c r="K1081" i="15" s="1"/>
  <c r="J1082" i="15"/>
  <c r="J1083" i="15"/>
  <c r="K1083" i="15" s="1"/>
  <c r="J1084" i="15"/>
  <c r="K1084" i="15" s="1"/>
  <c r="J1085" i="15"/>
  <c r="J1086" i="15"/>
  <c r="M1086" i="15" s="1"/>
  <c r="N1086" i="15" s="1"/>
  <c r="L1086" i="15" s="1"/>
  <c r="J1087" i="15"/>
  <c r="K1087" i="15" s="1"/>
  <c r="J1088" i="15"/>
  <c r="J1089" i="15"/>
  <c r="J1090" i="15"/>
  <c r="K1090" i="15" s="1"/>
  <c r="J1091" i="15"/>
  <c r="J1092" i="15"/>
  <c r="J1093" i="15"/>
  <c r="J1094" i="15"/>
  <c r="J1095" i="15"/>
  <c r="J1096" i="15"/>
  <c r="M1096" i="15" s="1"/>
  <c r="N1096" i="15" s="1"/>
  <c r="L1096" i="15" s="1"/>
  <c r="J1097" i="15"/>
  <c r="K1097" i="15" s="1"/>
  <c r="J1098" i="15"/>
  <c r="J1099" i="15"/>
  <c r="J1100" i="15"/>
  <c r="J1101" i="15"/>
  <c r="J1102" i="15"/>
  <c r="J1103" i="15"/>
  <c r="J1104" i="15"/>
  <c r="K1104" i="15" s="1"/>
  <c r="J1105" i="15"/>
  <c r="J1106" i="15"/>
  <c r="K1106" i="15" s="1"/>
  <c r="J1107" i="15"/>
  <c r="K1107" i="15" s="1"/>
  <c r="J1108" i="15"/>
  <c r="J1109" i="15"/>
  <c r="J1110" i="15"/>
  <c r="J1111" i="15"/>
  <c r="J1112" i="15"/>
  <c r="J1113" i="15"/>
  <c r="K1113" i="15" s="1"/>
  <c r="J1114" i="15"/>
  <c r="J1115" i="15"/>
  <c r="J1116" i="15"/>
  <c r="J1117" i="15"/>
  <c r="K1117" i="15" s="1"/>
  <c r="J1118" i="15"/>
  <c r="J1119" i="15"/>
  <c r="J1120" i="15"/>
  <c r="M1120" i="15" s="1"/>
  <c r="N1120" i="15" s="1"/>
  <c r="J1121" i="15"/>
  <c r="J1122" i="15"/>
  <c r="J1123" i="15"/>
  <c r="J1124" i="15"/>
  <c r="K1124" i="15" s="1"/>
  <c r="J1125" i="15"/>
  <c r="J1126" i="15"/>
  <c r="J1127" i="15"/>
  <c r="K1127" i="15" s="1"/>
  <c r="J1128" i="15"/>
  <c r="J1129" i="15"/>
  <c r="J1130" i="15"/>
  <c r="J1131" i="15"/>
  <c r="J1132" i="15"/>
  <c r="J1133" i="15"/>
  <c r="J1134" i="15"/>
  <c r="J1135" i="15"/>
  <c r="J1136" i="15"/>
  <c r="K1136" i="15" s="1"/>
  <c r="J1137" i="15"/>
  <c r="K1137" i="15" s="1"/>
  <c r="J1138" i="15"/>
  <c r="J1139" i="15"/>
  <c r="J1140" i="15"/>
  <c r="K1140" i="15" s="1"/>
  <c r="J1141" i="15"/>
  <c r="J1142" i="15"/>
  <c r="J1143" i="15"/>
  <c r="J1144" i="15"/>
  <c r="K1144" i="15" s="1"/>
  <c r="J1145" i="15"/>
  <c r="J1146" i="15"/>
  <c r="K1146" i="15" s="1"/>
  <c r="J1147" i="15"/>
  <c r="J1148" i="15"/>
  <c r="J1149" i="15"/>
  <c r="J1150" i="15"/>
  <c r="K1150" i="15" s="1"/>
  <c r="J1151" i="15"/>
  <c r="J1152" i="15"/>
  <c r="K1152" i="15" s="1"/>
  <c r="J1153" i="15"/>
  <c r="K1153" i="15" s="1"/>
  <c r="J1154" i="15"/>
  <c r="J1155" i="15"/>
  <c r="J1156" i="15"/>
  <c r="J1157" i="15"/>
  <c r="J1158" i="15"/>
  <c r="J1159" i="15"/>
  <c r="J1160" i="15"/>
  <c r="J1161" i="15"/>
  <c r="J1162" i="15"/>
  <c r="J1163" i="15"/>
  <c r="J1164" i="15"/>
  <c r="K1164" i="15" s="1"/>
  <c r="J1165" i="15"/>
  <c r="J1166" i="15"/>
  <c r="J1167" i="15"/>
  <c r="K1167" i="15" s="1"/>
  <c r="J1168" i="15"/>
  <c r="J1169" i="15"/>
  <c r="J1170" i="15"/>
  <c r="J1171" i="15"/>
  <c r="J1172" i="15"/>
  <c r="K1172" i="15" s="1"/>
  <c r="J1173" i="15"/>
  <c r="K1173" i="15" s="1"/>
  <c r="J1174" i="15"/>
  <c r="J1175" i="15"/>
  <c r="J1176" i="15"/>
  <c r="K1176" i="15" s="1"/>
  <c r="J1177" i="15"/>
  <c r="K1177" i="15" s="1"/>
  <c r="J1178" i="15"/>
  <c r="J1179" i="15"/>
  <c r="J1180" i="15"/>
  <c r="K1180" i="15" s="1"/>
  <c r="J1181" i="15"/>
  <c r="J1182" i="15"/>
  <c r="J1183" i="15"/>
  <c r="J1184" i="15"/>
  <c r="K1184" i="15" s="1"/>
  <c r="J1185" i="15"/>
  <c r="M1185" i="15" s="1"/>
  <c r="N1185" i="15" s="1"/>
  <c r="J1186" i="15"/>
  <c r="J1187" i="15"/>
  <c r="K1187" i="15" s="1"/>
  <c r="J1188" i="15"/>
  <c r="K1188" i="15" s="1"/>
  <c r="J1189" i="15"/>
  <c r="J1190" i="15"/>
  <c r="J1191" i="15"/>
  <c r="J1192" i="15"/>
  <c r="J1193" i="15"/>
  <c r="J1194" i="15"/>
  <c r="K1194" i="15" s="1"/>
  <c r="J1195" i="15"/>
  <c r="J1196" i="15"/>
  <c r="K1196" i="15" s="1"/>
  <c r="J1197" i="15"/>
  <c r="K1197" i="15" s="1"/>
  <c r="J1198" i="15"/>
  <c r="J1199" i="15"/>
  <c r="J1200" i="15"/>
  <c r="K1200" i="15" s="1"/>
  <c r="J1201" i="15"/>
  <c r="J1202" i="15"/>
  <c r="J1203" i="15"/>
  <c r="J1204" i="15"/>
  <c r="K1204" i="15" s="1"/>
  <c r="J1205" i="15"/>
  <c r="J1206" i="15"/>
  <c r="J1207" i="15"/>
  <c r="J1208" i="15"/>
  <c r="J1209" i="15"/>
  <c r="J1210" i="15"/>
  <c r="J1211" i="15"/>
  <c r="J1212" i="15"/>
  <c r="K1212" i="15" s="1"/>
  <c r="J1213" i="15"/>
  <c r="K1213" i="15" s="1"/>
  <c r="J1214" i="15"/>
  <c r="J1215" i="15"/>
  <c r="J1216" i="15"/>
  <c r="J1217" i="15"/>
  <c r="K1217" i="15" s="1"/>
  <c r="J1218" i="15"/>
  <c r="J1219" i="15"/>
  <c r="J1220" i="15"/>
  <c r="K1220" i="15" s="1"/>
  <c r="J1221" i="15"/>
  <c r="J1222" i="15"/>
  <c r="J1223" i="15"/>
  <c r="J1224" i="15"/>
  <c r="K1224" i="15" s="1"/>
  <c r="J1225" i="15"/>
  <c r="J1226" i="15"/>
  <c r="K1226" i="15" s="1"/>
  <c r="J1227" i="15"/>
  <c r="J1228" i="15"/>
  <c r="J1229" i="15"/>
  <c r="J1230" i="15"/>
  <c r="K1230" i="15" s="1"/>
  <c r="J1231" i="15"/>
  <c r="J1232" i="15"/>
  <c r="K1232" i="15" s="1"/>
  <c r="J1233" i="15"/>
  <c r="K1233" i="15" s="1"/>
  <c r="J1234" i="15"/>
  <c r="J1235" i="15"/>
  <c r="J1236" i="15"/>
  <c r="K1236" i="15" s="1"/>
  <c r="J1237" i="15"/>
  <c r="K1237" i="15" s="1"/>
  <c r="J1238" i="15"/>
  <c r="J1239" i="15"/>
  <c r="J1240" i="15"/>
  <c r="J1241" i="15"/>
  <c r="J1242" i="15"/>
  <c r="J1243" i="15"/>
  <c r="J1244" i="15"/>
  <c r="K1244" i="15" s="1"/>
  <c r="J1245" i="15"/>
  <c r="J1246" i="15"/>
  <c r="J1247" i="15"/>
  <c r="K1247" i="15" s="1"/>
  <c r="J1248" i="15"/>
  <c r="J1249" i="15"/>
  <c r="J1250" i="15"/>
  <c r="K1250" i="15" s="1"/>
  <c r="J1251" i="15"/>
  <c r="J1252" i="15"/>
  <c r="K1252" i="15" s="1"/>
  <c r="J1253" i="15"/>
  <c r="K1253" i="15" s="1"/>
  <c r="J1254" i="15"/>
  <c r="J1255" i="15"/>
  <c r="J1256" i="15"/>
  <c r="K1256" i="15" s="1"/>
  <c r="J1257" i="15"/>
  <c r="J1258" i="15"/>
  <c r="J1259" i="15"/>
  <c r="J1260" i="15"/>
  <c r="J1261" i="15"/>
  <c r="J1262" i="15"/>
  <c r="J1263" i="15"/>
  <c r="J1264" i="15"/>
  <c r="K1264" i="15" s="1"/>
  <c r="J1265" i="15"/>
  <c r="J1266" i="15"/>
  <c r="K1266" i="15" s="1"/>
  <c r="J1267" i="15"/>
  <c r="J1268" i="15"/>
  <c r="K1268" i="15" s="1"/>
  <c r="J1269" i="15"/>
  <c r="J1270" i="15"/>
  <c r="K1270" i="15" s="1"/>
  <c r="J1271" i="15"/>
  <c r="J1272" i="15"/>
  <c r="J1273" i="15"/>
  <c r="K1273" i="15" s="1"/>
  <c r="J1274" i="15"/>
  <c r="J1275" i="15"/>
  <c r="J1276" i="15"/>
  <c r="J1277" i="15"/>
  <c r="K1277" i="15" s="1"/>
  <c r="J1278" i="15"/>
  <c r="K1278" i="15" s="1"/>
  <c r="J1279" i="15"/>
  <c r="K1279" i="15" s="1"/>
  <c r="J1280" i="15"/>
  <c r="J1281" i="15"/>
  <c r="J1282" i="15"/>
  <c r="J1283" i="15"/>
  <c r="J1284" i="15"/>
  <c r="K1284" i="15" s="1"/>
  <c r="J1285" i="15"/>
  <c r="K1285" i="15" s="1"/>
  <c r="J1286" i="15"/>
  <c r="J1287" i="15"/>
  <c r="K1287" i="15" s="1"/>
  <c r="J1288" i="15"/>
  <c r="J1289" i="15"/>
  <c r="J1290" i="15"/>
  <c r="K1290" i="15" s="1"/>
  <c r="J1291" i="15"/>
  <c r="J1292" i="15"/>
  <c r="K1292" i="15" s="1"/>
  <c r="J1293" i="15"/>
  <c r="K1293" i="15" s="1"/>
  <c r="J1294" i="15"/>
  <c r="J1295" i="15"/>
  <c r="J1296" i="15"/>
  <c r="J1297" i="15"/>
  <c r="K1297" i="15" s="1"/>
  <c r="J1298" i="15"/>
  <c r="J1299" i="15"/>
  <c r="J1300" i="15"/>
  <c r="J1301" i="15"/>
  <c r="J1302" i="15"/>
  <c r="J1303" i="15"/>
  <c r="J1304" i="15"/>
  <c r="K1304" i="15" s="1"/>
  <c r="J1305" i="15"/>
  <c r="K1305" i="15" s="1"/>
  <c r="J1306" i="15"/>
  <c r="M1306" i="15" s="1"/>
  <c r="J1307" i="15"/>
  <c r="K1307" i="15" s="1"/>
  <c r="J1308" i="15"/>
  <c r="J1309" i="15"/>
  <c r="J1310" i="15"/>
  <c r="J1311" i="15"/>
  <c r="J1312" i="15"/>
  <c r="K1312" i="15" s="1"/>
  <c r="J1313" i="15"/>
  <c r="K1313" i="15" s="1"/>
  <c r="J1314" i="15"/>
  <c r="J1315" i="15"/>
  <c r="J1316" i="15"/>
  <c r="J1317" i="15"/>
  <c r="K1317" i="15" s="1"/>
  <c r="J1318" i="15"/>
  <c r="J1319" i="15"/>
  <c r="J1320" i="15"/>
  <c r="J1321" i="15"/>
  <c r="J1322" i="15"/>
  <c r="J1323" i="15"/>
  <c r="J1324" i="15"/>
  <c r="K1324" i="15" s="1"/>
  <c r="J1325" i="15"/>
  <c r="J1326" i="15"/>
  <c r="K1326" i="15" s="1"/>
  <c r="J1327" i="15"/>
  <c r="K1327" i="15" s="1"/>
  <c r="J1328" i="15"/>
  <c r="J1329" i="15"/>
  <c r="J1330" i="15"/>
  <c r="M1330" i="15" s="1"/>
  <c r="N1330" i="15" s="1"/>
  <c r="L1330" i="15" s="1"/>
  <c r="J1331" i="15"/>
  <c r="J1332" i="15"/>
  <c r="K1332" i="15" s="1"/>
  <c r="J1333" i="15"/>
  <c r="K1333" i="15" s="1"/>
  <c r="J1334" i="15"/>
  <c r="J1335" i="15"/>
  <c r="J1336" i="15"/>
  <c r="J1337" i="15"/>
  <c r="K1337" i="15" s="1"/>
  <c r="J1338" i="15"/>
  <c r="J1339" i="15"/>
  <c r="J1340" i="15"/>
  <c r="J1341" i="15"/>
  <c r="J1342" i="15"/>
  <c r="J1343" i="15"/>
  <c r="J1344" i="15"/>
  <c r="K1344" i="15" s="1"/>
  <c r="J1345" i="15"/>
  <c r="J1346" i="15"/>
  <c r="M1346" i="15" s="1"/>
  <c r="N1346" i="15" s="1"/>
  <c r="L1346" i="15" s="1"/>
  <c r="J1347" i="15"/>
  <c r="J1348" i="15"/>
  <c r="K1348" i="15" s="1"/>
  <c r="J1349" i="15"/>
  <c r="J1350" i="15"/>
  <c r="J1351" i="15"/>
  <c r="J1352" i="15"/>
  <c r="J1353" i="15"/>
  <c r="K1353" i="15" s="1"/>
  <c r="J1354" i="15"/>
  <c r="J1355" i="15"/>
  <c r="J1356" i="15"/>
  <c r="J1357" i="15"/>
  <c r="K1357" i="15" s="1"/>
  <c r="J1358" i="15"/>
  <c r="K1358" i="15" s="1"/>
  <c r="J1359" i="15"/>
  <c r="K1359" i="15" s="1"/>
  <c r="J1360" i="15"/>
  <c r="J1361" i="15"/>
  <c r="K1361" i="15" s="1"/>
  <c r="J1362" i="15"/>
  <c r="J1363" i="15"/>
  <c r="J1364" i="15"/>
  <c r="K1364" i="15" s="1"/>
  <c r="J1365" i="15"/>
  <c r="J1366" i="15"/>
  <c r="J1367" i="15"/>
  <c r="J1368" i="15"/>
  <c r="K1368" i="15" s="1"/>
  <c r="J1369" i="15"/>
  <c r="J1370" i="15"/>
  <c r="J1371" i="15"/>
  <c r="J1372" i="15"/>
  <c r="J1373" i="15"/>
  <c r="K1373" i="15" s="1"/>
  <c r="J1374" i="15"/>
  <c r="J1375" i="15"/>
  <c r="J1376" i="15"/>
  <c r="K1376" i="15" s="1"/>
  <c r="J1377" i="15"/>
  <c r="J1378" i="15"/>
  <c r="J1379" i="15"/>
  <c r="J1380" i="15"/>
  <c r="J1381" i="15"/>
  <c r="J1382" i="15"/>
  <c r="J1383" i="15"/>
  <c r="J1384" i="15"/>
  <c r="K1384" i="15" s="1"/>
  <c r="J1385" i="15"/>
  <c r="J1386" i="15"/>
  <c r="K1386" i="15" s="1"/>
  <c r="J1387" i="15"/>
  <c r="J1388" i="15"/>
  <c r="J1389" i="15"/>
  <c r="J1390" i="15"/>
  <c r="M1390" i="15" s="1"/>
  <c r="J1391" i="15"/>
  <c r="J1392" i="15"/>
  <c r="K1392" i="15" s="1"/>
  <c r="J1393" i="15"/>
  <c r="K1393" i="15" s="1"/>
  <c r="J1394" i="15"/>
  <c r="J1395" i="15"/>
  <c r="J1396" i="15"/>
  <c r="M1396" i="15" s="1"/>
  <c r="N1396" i="15" s="1"/>
  <c r="L1396" i="15" s="1"/>
  <c r="J1397" i="15"/>
  <c r="J1398" i="15"/>
  <c r="K1398" i="15" s="1"/>
  <c r="J1399" i="15"/>
  <c r="J1400" i="15"/>
  <c r="J1401" i="15"/>
  <c r="K1401" i="15" s="1"/>
  <c r="J1402" i="15"/>
  <c r="J1403" i="15"/>
  <c r="J1404" i="15"/>
  <c r="J1405" i="15"/>
  <c r="J1406" i="15"/>
  <c r="K1406" i="15" s="1"/>
  <c r="J1407" i="15"/>
  <c r="J1408" i="15"/>
  <c r="M1408" i="15" s="1"/>
  <c r="J1409" i="15"/>
  <c r="J1410" i="15"/>
  <c r="K1410" i="15" s="1"/>
  <c r="J1411" i="15"/>
  <c r="J1412" i="15"/>
  <c r="K1412" i="15" s="1"/>
  <c r="J1413" i="15"/>
  <c r="K1413" i="15" s="1"/>
  <c r="J1414" i="15"/>
  <c r="J1415" i="15"/>
  <c r="J1416" i="15"/>
  <c r="K1416" i="15" s="1"/>
  <c r="J1417" i="15"/>
  <c r="K1417" i="15" s="1"/>
  <c r="J1418" i="15"/>
  <c r="J1419" i="15"/>
  <c r="J1420" i="15"/>
  <c r="J1421" i="15"/>
  <c r="J1422" i="15"/>
  <c r="J1423" i="15"/>
  <c r="K1423" i="15" s="1"/>
  <c r="J1424" i="15"/>
  <c r="K1424" i="15" s="1"/>
  <c r="J1425" i="15"/>
  <c r="J1426" i="15"/>
  <c r="K1426" i="15" s="1"/>
  <c r="J1427" i="15"/>
  <c r="K1427" i="15" s="1"/>
  <c r="J1428" i="15"/>
  <c r="K1428" i="15" s="1"/>
  <c r="J1429" i="15"/>
  <c r="J1430" i="15"/>
  <c r="J1431" i="15"/>
  <c r="J1432" i="15"/>
  <c r="K1432" i="15" s="1"/>
  <c r="J1433" i="15"/>
  <c r="J1434" i="15"/>
  <c r="J1435" i="15"/>
  <c r="J1436" i="15"/>
  <c r="J1437" i="15"/>
  <c r="J1438" i="15"/>
  <c r="M1438" i="15" s="1"/>
  <c r="N1438" i="15" s="1"/>
  <c r="L1438" i="15" s="1"/>
  <c r="J1439" i="15"/>
  <c r="K1439" i="15" s="1"/>
  <c r="J1440" i="15"/>
  <c r="J1441" i="15"/>
  <c r="J1442" i="15"/>
  <c r="J1443" i="15"/>
  <c r="J1444" i="15"/>
  <c r="K1444" i="15" s="1"/>
  <c r="J1445" i="15"/>
  <c r="J1446" i="15"/>
  <c r="K1446" i="15" s="1"/>
  <c r="J1447" i="15"/>
  <c r="K1447" i="15" s="1"/>
  <c r="J1448" i="15"/>
  <c r="J1449" i="15"/>
  <c r="J1450" i="15"/>
  <c r="K1450" i="15" s="1"/>
  <c r="J1451" i="15"/>
  <c r="J1452" i="15"/>
  <c r="J1453" i="15"/>
  <c r="K1453" i="15" s="1"/>
  <c r="J1454" i="15"/>
  <c r="J1455" i="15"/>
  <c r="J1456" i="15"/>
  <c r="K1456" i="15" s="1"/>
  <c r="J1457" i="15"/>
  <c r="J1458" i="15"/>
  <c r="J1459" i="15"/>
  <c r="K1459" i="15" s="1"/>
  <c r="J1460" i="15"/>
  <c r="J1461" i="15"/>
  <c r="J1462" i="15"/>
  <c r="J1463" i="15"/>
  <c r="J1464" i="15"/>
  <c r="J1465" i="15"/>
  <c r="J1466" i="15"/>
  <c r="J1467" i="15"/>
  <c r="K1467" i="15" s="1"/>
  <c r="J1468" i="15"/>
  <c r="J1469" i="15"/>
  <c r="J1470" i="15"/>
  <c r="J1471" i="15"/>
  <c r="J1472" i="15"/>
  <c r="K1472" i="15" s="1"/>
  <c r="J1473" i="15"/>
  <c r="K1473" i="15" s="1"/>
  <c r="J1474" i="15"/>
  <c r="J1475" i="15"/>
  <c r="K1475" i="15" s="1"/>
  <c r="J1476" i="15"/>
  <c r="K1476" i="15" s="1"/>
  <c r="J1477" i="15"/>
  <c r="K1477" i="15" s="1"/>
  <c r="J1478" i="15"/>
  <c r="J1479" i="15"/>
  <c r="J1480" i="15"/>
  <c r="J1481" i="15"/>
  <c r="J1482" i="15"/>
  <c r="J1483" i="15"/>
  <c r="J1484" i="15"/>
  <c r="K1484" i="15" s="1"/>
  <c r="J1485" i="15"/>
  <c r="J1486" i="15"/>
  <c r="J1487" i="15"/>
  <c r="J1488" i="15"/>
  <c r="J1489" i="15"/>
  <c r="J1490" i="15"/>
  <c r="M1490" i="15" s="1"/>
  <c r="N1490" i="15" s="1"/>
  <c r="J1491" i="15"/>
  <c r="J1492" i="15"/>
  <c r="M1492" i="15" s="1"/>
  <c r="J1493" i="15"/>
  <c r="K1493" i="15" s="1"/>
  <c r="J1494" i="15"/>
  <c r="J1495" i="15"/>
  <c r="J1496" i="15"/>
  <c r="K1496" i="15" s="1"/>
  <c r="J1497" i="15"/>
  <c r="J1498" i="15"/>
  <c r="J1499" i="15"/>
  <c r="J1500" i="15"/>
  <c r="J1501" i="15"/>
  <c r="J1502" i="15"/>
  <c r="J1503" i="15"/>
  <c r="J1504" i="15"/>
  <c r="J1505" i="15"/>
  <c r="J1506" i="15"/>
  <c r="J1507" i="15"/>
  <c r="K1507" i="15" s="1"/>
  <c r="J1508" i="15"/>
  <c r="K1508" i="15" s="1"/>
  <c r="J1509" i="15"/>
  <c r="J1510" i="15"/>
  <c r="K1510" i="15" s="1"/>
  <c r="J1511" i="15"/>
  <c r="J1512" i="15"/>
  <c r="M1512" i="15" s="1"/>
  <c r="J1513" i="15"/>
  <c r="J1514" i="15"/>
  <c r="J1515" i="15"/>
  <c r="K1515" i="15" s="1"/>
  <c r="J1516" i="15"/>
  <c r="J1517" i="15"/>
  <c r="J1518" i="15"/>
  <c r="J1519" i="15"/>
  <c r="J1520" i="15"/>
  <c r="J1521" i="15"/>
  <c r="J1522" i="15"/>
  <c r="J1523" i="15"/>
  <c r="J1524" i="15"/>
  <c r="J1525" i="15"/>
  <c r="K1525" i="15" s="1"/>
  <c r="J1526" i="15"/>
  <c r="J1527" i="15"/>
  <c r="K1527" i="15" s="1"/>
  <c r="J1528" i="15"/>
  <c r="K1528" i="15" s="1"/>
  <c r="J1529" i="15"/>
  <c r="J1530" i="15"/>
  <c r="M1530" i="15" s="1"/>
  <c r="N1530" i="15" s="1"/>
  <c r="L1530" i="15" s="1"/>
  <c r="J1531" i="15"/>
  <c r="J1532" i="15"/>
  <c r="K1532" i="15" s="1"/>
  <c r="J1533" i="15"/>
  <c r="J1534" i="15"/>
  <c r="J1535" i="15"/>
  <c r="M1535" i="15" s="1"/>
  <c r="J1536" i="15"/>
  <c r="J1537" i="15"/>
  <c r="K1537" i="15" s="1"/>
  <c r="J1538" i="15"/>
  <c r="K1538" i="15" s="1"/>
  <c r="J1539" i="15"/>
  <c r="K1539" i="15" s="1"/>
  <c r="J1540" i="15"/>
  <c r="M1540" i="15" s="1"/>
  <c r="J1541" i="15"/>
  <c r="J1542" i="15"/>
  <c r="J1543" i="15"/>
  <c r="M1543" i="15" s="1"/>
  <c r="N1543" i="15" s="1"/>
  <c r="L1543" i="15" s="1"/>
  <c r="J1544" i="15"/>
  <c r="J1545" i="15"/>
  <c r="J1546" i="15"/>
  <c r="J1547" i="15"/>
  <c r="K1547" i="15" s="1"/>
  <c r="J1548" i="15"/>
  <c r="K1548" i="15" s="1"/>
  <c r="J1549" i="15"/>
  <c r="J1550" i="15"/>
  <c r="K1550" i="15" s="1"/>
  <c r="J1551" i="15"/>
  <c r="J1552" i="15"/>
  <c r="K1552" i="15" s="1"/>
  <c r="J1553" i="15"/>
  <c r="K1553" i="15" s="1"/>
  <c r="J1554" i="15"/>
  <c r="J1555" i="15"/>
  <c r="J1556" i="15"/>
  <c r="J1557" i="15"/>
  <c r="K1557" i="15" s="1"/>
  <c r="J1558" i="15"/>
  <c r="J1559" i="15"/>
  <c r="K1559" i="15" s="1"/>
  <c r="J1560" i="15"/>
  <c r="J1561" i="15"/>
  <c r="J1562" i="15"/>
  <c r="J1563" i="15"/>
  <c r="K1563" i="15" s="1"/>
  <c r="J1564" i="15"/>
  <c r="K1564" i="15" s="1"/>
  <c r="J1565" i="15"/>
  <c r="J1566" i="15"/>
  <c r="J1567" i="15"/>
  <c r="J1568" i="15"/>
  <c r="K1568" i="15" s="1"/>
  <c r="J1569" i="15"/>
  <c r="J1570" i="15"/>
  <c r="J1571" i="15"/>
  <c r="J1572" i="15"/>
  <c r="K1572" i="15" s="1"/>
  <c r="J1573" i="15"/>
  <c r="K1573" i="15" s="1"/>
  <c r="J1574" i="15"/>
  <c r="J1575" i="15"/>
  <c r="J1576" i="15"/>
  <c r="J1577" i="15"/>
  <c r="K1577" i="15" s="1"/>
  <c r="J1578" i="15"/>
  <c r="K1578" i="15" s="1"/>
  <c r="J1579" i="15"/>
  <c r="J1580" i="15"/>
  <c r="M1580" i="15" s="1"/>
  <c r="N1580" i="15" s="1"/>
  <c r="L1580" i="15" s="1"/>
  <c r="J1581" i="15"/>
  <c r="K1581" i="15" s="1"/>
  <c r="J1582" i="15"/>
  <c r="J1583" i="15"/>
  <c r="J1584" i="15"/>
  <c r="K1584" i="15" s="1"/>
  <c r="J1585" i="15"/>
  <c r="K1585" i="15" s="1"/>
  <c r="J1586" i="15"/>
  <c r="K1586" i="15" s="1"/>
  <c r="J1587" i="15"/>
  <c r="K1587" i="15" s="1"/>
  <c r="J1588" i="15"/>
  <c r="J1589" i="15"/>
  <c r="J1590" i="15"/>
  <c r="M1590" i="15" s="1"/>
  <c r="N1590" i="15" s="1"/>
  <c r="L1590" i="15" s="1"/>
  <c r="J1591" i="15"/>
  <c r="J1592" i="15"/>
  <c r="K1592" i="15" s="1"/>
  <c r="J1593" i="15"/>
  <c r="K1593" i="15" s="1"/>
  <c r="J1594" i="15"/>
  <c r="J1595" i="15"/>
  <c r="K1595" i="15" s="1"/>
  <c r="J1596" i="15"/>
  <c r="J1597" i="15"/>
  <c r="J1598" i="15"/>
  <c r="J1599" i="15"/>
  <c r="K1599" i="15" s="1"/>
  <c r="J1600" i="15"/>
  <c r="J1601" i="15"/>
  <c r="J1602" i="15"/>
  <c r="J1603" i="15"/>
  <c r="J1604" i="15"/>
  <c r="K1604" i="15" s="1"/>
  <c r="J1605" i="15"/>
  <c r="J1606" i="15"/>
  <c r="K1606" i="15" s="1"/>
  <c r="J1607" i="15"/>
  <c r="J1608" i="15"/>
  <c r="K1608" i="15" s="1"/>
  <c r="J1609" i="15"/>
  <c r="J1610" i="15"/>
  <c r="J1611" i="15"/>
  <c r="J1612" i="15"/>
  <c r="J1613" i="15"/>
  <c r="K1613" i="15" s="1"/>
  <c r="J1614" i="15"/>
  <c r="J1615" i="15"/>
  <c r="J1616" i="15"/>
  <c r="K1616" i="15" s="1"/>
  <c r="J1617" i="15"/>
  <c r="J1618" i="15"/>
  <c r="J1619" i="15"/>
  <c r="J1620" i="15"/>
  <c r="J1621" i="15"/>
  <c r="K1621" i="15" s="1"/>
  <c r="J1622" i="15"/>
  <c r="J1623" i="15"/>
  <c r="J1624" i="15"/>
  <c r="K1624" i="15" s="1"/>
  <c r="J1625" i="15"/>
  <c r="J1626" i="15"/>
  <c r="M1626" i="15" s="1"/>
  <c r="N1626" i="15" s="1"/>
  <c r="L1626" i="15" s="1"/>
  <c r="J1627" i="15"/>
  <c r="J1628" i="15"/>
  <c r="K1628" i="15" s="1"/>
  <c r="J1629" i="15"/>
  <c r="J1630" i="15"/>
  <c r="K1630" i="15" s="1"/>
  <c r="J1631" i="15"/>
  <c r="J1632" i="15"/>
  <c r="K1632" i="15" s="1"/>
  <c r="J1633" i="15"/>
  <c r="J1634" i="15"/>
  <c r="J1635" i="15"/>
  <c r="M1635" i="15" s="1"/>
  <c r="J1636" i="15"/>
  <c r="J1637" i="15"/>
  <c r="J1638" i="15"/>
  <c r="J1639" i="15"/>
  <c r="M1639" i="15" s="1"/>
  <c r="J1640" i="15"/>
  <c r="M1640" i="15" s="1"/>
  <c r="N1640" i="15" s="1"/>
  <c r="O1640" i="15" s="1"/>
  <c r="J1641" i="15"/>
  <c r="J1642" i="15"/>
  <c r="J1643" i="15"/>
  <c r="J1644" i="15"/>
  <c r="K1644" i="15" s="1"/>
  <c r="J1645" i="15"/>
  <c r="J1646" i="15"/>
  <c r="K1646" i="15" s="1"/>
  <c r="J1647" i="15"/>
  <c r="J1648" i="15"/>
  <c r="K1648" i="15" s="1"/>
  <c r="J1649" i="15"/>
  <c r="J1650" i="15"/>
  <c r="J1651" i="15"/>
  <c r="J1652" i="15"/>
  <c r="J1653" i="15"/>
  <c r="K1653" i="15" s="1"/>
  <c r="J1654" i="15"/>
  <c r="J1655" i="15"/>
  <c r="J1656" i="15"/>
  <c r="K1656" i="15" s="1"/>
  <c r="J1657" i="15"/>
  <c r="J1658" i="15"/>
  <c r="J1659" i="15"/>
  <c r="K1659" i="15" s="1"/>
  <c r="J1660" i="15"/>
  <c r="J1661" i="15"/>
  <c r="J1662" i="15"/>
  <c r="J1663" i="15"/>
  <c r="J1664" i="15"/>
  <c r="J1665" i="15"/>
  <c r="K1665" i="15" s="1"/>
  <c r="J1666" i="15"/>
  <c r="J1667" i="15"/>
  <c r="K1667" i="15" s="1"/>
  <c r="J1668" i="15"/>
  <c r="J1669" i="15"/>
  <c r="J1670" i="15"/>
  <c r="M1670" i="15" s="1"/>
  <c r="N1670" i="15" s="1"/>
  <c r="J1671" i="15"/>
  <c r="J1672" i="15"/>
  <c r="K1672" i="15" s="1"/>
  <c r="J1673" i="15"/>
  <c r="J1674" i="15"/>
  <c r="J1675" i="15"/>
  <c r="K1675" i="15" s="1"/>
  <c r="J1676" i="15"/>
  <c r="J1677" i="15"/>
  <c r="K1677" i="15" s="1"/>
  <c r="J1678" i="15"/>
  <c r="J1679" i="15"/>
  <c r="K1679" i="15" s="1"/>
  <c r="J1680" i="15"/>
  <c r="J1681" i="15"/>
  <c r="J1682" i="15"/>
  <c r="J1683" i="15"/>
  <c r="J1684" i="15"/>
  <c r="J1685" i="15"/>
  <c r="J1686" i="15"/>
  <c r="K1686" i="15" s="1"/>
  <c r="J1687" i="15"/>
  <c r="J1688" i="15"/>
  <c r="K1688" i="15" s="1"/>
  <c r="J1689" i="15"/>
  <c r="J1690" i="15"/>
  <c r="K1690" i="15" s="1"/>
  <c r="J1691" i="15"/>
  <c r="J1692" i="15"/>
  <c r="K1692" i="15" s="1"/>
  <c r="J1693" i="15"/>
  <c r="K1693" i="15" s="1"/>
  <c r="J1694" i="15"/>
  <c r="J1695" i="15"/>
  <c r="K1695" i="15" s="1"/>
  <c r="J1696" i="15"/>
  <c r="M1696" i="15" s="1"/>
  <c r="N1696" i="15" s="1"/>
  <c r="J1697" i="15"/>
  <c r="J1698" i="15"/>
  <c r="J1699" i="15"/>
  <c r="J1700" i="15"/>
  <c r="M1700" i="15" s="1"/>
  <c r="N1700" i="15" s="1"/>
  <c r="L1700" i="15" s="1"/>
  <c r="J1701" i="15"/>
  <c r="J1702" i="15"/>
  <c r="K1702" i="15" s="1"/>
  <c r="J1703" i="15"/>
  <c r="J1704" i="15"/>
  <c r="K1704" i="15" s="1"/>
  <c r="J1705" i="15"/>
  <c r="J1706" i="15"/>
  <c r="J1707" i="15"/>
  <c r="J1708" i="15"/>
  <c r="K1708" i="15" s="1"/>
  <c r="J1709" i="15"/>
  <c r="J1710" i="15"/>
  <c r="K1710" i="15" s="1"/>
  <c r="J1711" i="15"/>
  <c r="J1712" i="15"/>
  <c r="K1712" i="15" s="1"/>
  <c r="J1713" i="15"/>
  <c r="K1713" i="15" s="1"/>
  <c r="J1714" i="15"/>
  <c r="J1715" i="15"/>
  <c r="K1715" i="15" s="1"/>
  <c r="J1716" i="15"/>
  <c r="J1717" i="15"/>
  <c r="J1718" i="15"/>
  <c r="J1719" i="15"/>
  <c r="M1719" i="15" s="1"/>
  <c r="N1719" i="15" s="1"/>
  <c r="L1719" i="15" s="1"/>
  <c r="J1720" i="15"/>
  <c r="J1721" i="15"/>
  <c r="J1722" i="15"/>
  <c r="J1723" i="15"/>
  <c r="J1724" i="15"/>
  <c r="J1725" i="15"/>
  <c r="J1726" i="15"/>
  <c r="K1726" i="15" s="1"/>
  <c r="J1727" i="15"/>
  <c r="J1728" i="15"/>
  <c r="J1729" i="15"/>
  <c r="J1730" i="15"/>
  <c r="K1730" i="15" s="1"/>
  <c r="J1731" i="15"/>
  <c r="J1732" i="15"/>
  <c r="K1732" i="15" s="1"/>
  <c r="J1733" i="15"/>
  <c r="K1733" i="15" s="1"/>
  <c r="J1734" i="15"/>
  <c r="K1734" i="15" s="1"/>
  <c r="J1735" i="15"/>
  <c r="J1736" i="15"/>
  <c r="K1736" i="15" s="1"/>
  <c r="J1737" i="15"/>
  <c r="J1738" i="15"/>
  <c r="J1739" i="15"/>
  <c r="M1739" i="15" s="1"/>
  <c r="J1740" i="15"/>
  <c r="J1741" i="15"/>
  <c r="J1742" i="15"/>
  <c r="J1743" i="15"/>
  <c r="K1743" i="15" s="1"/>
  <c r="J1744" i="15"/>
  <c r="J1745" i="15"/>
  <c r="M1745" i="15" s="1"/>
  <c r="N1745" i="15" s="1"/>
  <c r="J1746" i="15"/>
  <c r="K1746" i="15" s="1"/>
  <c r="J1747" i="15"/>
  <c r="K1747" i="15" s="1"/>
  <c r="J1748" i="15"/>
  <c r="J1749" i="15"/>
  <c r="J1750" i="15"/>
  <c r="M1750" i="15" s="1"/>
  <c r="N1750" i="15" s="1"/>
  <c r="J1751" i="15"/>
  <c r="J1752" i="15"/>
  <c r="J1753" i="15"/>
  <c r="J1754" i="15"/>
  <c r="J1755" i="15"/>
  <c r="K1755" i="15" s="1"/>
  <c r="J1756" i="15"/>
  <c r="J1757" i="15"/>
  <c r="K1757" i="15" s="1"/>
  <c r="J1758" i="15"/>
  <c r="J1759" i="15"/>
  <c r="K1759" i="15" s="1"/>
  <c r="J1760" i="15"/>
  <c r="M1760" i="15" s="1"/>
  <c r="N1760" i="15" s="1"/>
  <c r="J1761" i="15"/>
  <c r="J1762" i="15"/>
  <c r="J1763" i="15"/>
  <c r="K1763" i="15" s="1"/>
  <c r="J1764" i="15"/>
  <c r="K1764" i="15" s="1"/>
  <c r="J1765" i="15"/>
  <c r="J1766" i="15"/>
  <c r="J1767" i="15"/>
  <c r="K1767" i="15" s="1"/>
  <c r="J1768" i="15"/>
  <c r="K1768" i="15" s="1"/>
  <c r="J1769" i="15"/>
  <c r="J1770" i="15"/>
  <c r="M1770" i="15" s="1"/>
  <c r="N1770" i="15" s="1"/>
  <c r="J1771" i="15"/>
  <c r="J1772" i="15"/>
  <c r="K1772" i="15" s="1"/>
  <c r="J1773" i="15"/>
  <c r="K1773" i="15" s="1"/>
  <c r="J1774" i="15"/>
  <c r="J1775" i="15"/>
  <c r="M1775" i="15" s="1"/>
  <c r="N1775" i="15" s="1"/>
  <c r="L1775" i="15" s="1"/>
  <c r="J1776" i="15"/>
  <c r="J1777" i="15"/>
  <c r="K1777" i="15" s="1"/>
  <c r="J1778" i="15"/>
  <c r="K1778" i="15" s="1"/>
  <c r="J1779" i="15"/>
  <c r="J1780" i="15"/>
  <c r="J1781" i="15"/>
  <c r="J1782" i="15"/>
  <c r="J1783" i="15"/>
  <c r="J1784" i="15"/>
  <c r="J1785" i="15"/>
  <c r="J1786" i="15"/>
  <c r="J1787" i="15"/>
  <c r="J1788" i="15"/>
  <c r="M1788" i="15" s="1"/>
  <c r="J1789" i="15"/>
  <c r="J1790" i="15"/>
  <c r="K1790" i="15" s="1"/>
  <c r="J1791" i="15"/>
  <c r="J1792" i="15"/>
  <c r="K1792" i="15" s="1"/>
  <c r="J1793" i="15"/>
  <c r="J1794" i="15"/>
  <c r="K1794" i="15" s="1"/>
  <c r="J1795" i="15"/>
  <c r="J1796" i="15"/>
  <c r="J1797" i="15"/>
  <c r="J1798" i="15"/>
  <c r="J1799" i="15"/>
  <c r="J1800" i="15"/>
  <c r="J1801" i="15"/>
  <c r="J1802" i="15"/>
  <c r="J1803" i="15"/>
  <c r="K1803" i="15" s="1"/>
  <c r="J1804" i="15"/>
  <c r="K1804" i="15" s="1"/>
  <c r="J1805" i="15"/>
  <c r="M1805" i="15" s="1"/>
  <c r="N1805" i="15" s="1"/>
  <c r="O1805" i="15" s="1"/>
  <c r="J1806" i="15"/>
  <c r="K1806" i="15" s="1"/>
  <c r="J1807" i="15"/>
  <c r="J1808" i="15"/>
  <c r="J1809" i="15"/>
  <c r="J1810" i="15"/>
  <c r="K1810" i="15" s="1"/>
  <c r="J1811" i="15"/>
  <c r="J1812" i="15"/>
  <c r="K1812" i="15" s="1"/>
  <c r="J1813" i="15"/>
  <c r="K1813" i="15" s="1"/>
  <c r="J1814" i="15"/>
  <c r="J1815" i="15"/>
  <c r="K1815" i="15" s="1"/>
  <c r="J1816" i="15"/>
  <c r="J1817" i="15"/>
  <c r="K1817" i="15" s="1"/>
  <c r="J1818" i="15"/>
  <c r="J1819" i="15"/>
  <c r="K2" i="15"/>
  <c r="K3" i="15"/>
  <c r="K4" i="15"/>
  <c r="K5" i="15"/>
  <c r="K6" i="15"/>
  <c r="K7" i="15"/>
  <c r="K8" i="15"/>
  <c r="K9" i="15"/>
  <c r="K10" i="15"/>
  <c r="K11" i="15"/>
  <c r="K12" i="15"/>
  <c r="K13" i="15"/>
  <c r="K14" i="15"/>
  <c r="K15" i="15"/>
  <c r="K17" i="15"/>
  <c r="K18" i="15"/>
  <c r="K19" i="15"/>
  <c r="K20" i="15"/>
  <c r="K22" i="15"/>
  <c r="K24" i="15"/>
  <c r="K26" i="15"/>
  <c r="K27" i="15"/>
  <c r="K28" i="15"/>
  <c r="K29" i="15"/>
  <c r="K30" i="15"/>
  <c r="K31" i="15"/>
  <c r="K32" i="15"/>
  <c r="K33" i="15"/>
  <c r="K34" i="15"/>
  <c r="K35" i="15"/>
  <c r="K37" i="15"/>
  <c r="K39" i="15"/>
  <c r="K42" i="15"/>
  <c r="K43" i="15"/>
  <c r="K44" i="15"/>
  <c r="K45" i="15"/>
  <c r="K46" i="15"/>
  <c r="K47" i="15"/>
  <c r="K48" i="15"/>
  <c r="K49" i="15"/>
  <c r="K50" i="15"/>
  <c r="K51" i="15"/>
  <c r="K52" i="15"/>
  <c r="K53" i="15"/>
  <c r="K54" i="15"/>
  <c r="K55" i="15"/>
  <c r="K57" i="15"/>
  <c r="K59" i="15"/>
  <c r="K62" i="15"/>
  <c r="K64" i="15"/>
  <c r="K67" i="15"/>
  <c r="K68" i="15"/>
  <c r="K69" i="15"/>
  <c r="K70" i="15"/>
  <c r="K71" i="15"/>
  <c r="K72" i="15"/>
  <c r="K73" i="15"/>
  <c r="K74" i="15"/>
  <c r="K75" i="15"/>
  <c r="K76" i="15"/>
  <c r="K77" i="15"/>
  <c r="K79" i="15"/>
  <c r="K82" i="15"/>
  <c r="K84" i="15"/>
  <c r="K85" i="15"/>
  <c r="K87" i="15"/>
  <c r="K88" i="15"/>
  <c r="K89" i="15"/>
  <c r="K90" i="15"/>
  <c r="K91" i="15"/>
  <c r="K92" i="15"/>
  <c r="K93" i="15"/>
  <c r="K94" i="15"/>
  <c r="K95" i="15"/>
  <c r="K97" i="15"/>
  <c r="K99" i="15"/>
  <c r="K100" i="15"/>
  <c r="K102" i="15"/>
  <c r="K104" i="15"/>
  <c r="K105" i="15"/>
  <c r="K107" i="15"/>
  <c r="K108" i="15"/>
  <c r="K109" i="15"/>
  <c r="K110" i="15"/>
  <c r="K111" i="15"/>
  <c r="K112" i="15"/>
  <c r="K113" i="15"/>
  <c r="K114" i="15"/>
  <c r="K115" i="15"/>
  <c r="K117" i="15"/>
  <c r="K119" i="15"/>
  <c r="K122" i="15"/>
  <c r="K124" i="15"/>
  <c r="K126" i="15"/>
  <c r="K127" i="15"/>
  <c r="K128" i="15"/>
  <c r="K129" i="15"/>
  <c r="K131" i="15"/>
  <c r="K132" i="15"/>
  <c r="K133" i="15"/>
  <c r="K134" i="15"/>
  <c r="K135" i="15"/>
  <c r="K137" i="15"/>
  <c r="K139" i="15"/>
  <c r="K142" i="15"/>
  <c r="K144" i="15"/>
  <c r="K145" i="15"/>
  <c r="K147" i="15"/>
  <c r="K148" i="15"/>
  <c r="K149" i="15"/>
  <c r="K150" i="15"/>
  <c r="K151" i="15"/>
  <c r="K152" i="15"/>
  <c r="K153" i="15"/>
  <c r="K154" i="15"/>
  <c r="K155" i="15"/>
  <c r="K157" i="15"/>
  <c r="K159" i="15"/>
  <c r="K162" i="15"/>
  <c r="K164" i="15"/>
  <c r="K165" i="15"/>
  <c r="K167" i="15"/>
  <c r="K168" i="15"/>
  <c r="K169" i="15"/>
  <c r="K170" i="15"/>
  <c r="K171" i="15"/>
  <c r="K172" i="15"/>
  <c r="K173" i="15"/>
  <c r="K174" i="15"/>
  <c r="K175" i="15"/>
  <c r="K176" i="15"/>
  <c r="K179" i="15"/>
  <c r="K182" i="15"/>
  <c r="K184" i="15"/>
  <c r="K187" i="15"/>
  <c r="K188" i="15"/>
  <c r="K189" i="15"/>
  <c r="K190" i="15"/>
  <c r="K191" i="15"/>
  <c r="K192" i="15"/>
  <c r="K193" i="15"/>
  <c r="K194" i="15"/>
  <c r="K195" i="15"/>
  <c r="K197" i="15"/>
  <c r="K199" i="15"/>
  <c r="K202" i="15"/>
  <c r="K204" i="15"/>
  <c r="K205" i="15"/>
  <c r="K207" i="15"/>
  <c r="K208" i="15"/>
  <c r="K209" i="15"/>
  <c r="K210" i="15"/>
  <c r="K211" i="15"/>
  <c r="K212" i="15"/>
  <c r="K213" i="15"/>
  <c r="K214" i="15"/>
  <c r="K215" i="15"/>
  <c r="K217" i="15"/>
  <c r="K219" i="15"/>
  <c r="K222" i="15"/>
  <c r="K223" i="15"/>
  <c r="K224" i="15"/>
  <c r="K227" i="15"/>
  <c r="K228" i="15"/>
  <c r="K229" i="15"/>
  <c r="K230" i="15"/>
  <c r="K231" i="15"/>
  <c r="K232" i="15"/>
  <c r="K233" i="15"/>
  <c r="K234" i="15"/>
  <c r="K235" i="15"/>
  <c r="K236" i="15"/>
  <c r="K237" i="15"/>
  <c r="K239" i="15"/>
  <c r="K242" i="15"/>
  <c r="K244" i="15"/>
  <c r="K247" i="15"/>
  <c r="K248" i="15"/>
  <c r="K249" i="15"/>
  <c r="K251" i="15"/>
  <c r="K252" i="15"/>
  <c r="K253" i="15"/>
  <c r="K254" i="15"/>
  <c r="K255" i="15"/>
  <c r="K257" i="15"/>
  <c r="K259" i="15"/>
  <c r="K262" i="15"/>
  <c r="K264" i="15"/>
  <c r="K266" i="15"/>
  <c r="K267" i="15"/>
  <c r="K268" i="15"/>
  <c r="K269" i="15"/>
  <c r="K270" i="15"/>
  <c r="K271" i="15"/>
  <c r="K272" i="15"/>
  <c r="K273" i="15"/>
  <c r="K274" i="15"/>
  <c r="K275" i="15"/>
  <c r="K277" i="15"/>
  <c r="K279" i="15"/>
  <c r="K280" i="15"/>
  <c r="K282" i="15"/>
  <c r="K284" i="15"/>
  <c r="K287" i="15"/>
  <c r="K288" i="15"/>
  <c r="K289" i="15"/>
  <c r="K290" i="15"/>
  <c r="K291" i="15"/>
  <c r="K292" i="15"/>
  <c r="K293" i="15"/>
  <c r="K294" i="15"/>
  <c r="K295" i="15"/>
  <c r="K299" i="15"/>
  <c r="K302" i="15"/>
  <c r="K304" i="15"/>
  <c r="K307" i="15"/>
  <c r="K308" i="15"/>
  <c r="K309" i="15"/>
  <c r="K310" i="15"/>
  <c r="K311" i="15"/>
  <c r="K312" i="15"/>
  <c r="K313" i="15"/>
  <c r="K314" i="15"/>
  <c r="K315" i="15"/>
  <c r="K317" i="15"/>
  <c r="K319" i="15"/>
  <c r="K320" i="15"/>
  <c r="K322" i="15"/>
  <c r="K324" i="15"/>
  <c r="K327" i="15"/>
  <c r="K328" i="15"/>
  <c r="K329" i="15"/>
  <c r="K330" i="15"/>
  <c r="K331" i="15"/>
  <c r="K332" i="15"/>
  <c r="K333" i="15"/>
  <c r="K334" i="15"/>
  <c r="K335" i="15"/>
  <c r="K337" i="15"/>
  <c r="K339" i="15"/>
  <c r="K342" i="15"/>
  <c r="K344" i="15"/>
  <c r="K347" i="15"/>
  <c r="K348" i="15"/>
  <c r="K349" i="15"/>
  <c r="K351" i="15"/>
  <c r="K352" i="15"/>
  <c r="K353" i="15"/>
  <c r="K354" i="15"/>
  <c r="K355" i="15"/>
  <c r="K357" i="15"/>
  <c r="K359" i="15"/>
  <c r="K360" i="15"/>
  <c r="K362" i="15"/>
  <c r="K364" i="15"/>
  <c r="K367" i="15"/>
  <c r="K368" i="15"/>
  <c r="K369" i="15"/>
  <c r="K370" i="15"/>
  <c r="K371" i="15"/>
  <c r="K372" i="15"/>
  <c r="K373" i="15"/>
  <c r="K374" i="15"/>
  <c r="K375" i="15"/>
  <c r="K379" i="15"/>
  <c r="K382" i="15"/>
  <c r="K384" i="15"/>
  <c r="K387" i="15"/>
  <c r="K388" i="15"/>
  <c r="K389" i="15"/>
  <c r="K390" i="15"/>
  <c r="K391" i="15"/>
  <c r="K392" i="15"/>
  <c r="K393" i="15"/>
  <c r="K394" i="15"/>
  <c r="K395" i="15"/>
  <c r="K397" i="15"/>
  <c r="K398" i="15"/>
  <c r="K399" i="15"/>
  <c r="K402" i="15"/>
  <c r="K404" i="15"/>
  <c r="K407" i="15"/>
  <c r="K408" i="15"/>
  <c r="K409" i="15"/>
  <c r="K411" i="15"/>
  <c r="K412" i="15"/>
  <c r="K413" i="15"/>
  <c r="K414" i="15"/>
  <c r="K415" i="15"/>
  <c r="K417" i="15"/>
  <c r="K419" i="15"/>
  <c r="K422" i="15"/>
  <c r="K424" i="15"/>
  <c r="K426" i="15"/>
  <c r="K427" i="15"/>
  <c r="K428" i="15"/>
  <c r="K429" i="15"/>
  <c r="K430" i="15"/>
  <c r="K431" i="15"/>
  <c r="K432" i="15"/>
  <c r="K433" i="15"/>
  <c r="K434" i="15"/>
  <c r="K435" i="15"/>
  <c r="K439" i="15"/>
  <c r="K442" i="15"/>
  <c r="K444" i="15"/>
  <c r="K447" i="15"/>
  <c r="K448" i="15"/>
  <c r="K449" i="15"/>
  <c r="K450" i="15"/>
  <c r="K451" i="15"/>
  <c r="K452" i="15"/>
  <c r="K453" i="15"/>
  <c r="K454" i="15"/>
  <c r="K455" i="15"/>
  <c r="K459" i="15"/>
  <c r="K462" i="15"/>
  <c r="K464" i="15"/>
  <c r="K467" i="15"/>
  <c r="K468" i="15"/>
  <c r="K469" i="15"/>
  <c r="K470" i="15"/>
  <c r="K471" i="15"/>
  <c r="K472" i="15"/>
  <c r="K473" i="15"/>
  <c r="K474" i="15"/>
  <c r="K475" i="15"/>
  <c r="K477" i="15"/>
  <c r="K479" i="15"/>
  <c r="K482" i="15"/>
  <c r="K484" i="15"/>
  <c r="K487" i="15"/>
  <c r="K488" i="15"/>
  <c r="K489" i="15"/>
  <c r="K490" i="15"/>
  <c r="K491" i="15"/>
  <c r="K492" i="15"/>
  <c r="K493" i="15"/>
  <c r="K494" i="15"/>
  <c r="K495" i="15"/>
  <c r="K497" i="15"/>
  <c r="K499" i="15"/>
  <c r="K502" i="15"/>
  <c r="K504" i="15"/>
  <c r="K506" i="15"/>
  <c r="K507" i="15"/>
  <c r="K508" i="15"/>
  <c r="K509" i="15"/>
  <c r="K511" i="15"/>
  <c r="K512" i="15"/>
  <c r="K513" i="15"/>
  <c r="K514" i="15"/>
  <c r="K515" i="15"/>
  <c r="K517" i="15"/>
  <c r="K519" i="15"/>
  <c r="K520" i="15"/>
  <c r="K522" i="15"/>
  <c r="K524" i="15"/>
  <c r="K527" i="15"/>
  <c r="K528" i="15"/>
  <c r="K529" i="15"/>
  <c r="K530" i="15"/>
  <c r="K531" i="15"/>
  <c r="K532" i="15"/>
  <c r="K533" i="15"/>
  <c r="K534" i="15"/>
  <c r="K535" i="15"/>
  <c r="K537" i="15"/>
  <c r="K539" i="15"/>
  <c r="K542" i="15"/>
  <c r="K544" i="15"/>
  <c r="K547" i="15"/>
  <c r="K548" i="15"/>
  <c r="K549" i="15"/>
  <c r="K550" i="15"/>
  <c r="K551" i="15"/>
  <c r="K552" i="15"/>
  <c r="K553" i="15"/>
  <c r="K554" i="15"/>
  <c r="K555" i="15"/>
  <c r="K557" i="15"/>
  <c r="K559" i="15"/>
  <c r="K562" i="15"/>
  <c r="K564" i="15"/>
  <c r="K567" i="15"/>
  <c r="K568" i="15"/>
  <c r="K569" i="15"/>
  <c r="K570" i="15"/>
  <c r="K571" i="15"/>
  <c r="K572" i="15"/>
  <c r="K573" i="15"/>
  <c r="K574" i="15"/>
  <c r="K575" i="15"/>
  <c r="K577" i="15"/>
  <c r="K579" i="15"/>
  <c r="K582" i="15"/>
  <c r="K584" i="15"/>
  <c r="K587" i="15"/>
  <c r="K588" i="15"/>
  <c r="K589" i="15"/>
  <c r="K590" i="15"/>
  <c r="K591" i="15"/>
  <c r="K592" i="15"/>
  <c r="K593" i="15"/>
  <c r="K594" i="15"/>
  <c r="K595" i="15"/>
  <c r="K599" i="15"/>
  <c r="K602" i="15"/>
  <c r="K604" i="15"/>
  <c r="K607" i="15"/>
  <c r="K608" i="15"/>
  <c r="K609" i="15"/>
  <c r="K610" i="15"/>
  <c r="K611" i="15"/>
  <c r="K612" i="15"/>
  <c r="K613" i="15"/>
  <c r="K614" i="15"/>
  <c r="K615" i="15"/>
  <c r="K619" i="15"/>
  <c r="K622" i="15"/>
  <c r="K624" i="15"/>
  <c r="K627" i="15"/>
  <c r="K628" i="15"/>
  <c r="K629" i="15"/>
  <c r="K630" i="15"/>
  <c r="K631" i="15"/>
  <c r="K632" i="15"/>
  <c r="K633" i="15"/>
  <c r="K634" i="15"/>
  <c r="K635" i="15"/>
  <c r="K637" i="15"/>
  <c r="K639" i="15"/>
  <c r="K642" i="15"/>
  <c r="K644" i="15"/>
  <c r="K647" i="15"/>
  <c r="K648" i="15"/>
  <c r="K649" i="15"/>
  <c r="K650" i="15"/>
  <c r="K651" i="15"/>
  <c r="K652" i="15"/>
  <c r="K653" i="15"/>
  <c r="K654" i="15"/>
  <c r="K655" i="15"/>
  <c r="K659" i="15"/>
  <c r="K662" i="15"/>
  <c r="K664" i="15"/>
  <c r="K667" i="15"/>
  <c r="K668" i="15"/>
  <c r="K669" i="15"/>
  <c r="K671" i="15"/>
  <c r="K672" i="15"/>
  <c r="K673" i="15"/>
  <c r="K674" i="15"/>
  <c r="K675" i="15"/>
  <c r="K677" i="15"/>
  <c r="K679" i="15"/>
  <c r="K680" i="15"/>
  <c r="K682" i="15"/>
  <c r="K684" i="15"/>
  <c r="K687" i="15"/>
  <c r="K688" i="15"/>
  <c r="K689" i="15"/>
  <c r="K690" i="15"/>
  <c r="K691" i="15"/>
  <c r="K692" i="15"/>
  <c r="K693" i="15"/>
  <c r="K694" i="15"/>
  <c r="K695" i="15"/>
  <c r="K699" i="15"/>
  <c r="K702" i="15"/>
  <c r="K707" i="15"/>
  <c r="K708" i="15"/>
  <c r="K709" i="15"/>
  <c r="K710" i="15"/>
  <c r="K711" i="15"/>
  <c r="K712" i="15"/>
  <c r="K713" i="15"/>
  <c r="K714" i="15"/>
  <c r="K715" i="15"/>
  <c r="K719" i="15"/>
  <c r="K722" i="15"/>
  <c r="K728" i="15"/>
  <c r="K729" i="15"/>
  <c r="K731" i="15"/>
  <c r="K732" i="15"/>
  <c r="K733" i="15"/>
  <c r="K734" i="15"/>
  <c r="K735" i="15"/>
  <c r="K739" i="15"/>
  <c r="K742" i="15"/>
  <c r="K746" i="15"/>
  <c r="K748" i="15"/>
  <c r="K749" i="15"/>
  <c r="K750" i="15"/>
  <c r="K751" i="15"/>
  <c r="K752" i="15"/>
  <c r="K753" i="15"/>
  <c r="K754" i="15"/>
  <c r="K755" i="15"/>
  <c r="K757" i="15"/>
  <c r="K759" i="15"/>
  <c r="K762" i="15"/>
  <c r="K764" i="15"/>
  <c r="K765" i="15"/>
  <c r="K767" i="15"/>
  <c r="K768" i="15"/>
  <c r="K769" i="15"/>
  <c r="K771" i="15"/>
  <c r="K772" i="15"/>
  <c r="K773" i="15"/>
  <c r="K774" i="15"/>
  <c r="K775" i="15"/>
  <c r="K779" i="15"/>
  <c r="K782" i="15"/>
  <c r="K787" i="15"/>
  <c r="K788" i="15"/>
  <c r="K789" i="15"/>
  <c r="K791" i="15"/>
  <c r="K792" i="15"/>
  <c r="K793" i="15"/>
  <c r="K794" i="15"/>
  <c r="K795" i="15"/>
  <c r="K797" i="15"/>
  <c r="K799" i="15"/>
  <c r="K802" i="15"/>
  <c r="K807" i="15"/>
  <c r="K808" i="15"/>
  <c r="K809" i="15"/>
  <c r="K810" i="15"/>
  <c r="K811" i="15"/>
  <c r="K812" i="15"/>
  <c r="K813" i="15"/>
  <c r="K814" i="15"/>
  <c r="K815" i="15"/>
  <c r="K817" i="15"/>
  <c r="K819" i="15"/>
  <c r="K822" i="15"/>
  <c r="K827" i="15"/>
  <c r="K828" i="15"/>
  <c r="K829" i="15"/>
  <c r="K831" i="15"/>
  <c r="K832" i="15"/>
  <c r="K833" i="15"/>
  <c r="K834" i="15"/>
  <c r="K835" i="15"/>
  <c r="K837" i="15"/>
  <c r="K839" i="15"/>
  <c r="K842" i="15"/>
  <c r="K844" i="15"/>
  <c r="K847" i="15"/>
  <c r="K848" i="15"/>
  <c r="K849" i="15"/>
  <c r="K851" i="15"/>
  <c r="K852" i="15"/>
  <c r="K853" i="15"/>
  <c r="K854" i="15"/>
  <c r="K855" i="15"/>
  <c r="K859" i="15"/>
  <c r="K862" i="15"/>
  <c r="K868" i="15"/>
  <c r="K869" i="15"/>
  <c r="K871" i="15"/>
  <c r="K872" i="15"/>
  <c r="K873" i="15"/>
  <c r="K874" i="15"/>
  <c r="K875" i="15"/>
  <c r="K877" i="15"/>
  <c r="K879" i="15"/>
  <c r="K882" i="15"/>
  <c r="K888" i="15"/>
  <c r="K889" i="15"/>
  <c r="K891" i="15"/>
  <c r="K892" i="15"/>
  <c r="K893" i="15"/>
  <c r="K894" i="15"/>
  <c r="K895" i="15"/>
  <c r="K899" i="15"/>
  <c r="K900" i="15"/>
  <c r="K902" i="15"/>
  <c r="K904" i="15"/>
  <c r="K908" i="15"/>
  <c r="K909" i="15"/>
  <c r="K910" i="15"/>
  <c r="K911" i="15"/>
  <c r="K912" i="15"/>
  <c r="K913" i="15"/>
  <c r="K914" i="15"/>
  <c r="K915" i="15"/>
  <c r="K919" i="15"/>
  <c r="K922" i="15"/>
  <c r="K926" i="15"/>
  <c r="K928" i="15"/>
  <c r="K929" i="15"/>
  <c r="K931" i="15"/>
  <c r="K932" i="15"/>
  <c r="K933" i="15"/>
  <c r="K934" i="15"/>
  <c r="K935" i="15"/>
  <c r="K939" i="15"/>
  <c r="K942" i="15"/>
  <c r="K948" i="15"/>
  <c r="K949" i="15"/>
  <c r="K951" i="15"/>
  <c r="K952" i="15"/>
  <c r="K953" i="15"/>
  <c r="K954" i="15"/>
  <c r="K955" i="15"/>
  <c r="K959" i="15"/>
  <c r="K962" i="15"/>
  <c r="K968" i="15"/>
  <c r="K969" i="15"/>
  <c r="K971" i="15"/>
  <c r="K972" i="15"/>
  <c r="K973" i="15"/>
  <c r="K974" i="15"/>
  <c r="K975" i="15"/>
  <c r="K979" i="15"/>
  <c r="K982" i="15"/>
  <c r="K988" i="15"/>
  <c r="K989" i="15"/>
  <c r="K990" i="15"/>
  <c r="K991" i="15"/>
  <c r="K992" i="15"/>
  <c r="K993" i="15"/>
  <c r="K994" i="15"/>
  <c r="K995" i="15"/>
  <c r="K999" i="15"/>
  <c r="K1002" i="15"/>
  <c r="K1004" i="15"/>
  <c r="K1008" i="15"/>
  <c r="K1009" i="15"/>
  <c r="K1011" i="15"/>
  <c r="K1012" i="15"/>
  <c r="K1014" i="15"/>
  <c r="K1015" i="15"/>
  <c r="K1019" i="15"/>
  <c r="K1022" i="15"/>
  <c r="K1023" i="15"/>
  <c r="K1026" i="15"/>
  <c r="K1028" i="15"/>
  <c r="K1029" i="15"/>
  <c r="K1031" i="15"/>
  <c r="K1032" i="15"/>
  <c r="K1033" i="15"/>
  <c r="K1034" i="15"/>
  <c r="K1035" i="15"/>
  <c r="K1039" i="15"/>
  <c r="K1042" i="15"/>
  <c r="K1044" i="15"/>
  <c r="K1048" i="15"/>
  <c r="K1049" i="15"/>
  <c r="K1051" i="15"/>
  <c r="K1052" i="15"/>
  <c r="K1053" i="15"/>
  <c r="K1054" i="15"/>
  <c r="K1055" i="15"/>
  <c r="K1059" i="15"/>
  <c r="K1062" i="15"/>
  <c r="K1064" i="15"/>
  <c r="K1068" i="15"/>
  <c r="K1069" i="15"/>
  <c r="K1071" i="15"/>
  <c r="K1072" i="15"/>
  <c r="K1074" i="15"/>
  <c r="K1075" i="15"/>
  <c r="K1079" i="15"/>
  <c r="K1082" i="15"/>
  <c r="K1086" i="15"/>
  <c r="K1088" i="15"/>
  <c r="K1089" i="15"/>
  <c r="K1091" i="15"/>
  <c r="K1092" i="15"/>
  <c r="K1093" i="15"/>
  <c r="K1094" i="15"/>
  <c r="K1095" i="15"/>
  <c r="K1099" i="15"/>
  <c r="K1102" i="15"/>
  <c r="K1108" i="15"/>
  <c r="K1109" i="15"/>
  <c r="K1111" i="15"/>
  <c r="K1112" i="15"/>
  <c r="K1114" i="15"/>
  <c r="K1115" i="15"/>
  <c r="K1119" i="15"/>
  <c r="K1122" i="15"/>
  <c r="K1126" i="15"/>
  <c r="K1128" i="15"/>
  <c r="K1129" i="15"/>
  <c r="K1131" i="15"/>
  <c r="K1132" i="15"/>
  <c r="K1133" i="15"/>
  <c r="K1134" i="15"/>
  <c r="K1135" i="15"/>
  <c r="K1139" i="15"/>
  <c r="K1142" i="15"/>
  <c r="K1148" i="15"/>
  <c r="K1149" i="15"/>
  <c r="K1151" i="15"/>
  <c r="K1154" i="15"/>
  <c r="K1155" i="15"/>
  <c r="K1157" i="15"/>
  <c r="K1159" i="15"/>
  <c r="K1162" i="15"/>
  <c r="K1166" i="15"/>
  <c r="K1168" i="15"/>
  <c r="K1169" i="15"/>
  <c r="K1171" i="15"/>
  <c r="K1174" i="15"/>
  <c r="K1175" i="15"/>
  <c r="K1179" i="15"/>
  <c r="K1182" i="15"/>
  <c r="K1189" i="15"/>
  <c r="K1191" i="15"/>
  <c r="K1192" i="15"/>
  <c r="K1193" i="15"/>
  <c r="K1195" i="15"/>
  <c r="K1199" i="15"/>
  <c r="K1202" i="15"/>
  <c r="K1208" i="15"/>
  <c r="K1209" i="15"/>
  <c r="K1210" i="15"/>
  <c r="K1211" i="15"/>
  <c r="K1214" i="15"/>
  <c r="K1215" i="15"/>
  <c r="K1219" i="15"/>
  <c r="K1222" i="15"/>
  <c r="K1228" i="15"/>
  <c r="K1229" i="15"/>
  <c r="K1231" i="15"/>
  <c r="K1234" i="15"/>
  <c r="K1235" i="15"/>
  <c r="K1239" i="15"/>
  <c r="K1242" i="15"/>
  <c r="K1248" i="15"/>
  <c r="K1249" i="15"/>
  <c r="K1251" i="15"/>
  <c r="K1254" i="15"/>
  <c r="K1255" i="15"/>
  <c r="K1259" i="15"/>
  <c r="K1262" i="15"/>
  <c r="K1267" i="15"/>
  <c r="K1269" i="15"/>
  <c r="K1271" i="15"/>
  <c r="K1272" i="15"/>
  <c r="K1274" i="15"/>
  <c r="K1275" i="15"/>
  <c r="K1282" i="15"/>
  <c r="K1288" i="15"/>
  <c r="K1289" i="15"/>
  <c r="K1291" i="15"/>
  <c r="K1294" i="15"/>
  <c r="K1295" i="15"/>
  <c r="K1299" i="15"/>
  <c r="K1302" i="15"/>
  <c r="K1308" i="15"/>
  <c r="K1309" i="15"/>
  <c r="K1311" i="15"/>
  <c r="K1314" i="15"/>
  <c r="K1315" i="15"/>
  <c r="K1319" i="15"/>
  <c r="K1322" i="15"/>
  <c r="K1328" i="15"/>
  <c r="K1329" i="15"/>
  <c r="K1331" i="15"/>
  <c r="K1334" i="15"/>
  <c r="K1335" i="15"/>
  <c r="K1339" i="15"/>
  <c r="K1342" i="15"/>
  <c r="K1349" i="15"/>
  <c r="K1350" i="15"/>
  <c r="K1351" i="15"/>
  <c r="K1352" i="15"/>
  <c r="K1354" i="15"/>
  <c r="K1355" i="15"/>
  <c r="K1362" i="15"/>
  <c r="K1369" i="15"/>
  <c r="K1371" i="15"/>
  <c r="K1372" i="15"/>
  <c r="K1374" i="15"/>
  <c r="K1375" i="15"/>
  <c r="K1377" i="15"/>
  <c r="K1379" i="15"/>
  <c r="K1382" i="15"/>
  <c r="K1388" i="15"/>
  <c r="K1389" i="15"/>
  <c r="K1390" i="15"/>
  <c r="K1391" i="15"/>
  <c r="K1394" i="15"/>
  <c r="K1395" i="15"/>
  <c r="K1399" i="15"/>
  <c r="K1402" i="15"/>
  <c r="K1408" i="15"/>
  <c r="K1409" i="15"/>
  <c r="K1411" i="15"/>
  <c r="K1414" i="15"/>
  <c r="K1415" i="15"/>
  <c r="K1419" i="15"/>
  <c r="K1422" i="15"/>
  <c r="K1429" i="15"/>
  <c r="K1431" i="15"/>
  <c r="K1433" i="15"/>
  <c r="K1434" i="15"/>
  <c r="K1435" i="15"/>
  <c r="K1442" i="15"/>
  <c r="K1448" i="15"/>
  <c r="K1449" i="15"/>
  <c r="K1451" i="15"/>
  <c r="K1452" i="15"/>
  <c r="K1454" i="15"/>
  <c r="K1455" i="15"/>
  <c r="K1462" i="15"/>
  <c r="K1468" i="15"/>
  <c r="K1469" i="15"/>
  <c r="K1471" i="15"/>
  <c r="K1474" i="15"/>
  <c r="K1479" i="15"/>
  <c r="K1482" i="15"/>
  <c r="K1488" i="15"/>
  <c r="K1489" i="15"/>
  <c r="K1490" i="15"/>
  <c r="K1491" i="15"/>
  <c r="K1492" i="15"/>
  <c r="K1494" i="15"/>
  <c r="K1495" i="15"/>
  <c r="K1499" i="15"/>
  <c r="K1502" i="15"/>
  <c r="K1509" i="15"/>
  <c r="K1511" i="15"/>
  <c r="K1512" i="15"/>
  <c r="K1514" i="15"/>
  <c r="K1519" i="15"/>
  <c r="K1522" i="15"/>
  <c r="K1529" i="15"/>
  <c r="K1531" i="15"/>
  <c r="K1534" i="15"/>
  <c r="K1542" i="15"/>
  <c r="K1546" i="15"/>
  <c r="K1549" i="15"/>
  <c r="K1551" i="15"/>
  <c r="K1554" i="15"/>
  <c r="K1555" i="15"/>
  <c r="K1562" i="15"/>
  <c r="K1569" i="15"/>
  <c r="K1571" i="15"/>
  <c r="K1574" i="15"/>
  <c r="K1575" i="15"/>
  <c r="K1579" i="15"/>
  <c r="K1582" i="15"/>
  <c r="K1588" i="15"/>
  <c r="K1589" i="15"/>
  <c r="K1591" i="15"/>
  <c r="K1594" i="15"/>
  <c r="K1602" i="15"/>
  <c r="K1609" i="15"/>
  <c r="K1610" i="15"/>
  <c r="K1611" i="15"/>
  <c r="K1614" i="15"/>
  <c r="K1615" i="15"/>
  <c r="K1619" i="15"/>
  <c r="K1622" i="15"/>
  <c r="K1626" i="15"/>
  <c r="K1629" i="15"/>
  <c r="K1631" i="15"/>
  <c r="K1634" i="15"/>
  <c r="K1642" i="15"/>
  <c r="K1649" i="15"/>
  <c r="K1651" i="15"/>
  <c r="K1654" i="15"/>
  <c r="K1655" i="15"/>
  <c r="K1662" i="15"/>
  <c r="K1668" i="15"/>
  <c r="K1669" i="15"/>
  <c r="K1670" i="15"/>
  <c r="K1671" i="15"/>
  <c r="K1674" i="15"/>
  <c r="K1682" i="15"/>
  <c r="K1689" i="15"/>
  <c r="K1691" i="15"/>
  <c r="K1694" i="15"/>
  <c r="K1699" i="15"/>
  <c r="K1709" i="15"/>
  <c r="K1711" i="15"/>
  <c r="K1714" i="15"/>
  <c r="K1719" i="15"/>
  <c r="K1722" i="15"/>
  <c r="K1729" i="15"/>
  <c r="K1731" i="15"/>
  <c r="K1735" i="15"/>
  <c r="K1739" i="15"/>
  <c r="K1742" i="15"/>
  <c r="K1749" i="15"/>
  <c r="K1751" i="15"/>
  <c r="K1754" i="15"/>
  <c r="K1762" i="15"/>
  <c r="K1769" i="15"/>
  <c r="K1771" i="15"/>
  <c r="K1774" i="15"/>
  <c r="K1779" i="15"/>
  <c r="K1782" i="15"/>
  <c r="K1788" i="15"/>
  <c r="K1789" i="15"/>
  <c r="K1791" i="15"/>
  <c r="K1795" i="15"/>
  <c r="K1799" i="15"/>
  <c r="K1802" i="15"/>
  <c r="K1809" i="15"/>
  <c r="K1811" i="15"/>
  <c r="K1814" i="15"/>
  <c r="L12" i="15"/>
  <c r="L15" i="15"/>
  <c r="L18" i="15"/>
  <c r="L21" i="15"/>
  <c r="L25" i="15"/>
  <c r="L26" i="15"/>
  <c r="L27" i="15"/>
  <c r="L28" i="15"/>
  <c r="L29" i="15"/>
  <c r="L32" i="15"/>
  <c r="L33" i="15"/>
  <c r="L35" i="15"/>
  <c r="L37" i="15"/>
  <c r="L38" i="15"/>
  <c r="L40" i="15"/>
  <c r="L41" i="15"/>
  <c r="L42" i="15"/>
  <c r="L43" i="15"/>
  <c r="L44" i="15"/>
  <c r="L60" i="15"/>
  <c r="L61" i="15"/>
  <c r="L62" i="15"/>
  <c r="L63" i="15"/>
  <c r="L64" i="15"/>
  <c r="L65" i="15"/>
  <c r="L66" i="15"/>
  <c r="L67" i="15"/>
  <c r="L68" i="15"/>
  <c r="L69" i="15"/>
  <c r="L70" i="15"/>
  <c r="L71" i="15"/>
  <c r="L72" i="15"/>
  <c r="L73" i="15"/>
  <c r="L74" i="15"/>
  <c r="L75" i="15"/>
  <c r="L76" i="15"/>
  <c r="L77" i="15"/>
  <c r="L78" i="15"/>
  <c r="L79" i="15"/>
  <c r="L80" i="15"/>
  <c r="L81" i="15"/>
  <c r="L82" i="15"/>
  <c r="L83" i="15"/>
  <c r="L84" i="15"/>
  <c r="L85" i="15"/>
  <c r="L86" i="15"/>
  <c r="L87" i="15"/>
  <c r="L88" i="15"/>
  <c r="L89" i="15"/>
  <c r="L90" i="15"/>
  <c r="L91" i="15"/>
  <c r="L92" i="15"/>
  <c r="L93" i="15"/>
  <c r="L94" i="15"/>
  <c r="L95" i="15"/>
  <c r="L96" i="15"/>
  <c r="L97" i="15"/>
  <c r="L98" i="15"/>
  <c r="L99" i="15"/>
  <c r="L100" i="15"/>
  <c r="L101" i="15"/>
  <c r="L102" i="15"/>
  <c r="L103" i="15"/>
  <c r="L104" i="15"/>
  <c r="L105" i="15"/>
  <c r="L106" i="15"/>
  <c r="L107" i="15"/>
  <c r="L108" i="15"/>
  <c r="L109" i="15"/>
  <c r="L110" i="15"/>
  <c r="L111" i="15"/>
  <c r="L112" i="15"/>
  <c r="L113" i="15"/>
  <c r="L114" i="15"/>
  <c r="L115" i="15"/>
  <c r="L116" i="15"/>
  <c r="L117" i="15"/>
  <c r="L118" i="15"/>
  <c r="L119" i="15"/>
  <c r="L120" i="15"/>
  <c r="L121" i="15"/>
  <c r="L122" i="15"/>
  <c r="L123" i="15"/>
  <c r="L124" i="15"/>
  <c r="L125" i="15"/>
  <c r="L126" i="15"/>
  <c r="L127" i="15"/>
  <c r="L128" i="15"/>
  <c r="L129" i="15"/>
  <c r="L130" i="15"/>
  <c r="L131" i="15"/>
  <c r="L132" i="15"/>
  <c r="L133" i="15"/>
  <c r="L134" i="15"/>
  <c r="L135" i="15"/>
  <c r="L136" i="15"/>
  <c r="L137" i="15"/>
  <c r="L138" i="15"/>
  <c r="L139" i="15"/>
  <c r="L140" i="15"/>
  <c r="L141" i="15"/>
  <c r="L142" i="15"/>
  <c r="L143" i="15"/>
  <c r="L144" i="15"/>
  <c r="L145" i="15"/>
  <c r="L146" i="15"/>
  <c r="L147" i="15"/>
  <c r="L148" i="15"/>
  <c r="L149" i="15"/>
  <c r="L150" i="15"/>
  <c r="L151" i="15"/>
  <c r="L152" i="15"/>
  <c r="L153" i="15"/>
  <c r="L154" i="15"/>
  <c r="L155" i="15"/>
  <c r="L156" i="15"/>
  <c r="L157" i="15"/>
  <c r="L158" i="15"/>
  <c r="L159" i="15"/>
  <c r="L160" i="15"/>
  <c r="L161" i="15"/>
  <c r="L162" i="15"/>
  <c r="L163" i="15"/>
  <c r="L164" i="15"/>
  <c r="L165" i="15"/>
  <c r="L166" i="15"/>
  <c r="L167" i="15"/>
  <c r="L168" i="15"/>
  <c r="L169" i="15"/>
  <c r="L170" i="15"/>
  <c r="L171" i="15"/>
  <c r="L172" i="15"/>
  <c r="L173" i="15"/>
  <c r="L174" i="15"/>
  <c r="L175" i="15"/>
  <c r="L176" i="15"/>
  <c r="L177" i="15"/>
  <c r="L178" i="15"/>
  <c r="L179" i="15"/>
  <c r="L180" i="15"/>
  <c r="L181" i="15"/>
  <c r="L182" i="15"/>
  <c r="L183" i="15"/>
  <c r="L184" i="15"/>
  <c r="L185" i="15"/>
  <c r="L186" i="15"/>
  <c r="L187" i="15"/>
  <c r="L188" i="15"/>
  <c r="L189" i="15"/>
  <c r="L190" i="15"/>
  <c r="L191" i="15"/>
  <c r="L192" i="15"/>
  <c r="L193" i="15"/>
  <c r="L194" i="15"/>
  <c r="L195" i="15"/>
  <c r="L196" i="15"/>
  <c r="L197" i="15"/>
  <c r="L199" i="15"/>
  <c r="L200" i="15"/>
  <c r="L201" i="15"/>
  <c r="L202" i="15"/>
  <c r="L203" i="15"/>
  <c r="L204" i="15"/>
  <c r="L205" i="15"/>
  <c r="L206" i="15"/>
  <c r="L207" i="15"/>
  <c r="L208" i="15"/>
  <c r="L209" i="15"/>
  <c r="L210" i="15"/>
  <c r="L211" i="15"/>
  <c r="L212" i="15"/>
  <c r="L213" i="15"/>
  <c r="L214" i="15"/>
  <c r="L215" i="15"/>
  <c r="L216" i="15"/>
  <c r="L217" i="15"/>
  <c r="L218" i="15"/>
  <c r="L219" i="15"/>
  <c r="L220" i="15"/>
  <c r="L221" i="15"/>
  <c r="L222" i="15"/>
  <c r="L223" i="15"/>
  <c r="L224" i="15"/>
  <c r="L225" i="15"/>
  <c r="L226" i="15"/>
  <c r="L227" i="15"/>
  <c r="L228" i="15"/>
  <c r="L229" i="15"/>
  <c r="L230" i="15"/>
  <c r="L231" i="15"/>
  <c r="L232" i="15"/>
  <c r="L233" i="15"/>
  <c r="L234" i="15"/>
  <c r="L235" i="15"/>
  <c r="L236" i="15"/>
  <c r="L237" i="15"/>
  <c r="L238" i="15"/>
  <c r="L239" i="15"/>
  <c r="L240" i="15"/>
  <c r="L241" i="15"/>
  <c r="L242" i="15"/>
  <c r="L243" i="15"/>
  <c r="L244" i="15"/>
  <c r="L245" i="15"/>
  <c r="L246" i="15"/>
  <c r="L247" i="15"/>
  <c r="L248" i="15"/>
  <c r="L249" i="15"/>
  <c r="L250" i="15"/>
  <c r="L251" i="15"/>
  <c r="L252" i="15"/>
  <c r="L253" i="15"/>
  <c r="L254" i="15"/>
  <c r="L255" i="15"/>
  <c r="L256" i="15"/>
  <c r="L257" i="15"/>
  <c r="L258" i="15"/>
  <c r="L259" i="15"/>
  <c r="L260" i="15"/>
  <c r="L261" i="15"/>
  <c r="L262" i="15"/>
  <c r="L263" i="15"/>
  <c r="L264" i="15"/>
  <c r="L265" i="15"/>
  <c r="L266" i="15"/>
  <c r="L267" i="15"/>
  <c r="L268" i="15"/>
  <c r="L269" i="15"/>
  <c r="L270" i="15"/>
  <c r="L271" i="15"/>
  <c r="L272" i="15"/>
  <c r="L273" i="15"/>
  <c r="L274" i="15"/>
  <c r="L275" i="15"/>
  <c r="L276" i="15"/>
  <c r="L277" i="15"/>
  <c r="L278" i="15"/>
  <c r="L279" i="15"/>
  <c r="L280" i="15"/>
  <c r="L281" i="15"/>
  <c r="L282" i="15"/>
  <c r="L283" i="15"/>
  <c r="L284" i="15"/>
  <c r="L285" i="15"/>
  <c r="L286" i="15"/>
  <c r="L287" i="15"/>
  <c r="L288" i="15"/>
  <c r="L289" i="15"/>
  <c r="L290" i="15"/>
  <c r="L291" i="15"/>
  <c r="L292" i="15"/>
  <c r="L293" i="15"/>
  <c r="L294" i="15"/>
  <c r="L295" i="15"/>
  <c r="L296" i="15"/>
  <c r="L297" i="15"/>
  <c r="L298" i="15"/>
  <c r="L299" i="15"/>
  <c r="L300" i="15"/>
  <c r="L301" i="15"/>
  <c r="L302" i="15"/>
  <c r="L303" i="15"/>
  <c r="L304" i="15"/>
  <c r="L305" i="15"/>
  <c r="L306" i="15"/>
  <c r="L307" i="15"/>
  <c r="L308" i="15"/>
  <c r="L309" i="15"/>
  <c r="L310" i="15"/>
  <c r="L311" i="15"/>
  <c r="L312" i="15"/>
  <c r="L313" i="15"/>
  <c r="L314" i="15"/>
  <c r="L315" i="15"/>
  <c r="L316" i="15"/>
  <c r="L317" i="15"/>
  <c r="L318" i="15"/>
  <c r="L319" i="15"/>
  <c r="L320" i="15"/>
  <c r="L321" i="15"/>
  <c r="L322" i="15"/>
  <c r="L323" i="15"/>
  <c r="L324" i="15"/>
  <c r="L325" i="15"/>
  <c r="L326" i="15"/>
  <c r="L327" i="15"/>
  <c r="L328" i="15"/>
  <c r="L329" i="15"/>
  <c r="L330" i="15"/>
  <c r="L331" i="15"/>
  <c r="L332" i="15"/>
  <c r="L333" i="15"/>
  <c r="L334" i="15"/>
  <c r="L335" i="15"/>
  <c r="L336" i="15"/>
  <c r="L337" i="15"/>
  <c r="L338" i="15"/>
  <c r="L339" i="15"/>
  <c r="L340" i="15"/>
  <c r="L341" i="15"/>
  <c r="L342" i="15"/>
  <c r="L343" i="15"/>
  <c r="L344" i="15"/>
  <c r="L345" i="15"/>
  <c r="L346" i="15"/>
  <c r="L347" i="15"/>
  <c r="L348" i="15"/>
  <c r="L349" i="15"/>
  <c r="L350" i="15"/>
  <c r="L351" i="15"/>
  <c r="L352" i="15"/>
  <c r="L353" i="15"/>
  <c r="L354" i="15"/>
  <c r="L355" i="15"/>
  <c r="L356" i="15"/>
  <c r="L357" i="15"/>
  <c r="L358" i="15"/>
  <c r="L359" i="15"/>
  <c r="L360" i="15"/>
  <c r="L361" i="15"/>
  <c r="L362" i="15"/>
  <c r="L363" i="15"/>
  <c r="L364" i="15"/>
  <c r="L365" i="15"/>
  <c r="L366" i="15"/>
  <c r="L367" i="15"/>
  <c r="L368" i="15"/>
  <c r="L369" i="15"/>
  <c r="L370" i="15"/>
  <c r="L371" i="15"/>
  <c r="L372" i="15"/>
  <c r="L373" i="15"/>
  <c r="L374" i="15"/>
  <c r="L375" i="15"/>
  <c r="L376" i="15"/>
  <c r="L377" i="15"/>
  <c r="L378" i="15"/>
  <c r="L379" i="15"/>
  <c r="L380" i="15"/>
  <c r="L381" i="15"/>
  <c r="L382" i="15"/>
  <c r="L383" i="15"/>
  <c r="L384" i="15"/>
  <c r="L385" i="15"/>
  <c r="L386" i="15"/>
  <c r="L387" i="15"/>
  <c r="L388" i="15"/>
  <c r="L389" i="15"/>
  <c r="L390" i="15"/>
  <c r="L391" i="15"/>
  <c r="L392" i="15"/>
  <c r="L393" i="15"/>
  <c r="L394" i="15"/>
  <c r="L395" i="15"/>
  <c r="L396" i="15"/>
  <c r="L397" i="15"/>
  <c r="L398" i="15"/>
  <c r="L399" i="15"/>
  <c r="L400" i="15"/>
  <c r="L401" i="15"/>
  <c r="L402" i="15"/>
  <c r="L403" i="15"/>
  <c r="L404" i="15"/>
  <c r="L405" i="15"/>
  <c r="L406" i="15"/>
  <c r="L407" i="15"/>
  <c r="L408" i="15"/>
  <c r="L409" i="15"/>
  <c r="L410" i="15"/>
  <c r="L411" i="15"/>
  <c r="L412" i="15"/>
  <c r="L413" i="15"/>
  <c r="L414" i="15"/>
  <c r="L415" i="15"/>
  <c r="L416" i="15"/>
  <c r="L417" i="15"/>
  <c r="L418" i="15"/>
  <c r="L419" i="15"/>
  <c r="L420" i="15"/>
  <c r="L421" i="15"/>
  <c r="L422" i="15"/>
  <c r="L423" i="15"/>
  <c r="L424" i="15"/>
  <c r="L425" i="15"/>
  <c r="L426" i="15"/>
  <c r="L427" i="15"/>
  <c r="L428" i="15"/>
  <c r="L429" i="15"/>
  <c r="L430" i="15"/>
  <c r="L431" i="15"/>
  <c r="L432" i="15"/>
  <c r="L433" i="15"/>
  <c r="L434" i="15"/>
  <c r="L435" i="15"/>
  <c r="L436" i="15"/>
  <c r="L437" i="15"/>
  <c r="L438" i="15"/>
  <c r="L439" i="15"/>
  <c r="L440" i="15"/>
  <c r="L441" i="15"/>
  <c r="L442" i="15"/>
  <c r="L443" i="15"/>
  <c r="L444" i="15"/>
  <c r="L445" i="15"/>
  <c r="L446" i="15"/>
  <c r="L447" i="15"/>
  <c r="L448" i="15"/>
  <c r="L449" i="15"/>
  <c r="L450" i="15"/>
  <c r="L451" i="15"/>
  <c r="L452" i="15"/>
  <c r="L453" i="15"/>
  <c r="L454" i="15"/>
  <c r="L455" i="15"/>
  <c r="L456" i="15"/>
  <c r="L457" i="15"/>
  <c r="L458" i="15"/>
  <c r="L459" i="15"/>
  <c r="L460" i="15"/>
  <c r="L461" i="15"/>
  <c r="L462" i="15"/>
  <c r="L463" i="15"/>
  <c r="L464" i="15"/>
  <c r="L465" i="15"/>
  <c r="L466" i="15"/>
  <c r="L467" i="15"/>
  <c r="L468" i="15"/>
  <c r="L469" i="15"/>
  <c r="L470" i="15"/>
  <c r="L471" i="15"/>
  <c r="L472" i="15"/>
  <c r="L473" i="15"/>
  <c r="L474" i="15"/>
  <c r="L475" i="15"/>
  <c r="L476" i="15"/>
  <c r="L477" i="15"/>
  <c r="L478" i="15"/>
  <c r="L479" i="15"/>
  <c r="L480" i="15"/>
  <c r="L481" i="15"/>
  <c r="L482" i="15"/>
  <c r="L483" i="15"/>
  <c r="L484" i="15"/>
  <c r="L485" i="15"/>
  <c r="L486" i="15"/>
  <c r="L487" i="15"/>
  <c r="L488" i="15"/>
  <c r="L489" i="15"/>
  <c r="L490" i="15"/>
  <c r="L491" i="15"/>
  <c r="L492" i="15"/>
  <c r="L493" i="15"/>
  <c r="L494" i="15"/>
  <c r="L495" i="15"/>
  <c r="L496" i="15"/>
  <c r="L497" i="15"/>
  <c r="L498" i="15"/>
  <c r="L499" i="15"/>
  <c r="L500" i="15"/>
  <c r="L501" i="15"/>
  <c r="L502" i="15"/>
  <c r="L503" i="15"/>
  <c r="L504" i="15"/>
  <c r="L505" i="15"/>
  <c r="L506" i="15"/>
  <c r="L507" i="15"/>
  <c r="L508" i="15"/>
  <c r="L509" i="15"/>
  <c r="L510" i="15"/>
  <c r="L511" i="15"/>
  <c r="L512" i="15"/>
  <c r="L513" i="15"/>
  <c r="L514" i="15"/>
  <c r="L515" i="15"/>
  <c r="L516" i="15"/>
  <c r="L517" i="15"/>
  <c r="L518" i="15"/>
  <c r="L519" i="15"/>
  <c r="L520" i="15"/>
  <c r="L521" i="15"/>
  <c r="L522" i="15"/>
  <c r="L523" i="15"/>
  <c r="L524" i="15"/>
  <c r="L525" i="15"/>
  <c r="L526" i="15"/>
  <c r="L530" i="15"/>
  <c r="L534" i="15"/>
  <c r="L538" i="15"/>
  <c r="L548" i="15"/>
  <c r="L553" i="15"/>
  <c r="L555" i="15"/>
  <c r="L557" i="15"/>
  <c r="L566" i="15"/>
  <c r="L567" i="15"/>
  <c r="L568" i="15"/>
  <c r="L569" i="15"/>
  <c r="L570" i="15"/>
  <c r="L571" i="15"/>
  <c r="L581" i="15"/>
  <c r="L602" i="15"/>
  <c r="L607" i="15"/>
  <c r="L608" i="15"/>
  <c r="L609" i="15"/>
  <c r="L610" i="15"/>
  <c r="L630" i="15"/>
  <c r="L635" i="15"/>
  <c r="L642" i="15"/>
  <c r="L644" i="15"/>
  <c r="L646" i="15"/>
  <c r="L648" i="15"/>
  <c r="L693" i="15"/>
  <c r="L710" i="15"/>
  <c r="L713" i="15"/>
  <c r="L714" i="15"/>
  <c r="L715" i="15"/>
  <c r="L716" i="15"/>
  <c r="L717" i="15"/>
  <c r="L728" i="15"/>
  <c r="L730" i="15"/>
  <c r="L732" i="15"/>
  <c r="L733" i="15"/>
  <c r="L734" i="15"/>
  <c r="L747" i="15"/>
  <c r="L788" i="15"/>
  <c r="L800" i="15"/>
  <c r="L812" i="15"/>
  <c r="L813" i="15"/>
  <c r="L814" i="15"/>
  <c r="L815" i="15"/>
  <c r="L816" i="15"/>
  <c r="L825" i="15"/>
  <c r="L832" i="15"/>
  <c r="L833" i="15"/>
  <c r="L835" i="15"/>
  <c r="L838" i="15"/>
  <c r="L839" i="15"/>
  <c r="L843" i="15"/>
  <c r="L848" i="15"/>
  <c r="L862" i="15"/>
  <c r="L866" i="15"/>
  <c r="L883" i="15"/>
  <c r="L890" i="15"/>
  <c r="L891" i="15"/>
  <c r="L912" i="15"/>
  <c r="L913" i="15"/>
  <c r="L920" i="15"/>
  <c r="L921" i="15"/>
  <c r="L926" i="15"/>
  <c r="L939" i="15"/>
  <c r="L942" i="15"/>
  <c r="L943" i="15"/>
  <c r="L944" i="15"/>
  <c r="L945" i="15"/>
  <c r="L946" i="15"/>
  <c r="L947" i="15"/>
  <c r="L948" i="15"/>
  <c r="L949" i="15"/>
  <c r="L950" i="15"/>
  <c r="L951" i="15"/>
  <c r="L952" i="15"/>
  <c r="L953" i="15"/>
  <c r="L954" i="15"/>
  <c r="L955" i="15"/>
  <c r="L956" i="15"/>
  <c r="L957" i="15"/>
  <c r="L958" i="15"/>
  <c r="L959" i="15"/>
  <c r="L960" i="15"/>
  <c r="L961" i="15"/>
  <c r="L962" i="15"/>
  <c r="L963" i="15"/>
  <c r="L964" i="15"/>
  <c r="L965" i="15"/>
  <c r="L966" i="15"/>
  <c r="L967" i="15"/>
  <c r="L968" i="15"/>
  <c r="L973" i="15"/>
  <c r="L983" i="15"/>
  <c r="L986" i="15"/>
  <c r="L990" i="15"/>
  <c r="L993" i="15"/>
  <c r="L997" i="15"/>
  <c r="L1003" i="15"/>
  <c r="L1004" i="15"/>
  <c r="L1005" i="15"/>
  <c r="L1012" i="15"/>
  <c r="L1043" i="15"/>
  <c r="L1044" i="15"/>
  <c r="L1045" i="15"/>
  <c r="L1046" i="15"/>
  <c r="L1051" i="15"/>
  <c r="L1057" i="15"/>
  <c r="L1058" i="15"/>
  <c r="L1059" i="15"/>
  <c r="L1060" i="15"/>
  <c r="L1061" i="15"/>
  <c r="L1062" i="15"/>
  <c r="L1063" i="15"/>
  <c r="L1068" i="15"/>
  <c r="L1071" i="15"/>
  <c r="L1074" i="15"/>
  <c r="L1078" i="15"/>
  <c r="L1079" i="15"/>
  <c r="L1114" i="15"/>
  <c r="L1154" i="15"/>
  <c r="L1629" i="15"/>
  <c r="L1630" i="15"/>
  <c r="L1631" i="15"/>
  <c r="L1632" i="15"/>
  <c r="L1633" i="15"/>
  <c r="L1634" i="15"/>
  <c r="L1635" i="15"/>
  <c r="L1636" i="15"/>
  <c r="L1637" i="15"/>
  <c r="L1638" i="15"/>
  <c r="L1639" i="15"/>
  <c r="L1640" i="15"/>
  <c r="L1641" i="15"/>
  <c r="L1642" i="15"/>
  <c r="L1643" i="15"/>
  <c r="L1644" i="15"/>
  <c r="L1645" i="15"/>
  <c r="L1646" i="15"/>
  <c r="L1720" i="15"/>
  <c r="L1723" i="15"/>
  <c r="L1727" i="15"/>
  <c r="L1752" i="15"/>
  <c r="L1753" i="15"/>
  <c r="L1754" i="15"/>
  <c r="L1755" i="15"/>
  <c r="L1757" i="15"/>
  <c r="L1765" i="15"/>
  <c r="L1799" i="15"/>
  <c r="L1800" i="15"/>
  <c r="L1802" i="15"/>
  <c r="L1805" i="15"/>
  <c r="L1809" i="15"/>
  <c r="L1812" i="15"/>
  <c r="L1815" i="15"/>
  <c r="L1816" i="15"/>
  <c r="M2" i="15"/>
  <c r="N2" i="15" s="1"/>
  <c r="L2" i="15" s="1"/>
  <c r="M4" i="15"/>
  <c r="M5" i="15"/>
  <c r="N5" i="15" s="1"/>
  <c r="M6" i="15"/>
  <c r="N6" i="15" s="1"/>
  <c r="M7" i="15"/>
  <c r="N7" i="15" s="1"/>
  <c r="L7" i="15" s="1"/>
  <c r="M8" i="15"/>
  <c r="N8" i="15" s="1"/>
  <c r="L8" i="15" s="1"/>
  <c r="M9" i="15"/>
  <c r="N9" i="15" s="1"/>
  <c r="L9" i="15" s="1"/>
  <c r="M10" i="15"/>
  <c r="N10" i="15" s="1"/>
  <c r="L10" i="15" s="1"/>
  <c r="M11" i="15"/>
  <c r="N11" i="15" s="1"/>
  <c r="L11" i="15" s="1"/>
  <c r="M12" i="15"/>
  <c r="M13" i="15"/>
  <c r="M14" i="15"/>
  <c r="M15" i="15"/>
  <c r="N15" i="15" s="1"/>
  <c r="M16" i="15"/>
  <c r="N16" i="15" s="1"/>
  <c r="L16" i="15" s="1"/>
  <c r="M17" i="15"/>
  <c r="M19" i="15"/>
  <c r="M20" i="15"/>
  <c r="M22" i="15"/>
  <c r="N22" i="15" s="1"/>
  <c r="L22" i="15" s="1"/>
  <c r="M24" i="15"/>
  <c r="M25" i="15"/>
  <c r="M26" i="15"/>
  <c r="M27" i="15"/>
  <c r="M28" i="15"/>
  <c r="N28" i="15" s="1"/>
  <c r="O28" i="15" s="1"/>
  <c r="M29" i="15"/>
  <c r="N29" i="15" s="1"/>
  <c r="O29" i="15" s="1"/>
  <c r="M30" i="15"/>
  <c r="N30" i="15" s="1"/>
  <c r="M31" i="15"/>
  <c r="M32" i="15"/>
  <c r="N32" i="15" s="1"/>
  <c r="M33" i="15"/>
  <c r="N33" i="15" s="1"/>
  <c r="O33" i="15" s="1"/>
  <c r="M34" i="15"/>
  <c r="N34" i="15" s="1"/>
  <c r="M35" i="15"/>
  <c r="M37" i="15"/>
  <c r="M39" i="15"/>
  <c r="M40" i="15"/>
  <c r="M42" i="15"/>
  <c r="N42" i="15" s="1"/>
  <c r="O42" i="15" s="1"/>
  <c r="M43" i="15"/>
  <c r="N43" i="15" s="1"/>
  <c r="M44" i="15"/>
  <c r="M45" i="15"/>
  <c r="M46" i="15"/>
  <c r="N46" i="15" s="1"/>
  <c r="L46" i="15" s="1"/>
  <c r="M47" i="15"/>
  <c r="M48" i="15"/>
  <c r="M49" i="15"/>
  <c r="N49" i="15" s="1"/>
  <c r="L49" i="15" s="1"/>
  <c r="M50" i="15"/>
  <c r="M51" i="15"/>
  <c r="N51" i="15" s="1"/>
  <c r="L51" i="15" s="1"/>
  <c r="M52" i="15"/>
  <c r="M53" i="15"/>
  <c r="N53" i="15" s="1"/>
  <c r="L53" i="15" s="1"/>
  <c r="M54" i="15"/>
  <c r="N54" i="15" s="1"/>
  <c r="L54" i="15" s="1"/>
  <c r="M55" i="15"/>
  <c r="N55" i="15" s="1"/>
  <c r="L55" i="15" s="1"/>
  <c r="M56" i="15"/>
  <c r="N56" i="15" s="1"/>
  <c r="M57" i="15"/>
  <c r="N57" i="15" s="1"/>
  <c r="M59" i="15"/>
  <c r="M62" i="15"/>
  <c r="N62" i="15" s="1"/>
  <c r="M64" i="15"/>
  <c r="N64" i="15" s="1"/>
  <c r="O64" i="15" s="1"/>
  <c r="M65" i="15"/>
  <c r="N65" i="15" s="1"/>
  <c r="O65" i="15" s="1"/>
  <c r="M67" i="15"/>
  <c r="M68" i="15"/>
  <c r="M69" i="15"/>
  <c r="N69" i="15" s="1"/>
  <c r="M70" i="15"/>
  <c r="M71" i="15"/>
  <c r="N71" i="15" s="1"/>
  <c r="O71" i="15" s="1"/>
  <c r="M72" i="15"/>
  <c r="N72" i="15" s="1"/>
  <c r="O72" i="15" s="1"/>
  <c r="M73" i="15"/>
  <c r="N73" i="15" s="1"/>
  <c r="O73" i="15" s="1"/>
  <c r="M74" i="15"/>
  <c r="N74" i="15" s="1"/>
  <c r="O74" i="15" s="1"/>
  <c r="M75" i="15"/>
  <c r="N75" i="15" s="1"/>
  <c r="O75" i="15" s="1"/>
  <c r="M76" i="15"/>
  <c r="N76" i="15" s="1"/>
  <c r="O76" i="15" s="1"/>
  <c r="M77" i="15"/>
  <c r="N77" i="15" s="1"/>
  <c r="M79" i="15"/>
  <c r="N79" i="15" s="1"/>
  <c r="O79" i="15" s="1"/>
  <c r="M80" i="15"/>
  <c r="N80" i="15" s="1"/>
  <c r="O80" i="15" s="1"/>
  <c r="M82" i="15"/>
  <c r="N82" i="15" s="1"/>
  <c r="M84" i="15"/>
  <c r="M85" i="15"/>
  <c r="N85" i="15" s="1"/>
  <c r="O85" i="15" s="1"/>
  <c r="M87" i="15"/>
  <c r="N87" i="15" s="1"/>
  <c r="O87" i="15" s="1"/>
  <c r="M88" i="15"/>
  <c r="M89" i="15"/>
  <c r="N89" i="15" s="1"/>
  <c r="O89" i="15" s="1"/>
  <c r="M90" i="15"/>
  <c r="M91" i="15"/>
  <c r="N91" i="15" s="1"/>
  <c r="O91" i="15" s="1"/>
  <c r="M92" i="15"/>
  <c r="M93" i="15"/>
  <c r="N93" i="15" s="1"/>
  <c r="M94" i="15"/>
  <c r="M95" i="15"/>
  <c r="M96" i="15"/>
  <c r="N96" i="15" s="1"/>
  <c r="O96" i="15" s="1"/>
  <c r="M97" i="15"/>
  <c r="M99" i="15"/>
  <c r="M100" i="15"/>
  <c r="M102" i="15"/>
  <c r="N102" i="15" s="1"/>
  <c r="M103" i="15"/>
  <c r="M104" i="15"/>
  <c r="N104" i="15" s="1"/>
  <c r="O104" i="15" s="1"/>
  <c r="M105" i="15"/>
  <c r="N105" i="15" s="1"/>
  <c r="O105" i="15" s="1"/>
  <c r="M107" i="15"/>
  <c r="M108" i="15"/>
  <c r="M109" i="15"/>
  <c r="M110" i="15"/>
  <c r="N110" i="15" s="1"/>
  <c r="O110" i="15" s="1"/>
  <c r="M111" i="15"/>
  <c r="N111" i="15" s="1"/>
  <c r="O111" i="15" s="1"/>
  <c r="M112" i="15"/>
  <c r="N112" i="15" s="1"/>
  <c r="O112" i="15" s="1"/>
  <c r="M113" i="15"/>
  <c r="N113" i="15" s="1"/>
  <c r="M114" i="15"/>
  <c r="M115" i="15"/>
  <c r="N115" i="15" s="1"/>
  <c r="M116" i="15"/>
  <c r="N116" i="15" s="1"/>
  <c r="O116" i="15" s="1"/>
  <c r="M117" i="15"/>
  <c r="M119" i="15"/>
  <c r="M120" i="15"/>
  <c r="N120" i="15" s="1"/>
  <c r="O120" i="15" s="1"/>
  <c r="M122" i="15"/>
  <c r="N122" i="15" s="1"/>
  <c r="M124" i="15"/>
  <c r="M125" i="15"/>
  <c r="M126" i="15"/>
  <c r="N126" i="15" s="1"/>
  <c r="O126" i="15" s="1"/>
  <c r="M127" i="15"/>
  <c r="N127" i="15" s="1"/>
  <c r="M128" i="15"/>
  <c r="N128" i="15" s="1"/>
  <c r="O128" i="15" s="1"/>
  <c r="M129" i="15"/>
  <c r="N129" i="15" s="1"/>
  <c r="M130" i="15"/>
  <c r="N130" i="15" s="1"/>
  <c r="M131" i="15"/>
  <c r="M132" i="15"/>
  <c r="M133" i="15"/>
  <c r="N133" i="15" s="1"/>
  <c r="O133" i="15" s="1"/>
  <c r="M134" i="15"/>
  <c r="N134" i="15" s="1"/>
  <c r="O134" i="15" s="1"/>
  <c r="M135" i="15"/>
  <c r="N135" i="15" s="1"/>
  <c r="M137" i="15"/>
  <c r="N137" i="15" s="1"/>
  <c r="M139" i="15"/>
  <c r="M140" i="15"/>
  <c r="M142" i="15"/>
  <c r="N142" i="15" s="1"/>
  <c r="M143" i="15"/>
  <c r="N143" i="15" s="1"/>
  <c r="O143" i="15" s="1"/>
  <c r="M144" i="15"/>
  <c r="N144" i="15" s="1"/>
  <c r="M145" i="15"/>
  <c r="N145" i="15" s="1"/>
  <c r="O145" i="15" s="1"/>
  <c r="M147" i="15"/>
  <c r="N147" i="15" s="1"/>
  <c r="O147" i="15" s="1"/>
  <c r="M148" i="15"/>
  <c r="N148" i="15" s="1"/>
  <c r="O148" i="15" s="1"/>
  <c r="M149" i="15"/>
  <c r="N149" i="15" s="1"/>
  <c r="O149" i="15" s="1"/>
  <c r="M150" i="15"/>
  <c r="N150" i="15" s="1"/>
  <c r="M151" i="15"/>
  <c r="M152" i="15"/>
  <c r="N152" i="15" s="1"/>
  <c r="O152" i="15" s="1"/>
  <c r="M153" i="15"/>
  <c r="M154" i="15"/>
  <c r="M155" i="15"/>
  <c r="M156" i="15"/>
  <c r="N156" i="15" s="1"/>
  <c r="O156" i="15" s="1"/>
  <c r="M157" i="15"/>
  <c r="N157" i="15" s="1"/>
  <c r="O157" i="15" s="1"/>
  <c r="M159" i="15"/>
  <c r="M162" i="15"/>
  <c r="N162" i="15" s="1"/>
  <c r="M164" i="15"/>
  <c r="N164" i="15" s="1"/>
  <c r="O164" i="15" s="1"/>
  <c r="M165" i="15"/>
  <c r="N165" i="15" s="1"/>
  <c r="O165" i="15" s="1"/>
  <c r="M167" i="15"/>
  <c r="N167" i="15" s="1"/>
  <c r="M168" i="15"/>
  <c r="N168" i="15" s="1"/>
  <c r="M169" i="15"/>
  <c r="N169" i="15" s="1"/>
  <c r="M170" i="15"/>
  <c r="N170" i="15" s="1"/>
  <c r="O170" i="15" s="1"/>
  <c r="M171" i="15"/>
  <c r="M172" i="15"/>
  <c r="N172" i="15" s="1"/>
  <c r="O172" i="15" s="1"/>
  <c r="M173" i="15"/>
  <c r="N173" i="15" s="1"/>
  <c r="M174" i="15"/>
  <c r="M175" i="15"/>
  <c r="N175" i="15" s="1"/>
  <c r="M177" i="15"/>
  <c r="M179" i="15"/>
  <c r="M182" i="15"/>
  <c r="N182" i="15" s="1"/>
  <c r="O182" i="15" s="1"/>
  <c r="M184" i="15"/>
  <c r="N184" i="15" s="1"/>
  <c r="M185" i="15"/>
  <c r="N185" i="15" s="1"/>
  <c r="O185" i="15" s="1"/>
  <c r="M187" i="15"/>
  <c r="M188" i="15"/>
  <c r="N188" i="15" s="1"/>
  <c r="M189" i="15"/>
  <c r="N189" i="15" s="1"/>
  <c r="M190" i="15"/>
  <c r="N190" i="15" s="1"/>
  <c r="M191" i="15"/>
  <c r="N191" i="15" s="1"/>
  <c r="O191" i="15" s="1"/>
  <c r="M192" i="15"/>
  <c r="N192" i="15" s="1"/>
  <c r="M193" i="15"/>
  <c r="M194" i="15"/>
  <c r="M195" i="15"/>
  <c r="N195" i="15" s="1"/>
  <c r="O195" i="15" s="1"/>
  <c r="M196" i="15"/>
  <c r="N196" i="15" s="1"/>
  <c r="O196" i="15" s="1"/>
  <c r="M197" i="15"/>
  <c r="M199" i="15"/>
  <c r="N199" i="15" s="1"/>
  <c r="O199" i="15" s="1"/>
  <c r="M202" i="15"/>
  <c r="N202" i="15" s="1"/>
  <c r="M203" i="15"/>
  <c r="N203" i="15" s="1"/>
  <c r="O203" i="15" s="1"/>
  <c r="M204" i="15"/>
  <c r="M205" i="15"/>
  <c r="M207" i="15"/>
  <c r="N207" i="15" s="1"/>
  <c r="O207" i="15" s="1"/>
  <c r="M208" i="15"/>
  <c r="N208" i="15" s="1"/>
  <c r="O208" i="15" s="1"/>
  <c r="M209" i="15"/>
  <c r="N209" i="15" s="1"/>
  <c r="M210" i="15"/>
  <c r="N210" i="15" s="1"/>
  <c r="M211" i="15"/>
  <c r="N211" i="15" s="1"/>
  <c r="M212" i="15"/>
  <c r="M213" i="15"/>
  <c r="M214" i="15"/>
  <c r="N214" i="15" s="1"/>
  <c r="M215" i="15"/>
  <c r="N215" i="15" s="1"/>
  <c r="O215" i="15" s="1"/>
  <c r="M216" i="15"/>
  <c r="N216" i="15" s="1"/>
  <c r="O216" i="15" s="1"/>
  <c r="M217" i="15"/>
  <c r="M219" i="15"/>
  <c r="M222" i="15"/>
  <c r="N222" i="15" s="1"/>
  <c r="M223" i="15"/>
  <c r="N223" i="15" s="1"/>
  <c r="O223" i="15" s="1"/>
  <c r="M224" i="15"/>
  <c r="N224" i="15" s="1"/>
  <c r="O224" i="15" s="1"/>
  <c r="M225" i="15"/>
  <c r="M226" i="15"/>
  <c r="M227" i="15"/>
  <c r="N227" i="15" s="1"/>
  <c r="O227" i="15" s="1"/>
  <c r="M228" i="15"/>
  <c r="M229" i="15"/>
  <c r="N229" i="15" s="1"/>
  <c r="M230" i="15"/>
  <c r="N230" i="15" s="1"/>
  <c r="O230" i="15" s="1"/>
  <c r="M231" i="15"/>
  <c r="N231" i="15" s="1"/>
  <c r="O231" i="15" s="1"/>
  <c r="M232" i="15"/>
  <c r="N232" i="15" s="1"/>
  <c r="O232" i="15" s="1"/>
  <c r="M233" i="15"/>
  <c r="N233" i="15" s="1"/>
  <c r="M234" i="15"/>
  <c r="N234" i="15" s="1"/>
  <c r="M235" i="15"/>
  <c r="N235" i="15" s="1"/>
  <c r="O235" i="15" s="1"/>
  <c r="M236" i="15"/>
  <c r="M237" i="15"/>
  <c r="M239" i="15"/>
  <c r="M240" i="15"/>
  <c r="N240" i="15" s="1"/>
  <c r="M242" i="15"/>
  <c r="N242" i="15" s="1"/>
  <c r="M244" i="15"/>
  <c r="M245" i="15"/>
  <c r="N245" i="15" s="1"/>
  <c r="O245" i="15" s="1"/>
  <c r="M247" i="15"/>
  <c r="M248" i="15"/>
  <c r="M249" i="15"/>
  <c r="N249" i="15" s="1"/>
  <c r="O249" i="15" s="1"/>
  <c r="M250" i="15"/>
  <c r="N250" i="15" s="1"/>
  <c r="O250" i="15" s="1"/>
  <c r="M251" i="15"/>
  <c r="M252" i="15"/>
  <c r="M253" i="15"/>
  <c r="M254" i="15"/>
  <c r="N254" i="15" s="1"/>
  <c r="M255" i="15"/>
  <c r="N255" i="15" s="1"/>
  <c r="O255" i="15" s="1"/>
  <c r="M256" i="15"/>
  <c r="M257" i="15"/>
  <c r="M259" i="15"/>
  <c r="M262" i="15"/>
  <c r="N262" i="15" s="1"/>
  <c r="O262" i="15" s="1"/>
  <c r="M264" i="15"/>
  <c r="M267" i="15"/>
  <c r="N267" i="15" s="1"/>
  <c r="M268" i="15"/>
  <c r="N268" i="15" s="1"/>
  <c r="M269" i="15"/>
  <c r="M270" i="15"/>
  <c r="N270" i="15" s="1"/>
  <c r="M271" i="15"/>
  <c r="N271" i="15" s="1"/>
  <c r="O271" i="15" s="1"/>
  <c r="M272" i="15"/>
  <c r="M273" i="15"/>
  <c r="N273" i="15" s="1"/>
  <c r="O273" i="15" s="1"/>
  <c r="M274" i="15"/>
  <c r="N274" i="15" s="1"/>
  <c r="O274" i="15" s="1"/>
  <c r="M275" i="15"/>
  <c r="N275" i="15" s="1"/>
  <c r="O275" i="15" s="1"/>
  <c r="M277" i="15"/>
  <c r="N277" i="15" s="1"/>
  <c r="M279" i="15"/>
  <c r="N279" i="15" s="1"/>
  <c r="O279" i="15" s="1"/>
  <c r="M280" i="15"/>
  <c r="M282" i="15"/>
  <c r="N282" i="15" s="1"/>
  <c r="M283" i="15"/>
  <c r="N283" i="15" s="1"/>
  <c r="O283" i="15" s="1"/>
  <c r="M284" i="15"/>
  <c r="M285" i="15"/>
  <c r="M286" i="15"/>
  <c r="N286" i="15" s="1"/>
  <c r="O286" i="15" s="1"/>
  <c r="M287" i="15"/>
  <c r="M288" i="15"/>
  <c r="N288" i="15" s="1"/>
  <c r="M289" i="15"/>
  <c r="N289" i="15" s="1"/>
  <c r="M290" i="15"/>
  <c r="M291" i="15"/>
  <c r="M292" i="15"/>
  <c r="M293" i="15"/>
  <c r="N293" i="15" s="1"/>
  <c r="O293" i="15" s="1"/>
  <c r="M294" i="15"/>
  <c r="N294" i="15" s="1"/>
  <c r="O294" i="15" s="1"/>
  <c r="M295" i="15"/>
  <c r="M297" i="15"/>
  <c r="M299" i="15"/>
  <c r="N299" i="15" s="1"/>
  <c r="O299" i="15" s="1"/>
  <c r="M302" i="15"/>
  <c r="N302" i="15" s="1"/>
  <c r="M304" i="15"/>
  <c r="M305" i="15"/>
  <c r="N305" i="15" s="1"/>
  <c r="O305" i="15" s="1"/>
  <c r="M306" i="15"/>
  <c r="N306" i="15" s="1"/>
  <c r="M307" i="15"/>
  <c r="N307" i="15" s="1"/>
  <c r="M308" i="15"/>
  <c r="M309" i="15"/>
  <c r="M310" i="15"/>
  <c r="N310" i="15" s="1"/>
  <c r="O310" i="15" s="1"/>
  <c r="M311" i="15"/>
  <c r="M312" i="15"/>
  <c r="N312" i="15" s="1"/>
  <c r="M313" i="15"/>
  <c r="N313" i="15" s="1"/>
  <c r="O313" i="15" s="1"/>
  <c r="M314" i="15"/>
  <c r="N314" i="15" s="1"/>
  <c r="M315" i="15"/>
  <c r="N315" i="15" s="1"/>
  <c r="M316" i="15"/>
  <c r="N316" i="15" s="1"/>
  <c r="M317" i="15"/>
  <c r="M319" i="15"/>
  <c r="N319" i="15" s="1"/>
  <c r="O319" i="15" s="1"/>
  <c r="M322" i="15"/>
  <c r="N322" i="15" s="1"/>
  <c r="M324" i="15"/>
  <c r="N324" i="15" s="1"/>
  <c r="O324" i="15" s="1"/>
  <c r="M325" i="15"/>
  <c r="N325" i="15" s="1"/>
  <c r="O325" i="15" s="1"/>
  <c r="M327" i="15"/>
  <c r="M328" i="15"/>
  <c r="N328" i="15" s="1"/>
  <c r="O328" i="15" s="1"/>
  <c r="M329" i="15"/>
  <c r="N329" i="15" s="1"/>
  <c r="M330" i="15"/>
  <c r="N330" i="15" s="1"/>
  <c r="O330" i="15" s="1"/>
  <c r="M331" i="15"/>
  <c r="N331" i="15" s="1"/>
  <c r="M332" i="15"/>
  <c r="M333" i="15"/>
  <c r="M334" i="15"/>
  <c r="N334" i="15" s="1"/>
  <c r="O334" i="15" s="1"/>
  <c r="M335" i="15"/>
  <c r="N335" i="15" s="1"/>
  <c r="O335" i="15" s="1"/>
  <c r="M339" i="15"/>
  <c r="N339" i="15" s="1"/>
  <c r="O339" i="15" s="1"/>
  <c r="M342" i="15"/>
  <c r="N342" i="15" s="1"/>
  <c r="O342" i="15" s="1"/>
  <c r="M344" i="15"/>
  <c r="N344" i="15" s="1"/>
  <c r="O344" i="15" s="1"/>
  <c r="M347" i="15"/>
  <c r="N347" i="15" s="1"/>
  <c r="O347" i="15" s="1"/>
  <c r="M348" i="15"/>
  <c r="N348" i="15" s="1"/>
  <c r="O348" i="15" s="1"/>
  <c r="M349" i="15"/>
  <c r="N349" i="15" s="1"/>
  <c r="O349" i="15" s="1"/>
  <c r="M350" i="15"/>
  <c r="N350" i="15" s="1"/>
  <c r="O350" i="15" s="1"/>
  <c r="M351" i="15"/>
  <c r="M352" i="15"/>
  <c r="N352" i="15" s="1"/>
  <c r="M353" i="15"/>
  <c r="N353" i="15" s="1"/>
  <c r="O353" i="15" s="1"/>
  <c r="M354" i="15"/>
  <c r="N354" i="15" s="1"/>
  <c r="O354" i="15" s="1"/>
  <c r="M355" i="15"/>
  <c r="N355" i="15" s="1"/>
  <c r="M357" i="15"/>
  <c r="M359" i="15"/>
  <c r="M362" i="15"/>
  <c r="N362" i="15" s="1"/>
  <c r="M364" i="15"/>
  <c r="N364" i="15" s="1"/>
  <c r="O364" i="15" s="1"/>
  <c r="M365" i="15"/>
  <c r="N365" i="15" s="1"/>
  <c r="O365" i="15" s="1"/>
  <c r="M366" i="15"/>
  <c r="N366" i="15" s="1"/>
  <c r="O366" i="15" s="1"/>
  <c r="M367" i="15"/>
  <c r="N367" i="15" s="1"/>
  <c r="O367" i="15" s="1"/>
  <c r="M368" i="15"/>
  <c r="M369" i="15"/>
  <c r="N369" i="15" s="1"/>
  <c r="M370" i="15"/>
  <c r="N370" i="15" s="1"/>
  <c r="O370" i="15" s="1"/>
  <c r="M371" i="15"/>
  <c r="M372" i="15"/>
  <c r="N372" i="15" s="1"/>
  <c r="O372" i="15" s="1"/>
  <c r="M373" i="15"/>
  <c r="N373" i="15" s="1"/>
  <c r="O373" i="15" s="1"/>
  <c r="M374" i="15"/>
  <c r="N374" i="15" s="1"/>
  <c r="O374" i="15" s="1"/>
  <c r="M375" i="15"/>
  <c r="N375" i="15" s="1"/>
  <c r="O375" i="15" s="1"/>
  <c r="M377" i="15"/>
  <c r="N377" i="15" s="1"/>
  <c r="O377" i="15" s="1"/>
  <c r="M379" i="15"/>
  <c r="M382" i="15"/>
  <c r="N382" i="15" s="1"/>
  <c r="O382" i="15" s="1"/>
  <c r="M384" i="15"/>
  <c r="M387" i="15"/>
  <c r="N387" i="15" s="1"/>
  <c r="M388" i="15"/>
  <c r="N388" i="15" s="1"/>
  <c r="O388" i="15" s="1"/>
  <c r="M389" i="15"/>
  <c r="N389" i="15" s="1"/>
  <c r="O389" i="15" s="1"/>
  <c r="M390" i="15"/>
  <c r="M391" i="15"/>
  <c r="N391" i="15" s="1"/>
  <c r="M392" i="15"/>
  <c r="M393" i="15"/>
  <c r="N393" i="15" s="1"/>
  <c r="O393" i="15" s="1"/>
  <c r="M394" i="15"/>
  <c r="N394" i="15" s="1"/>
  <c r="O394" i="15" s="1"/>
  <c r="M395" i="15"/>
  <c r="M396" i="15"/>
  <c r="N396" i="15" s="1"/>
  <c r="O396" i="15" s="1"/>
  <c r="M397" i="15"/>
  <c r="N397" i="15" s="1"/>
  <c r="O397" i="15" s="1"/>
  <c r="M399" i="15"/>
  <c r="M402" i="15"/>
  <c r="N402" i="15" s="1"/>
  <c r="M404" i="15"/>
  <c r="M406" i="15"/>
  <c r="N406" i="15" s="1"/>
  <c r="O406" i="15" s="1"/>
  <c r="M407" i="15"/>
  <c r="N407" i="15" s="1"/>
  <c r="M408" i="15"/>
  <c r="N408" i="15" s="1"/>
  <c r="M409" i="15"/>
  <c r="N409" i="15" s="1"/>
  <c r="M410" i="15"/>
  <c r="M411" i="15"/>
  <c r="N411" i="15" s="1"/>
  <c r="O411" i="15" s="1"/>
  <c r="M412" i="15"/>
  <c r="M413" i="15"/>
  <c r="M414" i="15"/>
  <c r="N414" i="15" s="1"/>
  <c r="M415" i="15"/>
  <c r="M417" i="15"/>
  <c r="M419" i="15"/>
  <c r="M420" i="15"/>
  <c r="N420" i="15" s="1"/>
  <c r="O420" i="15" s="1"/>
  <c r="M422" i="15"/>
  <c r="N422" i="15" s="1"/>
  <c r="O422" i="15" s="1"/>
  <c r="M424" i="15"/>
  <c r="N424" i="15" s="1"/>
  <c r="O424" i="15" s="1"/>
  <c r="M426" i="15"/>
  <c r="N426" i="15" s="1"/>
  <c r="O426" i="15" s="1"/>
  <c r="M427" i="15"/>
  <c r="N427" i="15" s="1"/>
  <c r="M428" i="15"/>
  <c r="N428" i="15" s="1"/>
  <c r="O428" i="15" s="1"/>
  <c r="M429" i="15"/>
  <c r="N429" i="15" s="1"/>
  <c r="M430" i="15"/>
  <c r="N430" i="15" s="1"/>
  <c r="M431" i="15"/>
  <c r="N431" i="15" s="1"/>
  <c r="O431" i="15" s="1"/>
  <c r="M432" i="15"/>
  <c r="N432" i="15" s="1"/>
  <c r="M433" i="15"/>
  <c r="M434" i="15"/>
  <c r="N434" i="15" s="1"/>
  <c r="O434" i="15" s="1"/>
  <c r="M435" i="15"/>
  <c r="M437" i="15"/>
  <c r="N437" i="15" s="1"/>
  <c r="M439" i="15"/>
  <c r="N439" i="15" s="1"/>
  <c r="O439" i="15" s="1"/>
  <c r="M442" i="15"/>
  <c r="N442" i="15" s="1"/>
  <c r="M444" i="15"/>
  <c r="N444" i="15" s="1"/>
  <c r="O444" i="15" s="1"/>
  <c r="M447" i="15"/>
  <c r="N447" i="15" s="1"/>
  <c r="M448" i="15"/>
  <c r="N448" i="15" s="1"/>
  <c r="O448" i="15" s="1"/>
  <c r="M449" i="15"/>
  <c r="N449" i="15" s="1"/>
  <c r="O449" i="15" s="1"/>
  <c r="M450" i="15"/>
  <c r="N450" i="15" s="1"/>
  <c r="M451" i="15"/>
  <c r="N451" i="15" s="1"/>
  <c r="M452" i="15"/>
  <c r="N452" i="15" s="1"/>
  <c r="O452" i="15" s="1"/>
  <c r="M453" i="15"/>
  <c r="N453" i="15" s="1"/>
  <c r="O453" i="15" s="1"/>
  <c r="M454" i="15"/>
  <c r="M455" i="15"/>
  <c r="N455" i="15" s="1"/>
  <c r="M457" i="15"/>
  <c r="M459" i="15"/>
  <c r="N459" i="15" s="1"/>
  <c r="O459" i="15" s="1"/>
  <c r="M462" i="15"/>
  <c r="N462" i="15" s="1"/>
  <c r="M464" i="15"/>
  <c r="N464" i="15" s="1"/>
  <c r="O464" i="15" s="1"/>
  <c r="M467" i="15"/>
  <c r="M468" i="15"/>
  <c r="M469" i="15"/>
  <c r="N469" i="15" s="1"/>
  <c r="O469" i="15" s="1"/>
  <c r="M470" i="15"/>
  <c r="N470" i="15" s="1"/>
  <c r="M471" i="15"/>
  <c r="N471" i="15" s="1"/>
  <c r="M472" i="15"/>
  <c r="N472" i="15" s="1"/>
  <c r="M473" i="15"/>
  <c r="N473" i="15" s="1"/>
  <c r="M474" i="15"/>
  <c r="M475" i="15"/>
  <c r="N475" i="15" s="1"/>
  <c r="O475" i="15" s="1"/>
  <c r="M476" i="15"/>
  <c r="N476" i="15" s="1"/>
  <c r="O476" i="15" s="1"/>
  <c r="M477" i="15"/>
  <c r="M479" i="15"/>
  <c r="M480" i="15"/>
  <c r="N480" i="15" s="1"/>
  <c r="O480" i="15" s="1"/>
  <c r="M482" i="15"/>
  <c r="N482" i="15" s="1"/>
  <c r="M484" i="15"/>
  <c r="M485" i="15"/>
  <c r="N485" i="15" s="1"/>
  <c r="O485" i="15" s="1"/>
  <c r="M487" i="15"/>
  <c r="M488" i="15"/>
  <c r="N488" i="15" s="1"/>
  <c r="O488" i="15" s="1"/>
  <c r="M489" i="15"/>
  <c r="M490" i="15"/>
  <c r="N490" i="15" s="1"/>
  <c r="O490" i="15" s="1"/>
  <c r="M491" i="15"/>
  <c r="M492" i="15"/>
  <c r="N492" i="15" s="1"/>
  <c r="O492" i="15" s="1"/>
  <c r="M493" i="15"/>
  <c r="N493" i="15" s="1"/>
  <c r="M494" i="15"/>
  <c r="M495" i="15"/>
  <c r="N495" i="15" s="1"/>
  <c r="O495" i="15" s="1"/>
  <c r="M497" i="15"/>
  <c r="N497" i="15" s="1"/>
  <c r="O497" i="15" s="1"/>
  <c r="M499" i="15"/>
  <c r="N499" i="15" s="1"/>
  <c r="O499" i="15" s="1"/>
  <c r="M502" i="15"/>
  <c r="N502" i="15" s="1"/>
  <c r="M504" i="15"/>
  <c r="N504" i="15" s="1"/>
  <c r="O504" i="15" s="1"/>
  <c r="M505" i="15"/>
  <c r="M506" i="15"/>
  <c r="M507" i="15"/>
  <c r="M508" i="15"/>
  <c r="N508" i="15" s="1"/>
  <c r="M509" i="15"/>
  <c r="M510" i="15"/>
  <c r="N510" i="15" s="1"/>
  <c r="M511" i="15"/>
  <c r="N511" i="15" s="1"/>
  <c r="O511" i="15" s="1"/>
  <c r="M512" i="15"/>
  <c r="M513" i="15"/>
  <c r="N513" i="15" s="1"/>
  <c r="M514" i="15"/>
  <c r="N514" i="15" s="1"/>
  <c r="M515" i="15"/>
  <c r="M517" i="15"/>
  <c r="M519" i="15"/>
  <c r="N519" i="15" s="1"/>
  <c r="M522" i="15"/>
  <c r="N522" i="15" s="1"/>
  <c r="O522" i="15" s="1"/>
  <c r="M524" i="15"/>
  <c r="M525" i="15"/>
  <c r="N525" i="15" s="1"/>
  <c r="O525" i="15" s="1"/>
  <c r="M526" i="15"/>
  <c r="N526" i="15" s="1"/>
  <c r="O526" i="15" s="1"/>
  <c r="M527" i="15"/>
  <c r="M528" i="15"/>
  <c r="N528" i="15" s="1"/>
  <c r="L528" i="15" s="1"/>
  <c r="M529" i="15"/>
  <c r="N529" i="15" s="1"/>
  <c r="L529" i="15" s="1"/>
  <c r="M530" i="15"/>
  <c r="M531" i="15"/>
  <c r="M532" i="15"/>
  <c r="M533" i="15"/>
  <c r="N533" i="15" s="1"/>
  <c r="L533" i="15" s="1"/>
  <c r="M534" i="15"/>
  <c r="N534" i="15" s="1"/>
  <c r="O534" i="15" s="1"/>
  <c r="M535" i="15"/>
  <c r="N535" i="15" s="1"/>
  <c r="L535" i="15" s="1"/>
  <c r="M539" i="15"/>
  <c r="M540" i="15"/>
  <c r="N540" i="15" s="1"/>
  <c r="L540" i="15" s="1"/>
  <c r="M542" i="15"/>
  <c r="N542" i="15" s="1"/>
  <c r="L542" i="15" s="1"/>
  <c r="M544" i="15"/>
  <c r="M546" i="15"/>
  <c r="N546" i="15" s="1"/>
  <c r="M547" i="15"/>
  <c r="N547" i="15" s="1"/>
  <c r="L547" i="15" s="1"/>
  <c r="M548" i="15"/>
  <c r="N548" i="15" s="1"/>
  <c r="O548" i="15" s="1"/>
  <c r="M549" i="15"/>
  <c r="M550" i="15"/>
  <c r="N550" i="15" s="1"/>
  <c r="L550" i="15" s="1"/>
  <c r="M551" i="15"/>
  <c r="N551" i="15" s="1"/>
  <c r="L551" i="15" s="1"/>
  <c r="M552" i="15"/>
  <c r="M553" i="15"/>
  <c r="M554" i="15"/>
  <c r="N554" i="15" s="1"/>
  <c r="L554" i="15" s="1"/>
  <c r="M555" i="15"/>
  <c r="N555" i="15" s="1"/>
  <c r="M557" i="15"/>
  <c r="M559" i="15"/>
  <c r="N559" i="15" s="1"/>
  <c r="M560" i="15"/>
  <c r="N560" i="15" s="1"/>
  <c r="M562" i="15"/>
  <c r="N562" i="15" s="1"/>
  <c r="M564" i="15"/>
  <c r="N564" i="15" s="1"/>
  <c r="L564" i="15" s="1"/>
  <c r="M567" i="15"/>
  <c r="N567" i="15" s="1"/>
  <c r="O567" i="15" s="1"/>
  <c r="M568" i="15"/>
  <c r="N568" i="15" s="1"/>
  <c r="M569" i="15"/>
  <c r="N569" i="15" s="1"/>
  <c r="O569" i="15" s="1"/>
  <c r="M570" i="15"/>
  <c r="M571" i="15"/>
  <c r="M572" i="15"/>
  <c r="M573" i="15"/>
  <c r="M574" i="15"/>
  <c r="N574" i="15" s="1"/>
  <c r="L574" i="15" s="1"/>
  <c r="M575" i="15"/>
  <c r="N575" i="15" s="1"/>
  <c r="M576" i="15"/>
  <c r="N576" i="15" s="1"/>
  <c r="M577" i="15"/>
  <c r="N577" i="15" s="1"/>
  <c r="L577" i="15" s="1"/>
  <c r="M579" i="15"/>
  <c r="M582" i="15"/>
  <c r="M584" i="15"/>
  <c r="N584" i="15" s="1"/>
  <c r="M585" i="15"/>
  <c r="N585" i="15" s="1"/>
  <c r="M587" i="15"/>
  <c r="M588" i="15"/>
  <c r="N588" i="15" s="1"/>
  <c r="L588" i="15" s="1"/>
  <c r="M589" i="15"/>
  <c r="M590" i="15"/>
  <c r="N590" i="15" s="1"/>
  <c r="L590" i="15" s="1"/>
  <c r="M591" i="15"/>
  <c r="N591" i="15" s="1"/>
  <c r="L591" i="15" s="1"/>
  <c r="M592" i="15"/>
  <c r="M593" i="15"/>
  <c r="M594" i="15"/>
  <c r="N594" i="15" s="1"/>
  <c r="L594" i="15" s="1"/>
  <c r="M595" i="15"/>
  <c r="N595" i="15" s="1"/>
  <c r="O595" i="15" s="1"/>
  <c r="M596" i="15"/>
  <c r="N596" i="15" s="1"/>
  <c r="L596" i="15" s="1"/>
  <c r="M597" i="15"/>
  <c r="N597" i="15" s="1"/>
  <c r="L597" i="15" s="1"/>
  <c r="M599" i="15"/>
  <c r="N599" i="15" s="1"/>
  <c r="M600" i="15"/>
  <c r="M602" i="15"/>
  <c r="N602" i="15" s="1"/>
  <c r="O602" i="15" s="1"/>
  <c r="M604" i="15"/>
  <c r="M605" i="15"/>
  <c r="M607" i="15"/>
  <c r="N607" i="15" s="1"/>
  <c r="M608" i="15"/>
  <c r="N608" i="15" s="1"/>
  <c r="M609" i="15"/>
  <c r="N609" i="15" s="1"/>
  <c r="O609" i="15" s="1"/>
  <c r="M610" i="15"/>
  <c r="N610" i="15" s="1"/>
  <c r="M611" i="15"/>
  <c r="M612" i="15"/>
  <c r="M613" i="15"/>
  <c r="N613" i="15" s="1"/>
  <c r="L613" i="15" s="1"/>
  <c r="M614" i="15"/>
  <c r="N614" i="15" s="1"/>
  <c r="L614" i="15" s="1"/>
  <c r="M615" i="15"/>
  <c r="N615" i="15" s="1"/>
  <c r="M617" i="15"/>
  <c r="M619" i="15"/>
  <c r="N619" i="15" s="1"/>
  <c r="M622" i="15"/>
  <c r="N622" i="15" s="1"/>
  <c r="L622" i="15" s="1"/>
  <c r="M624" i="15"/>
  <c r="N624" i="15" s="1"/>
  <c r="M625" i="15"/>
  <c r="M626" i="15"/>
  <c r="N626" i="15" s="1"/>
  <c r="L626" i="15" s="1"/>
  <c r="M627" i="15"/>
  <c r="N627" i="15" s="1"/>
  <c r="M628" i="15"/>
  <c r="M629" i="15"/>
  <c r="N629" i="15" s="1"/>
  <c r="L629" i="15" s="1"/>
  <c r="M630" i="15"/>
  <c r="N630" i="15" s="1"/>
  <c r="M631" i="15"/>
  <c r="N631" i="15" s="1"/>
  <c r="L631" i="15" s="1"/>
  <c r="M632" i="15"/>
  <c r="N632" i="15" s="1"/>
  <c r="M633" i="15"/>
  <c r="N633" i="15" s="1"/>
  <c r="L633" i="15" s="1"/>
  <c r="M634" i="15"/>
  <c r="N634" i="15" s="1"/>
  <c r="L634" i="15" s="1"/>
  <c r="M635" i="15"/>
  <c r="N635" i="15" s="1"/>
  <c r="M637" i="15"/>
  <c r="M639" i="15"/>
  <c r="M642" i="15"/>
  <c r="M644" i="15"/>
  <c r="N644" i="15" s="1"/>
  <c r="M645" i="15"/>
  <c r="N645" i="15" s="1"/>
  <c r="M647" i="15"/>
  <c r="N647" i="15" s="1"/>
  <c r="L647" i="15" s="1"/>
  <c r="M648" i="15"/>
  <c r="N648" i="15" s="1"/>
  <c r="M649" i="15"/>
  <c r="M650" i="15"/>
  <c r="N650" i="15" s="1"/>
  <c r="L650" i="15" s="1"/>
  <c r="M651" i="15"/>
  <c r="N651" i="15" s="1"/>
  <c r="L651" i="15" s="1"/>
  <c r="M652" i="15"/>
  <c r="N652" i="15" s="1"/>
  <c r="M653" i="15"/>
  <c r="M654" i="15"/>
  <c r="N654" i="15" s="1"/>
  <c r="L654" i="15" s="1"/>
  <c r="M655" i="15"/>
  <c r="N655" i="15" s="1"/>
  <c r="L655" i="15" s="1"/>
  <c r="M657" i="15"/>
  <c r="M659" i="15"/>
  <c r="N659" i="15" s="1"/>
  <c r="L659" i="15" s="1"/>
  <c r="M662" i="15"/>
  <c r="N662" i="15" s="1"/>
  <c r="M664" i="15"/>
  <c r="M667" i="15"/>
  <c r="M668" i="15"/>
  <c r="N668" i="15" s="1"/>
  <c r="L668" i="15" s="1"/>
  <c r="M669" i="15"/>
  <c r="N669" i="15" s="1"/>
  <c r="L669" i="15" s="1"/>
  <c r="M670" i="15"/>
  <c r="M671" i="15"/>
  <c r="N671" i="15" s="1"/>
  <c r="O671" i="15" s="1"/>
  <c r="M672" i="15"/>
  <c r="M673" i="15"/>
  <c r="N673" i="15" s="1"/>
  <c r="L673" i="15" s="1"/>
  <c r="M674" i="15"/>
  <c r="N674" i="15" s="1"/>
  <c r="L674" i="15" s="1"/>
  <c r="M675" i="15"/>
  <c r="N675" i="15" s="1"/>
  <c r="M677" i="15"/>
  <c r="N677" i="15" s="1"/>
  <c r="L677" i="15" s="1"/>
  <c r="M679" i="15"/>
  <c r="M680" i="15"/>
  <c r="N680" i="15" s="1"/>
  <c r="M682" i="15"/>
  <c r="M684" i="15"/>
  <c r="M687" i="15"/>
  <c r="M688" i="15"/>
  <c r="N688" i="15" s="1"/>
  <c r="M689" i="15"/>
  <c r="M690" i="15"/>
  <c r="M691" i="15"/>
  <c r="M692" i="15"/>
  <c r="M693" i="15"/>
  <c r="N693" i="15" s="1"/>
  <c r="M694" i="15"/>
  <c r="N694" i="15" s="1"/>
  <c r="L694" i="15" s="1"/>
  <c r="M695" i="15"/>
  <c r="N695" i="15" s="1"/>
  <c r="L695" i="15" s="1"/>
  <c r="M697" i="15"/>
  <c r="M699" i="15"/>
  <c r="M702" i="15"/>
  <c r="N702" i="15" s="1"/>
  <c r="L702" i="15" s="1"/>
  <c r="M704" i="15"/>
  <c r="N704" i="15" s="1"/>
  <c r="L704" i="15" s="1"/>
  <c r="M706" i="15"/>
  <c r="M707" i="15"/>
  <c r="M708" i="15"/>
  <c r="N708" i="15" s="1"/>
  <c r="L708" i="15" s="1"/>
  <c r="M709" i="15"/>
  <c r="N709" i="15" s="1"/>
  <c r="L709" i="15" s="1"/>
  <c r="M711" i="15"/>
  <c r="N711" i="15" s="1"/>
  <c r="L711" i="15" s="1"/>
  <c r="M712" i="15"/>
  <c r="M713" i="15"/>
  <c r="M714" i="15"/>
  <c r="N714" i="15" s="1"/>
  <c r="M715" i="15"/>
  <c r="N715" i="15" s="1"/>
  <c r="M717" i="15"/>
  <c r="M719" i="15"/>
  <c r="M722" i="15"/>
  <c r="N722" i="15" s="1"/>
  <c r="L722" i="15" s="1"/>
  <c r="M724" i="15"/>
  <c r="M727" i="15"/>
  <c r="M728" i="15"/>
  <c r="N728" i="15" s="1"/>
  <c r="O728" i="15" s="1"/>
  <c r="M729" i="15"/>
  <c r="M730" i="15"/>
  <c r="N730" i="15" s="1"/>
  <c r="O730" i="15" s="1"/>
  <c r="M731" i="15"/>
  <c r="N731" i="15" s="1"/>
  <c r="L731" i="15" s="1"/>
  <c r="M732" i="15"/>
  <c r="N732" i="15" s="1"/>
  <c r="O732" i="15" s="1"/>
  <c r="M733" i="15"/>
  <c r="N733" i="15" s="1"/>
  <c r="O733" i="15" s="1"/>
  <c r="M734" i="15"/>
  <c r="N734" i="15" s="1"/>
  <c r="M735" i="15"/>
  <c r="N735" i="15" s="1"/>
  <c r="L735" i="15" s="1"/>
  <c r="M737" i="15"/>
  <c r="N737" i="15" s="1"/>
  <c r="L737" i="15" s="1"/>
  <c r="M739" i="15"/>
  <c r="M742" i="15"/>
  <c r="M744" i="15"/>
  <c r="N744" i="15" s="1"/>
  <c r="M746" i="15"/>
  <c r="N746" i="15" s="1"/>
  <c r="L746" i="15" s="1"/>
  <c r="M747" i="15"/>
  <c r="N747" i="15" s="1"/>
  <c r="M748" i="15"/>
  <c r="N748" i="15" s="1"/>
  <c r="L748" i="15" s="1"/>
  <c r="M749" i="15"/>
  <c r="N749" i="15" s="1"/>
  <c r="L749" i="15" s="1"/>
  <c r="M750" i="15"/>
  <c r="N750" i="15" s="1"/>
  <c r="M751" i="15"/>
  <c r="M752" i="15"/>
  <c r="M753" i="15"/>
  <c r="M754" i="15"/>
  <c r="N754" i="15" s="1"/>
  <c r="L754" i="15" s="1"/>
  <c r="M755" i="15"/>
  <c r="N755" i="15" s="1"/>
  <c r="L755" i="15" s="1"/>
  <c r="M757" i="15"/>
  <c r="N757" i="15" s="1"/>
  <c r="M759" i="15"/>
  <c r="M760" i="15"/>
  <c r="N760" i="15" s="1"/>
  <c r="M762" i="15"/>
  <c r="M764" i="15"/>
  <c r="N764" i="15" s="1"/>
  <c r="L764" i="15" s="1"/>
  <c r="M767" i="15"/>
  <c r="N767" i="15" s="1"/>
  <c r="L767" i="15" s="1"/>
  <c r="M768" i="15"/>
  <c r="N768" i="15" s="1"/>
  <c r="M769" i="15"/>
  <c r="N769" i="15" s="1"/>
  <c r="M770" i="15"/>
  <c r="N770" i="15" s="1"/>
  <c r="M771" i="15"/>
  <c r="M772" i="15"/>
  <c r="M773" i="15"/>
  <c r="M774" i="15"/>
  <c r="N774" i="15" s="1"/>
  <c r="M775" i="15"/>
  <c r="N775" i="15" s="1"/>
  <c r="L775" i="15" s="1"/>
  <c r="M779" i="15"/>
  <c r="M782" i="15"/>
  <c r="N782" i="15" s="1"/>
  <c r="L782" i="15" s="1"/>
  <c r="M784" i="15"/>
  <c r="N784" i="15" s="1"/>
  <c r="L784" i="15" s="1"/>
  <c r="M787" i="15"/>
  <c r="N787" i="15" s="1"/>
  <c r="L787" i="15" s="1"/>
  <c r="M788" i="15"/>
  <c r="M789" i="15"/>
  <c r="N789" i="15" s="1"/>
  <c r="L789" i="15" s="1"/>
  <c r="M791" i="15"/>
  <c r="M792" i="15"/>
  <c r="N792" i="15" s="1"/>
  <c r="L792" i="15" s="1"/>
  <c r="M793" i="15"/>
  <c r="N793" i="15" s="1"/>
  <c r="L793" i="15" s="1"/>
  <c r="M794" i="15"/>
  <c r="N794" i="15" s="1"/>
  <c r="L794" i="15" s="1"/>
  <c r="M795" i="15"/>
  <c r="N795" i="15" s="1"/>
  <c r="L795" i="15" s="1"/>
  <c r="M797" i="15"/>
  <c r="N797" i="15" s="1"/>
  <c r="L797" i="15" s="1"/>
  <c r="M799" i="15"/>
  <c r="N799" i="15" s="1"/>
  <c r="M802" i="15"/>
  <c r="M804" i="15"/>
  <c r="M807" i="15"/>
  <c r="N807" i="15" s="1"/>
  <c r="M808" i="15"/>
  <c r="N808" i="15" s="1"/>
  <c r="L808" i="15" s="1"/>
  <c r="M809" i="15"/>
  <c r="M810" i="15"/>
  <c r="N810" i="15" s="1"/>
  <c r="M811" i="15"/>
  <c r="M812" i="15"/>
  <c r="M813" i="15"/>
  <c r="N813" i="15" s="1"/>
  <c r="O813" i="15" s="1"/>
  <c r="M814" i="15"/>
  <c r="N814" i="15" s="1"/>
  <c r="O814" i="15" s="1"/>
  <c r="M815" i="15"/>
  <c r="N815" i="15" s="1"/>
  <c r="O815" i="15" s="1"/>
  <c r="M817" i="15"/>
  <c r="M819" i="15"/>
  <c r="M822" i="15"/>
  <c r="N822" i="15" s="1"/>
  <c r="L822" i="15" s="1"/>
  <c r="M824" i="15"/>
  <c r="N824" i="15" s="1"/>
  <c r="L824" i="15" s="1"/>
  <c r="M827" i="15"/>
  <c r="N827" i="15" s="1"/>
  <c r="L827" i="15" s="1"/>
  <c r="M828" i="15"/>
  <c r="N828" i="15" s="1"/>
  <c r="L828" i="15" s="1"/>
  <c r="M829" i="15"/>
  <c r="N829" i="15" s="1"/>
  <c r="L829" i="15" s="1"/>
  <c r="M831" i="15"/>
  <c r="M832" i="15"/>
  <c r="N832" i="15" s="1"/>
  <c r="O832" i="15" s="1"/>
  <c r="M833" i="15"/>
  <c r="N833" i="15" s="1"/>
  <c r="O833" i="15" s="1"/>
  <c r="M834" i="15"/>
  <c r="N834" i="15" s="1"/>
  <c r="L834" i="15" s="1"/>
  <c r="M835" i="15"/>
  <c r="N835" i="15" s="1"/>
  <c r="M836" i="15"/>
  <c r="M837" i="15"/>
  <c r="M839" i="15"/>
  <c r="M842" i="15"/>
  <c r="N842" i="15" s="1"/>
  <c r="L842" i="15" s="1"/>
  <c r="M846" i="15"/>
  <c r="N846" i="15" s="1"/>
  <c r="L846" i="15" s="1"/>
  <c r="M847" i="15"/>
  <c r="M848" i="15"/>
  <c r="N848" i="15" s="1"/>
  <c r="O848" i="15" s="1"/>
  <c r="M849" i="15"/>
  <c r="M851" i="15"/>
  <c r="N851" i="15" s="1"/>
  <c r="L851" i="15" s="1"/>
  <c r="M852" i="15"/>
  <c r="N852" i="15" s="1"/>
  <c r="M853" i="15"/>
  <c r="N853" i="15" s="1"/>
  <c r="L853" i="15" s="1"/>
  <c r="M854" i="15"/>
  <c r="N854" i="15" s="1"/>
  <c r="L854" i="15" s="1"/>
  <c r="M855" i="15"/>
  <c r="M857" i="15"/>
  <c r="M859" i="15"/>
  <c r="N859" i="15" s="1"/>
  <c r="M862" i="15"/>
  <c r="N862" i="15" s="1"/>
  <c r="M864" i="15"/>
  <c r="N864" i="15" s="1"/>
  <c r="L864" i="15" s="1"/>
  <c r="M865" i="15"/>
  <c r="N865" i="15" s="1"/>
  <c r="M868" i="15"/>
  <c r="N868" i="15" s="1"/>
  <c r="M869" i="15"/>
  <c r="N869" i="15" s="1"/>
  <c r="M871" i="15"/>
  <c r="N871" i="15" s="1"/>
  <c r="M872" i="15"/>
  <c r="N872" i="15" s="1"/>
  <c r="L872" i="15" s="1"/>
  <c r="M873" i="15"/>
  <c r="N873" i="15" s="1"/>
  <c r="L873" i="15" s="1"/>
  <c r="M874" i="15"/>
  <c r="N874" i="15" s="1"/>
  <c r="L874" i="15" s="1"/>
  <c r="M875" i="15"/>
  <c r="N875" i="15" s="1"/>
  <c r="L875" i="15" s="1"/>
  <c r="M879" i="15"/>
  <c r="M882" i="15"/>
  <c r="N882" i="15" s="1"/>
  <c r="L882" i="15" s="1"/>
  <c r="M884" i="15"/>
  <c r="N884" i="15" s="1"/>
  <c r="M887" i="15"/>
  <c r="N887" i="15" s="1"/>
  <c r="L887" i="15" s="1"/>
  <c r="M888" i="15"/>
  <c r="N888" i="15" s="1"/>
  <c r="M889" i="15"/>
  <c r="M890" i="15"/>
  <c r="M891" i="15"/>
  <c r="N891" i="15" s="1"/>
  <c r="M892" i="15"/>
  <c r="N892" i="15" s="1"/>
  <c r="L892" i="15" s="1"/>
  <c r="M893" i="15"/>
  <c r="N893" i="15" s="1"/>
  <c r="L893" i="15" s="1"/>
  <c r="M894" i="15"/>
  <c r="N894" i="15" s="1"/>
  <c r="L894" i="15" s="1"/>
  <c r="M895" i="15"/>
  <c r="N895" i="15" s="1"/>
  <c r="M897" i="15"/>
  <c r="N897" i="15" s="1"/>
  <c r="M899" i="15"/>
  <c r="N899" i="15" s="1"/>
  <c r="M902" i="15"/>
  <c r="M904" i="15"/>
  <c r="M907" i="15"/>
  <c r="M908" i="15"/>
  <c r="M909" i="15"/>
  <c r="M911" i="15"/>
  <c r="N911" i="15" s="1"/>
  <c r="L911" i="15" s="1"/>
  <c r="M912" i="15"/>
  <c r="N912" i="15" s="1"/>
  <c r="M913" i="15"/>
  <c r="N913" i="15" s="1"/>
  <c r="M914" i="15"/>
  <c r="N914" i="15" s="1"/>
  <c r="L914" i="15" s="1"/>
  <c r="M915" i="15"/>
  <c r="M917" i="15"/>
  <c r="M919" i="15"/>
  <c r="M922" i="15"/>
  <c r="M924" i="15"/>
  <c r="N924" i="15" s="1"/>
  <c r="L924" i="15" s="1"/>
  <c r="M927" i="15"/>
  <c r="M928" i="15"/>
  <c r="N928" i="15" s="1"/>
  <c r="M929" i="15"/>
  <c r="M931" i="15"/>
  <c r="M932" i="15"/>
  <c r="N932" i="15" s="1"/>
  <c r="L932" i="15" s="1"/>
  <c r="M933" i="15"/>
  <c r="N933" i="15" s="1"/>
  <c r="M934" i="15"/>
  <c r="N934" i="15" s="1"/>
  <c r="L934" i="15" s="1"/>
  <c r="M935" i="15"/>
  <c r="M939" i="15"/>
  <c r="N939" i="15" s="1"/>
  <c r="O939" i="15" s="1"/>
  <c r="M942" i="15"/>
  <c r="N942" i="15" s="1"/>
  <c r="O942" i="15" s="1"/>
  <c r="M944" i="15"/>
  <c r="N944" i="15" s="1"/>
  <c r="M947" i="15"/>
  <c r="N947" i="15" s="1"/>
  <c r="O947" i="15" s="1"/>
  <c r="M948" i="15"/>
  <c r="M949" i="15"/>
  <c r="N949" i="15" s="1"/>
  <c r="M950" i="15"/>
  <c r="N950" i="15" s="1"/>
  <c r="M951" i="15"/>
  <c r="M952" i="15"/>
  <c r="N952" i="15" s="1"/>
  <c r="O952" i="15" s="1"/>
  <c r="M953" i="15"/>
  <c r="N953" i="15" s="1"/>
  <c r="O953" i="15" s="1"/>
  <c r="M954" i="15"/>
  <c r="N954" i="15" s="1"/>
  <c r="M955" i="15"/>
  <c r="N955" i="15" s="1"/>
  <c r="M959" i="15"/>
  <c r="N959" i="15" s="1"/>
  <c r="O959" i="15" s="1"/>
  <c r="M962" i="15"/>
  <c r="N962" i="15" s="1"/>
  <c r="O962" i="15" s="1"/>
  <c r="M967" i="15"/>
  <c r="M968" i="15"/>
  <c r="N968" i="15" s="1"/>
  <c r="O968" i="15" s="1"/>
  <c r="M969" i="15"/>
  <c r="M971" i="15"/>
  <c r="N971" i="15" s="1"/>
  <c r="M972" i="15"/>
  <c r="M973" i="15"/>
  <c r="N973" i="15" s="1"/>
  <c r="O973" i="15" s="1"/>
  <c r="M974" i="15"/>
  <c r="M975" i="15"/>
  <c r="N975" i="15" s="1"/>
  <c r="M977" i="15"/>
  <c r="M979" i="15"/>
  <c r="N979" i="15" s="1"/>
  <c r="L979" i="15" s="1"/>
  <c r="M982" i="15"/>
  <c r="N982" i="15" s="1"/>
  <c r="L982" i="15" s="1"/>
  <c r="M987" i="15"/>
  <c r="N987" i="15" s="1"/>
  <c r="M988" i="15"/>
  <c r="N988" i="15" s="1"/>
  <c r="M989" i="15"/>
  <c r="M991" i="15"/>
  <c r="N991" i="15" s="1"/>
  <c r="M992" i="15"/>
  <c r="N992" i="15" s="1"/>
  <c r="L992" i="15" s="1"/>
  <c r="M993" i="15"/>
  <c r="N993" i="15" s="1"/>
  <c r="O993" i="15" s="1"/>
  <c r="M994" i="15"/>
  <c r="M995" i="15"/>
  <c r="N995" i="15" s="1"/>
  <c r="M996" i="15"/>
  <c r="N996" i="15" s="1"/>
  <c r="L996" i="15" s="1"/>
  <c r="M999" i="15"/>
  <c r="M1002" i="15"/>
  <c r="M1004" i="15"/>
  <c r="N1004" i="15" s="1"/>
  <c r="M1006" i="15"/>
  <c r="N1006" i="15" s="1"/>
  <c r="M1007" i="15"/>
  <c r="N1007" i="15" s="1"/>
  <c r="M1008" i="15"/>
  <c r="M1009" i="15"/>
  <c r="M1011" i="15"/>
  <c r="M1012" i="15"/>
  <c r="N1012" i="15" s="1"/>
  <c r="O1012" i="15" s="1"/>
  <c r="M1013" i="15"/>
  <c r="N1013" i="15" s="1"/>
  <c r="M1014" i="15"/>
  <c r="N1014" i="15" s="1"/>
  <c r="M1015" i="15"/>
  <c r="M1017" i="15"/>
  <c r="N1017" i="15" s="1"/>
  <c r="L1017" i="15" s="1"/>
  <c r="M1019" i="15"/>
  <c r="M1020" i="15"/>
  <c r="M1022" i="15"/>
  <c r="M1024" i="15"/>
  <c r="N1024" i="15" s="1"/>
  <c r="L1024" i="15" s="1"/>
  <c r="M1028" i="15"/>
  <c r="M1029" i="15"/>
  <c r="N1029" i="15" s="1"/>
  <c r="M1030" i="15"/>
  <c r="N1030" i="15" s="1"/>
  <c r="M1031" i="15"/>
  <c r="M1032" i="15"/>
  <c r="N1032" i="15" s="1"/>
  <c r="L1032" i="15" s="1"/>
  <c r="M1033" i="15"/>
  <c r="N1033" i="15" s="1"/>
  <c r="M1034" i="15"/>
  <c r="M1035" i="15"/>
  <c r="M1039" i="15"/>
  <c r="N1039" i="15" s="1"/>
  <c r="M1042" i="15"/>
  <c r="M1047" i="15"/>
  <c r="M1048" i="15"/>
  <c r="N1048" i="15" s="1"/>
  <c r="L1048" i="15" s="1"/>
  <c r="M1049" i="15"/>
  <c r="N1049" i="15" s="1"/>
  <c r="L1049" i="15" s="1"/>
  <c r="M1051" i="15"/>
  <c r="M1052" i="15"/>
  <c r="M1054" i="15"/>
  <c r="N1054" i="15" s="1"/>
  <c r="L1054" i="15" s="1"/>
  <c r="M1055" i="15"/>
  <c r="N1055" i="15" s="1"/>
  <c r="M1057" i="15"/>
  <c r="N1057" i="15" s="1"/>
  <c r="O1057" i="15" s="1"/>
  <c r="M1059" i="15"/>
  <c r="M1062" i="15"/>
  <c r="M1064" i="15"/>
  <c r="N1064" i="15" s="1"/>
  <c r="M1068" i="15"/>
  <c r="M1069" i="15"/>
  <c r="N1069" i="15" s="1"/>
  <c r="M1070" i="15"/>
  <c r="N1070" i="15" s="1"/>
  <c r="L1070" i="15" s="1"/>
  <c r="M1071" i="15"/>
  <c r="N1071" i="15" s="1"/>
  <c r="O1071" i="15" s="1"/>
  <c r="M1072" i="15"/>
  <c r="M1073" i="15"/>
  <c r="M1074" i="15"/>
  <c r="M1075" i="15"/>
  <c r="N1075" i="15" s="1"/>
  <c r="L1075" i="15" s="1"/>
  <c r="M1076" i="15"/>
  <c r="N1076" i="15" s="1"/>
  <c r="L1076" i="15" s="1"/>
  <c r="M1079" i="15"/>
  <c r="M1082" i="15"/>
  <c r="N1082" i="15" s="1"/>
  <c r="M1084" i="15"/>
  <c r="N1084" i="15" s="1"/>
  <c r="M1087" i="15"/>
  <c r="N1087" i="15" s="1"/>
  <c r="M1088" i="15"/>
  <c r="N1088" i="15" s="1"/>
  <c r="L1088" i="15" s="1"/>
  <c r="M1089" i="15"/>
  <c r="M1091" i="15"/>
  <c r="M1092" i="15"/>
  <c r="N1092" i="15" s="1"/>
  <c r="M1093" i="15"/>
  <c r="M1094" i="15"/>
  <c r="M1095" i="15"/>
  <c r="N1095" i="15" s="1"/>
  <c r="L1095" i="15" s="1"/>
  <c r="M1097" i="15"/>
  <c r="N1097" i="15" s="1"/>
  <c r="L1097" i="15" s="1"/>
  <c r="M1099" i="15"/>
  <c r="M1102" i="15"/>
  <c r="N1102" i="15" s="1"/>
  <c r="L1102" i="15" s="1"/>
  <c r="M1104" i="15"/>
  <c r="M1108" i="15"/>
  <c r="M1109" i="15"/>
  <c r="M1111" i="15"/>
  <c r="N1111" i="15" s="1"/>
  <c r="M1112" i="15"/>
  <c r="N1112" i="15" s="1"/>
  <c r="L1112" i="15" s="1"/>
  <c r="M1113" i="15"/>
  <c r="N1113" i="15" s="1"/>
  <c r="M1114" i="15"/>
  <c r="N1114" i="15" s="1"/>
  <c r="M1115" i="15"/>
  <c r="M1117" i="15"/>
  <c r="M1119" i="15"/>
  <c r="M1122" i="15"/>
  <c r="N1122" i="15" s="1"/>
  <c r="L1122" i="15" s="1"/>
  <c r="M1124" i="15"/>
  <c r="N1124" i="15" s="1"/>
  <c r="L1124" i="15" s="1"/>
  <c r="M1126" i="15"/>
  <c r="N1126" i="15" s="1"/>
  <c r="M1127" i="15"/>
  <c r="N1127" i="15" s="1"/>
  <c r="M1128" i="15"/>
  <c r="M1129" i="15"/>
  <c r="N1129" i="15" s="1"/>
  <c r="M1131" i="15"/>
  <c r="M1132" i="15"/>
  <c r="N1132" i="15" s="1"/>
  <c r="L1132" i="15" s="1"/>
  <c r="M1133" i="15"/>
  <c r="M1134" i="15"/>
  <c r="N1134" i="15" s="1"/>
  <c r="L1134" i="15" s="1"/>
  <c r="M1135" i="15"/>
  <c r="N1135" i="15" s="1"/>
  <c r="L1135" i="15" s="1"/>
  <c r="M1137" i="15"/>
  <c r="N1137" i="15" s="1"/>
  <c r="L1137" i="15" s="1"/>
  <c r="M1139" i="15"/>
  <c r="N1139" i="15" s="1"/>
  <c r="L1139" i="15" s="1"/>
  <c r="M1142" i="15"/>
  <c r="M1144" i="15"/>
  <c r="N1144" i="15" s="1"/>
  <c r="M1148" i="15"/>
  <c r="N1148" i="15" s="1"/>
  <c r="L1148" i="15" s="1"/>
  <c r="M1149" i="15"/>
  <c r="M1151" i="15"/>
  <c r="N1151" i="15" s="1"/>
  <c r="M1152" i="15"/>
  <c r="N1152" i="15" s="1"/>
  <c r="M1154" i="15"/>
  <c r="M1155" i="15"/>
  <c r="N1155" i="15" s="1"/>
  <c r="L1155" i="15" s="1"/>
  <c r="M1157" i="15"/>
  <c r="M1159" i="15"/>
  <c r="M1162" i="15"/>
  <c r="M1166" i="15"/>
  <c r="N1166" i="15" s="1"/>
  <c r="M1167" i="15"/>
  <c r="N1167" i="15" s="1"/>
  <c r="L1167" i="15" s="1"/>
  <c r="M1168" i="15"/>
  <c r="N1168" i="15" s="1"/>
  <c r="L1168" i="15" s="1"/>
  <c r="M1169" i="15"/>
  <c r="M1171" i="15"/>
  <c r="N1171" i="15" s="1"/>
  <c r="M1172" i="15"/>
  <c r="M1173" i="15"/>
  <c r="N1173" i="15" s="1"/>
  <c r="L1173" i="15" s="1"/>
  <c r="M1174" i="15"/>
  <c r="M1175" i="15"/>
  <c r="N1175" i="15" s="1"/>
  <c r="M1179" i="15"/>
  <c r="N1179" i="15" s="1"/>
  <c r="M1182" i="15"/>
  <c r="N1182" i="15" s="1"/>
  <c r="L1182" i="15" s="1"/>
  <c r="M1184" i="15"/>
  <c r="M1187" i="15"/>
  <c r="N1187" i="15" s="1"/>
  <c r="M1188" i="15"/>
  <c r="N1188" i="15" s="1"/>
  <c r="M1189" i="15"/>
  <c r="N1189" i="15" s="1"/>
  <c r="L1189" i="15" s="1"/>
  <c r="M1191" i="15"/>
  <c r="M1192" i="15"/>
  <c r="M1193" i="15"/>
  <c r="N1193" i="15" s="1"/>
  <c r="M1194" i="15"/>
  <c r="N1194" i="15" s="1"/>
  <c r="L1194" i="15" s="1"/>
  <c r="M1195" i="15"/>
  <c r="N1195" i="15" s="1"/>
  <c r="M1199" i="15"/>
  <c r="M1202" i="15"/>
  <c r="N1202" i="15" s="1"/>
  <c r="M1204" i="15"/>
  <c r="N1204" i="15" s="1"/>
  <c r="L1204" i="15" s="1"/>
  <c r="M1208" i="15"/>
  <c r="M1209" i="15"/>
  <c r="M1210" i="15"/>
  <c r="M1211" i="15"/>
  <c r="N1211" i="15" s="1"/>
  <c r="L1211" i="15" s="1"/>
  <c r="M1212" i="15"/>
  <c r="M1213" i="15"/>
  <c r="N1213" i="15" s="1"/>
  <c r="L1213" i="15" s="1"/>
  <c r="M1214" i="15"/>
  <c r="M1215" i="15"/>
  <c r="M1219" i="15"/>
  <c r="N1219" i="15" s="1"/>
  <c r="M1222" i="15"/>
  <c r="M1224" i="15"/>
  <c r="M1228" i="15"/>
  <c r="N1228" i="15" s="1"/>
  <c r="L1228" i="15" s="1"/>
  <c r="M1229" i="15"/>
  <c r="M1230" i="15"/>
  <c r="N1230" i="15" s="1"/>
  <c r="M1231" i="15"/>
  <c r="M1232" i="15"/>
  <c r="M1233" i="15"/>
  <c r="N1233" i="15" s="1"/>
  <c r="L1233" i="15" s="1"/>
  <c r="M1234" i="15"/>
  <c r="N1234" i="15" s="1"/>
  <c r="L1234" i="15" s="1"/>
  <c r="M1235" i="15"/>
  <c r="M1237" i="15"/>
  <c r="N1237" i="15" s="1"/>
  <c r="M1239" i="15"/>
  <c r="M1242" i="15"/>
  <c r="N1242" i="15" s="1"/>
  <c r="L1242" i="15" s="1"/>
  <c r="M1248" i="15"/>
  <c r="M1249" i="15"/>
  <c r="N1249" i="15" s="1"/>
  <c r="M1250" i="15"/>
  <c r="N1250" i="15" s="1"/>
  <c r="M1251" i="15"/>
  <c r="M1252" i="15"/>
  <c r="M1253" i="15"/>
  <c r="M1254" i="15"/>
  <c r="N1254" i="15" s="1"/>
  <c r="M1255" i="15"/>
  <c r="N1255" i="15" s="1"/>
  <c r="L1255" i="15" s="1"/>
  <c r="M1259" i="15"/>
  <c r="M1262" i="15"/>
  <c r="M1264" i="15"/>
  <c r="N1264" i="15" s="1"/>
  <c r="L1264" i="15" s="1"/>
  <c r="M1266" i="15"/>
  <c r="N1266" i="15" s="1"/>
  <c r="L1266" i="15" s="1"/>
  <c r="M1267" i="15"/>
  <c r="M1268" i="15"/>
  <c r="M1269" i="15"/>
  <c r="M1270" i="15"/>
  <c r="N1270" i="15" s="1"/>
  <c r="L1270" i="15" s="1"/>
  <c r="M1271" i="15"/>
  <c r="M1272" i="15"/>
  <c r="N1272" i="15" s="1"/>
  <c r="M1274" i="15"/>
  <c r="M1275" i="15"/>
  <c r="M1277" i="15"/>
  <c r="N1277" i="15" s="1"/>
  <c r="L1277" i="15" s="1"/>
  <c r="M1279" i="15"/>
  <c r="N1279" i="15" s="1"/>
  <c r="L1279" i="15" s="1"/>
  <c r="M1282" i="15"/>
  <c r="M1284" i="15"/>
  <c r="N1284" i="15" s="1"/>
  <c r="L1284" i="15" s="1"/>
  <c r="M1287" i="15"/>
  <c r="M1288" i="15"/>
  <c r="M1289" i="15"/>
  <c r="N1289" i="15" s="1"/>
  <c r="L1289" i="15" s="1"/>
  <c r="M1291" i="15"/>
  <c r="N1291" i="15" s="1"/>
  <c r="L1291" i="15" s="1"/>
  <c r="M1292" i="15"/>
  <c r="N1292" i="15" s="1"/>
  <c r="M1293" i="15"/>
  <c r="M1294" i="15"/>
  <c r="M1295" i="15"/>
  <c r="M1297" i="15"/>
  <c r="N1297" i="15" s="1"/>
  <c r="L1297" i="15" s="1"/>
  <c r="M1299" i="15"/>
  <c r="N1299" i="15" s="1"/>
  <c r="M1302" i="15"/>
  <c r="N1302" i="15" s="1"/>
  <c r="M1307" i="15"/>
  <c r="N1307" i="15" s="1"/>
  <c r="L1307" i="15" s="1"/>
  <c r="M1308" i="15"/>
  <c r="N1308" i="15" s="1"/>
  <c r="L1308" i="15" s="1"/>
  <c r="M1309" i="15"/>
  <c r="M1311" i="15"/>
  <c r="M1312" i="15"/>
  <c r="N1312" i="15" s="1"/>
  <c r="L1312" i="15" s="1"/>
  <c r="M1313" i="15"/>
  <c r="M1314" i="15"/>
  <c r="N1314" i="15" s="1"/>
  <c r="M1315" i="15"/>
  <c r="M1319" i="15"/>
  <c r="N1319" i="15" s="1"/>
  <c r="M1322" i="15"/>
  <c r="N1322" i="15" s="1"/>
  <c r="M1324" i="15"/>
  <c r="N1324" i="15" s="1"/>
  <c r="M1328" i="15"/>
  <c r="N1328" i="15" s="1"/>
  <c r="O1328" i="15" s="1"/>
  <c r="M1329" i="15"/>
  <c r="N1329" i="15" s="1"/>
  <c r="L1329" i="15" s="1"/>
  <c r="M1331" i="15"/>
  <c r="N1331" i="15" s="1"/>
  <c r="L1331" i="15" s="1"/>
  <c r="M1332" i="15"/>
  <c r="N1332" i="15" s="1"/>
  <c r="L1332" i="15" s="1"/>
  <c r="M1333" i="15"/>
  <c r="M1334" i="15"/>
  <c r="M1335" i="15"/>
  <c r="N1335" i="15" s="1"/>
  <c r="M1337" i="15"/>
  <c r="N1337" i="15" s="1"/>
  <c r="L1337" i="15" s="1"/>
  <c r="M1339" i="15"/>
  <c r="M1342" i="15"/>
  <c r="M1344" i="15"/>
  <c r="M1348" i="15"/>
  <c r="M1349" i="15"/>
  <c r="M1350" i="15"/>
  <c r="N1350" i="15" s="1"/>
  <c r="M1351" i="15"/>
  <c r="N1351" i="15" s="1"/>
  <c r="M1352" i="15"/>
  <c r="N1352" i="15" s="1"/>
  <c r="L1352" i="15" s="1"/>
  <c r="M1353" i="15"/>
  <c r="M1354" i="15"/>
  <c r="N1354" i="15" s="1"/>
  <c r="M1355" i="15"/>
  <c r="M1359" i="15"/>
  <c r="N1359" i="15" s="1"/>
  <c r="L1359" i="15" s="1"/>
  <c r="M1362" i="15"/>
  <c r="N1362" i="15" s="1"/>
  <c r="L1362" i="15" s="1"/>
  <c r="M1368" i="15"/>
  <c r="N1368" i="15" s="1"/>
  <c r="L1368" i="15" s="1"/>
  <c r="M1369" i="15"/>
  <c r="N1369" i="15" s="1"/>
  <c r="O1369" i="15" s="1"/>
  <c r="M1371" i="15"/>
  <c r="M1372" i="15"/>
  <c r="M1373" i="15"/>
  <c r="N1373" i="15" s="1"/>
  <c r="M1374" i="15"/>
  <c r="M1375" i="15"/>
  <c r="N1375" i="15" s="1"/>
  <c r="L1375" i="15" s="1"/>
  <c r="M1377" i="15"/>
  <c r="N1377" i="15" s="1"/>
  <c r="L1377" i="15" s="1"/>
  <c r="M1379" i="15"/>
  <c r="N1379" i="15" s="1"/>
  <c r="L1379" i="15" s="1"/>
  <c r="M1382" i="15"/>
  <c r="N1382" i="15" s="1"/>
  <c r="L1382" i="15" s="1"/>
  <c r="M1384" i="15"/>
  <c r="M1386" i="15"/>
  <c r="N1386" i="15" s="1"/>
  <c r="M1388" i="15"/>
  <c r="N1388" i="15" s="1"/>
  <c r="L1388" i="15" s="1"/>
  <c r="M1389" i="15"/>
  <c r="M1391" i="15"/>
  <c r="M1392" i="15"/>
  <c r="N1392" i="15" s="1"/>
  <c r="M1393" i="15"/>
  <c r="N1393" i="15" s="1"/>
  <c r="M1394" i="15"/>
  <c r="M1395" i="15"/>
  <c r="M1399" i="15"/>
  <c r="M1402" i="15"/>
  <c r="N1402" i="15" s="1"/>
  <c r="M1406" i="15"/>
  <c r="N1406" i="15" s="1"/>
  <c r="L1406" i="15" s="1"/>
  <c r="M1409" i="15"/>
  <c r="M1411" i="15"/>
  <c r="M1412" i="15"/>
  <c r="N1412" i="15" s="1"/>
  <c r="L1412" i="15" s="1"/>
  <c r="M1413" i="15"/>
  <c r="M1414" i="15"/>
  <c r="M1415" i="15"/>
  <c r="N1415" i="15" s="1"/>
  <c r="L1415" i="15" s="1"/>
  <c r="M1417" i="15"/>
  <c r="N1417" i="15" s="1"/>
  <c r="L1417" i="15" s="1"/>
  <c r="M1419" i="15"/>
  <c r="M1422" i="15"/>
  <c r="M1423" i="15"/>
  <c r="N1423" i="15" s="1"/>
  <c r="L1423" i="15" s="1"/>
  <c r="M1424" i="15"/>
  <c r="N1424" i="15" s="1"/>
  <c r="L1424" i="15" s="1"/>
  <c r="M1429" i="15"/>
  <c r="M1431" i="15"/>
  <c r="M1432" i="15"/>
  <c r="N1432" i="15" s="1"/>
  <c r="L1432" i="15" s="1"/>
  <c r="M1433" i="15"/>
  <c r="M1434" i="15"/>
  <c r="N1434" i="15" s="1"/>
  <c r="L1434" i="15" s="1"/>
  <c r="M1435" i="15"/>
  <c r="N1435" i="15" s="1"/>
  <c r="L1435" i="15" s="1"/>
  <c r="M1439" i="15"/>
  <c r="M1442" i="15"/>
  <c r="M1444" i="15"/>
  <c r="N1444" i="15" s="1"/>
  <c r="L1444" i="15" s="1"/>
  <c r="M1448" i="15"/>
  <c r="M1449" i="15"/>
  <c r="N1449" i="15" s="1"/>
  <c r="L1449" i="15" s="1"/>
  <c r="M1451" i="15"/>
  <c r="N1451" i="15" s="1"/>
  <c r="L1451" i="15" s="1"/>
  <c r="M1452" i="15"/>
  <c r="M1454" i="15"/>
  <c r="M1455" i="15"/>
  <c r="N1455" i="15" s="1"/>
  <c r="L1455" i="15" s="1"/>
  <c r="M1459" i="15"/>
  <c r="M1462" i="15"/>
  <c r="N1462" i="15" s="1"/>
  <c r="M1468" i="15"/>
  <c r="M1469" i="15"/>
  <c r="N1469" i="15" s="1"/>
  <c r="M1471" i="15"/>
  <c r="M1472" i="15"/>
  <c r="M1473" i="15"/>
  <c r="M1474" i="15"/>
  <c r="N1474" i="15" s="1"/>
  <c r="M1475" i="15"/>
  <c r="N1475" i="15" s="1"/>
  <c r="M1477" i="15"/>
  <c r="N1477" i="15" s="1"/>
  <c r="L1477" i="15" s="1"/>
  <c r="M1479" i="15"/>
  <c r="N1479" i="15" s="1"/>
  <c r="L1479" i="15" s="1"/>
  <c r="M1482" i="15"/>
  <c r="N1482" i="15" s="1"/>
  <c r="L1482" i="15" s="1"/>
  <c r="M1484" i="15"/>
  <c r="N1484" i="15" s="1"/>
  <c r="L1484" i="15" s="1"/>
  <c r="M1488" i="15"/>
  <c r="N1488" i="15" s="1"/>
  <c r="L1488" i="15" s="1"/>
  <c r="M1489" i="15"/>
  <c r="M1491" i="15"/>
  <c r="N1491" i="15" s="1"/>
  <c r="M1494" i="15"/>
  <c r="M1495" i="15"/>
  <c r="N1495" i="15" s="1"/>
  <c r="L1495" i="15" s="1"/>
  <c r="M1499" i="15"/>
  <c r="M1502" i="15"/>
  <c r="N1502" i="15" s="1"/>
  <c r="M1507" i="15"/>
  <c r="M1508" i="15"/>
  <c r="M1509" i="15"/>
  <c r="N1509" i="15" s="1"/>
  <c r="M1510" i="15"/>
  <c r="N1510" i="15" s="1"/>
  <c r="M1511" i="15"/>
  <c r="N1511" i="15" s="1"/>
  <c r="L1511" i="15" s="1"/>
  <c r="M1514" i="15"/>
  <c r="N1514" i="15" s="1"/>
  <c r="L1514" i="15" s="1"/>
  <c r="M1515" i="15"/>
  <c r="N1515" i="15" s="1"/>
  <c r="M1519" i="15"/>
  <c r="M1522" i="15"/>
  <c r="N1522" i="15" s="1"/>
  <c r="M1527" i="15"/>
  <c r="N1527" i="15" s="1"/>
  <c r="M1528" i="15"/>
  <c r="N1528" i="15" s="1"/>
  <c r="L1528" i="15" s="1"/>
  <c r="M1529" i="15"/>
  <c r="M1531" i="15"/>
  <c r="M1532" i="15"/>
  <c r="N1532" i="15" s="1"/>
  <c r="M1534" i="15"/>
  <c r="N1534" i="15" s="1"/>
  <c r="M1537" i="15"/>
  <c r="N1537" i="15" s="1"/>
  <c r="L1537" i="15" s="1"/>
  <c r="M1539" i="15"/>
  <c r="M1542" i="15"/>
  <c r="N1542" i="15" s="1"/>
  <c r="M1546" i="15"/>
  <c r="N1546" i="15" s="1"/>
  <c r="M1548" i="15"/>
  <c r="N1548" i="15" s="1"/>
  <c r="M1549" i="15"/>
  <c r="M1551" i="15"/>
  <c r="N1551" i="15" s="1"/>
  <c r="L1551" i="15" s="1"/>
  <c r="M1552" i="15"/>
  <c r="N1552" i="15" s="1"/>
  <c r="M1553" i="15"/>
  <c r="N1553" i="15" s="1"/>
  <c r="L1553" i="15" s="1"/>
  <c r="M1554" i="15"/>
  <c r="M1555" i="15"/>
  <c r="M1559" i="15"/>
  <c r="N1559" i="15" s="1"/>
  <c r="M1562" i="15"/>
  <c r="N1562" i="15" s="1"/>
  <c r="M1568" i="15"/>
  <c r="M1569" i="15"/>
  <c r="M1571" i="15"/>
  <c r="N1571" i="15" s="1"/>
  <c r="M1572" i="15"/>
  <c r="M1574" i="15"/>
  <c r="M1575" i="15"/>
  <c r="M1579" i="15"/>
  <c r="N1579" i="15" s="1"/>
  <c r="M1582" i="15"/>
  <c r="M1584" i="15"/>
  <c r="M1587" i="15"/>
  <c r="M1588" i="15"/>
  <c r="N1588" i="15" s="1"/>
  <c r="L1588" i="15" s="1"/>
  <c r="M1589" i="15"/>
  <c r="N1589" i="15" s="1"/>
  <c r="M1591" i="15"/>
  <c r="M1592" i="15"/>
  <c r="M1593" i="15"/>
  <c r="M1594" i="15"/>
  <c r="N1594" i="15" s="1"/>
  <c r="L1594" i="15" s="1"/>
  <c r="M1599" i="15"/>
  <c r="N1599" i="15" s="1"/>
  <c r="L1599" i="15" s="1"/>
  <c r="M1602" i="15"/>
  <c r="M1609" i="15"/>
  <c r="M1610" i="15"/>
  <c r="N1610" i="15" s="1"/>
  <c r="M1611" i="15"/>
  <c r="N1611" i="15" s="1"/>
  <c r="L1611" i="15" s="1"/>
  <c r="M1613" i="15"/>
  <c r="N1613" i="15" s="1"/>
  <c r="M1614" i="15"/>
  <c r="N1614" i="15" s="1"/>
  <c r="M1615" i="15"/>
  <c r="N1615" i="15" s="1"/>
  <c r="L1615" i="15" s="1"/>
  <c r="M1619" i="15"/>
  <c r="M1622" i="15"/>
  <c r="M1624" i="15"/>
  <c r="N1624" i="15" s="1"/>
  <c r="M1628" i="15"/>
  <c r="M1629" i="15"/>
  <c r="N1629" i="15" s="1"/>
  <c r="O1629" i="15" s="1"/>
  <c r="M1630" i="15"/>
  <c r="N1630" i="15" s="1"/>
  <c r="O1630" i="15" s="1"/>
  <c r="M1631" i="15"/>
  <c r="N1631" i="15" s="1"/>
  <c r="M1634" i="15"/>
  <c r="N1634" i="15" s="1"/>
  <c r="M1642" i="15"/>
  <c r="N1642" i="15" s="1"/>
  <c r="O1642" i="15" s="1"/>
  <c r="M1644" i="15"/>
  <c r="N1644" i="15" s="1"/>
  <c r="O1644" i="15" s="1"/>
  <c r="M1646" i="15"/>
  <c r="N1646" i="15" s="1"/>
  <c r="O1646" i="15" s="1"/>
  <c r="M1648" i="15"/>
  <c r="M1649" i="15"/>
  <c r="N1649" i="15" s="1"/>
  <c r="L1649" i="15" s="1"/>
  <c r="M1651" i="15"/>
  <c r="M1653" i="15"/>
  <c r="N1653" i="15" s="1"/>
  <c r="M1654" i="15"/>
  <c r="M1655" i="15"/>
  <c r="N1655" i="15" s="1"/>
  <c r="L1655" i="15" s="1"/>
  <c r="M1659" i="15"/>
  <c r="N1659" i="15" s="1"/>
  <c r="L1659" i="15" s="1"/>
  <c r="M1662" i="15"/>
  <c r="M1668" i="15"/>
  <c r="N1668" i="15" s="1"/>
  <c r="M1669" i="15"/>
  <c r="M1671" i="15"/>
  <c r="M1672" i="15"/>
  <c r="M1674" i="15"/>
  <c r="N1674" i="15" s="1"/>
  <c r="L1674" i="15" s="1"/>
  <c r="M1675" i="15"/>
  <c r="M1679" i="15"/>
  <c r="M1682" i="15"/>
  <c r="M1686" i="15"/>
  <c r="N1686" i="15" s="1"/>
  <c r="L1686" i="15" s="1"/>
  <c r="M1688" i="15"/>
  <c r="N1688" i="15" s="1"/>
  <c r="L1688" i="15" s="1"/>
  <c r="M1689" i="15"/>
  <c r="N1689" i="15" s="1"/>
  <c r="L1689" i="15" s="1"/>
  <c r="M1691" i="15"/>
  <c r="N1691" i="15" s="1"/>
  <c r="L1691" i="15" s="1"/>
  <c r="M1692" i="15"/>
  <c r="M1693" i="15"/>
  <c r="N1693" i="15" s="1"/>
  <c r="L1693" i="15" s="1"/>
  <c r="M1694" i="15"/>
  <c r="M1695" i="15"/>
  <c r="M1699" i="15"/>
  <c r="M1702" i="15"/>
  <c r="N1702" i="15" s="1"/>
  <c r="L1702" i="15" s="1"/>
  <c r="M1704" i="15"/>
  <c r="N1704" i="15" s="1"/>
  <c r="M1709" i="15"/>
  <c r="M1711" i="15"/>
  <c r="N1711" i="15" s="1"/>
  <c r="M1713" i="15"/>
  <c r="N1713" i="15" s="1"/>
  <c r="M1714" i="15"/>
  <c r="M1715" i="15"/>
  <c r="N1715" i="15" s="1"/>
  <c r="M1722" i="15"/>
  <c r="N1722" i="15" s="1"/>
  <c r="M1726" i="15"/>
  <c r="N1726" i="15" s="1"/>
  <c r="M1729" i="15"/>
  <c r="N1729" i="15" s="1"/>
  <c r="L1729" i="15" s="1"/>
  <c r="M1731" i="15"/>
  <c r="N1731" i="15" s="1"/>
  <c r="L1731" i="15" s="1"/>
  <c r="M1734" i="15"/>
  <c r="M1735" i="15"/>
  <c r="N1735" i="15" s="1"/>
  <c r="L1735" i="15" s="1"/>
  <c r="M1742" i="15"/>
  <c r="M1749" i="15"/>
  <c r="M1751" i="15"/>
  <c r="M1754" i="15"/>
  <c r="N1754" i="15" s="1"/>
  <c r="O1754" i="15" s="1"/>
  <c r="M1755" i="15"/>
  <c r="M1757" i="15"/>
  <c r="N1757" i="15" s="1"/>
  <c r="O1757" i="15" s="1"/>
  <c r="M1762" i="15"/>
  <c r="M1767" i="15"/>
  <c r="M1768" i="15"/>
  <c r="N1768" i="15" s="1"/>
  <c r="M1769" i="15"/>
  <c r="N1769" i="15" s="1"/>
  <c r="L1769" i="15" s="1"/>
  <c r="M1771" i="15"/>
  <c r="N1771" i="15" s="1"/>
  <c r="L1771" i="15" s="1"/>
  <c r="M1772" i="15"/>
  <c r="N1772" i="15" s="1"/>
  <c r="L1772" i="15" s="1"/>
  <c r="M1773" i="15"/>
  <c r="N1773" i="15" s="1"/>
  <c r="M1774" i="15"/>
  <c r="M1779" i="15"/>
  <c r="N1779" i="15" s="1"/>
  <c r="L1779" i="15" s="1"/>
  <c r="M1782" i="15"/>
  <c r="M1789" i="15"/>
  <c r="N1789" i="15" s="1"/>
  <c r="M1791" i="15"/>
  <c r="N1791" i="15" s="1"/>
  <c r="M1792" i="15"/>
  <c r="M1794" i="15"/>
  <c r="M1795" i="15"/>
  <c r="N1795" i="15" s="1"/>
  <c r="L1795" i="15" s="1"/>
  <c r="M1799" i="15"/>
  <c r="M1802" i="15"/>
  <c r="N1802" i="15" s="1"/>
  <c r="O1802" i="15" s="1"/>
  <c r="M1809" i="15"/>
  <c r="N1809" i="15" s="1"/>
  <c r="O1809" i="15" s="1"/>
  <c r="M1810" i="15"/>
  <c r="N1810" i="15" s="1"/>
  <c r="L1810" i="15" s="1"/>
  <c r="M1811" i="15"/>
  <c r="N1811" i="15" s="1"/>
  <c r="L1811" i="15" s="1"/>
  <c r="M1814" i="15"/>
  <c r="M1817" i="15"/>
  <c r="N1817" i="15" s="1"/>
  <c r="L1817" i="15" s="1"/>
  <c r="N3" i="15"/>
  <c r="L3" i="15" s="1"/>
  <c r="N4" i="15"/>
  <c r="N12" i="15"/>
  <c r="O12" i="15" s="1"/>
  <c r="N13" i="15"/>
  <c r="L13" i="15" s="1"/>
  <c r="N14" i="15"/>
  <c r="L14" i="15" s="1"/>
  <c r="N17" i="15"/>
  <c r="N18" i="15"/>
  <c r="N19" i="15"/>
  <c r="N20" i="15"/>
  <c r="N24" i="15"/>
  <c r="L24" i="15" s="1"/>
  <c r="N25" i="15"/>
  <c r="O25" i="15" s="1"/>
  <c r="N26" i="15"/>
  <c r="N27" i="15"/>
  <c r="O27" i="15" s="1"/>
  <c r="N31" i="15"/>
  <c r="L31" i="15" s="1"/>
  <c r="N35" i="15"/>
  <c r="N37" i="15"/>
  <c r="O37" i="15" s="1"/>
  <c r="N39" i="15"/>
  <c r="L39" i="15" s="1"/>
  <c r="N40" i="15"/>
  <c r="N44" i="15"/>
  <c r="O44" i="15" s="1"/>
  <c r="N45" i="15"/>
  <c r="N47" i="15"/>
  <c r="L47" i="15" s="1"/>
  <c r="N48" i="15"/>
  <c r="L48" i="15" s="1"/>
  <c r="N50" i="15"/>
  <c r="L50" i="15" s="1"/>
  <c r="N52" i="15"/>
  <c r="L52" i="15" s="1"/>
  <c r="N59" i="15"/>
  <c r="L59" i="15" s="1"/>
  <c r="N60" i="15"/>
  <c r="N67" i="15"/>
  <c r="O67" i="15" s="1"/>
  <c r="N68" i="15"/>
  <c r="N70" i="15"/>
  <c r="O70" i="15" s="1"/>
  <c r="N84" i="15"/>
  <c r="N88" i="15"/>
  <c r="O88" i="15" s="1"/>
  <c r="N90" i="15"/>
  <c r="N92" i="15"/>
  <c r="O92" i="15" s="1"/>
  <c r="N94" i="15"/>
  <c r="N95" i="15"/>
  <c r="O95" i="15" s="1"/>
  <c r="N97" i="15"/>
  <c r="N99" i="15"/>
  <c r="O99" i="15" s="1"/>
  <c r="N100" i="15"/>
  <c r="O100" i="15" s="1"/>
  <c r="N103" i="15"/>
  <c r="O103" i="15" s="1"/>
  <c r="N107" i="15"/>
  <c r="O107" i="15" s="1"/>
  <c r="N108" i="15"/>
  <c r="N109" i="15"/>
  <c r="O109" i="15" s="1"/>
  <c r="N114" i="15"/>
  <c r="N117" i="15"/>
  <c r="O117" i="15" s="1"/>
  <c r="N119" i="15"/>
  <c r="O119" i="15" s="1"/>
  <c r="N124" i="15"/>
  <c r="O124" i="15" s="1"/>
  <c r="N125" i="15"/>
  <c r="O125" i="15" s="1"/>
  <c r="N131" i="15"/>
  <c r="N132" i="15"/>
  <c r="O132" i="15" s="1"/>
  <c r="N139" i="15"/>
  <c r="O139" i="15" s="1"/>
  <c r="N140" i="15"/>
  <c r="N151" i="15"/>
  <c r="N153" i="15"/>
  <c r="O153" i="15" s="1"/>
  <c r="N154" i="15"/>
  <c r="O154" i="15" s="1"/>
  <c r="N155" i="15"/>
  <c r="O155" i="15" s="1"/>
  <c r="N159" i="15"/>
  <c r="N171" i="15"/>
  <c r="O171" i="15" s="1"/>
  <c r="N174" i="15"/>
  <c r="N176" i="15"/>
  <c r="O176" i="15" s="1"/>
  <c r="N177" i="15"/>
  <c r="O177" i="15" s="1"/>
  <c r="N179" i="15"/>
  <c r="O179" i="15" s="1"/>
  <c r="N187" i="15"/>
  <c r="N193" i="15"/>
  <c r="O193" i="15" s="1"/>
  <c r="N194" i="15"/>
  <c r="O194" i="15" s="1"/>
  <c r="N197" i="15"/>
  <c r="O197" i="15" s="1"/>
  <c r="N204" i="15"/>
  <c r="O204" i="15" s="1"/>
  <c r="N205" i="15"/>
  <c r="O205" i="15" s="1"/>
  <c r="N212" i="15"/>
  <c r="N213" i="15"/>
  <c r="O213" i="15" s="1"/>
  <c r="N217" i="15"/>
  <c r="O217" i="15" s="1"/>
  <c r="N219" i="15"/>
  <c r="O219" i="15" s="1"/>
  <c r="N225" i="15"/>
  <c r="O225" i="15" s="1"/>
  <c r="N226" i="15"/>
  <c r="O226" i="15" s="1"/>
  <c r="N228" i="15"/>
  <c r="N236" i="15"/>
  <c r="O236" i="15" s="1"/>
  <c r="N237" i="15"/>
  <c r="N239" i="15"/>
  <c r="O239" i="15" s="1"/>
  <c r="N244" i="15"/>
  <c r="O244" i="15" s="1"/>
  <c r="N247" i="15"/>
  <c r="N248" i="15"/>
  <c r="O248" i="15" s="1"/>
  <c r="N251" i="15"/>
  <c r="O251" i="15" s="1"/>
  <c r="N252" i="15"/>
  <c r="O252" i="15" s="1"/>
  <c r="N253" i="15"/>
  <c r="O253" i="15" s="1"/>
  <c r="N256" i="15"/>
  <c r="N257" i="15"/>
  <c r="N259" i="15"/>
  <c r="O259" i="15" s="1"/>
  <c r="N264" i="15"/>
  <c r="N269" i="15"/>
  <c r="N272" i="15"/>
  <c r="O272" i="15" s="1"/>
  <c r="N280" i="15"/>
  <c r="O280" i="15" s="1"/>
  <c r="N284" i="15"/>
  <c r="N285" i="15"/>
  <c r="O285" i="15" s="1"/>
  <c r="N287" i="15"/>
  <c r="O287" i="15" s="1"/>
  <c r="N290" i="15"/>
  <c r="N291" i="15"/>
  <c r="N292" i="15"/>
  <c r="O292" i="15" s="1"/>
  <c r="N295" i="15"/>
  <c r="N297" i="15"/>
  <c r="O297" i="15" s="1"/>
  <c r="N304" i="15"/>
  <c r="O304" i="15" s="1"/>
  <c r="N308" i="15"/>
  <c r="N309" i="15"/>
  <c r="O309" i="15" s="1"/>
  <c r="N311" i="15"/>
  <c r="O311" i="15" s="1"/>
  <c r="N317" i="15"/>
  <c r="N320" i="15"/>
  <c r="O320" i="15" s="1"/>
  <c r="N327" i="15"/>
  <c r="O327" i="15" s="1"/>
  <c r="N332" i="15"/>
  <c r="N333" i="15"/>
  <c r="N337" i="15"/>
  <c r="O337" i="15" s="1"/>
  <c r="N351" i="15"/>
  <c r="N357" i="15"/>
  <c r="O357" i="15" s="1"/>
  <c r="N359" i="15"/>
  <c r="O359" i="15" s="1"/>
  <c r="N360" i="15"/>
  <c r="O360" i="15" s="1"/>
  <c r="N368" i="15"/>
  <c r="N371" i="15"/>
  <c r="O371" i="15" s="1"/>
  <c r="N379" i="15"/>
  <c r="O379" i="15" s="1"/>
  <c r="N384" i="15"/>
  <c r="O384" i="15" s="1"/>
  <c r="N390" i="15"/>
  <c r="O390" i="15" s="1"/>
  <c r="N392" i="15"/>
  <c r="N395" i="15"/>
  <c r="N398" i="15"/>
  <c r="O398" i="15" s="1"/>
  <c r="N399" i="15"/>
  <c r="O399" i="15" s="1"/>
  <c r="N404" i="15"/>
  <c r="N405" i="15"/>
  <c r="O405" i="15" s="1"/>
  <c r="N410" i="15"/>
  <c r="O410" i="15" s="1"/>
  <c r="N412" i="15"/>
  <c r="O412" i="15" s="1"/>
  <c r="N413" i="15"/>
  <c r="N415" i="15"/>
  <c r="N417" i="15"/>
  <c r="O417" i="15" s="1"/>
  <c r="N419" i="15"/>
  <c r="O419" i="15" s="1"/>
  <c r="N433" i="15"/>
  <c r="O433" i="15" s="1"/>
  <c r="N435" i="15"/>
  <c r="O435" i="15" s="1"/>
  <c r="N454" i="15"/>
  <c r="O454" i="15" s="1"/>
  <c r="N457" i="15"/>
  <c r="O457" i="15" s="1"/>
  <c r="N467" i="15"/>
  <c r="O467" i="15" s="1"/>
  <c r="N468" i="15"/>
  <c r="O468" i="15" s="1"/>
  <c r="N474" i="15"/>
  <c r="O474" i="15" s="1"/>
  <c r="N477" i="15"/>
  <c r="N479" i="15"/>
  <c r="O479" i="15" s="1"/>
  <c r="N484" i="15"/>
  <c r="N487" i="15"/>
  <c r="N489" i="15"/>
  <c r="O489" i="15" s="1"/>
  <c r="N491" i="15"/>
  <c r="N494" i="15"/>
  <c r="N505" i="15"/>
  <c r="O505" i="15" s="1"/>
  <c r="N506" i="15"/>
  <c r="O506" i="15" s="1"/>
  <c r="N507" i="15"/>
  <c r="N509" i="15"/>
  <c r="O509" i="15" s="1"/>
  <c r="N512" i="15"/>
  <c r="N515" i="15"/>
  <c r="O515" i="15" s="1"/>
  <c r="N517" i="15"/>
  <c r="O517" i="15" s="1"/>
  <c r="N524" i="15"/>
  <c r="O524" i="15" s="1"/>
  <c r="N527" i="15"/>
  <c r="N530" i="15"/>
  <c r="O530" i="15" s="1"/>
  <c r="N531" i="15"/>
  <c r="L531" i="15" s="1"/>
  <c r="N532" i="15"/>
  <c r="N537" i="15"/>
  <c r="L537" i="15" s="1"/>
  <c r="N539" i="15"/>
  <c r="N544" i="15"/>
  <c r="N549" i="15"/>
  <c r="L549" i="15" s="1"/>
  <c r="N552" i="15"/>
  <c r="L552" i="15" s="1"/>
  <c r="N553" i="15"/>
  <c r="O553" i="15" s="1"/>
  <c r="N557" i="15"/>
  <c r="O557" i="15" s="1"/>
  <c r="N570" i="15"/>
  <c r="O570" i="15" s="1"/>
  <c r="N571" i="15"/>
  <c r="N572" i="15"/>
  <c r="N573" i="15"/>
  <c r="L573" i="15" s="1"/>
  <c r="N579" i="15"/>
  <c r="N582" i="15"/>
  <c r="N587" i="15"/>
  <c r="L587" i="15" s="1"/>
  <c r="N589" i="15"/>
  <c r="L589" i="15" s="1"/>
  <c r="N592" i="15"/>
  <c r="L592" i="15" s="1"/>
  <c r="N593" i="15"/>
  <c r="L593" i="15" s="1"/>
  <c r="N600" i="15"/>
  <c r="N604" i="15"/>
  <c r="N605" i="15"/>
  <c r="N611" i="15"/>
  <c r="L611" i="15" s="1"/>
  <c r="N612" i="15"/>
  <c r="L612" i="15" s="1"/>
  <c r="N617" i="15"/>
  <c r="L617" i="15" s="1"/>
  <c r="N625" i="15"/>
  <c r="N628" i="15"/>
  <c r="N637" i="15"/>
  <c r="L637" i="15" s="1"/>
  <c r="N639" i="15"/>
  <c r="N642" i="15"/>
  <c r="O642" i="15" s="1"/>
  <c r="N649" i="15"/>
  <c r="N653" i="15"/>
  <c r="N657" i="15"/>
  <c r="L657" i="15" s="1"/>
  <c r="N664" i="15"/>
  <c r="N667" i="15"/>
  <c r="L667" i="15" s="1"/>
  <c r="N670" i="15"/>
  <c r="L670" i="15" s="1"/>
  <c r="N672" i="15"/>
  <c r="L672" i="15" s="1"/>
  <c r="N679" i="15"/>
  <c r="N682" i="15"/>
  <c r="L682" i="15" s="1"/>
  <c r="N684" i="15"/>
  <c r="L684" i="15" s="1"/>
  <c r="N687" i="15"/>
  <c r="L687" i="15" s="1"/>
  <c r="N689" i="15"/>
  <c r="N690" i="15"/>
  <c r="L690" i="15" s="1"/>
  <c r="N691" i="15"/>
  <c r="L691" i="15" s="1"/>
  <c r="N692" i="15"/>
  <c r="N697" i="15"/>
  <c r="L697" i="15" s="1"/>
  <c r="N699" i="15"/>
  <c r="N706" i="15"/>
  <c r="L706" i="15" s="1"/>
  <c r="N707" i="15"/>
  <c r="L707" i="15" s="1"/>
  <c r="N712" i="15"/>
  <c r="N713" i="15"/>
  <c r="N717" i="15"/>
  <c r="O717" i="15" s="1"/>
  <c r="N719" i="15"/>
  <c r="L719" i="15" s="1"/>
  <c r="N724" i="15"/>
  <c r="L724" i="15" s="1"/>
  <c r="N727" i="15"/>
  <c r="L727" i="15" s="1"/>
  <c r="N729" i="15"/>
  <c r="N739" i="15"/>
  <c r="N742" i="15"/>
  <c r="N751" i="15"/>
  <c r="L751" i="15" s="1"/>
  <c r="N752" i="15"/>
  <c r="L752" i="15" s="1"/>
  <c r="N753" i="15"/>
  <c r="L753" i="15" s="1"/>
  <c r="N759" i="15"/>
  <c r="N762" i="15"/>
  <c r="L762" i="15" s="1"/>
  <c r="N765" i="15"/>
  <c r="N771" i="15"/>
  <c r="L771" i="15" s="1"/>
  <c r="N772" i="15"/>
  <c r="L772" i="15" s="1"/>
  <c r="N773" i="15"/>
  <c r="L773" i="15" s="1"/>
  <c r="N779" i="15"/>
  <c r="N788" i="15"/>
  <c r="N791" i="15"/>
  <c r="L791" i="15" s="1"/>
  <c r="N802" i="15"/>
  <c r="N804" i="15"/>
  <c r="L804" i="15" s="1"/>
  <c r="N809" i="15"/>
  <c r="N811" i="15"/>
  <c r="L811" i="15" s="1"/>
  <c r="N812" i="15"/>
  <c r="O812" i="15" s="1"/>
  <c r="N817" i="15"/>
  <c r="L817" i="15" s="1"/>
  <c r="N819" i="15"/>
  <c r="L819" i="15" s="1"/>
  <c r="N831" i="15"/>
  <c r="L831" i="15" s="1"/>
  <c r="N836" i="15"/>
  <c r="L836" i="15" s="1"/>
  <c r="N837" i="15"/>
  <c r="L837" i="15" s="1"/>
  <c r="N839" i="15"/>
  <c r="O839" i="15" s="1"/>
  <c r="N844" i="15"/>
  <c r="L844" i="15" s="1"/>
  <c r="N847" i="15"/>
  <c r="N849" i="15"/>
  <c r="N855" i="15"/>
  <c r="L855" i="15" s="1"/>
  <c r="N857" i="15"/>
  <c r="L857" i="15" s="1"/>
  <c r="N877" i="15"/>
  <c r="O877" i="15" s="1"/>
  <c r="N879" i="15"/>
  <c r="O879" i="15" s="1"/>
  <c r="N889" i="15"/>
  <c r="N890" i="15"/>
  <c r="N902" i="15"/>
  <c r="N904" i="15"/>
  <c r="L904" i="15" s="1"/>
  <c r="N907" i="15"/>
  <c r="O907" i="15" s="1"/>
  <c r="N908" i="15"/>
  <c r="L908" i="15" s="1"/>
  <c r="N909" i="15"/>
  <c r="L909" i="15" s="1"/>
  <c r="N910" i="15"/>
  <c r="L910" i="15" s="1"/>
  <c r="N915" i="15"/>
  <c r="O915" i="15" s="1"/>
  <c r="N917" i="15"/>
  <c r="L917" i="15" s="1"/>
  <c r="N919" i="15"/>
  <c r="O919" i="15" s="1"/>
  <c r="N922" i="15"/>
  <c r="L922" i="15" s="1"/>
  <c r="N927" i="15"/>
  <c r="L927" i="15" s="1"/>
  <c r="N929" i="15"/>
  <c r="L929" i="15" s="1"/>
  <c r="N931" i="15"/>
  <c r="L931" i="15" s="1"/>
  <c r="N935" i="15"/>
  <c r="L935" i="15" s="1"/>
  <c r="N948" i="15"/>
  <c r="O948" i="15" s="1"/>
  <c r="N951" i="15"/>
  <c r="O951" i="15" s="1"/>
  <c r="N957" i="15"/>
  <c r="O957" i="15" s="1"/>
  <c r="N967" i="15"/>
  <c r="N969" i="15"/>
  <c r="L969" i="15" s="1"/>
  <c r="N972" i="15"/>
  <c r="L972" i="15" s="1"/>
  <c r="N974" i="15"/>
  <c r="N977" i="15"/>
  <c r="L977" i="15" s="1"/>
  <c r="N989" i="15"/>
  <c r="L989" i="15" s="1"/>
  <c r="N994" i="15"/>
  <c r="L994" i="15" s="1"/>
  <c r="N999" i="15"/>
  <c r="L999" i="15" s="1"/>
  <c r="N1002" i="15"/>
  <c r="L1002" i="15" s="1"/>
  <c r="N1008" i="15"/>
  <c r="L1008" i="15" s="1"/>
  <c r="N1009" i="15"/>
  <c r="N1011" i="15"/>
  <c r="L1011" i="15" s="1"/>
  <c r="N1015" i="15"/>
  <c r="L1015" i="15" s="1"/>
  <c r="N1019" i="15"/>
  <c r="N1020" i="15"/>
  <c r="N1022" i="15"/>
  <c r="L1022" i="15" s="1"/>
  <c r="N1028" i="15"/>
  <c r="L1028" i="15" s="1"/>
  <c r="N1031" i="15"/>
  <c r="N1034" i="15"/>
  <c r="L1034" i="15" s="1"/>
  <c r="N1035" i="15"/>
  <c r="L1035" i="15" s="1"/>
  <c r="N1042" i="15"/>
  <c r="N1044" i="15"/>
  <c r="N1047" i="15"/>
  <c r="L1047" i="15" s="1"/>
  <c r="N1051" i="15"/>
  <c r="O1051" i="15" s="1"/>
  <c r="N1052" i="15"/>
  <c r="N1053" i="15"/>
  <c r="N1059" i="15"/>
  <c r="O1059" i="15" s="1"/>
  <c r="N1062" i="15"/>
  <c r="O1062" i="15" s="1"/>
  <c r="N1068" i="15"/>
  <c r="N1072" i="15"/>
  <c r="N1073" i="15"/>
  <c r="L1073" i="15" s="1"/>
  <c r="N1074" i="15"/>
  <c r="O1074" i="15" s="1"/>
  <c r="N1079" i="15"/>
  <c r="N1089" i="15"/>
  <c r="L1089" i="15" s="1"/>
  <c r="N1091" i="15"/>
  <c r="L1091" i="15" s="1"/>
  <c r="N1093" i="15"/>
  <c r="L1093" i="15" s="1"/>
  <c r="N1094" i="15"/>
  <c r="L1094" i="15" s="1"/>
  <c r="N1099" i="15"/>
  <c r="L1099" i="15" s="1"/>
  <c r="N1104" i="15"/>
  <c r="N1108" i="15"/>
  <c r="L1108" i="15" s="1"/>
  <c r="N1109" i="15"/>
  <c r="N1115" i="15"/>
  <c r="N1117" i="15"/>
  <c r="L1117" i="15" s="1"/>
  <c r="N1119" i="15"/>
  <c r="L1119" i="15" s="1"/>
  <c r="N1128" i="15"/>
  <c r="L1128" i="15" s="1"/>
  <c r="N1131" i="15"/>
  <c r="L1131" i="15" s="1"/>
  <c r="N1133" i="15"/>
  <c r="L1133" i="15" s="1"/>
  <c r="N1142" i="15"/>
  <c r="L1142" i="15" s="1"/>
  <c r="N1149" i="15"/>
  <c r="N1154" i="15"/>
  <c r="N1157" i="15"/>
  <c r="L1157" i="15" s="1"/>
  <c r="N1159" i="15"/>
  <c r="N1162" i="15"/>
  <c r="L1162" i="15" s="1"/>
  <c r="N1169" i="15"/>
  <c r="L1169" i="15" s="1"/>
  <c r="N1172" i="15"/>
  <c r="L1172" i="15" s="1"/>
  <c r="N1174" i="15"/>
  <c r="L1174" i="15" s="1"/>
  <c r="N1184" i="15"/>
  <c r="L1184" i="15" s="1"/>
  <c r="N1191" i="15"/>
  <c r="L1191" i="15" s="1"/>
  <c r="N1192" i="15"/>
  <c r="L1192" i="15" s="1"/>
  <c r="N1199" i="15"/>
  <c r="L1199" i="15" s="1"/>
  <c r="N1208" i="15"/>
  <c r="L1208" i="15" s="1"/>
  <c r="N1209" i="15"/>
  <c r="L1209" i="15" s="1"/>
  <c r="N1210" i="15"/>
  <c r="N1212" i="15"/>
  <c r="L1212" i="15" s="1"/>
  <c r="N1214" i="15"/>
  <c r="L1214" i="15" s="1"/>
  <c r="N1215" i="15"/>
  <c r="L1215" i="15" s="1"/>
  <c r="N1222" i="15"/>
  <c r="L1222" i="15" s="1"/>
  <c r="N1224" i="15"/>
  <c r="L1224" i="15" s="1"/>
  <c r="N1229" i="15"/>
  <c r="N1231" i="15"/>
  <c r="L1231" i="15" s="1"/>
  <c r="N1232" i="15"/>
  <c r="L1232" i="15" s="1"/>
  <c r="N1235" i="15"/>
  <c r="N1239" i="15"/>
  <c r="L1239" i="15" s="1"/>
  <c r="N1248" i="15"/>
  <c r="L1248" i="15" s="1"/>
  <c r="N1251" i="15"/>
  <c r="N1252" i="15"/>
  <c r="L1252" i="15" s="1"/>
  <c r="N1253" i="15"/>
  <c r="L1253" i="15" s="1"/>
  <c r="N1259" i="15"/>
  <c r="L1259" i="15" s="1"/>
  <c r="N1262" i="15"/>
  <c r="N1267" i="15"/>
  <c r="L1267" i="15" s="1"/>
  <c r="N1268" i="15"/>
  <c r="L1268" i="15" s="1"/>
  <c r="N1269" i="15"/>
  <c r="L1269" i="15" s="1"/>
  <c r="N1271" i="15"/>
  <c r="N1274" i="15"/>
  <c r="L1274" i="15" s="1"/>
  <c r="N1275" i="15"/>
  <c r="L1275" i="15" s="1"/>
  <c r="N1282" i="15"/>
  <c r="L1282" i="15" s="1"/>
  <c r="N1287" i="15"/>
  <c r="L1287" i="15" s="1"/>
  <c r="N1288" i="15"/>
  <c r="L1288" i="15" s="1"/>
  <c r="N1293" i="15"/>
  <c r="L1293" i="15" s="1"/>
  <c r="N1294" i="15"/>
  <c r="L1294" i="15" s="1"/>
  <c r="N1295" i="15"/>
  <c r="L1295" i="15" s="1"/>
  <c r="N1306" i="15"/>
  <c r="L1306" i="15" s="1"/>
  <c r="N1309" i="15"/>
  <c r="L1309" i="15" s="1"/>
  <c r="N1311" i="15"/>
  <c r="L1311" i="15" s="1"/>
  <c r="N1313" i="15"/>
  <c r="N1315" i="15"/>
  <c r="L1315" i="15" s="1"/>
  <c r="N1333" i="15"/>
  <c r="L1333" i="15" s="1"/>
  <c r="N1334" i="15"/>
  <c r="L1334" i="15" s="1"/>
  <c r="N1339" i="15"/>
  <c r="L1339" i="15" s="1"/>
  <c r="N1342" i="15"/>
  <c r="L1342" i="15" s="1"/>
  <c r="N1344" i="15"/>
  <c r="L1344" i="15" s="1"/>
  <c r="N1348" i="15"/>
  <c r="L1348" i="15" s="1"/>
  <c r="N1349" i="15"/>
  <c r="L1349" i="15" s="1"/>
  <c r="N1353" i="15"/>
  <c r="L1353" i="15" s="1"/>
  <c r="N1355" i="15"/>
  <c r="N1371" i="15"/>
  <c r="L1371" i="15" s="1"/>
  <c r="N1372" i="15"/>
  <c r="L1372" i="15" s="1"/>
  <c r="N1374" i="15"/>
  <c r="L1374" i="15" s="1"/>
  <c r="N1384" i="15"/>
  <c r="L1384" i="15" s="1"/>
  <c r="N1389" i="15"/>
  <c r="L1389" i="15" s="1"/>
  <c r="N1390" i="15"/>
  <c r="L1390" i="15" s="1"/>
  <c r="N1391" i="15"/>
  <c r="L1391" i="15" s="1"/>
  <c r="N1394" i="15"/>
  <c r="L1394" i="15" s="1"/>
  <c r="N1395" i="15"/>
  <c r="L1395" i="15" s="1"/>
  <c r="N1399" i="15"/>
  <c r="L1399" i="15" s="1"/>
  <c r="N1408" i="15"/>
  <c r="L1408" i="15" s="1"/>
  <c r="N1409" i="15"/>
  <c r="L1409" i="15" s="1"/>
  <c r="N1411" i="15"/>
  <c r="L1411" i="15" s="1"/>
  <c r="N1413" i="15"/>
  <c r="L1413" i="15" s="1"/>
  <c r="N1414" i="15"/>
  <c r="L1414" i="15" s="1"/>
  <c r="N1419" i="15"/>
  <c r="L1419" i="15" s="1"/>
  <c r="N1422" i="15"/>
  <c r="L1422" i="15" s="1"/>
  <c r="N1429" i="15"/>
  <c r="L1429" i="15" s="1"/>
  <c r="N1431" i="15"/>
  <c r="L1431" i="15" s="1"/>
  <c r="N1433" i="15"/>
  <c r="L1433" i="15" s="1"/>
  <c r="N1439" i="15"/>
  <c r="N1442" i="15"/>
  <c r="L1442" i="15" s="1"/>
  <c r="N1448" i="15"/>
  <c r="L1448" i="15" s="1"/>
  <c r="N1452" i="15"/>
  <c r="L1452" i="15" s="1"/>
  <c r="N1454" i="15"/>
  <c r="L1454" i="15" s="1"/>
  <c r="N1459" i="15"/>
  <c r="L1459" i="15" s="1"/>
  <c r="N1468" i="15"/>
  <c r="L1468" i="15" s="1"/>
  <c r="N1471" i="15"/>
  <c r="L1471" i="15" s="1"/>
  <c r="N1472" i="15"/>
  <c r="L1472" i="15" s="1"/>
  <c r="N1473" i="15"/>
  <c r="L1473" i="15" s="1"/>
  <c r="N1489" i="15"/>
  <c r="L1489" i="15" s="1"/>
  <c r="N1492" i="15"/>
  <c r="N1494" i="15"/>
  <c r="L1494" i="15" s="1"/>
  <c r="N1499" i="15"/>
  <c r="L1499" i="15" s="1"/>
  <c r="N1507" i="15"/>
  <c r="O1507" i="15" s="1"/>
  <c r="N1508" i="15"/>
  <c r="L1508" i="15" s="1"/>
  <c r="N1512" i="15"/>
  <c r="L1512" i="15" s="1"/>
  <c r="N1519" i="15"/>
  <c r="L1519" i="15" s="1"/>
  <c r="N1529" i="15"/>
  <c r="L1529" i="15" s="1"/>
  <c r="N1531" i="15"/>
  <c r="N1535" i="15"/>
  <c r="L1535" i="15" s="1"/>
  <c r="N1539" i="15"/>
  <c r="L1539" i="15" s="1"/>
  <c r="N1540" i="15"/>
  <c r="L1540" i="15" s="1"/>
  <c r="N1549" i="15"/>
  <c r="L1549" i="15" s="1"/>
  <c r="N1554" i="15"/>
  <c r="L1554" i="15" s="1"/>
  <c r="N1555" i="15"/>
  <c r="L1555" i="15" s="1"/>
  <c r="N1568" i="15"/>
  <c r="L1568" i="15" s="1"/>
  <c r="N1569" i="15"/>
  <c r="L1569" i="15" s="1"/>
  <c r="N1572" i="15"/>
  <c r="L1572" i="15" s="1"/>
  <c r="N1574" i="15"/>
  <c r="L1574" i="15" s="1"/>
  <c r="N1575" i="15"/>
  <c r="L1575" i="15" s="1"/>
  <c r="N1582" i="15"/>
  <c r="L1582" i="15" s="1"/>
  <c r="N1584" i="15"/>
  <c r="L1584" i="15" s="1"/>
  <c r="N1587" i="15"/>
  <c r="N1591" i="15"/>
  <c r="L1591" i="15" s="1"/>
  <c r="N1592" i="15"/>
  <c r="L1592" i="15" s="1"/>
  <c r="N1593" i="15"/>
  <c r="L1593" i="15" s="1"/>
  <c r="N1602" i="15"/>
  <c r="N1609" i="15"/>
  <c r="L1609" i="15" s="1"/>
  <c r="N1619" i="15"/>
  <c r="N1622" i="15"/>
  <c r="N1628" i="15"/>
  <c r="L1628" i="15" s="1"/>
  <c r="N1635" i="15"/>
  <c r="N1639" i="15"/>
  <c r="N1648" i="15"/>
  <c r="L1648" i="15" s="1"/>
  <c r="N1651" i="15"/>
  <c r="L1651" i="15" s="1"/>
  <c r="N1654" i="15"/>
  <c r="L1654" i="15" s="1"/>
  <c r="N1662" i="15"/>
  <c r="N1669" i="15"/>
  <c r="L1669" i="15" s="1"/>
  <c r="N1671" i="15"/>
  <c r="L1671" i="15" s="1"/>
  <c r="N1672" i="15"/>
  <c r="L1672" i="15" s="1"/>
  <c r="N1675" i="15"/>
  <c r="L1675" i="15" s="1"/>
  <c r="N1679" i="15"/>
  <c r="L1679" i="15" s="1"/>
  <c r="N1682" i="15"/>
  <c r="L1682" i="15" s="1"/>
  <c r="N1692" i="15"/>
  <c r="L1692" i="15" s="1"/>
  <c r="N1694" i="15"/>
  <c r="L1694" i="15" s="1"/>
  <c r="N1695" i="15"/>
  <c r="L1695" i="15" s="1"/>
  <c r="N1699" i="15"/>
  <c r="L1699" i="15" s="1"/>
  <c r="N1709" i="15"/>
  <c r="L1709" i="15" s="1"/>
  <c r="N1714" i="15"/>
  <c r="L1714" i="15" s="1"/>
  <c r="N1734" i="15"/>
  <c r="L1734" i="15" s="1"/>
  <c r="N1739" i="15"/>
  <c r="L1739" i="15" s="1"/>
  <c r="N1742" i="15"/>
  <c r="N1749" i="15"/>
  <c r="L1749" i="15" s="1"/>
  <c r="N1751" i="15"/>
  <c r="O1751" i="15" s="1"/>
  <c r="N1755" i="15"/>
  <c r="O1755" i="15" s="1"/>
  <c r="N1762" i="15"/>
  <c r="L1762" i="15" s="1"/>
  <c r="N1767" i="15"/>
  <c r="N1774" i="15"/>
  <c r="L1774" i="15" s="1"/>
  <c r="N1782" i="15"/>
  <c r="L1782" i="15" s="1"/>
  <c r="N1788" i="15"/>
  <c r="L1788" i="15" s="1"/>
  <c r="N1792" i="15"/>
  <c r="L1792" i="15" s="1"/>
  <c r="N1794" i="15"/>
  <c r="L1794" i="15" s="1"/>
  <c r="N1799" i="15"/>
  <c r="N1814" i="15"/>
  <c r="L1814" i="15" s="1"/>
  <c r="O2" i="15"/>
  <c r="O3" i="15"/>
  <c r="O10" i="15"/>
  <c r="O14" i="15"/>
  <c r="O15" i="15"/>
  <c r="O18" i="15"/>
  <c r="O22" i="15"/>
  <c r="O24" i="15"/>
  <c r="O26" i="15"/>
  <c r="O32" i="15"/>
  <c r="O35" i="15"/>
  <c r="O39" i="15"/>
  <c r="O40" i="15"/>
  <c r="O43" i="15"/>
  <c r="O46" i="15"/>
  <c r="O47" i="15"/>
  <c r="O48" i="15"/>
  <c r="O49" i="15"/>
  <c r="O51" i="15"/>
  <c r="O52" i="15"/>
  <c r="O55" i="15"/>
  <c r="O60" i="15"/>
  <c r="O62" i="15"/>
  <c r="O68" i="15"/>
  <c r="O69" i="15"/>
  <c r="O77" i="15"/>
  <c r="O82" i="15"/>
  <c r="O84" i="15"/>
  <c r="O90" i="15"/>
  <c r="O93" i="15"/>
  <c r="O94" i="15"/>
  <c r="O97" i="15"/>
  <c r="O102" i="15"/>
  <c r="O108" i="15"/>
  <c r="O113" i="15"/>
  <c r="O114" i="15"/>
  <c r="O115" i="15"/>
  <c r="O122" i="15"/>
  <c r="O127" i="15"/>
  <c r="O129" i="15"/>
  <c r="O130" i="15"/>
  <c r="O131" i="15"/>
  <c r="O135" i="15"/>
  <c r="O137" i="15"/>
  <c r="O140" i="15"/>
  <c r="O142" i="15"/>
  <c r="O144" i="15"/>
  <c r="O150" i="15"/>
  <c r="O151" i="15"/>
  <c r="O159" i="15"/>
  <c r="O162" i="15"/>
  <c r="O167" i="15"/>
  <c r="O168" i="15"/>
  <c r="O169" i="15"/>
  <c r="O173" i="15"/>
  <c r="O174" i="15"/>
  <c r="O175" i="15"/>
  <c r="O184" i="15"/>
  <c r="O187" i="15"/>
  <c r="O188" i="15"/>
  <c r="O189" i="15"/>
  <c r="O190" i="15"/>
  <c r="O192" i="15"/>
  <c r="O202" i="15"/>
  <c r="O209" i="15"/>
  <c r="O210" i="15"/>
  <c r="O211" i="15"/>
  <c r="O212" i="15"/>
  <c r="O214" i="15"/>
  <c r="O222" i="15"/>
  <c r="O228" i="15"/>
  <c r="O229" i="15"/>
  <c r="O233" i="15"/>
  <c r="O234" i="15"/>
  <c r="O237" i="15"/>
  <c r="O240" i="15"/>
  <c r="O242" i="15"/>
  <c r="O247" i="15"/>
  <c r="O254" i="15"/>
  <c r="O256" i="15"/>
  <c r="O257" i="15"/>
  <c r="O264" i="15"/>
  <c r="O266" i="15"/>
  <c r="O267" i="15"/>
  <c r="O268" i="15"/>
  <c r="O269" i="15"/>
  <c r="O270" i="15"/>
  <c r="O276" i="15"/>
  <c r="O277" i="15"/>
  <c r="O282" i="15"/>
  <c r="O284" i="15"/>
  <c r="O288" i="15"/>
  <c r="O289" i="15"/>
  <c r="O290" i="15"/>
  <c r="O291" i="15"/>
  <c r="O295" i="15"/>
  <c r="O302" i="15"/>
  <c r="O306" i="15"/>
  <c r="O307" i="15"/>
  <c r="O308" i="15"/>
  <c r="O312" i="15"/>
  <c r="O314" i="15"/>
  <c r="O315" i="15"/>
  <c r="O316" i="15"/>
  <c r="O317" i="15"/>
  <c r="O322" i="15"/>
  <c r="O323" i="15"/>
  <c r="O329" i="15"/>
  <c r="O331" i="15"/>
  <c r="O332" i="15"/>
  <c r="O333" i="15"/>
  <c r="O351" i="15"/>
  <c r="O352" i="15"/>
  <c r="O355" i="15"/>
  <c r="O362" i="15"/>
  <c r="O368" i="15"/>
  <c r="O369" i="15"/>
  <c r="O387" i="15"/>
  <c r="O391" i="15"/>
  <c r="O392" i="15"/>
  <c r="O395" i="15"/>
  <c r="O402" i="15"/>
  <c r="O404" i="15"/>
  <c r="O407" i="15"/>
  <c r="O408" i="15"/>
  <c r="O409" i="15"/>
  <c r="O413" i="15"/>
  <c r="O414" i="15"/>
  <c r="O415" i="15"/>
  <c r="O427" i="15"/>
  <c r="O429" i="15"/>
  <c r="O430" i="15"/>
  <c r="O432" i="15"/>
  <c r="O437" i="15"/>
  <c r="O442" i="15"/>
  <c r="O447" i="15"/>
  <c r="O450" i="15"/>
  <c r="O451" i="15"/>
  <c r="O455" i="15"/>
  <c r="O462" i="15"/>
  <c r="O470" i="15"/>
  <c r="O471" i="15"/>
  <c r="O472" i="15"/>
  <c r="O473" i="15"/>
  <c r="O477" i="15"/>
  <c r="O482" i="15"/>
  <c r="O484" i="15"/>
  <c r="O487" i="15"/>
  <c r="O491" i="15"/>
  <c r="O493" i="15"/>
  <c r="O494" i="15"/>
  <c r="O502" i="15"/>
  <c r="O507" i="15"/>
  <c r="O508" i="15"/>
  <c r="O510" i="15"/>
  <c r="O512" i="15"/>
  <c r="O513" i="15"/>
  <c r="O514" i="15"/>
  <c r="O519" i="15"/>
  <c r="O531" i="15"/>
  <c r="O535" i="15"/>
  <c r="O540" i="15"/>
  <c r="O542" i="15"/>
  <c r="O549" i="15"/>
  <c r="O551" i="15"/>
  <c r="O554" i="15"/>
  <c r="O555" i="15"/>
  <c r="O564" i="15"/>
  <c r="O568" i="15"/>
  <c r="O571" i="15"/>
  <c r="O577" i="15"/>
  <c r="O588" i="15"/>
  <c r="O590" i="15"/>
  <c r="O593" i="15"/>
  <c r="O594" i="15"/>
  <c r="O597" i="15"/>
  <c r="O607" i="15"/>
  <c r="O608" i="15"/>
  <c r="O610" i="15"/>
  <c r="O611" i="15"/>
  <c r="O612" i="15"/>
  <c r="O613" i="15"/>
  <c r="O614" i="15"/>
  <c r="O629" i="15"/>
  <c r="O630" i="15"/>
  <c r="O631" i="15"/>
  <c r="O633" i="15"/>
  <c r="O634" i="15"/>
  <c r="O635" i="15"/>
  <c r="O637" i="15"/>
  <c r="O644" i="15"/>
  <c r="O648" i="15"/>
  <c r="O650" i="15"/>
  <c r="O651" i="15"/>
  <c r="O655" i="15"/>
  <c r="O670" i="15"/>
  <c r="O677" i="15"/>
  <c r="O682" i="15"/>
  <c r="O687" i="15"/>
  <c r="O690" i="15"/>
  <c r="O693" i="15"/>
  <c r="O695" i="15"/>
  <c r="O697" i="15"/>
  <c r="O702" i="15"/>
  <c r="O704" i="15"/>
  <c r="O709" i="15"/>
  <c r="O710" i="15"/>
  <c r="O713" i="15"/>
  <c r="O714" i="15"/>
  <c r="O715" i="15"/>
  <c r="O722" i="15"/>
  <c r="O734" i="15"/>
  <c r="O746" i="15"/>
  <c r="O747" i="15"/>
  <c r="O748" i="15"/>
  <c r="O749" i="15"/>
  <c r="O751" i="15"/>
  <c r="O753" i="15"/>
  <c r="O754" i="15"/>
  <c r="O764" i="15"/>
  <c r="O767" i="15"/>
  <c r="O771" i="15"/>
  <c r="O772" i="15"/>
  <c r="O773" i="15"/>
  <c r="O775" i="15"/>
  <c r="O782" i="15"/>
  <c r="O788" i="15"/>
  <c r="O794" i="15"/>
  <c r="O795" i="15"/>
  <c r="O797" i="15"/>
  <c r="O804" i="15"/>
  <c r="O811" i="15"/>
  <c r="O817" i="15"/>
  <c r="O822" i="15"/>
  <c r="O827" i="15"/>
  <c r="O828" i="15"/>
  <c r="O829" i="15"/>
  <c r="O831" i="15"/>
  <c r="O834" i="15"/>
  <c r="O835" i="15"/>
  <c r="O851" i="15"/>
  <c r="O853" i="15"/>
  <c r="O855" i="15"/>
  <c r="O862" i="15"/>
  <c r="O864" i="15"/>
  <c r="O875" i="15"/>
  <c r="O882" i="15"/>
  <c r="O887" i="15"/>
  <c r="O890" i="15"/>
  <c r="O891" i="15"/>
  <c r="O892" i="15"/>
  <c r="O894" i="15"/>
  <c r="O904" i="15"/>
  <c r="O908" i="15"/>
  <c r="O909" i="15"/>
  <c r="O910" i="15"/>
  <c r="O911" i="15"/>
  <c r="O912" i="15"/>
  <c r="O913" i="15"/>
  <c r="O914" i="15"/>
  <c r="O927" i="15"/>
  <c r="O931" i="15"/>
  <c r="O932" i="15"/>
  <c r="O935" i="15"/>
  <c r="O944" i="15"/>
  <c r="O949" i="15"/>
  <c r="O950" i="15"/>
  <c r="O954" i="15"/>
  <c r="O955" i="15"/>
  <c r="O967" i="15"/>
  <c r="O972" i="15"/>
  <c r="O977" i="15"/>
  <c r="O979" i="15"/>
  <c r="O992" i="15"/>
  <c r="O994" i="15"/>
  <c r="O1004" i="15"/>
  <c r="O1011" i="15"/>
  <c r="O1015" i="15"/>
  <c r="O1017" i="15"/>
  <c r="O1022" i="15"/>
  <c r="O1023" i="15"/>
  <c r="O1028" i="15"/>
  <c r="O1034" i="15"/>
  <c r="O1035" i="15"/>
  <c r="O1044" i="15"/>
  <c r="O1048" i="15"/>
  <c r="O1068" i="15"/>
  <c r="O1079" i="15"/>
  <c r="O1089" i="15"/>
  <c r="O1091" i="15"/>
  <c r="O1094" i="15"/>
  <c r="O1095" i="15"/>
  <c r="O1096" i="15"/>
  <c r="O1097" i="15"/>
  <c r="O1099" i="15"/>
  <c r="O1108" i="15"/>
  <c r="O1114" i="15"/>
  <c r="O1117" i="15"/>
  <c r="O1122" i="15"/>
  <c r="O1124" i="15"/>
  <c r="O1131" i="15"/>
  <c r="O1134" i="15"/>
  <c r="O1135" i="15"/>
  <c r="O1142" i="15"/>
  <c r="O1148" i="15"/>
  <c r="O1154" i="15"/>
  <c r="O1155" i="15"/>
  <c r="O1157" i="15"/>
  <c r="O1162" i="15"/>
  <c r="O1167" i="15"/>
  <c r="O1168" i="15"/>
  <c r="O1184" i="15"/>
  <c r="O1189" i="15"/>
  <c r="O1191" i="15"/>
  <c r="O1192" i="15"/>
  <c r="O1213" i="15"/>
  <c r="O1214" i="15"/>
  <c r="O1215" i="15"/>
  <c r="O1222" i="15"/>
  <c r="O1228" i="15"/>
  <c r="O1231" i="15"/>
  <c r="O1242" i="15"/>
  <c r="O1248" i="15"/>
  <c r="O1253" i="15"/>
  <c r="O1255" i="15"/>
  <c r="O1267" i="15"/>
  <c r="O1268" i="15"/>
  <c r="O1274" i="15"/>
  <c r="O1277" i="15"/>
  <c r="O1282" i="15"/>
  <c r="O1284" i="15"/>
  <c r="O1288" i="15"/>
  <c r="O1291" i="15"/>
  <c r="O1295" i="15"/>
  <c r="O1297" i="15"/>
  <c r="O1306" i="15"/>
  <c r="O1307" i="15"/>
  <c r="O1311" i="15"/>
  <c r="O1329" i="15"/>
  <c r="O1333" i="15"/>
  <c r="O1339" i="15"/>
  <c r="O1342" i="15"/>
  <c r="O1348" i="15"/>
  <c r="O1349" i="15"/>
  <c r="O1352" i="15"/>
  <c r="O1359" i="15"/>
  <c r="O1371" i="15"/>
  <c r="O1375" i="15"/>
  <c r="O1377" i="15"/>
  <c r="O1388" i="15"/>
  <c r="O1389" i="15"/>
  <c r="O1394" i="15"/>
  <c r="O1395" i="15"/>
  <c r="O1409" i="15"/>
  <c r="O1411" i="15"/>
  <c r="O1417" i="15"/>
  <c r="O1422" i="15"/>
  <c r="O1424" i="15"/>
  <c r="O1429" i="15"/>
  <c r="O1442" i="15"/>
  <c r="O1444" i="15"/>
  <c r="O1452" i="15"/>
  <c r="O1468" i="15"/>
  <c r="O1471" i="15"/>
  <c r="O1477" i="15"/>
  <c r="O1495" i="15"/>
  <c r="O1508" i="15"/>
  <c r="O1511" i="15"/>
  <c r="O1512" i="15"/>
  <c r="O1514" i="15"/>
  <c r="O1519" i="15"/>
  <c r="O1535" i="15"/>
  <c r="O1537" i="15"/>
  <c r="O1539" i="15"/>
  <c r="O1553" i="15"/>
  <c r="O1554" i="15"/>
  <c r="O1575" i="15"/>
  <c r="O1592" i="15"/>
  <c r="O1593" i="15"/>
  <c r="O1611" i="15"/>
  <c r="O1631" i="15"/>
  <c r="O1634" i="15"/>
  <c r="O1635" i="15"/>
  <c r="O1639" i="15"/>
  <c r="O1649" i="15"/>
  <c r="O1651" i="15"/>
  <c r="O1659" i="15"/>
  <c r="O1671" i="15"/>
  <c r="O1672" i="15"/>
  <c r="O1675" i="15"/>
  <c r="O1688" i="15"/>
  <c r="O1689" i="15"/>
  <c r="O1693" i="15"/>
  <c r="O1699" i="15"/>
  <c r="O1700" i="15"/>
  <c r="O1714" i="15"/>
  <c r="O1719" i="15"/>
  <c r="O1731" i="15"/>
  <c r="O1734" i="15"/>
  <c r="O1739" i="15"/>
  <c r="O1749" i="15"/>
  <c r="O1771" i="15"/>
  <c r="O1772" i="15"/>
  <c r="O1775" i="15"/>
  <c r="O1788" i="15"/>
  <c r="O1795" i="15"/>
  <c r="O1799" i="15"/>
  <c r="O1811" i="15"/>
  <c r="O1814" i="15"/>
  <c r="O1817" i="15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J2" i="2"/>
  <c r="J3" i="2"/>
  <c r="J4" i="2"/>
  <c r="M4" i="2" s="1"/>
  <c r="N4" i="2" s="1"/>
  <c r="L4" i="2" s="1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M17" i="2" s="1"/>
  <c r="N17" i="2" s="1"/>
  <c r="J18" i="2"/>
  <c r="J19" i="2"/>
  <c r="J20" i="2"/>
  <c r="M20" i="2" s="1"/>
  <c r="N20" i="2" s="1"/>
  <c r="O20" i="2" s="1"/>
  <c r="J21" i="2"/>
  <c r="J22" i="2"/>
  <c r="J23" i="2"/>
  <c r="J24" i="2"/>
  <c r="M24" i="2" s="1"/>
  <c r="N24" i="2" s="1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M40" i="2" s="1"/>
  <c r="N40" i="2" s="1"/>
  <c r="J41" i="2"/>
  <c r="J42" i="2"/>
  <c r="J43" i="2"/>
  <c r="J44" i="2"/>
  <c r="J45" i="2"/>
  <c r="M45" i="2" s="1"/>
  <c r="J46" i="2"/>
  <c r="J47" i="2"/>
  <c r="M47" i="2" s="1"/>
  <c r="N47" i="2" s="1"/>
  <c r="L47" i="2" s="1"/>
  <c r="J48" i="2"/>
  <c r="J49" i="2"/>
  <c r="J50" i="2"/>
  <c r="J51" i="2"/>
  <c r="J52" i="2"/>
  <c r="J53" i="2"/>
  <c r="J54" i="2"/>
  <c r="J55" i="2"/>
  <c r="J56" i="2"/>
  <c r="M56" i="2" s="1"/>
  <c r="N56" i="2" s="1"/>
  <c r="L56" i="2" s="1"/>
  <c r="J57" i="2"/>
  <c r="M57" i="2" s="1"/>
  <c r="N57" i="2" s="1"/>
  <c r="J58" i="2"/>
  <c r="J59" i="2"/>
  <c r="J60" i="2"/>
  <c r="M60" i="2" s="1"/>
  <c r="J61" i="2"/>
  <c r="J62" i="2"/>
  <c r="J63" i="2"/>
  <c r="J64" i="2"/>
  <c r="J65" i="2"/>
  <c r="J66" i="2"/>
  <c r="J67" i="2"/>
  <c r="M67" i="2" s="1"/>
  <c r="J68" i="2"/>
  <c r="J69" i="2"/>
  <c r="J70" i="2"/>
  <c r="J71" i="2"/>
  <c r="J72" i="2"/>
  <c r="J73" i="2"/>
  <c r="J74" i="2"/>
  <c r="J75" i="2"/>
  <c r="J76" i="2"/>
  <c r="J77" i="2"/>
  <c r="M77" i="2" s="1"/>
  <c r="N77" i="2" s="1"/>
  <c r="L77" i="2" s="1"/>
  <c r="J78" i="2"/>
  <c r="J79" i="2"/>
  <c r="J80" i="2"/>
  <c r="M80" i="2" s="1"/>
  <c r="N80" i="2" s="1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M100" i="2" s="1"/>
  <c r="N100" i="2" s="1"/>
  <c r="J101" i="2"/>
  <c r="J102" i="2"/>
  <c r="J103" i="2"/>
  <c r="J104" i="2"/>
  <c r="M104" i="2" s="1"/>
  <c r="J105" i="2"/>
  <c r="J106" i="2"/>
  <c r="J107" i="2"/>
  <c r="J108" i="2"/>
  <c r="J109" i="2"/>
  <c r="J110" i="2"/>
  <c r="J111" i="2"/>
  <c r="J112" i="2"/>
  <c r="J113" i="2"/>
  <c r="J114" i="2"/>
  <c r="J115" i="2"/>
  <c r="J116" i="2"/>
  <c r="M116" i="2" s="1"/>
  <c r="J117" i="2"/>
  <c r="M117" i="2" s="1"/>
  <c r="N117" i="2" s="1"/>
  <c r="O117" i="2" s="1"/>
  <c r="J118" i="2"/>
  <c r="J119" i="2"/>
  <c r="J120" i="2"/>
  <c r="M120" i="2" s="1"/>
  <c r="J121" i="2"/>
  <c r="J122" i="2"/>
  <c r="J123" i="2"/>
  <c r="J124" i="2"/>
  <c r="M124" i="2" s="1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M137" i="2" s="1"/>
  <c r="N137" i="2" s="1"/>
  <c r="J138" i="2"/>
  <c r="J139" i="2"/>
  <c r="J140" i="2"/>
  <c r="M140" i="2" s="1"/>
  <c r="N140" i="2" s="1"/>
  <c r="L140" i="2" s="1"/>
  <c r="J141" i="2"/>
  <c r="J142" i="2"/>
  <c r="J143" i="2"/>
  <c r="J144" i="2"/>
  <c r="M144" i="2" s="1"/>
  <c r="J145" i="2"/>
  <c r="J146" i="2"/>
  <c r="J147" i="2"/>
  <c r="J148" i="2"/>
  <c r="J149" i="2"/>
  <c r="J150" i="2"/>
  <c r="J151" i="2"/>
  <c r="J152" i="2"/>
  <c r="J153" i="2"/>
  <c r="J154" i="2"/>
  <c r="J155" i="2"/>
  <c r="J156" i="2"/>
  <c r="M156" i="2" s="1"/>
  <c r="J157" i="2"/>
  <c r="M157" i="2" s="1"/>
  <c r="N157" i="2" s="1"/>
  <c r="J158" i="2"/>
  <c r="J159" i="2"/>
  <c r="J160" i="2"/>
  <c r="M160" i="2" s="1"/>
  <c r="N160" i="2" s="1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M176" i="2" s="1"/>
  <c r="J177" i="2"/>
  <c r="J178" i="2"/>
  <c r="M178" i="2" s="1"/>
  <c r="J179" i="2"/>
  <c r="J180" i="2"/>
  <c r="M180" i="2" s="1"/>
  <c r="N180" i="2" s="1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M200" i="2" s="1"/>
  <c r="N200" i="2" s="1"/>
  <c r="O200" i="2" s="1"/>
  <c r="J201" i="2"/>
  <c r="J202" i="2"/>
  <c r="J203" i="2"/>
  <c r="J204" i="2"/>
  <c r="J205" i="2"/>
  <c r="J206" i="2"/>
  <c r="J207" i="2"/>
  <c r="M207" i="2" s="1"/>
  <c r="J208" i="2"/>
  <c r="J209" i="2"/>
  <c r="J210" i="2"/>
  <c r="J211" i="2"/>
  <c r="J212" i="2"/>
  <c r="J213" i="2"/>
  <c r="J214" i="2"/>
  <c r="J215" i="2"/>
  <c r="J216" i="2"/>
  <c r="J217" i="2"/>
  <c r="J218" i="2"/>
  <c r="M218" i="2" s="1"/>
  <c r="J219" i="2"/>
  <c r="J220" i="2"/>
  <c r="M220" i="2" s="1"/>
  <c r="N220" i="2" s="1"/>
  <c r="O220" i="2" s="1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M237" i="2" s="1"/>
  <c r="N237" i="2" s="1"/>
  <c r="L237" i="2" s="1"/>
  <c r="J238" i="2"/>
  <c r="J239" i="2"/>
  <c r="J240" i="2"/>
  <c r="M240" i="2" s="1"/>
  <c r="N240" i="2" s="1"/>
  <c r="O240" i="2" s="1"/>
  <c r="J241" i="2"/>
  <c r="J242" i="2"/>
  <c r="J243" i="2"/>
  <c r="J244" i="2"/>
  <c r="M244" i="2" s="1"/>
  <c r="N244" i="2" s="1"/>
  <c r="L244" i="2" s="1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M257" i="2" s="1"/>
  <c r="J258" i="2"/>
  <c r="M258" i="2" s="1"/>
  <c r="J259" i="2"/>
  <c r="J260" i="2"/>
  <c r="M260" i="2" s="1"/>
  <c r="N260" i="2" s="1"/>
  <c r="O260" i="2" s="1"/>
  <c r="J261" i="2"/>
  <c r="J262" i="2"/>
  <c r="J263" i="2"/>
  <c r="J264" i="2"/>
  <c r="M264" i="2" s="1"/>
  <c r="N264" i="2" s="1"/>
  <c r="J265" i="2"/>
  <c r="M265" i="2" s="1"/>
  <c r="N265" i="2" s="1"/>
  <c r="J266" i="2"/>
  <c r="J267" i="2"/>
  <c r="J268" i="2"/>
  <c r="J269" i="2"/>
  <c r="J270" i="2"/>
  <c r="J271" i="2"/>
  <c r="J272" i="2"/>
  <c r="J273" i="2"/>
  <c r="J274" i="2"/>
  <c r="J275" i="2"/>
  <c r="J276" i="2"/>
  <c r="J277" i="2"/>
  <c r="M277" i="2" s="1"/>
  <c r="J278" i="2"/>
  <c r="J279" i="2"/>
  <c r="J280" i="2"/>
  <c r="M280" i="2" s="1"/>
  <c r="N280" i="2" s="1"/>
  <c r="O280" i="2" s="1"/>
  <c r="J281" i="2"/>
  <c r="J282" i="2"/>
  <c r="J283" i="2"/>
  <c r="J284" i="2"/>
  <c r="M284" i="2" s="1"/>
  <c r="N284" i="2" s="1"/>
  <c r="J285" i="2"/>
  <c r="M285" i="2" s="1"/>
  <c r="J286" i="2"/>
  <c r="J287" i="2"/>
  <c r="M287" i="2" s="1"/>
  <c r="N287" i="2" s="1"/>
  <c r="J288" i="2"/>
  <c r="J289" i="2"/>
  <c r="J290" i="2"/>
  <c r="J291" i="2"/>
  <c r="J292" i="2"/>
  <c r="J293" i="2"/>
  <c r="J294" i="2"/>
  <c r="J295" i="2"/>
  <c r="J296" i="2"/>
  <c r="J297" i="2"/>
  <c r="M297" i="2" s="1"/>
  <c r="N297" i="2" s="1"/>
  <c r="L297" i="2" s="1"/>
  <c r="J298" i="2"/>
  <c r="J299" i="2"/>
  <c r="J300" i="2"/>
  <c r="M300" i="2" s="1"/>
  <c r="N300" i="2" s="1"/>
  <c r="O300" i="2" s="1"/>
  <c r="J301" i="2"/>
  <c r="J302" i="2"/>
  <c r="J303" i="2"/>
  <c r="J304" i="2"/>
  <c r="M304" i="2" s="1"/>
  <c r="N304" i="2" s="1"/>
  <c r="J305" i="2"/>
  <c r="J306" i="2"/>
  <c r="J307" i="2"/>
  <c r="M307" i="2" s="1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M320" i="2" s="1"/>
  <c r="N320" i="2" s="1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M337" i="2" s="1"/>
  <c r="N337" i="2" s="1"/>
  <c r="O337" i="2" s="1"/>
  <c r="J338" i="2"/>
  <c r="J339" i="2"/>
  <c r="J340" i="2"/>
  <c r="M340" i="2" s="1"/>
  <c r="N340" i="2" s="1"/>
  <c r="J341" i="2"/>
  <c r="J342" i="2"/>
  <c r="J343" i="2"/>
  <c r="J344" i="2"/>
  <c r="M344" i="2" s="1"/>
  <c r="N344" i="2" s="1"/>
  <c r="O344" i="2" s="1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M357" i="2" s="1"/>
  <c r="N357" i="2" s="1"/>
  <c r="J358" i="2"/>
  <c r="M358" i="2" s="1"/>
  <c r="J359" i="2"/>
  <c r="J360" i="2"/>
  <c r="M360" i="2" s="1"/>
  <c r="N360" i="2" s="1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M377" i="2" s="1"/>
  <c r="N377" i="2" s="1"/>
  <c r="J378" i="2"/>
  <c r="J379" i="2"/>
  <c r="J380" i="2"/>
  <c r="M380" i="2" s="1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M396" i="2" s="1"/>
  <c r="J397" i="2"/>
  <c r="M397" i="2" s="1"/>
  <c r="N397" i="2" s="1"/>
  <c r="J398" i="2"/>
  <c r="J399" i="2"/>
  <c r="J400" i="2"/>
  <c r="M400" i="2" s="1"/>
  <c r="N400" i="2" s="1"/>
  <c r="L400" i="2" s="1"/>
  <c r="J401" i="2"/>
  <c r="J402" i="2"/>
  <c r="J403" i="2"/>
  <c r="J404" i="2"/>
  <c r="M404" i="2" s="1"/>
  <c r="J405" i="2"/>
  <c r="J406" i="2"/>
  <c r="J407" i="2"/>
  <c r="J408" i="2"/>
  <c r="J409" i="2"/>
  <c r="J410" i="2"/>
  <c r="J411" i="2"/>
  <c r="J412" i="2"/>
  <c r="J413" i="2"/>
  <c r="J414" i="2"/>
  <c r="J415" i="2"/>
  <c r="J416" i="2"/>
  <c r="M416" i="2" s="1"/>
  <c r="J417" i="2"/>
  <c r="J418" i="2"/>
  <c r="M418" i="2" s="1"/>
  <c r="N418" i="2" s="1"/>
  <c r="O418" i="2" s="1"/>
  <c r="J419" i="2"/>
  <c r="J420" i="2"/>
  <c r="M420" i="2" s="1"/>
  <c r="N420" i="2" s="1"/>
  <c r="O420" i="2" s="1"/>
  <c r="J421" i="2"/>
  <c r="J422" i="2"/>
  <c r="J423" i="2"/>
  <c r="J424" i="2"/>
  <c r="M424" i="2" s="1"/>
  <c r="N424" i="2" s="1"/>
  <c r="O424" i="2" s="1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M437" i="2" s="1"/>
  <c r="N437" i="2" s="1"/>
  <c r="O437" i="2" s="1"/>
  <c r="J438" i="2"/>
  <c r="J439" i="2"/>
  <c r="J440" i="2"/>
  <c r="M440" i="2" s="1"/>
  <c r="N440" i="2" s="1"/>
  <c r="O440" i="2" s="1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M456" i="2" s="1"/>
  <c r="J457" i="2"/>
  <c r="M457" i="2" s="1"/>
  <c r="N457" i="2" s="1"/>
  <c r="O457" i="2" s="1"/>
  <c r="J458" i="2"/>
  <c r="J459" i="2"/>
  <c r="J460" i="2"/>
  <c r="M460" i="2" s="1"/>
  <c r="N460" i="2" s="1"/>
  <c r="J461" i="2"/>
  <c r="J462" i="2"/>
  <c r="J463" i="2"/>
  <c r="J464" i="2"/>
  <c r="M464" i="2" s="1"/>
  <c r="N464" i="2" s="1"/>
  <c r="O464" i="2" s="1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M477" i="2" s="1"/>
  <c r="N477" i="2" s="1"/>
  <c r="O477" i="2" s="1"/>
  <c r="J478" i="2"/>
  <c r="J479" i="2"/>
  <c r="J480" i="2"/>
  <c r="M480" i="2" s="1"/>
  <c r="N480" i="2" s="1"/>
  <c r="O480" i="2" s="1"/>
  <c r="J481" i="2"/>
  <c r="J482" i="2"/>
  <c r="J483" i="2"/>
  <c r="J484" i="2"/>
  <c r="M484" i="2" s="1"/>
  <c r="N484" i="2" s="1"/>
  <c r="O484" i="2" s="1"/>
  <c r="J485" i="2"/>
  <c r="J486" i="2"/>
  <c r="J487" i="2"/>
  <c r="M487" i="2" s="1"/>
  <c r="N487" i="2" s="1"/>
  <c r="L487" i="2" s="1"/>
  <c r="J488" i="2"/>
  <c r="J489" i="2"/>
  <c r="J490" i="2"/>
  <c r="J491" i="2"/>
  <c r="J492" i="2"/>
  <c r="J493" i="2"/>
  <c r="J494" i="2"/>
  <c r="J495" i="2"/>
  <c r="J496" i="2"/>
  <c r="J497" i="2"/>
  <c r="M497" i="2" s="1"/>
  <c r="N497" i="2" s="1"/>
  <c r="O497" i="2" s="1"/>
  <c r="J498" i="2"/>
  <c r="M498" i="2" s="1"/>
  <c r="J499" i="2"/>
  <c r="J500" i="2"/>
  <c r="M500" i="2" s="1"/>
  <c r="N500" i="2" s="1"/>
  <c r="O500" i="2" s="1"/>
  <c r="J501" i="2"/>
  <c r="J502" i="2"/>
  <c r="J503" i="2"/>
  <c r="J504" i="2"/>
  <c r="M504" i="2" s="1"/>
  <c r="J505" i="2"/>
  <c r="M505" i="2" s="1"/>
  <c r="N505" i="2" s="1"/>
  <c r="L505" i="2" s="1"/>
  <c r="J506" i="2"/>
  <c r="J507" i="2"/>
  <c r="M507" i="2" s="1"/>
  <c r="N507" i="2" s="1"/>
  <c r="L507" i="2" s="1"/>
  <c r="J508" i="2"/>
  <c r="J509" i="2"/>
  <c r="J510" i="2"/>
  <c r="J511" i="2"/>
  <c r="J512" i="2"/>
  <c r="J513" i="2"/>
  <c r="J514" i="2"/>
  <c r="J515" i="2"/>
  <c r="J516" i="2"/>
  <c r="J517" i="2"/>
  <c r="M517" i="2" s="1"/>
  <c r="N517" i="2" s="1"/>
  <c r="O517" i="2" s="1"/>
  <c r="J518" i="2"/>
  <c r="M518" i="2" s="1"/>
  <c r="J519" i="2"/>
  <c r="J520" i="2"/>
  <c r="M520" i="2" s="1"/>
  <c r="N520" i="2" s="1"/>
  <c r="O520" i="2" s="1"/>
  <c r="J521" i="2"/>
  <c r="J522" i="2"/>
  <c r="M522" i="2" s="1"/>
  <c r="J523" i="2"/>
  <c r="J524" i="2"/>
  <c r="M524" i="2" s="1"/>
  <c r="N524" i="2" s="1"/>
  <c r="O524" i="2" s="1"/>
  <c r="J525" i="2"/>
  <c r="J526" i="2"/>
  <c r="J527" i="2"/>
  <c r="J528" i="2"/>
  <c r="J529" i="2"/>
  <c r="J530" i="2"/>
  <c r="J531" i="2"/>
  <c r="J532" i="2"/>
  <c r="J533" i="2"/>
  <c r="J534" i="2"/>
  <c r="J535" i="2"/>
  <c r="J536" i="2"/>
  <c r="M536" i="2" s="1"/>
  <c r="J537" i="2"/>
  <c r="J538" i="2"/>
  <c r="M538" i="2" s="1"/>
  <c r="J539" i="2"/>
  <c r="J540" i="2"/>
  <c r="M540" i="2" s="1"/>
  <c r="N540" i="2" s="1"/>
  <c r="O540" i="2" s="1"/>
  <c r="J541" i="2"/>
  <c r="J542" i="2"/>
  <c r="J543" i="2"/>
  <c r="J544" i="2"/>
  <c r="M544" i="2" s="1"/>
  <c r="N544" i="2" s="1"/>
  <c r="O544" i="2" s="1"/>
  <c r="J545" i="2"/>
  <c r="J546" i="2"/>
  <c r="M546" i="2" s="1"/>
  <c r="J547" i="2"/>
  <c r="J548" i="2"/>
  <c r="J549" i="2"/>
  <c r="J550" i="2"/>
  <c r="J551" i="2"/>
  <c r="J552" i="2"/>
  <c r="J553" i="2"/>
  <c r="J554" i="2"/>
  <c r="J555" i="2"/>
  <c r="J556" i="2"/>
  <c r="J557" i="2"/>
  <c r="M557" i="2" s="1"/>
  <c r="N557" i="2" s="1"/>
  <c r="O557" i="2" s="1"/>
  <c r="J558" i="2"/>
  <c r="M558" i="2" s="1"/>
  <c r="J559" i="2"/>
  <c r="J560" i="2"/>
  <c r="J561" i="2"/>
  <c r="J562" i="2"/>
  <c r="J563" i="2"/>
  <c r="J564" i="2"/>
  <c r="J565" i="2"/>
  <c r="J566" i="2"/>
  <c r="J567" i="2"/>
  <c r="M567" i="2" s="1"/>
  <c r="J568" i="2"/>
  <c r="J569" i="2"/>
  <c r="J570" i="2"/>
  <c r="J571" i="2"/>
  <c r="J572" i="2"/>
  <c r="J573" i="2"/>
  <c r="J574" i="2"/>
  <c r="J575" i="2"/>
  <c r="J576" i="2"/>
  <c r="M576" i="2" s="1"/>
  <c r="J577" i="2"/>
  <c r="M577" i="2" s="1"/>
  <c r="N577" i="2" s="1"/>
  <c r="O577" i="2" s="1"/>
  <c r="J578" i="2"/>
  <c r="M578" i="2" s="1"/>
  <c r="N578" i="2" s="1"/>
  <c r="J579" i="2"/>
  <c r="J580" i="2"/>
  <c r="M580" i="2" s="1"/>
  <c r="N580" i="2" s="1"/>
  <c r="O580" i="2" s="1"/>
  <c r="J581" i="2"/>
  <c r="J582" i="2"/>
  <c r="M582" i="2" s="1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M597" i="2" s="1"/>
  <c r="N597" i="2" s="1"/>
  <c r="J598" i="2"/>
  <c r="M598" i="2" s="1"/>
  <c r="N598" i="2" s="1"/>
  <c r="L598" i="2" s="1"/>
  <c r="J599" i="2"/>
  <c r="J600" i="2"/>
  <c r="M600" i="2" s="1"/>
  <c r="N600" i="2" s="1"/>
  <c r="O600" i="2" s="1"/>
  <c r="J601" i="2"/>
  <c r="J602" i="2"/>
  <c r="M602" i="2" s="1"/>
  <c r="J603" i="2"/>
  <c r="J604" i="2"/>
  <c r="M604" i="2" s="1"/>
  <c r="J605" i="2"/>
  <c r="M605" i="2" s="1"/>
  <c r="N605" i="2" s="1"/>
  <c r="O605" i="2" s="1"/>
  <c r="J606" i="2"/>
  <c r="J607" i="2"/>
  <c r="J608" i="2"/>
  <c r="J609" i="2"/>
  <c r="J610" i="2"/>
  <c r="J611" i="2"/>
  <c r="J612" i="2"/>
  <c r="J613" i="2"/>
  <c r="J614" i="2"/>
  <c r="J615" i="2"/>
  <c r="J616" i="2"/>
  <c r="J617" i="2"/>
  <c r="M617" i="2" s="1"/>
  <c r="J618" i="2"/>
  <c r="M618" i="2" s="1"/>
  <c r="J619" i="2"/>
  <c r="J620" i="2"/>
  <c r="M620" i="2" s="1"/>
  <c r="N620" i="2" s="1"/>
  <c r="O620" i="2" s="1"/>
  <c r="J621" i="2"/>
  <c r="J622" i="2"/>
  <c r="J623" i="2"/>
  <c r="J624" i="2"/>
  <c r="J625" i="2"/>
  <c r="M625" i="2" s="1"/>
  <c r="J626" i="2"/>
  <c r="J627" i="2"/>
  <c r="M627" i="2" s="1"/>
  <c r="J628" i="2"/>
  <c r="J629" i="2"/>
  <c r="J630" i="2"/>
  <c r="J631" i="2"/>
  <c r="J632" i="2"/>
  <c r="J633" i="2"/>
  <c r="J634" i="2"/>
  <c r="J635" i="2"/>
  <c r="J636" i="2"/>
  <c r="M636" i="2" s="1"/>
  <c r="N636" i="2" s="1"/>
  <c r="O636" i="2" s="1"/>
  <c r="J637" i="2"/>
  <c r="M637" i="2" s="1"/>
  <c r="N637" i="2" s="1"/>
  <c r="O637" i="2" s="1"/>
  <c r="J638" i="2"/>
  <c r="M638" i="2" s="1"/>
  <c r="J639" i="2"/>
  <c r="J640" i="2"/>
  <c r="M640" i="2" s="1"/>
  <c r="N640" i="2" s="1"/>
  <c r="J641" i="2"/>
  <c r="J642" i="2"/>
  <c r="M642" i="2" s="1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M657" i="2" s="1"/>
  <c r="N657" i="2" s="1"/>
  <c r="J658" i="2"/>
  <c r="M658" i="2" s="1"/>
  <c r="J659" i="2"/>
  <c r="J660" i="2"/>
  <c r="M660" i="2" s="1"/>
  <c r="N660" i="2" s="1"/>
  <c r="J661" i="2"/>
  <c r="J662" i="2"/>
  <c r="M662" i="2" s="1"/>
  <c r="J663" i="2"/>
  <c r="J664" i="2"/>
  <c r="M664" i="2" s="1"/>
  <c r="N664" i="2" s="1"/>
  <c r="L664" i="2" s="1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M677" i="2" s="1"/>
  <c r="N677" i="2" s="1"/>
  <c r="L677" i="2" s="1"/>
  <c r="J678" i="2"/>
  <c r="M678" i="2" s="1"/>
  <c r="J679" i="2"/>
  <c r="J680" i="2"/>
  <c r="M680" i="2" s="1"/>
  <c r="N680" i="2" s="1"/>
  <c r="J681" i="2"/>
  <c r="J682" i="2"/>
  <c r="J683" i="2"/>
  <c r="J684" i="2"/>
  <c r="M684" i="2" s="1"/>
  <c r="J685" i="2"/>
  <c r="J686" i="2"/>
  <c r="J687" i="2"/>
  <c r="M687" i="2" s="1"/>
  <c r="N687" i="2" s="1"/>
  <c r="L687" i="2" s="1"/>
  <c r="J688" i="2"/>
  <c r="J689" i="2"/>
  <c r="J690" i="2"/>
  <c r="J691" i="2"/>
  <c r="J692" i="2"/>
  <c r="J693" i="2"/>
  <c r="J694" i="2"/>
  <c r="J695" i="2"/>
  <c r="J696" i="2"/>
  <c r="M696" i="2" s="1"/>
  <c r="N696" i="2" s="1"/>
  <c r="O696" i="2" s="1"/>
  <c r="J697" i="2"/>
  <c r="M697" i="2" s="1"/>
  <c r="N697" i="2" s="1"/>
  <c r="J698" i="2"/>
  <c r="M698" i="2" s="1"/>
  <c r="N698" i="2" s="1"/>
  <c r="O698" i="2" s="1"/>
  <c r="J699" i="2"/>
  <c r="J700" i="2"/>
  <c r="M700" i="2" s="1"/>
  <c r="N700" i="2" s="1"/>
  <c r="J701" i="2"/>
  <c r="J702" i="2"/>
  <c r="J703" i="2"/>
  <c r="J704" i="2"/>
  <c r="J705" i="2"/>
  <c r="M705" i="2" s="1"/>
  <c r="J706" i="2"/>
  <c r="J707" i="2"/>
  <c r="J708" i="2"/>
  <c r="J709" i="2"/>
  <c r="J710" i="2"/>
  <c r="J711" i="2"/>
  <c r="J712" i="2"/>
  <c r="J713" i="2"/>
  <c r="J714" i="2"/>
  <c r="J715" i="2"/>
  <c r="J716" i="2"/>
  <c r="J717" i="2"/>
  <c r="M717" i="2" s="1"/>
  <c r="N717" i="2" s="1"/>
  <c r="O717" i="2" s="1"/>
  <c r="J718" i="2"/>
  <c r="M718" i="2" s="1"/>
  <c r="J719" i="2"/>
  <c r="J720" i="2"/>
  <c r="M720" i="2" s="1"/>
  <c r="N720" i="2" s="1"/>
  <c r="J721" i="2"/>
  <c r="J722" i="2"/>
  <c r="M722" i="2" s="1"/>
  <c r="J723" i="2"/>
  <c r="J724" i="2"/>
  <c r="M724" i="2" s="1"/>
  <c r="N724" i="2" s="1"/>
  <c r="L724" i="2" s="1"/>
  <c r="J725" i="2"/>
  <c r="M725" i="2" s="1"/>
  <c r="N725" i="2" s="1"/>
  <c r="L725" i="2" s="1"/>
  <c r="J726" i="2"/>
  <c r="J727" i="2"/>
  <c r="M727" i="2" s="1"/>
  <c r="J728" i="2"/>
  <c r="J729" i="2"/>
  <c r="J730" i="2"/>
  <c r="J731" i="2"/>
  <c r="J732" i="2"/>
  <c r="J733" i="2"/>
  <c r="J734" i="2"/>
  <c r="J735" i="2"/>
  <c r="J736" i="2"/>
  <c r="M736" i="2" s="1"/>
  <c r="J737" i="2"/>
  <c r="M737" i="2" s="1"/>
  <c r="N737" i="2" s="1"/>
  <c r="J738" i="2"/>
  <c r="M738" i="2" s="1"/>
  <c r="J739" i="2"/>
  <c r="J740" i="2"/>
  <c r="M740" i="2" s="1"/>
  <c r="N740" i="2" s="1"/>
  <c r="J741" i="2"/>
  <c r="J742" i="2"/>
  <c r="M742" i="2" s="1"/>
  <c r="J743" i="2"/>
  <c r="M743" i="2" s="1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M757" i="2" s="1"/>
  <c r="N757" i="2" s="1"/>
  <c r="J758" i="2"/>
  <c r="M758" i="2" s="1"/>
  <c r="J759" i="2"/>
  <c r="J760" i="2"/>
  <c r="M760" i="2" s="1"/>
  <c r="N760" i="2" s="1"/>
  <c r="O760" i="2" s="1"/>
  <c r="J761" i="2"/>
  <c r="J762" i="2"/>
  <c r="J763" i="2"/>
  <c r="J764" i="2"/>
  <c r="M764" i="2" s="1"/>
  <c r="J765" i="2"/>
  <c r="M765" i="2" s="1"/>
  <c r="J766" i="2"/>
  <c r="J767" i="2"/>
  <c r="J768" i="2"/>
  <c r="J769" i="2"/>
  <c r="J770" i="2"/>
  <c r="J771" i="2"/>
  <c r="J772" i="2"/>
  <c r="J773" i="2"/>
  <c r="J774" i="2"/>
  <c r="M774" i="2" s="1"/>
  <c r="N774" i="2" s="1"/>
  <c r="L774" i="2" s="1"/>
  <c r="J775" i="2"/>
  <c r="J776" i="2"/>
  <c r="J777" i="2"/>
  <c r="J778" i="2"/>
  <c r="M778" i="2" s="1"/>
  <c r="N778" i="2" s="1"/>
  <c r="L778" i="2" s="1"/>
  <c r="J779" i="2"/>
  <c r="J780" i="2"/>
  <c r="M780" i="2" s="1"/>
  <c r="N780" i="2" s="1"/>
  <c r="J781" i="2"/>
  <c r="J782" i="2"/>
  <c r="J783" i="2"/>
  <c r="M783" i="2" s="1"/>
  <c r="J784" i="2"/>
  <c r="M784" i="2" s="1"/>
  <c r="N784" i="2" s="1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M797" i="2" s="1"/>
  <c r="N797" i="2" s="1"/>
  <c r="O797" i="2" s="1"/>
  <c r="J798" i="2"/>
  <c r="M798" i="2" s="1"/>
  <c r="J799" i="2"/>
  <c r="J800" i="2"/>
  <c r="M800" i="2" s="1"/>
  <c r="N800" i="2" s="1"/>
  <c r="O800" i="2" s="1"/>
  <c r="J801" i="2"/>
  <c r="J802" i="2"/>
  <c r="J803" i="2"/>
  <c r="J804" i="2"/>
  <c r="M804" i="2" s="1"/>
  <c r="N804" i="2" s="1"/>
  <c r="O804" i="2" s="1"/>
  <c r="J805" i="2"/>
  <c r="M805" i="2" s="1"/>
  <c r="N805" i="2" s="1"/>
  <c r="O805" i="2" s="1"/>
  <c r="J806" i="2"/>
  <c r="M806" i="2" s="1"/>
  <c r="J807" i="2"/>
  <c r="M807" i="2" s="1"/>
  <c r="J808" i="2"/>
  <c r="J809" i="2"/>
  <c r="J810" i="2"/>
  <c r="J811" i="2"/>
  <c r="J812" i="2"/>
  <c r="J813" i="2"/>
  <c r="J814" i="2"/>
  <c r="J815" i="2"/>
  <c r="J816" i="2"/>
  <c r="J817" i="2"/>
  <c r="M817" i="2" s="1"/>
  <c r="N817" i="2" s="1"/>
  <c r="O817" i="2" s="1"/>
  <c r="J818" i="2"/>
  <c r="M818" i="2" s="1"/>
  <c r="J819" i="2"/>
  <c r="J820" i="2"/>
  <c r="M820" i="2" s="1"/>
  <c r="N820" i="2" s="1"/>
  <c r="J821" i="2"/>
  <c r="J822" i="2"/>
  <c r="J823" i="2"/>
  <c r="J824" i="2"/>
  <c r="M824" i="2" s="1"/>
  <c r="J825" i="2"/>
  <c r="J826" i="2"/>
  <c r="M826" i="2" s="1"/>
  <c r="J827" i="2"/>
  <c r="J828" i="2"/>
  <c r="J829" i="2"/>
  <c r="J830" i="2"/>
  <c r="J831" i="2"/>
  <c r="J832" i="2"/>
  <c r="J833" i="2"/>
  <c r="J834" i="2"/>
  <c r="J835" i="2"/>
  <c r="J836" i="2"/>
  <c r="J837" i="2"/>
  <c r="M837" i="2" s="1"/>
  <c r="N837" i="2" s="1"/>
  <c r="O837" i="2" s="1"/>
  <c r="J838" i="2"/>
  <c r="M838" i="2" s="1"/>
  <c r="N838" i="2" s="1"/>
  <c r="O838" i="2" s="1"/>
  <c r="J839" i="2"/>
  <c r="J840" i="2"/>
  <c r="M840" i="2" s="1"/>
  <c r="N840" i="2" s="1"/>
  <c r="O840" i="2" s="1"/>
  <c r="J841" i="2"/>
  <c r="J842" i="2"/>
  <c r="M842" i="2" s="1"/>
  <c r="J843" i="2"/>
  <c r="M843" i="2" s="1"/>
  <c r="J844" i="2"/>
  <c r="J845" i="2"/>
  <c r="J846" i="2"/>
  <c r="J847" i="2"/>
  <c r="J848" i="2"/>
  <c r="M848" i="2" s="1"/>
  <c r="J849" i="2"/>
  <c r="J850" i="2"/>
  <c r="J851" i="2"/>
  <c r="J852" i="2"/>
  <c r="J853" i="2"/>
  <c r="J854" i="2"/>
  <c r="J855" i="2"/>
  <c r="J856" i="2"/>
  <c r="M856" i="2" s="1"/>
  <c r="J857" i="2"/>
  <c r="M857" i="2" s="1"/>
  <c r="N857" i="2" s="1"/>
  <c r="O857" i="2" s="1"/>
  <c r="J858" i="2"/>
  <c r="M858" i="2" s="1"/>
  <c r="N858" i="2" s="1"/>
  <c r="J859" i="2"/>
  <c r="J860" i="2"/>
  <c r="M860" i="2" s="1"/>
  <c r="N860" i="2" s="1"/>
  <c r="O860" i="2" s="1"/>
  <c r="J861" i="2"/>
  <c r="J862" i="2"/>
  <c r="J863" i="2"/>
  <c r="J864" i="2"/>
  <c r="M864" i="2" s="1"/>
  <c r="N864" i="2" s="1"/>
  <c r="O864" i="2" s="1"/>
  <c r="J865" i="2"/>
  <c r="J866" i="2"/>
  <c r="J867" i="2"/>
  <c r="M867" i="2" s="1"/>
  <c r="J868" i="2"/>
  <c r="J869" i="2"/>
  <c r="J870" i="2"/>
  <c r="J871" i="2"/>
  <c r="J872" i="2"/>
  <c r="J873" i="2"/>
  <c r="J874" i="2"/>
  <c r="J875" i="2"/>
  <c r="J876" i="2"/>
  <c r="J877" i="2"/>
  <c r="M877" i="2" s="1"/>
  <c r="J878" i="2"/>
  <c r="M878" i="2" s="1"/>
  <c r="J879" i="2"/>
  <c r="J880" i="2"/>
  <c r="M880" i="2" s="1"/>
  <c r="N880" i="2" s="1"/>
  <c r="O880" i="2" s="1"/>
  <c r="J881" i="2"/>
  <c r="J882" i="2"/>
  <c r="M882" i="2" s="1"/>
  <c r="J883" i="2"/>
  <c r="J884" i="2"/>
  <c r="M884" i="2" s="1"/>
  <c r="N884" i="2" s="1"/>
  <c r="J885" i="2"/>
  <c r="M885" i="2" s="1"/>
  <c r="J886" i="2"/>
  <c r="J887" i="2"/>
  <c r="M887" i="2" s="1"/>
  <c r="J888" i="2"/>
  <c r="J889" i="2"/>
  <c r="J890" i="2"/>
  <c r="J891" i="2"/>
  <c r="J892" i="2"/>
  <c r="J893" i="2"/>
  <c r="J894" i="2"/>
  <c r="J895" i="2"/>
  <c r="J896" i="2"/>
  <c r="J897" i="2"/>
  <c r="M897" i="2" s="1"/>
  <c r="N897" i="2" s="1"/>
  <c r="O897" i="2" s="1"/>
  <c r="J898" i="2"/>
  <c r="M898" i="2" s="1"/>
  <c r="J899" i="2"/>
  <c r="J900" i="2"/>
  <c r="M900" i="2" s="1"/>
  <c r="N900" i="2" s="1"/>
  <c r="O900" i="2" s="1"/>
  <c r="J901" i="2"/>
  <c r="J902" i="2"/>
  <c r="M902" i="2" s="1"/>
  <c r="J903" i="2"/>
  <c r="J904" i="2"/>
  <c r="M904" i="2" s="1"/>
  <c r="N904" i="2" s="1"/>
  <c r="O904" i="2" s="1"/>
  <c r="J905" i="2"/>
  <c r="J906" i="2"/>
  <c r="M906" i="2" s="1"/>
  <c r="J907" i="2"/>
  <c r="J908" i="2"/>
  <c r="J909" i="2"/>
  <c r="J910" i="2"/>
  <c r="J911" i="2"/>
  <c r="J912" i="2"/>
  <c r="J913" i="2"/>
  <c r="J914" i="2"/>
  <c r="J915" i="2"/>
  <c r="J916" i="2"/>
  <c r="M916" i="2" s="1"/>
  <c r="J917" i="2"/>
  <c r="M917" i="2" s="1"/>
  <c r="N917" i="2" s="1"/>
  <c r="O917" i="2" s="1"/>
  <c r="J918" i="2"/>
  <c r="M918" i="2" s="1"/>
  <c r="J919" i="2"/>
  <c r="J920" i="2"/>
  <c r="M920" i="2" s="1"/>
  <c r="N920" i="2" s="1"/>
  <c r="O920" i="2" s="1"/>
  <c r="J921" i="2"/>
  <c r="J922" i="2"/>
  <c r="M922" i="2" s="1"/>
  <c r="J923" i="2"/>
  <c r="J924" i="2"/>
  <c r="M924" i="2" s="1"/>
  <c r="J925" i="2"/>
  <c r="J926" i="2"/>
  <c r="M926" i="2" s="1"/>
  <c r="J927" i="2"/>
  <c r="M927" i="2" s="1"/>
  <c r="N927" i="2" s="1"/>
  <c r="O927" i="2" s="1"/>
  <c r="J928" i="2"/>
  <c r="J929" i="2"/>
  <c r="J930" i="2"/>
  <c r="J931" i="2"/>
  <c r="J932" i="2"/>
  <c r="J933" i="2"/>
  <c r="J934" i="2"/>
  <c r="J935" i="2"/>
  <c r="J936" i="2"/>
  <c r="M936" i="2" s="1"/>
  <c r="N936" i="2" s="1"/>
  <c r="J937" i="2"/>
  <c r="M937" i="2" s="1"/>
  <c r="N937" i="2" s="1"/>
  <c r="O937" i="2" s="1"/>
  <c r="J938" i="2"/>
  <c r="M938" i="2" s="1"/>
  <c r="N938" i="2" s="1"/>
  <c r="O938" i="2" s="1"/>
  <c r="J939" i="2"/>
  <c r="J940" i="2"/>
  <c r="M940" i="2" s="1"/>
  <c r="N940" i="2" s="1"/>
  <c r="O940" i="2" s="1"/>
  <c r="J941" i="2"/>
  <c r="J942" i="2"/>
  <c r="J943" i="2"/>
  <c r="M943" i="2" s="1"/>
  <c r="J944" i="2"/>
  <c r="M944" i="2" s="1"/>
  <c r="J945" i="2"/>
  <c r="J946" i="2"/>
  <c r="J947" i="2"/>
  <c r="J948" i="2"/>
  <c r="M948" i="2" s="1"/>
  <c r="J949" i="2"/>
  <c r="J950" i="2"/>
  <c r="J951" i="2"/>
  <c r="J952" i="2"/>
  <c r="J953" i="2"/>
  <c r="M953" i="2" s="1"/>
  <c r="J954" i="2"/>
  <c r="J955" i="2"/>
  <c r="J956" i="2"/>
  <c r="J957" i="2"/>
  <c r="M957" i="2" s="1"/>
  <c r="N957" i="2" s="1"/>
  <c r="O957" i="2" s="1"/>
  <c r="J958" i="2"/>
  <c r="M958" i="2" s="1"/>
  <c r="J959" i="2"/>
  <c r="J960" i="2"/>
  <c r="M960" i="2" s="1"/>
  <c r="N960" i="2" s="1"/>
  <c r="L960" i="2" s="1"/>
  <c r="J961" i="2"/>
  <c r="J962" i="2"/>
  <c r="M962" i="2" s="1"/>
  <c r="J963" i="2"/>
  <c r="J964" i="2"/>
  <c r="J965" i="2"/>
  <c r="J966" i="2"/>
  <c r="M966" i="2" s="1"/>
  <c r="J967" i="2"/>
  <c r="M967" i="2" s="1"/>
  <c r="N967" i="2" s="1"/>
  <c r="O967" i="2" s="1"/>
  <c r="J968" i="2"/>
  <c r="J969" i="2"/>
  <c r="J970" i="2"/>
  <c r="J971" i="2"/>
  <c r="J972" i="2"/>
  <c r="J973" i="2"/>
  <c r="J974" i="2"/>
  <c r="M974" i="2" s="1"/>
  <c r="J975" i="2"/>
  <c r="J976" i="2"/>
  <c r="M976" i="2" s="1"/>
  <c r="N976" i="2" s="1"/>
  <c r="O976" i="2" s="1"/>
  <c r="J977" i="2"/>
  <c r="M977" i="2" s="1"/>
  <c r="N977" i="2" s="1"/>
  <c r="L977" i="2" s="1"/>
  <c r="J978" i="2"/>
  <c r="M978" i="2" s="1"/>
  <c r="N978" i="2" s="1"/>
  <c r="L978" i="2" s="1"/>
  <c r="J979" i="2"/>
  <c r="J980" i="2"/>
  <c r="M980" i="2" s="1"/>
  <c r="J981" i="2"/>
  <c r="J982" i="2"/>
  <c r="J983" i="2"/>
  <c r="J984" i="2"/>
  <c r="M984" i="2" s="1"/>
  <c r="J985" i="2"/>
  <c r="J986" i="2"/>
  <c r="M986" i="2" s="1"/>
  <c r="J987" i="2"/>
  <c r="J988" i="2"/>
  <c r="J989" i="2"/>
  <c r="J990" i="2"/>
  <c r="J991" i="2"/>
  <c r="J992" i="2"/>
  <c r="J993" i="2"/>
  <c r="J994" i="2"/>
  <c r="J995" i="2"/>
  <c r="J996" i="2"/>
  <c r="M996" i="2" s="1"/>
  <c r="N996" i="2" s="1"/>
  <c r="O996" i="2" s="1"/>
  <c r="J997" i="2"/>
  <c r="M997" i="2" s="1"/>
  <c r="N997" i="2" s="1"/>
  <c r="O997" i="2" s="1"/>
  <c r="J998" i="2"/>
  <c r="M998" i="2" s="1"/>
  <c r="N998" i="2" s="1"/>
  <c r="J999" i="2"/>
  <c r="J1000" i="2"/>
  <c r="M1000" i="2" s="1"/>
  <c r="N1000" i="2" s="1"/>
  <c r="J1001" i="2"/>
  <c r="J1002" i="2"/>
  <c r="M1002" i="2" s="1"/>
  <c r="J1003" i="2"/>
  <c r="J1004" i="2"/>
  <c r="J1005" i="2"/>
  <c r="J1006" i="2"/>
  <c r="J1007" i="2"/>
  <c r="M1007" i="2" s="1"/>
  <c r="N1007" i="2" s="1"/>
  <c r="O1007" i="2" s="1"/>
  <c r="J1008" i="2"/>
  <c r="J1009" i="2"/>
  <c r="J1010" i="2"/>
  <c r="J1011" i="2"/>
  <c r="J1012" i="2"/>
  <c r="J1013" i="2"/>
  <c r="J1014" i="2"/>
  <c r="J1015" i="2"/>
  <c r="J1016" i="2"/>
  <c r="M1016" i="2" s="1"/>
  <c r="J1017" i="2"/>
  <c r="J1018" i="2"/>
  <c r="M1018" i="2" s="1"/>
  <c r="N1018" i="2" s="1"/>
  <c r="L1018" i="2" s="1"/>
  <c r="J1019" i="2"/>
  <c r="J1020" i="2"/>
  <c r="J1021" i="2"/>
  <c r="J1022" i="2"/>
  <c r="M1022" i="2" s="1"/>
  <c r="N1022" i="2" s="1"/>
  <c r="L1022" i="2" s="1"/>
  <c r="J1023" i="2"/>
  <c r="J1024" i="2"/>
  <c r="M1024" i="2" s="1"/>
  <c r="J1025" i="2"/>
  <c r="M1025" i="2" s="1"/>
  <c r="J1026" i="2"/>
  <c r="J1027" i="2"/>
  <c r="J1028" i="2"/>
  <c r="J1029" i="2"/>
  <c r="J1030" i="2"/>
  <c r="J1031" i="2"/>
  <c r="J1032" i="2"/>
  <c r="J1033" i="2"/>
  <c r="M1033" i="2" s="1"/>
  <c r="J1034" i="2"/>
  <c r="J1035" i="2"/>
  <c r="J1036" i="2"/>
  <c r="J1037" i="2"/>
  <c r="M1037" i="2" s="1"/>
  <c r="N1037" i="2" s="1"/>
  <c r="L1037" i="2" s="1"/>
  <c r="J1038" i="2"/>
  <c r="M1038" i="2" s="1"/>
  <c r="N1038" i="2" s="1"/>
  <c r="L1038" i="2" s="1"/>
  <c r="J1039" i="2"/>
  <c r="J1040" i="2"/>
  <c r="M1040" i="2" s="1"/>
  <c r="J1041" i="2"/>
  <c r="J1042" i="2"/>
  <c r="J1043" i="2"/>
  <c r="J1044" i="2"/>
  <c r="J1045" i="2"/>
  <c r="J1046" i="2"/>
  <c r="J1047" i="2"/>
  <c r="M1047" i="2" s="1"/>
  <c r="J1048" i="2"/>
  <c r="J1049" i="2"/>
  <c r="J1050" i="2"/>
  <c r="J1051" i="2"/>
  <c r="J1052" i="2"/>
  <c r="J1053" i="2"/>
  <c r="J1054" i="2"/>
  <c r="J1055" i="2"/>
  <c r="J1056" i="2"/>
  <c r="J1057" i="2"/>
  <c r="M1057" i="2" s="1"/>
  <c r="J1058" i="2"/>
  <c r="M1058" i="2" s="1"/>
  <c r="J1059" i="2"/>
  <c r="J1060" i="2"/>
  <c r="M1060" i="2" s="1"/>
  <c r="N1060" i="2" s="1"/>
  <c r="L1060" i="2" s="1"/>
  <c r="J1061" i="2"/>
  <c r="J1062" i="2"/>
  <c r="M1062" i="2" s="1"/>
  <c r="N1062" i="2" s="1"/>
  <c r="J1063" i="2"/>
  <c r="J1064" i="2"/>
  <c r="J1065" i="2"/>
  <c r="J1066" i="2"/>
  <c r="J1067" i="2"/>
  <c r="J1068" i="2"/>
  <c r="J1069" i="2"/>
  <c r="J1070" i="2"/>
  <c r="J1071" i="2"/>
  <c r="J1072" i="2"/>
  <c r="J1073" i="2"/>
  <c r="M1073" i="2" s="1"/>
  <c r="J1074" i="2"/>
  <c r="M1074" i="2" s="1"/>
  <c r="J1075" i="2"/>
  <c r="J1076" i="2"/>
  <c r="M1076" i="2" s="1"/>
  <c r="N1076" i="2" s="1"/>
  <c r="J1077" i="2"/>
  <c r="M1077" i="2" s="1"/>
  <c r="N1077" i="2" s="1"/>
  <c r="L1077" i="2" s="1"/>
  <c r="J1078" i="2"/>
  <c r="M1078" i="2" s="1"/>
  <c r="J1079" i="2"/>
  <c r="J1080" i="2"/>
  <c r="M1080" i="2" s="1"/>
  <c r="N1080" i="2" s="1"/>
  <c r="J1081" i="2"/>
  <c r="J1082" i="2"/>
  <c r="M1082" i="2" s="1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M1094" i="2" s="1"/>
  <c r="N1094" i="2" s="1"/>
  <c r="O1094" i="2" s="1"/>
  <c r="J1095" i="2"/>
  <c r="J1096" i="2"/>
  <c r="M1096" i="2" s="1"/>
  <c r="J1097" i="2"/>
  <c r="M1097" i="2" s="1"/>
  <c r="J1098" i="2"/>
  <c r="M1098" i="2" s="1"/>
  <c r="N1098" i="2" s="1"/>
  <c r="O1098" i="2" s="1"/>
  <c r="J1099" i="2"/>
  <c r="J1100" i="2"/>
  <c r="M1100" i="2" s="1"/>
  <c r="N1100" i="2" s="1"/>
  <c r="O1100" i="2" s="1"/>
  <c r="J1101" i="2"/>
  <c r="J1102" i="2"/>
  <c r="M1102" i="2" s="1"/>
  <c r="J1103" i="2"/>
  <c r="M1103" i="2" s="1"/>
  <c r="J1104" i="2"/>
  <c r="J1105" i="2"/>
  <c r="J1106" i="2"/>
  <c r="M1106" i="2" s="1"/>
  <c r="J1107" i="2"/>
  <c r="M1107" i="2" s="1"/>
  <c r="N1107" i="2" s="1"/>
  <c r="O1107" i="2" s="1"/>
  <c r="J1108" i="2"/>
  <c r="J1109" i="2"/>
  <c r="J1110" i="2"/>
  <c r="J1111" i="2"/>
  <c r="J1112" i="2"/>
  <c r="J1113" i="2"/>
  <c r="J1114" i="2"/>
  <c r="J1115" i="2"/>
  <c r="J1116" i="2"/>
  <c r="J1117" i="2"/>
  <c r="M1117" i="2" s="1"/>
  <c r="N1117" i="2" s="1"/>
  <c r="L1117" i="2" s="1"/>
  <c r="J1118" i="2"/>
  <c r="M1118" i="2" s="1"/>
  <c r="N1118" i="2" s="1"/>
  <c r="J1119" i="2"/>
  <c r="J1120" i="2"/>
  <c r="M1120" i="2" s="1"/>
  <c r="J1121" i="2"/>
  <c r="J1122" i="2"/>
  <c r="M1122" i="2" s="1"/>
  <c r="N1122" i="2" s="1"/>
  <c r="L1122" i="2" s="1"/>
  <c r="J1123" i="2"/>
  <c r="J1124" i="2"/>
  <c r="M1124" i="2" s="1"/>
  <c r="N1124" i="2" s="1"/>
  <c r="L1124" i="2" s="1"/>
  <c r="J1125" i="2"/>
  <c r="J1126" i="2"/>
  <c r="J1127" i="2"/>
  <c r="M1127" i="2" s="1"/>
  <c r="J1128" i="2"/>
  <c r="J1129" i="2"/>
  <c r="J1130" i="2"/>
  <c r="J1131" i="2"/>
  <c r="J1132" i="2"/>
  <c r="J1133" i="2"/>
  <c r="J1134" i="2"/>
  <c r="J1135" i="2"/>
  <c r="J1136" i="2"/>
  <c r="M1136" i="2" s="1"/>
  <c r="J1137" i="2"/>
  <c r="M1137" i="2" s="1"/>
  <c r="N1137" i="2" s="1"/>
  <c r="L1137" i="2" s="1"/>
  <c r="J1138" i="2"/>
  <c r="M1138" i="2" s="1"/>
  <c r="N1138" i="2" s="1"/>
  <c r="L1138" i="2" s="1"/>
  <c r="J1139" i="2"/>
  <c r="J1140" i="2"/>
  <c r="M1140" i="2" s="1"/>
  <c r="N1140" i="2" s="1"/>
  <c r="L1140" i="2" s="1"/>
  <c r="J1141" i="2"/>
  <c r="J1142" i="2"/>
  <c r="M1142" i="2" s="1"/>
  <c r="J1143" i="2"/>
  <c r="M1143" i="2" s="1"/>
  <c r="J1144" i="2"/>
  <c r="J1145" i="2"/>
  <c r="J1146" i="2"/>
  <c r="M1146" i="2" s="1"/>
  <c r="J1147" i="2"/>
  <c r="J1148" i="2"/>
  <c r="J1149" i="2"/>
  <c r="J1150" i="2"/>
  <c r="J1151" i="2"/>
  <c r="J1152" i="2"/>
  <c r="J1153" i="2"/>
  <c r="M1153" i="2" s="1"/>
  <c r="N1153" i="2" s="1"/>
  <c r="J1154" i="2"/>
  <c r="M1154" i="2" s="1"/>
  <c r="N1154" i="2" s="1"/>
  <c r="O1154" i="2" s="1"/>
  <c r="J1155" i="2"/>
  <c r="M1155" i="2" s="1"/>
  <c r="J1156" i="2"/>
  <c r="J1157" i="2"/>
  <c r="M1157" i="2" s="1"/>
  <c r="N1157" i="2" s="1"/>
  <c r="L1157" i="2" s="1"/>
  <c r="J1158" i="2"/>
  <c r="M1158" i="2" s="1"/>
  <c r="J1159" i="2"/>
  <c r="J1160" i="2"/>
  <c r="M1160" i="2" s="1"/>
  <c r="N1160" i="2" s="1"/>
  <c r="J1161" i="2"/>
  <c r="J1162" i="2"/>
  <c r="M1162" i="2" s="1"/>
  <c r="N1162" i="2" s="1"/>
  <c r="J1163" i="2"/>
  <c r="M1163" i="2" s="1"/>
  <c r="J1164" i="2"/>
  <c r="M1164" i="2" s="1"/>
  <c r="J1165" i="2"/>
  <c r="J1166" i="2"/>
  <c r="J1167" i="2"/>
  <c r="M1167" i="2" s="1"/>
  <c r="J1168" i="2"/>
  <c r="J1169" i="2"/>
  <c r="J1170" i="2"/>
  <c r="J1171" i="2"/>
  <c r="J1172" i="2"/>
  <c r="J1173" i="2"/>
  <c r="J1174" i="2"/>
  <c r="J1175" i="2"/>
  <c r="J1176" i="2"/>
  <c r="J1177" i="2"/>
  <c r="M1177" i="2" s="1"/>
  <c r="N1177" i="2" s="1"/>
  <c r="O1177" i="2" s="1"/>
  <c r="J1178" i="2"/>
  <c r="M1178" i="2" s="1"/>
  <c r="J1179" i="2"/>
  <c r="J1180" i="2"/>
  <c r="M1180" i="2" s="1"/>
  <c r="N1180" i="2" s="1"/>
  <c r="O1180" i="2" s="1"/>
  <c r="J1181" i="2"/>
  <c r="J1182" i="2"/>
  <c r="M1182" i="2" s="1"/>
  <c r="N1182" i="2" s="1"/>
  <c r="J1183" i="2"/>
  <c r="J1184" i="2"/>
  <c r="J1185" i="2"/>
  <c r="M1185" i="2" s="1"/>
  <c r="J1186" i="2"/>
  <c r="M1186" i="2" s="1"/>
  <c r="J1187" i="2"/>
  <c r="M1187" i="2" s="1"/>
  <c r="J1188" i="2"/>
  <c r="J1189" i="2"/>
  <c r="J1190" i="2"/>
  <c r="J1191" i="2"/>
  <c r="J1192" i="2"/>
  <c r="J1193" i="2"/>
  <c r="M1193" i="2" s="1"/>
  <c r="J1194" i="2"/>
  <c r="M1194" i="2" s="1"/>
  <c r="J1195" i="2"/>
  <c r="J1196" i="2"/>
  <c r="J1197" i="2"/>
  <c r="M1197" i="2" s="1"/>
  <c r="N1197" i="2" s="1"/>
  <c r="J1198" i="2"/>
  <c r="M1198" i="2" s="1"/>
  <c r="N1198" i="2" s="1"/>
  <c r="L1198" i="2" s="1"/>
  <c r="J1199" i="2"/>
  <c r="J1200" i="2"/>
  <c r="M1200" i="2" s="1"/>
  <c r="J1201" i="2"/>
  <c r="J1202" i="2"/>
  <c r="J1203" i="2"/>
  <c r="J1204" i="2"/>
  <c r="M1204" i="2" s="1"/>
  <c r="J1205" i="2"/>
  <c r="M1205" i="2" s="1"/>
  <c r="N1205" i="2" s="1"/>
  <c r="L1205" i="2" s="1"/>
  <c r="J1206" i="2"/>
  <c r="M1206" i="2" s="1"/>
  <c r="J1207" i="2"/>
  <c r="J1208" i="2"/>
  <c r="J1209" i="2"/>
  <c r="J1210" i="2"/>
  <c r="J1211" i="2"/>
  <c r="J1212" i="2"/>
  <c r="J1213" i="2"/>
  <c r="J1214" i="2"/>
  <c r="J1215" i="2"/>
  <c r="J1216" i="2"/>
  <c r="J1217" i="2"/>
  <c r="M1217" i="2" s="1"/>
  <c r="N1217" i="2" s="1"/>
  <c r="O1217" i="2" s="1"/>
  <c r="J1218" i="2"/>
  <c r="M1218" i="2" s="1"/>
  <c r="J1219" i="2"/>
  <c r="J1220" i="2"/>
  <c r="M1220" i="2" s="1"/>
  <c r="N1220" i="2" s="1"/>
  <c r="J1221" i="2"/>
  <c r="J1222" i="2"/>
  <c r="M1222" i="2" s="1"/>
  <c r="N1222" i="2" s="1"/>
  <c r="L1222" i="2" s="1"/>
  <c r="J1223" i="2"/>
  <c r="J1224" i="2"/>
  <c r="J1225" i="2"/>
  <c r="J1226" i="2"/>
  <c r="J1227" i="2"/>
  <c r="J1228" i="2"/>
  <c r="J1229" i="2"/>
  <c r="J1230" i="2"/>
  <c r="J1231" i="2"/>
  <c r="J1232" i="2"/>
  <c r="J1233" i="2"/>
  <c r="M1233" i="2" s="1"/>
  <c r="J1234" i="2"/>
  <c r="M1234" i="2" s="1"/>
  <c r="J1235" i="2"/>
  <c r="J1236" i="2"/>
  <c r="M1236" i="2" s="1"/>
  <c r="N1236" i="2" s="1"/>
  <c r="L1236" i="2" s="1"/>
  <c r="J1237" i="2"/>
  <c r="M1237" i="2" s="1"/>
  <c r="N1237" i="2" s="1"/>
  <c r="L1237" i="2" s="1"/>
  <c r="J1238" i="2"/>
  <c r="M1238" i="2" s="1"/>
  <c r="N1238" i="2" s="1"/>
  <c r="J1239" i="2"/>
  <c r="J1240" i="2"/>
  <c r="M1240" i="2" s="1"/>
  <c r="N1240" i="2" s="1"/>
  <c r="J1241" i="2"/>
  <c r="J1242" i="2"/>
  <c r="J1243" i="2"/>
  <c r="J1244" i="2"/>
  <c r="M1244" i="2" s="1"/>
  <c r="N1244" i="2" s="1"/>
  <c r="O1244" i="2" s="1"/>
  <c r="J1245" i="2"/>
  <c r="J1246" i="2"/>
  <c r="J1247" i="2"/>
  <c r="J1248" i="2"/>
  <c r="M1248" i="2" s="1"/>
  <c r="J1249" i="2"/>
  <c r="J1250" i="2"/>
  <c r="J1251" i="2"/>
  <c r="J1252" i="2"/>
  <c r="J1253" i="2"/>
  <c r="M1253" i="2" s="1"/>
  <c r="N1253" i="2" s="1"/>
  <c r="J1254" i="2"/>
  <c r="J1255" i="2"/>
  <c r="J1256" i="2"/>
  <c r="J1257" i="2"/>
  <c r="M1257" i="2" s="1"/>
  <c r="N1257" i="2" s="1"/>
  <c r="O1257" i="2" s="1"/>
  <c r="J1258" i="2"/>
  <c r="M1258" i="2" s="1"/>
  <c r="N1258" i="2" s="1"/>
  <c r="O1258" i="2" s="1"/>
  <c r="J1259" i="2"/>
  <c r="J1260" i="2"/>
  <c r="M1260" i="2" s="1"/>
  <c r="J1261" i="2"/>
  <c r="J1262" i="2"/>
  <c r="M1262" i="2" s="1"/>
  <c r="N1262" i="2" s="1"/>
  <c r="J1263" i="2"/>
  <c r="J1264" i="2"/>
  <c r="M1264" i="2" s="1"/>
  <c r="N1264" i="2" s="1"/>
  <c r="J1265" i="2"/>
  <c r="J1266" i="2"/>
  <c r="M1266" i="2" s="1"/>
  <c r="N1266" i="2" s="1"/>
  <c r="J1267" i="2"/>
  <c r="M1267" i="2" s="1"/>
  <c r="J1268" i="2"/>
  <c r="J1269" i="2"/>
  <c r="J1270" i="2"/>
  <c r="J1271" i="2"/>
  <c r="J1272" i="2"/>
  <c r="J1273" i="2"/>
  <c r="M1273" i="2" s="1"/>
  <c r="J1274" i="2"/>
  <c r="M1274" i="2" s="1"/>
  <c r="J1275" i="2"/>
  <c r="J1276" i="2"/>
  <c r="J1277" i="2"/>
  <c r="M1277" i="2" s="1"/>
  <c r="N1277" i="2" s="1"/>
  <c r="O1277" i="2" s="1"/>
  <c r="J1278" i="2"/>
  <c r="M1278" i="2" s="1"/>
  <c r="J1279" i="2"/>
  <c r="J1280" i="2"/>
  <c r="M1280" i="2" s="1"/>
  <c r="N1280" i="2" s="1"/>
  <c r="O1280" i="2" s="1"/>
  <c r="J1281" i="2"/>
  <c r="J1282" i="2"/>
  <c r="M1282" i="2" s="1"/>
  <c r="N1282" i="2" s="1"/>
  <c r="J1283" i="2"/>
  <c r="J1284" i="2"/>
  <c r="M1284" i="2" s="1"/>
  <c r="N1284" i="2" s="1"/>
  <c r="O1284" i="2" s="1"/>
  <c r="J1285" i="2"/>
  <c r="J1286" i="2"/>
  <c r="J1287" i="2"/>
  <c r="M1287" i="2" s="1"/>
  <c r="N1287" i="2" s="1"/>
  <c r="O1287" i="2" s="1"/>
  <c r="J1288" i="2"/>
  <c r="J1289" i="2"/>
  <c r="J1290" i="2"/>
  <c r="J1291" i="2"/>
  <c r="J1292" i="2"/>
  <c r="J1293" i="2"/>
  <c r="M1293" i="2" s="1"/>
  <c r="J1294" i="2"/>
  <c r="M1294" i="2" s="1"/>
  <c r="N1294" i="2" s="1"/>
  <c r="O1294" i="2" s="1"/>
  <c r="J1295" i="2"/>
  <c r="J1296" i="2"/>
  <c r="M1296" i="2" s="1"/>
  <c r="N1296" i="2" s="1"/>
  <c r="O1296" i="2" s="1"/>
  <c r="J1297" i="2"/>
  <c r="M1297" i="2" s="1"/>
  <c r="N1297" i="2" s="1"/>
  <c r="O1297" i="2" s="1"/>
  <c r="J1298" i="2"/>
  <c r="M1298" i="2" s="1"/>
  <c r="N1298" i="2" s="1"/>
  <c r="O1298" i="2" s="1"/>
  <c r="J1299" i="2"/>
  <c r="J1300" i="2"/>
  <c r="M1300" i="2" s="1"/>
  <c r="N1300" i="2" s="1"/>
  <c r="O1300" i="2" s="1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M1313" i="2" s="1"/>
  <c r="J1314" i="2"/>
  <c r="M1314" i="2" s="1"/>
  <c r="J1315" i="2"/>
  <c r="J1316" i="2"/>
  <c r="M1316" i="2" s="1"/>
  <c r="N1316" i="2" s="1"/>
  <c r="O1316" i="2" s="1"/>
  <c r="J1317" i="2"/>
  <c r="M1317" i="2" s="1"/>
  <c r="N1317" i="2" s="1"/>
  <c r="O1317" i="2" s="1"/>
  <c r="J1318" i="2"/>
  <c r="M1318" i="2" s="1"/>
  <c r="J1319" i="2"/>
  <c r="J1320" i="2"/>
  <c r="M1320" i="2" s="1"/>
  <c r="N1320" i="2" s="1"/>
  <c r="O1320" i="2" s="1"/>
  <c r="J1321" i="2"/>
  <c r="J1322" i="2"/>
  <c r="M1322" i="2" s="1"/>
  <c r="J1323" i="2"/>
  <c r="M1323" i="2" s="1"/>
  <c r="J1324" i="2"/>
  <c r="M1324" i="2" s="1"/>
  <c r="J1325" i="2"/>
  <c r="J1326" i="2"/>
  <c r="J1327" i="2"/>
  <c r="M1327" i="2" s="1"/>
  <c r="N1327" i="2" s="1"/>
  <c r="O1327" i="2" s="1"/>
  <c r="J1328" i="2"/>
  <c r="J1329" i="2"/>
  <c r="J1330" i="2"/>
  <c r="J1331" i="2"/>
  <c r="J1332" i="2"/>
  <c r="J1333" i="2"/>
  <c r="J1334" i="2"/>
  <c r="J1335" i="2"/>
  <c r="J1336" i="2"/>
  <c r="J1337" i="2"/>
  <c r="M1337" i="2" s="1"/>
  <c r="N1337" i="2" s="1"/>
  <c r="O1337" i="2" s="1"/>
  <c r="J1338" i="2"/>
  <c r="M1338" i="2" s="1"/>
  <c r="N1338" i="2" s="1"/>
  <c r="O1338" i="2" s="1"/>
  <c r="J1339" i="2"/>
  <c r="J1340" i="2"/>
  <c r="M1340" i="2" s="1"/>
  <c r="N1340" i="2" s="1"/>
  <c r="O1340" i="2" s="1"/>
  <c r="J1341" i="2"/>
  <c r="J1342" i="2"/>
  <c r="M1342" i="2" s="1"/>
  <c r="N1342" i="2" s="1"/>
  <c r="J1343" i="2"/>
  <c r="M1343" i="2" s="1"/>
  <c r="N1343" i="2" s="1"/>
  <c r="J1344" i="2"/>
  <c r="M1344" i="2" s="1"/>
  <c r="N1344" i="2" s="1"/>
  <c r="O1344" i="2" s="1"/>
  <c r="J1345" i="2"/>
  <c r="M1345" i="2" s="1"/>
  <c r="J1346" i="2"/>
  <c r="J1347" i="2"/>
  <c r="J1348" i="2"/>
  <c r="J1349" i="2"/>
  <c r="J1350" i="2"/>
  <c r="J1351" i="2"/>
  <c r="J1352" i="2"/>
  <c r="J1353" i="2"/>
  <c r="M1353" i="2" s="1"/>
  <c r="J1354" i="2"/>
  <c r="J1355" i="2"/>
  <c r="J1356" i="2"/>
  <c r="M1356" i="2" s="1"/>
  <c r="N1356" i="2" s="1"/>
  <c r="O1356" i="2" s="1"/>
  <c r="J1357" i="2"/>
  <c r="M1357" i="2" s="1"/>
  <c r="N1357" i="2" s="1"/>
  <c r="O1357" i="2" s="1"/>
  <c r="J1358" i="2"/>
  <c r="M1358" i="2" s="1"/>
  <c r="J1359" i="2"/>
  <c r="J1360" i="2"/>
  <c r="M1360" i="2" s="1"/>
  <c r="N1360" i="2" s="1"/>
  <c r="O1360" i="2" s="1"/>
  <c r="J1361" i="2"/>
  <c r="J1362" i="2"/>
  <c r="M1362" i="2" s="1"/>
  <c r="J1363" i="2"/>
  <c r="J1364" i="2"/>
  <c r="M1364" i="2" s="1"/>
  <c r="N1364" i="2" s="1"/>
  <c r="O1364" i="2" s="1"/>
  <c r="J1365" i="2"/>
  <c r="J1366" i="2"/>
  <c r="M1366" i="2" s="1"/>
  <c r="J1367" i="2"/>
  <c r="J1368" i="2"/>
  <c r="J1369" i="2"/>
  <c r="J1370" i="2"/>
  <c r="J1371" i="2"/>
  <c r="J1372" i="2"/>
  <c r="J1373" i="2"/>
  <c r="J1374" i="2"/>
  <c r="J1375" i="2"/>
  <c r="J1376" i="2"/>
  <c r="M1376" i="2" s="1"/>
  <c r="N1376" i="2" s="1"/>
  <c r="O1376" i="2" s="1"/>
  <c r="J1377" i="2"/>
  <c r="M1377" i="2" s="1"/>
  <c r="N1377" i="2" s="1"/>
  <c r="J1378" i="2"/>
  <c r="M1378" i="2" s="1"/>
  <c r="N1378" i="2" s="1"/>
  <c r="O1378" i="2" s="1"/>
  <c r="J1379" i="2"/>
  <c r="J1380" i="2"/>
  <c r="M1380" i="2" s="1"/>
  <c r="N1380" i="2" s="1"/>
  <c r="O1380" i="2" s="1"/>
  <c r="J1381" i="2"/>
  <c r="J1382" i="2"/>
  <c r="M1382" i="2" s="1"/>
  <c r="N1382" i="2" s="1"/>
  <c r="J1383" i="2"/>
  <c r="J1384" i="2"/>
  <c r="M1384" i="2" s="1"/>
  <c r="N1384" i="2" s="1"/>
  <c r="O1384" i="2" s="1"/>
  <c r="J1385" i="2"/>
  <c r="J1386" i="2"/>
  <c r="J1387" i="2"/>
  <c r="M1387" i="2" s="1"/>
  <c r="J1388" i="2"/>
  <c r="M1388" i="2" s="1"/>
  <c r="J1389" i="2"/>
  <c r="J1390" i="2"/>
  <c r="J1391" i="2"/>
  <c r="J1392" i="2"/>
  <c r="J1393" i="2"/>
  <c r="M1393" i="2" s="1"/>
  <c r="J1394" i="2"/>
  <c r="J1395" i="2"/>
  <c r="M1395" i="2" s="1"/>
  <c r="N1395" i="2" s="1"/>
  <c r="O1395" i="2" s="1"/>
  <c r="J1396" i="2"/>
  <c r="J1397" i="2"/>
  <c r="M1397" i="2" s="1"/>
  <c r="N1397" i="2" s="1"/>
  <c r="O1397" i="2" s="1"/>
  <c r="J1398" i="2"/>
  <c r="M1398" i="2" s="1"/>
  <c r="N1398" i="2" s="1"/>
  <c r="J1399" i="2"/>
  <c r="J1400" i="2"/>
  <c r="M1400" i="2" s="1"/>
  <c r="N1400" i="2" s="1"/>
  <c r="J1401" i="2"/>
  <c r="J1402" i="2"/>
  <c r="M1402" i="2" s="1"/>
  <c r="N1402" i="2" s="1"/>
  <c r="J1403" i="2"/>
  <c r="M1403" i="2" s="1"/>
  <c r="J1404" i="2"/>
  <c r="M1404" i="2" s="1"/>
  <c r="N1404" i="2" s="1"/>
  <c r="O1404" i="2" s="1"/>
  <c r="J1405" i="2"/>
  <c r="J1406" i="2"/>
  <c r="M1406" i="2" s="1"/>
  <c r="J1407" i="2"/>
  <c r="J1408" i="2"/>
  <c r="J1409" i="2"/>
  <c r="J1410" i="2"/>
  <c r="J1411" i="2"/>
  <c r="J1412" i="2"/>
  <c r="J1413" i="2"/>
  <c r="J1414" i="2"/>
  <c r="M1414" i="2" s="1"/>
  <c r="N1414" i="2" s="1"/>
  <c r="O1414" i="2" s="1"/>
  <c r="J1415" i="2"/>
  <c r="J1416" i="2"/>
  <c r="M1416" i="2" s="1"/>
  <c r="N1416" i="2" s="1"/>
  <c r="O1416" i="2" s="1"/>
  <c r="J1417" i="2"/>
  <c r="M1417" i="2" s="1"/>
  <c r="N1417" i="2" s="1"/>
  <c r="O1417" i="2" s="1"/>
  <c r="J1418" i="2"/>
  <c r="M1418" i="2" s="1"/>
  <c r="N1418" i="2" s="1"/>
  <c r="J1419" i="2"/>
  <c r="J1420" i="2"/>
  <c r="M1420" i="2" s="1"/>
  <c r="N1420" i="2" s="1"/>
  <c r="O1420" i="2" s="1"/>
  <c r="J1421" i="2"/>
  <c r="J1422" i="2"/>
  <c r="M1422" i="2" s="1"/>
  <c r="N1422" i="2" s="1"/>
  <c r="J1423" i="2"/>
  <c r="M1423" i="2" s="1"/>
  <c r="J1424" i="2"/>
  <c r="M1424" i="2" s="1"/>
  <c r="N1424" i="2" s="1"/>
  <c r="J1425" i="2"/>
  <c r="J1426" i="2"/>
  <c r="M1426" i="2" s="1"/>
  <c r="N1426" i="2" s="1"/>
  <c r="J1427" i="2"/>
  <c r="J1428" i="2"/>
  <c r="M1428" i="2" s="1"/>
  <c r="J1429" i="2"/>
  <c r="J1430" i="2"/>
  <c r="J1431" i="2"/>
  <c r="J1432" i="2"/>
  <c r="J1433" i="2"/>
  <c r="J1434" i="2"/>
  <c r="M1434" i="2" s="1"/>
  <c r="N1434" i="2" s="1"/>
  <c r="O1434" i="2" s="1"/>
  <c r="J1435" i="2"/>
  <c r="J1436" i="2"/>
  <c r="J1437" i="2"/>
  <c r="M1437" i="2" s="1"/>
  <c r="N1437" i="2" s="1"/>
  <c r="O1437" i="2" s="1"/>
  <c r="J1438" i="2"/>
  <c r="M1438" i="2" s="1"/>
  <c r="J1439" i="2"/>
  <c r="J1440" i="2"/>
  <c r="M1440" i="2" s="1"/>
  <c r="N1440" i="2" s="1"/>
  <c r="O1440" i="2" s="1"/>
  <c r="J1441" i="2"/>
  <c r="J1442" i="2"/>
  <c r="J1443" i="2"/>
  <c r="J1444" i="2"/>
  <c r="J1445" i="2"/>
  <c r="J1446" i="2"/>
  <c r="M1446" i="2" s="1"/>
  <c r="N1446" i="2" s="1"/>
  <c r="J1447" i="2"/>
  <c r="M1447" i="2" s="1"/>
  <c r="J1448" i="2"/>
  <c r="J1449" i="2"/>
  <c r="J1450" i="2"/>
  <c r="J1451" i="2"/>
  <c r="J1452" i="2"/>
  <c r="J1453" i="2"/>
  <c r="M1453" i="2" s="1"/>
  <c r="J1454" i="2"/>
  <c r="M1454" i="2" s="1"/>
  <c r="N1454" i="2" s="1"/>
  <c r="O1454" i="2" s="1"/>
  <c r="J1455" i="2"/>
  <c r="J1456" i="2"/>
  <c r="M1456" i="2" s="1"/>
  <c r="N1456" i="2" s="1"/>
  <c r="J1457" i="2"/>
  <c r="M1457" i="2" s="1"/>
  <c r="N1457" i="2" s="1"/>
  <c r="O1457" i="2" s="1"/>
  <c r="J1458" i="2"/>
  <c r="M1458" i="2" s="1"/>
  <c r="N1458" i="2" s="1"/>
  <c r="J1459" i="2"/>
  <c r="M1459" i="2" s="1"/>
  <c r="J1460" i="2"/>
  <c r="M1460" i="2" s="1"/>
  <c r="N1460" i="2" s="1"/>
  <c r="O1460" i="2" s="1"/>
  <c r="J1461" i="2"/>
  <c r="J1462" i="2"/>
  <c r="M1462" i="2" s="1"/>
  <c r="J1463" i="2"/>
  <c r="J1464" i="2"/>
  <c r="J1465" i="2"/>
  <c r="J1466" i="2"/>
  <c r="J1467" i="2"/>
  <c r="M1467" i="2" s="1"/>
  <c r="N1467" i="2" s="1"/>
  <c r="J1468" i="2"/>
  <c r="J1469" i="2"/>
  <c r="J1470" i="2"/>
  <c r="J1471" i="2"/>
  <c r="J1472" i="2"/>
  <c r="J1473" i="2"/>
  <c r="M1473" i="2" s="1"/>
  <c r="J1474" i="2"/>
  <c r="M1474" i="2" s="1"/>
  <c r="N1474" i="2" s="1"/>
  <c r="L1474" i="2" s="1"/>
  <c r="J1475" i="2"/>
  <c r="J1476" i="2"/>
  <c r="J1477" i="2"/>
  <c r="M1477" i="2" s="1"/>
  <c r="N1477" i="2" s="1"/>
  <c r="L1477" i="2" s="1"/>
  <c r="J1478" i="2"/>
  <c r="M1478" i="2" s="1"/>
  <c r="N1478" i="2" s="1"/>
  <c r="L1478" i="2" s="1"/>
  <c r="J1479" i="2"/>
  <c r="J1480" i="2"/>
  <c r="M1480" i="2" s="1"/>
  <c r="N1480" i="2" s="1"/>
  <c r="J1481" i="2"/>
  <c r="J1482" i="2"/>
  <c r="M1482" i="2" s="1"/>
  <c r="N1482" i="2" s="1"/>
  <c r="L1482" i="2" s="1"/>
  <c r="J1483" i="2"/>
  <c r="J1484" i="2"/>
  <c r="M1484" i="2" s="1"/>
  <c r="N1484" i="2" s="1"/>
  <c r="L1484" i="2" s="1"/>
  <c r="J1485" i="2"/>
  <c r="J1486" i="2"/>
  <c r="M1486" i="2" s="1"/>
  <c r="N1486" i="2" s="1"/>
  <c r="L1486" i="2" s="1"/>
  <c r="J1487" i="2"/>
  <c r="M1487" i="2" s="1"/>
  <c r="N1487" i="2" s="1"/>
  <c r="J1488" i="2"/>
  <c r="J1489" i="2"/>
  <c r="J1490" i="2"/>
  <c r="J1491" i="2"/>
  <c r="J1492" i="2"/>
  <c r="J1493" i="2"/>
  <c r="M1493" i="2" s="1"/>
  <c r="N1493" i="2" s="1"/>
  <c r="L1493" i="2" s="1"/>
  <c r="J1494" i="2"/>
  <c r="M1494" i="2" s="1"/>
  <c r="N1494" i="2" s="1"/>
  <c r="J1495" i="2"/>
  <c r="J1496" i="2"/>
  <c r="J1497" i="2"/>
  <c r="M1497" i="2" s="1"/>
  <c r="N1497" i="2" s="1"/>
  <c r="J1498" i="2"/>
  <c r="M1498" i="2" s="1"/>
  <c r="N1498" i="2" s="1"/>
  <c r="L1498" i="2" s="1"/>
  <c r="J1499" i="2"/>
  <c r="J1500" i="2"/>
  <c r="M1500" i="2" s="1"/>
  <c r="N1500" i="2" s="1"/>
  <c r="L1500" i="2" s="1"/>
  <c r="J1501" i="2"/>
  <c r="J1502" i="2"/>
  <c r="M1502" i="2" s="1"/>
  <c r="N1502" i="2" s="1"/>
  <c r="L1502" i="2" s="1"/>
  <c r="J1503" i="2"/>
  <c r="J1504" i="2"/>
  <c r="M1504" i="2" s="1"/>
  <c r="J1505" i="2"/>
  <c r="J1506" i="2"/>
  <c r="M1506" i="2" s="1"/>
  <c r="J1507" i="2"/>
  <c r="M1507" i="2" s="1"/>
  <c r="J1508" i="2"/>
  <c r="J1509" i="2"/>
  <c r="J1510" i="2"/>
  <c r="J1511" i="2"/>
  <c r="J1512" i="2"/>
  <c r="J1513" i="2"/>
  <c r="M1513" i="2" s="1"/>
  <c r="J1514" i="2"/>
  <c r="M1514" i="2" s="1"/>
  <c r="N1514" i="2" s="1"/>
  <c r="O1514" i="2" s="1"/>
  <c r="J1515" i="2"/>
  <c r="J1516" i="2"/>
  <c r="M1516" i="2" s="1"/>
  <c r="N1516" i="2" s="1"/>
  <c r="L1516" i="2" s="1"/>
  <c r="J1517" i="2"/>
  <c r="M1517" i="2" s="1"/>
  <c r="N1517" i="2" s="1"/>
  <c r="J1518" i="2"/>
  <c r="M1518" i="2" s="1"/>
  <c r="N1518" i="2" s="1"/>
  <c r="J1519" i="2"/>
  <c r="J1520" i="2"/>
  <c r="M1520" i="2" s="1"/>
  <c r="N1520" i="2" s="1"/>
  <c r="J1521" i="2"/>
  <c r="J1522" i="2"/>
  <c r="M1522" i="2" s="1"/>
  <c r="N1522" i="2" s="1"/>
  <c r="J1523" i="2"/>
  <c r="M1523" i="2" s="1"/>
  <c r="N1523" i="2" s="1"/>
  <c r="L1523" i="2" s="1"/>
  <c r="J1524" i="2"/>
  <c r="M1524" i="2" s="1"/>
  <c r="N1524" i="2" s="1"/>
  <c r="J1525" i="2"/>
  <c r="J1526" i="2"/>
  <c r="M1526" i="2" s="1"/>
  <c r="N1526" i="2" s="1"/>
  <c r="L1526" i="2" s="1"/>
  <c r="J1527" i="2"/>
  <c r="J1528" i="2"/>
  <c r="J1529" i="2"/>
  <c r="J1530" i="2"/>
  <c r="J1531" i="2"/>
  <c r="J1532" i="2"/>
  <c r="J1533" i="2"/>
  <c r="M1533" i="2" s="1"/>
  <c r="J1534" i="2"/>
  <c r="M1534" i="2" s="1"/>
  <c r="N1534" i="2" s="1"/>
  <c r="O1534" i="2" s="1"/>
  <c r="J1535" i="2"/>
  <c r="M1535" i="2" s="1"/>
  <c r="N1535" i="2" s="1"/>
  <c r="J1536" i="2"/>
  <c r="M1536" i="2" s="1"/>
  <c r="N1536" i="2" s="1"/>
  <c r="J1537" i="2"/>
  <c r="M1537" i="2" s="1"/>
  <c r="N1537" i="2" s="1"/>
  <c r="J1538" i="2"/>
  <c r="M1538" i="2" s="1"/>
  <c r="N1538" i="2" s="1"/>
  <c r="J1539" i="2"/>
  <c r="J1540" i="2"/>
  <c r="M1540" i="2" s="1"/>
  <c r="N1540" i="2" s="1"/>
  <c r="O1540" i="2" s="1"/>
  <c r="J1541" i="2"/>
  <c r="J1542" i="2"/>
  <c r="J1543" i="2"/>
  <c r="M1543" i="2" s="1"/>
  <c r="J1544" i="2"/>
  <c r="J1545" i="2"/>
  <c r="J1546" i="2"/>
  <c r="J1547" i="2"/>
  <c r="J1548" i="2"/>
  <c r="J1549" i="2"/>
  <c r="J1550" i="2"/>
  <c r="J1551" i="2"/>
  <c r="J1552" i="2"/>
  <c r="J1553" i="2"/>
  <c r="M1553" i="2" s="1"/>
  <c r="N1553" i="2" s="1"/>
  <c r="L1553" i="2" s="1"/>
  <c r="J1554" i="2"/>
  <c r="M1554" i="2" s="1"/>
  <c r="N1554" i="2" s="1"/>
  <c r="L1554" i="2" s="1"/>
  <c r="J1555" i="2"/>
  <c r="J1556" i="2"/>
  <c r="M1556" i="2" s="1"/>
  <c r="J1557" i="2"/>
  <c r="M1557" i="2" s="1"/>
  <c r="N1557" i="2" s="1"/>
  <c r="J1558" i="2"/>
  <c r="M1558" i="2" s="1"/>
  <c r="N1558" i="2" s="1"/>
  <c r="L1558" i="2" s="1"/>
  <c r="J1559" i="2"/>
  <c r="J1560" i="2"/>
  <c r="M1560" i="2" s="1"/>
  <c r="N1560" i="2" s="1"/>
  <c r="J1561" i="2"/>
  <c r="J1562" i="2"/>
  <c r="M1562" i="2" s="1"/>
  <c r="N1562" i="2" s="1"/>
  <c r="L1562" i="2" s="1"/>
  <c r="J1563" i="2"/>
  <c r="M1563" i="2" s="1"/>
  <c r="J1564" i="2"/>
  <c r="M1564" i="2" s="1"/>
  <c r="J1565" i="2"/>
  <c r="M1565" i="2" s="1"/>
  <c r="J1566" i="2"/>
  <c r="M1566" i="2" s="1"/>
  <c r="J1567" i="2"/>
  <c r="J1568" i="2"/>
  <c r="M1568" i="2" s="1"/>
  <c r="N1568" i="2" s="1"/>
  <c r="L1568" i="2" s="1"/>
  <c r="J1569" i="2"/>
  <c r="J1570" i="2"/>
  <c r="J1571" i="2"/>
  <c r="J1572" i="2"/>
  <c r="J1573" i="2"/>
  <c r="M1573" i="2" s="1"/>
  <c r="J1574" i="2"/>
  <c r="J1575" i="2"/>
  <c r="J1576" i="2"/>
  <c r="J1577" i="2"/>
  <c r="M1577" i="2" s="1"/>
  <c r="N1577" i="2" s="1"/>
  <c r="L1577" i="2" s="1"/>
  <c r="J1578" i="2"/>
  <c r="M1578" i="2" s="1"/>
  <c r="N1578" i="2" s="1"/>
  <c r="L1578" i="2" s="1"/>
  <c r="J1579" i="2"/>
  <c r="J1580" i="2"/>
  <c r="M1580" i="2" s="1"/>
  <c r="N1580" i="2" s="1"/>
  <c r="L1580" i="2" s="1"/>
  <c r="J1581" i="2"/>
  <c r="J1582" i="2"/>
  <c r="M1582" i="2" s="1"/>
  <c r="J1583" i="2"/>
  <c r="M1583" i="2" s="1"/>
  <c r="J1584" i="2"/>
  <c r="M1584" i="2" s="1"/>
  <c r="N1584" i="2" s="1"/>
  <c r="L1584" i="2" s="1"/>
  <c r="J1585" i="2"/>
  <c r="M1585" i="2" s="1"/>
  <c r="J1586" i="2"/>
  <c r="J1587" i="2"/>
  <c r="M1587" i="2" s="1"/>
  <c r="N1587" i="2" s="1"/>
  <c r="J1588" i="2"/>
  <c r="J1589" i="2"/>
  <c r="J1590" i="2"/>
  <c r="J1591" i="2"/>
  <c r="J1592" i="2"/>
  <c r="J1593" i="2"/>
  <c r="J1594" i="2"/>
  <c r="M1594" i="2" s="1"/>
  <c r="N1594" i="2" s="1"/>
  <c r="L1594" i="2" s="1"/>
  <c r="J1595" i="2"/>
  <c r="J1596" i="2"/>
  <c r="M1596" i="2" s="1"/>
  <c r="J1597" i="2"/>
  <c r="M1597" i="2" s="1"/>
  <c r="N1597" i="2" s="1"/>
  <c r="L1597" i="2" s="1"/>
  <c r="J1598" i="2"/>
  <c r="M1598" i="2" s="1"/>
  <c r="N1598" i="2" s="1"/>
  <c r="J1599" i="2"/>
  <c r="M1599" i="2" s="1"/>
  <c r="J1600" i="2"/>
  <c r="M1600" i="2" s="1"/>
  <c r="N1600" i="2" s="1"/>
  <c r="L1600" i="2" s="1"/>
  <c r="J1601" i="2"/>
  <c r="J1602" i="2"/>
  <c r="M1602" i="2" s="1"/>
  <c r="N1602" i="2" s="1"/>
  <c r="L1602" i="2" s="1"/>
  <c r="J1603" i="2"/>
  <c r="M1603" i="2" s="1"/>
  <c r="J1604" i="2"/>
  <c r="M1604" i="2" s="1"/>
  <c r="N1604" i="2" s="1"/>
  <c r="L1604" i="2" s="1"/>
  <c r="J1605" i="2"/>
  <c r="M1605" i="2" s="1"/>
  <c r="N1605" i="2" s="1"/>
  <c r="L1605" i="2" s="1"/>
  <c r="J1606" i="2"/>
  <c r="M1606" i="2" s="1"/>
  <c r="J1607" i="2"/>
  <c r="M1607" i="2" s="1"/>
  <c r="N1607" i="2" s="1"/>
  <c r="J1608" i="2"/>
  <c r="J1609" i="2"/>
  <c r="J1610" i="2"/>
  <c r="J1611" i="2"/>
  <c r="J1612" i="2"/>
  <c r="J1613" i="2"/>
  <c r="J1614" i="2"/>
  <c r="M1614" i="2" s="1"/>
  <c r="N1614" i="2" s="1"/>
  <c r="J1615" i="2"/>
  <c r="J1616" i="2"/>
  <c r="J1617" i="2"/>
  <c r="M1617" i="2" s="1"/>
  <c r="N1617" i="2" s="1"/>
  <c r="J1618" i="2"/>
  <c r="M1618" i="2" s="1"/>
  <c r="N1618" i="2" s="1"/>
  <c r="L1618" i="2" s="1"/>
  <c r="J1619" i="2"/>
  <c r="J1620" i="2"/>
  <c r="M1620" i="2" s="1"/>
  <c r="N1620" i="2" s="1"/>
  <c r="L1620" i="2" s="1"/>
  <c r="J1621" i="2"/>
  <c r="J1622" i="2"/>
  <c r="M1622" i="2" s="1"/>
  <c r="N1622" i="2" s="1"/>
  <c r="L1622" i="2" s="1"/>
  <c r="J1623" i="2"/>
  <c r="M1623" i="2" s="1"/>
  <c r="N1623" i="2" s="1"/>
  <c r="L1623" i="2" s="1"/>
  <c r="J1624" i="2"/>
  <c r="M1624" i="2" s="1"/>
  <c r="J1625" i="2"/>
  <c r="J1626" i="2"/>
  <c r="M1626" i="2" s="1"/>
  <c r="J1627" i="2"/>
  <c r="M1627" i="2" s="1"/>
  <c r="J1628" i="2"/>
  <c r="J1629" i="2"/>
  <c r="J1630" i="2"/>
  <c r="J1631" i="2"/>
  <c r="J1632" i="2"/>
  <c r="J1633" i="2"/>
  <c r="M1633" i="2" s="1"/>
  <c r="J1634" i="2"/>
  <c r="M1634" i="2" s="1"/>
  <c r="N1634" i="2" s="1"/>
  <c r="J1635" i="2"/>
  <c r="J1636" i="2"/>
  <c r="M1636" i="2" s="1"/>
  <c r="N1636" i="2" s="1"/>
  <c r="L1636" i="2" s="1"/>
  <c r="J1637" i="2"/>
  <c r="M1637" i="2" s="1"/>
  <c r="N1637" i="2" s="1"/>
  <c r="J1638" i="2"/>
  <c r="M1638" i="2" s="1"/>
  <c r="N1638" i="2" s="1"/>
  <c r="L1638" i="2" s="1"/>
  <c r="J1639" i="2"/>
  <c r="J1640" i="2"/>
  <c r="M1640" i="2" s="1"/>
  <c r="N1640" i="2" s="1"/>
  <c r="L1640" i="2" s="1"/>
  <c r="J1641" i="2"/>
  <c r="J1642" i="2"/>
  <c r="M1642" i="2" s="1"/>
  <c r="N1642" i="2" s="1"/>
  <c r="L1642" i="2" s="1"/>
  <c r="J1643" i="2"/>
  <c r="J1644" i="2"/>
  <c r="J1645" i="2"/>
  <c r="J1646" i="2"/>
  <c r="M1646" i="2" s="1"/>
  <c r="N1646" i="2" s="1"/>
  <c r="L1646" i="2" s="1"/>
  <c r="J1647" i="2"/>
  <c r="M1647" i="2" s="1"/>
  <c r="J1648" i="2"/>
  <c r="J1649" i="2"/>
  <c r="J1650" i="2"/>
  <c r="J1651" i="2"/>
  <c r="J1652" i="2"/>
  <c r="J1653" i="2"/>
  <c r="M1653" i="2" s="1"/>
  <c r="N1653" i="2" s="1"/>
  <c r="L1653" i="2" s="1"/>
  <c r="J1654" i="2"/>
  <c r="M1654" i="2" s="1"/>
  <c r="N1654" i="2" s="1"/>
  <c r="L1654" i="2" s="1"/>
  <c r="J1655" i="2"/>
  <c r="J1656" i="2"/>
  <c r="M1656" i="2" s="1"/>
  <c r="N1656" i="2" s="1"/>
  <c r="J1657" i="2"/>
  <c r="M1657" i="2" s="1"/>
  <c r="N1657" i="2" s="1"/>
  <c r="J1658" i="2"/>
  <c r="M1658" i="2" s="1"/>
  <c r="N1658" i="2" s="1"/>
  <c r="L1658" i="2" s="1"/>
  <c r="J1659" i="2"/>
  <c r="J1660" i="2"/>
  <c r="M1660" i="2" s="1"/>
  <c r="N1660" i="2" s="1"/>
  <c r="J1661" i="2"/>
  <c r="J1662" i="2"/>
  <c r="J1663" i="2"/>
  <c r="M1663" i="2" s="1"/>
  <c r="N1663" i="2" s="1"/>
  <c r="L1663" i="2" s="1"/>
  <c r="J1664" i="2"/>
  <c r="M1664" i="2" s="1"/>
  <c r="N1664" i="2" s="1"/>
  <c r="J1665" i="2"/>
  <c r="M1665" i="2" s="1"/>
  <c r="J1666" i="2"/>
  <c r="M1666" i="2" s="1"/>
  <c r="J1667" i="2"/>
  <c r="J1668" i="2"/>
  <c r="J1669" i="2"/>
  <c r="J1670" i="2"/>
  <c r="J1671" i="2"/>
  <c r="J1672" i="2"/>
  <c r="J1673" i="2"/>
  <c r="M1673" i="2" s="1"/>
  <c r="J1674" i="2"/>
  <c r="M1674" i="2" s="1"/>
  <c r="N1674" i="2" s="1"/>
  <c r="J1675" i="2"/>
  <c r="J1676" i="2"/>
  <c r="J1677" i="2"/>
  <c r="M1677" i="2" s="1"/>
  <c r="N1677" i="2" s="1"/>
  <c r="L1677" i="2" s="1"/>
  <c r="J1678" i="2"/>
  <c r="M1678" i="2" s="1"/>
  <c r="N1678" i="2" s="1"/>
  <c r="L1678" i="2" s="1"/>
  <c r="J1679" i="2"/>
  <c r="J1680" i="2"/>
  <c r="M1680" i="2" s="1"/>
  <c r="N1680" i="2" s="1"/>
  <c r="J1681" i="2"/>
  <c r="J1682" i="2"/>
  <c r="J1683" i="2"/>
  <c r="M1683" i="2" s="1"/>
  <c r="J1684" i="2"/>
  <c r="M1684" i="2" s="1"/>
  <c r="N1684" i="2" s="1"/>
  <c r="J1685" i="2"/>
  <c r="M1685" i="2" s="1"/>
  <c r="N1685" i="2" s="1"/>
  <c r="J1686" i="2"/>
  <c r="J1687" i="2"/>
  <c r="M1687" i="2" s="1"/>
  <c r="N1687" i="2" s="1"/>
  <c r="J1688" i="2"/>
  <c r="M1688" i="2" s="1"/>
  <c r="J1689" i="2"/>
  <c r="J1690" i="2"/>
  <c r="J1691" i="2"/>
  <c r="J1692" i="2"/>
  <c r="J1693" i="2"/>
  <c r="J1694" i="2"/>
  <c r="M1694" i="2" s="1"/>
  <c r="N1694" i="2" s="1"/>
  <c r="L1694" i="2" s="1"/>
  <c r="J1695" i="2"/>
  <c r="J1696" i="2"/>
  <c r="M1696" i="2" s="1"/>
  <c r="N1696" i="2" s="1"/>
  <c r="L1696" i="2" s="1"/>
  <c r="J1697" i="2"/>
  <c r="M1697" i="2" s="1"/>
  <c r="N1697" i="2" s="1"/>
  <c r="J1698" i="2"/>
  <c r="M1698" i="2" s="1"/>
  <c r="N1698" i="2" s="1"/>
  <c r="L1698" i="2" s="1"/>
  <c r="J1699" i="2"/>
  <c r="J1700" i="2"/>
  <c r="M1700" i="2" s="1"/>
  <c r="N1700" i="2" s="1"/>
  <c r="L1700" i="2" s="1"/>
  <c r="J1701" i="2"/>
  <c r="J1702" i="2"/>
  <c r="J1703" i="2"/>
  <c r="M1703" i="2" s="1"/>
  <c r="N1703" i="2" s="1"/>
  <c r="L1703" i="2" s="1"/>
  <c r="J1704" i="2"/>
  <c r="M1704" i="2" s="1"/>
  <c r="N1704" i="2" s="1"/>
  <c r="L1704" i="2" s="1"/>
  <c r="J1705" i="2"/>
  <c r="J1706" i="2"/>
  <c r="M1706" i="2" s="1"/>
  <c r="J1707" i="2"/>
  <c r="J1708" i="2"/>
  <c r="J1709" i="2"/>
  <c r="J1710" i="2"/>
  <c r="J1711" i="2"/>
  <c r="M1711" i="2" s="1"/>
  <c r="J1712" i="2"/>
  <c r="J1713" i="2"/>
  <c r="M1713" i="2" s="1"/>
  <c r="J1714" i="2"/>
  <c r="M1714" i="2" s="1"/>
  <c r="N1714" i="2" s="1"/>
  <c r="J1715" i="2"/>
  <c r="J1716" i="2"/>
  <c r="M1716" i="2" s="1"/>
  <c r="N1716" i="2" s="1"/>
  <c r="L1716" i="2" s="1"/>
  <c r="J1717" i="2"/>
  <c r="M1717" i="2" s="1"/>
  <c r="N1717" i="2" s="1"/>
  <c r="L1717" i="2" s="1"/>
  <c r="J1718" i="2"/>
  <c r="M1718" i="2" s="1"/>
  <c r="N1718" i="2" s="1"/>
  <c r="J1719" i="2"/>
  <c r="J1720" i="2"/>
  <c r="M1720" i="2" s="1"/>
  <c r="N1720" i="2" s="1"/>
  <c r="J1721" i="2"/>
  <c r="J1722" i="2"/>
  <c r="M1722" i="2" s="1"/>
  <c r="N1722" i="2" s="1"/>
  <c r="J1723" i="2"/>
  <c r="M1723" i="2" s="1"/>
  <c r="J1724" i="2"/>
  <c r="J1725" i="2"/>
  <c r="J1726" i="2"/>
  <c r="M1726" i="2" s="1"/>
  <c r="N1726" i="2" s="1"/>
  <c r="J1727" i="2"/>
  <c r="J1728" i="2"/>
  <c r="M1728" i="2" s="1"/>
  <c r="J1729" i="2"/>
  <c r="J1730" i="2"/>
  <c r="J1731" i="2"/>
  <c r="J1732" i="2"/>
  <c r="J1733" i="2"/>
  <c r="M1733" i="2" s="1"/>
  <c r="J1734" i="2"/>
  <c r="M1734" i="2" s="1"/>
  <c r="N1734" i="2" s="1"/>
  <c r="L1734" i="2" s="1"/>
  <c r="J1735" i="2"/>
  <c r="J1736" i="2"/>
  <c r="M1736" i="2" s="1"/>
  <c r="J1737" i="2"/>
  <c r="M1737" i="2" s="1"/>
  <c r="N1737" i="2" s="1"/>
  <c r="O1737" i="2" s="1"/>
  <c r="J1738" i="2"/>
  <c r="M1738" i="2" s="1"/>
  <c r="J1739" i="2"/>
  <c r="M1739" i="2" s="1"/>
  <c r="J1740" i="2"/>
  <c r="M1740" i="2" s="1"/>
  <c r="N1740" i="2" s="1"/>
  <c r="J1741" i="2"/>
  <c r="J1742" i="2"/>
  <c r="M1742" i="2" s="1"/>
  <c r="N1742" i="2" s="1"/>
  <c r="L1742" i="2" s="1"/>
  <c r="J1743" i="2"/>
  <c r="M1743" i="2" s="1"/>
  <c r="N1743" i="2" s="1"/>
  <c r="O1743" i="2" s="1"/>
  <c r="J1744" i="2"/>
  <c r="M1744" i="2" s="1"/>
  <c r="N1744" i="2" s="1"/>
  <c r="L1744" i="2" s="1"/>
  <c r="J1745" i="2"/>
  <c r="M1745" i="2" s="1"/>
  <c r="N1745" i="2" s="1"/>
  <c r="L1745" i="2" s="1"/>
  <c r="J1746" i="2"/>
  <c r="M1746" i="2" s="1"/>
  <c r="N1746" i="2" s="1"/>
  <c r="L1746" i="2" s="1"/>
  <c r="J1747" i="2"/>
  <c r="J1748" i="2"/>
  <c r="M1748" i="2" s="1"/>
  <c r="J1749" i="2"/>
  <c r="J1750" i="2"/>
  <c r="J1751" i="2"/>
  <c r="J1752" i="2"/>
  <c r="J1753" i="2"/>
  <c r="M1753" i="2" s="1"/>
  <c r="J1754" i="2"/>
  <c r="M1754" i="2" s="1"/>
  <c r="N1754" i="2" s="1"/>
  <c r="J1755" i="2"/>
  <c r="J1756" i="2"/>
  <c r="J1757" i="2"/>
  <c r="M1757" i="2" s="1"/>
  <c r="N1757" i="2" s="1"/>
  <c r="J1758" i="2"/>
  <c r="M1758" i="2" s="1"/>
  <c r="J1759" i="2"/>
  <c r="J1760" i="2"/>
  <c r="M1760" i="2" s="1"/>
  <c r="N1760" i="2" s="1"/>
  <c r="L1760" i="2" s="1"/>
  <c r="J1761" i="2"/>
  <c r="J1762" i="2"/>
  <c r="M1762" i="2" s="1"/>
  <c r="N1762" i="2" s="1"/>
  <c r="J1763" i="2"/>
  <c r="J1764" i="2"/>
  <c r="J1765" i="2"/>
  <c r="J1766" i="2"/>
  <c r="J1767" i="2"/>
  <c r="M1767" i="2" s="1"/>
  <c r="N1767" i="2" s="1"/>
  <c r="J1768" i="2"/>
  <c r="J1769" i="2"/>
  <c r="J1770" i="2"/>
  <c r="J1771" i="2"/>
  <c r="J1772" i="2"/>
  <c r="J1773" i="2"/>
  <c r="M1773" i="2" s="1"/>
  <c r="N1773" i="2" s="1"/>
  <c r="L1773" i="2" s="1"/>
  <c r="J1774" i="2"/>
  <c r="M1774" i="2" s="1"/>
  <c r="N1774" i="2" s="1"/>
  <c r="J1775" i="2"/>
  <c r="J1776" i="2"/>
  <c r="J1777" i="2"/>
  <c r="M1777" i="2" s="1"/>
  <c r="N1777" i="2" s="1"/>
  <c r="L1777" i="2" s="1"/>
  <c r="J1778" i="2"/>
  <c r="M1778" i="2" s="1"/>
  <c r="N1778" i="2" s="1"/>
  <c r="L1778" i="2" s="1"/>
  <c r="J1779" i="2"/>
  <c r="M1779" i="2" s="1"/>
  <c r="J1780" i="2"/>
  <c r="M1780" i="2" s="1"/>
  <c r="N1780" i="2" s="1"/>
  <c r="J1781" i="2"/>
  <c r="J1782" i="2"/>
  <c r="M1782" i="2" s="1"/>
  <c r="J1783" i="2"/>
  <c r="J1784" i="2"/>
  <c r="M1784" i="2" s="1"/>
  <c r="N1784" i="2" s="1"/>
  <c r="L1784" i="2" s="1"/>
  <c r="J1785" i="2"/>
  <c r="M1785" i="2" s="1"/>
  <c r="J1786" i="2"/>
  <c r="M1786" i="2" s="1"/>
  <c r="J1787" i="2"/>
  <c r="J1788" i="2"/>
  <c r="J1789" i="2"/>
  <c r="J1790" i="2"/>
  <c r="J1791" i="2"/>
  <c r="M1791" i="2" s="1"/>
  <c r="J1792" i="2"/>
  <c r="J1793" i="2"/>
  <c r="M1793" i="2" s="1"/>
  <c r="N1793" i="2" s="1"/>
  <c r="L1793" i="2" s="1"/>
  <c r="J1794" i="2"/>
  <c r="M1794" i="2" s="1"/>
  <c r="N1794" i="2" s="1"/>
  <c r="L1794" i="2" s="1"/>
  <c r="J1795" i="2"/>
  <c r="J1796" i="2"/>
  <c r="J1797" i="2"/>
  <c r="M1797" i="2" s="1"/>
  <c r="J1798" i="2"/>
  <c r="M1798" i="2" s="1"/>
  <c r="N1798" i="2" s="1"/>
  <c r="L1798" i="2" s="1"/>
  <c r="J1799" i="2"/>
  <c r="M1799" i="2" s="1"/>
  <c r="J1800" i="2"/>
  <c r="M1800" i="2" s="1"/>
  <c r="N1800" i="2" s="1"/>
  <c r="L1800" i="2" s="1"/>
  <c r="J1801" i="2"/>
  <c r="J1802" i="2"/>
  <c r="M1802" i="2" s="1"/>
  <c r="N1802" i="2" s="1"/>
  <c r="L1802" i="2" s="1"/>
  <c r="J1803" i="2"/>
  <c r="M1803" i="2" s="1"/>
  <c r="J1804" i="2"/>
  <c r="M1804" i="2" s="1"/>
  <c r="N1804" i="2" s="1"/>
  <c r="L1804" i="2" s="1"/>
  <c r="J1805" i="2"/>
  <c r="J1806" i="2"/>
  <c r="M1806" i="2" s="1"/>
  <c r="J1807" i="2"/>
  <c r="M1807" i="2" s="1"/>
  <c r="N1807" i="2" s="1"/>
  <c r="O1807" i="2" s="1"/>
  <c r="J1808" i="2"/>
  <c r="M1808" i="2" s="1"/>
  <c r="J1809" i="2"/>
  <c r="J1810" i="2"/>
  <c r="J1811" i="2"/>
  <c r="J1812" i="2"/>
  <c r="J1813" i="2"/>
  <c r="J1814" i="2"/>
  <c r="M1814" i="2" s="1"/>
  <c r="N1814" i="2" s="1"/>
  <c r="J1815" i="2"/>
  <c r="J1816" i="2"/>
  <c r="M1816" i="2" s="1"/>
  <c r="N1816" i="2" s="1"/>
  <c r="L1816" i="2" s="1"/>
  <c r="J1817" i="2"/>
  <c r="M1817" i="2" s="1"/>
  <c r="N1817" i="2" s="1"/>
  <c r="O1817" i="2" s="1"/>
  <c r="J1818" i="2"/>
  <c r="M1818" i="2" s="1"/>
  <c r="N1818" i="2" s="1"/>
  <c r="O1818" i="2" s="1"/>
  <c r="J1819" i="2"/>
  <c r="J1820" i="2"/>
  <c r="M1820" i="2" s="1"/>
  <c r="N1820" i="2" s="1"/>
  <c r="L1820" i="2" s="1"/>
  <c r="J1821" i="2"/>
  <c r="J1822" i="2"/>
  <c r="M1822" i="2" s="1"/>
  <c r="N1822" i="2" s="1"/>
  <c r="J1823" i="2"/>
  <c r="M1823" i="2" s="1"/>
  <c r="J1824" i="2"/>
  <c r="J1825" i="2"/>
  <c r="M1825" i="2" s="1"/>
  <c r="J1826" i="2"/>
  <c r="J1827" i="2"/>
  <c r="M1827" i="2" s="1"/>
  <c r="J1828" i="2"/>
  <c r="J1829" i="2"/>
  <c r="J1830" i="2"/>
  <c r="J1831" i="2"/>
  <c r="J1832" i="2"/>
  <c r="J1833" i="2"/>
  <c r="M1833" i="2" s="1"/>
  <c r="J1834" i="2"/>
  <c r="M1834" i="2" s="1"/>
  <c r="N1834" i="2" s="1"/>
  <c r="O1834" i="2" s="1"/>
  <c r="J1835" i="2"/>
  <c r="J1836" i="2"/>
  <c r="M1836" i="2" s="1"/>
  <c r="J1837" i="2"/>
  <c r="M1837" i="2" s="1"/>
  <c r="N1837" i="2" s="1"/>
  <c r="O1837" i="2" s="1"/>
  <c r="J1838" i="2"/>
  <c r="M1838" i="2" s="1"/>
  <c r="N1838" i="2" s="1"/>
  <c r="L1838" i="2" s="1"/>
  <c r="J1839" i="2"/>
  <c r="J1840" i="2"/>
  <c r="M1840" i="2" s="1"/>
  <c r="N1840" i="2" s="1"/>
  <c r="J1841" i="2"/>
  <c r="J1842" i="2"/>
  <c r="M1842" i="2" s="1"/>
  <c r="N1842" i="2" s="1"/>
  <c r="O1842" i="2" s="1"/>
  <c r="J1843" i="2"/>
  <c r="M1843" i="2" s="1"/>
  <c r="N1843" i="2" s="1"/>
  <c r="J1844" i="2"/>
  <c r="M1844" i="2" s="1"/>
  <c r="J1845" i="2"/>
  <c r="J1846" i="2"/>
  <c r="M1846" i="2" s="1"/>
  <c r="J1847" i="2"/>
  <c r="M1847" i="2" s="1"/>
  <c r="J1848" i="2"/>
  <c r="M1848" i="2" s="1"/>
  <c r="N1848" i="2" s="1"/>
  <c r="O1848" i="2" s="1"/>
  <c r="J1849" i="2"/>
  <c r="J1850" i="2"/>
  <c r="J1851" i="2"/>
  <c r="J1852" i="2"/>
  <c r="J1853" i="2"/>
  <c r="M1853" i="2" s="1"/>
  <c r="J1854" i="2"/>
  <c r="M1854" i="2" s="1"/>
  <c r="N1854" i="2" s="1"/>
  <c r="O1854" i="2" s="1"/>
  <c r="J1855" i="2"/>
  <c r="M1855" i="2" s="1"/>
  <c r="J1856" i="2"/>
  <c r="J1857" i="2"/>
  <c r="M1857" i="2" s="1"/>
  <c r="N1857" i="2" s="1"/>
  <c r="J1858" i="2"/>
  <c r="M1858" i="2" s="1"/>
  <c r="J1859" i="2"/>
  <c r="M1859" i="2" s="1"/>
  <c r="J1860" i="2"/>
  <c r="M1860" i="2" s="1"/>
  <c r="N1860" i="2" s="1"/>
  <c r="J1861" i="2"/>
  <c r="J1862" i="2"/>
  <c r="M1862" i="2" s="1"/>
  <c r="N1862" i="2" s="1"/>
  <c r="J1863" i="2"/>
  <c r="M1863" i="2" s="1"/>
  <c r="J1864" i="2"/>
  <c r="M1864" i="2" s="1"/>
  <c r="N1864" i="2" s="1"/>
  <c r="O1864" i="2" s="1"/>
  <c r="J1865" i="2"/>
  <c r="M1865" i="2" s="1"/>
  <c r="J1866" i="2"/>
  <c r="M1866" i="2" s="1"/>
  <c r="N1866" i="2" s="1"/>
  <c r="J1867" i="2"/>
  <c r="J1868" i="2"/>
  <c r="J1869" i="2"/>
  <c r="J1870" i="2"/>
  <c r="J1871" i="2"/>
  <c r="J1872" i="2"/>
  <c r="J1873" i="2"/>
  <c r="J1874" i="2"/>
  <c r="M1874" i="2" s="1"/>
  <c r="N1874" i="2" s="1"/>
  <c r="J1875" i="2"/>
  <c r="J1876" i="2"/>
  <c r="J1877" i="2"/>
  <c r="M1877" i="2" s="1"/>
  <c r="N1877" i="2" s="1"/>
  <c r="O1877" i="2" s="1"/>
  <c r="J1878" i="2"/>
  <c r="M1878" i="2" s="1"/>
  <c r="J1879" i="2"/>
  <c r="J1880" i="2"/>
  <c r="M1880" i="2" s="1"/>
  <c r="N1880" i="2" s="1"/>
  <c r="O1880" i="2" s="1"/>
  <c r="J1881" i="2"/>
  <c r="J1882" i="2"/>
  <c r="M1882" i="2" s="1"/>
  <c r="J1883" i="2"/>
  <c r="M1883" i="2" s="1"/>
  <c r="N1883" i="2" s="1"/>
  <c r="J1884" i="2"/>
  <c r="M1884" i="2" s="1"/>
  <c r="N1884" i="2" s="1"/>
  <c r="J1885" i="2"/>
  <c r="M1885" i="2" s="1"/>
  <c r="J1886" i="2"/>
  <c r="M1886" i="2" s="1"/>
  <c r="J1887" i="2"/>
  <c r="M1887" i="2" s="1"/>
  <c r="N1887" i="2" s="1"/>
  <c r="O1887" i="2" s="1"/>
  <c r="J1888" i="2"/>
  <c r="J1889" i="2"/>
  <c r="J1890" i="2"/>
  <c r="J1891" i="2"/>
  <c r="J1892" i="2"/>
  <c r="J1893" i="2"/>
  <c r="M1893" i="2" s="1"/>
  <c r="N1893" i="2" s="1"/>
  <c r="L1893" i="2" s="1"/>
  <c r="J1894" i="2"/>
  <c r="M1894" i="2" s="1"/>
  <c r="N1894" i="2" s="1"/>
  <c r="J1895" i="2"/>
  <c r="J1896" i="2"/>
  <c r="J1897" i="2"/>
  <c r="M1897" i="2" s="1"/>
  <c r="N1897" i="2" s="1"/>
  <c r="O1897" i="2" s="1"/>
  <c r="J1898" i="2"/>
  <c r="M1898" i="2" s="1"/>
  <c r="N1898" i="2" s="1"/>
  <c r="O1898" i="2" s="1"/>
  <c r="J1899" i="2"/>
  <c r="M1899" i="2" s="1"/>
  <c r="J1900" i="2"/>
  <c r="M1900" i="2" s="1"/>
  <c r="N1900" i="2" s="1"/>
  <c r="O1900" i="2" s="1"/>
  <c r="J1901" i="2"/>
  <c r="J1902" i="2"/>
  <c r="M1902" i="2" s="1"/>
  <c r="J1903" i="2"/>
  <c r="M1903" i="2" s="1"/>
  <c r="J1904" i="2"/>
  <c r="J1905" i="2"/>
  <c r="J1906" i="2"/>
  <c r="M1906" i="2" s="1"/>
  <c r="N1906" i="2" s="1"/>
  <c r="L1906" i="2" s="1"/>
  <c r="J1907" i="2"/>
  <c r="M1907" i="2" s="1"/>
  <c r="N1907" i="2" s="1"/>
  <c r="O1907" i="2" s="1"/>
  <c r="J1908" i="2"/>
  <c r="J1909" i="2"/>
  <c r="J1910" i="2"/>
  <c r="J1911" i="2"/>
  <c r="M1911" i="2" s="1"/>
  <c r="J1912" i="2"/>
  <c r="J1913" i="2"/>
  <c r="J1914" i="2"/>
  <c r="M1914" i="2" s="1"/>
  <c r="N1914" i="2" s="1"/>
  <c r="L1914" i="2" s="1"/>
  <c r="J1915" i="2"/>
  <c r="M1915" i="2" s="1"/>
  <c r="J1916" i="2"/>
  <c r="M1916" i="2" s="1"/>
  <c r="N1916" i="2" s="1"/>
  <c r="O1916" i="2" s="1"/>
  <c r="J1917" i="2"/>
  <c r="M1917" i="2" s="1"/>
  <c r="N1917" i="2" s="1"/>
  <c r="O1917" i="2" s="1"/>
  <c r="J1918" i="2"/>
  <c r="M1918" i="2" s="1"/>
  <c r="N1918" i="2" s="1"/>
  <c r="J1919" i="2"/>
  <c r="M1919" i="2" s="1"/>
  <c r="N1919" i="2" s="1"/>
  <c r="J1920" i="2"/>
  <c r="M1920" i="2" s="1"/>
  <c r="N1920" i="2" s="1"/>
  <c r="O1920" i="2" s="1"/>
  <c r="J1921" i="2"/>
  <c r="J1922" i="2"/>
  <c r="M1922" i="2" s="1"/>
  <c r="N1922" i="2" s="1"/>
  <c r="L1922" i="2" s="1"/>
  <c r="J1923" i="2"/>
  <c r="J1924" i="2"/>
  <c r="M1924" i="2" s="1"/>
  <c r="N1924" i="2" s="1"/>
  <c r="J1925" i="2"/>
  <c r="M1925" i="2" s="1"/>
  <c r="J1926" i="2"/>
  <c r="M1926" i="2" s="1"/>
  <c r="J1927" i="2"/>
  <c r="M1927" i="2" s="1"/>
  <c r="N1927" i="2" s="1"/>
  <c r="O1927" i="2" s="1"/>
  <c r="J1928" i="2"/>
  <c r="M1928" i="2" s="1"/>
  <c r="N1928" i="2" s="1"/>
  <c r="O1928" i="2" s="1"/>
  <c r="J1929" i="2"/>
  <c r="J1930" i="2"/>
  <c r="J1931" i="2"/>
  <c r="J1932" i="2"/>
  <c r="J1933" i="2"/>
  <c r="M1933" i="2" s="1"/>
  <c r="N1933" i="2" s="1"/>
  <c r="L1933" i="2" s="1"/>
  <c r="J1934" i="2"/>
  <c r="J1935" i="2"/>
  <c r="J1936" i="2"/>
  <c r="M1936" i="2" s="1"/>
  <c r="J1937" i="2"/>
  <c r="M1937" i="2" s="1"/>
  <c r="N1937" i="2" s="1"/>
  <c r="O1937" i="2" s="1"/>
  <c r="J1938" i="2"/>
  <c r="M1938" i="2" s="1"/>
  <c r="N1938" i="2" s="1"/>
  <c r="L1938" i="2" s="1"/>
  <c r="J1939" i="2"/>
  <c r="J1940" i="2"/>
  <c r="M1940" i="2" s="1"/>
  <c r="N1940" i="2" s="1"/>
  <c r="J1941" i="2"/>
  <c r="J1942" i="2"/>
  <c r="M1942" i="2" s="1"/>
  <c r="N1942" i="2" s="1"/>
  <c r="L1942" i="2" s="1"/>
  <c r="J1943" i="2"/>
  <c r="M1943" i="2" s="1"/>
  <c r="N1943" i="2" s="1"/>
  <c r="L1943" i="2" s="1"/>
  <c r="J1944" i="2"/>
  <c r="M1944" i="2" s="1"/>
  <c r="N1944" i="2" s="1"/>
  <c r="J1945" i="2"/>
  <c r="J1946" i="2"/>
  <c r="M1946" i="2" s="1"/>
  <c r="J1947" i="2"/>
  <c r="J1948" i="2"/>
  <c r="J1949" i="2"/>
  <c r="J1950" i="2"/>
  <c r="J1951" i="2"/>
  <c r="J1952" i="2"/>
  <c r="J1953" i="2"/>
  <c r="M1953" i="2" s="1"/>
  <c r="N1953" i="2" s="1"/>
  <c r="J1954" i="2"/>
  <c r="M1954" i="2" s="1"/>
  <c r="N1954" i="2" s="1"/>
  <c r="O1954" i="2" s="1"/>
  <c r="J1955" i="2"/>
  <c r="J1956" i="2"/>
  <c r="M1956" i="2" s="1"/>
  <c r="N1956" i="2" s="1"/>
  <c r="O1956" i="2" s="1"/>
  <c r="J1957" i="2"/>
  <c r="M1957" i="2" s="1"/>
  <c r="N1957" i="2" s="1"/>
  <c r="O1957" i="2" s="1"/>
  <c r="J1958" i="2"/>
  <c r="M1958" i="2" s="1"/>
  <c r="N1958" i="2" s="1"/>
  <c r="J1959" i="2"/>
  <c r="J1960" i="2"/>
  <c r="M1960" i="2" s="1"/>
  <c r="N1960" i="2" s="1"/>
  <c r="O1960" i="2" s="1"/>
  <c r="J1961" i="2"/>
  <c r="M1961" i="2" s="1"/>
  <c r="N1961" i="2" s="1"/>
  <c r="J1962" i="2"/>
  <c r="M1962" i="2" s="1"/>
  <c r="N1962" i="2" s="1"/>
  <c r="J1963" i="2"/>
  <c r="M1963" i="2" s="1"/>
  <c r="N1963" i="2" s="1"/>
  <c r="J1964" i="2"/>
  <c r="J1965" i="2"/>
  <c r="J1966" i="2"/>
  <c r="M1966" i="2" s="1"/>
  <c r="N1966" i="2" s="1"/>
  <c r="J1967" i="2"/>
  <c r="M1967" i="2" s="1"/>
  <c r="J1968" i="2"/>
  <c r="J1969" i="2"/>
  <c r="J1970" i="2"/>
  <c r="K1970" i="2" s="1"/>
  <c r="J1971" i="2"/>
  <c r="J1972" i="2"/>
  <c r="J1973" i="2"/>
  <c r="M1973" i="2" s="1"/>
  <c r="N1973" i="2" s="1"/>
  <c r="J1974" i="2"/>
  <c r="K1974" i="2" s="1"/>
  <c r="J1975" i="2"/>
  <c r="K1975" i="2" s="1"/>
  <c r="J1976" i="2"/>
  <c r="M1976" i="2" s="1"/>
  <c r="N1976" i="2" s="1"/>
  <c r="O1976" i="2" s="1"/>
  <c r="J1977" i="2"/>
  <c r="M1977" i="2" s="1"/>
  <c r="N1977" i="2" s="1"/>
  <c r="O1977" i="2" s="1"/>
  <c r="J1978" i="2"/>
  <c r="M1978" i="2" s="1"/>
  <c r="J1979" i="2"/>
  <c r="M1979" i="2" s="1"/>
  <c r="J1980" i="2"/>
  <c r="M1980" i="2" s="1"/>
  <c r="N1980" i="2" s="1"/>
  <c r="J1981" i="2"/>
  <c r="J1982" i="2"/>
  <c r="M1982" i="2" s="1"/>
  <c r="N1982" i="2" s="1"/>
  <c r="O1982" i="2" s="1"/>
  <c r="J1983" i="2"/>
  <c r="J1984" i="2"/>
  <c r="J1985" i="2"/>
  <c r="M1985" i="2" s="1"/>
  <c r="J1986" i="2"/>
  <c r="M1986" i="2" s="1"/>
  <c r="J1987" i="2"/>
  <c r="K1987" i="2" s="1"/>
  <c r="J1988" i="2"/>
  <c r="M1988" i="2" s="1"/>
  <c r="J1989" i="2"/>
  <c r="J1990" i="2"/>
  <c r="K1990" i="2" s="1"/>
  <c r="J1991" i="2"/>
  <c r="J1992" i="2"/>
  <c r="J1993" i="2"/>
  <c r="M1993" i="2" s="1"/>
  <c r="J1994" i="2"/>
  <c r="J1995" i="2"/>
  <c r="M1995" i="2" s="1"/>
  <c r="N1995" i="2" s="1"/>
  <c r="J1996" i="2"/>
  <c r="M1996" i="2" s="1"/>
  <c r="N1996" i="2" s="1"/>
  <c r="J1997" i="2"/>
  <c r="J1998" i="2"/>
  <c r="M1998" i="2" s="1"/>
  <c r="N1998" i="2" s="1"/>
  <c r="O1998" i="2" s="1"/>
  <c r="J1999" i="2"/>
  <c r="M1999" i="2" s="1"/>
  <c r="J2000" i="2"/>
  <c r="M2000" i="2" s="1"/>
  <c r="N2000" i="2" s="1"/>
  <c r="O2000" i="2" s="1"/>
  <c r="J2001" i="2"/>
  <c r="J2002" i="2"/>
  <c r="M2002" i="2" s="1"/>
  <c r="J2003" i="2"/>
  <c r="M2003" i="2" s="1"/>
  <c r="N2003" i="2" s="1"/>
  <c r="O2003" i="2" s="1"/>
  <c r="J2004" i="2"/>
  <c r="K2004" i="2" s="1"/>
  <c r="J2005" i="2"/>
  <c r="J2006" i="2"/>
  <c r="M2006" i="2" s="1"/>
  <c r="N2006" i="2" s="1"/>
  <c r="J2007" i="2"/>
  <c r="M2007" i="2" s="1"/>
  <c r="J2008" i="2"/>
  <c r="J2009" i="2"/>
  <c r="J2010" i="2"/>
  <c r="K2010" i="2" s="1"/>
  <c r="J2011" i="2"/>
  <c r="M2011" i="2" s="1"/>
  <c r="J2012" i="2"/>
  <c r="J2013" i="2"/>
  <c r="M2013" i="2" s="1"/>
  <c r="N2013" i="2" s="1"/>
  <c r="J2014" i="2"/>
  <c r="J2015" i="2"/>
  <c r="J2016" i="2"/>
  <c r="K2016" i="2" s="1"/>
  <c r="J2017" i="2"/>
  <c r="M2017" i="2" s="1"/>
  <c r="N2017" i="2" s="1"/>
  <c r="O2017" i="2" s="1"/>
  <c r="J2018" i="2"/>
  <c r="M2018" i="2" s="1"/>
  <c r="N2018" i="2" s="1"/>
  <c r="J2019" i="2"/>
  <c r="J2020" i="2"/>
  <c r="J2021" i="2"/>
  <c r="J2022" i="2"/>
  <c r="M2022" i="2" s="1"/>
  <c r="J2023" i="2"/>
  <c r="M2023" i="2" s="1"/>
  <c r="N2023" i="2" s="1"/>
  <c r="O2023" i="2" s="1"/>
  <c r="J2024" i="2"/>
  <c r="J2025" i="2"/>
  <c r="M2025" i="2" s="1"/>
  <c r="J2026" i="2"/>
  <c r="M2026" i="2" s="1"/>
  <c r="N2026" i="2" s="1"/>
  <c r="J2027" i="2"/>
  <c r="J2028" i="2"/>
  <c r="J2029" i="2"/>
  <c r="J2030" i="2"/>
  <c r="J2031" i="2"/>
  <c r="M2031" i="2" s="1"/>
  <c r="J2032" i="2"/>
  <c r="J2033" i="2"/>
  <c r="M2033" i="2" s="1"/>
  <c r="N2033" i="2" s="1"/>
  <c r="J2034" i="2"/>
  <c r="J2035" i="2"/>
  <c r="K2035" i="2" s="1"/>
  <c r="J2036" i="2"/>
  <c r="J2037" i="2"/>
  <c r="M2037" i="2" s="1"/>
  <c r="N2037" i="2" s="1"/>
  <c r="O2037" i="2" s="1"/>
  <c r="J2038" i="2"/>
  <c r="J2039" i="2"/>
  <c r="M2039" i="2" s="1"/>
  <c r="N2039" i="2" s="1"/>
  <c r="J2040" i="2"/>
  <c r="M2040" i="2" s="1"/>
  <c r="N2040" i="2" s="1"/>
  <c r="O2040" i="2" s="1"/>
  <c r="J2041" i="2"/>
  <c r="J2042" i="2"/>
  <c r="M2042" i="2" s="1"/>
  <c r="N2042" i="2" s="1"/>
  <c r="J2043" i="2"/>
  <c r="J2044" i="2"/>
  <c r="J2045" i="2"/>
  <c r="K2045" i="2" s="1"/>
  <c r="J2046" i="2"/>
  <c r="M2046" i="2" s="1"/>
  <c r="N2046" i="2" s="1"/>
  <c r="J2047" i="2"/>
  <c r="K2047" i="2" s="1"/>
  <c r="J2048" i="2"/>
  <c r="J2049" i="2"/>
  <c r="J2050" i="2"/>
  <c r="K2050" i="2" s="1"/>
  <c r="J2051" i="2"/>
  <c r="M2051" i="2" s="1"/>
  <c r="J2052" i="2"/>
  <c r="J2053" i="2"/>
  <c r="M2053" i="2" s="1"/>
  <c r="N2053" i="2" s="1"/>
  <c r="O2053" i="2" s="1"/>
  <c r="J2054" i="2"/>
  <c r="J2055" i="2"/>
  <c r="J2056" i="2"/>
  <c r="M2056" i="2" s="1"/>
  <c r="N2056" i="2" s="1"/>
  <c r="O2056" i="2" s="1"/>
  <c r="J2057" i="2"/>
  <c r="M2057" i="2" s="1"/>
  <c r="N2057" i="2" s="1"/>
  <c r="O2057" i="2" s="1"/>
  <c r="J2058" i="2"/>
  <c r="J2059" i="2"/>
  <c r="K2059" i="2" s="1"/>
  <c r="J2060" i="2"/>
  <c r="J2061" i="2"/>
  <c r="J2062" i="2"/>
  <c r="M2062" i="2" s="1"/>
  <c r="N2062" i="2" s="1"/>
  <c r="J2063" i="2"/>
  <c r="M2063" i="2" s="1"/>
  <c r="N2063" i="2" s="1"/>
  <c r="O2063" i="2" s="1"/>
  <c r="J2064" i="2"/>
  <c r="J2065" i="2"/>
  <c r="J2066" i="2"/>
  <c r="M2066" i="2" s="1"/>
  <c r="J2067" i="2"/>
  <c r="M2067" i="2" s="1"/>
  <c r="J2068" i="2"/>
  <c r="K2068" i="2" s="1"/>
  <c r="J2069" i="2"/>
  <c r="J2070" i="2"/>
  <c r="K2070" i="2" s="1"/>
  <c r="J2071" i="2"/>
  <c r="M2071" i="2" s="1"/>
  <c r="N2071" i="2" s="1"/>
  <c r="J2072" i="2"/>
  <c r="J2073" i="2"/>
  <c r="M2073" i="2" s="1"/>
  <c r="J2074" i="2"/>
  <c r="J2075" i="2"/>
  <c r="M2075" i="2" s="1"/>
  <c r="J2076" i="2"/>
  <c r="J2077" i="2"/>
  <c r="M2077" i="2" s="1"/>
  <c r="N2077" i="2" s="1"/>
  <c r="O2077" i="2" s="1"/>
  <c r="J2078" i="2"/>
  <c r="M2078" i="2" s="1"/>
  <c r="N2078" i="2" s="1"/>
  <c r="O2078" i="2" s="1"/>
  <c r="J2079" i="2"/>
  <c r="J2080" i="2"/>
  <c r="M2080" i="2" s="1"/>
  <c r="N2080" i="2" s="1"/>
  <c r="O2080" i="2" s="1"/>
  <c r="J2081" i="2"/>
  <c r="J2082" i="2"/>
  <c r="J2083" i="2"/>
  <c r="M2083" i="2" s="1"/>
  <c r="J2084" i="2"/>
  <c r="J2085" i="2"/>
  <c r="K2085" i="2" s="1"/>
  <c r="J2086" i="2"/>
  <c r="M2086" i="2" s="1"/>
  <c r="N2086" i="2" s="1"/>
  <c r="J2087" i="2"/>
  <c r="J2088" i="2"/>
  <c r="J2089" i="2"/>
  <c r="J2090" i="2"/>
  <c r="K2090" i="2" s="1"/>
  <c r="J2091" i="2"/>
  <c r="M2091" i="2" s="1"/>
  <c r="J2092" i="2"/>
  <c r="J2093" i="2"/>
  <c r="M2093" i="2" s="1"/>
  <c r="N2093" i="2" s="1"/>
  <c r="O2093" i="2" s="1"/>
  <c r="J2094" i="2"/>
  <c r="M2094" i="2" s="1"/>
  <c r="N2094" i="2" s="1"/>
  <c r="O2094" i="2" s="1"/>
  <c r="J2095" i="2"/>
  <c r="K2095" i="2" s="1"/>
  <c r="J2096" i="2"/>
  <c r="K2096" i="2" s="1"/>
  <c r="J2097" i="2"/>
  <c r="M2097" i="2" s="1"/>
  <c r="N2097" i="2" s="1"/>
  <c r="O2097" i="2" s="1"/>
  <c r="J2098" i="2"/>
  <c r="J2099" i="2"/>
  <c r="M2099" i="2" s="1"/>
  <c r="N2099" i="2" s="1"/>
  <c r="J2100" i="2"/>
  <c r="M2100" i="2" s="1"/>
  <c r="N2100" i="2" s="1"/>
  <c r="O2100" i="2" s="1"/>
  <c r="J2101" i="2"/>
  <c r="M2101" i="2" s="1"/>
  <c r="N2101" i="2" s="1"/>
  <c r="L2101" i="2" s="1"/>
  <c r="J2102" i="2"/>
  <c r="M2102" i="2" s="1"/>
  <c r="N2102" i="2" s="1"/>
  <c r="J2103" i="2"/>
  <c r="M2103" i="2" s="1"/>
  <c r="N2103" i="2" s="1"/>
  <c r="J2104" i="2"/>
  <c r="J2105" i="2"/>
  <c r="K2105" i="2" s="1"/>
  <c r="J2106" i="2"/>
  <c r="M2106" i="2" s="1"/>
  <c r="N2106" i="2" s="1"/>
  <c r="J2107" i="2"/>
  <c r="M2107" i="2" s="1"/>
  <c r="N2107" i="2" s="1"/>
  <c r="O2107" i="2" s="1"/>
  <c r="J2108" i="2"/>
  <c r="J2109" i="2"/>
  <c r="J2110" i="2"/>
  <c r="K2110" i="2" s="1"/>
  <c r="J2111" i="2"/>
  <c r="M2111" i="2" s="1"/>
  <c r="J2112" i="2"/>
  <c r="J2113" i="2"/>
  <c r="M2113" i="2" s="1"/>
  <c r="N2113" i="2" s="1"/>
  <c r="L2113" i="2" s="1"/>
  <c r="J2114" i="2"/>
  <c r="J2115" i="2"/>
  <c r="J2116" i="2"/>
  <c r="M2116" i="2" s="1"/>
  <c r="N2116" i="2" s="1"/>
  <c r="J2117" i="2"/>
  <c r="J2118" i="2"/>
  <c r="M2118" i="2" s="1"/>
  <c r="N2118" i="2" s="1"/>
  <c r="J2119" i="2"/>
  <c r="M2119" i="2" s="1"/>
  <c r="J2120" i="2"/>
  <c r="J2121" i="2"/>
  <c r="J2122" i="2"/>
  <c r="M2122" i="2" s="1"/>
  <c r="N2122" i="2" s="1"/>
  <c r="J2123" i="2"/>
  <c r="J2124" i="2"/>
  <c r="J2125" i="2"/>
  <c r="M2125" i="2" s="1"/>
  <c r="N2125" i="2" s="1"/>
  <c r="O2125" i="2" s="1"/>
  <c r="J2126" i="2"/>
  <c r="M2126" i="2" s="1"/>
  <c r="N2126" i="2" s="1"/>
  <c r="L2126" i="2" s="1"/>
  <c r="J2127" i="2"/>
  <c r="K2127" i="2" s="1"/>
  <c r="J2128" i="2"/>
  <c r="J2129" i="2"/>
  <c r="J2130" i="2"/>
  <c r="K2130" i="2" s="1"/>
  <c r="J2131" i="2"/>
  <c r="M2131" i="2" s="1"/>
  <c r="J2132" i="2"/>
  <c r="J2133" i="2"/>
  <c r="J2134" i="2"/>
  <c r="J2135" i="2"/>
  <c r="K2135" i="2" s="1"/>
  <c r="J2136" i="2"/>
  <c r="M2136" i="2" s="1"/>
  <c r="J2137" i="2"/>
  <c r="M2137" i="2" s="1"/>
  <c r="N2137" i="2" s="1"/>
  <c r="J2138" i="2"/>
  <c r="M2138" i="2" s="1"/>
  <c r="N2138" i="2" s="1"/>
  <c r="L2138" i="2" s="1"/>
  <c r="J2139" i="2"/>
  <c r="M2139" i="2" s="1"/>
  <c r="J2140" i="2"/>
  <c r="M2140" i="2" s="1"/>
  <c r="N2140" i="2" s="1"/>
  <c r="O2140" i="2" s="1"/>
  <c r="J2141" i="2"/>
  <c r="K2141" i="2" s="1"/>
  <c r="J2142" i="2"/>
  <c r="J2143" i="2"/>
  <c r="M2143" i="2" s="1"/>
  <c r="N2143" i="2" s="1"/>
  <c r="J2144" i="2"/>
  <c r="J2145" i="2"/>
  <c r="M2145" i="2" s="1"/>
  <c r="N2145" i="2" s="1"/>
  <c r="L2145" i="2" s="1"/>
  <c r="J2146" i="2"/>
  <c r="J2147" i="2"/>
  <c r="M2147" i="2" s="1"/>
  <c r="N2147" i="2" s="1"/>
  <c r="L2147" i="2" s="1"/>
  <c r="J2148" i="2"/>
  <c r="K2148" i="2" s="1"/>
  <c r="J2149" i="2"/>
  <c r="J2150" i="2"/>
  <c r="K2150" i="2" s="1"/>
  <c r="J2151" i="2"/>
  <c r="M2151" i="2" s="1"/>
  <c r="N2151" i="2" s="1"/>
  <c r="J2152" i="2"/>
  <c r="J2153" i="2"/>
  <c r="M2153" i="2" s="1"/>
  <c r="N2153" i="2" s="1"/>
  <c r="J2154" i="2"/>
  <c r="K2154" i="2" s="1"/>
  <c r="J2155" i="2"/>
  <c r="M2155" i="2" s="1"/>
  <c r="J2156" i="2"/>
  <c r="K2156" i="2" s="1"/>
  <c r="J2157" i="2"/>
  <c r="J2158" i="2"/>
  <c r="K2158" i="2" s="1"/>
  <c r="J2159" i="2"/>
  <c r="M2159" i="2" s="1"/>
  <c r="N2159" i="2" s="1"/>
  <c r="J2160" i="2"/>
  <c r="M2160" i="2" s="1"/>
  <c r="N2160" i="2" s="1"/>
  <c r="O2160" i="2" s="1"/>
  <c r="J2161" i="2"/>
  <c r="J2162" i="2"/>
  <c r="M2162" i="2" s="1"/>
  <c r="J2163" i="2"/>
  <c r="M2163" i="2" s="1"/>
  <c r="N2163" i="2" s="1"/>
  <c r="L2163" i="2" s="1"/>
  <c r="J2164" i="2"/>
  <c r="J2165" i="2"/>
  <c r="M2165" i="2" s="1"/>
  <c r="J2166" i="2"/>
  <c r="M2166" i="2" s="1"/>
  <c r="N2166" i="2" s="1"/>
  <c r="J2167" i="2"/>
  <c r="J2168" i="2"/>
  <c r="J2169" i="2"/>
  <c r="J2170" i="2"/>
  <c r="K2170" i="2" s="1"/>
  <c r="J2171" i="2"/>
  <c r="M2171" i="2" s="1"/>
  <c r="N2171" i="2" s="1"/>
  <c r="L2171" i="2" s="1"/>
  <c r="J2172" i="2"/>
  <c r="K2172" i="2" s="1"/>
  <c r="J2173" i="2"/>
  <c r="M2173" i="2" s="1"/>
  <c r="N2173" i="2" s="1"/>
  <c r="L2173" i="2" s="1"/>
  <c r="J2174" i="2"/>
  <c r="J2175" i="2"/>
  <c r="M2175" i="2" s="1"/>
  <c r="N2175" i="2" s="1"/>
  <c r="J2176" i="2"/>
  <c r="M2176" i="2" s="1"/>
  <c r="N2176" i="2" s="1"/>
  <c r="O2176" i="2" s="1"/>
  <c r="J2177" i="2"/>
  <c r="M2177" i="2" s="1"/>
  <c r="N2177" i="2" s="1"/>
  <c r="J2178" i="2"/>
  <c r="J2179" i="2"/>
  <c r="K2179" i="2" s="1"/>
  <c r="J2180" i="2"/>
  <c r="J2181" i="2"/>
  <c r="J2182" i="2"/>
  <c r="M2182" i="2" s="1"/>
  <c r="N2182" i="2" s="1"/>
  <c r="L2182" i="2" s="1"/>
  <c r="J2183" i="2"/>
  <c r="K2183" i="2" s="1"/>
  <c r="J2184" i="2"/>
  <c r="M2184" i="2" s="1"/>
  <c r="N2184" i="2" s="1"/>
  <c r="L2184" i="2" s="1"/>
  <c r="J2185" i="2"/>
  <c r="M2185" i="2" s="1"/>
  <c r="N2185" i="2" s="1"/>
  <c r="J2186" i="2"/>
  <c r="J2187" i="2"/>
  <c r="K2187" i="2" s="1"/>
  <c r="J2188" i="2"/>
  <c r="J2189" i="2"/>
  <c r="K2189" i="2" s="1"/>
  <c r="J2190" i="2"/>
  <c r="K2190" i="2" s="1"/>
  <c r="J2191" i="2"/>
  <c r="K2191" i="2" s="1"/>
  <c r="J2192" i="2"/>
  <c r="J2193" i="2"/>
  <c r="J2194" i="2"/>
  <c r="J2195" i="2"/>
  <c r="J2196" i="2"/>
  <c r="K2196" i="2" s="1"/>
  <c r="J2197" i="2"/>
  <c r="J2198" i="2"/>
  <c r="K2198" i="2" s="1"/>
  <c r="J2199" i="2"/>
  <c r="K2199" i="2" s="1"/>
  <c r="J2200" i="2"/>
  <c r="K2200" i="2" s="1"/>
  <c r="J2201" i="2"/>
  <c r="K2201" i="2" s="1"/>
  <c r="J2202" i="2"/>
  <c r="K2202" i="2" s="1"/>
  <c r="J2203" i="2"/>
  <c r="J2204" i="2"/>
  <c r="J2205" i="2"/>
  <c r="M2205" i="2" s="1"/>
  <c r="N2205" i="2" s="1"/>
  <c r="J2206" i="2"/>
  <c r="J2207" i="2"/>
  <c r="K2207" i="2" s="1"/>
  <c r="J2208" i="2"/>
  <c r="J2209" i="2"/>
  <c r="K2209" i="2" s="1"/>
  <c r="J2210" i="2"/>
  <c r="M2210" i="2" s="1"/>
  <c r="J2211" i="2"/>
  <c r="K2211" i="2" s="1"/>
  <c r="J2212" i="2"/>
  <c r="J2213" i="2"/>
  <c r="M2213" i="2" s="1"/>
  <c r="J2214" i="2"/>
  <c r="J2215" i="2"/>
  <c r="J2216" i="2"/>
  <c r="M2216" i="2" s="1"/>
  <c r="J2217" i="2"/>
  <c r="J2218" i="2"/>
  <c r="K2218" i="2" s="1"/>
  <c r="J2219" i="2"/>
  <c r="K2219" i="2" s="1"/>
  <c r="J2220" i="2"/>
  <c r="K2220" i="2" s="1"/>
  <c r="J2221" i="2"/>
  <c r="K2221" i="2" s="1"/>
  <c r="J2222" i="2"/>
  <c r="J2223" i="2"/>
  <c r="K2223" i="2" s="1"/>
  <c r="J2224" i="2"/>
  <c r="K2224" i="2" s="1"/>
  <c r="J2225" i="2"/>
  <c r="J2226" i="2"/>
  <c r="K2226" i="2" s="1"/>
  <c r="J2227" i="2"/>
  <c r="M2227" i="2" s="1"/>
  <c r="N2227" i="2" s="1"/>
  <c r="L2227" i="2" s="1"/>
  <c r="J2228" i="2"/>
  <c r="J2229" i="2"/>
  <c r="J2230" i="2"/>
  <c r="K2230" i="2" s="1"/>
  <c r="J2231" i="2"/>
  <c r="J2232" i="2"/>
  <c r="J2233" i="2"/>
  <c r="J2234" i="2"/>
  <c r="K2234" i="2" s="1"/>
  <c r="J2235" i="2"/>
  <c r="J2236" i="2"/>
  <c r="M2236" i="2" s="1"/>
  <c r="N2236" i="2" s="1"/>
  <c r="J2237" i="2"/>
  <c r="J2238" i="2"/>
  <c r="J2239" i="2"/>
  <c r="J2240" i="2"/>
  <c r="J2241" i="2"/>
  <c r="J2242" i="2"/>
  <c r="J2243" i="2"/>
  <c r="J2244" i="2"/>
  <c r="K2244" i="2" s="1"/>
  <c r="J2245" i="2"/>
  <c r="J2246" i="2"/>
  <c r="K2246" i="2" s="1"/>
  <c r="J2247" i="2"/>
  <c r="K2247" i="2" s="1"/>
  <c r="J2248" i="2"/>
  <c r="J2249" i="2"/>
  <c r="J2250" i="2"/>
  <c r="J2251" i="2"/>
  <c r="K2251" i="2" s="1"/>
  <c r="J2252" i="2"/>
  <c r="K2252" i="2" s="1"/>
  <c r="J2253" i="2"/>
  <c r="J2254" i="2"/>
  <c r="J2255" i="2"/>
  <c r="J2256" i="2"/>
  <c r="K2256" i="2" s="1"/>
  <c r="J2257" i="2"/>
  <c r="J2258" i="2"/>
  <c r="J2259" i="2"/>
  <c r="K2259" i="2" s="1"/>
  <c r="J2260" i="2"/>
  <c r="J2261" i="2"/>
  <c r="M2261" i="2" s="1"/>
  <c r="J2262" i="2"/>
  <c r="J2263" i="2"/>
  <c r="K2263" i="2" s="1"/>
  <c r="J2264" i="2"/>
  <c r="M2264" i="2" s="1"/>
  <c r="N2264" i="2" s="1"/>
  <c r="L2264" i="2" s="1"/>
  <c r="J2265" i="2"/>
  <c r="K2265" i="2" s="1"/>
  <c r="J2266" i="2"/>
  <c r="K2266" i="2" s="1"/>
  <c r="J2267" i="2"/>
  <c r="K2267" i="2" s="1"/>
  <c r="J2268" i="2"/>
  <c r="J2269" i="2"/>
  <c r="J2270" i="2"/>
  <c r="K2270" i="2" s="1"/>
  <c r="J2271" i="2"/>
  <c r="K2271" i="2" s="1"/>
  <c r="J2272" i="2"/>
  <c r="J2273" i="2"/>
  <c r="J2274" i="2"/>
  <c r="K2274" i="2" s="1"/>
  <c r="J2275" i="2"/>
  <c r="J2276" i="2"/>
  <c r="M2276" i="2" s="1"/>
  <c r="J2277" i="2"/>
  <c r="J2278" i="2"/>
  <c r="J2279" i="2"/>
  <c r="K2279" i="2" s="1"/>
  <c r="J2280" i="2"/>
  <c r="K2280" i="2" s="1"/>
  <c r="J2281" i="2"/>
  <c r="M2281" i="2" s="1"/>
  <c r="J2282" i="2"/>
  <c r="M2282" i="2" s="1"/>
  <c r="N2282" i="2" s="1"/>
  <c r="J2283" i="2"/>
  <c r="J2284" i="2"/>
  <c r="M2284" i="2" s="1"/>
  <c r="N2284" i="2" s="1"/>
  <c r="O2284" i="2" s="1"/>
  <c r="J2285" i="2"/>
  <c r="K2285" i="2" s="1"/>
  <c r="J2286" i="2"/>
  <c r="J2287" i="2"/>
  <c r="M2287" i="2" s="1"/>
  <c r="N2287" i="2" s="1"/>
  <c r="L2287" i="2" s="1"/>
  <c r="J2288" i="2"/>
  <c r="J2289" i="2"/>
  <c r="J2290" i="2"/>
  <c r="K2290" i="2" s="1"/>
  <c r="J2291" i="2"/>
  <c r="K2291" i="2" s="1"/>
  <c r="J2292" i="2"/>
  <c r="J2293" i="2"/>
  <c r="J2294" i="2"/>
  <c r="J2295" i="2"/>
  <c r="K2295" i="2" s="1"/>
  <c r="J2296" i="2"/>
  <c r="K2296" i="2" s="1"/>
  <c r="J2297" i="2"/>
  <c r="J2298" i="2"/>
  <c r="J2299" i="2"/>
  <c r="J2300" i="2"/>
  <c r="J2301" i="2"/>
  <c r="K2301" i="2" s="1"/>
  <c r="J2302" i="2"/>
  <c r="J2303" i="2"/>
  <c r="K2303" i="2" s="1"/>
  <c r="J2304" i="2"/>
  <c r="K2304" i="2" s="1"/>
  <c r="J2305" i="2"/>
  <c r="M2305" i="2" s="1"/>
  <c r="N2305" i="2" s="1"/>
  <c r="O2305" i="2" s="1"/>
  <c r="J2306" i="2"/>
  <c r="J2307" i="2"/>
  <c r="K2307" i="2" s="1"/>
  <c r="J2308" i="2"/>
  <c r="M2308" i="2" s="1"/>
  <c r="J2309" i="2"/>
  <c r="J2310" i="2"/>
  <c r="K2310" i="2" s="1"/>
  <c r="J2311" i="2"/>
  <c r="J2312" i="2"/>
  <c r="J2313" i="2"/>
  <c r="M2313" i="2" s="1"/>
  <c r="N2313" i="2" s="1"/>
  <c r="O2313" i="2" s="1"/>
  <c r="J2314" i="2"/>
  <c r="J2315" i="2"/>
  <c r="K2315" i="2" s="1"/>
  <c r="J2316" i="2"/>
  <c r="M2316" i="2" s="1"/>
  <c r="N2316" i="2" s="1"/>
  <c r="L2316" i="2" s="1"/>
  <c r="J2317" i="2"/>
  <c r="J2318" i="2"/>
  <c r="M2318" i="2" s="1"/>
  <c r="J2319" i="2"/>
  <c r="J2320" i="2"/>
  <c r="J2321" i="2"/>
  <c r="K2321" i="2" s="1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8" i="2"/>
  <c r="K1959" i="2"/>
  <c r="K1961" i="2"/>
  <c r="K1962" i="2"/>
  <c r="K1963" i="2"/>
  <c r="K1968" i="2"/>
  <c r="K1969" i="2"/>
  <c r="K1971" i="2"/>
  <c r="K1972" i="2"/>
  <c r="K1976" i="2"/>
  <c r="K1978" i="2"/>
  <c r="K1979" i="2"/>
  <c r="K1981" i="2"/>
  <c r="K1982" i="2"/>
  <c r="K1983" i="2"/>
  <c r="K1985" i="2"/>
  <c r="K1986" i="2"/>
  <c r="K1988" i="2"/>
  <c r="K1989" i="2"/>
  <c r="K1991" i="2"/>
  <c r="K1992" i="2"/>
  <c r="K1993" i="2"/>
  <c r="K1995" i="2"/>
  <c r="K1999" i="2"/>
  <c r="K2000" i="2"/>
  <c r="K2001" i="2"/>
  <c r="K2002" i="2"/>
  <c r="K2003" i="2"/>
  <c r="K2005" i="2"/>
  <c r="K2006" i="2"/>
  <c r="K2007" i="2"/>
  <c r="K2008" i="2"/>
  <c r="K2009" i="2"/>
  <c r="K2011" i="2"/>
  <c r="K2012" i="2"/>
  <c r="K2015" i="2"/>
  <c r="K2019" i="2"/>
  <c r="K2021" i="2"/>
  <c r="K2022" i="2"/>
  <c r="K2023" i="2"/>
  <c r="K2025" i="2"/>
  <c r="K2026" i="2"/>
  <c r="K2027" i="2"/>
  <c r="K2028" i="2"/>
  <c r="K2029" i="2"/>
  <c r="K2031" i="2"/>
  <c r="K2032" i="2"/>
  <c r="K2033" i="2"/>
  <c r="K2039" i="2"/>
  <c r="K2040" i="2"/>
  <c r="K2041" i="2"/>
  <c r="K2042" i="2"/>
  <c r="K2043" i="2"/>
  <c r="K2048" i="2"/>
  <c r="K2049" i="2"/>
  <c r="K2051" i="2"/>
  <c r="K2052" i="2"/>
  <c r="K2053" i="2"/>
  <c r="K2055" i="2"/>
  <c r="K2056" i="2"/>
  <c r="K2061" i="2"/>
  <c r="K2062" i="2"/>
  <c r="K2063" i="2"/>
  <c r="K2065" i="2"/>
  <c r="K2066" i="2"/>
  <c r="K2067" i="2"/>
  <c r="K2069" i="2"/>
  <c r="K2071" i="2"/>
  <c r="K2072" i="2"/>
  <c r="K2073" i="2"/>
  <c r="K2075" i="2"/>
  <c r="K2078" i="2"/>
  <c r="K2079" i="2"/>
  <c r="K2081" i="2"/>
  <c r="K2083" i="2"/>
  <c r="K2087" i="2"/>
  <c r="K2088" i="2"/>
  <c r="K2089" i="2"/>
  <c r="K2091" i="2"/>
  <c r="K2092" i="2"/>
  <c r="K2097" i="2"/>
  <c r="K2099" i="2"/>
  <c r="K2100" i="2"/>
  <c r="K2101" i="2"/>
  <c r="K2102" i="2"/>
  <c r="K2103" i="2"/>
  <c r="K2106" i="2"/>
  <c r="K2108" i="2"/>
  <c r="K2109" i="2"/>
  <c r="K2111" i="2"/>
  <c r="K2112" i="2"/>
  <c r="K2113" i="2"/>
  <c r="K2115" i="2"/>
  <c r="K2116" i="2"/>
  <c r="K2118" i="2"/>
  <c r="K2121" i="2"/>
  <c r="K2122" i="2"/>
  <c r="K2123" i="2"/>
  <c r="K2125" i="2"/>
  <c r="K2126" i="2"/>
  <c r="K2128" i="2"/>
  <c r="K2129" i="2"/>
  <c r="K2131" i="2"/>
  <c r="K2132" i="2"/>
  <c r="K2133" i="2"/>
  <c r="K2137" i="2"/>
  <c r="K2139" i="2"/>
  <c r="K2140" i="2"/>
  <c r="K2143" i="2"/>
  <c r="K2145" i="2"/>
  <c r="K2146" i="2"/>
  <c r="K2147" i="2"/>
  <c r="K2149" i="2"/>
  <c r="K2151" i="2"/>
  <c r="K2152" i="2"/>
  <c r="K2153" i="2"/>
  <c r="K2155" i="2"/>
  <c r="K2159" i="2"/>
  <c r="K2161" i="2"/>
  <c r="K2162" i="2"/>
  <c r="K2163" i="2"/>
  <c r="K2167" i="2"/>
  <c r="K2168" i="2"/>
  <c r="K2169" i="2"/>
  <c r="K2171" i="2"/>
  <c r="K2173" i="2"/>
  <c r="K2175" i="2"/>
  <c r="K2176" i="2"/>
  <c r="K2177" i="2"/>
  <c r="K2181" i="2"/>
  <c r="K2182" i="2"/>
  <c r="K2185" i="2"/>
  <c r="K2188" i="2"/>
  <c r="K2192" i="2"/>
  <c r="K2195" i="2"/>
  <c r="K2205" i="2"/>
  <c r="K2210" i="2"/>
  <c r="K2212" i="2"/>
  <c r="K2225" i="2"/>
  <c r="K2228" i="2"/>
  <c r="K2229" i="2"/>
  <c r="K2231" i="2"/>
  <c r="K2232" i="2"/>
  <c r="K2241" i="2"/>
  <c r="K2248" i="2"/>
  <c r="K2249" i="2"/>
  <c r="K2255" i="2"/>
  <c r="K2268" i="2"/>
  <c r="K2269" i="2"/>
  <c r="K2272" i="2"/>
  <c r="K2281" i="2"/>
  <c r="K2282" i="2"/>
  <c r="K2288" i="2"/>
  <c r="K2289" i="2"/>
  <c r="K2292" i="2"/>
  <c r="K2308" i="2"/>
  <c r="K2309" i="2"/>
  <c r="K2312" i="2"/>
  <c r="K2313" i="2"/>
  <c r="K2316" i="2"/>
  <c r="L17" i="2"/>
  <c r="L18" i="2"/>
  <c r="L19" i="2"/>
  <c r="L20" i="2"/>
  <c r="L21" i="2"/>
  <c r="L22" i="2"/>
  <c r="L23" i="2"/>
  <c r="L24" i="2"/>
  <c r="L25" i="2"/>
  <c r="L28" i="2"/>
  <c r="L35" i="2"/>
  <c r="L38" i="2"/>
  <c r="L39" i="2"/>
  <c r="L41" i="2"/>
  <c r="L42" i="2"/>
  <c r="L43" i="2"/>
  <c r="L44" i="2"/>
  <c r="L45" i="2"/>
  <c r="L46" i="2"/>
  <c r="L58" i="2"/>
  <c r="L59" i="2"/>
  <c r="L62" i="2"/>
  <c r="L66" i="2"/>
  <c r="L67" i="2"/>
  <c r="L68" i="2"/>
  <c r="L71" i="2"/>
  <c r="L74" i="2"/>
  <c r="L75" i="2"/>
  <c r="L81" i="2"/>
  <c r="L86" i="2"/>
  <c r="L88" i="2"/>
  <c r="L90" i="2"/>
  <c r="L107" i="2"/>
  <c r="L108" i="2"/>
  <c r="L114" i="2"/>
  <c r="L115" i="2"/>
  <c r="L117" i="2"/>
  <c r="L120" i="2"/>
  <c r="L122" i="2"/>
  <c r="L123" i="2"/>
  <c r="L126" i="2"/>
  <c r="L130" i="2"/>
  <c r="L131" i="2"/>
  <c r="L132" i="2"/>
  <c r="L136" i="2"/>
  <c r="L137" i="2"/>
  <c r="L139" i="2"/>
  <c r="L142" i="2"/>
  <c r="L143" i="2"/>
  <c r="L144" i="2"/>
  <c r="L149" i="2"/>
  <c r="L150" i="2"/>
  <c r="L151" i="2"/>
  <c r="L155" i="2"/>
  <c r="L156" i="2"/>
  <c r="L157" i="2"/>
  <c r="L161" i="2"/>
  <c r="L162" i="2"/>
  <c r="L164" i="2"/>
  <c r="L168" i="2"/>
  <c r="L169" i="2"/>
  <c r="L170" i="2"/>
  <c r="L174" i="2"/>
  <c r="L175" i="2"/>
  <c r="L177" i="2"/>
  <c r="L181" i="2"/>
  <c r="L182" i="2"/>
  <c r="L183" i="2"/>
  <c r="L187" i="2"/>
  <c r="L188" i="2"/>
  <c r="L193" i="2"/>
  <c r="L194" i="2"/>
  <c r="L196" i="2"/>
  <c r="L200" i="2"/>
  <c r="L201" i="2"/>
  <c r="L203" i="2"/>
  <c r="L206" i="2"/>
  <c r="L211" i="2"/>
  <c r="L212" i="2"/>
  <c r="L213" i="2"/>
  <c r="L217" i="2"/>
  <c r="L218" i="2"/>
  <c r="L220" i="2"/>
  <c r="L226" i="2"/>
  <c r="L227" i="2"/>
  <c r="L228" i="2"/>
  <c r="L232" i="2"/>
  <c r="L233" i="2"/>
  <c r="L235" i="2"/>
  <c r="L239" i="2"/>
  <c r="L240" i="2"/>
  <c r="L241" i="2"/>
  <c r="L245" i="2"/>
  <c r="L248" i="2"/>
  <c r="L249" i="2"/>
  <c r="L250" i="2"/>
  <c r="L254" i="2"/>
  <c r="L255" i="2"/>
  <c r="L256" i="2"/>
  <c r="L260" i="2"/>
  <c r="L261" i="2"/>
  <c r="L262" i="2"/>
  <c r="L267" i="2"/>
  <c r="L268" i="2"/>
  <c r="L269" i="2"/>
  <c r="L274" i="2"/>
  <c r="L275" i="2"/>
  <c r="L276" i="2"/>
  <c r="L280" i="2"/>
  <c r="L281" i="2"/>
  <c r="L282" i="2"/>
  <c r="L287" i="2"/>
  <c r="L288" i="2"/>
  <c r="L289" i="2"/>
  <c r="L293" i="2"/>
  <c r="L294" i="2"/>
  <c r="L295" i="2"/>
  <c r="L298" i="2"/>
  <c r="L299" i="2"/>
  <c r="L300" i="2"/>
  <c r="L301" i="2"/>
  <c r="L302" i="2"/>
  <c r="L306" i="2"/>
  <c r="L307" i="2"/>
  <c r="L308" i="2"/>
  <c r="L312" i="2"/>
  <c r="L313" i="2"/>
  <c r="L314" i="2"/>
  <c r="L318" i="2"/>
  <c r="L319" i="2"/>
  <c r="L321" i="2"/>
  <c r="L326" i="2"/>
  <c r="L327" i="2"/>
  <c r="L329" i="2"/>
  <c r="L335" i="2"/>
  <c r="L336" i="2"/>
  <c r="L337" i="2"/>
  <c r="L338" i="2"/>
  <c r="L342" i="2"/>
  <c r="L343" i="2"/>
  <c r="L344" i="2"/>
  <c r="L354" i="2"/>
  <c r="L355" i="2"/>
  <c r="L356" i="2"/>
  <c r="L363" i="2"/>
  <c r="L364" i="2"/>
  <c r="L365" i="2"/>
  <c r="L369" i="2"/>
  <c r="L370" i="2"/>
  <c r="L371" i="2"/>
  <c r="L376" i="2"/>
  <c r="L377" i="2"/>
  <c r="L381" i="2"/>
  <c r="L385" i="2"/>
  <c r="L386" i="2"/>
  <c r="L387" i="2"/>
  <c r="L388" i="2"/>
  <c r="L389" i="2"/>
  <c r="L390" i="2"/>
  <c r="L394" i="2"/>
  <c r="L395" i="2"/>
  <c r="L396" i="2"/>
  <c r="L397" i="2"/>
  <c r="L398" i="2"/>
  <c r="L39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62" i="2"/>
  <c r="L463" i="2"/>
  <c r="L464" i="2"/>
  <c r="L465" i="2"/>
  <c r="L466" i="2"/>
  <c r="L467" i="2"/>
  <c r="L468" i="2"/>
  <c r="L469" i="2"/>
  <c r="L477" i="2"/>
  <c r="L478" i="2"/>
  <c r="L479" i="2"/>
  <c r="L480" i="2"/>
  <c r="L481" i="2"/>
  <c r="L482" i="2"/>
  <c r="L483" i="2"/>
  <c r="L484" i="2"/>
  <c r="L485" i="2"/>
  <c r="L488" i="2"/>
  <c r="L489" i="2"/>
  <c r="L490" i="2"/>
  <c r="L491" i="2"/>
  <c r="L492" i="2"/>
  <c r="L496" i="2"/>
  <c r="L497" i="2"/>
  <c r="L498" i="2"/>
  <c r="L499" i="2"/>
  <c r="L500" i="2"/>
  <c r="L501" i="2"/>
  <c r="L502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8" i="2"/>
  <c r="L629" i="2"/>
  <c r="L630" i="2"/>
  <c r="L631" i="2"/>
  <c r="L632" i="2"/>
  <c r="L633" i="2"/>
  <c r="L634" i="2"/>
  <c r="L635" i="2"/>
  <c r="L636" i="2"/>
  <c r="L637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95" i="2"/>
  <c r="L696" i="2"/>
  <c r="L698" i="2"/>
  <c r="L703" i="2"/>
  <c r="L704" i="2"/>
  <c r="L707" i="2"/>
  <c r="L708" i="2"/>
  <c r="L709" i="2"/>
  <c r="L710" i="2"/>
  <c r="L716" i="2"/>
  <c r="L717" i="2"/>
  <c r="L736" i="2"/>
  <c r="L738" i="2"/>
  <c r="L759" i="2"/>
  <c r="L760" i="2"/>
  <c r="L761" i="2"/>
  <c r="L763" i="2"/>
  <c r="L779" i="2"/>
  <c r="L786" i="2"/>
  <c r="L787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6" i="2"/>
  <c r="L997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9" i="2"/>
  <c r="L1025" i="2"/>
  <c r="L1031" i="2"/>
  <c r="L1033" i="2"/>
  <c r="L1040" i="2"/>
  <c r="L1041" i="2"/>
  <c r="L1043" i="2"/>
  <c r="L1045" i="2"/>
  <c r="L1069" i="2"/>
  <c r="L1085" i="2"/>
  <c r="L1086" i="2"/>
  <c r="L1093" i="2"/>
  <c r="L1094" i="2"/>
  <c r="L1095" i="2"/>
  <c r="L1096" i="2"/>
  <c r="L1097" i="2"/>
  <c r="L1098" i="2"/>
  <c r="L1099" i="2"/>
  <c r="L1100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28" i="2"/>
  <c r="L1129" i="2"/>
  <c r="L1130" i="2"/>
  <c r="L1131" i="2"/>
  <c r="L1143" i="2"/>
  <c r="L1144" i="2"/>
  <c r="L1145" i="2"/>
  <c r="L1146" i="2"/>
  <c r="L1154" i="2"/>
  <c r="L1155" i="2"/>
  <c r="L1156" i="2"/>
  <c r="L1162" i="2"/>
  <c r="L1163" i="2"/>
  <c r="L1164" i="2"/>
  <c r="L1165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210" i="2"/>
  <c r="L1211" i="2"/>
  <c r="L1217" i="2"/>
  <c r="L1218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70" i="2"/>
  <c r="L1473" i="2"/>
  <c r="L1483" i="2"/>
  <c r="L1509" i="2"/>
  <c r="L1514" i="2"/>
  <c r="L1515" i="2"/>
  <c r="L1524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726" i="2"/>
  <c r="L1728" i="2"/>
  <c r="L1729" i="2"/>
  <c r="L1730" i="2"/>
  <c r="L1736" i="2"/>
  <c r="L1737" i="2"/>
  <c r="L1738" i="2"/>
  <c r="L1739" i="2"/>
  <c r="L1743" i="2"/>
  <c r="L1747" i="2"/>
  <c r="L1748" i="2"/>
  <c r="L1749" i="2"/>
  <c r="L1807" i="2"/>
  <c r="L1808" i="2"/>
  <c r="L1817" i="2"/>
  <c r="L1818" i="2"/>
  <c r="L1822" i="2"/>
  <c r="L1823" i="2"/>
  <c r="L1834" i="2"/>
  <c r="L1836" i="2"/>
  <c r="L1837" i="2"/>
  <c r="L1841" i="2"/>
  <c r="L1842" i="2"/>
  <c r="L1843" i="2"/>
  <c r="L1844" i="2"/>
  <c r="L1848" i="2"/>
  <c r="L1849" i="2"/>
  <c r="L1854" i="2"/>
  <c r="L1855" i="2"/>
  <c r="L1856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91" i="2"/>
  <c r="L1895" i="2"/>
  <c r="L1896" i="2"/>
  <c r="L1897" i="2"/>
  <c r="L1898" i="2"/>
  <c r="L1899" i="2"/>
  <c r="L1900" i="2"/>
  <c r="L1901" i="2"/>
  <c r="L1902" i="2"/>
  <c r="L1903" i="2"/>
  <c r="L1907" i="2"/>
  <c r="L1908" i="2"/>
  <c r="L1913" i="2"/>
  <c r="L1916" i="2"/>
  <c r="L1917" i="2"/>
  <c r="L1918" i="2"/>
  <c r="L1919" i="2"/>
  <c r="L1920" i="2"/>
  <c r="L1927" i="2"/>
  <c r="L1928" i="2"/>
  <c r="L1929" i="2"/>
  <c r="L1934" i="2"/>
  <c r="L1935" i="2"/>
  <c r="L1936" i="2"/>
  <c r="L1937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1" i="2"/>
  <c r="L1982" i="2"/>
  <c r="L1983" i="2"/>
  <c r="L1984" i="2"/>
  <c r="L1985" i="2"/>
  <c r="L1987" i="2"/>
  <c r="L1988" i="2"/>
  <c r="L1989" i="2"/>
  <c r="L1990" i="2"/>
  <c r="L1991" i="2"/>
  <c r="L1992" i="2"/>
  <c r="L1993" i="2"/>
  <c r="L1994" i="2"/>
  <c r="L1995" i="2"/>
  <c r="L1996" i="2"/>
  <c r="L1998" i="2"/>
  <c r="L2000" i="2"/>
  <c r="L2003" i="2"/>
  <c r="L2005" i="2"/>
  <c r="L2006" i="2"/>
  <c r="L2007" i="2"/>
  <c r="L2008" i="2"/>
  <c r="L2009" i="2"/>
  <c r="L2013" i="2"/>
  <c r="L2014" i="2"/>
  <c r="L2015" i="2"/>
  <c r="L2016" i="2"/>
  <c r="L2017" i="2"/>
  <c r="L2020" i="2"/>
  <c r="L2023" i="2"/>
  <c r="L2026" i="2"/>
  <c r="L2027" i="2"/>
  <c r="L2028" i="2"/>
  <c r="L2029" i="2"/>
  <c r="L2030" i="2"/>
  <c r="L2032" i="2"/>
  <c r="L2033" i="2"/>
  <c r="L2034" i="2"/>
  <c r="L2035" i="2"/>
  <c r="L2036" i="2"/>
  <c r="L2037" i="2"/>
  <c r="L2038" i="2"/>
  <c r="L2039" i="2"/>
  <c r="L2040" i="2"/>
  <c r="L2041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3" i="2"/>
  <c r="L2104" i="2"/>
  <c r="L2105" i="2"/>
  <c r="L2106" i="2"/>
  <c r="L2107" i="2"/>
  <c r="L2108" i="2"/>
  <c r="L2109" i="2"/>
  <c r="L2125" i="2"/>
  <c r="L2129" i="2"/>
  <c r="L2130" i="2"/>
  <c r="L2136" i="2"/>
  <c r="L2139" i="2"/>
  <c r="L2140" i="2"/>
  <c r="L2141" i="2"/>
  <c r="L2142" i="2"/>
  <c r="L2154" i="2"/>
  <c r="L2155" i="2"/>
  <c r="L2156" i="2"/>
  <c r="L2157" i="2"/>
  <c r="L2158" i="2"/>
  <c r="L2159" i="2"/>
  <c r="L2160" i="2"/>
  <c r="L2161" i="2"/>
  <c r="L2166" i="2"/>
  <c r="L2174" i="2"/>
  <c r="L2175" i="2"/>
  <c r="L2176" i="2"/>
  <c r="L2197" i="2"/>
  <c r="L2199" i="2"/>
  <c r="L2202" i="2"/>
  <c r="L2203" i="2"/>
  <c r="L2204" i="2"/>
  <c r="L2205" i="2"/>
  <c r="L2215" i="2"/>
  <c r="L2223" i="2"/>
  <c r="L2228" i="2"/>
  <c r="L2229" i="2"/>
  <c r="L2242" i="2"/>
  <c r="L2243" i="2"/>
  <c r="L2244" i="2"/>
  <c r="L2245" i="2"/>
  <c r="L2249" i="2"/>
  <c r="L2256" i="2"/>
  <c r="L2257" i="2"/>
  <c r="L2260" i="2"/>
  <c r="L2263" i="2"/>
  <c r="L2268" i="2"/>
  <c r="L2270" i="2"/>
  <c r="L2272" i="2"/>
  <c r="L2274" i="2"/>
  <c r="L2276" i="2"/>
  <c r="L2278" i="2"/>
  <c r="L2282" i="2"/>
  <c r="L2284" i="2"/>
  <c r="L2286" i="2"/>
  <c r="L2288" i="2"/>
  <c r="L2289" i="2"/>
  <c r="L2291" i="2"/>
  <c r="L2295" i="2"/>
  <c r="L2297" i="2"/>
  <c r="L2299" i="2"/>
  <c r="L2301" i="2"/>
  <c r="L2303" i="2"/>
  <c r="L2305" i="2"/>
  <c r="L2307" i="2"/>
  <c r="L2309" i="2"/>
  <c r="L2311" i="2"/>
  <c r="L2313" i="2"/>
  <c r="L2315" i="2"/>
  <c r="N2" i="2"/>
  <c r="M3" i="2"/>
  <c r="M5" i="2"/>
  <c r="N5" i="2" s="1"/>
  <c r="M6" i="2"/>
  <c r="M7" i="2"/>
  <c r="N7" i="2" s="1"/>
  <c r="M8" i="2"/>
  <c r="N8" i="2" s="1"/>
  <c r="M9" i="2"/>
  <c r="N9" i="2" s="1"/>
  <c r="M10" i="2"/>
  <c r="M11" i="2"/>
  <c r="M12" i="2"/>
  <c r="M13" i="2"/>
  <c r="N13" i="2" s="1"/>
  <c r="L13" i="2" s="1"/>
  <c r="M14" i="2"/>
  <c r="N14" i="2" s="1"/>
  <c r="L14" i="2" s="1"/>
  <c r="M15" i="2"/>
  <c r="N15" i="2" s="1"/>
  <c r="M16" i="2"/>
  <c r="M18" i="2"/>
  <c r="N18" i="2" s="1"/>
  <c r="O18" i="2" s="1"/>
  <c r="M19" i="2"/>
  <c r="M21" i="2"/>
  <c r="N21" i="2" s="1"/>
  <c r="O21" i="2" s="1"/>
  <c r="M22" i="2"/>
  <c r="N22" i="2" s="1"/>
  <c r="O22" i="2" s="1"/>
  <c r="M23" i="2"/>
  <c r="M25" i="2"/>
  <c r="N25" i="2" s="1"/>
  <c r="M26" i="2"/>
  <c r="M27" i="2"/>
  <c r="M28" i="2"/>
  <c r="N28" i="2" s="1"/>
  <c r="M29" i="2"/>
  <c r="N29" i="2" s="1"/>
  <c r="L29" i="2" s="1"/>
  <c r="M30" i="2"/>
  <c r="M31" i="2"/>
  <c r="M32" i="2"/>
  <c r="N32" i="2" s="1"/>
  <c r="M33" i="2"/>
  <c r="M34" i="2"/>
  <c r="M35" i="2"/>
  <c r="N35" i="2" s="1"/>
  <c r="M36" i="2"/>
  <c r="M37" i="2"/>
  <c r="N37" i="2" s="1"/>
  <c r="M38" i="2"/>
  <c r="N38" i="2" s="1"/>
  <c r="O38" i="2" s="1"/>
  <c r="M39" i="2"/>
  <c r="N39" i="2" s="1"/>
  <c r="O39" i="2" s="1"/>
  <c r="M41" i="2"/>
  <c r="N41" i="2" s="1"/>
  <c r="O41" i="2" s="1"/>
  <c r="M42" i="2"/>
  <c r="N42" i="2" s="1"/>
  <c r="O42" i="2" s="1"/>
  <c r="M43" i="2"/>
  <c r="N43" i="2" s="1"/>
  <c r="O43" i="2" s="1"/>
  <c r="M44" i="2"/>
  <c r="N44" i="2" s="1"/>
  <c r="O44" i="2" s="1"/>
  <c r="M46" i="2"/>
  <c r="N46" i="2" s="1"/>
  <c r="O46" i="2" s="1"/>
  <c r="M48" i="2"/>
  <c r="N48" i="2" s="1"/>
  <c r="L48" i="2" s="1"/>
  <c r="M49" i="2"/>
  <c r="N49" i="2" s="1"/>
  <c r="L49" i="2" s="1"/>
  <c r="M50" i="2"/>
  <c r="M51" i="2"/>
  <c r="N51" i="2" s="1"/>
  <c r="L51" i="2" s="1"/>
  <c r="M52" i="2"/>
  <c r="N52" i="2" s="1"/>
  <c r="L52" i="2" s="1"/>
  <c r="M53" i="2"/>
  <c r="M54" i="2"/>
  <c r="N54" i="2" s="1"/>
  <c r="L54" i="2" s="1"/>
  <c r="M55" i="2"/>
  <c r="N55" i="2" s="1"/>
  <c r="M58" i="2"/>
  <c r="N58" i="2" s="1"/>
  <c r="O58" i="2" s="1"/>
  <c r="M59" i="2"/>
  <c r="N59" i="2" s="1"/>
  <c r="M61" i="2"/>
  <c r="M62" i="2"/>
  <c r="M63" i="2"/>
  <c r="M64" i="2"/>
  <c r="N64" i="2" s="1"/>
  <c r="M65" i="2"/>
  <c r="N65" i="2" s="1"/>
  <c r="L65" i="2" s="1"/>
  <c r="M66" i="2"/>
  <c r="N66" i="2" s="1"/>
  <c r="M68" i="2"/>
  <c r="N68" i="2" s="1"/>
  <c r="O68" i="2" s="1"/>
  <c r="M69" i="2"/>
  <c r="N69" i="2" s="1"/>
  <c r="M70" i="2"/>
  <c r="M71" i="2"/>
  <c r="N71" i="2" s="1"/>
  <c r="O71" i="2" s="1"/>
  <c r="M72" i="2"/>
  <c r="M73" i="2"/>
  <c r="M74" i="2"/>
  <c r="N74" i="2" s="1"/>
  <c r="M75" i="2"/>
  <c r="M76" i="2"/>
  <c r="N76" i="2" s="1"/>
  <c r="M78" i="2"/>
  <c r="M79" i="2"/>
  <c r="M81" i="2"/>
  <c r="M82" i="2"/>
  <c r="N82" i="2" s="1"/>
  <c r="L82" i="2" s="1"/>
  <c r="M83" i="2"/>
  <c r="N83" i="2" s="1"/>
  <c r="M84" i="2"/>
  <c r="N84" i="2" s="1"/>
  <c r="M85" i="2"/>
  <c r="N85" i="2" s="1"/>
  <c r="L85" i="2" s="1"/>
  <c r="M86" i="2"/>
  <c r="N86" i="2" s="1"/>
  <c r="O86" i="2" s="1"/>
  <c r="M87" i="2"/>
  <c r="N87" i="2" s="1"/>
  <c r="M88" i="2"/>
  <c r="N88" i="2" s="1"/>
  <c r="O88" i="2" s="1"/>
  <c r="M89" i="2"/>
  <c r="N89" i="2" s="1"/>
  <c r="M90" i="2"/>
  <c r="N90" i="2" s="1"/>
  <c r="O90" i="2" s="1"/>
  <c r="M91" i="2"/>
  <c r="M92" i="2"/>
  <c r="N92" i="2" s="1"/>
  <c r="L92" i="2" s="1"/>
  <c r="M93" i="2"/>
  <c r="M94" i="2"/>
  <c r="N94" i="2" s="1"/>
  <c r="L94" i="2" s="1"/>
  <c r="M95" i="2"/>
  <c r="M96" i="2"/>
  <c r="M97" i="2"/>
  <c r="N97" i="2" s="1"/>
  <c r="L97" i="2" s="1"/>
  <c r="M98" i="2"/>
  <c r="M99" i="2"/>
  <c r="M101" i="2"/>
  <c r="M102" i="2"/>
  <c r="N102" i="2" s="1"/>
  <c r="L102" i="2" s="1"/>
  <c r="M103" i="2"/>
  <c r="N103" i="2" s="1"/>
  <c r="M105" i="2"/>
  <c r="M106" i="2"/>
  <c r="N106" i="2" s="1"/>
  <c r="L106" i="2" s="1"/>
  <c r="M107" i="2"/>
  <c r="N107" i="2" s="1"/>
  <c r="M108" i="2"/>
  <c r="N108" i="2" s="1"/>
  <c r="M109" i="2"/>
  <c r="N109" i="2" s="1"/>
  <c r="M110" i="2"/>
  <c r="M111" i="2"/>
  <c r="N111" i="2" s="1"/>
  <c r="M112" i="2"/>
  <c r="M113" i="2"/>
  <c r="N113" i="2" s="1"/>
  <c r="L113" i="2" s="1"/>
  <c r="M114" i="2"/>
  <c r="N114" i="2" s="1"/>
  <c r="M115" i="2"/>
  <c r="M118" i="2"/>
  <c r="N118" i="2" s="1"/>
  <c r="L118" i="2" s="1"/>
  <c r="M119" i="2"/>
  <c r="N119" i="2" s="1"/>
  <c r="L119" i="2" s="1"/>
  <c r="M121" i="2"/>
  <c r="N121" i="2" s="1"/>
  <c r="M122" i="2"/>
  <c r="N122" i="2" s="1"/>
  <c r="O122" i="2" s="1"/>
  <c r="M123" i="2"/>
  <c r="M125" i="2"/>
  <c r="N125" i="2" s="1"/>
  <c r="M126" i="2"/>
  <c r="N126" i="2" s="1"/>
  <c r="O126" i="2" s="1"/>
  <c r="M127" i="2"/>
  <c r="N127" i="2" s="1"/>
  <c r="M128" i="2"/>
  <c r="M129" i="2"/>
  <c r="N129" i="2" s="1"/>
  <c r="L129" i="2" s="1"/>
  <c r="M130" i="2"/>
  <c r="M131" i="2"/>
  <c r="N131" i="2" s="1"/>
  <c r="O131" i="2" s="1"/>
  <c r="M132" i="2"/>
  <c r="M133" i="2"/>
  <c r="M134" i="2"/>
  <c r="N134" i="2" s="1"/>
  <c r="L134" i="2" s="1"/>
  <c r="M135" i="2"/>
  <c r="N135" i="2" s="1"/>
  <c r="L135" i="2" s="1"/>
  <c r="M136" i="2"/>
  <c r="M138" i="2"/>
  <c r="N138" i="2" s="1"/>
  <c r="L138" i="2" s="1"/>
  <c r="M139" i="2"/>
  <c r="N139" i="2" s="1"/>
  <c r="O139" i="2" s="1"/>
  <c r="M141" i="2"/>
  <c r="N141" i="2" s="1"/>
  <c r="L141" i="2" s="1"/>
  <c r="M142" i="2"/>
  <c r="M143" i="2"/>
  <c r="N143" i="2" s="1"/>
  <c r="O143" i="2" s="1"/>
  <c r="M145" i="2"/>
  <c r="M146" i="2"/>
  <c r="M147" i="2"/>
  <c r="M148" i="2"/>
  <c r="N148" i="2" s="1"/>
  <c r="M149" i="2"/>
  <c r="N149" i="2" s="1"/>
  <c r="O149" i="2" s="1"/>
  <c r="M150" i="2"/>
  <c r="M151" i="2"/>
  <c r="N151" i="2" s="1"/>
  <c r="O151" i="2" s="1"/>
  <c r="M152" i="2"/>
  <c r="N152" i="2" s="1"/>
  <c r="L152" i="2" s="1"/>
  <c r="M153" i="2"/>
  <c r="M154" i="2"/>
  <c r="M155" i="2"/>
  <c r="N155" i="2" s="1"/>
  <c r="O155" i="2" s="1"/>
  <c r="M158" i="2"/>
  <c r="N158" i="2" s="1"/>
  <c r="M159" i="2"/>
  <c r="M161" i="2"/>
  <c r="N161" i="2" s="1"/>
  <c r="O161" i="2" s="1"/>
  <c r="M162" i="2"/>
  <c r="N162" i="2" s="1"/>
  <c r="O162" i="2" s="1"/>
  <c r="M163" i="2"/>
  <c r="M164" i="2"/>
  <c r="N164" i="2" s="1"/>
  <c r="O164" i="2" s="1"/>
  <c r="M165" i="2"/>
  <c r="M166" i="2"/>
  <c r="M167" i="2"/>
  <c r="M168" i="2"/>
  <c r="N168" i="2" s="1"/>
  <c r="O168" i="2" s="1"/>
  <c r="M169" i="2"/>
  <c r="N169" i="2" s="1"/>
  <c r="M170" i="2"/>
  <c r="M171" i="2"/>
  <c r="N171" i="2" s="1"/>
  <c r="L171" i="2" s="1"/>
  <c r="M172" i="2"/>
  <c r="N172" i="2" s="1"/>
  <c r="L172" i="2" s="1"/>
  <c r="M173" i="2"/>
  <c r="M174" i="2"/>
  <c r="M175" i="2"/>
  <c r="M177" i="2"/>
  <c r="N177" i="2" s="1"/>
  <c r="O177" i="2" s="1"/>
  <c r="M179" i="2"/>
  <c r="N179" i="2" s="1"/>
  <c r="L179" i="2" s="1"/>
  <c r="M181" i="2"/>
  <c r="N181" i="2" s="1"/>
  <c r="M182" i="2"/>
  <c r="N182" i="2" s="1"/>
  <c r="O182" i="2" s="1"/>
  <c r="M183" i="2"/>
  <c r="M184" i="2"/>
  <c r="N184" i="2" s="1"/>
  <c r="L184" i="2" s="1"/>
  <c r="M185" i="2"/>
  <c r="N185" i="2" s="1"/>
  <c r="M186" i="2"/>
  <c r="M187" i="2"/>
  <c r="N187" i="2" s="1"/>
  <c r="O187" i="2" s="1"/>
  <c r="M188" i="2"/>
  <c r="N188" i="2" s="1"/>
  <c r="O188" i="2" s="1"/>
  <c r="M189" i="2"/>
  <c r="N189" i="2" s="1"/>
  <c r="L189" i="2" s="1"/>
  <c r="M190" i="2"/>
  <c r="M191" i="2"/>
  <c r="M192" i="2"/>
  <c r="M193" i="2"/>
  <c r="M194" i="2"/>
  <c r="N194" i="2" s="1"/>
  <c r="M195" i="2"/>
  <c r="M196" i="2"/>
  <c r="M197" i="2"/>
  <c r="N197" i="2" s="1"/>
  <c r="M198" i="2"/>
  <c r="N198" i="2" s="1"/>
  <c r="L198" i="2" s="1"/>
  <c r="M199" i="2"/>
  <c r="M201" i="2"/>
  <c r="N201" i="2" s="1"/>
  <c r="M202" i="2"/>
  <c r="N202" i="2" s="1"/>
  <c r="L202" i="2" s="1"/>
  <c r="M203" i="2"/>
  <c r="N203" i="2" s="1"/>
  <c r="O203" i="2" s="1"/>
  <c r="M204" i="2"/>
  <c r="N204" i="2" s="1"/>
  <c r="L204" i="2" s="1"/>
  <c r="M205" i="2"/>
  <c r="N205" i="2" s="1"/>
  <c r="M206" i="2"/>
  <c r="N206" i="2" s="1"/>
  <c r="O206" i="2" s="1"/>
  <c r="M208" i="2"/>
  <c r="N208" i="2" s="1"/>
  <c r="M209" i="2"/>
  <c r="N209" i="2" s="1"/>
  <c r="L209" i="2" s="1"/>
  <c r="M210" i="2"/>
  <c r="M211" i="2"/>
  <c r="M212" i="2"/>
  <c r="M213" i="2"/>
  <c r="M214" i="2"/>
  <c r="N214" i="2" s="1"/>
  <c r="L214" i="2" s="1"/>
  <c r="M215" i="2"/>
  <c r="N215" i="2" s="1"/>
  <c r="L215" i="2" s="1"/>
  <c r="M216" i="2"/>
  <c r="M217" i="2"/>
  <c r="N217" i="2" s="1"/>
  <c r="O217" i="2" s="1"/>
  <c r="M219" i="2"/>
  <c r="N219" i="2" s="1"/>
  <c r="M221" i="2"/>
  <c r="M222" i="2"/>
  <c r="N222" i="2" s="1"/>
  <c r="L222" i="2" s="1"/>
  <c r="M223" i="2"/>
  <c r="M224" i="2"/>
  <c r="N224" i="2" s="1"/>
  <c r="M225" i="2"/>
  <c r="M226" i="2"/>
  <c r="N226" i="2" s="1"/>
  <c r="O226" i="2" s="1"/>
  <c r="M227" i="2"/>
  <c r="N227" i="2" s="1"/>
  <c r="O227" i="2" s="1"/>
  <c r="M228" i="2"/>
  <c r="N228" i="2" s="1"/>
  <c r="O228" i="2" s="1"/>
  <c r="M229" i="2"/>
  <c r="N229" i="2" s="1"/>
  <c r="L229" i="2" s="1"/>
  <c r="M230" i="2"/>
  <c r="N230" i="2" s="1"/>
  <c r="M231" i="2"/>
  <c r="N231" i="2" s="1"/>
  <c r="L231" i="2" s="1"/>
  <c r="M232" i="2"/>
  <c r="M233" i="2"/>
  <c r="N233" i="2" s="1"/>
  <c r="O233" i="2" s="1"/>
  <c r="M234" i="2"/>
  <c r="M235" i="2"/>
  <c r="M236" i="2"/>
  <c r="N236" i="2" s="1"/>
  <c r="M238" i="2"/>
  <c r="N238" i="2" s="1"/>
  <c r="L238" i="2" s="1"/>
  <c r="M239" i="2"/>
  <c r="N239" i="2" s="1"/>
  <c r="M241" i="2"/>
  <c r="N241" i="2" s="1"/>
  <c r="M242" i="2"/>
  <c r="N242" i="2" s="1"/>
  <c r="M243" i="2"/>
  <c r="M245" i="2"/>
  <c r="N245" i="2" s="1"/>
  <c r="M246" i="2"/>
  <c r="N246" i="2" s="1"/>
  <c r="M247" i="2"/>
  <c r="N247" i="2" s="1"/>
  <c r="M248" i="2"/>
  <c r="N248" i="2" s="1"/>
  <c r="O248" i="2" s="1"/>
  <c r="M249" i="2"/>
  <c r="N249" i="2" s="1"/>
  <c r="O249" i="2" s="1"/>
  <c r="M250" i="2"/>
  <c r="M251" i="2"/>
  <c r="M252" i="2"/>
  <c r="N252" i="2" s="1"/>
  <c r="M253" i="2"/>
  <c r="N253" i="2" s="1"/>
  <c r="L253" i="2" s="1"/>
  <c r="M254" i="2"/>
  <c r="N254" i="2" s="1"/>
  <c r="M255" i="2"/>
  <c r="M256" i="2"/>
  <c r="M259" i="2"/>
  <c r="N259" i="2" s="1"/>
  <c r="M261" i="2"/>
  <c r="N261" i="2" s="1"/>
  <c r="O261" i="2" s="1"/>
  <c r="M262" i="2"/>
  <c r="N262" i="2" s="1"/>
  <c r="O262" i="2" s="1"/>
  <c r="M263" i="2"/>
  <c r="M266" i="2"/>
  <c r="N266" i="2" s="1"/>
  <c r="L266" i="2" s="1"/>
  <c r="M267" i="2"/>
  <c r="N267" i="2" s="1"/>
  <c r="O267" i="2" s="1"/>
  <c r="M268" i="2"/>
  <c r="M269" i="2"/>
  <c r="N269" i="2" s="1"/>
  <c r="O269" i="2" s="1"/>
  <c r="M270" i="2"/>
  <c r="N270" i="2" s="1"/>
  <c r="L270" i="2" s="1"/>
  <c r="M271" i="2"/>
  <c r="N271" i="2" s="1"/>
  <c r="M272" i="2"/>
  <c r="N272" i="2" s="1"/>
  <c r="L272" i="2" s="1"/>
  <c r="M273" i="2"/>
  <c r="N273" i="2" s="1"/>
  <c r="M274" i="2"/>
  <c r="N274" i="2" s="1"/>
  <c r="O274" i="2" s="1"/>
  <c r="M275" i="2"/>
  <c r="N275" i="2" s="1"/>
  <c r="O275" i="2" s="1"/>
  <c r="M276" i="2"/>
  <c r="M278" i="2"/>
  <c r="N278" i="2" s="1"/>
  <c r="M279" i="2"/>
  <c r="N279" i="2" s="1"/>
  <c r="M281" i="2"/>
  <c r="N281" i="2" s="1"/>
  <c r="O281" i="2" s="1"/>
  <c r="M282" i="2"/>
  <c r="N282" i="2" s="1"/>
  <c r="M283" i="2"/>
  <c r="M286" i="2"/>
  <c r="M288" i="2"/>
  <c r="N288" i="2" s="1"/>
  <c r="O288" i="2" s="1"/>
  <c r="M289" i="2"/>
  <c r="N289" i="2" s="1"/>
  <c r="O289" i="2" s="1"/>
  <c r="M290" i="2"/>
  <c r="M291" i="2"/>
  <c r="N291" i="2" s="1"/>
  <c r="M292" i="2"/>
  <c r="M293" i="2"/>
  <c r="N293" i="2" s="1"/>
  <c r="O293" i="2" s="1"/>
  <c r="M294" i="2"/>
  <c r="N294" i="2" s="1"/>
  <c r="O294" i="2" s="1"/>
  <c r="M295" i="2"/>
  <c r="N295" i="2" s="1"/>
  <c r="O295" i="2" s="1"/>
  <c r="M296" i="2"/>
  <c r="M298" i="2"/>
  <c r="N298" i="2" s="1"/>
  <c r="O298" i="2" s="1"/>
  <c r="M299" i="2"/>
  <c r="M301" i="2"/>
  <c r="N301" i="2" s="1"/>
  <c r="O301" i="2" s="1"/>
  <c r="M302" i="2"/>
  <c r="N302" i="2" s="1"/>
  <c r="O302" i="2" s="1"/>
  <c r="M303" i="2"/>
  <c r="M305" i="2"/>
  <c r="M306" i="2"/>
  <c r="M308" i="2"/>
  <c r="N308" i="2" s="1"/>
  <c r="M309" i="2"/>
  <c r="N309" i="2" s="1"/>
  <c r="M310" i="2"/>
  <c r="N310" i="2" s="1"/>
  <c r="M311" i="2"/>
  <c r="M312" i="2"/>
  <c r="N312" i="2" s="1"/>
  <c r="O312" i="2" s="1"/>
  <c r="M313" i="2"/>
  <c r="M314" i="2"/>
  <c r="N314" i="2" s="1"/>
  <c r="O314" i="2" s="1"/>
  <c r="M315" i="2"/>
  <c r="M316" i="2"/>
  <c r="M317" i="2"/>
  <c r="N317" i="2" s="1"/>
  <c r="M318" i="2"/>
  <c r="M319" i="2"/>
  <c r="N319" i="2" s="1"/>
  <c r="O319" i="2" s="1"/>
  <c r="M321" i="2"/>
  <c r="M322" i="2"/>
  <c r="M323" i="2"/>
  <c r="M324" i="2"/>
  <c r="N324" i="2" s="1"/>
  <c r="L324" i="2" s="1"/>
  <c r="M325" i="2"/>
  <c r="N325" i="2" s="1"/>
  <c r="M326" i="2"/>
  <c r="M327" i="2"/>
  <c r="N327" i="2" s="1"/>
  <c r="M328" i="2"/>
  <c r="M329" i="2"/>
  <c r="N329" i="2" s="1"/>
  <c r="M330" i="2"/>
  <c r="M331" i="2"/>
  <c r="M332" i="2"/>
  <c r="N332" i="2" s="1"/>
  <c r="M333" i="2"/>
  <c r="N333" i="2" s="1"/>
  <c r="M334" i="2"/>
  <c r="M335" i="2"/>
  <c r="N335" i="2" s="1"/>
  <c r="O335" i="2" s="1"/>
  <c r="M336" i="2"/>
  <c r="M338" i="2"/>
  <c r="N338" i="2" s="1"/>
  <c r="O338" i="2" s="1"/>
  <c r="M339" i="2"/>
  <c r="M341" i="2"/>
  <c r="N341" i="2" s="1"/>
  <c r="L341" i="2" s="1"/>
  <c r="M342" i="2"/>
  <c r="N342" i="2" s="1"/>
  <c r="O342" i="2" s="1"/>
  <c r="M343" i="2"/>
  <c r="M345" i="2"/>
  <c r="N345" i="2" s="1"/>
  <c r="M346" i="2"/>
  <c r="N346" i="2" s="1"/>
  <c r="M347" i="2"/>
  <c r="M348" i="2"/>
  <c r="M349" i="2"/>
  <c r="N349" i="2" s="1"/>
  <c r="L349" i="2" s="1"/>
  <c r="M350" i="2"/>
  <c r="M351" i="2"/>
  <c r="N351" i="2" s="1"/>
  <c r="L351" i="2" s="1"/>
  <c r="M352" i="2"/>
  <c r="M353" i="2"/>
  <c r="N353" i="2" s="1"/>
  <c r="L353" i="2" s="1"/>
  <c r="M354" i="2"/>
  <c r="M355" i="2"/>
  <c r="N355" i="2" s="1"/>
  <c r="O355" i="2" s="1"/>
  <c r="M356" i="2"/>
  <c r="N356" i="2" s="1"/>
  <c r="M359" i="2"/>
  <c r="N359" i="2" s="1"/>
  <c r="L359" i="2" s="1"/>
  <c r="M361" i="2"/>
  <c r="M362" i="2"/>
  <c r="M363" i="2"/>
  <c r="N363" i="2" s="1"/>
  <c r="O363" i="2" s="1"/>
  <c r="M364" i="2"/>
  <c r="M365" i="2"/>
  <c r="M366" i="2"/>
  <c r="N366" i="2" s="1"/>
  <c r="M367" i="2"/>
  <c r="N367" i="2" s="1"/>
  <c r="M368" i="2"/>
  <c r="N368" i="2" s="1"/>
  <c r="M369" i="2"/>
  <c r="N369" i="2" s="1"/>
  <c r="O369" i="2" s="1"/>
  <c r="M370" i="2"/>
  <c r="N370" i="2" s="1"/>
  <c r="O370" i="2" s="1"/>
  <c r="M371" i="2"/>
  <c r="M372" i="2"/>
  <c r="N372" i="2" s="1"/>
  <c r="L372" i="2" s="1"/>
  <c r="M373" i="2"/>
  <c r="M374" i="2"/>
  <c r="M375" i="2"/>
  <c r="N375" i="2" s="1"/>
  <c r="M376" i="2"/>
  <c r="N376" i="2" s="1"/>
  <c r="M378" i="2"/>
  <c r="N378" i="2" s="1"/>
  <c r="L378" i="2" s="1"/>
  <c r="M379" i="2"/>
  <c r="N379" i="2" s="1"/>
  <c r="L379" i="2" s="1"/>
  <c r="M381" i="2"/>
  <c r="N381" i="2" s="1"/>
  <c r="M382" i="2"/>
  <c r="N382" i="2" s="1"/>
  <c r="M383" i="2"/>
  <c r="N383" i="2" s="1"/>
  <c r="M384" i="2"/>
  <c r="N384" i="2" s="1"/>
  <c r="M385" i="2"/>
  <c r="N385" i="2" s="1"/>
  <c r="M386" i="2"/>
  <c r="M387" i="2"/>
  <c r="N387" i="2" s="1"/>
  <c r="O387" i="2" s="1"/>
  <c r="M388" i="2"/>
  <c r="N388" i="2" s="1"/>
  <c r="M389" i="2"/>
  <c r="M390" i="2"/>
  <c r="N390" i="2" s="1"/>
  <c r="O390" i="2" s="1"/>
  <c r="M391" i="2"/>
  <c r="N391" i="2" s="1"/>
  <c r="L391" i="2" s="1"/>
  <c r="M392" i="2"/>
  <c r="M393" i="2"/>
  <c r="N393" i="2" s="1"/>
  <c r="L393" i="2" s="1"/>
  <c r="M394" i="2"/>
  <c r="M395" i="2"/>
  <c r="N395" i="2" s="1"/>
  <c r="O395" i="2" s="1"/>
  <c r="M398" i="2"/>
  <c r="M399" i="2"/>
  <c r="N399" i="2" s="1"/>
  <c r="M401" i="2"/>
  <c r="N401" i="2" s="1"/>
  <c r="L401" i="2" s="1"/>
  <c r="M402" i="2"/>
  <c r="M403" i="2"/>
  <c r="N403" i="2" s="1"/>
  <c r="M405" i="2"/>
  <c r="N405" i="2" s="1"/>
  <c r="L405" i="2" s="1"/>
  <c r="M406" i="2"/>
  <c r="M407" i="2"/>
  <c r="N407" i="2" s="1"/>
  <c r="M408" i="2"/>
  <c r="N408" i="2" s="1"/>
  <c r="L408" i="2" s="1"/>
  <c r="M409" i="2"/>
  <c r="M410" i="2"/>
  <c r="M411" i="2"/>
  <c r="M412" i="2"/>
  <c r="N412" i="2" s="1"/>
  <c r="O412" i="2" s="1"/>
  <c r="M413" i="2"/>
  <c r="N413" i="2" s="1"/>
  <c r="M414" i="2"/>
  <c r="N414" i="2" s="1"/>
  <c r="O414" i="2" s="1"/>
  <c r="M415" i="2"/>
  <c r="N415" i="2" s="1"/>
  <c r="O415" i="2" s="1"/>
  <c r="M417" i="2"/>
  <c r="N417" i="2" s="1"/>
  <c r="O417" i="2" s="1"/>
  <c r="M419" i="2"/>
  <c r="M421" i="2"/>
  <c r="M422" i="2"/>
  <c r="N422" i="2" s="1"/>
  <c r="O422" i="2" s="1"/>
  <c r="M423" i="2"/>
  <c r="N423" i="2" s="1"/>
  <c r="L423" i="2" s="1"/>
  <c r="M425" i="2"/>
  <c r="M426" i="2"/>
  <c r="M427" i="2"/>
  <c r="M428" i="2"/>
  <c r="N428" i="2" s="1"/>
  <c r="O428" i="2" s="1"/>
  <c r="M429" i="2"/>
  <c r="N429" i="2" s="1"/>
  <c r="M430" i="2"/>
  <c r="M431" i="2"/>
  <c r="N431" i="2" s="1"/>
  <c r="O431" i="2" s="1"/>
  <c r="M432" i="2"/>
  <c r="N432" i="2" s="1"/>
  <c r="O432" i="2" s="1"/>
  <c r="M433" i="2"/>
  <c r="N433" i="2" s="1"/>
  <c r="O433" i="2" s="1"/>
  <c r="M434" i="2"/>
  <c r="M435" i="2"/>
  <c r="N435" i="2" s="1"/>
  <c r="O435" i="2" s="1"/>
  <c r="M436" i="2"/>
  <c r="M438" i="2"/>
  <c r="M439" i="2"/>
  <c r="M441" i="2"/>
  <c r="N441" i="2" s="1"/>
  <c r="M442" i="2"/>
  <c r="M443" i="2"/>
  <c r="N443" i="2" s="1"/>
  <c r="O443" i="2" s="1"/>
  <c r="M444" i="2"/>
  <c r="M445" i="2"/>
  <c r="N445" i="2" s="1"/>
  <c r="O445" i="2" s="1"/>
  <c r="M446" i="2"/>
  <c r="M447" i="2"/>
  <c r="N447" i="2" s="1"/>
  <c r="O447" i="2" s="1"/>
  <c r="M448" i="2"/>
  <c r="M449" i="2"/>
  <c r="M450" i="2"/>
  <c r="N450" i="2" s="1"/>
  <c r="M451" i="2"/>
  <c r="N451" i="2" s="1"/>
  <c r="M452" i="2"/>
  <c r="N452" i="2" s="1"/>
  <c r="O452" i="2" s="1"/>
  <c r="M453" i="2"/>
  <c r="N453" i="2" s="1"/>
  <c r="O453" i="2" s="1"/>
  <c r="M454" i="2"/>
  <c r="N454" i="2" s="1"/>
  <c r="O454" i="2" s="1"/>
  <c r="M455" i="2"/>
  <c r="N455" i="2" s="1"/>
  <c r="M458" i="2"/>
  <c r="N458" i="2" s="1"/>
  <c r="O458" i="2" s="1"/>
  <c r="M459" i="2"/>
  <c r="M461" i="2"/>
  <c r="M462" i="2"/>
  <c r="N462" i="2" s="1"/>
  <c r="M463" i="2"/>
  <c r="M465" i="2"/>
  <c r="M466" i="2"/>
  <c r="N466" i="2" s="1"/>
  <c r="O466" i="2" s="1"/>
  <c r="M467" i="2"/>
  <c r="M468" i="2"/>
  <c r="M469" i="2"/>
  <c r="M470" i="2"/>
  <c r="M471" i="2"/>
  <c r="M472" i="2"/>
  <c r="M473" i="2"/>
  <c r="N473" i="2" s="1"/>
  <c r="L473" i="2" s="1"/>
  <c r="M474" i="2"/>
  <c r="N474" i="2" s="1"/>
  <c r="L474" i="2" s="1"/>
  <c r="M475" i="2"/>
  <c r="M476" i="2"/>
  <c r="M478" i="2"/>
  <c r="N478" i="2" s="1"/>
  <c r="O478" i="2" s="1"/>
  <c r="M479" i="2"/>
  <c r="N479" i="2" s="1"/>
  <c r="O479" i="2" s="1"/>
  <c r="M481" i="2"/>
  <c r="N481" i="2" s="1"/>
  <c r="O481" i="2" s="1"/>
  <c r="M482" i="2"/>
  <c r="M483" i="2"/>
  <c r="N483" i="2" s="1"/>
  <c r="O483" i="2" s="1"/>
  <c r="M485" i="2"/>
  <c r="N485" i="2" s="1"/>
  <c r="M486" i="2"/>
  <c r="N486" i="2" s="1"/>
  <c r="M488" i="2"/>
  <c r="M489" i="2"/>
  <c r="N489" i="2" s="1"/>
  <c r="O489" i="2" s="1"/>
  <c r="M490" i="2"/>
  <c r="M491" i="2"/>
  <c r="M492" i="2"/>
  <c r="N492" i="2" s="1"/>
  <c r="M493" i="2"/>
  <c r="N493" i="2" s="1"/>
  <c r="L493" i="2" s="1"/>
  <c r="M494" i="2"/>
  <c r="N494" i="2" s="1"/>
  <c r="M495" i="2"/>
  <c r="N495" i="2" s="1"/>
  <c r="M496" i="2"/>
  <c r="M499" i="2"/>
  <c r="N499" i="2" s="1"/>
  <c r="M501" i="2"/>
  <c r="M502" i="2"/>
  <c r="N502" i="2" s="1"/>
  <c r="M503" i="2"/>
  <c r="N503" i="2" s="1"/>
  <c r="M506" i="2"/>
  <c r="N506" i="2" s="1"/>
  <c r="M508" i="2"/>
  <c r="N508" i="2" s="1"/>
  <c r="L508" i="2" s="1"/>
  <c r="M509" i="2"/>
  <c r="M510" i="2"/>
  <c r="N510" i="2" s="1"/>
  <c r="M511" i="2"/>
  <c r="N511" i="2" s="1"/>
  <c r="M512" i="2"/>
  <c r="M513" i="2"/>
  <c r="N513" i="2" s="1"/>
  <c r="O513" i="2" s="1"/>
  <c r="M514" i="2"/>
  <c r="N514" i="2" s="1"/>
  <c r="O514" i="2" s="1"/>
  <c r="M515" i="2"/>
  <c r="M516" i="2"/>
  <c r="M519" i="2"/>
  <c r="M521" i="2"/>
  <c r="N521" i="2" s="1"/>
  <c r="O521" i="2" s="1"/>
  <c r="M523" i="2"/>
  <c r="N523" i="2" s="1"/>
  <c r="O523" i="2" s="1"/>
  <c r="M525" i="2"/>
  <c r="M526" i="2"/>
  <c r="N526" i="2" s="1"/>
  <c r="M527" i="2"/>
  <c r="M528" i="2"/>
  <c r="N528" i="2" s="1"/>
  <c r="O528" i="2" s="1"/>
  <c r="M529" i="2"/>
  <c r="M530" i="2"/>
  <c r="N530" i="2" s="1"/>
  <c r="M531" i="2"/>
  <c r="N531" i="2" s="1"/>
  <c r="M532" i="2"/>
  <c r="N532" i="2" s="1"/>
  <c r="O532" i="2" s="1"/>
  <c r="M533" i="2"/>
  <c r="M534" i="2"/>
  <c r="N534" i="2" s="1"/>
  <c r="M535" i="2"/>
  <c r="N535" i="2" s="1"/>
  <c r="O535" i="2" s="1"/>
  <c r="M537" i="2"/>
  <c r="N537" i="2" s="1"/>
  <c r="O537" i="2" s="1"/>
  <c r="M539" i="2"/>
  <c r="N539" i="2" s="1"/>
  <c r="O539" i="2" s="1"/>
  <c r="M541" i="2"/>
  <c r="N541" i="2" s="1"/>
  <c r="O541" i="2" s="1"/>
  <c r="M542" i="2"/>
  <c r="M543" i="2"/>
  <c r="M545" i="2"/>
  <c r="N545" i="2" s="1"/>
  <c r="O545" i="2" s="1"/>
  <c r="M547" i="2"/>
  <c r="N547" i="2" s="1"/>
  <c r="O547" i="2" s="1"/>
  <c r="M548" i="2"/>
  <c r="N548" i="2" s="1"/>
  <c r="O548" i="2" s="1"/>
  <c r="M549" i="2"/>
  <c r="M550" i="2"/>
  <c r="N550" i="2" s="1"/>
  <c r="O550" i="2" s="1"/>
  <c r="M551" i="2"/>
  <c r="N551" i="2" s="1"/>
  <c r="O551" i="2" s="1"/>
  <c r="M552" i="2"/>
  <c r="N552" i="2" s="1"/>
  <c r="M553" i="2"/>
  <c r="M554" i="2"/>
  <c r="M555" i="2"/>
  <c r="M556" i="2"/>
  <c r="N556" i="2" s="1"/>
  <c r="O556" i="2" s="1"/>
  <c r="M559" i="2"/>
  <c r="N559" i="2" s="1"/>
  <c r="O559" i="2" s="1"/>
  <c r="M560" i="2"/>
  <c r="N560" i="2" s="1"/>
  <c r="O560" i="2" s="1"/>
  <c r="M561" i="2"/>
  <c r="M562" i="2"/>
  <c r="N562" i="2" s="1"/>
  <c r="O562" i="2" s="1"/>
  <c r="M563" i="2"/>
  <c r="M564" i="2"/>
  <c r="N564" i="2" s="1"/>
  <c r="O564" i="2" s="1"/>
  <c r="M565" i="2"/>
  <c r="M566" i="2"/>
  <c r="M568" i="2"/>
  <c r="N568" i="2" s="1"/>
  <c r="O568" i="2" s="1"/>
  <c r="M569" i="2"/>
  <c r="N569" i="2" s="1"/>
  <c r="M570" i="2"/>
  <c r="N570" i="2" s="1"/>
  <c r="M571" i="2"/>
  <c r="N571" i="2" s="1"/>
  <c r="M572" i="2"/>
  <c r="N572" i="2" s="1"/>
  <c r="O572" i="2" s="1"/>
  <c r="M573" i="2"/>
  <c r="N573" i="2" s="1"/>
  <c r="O573" i="2" s="1"/>
  <c r="M574" i="2"/>
  <c r="M575" i="2"/>
  <c r="N575" i="2" s="1"/>
  <c r="M579" i="2"/>
  <c r="N579" i="2" s="1"/>
  <c r="O579" i="2" s="1"/>
  <c r="M581" i="2"/>
  <c r="N581" i="2" s="1"/>
  <c r="M583" i="2"/>
  <c r="N583" i="2" s="1"/>
  <c r="O583" i="2" s="1"/>
  <c r="M584" i="2"/>
  <c r="N584" i="2" s="1"/>
  <c r="O584" i="2" s="1"/>
  <c r="M585" i="2"/>
  <c r="M586" i="2"/>
  <c r="M587" i="2"/>
  <c r="N587" i="2" s="1"/>
  <c r="O587" i="2" s="1"/>
  <c r="M588" i="2"/>
  <c r="N588" i="2" s="1"/>
  <c r="O588" i="2" s="1"/>
  <c r="M589" i="2"/>
  <c r="M590" i="2"/>
  <c r="N590" i="2" s="1"/>
  <c r="M591" i="2"/>
  <c r="M592" i="2"/>
  <c r="M593" i="2"/>
  <c r="N593" i="2" s="1"/>
  <c r="M594" i="2"/>
  <c r="N594" i="2" s="1"/>
  <c r="O594" i="2" s="1"/>
  <c r="M595" i="2"/>
  <c r="N595" i="2" s="1"/>
  <c r="M596" i="2"/>
  <c r="N596" i="2" s="1"/>
  <c r="M599" i="2"/>
  <c r="M601" i="2"/>
  <c r="M603" i="2"/>
  <c r="M606" i="2"/>
  <c r="N606" i="2" s="1"/>
  <c r="M607" i="2"/>
  <c r="N607" i="2" s="1"/>
  <c r="M608" i="2"/>
  <c r="M609" i="2"/>
  <c r="M610" i="2"/>
  <c r="N610" i="2" s="1"/>
  <c r="O610" i="2" s="1"/>
  <c r="M611" i="2"/>
  <c r="N611" i="2" s="1"/>
  <c r="M612" i="2"/>
  <c r="M613" i="2"/>
  <c r="N613" i="2" s="1"/>
  <c r="O613" i="2" s="1"/>
  <c r="M614" i="2"/>
  <c r="N614" i="2" s="1"/>
  <c r="O614" i="2" s="1"/>
  <c r="M615" i="2"/>
  <c r="M616" i="2"/>
  <c r="N616" i="2" s="1"/>
  <c r="M619" i="2"/>
  <c r="N619" i="2" s="1"/>
  <c r="O619" i="2" s="1"/>
  <c r="M621" i="2"/>
  <c r="M622" i="2"/>
  <c r="M623" i="2"/>
  <c r="N623" i="2" s="1"/>
  <c r="O623" i="2" s="1"/>
  <c r="M624" i="2"/>
  <c r="M626" i="2"/>
  <c r="M628" i="2"/>
  <c r="N628" i="2" s="1"/>
  <c r="M629" i="2"/>
  <c r="M630" i="2"/>
  <c r="N630" i="2" s="1"/>
  <c r="M631" i="2"/>
  <c r="M632" i="2"/>
  <c r="M633" i="2"/>
  <c r="M634" i="2"/>
  <c r="N634" i="2" s="1"/>
  <c r="O634" i="2" s="1"/>
  <c r="M635" i="2"/>
  <c r="N635" i="2" s="1"/>
  <c r="O635" i="2" s="1"/>
  <c r="M639" i="2"/>
  <c r="N639" i="2" s="1"/>
  <c r="M641" i="2"/>
  <c r="N641" i="2" s="1"/>
  <c r="M643" i="2"/>
  <c r="N643" i="2" s="1"/>
  <c r="O643" i="2" s="1"/>
  <c r="M644" i="2"/>
  <c r="N644" i="2" s="1"/>
  <c r="O644" i="2" s="1"/>
  <c r="M645" i="2"/>
  <c r="N645" i="2" s="1"/>
  <c r="O645" i="2" s="1"/>
  <c r="M646" i="2"/>
  <c r="N646" i="2" s="1"/>
  <c r="O646" i="2" s="1"/>
  <c r="M647" i="2"/>
  <c r="M648" i="2"/>
  <c r="M649" i="2"/>
  <c r="M650" i="2"/>
  <c r="N650" i="2" s="1"/>
  <c r="O650" i="2" s="1"/>
  <c r="M651" i="2"/>
  <c r="M652" i="2"/>
  <c r="N652" i="2" s="1"/>
  <c r="O652" i="2" s="1"/>
  <c r="M653" i="2"/>
  <c r="N653" i="2" s="1"/>
  <c r="O653" i="2" s="1"/>
  <c r="M654" i="2"/>
  <c r="M655" i="2"/>
  <c r="M656" i="2"/>
  <c r="N656" i="2" s="1"/>
  <c r="M659" i="2"/>
  <c r="N659" i="2" s="1"/>
  <c r="L659" i="2" s="1"/>
  <c r="M661" i="2"/>
  <c r="N661" i="2" s="1"/>
  <c r="M663" i="2"/>
  <c r="M665" i="2"/>
  <c r="N665" i="2" s="1"/>
  <c r="M666" i="2"/>
  <c r="M667" i="2"/>
  <c r="N667" i="2" s="1"/>
  <c r="L667" i="2" s="1"/>
  <c r="M668" i="2"/>
  <c r="N668" i="2" s="1"/>
  <c r="M669" i="2"/>
  <c r="N669" i="2" s="1"/>
  <c r="L669" i="2" s="1"/>
  <c r="M670" i="2"/>
  <c r="N670" i="2" s="1"/>
  <c r="L670" i="2" s="1"/>
  <c r="M671" i="2"/>
  <c r="M672" i="2"/>
  <c r="M673" i="2"/>
  <c r="M674" i="2"/>
  <c r="N674" i="2" s="1"/>
  <c r="L674" i="2" s="1"/>
  <c r="M675" i="2"/>
  <c r="M676" i="2"/>
  <c r="M679" i="2"/>
  <c r="N679" i="2" s="1"/>
  <c r="M681" i="2"/>
  <c r="N681" i="2" s="1"/>
  <c r="M682" i="2"/>
  <c r="N682" i="2" s="1"/>
  <c r="L682" i="2" s="1"/>
  <c r="M683" i="2"/>
  <c r="M685" i="2"/>
  <c r="N685" i="2" s="1"/>
  <c r="L685" i="2" s="1"/>
  <c r="M686" i="2"/>
  <c r="M688" i="2"/>
  <c r="N688" i="2" s="1"/>
  <c r="M689" i="2"/>
  <c r="N689" i="2" s="1"/>
  <c r="M690" i="2"/>
  <c r="N690" i="2" s="1"/>
  <c r="M691" i="2"/>
  <c r="N691" i="2" s="1"/>
  <c r="M692" i="2"/>
  <c r="N692" i="2" s="1"/>
  <c r="L692" i="2" s="1"/>
  <c r="M693" i="2"/>
  <c r="N693" i="2" s="1"/>
  <c r="L693" i="2" s="1"/>
  <c r="M694" i="2"/>
  <c r="M695" i="2"/>
  <c r="N695" i="2" s="1"/>
  <c r="O695" i="2" s="1"/>
  <c r="M699" i="2"/>
  <c r="M701" i="2"/>
  <c r="M702" i="2"/>
  <c r="N702" i="2" s="1"/>
  <c r="M703" i="2"/>
  <c r="N703" i="2" s="1"/>
  <c r="M704" i="2"/>
  <c r="N704" i="2" s="1"/>
  <c r="O704" i="2" s="1"/>
  <c r="M706" i="2"/>
  <c r="M707" i="2"/>
  <c r="M708" i="2"/>
  <c r="N708" i="2" s="1"/>
  <c r="O708" i="2" s="1"/>
  <c r="M709" i="2"/>
  <c r="N709" i="2" s="1"/>
  <c r="M710" i="2"/>
  <c r="N710" i="2" s="1"/>
  <c r="M711" i="2"/>
  <c r="N711" i="2" s="1"/>
  <c r="M712" i="2"/>
  <c r="N712" i="2" s="1"/>
  <c r="L712" i="2" s="1"/>
  <c r="M713" i="2"/>
  <c r="M714" i="2"/>
  <c r="N714" i="2" s="1"/>
  <c r="L714" i="2" s="1"/>
  <c r="M715" i="2"/>
  <c r="N715" i="2" s="1"/>
  <c r="M716" i="2"/>
  <c r="M719" i="2"/>
  <c r="M721" i="2"/>
  <c r="N721" i="2" s="1"/>
  <c r="M723" i="2"/>
  <c r="N723" i="2" s="1"/>
  <c r="L723" i="2" s="1"/>
  <c r="M726" i="2"/>
  <c r="M728" i="2"/>
  <c r="N728" i="2" s="1"/>
  <c r="M729" i="2"/>
  <c r="M730" i="2"/>
  <c r="N730" i="2" s="1"/>
  <c r="L730" i="2" s="1"/>
  <c r="M731" i="2"/>
  <c r="N731" i="2" s="1"/>
  <c r="L731" i="2" s="1"/>
  <c r="M732" i="2"/>
  <c r="N732" i="2" s="1"/>
  <c r="M733" i="2"/>
  <c r="M734" i="2"/>
  <c r="N734" i="2" s="1"/>
  <c r="M735" i="2"/>
  <c r="N735" i="2" s="1"/>
  <c r="L735" i="2" s="1"/>
  <c r="M739" i="2"/>
  <c r="M741" i="2"/>
  <c r="M744" i="2"/>
  <c r="N744" i="2" s="1"/>
  <c r="M745" i="2"/>
  <c r="N745" i="2" s="1"/>
  <c r="L745" i="2" s="1"/>
  <c r="M746" i="2"/>
  <c r="M747" i="2"/>
  <c r="N747" i="2" s="1"/>
  <c r="M748" i="2"/>
  <c r="N748" i="2" s="1"/>
  <c r="L748" i="2" s="1"/>
  <c r="M749" i="2"/>
  <c r="M750" i="2"/>
  <c r="N750" i="2" s="1"/>
  <c r="L750" i="2" s="1"/>
  <c r="M751" i="2"/>
  <c r="M752" i="2"/>
  <c r="N752" i="2" s="1"/>
  <c r="L752" i="2" s="1"/>
  <c r="M753" i="2"/>
  <c r="M754" i="2"/>
  <c r="M755" i="2"/>
  <c r="N755" i="2" s="1"/>
  <c r="M756" i="2"/>
  <c r="N756" i="2" s="1"/>
  <c r="M759" i="2"/>
  <c r="M761" i="2"/>
  <c r="N761" i="2" s="1"/>
  <c r="M762" i="2"/>
  <c r="M763" i="2"/>
  <c r="N763" i="2" s="1"/>
  <c r="O763" i="2" s="1"/>
  <c r="M766" i="2"/>
  <c r="N766" i="2" s="1"/>
  <c r="L766" i="2" s="1"/>
  <c r="M767" i="2"/>
  <c r="N767" i="2" s="1"/>
  <c r="M768" i="2"/>
  <c r="N768" i="2" s="1"/>
  <c r="M769" i="2"/>
  <c r="N769" i="2" s="1"/>
  <c r="L769" i="2" s="1"/>
  <c r="M770" i="2"/>
  <c r="N770" i="2" s="1"/>
  <c r="M771" i="2"/>
  <c r="N771" i="2" s="1"/>
  <c r="L771" i="2" s="1"/>
  <c r="M772" i="2"/>
  <c r="M773" i="2"/>
  <c r="N773" i="2" s="1"/>
  <c r="L773" i="2" s="1"/>
  <c r="M775" i="2"/>
  <c r="M776" i="2"/>
  <c r="M777" i="2"/>
  <c r="N777" i="2" s="1"/>
  <c r="L777" i="2" s="1"/>
  <c r="M779" i="2"/>
  <c r="M781" i="2"/>
  <c r="M782" i="2"/>
  <c r="N782" i="2" s="1"/>
  <c r="L782" i="2" s="1"/>
  <c r="M785" i="2"/>
  <c r="N785" i="2" s="1"/>
  <c r="M786" i="2"/>
  <c r="M787" i="2"/>
  <c r="N787" i="2" s="1"/>
  <c r="O787" i="2" s="1"/>
  <c r="M788" i="2"/>
  <c r="M789" i="2"/>
  <c r="M790" i="2"/>
  <c r="N790" i="2" s="1"/>
  <c r="L790" i="2" s="1"/>
  <c r="M791" i="2"/>
  <c r="N791" i="2" s="1"/>
  <c r="M792" i="2"/>
  <c r="N792" i="2" s="1"/>
  <c r="L792" i="2" s="1"/>
  <c r="M793" i="2"/>
  <c r="M794" i="2"/>
  <c r="N794" i="2" s="1"/>
  <c r="M795" i="2"/>
  <c r="M796" i="2"/>
  <c r="N796" i="2" s="1"/>
  <c r="O796" i="2" s="1"/>
  <c r="M799" i="2"/>
  <c r="M801" i="2"/>
  <c r="N801" i="2" s="1"/>
  <c r="M802" i="2"/>
  <c r="N802" i="2" s="1"/>
  <c r="O802" i="2" s="1"/>
  <c r="M803" i="2"/>
  <c r="M808" i="2"/>
  <c r="N808" i="2" s="1"/>
  <c r="M809" i="2"/>
  <c r="N809" i="2" s="1"/>
  <c r="M810" i="2"/>
  <c r="N810" i="2" s="1"/>
  <c r="O810" i="2" s="1"/>
  <c r="M811" i="2"/>
  <c r="N811" i="2" s="1"/>
  <c r="O811" i="2" s="1"/>
  <c r="M812" i="2"/>
  <c r="N812" i="2" s="1"/>
  <c r="M813" i="2"/>
  <c r="N813" i="2" s="1"/>
  <c r="O813" i="2" s="1"/>
  <c r="M814" i="2"/>
  <c r="N814" i="2" s="1"/>
  <c r="O814" i="2" s="1"/>
  <c r="M815" i="2"/>
  <c r="M816" i="2"/>
  <c r="N816" i="2" s="1"/>
  <c r="O816" i="2" s="1"/>
  <c r="M819" i="2"/>
  <c r="M821" i="2"/>
  <c r="M822" i="2"/>
  <c r="M823" i="2"/>
  <c r="N823" i="2" s="1"/>
  <c r="O823" i="2" s="1"/>
  <c r="M825" i="2"/>
  <c r="M827" i="2"/>
  <c r="M828" i="2"/>
  <c r="M829" i="2"/>
  <c r="N829" i="2" s="1"/>
  <c r="O829" i="2" s="1"/>
  <c r="M830" i="2"/>
  <c r="N830" i="2" s="1"/>
  <c r="O830" i="2" s="1"/>
  <c r="M831" i="2"/>
  <c r="N831" i="2" s="1"/>
  <c r="O831" i="2" s="1"/>
  <c r="M832" i="2"/>
  <c r="M833" i="2"/>
  <c r="N833" i="2" s="1"/>
  <c r="O833" i="2" s="1"/>
  <c r="M834" i="2"/>
  <c r="M835" i="2"/>
  <c r="N835" i="2" s="1"/>
  <c r="O835" i="2" s="1"/>
  <c r="M836" i="2"/>
  <c r="N836" i="2" s="1"/>
  <c r="M839" i="2"/>
  <c r="M841" i="2"/>
  <c r="M844" i="2"/>
  <c r="N844" i="2" s="1"/>
  <c r="O844" i="2" s="1"/>
  <c r="M845" i="2"/>
  <c r="N845" i="2" s="1"/>
  <c r="M846" i="2"/>
  <c r="N846" i="2" s="1"/>
  <c r="O846" i="2" s="1"/>
  <c r="M847" i="2"/>
  <c r="N847" i="2" s="1"/>
  <c r="O847" i="2" s="1"/>
  <c r="M849" i="2"/>
  <c r="M850" i="2"/>
  <c r="N850" i="2" s="1"/>
  <c r="M851" i="2"/>
  <c r="N851" i="2" s="1"/>
  <c r="O851" i="2" s="1"/>
  <c r="M852" i="2"/>
  <c r="N852" i="2" s="1"/>
  <c r="O852" i="2" s="1"/>
  <c r="M853" i="2"/>
  <c r="M854" i="2"/>
  <c r="N854" i="2" s="1"/>
  <c r="O854" i="2" s="1"/>
  <c r="M855" i="2"/>
  <c r="N855" i="2" s="1"/>
  <c r="O855" i="2" s="1"/>
  <c r="M859" i="2"/>
  <c r="M861" i="2"/>
  <c r="M862" i="2"/>
  <c r="N862" i="2" s="1"/>
  <c r="M863" i="2"/>
  <c r="N863" i="2" s="1"/>
  <c r="O863" i="2" s="1"/>
  <c r="M865" i="2"/>
  <c r="N865" i="2" s="1"/>
  <c r="O865" i="2" s="1"/>
  <c r="M866" i="2"/>
  <c r="M868" i="2"/>
  <c r="M869" i="2"/>
  <c r="N869" i="2" s="1"/>
  <c r="O869" i="2" s="1"/>
  <c r="M870" i="2"/>
  <c r="N870" i="2" s="1"/>
  <c r="M871" i="2"/>
  <c r="M872" i="2"/>
  <c r="N872" i="2" s="1"/>
  <c r="O872" i="2" s="1"/>
  <c r="M873" i="2"/>
  <c r="M874" i="2"/>
  <c r="N874" i="2" s="1"/>
  <c r="O874" i="2" s="1"/>
  <c r="M875" i="2"/>
  <c r="N875" i="2" s="1"/>
  <c r="O875" i="2" s="1"/>
  <c r="M876" i="2"/>
  <c r="N876" i="2" s="1"/>
  <c r="M879" i="2"/>
  <c r="N879" i="2" s="1"/>
  <c r="O879" i="2" s="1"/>
  <c r="M881" i="2"/>
  <c r="M883" i="2"/>
  <c r="N883" i="2" s="1"/>
  <c r="M886" i="2"/>
  <c r="N886" i="2" s="1"/>
  <c r="O886" i="2" s="1"/>
  <c r="M888" i="2"/>
  <c r="M889" i="2"/>
  <c r="M890" i="2"/>
  <c r="N890" i="2" s="1"/>
  <c r="O890" i="2" s="1"/>
  <c r="M891" i="2"/>
  <c r="M892" i="2"/>
  <c r="N892" i="2" s="1"/>
  <c r="M893" i="2"/>
  <c r="M894" i="2"/>
  <c r="M895" i="2"/>
  <c r="M896" i="2"/>
  <c r="N896" i="2" s="1"/>
  <c r="O896" i="2" s="1"/>
  <c r="M899" i="2"/>
  <c r="N899" i="2" s="1"/>
  <c r="M901" i="2"/>
  <c r="N901" i="2" s="1"/>
  <c r="M903" i="2"/>
  <c r="N903" i="2" s="1"/>
  <c r="O903" i="2" s="1"/>
  <c r="M905" i="2"/>
  <c r="N905" i="2" s="1"/>
  <c r="M907" i="2"/>
  <c r="N907" i="2" s="1"/>
  <c r="O907" i="2" s="1"/>
  <c r="M908" i="2"/>
  <c r="N908" i="2" s="1"/>
  <c r="O908" i="2" s="1"/>
  <c r="M909" i="2"/>
  <c r="M910" i="2"/>
  <c r="N910" i="2" s="1"/>
  <c r="M911" i="2"/>
  <c r="M912" i="2"/>
  <c r="M913" i="2"/>
  <c r="N913" i="2" s="1"/>
  <c r="M914" i="2"/>
  <c r="N914" i="2" s="1"/>
  <c r="O914" i="2" s="1"/>
  <c r="M915" i="2"/>
  <c r="N915" i="2" s="1"/>
  <c r="O915" i="2" s="1"/>
  <c r="M919" i="2"/>
  <c r="N919" i="2" s="1"/>
  <c r="O919" i="2" s="1"/>
  <c r="M921" i="2"/>
  <c r="N921" i="2" s="1"/>
  <c r="O921" i="2" s="1"/>
  <c r="M923" i="2"/>
  <c r="N923" i="2" s="1"/>
  <c r="O923" i="2" s="1"/>
  <c r="M925" i="2"/>
  <c r="M928" i="2"/>
  <c r="N928" i="2" s="1"/>
  <c r="O928" i="2" s="1"/>
  <c r="M929" i="2"/>
  <c r="M930" i="2"/>
  <c r="N930" i="2" s="1"/>
  <c r="O930" i="2" s="1"/>
  <c r="M931" i="2"/>
  <c r="M932" i="2"/>
  <c r="M933" i="2"/>
  <c r="M934" i="2"/>
  <c r="N934" i="2" s="1"/>
  <c r="M935" i="2"/>
  <c r="M939" i="2"/>
  <c r="N939" i="2" s="1"/>
  <c r="O939" i="2" s="1"/>
  <c r="M941" i="2"/>
  <c r="N941" i="2" s="1"/>
  <c r="O941" i="2" s="1"/>
  <c r="M942" i="2"/>
  <c r="M945" i="2"/>
  <c r="N945" i="2" s="1"/>
  <c r="O945" i="2" s="1"/>
  <c r="M946" i="2"/>
  <c r="N946" i="2" s="1"/>
  <c r="O946" i="2" s="1"/>
  <c r="M947" i="2"/>
  <c r="N947" i="2" s="1"/>
  <c r="O947" i="2" s="1"/>
  <c r="M949" i="2"/>
  <c r="N949" i="2" s="1"/>
  <c r="M950" i="2"/>
  <c r="N950" i="2" s="1"/>
  <c r="O950" i="2" s="1"/>
  <c r="M951" i="2"/>
  <c r="N951" i="2" s="1"/>
  <c r="M952" i="2"/>
  <c r="N952" i="2" s="1"/>
  <c r="M954" i="2"/>
  <c r="M955" i="2"/>
  <c r="N955" i="2" s="1"/>
  <c r="M956" i="2"/>
  <c r="N956" i="2" s="1"/>
  <c r="O956" i="2" s="1"/>
  <c r="M959" i="2"/>
  <c r="N959" i="2" s="1"/>
  <c r="O959" i="2" s="1"/>
  <c r="M961" i="2"/>
  <c r="N961" i="2" s="1"/>
  <c r="L961" i="2" s="1"/>
  <c r="M963" i="2"/>
  <c r="N963" i="2" s="1"/>
  <c r="M964" i="2"/>
  <c r="M965" i="2"/>
  <c r="M968" i="2"/>
  <c r="N968" i="2" s="1"/>
  <c r="M969" i="2"/>
  <c r="M970" i="2"/>
  <c r="N970" i="2" s="1"/>
  <c r="M971" i="2"/>
  <c r="M972" i="2"/>
  <c r="N972" i="2" s="1"/>
  <c r="M973" i="2"/>
  <c r="N973" i="2" s="1"/>
  <c r="O973" i="2" s="1"/>
  <c r="M975" i="2"/>
  <c r="N975" i="2" s="1"/>
  <c r="O975" i="2" s="1"/>
  <c r="M979" i="2"/>
  <c r="N979" i="2" s="1"/>
  <c r="M981" i="2"/>
  <c r="N981" i="2" s="1"/>
  <c r="O981" i="2" s="1"/>
  <c r="M982" i="2"/>
  <c r="M983" i="2"/>
  <c r="M985" i="2"/>
  <c r="N985" i="2" s="1"/>
  <c r="O985" i="2" s="1"/>
  <c r="M987" i="2"/>
  <c r="M988" i="2"/>
  <c r="M989" i="2"/>
  <c r="N989" i="2" s="1"/>
  <c r="M990" i="2"/>
  <c r="N990" i="2" s="1"/>
  <c r="O990" i="2" s="1"/>
  <c r="M991" i="2"/>
  <c r="N991" i="2" s="1"/>
  <c r="O991" i="2" s="1"/>
  <c r="M992" i="2"/>
  <c r="M993" i="2"/>
  <c r="M994" i="2"/>
  <c r="M995" i="2"/>
  <c r="M999" i="2"/>
  <c r="M1001" i="2"/>
  <c r="M1003" i="2"/>
  <c r="N1003" i="2" s="1"/>
  <c r="O1003" i="2" s="1"/>
  <c r="M1004" i="2"/>
  <c r="N1004" i="2" s="1"/>
  <c r="M1005" i="2"/>
  <c r="N1005" i="2" s="1"/>
  <c r="O1005" i="2" s="1"/>
  <c r="M1006" i="2"/>
  <c r="N1006" i="2" s="1"/>
  <c r="O1006" i="2" s="1"/>
  <c r="M1008" i="2"/>
  <c r="M1009" i="2"/>
  <c r="M1010" i="2"/>
  <c r="N1010" i="2" s="1"/>
  <c r="O1010" i="2" s="1"/>
  <c r="M1011" i="2"/>
  <c r="M1012" i="2"/>
  <c r="N1012" i="2" s="1"/>
  <c r="M1013" i="2"/>
  <c r="M1014" i="2"/>
  <c r="N1014" i="2" s="1"/>
  <c r="L1014" i="2" s="1"/>
  <c r="M1015" i="2"/>
  <c r="M1017" i="2"/>
  <c r="N1017" i="2" s="1"/>
  <c r="M1019" i="2"/>
  <c r="N1019" i="2" s="1"/>
  <c r="M1020" i="2"/>
  <c r="N1020" i="2" s="1"/>
  <c r="M1021" i="2"/>
  <c r="N1021" i="2" s="1"/>
  <c r="M1023" i="2"/>
  <c r="M1026" i="2"/>
  <c r="M1027" i="2"/>
  <c r="N1027" i="2" s="1"/>
  <c r="M1028" i="2"/>
  <c r="M1029" i="2"/>
  <c r="M1030" i="2"/>
  <c r="N1030" i="2" s="1"/>
  <c r="L1030" i="2" s="1"/>
  <c r="M1031" i="2"/>
  <c r="N1031" i="2" s="1"/>
  <c r="O1031" i="2" s="1"/>
  <c r="M1032" i="2"/>
  <c r="M1034" i="2"/>
  <c r="N1034" i="2" s="1"/>
  <c r="L1034" i="2" s="1"/>
  <c r="M1035" i="2"/>
  <c r="M1036" i="2"/>
  <c r="N1036" i="2" s="1"/>
  <c r="M1039" i="2"/>
  <c r="N1039" i="2" s="1"/>
  <c r="L1039" i="2" s="1"/>
  <c r="M1041" i="2"/>
  <c r="N1041" i="2" s="1"/>
  <c r="O1041" i="2" s="1"/>
  <c r="M1042" i="2"/>
  <c r="N1042" i="2" s="1"/>
  <c r="M1043" i="2"/>
  <c r="N1043" i="2" s="1"/>
  <c r="O1043" i="2" s="1"/>
  <c r="M1044" i="2"/>
  <c r="N1044" i="2" s="1"/>
  <c r="L1044" i="2" s="1"/>
  <c r="M1045" i="2"/>
  <c r="N1045" i="2" s="1"/>
  <c r="M1046" i="2"/>
  <c r="N1046" i="2" s="1"/>
  <c r="M1048" i="2"/>
  <c r="N1048" i="2" s="1"/>
  <c r="M1049" i="2"/>
  <c r="M1050" i="2"/>
  <c r="N1050" i="2" s="1"/>
  <c r="L1050" i="2" s="1"/>
  <c r="M1051" i="2"/>
  <c r="M1052" i="2"/>
  <c r="N1052" i="2" s="1"/>
  <c r="L1052" i="2" s="1"/>
  <c r="M1053" i="2"/>
  <c r="N1053" i="2" s="1"/>
  <c r="L1053" i="2" s="1"/>
  <c r="M1054" i="2"/>
  <c r="M1055" i="2"/>
  <c r="M1056" i="2"/>
  <c r="N1056" i="2" s="1"/>
  <c r="M1059" i="2"/>
  <c r="N1059" i="2" s="1"/>
  <c r="L1059" i="2" s="1"/>
  <c r="M1061" i="2"/>
  <c r="M1063" i="2"/>
  <c r="M1064" i="2"/>
  <c r="N1064" i="2" s="1"/>
  <c r="M1065" i="2"/>
  <c r="M1066" i="2"/>
  <c r="N1066" i="2" s="1"/>
  <c r="M1067" i="2"/>
  <c r="M1068" i="2"/>
  <c r="M1069" i="2"/>
  <c r="N1069" i="2" s="1"/>
  <c r="O1069" i="2" s="1"/>
  <c r="M1070" i="2"/>
  <c r="N1070" i="2" s="1"/>
  <c r="L1070" i="2" s="1"/>
  <c r="M1071" i="2"/>
  <c r="N1071" i="2" s="1"/>
  <c r="M1072" i="2"/>
  <c r="N1072" i="2" s="1"/>
  <c r="L1072" i="2" s="1"/>
  <c r="M1075" i="2"/>
  <c r="N1075" i="2" s="1"/>
  <c r="L1075" i="2" s="1"/>
  <c r="M1079" i="2"/>
  <c r="M1081" i="2"/>
  <c r="N1081" i="2" s="1"/>
  <c r="L1081" i="2" s="1"/>
  <c r="M1083" i="2"/>
  <c r="N1083" i="2" s="1"/>
  <c r="M1084" i="2"/>
  <c r="M1085" i="2"/>
  <c r="N1085" i="2" s="1"/>
  <c r="M1086" i="2"/>
  <c r="N1086" i="2" s="1"/>
  <c r="O1086" i="2" s="1"/>
  <c r="M1087" i="2"/>
  <c r="N1087" i="2" s="1"/>
  <c r="M1088" i="2"/>
  <c r="M1089" i="2"/>
  <c r="N1089" i="2" s="1"/>
  <c r="L1089" i="2" s="1"/>
  <c r="M1090" i="2"/>
  <c r="N1090" i="2" s="1"/>
  <c r="L1090" i="2" s="1"/>
  <c r="M1091" i="2"/>
  <c r="N1091" i="2" s="1"/>
  <c r="M1092" i="2"/>
  <c r="M1093" i="2"/>
  <c r="N1093" i="2" s="1"/>
  <c r="O1093" i="2" s="1"/>
  <c r="M1095" i="2"/>
  <c r="N1095" i="2" s="1"/>
  <c r="O1095" i="2" s="1"/>
  <c r="M1099" i="2"/>
  <c r="N1099" i="2" s="1"/>
  <c r="O1099" i="2" s="1"/>
  <c r="M1101" i="2"/>
  <c r="M1104" i="2"/>
  <c r="M1105" i="2"/>
  <c r="M1108" i="2"/>
  <c r="N1108" i="2" s="1"/>
  <c r="M1109" i="2"/>
  <c r="M1110" i="2"/>
  <c r="N1110" i="2" s="1"/>
  <c r="M1111" i="2"/>
  <c r="M1112" i="2"/>
  <c r="N1112" i="2" s="1"/>
  <c r="O1112" i="2" s="1"/>
  <c r="M1113" i="2"/>
  <c r="N1113" i="2" s="1"/>
  <c r="M1114" i="2"/>
  <c r="N1114" i="2" s="1"/>
  <c r="M1115" i="2"/>
  <c r="M1116" i="2"/>
  <c r="N1116" i="2" s="1"/>
  <c r="L1116" i="2" s="1"/>
  <c r="M1119" i="2"/>
  <c r="M1121" i="2"/>
  <c r="N1121" i="2" s="1"/>
  <c r="L1121" i="2" s="1"/>
  <c r="M1123" i="2"/>
  <c r="M1125" i="2"/>
  <c r="N1125" i="2" s="1"/>
  <c r="M1126" i="2"/>
  <c r="N1126" i="2" s="1"/>
  <c r="M1128" i="2"/>
  <c r="N1128" i="2" s="1"/>
  <c r="O1128" i="2" s="1"/>
  <c r="M1129" i="2"/>
  <c r="M1130" i="2"/>
  <c r="N1130" i="2" s="1"/>
  <c r="M1131" i="2"/>
  <c r="M1132" i="2"/>
  <c r="N1132" i="2" s="1"/>
  <c r="M1133" i="2"/>
  <c r="M1134" i="2"/>
  <c r="M1135" i="2"/>
  <c r="M1139" i="2"/>
  <c r="N1139" i="2" s="1"/>
  <c r="L1139" i="2" s="1"/>
  <c r="M1141" i="2"/>
  <c r="N1141" i="2" s="1"/>
  <c r="L1141" i="2" s="1"/>
  <c r="M1144" i="2"/>
  <c r="N1144" i="2" s="1"/>
  <c r="O1144" i="2" s="1"/>
  <c r="M1145" i="2"/>
  <c r="N1145" i="2" s="1"/>
  <c r="O1145" i="2" s="1"/>
  <c r="M1147" i="2"/>
  <c r="N1147" i="2" s="1"/>
  <c r="M1148" i="2"/>
  <c r="N1148" i="2" s="1"/>
  <c r="M1149" i="2"/>
  <c r="M1150" i="2"/>
  <c r="N1150" i="2" s="1"/>
  <c r="L1150" i="2" s="1"/>
  <c r="M1151" i="2"/>
  <c r="N1151" i="2" s="1"/>
  <c r="M1152" i="2"/>
  <c r="N1152" i="2" s="1"/>
  <c r="L1152" i="2" s="1"/>
  <c r="M1156" i="2"/>
  <c r="N1156" i="2" s="1"/>
  <c r="O1156" i="2" s="1"/>
  <c r="M1159" i="2"/>
  <c r="M1161" i="2"/>
  <c r="N1161" i="2" s="1"/>
  <c r="M1165" i="2"/>
  <c r="M1166" i="2"/>
  <c r="M1168" i="2"/>
  <c r="M1169" i="2"/>
  <c r="N1169" i="2" s="1"/>
  <c r="L1169" i="2" s="1"/>
  <c r="M1170" i="2"/>
  <c r="M1171" i="2"/>
  <c r="N1171" i="2" s="1"/>
  <c r="M1172" i="2"/>
  <c r="N1172" i="2" s="1"/>
  <c r="O1172" i="2" s="1"/>
  <c r="M1173" i="2"/>
  <c r="M1174" i="2"/>
  <c r="N1174" i="2" s="1"/>
  <c r="O1174" i="2" s="1"/>
  <c r="M1175" i="2"/>
  <c r="N1175" i="2" s="1"/>
  <c r="O1175" i="2" s="1"/>
  <c r="M1176" i="2"/>
  <c r="N1176" i="2" s="1"/>
  <c r="M1179" i="2"/>
  <c r="N1179" i="2" s="1"/>
  <c r="O1179" i="2" s="1"/>
  <c r="M1181" i="2"/>
  <c r="N1181" i="2" s="1"/>
  <c r="M1183" i="2"/>
  <c r="M1184" i="2"/>
  <c r="N1184" i="2" s="1"/>
  <c r="L1184" i="2" s="1"/>
  <c r="M1188" i="2"/>
  <c r="N1188" i="2" s="1"/>
  <c r="M1189" i="2"/>
  <c r="N1189" i="2" s="1"/>
  <c r="M1190" i="2"/>
  <c r="N1190" i="2" s="1"/>
  <c r="M1191" i="2"/>
  <c r="M1192" i="2"/>
  <c r="M1195" i="2"/>
  <c r="M1196" i="2"/>
  <c r="N1196" i="2" s="1"/>
  <c r="M1199" i="2"/>
  <c r="M1201" i="2"/>
  <c r="N1201" i="2" s="1"/>
  <c r="L1201" i="2" s="1"/>
  <c r="M1202" i="2"/>
  <c r="N1202" i="2" s="1"/>
  <c r="M1203" i="2"/>
  <c r="N1203" i="2" s="1"/>
  <c r="M1207" i="2"/>
  <c r="N1207" i="2" s="1"/>
  <c r="M1208" i="2"/>
  <c r="N1208" i="2" s="1"/>
  <c r="L1208" i="2" s="1"/>
  <c r="M1209" i="2"/>
  <c r="M1210" i="2"/>
  <c r="N1210" i="2" s="1"/>
  <c r="O1210" i="2" s="1"/>
  <c r="M1211" i="2"/>
  <c r="M1212" i="2"/>
  <c r="M1213" i="2"/>
  <c r="N1213" i="2" s="1"/>
  <c r="L1213" i="2" s="1"/>
  <c r="M1214" i="2"/>
  <c r="M1215" i="2"/>
  <c r="M1216" i="2"/>
  <c r="N1216" i="2" s="1"/>
  <c r="L1216" i="2" s="1"/>
  <c r="M1219" i="2"/>
  <c r="N1219" i="2" s="1"/>
  <c r="M1221" i="2"/>
  <c r="N1221" i="2" s="1"/>
  <c r="L1221" i="2" s="1"/>
  <c r="M1223" i="2"/>
  <c r="N1223" i="2" s="1"/>
  <c r="M1224" i="2"/>
  <c r="N1224" i="2" s="1"/>
  <c r="M1225" i="2"/>
  <c r="M1226" i="2"/>
  <c r="N1226" i="2" s="1"/>
  <c r="L1226" i="2" s="1"/>
  <c r="M1227" i="2"/>
  <c r="N1227" i="2" s="1"/>
  <c r="M1228" i="2"/>
  <c r="M1229" i="2"/>
  <c r="M1230" i="2"/>
  <c r="M1231" i="2"/>
  <c r="M1232" i="2"/>
  <c r="N1232" i="2" s="1"/>
  <c r="M1235" i="2"/>
  <c r="N1235" i="2" s="1"/>
  <c r="M1239" i="2"/>
  <c r="N1239" i="2" s="1"/>
  <c r="L1239" i="2" s="1"/>
  <c r="M1241" i="2"/>
  <c r="N1241" i="2" s="1"/>
  <c r="L1241" i="2" s="1"/>
  <c r="M1242" i="2"/>
  <c r="M1243" i="2"/>
  <c r="N1243" i="2" s="1"/>
  <c r="O1243" i="2" s="1"/>
  <c r="M1245" i="2"/>
  <c r="N1245" i="2" s="1"/>
  <c r="O1245" i="2" s="1"/>
  <c r="M1246" i="2"/>
  <c r="M1247" i="2"/>
  <c r="N1247" i="2" s="1"/>
  <c r="O1247" i="2" s="1"/>
  <c r="M1249" i="2"/>
  <c r="M1250" i="2"/>
  <c r="N1250" i="2" s="1"/>
  <c r="O1250" i="2" s="1"/>
  <c r="M1251" i="2"/>
  <c r="M1252" i="2"/>
  <c r="N1252" i="2" s="1"/>
  <c r="O1252" i="2" s="1"/>
  <c r="M1254" i="2"/>
  <c r="M1255" i="2"/>
  <c r="N1255" i="2" s="1"/>
  <c r="O1255" i="2" s="1"/>
  <c r="M1256" i="2"/>
  <c r="N1256" i="2" s="1"/>
  <c r="O1256" i="2" s="1"/>
  <c r="M1259" i="2"/>
  <c r="M1261" i="2"/>
  <c r="N1261" i="2" s="1"/>
  <c r="M1263" i="2"/>
  <c r="M1265" i="2"/>
  <c r="N1265" i="2" s="1"/>
  <c r="O1265" i="2" s="1"/>
  <c r="M1268" i="2"/>
  <c r="M1269" i="2"/>
  <c r="M1270" i="2"/>
  <c r="N1270" i="2" s="1"/>
  <c r="O1270" i="2" s="1"/>
  <c r="M1271" i="2"/>
  <c r="N1271" i="2" s="1"/>
  <c r="M1272" i="2"/>
  <c r="M1275" i="2"/>
  <c r="M1276" i="2"/>
  <c r="N1276" i="2" s="1"/>
  <c r="O1276" i="2" s="1"/>
  <c r="M1279" i="2"/>
  <c r="N1279" i="2" s="1"/>
  <c r="M1281" i="2"/>
  <c r="N1281" i="2" s="1"/>
  <c r="O1281" i="2" s="1"/>
  <c r="M1283" i="2"/>
  <c r="N1283" i="2" s="1"/>
  <c r="O1283" i="2" s="1"/>
  <c r="M1285" i="2"/>
  <c r="N1285" i="2" s="1"/>
  <c r="O1285" i="2" s="1"/>
  <c r="M1286" i="2"/>
  <c r="N1286" i="2" s="1"/>
  <c r="O1286" i="2" s="1"/>
  <c r="M1288" i="2"/>
  <c r="M1289" i="2"/>
  <c r="M1290" i="2"/>
  <c r="M1291" i="2"/>
  <c r="N1291" i="2" s="1"/>
  <c r="O1291" i="2" s="1"/>
  <c r="M1292" i="2"/>
  <c r="N1292" i="2" s="1"/>
  <c r="O1292" i="2" s="1"/>
  <c r="M1295" i="2"/>
  <c r="M1299" i="2"/>
  <c r="N1299" i="2" s="1"/>
  <c r="O1299" i="2" s="1"/>
  <c r="M1301" i="2"/>
  <c r="N1301" i="2" s="1"/>
  <c r="M1302" i="2"/>
  <c r="N1302" i="2" s="1"/>
  <c r="O1302" i="2" s="1"/>
  <c r="M1303" i="2"/>
  <c r="M1304" i="2"/>
  <c r="M1305" i="2"/>
  <c r="N1305" i="2" s="1"/>
  <c r="M1306" i="2"/>
  <c r="N1306" i="2" s="1"/>
  <c r="M1307" i="2"/>
  <c r="N1307" i="2" s="1"/>
  <c r="O1307" i="2" s="1"/>
  <c r="M1308" i="2"/>
  <c r="N1308" i="2" s="1"/>
  <c r="O1308" i="2" s="1"/>
  <c r="M1309" i="2"/>
  <c r="N1309" i="2" s="1"/>
  <c r="O1309" i="2" s="1"/>
  <c r="M1310" i="2"/>
  <c r="N1310" i="2" s="1"/>
  <c r="M1311" i="2"/>
  <c r="M1312" i="2"/>
  <c r="M1315" i="2"/>
  <c r="M1319" i="2"/>
  <c r="M1321" i="2"/>
  <c r="N1321" i="2" s="1"/>
  <c r="M1325" i="2"/>
  <c r="N1325" i="2" s="1"/>
  <c r="M1326" i="2"/>
  <c r="N1326" i="2" s="1"/>
  <c r="O1326" i="2" s="1"/>
  <c r="M1328" i="2"/>
  <c r="M1329" i="2"/>
  <c r="N1329" i="2" s="1"/>
  <c r="M1330" i="2"/>
  <c r="M1331" i="2"/>
  <c r="M1332" i="2"/>
  <c r="M1333" i="2"/>
  <c r="N1333" i="2" s="1"/>
  <c r="O1333" i="2" s="1"/>
  <c r="M1334" i="2"/>
  <c r="N1334" i="2" s="1"/>
  <c r="O1334" i="2" s="1"/>
  <c r="M1335" i="2"/>
  <c r="M1336" i="2"/>
  <c r="N1336" i="2" s="1"/>
  <c r="O1336" i="2" s="1"/>
  <c r="M1339" i="2"/>
  <c r="M1341" i="2"/>
  <c r="N1341" i="2" s="1"/>
  <c r="O1341" i="2" s="1"/>
  <c r="M1346" i="2"/>
  <c r="M1347" i="2"/>
  <c r="N1347" i="2" s="1"/>
  <c r="O1347" i="2" s="1"/>
  <c r="M1348" i="2"/>
  <c r="M1349" i="2"/>
  <c r="N1349" i="2" s="1"/>
  <c r="M1350" i="2"/>
  <c r="N1350" i="2" s="1"/>
  <c r="O1350" i="2" s="1"/>
  <c r="M1351" i="2"/>
  <c r="M1352" i="2"/>
  <c r="N1352" i="2" s="1"/>
  <c r="M1354" i="2"/>
  <c r="N1354" i="2" s="1"/>
  <c r="O1354" i="2" s="1"/>
  <c r="M1355" i="2"/>
  <c r="M1359" i="2"/>
  <c r="M1361" i="2"/>
  <c r="M1363" i="2"/>
  <c r="N1363" i="2" s="1"/>
  <c r="O1363" i="2" s="1"/>
  <c r="M1365" i="2"/>
  <c r="N1365" i="2" s="1"/>
  <c r="O1365" i="2" s="1"/>
  <c r="M1367" i="2"/>
  <c r="N1367" i="2" s="1"/>
  <c r="O1367" i="2" s="1"/>
  <c r="M1368" i="2"/>
  <c r="M1369" i="2"/>
  <c r="M1370" i="2"/>
  <c r="N1370" i="2" s="1"/>
  <c r="M1371" i="2"/>
  <c r="M1372" i="2"/>
  <c r="N1372" i="2" s="1"/>
  <c r="M1373" i="2"/>
  <c r="N1373" i="2" s="1"/>
  <c r="O1373" i="2" s="1"/>
  <c r="M1374" i="2"/>
  <c r="N1374" i="2" s="1"/>
  <c r="O1374" i="2" s="1"/>
  <c r="M1375" i="2"/>
  <c r="N1375" i="2" s="1"/>
  <c r="O1375" i="2" s="1"/>
  <c r="M1379" i="2"/>
  <c r="M1381" i="2"/>
  <c r="N1381" i="2" s="1"/>
  <c r="M1383" i="2"/>
  <c r="M1385" i="2"/>
  <c r="M1386" i="2"/>
  <c r="N1386" i="2" s="1"/>
  <c r="M1389" i="2"/>
  <c r="N1389" i="2" s="1"/>
  <c r="O1389" i="2" s="1"/>
  <c r="M1390" i="2"/>
  <c r="M1391" i="2"/>
  <c r="N1391" i="2" s="1"/>
  <c r="M1392" i="2"/>
  <c r="N1392" i="2" s="1"/>
  <c r="O1392" i="2" s="1"/>
  <c r="M1394" i="2"/>
  <c r="M1396" i="2"/>
  <c r="N1396" i="2" s="1"/>
  <c r="O1396" i="2" s="1"/>
  <c r="M1399" i="2"/>
  <c r="N1399" i="2" s="1"/>
  <c r="M1401" i="2"/>
  <c r="N1401" i="2" s="1"/>
  <c r="O1401" i="2" s="1"/>
  <c r="M1405" i="2"/>
  <c r="M1407" i="2"/>
  <c r="N1407" i="2" s="1"/>
  <c r="O1407" i="2" s="1"/>
  <c r="M1408" i="2"/>
  <c r="N1408" i="2" s="1"/>
  <c r="O1408" i="2" s="1"/>
  <c r="M1409" i="2"/>
  <c r="M1410" i="2"/>
  <c r="M1411" i="2"/>
  <c r="N1411" i="2" s="1"/>
  <c r="O1411" i="2" s="1"/>
  <c r="M1412" i="2"/>
  <c r="N1412" i="2" s="1"/>
  <c r="M1413" i="2"/>
  <c r="N1413" i="2" s="1"/>
  <c r="O1413" i="2" s="1"/>
  <c r="M1415" i="2"/>
  <c r="N1415" i="2" s="1"/>
  <c r="O1415" i="2" s="1"/>
  <c r="M1419" i="2"/>
  <c r="N1419" i="2" s="1"/>
  <c r="M1421" i="2"/>
  <c r="N1421" i="2" s="1"/>
  <c r="M1425" i="2"/>
  <c r="M1427" i="2"/>
  <c r="N1427" i="2" s="1"/>
  <c r="O1427" i="2" s="1"/>
  <c r="M1429" i="2"/>
  <c r="N1429" i="2" s="1"/>
  <c r="O1429" i="2" s="1"/>
  <c r="M1430" i="2"/>
  <c r="M1431" i="2"/>
  <c r="M1432" i="2"/>
  <c r="M1433" i="2"/>
  <c r="N1433" i="2" s="1"/>
  <c r="O1433" i="2" s="1"/>
  <c r="M1435" i="2"/>
  <c r="N1435" i="2" s="1"/>
  <c r="O1435" i="2" s="1"/>
  <c r="M1436" i="2"/>
  <c r="N1436" i="2" s="1"/>
  <c r="O1436" i="2" s="1"/>
  <c r="M1439" i="2"/>
  <c r="M1441" i="2"/>
  <c r="N1441" i="2" s="1"/>
  <c r="M1442" i="2"/>
  <c r="N1442" i="2" s="1"/>
  <c r="O1442" i="2" s="1"/>
  <c r="M1443" i="2"/>
  <c r="N1443" i="2" s="1"/>
  <c r="O1443" i="2" s="1"/>
  <c r="M1444" i="2"/>
  <c r="M1445" i="2"/>
  <c r="N1445" i="2" s="1"/>
  <c r="O1445" i="2" s="1"/>
  <c r="M1448" i="2"/>
  <c r="M1449" i="2"/>
  <c r="N1449" i="2" s="1"/>
  <c r="O1449" i="2" s="1"/>
  <c r="M1450" i="2"/>
  <c r="N1450" i="2" s="1"/>
  <c r="M1451" i="2"/>
  <c r="M1452" i="2"/>
  <c r="N1452" i="2" s="1"/>
  <c r="M1455" i="2"/>
  <c r="N1455" i="2" s="1"/>
  <c r="O1455" i="2" s="1"/>
  <c r="M1461" i="2"/>
  <c r="N1461" i="2" s="1"/>
  <c r="L1461" i="2" s="1"/>
  <c r="M1463" i="2"/>
  <c r="N1463" i="2" s="1"/>
  <c r="M1464" i="2"/>
  <c r="N1464" i="2" s="1"/>
  <c r="L1464" i="2" s="1"/>
  <c r="M1465" i="2"/>
  <c r="N1465" i="2" s="1"/>
  <c r="L1465" i="2" s="1"/>
  <c r="M1466" i="2"/>
  <c r="N1466" i="2" s="1"/>
  <c r="M1468" i="2"/>
  <c r="N1468" i="2" s="1"/>
  <c r="M1469" i="2"/>
  <c r="N1469" i="2" s="1"/>
  <c r="L1469" i="2" s="1"/>
  <c r="M1470" i="2"/>
  <c r="M1471" i="2"/>
  <c r="N1471" i="2" s="1"/>
  <c r="L1471" i="2" s="1"/>
  <c r="M1472" i="2"/>
  <c r="M1475" i="2"/>
  <c r="N1475" i="2" s="1"/>
  <c r="L1475" i="2" s="1"/>
  <c r="M1476" i="2"/>
  <c r="N1476" i="2" s="1"/>
  <c r="L1476" i="2" s="1"/>
  <c r="M1479" i="2"/>
  <c r="M1481" i="2"/>
  <c r="N1481" i="2" s="1"/>
  <c r="L1481" i="2" s="1"/>
  <c r="M1483" i="2"/>
  <c r="M1485" i="2"/>
  <c r="M1488" i="2"/>
  <c r="N1488" i="2" s="1"/>
  <c r="L1488" i="2" s="1"/>
  <c r="M1489" i="2"/>
  <c r="N1489" i="2" s="1"/>
  <c r="L1489" i="2" s="1"/>
  <c r="M1490" i="2"/>
  <c r="M1491" i="2"/>
  <c r="M1492" i="2"/>
  <c r="N1492" i="2" s="1"/>
  <c r="L1492" i="2" s="1"/>
  <c r="M1495" i="2"/>
  <c r="N1495" i="2" s="1"/>
  <c r="L1495" i="2" s="1"/>
  <c r="M1496" i="2"/>
  <c r="N1496" i="2" s="1"/>
  <c r="M1499" i="2"/>
  <c r="N1499" i="2" s="1"/>
  <c r="L1499" i="2" s="1"/>
  <c r="M1501" i="2"/>
  <c r="M1503" i="2"/>
  <c r="N1503" i="2" s="1"/>
  <c r="L1503" i="2" s="1"/>
  <c r="M1505" i="2"/>
  <c r="N1505" i="2" s="1"/>
  <c r="L1505" i="2" s="1"/>
  <c r="M1508" i="2"/>
  <c r="N1508" i="2" s="1"/>
  <c r="L1508" i="2" s="1"/>
  <c r="M1509" i="2"/>
  <c r="N1509" i="2" s="1"/>
  <c r="M1510" i="2"/>
  <c r="N1510" i="2" s="1"/>
  <c r="M1511" i="2"/>
  <c r="N1511" i="2" s="1"/>
  <c r="L1511" i="2" s="1"/>
  <c r="M1512" i="2"/>
  <c r="M1515" i="2"/>
  <c r="M1519" i="2"/>
  <c r="M1521" i="2"/>
  <c r="N1521" i="2" s="1"/>
  <c r="L1521" i="2" s="1"/>
  <c r="M1525" i="2"/>
  <c r="M1527" i="2"/>
  <c r="M1528" i="2"/>
  <c r="N1528" i="2" s="1"/>
  <c r="M1529" i="2"/>
  <c r="M1530" i="2"/>
  <c r="M1531" i="2"/>
  <c r="N1531" i="2" s="1"/>
  <c r="O1531" i="2" s="1"/>
  <c r="M1532" i="2"/>
  <c r="N1532" i="2" s="1"/>
  <c r="M1539" i="2"/>
  <c r="M1541" i="2"/>
  <c r="N1541" i="2" s="1"/>
  <c r="O1541" i="2" s="1"/>
  <c r="M1542" i="2"/>
  <c r="N1542" i="2" s="1"/>
  <c r="M1544" i="2"/>
  <c r="N1544" i="2" s="1"/>
  <c r="M1545" i="2"/>
  <c r="M1546" i="2"/>
  <c r="M1547" i="2"/>
  <c r="M1548" i="2"/>
  <c r="M1549" i="2"/>
  <c r="M1550" i="2"/>
  <c r="N1550" i="2" s="1"/>
  <c r="L1550" i="2" s="1"/>
  <c r="M1551" i="2"/>
  <c r="M1552" i="2"/>
  <c r="N1552" i="2" s="1"/>
  <c r="M1555" i="2"/>
  <c r="N1555" i="2" s="1"/>
  <c r="M1559" i="2"/>
  <c r="N1559" i="2" s="1"/>
  <c r="M1561" i="2"/>
  <c r="N1561" i="2" s="1"/>
  <c r="L1561" i="2" s="1"/>
  <c r="M1567" i="2"/>
  <c r="N1567" i="2" s="1"/>
  <c r="M1569" i="2"/>
  <c r="M1570" i="2"/>
  <c r="N1570" i="2" s="1"/>
  <c r="L1570" i="2" s="1"/>
  <c r="M1571" i="2"/>
  <c r="N1571" i="2" s="1"/>
  <c r="L1571" i="2" s="1"/>
  <c r="M1572" i="2"/>
  <c r="M1574" i="2"/>
  <c r="N1574" i="2" s="1"/>
  <c r="M1575" i="2"/>
  <c r="M1576" i="2"/>
  <c r="N1576" i="2" s="1"/>
  <c r="M1579" i="2"/>
  <c r="N1579" i="2" s="1"/>
  <c r="L1579" i="2" s="1"/>
  <c r="M1581" i="2"/>
  <c r="N1581" i="2" s="1"/>
  <c r="L1581" i="2" s="1"/>
  <c r="M1586" i="2"/>
  <c r="N1586" i="2" s="1"/>
  <c r="M1588" i="2"/>
  <c r="M1589" i="2"/>
  <c r="M1590" i="2"/>
  <c r="N1590" i="2" s="1"/>
  <c r="L1590" i="2" s="1"/>
  <c r="M1591" i="2"/>
  <c r="N1591" i="2" s="1"/>
  <c r="M1592" i="2"/>
  <c r="M1593" i="2"/>
  <c r="N1593" i="2" s="1"/>
  <c r="L1593" i="2" s="1"/>
  <c r="M1595" i="2"/>
  <c r="N1595" i="2" s="1"/>
  <c r="L1595" i="2" s="1"/>
  <c r="M1601" i="2"/>
  <c r="N1601" i="2" s="1"/>
  <c r="L1601" i="2" s="1"/>
  <c r="M1608" i="2"/>
  <c r="M1609" i="2"/>
  <c r="N1609" i="2" s="1"/>
  <c r="M1610" i="2"/>
  <c r="N1610" i="2" s="1"/>
  <c r="L1610" i="2" s="1"/>
  <c r="M1611" i="2"/>
  <c r="N1611" i="2" s="1"/>
  <c r="L1611" i="2" s="1"/>
  <c r="M1612" i="2"/>
  <c r="M1613" i="2"/>
  <c r="N1613" i="2" s="1"/>
  <c r="M1615" i="2"/>
  <c r="M1616" i="2"/>
  <c r="N1616" i="2" s="1"/>
  <c r="M1619" i="2"/>
  <c r="M1621" i="2"/>
  <c r="M1625" i="2"/>
  <c r="M1628" i="2"/>
  <c r="M1629" i="2"/>
  <c r="M1630" i="2"/>
  <c r="N1630" i="2" s="1"/>
  <c r="M1631" i="2"/>
  <c r="N1631" i="2" s="1"/>
  <c r="M1632" i="2"/>
  <c r="M1635" i="2"/>
  <c r="M1639" i="2"/>
  <c r="N1639" i="2" s="1"/>
  <c r="M1641" i="2"/>
  <c r="N1641" i="2" s="1"/>
  <c r="M1643" i="2"/>
  <c r="N1643" i="2" s="1"/>
  <c r="L1643" i="2" s="1"/>
  <c r="M1644" i="2"/>
  <c r="N1644" i="2" s="1"/>
  <c r="L1644" i="2" s="1"/>
  <c r="M1645" i="2"/>
  <c r="M1648" i="2"/>
  <c r="N1648" i="2" s="1"/>
  <c r="L1648" i="2" s="1"/>
  <c r="M1649" i="2"/>
  <c r="M1650" i="2"/>
  <c r="M1651" i="2"/>
  <c r="N1651" i="2" s="1"/>
  <c r="M1652" i="2"/>
  <c r="M1655" i="2"/>
  <c r="M1659" i="2"/>
  <c r="N1659" i="2" s="1"/>
  <c r="M1661" i="2"/>
  <c r="N1661" i="2" s="1"/>
  <c r="L1661" i="2" s="1"/>
  <c r="M1662" i="2"/>
  <c r="N1662" i="2" s="1"/>
  <c r="L1662" i="2" s="1"/>
  <c r="M1667" i="2"/>
  <c r="N1667" i="2" s="1"/>
  <c r="M1668" i="2"/>
  <c r="N1668" i="2" s="1"/>
  <c r="L1668" i="2" s="1"/>
  <c r="M1669" i="2"/>
  <c r="M1670" i="2"/>
  <c r="M1671" i="2"/>
  <c r="N1671" i="2" s="1"/>
  <c r="M1672" i="2"/>
  <c r="N1672" i="2" s="1"/>
  <c r="M1675" i="2"/>
  <c r="N1675" i="2" s="1"/>
  <c r="L1675" i="2" s="1"/>
  <c r="M1676" i="2"/>
  <c r="N1676" i="2" s="1"/>
  <c r="M1679" i="2"/>
  <c r="M1681" i="2"/>
  <c r="N1681" i="2" s="1"/>
  <c r="L1681" i="2" s="1"/>
  <c r="M1682" i="2"/>
  <c r="M1686" i="2"/>
  <c r="N1686" i="2" s="1"/>
  <c r="M1689" i="2"/>
  <c r="M1690" i="2"/>
  <c r="M1691" i="2"/>
  <c r="N1691" i="2" s="1"/>
  <c r="M1692" i="2"/>
  <c r="M1693" i="2"/>
  <c r="N1693" i="2" s="1"/>
  <c r="L1693" i="2" s="1"/>
  <c r="M1695" i="2"/>
  <c r="M1699" i="2"/>
  <c r="N1699" i="2" s="1"/>
  <c r="L1699" i="2" s="1"/>
  <c r="M1701" i="2"/>
  <c r="N1701" i="2" s="1"/>
  <c r="L1701" i="2" s="1"/>
  <c r="M1702" i="2"/>
  <c r="N1702" i="2" s="1"/>
  <c r="L1702" i="2" s="1"/>
  <c r="M1705" i="2"/>
  <c r="N1705" i="2" s="1"/>
  <c r="L1705" i="2" s="1"/>
  <c r="M1707" i="2"/>
  <c r="N1707" i="2" s="1"/>
  <c r="M1708" i="2"/>
  <c r="N1708" i="2" s="1"/>
  <c r="M1709" i="2"/>
  <c r="N1709" i="2" s="1"/>
  <c r="L1709" i="2" s="1"/>
  <c r="M1710" i="2"/>
  <c r="M1712" i="2"/>
  <c r="M1715" i="2"/>
  <c r="M1719" i="2"/>
  <c r="N1719" i="2" s="1"/>
  <c r="M1721" i="2"/>
  <c r="N1721" i="2" s="1"/>
  <c r="L1721" i="2" s="1"/>
  <c r="M1724" i="2"/>
  <c r="N1724" i="2" s="1"/>
  <c r="L1724" i="2" s="1"/>
  <c r="M1725" i="2"/>
  <c r="N1725" i="2" s="1"/>
  <c r="M1727" i="2"/>
  <c r="M1729" i="2"/>
  <c r="N1729" i="2" s="1"/>
  <c r="O1729" i="2" s="1"/>
  <c r="M1730" i="2"/>
  <c r="N1730" i="2" s="1"/>
  <c r="O1730" i="2" s="1"/>
  <c r="M1731" i="2"/>
  <c r="N1731" i="2" s="1"/>
  <c r="L1731" i="2" s="1"/>
  <c r="M1732" i="2"/>
  <c r="M1735" i="2"/>
  <c r="N1735" i="2" s="1"/>
  <c r="L1735" i="2" s="1"/>
  <c r="M1741" i="2"/>
  <c r="N1741" i="2" s="1"/>
  <c r="L1741" i="2" s="1"/>
  <c r="M1747" i="2"/>
  <c r="N1747" i="2" s="1"/>
  <c r="O1747" i="2" s="1"/>
  <c r="M1749" i="2"/>
  <c r="N1749" i="2" s="1"/>
  <c r="M1750" i="2"/>
  <c r="N1750" i="2" s="1"/>
  <c r="M1751" i="2"/>
  <c r="N1751" i="2" s="1"/>
  <c r="M1752" i="2"/>
  <c r="M1755" i="2"/>
  <c r="M1756" i="2"/>
  <c r="N1756" i="2" s="1"/>
  <c r="L1756" i="2" s="1"/>
  <c r="M1759" i="2"/>
  <c r="N1759" i="2" s="1"/>
  <c r="L1759" i="2" s="1"/>
  <c r="M1761" i="2"/>
  <c r="N1761" i="2" s="1"/>
  <c r="L1761" i="2" s="1"/>
  <c r="M1763" i="2"/>
  <c r="N1763" i="2" s="1"/>
  <c r="M1764" i="2"/>
  <c r="M1765" i="2"/>
  <c r="M1766" i="2"/>
  <c r="N1766" i="2" s="1"/>
  <c r="M1768" i="2"/>
  <c r="N1768" i="2" s="1"/>
  <c r="L1768" i="2" s="1"/>
  <c r="M1769" i="2"/>
  <c r="M1770" i="2"/>
  <c r="M1771" i="2"/>
  <c r="M1772" i="2"/>
  <c r="M1775" i="2"/>
  <c r="M1776" i="2"/>
  <c r="N1776" i="2" s="1"/>
  <c r="M1781" i="2"/>
  <c r="N1781" i="2" s="1"/>
  <c r="L1781" i="2" s="1"/>
  <c r="M1783" i="2"/>
  <c r="N1783" i="2" s="1"/>
  <c r="L1783" i="2" s="1"/>
  <c r="M1787" i="2"/>
  <c r="N1787" i="2" s="1"/>
  <c r="M1788" i="2"/>
  <c r="N1788" i="2" s="1"/>
  <c r="L1788" i="2" s="1"/>
  <c r="M1789" i="2"/>
  <c r="N1789" i="2" s="1"/>
  <c r="L1789" i="2" s="1"/>
  <c r="M1790" i="2"/>
  <c r="N1790" i="2" s="1"/>
  <c r="M1792" i="2"/>
  <c r="N1792" i="2" s="1"/>
  <c r="M1795" i="2"/>
  <c r="N1795" i="2" s="1"/>
  <c r="L1795" i="2" s="1"/>
  <c r="M1796" i="2"/>
  <c r="N1796" i="2" s="1"/>
  <c r="M1801" i="2"/>
  <c r="N1801" i="2" s="1"/>
  <c r="L1801" i="2" s="1"/>
  <c r="M1805" i="2"/>
  <c r="M1809" i="2"/>
  <c r="M1810" i="2"/>
  <c r="N1810" i="2" s="1"/>
  <c r="L1810" i="2" s="1"/>
  <c r="M1811" i="2"/>
  <c r="M1812" i="2"/>
  <c r="M1813" i="2"/>
  <c r="N1813" i="2" s="1"/>
  <c r="M1815" i="2"/>
  <c r="N1815" i="2" s="1"/>
  <c r="L1815" i="2" s="1"/>
  <c r="M1819" i="2"/>
  <c r="M1821" i="2"/>
  <c r="N1821" i="2" s="1"/>
  <c r="L1821" i="2" s="1"/>
  <c r="M1824" i="2"/>
  <c r="N1824" i="2" s="1"/>
  <c r="L1824" i="2" s="1"/>
  <c r="M1826" i="2"/>
  <c r="N1826" i="2" s="1"/>
  <c r="L1826" i="2" s="1"/>
  <c r="M1828" i="2"/>
  <c r="M1829" i="2"/>
  <c r="N1829" i="2" s="1"/>
  <c r="L1829" i="2" s="1"/>
  <c r="M1830" i="2"/>
  <c r="N1830" i="2" s="1"/>
  <c r="L1830" i="2" s="1"/>
  <c r="M1831" i="2"/>
  <c r="N1831" i="2" s="1"/>
  <c r="L1831" i="2" s="1"/>
  <c r="M1832" i="2"/>
  <c r="N1832" i="2" s="1"/>
  <c r="L1832" i="2" s="1"/>
  <c r="M1835" i="2"/>
  <c r="N1835" i="2" s="1"/>
  <c r="L1835" i="2" s="1"/>
  <c r="M1839" i="2"/>
  <c r="M1841" i="2"/>
  <c r="N1841" i="2" s="1"/>
  <c r="O1841" i="2" s="1"/>
  <c r="M1845" i="2"/>
  <c r="M1849" i="2"/>
  <c r="N1849" i="2" s="1"/>
  <c r="O1849" i="2" s="1"/>
  <c r="M1850" i="2"/>
  <c r="M1851" i="2"/>
  <c r="N1851" i="2" s="1"/>
  <c r="L1851" i="2" s="1"/>
  <c r="M1852" i="2"/>
  <c r="N1852" i="2" s="1"/>
  <c r="L1852" i="2" s="1"/>
  <c r="M1856" i="2"/>
  <c r="N1856" i="2" s="1"/>
  <c r="O1856" i="2" s="1"/>
  <c r="M1861" i="2"/>
  <c r="N1861" i="2" s="1"/>
  <c r="O1861" i="2" s="1"/>
  <c r="M1867" i="2"/>
  <c r="N1867" i="2" s="1"/>
  <c r="O1867" i="2" s="1"/>
  <c r="M1868" i="2"/>
  <c r="N1868" i="2" s="1"/>
  <c r="M1869" i="2"/>
  <c r="N1869" i="2" s="1"/>
  <c r="O1869" i="2" s="1"/>
  <c r="M1870" i="2"/>
  <c r="M1871" i="2"/>
  <c r="M1872" i="2"/>
  <c r="M1873" i="2"/>
  <c r="N1873" i="2" s="1"/>
  <c r="M1875" i="2"/>
  <c r="N1875" i="2" s="1"/>
  <c r="O1875" i="2" s="1"/>
  <c r="M1876" i="2"/>
  <c r="M1879" i="2"/>
  <c r="N1879" i="2" s="1"/>
  <c r="M1881" i="2"/>
  <c r="N1881" i="2" s="1"/>
  <c r="M1888" i="2"/>
  <c r="M1889" i="2"/>
  <c r="N1889" i="2" s="1"/>
  <c r="M1890" i="2"/>
  <c r="N1890" i="2" s="1"/>
  <c r="L1890" i="2" s="1"/>
  <c r="M1891" i="2"/>
  <c r="N1891" i="2" s="1"/>
  <c r="M1892" i="2"/>
  <c r="N1892" i="2" s="1"/>
  <c r="M1895" i="2"/>
  <c r="N1895" i="2" s="1"/>
  <c r="O1895" i="2" s="1"/>
  <c r="M1896" i="2"/>
  <c r="M1901" i="2"/>
  <c r="N1901" i="2" s="1"/>
  <c r="O1901" i="2" s="1"/>
  <c r="M1904" i="2"/>
  <c r="M1905" i="2"/>
  <c r="N1905" i="2" s="1"/>
  <c r="M1908" i="2"/>
  <c r="N1908" i="2" s="1"/>
  <c r="O1908" i="2" s="1"/>
  <c r="M1909" i="2"/>
  <c r="N1909" i="2" s="1"/>
  <c r="L1909" i="2" s="1"/>
  <c r="M1910" i="2"/>
  <c r="N1910" i="2" s="1"/>
  <c r="M1912" i="2"/>
  <c r="M1913" i="2"/>
  <c r="N1913" i="2" s="1"/>
  <c r="O1913" i="2" s="1"/>
  <c r="M1921" i="2"/>
  <c r="M1923" i="2"/>
  <c r="N1923" i="2" s="1"/>
  <c r="L1923" i="2" s="1"/>
  <c r="M1929" i="2"/>
  <c r="N1929" i="2" s="1"/>
  <c r="M1930" i="2"/>
  <c r="M1931" i="2"/>
  <c r="M1932" i="2"/>
  <c r="M1934" i="2"/>
  <c r="N1934" i="2" s="1"/>
  <c r="O1934" i="2" s="1"/>
  <c r="M1935" i="2"/>
  <c r="N1935" i="2" s="1"/>
  <c r="O1935" i="2" s="1"/>
  <c r="M1939" i="2"/>
  <c r="N1939" i="2" s="1"/>
  <c r="L1939" i="2" s="1"/>
  <c r="M1941" i="2"/>
  <c r="N1941" i="2" s="1"/>
  <c r="L1941" i="2" s="1"/>
  <c r="M1945" i="2"/>
  <c r="N1945" i="2" s="1"/>
  <c r="M1947" i="2"/>
  <c r="N1947" i="2" s="1"/>
  <c r="O1947" i="2" s="1"/>
  <c r="M1948" i="2"/>
  <c r="M1949" i="2"/>
  <c r="M1950" i="2"/>
  <c r="M1951" i="2"/>
  <c r="N1951" i="2" s="1"/>
  <c r="O1951" i="2" s="1"/>
  <c r="M1952" i="2"/>
  <c r="M1955" i="2"/>
  <c r="N1955" i="2" s="1"/>
  <c r="O1955" i="2" s="1"/>
  <c r="M1959" i="2"/>
  <c r="N1959" i="2" s="1"/>
  <c r="M1968" i="2"/>
  <c r="M1969" i="2"/>
  <c r="N1969" i="2" s="1"/>
  <c r="O1969" i="2" s="1"/>
  <c r="M1970" i="2"/>
  <c r="N1970" i="2" s="1"/>
  <c r="O1970" i="2" s="1"/>
  <c r="M1971" i="2"/>
  <c r="N1971" i="2" s="1"/>
  <c r="M1972" i="2"/>
  <c r="N1972" i="2" s="1"/>
  <c r="M1975" i="2"/>
  <c r="M1981" i="2"/>
  <c r="N1981" i="2" s="1"/>
  <c r="O1981" i="2" s="1"/>
  <c r="M1983" i="2"/>
  <c r="N1983" i="2" s="1"/>
  <c r="O1983" i="2" s="1"/>
  <c r="M1989" i="2"/>
  <c r="N1989" i="2" s="1"/>
  <c r="O1989" i="2" s="1"/>
  <c r="M1990" i="2"/>
  <c r="M1991" i="2"/>
  <c r="M1992" i="2"/>
  <c r="M2001" i="2"/>
  <c r="N2001" i="2" s="1"/>
  <c r="L2001" i="2" s="1"/>
  <c r="M2004" i="2"/>
  <c r="N2004" i="2" s="1"/>
  <c r="M2005" i="2"/>
  <c r="N2005" i="2" s="1"/>
  <c r="M2008" i="2"/>
  <c r="N2008" i="2" s="1"/>
  <c r="O2008" i="2" s="1"/>
  <c r="M2009" i="2"/>
  <c r="M2010" i="2"/>
  <c r="N2010" i="2" s="1"/>
  <c r="L2010" i="2" s="1"/>
  <c r="M2012" i="2"/>
  <c r="N2012" i="2" s="1"/>
  <c r="L2012" i="2" s="1"/>
  <c r="M2015" i="2"/>
  <c r="N2015" i="2" s="1"/>
  <c r="O2015" i="2" s="1"/>
  <c r="M2016" i="2"/>
  <c r="N2016" i="2" s="1"/>
  <c r="O2016" i="2" s="1"/>
  <c r="M2019" i="2"/>
  <c r="N2019" i="2" s="1"/>
  <c r="L2019" i="2" s="1"/>
  <c r="M2021" i="2"/>
  <c r="N2021" i="2" s="1"/>
  <c r="L2021" i="2" s="1"/>
  <c r="M2027" i="2"/>
  <c r="M2028" i="2"/>
  <c r="N2028" i="2" s="1"/>
  <c r="O2028" i="2" s="1"/>
  <c r="M2029" i="2"/>
  <c r="M2032" i="2"/>
  <c r="N2032" i="2" s="1"/>
  <c r="M2041" i="2"/>
  <c r="N2041" i="2" s="1"/>
  <c r="O2041" i="2" s="1"/>
  <c r="M2043" i="2"/>
  <c r="N2043" i="2" s="1"/>
  <c r="L2043" i="2" s="1"/>
  <c r="M2045" i="2"/>
  <c r="N2045" i="2" s="1"/>
  <c r="L2045" i="2" s="1"/>
  <c r="M2047" i="2"/>
  <c r="N2047" i="2" s="1"/>
  <c r="O2047" i="2" s="1"/>
  <c r="M2048" i="2"/>
  <c r="N2048" i="2" s="1"/>
  <c r="O2048" i="2" s="1"/>
  <c r="M2049" i="2"/>
  <c r="M2050" i="2"/>
  <c r="N2050" i="2" s="1"/>
  <c r="M2052" i="2"/>
  <c r="M2055" i="2"/>
  <c r="N2055" i="2" s="1"/>
  <c r="O2055" i="2" s="1"/>
  <c r="M2059" i="2"/>
  <c r="N2059" i="2" s="1"/>
  <c r="M2061" i="2"/>
  <c r="N2061" i="2" s="1"/>
  <c r="L2061" i="2" s="1"/>
  <c r="M2065" i="2"/>
  <c r="M2068" i="2"/>
  <c r="N2068" i="2" s="1"/>
  <c r="O2068" i="2" s="1"/>
  <c r="M2069" i="2"/>
  <c r="M2070" i="2"/>
  <c r="M2072" i="2"/>
  <c r="N2072" i="2" s="1"/>
  <c r="O2072" i="2" s="1"/>
  <c r="M2079" i="2"/>
  <c r="M2081" i="2"/>
  <c r="N2081" i="2" s="1"/>
  <c r="O2081" i="2" s="1"/>
  <c r="M2085" i="2"/>
  <c r="N2085" i="2" s="1"/>
  <c r="M2087" i="2"/>
  <c r="M2088" i="2"/>
  <c r="N2088" i="2" s="1"/>
  <c r="O2088" i="2" s="1"/>
  <c r="M2089" i="2"/>
  <c r="N2089" i="2" s="1"/>
  <c r="O2089" i="2" s="1"/>
  <c r="M2090" i="2"/>
  <c r="N2090" i="2" s="1"/>
  <c r="O2090" i="2" s="1"/>
  <c r="M2092" i="2"/>
  <c r="N2092" i="2" s="1"/>
  <c r="O2092" i="2" s="1"/>
  <c r="M2095" i="2"/>
  <c r="N2095" i="2" s="1"/>
  <c r="O2095" i="2" s="1"/>
  <c r="M2105" i="2"/>
  <c r="N2105" i="2" s="1"/>
  <c r="O2105" i="2" s="1"/>
  <c r="M2108" i="2"/>
  <c r="M2109" i="2"/>
  <c r="M2110" i="2"/>
  <c r="M2112" i="2"/>
  <c r="N2112" i="2" s="1"/>
  <c r="M2115" i="2"/>
  <c r="N2115" i="2" s="1"/>
  <c r="L2115" i="2" s="1"/>
  <c r="M2121" i="2"/>
  <c r="N2121" i="2" s="1"/>
  <c r="L2121" i="2" s="1"/>
  <c r="M2123" i="2"/>
  <c r="N2123" i="2" s="1"/>
  <c r="M2127" i="2"/>
  <c r="N2127" i="2" s="1"/>
  <c r="L2127" i="2" s="1"/>
  <c r="M2128" i="2"/>
  <c r="M2129" i="2"/>
  <c r="M2130" i="2"/>
  <c r="N2130" i="2" s="1"/>
  <c r="O2130" i="2" s="1"/>
  <c r="M2132" i="2"/>
  <c r="M2133" i="2"/>
  <c r="N2133" i="2" s="1"/>
  <c r="M2135" i="2"/>
  <c r="N2135" i="2" s="1"/>
  <c r="M2141" i="2"/>
  <c r="N2141" i="2" s="1"/>
  <c r="O2141" i="2" s="1"/>
  <c r="M2146" i="2"/>
  <c r="N2146" i="2" s="1"/>
  <c r="L2146" i="2" s="1"/>
  <c r="M2148" i="2"/>
  <c r="N2148" i="2" s="1"/>
  <c r="M2149" i="2"/>
  <c r="M2150" i="2"/>
  <c r="M2152" i="2"/>
  <c r="M2156" i="2"/>
  <c r="N2156" i="2" s="1"/>
  <c r="O2156" i="2" s="1"/>
  <c r="M2161" i="2"/>
  <c r="N2161" i="2" s="1"/>
  <c r="M2167" i="2"/>
  <c r="N2167" i="2" s="1"/>
  <c r="L2167" i="2" s="1"/>
  <c r="M2168" i="2"/>
  <c r="M2169" i="2"/>
  <c r="N2169" i="2" s="1"/>
  <c r="L2169" i="2" s="1"/>
  <c r="M2170" i="2"/>
  <c r="M2172" i="2"/>
  <c r="N2172" i="2" s="1"/>
  <c r="M2179" i="2"/>
  <c r="N2179" i="2" s="1"/>
  <c r="M2181" i="2"/>
  <c r="N2181" i="2" s="1"/>
  <c r="L2181" i="2" s="1"/>
  <c r="M2188" i="2"/>
  <c r="N2188" i="2" s="1"/>
  <c r="L2188" i="2" s="1"/>
  <c r="M2189" i="2"/>
  <c r="N2189" i="2" s="1"/>
  <c r="M2190" i="2"/>
  <c r="M2192" i="2"/>
  <c r="M2195" i="2"/>
  <c r="N2195" i="2" s="1"/>
  <c r="L2195" i="2" s="1"/>
  <c r="M2201" i="2"/>
  <c r="N2201" i="2" s="1"/>
  <c r="L2201" i="2" s="1"/>
  <c r="M2202" i="2"/>
  <c r="N2202" i="2" s="1"/>
  <c r="O2202" i="2" s="1"/>
  <c r="M2207" i="2"/>
  <c r="N2207" i="2" s="1"/>
  <c r="L2207" i="2" s="1"/>
  <c r="M2209" i="2"/>
  <c r="N2209" i="2" s="1"/>
  <c r="M2211" i="2"/>
  <c r="M2212" i="2"/>
  <c r="N2212" i="2" s="1"/>
  <c r="L2212" i="2" s="1"/>
  <c r="M2218" i="2"/>
  <c r="N2218" i="2" s="1"/>
  <c r="M2219" i="2"/>
  <c r="M2220" i="2"/>
  <c r="N2220" i="2" s="1"/>
  <c r="L2220" i="2" s="1"/>
  <c r="M2225" i="2"/>
  <c r="N2225" i="2" s="1"/>
  <c r="L2225" i="2" s="1"/>
  <c r="M2226" i="2"/>
  <c r="N2226" i="2" s="1"/>
  <c r="L2226" i="2" s="1"/>
  <c r="M2228" i="2"/>
  <c r="N2228" i="2" s="1"/>
  <c r="O2228" i="2" s="1"/>
  <c r="M2229" i="2"/>
  <c r="M2230" i="2"/>
  <c r="M2231" i="2"/>
  <c r="N2231" i="2" s="1"/>
  <c r="L2231" i="2" s="1"/>
  <c r="M2232" i="2"/>
  <c r="M2241" i="2"/>
  <c r="N2241" i="2" s="1"/>
  <c r="L2241" i="2" s="1"/>
  <c r="M2246" i="2"/>
  <c r="M2247" i="2"/>
  <c r="N2247" i="2" s="1"/>
  <c r="L2247" i="2" s="1"/>
  <c r="M2248" i="2"/>
  <c r="M2249" i="2"/>
  <c r="M2251" i="2"/>
  <c r="N2251" i="2" s="1"/>
  <c r="L2251" i="2" s="1"/>
  <c r="M2252" i="2"/>
  <c r="N2252" i="2" s="1"/>
  <c r="M2255" i="2"/>
  <c r="N2255" i="2" s="1"/>
  <c r="M2265" i="2"/>
  <c r="M2266" i="2"/>
  <c r="M2267" i="2"/>
  <c r="M2268" i="2"/>
  <c r="M2269" i="2"/>
  <c r="M2270" i="2"/>
  <c r="N2270" i="2" s="1"/>
  <c r="O2270" i="2" s="1"/>
  <c r="M2271" i="2"/>
  <c r="M2272" i="2"/>
  <c r="M2279" i="2"/>
  <c r="N2279" i="2" s="1"/>
  <c r="M2288" i="2"/>
  <c r="N2288" i="2" s="1"/>
  <c r="O2288" i="2" s="1"/>
  <c r="M2289" i="2"/>
  <c r="N2289" i="2" s="1"/>
  <c r="O2289" i="2" s="1"/>
  <c r="M2290" i="2"/>
  <c r="M2291" i="2"/>
  <c r="M2292" i="2"/>
  <c r="M2295" i="2"/>
  <c r="N2295" i="2" s="1"/>
  <c r="O2295" i="2" s="1"/>
  <c r="M2301" i="2"/>
  <c r="N2301" i="2" s="1"/>
  <c r="O2301" i="2" s="1"/>
  <c r="M2307" i="2"/>
  <c r="N2307" i="2" s="1"/>
  <c r="O2307" i="2" s="1"/>
  <c r="M2309" i="2"/>
  <c r="M2310" i="2"/>
  <c r="N2310" i="2" s="1"/>
  <c r="M2312" i="2"/>
  <c r="N2312" i="2" s="1"/>
  <c r="M2315" i="2"/>
  <c r="N2315" i="2" s="1"/>
  <c r="O2315" i="2" s="1"/>
  <c r="M2321" i="2"/>
  <c r="N3" i="2"/>
  <c r="N6" i="2"/>
  <c r="N10" i="2"/>
  <c r="L10" i="2" s="1"/>
  <c r="N11" i="2"/>
  <c r="N12" i="2"/>
  <c r="N16" i="2"/>
  <c r="N19" i="2"/>
  <c r="N23" i="2"/>
  <c r="O23" i="2" s="1"/>
  <c r="N26" i="2"/>
  <c r="L26" i="2" s="1"/>
  <c r="N27" i="2"/>
  <c r="N30" i="2"/>
  <c r="L30" i="2" s="1"/>
  <c r="N31" i="2"/>
  <c r="L31" i="2" s="1"/>
  <c r="N33" i="2"/>
  <c r="L33" i="2" s="1"/>
  <c r="N34" i="2"/>
  <c r="N36" i="2"/>
  <c r="L36" i="2" s="1"/>
  <c r="N45" i="2"/>
  <c r="O45" i="2" s="1"/>
  <c r="N50" i="2"/>
  <c r="N53" i="2"/>
  <c r="N60" i="2"/>
  <c r="L60" i="2" s="1"/>
  <c r="N61" i="2"/>
  <c r="L61" i="2" s="1"/>
  <c r="N62" i="2"/>
  <c r="N63" i="2"/>
  <c r="N67" i="2"/>
  <c r="O67" i="2" s="1"/>
  <c r="N70" i="2"/>
  <c r="N72" i="2"/>
  <c r="N73" i="2"/>
  <c r="N75" i="2"/>
  <c r="O75" i="2" s="1"/>
  <c r="N78" i="2"/>
  <c r="N79" i="2"/>
  <c r="N81" i="2"/>
  <c r="N91" i="2"/>
  <c r="L91" i="2" s="1"/>
  <c r="N93" i="2"/>
  <c r="N95" i="2"/>
  <c r="N96" i="2"/>
  <c r="L96" i="2" s="1"/>
  <c r="N98" i="2"/>
  <c r="L98" i="2" s="1"/>
  <c r="N99" i="2"/>
  <c r="L99" i="2" s="1"/>
  <c r="N101" i="2"/>
  <c r="N104" i="2"/>
  <c r="N105" i="2"/>
  <c r="N110" i="2"/>
  <c r="L110" i="2" s="1"/>
  <c r="N112" i="2"/>
  <c r="N115" i="2"/>
  <c r="N116" i="2"/>
  <c r="L116" i="2" s="1"/>
  <c r="N120" i="2"/>
  <c r="N123" i="2"/>
  <c r="O123" i="2" s="1"/>
  <c r="N124" i="2"/>
  <c r="N128" i="2"/>
  <c r="N130" i="2"/>
  <c r="O130" i="2" s="1"/>
  <c r="N132" i="2"/>
  <c r="O132" i="2" s="1"/>
  <c r="N133" i="2"/>
  <c r="N136" i="2"/>
  <c r="O136" i="2" s="1"/>
  <c r="N142" i="2"/>
  <c r="O142" i="2" s="1"/>
  <c r="N144" i="2"/>
  <c r="O144" i="2" s="1"/>
  <c r="N145" i="2"/>
  <c r="N146" i="2"/>
  <c r="L146" i="2" s="1"/>
  <c r="N147" i="2"/>
  <c r="N150" i="2"/>
  <c r="O150" i="2" s="1"/>
  <c r="N153" i="2"/>
  <c r="L153" i="2" s="1"/>
  <c r="N154" i="2"/>
  <c r="L154" i="2" s="1"/>
  <c r="N156" i="2"/>
  <c r="N159" i="2"/>
  <c r="L159" i="2" s="1"/>
  <c r="N163" i="2"/>
  <c r="N165" i="2"/>
  <c r="L165" i="2" s="1"/>
  <c r="N166" i="2"/>
  <c r="L166" i="2" s="1"/>
  <c r="N167" i="2"/>
  <c r="N170" i="2"/>
  <c r="N173" i="2"/>
  <c r="L173" i="2" s="1"/>
  <c r="N174" i="2"/>
  <c r="O174" i="2" s="1"/>
  <c r="N175" i="2"/>
  <c r="O175" i="2" s="1"/>
  <c r="N176" i="2"/>
  <c r="N178" i="2"/>
  <c r="L178" i="2" s="1"/>
  <c r="N183" i="2"/>
  <c r="O183" i="2" s="1"/>
  <c r="N186" i="2"/>
  <c r="N190" i="2"/>
  <c r="L190" i="2" s="1"/>
  <c r="N191" i="2"/>
  <c r="L191" i="2" s="1"/>
  <c r="N192" i="2"/>
  <c r="L192" i="2" s="1"/>
  <c r="N193" i="2"/>
  <c r="N195" i="2"/>
  <c r="N196" i="2"/>
  <c r="O196" i="2" s="1"/>
  <c r="N199" i="2"/>
  <c r="N207" i="2"/>
  <c r="L207" i="2" s="1"/>
  <c r="N210" i="2"/>
  <c r="L210" i="2" s="1"/>
  <c r="N211" i="2"/>
  <c r="O211" i="2" s="1"/>
  <c r="N212" i="2"/>
  <c r="N213" i="2"/>
  <c r="N216" i="2"/>
  <c r="L216" i="2" s="1"/>
  <c r="N218" i="2"/>
  <c r="N221" i="2"/>
  <c r="N223" i="2"/>
  <c r="N225" i="2"/>
  <c r="N232" i="2"/>
  <c r="O232" i="2" s="1"/>
  <c r="N234" i="2"/>
  <c r="L234" i="2" s="1"/>
  <c r="N235" i="2"/>
  <c r="O235" i="2" s="1"/>
  <c r="N243" i="2"/>
  <c r="N250" i="2"/>
  <c r="N251" i="2"/>
  <c r="L251" i="2" s="1"/>
  <c r="N255" i="2"/>
  <c r="O255" i="2" s="1"/>
  <c r="N256" i="2"/>
  <c r="O256" i="2" s="1"/>
  <c r="N257" i="2"/>
  <c r="L257" i="2" s="1"/>
  <c r="N258" i="2"/>
  <c r="L258" i="2" s="1"/>
  <c r="N263" i="2"/>
  <c r="N268" i="2"/>
  <c r="O268" i="2" s="1"/>
  <c r="N276" i="2"/>
  <c r="O276" i="2" s="1"/>
  <c r="N277" i="2"/>
  <c r="N283" i="2"/>
  <c r="N285" i="2"/>
  <c r="L285" i="2" s="1"/>
  <c r="N286" i="2"/>
  <c r="L286" i="2" s="1"/>
  <c r="N290" i="2"/>
  <c r="L290" i="2" s="1"/>
  <c r="N292" i="2"/>
  <c r="L292" i="2" s="1"/>
  <c r="N296" i="2"/>
  <c r="N299" i="2"/>
  <c r="O299" i="2" s="1"/>
  <c r="N303" i="2"/>
  <c r="N305" i="2"/>
  <c r="L305" i="2" s="1"/>
  <c r="N306" i="2"/>
  <c r="N307" i="2"/>
  <c r="N311" i="2"/>
  <c r="L311" i="2" s="1"/>
  <c r="N313" i="2"/>
  <c r="O313" i="2" s="1"/>
  <c r="N315" i="2"/>
  <c r="L315" i="2" s="1"/>
  <c r="N316" i="2"/>
  <c r="L316" i="2" s="1"/>
  <c r="N318" i="2"/>
  <c r="O318" i="2" s="1"/>
  <c r="N321" i="2"/>
  <c r="N322" i="2"/>
  <c r="L322" i="2" s="1"/>
  <c r="N323" i="2"/>
  <c r="N326" i="2"/>
  <c r="O326" i="2" s="1"/>
  <c r="N328" i="2"/>
  <c r="L328" i="2" s="1"/>
  <c r="N330" i="2"/>
  <c r="L330" i="2" s="1"/>
  <c r="N331" i="2"/>
  <c r="N334" i="2"/>
  <c r="N336" i="2"/>
  <c r="N339" i="2"/>
  <c r="L339" i="2" s="1"/>
  <c r="N343" i="2"/>
  <c r="O343" i="2" s="1"/>
  <c r="N347" i="2"/>
  <c r="L347" i="2" s="1"/>
  <c r="N348" i="2"/>
  <c r="N350" i="2"/>
  <c r="L350" i="2" s="1"/>
  <c r="N352" i="2"/>
  <c r="N354" i="2"/>
  <c r="O354" i="2" s="1"/>
  <c r="N358" i="2"/>
  <c r="L358" i="2" s="1"/>
  <c r="N361" i="2"/>
  <c r="L361" i="2" s="1"/>
  <c r="N362" i="2"/>
  <c r="N364" i="2"/>
  <c r="N365" i="2"/>
  <c r="N371" i="2"/>
  <c r="O371" i="2" s="1"/>
  <c r="N373" i="2"/>
  <c r="N374" i="2"/>
  <c r="L374" i="2" s="1"/>
  <c r="N380" i="2"/>
  <c r="N386" i="2"/>
  <c r="O386" i="2" s="1"/>
  <c r="N389" i="2"/>
  <c r="O389" i="2" s="1"/>
  <c r="N392" i="2"/>
  <c r="N394" i="2"/>
  <c r="N396" i="2"/>
  <c r="N398" i="2"/>
  <c r="O398" i="2" s="1"/>
  <c r="N402" i="2"/>
  <c r="L402" i="2" s="1"/>
  <c r="N404" i="2"/>
  <c r="N406" i="2"/>
  <c r="N409" i="2"/>
  <c r="L409" i="2" s="1"/>
  <c r="N410" i="2"/>
  <c r="O410" i="2" s="1"/>
  <c r="N411" i="2"/>
  <c r="N416" i="2"/>
  <c r="O416" i="2" s="1"/>
  <c r="N419" i="2"/>
  <c r="N421" i="2"/>
  <c r="O421" i="2" s="1"/>
  <c r="N425" i="2"/>
  <c r="O425" i="2" s="1"/>
  <c r="N426" i="2"/>
  <c r="N427" i="2"/>
  <c r="O427" i="2" s="1"/>
  <c r="N430" i="2"/>
  <c r="O430" i="2" s="1"/>
  <c r="N434" i="2"/>
  <c r="O434" i="2" s="1"/>
  <c r="N436" i="2"/>
  <c r="N438" i="2"/>
  <c r="O438" i="2" s="1"/>
  <c r="N439" i="2"/>
  <c r="O439" i="2" s="1"/>
  <c r="N442" i="2"/>
  <c r="O442" i="2" s="1"/>
  <c r="N444" i="2"/>
  <c r="O444" i="2" s="1"/>
  <c r="N446" i="2"/>
  <c r="N448" i="2"/>
  <c r="N449" i="2"/>
  <c r="N456" i="2"/>
  <c r="N459" i="2"/>
  <c r="L459" i="2" s="1"/>
  <c r="N461" i="2"/>
  <c r="N463" i="2"/>
  <c r="O463" i="2" s="1"/>
  <c r="N465" i="2"/>
  <c r="N467" i="2"/>
  <c r="O467" i="2" s="1"/>
  <c r="N468" i="2"/>
  <c r="O468" i="2" s="1"/>
  <c r="N469" i="2"/>
  <c r="O469" i="2" s="1"/>
  <c r="N470" i="2"/>
  <c r="L470" i="2" s="1"/>
  <c r="N471" i="2"/>
  <c r="L471" i="2" s="1"/>
  <c r="N472" i="2"/>
  <c r="N475" i="2"/>
  <c r="N476" i="2"/>
  <c r="L476" i="2" s="1"/>
  <c r="N482" i="2"/>
  <c r="N488" i="2"/>
  <c r="O488" i="2" s="1"/>
  <c r="N490" i="2"/>
  <c r="N491" i="2"/>
  <c r="O491" i="2" s="1"/>
  <c r="N496" i="2"/>
  <c r="N498" i="2"/>
  <c r="O498" i="2" s="1"/>
  <c r="N501" i="2"/>
  <c r="O501" i="2" s="1"/>
  <c r="N504" i="2"/>
  <c r="N509" i="2"/>
  <c r="N512" i="2"/>
  <c r="O512" i="2" s="1"/>
  <c r="N515" i="2"/>
  <c r="N516" i="2"/>
  <c r="O516" i="2" s="1"/>
  <c r="N518" i="2"/>
  <c r="N519" i="2"/>
  <c r="O519" i="2" s="1"/>
  <c r="N522" i="2"/>
  <c r="O522" i="2" s="1"/>
  <c r="N525" i="2"/>
  <c r="N527" i="2"/>
  <c r="O527" i="2" s="1"/>
  <c r="N529" i="2"/>
  <c r="N533" i="2"/>
  <c r="O533" i="2" s="1"/>
  <c r="N536" i="2"/>
  <c r="N538" i="2"/>
  <c r="O538" i="2" s="1"/>
  <c r="N542" i="2"/>
  <c r="O542" i="2" s="1"/>
  <c r="N543" i="2"/>
  <c r="O543" i="2" s="1"/>
  <c r="N546" i="2"/>
  <c r="O546" i="2" s="1"/>
  <c r="N549" i="2"/>
  <c r="O549" i="2" s="1"/>
  <c r="N553" i="2"/>
  <c r="N554" i="2"/>
  <c r="N555" i="2"/>
  <c r="O555" i="2" s="1"/>
  <c r="N558" i="2"/>
  <c r="O558" i="2" s="1"/>
  <c r="N561" i="2"/>
  <c r="O561" i="2" s="1"/>
  <c r="N563" i="2"/>
  <c r="O563" i="2" s="1"/>
  <c r="N565" i="2"/>
  <c r="N566" i="2"/>
  <c r="N567" i="2"/>
  <c r="O567" i="2" s="1"/>
  <c r="N574" i="2"/>
  <c r="N576" i="2"/>
  <c r="O576" i="2" s="1"/>
  <c r="N582" i="2"/>
  <c r="O582" i="2" s="1"/>
  <c r="N585" i="2"/>
  <c r="O585" i="2" s="1"/>
  <c r="N586" i="2"/>
  <c r="O586" i="2" s="1"/>
  <c r="N589" i="2"/>
  <c r="O589" i="2" s="1"/>
  <c r="N591" i="2"/>
  <c r="O591" i="2" s="1"/>
  <c r="N592" i="2"/>
  <c r="O592" i="2" s="1"/>
  <c r="N599" i="2"/>
  <c r="O599" i="2" s="1"/>
  <c r="N601" i="2"/>
  <c r="O601" i="2" s="1"/>
  <c r="N602" i="2"/>
  <c r="N603" i="2"/>
  <c r="O603" i="2" s="1"/>
  <c r="N604" i="2"/>
  <c r="O604" i="2" s="1"/>
  <c r="N608" i="2"/>
  <c r="O608" i="2" s="1"/>
  <c r="N609" i="2"/>
  <c r="O609" i="2" s="1"/>
  <c r="N612" i="2"/>
  <c r="O612" i="2" s="1"/>
  <c r="N615" i="2"/>
  <c r="O615" i="2" s="1"/>
  <c r="N617" i="2"/>
  <c r="O617" i="2" s="1"/>
  <c r="N618" i="2"/>
  <c r="N621" i="2"/>
  <c r="N622" i="2"/>
  <c r="O622" i="2" s="1"/>
  <c r="N624" i="2"/>
  <c r="O624" i="2" s="1"/>
  <c r="N625" i="2"/>
  <c r="N626" i="2"/>
  <c r="L626" i="2" s="1"/>
  <c r="N627" i="2"/>
  <c r="N629" i="2"/>
  <c r="O629" i="2" s="1"/>
  <c r="N631" i="2"/>
  <c r="N632" i="2"/>
  <c r="N633" i="2"/>
  <c r="O633" i="2" s="1"/>
  <c r="N638" i="2"/>
  <c r="N642" i="2"/>
  <c r="O642" i="2" s="1"/>
  <c r="N647" i="2"/>
  <c r="O647" i="2" s="1"/>
  <c r="N648" i="2"/>
  <c r="O648" i="2" s="1"/>
  <c r="N649" i="2"/>
  <c r="N651" i="2"/>
  <c r="N654" i="2"/>
  <c r="O654" i="2" s="1"/>
  <c r="N655" i="2"/>
  <c r="O655" i="2" s="1"/>
  <c r="N658" i="2"/>
  <c r="L658" i="2" s="1"/>
  <c r="N662" i="2"/>
  <c r="N663" i="2"/>
  <c r="L663" i="2" s="1"/>
  <c r="N666" i="2"/>
  <c r="L666" i="2" s="1"/>
  <c r="N671" i="2"/>
  <c r="L671" i="2" s="1"/>
  <c r="N672" i="2"/>
  <c r="L672" i="2" s="1"/>
  <c r="N673" i="2"/>
  <c r="L673" i="2" s="1"/>
  <c r="N675" i="2"/>
  <c r="L675" i="2" s="1"/>
  <c r="N676" i="2"/>
  <c r="L676" i="2" s="1"/>
  <c r="N678" i="2"/>
  <c r="N683" i="2"/>
  <c r="L683" i="2" s="1"/>
  <c r="N684" i="2"/>
  <c r="L684" i="2" s="1"/>
  <c r="N686" i="2"/>
  <c r="N694" i="2"/>
  <c r="L694" i="2" s="1"/>
  <c r="N699" i="2"/>
  <c r="L699" i="2" s="1"/>
  <c r="N701" i="2"/>
  <c r="L701" i="2" s="1"/>
  <c r="N705" i="2"/>
  <c r="N706" i="2"/>
  <c r="N707" i="2"/>
  <c r="O707" i="2" s="1"/>
  <c r="N713" i="2"/>
  <c r="N716" i="2"/>
  <c r="N718" i="2"/>
  <c r="N719" i="2"/>
  <c r="N722" i="2"/>
  <c r="N726" i="2"/>
  <c r="L726" i="2" s="1"/>
  <c r="N727" i="2"/>
  <c r="N729" i="2"/>
  <c r="L729" i="2" s="1"/>
  <c r="N733" i="2"/>
  <c r="N736" i="2"/>
  <c r="N738" i="2"/>
  <c r="O738" i="2" s="1"/>
  <c r="N739" i="2"/>
  <c r="N741" i="2"/>
  <c r="L741" i="2" s="1"/>
  <c r="N742" i="2"/>
  <c r="L742" i="2" s="1"/>
  <c r="N743" i="2"/>
  <c r="N746" i="2"/>
  <c r="L746" i="2" s="1"/>
  <c r="N749" i="2"/>
  <c r="N751" i="2"/>
  <c r="N753" i="2"/>
  <c r="L753" i="2" s="1"/>
  <c r="N754" i="2"/>
  <c r="L754" i="2" s="1"/>
  <c r="N758" i="2"/>
  <c r="N759" i="2"/>
  <c r="N762" i="2"/>
  <c r="L762" i="2" s="1"/>
  <c r="N764" i="2"/>
  <c r="N765" i="2"/>
  <c r="L765" i="2" s="1"/>
  <c r="N772" i="2"/>
  <c r="N775" i="2"/>
  <c r="N776" i="2"/>
  <c r="L776" i="2" s="1"/>
  <c r="N779" i="2"/>
  <c r="N781" i="2"/>
  <c r="N783" i="2"/>
  <c r="N786" i="2"/>
  <c r="O786" i="2" s="1"/>
  <c r="N788" i="2"/>
  <c r="N789" i="2"/>
  <c r="N793" i="2"/>
  <c r="N795" i="2"/>
  <c r="O795" i="2" s="1"/>
  <c r="N798" i="2"/>
  <c r="O798" i="2" s="1"/>
  <c r="N799" i="2"/>
  <c r="N803" i="2"/>
  <c r="N806" i="2"/>
  <c r="N807" i="2"/>
  <c r="O807" i="2" s="1"/>
  <c r="N815" i="2"/>
  <c r="N818" i="2"/>
  <c r="N819" i="2"/>
  <c r="O819" i="2" s="1"/>
  <c r="N821" i="2"/>
  <c r="O821" i="2" s="1"/>
  <c r="N822" i="2"/>
  <c r="O822" i="2" s="1"/>
  <c r="N824" i="2"/>
  <c r="O824" i="2" s="1"/>
  <c r="N825" i="2"/>
  <c r="O825" i="2" s="1"/>
  <c r="N826" i="2"/>
  <c r="O826" i="2" s="1"/>
  <c r="N827" i="2"/>
  <c r="O827" i="2" s="1"/>
  <c r="N828" i="2"/>
  <c r="O828" i="2" s="1"/>
  <c r="N832" i="2"/>
  <c r="N834" i="2"/>
  <c r="N839" i="2"/>
  <c r="N841" i="2"/>
  <c r="N842" i="2"/>
  <c r="O842" i="2" s="1"/>
  <c r="N843" i="2"/>
  <c r="N848" i="2"/>
  <c r="O848" i="2" s="1"/>
  <c r="N849" i="2"/>
  <c r="O849" i="2" s="1"/>
  <c r="N853" i="2"/>
  <c r="O853" i="2" s="1"/>
  <c r="N856" i="2"/>
  <c r="N859" i="2"/>
  <c r="O859" i="2" s="1"/>
  <c r="N861" i="2"/>
  <c r="O861" i="2" s="1"/>
  <c r="N866" i="2"/>
  <c r="O866" i="2" s="1"/>
  <c r="N867" i="2"/>
  <c r="O867" i="2" s="1"/>
  <c r="N868" i="2"/>
  <c r="O868" i="2" s="1"/>
  <c r="N871" i="2"/>
  <c r="O871" i="2" s="1"/>
  <c r="N873" i="2"/>
  <c r="O873" i="2" s="1"/>
  <c r="N877" i="2"/>
  <c r="O877" i="2" s="1"/>
  <c r="N878" i="2"/>
  <c r="N881" i="2"/>
  <c r="O881" i="2" s="1"/>
  <c r="N882" i="2"/>
  <c r="O882" i="2" s="1"/>
  <c r="N885" i="2"/>
  <c r="N887" i="2"/>
  <c r="O887" i="2" s="1"/>
  <c r="N888" i="2"/>
  <c r="O888" i="2" s="1"/>
  <c r="N889" i="2"/>
  <c r="N891" i="2"/>
  <c r="O891" i="2" s="1"/>
  <c r="N893" i="2"/>
  <c r="N894" i="2"/>
  <c r="O894" i="2" s="1"/>
  <c r="N895" i="2"/>
  <c r="N898" i="2"/>
  <c r="O898" i="2" s="1"/>
  <c r="N902" i="2"/>
  <c r="O902" i="2" s="1"/>
  <c r="N906" i="2"/>
  <c r="N909" i="2"/>
  <c r="O909" i="2" s="1"/>
  <c r="N911" i="2"/>
  <c r="O911" i="2" s="1"/>
  <c r="N912" i="2"/>
  <c r="O912" i="2" s="1"/>
  <c r="N916" i="2"/>
  <c r="N918" i="2"/>
  <c r="N922" i="2"/>
  <c r="O922" i="2" s="1"/>
  <c r="N924" i="2"/>
  <c r="N925" i="2"/>
  <c r="O925" i="2" s="1"/>
  <c r="N926" i="2"/>
  <c r="N929" i="2"/>
  <c r="O929" i="2" s="1"/>
  <c r="N931" i="2"/>
  <c r="N932" i="2"/>
  <c r="N933" i="2"/>
  <c r="O933" i="2" s="1"/>
  <c r="N935" i="2"/>
  <c r="O935" i="2" s="1"/>
  <c r="N942" i="2"/>
  <c r="O942" i="2" s="1"/>
  <c r="N943" i="2"/>
  <c r="O943" i="2" s="1"/>
  <c r="N944" i="2"/>
  <c r="O944" i="2" s="1"/>
  <c r="N948" i="2"/>
  <c r="O948" i="2" s="1"/>
  <c r="N953" i="2"/>
  <c r="O953" i="2" s="1"/>
  <c r="N954" i="2"/>
  <c r="O954" i="2" s="1"/>
  <c r="N958" i="2"/>
  <c r="N962" i="2"/>
  <c r="L962" i="2" s="1"/>
  <c r="N964" i="2"/>
  <c r="O964" i="2" s="1"/>
  <c r="N965" i="2"/>
  <c r="O965" i="2" s="1"/>
  <c r="N966" i="2"/>
  <c r="O966" i="2" s="1"/>
  <c r="N969" i="2"/>
  <c r="N971" i="2"/>
  <c r="O971" i="2" s="1"/>
  <c r="N974" i="2"/>
  <c r="O974" i="2" s="1"/>
  <c r="N980" i="2"/>
  <c r="N982" i="2"/>
  <c r="O982" i="2" s="1"/>
  <c r="N983" i="2"/>
  <c r="N984" i="2"/>
  <c r="O984" i="2" s="1"/>
  <c r="N986" i="2"/>
  <c r="O986" i="2" s="1"/>
  <c r="N987" i="2"/>
  <c r="O987" i="2" s="1"/>
  <c r="N988" i="2"/>
  <c r="O988" i="2" s="1"/>
  <c r="N992" i="2"/>
  <c r="O992" i="2" s="1"/>
  <c r="N993" i="2"/>
  <c r="N994" i="2"/>
  <c r="N995" i="2"/>
  <c r="L995" i="2" s="1"/>
  <c r="N999" i="2"/>
  <c r="N1001" i="2"/>
  <c r="O1001" i="2" s="1"/>
  <c r="N1002" i="2"/>
  <c r="O1002" i="2" s="1"/>
  <c r="N1008" i="2"/>
  <c r="N1009" i="2"/>
  <c r="O1009" i="2" s="1"/>
  <c r="N1011" i="2"/>
  <c r="O1011" i="2" s="1"/>
  <c r="N1013" i="2"/>
  <c r="L1013" i="2" s="1"/>
  <c r="N1015" i="2"/>
  <c r="L1015" i="2" s="1"/>
  <c r="N1016" i="2"/>
  <c r="L1016" i="2" s="1"/>
  <c r="N1023" i="2"/>
  <c r="L1023" i="2" s="1"/>
  <c r="N1024" i="2"/>
  <c r="N1025" i="2"/>
  <c r="O1025" i="2" s="1"/>
  <c r="N1026" i="2"/>
  <c r="L1026" i="2" s="1"/>
  <c r="N1028" i="2"/>
  <c r="L1028" i="2" s="1"/>
  <c r="N1029" i="2"/>
  <c r="N1032" i="2"/>
  <c r="L1032" i="2" s="1"/>
  <c r="N1033" i="2"/>
  <c r="N1035" i="2"/>
  <c r="L1035" i="2" s="1"/>
  <c r="N1040" i="2"/>
  <c r="O1040" i="2" s="1"/>
  <c r="N1047" i="2"/>
  <c r="N1049" i="2"/>
  <c r="N1051" i="2"/>
  <c r="L1051" i="2" s="1"/>
  <c r="N1054" i="2"/>
  <c r="L1054" i="2" s="1"/>
  <c r="N1055" i="2"/>
  <c r="L1055" i="2" s="1"/>
  <c r="N1057" i="2"/>
  <c r="L1057" i="2" s="1"/>
  <c r="N1058" i="2"/>
  <c r="L1058" i="2" s="1"/>
  <c r="N1061" i="2"/>
  <c r="L1061" i="2" s="1"/>
  <c r="N1063" i="2"/>
  <c r="N1065" i="2"/>
  <c r="L1065" i="2" s="1"/>
  <c r="N1067" i="2"/>
  <c r="N1068" i="2"/>
  <c r="L1068" i="2" s="1"/>
  <c r="N1073" i="2"/>
  <c r="L1073" i="2" s="1"/>
  <c r="N1074" i="2"/>
  <c r="L1074" i="2" s="1"/>
  <c r="N1078" i="2"/>
  <c r="L1078" i="2" s="1"/>
  <c r="N1079" i="2"/>
  <c r="L1079" i="2" s="1"/>
  <c r="N1082" i="2"/>
  <c r="L1082" i="2" s="1"/>
  <c r="N1084" i="2"/>
  <c r="L1084" i="2" s="1"/>
  <c r="N1088" i="2"/>
  <c r="N1092" i="2"/>
  <c r="L1092" i="2" s="1"/>
  <c r="N1096" i="2"/>
  <c r="N1097" i="2"/>
  <c r="O1097" i="2" s="1"/>
  <c r="N1101" i="2"/>
  <c r="L1101" i="2" s="1"/>
  <c r="N1102" i="2"/>
  <c r="N1103" i="2"/>
  <c r="N1104" i="2"/>
  <c r="O1104" i="2" s="1"/>
  <c r="N1105" i="2"/>
  <c r="N1106" i="2"/>
  <c r="O1106" i="2" s="1"/>
  <c r="N1109" i="2"/>
  <c r="N1111" i="2"/>
  <c r="N1115" i="2"/>
  <c r="N1119" i="2"/>
  <c r="L1119" i="2" s="1"/>
  <c r="N1120" i="2"/>
  <c r="L1120" i="2" s="1"/>
  <c r="N1123" i="2"/>
  <c r="L1123" i="2" s="1"/>
  <c r="N1127" i="2"/>
  <c r="N1129" i="2"/>
  <c r="O1129" i="2" s="1"/>
  <c r="N1131" i="2"/>
  <c r="O1131" i="2" s="1"/>
  <c r="N1133" i="2"/>
  <c r="L1133" i="2" s="1"/>
  <c r="N1134" i="2"/>
  <c r="L1134" i="2" s="1"/>
  <c r="N1135" i="2"/>
  <c r="L1135" i="2" s="1"/>
  <c r="N1136" i="2"/>
  <c r="L1136" i="2" s="1"/>
  <c r="N1142" i="2"/>
  <c r="L1142" i="2" s="1"/>
  <c r="N1143" i="2"/>
  <c r="N1146" i="2"/>
  <c r="O1146" i="2" s="1"/>
  <c r="N1149" i="2"/>
  <c r="N1155" i="2"/>
  <c r="N1158" i="2"/>
  <c r="L1158" i="2" s="1"/>
  <c r="N1159" i="2"/>
  <c r="N1163" i="2"/>
  <c r="N1164" i="2"/>
  <c r="O1164" i="2" s="1"/>
  <c r="N1165" i="2"/>
  <c r="O1165" i="2" s="1"/>
  <c r="N1166" i="2"/>
  <c r="N1167" i="2"/>
  <c r="N1168" i="2"/>
  <c r="N1170" i="2"/>
  <c r="N1173" i="2"/>
  <c r="N1178" i="2"/>
  <c r="O1178" i="2" s="1"/>
  <c r="N1183" i="2"/>
  <c r="N1185" i="2"/>
  <c r="L1185" i="2" s="1"/>
  <c r="N1186" i="2"/>
  <c r="L1186" i="2" s="1"/>
  <c r="N1187" i="2"/>
  <c r="N1191" i="2"/>
  <c r="N1192" i="2"/>
  <c r="L1192" i="2" s="1"/>
  <c r="N1193" i="2"/>
  <c r="N1194" i="2"/>
  <c r="L1194" i="2" s="1"/>
  <c r="N1195" i="2"/>
  <c r="L1195" i="2" s="1"/>
  <c r="N1199" i="2"/>
  <c r="L1199" i="2" s="1"/>
  <c r="N1200" i="2"/>
  <c r="L1200" i="2" s="1"/>
  <c r="N1204" i="2"/>
  <c r="N1206" i="2"/>
  <c r="L1206" i="2" s="1"/>
  <c r="N1209" i="2"/>
  <c r="L1209" i="2" s="1"/>
  <c r="N1211" i="2"/>
  <c r="O1211" i="2" s="1"/>
  <c r="N1212" i="2"/>
  <c r="L1212" i="2" s="1"/>
  <c r="N1214" i="2"/>
  <c r="L1214" i="2" s="1"/>
  <c r="N1215" i="2"/>
  <c r="L1215" i="2" s="1"/>
  <c r="N1218" i="2"/>
  <c r="N1225" i="2"/>
  <c r="L1225" i="2" s="1"/>
  <c r="N1228" i="2"/>
  <c r="N1229" i="2"/>
  <c r="N1230" i="2"/>
  <c r="L1230" i="2" s="1"/>
  <c r="N1231" i="2"/>
  <c r="L1231" i="2" s="1"/>
  <c r="N1233" i="2"/>
  <c r="N1234" i="2"/>
  <c r="L1234" i="2" s="1"/>
  <c r="N1242" i="2"/>
  <c r="O1242" i="2" s="1"/>
  <c r="N1246" i="2"/>
  <c r="O1246" i="2" s="1"/>
  <c r="N1248" i="2"/>
  <c r="N1249" i="2"/>
  <c r="O1249" i="2" s="1"/>
  <c r="N1251" i="2"/>
  <c r="N1254" i="2"/>
  <c r="N1259" i="2"/>
  <c r="O1259" i="2" s="1"/>
  <c r="N1260" i="2"/>
  <c r="O1260" i="2" s="1"/>
  <c r="N1263" i="2"/>
  <c r="N1267" i="2"/>
  <c r="O1267" i="2" s="1"/>
  <c r="N1268" i="2"/>
  <c r="O1268" i="2" s="1"/>
  <c r="N1269" i="2"/>
  <c r="N1272" i="2"/>
  <c r="N1273" i="2"/>
  <c r="O1273" i="2" s="1"/>
  <c r="N1274" i="2"/>
  <c r="O1274" i="2" s="1"/>
  <c r="N1275" i="2"/>
  <c r="N1278" i="2"/>
  <c r="O1278" i="2" s="1"/>
  <c r="N1288" i="2"/>
  <c r="O1288" i="2" s="1"/>
  <c r="N1289" i="2"/>
  <c r="N1290" i="2"/>
  <c r="O1290" i="2" s="1"/>
  <c r="N1293" i="2"/>
  <c r="N1295" i="2"/>
  <c r="O1295" i="2" s="1"/>
  <c r="N1303" i="2"/>
  <c r="N1304" i="2"/>
  <c r="O1304" i="2" s="1"/>
  <c r="N1311" i="2"/>
  <c r="O1311" i="2" s="1"/>
  <c r="N1312" i="2"/>
  <c r="N1313" i="2"/>
  <c r="N1314" i="2"/>
  <c r="O1314" i="2" s="1"/>
  <c r="N1315" i="2"/>
  <c r="O1315" i="2" s="1"/>
  <c r="N1318" i="2"/>
  <c r="O1318" i="2" s="1"/>
  <c r="N1319" i="2"/>
  <c r="O1319" i="2" s="1"/>
  <c r="N1322" i="2"/>
  <c r="O1322" i="2" s="1"/>
  <c r="N1323" i="2"/>
  <c r="O1323" i="2" s="1"/>
  <c r="N1324" i="2"/>
  <c r="O1324" i="2" s="1"/>
  <c r="N1328" i="2"/>
  <c r="N1330" i="2"/>
  <c r="N1331" i="2"/>
  <c r="O1331" i="2" s="1"/>
  <c r="N1332" i="2"/>
  <c r="N1335" i="2"/>
  <c r="O1335" i="2" s="1"/>
  <c r="N1339" i="2"/>
  <c r="N1345" i="2"/>
  <c r="O1345" i="2" s="1"/>
  <c r="N1346" i="2"/>
  <c r="N1348" i="2"/>
  <c r="N1351" i="2"/>
  <c r="N1353" i="2"/>
  <c r="O1353" i="2" s="1"/>
  <c r="N1355" i="2"/>
  <c r="O1355" i="2" s="1"/>
  <c r="N1358" i="2"/>
  <c r="O1358" i="2" s="1"/>
  <c r="N1359" i="2"/>
  <c r="N1361" i="2"/>
  <c r="N1362" i="2"/>
  <c r="O1362" i="2" s="1"/>
  <c r="N1366" i="2"/>
  <c r="N1368" i="2"/>
  <c r="O1368" i="2" s="1"/>
  <c r="N1369" i="2"/>
  <c r="O1369" i="2" s="1"/>
  <c r="N1371" i="2"/>
  <c r="O1371" i="2" s="1"/>
  <c r="N1379" i="2"/>
  <c r="O1379" i="2" s="1"/>
  <c r="N1383" i="2"/>
  <c r="O1383" i="2" s="1"/>
  <c r="N1385" i="2"/>
  <c r="O1385" i="2" s="1"/>
  <c r="N1387" i="2"/>
  <c r="O1387" i="2" s="1"/>
  <c r="N1388" i="2"/>
  <c r="N1390" i="2"/>
  <c r="O1390" i="2" s="1"/>
  <c r="N1393" i="2"/>
  <c r="O1393" i="2" s="1"/>
  <c r="N1394" i="2"/>
  <c r="O1394" i="2" s="1"/>
  <c r="N1403" i="2"/>
  <c r="O1403" i="2" s="1"/>
  <c r="N1405" i="2"/>
  <c r="O1405" i="2" s="1"/>
  <c r="N1406" i="2"/>
  <c r="O1406" i="2" s="1"/>
  <c r="N1409" i="2"/>
  <c r="O1409" i="2" s="1"/>
  <c r="N1410" i="2"/>
  <c r="O1410" i="2" s="1"/>
  <c r="N1423" i="2"/>
  <c r="N1425" i="2"/>
  <c r="O1425" i="2" s="1"/>
  <c r="N1428" i="2"/>
  <c r="O1428" i="2" s="1"/>
  <c r="N1430" i="2"/>
  <c r="N1431" i="2"/>
  <c r="N1432" i="2"/>
  <c r="O1432" i="2" s="1"/>
  <c r="N1438" i="2"/>
  <c r="O1438" i="2" s="1"/>
  <c r="N1439" i="2"/>
  <c r="O1439" i="2" s="1"/>
  <c r="N1444" i="2"/>
  <c r="O1444" i="2" s="1"/>
  <c r="N1447" i="2"/>
  <c r="O1447" i="2" s="1"/>
  <c r="N1448" i="2"/>
  <c r="N1451" i="2"/>
  <c r="N1453" i="2"/>
  <c r="N1459" i="2"/>
  <c r="O1459" i="2" s="1"/>
  <c r="N1462" i="2"/>
  <c r="L1462" i="2" s="1"/>
  <c r="N1470" i="2"/>
  <c r="O1470" i="2" s="1"/>
  <c r="N1472" i="2"/>
  <c r="N1473" i="2"/>
  <c r="O1473" i="2" s="1"/>
  <c r="N1479" i="2"/>
  <c r="L1479" i="2" s="1"/>
  <c r="N1483" i="2"/>
  <c r="O1483" i="2" s="1"/>
  <c r="N1485" i="2"/>
  <c r="L1485" i="2" s="1"/>
  <c r="N1490" i="2"/>
  <c r="L1490" i="2" s="1"/>
  <c r="N1491" i="2"/>
  <c r="N1501" i="2"/>
  <c r="L1501" i="2" s="1"/>
  <c r="N1504" i="2"/>
  <c r="L1504" i="2" s="1"/>
  <c r="N1506" i="2"/>
  <c r="L1506" i="2" s="1"/>
  <c r="N1507" i="2"/>
  <c r="N1512" i="2"/>
  <c r="N1513" i="2"/>
  <c r="L1513" i="2" s="1"/>
  <c r="N1515" i="2"/>
  <c r="O1515" i="2" s="1"/>
  <c r="N1519" i="2"/>
  <c r="L1519" i="2" s="1"/>
  <c r="N1525" i="2"/>
  <c r="L1525" i="2" s="1"/>
  <c r="N1527" i="2"/>
  <c r="N1529" i="2"/>
  <c r="L1529" i="2" s="1"/>
  <c r="N1530" i="2"/>
  <c r="O1530" i="2" s="1"/>
  <c r="N1533" i="2"/>
  <c r="O1533" i="2" s="1"/>
  <c r="N1539" i="2"/>
  <c r="O1539" i="2" s="1"/>
  <c r="N1543" i="2"/>
  <c r="L1543" i="2" s="1"/>
  <c r="N1545" i="2"/>
  <c r="L1545" i="2" s="1"/>
  <c r="N1546" i="2"/>
  <c r="L1546" i="2" s="1"/>
  <c r="N1547" i="2"/>
  <c r="N1548" i="2"/>
  <c r="L1548" i="2" s="1"/>
  <c r="N1549" i="2"/>
  <c r="N1551" i="2"/>
  <c r="L1551" i="2" s="1"/>
  <c r="N1556" i="2"/>
  <c r="N1563" i="2"/>
  <c r="L1563" i="2" s="1"/>
  <c r="N1564" i="2"/>
  <c r="N1565" i="2"/>
  <c r="N1566" i="2"/>
  <c r="L1566" i="2" s="1"/>
  <c r="N1569" i="2"/>
  <c r="L1569" i="2" s="1"/>
  <c r="N1572" i="2"/>
  <c r="L1572" i="2" s="1"/>
  <c r="N1573" i="2"/>
  <c r="N1575" i="2"/>
  <c r="N1582" i="2"/>
  <c r="L1582" i="2" s="1"/>
  <c r="N1583" i="2"/>
  <c r="L1583" i="2" s="1"/>
  <c r="N1585" i="2"/>
  <c r="L1585" i="2" s="1"/>
  <c r="N1588" i="2"/>
  <c r="L1588" i="2" s="1"/>
  <c r="N1589" i="2"/>
  <c r="L1589" i="2" s="1"/>
  <c r="N1592" i="2"/>
  <c r="L1592" i="2" s="1"/>
  <c r="N1596" i="2"/>
  <c r="L1596" i="2" s="1"/>
  <c r="N1599" i="2"/>
  <c r="L1599" i="2" s="1"/>
  <c r="N1603" i="2"/>
  <c r="N1606" i="2"/>
  <c r="L1606" i="2" s="1"/>
  <c r="N1608" i="2"/>
  <c r="L1608" i="2" s="1"/>
  <c r="N1612" i="2"/>
  <c r="L1612" i="2" s="1"/>
  <c r="N1615" i="2"/>
  <c r="N1619" i="2"/>
  <c r="L1619" i="2" s="1"/>
  <c r="N1621" i="2"/>
  <c r="L1621" i="2" s="1"/>
  <c r="N1624" i="2"/>
  <c r="L1624" i="2" s="1"/>
  <c r="N1625" i="2"/>
  <c r="L1625" i="2" s="1"/>
  <c r="N1626" i="2"/>
  <c r="L1626" i="2" s="1"/>
  <c r="N1627" i="2"/>
  <c r="N1628" i="2"/>
  <c r="L1628" i="2" s="1"/>
  <c r="N1629" i="2"/>
  <c r="L1629" i="2" s="1"/>
  <c r="N1632" i="2"/>
  <c r="L1632" i="2" s="1"/>
  <c r="N1633" i="2"/>
  <c r="L1633" i="2" s="1"/>
  <c r="N1635" i="2"/>
  <c r="L1635" i="2" s="1"/>
  <c r="N1645" i="2"/>
  <c r="L1645" i="2" s="1"/>
  <c r="N1647" i="2"/>
  <c r="N1649" i="2"/>
  <c r="L1649" i="2" s="1"/>
  <c r="N1650" i="2"/>
  <c r="L1650" i="2" s="1"/>
  <c r="N1652" i="2"/>
  <c r="N1655" i="2"/>
  <c r="L1655" i="2" s="1"/>
  <c r="N1665" i="2"/>
  <c r="N1666" i="2"/>
  <c r="L1666" i="2" s="1"/>
  <c r="N1669" i="2"/>
  <c r="L1669" i="2" s="1"/>
  <c r="N1670" i="2"/>
  <c r="L1670" i="2" s="1"/>
  <c r="N1673" i="2"/>
  <c r="L1673" i="2" s="1"/>
  <c r="N1679" i="2"/>
  <c r="L1679" i="2" s="1"/>
  <c r="N1682" i="2"/>
  <c r="N1683" i="2"/>
  <c r="L1683" i="2" s="1"/>
  <c r="N1688" i="2"/>
  <c r="L1688" i="2" s="1"/>
  <c r="N1689" i="2"/>
  <c r="L1689" i="2" s="1"/>
  <c r="N1690" i="2"/>
  <c r="N1692" i="2"/>
  <c r="L1692" i="2" s="1"/>
  <c r="N1695" i="2"/>
  <c r="L1695" i="2" s="1"/>
  <c r="N1706" i="2"/>
  <c r="L1706" i="2" s="1"/>
  <c r="N1710" i="2"/>
  <c r="L1710" i="2" s="1"/>
  <c r="N1711" i="2"/>
  <c r="N1712" i="2"/>
  <c r="L1712" i="2" s="1"/>
  <c r="N1713" i="2"/>
  <c r="L1713" i="2" s="1"/>
  <c r="N1715" i="2"/>
  <c r="L1715" i="2" s="1"/>
  <c r="N1723" i="2"/>
  <c r="L1723" i="2" s="1"/>
  <c r="N1727" i="2"/>
  <c r="N1728" i="2"/>
  <c r="O1728" i="2" s="1"/>
  <c r="N1732" i="2"/>
  <c r="N1733" i="2"/>
  <c r="L1733" i="2" s="1"/>
  <c r="N1736" i="2"/>
  <c r="N1738" i="2"/>
  <c r="O1738" i="2" s="1"/>
  <c r="N1739" i="2"/>
  <c r="N1748" i="2"/>
  <c r="N1752" i="2"/>
  <c r="N1753" i="2"/>
  <c r="L1753" i="2" s="1"/>
  <c r="N1755" i="2"/>
  <c r="L1755" i="2" s="1"/>
  <c r="N1758" i="2"/>
  <c r="L1758" i="2" s="1"/>
  <c r="N1764" i="2"/>
  <c r="N1765" i="2"/>
  <c r="L1765" i="2" s="1"/>
  <c r="N1769" i="2"/>
  <c r="N1770" i="2"/>
  <c r="L1770" i="2" s="1"/>
  <c r="N1771" i="2"/>
  <c r="L1771" i="2" s="1"/>
  <c r="N1772" i="2"/>
  <c r="L1772" i="2" s="1"/>
  <c r="N1775" i="2"/>
  <c r="L1775" i="2" s="1"/>
  <c r="N1779" i="2"/>
  <c r="L1779" i="2" s="1"/>
  <c r="N1782" i="2"/>
  <c r="N1785" i="2"/>
  <c r="N1786" i="2"/>
  <c r="L1786" i="2" s="1"/>
  <c r="N1791" i="2"/>
  <c r="N1797" i="2"/>
  <c r="L1797" i="2" s="1"/>
  <c r="N1799" i="2"/>
  <c r="L1799" i="2" s="1"/>
  <c r="N1803" i="2"/>
  <c r="L1803" i="2" s="1"/>
  <c r="N1805" i="2"/>
  <c r="L1805" i="2" s="1"/>
  <c r="N1806" i="2"/>
  <c r="N1808" i="2"/>
  <c r="O1808" i="2" s="1"/>
  <c r="N1809" i="2"/>
  <c r="L1809" i="2" s="1"/>
  <c r="N1811" i="2"/>
  <c r="L1811" i="2" s="1"/>
  <c r="N1812" i="2"/>
  <c r="L1812" i="2" s="1"/>
  <c r="N1819" i="2"/>
  <c r="L1819" i="2" s="1"/>
  <c r="N1823" i="2"/>
  <c r="O1823" i="2" s="1"/>
  <c r="N1825" i="2"/>
  <c r="L1825" i="2" s="1"/>
  <c r="N1827" i="2"/>
  <c r="N1828" i="2"/>
  <c r="L1828" i="2" s="1"/>
  <c r="N1833" i="2"/>
  <c r="L1833" i="2" s="1"/>
  <c r="N1836" i="2"/>
  <c r="N1839" i="2"/>
  <c r="L1839" i="2" s="1"/>
  <c r="N1844" i="2"/>
  <c r="O1844" i="2" s="1"/>
  <c r="N1845" i="2"/>
  <c r="N1846" i="2"/>
  <c r="L1846" i="2" s="1"/>
  <c r="N1847" i="2"/>
  <c r="N1850" i="2"/>
  <c r="L1850" i="2" s="1"/>
  <c r="N1853" i="2"/>
  <c r="L1853" i="2" s="1"/>
  <c r="N1855" i="2"/>
  <c r="O1855" i="2" s="1"/>
  <c r="N1858" i="2"/>
  <c r="L1858" i="2" s="1"/>
  <c r="N1859" i="2"/>
  <c r="L1859" i="2" s="1"/>
  <c r="N1863" i="2"/>
  <c r="O1863" i="2" s="1"/>
  <c r="N1865" i="2"/>
  <c r="N1870" i="2"/>
  <c r="O1870" i="2" s="1"/>
  <c r="N1871" i="2"/>
  <c r="N1872" i="2"/>
  <c r="O1872" i="2" s="1"/>
  <c r="N1876" i="2"/>
  <c r="O1876" i="2" s="1"/>
  <c r="N1878" i="2"/>
  <c r="O1878" i="2" s="1"/>
  <c r="N1882" i="2"/>
  <c r="N1885" i="2"/>
  <c r="O1885" i="2" s="1"/>
  <c r="N1886" i="2"/>
  <c r="O1886" i="2" s="1"/>
  <c r="N1888" i="2"/>
  <c r="O1888" i="2" s="1"/>
  <c r="N1896" i="2"/>
  <c r="N1899" i="2"/>
  <c r="O1899" i="2" s="1"/>
  <c r="N1902" i="2"/>
  <c r="O1902" i="2" s="1"/>
  <c r="N1903" i="2"/>
  <c r="N1904" i="2"/>
  <c r="L1904" i="2" s="1"/>
  <c r="N1911" i="2"/>
  <c r="L1911" i="2" s="1"/>
  <c r="N1912" i="2"/>
  <c r="N1915" i="2"/>
  <c r="N1921" i="2"/>
  <c r="L1921" i="2" s="1"/>
  <c r="N1925" i="2"/>
  <c r="L1925" i="2" s="1"/>
  <c r="N1926" i="2"/>
  <c r="L1926" i="2" s="1"/>
  <c r="N1930" i="2"/>
  <c r="L1930" i="2" s="1"/>
  <c r="N1931" i="2"/>
  <c r="L1931" i="2" s="1"/>
  <c r="N1932" i="2"/>
  <c r="L1932" i="2" s="1"/>
  <c r="N1936" i="2"/>
  <c r="O1936" i="2" s="1"/>
  <c r="N1946" i="2"/>
  <c r="N1948" i="2"/>
  <c r="O1948" i="2" s="1"/>
  <c r="N1949" i="2"/>
  <c r="O1949" i="2" s="1"/>
  <c r="N1950" i="2"/>
  <c r="O1950" i="2" s="1"/>
  <c r="N1952" i="2"/>
  <c r="O1952" i="2" s="1"/>
  <c r="N1967" i="2"/>
  <c r="O1967" i="2" s="1"/>
  <c r="N1968" i="2"/>
  <c r="O1968" i="2" s="1"/>
  <c r="N1975" i="2"/>
  <c r="O1975" i="2" s="1"/>
  <c r="N1978" i="2"/>
  <c r="O1978" i="2" s="1"/>
  <c r="N1979" i="2"/>
  <c r="N1985" i="2"/>
  <c r="N1986" i="2"/>
  <c r="L1986" i="2" s="1"/>
  <c r="N1988" i="2"/>
  <c r="O1988" i="2" s="1"/>
  <c r="N1990" i="2"/>
  <c r="N1991" i="2"/>
  <c r="O1991" i="2" s="1"/>
  <c r="N1992" i="2"/>
  <c r="N1993" i="2"/>
  <c r="O1993" i="2" s="1"/>
  <c r="N1999" i="2"/>
  <c r="L1999" i="2" s="1"/>
  <c r="N2002" i="2"/>
  <c r="L2002" i="2" s="1"/>
  <c r="N2007" i="2"/>
  <c r="O2007" i="2" s="1"/>
  <c r="N2009" i="2"/>
  <c r="N2011" i="2"/>
  <c r="L2011" i="2" s="1"/>
  <c r="N2022" i="2"/>
  <c r="L2022" i="2" s="1"/>
  <c r="N2025" i="2"/>
  <c r="L2025" i="2" s="1"/>
  <c r="N2027" i="2"/>
  <c r="O2027" i="2" s="1"/>
  <c r="N2029" i="2"/>
  <c r="O2029" i="2" s="1"/>
  <c r="N2031" i="2"/>
  <c r="L2031" i="2" s="1"/>
  <c r="N2049" i="2"/>
  <c r="N2051" i="2"/>
  <c r="N2052" i="2"/>
  <c r="O2052" i="2" s="1"/>
  <c r="N2065" i="2"/>
  <c r="O2065" i="2" s="1"/>
  <c r="N2066" i="2"/>
  <c r="O2066" i="2" s="1"/>
  <c r="N2067" i="2"/>
  <c r="N2069" i="2"/>
  <c r="O2069" i="2" s="1"/>
  <c r="N2070" i="2"/>
  <c r="O2070" i="2" s="1"/>
  <c r="N2073" i="2"/>
  <c r="O2073" i="2" s="1"/>
  <c r="N2075" i="2"/>
  <c r="N2079" i="2"/>
  <c r="L2079" i="2" s="1"/>
  <c r="N2083" i="2"/>
  <c r="N2087" i="2"/>
  <c r="O2087" i="2" s="1"/>
  <c r="N2091" i="2"/>
  <c r="N2108" i="2"/>
  <c r="O2108" i="2" s="1"/>
  <c r="N2109" i="2"/>
  <c r="O2109" i="2" s="1"/>
  <c r="N2110" i="2"/>
  <c r="L2110" i="2" s="1"/>
  <c r="N2111" i="2"/>
  <c r="L2111" i="2" s="1"/>
  <c r="N2119" i="2"/>
  <c r="L2119" i="2" s="1"/>
  <c r="N2128" i="2"/>
  <c r="N2129" i="2"/>
  <c r="O2129" i="2" s="1"/>
  <c r="N2131" i="2"/>
  <c r="L2131" i="2" s="1"/>
  <c r="N2132" i="2"/>
  <c r="L2132" i="2" s="1"/>
  <c r="N2136" i="2"/>
  <c r="O2136" i="2" s="1"/>
  <c r="N2139" i="2"/>
  <c r="N2149" i="2"/>
  <c r="L2149" i="2" s="1"/>
  <c r="N2150" i="2"/>
  <c r="L2150" i="2" s="1"/>
  <c r="N2152" i="2"/>
  <c r="L2152" i="2" s="1"/>
  <c r="N2155" i="2"/>
  <c r="O2155" i="2" s="1"/>
  <c r="N2162" i="2"/>
  <c r="L2162" i="2" s="1"/>
  <c r="N2165" i="2"/>
  <c r="N2168" i="2"/>
  <c r="N2170" i="2"/>
  <c r="N2190" i="2"/>
  <c r="L2190" i="2" s="1"/>
  <c r="N2192" i="2"/>
  <c r="L2192" i="2" s="1"/>
  <c r="N2210" i="2"/>
  <c r="L2210" i="2" s="1"/>
  <c r="N2211" i="2"/>
  <c r="N2213" i="2"/>
  <c r="L2213" i="2" s="1"/>
  <c r="N2216" i="2"/>
  <c r="L2216" i="2" s="1"/>
  <c r="N2219" i="2"/>
  <c r="N2229" i="2"/>
  <c r="O2229" i="2" s="1"/>
  <c r="N2230" i="2"/>
  <c r="N2232" i="2"/>
  <c r="L2232" i="2" s="1"/>
  <c r="N2246" i="2"/>
  <c r="L2246" i="2" s="1"/>
  <c r="N2248" i="2"/>
  <c r="L2248" i="2" s="1"/>
  <c r="N2249" i="2"/>
  <c r="O2249" i="2" s="1"/>
  <c r="N2261" i="2"/>
  <c r="L2261" i="2" s="1"/>
  <c r="N2265" i="2"/>
  <c r="L2265" i="2" s="1"/>
  <c r="N2266" i="2"/>
  <c r="L2266" i="2" s="1"/>
  <c r="N2267" i="2"/>
  <c r="L2267" i="2" s="1"/>
  <c r="N2268" i="2"/>
  <c r="O2268" i="2" s="1"/>
  <c r="N2269" i="2"/>
  <c r="L2269" i="2" s="1"/>
  <c r="N2271" i="2"/>
  <c r="L2271" i="2" s="1"/>
  <c r="N2272" i="2"/>
  <c r="O2272" i="2" s="1"/>
  <c r="N2276" i="2"/>
  <c r="O2276" i="2" s="1"/>
  <c r="N2281" i="2"/>
  <c r="L2281" i="2" s="1"/>
  <c r="N2290" i="2"/>
  <c r="N2291" i="2"/>
  <c r="O2291" i="2" s="1"/>
  <c r="N2292" i="2"/>
  <c r="L2292" i="2" s="1"/>
  <c r="N2308" i="2"/>
  <c r="L2308" i="2" s="1"/>
  <c r="N2309" i="2"/>
  <c r="O2309" i="2" s="1"/>
  <c r="N2318" i="2"/>
  <c r="L2318" i="2" s="1"/>
  <c r="N2321" i="2"/>
  <c r="O4" i="2"/>
  <c r="O13" i="2"/>
  <c r="O14" i="2"/>
  <c r="O17" i="2"/>
  <c r="O19" i="2"/>
  <c r="O24" i="2"/>
  <c r="O25" i="2"/>
  <c r="O28" i="2"/>
  <c r="O29" i="2"/>
  <c r="O31" i="2"/>
  <c r="O33" i="2"/>
  <c r="O35" i="2"/>
  <c r="O36" i="2"/>
  <c r="O47" i="2"/>
  <c r="O48" i="2"/>
  <c r="O49" i="2"/>
  <c r="O51" i="2"/>
  <c r="O52" i="2"/>
  <c r="O56" i="2"/>
  <c r="O59" i="2"/>
  <c r="O62" i="2"/>
  <c r="O65" i="2"/>
  <c r="O66" i="2"/>
  <c r="O74" i="2"/>
  <c r="O81" i="2"/>
  <c r="O82" i="2"/>
  <c r="O85" i="2"/>
  <c r="O91" i="2"/>
  <c r="O92" i="2"/>
  <c r="O94" i="2"/>
  <c r="O96" i="2"/>
  <c r="O98" i="2"/>
  <c r="O102" i="2"/>
  <c r="O106" i="2"/>
  <c r="O107" i="2"/>
  <c r="O108" i="2"/>
  <c r="O113" i="2"/>
  <c r="O114" i="2"/>
  <c r="O115" i="2"/>
  <c r="O116" i="2"/>
  <c r="O120" i="2"/>
  <c r="O134" i="2"/>
  <c r="O137" i="2"/>
  <c r="O138" i="2"/>
  <c r="O146" i="2"/>
  <c r="O152" i="2"/>
  <c r="O153" i="2"/>
  <c r="O156" i="2"/>
  <c r="O157" i="2"/>
  <c r="O165" i="2"/>
  <c r="O166" i="2"/>
  <c r="O169" i="2"/>
  <c r="O170" i="2"/>
  <c r="O171" i="2"/>
  <c r="O179" i="2"/>
  <c r="O181" i="2"/>
  <c r="O189" i="2"/>
  <c r="O190" i="2"/>
  <c r="O193" i="2"/>
  <c r="O194" i="2"/>
  <c r="O198" i="2"/>
  <c r="O201" i="2"/>
  <c r="O207" i="2"/>
  <c r="O209" i="2"/>
  <c r="O210" i="2"/>
  <c r="O212" i="2"/>
  <c r="O213" i="2"/>
  <c r="O218" i="2"/>
  <c r="O229" i="2"/>
  <c r="O231" i="2"/>
  <c r="O234" i="2"/>
  <c r="O237" i="2"/>
  <c r="O239" i="2"/>
  <c r="O241" i="2"/>
  <c r="O244" i="2"/>
  <c r="O245" i="2"/>
  <c r="O250" i="2"/>
  <c r="O251" i="2"/>
  <c r="O253" i="2"/>
  <c r="O254" i="2"/>
  <c r="O258" i="2"/>
  <c r="O266" i="2"/>
  <c r="O272" i="2"/>
  <c r="O282" i="2"/>
  <c r="O285" i="2"/>
  <c r="O286" i="2"/>
  <c r="O287" i="2"/>
  <c r="O290" i="2"/>
  <c r="O292" i="2"/>
  <c r="O297" i="2"/>
  <c r="O305" i="2"/>
  <c r="O306" i="2"/>
  <c r="O307" i="2"/>
  <c r="O308" i="2"/>
  <c r="O311" i="2"/>
  <c r="O315" i="2"/>
  <c r="O316" i="2"/>
  <c r="O321" i="2"/>
  <c r="O324" i="2"/>
  <c r="O327" i="2"/>
  <c r="O328" i="2"/>
  <c r="O329" i="2"/>
  <c r="O330" i="2"/>
  <c r="O336" i="2"/>
  <c r="O341" i="2"/>
  <c r="O349" i="2"/>
  <c r="O351" i="2"/>
  <c r="O353" i="2"/>
  <c r="O356" i="2"/>
  <c r="O361" i="2"/>
  <c r="O364" i="2"/>
  <c r="O365" i="2"/>
  <c r="O372" i="2"/>
  <c r="O376" i="2"/>
  <c r="O377" i="2"/>
  <c r="O378" i="2"/>
  <c r="O379" i="2"/>
  <c r="O381" i="2"/>
  <c r="O385" i="2"/>
  <c r="O388" i="2"/>
  <c r="O391" i="2"/>
  <c r="O393" i="2"/>
  <c r="O394" i="2"/>
  <c r="O396" i="2"/>
  <c r="O397" i="2"/>
  <c r="O399" i="2"/>
  <c r="O401" i="2"/>
  <c r="O408" i="2"/>
  <c r="O411" i="2"/>
  <c r="O413" i="2"/>
  <c r="O419" i="2"/>
  <c r="O423" i="2"/>
  <c r="O426" i="2"/>
  <c r="O429" i="2"/>
  <c r="O436" i="2"/>
  <c r="O441" i="2"/>
  <c r="O446" i="2"/>
  <c r="O448" i="2"/>
  <c r="O449" i="2"/>
  <c r="O450" i="2"/>
  <c r="O451" i="2"/>
  <c r="O455" i="2"/>
  <c r="O456" i="2"/>
  <c r="O462" i="2"/>
  <c r="O465" i="2"/>
  <c r="O473" i="2"/>
  <c r="O474" i="2"/>
  <c r="O482" i="2"/>
  <c r="O485" i="2"/>
  <c r="O487" i="2"/>
  <c r="O490" i="2"/>
  <c r="O492" i="2"/>
  <c r="O496" i="2"/>
  <c r="O499" i="2"/>
  <c r="O502" i="2"/>
  <c r="O505" i="2"/>
  <c r="O507" i="2"/>
  <c r="O515" i="2"/>
  <c r="O518" i="2"/>
  <c r="O525" i="2"/>
  <c r="O526" i="2"/>
  <c r="O529" i="2"/>
  <c r="O530" i="2"/>
  <c r="O531" i="2"/>
  <c r="O534" i="2"/>
  <c r="O536" i="2"/>
  <c r="O552" i="2"/>
  <c r="O553" i="2"/>
  <c r="O554" i="2"/>
  <c r="O565" i="2"/>
  <c r="O566" i="2"/>
  <c r="O569" i="2"/>
  <c r="O570" i="2"/>
  <c r="O571" i="2"/>
  <c r="O574" i="2"/>
  <c r="O575" i="2"/>
  <c r="O578" i="2"/>
  <c r="O581" i="2"/>
  <c r="O590" i="2"/>
  <c r="O593" i="2"/>
  <c r="O595" i="2"/>
  <c r="O598" i="2"/>
  <c r="O602" i="2"/>
  <c r="O606" i="2"/>
  <c r="O607" i="2"/>
  <c r="O611" i="2"/>
  <c r="O616" i="2"/>
  <c r="O618" i="2"/>
  <c r="O621" i="2"/>
  <c r="O628" i="2"/>
  <c r="O630" i="2"/>
  <c r="O631" i="2"/>
  <c r="O632" i="2"/>
  <c r="O641" i="2"/>
  <c r="O649" i="2"/>
  <c r="O651" i="2"/>
  <c r="O656" i="2"/>
  <c r="O658" i="2"/>
  <c r="O669" i="2"/>
  <c r="O670" i="2"/>
  <c r="O673" i="2"/>
  <c r="O675" i="2"/>
  <c r="O676" i="2"/>
  <c r="O677" i="2"/>
  <c r="O682" i="2"/>
  <c r="O683" i="2"/>
  <c r="O687" i="2"/>
  <c r="O699" i="2"/>
  <c r="O701" i="2"/>
  <c r="O703" i="2"/>
  <c r="O709" i="2"/>
  <c r="O710" i="2"/>
  <c r="O716" i="2"/>
  <c r="O723" i="2"/>
  <c r="O724" i="2"/>
  <c r="O726" i="2"/>
  <c r="O729" i="2"/>
  <c r="O730" i="2"/>
  <c r="O735" i="2"/>
  <c r="O736" i="2"/>
  <c r="O741" i="2"/>
  <c r="O746" i="2"/>
  <c r="O748" i="2"/>
  <c r="O750" i="2"/>
  <c r="O752" i="2"/>
  <c r="O753" i="2"/>
  <c r="O759" i="2"/>
  <c r="O761" i="2"/>
  <c r="O765" i="2"/>
  <c r="O766" i="2"/>
  <c r="O769" i="2"/>
  <c r="O774" i="2"/>
  <c r="O776" i="2"/>
  <c r="O778" i="2"/>
  <c r="O779" i="2"/>
  <c r="O782" i="2"/>
  <c r="O790" i="2"/>
  <c r="O792" i="2"/>
  <c r="O799" i="2"/>
  <c r="O801" i="2"/>
  <c r="O803" i="2"/>
  <c r="O806" i="2"/>
  <c r="O808" i="2"/>
  <c r="O809" i="2"/>
  <c r="O812" i="2"/>
  <c r="O815" i="2"/>
  <c r="O818" i="2"/>
  <c r="O820" i="2"/>
  <c r="O832" i="2"/>
  <c r="O834" i="2"/>
  <c r="O836" i="2"/>
  <c r="O839" i="2"/>
  <c r="O841" i="2"/>
  <c r="O843" i="2"/>
  <c r="O845" i="2"/>
  <c r="O850" i="2"/>
  <c r="O856" i="2"/>
  <c r="O858" i="2"/>
  <c r="O862" i="2"/>
  <c r="O870" i="2"/>
  <c r="O876" i="2"/>
  <c r="O878" i="2"/>
  <c r="O883" i="2"/>
  <c r="O884" i="2"/>
  <c r="O885" i="2"/>
  <c r="O889" i="2"/>
  <c r="O892" i="2"/>
  <c r="O893" i="2"/>
  <c r="O895" i="2"/>
  <c r="O899" i="2"/>
  <c r="O901" i="2"/>
  <c r="O905" i="2"/>
  <c r="O906" i="2"/>
  <c r="O910" i="2"/>
  <c r="O913" i="2"/>
  <c r="O916" i="2"/>
  <c r="O918" i="2"/>
  <c r="O924" i="2"/>
  <c r="O926" i="2"/>
  <c r="O931" i="2"/>
  <c r="O932" i="2"/>
  <c r="O934" i="2"/>
  <c r="O936" i="2"/>
  <c r="O949" i="2"/>
  <c r="O951" i="2"/>
  <c r="O952" i="2"/>
  <c r="O955" i="2"/>
  <c r="O958" i="2"/>
  <c r="O960" i="2"/>
  <c r="O961" i="2"/>
  <c r="O962" i="2"/>
  <c r="O963" i="2"/>
  <c r="O968" i="2"/>
  <c r="O969" i="2"/>
  <c r="O970" i="2"/>
  <c r="O972" i="2"/>
  <c r="O978" i="2"/>
  <c r="O983" i="2"/>
  <c r="O989" i="2"/>
  <c r="O993" i="2"/>
  <c r="O994" i="2"/>
  <c r="O995" i="2"/>
  <c r="O1004" i="2"/>
  <c r="O1008" i="2"/>
  <c r="O1012" i="2"/>
  <c r="O1016" i="2"/>
  <c r="O1018" i="2"/>
  <c r="O1019" i="2"/>
  <c r="O1022" i="2"/>
  <c r="O1023" i="2"/>
  <c r="O1032" i="2"/>
  <c r="O1033" i="2"/>
  <c r="O1035" i="2"/>
  <c r="O1038" i="2"/>
  <c r="O1039" i="2"/>
  <c r="O1045" i="2"/>
  <c r="O1050" i="2"/>
  <c r="O1051" i="2"/>
  <c r="O1052" i="2"/>
  <c r="O1055" i="2"/>
  <c r="O1058" i="2"/>
  <c r="O1059" i="2"/>
  <c r="O1068" i="2"/>
  <c r="O1077" i="2"/>
  <c r="O1078" i="2"/>
  <c r="O1079" i="2"/>
  <c r="O1081" i="2"/>
  <c r="O1082" i="2"/>
  <c r="O1085" i="2"/>
  <c r="O1089" i="2"/>
  <c r="O1090" i="2"/>
  <c r="O1092" i="2"/>
  <c r="O1096" i="2"/>
  <c r="O1101" i="2"/>
  <c r="O1102" i="2"/>
  <c r="O1103" i="2"/>
  <c r="O1105" i="2"/>
  <c r="O1108" i="2"/>
  <c r="O1109" i="2"/>
  <c r="O1110" i="2"/>
  <c r="O1111" i="2"/>
  <c r="O1113" i="2"/>
  <c r="O1114" i="2"/>
  <c r="O1119" i="2"/>
  <c r="O1121" i="2"/>
  <c r="O1122" i="2"/>
  <c r="O1130" i="2"/>
  <c r="O1135" i="2"/>
  <c r="O1137" i="2"/>
  <c r="O1138" i="2"/>
  <c r="O1141" i="2"/>
  <c r="O1142" i="2"/>
  <c r="O1143" i="2"/>
  <c r="O1155" i="2"/>
  <c r="O1162" i="2"/>
  <c r="O1163" i="2"/>
  <c r="O1169" i="2"/>
  <c r="O1171" i="2"/>
  <c r="O1173" i="2"/>
  <c r="O1176" i="2"/>
  <c r="O1181" i="2"/>
  <c r="O1182" i="2"/>
  <c r="O1183" i="2"/>
  <c r="O1185" i="2"/>
  <c r="O1186" i="2"/>
  <c r="O1192" i="2"/>
  <c r="O1198" i="2"/>
  <c r="O1199" i="2"/>
  <c r="O1201" i="2"/>
  <c r="O1205" i="2"/>
  <c r="O1206" i="2"/>
  <c r="O1208" i="2"/>
  <c r="O1212" i="2"/>
  <c r="O1214" i="2"/>
  <c r="O1215" i="2"/>
  <c r="O1216" i="2"/>
  <c r="O1218" i="2"/>
  <c r="O1221" i="2"/>
  <c r="O1222" i="2"/>
  <c r="O1226" i="2"/>
  <c r="O1231" i="2"/>
  <c r="O1234" i="2"/>
  <c r="O1236" i="2"/>
  <c r="O1237" i="2"/>
  <c r="O1239" i="2"/>
  <c r="O1241" i="2"/>
  <c r="O1248" i="2"/>
  <c r="O1251" i="2"/>
  <c r="O1253" i="2"/>
  <c r="O1254" i="2"/>
  <c r="O1261" i="2"/>
  <c r="O1262" i="2"/>
  <c r="O1263" i="2"/>
  <c r="O1264" i="2"/>
  <c r="O1266" i="2"/>
  <c r="O1269" i="2"/>
  <c r="O1271" i="2"/>
  <c r="O1272" i="2"/>
  <c r="O1275" i="2"/>
  <c r="O1279" i="2"/>
  <c r="O1282" i="2"/>
  <c r="O1289" i="2"/>
  <c r="O1293" i="2"/>
  <c r="O1301" i="2"/>
  <c r="O1303" i="2"/>
  <c r="O1305" i="2"/>
  <c r="O1306" i="2"/>
  <c r="O1310" i="2"/>
  <c r="O1312" i="2"/>
  <c r="O1313" i="2"/>
  <c r="O1321" i="2"/>
  <c r="O1325" i="2"/>
  <c r="O1328" i="2"/>
  <c r="O1329" i="2"/>
  <c r="O1330" i="2"/>
  <c r="O1332" i="2"/>
  <c r="O1339" i="2"/>
  <c r="O1342" i="2"/>
  <c r="O1343" i="2"/>
  <c r="O1346" i="2"/>
  <c r="O1348" i="2"/>
  <c r="O1349" i="2"/>
  <c r="O1351" i="2"/>
  <c r="O1352" i="2"/>
  <c r="O1359" i="2"/>
  <c r="O1361" i="2"/>
  <c r="O1366" i="2"/>
  <c r="O1370" i="2"/>
  <c r="O1372" i="2"/>
  <c r="O1377" i="2"/>
  <c r="O1381" i="2"/>
  <c r="O1382" i="2"/>
  <c r="O1386" i="2"/>
  <c r="O1388" i="2"/>
  <c r="O1391" i="2"/>
  <c r="O1398" i="2"/>
  <c r="O1399" i="2"/>
  <c r="O1400" i="2"/>
  <c r="O1402" i="2"/>
  <c r="O1412" i="2"/>
  <c r="O1418" i="2"/>
  <c r="O1419" i="2"/>
  <c r="O1421" i="2"/>
  <c r="O1422" i="2"/>
  <c r="O1423" i="2"/>
  <c r="O1424" i="2"/>
  <c r="O1426" i="2"/>
  <c r="O1430" i="2"/>
  <c r="O1431" i="2"/>
  <c r="O1441" i="2"/>
  <c r="O1446" i="2"/>
  <c r="O1448" i="2"/>
  <c r="O1450" i="2"/>
  <c r="O1451" i="2"/>
  <c r="O1452" i="2"/>
  <c r="O1453" i="2"/>
  <c r="O1456" i="2"/>
  <c r="O1458" i="2"/>
  <c r="O1462" i="2"/>
  <c r="O1464" i="2"/>
  <c r="O1469" i="2"/>
  <c r="O1471" i="2"/>
  <c r="O1477" i="2"/>
  <c r="O1478" i="2"/>
  <c r="O1481" i="2"/>
  <c r="O1482" i="2"/>
  <c r="O1484" i="2"/>
  <c r="O1486" i="2"/>
  <c r="O1493" i="2"/>
  <c r="O1495" i="2"/>
  <c r="O1498" i="2"/>
  <c r="O1501" i="2"/>
  <c r="O1502" i="2"/>
  <c r="O1503" i="2"/>
  <c r="O1509" i="2"/>
  <c r="O1513" i="2"/>
  <c r="O1516" i="2"/>
  <c r="O1523" i="2"/>
  <c r="O1524" i="2"/>
  <c r="O1525" i="2"/>
  <c r="O1529" i="2"/>
  <c r="O1532" i="2"/>
  <c r="O1535" i="2"/>
  <c r="O1536" i="2"/>
  <c r="O1537" i="2"/>
  <c r="O1538" i="2"/>
  <c r="O1543" i="2"/>
  <c r="O1546" i="2"/>
  <c r="O1548" i="2"/>
  <c r="O1550" i="2"/>
  <c r="O1551" i="2"/>
  <c r="O1553" i="2"/>
  <c r="O1554" i="2"/>
  <c r="O1558" i="2"/>
  <c r="O1562" i="2"/>
  <c r="O1563" i="2"/>
  <c r="O1566" i="2"/>
  <c r="O1568" i="2"/>
  <c r="O1569" i="2"/>
  <c r="O1571" i="2"/>
  <c r="O1572" i="2"/>
  <c r="O1578" i="2"/>
  <c r="O1579" i="2"/>
  <c r="O1581" i="2"/>
  <c r="O1583" i="2"/>
  <c r="O1585" i="2"/>
  <c r="O1588" i="2"/>
  <c r="O1589" i="2"/>
  <c r="O1590" i="2"/>
  <c r="O1593" i="2"/>
  <c r="O1594" i="2"/>
  <c r="O1605" i="2"/>
  <c r="O1606" i="2"/>
  <c r="O1611" i="2"/>
  <c r="O1618" i="2"/>
  <c r="O1619" i="2"/>
  <c r="O1622" i="2"/>
  <c r="O1625" i="2"/>
  <c r="O1626" i="2"/>
  <c r="O1628" i="2"/>
  <c r="O1629" i="2"/>
  <c r="O1642" i="2"/>
  <c r="O1646" i="2"/>
  <c r="O1648" i="2"/>
  <c r="O1650" i="2"/>
  <c r="O1653" i="2"/>
  <c r="O1658" i="2"/>
  <c r="O1661" i="2"/>
  <c r="O1663" i="2"/>
  <c r="O1666" i="2"/>
  <c r="O1668" i="2"/>
  <c r="O1669" i="2"/>
  <c r="O1670" i="2"/>
  <c r="O1688" i="2"/>
  <c r="O1689" i="2"/>
  <c r="O1692" i="2"/>
  <c r="O1696" i="2"/>
  <c r="O1698" i="2"/>
  <c r="O1703" i="2"/>
  <c r="O1704" i="2"/>
  <c r="O1705" i="2"/>
  <c r="O1709" i="2"/>
  <c r="O1710" i="2"/>
  <c r="O1716" i="2"/>
  <c r="O1721" i="2"/>
  <c r="O1723" i="2"/>
  <c r="O1724" i="2"/>
  <c r="O1726" i="2"/>
  <c r="O1731" i="2"/>
  <c r="O1736" i="2"/>
  <c r="O1739" i="2"/>
  <c r="O1741" i="2"/>
  <c r="O1742" i="2"/>
  <c r="O1745" i="2"/>
  <c r="O1746" i="2"/>
  <c r="O1748" i="2"/>
  <c r="O1749" i="2"/>
  <c r="O1755" i="2"/>
  <c r="O1759" i="2"/>
  <c r="O1761" i="2"/>
  <c r="O1765" i="2"/>
  <c r="O1768" i="2"/>
  <c r="O1770" i="2"/>
  <c r="O1772" i="2"/>
  <c r="O1773" i="2"/>
  <c r="O1783" i="2"/>
  <c r="O1788" i="2"/>
  <c r="O1793" i="2"/>
  <c r="O1798" i="2"/>
  <c r="O1799" i="2"/>
  <c r="O1801" i="2"/>
  <c r="O1804" i="2"/>
  <c r="O1809" i="2"/>
  <c r="O1810" i="2"/>
  <c r="O1811" i="2"/>
  <c r="O1821" i="2"/>
  <c r="O1822" i="2"/>
  <c r="O1826" i="2"/>
  <c r="O1828" i="2"/>
  <c r="O1832" i="2"/>
  <c r="O1833" i="2"/>
  <c r="O1835" i="2"/>
  <c r="O1836" i="2"/>
  <c r="O1843" i="2"/>
  <c r="O1846" i="2"/>
  <c r="O1850" i="2"/>
  <c r="O1851" i="2"/>
  <c r="O1852" i="2"/>
  <c r="O1862" i="2"/>
  <c r="O1865" i="2"/>
  <c r="O1866" i="2"/>
  <c r="O1868" i="2"/>
  <c r="O1871" i="2"/>
  <c r="O1873" i="2"/>
  <c r="O1874" i="2"/>
  <c r="O1879" i="2"/>
  <c r="O1881" i="2"/>
  <c r="O1882" i="2"/>
  <c r="O1883" i="2"/>
  <c r="O1884" i="2"/>
  <c r="O1891" i="2"/>
  <c r="O1893" i="2"/>
  <c r="O1896" i="2"/>
  <c r="O1903" i="2"/>
  <c r="O1906" i="2"/>
  <c r="O1909" i="2"/>
  <c r="O1911" i="2"/>
  <c r="O1918" i="2"/>
  <c r="O1919" i="2"/>
  <c r="O1922" i="2"/>
  <c r="O1925" i="2"/>
  <c r="O1929" i="2"/>
  <c r="O1930" i="2"/>
  <c r="O1932" i="2"/>
  <c r="O1933" i="2"/>
  <c r="O1938" i="2"/>
  <c r="O1941" i="2"/>
  <c r="O1942" i="2"/>
  <c r="O1943" i="2"/>
  <c r="O1944" i="2"/>
  <c r="O1945" i="2"/>
  <c r="O1946" i="2"/>
  <c r="O1953" i="2"/>
  <c r="O1958" i="2"/>
  <c r="O1959" i="2"/>
  <c r="O1961" i="2"/>
  <c r="O1962" i="2"/>
  <c r="O1963" i="2"/>
  <c r="O1966" i="2"/>
  <c r="O1971" i="2"/>
  <c r="O1972" i="2"/>
  <c r="O1973" i="2"/>
  <c r="O1979" i="2"/>
  <c r="O1985" i="2"/>
  <c r="O1990" i="2"/>
  <c r="O1992" i="2"/>
  <c r="O1995" i="2"/>
  <c r="O1996" i="2"/>
  <c r="O2001" i="2"/>
  <c r="O2005" i="2"/>
  <c r="O2006" i="2"/>
  <c r="O2009" i="2"/>
  <c r="O2010" i="2"/>
  <c r="O2011" i="2"/>
  <c r="O2013" i="2"/>
  <c r="O2022" i="2"/>
  <c r="O2026" i="2"/>
  <c r="O2031" i="2"/>
  <c r="O2032" i="2"/>
  <c r="O2033" i="2"/>
  <c r="O2039" i="2"/>
  <c r="O2045" i="2"/>
  <c r="O2046" i="2"/>
  <c r="O2049" i="2"/>
  <c r="O2050" i="2"/>
  <c r="O2051" i="2"/>
  <c r="O2062" i="2"/>
  <c r="O2067" i="2"/>
  <c r="O2071" i="2"/>
  <c r="O2075" i="2"/>
  <c r="O2079" i="2"/>
  <c r="O2083" i="2"/>
  <c r="O2085" i="2"/>
  <c r="O2086" i="2"/>
  <c r="O2091" i="2"/>
  <c r="O2099" i="2"/>
  <c r="O2101" i="2"/>
  <c r="O2103" i="2"/>
  <c r="O2106" i="2"/>
  <c r="O2110" i="2"/>
  <c r="O2111" i="2"/>
  <c r="O2113" i="2"/>
  <c r="O2115" i="2"/>
  <c r="O2119" i="2"/>
  <c r="O2121" i="2"/>
  <c r="O2126" i="2"/>
  <c r="O2127" i="2"/>
  <c r="O2139" i="2"/>
  <c r="O2145" i="2"/>
  <c r="O2146" i="2"/>
  <c r="O2149" i="2"/>
  <c r="O2150" i="2"/>
  <c r="O2152" i="2"/>
  <c r="O2159" i="2"/>
  <c r="O2161" i="2"/>
  <c r="O2166" i="2"/>
  <c r="O2167" i="2"/>
  <c r="O2169" i="2"/>
  <c r="O2171" i="2"/>
  <c r="O2173" i="2"/>
  <c r="O2175" i="2"/>
  <c r="O2182" i="2"/>
  <c r="O2190" i="2"/>
  <c r="O2205" i="2"/>
  <c r="O2207" i="2"/>
  <c r="O2212" i="2"/>
  <c r="O2213" i="2"/>
  <c r="O2241" i="2"/>
  <c r="O2246" i="2"/>
  <c r="O2251" i="2"/>
  <c r="O2261" i="2"/>
  <c r="O2265" i="2"/>
  <c r="O2266" i="2"/>
  <c r="O2267" i="2"/>
  <c r="O2271" i="2"/>
  <c r="O2281" i="2"/>
  <c r="O2282" i="2"/>
  <c r="O2292" i="2"/>
  <c r="O2308" i="2"/>
  <c r="D3402" i="11"/>
  <c r="F3402" i="11"/>
  <c r="G3402" i="11"/>
  <c r="I2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I84" i="11"/>
  <c r="I85" i="11"/>
  <c r="I86" i="11"/>
  <c r="I87" i="11"/>
  <c r="I88" i="11"/>
  <c r="I89" i="11"/>
  <c r="I90" i="11"/>
  <c r="I91" i="11"/>
  <c r="I92" i="11"/>
  <c r="I93" i="11"/>
  <c r="I94" i="11"/>
  <c r="I95" i="11"/>
  <c r="I96" i="11"/>
  <c r="I97" i="11"/>
  <c r="I98" i="11"/>
  <c r="I99" i="11"/>
  <c r="I100" i="11"/>
  <c r="I101" i="11"/>
  <c r="I102" i="11"/>
  <c r="I103" i="11"/>
  <c r="I104" i="11"/>
  <c r="I105" i="11"/>
  <c r="I106" i="11"/>
  <c r="I107" i="11"/>
  <c r="I108" i="11"/>
  <c r="I109" i="11"/>
  <c r="I110" i="11"/>
  <c r="I111" i="11"/>
  <c r="I112" i="11"/>
  <c r="I113" i="11"/>
  <c r="I114" i="11"/>
  <c r="I115" i="11"/>
  <c r="I116" i="11"/>
  <c r="I117" i="11"/>
  <c r="I118" i="11"/>
  <c r="I119" i="11"/>
  <c r="I120" i="11"/>
  <c r="I121" i="11"/>
  <c r="I122" i="11"/>
  <c r="I123" i="11"/>
  <c r="I124" i="11"/>
  <c r="I125" i="11"/>
  <c r="I126" i="11"/>
  <c r="I127" i="11"/>
  <c r="I128" i="11"/>
  <c r="I129" i="11"/>
  <c r="I130" i="11"/>
  <c r="I131" i="11"/>
  <c r="I132" i="11"/>
  <c r="I133" i="11"/>
  <c r="I134" i="11"/>
  <c r="I135" i="11"/>
  <c r="I136" i="11"/>
  <c r="I137" i="11"/>
  <c r="I138" i="11"/>
  <c r="I139" i="11"/>
  <c r="I140" i="11"/>
  <c r="I141" i="11"/>
  <c r="I142" i="11"/>
  <c r="I143" i="11"/>
  <c r="I144" i="11"/>
  <c r="I145" i="11"/>
  <c r="I146" i="11"/>
  <c r="I147" i="11"/>
  <c r="I148" i="11"/>
  <c r="I149" i="11"/>
  <c r="I150" i="11"/>
  <c r="I151" i="11"/>
  <c r="I152" i="11"/>
  <c r="I153" i="11"/>
  <c r="I154" i="11"/>
  <c r="I155" i="11"/>
  <c r="I156" i="11"/>
  <c r="I157" i="11"/>
  <c r="I158" i="11"/>
  <c r="I159" i="11"/>
  <c r="I160" i="11"/>
  <c r="I161" i="11"/>
  <c r="I162" i="11"/>
  <c r="I163" i="11"/>
  <c r="I164" i="11"/>
  <c r="I165" i="11"/>
  <c r="I166" i="11"/>
  <c r="I167" i="11"/>
  <c r="I168" i="11"/>
  <c r="I169" i="11"/>
  <c r="I170" i="11"/>
  <c r="I171" i="11"/>
  <c r="I172" i="11"/>
  <c r="I173" i="11"/>
  <c r="I174" i="11"/>
  <c r="I175" i="11"/>
  <c r="I176" i="11"/>
  <c r="I177" i="11"/>
  <c r="I178" i="11"/>
  <c r="I179" i="11"/>
  <c r="I180" i="11"/>
  <c r="I181" i="11"/>
  <c r="I182" i="11"/>
  <c r="I183" i="11"/>
  <c r="I184" i="11"/>
  <c r="I185" i="11"/>
  <c r="I186" i="11"/>
  <c r="I187" i="11"/>
  <c r="I188" i="11"/>
  <c r="I189" i="11"/>
  <c r="I190" i="11"/>
  <c r="I191" i="11"/>
  <c r="I192" i="11"/>
  <c r="I193" i="11"/>
  <c r="I194" i="11"/>
  <c r="I195" i="11"/>
  <c r="I196" i="11"/>
  <c r="I197" i="11"/>
  <c r="I198" i="11"/>
  <c r="I199" i="11"/>
  <c r="I200" i="11"/>
  <c r="I201" i="11"/>
  <c r="I202" i="11"/>
  <c r="I203" i="11"/>
  <c r="I204" i="11"/>
  <c r="I205" i="11"/>
  <c r="I206" i="11"/>
  <c r="I207" i="11"/>
  <c r="I208" i="11"/>
  <c r="I209" i="11"/>
  <c r="I210" i="11"/>
  <c r="I211" i="11"/>
  <c r="I212" i="11"/>
  <c r="I213" i="11"/>
  <c r="I214" i="11"/>
  <c r="I215" i="11"/>
  <c r="I216" i="11"/>
  <c r="I217" i="11"/>
  <c r="I218" i="11"/>
  <c r="I219" i="11"/>
  <c r="I220" i="11"/>
  <c r="I221" i="11"/>
  <c r="I222" i="11"/>
  <c r="I223" i="11"/>
  <c r="I224" i="11"/>
  <c r="I225" i="11"/>
  <c r="I226" i="11"/>
  <c r="I227" i="11"/>
  <c r="I228" i="11"/>
  <c r="I229" i="11"/>
  <c r="I230" i="11"/>
  <c r="I231" i="11"/>
  <c r="I232" i="11"/>
  <c r="I233" i="11"/>
  <c r="I234" i="11"/>
  <c r="I235" i="11"/>
  <c r="I236" i="11"/>
  <c r="I237" i="11"/>
  <c r="I238" i="11"/>
  <c r="I239" i="11"/>
  <c r="I240" i="11"/>
  <c r="I241" i="11"/>
  <c r="I242" i="11"/>
  <c r="I243" i="11"/>
  <c r="I244" i="11"/>
  <c r="I245" i="11"/>
  <c r="I246" i="11"/>
  <c r="I247" i="11"/>
  <c r="I248" i="11"/>
  <c r="I249" i="11"/>
  <c r="I250" i="11"/>
  <c r="I251" i="11"/>
  <c r="I252" i="11"/>
  <c r="I253" i="11"/>
  <c r="I254" i="11"/>
  <c r="I255" i="11"/>
  <c r="I256" i="11"/>
  <c r="I257" i="11"/>
  <c r="I258" i="11"/>
  <c r="I259" i="11"/>
  <c r="I260" i="11"/>
  <c r="I261" i="11"/>
  <c r="I262" i="11"/>
  <c r="I263" i="11"/>
  <c r="I264" i="11"/>
  <c r="I265" i="11"/>
  <c r="I266" i="11"/>
  <c r="I267" i="11"/>
  <c r="I268" i="11"/>
  <c r="I269" i="11"/>
  <c r="I270" i="11"/>
  <c r="I271" i="11"/>
  <c r="I272" i="11"/>
  <c r="I273" i="11"/>
  <c r="I274" i="11"/>
  <c r="I275" i="11"/>
  <c r="I276" i="11"/>
  <c r="I277" i="11"/>
  <c r="I278" i="11"/>
  <c r="I279" i="11"/>
  <c r="I280" i="11"/>
  <c r="I281" i="11"/>
  <c r="I282" i="11"/>
  <c r="I283" i="11"/>
  <c r="I284" i="11"/>
  <c r="I285" i="11"/>
  <c r="I286" i="11"/>
  <c r="I287" i="11"/>
  <c r="I288" i="11"/>
  <c r="I289" i="11"/>
  <c r="I290" i="11"/>
  <c r="I291" i="11"/>
  <c r="I292" i="11"/>
  <c r="I293" i="11"/>
  <c r="I294" i="11"/>
  <c r="I295" i="11"/>
  <c r="I296" i="11"/>
  <c r="I297" i="11"/>
  <c r="I298" i="11"/>
  <c r="I299" i="11"/>
  <c r="I300" i="11"/>
  <c r="I301" i="11"/>
  <c r="I302" i="11"/>
  <c r="I303" i="11"/>
  <c r="I304" i="11"/>
  <c r="I305" i="11"/>
  <c r="I306" i="11"/>
  <c r="I307" i="11"/>
  <c r="I308" i="11"/>
  <c r="I309" i="11"/>
  <c r="I310" i="11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I687" i="11"/>
  <c r="I688" i="11"/>
  <c r="I689" i="11"/>
  <c r="I690" i="11"/>
  <c r="I691" i="11"/>
  <c r="I692" i="11"/>
  <c r="I693" i="11"/>
  <c r="I694" i="11"/>
  <c r="I695" i="11"/>
  <c r="I696" i="11"/>
  <c r="I697" i="11"/>
  <c r="I698" i="11"/>
  <c r="I699" i="11"/>
  <c r="I700" i="11"/>
  <c r="I701" i="11"/>
  <c r="I702" i="11"/>
  <c r="I703" i="11"/>
  <c r="I704" i="11"/>
  <c r="I705" i="11"/>
  <c r="I706" i="11"/>
  <c r="I707" i="11"/>
  <c r="I708" i="11"/>
  <c r="I709" i="11"/>
  <c r="I710" i="11"/>
  <c r="I711" i="11"/>
  <c r="I712" i="11"/>
  <c r="I713" i="11"/>
  <c r="I714" i="11"/>
  <c r="I715" i="11"/>
  <c r="I716" i="11"/>
  <c r="I717" i="11"/>
  <c r="I718" i="11"/>
  <c r="I719" i="11"/>
  <c r="I720" i="11"/>
  <c r="I721" i="11"/>
  <c r="I722" i="11"/>
  <c r="I723" i="11"/>
  <c r="I724" i="11"/>
  <c r="I725" i="11"/>
  <c r="I726" i="11"/>
  <c r="I727" i="11"/>
  <c r="I728" i="11"/>
  <c r="I729" i="11"/>
  <c r="I730" i="11"/>
  <c r="I731" i="11"/>
  <c r="I732" i="11"/>
  <c r="I733" i="11"/>
  <c r="I734" i="11"/>
  <c r="I735" i="11"/>
  <c r="I736" i="11"/>
  <c r="I737" i="11"/>
  <c r="I738" i="11"/>
  <c r="I739" i="11"/>
  <c r="I740" i="11"/>
  <c r="I741" i="11"/>
  <c r="I742" i="11"/>
  <c r="I743" i="11"/>
  <c r="I744" i="11"/>
  <c r="I745" i="11"/>
  <c r="I746" i="11"/>
  <c r="I747" i="11"/>
  <c r="I748" i="11"/>
  <c r="I749" i="11"/>
  <c r="I750" i="11"/>
  <c r="I751" i="11"/>
  <c r="I752" i="11"/>
  <c r="I753" i="11"/>
  <c r="I754" i="11"/>
  <c r="I755" i="11"/>
  <c r="I756" i="11"/>
  <c r="I757" i="11"/>
  <c r="I758" i="11"/>
  <c r="I759" i="11"/>
  <c r="I760" i="11"/>
  <c r="I761" i="11"/>
  <c r="I762" i="11"/>
  <c r="I763" i="11"/>
  <c r="I764" i="11"/>
  <c r="I765" i="11"/>
  <c r="I766" i="11"/>
  <c r="I767" i="11"/>
  <c r="I768" i="11"/>
  <c r="I769" i="11"/>
  <c r="I770" i="11"/>
  <c r="I771" i="11"/>
  <c r="I772" i="11"/>
  <c r="I773" i="11"/>
  <c r="I774" i="11"/>
  <c r="I775" i="11"/>
  <c r="I776" i="11"/>
  <c r="I777" i="11"/>
  <c r="I778" i="11"/>
  <c r="I779" i="11"/>
  <c r="I780" i="11"/>
  <c r="I781" i="11"/>
  <c r="I782" i="11"/>
  <c r="I783" i="11"/>
  <c r="I784" i="11"/>
  <c r="I785" i="11"/>
  <c r="I786" i="11"/>
  <c r="I787" i="11"/>
  <c r="I788" i="11"/>
  <c r="I789" i="11"/>
  <c r="I790" i="11"/>
  <c r="I791" i="11"/>
  <c r="I792" i="11"/>
  <c r="I793" i="11"/>
  <c r="I794" i="11"/>
  <c r="I795" i="11"/>
  <c r="I796" i="11"/>
  <c r="I797" i="11"/>
  <c r="I798" i="11"/>
  <c r="I799" i="11"/>
  <c r="I800" i="11"/>
  <c r="I801" i="11"/>
  <c r="I802" i="11"/>
  <c r="I803" i="11"/>
  <c r="I804" i="11"/>
  <c r="I805" i="11"/>
  <c r="I806" i="11"/>
  <c r="I807" i="11"/>
  <c r="I808" i="11"/>
  <c r="I809" i="11"/>
  <c r="I810" i="11"/>
  <c r="I811" i="11"/>
  <c r="I812" i="11"/>
  <c r="I813" i="11"/>
  <c r="I814" i="11"/>
  <c r="I815" i="11"/>
  <c r="I816" i="11"/>
  <c r="I817" i="11"/>
  <c r="I818" i="11"/>
  <c r="I819" i="11"/>
  <c r="I820" i="11"/>
  <c r="I821" i="11"/>
  <c r="I822" i="11"/>
  <c r="I823" i="11"/>
  <c r="I824" i="11"/>
  <c r="I825" i="11"/>
  <c r="I826" i="11"/>
  <c r="I827" i="11"/>
  <c r="I828" i="11"/>
  <c r="I829" i="11"/>
  <c r="I830" i="11"/>
  <c r="I831" i="11"/>
  <c r="I832" i="11"/>
  <c r="I833" i="11"/>
  <c r="I834" i="11"/>
  <c r="I835" i="11"/>
  <c r="I836" i="11"/>
  <c r="I837" i="11"/>
  <c r="I838" i="11"/>
  <c r="I839" i="11"/>
  <c r="I840" i="11"/>
  <c r="I841" i="11"/>
  <c r="I842" i="11"/>
  <c r="I843" i="11"/>
  <c r="I844" i="11"/>
  <c r="I845" i="11"/>
  <c r="I846" i="11"/>
  <c r="I847" i="11"/>
  <c r="I848" i="11"/>
  <c r="I849" i="11"/>
  <c r="I850" i="11"/>
  <c r="I851" i="11"/>
  <c r="I852" i="11"/>
  <c r="I853" i="11"/>
  <c r="I854" i="11"/>
  <c r="I855" i="11"/>
  <c r="I856" i="11"/>
  <c r="I857" i="11"/>
  <c r="I858" i="11"/>
  <c r="I859" i="11"/>
  <c r="I860" i="11"/>
  <c r="I861" i="11"/>
  <c r="I862" i="11"/>
  <c r="I863" i="11"/>
  <c r="I864" i="11"/>
  <c r="I865" i="11"/>
  <c r="I866" i="11"/>
  <c r="I867" i="11"/>
  <c r="I868" i="11"/>
  <c r="I869" i="11"/>
  <c r="I870" i="11"/>
  <c r="I871" i="11"/>
  <c r="I872" i="11"/>
  <c r="I873" i="11"/>
  <c r="I874" i="11"/>
  <c r="I875" i="11"/>
  <c r="I876" i="11"/>
  <c r="I877" i="11"/>
  <c r="I878" i="11"/>
  <c r="I879" i="11"/>
  <c r="I880" i="11"/>
  <c r="I881" i="11"/>
  <c r="I882" i="11"/>
  <c r="I883" i="11"/>
  <c r="I884" i="11"/>
  <c r="I885" i="11"/>
  <c r="I886" i="11"/>
  <c r="I887" i="11"/>
  <c r="I888" i="11"/>
  <c r="I889" i="11"/>
  <c r="I890" i="11"/>
  <c r="I891" i="11"/>
  <c r="I892" i="11"/>
  <c r="I893" i="11"/>
  <c r="I894" i="11"/>
  <c r="I895" i="11"/>
  <c r="I896" i="11"/>
  <c r="I897" i="11"/>
  <c r="I898" i="11"/>
  <c r="I899" i="11"/>
  <c r="I900" i="11"/>
  <c r="I901" i="11"/>
  <c r="I902" i="11"/>
  <c r="I903" i="11"/>
  <c r="I904" i="11"/>
  <c r="I905" i="11"/>
  <c r="I906" i="11"/>
  <c r="I907" i="11"/>
  <c r="I908" i="11"/>
  <c r="I909" i="11"/>
  <c r="I910" i="11"/>
  <c r="I911" i="11"/>
  <c r="I912" i="11"/>
  <c r="I913" i="11"/>
  <c r="I914" i="11"/>
  <c r="I915" i="11"/>
  <c r="I916" i="11"/>
  <c r="I917" i="11"/>
  <c r="I918" i="11"/>
  <c r="I919" i="11"/>
  <c r="I920" i="11"/>
  <c r="I921" i="11"/>
  <c r="I922" i="11"/>
  <c r="I923" i="11"/>
  <c r="I924" i="11"/>
  <c r="I925" i="11"/>
  <c r="I926" i="11"/>
  <c r="I927" i="11"/>
  <c r="I928" i="11"/>
  <c r="I929" i="11"/>
  <c r="I930" i="11"/>
  <c r="I931" i="11"/>
  <c r="I932" i="11"/>
  <c r="I933" i="11"/>
  <c r="I934" i="11"/>
  <c r="I935" i="11"/>
  <c r="I936" i="11"/>
  <c r="I937" i="11"/>
  <c r="I938" i="11"/>
  <c r="I939" i="11"/>
  <c r="I940" i="11"/>
  <c r="I941" i="11"/>
  <c r="I942" i="11"/>
  <c r="I943" i="11"/>
  <c r="I944" i="11"/>
  <c r="I945" i="11"/>
  <c r="I946" i="11"/>
  <c r="I947" i="11"/>
  <c r="I948" i="11"/>
  <c r="I949" i="11"/>
  <c r="I950" i="11"/>
  <c r="I951" i="11"/>
  <c r="I952" i="11"/>
  <c r="I953" i="11"/>
  <c r="I954" i="11"/>
  <c r="I955" i="11"/>
  <c r="I956" i="11"/>
  <c r="I957" i="11"/>
  <c r="I958" i="11"/>
  <c r="I959" i="11"/>
  <c r="I960" i="11"/>
  <c r="I961" i="11"/>
  <c r="I962" i="11"/>
  <c r="I963" i="11"/>
  <c r="I964" i="11"/>
  <c r="I965" i="11"/>
  <c r="I966" i="11"/>
  <c r="I967" i="11"/>
  <c r="I968" i="11"/>
  <c r="I969" i="11"/>
  <c r="I970" i="11"/>
  <c r="I971" i="11"/>
  <c r="I972" i="11"/>
  <c r="I973" i="11"/>
  <c r="I974" i="11"/>
  <c r="I975" i="11"/>
  <c r="I976" i="11"/>
  <c r="I977" i="11"/>
  <c r="I978" i="11"/>
  <c r="I979" i="11"/>
  <c r="I980" i="11"/>
  <c r="I981" i="11"/>
  <c r="I982" i="11"/>
  <c r="I983" i="11"/>
  <c r="I984" i="11"/>
  <c r="I985" i="11"/>
  <c r="I986" i="11"/>
  <c r="I987" i="11"/>
  <c r="I988" i="11"/>
  <c r="I989" i="11"/>
  <c r="I990" i="11"/>
  <c r="I991" i="11"/>
  <c r="I992" i="11"/>
  <c r="I993" i="11"/>
  <c r="I994" i="11"/>
  <c r="I995" i="11"/>
  <c r="I996" i="11"/>
  <c r="I997" i="11"/>
  <c r="I998" i="11"/>
  <c r="I999" i="11"/>
  <c r="I1000" i="11"/>
  <c r="I1001" i="11"/>
  <c r="I1002" i="11"/>
  <c r="I1003" i="11"/>
  <c r="I1004" i="11"/>
  <c r="I1005" i="11"/>
  <c r="I1006" i="11"/>
  <c r="I1007" i="11"/>
  <c r="I1008" i="11"/>
  <c r="I1009" i="11"/>
  <c r="I1010" i="11"/>
  <c r="I1011" i="11"/>
  <c r="I1012" i="11"/>
  <c r="I1013" i="11"/>
  <c r="I1014" i="11"/>
  <c r="I1015" i="11"/>
  <c r="I1016" i="11"/>
  <c r="I1017" i="11"/>
  <c r="I1018" i="11"/>
  <c r="I1019" i="11"/>
  <c r="I1020" i="11"/>
  <c r="I1021" i="11"/>
  <c r="I1022" i="11"/>
  <c r="I1023" i="11"/>
  <c r="I1024" i="11"/>
  <c r="I1025" i="11"/>
  <c r="I1026" i="11"/>
  <c r="I1027" i="11"/>
  <c r="I1028" i="11"/>
  <c r="I1029" i="11"/>
  <c r="I1030" i="11"/>
  <c r="I1031" i="11"/>
  <c r="I1032" i="11"/>
  <c r="I1033" i="11"/>
  <c r="I1034" i="11"/>
  <c r="I1035" i="11"/>
  <c r="I1036" i="11"/>
  <c r="I1037" i="11"/>
  <c r="I1038" i="11"/>
  <c r="I1039" i="11"/>
  <c r="I1040" i="11"/>
  <c r="I1041" i="11"/>
  <c r="I1042" i="11"/>
  <c r="I1043" i="11"/>
  <c r="I1044" i="11"/>
  <c r="I1045" i="11"/>
  <c r="I1046" i="11"/>
  <c r="I1047" i="11"/>
  <c r="I1048" i="11"/>
  <c r="I1049" i="11"/>
  <c r="I1050" i="11"/>
  <c r="I1051" i="11"/>
  <c r="I1052" i="11"/>
  <c r="I1053" i="11"/>
  <c r="I1054" i="11"/>
  <c r="I1055" i="11"/>
  <c r="I1056" i="11"/>
  <c r="I1057" i="11"/>
  <c r="I1058" i="11"/>
  <c r="I1059" i="11"/>
  <c r="I1060" i="11"/>
  <c r="I1061" i="11"/>
  <c r="I1062" i="11"/>
  <c r="I1063" i="11"/>
  <c r="I1064" i="11"/>
  <c r="I1065" i="11"/>
  <c r="I1066" i="11"/>
  <c r="I1067" i="11"/>
  <c r="I1068" i="11"/>
  <c r="I1069" i="11"/>
  <c r="I1070" i="11"/>
  <c r="I1071" i="11"/>
  <c r="I1072" i="11"/>
  <c r="I1073" i="11"/>
  <c r="I1074" i="11"/>
  <c r="I1075" i="11"/>
  <c r="I1076" i="11"/>
  <c r="I1077" i="11"/>
  <c r="I1078" i="11"/>
  <c r="I1079" i="11"/>
  <c r="I1080" i="11"/>
  <c r="I1081" i="11"/>
  <c r="I1082" i="11"/>
  <c r="I1083" i="11"/>
  <c r="I1084" i="11"/>
  <c r="I1085" i="11"/>
  <c r="I1086" i="11"/>
  <c r="I1087" i="11"/>
  <c r="I1088" i="11"/>
  <c r="I1089" i="11"/>
  <c r="I1090" i="11"/>
  <c r="I1091" i="11"/>
  <c r="I1092" i="11"/>
  <c r="I1093" i="11"/>
  <c r="I1094" i="11"/>
  <c r="I1095" i="11"/>
  <c r="I1096" i="11"/>
  <c r="I1097" i="11"/>
  <c r="I1098" i="11"/>
  <c r="I1099" i="11"/>
  <c r="I1100" i="11"/>
  <c r="I1101" i="11"/>
  <c r="I1102" i="11"/>
  <c r="I1103" i="11"/>
  <c r="I1104" i="11"/>
  <c r="I1105" i="11"/>
  <c r="I1106" i="11"/>
  <c r="I1107" i="11"/>
  <c r="I1108" i="11"/>
  <c r="I1109" i="11"/>
  <c r="I1110" i="11"/>
  <c r="I1111" i="11"/>
  <c r="I1112" i="11"/>
  <c r="I1113" i="11"/>
  <c r="I1114" i="11"/>
  <c r="I1115" i="11"/>
  <c r="I1116" i="11"/>
  <c r="I1117" i="11"/>
  <c r="I1118" i="11"/>
  <c r="I1119" i="11"/>
  <c r="I1120" i="11"/>
  <c r="I1121" i="11"/>
  <c r="I1122" i="11"/>
  <c r="I1123" i="11"/>
  <c r="I1124" i="11"/>
  <c r="I1125" i="11"/>
  <c r="I1126" i="11"/>
  <c r="I1127" i="11"/>
  <c r="I1128" i="11"/>
  <c r="I1129" i="11"/>
  <c r="I1130" i="11"/>
  <c r="I1131" i="11"/>
  <c r="I1132" i="11"/>
  <c r="I1133" i="11"/>
  <c r="I1134" i="11"/>
  <c r="I1135" i="11"/>
  <c r="I1136" i="11"/>
  <c r="I1137" i="11"/>
  <c r="I1138" i="11"/>
  <c r="I1139" i="11"/>
  <c r="I1140" i="11"/>
  <c r="I1141" i="11"/>
  <c r="I1142" i="11"/>
  <c r="I1143" i="11"/>
  <c r="I1144" i="11"/>
  <c r="I1145" i="11"/>
  <c r="I1146" i="11"/>
  <c r="I1147" i="11"/>
  <c r="I1148" i="11"/>
  <c r="I1149" i="11"/>
  <c r="I1150" i="11"/>
  <c r="I1151" i="11"/>
  <c r="I1152" i="11"/>
  <c r="I1153" i="11"/>
  <c r="I1154" i="11"/>
  <c r="I1155" i="11"/>
  <c r="I1156" i="11"/>
  <c r="I1157" i="11"/>
  <c r="I1158" i="11"/>
  <c r="I1159" i="11"/>
  <c r="I1160" i="11"/>
  <c r="I1161" i="11"/>
  <c r="I1162" i="11"/>
  <c r="I1163" i="11"/>
  <c r="I1164" i="11"/>
  <c r="I1165" i="11"/>
  <c r="I1166" i="11"/>
  <c r="I1167" i="11"/>
  <c r="I1168" i="11"/>
  <c r="I1169" i="11"/>
  <c r="I1170" i="11"/>
  <c r="I1171" i="11"/>
  <c r="I1172" i="11"/>
  <c r="I1173" i="11"/>
  <c r="I1174" i="11"/>
  <c r="I1175" i="11"/>
  <c r="I1176" i="11"/>
  <c r="I1177" i="11"/>
  <c r="I1178" i="11"/>
  <c r="I1179" i="11"/>
  <c r="I1180" i="11"/>
  <c r="I1181" i="11"/>
  <c r="I1182" i="11"/>
  <c r="I1183" i="11"/>
  <c r="I1184" i="11"/>
  <c r="I1185" i="11"/>
  <c r="I1186" i="11"/>
  <c r="I1187" i="11"/>
  <c r="I1188" i="11"/>
  <c r="I1189" i="11"/>
  <c r="I1190" i="11"/>
  <c r="I1191" i="11"/>
  <c r="I1192" i="11"/>
  <c r="I1193" i="11"/>
  <c r="I1194" i="11"/>
  <c r="I1195" i="11"/>
  <c r="I1196" i="11"/>
  <c r="I1197" i="11"/>
  <c r="I1198" i="11"/>
  <c r="I1199" i="11"/>
  <c r="I1200" i="11"/>
  <c r="I1201" i="11"/>
  <c r="I1202" i="11"/>
  <c r="I1203" i="11"/>
  <c r="I1204" i="11"/>
  <c r="I1205" i="11"/>
  <c r="I1206" i="11"/>
  <c r="I1207" i="11"/>
  <c r="I1208" i="11"/>
  <c r="I1209" i="11"/>
  <c r="I1210" i="11"/>
  <c r="I1211" i="11"/>
  <c r="I1212" i="11"/>
  <c r="I1213" i="11"/>
  <c r="I1214" i="11"/>
  <c r="I1215" i="11"/>
  <c r="I1216" i="11"/>
  <c r="I1217" i="11"/>
  <c r="I1218" i="11"/>
  <c r="I1219" i="11"/>
  <c r="I1220" i="11"/>
  <c r="I1221" i="11"/>
  <c r="I1222" i="11"/>
  <c r="I1223" i="11"/>
  <c r="I1224" i="11"/>
  <c r="I1225" i="11"/>
  <c r="I1226" i="11"/>
  <c r="I1227" i="11"/>
  <c r="I1228" i="11"/>
  <c r="I1229" i="11"/>
  <c r="I1230" i="11"/>
  <c r="I1231" i="11"/>
  <c r="I1232" i="11"/>
  <c r="I1233" i="11"/>
  <c r="I1234" i="11"/>
  <c r="I1235" i="11"/>
  <c r="I1236" i="11"/>
  <c r="I1237" i="11"/>
  <c r="I1238" i="11"/>
  <c r="I1239" i="11"/>
  <c r="I1240" i="11"/>
  <c r="I1241" i="11"/>
  <c r="I1242" i="11"/>
  <c r="I1243" i="11"/>
  <c r="I1244" i="11"/>
  <c r="I1245" i="11"/>
  <c r="I1246" i="11"/>
  <c r="I1247" i="11"/>
  <c r="I1248" i="11"/>
  <c r="I1249" i="11"/>
  <c r="I1250" i="11"/>
  <c r="I1251" i="11"/>
  <c r="I1252" i="11"/>
  <c r="I1253" i="11"/>
  <c r="I1254" i="11"/>
  <c r="I1255" i="11"/>
  <c r="I1256" i="11"/>
  <c r="I1257" i="11"/>
  <c r="I1258" i="11"/>
  <c r="I1259" i="11"/>
  <c r="I1260" i="11"/>
  <c r="I1261" i="11"/>
  <c r="I1262" i="11"/>
  <c r="I1263" i="11"/>
  <c r="I1264" i="11"/>
  <c r="I1265" i="11"/>
  <c r="I1266" i="11"/>
  <c r="I1267" i="11"/>
  <c r="I1268" i="11"/>
  <c r="I1269" i="11"/>
  <c r="I1270" i="11"/>
  <c r="I1271" i="11"/>
  <c r="I1272" i="11"/>
  <c r="I1273" i="11"/>
  <c r="I1274" i="11"/>
  <c r="I1275" i="11"/>
  <c r="I1276" i="11"/>
  <c r="I1277" i="11"/>
  <c r="I1278" i="11"/>
  <c r="I1279" i="11"/>
  <c r="I1280" i="11"/>
  <c r="I1281" i="11"/>
  <c r="I1282" i="11"/>
  <c r="I1283" i="11"/>
  <c r="I1284" i="11"/>
  <c r="I1285" i="11"/>
  <c r="I1286" i="11"/>
  <c r="I1287" i="11"/>
  <c r="I1288" i="11"/>
  <c r="I1289" i="11"/>
  <c r="I1290" i="11"/>
  <c r="I1291" i="11"/>
  <c r="I1292" i="11"/>
  <c r="I1293" i="11"/>
  <c r="I1294" i="11"/>
  <c r="I1295" i="11"/>
  <c r="I1296" i="11"/>
  <c r="I1297" i="11"/>
  <c r="I1298" i="11"/>
  <c r="I1299" i="11"/>
  <c r="I1300" i="11"/>
  <c r="I1301" i="11"/>
  <c r="I1302" i="11"/>
  <c r="I1303" i="11"/>
  <c r="I1304" i="11"/>
  <c r="I1305" i="11"/>
  <c r="I1306" i="11"/>
  <c r="I1307" i="11"/>
  <c r="I1308" i="11"/>
  <c r="I1309" i="11"/>
  <c r="I1310" i="11"/>
  <c r="I1311" i="11"/>
  <c r="I1312" i="11"/>
  <c r="I1313" i="11"/>
  <c r="I1314" i="11"/>
  <c r="I1315" i="11"/>
  <c r="I1316" i="11"/>
  <c r="I1317" i="11"/>
  <c r="I1318" i="11"/>
  <c r="I1319" i="11"/>
  <c r="I1320" i="11"/>
  <c r="I1321" i="11"/>
  <c r="I1322" i="11"/>
  <c r="I1323" i="11"/>
  <c r="I1324" i="11"/>
  <c r="I1325" i="11"/>
  <c r="I1326" i="11"/>
  <c r="I1327" i="11"/>
  <c r="I1328" i="11"/>
  <c r="I1329" i="11"/>
  <c r="I1330" i="11"/>
  <c r="I1331" i="11"/>
  <c r="I1332" i="11"/>
  <c r="I1333" i="11"/>
  <c r="I1334" i="11"/>
  <c r="I1335" i="11"/>
  <c r="I1336" i="11"/>
  <c r="I1337" i="11"/>
  <c r="I1338" i="11"/>
  <c r="I1339" i="11"/>
  <c r="I1340" i="11"/>
  <c r="I1341" i="11"/>
  <c r="I1342" i="11"/>
  <c r="I1343" i="11"/>
  <c r="I1344" i="11"/>
  <c r="I1345" i="11"/>
  <c r="I1346" i="11"/>
  <c r="I1347" i="11"/>
  <c r="I1348" i="11"/>
  <c r="I1349" i="11"/>
  <c r="I1350" i="11"/>
  <c r="I1351" i="11"/>
  <c r="I1352" i="11"/>
  <c r="I1353" i="11"/>
  <c r="I1354" i="11"/>
  <c r="I1355" i="11"/>
  <c r="I1356" i="11"/>
  <c r="I1357" i="11"/>
  <c r="I1358" i="11"/>
  <c r="I1359" i="11"/>
  <c r="I1360" i="11"/>
  <c r="I1361" i="11"/>
  <c r="I1362" i="11"/>
  <c r="I1363" i="11"/>
  <c r="I1364" i="11"/>
  <c r="I1365" i="11"/>
  <c r="I1366" i="11"/>
  <c r="I1367" i="11"/>
  <c r="I1368" i="11"/>
  <c r="I1369" i="11"/>
  <c r="I1370" i="11"/>
  <c r="I1371" i="11"/>
  <c r="I1372" i="11"/>
  <c r="I1373" i="11"/>
  <c r="I1374" i="11"/>
  <c r="I1375" i="11"/>
  <c r="I1376" i="11"/>
  <c r="I1377" i="11"/>
  <c r="I1378" i="11"/>
  <c r="I1379" i="11"/>
  <c r="I1380" i="11"/>
  <c r="I1381" i="11"/>
  <c r="I1382" i="11"/>
  <c r="I1383" i="11"/>
  <c r="I1384" i="11"/>
  <c r="I1385" i="11"/>
  <c r="I1386" i="11"/>
  <c r="I1387" i="11"/>
  <c r="I1388" i="11"/>
  <c r="I1389" i="11"/>
  <c r="I1390" i="11"/>
  <c r="I1391" i="11"/>
  <c r="I1392" i="11"/>
  <c r="I1393" i="11"/>
  <c r="I1394" i="11"/>
  <c r="I1395" i="11"/>
  <c r="I1396" i="11"/>
  <c r="I1397" i="11"/>
  <c r="I1398" i="11"/>
  <c r="I1399" i="11"/>
  <c r="I1400" i="11"/>
  <c r="I1401" i="11"/>
  <c r="I1402" i="11"/>
  <c r="I1403" i="11"/>
  <c r="I1404" i="11"/>
  <c r="I1405" i="11"/>
  <c r="I1406" i="11"/>
  <c r="I1407" i="11"/>
  <c r="I1408" i="11"/>
  <c r="I1409" i="11"/>
  <c r="I1410" i="11"/>
  <c r="I1411" i="11"/>
  <c r="I1412" i="11"/>
  <c r="I1413" i="11"/>
  <c r="I1414" i="11"/>
  <c r="I1415" i="11"/>
  <c r="I1416" i="11"/>
  <c r="I1417" i="11"/>
  <c r="I1418" i="11"/>
  <c r="I1419" i="11"/>
  <c r="I1420" i="11"/>
  <c r="I1421" i="11"/>
  <c r="I1422" i="11"/>
  <c r="I1423" i="11"/>
  <c r="I1424" i="11"/>
  <c r="I1425" i="11"/>
  <c r="I1426" i="11"/>
  <c r="I1427" i="11"/>
  <c r="I1428" i="11"/>
  <c r="I1429" i="11"/>
  <c r="I1430" i="11"/>
  <c r="I1431" i="11"/>
  <c r="I1432" i="11"/>
  <c r="I1433" i="11"/>
  <c r="I1434" i="11"/>
  <c r="I1435" i="11"/>
  <c r="I1436" i="11"/>
  <c r="I1437" i="11"/>
  <c r="I1438" i="11"/>
  <c r="I1439" i="11"/>
  <c r="I1440" i="11"/>
  <c r="I1441" i="11"/>
  <c r="I1442" i="11"/>
  <c r="I1443" i="11"/>
  <c r="I1444" i="11"/>
  <c r="I1445" i="11"/>
  <c r="I1446" i="11"/>
  <c r="I1447" i="11"/>
  <c r="I1448" i="11"/>
  <c r="I1449" i="11"/>
  <c r="I1450" i="11"/>
  <c r="I1451" i="11"/>
  <c r="I1452" i="11"/>
  <c r="I1453" i="11"/>
  <c r="I1454" i="11"/>
  <c r="I1455" i="11"/>
  <c r="I1456" i="11"/>
  <c r="I1457" i="11"/>
  <c r="I1458" i="11"/>
  <c r="I1459" i="11"/>
  <c r="I1460" i="11"/>
  <c r="I1461" i="11"/>
  <c r="I1462" i="11"/>
  <c r="I1463" i="11"/>
  <c r="I1464" i="11"/>
  <c r="I1465" i="11"/>
  <c r="I1466" i="11"/>
  <c r="I1467" i="11"/>
  <c r="I1468" i="11"/>
  <c r="I1469" i="11"/>
  <c r="I1470" i="11"/>
  <c r="I1471" i="11"/>
  <c r="I1472" i="11"/>
  <c r="I1473" i="11"/>
  <c r="I1474" i="11"/>
  <c r="I1475" i="11"/>
  <c r="I1476" i="11"/>
  <c r="I1477" i="11"/>
  <c r="I1478" i="11"/>
  <c r="I1479" i="11"/>
  <c r="I1480" i="11"/>
  <c r="I1481" i="11"/>
  <c r="I1482" i="11"/>
  <c r="I1483" i="11"/>
  <c r="I1484" i="11"/>
  <c r="I1485" i="11"/>
  <c r="I1486" i="11"/>
  <c r="I1487" i="11"/>
  <c r="I1488" i="11"/>
  <c r="I1489" i="11"/>
  <c r="I1490" i="11"/>
  <c r="I1491" i="11"/>
  <c r="I1492" i="11"/>
  <c r="I1493" i="11"/>
  <c r="I1494" i="11"/>
  <c r="I1495" i="11"/>
  <c r="I1496" i="11"/>
  <c r="I1497" i="11"/>
  <c r="I1498" i="11"/>
  <c r="I1499" i="11"/>
  <c r="I1500" i="11"/>
  <c r="I1501" i="11"/>
  <c r="I1502" i="11"/>
  <c r="I1503" i="11"/>
  <c r="I1504" i="11"/>
  <c r="I1505" i="11"/>
  <c r="I1506" i="11"/>
  <c r="I1507" i="11"/>
  <c r="I1508" i="11"/>
  <c r="I1509" i="11"/>
  <c r="I1510" i="11"/>
  <c r="I1511" i="11"/>
  <c r="I1512" i="11"/>
  <c r="I1513" i="11"/>
  <c r="I1514" i="11"/>
  <c r="I1515" i="11"/>
  <c r="I1516" i="11"/>
  <c r="I1517" i="11"/>
  <c r="I1518" i="11"/>
  <c r="I1519" i="11"/>
  <c r="I1520" i="11"/>
  <c r="I1521" i="11"/>
  <c r="I1522" i="11"/>
  <c r="I1523" i="11"/>
  <c r="I1524" i="11"/>
  <c r="I1525" i="11"/>
  <c r="I1526" i="11"/>
  <c r="I1527" i="11"/>
  <c r="I1528" i="11"/>
  <c r="I1529" i="11"/>
  <c r="I1530" i="11"/>
  <c r="I1531" i="11"/>
  <c r="I1532" i="11"/>
  <c r="I1533" i="11"/>
  <c r="I1534" i="11"/>
  <c r="I1535" i="11"/>
  <c r="I1536" i="11"/>
  <c r="I1537" i="11"/>
  <c r="I1538" i="11"/>
  <c r="I1539" i="11"/>
  <c r="I1540" i="11"/>
  <c r="I1541" i="11"/>
  <c r="I1542" i="11"/>
  <c r="I1543" i="11"/>
  <c r="I1544" i="11"/>
  <c r="I1545" i="11"/>
  <c r="I1546" i="11"/>
  <c r="I1547" i="11"/>
  <c r="I1548" i="11"/>
  <c r="I1549" i="11"/>
  <c r="I1550" i="11"/>
  <c r="I1551" i="11"/>
  <c r="I1552" i="11"/>
  <c r="I1553" i="11"/>
  <c r="I1554" i="11"/>
  <c r="I1555" i="11"/>
  <c r="I1556" i="11"/>
  <c r="I1557" i="11"/>
  <c r="I1558" i="11"/>
  <c r="I1559" i="11"/>
  <c r="I1560" i="11"/>
  <c r="I1561" i="11"/>
  <c r="I1562" i="11"/>
  <c r="I1563" i="11"/>
  <c r="I1564" i="11"/>
  <c r="I1565" i="11"/>
  <c r="I1566" i="11"/>
  <c r="I1567" i="11"/>
  <c r="I1568" i="11"/>
  <c r="I1569" i="11"/>
  <c r="I1570" i="11"/>
  <c r="I1571" i="11"/>
  <c r="I1572" i="11"/>
  <c r="I1573" i="11"/>
  <c r="I1574" i="11"/>
  <c r="I1575" i="11"/>
  <c r="I1576" i="11"/>
  <c r="I1577" i="11"/>
  <c r="I1578" i="11"/>
  <c r="I1579" i="11"/>
  <c r="I1580" i="11"/>
  <c r="I1581" i="11"/>
  <c r="I1582" i="11"/>
  <c r="I1583" i="11"/>
  <c r="I1584" i="11"/>
  <c r="I1585" i="11"/>
  <c r="I1586" i="11"/>
  <c r="I1587" i="11"/>
  <c r="I1588" i="11"/>
  <c r="I1589" i="11"/>
  <c r="I1590" i="11"/>
  <c r="I1591" i="11"/>
  <c r="I1592" i="11"/>
  <c r="I1593" i="11"/>
  <c r="I1594" i="11"/>
  <c r="I1595" i="11"/>
  <c r="I1596" i="11"/>
  <c r="I1597" i="11"/>
  <c r="I1598" i="11"/>
  <c r="I1599" i="11"/>
  <c r="I1600" i="11"/>
  <c r="I1601" i="11"/>
  <c r="I1602" i="11"/>
  <c r="I1603" i="11"/>
  <c r="I1604" i="11"/>
  <c r="I1605" i="11"/>
  <c r="I1606" i="11"/>
  <c r="I1607" i="11"/>
  <c r="I1608" i="11"/>
  <c r="I1609" i="11"/>
  <c r="I1610" i="11"/>
  <c r="I1611" i="11"/>
  <c r="I1612" i="11"/>
  <c r="I1613" i="11"/>
  <c r="I1614" i="11"/>
  <c r="I1615" i="11"/>
  <c r="I1616" i="11"/>
  <c r="I1617" i="11"/>
  <c r="I1618" i="11"/>
  <c r="I1619" i="11"/>
  <c r="I1620" i="11"/>
  <c r="I1621" i="11"/>
  <c r="I1622" i="11"/>
  <c r="I1623" i="11"/>
  <c r="I1624" i="11"/>
  <c r="I1625" i="11"/>
  <c r="I1626" i="11"/>
  <c r="I1627" i="11"/>
  <c r="I1628" i="11"/>
  <c r="I1629" i="11"/>
  <c r="I1630" i="11"/>
  <c r="I1631" i="11"/>
  <c r="I1632" i="11"/>
  <c r="I1633" i="11"/>
  <c r="I1634" i="11"/>
  <c r="I1635" i="11"/>
  <c r="I1636" i="11"/>
  <c r="I1637" i="11"/>
  <c r="I1638" i="11"/>
  <c r="I1639" i="11"/>
  <c r="I1640" i="11"/>
  <c r="I1641" i="11"/>
  <c r="I1642" i="11"/>
  <c r="I1643" i="11"/>
  <c r="I1644" i="11"/>
  <c r="I1645" i="11"/>
  <c r="I1646" i="11"/>
  <c r="I1647" i="11"/>
  <c r="I1648" i="11"/>
  <c r="I1649" i="11"/>
  <c r="I1650" i="11"/>
  <c r="I1651" i="11"/>
  <c r="I1652" i="11"/>
  <c r="I1653" i="11"/>
  <c r="I1654" i="11"/>
  <c r="I1655" i="11"/>
  <c r="I1656" i="11"/>
  <c r="I1657" i="11"/>
  <c r="I1658" i="11"/>
  <c r="I1659" i="11"/>
  <c r="I1660" i="11"/>
  <c r="I1661" i="11"/>
  <c r="I1662" i="11"/>
  <c r="I1663" i="11"/>
  <c r="I1664" i="11"/>
  <c r="I1665" i="11"/>
  <c r="I1666" i="11"/>
  <c r="I1667" i="11"/>
  <c r="I1668" i="11"/>
  <c r="I1669" i="11"/>
  <c r="I1670" i="11"/>
  <c r="I1671" i="11"/>
  <c r="I1672" i="11"/>
  <c r="I1673" i="11"/>
  <c r="I1674" i="11"/>
  <c r="I1675" i="11"/>
  <c r="I1676" i="11"/>
  <c r="I1677" i="11"/>
  <c r="I1678" i="11"/>
  <c r="I1679" i="11"/>
  <c r="I1680" i="11"/>
  <c r="I1681" i="11"/>
  <c r="I1682" i="11"/>
  <c r="I1683" i="11"/>
  <c r="I1684" i="11"/>
  <c r="I1685" i="11"/>
  <c r="I1686" i="11"/>
  <c r="I1687" i="11"/>
  <c r="I1688" i="11"/>
  <c r="I1689" i="11"/>
  <c r="I1690" i="11"/>
  <c r="I1691" i="11"/>
  <c r="I1692" i="11"/>
  <c r="I1693" i="11"/>
  <c r="I1694" i="11"/>
  <c r="I1695" i="11"/>
  <c r="I1696" i="11"/>
  <c r="I1697" i="11"/>
  <c r="I1698" i="11"/>
  <c r="I1699" i="11"/>
  <c r="I1700" i="11"/>
  <c r="I1701" i="11"/>
  <c r="I1702" i="11"/>
  <c r="I1703" i="11"/>
  <c r="I1704" i="11"/>
  <c r="I1705" i="11"/>
  <c r="I1706" i="11"/>
  <c r="I1707" i="11"/>
  <c r="I1708" i="11"/>
  <c r="I1709" i="11"/>
  <c r="I1710" i="11"/>
  <c r="I1711" i="11"/>
  <c r="I1712" i="11"/>
  <c r="I1713" i="11"/>
  <c r="I1714" i="11"/>
  <c r="I1715" i="11"/>
  <c r="I1716" i="11"/>
  <c r="I1717" i="11"/>
  <c r="I1718" i="11"/>
  <c r="I1719" i="11"/>
  <c r="I1720" i="11"/>
  <c r="I1721" i="11"/>
  <c r="I1722" i="11"/>
  <c r="I1723" i="11"/>
  <c r="I1724" i="11"/>
  <c r="I1725" i="11"/>
  <c r="I1726" i="11"/>
  <c r="I1727" i="11"/>
  <c r="I1728" i="11"/>
  <c r="I1729" i="11"/>
  <c r="I1730" i="11"/>
  <c r="I1731" i="11"/>
  <c r="I1732" i="11"/>
  <c r="I1733" i="11"/>
  <c r="I1734" i="11"/>
  <c r="I1735" i="11"/>
  <c r="I1736" i="11"/>
  <c r="I1737" i="11"/>
  <c r="I1738" i="11"/>
  <c r="I1739" i="11"/>
  <c r="I1740" i="11"/>
  <c r="I1741" i="11"/>
  <c r="I1742" i="11"/>
  <c r="I1743" i="11"/>
  <c r="I1744" i="11"/>
  <c r="I1745" i="11"/>
  <c r="I1746" i="11"/>
  <c r="I1747" i="11"/>
  <c r="I1748" i="11"/>
  <c r="I1749" i="11"/>
  <c r="I1750" i="11"/>
  <c r="I1751" i="11"/>
  <c r="I1752" i="11"/>
  <c r="I1753" i="11"/>
  <c r="I1754" i="11"/>
  <c r="I1755" i="11"/>
  <c r="I1756" i="11"/>
  <c r="I1757" i="11"/>
  <c r="I1758" i="11"/>
  <c r="I1759" i="11"/>
  <c r="I1760" i="11"/>
  <c r="I1761" i="11"/>
  <c r="I1762" i="11"/>
  <c r="I1763" i="11"/>
  <c r="I1764" i="11"/>
  <c r="I1765" i="11"/>
  <c r="I1766" i="11"/>
  <c r="I1767" i="11"/>
  <c r="I1768" i="11"/>
  <c r="I1769" i="11"/>
  <c r="I1770" i="11"/>
  <c r="I1771" i="11"/>
  <c r="I1772" i="11"/>
  <c r="I1773" i="11"/>
  <c r="I1774" i="11"/>
  <c r="I1775" i="11"/>
  <c r="I1776" i="11"/>
  <c r="I1777" i="11"/>
  <c r="I1778" i="11"/>
  <c r="I1779" i="11"/>
  <c r="I1780" i="11"/>
  <c r="I1781" i="11"/>
  <c r="I1782" i="11"/>
  <c r="I1783" i="11"/>
  <c r="I1784" i="11"/>
  <c r="I1785" i="11"/>
  <c r="I1786" i="11"/>
  <c r="I1787" i="11"/>
  <c r="I1788" i="11"/>
  <c r="I1789" i="11"/>
  <c r="I1790" i="11"/>
  <c r="I1791" i="11"/>
  <c r="I1792" i="11"/>
  <c r="I1793" i="11"/>
  <c r="I1794" i="11"/>
  <c r="I1795" i="11"/>
  <c r="I1796" i="11"/>
  <c r="I1797" i="11"/>
  <c r="I1798" i="11"/>
  <c r="I1799" i="11"/>
  <c r="I1800" i="11"/>
  <c r="I1801" i="11"/>
  <c r="I1802" i="11"/>
  <c r="I1803" i="11"/>
  <c r="I1804" i="11"/>
  <c r="I1805" i="11"/>
  <c r="I1806" i="11"/>
  <c r="I1807" i="11"/>
  <c r="I1808" i="11"/>
  <c r="I1809" i="11"/>
  <c r="I1810" i="11"/>
  <c r="I1811" i="11"/>
  <c r="I1812" i="11"/>
  <c r="I1813" i="11"/>
  <c r="I1814" i="11"/>
  <c r="I1815" i="11"/>
  <c r="I1816" i="11"/>
  <c r="I1817" i="11"/>
  <c r="I1818" i="11"/>
  <c r="I1819" i="11"/>
  <c r="I1820" i="11"/>
  <c r="I1821" i="11"/>
  <c r="I1822" i="11"/>
  <c r="I1823" i="11"/>
  <c r="I1824" i="11"/>
  <c r="I1825" i="11"/>
  <c r="I1826" i="11"/>
  <c r="I1827" i="11"/>
  <c r="I1828" i="11"/>
  <c r="I1829" i="11"/>
  <c r="I1830" i="11"/>
  <c r="I1831" i="11"/>
  <c r="I1832" i="11"/>
  <c r="I1833" i="11"/>
  <c r="I1834" i="11"/>
  <c r="I1835" i="11"/>
  <c r="I1836" i="11"/>
  <c r="I1837" i="11"/>
  <c r="I1838" i="11"/>
  <c r="I1839" i="11"/>
  <c r="I1840" i="11"/>
  <c r="I1841" i="11"/>
  <c r="I1842" i="11"/>
  <c r="I1843" i="11"/>
  <c r="I1844" i="11"/>
  <c r="I1845" i="11"/>
  <c r="I1846" i="11"/>
  <c r="I1847" i="11"/>
  <c r="I1848" i="11"/>
  <c r="I1849" i="11"/>
  <c r="I1850" i="11"/>
  <c r="I1851" i="11"/>
  <c r="I1852" i="11"/>
  <c r="I1853" i="11"/>
  <c r="I1854" i="11"/>
  <c r="I1855" i="11"/>
  <c r="I1856" i="11"/>
  <c r="I1857" i="11"/>
  <c r="I1858" i="11"/>
  <c r="I1859" i="11"/>
  <c r="I1860" i="11"/>
  <c r="I1861" i="11"/>
  <c r="I1862" i="11"/>
  <c r="I1863" i="11"/>
  <c r="I1864" i="11"/>
  <c r="I1865" i="11"/>
  <c r="I1866" i="11"/>
  <c r="I1867" i="11"/>
  <c r="I1868" i="11"/>
  <c r="I1869" i="11"/>
  <c r="I1870" i="11"/>
  <c r="I1871" i="11"/>
  <c r="I1872" i="11"/>
  <c r="I1873" i="11"/>
  <c r="I1874" i="11"/>
  <c r="I1875" i="11"/>
  <c r="I1876" i="11"/>
  <c r="I1877" i="11"/>
  <c r="I1878" i="11"/>
  <c r="I1879" i="11"/>
  <c r="I1880" i="11"/>
  <c r="I1881" i="11"/>
  <c r="I1882" i="11"/>
  <c r="I1883" i="11"/>
  <c r="I1884" i="11"/>
  <c r="I1885" i="11"/>
  <c r="I1886" i="11"/>
  <c r="I1887" i="11"/>
  <c r="I1888" i="11"/>
  <c r="I1889" i="11"/>
  <c r="I1890" i="11"/>
  <c r="I1891" i="11"/>
  <c r="I1892" i="11"/>
  <c r="I1893" i="11"/>
  <c r="I1894" i="11"/>
  <c r="I1895" i="11"/>
  <c r="I1896" i="11"/>
  <c r="I1897" i="11"/>
  <c r="I1898" i="11"/>
  <c r="I1899" i="11"/>
  <c r="I1900" i="11"/>
  <c r="I1901" i="11"/>
  <c r="I1902" i="11"/>
  <c r="I1903" i="11"/>
  <c r="I1904" i="11"/>
  <c r="I1905" i="11"/>
  <c r="I1906" i="11"/>
  <c r="I1907" i="11"/>
  <c r="I1908" i="11"/>
  <c r="I1909" i="11"/>
  <c r="I1910" i="11"/>
  <c r="I1911" i="11"/>
  <c r="I1912" i="11"/>
  <c r="I1913" i="11"/>
  <c r="I1914" i="11"/>
  <c r="I1915" i="11"/>
  <c r="I1916" i="11"/>
  <c r="I1917" i="11"/>
  <c r="I1918" i="11"/>
  <c r="I1919" i="11"/>
  <c r="I1920" i="11"/>
  <c r="I1921" i="11"/>
  <c r="I1922" i="11"/>
  <c r="I1923" i="11"/>
  <c r="I1924" i="11"/>
  <c r="I1925" i="11"/>
  <c r="I1926" i="11"/>
  <c r="I1927" i="11"/>
  <c r="I1928" i="11"/>
  <c r="I1929" i="11"/>
  <c r="I1930" i="11"/>
  <c r="I1931" i="11"/>
  <c r="I1932" i="11"/>
  <c r="I1933" i="11"/>
  <c r="I1934" i="11"/>
  <c r="I1935" i="11"/>
  <c r="I1936" i="11"/>
  <c r="I1937" i="11"/>
  <c r="I1938" i="11"/>
  <c r="I1939" i="11"/>
  <c r="I1940" i="11"/>
  <c r="I1941" i="11"/>
  <c r="I1942" i="11"/>
  <c r="I1943" i="11"/>
  <c r="I1944" i="11"/>
  <c r="I1945" i="11"/>
  <c r="I1946" i="11"/>
  <c r="I1947" i="11"/>
  <c r="I1948" i="11"/>
  <c r="I1949" i="11"/>
  <c r="I1950" i="11"/>
  <c r="I1951" i="11"/>
  <c r="I1952" i="11"/>
  <c r="I1953" i="11"/>
  <c r="I1954" i="11"/>
  <c r="I1955" i="11"/>
  <c r="I1956" i="11"/>
  <c r="I1957" i="11"/>
  <c r="I1958" i="11"/>
  <c r="I1959" i="11"/>
  <c r="I1960" i="11"/>
  <c r="I1961" i="11"/>
  <c r="I1962" i="11"/>
  <c r="I1963" i="11"/>
  <c r="I1964" i="11"/>
  <c r="I1965" i="11"/>
  <c r="I1966" i="11"/>
  <c r="I1967" i="11"/>
  <c r="I1968" i="11"/>
  <c r="I1969" i="11"/>
  <c r="I1970" i="11"/>
  <c r="I1971" i="11"/>
  <c r="I1972" i="11"/>
  <c r="I1973" i="11"/>
  <c r="I1974" i="11"/>
  <c r="I1975" i="11"/>
  <c r="I1976" i="11"/>
  <c r="I1977" i="11"/>
  <c r="I1978" i="11"/>
  <c r="I1979" i="11"/>
  <c r="I1980" i="11"/>
  <c r="I1981" i="11"/>
  <c r="I1982" i="11"/>
  <c r="I1983" i="11"/>
  <c r="I1984" i="11"/>
  <c r="I1985" i="11"/>
  <c r="I1986" i="11"/>
  <c r="I1987" i="11"/>
  <c r="I1988" i="11"/>
  <c r="I1989" i="11"/>
  <c r="I1990" i="11"/>
  <c r="I1991" i="11"/>
  <c r="I1992" i="11"/>
  <c r="I1993" i="11"/>
  <c r="I1994" i="11"/>
  <c r="I1995" i="11"/>
  <c r="I1996" i="11"/>
  <c r="I1997" i="11"/>
  <c r="I1998" i="11"/>
  <c r="I1999" i="11"/>
  <c r="I2000" i="11"/>
  <c r="I2001" i="11"/>
  <c r="I2002" i="11"/>
  <c r="I2003" i="11"/>
  <c r="I2004" i="11"/>
  <c r="I2005" i="11"/>
  <c r="I2006" i="11"/>
  <c r="I2007" i="11"/>
  <c r="I2008" i="11"/>
  <c r="I2009" i="11"/>
  <c r="I2010" i="11"/>
  <c r="I2011" i="11"/>
  <c r="I2012" i="11"/>
  <c r="I2013" i="11"/>
  <c r="I2014" i="11"/>
  <c r="I2015" i="11"/>
  <c r="I2016" i="11"/>
  <c r="I2017" i="11"/>
  <c r="I2018" i="11"/>
  <c r="I2019" i="11"/>
  <c r="I2020" i="11"/>
  <c r="I2021" i="11"/>
  <c r="I2022" i="11"/>
  <c r="I2023" i="11"/>
  <c r="I2024" i="11"/>
  <c r="I2025" i="11"/>
  <c r="I2026" i="11"/>
  <c r="I2027" i="11"/>
  <c r="I2028" i="11"/>
  <c r="I2029" i="11"/>
  <c r="I2030" i="11"/>
  <c r="I2031" i="11"/>
  <c r="I2032" i="11"/>
  <c r="I2033" i="11"/>
  <c r="I2034" i="11"/>
  <c r="I2035" i="11"/>
  <c r="I2036" i="11"/>
  <c r="I2037" i="11"/>
  <c r="I2038" i="11"/>
  <c r="I2039" i="11"/>
  <c r="I2040" i="11"/>
  <c r="I2041" i="11"/>
  <c r="I2042" i="11"/>
  <c r="I2043" i="11"/>
  <c r="I2044" i="11"/>
  <c r="I2045" i="11"/>
  <c r="I2046" i="11"/>
  <c r="I2047" i="11"/>
  <c r="I2048" i="11"/>
  <c r="I2049" i="11"/>
  <c r="I2050" i="11"/>
  <c r="I2051" i="11"/>
  <c r="I2052" i="11"/>
  <c r="I2053" i="11"/>
  <c r="I2054" i="11"/>
  <c r="I2055" i="11"/>
  <c r="I2056" i="11"/>
  <c r="I2057" i="11"/>
  <c r="I2058" i="11"/>
  <c r="I2059" i="11"/>
  <c r="I2060" i="11"/>
  <c r="I2061" i="11"/>
  <c r="I2062" i="11"/>
  <c r="I2063" i="11"/>
  <c r="I2064" i="11"/>
  <c r="I2065" i="11"/>
  <c r="I2066" i="11"/>
  <c r="I2067" i="11"/>
  <c r="I2068" i="11"/>
  <c r="I2069" i="11"/>
  <c r="I2070" i="11"/>
  <c r="I2071" i="11"/>
  <c r="I2072" i="11"/>
  <c r="I2073" i="11"/>
  <c r="I2074" i="11"/>
  <c r="I2075" i="11"/>
  <c r="I2076" i="11"/>
  <c r="I2077" i="11"/>
  <c r="I2078" i="11"/>
  <c r="I2079" i="11"/>
  <c r="I2080" i="11"/>
  <c r="I2081" i="11"/>
  <c r="I2082" i="11"/>
  <c r="I2083" i="11"/>
  <c r="I2084" i="11"/>
  <c r="I2085" i="11"/>
  <c r="I2086" i="11"/>
  <c r="I2087" i="11"/>
  <c r="I2088" i="11"/>
  <c r="I2089" i="11"/>
  <c r="I2090" i="11"/>
  <c r="I2091" i="11"/>
  <c r="I2092" i="11"/>
  <c r="I2093" i="11"/>
  <c r="I2094" i="11"/>
  <c r="I2095" i="11"/>
  <c r="I2096" i="11"/>
  <c r="I2097" i="11"/>
  <c r="I2098" i="11"/>
  <c r="I2099" i="11"/>
  <c r="I2100" i="11"/>
  <c r="I2101" i="11"/>
  <c r="I2102" i="11"/>
  <c r="I2103" i="11"/>
  <c r="I2104" i="11"/>
  <c r="I2105" i="11"/>
  <c r="I2106" i="11"/>
  <c r="I2107" i="11"/>
  <c r="I2108" i="11"/>
  <c r="I2109" i="11"/>
  <c r="I2110" i="11"/>
  <c r="I2111" i="11"/>
  <c r="I2112" i="11"/>
  <c r="I2113" i="11"/>
  <c r="I2114" i="11"/>
  <c r="I2115" i="11"/>
  <c r="I2116" i="11"/>
  <c r="I2117" i="11"/>
  <c r="I2118" i="11"/>
  <c r="I2119" i="11"/>
  <c r="I2120" i="11"/>
  <c r="I2121" i="11"/>
  <c r="I2122" i="11"/>
  <c r="I2123" i="11"/>
  <c r="I2124" i="11"/>
  <c r="I2125" i="11"/>
  <c r="I2126" i="11"/>
  <c r="I2127" i="11"/>
  <c r="I2128" i="11"/>
  <c r="I2129" i="11"/>
  <c r="I2130" i="11"/>
  <c r="I2131" i="11"/>
  <c r="I2132" i="11"/>
  <c r="I2133" i="11"/>
  <c r="I2134" i="11"/>
  <c r="I2135" i="11"/>
  <c r="I2136" i="11"/>
  <c r="I2137" i="11"/>
  <c r="I2138" i="11"/>
  <c r="I2139" i="11"/>
  <c r="I2140" i="11"/>
  <c r="I2141" i="11"/>
  <c r="I2142" i="11"/>
  <c r="I2143" i="11"/>
  <c r="I2144" i="11"/>
  <c r="I2145" i="11"/>
  <c r="I2146" i="11"/>
  <c r="I2147" i="11"/>
  <c r="I2148" i="11"/>
  <c r="I2149" i="11"/>
  <c r="I2150" i="11"/>
  <c r="I2151" i="11"/>
  <c r="I2152" i="11"/>
  <c r="I2153" i="11"/>
  <c r="I2154" i="11"/>
  <c r="I2155" i="11"/>
  <c r="I2156" i="11"/>
  <c r="I2157" i="11"/>
  <c r="I2158" i="11"/>
  <c r="I2159" i="11"/>
  <c r="I2160" i="11"/>
  <c r="I2161" i="11"/>
  <c r="I2162" i="11"/>
  <c r="I2163" i="11"/>
  <c r="I2164" i="11"/>
  <c r="I2165" i="11"/>
  <c r="I2166" i="11"/>
  <c r="I2167" i="11"/>
  <c r="I2168" i="11"/>
  <c r="I2169" i="11"/>
  <c r="I2170" i="11"/>
  <c r="I2171" i="11"/>
  <c r="I2172" i="11"/>
  <c r="I2173" i="11"/>
  <c r="I2174" i="11"/>
  <c r="I2175" i="11"/>
  <c r="I2176" i="11"/>
  <c r="I2177" i="11"/>
  <c r="I2178" i="11"/>
  <c r="I2179" i="11"/>
  <c r="I2180" i="11"/>
  <c r="I2181" i="11"/>
  <c r="I2182" i="11"/>
  <c r="I2183" i="11"/>
  <c r="I2184" i="11"/>
  <c r="I2185" i="11"/>
  <c r="I2186" i="11"/>
  <c r="I2187" i="11"/>
  <c r="I2188" i="11"/>
  <c r="I2189" i="11"/>
  <c r="I2190" i="11"/>
  <c r="I2191" i="11"/>
  <c r="I2192" i="11"/>
  <c r="I2193" i="11"/>
  <c r="I2194" i="11"/>
  <c r="I2195" i="11"/>
  <c r="I2196" i="11"/>
  <c r="I2197" i="11"/>
  <c r="I2198" i="11"/>
  <c r="I2199" i="11"/>
  <c r="I2200" i="11"/>
  <c r="I2201" i="11"/>
  <c r="I2202" i="11"/>
  <c r="I2203" i="11"/>
  <c r="I2204" i="11"/>
  <c r="I2205" i="11"/>
  <c r="I2206" i="11"/>
  <c r="I2207" i="11"/>
  <c r="I2208" i="11"/>
  <c r="I2209" i="11"/>
  <c r="I2210" i="11"/>
  <c r="I2211" i="11"/>
  <c r="I2212" i="11"/>
  <c r="I2213" i="11"/>
  <c r="I2214" i="11"/>
  <c r="I2215" i="11"/>
  <c r="I2216" i="11"/>
  <c r="I2217" i="11"/>
  <c r="I2218" i="11"/>
  <c r="I2219" i="11"/>
  <c r="I2220" i="11"/>
  <c r="I2221" i="11"/>
  <c r="I2222" i="11"/>
  <c r="I2223" i="11"/>
  <c r="I2224" i="11"/>
  <c r="I2225" i="11"/>
  <c r="I2226" i="11"/>
  <c r="I2227" i="11"/>
  <c r="I2228" i="11"/>
  <c r="I2229" i="11"/>
  <c r="I2230" i="11"/>
  <c r="I2231" i="11"/>
  <c r="I2232" i="11"/>
  <c r="I2233" i="11"/>
  <c r="I2234" i="11"/>
  <c r="I2235" i="11"/>
  <c r="I2236" i="11"/>
  <c r="I2237" i="11"/>
  <c r="I2238" i="11"/>
  <c r="I2239" i="11"/>
  <c r="I2240" i="11"/>
  <c r="I2241" i="11"/>
  <c r="I2242" i="11"/>
  <c r="I2243" i="11"/>
  <c r="I2244" i="11"/>
  <c r="I2245" i="11"/>
  <c r="I2246" i="11"/>
  <c r="I2247" i="11"/>
  <c r="I2248" i="11"/>
  <c r="I2249" i="11"/>
  <c r="I2250" i="11"/>
  <c r="I2251" i="11"/>
  <c r="I2252" i="11"/>
  <c r="I2253" i="11"/>
  <c r="I2254" i="11"/>
  <c r="I2255" i="11"/>
  <c r="I2256" i="11"/>
  <c r="I2257" i="11"/>
  <c r="I2258" i="11"/>
  <c r="I2259" i="11"/>
  <c r="I2260" i="11"/>
  <c r="I2261" i="11"/>
  <c r="I2262" i="11"/>
  <c r="I2263" i="11"/>
  <c r="I2264" i="11"/>
  <c r="I2265" i="11"/>
  <c r="I2266" i="11"/>
  <c r="I2267" i="11"/>
  <c r="I2268" i="11"/>
  <c r="I2269" i="11"/>
  <c r="I2270" i="11"/>
  <c r="I2271" i="11"/>
  <c r="I2272" i="11"/>
  <c r="I2273" i="11"/>
  <c r="I2274" i="11"/>
  <c r="I2275" i="11"/>
  <c r="I2276" i="11"/>
  <c r="I2277" i="11"/>
  <c r="I2278" i="11"/>
  <c r="I2279" i="11"/>
  <c r="I2280" i="11"/>
  <c r="I2281" i="11"/>
  <c r="I2282" i="11"/>
  <c r="I2283" i="11"/>
  <c r="I2284" i="11"/>
  <c r="I2285" i="11"/>
  <c r="I2286" i="11"/>
  <c r="I2287" i="11"/>
  <c r="I2288" i="11"/>
  <c r="I2289" i="11"/>
  <c r="I2290" i="11"/>
  <c r="I2291" i="11"/>
  <c r="I2292" i="11"/>
  <c r="I2293" i="11"/>
  <c r="I2294" i="11"/>
  <c r="I2295" i="11"/>
  <c r="I2296" i="11"/>
  <c r="I2297" i="11"/>
  <c r="I2298" i="11"/>
  <c r="I2299" i="11"/>
  <c r="I2300" i="11"/>
  <c r="I2301" i="11"/>
  <c r="I2302" i="11"/>
  <c r="I2303" i="11"/>
  <c r="I2304" i="11"/>
  <c r="I2305" i="11"/>
  <c r="I2306" i="11"/>
  <c r="I2307" i="11"/>
  <c r="I2308" i="11"/>
  <c r="I2309" i="11"/>
  <c r="I2310" i="11"/>
  <c r="I2311" i="11"/>
  <c r="I2312" i="11"/>
  <c r="I2313" i="11"/>
  <c r="I2314" i="11"/>
  <c r="I2315" i="11"/>
  <c r="I2316" i="11"/>
  <c r="I2317" i="11"/>
  <c r="I2318" i="11"/>
  <c r="I2319" i="11"/>
  <c r="I2320" i="11"/>
  <c r="I2321" i="11"/>
  <c r="I2322" i="11"/>
  <c r="I2323" i="11"/>
  <c r="I2324" i="11"/>
  <c r="I2325" i="11"/>
  <c r="I2326" i="11"/>
  <c r="I2327" i="11"/>
  <c r="I2328" i="11"/>
  <c r="I2329" i="11"/>
  <c r="I2330" i="11"/>
  <c r="I2331" i="11"/>
  <c r="I2332" i="11"/>
  <c r="I2333" i="11"/>
  <c r="I2334" i="11"/>
  <c r="I2335" i="11"/>
  <c r="I2336" i="11"/>
  <c r="I2337" i="11"/>
  <c r="I2338" i="11"/>
  <c r="I2339" i="11"/>
  <c r="I2340" i="11"/>
  <c r="I2341" i="11"/>
  <c r="I2342" i="11"/>
  <c r="I2343" i="11"/>
  <c r="I2344" i="11"/>
  <c r="I2345" i="11"/>
  <c r="I2346" i="11"/>
  <c r="I2347" i="11"/>
  <c r="I2348" i="11"/>
  <c r="I2349" i="11"/>
  <c r="I2350" i="11"/>
  <c r="I2351" i="11"/>
  <c r="I2352" i="11"/>
  <c r="I2353" i="11"/>
  <c r="I2354" i="11"/>
  <c r="I2355" i="11"/>
  <c r="I2356" i="11"/>
  <c r="I2357" i="11"/>
  <c r="I2358" i="11"/>
  <c r="I2359" i="11"/>
  <c r="I2360" i="11"/>
  <c r="I2361" i="11"/>
  <c r="I2362" i="11"/>
  <c r="I2363" i="11"/>
  <c r="I2364" i="11"/>
  <c r="I2365" i="11"/>
  <c r="I2366" i="11"/>
  <c r="I2367" i="11"/>
  <c r="I2368" i="11"/>
  <c r="I2369" i="11"/>
  <c r="I2370" i="11"/>
  <c r="I2371" i="11"/>
  <c r="I2372" i="11"/>
  <c r="I2373" i="11"/>
  <c r="I2374" i="11"/>
  <c r="I2375" i="11"/>
  <c r="I2376" i="11"/>
  <c r="I2377" i="11"/>
  <c r="I2378" i="11"/>
  <c r="I2379" i="11"/>
  <c r="I2380" i="11"/>
  <c r="I2381" i="11"/>
  <c r="I2382" i="11"/>
  <c r="I2383" i="11"/>
  <c r="I2384" i="11"/>
  <c r="I2385" i="11"/>
  <c r="I2386" i="11"/>
  <c r="I2387" i="11"/>
  <c r="I2388" i="11"/>
  <c r="I2389" i="11"/>
  <c r="I2390" i="11"/>
  <c r="I2391" i="11"/>
  <c r="I2392" i="11"/>
  <c r="I2393" i="11"/>
  <c r="I2394" i="11"/>
  <c r="I2395" i="11"/>
  <c r="I2396" i="11"/>
  <c r="I2397" i="11"/>
  <c r="I2398" i="11"/>
  <c r="I2399" i="11"/>
  <c r="I2400" i="11"/>
  <c r="I2401" i="11"/>
  <c r="I2402" i="11"/>
  <c r="I2403" i="11"/>
  <c r="I2404" i="11"/>
  <c r="I2405" i="11"/>
  <c r="I2406" i="11"/>
  <c r="I2407" i="11"/>
  <c r="I2408" i="11"/>
  <c r="I2409" i="11"/>
  <c r="I2410" i="11"/>
  <c r="I2411" i="11"/>
  <c r="I2412" i="11"/>
  <c r="I2413" i="11"/>
  <c r="I2414" i="11"/>
  <c r="I2415" i="11"/>
  <c r="I2416" i="11"/>
  <c r="I2417" i="11"/>
  <c r="I2418" i="11"/>
  <c r="I2419" i="11"/>
  <c r="I2420" i="11"/>
  <c r="I2421" i="11"/>
  <c r="I2422" i="11"/>
  <c r="I2423" i="11"/>
  <c r="I2424" i="11"/>
  <c r="I2425" i="11"/>
  <c r="I2426" i="11"/>
  <c r="I2427" i="11"/>
  <c r="I2428" i="11"/>
  <c r="I2429" i="11"/>
  <c r="I2430" i="11"/>
  <c r="I2431" i="11"/>
  <c r="I2432" i="11"/>
  <c r="I2433" i="11"/>
  <c r="I2434" i="11"/>
  <c r="I2435" i="11"/>
  <c r="I2436" i="11"/>
  <c r="I2437" i="11"/>
  <c r="I2438" i="11"/>
  <c r="I2439" i="11"/>
  <c r="I2440" i="11"/>
  <c r="I2441" i="11"/>
  <c r="I2442" i="11"/>
  <c r="I2443" i="11"/>
  <c r="I2444" i="11"/>
  <c r="I2445" i="11"/>
  <c r="I2446" i="11"/>
  <c r="I2447" i="11"/>
  <c r="I2448" i="11"/>
  <c r="I2449" i="11"/>
  <c r="I2450" i="11"/>
  <c r="I2451" i="11"/>
  <c r="I2452" i="11"/>
  <c r="I2453" i="11"/>
  <c r="I2454" i="11"/>
  <c r="I2455" i="11"/>
  <c r="I2456" i="11"/>
  <c r="I2457" i="11"/>
  <c r="I2458" i="11"/>
  <c r="I2459" i="11"/>
  <c r="I2460" i="11"/>
  <c r="I2461" i="11"/>
  <c r="I2462" i="11"/>
  <c r="I2463" i="11"/>
  <c r="I2464" i="11"/>
  <c r="I2465" i="11"/>
  <c r="I2466" i="11"/>
  <c r="I2467" i="11"/>
  <c r="I2468" i="11"/>
  <c r="I2469" i="11"/>
  <c r="I2470" i="11"/>
  <c r="I2471" i="11"/>
  <c r="I2472" i="11"/>
  <c r="I2473" i="11"/>
  <c r="I2474" i="11"/>
  <c r="I2475" i="11"/>
  <c r="I2476" i="11"/>
  <c r="I2477" i="11"/>
  <c r="I2478" i="11"/>
  <c r="I2479" i="11"/>
  <c r="I2480" i="11"/>
  <c r="I2481" i="11"/>
  <c r="I2482" i="11"/>
  <c r="I2483" i="11"/>
  <c r="I2484" i="11"/>
  <c r="I2485" i="11"/>
  <c r="I2486" i="11"/>
  <c r="I2487" i="11"/>
  <c r="I2488" i="11"/>
  <c r="I2489" i="11"/>
  <c r="I2490" i="11"/>
  <c r="I2491" i="11"/>
  <c r="I2492" i="11"/>
  <c r="I2493" i="11"/>
  <c r="I2494" i="11"/>
  <c r="I2495" i="11"/>
  <c r="I2496" i="11"/>
  <c r="I2497" i="11"/>
  <c r="I2498" i="11"/>
  <c r="I2499" i="11"/>
  <c r="I2500" i="11"/>
  <c r="I2501" i="11"/>
  <c r="I2502" i="11"/>
  <c r="I2503" i="11"/>
  <c r="I2504" i="11"/>
  <c r="I2505" i="11"/>
  <c r="I2506" i="11"/>
  <c r="I2507" i="11"/>
  <c r="I2508" i="11"/>
  <c r="I2509" i="11"/>
  <c r="I2510" i="11"/>
  <c r="I2511" i="11"/>
  <c r="I2512" i="11"/>
  <c r="I2513" i="11"/>
  <c r="I2514" i="11"/>
  <c r="I2515" i="11"/>
  <c r="I2516" i="11"/>
  <c r="I2517" i="11"/>
  <c r="I2518" i="11"/>
  <c r="I2519" i="11"/>
  <c r="I2520" i="11"/>
  <c r="I2521" i="11"/>
  <c r="I2522" i="11"/>
  <c r="I2523" i="11"/>
  <c r="I2524" i="11"/>
  <c r="I2525" i="11"/>
  <c r="I2526" i="11"/>
  <c r="I2527" i="11"/>
  <c r="I2528" i="11"/>
  <c r="I2529" i="11"/>
  <c r="I2530" i="11"/>
  <c r="I2531" i="11"/>
  <c r="I2532" i="11"/>
  <c r="I2533" i="11"/>
  <c r="I2534" i="11"/>
  <c r="I2535" i="11"/>
  <c r="I2536" i="11"/>
  <c r="I2537" i="11"/>
  <c r="I2538" i="11"/>
  <c r="I2539" i="11"/>
  <c r="I2540" i="11"/>
  <c r="I2541" i="11"/>
  <c r="I2542" i="11"/>
  <c r="I2543" i="11"/>
  <c r="I2544" i="11"/>
  <c r="I2545" i="11"/>
  <c r="I2546" i="11"/>
  <c r="I2547" i="11"/>
  <c r="I2548" i="11"/>
  <c r="I2549" i="11"/>
  <c r="I2550" i="11"/>
  <c r="I2551" i="11"/>
  <c r="I2552" i="11"/>
  <c r="I2553" i="11"/>
  <c r="I2554" i="11"/>
  <c r="I2555" i="11"/>
  <c r="I2556" i="11"/>
  <c r="I2557" i="11"/>
  <c r="I2558" i="11"/>
  <c r="I2559" i="11"/>
  <c r="I2560" i="11"/>
  <c r="I2561" i="11"/>
  <c r="I2562" i="11"/>
  <c r="I2563" i="11"/>
  <c r="I2564" i="11"/>
  <c r="I2565" i="11"/>
  <c r="I2566" i="11"/>
  <c r="I2567" i="11"/>
  <c r="I2568" i="11"/>
  <c r="I2569" i="11"/>
  <c r="I2570" i="11"/>
  <c r="I2571" i="11"/>
  <c r="I2572" i="11"/>
  <c r="I2573" i="11"/>
  <c r="I2574" i="11"/>
  <c r="I2575" i="11"/>
  <c r="I2576" i="11"/>
  <c r="I2577" i="11"/>
  <c r="I2578" i="11"/>
  <c r="I2579" i="11"/>
  <c r="I2580" i="11"/>
  <c r="I2581" i="11"/>
  <c r="I2582" i="11"/>
  <c r="I2583" i="11"/>
  <c r="I2584" i="11"/>
  <c r="I2585" i="11"/>
  <c r="I2586" i="11"/>
  <c r="I2587" i="11"/>
  <c r="I2588" i="11"/>
  <c r="I2589" i="11"/>
  <c r="I2590" i="11"/>
  <c r="I2591" i="11"/>
  <c r="I2592" i="11"/>
  <c r="I2593" i="11"/>
  <c r="I2594" i="11"/>
  <c r="I2595" i="11"/>
  <c r="I2596" i="11"/>
  <c r="I2597" i="11"/>
  <c r="I2598" i="11"/>
  <c r="I2599" i="11"/>
  <c r="I2600" i="11"/>
  <c r="I2601" i="11"/>
  <c r="I2602" i="11"/>
  <c r="I2603" i="11"/>
  <c r="I2604" i="11"/>
  <c r="I2605" i="11"/>
  <c r="I2606" i="11"/>
  <c r="I2607" i="11"/>
  <c r="I2608" i="11"/>
  <c r="I2609" i="11"/>
  <c r="I2610" i="11"/>
  <c r="I2611" i="11"/>
  <c r="I2612" i="11"/>
  <c r="I2613" i="11"/>
  <c r="I2614" i="11"/>
  <c r="I2615" i="11"/>
  <c r="I2616" i="11"/>
  <c r="I2617" i="11"/>
  <c r="I2618" i="11"/>
  <c r="I2619" i="11"/>
  <c r="I2620" i="11"/>
  <c r="I2621" i="11"/>
  <c r="I2622" i="11"/>
  <c r="I2623" i="11"/>
  <c r="I2624" i="11"/>
  <c r="I2625" i="11"/>
  <c r="I2626" i="11"/>
  <c r="I2627" i="11"/>
  <c r="I2628" i="11"/>
  <c r="I2629" i="11"/>
  <c r="I2630" i="11"/>
  <c r="I2631" i="11"/>
  <c r="I2632" i="11"/>
  <c r="I2633" i="11"/>
  <c r="I2634" i="11"/>
  <c r="I2635" i="11"/>
  <c r="I2636" i="11"/>
  <c r="I2637" i="11"/>
  <c r="I2638" i="11"/>
  <c r="I2639" i="11"/>
  <c r="I2640" i="11"/>
  <c r="I2641" i="11"/>
  <c r="I2642" i="11"/>
  <c r="I2643" i="11"/>
  <c r="I2644" i="11"/>
  <c r="I2645" i="11"/>
  <c r="I2646" i="11"/>
  <c r="I2647" i="11"/>
  <c r="I2648" i="11"/>
  <c r="I2649" i="11"/>
  <c r="I2650" i="11"/>
  <c r="I2651" i="11"/>
  <c r="I2652" i="11"/>
  <c r="I2653" i="11"/>
  <c r="I2654" i="11"/>
  <c r="I2655" i="11"/>
  <c r="I2656" i="11"/>
  <c r="I2657" i="11"/>
  <c r="I2658" i="11"/>
  <c r="I2659" i="11"/>
  <c r="I2660" i="11"/>
  <c r="I2661" i="11"/>
  <c r="I2662" i="11"/>
  <c r="I2663" i="11"/>
  <c r="I2664" i="11"/>
  <c r="I2665" i="11"/>
  <c r="I2666" i="11"/>
  <c r="I2667" i="11"/>
  <c r="I2668" i="11"/>
  <c r="I2669" i="11"/>
  <c r="I2670" i="11"/>
  <c r="I2671" i="11"/>
  <c r="I2672" i="11"/>
  <c r="I2673" i="11"/>
  <c r="I2674" i="11"/>
  <c r="I2675" i="11"/>
  <c r="I2676" i="11"/>
  <c r="I2677" i="11"/>
  <c r="I2678" i="11"/>
  <c r="I2679" i="11"/>
  <c r="I2680" i="11"/>
  <c r="I2681" i="11"/>
  <c r="I2682" i="11"/>
  <c r="I2683" i="11"/>
  <c r="I2684" i="11"/>
  <c r="I2685" i="11"/>
  <c r="I2686" i="11"/>
  <c r="I2687" i="11"/>
  <c r="I2688" i="11"/>
  <c r="I2689" i="11"/>
  <c r="I2690" i="11"/>
  <c r="I2691" i="11"/>
  <c r="I2692" i="11"/>
  <c r="I2693" i="11"/>
  <c r="I2694" i="11"/>
  <c r="I2695" i="11"/>
  <c r="I2696" i="11"/>
  <c r="I2697" i="11"/>
  <c r="I2698" i="11"/>
  <c r="I2699" i="11"/>
  <c r="I2700" i="11"/>
  <c r="I2701" i="11"/>
  <c r="I2702" i="11"/>
  <c r="I2703" i="11"/>
  <c r="I2704" i="11"/>
  <c r="I2705" i="11"/>
  <c r="I2706" i="11"/>
  <c r="I2707" i="11"/>
  <c r="I2708" i="11"/>
  <c r="I2709" i="11"/>
  <c r="I2710" i="11"/>
  <c r="I2711" i="11"/>
  <c r="I2712" i="11"/>
  <c r="I2713" i="11"/>
  <c r="I2714" i="11"/>
  <c r="I2715" i="11"/>
  <c r="I2716" i="11"/>
  <c r="I2717" i="11"/>
  <c r="I2718" i="11"/>
  <c r="I2719" i="11"/>
  <c r="I2720" i="11"/>
  <c r="I2721" i="11"/>
  <c r="I2722" i="11"/>
  <c r="I2723" i="11"/>
  <c r="I2724" i="11"/>
  <c r="I2725" i="11"/>
  <c r="I2726" i="11"/>
  <c r="I2727" i="11"/>
  <c r="I2728" i="11"/>
  <c r="I2729" i="11"/>
  <c r="I2730" i="11"/>
  <c r="I2731" i="11"/>
  <c r="I2732" i="11"/>
  <c r="I2733" i="11"/>
  <c r="I2734" i="11"/>
  <c r="I2735" i="11"/>
  <c r="I2736" i="11"/>
  <c r="I2737" i="11"/>
  <c r="I2738" i="11"/>
  <c r="I2739" i="11"/>
  <c r="I2740" i="11"/>
  <c r="I2741" i="11"/>
  <c r="I2742" i="11"/>
  <c r="I2743" i="11"/>
  <c r="I2744" i="11"/>
  <c r="I2745" i="11"/>
  <c r="I2746" i="11"/>
  <c r="I2747" i="11"/>
  <c r="I2748" i="11"/>
  <c r="I2749" i="11"/>
  <c r="I2750" i="11"/>
  <c r="I2751" i="11"/>
  <c r="I2752" i="11"/>
  <c r="I2753" i="11"/>
  <c r="I2754" i="11"/>
  <c r="I2755" i="11"/>
  <c r="I2756" i="11"/>
  <c r="I2757" i="11"/>
  <c r="I2758" i="11"/>
  <c r="I2759" i="11"/>
  <c r="I2760" i="11"/>
  <c r="I2761" i="11"/>
  <c r="I2762" i="11"/>
  <c r="I2763" i="11"/>
  <c r="I2764" i="11"/>
  <c r="I2765" i="11"/>
  <c r="I2766" i="11"/>
  <c r="I2767" i="11"/>
  <c r="I2768" i="11"/>
  <c r="I2769" i="11"/>
  <c r="I2770" i="11"/>
  <c r="I2771" i="11"/>
  <c r="I2772" i="11"/>
  <c r="I2773" i="11"/>
  <c r="I2774" i="11"/>
  <c r="I2775" i="11"/>
  <c r="I2776" i="11"/>
  <c r="I2777" i="11"/>
  <c r="I2778" i="11"/>
  <c r="I2779" i="11"/>
  <c r="I2780" i="11"/>
  <c r="I2781" i="11"/>
  <c r="I2782" i="11"/>
  <c r="I2783" i="11"/>
  <c r="I2784" i="11"/>
  <c r="I2785" i="11"/>
  <c r="I2786" i="11"/>
  <c r="I2787" i="11"/>
  <c r="I2788" i="11"/>
  <c r="I2789" i="11"/>
  <c r="I2790" i="11"/>
  <c r="I2791" i="11"/>
  <c r="I2792" i="11"/>
  <c r="I2793" i="11"/>
  <c r="I2794" i="11"/>
  <c r="I2795" i="11"/>
  <c r="I2796" i="11"/>
  <c r="I2797" i="11"/>
  <c r="I2798" i="11"/>
  <c r="I2799" i="11"/>
  <c r="I2800" i="11"/>
  <c r="I2801" i="11"/>
  <c r="I2802" i="11"/>
  <c r="I2803" i="11"/>
  <c r="I2804" i="11"/>
  <c r="I2805" i="11"/>
  <c r="I2806" i="11"/>
  <c r="I2807" i="11"/>
  <c r="I2808" i="11"/>
  <c r="I2809" i="11"/>
  <c r="I2810" i="11"/>
  <c r="I2811" i="11"/>
  <c r="I2812" i="11"/>
  <c r="I2813" i="11"/>
  <c r="I2814" i="11"/>
  <c r="I2815" i="11"/>
  <c r="I2816" i="11"/>
  <c r="I2817" i="11"/>
  <c r="I2818" i="11"/>
  <c r="I2819" i="11"/>
  <c r="I2820" i="11"/>
  <c r="I2821" i="11"/>
  <c r="I2822" i="11"/>
  <c r="I2823" i="11"/>
  <c r="I2824" i="11"/>
  <c r="I2825" i="11"/>
  <c r="I2826" i="11"/>
  <c r="I2827" i="11"/>
  <c r="I2828" i="11"/>
  <c r="I2829" i="11"/>
  <c r="I2830" i="11"/>
  <c r="I2831" i="11"/>
  <c r="I2832" i="11"/>
  <c r="I2833" i="11"/>
  <c r="I2834" i="11"/>
  <c r="I2835" i="11"/>
  <c r="I2836" i="11"/>
  <c r="I2837" i="11"/>
  <c r="I2838" i="11"/>
  <c r="I2839" i="11"/>
  <c r="I2840" i="11"/>
  <c r="I2841" i="11"/>
  <c r="I2842" i="11"/>
  <c r="I2843" i="11"/>
  <c r="I2844" i="11"/>
  <c r="I2845" i="11"/>
  <c r="I2846" i="11"/>
  <c r="I2847" i="11"/>
  <c r="I2848" i="11"/>
  <c r="I2849" i="11"/>
  <c r="I2850" i="11"/>
  <c r="I2851" i="11"/>
  <c r="I2852" i="11"/>
  <c r="I2853" i="11"/>
  <c r="I2854" i="11"/>
  <c r="I2855" i="11"/>
  <c r="I2856" i="11"/>
  <c r="I2857" i="11"/>
  <c r="I2858" i="11"/>
  <c r="I2859" i="11"/>
  <c r="I2860" i="11"/>
  <c r="I2861" i="11"/>
  <c r="I2862" i="11"/>
  <c r="I2863" i="11"/>
  <c r="I2864" i="11"/>
  <c r="I2865" i="11"/>
  <c r="I2866" i="11"/>
  <c r="I2867" i="11"/>
  <c r="I2868" i="11"/>
  <c r="I2869" i="11"/>
  <c r="I2870" i="11"/>
  <c r="I2871" i="11"/>
  <c r="I2872" i="11"/>
  <c r="I2873" i="11"/>
  <c r="I2874" i="11"/>
  <c r="I2875" i="11"/>
  <c r="I2876" i="11"/>
  <c r="I2877" i="11"/>
  <c r="I2878" i="11"/>
  <c r="I2879" i="11"/>
  <c r="I2880" i="11"/>
  <c r="I2881" i="11"/>
  <c r="I2882" i="11"/>
  <c r="I2883" i="11"/>
  <c r="I2884" i="11"/>
  <c r="I2885" i="11"/>
  <c r="I2886" i="11"/>
  <c r="I2887" i="11"/>
  <c r="I2888" i="11"/>
  <c r="I2889" i="11"/>
  <c r="I2890" i="11"/>
  <c r="I2891" i="11"/>
  <c r="I2892" i="11"/>
  <c r="I2893" i="11"/>
  <c r="I2894" i="11"/>
  <c r="I2895" i="11"/>
  <c r="I2896" i="11"/>
  <c r="I2897" i="11"/>
  <c r="I2898" i="11"/>
  <c r="I2899" i="11"/>
  <c r="I2900" i="11"/>
  <c r="I2901" i="11"/>
  <c r="I2902" i="11"/>
  <c r="I2903" i="11"/>
  <c r="I2904" i="11"/>
  <c r="I2905" i="11"/>
  <c r="I2906" i="11"/>
  <c r="I2907" i="11"/>
  <c r="I2908" i="11"/>
  <c r="I2909" i="11"/>
  <c r="I2910" i="11"/>
  <c r="I2911" i="11"/>
  <c r="I2912" i="11"/>
  <c r="I2913" i="11"/>
  <c r="I2914" i="11"/>
  <c r="I2915" i="11"/>
  <c r="I2916" i="11"/>
  <c r="I2917" i="11"/>
  <c r="I2918" i="11"/>
  <c r="I2919" i="11"/>
  <c r="I2920" i="11"/>
  <c r="I2921" i="11"/>
  <c r="I2922" i="11"/>
  <c r="I2923" i="11"/>
  <c r="I2924" i="11"/>
  <c r="I2925" i="11"/>
  <c r="I2926" i="11"/>
  <c r="I2927" i="11"/>
  <c r="I2928" i="11"/>
  <c r="I2929" i="11"/>
  <c r="I2930" i="11"/>
  <c r="I2931" i="11"/>
  <c r="I2932" i="11"/>
  <c r="I2933" i="11"/>
  <c r="I2934" i="11"/>
  <c r="I2935" i="11"/>
  <c r="I2936" i="11"/>
  <c r="I2937" i="11"/>
  <c r="I2938" i="11"/>
  <c r="I2939" i="11"/>
  <c r="I2940" i="11"/>
  <c r="I2941" i="11"/>
  <c r="I2942" i="11"/>
  <c r="I2943" i="11"/>
  <c r="I2944" i="11"/>
  <c r="I2945" i="11"/>
  <c r="I2946" i="11"/>
  <c r="I2947" i="11"/>
  <c r="I2948" i="11"/>
  <c r="I2949" i="11"/>
  <c r="I2950" i="11"/>
  <c r="I2951" i="11"/>
  <c r="I2952" i="11"/>
  <c r="I2953" i="11"/>
  <c r="I2954" i="11"/>
  <c r="I2955" i="11"/>
  <c r="I2956" i="11"/>
  <c r="I2957" i="11"/>
  <c r="I2958" i="11"/>
  <c r="I2959" i="11"/>
  <c r="I2960" i="11"/>
  <c r="I2961" i="11"/>
  <c r="I2962" i="11"/>
  <c r="I2963" i="11"/>
  <c r="I2964" i="11"/>
  <c r="I2965" i="11"/>
  <c r="I2966" i="11"/>
  <c r="I2967" i="11"/>
  <c r="I2968" i="11"/>
  <c r="I2969" i="11"/>
  <c r="I2970" i="11"/>
  <c r="I2971" i="11"/>
  <c r="I2972" i="11"/>
  <c r="I2973" i="11"/>
  <c r="I2974" i="11"/>
  <c r="I2975" i="11"/>
  <c r="I2976" i="11"/>
  <c r="I2977" i="11"/>
  <c r="I2978" i="11"/>
  <c r="I2979" i="11"/>
  <c r="I2980" i="11"/>
  <c r="I2981" i="11"/>
  <c r="I2982" i="11"/>
  <c r="I2983" i="11"/>
  <c r="I2984" i="11"/>
  <c r="I2985" i="11"/>
  <c r="I2986" i="11"/>
  <c r="I2987" i="11"/>
  <c r="I2988" i="11"/>
  <c r="I2989" i="11"/>
  <c r="I2990" i="11"/>
  <c r="I2991" i="11"/>
  <c r="I2992" i="11"/>
  <c r="I2993" i="11"/>
  <c r="I2994" i="11"/>
  <c r="I2995" i="11"/>
  <c r="I2996" i="11"/>
  <c r="I2997" i="11"/>
  <c r="I2998" i="11"/>
  <c r="I2999" i="11"/>
  <c r="I3000" i="11"/>
  <c r="I3001" i="11"/>
  <c r="I3002" i="11"/>
  <c r="I3003" i="11"/>
  <c r="I3004" i="11"/>
  <c r="I3005" i="11"/>
  <c r="I3006" i="11"/>
  <c r="I3007" i="11"/>
  <c r="I3008" i="11"/>
  <c r="I3009" i="11"/>
  <c r="I3010" i="11"/>
  <c r="I3011" i="11"/>
  <c r="I3012" i="11"/>
  <c r="I3013" i="11"/>
  <c r="I3014" i="11"/>
  <c r="I3015" i="11"/>
  <c r="I3016" i="11"/>
  <c r="I3017" i="11"/>
  <c r="I3018" i="11"/>
  <c r="I3019" i="11"/>
  <c r="I3020" i="11"/>
  <c r="I3021" i="11"/>
  <c r="I3022" i="11"/>
  <c r="I3023" i="11"/>
  <c r="I3024" i="11"/>
  <c r="I3025" i="11"/>
  <c r="I3026" i="11"/>
  <c r="I3027" i="11"/>
  <c r="I3028" i="11"/>
  <c r="I3029" i="11"/>
  <c r="I3030" i="11"/>
  <c r="I3031" i="11"/>
  <c r="I3032" i="11"/>
  <c r="I3033" i="11"/>
  <c r="I3034" i="11"/>
  <c r="I3035" i="11"/>
  <c r="I3036" i="11"/>
  <c r="I3037" i="11"/>
  <c r="I3038" i="11"/>
  <c r="I3039" i="11"/>
  <c r="I3040" i="11"/>
  <c r="I3041" i="11"/>
  <c r="I3042" i="11"/>
  <c r="I3043" i="11"/>
  <c r="I3044" i="11"/>
  <c r="I3045" i="11"/>
  <c r="I3046" i="11"/>
  <c r="I3047" i="11"/>
  <c r="I3048" i="11"/>
  <c r="I3049" i="11"/>
  <c r="I3050" i="11"/>
  <c r="I3051" i="11"/>
  <c r="I3052" i="11"/>
  <c r="I3053" i="11"/>
  <c r="I3054" i="11"/>
  <c r="I3055" i="11"/>
  <c r="I3056" i="11"/>
  <c r="I3057" i="11"/>
  <c r="I3058" i="11"/>
  <c r="I3059" i="11"/>
  <c r="I3060" i="11"/>
  <c r="I3061" i="11"/>
  <c r="I3062" i="11"/>
  <c r="I3063" i="11"/>
  <c r="I3064" i="11"/>
  <c r="I3065" i="11"/>
  <c r="I3066" i="11"/>
  <c r="I3067" i="11"/>
  <c r="I3068" i="11"/>
  <c r="I3069" i="11"/>
  <c r="I3070" i="11"/>
  <c r="I3071" i="11"/>
  <c r="I3072" i="11"/>
  <c r="I3073" i="11"/>
  <c r="I3074" i="11"/>
  <c r="I3075" i="11"/>
  <c r="I3076" i="11"/>
  <c r="I3077" i="11"/>
  <c r="I3078" i="11"/>
  <c r="I3079" i="11"/>
  <c r="I3080" i="11"/>
  <c r="I3081" i="11"/>
  <c r="I3082" i="11"/>
  <c r="I3083" i="11"/>
  <c r="I3084" i="11"/>
  <c r="I3085" i="11"/>
  <c r="I3086" i="11"/>
  <c r="I3087" i="11"/>
  <c r="I3088" i="11"/>
  <c r="I3089" i="11"/>
  <c r="I3090" i="11"/>
  <c r="I3091" i="11"/>
  <c r="I3092" i="11"/>
  <c r="I3093" i="11"/>
  <c r="I3094" i="11"/>
  <c r="I3095" i="11"/>
  <c r="I3096" i="11"/>
  <c r="I3097" i="11"/>
  <c r="I3098" i="11"/>
  <c r="I3099" i="11"/>
  <c r="I3100" i="11"/>
  <c r="I3101" i="11"/>
  <c r="I3102" i="11"/>
  <c r="I3103" i="11"/>
  <c r="I3104" i="11"/>
  <c r="I3105" i="11"/>
  <c r="I3106" i="11"/>
  <c r="I3107" i="11"/>
  <c r="I3108" i="11"/>
  <c r="I3109" i="11"/>
  <c r="I3110" i="11"/>
  <c r="I3111" i="11"/>
  <c r="I3112" i="11"/>
  <c r="I3113" i="11"/>
  <c r="I3114" i="11"/>
  <c r="I3115" i="11"/>
  <c r="I3116" i="11"/>
  <c r="I3117" i="11"/>
  <c r="I3118" i="11"/>
  <c r="I3119" i="11"/>
  <c r="I3120" i="11"/>
  <c r="I3121" i="11"/>
  <c r="I3122" i="11"/>
  <c r="I3123" i="11"/>
  <c r="I3124" i="11"/>
  <c r="I3125" i="11"/>
  <c r="I3126" i="11"/>
  <c r="I3127" i="11"/>
  <c r="I3128" i="11"/>
  <c r="I3129" i="11"/>
  <c r="I3130" i="11"/>
  <c r="I3131" i="11"/>
  <c r="I3132" i="11"/>
  <c r="I3133" i="11"/>
  <c r="I3134" i="11"/>
  <c r="I3135" i="11"/>
  <c r="I3136" i="11"/>
  <c r="I3137" i="11"/>
  <c r="I3138" i="11"/>
  <c r="I3139" i="11"/>
  <c r="I3140" i="11"/>
  <c r="I3141" i="11"/>
  <c r="I3142" i="11"/>
  <c r="I3143" i="11"/>
  <c r="I3144" i="11"/>
  <c r="I3145" i="11"/>
  <c r="I3146" i="11"/>
  <c r="I3147" i="11"/>
  <c r="I3148" i="11"/>
  <c r="I3149" i="11"/>
  <c r="I3150" i="11"/>
  <c r="I3151" i="11"/>
  <c r="I3152" i="11"/>
  <c r="I3153" i="11"/>
  <c r="I3154" i="11"/>
  <c r="I3155" i="11"/>
  <c r="I3156" i="11"/>
  <c r="I3157" i="11"/>
  <c r="I3158" i="11"/>
  <c r="I3159" i="11"/>
  <c r="I3160" i="11"/>
  <c r="I3161" i="11"/>
  <c r="I3162" i="11"/>
  <c r="I3163" i="11"/>
  <c r="I3164" i="11"/>
  <c r="I3165" i="11"/>
  <c r="I3166" i="11"/>
  <c r="I3167" i="11"/>
  <c r="I3168" i="11"/>
  <c r="I3169" i="11"/>
  <c r="I3170" i="11"/>
  <c r="I3171" i="11"/>
  <c r="I3172" i="11"/>
  <c r="I3173" i="11"/>
  <c r="I3174" i="11"/>
  <c r="I3175" i="11"/>
  <c r="I3176" i="11"/>
  <c r="I3177" i="11"/>
  <c r="I3178" i="11"/>
  <c r="I3179" i="11"/>
  <c r="I3180" i="11"/>
  <c r="I3181" i="11"/>
  <c r="I3182" i="11"/>
  <c r="I3183" i="11"/>
  <c r="I3184" i="11"/>
  <c r="I3185" i="11"/>
  <c r="I3186" i="11"/>
  <c r="I3187" i="11"/>
  <c r="I3188" i="11"/>
  <c r="I3189" i="11"/>
  <c r="I3190" i="11"/>
  <c r="I3191" i="11"/>
  <c r="I3192" i="11"/>
  <c r="I3193" i="11"/>
  <c r="I3194" i="11"/>
  <c r="I3195" i="11"/>
  <c r="I3196" i="11"/>
  <c r="I3197" i="11"/>
  <c r="I3198" i="11"/>
  <c r="I3199" i="11"/>
  <c r="I3200" i="11"/>
  <c r="I3201" i="11"/>
  <c r="I3202" i="11"/>
  <c r="I3203" i="11"/>
  <c r="I3204" i="11"/>
  <c r="I3205" i="11"/>
  <c r="I3206" i="11"/>
  <c r="I3207" i="11"/>
  <c r="I3208" i="11"/>
  <c r="I3209" i="11"/>
  <c r="I3210" i="11"/>
  <c r="I3211" i="11"/>
  <c r="I3212" i="11"/>
  <c r="I3213" i="11"/>
  <c r="I3214" i="11"/>
  <c r="I3215" i="11"/>
  <c r="I3216" i="11"/>
  <c r="I3217" i="11"/>
  <c r="I3218" i="11"/>
  <c r="I3219" i="11"/>
  <c r="I3220" i="11"/>
  <c r="I3221" i="11"/>
  <c r="I3222" i="11"/>
  <c r="I3223" i="11"/>
  <c r="I3224" i="11"/>
  <c r="I3225" i="11"/>
  <c r="I3226" i="11"/>
  <c r="I3227" i="11"/>
  <c r="I3228" i="11"/>
  <c r="I3229" i="11"/>
  <c r="I3230" i="11"/>
  <c r="I3231" i="11"/>
  <c r="I3232" i="11"/>
  <c r="I3233" i="11"/>
  <c r="I3234" i="11"/>
  <c r="I3235" i="11"/>
  <c r="I3236" i="11"/>
  <c r="I3237" i="11"/>
  <c r="I3238" i="11"/>
  <c r="I3239" i="11"/>
  <c r="I3240" i="11"/>
  <c r="I3241" i="11"/>
  <c r="I3242" i="11"/>
  <c r="I3243" i="11"/>
  <c r="I3244" i="11"/>
  <c r="I3245" i="11"/>
  <c r="I3246" i="11"/>
  <c r="I3247" i="11"/>
  <c r="I3248" i="11"/>
  <c r="I3249" i="11"/>
  <c r="I3250" i="11"/>
  <c r="I3251" i="11"/>
  <c r="I3252" i="11"/>
  <c r="I3253" i="11"/>
  <c r="I3254" i="11"/>
  <c r="I3255" i="11"/>
  <c r="I3256" i="11"/>
  <c r="I3257" i="11"/>
  <c r="I3258" i="11"/>
  <c r="I3259" i="11"/>
  <c r="I3260" i="11"/>
  <c r="I3261" i="11"/>
  <c r="I3262" i="11"/>
  <c r="I3263" i="11"/>
  <c r="I3264" i="11"/>
  <c r="I3265" i="11"/>
  <c r="I3266" i="11"/>
  <c r="I3267" i="11"/>
  <c r="I3268" i="11"/>
  <c r="I3269" i="11"/>
  <c r="I3270" i="11"/>
  <c r="I3271" i="11"/>
  <c r="I3272" i="11"/>
  <c r="I3273" i="11"/>
  <c r="I3274" i="11"/>
  <c r="I3275" i="11"/>
  <c r="I3276" i="11"/>
  <c r="I3277" i="11"/>
  <c r="I3278" i="11"/>
  <c r="I3279" i="11"/>
  <c r="I3280" i="11"/>
  <c r="I3281" i="11"/>
  <c r="I3282" i="11"/>
  <c r="I3283" i="11"/>
  <c r="I3284" i="11"/>
  <c r="I3285" i="11"/>
  <c r="I3286" i="11"/>
  <c r="I3287" i="11"/>
  <c r="I3288" i="11"/>
  <c r="I3289" i="11"/>
  <c r="I3290" i="11"/>
  <c r="I3291" i="11"/>
  <c r="I3292" i="11"/>
  <c r="I3293" i="11"/>
  <c r="I3294" i="11"/>
  <c r="I3295" i="11"/>
  <c r="I3296" i="11"/>
  <c r="I3297" i="11"/>
  <c r="I3298" i="11"/>
  <c r="I3299" i="11"/>
  <c r="I3300" i="11"/>
  <c r="I3301" i="11"/>
  <c r="I3302" i="11"/>
  <c r="I3303" i="11"/>
  <c r="I3304" i="11"/>
  <c r="I3305" i="11"/>
  <c r="I3306" i="11"/>
  <c r="I3307" i="11"/>
  <c r="I3308" i="11"/>
  <c r="I3309" i="11"/>
  <c r="I3310" i="11"/>
  <c r="I3311" i="11"/>
  <c r="I3312" i="11"/>
  <c r="I3313" i="11"/>
  <c r="I3314" i="11"/>
  <c r="I3315" i="11"/>
  <c r="I3316" i="11"/>
  <c r="I3317" i="11"/>
  <c r="I3318" i="11"/>
  <c r="I3319" i="11"/>
  <c r="I3320" i="11"/>
  <c r="I3321" i="11"/>
  <c r="I3322" i="11"/>
  <c r="I3323" i="11"/>
  <c r="I3324" i="11"/>
  <c r="I3325" i="11"/>
  <c r="I3326" i="11"/>
  <c r="I3327" i="11"/>
  <c r="I3328" i="11"/>
  <c r="I3329" i="11"/>
  <c r="I3330" i="11"/>
  <c r="I3331" i="11"/>
  <c r="I3332" i="11"/>
  <c r="I3333" i="11"/>
  <c r="I3334" i="11"/>
  <c r="I3335" i="11"/>
  <c r="I3336" i="11"/>
  <c r="I3337" i="11"/>
  <c r="I3338" i="11"/>
  <c r="I3339" i="11"/>
  <c r="I3340" i="11"/>
  <c r="I3341" i="11"/>
  <c r="I3342" i="11"/>
  <c r="I3343" i="11"/>
  <c r="I3344" i="11"/>
  <c r="I3345" i="11"/>
  <c r="I3346" i="11"/>
  <c r="I3347" i="11"/>
  <c r="I3348" i="11"/>
  <c r="I3349" i="11"/>
  <c r="I3350" i="11"/>
  <c r="I3351" i="11"/>
  <c r="I3352" i="11"/>
  <c r="I3353" i="11"/>
  <c r="I3354" i="11"/>
  <c r="I3355" i="11"/>
  <c r="I3356" i="11"/>
  <c r="I3357" i="11"/>
  <c r="I3358" i="11"/>
  <c r="I3359" i="11"/>
  <c r="I3360" i="11"/>
  <c r="I3361" i="11"/>
  <c r="I3362" i="11"/>
  <c r="I3363" i="11"/>
  <c r="I3364" i="11"/>
  <c r="I3365" i="11"/>
  <c r="I3366" i="11"/>
  <c r="I3367" i="11"/>
  <c r="I3368" i="11"/>
  <c r="I3369" i="11"/>
  <c r="I3370" i="11"/>
  <c r="I3371" i="11"/>
  <c r="I3372" i="11"/>
  <c r="I3373" i="11"/>
  <c r="I3374" i="11"/>
  <c r="I3375" i="11"/>
  <c r="I3376" i="11"/>
  <c r="I3377" i="11"/>
  <c r="I3378" i="11"/>
  <c r="I3379" i="11"/>
  <c r="I3380" i="11"/>
  <c r="I3381" i="11"/>
  <c r="I3382" i="11"/>
  <c r="I3383" i="11"/>
  <c r="I3384" i="11"/>
  <c r="I3385" i="11"/>
  <c r="I3386" i="11"/>
  <c r="I3387" i="11"/>
  <c r="I3388" i="11"/>
  <c r="I3389" i="11"/>
  <c r="I3390" i="11"/>
  <c r="I3391" i="11"/>
  <c r="I3392" i="11"/>
  <c r="I3393" i="11"/>
  <c r="I3394" i="11"/>
  <c r="I3395" i="11"/>
  <c r="I3396" i="11"/>
  <c r="I3397" i="11"/>
  <c r="I3398" i="11"/>
  <c r="I3399" i="11"/>
  <c r="I3400" i="11"/>
  <c r="I3401" i="11"/>
  <c r="J2" i="1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J45" i="11"/>
  <c r="J46" i="11"/>
  <c r="J47" i="11"/>
  <c r="J48" i="11"/>
  <c r="J49" i="11"/>
  <c r="J50" i="11"/>
  <c r="J51" i="11"/>
  <c r="J52" i="11"/>
  <c r="J53" i="11"/>
  <c r="J54" i="11"/>
  <c r="J55" i="11"/>
  <c r="J56" i="11"/>
  <c r="J57" i="11"/>
  <c r="J58" i="11"/>
  <c r="J59" i="11"/>
  <c r="J60" i="11"/>
  <c r="J61" i="11"/>
  <c r="J62" i="11"/>
  <c r="J63" i="11"/>
  <c r="J64" i="11"/>
  <c r="J65" i="11"/>
  <c r="J66" i="11"/>
  <c r="J67" i="11"/>
  <c r="J68" i="11"/>
  <c r="J69" i="11"/>
  <c r="J70" i="11"/>
  <c r="J71" i="11"/>
  <c r="J72" i="11"/>
  <c r="J73" i="11"/>
  <c r="J74" i="11"/>
  <c r="J75" i="11"/>
  <c r="J76" i="11"/>
  <c r="J77" i="11"/>
  <c r="J78" i="11"/>
  <c r="J79" i="11"/>
  <c r="J80" i="11"/>
  <c r="J81" i="11"/>
  <c r="J82" i="11"/>
  <c r="J83" i="11"/>
  <c r="J84" i="11"/>
  <c r="J85" i="11"/>
  <c r="J86" i="11"/>
  <c r="J87" i="11"/>
  <c r="J88" i="11"/>
  <c r="J89" i="11"/>
  <c r="J90" i="11"/>
  <c r="J91" i="11"/>
  <c r="J92" i="11"/>
  <c r="J93" i="11"/>
  <c r="J94" i="11"/>
  <c r="J95" i="11"/>
  <c r="J96" i="11"/>
  <c r="J97" i="11"/>
  <c r="J98" i="11"/>
  <c r="J99" i="11"/>
  <c r="J100" i="11"/>
  <c r="J101" i="11"/>
  <c r="J102" i="11"/>
  <c r="J103" i="11"/>
  <c r="J104" i="11"/>
  <c r="J105" i="11"/>
  <c r="J106" i="11"/>
  <c r="J107" i="11"/>
  <c r="J108" i="11"/>
  <c r="J109" i="11"/>
  <c r="J110" i="11"/>
  <c r="J111" i="11"/>
  <c r="J112" i="11"/>
  <c r="J113" i="11"/>
  <c r="J114" i="11"/>
  <c r="J115" i="11"/>
  <c r="J116" i="11"/>
  <c r="J117" i="11"/>
  <c r="J118" i="11"/>
  <c r="J119" i="11"/>
  <c r="J120" i="11"/>
  <c r="J121" i="11"/>
  <c r="J122" i="11"/>
  <c r="J123" i="11"/>
  <c r="J124" i="11"/>
  <c r="J125" i="11"/>
  <c r="J126" i="11"/>
  <c r="J127" i="11"/>
  <c r="J128" i="11"/>
  <c r="J129" i="11"/>
  <c r="J130" i="11"/>
  <c r="J131" i="11"/>
  <c r="J132" i="11"/>
  <c r="J133" i="11"/>
  <c r="J134" i="11"/>
  <c r="J135" i="11"/>
  <c r="J136" i="11"/>
  <c r="J137" i="11"/>
  <c r="J138" i="11"/>
  <c r="J139" i="11"/>
  <c r="J140" i="11"/>
  <c r="J141" i="11"/>
  <c r="J142" i="11"/>
  <c r="J143" i="11"/>
  <c r="J144" i="11"/>
  <c r="J145" i="11"/>
  <c r="J146" i="11"/>
  <c r="J147" i="11"/>
  <c r="J148" i="11"/>
  <c r="J149" i="11"/>
  <c r="J150" i="11"/>
  <c r="J151" i="11"/>
  <c r="J152" i="11"/>
  <c r="J153" i="11"/>
  <c r="K153" i="11" s="1"/>
  <c r="J154" i="11"/>
  <c r="J155" i="11"/>
  <c r="J156" i="11"/>
  <c r="J157" i="11"/>
  <c r="K157" i="11" s="1"/>
  <c r="J158" i="11"/>
  <c r="J159" i="11"/>
  <c r="J160" i="11"/>
  <c r="J161" i="11"/>
  <c r="J162" i="11"/>
  <c r="J163" i="11"/>
  <c r="J164" i="11"/>
  <c r="J165" i="11"/>
  <c r="J166" i="11"/>
  <c r="K166" i="11" s="1"/>
  <c r="J167" i="11"/>
  <c r="J168" i="11"/>
  <c r="J169" i="11"/>
  <c r="J170" i="11"/>
  <c r="J171" i="11"/>
  <c r="J172" i="11"/>
  <c r="J173" i="11"/>
  <c r="J174" i="11"/>
  <c r="J175" i="11"/>
  <c r="J176" i="11"/>
  <c r="J177" i="11"/>
  <c r="K177" i="11" s="1"/>
  <c r="J178" i="11"/>
  <c r="J179" i="11"/>
  <c r="J180" i="11"/>
  <c r="J181" i="11"/>
  <c r="J182" i="11"/>
  <c r="J183" i="11"/>
  <c r="J184" i="11"/>
  <c r="J185" i="11"/>
  <c r="J186" i="11"/>
  <c r="K186" i="11" s="1"/>
  <c r="J187" i="11"/>
  <c r="J188" i="11"/>
  <c r="J189" i="11"/>
  <c r="J190" i="11"/>
  <c r="J191" i="11"/>
  <c r="J192" i="11"/>
  <c r="J193" i="11"/>
  <c r="J194" i="11"/>
  <c r="J195" i="11"/>
  <c r="J196" i="11"/>
  <c r="J197" i="11"/>
  <c r="K197" i="11" s="1"/>
  <c r="J198" i="11"/>
  <c r="J199" i="11"/>
  <c r="J200" i="11"/>
  <c r="J201" i="11"/>
  <c r="J202" i="11"/>
  <c r="J203" i="11"/>
  <c r="J204" i="11"/>
  <c r="J205" i="11"/>
  <c r="J206" i="11"/>
  <c r="K206" i="11" s="1"/>
  <c r="J207" i="11"/>
  <c r="J208" i="11"/>
  <c r="J209" i="11"/>
  <c r="J210" i="11"/>
  <c r="J211" i="11"/>
  <c r="J212" i="11"/>
  <c r="J213" i="11"/>
  <c r="J214" i="11"/>
  <c r="J215" i="11"/>
  <c r="J216" i="11"/>
  <c r="J217" i="11"/>
  <c r="K217" i="11" s="1"/>
  <c r="J218" i="11"/>
  <c r="J219" i="11"/>
  <c r="J220" i="11"/>
  <c r="J221" i="11"/>
  <c r="J222" i="11"/>
  <c r="J223" i="11"/>
  <c r="J224" i="11"/>
  <c r="J225" i="11"/>
  <c r="J226" i="11"/>
  <c r="K226" i="11" s="1"/>
  <c r="J227" i="11"/>
  <c r="J228" i="11"/>
  <c r="J229" i="11"/>
  <c r="J230" i="11"/>
  <c r="J231" i="11"/>
  <c r="J232" i="11"/>
  <c r="J233" i="11"/>
  <c r="J234" i="11"/>
  <c r="J235" i="11"/>
  <c r="J236" i="11"/>
  <c r="J237" i="11"/>
  <c r="K237" i="11" s="1"/>
  <c r="J238" i="11"/>
  <c r="J239" i="11"/>
  <c r="J240" i="11"/>
  <c r="J241" i="11"/>
  <c r="J242" i="11"/>
  <c r="J243" i="11"/>
  <c r="J244" i="11"/>
  <c r="J245" i="11"/>
  <c r="J246" i="11"/>
  <c r="K246" i="11" s="1"/>
  <c r="J247" i="11"/>
  <c r="J248" i="11"/>
  <c r="J249" i="11"/>
  <c r="J250" i="11"/>
  <c r="J251" i="11"/>
  <c r="J252" i="11"/>
  <c r="J253" i="11"/>
  <c r="J254" i="11"/>
  <c r="J255" i="11"/>
  <c r="J256" i="11"/>
  <c r="J257" i="11"/>
  <c r="K257" i="11" s="1"/>
  <c r="J258" i="11"/>
  <c r="J259" i="11"/>
  <c r="J260" i="11"/>
  <c r="J261" i="11"/>
  <c r="J262" i="11"/>
  <c r="J263" i="11"/>
  <c r="J264" i="11"/>
  <c r="J265" i="11"/>
  <c r="J266" i="11"/>
  <c r="K266" i="11" s="1"/>
  <c r="J267" i="11"/>
  <c r="J268" i="11"/>
  <c r="J269" i="11"/>
  <c r="J270" i="11"/>
  <c r="J271" i="11"/>
  <c r="J272" i="11"/>
  <c r="J273" i="11"/>
  <c r="J274" i="11"/>
  <c r="J275" i="11"/>
  <c r="J276" i="11"/>
  <c r="J277" i="11"/>
  <c r="K277" i="11" s="1"/>
  <c r="J278" i="11"/>
  <c r="J279" i="11"/>
  <c r="J280" i="11"/>
  <c r="J281" i="11"/>
  <c r="J282" i="11"/>
  <c r="J283" i="11"/>
  <c r="J284" i="11"/>
  <c r="J285" i="11"/>
  <c r="J286" i="11"/>
  <c r="K286" i="11" s="1"/>
  <c r="J287" i="11"/>
  <c r="J288" i="11"/>
  <c r="J289" i="11"/>
  <c r="J290" i="11"/>
  <c r="J291" i="11"/>
  <c r="J292" i="11"/>
  <c r="J293" i="11"/>
  <c r="J294" i="11"/>
  <c r="J295" i="11"/>
  <c r="J296" i="11"/>
  <c r="J297" i="11"/>
  <c r="K297" i="11" s="1"/>
  <c r="J298" i="11"/>
  <c r="J299" i="11"/>
  <c r="J300" i="11"/>
  <c r="J301" i="11"/>
  <c r="J302" i="11"/>
  <c r="J303" i="11"/>
  <c r="J304" i="11"/>
  <c r="J305" i="11"/>
  <c r="J306" i="11"/>
  <c r="K306" i="11" s="1"/>
  <c r="J307" i="11"/>
  <c r="J308" i="11"/>
  <c r="J309" i="11"/>
  <c r="J310" i="11"/>
  <c r="J311" i="11"/>
  <c r="J312" i="11"/>
  <c r="J313" i="11"/>
  <c r="J314" i="11"/>
  <c r="J315" i="11"/>
  <c r="J316" i="11"/>
  <c r="J317" i="11"/>
  <c r="K317" i="11" s="1"/>
  <c r="J318" i="11"/>
  <c r="J319" i="11"/>
  <c r="J320" i="11"/>
  <c r="J321" i="11"/>
  <c r="J322" i="11"/>
  <c r="J323" i="11"/>
  <c r="J324" i="11"/>
  <c r="J325" i="11"/>
  <c r="J326" i="11"/>
  <c r="K326" i="11" s="1"/>
  <c r="J327" i="11"/>
  <c r="J328" i="11"/>
  <c r="J329" i="11"/>
  <c r="J330" i="11"/>
  <c r="J331" i="11"/>
  <c r="J332" i="11"/>
  <c r="J333" i="11"/>
  <c r="J334" i="11"/>
  <c r="J335" i="11"/>
  <c r="J336" i="11"/>
  <c r="J337" i="11"/>
  <c r="K337" i="11" s="1"/>
  <c r="J338" i="11"/>
  <c r="J339" i="11"/>
  <c r="J340" i="11"/>
  <c r="J341" i="11"/>
  <c r="J342" i="11"/>
  <c r="J343" i="11"/>
  <c r="J344" i="11"/>
  <c r="J345" i="11"/>
  <c r="J346" i="11"/>
  <c r="K346" i="11" s="1"/>
  <c r="J347" i="11"/>
  <c r="J348" i="11"/>
  <c r="J349" i="11"/>
  <c r="J350" i="11"/>
  <c r="J351" i="11"/>
  <c r="J352" i="11"/>
  <c r="J353" i="11"/>
  <c r="J354" i="11"/>
  <c r="J355" i="11"/>
  <c r="J356" i="11"/>
  <c r="J357" i="11"/>
  <c r="K357" i="11" s="1"/>
  <c r="J358" i="11"/>
  <c r="J359" i="11"/>
  <c r="J360" i="11"/>
  <c r="J361" i="11"/>
  <c r="J362" i="11"/>
  <c r="J363" i="11"/>
  <c r="J364" i="11"/>
  <c r="J365" i="11"/>
  <c r="J366" i="11"/>
  <c r="K366" i="11" s="1"/>
  <c r="J367" i="11"/>
  <c r="J368" i="11"/>
  <c r="J369" i="11"/>
  <c r="J370" i="11"/>
  <c r="J371" i="11"/>
  <c r="J372" i="11"/>
  <c r="J373" i="11"/>
  <c r="J374" i="11"/>
  <c r="J375" i="11"/>
  <c r="J376" i="11"/>
  <c r="J377" i="11"/>
  <c r="K377" i="11" s="1"/>
  <c r="J378" i="11"/>
  <c r="J379" i="11"/>
  <c r="J380" i="11"/>
  <c r="J381" i="11"/>
  <c r="J382" i="11"/>
  <c r="J383" i="11"/>
  <c r="J384" i="11"/>
  <c r="J385" i="11"/>
  <c r="J386" i="11"/>
  <c r="K386" i="11" s="1"/>
  <c r="J387" i="11"/>
  <c r="J388" i="11"/>
  <c r="J389" i="11"/>
  <c r="J390" i="11"/>
  <c r="J391" i="11"/>
  <c r="J392" i="11"/>
  <c r="J393" i="11"/>
  <c r="J394" i="11"/>
  <c r="J395" i="11"/>
  <c r="J396" i="11"/>
  <c r="J397" i="11"/>
  <c r="K397" i="11" s="1"/>
  <c r="J398" i="11"/>
  <c r="J399" i="11"/>
  <c r="J400" i="11"/>
  <c r="J401" i="11"/>
  <c r="J402" i="11"/>
  <c r="J403" i="11"/>
  <c r="J404" i="11"/>
  <c r="J405" i="11"/>
  <c r="J406" i="11"/>
  <c r="K406" i="11" s="1"/>
  <c r="J407" i="11"/>
  <c r="J408" i="11"/>
  <c r="J409" i="11"/>
  <c r="J410" i="11"/>
  <c r="J411" i="11"/>
  <c r="J412" i="11"/>
  <c r="J413" i="11"/>
  <c r="J414" i="11"/>
  <c r="J415" i="11"/>
  <c r="J416" i="11"/>
  <c r="J417" i="11"/>
  <c r="K417" i="11" s="1"/>
  <c r="J418" i="11"/>
  <c r="J419" i="11"/>
  <c r="J420" i="11"/>
  <c r="J421" i="11"/>
  <c r="J422" i="11"/>
  <c r="J423" i="11"/>
  <c r="J424" i="11"/>
  <c r="J425" i="11"/>
  <c r="J426" i="11"/>
  <c r="K426" i="11" s="1"/>
  <c r="J427" i="11"/>
  <c r="J428" i="11"/>
  <c r="J429" i="11"/>
  <c r="J430" i="11"/>
  <c r="J431" i="11"/>
  <c r="J432" i="11"/>
  <c r="J433" i="11"/>
  <c r="J434" i="11"/>
  <c r="J435" i="11"/>
  <c r="J436" i="11"/>
  <c r="J437" i="11"/>
  <c r="K437" i="11" s="1"/>
  <c r="J438" i="11"/>
  <c r="J439" i="11"/>
  <c r="J440" i="11"/>
  <c r="J441" i="11"/>
  <c r="J442" i="11"/>
  <c r="J443" i="11"/>
  <c r="J444" i="11"/>
  <c r="J445" i="11"/>
  <c r="J446" i="11"/>
  <c r="K446" i="11" s="1"/>
  <c r="J447" i="11"/>
  <c r="J448" i="11"/>
  <c r="J449" i="11"/>
  <c r="J450" i="11"/>
  <c r="J451" i="11"/>
  <c r="J452" i="11"/>
  <c r="J453" i="11"/>
  <c r="J454" i="11"/>
  <c r="J455" i="11"/>
  <c r="J456" i="11"/>
  <c r="J457" i="11"/>
  <c r="K457" i="11" s="1"/>
  <c r="J458" i="11"/>
  <c r="J459" i="11"/>
  <c r="J460" i="11"/>
  <c r="J461" i="11"/>
  <c r="J462" i="11"/>
  <c r="J463" i="11"/>
  <c r="J464" i="11"/>
  <c r="J465" i="11"/>
  <c r="J466" i="11"/>
  <c r="K466" i="11" s="1"/>
  <c r="J467" i="11"/>
  <c r="J468" i="11"/>
  <c r="J469" i="11"/>
  <c r="J470" i="11"/>
  <c r="J471" i="11"/>
  <c r="J472" i="11"/>
  <c r="J473" i="11"/>
  <c r="J474" i="11"/>
  <c r="J475" i="11"/>
  <c r="J476" i="11"/>
  <c r="J477" i="11"/>
  <c r="K477" i="11" s="1"/>
  <c r="J478" i="11"/>
  <c r="J479" i="11"/>
  <c r="J480" i="11"/>
  <c r="J481" i="11"/>
  <c r="J482" i="11"/>
  <c r="J483" i="11"/>
  <c r="J484" i="11"/>
  <c r="J485" i="11"/>
  <c r="J486" i="11"/>
  <c r="K486" i="11" s="1"/>
  <c r="J487" i="11"/>
  <c r="J488" i="11"/>
  <c r="J489" i="11"/>
  <c r="J490" i="11"/>
  <c r="J491" i="11"/>
  <c r="J492" i="11"/>
  <c r="J493" i="11"/>
  <c r="J494" i="11"/>
  <c r="J495" i="11"/>
  <c r="J496" i="11"/>
  <c r="J497" i="11"/>
  <c r="K497" i="11" s="1"/>
  <c r="J498" i="11"/>
  <c r="J499" i="11"/>
  <c r="J500" i="11"/>
  <c r="J501" i="11"/>
  <c r="J502" i="11"/>
  <c r="J503" i="11"/>
  <c r="J504" i="11"/>
  <c r="J505" i="11"/>
  <c r="J506" i="11"/>
  <c r="K506" i="11" s="1"/>
  <c r="J507" i="11"/>
  <c r="J508" i="11"/>
  <c r="J509" i="11"/>
  <c r="J510" i="11"/>
  <c r="J511" i="11"/>
  <c r="K511" i="11" s="1"/>
  <c r="J512" i="11"/>
  <c r="J513" i="11"/>
  <c r="J514" i="11"/>
  <c r="J515" i="11"/>
  <c r="J516" i="11"/>
  <c r="J517" i="11"/>
  <c r="K517" i="11" s="1"/>
  <c r="J518" i="11"/>
  <c r="J519" i="11"/>
  <c r="J520" i="11"/>
  <c r="J521" i="11"/>
  <c r="J522" i="11"/>
  <c r="J523" i="11"/>
  <c r="J524" i="11"/>
  <c r="J525" i="11"/>
  <c r="J526" i="11"/>
  <c r="K526" i="11" s="1"/>
  <c r="J527" i="11"/>
  <c r="J528" i="11"/>
  <c r="J529" i="11"/>
  <c r="J530" i="11"/>
  <c r="J531" i="11"/>
  <c r="K531" i="11" s="1"/>
  <c r="J532" i="11"/>
  <c r="J533" i="11"/>
  <c r="J534" i="11"/>
  <c r="J535" i="11"/>
  <c r="J536" i="11"/>
  <c r="J537" i="11"/>
  <c r="K537" i="11" s="1"/>
  <c r="J538" i="11"/>
  <c r="J539" i="11"/>
  <c r="J540" i="11"/>
  <c r="J541" i="11"/>
  <c r="J542" i="11"/>
  <c r="J543" i="11"/>
  <c r="J544" i="11"/>
  <c r="J545" i="11"/>
  <c r="J546" i="11"/>
  <c r="J547" i="11"/>
  <c r="J548" i="11"/>
  <c r="J549" i="11"/>
  <c r="J550" i="11"/>
  <c r="J551" i="11"/>
  <c r="K551" i="11" s="1"/>
  <c r="J552" i="11"/>
  <c r="J553" i="11"/>
  <c r="J554" i="11"/>
  <c r="J555" i="11"/>
  <c r="J556" i="11"/>
  <c r="J557" i="11"/>
  <c r="J558" i="11"/>
  <c r="J559" i="11"/>
  <c r="J560" i="11"/>
  <c r="J561" i="11"/>
  <c r="J562" i="11"/>
  <c r="K562" i="11" s="1"/>
  <c r="J563" i="11"/>
  <c r="J564" i="11"/>
  <c r="J565" i="11"/>
  <c r="J566" i="11"/>
  <c r="J567" i="11"/>
  <c r="J568" i="11"/>
  <c r="J569" i="11"/>
  <c r="K569" i="11" s="1"/>
  <c r="J570" i="11"/>
  <c r="J571" i="11"/>
  <c r="K571" i="11" s="1"/>
  <c r="J572" i="11"/>
  <c r="J573" i="11"/>
  <c r="J574" i="11"/>
  <c r="J575" i="11"/>
  <c r="J576" i="11"/>
  <c r="J577" i="11"/>
  <c r="J578" i="11"/>
  <c r="J579" i="11"/>
  <c r="J580" i="11"/>
  <c r="J581" i="11"/>
  <c r="J582" i="11"/>
  <c r="J583" i="11"/>
  <c r="J584" i="11"/>
  <c r="J585" i="11"/>
  <c r="J586" i="11"/>
  <c r="K586" i="11" s="1"/>
  <c r="J587" i="11"/>
  <c r="J588" i="11"/>
  <c r="J589" i="11"/>
  <c r="K589" i="11" s="1"/>
  <c r="J590" i="11"/>
  <c r="J591" i="11"/>
  <c r="K591" i="11" s="1"/>
  <c r="J592" i="11"/>
  <c r="J593" i="11"/>
  <c r="J594" i="11"/>
  <c r="J595" i="11"/>
  <c r="J596" i="11"/>
  <c r="J597" i="11"/>
  <c r="J598" i="11"/>
  <c r="J599" i="11"/>
  <c r="J600" i="11"/>
  <c r="J601" i="11"/>
  <c r="J602" i="11"/>
  <c r="K602" i="11" s="1"/>
  <c r="J603" i="11"/>
  <c r="J604" i="11"/>
  <c r="J605" i="11"/>
  <c r="J606" i="11"/>
  <c r="K606" i="11" s="1"/>
  <c r="J607" i="11"/>
  <c r="J608" i="11"/>
  <c r="J609" i="11"/>
  <c r="J610" i="11"/>
  <c r="J611" i="11"/>
  <c r="K611" i="11" s="1"/>
  <c r="J612" i="11"/>
  <c r="J613" i="11"/>
  <c r="J614" i="11"/>
  <c r="J615" i="11"/>
  <c r="J616" i="11"/>
  <c r="J617" i="11"/>
  <c r="J618" i="11"/>
  <c r="J619" i="11"/>
  <c r="J620" i="11"/>
  <c r="J621" i="11"/>
  <c r="J622" i="11"/>
  <c r="K622" i="11" s="1"/>
  <c r="J623" i="11"/>
  <c r="K623" i="11" s="1"/>
  <c r="J624" i="11"/>
  <c r="J625" i="11"/>
  <c r="J626" i="11"/>
  <c r="J627" i="11"/>
  <c r="J628" i="11"/>
  <c r="J629" i="11"/>
  <c r="J630" i="11"/>
  <c r="J631" i="11"/>
  <c r="K631" i="11" s="1"/>
  <c r="J632" i="11"/>
  <c r="K632" i="11" s="1"/>
  <c r="J633" i="11"/>
  <c r="J634" i="11"/>
  <c r="J635" i="11"/>
  <c r="J636" i="11"/>
  <c r="J637" i="11"/>
  <c r="J638" i="11"/>
  <c r="J639" i="11"/>
  <c r="J640" i="11"/>
  <c r="J641" i="11"/>
  <c r="J642" i="11"/>
  <c r="K642" i="11" s="1"/>
  <c r="J643" i="11"/>
  <c r="K643" i="11" s="1"/>
  <c r="J644" i="11"/>
  <c r="J645" i="11"/>
  <c r="J646" i="11"/>
  <c r="K646" i="11" s="1"/>
  <c r="J647" i="11"/>
  <c r="J648" i="11"/>
  <c r="J649" i="11"/>
  <c r="J650" i="11"/>
  <c r="K650" i="11" s="1"/>
  <c r="J651" i="11"/>
  <c r="K651" i="11" s="1"/>
  <c r="J652" i="11"/>
  <c r="J653" i="11"/>
  <c r="J654" i="11"/>
  <c r="J655" i="11"/>
  <c r="J656" i="11"/>
  <c r="J657" i="11"/>
  <c r="J658" i="11"/>
  <c r="J659" i="11"/>
  <c r="J660" i="11"/>
  <c r="J661" i="11"/>
  <c r="J662" i="11"/>
  <c r="J663" i="11"/>
  <c r="J664" i="11"/>
  <c r="J665" i="11"/>
  <c r="J666" i="11"/>
  <c r="K666" i="11" s="1"/>
  <c r="J667" i="11"/>
  <c r="J668" i="11"/>
  <c r="J669" i="11"/>
  <c r="K669" i="11" s="1"/>
  <c r="J670" i="11"/>
  <c r="J671" i="11"/>
  <c r="K671" i="11" s="1"/>
  <c r="J672" i="11"/>
  <c r="J673" i="11"/>
  <c r="J674" i="11"/>
  <c r="J675" i="11"/>
  <c r="J676" i="11"/>
  <c r="J677" i="11"/>
  <c r="K677" i="11" s="1"/>
  <c r="J678" i="11"/>
  <c r="J679" i="11"/>
  <c r="J680" i="11"/>
  <c r="J681" i="11"/>
  <c r="J682" i="11"/>
  <c r="J683" i="11"/>
  <c r="J684" i="11"/>
  <c r="J685" i="11"/>
  <c r="J686" i="11"/>
  <c r="K686" i="11" s="1"/>
  <c r="J687" i="11"/>
  <c r="J688" i="11"/>
  <c r="J689" i="11"/>
  <c r="K689" i="11" s="1"/>
  <c r="J690" i="11"/>
  <c r="J691" i="11"/>
  <c r="K691" i="11" s="1"/>
  <c r="J692" i="11"/>
  <c r="J693" i="11"/>
  <c r="J694" i="11"/>
  <c r="J695" i="11"/>
  <c r="J696" i="11"/>
  <c r="J697" i="11"/>
  <c r="J698" i="11"/>
  <c r="J699" i="11"/>
  <c r="J700" i="11"/>
  <c r="J701" i="11"/>
  <c r="K701" i="11" s="1"/>
  <c r="J702" i="11"/>
  <c r="K702" i="11" s="1"/>
  <c r="J703" i="11"/>
  <c r="J704" i="11"/>
  <c r="J705" i="11"/>
  <c r="J706" i="11"/>
  <c r="J707" i="11"/>
  <c r="J708" i="11"/>
  <c r="J709" i="11"/>
  <c r="K709" i="11" s="1"/>
  <c r="J710" i="11"/>
  <c r="J711" i="11"/>
  <c r="K711" i="11" s="1"/>
  <c r="J712" i="11"/>
  <c r="K712" i="11" s="1"/>
  <c r="J713" i="11"/>
  <c r="J714" i="11"/>
  <c r="J715" i="11"/>
  <c r="J716" i="11"/>
  <c r="J717" i="11"/>
  <c r="K717" i="11" s="1"/>
  <c r="J718" i="11"/>
  <c r="J719" i="11"/>
  <c r="J720" i="11"/>
  <c r="J721" i="11"/>
  <c r="K721" i="11" s="1"/>
  <c r="J722" i="11"/>
  <c r="K722" i="11" s="1"/>
  <c r="J723" i="11"/>
  <c r="J724" i="11"/>
  <c r="J725" i="11"/>
  <c r="J726" i="11"/>
  <c r="K726" i="11" s="1"/>
  <c r="J727" i="11"/>
  <c r="J728" i="11"/>
  <c r="J729" i="11"/>
  <c r="K729" i="11" s="1"/>
  <c r="J730" i="11"/>
  <c r="J731" i="11"/>
  <c r="K731" i="11" s="1"/>
  <c r="J732" i="11"/>
  <c r="J733" i="11"/>
  <c r="K733" i="11" s="1"/>
  <c r="J734" i="11"/>
  <c r="J735" i="11"/>
  <c r="J736" i="11"/>
  <c r="J737" i="11"/>
  <c r="J738" i="11"/>
  <c r="J739" i="11"/>
  <c r="J740" i="11"/>
  <c r="J741" i="11"/>
  <c r="K741" i="11" s="1"/>
  <c r="J742" i="11"/>
  <c r="K742" i="11" s="1"/>
  <c r="J743" i="11"/>
  <c r="J744" i="11"/>
  <c r="J745" i="11"/>
  <c r="J746" i="11"/>
  <c r="K746" i="11" s="1"/>
  <c r="J747" i="11"/>
  <c r="J748" i="11"/>
  <c r="J749" i="11"/>
  <c r="K749" i="11" s="1"/>
  <c r="J750" i="11"/>
  <c r="J751" i="11"/>
  <c r="K751" i="11" s="1"/>
  <c r="J752" i="11"/>
  <c r="K752" i="11" s="1"/>
  <c r="J753" i="11"/>
  <c r="J754" i="11"/>
  <c r="J755" i="11"/>
  <c r="J756" i="11"/>
  <c r="J757" i="11"/>
  <c r="J758" i="11"/>
  <c r="J759" i="11"/>
  <c r="J760" i="11"/>
  <c r="J761" i="11"/>
  <c r="K761" i="11" s="1"/>
  <c r="J762" i="11"/>
  <c r="K762" i="11" s="1"/>
  <c r="J763" i="11"/>
  <c r="J764" i="11"/>
  <c r="J765" i="11"/>
  <c r="J766" i="11"/>
  <c r="K766" i="11" s="1"/>
  <c r="J767" i="11"/>
  <c r="K767" i="11" s="1"/>
  <c r="J768" i="11"/>
  <c r="J769" i="11"/>
  <c r="K769" i="11" s="1"/>
  <c r="J770" i="11"/>
  <c r="J771" i="11"/>
  <c r="K771" i="11" s="1"/>
  <c r="J772" i="11"/>
  <c r="K772" i="11" s="1"/>
  <c r="J773" i="11"/>
  <c r="J774" i="11"/>
  <c r="J775" i="11"/>
  <c r="J776" i="11"/>
  <c r="J777" i="11"/>
  <c r="J778" i="11"/>
  <c r="J779" i="11"/>
  <c r="J780" i="11"/>
  <c r="J781" i="11"/>
  <c r="J782" i="11"/>
  <c r="K782" i="11" s="1"/>
  <c r="J783" i="11"/>
  <c r="J784" i="11"/>
  <c r="J785" i="11"/>
  <c r="J786" i="11"/>
  <c r="J787" i="11"/>
  <c r="J788" i="11"/>
  <c r="J789" i="11"/>
  <c r="K789" i="11" s="1"/>
  <c r="J790" i="11"/>
  <c r="J791" i="11"/>
  <c r="J792" i="11"/>
  <c r="K792" i="11" s="1"/>
  <c r="J793" i="11"/>
  <c r="K793" i="11" s="1"/>
  <c r="J794" i="11"/>
  <c r="J795" i="11"/>
  <c r="J796" i="11"/>
  <c r="J797" i="11"/>
  <c r="J798" i="11"/>
  <c r="J799" i="11"/>
  <c r="J800" i="11"/>
  <c r="J801" i="11"/>
  <c r="J802" i="11"/>
  <c r="K802" i="11" s="1"/>
  <c r="J803" i="11"/>
  <c r="J804" i="11"/>
  <c r="J805" i="11"/>
  <c r="J806" i="11"/>
  <c r="J807" i="11"/>
  <c r="J808" i="11"/>
  <c r="J809" i="11"/>
  <c r="K809" i="11" s="1"/>
  <c r="J810" i="11"/>
  <c r="J811" i="11"/>
  <c r="J812" i="11"/>
  <c r="J813" i="11"/>
  <c r="J814" i="11"/>
  <c r="J815" i="11"/>
  <c r="J816" i="11"/>
  <c r="J817" i="11"/>
  <c r="J818" i="11"/>
  <c r="J819" i="11"/>
  <c r="J820" i="11"/>
  <c r="J821" i="11"/>
  <c r="J822" i="11"/>
  <c r="K822" i="11" s="1"/>
  <c r="J823" i="11"/>
  <c r="K823" i="11" s="1"/>
  <c r="J824" i="11"/>
  <c r="J825" i="11"/>
  <c r="J826" i="11"/>
  <c r="J827" i="11"/>
  <c r="J828" i="11"/>
  <c r="J829" i="11"/>
  <c r="K829" i="11" s="1"/>
  <c r="J830" i="11"/>
  <c r="J831" i="11"/>
  <c r="K831" i="11" s="1"/>
  <c r="J832" i="11"/>
  <c r="J833" i="11"/>
  <c r="J834" i="11"/>
  <c r="J835" i="11"/>
  <c r="J836" i="11"/>
  <c r="J837" i="11"/>
  <c r="J838" i="11"/>
  <c r="J839" i="11"/>
  <c r="J840" i="11"/>
  <c r="J841" i="11"/>
  <c r="J842" i="11"/>
  <c r="J843" i="11"/>
  <c r="J844" i="11"/>
  <c r="J845" i="11"/>
  <c r="J846" i="11"/>
  <c r="J847" i="11"/>
  <c r="J848" i="11"/>
  <c r="J849" i="11"/>
  <c r="K849" i="11" s="1"/>
  <c r="J850" i="11"/>
  <c r="J851" i="11"/>
  <c r="K851" i="11" s="1"/>
  <c r="J852" i="11"/>
  <c r="J853" i="11"/>
  <c r="J854" i="11"/>
  <c r="J855" i="11"/>
  <c r="J856" i="11"/>
  <c r="J857" i="11"/>
  <c r="K857" i="11" s="1"/>
  <c r="J858" i="11"/>
  <c r="J859" i="11"/>
  <c r="J860" i="11"/>
  <c r="J861" i="11"/>
  <c r="J862" i="11"/>
  <c r="K862" i="11" s="1"/>
  <c r="J863" i="11"/>
  <c r="J864" i="11"/>
  <c r="J865" i="11"/>
  <c r="J866" i="11"/>
  <c r="K866" i="11" s="1"/>
  <c r="J867" i="11"/>
  <c r="J868" i="11"/>
  <c r="J869" i="11"/>
  <c r="K869" i="11" s="1"/>
  <c r="J870" i="11"/>
  <c r="K870" i="11" s="1"/>
  <c r="J871" i="11"/>
  <c r="K871" i="11" s="1"/>
  <c r="J872" i="11"/>
  <c r="J873" i="11"/>
  <c r="J874" i="11"/>
  <c r="J875" i="11"/>
  <c r="J876" i="11"/>
  <c r="J877" i="11"/>
  <c r="J878" i="11"/>
  <c r="J879" i="11"/>
  <c r="J880" i="11"/>
  <c r="J881" i="11"/>
  <c r="K881" i="11" s="1"/>
  <c r="J882" i="11"/>
  <c r="J883" i="11"/>
  <c r="K883" i="11" s="1"/>
  <c r="J884" i="11"/>
  <c r="J885" i="11"/>
  <c r="J886" i="11"/>
  <c r="K886" i="11" s="1"/>
  <c r="J887" i="11"/>
  <c r="J888" i="11"/>
  <c r="J889" i="11"/>
  <c r="K889" i="11" s="1"/>
  <c r="J890" i="11"/>
  <c r="K890" i="11" s="1"/>
  <c r="J891" i="11"/>
  <c r="K891" i="11" s="1"/>
  <c r="J892" i="11"/>
  <c r="K892" i="11" s="1"/>
  <c r="J893" i="11"/>
  <c r="J894" i="11"/>
  <c r="J895" i="11"/>
  <c r="J896" i="11"/>
  <c r="J897" i="11"/>
  <c r="J898" i="11"/>
  <c r="J899" i="11"/>
  <c r="J900" i="11"/>
  <c r="J901" i="11"/>
  <c r="K901" i="11" s="1"/>
  <c r="J902" i="11"/>
  <c r="K902" i="11" s="1"/>
  <c r="J903" i="11"/>
  <c r="J904" i="11"/>
  <c r="J905" i="11"/>
  <c r="J906" i="11"/>
  <c r="K906" i="11" s="1"/>
  <c r="J907" i="11"/>
  <c r="K907" i="11" s="1"/>
  <c r="J908" i="11"/>
  <c r="J909" i="11"/>
  <c r="K909" i="11" s="1"/>
  <c r="J910" i="11"/>
  <c r="K910" i="11" s="1"/>
  <c r="J911" i="11"/>
  <c r="K911" i="11" s="1"/>
  <c r="J912" i="11"/>
  <c r="K912" i="11" s="1"/>
  <c r="J913" i="11"/>
  <c r="J914" i="11"/>
  <c r="J915" i="11"/>
  <c r="J916" i="11"/>
  <c r="J917" i="11"/>
  <c r="J918" i="11"/>
  <c r="J919" i="11"/>
  <c r="J920" i="11"/>
  <c r="J921" i="11"/>
  <c r="J922" i="11"/>
  <c r="K922" i="11" s="1"/>
  <c r="J923" i="11"/>
  <c r="J924" i="11"/>
  <c r="J925" i="11"/>
  <c r="J926" i="11"/>
  <c r="J927" i="11"/>
  <c r="J928" i="11"/>
  <c r="J929" i="11"/>
  <c r="K929" i="11" s="1"/>
  <c r="J930" i="11"/>
  <c r="J931" i="11"/>
  <c r="K931" i="11" s="1"/>
  <c r="J932" i="11"/>
  <c r="K932" i="11" s="1"/>
  <c r="J933" i="11"/>
  <c r="K933" i="11" s="1"/>
  <c r="J934" i="11"/>
  <c r="J935" i="11"/>
  <c r="J936" i="11"/>
  <c r="J937" i="11"/>
  <c r="J938" i="11"/>
  <c r="J939" i="11"/>
  <c r="J940" i="11"/>
  <c r="J941" i="11"/>
  <c r="J942" i="11"/>
  <c r="J943" i="11"/>
  <c r="J944" i="11"/>
  <c r="J945" i="11"/>
  <c r="J946" i="11"/>
  <c r="J947" i="11"/>
  <c r="J948" i="11"/>
  <c r="J949" i="11"/>
  <c r="K949" i="11" s="1"/>
  <c r="J950" i="11"/>
  <c r="J951" i="11"/>
  <c r="K951" i="11" s="1"/>
  <c r="J952" i="11"/>
  <c r="K952" i="11" s="1"/>
  <c r="J953" i="11"/>
  <c r="K953" i="11" s="1"/>
  <c r="J954" i="11"/>
  <c r="J955" i="11"/>
  <c r="J956" i="11"/>
  <c r="J957" i="11"/>
  <c r="J958" i="11"/>
  <c r="J959" i="11"/>
  <c r="J960" i="11"/>
  <c r="J961" i="11"/>
  <c r="K961" i="11" s="1"/>
  <c r="J962" i="11"/>
  <c r="K962" i="11" s="1"/>
  <c r="J963" i="11"/>
  <c r="J964" i="11"/>
  <c r="J965" i="11"/>
  <c r="J966" i="11"/>
  <c r="K966" i="11" s="1"/>
  <c r="J967" i="11"/>
  <c r="J968" i="11"/>
  <c r="J969" i="11"/>
  <c r="K969" i="11" s="1"/>
  <c r="J970" i="11"/>
  <c r="J971" i="11"/>
  <c r="J972" i="11"/>
  <c r="K972" i="11" s="1"/>
  <c r="J973" i="11"/>
  <c r="K973" i="11" s="1"/>
  <c r="J974" i="11"/>
  <c r="J975" i="11"/>
  <c r="J976" i="11"/>
  <c r="J977" i="11"/>
  <c r="J978" i="11"/>
  <c r="J979" i="11"/>
  <c r="J980" i="11"/>
  <c r="J981" i="11"/>
  <c r="J982" i="11"/>
  <c r="K982" i="11" s="1"/>
  <c r="J983" i="11"/>
  <c r="J984" i="11"/>
  <c r="J985" i="11"/>
  <c r="J986" i="11"/>
  <c r="K986" i="11" s="1"/>
  <c r="J987" i="11"/>
  <c r="J988" i="11"/>
  <c r="J989" i="11"/>
  <c r="K989" i="11" s="1"/>
  <c r="J990" i="11"/>
  <c r="J991" i="11"/>
  <c r="J992" i="11"/>
  <c r="J993" i="11"/>
  <c r="K993" i="11" s="1"/>
  <c r="J994" i="11"/>
  <c r="J995" i="11"/>
  <c r="J996" i="11"/>
  <c r="J997" i="11"/>
  <c r="K997" i="11" s="1"/>
  <c r="J998" i="11"/>
  <c r="J999" i="11"/>
  <c r="J1000" i="11"/>
  <c r="J1001" i="11"/>
  <c r="J1002" i="11"/>
  <c r="J1003" i="11"/>
  <c r="J1004" i="11"/>
  <c r="J1005" i="11"/>
  <c r="J1006" i="11"/>
  <c r="K1006" i="11" s="1"/>
  <c r="J1007" i="11"/>
  <c r="J1008" i="11"/>
  <c r="J1009" i="11"/>
  <c r="K1009" i="11" s="1"/>
  <c r="J1010" i="11"/>
  <c r="J1011" i="11"/>
  <c r="J1012" i="11"/>
  <c r="J1013" i="11"/>
  <c r="J1014" i="11"/>
  <c r="J1015" i="11"/>
  <c r="J1016" i="11"/>
  <c r="J1017" i="11"/>
  <c r="K1017" i="11" s="1"/>
  <c r="J1018" i="11"/>
  <c r="J1019" i="11"/>
  <c r="J1020" i="11"/>
  <c r="J1021" i="11"/>
  <c r="J1022" i="11"/>
  <c r="J1023" i="11"/>
  <c r="J1024" i="11"/>
  <c r="J1025" i="11"/>
  <c r="J1026" i="11"/>
  <c r="K1026" i="11" s="1"/>
  <c r="J1027" i="11"/>
  <c r="J1028" i="11"/>
  <c r="J1029" i="11"/>
  <c r="K1029" i="11" s="1"/>
  <c r="J1030" i="11"/>
  <c r="J1031" i="11"/>
  <c r="K1031" i="11" s="1"/>
  <c r="J1032" i="11"/>
  <c r="J1033" i="11"/>
  <c r="J1034" i="11"/>
  <c r="J1035" i="11"/>
  <c r="J1036" i="11"/>
  <c r="J1037" i="11"/>
  <c r="J1038" i="11"/>
  <c r="J1039" i="11"/>
  <c r="J1040" i="11"/>
  <c r="J1041" i="11"/>
  <c r="J1042" i="11"/>
  <c r="K1042" i="11" s="1"/>
  <c r="J1043" i="11"/>
  <c r="J1044" i="11"/>
  <c r="J1045" i="11"/>
  <c r="J1046" i="11"/>
  <c r="J1047" i="11"/>
  <c r="J1048" i="11"/>
  <c r="J1049" i="11"/>
  <c r="K1049" i="11" s="1"/>
  <c r="J1050" i="11"/>
  <c r="J1051" i="11"/>
  <c r="K1051" i="11" s="1"/>
  <c r="J1052" i="11"/>
  <c r="J1053" i="11"/>
  <c r="K1053" i="11" s="1"/>
  <c r="J1054" i="11"/>
  <c r="J1055" i="11"/>
  <c r="J1056" i="11"/>
  <c r="J1057" i="11"/>
  <c r="J1058" i="11"/>
  <c r="J1059" i="11"/>
  <c r="J1060" i="11"/>
  <c r="J1061" i="11"/>
  <c r="J1062" i="11"/>
  <c r="K1062" i="11" s="1"/>
  <c r="J1063" i="11"/>
  <c r="J1064" i="11"/>
  <c r="J1065" i="11"/>
  <c r="J1066" i="11"/>
  <c r="J1067" i="11"/>
  <c r="J1068" i="11"/>
  <c r="J1069" i="11"/>
  <c r="K1069" i="11" s="1"/>
  <c r="J1070" i="11"/>
  <c r="K1070" i="11" s="1"/>
  <c r="J1071" i="11"/>
  <c r="K1071" i="11" s="1"/>
  <c r="J1072" i="11"/>
  <c r="J1073" i="11"/>
  <c r="J1074" i="11"/>
  <c r="J1075" i="11"/>
  <c r="J1076" i="11"/>
  <c r="J1077" i="11"/>
  <c r="J1078" i="11"/>
  <c r="J1079" i="11"/>
  <c r="J1080" i="11"/>
  <c r="J1081" i="11"/>
  <c r="K1081" i="11" s="1"/>
  <c r="J1082" i="11"/>
  <c r="K1082" i="11" s="1"/>
  <c r="J1083" i="11"/>
  <c r="J1084" i="11"/>
  <c r="J1085" i="11"/>
  <c r="J1086" i="11"/>
  <c r="K1086" i="11" s="1"/>
  <c r="J1087" i="11"/>
  <c r="J1088" i="11"/>
  <c r="J1089" i="11"/>
  <c r="K1089" i="11" s="1"/>
  <c r="J1090" i="11"/>
  <c r="J1091" i="11"/>
  <c r="K1091" i="11" s="1"/>
  <c r="J1092" i="11"/>
  <c r="K1092" i="11" s="1"/>
  <c r="J1093" i="11"/>
  <c r="J1094" i="11"/>
  <c r="J1095" i="11"/>
  <c r="J1096" i="11"/>
  <c r="J1097" i="11"/>
  <c r="J1098" i="11"/>
  <c r="J1099" i="11"/>
  <c r="J1100" i="11"/>
  <c r="J1101" i="11"/>
  <c r="K1101" i="11" s="1"/>
  <c r="J1102" i="11"/>
  <c r="K1102" i="11" s="1"/>
  <c r="J1103" i="11"/>
  <c r="J1104" i="11"/>
  <c r="J1105" i="11"/>
  <c r="J1106" i="11"/>
  <c r="K1106" i="11" s="1"/>
  <c r="J1107" i="11"/>
  <c r="J1108" i="11"/>
  <c r="J1109" i="11"/>
  <c r="K1109" i="11" s="1"/>
  <c r="J1110" i="11"/>
  <c r="J1111" i="11"/>
  <c r="K1111" i="11" s="1"/>
  <c r="J1112" i="11"/>
  <c r="K1112" i="11" s="1"/>
  <c r="J1113" i="11"/>
  <c r="K1113" i="11" s="1"/>
  <c r="J1114" i="11"/>
  <c r="J1115" i="11"/>
  <c r="J1116" i="11"/>
  <c r="J1117" i="11"/>
  <c r="J1118" i="11"/>
  <c r="J1119" i="11"/>
  <c r="J1120" i="11"/>
  <c r="J1121" i="11"/>
  <c r="K1121" i="11" s="1"/>
  <c r="J1122" i="11"/>
  <c r="K1122" i="11" s="1"/>
  <c r="J1123" i="11"/>
  <c r="J1124" i="11"/>
  <c r="J1125" i="11"/>
  <c r="J1126" i="11"/>
  <c r="K1126" i="11" s="1"/>
  <c r="J1127" i="11"/>
  <c r="J1128" i="11"/>
  <c r="J1129" i="11"/>
  <c r="K1129" i="11" s="1"/>
  <c r="J1130" i="11"/>
  <c r="K1130" i="11" s="1"/>
  <c r="J1131" i="11"/>
  <c r="K1131" i="11" s="1"/>
  <c r="J1132" i="11"/>
  <c r="J1133" i="11"/>
  <c r="K1133" i="11" s="1"/>
  <c r="J1134" i="11"/>
  <c r="J1135" i="11"/>
  <c r="J1136" i="11"/>
  <c r="J1137" i="11"/>
  <c r="J1138" i="11"/>
  <c r="J1139" i="11"/>
  <c r="J1140" i="11"/>
  <c r="J1141" i="11"/>
  <c r="K1141" i="11" s="1"/>
  <c r="J1142" i="11"/>
  <c r="K1142" i="11" s="1"/>
  <c r="J1143" i="11"/>
  <c r="K1143" i="11" s="1"/>
  <c r="J1144" i="11"/>
  <c r="J1145" i="11"/>
  <c r="J1146" i="11"/>
  <c r="K1146" i="11" s="1"/>
  <c r="J1147" i="11"/>
  <c r="J1148" i="11"/>
  <c r="J1149" i="11"/>
  <c r="K1149" i="11" s="1"/>
  <c r="J1150" i="11"/>
  <c r="J1151" i="11"/>
  <c r="K1151" i="11" s="1"/>
  <c r="J1152" i="11"/>
  <c r="K1152" i="11" s="1"/>
  <c r="J1153" i="11"/>
  <c r="K1153" i="11" s="1"/>
  <c r="J1154" i="11"/>
  <c r="J1155" i="11"/>
  <c r="J1156" i="11"/>
  <c r="J1157" i="11"/>
  <c r="K1157" i="11" s="1"/>
  <c r="J1158" i="11"/>
  <c r="J1159" i="11"/>
  <c r="K1159" i="11" s="1"/>
  <c r="J1160" i="11"/>
  <c r="J1161" i="11"/>
  <c r="J1162" i="11"/>
  <c r="K1162" i="11" s="1"/>
  <c r="J1163" i="11"/>
  <c r="K1163" i="11" s="1"/>
  <c r="J1164" i="11"/>
  <c r="J1165" i="11"/>
  <c r="J1166" i="11"/>
  <c r="K1166" i="11" s="1"/>
  <c r="J1167" i="11"/>
  <c r="J1168" i="11"/>
  <c r="J1169" i="11"/>
  <c r="K1169" i="11" s="1"/>
  <c r="J1170" i="11"/>
  <c r="J1171" i="11"/>
  <c r="K1171" i="11" s="1"/>
  <c r="J1172" i="11"/>
  <c r="J1173" i="11"/>
  <c r="K1173" i="11" s="1"/>
  <c r="J1174" i="11"/>
  <c r="J1175" i="11"/>
  <c r="J1176" i="11"/>
  <c r="J1177" i="11"/>
  <c r="J1178" i="11"/>
  <c r="J1179" i="11"/>
  <c r="K1179" i="11" s="1"/>
  <c r="J1180" i="11"/>
  <c r="J1181" i="11"/>
  <c r="J1182" i="11"/>
  <c r="K1182" i="11" s="1"/>
  <c r="J1183" i="11"/>
  <c r="K1183" i="11" s="1"/>
  <c r="J1184" i="11"/>
  <c r="J1185" i="11"/>
  <c r="K1185" i="11" s="1"/>
  <c r="J1186" i="11"/>
  <c r="J1187" i="11"/>
  <c r="J1188" i="11"/>
  <c r="J1189" i="11"/>
  <c r="K1189" i="11" s="1"/>
  <c r="J1190" i="11"/>
  <c r="J1191" i="11"/>
  <c r="K1191" i="11" s="1"/>
  <c r="J1192" i="11"/>
  <c r="J1193" i="11"/>
  <c r="J1194" i="11"/>
  <c r="J1195" i="11"/>
  <c r="J1196" i="11"/>
  <c r="J1197" i="11"/>
  <c r="J1198" i="11"/>
  <c r="J1199" i="11"/>
  <c r="K1199" i="11" s="1"/>
  <c r="J1200" i="11"/>
  <c r="J1201" i="11"/>
  <c r="J1202" i="11"/>
  <c r="J1203" i="11"/>
  <c r="J1204" i="11"/>
  <c r="J1205" i="11"/>
  <c r="J1206" i="11"/>
  <c r="K1206" i="11" s="1"/>
  <c r="J1207" i="11"/>
  <c r="J1208" i="11"/>
  <c r="J1209" i="11"/>
  <c r="K1209" i="11" s="1"/>
  <c r="J1210" i="11"/>
  <c r="K1210" i="11" s="1"/>
  <c r="J1211" i="11"/>
  <c r="K1211" i="11" s="1"/>
  <c r="J1212" i="11"/>
  <c r="J1213" i="11"/>
  <c r="J1214" i="11"/>
  <c r="J1215" i="11"/>
  <c r="J1216" i="11"/>
  <c r="J1217" i="11"/>
  <c r="J1218" i="11"/>
  <c r="J1219" i="11"/>
  <c r="K1219" i="11" s="1"/>
  <c r="J1220" i="11"/>
  <c r="J1221" i="11"/>
  <c r="K1221" i="11" s="1"/>
  <c r="J1222" i="11"/>
  <c r="K1222" i="11" s="1"/>
  <c r="J1223" i="11"/>
  <c r="K1223" i="11" s="1"/>
  <c r="J1224" i="11"/>
  <c r="J1225" i="11"/>
  <c r="J1226" i="11"/>
  <c r="J1227" i="11"/>
  <c r="J1228" i="11"/>
  <c r="J1229" i="11"/>
  <c r="K1229" i="11" s="1"/>
  <c r="J1230" i="11"/>
  <c r="K1230" i="11" s="1"/>
  <c r="J1231" i="11"/>
  <c r="K1231" i="11" s="1"/>
  <c r="J1232" i="11"/>
  <c r="K1232" i="11" s="1"/>
  <c r="J1233" i="11"/>
  <c r="K1233" i="11" s="1"/>
  <c r="J1234" i="11"/>
  <c r="J1235" i="11"/>
  <c r="J1236" i="11"/>
  <c r="J1237" i="11"/>
  <c r="K1237" i="11" s="1"/>
  <c r="J1238" i="11"/>
  <c r="J1239" i="11"/>
  <c r="K1239" i="11" s="1"/>
  <c r="J1240" i="11"/>
  <c r="J1241" i="11"/>
  <c r="K1241" i="11" s="1"/>
  <c r="J1242" i="11"/>
  <c r="K1242" i="11" s="1"/>
  <c r="J1243" i="11"/>
  <c r="K1243" i="11" s="1"/>
  <c r="J1244" i="11"/>
  <c r="J1245" i="11"/>
  <c r="J1246" i="11"/>
  <c r="J1247" i="11"/>
  <c r="J1248" i="11"/>
  <c r="J1249" i="11"/>
  <c r="K1249" i="11" s="1"/>
  <c r="J1250" i="11"/>
  <c r="J1251" i="11"/>
  <c r="K1251" i="11" s="1"/>
  <c r="J1252" i="11"/>
  <c r="K1252" i="11" s="1"/>
  <c r="J1253" i="11"/>
  <c r="K1253" i="11" s="1"/>
  <c r="J1254" i="11"/>
  <c r="J1255" i="11"/>
  <c r="J1256" i="11"/>
  <c r="J1257" i="11"/>
  <c r="J1258" i="11"/>
  <c r="J1259" i="11"/>
  <c r="K1259" i="11" s="1"/>
  <c r="J1260" i="11"/>
  <c r="J1261" i="11"/>
  <c r="J1262" i="11"/>
  <c r="K1262" i="11" s="1"/>
  <c r="J1263" i="11"/>
  <c r="J1264" i="11"/>
  <c r="J1265" i="11"/>
  <c r="J1266" i="11"/>
  <c r="K1266" i="11" s="1"/>
  <c r="J1267" i="11"/>
  <c r="J1268" i="11"/>
  <c r="J1269" i="11"/>
  <c r="K1269" i="11" s="1"/>
  <c r="J1270" i="11"/>
  <c r="J1271" i="11"/>
  <c r="J1272" i="11"/>
  <c r="J1273" i="11"/>
  <c r="K1273" i="11" s="1"/>
  <c r="J1274" i="11"/>
  <c r="J1275" i="11"/>
  <c r="J1276" i="11"/>
  <c r="J1277" i="11"/>
  <c r="J1278" i="11"/>
  <c r="J1279" i="11"/>
  <c r="K1279" i="11" s="1"/>
  <c r="J1280" i="11"/>
  <c r="J1281" i="11"/>
  <c r="J1282" i="11"/>
  <c r="J1283" i="11"/>
  <c r="J1284" i="11"/>
  <c r="J1285" i="11"/>
  <c r="J1286" i="11"/>
  <c r="J1287" i="11"/>
  <c r="J1288" i="11"/>
  <c r="J1289" i="11"/>
  <c r="K1289" i="11" s="1"/>
  <c r="J1290" i="11"/>
  <c r="J1291" i="11"/>
  <c r="K1291" i="11" s="1"/>
  <c r="J1292" i="11"/>
  <c r="J1293" i="11"/>
  <c r="K1293" i="11" s="1"/>
  <c r="J1294" i="11"/>
  <c r="J1295" i="11"/>
  <c r="J1296" i="11"/>
  <c r="J1297" i="11"/>
  <c r="K1297" i="11" s="1"/>
  <c r="J1298" i="11"/>
  <c r="J1299" i="11"/>
  <c r="K1299" i="11" s="1"/>
  <c r="J1300" i="11"/>
  <c r="K1300" i="11" s="1"/>
  <c r="J1301" i="11"/>
  <c r="K1301" i="11" s="1"/>
  <c r="J1302" i="11"/>
  <c r="K1302" i="11" s="1"/>
  <c r="J1303" i="11"/>
  <c r="J1304" i="11"/>
  <c r="J1305" i="11"/>
  <c r="J1306" i="11"/>
  <c r="J1307" i="11"/>
  <c r="J1308" i="11"/>
  <c r="J1309" i="11"/>
  <c r="K1309" i="11" s="1"/>
  <c r="J1310" i="11"/>
  <c r="J1311" i="11"/>
  <c r="K1311" i="11" s="1"/>
  <c r="J1312" i="11"/>
  <c r="K1312" i="11" s="1"/>
  <c r="J1313" i="11"/>
  <c r="K1313" i="11" s="1"/>
  <c r="J1314" i="11"/>
  <c r="J1315" i="11"/>
  <c r="J1316" i="11"/>
  <c r="J1317" i="11"/>
  <c r="J1318" i="11"/>
  <c r="J1319" i="11"/>
  <c r="K1319" i="11" s="1"/>
  <c r="J1320" i="11"/>
  <c r="J1321" i="11"/>
  <c r="K1321" i="11" s="1"/>
  <c r="J1322" i="11"/>
  <c r="K1322" i="11" s="1"/>
  <c r="J1323" i="11"/>
  <c r="K1323" i="11" s="1"/>
  <c r="J1324" i="11"/>
  <c r="J1325" i="11"/>
  <c r="J1326" i="11"/>
  <c r="K1326" i="11" s="1"/>
  <c r="J1327" i="11"/>
  <c r="K1327" i="11" s="1"/>
  <c r="J1328" i="11"/>
  <c r="J1329" i="11"/>
  <c r="K1329" i="11" s="1"/>
  <c r="J1330" i="11"/>
  <c r="J1331" i="11"/>
  <c r="J1332" i="11"/>
  <c r="K1332" i="11" s="1"/>
  <c r="J1333" i="11"/>
  <c r="K1333" i="11" s="1"/>
  <c r="J1334" i="11"/>
  <c r="J1335" i="11"/>
  <c r="J1336" i="11"/>
  <c r="J1337" i="11"/>
  <c r="J1338" i="11"/>
  <c r="J1339" i="11"/>
  <c r="J1340" i="11"/>
  <c r="K1340" i="11" s="1"/>
  <c r="J1341" i="11"/>
  <c r="K1341" i="11" s="1"/>
  <c r="J1342" i="11"/>
  <c r="J1343" i="11"/>
  <c r="K1343" i="11" s="1"/>
  <c r="J1344" i="11"/>
  <c r="J1345" i="11"/>
  <c r="J1346" i="11"/>
  <c r="J1347" i="11"/>
  <c r="J1348" i="11"/>
  <c r="K1348" i="11" s="1"/>
  <c r="J1349" i="11"/>
  <c r="K1349" i="11" s="1"/>
  <c r="J1350" i="11"/>
  <c r="K1350" i="11" s="1"/>
  <c r="J1351" i="11"/>
  <c r="K1351" i="11" s="1"/>
  <c r="J1352" i="11"/>
  <c r="K1352" i="11" s="1"/>
  <c r="J1353" i="11"/>
  <c r="K1353" i="11" s="1"/>
  <c r="J1354" i="11"/>
  <c r="J1355" i="11"/>
  <c r="J1356" i="11"/>
  <c r="J1357" i="11"/>
  <c r="K1357" i="11" s="1"/>
  <c r="J1358" i="11"/>
  <c r="J1359" i="11"/>
  <c r="J1360" i="11"/>
  <c r="J1361" i="11"/>
  <c r="K1361" i="11" s="1"/>
  <c r="J1362" i="11"/>
  <c r="K1362" i="11" s="1"/>
  <c r="J1363" i="11"/>
  <c r="K1363" i="11" s="1"/>
  <c r="J1364" i="11"/>
  <c r="J1365" i="11"/>
  <c r="J1366" i="11"/>
  <c r="K1366" i="11" s="1"/>
  <c r="J1367" i="11"/>
  <c r="J1368" i="11"/>
  <c r="J1369" i="11"/>
  <c r="K1369" i="11" s="1"/>
  <c r="J1370" i="11"/>
  <c r="J1371" i="11"/>
  <c r="J1372" i="11"/>
  <c r="J1373" i="11"/>
  <c r="K1373" i="11" s="1"/>
  <c r="J1374" i="11"/>
  <c r="J1375" i="11"/>
  <c r="J1376" i="11"/>
  <c r="J1377" i="11"/>
  <c r="J1378" i="11"/>
  <c r="J1379" i="11"/>
  <c r="J1380" i="11"/>
  <c r="J1381" i="11"/>
  <c r="K1381" i="11" s="1"/>
  <c r="J1382" i="11"/>
  <c r="K1382" i="11" s="1"/>
  <c r="J1383" i="11"/>
  <c r="K1383" i="11" s="1"/>
  <c r="J1384" i="11"/>
  <c r="J1385" i="11"/>
  <c r="J1386" i="11"/>
  <c r="K1386" i="11" s="1"/>
  <c r="J1387" i="11"/>
  <c r="J1388" i="11"/>
  <c r="J1389" i="11"/>
  <c r="K1389" i="11" s="1"/>
  <c r="J1390" i="11"/>
  <c r="K1390" i="11" s="1"/>
  <c r="J1391" i="11"/>
  <c r="K1391" i="11" s="1"/>
  <c r="J1392" i="11"/>
  <c r="J1393" i="11"/>
  <c r="J1394" i="11"/>
  <c r="J1395" i="11"/>
  <c r="J1396" i="11"/>
  <c r="J1397" i="11"/>
  <c r="J1398" i="11"/>
  <c r="J1399" i="11"/>
  <c r="J1400" i="11"/>
  <c r="K1400" i="11" s="1"/>
  <c r="J1401" i="11"/>
  <c r="K1401" i="11" s="1"/>
  <c r="J1402" i="11"/>
  <c r="K1402" i="11" s="1"/>
  <c r="J1403" i="11"/>
  <c r="J1404" i="11"/>
  <c r="J1405" i="11"/>
  <c r="J1406" i="11"/>
  <c r="J1407" i="11"/>
  <c r="J1408" i="11"/>
  <c r="J1409" i="11"/>
  <c r="K1409" i="11" s="1"/>
  <c r="J1410" i="11"/>
  <c r="K1410" i="11" s="1"/>
  <c r="J1411" i="11"/>
  <c r="K1411" i="11" s="1"/>
  <c r="J1412" i="11"/>
  <c r="K1412" i="11" s="1"/>
  <c r="J1413" i="11"/>
  <c r="K1413" i="11" s="1"/>
  <c r="J1414" i="11"/>
  <c r="J1415" i="11"/>
  <c r="J1416" i="11"/>
  <c r="J1417" i="11"/>
  <c r="J1418" i="11"/>
  <c r="J1419" i="11"/>
  <c r="K1419" i="11" s="1"/>
  <c r="J1420" i="11"/>
  <c r="J1421" i="11"/>
  <c r="K1421" i="11" s="1"/>
  <c r="J1422" i="11"/>
  <c r="J1423" i="11"/>
  <c r="K1423" i="11" s="1"/>
  <c r="J1424" i="11"/>
  <c r="J1425" i="11"/>
  <c r="J1426" i="11"/>
  <c r="K1426" i="11" s="1"/>
  <c r="J1427" i="11"/>
  <c r="J1428" i="11"/>
  <c r="J1429" i="11"/>
  <c r="K1429" i="11" s="1"/>
  <c r="J1430" i="11"/>
  <c r="J1431" i="11"/>
  <c r="K1431" i="11" s="1"/>
  <c r="J1432" i="11"/>
  <c r="J1433" i="11"/>
  <c r="K1433" i="11" s="1"/>
  <c r="J1434" i="11"/>
  <c r="J1435" i="11"/>
  <c r="J1436" i="11"/>
  <c r="J1437" i="11"/>
  <c r="J1438" i="11"/>
  <c r="J1439" i="11"/>
  <c r="J1440" i="11"/>
  <c r="K1440" i="11" s="1"/>
  <c r="J1441" i="11"/>
  <c r="K1441" i="11" s="1"/>
  <c r="J1442" i="11"/>
  <c r="K1442" i="11" s="1"/>
  <c r="J1443" i="11"/>
  <c r="J1444" i="11"/>
  <c r="J1445" i="11"/>
  <c r="J1446" i="11"/>
  <c r="K1446" i="11" s="1"/>
  <c r="J1447" i="11"/>
  <c r="J1448" i="11"/>
  <c r="J1449" i="11"/>
  <c r="K1449" i="11" s="1"/>
  <c r="J1450" i="11"/>
  <c r="K1450" i="11" s="1"/>
  <c r="J1451" i="11"/>
  <c r="K1451" i="11" s="1"/>
  <c r="J1452" i="11"/>
  <c r="K1452" i="11" s="1"/>
  <c r="J1453" i="11"/>
  <c r="K1453" i="11" s="1"/>
  <c r="J1454" i="11"/>
  <c r="J1455" i="11"/>
  <c r="J1456" i="11"/>
  <c r="J1457" i="11"/>
  <c r="J1458" i="11"/>
  <c r="J1459" i="11"/>
  <c r="J1460" i="11"/>
  <c r="J1461" i="11"/>
  <c r="K1461" i="11" s="1"/>
  <c r="J1462" i="11"/>
  <c r="K1462" i="11" s="1"/>
  <c r="J1463" i="11"/>
  <c r="K1463" i="11" s="1"/>
  <c r="J1464" i="11"/>
  <c r="J1465" i="11"/>
  <c r="J1466" i="11"/>
  <c r="J1467" i="11"/>
  <c r="J1468" i="11"/>
  <c r="J1469" i="11"/>
  <c r="K1469" i="11" s="1"/>
  <c r="J1470" i="11"/>
  <c r="K1470" i="11" s="1"/>
  <c r="J1471" i="11"/>
  <c r="K1471" i="11" s="1"/>
  <c r="J1472" i="11"/>
  <c r="K1472" i="11" s="1"/>
  <c r="J1473" i="11"/>
  <c r="K1473" i="11" s="1"/>
  <c r="J1474" i="11"/>
  <c r="J1475" i="11"/>
  <c r="J1476" i="11"/>
  <c r="J1477" i="11"/>
  <c r="J1478" i="11"/>
  <c r="J1479" i="11"/>
  <c r="J1480" i="11"/>
  <c r="J1481" i="11"/>
  <c r="K1481" i="11" s="1"/>
  <c r="J1482" i="11"/>
  <c r="K1482" i="11" s="1"/>
  <c r="J1483" i="11"/>
  <c r="J1484" i="11"/>
  <c r="J1485" i="11"/>
  <c r="J1486" i="11"/>
  <c r="J1487" i="11"/>
  <c r="J1488" i="11"/>
  <c r="J1489" i="11"/>
  <c r="K1489" i="11" s="1"/>
  <c r="J1490" i="11"/>
  <c r="K1490" i="11" s="1"/>
  <c r="J1491" i="11"/>
  <c r="J1492" i="11"/>
  <c r="J1493" i="11"/>
  <c r="J1494" i="11"/>
  <c r="J1495" i="11"/>
  <c r="J1496" i="11"/>
  <c r="J1497" i="11"/>
  <c r="K1497" i="11" s="1"/>
  <c r="J1498" i="11"/>
  <c r="J1499" i="11"/>
  <c r="K1499" i="11" s="1"/>
  <c r="J1500" i="11"/>
  <c r="K1500" i="11" s="1"/>
  <c r="J1501" i="11"/>
  <c r="K1501" i="11" s="1"/>
  <c r="J1502" i="11"/>
  <c r="J1503" i="11"/>
  <c r="K1503" i="11" s="1"/>
  <c r="J1504" i="11"/>
  <c r="J1505" i="11"/>
  <c r="J1506" i="11"/>
  <c r="K1506" i="11" s="1"/>
  <c r="J1507" i="11"/>
  <c r="J1508" i="11"/>
  <c r="J1509" i="11"/>
  <c r="K1509" i="11" s="1"/>
  <c r="J1510" i="11"/>
  <c r="K1510" i="11" s="1"/>
  <c r="J1511" i="11"/>
  <c r="K1511" i="11" s="1"/>
  <c r="J1512" i="11"/>
  <c r="K1512" i="11" s="1"/>
  <c r="J1513" i="11"/>
  <c r="K1513" i="11" s="1"/>
  <c r="J1514" i="11"/>
  <c r="J1515" i="11"/>
  <c r="J1516" i="11"/>
  <c r="J1517" i="11"/>
  <c r="J1518" i="11"/>
  <c r="J1519" i="11"/>
  <c r="J1520" i="11"/>
  <c r="K1520" i="11" s="1"/>
  <c r="J1521" i="11"/>
  <c r="K1521" i="11" s="1"/>
  <c r="J1522" i="11"/>
  <c r="K1522" i="11" s="1"/>
  <c r="J1523" i="11"/>
  <c r="K1523" i="11" s="1"/>
  <c r="J1524" i="11"/>
  <c r="J1525" i="11"/>
  <c r="J1526" i="11"/>
  <c r="K1526" i="11" s="1"/>
  <c r="J1527" i="11"/>
  <c r="J1528" i="11"/>
  <c r="J1529" i="11"/>
  <c r="K1529" i="11" s="1"/>
  <c r="J1530" i="11"/>
  <c r="K1530" i="11" s="1"/>
  <c r="J1531" i="11"/>
  <c r="K1531" i="11" s="1"/>
  <c r="J1532" i="11"/>
  <c r="J1533" i="11"/>
  <c r="K1533" i="11" s="1"/>
  <c r="J1534" i="11"/>
  <c r="J1535" i="11"/>
  <c r="J1536" i="11"/>
  <c r="J1537" i="11"/>
  <c r="J1538" i="11"/>
  <c r="J1539" i="11"/>
  <c r="J1540" i="11"/>
  <c r="K1540" i="11" s="1"/>
  <c r="J1541" i="11"/>
  <c r="K1541" i="11" s="1"/>
  <c r="J1542" i="11"/>
  <c r="K1542" i="11" s="1"/>
  <c r="J1543" i="11"/>
  <c r="J1544" i="11"/>
  <c r="J1545" i="11"/>
  <c r="J1546" i="11"/>
  <c r="J1547" i="11"/>
  <c r="J1548" i="11"/>
  <c r="J1549" i="11"/>
  <c r="K1549" i="11" s="1"/>
  <c r="J1550" i="11"/>
  <c r="J1551" i="11"/>
  <c r="K1551" i="11" s="1"/>
  <c r="J1552" i="11"/>
  <c r="J1553" i="11"/>
  <c r="K1553" i="11" s="1"/>
  <c r="J1554" i="11"/>
  <c r="J1555" i="11"/>
  <c r="J1556" i="11"/>
  <c r="J1557" i="11"/>
  <c r="J1558" i="11"/>
  <c r="J1559" i="11"/>
  <c r="J1560" i="11"/>
  <c r="K1560" i="11" s="1"/>
  <c r="J1561" i="11"/>
  <c r="K1561" i="11" s="1"/>
  <c r="J1562" i="11"/>
  <c r="K1562" i="11" s="1"/>
  <c r="J1563" i="11"/>
  <c r="J1564" i="11"/>
  <c r="J1565" i="11"/>
  <c r="J1566" i="11"/>
  <c r="J1567" i="11"/>
  <c r="J1568" i="11"/>
  <c r="J1569" i="11"/>
  <c r="K1569" i="11" s="1"/>
  <c r="J1570" i="11"/>
  <c r="K1570" i="11" s="1"/>
  <c r="J1571" i="11"/>
  <c r="K1571" i="11" s="1"/>
  <c r="J1572" i="11"/>
  <c r="K1572" i="11" s="1"/>
  <c r="J1573" i="11"/>
  <c r="K1573" i="11" s="1"/>
  <c r="J1574" i="11"/>
  <c r="J1575" i="11"/>
  <c r="J1576" i="11"/>
  <c r="J1577" i="11"/>
  <c r="J1578" i="11"/>
  <c r="J1579" i="11"/>
  <c r="J1580" i="11"/>
  <c r="J1581" i="11"/>
  <c r="K1581" i="11" s="1"/>
  <c r="J1582" i="11"/>
  <c r="K1582" i="11" s="1"/>
  <c r="J1583" i="11"/>
  <c r="K1583" i="11" s="1"/>
  <c r="J1584" i="11"/>
  <c r="J1585" i="11"/>
  <c r="J1586" i="11"/>
  <c r="K1586" i="11" s="1"/>
  <c r="J1587" i="11"/>
  <c r="J1588" i="11"/>
  <c r="J1589" i="11"/>
  <c r="K1589" i="11" s="1"/>
  <c r="J1590" i="11"/>
  <c r="K1590" i="11" s="1"/>
  <c r="J1591" i="11"/>
  <c r="J1592" i="11"/>
  <c r="K1592" i="11" s="1"/>
  <c r="J1593" i="11"/>
  <c r="K1593" i="11" s="1"/>
  <c r="J1594" i="11"/>
  <c r="J1595" i="11"/>
  <c r="J1596" i="11"/>
  <c r="J1597" i="11"/>
  <c r="J1598" i="11"/>
  <c r="J1599" i="11"/>
  <c r="J1600" i="11"/>
  <c r="K1600" i="11" s="1"/>
  <c r="J1601" i="11"/>
  <c r="K1601" i="11" s="1"/>
  <c r="J1602" i="11"/>
  <c r="K1602" i="11" s="1"/>
  <c r="J1603" i="11"/>
  <c r="J1604" i="11"/>
  <c r="J1605" i="11"/>
  <c r="J1606" i="11"/>
  <c r="J1607" i="11"/>
  <c r="J1608" i="11"/>
  <c r="J1609" i="11"/>
  <c r="K1609" i="11" s="1"/>
  <c r="J1610" i="11"/>
  <c r="J1611" i="11"/>
  <c r="K1611" i="11" s="1"/>
  <c r="J1612" i="11"/>
  <c r="K1612" i="11" s="1"/>
  <c r="J1613" i="11"/>
  <c r="J1614" i="11"/>
  <c r="J1615" i="11"/>
  <c r="J1616" i="11"/>
  <c r="J1617" i="11"/>
  <c r="J1618" i="11"/>
  <c r="J1619" i="11"/>
  <c r="K1619" i="11" s="1"/>
  <c r="J1620" i="11"/>
  <c r="K1620" i="11" s="1"/>
  <c r="J1621" i="11"/>
  <c r="K1621" i="11" s="1"/>
  <c r="J1622" i="11"/>
  <c r="K1622" i="11" s="1"/>
  <c r="J1623" i="11"/>
  <c r="K1623" i="11" s="1"/>
  <c r="J1624" i="11"/>
  <c r="J1625" i="11"/>
  <c r="J1626" i="11"/>
  <c r="K1626" i="11" s="1"/>
  <c r="J1627" i="11"/>
  <c r="J1628" i="11"/>
  <c r="J1629" i="11"/>
  <c r="K1629" i="11" s="1"/>
  <c r="J1630" i="11"/>
  <c r="K1630" i="11" s="1"/>
  <c r="J1631" i="11"/>
  <c r="K1631" i="11" s="1"/>
  <c r="J1632" i="11"/>
  <c r="K1632" i="11" s="1"/>
  <c r="J1633" i="11"/>
  <c r="K1633" i="11" s="1"/>
  <c r="J1634" i="11"/>
  <c r="J1635" i="11"/>
  <c r="J1636" i="11"/>
  <c r="J1637" i="11"/>
  <c r="J1638" i="11"/>
  <c r="J1639" i="11"/>
  <c r="J1640" i="11"/>
  <c r="J1641" i="11"/>
  <c r="K1641" i="11" s="1"/>
  <c r="J1642" i="11"/>
  <c r="K1642" i="11" s="1"/>
  <c r="J1643" i="11"/>
  <c r="J1644" i="11"/>
  <c r="J1645" i="11"/>
  <c r="J1646" i="11"/>
  <c r="K1646" i="11" s="1"/>
  <c r="J1647" i="11"/>
  <c r="K1647" i="11" s="1"/>
  <c r="J1648" i="11"/>
  <c r="J1649" i="11"/>
  <c r="K1649" i="11" s="1"/>
  <c r="J1650" i="11"/>
  <c r="K1650" i="11" s="1"/>
  <c r="J1651" i="11"/>
  <c r="K1651" i="11" s="1"/>
  <c r="J1652" i="11"/>
  <c r="J1653" i="11"/>
  <c r="J1654" i="11"/>
  <c r="J1655" i="11"/>
  <c r="J1656" i="11"/>
  <c r="J1657" i="11"/>
  <c r="K1657" i="11" s="1"/>
  <c r="J1658" i="11"/>
  <c r="J1659" i="11"/>
  <c r="J1660" i="11"/>
  <c r="J1661" i="11"/>
  <c r="K1661" i="11" s="1"/>
  <c r="J1662" i="11"/>
  <c r="J1663" i="11"/>
  <c r="J1664" i="11"/>
  <c r="J1665" i="11"/>
  <c r="J1666" i="11"/>
  <c r="J1667" i="11"/>
  <c r="J1668" i="11"/>
  <c r="J1669" i="11"/>
  <c r="K1669" i="11" s="1"/>
  <c r="J1670" i="11"/>
  <c r="K1670" i="11" s="1"/>
  <c r="J1671" i="11"/>
  <c r="K1671" i="11" s="1"/>
  <c r="J1672" i="11"/>
  <c r="K1672" i="11" s="1"/>
  <c r="J1673" i="11"/>
  <c r="K1673" i="11" s="1"/>
  <c r="J1674" i="11"/>
  <c r="J1675" i="11"/>
  <c r="J1676" i="11"/>
  <c r="J1677" i="11"/>
  <c r="J1678" i="11"/>
  <c r="J1679" i="11"/>
  <c r="J1680" i="11"/>
  <c r="K1680" i="11" s="1"/>
  <c r="J1681" i="11"/>
  <c r="K1681" i="11" s="1"/>
  <c r="J1682" i="11"/>
  <c r="K1682" i="11" s="1"/>
  <c r="J1683" i="11"/>
  <c r="J1684" i="11"/>
  <c r="J1685" i="11"/>
  <c r="K1685" i="11" s="1"/>
  <c r="J1686" i="11"/>
  <c r="K1686" i="11" s="1"/>
  <c r="J1687" i="11"/>
  <c r="J1688" i="11"/>
  <c r="J1689" i="11"/>
  <c r="K1689" i="11" s="1"/>
  <c r="J1690" i="11"/>
  <c r="K1690" i="11" s="1"/>
  <c r="J1691" i="11"/>
  <c r="K1691" i="11" s="1"/>
  <c r="J1692" i="11"/>
  <c r="K1692" i="11" s="1"/>
  <c r="J1693" i="11"/>
  <c r="K1693" i="11" s="1"/>
  <c r="J1694" i="11"/>
  <c r="J1695" i="11"/>
  <c r="J1696" i="11"/>
  <c r="J1697" i="11"/>
  <c r="J1698" i="11"/>
  <c r="J1699" i="11"/>
  <c r="K1699" i="11" s="1"/>
  <c r="J1700" i="11"/>
  <c r="K1700" i="11" s="1"/>
  <c r="J1701" i="11"/>
  <c r="K1701" i="11" s="1"/>
  <c r="J1702" i="11"/>
  <c r="K1702" i="11" s="1"/>
  <c r="J1703" i="11"/>
  <c r="K1703" i="11" s="1"/>
  <c r="J1704" i="11"/>
  <c r="J1705" i="11"/>
  <c r="J1706" i="11"/>
  <c r="K1706" i="11" s="1"/>
  <c r="J1707" i="11"/>
  <c r="J1708" i="11"/>
  <c r="J1709" i="11"/>
  <c r="K1709" i="11" s="1"/>
  <c r="J1710" i="11"/>
  <c r="J1711" i="11"/>
  <c r="J1712" i="11"/>
  <c r="K1712" i="11" s="1"/>
  <c r="J1713" i="11"/>
  <c r="J1714" i="11"/>
  <c r="J1715" i="11"/>
  <c r="J1716" i="11"/>
  <c r="J1717" i="11"/>
  <c r="K1717" i="11" s="1"/>
  <c r="J1718" i="11"/>
  <c r="J1719" i="11"/>
  <c r="J1720" i="11"/>
  <c r="J1721" i="11"/>
  <c r="K1721" i="11" s="1"/>
  <c r="J1722" i="11"/>
  <c r="K1722" i="11" s="1"/>
  <c r="J1723" i="11"/>
  <c r="K1723" i="11" s="1"/>
  <c r="J1724" i="11"/>
  <c r="J1725" i="11"/>
  <c r="J1726" i="11"/>
  <c r="J1727" i="11"/>
  <c r="J1728" i="11"/>
  <c r="J1729" i="11"/>
  <c r="K1729" i="11" s="1"/>
  <c r="J1730" i="11"/>
  <c r="K1730" i="11" s="1"/>
  <c r="J1731" i="11"/>
  <c r="K1731" i="11" s="1"/>
  <c r="J1732" i="11"/>
  <c r="K1732" i="11" s="1"/>
  <c r="J1733" i="11"/>
  <c r="K1733" i="11" s="1"/>
  <c r="J1734" i="11"/>
  <c r="J1735" i="11"/>
  <c r="J1736" i="11"/>
  <c r="J1737" i="11"/>
  <c r="K1737" i="11" s="1"/>
  <c r="J1738" i="11"/>
  <c r="J1739" i="11"/>
  <c r="J1740" i="11"/>
  <c r="K1740" i="11" s="1"/>
  <c r="J1741" i="11"/>
  <c r="K1741" i="11" s="1"/>
  <c r="J1742" i="11"/>
  <c r="K1742" i="11" s="1"/>
  <c r="J1743" i="11"/>
  <c r="K1743" i="11" s="1"/>
  <c r="J1744" i="11"/>
  <c r="J1745" i="11"/>
  <c r="J1746" i="11"/>
  <c r="J1747" i="11"/>
  <c r="K1747" i="11" s="1"/>
  <c r="J1748" i="11"/>
  <c r="J1749" i="11"/>
  <c r="K1749" i="11" s="1"/>
  <c r="J1750" i="11"/>
  <c r="J1751" i="11"/>
  <c r="K1751" i="11" s="1"/>
  <c r="J1752" i="11"/>
  <c r="K1752" i="11" s="1"/>
  <c r="J1753" i="11"/>
  <c r="K1753" i="11" s="1"/>
  <c r="J1754" i="11"/>
  <c r="J1755" i="11"/>
  <c r="J1756" i="11"/>
  <c r="J1757" i="11"/>
  <c r="J1758" i="11"/>
  <c r="J1759" i="11"/>
  <c r="J1760" i="11"/>
  <c r="J1761" i="11"/>
  <c r="K1761" i="11" s="1"/>
  <c r="J1762" i="11"/>
  <c r="K1762" i="11" s="1"/>
  <c r="J1763" i="11"/>
  <c r="K1763" i="11" s="1"/>
  <c r="J1764" i="11"/>
  <c r="J1765" i="11"/>
  <c r="J1766" i="11"/>
  <c r="K1766" i="11" s="1"/>
  <c r="J1767" i="11"/>
  <c r="J1768" i="11"/>
  <c r="J1769" i="11"/>
  <c r="K1769" i="11" s="1"/>
  <c r="J1770" i="11"/>
  <c r="J1771" i="11"/>
  <c r="K1771" i="11" s="1"/>
  <c r="J1772" i="11"/>
  <c r="J1773" i="11"/>
  <c r="J1774" i="11"/>
  <c r="J1775" i="11"/>
  <c r="J1776" i="11"/>
  <c r="J1777" i="11"/>
  <c r="K1777" i="11" s="1"/>
  <c r="J1778" i="11"/>
  <c r="J1779" i="11"/>
  <c r="J1780" i="11"/>
  <c r="J1781" i="11"/>
  <c r="K1781" i="11" s="1"/>
  <c r="J1782" i="11"/>
  <c r="K1782" i="11" s="1"/>
  <c r="J1783" i="11"/>
  <c r="J1784" i="11"/>
  <c r="J1785" i="11"/>
  <c r="J1786" i="11"/>
  <c r="K1786" i="11" s="1"/>
  <c r="J1787" i="11"/>
  <c r="K1787" i="11" s="1"/>
  <c r="J1788" i="11"/>
  <c r="K1788" i="11" s="1"/>
  <c r="J1789" i="11"/>
  <c r="K1789" i="11" s="1"/>
  <c r="J1790" i="11"/>
  <c r="K1790" i="11" s="1"/>
  <c r="J1791" i="11"/>
  <c r="K1791" i="11" s="1"/>
  <c r="J1792" i="11"/>
  <c r="K1792" i="11" s="1"/>
  <c r="J1793" i="11"/>
  <c r="K1793" i="11" s="1"/>
  <c r="J1794" i="11"/>
  <c r="J1795" i="11"/>
  <c r="J1796" i="11"/>
  <c r="J1797" i="11"/>
  <c r="K1797" i="11" s="1"/>
  <c r="J1798" i="11"/>
  <c r="J1799" i="11"/>
  <c r="K1799" i="11" s="1"/>
  <c r="J1800" i="11"/>
  <c r="K1800" i="11" s="1"/>
  <c r="J1801" i="11"/>
  <c r="K1801" i="11" s="1"/>
  <c r="J1802" i="11"/>
  <c r="K1802" i="11" s="1"/>
  <c r="J1803" i="11"/>
  <c r="J1804" i="11"/>
  <c r="J1805" i="11"/>
  <c r="K1805" i="11" s="1"/>
  <c r="J1806" i="11"/>
  <c r="K1806" i="11" s="1"/>
  <c r="J1807" i="11"/>
  <c r="J1808" i="11"/>
  <c r="J1809" i="11"/>
  <c r="K1809" i="11" s="1"/>
  <c r="J1810" i="11"/>
  <c r="J1811" i="11"/>
  <c r="K1811" i="11" s="1"/>
  <c r="J1812" i="11"/>
  <c r="K1812" i="11" s="1"/>
  <c r="J1813" i="11"/>
  <c r="J1814" i="11"/>
  <c r="J1815" i="11"/>
  <c r="J1816" i="11"/>
  <c r="J1817" i="11"/>
  <c r="J1818" i="11"/>
  <c r="J1819" i="11"/>
  <c r="K1819" i="11" s="1"/>
  <c r="J1820" i="11"/>
  <c r="J1821" i="11"/>
  <c r="K1821" i="11" s="1"/>
  <c r="J1822" i="11"/>
  <c r="K1822" i="11" s="1"/>
  <c r="J1823" i="11"/>
  <c r="K1823" i="11" s="1"/>
  <c r="J1824" i="11"/>
  <c r="J1825" i="11"/>
  <c r="J1826" i="11"/>
  <c r="J1827" i="11"/>
  <c r="J1828" i="11"/>
  <c r="J1829" i="11"/>
  <c r="K1829" i="11" s="1"/>
  <c r="J1830" i="11"/>
  <c r="J1831" i="11"/>
  <c r="K1831" i="11" s="1"/>
  <c r="J1832" i="11"/>
  <c r="K1832" i="11" s="1"/>
  <c r="J1833" i="11"/>
  <c r="K1833" i="11" s="1"/>
  <c r="J1834" i="11"/>
  <c r="J1835" i="11"/>
  <c r="J1836" i="11"/>
  <c r="J1837" i="11"/>
  <c r="J1838" i="11"/>
  <c r="J1839" i="11"/>
  <c r="K1839" i="11" s="1"/>
  <c r="J1840" i="11"/>
  <c r="K1840" i="11" s="1"/>
  <c r="J1841" i="11"/>
  <c r="K1841" i="11" s="1"/>
  <c r="J1842" i="11"/>
  <c r="K1842" i="11" s="1"/>
  <c r="J1843" i="11"/>
  <c r="K1843" i="11" s="1"/>
  <c r="J1844" i="11"/>
  <c r="J1845" i="11"/>
  <c r="J1846" i="11"/>
  <c r="J1847" i="11"/>
  <c r="J1848" i="11"/>
  <c r="J1849" i="11"/>
  <c r="K1849" i="11" s="1"/>
  <c r="J1850" i="11"/>
  <c r="J1851" i="11"/>
  <c r="K1851" i="11" s="1"/>
  <c r="J1852" i="11"/>
  <c r="K1852" i="11" s="1"/>
  <c r="J1853" i="11"/>
  <c r="K1853" i="11" s="1"/>
  <c r="J1854" i="11"/>
  <c r="J1855" i="11"/>
  <c r="J1856" i="11"/>
  <c r="J1857" i="11"/>
  <c r="J1858" i="11"/>
  <c r="J1859" i="11"/>
  <c r="J1860" i="11"/>
  <c r="J1861" i="11"/>
  <c r="K1861" i="11" s="1"/>
  <c r="J1862" i="11"/>
  <c r="K1862" i="11" s="1"/>
  <c r="J1863" i="11"/>
  <c r="K1863" i="11" s="1"/>
  <c r="J1864" i="11"/>
  <c r="J1865" i="11"/>
  <c r="J1866" i="11"/>
  <c r="K1866" i="11" s="1"/>
  <c r="J1867" i="11"/>
  <c r="J1868" i="11"/>
  <c r="J1869" i="11"/>
  <c r="K1869" i="11" s="1"/>
  <c r="J1870" i="11"/>
  <c r="J1871" i="11"/>
  <c r="K1871" i="11" s="1"/>
  <c r="J1872" i="11"/>
  <c r="J1873" i="11"/>
  <c r="K1873" i="11" s="1"/>
  <c r="J1874" i="11"/>
  <c r="J1875" i="11"/>
  <c r="J1876" i="11"/>
  <c r="J1877" i="11"/>
  <c r="J1878" i="11"/>
  <c r="J1879" i="11"/>
  <c r="J1880" i="11"/>
  <c r="J1881" i="11"/>
  <c r="K1881" i="11" s="1"/>
  <c r="J1882" i="11"/>
  <c r="K1882" i="11" s="1"/>
  <c r="J1883" i="11"/>
  <c r="K1883" i="11" s="1"/>
  <c r="J1884" i="11"/>
  <c r="J1885" i="11"/>
  <c r="J1886" i="11"/>
  <c r="K1886" i="11" s="1"/>
  <c r="J1887" i="11"/>
  <c r="J1888" i="11"/>
  <c r="J1889" i="11"/>
  <c r="K1889" i="11" s="1"/>
  <c r="J1890" i="11"/>
  <c r="K1890" i="11" s="1"/>
  <c r="J1891" i="11"/>
  <c r="K1891" i="11" s="1"/>
  <c r="J1892" i="11"/>
  <c r="K1892" i="11" s="1"/>
  <c r="J1893" i="11"/>
  <c r="K1893" i="11" s="1"/>
  <c r="J1894" i="11"/>
  <c r="J1895" i="11"/>
  <c r="J1896" i="11"/>
  <c r="J1897" i="11"/>
  <c r="J1898" i="11"/>
  <c r="J1899" i="11"/>
  <c r="K1899" i="11" s="1"/>
  <c r="J1900" i="11"/>
  <c r="K1900" i="11" s="1"/>
  <c r="J1901" i="11"/>
  <c r="K1901" i="11" s="1"/>
  <c r="J1902" i="11"/>
  <c r="K1902" i="11" s="1"/>
  <c r="J1903" i="11"/>
  <c r="K1903" i="11" s="1"/>
  <c r="J1904" i="11"/>
  <c r="J1905" i="11"/>
  <c r="J1906" i="11"/>
  <c r="J1907" i="11"/>
  <c r="J1908" i="11"/>
  <c r="K1908" i="11" s="1"/>
  <c r="J1909" i="11"/>
  <c r="K1909" i="11" s="1"/>
  <c r="J1910" i="11"/>
  <c r="J1911" i="11"/>
  <c r="J1912" i="11"/>
  <c r="K1912" i="11" s="1"/>
  <c r="J1913" i="11"/>
  <c r="K1913" i="11" s="1"/>
  <c r="J1914" i="11"/>
  <c r="J1915" i="11"/>
  <c r="J1916" i="11"/>
  <c r="J1917" i="11"/>
  <c r="J1918" i="11"/>
  <c r="J1919" i="11"/>
  <c r="J1920" i="11"/>
  <c r="J1921" i="11"/>
  <c r="K1921" i="11" s="1"/>
  <c r="J1922" i="11"/>
  <c r="K1922" i="11" s="1"/>
  <c r="J1923" i="11"/>
  <c r="K1923" i="11" s="1"/>
  <c r="J1924" i="11"/>
  <c r="J1925" i="11"/>
  <c r="J1926" i="11"/>
  <c r="J1927" i="11"/>
  <c r="K1927" i="11" s="1"/>
  <c r="J1928" i="11"/>
  <c r="J1929" i="11"/>
  <c r="K1929" i="11" s="1"/>
  <c r="J1930" i="11"/>
  <c r="K1930" i="11" s="1"/>
  <c r="J1931" i="11"/>
  <c r="K1931" i="11" s="1"/>
  <c r="J1932" i="11"/>
  <c r="K1932" i="11" s="1"/>
  <c r="J1933" i="11"/>
  <c r="K1933" i="11" s="1"/>
  <c r="J1934" i="11"/>
  <c r="J1935" i="11"/>
  <c r="J1936" i="11"/>
  <c r="J1937" i="11"/>
  <c r="J1938" i="11"/>
  <c r="J1939" i="11"/>
  <c r="K1939" i="11" s="1"/>
  <c r="J1940" i="11"/>
  <c r="K1940" i="11" s="1"/>
  <c r="J1941" i="11"/>
  <c r="K1941" i="11" s="1"/>
  <c r="J1942" i="11"/>
  <c r="K1942" i="11" s="1"/>
  <c r="J1943" i="11"/>
  <c r="K1943" i="11" s="1"/>
  <c r="J1944" i="11"/>
  <c r="J1945" i="11"/>
  <c r="J1946" i="11"/>
  <c r="K1946" i="11" s="1"/>
  <c r="J1947" i="11"/>
  <c r="J1948" i="11"/>
  <c r="K1948" i="11" s="1"/>
  <c r="J1949" i="11"/>
  <c r="K1949" i="11" s="1"/>
  <c r="J1950" i="11"/>
  <c r="K1950" i="11" s="1"/>
  <c r="J1951" i="11"/>
  <c r="K1951" i="11" s="1"/>
  <c r="J1952" i="11"/>
  <c r="K1952" i="11" s="1"/>
  <c r="J1953" i="11"/>
  <c r="K1953" i="11" s="1"/>
  <c r="J1954" i="11"/>
  <c r="J1955" i="11"/>
  <c r="J1956" i="11"/>
  <c r="J1957" i="11"/>
  <c r="K1957" i="11" s="1"/>
  <c r="J1958" i="11"/>
  <c r="J1959" i="11"/>
  <c r="J1960" i="11"/>
  <c r="J1961" i="11"/>
  <c r="K1961" i="11" s="1"/>
  <c r="J1962" i="11"/>
  <c r="K1962" i="11" s="1"/>
  <c r="J1963" i="11"/>
  <c r="K1963" i="11" s="1"/>
  <c r="J1964" i="11"/>
  <c r="J1965" i="11"/>
  <c r="J1966" i="11"/>
  <c r="J1967" i="11"/>
  <c r="J1968" i="11"/>
  <c r="J1969" i="11"/>
  <c r="K1969" i="11" s="1"/>
  <c r="J1970" i="11"/>
  <c r="J1971" i="11"/>
  <c r="J1972" i="11"/>
  <c r="J1973" i="11"/>
  <c r="K1973" i="11" s="1"/>
  <c r="J1974" i="11"/>
  <c r="J1975" i="11"/>
  <c r="J1976" i="11"/>
  <c r="J1977" i="11"/>
  <c r="K1977" i="11" s="1"/>
  <c r="J1978" i="11"/>
  <c r="J1979" i="11"/>
  <c r="J1980" i="11"/>
  <c r="J1981" i="11"/>
  <c r="K1981" i="11" s="1"/>
  <c r="J1982" i="11"/>
  <c r="K1982" i="11" s="1"/>
  <c r="J1983" i="11"/>
  <c r="K1983" i="11" s="1"/>
  <c r="J1984" i="11"/>
  <c r="J1985" i="11"/>
  <c r="J1986" i="11"/>
  <c r="J1987" i="11"/>
  <c r="K1987" i="11" s="1"/>
  <c r="J1988" i="11"/>
  <c r="K1988" i="11" s="1"/>
  <c r="J1989" i="11"/>
  <c r="K1989" i="11" s="1"/>
  <c r="J1990" i="11"/>
  <c r="K1990" i="11" s="1"/>
  <c r="J1991" i="11"/>
  <c r="K1991" i="11" s="1"/>
  <c r="J1992" i="11"/>
  <c r="K1992" i="11" s="1"/>
  <c r="J1993" i="11"/>
  <c r="K1993" i="11" s="1"/>
  <c r="J1994" i="11"/>
  <c r="J1995" i="11"/>
  <c r="J1996" i="11"/>
  <c r="J1997" i="11"/>
  <c r="J1998" i="11"/>
  <c r="J1999" i="11"/>
  <c r="J2000" i="11"/>
  <c r="K2000" i="11" s="1"/>
  <c r="J2001" i="11"/>
  <c r="K2001" i="11" s="1"/>
  <c r="J2002" i="11"/>
  <c r="K2002" i="11" s="1"/>
  <c r="J2003" i="11"/>
  <c r="K2003" i="11" s="1"/>
  <c r="J2004" i="11"/>
  <c r="J2005" i="11"/>
  <c r="J2006" i="11"/>
  <c r="K2006" i="11" s="1"/>
  <c r="J2007" i="11"/>
  <c r="J2008" i="11"/>
  <c r="K2008" i="11" s="1"/>
  <c r="J2009" i="11"/>
  <c r="K2009" i="11" s="1"/>
  <c r="J2010" i="11"/>
  <c r="K2010" i="11" s="1"/>
  <c r="J2011" i="11"/>
  <c r="K2011" i="11" s="1"/>
  <c r="J2012" i="11"/>
  <c r="K2012" i="11" s="1"/>
  <c r="J2013" i="11"/>
  <c r="K2013" i="11" s="1"/>
  <c r="J2014" i="11"/>
  <c r="J2015" i="11"/>
  <c r="J2016" i="11"/>
  <c r="J2017" i="11"/>
  <c r="K2017" i="11" s="1"/>
  <c r="J2018" i="11"/>
  <c r="J2019" i="11"/>
  <c r="K2019" i="11" s="1"/>
  <c r="J2020" i="11"/>
  <c r="J2021" i="11"/>
  <c r="K2021" i="11" s="1"/>
  <c r="J2022" i="11"/>
  <c r="J2023" i="11"/>
  <c r="K2023" i="11" s="1"/>
  <c r="J2024" i="11"/>
  <c r="J2025" i="11"/>
  <c r="J2026" i="11"/>
  <c r="J2027" i="11"/>
  <c r="J2028" i="11"/>
  <c r="J2029" i="11"/>
  <c r="K2029" i="11" s="1"/>
  <c r="J2030" i="11"/>
  <c r="J2031" i="11"/>
  <c r="K2031" i="11" s="1"/>
  <c r="J2032" i="11"/>
  <c r="J2033" i="11"/>
  <c r="K2033" i="11" s="1"/>
  <c r="J2034" i="11"/>
  <c r="J2035" i="11"/>
  <c r="J2036" i="11"/>
  <c r="J2037" i="11"/>
  <c r="K2037" i="11" s="1"/>
  <c r="J2038" i="11"/>
  <c r="J2039" i="11"/>
  <c r="K2039" i="11" s="1"/>
  <c r="J2040" i="11"/>
  <c r="K2040" i="11" s="1"/>
  <c r="J2041" i="11"/>
  <c r="K2041" i="11" s="1"/>
  <c r="J2042" i="11"/>
  <c r="K2042" i="11" s="1"/>
  <c r="J2043" i="11"/>
  <c r="K2043" i="11" s="1"/>
  <c r="J2044" i="11"/>
  <c r="J2045" i="11"/>
  <c r="J2046" i="11"/>
  <c r="J2047" i="11"/>
  <c r="J2048" i="11"/>
  <c r="J2049" i="11"/>
  <c r="K2049" i="11" s="1"/>
  <c r="J2050" i="11"/>
  <c r="K2050" i="11" s="1"/>
  <c r="J2051" i="11"/>
  <c r="K2051" i="11" s="1"/>
  <c r="J2052" i="11"/>
  <c r="K2052" i="11" s="1"/>
  <c r="J2053" i="11"/>
  <c r="K2053" i="11" s="1"/>
  <c r="J2054" i="11"/>
  <c r="J2055" i="11"/>
  <c r="J2056" i="11"/>
  <c r="J2057" i="11"/>
  <c r="K2057" i="11" s="1"/>
  <c r="J2058" i="11"/>
  <c r="J2059" i="11"/>
  <c r="J2060" i="11"/>
  <c r="K2060" i="11" s="1"/>
  <c r="J2061" i="11"/>
  <c r="K2061" i="11" s="1"/>
  <c r="J2062" i="11"/>
  <c r="K2062" i="11" s="1"/>
  <c r="J2063" i="11"/>
  <c r="K2063" i="11" s="1"/>
  <c r="J2064" i="11"/>
  <c r="J2065" i="11"/>
  <c r="J2066" i="11"/>
  <c r="J2067" i="11"/>
  <c r="J2068" i="11"/>
  <c r="J2069" i="11"/>
  <c r="K2069" i="11" s="1"/>
  <c r="J2070" i="11"/>
  <c r="K2070" i="11" s="1"/>
  <c r="J2071" i="11"/>
  <c r="J2072" i="11"/>
  <c r="K2072" i="11" s="1"/>
  <c r="J2073" i="11"/>
  <c r="K2073" i="11" s="1"/>
  <c r="J2074" i="11"/>
  <c r="J2075" i="11"/>
  <c r="J2076" i="11"/>
  <c r="J2077" i="11"/>
  <c r="J2078" i="11"/>
  <c r="J2079" i="11"/>
  <c r="K2079" i="11" s="1"/>
  <c r="J2080" i="11"/>
  <c r="J2081" i="11"/>
  <c r="J2082" i="11"/>
  <c r="K2082" i="11" s="1"/>
  <c r="J2083" i="11"/>
  <c r="K2083" i="11" s="1"/>
  <c r="J2084" i="11"/>
  <c r="J2085" i="11"/>
  <c r="J2086" i="11"/>
  <c r="K2086" i="11" s="1"/>
  <c r="J2087" i="11"/>
  <c r="J2088" i="11"/>
  <c r="J2089" i="11"/>
  <c r="K2089" i="11" s="1"/>
  <c r="J2090" i="11"/>
  <c r="K2090" i="11" s="1"/>
  <c r="J2091" i="11"/>
  <c r="K2091" i="11" s="1"/>
  <c r="J2092" i="11"/>
  <c r="K2092" i="11" s="1"/>
  <c r="J2093" i="11"/>
  <c r="K2093" i="11" s="1"/>
  <c r="J2094" i="11"/>
  <c r="J2095" i="11"/>
  <c r="J2096" i="11"/>
  <c r="J2097" i="11"/>
  <c r="J2098" i="11"/>
  <c r="J2099" i="11"/>
  <c r="J2100" i="11"/>
  <c r="K2100" i="11" s="1"/>
  <c r="J2101" i="11"/>
  <c r="K2101" i="11" s="1"/>
  <c r="J2102" i="11"/>
  <c r="K2102" i="11" s="1"/>
  <c r="J2103" i="11"/>
  <c r="K2103" i="11" s="1"/>
  <c r="J2104" i="11"/>
  <c r="J2105" i="11"/>
  <c r="J2106" i="11"/>
  <c r="K2106" i="11" s="1"/>
  <c r="J2107" i="11"/>
  <c r="J2108" i="11"/>
  <c r="K2108" i="11" s="1"/>
  <c r="J2109" i="11"/>
  <c r="K2109" i="11" s="1"/>
  <c r="J2110" i="11"/>
  <c r="K2110" i="11" s="1"/>
  <c r="J2111" i="11"/>
  <c r="J2112" i="11"/>
  <c r="K2112" i="11" s="1"/>
  <c r="J2113" i="11"/>
  <c r="K2113" i="11" s="1"/>
  <c r="J2114" i="11"/>
  <c r="J2115" i="11"/>
  <c r="J2116" i="11"/>
  <c r="J2117" i="11"/>
  <c r="J2118" i="11"/>
  <c r="J2119" i="11"/>
  <c r="J2120" i="11"/>
  <c r="J2121" i="11"/>
  <c r="J2122" i="11"/>
  <c r="K2122" i="11" s="1"/>
  <c r="J2123" i="11"/>
  <c r="K2123" i="11" s="1"/>
  <c r="J2124" i="11"/>
  <c r="J2125" i="11"/>
  <c r="J2126" i="11"/>
  <c r="J2127" i="11"/>
  <c r="J2128" i="11"/>
  <c r="J2129" i="11"/>
  <c r="K2129" i="11" s="1"/>
  <c r="J2130" i="11"/>
  <c r="K2130" i="11" s="1"/>
  <c r="J2131" i="11"/>
  <c r="K2131" i="11" s="1"/>
  <c r="J2132" i="11"/>
  <c r="K2132" i="11" s="1"/>
  <c r="J2133" i="11"/>
  <c r="K2133" i="11" s="1"/>
  <c r="J2134" i="11"/>
  <c r="J2135" i="11"/>
  <c r="J2136" i="11"/>
  <c r="J2137" i="11"/>
  <c r="J2138" i="11"/>
  <c r="J2139" i="11"/>
  <c r="K2139" i="11" s="1"/>
  <c r="J2140" i="11"/>
  <c r="K2140" i="11" s="1"/>
  <c r="J2141" i="11"/>
  <c r="K2141" i="11" s="1"/>
  <c r="J2142" i="11"/>
  <c r="K2142" i="11" s="1"/>
  <c r="J2143" i="11"/>
  <c r="K2143" i="11" s="1"/>
  <c r="J2144" i="11"/>
  <c r="J2145" i="11"/>
  <c r="J2146" i="11"/>
  <c r="K2146" i="11" s="1"/>
  <c r="J2147" i="11"/>
  <c r="J2148" i="11"/>
  <c r="J2149" i="11"/>
  <c r="K2149" i="11" s="1"/>
  <c r="J2150" i="11"/>
  <c r="K2150" i="11" s="1"/>
  <c r="J2151" i="11"/>
  <c r="K2151" i="11" s="1"/>
  <c r="J2152" i="11"/>
  <c r="K2152" i="11" s="1"/>
  <c r="J2153" i="11"/>
  <c r="K2153" i="11" s="1"/>
  <c r="J2154" i="11"/>
  <c r="J2155" i="11"/>
  <c r="J2156" i="11"/>
  <c r="J2157" i="11"/>
  <c r="K2157" i="11" s="1"/>
  <c r="J2158" i="11"/>
  <c r="J2159" i="11"/>
  <c r="J2160" i="11"/>
  <c r="J2161" i="11"/>
  <c r="K2161" i="11" s="1"/>
  <c r="J2162" i="11"/>
  <c r="K2162" i="11" s="1"/>
  <c r="J2163" i="11"/>
  <c r="K2163" i="11" s="1"/>
  <c r="J2164" i="11"/>
  <c r="J2165" i="11"/>
  <c r="J2166" i="11"/>
  <c r="K2166" i="11" s="1"/>
  <c r="J2167" i="11"/>
  <c r="J2168" i="11"/>
  <c r="K2168" i="11" s="1"/>
  <c r="J2169" i="11"/>
  <c r="K2169" i="11" s="1"/>
  <c r="J2170" i="11"/>
  <c r="K2170" i="11" s="1"/>
  <c r="J2171" i="11"/>
  <c r="K2171" i="11" s="1"/>
  <c r="J2172" i="11"/>
  <c r="K2172" i="11" s="1"/>
  <c r="J2173" i="11"/>
  <c r="K2173" i="11" s="1"/>
  <c r="J2174" i="11"/>
  <c r="J2175" i="11"/>
  <c r="J2176" i="11"/>
  <c r="J2177" i="11"/>
  <c r="K2177" i="11" s="1"/>
  <c r="J2178" i="11"/>
  <c r="J2179" i="11"/>
  <c r="K2179" i="11" s="1"/>
  <c r="J2180" i="11"/>
  <c r="K2180" i="11" s="1"/>
  <c r="J2181" i="11"/>
  <c r="K2181" i="11" s="1"/>
  <c r="J2182" i="11"/>
  <c r="K2182" i="11" s="1"/>
  <c r="J2183" i="11"/>
  <c r="J2184" i="11"/>
  <c r="J2185" i="11"/>
  <c r="K2185" i="11" s="1"/>
  <c r="J2186" i="11"/>
  <c r="K2186" i="11" s="1"/>
  <c r="J2187" i="11"/>
  <c r="J2188" i="11"/>
  <c r="J2189" i="11"/>
  <c r="K2189" i="11" s="1"/>
  <c r="J2190" i="11"/>
  <c r="K2190" i="11" s="1"/>
  <c r="J2191" i="11"/>
  <c r="K2191" i="11" s="1"/>
  <c r="J2192" i="11"/>
  <c r="K2192" i="11" s="1"/>
  <c r="J2193" i="11"/>
  <c r="K2193" i="11" s="1"/>
  <c r="J2194" i="11"/>
  <c r="J2195" i="11"/>
  <c r="J2196" i="11"/>
  <c r="J2197" i="11"/>
  <c r="J2198" i="11"/>
  <c r="J2199" i="11"/>
  <c r="J2200" i="11"/>
  <c r="J2201" i="11"/>
  <c r="K2201" i="11" s="1"/>
  <c r="J2202" i="11"/>
  <c r="K2202" i="11" s="1"/>
  <c r="J2203" i="11"/>
  <c r="K2203" i="11" s="1"/>
  <c r="J2204" i="11"/>
  <c r="J2205" i="11"/>
  <c r="K2205" i="11" s="1"/>
  <c r="J2206" i="11"/>
  <c r="J2207" i="11"/>
  <c r="J2208" i="11"/>
  <c r="J2209" i="11"/>
  <c r="K2209" i="11" s="1"/>
  <c r="J2210" i="11"/>
  <c r="J2211" i="11"/>
  <c r="J2212" i="11"/>
  <c r="K2212" i="11" s="1"/>
  <c r="J2213" i="11"/>
  <c r="K2213" i="11" s="1"/>
  <c r="J2214" i="11"/>
  <c r="J2215" i="11"/>
  <c r="J2216" i="11"/>
  <c r="J2217" i="11"/>
  <c r="J2218" i="11"/>
  <c r="J2219" i="11"/>
  <c r="J2220" i="11"/>
  <c r="J2221" i="11"/>
  <c r="J2222" i="11"/>
  <c r="K2222" i="11" s="1"/>
  <c r="J2223" i="11"/>
  <c r="J2224" i="11"/>
  <c r="J2225" i="11"/>
  <c r="J2226" i="11"/>
  <c r="K2226" i="11" s="1"/>
  <c r="J2227" i="11"/>
  <c r="K2227" i="11" s="1"/>
  <c r="J2228" i="11"/>
  <c r="J2229" i="11"/>
  <c r="K2229" i="11" s="1"/>
  <c r="J2230" i="11"/>
  <c r="J2231" i="11"/>
  <c r="J2232" i="11"/>
  <c r="J2233" i="11"/>
  <c r="K2233" i="11" s="1"/>
  <c r="J2234" i="11"/>
  <c r="J2235" i="11"/>
  <c r="J2236" i="11"/>
  <c r="J2237" i="11"/>
  <c r="K2237" i="11" s="1"/>
  <c r="J2238" i="11"/>
  <c r="J2239" i="11"/>
  <c r="J2240" i="11"/>
  <c r="J2241" i="11"/>
  <c r="J2242" i="11"/>
  <c r="J2243" i="11"/>
  <c r="K2243" i="11" s="1"/>
  <c r="J2244" i="11"/>
  <c r="J2245" i="11"/>
  <c r="J2246" i="11"/>
  <c r="K2246" i="11" s="1"/>
  <c r="J2247" i="11"/>
  <c r="J2248" i="11"/>
  <c r="K2248" i="11" s="1"/>
  <c r="J2249" i="11"/>
  <c r="K2249" i="11" s="1"/>
  <c r="J2250" i="11"/>
  <c r="K2250" i="11" s="1"/>
  <c r="J2251" i="11"/>
  <c r="K2251" i="11" s="1"/>
  <c r="J2252" i="11"/>
  <c r="J2253" i="11"/>
  <c r="K2253" i="11" s="1"/>
  <c r="J2254" i="11"/>
  <c r="J2255" i="11"/>
  <c r="J2256" i="11"/>
  <c r="J2257" i="11"/>
  <c r="J2258" i="11"/>
  <c r="J2259" i="11"/>
  <c r="K2259" i="11" s="1"/>
  <c r="J2260" i="11"/>
  <c r="K2260" i="11" s="1"/>
  <c r="J2261" i="11"/>
  <c r="K2261" i="11" s="1"/>
  <c r="J2262" i="11"/>
  <c r="K2262" i="11" s="1"/>
  <c r="J2263" i="11"/>
  <c r="K2263" i="11" s="1"/>
  <c r="J2264" i="11"/>
  <c r="J2265" i="11"/>
  <c r="J2266" i="11"/>
  <c r="K2266" i="11" s="1"/>
  <c r="J2267" i="11"/>
  <c r="J2268" i="11"/>
  <c r="J2269" i="11"/>
  <c r="K2269" i="11" s="1"/>
  <c r="J2270" i="11"/>
  <c r="K2270" i="11" s="1"/>
  <c r="J2271" i="11"/>
  <c r="K2271" i="11" s="1"/>
  <c r="J2272" i="11"/>
  <c r="K2272" i="11" s="1"/>
  <c r="J2273" i="11"/>
  <c r="K2273" i="11" s="1"/>
  <c r="J2274" i="11"/>
  <c r="J2275" i="11"/>
  <c r="J2276" i="11"/>
  <c r="J2277" i="11"/>
  <c r="K2277" i="11" s="1"/>
  <c r="J2278" i="11"/>
  <c r="J2279" i="11"/>
  <c r="K2279" i="11" s="1"/>
  <c r="J2280" i="11"/>
  <c r="K2280" i="11" s="1"/>
  <c r="J2281" i="11"/>
  <c r="K2281" i="11" s="1"/>
  <c r="J2282" i="11"/>
  <c r="K2282" i="11" s="1"/>
  <c r="J2283" i="11"/>
  <c r="K2283" i="11" s="1"/>
  <c r="J2284" i="11"/>
  <c r="J2285" i="11"/>
  <c r="J2286" i="11"/>
  <c r="K2286" i="11" s="1"/>
  <c r="J2287" i="11"/>
  <c r="J2288" i="11"/>
  <c r="K2288" i="11" s="1"/>
  <c r="J2289" i="11"/>
  <c r="J2290" i="11"/>
  <c r="J2291" i="11"/>
  <c r="K2291" i="11" s="1"/>
  <c r="J2292" i="11"/>
  <c r="K2292" i="11" s="1"/>
  <c r="J2293" i="11"/>
  <c r="K2293" i="11" s="1"/>
  <c r="J2294" i="11"/>
  <c r="J2295" i="11"/>
  <c r="J2296" i="11"/>
  <c r="J2297" i="11"/>
  <c r="K2297" i="11" s="1"/>
  <c r="J2298" i="11"/>
  <c r="K2298" i="11" s="1"/>
  <c r="J2299" i="11"/>
  <c r="J2300" i="11"/>
  <c r="K2300" i="11" s="1"/>
  <c r="J2301" i="11"/>
  <c r="K2301" i="11" s="1"/>
  <c r="J2302" i="11"/>
  <c r="K2302" i="11" s="1"/>
  <c r="J2303" i="11"/>
  <c r="K2303" i="11" s="1"/>
  <c r="J2304" i="11"/>
  <c r="J2305" i="11"/>
  <c r="J2306" i="11"/>
  <c r="K2306" i="11" s="1"/>
  <c r="J2307" i="11"/>
  <c r="J2308" i="11"/>
  <c r="K2308" i="11" s="1"/>
  <c r="J2309" i="11"/>
  <c r="K2309" i="11" s="1"/>
  <c r="J2310" i="11"/>
  <c r="K2310" i="11" s="1"/>
  <c r="J2311" i="11"/>
  <c r="K2311" i="11" s="1"/>
  <c r="J2312" i="11"/>
  <c r="K2312" i="11" s="1"/>
  <c r="J2313" i="11"/>
  <c r="K2313" i="11" s="1"/>
  <c r="J2314" i="11"/>
  <c r="J2315" i="11"/>
  <c r="J2316" i="11"/>
  <c r="J2317" i="11"/>
  <c r="K2317" i="11" s="1"/>
  <c r="J2318" i="11"/>
  <c r="K2318" i="11" s="1"/>
  <c r="J2319" i="11"/>
  <c r="K2319" i="11" s="1"/>
  <c r="J2320" i="11"/>
  <c r="J2321" i="11"/>
  <c r="J2322" i="11"/>
  <c r="K2322" i="11" s="1"/>
  <c r="J2323" i="11"/>
  <c r="J2324" i="11"/>
  <c r="J2325" i="11"/>
  <c r="K2325" i="11" s="1"/>
  <c r="J2326" i="11"/>
  <c r="K2326" i="11" s="1"/>
  <c r="J2327" i="11"/>
  <c r="K2327" i="11" s="1"/>
  <c r="J2328" i="11"/>
  <c r="K2328" i="11" s="1"/>
  <c r="J2329" i="11"/>
  <c r="K2329" i="11" s="1"/>
  <c r="J2330" i="11"/>
  <c r="K2330" i="11" s="1"/>
  <c r="J2331" i="11"/>
  <c r="K2331" i="11" s="1"/>
  <c r="J2332" i="11"/>
  <c r="K2332" i="11" s="1"/>
  <c r="J2333" i="11"/>
  <c r="K2333" i="11" s="1"/>
  <c r="J2334" i="11"/>
  <c r="J2335" i="11"/>
  <c r="J2336" i="11"/>
  <c r="J2337" i="11"/>
  <c r="J2338" i="11"/>
  <c r="J2339" i="11"/>
  <c r="J2340" i="11"/>
  <c r="K2340" i="11" s="1"/>
  <c r="J2341" i="11"/>
  <c r="K2341" i="11" s="1"/>
  <c r="J2342" i="11"/>
  <c r="K2342" i="11" s="1"/>
  <c r="J2343" i="11"/>
  <c r="J2344" i="11"/>
  <c r="J2345" i="11"/>
  <c r="K2345" i="11" s="1"/>
  <c r="J2346" i="11"/>
  <c r="K2346" i="11" s="1"/>
  <c r="J2347" i="11"/>
  <c r="J2348" i="11"/>
  <c r="K2348" i="11" s="1"/>
  <c r="J2349" i="11"/>
  <c r="K2349" i="11" s="1"/>
  <c r="J2350" i="11"/>
  <c r="K2350" i="11" s="1"/>
  <c r="J2351" i="11"/>
  <c r="K2351" i="11" s="1"/>
  <c r="J2352" i="11"/>
  <c r="K2352" i="11" s="1"/>
  <c r="J2353" i="11"/>
  <c r="K2353" i="11" s="1"/>
  <c r="J2354" i="11"/>
  <c r="J2355" i="11"/>
  <c r="J2356" i="11"/>
  <c r="J2357" i="11"/>
  <c r="K2357" i="11" s="1"/>
  <c r="J2358" i="11"/>
  <c r="J2359" i="11"/>
  <c r="J2360" i="11"/>
  <c r="K2360" i="11" s="1"/>
  <c r="J2361" i="11"/>
  <c r="K2361" i="11" s="1"/>
  <c r="J2362" i="11"/>
  <c r="K2362" i="11" s="1"/>
  <c r="J2363" i="11"/>
  <c r="K2363" i="11" s="1"/>
  <c r="J2364" i="11"/>
  <c r="J2365" i="11"/>
  <c r="K2365" i="11" s="1"/>
  <c r="J2366" i="11"/>
  <c r="J2367" i="11"/>
  <c r="J2368" i="11"/>
  <c r="K2368" i="11" s="1"/>
  <c r="J2369" i="11"/>
  <c r="K2369" i="11" s="1"/>
  <c r="J2370" i="11"/>
  <c r="J2371" i="11"/>
  <c r="K2371" i="11" s="1"/>
  <c r="J2372" i="11"/>
  <c r="J2373" i="11"/>
  <c r="K2373" i="11" s="1"/>
  <c r="J2374" i="11"/>
  <c r="J2375" i="11"/>
  <c r="J2376" i="11"/>
  <c r="J2377" i="11"/>
  <c r="K2377" i="11" s="1"/>
  <c r="J2378" i="11"/>
  <c r="J2379" i="11"/>
  <c r="K2379" i="11" s="1"/>
  <c r="J2380" i="11"/>
  <c r="K2380" i="11" s="1"/>
  <c r="J2381" i="11"/>
  <c r="K2381" i="11" s="1"/>
  <c r="J2382" i="11"/>
  <c r="K2382" i="11" s="1"/>
  <c r="J2383" i="11"/>
  <c r="K2383" i="11" s="1"/>
  <c r="J2384" i="11"/>
  <c r="J2385" i="11"/>
  <c r="K2385" i="11" s="1"/>
  <c r="J2386" i="11"/>
  <c r="K2386" i="11" s="1"/>
  <c r="J2387" i="11"/>
  <c r="J2388" i="11"/>
  <c r="K2388" i="11" s="1"/>
  <c r="J2389" i="11"/>
  <c r="K2389" i="11" s="1"/>
  <c r="J2390" i="11"/>
  <c r="J2391" i="11"/>
  <c r="K2391" i="11" s="1"/>
  <c r="J2392" i="11"/>
  <c r="K2392" i="11" s="1"/>
  <c r="J2393" i="11"/>
  <c r="K2393" i="11" s="1"/>
  <c r="J2394" i="11"/>
  <c r="J2395" i="11"/>
  <c r="J2396" i="11"/>
  <c r="J2397" i="11"/>
  <c r="K2397" i="11" s="1"/>
  <c r="J2398" i="11"/>
  <c r="J2399" i="11"/>
  <c r="K2399" i="11" s="1"/>
  <c r="J2400" i="11"/>
  <c r="K2400" i="11" s="1"/>
  <c r="J2401" i="11"/>
  <c r="K2401" i="11" s="1"/>
  <c r="J2402" i="11"/>
  <c r="K2402" i="11" s="1"/>
  <c r="J2403" i="11"/>
  <c r="K2403" i="11" s="1"/>
  <c r="J2404" i="11"/>
  <c r="J2405" i="11"/>
  <c r="K2405" i="11" s="1"/>
  <c r="J2406" i="11"/>
  <c r="K2406" i="11" s="1"/>
  <c r="J2407" i="11"/>
  <c r="J2408" i="11"/>
  <c r="K2408" i="11" s="1"/>
  <c r="J2409" i="11"/>
  <c r="J2410" i="11"/>
  <c r="J2411" i="11"/>
  <c r="K2411" i="11" s="1"/>
  <c r="J2412" i="11"/>
  <c r="K2412" i="11" s="1"/>
  <c r="J2413" i="11"/>
  <c r="K2413" i="11" s="1"/>
  <c r="J2414" i="11"/>
  <c r="J2415" i="11"/>
  <c r="J2416" i="11"/>
  <c r="J2417" i="11"/>
  <c r="K2417" i="11" s="1"/>
  <c r="J2418" i="11"/>
  <c r="J2419" i="11"/>
  <c r="K2419" i="11" s="1"/>
  <c r="J2420" i="11"/>
  <c r="K2420" i="11" s="1"/>
  <c r="J2421" i="11"/>
  <c r="J2422" i="11"/>
  <c r="K2422" i="11" s="1"/>
  <c r="J2423" i="11"/>
  <c r="K2423" i="11" s="1"/>
  <c r="J2424" i="11"/>
  <c r="J2425" i="11"/>
  <c r="K2425" i="11" s="1"/>
  <c r="J2426" i="11"/>
  <c r="K2426" i="11" s="1"/>
  <c r="J2427" i="11"/>
  <c r="J2428" i="11"/>
  <c r="J2429" i="11"/>
  <c r="K2429" i="11" s="1"/>
  <c r="J2430" i="11"/>
  <c r="K2430" i="11" s="1"/>
  <c r="J2431" i="11"/>
  <c r="K2431" i="11" s="1"/>
  <c r="J2432" i="11"/>
  <c r="K2432" i="11" s="1"/>
  <c r="J2433" i="11"/>
  <c r="K2433" i="11" s="1"/>
  <c r="J2434" i="11"/>
  <c r="J2435" i="11"/>
  <c r="J2436" i="11"/>
  <c r="J2437" i="11"/>
  <c r="K2437" i="11" s="1"/>
  <c r="J2438" i="11"/>
  <c r="J2439" i="11"/>
  <c r="J2440" i="11"/>
  <c r="K2440" i="11" s="1"/>
  <c r="J2441" i="11"/>
  <c r="K2441" i="11" s="1"/>
  <c r="J2442" i="11"/>
  <c r="K2442" i="11" s="1"/>
  <c r="J2443" i="11"/>
  <c r="K2443" i="11" s="1"/>
  <c r="J2444" i="11"/>
  <c r="J2445" i="11"/>
  <c r="K2445" i="11" s="1"/>
  <c r="J2446" i="11"/>
  <c r="J2447" i="11"/>
  <c r="J2448" i="11"/>
  <c r="J2449" i="11"/>
  <c r="K2449" i="11" s="1"/>
  <c r="J2450" i="11"/>
  <c r="K2450" i="11" s="1"/>
  <c r="J2451" i="11"/>
  <c r="K2451" i="11" s="1"/>
  <c r="J2452" i="11"/>
  <c r="K2452" i="11" s="1"/>
  <c r="J2453" i="11"/>
  <c r="K2453" i="11" s="1"/>
  <c r="J2454" i="11"/>
  <c r="J2455" i="11"/>
  <c r="J2456" i="11"/>
  <c r="J2457" i="11"/>
  <c r="K2457" i="11" s="1"/>
  <c r="J2458" i="11"/>
  <c r="J2459" i="11"/>
  <c r="J2460" i="11"/>
  <c r="J2461" i="11"/>
  <c r="K2461" i="11" s="1"/>
  <c r="J2462" i="11"/>
  <c r="K2462" i="11" s="1"/>
  <c r="J2463" i="11"/>
  <c r="K2463" i="11" s="1"/>
  <c r="J2464" i="11"/>
  <c r="J2465" i="11"/>
  <c r="K2465" i="11" s="1"/>
  <c r="J2466" i="11"/>
  <c r="K2466" i="11" s="1"/>
  <c r="J2467" i="11"/>
  <c r="J2468" i="11"/>
  <c r="J2469" i="11"/>
  <c r="K2469" i="11" s="1"/>
  <c r="J2470" i="11"/>
  <c r="K2470" i="11" s="1"/>
  <c r="J2471" i="11"/>
  <c r="J2472" i="11"/>
  <c r="K2472" i="11" s="1"/>
  <c r="J2473" i="11"/>
  <c r="K2473" i="11" s="1"/>
  <c r="J2474" i="11"/>
  <c r="J2475" i="11"/>
  <c r="J2476" i="11"/>
  <c r="J2477" i="11"/>
  <c r="J2478" i="11"/>
  <c r="J2479" i="11"/>
  <c r="J2480" i="11"/>
  <c r="J2481" i="11"/>
  <c r="J2482" i="11"/>
  <c r="K2482" i="11" s="1"/>
  <c r="J2483" i="11"/>
  <c r="K2483" i="11" s="1"/>
  <c r="J2484" i="11"/>
  <c r="J2485" i="11"/>
  <c r="K2485" i="11" s="1"/>
  <c r="J2486" i="11"/>
  <c r="K2486" i="11" s="1"/>
  <c r="J2487" i="11"/>
  <c r="J2488" i="11"/>
  <c r="J2489" i="11"/>
  <c r="K2489" i="11" s="1"/>
  <c r="J2490" i="11"/>
  <c r="K2490" i="11" s="1"/>
  <c r="J2491" i="11"/>
  <c r="K2491" i="11" s="1"/>
  <c r="J2492" i="11"/>
  <c r="K2492" i="11" s="1"/>
  <c r="J2493" i="11"/>
  <c r="K2493" i="11" s="1"/>
  <c r="J2494" i="11"/>
  <c r="J2495" i="11"/>
  <c r="J2496" i="11"/>
  <c r="J2497" i="11"/>
  <c r="K2497" i="11" s="1"/>
  <c r="J2498" i="11"/>
  <c r="J2499" i="11"/>
  <c r="K2499" i="11" s="1"/>
  <c r="J2500" i="11"/>
  <c r="K2500" i="11" s="1"/>
  <c r="J2501" i="11"/>
  <c r="K2501" i="11" s="1"/>
  <c r="J2502" i="11"/>
  <c r="K2502" i="11" s="1"/>
  <c r="J2503" i="11"/>
  <c r="K2503" i="11" s="1"/>
  <c r="J2504" i="11"/>
  <c r="J2505" i="11"/>
  <c r="K2505" i="11" s="1"/>
  <c r="J2506" i="11"/>
  <c r="J2507" i="11"/>
  <c r="J2508" i="11"/>
  <c r="K2508" i="11" s="1"/>
  <c r="J2509" i="11"/>
  <c r="K2509" i="11" s="1"/>
  <c r="J2510" i="11"/>
  <c r="K2510" i="11" s="1"/>
  <c r="J2511" i="11"/>
  <c r="K2511" i="11" s="1"/>
  <c r="J2512" i="11"/>
  <c r="K2512" i="11" s="1"/>
  <c r="J2513" i="11"/>
  <c r="K2513" i="11" s="1"/>
  <c r="J2514" i="11"/>
  <c r="J2515" i="11"/>
  <c r="J2516" i="11"/>
  <c r="J2517" i="11"/>
  <c r="K2517" i="11" s="1"/>
  <c r="J2518" i="11"/>
  <c r="K2518" i="11" s="1"/>
  <c r="J2519" i="11"/>
  <c r="K2519" i="11" s="1"/>
  <c r="J2520" i="11"/>
  <c r="K2520" i="11" s="1"/>
  <c r="J2521" i="11"/>
  <c r="J2522" i="11"/>
  <c r="K2522" i="11" s="1"/>
  <c r="J2523" i="11"/>
  <c r="K2523" i="11" s="1"/>
  <c r="J2524" i="11"/>
  <c r="J2525" i="11"/>
  <c r="K2525" i="11" s="1"/>
  <c r="J2526" i="11"/>
  <c r="K2526" i="11" s="1"/>
  <c r="J2527" i="11"/>
  <c r="J2528" i="11"/>
  <c r="J2529" i="11"/>
  <c r="J2530" i="11"/>
  <c r="K2530" i="11" s="1"/>
  <c r="J2531" i="11"/>
  <c r="K2531" i="11" s="1"/>
  <c r="J2532" i="11"/>
  <c r="K2532" i="11" s="1"/>
  <c r="J2533" i="11"/>
  <c r="J2534" i="11"/>
  <c r="K2534" i="11" s="1"/>
  <c r="J2535" i="11"/>
  <c r="J2536" i="11"/>
  <c r="J2537" i="11"/>
  <c r="K2537" i="11" s="1"/>
  <c r="J2538" i="11"/>
  <c r="J2539" i="11"/>
  <c r="K2539" i="11" s="1"/>
  <c r="J2540" i="11"/>
  <c r="K2540" i="11" s="1"/>
  <c r="J2541" i="11"/>
  <c r="K2541" i="11" s="1"/>
  <c r="J2542" i="11"/>
  <c r="K2542" i="11" s="1"/>
  <c r="J2543" i="11"/>
  <c r="J2544" i="11"/>
  <c r="J2545" i="11"/>
  <c r="J2546" i="11"/>
  <c r="K2546" i="11" s="1"/>
  <c r="J2547" i="11"/>
  <c r="J2548" i="11"/>
  <c r="J2549" i="11"/>
  <c r="K2549" i="11" s="1"/>
  <c r="J2550" i="11"/>
  <c r="K2550" i="11" s="1"/>
  <c r="J2551" i="11"/>
  <c r="K2551" i="11" s="1"/>
  <c r="J2552" i="11"/>
  <c r="K2552" i="11" s="1"/>
  <c r="J2553" i="11"/>
  <c r="K2553" i="11" s="1"/>
  <c r="J2554" i="11"/>
  <c r="J2555" i="11"/>
  <c r="J2556" i="11"/>
  <c r="J2557" i="11"/>
  <c r="J2558" i="11"/>
  <c r="J2559" i="11"/>
  <c r="J2560" i="11"/>
  <c r="K2560" i="11" s="1"/>
  <c r="J2561" i="11"/>
  <c r="K2561" i="11" s="1"/>
  <c r="J2562" i="11"/>
  <c r="K2562" i="11" s="1"/>
  <c r="J2563" i="11"/>
  <c r="K2563" i="11" s="1"/>
  <c r="J2564" i="11"/>
  <c r="J2565" i="11"/>
  <c r="J2566" i="11"/>
  <c r="K2566" i="11" s="1"/>
  <c r="J2567" i="11"/>
  <c r="J2568" i="11"/>
  <c r="J2569" i="11"/>
  <c r="K2569" i="11" s="1"/>
  <c r="J2570" i="11"/>
  <c r="K2570" i="11" s="1"/>
  <c r="J2571" i="11"/>
  <c r="K2571" i="11" s="1"/>
  <c r="J2572" i="11"/>
  <c r="J2573" i="11"/>
  <c r="K2573" i="11" s="1"/>
  <c r="J2574" i="11"/>
  <c r="J2575" i="11"/>
  <c r="J2576" i="11"/>
  <c r="J2577" i="11"/>
  <c r="J2578" i="11"/>
  <c r="J2579" i="11"/>
  <c r="J2580" i="11"/>
  <c r="J2581" i="11"/>
  <c r="K2581" i="11" s="1"/>
  <c r="J2582" i="11"/>
  <c r="K2582" i="11" s="1"/>
  <c r="J2583" i="11"/>
  <c r="K2583" i="11" s="1"/>
  <c r="J2584" i="11"/>
  <c r="J2585" i="11"/>
  <c r="K2585" i="11" s="1"/>
  <c r="J2586" i="11"/>
  <c r="K2586" i="11" s="1"/>
  <c r="J2587" i="11"/>
  <c r="J2588" i="11"/>
  <c r="K2588" i="11" s="1"/>
  <c r="J2589" i="11"/>
  <c r="K2589" i="11" s="1"/>
  <c r="J2590" i="11"/>
  <c r="K2590" i="11" s="1"/>
  <c r="J2591" i="11"/>
  <c r="K2591" i="11" s="1"/>
  <c r="J2592" i="11"/>
  <c r="K2592" i="11" s="1"/>
  <c r="J2593" i="11"/>
  <c r="K2593" i="11" s="1"/>
  <c r="J2594" i="11"/>
  <c r="J2595" i="11"/>
  <c r="J2596" i="11"/>
  <c r="J2597" i="11"/>
  <c r="K2597" i="11" s="1"/>
  <c r="J2598" i="11"/>
  <c r="K2598" i="11" s="1"/>
  <c r="J2599" i="11"/>
  <c r="K2599" i="11" s="1"/>
  <c r="J2600" i="11"/>
  <c r="K2600" i="11" s="1"/>
  <c r="J2601" i="11"/>
  <c r="K2601" i="11" s="1"/>
  <c r="J2602" i="11"/>
  <c r="K2602" i="11" s="1"/>
  <c r="J2603" i="11"/>
  <c r="K2603" i="11" s="1"/>
  <c r="J2604" i="11"/>
  <c r="J2605" i="11"/>
  <c r="J2606" i="11"/>
  <c r="K2606" i="11" s="1"/>
  <c r="J2607" i="11"/>
  <c r="J2608" i="11"/>
  <c r="J2609" i="11"/>
  <c r="K2609" i="11" s="1"/>
  <c r="J2610" i="11"/>
  <c r="K2610" i="11" s="1"/>
  <c r="J2611" i="11"/>
  <c r="K2611" i="11" s="1"/>
  <c r="J2612" i="11"/>
  <c r="K2612" i="11" s="1"/>
  <c r="J2613" i="11"/>
  <c r="K2613" i="11" s="1"/>
  <c r="J2614" i="11"/>
  <c r="J2615" i="11"/>
  <c r="J2616" i="11"/>
  <c r="J2617" i="11"/>
  <c r="K2617" i="11" s="1"/>
  <c r="J2618" i="11"/>
  <c r="J2619" i="11"/>
  <c r="K2619" i="11" s="1"/>
  <c r="J2620" i="11"/>
  <c r="K2620" i="11" s="1"/>
  <c r="J2621" i="11"/>
  <c r="K2621" i="11" s="1"/>
  <c r="J2622" i="11"/>
  <c r="K2622" i="11" s="1"/>
  <c r="J2623" i="11"/>
  <c r="K2623" i="11" s="1"/>
  <c r="J2624" i="11"/>
  <c r="J2625" i="11"/>
  <c r="K2625" i="11" s="1"/>
  <c r="J2626" i="11"/>
  <c r="K2626" i="11" s="1"/>
  <c r="J2627" i="11"/>
  <c r="J2628" i="11"/>
  <c r="K2628" i="11" s="1"/>
  <c r="J2629" i="11"/>
  <c r="K2629" i="11" s="1"/>
  <c r="J2630" i="11"/>
  <c r="J2631" i="11"/>
  <c r="K2631" i="11" s="1"/>
  <c r="J2632" i="11"/>
  <c r="K2632" i="11" s="1"/>
  <c r="J2633" i="11"/>
  <c r="K2633" i="11" s="1"/>
  <c r="J2634" i="11"/>
  <c r="J2635" i="11"/>
  <c r="J2636" i="11"/>
  <c r="J2637" i="11"/>
  <c r="K2637" i="11" s="1"/>
  <c r="J2638" i="11"/>
  <c r="J2639" i="11"/>
  <c r="J2640" i="11"/>
  <c r="K2640" i="11" s="1"/>
  <c r="J2641" i="11"/>
  <c r="K2641" i="11" s="1"/>
  <c r="J2642" i="11"/>
  <c r="K2642" i="11" s="1"/>
  <c r="J2643" i="11"/>
  <c r="K2643" i="11" s="1"/>
  <c r="J2644" i="11"/>
  <c r="J2645" i="11"/>
  <c r="K2645" i="11" s="1"/>
  <c r="J2646" i="11"/>
  <c r="K2646" i="11" s="1"/>
  <c r="J2647" i="11"/>
  <c r="J2648" i="11"/>
  <c r="K2648" i="11" s="1"/>
  <c r="J2649" i="11"/>
  <c r="K2649" i="11" s="1"/>
  <c r="J2650" i="11"/>
  <c r="J2651" i="11"/>
  <c r="K2651" i="11" s="1"/>
  <c r="J2652" i="11"/>
  <c r="K2652" i="11" s="1"/>
  <c r="J2653" i="11"/>
  <c r="K2653" i="11" s="1"/>
  <c r="J2654" i="11"/>
  <c r="J2655" i="11"/>
  <c r="J2656" i="11"/>
  <c r="J2657" i="11"/>
  <c r="K2657" i="11" s="1"/>
  <c r="J2658" i="11"/>
  <c r="J2659" i="11"/>
  <c r="K2659" i="11" s="1"/>
  <c r="J2660" i="11"/>
  <c r="K2660" i="11" s="1"/>
  <c r="J2661" i="11"/>
  <c r="J2662" i="11"/>
  <c r="K2662" i="11" s="1"/>
  <c r="J2663" i="11"/>
  <c r="K2663" i="11" s="1"/>
  <c r="J2664" i="11"/>
  <c r="J2665" i="11"/>
  <c r="K2665" i="11" s="1"/>
  <c r="J2666" i="11"/>
  <c r="K2666" i="11" s="1"/>
  <c r="J2667" i="11"/>
  <c r="J2668" i="11"/>
  <c r="K2668" i="11" s="1"/>
  <c r="J2669" i="11"/>
  <c r="K2669" i="11" s="1"/>
  <c r="J2670" i="11"/>
  <c r="K2670" i="11" s="1"/>
  <c r="J2671" i="11"/>
  <c r="K2671" i="11" s="1"/>
  <c r="J2672" i="11"/>
  <c r="J2673" i="11"/>
  <c r="J2674" i="11"/>
  <c r="K2674" i="11" s="1"/>
  <c r="J2675" i="11"/>
  <c r="J2676" i="11"/>
  <c r="J2677" i="11"/>
  <c r="K2677" i="11" s="1"/>
  <c r="J2678" i="11"/>
  <c r="K2678" i="11" s="1"/>
  <c r="J2679" i="11"/>
  <c r="K2679" i="11" s="1"/>
  <c r="J2680" i="11"/>
  <c r="K2680" i="11" s="1"/>
  <c r="J2681" i="11"/>
  <c r="K2681" i="11" s="1"/>
  <c r="J2682" i="11"/>
  <c r="K2682" i="11" s="1"/>
  <c r="J2683" i="11"/>
  <c r="K2683" i="11" s="1"/>
  <c r="J2684" i="11"/>
  <c r="J2685" i="11"/>
  <c r="J2686" i="11"/>
  <c r="K2686" i="11" s="1"/>
  <c r="J2687" i="11"/>
  <c r="J2688" i="11"/>
  <c r="K2688" i="11" s="1"/>
  <c r="J2689" i="11"/>
  <c r="K2689" i="11" s="1"/>
  <c r="J2690" i="11"/>
  <c r="K2690" i="11" s="1"/>
  <c r="J2691" i="11"/>
  <c r="K2691" i="11" s="1"/>
  <c r="J2692" i="11"/>
  <c r="K2692" i="11" s="1"/>
  <c r="J2693" i="11"/>
  <c r="K2693" i="11" s="1"/>
  <c r="J2694" i="11"/>
  <c r="J2695" i="11"/>
  <c r="J2696" i="11"/>
  <c r="J2697" i="11"/>
  <c r="K2697" i="11" s="1"/>
  <c r="J2698" i="11"/>
  <c r="K2698" i="11" s="1"/>
  <c r="J2699" i="11"/>
  <c r="K2699" i="11" s="1"/>
  <c r="J2700" i="11"/>
  <c r="K2700" i="11" s="1"/>
  <c r="J2701" i="11"/>
  <c r="K2701" i="11" s="1"/>
  <c r="J2702" i="11"/>
  <c r="K2702" i="11" s="1"/>
  <c r="J2703" i="11"/>
  <c r="K2703" i="11" s="1"/>
  <c r="J2704" i="11"/>
  <c r="J2705" i="11"/>
  <c r="J2706" i="11"/>
  <c r="K2706" i="11" s="1"/>
  <c r="J2707" i="11"/>
  <c r="J2708" i="11"/>
  <c r="K2708" i="11" s="1"/>
  <c r="J2709" i="11"/>
  <c r="K2709" i="11" s="1"/>
  <c r="J2710" i="11"/>
  <c r="K2710" i="11" s="1"/>
  <c r="J2711" i="11"/>
  <c r="K2711" i="11" s="1"/>
  <c r="J2712" i="11"/>
  <c r="K2712" i="11" s="1"/>
  <c r="J2713" i="11"/>
  <c r="K2713" i="11" s="1"/>
  <c r="J2714" i="11"/>
  <c r="J2715" i="11"/>
  <c r="J2716" i="11"/>
  <c r="J2717" i="11"/>
  <c r="K2717" i="11" s="1"/>
  <c r="J2718" i="11"/>
  <c r="J2719" i="11"/>
  <c r="J2720" i="11"/>
  <c r="K2720" i="11" s="1"/>
  <c r="J2721" i="11"/>
  <c r="J2722" i="11"/>
  <c r="J2723" i="11"/>
  <c r="J2724" i="11"/>
  <c r="J2725" i="11"/>
  <c r="J2726" i="11"/>
  <c r="K2726" i="11" s="1"/>
  <c r="J2727" i="11"/>
  <c r="J2728" i="11"/>
  <c r="K2728" i="11" s="1"/>
  <c r="J2729" i="11"/>
  <c r="K2729" i="11" s="1"/>
  <c r="J2730" i="11"/>
  <c r="K2730" i="11" s="1"/>
  <c r="J2731" i="11"/>
  <c r="K2731" i="11" s="1"/>
  <c r="J2732" i="11"/>
  <c r="K2732" i="11" s="1"/>
  <c r="J2733" i="11"/>
  <c r="K2733" i="11" s="1"/>
  <c r="J2734" i="11"/>
  <c r="J2735" i="11"/>
  <c r="J2736" i="11"/>
  <c r="J2737" i="11"/>
  <c r="J2738" i="11"/>
  <c r="K2738" i="11" s="1"/>
  <c r="J2739" i="11"/>
  <c r="K2739" i="11" s="1"/>
  <c r="J2740" i="11"/>
  <c r="K2740" i="11" s="1"/>
  <c r="J2741" i="11"/>
  <c r="K2741" i="11" s="1"/>
  <c r="J2742" i="11"/>
  <c r="K2742" i="11" s="1"/>
  <c r="J2743" i="11"/>
  <c r="K2743" i="11" s="1"/>
  <c r="J2744" i="11"/>
  <c r="J2745" i="11"/>
  <c r="J2746" i="11"/>
  <c r="K2746" i="11" s="1"/>
  <c r="J2747" i="11"/>
  <c r="J2748" i="11"/>
  <c r="J2749" i="11"/>
  <c r="K2749" i="11" s="1"/>
  <c r="J2750" i="11"/>
  <c r="K2750" i="11" s="1"/>
  <c r="J2751" i="11"/>
  <c r="K2751" i="11" s="1"/>
  <c r="J2752" i="11"/>
  <c r="K2752" i="11" s="1"/>
  <c r="J2753" i="11"/>
  <c r="K2753" i="11" s="1"/>
  <c r="J2754" i="11"/>
  <c r="J2755" i="11"/>
  <c r="K2755" i="11" s="1"/>
  <c r="J2756" i="11"/>
  <c r="J2757" i="11"/>
  <c r="J2758" i="11"/>
  <c r="J2759" i="11"/>
  <c r="J2760" i="11"/>
  <c r="J2761" i="11"/>
  <c r="K2761" i="11" s="1"/>
  <c r="J2762" i="11"/>
  <c r="K2762" i="11" s="1"/>
  <c r="J2763" i="11"/>
  <c r="K2763" i="11" s="1"/>
  <c r="J2764" i="11"/>
  <c r="J2765" i="11"/>
  <c r="K2765" i="11" s="1"/>
  <c r="J2766" i="11"/>
  <c r="K2766" i="11" s="1"/>
  <c r="J2767" i="11"/>
  <c r="J2768" i="11"/>
  <c r="J2769" i="11"/>
  <c r="K2769" i="11" s="1"/>
  <c r="J2770" i="11"/>
  <c r="K2770" i="11" s="1"/>
  <c r="J2771" i="11"/>
  <c r="K2771" i="11" s="1"/>
  <c r="J2772" i="11"/>
  <c r="K2772" i="11" s="1"/>
  <c r="J2773" i="11"/>
  <c r="K2773" i="11" s="1"/>
  <c r="J2774" i="11"/>
  <c r="J2775" i="11"/>
  <c r="K2775" i="11" s="1"/>
  <c r="J2776" i="11"/>
  <c r="J2777" i="11"/>
  <c r="K2777" i="11" s="1"/>
  <c r="J2778" i="11"/>
  <c r="K2778" i="11" s="1"/>
  <c r="J2779" i="11"/>
  <c r="J2780" i="11"/>
  <c r="J2781" i="11"/>
  <c r="J2782" i="11"/>
  <c r="J2783" i="11"/>
  <c r="K2783" i="11" s="1"/>
  <c r="J2784" i="11"/>
  <c r="J2785" i="11"/>
  <c r="K2785" i="11" s="1"/>
  <c r="J2786" i="11"/>
  <c r="K2786" i="11" s="1"/>
  <c r="J2787" i="11"/>
  <c r="J2788" i="11"/>
  <c r="K2788" i="11" s="1"/>
  <c r="J2789" i="11"/>
  <c r="K2789" i="11" s="1"/>
  <c r="J2790" i="11"/>
  <c r="K2790" i="11" s="1"/>
  <c r="J2791" i="11"/>
  <c r="K2791" i="11" s="1"/>
  <c r="J2792" i="11"/>
  <c r="K2792" i="11" s="1"/>
  <c r="J2793" i="11"/>
  <c r="K2793" i="11" s="1"/>
  <c r="J2794" i="11"/>
  <c r="J2795" i="11"/>
  <c r="J2796" i="11"/>
  <c r="J2797" i="11"/>
  <c r="J2798" i="11"/>
  <c r="K2798" i="11" s="1"/>
  <c r="J2799" i="11"/>
  <c r="K2799" i="11" s="1"/>
  <c r="J2800" i="11"/>
  <c r="K2800" i="11" s="1"/>
  <c r="J2801" i="11"/>
  <c r="K2801" i="11" s="1"/>
  <c r="J2802" i="11"/>
  <c r="K2802" i="11" s="1"/>
  <c r="J2803" i="11"/>
  <c r="J2804" i="11"/>
  <c r="J2805" i="11"/>
  <c r="J2806" i="11"/>
  <c r="K2806" i="11" s="1"/>
  <c r="J2807" i="11"/>
  <c r="J2808" i="11"/>
  <c r="K2808" i="11" s="1"/>
  <c r="J2809" i="11"/>
  <c r="K2809" i="11" s="1"/>
  <c r="J2810" i="11"/>
  <c r="K2810" i="11" s="1"/>
  <c r="J2811" i="11"/>
  <c r="K2811" i="11" s="1"/>
  <c r="J2812" i="11"/>
  <c r="K2812" i="11" s="1"/>
  <c r="J2813" i="11"/>
  <c r="K2813" i="11" s="1"/>
  <c r="J2814" i="11"/>
  <c r="J2815" i="11"/>
  <c r="K2815" i="11" s="1"/>
  <c r="J2816" i="11"/>
  <c r="J2817" i="11"/>
  <c r="K2817" i="11" s="1"/>
  <c r="J2818" i="11"/>
  <c r="J2819" i="11"/>
  <c r="K2819" i="11" s="1"/>
  <c r="J2820" i="11"/>
  <c r="K2820" i="11" s="1"/>
  <c r="J2821" i="11"/>
  <c r="K2821" i="11" s="1"/>
  <c r="J2822" i="11"/>
  <c r="K2822" i="11" s="1"/>
  <c r="J2823" i="11"/>
  <c r="K2823" i="11" s="1"/>
  <c r="J2824" i="11"/>
  <c r="J2825" i="11"/>
  <c r="K2825" i="11" s="1"/>
  <c r="J2826" i="11"/>
  <c r="K2826" i="11" s="1"/>
  <c r="J2827" i="11"/>
  <c r="J2828" i="11"/>
  <c r="J2829" i="11"/>
  <c r="J2830" i="11"/>
  <c r="K2830" i="11" s="1"/>
  <c r="J2831" i="11"/>
  <c r="K2831" i="11" s="1"/>
  <c r="J2832" i="11"/>
  <c r="K2832" i="11" s="1"/>
  <c r="J2833" i="11"/>
  <c r="K2833" i="11" s="1"/>
  <c r="J2834" i="11"/>
  <c r="J2835" i="11"/>
  <c r="J2836" i="11"/>
  <c r="J2837" i="11"/>
  <c r="J2838" i="11"/>
  <c r="J2839" i="11"/>
  <c r="J2840" i="11"/>
  <c r="J2841" i="11"/>
  <c r="K2841" i="11" s="1"/>
  <c r="J2842" i="11"/>
  <c r="K2842" i="11" s="1"/>
  <c r="J2843" i="11"/>
  <c r="K2843" i="11" s="1"/>
  <c r="J2844" i="11"/>
  <c r="J2845" i="11"/>
  <c r="J2846" i="11"/>
  <c r="K2846" i="11" s="1"/>
  <c r="J2847" i="11"/>
  <c r="K2847" i="11" s="1"/>
  <c r="J2848" i="11"/>
  <c r="K2848" i="11" s="1"/>
  <c r="J2849" i="11"/>
  <c r="K2849" i="11" s="1"/>
  <c r="J2850" i="11"/>
  <c r="K2850" i="11" s="1"/>
  <c r="J2851" i="11"/>
  <c r="J2852" i="11"/>
  <c r="K2852" i="11" s="1"/>
  <c r="J2853" i="11"/>
  <c r="K2853" i="11" s="1"/>
  <c r="J2854" i="11"/>
  <c r="J2855" i="11"/>
  <c r="J2856" i="11"/>
  <c r="J2857" i="11"/>
  <c r="J2858" i="11"/>
  <c r="K2858" i="11" s="1"/>
  <c r="J2859" i="11"/>
  <c r="K2859" i="11" s="1"/>
  <c r="J2860" i="11"/>
  <c r="J2861" i="11"/>
  <c r="K2861" i="11" s="1"/>
  <c r="J2862" i="11"/>
  <c r="K2862" i="11" s="1"/>
  <c r="J2863" i="11"/>
  <c r="K2863" i="11" s="1"/>
  <c r="J2864" i="11"/>
  <c r="J2865" i="11"/>
  <c r="K2865" i="11" s="1"/>
  <c r="J2866" i="11"/>
  <c r="K2866" i="11" s="1"/>
  <c r="J2867" i="11"/>
  <c r="J2868" i="11"/>
  <c r="K2868" i="11" s="1"/>
  <c r="J2869" i="11"/>
  <c r="J2870" i="11"/>
  <c r="J2871" i="11"/>
  <c r="J2872" i="11"/>
  <c r="J2873" i="11"/>
  <c r="J2874" i="11"/>
  <c r="J2875" i="11"/>
  <c r="J2876" i="11"/>
  <c r="J2877" i="11"/>
  <c r="J2878" i="11"/>
  <c r="K2878" i="11" s="1"/>
  <c r="J2879" i="11"/>
  <c r="K2879" i="11" s="1"/>
  <c r="J2880" i="11"/>
  <c r="K2880" i="11" s="1"/>
  <c r="J2881" i="11"/>
  <c r="K2881" i="11" s="1"/>
  <c r="J2882" i="11"/>
  <c r="K2882" i="11" s="1"/>
  <c r="J2883" i="11"/>
  <c r="K2883" i="11" s="1"/>
  <c r="J2884" i="11"/>
  <c r="J2885" i="11"/>
  <c r="K2885" i="11" s="1"/>
  <c r="J2886" i="11"/>
  <c r="K2886" i="11" s="1"/>
  <c r="J2887" i="11"/>
  <c r="J2888" i="11"/>
  <c r="J2889" i="11"/>
  <c r="K2889" i="11" s="1"/>
  <c r="J2890" i="11"/>
  <c r="K2890" i="11" s="1"/>
  <c r="J2891" i="11"/>
  <c r="K2891" i="11" s="1"/>
  <c r="J2892" i="11"/>
  <c r="K2892" i="11" s="1"/>
  <c r="J2893" i="11"/>
  <c r="K2893" i="11" s="1"/>
  <c r="J2894" i="11"/>
  <c r="K2894" i="11" s="1"/>
  <c r="J2895" i="11"/>
  <c r="J2896" i="11"/>
  <c r="J2897" i="11"/>
  <c r="K2897" i="11" s="1"/>
  <c r="J2898" i="11"/>
  <c r="K2898" i="11" s="1"/>
  <c r="J2899" i="11"/>
  <c r="K2899" i="11" s="1"/>
  <c r="J2900" i="11"/>
  <c r="K2900" i="11" s="1"/>
  <c r="J2901" i="11"/>
  <c r="K2901" i="11" s="1"/>
  <c r="J2902" i="11"/>
  <c r="K2902" i="11" s="1"/>
  <c r="J2903" i="11"/>
  <c r="K2903" i="11" s="1"/>
  <c r="J2904" i="11"/>
  <c r="J2905" i="11"/>
  <c r="J2906" i="11"/>
  <c r="K2906" i="11" s="1"/>
  <c r="J2907" i="11"/>
  <c r="J2908" i="11"/>
  <c r="J2909" i="11"/>
  <c r="K2909" i="11" s="1"/>
  <c r="J2910" i="11"/>
  <c r="K2910" i="11" s="1"/>
  <c r="J2911" i="11"/>
  <c r="K2911" i="11" s="1"/>
  <c r="J2912" i="11"/>
  <c r="K2912" i="11" s="1"/>
  <c r="J2913" i="11"/>
  <c r="K2913" i="11" s="1"/>
  <c r="J2914" i="11"/>
  <c r="J2915" i="11"/>
  <c r="J2916" i="11"/>
  <c r="J2917" i="11"/>
  <c r="K2917" i="11" s="1"/>
  <c r="J2918" i="11"/>
  <c r="J2919" i="11"/>
  <c r="K2919" i="11" s="1"/>
  <c r="J2920" i="11"/>
  <c r="J2921" i="11"/>
  <c r="K2921" i="11" s="1"/>
  <c r="J2922" i="11"/>
  <c r="K2922" i="11" s="1"/>
  <c r="J2923" i="11"/>
  <c r="K2923" i="11" s="1"/>
  <c r="J2924" i="11"/>
  <c r="J2925" i="11"/>
  <c r="J2926" i="11"/>
  <c r="J2927" i="11"/>
  <c r="J2928" i="11"/>
  <c r="K2928" i="11" s="1"/>
  <c r="J2929" i="11"/>
  <c r="K2929" i="11" s="1"/>
  <c r="J2930" i="11"/>
  <c r="K2930" i="11" s="1"/>
  <c r="J2931" i="11"/>
  <c r="K2931" i="11" s="1"/>
  <c r="J2932" i="11"/>
  <c r="K2932" i="11" s="1"/>
  <c r="J2933" i="11"/>
  <c r="K2933" i="11" s="1"/>
  <c r="J2934" i="11"/>
  <c r="J2935" i="11"/>
  <c r="J2936" i="11"/>
  <c r="J2937" i="11"/>
  <c r="J2938" i="11"/>
  <c r="J2939" i="11"/>
  <c r="J2940" i="11"/>
  <c r="J2941" i="11"/>
  <c r="J2942" i="11"/>
  <c r="K2942" i="11" s="1"/>
  <c r="J2943" i="11"/>
  <c r="K2943" i="11" s="1"/>
  <c r="J2944" i="11"/>
  <c r="J2945" i="11"/>
  <c r="K2945" i="11" s="1"/>
  <c r="J2946" i="11"/>
  <c r="K2946" i="11" s="1"/>
  <c r="J2947" i="11"/>
  <c r="K2947" i="11" s="1"/>
  <c r="J2948" i="11"/>
  <c r="K2948" i="11" s="1"/>
  <c r="J2949" i="11"/>
  <c r="K2949" i="11" s="1"/>
  <c r="J2950" i="11"/>
  <c r="K2950" i="11" s="1"/>
  <c r="J2951" i="11"/>
  <c r="K2951" i="11" s="1"/>
  <c r="J2952" i="11"/>
  <c r="K2952" i="11" s="1"/>
  <c r="J2953" i="11"/>
  <c r="J2954" i="11"/>
  <c r="J2955" i="11"/>
  <c r="J2956" i="11"/>
  <c r="J2957" i="11"/>
  <c r="J2958" i="11"/>
  <c r="K2958" i="11" s="1"/>
  <c r="J2959" i="11"/>
  <c r="K2959" i="11" s="1"/>
  <c r="J2960" i="11"/>
  <c r="K2960" i="11" s="1"/>
  <c r="J2961" i="11"/>
  <c r="K2961" i="11" s="1"/>
  <c r="J2962" i="11"/>
  <c r="K2962" i="11" s="1"/>
  <c r="J2963" i="11"/>
  <c r="K2963" i="11" s="1"/>
  <c r="J2964" i="11"/>
  <c r="J2965" i="11"/>
  <c r="K2965" i="11" s="1"/>
  <c r="J2966" i="11"/>
  <c r="K2966" i="11" s="1"/>
  <c r="J2967" i="11"/>
  <c r="J2968" i="11"/>
  <c r="K2968" i="11" s="1"/>
  <c r="J2969" i="11"/>
  <c r="K2969" i="11" s="1"/>
  <c r="J2970" i="11"/>
  <c r="K2970" i="11" s="1"/>
  <c r="J2971" i="11"/>
  <c r="K2971" i="11" s="1"/>
  <c r="J2972" i="11"/>
  <c r="K2972" i="11" s="1"/>
  <c r="J2973" i="11"/>
  <c r="K2973" i="11" s="1"/>
  <c r="J2974" i="11"/>
  <c r="J2975" i="11"/>
  <c r="J2976" i="11"/>
  <c r="J2977" i="11"/>
  <c r="J2978" i="11"/>
  <c r="K2978" i="11" s="1"/>
  <c r="J2979" i="11"/>
  <c r="K2979" i="11" s="1"/>
  <c r="J2980" i="11"/>
  <c r="K2980" i="11" s="1"/>
  <c r="J2981" i="11"/>
  <c r="K2981" i="11" s="1"/>
  <c r="J2982" i="11"/>
  <c r="K2982" i="11" s="1"/>
  <c r="J2983" i="11"/>
  <c r="K2983" i="11" s="1"/>
  <c r="J2984" i="11"/>
  <c r="J2985" i="11"/>
  <c r="K2985" i="11" s="1"/>
  <c r="J2986" i="11"/>
  <c r="K2986" i="11" s="1"/>
  <c r="J2987" i="11"/>
  <c r="J2988" i="11"/>
  <c r="K2988" i="11" s="1"/>
  <c r="J2989" i="11"/>
  <c r="K2989" i="11" s="1"/>
  <c r="J2990" i="11"/>
  <c r="K2990" i="11" s="1"/>
  <c r="J2991" i="11"/>
  <c r="K2991" i="11" s="1"/>
  <c r="J2992" i="11"/>
  <c r="K2992" i="11" s="1"/>
  <c r="J2993" i="11"/>
  <c r="K2993" i="11" s="1"/>
  <c r="J2994" i="11"/>
  <c r="J2995" i="11"/>
  <c r="J2996" i="11"/>
  <c r="J2997" i="11"/>
  <c r="K2997" i="11" s="1"/>
  <c r="J2998" i="11"/>
  <c r="J2999" i="11"/>
  <c r="K2999" i="11" s="1"/>
  <c r="J3000" i="11"/>
  <c r="K3000" i="11" s="1"/>
  <c r="J3001" i="11"/>
  <c r="K3001" i="11" s="1"/>
  <c r="J3002" i="11"/>
  <c r="K3002" i="11" s="1"/>
  <c r="J3003" i="11"/>
  <c r="K3003" i="11" s="1"/>
  <c r="J3004" i="11"/>
  <c r="J3005" i="11"/>
  <c r="K3005" i="11" s="1"/>
  <c r="J3006" i="11"/>
  <c r="K3006" i="11" s="1"/>
  <c r="J3007" i="11"/>
  <c r="K3007" i="11" s="1"/>
  <c r="J3008" i="11"/>
  <c r="J3009" i="11"/>
  <c r="K3009" i="11" s="1"/>
  <c r="J3010" i="11"/>
  <c r="K3010" i="11" s="1"/>
  <c r="J3011" i="11"/>
  <c r="K3011" i="11" s="1"/>
  <c r="J3012" i="11"/>
  <c r="K3012" i="11" s="1"/>
  <c r="J3013" i="11"/>
  <c r="J3014" i="11"/>
  <c r="J3015" i="11"/>
  <c r="J3016" i="11"/>
  <c r="J3017" i="11"/>
  <c r="J3018" i="11"/>
  <c r="J3019" i="11"/>
  <c r="K3019" i="11" s="1"/>
  <c r="J3020" i="11"/>
  <c r="K3020" i="11" s="1"/>
  <c r="J3021" i="11"/>
  <c r="K3021" i="11" s="1"/>
  <c r="J3022" i="11"/>
  <c r="K3022" i="11" s="1"/>
  <c r="J3023" i="11"/>
  <c r="K3023" i="11" s="1"/>
  <c r="J3024" i="11"/>
  <c r="J3025" i="11"/>
  <c r="J3026" i="11"/>
  <c r="K3026" i="11" s="1"/>
  <c r="J3027" i="11"/>
  <c r="K3027" i="11" s="1"/>
  <c r="J3028" i="11"/>
  <c r="J3029" i="11"/>
  <c r="K3029" i="11" s="1"/>
  <c r="J3030" i="11"/>
  <c r="K3030" i="11" s="1"/>
  <c r="J3031" i="11"/>
  <c r="K3031" i="11" s="1"/>
  <c r="J3032" i="11"/>
  <c r="K3032" i="11" s="1"/>
  <c r="J3033" i="11"/>
  <c r="K3033" i="11" s="1"/>
  <c r="J3034" i="11"/>
  <c r="J3035" i="11"/>
  <c r="J3036" i="11"/>
  <c r="J3037" i="11"/>
  <c r="J3038" i="11"/>
  <c r="K3038" i="11" s="1"/>
  <c r="J3039" i="11"/>
  <c r="K3039" i="11" s="1"/>
  <c r="J3040" i="11"/>
  <c r="K3040" i="11" s="1"/>
  <c r="J3041" i="11"/>
  <c r="K3041" i="11" s="1"/>
  <c r="J3042" i="11"/>
  <c r="K3042" i="11" s="1"/>
  <c r="J3043" i="11"/>
  <c r="K3043" i="11" s="1"/>
  <c r="J3044" i="11"/>
  <c r="J3045" i="11"/>
  <c r="J3046" i="11"/>
  <c r="K3046" i="11" s="1"/>
  <c r="J3047" i="11"/>
  <c r="J3048" i="11"/>
  <c r="J3049" i="11"/>
  <c r="K3049" i="11" s="1"/>
  <c r="J3050" i="11"/>
  <c r="K3050" i="11" s="1"/>
  <c r="J3051" i="11"/>
  <c r="K3051" i="11" s="1"/>
  <c r="J3052" i="11"/>
  <c r="K3052" i="11" s="1"/>
  <c r="J3053" i="11"/>
  <c r="K3053" i="11" s="1"/>
  <c r="J3054" i="11"/>
  <c r="J3055" i="11"/>
  <c r="J3056" i="11"/>
  <c r="J3057" i="11"/>
  <c r="K3057" i="11" s="1"/>
  <c r="J3058" i="11"/>
  <c r="K3058" i="11" s="1"/>
  <c r="J3059" i="11"/>
  <c r="K3059" i="11" s="1"/>
  <c r="J3060" i="11"/>
  <c r="K3060" i="11" s="1"/>
  <c r="J3061" i="11"/>
  <c r="K3061" i="11" s="1"/>
  <c r="J3062" i="11"/>
  <c r="K3062" i="11" s="1"/>
  <c r="J3063" i="11"/>
  <c r="K3063" i="11" s="1"/>
  <c r="J3064" i="11"/>
  <c r="J3065" i="11"/>
  <c r="K3065" i="11" s="1"/>
  <c r="J3066" i="11"/>
  <c r="K3066" i="11" s="1"/>
  <c r="J3067" i="11"/>
  <c r="J3068" i="11"/>
  <c r="K3068" i="11" s="1"/>
  <c r="J3069" i="11"/>
  <c r="K3069" i="11" s="1"/>
  <c r="J3070" i="11"/>
  <c r="K3070" i="11" s="1"/>
  <c r="J3071" i="11"/>
  <c r="K3071" i="11" s="1"/>
  <c r="J3072" i="11"/>
  <c r="K3072" i="11" s="1"/>
  <c r="J3073" i="11"/>
  <c r="K3073" i="11" s="1"/>
  <c r="J3074" i="11"/>
  <c r="J3075" i="11"/>
  <c r="J3076" i="11"/>
  <c r="J3077" i="11"/>
  <c r="J3078" i="11"/>
  <c r="J3079" i="11"/>
  <c r="K3079" i="11" s="1"/>
  <c r="J3080" i="11"/>
  <c r="K3080" i="11" s="1"/>
  <c r="J3081" i="11"/>
  <c r="K3081" i="11" s="1"/>
  <c r="J3082" i="11"/>
  <c r="K3082" i="11" s="1"/>
  <c r="J3083" i="11"/>
  <c r="K3083" i="11" s="1"/>
  <c r="J3084" i="11"/>
  <c r="J3085" i="11"/>
  <c r="J3086" i="11"/>
  <c r="K3086" i="11" s="1"/>
  <c r="J3087" i="11"/>
  <c r="J3088" i="11"/>
  <c r="J3089" i="11"/>
  <c r="J3090" i="11"/>
  <c r="J3091" i="11"/>
  <c r="K3091" i="11" s="1"/>
  <c r="J3092" i="11"/>
  <c r="K3092" i="11" s="1"/>
  <c r="J3093" i="11"/>
  <c r="K3093" i="11" s="1"/>
  <c r="J3094" i="11"/>
  <c r="J3095" i="11"/>
  <c r="J3096" i="11"/>
  <c r="J3097" i="11"/>
  <c r="K3097" i="11" s="1"/>
  <c r="J3098" i="11"/>
  <c r="J3099" i="11"/>
  <c r="K3099" i="11" s="1"/>
  <c r="J3100" i="11"/>
  <c r="J3101" i="11"/>
  <c r="K3101" i="11" s="1"/>
  <c r="J3102" i="11"/>
  <c r="K3102" i="11" s="1"/>
  <c r="J3103" i="11"/>
  <c r="K3103" i="11" s="1"/>
  <c r="J3104" i="11"/>
  <c r="J3105" i="11"/>
  <c r="K3105" i="11" s="1"/>
  <c r="J3106" i="11"/>
  <c r="K3106" i="11" s="1"/>
  <c r="J3107" i="11"/>
  <c r="J3108" i="11"/>
  <c r="J3109" i="11"/>
  <c r="J3110" i="11"/>
  <c r="K3110" i="11" s="1"/>
  <c r="J3111" i="11"/>
  <c r="K3111" i="11" s="1"/>
  <c r="J3112" i="11"/>
  <c r="K3112" i="11" s="1"/>
  <c r="J3113" i="11"/>
  <c r="K3113" i="11" s="1"/>
  <c r="J3114" i="11"/>
  <c r="J3115" i="11"/>
  <c r="J3116" i="11"/>
  <c r="J3117" i="11"/>
  <c r="J3118" i="11"/>
  <c r="J3119" i="11"/>
  <c r="J3120" i="11"/>
  <c r="J3121" i="11"/>
  <c r="J3122" i="11"/>
  <c r="K3122" i="11" s="1"/>
  <c r="J3123" i="11"/>
  <c r="K3123" i="11" s="1"/>
  <c r="J3124" i="11"/>
  <c r="J3125" i="11"/>
  <c r="K3125" i="11" s="1"/>
  <c r="J3126" i="11"/>
  <c r="K3126" i="11" s="1"/>
  <c r="J3127" i="11"/>
  <c r="K3127" i="11" s="1"/>
  <c r="J3128" i="11"/>
  <c r="K3128" i="11" s="1"/>
  <c r="J3129" i="11"/>
  <c r="K3129" i="11" s="1"/>
  <c r="J3130" i="11"/>
  <c r="K3130" i="11" s="1"/>
  <c r="J3131" i="11"/>
  <c r="K3131" i="11" s="1"/>
  <c r="J3132" i="11"/>
  <c r="K3132" i="11" s="1"/>
  <c r="J3133" i="11"/>
  <c r="K3133" i="11" s="1"/>
  <c r="J3134" i="11"/>
  <c r="J3135" i="11"/>
  <c r="J3136" i="11"/>
  <c r="J3137" i="11"/>
  <c r="K3137" i="11" s="1"/>
  <c r="J3138" i="11"/>
  <c r="K3138" i="11" s="1"/>
  <c r="J3139" i="11"/>
  <c r="K3139" i="11" s="1"/>
  <c r="J3140" i="11"/>
  <c r="J3141" i="11"/>
  <c r="K3141" i="11" s="1"/>
  <c r="J3142" i="11"/>
  <c r="J3143" i="11"/>
  <c r="K3143" i="11" s="1"/>
  <c r="J3144" i="11"/>
  <c r="J3145" i="11"/>
  <c r="K3145" i="11" s="1"/>
  <c r="J3146" i="11"/>
  <c r="K3146" i="11" s="1"/>
  <c r="J3147" i="11"/>
  <c r="J3148" i="11"/>
  <c r="K3148" i="11" s="1"/>
  <c r="J3149" i="11"/>
  <c r="K3149" i="11" s="1"/>
  <c r="J3150" i="11"/>
  <c r="K3150" i="11" s="1"/>
  <c r="J3151" i="11"/>
  <c r="K3151" i="11" s="1"/>
  <c r="J3152" i="11"/>
  <c r="K3152" i="11" s="1"/>
  <c r="J3153" i="11"/>
  <c r="K3153" i="11" s="1"/>
  <c r="J3154" i="11"/>
  <c r="J3155" i="11"/>
  <c r="J3156" i="11"/>
  <c r="J3157" i="11"/>
  <c r="J3158" i="11"/>
  <c r="J3159" i="11"/>
  <c r="K3159" i="11" s="1"/>
  <c r="J3160" i="11"/>
  <c r="K3160" i="11" s="1"/>
  <c r="J3161" i="11"/>
  <c r="K3161" i="11" s="1"/>
  <c r="J3162" i="11"/>
  <c r="K3162" i="11" s="1"/>
  <c r="J3163" i="11"/>
  <c r="K3163" i="11" s="1"/>
  <c r="J3164" i="11"/>
  <c r="J3165" i="11"/>
  <c r="K3165" i="11" s="1"/>
  <c r="J3166" i="11"/>
  <c r="K3166" i="11" s="1"/>
  <c r="J3167" i="11"/>
  <c r="K3167" i="11" s="1"/>
  <c r="J3168" i="11"/>
  <c r="K3168" i="11" s="1"/>
  <c r="J3169" i="11"/>
  <c r="K3169" i="11" s="1"/>
  <c r="J3170" i="11"/>
  <c r="K3170" i="11" s="1"/>
  <c r="J3171" i="11"/>
  <c r="K3171" i="11" s="1"/>
  <c r="J3172" i="11"/>
  <c r="K3172" i="11" s="1"/>
  <c r="J3173" i="11"/>
  <c r="K3173" i="11" s="1"/>
  <c r="J3174" i="11"/>
  <c r="J3175" i="11"/>
  <c r="J3176" i="11"/>
  <c r="J3177" i="11"/>
  <c r="K3177" i="11" s="1"/>
  <c r="J3178" i="11"/>
  <c r="K3178" i="11" s="1"/>
  <c r="J3179" i="11"/>
  <c r="K3179" i="11" s="1"/>
  <c r="J3180" i="11"/>
  <c r="K3180" i="11" s="1"/>
  <c r="J3181" i="11"/>
  <c r="K3181" i="11" s="1"/>
  <c r="J3182" i="11"/>
  <c r="K3182" i="11" s="1"/>
  <c r="J3183" i="11"/>
  <c r="K3183" i="11" s="1"/>
  <c r="J3184" i="11"/>
  <c r="J3185" i="11"/>
  <c r="J3186" i="11"/>
  <c r="K3186" i="11" s="1"/>
  <c r="J3187" i="11"/>
  <c r="K3187" i="11" s="1"/>
  <c r="J3188" i="11"/>
  <c r="K3188" i="11" s="1"/>
  <c r="J3189" i="11"/>
  <c r="K3189" i="11" s="1"/>
  <c r="J3190" i="11"/>
  <c r="K3190" i="11" s="1"/>
  <c r="J3191" i="11"/>
  <c r="K3191" i="11" s="1"/>
  <c r="J3192" i="11"/>
  <c r="K3192" i="11" s="1"/>
  <c r="J3193" i="11"/>
  <c r="K3193" i="11" s="1"/>
  <c r="J3194" i="11"/>
  <c r="J3195" i="11"/>
  <c r="J3196" i="11"/>
  <c r="J3197" i="11"/>
  <c r="J3198" i="11"/>
  <c r="J3199" i="11"/>
  <c r="K3199" i="11" s="1"/>
  <c r="J3200" i="11"/>
  <c r="K3200" i="11" s="1"/>
  <c r="J3201" i="11"/>
  <c r="K3201" i="11" s="1"/>
  <c r="J3202" i="11"/>
  <c r="K3202" i="11" s="1"/>
  <c r="J3203" i="11"/>
  <c r="K3203" i="11" s="1"/>
  <c r="J3204" i="11"/>
  <c r="J3205" i="11"/>
  <c r="J3206" i="11"/>
  <c r="K3206" i="11" s="1"/>
  <c r="J3207" i="11"/>
  <c r="K3207" i="11" s="1"/>
  <c r="J3208" i="11"/>
  <c r="K3208" i="11" s="1"/>
  <c r="J3209" i="11"/>
  <c r="K3209" i="11" s="1"/>
  <c r="J3210" i="11"/>
  <c r="K3210" i="11" s="1"/>
  <c r="J3211" i="11"/>
  <c r="K3211" i="11" s="1"/>
  <c r="J3212" i="11"/>
  <c r="K3212" i="11" s="1"/>
  <c r="J3213" i="11"/>
  <c r="K3213" i="11" s="1"/>
  <c r="J3214" i="11"/>
  <c r="K3214" i="11" s="1"/>
  <c r="J3215" i="11"/>
  <c r="J3216" i="11"/>
  <c r="J3217" i="11"/>
  <c r="K3217" i="11" s="1"/>
  <c r="J3218" i="11"/>
  <c r="J3219" i="11"/>
  <c r="K3219" i="11" s="1"/>
  <c r="J3220" i="11"/>
  <c r="K3220" i="11" s="1"/>
  <c r="J3221" i="11"/>
  <c r="K3221" i="11" s="1"/>
  <c r="J3222" i="11"/>
  <c r="K3222" i="11" s="1"/>
  <c r="J3223" i="11"/>
  <c r="K3223" i="11" s="1"/>
  <c r="J3224" i="11"/>
  <c r="J3225" i="11"/>
  <c r="J3226" i="11"/>
  <c r="K3226" i="11" s="1"/>
  <c r="J3227" i="11"/>
  <c r="K3227" i="11" s="1"/>
  <c r="J3228" i="11"/>
  <c r="J3229" i="11"/>
  <c r="K3229" i="11" s="1"/>
  <c r="J3230" i="11"/>
  <c r="K3230" i="11" s="1"/>
  <c r="J3231" i="11"/>
  <c r="K3231" i="11" s="1"/>
  <c r="J3232" i="11"/>
  <c r="K3232" i="11" s="1"/>
  <c r="J3233" i="11"/>
  <c r="K3233" i="11" s="1"/>
  <c r="J3234" i="11"/>
  <c r="J3235" i="11"/>
  <c r="J3236" i="11"/>
  <c r="J3237" i="11"/>
  <c r="K3237" i="11" s="1"/>
  <c r="J3238" i="11"/>
  <c r="J3239" i="11"/>
  <c r="J3240" i="11"/>
  <c r="K3240" i="11" s="1"/>
  <c r="J3241" i="11"/>
  <c r="K3241" i="11" s="1"/>
  <c r="J3242" i="11"/>
  <c r="K3242" i="11" s="1"/>
  <c r="J3243" i="11"/>
  <c r="K3243" i="11" s="1"/>
  <c r="J3244" i="11"/>
  <c r="J3245" i="11"/>
  <c r="K3245" i="11" s="1"/>
  <c r="J3246" i="11"/>
  <c r="J3247" i="11"/>
  <c r="K3247" i="11" s="1"/>
  <c r="J3248" i="11"/>
  <c r="J3249" i="11"/>
  <c r="K3249" i="11" s="1"/>
  <c r="J3250" i="11"/>
  <c r="K3250" i="11" s="1"/>
  <c r="J3251" i="11"/>
  <c r="K3251" i="11" s="1"/>
  <c r="J3252" i="11"/>
  <c r="K3252" i="11" s="1"/>
  <c r="J3253" i="11"/>
  <c r="K3253" i="11" s="1"/>
  <c r="J3254" i="11"/>
  <c r="J3255" i="11"/>
  <c r="J3256" i="11"/>
  <c r="J3257" i="11"/>
  <c r="K3257" i="11" s="1"/>
  <c r="J3258" i="11"/>
  <c r="J3259" i="11"/>
  <c r="K3259" i="11" s="1"/>
  <c r="J3260" i="11"/>
  <c r="J3261" i="11"/>
  <c r="K3261" i="11" s="1"/>
  <c r="J3262" i="11"/>
  <c r="K3262" i="11" s="1"/>
  <c r="J3263" i="11"/>
  <c r="K3263" i="11" s="1"/>
  <c r="J3264" i="11"/>
  <c r="J3265" i="11"/>
  <c r="J3266" i="11"/>
  <c r="K3266" i="11" s="1"/>
  <c r="J3267" i="11"/>
  <c r="J3268" i="11"/>
  <c r="K3268" i="11" s="1"/>
  <c r="J3269" i="11"/>
  <c r="K3269" i="11" s="1"/>
  <c r="J3270" i="11"/>
  <c r="K3270" i="11" s="1"/>
  <c r="J3271" i="11"/>
  <c r="K3271" i="11" s="1"/>
  <c r="J3272" i="11"/>
  <c r="K3272" i="11" s="1"/>
  <c r="J3273" i="11"/>
  <c r="K3273" i="11" s="1"/>
  <c r="J3274" i="11"/>
  <c r="K3274" i="11" s="1"/>
  <c r="J3275" i="11"/>
  <c r="J3276" i="11"/>
  <c r="J3277" i="11"/>
  <c r="K3277" i="11" s="1"/>
  <c r="J3278" i="11"/>
  <c r="J3279" i="11"/>
  <c r="K3279" i="11" s="1"/>
  <c r="J3280" i="11"/>
  <c r="J3281" i="11"/>
  <c r="K3281" i="11" s="1"/>
  <c r="J3282" i="11"/>
  <c r="K3282" i="11" s="1"/>
  <c r="J3283" i="11"/>
  <c r="K3283" i="11" s="1"/>
  <c r="J3284" i="11"/>
  <c r="J3285" i="11"/>
  <c r="K3285" i="11" s="1"/>
  <c r="J3286" i="11"/>
  <c r="K3286" i="11" s="1"/>
  <c r="J3287" i="11"/>
  <c r="J3288" i="11"/>
  <c r="K3288" i="11" s="1"/>
  <c r="J3289" i="11"/>
  <c r="K3289" i="11" s="1"/>
  <c r="J3290" i="11"/>
  <c r="J3291" i="11"/>
  <c r="K3291" i="11" s="1"/>
  <c r="J3292" i="11"/>
  <c r="K3292" i="11" s="1"/>
  <c r="J3293" i="11"/>
  <c r="K3293" i="11" s="1"/>
  <c r="J3294" i="11"/>
  <c r="J3295" i="11"/>
  <c r="J3296" i="11"/>
  <c r="J3297" i="11"/>
  <c r="K3297" i="11" s="1"/>
  <c r="J3298" i="11"/>
  <c r="J3299" i="11"/>
  <c r="K3299" i="11" s="1"/>
  <c r="J3300" i="11"/>
  <c r="K3300" i="11" s="1"/>
  <c r="J3301" i="11"/>
  <c r="K3301" i="11" s="1"/>
  <c r="J3302" i="11"/>
  <c r="K3302" i="11" s="1"/>
  <c r="J3303" i="11"/>
  <c r="K3303" i="11" s="1"/>
  <c r="J3304" i="11"/>
  <c r="J3305" i="11"/>
  <c r="K3305" i="11" s="1"/>
  <c r="J3306" i="11"/>
  <c r="J3307" i="11"/>
  <c r="K3307" i="11" s="1"/>
  <c r="J3308" i="11"/>
  <c r="K3308" i="11" s="1"/>
  <c r="J3309" i="11"/>
  <c r="K3309" i="11" s="1"/>
  <c r="J3310" i="11"/>
  <c r="K3310" i="11" s="1"/>
  <c r="J3311" i="11"/>
  <c r="J3312" i="11"/>
  <c r="K3312" i="11" s="1"/>
  <c r="J3313" i="11"/>
  <c r="K3313" i="11" s="1"/>
  <c r="J3314" i="11"/>
  <c r="J3315" i="11"/>
  <c r="K3315" i="11" s="1"/>
  <c r="J3316" i="11"/>
  <c r="J3317" i="11"/>
  <c r="J3318" i="11"/>
  <c r="J3319" i="11"/>
  <c r="J3320" i="11"/>
  <c r="J3321" i="11"/>
  <c r="K3321" i="11" s="1"/>
  <c r="J3322" i="11"/>
  <c r="K3322" i="11" s="1"/>
  <c r="J3323" i="11"/>
  <c r="K3323" i="11" s="1"/>
  <c r="J3324" i="11"/>
  <c r="J3325" i="11"/>
  <c r="K3325" i="11" s="1"/>
  <c r="J3326" i="11"/>
  <c r="K3326" i="11" s="1"/>
  <c r="J3327" i="11"/>
  <c r="J3328" i="11"/>
  <c r="K3328" i="11" s="1"/>
  <c r="J3329" i="11"/>
  <c r="K3329" i="11" s="1"/>
  <c r="J3330" i="11"/>
  <c r="K3330" i="11" s="1"/>
  <c r="J3331" i="11"/>
  <c r="K3331" i="11" s="1"/>
  <c r="J3332" i="11"/>
  <c r="K3332" i="11" s="1"/>
  <c r="J3333" i="11"/>
  <c r="K3333" i="11" s="1"/>
  <c r="J3334" i="11"/>
  <c r="J3335" i="11"/>
  <c r="J3336" i="11"/>
  <c r="J3337" i="11"/>
  <c r="K3337" i="11" s="1"/>
  <c r="J3338" i="11"/>
  <c r="J3339" i="11"/>
  <c r="J3340" i="11"/>
  <c r="J3341" i="11"/>
  <c r="K3341" i="11" s="1"/>
  <c r="J3342" i="11"/>
  <c r="K3342" i="11" s="1"/>
  <c r="J3343" i="11"/>
  <c r="K3343" i="11" s="1"/>
  <c r="J3344" i="11"/>
  <c r="J3345" i="11"/>
  <c r="K3345" i="11" s="1"/>
  <c r="J3346" i="11"/>
  <c r="K3346" i="11" s="1"/>
  <c r="J3347" i="11"/>
  <c r="J3348" i="11"/>
  <c r="K3348" i="11" s="1"/>
  <c r="J3349" i="11"/>
  <c r="K3349" i="11" s="1"/>
  <c r="J3350" i="11"/>
  <c r="J3351" i="11"/>
  <c r="J3352" i="11"/>
  <c r="K3352" i="11" s="1"/>
  <c r="J3353" i="11"/>
  <c r="K3353" i="11" s="1"/>
  <c r="J3354" i="11"/>
  <c r="J3355" i="11"/>
  <c r="J3356" i="11"/>
  <c r="J3357" i="11"/>
  <c r="K3357" i="11" s="1"/>
  <c r="J3358" i="11"/>
  <c r="K3358" i="11" s="1"/>
  <c r="J3359" i="11"/>
  <c r="K3359" i="11" s="1"/>
  <c r="J3360" i="11"/>
  <c r="J3361" i="11"/>
  <c r="K3361" i="11" s="1"/>
  <c r="J3362" i="11"/>
  <c r="K3362" i="11" s="1"/>
  <c r="J3363" i="11"/>
  <c r="K3363" i="11" s="1"/>
  <c r="J3364" i="11"/>
  <c r="J3365" i="11"/>
  <c r="K3365" i="11" s="1"/>
  <c r="J3366" i="11"/>
  <c r="K3366" i="11" s="1"/>
  <c r="J3367" i="11"/>
  <c r="J3368" i="11"/>
  <c r="K3368" i="11" s="1"/>
  <c r="J3369" i="11"/>
  <c r="K3369" i="11" s="1"/>
  <c r="J3370" i="11"/>
  <c r="J3371" i="11"/>
  <c r="K3371" i="11" s="1"/>
  <c r="J3372" i="11"/>
  <c r="K3372" i="11" s="1"/>
  <c r="J3373" i="11"/>
  <c r="K3373" i="11" s="1"/>
  <c r="J3374" i="11"/>
  <c r="J3375" i="11"/>
  <c r="J3376" i="11"/>
  <c r="J3377" i="11"/>
  <c r="J3378" i="11"/>
  <c r="J3379" i="11"/>
  <c r="J3380" i="11"/>
  <c r="J3381" i="11"/>
  <c r="K3381" i="11" s="1"/>
  <c r="J3382" i="11"/>
  <c r="K3382" i="11" s="1"/>
  <c r="J3383" i="11"/>
  <c r="K3383" i="11" s="1"/>
  <c r="J3384" i="11"/>
  <c r="J3385" i="11"/>
  <c r="K3385" i="11" s="1"/>
  <c r="J3386" i="11"/>
  <c r="K3386" i="11" s="1"/>
  <c r="J3387" i="11"/>
  <c r="K3387" i="11" s="1"/>
  <c r="J3388" i="11"/>
  <c r="K3388" i="11" s="1"/>
  <c r="J3389" i="11"/>
  <c r="K3389" i="11" s="1"/>
  <c r="J3390" i="11"/>
  <c r="K3390" i="11" s="1"/>
  <c r="J3391" i="11"/>
  <c r="K3391" i="11" s="1"/>
  <c r="J3392" i="11"/>
  <c r="K3392" i="11" s="1"/>
  <c r="J3393" i="11"/>
  <c r="K3393" i="11" s="1"/>
  <c r="J3394" i="11"/>
  <c r="J3395" i="11"/>
  <c r="J3396" i="11"/>
  <c r="J3397" i="11"/>
  <c r="J3398" i="11"/>
  <c r="J3399" i="11"/>
  <c r="K3399" i="11" s="1"/>
  <c r="J3400" i="11"/>
  <c r="K3400" i="11" s="1"/>
  <c r="J3401" i="11"/>
  <c r="K3401" i="11" s="1"/>
  <c r="K2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K38" i="11"/>
  <c r="K39" i="11"/>
  <c r="K40" i="11"/>
  <c r="K41" i="11"/>
  <c r="K42" i="11"/>
  <c r="K43" i="11"/>
  <c r="K44" i="11"/>
  <c r="K45" i="11"/>
  <c r="K46" i="11"/>
  <c r="K47" i="11"/>
  <c r="K48" i="11"/>
  <c r="K49" i="11"/>
  <c r="K50" i="11"/>
  <c r="K51" i="11"/>
  <c r="K52" i="11"/>
  <c r="K53" i="11"/>
  <c r="K54" i="11"/>
  <c r="K55" i="11"/>
  <c r="K56" i="11"/>
  <c r="K57" i="11"/>
  <c r="K58" i="11"/>
  <c r="K59" i="11"/>
  <c r="K60" i="11"/>
  <c r="K61" i="11"/>
  <c r="K62" i="11"/>
  <c r="K63" i="11"/>
  <c r="K64" i="11"/>
  <c r="K65" i="11"/>
  <c r="K66" i="11"/>
  <c r="K67" i="11"/>
  <c r="K68" i="11"/>
  <c r="K69" i="11"/>
  <c r="K70" i="11"/>
  <c r="K71" i="11"/>
  <c r="K72" i="11"/>
  <c r="K73" i="11"/>
  <c r="K74" i="11"/>
  <c r="K75" i="11"/>
  <c r="K76" i="11"/>
  <c r="K77" i="11"/>
  <c r="K78" i="11"/>
  <c r="K79" i="11"/>
  <c r="K80" i="11"/>
  <c r="K81" i="11"/>
  <c r="K82" i="11"/>
  <c r="K83" i="11"/>
  <c r="K84" i="11"/>
  <c r="K85" i="11"/>
  <c r="K86" i="11"/>
  <c r="K87" i="11"/>
  <c r="K88" i="11"/>
  <c r="K89" i="11"/>
  <c r="K90" i="11"/>
  <c r="K91" i="11"/>
  <c r="K92" i="11"/>
  <c r="K93" i="11"/>
  <c r="K94" i="11"/>
  <c r="K95" i="11"/>
  <c r="K96" i="11"/>
  <c r="K97" i="11"/>
  <c r="K98" i="11"/>
  <c r="K99" i="11"/>
  <c r="K100" i="11"/>
  <c r="K101" i="11"/>
  <c r="K102" i="11"/>
  <c r="K103" i="11"/>
  <c r="K104" i="11"/>
  <c r="K105" i="11"/>
  <c r="K106" i="11"/>
  <c r="K107" i="11"/>
  <c r="K108" i="11"/>
  <c r="K109" i="11"/>
  <c r="K110" i="11"/>
  <c r="K111" i="11"/>
  <c r="K112" i="11"/>
  <c r="K113" i="11"/>
  <c r="K114" i="11"/>
  <c r="K115" i="11"/>
  <c r="K116" i="11"/>
  <c r="K117" i="11"/>
  <c r="K118" i="11"/>
  <c r="K119" i="11"/>
  <c r="K120" i="11"/>
  <c r="K121" i="11"/>
  <c r="K122" i="11"/>
  <c r="K123" i="11"/>
  <c r="K124" i="11"/>
  <c r="K125" i="11"/>
  <c r="K126" i="11"/>
  <c r="K127" i="11"/>
  <c r="K128" i="11"/>
  <c r="K129" i="11"/>
  <c r="K130" i="11"/>
  <c r="K131" i="11"/>
  <c r="K132" i="11"/>
  <c r="K133" i="11"/>
  <c r="K134" i="11"/>
  <c r="K135" i="11"/>
  <c r="K136" i="11"/>
  <c r="K137" i="11"/>
  <c r="K138" i="11"/>
  <c r="K139" i="11"/>
  <c r="K140" i="11"/>
  <c r="K141" i="11"/>
  <c r="K142" i="11"/>
  <c r="K143" i="11"/>
  <c r="K144" i="11"/>
  <c r="K145" i="11"/>
  <c r="K146" i="11"/>
  <c r="K147" i="11"/>
  <c r="K148" i="11"/>
  <c r="K149" i="11"/>
  <c r="K150" i="11"/>
  <c r="K151" i="11"/>
  <c r="K152" i="11"/>
  <c r="K154" i="11"/>
  <c r="K155" i="11"/>
  <c r="K156" i="11"/>
  <c r="K158" i="11"/>
  <c r="K159" i="11"/>
  <c r="K160" i="11"/>
  <c r="K161" i="11"/>
  <c r="K162" i="11"/>
  <c r="K163" i="11"/>
  <c r="K164" i="11"/>
  <c r="K165" i="11"/>
  <c r="K167" i="11"/>
  <c r="K168" i="11"/>
  <c r="K169" i="11"/>
  <c r="K170" i="11"/>
  <c r="K171" i="11"/>
  <c r="K172" i="11"/>
  <c r="K173" i="11"/>
  <c r="K174" i="11"/>
  <c r="K175" i="11"/>
  <c r="K176" i="11"/>
  <c r="K178" i="11"/>
  <c r="K179" i="11"/>
  <c r="K180" i="11"/>
  <c r="K181" i="11"/>
  <c r="K182" i="11"/>
  <c r="K183" i="11"/>
  <c r="K184" i="11"/>
  <c r="K185" i="11"/>
  <c r="K187" i="11"/>
  <c r="K188" i="11"/>
  <c r="K189" i="11"/>
  <c r="K190" i="11"/>
  <c r="K191" i="11"/>
  <c r="K192" i="11"/>
  <c r="K193" i="11"/>
  <c r="K194" i="11"/>
  <c r="K195" i="11"/>
  <c r="K196" i="11"/>
  <c r="K198" i="11"/>
  <c r="K199" i="11"/>
  <c r="K200" i="11"/>
  <c r="K201" i="11"/>
  <c r="K202" i="11"/>
  <c r="K203" i="11"/>
  <c r="K204" i="11"/>
  <c r="K205" i="11"/>
  <c r="K207" i="11"/>
  <c r="K208" i="11"/>
  <c r="K209" i="11"/>
  <c r="K210" i="11"/>
  <c r="K211" i="11"/>
  <c r="K212" i="11"/>
  <c r="K213" i="11"/>
  <c r="K214" i="11"/>
  <c r="K215" i="11"/>
  <c r="K216" i="11"/>
  <c r="K218" i="11"/>
  <c r="K219" i="11"/>
  <c r="K220" i="11"/>
  <c r="K221" i="11"/>
  <c r="K222" i="11"/>
  <c r="K223" i="11"/>
  <c r="K224" i="11"/>
  <c r="K225" i="11"/>
  <c r="K227" i="11"/>
  <c r="K228" i="11"/>
  <c r="K229" i="11"/>
  <c r="K230" i="11"/>
  <c r="K231" i="11"/>
  <c r="K232" i="11"/>
  <c r="K233" i="11"/>
  <c r="K234" i="11"/>
  <c r="K235" i="11"/>
  <c r="K236" i="11"/>
  <c r="K238" i="11"/>
  <c r="K239" i="11"/>
  <c r="K240" i="11"/>
  <c r="K241" i="11"/>
  <c r="K242" i="11"/>
  <c r="K243" i="11"/>
  <c r="K244" i="11"/>
  <c r="K245" i="11"/>
  <c r="K247" i="11"/>
  <c r="K248" i="11"/>
  <c r="K249" i="11"/>
  <c r="K250" i="11"/>
  <c r="K251" i="11"/>
  <c r="K252" i="11"/>
  <c r="K253" i="11"/>
  <c r="K254" i="11"/>
  <c r="K255" i="11"/>
  <c r="K256" i="11"/>
  <c r="K258" i="11"/>
  <c r="K259" i="11"/>
  <c r="K260" i="11"/>
  <c r="K261" i="11"/>
  <c r="K262" i="11"/>
  <c r="K263" i="11"/>
  <c r="K264" i="11"/>
  <c r="K265" i="11"/>
  <c r="K267" i="11"/>
  <c r="K268" i="11"/>
  <c r="K269" i="11"/>
  <c r="K270" i="11"/>
  <c r="K271" i="11"/>
  <c r="K272" i="11"/>
  <c r="K273" i="11"/>
  <c r="K274" i="11"/>
  <c r="K275" i="11"/>
  <c r="K276" i="11"/>
  <c r="K278" i="11"/>
  <c r="K279" i="11"/>
  <c r="K280" i="11"/>
  <c r="K281" i="11"/>
  <c r="K282" i="11"/>
  <c r="K283" i="11"/>
  <c r="K284" i="11"/>
  <c r="K285" i="11"/>
  <c r="K287" i="11"/>
  <c r="K288" i="11"/>
  <c r="K289" i="11"/>
  <c r="K290" i="11"/>
  <c r="K291" i="11"/>
  <c r="K292" i="11"/>
  <c r="K293" i="11"/>
  <c r="K294" i="11"/>
  <c r="K295" i="11"/>
  <c r="K296" i="11"/>
  <c r="K298" i="11"/>
  <c r="K299" i="11"/>
  <c r="K300" i="11"/>
  <c r="K301" i="11"/>
  <c r="K302" i="11"/>
  <c r="K303" i="11"/>
  <c r="K304" i="11"/>
  <c r="K305" i="11"/>
  <c r="K307" i="11"/>
  <c r="K308" i="11"/>
  <c r="K309" i="11"/>
  <c r="K310" i="11"/>
  <c r="K311" i="11"/>
  <c r="K312" i="11"/>
  <c r="K313" i="11"/>
  <c r="K314" i="11"/>
  <c r="K315" i="11"/>
  <c r="K316" i="11"/>
  <c r="K318" i="11"/>
  <c r="K319" i="11"/>
  <c r="K320" i="11"/>
  <c r="K321" i="11"/>
  <c r="K322" i="11"/>
  <c r="K323" i="11"/>
  <c r="K324" i="11"/>
  <c r="K325" i="11"/>
  <c r="K327" i="11"/>
  <c r="K328" i="11"/>
  <c r="K329" i="11"/>
  <c r="K330" i="11"/>
  <c r="K331" i="11"/>
  <c r="K332" i="11"/>
  <c r="K333" i="11"/>
  <c r="K334" i="11"/>
  <c r="K335" i="11"/>
  <c r="K336" i="11"/>
  <c r="K338" i="11"/>
  <c r="K339" i="11"/>
  <c r="K340" i="11"/>
  <c r="K341" i="11"/>
  <c r="K342" i="11"/>
  <c r="K343" i="11"/>
  <c r="K344" i="11"/>
  <c r="K345" i="11"/>
  <c r="K347" i="11"/>
  <c r="K348" i="11"/>
  <c r="K349" i="11"/>
  <c r="K350" i="11"/>
  <c r="K351" i="11"/>
  <c r="K352" i="11"/>
  <c r="K353" i="11"/>
  <c r="K354" i="11"/>
  <c r="K355" i="11"/>
  <c r="K356" i="11"/>
  <c r="K358" i="11"/>
  <c r="K359" i="11"/>
  <c r="K360" i="11"/>
  <c r="K361" i="11"/>
  <c r="K362" i="11"/>
  <c r="K363" i="11"/>
  <c r="K364" i="11"/>
  <c r="K365" i="11"/>
  <c r="K367" i="11"/>
  <c r="K368" i="11"/>
  <c r="K369" i="11"/>
  <c r="K370" i="11"/>
  <c r="K371" i="11"/>
  <c r="K372" i="11"/>
  <c r="K373" i="11"/>
  <c r="K374" i="11"/>
  <c r="K375" i="11"/>
  <c r="K376" i="11"/>
  <c r="K378" i="11"/>
  <c r="K379" i="11"/>
  <c r="K380" i="11"/>
  <c r="K381" i="11"/>
  <c r="K382" i="11"/>
  <c r="K383" i="11"/>
  <c r="K384" i="11"/>
  <c r="K385" i="11"/>
  <c r="K387" i="11"/>
  <c r="K388" i="11"/>
  <c r="K389" i="11"/>
  <c r="K390" i="11"/>
  <c r="K391" i="11"/>
  <c r="K392" i="11"/>
  <c r="K393" i="11"/>
  <c r="K394" i="11"/>
  <c r="K395" i="11"/>
  <c r="K396" i="11"/>
  <c r="K398" i="11"/>
  <c r="K399" i="11"/>
  <c r="K400" i="11"/>
  <c r="K401" i="11"/>
  <c r="K402" i="11"/>
  <c r="K403" i="11"/>
  <c r="K404" i="11"/>
  <c r="K405" i="11"/>
  <c r="K407" i="11"/>
  <c r="K408" i="11"/>
  <c r="K409" i="11"/>
  <c r="K410" i="11"/>
  <c r="K411" i="11"/>
  <c r="K412" i="11"/>
  <c r="K413" i="11"/>
  <c r="K414" i="11"/>
  <c r="K415" i="11"/>
  <c r="K416" i="11"/>
  <c r="K418" i="11"/>
  <c r="K419" i="11"/>
  <c r="K420" i="11"/>
  <c r="K421" i="11"/>
  <c r="K422" i="11"/>
  <c r="K423" i="11"/>
  <c r="K424" i="11"/>
  <c r="K425" i="11"/>
  <c r="K427" i="11"/>
  <c r="K428" i="11"/>
  <c r="K429" i="11"/>
  <c r="K430" i="11"/>
  <c r="K431" i="11"/>
  <c r="K432" i="11"/>
  <c r="K433" i="11"/>
  <c r="K434" i="11"/>
  <c r="K435" i="11"/>
  <c r="K436" i="11"/>
  <c r="K438" i="11"/>
  <c r="K439" i="11"/>
  <c r="K440" i="11"/>
  <c r="K441" i="11"/>
  <c r="K442" i="11"/>
  <c r="K443" i="11"/>
  <c r="K444" i="11"/>
  <c r="K445" i="11"/>
  <c r="K447" i="11"/>
  <c r="K448" i="11"/>
  <c r="K449" i="11"/>
  <c r="K450" i="11"/>
  <c r="K451" i="11"/>
  <c r="K452" i="11"/>
  <c r="K453" i="11"/>
  <c r="K454" i="11"/>
  <c r="K455" i="11"/>
  <c r="K456" i="11"/>
  <c r="K458" i="11"/>
  <c r="K459" i="11"/>
  <c r="K460" i="11"/>
  <c r="K461" i="11"/>
  <c r="K462" i="11"/>
  <c r="K463" i="11"/>
  <c r="K464" i="11"/>
  <c r="K465" i="11"/>
  <c r="K467" i="11"/>
  <c r="K468" i="11"/>
  <c r="K469" i="11"/>
  <c r="K470" i="11"/>
  <c r="K471" i="11"/>
  <c r="K472" i="11"/>
  <c r="K473" i="11"/>
  <c r="K474" i="11"/>
  <c r="K475" i="11"/>
  <c r="K476" i="11"/>
  <c r="K478" i="11"/>
  <c r="K479" i="11"/>
  <c r="K480" i="11"/>
  <c r="K481" i="11"/>
  <c r="K482" i="11"/>
  <c r="K483" i="11"/>
  <c r="K484" i="11"/>
  <c r="K485" i="11"/>
  <c r="K487" i="11"/>
  <c r="K488" i="11"/>
  <c r="K489" i="11"/>
  <c r="K490" i="11"/>
  <c r="K491" i="11"/>
  <c r="K492" i="11"/>
  <c r="K493" i="11"/>
  <c r="K494" i="11"/>
  <c r="K495" i="11"/>
  <c r="K496" i="11"/>
  <c r="K498" i="11"/>
  <c r="K499" i="11"/>
  <c r="K500" i="11"/>
  <c r="K501" i="11"/>
  <c r="K502" i="11"/>
  <c r="K503" i="11"/>
  <c r="K504" i="11"/>
  <c r="K505" i="11"/>
  <c r="K507" i="11"/>
  <c r="K508" i="11"/>
  <c r="K509" i="11"/>
  <c r="K510" i="11"/>
  <c r="K512" i="11"/>
  <c r="K513" i="11"/>
  <c r="K514" i="11"/>
  <c r="K515" i="11"/>
  <c r="K516" i="11"/>
  <c r="K518" i="11"/>
  <c r="K519" i="11"/>
  <c r="K520" i="11"/>
  <c r="K521" i="11"/>
  <c r="K522" i="11"/>
  <c r="K523" i="11"/>
  <c r="K524" i="11"/>
  <c r="K525" i="11"/>
  <c r="K527" i="11"/>
  <c r="K528" i="11"/>
  <c r="K529" i="11"/>
  <c r="K530" i="11"/>
  <c r="K532" i="11"/>
  <c r="K533" i="11"/>
  <c r="K534" i="11"/>
  <c r="K535" i="11"/>
  <c r="K536" i="11"/>
  <c r="K538" i="11"/>
  <c r="K539" i="11"/>
  <c r="K540" i="11"/>
  <c r="K541" i="11"/>
  <c r="K542" i="11"/>
  <c r="K543" i="11"/>
  <c r="K544" i="11"/>
  <c r="K545" i="11"/>
  <c r="K546" i="11"/>
  <c r="K547" i="11"/>
  <c r="K548" i="11"/>
  <c r="K549" i="11"/>
  <c r="K550" i="11"/>
  <c r="K552" i="11"/>
  <c r="K553" i="11"/>
  <c r="K554" i="11"/>
  <c r="K555" i="11"/>
  <c r="K556" i="11"/>
  <c r="K557" i="11"/>
  <c r="K558" i="11"/>
  <c r="K559" i="11"/>
  <c r="K560" i="11"/>
  <c r="K561" i="11"/>
  <c r="K563" i="11"/>
  <c r="K564" i="11"/>
  <c r="K565" i="11"/>
  <c r="K566" i="11"/>
  <c r="K567" i="11"/>
  <c r="K568" i="11"/>
  <c r="K570" i="11"/>
  <c r="K572" i="11"/>
  <c r="K573" i="11"/>
  <c r="K574" i="11"/>
  <c r="K575" i="11"/>
  <c r="K576" i="11"/>
  <c r="K577" i="11"/>
  <c r="K578" i="11"/>
  <c r="K579" i="11"/>
  <c r="K580" i="11"/>
  <c r="K581" i="11"/>
  <c r="K582" i="11"/>
  <c r="K583" i="11"/>
  <c r="K584" i="11"/>
  <c r="K585" i="11"/>
  <c r="K587" i="11"/>
  <c r="K588" i="11"/>
  <c r="K590" i="11"/>
  <c r="K592" i="11"/>
  <c r="K593" i="11"/>
  <c r="K594" i="11"/>
  <c r="K595" i="11"/>
  <c r="K596" i="11"/>
  <c r="K597" i="11"/>
  <c r="K598" i="11"/>
  <c r="K599" i="11"/>
  <c r="K600" i="11"/>
  <c r="K601" i="11"/>
  <c r="K603" i="11"/>
  <c r="K604" i="11"/>
  <c r="K605" i="11"/>
  <c r="K607" i="11"/>
  <c r="K608" i="11"/>
  <c r="K609" i="11"/>
  <c r="K610" i="11"/>
  <c r="K612" i="11"/>
  <c r="K613" i="11"/>
  <c r="K614" i="11"/>
  <c r="K615" i="11"/>
  <c r="K616" i="11"/>
  <c r="K617" i="11"/>
  <c r="K618" i="11"/>
  <c r="K619" i="11"/>
  <c r="K620" i="11"/>
  <c r="K621" i="11"/>
  <c r="K624" i="11"/>
  <c r="K625" i="11"/>
  <c r="K626" i="11"/>
  <c r="K627" i="11"/>
  <c r="K628" i="11"/>
  <c r="K629" i="11"/>
  <c r="K630" i="11"/>
  <c r="K633" i="11"/>
  <c r="K634" i="11"/>
  <c r="K635" i="11"/>
  <c r="K636" i="11"/>
  <c r="K637" i="11"/>
  <c r="K638" i="11"/>
  <c r="K639" i="11"/>
  <c r="K640" i="11"/>
  <c r="K641" i="11"/>
  <c r="K644" i="11"/>
  <c r="K645" i="11"/>
  <c r="K647" i="11"/>
  <c r="K648" i="11"/>
  <c r="K649" i="11"/>
  <c r="K652" i="11"/>
  <c r="K653" i="11"/>
  <c r="K654" i="11"/>
  <c r="K655" i="11"/>
  <c r="K656" i="11"/>
  <c r="K657" i="11"/>
  <c r="K658" i="11"/>
  <c r="K659" i="11"/>
  <c r="K660" i="11"/>
  <c r="K661" i="11"/>
  <c r="K662" i="11"/>
  <c r="K663" i="11"/>
  <c r="K664" i="11"/>
  <c r="K665" i="11"/>
  <c r="K667" i="11"/>
  <c r="K668" i="11"/>
  <c r="K670" i="11"/>
  <c r="K672" i="11"/>
  <c r="K673" i="11"/>
  <c r="K674" i="11"/>
  <c r="K675" i="11"/>
  <c r="K676" i="11"/>
  <c r="K678" i="11"/>
  <c r="K679" i="11"/>
  <c r="K680" i="11"/>
  <c r="K681" i="11"/>
  <c r="K682" i="11"/>
  <c r="K683" i="11"/>
  <c r="K684" i="11"/>
  <c r="K685" i="11"/>
  <c r="K687" i="11"/>
  <c r="K688" i="11"/>
  <c r="K690" i="11"/>
  <c r="K692" i="11"/>
  <c r="K693" i="11"/>
  <c r="K694" i="11"/>
  <c r="K695" i="11"/>
  <c r="K696" i="11"/>
  <c r="K697" i="11"/>
  <c r="K698" i="11"/>
  <c r="K699" i="11"/>
  <c r="K700" i="11"/>
  <c r="K703" i="11"/>
  <c r="K704" i="11"/>
  <c r="K705" i="11"/>
  <c r="K706" i="11"/>
  <c r="K707" i="11"/>
  <c r="K708" i="11"/>
  <c r="K710" i="11"/>
  <c r="K713" i="11"/>
  <c r="K714" i="11"/>
  <c r="K715" i="11"/>
  <c r="K716" i="11"/>
  <c r="K718" i="11"/>
  <c r="K719" i="11"/>
  <c r="K720" i="11"/>
  <c r="K723" i="11"/>
  <c r="K724" i="11"/>
  <c r="K725" i="11"/>
  <c r="K727" i="11"/>
  <c r="K728" i="11"/>
  <c r="K730" i="11"/>
  <c r="K732" i="11"/>
  <c r="K734" i="11"/>
  <c r="K735" i="11"/>
  <c r="K736" i="11"/>
  <c r="K737" i="11"/>
  <c r="K738" i="11"/>
  <c r="K739" i="11"/>
  <c r="K740" i="11"/>
  <c r="K743" i="11"/>
  <c r="K744" i="11"/>
  <c r="K745" i="11"/>
  <c r="K747" i="11"/>
  <c r="K748" i="11"/>
  <c r="K750" i="11"/>
  <c r="K753" i="11"/>
  <c r="K754" i="11"/>
  <c r="K755" i="11"/>
  <c r="K756" i="11"/>
  <c r="K757" i="11"/>
  <c r="K758" i="11"/>
  <c r="K759" i="11"/>
  <c r="K760" i="11"/>
  <c r="K763" i="11"/>
  <c r="K764" i="11"/>
  <c r="K765" i="11"/>
  <c r="K768" i="11"/>
  <c r="K770" i="11"/>
  <c r="K773" i="11"/>
  <c r="K774" i="11"/>
  <c r="K775" i="11"/>
  <c r="K776" i="11"/>
  <c r="K777" i="11"/>
  <c r="K778" i="11"/>
  <c r="K779" i="11"/>
  <c r="K780" i="11"/>
  <c r="K781" i="11"/>
  <c r="K783" i="11"/>
  <c r="K784" i="11"/>
  <c r="K785" i="11"/>
  <c r="K786" i="11"/>
  <c r="K787" i="11"/>
  <c r="K788" i="11"/>
  <c r="K790" i="11"/>
  <c r="K791" i="11"/>
  <c r="K794" i="11"/>
  <c r="K795" i="11"/>
  <c r="K796" i="11"/>
  <c r="K797" i="11"/>
  <c r="K798" i="11"/>
  <c r="K799" i="11"/>
  <c r="K800" i="11"/>
  <c r="K801" i="11"/>
  <c r="K803" i="11"/>
  <c r="K804" i="11"/>
  <c r="K805" i="11"/>
  <c r="K806" i="11"/>
  <c r="K807" i="11"/>
  <c r="K808" i="11"/>
  <c r="K810" i="11"/>
  <c r="K811" i="11"/>
  <c r="K812" i="11"/>
  <c r="K813" i="11"/>
  <c r="K814" i="11"/>
  <c r="K815" i="11"/>
  <c r="K816" i="11"/>
  <c r="K817" i="11"/>
  <c r="K818" i="11"/>
  <c r="K819" i="11"/>
  <c r="K820" i="11"/>
  <c r="K821" i="11"/>
  <c r="K824" i="11"/>
  <c r="K825" i="11"/>
  <c r="K826" i="11"/>
  <c r="K827" i="11"/>
  <c r="K828" i="11"/>
  <c r="K830" i="11"/>
  <c r="K832" i="11"/>
  <c r="K833" i="11"/>
  <c r="K834" i="11"/>
  <c r="K835" i="11"/>
  <c r="K836" i="11"/>
  <c r="K837" i="11"/>
  <c r="K838" i="11"/>
  <c r="K839" i="11"/>
  <c r="K840" i="11"/>
  <c r="K841" i="11"/>
  <c r="K842" i="11"/>
  <c r="K843" i="11"/>
  <c r="K844" i="11"/>
  <c r="K845" i="11"/>
  <c r="K846" i="11"/>
  <c r="K847" i="11"/>
  <c r="K848" i="11"/>
  <c r="K850" i="11"/>
  <c r="K852" i="11"/>
  <c r="K853" i="11"/>
  <c r="K854" i="11"/>
  <c r="K855" i="11"/>
  <c r="K856" i="11"/>
  <c r="K858" i="11"/>
  <c r="K859" i="11"/>
  <c r="K860" i="11"/>
  <c r="K861" i="11"/>
  <c r="K863" i="11"/>
  <c r="K864" i="11"/>
  <c r="K865" i="11"/>
  <c r="K867" i="11"/>
  <c r="K868" i="11"/>
  <c r="K872" i="11"/>
  <c r="K873" i="11"/>
  <c r="K874" i="11"/>
  <c r="K875" i="11"/>
  <c r="K876" i="11"/>
  <c r="K877" i="11"/>
  <c r="K878" i="11"/>
  <c r="K879" i="11"/>
  <c r="K880" i="11"/>
  <c r="K882" i="11"/>
  <c r="K884" i="11"/>
  <c r="K885" i="11"/>
  <c r="K887" i="11"/>
  <c r="K888" i="11"/>
  <c r="K893" i="11"/>
  <c r="K894" i="11"/>
  <c r="K895" i="11"/>
  <c r="K896" i="11"/>
  <c r="K897" i="11"/>
  <c r="K898" i="11"/>
  <c r="K899" i="11"/>
  <c r="K900" i="11"/>
  <c r="K903" i="11"/>
  <c r="K904" i="11"/>
  <c r="K905" i="11"/>
  <c r="K908" i="11"/>
  <c r="K913" i="11"/>
  <c r="K914" i="11"/>
  <c r="K915" i="11"/>
  <c r="K916" i="11"/>
  <c r="K917" i="11"/>
  <c r="K918" i="11"/>
  <c r="K919" i="11"/>
  <c r="K920" i="11"/>
  <c r="K921" i="11"/>
  <c r="K923" i="11"/>
  <c r="K924" i="11"/>
  <c r="K925" i="11"/>
  <c r="K926" i="11"/>
  <c r="K927" i="11"/>
  <c r="K928" i="11"/>
  <c r="K930" i="11"/>
  <c r="K934" i="11"/>
  <c r="K935" i="11"/>
  <c r="K936" i="11"/>
  <c r="K937" i="11"/>
  <c r="K938" i="11"/>
  <c r="K939" i="11"/>
  <c r="K940" i="11"/>
  <c r="K941" i="11"/>
  <c r="K942" i="11"/>
  <c r="K943" i="11"/>
  <c r="K944" i="11"/>
  <c r="K945" i="11"/>
  <c r="K946" i="11"/>
  <c r="K947" i="11"/>
  <c r="K948" i="11"/>
  <c r="K950" i="11"/>
  <c r="K954" i="11"/>
  <c r="K955" i="11"/>
  <c r="K956" i="11"/>
  <c r="K957" i="11"/>
  <c r="K958" i="11"/>
  <c r="K959" i="11"/>
  <c r="K960" i="11"/>
  <c r="K963" i="11"/>
  <c r="K964" i="11"/>
  <c r="K965" i="11"/>
  <c r="K967" i="11"/>
  <c r="K968" i="11"/>
  <c r="K970" i="11"/>
  <c r="K971" i="11"/>
  <c r="K974" i="11"/>
  <c r="K975" i="11"/>
  <c r="K976" i="11"/>
  <c r="K977" i="11"/>
  <c r="K978" i="11"/>
  <c r="K979" i="11"/>
  <c r="K980" i="11"/>
  <c r="K981" i="11"/>
  <c r="K983" i="11"/>
  <c r="K984" i="11"/>
  <c r="K985" i="11"/>
  <c r="K987" i="11"/>
  <c r="K988" i="11"/>
  <c r="K990" i="11"/>
  <c r="K991" i="11"/>
  <c r="K992" i="11"/>
  <c r="K994" i="11"/>
  <c r="K995" i="11"/>
  <c r="K996" i="11"/>
  <c r="K998" i="11"/>
  <c r="K999" i="11"/>
  <c r="K1000" i="11"/>
  <c r="K1001" i="11"/>
  <c r="K1002" i="11"/>
  <c r="K1003" i="11"/>
  <c r="K1004" i="11"/>
  <c r="K1005" i="11"/>
  <c r="K1007" i="11"/>
  <c r="K1008" i="11"/>
  <c r="K1010" i="11"/>
  <c r="K1011" i="11"/>
  <c r="K1012" i="11"/>
  <c r="K1013" i="11"/>
  <c r="K1014" i="11"/>
  <c r="K1015" i="11"/>
  <c r="K1016" i="11"/>
  <c r="K1018" i="11"/>
  <c r="K1019" i="11"/>
  <c r="K1020" i="11"/>
  <c r="K1021" i="11"/>
  <c r="K1022" i="11"/>
  <c r="K1023" i="11"/>
  <c r="K1024" i="11"/>
  <c r="K1025" i="11"/>
  <c r="K1027" i="11"/>
  <c r="K1028" i="11"/>
  <c r="K1030" i="11"/>
  <c r="K1032" i="11"/>
  <c r="K1033" i="11"/>
  <c r="K1034" i="11"/>
  <c r="K1035" i="11"/>
  <c r="K1036" i="11"/>
  <c r="K1037" i="11"/>
  <c r="K1038" i="11"/>
  <c r="K1039" i="11"/>
  <c r="K1040" i="11"/>
  <c r="K1041" i="11"/>
  <c r="K1043" i="11"/>
  <c r="K1044" i="11"/>
  <c r="K1045" i="11"/>
  <c r="K1046" i="11"/>
  <c r="K1047" i="11"/>
  <c r="K1048" i="11"/>
  <c r="K1050" i="11"/>
  <c r="K1052" i="11"/>
  <c r="K1054" i="11"/>
  <c r="K1055" i="11"/>
  <c r="K1056" i="11"/>
  <c r="K1057" i="11"/>
  <c r="K1058" i="11"/>
  <c r="K1059" i="11"/>
  <c r="K1060" i="11"/>
  <c r="K1061" i="11"/>
  <c r="K1063" i="11"/>
  <c r="K1064" i="11"/>
  <c r="K1065" i="11"/>
  <c r="K1066" i="11"/>
  <c r="K1067" i="11"/>
  <c r="K1068" i="11"/>
  <c r="K1072" i="11"/>
  <c r="K1073" i="11"/>
  <c r="K1074" i="11"/>
  <c r="K1075" i="11"/>
  <c r="K1076" i="11"/>
  <c r="K1077" i="11"/>
  <c r="K1078" i="11"/>
  <c r="K1079" i="11"/>
  <c r="K1080" i="11"/>
  <c r="K1083" i="11"/>
  <c r="K1084" i="11"/>
  <c r="K1085" i="11"/>
  <c r="K1087" i="11"/>
  <c r="K1088" i="11"/>
  <c r="K1090" i="11"/>
  <c r="K1093" i="11"/>
  <c r="K1094" i="11"/>
  <c r="K1095" i="11"/>
  <c r="K1096" i="11"/>
  <c r="K1097" i="11"/>
  <c r="K1098" i="11"/>
  <c r="K1099" i="11"/>
  <c r="K1100" i="11"/>
  <c r="K1103" i="11"/>
  <c r="K1104" i="11"/>
  <c r="K1105" i="11"/>
  <c r="K1107" i="11"/>
  <c r="K1108" i="11"/>
  <c r="K1110" i="11"/>
  <c r="K1114" i="11"/>
  <c r="K1115" i="11"/>
  <c r="K1116" i="11"/>
  <c r="K1117" i="11"/>
  <c r="K1118" i="11"/>
  <c r="K1119" i="11"/>
  <c r="K1120" i="11"/>
  <c r="K1123" i="11"/>
  <c r="K1124" i="11"/>
  <c r="K1125" i="11"/>
  <c r="K1127" i="11"/>
  <c r="K1128" i="11"/>
  <c r="K1132" i="11"/>
  <c r="K1134" i="11"/>
  <c r="K1135" i="11"/>
  <c r="K1136" i="11"/>
  <c r="K1137" i="11"/>
  <c r="K1138" i="11"/>
  <c r="K1139" i="11"/>
  <c r="K1140" i="11"/>
  <c r="K1144" i="11"/>
  <c r="K1145" i="11"/>
  <c r="K1147" i="11"/>
  <c r="K1148" i="11"/>
  <c r="K1150" i="11"/>
  <c r="K1154" i="11"/>
  <c r="K1155" i="11"/>
  <c r="K1156" i="11"/>
  <c r="K1158" i="11"/>
  <c r="K1160" i="11"/>
  <c r="K1161" i="11"/>
  <c r="K1164" i="11"/>
  <c r="K1165" i="11"/>
  <c r="K1167" i="11"/>
  <c r="K1168" i="11"/>
  <c r="K1170" i="11"/>
  <c r="K1172" i="11"/>
  <c r="K1174" i="11"/>
  <c r="K1175" i="11"/>
  <c r="K1176" i="11"/>
  <c r="K1177" i="11"/>
  <c r="K1178" i="11"/>
  <c r="K1180" i="11"/>
  <c r="K1181" i="11"/>
  <c r="K1184" i="11"/>
  <c r="K1186" i="11"/>
  <c r="K1187" i="11"/>
  <c r="K1188" i="11"/>
  <c r="K1190" i="11"/>
  <c r="K1192" i="11"/>
  <c r="K1193" i="11"/>
  <c r="K1194" i="11"/>
  <c r="K1195" i="11"/>
  <c r="K1196" i="11"/>
  <c r="K1197" i="11"/>
  <c r="K1198" i="11"/>
  <c r="K1200" i="11"/>
  <c r="K1201" i="11"/>
  <c r="K1202" i="11"/>
  <c r="K1203" i="11"/>
  <c r="K1204" i="11"/>
  <c r="K1205" i="11"/>
  <c r="K1207" i="11"/>
  <c r="K1208" i="11"/>
  <c r="K1212" i="11"/>
  <c r="K1213" i="11"/>
  <c r="K1214" i="11"/>
  <c r="K1215" i="11"/>
  <c r="K1216" i="11"/>
  <c r="K1217" i="11"/>
  <c r="K1218" i="11"/>
  <c r="K1220" i="11"/>
  <c r="K1224" i="11"/>
  <c r="K1225" i="11"/>
  <c r="K1226" i="11"/>
  <c r="K1227" i="11"/>
  <c r="K1228" i="11"/>
  <c r="K1234" i="11"/>
  <c r="K1235" i="11"/>
  <c r="K1236" i="11"/>
  <c r="K1238" i="11"/>
  <c r="K1240" i="11"/>
  <c r="K1244" i="11"/>
  <c r="K1245" i="11"/>
  <c r="K1246" i="11"/>
  <c r="K1247" i="11"/>
  <c r="K1248" i="11"/>
  <c r="K1250" i="11"/>
  <c r="K1254" i="11"/>
  <c r="K1255" i="11"/>
  <c r="K1256" i="11"/>
  <c r="K1257" i="11"/>
  <c r="K1258" i="11"/>
  <c r="K1260" i="11"/>
  <c r="K1261" i="11"/>
  <c r="K1263" i="11"/>
  <c r="K1264" i="11"/>
  <c r="K1265" i="11"/>
  <c r="K1267" i="11"/>
  <c r="K1268" i="11"/>
  <c r="K1270" i="11"/>
  <c r="K1271" i="11"/>
  <c r="K1272" i="11"/>
  <c r="K1274" i="11"/>
  <c r="K1275" i="11"/>
  <c r="K1276" i="11"/>
  <c r="K1277" i="11"/>
  <c r="K1278" i="11"/>
  <c r="K1280" i="11"/>
  <c r="K1281" i="11"/>
  <c r="K1282" i="11"/>
  <c r="K1283" i="11"/>
  <c r="K1284" i="11"/>
  <c r="K1285" i="11"/>
  <c r="K1286" i="11"/>
  <c r="K1287" i="11"/>
  <c r="K1288" i="11"/>
  <c r="K1290" i="11"/>
  <c r="K1292" i="11"/>
  <c r="K1294" i="11"/>
  <c r="K1295" i="11"/>
  <c r="K1296" i="11"/>
  <c r="K1298" i="11"/>
  <c r="K1303" i="11"/>
  <c r="K1304" i="11"/>
  <c r="K1305" i="11"/>
  <c r="K1306" i="11"/>
  <c r="K1307" i="11"/>
  <c r="K1308" i="11"/>
  <c r="K1310" i="11"/>
  <c r="K1314" i="11"/>
  <c r="K1315" i="11"/>
  <c r="K1316" i="11"/>
  <c r="K1317" i="11"/>
  <c r="K1318" i="11"/>
  <c r="K1320" i="11"/>
  <c r="K1324" i="11"/>
  <c r="K1325" i="11"/>
  <c r="K1328" i="11"/>
  <c r="K1330" i="11"/>
  <c r="K1331" i="11"/>
  <c r="K1334" i="11"/>
  <c r="K1335" i="11"/>
  <c r="K1336" i="11"/>
  <c r="K1337" i="11"/>
  <c r="K1338" i="11"/>
  <c r="K1339" i="11"/>
  <c r="K1342" i="11"/>
  <c r="K1344" i="11"/>
  <c r="K1345" i="11"/>
  <c r="K1346" i="11"/>
  <c r="K1347" i="11"/>
  <c r="K1354" i="11"/>
  <c r="K1355" i="11"/>
  <c r="K1356" i="11"/>
  <c r="K1358" i="11"/>
  <c r="K1359" i="11"/>
  <c r="K1360" i="11"/>
  <c r="K1364" i="11"/>
  <c r="K1365" i="11"/>
  <c r="K1367" i="11"/>
  <c r="K1368" i="11"/>
  <c r="K1370" i="11"/>
  <c r="K1371" i="11"/>
  <c r="K1372" i="11"/>
  <c r="K1374" i="11"/>
  <c r="K1375" i="11"/>
  <c r="K1376" i="11"/>
  <c r="K1377" i="11"/>
  <c r="K1378" i="11"/>
  <c r="K1379" i="11"/>
  <c r="K1380" i="11"/>
  <c r="K1384" i="11"/>
  <c r="K1385" i="11"/>
  <c r="K1387" i="11"/>
  <c r="K1388" i="11"/>
  <c r="K1392" i="11"/>
  <c r="K1393" i="11"/>
  <c r="K1394" i="11"/>
  <c r="K1395" i="11"/>
  <c r="K1396" i="11"/>
  <c r="K1397" i="11"/>
  <c r="K1398" i="11"/>
  <c r="K1399" i="11"/>
  <c r="K1403" i="11"/>
  <c r="K1404" i="11"/>
  <c r="K1405" i="11"/>
  <c r="K1406" i="11"/>
  <c r="K1407" i="11"/>
  <c r="K1408" i="11"/>
  <c r="K1414" i="11"/>
  <c r="K1415" i="11"/>
  <c r="K1416" i="11"/>
  <c r="K1417" i="11"/>
  <c r="K1418" i="11"/>
  <c r="K1420" i="11"/>
  <c r="K1422" i="11"/>
  <c r="K1424" i="11"/>
  <c r="K1425" i="11"/>
  <c r="K1427" i="11"/>
  <c r="K1428" i="11"/>
  <c r="K1430" i="11"/>
  <c r="K1432" i="11"/>
  <c r="K1434" i="11"/>
  <c r="K1435" i="11"/>
  <c r="K1436" i="11"/>
  <c r="K1437" i="11"/>
  <c r="K1438" i="11"/>
  <c r="K1439" i="11"/>
  <c r="K1443" i="11"/>
  <c r="K1444" i="11"/>
  <c r="K1445" i="11"/>
  <c r="K1447" i="11"/>
  <c r="K1448" i="11"/>
  <c r="K1454" i="11"/>
  <c r="K1455" i="11"/>
  <c r="K1456" i="11"/>
  <c r="K1457" i="11"/>
  <c r="K1458" i="11"/>
  <c r="K1459" i="11"/>
  <c r="K1460" i="11"/>
  <c r="K1464" i="11"/>
  <c r="K1465" i="11"/>
  <c r="K1466" i="11"/>
  <c r="K1467" i="11"/>
  <c r="K1468" i="11"/>
  <c r="K1474" i="11"/>
  <c r="K1475" i="11"/>
  <c r="K1476" i="11"/>
  <c r="K1477" i="11"/>
  <c r="K1478" i="11"/>
  <c r="K1479" i="11"/>
  <c r="K1480" i="11"/>
  <c r="K1483" i="11"/>
  <c r="K1484" i="11"/>
  <c r="K1485" i="11"/>
  <c r="K1486" i="11"/>
  <c r="K1487" i="11"/>
  <c r="K1488" i="11"/>
  <c r="K1491" i="11"/>
  <c r="K1492" i="11"/>
  <c r="K1493" i="11"/>
  <c r="K1494" i="11"/>
  <c r="K1495" i="11"/>
  <c r="K1496" i="11"/>
  <c r="K1498" i="11"/>
  <c r="K1502" i="11"/>
  <c r="K1504" i="11"/>
  <c r="K1505" i="11"/>
  <c r="K1507" i="11"/>
  <c r="K1508" i="11"/>
  <c r="K1514" i="11"/>
  <c r="K1515" i="11"/>
  <c r="K1516" i="11"/>
  <c r="K1517" i="11"/>
  <c r="K1518" i="11"/>
  <c r="K1519" i="11"/>
  <c r="K1524" i="11"/>
  <c r="K1525" i="11"/>
  <c r="K1527" i="11"/>
  <c r="K1528" i="11"/>
  <c r="K1532" i="11"/>
  <c r="K1534" i="11"/>
  <c r="K1535" i="11"/>
  <c r="K1536" i="11"/>
  <c r="K1537" i="11"/>
  <c r="K1538" i="11"/>
  <c r="K1539" i="11"/>
  <c r="K1543" i="11"/>
  <c r="K1544" i="11"/>
  <c r="K1545" i="11"/>
  <c r="K1546" i="11"/>
  <c r="K1547" i="11"/>
  <c r="K1548" i="11"/>
  <c r="K1550" i="11"/>
  <c r="K1552" i="11"/>
  <c r="K1554" i="11"/>
  <c r="K1555" i="11"/>
  <c r="K1556" i="11"/>
  <c r="K1557" i="11"/>
  <c r="K1558" i="11"/>
  <c r="K1559" i="11"/>
  <c r="K1563" i="11"/>
  <c r="K1564" i="11"/>
  <c r="K1565" i="11"/>
  <c r="K1566" i="11"/>
  <c r="K1567" i="11"/>
  <c r="K1568" i="11"/>
  <c r="K1574" i="11"/>
  <c r="K1575" i="11"/>
  <c r="K1576" i="11"/>
  <c r="K1577" i="11"/>
  <c r="K1578" i="11"/>
  <c r="K1579" i="11"/>
  <c r="K1580" i="11"/>
  <c r="K1584" i="11"/>
  <c r="K1585" i="11"/>
  <c r="K1587" i="11"/>
  <c r="K1588" i="11"/>
  <c r="K1591" i="11"/>
  <c r="K1594" i="11"/>
  <c r="K1595" i="11"/>
  <c r="K1596" i="11"/>
  <c r="K1597" i="11"/>
  <c r="K1598" i="11"/>
  <c r="K1599" i="11"/>
  <c r="K1603" i="11"/>
  <c r="K1604" i="11"/>
  <c r="K1605" i="11"/>
  <c r="K1606" i="11"/>
  <c r="K1607" i="11"/>
  <c r="K1608" i="11"/>
  <c r="K1610" i="11"/>
  <c r="K1613" i="11"/>
  <c r="K1614" i="11"/>
  <c r="K1615" i="11"/>
  <c r="K1616" i="11"/>
  <c r="K1617" i="11"/>
  <c r="K1618" i="11"/>
  <c r="K1624" i="11"/>
  <c r="K1625" i="11"/>
  <c r="K1627" i="11"/>
  <c r="K1628" i="11"/>
  <c r="K1634" i="11"/>
  <c r="K1635" i="11"/>
  <c r="K1636" i="11"/>
  <c r="K1637" i="11"/>
  <c r="K1638" i="11"/>
  <c r="K1639" i="11"/>
  <c r="K1640" i="11"/>
  <c r="K1643" i="11"/>
  <c r="K1644" i="11"/>
  <c r="K1645" i="11"/>
  <c r="K1648" i="11"/>
  <c r="K1652" i="11"/>
  <c r="K1653" i="11"/>
  <c r="K1654" i="11"/>
  <c r="K1655" i="11"/>
  <c r="K1656" i="11"/>
  <c r="K1658" i="11"/>
  <c r="K1659" i="11"/>
  <c r="K1660" i="11"/>
  <c r="K1662" i="11"/>
  <c r="K1663" i="11"/>
  <c r="K1664" i="11"/>
  <c r="K1665" i="11"/>
  <c r="K1666" i="11"/>
  <c r="K1667" i="11"/>
  <c r="K1668" i="11"/>
  <c r="K1674" i="11"/>
  <c r="K1675" i="11"/>
  <c r="K1676" i="11"/>
  <c r="K1677" i="11"/>
  <c r="K1678" i="11"/>
  <c r="K1679" i="11"/>
  <c r="K1683" i="11"/>
  <c r="K1684" i="11"/>
  <c r="K1687" i="11"/>
  <c r="K1688" i="11"/>
  <c r="K1694" i="11"/>
  <c r="K1695" i="11"/>
  <c r="K1696" i="11"/>
  <c r="K1697" i="11"/>
  <c r="K1698" i="11"/>
  <c r="K1704" i="11"/>
  <c r="K1705" i="11"/>
  <c r="K1707" i="11"/>
  <c r="K1708" i="11"/>
  <c r="K1710" i="11"/>
  <c r="K1711" i="11"/>
  <c r="K1713" i="11"/>
  <c r="K1714" i="11"/>
  <c r="K1715" i="11"/>
  <c r="K1716" i="11"/>
  <c r="K1718" i="11"/>
  <c r="K1719" i="11"/>
  <c r="K1720" i="11"/>
  <c r="K1724" i="11"/>
  <c r="K1725" i="11"/>
  <c r="K1726" i="11"/>
  <c r="K1727" i="11"/>
  <c r="K1728" i="11"/>
  <c r="K1734" i="11"/>
  <c r="K1735" i="11"/>
  <c r="K1736" i="11"/>
  <c r="K1738" i="11"/>
  <c r="K1739" i="11"/>
  <c r="K1744" i="11"/>
  <c r="K1745" i="11"/>
  <c r="K1746" i="11"/>
  <c r="K1748" i="11"/>
  <c r="K1750" i="11"/>
  <c r="K1754" i="11"/>
  <c r="K1755" i="11"/>
  <c r="K1756" i="11"/>
  <c r="K1757" i="11"/>
  <c r="K1758" i="11"/>
  <c r="K1759" i="11"/>
  <c r="K1760" i="11"/>
  <c r="K1764" i="11"/>
  <c r="K1765" i="11"/>
  <c r="K1767" i="11"/>
  <c r="K1768" i="11"/>
  <c r="K1770" i="11"/>
  <c r="K1772" i="11"/>
  <c r="K1773" i="11"/>
  <c r="K1774" i="11"/>
  <c r="K1775" i="11"/>
  <c r="K1776" i="11"/>
  <c r="K1778" i="11"/>
  <c r="K1779" i="11"/>
  <c r="K1780" i="11"/>
  <c r="K1783" i="11"/>
  <c r="K1784" i="11"/>
  <c r="K1785" i="11"/>
  <c r="K1794" i="11"/>
  <c r="K1795" i="11"/>
  <c r="K1796" i="11"/>
  <c r="K1798" i="11"/>
  <c r="K1803" i="11"/>
  <c r="K1804" i="11"/>
  <c r="K1807" i="11"/>
  <c r="K1808" i="11"/>
  <c r="K1810" i="11"/>
  <c r="K1813" i="11"/>
  <c r="K1814" i="11"/>
  <c r="K1815" i="11"/>
  <c r="K1816" i="11"/>
  <c r="K1817" i="11"/>
  <c r="K1818" i="11"/>
  <c r="K1820" i="11"/>
  <c r="K1824" i="11"/>
  <c r="K1825" i="11"/>
  <c r="K1826" i="11"/>
  <c r="K1827" i="11"/>
  <c r="K1828" i="11"/>
  <c r="K1830" i="11"/>
  <c r="K1834" i="11"/>
  <c r="K1835" i="11"/>
  <c r="K1836" i="11"/>
  <c r="K1837" i="11"/>
  <c r="K1838" i="11"/>
  <c r="K1844" i="11"/>
  <c r="K1845" i="11"/>
  <c r="K1846" i="11"/>
  <c r="K1847" i="11"/>
  <c r="K1848" i="11"/>
  <c r="K1850" i="11"/>
  <c r="K1854" i="11"/>
  <c r="K1855" i="11"/>
  <c r="K1856" i="11"/>
  <c r="K1857" i="11"/>
  <c r="K1858" i="11"/>
  <c r="K1859" i="11"/>
  <c r="K1860" i="11"/>
  <c r="K1864" i="11"/>
  <c r="K1865" i="11"/>
  <c r="K1867" i="11"/>
  <c r="K1868" i="11"/>
  <c r="K1870" i="11"/>
  <c r="K1872" i="11"/>
  <c r="K1874" i="11"/>
  <c r="K1875" i="11"/>
  <c r="K1876" i="11"/>
  <c r="K1877" i="11"/>
  <c r="K1878" i="11"/>
  <c r="K1879" i="11"/>
  <c r="K1880" i="11"/>
  <c r="K1884" i="11"/>
  <c r="K1885" i="11"/>
  <c r="K1887" i="11"/>
  <c r="K1888" i="11"/>
  <c r="K1894" i="11"/>
  <c r="K1895" i="11"/>
  <c r="K1896" i="11"/>
  <c r="K1897" i="11"/>
  <c r="K1898" i="11"/>
  <c r="K1904" i="11"/>
  <c r="K1905" i="11"/>
  <c r="K1906" i="11"/>
  <c r="K1907" i="11"/>
  <c r="K1910" i="11"/>
  <c r="K1911" i="11"/>
  <c r="K1914" i="11"/>
  <c r="K1915" i="11"/>
  <c r="K1916" i="11"/>
  <c r="K1917" i="11"/>
  <c r="K1918" i="11"/>
  <c r="K1919" i="11"/>
  <c r="K1920" i="11"/>
  <c r="K1924" i="11"/>
  <c r="K1925" i="11"/>
  <c r="K1926" i="11"/>
  <c r="K1928" i="11"/>
  <c r="K1934" i="11"/>
  <c r="K1935" i="11"/>
  <c r="K1936" i="11"/>
  <c r="K1937" i="11"/>
  <c r="K1938" i="11"/>
  <c r="K1944" i="11"/>
  <c r="K1945" i="11"/>
  <c r="K1947" i="11"/>
  <c r="K1954" i="11"/>
  <c r="K1955" i="11"/>
  <c r="K1956" i="11"/>
  <c r="K1958" i="11"/>
  <c r="K1959" i="11"/>
  <c r="K1960" i="11"/>
  <c r="K1964" i="11"/>
  <c r="K1965" i="11"/>
  <c r="K1966" i="11"/>
  <c r="K1967" i="11"/>
  <c r="K1968" i="11"/>
  <c r="K1970" i="11"/>
  <c r="K1971" i="11"/>
  <c r="K1972" i="11"/>
  <c r="K1974" i="11"/>
  <c r="K1975" i="11"/>
  <c r="K1976" i="11"/>
  <c r="K1978" i="11"/>
  <c r="K1979" i="11"/>
  <c r="K1980" i="11"/>
  <c r="K1984" i="11"/>
  <c r="K1985" i="11"/>
  <c r="K1986" i="11"/>
  <c r="K1994" i="11"/>
  <c r="K1995" i="11"/>
  <c r="K1996" i="11"/>
  <c r="K1997" i="11"/>
  <c r="K1998" i="11"/>
  <c r="K1999" i="11"/>
  <c r="K2004" i="11"/>
  <c r="K2005" i="11"/>
  <c r="K2007" i="11"/>
  <c r="K2014" i="11"/>
  <c r="K2015" i="11"/>
  <c r="K2016" i="11"/>
  <c r="K2018" i="11"/>
  <c r="K2020" i="11"/>
  <c r="K2022" i="11"/>
  <c r="K2024" i="11"/>
  <c r="K2025" i="11"/>
  <c r="K2026" i="11"/>
  <c r="K2027" i="11"/>
  <c r="K2028" i="11"/>
  <c r="K2030" i="11"/>
  <c r="K2032" i="11"/>
  <c r="K2034" i="11"/>
  <c r="K2035" i="11"/>
  <c r="K2036" i="11"/>
  <c r="K2038" i="11"/>
  <c r="K2044" i="11"/>
  <c r="K2045" i="11"/>
  <c r="K2046" i="11"/>
  <c r="K2047" i="11"/>
  <c r="K2048" i="11"/>
  <c r="K2054" i="11"/>
  <c r="K2055" i="11"/>
  <c r="K2056" i="11"/>
  <c r="K2058" i="11"/>
  <c r="K2059" i="11"/>
  <c r="K2064" i="11"/>
  <c r="K2065" i="11"/>
  <c r="K2066" i="11"/>
  <c r="K2067" i="11"/>
  <c r="K2068" i="11"/>
  <c r="K2071" i="11"/>
  <c r="K2074" i="11"/>
  <c r="K2075" i="11"/>
  <c r="K2076" i="11"/>
  <c r="K2077" i="11"/>
  <c r="K2078" i="11"/>
  <c r="K2080" i="11"/>
  <c r="K2081" i="11"/>
  <c r="K2084" i="11"/>
  <c r="K2085" i="11"/>
  <c r="K2087" i="11"/>
  <c r="K2088" i="11"/>
  <c r="K2094" i="11"/>
  <c r="K2095" i="11"/>
  <c r="K2096" i="11"/>
  <c r="K2097" i="11"/>
  <c r="K2098" i="11"/>
  <c r="K2099" i="11"/>
  <c r="K2104" i="11"/>
  <c r="K2105" i="11"/>
  <c r="K2107" i="11"/>
  <c r="K2111" i="11"/>
  <c r="K2114" i="11"/>
  <c r="K2115" i="11"/>
  <c r="K2116" i="11"/>
  <c r="K2117" i="11"/>
  <c r="K2118" i="11"/>
  <c r="K2119" i="11"/>
  <c r="K2120" i="11"/>
  <c r="K2121" i="11"/>
  <c r="K2124" i="11"/>
  <c r="K2125" i="11"/>
  <c r="K2126" i="11"/>
  <c r="K2127" i="11"/>
  <c r="K2128" i="11"/>
  <c r="K2134" i="11"/>
  <c r="K2135" i="11"/>
  <c r="K2136" i="11"/>
  <c r="K2137" i="11"/>
  <c r="K2138" i="11"/>
  <c r="K2144" i="11"/>
  <c r="K2145" i="11"/>
  <c r="K2147" i="11"/>
  <c r="K2148" i="11"/>
  <c r="K2154" i="11"/>
  <c r="K2155" i="11"/>
  <c r="K2156" i="11"/>
  <c r="K2158" i="11"/>
  <c r="K2159" i="11"/>
  <c r="K2160" i="11"/>
  <c r="K2164" i="11"/>
  <c r="K2165" i="11"/>
  <c r="K2167" i="11"/>
  <c r="K2174" i="11"/>
  <c r="K2175" i="11"/>
  <c r="K2176" i="11"/>
  <c r="K2178" i="11"/>
  <c r="K2183" i="11"/>
  <c r="K2184" i="11"/>
  <c r="K2187" i="11"/>
  <c r="K2188" i="11"/>
  <c r="K2194" i="11"/>
  <c r="K2195" i="11"/>
  <c r="K2196" i="11"/>
  <c r="K2197" i="11"/>
  <c r="K2198" i="11"/>
  <c r="K2199" i="11"/>
  <c r="K2200" i="11"/>
  <c r="K2204" i="11"/>
  <c r="K2206" i="11"/>
  <c r="K2207" i="11"/>
  <c r="K2208" i="11"/>
  <c r="K2210" i="11"/>
  <c r="K2211" i="11"/>
  <c r="K2214" i="11"/>
  <c r="K2215" i="11"/>
  <c r="K2216" i="11"/>
  <c r="K2217" i="11"/>
  <c r="K2218" i="11"/>
  <c r="K2219" i="11"/>
  <c r="K2220" i="11"/>
  <c r="K2221" i="11"/>
  <c r="K2223" i="11"/>
  <c r="K2224" i="11"/>
  <c r="K2225" i="11"/>
  <c r="K2228" i="11"/>
  <c r="K2230" i="11"/>
  <c r="K2231" i="11"/>
  <c r="K2232" i="11"/>
  <c r="K2234" i="11"/>
  <c r="K2235" i="11"/>
  <c r="K2236" i="11"/>
  <c r="K2238" i="11"/>
  <c r="K2239" i="11"/>
  <c r="K2240" i="11"/>
  <c r="K2241" i="11"/>
  <c r="K2242" i="11"/>
  <c r="K2244" i="11"/>
  <c r="K2245" i="11"/>
  <c r="K2247" i="11"/>
  <c r="K2252" i="11"/>
  <c r="K2254" i="11"/>
  <c r="K2255" i="11"/>
  <c r="K2256" i="11"/>
  <c r="K2257" i="11"/>
  <c r="K2258" i="11"/>
  <c r="K2264" i="11"/>
  <c r="K2265" i="11"/>
  <c r="K2267" i="11"/>
  <c r="K2268" i="11"/>
  <c r="K2274" i="11"/>
  <c r="K2275" i="11"/>
  <c r="K2276" i="11"/>
  <c r="K2278" i="11"/>
  <c r="K2284" i="11"/>
  <c r="K2285" i="11"/>
  <c r="K2287" i="11"/>
  <c r="K2289" i="11"/>
  <c r="K2290" i="11"/>
  <c r="K2294" i="11"/>
  <c r="K2295" i="11"/>
  <c r="K2296" i="11"/>
  <c r="K2299" i="11"/>
  <c r="K2304" i="11"/>
  <c r="K2305" i="11"/>
  <c r="K2307" i="11"/>
  <c r="K2314" i="11"/>
  <c r="K2315" i="11"/>
  <c r="K2316" i="11"/>
  <c r="K2320" i="11"/>
  <c r="K2321" i="11"/>
  <c r="K2323" i="11"/>
  <c r="K2324" i="11"/>
  <c r="K2334" i="11"/>
  <c r="K2335" i="11"/>
  <c r="K2336" i="11"/>
  <c r="K2337" i="11"/>
  <c r="K2338" i="11"/>
  <c r="K2339" i="11"/>
  <c r="K2343" i="11"/>
  <c r="K2344" i="11"/>
  <c r="K2347" i="11"/>
  <c r="K2354" i="11"/>
  <c r="K2355" i="11"/>
  <c r="K2356" i="11"/>
  <c r="K2358" i="11"/>
  <c r="K2359" i="11"/>
  <c r="K2364" i="11"/>
  <c r="K2366" i="11"/>
  <c r="K2367" i="11"/>
  <c r="K2370" i="11"/>
  <c r="K2372" i="11"/>
  <c r="K2374" i="11"/>
  <c r="K2375" i="11"/>
  <c r="K2376" i="11"/>
  <c r="K2378" i="11"/>
  <c r="K2384" i="11"/>
  <c r="K2387" i="11"/>
  <c r="K2390" i="11"/>
  <c r="K2394" i="11"/>
  <c r="K2395" i="11"/>
  <c r="K2396" i="11"/>
  <c r="K2398" i="11"/>
  <c r="K2404" i="11"/>
  <c r="K2407" i="11"/>
  <c r="K2409" i="11"/>
  <c r="K2410" i="11"/>
  <c r="K2414" i="11"/>
  <c r="K2415" i="11"/>
  <c r="K2416" i="11"/>
  <c r="K2418" i="11"/>
  <c r="K2421" i="11"/>
  <c r="K2424" i="11"/>
  <c r="K2427" i="11"/>
  <c r="K2428" i="11"/>
  <c r="K2434" i="11"/>
  <c r="K2435" i="11"/>
  <c r="K2436" i="11"/>
  <c r="K2438" i="11"/>
  <c r="K2439" i="11"/>
  <c r="K2444" i="11"/>
  <c r="K2446" i="11"/>
  <c r="K2447" i="11"/>
  <c r="K2448" i="11"/>
  <c r="K2454" i="11"/>
  <c r="K2455" i="11"/>
  <c r="K2456" i="11"/>
  <c r="K2458" i="11"/>
  <c r="K2459" i="11"/>
  <c r="K2460" i="11"/>
  <c r="K2464" i="11"/>
  <c r="K2467" i="11"/>
  <c r="K2468" i="11"/>
  <c r="K2471" i="11"/>
  <c r="K2474" i="11"/>
  <c r="K2475" i="11"/>
  <c r="K2476" i="11"/>
  <c r="K2477" i="11"/>
  <c r="K2478" i="11"/>
  <c r="K2479" i="11"/>
  <c r="K2480" i="11"/>
  <c r="K2481" i="11"/>
  <c r="K2484" i="11"/>
  <c r="K2487" i="11"/>
  <c r="K2488" i="11"/>
  <c r="K2494" i="11"/>
  <c r="K2495" i="11"/>
  <c r="K2496" i="11"/>
  <c r="K2498" i="11"/>
  <c r="K2504" i="11"/>
  <c r="K2506" i="11"/>
  <c r="K2507" i="11"/>
  <c r="K2514" i="11"/>
  <c r="K2515" i="11"/>
  <c r="K2516" i="11"/>
  <c r="K2521" i="11"/>
  <c r="K2524" i="11"/>
  <c r="K2527" i="11"/>
  <c r="K2528" i="11"/>
  <c r="K2529" i="11"/>
  <c r="K2533" i="11"/>
  <c r="K2535" i="11"/>
  <c r="K2536" i="11"/>
  <c r="K2538" i="11"/>
  <c r="K2543" i="11"/>
  <c r="K2544" i="11"/>
  <c r="K2545" i="11"/>
  <c r="K2547" i="11"/>
  <c r="K2548" i="11"/>
  <c r="K2554" i="11"/>
  <c r="K2555" i="11"/>
  <c r="K2556" i="11"/>
  <c r="K2557" i="11"/>
  <c r="K2558" i="11"/>
  <c r="K2559" i="11"/>
  <c r="K2564" i="11"/>
  <c r="K2565" i="11"/>
  <c r="K2567" i="11"/>
  <c r="K2568" i="11"/>
  <c r="K2572" i="11"/>
  <c r="K2574" i="11"/>
  <c r="K2575" i="11"/>
  <c r="K2576" i="11"/>
  <c r="K2577" i="11"/>
  <c r="K2578" i="11"/>
  <c r="K2579" i="11"/>
  <c r="K2580" i="11"/>
  <c r="K2584" i="11"/>
  <c r="K2587" i="11"/>
  <c r="K2594" i="11"/>
  <c r="K2595" i="11"/>
  <c r="K2596" i="11"/>
  <c r="K2604" i="11"/>
  <c r="K2605" i="11"/>
  <c r="K2607" i="11"/>
  <c r="K2608" i="11"/>
  <c r="K2614" i="11"/>
  <c r="K2615" i="11"/>
  <c r="K2616" i="11"/>
  <c r="K2618" i="11"/>
  <c r="K2624" i="11"/>
  <c r="K2627" i="11"/>
  <c r="K2630" i="11"/>
  <c r="K2634" i="11"/>
  <c r="K2635" i="11"/>
  <c r="K2636" i="11"/>
  <c r="K2638" i="11"/>
  <c r="K2639" i="11"/>
  <c r="K2644" i="11"/>
  <c r="K2647" i="11"/>
  <c r="K2650" i="11"/>
  <c r="K2654" i="11"/>
  <c r="K2655" i="11"/>
  <c r="K2656" i="11"/>
  <c r="K2658" i="11"/>
  <c r="K2661" i="11"/>
  <c r="K2664" i="11"/>
  <c r="K2667" i="11"/>
  <c r="K2672" i="11"/>
  <c r="K2673" i="11"/>
  <c r="K2675" i="11"/>
  <c r="K2676" i="11"/>
  <c r="K2684" i="11"/>
  <c r="K2685" i="11"/>
  <c r="K2687" i="11"/>
  <c r="K2694" i="11"/>
  <c r="K2695" i="11"/>
  <c r="K2696" i="11"/>
  <c r="K2704" i="11"/>
  <c r="K2705" i="11"/>
  <c r="K2707" i="11"/>
  <c r="K2714" i="11"/>
  <c r="K2715" i="11"/>
  <c r="K2716" i="11"/>
  <c r="K2718" i="11"/>
  <c r="K2719" i="11"/>
  <c r="K2721" i="11"/>
  <c r="K2722" i="11"/>
  <c r="K2723" i="11"/>
  <c r="K2724" i="11"/>
  <c r="K2725" i="11"/>
  <c r="K2727" i="11"/>
  <c r="K2734" i="11"/>
  <c r="K2735" i="11"/>
  <c r="K2736" i="11"/>
  <c r="K2737" i="11"/>
  <c r="K2744" i="11"/>
  <c r="K2745" i="11"/>
  <c r="K2747" i="11"/>
  <c r="K2748" i="11"/>
  <c r="K2754" i="11"/>
  <c r="K2756" i="11"/>
  <c r="K2757" i="11"/>
  <c r="K2758" i="11"/>
  <c r="K2759" i="11"/>
  <c r="K2760" i="11"/>
  <c r="K2764" i="11"/>
  <c r="K2767" i="11"/>
  <c r="K2768" i="11"/>
  <c r="K2774" i="11"/>
  <c r="K2776" i="11"/>
  <c r="K2779" i="11"/>
  <c r="K2780" i="11"/>
  <c r="K2781" i="11"/>
  <c r="K2782" i="11"/>
  <c r="K2784" i="11"/>
  <c r="K2787" i="11"/>
  <c r="K2794" i="11"/>
  <c r="K2795" i="11"/>
  <c r="K2796" i="11"/>
  <c r="K2797" i="11"/>
  <c r="K2803" i="11"/>
  <c r="K2804" i="11"/>
  <c r="K2805" i="11"/>
  <c r="K2807" i="11"/>
  <c r="K2814" i="11"/>
  <c r="K2816" i="11"/>
  <c r="K2818" i="11"/>
  <c r="K2824" i="11"/>
  <c r="K2827" i="11"/>
  <c r="K2828" i="11"/>
  <c r="K2829" i="11"/>
  <c r="K2834" i="11"/>
  <c r="K2835" i="11"/>
  <c r="K2836" i="11"/>
  <c r="K2837" i="11"/>
  <c r="K2838" i="11"/>
  <c r="K2839" i="11"/>
  <c r="K2840" i="11"/>
  <c r="K2844" i="11"/>
  <c r="K2845" i="11"/>
  <c r="K2851" i="11"/>
  <c r="K2854" i="11"/>
  <c r="K2855" i="11"/>
  <c r="K2856" i="11"/>
  <c r="K2857" i="11"/>
  <c r="K2860" i="11"/>
  <c r="K2864" i="11"/>
  <c r="K2867" i="11"/>
  <c r="K2869" i="11"/>
  <c r="K2870" i="11"/>
  <c r="K2871" i="11"/>
  <c r="K2872" i="11"/>
  <c r="K2873" i="11"/>
  <c r="K2874" i="11"/>
  <c r="K2875" i="11"/>
  <c r="K2876" i="11"/>
  <c r="K2877" i="11"/>
  <c r="K2884" i="11"/>
  <c r="K2887" i="11"/>
  <c r="K2888" i="11"/>
  <c r="K2895" i="11"/>
  <c r="K2896" i="11"/>
  <c r="K2904" i="11"/>
  <c r="K2905" i="11"/>
  <c r="K2907" i="11"/>
  <c r="K2908" i="11"/>
  <c r="K2914" i="11"/>
  <c r="K2915" i="11"/>
  <c r="K2916" i="11"/>
  <c r="K2918" i="11"/>
  <c r="K2920" i="11"/>
  <c r="K2924" i="11"/>
  <c r="K2925" i="11"/>
  <c r="K2926" i="11"/>
  <c r="K2927" i="11"/>
  <c r="K2934" i="11"/>
  <c r="K2935" i="11"/>
  <c r="K2936" i="11"/>
  <c r="K2937" i="11"/>
  <c r="K2938" i="11"/>
  <c r="K2939" i="11"/>
  <c r="K2940" i="11"/>
  <c r="K2941" i="11"/>
  <c r="K2944" i="11"/>
  <c r="K2953" i="11"/>
  <c r="K2954" i="11"/>
  <c r="K2955" i="11"/>
  <c r="K2956" i="11"/>
  <c r="K2957" i="11"/>
  <c r="K2964" i="11"/>
  <c r="K2967" i="11"/>
  <c r="K2974" i="11"/>
  <c r="K2975" i="11"/>
  <c r="K2976" i="11"/>
  <c r="K2977" i="11"/>
  <c r="K2984" i="11"/>
  <c r="K2987" i="11"/>
  <c r="K2994" i="11"/>
  <c r="K2995" i="11"/>
  <c r="K2996" i="11"/>
  <c r="K2998" i="11"/>
  <c r="K3004" i="11"/>
  <c r="K3008" i="11"/>
  <c r="K3013" i="11"/>
  <c r="K3014" i="11"/>
  <c r="K3015" i="11"/>
  <c r="K3016" i="11"/>
  <c r="K3017" i="11"/>
  <c r="K3018" i="11"/>
  <c r="K3024" i="11"/>
  <c r="K3025" i="11"/>
  <c r="K3028" i="11"/>
  <c r="K3034" i="11"/>
  <c r="K3035" i="11"/>
  <c r="K3036" i="11"/>
  <c r="K3037" i="11"/>
  <c r="K3044" i="11"/>
  <c r="K3045" i="11"/>
  <c r="K3047" i="11"/>
  <c r="K3048" i="11"/>
  <c r="K3054" i="11"/>
  <c r="K3055" i="11"/>
  <c r="K3056" i="11"/>
  <c r="K3064" i="11"/>
  <c r="K3067" i="11"/>
  <c r="K3074" i="11"/>
  <c r="K3075" i="11"/>
  <c r="K3076" i="11"/>
  <c r="K3077" i="11"/>
  <c r="K3078" i="11"/>
  <c r="K3084" i="11"/>
  <c r="K3085" i="11"/>
  <c r="K3087" i="11"/>
  <c r="K3088" i="11"/>
  <c r="K3089" i="11"/>
  <c r="K3090" i="11"/>
  <c r="K3094" i="11"/>
  <c r="K3095" i="11"/>
  <c r="K3096" i="11"/>
  <c r="K3098" i="11"/>
  <c r="K3100" i="11"/>
  <c r="K3104" i="11"/>
  <c r="K3107" i="11"/>
  <c r="K3108" i="11"/>
  <c r="K3109" i="11"/>
  <c r="K3114" i="11"/>
  <c r="K3115" i="11"/>
  <c r="K3116" i="11"/>
  <c r="K3117" i="11"/>
  <c r="K3118" i="11"/>
  <c r="K3119" i="11"/>
  <c r="K3120" i="11"/>
  <c r="K3121" i="11"/>
  <c r="K3124" i="11"/>
  <c r="K3134" i="11"/>
  <c r="K3135" i="11"/>
  <c r="K3136" i="11"/>
  <c r="K3140" i="11"/>
  <c r="K3142" i="11"/>
  <c r="K3144" i="11"/>
  <c r="K3147" i="11"/>
  <c r="K3154" i="11"/>
  <c r="K3155" i="11"/>
  <c r="K3156" i="11"/>
  <c r="K3157" i="11"/>
  <c r="K3158" i="11"/>
  <c r="K3164" i="11"/>
  <c r="K3174" i="11"/>
  <c r="K3175" i="11"/>
  <c r="K3176" i="11"/>
  <c r="K3184" i="11"/>
  <c r="K3185" i="11"/>
  <c r="K3194" i="11"/>
  <c r="K3195" i="11"/>
  <c r="K3196" i="11"/>
  <c r="K3197" i="11"/>
  <c r="K3198" i="11"/>
  <c r="K3204" i="11"/>
  <c r="K3205" i="11"/>
  <c r="K3215" i="11"/>
  <c r="K3216" i="11"/>
  <c r="K3218" i="11"/>
  <c r="K3224" i="11"/>
  <c r="K3225" i="11"/>
  <c r="K3228" i="11"/>
  <c r="K3234" i="11"/>
  <c r="K3235" i="11"/>
  <c r="K3236" i="11"/>
  <c r="K3238" i="11"/>
  <c r="K3239" i="11"/>
  <c r="K3244" i="11"/>
  <c r="K3246" i="11"/>
  <c r="K3248" i="11"/>
  <c r="K3254" i="11"/>
  <c r="K3255" i="11"/>
  <c r="K3256" i="11"/>
  <c r="K3258" i="11"/>
  <c r="K3260" i="11"/>
  <c r="K3264" i="11"/>
  <c r="K3265" i="11"/>
  <c r="K3267" i="11"/>
  <c r="K3275" i="11"/>
  <c r="K3276" i="11"/>
  <c r="K3278" i="11"/>
  <c r="K3280" i="11"/>
  <c r="K3284" i="11"/>
  <c r="K3287" i="11"/>
  <c r="K3290" i="11"/>
  <c r="K3294" i="11"/>
  <c r="K3295" i="11"/>
  <c r="K3296" i="11"/>
  <c r="K3298" i="11"/>
  <c r="K3304" i="11"/>
  <c r="K3306" i="11"/>
  <c r="K3311" i="11"/>
  <c r="K3314" i="11"/>
  <c r="K3316" i="11"/>
  <c r="K3317" i="11"/>
  <c r="K3318" i="11"/>
  <c r="K3319" i="11"/>
  <c r="K3320" i="11"/>
  <c r="K3324" i="11"/>
  <c r="K3327" i="11"/>
  <c r="K3334" i="11"/>
  <c r="K3335" i="11"/>
  <c r="K3336" i="11"/>
  <c r="K3338" i="11"/>
  <c r="K3339" i="11"/>
  <c r="K3340" i="11"/>
  <c r="K3344" i="11"/>
  <c r="K3347" i="11"/>
  <c r="K3350" i="11"/>
  <c r="K3351" i="11"/>
  <c r="K3354" i="11"/>
  <c r="K3355" i="11"/>
  <c r="K3356" i="11"/>
  <c r="K3360" i="11"/>
  <c r="K3364" i="11"/>
  <c r="K3367" i="11"/>
  <c r="K3370" i="11"/>
  <c r="K3374" i="11"/>
  <c r="K3375" i="11"/>
  <c r="K3376" i="11"/>
  <c r="K3377" i="11"/>
  <c r="K3378" i="11"/>
  <c r="K3379" i="11"/>
  <c r="K3380" i="11"/>
  <c r="K3384" i="11"/>
  <c r="K3394" i="11"/>
  <c r="K3395" i="11"/>
  <c r="K3396" i="11"/>
  <c r="K3397" i="11"/>
  <c r="K3398" i="11"/>
  <c r="F2089" i="18"/>
  <c r="G2089" i="18"/>
  <c r="I2" i="18"/>
  <c r="I3" i="18"/>
  <c r="I4" i="18"/>
  <c r="I5" i="18"/>
  <c r="I6" i="18"/>
  <c r="I7" i="18"/>
  <c r="I8" i="18"/>
  <c r="I9" i="18"/>
  <c r="I10" i="18"/>
  <c r="I11" i="18"/>
  <c r="I12" i="18"/>
  <c r="I13" i="18"/>
  <c r="I14" i="18"/>
  <c r="I15" i="18"/>
  <c r="I16" i="18"/>
  <c r="I17" i="18"/>
  <c r="I18" i="18"/>
  <c r="I19" i="18"/>
  <c r="I20" i="18"/>
  <c r="I21" i="18"/>
  <c r="I22" i="18"/>
  <c r="I23" i="18"/>
  <c r="I24" i="18"/>
  <c r="I25" i="18"/>
  <c r="I26" i="18"/>
  <c r="I27" i="18"/>
  <c r="I28" i="18"/>
  <c r="I29" i="18"/>
  <c r="I30" i="18"/>
  <c r="I31" i="18"/>
  <c r="I32" i="18"/>
  <c r="I33" i="18"/>
  <c r="I34" i="18"/>
  <c r="I35" i="18"/>
  <c r="I36" i="18"/>
  <c r="I37" i="18"/>
  <c r="I38" i="18"/>
  <c r="I39" i="18"/>
  <c r="I40" i="18"/>
  <c r="I41" i="18"/>
  <c r="I42" i="18"/>
  <c r="I43" i="18"/>
  <c r="I44" i="18"/>
  <c r="I45" i="18"/>
  <c r="I46" i="18"/>
  <c r="I47" i="18"/>
  <c r="I48" i="18"/>
  <c r="I49" i="18"/>
  <c r="I50" i="18"/>
  <c r="I51" i="18"/>
  <c r="I52" i="18"/>
  <c r="I53" i="18"/>
  <c r="I54" i="18"/>
  <c r="I55" i="18"/>
  <c r="I56" i="18"/>
  <c r="I57" i="18"/>
  <c r="I58" i="18"/>
  <c r="I59" i="18"/>
  <c r="I60" i="18"/>
  <c r="I61" i="18"/>
  <c r="I62" i="18"/>
  <c r="I63" i="18"/>
  <c r="I64" i="18"/>
  <c r="I65" i="18"/>
  <c r="I66" i="18"/>
  <c r="I67" i="18"/>
  <c r="I68" i="18"/>
  <c r="I69" i="18"/>
  <c r="I70" i="18"/>
  <c r="I71" i="18"/>
  <c r="I72" i="18"/>
  <c r="I73" i="18"/>
  <c r="I74" i="18"/>
  <c r="I75" i="18"/>
  <c r="I76" i="18"/>
  <c r="I77" i="18"/>
  <c r="I78" i="18"/>
  <c r="I79" i="18"/>
  <c r="I80" i="18"/>
  <c r="I81" i="18"/>
  <c r="I82" i="18"/>
  <c r="I83" i="18"/>
  <c r="I84" i="18"/>
  <c r="I85" i="18"/>
  <c r="I86" i="18"/>
  <c r="I87" i="18"/>
  <c r="I88" i="18"/>
  <c r="I89" i="18"/>
  <c r="I90" i="18"/>
  <c r="I91" i="18"/>
  <c r="I92" i="18"/>
  <c r="I93" i="18"/>
  <c r="I94" i="18"/>
  <c r="I95" i="18"/>
  <c r="I96" i="18"/>
  <c r="I97" i="18"/>
  <c r="I98" i="18"/>
  <c r="I99" i="18"/>
  <c r="I100" i="18"/>
  <c r="I101" i="18"/>
  <c r="I102" i="18"/>
  <c r="I103" i="18"/>
  <c r="I104" i="18"/>
  <c r="I105" i="18"/>
  <c r="I106" i="18"/>
  <c r="I107" i="18"/>
  <c r="I108" i="18"/>
  <c r="I109" i="18"/>
  <c r="I110" i="18"/>
  <c r="I111" i="18"/>
  <c r="I112" i="18"/>
  <c r="I113" i="18"/>
  <c r="I114" i="18"/>
  <c r="I115" i="18"/>
  <c r="I116" i="18"/>
  <c r="I117" i="18"/>
  <c r="I118" i="18"/>
  <c r="I119" i="18"/>
  <c r="I120" i="18"/>
  <c r="I121" i="18"/>
  <c r="I122" i="18"/>
  <c r="I123" i="18"/>
  <c r="I124" i="18"/>
  <c r="I125" i="18"/>
  <c r="I126" i="18"/>
  <c r="I127" i="18"/>
  <c r="I128" i="18"/>
  <c r="I129" i="18"/>
  <c r="I130" i="18"/>
  <c r="I131" i="18"/>
  <c r="I132" i="18"/>
  <c r="I133" i="18"/>
  <c r="I134" i="18"/>
  <c r="I135" i="18"/>
  <c r="I136" i="18"/>
  <c r="I137" i="18"/>
  <c r="I138" i="18"/>
  <c r="I139" i="18"/>
  <c r="I140" i="18"/>
  <c r="I141" i="18"/>
  <c r="I142" i="18"/>
  <c r="I143" i="18"/>
  <c r="I144" i="18"/>
  <c r="I145" i="18"/>
  <c r="I146" i="18"/>
  <c r="I147" i="18"/>
  <c r="I148" i="18"/>
  <c r="I149" i="18"/>
  <c r="I150" i="18"/>
  <c r="I151" i="18"/>
  <c r="I152" i="18"/>
  <c r="I153" i="18"/>
  <c r="I154" i="18"/>
  <c r="I155" i="18"/>
  <c r="I156" i="18"/>
  <c r="I157" i="18"/>
  <c r="I158" i="18"/>
  <c r="I159" i="18"/>
  <c r="I160" i="18"/>
  <c r="I161" i="18"/>
  <c r="I162" i="18"/>
  <c r="I163" i="18"/>
  <c r="I164" i="18"/>
  <c r="I165" i="18"/>
  <c r="I166" i="18"/>
  <c r="I167" i="18"/>
  <c r="I168" i="18"/>
  <c r="I169" i="18"/>
  <c r="I170" i="18"/>
  <c r="I171" i="18"/>
  <c r="I172" i="18"/>
  <c r="I173" i="18"/>
  <c r="I174" i="18"/>
  <c r="I175" i="18"/>
  <c r="I176" i="18"/>
  <c r="I177" i="18"/>
  <c r="I178" i="18"/>
  <c r="I179" i="18"/>
  <c r="I180" i="18"/>
  <c r="I181" i="18"/>
  <c r="I182" i="18"/>
  <c r="I183" i="18"/>
  <c r="I184" i="18"/>
  <c r="I185" i="18"/>
  <c r="I186" i="18"/>
  <c r="I187" i="18"/>
  <c r="I188" i="18"/>
  <c r="I189" i="18"/>
  <c r="I190" i="18"/>
  <c r="I191" i="18"/>
  <c r="I192" i="18"/>
  <c r="I193" i="18"/>
  <c r="I194" i="18"/>
  <c r="I195" i="18"/>
  <c r="I196" i="18"/>
  <c r="I197" i="18"/>
  <c r="I198" i="18"/>
  <c r="I199" i="18"/>
  <c r="I200" i="18"/>
  <c r="I201" i="18"/>
  <c r="I202" i="18"/>
  <c r="I203" i="18"/>
  <c r="I204" i="18"/>
  <c r="I205" i="18"/>
  <c r="I206" i="18"/>
  <c r="I207" i="18"/>
  <c r="I208" i="18"/>
  <c r="I209" i="18"/>
  <c r="I210" i="18"/>
  <c r="I211" i="18"/>
  <c r="I212" i="18"/>
  <c r="I213" i="18"/>
  <c r="I214" i="18"/>
  <c r="I215" i="18"/>
  <c r="I216" i="18"/>
  <c r="I217" i="18"/>
  <c r="I218" i="18"/>
  <c r="I219" i="18"/>
  <c r="I220" i="18"/>
  <c r="I221" i="18"/>
  <c r="I222" i="18"/>
  <c r="I223" i="18"/>
  <c r="I224" i="18"/>
  <c r="I225" i="18"/>
  <c r="I226" i="18"/>
  <c r="I227" i="18"/>
  <c r="I228" i="18"/>
  <c r="I229" i="18"/>
  <c r="I230" i="18"/>
  <c r="I231" i="18"/>
  <c r="I232" i="18"/>
  <c r="I233" i="18"/>
  <c r="I234" i="18"/>
  <c r="I235" i="18"/>
  <c r="I236" i="18"/>
  <c r="I237" i="18"/>
  <c r="I238" i="18"/>
  <c r="I239" i="18"/>
  <c r="I240" i="18"/>
  <c r="I241" i="18"/>
  <c r="I242" i="18"/>
  <c r="I243" i="18"/>
  <c r="I244" i="18"/>
  <c r="I245" i="18"/>
  <c r="I246" i="18"/>
  <c r="I247" i="18"/>
  <c r="I248" i="18"/>
  <c r="I249" i="18"/>
  <c r="I250" i="18"/>
  <c r="I251" i="18"/>
  <c r="I252" i="18"/>
  <c r="I253" i="18"/>
  <c r="I254" i="18"/>
  <c r="I255" i="18"/>
  <c r="I256" i="18"/>
  <c r="I257" i="18"/>
  <c r="I258" i="18"/>
  <c r="I259" i="18"/>
  <c r="I260" i="18"/>
  <c r="I261" i="18"/>
  <c r="I262" i="18"/>
  <c r="I263" i="18"/>
  <c r="I264" i="18"/>
  <c r="I265" i="18"/>
  <c r="I266" i="18"/>
  <c r="I267" i="18"/>
  <c r="I268" i="18"/>
  <c r="I269" i="18"/>
  <c r="I270" i="18"/>
  <c r="I271" i="18"/>
  <c r="I272" i="18"/>
  <c r="I273" i="18"/>
  <c r="I274" i="18"/>
  <c r="I275" i="18"/>
  <c r="I276" i="18"/>
  <c r="I277" i="18"/>
  <c r="I278" i="18"/>
  <c r="I279" i="18"/>
  <c r="I280" i="18"/>
  <c r="I281" i="18"/>
  <c r="I282" i="18"/>
  <c r="I283" i="18"/>
  <c r="I284" i="18"/>
  <c r="I285" i="18"/>
  <c r="I286" i="18"/>
  <c r="I287" i="18"/>
  <c r="I288" i="18"/>
  <c r="I289" i="18"/>
  <c r="I290" i="18"/>
  <c r="I291" i="18"/>
  <c r="I292" i="18"/>
  <c r="I293" i="18"/>
  <c r="I294" i="18"/>
  <c r="I295" i="18"/>
  <c r="I296" i="18"/>
  <c r="I297" i="18"/>
  <c r="I298" i="18"/>
  <c r="I299" i="18"/>
  <c r="I300" i="18"/>
  <c r="I301" i="18"/>
  <c r="I302" i="18"/>
  <c r="I303" i="18"/>
  <c r="I304" i="18"/>
  <c r="I305" i="18"/>
  <c r="I306" i="18"/>
  <c r="I307" i="18"/>
  <c r="I308" i="18"/>
  <c r="I309" i="18"/>
  <c r="I310" i="18"/>
  <c r="I311" i="18"/>
  <c r="I312" i="18"/>
  <c r="I313" i="18"/>
  <c r="I314" i="18"/>
  <c r="I315" i="18"/>
  <c r="I316" i="18"/>
  <c r="I317" i="18"/>
  <c r="I318" i="18"/>
  <c r="I319" i="18"/>
  <c r="I320" i="18"/>
  <c r="I321" i="18"/>
  <c r="I322" i="18"/>
  <c r="I323" i="18"/>
  <c r="I324" i="18"/>
  <c r="I325" i="18"/>
  <c r="I326" i="18"/>
  <c r="I327" i="18"/>
  <c r="I328" i="18"/>
  <c r="I329" i="18"/>
  <c r="I330" i="18"/>
  <c r="I331" i="18"/>
  <c r="I332" i="18"/>
  <c r="I333" i="18"/>
  <c r="I334" i="18"/>
  <c r="I335" i="18"/>
  <c r="I336" i="18"/>
  <c r="I337" i="18"/>
  <c r="I338" i="18"/>
  <c r="I339" i="18"/>
  <c r="I340" i="18"/>
  <c r="I341" i="18"/>
  <c r="I342" i="18"/>
  <c r="I343" i="18"/>
  <c r="I344" i="18"/>
  <c r="I345" i="18"/>
  <c r="I346" i="18"/>
  <c r="I347" i="18"/>
  <c r="I348" i="18"/>
  <c r="I349" i="18"/>
  <c r="I350" i="18"/>
  <c r="I351" i="18"/>
  <c r="I352" i="18"/>
  <c r="I353" i="18"/>
  <c r="I354" i="18"/>
  <c r="I355" i="18"/>
  <c r="I356" i="18"/>
  <c r="I357" i="18"/>
  <c r="I358" i="18"/>
  <c r="I359" i="18"/>
  <c r="I360" i="18"/>
  <c r="I361" i="18"/>
  <c r="I362" i="18"/>
  <c r="I363" i="18"/>
  <c r="I364" i="18"/>
  <c r="I365" i="18"/>
  <c r="I366" i="18"/>
  <c r="I367" i="18"/>
  <c r="I368" i="18"/>
  <c r="I369" i="18"/>
  <c r="I370" i="18"/>
  <c r="I371" i="18"/>
  <c r="I372" i="18"/>
  <c r="I373" i="18"/>
  <c r="I374" i="18"/>
  <c r="I375" i="18"/>
  <c r="I376" i="18"/>
  <c r="I377" i="18"/>
  <c r="I378" i="18"/>
  <c r="I379" i="18"/>
  <c r="I380" i="18"/>
  <c r="I381" i="18"/>
  <c r="I382" i="18"/>
  <c r="I383" i="18"/>
  <c r="I384" i="18"/>
  <c r="I385" i="18"/>
  <c r="I386" i="18"/>
  <c r="I387" i="18"/>
  <c r="I388" i="18"/>
  <c r="I389" i="18"/>
  <c r="I390" i="18"/>
  <c r="I391" i="18"/>
  <c r="I392" i="18"/>
  <c r="I393" i="18"/>
  <c r="I394" i="18"/>
  <c r="I395" i="18"/>
  <c r="I396" i="18"/>
  <c r="I397" i="18"/>
  <c r="I398" i="18"/>
  <c r="I399" i="18"/>
  <c r="I400" i="18"/>
  <c r="I401" i="18"/>
  <c r="I402" i="18"/>
  <c r="I403" i="18"/>
  <c r="I404" i="18"/>
  <c r="I405" i="18"/>
  <c r="I406" i="18"/>
  <c r="I407" i="18"/>
  <c r="I408" i="18"/>
  <c r="I409" i="18"/>
  <c r="I410" i="18"/>
  <c r="I411" i="18"/>
  <c r="I412" i="18"/>
  <c r="I413" i="18"/>
  <c r="I414" i="18"/>
  <c r="I415" i="18"/>
  <c r="I416" i="18"/>
  <c r="I417" i="18"/>
  <c r="I418" i="18"/>
  <c r="I419" i="18"/>
  <c r="I420" i="18"/>
  <c r="I421" i="18"/>
  <c r="I422" i="18"/>
  <c r="I423" i="18"/>
  <c r="I424" i="18"/>
  <c r="I425" i="18"/>
  <c r="I426" i="18"/>
  <c r="I427" i="18"/>
  <c r="I428" i="18"/>
  <c r="I429" i="18"/>
  <c r="I430" i="18"/>
  <c r="I431" i="18"/>
  <c r="I432" i="18"/>
  <c r="I433" i="18"/>
  <c r="I434" i="18"/>
  <c r="I435" i="18"/>
  <c r="I436" i="18"/>
  <c r="I437" i="18"/>
  <c r="I438" i="18"/>
  <c r="I439" i="18"/>
  <c r="I440" i="18"/>
  <c r="I441" i="18"/>
  <c r="I442" i="18"/>
  <c r="I443" i="18"/>
  <c r="I444" i="18"/>
  <c r="I445" i="18"/>
  <c r="I446" i="18"/>
  <c r="I447" i="18"/>
  <c r="I448" i="18"/>
  <c r="I449" i="18"/>
  <c r="I450" i="18"/>
  <c r="I451" i="18"/>
  <c r="I452" i="18"/>
  <c r="I453" i="18"/>
  <c r="I454" i="18"/>
  <c r="I455" i="18"/>
  <c r="I456" i="18"/>
  <c r="I457" i="18"/>
  <c r="I458" i="18"/>
  <c r="I459" i="18"/>
  <c r="I460" i="18"/>
  <c r="I461" i="18"/>
  <c r="I462" i="18"/>
  <c r="I463" i="18"/>
  <c r="I464" i="18"/>
  <c r="I465" i="18"/>
  <c r="I466" i="18"/>
  <c r="I467" i="18"/>
  <c r="I468" i="18"/>
  <c r="I469" i="18"/>
  <c r="I470" i="18"/>
  <c r="I471" i="18"/>
  <c r="I472" i="18"/>
  <c r="I473" i="18"/>
  <c r="I474" i="18"/>
  <c r="I475" i="18"/>
  <c r="I476" i="18"/>
  <c r="I477" i="18"/>
  <c r="I478" i="18"/>
  <c r="I479" i="18"/>
  <c r="I480" i="18"/>
  <c r="I481" i="18"/>
  <c r="I482" i="18"/>
  <c r="I483" i="18"/>
  <c r="I484" i="18"/>
  <c r="I485" i="18"/>
  <c r="I486" i="18"/>
  <c r="I487" i="18"/>
  <c r="I488" i="18"/>
  <c r="I489" i="18"/>
  <c r="I490" i="18"/>
  <c r="I491" i="18"/>
  <c r="I492" i="18"/>
  <c r="I493" i="18"/>
  <c r="I494" i="18"/>
  <c r="I495" i="18"/>
  <c r="I496" i="18"/>
  <c r="I497" i="18"/>
  <c r="I498" i="18"/>
  <c r="I499" i="18"/>
  <c r="I500" i="18"/>
  <c r="I501" i="18"/>
  <c r="I502" i="18"/>
  <c r="I503" i="18"/>
  <c r="I504" i="18"/>
  <c r="I505" i="18"/>
  <c r="I506" i="18"/>
  <c r="I507" i="18"/>
  <c r="I508" i="18"/>
  <c r="I509" i="18"/>
  <c r="I510" i="18"/>
  <c r="I511" i="18"/>
  <c r="I512" i="18"/>
  <c r="I513" i="18"/>
  <c r="I514" i="18"/>
  <c r="I515" i="18"/>
  <c r="I516" i="18"/>
  <c r="I517" i="18"/>
  <c r="I518" i="18"/>
  <c r="I519" i="18"/>
  <c r="I520" i="18"/>
  <c r="I521" i="18"/>
  <c r="I522" i="18"/>
  <c r="I523" i="18"/>
  <c r="I524" i="18"/>
  <c r="I525" i="18"/>
  <c r="I526" i="18"/>
  <c r="I527" i="18"/>
  <c r="I528" i="18"/>
  <c r="I529" i="18"/>
  <c r="I530" i="18"/>
  <c r="I531" i="18"/>
  <c r="I532" i="18"/>
  <c r="I533" i="18"/>
  <c r="I534" i="18"/>
  <c r="I535" i="18"/>
  <c r="I536" i="18"/>
  <c r="I537" i="18"/>
  <c r="I538" i="18"/>
  <c r="I539" i="18"/>
  <c r="I540" i="18"/>
  <c r="I541" i="18"/>
  <c r="I542" i="18"/>
  <c r="I543" i="18"/>
  <c r="I544" i="18"/>
  <c r="I545" i="18"/>
  <c r="I546" i="18"/>
  <c r="I547" i="18"/>
  <c r="I548" i="18"/>
  <c r="I549" i="18"/>
  <c r="I550" i="18"/>
  <c r="I551" i="18"/>
  <c r="I552" i="18"/>
  <c r="I553" i="18"/>
  <c r="I554" i="18"/>
  <c r="I555" i="18"/>
  <c r="I556" i="18"/>
  <c r="I557" i="18"/>
  <c r="I558" i="18"/>
  <c r="I559" i="18"/>
  <c r="I560" i="18"/>
  <c r="I561" i="18"/>
  <c r="I562" i="18"/>
  <c r="I563" i="18"/>
  <c r="I564" i="18"/>
  <c r="I565" i="18"/>
  <c r="I566" i="18"/>
  <c r="I567" i="18"/>
  <c r="I568" i="18"/>
  <c r="I569" i="18"/>
  <c r="I570" i="18"/>
  <c r="I571" i="18"/>
  <c r="I572" i="18"/>
  <c r="I573" i="18"/>
  <c r="I574" i="18"/>
  <c r="I575" i="18"/>
  <c r="I576" i="18"/>
  <c r="I577" i="18"/>
  <c r="I578" i="18"/>
  <c r="I579" i="18"/>
  <c r="I580" i="18"/>
  <c r="I581" i="18"/>
  <c r="I582" i="18"/>
  <c r="I583" i="18"/>
  <c r="I584" i="18"/>
  <c r="I585" i="18"/>
  <c r="I586" i="18"/>
  <c r="I587" i="18"/>
  <c r="I588" i="18"/>
  <c r="I589" i="18"/>
  <c r="I590" i="18"/>
  <c r="I591" i="18"/>
  <c r="I592" i="18"/>
  <c r="I593" i="18"/>
  <c r="I594" i="18"/>
  <c r="I595" i="18"/>
  <c r="I596" i="18"/>
  <c r="I597" i="18"/>
  <c r="I598" i="18"/>
  <c r="I599" i="18"/>
  <c r="I600" i="18"/>
  <c r="I601" i="18"/>
  <c r="I602" i="18"/>
  <c r="I603" i="18"/>
  <c r="I604" i="18"/>
  <c r="I605" i="18"/>
  <c r="I606" i="18"/>
  <c r="I607" i="18"/>
  <c r="I608" i="18"/>
  <c r="I609" i="18"/>
  <c r="I610" i="18"/>
  <c r="I611" i="18"/>
  <c r="I612" i="18"/>
  <c r="I613" i="18"/>
  <c r="I614" i="18"/>
  <c r="I615" i="18"/>
  <c r="I616" i="18"/>
  <c r="I617" i="18"/>
  <c r="I618" i="18"/>
  <c r="I619" i="18"/>
  <c r="I620" i="18"/>
  <c r="I621" i="18"/>
  <c r="I622" i="18"/>
  <c r="I623" i="18"/>
  <c r="I624" i="18"/>
  <c r="I625" i="18"/>
  <c r="I626" i="18"/>
  <c r="I627" i="18"/>
  <c r="I628" i="18"/>
  <c r="I629" i="18"/>
  <c r="I630" i="18"/>
  <c r="I631" i="18"/>
  <c r="I632" i="18"/>
  <c r="I633" i="18"/>
  <c r="I634" i="18"/>
  <c r="I635" i="18"/>
  <c r="I636" i="18"/>
  <c r="I637" i="18"/>
  <c r="I638" i="18"/>
  <c r="I639" i="18"/>
  <c r="I640" i="18"/>
  <c r="I641" i="18"/>
  <c r="I642" i="18"/>
  <c r="I643" i="18"/>
  <c r="I644" i="18"/>
  <c r="I645" i="18"/>
  <c r="I646" i="18"/>
  <c r="I647" i="18"/>
  <c r="I648" i="18"/>
  <c r="I649" i="18"/>
  <c r="I650" i="18"/>
  <c r="I651" i="18"/>
  <c r="I652" i="18"/>
  <c r="I653" i="18"/>
  <c r="I654" i="18"/>
  <c r="I655" i="18"/>
  <c r="I656" i="18"/>
  <c r="I657" i="18"/>
  <c r="I658" i="18"/>
  <c r="I659" i="18"/>
  <c r="I660" i="18"/>
  <c r="I661" i="18"/>
  <c r="I662" i="18"/>
  <c r="I663" i="18"/>
  <c r="I664" i="18"/>
  <c r="I665" i="18"/>
  <c r="I666" i="18"/>
  <c r="I667" i="18"/>
  <c r="I668" i="18"/>
  <c r="I669" i="18"/>
  <c r="I670" i="18"/>
  <c r="I671" i="18"/>
  <c r="I672" i="18"/>
  <c r="I673" i="18"/>
  <c r="I674" i="18"/>
  <c r="I675" i="18"/>
  <c r="I676" i="18"/>
  <c r="I677" i="18"/>
  <c r="I678" i="18"/>
  <c r="I679" i="18"/>
  <c r="I680" i="18"/>
  <c r="I681" i="18"/>
  <c r="I682" i="18"/>
  <c r="I683" i="18"/>
  <c r="I684" i="18"/>
  <c r="I685" i="18"/>
  <c r="I686" i="18"/>
  <c r="I687" i="18"/>
  <c r="I688" i="18"/>
  <c r="I689" i="18"/>
  <c r="I690" i="18"/>
  <c r="I691" i="18"/>
  <c r="I692" i="18"/>
  <c r="I693" i="18"/>
  <c r="I694" i="18"/>
  <c r="I695" i="18"/>
  <c r="I696" i="18"/>
  <c r="I697" i="18"/>
  <c r="I698" i="18"/>
  <c r="I699" i="18"/>
  <c r="I700" i="18"/>
  <c r="I701" i="18"/>
  <c r="I702" i="18"/>
  <c r="I703" i="18"/>
  <c r="I704" i="18"/>
  <c r="I705" i="18"/>
  <c r="I706" i="18"/>
  <c r="I707" i="18"/>
  <c r="I708" i="18"/>
  <c r="I709" i="18"/>
  <c r="I710" i="18"/>
  <c r="I711" i="18"/>
  <c r="I712" i="18"/>
  <c r="I713" i="18"/>
  <c r="I714" i="18"/>
  <c r="I715" i="18"/>
  <c r="I716" i="18"/>
  <c r="I717" i="18"/>
  <c r="I718" i="18"/>
  <c r="I719" i="18"/>
  <c r="I720" i="18"/>
  <c r="I721" i="18"/>
  <c r="I722" i="18"/>
  <c r="I723" i="18"/>
  <c r="I724" i="18"/>
  <c r="I725" i="18"/>
  <c r="I726" i="18"/>
  <c r="I727" i="18"/>
  <c r="I728" i="18"/>
  <c r="I729" i="18"/>
  <c r="I730" i="18"/>
  <c r="I731" i="18"/>
  <c r="I732" i="18"/>
  <c r="I733" i="18"/>
  <c r="I734" i="18"/>
  <c r="I735" i="18"/>
  <c r="I736" i="18"/>
  <c r="I737" i="18"/>
  <c r="I738" i="18"/>
  <c r="I739" i="18"/>
  <c r="I740" i="18"/>
  <c r="I741" i="18"/>
  <c r="I742" i="18"/>
  <c r="I743" i="18"/>
  <c r="I744" i="18"/>
  <c r="I745" i="18"/>
  <c r="I746" i="18"/>
  <c r="I747" i="18"/>
  <c r="I748" i="18"/>
  <c r="I749" i="18"/>
  <c r="I750" i="18"/>
  <c r="I751" i="18"/>
  <c r="I752" i="18"/>
  <c r="I753" i="18"/>
  <c r="I754" i="18"/>
  <c r="I755" i="18"/>
  <c r="I756" i="18"/>
  <c r="I757" i="18"/>
  <c r="I758" i="18"/>
  <c r="I759" i="18"/>
  <c r="I760" i="18"/>
  <c r="I761" i="18"/>
  <c r="I762" i="18"/>
  <c r="I763" i="18"/>
  <c r="I764" i="18"/>
  <c r="I765" i="18"/>
  <c r="I766" i="18"/>
  <c r="I767" i="18"/>
  <c r="I768" i="18"/>
  <c r="I769" i="18"/>
  <c r="I770" i="18"/>
  <c r="I771" i="18"/>
  <c r="I772" i="18"/>
  <c r="I773" i="18"/>
  <c r="I774" i="18"/>
  <c r="I775" i="18"/>
  <c r="I776" i="18"/>
  <c r="I777" i="18"/>
  <c r="I778" i="18"/>
  <c r="I779" i="18"/>
  <c r="I780" i="18"/>
  <c r="I781" i="18"/>
  <c r="I782" i="18"/>
  <c r="I783" i="18"/>
  <c r="I784" i="18"/>
  <c r="I785" i="18"/>
  <c r="I786" i="18"/>
  <c r="I787" i="18"/>
  <c r="I788" i="18"/>
  <c r="I789" i="18"/>
  <c r="I790" i="18"/>
  <c r="I791" i="18"/>
  <c r="I792" i="18"/>
  <c r="I793" i="18"/>
  <c r="I794" i="18"/>
  <c r="I795" i="18"/>
  <c r="I796" i="18"/>
  <c r="I797" i="18"/>
  <c r="I798" i="18"/>
  <c r="I799" i="18"/>
  <c r="I800" i="18"/>
  <c r="I801" i="18"/>
  <c r="I802" i="18"/>
  <c r="I803" i="18"/>
  <c r="I804" i="18"/>
  <c r="I805" i="18"/>
  <c r="I806" i="18"/>
  <c r="I807" i="18"/>
  <c r="I808" i="18"/>
  <c r="I809" i="18"/>
  <c r="I810" i="18"/>
  <c r="I811" i="18"/>
  <c r="I812" i="18"/>
  <c r="I813" i="18"/>
  <c r="I814" i="18"/>
  <c r="I815" i="18"/>
  <c r="I816" i="18"/>
  <c r="I817" i="18"/>
  <c r="I818" i="18"/>
  <c r="I819" i="18"/>
  <c r="I820" i="18"/>
  <c r="I821" i="18"/>
  <c r="I822" i="18"/>
  <c r="I823" i="18"/>
  <c r="I824" i="18"/>
  <c r="I825" i="18"/>
  <c r="I826" i="18"/>
  <c r="I827" i="18"/>
  <c r="I828" i="18"/>
  <c r="I829" i="18"/>
  <c r="I830" i="18"/>
  <c r="I831" i="18"/>
  <c r="I832" i="18"/>
  <c r="I833" i="18"/>
  <c r="I834" i="18"/>
  <c r="I835" i="18"/>
  <c r="I836" i="18"/>
  <c r="I837" i="18"/>
  <c r="I838" i="18"/>
  <c r="I839" i="18"/>
  <c r="I840" i="18"/>
  <c r="I841" i="18"/>
  <c r="I842" i="18"/>
  <c r="I843" i="18"/>
  <c r="I844" i="18"/>
  <c r="I845" i="18"/>
  <c r="I846" i="18"/>
  <c r="I847" i="18"/>
  <c r="I848" i="18"/>
  <c r="I849" i="18"/>
  <c r="I850" i="18"/>
  <c r="I851" i="18"/>
  <c r="I852" i="18"/>
  <c r="I853" i="18"/>
  <c r="I854" i="18"/>
  <c r="I855" i="18"/>
  <c r="I856" i="18"/>
  <c r="I857" i="18"/>
  <c r="I858" i="18"/>
  <c r="I859" i="18"/>
  <c r="I860" i="18"/>
  <c r="I861" i="18"/>
  <c r="I862" i="18"/>
  <c r="I863" i="18"/>
  <c r="I864" i="18"/>
  <c r="I865" i="18"/>
  <c r="I866" i="18"/>
  <c r="I867" i="18"/>
  <c r="I868" i="18"/>
  <c r="I869" i="18"/>
  <c r="I870" i="18"/>
  <c r="I871" i="18"/>
  <c r="I872" i="18"/>
  <c r="I873" i="18"/>
  <c r="I874" i="18"/>
  <c r="I875" i="18"/>
  <c r="I876" i="18"/>
  <c r="I877" i="18"/>
  <c r="I878" i="18"/>
  <c r="I879" i="18"/>
  <c r="I880" i="18"/>
  <c r="I881" i="18"/>
  <c r="I882" i="18"/>
  <c r="I883" i="18"/>
  <c r="I884" i="18"/>
  <c r="I885" i="18"/>
  <c r="I886" i="18"/>
  <c r="I887" i="18"/>
  <c r="I888" i="18"/>
  <c r="I889" i="18"/>
  <c r="I890" i="18"/>
  <c r="I891" i="18"/>
  <c r="I892" i="18"/>
  <c r="I893" i="18"/>
  <c r="I894" i="18"/>
  <c r="I895" i="18"/>
  <c r="I896" i="18"/>
  <c r="I897" i="18"/>
  <c r="I898" i="18"/>
  <c r="I899" i="18"/>
  <c r="I900" i="18"/>
  <c r="I901" i="18"/>
  <c r="I902" i="18"/>
  <c r="I903" i="18"/>
  <c r="I904" i="18"/>
  <c r="I905" i="18"/>
  <c r="I906" i="18"/>
  <c r="I907" i="18"/>
  <c r="I908" i="18"/>
  <c r="I909" i="18"/>
  <c r="I910" i="18"/>
  <c r="I911" i="18"/>
  <c r="I912" i="18"/>
  <c r="I913" i="18"/>
  <c r="I914" i="18"/>
  <c r="I915" i="18"/>
  <c r="I916" i="18"/>
  <c r="I917" i="18"/>
  <c r="I918" i="18"/>
  <c r="I919" i="18"/>
  <c r="I920" i="18"/>
  <c r="I921" i="18"/>
  <c r="I922" i="18"/>
  <c r="I923" i="18"/>
  <c r="I924" i="18"/>
  <c r="I925" i="18"/>
  <c r="I926" i="18"/>
  <c r="I927" i="18"/>
  <c r="I928" i="18"/>
  <c r="I929" i="18"/>
  <c r="I930" i="18"/>
  <c r="I931" i="18"/>
  <c r="I932" i="18"/>
  <c r="I933" i="18"/>
  <c r="I934" i="18"/>
  <c r="I935" i="18"/>
  <c r="I936" i="18"/>
  <c r="I937" i="18"/>
  <c r="I938" i="18"/>
  <c r="I939" i="18"/>
  <c r="I940" i="18"/>
  <c r="I941" i="18"/>
  <c r="I942" i="18"/>
  <c r="I943" i="18"/>
  <c r="I944" i="18"/>
  <c r="I945" i="18"/>
  <c r="I946" i="18"/>
  <c r="I947" i="18"/>
  <c r="I948" i="18"/>
  <c r="I949" i="18"/>
  <c r="I950" i="18"/>
  <c r="I951" i="18"/>
  <c r="I952" i="18"/>
  <c r="I953" i="18"/>
  <c r="I954" i="18"/>
  <c r="I955" i="18"/>
  <c r="I956" i="18"/>
  <c r="I957" i="18"/>
  <c r="I958" i="18"/>
  <c r="I959" i="18"/>
  <c r="I960" i="18"/>
  <c r="I961" i="18"/>
  <c r="I962" i="18"/>
  <c r="I963" i="18"/>
  <c r="I964" i="18"/>
  <c r="I965" i="18"/>
  <c r="I966" i="18"/>
  <c r="I967" i="18"/>
  <c r="I968" i="18"/>
  <c r="I969" i="18"/>
  <c r="I970" i="18"/>
  <c r="I971" i="18"/>
  <c r="I972" i="18"/>
  <c r="I973" i="18"/>
  <c r="I974" i="18"/>
  <c r="I975" i="18"/>
  <c r="I976" i="18"/>
  <c r="I977" i="18"/>
  <c r="I978" i="18"/>
  <c r="I979" i="18"/>
  <c r="I980" i="18"/>
  <c r="I981" i="18"/>
  <c r="I982" i="18"/>
  <c r="I983" i="18"/>
  <c r="I984" i="18"/>
  <c r="I985" i="18"/>
  <c r="I986" i="18"/>
  <c r="I987" i="18"/>
  <c r="I988" i="18"/>
  <c r="I989" i="18"/>
  <c r="I990" i="18"/>
  <c r="I991" i="18"/>
  <c r="I992" i="18"/>
  <c r="I993" i="18"/>
  <c r="I994" i="18"/>
  <c r="I995" i="18"/>
  <c r="I996" i="18"/>
  <c r="I997" i="18"/>
  <c r="I998" i="18"/>
  <c r="I999" i="18"/>
  <c r="I1000" i="18"/>
  <c r="I1001" i="18"/>
  <c r="I1002" i="18"/>
  <c r="I1003" i="18"/>
  <c r="I1004" i="18"/>
  <c r="I1005" i="18"/>
  <c r="I1006" i="18"/>
  <c r="I1007" i="18"/>
  <c r="I1008" i="18"/>
  <c r="I1009" i="18"/>
  <c r="I1010" i="18"/>
  <c r="I1011" i="18"/>
  <c r="I1012" i="18"/>
  <c r="I1013" i="18"/>
  <c r="I1014" i="18"/>
  <c r="I1015" i="18"/>
  <c r="I1016" i="18"/>
  <c r="I1017" i="18"/>
  <c r="I1018" i="18"/>
  <c r="I1019" i="18"/>
  <c r="I1020" i="18"/>
  <c r="I1021" i="18"/>
  <c r="I1022" i="18"/>
  <c r="I1023" i="18"/>
  <c r="I1024" i="18"/>
  <c r="I1025" i="18"/>
  <c r="I1026" i="18"/>
  <c r="I1027" i="18"/>
  <c r="I1028" i="18"/>
  <c r="I1029" i="18"/>
  <c r="I1030" i="18"/>
  <c r="I1031" i="18"/>
  <c r="I1032" i="18"/>
  <c r="I1033" i="18"/>
  <c r="I1034" i="18"/>
  <c r="I1035" i="18"/>
  <c r="I1036" i="18"/>
  <c r="I1037" i="18"/>
  <c r="I1038" i="18"/>
  <c r="I1039" i="18"/>
  <c r="I1040" i="18"/>
  <c r="I1041" i="18"/>
  <c r="I1042" i="18"/>
  <c r="I1043" i="18"/>
  <c r="I1044" i="18"/>
  <c r="I1045" i="18"/>
  <c r="I1046" i="18"/>
  <c r="I1047" i="18"/>
  <c r="I1048" i="18"/>
  <c r="I1049" i="18"/>
  <c r="I1050" i="18"/>
  <c r="I1051" i="18"/>
  <c r="I1052" i="18"/>
  <c r="I1053" i="18"/>
  <c r="I1054" i="18"/>
  <c r="I1055" i="18"/>
  <c r="I1056" i="18"/>
  <c r="I1057" i="18"/>
  <c r="I1058" i="18"/>
  <c r="I1059" i="18"/>
  <c r="I1060" i="18"/>
  <c r="I1061" i="18"/>
  <c r="I1062" i="18"/>
  <c r="I1063" i="18"/>
  <c r="I1064" i="18"/>
  <c r="I1065" i="18"/>
  <c r="I1066" i="18"/>
  <c r="I1067" i="18"/>
  <c r="I1068" i="18"/>
  <c r="I1069" i="18"/>
  <c r="I1070" i="18"/>
  <c r="I1071" i="18"/>
  <c r="I1072" i="18"/>
  <c r="I1073" i="18"/>
  <c r="I1074" i="18"/>
  <c r="I1075" i="18"/>
  <c r="I1076" i="18"/>
  <c r="I1077" i="18"/>
  <c r="I1078" i="18"/>
  <c r="I1079" i="18"/>
  <c r="I1080" i="18"/>
  <c r="I1081" i="18"/>
  <c r="I1082" i="18"/>
  <c r="I1083" i="18"/>
  <c r="I1084" i="18"/>
  <c r="I1085" i="18"/>
  <c r="I1086" i="18"/>
  <c r="I1087" i="18"/>
  <c r="I1088" i="18"/>
  <c r="I1089" i="18"/>
  <c r="I1090" i="18"/>
  <c r="I1091" i="18"/>
  <c r="I1092" i="18"/>
  <c r="I1093" i="18"/>
  <c r="I1094" i="18"/>
  <c r="I1095" i="18"/>
  <c r="I1096" i="18"/>
  <c r="I1097" i="18"/>
  <c r="I1098" i="18"/>
  <c r="I1099" i="18"/>
  <c r="I1100" i="18"/>
  <c r="I1101" i="18"/>
  <c r="I1102" i="18"/>
  <c r="I1103" i="18"/>
  <c r="I1104" i="18"/>
  <c r="I1105" i="18"/>
  <c r="I1106" i="18"/>
  <c r="I1107" i="18"/>
  <c r="I1108" i="18"/>
  <c r="I1109" i="18"/>
  <c r="I1110" i="18"/>
  <c r="I1111" i="18"/>
  <c r="I1112" i="18"/>
  <c r="I1113" i="18"/>
  <c r="I1114" i="18"/>
  <c r="I1115" i="18"/>
  <c r="I1116" i="18"/>
  <c r="I1117" i="18"/>
  <c r="I1118" i="18"/>
  <c r="I1119" i="18"/>
  <c r="I1120" i="18"/>
  <c r="I1121" i="18"/>
  <c r="I1122" i="18"/>
  <c r="I1123" i="18"/>
  <c r="I1124" i="18"/>
  <c r="I1125" i="18"/>
  <c r="I1126" i="18"/>
  <c r="I1127" i="18"/>
  <c r="I1128" i="18"/>
  <c r="I1129" i="18"/>
  <c r="I1130" i="18"/>
  <c r="I1131" i="18"/>
  <c r="I1132" i="18"/>
  <c r="I1133" i="18"/>
  <c r="I1134" i="18"/>
  <c r="I1135" i="18"/>
  <c r="I1136" i="18"/>
  <c r="I1137" i="18"/>
  <c r="I1138" i="18"/>
  <c r="I1139" i="18"/>
  <c r="I1140" i="18"/>
  <c r="I1141" i="18"/>
  <c r="I1142" i="18"/>
  <c r="I1143" i="18"/>
  <c r="I1144" i="18"/>
  <c r="I1145" i="18"/>
  <c r="I1146" i="18"/>
  <c r="I1147" i="18"/>
  <c r="I1148" i="18"/>
  <c r="I1149" i="18"/>
  <c r="I1150" i="18"/>
  <c r="I1151" i="18"/>
  <c r="I1152" i="18"/>
  <c r="I1153" i="18"/>
  <c r="I1154" i="18"/>
  <c r="I1155" i="18"/>
  <c r="I1156" i="18"/>
  <c r="I1157" i="18"/>
  <c r="I1158" i="18"/>
  <c r="I1159" i="18"/>
  <c r="I1160" i="18"/>
  <c r="I1161" i="18"/>
  <c r="I1162" i="18"/>
  <c r="I1163" i="18"/>
  <c r="I1164" i="18"/>
  <c r="I1165" i="18"/>
  <c r="I1166" i="18"/>
  <c r="I1167" i="18"/>
  <c r="I1168" i="18"/>
  <c r="I1169" i="18"/>
  <c r="I1170" i="18"/>
  <c r="I1171" i="18"/>
  <c r="I1172" i="18"/>
  <c r="I1173" i="18"/>
  <c r="I1174" i="18"/>
  <c r="I1175" i="18"/>
  <c r="I1176" i="18"/>
  <c r="I1177" i="18"/>
  <c r="I1178" i="18"/>
  <c r="I1179" i="18"/>
  <c r="I1180" i="18"/>
  <c r="I1181" i="18"/>
  <c r="I1182" i="18"/>
  <c r="I1183" i="18"/>
  <c r="I1184" i="18"/>
  <c r="I1185" i="18"/>
  <c r="I1186" i="18"/>
  <c r="I1187" i="18"/>
  <c r="I1188" i="18"/>
  <c r="I1189" i="18"/>
  <c r="I1190" i="18"/>
  <c r="I1191" i="18"/>
  <c r="I1192" i="18"/>
  <c r="I1193" i="18"/>
  <c r="I1194" i="18"/>
  <c r="I1195" i="18"/>
  <c r="I1196" i="18"/>
  <c r="I1197" i="18"/>
  <c r="I1198" i="18"/>
  <c r="I1199" i="18"/>
  <c r="I1200" i="18"/>
  <c r="I1201" i="18"/>
  <c r="I1202" i="18"/>
  <c r="I1203" i="18"/>
  <c r="I1204" i="18"/>
  <c r="I1205" i="18"/>
  <c r="I1206" i="18"/>
  <c r="I1207" i="18"/>
  <c r="I1208" i="18"/>
  <c r="I1209" i="18"/>
  <c r="I1210" i="18"/>
  <c r="I1211" i="18"/>
  <c r="I1212" i="18"/>
  <c r="I1213" i="18"/>
  <c r="I1214" i="18"/>
  <c r="I1215" i="18"/>
  <c r="I1216" i="18"/>
  <c r="I1217" i="18"/>
  <c r="I1218" i="18"/>
  <c r="I1219" i="18"/>
  <c r="I1220" i="18"/>
  <c r="I1221" i="18"/>
  <c r="I1222" i="18"/>
  <c r="I1223" i="18"/>
  <c r="I1224" i="18"/>
  <c r="I1225" i="18"/>
  <c r="I1226" i="18"/>
  <c r="I1227" i="18"/>
  <c r="I1228" i="18"/>
  <c r="I1229" i="18"/>
  <c r="I1230" i="18"/>
  <c r="I1231" i="18"/>
  <c r="I1232" i="18"/>
  <c r="I1233" i="18"/>
  <c r="I1234" i="18"/>
  <c r="I1235" i="18"/>
  <c r="I1236" i="18"/>
  <c r="I1237" i="18"/>
  <c r="I1238" i="18"/>
  <c r="I1239" i="18"/>
  <c r="I1240" i="18"/>
  <c r="I1241" i="18"/>
  <c r="I1242" i="18"/>
  <c r="I1243" i="18"/>
  <c r="I1244" i="18"/>
  <c r="I1245" i="18"/>
  <c r="I1246" i="18"/>
  <c r="I1247" i="18"/>
  <c r="I1248" i="18"/>
  <c r="I1249" i="18"/>
  <c r="I1250" i="18"/>
  <c r="I1251" i="18"/>
  <c r="I1252" i="18"/>
  <c r="I1253" i="18"/>
  <c r="I1254" i="18"/>
  <c r="I1255" i="18"/>
  <c r="I1256" i="18"/>
  <c r="I1257" i="18"/>
  <c r="I1258" i="18"/>
  <c r="I1259" i="18"/>
  <c r="I1260" i="18"/>
  <c r="I1261" i="18"/>
  <c r="I1262" i="18"/>
  <c r="I1263" i="18"/>
  <c r="I1264" i="18"/>
  <c r="I1265" i="18"/>
  <c r="I1266" i="18"/>
  <c r="I1267" i="18"/>
  <c r="I1268" i="18"/>
  <c r="I1269" i="18"/>
  <c r="I1270" i="18"/>
  <c r="I1271" i="18"/>
  <c r="I1272" i="18"/>
  <c r="I1273" i="18"/>
  <c r="I1274" i="18"/>
  <c r="I1275" i="18"/>
  <c r="I1276" i="18"/>
  <c r="I1277" i="18"/>
  <c r="I1278" i="18"/>
  <c r="I1279" i="18"/>
  <c r="I1280" i="18"/>
  <c r="I1281" i="18"/>
  <c r="I1282" i="18"/>
  <c r="I1283" i="18"/>
  <c r="I1284" i="18"/>
  <c r="I1285" i="18"/>
  <c r="I1286" i="18"/>
  <c r="I1287" i="18"/>
  <c r="I1288" i="18"/>
  <c r="I1289" i="18"/>
  <c r="I1290" i="18"/>
  <c r="I1291" i="18"/>
  <c r="I1292" i="18"/>
  <c r="I1293" i="18"/>
  <c r="I1294" i="18"/>
  <c r="I1295" i="18"/>
  <c r="I1296" i="18"/>
  <c r="I1297" i="18"/>
  <c r="I1298" i="18"/>
  <c r="I1299" i="18"/>
  <c r="I1300" i="18"/>
  <c r="I1301" i="18"/>
  <c r="I1302" i="18"/>
  <c r="I1303" i="18"/>
  <c r="I1304" i="18"/>
  <c r="I1305" i="18"/>
  <c r="I1306" i="18"/>
  <c r="I1307" i="18"/>
  <c r="I1308" i="18"/>
  <c r="I1309" i="18"/>
  <c r="I1310" i="18"/>
  <c r="I1311" i="18"/>
  <c r="I1312" i="18"/>
  <c r="I1313" i="18"/>
  <c r="I1314" i="18"/>
  <c r="I1315" i="18"/>
  <c r="I1316" i="18"/>
  <c r="I1317" i="18"/>
  <c r="I1318" i="18"/>
  <c r="I1319" i="18"/>
  <c r="I1320" i="18"/>
  <c r="I1321" i="18"/>
  <c r="I1322" i="18"/>
  <c r="I1323" i="18"/>
  <c r="I1324" i="18"/>
  <c r="I1325" i="18"/>
  <c r="I1326" i="18"/>
  <c r="I1327" i="18"/>
  <c r="I1328" i="18"/>
  <c r="I1329" i="18"/>
  <c r="I1330" i="18"/>
  <c r="I1331" i="18"/>
  <c r="I1332" i="18"/>
  <c r="I1333" i="18"/>
  <c r="I1334" i="18"/>
  <c r="I1335" i="18"/>
  <c r="I1336" i="18"/>
  <c r="I1337" i="18"/>
  <c r="I1338" i="18"/>
  <c r="I1339" i="18"/>
  <c r="I1340" i="18"/>
  <c r="I1341" i="18"/>
  <c r="I1342" i="18"/>
  <c r="I1343" i="18"/>
  <c r="I1344" i="18"/>
  <c r="I1345" i="18"/>
  <c r="I1346" i="18"/>
  <c r="I1347" i="18"/>
  <c r="I1348" i="18"/>
  <c r="I1349" i="18"/>
  <c r="I1350" i="18"/>
  <c r="I1351" i="18"/>
  <c r="I1352" i="18"/>
  <c r="I1353" i="18"/>
  <c r="I1354" i="18"/>
  <c r="I1355" i="18"/>
  <c r="I1356" i="18"/>
  <c r="I1357" i="18"/>
  <c r="I1358" i="18"/>
  <c r="I1359" i="18"/>
  <c r="I1360" i="18"/>
  <c r="I1361" i="18"/>
  <c r="I1362" i="18"/>
  <c r="I1363" i="18"/>
  <c r="I1364" i="18"/>
  <c r="I1365" i="18"/>
  <c r="I1366" i="18"/>
  <c r="I1367" i="18"/>
  <c r="I1368" i="18"/>
  <c r="I1369" i="18"/>
  <c r="I1370" i="18"/>
  <c r="I1371" i="18"/>
  <c r="I1372" i="18"/>
  <c r="I1373" i="18"/>
  <c r="I1374" i="18"/>
  <c r="I1375" i="18"/>
  <c r="I1376" i="18"/>
  <c r="I1377" i="18"/>
  <c r="I1378" i="18"/>
  <c r="I1379" i="18"/>
  <c r="I1380" i="18"/>
  <c r="I1381" i="18"/>
  <c r="I1382" i="18"/>
  <c r="I1383" i="18"/>
  <c r="I1384" i="18"/>
  <c r="I1385" i="18"/>
  <c r="I1386" i="18"/>
  <c r="I1387" i="18"/>
  <c r="I1388" i="18"/>
  <c r="I1389" i="18"/>
  <c r="I1390" i="18"/>
  <c r="I1391" i="18"/>
  <c r="I1392" i="18"/>
  <c r="I1393" i="18"/>
  <c r="I1394" i="18"/>
  <c r="I1395" i="18"/>
  <c r="I1396" i="18"/>
  <c r="I1397" i="18"/>
  <c r="I1398" i="18"/>
  <c r="I1399" i="18"/>
  <c r="I1400" i="18"/>
  <c r="I1401" i="18"/>
  <c r="I1402" i="18"/>
  <c r="I1403" i="18"/>
  <c r="I1404" i="18"/>
  <c r="I1405" i="18"/>
  <c r="I1406" i="18"/>
  <c r="I1407" i="18"/>
  <c r="I1408" i="18"/>
  <c r="I1409" i="18"/>
  <c r="I1410" i="18"/>
  <c r="I1411" i="18"/>
  <c r="I1412" i="18"/>
  <c r="I1413" i="18"/>
  <c r="I1414" i="18"/>
  <c r="I1415" i="18"/>
  <c r="I1416" i="18"/>
  <c r="I1417" i="18"/>
  <c r="I1418" i="18"/>
  <c r="I1419" i="18"/>
  <c r="I1420" i="18"/>
  <c r="I1421" i="18"/>
  <c r="I1422" i="18"/>
  <c r="I1423" i="18"/>
  <c r="I1424" i="18"/>
  <c r="I1425" i="18"/>
  <c r="I1426" i="18"/>
  <c r="I1427" i="18"/>
  <c r="I1428" i="18"/>
  <c r="I1429" i="18"/>
  <c r="I1430" i="18"/>
  <c r="I1431" i="18"/>
  <c r="I1432" i="18"/>
  <c r="I1433" i="18"/>
  <c r="I1434" i="18"/>
  <c r="I1435" i="18"/>
  <c r="I1436" i="18"/>
  <c r="I1437" i="18"/>
  <c r="I1438" i="18"/>
  <c r="I1439" i="18"/>
  <c r="I1440" i="18"/>
  <c r="I1441" i="18"/>
  <c r="I1442" i="18"/>
  <c r="I1443" i="18"/>
  <c r="I1444" i="18"/>
  <c r="I1445" i="18"/>
  <c r="I1446" i="18"/>
  <c r="I1447" i="18"/>
  <c r="I1448" i="18"/>
  <c r="I1449" i="18"/>
  <c r="I1450" i="18"/>
  <c r="I1451" i="18"/>
  <c r="I1452" i="18"/>
  <c r="I1453" i="18"/>
  <c r="I1454" i="18"/>
  <c r="I1455" i="18"/>
  <c r="I1456" i="18"/>
  <c r="I1457" i="18"/>
  <c r="I1458" i="18"/>
  <c r="I1459" i="18"/>
  <c r="I1460" i="18"/>
  <c r="I1461" i="18"/>
  <c r="I1462" i="18"/>
  <c r="I1463" i="18"/>
  <c r="I1464" i="18"/>
  <c r="I1465" i="18"/>
  <c r="I1466" i="18"/>
  <c r="I1467" i="18"/>
  <c r="I1468" i="18"/>
  <c r="I1469" i="18"/>
  <c r="I1470" i="18"/>
  <c r="I1471" i="18"/>
  <c r="I1472" i="18"/>
  <c r="I1473" i="18"/>
  <c r="I1474" i="18"/>
  <c r="I1475" i="18"/>
  <c r="I1476" i="18"/>
  <c r="I1477" i="18"/>
  <c r="I1478" i="18"/>
  <c r="I1479" i="18"/>
  <c r="I1480" i="18"/>
  <c r="I1481" i="18"/>
  <c r="I1482" i="18"/>
  <c r="I1483" i="18"/>
  <c r="I1484" i="18"/>
  <c r="I1485" i="18"/>
  <c r="I1486" i="18"/>
  <c r="I1487" i="18"/>
  <c r="I1488" i="18"/>
  <c r="I1489" i="18"/>
  <c r="I1490" i="18"/>
  <c r="I1491" i="18"/>
  <c r="I1492" i="18"/>
  <c r="I1493" i="18"/>
  <c r="I1494" i="18"/>
  <c r="I1495" i="18"/>
  <c r="I1496" i="18"/>
  <c r="I1497" i="18"/>
  <c r="I1498" i="18"/>
  <c r="I1499" i="18"/>
  <c r="I1500" i="18"/>
  <c r="I1501" i="18"/>
  <c r="I1502" i="18"/>
  <c r="I1503" i="18"/>
  <c r="I1504" i="18"/>
  <c r="I1505" i="18"/>
  <c r="I1506" i="18"/>
  <c r="I1507" i="18"/>
  <c r="I1508" i="18"/>
  <c r="I1509" i="18"/>
  <c r="I1510" i="18"/>
  <c r="I1511" i="18"/>
  <c r="I1512" i="18"/>
  <c r="I1513" i="18"/>
  <c r="I1514" i="18"/>
  <c r="I1515" i="18"/>
  <c r="I1516" i="18"/>
  <c r="I1517" i="18"/>
  <c r="I1518" i="18"/>
  <c r="I1519" i="18"/>
  <c r="I1520" i="18"/>
  <c r="I1521" i="18"/>
  <c r="I1522" i="18"/>
  <c r="I1523" i="18"/>
  <c r="I1524" i="18"/>
  <c r="I1525" i="18"/>
  <c r="I1526" i="18"/>
  <c r="I1527" i="18"/>
  <c r="I1528" i="18"/>
  <c r="I1529" i="18"/>
  <c r="I1530" i="18"/>
  <c r="I1531" i="18"/>
  <c r="I1532" i="18"/>
  <c r="I1533" i="18"/>
  <c r="I1534" i="18"/>
  <c r="I1535" i="18"/>
  <c r="I1536" i="18"/>
  <c r="I1537" i="18"/>
  <c r="I1538" i="18"/>
  <c r="I1539" i="18"/>
  <c r="I1540" i="18"/>
  <c r="I1541" i="18"/>
  <c r="I1542" i="18"/>
  <c r="I1543" i="18"/>
  <c r="I1544" i="18"/>
  <c r="I1545" i="18"/>
  <c r="I1546" i="18"/>
  <c r="I1547" i="18"/>
  <c r="I1548" i="18"/>
  <c r="I1549" i="18"/>
  <c r="I1550" i="18"/>
  <c r="I1551" i="18"/>
  <c r="I1552" i="18"/>
  <c r="I1553" i="18"/>
  <c r="I1554" i="18"/>
  <c r="I1555" i="18"/>
  <c r="I1556" i="18"/>
  <c r="I1557" i="18"/>
  <c r="I1558" i="18"/>
  <c r="I1559" i="18"/>
  <c r="I1560" i="18"/>
  <c r="I1561" i="18"/>
  <c r="I1562" i="18"/>
  <c r="I1563" i="18"/>
  <c r="I1564" i="18"/>
  <c r="I1565" i="18"/>
  <c r="I1566" i="18"/>
  <c r="I1567" i="18"/>
  <c r="I1568" i="18"/>
  <c r="I1569" i="18"/>
  <c r="I1570" i="18"/>
  <c r="I1571" i="18"/>
  <c r="I1572" i="18"/>
  <c r="I1573" i="18"/>
  <c r="I1574" i="18"/>
  <c r="I1575" i="18"/>
  <c r="I1576" i="18"/>
  <c r="I1577" i="18"/>
  <c r="I1578" i="18"/>
  <c r="I1579" i="18"/>
  <c r="I1580" i="18"/>
  <c r="I1581" i="18"/>
  <c r="I1582" i="18"/>
  <c r="I1583" i="18"/>
  <c r="I1584" i="18"/>
  <c r="I1585" i="18"/>
  <c r="I1586" i="18"/>
  <c r="I1587" i="18"/>
  <c r="I1588" i="18"/>
  <c r="I1589" i="18"/>
  <c r="I1590" i="18"/>
  <c r="I1591" i="18"/>
  <c r="I1592" i="18"/>
  <c r="I1593" i="18"/>
  <c r="I1594" i="18"/>
  <c r="I1595" i="18"/>
  <c r="I1596" i="18"/>
  <c r="I1597" i="18"/>
  <c r="I1598" i="18"/>
  <c r="I1599" i="18"/>
  <c r="I1600" i="18"/>
  <c r="I1601" i="18"/>
  <c r="I1602" i="18"/>
  <c r="I1603" i="18"/>
  <c r="I1604" i="18"/>
  <c r="I1605" i="18"/>
  <c r="I1606" i="18"/>
  <c r="I1607" i="18"/>
  <c r="I1608" i="18"/>
  <c r="I1609" i="18"/>
  <c r="I1610" i="18"/>
  <c r="I1611" i="18"/>
  <c r="I1612" i="18"/>
  <c r="I1613" i="18"/>
  <c r="I1614" i="18"/>
  <c r="I1615" i="18"/>
  <c r="I1616" i="18"/>
  <c r="I1617" i="18"/>
  <c r="I1618" i="18"/>
  <c r="I1619" i="18"/>
  <c r="I1620" i="18"/>
  <c r="I1621" i="18"/>
  <c r="I1622" i="18"/>
  <c r="I1623" i="18"/>
  <c r="I1624" i="18"/>
  <c r="I1625" i="18"/>
  <c r="I1626" i="18"/>
  <c r="I1627" i="18"/>
  <c r="I1628" i="18"/>
  <c r="I1629" i="18"/>
  <c r="I1630" i="18"/>
  <c r="I1631" i="18"/>
  <c r="I1632" i="18"/>
  <c r="I1633" i="18"/>
  <c r="I1634" i="18"/>
  <c r="I1635" i="18"/>
  <c r="I1636" i="18"/>
  <c r="I1637" i="18"/>
  <c r="I1638" i="18"/>
  <c r="I1639" i="18"/>
  <c r="I1640" i="18"/>
  <c r="I1641" i="18"/>
  <c r="I1642" i="18"/>
  <c r="I1643" i="18"/>
  <c r="I1644" i="18"/>
  <c r="I1645" i="18"/>
  <c r="I1646" i="18"/>
  <c r="I1647" i="18"/>
  <c r="I1648" i="18"/>
  <c r="I1649" i="18"/>
  <c r="I1650" i="18"/>
  <c r="I1651" i="18"/>
  <c r="I1652" i="18"/>
  <c r="I1653" i="18"/>
  <c r="I1654" i="18"/>
  <c r="I1655" i="18"/>
  <c r="I1656" i="18"/>
  <c r="I1657" i="18"/>
  <c r="I1658" i="18"/>
  <c r="I1659" i="18"/>
  <c r="I1660" i="18"/>
  <c r="I1661" i="18"/>
  <c r="I1662" i="18"/>
  <c r="I1663" i="18"/>
  <c r="I1664" i="18"/>
  <c r="I1665" i="18"/>
  <c r="I1666" i="18"/>
  <c r="I1667" i="18"/>
  <c r="I1668" i="18"/>
  <c r="I1669" i="18"/>
  <c r="I1670" i="18"/>
  <c r="I1671" i="18"/>
  <c r="I1672" i="18"/>
  <c r="I1673" i="18"/>
  <c r="I1674" i="18"/>
  <c r="I1675" i="18"/>
  <c r="I1676" i="18"/>
  <c r="I1677" i="18"/>
  <c r="I1678" i="18"/>
  <c r="I1679" i="18"/>
  <c r="I1680" i="18"/>
  <c r="I1681" i="18"/>
  <c r="I1682" i="18"/>
  <c r="I1683" i="18"/>
  <c r="I1684" i="18"/>
  <c r="I1685" i="18"/>
  <c r="I1686" i="18"/>
  <c r="I1687" i="18"/>
  <c r="I1688" i="18"/>
  <c r="I1689" i="18"/>
  <c r="I1690" i="18"/>
  <c r="I1691" i="18"/>
  <c r="I1692" i="18"/>
  <c r="I1693" i="18"/>
  <c r="I1694" i="18"/>
  <c r="I1695" i="18"/>
  <c r="I1696" i="18"/>
  <c r="I1697" i="18"/>
  <c r="I1698" i="18"/>
  <c r="I1699" i="18"/>
  <c r="I1700" i="18"/>
  <c r="I1701" i="18"/>
  <c r="I1702" i="18"/>
  <c r="I1703" i="18"/>
  <c r="I1704" i="18"/>
  <c r="I1705" i="18"/>
  <c r="I1706" i="18"/>
  <c r="I1707" i="18"/>
  <c r="I1708" i="18"/>
  <c r="I1709" i="18"/>
  <c r="I1710" i="18"/>
  <c r="I1711" i="18"/>
  <c r="I1712" i="18"/>
  <c r="I1713" i="18"/>
  <c r="I1714" i="18"/>
  <c r="I1715" i="18"/>
  <c r="I1716" i="18"/>
  <c r="I1717" i="18"/>
  <c r="I1718" i="18"/>
  <c r="I1719" i="18"/>
  <c r="I1720" i="18"/>
  <c r="I1721" i="18"/>
  <c r="I1722" i="18"/>
  <c r="I1723" i="18"/>
  <c r="I1724" i="18"/>
  <c r="I1725" i="18"/>
  <c r="I1726" i="18"/>
  <c r="I1727" i="18"/>
  <c r="I1728" i="18"/>
  <c r="I1729" i="18"/>
  <c r="I1730" i="18"/>
  <c r="I1731" i="18"/>
  <c r="I1732" i="18"/>
  <c r="I1733" i="18"/>
  <c r="I1734" i="18"/>
  <c r="I1735" i="18"/>
  <c r="I1736" i="18"/>
  <c r="I1737" i="18"/>
  <c r="I1738" i="18"/>
  <c r="I1739" i="18"/>
  <c r="I1740" i="18"/>
  <c r="I1741" i="18"/>
  <c r="I1742" i="18"/>
  <c r="I1743" i="18"/>
  <c r="I1744" i="18"/>
  <c r="I1745" i="18"/>
  <c r="I1746" i="18"/>
  <c r="I1747" i="18"/>
  <c r="I1748" i="18"/>
  <c r="I1749" i="18"/>
  <c r="I1750" i="18"/>
  <c r="I1751" i="18"/>
  <c r="I1752" i="18"/>
  <c r="I1753" i="18"/>
  <c r="I1754" i="18"/>
  <c r="I1755" i="18"/>
  <c r="I1756" i="18"/>
  <c r="I1757" i="18"/>
  <c r="I1758" i="18"/>
  <c r="I1759" i="18"/>
  <c r="I1760" i="18"/>
  <c r="I1761" i="18"/>
  <c r="I1762" i="18"/>
  <c r="I1763" i="18"/>
  <c r="I1764" i="18"/>
  <c r="I1765" i="18"/>
  <c r="I1766" i="18"/>
  <c r="I1767" i="18"/>
  <c r="I1768" i="18"/>
  <c r="I1769" i="18"/>
  <c r="I1770" i="18"/>
  <c r="I1771" i="18"/>
  <c r="I1772" i="18"/>
  <c r="I1773" i="18"/>
  <c r="I1774" i="18"/>
  <c r="I1775" i="18"/>
  <c r="I1776" i="18"/>
  <c r="I1777" i="18"/>
  <c r="I1778" i="18"/>
  <c r="I1779" i="18"/>
  <c r="I1780" i="18"/>
  <c r="I1781" i="18"/>
  <c r="I1782" i="18"/>
  <c r="I1783" i="18"/>
  <c r="I1784" i="18"/>
  <c r="I1785" i="18"/>
  <c r="I1786" i="18"/>
  <c r="I1787" i="18"/>
  <c r="I1788" i="18"/>
  <c r="I1789" i="18"/>
  <c r="I1790" i="18"/>
  <c r="I1791" i="18"/>
  <c r="I1792" i="18"/>
  <c r="I1793" i="18"/>
  <c r="I1794" i="18"/>
  <c r="I1795" i="18"/>
  <c r="I1796" i="18"/>
  <c r="I1797" i="18"/>
  <c r="I1798" i="18"/>
  <c r="I1799" i="18"/>
  <c r="I1800" i="18"/>
  <c r="I1801" i="18"/>
  <c r="I1802" i="18"/>
  <c r="I1803" i="18"/>
  <c r="I1804" i="18"/>
  <c r="I1805" i="18"/>
  <c r="I1806" i="18"/>
  <c r="I1807" i="18"/>
  <c r="I1808" i="18"/>
  <c r="I1809" i="18"/>
  <c r="I1810" i="18"/>
  <c r="I1811" i="18"/>
  <c r="I1812" i="18"/>
  <c r="I1813" i="18"/>
  <c r="I1814" i="18"/>
  <c r="I1815" i="18"/>
  <c r="I1816" i="18"/>
  <c r="I1817" i="18"/>
  <c r="I1818" i="18"/>
  <c r="I1819" i="18"/>
  <c r="I1820" i="18"/>
  <c r="I1821" i="18"/>
  <c r="I1822" i="18"/>
  <c r="I1823" i="18"/>
  <c r="I1824" i="18"/>
  <c r="I1825" i="18"/>
  <c r="I1826" i="18"/>
  <c r="I1827" i="18"/>
  <c r="I1828" i="18"/>
  <c r="I1829" i="18"/>
  <c r="I1830" i="18"/>
  <c r="I1831" i="18"/>
  <c r="I1832" i="18"/>
  <c r="I1833" i="18"/>
  <c r="I1834" i="18"/>
  <c r="I1835" i="18"/>
  <c r="I1836" i="18"/>
  <c r="I1837" i="18"/>
  <c r="I1838" i="18"/>
  <c r="I1839" i="18"/>
  <c r="I1840" i="18"/>
  <c r="I1841" i="18"/>
  <c r="I1842" i="18"/>
  <c r="I1843" i="18"/>
  <c r="I1844" i="18"/>
  <c r="I1845" i="18"/>
  <c r="I1846" i="18"/>
  <c r="I1847" i="18"/>
  <c r="I1848" i="18"/>
  <c r="I1849" i="18"/>
  <c r="I1850" i="18"/>
  <c r="I1851" i="18"/>
  <c r="I1852" i="18"/>
  <c r="I1853" i="18"/>
  <c r="I1854" i="18"/>
  <c r="I1855" i="18"/>
  <c r="I1856" i="18"/>
  <c r="I1857" i="18"/>
  <c r="I1858" i="18"/>
  <c r="I1859" i="18"/>
  <c r="I1860" i="18"/>
  <c r="I1861" i="18"/>
  <c r="I1862" i="18"/>
  <c r="I1863" i="18"/>
  <c r="I1864" i="18"/>
  <c r="I1865" i="18"/>
  <c r="I1866" i="18"/>
  <c r="I1867" i="18"/>
  <c r="I1868" i="18"/>
  <c r="I1869" i="18"/>
  <c r="I1870" i="18"/>
  <c r="I1871" i="18"/>
  <c r="I1872" i="18"/>
  <c r="I1873" i="18"/>
  <c r="I1874" i="18"/>
  <c r="I1875" i="18"/>
  <c r="I1876" i="18"/>
  <c r="I1877" i="18"/>
  <c r="I1878" i="18"/>
  <c r="I1879" i="18"/>
  <c r="I1880" i="18"/>
  <c r="I1881" i="18"/>
  <c r="I1882" i="18"/>
  <c r="I1883" i="18"/>
  <c r="I1884" i="18"/>
  <c r="I1885" i="18"/>
  <c r="I1886" i="18"/>
  <c r="I1887" i="18"/>
  <c r="I1888" i="18"/>
  <c r="I1889" i="18"/>
  <c r="I1890" i="18"/>
  <c r="I1891" i="18"/>
  <c r="I1892" i="18"/>
  <c r="I1893" i="18"/>
  <c r="I1894" i="18"/>
  <c r="I1895" i="18"/>
  <c r="I1896" i="18"/>
  <c r="I1897" i="18"/>
  <c r="I1898" i="18"/>
  <c r="I1899" i="18"/>
  <c r="I1900" i="18"/>
  <c r="I1901" i="18"/>
  <c r="I1902" i="18"/>
  <c r="I1903" i="18"/>
  <c r="I1904" i="18"/>
  <c r="I1905" i="18"/>
  <c r="I1906" i="18"/>
  <c r="I1907" i="18"/>
  <c r="I1908" i="18"/>
  <c r="I1909" i="18"/>
  <c r="I1910" i="18"/>
  <c r="I1911" i="18"/>
  <c r="I1912" i="18"/>
  <c r="I1913" i="18"/>
  <c r="I1914" i="18"/>
  <c r="I1915" i="18"/>
  <c r="I1916" i="18"/>
  <c r="I1917" i="18"/>
  <c r="I1918" i="18"/>
  <c r="I1919" i="18"/>
  <c r="I1920" i="18"/>
  <c r="I1921" i="18"/>
  <c r="I1922" i="18"/>
  <c r="I1923" i="18"/>
  <c r="I1924" i="18"/>
  <c r="I1925" i="18"/>
  <c r="I1926" i="18"/>
  <c r="I1927" i="18"/>
  <c r="I1928" i="18"/>
  <c r="I1929" i="18"/>
  <c r="I1930" i="18"/>
  <c r="I1931" i="18"/>
  <c r="I1932" i="18"/>
  <c r="I1933" i="18"/>
  <c r="I1934" i="18"/>
  <c r="I1935" i="18"/>
  <c r="I1936" i="18"/>
  <c r="I1937" i="18"/>
  <c r="I1938" i="18"/>
  <c r="I1939" i="18"/>
  <c r="I1940" i="18"/>
  <c r="I1941" i="18"/>
  <c r="I1942" i="18"/>
  <c r="I1943" i="18"/>
  <c r="I1944" i="18"/>
  <c r="I1945" i="18"/>
  <c r="I1946" i="18"/>
  <c r="I1947" i="18"/>
  <c r="I1948" i="18"/>
  <c r="I1949" i="18"/>
  <c r="I1950" i="18"/>
  <c r="I1951" i="18"/>
  <c r="I1952" i="18"/>
  <c r="I1953" i="18"/>
  <c r="I1954" i="18"/>
  <c r="I1955" i="18"/>
  <c r="I1956" i="18"/>
  <c r="I1957" i="18"/>
  <c r="I1958" i="18"/>
  <c r="I1959" i="18"/>
  <c r="I1960" i="18"/>
  <c r="I1961" i="18"/>
  <c r="I1962" i="18"/>
  <c r="I1963" i="18"/>
  <c r="I1964" i="18"/>
  <c r="I1965" i="18"/>
  <c r="I1966" i="18"/>
  <c r="I1967" i="18"/>
  <c r="I1968" i="18"/>
  <c r="I1969" i="18"/>
  <c r="I1970" i="18"/>
  <c r="I1971" i="18"/>
  <c r="I1972" i="18"/>
  <c r="I1973" i="18"/>
  <c r="I1974" i="18"/>
  <c r="I1975" i="18"/>
  <c r="I1976" i="18"/>
  <c r="I1977" i="18"/>
  <c r="I1978" i="18"/>
  <c r="I1979" i="18"/>
  <c r="I1980" i="18"/>
  <c r="I1981" i="18"/>
  <c r="I1982" i="18"/>
  <c r="I1983" i="18"/>
  <c r="I1984" i="18"/>
  <c r="I1985" i="18"/>
  <c r="I1986" i="18"/>
  <c r="I1987" i="18"/>
  <c r="I1988" i="18"/>
  <c r="I1989" i="18"/>
  <c r="I1990" i="18"/>
  <c r="I1991" i="18"/>
  <c r="I1992" i="18"/>
  <c r="I1993" i="18"/>
  <c r="I1994" i="18"/>
  <c r="I1995" i="18"/>
  <c r="I1996" i="18"/>
  <c r="I1997" i="18"/>
  <c r="I1998" i="18"/>
  <c r="I1999" i="18"/>
  <c r="I2000" i="18"/>
  <c r="I2001" i="18"/>
  <c r="I2002" i="18"/>
  <c r="I2003" i="18"/>
  <c r="I2004" i="18"/>
  <c r="I2005" i="18"/>
  <c r="I2006" i="18"/>
  <c r="I2007" i="18"/>
  <c r="I2008" i="18"/>
  <c r="I2009" i="18"/>
  <c r="I2010" i="18"/>
  <c r="I2011" i="18"/>
  <c r="I2012" i="18"/>
  <c r="I2013" i="18"/>
  <c r="I2014" i="18"/>
  <c r="I2015" i="18"/>
  <c r="I2016" i="18"/>
  <c r="I2017" i="18"/>
  <c r="I2018" i="18"/>
  <c r="I2019" i="18"/>
  <c r="I2020" i="18"/>
  <c r="I2021" i="18"/>
  <c r="I2022" i="18"/>
  <c r="I2023" i="18"/>
  <c r="I2024" i="18"/>
  <c r="I2025" i="18"/>
  <c r="I2026" i="18"/>
  <c r="I2027" i="18"/>
  <c r="I2028" i="18"/>
  <c r="I2029" i="18"/>
  <c r="I2030" i="18"/>
  <c r="I2031" i="18"/>
  <c r="I2032" i="18"/>
  <c r="I2033" i="18"/>
  <c r="I2034" i="18"/>
  <c r="I2035" i="18"/>
  <c r="I2036" i="18"/>
  <c r="I2037" i="18"/>
  <c r="I2038" i="18"/>
  <c r="I2039" i="18"/>
  <c r="I2040" i="18"/>
  <c r="I2041" i="18"/>
  <c r="I2042" i="18"/>
  <c r="I2043" i="18"/>
  <c r="I2044" i="18"/>
  <c r="I2045" i="18"/>
  <c r="I2046" i="18"/>
  <c r="I2047" i="18"/>
  <c r="I2048" i="18"/>
  <c r="I2049" i="18"/>
  <c r="I2050" i="18"/>
  <c r="I2051" i="18"/>
  <c r="I2052" i="18"/>
  <c r="I2053" i="18"/>
  <c r="I2054" i="18"/>
  <c r="I2055" i="18"/>
  <c r="I2056" i="18"/>
  <c r="I2057" i="18"/>
  <c r="I2058" i="18"/>
  <c r="I2059" i="18"/>
  <c r="I2060" i="18"/>
  <c r="I2061" i="18"/>
  <c r="I2062" i="18"/>
  <c r="I2063" i="18"/>
  <c r="I2064" i="18"/>
  <c r="I2065" i="18"/>
  <c r="I2066" i="18"/>
  <c r="I2067" i="18"/>
  <c r="I2068" i="18"/>
  <c r="I2069" i="18"/>
  <c r="I2070" i="18"/>
  <c r="I2071" i="18"/>
  <c r="I2072" i="18"/>
  <c r="I2073" i="18"/>
  <c r="I2074" i="18"/>
  <c r="I2075" i="18"/>
  <c r="I2076" i="18"/>
  <c r="I2077" i="18"/>
  <c r="I2078" i="18"/>
  <c r="I2079" i="18"/>
  <c r="I2080" i="18"/>
  <c r="I2081" i="18"/>
  <c r="I2082" i="18"/>
  <c r="I2083" i="18"/>
  <c r="I2084" i="18"/>
  <c r="I2085" i="18"/>
  <c r="I2086" i="18"/>
  <c r="I2087" i="18"/>
  <c r="I2088" i="18"/>
  <c r="J2" i="18"/>
  <c r="J3" i="18"/>
  <c r="J4" i="18"/>
  <c r="J5" i="18"/>
  <c r="J6" i="18"/>
  <c r="J7" i="18"/>
  <c r="J8" i="18"/>
  <c r="J9" i="18"/>
  <c r="J10" i="18"/>
  <c r="J11" i="18"/>
  <c r="J12" i="18"/>
  <c r="J13" i="18"/>
  <c r="J14" i="18"/>
  <c r="J15" i="18"/>
  <c r="J16" i="18"/>
  <c r="J17" i="18"/>
  <c r="J18" i="18"/>
  <c r="J19" i="18"/>
  <c r="J20" i="18"/>
  <c r="K20" i="18" s="1"/>
  <c r="J21" i="18"/>
  <c r="K21" i="18" s="1"/>
  <c r="J22" i="18"/>
  <c r="M22" i="18" s="1"/>
  <c r="J23" i="18"/>
  <c r="J24" i="18"/>
  <c r="J25" i="18"/>
  <c r="J26" i="18"/>
  <c r="J27" i="18"/>
  <c r="J28" i="18"/>
  <c r="J29" i="18"/>
  <c r="J30" i="18"/>
  <c r="K30" i="18" s="1"/>
  <c r="J31" i="18"/>
  <c r="J32" i="18"/>
  <c r="J33" i="18"/>
  <c r="J34" i="18"/>
  <c r="J35" i="18"/>
  <c r="J36" i="18"/>
  <c r="J37" i="18"/>
  <c r="J38" i="18"/>
  <c r="J39" i="18"/>
  <c r="J40" i="18"/>
  <c r="J41" i="18"/>
  <c r="K41" i="18" s="1"/>
  <c r="J42" i="18"/>
  <c r="J43" i="18"/>
  <c r="J44" i="18"/>
  <c r="J45" i="18"/>
  <c r="M45" i="18" s="1"/>
  <c r="J46" i="18"/>
  <c r="J47" i="18"/>
  <c r="J48" i="18"/>
  <c r="J49" i="18"/>
  <c r="J50" i="18"/>
  <c r="J51" i="18"/>
  <c r="J52" i="18"/>
  <c r="J53" i="18"/>
  <c r="J54" i="18"/>
  <c r="K54" i="18" s="1"/>
  <c r="J55" i="18"/>
  <c r="J56" i="18"/>
  <c r="J57" i="18"/>
  <c r="J58" i="18"/>
  <c r="J59" i="18"/>
  <c r="J60" i="18"/>
  <c r="K60" i="18" s="1"/>
  <c r="J61" i="18"/>
  <c r="K61" i="18" s="1"/>
  <c r="J62" i="18"/>
  <c r="J63" i="18"/>
  <c r="J64" i="18"/>
  <c r="J65" i="18"/>
  <c r="J66" i="18"/>
  <c r="J67" i="18"/>
  <c r="J68" i="18"/>
  <c r="J69" i="18"/>
  <c r="J70" i="18"/>
  <c r="J71" i="18"/>
  <c r="J72" i="18"/>
  <c r="J73" i="18"/>
  <c r="J74" i="18"/>
  <c r="K74" i="18" s="1"/>
  <c r="J75" i="18"/>
  <c r="J76" i="18"/>
  <c r="J77" i="18"/>
  <c r="J78" i="18"/>
  <c r="J79" i="18"/>
  <c r="J80" i="18"/>
  <c r="K80" i="18" s="1"/>
  <c r="J81" i="18"/>
  <c r="J82" i="18"/>
  <c r="J83" i="18"/>
  <c r="J84" i="18"/>
  <c r="J85" i="18"/>
  <c r="J86" i="18"/>
  <c r="J87" i="18"/>
  <c r="K87" i="18" s="1"/>
  <c r="J88" i="18"/>
  <c r="J89" i="18"/>
  <c r="J90" i="18"/>
  <c r="J91" i="18"/>
  <c r="J92" i="18"/>
  <c r="J93" i="18"/>
  <c r="J94" i="18"/>
  <c r="M94" i="18" s="1"/>
  <c r="N94" i="18" s="1"/>
  <c r="J95" i="18"/>
  <c r="J96" i="18"/>
  <c r="J97" i="18"/>
  <c r="J98" i="18"/>
  <c r="J99" i="18"/>
  <c r="J100" i="18"/>
  <c r="K100" i="18" s="1"/>
  <c r="J101" i="18"/>
  <c r="K101" i="18" s="1"/>
  <c r="J102" i="18"/>
  <c r="J103" i="18"/>
  <c r="J104" i="18"/>
  <c r="J105" i="18"/>
  <c r="J106" i="18"/>
  <c r="J107" i="18"/>
  <c r="J108" i="18"/>
  <c r="J109" i="18"/>
  <c r="J110" i="18"/>
  <c r="J111" i="18"/>
  <c r="J112" i="18"/>
  <c r="J113" i="18"/>
  <c r="J114" i="18"/>
  <c r="J115" i="18"/>
  <c r="J116" i="18"/>
  <c r="J117" i="18"/>
  <c r="J118" i="18"/>
  <c r="J119" i="18"/>
  <c r="J120" i="18"/>
  <c r="J121" i="18"/>
  <c r="J122" i="18"/>
  <c r="J123" i="18"/>
  <c r="J124" i="18"/>
  <c r="J125" i="18"/>
  <c r="J126" i="18"/>
  <c r="J127" i="18"/>
  <c r="J128" i="18"/>
  <c r="J129" i="18"/>
  <c r="J130" i="18"/>
  <c r="J131" i="18"/>
  <c r="J132" i="18"/>
  <c r="M132" i="18" s="1"/>
  <c r="N132" i="18" s="1"/>
  <c r="O132" i="18" s="1"/>
  <c r="J133" i="18"/>
  <c r="J134" i="18"/>
  <c r="J135" i="18"/>
  <c r="J136" i="18"/>
  <c r="J137" i="18"/>
  <c r="J138" i="18"/>
  <c r="J139" i="18"/>
  <c r="J140" i="18"/>
  <c r="J141" i="18"/>
  <c r="J142" i="18"/>
  <c r="J143" i="18"/>
  <c r="J144" i="18"/>
  <c r="J145" i="18"/>
  <c r="J146" i="18"/>
  <c r="J147" i="18"/>
  <c r="J148" i="18"/>
  <c r="J149" i="18"/>
  <c r="J150" i="18"/>
  <c r="K150" i="18" s="1"/>
  <c r="J151" i="18"/>
  <c r="J152" i="18"/>
  <c r="J153" i="18"/>
  <c r="J154" i="18"/>
  <c r="K154" i="18" s="1"/>
  <c r="J155" i="18"/>
  <c r="J156" i="18"/>
  <c r="J157" i="18"/>
  <c r="J158" i="18"/>
  <c r="J159" i="18"/>
  <c r="J160" i="18"/>
  <c r="J161" i="18"/>
  <c r="K161" i="18" s="1"/>
  <c r="J162" i="18"/>
  <c r="J163" i="18"/>
  <c r="J164" i="18"/>
  <c r="J165" i="18"/>
  <c r="K165" i="18" s="1"/>
  <c r="J166" i="18"/>
  <c r="J167" i="18"/>
  <c r="M167" i="18" s="1"/>
  <c r="J168" i="18"/>
  <c r="J169" i="18"/>
  <c r="J170" i="18"/>
  <c r="J171" i="18"/>
  <c r="J172" i="18"/>
  <c r="J173" i="18"/>
  <c r="J174" i="18"/>
  <c r="J175" i="18"/>
  <c r="J176" i="18"/>
  <c r="J177" i="18"/>
  <c r="J178" i="18"/>
  <c r="J179" i="18"/>
  <c r="J180" i="18"/>
  <c r="J181" i="18"/>
  <c r="K181" i="18" s="1"/>
  <c r="J182" i="18"/>
  <c r="J183" i="18"/>
  <c r="J184" i="18"/>
  <c r="J185" i="18"/>
  <c r="J186" i="18"/>
  <c r="J187" i="18"/>
  <c r="J188" i="18"/>
  <c r="J189" i="18"/>
  <c r="J190" i="18"/>
  <c r="J191" i="18"/>
  <c r="J192" i="18"/>
  <c r="J193" i="18"/>
  <c r="J194" i="18"/>
  <c r="K194" i="18" s="1"/>
  <c r="J195" i="18"/>
  <c r="J196" i="18"/>
  <c r="J197" i="18"/>
  <c r="J198" i="18"/>
  <c r="J199" i="18"/>
  <c r="J200" i="18"/>
  <c r="K200" i="18" s="1"/>
  <c r="J201" i="18"/>
  <c r="J202" i="18"/>
  <c r="J203" i="18"/>
  <c r="J204" i="18"/>
  <c r="J205" i="18"/>
  <c r="J206" i="18"/>
  <c r="J207" i="18"/>
  <c r="J208" i="18"/>
  <c r="J209" i="18"/>
  <c r="J210" i="18"/>
  <c r="J211" i="18"/>
  <c r="J212" i="18"/>
  <c r="J213" i="18"/>
  <c r="J214" i="18"/>
  <c r="K214" i="18" s="1"/>
  <c r="J215" i="18"/>
  <c r="J216" i="18"/>
  <c r="J217" i="18"/>
  <c r="J218" i="18"/>
  <c r="J219" i="18"/>
  <c r="J220" i="18"/>
  <c r="K220" i="18" s="1"/>
  <c r="J221" i="18"/>
  <c r="J222" i="18"/>
  <c r="J223" i="18"/>
  <c r="J224" i="18"/>
  <c r="J225" i="18"/>
  <c r="K225" i="18" s="1"/>
  <c r="J226" i="18"/>
  <c r="J227" i="18"/>
  <c r="J228" i="18"/>
  <c r="J229" i="18"/>
  <c r="J230" i="18"/>
  <c r="J231" i="18"/>
  <c r="J232" i="18"/>
  <c r="J233" i="18"/>
  <c r="J234" i="18"/>
  <c r="K234" i="18" s="1"/>
  <c r="J235" i="18"/>
  <c r="J236" i="18"/>
  <c r="J237" i="18"/>
  <c r="J238" i="18"/>
  <c r="J239" i="18"/>
  <c r="J240" i="18"/>
  <c r="K240" i="18" s="1"/>
  <c r="J241" i="18"/>
  <c r="K241" i="18" s="1"/>
  <c r="J242" i="18"/>
  <c r="K242" i="18" s="1"/>
  <c r="J243" i="18"/>
  <c r="J244" i="18"/>
  <c r="J245" i="18"/>
  <c r="J246" i="18"/>
  <c r="J247" i="18"/>
  <c r="J248" i="18"/>
  <c r="J249" i="18"/>
  <c r="J250" i="18"/>
  <c r="J251" i="18"/>
  <c r="J252" i="18"/>
  <c r="J253" i="18"/>
  <c r="J254" i="18"/>
  <c r="J255" i="18"/>
  <c r="J256" i="18"/>
  <c r="J257" i="18"/>
  <c r="J258" i="18"/>
  <c r="J259" i="18"/>
  <c r="J260" i="18"/>
  <c r="J261" i="18"/>
  <c r="J262" i="18"/>
  <c r="J263" i="18"/>
  <c r="J264" i="18"/>
  <c r="J265" i="18"/>
  <c r="K265" i="18" s="1"/>
  <c r="J266" i="18"/>
  <c r="J267" i="18"/>
  <c r="J268" i="18"/>
  <c r="J269" i="18"/>
  <c r="J270" i="18"/>
  <c r="J271" i="18"/>
  <c r="J272" i="18"/>
  <c r="J273" i="18"/>
  <c r="J274" i="18"/>
  <c r="K274" i="18" s="1"/>
  <c r="J275" i="18"/>
  <c r="J276" i="18"/>
  <c r="J277" i="18"/>
  <c r="J278" i="18"/>
  <c r="J279" i="18"/>
  <c r="J280" i="18"/>
  <c r="M280" i="18" s="1"/>
  <c r="J281" i="18"/>
  <c r="J282" i="18"/>
  <c r="K282" i="18" s="1"/>
  <c r="J283" i="18"/>
  <c r="J284" i="18"/>
  <c r="J285" i="18"/>
  <c r="J286" i="18"/>
  <c r="J287" i="18"/>
  <c r="M287" i="18" s="1"/>
  <c r="J288" i="18"/>
  <c r="J289" i="18"/>
  <c r="J290" i="18"/>
  <c r="J291" i="18"/>
  <c r="J292" i="18"/>
  <c r="J293" i="18"/>
  <c r="J294" i="18"/>
  <c r="M294" i="18" s="1"/>
  <c r="N294" i="18" s="1"/>
  <c r="J295" i="18"/>
  <c r="J296" i="18"/>
  <c r="J297" i="18"/>
  <c r="J298" i="18"/>
  <c r="J299" i="18"/>
  <c r="J300" i="18"/>
  <c r="K300" i="18" s="1"/>
  <c r="J301" i="18"/>
  <c r="K301" i="18" s="1"/>
  <c r="J302" i="18"/>
  <c r="J303" i="18"/>
  <c r="J304" i="18"/>
  <c r="J305" i="18"/>
  <c r="J306" i="18"/>
  <c r="J307" i="18"/>
  <c r="K307" i="18" s="1"/>
  <c r="J308" i="18"/>
  <c r="J309" i="18"/>
  <c r="J310" i="18"/>
  <c r="J311" i="18"/>
  <c r="J312" i="18"/>
  <c r="J313" i="18"/>
  <c r="J314" i="18"/>
  <c r="M314" i="18" s="1"/>
  <c r="J315" i="18"/>
  <c r="J316" i="18"/>
  <c r="J317" i="18"/>
  <c r="J318" i="18"/>
  <c r="J319" i="18"/>
  <c r="J320" i="18"/>
  <c r="M320" i="18" s="1"/>
  <c r="J321" i="18"/>
  <c r="K321" i="18" s="1"/>
  <c r="J322" i="18"/>
  <c r="J323" i="18"/>
  <c r="J324" i="18"/>
  <c r="J325" i="18"/>
  <c r="J326" i="18"/>
  <c r="J327" i="18"/>
  <c r="J328" i="18"/>
  <c r="J329" i="18"/>
  <c r="J330" i="18"/>
  <c r="J331" i="18"/>
  <c r="J332" i="18"/>
  <c r="J333" i="18"/>
  <c r="J334" i="18"/>
  <c r="J335" i="18"/>
  <c r="J336" i="18"/>
  <c r="J337" i="18"/>
  <c r="J338" i="18"/>
  <c r="J339" i="18"/>
  <c r="J340" i="18"/>
  <c r="J341" i="18"/>
  <c r="K341" i="18" s="1"/>
  <c r="J342" i="18"/>
  <c r="J343" i="18"/>
  <c r="J344" i="18"/>
  <c r="J345" i="18"/>
  <c r="J346" i="18"/>
  <c r="J347" i="18"/>
  <c r="J348" i="18"/>
  <c r="J349" i="18"/>
  <c r="J350" i="18"/>
  <c r="J351" i="18"/>
  <c r="J352" i="18"/>
  <c r="J353" i="18"/>
  <c r="J354" i="18"/>
  <c r="K354" i="18" s="1"/>
  <c r="J355" i="18"/>
  <c r="J356" i="18"/>
  <c r="J357" i="18"/>
  <c r="J358" i="18"/>
  <c r="J359" i="18"/>
  <c r="J360" i="18"/>
  <c r="K360" i="18" s="1"/>
  <c r="J361" i="18"/>
  <c r="K361" i="18" s="1"/>
  <c r="J362" i="18"/>
  <c r="M362" i="18" s="1"/>
  <c r="N362" i="18" s="1"/>
  <c r="O362" i="18" s="1"/>
  <c r="J363" i="18"/>
  <c r="J364" i="18"/>
  <c r="J365" i="18"/>
  <c r="J366" i="18"/>
  <c r="J367" i="18"/>
  <c r="J368" i="18"/>
  <c r="J369" i="18"/>
  <c r="J370" i="18"/>
  <c r="J371" i="18"/>
  <c r="J372" i="18"/>
  <c r="J373" i="18"/>
  <c r="J374" i="18"/>
  <c r="J375" i="18"/>
  <c r="J376" i="18"/>
  <c r="J377" i="18"/>
  <c r="J378" i="18"/>
  <c r="J379" i="18"/>
  <c r="J380" i="18"/>
  <c r="J381" i="18"/>
  <c r="K381" i="18" s="1"/>
  <c r="J382" i="18"/>
  <c r="J383" i="18"/>
  <c r="J384" i="18"/>
  <c r="J385" i="18"/>
  <c r="M385" i="18" s="1"/>
  <c r="J386" i="18"/>
  <c r="J387" i="18"/>
  <c r="K387" i="18" s="1"/>
  <c r="J388" i="18"/>
  <c r="J389" i="18"/>
  <c r="J390" i="18"/>
  <c r="J391" i="18"/>
  <c r="J392" i="18"/>
  <c r="J393" i="18"/>
  <c r="J394" i="18"/>
  <c r="J395" i="18"/>
  <c r="J396" i="18"/>
  <c r="J397" i="18"/>
  <c r="J398" i="18"/>
  <c r="J399" i="18"/>
  <c r="J400" i="18"/>
  <c r="K400" i="18" s="1"/>
  <c r="J401" i="18"/>
  <c r="K401" i="18" s="1"/>
  <c r="J402" i="18"/>
  <c r="J403" i="18"/>
  <c r="J404" i="18"/>
  <c r="J405" i="18"/>
  <c r="K405" i="18" s="1"/>
  <c r="J406" i="18"/>
  <c r="J407" i="18"/>
  <c r="J408" i="18"/>
  <c r="J409" i="18"/>
  <c r="J410" i="18"/>
  <c r="J411" i="18"/>
  <c r="J412" i="18"/>
  <c r="J413" i="18"/>
  <c r="J414" i="18"/>
  <c r="J415" i="18"/>
  <c r="J416" i="18"/>
  <c r="J417" i="18"/>
  <c r="J418" i="18"/>
  <c r="J419" i="18"/>
  <c r="J420" i="18"/>
  <c r="K420" i="18" s="1"/>
  <c r="J421" i="18"/>
  <c r="K421" i="18" s="1"/>
  <c r="J422" i="18"/>
  <c r="K422" i="18" s="1"/>
  <c r="J423" i="18"/>
  <c r="J424" i="18"/>
  <c r="J425" i="18"/>
  <c r="J426" i="18"/>
  <c r="J427" i="18"/>
  <c r="J428" i="18"/>
  <c r="J429" i="18"/>
  <c r="J430" i="18"/>
  <c r="J431" i="18"/>
  <c r="J432" i="18"/>
  <c r="J433" i="18"/>
  <c r="J434" i="18"/>
  <c r="J435" i="18"/>
  <c r="J436" i="18"/>
  <c r="J437" i="18"/>
  <c r="J438" i="18"/>
  <c r="J439" i="18"/>
  <c r="J440" i="18"/>
  <c r="K440" i="18" s="1"/>
  <c r="J441" i="18"/>
  <c r="K441" i="18" s="1"/>
  <c r="J442" i="18"/>
  <c r="M442" i="18" s="1"/>
  <c r="N442" i="18" s="1"/>
  <c r="J443" i="18"/>
  <c r="J444" i="18"/>
  <c r="J445" i="18"/>
  <c r="K445" i="18" s="1"/>
  <c r="J446" i="18"/>
  <c r="J447" i="18"/>
  <c r="J448" i="18"/>
  <c r="J449" i="18"/>
  <c r="J450" i="18"/>
  <c r="J451" i="18"/>
  <c r="J452" i="18"/>
  <c r="J453" i="18"/>
  <c r="J454" i="18"/>
  <c r="J455" i="18"/>
  <c r="J456" i="18"/>
  <c r="J457" i="18"/>
  <c r="J458" i="18"/>
  <c r="J459" i="18"/>
  <c r="J460" i="18"/>
  <c r="J461" i="18"/>
  <c r="J462" i="18"/>
  <c r="J463" i="18"/>
  <c r="K463" i="18" s="1"/>
  <c r="J464" i="18"/>
  <c r="J465" i="18"/>
  <c r="J466" i="18"/>
  <c r="J467" i="18"/>
  <c r="J468" i="18"/>
  <c r="J469" i="18"/>
  <c r="J470" i="18"/>
  <c r="J471" i="18"/>
  <c r="J472" i="18"/>
  <c r="J473" i="18"/>
  <c r="J474" i="18"/>
  <c r="J475" i="18"/>
  <c r="J476" i="18"/>
  <c r="J477" i="18"/>
  <c r="J478" i="18"/>
  <c r="J479" i="18"/>
  <c r="J480" i="18"/>
  <c r="J481" i="18"/>
  <c r="K481" i="18" s="1"/>
  <c r="J482" i="18"/>
  <c r="M482" i="18" s="1"/>
  <c r="N482" i="18" s="1"/>
  <c r="J483" i="18"/>
  <c r="J484" i="18"/>
  <c r="J485" i="18"/>
  <c r="J486" i="18"/>
  <c r="J487" i="18"/>
  <c r="J488" i="18"/>
  <c r="J489" i="18"/>
  <c r="J490" i="18"/>
  <c r="J491" i="18"/>
  <c r="J492" i="18"/>
  <c r="J493" i="18"/>
  <c r="J494" i="18"/>
  <c r="J495" i="18"/>
  <c r="J496" i="18"/>
  <c r="J497" i="18"/>
  <c r="J498" i="18"/>
  <c r="J499" i="18"/>
  <c r="J500" i="18"/>
  <c r="K500" i="18" s="1"/>
  <c r="J501" i="18"/>
  <c r="K501" i="18" s="1"/>
  <c r="J502" i="18"/>
  <c r="J503" i="18"/>
  <c r="J504" i="18"/>
  <c r="J505" i="18"/>
  <c r="M505" i="18" s="1"/>
  <c r="J506" i="18"/>
  <c r="J507" i="18"/>
  <c r="J508" i="18"/>
  <c r="J509" i="18"/>
  <c r="J510" i="18"/>
  <c r="J511" i="18"/>
  <c r="J512" i="18"/>
  <c r="J513" i="18"/>
  <c r="J514" i="18"/>
  <c r="J515" i="18"/>
  <c r="J516" i="18"/>
  <c r="J517" i="18"/>
  <c r="J518" i="18"/>
  <c r="J519" i="18"/>
  <c r="J520" i="18"/>
  <c r="J521" i="18"/>
  <c r="J522" i="18"/>
  <c r="J523" i="18"/>
  <c r="K523" i="18" s="1"/>
  <c r="J524" i="18"/>
  <c r="J525" i="18"/>
  <c r="J526" i="18"/>
  <c r="J527" i="18"/>
  <c r="J528" i="18"/>
  <c r="J529" i="18"/>
  <c r="J530" i="18"/>
  <c r="J531" i="18"/>
  <c r="J532" i="18"/>
  <c r="J533" i="18"/>
  <c r="J534" i="18"/>
  <c r="J535" i="18"/>
  <c r="J536" i="18"/>
  <c r="J537" i="18"/>
  <c r="J538" i="18"/>
  <c r="J539" i="18"/>
  <c r="J540" i="18"/>
  <c r="M540" i="18" s="1"/>
  <c r="N540" i="18" s="1"/>
  <c r="J541" i="18"/>
  <c r="K541" i="18" s="1"/>
  <c r="J542" i="18"/>
  <c r="K542" i="18" s="1"/>
  <c r="J543" i="18"/>
  <c r="J544" i="18"/>
  <c r="J545" i="18"/>
  <c r="J546" i="18"/>
  <c r="J547" i="18"/>
  <c r="J548" i="18"/>
  <c r="J549" i="18"/>
  <c r="J550" i="18"/>
  <c r="J551" i="18"/>
  <c r="J552" i="18"/>
  <c r="J553" i="18"/>
  <c r="J554" i="18"/>
  <c r="K554" i="18" s="1"/>
  <c r="J555" i="18"/>
  <c r="J556" i="18"/>
  <c r="J557" i="18"/>
  <c r="J558" i="18"/>
  <c r="J559" i="18"/>
  <c r="J560" i="18"/>
  <c r="J561" i="18"/>
  <c r="K561" i="18" s="1"/>
  <c r="J562" i="18"/>
  <c r="M562" i="18" s="1"/>
  <c r="J563" i="18"/>
  <c r="J564" i="18"/>
  <c r="J565" i="18"/>
  <c r="J566" i="18"/>
  <c r="J567" i="18"/>
  <c r="K567" i="18" s="1"/>
  <c r="J568" i="18"/>
  <c r="J569" i="18"/>
  <c r="J570" i="18"/>
  <c r="K570" i="18" s="1"/>
  <c r="J571" i="18"/>
  <c r="J572" i="18"/>
  <c r="J573" i="18"/>
  <c r="J574" i="18"/>
  <c r="K574" i="18" s="1"/>
  <c r="J575" i="18"/>
  <c r="J576" i="18"/>
  <c r="J577" i="18"/>
  <c r="J578" i="18"/>
  <c r="J579" i="18"/>
  <c r="J580" i="18"/>
  <c r="J581" i="18"/>
  <c r="K581" i="18" s="1"/>
  <c r="J582" i="18"/>
  <c r="K582" i="18" s="1"/>
  <c r="J583" i="18"/>
  <c r="J584" i="18"/>
  <c r="J585" i="18"/>
  <c r="K585" i="18" s="1"/>
  <c r="J586" i="18"/>
  <c r="J587" i="18"/>
  <c r="J588" i="18"/>
  <c r="J589" i="18"/>
  <c r="J590" i="18"/>
  <c r="J591" i="18"/>
  <c r="J592" i="18"/>
  <c r="J593" i="18"/>
  <c r="J594" i="18"/>
  <c r="K594" i="18" s="1"/>
  <c r="J595" i="18"/>
  <c r="J596" i="18"/>
  <c r="J597" i="18"/>
  <c r="J598" i="18"/>
  <c r="J599" i="18"/>
  <c r="J600" i="18"/>
  <c r="K600" i="18" s="1"/>
  <c r="J601" i="18"/>
  <c r="J602" i="18"/>
  <c r="K602" i="18" s="1"/>
  <c r="J603" i="18"/>
  <c r="J604" i="18"/>
  <c r="J605" i="18"/>
  <c r="J606" i="18"/>
  <c r="J607" i="18"/>
  <c r="J608" i="18"/>
  <c r="J609" i="18"/>
  <c r="J610" i="18"/>
  <c r="J611" i="18"/>
  <c r="J612" i="18"/>
  <c r="J613" i="18"/>
  <c r="J614" i="18"/>
  <c r="J615" i="18"/>
  <c r="J616" i="18"/>
  <c r="J617" i="18"/>
  <c r="J618" i="18"/>
  <c r="J619" i="18"/>
  <c r="J620" i="18"/>
  <c r="K620" i="18" s="1"/>
  <c r="J621" i="18"/>
  <c r="J622" i="18"/>
  <c r="K622" i="18" s="1"/>
  <c r="J623" i="18"/>
  <c r="J624" i="18"/>
  <c r="J625" i="18"/>
  <c r="J626" i="18"/>
  <c r="J627" i="18"/>
  <c r="K627" i="18" s="1"/>
  <c r="J628" i="18"/>
  <c r="J629" i="18"/>
  <c r="J630" i="18"/>
  <c r="J631" i="18"/>
  <c r="J632" i="18"/>
  <c r="J633" i="18"/>
  <c r="J634" i="18"/>
  <c r="K634" i="18" s="1"/>
  <c r="J635" i="18"/>
  <c r="J636" i="18"/>
  <c r="J637" i="18"/>
  <c r="J638" i="18"/>
  <c r="K638" i="18" s="1"/>
  <c r="J639" i="18"/>
  <c r="J640" i="18"/>
  <c r="K640" i="18" s="1"/>
  <c r="J641" i="18"/>
  <c r="K641" i="18" s="1"/>
  <c r="J642" i="18"/>
  <c r="K642" i="18" s="1"/>
  <c r="J643" i="18"/>
  <c r="J644" i="18"/>
  <c r="J645" i="18"/>
  <c r="J646" i="18"/>
  <c r="J647" i="18"/>
  <c r="J648" i="18"/>
  <c r="J649" i="18"/>
  <c r="J650" i="18"/>
  <c r="J651" i="18"/>
  <c r="J652" i="18"/>
  <c r="J653" i="18"/>
  <c r="J654" i="18"/>
  <c r="K654" i="18" s="1"/>
  <c r="J655" i="18"/>
  <c r="J656" i="18"/>
  <c r="J657" i="18"/>
  <c r="J658" i="18"/>
  <c r="J659" i="18"/>
  <c r="J660" i="18"/>
  <c r="K660" i="18" s="1"/>
  <c r="J661" i="18"/>
  <c r="J662" i="18"/>
  <c r="K662" i="18" s="1"/>
  <c r="J663" i="18"/>
  <c r="K663" i="18" s="1"/>
  <c r="J664" i="18"/>
  <c r="J665" i="18"/>
  <c r="J666" i="18"/>
  <c r="J667" i="18"/>
  <c r="J668" i="18"/>
  <c r="J669" i="18"/>
  <c r="J670" i="18"/>
  <c r="J671" i="18"/>
  <c r="J672" i="18"/>
  <c r="J673" i="18"/>
  <c r="J674" i="18"/>
  <c r="J675" i="18"/>
  <c r="J676" i="18"/>
  <c r="J677" i="18"/>
  <c r="J678" i="18"/>
  <c r="J679" i="18"/>
  <c r="J680" i="18"/>
  <c r="K680" i="18" s="1"/>
  <c r="J681" i="18"/>
  <c r="K681" i="18" s="1"/>
  <c r="J682" i="18"/>
  <c r="M682" i="18" s="1"/>
  <c r="N682" i="18" s="1"/>
  <c r="J683" i="18"/>
  <c r="J684" i="18"/>
  <c r="J685" i="18"/>
  <c r="K685" i="18" s="1"/>
  <c r="J686" i="18"/>
  <c r="J687" i="18"/>
  <c r="J688" i="18"/>
  <c r="J689" i="18"/>
  <c r="J690" i="18"/>
  <c r="J691" i="18"/>
  <c r="J692" i="18"/>
  <c r="J693" i="18"/>
  <c r="J694" i="18"/>
  <c r="K694" i="18" s="1"/>
  <c r="J695" i="18"/>
  <c r="J696" i="18"/>
  <c r="J697" i="18"/>
  <c r="J698" i="18"/>
  <c r="J699" i="18"/>
  <c r="J700" i="18"/>
  <c r="J701" i="18"/>
  <c r="K701" i="18" s="1"/>
  <c r="J702" i="18"/>
  <c r="K702" i="18" s="1"/>
  <c r="J703" i="18"/>
  <c r="J704" i="18"/>
  <c r="J705" i="18"/>
  <c r="J706" i="18"/>
  <c r="J707" i="18"/>
  <c r="J708" i="18"/>
  <c r="J709" i="18"/>
  <c r="J710" i="18"/>
  <c r="J711" i="18"/>
  <c r="J712" i="18"/>
  <c r="J713" i="18"/>
  <c r="J714" i="18"/>
  <c r="K714" i="18" s="1"/>
  <c r="J715" i="18"/>
  <c r="J716" i="18"/>
  <c r="J717" i="18"/>
  <c r="J718" i="18"/>
  <c r="J719" i="18"/>
  <c r="J720" i="18"/>
  <c r="J721" i="18"/>
  <c r="K721" i="18" s="1"/>
  <c r="J722" i="18"/>
  <c r="K722" i="18" s="1"/>
  <c r="J723" i="18"/>
  <c r="K723" i="18" s="1"/>
  <c r="J724" i="18"/>
  <c r="J725" i="18"/>
  <c r="J726" i="18"/>
  <c r="J727" i="18"/>
  <c r="K727" i="18" s="1"/>
  <c r="J728" i="18"/>
  <c r="J729" i="18"/>
  <c r="J730" i="18"/>
  <c r="J731" i="18"/>
  <c r="J732" i="18"/>
  <c r="J733" i="18"/>
  <c r="J734" i="18"/>
  <c r="K734" i="18" s="1"/>
  <c r="J735" i="18"/>
  <c r="J736" i="18"/>
  <c r="J737" i="18"/>
  <c r="J738" i="18"/>
  <c r="J739" i="18"/>
  <c r="J740" i="18"/>
  <c r="J741" i="18"/>
  <c r="J742" i="18"/>
  <c r="J743" i="18"/>
  <c r="J744" i="18"/>
  <c r="J745" i="18"/>
  <c r="J746" i="18"/>
  <c r="J747" i="18"/>
  <c r="K747" i="18" s="1"/>
  <c r="J748" i="18"/>
  <c r="J749" i="18"/>
  <c r="J750" i="18"/>
  <c r="J751" i="18"/>
  <c r="J752" i="18"/>
  <c r="J753" i="18"/>
  <c r="J754" i="18"/>
  <c r="K754" i="18" s="1"/>
  <c r="J755" i="18"/>
  <c r="J756" i="18"/>
  <c r="J757" i="18"/>
  <c r="J758" i="18"/>
  <c r="J759" i="18"/>
  <c r="J760" i="18"/>
  <c r="J761" i="18"/>
  <c r="K761" i="18" s="1"/>
  <c r="J762" i="18"/>
  <c r="J763" i="18"/>
  <c r="J764" i="18"/>
  <c r="J765" i="18"/>
  <c r="J766" i="18"/>
  <c r="J767" i="18"/>
  <c r="J768" i="18"/>
  <c r="J769" i="18"/>
  <c r="J770" i="18"/>
  <c r="J771" i="18"/>
  <c r="J772" i="18"/>
  <c r="J773" i="18"/>
  <c r="J774" i="18"/>
  <c r="K774" i="18" s="1"/>
  <c r="J775" i="18"/>
  <c r="J776" i="18"/>
  <c r="J777" i="18"/>
  <c r="J778" i="18"/>
  <c r="J779" i="18"/>
  <c r="J780" i="18"/>
  <c r="J781" i="18"/>
  <c r="J782" i="18"/>
  <c r="M782" i="18" s="1"/>
  <c r="N782" i="18" s="1"/>
  <c r="O782" i="18" s="1"/>
  <c r="J783" i="18"/>
  <c r="J784" i="18"/>
  <c r="J785" i="18"/>
  <c r="J786" i="18"/>
  <c r="J787" i="18"/>
  <c r="J788" i="18"/>
  <c r="J789" i="18"/>
  <c r="J790" i="18"/>
  <c r="K790" i="18" s="1"/>
  <c r="J791" i="18"/>
  <c r="J792" i="18"/>
  <c r="J793" i="18"/>
  <c r="J794" i="18"/>
  <c r="K794" i="18" s="1"/>
  <c r="J795" i="18"/>
  <c r="J796" i="18"/>
  <c r="J797" i="18"/>
  <c r="J798" i="18"/>
  <c r="J799" i="18"/>
  <c r="J800" i="18"/>
  <c r="J801" i="18"/>
  <c r="K801" i="18" s="1"/>
  <c r="J802" i="18"/>
  <c r="J803" i="18"/>
  <c r="J804" i="18"/>
  <c r="J805" i="18"/>
  <c r="J806" i="18"/>
  <c r="J807" i="18"/>
  <c r="J808" i="18"/>
  <c r="J809" i="18"/>
  <c r="J810" i="18"/>
  <c r="J811" i="18"/>
  <c r="J812" i="18"/>
  <c r="J813" i="18"/>
  <c r="J814" i="18"/>
  <c r="K814" i="18" s="1"/>
  <c r="J815" i="18"/>
  <c r="J816" i="18"/>
  <c r="J817" i="18"/>
  <c r="J818" i="18"/>
  <c r="J819" i="18"/>
  <c r="J820" i="18"/>
  <c r="J821" i="18"/>
  <c r="K821" i="18" s="1"/>
  <c r="J822" i="18"/>
  <c r="J823" i="18"/>
  <c r="J824" i="18"/>
  <c r="J825" i="18"/>
  <c r="J826" i="18"/>
  <c r="J827" i="18"/>
  <c r="K827" i="18" s="1"/>
  <c r="J828" i="18"/>
  <c r="J829" i="18"/>
  <c r="J830" i="18"/>
  <c r="J831" i="18"/>
  <c r="J832" i="18"/>
  <c r="J833" i="18"/>
  <c r="K833" i="18" s="1"/>
  <c r="J834" i="18"/>
  <c r="J835" i="18"/>
  <c r="J836" i="18"/>
  <c r="J837" i="18"/>
  <c r="J838" i="18"/>
  <c r="J839" i="18"/>
  <c r="J840" i="18"/>
  <c r="K840" i="18" s="1"/>
  <c r="J841" i="18"/>
  <c r="K841" i="18" s="1"/>
  <c r="J842" i="18"/>
  <c r="K842" i="18" s="1"/>
  <c r="J843" i="18"/>
  <c r="J844" i="18"/>
  <c r="J845" i="18"/>
  <c r="J846" i="18"/>
  <c r="J847" i="18"/>
  <c r="M847" i="18" s="1"/>
  <c r="J848" i="18"/>
  <c r="J849" i="18"/>
  <c r="J850" i="18"/>
  <c r="J851" i="18"/>
  <c r="J852" i="18"/>
  <c r="J853" i="18"/>
  <c r="J854" i="18"/>
  <c r="K854" i="18" s="1"/>
  <c r="J855" i="18"/>
  <c r="J856" i="18"/>
  <c r="J857" i="18"/>
  <c r="J858" i="18"/>
  <c r="J859" i="18"/>
  <c r="J860" i="18"/>
  <c r="K860" i="18" s="1"/>
  <c r="J861" i="18"/>
  <c r="K861" i="18" s="1"/>
  <c r="J862" i="18"/>
  <c r="J863" i="18"/>
  <c r="K863" i="18" s="1"/>
  <c r="J864" i="18"/>
  <c r="J865" i="18"/>
  <c r="J866" i="18"/>
  <c r="J867" i="18"/>
  <c r="J868" i="18"/>
  <c r="J869" i="18"/>
  <c r="J870" i="18"/>
  <c r="J871" i="18"/>
  <c r="J872" i="18"/>
  <c r="J873" i="18"/>
  <c r="J874" i="18"/>
  <c r="K874" i="18" s="1"/>
  <c r="J875" i="18"/>
  <c r="J876" i="18"/>
  <c r="J877" i="18"/>
  <c r="J878" i="18"/>
  <c r="J879" i="18"/>
  <c r="J880" i="18"/>
  <c r="J881" i="18"/>
  <c r="J882" i="18"/>
  <c r="M882" i="18" s="1"/>
  <c r="J883" i="18"/>
  <c r="J884" i="18"/>
  <c r="J885" i="18"/>
  <c r="M885" i="18" s="1"/>
  <c r="J886" i="18"/>
  <c r="J887" i="18"/>
  <c r="K887" i="18" s="1"/>
  <c r="J888" i="18"/>
  <c r="J889" i="18"/>
  <c r="J890" i="18"/>
  <c r="J891" i="18"/>
  <c r="J892" i="18"/>
  <c r="J893" i="18"/>
  <c r="J894" i="18"/>
  <c r="K894" i="18" s="1"/>
  <c r="J895" i="18"/>
  <c r="J896" i="18"/>
  <c r="J897" i="18"/>
  <c r="M897" i="18" s="1"/>
  <c r="J898" i="18"/>
  <c r="J899" i="18"/>
  <c r="J900" i="18"/>
  <c r="J901" i="18"/>
  <c r="K901" i="18" s="1"/>
  <c r="J902" i="18"/>
  <c r="K902" i="18" s="1"/>
  <c r="J903" i="18"/>
  <c r="J904" i="18"/>
  <c r="J905" i="18"/>
  <c r="J906" i="18"/>
  <c r="J907" i="18"/>
  <c r="J908" i="18"/>
  <c r="J909" i="18"/>
  <c r="J910" i="18"/>
  <c r="J911" i="18"/>
  <c r="J912" i="18"/>
  <c r="J913" i="18"/>
  <c r="J914" i="18"/>
  <c r="K914" i="18" s="1"/>
  <c r="J915" i="18"/>
  <c r="J916" i="18"/>
  <c r="J917" i="18"/>
  <c r="K917" i="18" s="1"/>
  <c r="J918" i="18"/>
  <c r="J919" i="18"/>
  <c r="J920" i="18"/>
  <c r="K920" i="18" s="1"/>
  <c r="J921" i="18"/>
  <c r="K921" i="18" s="1"/>
  <c r="J922" i="18"/>
  <c r="J923" i="18"/>
  <c r="K923" i="18" s="1"/>
  <c r="J924" i="18"/>
  <c r="J925" i="18"/>
  <c r="K925" i="18" s="1"/>
  <c r="J926" i="18"/>
  <c r="J927" i="18"/>
  <c r="J928" i="18"/>
  <c r="J929" i="18"/>
  <c r="J930" i="18"/>
  <c r="J931" i="18"/>
  <c r="J932" i="18"/>
  <c r="J933" i="18"/>
  <c r="J934" i="18"/>
  <c r="K934" i="18" s="1"/>
  <c r="J935" i="18"/>
  <c r="J936" i="18"/>
  <c r="J937" i="18"/>
  <c r="J938" i="18"/>
  <c r="J939" i="18"/>
  <c r="J940" i="18"/>
  <c r="K940" i="18" s="1"/>
  <c r="J941" i="18"/>
  <c r="K941" i="18" s="1"/>
  <c r="J942" i="18"/>
  <c r="K942" i="18" s="1"/>
  <c r="J943" i="18"/>
  <c r="J944" i="18"/>
  <c r="J945" i="18"/>
  <c r="K945" i="18" s="1"/>
  <c r="J946" i="18"/>
  <c r="J947" i="18"/>
  <c r="J948" i="18"/>
  <c r="J949" i="18"/>
  <c r="J950" i="18"/>
  <c r="J951" i="18"/>
  <c r="J952" i="18"/>
  <c r="J953" i="18"/>
  <c r="J954" i="18"/>
  <c r="K954" i="18" s="1"/>
  <c r="J955" i="18"/>
  <c r="J956" i="18"/>
  <c r="J957" i="18"/>
  <c r="J958" i="18"/>
  <c r="J959" i="18"/>
  <c r="J960" i="18"/>
  <c r="J961" i="18"/>
  <c r="J962" i="18"/>
  <c r="J963" i="18"/>
  <c r="J964" i="18"/>
  <c r="J965" i="18"/>
  <c r="M965" i="18" s="1"/>
  <c r="J966" i="18"/>
  <c r="J967" i="18"/>
  <c r="J968" i="18"/>
  <c r="J969" i="18"/>
  <c r="J970" i="18"/>
  <c r="J971" i="18"/>
  <c r="J972" i="18"/>
  <c r="J973" i="18"/>
  <c r="J974" i="18"/>
  <c r="K974" i="18" s="1"/>
  <c r="J975" i="18"/>
  <c r="J976" i="18"/>
  <c r="J977" i="18"/>
  <c r="K977" i="18" s="1"/>
  <c r="J978" i="18"/>
  <c r="J979" i="18"/>
  <c r="J980" i="18"/>
  <c r="J981" i="18"/>
  <c r="J982" i="18"/>
  <c r="K982" i="18" s="1"/>
  <c r="J983" i="18"/>
  <c r="J984" i="18"/>
  <c r="J985" i="18"/>
  <c r="J986" i="18"/>
  <c r="J987" i="18"/>
  <c r="K987" i="18" s="1"/>
  <c r="J988" i="18"/>
  <c r="J989" i="18"/>
  <c r="J990" i="18"/>
  <c r="J991" i="18"/>
  <c r="J992" i="18"/>
  <c r="J993" i="18"/>
  <c r="J994" i="18"/>
  <c r="K994" i="18" s="1"/>
  <c r="J995" i="18"/>
  <c r="J996" i="18"/>
  <c r="J997" i="18"/>
  <c r="J998" i="18"/>
  <c r="J999" i="18"/>
  <c r="J1000" i="18"/>
  <c r="J1001" i="18"/>
  <c r="J1002" i="18"/>
  <c r="M1002" i="18" s="1"/>
  <c r="N1002" i="18" s="1"/>
  <c r="L1002" i="18" s="1"/>
  <c r="J1003" i="18"/>
  <c r="J1004" i="18"/>
  <c r="J1005" i="18"/>
  <c r="K1005" i="18" s="1"/>
  <c r="J1006" i="18"/>
  <c r="J1007" i="18"/>
  <c r="K1007" i="18" s="1"/>
  <c r="J1008" i="18"/>
  <c r="J1009" i="18"/>
  <c r="J1010" i="18"/>
  <c r="J1011" i="18"/>
  <c r="J1012" i="18"/>
  <c r="J1013" i="18"/>
  <c r="J1014" i="18"/>
  <c r="K1014" i="18" s="1"/>
  <c r="J1015" i="18"/>
  <c r="J1016" i="18"/>
  <c r="J1017" i="18"/>
  <c r="J1018" i="18"/>
  <c r="J1019" i="18"/>
  <c r="J1020" i="18"/>
  <c r="K1020" i="18" s="1"/>
  <c r="J1021" i="18"/>
  <c r="J1022" i="18"/>
  <c r="M1022" i="18" s="1"/>
  <c r="N1022" i="18" s="1"/>
  <c r="J1023" i="18"/>
  <c r="J1024" i="18"/>
  <c r="J1025" i="18"/>
  <c r="J1026" i="18"/>
  <c r="J1027" i="18"/>
  <c r="M1027" i="18" s="1"/>
  <c r="J1028" i="18"/>
  <c r="J1029" i="18"/>
  <c r="J1030" i="18"/>
  <c r="J1031" i="18"/>
  <c r="J1032" i="18"/>
  <c r="J1033" i="18"/>
  <c r="K1033" i="18" s="1"/>
  <c r="J1034" i="18"/>
  <c r="M1034" i="18" s="1"/>
  <c r="J1035" i="18"/>
  <c r="J1036" i="18"/>
  <c r="J1037" i="18"/>
  <c r="J1038" i="18"/>
  <c r="J1039" i="18"/>
  <c r="J1040" i="18"/>
  <c r="J1041" i="18"/>
  <c r="K1041" i="18" s="1"/>
  <c r="J1042" i="18"/>
  <c r="K1042" i="18" s="1"/>
  <c r="J1043" i="18"/>
  <c r="K1043" i="18" s="1"/>
  <c r="J1044" i="18"/>
  <c r="J1045" i="18"/>
  <c r="J1046" i="18"/>
  <c r="J1047" i="18"/>
  <c r="M1047" i="18" s="1"/>
  <c r="J1048" i="18"/>
  <c r="J1049" i="18"/>
  <c r="J1050" i="18"/>
  <c r="J1051" i="18"/>
  <c r="J1052" i="18"/>
  <c r="J1053" i="18"/>
  <c r="J1054" i="18"/>
  <c r="K1054" i="18" s="1"/>
  <c r="J1055" i="18"/>
  <c r="J1056" i="18"/>
  <c r="J1057" i="18"/>
  <c r="J1058" i="18"/>
  <c r="J1059" i="18"/>
  <c r="J1060" i="18"/>
  <c r="K1060" i="18" s="1"/>
  <c r="J1061" i="18"/>
  <c r="K1061" i="18" s="1"/>
  <c r="J1062" i="18"/>
  <c r="K1062" i="18" s="1"/>
  <c r="J1063" i="18"/>
  <c r="K1063" i="18" s="1"/>
  <c r="J1064" i="18"/>
  <c r="J1065" i="18"/>
  <c r="J1066" i="18"/>
  <c r="J1067" i="18"/>
  <c r="J1068" i="18"/>
  <c r="J1069" i="18"/>
  <c r="J1070" i="18"/>
  <c r="J1071" i="18"/>
  <c r="J1072" i="18"/>
  <c r="J1073" i="18"/>
  <c r="J1074" i="18"/>
  <c r="J1075" i="18"/>
  <c r="J1076" i="18"/>
  <c r="J1077" i="18"/>
  <c r="J1078" i="18"/>
  <c r="J1079" i="18"/>
  <c r="J1080" i="18"/>
  <c r="K1080" i="18" s="1"/>
  <c r="J1081" i="18"/>
  <c r="K1081" i="18" s="1"/>
  <c r="J1082" i="18"/>
  <c r="M1082" i="18" s="1"/>
  <c r="N1082" i="18" s="1"/>
  <c r="J1083" i="18"/>
  <c r="J1084" i="18"/>
  <c r="J1085" i="18"/>
  <c r="K1085" i="18" s="1"/>
  <c r="J1086" i="18"/>
  <c r="J1087" i="18"/>
  <c r="J1088" i="18"/>
  <c r="J1089" i="18"/>
  <c r="J1090" i="18"/>
  <c r="J1091" i="18"/>
  <c r="J1092" i="18"/>
  <c r="J1093" i="18"/>
  <c r="K1093" i="18" s="1"/>
  <c r="J1094" i="18"/>
  <c r="K1094" i="18" s="1"/>
  <c r="J1095" i="18"/>
  <c r="J1096" i="18"/>
  <c r="J1097" i="18"/>
  <c r="J1098" i="18"/>
  <c r="J1099" i="18"/>
  <c r="J1100" i="18"/>
  <c r="J1101" i="18"/>
  <c r="K1101" i="18" s="1"/>
  <c r="J1102" i="18"/>
  <c r="J1103" i="18"/>
  <c r="J1104" i="18"/>
  <c r="J1105" i="18"/>
  <c r="K1105" i="18" s="1"/>
  <c r="J1106" i="18"/>
  <c r="M1106" i="18" s="1"/>
  <c r="J1107" i="18"/>
  <c r="K1107" i="18" s="1"/>
  <c r="J1108" i="18"/>
  <c r="J1109" i="18"/>
  <c r="J1110" i="18"/>
  <c r="J1111" i="18"/>
  <c r="J1112" i="18"/>
  <c r="M1112" i="18" s="1"/>
  <c r="N1112" i="18" s="1"/>
  <c r="O1112" i="18" s="1"/>
  <c r="J1113" i="18"/>
  <c r="J1114" i="18"/>
  <c r="K1114" i="18" s="1"/>
  <c r="J1115" i="18"/>
  <c r="J1116" i="18"/>
  <c r="J1117" i="18"/>
  <c r="K1117" i="18" s="1"/>
  <c r="J1118" i="18"/>
  <c r="J1119" i="18"/>
  <c r="J1120" i="18"/>
  <c r="J1121" i="18"/>
  <c r="J1122" i="18"/>
  <c r="K1122" i="18" s="1"/>
  <c r="J1123" i="18"/>
  <c r="K1123" i="18" s="1"/>
  <c r="J1124" i="18"/>
  <c r="J1125" i="18"/>
  <c r="J1126" i="18"/>
  <c r="J1127" i="18"/>
  <c r="J1128" i="18"/>
  <c r="J1129" i="18"/>
  <c r="J1130" i="18"/>
  <c r="J1131" i="18"/>
  <c r="J1132" i="18"/>
  <c r="J1133" i="18"/>
  <c r="J1134" i="18"/>
  <c r="K1134" i="18" s="1"/>
  <c r="J1135" i="18"/>
  <c r="J1136" i="18"/>
  <c r="J1137" i="18"/>
  <c r="K1137" i="18" s="1"/>
  <c r="J1138" i="18"/>
  <c r="J1139" i="18"/>
  <c r="J1140" i="18"/>
  <c r="M1140" i="18" s="1"/>
  <c r="N1140" i="18" s="1"/>
  <c r="J1141" i="18"/>
  <c r="K1141" i="18" s="1"/>
  <c r="J1142" i="18"/>
  <c r="K1142" i="18" s="1"/>
  <c r="J1143" i="18"/>
  <c r="K1143" i="18" s="1"/>
  <c r="J1144" i="18"/>
  <c r="J1145" i="18"/>
  <c r="K1145" i="18" s="1"/>
  <c r="J1146" i="18"/>
  <c r="J1147" i="18"/>
  <c r="J1148" i="18"/>
  <c r="J1149" i="18"/>
  <c r="J1150" i="18"/>
  <c r="J1151" i="18"/>
  <c r="J1152" i="18"/>
  <c r="J1153" i="18"/>
  <c r="K1153" i="18" s="1"/>
  <c r="J1154" i="18"/>
  <c r="K1154" i="18" s="1"/>
  <c r="J1155" i="18"/>
  <c r="J1156" i="18"/>
  <c r="J1157" i="18"/>
  <c r="J1158" i="18"/>
  <c r="J1159" i="18"/>
  <c r="J1160" i="18"/>
  <c r="J1161" i="18"/>
  <c r="J1162" i="18"/>
  <c r="M1162" i="18" s="1"/>
  <c r="N1162" i="18" s="1"/>
  <c r="O1162" i="18" s="1"/>
  <c r="J1163" i="18"/>
  <c r="J1164" i="18"/>
  <c r="J1165" i="18"/>
  <c r="K1165" i="18" s="1"/>
  <c r="J1166" i="18"/>
  <c r="J1167" i="18"/>
  <c r="K1167" i="18" s="1"/>
  <c r="J1168" i="18"/>
  <c r="J1169" i="18"/>
  <c r="J1170" i="18"/>
  <c r="J1171" i="18"/>
  <c r="J1172" i="18"/>
  <c r="J1173" i="18"/>
  <c r="J1174" i="18"/>
  <c r="K1174" i="18" s="1"/>
  <c r="J1175" i="18"/>
  <c r="J1176" i="18"/>
  <c r="J1177" i="18"/>
  <c r="J1178" i="18"/>
  <c r="J1179" i="18"/>
  <c r="J1180" i="18"/>
  <c r="J1181" i="18"/>
  <c r="J1182" i="18"/>
  <c r="K1182" i="18" s="1"/>
  <c r="J1183" i="18"/>
  <c r="K1183" i="18" s="1"/>
  <c r="J1184" i="18"/>
  <c r="J1185" i="18"/>
  <c r="M1185" i="18" s="1"/>
  <c r="N1185" i="18" s="1"/>
  <c r="J1186" i="18"/>
  <c r="J1187" i="18"/>
  <c r="M1187" i="18" s="1"/>
  <c r="N1187" i="18" s="1"/>
  <c r="J1188" i="18"/>
  <c r="M1188" i="18" s="1"/>
  <c r="J1189" i="18"/>
  <c r="J1190" i="18"/>
  <c r="J1191" i="18"/>
  <c r="J1192" i="18"/>
  <c r="J1193" i="18"/>
  <c r="J1194" i="18"/>
  <c r="K1194" i="18" s="1"/>
  <c r="J1195" i="18"/>
  <c r="J1196" i="18"/>
  <c r="J1197" i="18"/>
  <c r="J1198" i="18"/>
  <c r="J1199" i="18"/>
  <c r="J1200" i="18"/>
  <c r="J1201" i="18"/>
  <c r="M1201" i="18" s="1"/>
  <c r="N1201" i="18" s="1"/>
  <c r="L1201" i="18" s="1"/>
  <c r="J1202" i="18"/>
  <c r="M1202" i="18" s="1"/>
  <c r="J1203" i="18"/>
  <c r="J1204" i="18"/>
  <c r="J1205" i="18"/>
  <c r="J1206" i="18"/>
  <c r="J1207" i="18"/>
  <c r="K1207" i="18" s="1"/>
  <c r="J1208" i="18"/>
  <c r="J1209" i="18"/>
  <c r="J1210" i="18"/>
  <c r="J1211" i="18"/>
  <c r="J1212" i="18"/>
  <c r="J1213" i="18"/>
  <c r="K1213" i="18" s="1"/>
  <c r="J1214" i="18"/>
  <c r="K1214" i="18" s="1"/>
  <c r="J1215" i="18"/>
  <c r="J1216" i="18"/>
  <c r="J1217" i="18"/>
  <c r="M1217" i="18" s="1"/>
  <c r="J1218" i="18"/>
  <c r="J1219" i="18"/>
  <c r="J1220" i="18"/>
  <c r="J1221" i="18"/>
  <c r="J1222" i="18"/>
  <c r="K1222" i="18" s="1"/>
  <c r="J1223" i="18"/>
  <c r="J1224" i="18"/>
  <c r="J1225" i="18"/>
  <c r="J1226" i="18"/>
  <c r="J1227" i="18"/>
  <c r="K1227" i="18" s="1"/>
  <c r="J1228" i="18"/>
  <c r="J1229" i="18"/>
  <c r="J1230" i="18"/>
  <c r="J1231" i="18"/>
  <c r="J1232" i="18"/>
  <c r="J1233" i="18"/>
  <c r="J1234" i="18"/>
  <c r="M1234" i="18" s="1"/>
  <c r="J1235" i="18"/>
  <c r="J1236" i="18"/>
  <c r="J1237" i="18"/>
  <c r="J1238" i="18"/>
  <c r="J1239" i="18"/>
  <c r="J1240" i="18"/>
  <c r="K1240" i="18" s="1"/>
  <c r="J1241" i="18"/>
  <c r="J1242" i="18"/>
  <c r="K1242" i="18" s="1"/>
  <c r="J1243" i="18"/>
  <c r="K1243" i="18" s="1"/>
  <c r="J1244" i="18"/>
  <c r="J1245" i="18"/>
  <c r="M1245" i="18" s="1"/>
  <c r="J1246" i="18"/>
  <c r="J1247" i="18"/>
  <c r="K1247" i="18" s="1"/>
  <c r="J1248" i="18"/>
  <c r="J1249" i="18"/>
  <c r="J1250" i="18"/>
  <c r="J1251" i="18"/>
  <c r="J1252" i="18"/>
  <c r="J1253" i="18"/>
  <c r="J1254" i="18"/>
  <c r="M1254" i="18" s="1"/>
  <c r="N1254" i="18" s="1"/>
  <c r="L1254" i="18" s="1"/>
  <c r="J1255" i="18"/>
  <c r="J1256" i="18"/>
  <c r="J1257" i="18"/>
  <c r="K1257" i="18" s="1"/>
  <c r="J1258" i="18"/>
  <c r="K1258" i="18" s="1"/>
  <c r="J1259" i="18"/>
  <c r="J1260" i="18"/>
  <c r="J1261" i="18"/>
  <c r="J1262" i="18"/>
  <c r="K1262" i="18" s="1"/>
  <c r="J1263" i="18"/>
  <c r="K1263" i="18" s="1"/>
  <c r="J1264" i="18"/>
  <c r="J1265" i="18"/>
  <c r="J1266" i="18"/>
  <c r="J1267" i="18"/>
  <c r="K1267" i="18" s="1"/>
  <c r="J1268" i="18"/>
  <c r="J1269" i="18"/>
  <c r="J1270" i="18"/>
  <c r="J1271" i="18"/>
  <c r="J1272" i="18"/>
  <c r="J1273" i="18"/>
  <c r="J1274" i="18"/>
  <c r="K1274" i="18" s="1"/>
  <c r="J1275" i="18"/>
  <c r="J1276" i="18"/>
  <c r="J1277" i="18"/>
  <c r="J1278" i="18"/>
  <c r="J1279" i="18"/>
  <c r="J1280" i="18"/>
  <c r="K1280" i="18" s="1"/>
  <c r="J1281" i="18"/>
  <c r="J1282" i="18"/>
  <c r="J1283" i="18"/>
  <c r="K1283" i="18" s="1"/>
  <c r="J1284" i="18"/>
  <c r="J1285" i="18"/>
  <c r="K1285" i="18" s="1"/>
  <c r="J1286" i="18"/>
  <c r="J1287" i="18"/>
  <c r="K1287" i="18" s="1"/>
  <c r="J1288" i="18"/>
  <c r="J1289" i="18"/>
  <c r="J1290" i="18"/>
  <c r="J1291" i="18"/>
  <c r="J1292" i="18"/>
  <c r="J1293" i="18"/>
  <c r="K1293" i="18" s="1"/>
  <c r="J1294" i="18"/>
  <c r="J1295" i="18"/>
  <c r="J1296" i="18"/>
  <c r="J1297" i="18"/>
  <c r="J1298" i="18"/>
  <c r="J1299" i="18"/>
  <c r="J1300" i="18"/>
  <c r="J1301" i="18"/>
  <c r="K1301" i="18" s="1"/>
  <c r="J1302" i="18"/>
  <c r="K1302" i="18" s="1"/>
  <c r="J1303" i="18"/>
  <c r="J1304" i="18"/>
  <c r="J1305" i="18"/>
  <c r="K1305" i="18" s="1"/>
  <c r="J1306" i="18"/>
  <c r="K1306" i="18" s="1"/>
  <c r="J1307" i="18"/>
  <c r="K1307" i="18" s="1"/>
  <c r="J1308" i="18"/>
  <c r="J1309" i="18"/>
  <c r="J1310" i="18"/>
  <c r="J1311" i="18"/>
  <c r="J1312" i="18"/>
  <c r="J1313" i="18"/>
  <c r="J1314" i="18"/>
  <c r="J1315" i="18"/>
  <c r="J1316" i="18"/>
  <c r="J1317" i="18"/>
  <c r="J1318" i="18"/>
  <c r="J1319" i="18"/>
  <c r="J1320" i="18"/>
  <c r="K1320" i="18" s="1"/>
  <c r="J1321" i="18"/>
  <c r="J1322" i="18"/>
  <c r="K1322" i="18" s="1"/>
  <c r="J1323" i="18"/>
  <c r="J1324" i="18"/>
  <c r="J1325" i="18"/>
  <c r="K1325" i="18" s="1"/>
  <c r="J1326" i="18"/>
  <c r="J1327" i="18"/>
  <c r="J1328" i="18"/>
  <c r="J1329" i="18"/>
  <c r="J1330" i="18"/>
  <c r="J1331" i="18"/>
  <c r="J1332" i="18"/>
  <c r="J1333" i="18"/>
  <c r="J1334" i="18"/>
  <c r="J1335" i="18"/>
  <c r="J1336" i="18"/>
  <c r="J1337" i="18"/>
  <c r="K1337" i="18" s="1"/>
  <c r="J1338" i="18"/>
  <c r="J1339" i="18"/>
  <c r="J1340" i="18"/>
  <c r="J1341" i="18"/>
  <c r="J1342" i="18"/>
  <c r="K1342" i="18" s="1"/>
  <c r="J1343" i="18"/>
  <c r="J1344" i="18"/>
  <c r="J1345" i="18"/>
  <c r="J1346" i="18"/>
  <c r="J1347" i="18"/>
  <c r="K1347" i="18" s="1"/>
  <c r="J1348" i="18"/>
  <c r="J1349" i="18"/>
  <c r="J1350" i="18"/>
  <c r="J1351" i="18"/>
  <c r="J1352" i="18"/>
  <c r="J1353" i="18"/>
  <c r="K1353" i="18" s="1"/>
  <c r="J1354" i="18"/>
  <c r="J1355" i="18"/>
  <c r="J1356" i="18"/>
  <c r="J1357" i="18"/>
  <c r="M1357" i="18" s="1"/>
  <c r="J1358" i="18"/>
  <c r="J1359" i="18"/>
  <c r="J1360" i="18"/>
  <c r="J1361" i="18"/>
  <c r="J1362" i="18"/>
  <c r="J1363" i="18"/>
  <c r="K1363" i="18" s="1"/>
  <c r="J1364" i="18"/>
  <c r="J1365" i="18"/>
  <c r="K1365" i="18" s="1"/>
  <c r="J1366" i="18"/>
  <c r="K1366" i="18" s="1"/>
  <c r="J1367" i="18"/>
  <c r="J1368" i="18"/>
  <c r="K1368" i="18" s="1"/>
  <c r="J1369" i="18"/>
  <c r="J1370" i="18"/>
  <c r="J1371" i="18"/>
  <c r="J1372" i="18"/>
  <c r="J1373" i="18"/>
  <c r="J1374" i="18"/>
  <c r="K1374" i="18" s="1"/>
  <c r="J1375" i="18"/>
  <c r="J1376" i="18"/>
  <c r="J1377" i="18"/>
  <c r="K1377" i="18" s="1"/>
  <c r="J1378" i="18"/>
  <c r="J1379" i="18"/>
  <c r="J1380" i="18"/>
  <c r="J1381" i="18"/>
  <c r="J1382" i="18"/>
  <c r="M1382" i="18" s="1"/>
  <c r="J1383" i="18"/>
  <c r="J1384" i="18"/>
  <c r="J1385" i="18"/>
  <c r="J1386" i="18"/>
  <c r="J1387" i="18"/>
  <c r="K1387" i="18" s="1"/>
  <c r="J1388" i="18"/>
  <c r="J1389" i="18"/>
  <c r="J1390" i="18"/>
  <c r="J1391" i="18"/>
  <c r="J1392" i="18"/>
  <c r="J1393" i="18"/>
  <c r="J1394" i="18"/>
  <c r="J1395" i="18"/>
  <c r="J1396" i="18"/>
  <c r="J1397" i="18"/>
  <c r="K1397" i="18" s="1"/>
  <c r="J1398" i="18"/>
  <c r="K1398" i="18" s="1"/>
  <c r="J1399" i="18"/>
  <c r="J1400" i="18"/>
  <c r="J1401" i="18"/>
  <c r="J1402" i="18"/>
  <c r="J1403" i="18"/>
  <c r="K1403" i="18" s="1"/>
  <c r="J1404" i="18"/>
  <c r="J1405" i="18"/>
  <c r="J1406" i="18"/>
  <c r="J1407" i="18"/>
  <c r="J1408" i="18"/>
  <c r="J1409" i="18"/>
  <c r="J1410" i="18"/>
  <c r="J1411" i="18"/>
  <c r="J1412" i="18"/>
  <c r="J1413" i="18"/>
  <c r="J1414" i="18"/>
  <c r="J1415" i="18"/>
  <c r="J1416" i="18"/>
  <c r="J1417" i="18"/>
  <c r="J1418" i="18"/>
  <c r="J1419" i="18"/>
  <c r="J1420" i="18"/>
  <c r="J1421" i="18"/>
  <c r="J1422" i="18"/>
  <c r="K1422" i="18" s="1"/>
  <c r="J1423" i="18"/>
  <c r="J1424" i="18"/>
  <c r="J1425" i="18"/>
  <c r="K1425" i="18" s="1"/>
  <c r="J1426" i="18"/>
  <c r="J1427" i="18"/>
  <c r="K1427" i="18" s="1"/>
  <c r="J1428" i="18"/>
  <c r="K1428" i="18" s="1"/>
  <c r="J1429" i="18"/>
  <c r="J1430" i="18"/>
  <c r="J1431" i="18"/>
  <c r="J1432" i="18"/>
  <c r="J1433" i="18"/>
  <c r="J1434" i="18"/>
  <c r="J1435" i="18"/>
  <c r="J1436" i="18"/>
  <c r="J1437" i="18"/>
  <c r="K1437" i="18" s="1"/>
  <c r="J1438" i="18"/>
  <c r="M1438" i="18" s="1"/>
  <c r="J1439" i="18"/>
  <c r="J1440" i="18"/>
  <c r="J1441" i="18"/>
  <c r="J1442" i="18"/>
  <c r="M1442" i="18" s="1"/>
  <c r="J1443" i="18"/>
  <c r="M1443" i="18" s="1"/>
  <c r="J1444" i="18"/>
  <c r="J1445" i="18"/>
  <c r="K1445" i="18" s="1"/>
  <c r="J1446" i="18"/>
  <c r="J1447" i="18"/>
  <c r="K1447" i="18" s="1"/>
  <c r="J1448" i="18"/>
  <c r="J1449" i="18"/>
  <c r="J1450" i="18"/>
  <c r="J1451" i="18"/>
  <c r="J1452" i="18"/>
  <c r="J1453" i="18"/>
  <c r="K1453" i="18" s="1"/>
  <c r="J1454" i="18"/>
  <c r="K1454" i="18" s="1"/>
  <c r="J1455" i="18"/>
  <c r="J1456" i="18"/>
  <c r="J1457" i="18"/>
  <c r="K1457" i="18" s="1"/>
  <c r="J1458" i="18"/>
  <c r="J1459" i="18"/>
  <c r="J1460" i="18"/>
  <c r="J1461" i="18"/>
  <c r="J1462" i="18"/>
  <c r="J1463" i="18"/>
  <c r="J1464" i="18"/>
  <c r="J1465" i="18"/>
  <c r="J1466" i="18"/>
  <c r="K1466" i="18" s="1"/>
  <c r="J1467" i="18"/>
  <c r="J1468" i="18"/>
  <c r="J1469" i="18"/>
  <c r="J1470" i="18"/>
  <c r="J1471" i="18"/>
  <c r="K1471" i="18" s="1"/>
  <c r="J1472" i="18"/>
  <c r="J1473" i="18"/>
  <c r="J1474" i="18"/>
  <c r="K1474" i="18" s="1"/>
  <c r="J1475" i="18"/>
  <c r="J1476" i="18"/>
  <c r="J1477" i="18"/>
  <c r="J1478" i="18"/>
  <c r="J1479" i="18"/>
  <c r="J1480" i="18"/>
  <c r="J1481" i="18"/>
  <c r="J1482" i="18"/>
  <c r="K1482" i="18" s="1"/>
  <c r="J1483" i="18"/>
  <c r="K1483" i="18" s="1"/>
  <c r="J1484" i="18"/>
  <c r="J1485" i="18"/>
  <c r="K1485" i="18" s="1"/>
  <c r="J1486" i="18"/>
  <c r="J1487" i="18"/>
  <c r="K1487" i="18" s="1"/>
  <c r="J1488" i="18"/>
  <c r="J1489" i="18"/>
  <c r="K1489" i="18" s="1"/>
  <c r="J1490" i="18"/>
  <c r="J1491" i="18"/>
  <c r="J1492" i="18"/>
  <c r="J1493" i="18"/>
  <c r="M1493" i="18" s="1"/>
  <c r="J1494" i="18"/>
  <c r="M1494" i="18" s="1"/>
  <c r="N1494" i="18" s="1"/>
  <c r="O1494" i="18" s="1"/>
  <c r="J1495" i="18"/>
  <c r="J1496" i="18"/>
  <c r="J1497" i="18"/>
  <c r="K1497" i="18" s="1"/>
  <c r="J1498" i="18"/>
  <c r="M1498" i="18" s="1"/>
  <c r="N1498" i="18" s="1"/>
  <c r="J1499" i="18"/>
  <c r="J1500" i="18"/>
  <c r="K1500" i="18" s="1"/>
  <c r="J1501" i="18"/>
  <c r="J1502" i="18"/>
  <c r="K1502" i="18" s="1"/>
  <c r="J1503" i="18"/>
  <c r="J1504" i="18"/>
  <c r="J1505" i="18"/>
  <c r="K1505" i="18" s="1"/>
  <c r="J1506" i="18"/>
  <c r="J1507" i="18"/>
  <c r="M1507" i="18" s="1"/>
  <c r="J1508" i="18"/>
  <c r="J1509" i="18"/>
  <c r="J1510" i="18"/>
  <c r="J1511" i="18"/>
  <c r="J1512" i="18"/>
  <c r="J1513" i="18"/>
  <c r="J1514" i="18"/>
  <c r="J1515" i="18"/>
  <c r="J1516" i="18"/>
  <c r="J1517" i="18"/>
  <c r="K1517" i="18" s="1"/>
  <c r="J1518" i="18"/>
  <c r="M1518" i="18" s="1"/>
  <c r="J1519" i="18"/>
  <c r="J1520" i="18"/>
  <c r="J1521" i="18"/>
  <c r="J1522" i="18"/>
  <c r="J1523" i="18"/>
  <c r="K1523" i="18" s="1"/>
  <c r="J1524" i="18"/>
  <c r="J1525" i="18"/>
  <c r="K1525" i="18" s="1"/>
  <c r="J1526" i="18"/>
  <c r="M1526" i="18" s="1"/>
  <c r="J1527" i="18"/>
  <c r="K1527" i="18" s="1"/>
  <c r="J1528" i="18"/>
  <c r="K1528" i="18" s="1"/>
  <c r="J1529" i="18"/>
  <c r="J1530" i="18"/>
  <c r="J1531" i="18"/>
  <c r="J1532" i="18"/>
  <c r="J1533" i="18"/>
  <c r="K1533" i="18" s="1"/>
  <c r="J1534" i="18"/>
  <c r="J1535" i="18"/>
  <c r="J1536" i="18"/>
  <c r="J1537" i="18"/>
  <c r="M1537" i="18" s="1"/>
  <c r="N1537" i="18" s="1"/>
  <c r="J1538" i="18"/>
  <c r="K1538" i="18" s="1"/>
  <c r="J1539" i="18"/>
  <c r="J1540" i="18"/>
  <c r="K1540" i="18" s="1"/>
  <c r="J1541" i="18"/>
  <c r="J1542" i="18"/>
  <c r="M1542" i="18" s="1"/>
  <c r="N1542" i="18" s="1"/>
  <c r="O1542" i="18" s="1"/>
  <c r="J1543" i="18"/>
  <c r="J1544" i="18"/>
  <c r="J1545" i="18"/>
  <c r="K1545" i="18" s="1"/>
  <c r="J1546" i="18"/>
  <c r="M1546" i="18" s="1"/>
  <c r="J1547" i="18"/>
  <c r="K1547" i="18" s="1"/>
  <c r="J1548" i="18"/>
  <c r="K1548" i="18" s="1"/>
  <c r="J1549" i="18"/>
  <c r="J1550" i="18"/>
  <c r="J1551" i="18"/>
  <c r="J1552" i="18"/>
  <c r="J1553" i="18"/>
  <c r="J1554" i="18"/>
  <c r="J1555" i="18"/>
  <c r="J1556" i="18"/>
  <c r="J1557" i="18"/>
  <c r="M1557" i="18" s="1"/>
  <c r="J1558" i="18"/>
  <c r="J1559" i="18"/>
  <c r="J1560" i="18"/>
  <c r="J1561" i="18"/>
  <c r="J1562" i="18"/>
  <c r="M1562" i="18" s="1"/>
  <c r="N1562" i="18" s="1"/>
  <c r="L1562" i="18" s="1"/>
  <c r="J1563" i="18"/>
  <c r="K1563" i="18" s="1"/>
  <c r="J1564" i="18"/>
  <c r="J1565" i="18"/>
  <c r="J1566" i="18"/>
  <c r="J1567" i="18"/>
  <c r="M1567" i="18" s="1"/>
  <c r="J1568" i="18"/>
  <c r="J1569" i="18"/>
  <c r="J1570" i="18"/>
  <c r="J1571" i="18"/>
  <c r="J1572" i="18"/>
  <c r="J1573" i="18"/>
  <c r="K1573" i="18" s="1"/>
  <c r="J1574" i="18"/>
  <c r="J1575" i="18"/>
  <c r="J1576" i="18"/>
  <c r="J1577" i="18"/>
  <c r="J1578" i="18"/>
  <c r="J1579" i="18"/>
  <c r="J1580" i="18"/>
  <c r="K1580" i="18" s="1"/>
  <c r="J1581" i="18"/>
  <c r="J1582" i="18"/>
  <c r="J1583" i="18"/>
  <c r="K1583" i="18" s="1"/>
  <c r="J1584" i="18"/>
  <c r="J1585" i="18"/>
  <c r="J1586" i="18"/>
  <c r="K1586" i="18" s="1"/>
  <c r="J1587" i="18"/>
  <c r="M1587" i="18" s="1"/>
  <c r="J1588" i="18"/>
  <c r="J1589" i="18"/>
  <c r="J1590" i="18"/>
  <c r="J1591" i="18"/>
  <c r="J1592" i="18"/>
  <c r="J1593" i="18"/>
  <c r="J1594" i="18"/>
  <c r="J1595" i="18"/>
  <c r="J1596" i="18"/>
  <c r="J1597" i="18"/>
  <c r="K1597" i="18" s="1"/>
  <c r="J1598" i="18"/>
  <c r="M1598" i="18" s="1"/>
  <c r="J1599" i="18"/>
  <c r="J1600" i="18"/>
  <c r="K1600" i="18" s="1"/>
  <c r="J1601" i="18"/>
  <c r="J1602" i="18"/>
  <c r="K1602" i="18" s="1"/>
  <c r="J1603" i="18"/>
  <c r="K1603" i="18" s="1"/>
  <c r="J1604" i="18"/>
  <c r="J1605" i="18"/>
  <c r="K1605" i="18" s="1"/>
  <c r="J1606" i="18"/>
  <c r="J1607" i="18"/>
  <c r="K1607" i="18" s="1"/>
  <c r="J1608" i="18"/>
  <c r="J1609" i="18"/>
  <c r="J1610" i="18"/>
  <c r="J1611" i="18"/>
  <c r="J1612" i="18"/>
  <c r="J1613" i="18"/>
  <c r="J1614" i="18"/>
  <c r="J1615" i="18"/>
  <c r="J1616" i="18"/>
  <c r="J1617" i="18"/>
  <c r="K1617" i="18" s="1"/>
  <c r="J1618" i="18"/>
  <c r="K1618" i="18" s="1"/>
  <c r="J1619" i="18"/>
  <c r="J1620" i="18"/>
  <c r="J1621" i="18"/>
  <c r="J1622" i="18"/>
  <c r="J1623" i="18"/>
  <c r="J1624" i="18"/>
  <c r="J1625" i="18"/>
  <c r="K1625" i="18" s="1"/>
  <c r="J1626" i="18"/>
  <c r="J1627" i="18"/>
  <c r="K1627" i="18" s="1"/>
  <c r="J1628" i="18"/>
  <c r="K1628" i="18" s="1"/>
  <c r="J1629" i="18"/>
  <c r="J1630" i="18"/>
  <c r="K1630" i="18" s="1"/>
  <c r="J1631" i="18"/>
  <c r="J1632" i="18"/>
  <c r="J1633" i="18"/>
  <c r="M1633" i="18" s="1"/>
  <c r="J1634" i="18"/>
  <c r="J1635" i="18"/>
  <c r="J1636" i="18"/>
  <c r="J1637" i="18"/>
  <c r="J1638" i="18"/>
  <c r="J1639" i="18"/>
  <c r="J1640" i="18"/>
  <c r="J1641" i="18"/>
  <c r="J1642" i="18"/>
  <c r="J1643" i="18"/>
  <c r="K1643" i="18" s="1"/>
  <c r="J1644" i="18"/>
  <c r="J1645" i="18"/>
  <c r="K1645" i="18" s="1"/>
  <c r="J1646" i="18"/>
  <c r="K1646" i="18" s="1"/>
  <c r="J1647" i="18"/>
  <c r="K1647" i="18" s="1"/>
  <c r="J1648" i="18"/>
  <c r="K1648" i="18" s="1"/>
  <c r="J1649" i="18"/>
  <c r="J1650" i="18"/>
  <c r="J1651" i="18"/>
  <c r="J1652" i="18"/>
  <c r="J1653" i="18"/>
  <c r="J1654" i="18"/>
  <c r="J1655" i="18"/>
  <c r="J1656" i="18"/>
  <c r="J1657" i="18"/>
  <c r="K1657" i="18" s="1"/>
  <c r="J1658" i="18"/>
  <c r="J1659" i="18"/>
  <c r="J1660" i="18"/>
  <c r="J1661" i="18"/>
  <c r="J1662" i="18"/>
  <c r="K1662" i="18" s="1"/>
  <c r="J1663" i="18"/>
  <c r="K1663" i="18" s="1"/>
  <c r="J1664" i="18"/>
  <c r="J1665" i="18"/>
  <c r="K1665" i="18" s="1"/>
  <c r="J1666" i="18"/>
  <c r="J1667" i="18"/>
  <c r="M1667" i="18" s="1"/>
  <c r="N1667" i="18" s="1"/>
  <c r="O1667" i="18" s="1"/>
  <c r="J1668" i="18"/>
  <c r="J1669" i="18"/>
  <c r="K1669" i="18" s="1"/>
  <c r="J1670" i="18"/>
  <c r="J1671" i="18"/>
  <c r="J1672" i="18"/>
  <c r="J1673" i="18"/>
  <c r="K1673" i="18" s="1"/>
  <c r="J1674" i="18"/>
  <c r="J1675" i="18"/>
  <c r="J1676" i="18"/>
  <c r="J1677" i="18"/>
  <c r="M1677" i="18" s="1"/>
  <c r="N1677" i="18" s="1"/>
  <c r="O1677" i="18" s="1"/>
  <c r="J1678" i="18"/>
  <c r="J1679" i="18"/>
  <c r="K1679" i="18" s="1"/>
  <c r="J1680" i="18"/>
  <c r="J1681" i="18"/>
  <c r="J1682" i="18"/>
  <c r="J1683" i="18"/>
  <c r="K1683" i="18" s="1"/>
  <c r="J1684" i="18"/>
  <c r="J1685" i="18"/>
  <c r="J1686" i="18"/>
  <c r="M1686" i="18" s="1"/>
  <c r="J1687" i="18"/>
  <c r="J1688" i="18"/>
  <c r="J1689" i="18"/>
  <c r="K1689" i="18" s="1"/>
  <c r="J1690" i="18"/>
  <c r="J1691" i="18"/>
  <c r="J1692" i="18"/>
  <c r="J1693" i="18"/>
  <c r="J1694" i="18"/>
  <c r="K1694" i="18" s="1"/>
  <c r="J1695" i="18"/>
  <c r="J1696" i="18"/>
  <c r="J1697" i="18"/>
  <c r="K1697" i="18" s="1"/>
  <c r="J1698" i="18"/>
  <c r="K1698" i="18" s="1"/>
  <c r="J1699" i="18"/>
  <c r="J1700" i="18"/>
  <c r="K1700" i="18" s="1"/>
  <c r="J1701" i="18"/>
  <c r="J1702" i="18"/>
  <c r="K1702" i="18" s="1"/>
  <c r="J1703" i="18"/>
  <c r="K1703" i="18" s="1"/>
  <c r="J1704" i="18"/>
  <c r="J1705" i="18"/>
  <c r="J1706" i="18"/>
  <c r="J1707" i="18"/>
  <c r="J1708" i="18"/>
  <c r="J1709" i="18"/>
  <c r="J1710" i="18"/>
  <c r="J1711" i="18"/>
  <c r="J1712" i="18"/>
  <c r="J1713" i="18"/>
  <c r="J1714" i="18"/>
  <c r="J1715" i="18"/>
  <c r="J1716" i="18"/>
  <c r="J1717" i="18"/>
  <c r="K1717" i="18" s="1"/>
  <c r="J1718" i="18"/>
  <c r="K1718" i="18" s="1"/>
  <c r="J1719" i="18"/>
  <c r="K1719" i="18" s="1"/>
  <c r="J1720" i="18"/>
  <c r="K1720" i="18" s="1"/>
  <c r="J1721" i="18"/>
  <c r="J1722" i="18"/>
  <c r="K1722" i="18" s="1"/>
  <c r="J1723" i="18"/>
  <c r="K1723" i="18" s="1"/>
  <c r="J1724" i="18"/>
  <c r="J1725" i="18"/>
  <c r="K1725" i="18" s="1"/>
  <c r="J1726" i="18"/>
  <c r="J1727" i="18"/>
  <c r="J1728" i="18"/>
  <c r="J1729" i="18"/>
  <c r="J1730" i="18"/>
  <c r="J1731" i="18"/>
  <c r="J1732" i="18"/>
  <c r="J1733" i="18"/>
  <c r="J1734" i="18"/>
  <c r="K1734" i="18" s="1"/>
  <c r="J1735" i="18"/>
  <c r="J1736" i="18"/>
  <c r="J1737" i="18"/>
  <c r="K1737" i="18" s="1"/>
  <c r="J1738" i="18"/>
  <c r="K1738" i="18" s="1"/>
  <c r="J1739" i="18"/>
  <c r="K1739" i="18" s="1"/>
  <c r="J1740" i="18"/>
  <c r="K1740" i="18" s="1"/>
  <c r="J1741" i="18"/>
  <c r="J1742" i="18"/>
  <c r="J1743" i="18"/>
  <c r="M1743" i="18" s="1"/>
  <c r="J1744" i="18"/>
  <c r="J1745" i="18"/>
  <c r="K1745" i="18" s="1"/>
  <c r="J1746" i="18"/>
  <c r="J1747" i="18"/>
  <c r="K1747" i="18" s="1"/>
  <c r="J1748" i="18"/>
  <c r="J1749" i="18"/>
  <c r="J1750" i="18"/>
  <c r="J1751" i="18"/>
  <c r="J1752" i="18"/>
  <c r="J1753" i="18"/>
  <c r="J1754" i="18"/>
  <c r="J1755" i="18"/>
  <c r="J1756" i="18"/>
  <c r="J1757" i="18"/>
  <c r="K1757" i="18" s="1"/>
  <c r="J1758" i="18"/>
  <c r="J1759" i="18"/>
  <c r="K1759" i="18" s="1"/>
  <c r="J1760" i="18"/>
  <c r="K1760" i="18" s="1"/>
  <c r="J1761" i="18"/>
  <c r="J1762" i="18"/>
  <c r="K1762" i="18" s="1"/>
  <c r="J1763" i="18"/>
  <c r="J1764" i="18"/>
  <c r="J1765" i="18"/>
  <c r="K1765" i="18" s="1"/>
  <c r="J1766" i="18"/>
  <c r="M1766" i="18" s="1"/>
  <c r="J1767" i="18"/>
  <c r="K1767" i="18" s="1"/>
  <c r="J1768" i="18"/>
  <c r="K1768" i="18" s="1"/>
  <c r="J1769" i="18"/>
  <c r="J1770" i="18"/>
  <c r="J1771" i="18"/>
  <c r="J1772" i="18"/>
  <c r="J1773" i="18"/>
  <c r="J1774" i="18"/>
  <c r="J1775" i="18"/>
  <c r="J1776" i="18"/>
  <c r="J1777" i="18"/>
  <c r="J1778" i="18"/>
  <c r="J1779" i="18"/>
  <c r="K1779" i="18" s="1"/>
  <c r="J1780" i="18"/>
  <c r="J1781" i="18"/>
  <c r="J1782" i="18"/>
  <c r="K1782" i="18" s="1"/>
  <c r="J1783" i="18"/>
  <c r="K1783" i="18" s="1"/>
  <c r="J1784" i="18"/>
  <c r="J1785" i="18"/>
  <c r="K1785" i="18" s="1"/>
  <c r="J1786" i="18"/>
  <c r="J1787" i="18"/>
  <c r="J1788" i="18"/>
  <c r="J1789" i="18"/>
  <c r="K1789" i="18" s="1"/>
  <c r="J1790" i="18"/>
  <c r="J1791" i="18"/>
  <c r="J1792" i="18"/>
  <c r="J1793" i="18"/>
  <c r="J1794" i="18"/>
  <c r="J1795" i="18"/>
  <c r="K1795" i="18" s="1"/>
  <c r="J1796" i="18"/>
  <c r="J1797" i="18"/>
  <c r="J1798" i="18"/>
  <c r="J1799" i="18"/>
  <c r="K1799" i="18" s="1"/>
  <c r="J1800" i="18"/>
  <c r="K1800" i="18" s="1"/>
  <c r="J1801" i="18"/>
  <c r="J1802" i="18"/>
  <c r="K1802" i="18" s="1"/>
  <c r="J1803" i="18"/>
  <c r="J1804" i="18"/>
  <c r="J1805" i="18"/>
  <c r="K1805" i="18" s="1"/>
  <c r="J1806" i="18"/>
  <c r="K1806" i="18" s="1"/>
  <c r="J1807" i="18"/>
  <c r="K1807" i="18" s="1"/>
  <c r="J1808" i="18"/>
  <c r="J1809" i="18"/>
  <c r="K1809" i="18" s="1"/>
  <c r="J1810" i="18"/>
  <c r="J1811" i="18"/>
  <c r="J1812" i="18"/>
  <c r="J1813" i="18"/>
  <c r="J1814" i="18"/>
  <c r="J1815" i="18"/>
  <c r="J1816" i="18"/>
  <c r="J1817" i="18"/>
  <c r="J1818" i="18"/>
  <c r="K1818" i="18" s="1"/>
  <c r="J1819" i="18"/>
  <c r="K1819" i="18" s="1"/>
  <c r="J1820" i="18"/>
  <c r="J1821" i="18"/>
  <c r="J1822" i="18"/>
  <c r="K1822" i="18" s="1"/>
  <c r="J1823" i="18"/>
  <c r="K1823" i="18" s="1"/>
  <c r="J1824" i="18"/>
  <c r="J1825" i="18"/>
  <c r="K1825" i="18" s="1"/>
  <c r="J1826" i="18"/>
  <c r="J1827" i="18"/>
  <c r="M1827" i="18" s="1"/>
  <c r="N1827" i="18" s="1"/>
  <c r="J1828" i="18"/>
  <c r="M1828" i="18" s="1"/>
  <c r="N1828" i="18" s="1"/>
  <c r="L1828" i="18" s="1"/>
  <c r="J1829" i="18"/>
  <c r="K1829" i="18" s="1"/>
  <c r="J1830" i="18"/>
  <c r="J1831" i="18"/>
  <c r="J1832" i="18"/>
  <c r="J1833" i="18"/>
  <c r="K1833" i="18" s="1"/>
  <c r="J1834" i="18"/>
  <c r="J1835" i="18"/>
  <c r="J1836" i="18"/>
  <c r="J1837" i="18"/>
  <c r="K1837" i="18" s="1"/>
  <c r="J1838" i="18"/>
  <c r="M1838" i="18" s="1"/>
  <c r="N1838" i="18" s="1"/>
  <c r="L1838" i="18" s="1"/>
  <c r="J1839" i="18"/>
  <c r="K1839" i="18" s="1"/>
  <c r="J1840" i="18"/>
  <c r="J1841" i="18"/>
  <c r="J1842" i="18"/>
  <c r="M1842" i="18" s="1"/>
  <c r="N1842" i="18" s="1"/>
  <c r="O1842" i="18" s="1"/>
  <c r="J1843" i="18"/>
  <c r="J1844" i="18"/>
  <c r="J1845" i="18"/>
  <c r="K1845" i="18" s="1"/>
  <c r="J1846" i="18"/>
  <c r="K1846" i="18" s="1"/>
  <c r="J1847" i="18"/>
  <c r="M1847" i="18" s="1"/>
  <c r="J1848" i="18"/>
  <c r="J1849" i="18"/>
  <c r="K1849" i="18" s="1"/>
  <c r="J1850" i="18"/>
  <c r="J1851" i="18"/>
  <c r="J1852" i="18"/>
  <c r="J1853" i="18"/>
  <c r="K1853" i="18" s="1"/>
  <c r="J1854" i="18"/>
  <c r="J1855" i="18"/>
  <c r="J1856" i="18"/>
  <c r="J1857" i="18"/>
  <c r="J1858" i="18"/>
  <c r="M1858" i="18" s="1"/>
  <c r="J1859" i="18"/>
  <c r="J1860" i="18"/>
  <c r="J1861" i="18"/>
  <c r="J1862" i="18"/>
  <c r="J1863" i="18"/>
  <c r="K1863" i="18" s="1"/>
  <c r="J1864" i="18"/>
  <c r="J1865" i="18"/>
  <c r="K1865" i="18" s="1"/>
  <c r="J1866" i="18"/>
  <c r="J1867" i="18"/>
  <c r="M1867" i="18" s="1"/>
  <c r="J1868" i="18"/>
  <c r="M1868" i="18" s="1"/>
  <c r="J1869" i="18"/>
  <c r="K1869" i="18" s="1"/>
  <c r="J1870" i="18"/>
  <c r="J1871" i="18"/>
  <c r="J1872" i="18"/>
  <c r="J1873" i="18"/>
  <c r="J1874" i="18"/>
  <c r="J1875" i="18"/>
  <c r="J1876" i="18"/>
  <c r="J1877" i="18"/>
  <c r="J1878" i="18"/>
  <c r="M1878" i="18" s="1"/>
  <c r="J1879" i="18"/>
  <c r="K1879" i="18" s="1"/>
  <c r="J1880" i="18"/>
  <c r="J1881" i="18"/>
  <c r="J1882" i="18"/>
  <c r="J1883" i="18"/>
  <c r="K1883" i="18" s="1"/>
  <c r="J1884" i="18"/>
  <c r="J1885" i="18"/>
  <c r="K1885" i="18" s="1"/>
  <c r="J1886" i="18"/>
  <c r="J1887" i="18"/>
  <c r="K1887" i="18" s="1"/>
  <c r="J1888" i="18"/>
  <c r="J1889" i="18"/>
  <c r="K1889" i="18" s="1"/>
  <c r="J1890" i="18"/>
  <c r="J1891" i="18"/>
  <c r="J1892" i="18"/>
  <c r="J1893" i="18"/>
  <c r="K1893" i="18" s="1"/>
  <c r="J1894" i="18"/>
  <c r="K1894" i="18" s="1"/>
  <c r="J1895" i="18"/>
  <c r="J1896" i="18"/>
  <c r="J1897" i="18"/>
  <c r="K1897" i="18" s="1"/>
  <c r="J1898" i="18"/>
  <c r="K1898" i="18" s="1"/>
  <c r="J1899" i="18"/>
  <c r="K1899" i="18" s="1"/>
  <c r="J1900" i="18"/>
  <c r="J1901" i="18"/>
  <c r="J1902" i="18"/>
  <c r="J1903" i="18"/>
  <c r="K1903" i="18" s="1"/>
  <c r="J1904" i="18"/>
  <c r="J1905" i="18"/>
  <c r="J1906" i="18"/>
  <c r="M1906" i="18" s="1"/>
  <c r="J1907" i="18"/>
  <c r="J1908" i="18"/>
  <c r="J1909" i="18"/>
  <c r="J1910" i="18"/>
  <c r="J1911" i="18"/>
  <c r="K1911" i="18" s="1"/>
  <c r="J1912" i="18"/>
  <c r="J1913" i="18"/>
  <c r="J1914" i="18"/>
  <c r="K1914" i="18" s="1"/>
  <c r="J1915" i="18"/>
  <c r="J1916" i="18"/>
  <c r="J1917" i="18"/>
  <c r="K1917" i="18" s="1"/>
  <c r="J1918" i="18"/>
  <c r="K1918" i="18" s="1"/>
  <c r="J1919" i="18"/>
  <c r="K1919" i="18" s="1"/>
  <c r="J1920" i="18"/>
  <c r="K1920" i="18" s="1"/>
  <c r="J1921" i="18"/>
  <c r="J1922" i="18"/>
  <c r="K1922" i="18" s="1"/>
  <c r="J1923" i="18"/>
  <c r="K1923" i="18" s="1"/>
  <c r="J1924" i="18"/>
  <c r="K1924" i="18" s="1"/>
  <c r="J1925" i="18"/>
  <c r="J1926" i="18"/>
  <c r="J1927" i="18"/>
  <c r="K1927" i="18" s="1"/>
  <c r="J1928" i="18"/>
  <c r="M1928" i="18" s="1"/>
  <c r="J1929" i="18"/>
  <c r="J1930" i="18"/>
  <c r="J1931" i="18"/>
  <c r="J1932" i="18"/>
  <c r="J1933" i="18"/>
  <c r="K1933" i="18" s="1"/>
  <c r="J1934" i="18"/>
  <c r="K1934" i="18" s="1"/>
  <c r="J1935" i="18"/>
  <c r="J1936" i="18"/>
  <c r="J1937" i="18"/>
  <c r="M1937" i="18" s="1"/>
  <c r="N1937" i="18" s="1"/>
  <c r="J1938" i="18"/>
  <c r="J1939" i="18"/>
  <c r="K1939" i="18" s="1"/>
  <c r="J1940" i="18"/>
  <c r="K1940" i="18" s="1"/>
  <c r="J1941" i="18"/>
  <c r="J1942" i="18"/>
  <c r="M1942" i="18" s="1"/>
  <c r="J1943" i="18"/>
  <c r="K1943" i="18" s="1"/>
  <c r="J1944" i="18"/>
  <c r="J1945" i="18"/>
  <c r="J1946" i="18"/>
  <c r="J1947" i="18"/>
  <c r="K1947" i="18" s="1"/>
  <c r="J1948" i="18"/>
  <c r="K1948" i="18" s="1"/>
  <c r="J1949" i="18"/>
  <c r="M1949" i="18" s="1"/>
  <c r="J1950" i="18"/>
  <c r="J1951" i="18"/>
  <c r="J1952" i="18"/>
  <c r="J1953" i="18"/>
  <c r="K1953" i="18" s="1"/>
  <c r="J1954" i="18"/>
  <c r="J1955" i="18"/>
  <c r="J1956" i="18"/>
  <c r="J1957" i="18"/>
  <c r="J1958" i="18"/>
  <c r="K1958" i="18" s="1"/>
  <c r="J1959" i="18"/>
  <c r="K1959" i="18" s="1"/>
  <c r="J1960" i="18"/>
  <c r="K1960" i="18" s="1"/>
  <c r="J1961" i="18"/>
  <c r="J1962" i="18"/>
  <c r="K1962" i="18" s="1"/>
  <c r="J1963" i="18"/>
  <c r="K1963" i="18" s="1"/>
  <c r="J1964" i="18"/>
  <c r="K1964" i="18" s="1"/>
  <c r="J1965" i="18"/>
  <c r="K1965" i="18" s="1"/>
  <c r="J1966" i="18"/>
  <c r="J1967" i="18"/>
  <c r="M1967" i="18" s="1"/>
  <c r="J1968" i="18"/>
  <c r="J1969" i="18"/>
  <c r="J1970" i="18"/>
  <c r="J1971" i="18"/>
  <c r="J1972" i="18"/>
  <c r="J1973" i="18"/>
  <c r="K1973" i="18" s="1"/>
  <c r="J1974" i="18"/>
  <c r="J1975" i="18"/>
  <c r="J1976" i="18"/>
  <c r="J1977" i="18"/>
  <c r="J1978" i="18"/>
  <c r="K1978" i="18" s="1"/>
  <c r="J1979" i="18"/>
  <c r="K1979" i="18" s="1"/>
  <c r="J1980" i="18"/>
  <c r="J1981" i="18"/>
  <c r="J1982" i="18"/>
  <c r="K1982" i="18" s="1"/>
  <c r="J1983" i="18"/>
  <c r="K1983" i="18" s="1"/>
  <c r="J1984" i="18"/>
  <c r="J1985" i="18"/>
  <c r="J1986" i="18"/>
  <c r="J1987" i="18"/>
  <c r="K1987" i="18" s="1"/>
  <c r="J1988" i="18"/>
  <c r="M1988" i="18" s="1"/>
  <c r="J1989" i="18"/>
  <c r="K1989" i="18" s="1"/>
  <c r="J1990" i="18"/>
  <c r="J1991" i="18"/>
  <c r="J1992" i="18"/>
  <c r="J1993" i="18"/>
  <c r="J1994" i="18"/>
  <c r="J1995" i="18"/>
  <c r="J1996" i="18"/>
  <c r="J1997" i="18"/>
  <c r="J1998" i="18"/>
  <c r="M1998" i="18" s="1"/>
  <c r="N1998" i="18" s="1"/>
  <c r="J1999" i="18"/>
  <c r="J2000" i="18"/>
  <c r="K2000" i="18" s="1"/>
  <c r="J2001" i="18"/>
  <c r="J2002" i="18"/>
  <c r="J2003" i="18"/>
  <c r="J2004" i="18"/>
  <c r="K2004" i="18" s="1"/>
  <c r="J2005" i="18"/>
  <c r="J2006" i="18"/>
  <c r="J2007" i="18"/>
  <c r="J2008" i="18"/>
  <c r="J2009" i="18"/>
  <c r="K2009" i="18" s="1"/>
  <c r="J2010" i="18"/>
  <c r="J2011" i="18"/>
  <c r="J2012" i="18"/>
  <c r="J2013" i="18"/>
  <c r="K2013" i="18" s="1"/>
  <c r="J2014" i="18"/>
  <c r="J2015" i="18"/>
  <c r="J2016" i="18"/>
  <c r="J2017" i="18"/>
  <c r="M2017" i="18" s="1"/>
  <c r="N2017" i="18" s="1"/>
  <c r="L2017" i="18" s="1"/>
  <c r="J2018" i="18"/>
  <c r="K2018" i="18" s="1"/>
  <c r="J2019" i="18"/>
  <c r="K2019" i="18" s="1"/>
  <c r="J2020" i="18"/>
  <c r="J2021" i="18"/>
  <c r="J2022" i="18"/>
  <c r="J2023" i="18"/>
  <c r="K2023" i="18" s="1"/>
  <c r="J2024" i="18"/>
  <c r="J2025" i="18"/>
  <c r="K2025" i="18" s="1"/>
  <c r="J2026" i="18"/>
  <c r="K2026" i="18" s="1"/>
  <c r="J2027" i="18"/>
  <c r="J2028" i="18"/>
  <c r="M2028" i="18" s="1"/>
  <c r="J2029" i="18"/>
  <c r="K2029" i="18" s="1"/>
  <c r="J2030" i="18"/>
  <c r="J2031" i="18"/>
  <c r="J2032" i="18"/>
  <c r="J2033" i="18"/>
  <c r="K2033" i="18" s="1"/>
  <c r="J2034" i="18"/>
  <c r="K2034" i="18" s="1"/>
  <c r="J2035" i="18"/>
  <c r="M2035" i="18" s="1"/>
  <c r="J2036" i="18"/>
  <c r="K2036" i="18" s="1"/>
  <c r="J2037" i="18"/>
  <c r="M2037" i="18" s="1"/>
  <c r="J2038" i="18"/>
  <c r="K2038" i="18" s="1"/>
  <c r="J2039" i="18"/>
  <c r="K2039" i="18" s="1"/>
  <c r="J2040" i="18"/>
  <c r="J2041" i="18"/>
  <c r="J2042" i="18"/>
  <c r="J2043" i="18"/>
  <c r="J2044" i="18"/>
  <c r="J2045" i="18"/>
  <c r="K2045" i="18" s="1"/>
  <c r="J2046" i="18"/>
  <c r="K2046" i="18" s="1"/>
  <c r="J2047" i="18"/>
  <c r="J2048" i="18"/>
  <c r="K2048" i="18" s="1"/>
  <c r="J2049" i="18"/>
  <c r="K2049" i="18" s="1"/>
  <c r="J2050" i="18"/>
  <c r="J2051" i="18"/>
  <c r="J2052" i="18"/>
  <c r="J2053" i="18"/>
  <c r="M2053" i="18" s="1"/>
  <c r="N2053" i="18" s="1"/>
  <c r="O2053" i="18" s="1"/>
  <c r="J2054" i="18"/>
  <c r="J2055" i="18"/>
  <c r="J2056" i="18"/>
  <c r="J2057" i="18"/>
  <c r="J2058" i="18"/>
  <c r="K2058" i="18" s="1"/>
  <c r="J2059" i="18"/>
  <c r="J2060" i="18"/>
  <c r="J2061" i="18"/>
  <c r="J2062" i="18"/>
  <c r="J2063" i="18"/>
  <c r="J2064" i="18"/>
  <c r="J2065" i="18"/>
  <c r="K2065" i="18" s="1"/>
  <c r="J2066" i="18"/>
  <c r="K2066" i="18" s="1"/>
  <c r="J2067" i="18"/>
  <c r="K2067" i="18" s="1"/>
  <c r="J2068" i="18"/>
  <c r="J2069" i="18"/>
  <c r="K2069" i="18" s="1"/>
  <c r="J2070" i="18"/>
  <c r="K2070" i="18" s="1"/>
  <c r="J2071" i="18"/>
  <c r="K2071" i="18" s="1"/>
  <c r="J2072" i="18"/>
  <c r="J2073" i="18"/>
  <c r="J2074" i="18"/>
  <c r="J2075" i="18"/>
  <c r="J2076" i="18"/>
  <c r="J2077" i="18"/>
  <c r="K2077" i="18" s="1"/>
  <c r="J2078" i="18"/>
  <c r="J2079" i="18"/>
  <c r="K2079" i="18" s="1"/>
  <c r="J2080" i="18"/>
  <c r="J2081" i="18"/>
  <c r="J2082" i="18"/>
  <c r="J2083" i="18"/>
  <c r="K2083" i="18" s="1"/>
  <c r="J2084" i="18"/>
  <c r="J2085" i="18"/>
  <c r="K2085" i="18" s="1"/>
  <c r="J2086" i="18"/>
  <c r="M2086" i="18" s="1"/>
  <c r="J2087" i="18"/>
  <c r="J2088" i="18"/>
  <c r="K2" i="18"/>
  <c r="K3" i="18"/>
  <c r="K4" i="18"/>
  <c r="K5" i="18"/>
  <c r="K6" i="18"/>
  <c r="K7" i="18"/>
  <c r="K8" i="18"/>
  <c r="K9" i="18"/>
  <c r="K13" i="18"/>
  <c r="K14" i="18"/>
  <c r="K15" i="18"/>
  <c r="K16" i="18"/>
  <c r="K17" i="18"/>
  <c r="K18" i="18"/>
  <c r="K19" i="18"/>
  <c r="K22" i="18"/>
  <c r="K23" i="18"/>
  <c r="K24" i="18"/>
  <c r="K25" i="18"/>
  <c r="K26" i="18"/>
  <c r="K27" i="18"/>
  <c r="K28" i="18"/>
  <c r="K29" i="18"/>
  <c r="K33" i="18"/>
  <c r="K34" i="18"/>
  <c r="K35" i="18"/>
  <c r="K36" i="18"/>
  <c r="K37" i="18"/>
  <c r="K38" i="18"/>
  <c r="K39" i="18"/>
  <c r="K40" i="18"/>
  <c r="K42" i="18"/>
  <c r="K43" i="18"/>
  <c r="K44" i="18"/>
  <c r="K45" i="18"/>
  <c r="K46" i="18"/>
  <c r="K47" i="18"/>
  <c r="K48" i="18"/>
  <c r="K49" i="18"/>
  <c r="K53" i="18"/>
  <c r="K55" i="18"/>
  <c r="K56" i="18"/>
  <c r="K57" i="18"/>
  <c r="K58" i="18"/>
  <c r="K59" i="18"/>
  <c r="K62" i="18"/>
  <c r="K63" i="18"/>
  <c r="K64" i="18"/>
  <c r="K65" i="18"/>
  <c r="K66" i="18"/>
  <c r="K67" i="18"/>
  <c r="K68" i="18"/>
  <c r="K69" i="18"/>
  <c r="K73" i="18"/>
  <c r="K75" i="18"/>
  <c r="K76" i="18"/>
  <c r="K77" i="18"/>
  <c r="K78" i="18"/>
  <c r="K79" i="18"/>
  <c r="K81" i="18"/>
  <c r="K82" i="18"/>
  <c r="K83" i="18"/>
  <c r="K84" i="18"/>
  <c r="K85" i="18"/>
  <c r="K86" i="18"/>
  <c r="K88" i="18"/>
  <c r="K89" i="18"/>
  <c r="K93" i="18"/>
  <c r="K94" i="18"/>
  <c r="K95" i="18"/>
  <c r="K96" i="18"/>
  <c r="K97" i="18"/>
  <c r="K98" i="18"/>
  <c r="K99" i="18"/>
  <c r="K102" i="18"/>
  <c r="K103" i="18"/>
  <c r="K104" i="18"/>
  <c r="K105" i="18"/>
  <c r="K106" i="18"/>
  <c r="K107" i="18"/>
  <c r="K108" i="18"/>
  <c r="K109" i="18"/>
  <c r="K113" i="18"/>
  <c r="K114" i="18"/>
  <c r="K115" i="18"/>
  <c r="K116" i="18"/>
  <c r="K117" i="18"/>
  <c r="K118" i="18"/>
  <c r="K119" i="18"/>
  <c r="K121" i="18"/>
  <c r="K122" i="18"/>
  <c r="K123" i="18"/>
  <c r="K124" i="18"/>
  <c r="K125" i="18"/>
  <c r="K126" i="18"/>
  <c r="K127" i="18"/>
  <c r="K128" i="18"/>
  <c r="K129" i="18"/>
  <c r="K133" i="18"/>
  <c r="K134" i="18"/>
  <c r="K135" i="18"/>
  <c r="K136" i="18"/>
  <c r="K137" i="18"/>
  <c r="K138" i="18"/>
  <c r="K139" i="18"/>
  <c r="K141" i="18"/>
  <c r="K142" i="18"/>
  <c r="K143" i="18"/>
  <c r="K144" i="18"/>
  <c r="K145" i="18"/>
  <c r="K146" i="18"/>
  <c r="K147" i="18"/>
  <c r="K148" i="18"/>
  <c r="K149" i="18"/>
  <c r="K153" i="18"/>
  <c r="K155" i="18"/>
  <c r="K156" i="18"/>
  <c r="K157" i="18"/>
  <c r="K158" i="18"/>
  <c r="K159" i="18"/>
  <c r="K162" i="18"/>
  <c r="K163" i="18"/>
  <c r="K164" i="18"/>
  <c r="K166" i="18"/>
  <c r="K167" i="18"/>
  <c r="K168" i="18"/>
  <c r="K169" i="18"/>
  <c r="K173" i="18"/>
  <c r="K174" i="18"/>
  <c r="K175" i="18"/>
  <c r="K176" i="18"/>
  <c r="K177" i="18"/>
  <c r="K178" i="18"/>
  <c r="K179" i="18"/>
  <c r="K180" i="18"/>
  <c r="K182" i="18"/>
  <c r="K183" i="18"/>
  <c r="K184" i="18"/>
  <c r="K185" i="18"/>
  <c r="K186" i="18"/>
  <c r="K187" i="18"/>
  <c r="K188" i="18"/>
  <c r="K189" i="18"/>
  <c r="K193" i="18"/>
  <c r="K195" i="18"/>
  <c r="K196" i="18"/>
  <c r="K197" i="18"/>
  <c r="K198" i="18"/>
  <c r="K199" i="18"/>
  <c r="K201" i="18"/>
  <c r="K202" i="18"/>
  <c r="K203" i="18"/>
  <c r="K204" i="18"/>
  <c r="K205" i="18"/>
  <c r="K206" i="18"/>
  <c r="K207" i="18"/>
  <c r="K208" i="18"/>
  <c r="K209" i="18"/>
  <c r="K213" i="18"/>
  <c r="K215" i="18"/>
  <c r="K216" i="18"/>
  <c r="K217" i="18"/>
  <c r="K218" i="18"/>
  <c r="K219" i="18"/>
  <c r="K221" i="18"/>
  <c r="K222" i="18"/>
  <c r="K223" i="18"/>
  <c r="K224" i="18"/>
  <c r="K226" i="18"/>
  <c r="K227" i="18"/>
  <c r="K228" i="18"/>
  <c r="K229" i="18"/>
  <c r="K233" i="18"/>
  <c r="K235" i="18"/>
  <c r="K236" i="18"/>
  <c r="K237" i="18"/>
  <c r="K238" i="18"/>
  <c r="K239" i="18"/>
  <c r="K243" i="18"/>
  <c r="K244" i="18"/>
  <c r="K245" i="18"/>
  <c r="K246" i="18"/>
  <c r="K247" i="18"/>
  <c r="K248" i="18"/>
  <c r="K249" i="18"/>
  <c r="K253" i="18"/>
  <c r="K254" i="18"/>
  <c r="K255" i="18"/>
  <c r="K256" i="18"/>
  <c r="K257" i="18"/>
  <c r="K258" i="18"/>
  <c r="K259" i="18"/>
  <c r="K260" i="18"/>
  <c r="K261" i="18"/>
  <c r="K262" i="18"/>
  <c r="K263" i="18"/>
  <c r="K264" i="18"/>
  <c r="K266" i="18"/>
  <c r="K267" i="18"/>
  <c r="K268" i="18"/>
  <c r="K269" i="18"/>
  <c r="K273" i="18"/>
  <c r="K275" i="18"/>
  <c r="K276" i="18"/>
  <c r="K277" i="18"/>
  <c r="K278" i="18"/>
  <c r="K279" i="18"/>
  <c r="K280" i="18"/>
  <c r="K281" i="18"/>
  <c r="K283" i="18"/>
  <c r="K284" i="18"/>
  <c r="K285" i="18"/>
  <c r="K286" i="18"/>
  <c r="K287" i="18"/>
  <c r="K288" i="18"/>
  <c r="K289" i="18"/>
  <c r="K293" i="18"/>
  <c r="K295" i="18"/>
  <c r="K296" i="18"/>
  <c r="K297" i="18"/>
  <c r="K298" i="18"/>
  <c r="K299" i="18"/>
  <c r="K302" i="18"/>
  <c r="K303" i="18"/>
  <c r="K304" i="18"/>
  <c r="K305" i="18"/>
  <c r="K306" i="18"/>
  <c r="K308" i="18"/>
  <c r="K309" i="18"/>
  <c r="K313" i="18"/>
  <c r="K314" i="18"/>
  <c r="K315" i="18"/>
  <c r="K316" i="18"/>
  <c r="K317" i="18"/>
  <c r="K318" i="18"/>
  <c r="K319" i="18"/>
  <c r="K322" i="18"/>
  <c r="K323" i="18"/>
  <c r="K324" i="18"/>
  <c r="K325" i="18"/>
  <c r="K326" i="18"/>
  <c r="K327" i="18"/>
  <c r="K328" i="18"/>
  <c r="K329" i="18"/>
  <c r="K333" i="18"/>
  <c r="K334" i="18"/>
  <c r="K335" i="18"/>
  <c r="K336" i="18"/>
  <c r="K337" i="18"/>
  <c r="K338" i="18"/>
  <c r="K339" i="18"/>
  <c r="K342" i="18"/>
  <c r="K343" i="18"/>
  <c r="K344" i="18"/>
  <c r="K345" i="18"/>
  <c r="K346" i="18"/>
  <c r="K347" i="18"/>
  <c r="K348" i="18"/>
  <c r="K349" i="18"/>
  <c r="K353" i="18"/>
  <c r="K355" i="18"/>
  <c r="K356" i="18"/>
  <c r="K357" i="18"/>
  <c r="K358" i="18"/>
  <c r="K359" i="18"/>
  <c r="K362" i="18"/>
  <c r="K363" i="18"/>
  <c r="K364" i="18"/>
  <c r="K365" i="18"/>
  <c r="K366" i="18"/>
  <c r="K367" i="18"/>
  <c r="K368" i="18"/>
  <c r="K369" i="18"/>
  <c r="K373" i="18"/>
  <c r="K374" i="18"/>
  <c r="K375" i="18"/>
  <c r="K376" i="18"/>
  <c r="K377" i="18"/>
  <c r="K378" i="18"/>
  <c r="K379" i="18"/>
  <c r="K380" i="18"/>
  <c r="K382" i="18"/>
  <c r="K383" i="18"/>
  <c r="K384" i="18"/>
  <c r="K385" i="18"/>
  <c r="K386" i="18"/>
  <c r="K388" i="18"/>
  <c r="K389" i="18"/>
  <c r="K393" i="18"/>
  <c r="K394" i="18"/>
  <c r="K395" i="18"/>
  <c r="K396" i="18"/>
  <c r="K397" i="18"/>
  <c r="K398" i="18"/>
  <c r="K399" i="18"/>
  <c r="K402" i="18"/>
  <c r="K403" i="18"/>
  <c r="K404" i="18"/>
  <c r="K406" i="18"/>
  <c r="K407" i="18"/>
  <c r="K408" i="18"/>
  <c r="K409" i="18"/>
  <c r="K413" i="18"/>
  <c r="K414" i="18"/>
  <c r="K415" i="18"/>
  <c r="K416" i="18"/>
  <c r="K417" i="18"/>
  <c r="K418" i="18"/>
  <c r="K419" i="18"/>
  <c r="K423" i="18"/>
  <c r="K424" i="18"/>
  <c r="K425" i="18"/>
  <c r="K426" i="18"/>
  <c r="K427" i="18"/>
  <c r="K428" i="18"/>
  <c r="K429" i="18"/>
  <c r="K433" i="18"/>
  <c r="K435" i="18"/>
  <c r="K436" i="18"/>
  <c r="K437" i="18"/>
  <c r="K438" i="18"/>
  <c r="K439" i="18"/>
  <c r="K442" i="18"/>
  <c r="K443" i="18"/>
  <c r="K444" i="18"/>
  <c r="K446" i="18"/>
  <c r="K447" i="18"/>
  <c r="K448" i="18"/>
  <c r="K449" i="18"/>
  <c r="K453" i="18"/>
  <c r="K454" i="18"/>
  <c r="K455" i="18"/>
  <c r="K456" i="18"/>
  <c r="K457" i="18"/>
  <c r="K458" i="18"/>
  <c r="K459" i="18"/>
  <c r="K461" i="18"/>
  <c r="K462" i="18"/>
  <c r="K464" i="18"/>
  <c r="K465" i="18"/>
  <c r="K466" i="18"/>
  <c r="K467" i="18"/>
  <c r="K468" i="18"/>
  <c r="K469" i="18"/>
  <c r="K473" i="18"/>
  <c r="K474" i="18"/>
  <c r="K475" i="18"/>
  <c r="K476" i="18"/>
  <c r="K477" i="18"/>
  <c r="K478" i="18"/>
  <c r="K479" i="18"/>
  <c r="K483" i="18"/>
  <c r="K484" i="18"/>
  <c r="K485" i="18"/>
  <c r="K486" i="18"/>
  <c r="K487" i="18"/>
  <c r="K488" i="18"/>
  <c r="K489" i="18"/>
  <c r="K493" i="18"/>
  <c r="K495" i="18"/>
  <c r="K496" i="18"/>
  <c r="K497" i="18"/>
  <c r="K498" i="18"/>
  <c r="K499" i="18"/>
  <c r="K502" i="18"/>
  <c r="K503" i="18"/>
  <c r="K504" i="18"/>
  <c r="K505" i="18"/>
  <c r="K506" i="18"/>
  <c r="K507" i="18"/>
  <c r="K508" i="18"/>
  <c r="K509" i="18"/>
  <c r="K513" i="18"/>
  <c r="K514" i="18"/>
  <c r="K515" i="18"/>
  <c r="K516" i="18"/>
  <c r="K517" i="18"/>
  <c r="K518" i="18"/>
  <c r="K519" i="18"/>
  <c r="K521" i="18"/>
  <c r="K522" i="18"/>
  <c r="K524" i="18"/>
  <c r="K525" i="18"/>
  <c r="K526" i="18"/>
  <c r="K527" i="18"/>
  <c r="K528" i="18"/>
  <c r="K529" i="18"/>
  <c r="K533" i="18"/>
  <c r="K534" i="18"/>
  <c r="K535" i="18"/>
  <c r="K536" i="18"/>
  <c r="K537" i="18"/>
  <c r="K538" i="18"/>
  <c r="K539" i="18"/>
  <c r="K543" i="18"/>
  <c r="K544" i="18"/>
  <c r="K545" i="18"/>
  <c r="K546" i="18"/>
  <c r="K547" i="18"/>
  <c r="K548" i="18"/>
  <c r="K549" i="18"/>
  <c r="K553" i="18"/>
  <c r="K555" i="18"/>
  <c r="K556" i="18"/>
  <c r="K557" i="18"/>
  <c r="K558" i="18"/>
  <c r="K559" i="18"/>
  <c r="K562" i="18"/>
  <c r="K563" i="18"/>
  <c r="K564" i="18"/>
  <c r="K565" i="18"/>
  <c r="K566" i="18"/>
  <c r="K568" i="18"/>
  <c r="K569" i="18"/>
  <c r="K573" i="18"/>
  <c r="K575" i="18"/>
  <c r="K576" i="18"/>
  <c r="K577" i="18"/>
  <c r="K578" i="18"/>
  <c r="K579" i="18"/>
  <c r="K583" i="18"/>
  <c r="K584" i="18"/>
  <c r="K586" i="18"/>
  <c r="K587" i="18"/>
  <c r="K588" i="18"/>
  <c r="K589" i="18"/>
  <c r="K593" i="18"/>
  <c r="K595" i="18"/>
  <c r="K596" i="18"/>
  <c r="K597" i="18"/>
  <c r="K598" i="18"/>
  <c r="K599" i="18"/>
  <c r="K601" i="18"/>
  <c r="K603" i="18"/>
  <c r="K604" i="18"/>
  <c r="K605" i="18"/>
  <c r="K606" i="18"/>
  <c r="K607" i="18"/>
  <c r="K608" i="18"/>
  <c r="K609" i="18"/>
  <c r="K613" i="18"/>
  <c r="K614" i="18"/>
  <c r="K615" i="18"/>
  <c r="K616" i="18"/>
  <c r="K617" i="18"/>
  <c r="K618" i="18"/>
  <c r="K619" i="18"/>
  <c r="K621" i="18"/>
  <c r="K623" i="18"/>
  <c r="K624" i="18"/>
  <c r="K625" i="18"/>
  <c r="K626" i="18"/>
  <c r="K628" i="18"/>
  <c r="K629" i="18"/>
  <c r="K633" i="18"/>
  <c r="K635" i="18"/>
  <c r="K636" i="18"/>
  <c r="K637" i="18"/>
  <c r="K639" i="18"/>
  <c r="K643" i="18"/>
  <c r="K644" i="18"/>
  <c r="K645" i="18"/>
  <c r="K646" i="18"/>
  <c r="K647" i="18"/>
  <c r="K648" i="18"/>
  <c r="K649" i="18"/>
  <c r="K653" i="18"/>
  <c r="K655" i="18"/>
  <c r="K656" i="18"/>
  <c r="K657" i="18"/>
  <c r="K658" i="18"/>
  <c r="K659" i="18"/>
  <c r="K661" i="18"/>
  <c r="K664" i="18"/>
  <c r="K665" i="18"/>
  <c r="K666" i="18"/>
  <c r="K667" i="18"/>
  <c r="K668" i="18"/>
  <c r="K669" i="18"/>
  <c r="K673" i="18"/>
  <c r="K674" i="18"/>
  <c r="K675" i="18"/>
  <c r="K676" i="18"/>
  <c r="K677" i="18"/>
  <c r="K678" i="18"/>
  <c r="K679" i="18"/>
  <c r="K682" i="18"/>
  <c r="K683" i="18"/>
  <c r="K684" i="18"/>
  <c r="K686" i="18"/>
  <c r="K687" i="18"/>
  <c r="K688" i="18"/>
  <c r="K689" i="18"/>
  <c r="K693" i="18"/>
  <c r="K695" i="18"/>
  <c r="K696" i="18"/>
  <c r="K697" i="18"/>
  <c r="K698" i="18"/>
  <c r="K699" i="18"/>
  <c r="K703" i="18"/>
  <c r="K704" i="18"/>
  <c r="K705" i="18"/>
  <c r="K706" i="18"/>
  <c r="K707" i="18"/>
  <c r="K708" i="18"/>
  <c r="K709" i="18"/>
  <c r="K713" i="18"/>
  <c r="K715" i="18"/>
  <c r="K716" i="18"/>
  <c r="K717" i="18"/>
  <c r="K718" i="18"/>
  <c r="K719" i="18"/>
  <c r="K724" i="18"/>
  <c r="K725" i="18"/>
  <c r="K726" i="18"/>
  <c r="K728" i="18"/>
  <c r="K729" i="18"/>
  <c r="K733" i="18"/>
  <c r="K735" i="18"/>
  <c r="K736" i="18"/>
  <c r="K737" i="18"/>
  <c r="K738" i="18"/>
  <c r="K739" i="18"/>
  <c r="K741" i="18"/>
  <c r="K742" i="18"/>
  <c r="K743" i="18"/>
  <c r="K744" i="18"/>
  <c r="K745" i="18"/>
  <c r="K746" i="18"/>
  <c r="K748" i="18"/>
  <c r="K749" i="18"/>
  <c r="K753" i="18"/>
  <c r="K755" i="18"/>
  <c r="K756" i="18"/>
  <c r="K757" i="18"/>
  <c r="K758" i="18"/>
  <c r="K759" i="18"/>
  <c r="K763" i="18"/>
  <c r="K764" i="18"/>
  <c r="K765" i="18"/>
  <c r="K766" i="18"/>
  <c r="K767" i="18"/>
  <c r="K768" i="18"/>
  <c r="K769" i="18"/>
  <c r="K773" i="18"/>
  <c r="K775" i="18"/>
  <c r="K776" i="18"/>
  <c r="K777" i="18"/>
  <c r="K778" i="18"/>
  <c r="K779" i="18"/>
  <c r="K781" i="18"/>
  <c r="K782" i="18"/>
  <c r="K783" i="18"/>
  <c r="K784" i="18"/>
  <c r="K785" i="18"/>
  <c r="K786" i="18"/>
  <c r="K787" i="18"/>
  <c r="K788" i="18"/>
  <c r="K789" i="18"/>
  <c r="K793" i="18"/>
  <c r="K795" i="18"/>
  <c r="K796" i="18"/>
  <c r="K797" i="18"/>
  <c r="K798" i="18"/>
  <c r="K799" i="18"/>
  <c r="K803" i="18"/>
  <c r="K804" i="18"/>
  <c r="K805" i="18"/>
  <c r="K806" i="18"/>
  <c r="K807" i="18"/>
  <c r="K808" i="18"/>
  <c r="K809" i="18"/>
  <c r="K813" i="18"/>
  <c r="K815" i="18"/>
  <c r="K816" i="18"/>
  <c r="K817" i="18"/>
  <c r="K818" i="18"/>
  <c r="K819" i="18"/>
  <c r="K822" i="18"/>
  <c r="K823" i="18"/>
  <c r="K824" i="18"/>
  <c r="K825" i="18"/>
  <c r="K826" i="18"/>
  <c r="K828" i="18"/>
  <c r="K829" i="18"/>
  <c r="K835" i="18"/>
  <c r="K836" i="18"/>
  <c r="K837" i="18"/>
  <c r="K838" i="18"/>
  <c r="K839" i="18"/>
  <c r="K843" i="18"/>
  <c r="K844" i="18"/>
  <c r="K845" i="18"/>
  <c r="K846" i="18"/>
  <c r="K847" i="18"/>
  <c r="K848" i="18"/>
  <c r="K849" i="18"/>
  <c r="K853" i="18"/>
  <c r="K855" i="18"/>
  <c r="K856" i="18"/>
  <c r="K857" i="18"/>
  <c r="K858" i="18"/>
  <c r="K859" i="18"/>
  <c r="K862" i="18"/>
  <c r="K864" i="18"/>
  <c r="K865" i="18"/>
  <c r="K866" i="18"/>
  <c r="K867" i="18"/>
  <c r="K868" i="18"/>
  <c r="K869" i="18"/>
  <c r="K873" i="18"/>
  <c r="K875" i="18"/>
  <c r="K876" i="18"/>
  <c r="K877" i="18"/>
  <c r="K878" i="18"/>
  <c r="K879" i="18"/>
  <c r="K881" i="18"/>
  <c r="K883" i="18"/>
  <c r="K884" i="18"/>
  <c r="K885" i="18"/>
  <c r="K886" i="18"/>
  <c r="K888" i="18"/>
  <c r="K889" i="18"/>
  <c r="K893" i="18"/>
  <c r="K895" i="18"/>
  <c r="K896" i="18"/>
  <c r="K897" i="18"/>
  <c r="K898" i="18"/>
  <c r="K899" i="18"/>
  <c r="K903" i="18"/>
  <c r="K904" i="18"/>
  <c r="K905" i="18"/>
  <c r="K906" i="18"/>
  <c r="K907" i="18"/>
  <c r="K908" i="18"/>
  <c r="K909" i="18"/>
  <c r="K913" i="18"/>
  <c r="K915" i="18"/>
  <c r="K916" i="18"/>
  <c r="K918" i="18"/>
  <c r="K919" i="18"/>
  <c r="K922" i="18"/>
  <c r="K924" i="18"/>
  <c r="K926" i="18"/>
  <c r="K927" i="18"/>
  <c r="K928" i="18"/>
  <c r="K929" i="18"/>
  <c r="K933" i="18"/>
  <c r="K935" i="18"/>
  <c r="K936" i="18"/>
  <c r="K937" i="18"/>
  <c r="K938" i="18"/>
  <c r="K939" i="18"/>
  <c r="K943" i="18"/>
  <c r="K944" i="18"/>
  <c r="K946" i="18"/>
  <c r="K948" i="18"/>
  <c r="K949" i="18"/>
  <c r="K953" i="18"/>
  <c r="K955" i="18"/>
  <c r="K956" i="18"/>
  <c r="K957" i="18"/>
  <c r="K958" i="18"/>
  <c r="K959" i="18"/>
  <c r="K962" i="18"/>
  <c r="K963" i="18"/>
  <c r="K964" i="18"/>
  <c r="K965" i="18"/>
  <c r="K966" i="18"/>
  <c r="K967" i="18"/>
  <c r="K968" i="18"/>
  <c r="K969" i="18"/>
  <c r="K973" i="18"/>
  <c r="K975" i="18"/>
  <c r="K976" i="18"/>
  <c r="K978" i="18"/>
  <c r="K979" i="18"/>
  <c r="K983" i="18"/>
  <c r="K984" i="18"/>
  <c r="K985" i="18"/>
  <c r="K986" i="18"/>
  <c r="K988" i="18"/>
  <c r="K989" i="18"/>
  <c r="K993" i="18"/>
  <c r="K995" i="18"/>
  <c r="K996" i="18"/>
  <c r="K997" i="18"/>
  <c r="K998" i="18"/>
  <c r="K999" i="18"/>
  <c r="K1003" i="18"/>
  <c r="K1004" i="18"/>
  <c r="K1006" i="18"/>
  <c r="K1008" i="18"/>
  <c r="K1009" i="18"/>
  <c r="K1013" i="18"/>
  <c r="K1015" i="18"/>
  <c r="K1016" i="18"/>
  <c r="K1017" i="18"/>
  <c r="K1018" i="18"/>
  <c r="K1019" i="18"/>
  <c r="K1022" i="18"/>
  <c r="K1023" i="18"/>
  <c r="K1024" i="18"/>
  <c r="K1025" i="18"/>
  <c r="K1026" i="18"/>
  <c r="K1027" i="18"/>
  <c r="K1028" i="18"/>
  <c r="K1029" i="18"/>
  <c r="K1035" i="18"/>
  <c r="K1036" i="18"/>
  <c r="K1037" i="18"/>
  <c r="K1038" i="18"/>
  <c r="K1039" i="18"/>
  <c r="K1044" i="18"/>
  <c r="K1045" i="18"/>
  <c r="K1046" i="18"/>
  <c r="K1047" i="18"/>
  <c r="K1048" i="18"/>
  <c r="K1049" i="18"/>
  <c r="K1053" i="18"/>
  <c r="K1055" i="18"/>
  <c r="K1056" i="18"/>
  <c r="K1057" i="18"/>
  <c r="K1058" i="18"/>
  <c r="K1059" i="18"/>
  <c r="K1064" i="18"/>
  <c r="K1065" i="18"/>
  <c r="K1066" i="18"/>
  <c r="K1067" i="18"/>
  <c r="K1068" i="18"/>
  <c r="K1069" i="18"/>
  <c r="K1073" i="18"/>
  <c r="K1075" i="18"/>
  <c r="K1076" i="18"/>
  <c r="K1077" i="18"/>
  <c r="K1078" i="18"/>
  <c r="K1079" i="18"/>
  <c r="K1083" i="18"/>
  <c r="K1084" i="18"/>
  <c r="K1086" i="18"/>
  <c r="K1087" i="18"/>
  <c r="K1088" i="18"/>
  <c r="K1089" i="18"/>
  <c r="K1095" i="18"/>
  <c r="K1096" i="18"/>
  <c r="K1097" i="18"/>
  <c r="K1098" i="18"/>
  <c r="K1099" i="18"/>
  <c r="K1103" i="18"/>
  <c r="K1104" i="18"/>
  <c r="K1106" i="18"/>
  <c r="K1108" i="18"/>
  <c r="K1109" i="18"/>
  <c r="K1113" i="18"/>
  <c r="K1115" i="18"/>
  <c r="K1116" i="18"/>
  <c r="K1118" i="18"/>
  <c r="K1119" i="18"/>
  <c r="K1124" i="18"/>
  <c r="K1125" i="18"/>
  <c r="K1126" i="18"/>
  <c r="K1127" i="18"/>
  <c r="K1128" i="18"/>
  <c r="K1129" i="18"/>
  <c r="K1133" i="18"/>
  <c r="K1135" i="18"/>
  <c r="K1136" i="18"/>
  <c r="K1138" i="18"/>
  <c r="K1139" i="18"/>
  <c r="K1140" i="18"/>
  <c r="K1144" i="18"/>
  <c r="K1146" i="18"/>
  <c r="K1147" i="18"/>
  <c r="K1148" i="18"/>
  <c r="K1149" i="18"/>
  <c r="K1155" i="18"/>
  <c r="K1156" i="18"/>
  <c r="K1157" i="18"/>
  <c r="K1158" i="18"/>
  <c r="K1159" i="18"/>
  <c r="K1163" i="18"/>
  <c r="K1164" i="18"/>
  <c r="K1166" i="18"/>
  <c r="K1168" i="18"/>
  <c r="K1169" i="18"/>
  <c r="K1173" i="18"/>
  <c r="K1175" i="18"/>
  <c r="K1176" i="18"/>
  <c r="K1177" i="18"/>
  <c r="K1178" i="18"/>
  <c r="K1179" i="18"/>
  <c r="K1184" i="18"/>
  <c r="K1185" i="18"/>
  <c r="K1186" i="18"/>
  <c r="K1188" i="18"/>
  <c r="K1189" i="18"/>
  <c r="K1193" i="18"/>
  <c r="K1195" i="18"/>
  <c r="K1196" i="18"/>
  <c r="K1197" i="18"/>
  <c r="K1198" i="18"/>
  <c r="K1199" i="18"/>
  <c r="K1202" i="18"/>
  <c r="K1203" i="18"/>
  <c r="K1204" i="18"/>
  <c r="K1205" i="18"/>
  <c r="K1206" i="18"/>
  <c r="K1208" i="18"/>
  <c r="K1209" i="18"/>
  <c r="K1215" i="18"/>
  <c r="K1216" i="18"/>
  <c r="K1218" i="18"/>
  <c r="K1219" i="18"/>
  <c r="K1223" i="18"/>
  <c r="K1224" i="18"/>
  <c r="K1225" i="18"/>
  <c r="K1226" i="18"/>
  <c r="K1228" i="18"/>
  <c r="K1229" i="18"/>
  <c r="K1233" i="18"/>
  <c r="K1235" i="18"/>
  <c r="K1236" i="18"/>
  <c r="K1237" i="18"/>
  <c r="K1238" i="18"/>
  <c r="K1239" i="18"/>
  <c r="K1244" i="18"/>
  <c r="K1245" i="18"/>
  <c r="K1246" i="18"/>
  <c r="K1248" i="18"/>
  <c r="K1249" i="18"/>
  <c r="K1253" i="18"/>
  <c r="K1255" i="18"/>
  <c r="K1256" i="18"/>
  <c r="K1259" i="18"/>
  <c r="K1264" i="18"/>
  <c r="K1265" i="18"/>
  <c r="K1266" i="18"/>
  <c r="K1268" i="18"/>
  <c r="K1269" i="18"/>
  <c r="K1275" i="18"/>
  <c r="K1276" i="18"/>
  <c r="K1277" i="18"/>
  <c r="K1278" i="18"/>
  <c r="K1279" i="18"/>
  <c r="K1284" i="18"/>
  <c r="K1286" i="18"/>
  <c r="K1288" i="18"/>
  <c r="K1289" i="18"/>
  <c r="K1295" i="18"/>
  <c r="K1296" i="18"/>
  <c r="K1297" i="18"/>
  <c r="K1298" i="18"/>
  <c r="K1299" i="18"/>
  <c r="K1303" i="18"/>
  <c r="K1304" i="18"/>
  <c r="K1308" i="18"/>
  <c r="K1309" i="18"/>
  <c r="K1313" i="18"/>
  <c r="K1315" i="18"/>
  <c r="K1316" i="18"/>
  <c r="K1317" i="18"/>
  <c r="K1318" i="18"/>
  <c r="K1319" i="18"/>
  <c r="K1323" i="18"/>
  <c r="K1324" i="18"/>
  <c r="K1326" i="18"/>
  <c r="K1328" i="18"/>
  <c r="K1329" i="18"/>
  <c r="K1333" i="18"/>
  <c r="K1335" i="18"/>
  <c r="K1336" i="18"/>
  <c r="K1338" i="18"/>
  <c r="K1339" i="18"/>
  <c r="K1343" i="18"/>
  <c r="K1344" i="18"/>
  <c r="K1345" i="18"/>
  <c r="K1346" i="18"/>
  <c r="K1348" i="18"/>
  <c r="K1349" i="18"/>
  <c r="K1355" i="18"/>
  <c r="K1356" i="18"/>
  <c r="K1357" i="18"/>
  <c r="K1358" i="18"/>
  <c r="K1359" i="18"/>
  <c r="K1364" i="18"/>
  <c r="K1367" i="18"/>
  <c r="K1369" i="18"/>
  <c r="K1373" i="18"/>
  <c r="K1375" i="18"/>
  <c r="K1376" i="18"/>
  <c r="K1378" i="18"/>
  <c r="K1379" i="18"/>
  <c r="K1384" i="18"/>
  <c r="K1386" i="18"/>
  <c r="K1388" i="18"/>
  <c r="K1389" i="18"/>
  <c r="K1393" i="18"/>
  <c r="K1395" i="18"/>
  <c r="K1396" i="18"/>
  <c r="K1399" i="18"/>
  <c r="K1404" i="18"/>
  <c r="K1405" i="18"/>
  <c r="K1406" i="18"/>
  <c r="K1407" i="18"/>
  <c r="K1408" i="18"/>
  <c r="K1409" i="18"/>
  <c r="K1413" i="18"/>
  <c r="K1415" i="18"/>
  <c r="K1416" i="18"/>
  <c r="K1417" i="18"/>
  <c r="K1418" i="18"/>
  <c r="K1419" i="18"/>
  <c r="K1423" i="18"/>
  <c r="K1424" i="18"/>
  <c r="K1426" i="18"/>
  <c r="K1429" i="18"/>
  <c r="K1433" i="18"/>
  <c r="K1435" i="18"/>
  <c r="K1436" i="18"/>
  <c r="K1438" i="18"/>
  <c r="K1439" i="18"/>
  <c r="K1442" i="18"/>
  <c r="K1443" i="18"/>
  <c r="K1444" i="18"/>
  <c r="K1446" i="18"/>
  <c r="K1448" i="18"/>
  <c r="K1449" i="18"/>
  <c r="K1455" i="18"/>
  <c r="K1456" i="18"/>
  <c r="K1458" i="18"/>
  <c r="K1459" i="18"/>
  <c r="K1463" i="18"/>
  <c r="K1464" i="18"/>
  <c r="K1467" i="18"/>
  <c r="K1468" i="18"/>
  <c r="K1469" i="18"/>
  <c r="K1473" i="18"/>
  <c r="K1475" i="18"/>
  <c r="K1476" i="18"/>
  <c r="K1478" i="18"/>
  <c r="K1479" i="18"/>
  <c r="K1484" i="18"/>
  <c r="K1486" i="18"/>
  <c r="K1488" i="18"/>
  <c r="K1494" i="18"/>
  <c r="K1495" i="18"/>
  <c r="K1496" i="18"/>
  <c r="K1498" i="18"/>
  <c r="K1499" i="18"/>
  <c r="K1503" i="18"/>
  <c r="K1504" i="18"/>
  <c r="K1506" i="18"/>
  <c r="K1507" i="18"/>
  <c r="K1508" i="18"/>
  <c r="K1509" i="18"/>
  <c r="K1513" i="18"/>
  <c r="K1515" i="18"/>
  <c r="K1516" i="18"/>
  <c r="K1518" i="18"/>
  <c r="K1519" i="18"/>
  <c r="K1524" i="18"/>
  <c r="K1526" i="18"/>
  <c r="K1529" i="18"/>
  <c r="K1535" i="18"/>
  <c r="K1536" i="18"/>
  <c r="K1539" i="18"/>
  <c r="K1543" i="18"/>
  <c r="K1544" i="18"/>
  <c r="K1546" i="18"/>
  <c r="K1549" i="18"/>
  <c r="K1553" i="18"/>
  <c r="K1555" i="18"/>
  <c r="K1556" i="18"/>
  <c r="K1558" i="18"/>
  <c r="K1559" i="18"/>
  <c r="K1564" i="18"/>
  <c r="K1565" i="18"/>
  <c r="K1566" i="18"/>
  <c r="K1568" i="18"/>
  <c r="K1569" i="18"/>
  <c r="K1575" i="18"/>
  <c r="K1576" i="18"/>
  <c r="K1577" i="18"/>
  <c r="K1578" i="18"/>
  <c r="K1579" i="18"/>
  <c r="K1584" i="18"/>
  <c r="K1587" i="18"/>
  <c r="K1588" i="18"/>
  <c r="K1589" i="18"/>
  <c r="K1593" i="18"/>
  <c r="K1595" i="18"/>
  <c r="K1596" i="18"/>
  <c r="K1598" i="18"/>
  <c r="K1599" i="18"/>
  <c r="K1604" i="18"/>
  <c r="K1606" i="18"/>
  <c r="K1608" i="18"/>
  <c r="K1609" i="18"/>
  <c r="K1613" i="18"/>
  <c r="K1615" i="18"/>
  <c r="K1616" i="18"/>
  <c r="K1619" i="18"/>
  <c r="K1623" i="18"/>
  <c r="K1624" i="18"/>
  <c r="K1626" i="18"/>
  <c r="K1629" i="18"/>
  <c r="K1633" i="18"/>
  <c r="K1635" i="18"/>
  <c r="K1636" i="18"/>
  <c r="K1637" i="18"/>
  <c r="K1638" i="18"/>
  <c r="K1639" i="18"/>
  <c r="K1644" i="18"/>
  <c r="K1649" i="18"/>
  <c r="K1653" i="18"/>
  <c r="K1655" i="18"/>
  <c r="K1656" i="18"/>
  <c r="K1658" i="18"/>
  <c r="K1659" i="18"/>
  <c r="K1664" i="18"/>
  <c r="K1666" i="18"/>
  <c r="K1668" i="18"/>
  <c r="K1675" i="18"/>
  <c r="K1676" i="18"/>
  <c r="K1678" i="18"/>
  <c r="K1684" i="18"/>
  <c r="K1685" i="18"/>
  <c r="K1686" i="18"/>
  <c r="K1687" i="18"/>
  <c r="K1688" i="18"/>
  <c r="K1693" i="18"/>
  <c r="K1695" i="18"/>
  <c r="K1696" i="18"/>
  <c r="K1699" i="18"/>
  <c r="K1704" i="18"/>
  <c r="K1706" i="18"/>
  <c r="K1708" i="18"/>
  <c r="K1713" i="18"/>
  <c r="K1715" i="18"/>
  <c r="K1716" i="18"/>
  <c r="K1724" i="18"/>
  <c r="K1726" i="18"/>
  <c r="K1728" i="18"/>
  <c r="K1733" i="18"/>
  <c r="K1735" i="18"/>
  <c r="K1736" i="18"/>
  <c r="K1743" i="18"/>
  <c r="K1744" i="18"/>
  <c r="K1746" i="18"/>
  <c r="K1748" i="18"/>
  <c r="K1753" i="18"/>
  <c r="K1755" i="18"/>
  <c r="K1756" i="18"/>
  <c r="K1763" i="18"/>
  <c r="K1764" i="18"/>
  <c r="K1766" i="18"/>
  <c r="K1773" i="18"/>
  <c r="K1775" i="18"/>
  <c r="K1776" i="18"/>
  <c r="K1777" i="18"/>
  <c r="K1778" i="18"/>
  <c r="K1784" i="18"/>
  <c r="K1786" i="18"/>
  <c r="K1788" i="18"/>
  <c r="K1793" i="18"/>
  <c r="K1796" i="18"/>
  <c r="K1804" i="18"/>
  <c r="K1808" i="18"/>
  <c r="K1813" i="18"/>
  <c r="K1815" i="18"/>
  <c r="K1816" i="18"/>
  <c r="K1824" i="18"/>
  <c r="K1826" i="18"/>
  <c r="K1835" i="18"/>
  <c r="K1836" i="18"/>
  <c r="K1842" i="18"/>
  <c r="K1843" i="18"/>
  <c r="K1844" i="18"/>
  <c r="K1848" i="18"/>
  <c r="K1855" i="18"/>
  <c r="K1856" i="18"/>
  <c r="K1857" i="18"/>
  <c r="K1858" i="18"/>
  <c r="K1864" i="18"/>
  <c r="K1866" i="18"/>
  <c r="K1868" i="18"/>
  <c r="K1873" i="18"/>
  <c r="K1875" i="18"/>
  <c r="K1876" i="18"/>
  <c r="K1878" i="18"/>
  <c r="K1884" i="18"/>
  <c r="K1888" i="18"/>
  <c r="K1895" i="18"/>
  <c r="K1896" i="18"/>
  <c r="K1904" i="18"/>
  <c r="K1906" i="18"/>
  <c r="K1908" i="18"/>
  <c r="K1913" i="18"/>
  <c r="K1915" i="18"/>
  <c r="K1916" i="18"/>
  <c r="K1926" i="18"/>
  <c r="K1928" i="18"/>
  <c r="K1935" i="18"/>
  <c r="K1936" i="18"/>
  <c r="K1938" i="18"/>
  <c r="K1944" i="18"/>
  <c r="K1946" i="18"/>
  <c r="K1949" i="18"/>
  <c r="K1955" i="18"/>
  <c r="K1956" i="18"/>
  <c r="K1966" i="18"/>
  <c r="K1967" i="18"/>
  <c r="K1968" i="18"/>
  <c r="K1975" i="18"/>
  <c r="K1976" i="18"/>
  <c r="K1984" i="18"/>
  <c r="K1986" i="18"/>
  <c r="K1988" i="18"/>
  <c r="K1993" i="18"/>
  <c r="K1995" i="18"/>
  <c r="K1996" i="18"/>
  <c r="K1998" i="18"/>
  <c r="K2003" i="18"/>
  <c r="K2006" i="18"/>
  <c r="K2008" i="18"/>
  <c r="K2015" i="18"/>
  <c r="K2016" i="18"/>
  <c r="K2024" i="18"/>
  <c r="K2028" i="18"/>
  <c r="K2035" i="18"/>
  <c r="K2037" i="18"/>
  <c r="K2043" i="18"/>
  <c r="K2044" i="18"/>
  <c r="K2053" i="18"/>
  <c r="K2055" i="18"/>
  <c r="K2056" i="18"/>
  <c r="K2064" i="18"/>
  <c r="K2068" i="18"/>
  <c r="K2073" i="18"/>
  <c r="K2075" i="18"/>
  <c r="K2076" i="18"/>
  <c r="K2084" i="18"/>
  <c r="K2086" i="18"/>
  <c r="K2088" i="18"/>
  <c r="L2" i="18"/>
  <c r="L3" i="18"/>
  <c r="L4" i="18"/>
  <c r="L5" i="18"/>
  <c r="L6" i="18"/>
  <c r="L7" i="18"/>
  <c r="L8" i="18"/>
  <c r="L9" i="18"/>
  <c r="L10" i="18"/>
  <c r="L11" i="18"/>
  <c r="L12" i="18"/>
  <c r="L13" i="18"/>
  <c r="L14" i="18"/>
  <c r="L15" i="18"/>
  <c r="L16" i="18"/>
  <c r="L17" i="18"/>
  <c r="L18" i="18"/>
  <c r="L19" i="18"/>
  <c r="L20" i="18"/>
  <c r="L21" i="18"/>
  <c r="L22" i="18"/>
  <c r="L23" i="18"/>
  <c r="L24" i="18"/>
  <c r="L25" i="18"/>
  <c r="L26" i="18"/>
  <c r="L27" i="18"/>
  <c r="L28" i="18"/>
  <c r="L29" i="18"/>
  <c r="L30" i="18"/>
  <c r="L31" i="18"/>
  <c r="L32" i="18"/>
  <c r="L33" i="18"/>
  <c r="L34" i="18"/>
  <c r="L35" i="18"/>
  <c r="L36" i="18"/>
  <c r="L37" i="18"/>
  <c r="L38" i="18"/>
  <c r="L43" i="18"/>
  <c r="L48" i="18"/>
  <c r="L49" i="18"/>
  <c r="L50" i="18"/>
  <c r="L51" i="18"/>
  <c r="L52" i="18"/>
  <c r="L53" i="18"/>
  <c r="L54" i="18"/>
  <c r="L55" i="18"/>
  <c r="L56" i="18"/>
  <c r="L57" i="18"/>
  <c r="L58" i="18"/>
  <c r="L59" i="18"/>
  <c r="L60" i="18"/>
  <c r="L61" i="18"/>
  <c r="L62" i="18"/>
  <c r="L63" i="18"/>
  <c r="L64" i="18"/>
  <c r="L65" i="18"/>
  <c r="L66" i="18"/>
  <c r="L67" i="18"/>
  <c r="L68" i="18"/>
  <c r="L69" i="18"/>
  <c r="L70" i="18"/>
  <c r="L71" i="18"/>
  <c r="L72" i="18"/>
  <c r="L73" i="18"/>
  <c r="L74" i="18"/>
  <c r="L75" i="18"/>
  <c r="L76" i="18"/>
  <c r="L77" i="18"/>
  <c r="L78" i="18"/>
  <c r="L79" i="18"/>
  <c r="L80" i="18"/>
  <c r="L81" i="18"/>
  <c r="L82" i="18"/>
  <c r="L83" i="18"/>
  <c r="L84" i="18"/>
  <c r="L85" i="18"/>
  <c r="L86" i="18"/>
  <c r="L87" i="18"/>
  <c r="L88" i="18"/>
  <c r="L89" i="18"/>
  <c r="L90" i="18"/>
  <c r="L91" i="18"/>
  <c r="L92" i="18"/>
  <c r="L93" i="18"/>
  <c r="L94" i="18"/>
  <c r="L95" i="18"/>
  <c r="L96" i="18"/>
  <c r="L97" i="18"/>
  <c r="L98" i="18"/>
  <c r="L99" i="18"/>
  <c r="L100" i="18"/>
  <c r="L101" i="18"/>
  <c r="L102" i="18"/>
  <c r="L103" i="18"/>
  <c r="L104" i="18"/>
  <c r="L105" i="18"/>
  <c r="L106" i="18"/>
  <c r="L107" i="18"/>
  <c r="L108" i="18"/>
  <c r="L109" i="18"/>
  <c r="L110" i="18"/>
  <c r="L111" i="18"/>
  <c r="L112" i="18"/>
  <c r="L113" i="18"/>
  <c r="L114" i="18"/>
  <c r="L115" i="18"/>
  <c r="L116" i="18"/>
  <c r="L117" i="18"/>
  <c r="L118" i="18"/>
  <c r="L119" i="18"/>
  <c r="L120" i="18"/>
  <c r="L121" i="18"/>
  <c r="L122" i="18"/>
  <c r="L123" i="18"/>
  <c r="L124" i="18"/>
  <c r="L125" i="18"/>
  <c r="L126" i="18"/>
  <c r="L127" i="18"/>
  <c r="L128" i="18"/>
  <c r="L129" i="18"/>
  <c r="L130" i="18"/>
  <c r="L131" i="18"/>
  <c r="L132" i="18"/>
  <c r="L133" i="18"/>
  <c r="L134" i="18"/>
  <c r="L135" i="18"/>
  <c r="L136" i="18"/>
  <c r="L137" i="18"/>
  <c r="L138" i="18"/>
  <c r="L139" i="18"/>
  <c r="L140" i="18"/>
  <c r="L141" i="18"/>
  <c r="L142" i="18"/>
  <c r="L143" i="18"/>
  <c r="L144" i="18"/>
  <c r="L145" i="18"/>
  <c r="L146" i="18"/>
  <c r="L147" i="18"/>
  <c r="L148" i="18"/>
  <c r="L149" i="18"/>
  <c r="L150" i="18"/>
  <c r="L151" i="18"/>
  <c r="L152" i="18"/>
  <c r="L153" i="18"/>
  <c r="L154" i="18"/>
  <c r="L155" i="18"/>
  <c r="L156" i="18"/>
  <c r="L157" i="18"/>
  <c r="L158" i="18"/>
  <c r="L159" i="18"/>
  <c r="L160" i="18"/>
  <c r="L161" i="18"/>
  <c r="L162" i="18"/>
  <c r="L163" i="18"/>
  <c r="L164" i="18"/>
  <c r="L165" i="18"/>
  <c r="L166" i="18"/>
  <c r="L167" i="18"/>
  <c r="L168" i="18"/>
  <c r="L169" i="18"/>
  <c r="L170" i="18"/>
  <c r="L171" i="18"/>
  <c r="L172" i="18"/>
  <c r="L173" i="18"/>
  <c r="L174" i="18"/>
  <c r="L175" i="18"/>
  <c r="L176" i="18"/>
  <c r="L177" i="18"/>
  <c r="L178" i="18"/>
  <c r="L179" i="18"/>
  <c r="L180" i="18"/>
  <c r="L181" i="18"/>
  <c r="L182" i="18"/>
  <c r="L183" i="18"/>
  <c r="L184" i="18"/>
  <c r="L185" i="18"/>
  <c r="L186" i="18"/>
  <c r="L187" i="18"/>
  <c r="L188" i="18"/>
  <c r="L189" i="18"/>
  <c r="L190" i="18"/>
  <c r="L191" i="18"/>
  <c r="L192" i="18"/>
  <c r="L193" i="18"/>
  <c r="L194" i="18"/>
  <c r="L195" i="18"/>
  <c r="L196" i="18"/>
  <c r="L197" i="18"/>
  <c r="L198" i="18"/>
  <c r="L199" i="18"/>
  <c r="L200" i="18"/>
  <c r="L201" i="18"/>
  <c r="L202" i="18"/>
  <c r="L203" i="18"/>
  <c r="L204" i="18"/>
  <c r="L205" i="18"/>
  <c r="L206" i="18"/>
  <c r="L207" i="18"/>
  <c r="L208" i="18"/>
  <c r="L209" i="18"/>
  <c r="L210" i="18"/>
  <c r="L211" i="18"/>
  <c r="L212" i="18"/>
  <c r="L213" i="18"/>
  <c r="L214" i="18"/>
  <c r="L215" i="18"/>
  <c r="L216" i="18"/>
  <c r="L217" i="18"/>
  <c r="L218" i="18"/>
  <c r="L219" i="18"/>
  <c r="L220" i="18"/>
  <c r="L221" i="18"/>
  <c r="L222" i="18"/>
  <c r="L223" i="18"/>
  <c r="L224" i="18"/>
  <c r="L225" i="18"/>
  <c r="L226" i="18"/>
  <c r="L227" i="18"/>
  <c r="L228" i="18"/>
  <c r="L229" i="18"/>
  <c r="L230" i="18"/>
  <c r="L231" i="18"/>
  <c r="L232" i="18"/>
  <c r="L233" i="18"/>
  <c r="L234" i="18"/>
  <c r="L235" i="18"/>
  <c r="L236" i="18"/>
  <c r="L237" i="18"/>
  <c r="L238" i="18"/>
  <c r="L239" i="18"/>
  <c r="L240" i="18"/>
  <c r="L241" i="18"/>
  <c r="L242" i="18"/>
  <c r="L243" i="18"/>
  <c r="L244" i="18"/>
  <c r="L245" i="18"/>
  <c r="L246" i="18"/>
  <c r="L247" i="18"/>
  <c r="L248" i="18"/>
  <c r="L249" i="18"/>
  <c r="L250" i="18"/>
  <c r="L251" i="18"/>
  <c r="L252" i="18"/>
  <c r="L253" i="18"/>
  <c r="L254" i="18"/>
  <c r="L255" i="18"/>
  <c r="L256" i="18"/>
  <c r="L257" i="18"/>
  <c r="L258" i="18"/>
  <c r="L259" i="18"/>
  <c r="L260" i="18"/>
  <c r="L261" i="18"/>
  <c r="L262" i="18"/>
  <c r="L263" i="18"/>
  <c r="L264" i="18"/>
  <c r="L265" i="18"/>
  <c r="L266" i="18"/>
  <c r="L267" i="18"/>
  <c r="L268" i="18"/>
  <c r="L269" i="18"/>
  <c r="L270" i="18"/>
  <c r="L271" i="18"/>
  <c r="L272" i="18"/>
  <c r="L273" i="18"/>
  <c r="L274" i="18"/>
  <c r="L275" i="18"/>
  <c r="L276" i="18"/>
  <c r="L277" i="18"/>
  <c r="L278" i="18"/>
  <c r="L279" i="18"/>
  <c r="L280" i="18"/>
  <c r="L281" i="18"/>
  <c r="L282" i="18"/>
  <c r="L283" i="18"/>
  <c r="L284" i="18"/>
  <c r="L285" i="18"/>
  <c r="L286" i="18"/>
  <c r="L287" i="18"/>
  <c r="L288" i="18"/>
  <c r="L289" i="18"/>
  <c r="L290" i="18"/>
  <c r="L291" i="18"/>
  <c r="L292" i="18"/>
  <c r="L293" i="18"/>
  <c r="L294" i="18"/>
  <c r="L296" i="18"/>
  <c r="L297" i="18"/>
  <c r="L298" i="18"/>
  <c r="L299" i="18"/>
  <c r="L300" i="18"/>
  <c r="L301" i="18"/>
  <c r="L302" i="18"/>
  <c r="L303" i="18"/>
  <c r="L304" i="18"/>
  <c r="L305" i="18"/>
  <c r="L306" i="18"/>
  <c r="L307" i="18"/>
  <c r="L308" i="18"/>
  <c r="L309" i="18"/>
  <c r="L310" i="18"/>
  <c r="L311" i="18"/>
  <c r="L312" i="18"/>
  <c r="L313" i="18"/>
  <c r="L314" i="18"/>
  <c r="L315" i="18"/>
  <c r="L316" i="18"/>
  <c r="L317" i="18"/>
  <c r="L318" i="18"/>
  <c r="L319" i="18"/>
  <c r="L320" i="18"/>
  <c r="L321" i="18"/>
  <c r="L322" i="18"/>
  <c r="L323" i="18"/>
  <c r="L324" i="18"/>
  <c r="L325" i="18"/>
  <c r="L326" i="18"/>
  <c r="L327" i="18"/>
  <c r="L328" i="18"/>
  <c r="L329" i="18"/>
  <c r="L330" i="18"/>
  <c r="L331" i="18"/>
  <c r="L332" i="18"/>
  <c r="L333" i="18"/>
  <c r="L334" i="18"/>
  <c r="L335" i="18"/>
  <c r="L336" i="18"/>
  <c r="L337" i="18"/>
  <c r="L338" i="18"/>
  <c r="L339" i="18"/>
  <c r="L340" i="18"/>
  <c r="L341" i="18"/>
  <c r="L342" i="18"/>
  <c r="L343" i="18"/>
  <c r="L344" i="18"/>
  <c r="L345" i="18"/>
  <c r="L346" i="18"/>
  <c r="L347" i="18"/>
  <c r="L348" i="18"/>
  <c r="L349" i="18"/>
  <c r="L350" i="18"/>
  <c r="L351" i="18"/>
  <c r="L352" i="18"/>
  <c r="L353" i="18"/>
  <c r="L354" i="18"/>
  <c r="L355" i="18"/>
  <c r="L356" i="18"/>
  <c r="L357" i="18"/>
  <c r="L358" i="18"/>
  <c r="L359" i="18"/>
  <c r="L360" i="18"/>
  <c r="L361" i="18"/>
  <c r="L362" i="18"/>
  <c r="L363" i="18"/>
  <c r="L364" i="18"/>
  <c r="L365" i="18"/>
  <c r="L366" i="18"/>
  <c r="L367" i="18"/>
  <c r="L368" i="18"/>
  <c r="L369" i="18"/>
  <c r="L370" i="18"/>
  <c r="L371" i="18"/>
  <c r="L372" i="18"/>
  <c r="L373" i="18"/>
  <c r="L374" i="18"/>
  <c r="L375" i="18"/>
  <c r="L376" i="18"/>
  <c r="L377" i="18"/>
  <c r="L378" i="18"/>
  <c r="L379" i="18"/>
  <c r="L380" i="18"/>
  <c r="L381" i="18"/>
  <c r="L382" i="18"/>
  <c r="L383" i="18"/>
  <c r="L384" i="18"/>
  <c r="L385" i="18"/>
  <c r="L386" i="18"/>
  <c r="L387" i="18"/>
  <c r="L388" i="18"/>
  <c r="L389" i="18"/>
  <c r="L390" i="18"/>
  <c r="L391" i="18"/>
  <c r="L392" i="18"/>
  <c r="L393" i="18"/>
  <c r="L394" i="18"/>
  <c r="L395" i="18"/>
  <c r="L396" i="18"/>
  <c r="L397" i="18"/>
  <c r="L398" i="18"/>
  <c r="L399" i="18"/>
  <c r="L400" i="18"/>
  <c r="L401" i="18"/>
  <c r="L402" i="18"/>
  <c r="L403" i="18"/>
  <c r="L404" i="18"/>
  <c r="L405" i="18"/>
  <c r="L406" i="18"/>
  <c r="L407" i="18"/>
  <c r="L408" i="18"/>
  <c r="L409" i="18"/>
  <c r="L410" i="18"/>
  <c r="L411" i="18"/>
  <c r="L412" i="18"/>
  <c r="L413" i="18"/>
  <c r="L414" i="18"/>
  <c r="L415" i="18"/>
  <c r="L416" i="18"/>
  <c r="L417" i="18"/>
  <c r="L418" i="18"/>
  <c r="L419" i="18"/>
  <c r="L420" i="18"/>
  <c r="L421" i="18"/>
  <c r="L422" i="18"/>
  <c r="L423" i="18"/>
  <c r="L424" i="18"/>
  <c r="L425" i="18"/>
  <c r="L426" i="18"/>
  <c r="L427" i="18"/>
  <c r="L428" i="18"/>
  <c r="L429" i="18"/>
  <c r="L430" i="18"/>
  <c r="L431" i="18"/>
  <c r="L432" i="18"/>
  <c r="L433" i="18"/>
  <c r="L434" i="18"/>
  <c r="L435" i="18"/>
  <c r="L436" i="18"/>
  <c r="L437" i="18"/>
  <c r="L438" i="18"/>
  <c r="L439" i="18"/>
  <c r="L440" i="18"/>
  <c r="L441" i="18"/>
  <c r="L442" i="18"/>
  <c r="L443" i="18"/>
  <c r="L444" i="18"/>
  <c r="L445" i="18"/>
  <c r="L446" i="18"/>
  <c r="L447" i="18"/>
  <c r="L448" i="18"/>
  <c r="L449" i="18"/>
  <c r="L450" i="18"/>
  <c r="L451" i="18"/>
  <c r="L452" i="18"/>
  <c r="L453" i="18"/>
  <c r="L454" i="18"/>
  <c r="L455" i="18"/>
  <c r="L456" i="18"/>
  <c r="L457" i="18"/>
  <c r="L458" i="18"/>
  <c r="L459" i="18"/>
  <c r="L460" i="18"/>
  <c r="L461" i="18"/>
  <c r="L462" i="18"/>
  <c r="L463" i="18"/>
  <c r="L464" i="18"/>
  <c r="L465" i="18"/>
  <c r="L466" i="18"/>
  <c r="L467" i="18"/>
  <c r="L468" i="18"/>
  <c r="L469" i="18"/>
  <c r="L470" i="18"/>
  <c r="L471" i="18"/>
  <c r="L472" i="18"/>
  <c r="L473" i="18"/>
  <c r="L474" i="18"/>
  <c r="L475" i="18"/>
  <c r="L476" i="18"/>
  <c r="L477" i="18"/>
  <c r="L478" i="18"/>
  <c r="L479" i="18"/>
  <c r="L480" i="18"/>
  <c r="L481" i="18"/>
  <c r="L482" i="18"/>
  <c r="L483" i="18"/>
  <c r="L484" i="18"/>
  <c r="L485" i="18"/>
  <c r="L486" i="18"/>
  <c r="L487" i="18"/>
  <c r="L488" i="18"/>
  <c r="L489" i="18"/>
  <c r="L490" i="18"/>
  <c r="L491" i="18"/>
  <c r="L492" i="18"/>
  <c r="L493" i="18"/>
  <c r="L494" i="18"/>
  <c r="L495" i="18"/>
  <c r="L496" i="18"/>
  <c r="L497" i="18"/>
  <c r="L498" i="18"/>
  <c r="L499" i="18"/>
  <c r="L500" i="18"/>
  <c r="L501" i="18"/>
  <c r="L502" i="18"/>
  <c r="L503" i="18"/>
  <c r="L504" i="18"/>
  <c r="L505" i="18"/>
  <c r="L506" i="18"/>
  <c r="L507" i="18"/>
  <c r="L508" i="18"/>
  <c r="L509" i="18"/>
  <c r="L510" i="18"/>
  <c r="L511" i="18"/>
  <c r="L512" i="18"/>
  <c r="L513" i="18"/>
  <c r="L514" i="18"/>
  <c r="L515" i="18"/>
  <c r="L516" i="18"/>
  <c r="L517" i="18"/>
  <c r="L518" i="18"/>
  <c r="L519" i="18"/>
  <c r="L520" i="18"/>
  <c r="L521" i="18"/>
  <c r="L522" i="18"/>
  <c r="L523" i="18"/>
  <c r="L524" i="18"/>
  <c r="L525" i="18"/>
  <c r="L526" i="18"/>
  <c r="L527" i="18"/>
  <c r="L528" i="18"/>
  <c r="L529" i="18"/>
  <c r="L530" i="18"/>
  <c r="L531" i="18"/>
  <c r="L532" i="18"/>
  <c r="L533" i="18"/>
  <c r="L534" i="18"/>
  <c r="L535" i="18"/>
  <c r="L536" i="18"/>
  <c r="L537" i="18"/>
  <c r="L538" i="18"/>
  <c r="L539" i="18"/>
  <c r="L540" i="18"/>
  <c r="L541" i="18"/>
  <c r="L542" i="18"/>
  <c r="L543" i="18"/>
  <c r="L544" i="18"/>
  <c r="L545" i="18"/>
  <c r="L546" i="18"/>
  <c r="L547" i="18"/>
  <c r="L548" i="18"/>
  <c r="L549" i="18"/>
  <c r="L550" i="18"/>
  <c r="L551" i="18"/>
  <c r="L552" i="18"/>
  <c r="L553" i="18"/>
  <c r="L554" i="18"/>
  <c r="L555" i="18"/>
  <c r="L556" i="18"/>
  <c r="L557" i="18"/>
  <c r="L558" i="18"/>
  <c r="L559" i="18"/>
  <c r="L560" i="18"/>
  <c r="L561" i="18"/>
  <c r="L562" i="18"/>
  <c r="L563" i="18"/>
  <c r="L564" i="18"/>
  <c r="L565" i="18"/>
  <c r="L566" i="18"/>
  <c r="L567" i="18"/>
  <c r="L568" i="18"/>
  <c r="L569" i="18"/>
  <c r="L570" i="18"/>
  <c r="L571" i="18"/>
  <c r="L572" i="18"/>
  <c r="L573" i="18"/>
  <c r="L574" i="18"/>
  <c r="L575" i="18"/>
  <c r="L576" i="18"/>
  <c r="L577" i="18"/>
  <c r="L578" i="18"/>
  <c r="L580" i="18"/>
  <c r="L581" i="18"/>
  <c r="L582" i="18"/>
  <c r="L583" i="18"/>
  <c r="L584" i="18"/>
  <c r="L585" i="18"/>
  <c r="L586" i="18"/>
  <c r="L587" i="18"/>
  <c r="L588" i="18"/>
  <c r="L589" i="18"/>
  <c r="L590" i="18"/>
  <c r="L591" i="18"/>
  <c r="L592" i="18"/>
  <c r="L593" i="18"/>
  <c r="L594" i="18"/>
  <c r="L595" i="18"/>
  <c r="L596" i="18"/>
  <c r="L597" i="18"/>
  <c r="L598" i="18"/>
  <c r="L599" i="18"/>
  <c r="L600" i="18"/>
  <c r="L601" i="18"/>
  <c r="L602" i="18"/>
  <c r="L603" i="18"/>
  <c r="L604" i="18"/>
  <c r="L605" i="18"/>
  <c r="L606" i="18"/>
  <c r="L607" i="18"/>
  <c r="L608" i="18"/>
  <c r="L609" i="18"/>
  <c r="L610" i="18"/>
  <c r="L611" i="18"/>
  <c r="L612" i="18"/>
  <c r="L613" i="18"/>
  <c r="L614" i="18"/>
  <c r="L615" i="18"/>
  <c r="L616" i="18"/>
  <c r="L617" i="18"/>
  <c r="L618" i="18"/>
  <c r="L619" i="18"/>
  <c r="L620" i="18"/>
  <c r="L621" i="18"/>
  <c r="L622" i="18"/>
  <c r="L623" i="18"/>
  <c r="L624" i="18"/>
  <c r="L625" i="18"/>
  <c r="L626" i="18"/>
  <c r="L627" i="18"/>
  <c r="L628" i="18"/>
  <c r="L629" i="18"/>
  <c r="L630" i="18"/>
  <c r="L631" i="18"/>
  <c r="L632" i="18"/>
  <c r="L633" i="18"/>
  <c r="L634" i="18"/>
  <c r="L635" i="18"/>
  <c r="L636" i="18"/>
  <c r="L637" i="18"/>
  <c r="L638" i="18"/>
  <c r="L639" i="18"/>
  <c r="L640" i="18"/>
  <c r="L641" i="18"/>
  <c r="L642" i="18"/>
  <c r="L643" i="18"/>
  <c r="L644" i="18"/>
  <c r="L645" i="18"/>
  <c r="L646" i="18"/>
  <c r="L647" i="18"/>
  <c r="L648" i="18"/>
  <c r="L649" i="18"/>
  <c r="L650" i="18"/>
  <c r="L651" i="18"/>
  <c r="L652" i="18"/>
  <c r="L653" i="18"/>
  <c r="L654" i="18"/>
  <c r="L656" i="18"/>
  <c r="L657" i="18"/>
  <c r="L658" i="18"/>
  <c r="L659" i="18"/>
  <c r="L660" i="18"/>
  <c r="L661" i="18"/>
  <c r="L662" i="18"/>
  <c r="L663" i="18"/>
  <c r="L664" i="18"/>
  <c r="L665" i="18"/>
  <c r="L666" i="18"/>
  <c r="L667" i="18"/>
  <c r="L668" i="18"/>
  <c r="L669" i="18"/>
  <c r="L670" i="18"/>
  <c r="L671" i="18"/>
  <c r="L672" i="18"/>
  <c r="L673" i="18"/>
  <c r="L674" i="18"/>
  <c r="L675" i="18"/>
  <c r="L676" i="18"/>
  <c r="L677" i="18"/>
  <c r="L678" i="18"/>
  <c r="L679" i="18"/>
  <c r="L680" i="18"/>
  <c r="L681" i="18"/>
  <c r="L682" i="18"/>
  <c r="L683" i="18"/>
  <c r="L684" i="18"/>
  <c r="L685" i="18"/>
  <c r="L686" i="18"/>
  <c r="L687" i="18"/>
  <c r="L688" i="18"/>
  <c r="L689" i="18"/>
  <c r="L690" i="18"/>
  <c r="L691" i="18"/>
  <c r="L692" i="18"/>
  <c r="L693" i="18"/>
  <c r="L694" i="18"/>
  <c r="L695" i="18"/>
  <c r="L696" i="18"/>
  <c r="L697" i="18"/>
  <c r="L698" i="18"/>
  <c r="L699" i="18"/>
  <c r="L700" i="18"/>
  <c r="L701" i="18"/>
  <c r="L702" i="18"/>
  <c r="L703" i="18"/>
  <c r="L704" i="18"/>
  <c r="L705" i="18"/>
  <c r="L706" i="18"/>
  <c r="L707" i="18"/>
  <c r="L708" i="18"/>
  <c r="L710" i="18"/>
  <c r="L711" i="18"/>
  <c r="L712" i="18"/>
  <c r="L713" i="18"/>
  <c r="L714" i="18"/>
  <c r="L715" i="18"/>
  <c r="L716" i="18"/>
  <c r="L717" i="18"/>
  <c r="L718" i="18"/>
  <c r="L719" i="18"/>
  <c r="L720" i="18"/>
  <c r="L721" i="18"/>
  <c r="L722" i="18"/>
  <c r="L723" i="18"/>
  <c r="L725" i="18"/>
  <c r="L726" i="18"/>
  <c r="L727" i="18"/>
  <c r="L728" i="18"/>
  <c r="L729" i="18"/>
  <c r="L730" i="18"/>
  <c r="L731" i="18"/>
  <c r="L732" i="18"/>
  <c r="L733" i="18"/>
  <c r="L734" i="18"/>
  <c r="L735" i="18"/>
  <c r="L736" i="18"/>
  <c r="L737" i="18"/>
  <c r="L738" i="18"/>
  <c r="L739" i="18"/>
  <c r="L740" i="18"/>
  <c r="L741" i="18"/>
  <c r="L742" i="18"/>
  <c r="L743" i="18"/>
  <c r="L744" i="18"/>
  <c r="L745" i="18"/>
  <c r="L746" i="18"/>
  <c r="L747" i="18"/>
  <c r="L748" i="18"/>
  <c r="L749" i="18"/>
  <c r="L750" i="18"/>
  <c r="L751" i="18"/>
  <c r="L752" i="18"/>
  <c r="L753" i="18"/>
  <c r="L754" i="18"/>
  <c r="L755" i="18"/>
  <c r="L756" i="18"/>
  <c r="L757" i="18"/>
  <c r="L758" i="18"/>
  <c r="L759" i="18"/>
  <c r="L760" i="18"/>
  <c r="L761" i="18"/>
  <c r="L762" i="18"/>
  <c r="L763" i="18"/>
  <c r="L764" i="18"/>
  <c r="L765" i="18"/>
  <c r="L766" i="18"/>
  <c r="L767" i="18"/>
  <c r="L768" i="18"/>
  <c r="L769" i="18"/>
  <c r="L770" i="18"/>
  <c r="L771" i="18"/>
  <c r="L772" i="18"/>
  <c r="L773" i="18"/>
  <c r="L774" i="18"/>
  <c r="L775" i="18"/>
  <c r="L776" i="18"/>
  <c r="L777" i="18"/>
  <c r="L778" i="18"/>
  <c r="L779" i="18"/>
  <c r="L780" i="18"/>
  <c r="L781" i="18"/>
  <c r="L782" i="18"/>
  <c r="L783" i="18"/>
  <c r="L784" i="18"/>
  <c r="L785" i="18"/>
  <c r="L786" i="18"/>
  <c r="L787" i="18"/>
  <c r="L788" i="18"/>
  <c r="L789" i="18"/>
  <c r="L790" i="18"/>
  <c r="L791" i="18"/>
  <c r="L792" i="18"/>
  <c r="L793" i="18"/>
  <c r="L794" i="18"/>
  <c r="L795" i="18"/>
  <c r="L796" i="18"/>
  <c r="L798" i="18"/>
  <c r="L799" i="18"/>
  <c r="L800" i="18"/>
  <c r="L801" i="18"/>
  <c r="L802" i="18"/>
  <c r="L803" i="18"/>
  <c r="L804" i="18"/>
  <c r="L805" i="18"/>
  <c r="L806" i="18"/>
  <c r="L807" i="18"/>
  <c r="L808" i="18"/>
  <c r="L809" i="18"/>
  <c r="L810" i="18"/>
  <c r="L811" i="18"/>
  <c r="L812" i="18"/>
  <c r="L813" i="18"/>
  <c r="L814" i="18"/>
  <c r="L815" i="18"/>
  <c r="L816" i="18"/>
  <c r="L817" i="18"/>
  <c r="L818" i="18"/>
  <c r="L819" i="18"/>
  <c r="L820" i="18"/>
  <c r="L821" i="18"/>
  <c r="L822" i="18"/>
  <c r="L823" i="18"/>
  <c r="L827" i="18"/>
  <c r="L828" i="18"/>
  <c r="L831" i="18"/>
  <c r="L832" i="18"/>
  <c r="L833" i="18"/>
  <c r="L834" i="18"/>
  <c r="L835" i="18"/>
  <c r="L836" i="18"/>
  <c r="L837" i="18"/>
  <c r="L838" i="18"/>
  <c r="L839" i="18"/>
  <c r="L840" i="18"/>
  <c r="L863" i="18"/>
  <c r="L864" i="18"/>
  <c r="L865" i="18"/>
  <c r="L868" i="18"/>
  <c r="L869" i="18"/>
  <c r="L870" i="18"/>
  <c r="L871" i="18"/>
  <c r="L872" i="18"/>
  <c r="L894" i="18"/>
  <c r="L897" i="18"/>
  <c r="L902" i="18"/>
  <c r="L911" i="18"/>
  <c r="L914" i="18"/>
  <c r="L915" i="18"/>
  <c r="L916" i="18"/>
  <c r="L917" i="18"/>
  <c r="L918" i="18"/>
  <c r="L919" i="18"/>
  <c r="L920" i="18"/>
  <c r="L921" i="18"/>
  <c r="L922" i="18"/>
  <c r="L923" i="18"/>
  <c r="L924" i="18"/>
  <c r="L925" i="18"/>
  <c r="L940" i="18"/>
  <c r="L966" i="18"/>
  <c r="L999" i="18"/>
  <c r="L1000" i="18"/>
  <c r="L1003" i="18"/>
  <c r="L1004" i="18"/>
  <c r="L1005" i="18"/>
  <c r="L1006" i="18"/>
  <c r="L1010" i="18"/>
  <c r="L1011" i="18"/>
  <c r="L1012" i="18"/>
  <c r="L1013" i="18"/>
  <c r="L1014" i="18"/>
  <c r="L1015" i="18"/>
  <c r="L1016" i="18"/>
  <c r="L1017" i="18"/>
  <c r="L1018" i="18"/>
  <c r="L1019" i="18"/>
  <c r="L1025" i="18"/>
  <c r="L1027" i="18"/>
  <c r="L1028" i="18"/>
  <c r="L1029" i="18"/>
  <c r="L1030" i="18"/>
  <c r="L1031" i="18"/>
  <c r="L1032" i="18"/>
  <c r="L1033" i="18"/>
  <c r="L1034" i="18"/>
  <c r="L1035" i="18"/>
  <c r="L1036" i="18"/>
  <c r="L1037" i="18"/>
  <c r="L1044" i="18"/>
  <c r="L1075" i="18"/>
  <c r="L1104" i="18"/>
  <c r="L1106" i="18"/>
  <c r="L1107" i="18"/>
  <c r="L1108" i="18"/>
  <c r="L1109" i="18"/>
  <c r="L1110" i="18"/>
  <c r="L1111" i="18"/>
  <c r="L1112" i="18"/>
  <c r="L1113" i="18"/>
  <c r="L1114" i="18"/>
  <c r="L1115" i="18"/>
  <c r="L1132" i="18"/>
  <c r="L1143" i="18"/>
  <c r="L1144" i="18"/>
  <c r="L1145" i="18"/>
  <c r="L1146" i="18"/>
  <c r="L1147" i="18"/>
  <c r="L1148" i="18"/>
  <c r="L1149" i="18"/>
  <c r="L1150" i="18"/>
  <c r="L1151" i="18"/>
  <c r="L1152" i="18"/>
  <c r="L1153" i="18"/>
  <c r="L1154" i="18"/>
  <c r="L1155" i="18"/>
  <c r="L1156" i="18"/>
  <c r="L1161" i="18"/>
  <c r="L1162" i="18"/>
  <c r="L1168" i="18"/>
  <c r="L1171" i="18"/>
  <c r="L1172" i="18"/>
  <c r="L1173" i="18"/>
  <c r="L1180" i="18"/>
  <c r="L1181" i="18"/>
  <c r="L1186" i="18"/>
  <c r="L1187" i="18"/>
  <c r="L1188" i="18"/>
  <c r="L1215" i="18"/>
  <c r="L1217" i="18"/>
  <c r="L1226" i="18"/>
  <c r="L1289" i="18"/>
  <c r="L1298" i="18"/>
  <c r="L1299" i="18"/>
  <c r="L1300" i="18"/>
  <c r="L1301" i="18"/>
  <c r="L1302" i="18"/>
  <c r="L1303" i="18"/>
  <c r="L1304" i="18"/>
  <c r="L1305" i="18"/>
  <c r="L1306" i="18"/>
  <c r="L1307" i="18"/>
  <c r="L1308" i="18"/>
  <c r="L1324" i="18"/>
  <c r="L1325" i="18"/>
  <c r="L1337" i="18"/>
  <c r="L1339" i="18"/>
  <c r="L1357" i="18"/>
  <c r="L1358" i="18"/>
  <c r="L1359" i="18"/>
  <c r="L1360" i="18"/>
  <c r="L1367" i="18"/>
  <c r="L1368" i="18"/>
  <c r="L1380" i="18"/>
  <c r="L1381" i="18"/>
  <c r="L1382" i="18"/>
  <c r="L1383" i="18"/>
  <c r="L1384" i="18"/>
  <c r="L1385" i="18"/>
  <c r="L1390" i="18"/>
  <c r="L1392" i="18"/>
  <c r="L1404" i="18"/>
  <c r="L1427" i="18"/>
  <c r="L1428" i="18"/>
  <c r="L1429" i="18"/>
  <c r="L1430" i="18"/>
  <c r="L1431" i="18"/>
  <c r="L1432" i="18"/>
  <c r="L1449" i="18"/>
  <c r="L1450" i="18"/>
  <c r="L1451" i="18"/>
  <c r="L1462" i="18"/>
  <c r="L1463" i="18"/>
  <c r="L1464" i="18"/>
  <c r="L1465" i="18"/>
  <c r="L1466" i="18"/>
  <c r="L1467" i="18"/>
  <c r="L1468" i="18"/>
  <c r="L1469" i="18"/>
  <c r="L1470" i="18"/>
  <c r="L1471" i="18"/>
  <c r="L1472" i="18"/>
  <c r="L1473" i="18"/>
  <c r="L1474" i="18"/>
  <c r="L1475" i="18"/>
  <c r="L1476" i="18"/>
  <c r="L1477" i="18"/>
  <c r="L1478" i="18"/>
  <c r="L1479" i="18"/>
  <c r="L1480" i="18"/>
  <c r="L1481" i="18"/>
  <c r="L1482" i="18"/>
  <c r="L1483" i="18"/>
  <c r="L1484" i="18"/>
  <c r="L1485" i="18"/>
  <c r="L1486" i="18"/>
  <c r="L1487" i="18"/>
  <c r="L1488" i="18"/>
  <c r="L1489" i="18"/>
  <c r="L1490" i="18"/>
  <c r="L1491" i="18"/>
  <c r="L1492" i="18"/>
  <c r="L1493" i="18"/>
  <c r="L1494" i="18"/>
  <c r="L1495" i="18"/>
  <c r="L1496" i="18"/>
  <c r="L1497" i="18"/>
  <c r="L1498" i="18"/>
  <c r="L1499" i="18"/>
  <c r="L1500" i="18"/>
  <c r="L1501" i="18"/>
  <c r="L1502" i="18"/>
  <c r="L1503" i="18"/>
  <c r="L1504" i="18"/>
  <c r="L1505" i="18"/>
  <c r="L1506" i="18"/>
  <c r="L1507" i="18"/>
  <c r="L1508" i="18"/>
  <c r="L1509" i="18"/>
  <c r="L1510" i="18"/>
  <c r="L1511" i="18"/>
  <c r="L1512" i="18"/>
  <c r="L1513" i="18"/>
  <c r="L1514" i="18"/>
  <c r="L1515" i="18"/>
  <c r="L1516" i="18"/>
  <c r="L1517" i="18"/>
  <c r="L1518" i="18"/>
  <c r="L1519" i="18"/>
  <c r="L1520" i="18"/>
  <c r="L1521" i="18"/>
  <c r="L1522" i="18"/>
  <c r="L1523" i="18"/>
  <c r="L1524" i="18"/>
  <c r="L1525" i="18"/>
  <c r="L1526" i="18"/>
  <c r="L1527" i="18"/>
  <c r="L1528" i="18"/>
  <c r="L1529" i="18"/>
  <c r="L1530" i="18"/>
  <c r="L1531" i="18"/>
  <c r="L1532" i="18"/>
  <c r="L1533" i="18"/>
  <c r="L1534" i="18"/>
  <c r="L1535" i="18"/>
  <c r="L1536" i="18"/>
  <c r="L1537" i="18"/>
  <c r="L1538" i="18"/>
  <c r="L1539" i="18"/>
  <c r="L1540" i="18"/>
  <c r="L1541" i="18"/>
  <c r="L1542" i="18"/>
  <c r="L1543" i="18"/>
  <c r="L1544" i="18"/>
  <c r="L1545" i="18"/>
  <c r="L1546" i="18"/>
  <c r="L1547" i="18"/>
  <c r="L1548" i="18"/>
  <c r="L1549" i="18"/>
  <c r="L1550" i="18"/>
  <c r="L1551" i="18"/>
  <c r="L1552" i="18"/>
  <c r="L1553" i="18"/>
  <c r="L1554" i="18"/>
  <c r="L1555" i="18"/>
  <c r="L1556" i="18"/>
  <c r="L1557" i="18"/>
  <c r="L1558" i="18"/>
  <c r="L1559" i="18"/>
  <c r="L1560" i="18"/>
  <c r="L1588" i="18"/>
  <c r="L1589" i="18"/>
  <c r="L1590" i="18"/>
  <c r="L1591" i="18"/>
  <c r="L1592" i="18"/>
  <c r="L1593" i="18"/>
  <c r="L1594" i="18"/>
  <c r="L1595" i="18"/>
  <c r="L1596" i="18"/>
  <c r="L1597" i="18"/>
  <c r="L1598" i="18"/>
  <c r="L1599" i="18"/>
  <c r="L1600" i="18"/>
  <c r="L1601" i="18"/>
  <c r="L1602" i="18"/>
  <c r="L1603" i="18"/>
  <c r="L1604" i="18"/>
  <c r="L1605" i="18"/>
  <c r="L1606" i="18"/>
  <c r="L1607" i="18"/>
  <c r="L1608" i="18"/>
  <c r="L1609" i="18"/>
  <c r="L1610" i="18"/>
  <c r="L1611" i="18"/>
  <c r="L1615" i="18"/>
  <c r="L1616" i="18"/>
  <c r="L1617" i="18"/>
  <c r="L1618" i="18"/>
  <c r="L1619" i="18"/>
  <c r="L1620" i="18"/>
  <c r="L1621" i="18"/>
  <c r="L1622" i="18"/>
  <c r="L1623" i="18"/>
  <c r="L1624" i="18"/>
  <c r="L1625" i="18"/>
  <c r="L1626" i="18"/>
  <c r="L1627" i="18"/>
  <c r="L1628" i="18"/>
  <c r="L1629" i="18"/>
  <c r="L1630" i="18"/>
  <c r="L1631" i="18"/>
  <c r="L1632" i="18"/>
  <c r="L1633" i="18"/>
  <c r="L1634" i="18"/>
  <c r="L1635" i="18"/>
  <c r="L1636" i="18"/>
  <c r="L1637" i="18"/>
  <c r="L1638" i="18"/>
  <c r="L1639" i="18"/>
  <c r="L1640" i="18"/>
  <c r="L1641" i="18"/>
  <c r="L1642" i="18"/>
  <c r="L1643" i="18"/>
  <c r="L1644" i="18"/>
  <c r="L1645" i="18"/>
  <c r="L1646" i="18"/>
  <c r="L1647" i="18"/>
  <c r="L1648" i="18"/>
  <c r="L1649" i="18"/>
  <c r="L1650" i="18"/>
  <c r="L1651" i="18"/>
  <c r="L1652" i="18"/>
  <c r="L1653" i="18"/>
  <c r="L1654" i="18"/>
  <c r="L1655" i="18"/>
  <c r="L1656" i="18"/>
  <c r="L1657" i="18"/>
  <c r="L1658" i="18"/>
  <c r="L1659" i="18"/>
  <c r="L1660" i="18"/>
  <c r="L1661" i="18"/>
  <c r="L1662" i="18"/>
  <c r="L1663" i="18"/>
  <c r="L1664" i="18"/>
  <c r="L1665" i="18"/>
  <c r="L1666" i="18"/>
  <c r="L1667" i="18"/>
  <c r="L1668" i="18"/>
  <c r="L1669" i="18"/>
  <c r="L1670" i="18"/>
  <c r="L1671" i="18"/>
  <c r="L1672" i="18"/>
  <c r="L1673" i="18"/>
  <c r="L1674" i="18"/>
  <c r="L1675" i="18"/>
  <c r="L1676" i="18"/>
  <c r="L1677" i="18"/>
  <c r="L1678" i="18"/>
  <c r="L1679" i="18"/>
  <c r="L1680" i="18"/>
  <c r="L1681" i="18"/>
  <c r="L1682" i="18"/>
  <c r="L1683" i="18"/>
  <c r="L1684" i="18"/>
  <c r="L1685" i="18"/>
  <c r="L1686" i="18"/>
  <c r="L1687" i="18"/>
  <c r="L1688" i="18"/>
  <c r="L1689" i="18"/>
  <c r="L1690" i="18"/>
  <c r="L1691" i="18"/>
  <c r="L1692" i="18"/>
  <c r="L1693" i="18"/>
  <c r="L1694" i="18"/>
  <c r="L1695" i="18"/>
  <c r="L1696" i="18"/>
  <c r="L1697" i="18"/>
  <c r="L1698" i="18"/>
  <c r="L1699" i="18"/>
  <c r="L1700" i="18"/>
  <c r="L1701" i="18"/>
  <c r="L1702" i="18"/>
  <c r="L1703" i="18"/>
  <c r="L1704" i="18"/>
  <c r="L1705" i="18"/>
  <c r="L1706" i="18"/>
  <c r="L1707" i="18"/>
  <c r="L1708" i="18"/>
  <c r="L1709" i="18"/>
  <c r="L1710" i="18"/>
  <c r="L1711" i="18"/>
  <c r="L1712" i="18"/>
  <c r="L1713" i="18"/>
  <c r="L1714" i="18"/>
  <c r="L1715" i="18"/>
  <c r="L1716" i="18"/>
  <c r="L1717" i="18"/>
  <c r="L1718" i="18"/>
  <c r="L1719" i="18"/>
  <c r="L1720" i="18"/>
  <c r="L1727" i="18"/>
  <c r="L1728" i="18"/>
  <c r="L1729" i="18"/>
  <c r="L1730" i="18"/>
  <c r="L1731" i="18"/>
  <c r="L1732" i="18"/>
  <c r="L1733" i="18"/>
  <c r="L1734" i="18"/>
  <c r="L1735" i="18"/>
  <c r="L1736" i="18"/>
  <c r="L1737" i="18"/>
  <c r="L1738" i="18"/>
  <c r="L1739" i="18"/>
  <c r="L1740" i="18"/>
  <c r="L1741" i="18"/>
  <c r="L1742" i="18"/>
  <c r="L1743" i="18"/>
  <c r="L1744" i="18"/>
  <c r="L1745" i="18"/>
  <c r="L1746" i="18"/>
  <c r="L1747" i="18"/>
  <c r="L1748" i="18"/>
  <c r="L1749" i="18"/>
  <c r="L1750" i="18"/>
  <c r="L1751" i="18"/>
  <c r="L1752" i="18"/>
  <c r="L1753" i="18"/>
  <c r="L1754" i="18"/>
  <c r="L1755" i="18"/>
  <c r="L1756" i="18"/>
  <c r="L1757" i="18"/>
  <c r="L1758" i="18"/>
  <c r="L1759" i="18"/>
  <c r="L1760" i="18"/>
  <c r="L1761" i="18"/>
  <c r="L1762" i="18"/>
  <c r="L1763" i="18"/>
  <c r="L1764" i="18"/>
  <c r="L1765" i="18"/>
  <c r="L1766" i="18"/>
  <c r="L1767" i="18"/>
  <c r="L1768" i="18"/>
  <c r="L1769" i="18"/>
  <c r="L1770" i="18"/>
  <c r="L1771" i="18"/>
  <c r="L1772" i="18"/>
  <c r="L1773" i="18"/>
  <c r="L1774" i="18"/>
  <c r="L1775" i="18"/>
  <c r="L1776" i="18"/>
  <c r="L1777" i="18"/>
  <c r="L1778" i="18"/>
  <c r="L1779" i="18"/>
  <c r="L1780" i="18"/>
  <c r="L1781" i="18"/>
  <c r="L1782" i="18"/>
  <c r="L1783" i="18"/>
  <c r="L1784" i="18"/>
  <c r="L1785" i="18"/>
  <c r="L1786" i="18"/>
  <c r="L1787" i="18"/>
  <c r="L1788" i="18"/>
  <c r="L1789" i="18"/>
  <c r="L1790" i="18"/>
  <c r="L1791" i="18"/>
  <c r="L1792" i="18"/>
  <c r="L1793" i="18"/>
  <c r="L1794" i="18"/>
  <c r="L1795" i="18"/>
  <c r="L1796" i="18"/>
  <c r="L1797" i="18"/>
  <c r="L1798" i="18"/>
  <c r="L1799" i="18"/>
  <c r="L1800" i="18"/>
  <c r="L1801" i="18"/>
  <c r="L1802" i="18"/>
  <c r="L1803" i="18"/>
  <c r="L1804" i="18"/>
  <c r="L1805" i="18"/>
  <c r="L1806" i="18"/>
  <c r="L1807" i="18"/>
  <c r="L1810" i="18"/>
  <c r="L1817" i="18"/>
  <c r="L1818" i="18"/>
  <c r="L1819" i="18"/>
  <c r="L1820" i="18"/>
  <c r="L1821" i="18"/>
  <c r="L1822" i="18"/>
  <c r="L1823" i="18"/>
  <c r="L1824" i="18"/>
  <c r="L1829" i="18"/>
  <c r="L1830" i="18"/>
  <c r="L1831" i="18"/>
  <c r="L1841" i="18"/>
  <c r="L1842" i="18"/>
  <c r="L1843" i="18"/>
  <c r="L1844" i="18"/>
  <c r="L1845" i="18"/>
  <c r="L1846" i="18"/>
  <c r="L1847" i="18"/>
  <c r="L1848" i="18"/>
  <c r="L1854" i="18"/>
  <c r="L1855" i="18"/>
  <c r="L1856" i="18"/>
  <c r="L1857" i="18"/>
  <c r="L1858" i="18"/>
  <c r="L1859" i="18"/>
  <c r="L1860" i="18"/>
  <c r="L1861" i="18"/>
  <c r="L1879" i="18"/>
  <c r="L1880" i="18"/>
  <c r="L1881" i="18"/>
  <c r="L1882" i="18"/>
  <c r="L1883" i="18"/>
  <c r="L1884" i="18"/>
  <c r="L1885" i="18"/>
  <c r="L1886" i="18"/>
  <c r="L1887" i="18"/>
  <c r="L1888" i="18"/>
  <c r="L1889" i="18"/>
  <c r="L1890" i="18"/>
  <c r="L1891" i="18"/>
  <c r="L1892" i="18"/>
  <c r="L1893" i="18"/>
  <c r="L1894" i="18"/>
  <c r="L1895" i="18"/>
  <c r="L1896" i="18"/>
  <c r="L1897" i="18"/>
  <c r="L1898" i="18"/>
  <c r="L1899" i="18"/>
  <c r="L1900" i="18"/>
  <c r="L1901" i="18"/>
  <c r="L1902" i="18"/>
  <c r="L1903" i="18"/>
  <c r="L1904" i="18"/>
  <c r="L1905" i="18"/>
  <c r="L1906" i="18"/>
  <c r="L1907" i="18"/>
  <c r="L1908" i="18"/>
  <c r="L1909" i="18"/>
  <c r="L1910" i="18"/>
  <c r="L1911" i="18"/>
  <c r="L1912" i="18"/>
  <c r="L1922" i="18"/>
  <c r="L1923" i="18"/>
  <c r="L1924" i="18"/>
  <c r="L1925" i="18"/>
  <c r="L1926" i="18"/>
  <c r="L1931" i="18"/>
  <c r="L1932" i="18"/>
  <c r="L1933" i="18"/>
  <c r="L1934" i="18"/>
  <c r="L1935" i="18"/>
  <c r="L1936" i="18"/>
  <c r="L1938" i="18"/>
  <c r="L1939" i="18"/>
  <c r="L1940" i="18"/>
  <c r="L1941" i="18"/>
  <c r="L1942" i="18"/>
  <c r="L1943" i="18"/>
  <c r="L1944" i="18"/>
  <c r="L1946" i="18"/>
  <c r="L1952" i="18"/>
  <c r="L1953" i="18"/>
  <c r="L1955" i="18"/>
  <c r="L1971" i="18"/>
  <c r="L1974" i="18"/>
  <c r="L1975" i="18"/>
  <c r="L1976" i="18"/>
  <c r="L1978" i="18"/>
  <c r="L1979" i="18"/>
  <c r="L1984" i="18"/>
  <c r="L1985" i="18"/>
  <c r="L1986" i="18"/>
  <c r="L1990" i="18"/>
  <c r="L1991" i="18"/>
  <c r="L1992" i="18"/>
  <c r="L1993" i="18"/>
  <c r="L1994" i="18"/>
  <c r="L1996" i="18"/>
  <c r="L1997" i="18"/>
  <c r="L1998" i="18"/>
  <c r="L1999" i="18"/>
  <c r="L2000" i="18"/>
  <c r="L2002" i="18"/>
  <c r="L2012" i="18"/>
  <c r="L2048" i="18"/>
  <c r="L2049" i="18"/>
  <c r="L2050" i="18"/>
  <c r="L2051" i="18"/>
  <c r="L2052" i="18"/>
  <c r="L2053" i="18"/>
  <c r="L2054" i="18"/>
  <c r="L2056" i="18"/>
  <c r="L2063" i="18"/>
  <c r="L2065" i="18"/>
  <c r="L2067" i="18"/>
  <c r="L2068" i="18"/>
  <c r="L2069" i="18"/>
  <c r="L2070" i="18"/>
  <c r="L2071" i="18"/>
  <c r="L2072" i="18"/>
  <c r="L2073" i="18"/>
  <c r="L2074" i="18"/>
  <c r="L2075" i="18"/>
  <c r="L2076" i="18"/>
  <c r="L2077" i="18"/>
  <c r="L2078" i="18"/>
  <c r="L2079" i="18"/>
  <c r="L2080" i="18"/>
  <c r="L2081" i="18"/>
  <c r="L2082" i="18"/>
  <c r="L2083" i="18"/>
  <c r="L2084" i="18"/>
  <c r="L2085" i="18"/>
  <c r="L2086" i="18"/>
  <c r="L2087" i="18"/>
  <c r="L2088" i="18"/>
  <c r="M2" i="18"/>
  <c r="N2" i="18" s="1"/>
  <c r="M3" i="18"/>
  <c r="N3" i="18" s="1"/>
  <c r="O3" i="18" s="1"/>
  <c r="M4" i="18"/>
  <c r="M5" i="18"/>
  <c r="M6" i="18"/>
  <c r="M7" i="18"/>
  <c r="M8" i="18"/>
  <c r="M9" i="18"/>
  <c r="N9" i="18" s="1"/>
  <c r="O9" i="18" s="1"/>
  <c r="M13" i="18"/>
  <c r="M14" i="18"/>
  <c r="M15" i="18"/>
  <c r="M16" i="18"/>
  <c r="N16" i="18" s="1"/>
  <c r="O16" i="18" s="1"/>
  <c r="M17" i="18"/>
  <c r="N17" i="18" s="1"/>
  <c r="M18" i="18"/>
  <c r="N18" i="18" s="1"/>
  <c r="M19" i="18"/>
  <c r="N19" i="18" s="1"/>
  <c r="M20" i="18"/>
  <c r="M21" i="18"/>
  <c r="M23" i="18"/>
  <c r="N23" i="18" s="1"/>
  <c r="O23" i="18" s="1"/>
  <c r="M24" i="18"/>
  <c r="N24" i="18" s="1"/>
  <c r="O24" i="18" s="1"/>
  <c r="M25" i="18"/>
  <c r="N25" i="18" s="1"/>
  <c r="M26" i="18"/>
  <c r="N26" i="18" s="1"/>
  <c r="O26" i="18" s="1"/>
  <c r="M27" i="18"/>
  <c r="N27" i="18" s="1"/>
  <c r="M28" i="18"/>
  <c r="M29" i="18"/>
  <c r="M33" i="18"/>
  <c r="M34" i="18"/>
  <c r="N34" i="18" s="1"/>
  <c r="O34" i="18" s="1"/>
  <c r="M35" i="18"/>
  <c r="M36" i="18"/>
  <c r="M37" i="18"/>
  <c r="M38" i="18"/>
  <c r="M39" i="18"/>
  <c r="N39" i="18" s="1"/>
  <c r="L39" i="18" s="1"/>
  <c r="M40" i="18"/>
  <c r="N40" i="18" s="1"/>
  <c r="L40" i="18" s="1"/>
  <c r="M41" i="18"/>
  <c r="N41" i="18" s="1"/>
  <c r="M42" i="18"/>
  <c r="M43" i="18"/>
  <c r="N43" i="18" s="1"/>
  <c r="M44" i="18"/>
  <c r="M46" i="18"/>
  <c r="M47" i="18"/>
  <c r="N47" i="18" s="1"/>
  <c r="M48" i="18"/>
  <c r="M49" i="18"/>
  <c r="M53" i="18"/>
  <c r="N53" i="18" s="1"/>
  <c r="M54" i="18"/>
  <c r="N54" i="18" s="1"/>
  <c r="M55" i="18"/>
  <c r="N55" i="18" s="1"/>
  <c r="M56" i="18"/>
  <c r="N56" i="18" s="1"/>
  <c r="M57" i="18"/>
  <c r="M58" i="18"/>
  <c r="M59" i="18"/>
  <c r="M60" i="18"/>
  <c r="N60" i="18" s="1"/>
  <c r="M61" i="18"/>
  <c r="N61" i="18" s="1"/>
  <c r="M62" i="18"/>
  <c r="M63" i="18"/>
  <c r="N63" i="18" s="1"/>
  <c r="O63" i="18" s="1"/>
  <c r="M64" i="18"/>
  <c r="N64" i="18" s="1"/>
  <c r="O64" i="18" s="1"/>
  <c r="M65" i="18"/>
  <c r="N65" i="18" s="1"/>
  <c r="M66" i="18"/>
  <c r="M67" i="18"/>
  <c r="M68" i="18"/>
  <c r="M69" i="18"/>
  <c r="M73" i="18"/>
  <c r="M74" i="18"/>
  <c r="N74" i="18" s="1"/>
  <c r="M75" i="18"/>
  <c r="M76" i="18"/>
  <c r="M77" i="18"/>
  <c r="N77" i="18" s="1"/>
  <c r="O77" i="18" s="1"/>
  <c r="M78" i="18"/>
  <c r="N78" i="18" s="1"/>
  <c r="O78" i="18" s="1"/>
  <c r="M79" i="18"/>
  <c r="N79" i="18" s="1"/>
  <c r="M80" i="18"/>
  <c r="M81" i="18"/>
  <c r="N81" i="18" s="1"/>
  <c r="O81" i="18" s="1"/>
  <c r="M82" i="18"/>
  <c r="N82" i="18" s="1"/>
  <c r="O82" i="18" s="1"/>
  <c r="M83" i="18"/>
  <c r="N83" i="18" s="1"/>
  <c r="O83" i="18" s="1"/>
  <c r="M84" i="18"/>
  <c r="M85" i="18"/>
  <c r="M86" i="18"/>
  <c r="N86" i="18" s="1"/>
  <c r="M87" i="18"/>
  <c r="N87" i="18" s="1"/>
  <c r="M88" i="18"/>
  <c r="N88" i="18" s="1"/>
  <c r="O88" i="18" s="1"/>
  <c r="M89" i="18"/>
  <c r="M93" i="18"/>
  <c r="M95" i="18"/>
  <c r="M96" i="18"/>
  <c r="M97" i="18"/>
  <c r="N97" i="18" s="1"/>
  <c r="M98" i="18"/>
  <c r="N98" i="18" s="1"/>
  <c r="O98" i="18" s="1"/>
  <c r="M99" i="18"/>
  <c r="M101" i="18"/>
  <c r="M102" i="18"/>
  <c r="M103" i="18"/>
  <c r="N103" i="18" s="1"/>
  <c r="O103" i="18" s="1"/>
  <c r="M104" i="18"/>
  <c r="M105" i="18"/>
  <c r="M106" i="18"/>
  <c r="M107" i="18"/>
  <c r="N107" i="18" s="1"/>
  <c r="O107" i="18" s="1"/>
  <c r="M108" i="18"/>
  <c r="M109" i="18"/>
  <c r="N109" i="18" s="1"/>
  <c r="O109" i="18" s="1"/>
  <c r="M113" i="18"/>
  <c r="N113" i="18" s="1"/>
  <c r="O113" i="18" s="1"/>
  <c r="M114" i="18"/>
  <c r="N114" i="18" s="1"/>
  <c r="O114" i="18" s="1"/>
  <c r="M115" i="18"/>
  <c r="N115" i="18" s="1"/>
  <c r="O115" i="18" s="1"/>
  <c r="M116" i="18"/>
  <c r="N116" i="18" s="1"/>
  <c r="O116" i="18" s="1"/>
  <c r="M117" i="18"/>
  <c r="M118" i="18"/>
  <c r="M119" i="18"/>
  <c r="M121" i="18"/>
  <c r="M122" i="18"/>
  <c r="N122" i="18" s="1"/>
  <c r="M123" i="18"/>
  <c r="N123" i="18" s="1"/>
  <c r="O123" i="18" s="1"/>
  <c r="M124" i="18"/>
  <c r="M125" i="18"/>
  <c r="M126" i="18"/>
  <c r="N126" i="18" s="1"/>
  <c r="M127" i="18"/>
  <c r="N127" i="18" s="1"/>
  <c r="O127" i="18" s="1"/>
  <c r="M128" i="18"/>
  <c r="N128" i="18" s="1"/>
  <c r="M129" i="18"/>
  <c r="M133" i="18"/>
  <c r="M134" i="18"/>
  <c r="N134" i="18" s="1"/>
  <c r="M135" i="18"/>
  <c r="N135" i="18" s="1"/>
  <c r="O135" i="18" s="1"/>
  <c r="M136" i="18"/>
  <c r="N136" i="18" s="1"/>
  <c r="M137" i="18"/>
  <c r="M138" i="18"/>
  <c r="N138" i="18" s="1"/>
  <c r="O138" i="18" s="1"/>
  <c r="M139" i="18"/>
  <c r="N139" i="18" s="1"/>
  <c r="O139" i="18" s="1"/>
  <c r="M141" i="18"/>
  <c r="M142" i="18"/>
  <c r="N142" i="18" s="1"/>
  <c r="O142" i="18" s="1"/>
  <c r="M143" i="18"/>
  <c r="M144" i="18"/>
  <c r="N144" i="18" s="1"/>
  <c r="O144" i="18" s="1"/>
  <c r="M145" i="18"/>
  <c r="M146" i="18"/>
  <c r="N146" i="18" s="1"/>
  <c r="O146" i="18" s="1"/>
  <c r="M147" i="18"/>
  <c r="N147" i="18" s="1"/>
  <c r="O147" i="18" s="1"/>
  <c r="M148" i="18"/>
  <c r="M149" i="18"/>
  <c r="M153" i="18"/>
  <c r="N153" i="18" s="1"/>
  <c r="O153" i="18" s="1"/>
  <c r="M154" i="18"/>
  <c r="M155" i="18"/>
  <c r="N155" i="18" s="1"/>
  <c r="M156" i="18"/>
  <c r="N156" i="18" s="1"/>
  <c r="O156" i="18" s="1"/>
  <c r="M157" i="18"/>
  <c r="N157" i="18" s="1"/>
  <c r="M158" i="18"/>
  <c r="N158" i="18" s="1"/>
  <c r="M159" i="18"/>
  <c r="M161" i="18"/>
  <c r="M162" i="18"/>
  <c r="M163" i="18"/>
  <c r="M164" i="18"/>
  <c r="N164" i="18" s="1"/>
  <c r="O164" i="18" s="1"/>
  <c r="M165" i="18"/>
  <c r="M166" i="18"/>
  <c r="N166" i="18" s="1"/>
  <c r="O166" i="18" s="1"/>
  <c r="M168" i="18"/>
  <c r="M169" i="18"/>
  <c r="M173" i="18"/>
  <c r="N173" i="18" s="1"/>
  <c r="M174" i="18"/>
  <c r="N174" i="18" s="1"/>
  <c r="O174" i="18" s="1"/>
  <c r="M175" i="18"/>
  <c r="N175" i="18" s="1"/>
  <c r="O175" i="18" s="1"/>
  <c r="M176" i="18"/>
  <c r="N176" i="18" s="1"/>
  <c r="M177" i="18"/>
  <c r="M178" i="18"/>
  <c r="N178" i="18" s="1"/>
  <c r="M179" i="18"/>
  <c r="M180" i="18"/>
  <c r="N180" i="18" s="1"/>
  <c r="M181" i="18"/>
  <c r="N181" i="18" s="1"/>
  <c r="O181" i="18" s="1"/>
  <c r="M182" i="18"/>
  <c r="M183" i="18"/>
  <c r="M184" i="18"/>
  <c r="N184" i="18" s="1"/>
  <c r="O184" i="18" s="1"/>
  <c r="M185" i="18"/>
  <c r="M186" i="18"/>
  <c r="M187" i="18"/>
  <c r="M188" i="18"/>
  <c r="M189" i="18"/>
  <c r="N189" i="18" s="1"/>
  <c r="O189" i="18" s="1"/>
  <c r="M193" i="18"/>
  <c r="M194" i="18"/>
  <c r="N194" i="18" s="1"/>
  <c r="M195" i="18"/>
  <c r="N195" i="18" s="1"/>
  <c r="M196" i="18"/>
  <c r="N196" i="18" s="1"/>
  <c r="M197" i="18"/>
  <c r="M198" i="18"/>
  <c r="M199" i="18"/>
  <c r="N199" i="18" s="1"/>
  <c r="M200" i="18"/>
  <c r="N200" i="18" s="1"/>
  <c r="M201" i="18"/>
  <c r="N201" i="18" s="1"/>
  <c r="O201" i="18" s="1"/>
  <c r="M202" i="18"/>
  <c r="N202" i="18" s="1"/>
  <c r="O202" i="18" s="1"/>
  <c r="M203" i="18"/>
  <c r="M204" i="18"/>
  <c r="M205" i="18"/>
  <c r="N205" i="18" s="1"/>
  <c r="O205" i="18" s="1"/>
  <c r="M206" i="18"/>
  <c r="M207" i="18"/>
  <c r="M208" i="18"/>
  <c r="M209" i="18"/>
  <c r="M213" i="18"/>
  <c r="M214" i="18"/>
  <c r="N214" i="18" s="1"/>
  <c r="M215" i="18"/>
  <c r="N215" i="18" s="1"/>
  <c r="M216" i="18"/>
  <c r="N216" i="18" s="1"/>
  <c r="M217" i="18"/>
  <c r="M218" i="18"/>
  <c r="N218" i="18" s="1"/>
  <c r="O218" i="18" s="1"/>
  <c r="M219" i="18"/>
  <c r="M220" i="18"/>
  <c r="N220" i="18" s="1"/>
  <c r="O220" i="18" s="1"/>
  <c r="M221" i="18"/>
  <c r="N221" i="18" s="1"/>
  <c r="O221" i="18" s="1"/>
  <c r="M222" i="18"/>
  <c r="N222" i="18" s="1"/>
  <c r="M223" i="18"/>
  <c r="N223" i="18" s="1"/>
  <c r="M224" i="18"/>
  <c r="N224" i="18" s="1"/>
  <c r="O224" i="18" s="1"/>
  <c r="M225" i="18"/>
  <c r="M226" i="18"/>
  <c r="M227" i="18"/>
  <c r="M228" i="18"/>
  <c r="N228" i="18" s="1"/>
  <c r="O228" i="18" s="1"/>
  <c r="M229" i="18"/>
  <c r="N229" i="18" s="1"/>
  <c r="M233" i="18"/>
  <c r="M234" i="18"/>
  <c r="M235" i="18"/>
  <c r="M236" i="18"/>
  <c r="N236" i="18" s="1"/>
  <c r="M237" i="18"/>
  <c r="N237" i="18" s="1"/>
  <c r="O237" i="18" s="1"/>
  <c r="M238" i="18"/>
  <c r="N238" i="18" s="1"/>
  <c r="O238" i="18" s="1"/>
  <c r="M239" i="18"/>
  <c r="M241" i="18"/>
  <c r="M242" i="18"/>
  <c r="M243" i="18"/>
  <c r="M244" i="18"/>
  <c r="M245" i="18"/>
  <c r="N245" i="18" s="1"/>
  <c r="O245" i="18" s="1"/>
  <c r="M246" i="18"/>
  <c r="N246" i="18" s="1"/>
  <c r="M247" i="18"/>
  <c r="M248" i="18"/>
  <c r="N248" i="18" s="1"/>
  <c r="O248" i="18" s="1"/>
  <c r="M249" i="18"/>
  <c r="N249" i="18" s="1"/>
  <c r="O249" i="18" s="1"/>
  <c r="M253" i="18"/>
  <c r="M254" i="18"/>
  <c r="N254" i="18" s="1"/>
  <c r="M255" i="18"/>
  <c r="M256" i="18"/>
  <c r="M257" i="18"/>
  <c r="M258" i="18"/>
  <c r="M259" i="18"/>
  <c r="N259" i="18" s="1"/>
  <c r="M260" i="18"/>
  <c r="N260" i="18" s="1"/>
  <c r="O260" i="18" s="1"/>
  <c r="M261" i="18"/>
  <c r="N261" i="18" s="1"/>
  <c r="M262" i="18"/>
  <c r="M263" i="18"/>
  <c r="M264" i="18"/>
  <c r="M265" i="18"/>
  <c r="M266" i="18"/>
  <c r="M267" i="18"/>
  <c r="M268" i="18"/>
  <c r="N268" i="18" s="1"/>
  <c r="O268" i="18" s="1"/>
  <c r="M269" i="18"/>
  <c r="N269" i="18" s="1"/>
  <c r="O269" i="18" s="1"/>
  <c r="M273" i="18"/>
  <c r="N273" i="18" s="1"/>
  <c r="M274" i="18"/>
  <c r="N274" i="18" s="1"/>
  <c r="M275" i="18"/>
  <c r="N275" i="18" s="1"/>
  <c r="O275" i="18" s="1"/>
  <c r="M276" i="18"/>
  <c r="M277" i="18"/>
  <c r="M278" i="18"/>
  <c r="N278" i="18" s="1"/>
  <c r="O278" i="18" s="1"/>
  <c r="M279" i="18"/>
  <c r="N279" i="18" s="1"/>
  <c r="O279" i="18" s="1"/>
  <c r="M281" i="18"/>
  <c r="M282" i="18"/>
  <c r="M283" i="18"/>
  <c r="M284" i="18"/>
  <c r="N284" i="18" s="1"/>
  <c r="O284" i="18" s="1"/>
  <c r="M285" i="18"/>
  <c r="N285" i="18" s="1"/>
  <c r="O285" i="18" s="1"/>
  <c r="M286" i="18"/>
  <c r="N286" i="18" s="1"/>
  <c r="M288" i="18"/>
  <c r="M289" i="18"/>
  <c r="N289" i="18" s="1"/>
  <c r="M293" i="18"/>
  <c r="M295" i="18"/>
  <c r="N295" i="18" s="1"/>
  <c r="L295" i="18" s="1"/>
  <c r="M296" i="18"/>
  <c r="N296" i="18" s="1"/>
  <c r="O296" i="18" s="1"/>
  <c r="M297" i="18"/>
  <c r="N297" i="18" s="1"/>
  <c r="O297" i="18" s="1"/>
  <c r="M298" i="18"/>
  <c r="M299" i="18"/>
  <c r="M301" i="18"/>
  <c r="M302" i="18"/>
  <c r="N302" i="18" s="1"/>
  <c r="O302" i="18" s="1"/>
  <c r="M303" i="18"/>
  <c r="N303" i="18" s="1"/>
  <c r="M304" i="18"/>
  <c r="M305" i="18"/>
  <c r="N305" i="18" s="1"/>
  <c r="O305" i="18" s="1"/>
  <c r="M306" i="18"/>
  <c r="M307" i="18"/>
  <c r="N307" i="18" s="1"/>
  <c r="O307" i="18" s="1"/>
  <c r="M308" i="18"/>
  <c r="M309" i="18"/>
  <c r="M313" i="18"/>
  <c r="N313" i="18" s="1"/>
  <c r="O313" i="18" s="1"/>
  <c r="M315" i="18"/>
  <c r="N315" i="18" s="1"/>
  <c r="O315" i="18" s="1"/>
  <c r="M316" i="18"/>
  <c r="N316" i="18" s="1"/>
  <c r="M317" i="18"/>
  <c r="M318" i="18"/>
  <c r="N318" i="18" s="1"/>
  <c r="M319" i="18"/>
  <c r="M321" i="18"/>
  <c r="M322" i="18"/>
  <c r="N322" i="18" s="1"/>
  <c r="O322" i="18" s="1"/>
  <c r="M323" i="18"/>
  <c r="M324" i="18"/>
  <c r="M325" i="18"/>
  <c r="M326" i="18"/>
  <c r="M327" i="18"/>
  <c r="M328" i="18"/>
  <c r="N328" i="18" s="1"/>
  <c r="M329" i="18"/>
  <c r="M333" i="18"/>
  <c r="N333" i="18" s="1"/>
  <c r="O333" i="18" s="1"/>
  <c r="M334" i="18"/>
  <c r="M335" i="18"/>
  <c r="N335" i="18" s="1"/>
  <c r="M336" i="18"/>
  <c r="N336" i="18" s="1"/>
  <c r="M337" i="18"/>
  <c r="M338" i="18"/>
  <c r="N338" i="18" s="1"/>
  <c r="M339" i="18"/>
  <c r="N339" i="18" s="1"/>
  <c r="O339" i="18" s="1"/>
  <c r="M341" i="18"/>
  <c r="N341" i="18" s="1"/>
  <c r="O341" i="18" s="1"/>
  <c r="M342" i="18"/>
  <c r="N342" i="18" s="1"/>
  <c r="M343" i="18"/>
  <c r="M344" i="18"/>
  <c r="M345" i="18"/>
  <c r="N345" i="18" s="1"/>
  <c r="O345" i="18" s="1"/>
  <c r="M346" i="18"/>
  <c r="M347" i="18"/>
  <c r="M348" i="18"/>
  <c r="M349" i="18"/>
  <c r="N349" i="18" s="1"/>
  <c r="M353" i="18"/>
  <c r="N353" i="18" s="1"/>
  <c r="O353" i="18" s="1"/>
  <c r="M354" i="18"/>
  <c r="M355" i="18"/>
  <c r="M356" i="18"/>
  <c r="N356" i="18" s="1"/>
  <c r="M357" i="18"/>
  <c r="M358" i="18"/>
  <c r="M359" i="18"/>
  <c r="M360" i="18"/>
  <c r="N360" i="18" s="1"/>
  <c r="O360" i="18" s="1"/>
  <c r="M361" i="18"/>
  <c r="M363" i="18"/>
  <c r="M364" i="18"/>
  <c r="M365" i="18"/>
  <c r="M366" i="18"/>
  <c r="N366" i="18" s="1"/>
  <c r="M367" i="18"/>
  <c r="M368" i="18"/>
  <c r="M369" i="18"/>
  <c r="M373" i="18"/>
  <c r="N373" i="18" s="1"/>
  <c r="M374" i="18"/>
  <c r="N374" i="18" s="1"/>
  <c r="O374" i="18" s="1"/>
  <c r="M375" i="18"/>
  <c r="M376" i="18"/>
  <c r="M377" i="18"/>
  <c r="N377" i="18" s="1"/>
  <c r="O377" i="18" s="1"/>
  <c r="M378" i="18"/>
  <c r="N378" i="18" s="1"/>
  <c r="O378" i="18" s="1"/>
  <c r="M379" i="18"/>
  <c r="M380" i="18"/>
  <c r="N380" i="18" s="1"/>
  <c r="O380" i="18" s="1"/>
  <c r="M381" i="18"/>
  <c r="N381" i="18" s="1"/>
  <c r="O381" i="18" s="1"/>
  <c r="M382" i="18"/>
  <c r="M383" i="18"/>
  <c r="M384" i="18"/>
  <c r="N384" i="18" s="1"/>
  <c r="O384" i="18" s="1"/>
  <c r="M386" i="18"/>
  <c r="M387" i="18"/>
  <c r="N387" i="18" s="1"/>
  <c r="M388" i="18"/>
  <c r="M389" i="18"/>
  <c r="M393" i="18"/>
  <c r="N393" i="18" s="1"/>
  <c r="M394" i="18"/>
  <c r="M395" i="18"/>
  <c r="M396" i="18"/>
  <c r="M397" i="18"/>
  <c r="M398" i="18"/>
  <c r="N398" i="18" s="1"/>
  <c r="O398" i="18" s="1"/>
  <c r="M399" i="18"/>
  <c r="N399" i="18" s="1"/>
  <c r="M400" i="18"/>
  <c r="N400" i="18" s="1"/>
  <c r="O400" i="18" s="1"/>
  <c r="M401" i="18"/>
  <c r="M402" i="18"/>
  <c r="N402" i="18" s="1"/>
  <c r="M403" i="18"/>
  <c r="M404" i="18"/>
  <c r="M405" i="18"/>
  <c r="N405" i="18" s="1"/>
  <c r="O405" i="18" s="1"/>
  <c r="M406" i="18"/>
  <c r="N406" i="18" s="1"/>
  <c r="O406" i="18" s="1"/>
  <c r="M407" i="18"/>
  <c r="M408" i="18"/>
  <c r="M409" i="18"/>
  <c r="M413" i="18"/>
  <c r="M414" i="18"/>
  <c r="N414" i="18" s="1"/>
  <c r="O414" i="18" s="1"/>
  <c r="M415" i="18"/>
  <c r="N415" i="18" s="1"/>
  <c r="O415" i="18" s="1"/>
  <c r="M416" i="18"/>
  <c r="N416" i="18" s="1"/>
  <c r="M417" i="18"/>
  <c r="M418" i="18"/>
  <c r="M419" i="18"/>
  <c r="M420" i="18"/>
  <c r="M421" i="18"/>
  <c r="N421" i="18" s="1"/>
  <c r="O421" i="18" s="1"/>
  <c r="M422" i="18"/>
  <c r="M423" i="18"/>
  <c r="M424" i="18"/>
  <c r="M425" i="18"/>
  <c r="N425" i="18" s="1"/>
  <c r="O425" i="18" s="1"/>
  <c r="M426" i="18"/>
  <c r="M427" i="18"/>
  <c r="M428" i="18"/>
  <c r="N428" i="18" s="1"/>
  <c r="M429" i="18"/>
  <c r="M433" i="18"/>
  <c r="M435" i="18"/>
  <c r="M436" i="18"/>
  <c r="N436" i="18" s="1"/>
  <c r="M437" i="18"/>
  <c r="M438" i="18"/>
  <c r="N438" i="18" s="1"/>
  <c r="O438" i="18" s="1"/>
  <c r="M439" i="18"/>
  <c r="M440" i="18"/>
  <c r="N440" i="18" s="1"/>
  <c r="M441" i="18"/>
  <c r="M443" i="18"/>
  <c r="M444" i="18"/>
  <c r="M445" i="18"/>
  <c r="M446" i="18"/>
  <c r="N446" i="18" s="1"/>
  <c r="O446" i="18" s="1"/>
  <c r="M447" i="18"/>
  <c r="M448" i="18"/>
  <c r="M449" i="18"/>
  <c r="N449" i="18" s="1"/>
  <c r="O449" i="18" s="1"/>
  <c r="M453" i="18"/>
  <c r="N453" i="18" s="1"/>
  <c r="O453" i="18" s="1"/>
  <c r="M454" i="18"/>
  <c r="M455" i="18"/>
  <c r="M456" i="18"/>
  <c r="N456" i="18" s="1"/>
  <c r="O456" i="18" s="1"/>
  <c r="M457" i="18"/>
  <c r="M458" i="18"/>
  <c r="N458" i="18" s="1"/>
  <c r="M459" i="18"/>
  <c r="M461" i="18"/>
  <c r="M462" i="18"/>
  <c r="M463" i="18"/>
  <c r="N463" i="18" s="1"/>
  <c r="M464" i="18"/>
  <c r="N464" i="18" s="1"/>
  <c r="O464" i="18" s="1"/>
  <c r="M465" i="18"/>
  <c r="N465" i="18" s="1"/>
  <c r="O465" i="18" s="1"/>
  <c r="M466" i="18"/>
  <c r="M467" i="18"/>
  <c r="M468" i="18"/>
  <c r="M469" i="18"/>
  <c r="N469" i="18" s="1"/>
  <c r="O469" i="18" s="1"/>
  <c r="M473" i="18"/>
  <c r="N473" i="18" s="1"/>
  <c r="O473" i="18" s="1"/>
  <c r="M474" i="18"/>
  <c r="M475" i="18"/>
  <c r="M476" i="18"/>
  <c r="N476" i="18" s="1"/>
  <c r="O476" i="18" s="1"/>
  <c r="M477" i="18"/>
  <c r="M478" i="18"/>
  <c r="M479" i="18"/>
  <c r="M481" i="18"/>
  <c r="M483" i="18"/>
  <c r="M484" i="18"/>
  <c r="M485" i="18"/>
  <c r="M486" i="18"/>
  <c r="N486" i="18" s="1"/>
  <c r="O486" i="18" s="1"/>
  <c r="M487" i="18"/>
  <c r="N487" i="18" s="1"/>
  <c r="M488" i="18"/>
  <c r="N488" i="18" s="1"/>
  <c r="O488" i="18" s="1"/>
  <c r="M489" i="18"/>
  <c r="N489" i="18" s="1"/>
  <c r="O489" i="18" s="1"/>
  <c r="M493" i="18"/>
  <c r="N493" i="18" s="1"/>
  <c r="O493" i="18" s="1"/>
  <c r="M495" i="18"/>
  <c r="M496" i="18"/>
  <c r="M497" i="18"/>
  <c r="N497" i="18" s="1"/>
  <c r="M498" i="18"/>
  <c r="N498" i="18" s="1"/>
  <c r="M499" i="18"/>
  <c r="M500" i="18"/>
  <c r="N500" i="18" s="1"/>
  <c r="O500" i="18" s="1"/>
  <c r="M501" i="18"/>
  <c r="M502" i="18"/>
  <c r="M503" i="18"/>
  <c r="N503" i="18" s="1"/>
  <c r="O503" i="18" s="1"/>
  <c r="M504" i="18"/>
  <c r="M506" i="18"/>
  <c r="M507" i="18"/>
  <c r="M508" i="18"/>
  <c r="M509" i="18"/>
  <c r="M513" i="18"/>
  <c r="M514" i="18"/>
  <c r="M515" i="18"/>
  <c r="N515" i="18" s="1"/>
  <c r="O515" i="18" s="1"/>
  <c r="M516" i="18"/>
  <c r="N516" i="18" s="1"/>
  <c r="O516" i="18" s="1"/>
  <c r="M517" i="18"/>
  <c r="N517" i="18" s="1"/>
  <c r="O517" i="18" s="1"/>
  <c r="M518" i="18"/>
  <c r="M519" i="18"/>
  <c r="M521" i="18"/>
  <c r="N521" i="18" s="1"/>
  <c r="M522" i="18"/>
  <c r="M523" i="18"/>
  <c r="N523" i="18" s="1"/>
  <c r="O523" i="18" s="1"/>
  <c r="M524" i="18"/>
  <c r="N524" i="18" s="1"/>
  <c r="O524" i="18" s="1"/>
  <c r="M525" i="18"/>
  <c r="N525" i="18" s="1"/>
  <c r="M526" i="18"/>
  <c r="M527" i="18"/>
  <c r="N527" i="18" s="1"/>
  <c r="O527" i="18" s="1"/>
  <c r="M528" i="18"/>
  <c r="N528" i="18" s="1"/>
  <c r="M529" i="18"/>
  <c r="M533" i="18"/>
  <c r="M534" i="18"/>
  <c r="N534" i="18" s="1"/>
  <c r="O534" i="18" s="1"/>
  <c r="M535" i="18"/>
  <c r="M536" i="18"/>
  <c r="M537" i="18"/>
  <c r="M538" i="18"/>
  <c r="M539" i="18"/>
  <c r="M541" i="18"/>
  <c r="N541" i="18" s="1"/>
  <c r="O541" i="18" s="1"/>
  <c r="M542" i="18"/>
  <c r="M543" i="18"/>
  <c r="M544" i="18"/>
  <c r="M545" i="18"/>
  <c r="M546" i="18"/>
  <c r="M547" i="18"/>
  <c r="N547" i="18" s="1"/>
  <c r="O547" i="18" s="1"/>
  <c r="M548" i="18"/>
  <c r="N548" i="18" s="1"/>
  <c r="O548" i="18" s="1"/>
  <c r="M549" i="18"/>
  <c r="N549" i="18" s="1"/>
  <c r="O549" i="18" s="1"/>
  <c r="M553" i="18"/>
  <c r="N553" i="18" s="1"/>
  <c r="O553" i="18" s="1"/>
  <c r="M554" i="18"/>
  <c r="N554" i="18" s="1"/>
  <c r="M555" i="18"/>
  <c r="N555" i="18" s="1"/>
  <c r="O555" i="18" s="1"/>
  <c r="M556" i="18"/>
  <c r="N556" i="18" s="1"/>
  <c r="M557" i="18"/>
  <c r="M558" i="18"/>
  <c r="N558" i="18" s="1"/>
  <c r="O558" i="18" s="1"/>
  <c r="M559" i="18"/>
  <c r="M561" i="18"/>
  <c r="N561" i="18" s="1"/>
  <c r="M563" i="18"/>
  <c r="M564" i="18"/>
  <c r="M565" i="18"/>
  <c r="M566" i="18"/>
  <c r="N566" i="18" s="1"/>
  <c r="O566" i="18" s="1"/>
  <c r="M568" i="18"/>
  <c r="M569" i="18"/>
  <c r="M573" i="18"/>
  <c r="N573" i="18" s="1"/>
  <c r="O573" i="18" s="1"/>
  <c r="M574" i="18"/>
  <c r="N574" i="18" s="1"/>
  <c r="M575" i="18"/>
  <c r="M576" i="18"/>
  <c r="N576" i="18" s="1"/>
  <c r="M577" i="18"/>
  <c r="M578" i="18"/>
  <c r="N578" i="18" s="1"/>
  <c r="O578" i="18" s="1"/>
  <c r="M579" i="18"/>
  <c r="M581" i="18"/>
  <c r="M583" i="18"/>
  <c r="N583" i="18" s="1"/>
  <c r="O583" i="18" s="1"/>
  <c r="M584" i="18"/>
  <c r="N584" i="18" s="1"/>
  <c r="M585" i="18"/>
  <c r="N585" i="18" s="1"/>
  <c r="M586" i="18"/>
  <c r="N586" i="18" s="1"/>
  <c r="O586" i="18" s="1"/>
  <c r="M587" i="18"/>
  <c r="N587" i="18" s="1"/>
  <c r="M588" i="18"/>
  <c r="N588" i="18" s="1"/>
  <c r="M589" i="18"/>
  <c r="N589" i="18" s="1"/>
  <c r="O589" i="18" s="1"/>
  <c r="M593" i="18"/>
  <c r="M594" i="18"/>
  <c r="N594" i="18" s="1"/>
  <c r="M595" i="18"/>
  <c r="N595" i="18" s="1"/>
  <c r="M596" i="18"/>
  <c r="N596" i="18" s="1"/>
  <c r="M597" i="18"/>
  <c r="M598" i="18"/>
  <c r="M599" i="18"/>
  <c r="M600" i="18"/>
  <c r="N600" i="18" s="1"/>
  <c r="O600" i="18" s="1"/>
  <c r="M601" i="18"/>
  <c r="N601" i="18" s="1"/>
  <c r="O601" i="18" s="1"/>
  <c r="M602" i="18"/>
  <c r="M603" i="18"/>
  <c r="M604" i="18"/>
  <c r="M605" i="18"/>
  <c r="N605" i="18" s="1"/>
  <c r="O605" i="18" s="1"/>
  <c r="M606" i="18"/>
  <c r="M607" i="18"/>
  <c r="M608" i="18"/>
  <c r="N608" i="18" s="1"/>
  <c r="M609" i="18"/>
  <c r="N609" i="18" s="1"/>
  <c r="O609" i="18" s="1"/>
  <c r="M613" i="18"/>
  <c r="N613" i="18" s="1"/>
  <c r="O613" i="18" s="1"/>
  <c r="M614" i="18"/>
  <c r="M615" i="18"/>
  <c r="M616" i="18"/>
  <c r="N616" i="18" s="1"/>
  <c r="M617" i="18"/>
  <c r="N617" i="18" s="1"/>
  <c r="M618" i="18"/>
  <c r="M619" i="18"/>
  <c r="N619" i="18" s="1"/>
  <c r="O619" i="18" s="1"/>
  <c r="M620" i="18"/>
  <c r="M621" i="18"/>
  <c r="M622" i="18"/>
  <c r="M623" i="18"/>
  <c r="N623" i="18" s="1"/>
  <c r="M624" i="18"/>
  <c r="N624" i="18" s="1"/>
  <c r="O624" i="18" s="1"/>
  <c r="M625" i="18"/>
  <c r="M626" i="18"/>
  <c r="M627" i="18"/>
  <c r="M628" i="18"/>
  <c r="N628" i="18" s="1"/>
  <c r="O628" i="18" s="1"/>
  <c r="M629" i="18"/>
  <c r="M633" i="18"/>
  <c r="M634" i="18"/>
  <c r="M635" i="18"/>
  <c r="M636" i="18"/>
  <c r="N636" i="18" s="1"/>
  <c r="O636" i="18" s="1"/>
  <c r="M637" i="18"/>
  <c r="M638" i="18"/>
  <c r="N638" i="18" s="1"/>
  <c r="M639" i="18"/>
  <c r="M640" i="18"/>
  <c r="N640" i="18" s="1"/>
  <c r="O640" i="18" s="1"/>
  <c r="M641" i="18"/>
  <c r="N641" i="18" s="1"/>
  <c r="O641" i="18" s="1"/>
  <c r="M642" i="18"/>
  <c r="N642" i="18" s="1"/>
  <c r="M643" i="18"/>
  <c r="M644" i="18"/>
  <c r="M645" i="18"/>
  <c r="N645" i="18" s="1"/>
  <c r="O645" i="18" s="1"/>
  <c r="M646" i="18"/>
  <c r="N646" i="18" s="1"/>
  <c r="O646" i="18" s="1"/>
  <c r="M647" i="18"/>
  <c r="M648" i="18"/>
  <c r="M649" i="18"/>
  <c r="M653" i="18"/>
  <c r="N653" i="18" s="1"/>
  <c r="M654" i="18"/>
  <c r="N654" i="18" s="1"/>
  <c r="O654" i="18" s="1"/>
  <c r="M655" i="18"/>
  <c r="M656" i="18"/>
  <c r="M657" i="18"/>
  <c r="N657" i="18" s="1"/>
  <c r="M658" i="18"/>
  <c r="N658" i="18" s="1"/>
  <c r="M659" i="18"/>
  <c r="M661" i="18"/>
  <c r="M662" i="18"/>
  <c r="M663" i="18"/>
  <c r="N663" i="18" s="1"/>
  <c r="M664" i="18"/>
  <c r="N664" i="18" s="1"/>
  <c r="O664" i="18" s="1"/>
  <c r="M665" i="18"/>
  <c r="N665" i="18" s="1"/>
  <c r="O665" i="18" s="1"/>
  <c r="M666" i="18"/>
  <c r="M667" i="18"/>
  <c r="M668" i="18"/>
  <c r="N668" i="18" s="1"/>
  <c r="M669" i="18"/>
  <c r="M673" i="18"/>
  <c r="N673" i="18" s="1"/>
  <c r="O673" i="18" s="1"/>
  <c r="M674" i="18"/>
  <c r="N674" i="18" s="1"/>
  <c r="O674" i="18" s="1"/>
  <c r="M675" i="18"/>
  <c r="N675" i="18" s="1"/>
  <c r="O675" i="18" s="1"/>
  <c r="M676" i="18"/>
  <c r="N676" i="18" s="1"/>
  <c r="M677" i="18"/>
  <c r="M678" i="18"/>
  <c r="N678" i="18" s="1"/>
  <c r="O678" i="18" s="1"/>
  <c r="M679" i="18"/>
  <c r="M680" i="18"/>
  <c r="N680" i="18" s="1"/>
  <c r="O680" i="18" s="1"/>
  <c r="M681" i="18"/>
  <c r="N681" i="18" s="1"/>
  <c r="O681" i="18" s="1"/>
  <c r="M683" i="18"/>
  <c r="M684" i="18"/>
  <c r="N684" i="18" s="1"/>
  <c r="O684" i="18" s="1"/>
  <c r="M685" i="18"/>
  <c r="M686" i="18"/>
  <c r="M687" i="18"/>
  <c r="N687" i="18" s="1"/>
  <c r="O687" i="18" s="1"/>
  <c r="M688" i="18"/>
  <c r="M689" i="18"/>
  <c r="N689" i="18" s="1"/>
  <c r="O689" i="18" s="1"/>
  <c r="M693" i="18"/>
  <c r="N693" i="18" s="1"/>
  <c r="O693" i="18" s="1"/>
  <c r="M694" i="18"/>
  <c r="N694" i="18" s="1"/>
  <c r="M695" i="18"/>
  <c r="M696" i="18"/>
  <c r="N696" i="18" s="1"/>
  <c r="M697" i="18"/>
  <c r="N697" i="18" s="1"/>
  <c r="O697" i="18" s="1"/>
  <c r="M698" i="18"/>
  <c r="M699" i="18"/>
  <c r="M701" i="18"/>
  <c r="M702" i="18"/>
  <c r="N702" i="18" s="1"/>
  <c r="M703" i="18"/>
  <c r="N703" i="18" s="1"/>
  <c r="M704" i="18"/>
  <c r="N704" i="18" s="1"/>
  <c r="O704" i="18" s="1"/>
  <c r="M705" i="18"/>
  <c r="M706" i="18"/>
  <c r="N706" i="18" s="1"/>
  <c r="M707" i="18"/>
  <c r="M708" i="18"/>
  <c r="N708" i="18" s="1"/>
  <c r="O708" i="18" s="1"/>
  <c r="M709" i="18"/>
  <c r="M713" i="18"/>
  <c r="M714" i="18"/>
  <c r="N714" i="18" s="1"/>
  <c r="M715" i="18"/>
  <c r="M716" i="18"/>
  <c r="M717" i="18"/>
  <c r="M718" i="18"/>
  <c r="M719" i="18"/>
  <c r="M721" i="18"/>
  <c r="M722" i="18"/>
  <c r="N722" i="18" s="1"/>
  <c r="O722" i="18" s="1"/>
  <c r="M723" i="18"/>
  <c r="N723" i="18" s="1"/>
  <c r="M724" i="18"/>
  <c r="M725" i="18"/>
  <c r="M726" i="18"/>
  <c r="N726" i="18" s="1"/>
  <c r="M727" i="18"/>
  <c r="N727" i="18" s="1"/>
  <c r="O727" i="18" s="1"/>
  <c r="M728" i="18"/>
  <c r="N728" i="18" s="1"/>
  <c r="M729" i="18"/>
  <c r="M733" i="18"/>
  <c r="M734" i="18"/>
  <c r="N734" i="18" s="1"/>
  <c r="M735" i="18"/>
  <c r="N735" i="18" s="1"/>
  <c r="O735" i="18" s="1"/>
  <c r="M736" i="18"/>
  <c r="N736" i="18" s="1"/>
  <c r="M737" i="18"/>
  <c r="M738" i="18"/>
  <c r="N738" i="18" s="1"/>
  <c r="O738" i="18" s="1"/>
  <c r="M739" i="18"/>
  <c r="M741" i="18"/>
  <c r="N741" i="18" s="1"/>
  <c r="O741" i="18" s="1"/>
  <c r="M742" i="18"/>
  <c r="M743" i="18"/>
  <c r="M744" i="18"/>
  <c r="M745" i="18"/>
  <c r="M746" i="18"/>
  <c r="N746" i="18" s="1"/>
  <c r="O746" i="18" s="1"/>
  <c r="M747" i="18"/>
  <c r="M748" i="18"/>
  <c r="M749" i="18"/>
  <c r="M753" i="18"/>
  <c r="N753" i="18" s="1"/>
  <c r="M754" i="18"/>
  <c r="N754" i="18" s="1"/>
  <c r="O754" i="18" s="1"/>
  <c r="M755" i="18"/>
  <c r="M756" i="18"/>
  <c r="M757" i="18"/>
  <c r="M758" i="18"/>
  <c r="N758" i="18" s="1"/>
  <c r="O758" i="18" s="1"/>
  <c r="M759" i="18"/>
  <c r="N759" i="18" s="1"/>
  <c r="O759" i="18" s="1"/>
  <c r="M761" i="18"/>
  <c r="N761" i="18" s="1"/>
  <c r="O761" i="18" s="1"/>
  <c r="M763" i="18"/>
  <c r="N763" i="18" s="1"/>
  <c r="M764" i="18"/>
  <c r="M765" i="18"/>
  <c r="N765" i="18" s="1"/>
  <c r="O765" i="18" s="1"/>
  <c r="M766" i="18"/>
  <c r="N766" i="18" s="1"/>
  <c r="O766" i="18" s="1"/>
  <c r="M767" i="18"/>
  <c r="N767" i="18" s="1"/>
  <c r="O767" i="18" s="1"/>
  <c r="M768" i="18"/>
  <c r="N768" i="18" s="1"/>
  <c r="M769" i="18"/>
  <c r="M773" i="18"/>
  <c r="N773" i="18" s="1"/>
  <c r="O773" i="18" s="1"/>
  <c r="M774" i="18"/>
  <c r="N774" i="18" s="1"/>
  <c r="O774" i="18" s="1"/>
  <c r="M775" i="18"/>
  <c r="N775" i="18" s="1"/>
  <c r="M776" i="18"/>
  <c r="N776" i="18" s="1"/>
  <c r="M777" i="18"/>
  <c r="M778" i="18"/>
  <c r="M779" i="18"/>
  <c r="M781" i="18"/>
  <c r="M783" i="18"/>
  <c r="M784" i="18"/>
  <c r="M785" i="18"/>
  <c r="M786" i="18"/>
  <c r="M787" i="18"/>
  <c r="M788" i="18"/>
  <c r="M789" i="18"/>
  <c r="N789" i="18" s="1"/>
  <c r="M793" i="18"/>
  <c r="N793" i="18" s="1"/>
  <c r="M794" i="18"/>
  <c r="N794" i="18" s="1"/>
  <c r="O794" i="18" s="1"/>
  <c r="M795" i="18"/>
  <c r="N795" i="18" s="1"/>
  <c r="O795" i="18" s="1"/>
  <c r="M796" i="18"/>
  <c r="N796" i="18" s="1"/>
  <c r="M797" i="18"/>
  <c r="N797" i="18" s="1"/>
  <c r="L797" i="18" s="1"/>
  <c r="M798" i="18"/>
  <c r="N798" i="18" s="1"/>
  <c r="O798" i="18" s="1"/>
  <c r="M799" i="18"/>
  <c r="M801" i="18"/>
  <c r="M803" i="18"/>
  <c r="M804" i="18"/>
  <c r="N804" i="18" s="1"/>
  <c r="O804" i="18" s="1"/>
  <c r="M805" i="18"/>
  <c r="N805" i="18" s="1"/>
  <c r="M806" i="18"/>
  <c r="M807" i="18"/>
  <c r="M808" i="18"/>
  <c r="M809" i="18"/>
  <c r="M813" i="18"/>
  <c r="M814" i="18"/>
  <c r="N814" i="18" s="1"/>
  <c r="M815" i="18"/>
  <c r="M816" i="18"/>
  <c r="N816" i="18" s="1"/>
  <c r="O816" i="18" s="1"/>
  <c r="M817" i="18"/>
  <c r="N817" i="18" s="1"/>
  <c r="O817" i="18" s="1"/>
  <c r="M818" i="18"/>
  <c r="M819" i="18"/>
  <c r="N819" i="18" s="1"/>
  <c r="O819" i="18" s="1"/>
  <c r="M821" i="18"/>
  <c r="N821" i="18" s="1"/>
  <c r="O821" i="18" s="1"/>
  <c r="M822" i="18"/>
  <c r="M823" i="18"/>
  <c r="N823" i="18" s="1"/>
  <c r="M824" i="18"/>
  <c r="M825" i="18"/>
  <c r="M826" i="18"/>
  <c r="M827" i="18"/>
  <c r="N827" i="18" s="1"/>
  <c r="M828" i="18"/>
  <c r="N828" i="18" s="1"/>
  <c r="M829" i="18"/>
  <c r="M833" i="18"/>
  <c r="M835" i="18"/>
  <c r="N835" i="18" s="1"/>
  <c r="M836" i="18"/>
  <c r="N836" i="18" s="1"/>
  <c r="M837" i="18"/>
  <c r="M838" i="18"/>
  <c r="N838" i="18" s="1"/>
  <c r="O838" i="18" s="1"/>
  <c r="M839" i="18"/>
  <c r="N839" i="18" s="1"/>
  <c r="M840" i="18"/>
  <c r="N840" i="18" s="1"/>
  <c r="O840" i="18" s="1"/>
  <c r="M841" i="18"/>
  <c r="N841" i="18" s="1"/>
  <c r="L841" i="18" s="1"/>
  <c r="M842" i="18"/>
  <c r="N842" i="18" s="1"/>
  <c r="M843" i="18"/>
  <c r="M844" i="18"/>
  <c r="N844" i="18" s="1"/>
  <c r="M845" i="18"/>
  <c r="M846" i="18"/>
  <c r="M848" i="18"/>
  <c r="M849" i="18"/>
  <c r="N849" i="18" s="1"/>
  <c r="M853" i="18"/>
  <c r="M854" i="18"/>
  <c r="M855" i="18"/>
  <c r="M856" i="18"/>
  <c r="N856" i="18" s="1"/>
  <c r="M857" i="18"/>
  <c r="N857" i="18" s="1"/>
  <c r="L857" i="18" s="1"/>
  <c r="M858" i="18"/>
  <c r="M859" i="18"/>
  <c r="M860" i="18"/>
  <c r="N860" i="18" s="1"/>
  <c r="M861" i="18"/>
  <c r="N861" i="18" s="1"/>
  <c r="L861" i="18" s="1"/>
  <c r="M862" i="18"/>
  <c r="N862" i="18" s="1"/>
  <c r="L862" i="18" s="1"/>
  <c r="M863" i="18"/>
  <c r="M864" i="18"/>
  <c r="N864" i="18" s="1"/>
  <c r="O864" i="18" s="1"/>
  <c r="M865" i="18"/>
  <c r="N865" i="18" s="1"/>
  <c r="O865" i="18" s="1"/>
  <c r="M866" i="18"/>
  <c r="N866" i="18" s="1"/>
  <c r="M867" i="18"/>
  <c r="N867" i="18" s="1"/>
  <c r="M868" i="18"/>
  <c r="N868" i="18" s="1"/>
  <c r="M869" i="18"/>
  <c r="M873" i="18"/>
  <c r="M874" i="18"/>
  <c r="M875" i="18"/>
  <c r="N875" i="18" s="1"/>
  <c r="L875" i="18" s="1"/>
  <c r="M876" i="18"/>
  <c r="N876" i="18" s="1"/>
  <c r="L876" i="18" s="1"/>
  <c r="M877" i="18"/>
  <c r="M878" i="18"/>
  <c r="M879" i="18"/>
  <c r="N879" i="18" s="1"/>
  <c r="L879" i="18" s="1"/>
  <c r="M881" i="18"/>
  <c r="N881" i="18" s="1"/>
  <c r="M883" i="18"/>
  <c r="M884" i="18"/>
  <c r="N884" i="18" s="1"/>
  <c r="M886" i="18"/>
  <c r="N886" i="18" s="1"/>
  <c r="M887" i="18"/>
  <c r="M888" i="18"/>
  <c r="N888" i="18" s="1"/>
  <c r="L888" i="18" s="1"/>
  <c r="M889" i="18"/>
  <c r="M893" i="18"/>
  <c r="M894" i="18"/>
  <c r="M895" i="18"/>
  <c r="N895" i="18" s="1"/>
  <c r="L895" i="18" s="1"/>
  <c r="M896" i="18"/>
  <c r="N896" i="18" s="1"/>
  <c r="L896" i="18" s="1"/>
  <c r="M898" i="18"/>
  <c r="M899" i="18"/>
  <c r="N899" i="18" s="1"/>
  <c r="L899" i="18" s="1"/>
  <c r="M901" i="18"/>
  <c r="M902" i="18"/>
  <c r="M903" i="18"/>
  <c r="M904" i="18"/>
  <c r="N904" i="18" s="1"/>
  <c r="M905" i="18"/>
  <c r="M906" i="18"/>
  <c r="M907" i="18"/>
  <c r="M908" i="18"/>
  <c r="N908" i="18" s="1"/>
  <c r="M909" i="18"/>
  <c r="M913" i="18"/>
  <c r="M915" i="18"/>
  <c r="M916" i="18"/>
  <c r="M917" i="18"/>
  <c r="M918" i="18"/>
  <c r="N918" i="18" s="1"/>
  <c r="M919" i="18"/>
  <c r="N919" i="18" s="1"/>
  <c r="M921" i="18"/>
  <c r="N921" i="18" s="1"/>
  <c r="O921" i="18" s="1"/>
  <c r="M922" i="18"/>
  <c r="N922" i="18" s="1"/>
  <c r="O922" i="18" s="1"/>
  <c r="M923" i="18"/>
  <c r="N923" i="18" s="1"/>
  <c r="M924" i="18"/>
  <c r="N924" i="18" s="1"/>
  <c r="O924" i="18" s="1"/>
  <c r="M925" i="18"/>
  <c r="M926" i="18"/>
  <c r="M927" i="18"/>
  <c r="N927" i="18" s="1"/>
  <c r="L927" i="18" s="1"/>
  <c r="M928" i="18"/>
  <c r="M929" i="18"/>
  <c r="N929" i="18" s="1"/>
  <c r="M933" i="18"/>
  <c r="M934" i="18"/>
  <c r="M935" i="18"/>
  <c r="M936" i="18"/>
  <c r="M937" i="18"/>
  <c r="M938" i="18"/>
  <c r="M939" i="18"/>
  <c r="M941" i="18"/>
  <c r="N941" i="18" s="1"/>
  <c r="M942" i="18"/>
  <c r="M943" i="18"/>
  <c r="N943" i="18" s="1"/>
  <c r="L943" i="18" s="1"/>
  <c r="M944" i="18"/>
  <c r="M945" i="18"/>
  <c r="N945" i="18" s="1"/>
  <c r="M946" i="18"/>
  <c r="M948" i="18"/>
  <c r="M949" i="18"/>
  <c r="N949" i="18" s="1"/>
  <c r="M953" i="18"/>
  <c r="N953" i="18" s="1"/>
  <c r="L953" i="18" s="1"/>
  <c r="M954" i="18"/>
  <c r="M955" i="18"/>
  <c r="M956" i="18"/>
  <c r="M957" i="18"/>
  <c r="N957" i="18" s="1"/>
  <c r="M958" i="18"/>
  <c r="N958" i="18" s="1"/>
  <c r="L958" i="18" s="1"/>
  <c r="M959" i="18"/>
  <c r="M962" i="18"/>
  <c r="N962" i="18" s="1"/>
  <c r="M963" i="18"/>
  <c r="N963" i="18" s="1"/>
  <c r="L963" i="18" s="1"/>
  <c r="M964" i="18"/>
  <c r="M966" i="18"/>
  <c r="M967" i="18"/>
  <c r="N967" i="18" s="1"/>
  <c r="L967" i="18" s="1"/>
  <c r="M968" i="18"/>
  <c r="N968" i="18" s="1"/>
  <c r="L968" i="18" s="1"/>
  <c r="M969" i="18"/>
  <c r="N969" i="18" s="1"/>
  <c r="M973" i="18"/>
  <c r="M975" i="18"/>
  <c r="M976" i="18"/>
  <c r="N976" i="18" s="1"/>
  <c r="L976" i="18" s="1"/>
  <c r="M977" i="18"/>
  <c r="N977" i="18" s="1"/>
  <c r="L977" i="18" s="1"/>
  <c r="M978" i="18"/>
  <c r="M979" i="18"/>
  <c r="N979" i="18" s="1"/>
  <c r="M983" i="18"/>
  <c r="M984" i="18"/>
  <c r="N984" i="18" s="1"/>
  <c r="M985" i="18"/>
  <c r="M986" i="18"/>
  <c r="N986" i="18" s="1"/>
  <c r="L986" i="18" s="1"/>
  <c r="M987" i="18"/>
  <c r="M988" i="18"/>
  <c r="M989" i="18"/>
  <c r="M993" i="18"/>
  <c r="M995" i="18"/>
  <c r="N995" i="18" s="1"/>
  <c r="L995" i="18" s="1"/>
  <c r="M996" i="18"/>
  <c r="M997" i="18"/>
  <c r="M998" i="18"/>
  <c r="M999" i="18"/>
  <c r="M1003" i="18"/>
  <c r="N1003" i="18" s="1"/>
  <c r="O1003" i="18" s="1"/>
  <c r="M1004" i="18"/>
  <c r="N1004" i="18" s="1"/>
  <c r="O1004" i="18" s="1"/>
  <c r="M1005" i="18"/>
  <c r="N1005" i="18" s="1"/>
  <c r="O1005" i="18" s="1"/>
  <c r="M1006" i="18"/>
  <c r="N1006" i="18" s="1"/>
  <c r="O1006" i="18" s="1"/>
  <c r="M1007" i="18"/>
  <c r="M1008" i="18"/>
  <c r="N1008" i="18" s="1"/>
  <c r="M1009" i="18"/>
  <c r="M1013" i="18"/>
  <c r="M1014" i="18"/>
  <c r="N1014" i="18" s="1"/>
  <c r="M1015" i="18"/>
  <c r="M1016" i="18"/>
  <c r="M1017" i="18"/>
  <c r="N1017" i="18" s="1"/>
  <c r="O1017" i="18" s="1"/>
  <c r="M1018" i="18"/>
  <c r="M1019" i="18"/>
  <c r="N1019" i="18" s="1"/>
  <c r="M1023" i="18"/>
  <c r="N1023" i="18" s="1"/>
  <c r="L1023" i="18" s="1"/>
  <c r="M1024" i="18"/>
  <c r="M1025" i="18"/>
  <c r="M1026" i="18"/>
  <c r="N1026" i="18" s="1"/>
  <c r="L1026" i="18" s="1"/>
  <c r="M1028" i="18"/>
  <c r="M1029" i="18"/>
  <c r="M1033" i="18"/>
  <c r="M1035" i="18"/>
  <c r="N1035" i="18" s="1"/>
  <c r="O1035" i="18" s="1"/>
  <c r="M1036" i="18"/>
  <c r="N1036" i="18" s="1"/>
  <c r="M1037" i="18"/>
  <c r="M1038" i="18"/>
  <c r="M1039" i="18"/>
  <c r="N1039" i="18" s="1"/>
  <c r="L1039" i="18" s="1"/>
  <c r="M1041" i="18"/>
  <c r="N1041" i="18" s="1"/>
  <c r="M1042" i="18"/>
  <c r="N1042" i="18" s="1"/>
  <c r="M1043" i="18"/>
  <c r="M1044" i="18"/>
  <c r="M1045" i="18"/>
  <c r="N1045" i="18" s="1"/>
  <c r="L1045" i="18" s="1"/>
  <c r="M1046" i="18"/>
  <c r="M1048" i="18"/>
  <c r="N1048" i="18" s="1"/>
  <c r="L1048" i="18" s="1"/>
  <c r="M1049" i="18"/>
  <c r="M1053" i="18"/>
  <c r="N1053" i="18" s="1"/>
  <c r="L1053" i="18" s="1"/>
  <c r="M1054" i="18"/>
  <c r="M1055" i="18"/>
  <c r="N1055" i="18" s="1"/>
  <c r="M1056" i="18"/>
  <c r="M1057" i="18"/>
  <c r="N1057" i="18" s="1"/>
  <c r="L1057" i="18" s="1"/>
  <c r="M1058" i="18"/>
  <c r="M1059" i="18"/>
  <c r="N1059" i="18" s="1"/>
  <c r="L1059" i="18" s="1"/>
  <c r="M1061" i="18"/>
  <c r="N1061" i="18" s="1"/>
  <c r="L1061" i="18" s="1"/>
  <c r="M1062" i="18"/>
  <c r="N1062" i="18" s="1"/>
  <c r="L1062" i="18" s="1"/>
  <c r="M1063" i="18"/>
  <c r="N1063" i="18" s="1"/>
  <c r="M1064" i="18"/>
  <c r="N1064" i="18" s="1"/>
  <c r="M1065" i="18"/>
  <c r="M1066" i="18"/>
  <c r="M1067" i="18"/>
  <c r="M1068" i="18"/>
  <c r="M1069" i="18"/>
  <c r="M1073" i="18"/>
  <c r="N1073" i="18" s="1"/>
  <c r="M1075" i="18"/>
  <c r="M1076" i="18"/>
  <c r="M1077" i="18"/>
  <c r="M1078" i="18"/>
  <c r="M1079" i="18"/>
  <c r="N1079" i="18" s="1"/>
  <c r="L1079" i="18" s="1"/>
  <c r="M1080" i="18"/>
  <c r="N1080" i="18" s="1"/>
  <c r="M1083" i="18"/>
  <c r="M1084" i="18"/>
  <c r="N1084" i="18" s="1"/>
  <c r="M1085" i="18"/>
  <c r="N1085" i="18" s="1"/>
  <c r="L1085" i="18" s="1"/>
  <c r="M1086" i="18"/>
  <c r="N1086" i="18" s="1"/>
  <c r="L1086" i="18" s="1"/>
  <c r="M1087" i="18"/>
  <c r="N1087" i="18" s="1"/>
  <c r="M1088" i="18"/>
  <c r="M1089" i="18"/>
  <c r="M1093" i="18"/>
  <c r="M1095" i="18"/>
  <c r="M1096" i="18"/>
  <c r="N1096" i="18" s="1"/>
  <c r="L1096" i="18" s="1"/>
  <c r="M1097" i="18"/>
  <c r="M1098" i="18"/>
  <c r="M1099" i="18"/>
  <c r="N1099" i="18" s="1"/>
  <c r="L1099" i="18" s="1"/>
  <c r="M1103" i="18"/>
  <c r="N1103" i="18" s="1"/>
  <c r="M1104" i="18"/>
  <c r="N1104" i="18" s="1"/>
  <c r="M1105" i="18"/>
  <c r="N1105" i="18" s="1"/>
  <c r="M1107" i="18"/>
  <c r="M1108" i="18"/>
  <c r="M1109" i="18"/>
  <c r="N1109" i="18" s="1"/>
  <c r="O1109" i="18" s="1"/>
  <c r="M1113" i="18"/>
  <c r="M1115" i="18"/>
  <c r="M1116" i="18"/>
  <c r="N1116" i="18" s="1"/>
  <c r="M1117" i="18"/>
  <c r="M1118" i="18"/>
  <c r="N1118" i="18" s="1"/>
  <c r="L1118" i="18" s="1"/>
  <c r="M1119" i="18"/>
  <c r="N1119" i="18" s="1"/>
  <c r="M1122" i="18"/>
  <c r="M1123" i="18"/>
  <c r="N1123" i="18" s="1"/>
  <c r="L1123" i="18" s="1"/>
  <c r="M1124" i="18"/>
  <c r="N1124" i="18" s="1"/>
  <c r="L1124" i="18" s="1"/>
  <c r="M1125" i="18"/>
  <c r="N1125" i="18" s="1"/>
  <c r="L1125" i="18" s="1"/>
  <c r="M1126" i="18"/>
  <c r="N1126" i="18" s="1"/>
  <c r="M1127" i="18"/>
  <c r="M1128" i="18"/>
  <c r="M1129" i="18"/>
  <c r="M1133" i="18"/>
  <c r="N1133" i="18" s="1"/>
  <c r="M1135" i="18"/>
  <c r="M1136" i="18"/>
  <c r="M1137" i="18"/>
  <c r="M1138" i="18"/>
  <c r="M1139" i="18"/>
  <c r="N1139" i="18" s="1"/>
  <c r="M1141" i="18"/>
  <c r="N1141" i="18" s="1"/>
  <c r="L1141" i="18" s="1"/>
  <c r="M1143" i="18"/>
  <c r="N1143" i="18" s="1"/>
  <c r="O1143" i="18" s="1"/>
  <c r="M1144" i="18"/>
  <c r="M1145" i="18"/>
  <c r="N1145" i="18" s="1"/>
  <c r="O1145" i="18" s="1"/>
  <c r="M1146" i="18"/>
  <c r="N1146" i="18" s="1"/>
  <c r="O1146" i="18" s="1"/>
  <c r="M1147" i="18"/>
  <c r="N1147" i="18" s="1"/>
  <c r="O1147" i="18" s="1"/>
  <c r="M1148" i="18"/>
  <c r="M1149" i="18"/>
  <c r="M1153" i="18"/>
  <c r="M1154" i="18"/>
  <c r="N1154" i="18" s="1"/>
  <c r="O1154" i="18" s="1"/>
  <c r="M1155" i="18"/>
  <c r="M1156" i="18"/>
  <c r="M1157" i="18"/>
  <c r="M1158" i="18"/>
  <c r="N1158" i="18" s="1"/>
  <c r="M1159" i="18"/>
  <c r="N1159" i="18" s="1"/>
  <c r="L1159" i="18" s="1"/>
  <c r="M1163" i="18"/>
  <c r="M1164" i="18"/>
  <c r="N1164" i="18" s="1"/>
  <c r="L1164" i="18" s="1"/>
  <c r="M1165" i="18"/>
  <c r="N1165" i="18" s="1"/>
  <c r="L1165" i="18" s="1"/>
  <c r="M1166" i="18"/>
  <c r="N1166" i="18" s="1"/>
  <c r="L1166" i="18" s="1"/>
  <c r="M1167" i="18"/>
  <c r="M1168" i="18"/>
  <c r="M1169" i="18"/>
  <c r="N1169" i="18" s="1"/>
  <c r="M1173" i="18"/>
  <c r="N1173" i="18" s="1"/>
  <c r="O1173" i="18" s="1"/>
  <c r="M1175" i="18"/>
  <c r="M1176" i="18"/>
  <c r="M1177" i="18"/>
  <c r="M1178" i="18"/>
  <c r="M1179" i="18"/>
  <c r="M1182" i="18"/>
  <c r="M1183" i="18"/>
  <c r="N1183" i="18" s="1"/>
  <c r="L1183" i="18" s="1"/>
  <c r="M1184" i="18"/>
  <c r="N1184" i="18" s="1"/>
  <c r="L1184" i="18" s="1"/>
  <c r="M1186" i="18"/>
  <c r="N1186" i="18" s="1"/>
  <c r="M1189" i="18"/>
  <c r="M1193" i="18"/>
  <c r="N1193" i="18" s="1"/>
  <c r="M1195" i="18"/>
  <c r="M1196" i="18"/>
  <c r="M1197" i="18"/>
  <c r="M1198" i="18"/>
  <c r="N1198" i="18" s="1"/>
  <c r="L1198" i="18" s="1"/>
  <c r="M1199" i="18"/>
  <c r="N1199" i="18" s="1"/>
  <c r="M1203" i="18"/>
  <c r="M1204" i="18"/>
  <c r="N1204" i="18" s="1"/>
  <c r="M1205" i="18"/>
  <c r="M1206" i="18"/>
  <c r="M1207" i="18"/>
  <c r="N1207" i="18" s="1"/>
  <c r="M1208" i="18"/>
  <c r="N1208" i="18" s="1"/>
  <c r="M1209" i="18"/>
  <c r="M1213" i="18"/>
  <c r="M1214" i="18"/>
  <c r="N1214" i="18" s="1"/>
  <c r="M1215" i="18"/>
  <c r="N1215" i="18" s="1"/>
  <c r="O1215" i="18" s="1"/>
  <c r="M1216" i="18"/>
  <c r="M1218" i="18"/>
  <c r="M1219" i="18"/>
  <c r="M1223" i="18"/>
  <c r="N1223" i="18" s="1"/>
  <c r="L1223" i="18" s="1"/>
  <c r="M1224" i="18"/>
  <c r="M1225" i="18"/>
  <c r="N1225" i="18" s="1"/>
  <c r="M1226" i="18"/>
  <c r="M1227" i="18"/>
  <c r="N1227" i="18" s="1"/>
  <c r="M1228" i="18"/>
  <c r="N1228" i="18" s="1"/>
  <c r="M1229" i="18"/>
  <c r="M1233" i="18"/>
  <c r="N1233" i="18" s="1"/>
  <c r="L1233" i="18" s="1"/>
  <c r="M1235" i="18"/>
  <c r="N1235" i="18" s="1"/>
  <c r="M1236" i="18"/>
  <c r="M1237" i="18"/>
  <c r="M1238" i="18"/>
  <c r="M1239" i="18"/>
  <c r="N1239" i="18" s="1"/>
  <c r="M1240" i="18"/>
  <c r="N1240" i="18" s="1"/>
  <c r="M1243" i="18"/>
  <c r="M1244" i="18"/>
  <c r="M1246" i="18"/>
  <c r="M1247" i="18"/>
  <c r="M1248" i="18"/>
  <c r="M1249" i="18"/>
  <c r="N1249" i="18" s="1"/>
  <c r="L1249" i="18" s="1"/>
  <c r="M1253" i="18"/>
  <c r="M1255" i="18"/>
  <c r="N1255" i="18" s="1"/>
  <c r="L1255" i="18" s="1"/>
  <c r="M1256" i="18"/>
  <c r="M1257" i="18"/>
  <c r="N1257" i="18" s="1"/>
  <c r="M1258" i="18"/>
  <c r="M1259" i="18"/>
  <c r="N1259" i="18" s="1"/>
  <c r="L1259" i="18" s="1"/>
  <c r="M1262" i="18"/>
  <c r="N1262" i="18" s="1"/>
  <c r="L1262" i="18" s="1"/>
  <c r="M1263" i="18"/>
  <c r="N1263" i="18" s="1"/>
  <c r="L1263" i="18" s="1"/>
  <c r="M1264" i="18"/>
  <c r="N1264" i="18" s="1"/>
  <c r="L1264" i="18" s="1"/>
  <c r="M1265" i="18"/>
  <c r="M1266" i="18"/>
  <c r="M1267" i="18"/>
  <c r="N1267" i="18" s="1"/>
  <c r="L1267" i="18" s="1"/>
  <c r="M1268" i="18"/>
  <c r="M1269" i="18"/>
  <c r="M1274" i="18"/>
  <c r="N1274" i="18" s="1"/>
  <c r="M1275" i="18"/>
  <c r="M1276" i="18"/>
  <c r="M1277" i="18"/>
  <c r="N1277" i="18" s="1"/>
  <c r="L1277" i="18" s="1"/>
  <c r="M1278" i="18"/>
  <c r="M1279" i="18"/>
  <c r="N1279" i="18" s="1"/>
  <c r="L1279" i="18" s="1"/>
  <c r="M1283" i="18"/>
  <c r="N1283" i="18" s="1"/>
  <c r="L1283" i="18" s="1"/>
  <c r="M1284" i="18"/>
  <c r="N1284" i="18" s="1"/>
  <c r="L1284" i="18" s="1"/>
  <c r="M1285" i="18"/>
  <c r="M1286" i="18"/>
  <c r="M1288" i="18"/>
  <c r="N1288" i="18" s="1"/>
  <c r="L1288" i="18" s="1"/>
  <c r="M1289" i="18"/>
  <c r="N1289" i="18" s="1"/>
  <c r="O1289" i="18" s="1"/>
  <c r="M1293" i="18"/>
  <c r="M1295" i="18"/>
  <c r="N1295" i="18" s="1"/>
  <c r="M1296" i="18"/>
  <c r="M1297" i="18"/>
  <c r="N1297" i="18" s="1"/>
  <c r="L1297" i="18" s="1"/>
  <c r="M1298" i="18"/>
  <c r="N1298" i="18" s="1"/>
  <c r="O1298" i="18" s="1"/>
  <c r="M1299" i="18"/>
  <c r="N1299" i="18" s="1"/>
  <c r="M1303" i="18"/>
  <c r="N1303" i="18" s="1"/>
  <c r="O1303" i="18" s="1"/>
  <c r="M1304" i="18"/>
  <c r="N1304" i="18" s="1"/>
  <c r="M1305" i="18"/>
  <c r="M1306" i="18"/>
  <c r="N1306" i="18" s="1"/>
  <c r="O1306" i="18" s="1"/>
  <c r="M1308" i="18"/>
  <c r="N1308" i="18" s="1"/>
  <c r="M1309" i="18"/>
  <c r="M1313" i="18"/>
  <c r="N1313" i="18" s="1"/>
  <c r="M1315" i="18"/>
  <c r="N1315" i="18" s="1"/>
  <c r="L1315" i="18" s="1"/>
  <c r="M1316" i="18"/>
  <c r="M1317" i="18"/>
  <c r="M1318" i="18"/>
  <c r="N1318" i="18" s="1"/>
  <c r="M1319" i="18"/>
  <c r="N1319" i="18" s="1"/>
  <c r="M1323" i="18"/>
  <c r="N1323" i="18" s="1"/>
  <c r="M1324" i="18"/>
  <c r="N1324" i="18" s="1"/>
  <c r="M1325" i="18"/>
  <c r="M1326" i="18"/>
  <c r="N1326" i="18" s="1"/>
  <c r="L1326" i="18" s="1"/>
  <c r="M1328" i="18"/>
  <c r="N1328" i="18" s="1"/>
  <c r="M1329" i="18"/>
  <c r="N1329" i="18" s="1"/>
  <c r="M1333" i="18"/>
  <c r="M1335" i="18"/>
  <c r="M1336" i="18"/>
  <c r="N1336" i="18" s="1"/>
  <c r="L1336" i="18" s="1"/>
  <c r="M1337" i="18"/>
  <c r="M1338" i="18"/>
  <c r="M1339" i="18"/>
  <c r="M1343" i="18"/>
  <c r="N1343" i="18" s="1"/>
  <c r="M1344" i="18"/>
  <c r="N1344" i="18" s="1"/>
  <c r="M1345" i="18"/>
  <c r="M1346" i="18"/>
  <c r="M1347" i="18"/>
  <c r="N1347" i="18" s="1"/>
  <c r="L1347" i="18" s="1"/>
  <c r="M1348" i="18"/>
  <c r="M1349" i="18"/>
  <c r="M1353" i="18"/>
  <c r="N1353" i="18" s="1"/>
  <c r="M1355" i="18"/>
  <c r="N1355" i="18" s="1"/>
  <c r="M1356" i="18"/>
  <c r="M1358" i="18"/>
  <c r="M1359" i="18"/>
  <c r="N1359" i="18" s="1"/>
  <c r="O1359" i="18" s="1"/>
  <c r="M1363" i="18"/>
  <c r="N1363" i="18" s="1"/>
  <c r="M1364" i="18"/>
  <c r="M1365" i="18"/>
  <c r="M1366" i="18"/>
  <c r="N1366" i="18" s="1"/>
  <c r="M1367" i="18"/>
  <c r="N1367" i="18" s="1"/>
  <c r="O1367" i="18" s="1"/>
  <c r="M1368" i="18"/>
  <c r="M1369" i="18"/>
  <c r="M1373" i="18"/>
  <c r="M1375" i="18"/>
  <c r="N1375" i="18" s="1"/>
  <c r="L1375" i="18" s="1"/>
  <c r="M1376" i="18"/>
  <c r="N1376" i="18" s="1"/>
  <c r="L1376" i="18" s="1"/>
  <c r="M1378" i="18"/>
  <c r="N1378" i="18" s="1"/>
  <c r="M1379" i="18"/>
  <c r="N1379" i="18" s="1"/>
  <c r="L1379" i="18" s="1"/>
  <c r="M1384" i="18"/>
  <c r="N1384" i="18" s="1"/>
  <c r="O1384" i="18" s="1"/>
  <c r="M1386" i="18"/>
  <c r="N1386" i="18" s="1"/>
  <c r="L1386" i="18" s="1"/>
  <c r="M1387" i="18"/>
  <c r="M1388" i="18"/>
  <c r="M1389" i="18"/>
  <c r="M1393" i="18"/>
  <c r="N1393" i="18" s="1"/>
  <c r="L1393" i="18" s="1"/>
  <c r="M1395" i="18"/>
  <c r="N1395" i="18" s="1"/>
  <c r="M1396" i="18"/>
  <c r="N1396" i="18" s="1"/>
  <c r="M1397" i="18"/>
  <c r="M1398" i="18"/>
  <c r="N1398" i="18" s="1"/>
  <c r="L1398" i="18" s="1"/>
  <c r="M1399" i="18"/>
  <c r="M1403" i="18"/>
  <c r="N1403" i="18" s="1"/>
  <c r="L1403" i="18" s="1"/>
  <c r="M1404" i="18"/>
  <c r="M1405" i="18"/>
  <c r="M1406" i="18"/>
  <c r="N1406" i="18" s="1"/>
  <c r="M1407" i="18"/>
  <c r="N1407" i="18" s="1"/>
  <c r="M1408" i="18"/>
  <c r="N1408" i="18" s="1"/>
  <c r="M1409" i="18"/>
  <c r="M1413" i="18"/>
  <c r="M1415" i="18"/>
  <c r="M1416" i="18"/>
  <c r="N1416" i="18" s="1"/>
  <c r="L1416" i="18" s="1"/>
  <c r="M1417" i="18"/>
  <c r="N1417" i="18" s="1"/>
  <c r="L1417" i="18" s="1"/>
  <c r="M1418" i="18"/>
  <c r="M1419" i="18"/>
  <c r="N1419" i="18" s="1"/>
  <c r="L1419" i="18" s="1"/>
  <c r="M1422" i="18"/>
  <c r="N1422" i="18" s="1"/>
  <c r="M1423" i="18"/>
  <c r="N1423" i="18" s="1"/>
  <c r="M1424" i="18"/>
  <c r="M1425" i="18"/>
  <c r="N1425" i="18" s="1"/>
  <c r="L1425" i="18" s="1"/>
  <c r="M1426" i="18"/>
  <c r="N1426" i="18" s="1"/>
  <c r="L1426" i="18" s="1"/>
  <c r="M1427" i="18"/>
  <c r="N1427" i="18" s="1"/>
  <c r="O1427" i="18" s="1"/>
  <c r="M1428" i="18"/>
  <c r="M1429" i="18"/>
  <c r="N1429" i="18" s="1"/>
  <c r="O1429" i="18" s="1"/>
  <c r="M1433" i="18"/>
  <c r="M1435" i="18"/>
  <c r="N1435" i="18" s="1"/>
  <c r="M1436" i="18"/>
  <c r="M1439" i="18"/>
  <c r="N1439" i="18" s="1"/>
  <c r="M1444" i="18"/>
  <c r="N1444" i="18" s="1"/>
  <c r="M1445" i="18"/>
  <c r="N1445" i="18" s="1"/>
  <c r="M1446" i="18"/>
  <c r="N1446" i="18" s="1"/>
  <c r="M1447" i="18"/>
  <c r="M1448" i="18"/>
  <c r="M1449" i="18"/>
  <c r="N1449" i="18" s="1"/>
  <c r="O1449" i="18" s="1"/>
  <c r="M1453" i="18"/>
  <c r="N1453" i="18" s="1"/>
  <c r="L1453" i="18" s="1"/>
  <c r="M1454" i="18"/>
  <c r="N1454" i="18" s="1"/>
  <c r="L1454" i="18" s="1"/>
  <c r="M1455" i="18"/>
  <c r="N1455" i="18" s="1"/>
  <c r="M1456" i="18"/>
  <c r="M1457" i="18"/>
  <c r="N1457" i="18" s="1"/>
  <c r="L1457" i="18" s="1"/>
  <c r="M1458" i="18"/>
  <c r="M1459" i="18"/>
  <c r="M1463" i="18"/>
  <c r="N1463" i="18" s="1"/>
  <c r="O1463" i="18" s="1"/>
  <c r="M1464" i="18"/>
  <c r="M1466" i="18"/>
  <c r="N1466" i="18" s="1"/>
  <c r="O1466" i="18" s="1"/>
  <c r="M1467" i="18"/>
  <c r="M1468" i="18"/>
  <c r="N1468" i="18" s="1"/>
  <c r="M1469" i="18"/>
  <c r="M1473" i="18"/>
  <c r="N1473" i="18" s="1"/>
  <c r="O1473" i="18" s="1"/>
  <c r="M1474" i="18"/>
  <c r="N1474" i="18" s="1"/>
  <c r="O1474" i="18" s="1"/>
  <c r="M1475" i="18"/>
  <c r="N1475" i="18" s="1"/>
  <c r="O1475" i="18" s="1"/>
  <c r="M1476" i="18"/>
  <c r="N1476" i="18" s="1"/>
  <c r="O1476" i="18" s="1"/>
  <c r="M1478" i="18"/>
  <c r="M1479" i="18"/>
  <c r="N1479" i="18" s="1"/>
  <c r="M1483" i="18"/>
  <c r="M1484" i="18"/>
  <c r="M1485" i="18"/>
  <c r="M1486" i="18"/>
  <c r="M1487" i="18"/>
  <c r="N1487" i="18" s="1"/>
  <c r="O1487" i="18" s="1"/>
  <c r="M1488" i="18"/>
  <c r="N1488" i="18" s="1"/>
  <c r="O1488" i="18" s="1"/>
  <c r="M1489" i="18"/>
  <c r="M1495" i="18"/>
  <c r="M1496" i="18"/>
  <c r="N1496" i="18" s="1"/>
  <c r="O1496" i="18" s="1"/>
  <c r="M1497" i="18"/>
  <c r="N1497" i="18" s="1"/>
  <c r="O1497" i="18" s="1"/>
  <c r="M1499" i="18"/>
  <c r="N1499" i="18" s="1"/>
  <c r="M1503" i="18"/>
  <c r="M1504" i="18"/>
  <c r="N1504" i="18" s="1"/>
  <c r="O1504" i="18" s="1"/>
  <c r="M1505" i="18"/>
  <c r="N1505" i="18" s="1"/>
  <c r="O1505" i="18" s="1"/>
  <c r="M1506" i="18"/>
  <c r="M1508" i="18"/>
  <c r="M1509" i="18"/>
  <c r="N1509" i="18" s="1"/>
  <c r="O1509" i="18" s="1"/>
  <c r="M1513" i="18"/>
  <c r="M1515" i="18"/>
  <c r="M1516" i="18"/>
  <c r="N1516" i="18" s="1"/>
  <c r="O1516" i="18" s="1"/>
  <c r="M1517" i="18"/>
  <c r="N1517" i="18" s="1"/>
  <c r="O1517" i="18" s="1"/>
  <c r="M1519" i="18"/>
  <c r="N1519" i="18" s="1"/>
  <c r="M1523" i="18"/>
  <c r="M1524" i="18"/>
  <c r="M1525" i="18"/>
  <c r="N1525" i="18" s="1"/>
  <c r="O1525" i="18" s="1"/>
  <c r="M1528" i="18"/>
  <c r="M1529" i="18"/>
  <c r="N1529" i="18" s="1"/>
  <c r="O1529" i="18" s="1"/>
  <c r="M1533" i="18"/>
  <c r="N1533" i="18" s="1"/>
  <c r="O1533" i="18" s="1"/>
  <c r="M1535" i="18"/>
  <c r="N1535" i="18" s="1"/>
  <c r="M1536" i="18"/>
  <c r="M1538" i="18"/>
  <c r="M1539" i="18"/>
  <c r="N1539" i="18" s="1"/>
  <c r="M1543" i="18"/>
  <c r="N1543" i="18" s="1"/>
  <c r="O1543" i="18" s="1"/>
  <c r="M1544" i="18"/>
  <c r="N1544" i="18" s="1"/>
  <c r="O1544" i="18" s="1"/>
  <c r="M1545" i="18"/>
  <c r="M1547" i="18"/>
  <c r="M1548" i="18"/>
  <c r="N1548" i="18" s="1"/>
  <c r="O1548" i="18" s="1"/>
  <c r="M1549" i="18"/>
  <c r="M1553" i="18"/>
  <c r="M1555" i="18"/>
  <c r="N1555" i="18" s="1"/>
  <c r="O1555" i="18" s="1"/>
  <c r="M1556" i="18"/>
  <c r="M1558" i="18"/>
  <c r="M1559" i="18"/>
  <c r="N1559" i="18" s="1"/>
  <c r="M1563" i="18"/>
  <c r="N1563" i="18" s="1"/>
  <c r="L1563" i="18" s="1"/>
  <c r="M1564" i="18"/>
  <c r="M1565" i="18"/>
  <c r="N1565" i="18" s="1"/>
  <c r="M1566" i="18"/>
  <c r="N1566" i="18" s="1"/>
  <c r="L1566" i="18" s="1"/>
  <c r="M1568" i="18"/>
  <c r="M1569" i="18"/>
  <c r="N1569" i="18" s="1"/>
  <c r="L1569" i="18" s="1"/>
  <c r="M1573" i="18"/>
  <c r="N1573" i="18" s="1"/>
  <c r="L1573" i="18" s="1"/>
  <c r="M1575" i="18"/>
  <c r="M1576" i="18"/>
  <c r="M1577" i="18"/>
  <c r="N1577" i="18" s="1"/>
  <c r="L1577" i="18" s="1"/>
  <c r="M1578" i="18"/>
  <c r="N1578" i="18" s="1"/>
  <c r="M1579" i="18"/>
  <c r="N1579" i="18" s="1"/>
  <c r="L1579" i="18" s="1"/>
  <c r="M1583" i="18"/>
  <c r="M1584" i="18"/>
  <c r="N1584" i="18" s="1"/>
  <c r="L1584" i="18" s="1"/>
  <c r="M1586" i="18"/>
  <c r="M1588" i="18"/>
  <c r="N1588" i="18" s="1"/>
  <c r="O1588" i="18" s="1"/>
  <c r="M1589" i="18"/>
  <c r="N1589" i="18" s="1"/>
  <c r="M1593" i="18"/>
  <c r="M1595" i="18"/>
  <c r="M1596" i="18"/>
  <c r="M1597" i="18"/>
  <c r="N1597" i="18" s="1"/>
  <c r="O1597" i="18" s="1"/>
  <c r="M1599" i="18"/>
  <c r="N1599" i="18" s="1"/>
  <c r="O1599" i="18" s="1"/>
  <c r="M1603" i="18"/>
  <c r="N1603" i="18" s="1"/>
  <c r="M1604" i="18"/>
  <c r="M1606" i="18"/>
  <c r="M1607" i="18"/>
  <c r="N1607" i="18" s="1"/>
  <c r="M1608" i="18"/>
  <c r="M1609" i="18"/>
  <c r="N1609" i="18" s="1"/>
  <c r="M1613" i="18"/>
  <c r="N1613" i="18" s="1"/>
  <c r="L1613" i="18" s="1"/>
  <c r="M1615" i="18"/>
  <c r="M1616" i="18"/>
  <c r="N1616" i="18" s="1"/>
  <c r="O1616" i="18" s="1"/>
  <c r="M1619" i="18"/>
  <c r="N1619" i="18" s="1"/>
  <c r="M1623" i="18"/>
  <c r="N1623" i="18" s="1"/>
  <c r="O1623" i="18" s="1"/>
  <c r="M1624" i="18"/>
  <c r="M1626" i="18"/>
  <c r="M1627" i="18"/>
  <c r="M1628" i="18"/>
  <c r="N1628" i="18" s="1"/>
  <c r="O1628" i="18" s="1"/>
  <c r="M1629" i="18"/>
  <c r="N1629" i="18" s="1"/>
  <c r="O1629" i="18" s="1"/>
  <c r="M1635" i="18"/>
  <c r="N1635" i="18" s="1"/>
  <c r="O1635" i="18" s="1"/>
  <c r="M1636" i="18"/>
  <c r="M1637" i="18"/>
  <c r="N1637" i="18" s="1"/>
  <c r="O1637" i="18" s="1"/>
  <c r="M1638" i="18"/>
  <c r="M1639" i="18"/>
  <c r="N1639" i="18" s="1"/>
  <c r="M1643" i="18"/>
  <c r="M1644" i="18"/>
  <c r="M1645" i="18"/>
  <c r="N1645" i="18" s="1"/>
  <c r="O1645" i="18" s="1"/>
  <c r="M1646" i="18"/>
  <c r="M1648" i="18"/>
  <c r="M1649" i="18"/>
  <c r="M1653" i="18"/>
  <c r="N1653" i="18" s="1"/>
  <c r="O1653" i="18" s="1"/>
  <c r="M1655" i="18"/>
  <c r="M1656" i="18"/>
  <c r="M1657" i="18"/>
  <c r="N1657" i="18" s="1"/>
  <c r="O1657" i="18" s="1"/>
  <c r="M1658" i="18"/>
  <c r="N1658" i="18" s="1"/>
  <c r="O1658" i="18" s="1"/>
  <c r="M1659" i="18"/>
  <c r="M1662" i="18"/>
  <c r="M1663" i="18"/>
  <c r="M1664" i="18"/>
  <c r="M1665" i="18"/>
  <c r="M1666" i="18"/>
  <c r="M1668" i="18"/>
  <c r="M1669" i="18"/>
  <c r="M1673" i="18"/>
  <c r="N1673" i="18" s="1"/>
  <c r="M1675" i="18"/>
  <c r="N1675" i="18" s="1"/>
  <c r="M1676" i="18"/>
  <c r="N1676" i="18" s="1"/>
  <c r="M1678" i="18"/>
  <c r="N1678" i="18" s="1"/>
  <c r="O1678" i="18" s="1"/>
  <c r="M1679" i="18"/>
  <c r="N1679" i="18" s="1"/>
  <c r="M1683" i="18"/>
  <c r="M1684" i="18"/>
  <c r="N1684" i="18" s="1"/>
  <c r="O1684" i="18" s="1"/>
  <c r="M1685" i="18"/>
  <c r="N1685" i="18" s="1"/>
  <c r="O1685" i="18" s="1"/>
  <c r="M1687" i="18"/>
  <c r="N1687" i="18" s="1"/>
  <c r="O1687" i="18" s="1"/>
  <c r="M1688" i="18"/>
  <c r="M1689" i="18"/>
  <c r="M1693" i="18"/>
  <c r="M1695" i="18"/>
  <c r="M1696" i="18"/>
  <c r="N1696" i="18" s="1"/>
  <c r="O1696" i="18" s="1"/>
  <c r="M1697" i="18"/>
  <c r="M1698" i="18"/>
  <c r="N1698" i="18" s="1"/>
  <c r="M1699" i="18"/>
  <c r="N1699" i="18" s="1"/>
  <c r="M1703" i="18"/>
  <c r="M1704" i="18"/>
  <c r="N1704" i="18" s="1"/>
  <c r="M1706" i="18"/>
  <c r="M1708" i="18"/>
  <c r="M1713" i="18"/>
  <c r="N1713" i="18" s="1"/>
  <c r="M1715" i="18"/>
  <c r="M1716" i="18"/>
  <c r="M1717" i="18"/>
  <c r="M1718" i="18"/>
  <c r="N1718" i="18" s="1"/>
  <c r="O1718" i="18" s="1"/>
  <c r="M1719" i="18"/>
  <c r="N1719" i="18" s="1"/>
  <c r="M1722" i="18"/>
  <c r="N1722" i="18" s="1"/>
  <c r="M1723" i="18"/>
  <c r="M1724" i="18"/>
  <c r="M1725" i="18"/>
  <c r="N1725" i="18" s="1"/>
  <c r="L1725" i="18" s="1"/>
  <c r="M1726" i="18"/>
  <c r="M1728" i="18"/>
  <c r="M1733" i="18"/>
  <c r="N1733" i="18" s="1"/>
  <c r="O1733" i="18" s="1"/>
  <c r="M1734" i="18"/>
  <c r="N1734" i="18" s="1"/>
  <c r="O1734" i="18" s="1"/>
  <c r="M1735" i="18"/>
  <c r="M1736" i="18"/>
  <c r="N1736" i="18" s="1"/>
  <c r="M1738" i="18"/>
  <c r="N1738" i="18" s="1"/>
  <c r="O1738" i="18" s="1"/>
  <c r="M1739" i="18"/>
  <c r="N1739" i="18" s="1"/>
  <c r="M1740" i="18"/>
  <c r="N1740" i="18" s="1"/>
  <c r="O1740" i="18" s="1"/>
  <c r="M1744" i="18"/>
  <c r="M1746" i="18"/>
  <c r="M1747" i="18"/>
  <c r="M1748" i="18"/>
  <c r="N1748" i="18" s="1"/>
  <c r="O1748" i="18" s="1"/>
  <c r="M1753" i="18"/>
  <c r="M1755" i="18"/>
  <c r="N1755" i="18" s="1"/>
  <c r="O1755" i="18" s="1"/>
  <c r="M1756" i="18"/>
  <c r="N1756" i="18" s="1"/>
  <c r="O1756" i="18" s="1"/>
  <c r="M1759" i="18"/>
  <c r="N1759" i="18" s="1"/>
  <c r="O1759" i="18" s="1"/>
  <c r="M1763" i="18"/>
  <c r="M1764" i="18"/>
  <c r="M1765" i="18"/>
  <c r="N1765" i="18" s="1"/>
  <c r="O1765" i="18" s="1"/>
  <c r="M1767" i="18"/>
  <c r="N1767" i="18" s="1"/>
  <c r="O1767" i="18" s="1"/>
  <c r="M1768" i="18"/>
  <c r="M1773" i="18"/>
  <c r="M1775" i="18"/>
  <c r="M1776" i="18"/>
  <c r="M1777" i="18"/>
  <c r="N1777" i="18" s="1"/>
  <c r="O1777" i="18" s="1"/>
  <c r="M1778" i="18"/>
  <c r="M1779" i="18"/>
  <c r="N1779" i="18" s="1"/>
  <c r="M1783" i="18"/>
  <c r="M1784" i="18"/>
  <c r="N1784" i="18" s="1"/>
  <c r="O1784" i="18" s="1"/>
  <c r="M1785" i="18"/>
  <c r="N1785" i="18" s="1"/>
  <c r="M1786" i="18"/>
  <c r="M1788" i="18"/>
  <c r="M1789" i="18"/>
  <c r="N1789" i="18" s="1"/>
  <c r="O1789" i="18" s="1"/>
  <c r="M1793" i="18"/>
  <c r="N1793" i="18" s="1"/>
  <c r="O1793" i="18" s="1"/>
  <c r="M1795" i="18"/>
  <c r="M1796" i="18"/>
  <c r="N1796" i="18" s="1"/>
  <c r="M1799" i="18"/>
  <c r="N1799" i="18" s="1"/>
  <c r="O1799" i="18" s="1"/>
  <c r="M1804" i="18"/>
  <c r="M1807" i="18"/>
  <c r="M1808" i="18"/>
  <c r="N1808" i="18" s="1"/>
  <c r="L1808" i="18" s="1"/>
  <c r="M1809" i="18"/>
  <c r="M1813" i="18"/>
  <c r="M1815" i="18"/>
  <c r="N1815" i="18" s="1"/>
  <c r="M1816" i="18"/>
  <c r="M1818" i="18"/>
  <c r="M1819" i="18"/>
  <c r="N1819" i="18" s="1"/>
  <c r="M1823" i="18"/>
  <c r="M1824" i="18"/>
  <c r="M1826" i="18"/>
  <c r="N1826" i="18" s="1"/>
  <c r="M1833" i="18"/>
  <c r="M1835" i="18"/>
  <c r="N1835" i="18" s="1"/>
  <c r="L1835" i="18" s="1"/>
  <c r="M1836" i="18"/>
  <c r="M1837" i="18"/>
  <c r="N1837" i="18" s="1"/>
  <c r="L1837" i="18" s="1"/>
  <c r="M1839" i="18"/>
  <c r="M1843" i="18"/>
  <c r="N1843" i="18" s="1"/>
  <c r="O1843" i="18" s="1"/>
  <c r="M1844" i="18"/>
  <c r="M1845" i="18"/>
  <c r="M1846" i="18"/>
  <c r="M1848" i="18"/>
  <c r="N1848" i="18" s="1"/>
  <c r="O1848" i="18" s="1"/>
  <c r="M1849" i="18"/>
  <c r="N1849" i="18" s="1"/>
  <c r="M1853" i="18"/>
  <c r="N1853" i="18" s="1"/>
  <c r="M1855" i="18"/>
  <c r="M1856" i="18"/>
  <c r="M1857" i="18"/>
  <c r="M1864" i="18"/>
  <c r="M1865" i="18"/>
  <c r="N1865" i="18" s="1"/>
  <c r="L1865" i="18" s="1"/>
  <c r="M1866" i="18"/>
  <c r="M1869" i="18"/>
  <c r="N1869" i="18" s="1"/>
  <c r="M1873" i="18"/>
  <c r="N1873" i="18" s="1"/>
  <c r="L1873" i="18" s="1"/>
  <c r="M1875" i="18"/>
  <c r="N1875" i="18" s="1"/>
  <c r="M1876" i="18"/>
  <c r="N1876" i="18" s="1"/>
  <c r="M1879" i="18"/>
  <c r="N1879" i="18" s="1"/>
  <c r="O1879" i="18" s="1"/>
  <c r="M1883" i="18"/>
  <c r="M1884" i="18"/>
  <c r="N1884" i="18" s="1"/>
  <c r="O1884" i="18" s="1"/>
  <c r="M1887" i="18"/>
  <c r="M1888" i="18"/>
  <c r="N1888" i="18" s="1"/>
  <c r="O1888" i="18" s="1"/>
  <c r="M1889" i="18"/>
  <c r="N1889" i="18" s="1"/>
  <c r="O1889" i="18" s="1"/>
  <c r="M1895" i="18"/>
  <c r="N1895" i="18" s="1"/>
  <c r="M1896" i="18"/>
  <c r="N1896" i="18" s="1"/>
  <c r="O1896" i="18" s="1"/>
  <c r="M1897" i="18"/>
  <c r="N1897" i="18" s="1"/>
  <c r="O1897" i="18" s="1"/>
  <c r="M1898" i="18"/>
  <c r="M1899" i="18"/>
  <c r="N1899" i="18" s="1"/>
  <c r="M1903" i="18"/>
  <c r="N1903" i="18" s="1"/>
  <c r="O1903" i="18" s="1"/>
  <c r="M1904" i="18"/>
  <c r="N1904" i="18" s="1"/>
  <c r="M1908" i="18"/>
  <c r="N1908" i="18" s="1"/>
  <c r="O1908" i="18" s="1"/>
  <c r="M1913" i="18"/>
  <c r="N1913" i="18" s="1"/>
  <c r="M1915" i="18"/>
  <c r="M1916" i="18"/>
  <c r="N1916" i="18" s="1"/>
  <c r="L1916" i="18" s="1"/>
  <c r="M1917" i="18"/>
  <c r="N1917" i="18" s="1"/>
  <c r="L1917" i="18" s="1"/>
  <c r="M1918" i="18"/>
  <c r="N1918" i="18" s="1"/>
  <c r="L1918" i="18" s="1"/>
  <c r="M1919" i="18"/>
  <c r="N1919" i="18" s="1"/>
  <c r="L1919" i="18" s="1"/>
  <c r="M1924" i="18"/>
  <c r="N1924" i="18" s="1"/>
  <c r="M1926" i="18"/>
  <c r="M1927" i="18"/>
  <c r="M1933" i="18"/>
  <c r="M1935" i="18"/>
  <c r="M1936" i="18"/>
  <c r="N1936" i="18" s="1"/>
  <c r="O1936" i="18" s="1"/>
  <c r="M1938" i="18"/>
  <c r="M1939" i="18"/>
  <c r="N1939" i="18" s="1"/>
  <c r="M1943" i="18"/>
  <c r="M1944" i="18"/>
  <c r="N1944" i="18" s="1"/>
  <c r="O1944" i="18" s="1"/>
  <c r="M1946" i="18"/>
  <c r="N1946" i="18" s="1"/>
  <c r="M1947" i="18"/>
  <c r="M1948" i="18"/>
  <c r="N1948" i="18" s="1"/>
  <c r="L1948" i="18" s="1"/>
  <c r="M1953" i="18"/>
  <c r="N1953" i="18" s="1"/>
  <c r="M1955" i="18"/>
  <c r="N1955" i="18" s="1"/>
  <c r="O1955" i="18" s="1"/>
  <c r="M1956" i="18"/>
  <c r="N1956" i="18" s="1"/>
  <c r="M1958" i="18"/>
  <c r="N1958" i="18" s="1"/>
  <c r="L1958" i="18" s="1"/>
  <c r="M1959" i="18"/>
  <c r="N1959" i="18" s="1"/>
  <c r="M1963" i="18"/>
  <c r="M1964" i="18"/>
  <c r="M1965" i="18"/>
  <c r="N1965" i="18" s="1"/>
  <c r="M1966" i="18"/>
  <c r="M1968" i="18"/>
  <c r="N1968" i="18" s="1"/>
  <c r="L1968" i="18" s="1"/>
  <c r="M1973" i="18"/>
  <c r="M1975" i="18"/>
  <c r="N1975" i="18" s="1"/>
  <c r="O1975" i="18" s="1"/>
  <c r="M1976" i="18"/>
  <c r="N1976" i="18" s="1"/>
  <c r="O1976" i="18" s="1"/>
  <c r="M1979" i="18"/>
  <c r="N1979" i="18" s="1"/>
  <c r="M1983" i="18"/>
  <c r="M1984" i="18"/>
  <c r="M1986" i="18"/>
  <c r="M1989" i="18"/>
  <c r="M1993" i="18"/>
  <c r="N1993" i="18" s="1"/>
  <c r="O1993" i="18" s="1"/>
  <c r="M1995" i="18"/>
  <c r="N1995" i="18" s="1"/>
  <c r="M1996" i="18"/>
  <c r="N1996" i="18" s="1"/>
  <c r="O1996" i="18" s="1"/>
  <c r="M2003" i="18"/>
  <c r="M2004" i="18"/>
  <c r="N2004" i="18" s="1"/>
  <c r="M2006" i="18"/>
  <c r="M2008" i="18"/>
  <c r="N2008" i="18" s="1"/>
  <c r="L2008" i="18" s="1"/>
  <c r="M2009" i="18"/>
  <c r="M2013" i="18"/>
  <c r="M2015" i="18"/>
  <c r="M2016" i="18"/>
  <c r="M2018" i="18"/>
  <c r="M2019" i="18"/>
  <c r="N2019" i="18" s="1"/>
  <c r="L2019" i="18" s="1"/>
  <c r="M2023" i="18"/>
  <c r="N2023" i="18" s="1"/>
  <c r="L2023" i="18" s="1"/>
  <c r="M2024" i="18"/>
  <c r="N2024" i="18" s="1"/>
  <c r="L2024" i="18" s="1"/>
  <c r="M2025" i="18"/>
  <c r="N2025" i="18" s="1"/>
  <c r="L2025" i="18" s="1"/>
  <c r="M2026" i="18"/>
  <c r="M2029" i="18"/>
  <c r="M2033" i="18"/>
  <c r="N2033" i="18" s="1"/>
  <c r="M2036" i="18"/>
  <c r="M2038" i="18"/>
  <c r="N2038" i="18" s="1"/>
  <c r="L2038" i="18" s="1"/>
  <c r="M2039" i="18"/>
  <c r="N2039" i="18" s="1"/>
  <c r="M2043" i="18"/>
  <c r="M2044" i="18"/>
  <c r="M2045" i="18"/>
  <c r="N2045" i="18" s="1"/>
  <c r="M2046" i="18"/>
  <c r="M2048" i="18"/>
  <c r="N2048" i="18" s="1"/>
  <c r="O2048" i="18" s="1"/>
  <c r="M2049" i="18"/>
  <c r="M2055" i="18"/>
  <c r="M2056" i="18"/>
  <c r="N2056" i="18" s="1"/>
  <c r="O2056" i="18" s="1"/>
  <c r="M2064" i="18"/>
  <c r="N2064" i="18" s="1"/>
  <c r="M2065" i="18"/>
  <c r="N2065" i="18" s="1"/>
  <c r="O2065" i="18" s="1"/>
  <c r="M2066" i="18"/>
  <c r="M2068" i="18"/>
  <c r="M2069" i="18"/>
  <c r="M2073" i="18"/>
  <c r="M2075" i="18"/>
  <c r="M2076" i="18"/>
  <c r="N2076" i="18" s="1"/>
  <c r="O2076" i="18" s="1"/>
  <c r="M2077" i="18"/>
  <c r="N2077" i="18" s="1"/>
  <c r="O2077" i="18" s="1"/>
  <c r="M2079" i="18"/>
  <c r="N2079" i="18" s="1"/>
  <c r="M2083" i="18"/>
  <c r="N2083" i="18" s="1"/>
  <c r="O2083" i="18" s="1"/>
  <c r="M2084" i="18"/>
  <c r="M2088" i="18"/>
  <c r="N2088" i="18" s="1"/>
  <c r="O2088" i="18" s="1"/>
  <c r="N4" i="18"/>
  <c r="O4" i="18" s="1"/>
  <c r="N5" i="18"/>
  <c r="O5" i="18" s="1"/>
  <c r="N6" i="18"/>
  <c r="N7" i="18"/>
  <c r="O7" i="18" s="1"/>
  <c r="N8" i="18"/>
  <c r="O8" i="18" s="1"/>
  <c r="N13" i="18"/>
  <c r="N14" i="18"/>
  <c r="N15" i="18"/>
  <c r="O15" i="18" s="1"/>
  <c r="N20" i="18"/>
  <c r="N21" i="18"/>
  <c r="N22" i="18"/>
  <c r="N28" i="18"/>
  <c r="O28" i="18" s="1"/>
  <c r="N29" i="18"/>
  <c r="N33" i="18"/>
  <c r="N35" i="18"/>
  <c r="O35" i="18" s="1"/>
  <c r="N36" i="18"/>
  <c r="N37" i="18"/>
  <c r="O37" i="18" s="1"/>
  <c r="N38" i="18"/>
  <c r="O38" i="18" s="1"/>
  <c r="N42" i="18"/>
  <c r="L42" i="18" s="1"/>
  <c r="N44" i="18"/>
  <c r="L44" i="18" s="1"/>
  <c r="N45" i="18"/>
  <c r="L45" i="18" s="1"/>
  <c r="N46" i="18"/>
  <c r="N48" i="18"/>
  <c r="O48" i="18" s="1"/>
  <c r="N49" i="18"/>
  <c r="O49" i="18" s="1"/>
  <c r="N57" i="18"/>
  <c r="O57" i="18" s="1"/>
  <c r="N58" i="18"/>
  <c r="O58" i="18" s="1"/>
  <c r="N59" i="18"/>
  <c r="N62" i="18"/>
  <c r="O62" i="18" s="1"/>
  <c r="N66" i="18"/>
  <c r="O66" i="18" s="1"/>
  <c r="N67" i="18"/>
  <c r="O67" i="18" s="1"/>
  <c r="N68" i="18"/>
  <c r="O68" i="18" s="1"/>
  <c r="N69" i="18"/>
  <c r="O69" i="18" s="1"/>
  <c r="N73" i="18"/>
  <c r="O73" i="18" s="1"/>
  <c r="N75" i="18"/>
  <c r="N76" i="18"/>
  <c r="O76" i="18" s="1"/>
  <c r="N80" i="18"/>
  <c r="N84" i="18"/>
  <c r="O84" i="18" s="1"/>
  <c r="N85" i="18"/>
  <c r="N89" i="18"/>
  <c r="O89" i="18" s="1"/>
  <c r="N93" i="18"/>
  <c r="O93" i="18" s="1"/>
  <c r="N95" i="18"/>
  <c r="O95" i="18" s="1"/>
  <c r="N96" i="18"/>
  <c r="N99" i="18"/>
  <c r="O99" i="18" s="1"/>
  <c r="N101" i="18"/>
  <c r="O101" i="18" s="1"/>
  <c r="N102" i="18"/>
  <c r="O102" i="18" s="1"/>
  <c r="N104" i="18"/>
  <c r="O104" i="18" s="1"/>
  <c r="N105" i="18"/>
  <c r="N106" i="18"/>
  <c r="O106" i="18" s="1"/>
  <c r="N108" i="18"/>
  <c r="O108" i="18" s="1"/>
  <c r="N117" i="18"/>
  <c r="N118" i="18"/>
  <c r="N119" i="18"/>
  <c r="N121" i="18"/>
  <c r="N124" i="18"/>
  <c r="N125" i="18"/>
  <c r="N129" i="18"/>
  <c r="O129" i="18" s="1"/>
  <c r="N133" i="18"/>
  <c r="O133" i="18" s="1"/>
  <c r="N137" i="18"/>
  <c r="N141" i="18"/>
  <c r="O141" i="18" s="1"/>
  <c r="N143" i="18"/>
  <c r="O143" i="18" s="1"/>
  <c r="N145" i="18"/>
  <c r="N148" i="18"/>
  <c r="N149" i="18"/>
  <c r="N154" i="18"/>
  <c r="O154" i="18" s="1"/>
  <c r="N159" i="18"/>
  <c r="O159" i="18" s="1"/>
  <c r="N161" i="18"/>
  <c r="O161" i="18" s="1"/>
  <c r="N162" i="18"/>
  <c r="O162" i="18" s="1"/>
  <c r="N163" i="18"/>
  <c r="N165" i="18"/>
  <c r="O165" i="18" s="1"/>
  <c r="N167" i="18"/>
  <c r="O167" i="18" s="1"/>
  <c r="N168" i="18"/>
  <c r="O168" i="18" s="1"/>
  <c r="N169" i="18"/>
  <c r="O169" i="18" s="1"/>
  <c r="N177" i="18"/>
  <c r="O177" i="18" s="1"/>
  <c r="N179" i="18"/>
  <c r="O179" i="18" s="1"/>
  <c r="N182" i="18"/>
  <c r="N183" i="18"/>
  <c r="N185" i="18"/>
  <c r="N186" i="18"/>
  <c r="O186" i="18" s="1"/>
  <c r="N187" i="18"/>
  <c r="N188" i="18"/>
  <c r="O188" i="18" s="1"/>
  <c r="N193" i="18"/>
  <c r="N197" i="18"/>
  <c r="N198" i="18"/>
  <c r="O198" i="18" s="1"/>
  <c r="N203" i="18"/>
  <c r="N204" i="18"/>
  <c r="O204" i="18" s="1"/>
  <c r="N206" i="18"/>
  <c r="O206" i="18" s="1"/>
  <c r="N207" i="18"/>
  <c r="O207" i="18" s="1"/>
  <c r="N208" i="18"/>
  <c r="O208" i="18" s="1"/>
  <c r="N209" i="18"/>
  <c r="N213" i="18"/>
  <c r="O213" i="18" s="1"/>
  <c r="N217" i="18"/>
  <c r="N219" i="18"/>
  <c r="N225" i="18"/>
  <c r="N226" i="18"/>
  <c r="N227" i="18"/>
  <c r="N233" i="18"/>
  <c r="O233" i="18" s="1"/>
  <c r="N234" i="18"/>
  <c r="O234" i="18" s="1"/>
  <c r="N235" i="18"/>
  <c r="O235" i="18" s="1"/>
  <c r="N239" i="18"/>
  <c r="N241" i="18"/>
  <c r="O241" i="18" s="1"/>
  <c r="N242" i="18"/>
  <c r="O242" i="18" s="1"/>
  <c r="N243" i="18"/>
  <c r="N244" i="18"/>
  <c r="O244" i="18" s="1"/>
  <c r="N247" i="18"/>
  <c r="O247" i="18" s="1"/>
  <c r="N253" i="18"/>
  <c r="O253" i="18" s="1"/>
  <c r="N255" i="18"/>
  <c r="O255" i="18" s="1"/>
  <c r="N256" i="18"/>
  <c r="O256" i="18" s="1"/>
  <c r="N257" i="18"/>
  <c r="N258" i="18"/>
  <c r="O258" i="18" s="1"/>
  <c r="N262" i="18"/>
  <c r="O262" i="18" s="1"/>
  <c r="N263" i="18"/>
  <c r="N264" i="18"/>
  <c r="N265" i="18"/>
  <c r="O265" i="18" s="1"/>
  <c r="N266" i="18"/>
  <c r="O266" i="18" s="1"/>
  <c r="N267" i="18"/>
  <c r="O267" i="18" s="1"/>
  <c r="N276" i="18"/>
  <c r="N277" i="18"/>
  <c r="O277" i="18" s="1"/>
  <c r="N280" i="18"/>
  <c r="O280" i="18" s="1"/>
  <c r="N281" i="18"/>
  <c r="O281" i="18" s="1"/>
  <c r="N282" i="18"/>
  <c r="N283" i="18"/>
  <c r="N287" i="18"/>
  <c r="N288" i="18"/>
  <c r="N293" i="18"/>
  <c r="O293" i="18" s="1"/>
  <c r="N298" i="18"/>
  <c r="O298" i="18" s="1"/>
  <c r="N299" i="18"/>
  <c r="O299" i="18" s="1"/>
  <c r="N301" i="18"/>
  <c r="O301" i="18" s="1"/>
  <c r="N304" i="18"/>
  <c r="O304" i="18" s="1"/>
  <c r="N306" i="18"/>
  <c r="O306" i="18" s="1"/>
  <c r="N308" i="18"/>
  <c r="N309" i="18"/>
  <c r="O309" i="18" s="1"/>
  <c r="N314" i="18"/>
  <c r="N317" i="18"/>
  <c r="O317" i="18" s="1"/>
  <c r="N319" i="18"/>
  <c r="O319" i="18" s="1"/>
  <c r="N320" i="18"/>
  <c r="O320" i="18" s="1"/>
  <c r="N321" i="18"/>
  <c r="O321" i="18" s="1"/>
  <c r="N323" i="18"/>
  <c r="O323" i="18" s="1"/>
  <c r="N324" i="18"/>
  <c r="O324" i="18" s="1"/>
  <c r="N325" i="18"/>
  <c r="N326" i="18"/>
  <c r="N327" i="18"/>
  <c r="O327" i="18" s="1"/>
  <c r="N329" i="18"/>
  <c r="O329" i="18" s="1"/>
  <c r="N334" i="18"/>
  <c r="N337" i="18"/>
  <c r="N343" i="18"/>
  <c r="N344" i="18"/>
  <c r="N346" i="18"/>
  <c r="O346" i="18" s="1"/>
  <c r="N347" i="18"/>
  <c r="N348" i="18"/>
  <c r="O348" i="18" s="1"/>
  <c r="N354" i="18"/>
  <c r="O354" i="18" s="1"/>
  <c r="N355" i="18"/>
  <c r="N357" i="18"/>
  <c r="O357" i="18" s="1"/>
  <c r="N358" i="18"/>
  <c r="N359" i="18"/>
  <c r="N361" i="18"/>
  <c r="O361" i="18" s="1"/>
  <c r="N363" i="18"/>
  <c r="O363" i="18" s="1"/>
  <c r="N364" i="18"/>
  <c r="O364" i="18" s="1"/>
  <c r="N365" i="18"/>
  <c r="O365" i="18" s="1"/>
  <c r="N367" i="18"/>
  <c r="O367" i="18" s="1"/>
  <c r="N368" i="18"/>
  <c r="O368" i="18" s="1"/>
  <c r="N369" i="18"/>
  <c r="O369" i="18" s="1"/>
  <c r="N375" i="18"/>
  <c r="O375" i="18" s="1"/>
  <c r="N376" i="18"/>
  <c r="N379" i="18"/>
  <c r="N382" i="18"/>
  <c r="O382" i="18" s="1"/>
  <c r="N383" i="18"/>
  <c r="O383" i="18" s="1"/>
  <c r="N385" i="18"/>
  <c r="N386" i="18"/>
  <c r="N388" i="18"/>
  <c r="O388" i="18" s="1"/>
  <c r="N389" i="18"/>
  <c r="O389" i="18" s="1"/>
  <c r="N394" i="18"/>
  <c r="N395" i="18"/>
  <c r="O395" i="18" s="1"/>
  <c r="N396" i="18"/>
  <c r="N397" i="18"/>
  <c r="N401" i="18"/>
  <c r="O401" i="18" s="1"/>
  <c r="N403" i="18"/>
  <c r="N404" i="18"/>
  <c r="O404" i="18" s="1"/>
  <c r="N407" i="18"/>
  <c r="O407" i="18" s="1"/>
  <c r="N408" i="18"/>
  <c r="N409" i="18"/>
  <c r="O409" i="18" s="1"/>
  <c r="N413" i="18"/>
  <c r="O413" i="18" s="1"/>
  <c r="N417" i="18"/>
  <c r="N418" i="18"/>
  <c r="N419" i="18"/>
  <c r="N420" i="18"/>
  <c r="N422" i="18"/>
  <c r="N423" i="18"/>
  <c r="O423" i="18" s="1"/>
  <c r="N424" i="18"/>
  <c r="O424" i="18" s="1"/>
  <c r="N426" i="18"/>
  <c r="N427" i="18"/>
  <c r="O427" i="18" s="1"/>
  <c r="N429" i="18"/>
  <c r="O429" i="18" s="1"/>
  <c r="N433" i="18"/>
  <c r="O433" i="18" s="1"/>
  <c r="N435" i="18"/>
  <c r="O435" i="18" s="1"/>
  <c r="N437" i="18"/>
  <c r="O437" i="18" s="1"/>
  <c r="N439" i="18"/>
  <c r="O439" i="18" s="1"/>
  <c r="N441" i="18"/>
  <c r="O441" i="18" s="1"/>
  <c r="N443" i="18"/>
  <c r="O443" i="18" s="1"/>
  <c r="N444" i="18"/>
  <c r="O444" i="18" s="1"/>
  <c r="N445" i="18"/>
  <c r="O445" i="18" s="1"/>
  <c r="N447" i="18"/>
  <c r="O447" i="18" s="1"/>
  <c r="N448" i="18"/>
  <c r="N454" i="18"/>
  <c r="O454" i="18" s="1"/>
  <c r="N455" i="18"/>
  <c r="N457" i="18"/>
  <c r="N459" i="18"/>
  <c r="N461" i="18"/>
  <c r="N462" i="18"/>
  <c r="O462" i="18" s="1"/>
  <c r="N466" i="18"/>
  <c r="O466" i="18" s="1"/>
  <c r="N467" i="18"/>
  <c r="N468" i="18"/>
  <c r="O468" i="18" s="1"/>
  <c r="N474" i="18"/>
  <c r="N475" i="18"/>
  <c r="N477" i="18"/>
  <c r="O477" i="18" s="1"/>
  <c r="N478" i="18"/>
  <c r="O478" i="18" s="1"/>
  <c r="N479" i="18"/>
  <c r="N481" i="18"/>
  <c r="O481" i="18" s="1"/>
  <c r="N483" i="18"/>
  <c r="N484" i="18"/>
  <c r="O484" i="18" s="1"/>
  <c r="N485" i="18"/>
  <c r="O485" i="18" s="1"/>
  <c r="N495" i="18"/>
  <c r="O495" i="18" s="1"/>
  <c r="N496" i="18"/>
  <c r="N499" i="18"/>
  <c r="O499" i="18" s="1"/>
  <c r="N501" i="18"/>
  <c r="N502" i="18"/>
  <c r="O502" i="18" s="1"/>
  <c r="N504" i="18"/>
  <c r="N505" i="18"/>
  <c r="N506" i="18"/>
  <c r="O506" i="18" s="1"/>
  <c r="N507" i="18"/>
  <c r="O507" i="18" s="1"/>
  <c r="N508" i="18"/>
  <c r="O508" i="18" s="1"/>
  <c r="N509" i="18"/>
  <c r="O509" i="18" s="1"/>
  <c r="N513" i="18"/>
  <c r="N514" i="18"/>
  <c r="O514" i="18" s="1"/>
  <c r="N518" i="18"/>
  <c r="N519" i="18"/>
  <c r="N522" i="18"/>
  <c r="N526" i="18"/>
  <c r="N529" i="18"/>
  <c r="O529" i="18" s="1"/>
  <c r="N533" i="18"/>
  <c r="O533" i="18" s="1"/>
  <c r="N535" i="18"/>
  <c r="O535" i="18" s="1"/>
  <c r="N536" i="18"/>
  <c r="O536" i="18" s="1"/>
  <c r="N537" i="18"/>
  <c r="N538" i="18"/>
  <c r="N539" i="18"/>
  <c r="N542" i="18"/>
  <c r="N543" i="18"/>
  <c r="N544" i="18"/>
  <c r="O544" i="18" s="1"/>
  <c r="N545" i="18"/>
  <c r="O545" i="18" s="1"/>
  <c r="N546" i="18"/>
  <c r="N557" i="18"/>
  <c r="O557" i="18" s="1"/>
  <c r="N559" i="18"/>
  <c r="N562" i="18"/>
  <c r="N563" i="18"/>
  <c r="O563" i="18" s="1"/>
  <c r="N564" i="18"/>
  <c r="N565" i="18"/>
  <c r="N568" i="18"/>
  <c r="O568" i="18" s="1"/>
  <c r="N569" i="18"/>
  <c r="O569" i="18" s="1"/>
  <c r="N575" i="18"/>
  <c r="O575" i="18" s="1"/>
  <c r="N577" i="18"/>
  <c r="O577" i="18" s="1"/>
  <c r="N579" i="18"/>
  <c r="N581" i="18"/>
  <c r="O581" i="18" s="1"/>
  <c r="N593" i="18"/>
  <c r="N597" i="18"/>
  <c r="O597" i="18" s="1"/>
  <c r="N598" i="18"/>
  <c r="N599" i="18"/>
  <c r="N602" i="18"/>
  <c r="N603" i="18"/>
  <c r="O603" i="18" s="1"/>
  <c r="N604" i="18"/>
  <c r="N606" i="18"/>
  <c r="N607" i="18"/>
  <c r="O607" i="18" s="1"/>
  <c r="N614" i="18"/>
  <c r="O614" i="18" s="1"/>
  <c r="N615" i="18"/>
  <c r="N618" i="18"/>
  <c r="O618" i="18" s="1"/>
  <c r="N620" i="18"/>
  <c r="O620" i="18" s="1"/>
  <c r="N621" i="18"/>
  <c r="O621" i="18" s="1"/>
  <c r="N622" i="18"/>
  <c r="N625" i="18"/>
  <c r="O625" i="18" s="1"/>
  <c r="N626" i="18"/>
  <c r="N627" i="18"/>
  <c r="N629" i="18"/>
  <c r="N633" i="18"/>
  <c r="N634" i="18"/>
  <c r="N635" i="18"/>
  <c r="N637" i="18"/>
  <c r="O637" i="18" s="1"/>
  <c r="N639" i="18"/>
  <c r="O639" i="18" s="1"/>
  <c r="N643" i="18"/>
  <c r="O643" i="18" s="1"/>
  <c r="N644" i="18"/>
  <c r="O644" i="18" s="1"/>
  <c r="N647" i="18"/>
  <c r="N648" i="18"/>
  <c r="O648" i="18" s="1"/>
  <c r="N649" i="18"/>
  <c r="N655" i="18"/>
  <c r="L655" i="18" s="1"/>
  <c r="N656" i="18"/>
  <c r="N659" i="18"/>
  <c r="O659" i="18" s="1"/>
  <c r="N661" i="18"/>
  <c r="O661" i="18" s="1"/>
  <c r="N662" i="18"/>
  <c r="O662" i="18" s="1"/>
  <c r="N666" i="18"/>
  <c r="O666" i="18" s="1"/>
  <c r="N667" i="18"/>
  <c r="O667" i="18" s="1"/>
  <c r="N669" i="18"/>
  <c r="N677" i="18"/>
  <c r="O677" i="18" s="1"/>
  <c r="N679" i="18"/>
  <c r="N683" i="18"/>
  <c r="O683" i="18" s="1"/>
  <c r="N685" i="18"/>
  <c r="O685" i="18" s="1"/>
  <c r="N686" i="18"/>
  <c r="O686" i="18" s="1"/>
  <c r="N688" i="18"/>
  <c r="O688" i="18" s="1"/>
  <c r="N695" i="18"/>
  <c r="O695" i="18" s="1"/>
  <c r="N698" i="18"/>
  <c r="N699" i="18"/>
  <c r="O699" i="18" s="1"/>
  <c r="N701" i="18"/>
  <c r="O701" i="18" s="1"/>
  <c r="N705" i="18"/>
  <c r="O705" i="18" s="1"/>
  <c r="N707" i="18"/>
  <c r="O707" i="18" s="1"/>
  <c r="N709" i="18"/>
  <c r="N713" i="18"/>
  <c r="N715" i="18"/>
  <c r="N716" i="18"/>
  <c r="O716" i="18" s="1"/>
  <c r="N717" i="18"/>
  <c r="O717" i="18" s="1"/>
  <c r="N718" i="18"/>
  <c r="N719" i="18"/>
  <c r="O719" i="18" s="1"/>
  <c r="N721" i="18"/>
  <c r="O721" i="18" s="1"/>
  <c r="N724" i="18"/>
  <c r="N725" i="18"/>
  <c r="O725" i="18" s="1"/>
  <c r="N729" i="18"/>
  <c r="O729" i="18" s="1"/>
  <c r="N733" i="18"/>
  <c r="N737" i="18"/>
  <c r="N739" i="18"/>
  <c r="N742" i="18"/>
  <c r="O742" i="18" s="1"/>
  <c r="N743" i="18"/>
  <c r="O743" i="18" s="1"/>
  <c r="N744" i="18"/>
  <c r="O744" i="18" s="1"/>
  <c r="N745" i="18"/>
  <c r="N747" i="18"/>
  <c r="O747" i="18" s="1"/>
  <c r="N748" i="18"/>
  <c r="O748" i="18" s="1"/>
  <c r="N749" i="18"/>
  <c r="N755" i="18"/>
  <c r="N756" i="18"/>
  <c r="N757" i="18"/>
  <c r="N764" i="18"/>
  <c r="O764" i="18" s="1"/>
  <c r="N769" i="18"/>
  <c r="O769" i="18" s="1"/>
  <c r="N777" i="18"/>
  <c r="O777" i="18" s="1"/>
  <c r="N778" i="18"/>
  <c r="N779" i="18"/>
  <c r="O779" i="18" s="1"/>
  <c r="N781" i="18"/>
  <c r="N783" i="18"/>
  <c r="O783" i="18" s="1"/>
  <c r="N784" i="18"/>
  <c r="O784" i="18" s="1"/>
  <c r="N785" i="18"/>
  <c r="O785" i="18" s="1"/>
  <c r="N786" i="18"/>
  <c r="N787" i="18"/>
  <c r="N788" i="18"/>
  <c r="O788" i="18" s="1"/>
  <c r="N799" i="18"/>
  <c r="N801" i="18"/>
  <c r="O801" i="18" s="1"/>
  <c r="N803" i="18"/>
  <c r="O803" i="18" s="1"/>
  <c r="N806" i="18"/>
  <c r="O806" i="18" s="1"/>
  <c r="N807" i="18"/>
  <c r="O807" i="18" s="1"/>
  <c r="N808" i="18"/>
  <c r="O808" i="18" s="1"/>
  <c r="N809" i="18"/>
  <c r="N813" i="18"/>
  <c r="N815" i="18"/>
  <c r="N818" i="18"/>
  <c r="O818" i="18" s="1"/>
  <c r="N822" i="18"/>
  <c r="O822" i="18" s="1"/>
  <c r="N824" i="18"/>
  <c r="N825" i="18"/>
  <c r="L825" i="18" s="1"/>
  <c r="N826" i="18"/>
  <c r="L826" i="18" s="1"/>
  <c r="N829" i="18"/>
  <c r="N833" i="18"/>
  <c r="O833" i="18" s="1"/>
  <c r="N837" i="18"/>
  <c r="N843" i="18"/>
  <c r="L843" i="18" s="1"/>
  <c r="N845" i="18"/>
  <c r="L845" i="18" s="1"/>
  <c r="N846" i="18"/>
  <c r="L846" i="18" s="1"/>
  <c r="N847" i="18"/>
  <c r="L847" i="18" s="1"/>
  <c r="N848" i="18"/>
  <c r="N853" i="18"/>
  <c r="L853" i="18" s="1"/>
  <c r="N854" i="18"/>
  <c r="L854" i="18" s="1"/>
  <c r="N855" i="18"/>
  <c r="L855" i="18" s="1"/>
  <c r="N858" i="18"/>
  <c r="L858" i="18" s="1"/>
  <c r="N859" i="18"/>
  <c r="L859" i="18" s="1"/>
  <c r="N863" i="18"/>
  <c r="O863" i="18" s="1"/>
  <c r="N869" i="18"/>
  <c r="O869" i="18" s="1"/>
  <c r="N873" i="18"/>
  <c r="L873" i="18" s="1"/>
  <c r="N874" i="18"/>
  <c r="L874" i="18" s="1"/>
  <c r="N877" i="18"/>
  <c r="L877" i="18" s="1"/>
  <c r="N878" i="18"/>
  <c r="L878" i="18" s="1"/>
  <c r="N882" i="18"/>
  <c r="L882" i="18" s="1"/>
  <c r="N883" i="18"/>
  <c r="L883" i="18" s="1"/>
  <c r="N885" i="18"/>
  <c r="N887" i="18"/>
  <c r="N889" i="18"/>
  <c r="N893" i="18"/>
  <c r="L893" i="18" s="1"/>
  <c r="N894" i="18"/>
  <c r="O894" i="18" s="1"/>
  <c r="N897" i="18"/>
  <c r="N898" i="18"/>
  <c r="L898" i="18" s="1"/>
  <c r="N901" i="18"/>
  <c r="L901" i="18" s="1"/>
  <c r="N902" i="18"/>
  <c r="N903" i="18"/>
  <c r="L903" i="18" s="1"/>
  <c r="N905" i="18"/>
  <c r="N906" i="18"/>
  <c r="L906" i="18" s="1"/>
  <c r="N907" i="18"/>
  <c r="L907" i="18" s="1"/>
  <c r="N909" i="18"/>
  <c r="N913" i="18"/>
  <c r="L913" i="18" s="1"/>
  <c r="N915" i="18"/>
  <c r="O915" i="18" s="1"/>
  <c r="N916" i="18"/>
  <c r="N917" i="18"/>
  <c r="O917" i="18" s="1"/>
  <c r="N925" i="18"/>
  <c r="O925" i="18" s="1"/>
  <c r="N926" i="18"/>
  <c r="L926" i="18" s="1"/>
  <c r="N928" i="18"/>
  <c r="L928" i="18" s="1"/>
  <c r="N933" i="18"/>
  <c r="L933" i="18" s="1"/>
  <c r="N934" i="18"/>
  <c r="L934" i="18" s="1"/>
  <c r="N935" i="18"/>
  <c r="L935" i="18" s="1"/>
  <c r="N936" i="18"/>
  <c r="L936" i="18" s="1"/>
  <c r="N937" i="18"/>
  <c r="L937" i="18" s="1"/>
  <c r="N938" i="18"/>
  <c r="L938" i="18" s="1"/>
  <c r="N939" i="18"/>
  <c r="L939" i="18" s="1"/>
  <c r="N942" i="18"/>
  <c r="L942" i="18" s="1"/>
  <c r="N944" i="18"/>
  <c r="N946" i="18"/>
  <c r="N948" i="18"/>
  <c r="L948" i="18" s="1"/>
  <c r="N954" i="18"/>
  <c r="L954" i="18" s="1"/>
  <c r="N955" i="18"/>
  <c r="N956" i="18"/>
  <c r="N959" i="18"/>
  <c r="N964" i="18"/>
  <c r="N965" i="18"/>
  <c r="L965" i="18" s="1"/>
  <c r="N966" i="18"/>
  <c r="N973" i="18"/>
  <c r="N975" i="18"/>
  <c r="L975" i="18" s="1"/>
  <c r="N978" i="18"/>
  <c r="L978" i="18" s="1"/>
  <c r="N983" i="18"/>
  <c r="L983" i="18" s="1"/>
  <c r="N985" i="18"/>
  <c r="N987" i="18"/>
  <c r="L987" i="18" s="1"/>
  <c r="N988" i="18"/>
  <c r="L988" i="18" s="1"/>
  <c r="N989" i="18"/>
  <c r="N993" i="18"/>
  <c r="N996" i="18"/>
  <c r="L996" i="18" s="1"/>
  <c r="N997" i="18"/>
  <c r="L997" i="18" s="1"/>
  <c r="N998" i="18"/>
  <c r="L998" i="18" s="1"/>
  <c r="N999" i="18"/>
  <c r="O999" i="18" s="1"/>
  <c r="N1007" i="18"/>
  <c r="L1007" i="18" s="1"/>
  <c r="N1009" i="18"/>
  <c r="N1013" i="18"/>
  <c r="N1015" i="18"/>
  <c r="O1015" i="18" s="1"/>
  <c r="N1016" i="18"/>
  <c r="N1018" i="18"/>
  <c r="N1024" i="18"/>
  <c r="L1024" i="18" s="1"/>
  <c r="N1025" i="18"/>
  <c r="O1025" i="18" s="1"/>
  <c r="N1027" i="18"/>
  <c r="O1027" i="18" s="1"/>
  <c r="N1028" i="18"/>
  <c r="O1028" i="18" s="1"/>
  <c r="N1029" i="18"/>
  <c r="O1029" i="18" s="1"/>
  <c r="N1033" i="18"/>
  <c r="O1033" i="18" s="1"/>
  <c r="N1034" i="18"/>
  <c r="O1034" i="18" s="1"/>
  <c r="N1037" i="18"/>
  <c r="O1037" i="18" s="1"/>
  <c r="N1038" i="18"/>
  <c r="L1038" i="18" s="1"/>
  <c r="N1043" i="18"/>
  <c r="N1044" i="18"/>
  <c r="O1044" i="18" s="1"/>
  <c r="N1046" i="18"/>
  <c r="L1046" i="18" s="1"/>
  <c r="N1047" i="18"/>
  <c r="L1047" i="18" s="1"/>
  <c r="N1049" i="18"/>
  <c r="L1049" i="18" s="1"/>
  <c r="N1054" i="18"/>
  <c r="L1054" i="18" s="1"/>
  <c r="N1056" i="18"/>
  <c r="L1056" i="18" s="1"/>
  <c r="N1058" i="18"/>
  <c r="L1058" i="18" s="1"/>
  <c r="N1065" i="18"/>
  <c r="L1065" i="18" s="1"/>
  <c r="N1066" i="18"/>
  <c r="L1066" i="18" s="1"/>
  <c r="N1067" i="18"/>
  <c r="N1068" i="18"/>
  <c r="N1069" i="18"/>
  <c r="L1069" i="18" s="1"/>
  <c r="N1075" i="18"/>
  <c r="O1075" i="18" s="1"/>
  <c r="N1076" i="18"/>
  <c r="L1076" i="18" s="1"/>
  <c r="N1077" i="18"/>
  <c r="L1077" i="18" s="1"/>
  <c r="N1078" i="18"/>
  <c r="L1078" i="18" s="1"/>
  <c r="N1083" i="18"/>
  <c r="N1088" i="18"/>
  <c r="N1089" i="18"/>
  <c r="N1093" i="18"/>
  <c r="L1093" i="18" s="1"/>
  <c r="N1095" i="18"/>
  <c r="L1095" i="18" s="1"/>
  <c r="N1097" i="18"/>
  <c r="L1097" i="18" s="1"/>
  <c r="N1098" i="18"/>
  <c r="L1098" i="18" s="1"/>
  <c r="N1106" i="18"/>
  <c r="N1107" i="18"/>
  <c r="O1107" i="18" s="1"/>
  <c r="N1108" i="18"/>
  <c r="O1108" i="18" s="1"/>
  <c r="N1113" i="18"/>
  <c r="O1113" i="18" s="1"/>
  <c r="N1115" i="18"/>
  <c r="N1117" i="18"/>
  <c r="L1117" i="18" s="1"/>
  <c r="N1122" i="18"/>
  <c r="N1127" i="18"/>
  <c r="L1127" i="18" s="1"/>
  <c r="N1128" i="18"/>
  <c r="L1128" i="18" s="1"/>
  <c r="N1129" i="18"/>
  <c r="N1135" i="18"/>
  <c r="L1135" i="18" s="1"/>
  <c r="N1136" i="18"/>
  <c r="L1136" i="18" s="1"/>
  <c r="N1137" i="18"/>
  <c r="L1137" i="18" s="1"/>
  <c r="N1138" i="18"/>
  <c r="L1138" i="18" s="1"/>
  <c r="N1144" i="18"/>
  <c r="N1148" i="18"/>
  <c r="O1148" i="18" s="1"/>
  <c r="N1149" i="18"/>
  <c r="N1153" i="18"/>
  <c r="O1153" i="18" s="1"/>
  <c r="N1155" i="18"/>
  <c r="O1155" i="18" s="1"/>
  <c r="N1156" i="18"/>
  <c r="O1156" i="18" s="1"/>
  <c r="N1157" i="18"/>
  <c r="L1157" i="18" s="1"/>
  <c r="N1163" i="18"/>
  <c r="L1163" i="18" s="1"/>
  <c r="N1167" i="18"/>
  <c r="N1168" i="18"/>
  <c r="N1175" i="18"/>
  <c r="L1175" i="18" s="1"/>
  <c r="N1176" i="18"/>
  <c r="L1176" i="18" s="1"/>
  <c r="N1177" i="18"/>
  <c r="L1177" i="18" s="1"/>
  <c r="N1178" i="18"/>
  <c r="L1178" i="18" s="1"/>
  <c r="N1179" i="18"/>
  <c r="L1179" i="18" s="1"/>
  <c r="N1182" i="18"/>
  <c r="L1182" i="18" s="1"/>
  <c r="N1188" i="18"/>
  <c r="N1189" i="18"/>
  <c r="O1189" i="18" s="1"/>
  <c r="N1195" i="18"/>
  <c r="L1195" i="18" s="1"/>
  <c r="N1196" i="18"/>
  <c r="L1196" i="18" s="1"/>
  <c r="N1197" i="18"/>
  <c r="L1197" i="18" s="1"/>
  <c r="N1202" i="18"/>
  <c r="L1202" i="18" s="1"/>
  <c r="N1203" i="18"/>
  <c r="L1203" i="18" s="1"/>
  <c r="N1205" i="18"/>
  <c r="N1206" i="18"/>
  <c r="N1209" i="18"/>
  <c r="L1209" i="18" s="1"/>
  <c r="N1213" i="18"/>
  <c r="L1213" i="18" s="1"/>
  <c r="N1216" i="18"/>
  <c r="N1217" i="18"/>
  <c r="O1217" i="18" s="1"/>
  <c r="N1218" i="18"/>
  <c r="L1218" i="18" s="1"/>
  <c r="N1219" i="18"/>
  <c r="L1219" i="18" s="1"/>
  <c r="N1224" i="18"/>
  <c r="L1224" i="18" s="1"/>
  <c r="N1226" i="18"/>
  <c r="N1229" i="18"/>
  <c r="N1234" i="18"/>
  <c r="L1234" i="18" s="1"/>
  <c r="N1236" i="18"/>
  <c r="L1236" i="18" s="1"/>
  <c r="N1237" i="18"/>
  <c r="L1237" i="18" s="1"/>
  <c r="N1238" i="18"/>
  <c r="L1238" i="18" s="1"/>
  <c r="N1243" i="18"/>
  <c r="N1244" i="18"/>
  <c r="L1244" i="18" s="1"/>
  <c r="N1245" i="18"/>
  <c r="L1245" i="18" s="1"/>
  <c r="N1246" i="18"/>
  <c r="L1246" i="18" s="1"/>
  <c r="N1247" i="18"/>
  <c r="L1247" i="18" s="1"/>
  <c r="N1248" i="18"/>
  <c r="L1248" i="18" s="1"/>
  <c r="N1253" i="18"/>
  <c r="N1256" i="18"/>
  <c r="N1258" i="18"/>
  <c r="L1258" i="18" s="1"/>
  <c r="N1265" i="18"/>
  <c r="N1266" i="18"/>
  <c r="N1268" i="18"/>
  <c r="L1268" i="18" s="1"/>
  <c r="N1269" i="18"/>
  <c r="N1275" i="18"/>
  <c r="L1275" i="18" s="1"/>
  <c r="N1276" i="18"/>
  <c r="N1278" i="18"/>
  <c r="L1278" i="18" s="1"/>
  <c r="N1285" i="18"/>
  <c r="L1285" i="18" s="1"/>
  <c r="N1286" i="18"/>
  <c r="N1293" i="18"/>
  <c r="L1293" i="18" s="1"/>
  <c r="N1296" i="18"/>
  <c r="N1305" i="18"/>
  <c r="O1305" i="18" s="1"/>
  <c r="N1309" i="18"/>
  <c r="L1309" i="18" s="1"/>
  <c r="N1316" i="18"/>
  <c r="L1316" i="18" s="1"/>
  <c r="N1317" i="18"/>
  <c r="N1325" i="18"/>
  <c r="N1333" i="18"/>
  <c r="L1333" i="18" s="1"/>
  <c r="N1335" i="18"/>
  <c r="L1335" i="18" s="1"/>
  <c r="N1337" i="18"/>
  <c r="O1337" i="18" s="1"/>
  <c r="N1338" i="18"/>
  <c r="N1339" i="18"/>
  <c r="N1345" i="18"/>
  <c r="O1345" i="18" s="1"/>
  <c r="N1346" i="18"/>
  <c r="L1346" i="18" s="1"/>
  <c r="N1348" i="18"/>
  <c r="L1348" i="18" s="1"/>
  <c r="N1349" i="18"/>
  <c r="L1349" i="18" s="1"/>
  <c r="N1356" i="18"/>
  <c r="L1356" i="18" s="1"/>
  <c r="N1357" i="18"/>
  <c r="N1358" i="18"/>
  <c r="N1364" i="18"/>
  <c r="L1364" i="18" s="1"/>
  <c r="N1365" i="18"/>
  <c r="N1368" i="18"/>
  <c r="N1369" i="18"/>
  <c r="L1369" i="18" s="1"/>
  <c r="N1373" i="18"/>
  <c r="L1373" i="18" s="1"/>
  <c r="N1382" i="18"/>
  <c r="O1382" i="18" s="1"/>
  <c r="N1387" i="18"/>
  <c r="L1387" i="18" s="1"/>
  <c r="N1388" i="18"/>
  <c r="L1388" i="18" s="1"/>
  <c r="N1389" i="18"/>
  <c r="L1389" i="18" s="1"/>
  <c r="N1397" i="18"/>
  <c r="L1397" i="18" s="1"/>
  <c r="N1399" i="18"/>
  <c r="L1399" i="18" s="1"/>
  <c r="N1404" i="18"/>
  <c r="N1405" i="18"/>
  <c r="L1405" i="18" s="1"/>
  <c r="N1409" i="18"/>
  <c r="L1409" i="18" s="1"/>
  <c r="N1413" i="18"/>
  <c r="N1415" i="18"/>
  <c r="L1415" i="18" s="1"/>
  <c r="N1418" i="18"/>
  <c r="L1418" i="18" s="1"/>
  <c r="N1424" i="18"/>
  <c r="L1424" i="18" s="1"/>
  <c r="N1428" i="18"/>
  <c r="N1433" i="18"/>
  <c r="L1433" i="18" s="1"/>
  <c r="N1436" i="18"/>
  <c r="N1438" i="18"/>
  <c r="N1442" i="18"/>
  <c r="L1442" i="18" s="1"/>
  <c r="N1443" i="18"/>
  <c r="L1443" i="18" s="1"/>
  <c r="N1447" i="18"/>
  <c r="L1447" i="18" s="1"/>
  <c r="N1448" i="18"/>
  <c r="N1456" i="18"/>
  <c r="L1456" i="18" s="1"/>
  <c r="N1458" i="18"/>
  <c r="L1458" i="18" s="1"/>
  <c r="N1459" i="18"/>
  <c r="L1459" i="18" s="1"/>
  <c r="N1464" i="18"/>
  <c r="O1464" i="18" s="1"/>
  <c r="N1467" i="18"/>
  <c r="O1467" i="18" s="1"/>
  <c r="N1469" i="18"/>
  <c r="N1478" i="18"/>
  <c r="O1478" i="18" s="1"/>
  <c r="N1483" i="18"/>
  <c r="O1483" i="18" s="1"/>
  <c r="N1484" i="18"/>
  <c r="N1485" i="18"/>
  <c r="O1485" i="18" s="1"/>
  <c r="N1486" i="18"/>
  <c r="N1489" i="18"/>
  <c r="O1489" i="18" s="1"/>
  <c r="N1493" i="18"/>
  <c r="N1495" i="18"/>
  <c r="O1495" i="18" s="1"/>
  <c r="N1503" i="18"/>
  <c r="O1503" i="18" s="1"/>
  <c r="N1506" i="18"/>
  <c r="N1507" i="18"/>
  <c r="O1507" i="18" s="1"/>
  <c r="N1508" i="18"/>
  <c r="N1513" i="18"/>
  <c r="N1515" i="18"/>
  <c r="O1515" i="18" s="1"/>
  <c r="N1518" i="18"/>
  <c r="O1518" i="18" s="1"/>
  <c r="N1523" i="18"/>
  <c r="O1523" i="18" s="1"/>
  <c r="N1524" i="18"/>
  <c r="N1526" i="18"/>
  <c r="O1526" i="18" s="1"/>
  <c r="N1528" i="18"/>
  <c r="O1528" i="18" s="1"/>
  <c r="N1536" i="18"/>
  <c r="O1536" i="18" s="1"/>
  <c r="N1538" i="18"/>
  <c r="N1545" i="18"/>
  <c r="N1546" i="18"/>
  <c r="O1546" i="18" s="1"/>
  <c r="N1547" i="18"/>
  <c r="N1549" i="18"/>
  <c r="O1549" i="18" s="1"/>
  <c r="N1553" i="18"/>
  <c r="O1553" i="18" s="1"/>
  <c r="N1556" i="18"/>
  <c r="O1556" i="18" s="1"/>
  <c r="N1557" i="18"/>
  <c r="N1558" i="18"/>
  <c r="N1564" i="18"/>
  <c r="L1564" i="18" s="1"/>
  <c r="N1567" i="18"/>
  <c r="L1567" i="18" s="1"/>
  <c r="N1568" i="18"/>
  <c r="L1568" i="18" s="1"/>
  <c r="N1575" i="18"/>
  <c r="L1575" i="18" s="1"/>
  <c r="N1576" i="18"/>
  <c r="N1583" i="18"/>
  <c r="L1583" i="18" s="1"/>
  <c r="N1586" i="18"/>
  <c r="N1587" i="18"/>
  <c r="L1587" i="18" s="1"/>
  <c r="N1593" i="18"/>
  <c r="O1593" i="18" s="1"/>
  <c r="N1595" i="18"/>
  <c r="O1595" i="18" s="1"/>
  <c r="N1596" i="18"/>
  <c r="O1596" i="18" s="1"/>
  <c r="N1598" i="18"/>
  <c r="N1604" i="18"/>
  <c r="O1604" i="18" s="1"/>
  <c r="N1606" i="18"/>
  <c r="O1606" i="18" s="1"/>
  <c r="N1608" i="18"/>
  <c r="O1608" i="18" s="1"/>
  <c r="N1615" i="18"/>
  <c r="N1624" i="18"/>
  <c r="O1624" i="18" s="1"/>
  <c r="N1626" i="18"/>
  <c r="N1627" i="18"/>
  <c r="N1633" i="18"/>
  <c r="O1633" i="18" s="1"/>
  <c r="N1636" i="18"/>
  <c r="O1636" i="18" s="1"/>
  <c r="N1638" i="18"/>
  <c r="O1638" i="18" s="1"/>
  <c r="N1643" i="18"/>
  <c r="O1643" i="18" s="1"/>
  <c r="N1644" i="18"/>
  <c r="O1644" i="18" s="1"/>
  <c r="N1646" i="18"/>
  <c r="O1646" i="18" s="1"/>
  <c r="N1648" i="18"/>
  <c r="O1648" i="18" s="1"/>
  <c r="N1649" i="18"/>
  <c r="O1649" i="18" s="1"/>
  <c r="N1655" i="18"/>
  <c r="O1655" i="18" s="1"/>
  <c r="N1656" i="18"/>
  <c r="O1656" i="18" s="1"/>
  <c r="N1659" i="18"/>
  <c r="N1662" i="18"/>
  <c r="O1662" i="18" s="1"/>
  <c r="N1663" i="18"/>
  <c r="O1663" i="18" s="1"/>
  <c r="N1664" i="18"/>
  <c r="N1665" i="18"/>
  <c r="O1665" i="18" s="1"/>
  <c r="N1666" i="18"/>
  <c r="O1666" i="18" s="1"/>
  <c r="N1668" i="18"/>
  <c r="O1668" i="18" s="1"/>
  <c r="N1669" i="18"/>
  <c r="O1669" i="18" s="1"/>
  <c r="N1683" i="18"/>
  <c r="N1686" i="18"/>
  <c r="N1688" i="18"/>
  <c r="N1689" i="18"/>
  <c r="O1689" i="18" s="1"/>
  <c r="N1693" i="18"/>
  <c r="N1695" i="18"/>
  <c r="O1695" i="18" s="1"/>
  <c r="N1697" i="18"/>
  <c r="N1703" i="18"/>
  <c r="O1703" i="18" s="1"/>
  <c r="N1706" i="18"/>
  <c r="O1706" i="18" s="1"/>
  <c r="N1708" i="18"/>
  <c r="O1708" i="18" s="1"/>
  <c r="N1715" i="18"/>
  <c r="N1716" i="18"/>
  <c r="N1717" i="18"/>
  <c r="N1723" i="18"/>
  <c r="N1724" i="18"/>
  <c r="L1724" i="18" s="1"/>
  <c r="N1726" i="18"/>
  <c r="L1726" i="18" s="1"/>
  <c r="N1728" i="18"/>
  <c r="O1728" i="18" s="1"/>
  <c r="N1735" i="18"/>
  <c r="N1743" i="18"/>
  <c r="N1744" i="18"/>
  <c r="O1744" i="18" s="1"/>
  <c r="N1746" i="18"/>
  <c r="N1747" i="18"/>
  <c r="O1747" i="18" s="1"/>
  <c r="N1753" i="18"/>
  <c r="O1753" i="18" s="1"/>
  <c r="N1763" i="18"/>
  <c r="O1763" i="18" s="1"/>
  <c r="N1764" i="18"/>
  <c r="N1766" i="18"/>
  <c r="N1768" i="18"/>
  <c r="O1768" i="18" s="1"/>
  <c r="N1773" i="18"/>
  <c r="O1773" i="18" s="1"/>
  <c r="N1775" i="18"/>
  <c r="O1775" i="18" s="1"/>
  <c r="N1776" i="18"/>
  <c r="O1776" i="18" s="1"/>
  <c r="N1778" i="18"/>
  <c r="O1778" i="18" s="1"/>
  <c r="N1783" i="18"/>
  <c r="O1783" i="18" s="1"/>
  <c r="N1786" i="18"/>
  <c r="O1786" i="18" s="1"/>
  <c r="N1788" i="18"/>
  <c r="O1788" i="18" s="1"/>
  <c r="N1795" i="18"/>
  <c r="N1804" i="18"/>
  <c r="O1804" i="18" s="1"/>
  <c r="N1807" i="18"/>
  <c r="O1807" i="18" s="1"/>
  <c r="N1809" i="18"/>
  <c r="L1809" i="18" s="1"/>
  <c r="N1813" i="18"/>
  <c r="L1813" i="18" s="1"/>
  <c r="N1816" i="18"/>
  <c r="L1816" i="18" s="1"/>
  <c r="N1818" i="18"/>
  <c r="O1818" i="18" s="1"/>
  <c r="N1823" i="18"/>
  <c r="N1824" i="18"/>
  <c r="O1824" i="18" s="1"/>
  <c r="N1833" i="18"/>
  <c r="L1833" i="18" s="1"/>
  <c r="N1836" i="18"/>
  <c r="N1839" i="18"/>
  <c r="L1839" i="18" s="1"/>
  <c r="N1844" i="18"/>
  <c r="N1845" i="18"/>
  <c r="O1845" i="18" s="1"/>
  <c r="N1846" i="18"/>
  <c r="O1846" i="18" s="1"/>
  <c r="N1847" i="18"/>
  <c r="O1847" i="18" s="1"/>
  <c r="N1855" i="18"/>
  <c r="O1855" i="18" s="1"/>
  <c r="N1856" i="18"/>
  <c r="O1856" i="18" s="1"/>
  <c r="N1857" i="18"/>
  <c r="O1857" i="18" s="1"/>
  <c r="N1858" i="18"/>
  <c r="O1858" i="18" s="1"/>
  <c r="N1864" i="18"/>
  <c r="L1864" i="18" s="1"/>
  <c r="N1866" i="18"/>
  <c r="L1866" i="18" s="1"/>
  <c r="N1867" i="18"/>
  <c r="L1867" i="18" s="1"/>
  <c r="N1868" i="18"/>
  <c r="L1868" i="18" s="1"/>
  <c r="N1878" i="18"/>
  <c r="L1878" i="18" s="1"/>
  <c r="N1883" i="18"/>
  <c r="N1887" i="18"/>
  <c r="O1887" i="18" s="1"/>
  <c r="N1898" i="18"/>
  <c r="O1898" i="18" s="1"/>
  <c r="N1906" i="18"/>
  <c r="N1915" i="18"/>
  <c r="L1915" i="18" s="1"/>
  <c r="N1926" i="18"/>
  <c r="N1927" i="18"/>
  <c r="N1928" i="18"/>
  <c r="N1933" i="18"/>
  <c r="O1933" i="18" s="1"/>
  <c r="N1935" i="18"/>
  <c r="N1938" i="18"/>
  <c r="O1938" i="18" s="1"/>
  <c r="N1942" i="18"/>
  <c r="O1942" i="18" s="1"/>
  <c r="N1943" i="18"/>
  <c r="O1943" i="18" s="1"/>
  <c r="N1947" i="18"/>
  <c r="L1947" i="18" s="1"/>
  <c r="N1949" i="18"/>
  <c r="L1949" i="18" s="1"/>
  <c r="N1963" i="18"/>
  <c r="L1963" i="18" s="1"/>
  <c r="N1964" i="18"/>
  <c r="L1964" i="18" s="1"/>
  <c r="N1966" i="18"/>
  <c r="L1966" i="18" s="1"/>
  <c r="N1967" i="18"/>
  <c r="L1967" i="18" s="1"/>
  <c r="N1973" i="18"/>
  <c r="N1983" i="18"/>
  <c r="L1983" i="18" s="1"/>
  <c r="N1984" i="18"/>
  <c r="N1986" i="18"/>
  <c r="N1988" i="18"/>
  <c r="L1988" i="18" s="1"/>
  <c r="N1989" i="18"/>
  <c r="L1989" i="18" s="1"/>
  <c r="N2003" i="18"/>
  <c r="L2003" i="18" s="1"/>
  <c r="N2006" i="18"/>
  <c r="L2006" i="18" s="1"/>
  <c r="N2009" i="18"/>
  <c r="L2009" i="18" s="1"/>
  <c r="N2013" i="18"/>
  <c r="N2015" i="18"/>
  <c r="L2015" i="18" s="1"/>
  <c r="N2016" i="18"/>
  <c r="L2016" i="18" s="1"/>
  <c r="N2018" i="18"/>
  <c r="L2018" i="18" s="1"/>
  <c r="N2026" i="18"/>
  <c r="N2028" i="18"/>
  <c r="N2029" i="18"/>
  <c r="L2029" i="18" s="1"/>
  <c r="N2035" i="18"/>
  <c r="L2035" i="18" s="1"/>
  <c r="N2036" i="18"/>
  <c r="L2036" i="18" s="1"/>
  <c r="N2037" i="18"/>
  <c r="N2043" i="18"/>
  <c r="L2043" i="18" s="1"/>
  <c r="N2044" i="18"/>
  <c r="L2044" i="18" s="1"/>
  <c r="N2046" i="18"/>
  <c r="L2046" i="18" s="1"/>
  <c r="N2049" i="18"/>
  <c r="O2049" i="18" s="1"/>
  <c r="N2055" i="18"/>
  <c r="L2055" i="18" s="1"/>
  <c r="N2066" i="18"/>
  <c r="L2066" i="18" s="1"/>
  <c r="N2068" i="18"/>
  <c r="O2068" i="18" s="1"/>
  <c r="N2069" i="18"/>
  <c r="O2069" i="18" s="1"/>
  <c r="N2073" i="18"/>
  <c r="N2075" i="18"/>
  <c r="O2075" i="18" s="1"/>
  <c r="N2084" i="18"/>
  <c r="N2086" i="18"/>
  <c r="O2" i="18"/>
  <c r="O6" i="18"/>
  <c r="O13" i="18"/>
  <c r="O14" i="18"/>
  <c r="O17" i="18"/>
  <c r="O18" i="18"/>
  <c r="O19" i="18"/>
  <c r="O20" i="18"/>
  <c r="O21" i="18"/>
  <c r="O22" i="18"/>
  <c r="O25" i="18"/>
  <c r="O27" i="18"/>
  <c r="O29" i="18"/>
  <c r="O33" i="18"/>
  <c r="O36" i="18"/>
  <c r="O39" i="18"/>
  <c r="O40" i="18"/>
  <c r="O42" i="18"/>
  <c r="O43" i="18"/>
  <c r="O45" i="18"/>
  <c r="O53" i="18"/>
  <c r="O54" i="18"/>
  <c r="O55" i="18"/>
  <c r="O56" i="18"/>
  <c r="O59" i="18"/>
  <c r="O60" i="18"/>
  <c r="O61" i="18"/>
  <c r="O65" i="18"/>
  <c r="O74" i="18"/>
  <c r="O75" i="18"/>
  <c r="O79" i="18"/>
  <c r="O80" i="18"/>
  <c r="O85" i="18"/>
  <c r="O86" i="18"/>
  <c r="O87" i="18"/>
  <c r="O94" i="18"/>
  <c r="O96" i="18"/>
  <c r="O97" i="18"/>
  <c r="O105" i="18"/>
  <c r="O117" i="18"/>
  <c r="O118" i="18"/>
  <c r="O119" i="18"/>
  <c r="O121" i="18"/>
  <c r="O122" i="18"/>
  <c r="O124" i="18"/>
  <c r="O125" i="18"/>
  <c r="O126" i="18"/>
  <c r="O128" i="18"/>
  <c r="O134" i="18"/>
  <c r="O136" i="18"/>
  <c r="O137" i="18"/>
  <c r="O145" i="18"/>
  <c r="O148" i="18"/>
  <c r="O149" i="18"/>
  <c r="O155" i="18"/>
  <c r="O157" i="18"/>
  <c r="O158" i="18"/>
  <c r="O163" i="18"/>
  <c r="O173" i="18"/>
  <c r="O176" i="18"/>
  <c r="O178" i="18"/>
  <c r="O180" i="18"/>
  <c r="O182" i="18"/>
  <c r="O183" i="18"/>
  <c r="O185" i="18"/>
  <c r="O187" i="18"/>
  <c r="O193" i="18"/>
  <c r="O194" i="18"/>
  <c r="O195" i="18"/>
  <c r="O196" i="18"/>
  <c r="O197" i="18"/>
  <c r="O199" i="18"/>
  <c r="O200" i="18"/>
  <c r="O203" i="18"/>
  <c r="O209" i="18"/>
  <c r="O214" i="18"/>
  <c r="O215" i="18"/>
  <c r="O216" i="18"/>
  <c r="O217" i="18"/>
  <c r="O219" i="18"/>
  <c r="O222" i="18"/>
  <c r="O223" i="18"/>
  <c r="O225" i="18"/>
  <c r="O226" i="18"/>
  <c r="O227" i="18"/>
  <c r="O229" i="18"/>
  <c r="O236" i="18"/>
  <c r="O239" i="18"/>
  <c r="O243" i="18"/>
  <c r="O246" i="18"/>
  <c r="O254" i="18"/>
  <c r="O257" i="18"/>
  <c r="O259" i="18"/>
  <c r="O261" i="18"/>
  <c r="O263" i="18"/>
  <c r="O264" i="18"/>
  <c r="O273" i="18"/>
  <c r="O274" i="18"/>
  <c r="O276" i="18"/>
  <c r="O282" i="18"/>
  <c r="O283" i="18"/>
  <c r="O286" i="18"/>
  <c r="O287" i="18"/>
  <c r="O288" i="18"/>
  <c r="O289" i="18"/>
  <c r="O294" i="18"/>
  <c r="O295" i="18"/>
  <c r="O303" i="18"/>
  <c r="O308" i="18"/>
  <c r="O314" i="18"/>
  <c r="O316" i="18"/>
  <c r="O318" i="18"/>
  <c r="O325" i="18"/>
  <c r="O326" i="18"/>
  <c r="O328" i="18"/>
  <c r="O334" i="18"/>
  <c r="O335" i="18"/>
  <c r="O336" i="18"/>
  <c r="O337" i="18"/>
  <c r="O338" i="18"/>
  <c r="O342" i="18"/>
  <c r="O343" i="18"/>
  <c r="O344" i="18"/>
  <c r="O347" i="18"/>
  <c r="O349" i="18"/>
  <c r="O355" i="18"/>
  <c r="O356" i="18"/>
  <c r="O358" i="18"/>
  <c r="O359" i="18"/>
  <c r="O366" i="18"/>
  <c r="O373" i="18"/>
  <c r="O376" i="18"/>
  <c r="O379" i="18"/>
  <c r="O385" i="18"/>
  <c r="O386" i="18"/>
  <c r="O387" i="18"/>
  <c r="O393" i="18"/>
  <c r="O394" i="18"/>
  <c r="O396" i="18"/>
  <c r="O397" i="18"/>
  <c r="O399" i="18"/>
  <c r="O402" i="18"/>
  <c r="O403" i="18"/>
  <c r="O408" i="18"/>
  <c r="O416" i="18"/>
  <c r="O417" i="18"/>
  <c r="O418" i="18"/>
  <c r="O419" i="18"/>
  <c r="O420" i="18"/>
  <c r="O422" i="18"/>
  <c r="O426" i="18"/>
  <c r="O428" i="18"/>
  <c r="O436" i="18"/>
  <c r="O440" i="18"/>
  <c r="O442" i="18"/>
  <c r="O448" i="18"/>
  <c r="O455" i="18"/>
  <c r="O457" i="18"/>
  <c r="O458" i="18"/>
  <c r="O459" i="18"/>
  <c r="O461" i="18"/>
  <c r="O463" i="18"/>
  <c r="O467" i="18"/>
  <c r="O474" i="18"/>
  <c r="O475" i="18"/>
  <c r="O479" i="18"/>
  <c r="O482" i="18"/>
  <c r="O483" i="18"/>
  <c r="O487" i="18"/>
  <c r="O496" i="18"/>
  <c r="O497" i="18"/>
  <c r="O498" i="18"/>
  <c r="O501" i="18"/>
  <c r="O504" i="18"/>
  <c r="O505" i="18"/>
  <c r="O513" i="18"/>
  <c r="O518" i="18"/>
  <c r="O519" i="18"/>
  <c r="O521" i="18"/>
  <c r="O522" i="18"/>
  <c r="O525" i="18"/>
  <c r="O526" i="18"/>
  <c r="O528" i="18"/>
  <c r="O537" i="18"/>
  <c r="O538" i="18"/>
  <c r="O539" i="18"/>
  <c r="O540" i="18"/>
  <c r="O542" i="18"/>
  <c r="O543" i="18"/>
  <c r="O546" i="18"/>
  <c r="O554" i="18"/>
  <c r="O556" i="18"/>
  <c r="O559" i="18"/>
  <c r="O561" i="18"/>
  <c r="O562" i="18"/>
  <c r="O564" i="18"/>
  <c r="O565" i="18"/>
  <c r="O574" i="18"/>
  <c r="O576" i="18"/>
  <c r="O584" i="18"/>
  <c r="O585" i="18"/>
  <c r="O587" i="18"/>
  <c r="O588" i="18"/>
  <c r="O593" i="18"/>
  <c r="O594" i="18"/>
  <c r="O595" i="18"/>
  <c r="O596" i="18"/>
  <c r="O598" i="18"/>
  <c r="O599" i="18"/>
  <c r="O602" i="18"/>
  <c r="O604" i="18"/>
  <c r="O606" i="18"/>
  <c r="O608" i="18"/>
  <c r="O615" i="18"/>
  <c r="O616" i="18"/>
  <c r="O617" i="18"/>
  <c r="O622" i="18"/>
  <c r="O623" i="18"/>
  <c r="O626" i="18"/>
  <c r="O627" i="18"/>
  <c r="O629" i="18"/>
  <c r="O633" i="18"/>
  <c r="O634" i="18"/>
  <c r="O635" i="18"/>
  <c r="O638" i="18"/>
  <c r="O642" i="18"/>
  <c r="O647" i="18"/>
  <c r="O649" i="18"/>
  <c r="O653" i="18"/>
  <c r="O655" i="18"/>
  <c r="O656" i="18"/>
  <c r="O657" i="18"/>
  <c r="O658" i="18"/>
  <c r="O663" i="18"/>
  <c r="O668" i="18"/>
  <c r="O669" i="18"/>
  <c r="O676" i="18"/>
  <c r="O679" i="18"/>
  <c r="O682" i="18"/>
  <c r="O694" i="18"/>
  <c r="O696" i="18"/>
  <c r="O698" i="18"/>
  <c r="O702" i="18"/>
  <c r="O703" i="18"/>
  <c r="O706" i="18"/>
  <c r="O713" i="18"/>
  <c r="O714" i="18"/>
  <c r="O715" i="18"/>
  <c r="O718" i="18"/>
  <c r="O723" i="18"/>
  <c r="O726" i="18"/>
  <c r="O728" i="18"/>
  <c r="O733" i="18"/>
  <c r="O734" i="18"/>
  <c r="O736" i="18"/>
  <c r="O737" i="18"/>
  <c r="O739" i="18"/>
  <c r="O745" i="18"/>
  <c r="O749" i="18"/>
  <c r="O753" i="18"/>
  <c r="O755" i="18"/>
  <c r="O756" i="18"/>
  <c r="O757" i="18"/>
  <c r="O763" i="18"/>
  <c r="O768" i="18"/>
  <c r="O775" i="18"/>
  <c r="O776" i="18"/>
  <c r="O778" i="18"/>
  <c r="O781" i="18"/>
  <c r="O786" i="18"/>
  <c r="O787" i="18"/>
  <c r="O789" i="18"/>
  <c r="O793" i="18"/>
  <c r="O796" i="18"/>
  <c r="O799" i="18"/>
  <c r="O805" i="18"/>
  <c r="O809" i="18"/>
  <c r="O813" i="18"/>
  <c r="O814" i="18"/>
  <c r="O815" i="18"/>
  <c r="O823" i="18"/>
  <c r="O826" i="18"/>
  <c r="O827" i="18"/>
  <c r="O828" i="18"/>
  <c r="O835" i="18"/>
  <c r="O836" i="18"/>
  <c r="O837" i="18"/>
  <c r="O839" i="18"/>
  <c r="O841" i="18"/>
  <c r="O843" i="18"/>
  <c r="O847" i="18"/>
  <c r="O855" i="18"/>
  <c r="O857" i="18"/>
  <c r="O859" i="18"/>
  <c r="O861" i="18"/>
  <c r="O868" i="18"/>
  <c r="O874" i="18"/>
  <c r="O876" i="18"/>
  <c r="O877" i="18"/>
  <c r="O878" i="18"/>
  <c r="O879" i="18"/>
  <c r="O888" i="18"/>
  <c r="O893" i="18"/>
  <c r="O896" i="18"/>
  <c r="O897" i="18"/>
  <c r="O899" i="18"/>
  <c r="O901" i="18"/>
  <c r="O902" i="18"/>
  <c r="O903" i="18"/>
  <c r="O906" i="18"/>
  <c r="O913" i="18"/>
  <c r="O916" i="18"/>
  <c r="O918" i="18"/>
  <c r="O919" i="18"/>
  <c r="O923" i="18"/>
  <c r="O927" i="18"/>
  <c r="O928" i="18"/>
  <c r="O936" i="18"/>
  <c r="O937" i="18"/>
  <c r="O943" i="18"/>
  <c r="O953" i="18"/>
  <c r="O954" i="18"/>
  <c r="O958" i="18"/>
  <c r="O963" i="18"/>
  <c r="O965" i="18"/>
  <c r="O966" i="18"/>
  <c r="O967" i="18"/>
  <c r="O968" i="18"/>
  <c r="O976" i="18"/>
  <c r="O978" i="18"/>
  <c r="O995" i="18"/>
  <c r="O997" i="18"/>
  <c r="O998" i="18"/>
  <c r="O1002" i="18"/>
  <c r="O1013" i="18"/>
  <c r="O1014" i="18"/>
  <c r="O1016" i="18"/>
  <c r="O1018" i="18"/>
  <c r="O1019" i="18"/>
  <c r="O1023" i="18"/>
  <c r="O1036" i="18"/>
  <c r="O1038" i="18"/>
  <c r="O1039" i="18"/>
  <c r="O1048" i="18"/>
  <c r="O1049" i="18"/>
  <c r="O1056" i="18"/>
  <c r="O1059" i="18"/>
  <c r="O1062" i="18"/>
  <c r="O1065" i="18"/>
  <c r="O1066" i="18"/>
  <c r="O1079" i="18"/>
  <c r="O1085" i="18"/>
  <c r="O1095" i="18"/>
  <c r="O1097" i="18"/>
  <c r="O1098" i="18"/>
  <c r="O1099" i="18"/>
  <c r="O1104" i="18"/>
  <c r="O1106" i="18"/>
  <c r="O1115" i="18"/>
  <c r="O1118" i="18"/>
  <c r="O1123" i="18"/>
  <c r="O1124" i="18"/>
  <c r="O1125" i="18"/>
  <c r="O1135" i="18"/>
  <c r="O1138" i="18"/>
  <c r="O1141" i="18"/>
  <c r="O1144" i="18"/>
  <c r="O1149" i="18"/>
  <c r="O1157" i="18"/>
  <c r="O1159" i="18"/>
  <c r="O1164" i="18"/>
  <c r="O1165" i="18"/>
  <c r="O1168" i="18"/>
  <c r="O1175" i="18"/>
  <c r="O1178" i="18"/>
  <c r="O1179" i="18"/>
  <c r="O1182" i="18"/>
  <c r="O1183" i="18"/>
  <c r="O1184" i="18"/>
  <c r="O1186" i="18"/>
  <c r="O1187" i="18"/>
  <c r="O1188" i="18"/>
  <c r="O1196" i="18"/>
  <c r="O1198" i="18"/>
  <c r="O1201" i="18"/>
  <c r="O1213" i="18"/>
  <c r="O1223" i="18"/>
  <c r="O1224" i="18"/>
  <c r="O1226" i="18"/>
  <c r="O1244" i="18"/>
  <c r="O1245" i="18"/>
  <c r="O1246" i="18"/>
  <c r="O1248" i="18"/>
  <c r="O1249" i="18"/>
  <c r="O1254" i="18"/>
  <c r="O1258" i="18"/>
  <c r="O1259" i="18"/>
  <c r="O1262" i="18"/>
  <c r="O1267" i="18"/>
  <c r="O1268" i="18"/>
  <c r="O1277" i="18"/>
  <c r="O1278" i="18"/>
  <c r="O1279" i="18"/>
  <c r="O1284" i="18"/>
  <c r="O1288" i="18"/>
  <c r="O1293" i="18"/>
  <c r="O1299" i="18"/>
  <c r="O1304" i="18"/>
  <c r="O1308" i="18"/>
  <c r="O1316" i="18"/>
  <c r="O1324" i="18"/>
  <c r="O1325" i="18"/>
  <c r="O1333" i="18"/>
  <c r="O1336" i="18"/>
  <c r="O1339" i="18"/>
  <c r="O1349" i="18"/>
  <c r="O1356" i="18"/>
  <c r="O1357" i="18"/>
  <c r="O1358" i="18"/>
  <c r="O1368" i="18"/>
  <c r="O1369" i="18"/>
  <c r="O1373" i="18"/>
  <c r="O1376" i="18"/>
  <c r="O1379" i="18"/>
  <c r="O1387" i="18"/>
  <c r="O1388" i="18"/>
  <c r="O1397" i="18"/>
  <c r="O1398" i="18"/>
  <c r="O1399" i="18"/>
  <c r="O1403" i="18"/>
  <c r="O1404" i="18"/>
  <c r="O1416" i="18"/>
  <c r="O1418" i="18"/>
  <c r="O1419" i="18"/>
  <c r="O1428" i="18"/>
  <c r="O1443" i="18"/>
  <c r="O1453" i="18"/>
  <c r="O1454" i="18"/>
  <c r="O1456" i="18"/>
  <c r="O1457" i="18"/>
  <c r="O1459" i="18"/>
  <c r="O1468" i="18"/>
  <c r="O1469" i="18"/>
  <c r="O1479" i="18"/>
  <c r="O1484" i="18"/>
  <c r="O1486" i="18"/>
  <c r="O1493" i="18"/>
  <c r="O1498" i="18"/>
  <c r="O1499" i="18"/>
  <c r="O1506" i="18"/>
  <c r="O1508" i="18"/>
  <c r="O1513" i="18"/>
  <c r="O1519" i="18"/>
  <c r="O1524" i="18"/>
  <c r="O1535" i="18"/>
  <c r="O1537" i="18"/>
  <c r="O1538" i="18"/>
  <c r="O1539" i="18"/>
  <c r="O1545" i="18"/>
  <c r="O1547" i="18"/>
  <c r="O1557" i="18"/>
  <c r="O1558" i="18"/>
  <c r="O1559" i="18"/>
  <c r="O1563" i="18"/>
  <c r="O1566" i="18"/>
  <c r="O1577" i="18"/>
  <c r="O1583" i="18"/>
  <c r="O1587" i="18"/>
  <c r="O1589" i="18"/>
  <c r="O1598" i="18"/>
  <c r="O1603" i="18"/>
  <c r="O1607" i="18"/>
  <c r="O1609" i="18"/>
  <c r="O1615" i="18"/>
  <c r="O1619" i="18"/>
  <c r="O1626" i="18"/>
  <c r="O1627" i="18"/>
  <c r="O1639" i="18"/>
  <c r="O1659" i="18"/>
  <c r="O1664" i="18"/>
  <c r="O1673" i="18"/>
  <c r="O1675" i="18"/>
  <c r="O1676" i="18"/>
  <c r="O1679" i="18"/>
  <c r="O1683" i="18"/>
  <c r="O1686" i="18"/>
  <c r="O1688" i="18"/>
  <c r="O1693" i="18"/>
  <c r="O1697" i="18"/>
  <c r="O1698" i="18"/>
  <c r="O1699" i="18"/>
  <c r="O1704" i="18"/>
  <c r="O1713" i="18"/>
  <c r="O1715" i="18"/>
  <c r="O1716" i="18"/>
  <c r="O1717" i="18"/>
  <c r="O1719" i="18"/>
  <c r="O1725" i="18"/>
  <c r="O1726" i="18"/>
  <c r="O1735" i="18"/>
  <c r="O1736" i="18"/>
  <c r="O1739" i="18"/>
  <c r="O1743" i="18"/>
  <c r="O1746" i="18"/>
  <c r="O1764" i="18"/>
  <c r="O1766" i="18"/>
  <c r="O1779" i="18"/>
  <c r="O1785" i="18"/>
  <c r="O1795" i="18"/>
  <c r="O1796" i="18"/>
  <c r="O1809" i="18"/>
  <c r="O1816" i="18"/>
  <c r="O1819" i="18"/>
  <c r="O1823" i="18"/>
  <c r="O1828" i="18"/>
  <c r="O1833" i="18"/>
  <c r="O1839" i="18"/>
  <c r="O1844" i="18"/>
  <c r="O1864" i="18"/>
  <c r="O1866" i="18"/>
  <c r="O1867" i="18"/>
  <c r="O1883" i="18"/>
  <c r="O1895" i="18"/>
  <c r="O1899" i="18"/>
  <c r="O1904" i="18"/>
  <c r="O1906" i="18"/>
  <c r="O1915" i="18"/>
  <c r="O1918" i="18"/>
  <c r="O1924" i="18"/>
  <c r="O1926" i="18"/>
  <c r="O1935" i="18"/>
  <c r="O1939" i="18"/>
  <c r="O1946" i="18"/>
  <c r="O1948" i="18"/>
  <c r="O1949" i="18"/>
  <c r="O1953" i="18"/>
  <c r="O1958" i="18"/>
  <c r="O1963" i="18"/>
  <c r="O1964" i="18"/>
  <c r="O1979" i="18"/>
  <c r="O1984" i="18"/>
  <c r="O1986" i="18"/>
  <c r="O1988" i="18"/>
  <c r="O1998" i="18"/>
  <c r="O2003" i="18"/>
  <c r="O2008" i="18"/>
  <c r="O2009" i="18"/>
  <c r="O2018" i="18"/>
  <c r="O2023" i="18"/>
  <c r="O2024" i="18"/>
  <c r="O2025" i="18"/>
  <c r="O2035" i="18"/>
  <c r="O2066" i="18"/>
  <c r="O2073" i="18"/>
  <c r="O2079" i="18"/>
  <c r="O2084" i="18"/>
  <c r="O2086" i="18"/>
  <c r="M6" i="19"/>
  <c r="J7" i="19"/>
  <c r="J6" i="19"/>
  <c r="L2116" i="2" l="1"/>
  <c r="O2116" i="2"/>
  <c r="L1754" i="2"/>
  <c r="O1754" i="2"/>
  <c r="L1494" i="2"/>
  <c r="O1494" i="2"/>
  <c r="L1769" i="2"/>
  <c r="O1769" i="2"/>
  <c r="L1204" i="2"/>
  <c r="O1204" i="2"/>
  <c r="L783" i="2"/>
  <c r="O783" i="2"/>
  <c r="M2234" i="2"/>
  <c r="N2234" i="2" s="1"/>
  <c r="M1974" i="2"/>
  <c r="N1974" i="2" s="1"/>
  <c r="O1974" i="2" s="1"/>
  <c r="L1159" i="2"/>
  <c r="O1159" i="2"/>
  <c r="L1672" i="2"/>
  <c r="O1672" i="2"/>
  <c r="L1056" i="2"/>
  <c r="O1056" i="2"/>
  <c r="L794" i="2"/>
  <c r="O794" i="2"/>
  <c r="L744" i="2"/>
  <c r="O744" i="2"/>
  <c r="L1472" i="2"/>
  <c r="O1472" i="2"/>
  <c r="L1671" i="2"/>
  <c r="O1671" i="2"/>
  <c r="L1591" i="2"/>
  <c r="O1591" i="2"/>
  <c r="L1652" i="2"/>
  <c r="O1652" i="2"/>
  <c r="L1528" i="2"/>
  <c r="O1528" i="2"/>
  <c r="L715" i="2"/>
  <c r="O715" i="2"/>
  <c r="L1115" i="2"/>
  <c r="O1115" i="2"/>
  <c r="L788" i="2"/>
  <c r="O788" i="2"/>
  <c r="L2135" i="2"/>
  <c r="O2135" i="2"/>
  <c r="L1719" i="2"/>
  <c r="O1719" i="2"/>
  <c r="L1559" i="2"/>
  <c r="O1559" i="2"/>
  <c r="L1219" i="2"/>
  <c r="O1219" i="2"/>
  <c r="L27" i="2"/>
  <c r="O27" i="2"/>
  <c r="L1676" i="2"/>
  <c r="O1676" i="2"/>
  <c r="O1694" i="2"/>
  <c r="O99" i="2"/>
  <c r="M2274" i="2"/>
  <c r="N2274" i="2" s="1"/>
  <c r="O2274" i="2" s="1"/>
  <c r="L2179" i="2"/>
  <c r="O2179" i="2"/>
  <c r="L1631" i="2"/>
  <c r="O1631" i="2"/>
  <c r="L230" i="2"/>
  <c r="O230" i="2"/>
  <c r="L2185" i="2"/>
  <c r="O2185" i="2"/>
  <c r="L348" i="2"/>
  <c r="O348" i="2"/>
  <c r="L1166" i="2"/>
  <c r="O1166" i="2"/>
  <c r="L1190" i="2"/>
  <c r="O1190" i="2"/>
  <c r="L1036" i="2"/>
  <c r="O1036" i="2"/>
  <c r="L503" i="2"/>
  <c r="O503" i="2"/>
  <c r="L236" i="2"/>
  <c r="O236" i="2"/>
  <c r="O1488" i="2"/>
  <c r="L1889" i="2"/>
  <c r="O1889" i="2"/>
  <c r="L1189" i="2"/>
  <c r="O1189" i="2"/>
  <c r="L1711" i="2"/>
  <c r="O1711" i="2"/>
  <c r="L1555" i="2"/>
  <c r="O1555" i="2"/>
  <c r="O2201" i="2"/>
  <c r="O1914" i="2"/>
  <c r="L1690" i="2"/>
  <c r="O1690" i="2"/>
  <c r="L167" i="2"/>
  <c r="O167" i="2"/>
  <c r="L72" i="2"/>
  <c r="O72" i="2"/>
  <c r="L1751" i="2"/>
  <c r="O1751" i="2"/>
  <c r="L1510" i="2"/>
  <c r="O1510" i="2"/>
  <c r="L278" i="2"/>
  <c r="O278" i="2"/>
  <c r="M2164" i="2"/>
  <c r="N2164" i="2" s="1"/>
  <c r="K2164" i="2"/>
  <c r="L1924" i="2"/>
  <c r="O1924" i="2"/>
  <c r="L1664" i="2"/>
  <c r="O1664" i="2"/>
  <c r="L784" i="2"/>
  <c r="O784" i="2"/>
  <c r="L284" i="2"/>
  <c r="O284" i="2"/>
  <c r="L264" i="2"/>
  <c r="O264" i="2"/>
  <c r="O358" i="2"/>
  <c r="L1912" i="2"/>
  <c r="O1912" i="2"/>
  <c r="L277" i="2"/>
  <c r="O277" i="2"/>
  <c r="L70" i="2"/>
  <c r="O70" i="2"/>
  <c r="L11" i="2"/>
  <c r="O11" i="2"/>
  <c r="L1603" i="2"/>
  <c r="O1603" i="2"/>
  <c r="O2188" i="2"/>
  <c r="O1794" i="2"/>
  <c r="O402" i="2"/>
  <c r="L2211" i="2"/>
  <c r="O2211" i="2"/>
  <c r="L1752" i="2"/>
  <c r="O1752" i="2"/>
  <c r="L1573" i="2"/>
  <c r="O1573" i="2"/>
  <c r="O1734" i="2"/>
  <c r="O1681" i="2"/>
  <c r="O1084" i="2"/>
  <c r="L719" i="2"/>
  <c r="O719" i="2"/>
  <c r="L1910" i="2"/>
  <c r="O1910" i="2"/>
  <c r="L1776" i="2"/>
  <c r="O1776" i="2"/>
  <c r="L732" i="2"/>
  <c r="O732" i="2"/>
  <c r="L158" i="2"/>
  <c r="O158" i="2"/>
  <c r="L109" i="2"/>
  <c r="O109" i="2"/>
  <c r="L87" i="2"/>
  <c r="O87" i="2"/>
  <c r="L64" i="2"/>
  <c r="O64" i="2"/>
  <c r="O1612" i="2"/>
  <c r="O1465" i="2"/>
  <c r="L1682" i="2"/>
  <c r="O1682" i="2"/>
  <c r="L2112" i="2"/>
  <c r="O2112" i="2"/>
  <c r="L1544" i="2"/>
  <c r="O1544" i="2"/>
  <c r="L1468" i="2"/>
  <c r="O1468" i="2"/>
  <c r="L1542" i="2"/>
  <c r="O1542" i="2"/>
  <c r="L756" i="2"/>
  <c r="O756" i="2"/>
  <c r="L368" i="2"/>
  <c r="O368" i="2"/>
  <c r="L345" i="2"/>
  <c r="O345" i="2"/>
  <c r="O1561" i="2"/>
  <c r="L1565" i="2"/>
  <c r="O1565" i="2"/>
  <c r="L1229" i="2"/>
  <c r="O1229" i="2"/>
  <c r="L362" i="2"/>
  <c r="O362" i="2"/>
  <c r="L105" i="2"/>
  <c r="O105" i="2"/>
  <c r="L2218" i="2"/>
  <c r="O2218" i="2"/>
  <c r="L1046" i="2"/>
  <c r="O1046" i="2"/>
  <c r="L785" i="2"/>
  <c r="O785" i="2"/>
  <c r="L84" i="2"/>
  <c r="O84" i="2"/>
  <c r="K2094" i="2"/>
  <c r="L1598" i="2"/>
  <c r="O1598" i="2"/>
  <c r="L998" i="2"/>
  <c r="O998" i="2"/>
  <c r="O1116" i="2"/>
  <c r="O773" i="2"/>
  <c r="L1791" i="2"/>
  <c r="O1791" i="2"/>
  <c r="L461" i="2"/>
  <c r="O461" i="2"/>
  <c r="M2154" i="2"/>
  <c r="N2154" i="2" s="1"/>
  <c r="O2154" i="2" s="1"/>
  <c r="L1574" i="2"/>
  <c r="O1574" i="2"/>
  <c r="L728" i="2"/>
  <c r="O728" i="2"/>
  <c r="L1732" i="2"/>
  <c r="O1732" i="2"/>
  <c r="L1615" i="2"/>
  <c r="O1615" i="2"/>
  <c r="L509" i="2"/>
  <c r="O509" i="2"/>
  <c r="L2255" i="2"/>
  <c r="O2255" i="2"/>
  <c r="L1691" i="2"/>
  <c r="O1691" i="2"/>
  <c r="L1463" i="2"/>
  <c r="O1463" i="2"/>
  <c r="L2236" i="2"/>
  <c r="O2236" i="2"/>
  <c r="L186" i="2"/>
  <c r="O186" i="2"/>
  <c r="L691" i="2"/>
  <c r="O691" i="2"/>
  <c r="L1796" i="2"/>
  <c r="O1796" i="2"/>
  <c r="L403" i="2"/>
  <c r="O403" i="2"/>
  <c r="L1556" i="2"/>
  <c r="O1556" i="2"/>
  <c r="L751" i="2"/>
  <c r="O751" i="2"/>
  <c r="L147" i="2"/>
  <c r="O147" i="2"/>
  <c r="L127" i="2"/>
  <c r="O127" i="2"/>
  <c r="L55" i="2"/>
  <c r="O55" i="2"/>
  <c r="L32" i="2"/>
  <c r="O32" i="2"/>
  <c r="O1592" i="2"/>
  <c r="L1766" i="2"/>
  <c r="O1766" i="2"/>
  <c r="L721" i="2"/>
  <c r="O721" i="2"/>
  <c r="K2314" i="2"/>
  <c r="M2314" i="2"/>
  <c r="N2314" i="2" s="1"/>
  <c r="M2294" i="2"/>
  <c r="N2294" i="2" s="1"/>
  <c r="L2294" i="2" s="1"/>
  <c r="K2294" i="2"/>
  <c r="K2254" i="2"/>
  <c r="M2254" i="2"/>
  <c r="N2254" i="2" s="1"/>
  <c r="K2214" i="2"/>
  <c r="M2214" i="2"/>
  <c r="N2214" i="2" s="1"/>
  <c r="K2194" i="2"/>
  <c r="M2194" i="2"/>
  <c r="N2194" i="2" s="1"/>
  <c r="M2174" i="2"/>
  <c r="N2174" i="2" s="1"/>
  <c r="O2174" i="2" s="1"/>
  <c r="K2174" i="2"/>
  <c r="M2134" i="2"/>
  <c r="N2134" i="2" s="1"/>
  <c r="K2134" i="2"/>
  <c r="M2114" i="2"/>
  <c r="N2114" i="2" s="1"/>
  <c r="K2114" i="2"/>
  <c r="M2074" i="2"/>
  <c r="N2074" i="2" s="1"/>
  <c r="O2074" i="2" s="1"/>
  <c r="K2074" i="2"/>
  <c r="K2054" i="2"/>
  <c r="M2054" i="2"/>
  <c r="N2054" i="2" s="1"/>
  <c r="O2054" i="2" s="1"/>
  <c r="M2034" i="2"/>
  <c r="N2034" i="2" s="1"/>
  <c r="O2034" i="2" s="1"/>
  <c r="K2034" i="2"/>
  <c r="K2014" i="2"/>
  <c r="M2014" i="2"/>
  <c r="N2014" i="2" s="1"/>
  <c r="O2014" i="2" s="1"/>
  <c r="K1994" i="2"/>
  <c r="M1994" i="2"/>
  <c r="N1994" i="2" s="1"/>
  <c r="O1994" i="2" s="1"/>
  <c r="L1894" i="2"/>
  <c r="O1894" i="2"/>
  <c r="L1814" i="2"/>
  <c r="O1814" i="2"/>
  <c r="L1774" i="2"/>
  <c r="O1774" i="2"/>
  <c r="L1714" i="2"/>
  <c r="O1714" i="2"/>
  <c r="L1674" i="2"/>
  <c r="O1674" i="2"/>
  <c r="L1634" i="2"/>
  <c r="O1634" i="2"/>
  <c r="L1614" i="2"/>
  <c r="O1614" i="2"/>
  <c r="L8" i="2"/>
  <c r="O8" i="2"/>
  <c r="O1715" i="2"/>
  <c r="O1654" i="2"/>
  <c r="L1168" i="2"/>
  <c r="O1168" i="2"/>
  <c r="L145" i="2"/>
  <c r="O145" i="2"/>
  <c r="L1725" i="2"/>
  <c r="O1725" i="2"/>
  <c r="L1224" i="2"/>
  <c r="O1224" i="2"/>
  <c r="L1161" i="2"/>
  <c r="O1161" i="2"/>
  <c r="L291" i="2"/>
  <c r="O291" i="2"/>
  <c r="L125" i="2"/>
  <c r="O125" i="2"/>
  <c r="L1466" i="2"/>
  <c r="O1466" i="2"/>
  <c r="L510" i="2"/>
  <c r="O510" i="2"/>
  <c r="O2192" i="2"/>
  <c r="O1485" i="2"/>
  <c r="O1044" i="2"/>
  <c r="O192" i="2"/>
  <c r="L221" i="2"/>
  <c r="O221" i="2"/>
  <c r="M2158" i="2"/>
  <c r="N2158" i="2" s="1"/>
  <c r="O2158" i="2" s="1"/>
  <c r="L1641" i="2"/>
  <c r="O1641" i="2"/>
  <c r="L1496" i="2"/>
  <c r="O1496" i="2"/>
  <c r="K2236" i="2"/>
  <c r="K2057" i="2"/>
  <c r="K1977" i="2"/>
  <c r="O1758" i="2"/>
  <c r="O1521" i="2"/>
  <c r="L1845" i="2"/>
  <c r="O1845" i="2"/>
  <c r="L12" i="2"/>
  <c r="O12" i="2"/>
  <c r="L1191" i="2"/>
  <c r="O1191" i="2"/>
  <c r="L407" i="2"/>
  <c r="O407" i="2"/>
  <c r="O2287" i="2"/>
  <c r="O1825" i="2"/>
  <c r="O1753" i="2"/>
  <c r="O1683" i="2"/>
  <c r="O1608" i="2"/>
  <c r="O1545" i="2"/>
  <c r="O1511" i="2"/>
  <c r="O1230" i="2"/>
  <c r="O672" i="2"/>
  <c r="O184" i="2"/>
  <c r="M2280" i="2"/>
  <c r="N2280" i="2" s="1"/>
  <c r="M2198" i="2"/>
  <c r="N2198" i="2" s="1"/>
  <c r="L2198" i="2" s="1"/>
  <c r="L2059" i="2"/>
  <c r="O2059" i="2"/>
  <c r="K2305" i="2"/>
  <c r="K2080" i="2"/>
  <c r="K1998" i="2"/>
  <c r="O2184" i="2"/>
  <c r="O1926" i="2"/>
  <c r="O1824" i="2"/>
  <c r="O1645" i="2"/>
  <c r="O1195" i="2"/>
  <c r="O1158" i="2"/>
  <c r="O135" i="2"/>
  <c r="O54" i="2"/>
  <c r="L1915" i="2"/>
  <c r="O1915" i="2"/>
  <c r="L53" i="2"/>
  <c r="O53" i="2"/>
  <c r="M2196" i="2"/>
  <c r="N2196" i="2" s="1"/>
  <c r="L2196" i="2" s="1"/>
  <c r="L770" i="2"/>
  <c r="O770" i="2"/>
  <c r="K2227" i="2"/>
  <c r="K2138" i="2"/>
  <c r="K1996" i="2"/>
  <c r="K2245" i="2"/>
  <c r="M2245" i="2"/>
  <c r="N2245" i="2" s="1"/>
  <c r="O2245" i="2" s="1"/>
  <c r="K1965" i="2"/>
  <c r="M1965" i="2"/>
  <c r="N1965" i="2" s="1"/>
  <c r="O1965" i="2" s="1"/>
  <c r="K2204" i="2"/>
  <c r="M2204" i="2"/>
  <c r="N2204" i="2" s="1"/>
  <c r="O2204" i="2" s="1"/>
  <c r="M2124" i="2"/>
  <c r="N2124" i="2" s="1"/>
  <c r="K2124" i="2"/>
  <c r="M2104" i="2"/>
  <c r="N2104" i="2" s="1"/>
  <c r="O2104" i="2" s="1"/>
  <c r="K2104" i="2"/>
  <c r="M2084" i="2"/>
  <c r="N2084" i="2" s="1"/>
  <c r="O2084" i="2" s="1"/>
  <c r="K2084" i="2"/>
  <c r="K2064" i="2"/>
  <c r="M2064" i="2"/>
  <c r="N2064" i="2" s="1"/>
  <c r="O2064" i="2" s="1"/>
  <c r="M2044" i="2"/>
  <c r="N2044" i="2" s="1"/>
  <c r="K2044" i="2"/>
  <c r="M2024" i="2"/>
  <c r="N2024" i="2" s="1"/>
  <c r="K2024" i="2"/>
  <c r="M1984" i="2"/>
  <c r="N1984" i="2" s="1"/>
  <c r="O1984" i="2" s="1"/>
  <c r="K1984" i="2"/>
  <c r="M1964" i="2"/>
  <c r="N1964" i="2" s="1"/>
  <c r="O1964" i="2" s="1"/>
  <c r="K1964" i="2"/>
  <c r="L1684" i="2"/>
  <c r="O1684" i="2"/>
  <c r="L304" i="2"/>
  <c r="O304" i="2"/>
  <c r="O2232" i="2"/>
  <c r="O2181" i="2"/>
  <c r="O2138" i="2"/>
  <c r="O2021" i="2"/>
  <c r="O1859" i="2"/>
  <c r="O1781" i="2"/>
  <c r="O1678" i="2"/>
  <c r="O1635" i="2"/>
  <c r="O1604" i="2"/>
  <c r="O1508" i="2"/>
  <c r="O1475" i="2"/>
  <c r="O1150" i="2"/>
  <c r="O1030" i="2"/>
  <c r="O664" i="2"/>
  <c r="O471" i="2"/>
  <c r="O350" i="2"/>
  <c r="O270" i="2"/>
  <c r="O178" i="2"/>
  <c r="M2096" i="2"/>
  <c r="N2096" i="2" s="1"/>
  <c r="O2096" i="2" s="1"/>
  <c r="K2216" i="2"/>
  <c r="K2165" i="2"/>
  <c r="K2136" i="2"/>
  <c r="K2107" i="2"/>
  <c r="K2077" i="2"/>
  <c r="K1967" i="2"/>
  <c r="M2144" i="2"/>
  <c r="N2144" i="2" s="1"/>
  <c r="K2144" i="2"/>
  <c r="O1923" i="2"/>
  <c r="O1890" i="2"/>
  <c r="O1778" i="2"/>
  <c r="O1712" i="2"/>
  <c r="O1506" i="2"/>
  <c r="O1075" i="2"/>
  <c r="O1028" i="2"/>
  <c r="O714" i="2"/>
  <c r="O663" i="2"/>
  <c r="O470" i="2"/>
  <c r="O215" i="2"/>
  <c r="O172" i="2"/>
  <c r="O10" i="2"/>
  <c r="L1232" i="2"/>
  <c r="O1232" i="2"/>
  <c r="K2287" i="2"/>
  <c r="K2018" i="2"/>
  <c r="O1816" i="2"/>
  <c r="O1633" i="2"/>
  <c r="O1601" i="2"/>
  <c r="O1504" i="2"/>
  <c r="O1070" i="2"/>
  <c r="O1026" i="2"/>
  <c r="O659" i="2"/>
  <c r="O508" i="2"/>
  <c r="O347" i="2"/>
  <c r="O129" i="2"/>
  <c r="L334" i="2"/>
  <c r="O334" i="2"/>
  <c r="L1021" i="2"/>
  <c r="O1021" i="2"/>
  <c r="K2017" i="2"/>
  <c r="O1921" i="2"/>
  <c r="O1775" i="2"/>
  <c r="O1599" i="2"/>
  <c r="L2219" i="2"/>
  <c r="O2219" i="2"/>
  <c r="L1782" i="2"/>
  <c r="O1782" i="2"/>
  <c r="L1549" i="2"/>
  <c r="O1549" i="2"/>
  <c r="L2004" i="2"/>
  <c r="O2004" i="2"/>
  <c r="L1586" i="2"/>
  <c r="O1586" i="2"/>
  <c r="L1203" i="2"/>
  <c r="O1203" i="2"/>
  <c r="L734" i="2"/>
  <c r="O734" i="2"/>
  <c r="L679" i="2"/>
  <c r="O679" i="2"/>
  <c r="M2180" i="2"/>
  <c r="N2180" i="2" s="1"/>
  <c r="O2180" i="2" s="1"/>
  <c r="K2180" i="2"/>
  <c r="M2120" i="2"/>
  <c r="N2120" i="2" s="1"/>
  <c r="L2120" i="2" s="1"/>
  <c r="K2120" i="2"/>
  <c r="M2060" i="2"/>
  <c r="N2060" i="2" s="1"/>
  <c r="K2060" i="2"/>
  <c r="M2020" i="2"/>
  <c r="N2020" i="2" s="1"/>
  <c r="O2020" i="2" s="1"/>
  <c r="K2020" i="2"/>
  <c r="O2269" i="2"/>
  <c r="O2131" i="2"/>
  <c r="O2012" i="2"/>
  <c r="O1812" i="2"/>
  <c r="O1184" i="2"/>
  <c r="O1061" i="2"/>
  <c r="O745" i="2"/>
  <c r="M2187" i="2"/>
  <c r="N2187" i="2" s="1"/>
  <c r="L2133" i="2"/>
  <c r="O2133" i="2"/>
  <c r="K2276" i="2"/>
  <c r="K2160" i="2"/>
  <c r="K1960" i="2"/>
  <c r="L2170" i="2"/>
  <c r="O2170" i="2"/>
  <c r="L1616" i="2"/>
  <c r="O1616" i="2"/>
  <c r="L1132" i="2"/>
  <c r="O1132" i="2"/>
  <c r="K2238" i="2"/>
  <c r="M2238" i="2"/>
  <c r="N2238" i="2" s="1"/>
  <c r="L2238" i="2" s="1"/>
  <c r="M2178" i="2"/>
  <c r="N2178" i="2" s="1"/>
  <c r="K2178" i="2"/>
  <c r="K2098" i="2"/>
  <c r="M2098" i="2"/>
  <c r="N2098" i="2" s="1"/>
  <c r="O2098" i="2" s="1"/>
  <c r="M2058" i="2"/>
  <c r="N2058" i="2" s="1"/>
  <c r="K2058" i="2"/>
  <c r="M2038" i="2"/>
  <c r="N2038" i="2" s="1"/>
  <c r="O2038" i="2" s="1"/>
  <c r="K2038" i="2"/>
  <c r="L1718" i="2"/>
  <c r="O1718" i="2"/>
  <c r="L1118" i="2"/>
  <c r="O1118" i="2"/>
  <c r="L78" i="2"/>
  <c r="O78" i="2"/>
  <c r="L1651" i="2"/>
  <c r="O1651" i="2"/>
  <c r="M2157" i="2"/>
  <c r="N2157" i="2" s="1"/>
  <c r="O2157" i="2" s="1"/>
  <c r="K2157" i="2"/>
  <c r="M2117" i="2"/>
  <c r="N2117" i="2" s="1"/>
  <c r="L2117" i="2" s="1"/>
  <c r="K2117" i="2"/>
  <c r="M1997" i="2"/>
  <c r="N1997" i="2" s="1"/>
  <c r="K1997" i="2"/>
  <c r="L758" i="2"/>
  <c r="O758" i="2"/>
  <c r="L1576" i="2"/>
  <c r="O1576" i="2"/>
  <c r="K2076" i="2"/>
  <c r="M2076" i="2"/>
  <c r="N2076" i="2" s="1"/>
  <c r="O2076" i="2" s="1"/>
  <c r="M2036" i="2"/>
  <c r="N2036" i="2" s="1"/>
  <c r="O2036" i="2" s="1"/>
  <c r="K2036" i="2"/>
  <c r="O2264" i="2"/>
  <c r="O1805" i="2"/>
  <c r="O1624" i="2"/>
  <c r="O1213" i="2"/>
  <c r="O1136" i="2"/>
  <c r="O1054" i="2"/>
  <c r="O1014" i="2"/>
  <c r="L112" i="2"/>
  <c r="O112" i="2"/>
  <c r="M2304" i="2"/>
  <c r="N2304" i="2" s="1"/>
  <c r="M2256" i="2"/>
  <c r="N2256" i="2" s="1"/>
  <c r="O2256" i="2" s="1"/>
  <c r="K2264" i="2"/>
  <c r="K2184" i="2"/>
  <c r="K2037" i="2"/>
  <c r="K2275" i="2"/>
  <c r="M2275" i="2"/>
  <c r="N2275" i="2" s="1"/>
  <c r="M2235" i="2"/>
  <c r="N2235" i="2" s="1"/>
  <c r="K2235" i="2"/>
  <c r="K2215" i="2"/>
  <c r="M2215" i="2"/>
  <c r="N2215" i="2" s="1"/>
  <c r="O2215" i="2" s="1"/>
  <c r="O1939" i="2"/>
  <c r="O1839" i="2"/>
  <c r="O1803" i="2"/>
  <c r="O1695" i="2"/>
  <c r="O1621" i="2"/>
  <c r="O1489" i="2"/>
  <c r="O1461" i="2"/>
  <c r="O1209" i="2"/>
  <c r="O1134" i="2"/>
  <c r="O684" i="2"/>
  <c r="O493" i="2"/>
  <c r="O154" i="2"/>
  <c r="O30" i="2"/>
  <c r="L475" i="2"/>
  <c r="O475" i="2"/>
  <c r="M2296" i="2"/>
  <c r="N2296" i="2" s="1"/>
  <c r="M1987" i="2"/>
  <c r="N1987" i="2" s="1"/>
  <c r="O1987" i="2" s="1"/>
  <c r="K1980" i="2"/>
  <c r="K2166" i="2"/>
  <c r="K2119" i="2"/>
  <c r="K2046" i="2"/>
  <c r="K2250" i="2"/>
  <c r="M2250" i="2"/>
  <c r="N2250" i="2" s="1"/>
  <c r="K2030" i="2"/>
  <c r="M2030" i="2"/>
  <c r="N2030" i="2" s="1"/>
  <c r="O2030" i="2" s="1"/>
  <c r="O1853" i="2"/>
  <c r="K2261" i="2"/>
  <c r="K2093" i="2"/>
  <c r="K1973" i="2"/>
  <c r="M2208" i="2"/>
  <c r="N2208" i="2" s="1"/>
  <c r="K2208" i="2"/>
  <c r="M2306" i="2"/>
  <c r="N2306" i="2" s="1"/>
  <c r="K2306" i="2"/>
  <c r="O725" i="2"/>
  <c r="O222" i="2"/>
  <c r="M2035" i="2"/>
  <c r="N2035" i="2" s="1"/>
  <c r="O2035" i="2" s="1"/>
  <c r="K2086" i="2"/>
  <c r="K2013" i="2"/>
  <c r="K1966" i="2"/>
  <c r="M2142" i="2"/>
  <c r="N2142" i="2" s="1"/>
  <c r="O2142" i="2" s="1"/>
  <c r="K2142" i="2"/>
  <c r="M2082" i="2"/>
  <c r="N2082" i="2" s="1"/>
  <c r="O2082" i="2" s="1"/>
  <c r="K2082" i="2"/>
  <c r="L1768" i="15"/>
  <c r="O1768" i="15"/>
  <c r="L1704" i="15"/>
  <c r="O1704" i="15"/>
  <c r="L1613" i="15"/>
  <c r="O1613" i="15"/>
  <c r="L1179" i="15"/>
  <c r="O1179" i="15"/>
  <c r="L1111" i="15"/>
  <c r="O1111" i="15"/>
  <c r="L1007" i="15"/>
  <c r="O1007" i="15"/>
  <c r="L869" i="15"/>
  <c r="O869" i="15"/>
  <c r="L546" i="15"/>
  <c r="O546" i="15"/>
  <c r="L1475" i="15"/>
  <c r="O1475" i="15"/>
  <c r="L1354" i="15"/>
  <c r="O1354" i="15"/>
  <c r="L1006" i="15"/>
  <c r="O1006" i="15"/>
  <c r="L868" i="15"/>
  <c r="O868" i="15"/>
  <c r="L1760" i="15"/>
  <c r="O1760" i="15"/>
  <c r="L1610" i="15"/>
  <c r="O1610" i="15"/>
  <c r="L1392" i="15"/>
  <c r="O1392" i="15"/>
  <c r="L1033" i="15"/>
  <c r="O1033" i="15"/>
  <c r="L897" i="15"/>
  <c r="O897" i="15"/>
  <c r="L1653" i="15"/>
  <c r="O1653" i="15"/>
  <c r="L1559" i="15"/>
  <c r="O1559" i="15"/>
  <c r="L1515" i="15"/>
  <c r="O1515" i="15"/>
  <c r="L1249" i="15"/>
  <c r="O1249" i="15"/>
  <c r="L768" i="15"/>
  <c r="O768" i="15"/>
  <c r="L1350" i="15"/>
  <c r="O1350" i="15"/>
  <c r="L1030" i="15"/>
  <c r="O1030" i="15"/>
  <c r="L57" i="15"/>
  <c r="O57" i="15"/>
  <c r="L1696" i="15"/>
  <c r="O1696" i="15"/>
  <c r="L1510" i="15"/>
  <c r="O1510" i="15"/>
  <c r="L1469" i="15"/>
  <c r="O1469" i="15"/>
  <c r="L1386" i="15"/>
  <c r="O1386" i="15"/>
  <c r="L1029" i="15"/>
  <c r="O1029" i="15"/>
  <c r="L1552" i="15"/>
  <c r="O1552" i="15"/>
  <c r="L1509" i="15"/>
  <c r="O1509" i="15"/>
  <c r="L1237" i="15"/>
  <c r="O1237" i="15"/>
  <c r="L1202" i="15"/>
  <c r="O1202" i="15"/>
  <c r="L757" i="15"/>
  <c r="O757" i="15"/>
  <c r="L1589" i="15"/>
  <c r="O1589" i="15"/>
  <c r="L1548" i="15"/>
  <c r="O1548" i="15"/>
  <c r="L852" i="15"/>
  <c r="O852" i="15"/>
  <c r="L1546" i="15"/>
  <c r="O1546" i="15"/>
  <c r="L1299" i="15"/>
  <c r="O1299" i="15"/>
  <c r="L1126" i="15"/>
  <c r="O1126" i="15"/>
  <c r="L1770" i="15"/>
  <c r="O1770" i="15"/>
  <c r="L1670" i="15"/>
  <c r="O1670" i="15"/>
  <c r="L1490" i="15"/>
  <c r="O1490" i="15"/>
  <c r="L884" i="15"/>
  <c r="O884" i="15"/>
  <c r="L1726" i="15"/>
  <c r="O1726" i="15"/>
  <c r="L1373" i="15"/>
  <c r="O1373" i="15"/>
  <c r="L1491" i="15"/>
  <c r="O1491" i="15"/>
  <c r="O662" i="15"/>
  <c r="L662" i="15"/>
  <c r="L632" i="15"/>
  <c r="O632" i="15"/>
  <c r="L1624" i="15"/>
  <c r="O1624" i="15"/>
  <c r="L1579" i="15"/>
  <c r="O1579" i="15"/>
  <c r="L1534" i="15"/>
  <c r="O1534" i="15"/>
  <c r="L1084" i="15"/>
  <c r="O1084" i="15"/>
  <c r="L1013" i="15"/>
  <c r="O1013" i="15"/>
  <c r="L750" i="15"/>
  <c r="O750" i="15"/>
  <c r="L1773" i="15"/>
  <c r="O1773" i="15"/>
  <c r="L1713" i="15"/>
  <c r="O1713" i="15"/>
  <c r="L1402" i="15"/>
  <c r="O1402" i="15"/>
  <c r="L810" i="15"/>
  <c r="O810" i="15"/>
  <c r="L1711" i="15"/>
  <c r="O1711" i="15"/>
  <c r="L1668" i="15"/>
  <c r="O1668" i="15"/>
  <c r="L1254" i="15"/>
  <c r="O1254" i="15"/>
  <c r="L1219" i="15"/>
  <c r="O1219" i="15"/>
  <c r="L1113" i="15"/>
  <c r="O1113" i="15"/>
  <c r="L1614" i="15"/>
  <c r="O1614" i="15"/>
  <c r="L1324" i="15"/>
  <c r="O1324" i="15"/>
  <c r="L1144" i="15"/>
  <c r="O1144" i="15"/>
  <c r="L1619" i="15"/>
  <c r="O1619" i="15"/>
  <c r="L1159" i="15"/>
  <c r="O1159" i="15"/>
  <c r="L653" i="15"/>
  <c r="O653" i="15"/>
  <c r="L1152" i="15"/>
  <c r="O1152" i="15"/>
  <c r="L933" i="15"/>
  <c r="O933" i="15"/>
  <c r="M1800" i="15"/>
  <c r="N1800" i="15" s="1"/>
  <c r="O1800" i="15" s="1"/>
  <c r="K1800" i="15"/>
  <c r="M1780" i="15"/>
  <c r="N1780" i="15" s="1"/>
  <c r="K1780" i="15"/>
  <c r="M1720" i="15"/>
  <c r="N1720" i="15" s="1"/>
  <c r="O1720" i="15" s="1"/>
  <c r="K1720" i="15"/>
  <c r="M1660" i="15"/>
  <c r="N1660" i="15" s="1"/>
  <c r="K1660" i="15"/>
  <c r="M1560" i="15"/>
  <c r="N1560" i="15" s="1"/>
  <c r="K1560" i="15"/>
  <c r="M1500" i="15"/>
  <c r="N1500" i="15" s="1"/>
  <c r="K1500" i="15"/>
  <c r="M1420" i="15"/>
  <c r="N1420" i="15" s="1"/>
  <c r="O1420" i="15" s="1"/>
  <c r="K1420" i="15"/>
  <c r="M1400" i="15"/>
  <c r="N1400" i="15" s="1"/>
  <c r="K1400" i="15"/>
  <c r="M1380" i="15"/>
  <c r="N1380" i="15" s="1"/>
  <c r="K1380" i="15"/>
  <c r="M1320" i="15"/>
  <c r="N1320" i="15" s="1"/>
  <c r="K1320" i="15"/>
  <c r="M1280" i="15"/>
  <c r="N1280" i="15" s="1"/>
  <c r="L1280" i="15" s="1"/>
  <c r="K1280" i="15"/>
  <c r="M1240" i="15"/>
  <c r="N1240" i="15" s="1"/>
  <c r="K1240" i="15"/>
  <c r="M1160" i="15"/>
  <c r="N1160" i="15" s="1"/>
  <c r="K1160" i="15"/>
  <c r="K1100" i="15"/>
  <c r="M1100" i="15"/>
  <c r="N1100" i="15" s="1"/>
  <c r="K1080" i="15"/>
  <c r="M1080" i="15"/>
  <c r="N1080" i="15" s="1"/>
  <c r="K1000" i="15"/>
  <c r="M1000" i="15"/>
  <c r="N1000" i="15" s="1"/>
  <c r="L1000" i="15" s="1"/>
  <c r="K880" i="15"/>
  <c r="M880" i="15"/>
  <c r="N880" i="15" s="1"/>
  <c r="K800" i="15"/>
  <c r="M800" i="15"/>
  <c r="N800" i="15" s="1"/>
  <c r="O800" i="15" s="1"/>
  <c r="K780" i="15"/>
  <c r="M780" i="15"/>
  <c r="N780" i="15" s="1"/>
  <c r="K740" i="15"/>
  <c r="M740" i="15"/>
  <c r="N740" i="15" s="1"/>
  <c r="O740" i="15" s="1"/>
  <c r="K720" i="15"/>
  <c r="M720" i="15"/>
  <c r="N720" i="15" s="1"/>
  <c r="M700" i="15"/>
  <c r="N700" i="15" s="1"/>
  <c r="K700" i="15"/>
  <c r="K620" i="15"/>
  <c r="M620" i="15"/>
  <c r="N620" i="15" s="1"/>
  <c r="M460" i="15"/>
  <c r="N460" i="15" s="1"/>
  <c r="O460" i="15" s="1"/>
  <c r="K460" i="15"/>
  <c r="K440" i="15"/>
  <c r="M440" i="15"/>
  <c r="N440" i="15" s="1"/>
  <c r="O440" i="15" s="1"/>
  <c r="K380" i="15"/>
  <c r="M380" i="15"/>
  <c r="N380" i="15" s="1"/>
  <c r="O380" i="15" s="1"/>
  <c r="O1599" i="15"/>
  <c r="O1406" i="15"/>
  <c r="O1368" i="15"/>
  <c r="O1309" i="15"/>
  <c r="O1270" i="15"/>
  <c r="O1049" i="15"/>
  <c r="O1008" i="15"/>
  <c r="O727" i="15"/>
  <c r="O13" i="15"/>
  <c r="O699" i="15"/>
  <c r="L699" i="15"/>
  <c r="M1806" i="15"/>
  <c r="N1806" i="15" s="1"/>
  <c r="M1710" i="15"/>
  <c r="N1710" i="15" s="1"/>
  <c r="M1550" i="15"/>
  <c r="N1550" i="15" s="1"/>
  <c r="L1550" i="15" s="1"/>
  <c r="M1426" i="15"/>
  <c r="N1426" i="15" s="1"/>
  <c r="M1060" i="15"/>
  <c r="N1060" i="15" s="1"/>
  <c r="O1060" i="15" s="1"/>
  <c r="M840" i="15"/>
  <c r="N840" i="15" s="1"/>
  <c r="M726" i="15"/>
  <c r="N726" i="15" s="1"/>
  <c r="M586" i="15"/>
  <c r="N586" i="15" s="1"/>
  <c r="K1750" i="15"/>
  <c r="K1120" i="15"/>
  <c r="K776" i="15"/>
  <c r="M1819" i="15"/>
  <c r="N1819" i="15" s="1"/>
  <c r="K1819" i="15"/>
  <c r="L1109" i="15"/>
  <c r="O1109" i="15"/>
  <c r="O1735" i="15"/>
  <c r="O1648" i="15"/>
  <c r="O1594" i="15"/>
  <c r="O1549" i="15"/>
  <c r="O1459" i="15"/>
  <c r="O1308" i="15"/>
  <c r="O1269" i="15"/>
  <c r="O1224" i="15"/>
  <c r="O684" i="15"/>
  <c r="O591" i="15"/>
  <c r="O11" i="15"/>
  <c r="M1804" i="15"/>
  <c r="N1804" i="15" s="1"/>
  <c r="M1150" i="15"/>
  <c r="N1150" i="15" s="1"/>
  <c r="M1090" i="15"/>
  <c r="N1090" i="15" s="1"/>
  <c r="M960" i="15"/>
  <c r="N960" i="15" s="1"/>
  <c r="O960" i="15" s="1"/>
  <c r="K1540" i="15"/>
  <c r="K580" i="15"/>
  <c r="L1210" i="15"/>
  <c r="O1210" i="15"/>
  <c r="O1794" i="15"/>
  <c r="O1686" i="15"/>
  <c r="O1455" i="15"/>
  <c r="O1399" i="15"/>
  <c r="L1052" i="15"/>
  <c r="O1052" i="15"/>
  <c r="L742" i="15"/>
  <c r="O742" i="15"/>
  <c r="L692" i="15"/>
  <c r="O692" i="15"/>
  <c r="M1586" i="15"/>
  <c r="N1586" i="15" s="1"/>
  <c r="M1180" i="15"/>
  <c r="N1180" i="15" s="1"/>
  <c r="O1180" i="15" s="1"/>
  <c r="K1797" i="15"/>
  <c r="M1797" i="15"/>
  <c r="N1797" i="15" s="1"/>
  <c r="K1737" i="15"/>
  <c r="M1737" i="15"/>
  <c r="N1737" i="15" s="1"/>
  <c r="M1517" i="15"/>
  <c r="N1517" i="15" s="1"/>
  <c r="K1517" i="15"/>
  <c r="K1497" i="15"/>
  <c r="M1497" i="15"/>
  <c r="N1497" i="15" s="1"/>
  <c r="L1497" i="15" s="1"/>
  <c r="K1437" i="15"/>
  <c r="M1437" i="15"/>
  <c r="N1437" i="15" s="1"/>
  <c r="L1437" i="15" s="1"/>
  <c r="K1397" i="15"/>
  <c r="M1397" i="15"/>
  <c r="N1397" i="15" s="1"/>
  <c r="K1257" i="15"/>
  <c r="M1257" i="15"/>
  <c r="N1257" i="15" s="1"/>
  <c r="O589" i="15"/>
  <c r="L1055" i="15"/>
  <c r="O1055" i="15"/>
  <c r="O774" i="15"/>
  <c r="L774" i="15"/>
  <c r="K1356" i="15"/>
  <c r="M1356" i="15"/>
  <c r="N1356" i="15" s="1"/>
  <c r="K1336" i="15"/>
  <c r="M1336" i="15"/>
  <c r="N1336" i="15" s="1"/>
  <c r="M1216" i="15"/>
  <c r="N1216" i="15" s="1"/>
  <c r="K1216" i="15"/>
  <c r="K1016" i="15"/>
  <c r="M1016" i="15"/>
  <c r="N1016" i="15" s="1"/>
  <c r="K956" i="15"/>
  <c r="M956" i="15"/>
  <c r="N956" i="15" s="1"/>
  <c r="O956" i="15" s="1"/>
  <c r="K876" i="15"/>
  <c r="M876" i="15"/>
  <c r="N876" i="15" s="1"/>
  <c r="K816" i="15"/>
  <c r="M816" i="15"/>
  <c r="N816" i="15" s="1"/>
  <c r="O816" i="15" s="1"/>
  <c r="K736" i="15"/>
  <c r="M736" i="15"/>
  <c r="N736" i="15" s="1"/>
  <c r="K716" i="15"/>
  <c r="M716" i="15"/>
  <c r="N716" i="15" s="1"/>
  <c r="O716" i="15" s="1"/>
  <c r="K696" i="15"/>
  <c r="M696" i="15"/>
  <c r="N696" i="15" s="1"/>
  <c r="K676" i="15"/>
  <c r="M676" i="15"/>
  <c r="N676" i="15" s="1"/>
  <c r="K616" i="15"/>
  <c r="M616" i="15"/>
  <c r="N616" i="15" s="1"/>
  <c r="O1682" i="15"/>
  <c r="O1590" i="15"/>
  <c r="O1396" i="15"/>
  <c r="O1353" i="15"/>
  <c r="O1259" i="15"/>
  <c r="O1002" i="15"/>
  <c r="O808" i="15"/>
  <c r="O719" i="15"/>
  <c r="O537" i="15"/>
  <c r="L847" i="15"/>
  <c r="O847" i="15"/>
  <c r="M1616" i="15"/>
  <c r="N1616" i="15" s="1"/>
  <c r="L1616" i="15" s="1"/>
  <c r="M1176" i="15"/>
  <c r="N1176" i="15" s="1"/>
  <c r="M1146" i="15"/>
  <c r="N1146" i="15" s="1"/>
  <c r="L1146" i="15" s="1"/>
  <c r="M896" i="15"/>
  <c r="N896" i="15" s="1"/>
  <c r="L896" i="15" s="1"/>
  <c r="M500" i="15"/>
  <c r="N500" i="15" s="1"/>
  <c r="O500" i="15" s="1"/>
  <c r="K1590" i="15"/>
  <c r="K1530" i="15"/>
  <c r="L1531" i="15"/>
  <c r="O1531" i="15"/>
  <c r="O1729" i="15"/>
  <c r="O1679" i="15"/>
  <c r="O1540" i="15"/>
  <c r="O1448" i="15"/>
  <c r="O999" i="15"/>
  <c r="O762" i="15"/>
  <c r="O674" i="15"/>
  <c r="O587" i="15"/>
  <c r="O689" i="15"/>
  <c r="L689" i="15"/>
  <c r="O673" i="15"/>
  <c r="O779" i="15"/>
  <c r="L779" i="15"/>
  <c r="M1656" i="15"/>
  <c r="N1656" i="15" s="1"/>
  <c r="L807" i="15"/>
  <c r="O807" i="15"/>
  <c r="K1633" i="15"/>
  <c r="M1633" i="15"/>
  <c r="N1633" i="15" s="1"/>
  <c r="O1633" i="15" s="1"/>
  <c r="O1584" i="15"/>
  <c r="O1494" i="15"/>
  <c r="O1390" i="15"/>
  <c r="O1194" i="15"/>
  <c r="O996" i="15"/>
  <c r="O672" i="15"/>
  <c r="M1746" i="15"/>
  <c r="N1746" i="15" s="1"/>
  <c r="L1746" i="15" s="1"/>
  <c r="M1450" i="15"/>
  <c r="N1450" i="15" s="1"/>
  <c r="M1140" i="15"/>
  <c r="N1140" i="15" s="1"/>
  <c r="L1014" i="15"/>
  <c r="O1014" i="15"/>
  <c r="M860" i="15"/>
  <c r="N860" i="15" s="1"/>
  <c r="O860" i="15" s="1"/>
  <c r="L770" i="15"/>
  <c r="O770" i="15"/>
  <c r="L576" i="15"/>
  <c r="O576" i="15"/>
  <c r="K1306" i="15"/>
  <c r="O1674" i="15"/>
  <c r="O1433" i="15"/>
  <c r="O1344" i="15"/>
  <c r="O1294" i="15"/>
  <c r="O1137" i="15"/>
  <c r="O842" i="15"/>
  <c r="O626" i="15"/>
  <c r="O574" i="15"/>
  <c r="L729" i="15"/>
  <c r="O729" i="15"/>
  <c r="M1790" i="15"/>
  <c r="N1790" i="15" s="1"/>
  <c r="L1790" i="15" s="1"/>
  <c r="M980" i="15"/>
  <c r="N980" i="15" s="1"/>
  <c r="O980" i="15" s="1"/>
  <c r="M920" i="15"/>
  <c r="N920" i="15" s="1"/>
  <c r="O920" i="15" s="1"/>
  <c r="L769" i="15"/>
  <c r="O769" i="15"/>
  <c r="L652" i="15"/>
  <c r="O652" i="15"/>
  <c r="L627" i="15"/>
  <c r="O627" i="15"/>
  <c r="L575" i="15"/>
  <c r="O575" i="15"/>
  <c r="K1640" i="15"/>
  <c r="K1580" i="15"/>
  <c r="O1431" i="15"/>
  <c r="O1252" i="15"/>
  <c r="O752" i="15"/>
  <c r="O668" i="15"/>
  <c r="L17" i="15"/>
  <c r="O17" i="15"/>
  <c r="L1571" i="15"/>
  <c r="O1571" i="15"/>
  <c r="L1302" i="15"/>
  <c r="O1302" i="15"/>
  <c r="K1650" i="15"/>
  <c r="M1650" i="15"/>
  <c r="N1650" i="15" s="1"/>
  <c r="M1570" i="15"/>
  <c r="N1570" i="15" s="1"/>
  <c r="K1570" i="15"/>
  <c r="K1470" i="15"/>
  <c r="M1470" i="15"/>
  <c r="N1470" i="15" s="1"/>
  <c r="M1430" i="15"/>
  <c r="N1430" i="15" s="1"/>
  <c r="K1430" i="15"/>
  <c r="M1370" i="15"/>
  <c r="N1370" i="15" s="1"/>
  <c r="K1370" i="15"/>
  <c r="K1310" i="15"/>
  <c r="M1310" i="15"/>
  <c r="N1310" i="15" s="1"/>
  <c r="M1190" i="15"/>
  <c r="N1190" i="15" s="1"/>
  <c r="K1190" i="15"/>
  <c r="M1170" i="15"/>
  <c r="N1170" i="15" s="1"/>
  <c r="K1170" i="15"/>
  <c r="K1130" i="15"/>
  <c r="M1130" i="15"/>
  <c r="N1130" i="15" s="1"/>
  <c r="L1130" i="15" s="1"/>
  <c r="K1110" i="15"/>
  <c r="M1110" i="15"/>
  <c r="N1110" i="15" s="1"/>
  <c r="K1050" i="15"/>
  <c r="M1050" i="15"/>
  <c r="N1050" i="15" s="1"/>
  <c r="O1628" i="15"/>
  <c r="O1529" i="15"/>
  <c r="O1289" i="15"/>
  <c r="O792" i="15"/>
  <c r="O667" i="15"/>
  <c r="O617" i="15"/>
  <c r="M1690" i="15"/>
  <c r="N1690" i="15" s="1"/>
  <c r="M1446" i="15"/>
  <c r="N1446" i="15" s="1"/>
  <c r="M1200" i="15"/>
  <c r="N1200" i="15" s="1"/>
  <c r="M1136" i="15"/>
  <c r="N1136" i="15" s="1"/>
  <c r="K1096" i="15"/>
  <c r="K906" i="15"/>
  <c r="O1489" i="15"/>
  <c r="O1384" i="15"/>
  <c r="O1337" i="15"/>
  <c r="O1026" i="15"/>
  <c r="O989" i="15"/>
  <c r="O934" i="15"/>
  <c r="O791" i="15"/>
  <c r="O707" i="15"/>
  <c r="O659" i="15"/>
  <c r="O31" i="15"/>
  <c r="L889" i="15"/>
  <c r="O889" i="15"/>
  <c r="M1606" i="15"/>
  <c r="N1606" i="15" s="1"/>
  <c r="M1410" i="15"/>
  <c r="N1410" i="15" s="1"/>
  <c r="M1106" i="15"/>
  <c r="N1106" i="15" s="1"/>
  <c r="M1040" i="15"/>
  <c r="N1040" i="15" s="1"/>
  <c r="O1040" i="15" s="1"/>
  <c r="M976" i="15"/>
  <c r="N976" i="15" s="1"/>
  <c r="K1346" i="15"/>
  <c r="K660" i="15"/>
  <c r="O1393" i="15"/>
  <c r="L1393" i="15"/>
  <c r="O1769" i="15"/>
  <c r="O1709" i="15"/>
  <c r="O1615" i="15"/>
  <c r="O1568" i="15"/>
  <c r="O1379" i="15"/>
  <c r="O1287" i="15"/>
  <c r="O1133" i="15"/>
  <c r="O1088" i="15"/>
  <c r="O1024" i="15"/>
  <c r="O789" i="15"/>
  <c r="O706" i="15"/>
  <c r="O657" i="15"/>
  <c r="M1777" i="15"/>
  <c r="N1777" i="15" s="1"/>
  <c r="M1730" i="15"/>
  <c r="N1730" i="15" s="1"/>
  <c r="M1604" i="15"/>
  <c r="N1604" i="15" s="1"/>
  <c r="M1564" i="15"/>
  <c r="N1564" i="15" s="1"/>
  <c r="M946" i="15"/>
  <c r="N946" i="15" s="1"/>
  <c r="O946" i="15" s="1"/>
  <c r="L888" i="15"/>
  <c r="O888" i="15"/>
  <c r="M826" i="15"/>
  <c r="N826" i="15" s="1"/>
  <c r="L826" i="15" s="1"/>
  <c r="L675" i="15"/>
  <c r="O675" i="15"/>
  <c r="K866" i="15"/>
  <c r="L1262" i="15"/>
  <c r="O1262" i="15"/>
  <c r="L544" i="15"/>
  <c r="O544" i="15"/>
  <c r="L4" i="15"/>
  <c r="O4" i="15"/>
  <c r="K1786" i="15"/>
  <c r="M1786" i="15"/>
  <c r="N1786" i="15" s="1"/>
  <c r="K1766" i="15"/>
  <c r="M1766" i="15"/>
  <c r="N1766" i="15" s="1"/>
  <c r="K1706" i="15"/>
  <c r="M1706" i="15"/>
  <c r="N1706" i="15" s="1"/>
  <c r="M1666" i="15"/>
  <c r="N1666" i="15" s="1"/>
  <c r="K1666" i="15"/>
  <c r="M1566" i="15"/>
  <c r="N1566" i="15" s="1"/>
  <c r="K1566" i="15"/>
  <c r="M1526" i="15"/>
  <c r="N1526" i="15" s="1"/>
  <c r="K1526" i="15"/>
  <c r="K1506" i="15"/>
  <c r="M1506" i="15"/>
  <c r="N1506" i="15" s="1"/>
  <c r="M1486" i="15"/>
  <c r="N1486" i="15" s="1"/>
  <c r="K1486" i="15"/>
  <c r="K1466" i="15"/>
  <c r="M1466" i="15"/>
  <c r="N1466" i="15" s="1"/>
  <c r="K1366" i="15"/>
  <c r="M1366" i="15"/>
  <c r="N1366" i="15" s="1"/>
  <c r="L1366" i="15" s="1"/>
  <c r="K1286" i="15"/>
  <c r="M1286" i="15"/>
  <c r="N1286" i="15" s="1"/>
  <c r="L1286" i="15" s="1"/>
  <c r="K1246" i="15"/>
  <c r="M1246" i="15"/>
  <c r="N1246" i="15" s="1"/>
  <c r="K1206" i="15"/>
  <c r="M1206" i="15"/>
  <c r="N1206" i="15" s="1"/>
  <c r="L1206" i="15" s="1"/>
  <c r="K1186" i="15"/>
  <c r="M1186" i="15"/>
  <c r="N1186" i="15" s="1"/>
  <c r="K1066" i="15"/>
  <c r="M1066" i="15"/>
  <c r="N1066" i="15" s="1"/>
  <c r="L1066" i="15" s="1"/>
  <c r="K1046" i="15"/>
  <c r="M1046" i="15"/>
  <c r="N1046" i="15" s="1"/>
  <c r="O1046" i="15" s="1"/>
  <c r="K986" i="15"/>
  <c r="M986" i="15"/>
  <c r="N986" i="15" s="1"/>
  <c r="O986" i="15" s="1"/>
  <c r="K966" i="15"/>
  <c r="M966" i="15"/>
  <c r="N966" i="15" s="1"/>
  <c r="O966" i="15" s="1"/>
  <c r="K886" i="15"/>
  <c r="M886" i="15"/>
  <c r="N886" i="15" s="1"/>
  <c r="M806" i="15"/>
  <c r="N806" i="15" s="1"/>
  <c r="K806" i="15"/>
  <c r="K786" i="15"/>
  <c r="M786" i="15"/>
  <c r="N786" i="15" s="1"/>
  <c r="M766" i="15"/>
  <c r="N766" i="15" s="1"/>
  <c r="K766" i="15"/>
  <c r="M686" i="15"/>
  <c r="N686" i="15" s="1"/>
  <c r="K686" i="15"/>
  <c r="K666" i="15"/>
  <c r="M666" i="15"/>
  <c r="N666" i="15" s="1"/>
  <c r="K646" i="15"/>
  <c r="M646" i="15"/>
  <c r="N646" i="15" s="1"/>
  <c r="O646" i="15" s="1"/>
  <c r="M606" i="15"/>
  <c r="N606" i="15" s="1"/>
  <c r="K606" i="15"/>
  <c r="K566" i="15"/>
  <c r="M566" i="15"/>
  <c r="N566" i="15" s="1"/>
  <c r="O566" i="15" s="1"/>
  <c r="K486" i="15"/>
  <c r="M486" i="15"/>
  <c r="N486" i="15" s="1"/>
  <c r="O486" i="15" s="1"/>
  <c r="K466" i="15"/>
  <c r="M466" i="15"/>
  <c r="N466" i="15" s="1"/>
  <c r="O466" i="15" s="1"/>
  <c r="K446" i="15"/>
  <c r="M446" i="15"/>
  <c r="N446" i="15" s="1"/>
  <c r="O446" i="15" s="1"/>
  <c r="K386" i="15"/>
  <c r="M386" i="15"/>
  <c r="N386" i="15" s="1"/>
  <c r="O386" i="15" s="1"/>
  <c r="K326" i="15"/>
  <c r="M326" i="15"/>
  <c r="N326" i="15" s="1"/>
  <c r="O326" i="15" s="1"/>
  <c r="M246" i="15"/>
  <c r="N246" i="15" s="1"/>
  <c r="O246" i="15" s="1"/>
  <c r="K246" i="15"/>
  <c r="K206" i="15"/>
  <c r="M206" i="15"/>
  <c r="N206" i="15" s="1"/>
  <c r="O206" i="15" s="1"/>
  <c r="K186" i="15"/>
  <c r="M186" i="15"/>
  <c r="N186" i="15" s="1"/>
  <c r="O186" i="15" s="1"/>
  <c r="K166" i="15"/>
  <c r="M166" i="15"/>
  <c r="N166" i="15" s="1"/>
  <c r="O166" i="15" s="1"/>
  <c r="K146" i="15"/>
  <c r="M146" i="15"/>
  <c r="N146" i="15" s="1"/>
  <c r="O146" i="15" s="1"/>
  <c r="L1072" i="15"/>
  <c r="O1072" i="15"/>
  <c r="L604" i="15"/>
  <c r="O604" i="15"/>
  <c r="L915" i="15"/>
  <c r="K1225" i="15"/>
  <c r="M1225" i="15"/>
  <c r="N1225" i="15" s="1"/>
  <c r="L1225" i="15" s="1"/>
  <c r="K685" i="15"/>
  <c r="M685" i="15"/>
  <c r="N685" i="15" s="1"/>
  <c r="M665" i="15"/>
  <c r="N665" i="15" s="1"/>
  <c r="K665" i="15"/>
  <c r="O1473" i="15"/>
  <c r="O1374" i="15"/>
  <c r="O1279" i="15"/>
  <c r="O1239" i="15"/>
  <c r="O917" i="15"/>
  <c r="L1115" i="15"/>
  <c r="O1115" i="15"/>
  <c r="M940" i="15"/>
  <c r="N940" i="15" s="1"/>
  <c r="O940" i="15" s="1"/>
  <c r="M820" i="15"/>
  <c r="N820" i="15" s="1"/>
  <c r="L615" i="15"/>
  <c r="O615" i="15"/>
  <c r="K1770" i="15"/>
  <c r="K1784" i="15"/>
  <c r="M1784" i="15"/>
  <c r="N1784" i="15" s="1"/>
  <c r="L1784" i="15" s="1"/>
  <c r="K1684" i="15"/>
  <c r="M1684" i="15"/>
  <c r="N1684" i="15" s="1"/>
  <c r="K1664" i="15"/>
  <c r="M1664" i="15"/>
  <c r="N1664" i="15" s="1"/>
  <c r="K1544" i="15"/>
  <c r="M1544" i="15"/>
  <c r="N1544" i="15" s="1"/>
  <c r="K1524" i="15"/>
  <c r="M1524" i="15"/>
  <c r="N1524" i="15" s="1"/>
  <c r="K1504" i="15"/>
  <c r="M1504" i="15"/>
  <c r="N1504" i="15" s="1"/>
  <c r="K1464" i="15"/>
  <c r="M1464" i="15"/>
  <c r="N1464" i="15" s="1"/>
  <c r="L1464" i="15" s="1"/>
  <c r="K1404" i="15"/>
  <c r="M1404" i="15"/>
  <c r="N1404" i="15" s="1"/>
  <c r="O1654" i="15"/>
  <c r="O1415" i="15"/>
  <c r="O1173" i="15"/>
  <c r="O1070" i="15"/>
  <c r="O873" i="15"/>
  <c r="O59" i="15"/>
  <c r="L1492" i="15"/>
  <c r="O1492" i="15"/>
  <c r="L974" i="15"/>
  <c r="O974" i="15"/>
  <c r="M1677" i="15"/>
  <c r="N1677" i="15" s="1"/>
  <c r="M1226" i="15"/>
  <c r="N1226" i="15" s="1"/>
  <c r="M756" i="15"/>
  <c r="N756" i="15" s="1"/>
  <c r="M400" i="15"/>
  <c r="N400" i="15" s="1"/>
  <c r="O400" i="15" s="1"/>
  <c r="O1694" i="15"/>
  <c r="O1609" i="15"/>
  <c r="O1555" i="15"/>
  <c r="O1413" i="15"/>
  <c r="O1372" i="15"/>
  <c r="O1315" i="15"/>
  <c r="O1275" i="15"/>
  <c r="O1232" i="15"/>
  <c r="O1119" i="15"/>
  <c r="O969" i="15"/>
  <c r="O872" i="15"/>
  <c r="O819" i="15"/>
  <c r="O776" i="15"/>
  <c r="O735" i="15"/>
  <c r="O647" i="15"/>
  <c r="O552" i="15"/>
  <c r="O16" i="15"/>
  <c r="M1357" i="15"/>
  <c r="N1357" i="15" s="1"/>
  <c r="M1326" i="15"/>
  <c r="N1326" i="15" s="1"/>
  <c r="M1290" i="15"/>
  <c r="N1290" i="15" s="1"/>
  <c r="L1290" i="15" s="1"/>
  <c r="M640" i="15"/>
  <c r="N640" i="15" s="1"/>
  <c r="M346" i="15"/>
  <c r="N346" i="15" s="1"/>
  <c r="O346" i="15" s="1"/>
  <c r="K1330" i="15"/>
  <c r="M220" i="15"/>
  <c r="N220" i="15" s="1"/>
  <c r="O220" i="15" s="1"/>
  <c r="K220" i="15"/>
  <c r="K200" i="15"/>
  <c r="M200" i="15"/>
  <c r="N200" i="15" s="1"/>
  <c r="O200" i="15" s="1"/>
  <c r="K777" i="15"/>
  <c r="M777" i="15"/>
  <c r="N777" i="15" s="1"/>
  <c r="K556" i="15"/>
  <c r="M556" i="15"/>
  <c r="N556" i="15" s="1"/>
  <c r="K456" i="15"/>
  <c r="M456" i="15"/>
  <c r="N456" i="15" s="1"/>
  <c r="O456" i="15" s="1"/>
  <c r="K436" i="15"/>
  <c r="M436" i="15"/>
  <c r="N436" i="15" s="1"/>
  <c r="O436" i="15" s="1"/>
  <c r="K416" i="15"/>
  <c r="M416" i="15"/>
  <c r="N416" i="15" s="1"/>
  <c r="O416" i="15" s="1"/>
  <c r="K356" i="15"/>
  <c r="M356" i="15"/>
  <c r="N356" i="15" s="1"/>
  <c r="O356" i="15" s="1"/>
  <c r="M296" i="15"/>
  <c r="N296" i="15" s="1"/>
  <c r="O296" i="15" s="1"/>
  <c r="K296" i="15"/>
  <c r="M136" i="15"/>
  <c r="N136" i="15" s="1"/>
  <c r="O136" i="15" s="1"/>
  <c r="K136" i="15"/>
  <c r="M36" i="15"/>
  <c r="N36" i="15" s="1"/>
  <c r="K36" i="15"/>
  <c r="O54" i="15"/>
  <c r="M1164" i="15"/>
  <c r="N1164" i="15" s="1"/>
  <c r="L1164" i="15" s="1"/>
  <c r="M997" i="15"/>
  <c r="N997" i="15" s="1"/>
  <c r="O997" i="15" s="1"/>
  <c r="M496" i="15"/>
  <c r="N496" i="15" s="1"/>
  <c r="O496" i="15" s="1"/>
  <c r="M340" i="15"/>
  <c r="N340" i="15" s="1"/>
  <c r="O340" i="15" s="1"/>
  <c r="K1010" i="15"/>
  <c r="M1513" i="15"/>
  <c r="N1513" i="15" s="1"/>
  <c r="K1513" i="15"/>
  <c r="M1759" i="15"/>
  <c r="N1759" i="15" s="1"/>
  <c r="M1573" i="15"/>
  <c r="N1573" i="15" s="1"/>
  <c r="M1077" i="15"/>
  <c r="N1077" i="15" s="1"/>
  <c r="M970" i="15"/>
  <c r="N970" i="15" s="1"/>
  <c r="M336" i="15"/>
  <c r="N336" i="15" s="1"/>
  <c r="O336" i="15" s="1"/>
  <c r="M516" i="15"/>
  <c r="N516" i="15" s="1"/>
  <c r="O516" i="15" s="1"/>
  <c r="K870" i="15"/>
  <c r="M870" i="15"/>
  <c r="N870" i="15" s="1"/>
  <c r="K830" i="15"/>
  <c r="M830" i="15"/>
  <c r="N830" i="15" s="1"/>
  <c r="M790" i="15"/>
  <c r="N790" i="15" s="1"/>
  <c r="L790" i="15" s="1"/>
  <c r="K790" i="15"/>
  <c r="M260" i="15"/>
  <c r="N260" i="15" s="1"/>
  <c r="O260" i="15" s="1"/>
  <c r="K1775" i="15"/>
  <c r="M937" i="15"/>
  <c r="N937" i="15" s="1"/>
  <c r="M536" i="15"/>
  <c r="N536" i="15" s="1"/>
  <c r="L536" i="15" s="1"/>
  <c r="K60" i="15"/>
  <c r="O1434" i="15"/>
  <c r="O893" i="15"/>
  <c r="O857" i="15"/>
  <c r="M1708" i="15"/>
  <c r="N1708" i="15" s="1"/>
  <c r="L1708" i="15" s="1"/>
  <c r="M1595" i="15"/>
  <c r="N1595" i="15" s="1"/>
  <c r="L1595" i="15" s="1"/>
  <c r="M1493" i="15"/>
  <c r="N1493" i="15" s="1"/>
  <c r="M1364" i="15"/>
  <c r="N1364" i="15" s="1"/>
  <c r="M1304" i="15"/>
  <c r="N1304" i="15" s="1"/>
  <c r="M1273" i="15"/>
  <c r="N1273" i="15" s="1"/>
  <c r="M1244" i="15"/>
  <c r="N1244" i="15" s="1"/>
  <c r="M1153" i="15"/>
  <c r="N1153" i="15" s="1"/>
  <c r="O1153" i="15" s="1"/>
  <c r="M964" i="15"/>
  <c r="N964" i="15" s="1"/>
  <c r="O964" i="15" s="1"/>
  <c r="M160" i="15"/>
  <c r="N160" i="15" s="1"/>
  <c r="O160" i="15" s="1"/>
  <c r="M66" i="15"/>
  <c r="N66" i="15" s="1"/>
  <c r="O66" i="15" s="1"/>
  <c r="K930" i="15"/>
  <c r="K276" i="15"/>
  <c r="K86" i="15"/>
  <c r="M106" i="15"/>
  <c r="N106" i="15" s="1"/>
  <c r="O106" i="15" s="1"/>
  <c r="K106" i="15"/>
  <c r="K345" i="15"/>
  <c r="M345" i="15"/>
  <c r="N345" i="15" s="1"/>
  <c r="O345" i="15" s="1"/>
  <c r="K265" i="15"/>
  <c r="M265" i="15"/>
  <c r="N265" i="15" s="1"/>
  <c r="O265" i="15" s="1"/>
  <c r="M984" i="15"/>
  <c r="N984" i="15" s="1"/>
  <c r="K984" i="15"/>
  <c r="M1815" i="15"/>
  <c r="N1815" i="15" s="1"/>
  <c r="O1815" i="15" s="1"/>
  <c r="M1453" i="15"/>
  <c r="N1453" i="15" s="1"/>
  <c r="L1453" i="15" s="1"/>
  <c r="M1037" i="15"/>
  <c r="N1037" i="15" s="1"/>
  <c r="M376" i="15"/>
  <c r="N376" i="15" s="1"/>
  <c r="O376" i="15" s="1"/>
  <c r="M180" i="15"/>
  <c r="N180" i="15" s="1"/>
  <c r="O180" i="15" s="1"/>
  <c r="K1639" i="15"/>
  <c r="K957" i="15"/>
  <c r="M850" i="15"/>
  <c r="N850" i="15" s="1"/>
  <c r="L850" i="15" s="1"/>
  <c r="M300" i="15"/>
  <c r="N300" i="15" s="1"/>
  <c r="O300" i="15" s="1"/>
  <c r="K1635" i="15"/>
  <c r="K1535" i="15"/>
  <c r="L1715" i="15"/>
  <c r="O1715" i="15"/>
  <c r="L1151" i="15"/>
  <c r="O1151" i="15"/>
  <c r="L991" i="15"/>
  <c r="O991" i="15"/>
  <c r="L1656" i="15"/>
  <c r="O1656" i="15"/>
  <c r="L1791" i="15"/>
  <c r="O1791" i="15"/>
  <c r="L1069" i="15"/>
  <c r="O1069" i="15"/>
  <c r="L562" i="15"/>
  <c r="O562" i="15"/>
  <c r="L1789" i="15"/>
  <c r="O1789" i="15"/>
  <c r="L1474" i="15"/>
  <c r="O1474" i="15"/>
  <c r="L1351" i="15"/>
  <c r="O1351" i="15"/>
  <c r="L1092" i="15"/>
  <c r="O1092" i="15"/>
  <c r="L1750" i="15"/>
  <c r="O1750" i="15"/>
  <c r="O1708" i="15"/>
  <c r="L1410" i="15"/>
  <c r="O1410" i="15"/>
  <c r="L584" i="15"/>
  <c r="O584" i="15"/>
  <c r="L1532" i="15"/>
  <c r="O1532" i="15"/>
  <c r="L1404" i="15"/>
  <c r="O1404" i="15"/>
  <c r="O1225" i="15"/>
  <c r="L1745" i="15"/>
  <c r="O1745" i="15"/>
  <c r="L1104" i="15"/>
  <c r="O1104" i="15"/>
  <c r="L1195" i="15"/>
  <c r="O1195" i="15"/>
  <c r="L987" i="15"/>
  <c r="O987" i="15"/>
  <c r="K1501" i="15"/>
  <c r="M1501" i="15"/>
  <c r="N1501" i="15" s="1"/>
  <c r="K1281" i="15"/>
  <c r="M1281" i="15"/>
  <c r="N1281" i="15" s="1"/>
  <c r="K1141" i="15"/>
  <c r="M1141" i="15"/>
  <c r="N1141" i="15" s="1"/>
  <c r="K981" i="15"/>
  <c r="M981" i="15"/>
  <c r="N981" i="15" s="1"/>
  <c r="K881" i="15"/>
  <c r="M881" i="15"/>
  <c r="N881" i="15" s="1"/>
  <c r="K801" i="15"/>
  <c r="M801" i="15"/>
  <c r="N801" i="15" s="1"/>
  <c r="K721" i="15"/>
  <c r="M721" i="15"/>
  <c r="N721" i="15" s="1"/>
  <c r="K641" i="15"/>
  <c r="M641" i="15"/>
  <c r="N641" i="15" s="1"/>
  <c r="K501" i="15"/>
  <c r="M501" i="15"/>
  <c r="N501" i="15" s="1"/>
  <c r="O501" i="15" s="1"/>
  <c r="K301" i="15"/>
  <c r="M301" i="15"/>
  <c r="N301" i="15" s="1"/>
  <c r="O301" i="15" s="1"/>
  <c r="K41" i="15"/>
  <c r="M41" i="15"/>
  <c r="N41" i="15" s="1"/>
  <c r="O41" i="15" s="1"/>
  <c r="O1746" i="15"/>
  <c r="O1438" i="15"/>
  <c r="O1414" i="15"/>
  <c r="O1391" i="15"/>
  <c r="O1312" i="15"/>
  <c r="O1264" i="15"/>
  <c r="O1212" i="15"/>
  <c r="O1130" i="15"/>
  <c r="O1102" i="15"/>
  <c r="O1047" i="15"/>
  <c r="O906" i="15"/>
  <c r="O846" i="15"/>
  <c r="O793" i="15"/>
  <c r="O708" i="15"/>
  <c r="L1230" i="15"/>
  <c r="O1230" i="15"/>
  <c r="L1100" i="15"/>
  <c r="O1100" i="15"/>
  <c r="L900" i="15"/>
  <c r="O900" i="15"/>
  <c r="L30" i="15"/>
  <c r="O30" i="15"/>
  <c r="M1778" i="15"/>
  <c r="N1778" i="15" s="1"/>
  <c r="M1525" i="15"/>
  <c r="N1525" i="15" s="1"/>
  <c r="M1285" i="15"/>
  <c r="N1285" i="15" s="1"/>
  <c r="L1010" i="15"/>
  <c r="O1010" i="15"/>
  <c r="K1701" i="15"/>
  <c r="M1701" i="15"/>
  <c r="N1701" i="15" s="1"/>
  <c r="K1461" i="15"/>
  <c r="M1461" i="15"/>
  <c r="N1461" i="15" s="1"/>
  <c r="K1321" i="15"/>
  <c r="M1321" i="15"/>
  <c r="N1321" i="15" s="1"/>
  <c r="K1181" i="15"/>
  <c r="M1181" i="15"/>
  <c r="N1181" i="15" s="1"/>
  <c r="K1021" i="15"/>
  <c r="M1021" i="15"/>
  <c r="N1021" i="15" s="1"/>
  <c r="K841" i="15"/>
  <c r="M841" i="15"/>
  <c r="N841" i="15" s="1"/>
  <c r="K761" i="15"/>
  <c r="M761" i="15"/>
  <c r="N761" i="15" s="1"/>
  <c r="K681" i="15"/>
  <c r="M681" i="15"/>
  <c r="N681" i="15" s="1"/>
  <c r="K621" i="15"/>
  <c r="M621" i="15"/>
  <c r="N621" i="15" s="1"/>
  <c r="K521" i="15"/>
  <c r="M521" i="15"/>
  <c r="N521" i="15" s="1"/>
  <c r="O521" i="15" s="1"/>
  <c r="K441" i="15"/>
  <c r="M441" i="15"/>
  <c r="N441" i="15" s="1"/>
  <c r="O441" i="15" s="1"/>
  <c r="K361" i="15"/>
  <c r="M361" i="15"/>
  <c r="N361" i="15" s="1"/>
  <c r="O361" i="15" s="1"/>
  <c r="K141" i="15"/>
  <c r="M141" i="15"/>
  <c r="N141" i="15" s="1"/>
  <c r="O141" i="15" s="1"/>
  <c r="O1792" i="15"/>
  <c r="O1580" i="15"/>
  <c r="O1488" i="15"/>
  <c r="O1464" i="15"/>
  <c r="O1437" i="15"/>
  <c r="O1366" i="15"/>
  <c r="O1286" i="15"/>
  <c r="O1211" i="15"/>
  <c r="O1182" i="15"/>
  <c r="O1128" i="15"/>
  <c r="O1073" i="15"/>
  <c r="O874" i="15"/>
  <c r="O844" i="15"/>
  <c r="O622" i="15"/>
  <c r="O592" i="15"/>
  <c r="L1562" i="15"/>
  <c r="O1562" i="15"/>
  <c r="L1229" i="15"/>
  <c r="O1229" i="15"/>
  <c r="L1042" i="15"/>
  <c r="O1042" i="15"/>
  <c r="O619" i="15"/>
  <c r="L619" i="15"/>
  <c r="M1747" i="15"/>
  <c r="N1747" i="15" s="1"/>
  <c r="M1581" i="15"/>
  <c r="N1581" i="15" s="1"/>
  <c r="L756" i="15"/>
  <c r="O756" i="15"/>
  <c r="L6" i="15"/>
  <c r="O6" i="15"/>
  <c r="L1369" i="15"/>
  <c r="K1185" i="15"/>
  <c r="K1741" i="15"/>
  <c r="M1741" i="15"/>
  <c r="N1741" i="15" s="1"/>
  <c r="K1641" i="15"/>
  <c r="M1641" i="15"/>
  <c r="N1641" i="15" s="1"/>
  <c r="O1641" i="15" s="1"/>
  <c r="K1481" i="15"/>
  <c r="M1481" i="15"/>
  <c r="N1481" i="15" s="1"/>
  <c r="K1341" i="15"/>
  <c r="M1341" i="15"/>
  <c r="N1341" i="15" s="1"/>
  <c r="K1221" i="15"/>
  <c r="M1221" i="15"/>
  <c r="N1221" i="15" s="1"/>
  <c r="K1101" i="15"/>
  <c r="M1101" i="15"/>
  <c r="N1101" i="15" s="1"/>
  <c r="K921" i="15"/>
  <c r="M921" i="15"/>
  <c r="N921" i="15" s="1"/>
  <c r="O921" i="15" s="1"/>
  <c r="K821" i="15"/>
  <c r="M821" i="15"/>
  <c r="N821" i="15" s="1"/>
  <c r="K741" i="15"/>
  <c r="M741" i="15"/>
  <c r="N741" i="15" s="1"/>
  <c r="K661" i="15"/>
  <c r="M661" i="15"/>
  <c r="N661" i="15" s="1"/>
  <c r="K541" i="15"/>
  <c r="M541" i="15"/>
  <c r="N541" i="15" s="1"/>
  <c r="K481" i="15"/>
  <c r="M481" i="15"/>
  <c r="N481" i="15" s="1"/>
  <c r="O481" i="15" s="1"/>
  <c r="K401" i="15"/>
  <c r="M401" i="15"/>
  <c r="N401" i="15" s="1"/>
  <c r="O401" i="15" s="1"/>
  <c r="K321" i="15"/>
  <c r="M321" i="15"/>
  <c r="N321" i="15" s="1"/>
  <c r="O321" i="15" s="1"/>
  <c r="K221" i="15"/>
  <c r="M221" i="15"/>
  <c r="N221" i="15" s="1"/>
  <c r="O221" i="15" s="1"/>
  <c r="K121" i="15"/>
  <c r="M121" i="15"/>
  <c r="N121" i="15" s="1"/>
  <c r="O121" i="15" s="1"/>
  <c r="O1412" i="15"/>
  <c r="O731" i="15"/>
  <c r="L1502" i="15"/>
  <c r="O1502" i="15"/>
  <c r="O1380" i="15"/>
  <c r="L1380" i="15"/>
  <c r="L1319" i="15"/>
  <c r="O1319" i="15"/>
  <c r="L759" i="15"/>
  <c r="O759" i="15"/>
  <c r="K1818" i="15"/>
  <c r="M1818" i="15"/>
  <c r="N1818" i="15" s="1"/>
  <c r="K1798" i="15"/>
  <c r="M1798" i="15"/>
  <c r="N1798" i="15" s="1"/>
  <c r="K1758" i="15"/>
  <c r="M1758" i="15"/>
  <c r="N1758" i="15" s="1"/>
  <c r="K1738" i="15"/>
  <c r="M1738" i="15"/>
  <c r="N1738" i="15" s="1"/>
  <c r="K1718" i="15"/>
  <c r="M1718" i="15"/>
  <c r="N1718" i="15" s="1"/>
  <c r="K1698" i="15"/>
  <c r="M1698" i="15"/>
  <c r="N1698" i="15" s="1"/>
  <c r="K1678" i="15"/>
  <c r="M1678" i="15"/>
  <c r="N1678" i="15" s="1"/>
  <c r="K1658" i="15"/>
  <c r="M1658" i="15"/>
  <c r="N1658" i="15" s="1"/>
  <c r="M1638" i="15"/>
  <c r="N1638" i="15" s="1"/>
  <c r="O1638" i="15" s="1"/>
  <c r="K1638" i="15"/>
  <c r="M1618" i="15"/>
  <c r="N1618" i="15" s="1"/>
  <c r="K1618" i="15"/>
  <c r="K1598" i="15"/>
  <c r="M1598" i="15"/>
  <c r="N1598" i="15" s="1"/>
  <c r="K1558" i="15"/>
  <c r="M1558" i="15"/>
  <c r="N1558" i="15" s="1"/>
  <c r="K1518" i="15"/>
  <c r="M1518" i="15"/>
  <c r="N1518" i="15" s="1"/>
  <c r="K1498" i="15"/>
  <c r="M1498" i="15"/>
  <c r="N1498" i="15" s="1"/>
  <c r="K1478" i="15"/>
  <c r="M1478" i="15"/>
  <c r="N1478" i="15" s="1"/>
  <c r="K1458" i="15"/>
  <c r="M1458" i="15"/>
  <c r="N1458" i="15" s="1"/>
  <c r="K1418" i="15"/>
  <c r="M1418" i="15"/>
  <c r="N1418" i="15" s="1"/>
  <c r="K1378" i="15"/>
  <c r="M1378" i="15"/>
  <c r="N1378" i="15" s="1"/>
  <c r="K1338" i="15"/>
  <c r="M1338" i="15"/>
  <c r="N1338" i="15" s="1"/>
  <c r="K1318" i="15"/>
  <c r="M1318" i="15"/>
  <c r="N1318" i="15" s="1"/>
  <c r="K1298" i="15"/>
  <c r="M1298" i="15"/>
  <c r="N1298" i="15" s="1"/>
  <c r="K1258" i="15"/>
  <c r="M1258" i="15"/>
  <c r="N1258" i="15" s="1"/>
  <c r="M1238" i="15"/>
  <c r="N1238" i="15" s="1"/>
  <c r="K1238" i="15"/>
  <c r="K1218" i="15"/>
  <c r="M1218" i="15"/>
  <c r="N1218" i="15" s="1"/>
  <c r="K1198" i="15"/>
  <c r="M1198" i="15"/>
  <c r="N1198" i="15" s="1"/>
  <c r="K1178" i="15"/>
  <c r="M1178" i="15"/>
  <c r="N1178" i="15" s="1"/>
  <c r="K1158" i="15"/>
  <c r="M1158" i="15"/>
  <c r="N1158" i="15" s="1"/>
  <c r="K1138" i="15"/>
  <c r="M1138" i="15"/>
  <c r="N1138" i="15" s="1"/>
  <c r="K1118" i="15"/>
  <c r="M1118" i="15"/>
  <c r="N1118" i="15" s="1"/>
  <c r="K1098" i="15"/>
  <c r="M1098" i="15"/>
  <c r="N1098" i="15" s="1"/>
  <c r="K1078" i="15"/>
  <c r="M1078" i="15"/>
  <c r="N1078" i="15" s="1"/>
  <c r="O1078" i="15" s="1"/>
  <c r="K1058" i="15"/>
  <c r="M1058" i="15"/>
  <c r="N1058" i="15" s="1"/>
  <c r="O1058" i="15" s="1"/>
  <c r="M1038" i="15"/>
  <c r="N1038" i="15" s="1"/>
  <c r="K1038" i="15"/>
  <c r="K1018" i="15"/>
  <c r="M1018" i="15"/>
  <c r="N1018" i="15" s="1"/>
  <c r="K998" i="15"/>
  <c r="M998" i="15"/>
  <c r="N998" i="15" s="1"/>
  <c r="M978" i="15"/>
  <c r="N978" i="15" s="1"/>
  <c r="K978" i="15"/>
  <c r="K958" i="15"/>
  <c r="M958" i="15"/>
  <c r="N958" i="15" s="1"/>
  <c r="O958" i="15" s="1"/>
  <c r="M938" i="15"/>
  <c r="N938" i="15" s="1"/>
  <c r="K938" i="15"/>
  <c r="M918" i="15"/>
  <c r="N918" i="15" s="1"/>
  <c r="K918" i="15"/>
  <c r="M898" i="15"/>
  <c r="N898" i="15" s="1"/>
  <c r="K898" i="15"/>
  <c r="K878" i="15"/>
  <c r="M878" i="15"/>
  <c r="N878" i="15" s="1"/>
  <c r="M858" i="15"/>
  <c r="N858" i="15" s="1"/>
  <c r="K858" i="15"/>
  <c r="K838" i="15"/>
  <c r="M838" i="15"/>
  <c r="N838" i="15" s="1"/>
  <c r="O838" i="15" s="1"/>
  <c r="K818" i="15"/>
  <c r="M818" i="15"/>
  <c r="N818" i="15" s="1"/>
  <c r="K798" i="15"/>
  <c r="M798" i="15"/>
  <c r="N798" i="15" s="1"/>
  <c r="K778" i="15"/>
  <c r="M778" i="15"/>
  <c r="N778" i="15" s="1"/>
  <c r="K758" i="15"/>
  <c r="M758" i="15"/>
  <c r="N758" i="15" s="1"/>
  <c r="M738" i="15"/>
  <c r="N738" i="15" s="1"/>
  <c r="K738" i="15"/>
  <c r="M718" i="15"/>
  <c r="N718" i="15" s="1"/>
  <c r="K718" i="15"/>
  <c r="K698" i="15"/>
  <c r="M698" i="15"/>
  <c r="N698" i="15" s="1"/>
  <c r="K678" i="15"/>
  <c r="M678" i="15"/>
  <c r="N678" i="15" s="1"/>
  <c r="K658" i="15"/>
  <c r="M658" i="15"/>
  <c r="N658" i="15" s="1"/>
  <c r="K638" i="15"/>
  <c r="M638" i="15"/>
  <c r="N638" i="15" s="1"/>
  <c r="L618" i="15"/>
  <c r="O618" i="15"/>
  <c r="O1790" i="15"/>
  <c r="O1695" i="15"/>
  <c r="O1626" i="15"/>
  <c r="O1435" i="15"/>
  <c r="O1234" i="15"/>
  <c r="O790" i="15"/>
  <c r="L1439" i="15"/>
  <c r="O1439" i="15"/>
  <c r="L1193" i="15"/>
  <c r="O1193" i="15"/>
  <c r="L1039" i="15"/>
  <c r="O1039" i="15"/>
  <c r="L860" i="15"/>
  <c r="M1743" i="15"/>
  <c r="N1743" i="15" s="1"/>
  <c r="M1578" i="15"/>
  <c r="N1578" i="15" s="1"/>
  <c r="L1335" i="15"/>
  <c r="O1335" i="15"/>
  <c r="L1166" i="15"/>
  <c r="O1166" i="15"/>
  <c r="L1328" i="15"/>
  <c r="L877" i="15"/>
  <c r="K1781" i="15"/>
  <c r="M1781" i="15"/>
  <c r="N1781" i="15" s="1"/>
  <c r="K1601" i="15"/>
  <c r="M1601" i="15"/>
  <c r="N1601" i="15" s="1"/>
  <c r="K1421" i="15"/>
  <c r="M1421" i="15"/>
  <c r="N1421" i="15" s="1"/>
  <c r="K1241" i="15"/>
  <c r="M1241" i="15"/>
  <c r="N1241" i="15" s="1"/>
  <c r="K1001" i="15"/>
  <c r="M1001" i="15"/>
  <c r="N1001" i="15" s="1"/>
  <c r="O1484" i="15"/>
  <c r="O1233" i="15"/>
  <c r="O929" i="15"/>
  <c r="L1313" i="15"/>
  <c r="O1313" i="15"/>
  <c r="L1064" i="15"/>
  <c r="O1064" i="15"/>
  <c r="L1009" i="15"/>
  <c r="O1009" i="15"/>
  <c r="L572" i="15"/>
  <c r="O572" i="15"/>
  <c r="M1361" i="15"/>
  <c r="N1361" i="15" s="1"/>
  <c r="M1278" i="15"/>
  <c r="N1278" i="15" s="1"/>
  <c r="M1083" i="15"/>
  <c r="N1083" i="15" s="1"/>
  <c r="L1751" i="15"/>
  <c r="K1816" i="15"/>
  <c r="M1816" i="15"/>
  <c r="N1816" i="15" s="1"/>
  <c r="O1816" i="15" s="1"/>
  <c r="K1796" i="15"/>
  <c r="M1796" i="15"/>
  <c r="N1796" i="15" s="1"/>
  <c r="K1776" i="15"/>
  <c r="M1776" i="15"/>
  <c r="N1776" i="15" s="1"/>
  <c r="K1756" i="15"/>
  <c r="M1756" i="15"/>
  <c r="N1756" i="15" s="1"/>
  <c r="K1716" i="15"/>
  <c r="M1716" i="15"/>
  <c r="N1716" i="15" s="1"/>
  <c r="K1676" i="15"/>
  <c r="M1676" i="15"/>
  <c r="N1676" i="15" s="1"/>
  <c r="K1636" i="15"/>
  <c r="M1636" i="15"/>
  <c r="N1636" i="15" s="1"/>
  <c r="O1636" i="15" s="1"/>
  <c r="K1596" i="15"/>
  <c r="M1596" i="15"/>
  <c r="N1596" i="15" s="1"/>
  <c r="M1576" i="15"/>
  <c r="N1576" i="15" s="1"/>
  <c r="K1576" i="15"/>
  <c r="K1556" i="15"/>
  <c r="M1556" i="15"/>
  <c r="N1556" i="15" s="1"/>
  <c r="K1536" i="15"/>
  <c r="M1536" i="15"/>
  <c r="N1536" i="15" s="1"/>
  <c r="K1516" i="15"/>
  <c r="M1516" i="15"/>
  <c r="N1516" i="15" s="1"/>
  <c r="L902" i="15"/>
  <c r="O902" i="15"/>
  <c r="K1681" i="15"/>
  <c r="M1681" i="15"/>
  <c r="N1681" i="15" s="1"/>
  <c r="K1561" i="15"/>
  <c r="M1561" i="15"/>
  <c r="N1561" i="15" s="1"/>
  <c r="K1381" i="15"/>
  <c r="M1381" i="15"/>
  <c r="N1381" i="15" s="1"/>
  <c r="K1061" i="15"/>
  <c r="M1061" i="15"/>
  <c r="N1061" i="15" s="1"/>
  <c r="O1061" i="15" s="1"/>
  <c r="O1530" i="15"/>
  <c r="O1332" i="15"/>
  <c r="L1742" i="15"/>
  <c r="O1742" i="15"/>
  <c r="L1622" i="15"/>
  <c r="O1622" i="15"/>
  <c r="L1587" i="15"/>
  <c r="O1587" i="15"/>
  <c r="L1251" i="15"/>
  <c r="O1251" i="15"/>
  <c r="L532" i="15"/>
  <c r="O532" i="15"/>
  <c r="L56" i="15"/>
  <c r="O56" i="15"/>
  <c r="M1305" i="15"/>
  <c r="N1305" i="15" s="1"/>
  <c r="L1250" i="15"/>
  <c r="O1250" i="15"/>
  <c r="L1082" i="15"/>
  <c r="O1082" i="15"/>
  <c r="M903" i="15"/>
  <c r="N903" i="15" s="1"/>
  <c r="M161" i="15"/>
  <c r="N161" i="15" s="1"/>
  <c r="O161" i="15" s="1"/>
  <c r="L671" i="15"/>
  <c r="L1322" i="15"/>
  <c r="O1322" i="15"/>
  <c r="K1721" i="15"/>
  <c r="M1721" i="15"/>
  <c r="N1721" i="15" s="1"/>
  <c r="K1521" i="15"/>
  <c r="M1521" i="15"/>
  <c r="N1521" i="15" s="1"/>
  <c r="K1301" i="15"/>
  <c r="M1301" i="15"/>
  <c r="N1301" i="15" s="1"/>
  <c r="K1201" i="15"/>
  <c r="M1201" i="15"/>
  <c r="N1201" i="15" s="1"/>
  <c r="K961" i="15"/>
  <c r="M961" i="15"/>
  <c r="N961" i="15" s="1"/>
  <c r="O961" i="15" s="1"/>
  <c r="O1810" i="15"/>
  <c r="O1692" i="15"/>
  <c r="O1432" i="15"/>
  <c r="O1408" i="15"/>
  <c r="O1331" i="15"/>
  <c r="O1204" i="15"/>
  <c r="O924" i="15"/>
  <c r="O896" i="15"/>
  <c r="O837" i="15"/>
  <c r="O529" i="15"/>
  <c r="O1280" i="15"/>
  <c r="L649" i="15"/>
  <c r="O649" i="15"/>
  <c r="L606" i="15"/>
  <c r="O606" i="15"/>
  <c r="M1803" i="15"/>
  <c r="N1803" i="15" s="1"/>
  <c r="M1358" i="15"/>
  <c r="N1358" i="15" s="1"/>
  <c r="M1081" i="15"/>
  <c r="N1081" i="15" s="1"/>
  <c r="L928" i="15"/>
  <c r="O928" i="15"/>
  <c r="M581" i="15"/>
  <c r="N581" i="15" s="1"/>
  <c r="O581" i="15" s="1"/>
  <c r="K1161" i="15"/>
  <c r="M1161" i="15"/>
  <c r="N1161" i="15" s="1"/>
  <c r="O1691" i="15"/>
  <c r="O1669" i="15"/>
  <c r="O1574" i="15"/>
  <c r="O1551" i="15"/>
  <c r="O1528" i="15"/>
  <c r="O1479" i="15"/>
  <c r="O1382" i="15"/>
  <c r="O1330" i="15"/>
  <c r="O1174" i="15"/>
  <c r="O1146" i="15"/>
  <c r="O1093" i="15"/>
  <c r="O982" i="15"/>
  <c r="O836" i="15"/>
  <c r="O784" i="15"/>
  <c r="O669" i="15"/>
  <c r="L1522" i="15"/>
  <c r="O1522" i="15"/>
  <c r="L1188" i="15"/>
  <c r="O1188" i="15"/>
  <c r="L605" i="15"/>
  <c r="O605" i="15"/>
  <c r="M1736" i="15"/>
  <c r="N1736" i="15" s="1"/>
  <c r="M1667" i="15"/>
  <c r="N1667" i="15" s="1"/>
  <c r="L1542" i="15"/>
  <c r="O1542" i="15"/>
  <c r="L975" i="15"/>
  <c r="O975" i="15"/>
  <c r="M901" i="15"/>
  <c r="N901" i="15" s="1"/>
  <c r="M181" i="15"/>
  <c r="N181" i="15" s="1"/>
  <c r="O181" i="15" s="1"/>
  <c r="K381" i="15"/>
  <c r="M381" i="15"/>
  <c r="N381" i="15" s="1"/>
  <c r="O381" i="15" s="1"/>
  <c r="O1784" i="15"/>
  <c r="O1550" i="15"/>
  <c r="O1454" i="15"/>
  <c r="O1066" i="15"/>
  <c r="O922" i="15"/>
  <c r="O724" i="15"/>
  <c r="O9" i="15"/>
  <c r="L1216" i="15"/>
  <c r="O1216" i="15"/>
  <c r="L1187" i="15"/>
  <c r="O1187" i="15"/>
  <c r="L1507" i="15"/>
  <c r="K1805" i="15"/>
  <c r="O1595" i="15"/>
  <c r="O1572" i="15"/>
  <c r="O1453" i="15"/>
  <c r="O1172" i="15"/>
  <c r="O8" i="15"/>
  <c r="L1767" i="15"/>
  <c r="O1767" i="15"/>
  <c r="L1462" i="15"/>
  <c r="O1462" i="15"/>
  <c r="O1120" i="15"/>
  <c r="L1120" i="15"/>
  <c r="L1031" i="15"/>
  <c r="O1031" i="15"/>
  <c r="L600" i="15"/>
  <c r="O600" i="15"/>
  <c r="L560" i="15"/>
  <c r="O560" i="15"/>
  <c r="M1665" i="15"/>
  <c r="N1665" i="15" s="1"/>
  <c r="M1538" i="15"/>
  <c r="N1538" i="15" s="1"/>
  <c r="L1272" i="15"/>
  <c r="O1272" i="15"/>
  <c r="M723" i="15"/>
  <c r="N723" i="15" s="1"/>
  <c r="M201" i="15"/>
  <c r="N201" i="15" s="1"/>
  <c r="O201" i="15" s="1"/>
  <c r="K1696" i="15"/>
  <c r="K101" i="15"/>
  <c r="M101" i="15"/>
  <c r="N101" i="15" s="1"/>
  <c r="O101" i="15" s="1"/>
  <c r="O1499" i="15"/>
  <c r="O1199" i="15"/>
  <c r="L1153" i="15"/>
  <c r="L1087" i="15"/>
  <c r="O1087" i="15"/>
  <c r="L849" i="15"/>
  <c r="O849" i="15"/>
  <c r="O780" i="15"/>
  <c r="L780" i="15"/>
  <c r="L712" i="15"/>
  <c r="O712" i="15"/>
  <c r="L640" i="15"/>
  <c r="O640" i="15"/>
  <c r="L599" i="15"/>
  <c r="O599" i="15"/>
  <c r="L527" i="15"/>
  <c r="O527" i="15"/>
  <c r="L1129" i="15"/>
  <c r="O1129" i="15"/>
  <c r="L696" i="15"/>
  <c r="O696" i="15"/>
  <c r="K1438" i="15"/>
  <c r="K61" i="15"/>
  <c r="M61" i="15"/>
  <c r="N61" i="15" s="1"/>
  <c r="O61" i="15" s="1"/>
  <c r="O1779" i="15"/>
  <c r="O1616" i="15"/>
  <c r="O1451" i="15"/>
  <c r="O1169" i="15"/>
  <c r="O1139" i="15"/>
  <c r="O691" i="15"/>
  <c r="O1271" i="15"/>
  <c r="L1271" i="15"/>
  <c r="L1053" i="15"/>
  <c r="O1053" i="15"/>
  <c r="L679" i="15"/>
  <c r="O679" i="15"/>
  <c r="L995" i="15"/>
  <c r="O995" i="15"/>
  <c r="L971" i="15"/>
  <c r="O971" i="15"/>
  <c r="K281" i="15"/>
  <c r="M281" i="15"/>
  <c r="N281" i="15" s="1"/>
  <c r="O281" i="15" s="1"/>
  <c r="O1569" i="15"/>
  <c r="O547" i="15"/>
  <c r="L1364" i="15"/>
  <c r="O1364" i="15"/>
  <c r="L45" i="15"/>
  <c r="O45" i="15"/>
  <c r="M1763" i="15"/>
  <c r="N1763" i="15" s="1"/>
  <c r="L1127" i="15"/>
  <c r="O1127" i="15"/>
  <c r="L895" i="15"/>
  <c r="O895" i="15"/>
  <c r="L871" i="15"/>
  <c r="O871" i="15"/>
  <c r="L744" i="15"/>
  <c r="O744" i="15"/>
  <c r="M241" i="15"/>
  <c r="N241" i="15" s="1"/>
  <c r="O241" i="15" s="1"/>
  <c r="K1745" i="15"/>
  <c r="K81" i="15"/>
  <c r="M81" i="15"/>
  <c r="N81" i="15" s="1"/>
  <c r="O81" i="15" s="1"/>
  <c r="O1591" i="15"/>
  <c r="O1449" i="15"/>
  <c r="O1112" i="15"/>
  <c r="O1086" i="15"/>
  <c r="L1240" i="15"/>
  <c r="O1240" i="15"/>
  <c r="L1149" i="15"/>
  <c r="O1149" i="15"/>
  <c r="L809" i="15"/>
  <c r="O809" i="15"/>
  <c r="O645" i="15"/>
  <c r="L645" i="15"/>
  <c r="K1807" i="15"/>
  <c r="M1807" i="15"/>
  <c r="N1807" i="15" s="1"/>
  <c r="K1787" i="15"/>
  <c r="M1787" i="15"/>
  <c r="N1787" i="15" s="1"/>
  <c r="K1727" i="15"/>
  <c r="M1727" i="15"/>
  <c r="N1727" i="15" s="1"/>
  <c r="O1727" i="15" s="1"/>
  <c r="K1707" i="15"/>
  <c r="M1707" i="15"/>
  <c r="N1707" i="15" s="1"/>
  <c r="K1687" i="15"/>
  <c r="M1687" i="15"/>
  <c r="N1687" i="15" s="1"/>
  <c r="K1647" i="15"/>
  <c r="M1647" i="15"/>
  <c r="N1647" i="15" s="1"/>
  <c r="K1627" i="15"/>
  <c r="M1627" i="15"/>
  <c r="N1627" i="15" s="1"/>
  <c r="O1543" i="15"/>
  <c r="O1472" i="15"/>
  <c r="O1423" i="15"/>
  <c r="O1080" i="15"/>
  <c r="L1080" i="15"/>
  <c r="L840" i="15"/>
  <c r="O840" i="15"/>
  <c r="L5" i="15"/>
  <c r="O5" i="15"/>
  <c r="M1563" i="15"/>
  <c r="N1563" i="15" s="1"/>
  <c r="L1175" i="15"/>
  <c r="O1175" i="15"/>
  <c r="M261" i="15"/>
  <c r="N261" i="15" s="1"/>
  <c r="O261" i="15" s="1"/>
  <c r="K1761" i="15"/>
  <c r="M1761" i="15"/>
  <c r="N1761" i="15" s="1"/>
  <c r="K1041" i="15"/>
  <c r="M1041" i="15"/>
  <c r="N1041" i="15" s="1"/>
  <c r="L628" i="15"/>
  <c r="O628" i="15"/>
  <c r="M1621" i="15"/>
  <c r="N1621" i="15" s="1"/>
  <c r="M941" i="15"/>
  <c r="N941" i="15" s="1"/>
  <c r="K1543" i="15"/>
  <c r="K1785" i="15"/>
  <c r="M1785" i="15"/>
  <c r="N1785" i="15" s="1"/>
  <c r="K1765" i="15"/>
  <c r="M1765" i="15"/>
  <c r="N1765" i="15" s="1"/>
  <c r="O1765" i="15" s="1"/>
  <c r="K1725" i="15"/>
  <c r="M1725" i="15"/>
  <c r="N1725" i="15" s="1"/>
  <c r="K1705" i="15"/>
  <c r="M1705" i="15"/>
  <c r="N1705" i="15" s="1"/>
  <c r="K1685" i="15"/>
  <c r="M1685" i="15"/>
  <c r="N1685" i="15" s="1"/>
  <c r="K1645" i="15"/>
  <c r="M1645" i="15"/>
  <c r="N1645" i="15" s="1"/>
  <c r="O1645" i="15" s="1"/>
  <c r="M1625" i="15"/>
  <c r="N1625" i="15" s="1"/>
  <c r="K1625" i="15"/>
  <c r="K1605" i="15"/>
  <c r="M1605" i="15"/>
  <c r="N1605" i="15" s="1"/>
  <c r="K1565" i="15"/>
  <c r="M1565" i="15"/>
  <c r="N1565" i="15" s="1"/>
  <c r="K1545" i="15"/>
  <c r="M1545" i="15"/>
  <c r="N1545" i="15" s="1"/>
  <c r="K1505" i="15"/>
  <c r="M1505" i="15"/>
  <c r="N1505" i="15" s="1"/>
  <c r="K1485" i="15"/>
  <c r="M1485" i="15"/>
  <c r="N1485" i="15" s="1"/>
  <c r="K1465" i="15"/>
  <c r="M1465" i="15"/>
  <c r="N1465" i="15" s="1"/>
  <c r="K1445" i="15"/>
  <c r="M1445" i="15"/>
  <c r="N1445" i="15" s="1"/>
  <c r="K1425" i="15"/>
  <c r="M1425" i="15"/>
  <c r="N1425" i="15" s="1"/>
  <c r="K1405" i="15"/>
  <c r="M1405" i="15"/>
  <c r="N1405" i="15" s="1"/>
  <c r="K1385" i="15"/>
  <c r="M1385" i="15"/>
  <c r="N1385" i="15" s="1"/>
  <c r="K1365" i="15"/>
  <c r="M1365" i="15"/>
  <c r="N1365" i="15" s="1"/>
  <c r="M1345" i="15"/>
  <c r="N1345" i="15" s="1"/>
  <c r="K1345" i="15"/>
  <c r="K1325" i="15"/>
  <c r="M1325" i="15"/>
  <c r="N1325" i="15" s="1"/>
  <c r="K1265" i="15"/>
  <c r="M1265" i="15"/>
  <c r="N1265" i="15" s="1"/>
  <c r="K1245" i="15"/>
  <c r="M1245" i="15"/>
  <c r="N1245" i="15" s="1"/>
  <c r="K1205" i="15"/>
  <c r="M1205" i="15"/>
  <c r="N1205" i="15" s="1"/>
  <c r="L1185" i="15"/>
  <c r="O1185" i="15"/>
  <c r="K1165" i="15"/>
  <c r="M1165" i="15"/>
  <c r="N1165" i="15" s="1"/>
  <c r="K1145" i="15"/>
  <c r="M1145" i="15"/>
  <c r="N1145" i="15" s="1"/>
  <c r="K1125" i="15"/>
  <c r="M1125" i="15"/>
  <c r="N1125" i="15" s="1"/>
  <c r="K1105" i="15"/>
  <c r="M1105" i="15"/>
  <c r="N1105" i="15" s="1"/>
  <c r="K1085" i="15"/>
  <c r="M1085" i="15"/>
  <c r="N1085" i="15" s="1"/>
  <c r="K1065" i="15"/>
  <c r="M1065" i="15"/>
  <c r="N1065" i="15" s="1"/>
  <c r="K1045" i="15"/>
  <c r="M1045" i="15"/>
  <c r="N1045" i="15" s="1"/>
  <c r="O1045" i="15" s="1"/>
  <c r="L665" i="15"/>
  <c r="O665" i="15"/>
  <c r="L1446" i="15"/>
  <c r="O1446" i="15"/>
  <c r="L579" i="15"/>
  <c r="O579" i="15"/>
  <c r="K1661" i="15"/>
  <c r="M1661" i="15"/>
  <c r="N1661" i="15" s="1"/>
  <c r="K1441" i="15"/>
  <c r="M1441" i="15"/>
  <c r="N1441" i="15" s="1"/>
  <c r="O1774" i="15"/>
  <c r="O1588" i="15"/>
  <c r="O1346" i="15"/>
  <c r="O53" i="15"/>
  <c r="L1602" i="15"/>
  <c r="O1602" i="15"/>
  <c r="L1356" i="15"/>
  <c r="O1356" i="15"/>
  <c r="L1235" i="15"/>
  <c r="O1235" i="15"/>
  <c r="L1020" i="15"/>
  <c r="O1020" i="15"/>
  <c r="M1401" i="15"/>
  <c r="N1401" i="15" s="1"/>
  <c r="L1314" i="15"/>
  <c r="O1314" i="15"/>
  <c r="L34" i="15"/>
  <c r="O34" i="15"/>
  <c r="K1801" i="15"/>
  <c r="M1801" i="15"/>
  <c r="N1801" i="15" s="1"/>
  <c r="K1541" i="15"/>
  <c r="M1541" i="15"/>
  <c r="N1541" i="15" s="1"/>
  <c r="K1261" i="15"/>
  <c r="M1261" i="15"/>
  <c r="N1261" i="15" s="1"/>
  <c r="K1121" i="15"/>
  <c r="M1121" i="15"/>
  <c r="N1121" i="15" s="1"/>
  <c r="K861" i="15"/>
  <c r="M861" i="15"/>
  <c r="N861" i="15" s="1"/>
  <c r="K781" i="15"/>
  <c r="M781" i="15"/>
  <c r="N781" i="15" s="1"/>
  <c r="K701" i="15"/>
  <c r="M701" i="15"/>
  <c r="N701" i="15" s="1"/>
  <c r="K601" i="15"/>
  <c r="M601" i="15"/>
  <c r="N601" i="15" s="1"/>
  <c r="K561" i="15"/>
  <c r="M561" i="15"/>
  <c r="N561" i="15" s="1"/>
  <c r="K461" i="15"/>
  <c r="M461" i="15"/>
  <c r="N461" i="15" s="1"/>
  <c r="O461" i="15" s="1"/>
  <c r="K341" i="15"/>
  <c r="M341" i="15"/>
  <c r="N341" i="15" s="1"/>
  <c r="O341" i="15" s="1"/>
  <c r="K21" i="15"/>
  <c r="M21" i="15"/>
  <c r="N21" i="15" s="1"/>
  <c r="O21" i="15" s="1"/>
  <c r="L1722" i="15"/>
  <c r="O1722" i="15"/>
  <c r="L1662" i="15"/>
  <c r="O1662" i="15"/>
  <c r="L1355" i="15"/>
  <c r="O1355" i="15"/>
  <c r="L1019" i="15"/>
  <c r="O1019" i="15"/>
  <c r="L802" i="15"/>
  <c r="O802" i="15"/>
  <c r="L766" i="15"/>
  <c r="O766" i="15"/>
  <c r="L664" i="15"/>
  <c r="O664" i="15"/>
  <c r="L582" i="15"/>
  <c r="O582" i="15"/>
  <c r="L666" i="15"/>
  <c r="O666" i="15"/>
  <c r="K1783" i="15"/>
  <c r="M1783" i="15"/>
  <c r="N1783" i="15" s="1"/>
  <c r="M1723" i="15"/>
  <c r="N1723" i="15" s="1"/>
  <c r="O1723" i="15" s="1"/>
  <c r="K1723" i="15"/>
  <c r="K1703" i="15"/>
  <c r="M1703" i="15"/>
  <c r="N1703" i="15" s="1"/>
  <c r="K1683" i="15"/>
  <c r="M1683" i="15"/>
  <c r="N1683" i="15" s="1"/>
  <c r="K1663" i="15"/>
  <c r="M1663" i="15"/>
  <c r="N1663" i="15" s="1"/>
  <c r="K1643" i="15"/>
  <c r="M1643" i="15"/>
  <c r="N1643" i="15" s="1"/>
  <c r="O1643" i="15" s="1"/>
  <c r="K1623" i="15"/>
  <c r="M1623" i="15"/>
  <c r="N1623" i="15" s="1"/>
  <c r="K1603" i="15"/>
  <c r="M1603" i="15"/>
  <c r="N1603" i="15" s="1"/>
  <c r="K1583" i="15"/>
  <c r="M1583" i="15"/>
  <c r="N1583" i="15" s="1"/>
  <c r="K1523" i="15"/>
  <c r="M1523" i="15"/>
  <c r="N1523" i="15" s="1"/>
  <c r="K1503" i="15"/>
  <c r="M1503" i="15"/>
  <c r="N1503" i="15" s="1"/>
  <c r="K1483" i="15"/>
  <c r="M1483" i="15"/>
  <c r="N1483" i="15" s="1"/>
  <c r="K1463" i="15"/>
  <c r="M1463" i="15"/>
  <c r="N1463" i="15" s="1"/>
  <c r="K1443" i="15"/>
  <c r="M1443" i="15"/>
  <c r="N1443" i="15" s="1"/>
  <c r="K1403" i="15"/>
  <c r="M1403" i="15"/>
  <c r="N1403" i="15" s="1"/>
  <c r="K1383" i="15"/>
  <c r="M1383" i="15"/>
  <c r="N1383" i="15" s="1"/>
  <c r="M1363" i="15"/>
  <c r="N1363" i="15" s="1"/>
  <c r="K1363" i="15"/>
  <c r="K1343" i="15"/>
  <c r="M1343" i="15"/>
  <c r="N1343" i="15" s="1"/>
  <c r="K1323" i="15"/>
  <c r="M1323" i="15"/>
  <c r="N1323" i="15" s="1"/>
  <c r="M1303" i="15"/>
  <c r="N1303" i="15" s="1"/>
  <c r="K1303" i="15"/>
  <c r="M1283" i="15"/>
  <c r="N1283" i="15" s="1"/>
  <c r="K1283" i="15"/>
  <c r="K1263" i="15"/>
  <c r="M1263" i="15"/>
  <c r="N1263" i="15" s="1"/>
  <c r="K1243" i="15"/>
  <c r="M1243" i="15"/>
  <c r="N1243" i="15" s="1"/>
  <c r="K1223" i="15"/>
  <c r="M1223" i="15"/>
  <c r="N1223" i="15" s="1"/>
  <c r="K1203" i="15"/>
  <c r="M1203" i="15"/>
  <c r="N1203" i="15" s="1"/>
  <c r="K1183" i="15"/>
  <c r="M1183" i="15"/>
  <c r="N1183" i="15" s="1"/>
  <c r="K1163" i="15"/>
  <c r="M1163" i="15"/>
  <c r="N1163" i="15" s="1"/>
  <c r="K1143" i="15"/>
  <c r="M1143" i="15"/>
  <c r="N1143" i="15" s="1"/>
  <c r="K1123" i="15"/>
  <c r="M1123" i="15"/>
  <c r="N1123" i="15" s="1"/>
  <c r="K1103" i="15"/>
  <c r="M1103" i="15"/>
  <c r="N1103" i="15" s="1"/>
  <c r="K1063" i="15"/>
  <c r="M1063" i="15"/>
  <c r="N1063" i="15" s="1"/>
  <c r="O1063" i="15" s="1"/>
  <c r="K1043" i="15"/>
  <c r="M1043" i="15"/>
  <c r="N1043" i="15" s="1"/>
  <c r="O1043" i="15" s="1"/>
  <c r="K1003" i="15"/>
  <c r="M1003" i="15"/>
  <c r="N1003" i="15" s="1"/>
  <c r="O1003" i="15" s="1"/>
  <c r="K983" i="15"/>
  <c r="M983" i="15"/>
  <c r="N983" i="15" s="1"/>
  <c r="O983" i="15" s="1"/>
  <c r="K963" i="15"/>
  <c r="M963" i="15"/>
  <c r="N963" i="15" s="1"/>
  <c r="O963" i="15" s="1"/>
  <c r="K943" i="15"/>
  <c r="M943" i="15"/>
  <c r="N943" i="15" s="1"/>
  <c r="O943" i="15" s="1"/>
  <c r="K923" i="15"/>
  <c r="M923" i="15"/>
  <c r="N923" i="15" s="1"/>
  <c r="M883" i="15"/>
  <c r="N883" i="15" s="1"/>
  <c r="O883" i="15" s="1"/>
  <c r="K883" i="15"/>
  <c r="K863" i="15"/>
  <c r="M863" i="15"/>
  <c r="N863" i="15" s="1"/>
  <c r="K843" i="15"/>
  <c r="M843" i="15"/>
  <c r="N843" i="15" s="1"/>
  <c r="O843" i="15" s="1"/>
  <c r="K823" i="15"/>
  <c r="M823" i="15"/>
  <c r="N823" i="15" s="1"/>
  <c r="K803" i="15"/>
  <c r="M803" i="15"/>
  <c r="N803" i="15" s="1"/>
  <c r="K783" i="15"/>
  <c r="M783" i="15"/>
  <c r="N783" i="15" s="1"/>
  <c r="K763" i="15"/>
  <c r="M763" i="15"/>
  <c r="N763" i="15" s="1"/>
  <c r="K743" i="15"/>
  <c r="M743" i="15"/>
  <c r="N743" i="15" s="1"/>
  <c r="K703" i="15"/>
  <c r="M703" i="15"/>
  <c r="N703" i="15" s="1"/>
  <c r="K683" i="15"/>
  <c r="M683" i="15"/>
  <c r="N683" i="15" s="1"/>
  <c r="K663" i="15"/>
  <c r="M663" i="15"/>
  <c r="N663" i="15" s="1"/>
  <c r="K643" i="15"/>
  <c r="M643" i="15"/>
  <c r="N643" i="15" s="1"/>
  <c r="K623" i="15"/>
  <c r="M623" i="15"/>
  <c r="N623" i="15" s="1"/>
  <c r="K603" i="15"/>
  <c r="M603" i="15"/>
  <c r="N603" i="15" s="1"/>
  <c r="K583" i="15"/>
  <c r="M583" i="15"/>
  <c r="N583" i="15" s="1"/>
  <c r="K563" i="15"/>
  <c r="M563" i="15"/>
  <c r="N563" i="15" s="1"/>
  <c r="K543" i="15"/>
  <c r="M543" i="15"/>
  <c r="N543" i="15" s="1"/>
  <c r="K523" i="15"/>
  <c r="M523" i="15"/>
  <c r="N523" i="15" s="1"/>
  <c r="O523" i="15" s="1"/>
  <c r="K503" i="15"/>
  <c r="M503" i="15"/>
  <c r="N503" i="15" s="1"/>
  <c r="O503" i="15" s="1"/>
  <c r="M483" i="15"/>
  <c r="N483" i="15" s="1"/>
  <c r="O483" i="15" s="1"/>
  <c r="K483" i="15"/>
  <c r="K463" i="15"/>
  <c r="M463" i="15"/>
  <c r="N463" i="15" s="1"/>
  <c r="O463" i="15" s="1"/>
  <c r="K443" i="15"/>
  <c r="M443" i="15"/>
  <c r="N443" i="15" s="1"/>
  <c r="O443" i="15" s="1"/>
  <c r="K423" i="15"/>
  <c r="M423" i="15"/>
  <c r="N423" i="15" s="1"/>
  <c r="O423" i="15" s="1"/>
  <c r="K403" i="15"/>
  <c r="M403" i="15"/>
  <c r="N403" i="15" s="1"/>
  <c r="O403" i="15" s="1"/>
  <c r="K383" i="15"/>
  <c r="M383" i="15"/>
  <c r="N383" i="15" s="1"/>
  <c r="O383" i="15" s="1"/>
  <c r="O1655" i="15"/>
  <c r="O1266" i="15"/>
  <c r="O1132" i="15"/>
  <c r="O850" i="15"/>
  <c r="O737" i="15"/>
  <c r="O654" i="15"/>
  <c r="L1292" i="15"/>
  <c r="O1292" i="15"/>
  <c r="L1140" i="15"/>
  <c r="O1140" i="15"/>
  <c r="L930" i="15"/>
  <c r="O930" i="15"/>
  <c r="O765" i="15"/>
  <c r="L765" i="15"/>
  <c r="L700" i="15"/>
  <c r="O700" i="15"/>
  <c r="L624" i="15"/>
  <c r="O624" i="15"/>
  <c r="M1585" i="15"/>
  <c r="N1585" i="15" s="1"/>
  <c r="L1527" i="15"/>
  <c r="O1527" i="15"/>
  <c r="M1398" i="15"/>
  <c r="N1398" i="15" s="1"/>
  <c r="L1171" i="15"/>
  <c r="O1171" i="15"/>
  <c r="L988" i="15"/>
  <c r="O988" i="15"/>
  <c r="L688" i="15"/>
  <c r="O688" i="15"/>
  <c r="M421" i="15"/>
  <c r="N421" i="15" s="1"/>
  <c r="O421" i="15" s="1"/>
  <c r="L980" i="15"/>
  <c r="L907" i="15"/>
  <c r="O1362" i="15"/>
  <c r="O854" i="15"/>
  <c r="O787" i="15"/>
  <c r="O694" i="15"/>
  <c r="O533" i="15"/>
  <c r="L559" i="15"/>
  <c r="O559" i="15"/>
  <c r="M1712" i="15"/>
  <c r="N1712" i="15" s="1"/>
  <c r="M1476" i="15"/>
  <c r="N1476" i="15" s="1"/>
  <c r="M1107" i="15"/>
  <c r="N1107" i="15" s="1"/>
  <c r="L740" i="15"/>
  <c r="M1427" i="15"/>
  <c r="N1427" i="15" s="1"/>
  <c r="M1376" i="15"/>
  <c r="N1376" i="15" s="1"/>
  <c r="M1327" i="15"/>
  <c r="N1327" i="15" s="1"/>
  <c r="M945" i="15"/>
  <c r="N945" i="15" s="1"/>
  <c r="O945" i="15" s="1"/>
  <c r="L879" i="15"/>
  <c r="L595" i="15"/>
  <c r="K598" i="15"/>
  <c r="M598" i="15"/>
  <c r="N598" i="15" s="1"/>
  <c r="M578" i="15"/>
  <c r="N578" i="15" s="1"/>
  <c r="K578" i="15"/>
  <c r="K558" i="15"/>
  <c r="M558" i="15"/>
  <c r="N558" i="15" s="1"/>
  <c r="K538" i="15"/>
  <c r="M538" i="15"/>
  <c r="N538" i="15" s="1"/>
  <c r="O538" i="15" s="1"/>
  <c r="M518" i="15"/>
  <c r="N518" i="15" s="1"/>
  <c r="O518" i="15" s="1"/>
  <c r="K518" i="15"/>
  <c r="K498" i="15"/>
  <c r="M498" i="15"/>
  <c r="N498" i="15" s="1"/>
  <c r="O498" i="15" s="1"/>
  <c r="K478" i="15"/>
  <c r="M478" i="15"/>
  <c r="N478" i="15" s="1"/>
  <c r="O478" i="15" s="1"/>
  <c r="K458" i="15"/>
  <c r="M458" i="15"/>
  <c r="N458" i="15" s="1"/>
  <c r="O458" i="15" s="1"/>
  <c r="M438" i="15"/>
  <c r="N438" i="15" s="1"/>
  <c r="O438" i="15" s="1"/>
  <c r="K438" i="15"/>
  <c r="K418" i="15"/>
  <c r="M418" i="15"/>
  <c r="N418" i="15" s="1"/>
  <c r="O418" i="15" s="1"/>
  <c r="K378" i="15"/>
  <c r="M378" i="15"/>
  <c r="N378" i="15" s="1"/>
  <c r="O378" i="15" s="1"/>
  <c r="M358" i="15"/>
  <c r="N358" i="15" s="1"/>
  <c r="O358" i="15" s="1"/>
  <c r="K358" i="15"/>
  <c r="K338" i="15"/>
  <c r="M338" i="15"/>
  <c r="N338" i="15" s="1"/>
  <c r="O338" i="15" s="1"/>
  <c r="K318" i="15"/>
  <c r="M318" i="15"/>
  <c r="N318" i="15" s="1"/>
  <c r="O318" i="15" s="1"/>
  <c r="K298" i="15"/>
  <c r="M298" i="15"/>
  <c r="N298" i="15" s="1"/>
  <c r="O298" i="15" s="1"/>
  <c r="M278" i="15"/>
  <c r="N278" i="15" s="1"/>
  <c r="O278" i="15" s="1"/>
  <c r="K278" i="15"/>
  <c r="K258" i="15"/>
  <c r="M258" i="15"/>
  <c r="N258" i="15" s="1"/>
  <c r="O258" i="15" s="1"/>
  <c r="M238" i="15"/>
  <c r="N238" i="15" s="1"/>
  <c r="O238" i="15" s="1"/>
  <c r="K238" i="15"/>
  <c r="K218" i="15"/>
  <c r="M218" i="15"/>
  <c r="N218" i="15" s="1"/>
  <c r="O218" i="15" s="1"/>
  <c r="K198" i="15"/>
  <c r="M198" i="15"/>
  <c r="N198" i="15" s="1"/>
  <c r="M178" i="15"/>
  <c r="N178" i="15" s="1"/>
  <c r="O178" i="15" s="1"/>
  <c r="K178" i="15"/>
  <c r="K158" i="15"/>
  <c r="M158" i="15"/>
  <c r="N158" i="15" s="1"/>
  <c r="O158" i="15" s="1"/>
  <c r="K138" i="15"/>
  <c r="M138" i="15"/>
  <c r="N138" i="15" s="1"/>
  <c r="O138" i="15" s="1"/>
  <c r="K118" i="15"/>
  <c r="M118" i="15"/>
  <c r="N118" i="15" s="1"/>
  <c r="O118" i="15" s="1"/>
  <c r="M98" i="15"/>
  <c r="N98" i="15" s="1"/>
  <c r="O98" i="15" s="1"/>
  <c r="K98" i="15"/>
  <c r="K78" i="15"/>
  <c r="M78" i="15"/>
  <c r="N78" i="15" s="1"/>
  <c r="O78" i="15" s="1"/>
  <c r="M58" i="15"/>
  <c r="N58" i="15" s="1"/>
  <c r="K58" i="15"/>
  <c r="K38" i="15"/>
  <c r="M38" i="15"/>
  <c r="N38" i="15" s="1"/>
  <c r="O38" i="15" s="1"/>
  <c r="M965" i="15"/>
  <c r="N965" i="15" s="1"/>
  <c r="O965" i="15" s="1"/>
  <c r="K1396" i="15"/>
  <c r="K1717" i="15"/>
  <c r="M1717" i="15"/>
  <c r="N1717" i="15" s="1"/>
  <c r="K1697" i="15"/>
  <c r="M1697" i="15"/>
  <c r="N1697" i="15" s="1"/>
  <c r="K1657" i="15"/>
  <c r="M1657" i="15"/>
  <c r="N1657" i="15" s="1"/>
  <c r="K1637" i="15"/>
  <c r="M1637" i="15"/>
  <c r="N1637" i="15" s="1"/>
  <c r="O1637" i="15" s="1"/>
  <c r="M1617" i="15"/>
  <c r="N1617" i="15" s="1"/>
  <c r="K1617" i="15"/>
  <c r="K1436" i="15"/>
  <c r="M1436" i="15"/>
  <c r="N1436" i="15" s="1"/>
  <c r="K1316" i="15"/>
  <c r="M1316" i="15"/>
  <c r="N1316" i="15" s="1"/>
  <c r="K1296" i="15"/>
  <c r="M1296" i="15"/>
  <c r="N1296" i="15" s="1"/>
  <c r="K1276" i="15"/>
  <c r="M1276" i="15"/>
  <c r="N1276" i="15" s="1"/>
  <c r="K1156" i="15"/>
  <c r="M1156" i="15"/>
  <c r="N1156" i="15" s="1"/>
  <c r="K1116" i="15"/>
  <c r="M1116" i="15"/>
  <c r="N1116" i="15" s="1"/>
  <c r="K1056" i="15"/>
  <c r="M1056" i="15"/>
  <c r="N1056" i="15" s="1"/>
  <c r="K1036" i="15"/>
  <c r="M1036" i="15"/>
  <c r="N1036" i="15" s="1"/>
  <c r="K936" i="15"/>
  <c r="M936" i="15"/>
  <c r="N936" i="15" s="1"/>
  <c r="O1782" i="15"/>
  <c r="O1762" i="15"/>
  <c r="O1702" i="15"/>
  <c r="O1582" i="15"/>
  <c r="O1482" i="15"/>
  <c r="O1419" i="15"/>
  <c r="O1293" i="15"/>
  <c r="O1209" i="15"/>
  <c r="O1076" i="15"/>
  <c r="O1054" i="15"/>
  <c r="O1032" i="15"/>
  <c r="O826" i="15"/>
  <c r="O596" i="15"/>
  <c r="O573" i="15"/>
  <c r="O550" i="15"/>
  <c r="O528" i="15"/>
  <c r="O7" i="15"/>
  <c r="L859" i="15"/>
  <c r="O859" i="15"/>
  <c r="L639" i="15"/>
  <c r="O639" i="15"/>
  <c r="M1813" i="15"/>
  <c r="N1813" i="15" s="1"/>
  <c r="M1733" i="15"/>
  <c r="N1733" i="15" s="1"/>
  <c r="M1496" i="15"/>
  <c r="N1496" i="15" s="1"/>
  <c r="M1447" i="15"/>
  <c r="N1447" i="15" s="1"/>
  <c r="M1247" i="15"/>
  <c r="N1247" i="15" s="1"/>
  <c r="M916" i="15"/>
  <c r="N916" i="15" s="1"/>
  <c r="O1334" i="15"/>
  <c r="O1208" i="15"/>
  <c r="O1075" i="15"/>
  <c r="O824" i="15"/>
  <c r="O755" i="15"/>
  <c r="O711" i="15"/>
  <c r="O50" i="15"/>
  <c r="L1400" i="15"/>
  <c r="O1400" i="15"/>
  <c r="L580" i="15"/>
  <c r="O580" i="15"/>
  <c r="M1812" i="15"/>
  <c r="N1812" i="15" s="1"/>
  <c r="O1812" i="15" s="1"/>
  <c r="M1732" i="15"/>
  <c r="N1732" i="15" s="1"/>
  <c r="M1196" i="15"/>
  <c r="N1196" i="15" s="1"/>
  <c r="M303" i="15"/>
  <c r="N303" i="15" s="1"/>
  <c r="O303" i="15" s="1"/>
  <c r="M1547" i="15"/>
  <c r="N1547" i="15" s="1"/>
  <c r="L1180" i="15"/>
  <c r="K618" i="15"/>
  <c r="K1793" i="15"/>
  <c r="M1793" i="15"/>
  <c r="N1793" i="15" s="1"/>
  <c r="K1753" i="15"/>
  <c r="M1753" i="15"/>
  <c r="N1753" i="15" s="1"/>
  <c r="O1753" i="15" s="1"/>
  <c r="L20" i="15"/>
  <c r="O20" i="15"/>
  <c r="K1752" i="15"/>
  <c r="M1752" i="15"/>
  <c r="N1752" i="15" s="1"/>
  <c r="O1752" i="15" s="1"/>
  <c r="L880" i="15"/>
  <c r="O880" i="15"/>
  <c r="L19" i="15"/>
  <c r="O19" i="15"/>
  <c r="M1467" i="15"/>
  <c r="N1467" i="15" s="1"/>
  <c r="M1416" i="15"/>
  <c r="N1416" i="15" s="1"/>
  <c r="L1420" i="15"/>
  <c r="L919" i="15"/>
  <c r="O1000" i="15"/>
  <c r="L799" i="15"/>
  <c r="O799" i="15"/>
  <c r="M845" i="15"/>
  <c r="N845" i="15" s="1"/>
  <c r="M123" i="15"/>
  <c r="N123" i="15" s="1"/>
  <c r="O123" i="15" s="1"/>
  <c r="L739" i="15"/>
  <c r="O739" i="15"/>
  <c r="L660" i="15"/>
  <c r="O660" i="15"/>
  <c r="M1025" i="15"/>
  <c r="N1025" i="15" s="1"/>
  <c r="L865" i="15"/>
  <c r="O865" i="15"/>
  <c r="K323" i="15"/>
  <c r="K1808" i="15"/>
  <c r="M1808" i="15"/>
  <c r="N1808" i="15" s="1"/>
  <c r="K1748" i="15"/>
  <c r="M1748" i="15"/>
  <c r="N1748" i="15" s="1"/>
  <c r="K1728" i="15"/>
  <c r="M1728" i="15"/>
  <c r="N1728" i="15" s="1"/>
  <c r="K1607" i="15"/>
  <c r="M1607" i="15"/>
  <c r="N1607" i="15" s="1"/>
  <c r="K1567" i="15"/>
  <c r="M1567" i="15"/>
  <c r="N1567" i="15" s="1"/>
  <c r="K1487" i="15"/>
  <c r="M1487" i="15"/>
  <c r="N1487" i="15" s="1"/>
  <c r="K1407" i="15"/>
  <c r="M1407" i="15"/>
  <c r="N1407" i="15" s="1"/>
  <c r="K1387" i="15"/>
  <c r="M1387" i="15"/>
  <c r="N1387" i="15" s="1"/>
  <c r="K1367" i="15"/>
  <c r="M1367" i="15"/>
  <c r="N1367" i="15" s="1"/>
  <c r="K1347" i="15"/>
  <c r="M1347" i="15"/>
  <c r="N1347" i="15" s="1"/>
  <c r="M1227" i="15"/>
  <c r="N1227" i="15" s="1"/>
  <c r="K1227" i="15"/>
  <c r="K1207" i="15"/>
  <c r="M1207" i="15"/>
  <c r="N1207" i="15" s="1"/>
  <c r="K1147" i="15"/>
  <c r="M1147" i="15"/>
  <c r="N1147" i="15" s="1"/>
  <c r="L1320" i="15"/>
  <c r="O1320" i="15"/>
  <c r="L820" i="15"/>
  <c r="O820" i="15"/>
  <c r="L685" i="15"/>
  <c r="O685" i="15"/>
  <c r="L625" i="15"/>
  <c r="O625" i="15"/>
  <c r="L539" i="15"/>
  <c r="O539" i="15"/>
  <c r="M1236" i="15"/>
  <c r="N1236" i="15" s="1"/>
  <c r="M885" i="15"/>
  <c r="N885" i="15" s="1"/>
  <c r="K1005" i="15"/>
  <c r="M1005" i="15"/>
  <c r="N1005" i="15" s="1"/>
  <c r="O1005" i="15" s="1"/>
  <c r="K985" i="15"/>
  <c r="M985" i="15"/>
  <c r="N985" i="15" s="1"/>
  <c r="K905" i="15"/>
  <c r="M905" i="15"/>
  <c r="N905" i="15" s="1"/>
  <c r="K825" i="15"/>
  <c r="M825" i="15"/>
  <c r="N825" i="15" s="1"/>
  <c r="O825" i="15" s="1"/>
  <c r="K805" i="15"/>
  <c r="M805" i="15"/>
  <c r="N805" i="15" s="1"/>
  <c r="M785" i="15"/>
  <c r="N785" i="15" s="1"/>
  <c r="K785" i="15"/>
  <c r="K725" i="15"/>
  <c r="M725" i="15"/>
  <c r="N725" i="15" s="1"/>
  <c r="K705" i="15"/>
  <c r="M705" i="15"/>
  <c r="N705" i="15" s="1"/>
  <c r="K565" i="15"/>
  <c r="M565" i="15"/>
  <c r="N565" i="15" s="1"/>
  <c r="K545" i="15"/>
  <c r="M545" i="15"/>
  <c r="N545" i="15" s="1"/>
  <c r="L899" i="15"/>
  <c r="O899" i="15"/>
  <c r="L760" i="15"/>
  <c r="O760" i="15"/>
  <c r="M1456" i="15"/>
  <c r="N1456" i="15" s="1"/>
  <c r="M1256" i="15"/>
  <c r="N1256" i="15" s="1"/>
  <c r="K363" i="15"/>
  <c r="M363" i="15"/>
  <c r="N363" i="15" s="1"/>
  <c r="O363" i="15" s="1"/>
  <c r="K343" i="15"/>
  <c r="M343" i="15"/>
  <c r="N343" i="15" s="1"/>
  <c r="O343" i="15" s="1"/>
  <c r="M263" i="15"/>
  <c r="N263" i="15" s="1"/>
  <c r="O263" i="15" s="1"/>
  <c r="K263" i="15"/>
  <c r="K243" i="15"/>
  <c r="M243" i="15"/>
  <c r="N243" i="15" s="1"/>
  <c r="O243" i="15" s="1"/>
  <c r="K183" i="15"/>
  <c r="M183" i="15"/>
  <c r="N183" i="15" s="1"/>
  <c r="O183" i="15" s="1"/>
  <c r="M163" i="15"/>
  <c r="N163" i="15" s="1"/>
  <c r="O163" i="15" s="1"/>
  <c r="K163" i="15"/>
  <c r="K83" i="15"/>
  <c r="M83" i="15"/>
  <c r="N83" i="15" s="1"/>
  <c r="O83" i="15" s="1"/>
  <c r="K63" i="15"/>
  <c r="M63" i="15"/>
  <c r="N63" i="15" s="1"/>
  <c r="O63" i="15" s="1"/>
  <c r="K23" i="15"/>
  <c r="M23" i="15"/>
  <c r="N23" i="15" s="1"/>
  <c r="L1200" i="15"/>
  <c r="O1200" i="15"/>
  <c r="L680" i="15"/>
  <c r="O680" i="15"/>
  <c r="M925" i="15"/>
  <c r="N925" i="15" s="1"/>
  <c r="M745" i="15"/>
  <c r="N745" i="15" s="1"/>
  <c r="L585" i="15"/>
  <c r="O585" i="15"/>
  <c r="M796" i="15"/>
  <c r="N796" i="15" s="1"/>
  <c r="M385" i="15"/>
  <c r="N385" i="15" s="1"/>
  <c r="O385" i="15" s="1"/>
  <c r="K1597" i="15"/>
  <c r="M1597" i="15"/>
  <c r="N1597" i="15" s="1"/>
  <c r="K1457" i="15"/>
  <c r="M1457" i="15"/>
  <c r="N1457" i="15" s="1"/>
  <c r="M1632" i="15"/>
  <c r="N1632" i="15" s="1"/>
  <c r="O1632" i="15" s="1"/>
  <c r="M1608" i="15"/>
  <c r="N1608" i="15" s="1"/>
  <c r="M856" i="15"/>
  <c r="N856" i="15" s="1"/>
  <c r="M445" i="15"/>
  <c r="N445" i="15" s="1"/>
  <c r="O445" i="15" s="1"/>
  <c r="M1557" i="15"/>
  <c r="N1557" i="15" s="1"/>
  <c r="M1027" i="15"/>
  <c r="N1027" i="15" s="1"/>
  <c r="M465" i="15"/>
  <c r="N465" i="15" s="1"/>
  <c r="O465" i="15" s="1"/>
  <c r="K1673" i="15"/>
  <c r="M1673" i="15"/>
  <c r="N1673" i="15" s="1"/>
  <c r="K1652" i="15"/>
  <c r="M1652" i="15"/>
  <c r="N1652" i="15" s="1"/>
  <c r="K1612" i="15"/>
  <c r="M1612" i="15"/>
  <c r="N1612" i="15" s="1"/>
  <c r="M1577" i="15"/>
  <c r="N1577" i="15" s="1"/>
  <c r="M1067" i="15"/>
  <c r="N1067" i="15" s="1"/>
  <c r="K425" i="15"/>
  <c r="M425" i="15"/>
  <c r="N425" i="15" s="1"/>
  <c r="O425" i="15" s="1"/>
  <c r="K405" i="15"/>
  <c r="M636" i="15"/>
  <c r="N636" i="15" s="1"/>
  <c r="M1764" i="15"/>
  <c r="N1764" i="15" s="1"/>
  <c r="M1317" i="15"/>
  <c r="N1317" i="15" s="1"/>
  <c r="M867" i="15"/>
  <c r="N867" i="15" s="1"/>
  <c r="M656" i="15"/>
  <c r="N656" i="15" s="1"/>
  <c r="K1533" i="15"/>
  <c r="M1533" i="15"/>
  <c r="N1533" i="15" s="1"/>
  <c r="K1744" i="15"/>
  <c r="M1744" i="15"/>
  <c r="N1744" i="15" s="1"/>
  <c r="K1724" i="15"/>
  <c r="M1724" i="15"/>
  <c r="N1724" i="15" s="1"/>
  <c r="K1740" i="15"/>
  <c r="M1740" i="15"/>
  <c r="N1740" i="15" s="1"/>
  <c r="K1680" i="15"/>
  <c r="M1680" i="15"/>
  <c r="N1680" i="15" s="1"/>
  <c r="K1620" i="15"/>
  <c r="M1620" i="15"/>
  <c r="N1620" i="15" s="1"/>
  <c r="K1600" i="15"/>
  <c r="M1600" i="15"/>
  <c r="N1600" i="15" s="1"/>
  <c r="K1520" i="15"/>
  <c r="M1520" i="15"/>
  <c r="N1520" i="15" s="1"/>
  <c r="K1480" i="15"/>
  <c r="M1480" i="15"/>
  <c r="N1480" i="15" s="1"/>
  <c r="K1460" i="15"/>
  <c r="M1460" i="15"/>
  <c r="N1460" i="15" s="1"/>
  <c r="K1440" i="15"/>
  <c r="M1440" i="15"/>
  <c r="N1440" i="15" s="1"/>
  <c r="K1360" i="15"/>
  <c r="M1360" i="15"/>
  <c r="N1360" i="15" s="1"/>
  <c r="K1340" i="15"/>
  <c r="M1340" i="15"/>
  <c r="N1340" i="15" s="1"/>
  <c r="K1300" i="15"/>
  <c r="M1300" i="15"/>
  <c r="N1300" i="15" s="1"/>
  <c r="K1260" i="15"/>
  <c r="M1260" i="15"/>
  <c r="N1260" i="15" s="1"/>
  <c r="K1700" i="15"/>
  <c r="M1428" i="15"/>
  <c r="N1428" i="15" s="1"/>
  <c r="M1217" i="15"/>
  <c r="N1217" i="15" s="1"/>
  <c r="M1197" i="15"/>
  <c r="N1197" i="15" s="1"/>
  <c r="M1177" i="15"/>
  <c r="N1177" i="15" s="1"/>
  <c r="K1760" i="15"/>
  <c r="M1220" i="15"/>
  <c r="N1220" i="15" s="1"/>
  <c r="L1790" i="2"/>
  <c r="O1790" i="2"/>
  <c r="L1763" i="2"/>
  <c r="O1763" i="2"/>
  <c r="L688" i="2"/>
  <c r="O688" i="2"/>
  <c r="L639" i="2"/>
  <c r="O639" i="2"/>
  <c r="L2123" i="2"/>
  <c r="O2123" i="2"/>
  <c r="L1467" i="2"/>
  <c r="O1467" i="2"/>
  <c r="L2180" i="2"/>
  <c r="L1980" i="2"/>
  <c r="O1980" i="2"/>
  <c r="L1940" i="2"/>
  <c r="O1940" i="2"/>
  <c r="L1860" i="2"/>
  <c r="O1860" i="2"/>
  <c r="L1840" i="2"/>
  <c r="O1840" i="2"/>
  <c r="L1780" i="2"/>
  <c r="O1780" i="2"/>
  <c r="L1740" i="2"/>
  <c r="O1740" i="2"/>
  <c r="L1720" i="2"/>
  <c r="O1720" i="2"/>
  <c r="L1660" i="2"/>
  <c r="O1660" i="2"/>
  <c r="L1560" i="2"/>
  <c r="O1560" i="2"/>
  <c r="L1520" i="2"/>
  <c r="O1520" i="2"/>
  <c r="L1240" i="2"/>
  <c r="O1240" i="2"/>
  <c r="L1220" i="2"/>
  <c r="O1220" i="2"/>
  <c r="L1080" i="2"/>
  <c r="O1080" i="2"/>
  <c r="L1000" i="2"/>
  <c r="O1000" i="2"/>
  <c r="L780" i="2"/>
  <c r="O780" i="2"/>
  <c r="L740" i="2"/>
  <c r="O740" i="2"/>
  <c r="L720" i="2"/>
  <c r="O720" i="2"/>
  <c r="L660" i="2"/>
  <c r="O660" i="2"/>
  <c r="L460" i="2"/>
  <c r="O460" i="2"/>
  <c r="L320" i="2"/>
  <c r="O320" i="2"/>
  <c r="L180" i="2"/>
  <c r="O180" i="2"/>
  <c r="L100" i="2"/>
  <c r="O100" i="2"/>
  <c r="L40" i="2"/>
  <c r="O40" i="2"/>
  <c r="L1639" i="2"/>
  <c r="O1639" i="2"/>
  <c r="L1609" i="2"/>
  <c r="O1609" i="2"/>
  <c r="L2178" i="2"/>
  <c r="O2178" i="2"/>
  <c r="L2118" i="2"/>
  <c r="O2118" i="2"/>
  <c r="L2280" i="2"/>
  <c r="O2280" i="2"/>
  <c r="L2189" i="2"/>
  <c r="O2189" i="2"/>
  <c r="L382" i="2"/>
  <c r="O382" i="2"/>
  <c r="L2177" i="2"/>
  <c r="O2177" i="2"/>
  <c r="L2137" i="2"/>
  <c r="O2137" i="2"/>
  <c r="L1857" i="2"/>
  <c r="O1857" i="2"/>
  <c r="L1757" i="2"/>
  <c r="O1757" i="2"/>
  <c r="L1697" i="2"/>
  <c r="O1697" i="2"/>
  <c r="L1657" i="2"/>
  <c r="O1657" i="2"/>
  <c r="L1637" i="2"/>
  <c r="O1637" i="2"/>
  <c r="L1557" i="2"/>
  <c r="O1557" i="2"/>
  <c r="L1517" i="2"/>
  <c r="O1517" i="2"/>
  <c r="L1497" i="2"/>
  <c r="O1497" i="2"/>
  <c r="L1197" i="2"/>
  <c r="O1197" i="2"/>
  <c r="L757" i="2"/>
  <c r="O757" i="2"/>
  <c r="L737" i="2"/>
  <c r="O737" i="2"/>
  <c r="L697" i="2"/>
  <c r="O697" i="2"/>
  <c r="L1607" i="2"/>
  <c r="O1607" i="2"/>
  <c r="L2312" i="2"/>
  <c r="O2312" i="2"/>
  <c r="L246" i="2"/>
  <c r="O246" i="2"/>
  <c r="L1905" i="2"/>
  <c r="O1905" i="2"/>
  <c r="L1188" i="2"/>
  <c r="O1188" i="2"/>
  <c r="L1027" i="2"/>
  <c r="O1027" i="2"/>
  <c r="L2153" i="2"/>
  <c r="O2153" i="2"/>
  <c r="L1630" i="2"/>
  <c r="O1630" i="2"/>
  <c r="L1656" i="2"/>
  <c r="O1656" i="2"/>
  <c r="L1048" i="2"/>
  <c r="O1048" i="2"/>
  <c r="L219" i="2"/>
  <c r="O219" i="2"/>
  <c r="L1685" i="2"/>
  <c r="O1685" i="2"/>
  <c r="L1153" i="2"/>
  <c r="O1153" i="2"/>
  <c r="L1071" i="2"/>
  <c r="O1071" i="2"/>
  <c r="L1151" i="2"/>
  <c r="O1151" i="2"/>
  <c r="L259" i="2"/>
  <c r="O259" i="2"/>
  <c r="L1017" i="2"/>
  <c r="O1017" i="2"/>
  <c r="L1091" i="2"/>
  <c r="O1091" i="2"/>
  <c r="L1042" i="2"/>
  <c r="O1042" i="2"/>
  <c r="L668" i="2"/>
  <c r="O668" i="2"/>
  <c r="L1552" i="2"/>
  <c r="O1552" i="2"/>
  <c r="L2143" i="2"/>
  <c r="O2143" i="2"/>
  <c r="L1613" i="2"/>
  <c r="O1613" i="2"/>
  <c r="L2122" i="2"/>
  <c r="O2122" i="2"/>
  <c r="L2042" i="2"/>
  <c r="O2042" i="2"/>
  <c r="L1762" i="2"/>
  <c r="O1762" i="2"/>
  <c r="O2216" i="2"/>
  <c r="O2195" i="2"/>
  <c r="O2147" i="2"/>
  <c r="O1986" i="2"/>
  <c r="O1802" i="2"/>
  <c r="O1779" i="2"/>
  <c r="O1756" i="2"/>
  <c r="O1733" i="2"/>
  <c r="O1662" i="2"/>
  <c r="O1570" i="2"/>
  <c r="O1499" i="2"/>
  <c r="O1474" i="2"/>
  <c r="O1053" i="2"/>
  <c r="O771" i="2"/>
  <c r="O742" i="2"/>
  <c r="O476" i="2"/>
  <c r="O257" i="2"/>
  <c r="L2165" i="2"/>
  <c r="O2165" i="2"/>
  <c r="L1707" i="2"/>
  <c r="O1707" i="2"/>
  <c r="L1233" i="2"/>
  <c r="O1233" i="2"/>
  <c r="L1127" i="2"/>
  <c r="O1127" i="2"/>
  <c r="M2223" i="2"/>
  <c r="N2223" i="2" s="1"/>
  <c r="O2223" i="2" s="1"/>
  <c r="L1126" i="2"/>
  <c r="O1126" i="2"/>
  <c r="K2318" i="2"/>
  <c r="L1813" i="2"/>
  <c r="O1813" i="2"/>
  <c r="L1020" i="2"/>
  <c r="O1020" i="2"/>
  <c r="L185" i="2"/>
  <c r="O185" i="2"/>
  <c r="K2300" i="2"/>
  <c r="M2300" i="2"/>
  <c r="N2300" i="2" s="1"/>
  <c r="K2240" i="2"/>
  <c r="M2240" i="2"/>
  <c r="N2240" i="2" s="1"/>
  <c r="L2060" i="2"/>
  <c r="O2060" i="2"/>
  <c r="L1680" i="2"/>
  <c r="O1680" i="2"/>
  <c r="L1160" i="2"/>
  <c r="O1160" i="2"/>
  <c r="L700" i="2"/>
  <c r="O700" i="2"/>
  <c r="L680" i="2"/>
  <c r="O680" i="2"/>
  <c r="L640" i="2"/>
  <c r="O640" i="2"/>
  <c r="L360" i="2"/>
  <c r="O360" i="2"/>
  <c r="L340" i="2"/>
  <c r="O340" i="2"/>
  <c r="L160" i="2"/>
  <c r="O160" i="2"/>
  <c r="L80" i="2"/>
  <c r="O80" i="2"/>
  <c r="L2321" i="2"/>
  <c r="O2321" i="2"/>
  <c r="L1125" i="2"/>
  <c r="O1125" i="2"/>
  <c r="L495" i="2"/>
  <c r="O495" i="2"/>
  <c r="L1480" i="2"/>
  <c r="O1480" i="2"/>
  <c r="O2238" i="2"/>
  <c r="O1800" i="2"/>
  <c r="O1777" i="2"/>
  <c r="O1706" i="2"/>
  <c r="O1636" i="2"/>
  <c r="O60" i="2"/>
  <c r="L2194" i="2"/>
  <c r="O2194" i="2"/>
  <c r="L2128" i="2"/>
  <c r="O2128" i="2"/>
  <c r="L346" i="2"/>
  <c r="O346" i="2"/>
  <c r="L2279" i="2"/>
  <c r="O2279" i="2"/>
  <c r="L681" i="2"/>
  <c r="O681" i="2"/>
  <c r="L9" i="2"/>
  <c r="O9" i="2"/>
  <c r="L2250" i="2"/>
  <c r="O2250" i="2"/>
  <c r="L380" i="2"/>
  <c r="O380" i="2"/>
  <c r="L199" i="2"/>
  <c r="O199" i="2"/>
  <c r="L1667" i="2"/>
  <c r="O1667" i="2"/>
  <c r="M2320" i="2"/>
  <c r="N2320" i="2" s="1"/>
  <c r="K2320" i="2"/>
  <c r="M2260" i="2"/>
  <c r="N2260" i="2" s="1"/>
  <c r="O2260" i="2" s="1"/>
  <c r="K2260" i="2"/>
  <c r="O1519" i="2"/>
  <c r="O409" i="2"/>
  <c r="L638" i="2"/>
  <c r="O638" i="2"/>
  <c r="L225" i="2"/>
  <c r="O225" i="2"/>
  <c r="K2298" i="2"/>
  <c r="M2298" i="2"/>
  <c r="N2298" i="2" s="1"/>
  <c r="M2278" i="2"/>
  <c r="N2278" i="2" s="1"/>
  <c r="O2278" i="2" s="1"/>
  <c r="K2278" i="2"/>
  <c r="K2258" i="2"/>
  <c r="M2258" i="2"/>
  <c r="N2258" i="2" s="1"/>
  <c r="L2018" i="2"/>
  <c r="O2018" i="2"/>
  <c r="L1518" i="2"/>
  <c r="O1518" i="2"/>
  <c r="L1238" i="2"/>
  <c r="O1238" i="2"/>
  <c r="L1764" i="2"/>
  <c r="O1764" i="2"/>
  <c r="L781" i="2"/>
  <c r="O781" i="2"/>
  <c r="L722" i="2"/>
  <c r="O722" i="2"/>
  <c r="L111" i="2"/>
  <c r="O111" i="2"/>
  <c r="L702" i="2"/>
  <c r="O702" i="2"/>
  <c r="K1957" i="2"/>
  <c r="K2317" i="2"/>
  <c r="M2317" i="2"/>
  <c r="N2317" i="2" s="1"/>
  <c r="K2297" i="2"/>
  <c r="M2297" i="2"/>
  <c r="N2297" i="2" s="1"/>
  <c r="O2297" i="2" s="1"/>
  <c r="M2257" i="2"/>
  <c r="N2257" i="2" s="1"/>
  <c r="O2257" i="2" s="1"/>
  <c r="K2257" i="2"/>
  <c r="K2237" i="2"/>
  <c r="M2237" i="2"/>
  <c r="N2237" i="2" s="1"/>
  <c r="K2217" i="2"/>
  <c r="M2217" i="2"/>
  <c r="N2217" i="2" s="1"/>
  <c r="K2197" i="2"/>
  <c r="M2197" i="2"/>
  <c r="N2197" i="2" s="1"/>
  <c r="O2197" i="2" s="1"/>
  <c r="L1997" i="2"/>
  <c r="O1997" i="2"/>
  <c r="L1617" i="2"/>
  <c r="O1617" i="2"/>
  <c r="L657" i="2"/>
  <c r="O657" i="2"/>
  <c r="L597" i="2"/>
  <c r="O597" i="2"/>
  <c r="L357" i="2"/>
  <c r="O357" i="2"/>
  <c r="L57" i="2"/>
  <c r="O57" i="2"/>
  <c r="L1149" i="2"/>
  <c r="O1149" i="2"/>
  <c r="L1063" i="2"/>
  <c r="O1063" i="2"/>
  <c r="L980" i="2"/>
  <c r="O980" i="2"/>
  <c r="L749" i="2"/>
  <c r="O749" i="2"/>
  <c r="L195" i="2"/>
  <c r="O195" i="2"/>
  <c r="L1066" i="2"/>
  <c r="O1066" i="2"/>
  <c r="L224" i="2"/>
  <c r="O224" i="2"/>
  <c r="L7" i="2"/>
  <c r="O7" i="2"/>
  <c r="O1820" i="2"/>
  <c r="O1797" i="2"/>
  <c r="O1679" i="2"/>
  <c r="O1610" i="2"/>
  <c r="O1157" i="2"/>
  <c r="O1074" i="2"/>
  <c r="O216" i="2"/>
  <c r="O119" i="2"/>
  <c r="L2024" i="2"/>
  <c r="O2024" i="2"/>
  <c r="L1228" i="2"/>
  <c r="O1228" i="2"/>
  <c r="L1148" i="2"/>
  <c r="O1148" i="2"/>
  <c r="L979" i="2"/>
  <c r="O979" i="2"/>
  <c r="L662" i="2"/>
  <c r="O662" i="2"/>
  <c r="L373" i="2"/>
  <c r="O373" i="2"/>
  <c r="L1202" i="2"/>
  <c r="O1202" i="2"/>
  <c r="K2213" i="2"/>
  <c r="L1575" i="2"/>
  <c r="O1575" i="2"/>
  <c r="L333" i="2"/>
  <c r="O333" i="2"/>
  <c r="M2277" i="2"/>
  <c r="N2277" i="2" s="1"/>
  <c r="K2277" i="2"/>
  <c r="O2210" i="2"/>
  <c r="O2163" i="2"/>
  <c r="O2117" i="2"/>
  <c r="O2002" i="2"/>
  <c r="O1819" i="2"/>
  <c r="O1702" i="2"/>
  <c r="O1655" i="2"/>
  <c r="O1632" i="2"/>
  <c r="O1492" i="2"/>
  <c r="O1124" i="2"/>
  <c r="O1073" i="2"/>
  <c r="O762" i="2"/>
  <c r="O339" i="2"/>
  <c r="O26" i="2"/>
  <c r="L1827" i="2"/>
  <c r="O1827" i="2"/>
  <c r="L1512" i="2"/>
  <c r="O1512" i="2"/>
  <c r="L1147" i="2"/>
  <c r="O1147" i="2"/>
  <c r="L689" i="2"/>
  <c r="O689" i="2"/>
  <c r="L283" i="2"/>
  <c r="O283" i="2"/>
  <c r="L252" i="2"/>
  <c r="O252" i="2"/>
  <c r="L1064" i="2"/>
  <c r="O1064" i="2"/>
  <c r="L375" i="2"/>
  <c r="O375" i="2"/>
  <c r="L5" i="2"/>
  <c r="O5" i="2"/>
  <c r="O2162" i="2"/>
  <c r="O2025" i="2"/>
  <c r="O1795" i="2"/>
  <c r="O1700" i="2"/>
  <c r="O1677" i="2"/>
  <c r="O1584" i="2"/>
  <c r="O1490" i="2"/>
  <c r="O1123" i="2"/>
  <c r="O1072" i="2"/>
  <c r="O1015" i="2"/>
  <c r="O671" i="2"/>
  <c r="L1787" i="2"/>
  <c r="O1787" i="2"/>
  <c r="L1088" i="2"/>
  <c r="O1088" i="2"/>
  <c r="L743" i="2"/>
  <c r="O743" i="2"/>
  <c r="L486" i="2"/>
  <c r="O486" i="2"/>
  <c r="L1892" i="2"/>
  <c r="O1892" i="2"/>
  <c r="L1687" i="2"/>
  <c r="O1687" i="2"/>
  <c r="L506" i="2"/>
  <c r="O506" i="2"/>
  <c r="L309" i="2"/>
  <c r="O309" i="2"/>
  <c r="L69" i="2"/>
  <c r="O69" i="2"/>
  <c r="O1699" i="2"/>
  <c r="L1665" i="2"/>
  <c r="O1665" i="2"/>
  <c r="L1170" i="2"/>
  <c r="O1170" i="2"/>
  <c r="L775" i="2"/>
  <c r="O775" i="2"/>
  <c r="L718" i="2"/>
  <c r="O718" i="2"/>
  <c r="L686" i="2"/>
  <c r="O686" i="2"/>
  <c r="L310" i="2"/>
  <c r="O310" i="2"/>
  <c r="L279" i="2"/>
  <c r="O279" i="2"/>
  <c r="L79" i="2"/>
  <c r="O79" i="2"/>
  <c r="L50" i="2"/>
  <c r="O50" i="2"/>
  <c r="L1686" i="2"/>
  <c r="O1686" i="2"/>
  <c r="L1487" i="2"/>
  <c r="O1487" i="2"/>
  <c r="L1196" i="2"/>
  <c r="O1196" i="2"/>
  <c r="M2293" i="2"/>
  <c r="N2293" i="2" s="1"/>
  <c r="K2293" i="2"/>
  <c r="M2273" i="2"/>
  <c r="N2273" i="2" s="1"/>
  <c r="K2273" i="2"/>
  <c r="M2253" i="2"/>
  <c r="N2253" i="2" s="1"/>
  <c r="K2253" i="2"/>
  <c r="K2233" i="2"/>
  <c r="M2233" i="2"/>
  <c r="N2233" i="2" s="1"/>
  <c r="M2193" i="2"/>
  <c r="N2193" i="2" s="1"/>
  <c r="K2193" i="2"/>
  <c r="O1999" i="2"/>
  <c r="O1931" i="2"/>
  <c r="O1838" i="2"/>
  <c r="O1675" i="2"/>
  <c r="O1582" i="2"/>
  <c r="O1152" i="2"/>
  <c r="O731" i="2"/>
  <c r="O400" i="2"/>
  <c r="L1785" i="2"/>
  <c r="O1785" i="2"/>
  <c r="L1567" i="2"/>
  <c r="O1567" i="2"/>
  <c r="L1223" i="2"/>
  <c r="O1223" i="2"/>
  <c r="L1193" i="2"/>
  <c r="O1193" i="2"/>
  <c r="L1029" i="2"/>
  <c r="O1029" i="2"/>
  <c r="L104" i="2"/>
  <c r="O104" i="2"/>
  <c r="L16" i="2"/>
  <c r="O16" i="2"/>
  <c r="L767" i="2"/>
  <c r="O767" i="2"/>
  <c r="L596" i="2"/>
  <c r="O596" i="2"/>
  <c r="L197" i="2"/>
  <c r="O197" i="2"/>
  <c r="L89" i="2"/>
  <c r="O89" i="2"/>
  <c r="L2" i="2"/>
  <c r="O2" i="2"/>
  <c r="O2227" i="2"/>
  <c r="O2043" i="2"/>
  <c r="O1815" i="2"/>
  <c r="O1744" i="2"/>
  <c r="O1120" i="2"/>
  <c r="O667" i="2"/>
  <c r="L2148" i="2"/>
  <c r="O2148" i="2"/>
  <c r="L1659" i="2"/>
  <c r="O1659" i="2"/>
  <c r="L999" i="2"/>
  <c r="O999" i="2"/>
  <c r="L772" i="2"/>
  <c r="O772" i="2"/>
  <c r="L76" i="2"/>
  <c r="O76" i="2"/>
  <c r="L15" i="2"/>
  <c r="O15" i="2"/>
  <c r="M2303" i="2"/>
  <c r="N2303" i="2" s="1"/>
  <c r="O2303" i="2" s="1"/>
  <c r="L2151" i="2"/>
  <c r="O2151" i="2"/>
  <c r="O2226" i="2"/>
  <c r="O1673" i="2"/>
  <c r="O1580" i="2"/>
  <c r="O1200" i="2"/>
  <c r="O1065" i="2"/>
  <c r="O1037" i="2"/>
  <c r="O977" i="2"/>
  <c r="O666" i="2"/>
  <c r="O459" i="2"/>
  <c r="O141" i="2"/>
  <c r="L739" i="2"/>
  <c r="O739" i="2"/>
  <c r="L627" i="2"/>
  <c r="O627" i="2"/>
  <c r="L332" i="2"/>
  <c r="O332" i="2"/>
  <c r="L128" i="2"/>
  <c r="O128" i="2"/>
  <c r="L101" i="2"/>
  <c r="O101" i="2"/>
  <c r="L2144" i="2"/>
  <c r="O2144" i="2"/>
  <c r="L1708" i="2"/>
  <c r="O1708" i="2"/>
  <c r="O2248" i="2"/>
  <c r="O2225" i="2"/>
  <c r="O2019" i="2"/>
  <c r="O1858" i="2"/>
  <c r="O1789" i="2"/>
  <c r="O1649" i="2"/>
  <c r="O1225" i="2"/>
  <c r="O173" i="2"/>
  <c r="O140" i="2"/>
  <c r="L1564" i="2"/>
  <c r="O1564" i="2"/>
  <c r="L1083" i="2"/>
  <c r="O1083" i="2"/>
  <c r="L768" i="2"/>
  <c r="O768" i="2"/>
  <c r="L713" i="2"/>
  <c r="O713" i="2"/>
  <c r="L678" i="2"/>
  <c r="O678" i="2"/>
  <c r="L273" i="2"/>
  <c r="O273" i="2"/>
  <c r="L242" i="2"/>
  <c r="O242" i="2"/>
  <c r="L73" i="2"/>
  <c r="O73" i="2"/>
  <c r="L325" i="2"/>
  <c r="O325" i="2"/>
  <c r="O2318" i="2"/>
  <c r="O2247" i="2"/>
  <c r="O1904" i="2"/>
  <c r="O1717" i="2"/>
  <c r="O1600" i="2"/>
  <c r="O1117" i="2"/>
  <c r="O1060" i="2"/>
  <c r="O694" i="2"/>
  <c r="O359" i="2"/>
  <c r="O204" i="2"/>
  <c r="L511" i="2"/>
  <c r="O511" i="2"/>
  <c r="L392" i="2"/>
  <c r="O392" i="2"/>
  <c r="L1792" i="2"/>
  <c r="O1792" i="2"/>
  <c r="L690" i="2"/>
  <c r="O690" i="2"/>
  <c r="O2132" i="2"/>
  <c r="O2061" i="2"/>
  <c r="O1786" i="2"/>
  <c r="O1693" i="2"/>
  <c r="O1577" i="2"/>
  <c r="O1505" i="2"/>
  <c r="O693" i="2"/>
  <c r="L1847" i="2"/>
  <c r="O1847" i="2"/>
  <c r="L1750" i="2"/>
  <c r="O1750" i="2"/>
  <c r="L1024" i="2"/>
  <c r="O1024" i="2"/>
  <c r="L764" i="2"/>
  <c r="O764" i="2"/>
  <c r="L271" i="2"/>
  <c r="O271" i="2"/>
  <c r="M2263" i="2"/>
  <c r="N2263" i="2" s="1"/>
  <c r="O2263" i="2" s="1"/>
  <c r="L367" i="2"/>
  <c r="O367" i="2"/>
  <c r="O2316" i="2"/>
  <c r="O1831" i="2"/>
  <c r="O1784" i="2"/>
  <c r="O322" i="2"/>
  <c r="O202" i="2"/>
  <c r="L1049" i="2"/>
  <c r="O1049" i="2"/>
  <c r="L208" i="2"/>
  <c r="O208" i="2"/>
  <c r="L124" i="2"/>
  <c r="O124" i="2"/>
  <c r="L1076" i="2"/>
  <c r="O1076" i="2"/>
  <c r="L711" i="2"/>
  <c r="O711" i="2"/>
  <c r="L665" i="2"/>
  <c r="O665" i="2"/>
  <c r="L366" i="2"/>
  <c r="O366" i="2"/>
  <c r="K2286" i="2"/>
  <c r="M2286" i="2"/>
  <c r="N2286" i="2" s="1"/>
  <c r="O2286" i="2" s="1"/>
  <c r="M2206" i="2"/>
  <c r="N2206" i="2" s="1"/>
  <c r="K2206" i="2"/>
  <c r="K2186" i="2"/>
  <c r="M2186" i="2"/>
  <c r="N2186" i="2" s="1"/>
  <c r="O2220" i="2"/>
  <c r="O1830" i="2"/>
  <c r="O1760" i="2"/>
  <c r="O1643" i="2"/>
  <c r="O1620" i="2"/>
  <c r="O1597" i="2"/>
  <c r="O1479" i="2"/>
  <c r="O1194" i="2"/>
  <c r="O1140" i="2"/>
  <c r="O1057" i="2"/>
  <c r="O777" i="2"/>
  <c r="L2172" i="2"/>
  <c r="O2172" i="2"/>
  <c r="L1806" i="2"/>
  <c r="O1806" i="2"/>
  <c r="L793" i="2"/>
  <c r="O793" i="2"/>
  <c r="L705" i="2"/>
  <c r="O705" i="2"/>
  <c r="L176" i="2"/>
  <c r="O176" i="2"/>
  <c r="L95" i="2"/>
  <c r="O95" i="2"/>
  <c r="L6" i="2"/>
  <c r="O6" i="2"/>
  <c r="L37" i="2"/>
  <c r="O37" i="2"/>
  <c r="O2198" i="2"/>
  <c r="O1829" i="2"/>
  <c r="O1713" i="2"/>
  <c r="O1595" i="2"/>
  <c r="O1526" i="2"/>
  <c r="L1047" i="2"/>
  <c r="O1047" i="2"/>
  <c r="L791" i="2"/>
  <c r="O791" i="2"/>
  <c r="L733" i="2"/>
  <c r="O733" i="2"/>
  <c r="L296" i="2"/>
  <c r="O296" i="2"/>
  <c r="L148" i="2"/>
  <c r="O148" i="2"/>
  <c r="L34" i="2"/>
  <c r="O34" i="2"/>
  <c r="M2200" i="2"/>
  <c r="N2200" i="2" s="1"/>
  <c r="O1735" i="2"/>
  <c r="L1527" i="2"/>
  <c r="O1527" i="2"/>
  <c r="L1491" i="2"/>
  <c r="O1491" i="2"/>
  <c r="L1235" i="2"/>
  <c r="O1235" i="2"/>
  <c r="L789" i="2"/>
  <c r="O789" i="2"/>
  <c r="L93" i="2"/>
  <c r="O93" i="2"/>
  <c r="L755" i="2"/>
  <c r="O755" i="2"/>
  <c r="L661" i="2"/>
  <c r="O661" i="2"/>
  <c r="K2283" i="2"/>
  <c r="M2283" i="2"/>
  <c r="N2283" i="2" s="1"/>
  <c r="K2243" i="2"/>
  <c r="M2243" i="2"/>
  <c r="N2243" i="2" s="1"/>
  <c r="O2243" i="2" s="1"/>
  <c r="K2203" i="2"/>
  <c r="M2203" i="2"/>
  <c r="N2203" i="2" s="1"/>
  <c r="O2203" i="2" s="1"/>
  <c r="O1640" i="2"/>
  <c r="O1500" i="2"/>
  <c r="O97" i="2"/>
  <c r="L2290" i="2"/>
  <c r="O2290" i="2"/>
  <c r="L1587" i="2"/>
  <c r="O1587" i="2"/>
  <c r="L384" i="2"/>
  <c r="O384" i="2"/>
  <c r="L2252" i="2"/>
  <c r="O2252" i="2"/>
  <c r="L317" i="2"/>
  <c r="O317" i="2"/>
  <c r="M2302" i="2"/>
  <c r="N2302" i="2" s="1"/>
  <c r="K2302" i="2"/>
  <c r="K2262" i="2"/>
  <c r="M2262" i="2"/>
  <c r="N2262" i="2" s="1"/>
  <c r="K2242" i="2"/>
  <c r="M2242" i="2"/>
  <c r="N2242" i="2" s="1"/>
  <c r="O2242" i="2" s="1"/>
  <c r="M2222" i="2"/>
  <c r="N2222" i="2" s="1"/>
  <c r="K2222" i="2"/>
  <c r="L2102" i="2"/>
  <c r="O2102" i="2"/>
  <c r="L1722" i="2"/>
  <c r="O1722" i="2"/>
  <c r="L1522" i="2"/>
  <c r="O1522" i="2"/>
  <c r="L1062" i="2"/>
  <c r="O1062" i="2"/>
  <c r="O1771" i="2"/>
  <c r="O1644" i="2"/>
  <c r="O1623" i="2"/>
  <c r="O1602" i="2"/>
  <c r="O1476" i="2"/>
  <c r="O1139" i="2"/>
  <c r="O1034" i="2"/>
  <c r="O1013" i="2"/>
  <c r="O674" i="2"/>
  <c r="O405" i="2"/>
  <c r="O238" i="2"/>
  <c r="O214" i="2"/>
  <c r="O191" i="2"/>
  <c r="O118" i="2"/>
  <c r="L331" i="2"/>
  <c r="O331" i="2"/>
  <c r="M2224" i="2"/>
  <c r="N2224" i="2" s="1"/>
  <c r="M2199" i="2"/>
  <c r="N2199" i="2" s="1"/>
  <c r="O2199" i="2" s="1"/>
  <c r="M2319" i="2"/>
  <c r="N2319" i="2" s="1"/>
  <c r="K2319" i="2"/>
  <c r="K2299" i="2"/>
  <c r="M2299" i="2"/>
  <c r="N2299" i="2" s="1"/>
  <c r="O2299" i="2" s="1"/>
  <c r="K2239" i="2"/>
  <c r="M2239" i="2"/>
  <c r="N2239" i="2" s="1"/>
  <c r="L406" i="2"/>
  <c r="O406" i="2"/>
  <c r="L223" i="2"/>
  <c r="O223" i="2"/>
  <c r="L63" i="2"/>
  <c r="O63" i="2"/>
  <c r="M2244" i="2"/>
  <c r="N2244" i="2" s="1"/>
  <c r="O2244" i="2" s="1"/>
  <c r="O2294" i="2"/>
  <c r="O2231" i="2"/>
  <c r="O1701" i="2"/>
  <c r="O1638" i="2"/>
  <c r="O1596" i="2"/>
  <c r="O1133" i="2"/>
  <c r="O754" i="2"/>
  <c r="O626" i="2"/>
  <c r="O374" i="2"/>
  <c r="O159" i="2"/>
  <c r="O110" i="2"/>
  <c r="O61" i="2"/>
  <c r="L2310" i="2"/>
  <c r="O2310" i="2"/>
  <c r="L2168" i="2"/>
  <c r="O2168" i="2"/>
  <c r="L1727" i="2"/>
  <c r="O1727" i="2"/>
  <c r="L404" i="2"/>
  <c r="O404" i="2"/>
  <c r="M2191" i="2"/>
  <c r="N2191" i="2" s="1"/>
  <c r="L1627" i="2"/>
  <c r="O1627" i="2"/>
  <c r="L1167" i="2"/>
  <c r="O1167" i="2"/>
  <c r="L1067" i="2"/>
  <c r="O1067" i="2"/>
  <c r="L323" i="2"/>
  <c r="O323" i="2"/>
  <c r="L247" i="2"/>
  <c r="O247" i="2"/>
  <c r="L1187" i="2"/>
  <c r="O1187" i="2"/>
  <c r="L706" i="2"/>
  <c r="O706" i="2"/>
  <c r="L243" i="2"/>
  <c r="O243" i="2"/>
  <c r="M2311" i="2"/>
  <c r="N2311" i="2" s="1"/>
  <c r="O2311" i="2" s="1"/>
  <c r="K2311" i="2"/>
  <c r="L1087" i="2"/>
  <c r="O1087" i="2"/>
  <c r="L83" i="2"/>
  <c r="O83" i="2"/>
  <c r="L2230" i="2"/>
  <c r="O2230" i="2"/>
  <c r="L1647" i="2"/>
  <c r="O1647" i="2"/>
  <c r="L1547" i="2"/>
  <c r="O1547" i="2"/>
  <c r="L747" i="2"/>
  <c r="O747" i="2"/>
  <c r="O77" i="2"/>
  <c r="L472" i="2"/>
  <c r="O472" i="2"/>
  <c r="L265" i="2"/>
  <c r="O265" i="2"/>
  <c r="L133" i="2"/>
  <c r="O133" i="2"/>
  <c r="M2259" i="2"/>
  <c r="N2259" i="2" s="1"/>
  <c r="L1767" i="2"/>
  <c r="O1767" i="2"/>
  <c r="L263" i="2"/>
  <c r="O263" i="2"/>
  <c r="K2284" i="2"/>
  <c r="L1227" i="2"/>
  <c r="O1227" i="2"/>
  <c r="L494" i="2"/>
  <c r="O494" i="2"/>
  <c r="L103" i="2"/>
  <c r="O103" i="2"/>
  <c r="L1207" i="2"/>
  <c r="O1207" i="2"/>
  <c r="L625" i="2"/>
  <c r="O625" i="2"/>
  <c r="L303" i="2"/>
  <c r="O303" i="2"/>
  <c r="L121" i="2"/>
  <c r="O121" i="2"/>
  <c r="L1507" i="2"/>
  <c r="O1507" i="2"/>
  <c r="L2209" i="2"/>
  <c r="O2209" i="2"/>
  <c r="L727" i="2"/>
  <c r="O727" i="2"/>
  <c r="L352" i="2"/>
  <c r="O352" i="2"/>
  <c r="L163" i="2"/>
  <c r="O163" i="2"/>
  <c r="L205" i="2"/>
  <c r="O205" i="2"/>
  <c r="M2285" i="2"/>
  <c r="N2285" i="2" s="1"/>
  <c r="O685" i="2"/>
  <c r="L504" i="2"/>
  <c r="O504" i="2"/>
  <c r="L3" i="2"/>
  <c r="O3" i="2"/>
  <c r="L383" i="2"/>
  <c r="O383" i="2"/>
  <c r="M2183" i="2"/>
  <c r="N2183" i="2" s="1"/>
  <c r="M2221" i="2"/>
  <c r="N2221" i="2" s="1"/>
  <c r="O712" i="2"/>
  <c r="O692" i="2"/>
  <c r="L1318" i="18"/>
  <c r="O1318" i="18"/>
  <c r="L1225" i="18"/>
  <c r="O1225" i="18"/>
  <c r="L1133" i="18"/>
  <c r="O1133" i="18"/>
  <c r="L2039" i="18"/>
  <c r="O2039" i="18"/>
  <c r="L1995" i="18"/>
  <c r="O1995" i="18"/>
  <c r="L1158" i="18"/>
  <c r="O1158" i="18"/>
  <c r="L1815" i="18"/>
  <c r="O1815" i="18"/>
  <c r="L957" i="18"/>
  <c r="O957" i="18"/>
  <c r="L1853" i="18"/>
  <c r="O1853" i="18"/>
  <c r="L1446" i="18"/>
  <c r="O1446" i="18"/>
  <c r="L1378" i="18"/>
  <c r="O1378" i="18"/>
  <c r="L1126" i="18"/>
  <c r="O1126" i="18"/>
  <c r="L979" i="18"/>
  <c r="O979" i="18"/>
  <c r="L1445" i="18"/>
  <c r="O1445" i="18"/>
  <c r="L1444" i="18"/>
  <c r="O1444" i="18"/>
  <c r="L866" i="18"/>
  <c r="O866" i="18"/>
  <c r="L842" i="18"/>
  <c r="O842" i="18"/>
  <c r="L1578" i="18"/>
  <c r="O1578" i="18"/>
  <c r="L1119" i="18"/>
  <c r="O1119" i="18"/>
  <c r="L1087" i="18"/>
  <c r="O1087" i="18"/>
  <c r="L1022" i="18"/>
  <c r="O1022" i="18"/>
  <c r="L1208" i="18"/>
  <c r="O1208" i="18"/>
  <c r="L2064" i="18"/>
  <c r="O2064" i="18"/>
  <c r="L1329" i="18"/>
  <c r="O1329" i="18"/>
  <c r="L1876" i="18"/>
  <c r="O1876" i="18"/>
  <c r="L1363" i="18"/>
  <c r="O1363" i="18"/>
  <c r="L1235" i="18"/>
  <c r="O1235" i="18"/>
  <c r="L1204" i="18"/>
  <c r="O1204" i="18"/>
  <c r="L1937" i="18"/>
  <c r="O1937" i="18"/>
  <c r="L1295" i="18"/>
  <c r="O1295" i="18"/>
  <c r="L1139" i="18"/>
  <c r="O1139" i="18"/>
  <c r="L856" i="18"/>
  <c r="O856" i="18"/>
  <c r="L1423" i="18"/>
  <c r="O1423" i="18"/>
  <c r="L1319" i="18"/>
  <c r="O1319" i="18"/>
  <c r="L2045" i="18"/>
  <c r="O2045" i="18"/>
  <c r="L1956" i="18"/>
  <c r="O1956" i="18"/>
  <c r="L1355" i="18"/>
  <c r="O1355" i="18"/>
  <c r="L1323" i="18"/>
  <c r="O1323" i="18"/>
  <c r="L1227" i="18"/>
  <c r="O1227" i="18"/>
  <c r="O1568" i="18"/>
  <c r="O1389" i="18"/>
  <c r="O1309" i="18"/>
  <c r="O1264" i="18"/>
  <c r="O1137" i="18"/>
  <c r="O1047" i="18"/>
  <c r="O948" i="18"/>
  <c r="M1914" i="18"/>
  <c r="N1914" i="18" s="1"/>
  <c r="M1825" i="18"/>
  <c r="N1825" i="18" s="1"/>
  <c r="L1439" i="18"/>
  <c r="O1439" i="18"/>
  <c r="M1342" i="18"/>
  <c r="N1342" i="18" s="1"/>
  <c r="M1222" i="18"/>
  <c r="N1222" i="18" s="1"/>
  <c r="K1827" i="18"/>
  <c r="O2055" i="18"/>
  <c r="O1567" i="18"/>
  <c r="O1263" i="18"/>
  <c r="O1136" i="18"/>
  <c r="O1096" i="18"/>
  <c r="O1046" i="18"/>
  <c r="O858" i="18"/>
  <c r="L1276" i="18"/>
  <c r="O1276" i="18"/>
  <c r="M2071" i="18"/>
  <c r="N2071" i="18" s="1"/>
  <c r="O2071" i="18" s="1"/>
  <c r="M1987" i="18"/>
  <c r="N1987" i="18" s="1"/>
  <c r="M1502" i="18"/>
  <c r="N1502" i="18" s="1"/>
  <c r="O1502" i="18" s="1"/>
  <c r="L1042" i="18"/>
  <c r="O1042" i="18"/>
  <c r="K2017" i="18"/>
  <c r="O1219" i="18"/>
  <c r="O1045" i="18"/>
  <c r="M2070" i="18"/>
  <c r="N2070" i="18" s="1"/>
  <c r="O2070" i="18" s="1"/>
  <c r="K2087" i="18"/>
  <c r="M2087" i="18"/>
  <c r="N2087" i="18" s="1"/>
  <c r="O2087" i="18" s="1"/>
  <c r="K2047" i="18"/>
  <c r="M2047" i="18"/>
  <c r="N2047" i="18" s="1"/>
  <c r="K2027" i="18"/>
  <c r="M2027" i="18"/>
  <c r="N2027" i="18" s="1"/>
  <c r="K2007" i="18"/>
  <c r="M2007" i="18"/>
  <c r="N2007" i="18" s="1"/>
  <c r="L2007" i="18" s="1"/>
  <c r="K1907" i="18"/>
  <c r="M1907" i="18"/>
  <c r="N1907" i="18" s="1"/>
  <c r="O1907" i="18" s="1"/>
  <c r="M1787" i="18"/>
  <c r="N1787" i="18" s="1"/>
  <c r="O1787" i="18" s="1"/>
  <c r="K1787" i="18"/>
  <c r="M1727" i="18"/>
  <c r="N1727" i="18" s="1"/>
  <c r="O1727" i="18" s="1"/>
  <c r="K1727" i="18"/>
  <c r="K1707" i="18"/>
  <c r="M1707" i="18"/>
  <c r="N1707" i="18" s="1"/>
  <c r="O1707" i="18" s="1"/>
  <c r="O1917" i="18"/>
  <c r="L1344" i="18"/>
  <c r="O1344" i="18"/>
  <c r="K1810" i="18"/>
  <c r="M1810" i="18"/>
  <c r="N1810" i="18" s="1"/>
  <c r="O1810" i="18" s="1"/>
  <c r="O1177" i="18"/>
  <c r="O2046" i="18"/>
  <c r="O1947" i="18"/>
  <c r="O1564" i="18"/>
  <c r="O1348" i="18"/>
  <c r="O1218" i="18"/>
  <c r="O1176" i="18"/>
  <c r="O1093" i="18"/>
  <c r="O996" i="18"/>
  <c r="O942" i="18"/>
  <c r="O898" i="18"/>
  <c r="M1822" i="18"/>
  <c r="N1822" i="18" s="1"/>
  <c r="O1822" i="18" s="1"/>
  <c r="L867" i="18"/>
  <c r="O867" i="18"/>
  <c r="K1562" i="18"/>
  <c r="O825" i="18"/>
  <c r="O1128" i="18"/>
  <c r="O939" i="18"/>
  <c r="M1782" i="18"/>
  <c r="N1782" i="18" s="1"/>
  <c r="O1782" i="18" s="1"/>
  <c r="K1942" i="18"/>
  <c r="K2005" i="18"/>
  <c r="M2005" i="18"/>
  <c r="N2005" i="18" s="1"/>
  <c r="K1985" i="18"/>
  <c r="M1985" i="18"/>
  <c r="N1985" i="18" s="1"/>
  <c r="O1985" i="18" s="1"/>
  <c r="K1945" i="18"/>
  <c r="M1945" i="18"/>
  <c r="N1945" i="18" s="1"/>
  <c r="K1925" i="18"/>
  <c r="M1925" i="18"/>
  <c r="N1925" i="18" s="1"/>
  <c r="O1925" i="18" s="1"/>
  <c r="K1905" i="18"/>
  <c r="M1905" i="18"/>
  <c r="N1905" i="18" s="1"/>
  <c r="O1905" i="18" s="1"/>
  <c r="L1068" i="18"/>
  <c r="O1068" i="18"/>
  <c r="O1613" i="18"/>
  <c r="O2044" i="18"/>
  <c r="O1562" i="18"/>
  <c r="O1442" i="18"/>
  <c r="O1346" i="18"/>
  <c r="O1255" i="18"/>
  <c r="O1209" i="18"/>
  <c r="O1127" i="18"/>
  <c r="O1086" i="18"/>
  <c r="O988" i="18"/>
  <c r="O938" i="18"/>
  <c r="O854" i="18"/>
  <c r="L848" i="18"/>
  <c r="O848" i="18"/>
  <c r="M2067" i="18"/>
  <c r="N2067" i="18" s="1"/>
  <c r="O2067" i="18" s="1"/>
  <c r="M1982" i="18"/>
  <c r="N1982" i="18" s="1"/>
  <c r="M1242" i="18"/>
  <c r="N1242" i="18" s="1"/>
  <c r="L945" i="18"/>
  <c r="O945" i="18"/>
  <c r="O1347" i="18"/>
  <c r="O2043" i="18"/>
  <c r="O1433" i="18"/>
  <c r="O895" i="18"/>
  <c r="L1973" i="18"/>
  <c r="O1973" i="18"/>
  <c r="L1266" i="18"/>
  <c r="O1266" i="18"/>
  <c r="M1602" i="18"/>
  <c r="N1602" i="18" s="1"/>
  <c r="O1602" i="18" s="1"/>
  <c r="M1302" i="18"/>
  <c r="N1302" i="18" s="1"/>
  <c r="O1302" i="18" s="1"/>
  <c r="L1345" i="18"/>
  <c r="K1937" i="18"/>
  <c r="K1867" i="18"/>
  <c r="K2062" i="18"/>
  <c r="M2062" i="18"/>
  <c r="N2062" i="18" s="1"/>
  <c r="K2042" i="18"/>
  <c r="M2042" i="18"/>
  <c r="N2042" i="18" s="1"/>
  <c r="K2022" i="18"/>
  <c r="M2022" i="18"/>
  <c r="N2022" i="18" s="1"/>
  <c r="K2002" i="18"/>
  <c r="M2002" i="18"/>
  <c r="N2002" i="18" s="1"/>
  <c r="O2002" i="18" s="1"/>
  <c r="K1882" i="18"/>
  <c r="M1882" i="18"/>
  <c r="N1882" i="18" s="1"/>
  <c r="O1882" i="18" s="1"/>
  <c r="K1742" i="18"/>
  <c r="M1742" i="18"/>
  <c r="N1742" i="18" s="1"/>
  <c r="O1742" i="18" s="1"/>
  <c r="K1682" i="18"/>
  <c r="M1682" i="18"/>
  <c r="N1682" i="18" s="1"/>
  <c r="O1682" i="18" s="1"/>
  <c r="K1642" i="18"/>
  <c r="M1642" i="18"/>
  <c r="N1642" i="18" s="1"/>
  <c r="O1642" i="18" s="1"/>
  <c r="K1622" i="18"/>
  <c r="M1622" i="18"/>
  <c r="N1622" i="18" s="1"/>
  <c r="O1622" i="18" s="1"/>
  <c r="K1582" i="18"/>
  <c r="M1582" i="18"/>
  <c r="N1582" i="18" s="1"/>
  <c r="K1522" i="18"/>
  <c r="M1522" i="18"/>
  <c r="N1522" i="18" s="1"/>
  <c r="O1522" i="18" s="1"/>
  <c r="K1462" i="18"/>
  <c r="M1462" i="18"/>
  <c r="N1462" i="18" s="1"/>
  <c r="O1462" i="18" s="1"/>
  <c r="M1402" i="18"/>
  <c r="N1402" i="18" s="1"/>
  <c r="K1402" i="18"/>
  <c r="K1362" i="18"/>
  <c r="M1362" i="18"/>
  <c r="N1362" i="18" s="1"/>
  <c r="K1282" i="18"/>
  <c r="M1282" i="18"/>
  <c r="N1282" i="18" s="1"/>
  <c r="L1082" i="18"/>
  <c r="O1082" i="18"/>
  <c r="L1317" i="18"/>
  <c r="O1317" i="18"/>
  <c r="K1862" i="18"/>
  <c r="M1862" i="18"/>
  <c r="N1862" i="18" s="1"/>
  <c r="O1424" i="18"/>
  <c r="O1203" i="18"/>
  <c r="O1078" i="18"/>
  <c r="O935" i="18"/>
  <c r="L885" i="18"/>
  <c r="O885" i="18"/>
  <c r="M1702" i="18"/>
  <c r="N1702" i="18" s="1"/>
  <c r="O1702" i="18" s="1"/>
  <c r="K1382" i="18"/>
  <c r="L579" i="18"/>
  <c r="O579" i="18"/>
  <c r="L1265" i="18"/>
  <c r="O1265" i="18"/>
  <c r="K1902" i="18"/>
  <c r="M1902" i="18"/>
  <c r="N1902" i="18" s="1"/>
  <c r="O1902" i="18" s="1"/>
  <c r="O1375" i="18"/>
  <c r="O1335" i="18"/>
  <c r="O1247" i="18"/>
  <c r="O1202" i="18"/>
  <c r="O1163" i="18"/>
  <c r="O1024" i="18"/>
  <c r="O977" i="18"/>
  <c r="O933" i="18"/>
  <c r="O882" i="18"/>
  <c r="O959" i="18"/>
  <c r="L959" i="18"/>
  <c r="M2058" i="18"/>
  <c r="N2058" i="18" s="1"/>
  <c r="K590" i="18"/>
  <c r="M590" i="18"/>
  <c r="N590" i="18" s="1"/>
  <c r="O590" i="18" s="1"/>
  <c r="O2029" i="18"/>
  <c r="O1069" i="18"/>
  <c r="L1586" i="18"/>
  <c r="O1586" i="18"/>
  <c r="L1043" i="18"/>
  <c r="O1043" i="18"/>
  <c r="L1116" i="18"/>
  <c r="O1116" i="18"/>
  <c r="M2082" i="18"/>
  <c r="N2082" i="18" s="1"/>
  <c r="O2082" i="18" s="1"/>
  <c r="K2082" i="18"/>
  <c r="O1283" i="18"/>
  <c r="O797" i="18"/>
  <c r="L1083" i="18"/>
  <c r="O1083" i="18"/>
  <c r="L956" i="18"/>
  <c r="O956" i="18"/>
  <c r="L1422" i="18"/>
  <c r="O1422" i="18"/>
  <c r="K2078" i="18"/>
  <c r="M2078" i="18"/>
  <c r="N2078" i="18" s="1"/>
  <c r="O2078" i="18" s="1"/>
  <c r="L1353" i="18"/>
  <c r="O1353" i="18"/>
  <c r="K2057" i="18"/>
  <c r="M2057" i="18"/>
  <c r="N2057" i="18" s="1"/>
  <c r="K1997" i="18"/>
  <c r="M1997" i="18"/>
  <c r="N1997" i="18" s="1"/>
  <c r="O1997" i="18" s="1"/>
  <c r="M1977" i="18"/>
  <c r="N1977" i="18" s="1"/>
  <c r="L1977" i="18" s="1"/>
  <c r="K1977" i="18"/>
  <c r="M1957" i="18"/>
  <c r="N1957" i="18" s="1"/>
  <c r="K1957" i="18"/>
  <c r="M1877" i="18"/>
  <c r="N1877" i="18" s="1"/>
  <c r="K1877" i="18"/>
  <c r="M1817" i="18"/>
  <c r="N1817" i="18" s="1"/>
  <c r="O1817" i="18" s="1"/>
  <c r="K1817" i="18"/>
  <c r="K1797" i="18"/>
  <c r="M1797" i="18"/>
  <c r="N1797" i="18" s="1"/>
  <c r="O1797" i="18" s="1"/>
  <c r="O1197" i="18"/>
  <c r="O1967" i="18"/>
  <c r="O1878" i="18"/>
  <c r="O1835" i="18"/>
  <c r="O1409" i="18"/>
  <c r="O1364" i="18"/>
  <c r="L993" i="18"/>
  <c r="O993" i="18"/>
  <c r="M2085" i="18"/>
  <c r="N2085" i="18" s="1"/>
  <c r="O2085" i="18" s="1"/>
  <c r="M1885" i="18"/>
  <c r="N1885" i="18" s="1"/>
  <c r="O1885" i="18" s="1"/>
  <c r="M1802" i="18"/>
  <c r="N1802" i="18" s="1"/>
  <c r="O1802" i="18" s="1"/>
  <c r="M1322" i="18"/>
  <c r="N1322" i="18" s="1"/>
  <c r="K1542" i="18"/>
  <c r="O887" i="18"/>
  <c r="L887" i="18"/>
  <c r="O1117" i="18"/>
  <c r="O1238" i="18"/>
  <c r="O1061" i="18"/>
  <c r="O875" i="18"/>
  <c r="M1922" i="18"/>
  <c r="N1922" i="18" s="1"/>
  <c r="O1922" i="18" s="1"/>
  <c r="M1482" i="18"/>
  <c r="N1482" i="18" s="1"/>
  <c r="O1482" i="18" s="1"/>
  <c r="L1199" i="18"/>
  <c r="O1199" i="18"/>
  <c r="K1847" i="18"/>
  <c r="L905" i="18"/>
  <c r="O905" i="18"/>
  <c r="O1237" i="18"/>
  <c r="K1874" i="18"/>
  <c r="M1874" i="18"/>
  <c r="N1874" i="18" s="1"/>
  <c r="L1874" i="18" s="1"/>
  <c r="K1714" i="18"/>
  <c r="M1714" i="18"/>
  <c r="N1714" i="18" s="1"/>
  <c r="O1714" i="18" s="1"/>
  <c r="K1674" i="18"/>
  <c r="M1674" i="18"/>
  <c r="N1674" i="18" s="1"/>
  <c r="O1674" i="18" s="1"/>
  <c r="K1654" i="18"/>
  <c r="M1654" i="18"/>
  <c r="N1654" i="18" s="1"/>
  <c r="O1654" i="18" s="1"/>
  <c r="K1514" i="18"/>
  <c r="M1514" i="18"/>
  <c r="N1514" i="18" s="1"/>
  <c r="O1514" i="18" s="1"/>
  <c r="K1434" i="18"/>
  <c r="M1434" i="18"/>
  <c r="N1434" i="18" s="1"/>
  <c r="L1067" i="18"/>
  <c r="O1067" i="18"/>
  <c r="O1458" i="18"/>
  <c r="L1122" i="18"/>
  <c r="O1122" i="18"/>
  <c r="L829" i="18"/>
  <c r="O829" i="18"/>
  <c r="M1962" i="18"/>
  <c r="N1962" i="18" s="1"/>
  <c r="O2016" i="18"/>
  <c r="O1919" i="18"/>
  <c r="O1873" i="18"/>
  <c r="O1724" i="18"/>
  <c r="O1584" i="18"/>
  <c r="O1275" i="18"/>
  <c r="O1058" i="18"/>
  <c r="O873" i="18"/>
  <c r="L1243" i="18"/>
  <c r="O1243" i="18"/>
  <c r="L944" i="18"/>
  <c r="O944" i="18"/>
  <c r="L1959" i="18"/>
  <c r="O1959" i="18"/>
  <c r="M1762" i="18"/>
  <c r="N1762" i="18" s="1"/>
  <c r="O1762" i="18" s="1"/>
  <c r="K1667" i="18"/>
  <c r="O2019" i="18"/>
  <c r="M1745" i="18"/>
  <c r="N1745" i="18" s="1"/>
  <c r="O1745" i="18" s="1"/>
  <c r="M1625" i="18"/>
  <c r="N1625" i="18" s="1"/>
  <c r="O1625" i="18" s="1"/>
  <c r="M1437" i="18"/>
  <c r="N1437" i="18" s="1"/>
  <c r="L1437" i="18" s="1"/>
  <c r="M1377" i="18"/>
  <c r="N1377" i="18" s="1"/>
  <c r="M1287" i="18"/>
  <c r="N1287" i="18" s="1"/>
  <c r="M1142" i="18"/>
  <c r="N1142" i="18" s="1"/>
  <c r="M974" i="18"/>
  <c r="N974" i="18" s="1"/>
  <c r="L974" i="18" s="1"/>
  <c r="K1677" i="18"/>
  <c r="K1557" i="18"/>
  <c r="K1082" i="18"/>
  <c r="M1527" i="18"/>
  <c r="N1527" i="18" s="1"/>
  <c r="O1527" i="18" s="1"/>
  <c r="K1254" i="18"/>
  <c r="K1187" i="18"/>
  <c r="M1327" i="18"/>
  <c r="N1327" i="18" s="1"/>
  <c r="K1327" i="18"/>
  <c r="M1374" i="18"/>
  <c r="N1374" i="18" s="1"/>
  <c r="L1374" i="18" s="1"/>
  <c r="K882" i="18"/>
  <c r="M1886" i="18"/>
  <c r="N1886" i="18" s="1"/>
  <c r="O1886" i="18" s="1"/>
  <c r="K1886" i="18"/>
  <c r="K1705" i="18"/>
  <c r="M1705" i="18"/>
  <c r="N1705" i="18" s="1"/>
  <c r="O1705" i="18" s="1"/>
  <c r="M1585" i="18"/>
  <c r="N1585" i="18" s="1"/>
  <c r="K1585" i="18"/>
  <c r="M1465" i="18"/>
  <c r="N1465" i="18" s="1"/>
  <c r="O1465" i="18" s="1"/>
  <c r="K1465" i="18"/>
  <c r="K1385" i="18"/>
  <c r="M1385" i="18"/>
  <c r="N1385" i="18" s="1"/>
  <c r="O1385" i="18" s="1"/>
  <c r="O1579" i="18"/>
  <c r="M1805" i="18"/>
  <c r="N1805" i="18" s="1"/>
  <c r="O1805" i="18" s="1"/>
  <c r="M1737" i="18"/>
  <c r="N1737" i="18" s="1"/>
  <c r="O1737" i="18" s="1"/>
  <c r="M1647" i="18"/>
  <c r="N1647" i="18" s="1"/>
  <c r="O1647" i="18" s="1"/>
  <c r="M1618" i="18"/>
  <c r="N1618" i="18" s="1"/>
  <c r="O1618" i="18" s="1"/>
  <c r="M994" i="18"/>
  <c r="N994" i="18" s="1"/>
  <c r="M1978" i="18"/>
  <c r="N1978" i="18" s="1"/>
  <c r="O1978" i="18" s="1"/>
  <c r="M1617" i="18"/>
  <c r="N1617" i="18" s="1"/>
  <c r="O1617" i="18" s="1"/>
  <c r="M1307" i="18"/>
  <c r="N1307" i="18" s="1"/>
  <c r="O1307" i="18" s="1"/>
  <c r="K2063" i="18"/>
  <c r="M2063" i="18"/>
  <c r="N2063" i="18" s="1"/>
  <c r="O2063" i="18" s="1"/>
  <c r="K1102" i="18"/>
  <c r="M1102" i="18"/>
  <c r="N1102" i="18" s="1"/>
  <c r="K802" i="18"/>
  <c r="M802" i="18"/>
  <c r="N802" i="18" s="1"/>
  <c r="O802" i="18" s="1"/>
  <c r="M762" i="18"/>
  <c r="N762" i="18" s="1"/>
  <c r="O762" i="18" s="1"/>
  <c r="K762" i="18"/>
  <c r="K1537" i="18"/>
  <c r="K1034" i="18"/>
  <c r="K1002" i="18"/>
  <c r="K1798" i="18"/>
  <c r="M1798" i="18"/>
  <c r="N1798" i="18" s="1"/>
  <c r="O1798" i="18" s="1"/>
  <c r="K1758" i="18"/>
  <c r="M1758" i="18"/>
  <c r="N1758" i="18" s="1"/>
  <c r="O1758" i="18" s="1"/>
  <c r="K1477" i="18"/>
  <c r="M1477" i="18"/>
  <c r="N1477" i="18" s="1"/>
  <c r="O1477" i="18" s="1"/>
  <c r="M1757" i="18"/>
  <c r="N1757" i="18" s="1"/>
  <c r="O1757" i="18" s="1"/>
  <c r="K1567" i="18"/>
  <c r="M1605" i="18"/>
  <c r="N1605" i="18" s="1"/>
  <c r="O1605" i="18" s="1"/>
  <c r="M982" i="18"/>
  <c r="N982" i="18" s="1"/>
  <c r="K1354" i="18"/>
  <c r="M1354" i="18"/>
  <c r="N1354" i="18" s="1"/>
  <c r="K1074" i="18"/>
  <c r="M1074" i="18"/>
  <c r="N1074" i="18" s="1"/>
  <c r="K834" i="18"/>
  <c r="M834" i="18"/>
  <c r="N834" i="18" s="1"/>
  <c r="O834" i="18" s="1"/>
  <c r="K1838" i="18"/>
  <c r="K1162" i="18"/>
  <c r="M1806" i="18"/>
  <c r="N1806" i="18" s="1"/>
  <c r="O1806" i="18" s="1"/>
  <c r="K294" i="18"/>
  <c r="K947" i="18"/>
  <c r="M947" i="18"/>
  <c r="N947" i="18" s="1"/>
  <c r="M1923" i="18"/>
  <c r="N1923" i="18" s="1"/>
  <c r="O1923" i="18" s="1"/>
  <c r="M1893" i="18"/>
  <c r="N1893" i="18" s="1"/>
  <c r="O1893" i="18" s="1"/>
  <c r="M1863" i="18"/>
  <c r="N1863" i="18" s="1"/>
  <c r="M582" i="18"/>
  <c r="N582" i="18" s="1"/>
  <c r="O582" i="18" s="1"/>
  <c r="K1493" i="18"/>
  <c r="K1217" i="18"/>
  <c r="K482" i="18"/>
  <c r="K1803" i="18"/>
  <c r="M1803" i="18"/>
  <c r="N1803" i="18" s="1"/>
  <c r="O1803" i="18" s="1"/>
  <c r="K1383" i="18"/>
  <c r="M1383" i="18"/>
  <c r="N1383" i="18" s="1"/>
  <c r="O1383" i="18" s="1"/>
  <c r="K2059" i="18"/>
  <c r="M2059" i="18"/>
  <c r="N2059" i="18" s="1"/>
  <c r="K1999" i="18"/>
  <c r="M1999" i="18"/>
  <c r="N1999" i="18" s="1"/>
  <c r="O1999" i="18" s="1"/>
  <c r="K1828" i="18"/>
  <c r="K494" i="18"/>
  <c r="M494" i="18"/>
  <c r="N494" i="18" s="1"/>
  <c r="O494" i="18" s="1"/>
  <c r="K434" i="18"/>
  <c r="M434" i="18"/>
  <c r="N434" i="18" s="1"/>
  <c r="O434" i="18" s="1"/>
  <c r="K1273" i="18"/>
  <c r="M1273" i="18"/>
  <c r="N1273" i="18" s="1"/>
  <c r="M567" i="18"/>
  <c r="N567" i="18" s="1"/>
  <c r="O567" i="18" s="1"/>
  <c r="K1859" i="18"/>
  <c r="M1859" i="18"/>
  <c r="N1859" i="18" s="1"/>
  <c r="O1859" i="18" s="1"/>
  <c r="K1392" i="18"/>
  <c r="M1392" i="18"/>
  <c r="N1392" i="18" s="1"/>
  <c r="O1392" i="18" s="1"/>
  <c r="K2032" i="18"/>
  <c r="M2032" i="18"/>
  <c r="N2032" i="18" s="1"/>
  <c r="K1752" i="18"/>
  <c r="M1752" i="18"/>
  <c r="N1752" i="18" s="1"/>
  <c r="O1752" i="18" s="1"/>
  <c r="M1212" i="18"/>
  <c r="N1212" i="18" s="1"/>
  <c r="K1212" i="18"/>
  <c r="M1092" i="18"/>
  <c r="N1092" i="18" s="1"/>
  <c r="K1092" i="18"/>
  <c r="M852" i="18"/>
  <c r="N852" i="18" s="1"/>
  <c r="K852" i="18"/>
  <c r="M692" i="18"/>
  <c r="N692" i="18" s="1"/>
  <c r="O692" i="18" s="1"/>
  <c r="K692" i="18"/>
  <c r="K492" i="18"/>
  <c r="M492" i="18"/>
  <c r="N492" i="18" s="1"/>
  <c r="O492" i="18" s="1"/>
  <c r="K352" i="18"/>
  <c r="M352" i="18"/>
  <c r="N352" i="18" s="1"/>
  <c r="O352" i="18" s="1"/>
  <c r="M1971" i="18"/>
  <c r="N1971" i="18" s="1"/>
  <c r="O1971" i="18" s="1"/>
  <c r="K1971" i="18"/>
  <c r="K1711" i="18"/>
  <c r="M1711" i="18"/>
  <c r="N1711" i="18" s="1"/>
  <c r="O1711" i="18" s="1"/>
  <c r="K1451" i="18"/>
  <c r="M1451" i="18"/>
  <c r="N1451" i="18" s="1"/>
  <c r="O1451" i="18" s="1"/>
  <c r="M1291" i="18"/>
  <c r="N1291" i="18" s="1"/>
  <c r="K1291" i="18"/>
  <c r="K1151" i="18"/>
  <c r="M1151" i="18"/>
  <c r="N1151" i="18" s="1"/>
  <c r="O1151" i="18" s="1"/>
  <c r="K1011" i="18"/>
  <c r="M1011" i="18"/>
  <c r="N1011" i="18" s="1"/>
  <c r="O1011" i="18" s="1"/>
  <c r="K871" i="18"/>
  <c r="M871" i="18"/>
  <c r="N871" i="18" s="1"/>
  <c r="O871" i="18" s="1"/>
  <c r="K671" i="18"/>
  <c r="M671" i="18"/>
  <c r="N671" i="18" s="1"/>
  <c r="O671" i="18" s="1"/>
  <c r="K491" i="18"/>
  <c r="M491" i="18"/>
  <c r="N491" i="18" s="1"/>
  <c r="O491" i="18" s="1"/>
  <c r="K311" i="18"/>
  <c r="M311" i="18"/>
  <c r="N311" i="18" s="1"/>
  <c r="O311" i="18" s="1"/>
  <c r="K2030" i="18"/>
  <c r="M2030" i="18"/>
  <c r="N2030" i="18" s="1"/>
  <c r="K1770" i="18"/>
  <c r="M1770" i="18"/>
  <c r="N1770" i="18" s="1"/>
  <c r="O1770" i="18" s="1"/>
  <c r="K1490" i="18"/>
  <c r="M1490" i="18"/>
  <c r="N1490" i="18" s="1"/>
  <c r="O1490" i="18" s="1"/>
  <c r="K1270" i="18"/>
  <c r="M1270" i="18"/>
  <c r="N1270" i="18" s="1"/>
  <c r="K1030" i="18"/>
  <c r="M1030" i="18"/>
  <c r="N1030" i="18" s="1"/>
  <c r="O1030" i="18" s="1"/>
  <c r="K730" i="18"/>
  <c r="M730" i="18"/>
  <c r="N730" i="18" s="1"/>
  <c r="O730" i="18" s="1"/>
  <c r="O1315" i="18"/>
  <c r="L1576" i="18"/>
  <c r="O1576" i="18"/>
  <c r="L1216" i="18"/>
  <c r="O1216" i="18"/>
  <c r="L1395" i="18"/>
  <c r="O1395" i="18"/>
  <c r="K1892" i="18"/>
  <c r="M1892" i="18"/>
  <c r="N1892" i="18" s="1"/>
  <c r="O1892" i="18" s="1"/>
  <c r="K1672" i="18"/>
  <c r="M1672" i="18"/>
  <c r="N1672" i="18" s="1"/>
  <c r="O1672" i="18" s="1"/>
  <c r="K1472" i="18"/>
  <c r="M1472" i="18"/>
  <c r="N1472" i="18" s="1"/>
  <c r="O1472" i="18" s="1"/>
  <c r="M1192" i="18"/>
  <c r="N1192" i="18" s="1"/>
  <c r="K1192" i="18"/>
  <c r="K972" i="18"/>
  <c r="M972" i="18"/>
  <c r="N972" i="18" s="1"/>
  <c r="K812" i="18"/>
  <c r="M812" i="18"/>
  <c r="N812" i="18" s="1"/>
  <c r="O812" i="18" s="1"/>
  <c r="K612" i="18"/>
  <c r="M612" i="18"/>
  <c r="N612" i="18" s="1"/>
  <c r="O612" i="18" s="1"/>
  <c r="K32" i="18"/>
  <c r="M32" i="18"/>
  <c r="N32" i="18" s="1"/>
  <c r="O32" i="18" s="1"/>
  <c r="K2011" i="18"/>
  <c r="M2011" i="18"/>
  <c r="N2011" i="18" s="1"/>
  <c r="K1791" i="18"/>
  <c r="M1791" i="18"/>
  <c r="N1791" i="18" s="1"/>
  <c r="O1791" i="18" s="1"/>
  <c r="K1411" i="18"/>
  <c r="M1411" i="18"/>
  <c r="N1411" i="18" s="1"/>
  <c r="K1191" i="18"/>
  <c r="M1191" i="18"/>
  <c r="N1191" i="18" s="1"/>
  <c r="K851" i="18"/>
  <c r="M851" i="18"/>
  <c r="N851" i="18" s="1"/>
  <c r="K131" i="18"/>
  <c r="M131" i="18"/>
  <c r="N131" i="18" s="1"/>
  <c r="O131" i="18" s="1"/>
  <c r="K1730" i="18"/>
  <c r="M1730" i="18"/>
  <c r="N1730" i="18" s="1"/>
  <c r="O1730" i="18" s="1"/>
  <c r="L955" i="18"/>
  <c r="O955" i="18"/>
  <c r="L1063" i="18"/>
  <c r="O1063" i="18"/>
  <c r="L881" i="18"/>
  <c r="O881" i="18"/>
  <c r="M1852" i="18"/>
  <c r="N1852" i="18" s="1"/>
  <c r="K1852" i="18"/>
  <c r="K1712" i="18"/>
  <c r="M1712" i="18"/>
  <c r="N1712" i="18" s="1"/>
  <c r="O1712" i="18" s="1"/>
  <c r="K1412" i="18"/>
  <c r="M1412" i="18"/>
  <c r="N1412" i="18" s="1"/>
  <c r="K1252" i="18"/>
  <c r="M1252" i="18"/>
  <c r="N1252" i="18" s="1"/>
  <c r="K1052" i="18"/>
  <c r="M1052" i="18"/>
  <c r="N1052" i="18" s="1"/>
  <c r="M892" i="18"/>
  <c r="N892" i="18" s="1"/>
  <c r="K892" i="18"/>
  <c r="K772" i="18"/>
  <c r="M772" i="18"/>
  <c r="N772" i="18" s="1"/>
  <c r="O772" i="18" s="1"/>
  <c r="K592" i="18"/>
  <c r="M592" i="18"/>
  <c r="N592" i="18" s="1"/>
  <c r="O592" i="18" s="1"/>
  <c r="K452" i="18"/>
  <c r="M452" i="18"/>
  <c r="N452" i="18" s="1"/>
  <c r="O452" i="18" s="1"/>
  <c r="M292" i="18"/>
  <c r="N292" i="18" s="1"/>
  <c r="O292" i="18" s="1"/>
  <c r="K292" i="18"/>
  <c r="K1831" i="18"/>
  <c r="M1831" i="18"/>
  <c r="N1831" i="18" s="1"/>
  <c r="O1831" i="18" s="1"/>
  <c r="K1691" i="18"/>
  <c r="M1691" i="18"/>
  <c r="N1691" i="18" s="1"/>
  <c r="O1691" i="18" s="1"/>
  <c r="K1511" i="18"/>
  <c r="M1511" i="18"/>
  <c r="N1511" i="18" s="1"/>
  <c r="O1511" i="18" s="1"/>
  <c r="K1251" i="18"/>
  <c r="M1251" i="18"/>
  <c r="N1251" i="18" s="1"/>
  <c r="K1091" i="18"/>
  <c r="M1091" i="18"/>
  <c r="N1091" i="18" s="1"/>
  <c r="K951" i="18"/>
  <c r="M951" i="18"/>
  <c r="N951" i="18" s="1"/>
  <c r="K591" i="18"/>
  <c r="M591" i="18"/>
  <c r="N591" i="18" s="1"/>
  <c r="O591" i="18" s="1"/>
  <c r="K531" i="18"/>
  <c r="M531" i="18"/>
  <c r="N531" i="18" s="1"/>
  <c r="O531" i="18" s="1"/>
  <c r="K471" i="18"/>
  <c r="M471" i="18"/>
  <c r="N471" i="18" s="1"/>
  <c r="O471" i="18" s="1"/>
  <c r="K291" i="18"/>
  <c r="M291" i="18"/>
  <c r="N291" i="18" s="1"/>
  <c r="O291" i="18" s="1"/>
  <c r="K171" i="18"/>
  <c r="M171" i="18"/>
  <c r="N171" i="18" s="1"/>
  <c r="O171" i="18" s="1"/>
  <c r="K1990" i="18"/>
  <c r="M1990" i="18"/>
  <c r="N1990" i="18" s="1"/>
  <c r="O1990" i="18" s="1"/>
  <c r="K1870" i="18"/>
  <c r="M1870" i="18"/>
  <c r="N1870" i="18" s="1"/>
  <c r="K1610" i="18"/>
  <c r="M1610" i="18"/>
  <c r="N1610" i="18" s="1"/>
  <c r="O1610" i="18" s="1"/>
  <c r="K1450" i="18"/>
  <c r="M1450" i="18"/>
  <c r="N1450" i="18" s="1"/>
  <c r="O1450" i="18" s="1"/>
  <c r="K1330" i="18"/>
  <c r="M1330" i="18"/>
  <c r="N1330" i="18" s="1"/>
  <c r="K1150" i="18"/>
  <c r="M1150" i="18"/>
  <c r="N1150" i="18" s="1"/>
  <c r="O1150" i="18" s="1"/>
  <c r="K1010" i="18"/>
  <c r="M1010" i="18"/>
  <c r="N1010" i="18" s="1"/>
  <c r="O1010" i="18" s="1"/>
  <c r="K910" i="18"/>
  <c r="M910" i="18"/>
  <c r="N910" i="18" s="1"/>
  <c r="K810" i="18"/>
  <c r="M810" i="18"/>
  <c r="N810" i="18" s="1"/>
  <c r="O810" i="18" s="1"/>
  <c r="K630" i="18"/>
  <c r="M630" i="18"/>
  <c r="N630" i="18" s="1"/>
  <c r="O630" i="18" s="1"/>
  <c r="L2037" i="18"/>
  <c r="O2037" i="18"/>
  <c r="L2004" i="18"/>
  <c r="O2004" i="18"/>
  <c r="L985" i="18"/>
  <c r="O985" i="18"/>
  <c r="L1008" i="18"/>
  <c r="O1008" i="18"/>
  <c r="K432" i="18"/>
  <c r="M432" i="18"/>
  <c r="N432" i="18" s="1"/>
  <c r="O432" i="18" s="1"/>
  <c r="K372" i="18"/>
  <c r="M372" i="18"/>
  <c r="N372" i="18" s="1"/>
  <c r="O372" i="18" s="1"/>
  <c r="K332" i="18"/>
  <c r="M332" i="18"/>
  <c r="N332" i="18" s="1"/>
  <c r="O332" i="18" s="1"/>
  <c r="K92" i="18"/>
  <c r="M92" i="18"/>
  <c r="N92" i="18" s="1"/>
  <c r="O92" i="18" s="1"/>
  <c r="K371" i="18"/>
  <c r="M371" i="18"/>
  <c r="N371" i="18" s="1"/>
  <c r="O371" i="18" s="1"/>
  <c r="K111" i="18"/>
  <c r="M111" i="18"/>
  <c r="N111" i="18" s="1"/>
  <c r="O111" i="18" s="1"/>
  <c r="L1396" i="18"/>
  <c r="O1396" i="18"/>
  <c r="K1910" i="18"/>
  <c r="M1910" i="18"/>
  <c r="N1910" i="18" s="1"/>
  <c r="O1910" i="18" s="1"/>
  <c r="K1710" i="18"/>
  <c r="M1710" i="18"/>
  <c r="N1710" i="18" s="1"/>
  <c r="O1710" i="18" s="1"/>
  <c r="K1550" i="18"/>
  <c r="M1550" i="18"/>
  <c r="N1550" i="18" s="1"/>
  <c r="O1550" i="18" s="1"/>
  <c r="K1370" i="18"/>
  <c r="M1370" i="18"/>
  <c r="N1370" i="18" s="1"/>
  <c r="K1250" i="18"/>
  <c r="M1250" i="18"/>
  <c r="N1250" i="18" s="1"/>
  <c r="K1090" i="18"/>
  <c r="M1090" i="18"/>
  <c r="N1090" i="18" s="1"/>
  <c r="K970" i="18"/>
  <c r="M970" i="18"/>
  <c r="N970" i="18" s="1"/>
  <c r="K770" i="18"/>
  <c r="M770" i="18"/>
  <c r="N770" i="18" s="1"/>
  <c r="O770" i="18" s="1"/>
  <c r="L1965" i="18"/>
  <c r="O1965" i="18"/>
  <c r="L1836" i="18"/>
  <c r="O1836" i="18"/>
  <c r="L1313" i="18"/>
  <c r="O1313" i="18"/>
  <c r="L1269" i="18"/>
  <c r="O1269" i="18"/>
  <c r="M1471" i="18"/>
  <c r="N1471" i="18" s="1"/>
  <c r="O1471" i="18" s="1"/>
  <c r="K152" i="18"/>
  <c r="M152" i="18"/>
  <c r="N152" i="18" s="1"/>
  <c r="O152" i="18" s="1"/>
  <c r="K12" i="18"/>
  <c r="M12" i="18"/>
  <c r="N12" i="18" s="1"/>
  <c r="O12" i="18" s="1"/>
  <c r="K1931" i="18"/>
  <c r="M1931" i="18"/>
  <c r="N1931" i="18" s="1"/>
  <c r="O1931" i="18" s="1"/>
  <c r="K1431" i="18"/>
  <c r="M1431" i="18"/>
  <c r="N1431" i="18" s="1"/>
  <c r="O1431" i="18" s="1"/>
  <c r="K431" i="18"/>
  <c r="M431" i="18"/>
  <c r="N431" i="18" s="1"/>
  <c r="O431" i="18" s="1"/>
  <c r="K231" i="18"/>
  <c r="M231" i="18"/>
  <c r="N231" i="18" s="1"/>
  <c r="O231" i="18" s="1"/>
  <c r="K1890" i="18"/>
  <c r="M1890" i="18"/>
  <c r="N1890" i="18" s="1"/>
  <c r="O1890" i="18" s="1"/>
  <c r="K1410" i="18"/>
  <c r="M1410" i="18"/>
  <c r="N1410" i="18" s="1"/>
  <c r="K1310" i="18"/>
  <c r="M1310" i="18"/>
  <c r="N1310" i="18" s="1"/>
  <c r="K1130" i="18"/>
  <c r="M1130" i="18"/>
  <c r="N1130" i="18" s="1"/>
  <c r="K990" i="18"/>
  <c r="M990" i="18"/>
  <c r="N990" i="18" s="1"/>
  <c r="K750" i="18"/>
  <c r="M750" i="18"/>
  <c r="N750" i="18" s="1"/>
  <c r="O750" i="18" s="1"/>
  <c r="O1989" i="18"/>
  <c r="L1438" i="18"/>
  <c r="O1438" i="18"/>
  <c r="L1207" i="18"/>
  <c r="O1207" i="18"/>
  <c r="L2013" i="18"/>
  <c r="O2013" i="18"/>
  <c r="L1088" i="18"/>
  <c r="O1088" i="18"/>
  <c r="M2052" i="18"/>
  <c r="N2052" i="18" s="1"/>
  <c r="O2052" i="18" s="1"/>
  <c r="K2052" i="18"/>
  <c r="K1972" i="18"/>
  <c r="M1972" i="18"/>
  <c r="N1972" i="18" s="1"/>
  <c r="K1912" i="18"/>
  <c r="M1912" i="18"/>
  <c r="N1912" i="18" s="1"/>
  <c r="O1912" i="18" s="1"/>
  <c r="M1732" i="18"/>
  <c r="N1732" i="18" s="1"/>
  <c r="O1732" i="18" s="1"/>
  <c r="K1732" i="18"/>
  <c r="K1632" i="18"/>
  <c r="M1632" i="18"/>
  <c r="N1632" i="18" s="1"/>
  <c r="O1632" i="18" s="1"/>
  <c r="M1532" i="18"/>
  <c r="N1532" i="18" s="1"/>
  <c r="O1532" i="18" s="1"/>
  <c r="K1532" i="18"/>
  <c r="K1452" i="18"/>
  <c r="M1452" i="18"/>
  <c r="N1452" i="18" s="1"/>
  <c r="M1292" i="18"/>
  <c r="N1292" i="18" s="1"/>
  <c r="K1292" i="18"/>
  <c r="M932" i="18"/>
  <c r="N932" i="18" s="1"/>
  <c r="K932" i="18"/>
  <c r="K512" i="18"/>
  <c r="M512" i="18"/>
  <c r="N512" i="18" s="1"/>
  <c r="O512" i="18" s="1"/>
  <c r="K72" i="18"/>
  <c r="M72" i="18"/>
  <c r="N72" i="18" s="1"/>
  <c r="O72" i="18" s="1"/>
  <c r="K191" i="18"/>
  <c r="M191" i="18"/>
  <c r="N191" i="18" s="1"/>
  <c r="O191" i="18" s="1"/>
  <c r="K51" i="18"/>
  <c r="M51" i="18"/>
  <c r="N51" i="18" s="1"/>
  <c r="O51" i="18" s="1"/>
  <c r="K1930" i="18"/>
  <c r="M1930" i="18"/>
  <c r="N1930" i="18" s="1"/>
  <c r="K1750" i="18"/>
  <c r="M1750" i="18"/>
  <c r="N1750" i="18" s="1"/>
  <c r="O1750" i="18" s="1"/>
  <c r="K1670" i="18"/>
  <c r="M1670" i="18"/>
  <c r="N1670" i="18" s="1"/>
  <c r="O1670" i="18" s="1"/>
  <c r="K1590" i="18"/>
  <c r="M1590" i="18"/>
  <c r="N1590" i="18" s="1"/>
  <c r="O1590" i="18" s="1"/>
  <c r="K1390" i="18"/>
  <c r="M1390" i="18"/>
  <c r="N1390" i="18" s="1"/>
  <c r="O1390" i="18" s="1"/>
  <c r="K1190" i="18"/>
  <c r="M1190" i="18"/>
  <c r="N1190" i="18" s="1"/>
  <c r="K1050" i="18"/>
  <c r="M1050" i="18"/>
  <c r="N1050" i="18" s="1"/>
  <c r="K930" i="18"/>
  <c r="M930" i="18"/>
  <c r="N930" i="18" s="1"/>
  <c r="K670" i="18"/>
  <c r="M670" i="18"/>
  <c r="N670" i="18" s="1"/>
  <c r="O670" i="18" s="1"/>
  <c r="L1928" i="18"/>
  <c r="O1928" i="18"/>
  <c r="O1437" i="18"/>
  <c r="L1206" i="18"/>
  <c r="O1206" i="18"/>
  <c r="M1952" i="18"/>
  <c r="N1952" i="18" s="1"/>
  <c r="O1952" i="18" s="1"/>
  <c r="K1952" i="18"/>
  <c r="K1792" i="18"/>
  <c r="M1792" i="18"/>
  <c r="N1792" i="18" s="1"/>
  <c r="O1792" i="18" s="1"/>
  <c r="K1612" i="18"/>
  <c r="M1612" i="18"/>
  <c r="N1612" i="18" s="1"/>
  <c r="K792" i="18"/>
  <c r="M792" i="18"/>
  <c r="N792" i="18" s="1"/>
  <c r="O792" i="18" s="1"/>
  <c r="K211" i="18"/>
  <c r="M211" i="18"/>
  <c r="N211" i="18" s="1"/>
  <c r="O211" i="18" s="1"/>
  <c r="K2010" i="18"/>
  <c r="M2010" i="18"/>
  <c r="N2010" i="18" s="1"/>
  <c r="K1690" i="18"/>
  <c r="M1690" i="18"/>
  <c r="N1690" i="18" s="1"/>
  <c r="O1690" i="18" s="1"/>
  <c r="K1470" i="18"/>
  <c r="M1470" i="18"/>
  <c r="N1470" i="18" s="1"/>
  <c r="O1470" i="18" s="1"/>
  <c r="O1916" i="18"/>
  <c r="L2028" i="18"/>
  <c r="O2028" i="18"/>
  <c r="L1927" i="18"/>
  <c r="O1927" i="18"/>
  <c r="L1827" i="18"/>
  <c r="O1827" i="18"/>
  <c r="L1436" i="18"/>
  <c r="O1436" i="18"/>
  <c r="L1338" i="18"/>
  <c r="O1338" i="18"/>
  <c r="L1205" i="18"/>
  <c r="O1205" i="18"/>
  <c r="L946" i="18"/>
  <c r="O946" i="18"/>
  <c r="L2033" i="18"/>
  <c r="O2033" i="18"/>
  <c r="K2012" i="18"/>
  <c r="M2012" i="18"/>
  <c r="N2012" i="18" s="1"/>
  <c r="O2012" i="18" s="1"/>
  <c r="M1872" i="18"/>
  <c r="N1872" i="18" s="1"/>
  <c r="K1872" i="18"/>
  <c r="K1552" i="18"/>
  <c r="M1552" i="18"/>
  <c r="N1552" i="18" s="1"/>
  <c r="O1552" i="18" s="1"/>
  <c r="K2031" i="18"/>
  <c r="M2031" i="18"/>
  <c r="N2031" i="18" s="1"/>
  <c r="K1771" i="18"/>
  <c r="M1771" i="18"/>
  <c r="N1771" i="18" s="1"/>
  <c r="O1771" i="18" s="1"/>
  <c r="K1551" i="18"/>
  <c r="M1551" i="18"/>
  <c r="N1551" i="18" s="1"/>
  <c r="O1551" i="18" s="1"/>
  <c r="K1351" i="18"/>
  <c r="M1351" i="18"/>
  <c r="N1351" i="18" s="1"/>
  <c r="K1231" i="18"/>
  <c r="M1231" i="18"/>
  <c r="N1231" i="18" s="1"/>
  <c r="K1111" i="18"/>
  <c r="M1111" i="18"/>
  <c r="N1111" i="18" s="1"/>
  <c r="O1111" i="18" s="1"/>
  <c r="K931" i="18"/>
  <c r="M931" i="18"/>
  <c r="N931" i="18" s="1"/>
  <c r="K251" i="18"/>
  <c r="M251" i="18"/>
  <c r="N251" i="18" s="1"/>
  <c r="O251" i="18" s="1"/>
  <c r="K71" i="18"/>
  <c r="M71" i="18"/>
  <c r="N71" i="18" s="1"/>
  <c r="O71" i="18" s="1"/>
  <c r="K1530" i="18"/>
  <c r="M1530" i="18"/>
  <c r="N1530" i="18" s="1"/>
  <c r="O1530" i="18" s="1"/>
  <c r="K1210" i="18"/>
  <c r="M1210" i="18"/>
  <c r="N1210" i="18" s="1"/>
  <c r="K1070" i="18"/>
  <c r="M1070" i="18"/>
  <c r="N1070" i="18" s="1"/>
  <c r="K950" i="18"/>
  <c r="M950" i="18"/>
  <c r="N950" i="18" s="1"/>
  <c r="K830" i="18"/>
  <c r="M830" i="18"/>
  <c r="N830" i="18" s="1"/>
  <c r="K710" i="18"/>
  <c r="M710" i="18"/>
  <c r="N710" i="18" s="1"/>
  <c r="O710" i="18" s="1"/>
  <c r="L2027" i="18"/>
  <c r="O2027" i="18"/>
  <c r="L1826" i="18"/>
  <c r="O1826" i="18"/>
  <c r="L1565" i="18"/>
  <c r="O1565" i="18"/>
  <c r="L1366" i="18"/>
  <c r="O1366" i="18"/>
  <c r="L1167" i="18"/>
  <c r="O1167" i="18"/>
  <c r="L1073" i="18"/>
  <c r="O1073" i="18"/>
  <c r="M1630" i="18"/>
  <c r="N1630" i="18" s="1"/>
  <c r="O1630" i="18" s="1"/>
  <c r="L1328" i="18"/>
  <c r="O1328" i="18"/>
  <c r="L1274" i="18"/>
  <c r="O1274" i="18"/>
  <c r="K1432" i="18"/>
  <c r="M1432" i="18"/>
  <c r="N1432" i="18" s="1"/>
  <c r="O1432" i="18" s="1"/>
  <c r="K1132" i="18"/>
  <c r="M1132" i="18"/>
  <c r="N1132" i="18" s="1"/>
  <c r="O1132" i="18" s="1"/>
  <c r="K912" i="18"/>
  <c r="M912" i="18"/>
  <c r="N912" i="18" s="1"/>
  <c r="K1891" i="18"/>
  <c r="M1891" i="18"/>
  <c r="N1891" i="18" s="1"/>
  <c r="O1891" i="18" s="1"/>
  <c r="K1751" i="18"/>
  <c r="M1751" i="18"/>
  <c r="N1751" i="18" s="1"/>
  <c r="O1751" i="18" s="1"/>
  <c r="M1271" i="18"/>
  <c r="N1271" i="18" s="1"/>
  <c r="K1271" i="18"/>
  <c r="K791" i="18"/>
  <c r="M791" i="18"/>
  <c r="N791" i="18" s="1"/>
  <c r="O791" i="18" s="1"/>
  <c r="L2026" i="18"/>
  <c r="O2026" i="18"/>
  <c r="L1825" i="18"/>
  <c r="O1825" i="18"/>
  <c r="L1365" i="18"/>
  <c r="O1365" i="18"/>
  <c r="L1913" i="18"/>
  <c r="O1913" i="18"/>
  <c r="L1055" i="18"/>
  <c r="O1055" i="18"/>
  <c r="M1932" i="18"/>
  <c r="N1932" i="18" s="1"/>
  <c r="O1932" i="18" s="1"/>
  <c r="K1932" i="18"/>
  <c r="M1692" i="18"/>
  <c r="N1692" i="18" s="1"/>
  <c r="O1692" i="18" s="1"/>
  <c r="K1692" i="18"/>
  <c r="M1492" i="18"/>
  <c r="N1492" i="18" s="1"/>
  <c r="O1492" i="18" s="1"/>
  <c r="K1492" i="18"/>
  <c r="M1232" i="18"/>
  <c r="N1232" i="18" s="1"/>
  <c r="K1232" i="18"/>
  <c r="K672" i="18"/>
  <c r="M672" i="18"/>
  <c r="N672" i="18" s="1"/>
  <c r="O672" i="18" s="1"/>
  <c r="K572" i="18"/>
  <c r="M572" i="18"/>
  <c r="N572" i="18" s="1"/>
  <c r="O572" i="18" s="1"/>
  <c r="K412" i="18"/>
  <c r="M412" i="18"/>
  <c r="N412" i="18" s="1"/>
  <c r="O412" i="18" s="1"/>
  <c r="K172" i="18"/>
  <c r="M172" i="18"/>
  <c r="N172" i="18" s="1"/>
  <c r="O172" i="18" s="1"/>
  <c r="L962" i="18"/>
  <c r="O962" i="18"/>
  <c r="K1112" i="18"/>
  <c r="K1951" i="18"/>
  <c r="M1951" i="18"/>
  <c r="N1951" i="18" s="1"/>
  <c r="K1571" i="18"/>
  <c r="M1571" i="18"/>
  <c r="N1571" i="18" s="1"/>
  <c r="M1311" i="18"/>
  <c r="N1311" i="18" s="1"/>
  <c r="K1311" i="18"/>
  <c r="K1031" i="18"/>
  <c r="M1031" i="18"/>
  <c r="N1031" i="18" s="1"/>
  <c r="O1031" i="18" s="1"/>
  <c r="K711" i="18"/>
  <c r="M711" i="18"/>
  <c r="N711" i="18" s="1"/>
  <c r="O711" i="18" s="1"/>
  <c r="K391" i="18"/>
  <c r="M391" i="18"/>
  <c r="N391" i="18" s="1"/>
  <c r="O391" i="18" s="1"/>
  <c r="L1229" i="18"/>
  <c r="O1229" i="18"/>
  <c r="L47" i="18"/>
  <c r="O47" i="18"/>
  <c r="L2057" i="18"/>
  <c r="O2057" i="18"/>
  <c r="M1911" i="18"/>
  <c r="N1911" i="18" s="1"/>
  <c r="O1911" i="18" s="1"/>
  <c r="L1408" i="18"/>
  <c r="O1408" i="18"/>
  <c r="L1105" i="18"/>
  <c r="O1105" i="18"/>
  <c r="L1140" i="18"/>
  <c r="O1140" i="18"/>
  <c r="K1992" i="18"/>
  <c r="M1992" i="18"/>
  <c r="N1992" i="18" s="1"/>
  <c r="O1992" i="18" s="1"/>
  <c r="M1812" i="18"/>
  <c r="N1812" i="18" s="1"/>
  <c r="K1812" i="18"/>
  <c r="M1572" i="18"/>
  <c r="N1572" i="18" s="1"/>
  <c r="K1572" i="18"/>
  <c r="M1312" i="18"/>
  <c r="N1312" i="18" s="1"/>
  <c r="K1312" i="18"/>
  <c r="K712" i="18"/>
  <c r="M712" i="18"/>
  <c r="N712" i="18" s="1"/>
  <c r="O712" i="18" s="1"/>
  <c r="K532" i="18"/>
  <c r="M532" i="18"/>
  <c r="N532" i="18" s="1"/>
  <c r="O532" i="18" s="1"/>
  <c r="K232" i="18"/>
  <c r="M232" i="18"/>
  <c r="N232" i="18" s="1"/>
  <c r="O232" i="18" s="1"/>
  <c r="K1991" i="18"/>
  <c r="M1991" i="18"/>
  <c r="N1991" i="18" s="1"/>
  <c r="O1991" i="18" s="1"/>
  <c r="K1631" i="18"/>
  <c r="M1631" i="18"/>
  <c r="N1631" i="18" s="1"/>
  <c r="O1631" i="18" s="1"/>
  <c r="K511" i="18"/>
  <c r="M511" i="18"/>
  <c r="N511" i="18" s="1"/>
  <c r="O511" i="18" s="1"/>
  <c r="L1723" i="18"/>
  <c r="O1723" i="18"/>
  <c r="L1296" i="18"/>
  <c r="O1296" i="18"/>
  <c r="L1228" i="18"/>
  <c r="O1228" i="18"/>
  <c r="L973" i="18"/>
  <c r="O973" i="18"/>
  <c r="L1407" i="18"/>
  <c r="O1407" i="18"/>
  <c r="K1272" i="18"/>
  <c r="M1272" i="18"/>
  <c r="N1272" i="18" s="1"/>
  <c r="M1072" i="18"/>
  <c r="N1072" i="18" s="1"/>
  <c r="K1072" i="18"/>
  <c r="K652" i="18"/>
  <c r="M652" i="18"/>
  <c r="N652" i="18" s="1"/>
  <c r="O652" i="18" s="1"/>
  <c r="K472" i="18"/>
  <c r="M472" i="18"/>
  <c r="N472" i="18" s="1"/>
  <c r="O472" i="18" s="1"/>
  <c r="K112" i="18"/>
  <c r="M112" i="18"/>
  <c r="N112" i="18" s="1"/>
  <c r="O112" i="18" s="1"/>
  <c r="L1343" i="18"/>
  <c r="O1343" i="18"/>
  <c r="K1811" i="18"/>
  <c r="M1811" i="18"/>
  <c r="N1811" i="18" s="1"/>
  <c r="K1651" i="18"/>
  <c r="M1651" i="18"/>
  <c r="N1651" i="18" s="1"/>
  <c r="O1651" i="18" s="1"/>
  <c r="M1331" i="18"/>
  <c r="N1331" i="18" s="1"/>
  <c r="K1331" i="18"/>
  <c r="K1071" i="18"/>
  <c r="M1071" i="18"/>
  <c r="N1071" i="18" s="1"/>
  <c r="K911" i="18"/>
  <c r="M911" i="18"/>
  <c r="N911" i="18" s="1"/>
  <c r="O911" i="18" s="1"/>
  <c r="K771" i="18"/>
  <c r="M771" i="18"/>
  <c r="N771" i="18" s="1"/>
  <c r="O771" i="18" s="1"/>
  <c r="K651" i="18"/>
  <c r="M651" i="18"/>
  <c r="N651" i="18" s="1"/>
  <c r="O651" i="18" s="1"/>
  <c r="K411" i="18"/>
  <c r="M411" i="18"/>
  <c r="N411" i="18" s="1"/>
  <c r="O411" i="18" s="1"/>
  <c r="K2050" i="18"/>
  <c r="M2050" i="18"/>
  <c r="N2050" i="18" s="1"/>
  <c r="O2050" i="18" s="1"/>
  <c r="O1326" i="18"/>
  <c r="O1026" i="18"/>
  <c r="L1722" i="18"/>
  <c r="O1722" i="18"/>
  <c r="L1257" i="18"/>
  <c r="O1257" i="18"/>
  <c r="L1435" i="18"/>
  <c r="O1435" i="18"/>
  <c r="L1406" i="18"/>
  <c r="O1406" i="18"/>
  <c r="L1240" i="18"/>
  <c r="O1240" i="18"/>
  <c r="L1214" i="18"/>
  <c r="O1214" i="18"/>
  <c r="L1185" i="18"/>
  <c r="O1185" i="18"/>
  <c r="L1103" i="18"/>
  <c r="O1103" i="18"/>
  <c r="M2072" i="18"/>
  <c r="N2072" i="18" s="1"/>
  <c r="O2072" i="18" s="1"/>
  <c r="K2072" i="18"/>
  <c r="M1772" i="18"/>
  <c r="N1772" i="18" s="1"/>
  <c r="O1772" i="18" s="1"/>
  <c r="K1772" i="18"/>
  <c r="M1512" i="18"/>
  <c r="N1512" i="18" s="1"/>
  <c r="O1512" i="18" s="1"/>
  <c r="K1512" i="18"/>
  <c r="M952" i="18"/>
  <c r="N952" i="18" s="1"/>
  <c r="K952" i="18"/>
  <c r="K752" i="18"/>
  <c r="M752" i="18"/>
  <c r="N752" i="18" s="1"/>
  <c r="O752" i="18" s="1"/>
  <c r="K252" i="18"/>
  <c r="M252" i="18"/>
  <c r="N252" i="18" s="1"/>
  <c r="O252" i="18" s="1"/>
  <c r="K1851" i="18"/>
  <c r="M1851" i="18"/>
  <c r="N1851" i="18" s="1"/>
  <c r="K1611" i="18"/>
  <c r="M1611" i="18"/>
  <c r="N1611" i="18" s="1"/>
  <c r="O1611" i="18" s="1"/>
  <c r="K1371" i="18"/>
  <c r="M1371" i="18"/>
  <c r="N1371" i="18" s="1"/>
  <c r="K1211" i="18"/>
  <c r="M1211" i="18"/>
  <c r="N1211" i="18" s="1"/>
  <c r="K1051" i="18"/>
  <c r="M1051" i="18"/>
  <c r="N1051" i="18" s="1"/>
  <c r="K551" i="18"/>
  <c r="M551" i="18"/>
  <c r="N551" i="18" s="1"/>
  <c r="O551" i="18" s="1"/>
  <c r="L1413" i="18"/>
  <c r="O1413" i="18"/>
  <c r="L1849" i="18"/>
  <c r="O1849" i="18"/>
  <c r="L1256" i="18"/>
  <c r="O1256" i="18"/>
  <c r="L1434" i="18"/>
  <c r="O1434" i="18"/>
  <c r="L1239" i="18"/>
  <c r="O1239" i="18"/>
  <c r="K1372" i="18"/>
  <c r="M1372" i="18"/>
  <c r="N1372" i="18" s="1"/>
  <c r="K1172" i="18"/>
  <c r="M1172" i="18"/>
  <c r="N1172" i="18" s="1"/>
  <c r="O1172" i="18" s="1"/>
  <c r="M1032" i="18"/>
  <c r="N1032" i="18" s="1"/>
  <c r="O1032" i="18" s="1"/>
  <c r="K1032" i="18"/>
  <c r="K632" i="18"/>
  <c r="M632" i="18"/>
  <c r="N632" i="18" s="1"/>
  <c r="O632" i="18" s="1"/>
  <c r="K1671" i="18"/>
  <c r="M1671" i="18"/>
  <c r="N1671" i="18" s="1"/>
  <c r="O1671" i="18" s="1"/>
  <c r="M1391" i="18"/>
  <c r="N1391" i="18" s="1"/>
  <c r="K1391" i="18"/>
  <c r="K1171" i="18"/>
  <c r="M1171" i="18"/>
  <c r="N1171" i="18" s="1"/>
  <c r="O1171" i="18" s="1"/>
  <c r="K971" i="18"/>
  <c r="M971" i="18"/>
  <c r="N971" i="18" s="1"/>
  <c r="K631" i="18"/>
  <c r="M631" i="18"/>
  <c r="N631" i="18" s="1"/>
  <c r="O631" i="18" s="1"/>
  <c r="O1977" i="18"/>
  <c r="L1253" i="18"/>
  <c r="O1253" i="18"/>
  <c r="K1332" i="18"/>
  <c r="M1332" i="18"/>
  <c r="N1332" i="18" s="1"/>
  <c r="M1152" i="18"/>
  <c r="N1152" i="18" s="1"/>
  <c r="O1152" i="18" s="1"/>
  <c r="K1152" i="18"/>
  <c r="K192" i="18"/>
  <c r="M192" i="18"/>
  <c r="N192" i="18" s="1"/>
  <c r="O192" i="18" s="1"/>
  <c r="K1731" i="18"/>
  <c r="M1731" i="18"/>
  <c r="N1731" i="18" s="1"/>
  <c r="O1731" i="18" s="1"/>
  <c r="K1591" i="18"/>
  <c r="M1591" i="18"/>
  <c r="N1591" i="18" s="1"/>
  <c r="O1591" i="18" s="1"/>
  <c r="K1131" i="18"/>
  <c r="M1131" i="18"/>
  <c r="N1131" i="18" s="1"/>
  <c r="K891" i="18"/>
  <c r="M891" i="18"/>
  <c r="N891" i="18" s="1"/>
  <c r="K831" i="18"/>
  <c r="M831" i="18"/>
  <c r="N831" i="18" s="1"/>
  <c r="O831" i="18" s="1"/>
  <c r="K731" i="18"/>
  <c r="M731" i="18"/>
  <c r="N731" i="18" s="1"/>
  <c r="O731" i="18" s="1"/>
  <c r="K571" i="18"/>
  <c r="M571" i="18"/>
  <c r="N571" i="18" s="1"/>
  <c r="O571" i="18" s="1"/>
  <c r="K331" i="18"/>
  <c r="M331" i="18"/>
  <c r="N331" i="18" s="1"/>
  <c r="O331" i="18" s="1"/>
  <c r="K91" i="18"/>
  <c r="M91" i="18"/>
  <c r="N91" i="18" s="1"/>
  <c r="O91" i="18" s="1"/>
  <c r="K132" i="18"/>
  <c r="K1950" i="18"/>
  <c r="M1950" i="18"/>
  <c r="N1950" i="18" s="1"/>
  <c r="K1830" i="18"/>
  <c r="M1830" i="18"/>
  <c r="N1830" i="18" s="1"/>
  <c r="O1830" i="18" s="1"/>
  <c r="K1650" i="18"/>
  <c r="M1650" i="18"/>
  <c r="N1650" i="18" s="1"/>
  <c r="O1650" i="18" s="1"/>
  <c r="K1430" i="18"/>
  <c r="M1430" i="18"/>
  <c r="N1430" i="18" s="1"/>
  <c r="O1430" i="18" s="1"/>
  <c r="K1350" i="18"/>
  <c r="M1350" i="18"/>
  <c r="N1350" i="18" s="1"/>
  <c r="K1230" i="18"/>
  <c r="M1230" i="18"/>
  <c r="N1230" i="18" s="1"/>
  <c r="K890" i="18"/>
  <c r="M890" i="18"/>
  <c r="N890" i="18" s="1"/>
  <c r="O846" i="18"/>
  <c r="L844" i="18"/>
  <c r="O844" i="18"/>
  <c r="M832" i="18"/>
  <c r="N832" i="18" s="1"/>
  <c r="O832" i="18" s="1"/>
  <c r="K832" i="18"/>
  <c r="M272" i="18"/>
  <c r="N272" i="18" s="1"/>
  <c r="O272" i="18" s="1"/>
  <c r="K272" i="18"/>
  <c r="L1869" i="18"/>
  <c r="O1869" i="18"/>
  <c r="K1871" i="18"/>
  <c r="M1871" i="18"/>
  <c r="N1871" i="18" s="1"/>
  <c r="K1531" i="18"/>
  <c r="M1531" i="18"/>
  <c r="N1531" i="18" s="1"/>
  <c r="O1531" i="18" s="1"/>
  <c r="K991" i="18"/>
  <c r="M991" i="18"/>
  <c r="N991" i="18" s="1"/>
  <c r="K751" i="18"/>
  <c r="M751" i="18"/>
  <c r="N751" i="18" s="1"/>
  <c r="O751" i="18" s="1"/>
  <c r="K351" i="18"/>
  <c r="M351" i="18"/>
  <c r="N351" i="18" s="1"/>
  <c r="O351" i="18" s="1"/>
  <c r="K151" i="18"/>
  <c r="M151" i="18"/>
  <c r="N151" i="18" s="1"/>
  <c r="O151" i="18" s="1"/>
  <c r="K11" i="18"/>
  <c r="M11" i="18"/>
  <c r="N11" i="18" s="1"/>
  <c r="O11" i="18" s="1"/>
  <c r="K1850" i="18"/>
  <c r="M1850" i="18"/>
  <c r="N1850" i="18" s="1"/>
  <c r="K1570" i="18"/>
  <c r="M1570" i="18"/>
  <c r="N1570" i="18" s="1"/>
  <c r="K1290" i="18"/>
  <c r="M1290" i="18"/>
  <c r="N1290" i="18" s="1"/>
  <c r="K1110" i="18"/>
  <c r="M1110" i="18"/>
  <c r="N1110" i="18" s="1"/>
  <c r="O1110" i="18" s="1"/>
  <c r="K850" i="18"/>
  <c r="M850" i="18"/>
  <c r="N850" i="18" s="1"/>
  <c r="O1285" i="18"/>
  <c r="O845" i="18"/>
  <c r="L1193" i="18"/>
  <c r="O1193" i="18"/>
  <c r="L1875" i="18"/>
  <c r="O1875" i="18"/>
  <c r="M790" i="18"/>
  <c r="N790" i="18" s="1"/>
  <c r="O790" i="18" s="1"/>
  <c r="K1832" i="18"/>
  <c r="M1832" i="18"/>
  <c r="N1832" i="18" s="1"/>
  <c r="M1652" i="18"/>
  <c r="N1652" i="18" s="1"/>
  <c r="O1652" i="18" s="1"/>
  <c r="K1652" i="18"/>
  <c r="K1592" i="18"/>
  <c r="M1592" i="18"/>
  <c r="N1592" i="18" s="1"/>
  <c r="O1592" i="18" s="1"/>
  <c r="M1352" i="18"/>
  <c r="N1352" i="18" s="1"/>
  <c r="K1352" i="18"/>
  <c r="M1012" i="18"/>
  <c r="N1012" i="18" s="1"/>
  <c r="O1012" i="18" s="1"/>
  <c r="K1012" i="18"/>
  <c r="M992" i="18"/>
  <c r="N992" i="18" s="1"/>
  <c r="K992" i="18"/>
  <c r="K872" i="18"/>
  <c r="M872" i="18"/>
  <c r="N872" i="18" s="1"/>
  <c r="O872" i="18" s="1"/>
  <c r="M732" i="18"/>
  <c r="N732" i="18" s="1"/>
  <c r="O732" i="18" s="1"/>
  <c r="K732" i="18"/>
  <c r="K552" i="18"/>
  <c r="M552" i="18"/>
  <c r="N552" i="18" s="1"/>
  <c r="O552" i="18" s="1"/>
  <c r="K392" i="18"/>
  <c r="M392" i="18"/>
  <c r="N392" i="18" s="1"/>
  <c r="O392" i="18" s="1"/>
  <c r="K312" i="18"/>
  <c r="M312" i="18"/>
  <c r="N312" i="18" s="1"/>
  <c r="O312" i="18" s="1"/>
  <c r="K212" i="18"/>
  <c r="M212" i="18"/>
  <c r="N212" i="18" s="1"/>
  <c r="O212" i="18" s="1"/>
  <c r="K52" i="18"/>
  <c r="M52" i="18"/>
  <c r="N52" i="18" s="1"/>
  <c r="O52" i="18" s="1"/>
  <c r="L908" i="18"/>
  <c r="O908" i="18"/>
  <c r="K2051" i="18"/>
  <c r="M2051" i="18"/>
  <c r="N2051" i="18" s="1"/>
  <c r="O2051" i="18" s="1"/>
  <c r="K1491" i="18"/>
  <c r="M1491" i="18"/>
  <c r="N1491" i="18" s="1"/>
  <c r="O1491" i="18" s="1"/>
  <c r="K811" i="18"/>
  <c r="M811" i="18"/>
  <c r="N811" i="18" s="1"/>
  <c r="O811" i="18" s="1"/>
  <c r="K691" i="18"/>
  <c r="M691" i="18"/>
  <c r="N691" i="18" s="1"/>
  <c r="O691" i="18" s="1"/>
  <c r="K611" i="18"/>
  <c r="M611" i="18"/>
  <c r="N611" i="18" s="1"/>
  <c r="O611" i="18" s="1"/>
  <c r="K451" i="18"/>
  <c r="M451" i="18"/>
  <c r="N451" i="18" s="1"/>
  <c r="O451" i="18" s="1"/>
  <c r="K271" i="18"/>
  <c r="M271" i="18"/>
  <c r="N271" i="18" s="1"/>
  <c r="O271" i="18" s="1"/>
  <c r="K31" i="18"/>
  <c r="M31" i="18"/>
  <c r="N31" i="18" s="1"/>
  <c r="O31" i="18" s="1"/>
  <c r="K1970" i="18"/>
  <c r="M1970" i="18"/>
  <c r="N1970" i="18" s="1"/>
  <c r="K1790" i="18"/>
  <c r="M1790" i="18"/>
  <c r="N1790" i="18" s="1"/>
  <c r="O1790" i="18" s="1"/>
  <c r="K1510" i="18"/>
  <c r="M1510" i="18"/>
  <c r="N1510" i="18" s="1"/>
  <c r="O1510" i="18" s="1"/>
  <c r="K1170" i="18"/>
  <c r="M1170" i="18"/>
  <c r="N1170" i="18" s="1"/>
  <c r="K870" i="18"/>
  <c r="M870" i="18"/>
  <c r="N870" i="18" s="1"/>
  <c r="O870" i="18" s="1"/>
  <c r="O1968" i="18"/>
  <c r="L1448" i="18"/>
  <c r="O1448" i="18"/>
  <c r="L1286" i="18"/>
  <c r="O1286" i="18"/>
  <c r="L929" i="18"/>
  <c r="O929" i="18"/>
  <c r="L1455" i="18"/>
  <c r="O1455" i="18"/>
  <c r="L886" i="18"/>
  <c r="O886" i="18"/>
  <c r="K650" i="18"/>
  <c r="M650" i="18"/>
  <c r="N650" i="18" s="1"/>
  <c r="O650" i="18" s="1"/>
  <c r="K450" i="18"/>
  <c r="M450" i="18"/>
  <c r="N450" i="18" s="1"/>
  <c r="O450" i="18" s="1"/>
  <c r="K350" i="18"/>
  <c r="M350" i="18"/>
  <c r="N350" i="18" s="1"/>
  <c r="O350" i="18" s="1"/>
  <c r="O1808" i="18"/>
  <c r="O1057" i="18"/>
  <c r="L1129" i="18"/>
  <c r="O1129" i="18"/>
  <c r="L969" i="18"/>
  <c r="O969" i="18"/>
  <c r="M1700" i="18"/>
  <c r="N1700" i="18" s="1"/>
  <c r="O1700" i="18" s="1"/>
  <c r="M1600" i="18"/>
  <c r="N1600" i="18" s="1"/>
  <c r="O1600" i="18" s="1"/>
  <c r="K610" i="18"/>
  <c r="M610" i="18"/>
  <c r="N610" i="18" s="1"/>
  <c r="O610" i="18" s="1"/>
  <c r="K530" i="18"/>
  <c r="M530" i="18"/>
  <c r="N530" i="18" s="1"/>
  <c r="O530" i="18" s="1"/>
  <c r="K490" i="18"/>
  <c r="M490" i="18"/>
  <c r="N490" i="18" s="1"/>
  <c r="O490" i="18" s="1"/>
  <c r="K370" i="18"/>
  <c r="M370" i="18"/>
  <c r="N370" i="18" s="1"/>
  <c r="O370" i="18" s="1"/>
  <c r="K190" i="18"/>
  <c r="M190" i="18"/>
  <c r="N190" i="18" s="1"/>
  <c r="O190" i="18" s="1"/>
  <c r="K10" i="18"/>
  <c r="M10" i="18"/>
  <c r="N10" i="18" s="1"/>
  <c r="O10" i="18" s="1"/>
  <c r="O2038" i="18"/>
  <c r="O2017" i="18"/>
  <c r="O1575" i="18"/>
  <c r="O1386" i="18"/>
  <c r="O1195" i="18"/>
  <c r="O987" i="18"/>
  <c r="M1960" i="18"/>
  <c r="N1960" i="18" s="1"/>
  <c r="M1934" i="18"/>
  <c r="N1934" i="18" s="1"/>
  <c r="O1934" i="18" s="1"/>
  <c r="K550" i="18"/>
  <c r="M550" i="18"/>
  <c r="N550" i="18" s="1"/>
  <c r="O550" i="18" s="1"/>
  <c r="K410" i="18"/>
  <c r="M410" i="18"/>
  <c r="N410" i="18" s="1"/>
  <c r="O410" i="18" s="1"/>
  <c r="K250" i="18"/>
  <c r="M250" i="18"/>
  <c r="N250" i="18" s="1"/>
  <c r="O250" i="18" s="1"/>
  <c r="K110" i="18"/>
  <c r="M110" i="18"/>
  <c r="N110" i="18" s="1"/>
  <c r="O110" i="18" s="1"/>
  <c r="O1077" i="18"/>
  <c r="O986" i="18"/>
  <c r="L709" i="18"/>
  <c r="O709" i="18"/>
  <c r="L1189" i="18"/>
  <c r="K690" i="18"/>
  <c r="M690" i="18"/>
  <c r="N690" i="18" s="1"/>
  <c r="O690" i="18" s="1"/>
  <c r="K470" i="18"/>
  <c r="M470" i="18"/>
  <c r="N470" i="18" s="1"/>
  <c r="O470" i="18" s="1"/>
  <c r="K330" i="18"/>
  <c r="M330" i="18"/>
  <c r="N330" i="18" s="1"/>
  <c r="O330" i="18" s="1"/>
  <c r="K290" i="18"/>
  <c r="M290" i="18"/>
  <c r="N290" i="18" s="1"/>
  <c r="O290" i="18" s="1"/>
  <c r="K170" i="18"/>
  <c r="M170" i="18"/>
  <c r="N170" i="18" s="1"/>
  <c r="O170" i="18" s="1"/>
  <c r="K70" i="18"/>
  <c r="M70" i="18"/>
  <c r="N70" i="18" s="1"/>
  <c r="O70" i="18" s="1"/>
  <c r="O2036" i="18"/>
  <c r="O2015" i="18"/>
  <c r="O1868" i="18"/>
  <c r="O1573" i="18"/>
  <c r="O1447" i="18"/>
  <c r="O1426" i="18"/>
  <c r="O1405" i="18"/>
  <c r="O1236" i="18"/>
  <c r="O1076" i="18"/>
  <c r="O1054" i="18"/>
  <c r="O862" i="18"/>
  <c r="L964" i="18"/>
  <c r="O964" i="18"/>
  <c r="L889" i="18"/>
  <c r="O889" i="18"/>
  <c r="M1720" i="18"/>
  <c r="N1720" i="18" s="1"/>
  <c r="O1720" i="18" s="1"/>
  <c r="M150" i="18"/>
  <c r="N150" i="18" s="1"/>
  <c r="O150" i="18" s="1"/>
  <c r="M30" i="18"/>
  <c r="N30" i="18" s="1"/>
  <c r="O30" i="18" s="1"/>
  <c r="K510" i="18"/>
  <c r="M510" i="18"/>
  <c r="N510" i="18" s="1"/>
  <c r="O510" i="18" s="1"/>
  <c r="K130" i="18"/>
  <c r="M130" i="18"/>
  <c r="N130" i="18" s="1"/>
  <c r="O130" i="18" s="1"/>
  <c r="O1425" i="18"/>
  <c r="O1053" i="18"/>
  <c r="O1007" i="18"/>
  <c r="O983" i="18"/>
  <c r="O934" i="18"/>
  <c r="O44" i="18"/>
  <c r="M1020" i="18"/>
  <c r="N1020" i="18" s="1"/>
  <c r="M920" i="18"/>
  <c r="N920" i="18" s="1"/>
  <c r="O920" i="18" s="1"/>
  <c r="K390" i="18"/>
  <c r="M390" i="18"/>
  <c r="N390" i="18" s="1"/>
  <c r="O390" i="18" s="1"/>
  <c r="K270" i="18"/>
  <c r="M270" i="18"/>
  <c r="N270" i="18" s="1"/>
  <c r="O270" i="18" s="1"/>
  <c r="K50" i="18"/>
  <c r="M50" i="18"/>
  <c r="N50" i="18" s="1"/>
  <c r="O50" i="18" s="1"/>
  <c r="O1297" i="18"/>
  <c r="O1234" i="18"/>
  <c r="O989" i="18"/>
  <c r="L989" i="18"/>
  <c r="L909" i="18"/>
  <c r="O909" i="18"/>
  <c r="M1540" i="18"/>
  <c r="N1540" i="18" s="1"/>
  <c r="O1540" i="18" s="1"/>
  <c r="K430" i="18"/>
  <c r="M430" i="18"/>
  <c r="N430" i="18" s="1"/>
  <c r="O430" i="18" s="1"/>
  <c r="K310" i="18"/>
  <c r="M310" i="18"/>
  <c r="N310" i="18" s="1"/>
  <c r="O310" i="18" s="1"/>
  <c r="K210" i="18"/>
  <c r="M210" i="18"/>
  <c r="N210" i="18" s="1"/>
  <c r="O210" i="18" s="1"/>
  <c r="K90" i="18"/>
  <c r="M90" i="18"/>
  <c r="N90" i="18" s="1"/>
  <c r="O90" i="18" s="1"/>
  <c r="O1865" i="18"/>
  <c r="O1233" i="18"/>
  <c r="O1166" i="18"/>
  <c r="O907" i="18"/>
  <c r="O883" i="18"/>
  <c r="M1800" i="18"/>
  <c r="N1800" i="18" s="1"/>
  <c r="O1800" i="18" s="1"/>
  <c r="M1694" i="18"/>
  <c r="N1694" i="18" s="1"/>
  <c r="O1694" i="18" s="1"/>
  <c r="M1280" i="18"/>
  <c r="N1280" i="18" s="1"/>
  <c r="L941" i="18"/>
  <c r="O941" i="18"/>
  <c r="K230" i="18"/>
  <c r="M230" i="18"/>
  <c r="N230" i="18" s="1"/>
  <c r="O230" i="18" s="1"/>
  <c r="O1569" i="18"/>
  <c r="L1169" i="18"/>
  <c r="O1169" i="18"/>
  <c r="M2034" i="18"/>
  <c r="N2034" i="18" s="1"/>
  <c r="M940" i="18"/>
  <c r="N940" i="18" s="1"/>
  <c r="O940" i="18" s="1"/>
  <c r="L1089" i="18"/>
  <c r="O1089" i="18"/>
  <c r="L1064" i="18"/>
  <c r="O1064" i="18"/>
  <c r="L1041" i="18"/>
  <c r="O1041" i="18"/>
  <c r="K2081" i="18"/>
  <c r="M2081" i="18"/>
  <c r="N2081" i="18" s="1"/>
  <c r="O2081" i="18" s="1"/>
  <c r="M2061" i="18"/>
  <c r="N2061" i="18" s="1"/>
  <c r="K2061" i="18"/>
  <c r="K2041" i="18"/>
  <c r="M2041" i="18"/>
  <c r="N2041" i="18" s="1"/>
  <c r="M2021" i="18"/>
  <c r="N2021" i="18" s="1"/>
  <c r="K2021" i="18"/>
  <c r="M2001" i="18"/>
  <c r="N2001" i="18" s="1"/>
  <c r="K2001" i="18"/>
  <c r="M1981" i="18"/>
  <c r="N1981" i="18" s="1"/>
  <c r="K1981" i="18"/>
  <c r="K1961" i="18"/>
  <c r="M1961" i="18"/>
  <c r="N1961" i="18" s="1"/>
  <c r="M1941" i="18"/>
  <c r="N1941" i="18" s="1"/>
  <c r="O1941" i="18" s="1"/>
  <c r="K1941" i="18"/>
  <c r="M1921" i="18"/>
  <c r="N1921" i="18" s="1"/>
  <c r="K1921" i="18"/>
  <c r="M1901" i="18"/>
  <c r="N1901" i="18" s="1"/>
  <c r="O1901" i="18" s="1"/>
  <c r="K1901" i="18"/>
  <c r="K1881" i="18"/>
  <c r="M1881" i="18"/>
  <c r="N1881" i="18" s="1"/>
  <c r="O1881" i="18" s="1"/>
  <c r="K1861" i="18"/>
  <c r="M1861" i="18"/>
  <c r="N1861" i="18" s="1"/>
  <c r="O1861" i="18" s="1"/>
  <c r="K1841" i="18"/>
  <c r="M1841" i="18"/>
  <c r="N1841" i="18" s="1"/>
  <c r="O1841" i="18" s="1"/>
  <c r="M1821" i="18"/>
  <c r="N1821" i="18" s="1"/>
  <c r="O1821" i="18" s="1"/>
  <c r="K1821" i="18"/>
  <c r="K1801" i="18"/>
  <c r="M1801" i="18"/>
  <c r="N1801" i="18" s="1"/>
  <c r="O1801" i="18" s="1"/>
  <c r="K1781" i="18"/>
  <c r="M1781" i="18"/>
  <c r="N1781" i="18" s="1"/>
  <c r="O1781" i="18" s="1"/>
  <c r="K1761" i="18"/>
  <c r="M1761" i="18"/>
  <c r="N1761" i="18" s="1"/>
  <c r="O1761" i="18" s="1"/>
  <c r="M1741" i="18"/>
  <c r="N1741" i="18" s="1"/>
  <c r="O1741" i="18" s="1"/>
  <c r="K1741" i="18"/>
  <c r="M1721" i="18"/>
  <c r="N1721" i="18" s="1"/>
  <c r="K1721" i="18"/>
  <c r="K1701" i="18"/>
  <c r="M1701" i="18"/>
  <c r="N1701" i="18" s="1"/>
  <c r="O1701" i="18" s="1"/>
  <c r="K1681" i="18"/>
  <c r="M1681" i="18"/>
  <c r="N1681" i="18" s="1"/>
  <c r="O1681" i="18" s="1"/>
  <c r="K1661" i="18"/>
  <c r="M1661" i="18"/>
  <c r="N1661" i="18" s="1"/>
  <c r="O1661" i="18" s="1"/>
  <c r="M1641" i="18"/>
  <c r="N1641" i="18" s="1"/>
  <c r="O1641" i="18" s="1"/>
  <c r="K1641" i="18"/>
  <c r="K1621" i="18"/>
  <c r="M1621" i="18"/>
  <c r="N1621" i="18" s="1"/>
  <c r="O1621" i="18" s="1"/>
  <c r="K1601" i="18"/>
  <c r="M1601" i="18"/>
  <c r="N1601" i="18" s="1"/>
  <c r="O1601" i="18" s="1"/>
  <c r="M1581" i="18"/>
  <c r="N1581" i="18" s="1"/>
  <c r="K1581" i="18"/>
  <c r="K1561" i="18"/>
  <c r="M1561" i="18"/>
  <c r="N1561" i="18" s="1"/>
  <c r="M1541" i="18"/>
  <c r="N1541" i="18" s="1"/>
  <c r="O1541" i="18" s="1"/>
  <c r="K1541" i="18"/>
  <c r="M1521" i="18"/>
  <c r="N1521" i="18" s="1"/>
  <c r="O1521" i="18" s="1"/>
  <c r="K1521" i="18"/>
  <c r="M1501" i="18"/>
  <c r="N1501" i="18" s="1"/>
  <c r="O1501" i="18" s="1"/>
  <c r="K1501" i="18"/>
  <c r="K1481" i="18"/>
  <c r="M1481" i="18"/>
  <c r="N1481" i="18" s="1"/>
  <c r="O1481" i="18" s="1"/>
  <c r="K1461" i="18"/>
  <c r="M1461" i="18"/>
  <c r="N1461" i="18" s="1"/>
  <c r="M1441" i="18"/>
  <c r="N1441" i="18" s="1"/>
  <c r="K1441" i="18"/>
  <c r="M1421" i="18"/>
  <c r="N1421" i="18" s="1"/>
  <c r="K1421" i="18"/>
  <c r="M1401" i="18"/>
  <c r="N1401" i="18" s="1"/>
  <c r="K1401" i="18"/>
  <c r="K1381" i="18"/>
  <c r="M1381" i="18"/>
  <c r="N1381" i="18" s="1"/>
  <c r="O1381" i="18" s="1"/>
  <c r="K1361" i="18"/>
  <c r="M1361" i="18"/>
  <c r="N1361" i="18" s="1"/>
  <c r="K1341" i="18"/>
  <c r="M1341" i="18"/>
  <c r="N1341" i="18" s="1"/>
  <c r="K1321" i="18"/>
  <c r="M1321" i="18"/>
  <c r="N1321" i="18" s="1"/>
  <c r="K1281" i="18"/>
  <c r="M1281" i="18"/>
  <c r="N1281" i="18" s="1"/>
  <c r="K1261" i="18"/>
  <c r="M1261" i="18"/>
  <c r="N1261" i="18" s="1"/>
  <c r="K1241" i="18"/>
  <c r="M1241" i="18"/>
  <c r="N1241" i="18" s="1"/>
  <c r="K1900" i="18"/>
  <c r="M1900" i="18"/>
  <c r="N1900" i="18" s="1"/>
  <c r="O1900" i="18" s="1"/>
  <c r="K1840" i="18"/>
  <c r="M1840" i="18"/>
  <c r="N1840" i="18" s="1"/>
  <c r="K1820" i="18"/>
  <c r="M1820" i="18"/>
  <c r="N1820" i="18" s="1"/>
  <c r="O1820" i="18" s="1"/>
  <c r="K1780" i="18"/>
  <c r="M1780" i="18"/>
  <c r="N1780" i="18" s="1"/>
  <c r="O1780" i="18" s="1"/>
  <c r="K1680" i="18"/>
  <c r="M1680" i="18"/>
  <c r="N1680" i="18" s="1"/>
  <c r="O1680" i="18" s="1"/>
  <c r="K1660" i="18"/>
  <c r="M1660" i="18"/>
  <c r="N1660" i="18" s="1"/>
  <c r="O1660" i="18" s="1"/>
  <c r="K1640" i="18"/>
  <c r="M1640" i="18"/>
  <c r="N1640" i="18" s="1"/>
  <c r="O1640" i="18" s="1"/>
  <c r="K1480" i="18"/>
  <c r="M1480" i="18"/>
  <c r="N1480" i="18" s="1"/>
  <c r="O1480" i="18" s="1"/>
  <c r="M1460" i="18"/>
  <c r="N1460" i="18" s="1"/>
  <c r="K1460" i="18"/>
  <c r="K1440" i="18"/>
  <c r="M1440" i="18"/>
  <c r="N1440" i="18" s="1"/>
  <c r="K1420" i="18"/>
  <c r="M1420" i="18"/>
  <c r="N1420" i="18" s="1"/>
  <c r="K1400" i="18"/>
  <c r="M1400" i="18"/>
  <c r="N1400" i="18" s="1"/>
  <c r="M1380" i="18"/>
  <c r="N1380" i="18" s="1"/>
  <c r="O1380" i="18" s="1"/>
  <c r="K1380" i="18"/>
  <c r="M1360" i="18"/>
  <c r="N1360" i="18" s="1"/>
  <c r="O1360" i="18" s="1"/>
  <c r="K1360" i="18"/>
  <c r="K1340" i="18"/>
  <c r="M1340" i="18"/>
  <c r="N1340" i="18" s="1"/>
  <c r="M1300" i="18"/>
  <c r="N1300" i="18" s="1"/>
  <c r="O1300" i="18" s="1"/>
  <c r="K1300" i="18"/>
  <c r="K1260" i="18"/>
  <c r="M1260" i="18"/>
  <c r="N1260" i="18" s="1"/>
  <c r="K1220" i="18"/>
  <c r="M1220" i="18"/>
  <c r="N1220" i="18" s="1"/>
  <c r="K1200" i="18"/>
  <c r="M1200" i="18"/>
  <c r="N1200" i="18" s="1"/>
  <c r="K1180" i="18"/>
  <c r="M1180" i="18"/>
  <c r="N1180" i="18" s="1"/>
  <c r="O1180" i="18" s="1"/>
  <c r="K1160" i="18"/>
  <c r="M1160" i="18"/>
  <c r="N1160" i="18" s="1"/>
  <c r="K1120" i="18"/>
  <c r="M1120" i="18"/>
  <c r="N1120" i="18" s="1"/>
  <c r="K1100" i="18"/>
  <c r="M1100" i="18"/>
  <c r="N1100" i="18" s="1"/>
  <c r="K1040" i="18"/>
  <c r="M1040" i="18"/>
  <c r="N1040" i="18" s="1"/>
  <c r="K1000" i="18"/>
  <c r="M1000" i="18"/>
  <c r="N1000" i="18" s="1"/>
  <c r="O1000" i="18" s="1"/>
  <c r="M980" i="18"/>
  <c r="N980" i="18" s="1"/>
  <c r="K980" i="18"/>
  <c r="K960" i="18"/>
  <c r="M960" i="18"/>
  <c r="N960" i="18" s="1"/>
  <c r="K900" i="18"/>
  <c r="M900" i="18"/>
  <c r="N900" i="18" s="1"/>
  <c r="K880" i="18"/>
  <c r="M880" i="18"/>
  <c r="N880" i="18" s="1"/>
  <c r="K2080" i="18"/>
  <c r="M2080" i="18"/>
  <c r="N2080" i="18" s="1"/>
  <c r="O2080" i="18" s="1"/>
  <c r="K1560" i="18"/>
  <c r="M1560" i="18"/>
  <c r="N1560" i="18" s="1"/>
  <c r="O1560" i="18" s="1"/>
  <c r="O1966" i="18"/>
  <c r="O975" i="18"/>
  <c r="L1009" i="18"/>
  <c r="O1009" i="18"/>
  <c r="L904" i="18"/>
  <c r="O904" i="18"/>
  <c r="L724" i="18"/>
  <c r="O724" i="18"/>
  <c r="L46" i="18"/>
  <c r="O46" i="18"/>
  <c r="K2040" i="18"/>
  <c r="M2040" i="18"/>
  <c r="N2040" i="18" s="1"/>
  <c r="K1980" i="18"/>
  <c r="M1980" i="18"/>
  <c r="N1980" i="18" s="1"/>
  <c r="K1520" i="18"/>
  <c r="M1520" i="18"/>
  <c r="N1520" i="18" s="1"/>
  <c r="O1520" i="18" s="1"/>
  <c r="O2007" i="18"/>
  <c r="O1838" i="18"/>
  <c r="O1417" i="18"/>
  <c r="O926" i="18"/>
  <c r="O853" i="18"/>
  <c r="M1920" i="18"/>
  <c r="N1920" i="18" s="1"/>
  <c r="M1301" i="18"/>
  <c r="N1301" i="18" s="1"/>
  <c r="O1301" i="18" s="1"/>
  <c r="O2006" i="18"/>
  <c r="O1837" i="18"/>
  <c r="M1894" i="18"/>
  <c r="N1894" i="18" s="1"/>
  <c r="O1894" i="18" s="1"/>
  <c r="L1084" i="18"/>
  <c r="O1084" i="18"/>
  <c r="M1060" i="18"/>
  <c r="N1060" i="18" s="1"/>
  <c r="L884" i="18"/>
  <c r="O884" i="18"/>
  <c r="L860" i="18"/>
  <c r="O860" i="18"/>
  <c r="K2060" i="18"/>
  <c r="M2060" i="18"/>
  <c r="N2060" i="18" s="1"/>
  <c r="K2020" i="18"/>
  <c r="M2020" i="18"/>
  <c r="N2020" i="18" s="1"/>
  <c r="K1620" i="18"/>
  <c r="M1620" i="18"/>
  <c r="N1620" i="18" s="1"/>
  <c r="O1620" i="18" s="1"/>
  <c r="O1415" i="18"/>
  <c r="M2000" i="18"/>
  <c r="N2000" i="18" s="1"/>
  <c r="O2000" i="18" s="1"/>
  <c r="L984" i="18"/>
  <c r="O984" i="18"/>
  <c r="O1983" i="18"/>
  <c r="O1393" i="18"/>
  <c r="L949" i="18"/>
  <c r="O949" i="18"/>
  <c r="L849" i="18"/>
  <c r="O849" i="18"/>
  <c r="M1760" i="18"/>
  <c r="N1760" i="18" s="1"/>
  <c r="O1760" i="18" s="1"/>
  <c r="M570" i="18"/>
  <c r="N570" i="18" s="1"/>
  <c r="O570" i="18" s="1"/>
  <c r="L41" i="18"/>
  <c r="O41" i="18"/>
  <c r="K1880" i="18"/>
  <c r="M1880" i="18"/>
  <c r="N1880" i="18" s="1"/>
  <c r="O1880" i="18" s="1"/>
  <c r="M1940" i="18"/>
  <c r="N1940" i="18" s="1"/>
  <c r="O1940" i="18" s="1"/>
  <c r="M1500" i="18"/>
  <c r="N1500" i="18" s="1"/>
  <c r="O1500" i="18" s="1"/>
  <c r="L1080" i="18"/>
  <c r="O1080" i="18"/>
  <c r="K2074" i="18"/>
  <c r="M2074" i="18"/>
  <c r="N2074" i="18" s="1"/>
  <c r="O2074" i="18" s="1"/>
  <c r="K2054" i="18"/>
  <c r="M2054" i="18"/>
  <c r="N2054" i="18" s="1"/>
  <c r="O2054" i="18" s="1"/>
  <c r="K2014" i="18"/>
  <c r="M2014" i="18"/>
  <c r="N2014" i="18" s="1"/>
  <c r="K1994" i="18"/>
  <c r="M1994" i="18"/>
  <c r="N1994" i="18" s="1"/>
  <c r="O1994" i="18" s="1"/>
  <c r="M1974" i="18"/>
  <c r="N1974" i="18" s="1"/>
  <c r="O1974" i="18" s="1"/>
  <c r="K1974" i="18"/>
  <c r="K1954" i="18"/>
  <c r="M1954" i="18"/>
  <c r="N1954" i="18" s="1"/>
  <c r="K1854" i="18"/>
  <c r="M1854" i="18"/>
  <c r="N1854" i="18" s="1"/>
  <c r="O1854" i="18" s="1"/>
  <c r="K1834" i="18"/>
  <c r="M1834" i="18"/>
  <c r="N1834" i="18" s="1"/>
  <c r="K1814" i="18"/>
  <c r="M1814" i="18"/>
  <c r="N1814" i="18" s="1"/>
  <c r="M1794" i="18"/>
  <c r="N1794" i="18" s="1"/>
  <c r="O1794" i="18" s="1"/>
  <c r="K1794" i="18"/>
  <c r="K1774" i="18"/>
  <c r="M1774" i="18"/>
  <c r="N1774" i="18" s="1"/>
  <c r="O1774" i="18" s="1"/>
  <c r="K1754" i="18"/>
  <c r="M1754" i="18"/>
  <c r="N1754" i="18" s="1"/>
  <c r="O1754" i="18" s="1"/>
  <c r="K1634" i="18"/>
  <c r="M1634" i="18"/>
  <c r="N1634" i="18" s="1"/>
  <c r="O1634" i="18" s="1"/>
  <c r="K1614" i="18"/>
  <c r="M1614" i="18"/>
  <c r="N1614" i="18" s="1"/>
  <c r="K1594" i="18"/>
  <c r="M1594" i="18"/>
  <c r="N1594" i="18" s="1"/>
  <c r="O1594" i="18" s="1"/>
  <c r="K1574" i="18"/>
  <c r="M1574" i="18"/>
  <c r="N1574" i="18" s="1"/>
  <c r="M1554" i="18"/>
  <c r="N1554" i="18" s="1"/>
  <c r="O1554" i="18" s="1"/>
  <c r="K1554" i="18"/>
  <c r="K1534" i="18"/>
  <c r="M1534" i="18"/>
  <c r="N1534" i="18" s="1"/>
  <c r="O1534" i="18" s="1"/>
  <c r="M1860" i="18"/>
  <c r="N1860" i="18" s="1"/>
  <c r="O1860" i="18" s="1"/>
  <c r="K1860" i="18"/>
  <c r="O1813" i="18"/>
  <c r="L824" i="18"/>
  <c r="O824" i="18"/>
  <c r="M1580" i="18"/>
  <c r="N1580" i="18" s="1"/>
  <c r="M1320" i="18"/>
  <c r="N1320" i="18" s="1"/>
  <c r="K1969" i="18"/>
  <c r="M1969" i="18"/>
  <c r="N1969" i="18" s="1"/>
  <c r="K1929" i="18"/>
  <c r="M1929" i="18"/>
  <c r="N1929" i="18" s="1"/>
  <c r="K1909" i="18"/>
  <c r="M1909" i="18"/>
  <c r="N1909" i="18" s="1"/>
  <c r="O1909" i="18" s="1"/>
  <c r="K1769" i="18"/>
  <c r="M1769" i="18"/>
  <c r="N1769" i="18" s="1"/>
  <c r="O1769" i="18" s="1"/>
  <c r="K1749" i="18"/>
  <c r="M1749" i="18"/>
  <c r="N1749" i="18" s="1"/>
  <c r="O1749" i="18" s="1"/>
  <c r="K1729" i="18"/>
  <c r="M1729" i="18"/>
  <c r="N1729" i="18" s="1"/>
  <c r="O1729" i="18" s="1"/>
  <c r="K1709" i="18"/>
  <c r="M1709" i="18"/>
  <c r="N1709" i="18" s="1"/>
  <c r="O1709" i="18" s="1"/>
  <c r="M1829" i="18"/>
  <c r="N1829" i="18" s="1"/>
  <c r="O1829" i="18" s="1"/>
  <c r="M660" i="18"/>
  <c r="N660" i="18" s="1"/>
  <c r="O660" i="18" s="1"/>
  <c r="M1221" i="18"/>
  <c r="N1221" i="18" s="1"/>
  <c r="K1221" i="18"/>
  <c r="K1181" i="18"/>
  <c r="M1181" i="18"/>
  <c r="N1181" i="18" s="1"/>
  <c r="O1181" i="18" s="1"/>
  <c r="K1161" i="18"/>
  <c r="M1161" i="18"/>
  <c r="N1161" i="18" s="1"/>
  <c r="O1161" i="18" s="1"/>
  <c r="K1121" i="18"/>
  <c r="M1121" i="18"/>
  <c r="N1121" i="18" s="1"/>
  <c r="K820" i="18"/>
  <c r="M820" i="18"/>
  <c r="N820" i="18" s="1"/>
  <c r="O820" i="18" s="1"/>
  <c r="K800" i="18"/>
  <c r="M800" i="18"/>
  <c r="N800" i="18" s="1"/>
  <c r="O800" i="18" s="1"/>
  <c r="K780" i="18"/>
  <c r="M780" i="18"/>
  <c r="N780" i="18" s="1"/>
  <c r="O780" i="18" s="1"/>
  <c r="K760" i="18"/>
  <c r="M760" i="18"/>
  <c r="N760" i="18" s="1"/>
  <c r="O760" i="18" s="1"/>
  <c r="K740" i="18"/>
  <c r="M740" i="18"/>
  <c r="N740" i="18" s="1"/>
  <c r="O740" i="18" s="1"/>
  <c r="K720" i="18"/>
  <c r="M720" i="18"/>
  <c r="N720" i="18" s="1"/>
  <c r="O720" i="18" s="1"/>
  <c r="K700" i="18"/>
  <c r="M700" i="18"/>
  <c r="N700" i="18" s="1"/>
  <c r="O700" i="18" s="1"/>
  <c r="K1414" i="18"/>
  <c r="M1414" i="18"/>
  <c r="N1414" i="18" s="1"/>
  <c r="K1394" i="18"/>
  <c r="M1394" i="18"/>
  <c r="N1394" i="18" s="1"/>
  <c r="K1334" i="18"/>
  <c r="M1334" i="18"/>
  <c r="N1334" i="18" s="1"/>
  <c r="K1314" i="18"/>
  <c r="M1314" i="18"/>
  <c r="N1314" i="18" s="1"/>
  <c r="K1294" i="18"/>
  <c r="M1294" i="18"/>
  <c r="N1294" i="18" s="1"/>
  <c r="K1201" i="18"/>
  <c r="M1174" i="18"/>
  <c r="N1174" i="18" s="1"/>
  <c r="M1101" i="18"/>
  <c r="N1101" i="18" s="1"/>
  <c r="K1234" i="18"/>
  <c r="K540" i="18"/>
  <c r="M1194" i="18"/>
  <c r="N1194" i="18" s="1"/>
  <c r="K1021" i="18"/>
  <c r="M1021" i="18"/>
  <c r="N1021" i="18" s="1"/>
  <c r="K1001" i="18"/>
  <c r="M1001" i="18"/>
  <c r="N1001" i="18" s="1"/>
  <c r="K981" i="18"/>
  <c r="M981" i="18"/>
  <c r="N981" i="18" s="1"/>
  <c r="K961" i="18"/>
  <c r="M961" i="18"/>
  <c r="N961" i="18" s="1"/>
  <c r="K580" i="18"/>
  <c r="M580" i="18"/>
  <c r="N580" i="18" s="1"/>
  <c r="O580" i="18" s="1"/>
  <c r="K560" i="18"/>
  <c r="M560" i="18"/>
  <c r="N560" i="18" s="1"/>
  <c r="O560" i="18" s="1"/>
  <c r="K520" i="18"/>
  <c r="M520" i="18"/>
  <c r="N520" i="18" s="1"/>
  <c r="O520" i="18" s="1"/>
  <c r="M1081" i="18"/>
  <c r="N1081" i="18" s="1"/>
  <c r="M1094" i="18"/>
  <c r="N1094" i="18" s="1"/>
  <c r="M1114" i="18"/>
  <c r="N1114" i="18" s="1"/>
  <c r="O1114" i="18" s="1"/>
  <c r="M914" i="18"/>
  <c r="N914" i="18" s="1"/>
  <c r="O914" i="18" s="1"/>
  <c r="M300" i="18"/>
  <c r="N300" i="18" s="1"/>
  <c r="O300" i="18" s="1"/>
  <c r="K320" i="18"/>
  <c r="M1134" i="18"/>
  <c r="N1134" i="18" s="1"/>
  <c r="K480" i="18"/>
  <c r="M480" i="18"/>
  <c r="N480" i="18" s="1"/>
  <c r="O480" i="18" s="1"/>
  <c r="M460" i="18"/>
  <c r="N460" i="18" s="1"/>
  <c r="O460" i="18" s="1"/>
  <c r="K460" i="18"/>
  <c r="M340" i="18"/>
  <c r="N340" i="18" s="1"/>
  <c r="O340" i="18" s="1"/>
  <c r="K340" i="18"/>
  <c r="M160" i="18"/>
  <c r="N160" i="18" s="1"/>
  <c r="O160" i="18" s="1"/>
  <c r="K160" i="18"/>
  <c r="K140" i="18"/>
  <c r="M140" i="18"/>
  <c r="N140" i="18" s="1"/>
  <c r="O140" i="18" s="1"/>
  <c r="K120" i="18"/>
  <c r="M120" i="18"/>
  <c r="N120" i="18" s="1"/>
  <c r="O120" i="18" s="1"/>
  <c r="M240" i="18"/>
  <c r="N240" i="18" s="1"/>
  <c r="O240" i="18" s="1"/>
  <c r="M100" i="18"/>
  <c r="N100" i="18" s="1"/>
  <c r="O100" i="18" s="1"/>
  <c r="L2164" i="2" l="1"/>
  <c r="O2164" i="2"/>
  <c r="O2120" i="2"/>
  <c r="L2058" i="2"/>
  <c r="O2058" i="2"/>
  <c r="L2235" i="2"/>
  <c r="O2235" i="2"/>
  <c r="L2275" i="2"/>
  <c r="O2275" i="2"/>
  <c r="L2187" i="2"/>
  <c r="O2187" i="2"/>
  <c r="L2296" i="2"/>
  <c r="O2296" i="2"/>
  <c r="L2306" i="2"/>
  <c r="O2306" i="2"/>
  <c r="L2044" i="2"/>
  <c r="O2044" i="2"/>
  <c r="L2114" i="2"/>
  <c r="O2114" i="2"/>
  <c r="L2208" i="2"/>
  <c r="O2208" i="2"/>
  <c r="L2304" i="2"/>
  <c r="O2304" i="2"/>
  <c r="L2234" i="2"/>
  <c r="O2234" i="2"/>
  <c r="O2196" i="2"/>
  <c r="L2134" i="2"/>
  <c r="O2134" i="2"/>
  <c r="L2124" i="2"/>
  <c r="O2124" i="2"/>
  <c r="L2214" i="2"/>
  <c r="O2214" i="2"/>
  <c r="L2254" i="2"/>
  <c r="O2254" i="2"/>
  <c r="L2314" i="2"/>
  <c r="O2314" i="2"/>
  <c r="L940" i="15"/>
  <c r="L830" i="15"/>
  <c r="O830" i="15"/>
  <c r="L1517" i="15"/>
  <c r="O1517" i="15"/>
  <c r="L1504" i="15"/>
  <c r="O1504" i="15"/>
  <c r="L1566" i="15"/>
  <c r="O1566" i="15"/>
  <c r="L1190" i="15"/>
  <c r="O1190" i="15"/>
  <c r="L1737" i="15"/>
  <c r="O1737" i="15"/>
  <c r="O536" i="15"/>
  <c r="L870" i="15"/>
  <c r="O870" i="15"/>
  <c r="L1186" i="15"/>
  <c r="O1186" i="15"/>
  <c r="L1136" i="15"/>
  <c r="O1136" i="15"/>
  <c r="L1310" i="15"/>
  <c r="O1310" i="15"/>
  <c r="L616" i="15"/>
  <c r="O616" i="15"/>
  <c r="L1336" i="15"/>
  <c r="O1336" i="15"/>
  <c r="L1090" i="15"/>
  <c r="O1090" i="15"/>
  <c r="L1244" i="15"/>
  <c r="O1244" i="15"/>
  <c r="L1524" i="15"/>
  <c r="O1524" i="15"/>
  <c r="L1666" i="15"/>
  <c r="O1666" i="15"/>
  <c r="L1564" i="15"/>
  <c r="O1564" i="15"/>
  <c r="L976" i="15"/>
  <c r="O976" i="15"/>
  <c r="L1797" i="15"/>
  <c r="O1797" i="15"/>
  <c r="L1150" i="15"/>
  <c r="O1150" i="15"/>
  <c r="L586" i="15"/>
  <c r="O586" i="15"/>
  <c r="L1500" i="15"/>
  <c r="O1500" i="15"/>
  <c r="O1164" i="15"/>
  <c r="L1273" i="15"/>
  <c r="O1273" i="15"/>
  <c r="L1326" i="15"/>
  <c r="O1326" i="15"/>
  <c r="O1706" i="15"/>
  <c r="L1706" i="15"/>
  <c r="L1604" i="15"/>
  <c r="O1604" i="15"/>
  <c r="L676" i="15"/>
  <c r="O676" i="15"/>
  <c r="L1804" i="15"/>
  <c r="O1804" i="15"/>
  <c r="L726" i="15"/>
  <c r="O726" i="15"/>
  <c r="L1037" i="15"/>
  <c r="O1037" i="15"/>
  <c r="L1304" i="15"/>
  <c r="O1304" i="15"/>
  <c r="L1357" i="15"/>
  <c r="O1357" i="15"/>
  <c r="L1226" i="15"/>
  <c r="O1226" i="15"/>
  <c r="L1544" i="15"/>
  <c r="O1544" i="15"/>
  <c r="L686" i="15"/>
  <c r="O686" i="15"/>
  <c r="L1730" i="15"/>
  <c r="O1730" i="15"/>
  <c r="L1106" i="15"/>
  <c r="O1106" i="15"/>
  <c r="L1690" i="15"/>
  <c r="O1690" i="15"/>
  <c r="L1370" i="15"/>
  <c r="O1370" i="15"/>
  <c r="L1560" i="15"/>
  <c r="O1560" i="15"/>
  <c r="L1040" i="15"/>
  <c r="L970" i="15"/>
  <c r="O970" i="15"/>
  <c r="L1677" i="15"/>
  <c r="O1677" i="15"/>
  <c r="L1246" i="15"/>
  <c r="O1246" i="15"/>
  <c r="L1766" i="15"/>
  <c r="O1766" i="15"/>
  <c r="L1777" i="15"/>
  <c r="O1777" i="15"/>
  <c r="L1586" i="15"/>
  <c r="O1586" i="15"/>
  <c r="L1493" i="15"/>
  <c r="O1493" i="15"/>
  <c r="L1077" i="15"/>
  <c r="O1077" i="15"/>
  <c r="L1664" i="15"/>
  <c r="O1664" i="15"/>
  <c r="L1606" i="15"/>
  <c r="O1606" i="15"/>
  <c r="L1430" i="15"/>
  <c r="O1430" i="15"/>
  <c r="L1426" i="15"/>
  <c r="O1426" i="15"/>
  <c r="L1660" i="15"/>
  <c r="O1660" i="15"/>
  <c r="L1573" i="15"/>
  <c r="O1573" i="15"/>
  <c r="L786" i="15"/>
  <c r="O786" i="15"/>
  <c r="L1786" i="15"/>
  <c r="O1786" i="15"/>
  <c r="L1470" i="15"/>
  <c r="O1470" i="15"/>
  <c r="L620" i="15"/>
  <c r="O620" i="15"/>
  <c r="L984" i="15"/>
  <c r="O984" i="15"/>
  <c r="L1759" i="15"/>
  <c r="O1759" i="15"/>
  <c r="L1684" i="15"/>
  <c r="O1684" i="15"/>
  <c r="L1176" i="15"/>
  <c r="O1176" i="15"/>
  <c r="L1710" i="15"/>
  <c r="O1710" i="15"/>
  <c r="O1160" i="15"/>
  <c r="L1160" i="15"/>
  <c r="L736" i="15"/>
  <c r="O736" i="15"/>
  <c r="L1806" i="15"/>
  <c r="O1806" i="15"/>
  <c r="L1513" i="15"/>
  <c r="O1513" i="15"/>
  <c r="L806" i="15"/>
  <c r="O806" i="15"/>
  <c r="L1570" i="15"/>
  <c r="O1570" i="15"/>
  <c r="L1257" i="15"/>
  <c r="O1257" i="15"/>
  <c r="L1780" i="15"/>
  <c r="O1780" i="15"/>
  <c r="L556" i="15"/>
  <c r="O556" i="15"/>
  <c r="L886" i="15"/>
  <c r="O886" i="15"/>
  <c r="L1466" i="15"/>
  <c r="O1466" i="15"/>
  <c r="L1050" i="15"/>
  <c r="O1050" i="15"/>
  <c r="L1650" i="15"/>
  <c r="O1650" i="15"/>
  <c r="L720" i="15"/>
  <c r="O720" i="15"/>
  <c r="L1397" i="15"/>
  <c r="O1397" i="15"/>
  <c r="L777" i="15"/>
  <c r="O777" i="15"/>
  <c r="L1110" i="15"/>
  <c r="O1110" i="15"/>
  <c r="L876" i="15"/>
  <c r="O876" i="15"/>
  <c r="L937" i="15"/>
  <c r="O937" i="15"/>
  <c r="L1486" i="15"/>
  <c r="O1486" i="15"/>
  <c r="L1506" i="15"/>
  <c r="O1506" i="15"/>
  <c r="L1450" i="15"/>
  <c r="O1450" i="15"/>
  <c r="L1016" i="15"/>
  <c r="O1016" i="15"/>
  <c r="O1290" i="15"/>
  <c r="O1497" i="15"/>
  <c r="O1206" i="15"/>
  <c r="L36" i="15"/>
  <c r="O36" i="15"/>
  <c r="L1526" i="15"/>
  <c r="O1526" i="15"/>
  <c r="L1170" i="15"/>
  <c r="O1170" i="15"/>
  <c r="L1819" i="15"/>
  <c r="O1819" i="15"/>
  <c r="L1147" i="15"/>
  <c r="O1147" i="15"/>
  <c r="L1728" i="15"/>
  <c r="O1728" i="15"/>
  <c r="L1813" i="15"/>
  <c r="O1813" i="15"/>
  <c r="L603" i="15"/>
  <c r="O603" i="15"/>
  <c r="L823" i="15"/>
  <c r="O823" i="15"/>
  <c r="L1503" i="15"/>
  <c r="O1503" i="15"/>
  <c r="L1783" i="15"/>
  <c r="O1783" i="15"/>
  <c r="L1125" i="15"/>
  <c r="O1125" i="15"/>
  <c r="L1385" i="15"/>
  <c r="O1385" i="15"/>
  <c r="L1687" i="15"/>
  <c r="O1687" i="15"/>
  <c r="L1081" i="15"/>
  <c r="O1081" i="15"/>
  <c r="L1743" i="15"/>
  <c r="O1743" i="15"/>
  <c r="L858" i="15"/>
  <c r="O858" i="15"/>
  <c r="L721" i="15"/>
  <c r="O721" i="15"/>
  <c r="L1238" i="15"/>
  <c r="O1238" i="15"/>
  <c r="L1585" i="15"/>
  <c r="O1585" i="15"/>
  <c r="L1340" i="15"/>
  <c r="O1340" i="15"/>
  <c r="L1724" i="15"/>
  <c r="O1724" i="15"/>
  <c r="L1673" i="15"/>
  <c r="O1673" i="15"/>
  <c r="L1196" i="15"/>
  <c r="O1196" i="15"/>
  <c r="L1617" i="15"/>
  <c r="O1617" i="15"/>
  <c r="L1283" i="15"/>
  <c r="O1283" i="15"/>
  <c r="L1541" i="15"/>
  <c r="O1541" i="15"/>
  <c r="L1625" i="15"/>
  <c r="O1625" i="15"/>
  <c r="L1761" i="15"/>
  <c r="O1761" i="15"/>
  <c r="L1358" i="15"/>
  <c r="O1358" i="15"/>
  <c r="L1201" i="15"/>
  <c r="O1201" i="15"/>
  <c r="L1776" i="15"/>
  <c r="O1776" i="15"/>
  <c r="L678" i="15"/>
  <c r="O678" i="15"/>
  <c r="L878" i="15"/>
  <c r="O878" i="15"/>
  <c r="L1298" i="15"/>
  <c r="O1298" i="15"/>
  <c r="L1598" i="15"/>
  <c r="O1598" i="15"/>
  <c r="L1818" i="15"/>
  <c r="O1818" i="15"/>
  <c r="L1481" i="15"/>
  <c r="O1481" i="15"/>
  <c r="L1461" i="15"/>
  <c r="O1461" i="15"/>
  <c r="L1256" i="15"/>
  <c r="O1256" i="15"/>
  <c r="L905" i="15"/>
  <c r="O905" i="15"/>
  <c r="L1207" i="15"/>
  <c r="O1207" i="15"/>
  <c r="L1748" i="15"/>
  <c r="O1748" i="15"/>
  <c r="L1732" i="15"/>
  <c r="O1732" i="15"/>
  <c r="L936" i="15"/>
  <c r="O936" i="15"/>
  <c r="L558" i="15"/>
  <c r="O558" i="15"/>
  <c r="L623" i="15"/>
  <c r="O623" i="15"/>
  <c r="L1103" i="15"/>
  <c r="O1103" i="15"/>
  <c r="L1523" i="15"/>
  <c r="O1523" i="15"/>
  <c r="O1441" i="15"/>
  <c r="L1441" i="15"/>
  <c r="L1145" i="15"/>
  <c r="O1145" i="15"/>
  <c r="L1405" i="15"/>
  <c r="O1405" i="15"/>
  <c r="L1707" i="15"/>
  <c r="O1707" i="15"/>
  <c r="L1803" i="15"/>
  <c r="O1803" i="15"/>
  <c r="L801" i="15"/>
  <c r="O801" i="15"/>
  <c r="L745" i="15"/>
  <c r="O745" i="15"/>
  <c r="L1605" i="15"/>
  <c r="O1605" i="15"/>
  <c r="L1341" i="15"/>
  <c r="O1341" i="15"/>
  <c r="L1360" i="15"/>
  <c r="O1360" i="15"/>
  <c r="L1744" i="15"/>
  <c r="O1744" i="15"/>
  <c r="L1456" i="15"/>
  <c r="O1456" i="15"/>
  <c r="L1416" i="15"/>
  <c r="O1416" i="15"/>
  <c r="L1303" i="15"/>
  <c r="O1303" i="15"/>
  <c r="L1801" i="15"/>
  <c r="O1801" i="15"/>
  <c r="O1301" i="15"/>
  <c r="L1301" i="15"/>
  <c r="L1516" i="15"/>
  <c r="O1516" i="15"/>
  <c r="L1796" i="15"/>
  <c r="O1796" i="15"/>
  <c r="L1001" i="15"/>
  <c r="O1001" i="15"/>
  <c r="L698" i="15"/>
  <c r="O698" i="15"/>
  <c r="L1098" i="15"/>
  <c r="O1098" i="15"/>
  <c r="L1318" i="15"/>
  <c r="O1318" i="15"/>
  <c r="O1701" i="15"/>
  <c r="L1701" i="15"/>
  <c r="L805" i="15"/>
  <c r="O805" i="15"/>
  <c r="L1436" i="15"/>
  <c r="O1436" i="15"/>
  <c r="L803" i="15"/>
  <c r="O803" i="15"/>
  <c r="L1105" i="15"/>
  <c r="O1105" i="15"/>
  <c r="L1305" i="15"/>
  <c r="O1305" i="15"/>
  <c r="O1547" i="15"/>
  <c r="L1547" i="15"/>
  <c r="L1027" i="15"/>
  <c r="O1027" i="15"/>
  <c r="L23" i="15"/>
  <c r="O23" i="15"/>
  <c r="L985" i="15"/>
  <c r="O985" i="15"/>
  <c r="L1808" i="15"/>
  <c r="O1808" i="15"/>
  <c r="O1467" i="15"/>
  <c r="L1467" i="15"/>
  <c r="L1036" i="15"/>
  <c r="O1036" i="15"/>
  <c r="L1657" i="15"/>
  <c r="O1657" i="15"/>
  <c r="L643" i="15"/>
  <c r="O643" i="15"/>
  <c r="L863" i="15"/>
  <c r="O863" i="15"/>
  <c r="L1123" i="15"/>
  <c r="O1123" i="15"/>
  <c r="L1323" i="15"/>
  <c r="O1323" i="15"/>
  <c r="L1583" i="15"/>
  <c r="O1583" i="15"/>
  <c r="L1661" i="15"/>
  <c r="O1661" i="15"/>
  <c r="L1165" i="15"/>
  <c r="O1165" i="15"/>
  <c r="L1425" i="15"/>
  <c r="O1425" i="15"/>
  <c r="L1685" i="15"/>
  <c r="O1685" i="15"/>
  <c r="L898" i="15"/>
  <c r="O898" i="15"/>
  <c r="L1618" i="15"/>
  <c r="O1618" i="15"/>
  <c r="L881" i="15"/>
  <c r="O881" i="15"/>
  <c r="L1263" i="15"/>
  <c r="O1263" i="15"/>
  <c r="L925" i="15"/>
  <c r="O925" i="15"/>
  <c r="L1440" i="15"/>
  <c r="O1440" i="15"/>
  <c r="L1533" i="15"/>
  <c r="O1533" i="15"/>
  <c r="L1557" i="15"/>
  <c r="O1557" i="15"/>
  <c r="L1227" i="15"/>
  <c r="O1227" i="15"/>
  <c r="L578" i="15"/>
  <c r="O578" i="15"/>
  <c r="O1521" i="15"/>
  <c r="L1521" i="15"/>
  <c r="L1536" i="15"/>
  <c r="O1536" i="15"/>
  <c r="L1241" i="15"/>
  <c r="O1241" i="15"/>
  <c r="L1118" i="15"/>
  <c r="O1118" i="15"/>
  <c r="L1338" i="15"/>
  <c r="O1338" i="15"/>
  <c r="O541" i="15"/>
  <c r="L541" i="15"/>
  <c r="O1741" i="15"/>
  <c r="L1741" i="15"/>
  <c r="L1483" i="15"/>
  <c r="O1483" i="15"/>
  <c r="L641" i="15"/>
  <c r="O641" i="15"/>
  <c r="O1733" i="15"/>
  <c r="L1733" i="15"/>
  <c r="L1261" i="15"/>
  <c r="O1261" i="15"/>
  <c r="L1681" i="15"/>
  <c r="O1681" i="15"/>
  <c r="L1347" i="15"/>
  <c r="O1347" i="15"/>
  <c r="L1056" i="15"/>
  <c r="O1056" i="15"/>
  <c r="L1697" i="15"/>
  <c r="O1697" i="15"/>
  <c r="L598" i="15"/>
  <c r="O598" i="15"/>
  <c r="L663" i="15"/>
  <c r="O663" i="15"/>
  <c r="L1143" i="15"/>
  <c r="O1143" i="15"/>
  <c r="O1343" i="15"/>
  <c r="L1343" i="15"/>
  <c r="O1603" i="15"/>
  <c r="L1603" i="15"/>
  <c r="L1445" i="15"/>
  <c r="O1445" i="15"/>
  <c r="O1705" i="15"/>
  <c r="L1705" i="15"/>
  <c r="L1563" i="15"/>
  <c r="O1563" i="15"/>
  <c r="L1787" i="15"/>
  <c r="O1787" i="15"/>
  <c r="L718" i="15"/>
  <c r="O718" i="15"/>
  <c r="L918" i="15"/>
  <c r="O918" i="15"/>
  <c r="L981" i="15"/>
  <c r="O981" i="15"/>
  <c r="L1652" i="15"/>
  <c r="O1652" i="15"/>
  <c r="L1041" i="15"/>
  <c r="O1041" i="15"/>
  <c r="L1460" i="15"/>
  <c r="O1460" i="15"/>
  <c r="L656" i="15"/>
  <c r="O656" i="15"/>
  <c r="L856" i="15"/>
  <c r="O856" i="15"/>
  <c r="L561" i="15"/>
  <c r="O561" i="15"/>
  <c r="L901" i="15"/>
  <c r="O901" i="15"/>
  <c r="L1721" i="15"/>
  <c r="O1721" i="15"/>
  <c r="L1556" i="15"/>
  <c r="O1556" i="15"/>
  <c r="L1421" i="15"/>
  <c r="O1421" i="15"/>
  <c r="L1138" i="15"/>
  <c r="O1138" i="15"/>
  <c r="L1378" i="15"/>
  <c r="O1378" i="15"/>
  <c r="L1658" i="15"/>
  <c r="O1658" i="15"/>
  <c r="L661" i="15"/>
  <c r="O661" i="15"/>
  <c r="L621" i="15"/>
  <c r="O621" i="15"/>
  <c r="L1285" i="15"/>
  <c r="O1285" i="15"/>
  <c r="L1321" i="15"/>
  <c r="O1321" i="15"/>
  <c r="L867" i="15"/>
  <c r="O867" i="15"/>
  <c r="L1608" i="15"/>
  <c r="O1608" i="15"/>
  <c r="L545" i="15"/>
  <c r="O545" i="15"/>
  <c r="L885" i="15"/>
  <c r="O885" i="15"/>
  <c r="L1367" i="15"/>
  <c r="O1367" i="15"/>
  <c r="L1116" i="15"/>
  <c r="O1116" i="15"/>
  <c r="L1717" i="15"/>
  <c r="O1717" i="15"/>
  <c r="L198" i="15"/>
  <c r="O198" i="15"/>
  <c r="L683" i="15"/>
  <c r="O683" i="15"/>
  <c r="L923" i="15"/>
  <c r="O923" i="15"/>
  <c r="L1163" i="15"/>
  <c r="O1163" i="15"/>
  <c r="L1623" i="15"/>
  <c r="O1623" i="15"/>
  <c r="L1205" i="15"/>
  <c r="O1205" i="15"/>
  <c r="L1465" i="15"/>
  <c r="O1465" i="15"/>
  <c r="O1725" i="15"/>
  <c r="L1725" i="15"/>
  <c r="L1807" i="15"/>
  <c r="O1807" i="15"/>
  <c r="L1083" i="15"/>
  <c r="O1083" i="15"/>
  <c r="L738" i="15"/>
  <c r="O738" i="15"/>
  <c r="L938" i="15"/>
  <c r="O938" i="15"/>
  <c r="L1525" i="15"/>
  <c r="O1525" i="15"/>
  <c r="O1141" i="15"/>
  <c r="L1141" i="15"/>
  <c r="L1480" i="15"/>
  <c r="O1480" i="15"/>
  <c r="L1317" i="15"/>
  <c r="O1317" i="15"/>
  <c r="L1236" i="15"/>
  <c r="O1236" i="15"/>
  <c r="L1363" i="15"/>
  <c r="O1363" i="15"/>
  <c r="L601" i="15"/>
  <c r="O601" i="15"/>
  <c r="L1401" i="15"/>
  <c r="O1401" i="15"/>
  <c r="L723" i="15"/>
  <c r="O723" i="15"/>
  <c r="L1278" i="15"/>
  <c r="O1278" i="15"/>
  <c r="L1601" i="15"/>
  <c r="O1601" i="15"/>
  <c r="L758" i="15"/>
  <c r="O758" i="15"/>
  <c r="L1158" i="15"/>
  <c r="O1158" i="15"/>
  <c r="L1418" i="15"/>
  <c r="O1418" i="15"/>
  <c r="L1678" i="15"/>
  <c r="O1678" i="15"/>
  <c r="L741" i="15"/>
  <c r="O741" i="15"/>
  <c r="L681" i="15"/>
  <c r="O681" i="15"/>
  <c r="L1778" i="15"/>
  <c r="O1778" i="15"/>
  <c r="L658" i="15"/>
  <c r="O658" i="15"/>
  <c r="L1220" i="15"/>
  <c r="O1220" i="15"/>
  <c r="L1764" i="15"/>
  <c r="O1764" i="15"/>
  <c r="L1457" i="15"/>
  <c r="O1457" i="15"/>
  <c r="O565" i="15"/>
  <c r="L565" i="15"/>
  <c r="L1387" i="15"/>
  <c r="O1387" i="15"/>
  <c r="L1025" i="15"/>
  <c r="O1025" i="15"/>
  <c r="L1156" i="15"/>
  <c r="O1156" i="15"/>
  <c r="L703" i="15"/>
  <c r="O703" i="15"/>
  <c r="L1183" i="15"/>
  <c r="O1183" i="15"/>
  <c r="L1383" i="15"/>
  <c r="O1383" i="15"/>
  <c r="O1245" i="15"/>
  <c r="L1245" i="15"/>
  <c r="L1485" i="15"/>
  <c r="O1485" i="15"/>
  <c r="L1576" i="15"/>
  <c r="O1576" i="15"/>
  <c r="O1361" i="15"/>
  <c r="L1361" i="15"/>
  <c r="L1281" i="15"/>
  <c r="O1281" i="15"/>
  <c r="O1578" i="15"/>
  <c r="L1578" i="15"/>
  <c r="L1520" i="15"/>
  <c r="O1520" i="15"/>
  <c r="L636" i="15"/>
  <c r="O636" i="15"/>
  <c r="L1327" i="15"/>
  <c r="O1327" i="15"/>
  <c r="L701" i="15"/>
  <c r="O701" i="15"/>
  <c r="O1596" i="15"/>
  <c r="L1596" i="15"/>
  <c r="L1781" i="15"/>
  <c r="O1781" i="15"/>
  <c r="L778" i="15"/>
  <c r="O778" i="15"/>
  <c r="L1178" i="15"/>
  <c r="O1178" i="15"/>
  <c r="L1458" i="15"/>
  <c r="O1458" i="15"/>
  <c r="L1698" i="15"/>
  <c r="O1698" i="15"/>
  <c r="L821" i="15"/>
  <c r="O821" i="15"/>
  <c r="L761" i="15"/>
  <c r="O761" i="15"/>
  <c r="L1756" i="15"/>
  <c r="O1756" i="15"/>
  <c r="L1177" i="15"/>
  <c r="O1177" i="15"/>
  <c r="L1597" i="15"/>
  <c r="O1597" i="15"/>
  <c r="O705" i="15"/>
  <c r="L705" i="15"/>
  <c r="L1407" i="15"/>
  <c r="O1407" i="15"/>
  <c r="L1276" i="15"/>
  <c r="O1276" i="15"/>
  <c r="L1376" i="15"/>
  <c r="O1376" i="15"/>
  <c r="L743" i="15"/>
  <c r="O743" i="15"/>
  <c r="L1203" i="15"/>
  <c r="O1203" i="15"/>
  <c r="L1403" i="15"/>
  <c r="O1403" i="15"/>
  <c r="L1663" i="15"/>
  <c r="O1663" i="15"/>
  <c r="L1265" i="15"/>
  <c r="O1265" i="15"/>
  <c r="L1505" i="15"/>
  <c r="O1505" i="15"/>
  <c r="L1785" i="15"/>
  <c r="O1785" i="15"/>
  <c r="O1538" i="15"/>
  <c r="L1538" i="15"/>
  <c r="L1667" i="15"/>
  <c r="O1667" i="15"/>
  <c r="L978" i="15"/>
  <c r="O978" i="15"/>
  <c r="L1501" i="15"/>
  <c r="O1501" i="15"/>
  <c r="O1258" i="15"/>
  <c r="L1258" i="15"/>
  <c r="L1197" i="15"/>
  <c r="O1197" i="15"/>
  <c r="L1600" i="15"/>
  <c r="O1600" i="15"/>
  <c r="L1427" i="15"/>
  <c r="O1427" i="15"/>
  <c r="L781" i="15"/>
  <c r="O781" i="15"/>
  <c r="L1665" i="15"/>
  <c r="O1665" i="15"/>
  <c r="L1736" i="15"/>
  <c r="O1736" i="15"/>
  <c r="L903" i="15"/>
  <c r="O903" i="15"/>
  <c r="L798" i="15"/>
  <c r="O798" i="15"/>
  <c r="L998" i="15"/>
  <c r="O998" i="15"/>
  <c r="L1198" i="15"/>
  <c r="O1198" i="15"/>
  <c r="L1478" i="15"/>
  <c r="O1478" i="15"/>
  <c r="L1718" i="15"/>
  <c r="O1718" i="15"/>
  <c r="O1581" i="15"/>
  <c r="L1581" i="15"/>
  <c r="L841" i="15"/>
  <c r="O841" i="15"/>
  <c r="L1496" i="15"/>
  <c r="O1496" i="15"/>
  <c r="L1740" i="15"/>
  <c r="O1740" i="15"/>
  <c r="O1217" i="15"/>
  <c r="L1217" i="15"/>
  <c r="L725" i="15"/>
  <c r="O725" i="15"/>
  <c r="L1487" i="15"/>
  <c r="O1487" i="15"/>
  <c r="L1296" i="15"/>
  <c r="O1296" i="15"/>
  <c r="L543" i="15"/>
  <c r="O543" i="15"/>
  <c r="O763" i="15"/>
  <c r="L763" i="15"/>
  <c r="L1223" i="15"/>
  <c r="O1223" i="15"/>
  <c r="L1443" i="15"/>
  <c r="O1443" i="15"/>
  <c r="L1683" i="15"/>
  <c r="O1683" i="15"/>
  <c r="L1065" i="15"/>
  <c r="O1065" i="15"/>
  <c r="L1325" i="15"/>
  <c r="O1325" i="15"/>
  <c r="L1545" i="15"/>
  <c r="O1545" i="15"/>
  <c r="L1763" i="15"/>
  <c r="O1763" i="15"/>
  <c r="L1747" i="15"/>
  <c r="O1747" i="15"/>
  <c r="L1365" i="15"/>
  <c r="O1365" i="15"/>
  <c r="L1300" i="15"/>
  <c r="O1300" i="15"/>
  <c r="L1558" i="15"/>
  <c r="O1558" i="15"/>
  <c r="L1428" i="15"/>
  <c r="O1428" i="15"/>
  <c r="L1620" i="15"/>
  <c r="O1620" i="15"/>
  <c r="L1067" i="15"/>
  <c r="O1067" i="15"/>
  <c r="L796" i="15"/>
  <c r="O796" i="15"/>
  <c r="L1793" i="15"/>
  <c r="O1793" i="15"/>
  <c r="L916" i="15"/>
  <c r="O916" i="15"/>
  <c r="O58" i="15"/>
  <c r="L58" i="15"/>
  <c r="L1107" i="15"/>
  <c r="O1107" i="15"/>
  <c r="L861" i="15"/>
  <c r="O861" i="15"/>
  <c r="L941" i="15"/>
  <c r="O941" i="15"/>
  <c r="L1161" i="15"/>
  <c r="O1161" i="15"/>
  <c r="O1381" i="15"/>
  <c r="L1381" i="15"/>
  <c r="L1676" i="15"/>
  <c r="O1676" i="15"/>
  <c r="L818" i="15"/>
  <c r="O818" i="15"/>
  <c r="L1018" i="15"/>
  <c r="O1018" i="15"/>
  <c r="L1218" i="15"/>
  <c r="O1218" i="15"/>
  <c r="L1498" i="15"/>
  <c r="O1498" i="15"/>
  <c r="L1738" i="15"/>
  <c r="O1738" i="15"/>
  <c r="L1101" i="15"/>
  <c r="O1101" i="15"/>
  <c r="L1021" i="15"/>
  <c r="O1021" i="15"/>
  <c r="L1038" i="15"/>
  <c r="O1038" i="15"/>
  <c r="L1577" i="15"/>
  <c r="O1577" i="15"/>
  <c r="L1567" i="15"/>
  <c r="O1567" i="15"/>
  <c r="L845" i="15"/>
  <c r="O845" i="15"/>
  <c r="L1247" i="15"/>
  <c r="O1247" i="15"/>
  <c r="L1316" i="15"/>
  <c r="O1316" i="15"/>
  <c r="L1476" i="15"/>
  <c r="O1476" i="15"/>
  <c r="L1398" i="15"/>
  <c r="O1398" i="15"/>
  <c r="L563" i="15"/>
  <c r="O563" i="15"/>
  <c r="L783" i="15"/>
  <c r="O783" i="15"/>
  <c r="L1243" i="15"/>
  <c r="O1243" i="15"/>
  <c r="L1463" i="15"/>
  <c r="O1463" i="15"/>
  <c r="L1703" i="15"/>
  <c r="O1703" i="15"/>
  <c r="L1085" i="15"/>
  <c r="O1085" i="15"/>
  <c r="L1565" i="15"/>
  <c r="O1565" i="15"/>
  <c r="L1621" i="15"/>
  <c r="O1621" i="15"/>
  <c r="L1627" i="15"/>
  <c r="O1627" i="15"/>
  <c r="L1607" i="15"/>
  <c r="O1607" i="15"/>
  <c r="L583" i="15"/>
  <c r="O583" i="15"/>
  <c r="L1647" i="15"/>
  <c r="O1647" i="15"/>
  <c r="L1798" i="15"/>
  <c r="O1798" i="15"/>
  <c r="L1260" i="15"/>
  <c r="O1260" i="15"/>
  <c r="L1680" i="15"/>
  <c r="O1680" i="15"/>
  <c r="L1612" i="15"/>
  <c r="O1612" i="15"/>
  <c r="O785" i="15"/>
  <c r="L785" i="15"/>
  <c r="L1447" i="15"/>
  <c r="O1447" i="15"/>
  <c r="L1712" i="15"/>
  <c r="O1712" i="15"/>
  <c r="L1121" i="15"/>
  <c r="O1121" i="15"/>
  <c r="L1345" i="15"/>
  <c r="O1345" i="15"/>
  <c r="L1561" i="15"/>
  <c r="O1561" i="15"/>
  <c r="L1716" i="15"/>
  <c r="O1716" i="15"/>
  <c r="L638" i="15"/>
  <c r="O638" i="15"/>
  <c r="O1518" i="15"/>
  <c r="L1518" i="15"/>
  <c r="L1758" i="15"/>
  <c r="O1758" i="15"/>
  <c r="L1221" i="15"/>
  <c r="O1221" i="15"/>
  <c r="L1181" i="15"/>
  <c r="O1181" i="15"/>
  <c r="L2293" i="2"/>
  <c r="O2293" i="2"/>
  <c r="L2262" i="2"/>
  <c r="O2262" i="2"/>
  <c r="L2283" i="2"/>
  <c r="O2283" i="2"/>
  <c r="L2240" i="2"/>
  <c r="O2240" i="2"/>
  <c r="L2302" i="2"/>
  <c r="O2302" i="2"/>
  <c r="L2186" i="2"/>
  <c r="O2186" i="2"/>
  <c r="L2239" i="2"/>
  <c r="O2239" i="2"/>
  <c r="L2300" i="2"/>
  <c r="O2300" i="2"/>
  <c r="L2217" i="2"/>
  <c r="O2217" i="2"/>
  <c r="L2285" i="2"/>
  <c r="O2285" i="2"/>
  <c r="L2206" i="2"/>
  <c r="O2206" i="2"/>
  <c r="L2277" i="2"/>
  <c r="O2277" i="2"/>
  <c r="L2237" i="2"/>
  <c r="O2237" i="2"/>
  <c r="L2320" i="2"/>
  <c r="O2320" i="2"/>
  <c r="L2319" i="2"/>
  <c r="O2319" i="2"/>
  <c r="L2224" i="2"/>
  <c r="O2224" i="2"/>
  <c r="L2193" i="2"/>
  <c r="O2193" i="2"/>
  <c r="L2233" i="2"/>
  <c r="O2233" i="2"/>
  <c r="L2258" i="2"/>
  <c r="O2258" i="2"/>
  <c r="L2317" i="2"/>
  <c r="O2317" i="2"/>
  <c r="L2253" i="2"/>
  <c r="O2253" i="2"/>
  <c r="L2191" i="2"/>
  <c r="O2191" i="2"/>
  <c r="L2298" i="2"/>
  <c r="O2298" i="2"/>
  <c r="L2222" i="2"/>
  <c r="O2222" i="2"/>
  <c r="L2273" i="2"/>
  <c r="O2273" i="2"/>
  <c r="L2259" i="2"/>
  <c r="O2259" i="2"/>
  <c r="L2200" i="2"/>
  <c r="O2200" i="2"/>
  <c r="L2221" i="2"/>
  <c r="O2221" i="2"/>
  <c r="L2183" i="2"/>
  <c r="O2183" i="2"/>
  <c r="L1102" i="18"/>
  <c r="O1102" i="18"/>
  <c r="L1354" i="18"/>
  <c r="O1354" i="18"/>
  <c r="L2058" i="18"/>
  <c r="O2058" i="18"/>
  <c r="L2062" i="18"/>
  <c r="O2062" i="18"/>
  <c r="L1945" i="18"/>
  <c r="O1945" i="18"/>
  <c r="L1402" i="18"/>
  <c r="O1402" i="18"/>
  <c r="L1982" i="18"/>
  <c r="O1982" i="18"/>
  <c r="O982" i="18"/>
  <c r="L982" i="18"/>
  <c r="L1582" i="18"/>
  <c r="O1582" i="18"/>
  <c r="L2047" i="18"/>
  <c r="O2047" i="18"/>
  <c r="L1327" i="18"/>
  <c r="O1327" i="18"/>
  <c r="L2005" i="18"/>
  <c r="O2005" i="18"/>
  <c r="O1374" i="18"/>
  <c r="L994" i="18"/>
  <c r="O994" i="18"/>
  <c r="L1074" i="18"/>
  <c r="O1074" i="18"/>
  <c r="O974" i="18"/>
  <c r="L1863" i="18"/>
  <c r="O1863" i="18"/>
  <c r="L1862" i="18"/>
  <c r="O1862" i="18"/>
  <c r="L1222" i="18"/>
  <c r="O1222" i="18"/>
  <c r="O1874" i="18"/>
  <c r="L1273" i="18"/>
  <c r="O1273" i="18"/>
  <c r="L1877" i="18"/>
  <c r="O1877" i="18"/>
  <c r="L1342" i="18"/>
  <c r="O1342" i="18"/>
  <c r="L2042" i="18"/>
  <c r="O2042" i="18"/>
  <c r="L947" i="18"/>
  <c r="O947" i="18"/>
  <c r="L1957" i="18"/>
  <c r="O1957" i="18"/>
  <c r="L1322" i="18"/>
  <c r="O1322" i="18"/>
  <c r="L1914" i="18"/>
  <c r="O1914" i="18"/>
  <c r="L1142" i="18"/>
  <c r="O1142" i="18"/>
  <c r="O1282" i="18"/>
  <c r="L1282" i="18"/>
  <c r="L1287" i="18"/>
  <c r="O1287" i="18"/>
  <c r="L1377" i="18"/>
  <c r="O1377" i="18"/>
  <c r="L1362" i="18"/>
  <c r="O1362" i="18"/>
  <c r="L1987" i="18"/>
  <c r="O1987" i="18"/>
  <c r="L1962" i="18"/>
  <c r="O1962" i="18"/>
  <c r="L1242" i="18"/>
  <c r="O1242" i="18"/>
  <c r="L2059" i="18"/>
  <c r="O2059" i="18"/>
  <c r="L1585" i="18"/>
  <c r="O1585" i="18"/>
  <c r="L2022" i="18"/>
  <c r="O2022" i="18"/>
  <c r="L1021" i="18"/>
  <c r="O1021" i="18"/>
  <c r="L1441" i="18"/>
  <c r="O1441" i="18"/>
  <c r="L1280" i="18"/>
  <c r="O1280" i="18"/>
  <c r="L1332" i="18"/>
  <c r="O1332" i="18"/>
  <c r="L1050" i="18"/>
  <c r="O1050" i="18"/>
  <c r="L1134" i="18"/>
  <c r="O1134" i="18"/>
  <c r="L1814" i="18"/>
  <c r="O1814" i="18"/>
  <c r="L2020" i="18"/>
  <c r="O2020" i="18"/>
  <c r="L1440" i="18"/>
  <c r="O1440" i="18"/>
  <c r="L1241" i="18"/>
  <c r="O1241" i="18"/>
  <c r="L1461" i="18"/>
  <c r="O1461" i="18"/>
  <c r="L1832" i="18"/>
  <c r="O1832" i="18"/>
  <c r="L1372" i="18"/>
  <c r="O1372" i="18"/>
  <c r="L1231" i="18"/>
  <c r="O1231" i="18"/>
  <c r="L1001" i="18"/>
  <c r="O1001" i="18"/>
  <c r="L1421" i="18"/>
  <c r="O1421" i="18"/>
  <c r="L1412" i="18"/>
  <c r="O1412" i="18"/>
  <c r="L1194" i="18"/>
  <c r="O1194" i="18"/>
  <c r="L2061" i="18"/>
  <c r="O2061" i="18"/>
  <c r="L1072" i="18"/>
  <c r="O1072" i="18"/>
  <c r="L1190" i="18"/>
  <c r="O1190" i="18"/>
  <c r="L2011" i="18"/>
  <c r="O2011" i="18"/>
  <c r="L1120" i="18"/>
  <c r="O1120" i="18"/>
  <c r="L1211" i="18"/>
  <c r="O1211" i="18"/>
  <c r="L931" i="18"/>
  <c r="O931" i="18"/>
  <c r="L2041" i="18"/>
  <c r="O2041" i="18"/>
  <c r="L1834" i="18"/>
  <c r="O1834" i="18"/>
  <c r="L2060" i="18"/>
  <c r="O2060" i="18"/>
  <c r="L880" i="18"/>
  <c r="O880" i="18"/>
  <c r="L1200" i="18"/>
  <c r="O1200" i="18"/>
  <c r="L1261" i="18"/>
  <c r="O1261" i="18"/>
  <c r="L890" i="18"/>
  <c r="O890" i="18"/>
  <c r="L1851" i="18"/>
  <c r="O1851" i="18"/>
  <c r="L1272" i="18"/>
  <c r="O1272" i="18"/>
  <c r="L830" i="18"/>
  <c r="O830" i="18"/>
  <c r="L1351" i="18"/>
  <c r="O1351" i="18"/>
  <c r="L932" i="18"/>
  <c r="O932" i="18"/>
  <c r="L1852" i="18"/>
  <c r="O1852" i="18"/>
  <c r="L1460" i="18"/>
  <c r="O1460" i="18"/>
  <c r="L1612" i="18"/>
  <c r="O1612" i="18"/>
  <c r="L1160" i="18"/>
  <c r="O1160" i="18"/>
  <c r="L1371" i="18"/>
  <c r="O1371" i="18"/>
  <c r="L1101" i="18"/>
  <c r="O1101" i="18"/>
  <c r="L1980" i="18"/>
  <c r="O1980" i="18"/>
  <c r="L900" i="18"/>
  <c r="O900" i="18"/>
  <c r="L1220" i="18"/>
  <c r="O1220" i="18"/>
  <c r="L1281" i="18"/>
  <c r="O1281" i="18"/>
  <c r="L1960" i="18"/>
  <c r="O1960" i="18"/>
  <c r="L1230" i="18"/>
  <c r="O1230" i="18"/>
  <c r="L1071" i="18"/>
  <c r="O1071" i="18"/>
  <c r="L950" i="18"/>
  <c r="O950" i="18"/>
  <c r="L1292" i="18"/>
  <c r="O1292" i="18"/>
  <c r="L1094" i="18"/>
  <c r="O1094" i="18"/>
  <c r="L1174" i="18"/>
  <c r="O1174" i="18"/>
  <c r="L1452" i="18"/>
  <c r="O1452" i="18"/>
  <c r="L970" i="18"/>
  <c r="O970" i="18"/>
  <c r="L910" i="18"/>
  <c r="O910" i="18"/>
  <c r="L852" i="18"/>
  <c r="O852" i="18"/>
  <c r="L1870" i="18"/>
  <c r="O1870" i="18"/>
  <c r="L1081" i="18"/>
  <c r="O1081" i="18"/>
  <c r="L1574" i="18"/>
  <c r="O1574" i="18"/>
  <c r="L1954" i="18"/>
  <c r="O1954" i="18"/>
  <c r="L2040" i="18"/>
  <c r="O2040" i="18"/>
  <c r="L960" i="18"/>
  <c r="O960" i="18"/>
  <c r="L1260" i="18"/>
  <c r="O1260" i="18"/>
  <c r="L1321" i="18"/>
  <c r="O1321" i="18"/>
  <c r="L1350" i="18"/>
  <c r="O1350" i="18"/>
  <c r="L971" i="18"/>
  <c r="O971" i="18"/>
  <c r="L1070" i="18"/>
  <c r="O1070" i="18"/>
  <c r="L1580" i="18"/>
  <c r="O1580" i="18"/>
  <c r="O1400" i="18"/>
  <c r="L1400" i="18"/>
  <c r="L1970" i="18"/>
  <c r="O1970" i="18"/>
  <c r="L1410" i="18"/>
  <c r="O1410" i="18"/>
  <c r="L1411" i="18"/>
  <c r="O1411" i="18"/>
  <c r="L1294" i="18"/>
  <c r="O1294" i="18"/>
  <c r="L1721" i="18"/>
  <c r="O1721" i="18"/>
  <c r="L1921" i="18"/>
  <c r="O1921" i="18"/>
  <c r="L991" i="18"/>
  <c r="O991" i="18"/>
  <c r="L891" i="18"/>
  <c r="O891" i="18"/>
  <c r="L1331" i="18"/>
  <c r="O1331" i="18"/>
  <c r="L1312" i="18"/>
  <c r="O1312" i="18"/>
  <c r="L1090" i="18"/>
  <c r="O1090" i="18"/>
  <c r="L1092" i="18"/>
  <c r="O1092" i="18"/>
  <c r="L1060" i="18"/>
  <c r="O1060" i="18"/>
  <c r="L1341" i="18"/>
  <c r="O1341" i="18"/>
  <c r="L1210" i="18"/>
  <c r="O1210" i="18"/>
  <c r="L2031" i="18"/>
  <c r="O2031" i="18"/>
  <c r="L930" i="18"/>
  <c r="O930" i="18"/>
  <c r="L1314" i="18"/>
  <c r="O1314" i="18"/>
  <c r="L980" i="18"/>
  <c r="O980" i="18"/>
  <c r="L1020" i="18"/>
  <c r="O1020" i="18"/>
  <c r="L850" i="18"/>
  <c r="O850" i="18"/>
  <c r="L1131" i="18"/>
  <c r="O1131" i="18"/>
  <c r="L952" i="18"/>
  <c r="O952" i="18"/>
  <c r="L1572" i="18"/>
  <c r="O1572" i="18"/>
  <c r="L1250" i="18"/>
  <c r="O1250" i="18"/>
  <c r="L972" i="18"/>
  <c r="O972" i="18"/>
  <c r="L1212" i="18"/>
  <c r="O1212" i="18"/>
  <c r="L1614" i="18"/>
  <c r="O1614" i="18"/>
  <c r="L1340" i="18"/>
  <c r="O1340" i="18"/>
  <c r="L1361" i="18"/>
  <c r="O1361" i="18"/>
  <c r="L1561" i="18"/>
  <c r="O1561" i="18"/>
  <c r="L1961" i="18"/>
  <c r="O1961" i="18"/>
  <c r="L1170" i="18"/>
  <c r="O1170" i="18"/>
  <c r="L1811" i="18"/>
  <c r="O1811" i="18"/>
  <c r="L990" i="18"/>
  <c r="O990" i="18"/>
  <c r="L1270" i="18"/>
  <c r="O1270" i="18"/>
  <c r="L2010" i="18"/>
  <c r="O2010" i="18"/>
  <c r="L1334" i="18"/>
  <c r="O1334" i="18"/>
  <c r="L1121" i="18"/>
  <c r="O1121" i="18"/>
  <c r="L1929" i="18"/>
  <c r="O1929" i="18"/>
  <c r="L2034" i="18"/>
  <c r="O2034" i="18"/>
  <c r="L992" i="18"/>
  <c r="O992" i="18"/>
  <c r="L1871" i="18"/>
  <c r="O1871" i="18"/>
  <c r="O1391" i="18"/>
  <c r="L1391" i="18"/>
  <c r="L1812" i="18"/>
  <c r="O1812" i="18"/>
  <c r="L1232" i="18"/>
  <c r="O1232" i="18"/>
  <c r="L1271" i="18"/>
  <c r="O1271" i="18"/>
  <c r="L1930" i="18"/>
  <c r="O1930" i="18"/>
  <c r="L1370" i="18"/>
  <c r="O1370" i="18"/>
  <c r="L1330" i="18"/>
  <c r="O1330" i="18"/>
  <c r="O951" i="18"/>
  <c r="L951" i="18"/>
  <c r="L1291" i="18"/>
  <c r="O1291" i="18"/>
  <c r="L2014" i="18"/>
  <c r="O2014" i="18"/>
  <c r="O1040" i="18"/>
  <c r="L1040" i="18"/>
  <c r="L1130" i="18"/>
  <c r="O1130" i="18"/>
  <c r="L892" i="18"/>
  <c r="O892" i="18"/>
  <c r="L1192" i="18"/>
  <c r="O1192" i="18"/>
  <c r="L2032" i="18"/>
  <c r="O2032" i="18"/>
  <c r="L961" i="18"/>
  <c r="O961" i="18"/>
  <c r="L1394" i="18"/>
  <c r="O1394" i="18"/>
  <c r="L1969" i="18"/>
  <c r="O1969" i="18"/>
  <c r="O1581" i="18"/>
  <c r="L1581" i="18"/>
  <c r="L1981" i="18"/>
  <c r="O1981" i="18"/>
  <c r="L1290" i="18"/>
  <c r="O1290" i="18"/>
  <c r="L1872" i="18"/>
  <c r="O1872" i="18"/>
  <c r="L1091" i="18"/>
  <c r="O1091" i="18"/>
  <c r="L1052" i="18"/>
  <c r="O1052" i="18"/>
  <c r="L851" i="18"/>
  <c r="O851" i="18"/>
  <c r="L912" i="18"/>
  <c r="O912" i="18"/>
  <c r="L1420" i="18"/>
  <c r="O1420" i="18"/>
  <c r="L1100" i="18"/>
  <c r="O1100" i="18"/>
  <c r="L1950" i="18"/>
  <c r="O1950" i="18"/>
  <c r="L1051" i="18"/>
  <c r="O1051" i="18"/>
  <c r="L1311" i="18"/>
  <c r="O1311" i="18"/>
  <c r="L1310" i="18"/>
  <c r="O1310" i="18"/>
  <c r="L1840" i="18"/>
  <c r="O1840" i="18"/>
  <c r="L2030" i="18"/>
  <c r="O2030" i="18"/>
  <c r="L2021" i="18"/>
  <c r="O2021" i="18"/>
  <c r="L1850" i="18"/>
  <c r="O1850" i="18"/>
  <c r="L1951" i="18"/>
  <c r="O1951" i="18"/>
  <c r="L1221" i="18"/>
  <c r="O1221" i="18"/>
  <c r="L981" i="18"/>
  <c r="O981" i="18"/>
  <c r="L1414" i="18"/>
  <c r="O1414" i="18"/>
  <c r="L1320" i="18"/>
  <c r="O1320" i="18"/>
  <c r="L1920" i="18"/>
  <c r="O1920" i="18"/>
  <c r="L1401" i="18"/>
  <c r="O1401" i="18"/>
  <c r="L2001" i="18"/>
  <c r="O2001" i="18"/>
  <c r="L1352" i="18"/>
  <c r="O1352" i="18"/>
  <c r="L1570" i="18"/>
  <c r="O1570" i="18"/>
  <c r="L1571" i="18"/>
  <c r="O1571" i="18"/>
  <c r="L1972" i="18"/>
  <c r="O1972" i="18"/>
  <c r="L1251" i="18"/>
  <c r="O1251" i="18"/>
  <c r="L1252" i="18"/>
  <c r="O1252" i="18"/>
  <c r="L1191" i="18"/>
  <c r="O1191" i="18"/>
  <c r="B15" i="19" l="1" a="1"/>
  <c r="B15" i="19" s="1"/>
  <c r="B15" i="16" a="1"/>
  <c r="B15" i="16" s="1"/>
  <c r="F27" i="19" l="1"/>
  <c r="E32" i="19"/>
  <c r="J32" i="19" s="1"/>
  <c r="E31" i="19"/>
  <c r="J31" i="19" s="1"/>
  <c r="D18" i="19"/>
  <c r="I18" i="19" s="1"/>
  <c r="E30" i="19"/>
  <c r="J30" i="19" s="1"/>
  <c r="D17" i="19"/>
  <c r="I17" i="19" s="1"/>
  <c r="E29" i="19"/>
  <c r="J29" i="19" s="1"/>
  <c r="D16" i="19"/>
  <c r="I16" i="19" s="1"/>
  <c r="E28" i="19"/>
  <c r="J28" i="19" s="1"/>
  <c r="F22" i="19"/>
  <c r="D35" i="19"/>
  <c r="I35" i="19" s="1"/>
  <c r="E22" i="19"/>
  <c r="J22" i="19" s="1"/>
  <c r="E27" i="19"/>
  <c r="J27" i="19" s="1"/>
  <c r="D34" i="19"/>
  <c r="I34" i="19" s="1"/>
  <c r="E21" i="19"/>
  <c r="J21" i="19" s="1"/>
  <c r="E26" i="19"/>
  <c r="J26" i="19" s="1"/>
  <c r="E25" i="19"/>
  <c r="J25" i="19" s="1"/>
  <c r="C29" i="19"/>
  <c r="H29" i="19" s="1"/>
  <c r="D32" i="19"/>
  <c r="I32" i="19" s="1"/>
  <c r="E19" i="19"/>
  <c r="J19" i="19" s="1"/>
  <c r="F37" i="19"/>
  <c r="F17" i="19"/>
  <c r="D30" i="19"/>
  <c r="I30" i="19" s="1"/>
  <c r="E17" i="19"/>
  <c r="J17" i="19" s="1"/>
  <c r="D29" i="19"/>
  <c r="I29" i="19" s="1"/>
  <c r="E16" i="19"/>
  <c r="J16" i="19" s="1"/>
  <c r="D28" i="19"/>
  <c r="I28" i="19" s="1"/>
  <c r="E23" i="19"/>
  <c r="J23" i="19" s="1"/>
  <c r="F34" i="19"/>
  <c r="D27" i="19"/>
  <c r="I27" i="19" s="1"/>
  <c r="E24" i="19"/>
  <c r="J24" i="19" s="1"/>
  <c r="E38" i="19"/>
  <c r="J38" i="19" s="1"/>
  <c r="F32" i="19"/>
  <c r="E37" i="19"/>
  <c r="J37" i="19" s="1"/>
  <c r="E36" i="19"/>
  <c r="J36" i="19" s="1"/>
  <c r="F30" i="19"/>
  <c r="D23" i="19"/>
  <c r="I23" i="19" s="1"/>
  <c r="E35" i="19"/>
  <c r="J35" i="19" s="1"/>
  <c r="C19" i="19"/>
  <c r="H19" i="19" s="1"/>
  <c r="D22" i="19"/>
  <c r="I22" i="19" s="1"/>
  <c r="E34" i="19"/>
  <c r="J34" i="19" s="1"/>
  <c r="D15" i="19"/>
  <c r="E15" i="19"/>
  <c r="C32" i="19"/>
  <c r="C30" i="19"/>
  <c r="C27" i="19"/>
  <c r="F18" i="16"/>
  <c r="E15" i="16"/>
  <c r="E23" i="16"/>
  <c r="J23" i="16" s="1"/>
  <c r="E22" i="16"/>
  <c r="J22" i="16" s="1"/>
  <c r="E21" i="16"/>
  <c r="J21" i="16" s="1"/>
  <c r="E20" i="16"/>
  <c r="J20" i="16" s="1"/>
  <c r="E18" i="16"/>
  <c r="J18" i="16" s="1"/>
  <c r="E17" i="16"/>
  <c r="J17" i="16" s="1"/>
  <c r="C18" i="16"/>
  <c r="E16" i="16"/>
  <c r="J16" i="16" s="1"/>
  <c r="D23" i="16"/>
  <c r="I23" i="16" s="1"/>
  <c r="D20" i="16"/>
  <c r="I20" i="16" s="1"/>
  <c r="D17" i="16"/>
  <c r="I17" i="16" s="1"/>
  <c r="D21" i="16"/>
  <c r="I21" i="16" s="1"/>
  <c r="F16" i="16"/>
  <c r="B15" i="9" a="1"/>
  <c r="B15" i="9" s="1"/>
  <c r="C24" i="19" l="1"/>
  <c r="H24" i="19" s="1"/>
  <c r="F15" i="19"/>
  <c r="C15" i="19"/>
  <c r="C16" i="19"/>
  <c r="H16" i="19" s="1"/>
  <c r="D37" i="19"/>
  <c r="I37" i="19" s="1"/>
  <c r="C34" i="19"/>
  <c r="G34" i="19" s="1"/>
  <c r="C25" i="19"/>
  <c r="H25" i="19" s="1"/>
  <c r="F24" i="19"/>
  <c r="D25" i="19"/>
  <c r="I25" i="19" s="1"/>
  <c r="C33" i="19"/>
  <c r="H33" i="19" s="1"/>
  <c r="E18" i="19"/>
  <c r="J18" i="19" s="1"/>
  <c r="C31" i="19"/>
  <c r="H31" i="19" s="1"/>
  <c r="F28" i="19"/>
  <c r="D21" i="19"/>
  <c r="I21" i="19" s="1"/>
  <c r="C37" i="19"/>
  <c r="H37" i="19" s="1"/>
  <c r="D38" i="19"/>
  <c r="I38" i="19" s="1"/>
  <c r="D33" i="19"/>
  <c r="I33" i="19" s="1"/>
  <c r="D24" i="19"/>
  <c r="I24" i="19" s="1"/>
  <c r="C18" i="19"/>
  <c r="H18" i="19" s="1"/>
  <c r="C23" i="19"/>
  <c r="H23" i="19" s="1"/>
  <c r="C17" i="19"/>
  <c r="H17" i="19" s="1"/>
  <c r="C28" i="19"/>
  <c r="F19" i="19"/>
  <c r="G27" i="19"/>
  <c r="H27" i="19"/>
  <c r="H32" i="19"/>
  <c r="G32" i="19"/>
  <c r="H30" i="19"/>
  <c r="G30" i="19"/>
  <c r="H34" i="19"/>
  <c r="F38" i="19"/>
  <c r="D26" i="19"/>
  <c r="I26" i="19" s="1"/>
  <c r="D19" i="19"/>
  <c r="I19" i="19" s="1"/>
  <c r="F35" i="19"/>
  <c r="D36" i="19"/>
  <c r="I36" i="19" s="1"/>
  <c r="C35" i="19"/>
  <c r="C22" i="19"/>
  <c r="F16" i="19"/>
  <c r="F18" i="19"/>
  <c r="D31" i="19"/>
  <c r="N2089" i="18"/>
  <c r="N1820" i="15"/>
  <c r="D16" i="16"/>
  <c r="I16" i="16" s="1"/>
  <c r="D22" i="16"/>
  <c r="I22" i="16" s="1"/>
  <c r="E19" i="16"/>
  <c r="J19" i="16" s="1"/>
  <c r="D18" i="16"/>
  <c r="I18" i="16" s="1"/>
  <c r="F17" i="16"/>
  <c r="C16" i="16"/>
  <c r="H16" i="16" s="1"/>
  <c r="F15" i="16"/>
  <c r="C17" i="16"/>
  <c r="H17" i="16" s="1"/>
  <c r="D15" i="16"/>
  <c r="H18" i="16"/>
  <c r="D24" i="9"/>
  <c r="I24" i="9" s="1"/>
  <c r="E20" i="9"/>
  <c r="J20" i="9" s="1"/>
  <c r="F18" i="9"/>
  <c r="E24" i="9"/>
  <c r="J24" i="9" s="1"/>
  <c r="D28" i="9"/>
  <c r="I28" i="9" s="1"/>
  <c r="D16" i="9"/>
  <c r="I16" i="9" s="1"/>
  <c r="D22" i="9"/>
  <c r="I22" i="9" s="1"/>
  <c r="D21" i="9"/>
  <c r="I21" i="9" s="1"/>
  <c r="F19" i="9"/>
  <c r="E19" i="9"/>
  <c r="J19" i="9" s="1"/>
  <c r="D23" i="9"/>
  <c r="I23" i="9" s="1"/>
  <c r="C15" i="9"/>
  <c r="E15" i="9"/>
  <c r="D15" i="9"/>
  <c r="I15" i="9" s="1"/>
  <c r="F15" i="9"/>
  <c r="D20" i="9"/>
  <c r="I20" i="9" s="1"/>
  <c r="E18" i="9"/>
  <c r="J18" i="9" s="1"/>
  <c r="F17" i="9"/>
  <c r="D19" i="9"/>
  <c r="I19" i="9" s="1"/>
  <c r="E17" i="9"/>
  <c r="J17" i="9" s="1"/>
  <c r="F16" i="9"/>
  <c r="D18" i="9"/>
  <c r="I18" i="9" s="1"/>
  <c r="E16" i="9"/>
  <c r="J16" i="9" s="1"/>
  <c r="D17" i="9"/>
  <c r="I17" i="9" s="1"/>
  <c r="F33" i="9"/>
  <c r="E33" i="9"/>
  <c r="F32" i="9"/>
  <c r="E32" i="9"/>
  <c r="J32" i="9" s="1"/>
  <c r="F31" i="9"/>
  <c r="D33" i="9"/>
  <c r="E31" i="9"/>
  <c r="J31" i="9" s="1"/>
  <c r="F30" i="9"/>
  <c r="D32" i="9"/>
  <c r="I32" i="9" s="1"/>
  <c r="E30" i="9"/>
  <c r="J30" i="9" s="1"/>
  <c r="F29" i="9"/>
  <c r="D31" i="9"/>
  <c r="I31" i="9" s="1"/>
  <c r="E29" i="9"/>
  <c r="J29" i="9" s="1"/>
  <c r="F28" i="9"/>
  <c r="D30" i="9"/>
  <c r="I30" i="9" s="1"/>
  <c r="E28" i="9"/>
  <c r="J28" i="9" s="1"/>
  <c r="F27" i="9"/>
  <c r="D29" i="9"/>
  <c r="I29" i="9" s="1"/>
  <c r="E27" i="9"/>
  <c r="J27" i="9" s="1"/>
  <c r="F26" i="9"/>
  <c r="E26" i="9"/>
  <c r="J26" i="9" s="1"/>
  <c r="F25" i="9"/>
  <c r="D27" i="9"/>
  <c r="I27" i="9" s="1"/>
  <c r="E25" i="9"/>
  <c r="J25" i="9" s="1"/>
  <c r="F24" i="9"/>
  <c r="D26" i="9"/>
  <c r="I26" i="9" s="1"/>
  <c r="F23" i="9"/>
  <c r="D25" i="9"/>
  <c r="I25" i="9" s="1"/>
  <c r="E23" i="9"/>
  <c r="J23" i="9" s="1"/>
  <c r="F22" i="9"/>
  <c r="F21" i="9"/>
  <c r="E21" i="9"/>
  <c r="J21" i="9" s="1"/>
  <c r="F20" i="9"/>
  <c r="C32" i="9"/>
  <c r="C31" i="9"/>
  <c r="C30" i="9"/>
  <c r="C29" i="9"/>
  <c r="C27" i="9"/>
  <c r="C26" i="9"/>
  <c r="C25" i="9"/>
  <c r="C23" i="9"/>
  <c r="C21" i="9"/>
  <c r="C20" i="9"/>
  <c r="C19" i="9"/>
  <c r="C18" i="9"/>
  <c r="C17" i="9"/>
  <c r="G18" i="19" l="1"/>
  <c r="J15" i="9"/>
  <c r="G28" i="19"/>
  <c r="G16" i="19"/>
  <c r="E20" i="19"/>
  <c r="J20" i="19" s="1"/>
  <c r="G17" i="19"/>
  <c r="F23" i="19"/>
  <c r="G23" i="19" s="1"/>
  <c r="C36" i="19"/>
  <c r="H36" i="19" s="1"/>
  <c r="G37" i="19"/>
  <c r="H28" i="19"/>
  <c r="C21" i="19"/>
  <c r="H21" i="19" s="1"/>
  <c r="C26" i="19"/>
  <c r="H26" i="19" s="1"/>
  <c r="F25" i="19"/>
  <c r="G25" i="19" s="1"/>
  <c r="C20" i="19"/>
  <c r="H20" i="19" s="1"/>
  <c r="G24" i="19"/>
  <c r="D20" i="19"/>
  <c r="I20" i="19" s="1"/>
  <c r="F21" i="19"/>
  <c r="F20" i="19"/>
  <c r="I31" i="19"/>
  <c r="F26" i="19"/>
  <c r="H22" i="19"/>
  <c r="G22" i="19"/>
  <c r="H35" i="19"/>
  <c r="G35" i="19"/>
  <c r="F29" i="19"/>
  <c r="G29" i="19" s="1"/>
  <c r="F36" i="19"/>
  <c r="F33" i="19"/>
  <c r="C38" i="19"/>
  <c r="F31" i="19"/>
  <c r="G31" i="19" s="1"/>
  <c r="G19" i="19"/>
  <c r="O2089" i="18"/>
  <c r="E33" i="19"/>
  <c r="I15" i="19"/>
  <c r="J15" i="19"/>
  <c r="H15" i="19"/>
  <c r="G15" i="19"/>
  <c r="C20" i="16"/>
  <c r="H20" i="16" s="1"/>
  <c r="O1820" i="15"/>
  <c r="F23" i="16"/>
  <c r="C19" i="16"/>
  <c r="H19" i="16" s="1"/>
  <c r="F20" i="16"/>
  <c r="C15" i="16"/>
  <c r="H15" i="16" s="1"/>
  <c r="D19" i="16"/>
  <c r="I19" i="16" s="1"/>
  <c r="C21" i="16"/>
  <c r="F21" i="16"/>
  <c r="G17" i="16"/>
  <c r="G18" i="16"/>
  <c r="G16" i="16"/>
  <c r="C23" i="16"/>
  <c r="F22" i="16"/>
  <c r="F19" i="16"/>
  <c r="C22" i="16"/>
  <c r="I15" i="16"/>
  <c r="E24" i="16"/>
  <c r="D7" i="16" s="1"/>
  <c r="E7" i="16" s="1"/>
  <c r="J15" i="16"/>
  <c r="J24" i="16" s="1"/>
  <c r="C24" i="9"/>
  <c r="G24" i="9" s="1"/>
  <c r="P3402" i="11"/>
  <c r="O3402" i="11"/>
  <c r="C16" i="9"/>
  <c r="G16" i="9" s="1"/>
  <c r="E22" i="9"/>
  <c r="J22" i="9" s="1"/>
  <c r="C33" i="9"/>
  <c r="C28" i="9"/>
  <c r="H28" i="9" s="1"/>
  <c r="C22" i="9"/>
  <c r="H22" i="9" s="1"/>
  <c r="F34" i="9"/>
  <c r="G19" i="9"/>
  <c r="H19" i="9"/>
  <c r="G21" i="9"/>
  <c r="H21" i="9"/>
  <c r="G26" i="9"/>
  <c r="H26" i="9"/>
  <c r="G29" i="9"/>
  <c r="H29" i="9"/>
  <c r="G15" i="9"/>
  <c r="H15" i="9"/>
  <c r="H18" i="9"/>
  <c r="G18" i="9"/>
  <c r="E6" i="9"/>
  <c r="I33" i="9"/>
  <c r="I34" i="9" s="1"/>
  <c r="G23" i="9"/>
  <c r="H23" i="9"/>
  <c r="G30" i="9"/>
  <c r="H30" i="9"/>
  <c r="G32" i="9"/>
  <c r="H32" i="9"/>
  <c r="G20" i="9"/>
  <c r="H20" i="9"/>
  <c r="G27" i="9"/>
  <c r="H27" i="9"/>
  <c r="G31" i="9"/>
  <c r="H31" i="9"/>
  <c r="J33" i="9"/>
  <c r="G25" i="9"/>
  <c r="H25" i="9"/>
  <c r="D34" i="9"/>
  <c r="D6" i="9" s="1"/>
  <c r="H17" i="9"/>
  <c r="G17" i="9"/>
  <c r="C34" i="9" l="1"/>
  <c r="G20" i="16"/>
  <c r="E34" i="9"/>
  <c r="E39" i="19"/>
  <c r="D7" i="19" s="1"/>
  <c r="E7" i="19" s="1"/>
  <c r="G36" i="19"/>
  <c r="D39" i="19"/>
  <c r="D6" i="19" s="1"/>
  <c r="E6" i="19" s="1"/>
  <c r="G26" i="19"/>
  <c r="G20" i="19"/>
  <c r="I39" i="19"/>
  <c r="G21" i="19"/>
  <c r="H38" i="19"/>
  <c r="H39" i="19" s="1"/>
  <c r="G38" i="19"/>
  <c r="F39" i="19"/>
  <c r="C39" i="19"/>
  <c r="D5" i="19" s="1"/>
  <c r="E5" i="19" s="1"/>
  <c r="J33" i="19"/>
  <c r="J39" i="19" s="1"/>
  <c r="G33" i="19"/>
  <c r="I24" i="16"/>
  <c r="D24" i="16"/>
  <c r="D6" i="16" s="1"/>
  <c r="E6" i="16" s="1"/>
  <c r="G15" i="16"/>
  <c r="G21" i="16"/>
  <c r="F24" i="16"/>
  <c r="C24" i="16"/>
  <c r="D5" i="16" s="1"/>
  <c r="E5" i="16" s="1"/>
  <c r="H21" i="16"/>
  <c r="H22" i="16"/>
  <c r="G22" i="16"/>
  <c r="G19" i="16"/>
  <c r="H23" i="16"/>
  <c r="G23" i="16"/>
  <c r="H24" i="9"/>
  <c r="J34" i="9"/>
  <c r="D7" i="9"/>
  <c r="E7" i="9" s="1"/>
  <c r="H16" i="9"/>
  <c r="G28" i="9"/>
  <c r="H33" i="9"/>
  <c r="G33" i="9"/>
  <c r="G22" i="9"/>
  <c r="H34" i="9"/>
  <c r="D8" i="9"/>
  <c r="G39" i="19" l="1"/>
  <c r="D8" i="19" s="1"/>
  <c r="G24" i="16"/>
  <c r="D8" i="16" s="1"/>
  <c r="H24" i="16"/>
  <c r="E8" i="9"/>
  <c r="D9" i="9"/>
  <c r="E8" i="19" l="1"/>
  <c r="E8" i="16"/>
  <c r="E11" i="16" l="1"/>
  <c r="M8" i="19"/>
  <c r="E11" i="19"/>
  <c r="M9" i="19"/>
  <c r="B15" i="4" a="1"/>
  <c r="B15" i="4" l="1"/>
  <c r="D27" i="4"/>
  <c r="F35" i="4"/>
  <c r="E34" i="4" l="1"/>
  <c r="J34" i="4" s="1"/>
  <c r="D24" i="4"/>
  <c r="F21" i="4"/>
  <c r="E31" i="4"/>
  <c r="C24" i="4"/>
  <c r="C19" i="4"/>
  <c r="D15" i="4"/>
  <c r="D32" i="4"/>
  <c r="E19" i="4"/>
  <c r="F19" i="4"/>
  <c r="C23" i="4"/>
  <c r="E30" i="4"/>
  <c r="C36" i="4"/>
  <c r="H36" i="4" s="1"/>
  <c r="F25" i="4"/>
  <c r="D38" i="4"/>
  <c r="I38" i="4" s="1"/>
  <c r="F26" i="4"/>
  <c r="F29" i="4"/>
  <c r="D23" i="4"/>
  <c r="C20" i="4"/>
  <c r="C18" i="4"/>
  <c r="E27" i="4"/>
  <c r="C35" i="4"/>
  <c r="H35" i="4" s="1"/>
  <c r="D19" i="4"/>
  <c r="C22" i="4"/>
  <c r="D26" i="4"/>
  <c r="F27" i="4"/>
  <c r="C30" i="4"/>
  <c r="D30" i="4"/>
  <c r="E23" i="4"/>
  <c r="C38" i="4"/>
  <c r="C34" i="4"/>
  <c r="D34" i="4"/>
  <c r="I34" i="4" s="1"/>
  <c r="D22" i="4"/>
  <c r="D18" i="4"/>
  <c r="E26" i="4"/>
  <c r="E22" i="4"/>
  <c r="F22" i="4"/>
  <c r="C25" i="4"/>
  <c r="F30" i="4"/>
  <c r="C29" i="4"/>
  <c r="D29" i="4"/>
  <c r="C33" i="4"/>
  <c r="E33" i="4"/>
  <c r="C21" i="4"/>
  <c r="C37" i="4"/>
  <c r="D37" i="4"/>
  <c r="I37" i="4" s="1"/>
  <c r="E37" i="4"/>
  <c r="J37" i="4" s="1"/>
  <c r="D25" i="4"/>
  <c r="C17" i="4"/>
  <c r="D17" i="4"/>
  <c r="E17" i="4"/>
  <c r="E29" i="4"/>
  <c r="D21" i="4"/>
  <c r="E21" i="4"/>
  <c r="E25" i="4"/>
  <c r="D36" i="4"/>
  <c r="I36" i="4" s="1"/>
  <c r="E36" i="4"/>
  <c r="J36" i="4" s="1"/>
  <c r="C16" i="4"/>
  <c r="D16" i="4"/>
  <c r="E28" i="4"/>
  <c r="D20" i="4"/>
  <c r="E20" i="4"/>
  <c r="C27" i="4"/>
  <c r="C31" i="4"/>
  <c r="D31" i="4"/>
  <c r="D35" i="4"/>
  <c r="I35" i="4" s="1"/>
  <c r="E35" i="4"/>
  <c r="J35" i="4" s="1"/>
  <c r="F15" i="4"/>
  <c r="E15" i="4"/>
  <c r="F20" i="4" l="1"/>
  <c r="G20" i="4" s="1"/>
  <c r="E32" i="4"/>
  <c r="J32" i="4" s="1"/>
  <c r="D28" i="4"/>
  <c r="I28" i="4" s="1"/>
  <c r="C15" i="4"/>
  <c r="G15" i="4" s="1"/>
  <c r="C28" i="4"/>
  <c r="F32" i="4"/>
  <c r="F33" i="4"/>
  <c r="E38" i="4"/>
  <c r="J38" i="4" s="1"/>
  <c r="F28" i="4"/>
  <c r="E24" i="4"/>
  <c r="J24" i="4" s="1"/>
  <c r="E18" i="4"/>
  <c r="J18" i="4" s="1"/>
  <c r="F38" i="4"/>
  <c r="F23" i="4"/>
  <c r="G23" i="4" s="1"/>
  <c r="F17" i="4"/>
  <c r="G17" i="4" s="1"/>
  <c r="C32" i="4"/>
  <c r="F18" i="4"/>
  <c r="D33" i="4"/>
  <c r="E16" i="4"/>
  <c r="J16" i="4" s="1"/>
  <c r="F31" i="4"/>
  <c r="G31" i="4" s="1"/>
  <c r="F24" i="4"/>
  <c r="F16" i="4"/>
  <c r="F34" i="4"/>
  <c r="G34" i="4" s="1"/>
  <c r="F37" i="4"/>
  <c r="G37" i="4" s="1"/>
  <c r="C26" i="4"/>
  <c r="H26" i="4" s="1"/>
  <c r="F36" i="4"/>
  <c r="G36" i="4" s="1"/>
  <c r="G19" i="4"/>
  <c r="G27" i="4"/>
  <c r="G21" i="4"/>
  <c r="G22" i="4"/>
  <c r="G30" i="4"/>
  <c r="H34" i="4"/>
  <c r="H38" i="4"/>
  <c r="H37" i="4"/>
  <c r="G29" i="4"/>
  <c r="G25" i="4"/>
  <c r="G35" i="4"/>
  <c r="I16" i="4"/>
  <c r="I17" i="4"/>
  <c r="I18" i="4"/>
  <c r="I19" i="4"/>
  <c r="I20" i="4"/>
  <c r="I21" i="4"/>
  <c r="I22" i="4"/>
  <c r="I23" i="4"/>
  <c r="I24" i="4"/>
  <c r="I25" i="4"/>
  <c r="J28" i="4"/>
  <c r="J29" i="4"/>
  <c r="J30" i="4"/>
  <c r="J31" i="4"/>
  <c r="H31" i="4"/>
  <c r="I30" i="4"/>
  <c r="J33" i="4"/>
  <c r="I31" i="4"/>
  <c r="I26" i="4"/>
  <c r="I27" i="4"/>
  <c r="I29" i="4"/>
  <c r="H33" i="4"/>
  <c r="J17" i="4"/>
  <c r="J25" i="4"/>
  <c r="J26" i="4"/>
  <c r="I32" i="4"/>
  <c r="J19" i="4"/>
  <c r="J20" i="4"/>
  <c r="J21" i="4"/>
  <c r="J22" i="4"/>
  <c r="J23" i="4"/>
  <c r="J27" i="4"/>
  <c r="G33" i="4" l="1"/>
  <c r="G38" i="4"/>
  <c r="G32" i="4"/>
  <c r="F39" i="4"/>
  <c r="G28" i="4"/>
  <c r="D39" i="4"/>
  <c r="G16" i="4"/>
  <c r="G24" i="4"/>
  <c r="E39" i="4"/>
  <c r="C39" i="4"/>
  <c r="G18" i="4"/>
  <c r="I33" i="4"/>
  <c r="H32" i="4"/>
  <c r="G26" i="4"/>
  <c r="H21" i="4"/>
  <c r="H16" i="4"/>
  <c r="H29" i="4"/>
  <c r="H24" i="4"/>
  <c r="H30" i="4"/>
  <c r="H19" i="4"/>
  <c r="H25" i="4"/>
  <c r="H20" i="4"/>
  <c r="H28" i="4"/>
  <c r="H23" i="4"/>
  <c r="H18" i="4"/>
  <c r="H27" i="4"/>
  <c r="H22" i="4"/>
  <c r="H17" i="4"/>
  <c r="G39" i="4" l="1"/>
  <c r="D7" i="4"/>
  <c r="E7" i="4" s="1"/>
  <c r="J15" i="4"/>
  <c r="J39" i="4" s="1"/>
  <c r="D5" i="4"/>
  <c r="E5" i="4" s="1"/>
  <c r="H15" i="4"/>
  <c r="H39" i="4" s="1"/>
  <c r="I15" i="4"/>
  <c r="I39" i="4" s="1"/>
  <c r="D6" i="4"/>
  <c r="E6" i="4" s="1"/>
  <c r="D8" i="4" l="1"/>
  <c r="D9" i="4" s="1"/>
  <c r="D9" i="16" s="1"/>
  <c r="D9" i="19" s="1"/>
  <c r="I4" i="19" s="1"/>
  <c r="I8" i="19" s="1"/>
  <c r="I9" i="19" l="1"/>
  <c r="J8" i="19"/>
  <c r="J9" i="19" s="1"/>
  <c r="E8" i="4"/>
  <c r="E11" i="4" l="1"/>
  <c r="M7" i="19"/>
  <c r="M10" i="19" s="1"/>
  <c r="J10" i="19" s="1"/>
  <c r="J11" i="19" s="1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106" i="3"/>
  <c r="E105" i="3"/>
  <c r="E104" i="3"/>
  <c r="E103" i="3"/>
  <c r="E102" i="3"/>
  <c r="E101" i="3"/>
  <c r="E100" i="3"/>
  <c r="E99" i="3"/>
  <c r="E98" i="3"/>
  <c r="E97" i="3"/>
  <c r="D5" i="9" l="1"/>
  <c r="E5" i="9" s="1"/>
  <c r="E11" i="9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63B301B-ED08-4112-A9C7-761D3FA0C9ED}" keepAlive="1" name="Query - Bestand transformeren" description="Verbinding maken met de query Bestand transformeren in de werkmap." type="5" refreshedVersion="0" background="1">
    <dbPr connection="Provider=Microsoft.Mashup.OleDb.1;Data Source=$Workbook$;Location=&quot;Bestand transformeren&quot;;Extended Properties=&quot;&quot;" command="SELECT * FROM [Bestand transformeren]"/>
  </connection>
  <connection id="2" xr16:uid="{709B024E-38A8-4269-A717-295DC4A0289B}" keepAlive="1" name="Query - Bestand transformeren (2)" description="Verbinding maken met de query Bestand transformeren (2) in de werkmap." type="5" refreshedVersion="0" background="1">
    <dbPr connection="Provider=Microsoft.Mashup.OleDb.1;Data Source=$Workbook$;Location=&quot;Bestand transformeren (2)&quot;;Extended Properties=&quot;&quot;" command="SELECT * FROM [Bestand transformeren (2)]"/>
  </connection>
  <connection id="3" xr16:uid="{8745051C-6F3E-48AC-99B9-30041C4B4990}" keepAlive="1" name="Query - Bestand transformeren (3)" description="Verbinding maken met de query Bestand transformeren (3) in de werkmap." type="5" refreshedVersion="0" background="1">
    <dbPr connection="Provider=Microsoft.Mashup.OleDb.1;Data Source=$Workbook$;Location=&quot;Bestand transformeren (3)&quot;;Extended Properties=&quot;&quot;" command="SELECT * FROM [Bestand transformeren (3)]"/>
  </connection>
  <connection id="4" xr16:uid="{2A4BC1A5-3FBB-4F17-A22E-08418C0396AA}" keepAlive="1" name="Query - Bestand transformeren (4)" description="Verbinding maken met de query Bestand transformeren (4) in de werkmap." type="5" refreshedVersion="0" background="1">
    <dbPr connection="Provider=Microsoft.Mashup.OleDb.1;Data Source=$Workbook$;Location=&quot;Bestand transformeren (4)&quot;;Extended Properties=&quot;&quot;" command="SELECT * FROM [Bestand transformeren (4)]"/>
  </connection>
  <connection id="5" xr16:uid="{29288745-00C6-4F15-AC86-A79B450ACBD2}" keepAlive="1" name="Query - Bestand transformeren (5)" description="Verbinding maken met de query Bestand transformeren (5) in de werkmap." type="5" refreshedVersion="0" background="1">
    <dbPr connection="Provider=Microsoft.Mashup.OleDb.1;Data Source=$Workbook$;Location=&quot;Bestand transformeren (5)&quot;;Extended Properties=&quot;&quot;" command="SELECT * FROM [Bestand transformeren (5)]"/>
  </connection>
  <connection id="6" xr16:uid="{EC3D5AFE-EA03-4CF3-80FB-D7D780A39AAE}" keepAlive="1" name="Query - Bestand transformeren (6)" description="Verbinding maken met de query Bestand transformeren (6) in de werkmap." type="5" refreshedVersion="0" background="1">
    <dbPr connection="Provider=Microsoft.Mashup.OleDb.1;Data Source=$Workbook$;Location=&quot;Bestand transformeren (6)&quot;;Extended Properties=&quot;&quot;" command="SELECT * FROM [Bestand transformeren (6)]"/>
  </connection>
  <connection id="7" xr16:uid="{24E10064-98E0-4FAC-8610-319054AFE7C1}" keepAlive="1" name="Query - Bestand transformeren (7)" description="Verbinding maken met de query Bestand transformeren (7) in de werkmap." type="5" refreshedVersion="0" background="1">
    <dbPr connection="Provider=Microsoft.Mashup.OleDb.1;Data Source=$Workbook$;Location=&quot;Bestand transformeren (7)&quot;;Extended Properties=&quot;&quot;" command="SELECT * FROM [Bestand transformeren (7)]"/>
  </connection>
  <connection id="8" xr16:uid="{B51D46F4-6B11-47EF-BF76-3237D874E430}" keepAlive="1" name="Query - Bestand transformeren (8)" description="Verbinding maken met de query Bestand transformeren (8) in de werkmap." type="5" refreshedVersion="0" background="1">
    <dbPr connection="Provider=Microsoft.Mashup.OleDb.1;Data Source=$Workbook$;Location=&quot;Bestand transformeren (8)&quot;;Extended Properties=&quot;&quot;" command="SELECT * FROM [Bestand transformeren (8)]"/>
  </connection>
  <connection id="9" xr16:uid="{82A1DEB5-D763-444B-A169-E392EF0EDEB0}" keepAlive="1" name="Query - Beurzen 2025 Q2" description="Verbinding maken met de query Beurzen 2025 Q2 in de werkmap." type="5" refreshedVersion="0" background="1">
    <dbPr connection="Provider=Microsoft.Mashup.OleDb.1;Data Source=$Workbook$;Location=&quot;Beurzen 2025 Q2&quot;;Extended Properties=&quot;&quot;" command="SELECT * FROM [Beurzen 2025 Q2]"/>
  </connection>
  <connection id="10" xr16:uid="{C76AF7F0-E1C4-4F67-AA50-81326C9C0A38}" keepAlive="1" name="Query - Beurzen 2025 Q2 (2)" description="Verbinding maken met de query Beurzen 2025 Q2 (2) in de werkmap." type="5" refreshedVersion="8" background="1" saveData="1">
    <dbPr connection="Provider=Microsoft.Mashup.OleDb.1;Data Source=$Workbook$;Location=&quot;Beurzen 2025 Q2 (2)&quot;;Extended Properties=&quot;&quot;" command="SELECT * FROM [Beurzen 2025 Q2 (2)]"/>
  </connection>
  <connection id="11" xr16:uid="{F7A2DB1B-4B61-471F-B493-69E4BF337D7A}" keepAlive="1" name="Query - Parameter1" description="Verbinding maken met de query Parameter1 in de werkmap." type="5" refreshedVersion="0" background="1">
    <dbPr connection="Provider=Microsoft.Mashup.OleDb.1;Data Source=$Workbook$;Location=Parameter1;Extended Properties=&quot;&quot;" command="SELECT * FROM [Parameter1]"/>
  </connection>
  <connection id="12" xr16:uid="{6CA70588-ECCD-48EA-8324-1F8638558388}" keepAlive="1" name="Query - Parameter2" description="Verbinding maken met de query Parameter2 in de werkmap." type="5" refreshedVersion="0" background="1">
    <dbPr connection="Provider=Microsoft.Mashup.OleDb.1;Data Source=$Workbook$;Location=Parameter2;Extended Properties=&quot;&quot;" command="SELECT * FROM [Parameter2]"/>
  </connection>
  <connection id="13" xr16:uid="{AFEF3415-CC0A-42FA-9A35-6F71CD9A3DE3}" keepAlive="1" name="Query - Parameter3" description="Verbinding maken met de query Parameter3 in de werkmap." type="5" refreshedVersion="0" background="1">
    <dbPr connection="Provider=Microsoft.Mashup.OleDb.1;Data Source=$Workbook$;Location=Parameter3;Extended Properties=&quot;&quot;" command="SELECT * FROM [Parameter3]"/>
  </connection>
  <connection id="14" xr16:uid="{D360C25E-569A-4340-8958-11BAD60664A0}" keepAlive="1" name="Query - Parameter4" description="Verbinding maken met de query Parameter4 in de werkmap." type="5" refreshedVersion="0" background="1">
    <dbPr connection="Provider=Microsoft.Mashup.OleDb.1;Data Source=$Workbook$;Location=Parameter4;Extended Properties=&quot;&quot;" command="SELECT * FROM [Parameter4]"/>
  </connection>
  <connection id="15" xr16:uid="{2A3C149C-1DA7-4A21-882F-F787C74134B1}" keepAlive="1" name="Query - Parameter5" description="Verbinding maken met de query Parameter5 in de werkmap." type="5" refreshedVersion="0" background="1">
    <dbPr connection="Provider=Microsoft.Mashup.OleDb.1;Data Source=$Workbook$;Location=Parameter5;Extended Properties=&quot;&quot;" command="SELECT * FROM [Parameter5]"/>
  </connection>
  <connection id="16" xr16:uid="{0DE04743-9DF1-48DB-93EF-85D66344FADD}" keepAlive="1" name="Query - Parameter6" description="Verbinding maken met de query Parameter6 in de werkmap." type="5" refreshedVersion="0" background="1">
    <dbPr connection="Provider=Microsoft.Mashup.OleDb.1;Data Source=$Workbook$;Location=Parameter6;Extended Properties=&quot;&quot;" command="SELECT * FROM [Parameter6]"/>
  </connection>
  <connection id="17" xr16:uid="{B165306C-AD95-46FE-960E-15009B0FF032}" keepAlive="1" name="Query - Parameter7" description="Verbinding maken met de query Parameter7 in de werkmap." type="5" refreshedVersion="0" background="1">
    <dbPr connection="Provider=Microsoft.Mashup.OleDb.1;Data Source=$Workbook$;Location=Parameter7;Extended Properties=&quot;&quot;" command="SELECT * FROM [Parameter7]"/>
  </connection>
  <connection id="18" xr16:uid="{819A2617-1BA8-4C32-9A02-124365B1D699}" keepAlive="1" name="Query - Parameter8" description="Verbinding maken met de query Parameter8 in de werkmap." type="5" refreshedVersion="0" background="1">
    <dbPr connection="Provider=Microsoft.Mashup.OleDb.1;Data Source=$Workbook$;Location=Parameter8;Extended Properties=&quot;&quot;" command="SELECT * FROM [Parameter8]"/>
  </connection>
  <connection id="19" xr16:uid="{A252E33B-763F-48F2-85A4-E07D5227F301}" keepAlive="1" name="Query - Q1 2025" description="Verbinding maken met de query Q1 2025 in de werkmap." type="5" refreshedVersion="8" background="1" saveData="1">
    <dbPr connection="Provider=Microsoft.Mashup.OleDb.1;Data Source=$Workbook$;Location=&quot;Q1 2025&quot;;Extended Properties=&quot;&quot;" command="SELECT * FROM [Q1 2025]"/>
  </connection>
  <connection id="20" xr16:uid="{0D3BDDE1-EBD8-4A59-AF43-96F2F7A6DE04}" keepAlive="1" name="Query - Q2 2025" description="Verbinding maken met de query Q2 2025 in de werkmap." type="5" refreshedVersion="8" background="1" saveData="1">
    <dbPr connection="Provider=Microsoft.Mashup.OleDb.1;Data Source=$Workbook$;Location=&quot;Q2 2025&quot;;Extended Properties=&quot;&quot;" command="SELECT * FROM [Q2 2025]"/>
  </connection>
  <connection id="21" xr16:uid="{C6568739-ABDF-4F31-9DCD-FABE72365B6E}" keepAlive="1" name="Query - Q3 2025" description="Verbinding maken met de query Q3 2025 in de werkmap." type="5" refreshedVersion="8" background="1" saveData="1">
    <dbPr connection="Provider=Microsoft.Mashup.OleDb.1;Data Source=$Workbook$;Location=&quot;Q3 2025&quot;;Extended Properties=&quot;&quot;" command="SELECT * FROM [Q3 2025]"/>
  </connection>
  <connection id="22" xr16:uid="{06C7E819-DBCB-4A45-8711-DBB1A4CFEA5F}" keepAlive="1" name="Query - Q3 2025 (2)" description="Verbinding maken met de query Q3 2025 (2) in de werkmap." type="5" refreshedVersion="8" background="1" saveData="1">
    <dbPr connection="Provider=Microsoft.Mashup.OleDb.1;Data Source=$Workbook$;Location=&quot;Q3 2025 (2)&quot;;Extended Properties=&quot;&quot;" command="SELECT * FROM [Q3 2025 (2)]"/>
  </connection>
  <connection id="23" xr16:uid="{2CDF7AAF-879D-4980-8420-9B3265DF4697}" keepAlive="1" name="Query - Voorbeeldbestand" description="Verbinding maken met de query Voorbeeldbestand in de werkmap." type="5" refreshedVersion="0" background="1">
    <dbPr connection="Provider=Microsoft.Mashup.OleDb.1;Data Source=$Workbook$;Location=Voorbeeldbestand;Extended Properties=&quot;&quot;" command="SELECT * FROM [Voorbeeldbestand]"/>
  </connection>
  <connection id="24" xr16:uid="{89706334-3AA4-4DB1-8137-18388ACF47B8}" keepAlive="1" name="Query - Voorbeeldbestand (2)" description="Verbinding maken met de query Voorbeeldbestand (2) in de werkmap." type="5" refreshedVersion="0" background="1">
    <dbPr connection="Provider=Microsoft.Mashup.OleDb.1;Data Source=$Workbook$;Location=&quot;Voorbeeldbestand (2)&quot;;Extended Properties=&quot;&quot;" command="SELECT * FROM [Voorbeeldbestand (2)]"/>
  </connection>
  <connection id="25" xr16:uid="{5BAD4CF4-BC1B-4031-8C60-1C8075640A3F}" keepAlive="1" name="Query - Voorbeeldbestand (3)" description="Verbinding maken met de query Voorbeeldbestand (3) in de werkmap." type="5" refreshedVersion="0" background="1">
    <dbPr connection="Provider=Microsoft.Mashup.OleDb.1;Data Source=$Workbook$;Location=&quot;Voorbeeldbestand (3)&quot;;Extended Properties=&quot;&quot;" command="SELECT * FROM [Voorbeeldbestand (3)]"/>
  </connection>
  <connection id="26" xr16:uid="{B5F123EB-FEAD-43DD-86AD-5CA1F92BC908}" keepAlive="1" name="Query - Voorbeeldbestand (4)" description="Verbinding maken met de query Voorbeeldbestand (4) in de werkmap." type="5" refreshedVersion="0" background="1">
    <dbPr connection="Provider=Microsoft.Mashup.OleDb.1;Data Source=$Workbook$;Location=&quot;Voorbeeldbestand (4)&quot;;Extended Properties=&quot;&quot;" command="SELECT * FROM [Voorbeeldbestand (4)]"/>
  </connection>
  <connection id="27" xr16:uid="{AF2622D8-B5F7-4380-93C5-90B493A072EB}" keepAlive="1" name="Query - Voorbeeldbestand (5)" description="Verbinding maken met de query Voorbeeldbestand (5) in de werkmap." type="5" refreshedVersion="0" background="1">
    <dbPr connection="Provider=Microsoft.Mashup.OleDb.1;Data Source=$Workbook$;Location=&quot;Voorbeeldbestand (5)&quot;;Extended Properties=&quot;&quot;" command="SELECT * FROM [Voorbeeldbestand (5)]"/>
  </connection>
  <connection id="28" xr16:uid="{3217B048-64E3-4FDE-8D5C-011CEB3CBFC9}" keepAlive="1" name="Query - Voorbeeldbestand (6)" description="Verbinding maken met de query Voorbeeldbestand (6) in de werkmap." type="5" refreshedVersion="0" background="1">
    <dbPr connection="Provider=Microsoft.Mashup.OleDb.1;Data Source=$Workbook$;Location=&quot;Voorbeeldbestand (6)&quot;;Extended Properties=&quot;&quot;" command="SELECT * FROM [Voorbeeldbestand (6)]"/>
  </connection>
  <connection id="29" xr16:uid="{21CA6429-D01A-4900-9842-5977EFFC03FF}" keepAlive="1" name="Query - Voorbeeldbestand (7)" description="Verbinding maken met de query Voorbeeldbestand (7) in de werkmap." type="5" refreshedVersion="0" background="1">
    <dbPr connection="Provider=Microsoft.Mashup.OleDb.1;Data Source=$Workbook$;Location=&quot;Voorbeeldbestand (7)&quot;;Extended Properties=&quot;&quot;" command="SELECT * FROM [Voorbeeldbestand (7)]"/>
  </connection>
  <connection id="30" xr16:uid="{EEF973A0-642E-4F9D-AD2C-45813DCF5AFF}" keepAlive="1" name="Query - Voorbeeldbestand (8)" description="Verbinding maken met de query Voorbeeldbestand (8) in de werkmap." type="5" refreshedVersion="0" background="1">
    <dbPr connection="Provider=Microsoft.Mashup.OleDb.1;Data Source=$Workbook$;Location=&quot;Voorbeeldbestand (8)&quot;;Extended Properties=&quot;&quot;" command="SELECT * FROM [Voorbeeldbestand (8)]"/>
  </connection>
  <connection id="31" xr16:uid="{315F3618-911F-494D-BF79-1C5E7F217016}" keepAlive="1" name="Query - Voorbeeldbestand transformeren" description="Verbinding maken met de query Voorbeeldbestand transformeren in de werkmap." type="5" refreshedVersion="0" background="1">
    <dbPr connection="Provider=Microsoft.Mashup.OleDb.1;Data Source=$Workbook$;Location=&quot;Voorbeeldbestand transformeren&quot;;Extended Properties=&quot;&quot;" command="SELECT * FROM [Voorbeeldbestand transformeren]"/>
  </connection>
  <connection id="32" xr16:uid="{A5463469-7200-4C0A-9C07-02500F21C4A9}" keepAlive="1" name="Query - Voorbeeldbestand transformeren (2)" description="Verbinding maken met de query Voorbeeldbestand transformeren (2) in de werkmap." type="5" refreshedVersion="0" background="1">
    <dbPr connection="Provider=Microsoft.Mashup.OleDb.1;Data Source=$Workbook$;Location=&quot;Voorbeeldbestand transformeren (2)&quot;;Extended Properties=&quot;&quot;" command="SELECT * FROM [Voorbeeldbestand transformeren (2)]"/>
  </connection>
  <connection id="33" xr16:uid="{EEDC7FC0-AE4A-4041-973F-36150FCB0990}" keepAlive="1" name="Query - Voorbeeldbestand transformeren (3)" description="Verbinding maken met de query Voorbeeldbestand transformeren (3) in de werkmap." type="5" refreshedVersion="0" background="1">
    <dbPr connection="Provider=Microsoft.Mashup.OleDb.1;Data Source=$Workbook$;Location=&quot;Voorbeeldbestand transformeren (3)&quot;;Extended Properties=&quot;&quot;" command="SELECT * FROM [Voorbeeldbestand transformeren (3)]"/>
  </connection>
  <connection id="34" xr16:uid="{5141D7EB-F6AC-4FB3-8AA3-50EF9A97A5C3}" keepAlive="1" name="Query - Voorbeeldbestand transformeren (4)" description="Verbinding maken met de query Voorbeeldbestand transformeren (4) in de werkmap." type="5" refreshedVersion="0" background="1">
    <dbPr connection="Provider=Microsoft.Mashup.OleDb.1;Data Source=$Workbook$;Location=&quot;Voorbeeldbestand transformeren (4)&quot;;Extended Properties=&quot;&quot;" command="SELECT * FROM [Voorbeeldbestand transformeren (4)]"/>
  </connection>
  <connection id="35" xr16:uid="{F7F242E7-EA27-4D0D-83D0-D9A1986EF1C8}" keepAlive="1" name="Query - Voorbeeldbestand transformeren (5)" description="Verbinding maken met de query Voorbeeldbestand transformeren (5) in de werkmap." type="5" refreshedVersion="0" background="1">
    <dbPr connection="Provider=Microsoft.Mashup.OleDb.1;Data Source=$Workbook$;Location=&quot;Voorbeeldbestand transformeren (5)&quot;;Extended Properties=&quot;&quot;" command="SELECT * FROM [Voorbeeldbestand transformeren (5)]"/>
  </connection>
  <connection id="36" xr16:uid="{BE40385F-2920-4E4E-B4AE-257905BFB403}" keepAlive="1" name="Query - Voorbeeldbestand transformeren (6)" description="Verbinding maken met de query Voorbeeldbestand transformeren (6) in de werkmap." type="5" refreshedVersion="0" background="1">
    <dbPr connection="Provider=Microsoft.Mashup.OleDb.1;Data Source=$Workbook$;Location=&quot;Voorbeeldbestand transformeren (6)&quot;;Extended Properties=&quot;&quot;" command="SELECT * FROM [Voorbeeldbestand transformeren (6)]"/>
  </connection>
  <connection id="37" xr16:uid="{0A06D8C8-7DD1-406B-8CF4-91D3F5DE26E1}" keepAlive="1" name="Query - Voorbeeldbestand transformeren (7)" description="Verbinding maken met de query Voorbeeldbestand transformeren (7) in de werkmap." type="5" refreshedVersion="0" background="1">
    <dbPr connection="Provider=Microsoft.Mashup.OleDb.1;Data Source=$Workbook$;Location=&quot;Voorbeeldbestand transformeren (7)&quot;;Extended Properties=&quot;&quot;" command="SELECT * FROM [Voorbeeldbestand transformeren (7)]"/>
  </connection>
  <connection id="38" xr16:uid="{44E2D7DA-FA30-46D1-8C0E-D6607EE39F26}" keepAlive="1" name="Query - Voorbeeldbestand transformeren (8)" description="Verbinding maken met de query Voorbeeldbestand transformeren (8) in de werkmap." type="5" refreshedVersion="0" background="1">
    <dbPr connection="Provider=Microsoft.Mashup.OleDb.1;Data Source=$Workbook$;Location=&quot;Voorbeeldbestand transformeren (8)&quot;;Extended Properties=&quot;&quot;" command="SELECT * FROM [Voorbeeldbestand transformeren (8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<sst xmlns="http://schemas.openxmlformats.org/spreadsheetml/2006/main" count="23745" uniqueCount="991">
  <si>
    <t>Artikelnr</t>
  </si>
  <si>
    <t>Omschrijving</t>
  </si>
  <si>
    <t>Besteld</t>
  </si>
  <si>
    <t>Stuksprijs</t>
  </si>
  <si>
    <t>Brutobedrag</t>
  </si>
  <si>
    <t>Bruto - Rel.korting</t>
  </si>
  <si>
    <t>Relatiekorting percentage</t>
  </si>
  <si>
    <t>4AM Festival.xls</t>
  </si>
  <si>
    <t>Stroomaansl. 3kW + WCD + Verbruik 1d</t>
  </si>
  <si>
    <t>AAO 2025.xls</t>
  </si>
  <si>
    <t>Prolyte truss H30V 3 meter alu</t>
  </si>
  <si>
    <t>Prolyte truss H30V 3 meter</t>
  </si>
  <si>
    <t>Prolyte truss H30V 2 meter alu</t>
  </si>
  <si>
    <t>Prolyte truss H30V 2 meter</t>
  </si>
  <si>
    <t>Prolyte truss H30V 0,5 meter alu</t>
  </si>
  <si>
    <t>Prolyte truss H30V Hoek V003 alu</t>
  </si>
  <si>
    <t>Prolyte truss H30V  90º Hoekstuk V003</t>
  </si>
  <si>
    <t>Prolyte truss H30V Hoek V017 alu</t>
  </si>
  <si>
    <t>Motortakel incl. ophangpunt + montage max 250kg</t>
  </si>
  <si>
    <t>Softsteel 2 ton - 1,6 meter</t>
  </si>
  <si>
    <t>Harp 3,25 ton zwart</t>
  </si>
  <si>
    <t>Floodlight HQI - 2000W Asym.</t>
  </si>
  <si>
    <t>Gordijnen 3 x 8 mtr.</t>
  </si>
  <si>
    <t>Gordijnen 3 x 6 mtr.</t>
  </si>
  <si>
    <t>Transport vice versa</t>
  </si>
  <si>
    <t>Prolyte truss H30V 1 meter alu</t>
  </si>
  <si>
    <t>Prolyte truss H30V 1 meter</t>
  </si>
  <si>
    <t>Prolyte truss H30V 0,29 meter alu</t>
  </si>
  <si>
    <t>Prolyte truss H30V Hoek V005 alu</t>
  </si>
  <si>
    <t>Prolyte truss Spacer 3 cm</t>
  </si>
  <si>
    <t>Luxibel wash BP9Z</t>
  </si>
  <si>
    <t>LED Moving Head Clay Paky Sharpy X-Frame</t>
  </si>
  <si>
    <t>Grand MA3 Licht regeltafel</t>
  </si>
  <si>
    <t>Voedingskabel via dak (van ophangpunt naar zijkant hal)</t>
  </si>
  <si>
    <t>Verlengkabel CEE 16A/230V 3x2,5mm² 25m</t>
  </si>
  <si>
    <t>LED Breedstraler Fenon100w</t>
  </si>
  <si>
    <t>Prolyte truss H30V 0,5 meter zwart</t>
  </si>
  <si>
    <t>Prolyte truss H30V  0,50 m zwart</t>
  </si>
  <si>
    <t>Prolyte truss H30V 1 meter zwart</t>
  </si>
  <si>
    <t>Prolyte truss H30V 3 meter zwart</t>
  </si>
  <si>
    <t>Prolyte truss H30V Heavy duty Base plate</t>
  </si>
  <si>
    <t>Aluminium Buis 1,5 meter Zwart</t>
  </si>
  <si>
    <t>Aluminium Buis 4 meter Zwart</t>
  </si>
  <si>
    <t>Double C-clamp Zwart</t>
  </si>
  <si>
    <t>Double C-clamp</t>
  </si>
  <si>
    <t>Stroomtoevoerleiding 3 kW</t>
  </si>
  <si>
    <t>Wandcontactdoos 1kW</t>
  </si>
  <si>
    <t>Wieland wandcontactdoos tot 3 Kw</t>
  </si>
  <si>
    <t>Vloerkabelbrug Rubber 2K 98x24x5 zwart geel</t>
  </si>
  <si>
    <t>Stroomtoevoerleiding 12 kW (incl. CEE 32A)</t>
  </si>
  <si>
    <t>Stroomtoevoerleiding 15 kW (incl. CEE 32A)</t>
  </si>
  <si>
    <t>Stroomtoevoerleiding 30 kW (incl. CEE 63A)</t>
  </si>
  <si>
    <t>Rail + 2 spots LED 20W tri color - 3000K/4000K</t>
  </si>
  <si>
    <t>Railspot Lumina LED 20w tri color zilver</t>
  </si>
  <si>
    <t>Multipar LED 150w DMX 3000-6500K</t>
  </si>
  <si>
    <t>Tent Clamp SWL 150Kg Zwart</t>
  </si>
  <si>
    <t>Wandcontactdoos 3kW</t>
  </si>
  <si>
    <t>LED Tube White 22w/ 155cm</t>
  </si>
  <si>
    <t>Nooduitgang verlichting pijl naar beneden</t>
  </si>
  <si>
    <t>Nooduitgang verlichting pijl naar rechts</t>
  </si>
  <si>
    <t>Aarding truss 6mm 15 meter</t>
  </si>
  <si>
    <t>Wieland verdeler 1in3uit</t>
  </si>
  <si>
    <t>Wieland verlengkabel 1 meter 3x 1,5mm²</t>
  </si>
  <si>
    <t>Wieland verlengkabel 2 meter 3x 1,5mm²</t>
  </si>
  <si>
    <t>Wieland verlengkabel 3 meter 3x 1,5mm²</t>
  </si>
  <si>
    <t>Wieland verlengkabel 5 meter 3x 1,5mm²</t>
  </si>
  <si>
    <t>Wieland verlengkabel 7,5 meter 3x 1,5mm²</t>
  </si>
  <si>
    <t>Wieland verlengkabel 10 meter 3x 1,5mm²</t>
  </si>
  <si>
    <t>Wieland verlengkabel (vloerkabel) 10 meter 3x 2,5mm²</t>
  </si>
  <si>
    <t>Wieland verlengkabel (vloerkabel) 15 meter 3x 2,5mm²</t>
  </si>
  <si>
    <t>Wieland verlengkabel (vloerkabel) 25 meter 3x 2,5mm²</t>
  </si>
  <si>
    <t>Schuko stekker--&gt;wieland voedingskabel 3x 2,5mm²</t>
  </si>
  <si>
    <t>Yamaha DM3 Dante mixer</t>
  </si>
  <si>
    <t>Sennheiser ew300G3 incl. beltpack or handheld</t>
  </si>
  <si>
    <t>L-acoustics LA4X incl. AES card</t>
  </si>
  <si>
    <t>L-acoustics X12</t>
  </si>
  <si>
    <t>L-acoustics xl12 longbracket x12</t>
  </si>
  <si>
    <t>K&amp;M Luidsprekerstatief 4x</t>
  </si>
  <si>
    <t>Audio bekabeling</t>
  </si>
  <si>
    <t>Wired hand microfoon Sennheiser e835s</t>
  </si>
  <si>
    <t>Empire - Mic. clamp</t>
  </si>
  <si>
    <t>Allen &amp; Heath SQ6 mixer</t>
  </si>
  <si>
    <t>Streamdeck XL incl. Hp laptop</t>
  </si>
  <si>
    <t>DMX/XLR verloop 5pins&gt;3pins</t>
  </si>
  <si>
    <t>DMX/XLR verloop 3pins&gt;5pins</t>
  </si>
  <si>
    <t>DMX Booster DB1-4/ 3-5p</t>
  </si>
  <si>
    <t>Verlengkabel shuko 3x2.5mm² 10 meter</t>
  </si>
  <si>
    <t>Verlengkabel CEE 16A/230V 3x2,5mm² 10m</t>
  </si>
  <si>
    <t>Verlengkabel CEE 16A/230V 3x2,5mm² 15m</t>
  </si>
  <si>
    <t>Rigging</t>
  </si>
  <si>
    <t>OphangSet Reutlinger zwart</t>
  </si>
  <si>
    <t>single C-clamp met hijsoog M12 Zwart</t>
  </si>
  <si>
    <t>Tuidraad 4mm - 4 meter zwart WLL 0,19T</t>
  </si>
  <si>
    <t>Harp 1 ton zwart</t>
  </si>
  <si>
    <t>Reutlinger Oog voor tuidraad M12</t>
  </si>
  <si>
    <t>Tuidraad 5mm - 4 meter zwart WLL 0,29T</t>
  </si>
  <si>
    <t>Aluminium Buis 2 meter</t>
  </si>
  <si>
    <t>Elektra</t>
  </si>
  <si>
    <t>Groepenkast (Cubes) 63A tot 40 kw</t>
  </si>
  <si>
    <t>Groepenkast (Cubes) 32A tot 20 kw 6xCEE 230V</t>
  </si>
  <si>
    <t>Groepenkast (hangkast) 32A tot 20 kw 6xCEE 230V</t>
  </si>
  <si>
    <t>Verdeelslof (SA blok) 32A --&gt; 1x 230V/16A</t>
  </si>
  <si>
    <t>4voudig-Verlengblok CEE 3x2,5mm² 15m</t>
  </si>
  <si>
    <t>Prolyte cirkeltruss X30D 8 meter zwart</t>
  </si>
  <si>
    <t>Prolyte truss H30V 2 meter zwart</t>
  </si>
  <si>
    <t>Prolyte truss H30V Hoek V003 zwart</t>
  </si>
  <si>
    <t>Prolyte truss H30V 90 Hoek V003 zwart</t>
  </si>
  <si>
    <t>Prikkabel 25m LED wit</t>
  </si>
  <si>
    <t>Prikkabel 15m LED wit</t>
  </si>
  <si>
    <t>Luxibel BPar180RGBW v2</t>
  </si>
  <si>
    <t>CLF - Ares Led wash 43gr</t>
  </si>
  <si>
    <t>ETC S4 - Junior Profile 575W  25-50° zoom</t>
  </si>
  <si>
    <t>Bekabeling armaturen</t>
  </si>
  <si>
    <t>Handtakel incl. ophangpunt + montage max 250kg</t>
  </si>
  <si>
    <t>Handtakel 500 kg 10m excl. Ophangpunt</t>
  </si>
  <si>
    <t>Stroomtoevoerleiding 20 kW (incl. CEE 32A)</t>
  </si>
  <si>
    <t>Voedingskabel via dak (van berging naar ophangpunt)</t>
  </si>
  <si>
    <t>Controller motortakel V08 - 32A</t>
  </si>
  <si>
    <t>Whole hog Licht regeltafel</t>
  </si>
  <si>
    <t>SPEAKER SYSTEM AED AUDIO FLEX6</t>
  </si>
  <si>
    <t>YOKE FOR AUDIO FLEX6</t>
  </si>
  <si>
    <t>Audio Bekabeling</t>
  </si>
  <si>
    <t>Wandcontactdoos 3kw</t>
  </si>
  <si>
    <t>LED ARRI FRESNEL L7C P.O. - BLACK - 4 LEAF BARNDOOR</t>
  </si>
  <si>
    <t>Rail + 1 spot LED 20W tri color - 3000K/4000K</t>
  </si>
  <si>
    <t>Rail + 3 spots LED 20W tri color - 3000K/4000K</t>
  </si>
  <si>
    <t>Wall socket adapter Wieland &gt; 2x Schuko + backplate [White]</t>
  </si>
  <si>
    <t>Verloop Schuko male/ CEE female</t>
  </si>
  <si>
    <t>4voudig-Verlengblok Shuko 3x1.5mm²  1,5m zw.</t>
  </si>
  <si>
    <t>DMX Booster DB1-8/ 3p</t>
  </si>
  <si>
    <t>Lichttafel showtec SDC 6</t>
  </si>
  <si>
    <t>Verlengkabel CEE 32A 5x6mm² 50 meter</t>
  </si>
  <si>
    <t>Pre-Rigging P36R (per meter)</t>
  </si>
  <si>
    <t>Pre-Rigg P36R 1 m zwart</t>
  </si>
  <si>
    <t>Pre-Rigg P36R 3 m zwart</t>
  </si>
  <si>
    <t>Harp 3,25 ton</t>
  </si>
  <si>
    <t>Softsteel 2 ton - 1 meter</t>
  </si>
  <si>
    <t>Wieland verlengkabel 5 meter 3x 1,5mm² wit</t>
  </si>
  <si>
    <t>4voudig-Verlengblok CEE 3x2,5mm² 10m</t>
  </si>
  <si>
    <t>Verloop CEE male/ wieland female</t>
  </si>
  <si>
    <t>Verloop 32A/63A</t>
  </si>
  <si>
    <t>Prolyte truss X30D 3 meter zwart</t>
  </si>
  <si>
    <t>Prolyte truss X30D 2 meter zwart</t>
  </si>
  <si>
    <t>Prolyte truss X30D 0,71 meter zwart</t>
  </si>
  <si>
    <t>Prolyte truss X30D 0,50 meter zwart</t>
  </si>
  <si>
    <t>Prolyte truss X30D 0,29 meter zwart</t>
  </si>
  <si>
    <t>Prolyte truss X30D Hoek D003 zwart</t>
  </si>
  <si>
    <t>LED MOVING HEAD CLAY PAKY MIDI-B</t>
  </si>
  <si>
    <t>Grand MA3  Licht regeltafel</t>
  </si>
  <si>
    <t>Prolyte truss X30D 1 meter zwart</t>
  </si>
  <si>
    <t>Gordijnen 3 x 7</t>
  </si>
  <si>
    <t>Prolyte truss H30V 0,71 meter zwart</t>
  </si>
  <si>
    <t>Spectral M800 LED 65 watt RGBW</t>
  </si>
  <si>
    <t>Stroomtoevoerleiding 9 kW (incl. CEE 32A)</t>
  </si>
  <si>
    <t>Luxibel B Par180RGBW v2</t>
  </si>
  <si>
    <t>Ophangen vlag/banner (max 3m / 20kg)</t>
  </si>
  <si>
    <t>Pendel LED Luxa 30 watt tri color zilver</t>
  </si>
  <si>
    <t>Nooduitgang verlichting</t>
  </si>
  <si>
    <t>Allen &amp; Heath SQ5 mixer</t>
  </si>
  <si>
    <t>DPA 4088</t>
  </si>
  <si>
    <t>L-acoustics SB18m</t>
  </si>
  <si>
    <t>L-acoustics 8XT of vergelijkbaar op statief</t>
  </si>
  <si>
    <t>Audio - Centrale regie</t>
  </si>
  <si>
    <t>Apple i-Pad Air2 64Gb Space Gray</t>
  </si>
  <si>
    <t>Geluidset 4 speakers (incl. headset/handheld)</t>
  </si>
  <si>
    <t>Omnitronic Rack powermixer 2x 400W RM-1422FXA</t>
  </si>
  <si>
    <t>Pioneer DJM-900 nexus2</t>
  </si>
  <si>
    <t>Prolyte truss X30D 0,85 meter zwart</t>
  </si>
  <si>
    <t>Prolyte truss X30D Hoek D007 zwart</t>
  </si>
  <si>
    <t>Prolyte truss X30D Hoek D012 zwart</t>
  </si>
  <si>
    <t>Prolyte truss X30D Hoek D013 zwart</t>
  </si>
  <si>
    <t>Prolyte truss X30D Base Plate zwart</t>
  </si>
  <si>
    <t>Wieland verlengkabel (vloerkabel) 5 meter 3x 2,5mm²</t>
  </si>
  <si>
    <t>Mini Led profile raillight - FELI0290</t>
  </si>
  <si>
    <t>Railspot LED 30W tri color 3000K/4000K</t>
  </si>
  <si>
    <t>Railspot Lumina LED 30w tri color zwart</t>
  </si>
  <si>
    <t>Prolyte truss H30V 0,25 meter alu</t>
  </si>
  <si>
    <t>Prolyte truss H30V  0,25 m</t>
  </si>
  <si>
    <t>Prolyte truss H30V Hoek V012 alu</t>
  </si>
  <si>
    <t>TRNH34-T(M) - (50x50 T-stuk)</t>
  </si>
  <si>
    <t>Prolyte truss H30V 0,71 meter alu</t>
  </si>
  <si>
    <t>Prolyte truss H30V Base Plate alu</t>
  </si>
  <si>
    <t>(PRIJS) Kanalenlift ALP 620 max 6 meter</t>
  </si>
  <si>
    <t>Railspot Sintra LED 15w 3000K zwart</t>
  </si>
  <si>
    <t>Aansluiting klant</t>
  </si>
  <si>
    <t>Dimmer 1 channel 2,3 Kw</t>
  </si>
  <si>
    <t>Hanglamp enkelt vitting E27 zwart</t>
  </si>
  <si>
    <t>Lichtbron Kooldraad LED</t>
  </si>
  <si>
    <t>Stroomtoevoerleiding 6 kW (incl. CEE 32A)</t>
  </si>
  <si>
    <t>Lichttafel showtec SDS 6</t>
  </si>
  <si>
    <t>Prikkabel 10m LED wit</t>
  </si>
  <si>
    <t>Camita LED Light, 24 gr, 15W.,3000K</t>
  </si>
  <si>
    <t>Showtec TED Pack Single - Dimmerpack 500W</t>
  </si>
  <si>
    <t>Wandcontactdoos inbouw wit / zwart</t>
  </si>
  <si>
    <t>Groepenkast 32A tot 20 kw 9x230V 1x 400V/16A</t>
  </si>
  <si>
    <t>Groepenkast (wieland) 32A tot 20 kw 9x230V 1x 400V/16A</t>
  </si>
  <si>
    <t>Hanglamp Kooldraad LED</t>
  </si>
  <si>
    <t>Groepenkast 63A tot 40 kw 12x230V/1x400V/16A 1x400V/32A</t>
  </si>
  <si>
    <t>Railspot Milano LED 30w 3000K zwart dimbaar</t>
  </si>
  <si>
    <t>Pendel LED Luxa 30 watt/ 3000K zilver</t>
  </si>
  <si>
    <t>Pendel LED Luxa 30W / 3000K zilver</t>
  </si>
  <si>
    <t>Wieland verdeler 1in5uit</t>
  </si>
  <si>
    <t>Verloop Wieland male/ Schuko Contra stekker</t>
  </si>
  <si>
    <t>VDK(Cube) 32A/20kW 6x230V-CEE</t>
  </si>
  <si>
    <t>SPEAKER SYSTEM L-ACOUSTICS X12</t>
  </si>
  <si>
    <t>AMPLIFIER L-ACOUSTICS LA4X</t>
  </si>
  <si>
    <t>EV ZX1 + trussmount</t>
  </si>
  <si>
    <t>Labgruppen FP2600, versterker</t>
  </si>
  <si>
    <t>Speaker Amate audio N26P</t>
  </si>
  <si>
    <t>Versterker Crown XLi800 800w 2 kanaal</t>
  </si>
  <si>
    <t>Wireless handheld mic. + ontvanger Sennheiser</t>
  </si>
  <si>
    <t>Geluidset 2 speakers (incl. headset/handheld)</t>
  </si>
  <si>
    <t>Wandcontactdoos 1kw</t>
  </si>
  <si>
    <t>Railspot 3Sintra 15W 3000K zwart dimbaar</t>
  </si>
  <si>
    <t>Aluminium Buis 1 meter Zwart</t>
  </si>
  <si>
    <t>Aluminium Buis 2 meter Zwart</t>
  </si>
  <si>
    <t>Aluminium Buis 3 meter Zwart</t>
  </si>
  <si>
    <t>Verlengkabel CEE 32A 5x6mm² 10 meter</t>
  </si>
  <si>
    <t>Verlengkabel CEE 32A 5x6mm² 15 meter</t>
  </si>
  <si>
    <t>Aluminium Buis 5 meter Zwart</t>
  </si>
  <si>
    <t>Groepenkast (wieland) 32A tot 20 kw 8x230V</t>
  </si>
  <si>
    <t>Inbouwspot Lika LED 9W 3000K Ø 83mm wit</t>
  </si>
  <si>
    <t>Audio cables</t>
  </si>
  <si>
    <t>RCF art 732MK4 Active luidspreker 12" + 1.4" driver</t>
  </si>
  <si>
    <t>RCF art bracket</t>
  </si>
  <si>
    <t>Pioneer DJM-A9 mixer</t>
  </si>
  <si>
    <t>Pioneer CDJ-3000</t>
  </si>
  <si>
    <t>DB technologies DVX DM15 als dj monitor</t>
  </si>
  <si>
    <t>Blacklight armatuur</t>
  </si>
  <si>
    <t>Verloop wieland male/ CEE female</t>
  </si>
  <si>
    <t>Groepenkast (Cubes) 125A tot 80kw 2x63A, 4x32A, 6x230V/CEE</t>
  </si>
  <si>
    <t>Contactdoos CEE 32A/400V</t>
  </si>
  <si>
    <t>Contactdoos Cee 400V/32A tot 20kw</t>
  </si>
  <si>
    <t>Luxibel B PAR180RGBW</t>
  </si>
  <si>
    <t>Bekabeling set</t>
  </si>
  <si>
    <t>Steel 6mm 0,5 Ton - 1 meter</t>
  </si>
  <si>
    <t>Spanband ratel/haak</t>
  </si>
  <si>
    <t>Zelfrijdende lift ALP 9.5 meter werkhoogte</t>
  </si>
  <si>
    <t>Steel 0,5 ton - 1 meter incl. harp 1 ton</t>
  </si>
  <si>
    <t>Harp 1 ton</t>
  </si>
  <si>
    <t>Harp 0.33 ton zwart</t>
  </si>
  <si>
    <t>Prolyte truss H30V 0,29 meter zwart</t>
  </si>
  <si>
    <t>Prolyte truss H30V Hoek V017 zwart</t>
  </si>
  <si>
    <t>Prolyte truss H30V Hoekstuk V017 zwart</t>
  </si>
  <si>
    <t>Ophangpunt Staalkabel 8mm tot 250kg</t>
  </si>
  <si>
    <t>Reutlinger Oog voor tuidraad M20</t>
  </si>
  <si>
    <t>Uitzetten per punt</t>
  </si>
  <si>
    <t>Inbouwspot Lika LED 9W 4000K Ø 83mm wit</t>
  </si>
  <si>
    <t>Pendel LED Luxa 30W / 4000K zilver</t>
  </si>
  <si>
    <t>Pendel LED Luxa 30 watt/ 4000K zilver</t>
  </si>
  <si>
    <t>TL-armatuur LED 9 watt 63cm</t>
  </si>
  <si>
    <t>Magneten tbv spanningsrail</t>
  </si>
  <si>
    <t>Wieland verdeler (stift) 1in1uit</t>
  </si>
  <si>
    <t>Railspot Lumina LED 30w 4000K zwart</t>
  </si>
  <si>
    <t>Inbouwspot Vivaro LED 5W 4000K Ø 75mm wit</t>
  </si>
  <si>
    <t>Softsteel 2 ton - 1 meter incl. harp 3,25 ton</t>
  </si>
  <si>
    <t>Stroomtoevoerleiding 40 kW (incl. CEE 63A)</t>
  </si>
  <si>
    <t>Stroomtoevoerleiding 60 kW (incl. CEE 125A)</t>
  </si>
  <si>
    <t>Contactdoos CEE 16A/400V</t>
  </si>
  <si>
    <t>Contactdoos CEE 63A/400V</t>
  </si>
  <si>
    <t>Uitzetten ABN hal 2 t/m 5</t>
  </si>
  <si>
    <t>Ophangpunt Staalkabel 5mm tot 150kg</t>
  </si>
  <si>
    <t>Ballastblok - 450 kg tbv Prolyte H30V</t>
  </si>
  <si>
    <t>Curtain - black - 1,50(h) x 6,00(w) m</t>
  </si>
  <si>
    <t>Transport</t>
  </si>
  <si>
    <t>Credit factuur</t>
  </si>
  <si>
    <t>Art Rotterdam 2025.xls</t>
  </si>
  <si>
    <t>Railstraler Wally LED 4000K 34 watt wit</t>
  </si>
  <si>
    <t>Elektrische schaarhoogwerker</t>
  </si>
  <si>
    <t>Wieland wandcontactdoos tot 3 Kw wit</t>
  </si>
  <si>
    <t>Verdeelslof 32A tot 20 kw 6x230V/16A</t>
  </si>
  <si>
    <t>Kabelgoot per meter wit</t>
  </si>
  <si>
    <t>Railspot Sintra LED 15w 4000K zilver</t>
  </si>
  <si>
    <t>Verdeelblok 3v wcd</t>
  </si>
  <si>
    <t>Nooduitgang verlichting incl. stroomtoevoer</t>
  </si>
  <si>
    <t>Stroomaansl. 3kW + WCD + Verbruik 4d</t>
  </si>
  <si>
    <t>Stroomaansl. 3kW + WCD + Verbruik</t>
  </si>
  <si>
    <t>Power supply 6 kW (incl. CEE 32A &amp; Power Consumption) 4d</t>
  </si>
  <si>
    <t>Power supply 6 kW (incl. 2x WCD 230V &amp; Power Consumption) 4d</t>
  </si>
  <si>
    <t>Power supply 9 kW (incl. CEE 32A &amp; Power Consumption) 4d</t>
  </si>
  <si>
    <t>Power supply 9 kW (incl. 3x WCD 230V &amp; Power Consumption) 4d</t>
  </si>
  <si>
    <t>Power supply 12 kW (incl. 4x WCD 230V &amp; Power Consumption)3d</t>
  </si>
  <si>
    <t>Power supply 12 kW (incl. CEE 32A &amp; Power Consumption) 4d</t>
  </si>
  <si>
    <t>Power supply 12 kW (incl. 4x WCD 230V &amp; Power Consumption)4d</t>
  </si>
  <si>
    <t>Power supply 15 kW (incl. CEE 32A &amp; Power Consumption) 4d</t>
  </si>
  <si>
    <t>Power supply 15 kW (incl. 5x WCD 230V &amp; Power Consumption)4d</t>
  </si>
  <si>
    <t>Power supply 20 kW (incl. CEE 32A &amp; Power Consumption) 4d</t>
  </si>
  <si>
    <t>Power supply 20 kW (incl. 6x WCD 230V &amp; Power Consumption)4d</t>
  </si>
  <si>
    <t>Power supply 40 kW (incl. CEE 63A &amp; Power Consumption) 4d</t>
  </si>
  <si>
    <t>Power supply 60 kW (incl. CEE 125A &amp; Power Consumption) 4d</t>
  </si>
  <si>
    <t>Power supply 80 kW (incl. CEE 125A &amp; Power Consumption) 4d</t>
  </si>
  <si>
    <t>Ophangpunt t.b.v. takel tot 500kg</t>
  </si>
  <si>
    <t>Inhangen motortakel incl. ophangpunt, excl huur</t>
  </si>
  <si>
    <t>Power supply 25 kW (incl. CEE 63A &amp; Power Consumption) 4d</t>
  </si>
  <si>
    <t>Stroomaansl. 3kW + WCD</t>
  </si>
  <si>
    <t>Stroomaansl. 1kW + WCD + Verbruik 4d</t>
  </si>
  <si>
    <t>C2C Festival 2025.xls</t>
  </si>
  <si>
    <t>Stroomtoevoerleiding tot 3 kW</t>
  </si>
  <si>
    <t>Comic Film &amp; Manga Fest 2025.xls</t>
  </si>
  <si>
    <t>Power connection 3kW + wall socket + consumption</t>
  </si>
  <si>
    <t>Power supply 20 kW (incl. CEE 32A &amp; Power Consumption) 2d</t>
  </si>
  <si>
    <t>Holiday on Ice 2025.xls</t>
  </si>
  <si>
    <t>Ballastblok - 450 kg tbv prolute 30V</t>
  </si>
  <si>
    <t>Prolyte truss X30D Hoek D005 zwart</t>
  </si>
  <si>
    <t>Uitkoop 55 x riggingpunt</t>
  </si>
  <si>
    <t>Doorhuur Riggingpunten Aston Brothers</t>
  </si>
  <si>
    <t>Stroomtoevoerleiding 80 kW (incl. CEE 125A)</t>
  </si>
  <si>
    <t>SPECIAAL</t>
  </si>
  <si>
    <t>Hyrox 2025.xls</t>
  </si>
  <si>
    <t>Power supply 9 kW (incl. CEE 32A &amp; Power Consumption) 2d</t>
  </si>
  <si>
    <t>Infratech 2025 - Elektra.xls</t>
  </si>
  <si>
    <t>Pendelspot Sis LED 10W par 30 zilver</t>
  </si>
  <si>
    <t>Hanglamp Para 380 zwart</t>
  </si>
  <si>
    <t>Iiyama 65" touchscreen</t>
  </si>
  <si>
    <t>LED-Touchscreen Iiyama 65"- UHD 4K</t>
  </si>
  <si>
    <t>Design stand (Smartmetals heavy)</t>
  </si>
  <si>
    <t>MiniPC Intel</t>
  </si>
  <si>
    <t>Intel NUC i7 Mini PC</t>
  </si>
  <si>
    <t>LCD LED Display 55"</t>
  </si>
  <si>
    <t>Design stand (Smartmetals light) !MAX 55 INCH!</t>
  </si>
  <si>
    <t>Groepenkast (wieland) 63A tot 40 kw 12x230V/1x400V/16A</t>
  </si>
  <si>
    <t>LCD LED Display 65"</t>
  </si>
  <si>
    <t>LED-scherm Samsung Pro 65'' QB UHD 4K</t>
  </si>
  <si>
    <t>LCD LED Display 49"</t>
  </si>
  <si>
    <t>Power supply 30 kW (incl. CEE 63A &amp; Power Consumption) 4d</t>
  </si>
  <si>
    <t>Vloerkabel 3x2,5mm²</t>
  </si>
  <si>
    <t>vloerkabel cat5e</t>
  </si>
  <si>
    <t>cat5e kabel 15 meter</t>
  </si>
  <si>
    <t>LCD LED Display 32"</t>
  </si>
  <si>
    <t>Geluidset 2 speakers</t>
  </si>
  <si>
    <t>LCD LED Display 75"</t>
  </si>
  <si>
    <t>Design stand</t>
  </si>
  <si>
    <t>Design stand (Smartmetals light)</t>
  </si>
  <si>
    <t>LCD LED Display 43"</t>
  </si>
  <si>
    <t>LED-scherm Samsung Pro 43" QM43R-B 4K</t>
  </si>
  <si>
    <t>Iiyama 43" touchscreen</t>
  </si>
  <si>
    <t>Verdeelkast 32A CEE &gt; 230V schuko</t>
  </si>
  <si>
    <t>Infratech 2025 - Rigging.xls</t>
  </si>
  <si>
    <t>Pendel LED Novi 50 watt 3-colour</t>
  </si>
  <si>
    <t>Softsteel 2 ton - 1.6 meter incl. harp 3,25 ton</t>
  </si>
  <si>
    <t>LED Breedstr. Reno Pro 150W 3-colour</t>
  </si>
  <si>
    <t>Pre-Rigging H30V (per meter)</t>
  </si>
  <si>
    <t>Signaal kabel via dak</t>
  </si>
  <si>
    <t>Infratech 2025 - Stands.xls</t>
  </si>
  <si>
    <t>Gordijn - MCS - zwart - 7(h) x 3(b) m</t>
  </si>
  <si>
    <t>Transport tot 100 Km</t>
  </si>
  <si>
    <t>Prolyte truss H30V Hoek V016 alu</t>
  </si>
  <si>
    <t>Kabelset motortakels (set voor 4 takels)</t>
  </si>
  <si>
    <t>Silent Disco Headphone 20st / dag</t>
  </si>
  <si>
    <t>Aanvulling Silent Disco Headphone 10st / dag</t>
  </si>
  <si>
    <t>Prolyte truss spigot</t>
  </si>
  <si>
    <t>Verdeelslof (wieland) 32A tot 20 kw 6x230V/16A</t>
  </si>
  <si>
    <t>TL-armatuur 36 watt 123cm</t>
  </si>
  <si>
    <t>LCD LED scherm Samsung Pro 55" 4K</t>
  </si>
  <si>
    <t>LCD LED scherm Samsung Pro 75" 4K</t>
  </si>
  <si>
    <t>TL-armatuur 18 watt 63cm</t>
  </si>
  <si>
    <t>Prolyte cirkeltruss H30V 8 meter</t>
  </si>
  <si>
    <t>Railspot Lumina LED 30w 3000K zwart</t>
  </si>
  <si>
    <t>Draadloos Toetsenbord + muis</t>
  </si>
  <si>
    <t>LED-scherm Philips 98'' UHD 4K</t>
  </si>
  <si>
    <t>LED strip RGB per mtr</t>
  </si>
  <si>
    <t>Voorbereiding LED strip</t>
  </si>
  <si>
    <t>Axitour AT500 rondleiding set (20x)</t>
  </si>
  <si>
    <t>Prolyte cirkeltruss X30D 4 meter</t>
  </si>
  <si>
    <t>Aluminium Buis 4 meter</t>
  </si>
  <si>
    <t>Silent Disco Headphone 40st / dag</t>
  </si>
  <si>
    <t>Soundcraft EPM8 audiomixer</t>
  </si>
  <si>
    <t>Wireless headset mic. + ontvanger Sennheiser 100ew</t>
  </si>
  <si>
    <t>Microfoon standaard</t>
  </si>
  <si>
    <t>Iiyama 55" touchscreen</t>
  </si>
  <si>
    <t>LED-Touchscreen Iiyama 55"- UHD 4K</t>
  </si>
  <si>
    <t>HDMI-Splitter 1in - 4uit</t>
  </si>
  <si>
    <t>Brightsign network media player</t>
  </si>
  <si>
    <t>LCD LED Display 85"</t>
  </si>
  <si>
    <t>LCD LED scherm 24"- full HD 1080p</t>
  </si>
  <si>
    <t>Notebook HP 15"</t>
  </si>
  <si>
    <t>Barco PDS902 3G</t>
  </si>
  <si>
    <t>presenter</t>
  </si>
  <si>
    <t>Diverse bekabeling</t>
  </si>
  <si>
    <t>WIFI Router</t>
  </si>
  <si>
    <t>FOH set</t>
  </si>
  <si>
    <t>Soundcraft EPM6 audiomixer</t>
  </si>
  <si>
    <t>Presenter</t>
  </si>
  <si>
    <t>Speaker LD Systems Stinger 8aG3</t>
  </si>
  <si>
    <t>K&amp;M Speakerstand Round Base</t>
  </si>
  <si>
    <t>Stroomaansl. 2kW + WCD + Verbruik</t>
  </si>
  <si>
    <t>Power supply 6 kW (incl. 2x WCD 230V &amp; Power Consumption) 2d</t>
  </si>
  <si>
    <t>4voudig-Verlengblok Shuko 3x1.5mm²  5m</t>
  </si>
  <si>
    <t>LED PROJECTOR LUXIBEL "B</t>
  </si>
  <si>
    <t>Stroomaansl. 1kW + WCD + Verbruik</t>
  </si>
  <si>
    <t>vloerkabel HDMI</t>
  </si>
  <si>
    <t>HDMI-Extender</t>
  </si>
  <si>
    <t>Breedstraler daglicht CDM-TD 150 watt</t>
  </si>
  <si>
    <t>Motorhoist incl. riggingpoint + assembly max 250kg</t>
  </si>
  <si>
    <t>Pre-Rigging Prolyte H30V (per meter)</t>
  </si>
  <si>
    <t>Power supply line roof (from storage to riggingpoint)</t>
  </si>
  <si>
    <t>Prolyte truss X30D 2 meter black</t>
  </si>
  <si>
    <t>Prolyte truss X30D 1 meter black</t>
  </si>
  <si>
    <t>Prolyte truss X30D 0,50 meter black</t>
  </si>
  <si>
    <t>Prolyte truss X30D Corner D003 black</t>
  </si>
  <si>
    <t>Prolyte truss X30D Corner D017L black</t>
  </si>
  <si>
    <t>Prolyte truss X30D Corner D016L black</t>
  </si>
  <si>
    <t>Customer connection</t>
  </si>
  <si>
    <t>Groepenkast (wieland) 32A tot 20 kw 6x230V</t>
  </si>
  <si>
    <t>Inbouwwandcontactdoos ( ZWART )</t>
  </si>
  <si>
    <t>Prolyte truss X30D Kruis D016 zwart</t>
  </si>
  <si>
    <t>Prolyte truss X30D T-stuk D017 zwart</t>
  </si>
  <si>
    <t>Railspot Sintra LED 15w 4000K zwart</t>
  </si>
  <si>
    <t>Hanglamp para multi Ø 32cm</t>
  </si>
  <si>
    <t>Silent Disco Headphone 25st / dag</t>
  </si>
  <si>
    <t>Microfoon statief</t>
  </si>
  <si>
    <t>Batterij Procell Constant LR06 AA 10st</t>
  </si>
  <si>
    <t>Prolyte truss X30D 0,25 meter zwart</t>
  </si>
  <si>
    <t>Prolyte truss X30D 2 meter</t>
  </si>
  <si>
    <t>Prolyte truss X30D 1 meter</t>
  </si>
  <si>
    <t>Prolyte truss X30D 0,50 m</t>
  </si>
  <si>
    <t>Prolyte truss X30D  90º Hoekstuk D003</t>
  </si>
  <si>
    <t>Inbouwspot Prisma LED 45W 4000K 12,5 x 21,5 cm wit</t>
  </si>
  <si>
    <t>LCD LED scherm Samsung Pro 43" 4K</t>
  </si>
  <si>
    <t>Speaker Intucab 4" 4FW50T zwart</t>
  </si>
  <si>
    <t>LED-Profiel 12mm + afdekplaat (inbouw) / 2m</t>
  </si>
  <si>
    <t>Montage op locatie</t>
  </si>
  <si>
    <t>Speaker kabel 2x0.75mm zwart-rood per mtr 4 lengtes van ongv</t>
  </si>
  <si>
    <t>Breedstraler daglicht CDM-TD 150 watt zwart</t>
  </si>
  <si>
    <t>Led driver 150VA</t>
  </si>
  <si>
    <t>Prolyte truss H30V Hoek V004 zwart</t>
  </si>
  <si>
    <t>Wandcontactdoos tot 1kw</t>
  </si>
  <si>
    <t>Transport tot 50 Km</t>
  </si>
  <si>
    <t>Record &amp; CD Fair 2025.xls</t>
  </si>
  <si>
    <t>Rotterdam Rave 2025.xls</t>
  </si>
  <si>
    <t>Power supply 20 kW (incl. CEE 32A &amp; Power Consumption)</t>
  </si>
  <si>
    <t>Stroomtoevoerleiding 25 kW (incl. CEE 63A)</t>
  </si>
  <si>
    <t>VDK(WL) 63A/40kW 12x230V/1x400-16A/1x400V-32A</t>
  </si>
  <si>
    <t>Power supply line 400A</t>
  </si>
  <si>
    <t>Powerlock 150mm2 kabelset 50 mtr</t>
  </si>
  <si>
    <t>Yellow jacket 5- gaats</t>
  </si>
  <si>
    <t>Aggegraat 350 KVA / 500 KVA</t>
  </si>
  <si>
    <t>Rotterdam Tattoo Convention 2025.xls</t>
  </si>
  <si>
    <t>Power supply 15 kW (incl. CEE 32A &amp; Power Consumption) 2d</t>
  </si>
  <si>
    <t>Power supply 9 kW (incl. 3x WCD 230V &amp; Power Consumption) 2d</t>
  </si>
  <si>
    <t>State of Trance 2025.xls</t>
  </si>
  <si>
    <t>P-lock 250A</t>
  </si>
  <si>
    <t>P-lock 400A uitgevoerd in 2x 250A</t>
  </si>
  <si>
    <t>Groepenkast 32A tot 20 kw 6x230V</t>
  </si>
  <si>
    <t>Uitkoop hal 1, uitgaande van het maximum.</t>
  </si>
  <si>
    <t>Power supply line 250A (incl. Powerlock con. &amp; Power Cons.)</t>
  </si>
  <si>
    <t>Groepenkast (Cubes) 250A tot 160w 2x125A</t>
  </si>
  <si>
    <t>Stroomtoevoerleiding 50 kW (incl. CEE 125A)</t>
  </si>
  <si>
    <t>Stoc Expo 2025 - Elektra.xls</t>
  </si>
  <si>
    <t>Power connection. 3kW, schuko socket incl. Consumption</t>
  </si>
  <si>
    <t>Power supply 6 kW (incl. CEE 32A &amp; Power Consumption) 2d</t>
  </si>
  <si>
    <t>Power supply 6 kW (incl. 2 xWCD 230V &amp; Power Consumption) 2d</t>
  </si>
  <si>
    <t>Power supply 9 kW (incl. 3 xWCD 230V &amp; Power Consumption) 2d</t>
  </si>
  <si>
    <t>Power supply 15 kW (incl. 5 xWCD 230V &amp; Power Consumption)2d</t>
  </si>
  <si>
    <t>Power supply 20 kW (incl. 6 xWCD 230V &amp; Power Consumption)2d</t>
  </si>
  <si>
    <t>Power supply 30 kW (incl. CEE 63A &amp; Power Consumption) 2d</t>
  </si>
  <si>
    <t>Power supply 40 kW (incl. CEE 63A &amp; Power Consumption) 2d</t>
  </si>
  <si>
    <t>Power supply 60 kW (incl. CEE 125A &amp; Power Consumption) 2d</t>
  </si>
  <si>
    <t>Power supply 80 kW (incl. CEE 125A &amp; Power Consumption) 2d</t>
  </si>
  <si>
    <t>Suspension point Wire rope 5mm to 150kg</t>
  </si>
  <si>
    <t>Suspension point for hoist up to 500kg</t>
  </si>
  <si>
    <t>Hand hoist incl. suspension point + mounting max 250kg</t>
  </si>
  <si>
    <t>Motor hoist incl. suspension point + mounting max 250kg</t>
  </si>
  <si>
    <t>Hanging motor hoist incl. suspension point, excl rental</t>
  </si>
  <si>
    <t>Power cable via roof (from storage room to suspension point)</t>
  </si>
  <si>
    <t>Hanging flag/banner (max 3m / 20kg)</t>
  </si>
  <si>
    <t>LCD LED Display 98"</t>
  </si>
  <si>
    <t>distribution box 32A to 20 kw</t>
  </si>
  <si>
    <t>distribution box 63A up to 40 kw</t>
  </si>
  <si>
    <t>Power supply 15 kW (incl. 5x WCD 230V &amp; Power Consumption)2d</t>
  </si>
  <si>
    <t>Power supply 20 kW (incl. 6x WCD 230V &amp; Power Consumption)2d</t>
  </si>
  <si>
    <t>Wall socket adapter 1kW</t>
  </si>
  <si>
    <t>Stoc Expo 2025 - Rigging.xls</t>
  </si>
  <si>
    <t>Manual chainhoist incl. riggingpoint + assembly max 250kg</t>
  </si>
  <si>
    <t>Stoc Expo 2025 - Stands.xls</t>
  </si>
  <si>
    <t>Prolyte truss X30D  90º  Hoekstuk D007</t>
  </si>
  <si>
    <t>Stoffenspektakel 2025.xls</t>
  </si>
  <si>
    <t>VVAL 2025.xls</t>
  </si>
  <si>
    <t>Stroomtoevoerleiding 25 kW (incl. CEE 32A)</t>
  </si>
  <si>
    <t>Stelpost Stroomverbruik, gebaseerd op editie 2024</t>
  </si>
  <si>
    <t>Stroomverbruik 2025 - 19.079 KWH,  Opgave vanuit Ahoy</t>
  </si>
  <si>
    <t>Evenement</t>
  </si>
  <si>
    <t>Groep</t>
  </si>
  <si>
    <t>Vergelijk</t>
  </si>
  <si>
    <t>Provisie</t>
  </si>
  <si>
    <t>Artnr</t>
  </si>
  <si>
    <t>Prijs 2024</t>
  </si>
  <si>
    <t>Prijs 2025</t>
  </si>
  <si>
    <t>ICT Bekabeling</t>
  </si>
  <si>
    <t>Power supply 6 kW (incl. CEE 32A &amp; Power Consumption) 3d</t>
  </si>
  <si>
    <t>Power supply 6 kW (incl. 2 xWCD 230V &amp; Power Consumption) 3d</t>
  </si>
  <si>
    <t>Power supply 6 kW (incl. 2 xWCD 230V &amp; Power Consumption) 4d</t>
  </si>
  <si>
    <t>Power supply 9 kW (incl. CEE 32A &amp; Power Consumption) 3d</t>
  </si>
  <si>
    <t>Power supply 9 kW (incl. 3 xWCD 230V &amp; Power Consumption) 3d</t>
  </si>
  <si>
    <t>Power supply 9 kW (incl. 3 xWCD 230V &amp; Power Consumption) 4d</t>
  </si>
  <si>
    <t>Power supply 12 kW (incl. CEE 32A &amp; Power Consumption) 2d</t>
  </si>
  <si>
    <t>Power supply 12 kW (incl. CEE 32A &amp; Power Consumption) 3d</t>
  </si>
  <si>
    <t>Power supply 12 kW (incl. 4 xWCD 230V &amp; Power Consumption)2d</t>
  </si>
  <si>
    <t>Power supply 12 kW (incl. 4 xWCD 230V &amp; Power Consumption)3d</t>
  </si>
  <si>
    <t>Power supply 12 kW (incl. 4 xWCD 230V &amp; Power Consumption)4d</t>
  </si>
  <si>
    <t>Power supply 15 kW (incl. CEE 32A &amp; Power Consumption) 3d</t>
  </si>
  <si>
    <t>Power supply 15 kW (incl. 5 xWCD 230V &amp; Power Consumption)3d</t>
  </si>
  <si>
    <t>Power supply 15 kW (incl. 5 xWCD 230V &amp; Power Consumption)4d</t>
  </si>
  <si>
    <t>Power supply 20 kW (incl. CEE 32A &amp; Power Consumption) 3d</t>
  </si>
  <si>
    <t>Power supply 20 kW (incl. 6 xWCD 230V &amp; Power Consumption)3d</t>
  </si>
  <si>
    <t>Power supply 20 kW (incl. 6 xWCD 230V &amp; Power Consumption)4d</t>
  </si>
  <si>
    <t>Pre-Rigging H40V (per meter)</t>
  </si>
  <si>
    <t>Iiyama 24" touchscreen</t>
  </si>
  <si>
    <t>Iiyama 32" touchscreen</t>
  </si>
  <si>
    <t>LEDWall vrijstaand 2,5 x 1,5m</t>
  </si>
  <si>
    <t>LEDWall vrijstaand 5 x 3m</t>
  </si>
  <si>
    <t>Geluidset 4 speakers</t>
  </si>
  <si>
    <t>AV</t>
  </si>
  <si>
    <t>Power supply 25 kW (incl. CEE 63A &amp; Power Consumption) 2d</t>
  </si>
  <si>
    <t>Power supply 25 kW (incl. CEE 63A &amp; Power Consumption) 3d</t>
  </si>
  <si>
    <t>Power supply 30 kW (incl. CEE 63A &amp; Power Consumption) 3d</t>
  </si>
  <si>
    <t>Power supply 40 kW (incl. CEE 63A &amp; Power Consumption) 3d</t>
  </si>
  <si>
    <t>Power supply 50 kW (incl. CEE 125A &amp; Power Consumption) 2d</t>
  </si>
  <si>
    <t>Power supply 50 kW (incl. CEE 125A &amp; Power Consumption) 3d</t>
  </si>
  <si>
    <t>Power supply 50 kW (incl. CEE 125A &amp; Power Consumption) 4d</t>
  </si>
  <si>
    <t>Power supply 60 kW (incl. CEE 125A &amp; Power Consumption) 3d</t>
  </si>
  <si>
    <t>Power supply 80 kW (incl. CEE 125A &amp; Power Consumption) 3d</t>
  </si>
  <si>
    <t>Percentage</t>
  </si>
  <si>
    <t>Omzet</t>
  </si>
  <si>
    <t>Omzet voor het jaar</t>
  </si>
  <si>
    <t>Omzetstaffels 6,5% en 8% worden in Q4 verrekend</t>
  </si>
  <si>
    <t>TOTALE PROVISIE</t>
  </si>
  <si>
    <t>Elektra omzet</t>
  </si>
  <si>
    <t>Rigging omzet</t>
  </si>
  <si>
    <t>AV omzet</t>
  </si>
  <si>
    <t>Geen groep omzet</t>
  </si>
  <si>
    <t>Totaal Omzet</t>
  </si>
  <si>
    <t>Elektra provisie</t>
  </si>
  <si>
    <t>Rigging provisie</t>
  </si>
  <si>
    <t>AV Provisie</t>
  </si>
  <si>
    <t>TOTAAL</t>
  </si>
  <si>
    <t>Artikelprijs</t>
  </si>
  <si>
    <t>Prijstype</t>
  </si>
  <si>
    <t>Prijs 2</t>
  </si>
  <si>
    <t>Brutobedrag 2</t>
  </si>
  <si>
    <t>Bruto-Rel. korting 2</t>
  </si>
  <si>
    <t>Eindtotaal</t>
  </si>
  <si>
    <t>Som van Besteld</t>
  </si>
  <si>
    <t>Alpe du Huez Elektra - 2025.xls</t>
  </si>
  <si>
    <t>Breakbulk Elektra - 2025.xls</t>
  </si>
  <si>
    <t>Verloopstekker NED/USA</t>
  </si>
  <si>
    <t>Stroomaansl. 3kW + WCD + Verbruik 3d</t>
  </si>
  <si>
    <t>Verloop 16A ---&gt; 32A</t>
  </si>
  <si>
    <t>HP MFP M479fdn Multifunctional Laserjet printer/scanner</t>
  </si>
  <si>
    <t>Cabling Of stand</t>
  </si>
  <si>
    <t>Aarde Systeemstand</t>
  </si>
  <si>
    <t>Cabeling stand</t>
  </si>
  <si>
    <t>Aarding systeem 2,5mm 0,5meter</t>
  </si>
  <si>
    <t>Cabling Stand</t>
  </si>
  <si>
    <t>Power supply 6 kW (incl. 2x WCD 230V &amp; Power Consumption) 3d</t>
  </si>
  <si>
    <t>Cabling of stand</t>
  </si>
  <si>
    <t>Cabling stand</t>
  </si>
  <si>
    <t>Power supply 20 kW (incl. 6x WCD 230V &amp; Power Consumption)3d</t>
  </si>
  <si>
    <t>Verlengkabel CEE 32A 5x6mm² 25 meter</t>
  </si>
  <si>
    <t>Verlengkabel CEE 16A 5x2,5mm² 25 meter</t>
  </si>
  <si>
    <t>Muurbeugel Smartmetals</t>
  </si>
  <si>
    <t>Breakbulk Rigging - 2025.xls</t>
  </si>
  <si>
    <t>Manual hoist max 250kg, incl. suspension point and Rigging</t>
  </si>
  <si>
    <t>Manual hoist, up to 250 kg, incl. suspension, mounting &amp; rig</t>
  </si>
  <si>
    <t>Power cable via roof, excluding power supply and consumption</t>
  </si>
  <si>
    <t>Prolyte truss H30V Hoek V017 alu - TRNH 34-T(M)</t>
  </si>
  <si>
    <t>OphangSet Reutlinger</t>
  </si>
  <si>
    <t>Kleurtemperatuur 3000K</t>
  </si>
  <si>
    <t>Breakbulk Stands - 2025.xls</t>
  </si>
  <si>
    <t>Draadloos keyboard+muis</t>
  </si>
  <si>
    <t>Logitech USB remote control</t>
  </si>
  <si>
    <t>Vloerkabel 5x2,5mm²</t>
  </si>
  <si>
    <t>Inbouw wcd dubbel wit</t>
  </si>
  <si>
    <t>Pendel LED Luxa 30 watt tri color zwart</t>
  </si>
  <si>
    <t>Hanglamp Basisk E14 Ø 23cm</t>
  </si>
  <si>
    <t>LED banner 2.6 mm (4x) 2.5 x 1.0 meter = 40 tegels</t>
  </si>
  <si>
    <t>cabling stand</t>
  </si>
  <si>
    <t>LED Breedstraler Force 50W / 4000K</t>
  </si>
  <si>
    <t>Power supply 9 kW (incl. 3x WCD 230V &amp; Power Consumption) 3d</t>
  </si>
  <si>
    <t>LED-scherm Samsung Pro 75" QBC UHD 4K</t>
  </si>
  <si>
    <t>Muurbeugel+slot 55-80 inch</t>
  </si>
  <si>
    <t>HDMI-kabel 5 meter</t>
  </si>
  <si>
    <t>HDMI-kabel 10 meter</t>
  </si>
  <si>
    <t>LEDWall (Matrix wand) 3x2m</t>
  </si>
  <si>
    <t>Analog Way Pulse</t>
  </si>
  <si>
    <t>LCD LED scherm Samsung Pro 49" 4K</t>
  </si>
  <si>
    <t>K&amp;M Speakerstand Set Round Base</t>
  </si>
  <si>
    <t>Soundcraft EPM Audiomixer</t>
  </si>
  <si>
    <t>PC Bal Box met 2x verloop naar Jack</t>
  </si>
  <si>
    <t>Notebook 15,6" windows 11 Pro</t>
  </si>
  <si>
    <t>Logitech presenter R400</t>
  </si>
  <si>
    <t>8K HDMI-Splitter (1 in 4 uit)</t>
  </si>
  <si>
    <t>Audipack wall mount black ls3/ls5</t>
  </si>
  <si>
    <t>Brugklas Event Elektra - 2025.xls</t>
  </si>
  <si>
    <t>ECIO - 2025.xls</t>
  </si>
  <si>
    <t>Guerilla Business Elektra - 2025.xls</t>
  </si>
  <si>
    <t>Maintenance Elektra - 2025.xls</t>
  </si>
  <si>
    <t>Power supply 15 kW (incl. 5x WCD 230V &amp; Power Consumption)3d</t>
  </si>
  <si>
    <t>Power rail + 3 raillight LED 20W tri color - 3000/4000K</t>
  </si>
  <si>
    <t>Credit op factuurnummer 2530385</t>
  </si>
  <si>
    <t>Maintenance Rigging - 2025.xls</t>
  </si>
  <si>
    <t>Maintenance Stands - 2025.xls</t>
  </si>
  <si>
    <t>Silent Disco Headphone 200st / dag</t>
  </si>
  <si>
    <t>Sennheiser vlaggenset passief</t>
  </si>
  <si>
    <t>Roland V-1HD Seamless videoswitcher</t>
  </si>
  <si>
    <t>4K Extender set (KVM)</t>
  </si>
  <si>
    <t>WIFI Router TP-Link AX73</t>
  </si>
  <si>
    <t>Gordijn - MCS - zwart - 4(h) x 3(b) m</t>
  </si>
  <si>
    <t>Rondleidingsysteem JBL 310</t>
  </si>
  <si>
    <t>Hand microfoon draadloos</t>
  </si>
  <si>
    <t>8K HDMI Switch (4 in 1 out)</t>
  </si>
  <si>
    <t>Stroomaansl. 1kW + WCD + Verbruik 3d</t>
  </si>
  <si>
    <t>Aanvulling op silent disco headphone 6 x</t>
  </si>
  <si>
    <t>Mengpaneel 6 kanaals A&amp;H ZED6FX</t>
  </si>
  <si>
    <t>55" Iiyama TF5538UHSC-B1AG touchscreen incl meubelstand</t>
  </si>
  <si>
    <t>Pendel LED Novi 50 watt/ 4000K zilver</t>
  </si>
  <si>
    <t>NK Turnen Elektra - 2025.xls</t>
  </si>
  <si>
    <t>Stroomaansl. 3kW + WCD + Verbruik 2d</t>
  </si>
  <si>
    <t>Pasar Malam - 2025.xls</t>
  </si>
  <si>
    <t>Stroomaansl. 2kW + WCD + Verbruik 4d</t>
  </si>
  <si>
    <t>SAP - 2025.xls</t>
  </si>
  <si>
    <t>The Finals Elektra - 2025.xls</t>
  </si>
  <si>
    <t>TOC Elektra - 2025.xls</t>
  </si>
  <si>
    <t>Power supply line roof (from riggingpoint to side hall)</t>
  </si>
  <si>
    <t>Wall socket adapter 3kW</t>
  </si>
  <si>
    <t>Floor cable 3x2.5mm²</t>
  </si>
  <si>
    <t>Manual hoist incl. suspension point + mounting max 250kg</t>
  </si>
  <si>
    <t>Hanging flag/banner</t>
  </si>
  <si>
    <t>Riggingpoint steel cable 5mm up to 150kg</t>
  </si>
  <si>
    <t>Socket CEE 16A/400V</t>
  </si>
  <si>
    <t>Power connection 2kW + wall socket + consumption</t>
  </si>
  <si>
    <t>TOC Rigging - 2025.xls</t>
  </si>
  <si>
    <t>Prolyte truss H30V Corner V003 alu</t>
  </si>
  <si>
    <t>Riggingpoint for chainhoist up to 500kg</t>
  </si>
  <si>
    <t>TOC Stands - 2025.xls</t>
  </si>
  <si>
    <t>Prolyte cirkeltruss H30V 3 meter</t>
  </si>
  <si>
    <t>Prolyte cirkeltruss H30V 4 meter</t>
  </si>
  <si>
    <t>LCD LED scherm Samsung Pro 65" 4K</t>
  </si>
  <si>
    <t>LED-Touchscreen Iiyama 75"- UHD 4K</t>
  </si>
  <si>
    <t>Draadloos Toetsenbord + muis K400 Logitech</t>
  </si>
  <si>
    <t>Prolyte truss H30V Base Plate zwart</t>
  </si>
  <si>
    <t>Prolyte truss H30V Hoek V012 zwart</t>
  </si>
  <si>
    <t>Railstraler Wally LED 4000K 34 watt grijs</t>
  </si>
  <si>
    <t>LED-videowall 46" 3x3 Seamless</t>
  </si>
  <si>
    <t>LED-videowall scherm Samsung 46'' full-HD 1080p 3x3</t>
  </si>
  <si>
    <t>3x3 videowall frame</t>
  </si>
  <si>
    <t>Multimedia PC i7-2600, 3.4GHz, 16GB, 480 Gb SSD</t>
  </si>
  <si>
    <t>Iiyama 49" touchscreen</t>
  </si>
  <si>
    <t>Wandcontactdoos tot 3kw</t>
  </si>
  <si>
    <t>Vloerkabel 3x2,5 mm 230V</t>
  </si>
  <si>
    <t>Case met 100 spigot en clips</t>
  </si>
  <si>
    <t>LCD LED scherm Samsung Pro 32" 4K</t>
  </si>
  <si>
    <t>LCD LED scherm Samsung Pro 43" full HD</t>
  </si>
  <si>
    <t>Displaylight LED Luxa 30W / 4000K zilver</t>
  </si>
  <si>
    <t>Twitchcon Elektra - 2025.xls</t>
  </si>
  <si>
    <t>Power supply line 3 kW</t>
  </si>
  <si>
    <t>Power supply line 20 kW (incl. CEE 32A)</t>
  </si>
  <si>
    <t>4way-Extension socket CEE 3x2,5mm² 5m</t>
  </si>
  <si>
    <t>Socket CEE 32A/400V</t>
  </si>
  <si>
    <t>Power supply line 40 kW (incl. CEE 63A)</t>
  </si>
  <si>
    <t>Vloergoot 4 kanaal p/m</t>
  </si>
  <si>
    <t>Power supply line 9 kW (incl. CEE 32A)</t>
  </si>
  <si>
    <t>VDK(HK) 32A/20kW 6x230V-CEE</t>
  </si>
  <si>
    <t>K&amp;M Speakerstand Set Tripod</t>
  </si>
  <si>
    <t>Rigging flag/banner (max 3m / 20kg)</t>
  </si>
  <si>
    <t>Twitchcon Rigging - 2025.xls</t>
  </si>
  <si>
    <t>Riggingpoint RACC - buyout</t>
  </si>
  <si>
    <t>Mounting motor chainhoist incl riggingpoint, excl. rent</t>
  </si>
  <si>
    <t>Hanging set Reutlinger black</t>
  </si>
  <si>
    <t>Prolyte truss X30D 3 meter black</t>
  </si>
  <si>
    <t>Twitchcon Stands - 2025.xls</t>
  </si>
  <si>
    <t>Prolyte truss H30V Corner V017 alu</t>
  </si>
  <si>
    <t>Set Reutlinger</t>
  </si>
  <si>
    <t>single C-clamp met hijsoog M12</t>
  </si>
  <si>
    <t>Tuidraad 5mm - 5 meter</t>
  </si>
  <si>
    <t>Reutlinger 50SV M12 (tuidraad 4&amp;5mm)</t>
  </si>
  <si>
    <t>Cherry Picker 190KTDCS</t>
  </si>
  <si>
    <t>P&amp;D - 3,00(h) m - 3,00(b) per m1</t>
  </si>
  <si>
    <t>Soundsystem with 2 loudspeakers</t>
  </si>
  <si>
    <t>XLR-audiokabel 3pin 25 meter</t>
  </si>
  <si>
    <t>Interspace PC Balance Box</t>
  </si>
  <si>
    <t>Yamaha DM3 audiomixer</t>
  </si>
  <si>
    <t>Sennheiser ADP UHF pasive directional flag</t>
  </si>
  <si>
    <t>K&amp;M Mic stand</t>
  </si>
  <si>
    <t>Electro Voice ZXA-1 Subwoofer</t>
  </si>
  <si>
    <t>Speaker Amate audio N10 aktief</t>
  </si>
  <si>
    <t>Speaker Amate N10 aktief</t>
  </si>
  <si>
    <t>Tabboy XL Vloer standaard wit</t>
  </si>
  <si>
    <t>Mackie Thump GO 8" mobiele accu-speaker</t>
  </si>
  <si>
    <t>Apple Mac Studio M1 Max,</t>
  </si>
  <si>
    <t>Apple Qwerty keyboard en magic mouse - wireless</t>
  </si>
  <si>
    <t>MacOS High Sierra, Office voor Mac 2016, Keynote 9</t>
  </si>
  <si>
    <t>cat5e kabel 10 meter</t>
  </si>
  <si>
    <t>cat5e kabel 20 meter</t>
  </si>
  <si>
    <t>LIGHTCONTROLLER</t>
  </si>
  <si>
    <t>Bekabeling / bevestiging</t>
  </si>
  <si>
    <t>LED Robuust Rope per meter</t>
  </si>
  <si>
    <t>Vaccinatiedagen - 2025.xls</t>
  </si>
  <si>
    <t>WHS Elektra - 2025.xls</t>
  </si>
  <si>
    <t>Aarding Systeem stand</t>
  </si>
  <si>
    <t>Groepenkast (wieland) 63A/40 kw 12x230V/1x400V/16A1x400V/32A</t>
  </si>
  <si>
    <t>Omvormer ST30 220V - 110V</t>
  </si>
  <si>
    <t>WHS Rigging - 2025.xls</t>
  </si>
  <si>
    <t>Prolyte truss H30V 1 meter black</t>
  </si>
  <si>
    <t>Prolyte truss H30V 3 meter black</t>
  </si>
  <si>
    <t>Prolyte truss H30V 2 meter black</t>
  </si>
  <si>
    <t>WHS Stands - 2025.xls</t>
  </si>
  <si>
    <t>iPad 2021 10,2" 64GB, WiFi, 4G ready, iOS 18, space grey</t>
  </si>
  <si>
    <t>Bouncepad vloerstandaard - wit</t>
  </si>
  <si>
    <t>Inbouwwandcontactdoos enkel</t>
  </si>
  <si>
    <t>Inbouw wcd enkel wit</t>
  </si>
  <si>
    <t>Aansluiting klant - LED frame</t>
  </si>
  <si>
    <t>LED Controller DMX 3 kanaal</t>
  </si>
  <si>
    <t>4 aderige kabel 10 mtr</t>
  </si>
  <si>
    <t>soldeerbout</t>
  </si>
  <si>
    <t>Motortakel 500 kg 20m D8+ excl. ophangpunt</t>
  </si>
  <si>
    <t>Aansluiting klant - ventilatoren inflatables</t>
  </si>
  <si>
    <t>GoPro Hero 10 Black Edition</t>
  </si>
  <si>
    <t>SanDisk Extreme (UHS-I/V30/A2) - SDXC - 256GB</t>
  </si>
  <si>
    <t>Vloerwandcontactdoos RVS 2v</t>
  </si>
  <si>
    <t>Kleurtemperatuur 4000K</t>
  </si>
  <si>
    <t>Buiscirkel Ø8mtr. aluminium</t>
  </si>
  <si>
    <t>Basketsteel 1 ton w.l. 2 mtr</t>
  </si>
  <si>
    <t>Draaiplateau 500 Kilo met sleepcontact/ schakelaar</t>
  </si>
  <si>
    <t>Steel 6mm 0,5 Ton - 2 meter</t>
  </si>
  <si>
    <t>Inbouw wcd dubbel zwart</t>
  </si>
  <si>
    <t>LED Controller DMX 3 kanaals</t>
  </si>
  <si>
    <t>DMX Controller SDC-6</t>
  </si>
  <si>
    <t>lengte rgb kabel 4x 0,75mm2 (5 mtr)</t>
  </si>
  <si>
    <t>lengte rgb kabel 4x 0,75mm2 (25mtr)</t>
  </si>
  <si>
    <t>LED strip standaard Wit 3000K per mtr</t>
  </si>
  <si>
    <t>Prolyte truss vierkant H30V-C001</t>
  </si>
  <si>
    <t>Videowall 3000x1500mm (bxh)</t>
  </si>
  <si>
    <t>Provisie berekening Q2 2025</t>
  </si>
  <si>
    <t>Omzet Q2</t>
  </si>
  <si>
    <t>Evenementen Q2 2025</t>
  </si>
  <si>
    <t>Provisie berekening Q1 2025</t>
  </si>
  <si>
    <t>Omzet Q1</t>
  </si>
  <si>
    <t>Evenementen Q1 2025</t>
  </si>
  <si>
    <t>Totaal</t>
  </si>
  <si>
    <t>Relatie korting</t>
  </si>
  <si>
    <t>Albeda College - 2025.xls</t>
  </si>
  <si>
    <t>Stroomaansl. 1kW + WCD + Verbruik 1d</t>
  </si>
  <si>
    <t>Wand montage plaat</t>
  </si>
  <si>
    <t>Systeem montage plaat</t>
  </si>
  <si>
    <t>Verlengkabel CEE 16A/230V 3x2,5mm² 35m</t>
  </si>
  <si>
    <t>Zip clip</t>
  </si>
  <si>
    <t>P&amp;D - 3,00(h) m - 3,00(b) per m¹ (zwart)</t>
  </si>
  <si>
    <t>P&amp;D - 3,00(h) m - 3,00(b) per m¹ (wit)</t>
  </si>
  <si>
    <t>P&amp;D - 3,00(h) m - 3,00(b) per m¹ (rood)</t>
  </si>
  <si>
    <t>CLF Ares - floodlight zaal</t>
  </si>
  <si>
    <t>CLF - Hera</t>
  </si>
  <si>
    <t>Bekabeling, materiaal en materieel</t>
  </si>
  <si>
    <t>Avolites - Pearl Tiger Touch II console</t>
  </si>
  <si>
    <t>Eurekaweek - 2025.xls</t>
  </si>
  <si>
    <t>Gastvrij Elektra - 2025.xls</t>
  </si>
  <si>
    <t>Groepenkast (Cubes) 63A tot 40 kw 1x16A, 2x32A, 12x230V/CEE</t>
  </si>
  <si>
    <t>Extra spot 20W tri color - 3000K/4000K</t>
  </si>
  <si>
    <t>power supply. 3kW + WCD + Verbruik 3d</t>
  </si>
  <si>
    <t>A0 Verdeelkast 125A Blok+D &gt; 2x63A / 4x32A / 3xCEE / 3x sch.</t>
  </si>
  <si>
    <t>Pendel LED Luxa 30W / 3000K zilver (niet in truss!)</t>
  </si>
  <si>
    <t>Power rail + 1 raillight LED 20W tri color - 3000/4000K</t>
  </si>
  <si>
    <t>Gastvrij Rigging - 2025.xls</t>
  </si>
  <si>
    <t>Gastvrij Stands - 2025.xls</t>
  </si>
  <si>
    <t>Railspot Sintra LED 15W 3000K zilver</t>
  </si>
  <si>
    <t>Contactdoos Cee 400V/16A tot 9kw</t>
  </si>
  <si>
    <t>Pendel LED Luxa 30 watt/ 3000K zwart</t>
  </si>
  <si>
    <t>XLR-audiokabel 3pin 1 meter</t>
  </si>
  <si>
    <t>XLR-audiokabel 3pin 3 meter</t>
  </si>
  <si>
    <t>XLR-audiokabel 3pin 10 meter</t>
  </si>
  <si>
    <t>XLR-audiokabel 3pin 15 meter</t>
  </si>
  <si>
    <t>4voudig-Verlengblok CEE 3x2,5mm² 5m</t>
  </si>
  <si>
    <t>TRNH34-T(M) - 50x50cm T-stuk</t>
  </si>
  <si>
    <t>Voile wit</t>
  </si>
  <si>
    <t>Desisti Super LED F6 fresnel</t>
  </si>
  <si>
    <t>Verdeelslof 32A tot 20KW(6x230V)</t>
  </si>
  <si>
    <t>Verloop CEE 5p 16A/ Wieland RST</t>
  </si>
  <si>
    <t>Verlengkabel CEE 16A 5x2,5mm² 15 meter</t>
  </si>
  <si>
    <t>XLR-audiokabel 3pin 5 meter</t>
  </si>
  <si>
    <t>Theater doek zwart 7 x 3 mtr</t>
  </si>
  <si>
    <t>DMX Controller DDC-12</t>
  </si>
  <si>
    <t>Allen &amp; Heath SQ5</t>
  </si>
  <si>
    <t>Shure sm58</t>
  </si>
  <si>
    <t>K&amp;M microfoon statief</t>
  </si>
  <si>
    <t>DB technologies DVA T12</t>
  </si>
  <si>
    <t>DB technologies S30 active sub</t>
  </si>
  <si>
    <t>db technologies drk-10 frame</t>
  </si>
  <si>
    <t>Assumption audio</t>
  </si>
  <si>
    <t>Panasonic - PT-RZ21K 20.000lm WUXGA 3DLP Laser Projector KIT</t>
  </si>
  <si>
    <t>Panasonic - ET-D3LEW10 (1.3-1.7:1) zoom lens 3-chip DLP KIT</t>
  </si>
  <si>
    <t>Stumpfl - 16:9 Monoblox64 508x294 (488x274)cm front&amp;rear KIT</t>
  </si>
  <si>
    <t>Rigging Clamp for projector</t>
  </si>
  <si>
    <t>Interspace micro cue 3, 3 port clicker with laserpointer</t>
  </si>
  <si>
    <t>Black Magic SDI/HDMI converter set</t>
  </si>
  <si>
    <t>Laptop HP probook incl. office</t>
  </si>
  <si>
    <t>BSS DI active ar</t>
  </si>
  <si>
    <t>HDMI Spool 50 meter AOC</t>
  </si>
  <si>
    <t>HDMI Spool 100 meter AOC</t>
  </si>
  <si>
    <t>Wentex Pipe &amp; Drape FOH- kit, 15/18 mtr</t>
  </si>
  <si>
    <t>Assumption Video</t>
  </si>
  <si>
    <t>Prolyte truss X30D Hoek D017 zwart</t>
  </si>
  <si>
    <t>Fresnel - SuperLED F6</t>
  </si>
  <si>
    <t>DMX/XLR verloop 3pins&gt;5pins (groen)</t>
  </si>
  <si>
    <t>DMX/XLR verloop 5pins&gt;3pins (rood)</t>
  </si>
  <si>
    <t>Vivaro vulring Ø 123mm wit</t>
  </si>
  <si>
    <t>Vivaro LED 5W 4000K Ø 75mm wit (korte veer)</t>
  </si>
  <si>
    <t>Pendel LED Luxa 30 watt/ 4000K zwart</t>
  </si>
  <si>
    <t>LED strip standaard Wit 4000K per mtr</t>
  </si>
  <si>
    <t>TL-armatuur 30 watt 93cm</t>
  </si>
  <si>
    <t>Inbouwspot Vivaro LED 5W 4000K Ø 75mm zwart</t>
  </si>
  <si>
    <t>Prolyte cirkeltruss X30D 3 meter</t>
  </si>
  <si>
    <t>LED Breedstraler Fenon 55w/4000K zilver</t>
  </si>
  <si>
    <t>Verloop CEE 3P male/ wieland female</t>
  </si>
  <si>
    <t>Pendel LED Luxa 30 watt Tri color zwart</t>
  </si>
  <si>
    <t>single C-clamp M12 Zwart</t>
  </si>
  <si>
    <t>Trussbeugel  LS3 met 2x scafklem in midden</t>
  </si>
  <si>
    <t>Prolyte truss X30D T-stuk D017 LANG=1m! zwart</t>
  </si>
  <si>
    <t>Voedingskabel truss</t>
  </si>
  <si>
    <t>vloerkabel cat6e</t>
  </si>
  <si>
    <t>Prolyte truss X30D  T-stuk D017</t>
  </si>
  <si>
    <t>Pendel LED Luxa 30 watt Tri color zilver</t>
  </si>
  <si>
    <t>Groepenkast 125A tot 80kw 2x63A, 4x32A, 6x230V</t>
  </si>
  <si>
    <t>Groepenkast (wieland) 63A tot 40 kw 3x400V/16A 2x400V32A</t>
  </si>
  <si>
    <t>Vloerkabel 5x6mm²</t>
  </si>
  <si>
    <t>Groepenkast 63A tot 40 kw 3x400V/16A 1x400V32A</t>
  </si>
  <si>
    <t>VDK(WL) 32A/20kW 9x230V/1x400V-16A</t>
  </si>
  <si>
    <t>Opbouwvoet 3 fase rail Zilver</t>
  </si>
  <si>
    <t>LED Voeding 24V DC 240W</t>
  </si>
  <si>
    <t>Prolyte truss H30V  0,71 m zwart</t>
  </si>
  <si>
    <t>Jeugdvakantieland - 2025.xls</t>
  </si>
  <si>
    <t>Stroomverbruik tijdens showdagen</t>
  </si>
  <si>
    <t>North Sea Jazz - 2025.xls</t>
  </si>
  <si>
    <t>Power supply line 250A (incl. Powerlock con.)</t>
  </si>
  <si>
    <t>Groepenkast PL-250A</t>
  </si>
  <si>
    <t>Contactdoos Cee 400V/125A tot 80kw</t>
  </si>
  <si>
    <t>Nooduitgang verlichting pijl naar links</t>
  </si>
  <si>
    <t>Stroomtoevoerleiding 6 kW (incl. CEE 16A)</t>
  </si>
  <si>
    <t>Stroomtoevoerleiding 15 kW (incl. CEE 16A)</t>
  </si>
  <si>
    <t>Stroomtoevoerleiding 6 kW (incl. CEE 16a)</t>
  </si>
  <si>
    <t>Stroomtoevoerleiding 6 kW (incl. CEE 16A )</t>
  </si>
  <si>
    <t>Hangpunten controleren / uitkoop</t>
  </si>
  <si>
    <t>Concrete baseplate 350kg (0.75m x 0.75m) H30V only [1 Piece]</t>
  </si>
  <si>
    <t>Prolyte truss H30V Base Plate Alu</t>
  </si>
  <si>
    <t>Prolyte H30V/X30D Heavy duty Base plate 1x1m</t>
  </si>
  <si>
    <t>Groepenkast 63A tot 40 kw 3x400V/16A 2x400V32A</t>
  </si>
  <si>
    <t>Premier Padel - 2025.xls</t>
  </si>
  <si>
    <t>Ophangpunt t.b.v. takel tot 1000 kg</t>
  </si>
  <si>
    <t>Wandcontactdoos 3kW in truss</t>
  </si>
  <si>
    <t>Wieland gtst 18/3 male</t>
  </si>
  <si>
    <t>Zwarte gaffa tape 100mm 25mtr</t>
  </si>
  <si>
    <t>Rotterdam Rave - 2025.xls</t>
  </si>
  <si>
    <t>Miva ramp blauw</t>
  </si>
  <si>
    <t>Miva kabelgoot  middenstuk</t>
  </si>
  <si>
    <t>Provisie berekening Q3 2025</t>
  </si>
  <si>
    <t>Evenementen Q3 2025</t>
  </si>
  <si>
    <t>Omzet Q3</t>
  </si>
  <si>
    <t>100% Auto Live - 2025.xls</t>
  </si>
  <si>
    <t>Stroomtoevoerleiding 10 kW (incl. CEE 32A)</t>
  </si>
  <si>
    <t>Single fase</t>
  </si>
  <si>
    <t>Ashton Brothers - 2025.xls</t>
  </si>
  <si>
    <t>Uitkoop 20,- per ophangpunt</t>
  </si>
  <si>
    <t>BDO - 2025.xls</t>
  </si>
  <si>
    <t>Europort Elektra - 2025.xls</t>
  </si>
  <si>
    <t>Floor Cable 3x2,5mm²</t>
  </si>
  <si>
    <t>Groepenkast (Cubes) 32A tot 20 kw 1x16A 2x32A 6xCEE 230V</t>
  </si>
  <si>
    <t>Displaylight LED Luxa 30W / 3000K silver</t>
  </si>
  <si>
    <t>Soundsystem with 2 loudspeakers (incl headset/handheld)</t>
  </si>
  <si>
    <t>LCD LED Display 40" ME</t>
  </si>
  <si>
    <t>Europort Rigging - 2025.xls</t>
  </si>
  <si>
    <t>XLR-audiokabel 3pin 20 meter</t>
  </si>
  <si>
    <t>Toeslag op bestelling Arena</t>
  </si>
  <si>
    <t>Motortakel incl. ophangpunt + montage max 1000kg</t>
  </si>
  <si>
    <t>Europort Stands - 2025.xls</t>
  </si>
  <si>
    <t>Sennheiser ew300G3 incl. beltpack and handheld</t>
  </si>
  <si>
    <t>KM Microfoon statief</t>
  </si>
  <si>
    <t>FOH- kit, 5m1</t>
  </si>
  <si>
    <t>Stage Deck 2 x 1 mtr.</t>
  </si>
  <si>
    <t>Set van 24 st. deck to deck clamps</t>
  </si>
  <si>
    <t>Leg for Stage Deck 20 cm.</t>
  </si>
  <si>
    <t>Afrokken podium</t>
  </si>
  <si>
    <t>Pendel LED Luxa 30 watt/ 4000K zilver (niet in truss!)</t>
  </si>
  <si>
    <t>Vloerwandcontactdoos RVS (vierkant enkelvoudig)</t>
  </si>
  <si>
    <t>Pendel LED Luxa 30 watt tri color zwart (niet in truss!)</t>
  </si>
  <si>
    <t>LED-Touchscreen iiyama 43"</t>
  </si>
  <si>
    <t>Prolyte cirkeltruss X30D 5 meter</t>
  </si>
  <si>
    <t>Aluminium Buis 2,5 meter Zwart</t>
  </si>
  <si>
    <t>Inbouwspot Muza LED 20W 4000K Ø 110mm wit</t>
  </si>
  <si>
    <t>Zekerheidspakket tbv draaiplateau</t>
  </si>
  <si>
    <t>55" Iiyama TF5538UHSC-B1AG touchscreen,</t>
  </si>
  <si>
    <t>SmartMetals touchmeubel - black</t>
  </si>
  <si>
    <t>Intel NUC i7-1165G7, 2.8GHz, 16GB, 512GB SSD,</t>
  </si>
  <si>
    <t>Windows 10 Professional 64-bits UK</t>
  </si>
  <si>
    <t>Office 2021 Standard UK</t>
  </si>
  <si>
    <t>49" indoor interactieve touch kiosk,</t>
  </si>
  <si>
    <t>LEDwall inbouw BeMatrix 3472 mm x 1984 mm (bxh)</t>
  </si>
  <si>
    <t>LED tegel 496 x 496 mm 192 x 192 pixels SMD 2.5 mm</t>
  </si>
  <si>
    <t>LED PROCESSOR</t>
  </si>
  <si>
    <t>Quick fix Matrix frame M6 side -&gt; LT</t>
  </si>
  <si>
    <t>Opbouw en demontage</t>
  </si>
  <si>
    <t>L-acoustics audioset ,vier luidsprekers, inclusief statieven</t>
  </si>
  <si>
    <t>Prolyte truss H30V  0,29 m zwart</t>
  </si>
  <si>
    <t>LED Controller DMX 24 kanaal</t>
  </si>
  <si>
    <t>Panasonic AW-HE130 Pan/Tilt camera HDSDI</t>
  </si>
  <si>
    <t>Panasonic AW-RP50, Control panel</t>
  </si>
  <si>
    <t>Caruba LVB-2 leveling base op speakerstatief, for camera</t>
  </si>
  <si>
    <t>Netgear GS-108T Prosafe 8 port Gbit switch managed incl. POE</t>
  </si>
  <si>
    <t>K&amp;M 26735 speaker stand with round base</t>
  </si>
  <si>
    <t>AJA Ki Pro Rack, Harddisk player /recorder dubbel media slot</t>
  </si>
  <si>
    <t>Neovo L-W22</t>
  </si>
  <si>
    <t>Cables</t>
  </si>
  <si>
    <t>Pendel LED Luxa 30 watt tri color zilver (niet in truss!)</t>
  </si>
  <si>
    <t>Aluminium Buis 6 meter Zwart</t>
  </si>
  <si>
    <t>Prolyte truss Spacer 5 cm</t>
  </si>
  <si>
    <t>Prolyte truss X30D 0,71 m</t>
  </si>
  <si>
    <t>Prolyte truss X30D Kruisstuk D016</t>
  </si>
  <si>
    <t>Pendel LED Luxa 30W / 4000K zilver (niet in truss!)</t>
  </si>
  <si>
    <t>cat6e 15m</t>
  </si>
  <si>
    <t>Prolyte truss H30V Hoekstuk V016 zwart</t>
  </si>
  <si>
    <t>Pad 2018 9,7" 32GB, WiFi, 4G ready, iOS 17, space grey</t>
  </si>
  <si>
    <t>Tabboy tablet vloerstandaard design - wit</t>
  </si>
  <si>
    <t>Inbouwspot flat Ø 105 mm LED 10 watt wit</t>
  </si>
  <si>
    <t>Hanglamp Kooldraad LED (Pendeldraad Rood)</t>
  </si>
  <si>
    <t>Railspot Sunil LED 15w 3000K zwart</t>
  </si>
  <si>
    <t>Laaghanger voor LED scherm</t>
  </si>
  <si>
    <t>LEDWall Standalone 2.5 x 1.5 meter</t>
  </si>
  <si>
    <t>Axi AT500 wireless handmicrophone / transmitter</t>
  </si>
  <si>
    <t>Axi AT500 receiver</t>
  </si>
  <si>
    <t>AXIWI EA-003 headphone</t>
  </si>
  <si>
    <t>Audiovisual Technician</t>
  </si>
  <si>
    <t>10% toeslag op bestelling</t>
  </si>
  <si>
    <t>Excellent Woonbeurs - 2025.xls</t>
  </si>
  <si>
    <t>Verlengkabel CEE 16A 5x2,5mm² 10 meter</t>
  </si>
  <si>
    <t>Legends of Rock - 2025.xls</t>
  </si>
  <si>
    <t>Neds Elektra - 2025.xls</t>
  </si>
  <si>
    <t>Power supply 12 kW (incl. 4x WCD 230V &amp; Power Consumption)2d</t>
  </si>
  <si>
    <t>Neds Rigging - 2025.xls</t>
  </si>
  <si>
    <t>Manual chainhoist</t>
  </si>
  <si>
    <t>10% surcharge on order</t>
  </si>
  <si>
    <t>Manual Chainhoist</t>
  </si>
  <si>
    <t>Neds Stands - 2025.xls</t>
  </si>
  <si>
    <t>Prolyte cirkeltruss X30D 4 meter zwart</t>
  </si>
  <si>
    <t>Prolyte cirkeltruss X30D 6 meter zwart</t>
  </si>
  <si>
    <t>Prolyte truss H30V  0,50 m</t>
  </si>
  <si>
    <t>Prolyte truss H30V Hoek V016 zwart</t>
  </si>
  <si>
    <t>Prolyte truss H30V  0,29 m</t>
  </si>
  <si>
    <t>Aluminum Tube 1.5 meters</t>
  </si>
  <si>
    <t>NRC ERC - 2025.xls</t>
  </si>
  <si>
    <t>Record &amp; CD Fair - 2025.xls</t>
  </si>
  <si>
    <t>Rotterdam Processing Week -2025.xls</t>
  </si>
  <si>
    <t>Groepenkast (Cubes) 32A tot 20 kw  2 x CEE 32A 1 x CEE16A</t>
  </si>
  <si>
    <t>Pendel LED Luxa 30 watt/ 3000K zilver (niet in truss!)</t>
  </si>
  <si>
    <t>Solids - 2025.xls</t>
  </si>
  <si>
    <t>Stoffenspektakel - 2025.xls</t>
  </si>
  <si>
    <t>Studiekeuzebeurs - 2025.xls</t>
  </si>
  <si>
    <t>Tournament Day - 2025.xls</t>
  </si>
  <si>
    <t>Tweede Kamerverkiezing - 2025.xls</t>
  </si>
  <si>
    <t>Yamaha DM3 dante mixer</t>
  </si>
  <si>
    <t>Hand microphone + Ontvanger wireless Sennheiser</t>
  </si>
  <si>
    <t>MICROPHONE STAND K &amp; M (TABLE STAND)</t>
  </si>
  <si>
    <t>SPEAKERSTAND K&amp;M MAX H = 2.18M</t>
  </si>
  <si>
    <t>AMPLIFIER L-ACOUSTICS LA4X 4x 1000W</t>
  </si>
  <si>
    <t>Div. bekabeling AV</t>
  </si>
  <si>
    <t>Projector Panasonic PT-RQ25 20.000Lm</t>
  </si>
  <si>
    <t>RIGGING CLAMP FOR PROJECTOR</t>
  </si>
  <si>
    <t>Lens Panasonic ET-D75LE10</t>
  </si>
  <si>
    <t>AV Stumpfl 4,88 x 2,74 meter</t>
  </si>
  <si>
    <t>SS HDMI-kabel 1 meter</t>
  </si>
  <si>
    <t>FOH kit</t>
  </si>
  <si>
    <t>Toeeslag ophangpunten Arena</t>
  </si>
  <si>
    <t>Prolyte H30V Heavy duty Base plate 1x1m</t>
  </si>
  <si>
    <t>Prolyte truss H30V  0,71 m</t>
  </si>
  <si>
    <t>Vaccinatiedag - 2025.xls</t>
  </si>
  <si>
    <t>Wielerzesdaagse - 2025.xls</t>
  </si>
  <si>
    <t>Winter Wonderland - 2025.xls</t>
  </si>
  <si>
    <t>Winterlodge - 2025.xls</t>
  </si>
  <si>
    <t>Motortakel incl. ophangpunt + montage 1000kg</t>
  </si>
  <si>
    <t>WK Handbal - 2025.xls</t>
  </si>
  <si>
    <t>Monteur</t>
  </si>
  <si>
    <t>Provisie berekening Q4 2025</t>
  </si>
  <si>
    <t>Evenementen Q4 2025</t>
  </si>
  <si>
    <t>VERREKENING:</t>
  </si>
  <si>
    <t>t/m €1.000.000</t>
  </si>
  <si>
    <t xml:space="preserve"> €1.000.001 t/m 2 mln</t>
  </si>
  <si>
    <t xml:space="preserve"> €2.000.001 &gt;</t>
  </si>
  <si>
    <t>Omzetstaffel provisie te betalen</t>
  </si>
  <si>
    <t>Kwartaal</t>
  </si>
  <si>
    <t>Omzet Q4</t>
  </si>
  <si>
    <t>Uitbetaalde omzet provisie</t>
  </si>
  <si>
    <t>Totale omzet provisie</t>
  </si>
  <si>
    <t/>
  </si>
  <si>
    <t>Som van Bruto-Rel. korting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</si>
</sst>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€&quot;\ #,##0;[Red]&quot;€&quot;\ \-#,##0"/>
    <numFmt numFmtId="8" formatCode="&quot;€&quot;\ #,##0.00;[Red]&quot;€&quot;\ \-#,##0.00"/>
    <numFmt numFmtId="164" formatCode="_ &quot;$U&quot;\ * #,##0.00_ ;_ &quot;$U&quot;\ * \-#,##0.00_ ;_ &quot;$U&quot;\ * &quot;-&quot;??_ ;_ @_ "/>
    <numFmt numFmtId="165" formatCode="_ [$€-2]\ * #,##0.00_ ;_ [$€-2]\ * \-#,##0.00_ ;_ [$€-2]\ * &quot;-&quot;??_ ;_ @_ "/>
    <numFmt numFmtId="166" formatCode="&quot;€&quot;\ #,##0.00"/>
    <numFmt numFmtId="167" formatCode="0.0%"/>
  </numFmts>
  <fonts count="1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sz val="10"/>
      <color theme="0"/>
      <name val="Arial"/>
      <family val="2"/>
    </font>
    <font>
      <sz val="10"/>
      <color theme="1"/>
      <name val="Arial"/>
      <family val="2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26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 tint="0.499984740745262"/>
        <bgColor indexed="64"/>
      </patternFill>
    </fill>
  </fills>
  <borders count="1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164" fontId="2" fillId="0" borderId="0" applyFont="0" applyFill="0" applyBorder="0" applyAlignment="0" applyProtection="0"/>
  </cellStyleXfs>
  <cellXfs count="109">
    <xf numFmtId="0" fontId="0" fillId="0" borderId="0" xfId="0"/>
    <xf numFmtId="0" fontId="0" fillId="0" borderId="1" xfId="0" applyBorder="1"/>
    <xf numFmtId="0" fontId="0" fillId="0" borderId="2" xfId="0" applyBorder="1"/>
    <xf numFmtId="0" fontId="2" fillId="0" borderId="0" xfId="1"/>
    <xf numFmtId="0" fontId="2" fillId="0" borderId="0" xfId="1" applyAlignment="1">
      <alignment horizontal="right"/>
    </xf>
    <xf numFmtId="165" fontId="2" fillId="0" borderId="0" xfId="2" applyNumberFormat="1" applyFont="1" applyFill="1" applyBorder="1" applyAlignment="1" applyProtection="1"/>
    <xf numFmtId="165" fontId="2" fillId="0" borderId="0" xfId="1" applyNumberFormat="1"/>
    <xf numFmtId="165" fontId="2" fillId="0" borderId="0" xfId="2" applyNumberFormat="1" applyFont="1"/>
    <xf numFmtId="0" fontId="3" fillId="0" borderId="0" xfId="1" applyFont="1" applyAlignment="1">
      <alignment horizontal="left"/>
    </xf>
    <xf numFmtId="165" fontId="1" fillId="0" borderId="0" xfId="2" applyNumberFormat="1" applyFont="1" applyAlignment="1">
      <alignment horizontal="left"/>
    </xf>
    <xf numFmtId="166" fontId="0" fillId="0" borderId="0" xfId="0" applyNumberFormat="1"/>
    <xf numFmtId="166" fontId="0" fillId="0" borderId="1" xfId="0" applyNumberFormat="1" applyBorder="1"/>
    <xf numFmtId="0" fontId="0" fillId="0" borderId="6" xfId="0" applyBorder="1"/>
    <xf numFmtId="0" fontId="4" fillId="2" borderId="4" xfId="0" applyFont="1" applyFill="1" applyBorder="1"/>
    <xf numFmtId="0" fontId="4" fillId="0" borderId="4" xfId="0" applyFont="1" applyBorder="1"/>
    <xf numFmtId="0" fontId="2" fillId="2" borderId="3" xfId="0" applyFont="1" applyFill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2" fillId="2" borderId="4" xfId="0" applyFont="1" applyFill="1" applyBorder="1"/>
    <xf numFmtId="0" fontId="2" fillId="0" borderId="4" xfId="0" applyFont="1" applyBorder="1"/>
    <xf numFmtId="165" fontId="2" fillId="2" borderId="4" xfId="2" applyNumberFormat="1" applyFont="1" applyFill="1" applyBorder="1"/>
    <xf numFmtId="165" fontId="2" fillId="0" borderId="4" xfId="2" applyNumberFormat="1" applyFont="1" applyBorder="1"/>
    <xf numFmtId="165" fontId="2" fillId="0" borderId="5" xfId="0" applyNumberFormat="1" applyFont="1" applyBorder="1"/>
    <xf numFmtId="0" fontId="2" fillId="2" borderId="0" xfId="0" applyFont="1" applyFill="1" applyAlignment="1">
      <alignment horizontal="right"/>
    </xf>
    <xf numFmtId="0" fontId="2" fillId="0" borderId="3" xfId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8" xfId="1" applyBorder="1" applyAlignment="1">
      <alignment horizontal="right"/>
    </xf>
    <xf numFmtId="0" fontId="2" fillId="2" borderId="0" xfId="0" applyFont="1" applyFill="1"/>
    <xf numFmtId="0" fontId="2" fillId="0" borderId="4" xfId="1" applyBorder="1"/>
    <xf numFmtId="0" fontId="2" fillId="0" borderId="0" xfId="0" applyFont="1"/>
    <xf numFmtId="0" fontId="2" fillId="0" borderId="9" xfId="1" applyBorder="1"/>
    <xf numFmtId="0" fontId="4" fillId="2" borderId="0" xfId="0" applyFont="1" applyFill="1"/>
    <xf numFmtId="0" fontId="4" fillId="0" borderId="0" xfId="0" applyFont="1"/>
    <xf numFmtId="165" fontId="2" fillId="2" borderId="0" xfId="2" applyNumberFormat="1" applyFont="1" applyFill="1" applyBorder="1"/>
    <xf numFmtId="165" fontId="2" fillId="0" borderId="4" xfId="1" applyNumberFormat="1" applyBorder="1"/>
    <xf numFmtId="165" fontId="2" fillId="0" borderId="0" xfId="2" applyNumberFormat="1" applyFont="1" applyBorder="1"/>
    <xf numFmtId="165" fontId="2" fillId="0" borderId="9" xfId="1" applyNumberFormat="1" applyBorder="1"/>
    <xf numFmtId="165" fontId="2" fillId="0" borderId="0" xfId="0" applyNumberFormat="1" applyFont="1"/>
    <xf numFmtId="165" fontId="2" fillId="0" borderId="5" xfId="1" applyNumberFormat="1" applyBorder="1"/>
    <xf numFmtId="165" fontId="2" fillId="0" borderId="10" xfId="1" applyNumberFormat="1" applyBorder="1"/>
    <xf numFmtId="0" fontId="0" fillId="0" borderId="14" xfId="0" applyBorder="1"/>
    <xf numFmtId="167" fontId="0" fillId="0" borderId="14" xfId="0" applyNumberFormat="1" applyBorder="1"/>
    <xf numFmtId="166" fontId="0" fillId="0" borderId="14" xfId="0" applyNumberFormat="1" applyBorder="1"/>
    <xf numFmtId="0" fontId="6" fillId="3" borderId="14" xfId="0" applyFont="1" applyFill="1" applyBorder="1"/>
    <xf numFmtId="166" fontId="6" fillId="3" borderId="14" xfId="0" applyNumberFormat="1" applyFont="1" applyFill="1" applyBorder="1"/>
    <xf numFmtId="166" fontId="0" fillId="0" borderId="7" xfId="0" applyNumberFormat="1" applyBorder="1"/>
    <xf numFmtId="0" fontId="5" fillId="3" borderId="16" xfId="0" applyFont="1" applyFill="1" applyBorder="1"/>
    <xf numFmtId="166" fontId="5" fillId="3" borderId="17" xfId="0" applyNumberFormat="1" applyFont="1" applyFill="1" applyBorder="1"/>
    <xf numFmtId="0" fontId="0" fillId="0" borderId="15" xfId="0" applyBorder="1"/>
    <xf numFmtId="166" fontId="0" fillId="0" borderId="15" xfId="0" applyNumberFormat="1" applyBorder="1"/>
    <xf numFmtId="166" fontId="0" fillId="3" borderId="15" xfId="0" applyNumberFormat="1" applyFill="1" applyBorder="1"/>
    <xf numFmtId="0" fontId="0" fillId="0" borderId="0" xfId="0" pivotButton="1"/>
    <xf numFmtId="0" fontId="0" fillId="0" borderId="7" xfId="0" applyBorder="1"/>
    <xf numFmtId="0" fontId="9" fillId="0" borderId="0" xfId="0" applyFont="1"/>
    <xf numFmtId="0" fontId="8" fillId="4" borderId="14" xfId="0" applyFont="1" applyFill="1" applyBorder="1"/>
    <xf numFmtId="0" fontId="8" fillId="4" borderId="11" xfId="0" applyFont="1" applyFill="1" applyBorder="1" applyAlignment="1">
      <alignment vertical="center"/>
    </xf>
    <xf numFmtId="0" fontId="8" fillId="4" borderId="11" xfId="0" applyFont="1" applyFill="1" applyBorder="1" applyAlignment="1">
      <alignment horizontal="left" vertical="center" wrapText="1"/>
    </xf>
    <xf numFmtId="0" fontId="8" fillId="4" borderId="15" xfId="0" applyFont="1" applyFill="1" applyBorder="1" applyAlignment="1">
      <alignment horizontal="left" vertical="center" wrapText="1"/>
    </xf>
    <xf numFmtId="0" fontId="8" fillId="4" borderId="12" xfId="0" applyFont="1" applyFill="1" applyBorder="1" applyAlignment="1">
      <alignment horizontal="center" vertical="center" wrapText="1"/>
    </xf>
    <xf numFmtId="9" fontId="8" fillId="4" borderId="15" xfId="0" applyNumberFormat="1" applyFont="1" applyFill="1" applyBorder="1" applyAlignment="1">
      <alignment horizontal="left" vertical="center" wrapText="1"/>
    </xf>
    <xf numFmtId="9" fontId="8" fillId="4" borderId="13" xfId="0" applyNumberFormat="1" applyFont="1" applyFill="1" applyBorder="1" applyAlignment="1">
      <alignment horizontal="left" vertical="center" wrapText="1"/>
    </xf>
    <xf numFmtId="0" fontId="8" fillId="5" borderId="14" xfId="0" applyFont="1" applyFill="1" applyBorder="1"/>
    <xf numFmtId="0" fontId="8" fillId="5" borderId="11" xfId="0" applyFont="1" applyFill="1" applyBorder="1" applyAlignment="1">
      <alignment vertical="center"/>
    </xf>
    <xf numFmtId="0" fontId="8" fillId="5" borderId="11" xfId="0" applyFont="1" applyFill="1" applyBorder="1" applyAlignment="1">
      <alignment horizontal="left" vertical="center" wrapText="1"/>
    </xf>
    <xf numFmtId="0" fontId="8" fillId="5" borderId="15" xfId="0" applyFont="1" applyFill="1" applyBorder="1" applyAlignment="1">
      <alignment horizontal="left" vertical="center" wrapText="1"/>
    </xf>
    <xf numFmtId="0" fontId="8" fillId="5" borderId="12" xfId="0" applyFont="1" applyFill="1" applyBorder="1" applyAlignment="1">
      <alignment horizontal="center" vertical="center" wrapText="1"/>
    </xf>
    <xf numFmtId="9" fontId="8" fillId="5" borderId="15" xfId="0" applyNumberFormat="1" applyFont="1" applyFill="1" applyBorder="1" applyAlignment="1">
      <alignment horizontal="left" vertical="center" wrapText="1"/>
    </xf>
    <xf numFmtId="9" fontId="8" fillId="5" borderId="13" xfId="0" applyNumberFormat="1" applyFont="1" applyFill="1" applyBorder="1" applyAlignment="1">
      <alignment horizontal="left" vertical="center" wrapText="1"/>
    </xf>
    <xf numFmtId="0" fontId="8" fillId="6" borderId="14" xfId="0" applyFont="1" applyFill="1" applyBorder="1"/>
    <xf numFmtId="0" fontId="8" fillId="6" borderId="11" xfId="0" applyFont="1" applyFill="1" applyBorder="1" applyAlignment="1">
      <alignment vertical="center"/>
    </xf>
    <xf numFmtId="0" fontId="8" fillId="6" borderId="11" xfId="0" applyFont="1" applyFill="1" applyBorder="1" applyAlignment="1">
      <alignment horizontal="left" vertical="center" wrapText="1"/>
    </xf>
    <xf numFmtId="0" fontId="8" fillId="6" borderId="15" xfId="0" applyFont="1" applyFill="1" applyBorder="1" applyAlignment="1">
      <alignment horizontal="left" vertical="center" wrapText="1"/>
    </xf>
    <xf numFmtId="0" fontId="8" fillId="6" borderId="12" xfId="0" applyFont="1" applyFill="1" applyBorder="1" applyAlignment="1">
      <alignment horizontal="center" vertical="center" wrapText="1"/>
    </xf>
    <xf numFmtId="9" fontId="8" fillId="6" borderId="15" xfId="0" applyNumberFormat="1" applyFont="1" applyFill="1" applyBorder="1" applyAlignment="1">
      <alignment horizontal="left" vertical="center" wrapText="1"/>
    </xf>
    <xf numFmtId="9" fontId="8" fillId="6" borderId="13" xfId="0" applyNumberFormat="1" applyFont="1" applyFill="1" applyBorder="1" applyAlignment="1">
      <alignment horizontal="left" vertical="center" wrapText="1"/>
    </xf>
    <xf numFmtId="0" fontId="5" fillId="3" borderId="15" xfId="0" applyFont="1" applyFill="1" applyBorder="1"/>
    <xf numFmtId="166" fontId="5" fillId="3" borderId="15" xfId="0" applyNumberFormat="1" applyFont="1" applyFill="1" applyBorder="1"/>
    <xf numFmtId="0" fontId="8" fillId="7" borderId="14" xfId="0" applyFont="1" applyFill="1" applyBorder="1"/>
    <xf numFmtId="0" fontId="8" fillId="7" borderId="15" xfId="0" applyFont="1" applyFill="1" applyBorder="1" applyAlignment="1">
      <alignment vertical="center"/>
    </xf>
    <xf numFmtId="0" fontId="8" fillId="7" borderId="15" xfId="0" applyFont="1" applyFill="1" applyBorder="1" applyAlignment="1">
      <alignment horizontal="left" vertical="center" wrapText="1"/>
    </xf>
    <xf numFmtId="0" fontId="8" fillId="7" borderId="15" xfId="0" applyFont="1" applyFill="1" applyBorder="1" applyAlignment="1">
      <alignment horizontal="center" vertical="center" wrapText="1"/>
    </xf>
    <xf numFmtId="9" fontId="8" fillId="7" borderId="15" xfId="0" applyNumberFormat="1" applyFont="1" applyFill="1" applyBorder="1" applyAlignment="1">
      <alignment horizontal="left" vertical="center" wrapText="1"/>
    </xf>
    <xf numFmtId="10" fontId="0" fillId="0" borderId="14" xfId="0" applyNumberFormat="1" applyBorder="1"/>
    <xf numFmtId="6" fontId="0" fillId="0" borderId="14" xfId="0" applyNumberFormat="1" applyBorder="1"/>
    <xf numFmtId="0" fontId="5" fillId="3" borderId="14" xfId="0" applyFont="1" applyFill="1" applyBorder="1"/>
    <xf numFmtId="166" fontId="5" fillId="3" borderId="14" xfId="0" applyNumberFormat="1" applyFont="1" applyFill="1" applyBorder="1"/>
    <xf numFmtId="8" fontId="5" fillId="0" borderId="14" xfId="0" applyNumberFormat="1" applyFont="1" applyBorder="1"/>
    <xf numFmtId="166" fontId="8" fillId="7" borderId="14" xfId="0" applyNumberFormat="1" applyFont="1" applyFill="1" applyBorder="1"/>
    <xf numFmtId="0" fontId="11" fillId="7" borderId="14" xfId="0" applyFont="1" applyFill="1" applyBorder="1"/>
    <xf numFmtId="166" fontId="11" fillId="7" borderId="14" xfId="0" applyNumberFormat="1" applyFont="1" applyFill="1" applyBorder="1"/>
    <xf numFmtId="0" fontId="8" fillId="8" borderId="15" xfId="0" applyFont="1" applyFill="1" applyBorder="1"/>
    <xf numFmtId="0" fontId="0" fillId="7" borderId="0" xfId="0" applyFill="1"/>
    <xf numFmtId="0" fontId="0" fillId="7" borderId="6" xfId="0" applyFill="1" applyBorder="1"/>
    <xf numFmtId="166" fontId="0" fillId="7" borderId="1" xfId="0" applyNumberFormat="1" applyFill="1" applyBorder="1"/>
    <xf numFmtId="0" fontId="0" fillId="7" borderId="1" xfId="0" applyFill="1" applyBorder="1"/>
    <xf numFmtId="0" fontId="0" fillId="7" borderId="2" xfId="0" applyFill="1" applyBorder="1"/>
    <xf numFmtId="166" fontId="0" fillId="7" borderId="0" xfId="0" applyNumberFormat="1" applyFill="1"/>
    <xf numFmtId="0" fontId="10" fillId="4" borderId="11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5" borderId="11" xfId="0" applyFont="1" applyFill="1" applyBorder="1" applyAlignment="1">
      <alignment horizontal="center" vertical="center"/>
    </xf>
    <xf numFmtId="0" fontId="10" fillId="5" borderId="12" xfId="0" applyFont="1" applyFill="1" applyBorder="1" applyAlignment="1">
      <alignment horizontal="center" vertical="center"/>
    </xf>
    <xf numFmtId="0" fontId="10" fillId="5" borderId="13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2" xfId="0" applyFont="1" applyFill="1" applyBorder="1" applyAlignment="1">
      <alignment horizontal="center" vertical="center"/>
    </xf>
    <xf numFmtId="0" fontId="10" fillId="6" borderId="13" xfId="0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horizontal="center" vertical="center"/>
    </xf>
    <xf numFmtId="0" fontId="10" fillId="7" borderId="12" xfId="0" applyFont="1" applyFill="1" applyBorder="1" applyAlignment="1">
      <alignment horizontal="center" vertical="center"/>
    </xf>
    <xf numFmtId="0" fontId="10" fillId="7" borderId="13" xfId="0" applyFont="1" applyFill="1" applyBorder="1" applyAlignment="1">
      <alignment horizontal="center" vertical="center"/>
    </xf>
    <xf numFmtId="0" fontId="8" fillId="7" borderId="15" xfId="0" applyFont="1" applyFill="1" applyBorder="1" applyAlignment="1">
      <alignment horizontal="center"/>
    </xf>
  </cellXfs>
  <cellStyles count="3">
    <cellStyle name="Standaard" xfId="0" builtinId="0"/>
    <cellStyle name="Standaard 2" xfId="1" xr:uid="{B58262A0-FD08-49F1-BE10-1BB03E241AB3}"/>
    <cellStyle name="Valuta 2" xfId="2" xr:uid="{85E7143E-D834-4BBD-8D57-2DA242263EE9}"/>
  </cellStyles>
  <dxfs count="73">
    <dxf>
      <numFmt numFmtId="166" formatCode="&quot;€&quot;\ #,##0.00"/>
    </dxf>
    <dxf>
      <numFmt numFmtId="166" formatCode="&quot;€&quot;\ #,##0.00"/>
    </dxf>
    <dxf>
      <numFmt numFmtId="166" formatCode="&quot;€&quot;\ #,##0.00"/>
    </dxf>
    <dxf>
      <numFmt numFmtId="166" formatCode="&quot;€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_ [$€-2]\ * #,##0.00_ ;_ [$€-2]\ * \-#,##0.00_ ;_ [$€-2]\ * &quot;-&quot;??_ ;_ @_ 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_ [$€-2]\ * #,##0.00_ ;_ [$€-2]\ * \-#,##0.00_ ;_ [$€-2]\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0"/>
      </font>
      <alignment horizontal="left" vertical="bottom" textRotation="0" wrapText="0" indent="0" justifyLastLine="0" shrinkToFit="0" readingOrder="0"/>
    </dxf>
    <dxf>
      <numFmt numFmtId="166" formatCode="&quot;€&quot;\ #,##0.00"/>
    </dxf>
    <dxf>
      <numFmt numFmtId="166" formatCode="&quot;€&quot;\ #,##0.00"/>
      <fill>
        <patternFill patternType="none">
          <fgColor indexed="64"/>
          <bgColor indexed="65"/>
        </patternFill>
      </fill>
    </dxf>
    <dxf>
      <numFmt numFmtId="166" formatCode="&quot;€&quot;\ #,##0.00"/>
      <border diagonalUp="0" diagonalDown="0" outline="0">
        <left style="thin">
          <color indexed="64"/>
        </left>
        <right/>
        <top/>
        <bottom/>
      </border>
    </dxf>
    <dxf>
      <numFmt numFmtId="166" formatCode="&quot;€&quot;\ #,##0.0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numFmt numFmtId="166" formatCode="&quot;€&quot;\ #,##0.00"/>
    </dxf>
    <dxf>
      <numFmt numFmtId="0" formatCode="General"/>
    </dxf>
    <dxf>
      <numFmt numFmtId="0" formatCode="General"/>
    </dxf>
    <dxf>
      <numFmt numFmtId="166" formatCode="&quot;€&quot;\ #,##0.00"/>
    </dxf>
    <dxf>
      <border diagonalUp="0" diagonalDown="0" outline="0">
        <left style="thin">
          <color indexed="64"/>
        </left>
        <right/>
        <top/>
        <bottom/>
      </border>
    </dxf>
    <dxf>
      <numFmt numFmtId="0" formatCode="General"/>
      <border diagonalUp="0" diagonalDown="0">
        <left style="thin">
          <color indexed="64"/>
        </left>
        <right/>
        <top/>
        <bottom/>
        <vertical/>
        <horizontal/>
      </border>
    </dxf>
    <dxf>
      <numFmt numFmtId="166" formatCode="&quot;€&quot;\ #,##0.00"/>
    </dxf>
    <dxf>
      <numFmt numFmtId="166" formatCode="&quot;€&quot;\ #,##0.00"/>
    </dxf>
    <dxf>
      <numFmt numFmtId="166" formatCode="&quot;€&quot;\ #,##0.00"/>
    </dxf>
    <dxf>
      <numFmt numFmtId="166" formatCode="&quot;€&quot;\ #,##0.00"/>
    </dxf>
    <dxf>
      <numFmt numFmtId="166" formatCode="&quot;€&quot;\ #,##0.00"/>
    </dxf>
    <dxf>
      <numFmt numFmtId="0" formatCode="General"/>
    </dxf>
    <dxf>
      <numFmt numFmtId="0" formatCode="General"/>
    </dxf>
    <dxf>
      <fill>
        <patternFill patternType="solid">
          <fgColor indexed="64"/>
          <bgColor rgb="FF002060"/>
        </patternFill>
      </fill>
    </dxf>
    <dxf>
      <numFmt numFmtId="166" formatCode="&quot;€&quot;\ #,##0.00"/>
    </dxf>
    <dxf>
      <numFmt numFmtId="166" formatCode="&quot;€&quot;\ #,##0.00"/>
      <fill>
        <patternFill patternType="none">
          <fgColor indexed="64"/>
          <bgColor indexed="65"/>
        </patternFill>
      </fill>
    </dxf>
    <dxf>
      <numFmt numFmtId="166" formatCode="&quot;€&quot;\ #,##0.00"/>
      <border diagonalUp="0" diagonalDown="0" outline="0">
        <left style="thin">
          <color indexed="64"/>
        </left>
        <right/>
        <top/>
        <bottom/>
      </border>
    </dxf>
    <dxf>
      <numFmt numFmtId="166" formatCode="&quot;€&quot;\ #,##0.00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/>
        <top/>
        <bottom/>
      </border>
    </dxf>
    <dxf>
      <numFmt numFmtId="166" formatCode="&quot;€&quot;\ #,##0.00"/>
    </dxf>
    <dxf>
      <numFmt numFmtId="0" formatCode="General"/>
    </dxf>
    <dxf>
      <numFmt numFmtId="0" formatCode="General"/>
    </dxf>
    <dxf>
      <numFmt numFmtId="166" formatCode="&quot;€&quot;\ #,##0.00"/>
    </dxf>
    <dxf>
      <border diagonalUp="0" diagonalDown="0" outline="0">
        <left style="thin">
          <color indexed="64"/>
        </left>
        <right/>
        <top/>
        <bottom/>
      </border>
    </dxf>
    <dxf>
      <numFmt numFmtId="0" formatCode="General"/>
      <border diagonalUp="0" diagonalDown="0">
        <left style="thin">
          <color indexed="64"/>
        </left>
        <right/>
        <top/>
        <bottom/>
        <vertical/>
        <horizontal/>
      </border>
    </dxf>
    <dxf>
      <numFmt numFmtId="166" formatCode="&quot;€&quot;\ #,##0.00"/>
    </dxf>
    <dxf>
      <numFmt numFmtId="166" formatCode="&quot;€&quot;\ #,##0.00"/>
    </dxf>
    <dxf>
      <numFmt numFmtId="166" formatCode="&quot;€&quot;\ #,##0.00"/>
    </dxf>
    <dxf>
      <numFmt numFmtId="166" formatCode="&quot;€&quot;\ #,##0.00"/>
    </dxf>
    <dxf>
      <numFmt numFmtId="166" formatCode="&quot;€&quot;\ #,##0.00"/>
    </dxf>
    <dxf>
      <numFmt numFmtId="0" formatCode="General"/>
    </dxf>
    <dxf>
      <numFmt numFmtId="0" formatCode="General"/>
    </dxf>
    <dxf>
      <numFmt numFmtId="166" formatCode="&quot;€&quot;\ #,##0.00"/>
      <fill>
        <patternFill patternType="none">
          <fgColor indexed="64"/>
          <bgColor indexed="65"/>
        </patternFill>
      </fill>
    </dxf>
    <dxf>
      <numFmt numFmtId="166" formatCode="&quot;€&quot;\ #,##0.00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/>
        <top/>
        <bottom/>
      </border>
    </dxf>
    <dxf>
      <numFmt numFmtId="166" formatCode="&quot;€&quot;\ #,##0.00"/>
    </dxf>
    <dxf>
      <numFmt numFmtId="0" formatCode="General"/>
    </dxf>
    <dxf>
      <numFmt numFmtId="0" formatCode="General"/>
    </dxf>
    <dxf>
      <numFmt numFmtId="166" formatCode="&quot;€&quot;\ #,##0.00"/>
    </dxf>
    <dxf>
      <numFmt numFmtId="0" formatCode="General"/>
      <border diagonalUp="0" diagonalDown="0">
        <left style="thin">
          <color indexed="64"/>
        </left>
        <right/>
        <top/>
        <bottom/>
        <vertical/>
        <horizontal/>
      </border>
    </dxf>
    <dxf>
      <numFmt numFmtId="166" formatCode="&quot;€&quot;\ #,##0.00"/>
    </dxf>
    <dxf>
      <numFmt numFmtId="166" formatCode="&quot;€&quot;\ #,##0.00"/>
    </dxf>
    <dxf>
      <numFmt numFmtId="166" formatCode="&quot;€&quot;\ #,##0.00"/>
    </dxf>
    <dxf>
      <numFmt numFmtId="0" formatCode="General"/>
    </dxf>
    <dxf>
      <numFmt numFmtId="0" formatCode="General"/>
    </dxf>
    <dxf>
      <numFmt numFmtId="166" formatCode="&quot;€&quot;\ #,##0.00"/>
      <fill>
        <patternFill patternType="none">
          <fgColor indexed="64"/>
          <bgColor auto="1"/>
        </patternFill>
      </fill>
    </dxf>
    <dxf>
      <numFmt numFmtId="166" formatCode="&quot;€&quot;\ #,##0.00"/>
      <fill>
        <patternFill patternType="none">
          <fgColor indexed="64"/>
          <bgColor auto="1"/>
        </patternFill>
      </fill>
    </dxf>
    <dxf>
      <numFmt numFmtId="166" formatCode="&quot;€&quot;\ #,##0.00"/>
      <fill>
        <patternFill patternType="none">
          <fgColor indexed="64"/>
          <bgColor auto="1"/>
        </patternFill>
      </fill>
    </dxf>
    <dxf>
      <numFmt numFmtId="166" formatCode="&quot;€&quot;\ #,##0.00"/>
      <fill>
        <patternFill patternType="none">
          <fgColor indexed="64"/>
          <bgColor auto="1"/>
        </patternFill>
      </fill>
    </dxf>
    <dxf>
      <numFmt numFmtId="166" formatCode="&quot;€&quot;\ #,##0.00"/>
      <fill>
        <patternFill patternType="none">
          <fgColor indexed="64"/>
          <bgColor auto="1"/>
        </patternFill>
      </fill>
    </dxf>
    <dxf>
      <numFmt numFmtId="166" formatCode="&quot;€&quot;\ #,##0.00"/>
      <fill>
        <patternFill patternType="none">
          <fgColor indexed="64"/>
          <bgColor auto="1"/>
        </patternFill>
      </fill>
    </dxf>
    <dxf>
      <numFmt numFmtId="166" formatCode="&quot;€&quot;\ #,##0.00"/>
      <fill>
        <patternFill patternType="none">
          <fgColor indexed="64"/>
          <bgColor auto="1"/>
        </patternFill>
      </fill>
    </dxf>
    <dxf>
      <numFmt numFmtId="166" formatCode="&quot;€&quot;\ #,##0.0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fill>
        <patternFill patternType="none">
          <fgColor indexed="64"/>
          <bgColor auto="1"/>
        </patternFill>
      </fill>
    </dxf>
    <dxf>
      <numFmt numFmtId="166" formatCode="&quot;€&quot;\ #,##0.00"/>
      <fill>
        <patternFill patternType="none">
          <fgColor indexed="64"/>
          <bgColor auto="1"/>
        </patternFill>
      </fill>
    </dxf>
    <dxf>
      <numFmt numFmtId="166" formatCode="&quot;€&quot;\ #,##0.00"/>
      <fill>
        <patternFill patternType="none">
          <fgColor indexed="64"/>
          <bgColor auto="1"/>
        </patternFill>
      </fill>
    </dxf>
    <dxf>
      <numFmt numFmtId="166" formatCode="&quot;€&quot;\ #,##0.0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k Brokke" refreshedDate="46035.698962152775" createdVersion="8" refreshedVersion="8" minRefreshableVersion="3" recordCount="1818" xr:uid="{CA7F1224-7ABA-4EC6-BD6E-31A8AB35E028}">
  <cacheSource type="worksheet">
    <worksheetSource name="Q3_2025"/>
  </cacheSource>
  <cacheFields count="15">
    <cacheField name="Evenement" numFmtId="0">
      <sharedItems count="9">
        <s v="Albeda College - 2025.xls"/>
        <s v="Eurekaweek - 2025.xls"/>
        <s v="Gastvrij Elektra - 2025.xls"/>
        <s v="Gastvrij Rigging - 2025.xls"/>
        <s v="Gastvrij Stands - 2025.xls"/>
        <s v="Jeugdvakantieland - 2025.xls"/>
        <s v="North Sea Jazz - 2025.xls"/>
        <s v="Premier Padel - 2025.xls"/>
        <s v="Rotterdam Rave - 2025.xls"/>
      </sharedItems>
    </cacheField>
    <cacheField name="Artikelnr" numFmtId="0">
      <sharedItems containsSemiMixedTypes="0" containsString="0" containsNumber="1" containsInteger="1" minValue="1001009" maxValue="9805051" count="231">
        <n v="5022020"/>
        <n v="5022015"/>
        <n v="3001102"/>
        <n v="5020001"/>
        <n v="3001044"/>
        <n v="5022013"/>
        <n v="4801003"/>
        <n v="1010008"/>
        <n v="1010006"/>
        <n v="1010007"/>
        <n v="1010010"/>
        <n v="1010011"/>
        <n v="1007023"/>
        <n v="5030229"/>
        <n v="2004053"/>
        <n v="2004006"/>
        <n v="5030228"/>
        <n v="2004003"/>
        <n v="5030232"/>
        <n v="3001111"/>
        <n v="3001129"/>
        <n v="5030234"/>
        <n v="2004075"/>
        <n v="5030003"/>
        <n v="5031074"/>
        <n v="5031075"/>
        <n v="5031076"/>
        <n v="5031009"/>
        <n v="5010001"/>
        <n v="1007051"/>
        <n v="5030005"/>
        <n v="5021026"/>
        <n v="5022016"/>
        <n v="5022018"/>
        <n v="5022014"/>
        <n v="3098016"/>
        <n v="5030226"/>
        <n v="5022032"/>
        <n v="3002038"/>
        <n v="5022026"/>
        <n v="5022038"/>
        <n v="3002024"/>
        <n v="5022028"/>
        <n v="5022030"/>
        <n v="5021030"/>
        <n v="5022046"/>
        <n v="5040008"/>
        <n v="5040018"/>
        <n v="5022012"/>
        <n v="5020002"/>
        <n v="5022023"/>
        <n v="5010017"/>
        <n v="3002039"/>
        <n v="3001079"/>
        <n v="5020008"/>
        <n v="5022054"/>
        <n v="3002032"/>
        <n v="5020003"/>
        <n v="3002030"/>
        <n v="5022052"/>
        <n v="5022044"/>
        <n v="5020009"/>
        <n v="5020011"/>
        <n v="5020010"/>
        <n v="5020004"/>
        <n v="5022048"/>
        <n v="5040010"/>
        <n v="5022042"/>
        <n v="1003012"/>
        <n v="5010016"/>
        <n v="5040016"/>
        <n v="5010014"/>
        <n v="5040007"/>
        <n v="5022024"/>
        <n v="5020005"/>
        <n v="5030028"/>
        <n v="5030001"/>
        <n v="5030225"/>
        <n v="2004082"/>
        <n v="2004057"/>
        <n v="5031008"/>
        <n v="5031007"/>
        <n v="5031004"/>
        <n v="5031013"/>
        <n v="2004040"/>
        <n v="2004021"/>
        <n v="3002010"/>
        <n v="3002022"/>
        <n v="4801009"/>
        <n v="1008006"/>
        <n v="1008015"/>
        <n v="3001116"/>
        <n v="1001029"/>
        <n v="1002027"/>
        <n v="1009001"/>
        <n v="4920001"/>
        <n v="2001043"/>
        <n v="2001044"/>
        <n v="2001048"/>
        <n v="2004027"/>
        <n v="1002060"/>
        <n v="3001117"/>
        <n v="3001013"/>
        <n v="1002030"/>
        <n v="2004051"/>
        <n v="5031052"/>
        <n v="5031053"/>
        <n v="5031051"/>
        <n v="5031056"/>
        <n v="5031049"/>
        <n v="1005014"/>
        <n v="5031059"/>
        <n v="1007050"/>
        <n v="5010013"/>
        <n v="5021028"/>
        <n v="1005013"/>
        <n v="5040017"/>
        <n v="4001074"/>
        <n v="4001150"/>
        <n v="4001075"/>
        <n v="4001076"/>
        <n v="5040015"/>
        <n v="5020016"/>
        <n v="5031061"/>
        <n v="2098001"/>
        <n v="4001131"/>
        <n v="5040011"/>
        <n v="5040256"/>
        <n v="3099008"/>
        <n v="3001068"/>
        <n v="3001019"/>
        <n v="3001020"/>
        <n v="4001151"/>
        <n v="4001073"/>
        <n v="9805050"/>
        <n v="9805051"/>
        <n v="5031047"/>
        <n v="1098001"/>
        <n v="4001287"/>
        <n v="4001224"/>
        <n v="4098001"/>
        <n v="5040032"/>
        <n v="5040307"/>
        <n v="4001156"/>
        <n v="4001182"/>
        <n v="5022036"/>
        <n v="3001043"/>
        <n v="5031050"/>
        <n v="5031021"/>
        <n v="1007025"/>
        <n v="4001288"/>
        <n v="4001289"/>
        <n v="1009130"/>
        <n v="1003041"/>
        <n v="1003030"/>
        <n v="2001090"/>
        <n v="4001244"/>
        <n v="3002036"/>
        <n v="3001014"/>
        <n v="1001009"/>
        <n v="1002028"/>
        <n v="1008027"/>
        <n v="3001004"/>
        <n v="1009003"/>
        <n v="1002019"/>
        <n v="1003029"/>
        <n v="2001078"/>
        <n v="2004041"/>
        <n v="5040009"/>
        <n v="4001238"/>
        <n v="1007059"/>
        <n v="3001005"/>
        <n v="5031005"/>
        <n v="2001054"/>
        <n v="1007057"/>
        <n v="5040012"/>
        <n v="4621074"/>
        <n v="1001031"/>
        <n v="1001027"/>
        <n v="4001245"/>
        <n v="2004032"/>
        <n v="2004148"/>
        <n v="4001022"/>
        <n v="2001094"/>
        <n v="2001077"/>
        <n v="3001086"/>
        <n v="3001053"/>
        <n v="3001041"/>
        <n v="3001042"/>
        <n v="4001114"/>
        <n v="3001085"/>
        <n v="2001013"/>
        <n v="2001021"/>
        <n v="4611035"/>
        <n v="3002027"/>
        <n v="3002026"/>
        <n v="3001016"/>
        <n v="3002007"/>
        <n v="3002037"/>
        <n v="2002095"/>
        <n v="1010023"/>
        <n v="1008039"/>
        <n v="2002070"/>
        <n v="2002029"/>
        <n v="2002033"/>
        <n v="1007052"/>
        <n v="5022009"/>
        <n v="5021011"/>
        <n v="5021007"/>
        <n v="5021005"/>
        <n v="5021019"/>
        <n v="5021009"/>
        <n v="5021016"/>
        <n v="5022059"/>
        <n v="3098001"/>
        <n v="4802088"/>
        <n v="5020007"/>
        <n v="5021003"/>
        <n v="1007028"/>
        <n v="5021017"/>
        <n v="5030025"/>
        <n v="3001112"/>
        <n v="5031063"/>
        <n v="5031030"/>
        <n v="2002009"/>
        <n v="5020006"/>
        <n v="5022022"/>
        <n v="5022017"/>
        <n v="5022019"/>
        <n v="5021006"/>
        <n v="5021001"/>
      </sharedItems>
    </cacheField>
    <cacheField name="Omschrijving" numFmtId="0">
      <sharedItems count="267">
        <s v="Power supply 50 kW (incl. CEE 125A &amp; Power Consumption) 2d"/>
        <s v="Power supply 12 kW (incl. CEE 32A &amp; Power Consumption) 2d"/>
        <s v="Stroomaansl. 1kW + WCD + Verbruik 1d"/>
        <s v="Wandcontactdoos 1kW"/>
        <s v="Wieland wandcontactdoos tot 3 Kw"/>
        <s v="Power supply 6 kW (incl. CEE 32A &amp; Power Consumption) 2d"/>
        <s v="Nooduitgang verlichting"/>
        <s v="Nooduitgang verlichting pijl naar beneden"/>
        <s v="Nooduitgang verlichting pijl naar rechts"/>
        <s v="Wand montage plaat"/>
        <s v="Systeem montage plaat"/>
        <s v="Prikkabel 10m LED wit"/>
        <s v="Motortakel incl. ophangpunt + montage max 250kg"/>
        <s v="Motortakel 500 kg 20m D8+ excl. ophangpunt"/>
        <s v="Controller motortakel V08 - 32A"/>
        <s v="Handtakel incl. ophangpunt + montage max 250kg"/>
        <s v="Handtakel 500 kg 10m excl. Ophangpunt"/>
        <s v="Voedingskabel via dak (van berging naar ophangpunt)"/>
        <s v="Verlengkabel CEE 16A/230V 3x2,5mm² 25m"/>
        <s v="Verlengkabel CEE 16A/230V 3x2,5mm² 35m"/>
        <s v="Ophangen vlag/banner (max 3m / 20kg)"/>
        <s v="Harp 0.33 ton zwart"/>
        <s v="Zip clip"/>
        <s v="P&amp;D - 3,00(h) m - 3,00(b) per m¹ (zwart)"/>
        <s v="P&amp;D - 3,00(h) m - 3,00(b) per m¹ (wit)"/>
        <s v="P&amp;D - 3,00(h) m - 3,00(b) per m¹ (rood)"/>
        <s v="Prolyte truss X30D 3 meter zwart"/>
        <s v="CLF Ares - floodlight zaal"/>
        <s v="CLF - Hera"/>
        <s v="Multipar LED 150w DMX 3000-6500K"/>
        <s v="Prikkabel 25m LED wit"/>
        <s v="Bekabeling, materiaal en materieel"/>
        <s v="Avolites - Pearl Tiger Touch II console"/>
        <s v="Voedingskabel via dak (van ophangpunt naar zijkant hal)"/>
        <s v="Stroomaansl. 3kW + WCD + Verbruik 2d"/>
        <s v="Power supply 15 kW (incl. CEE 32A &amp; Power Consumption) 2d"/>
        <s v="Power supply 30 kW (incl. CEE 63A &amp; Power Consumption) 2d"/>
        <s v="Power supply 9 kW (incl. CEE 32A &amp; Power Consumption) 2d"/>
        <s v="Vloerkabelbrug Rubber 2K 98x24x5 zwart geel"/>
        <s v="Ophangpunt t.b.v. takel tot 500kg"/>
        <s v="Power supply 20 kW (incl. CEE 32A &amp; Power Consumption) 3d"/>
        <s v="VDK(HK) 32A/20kW 6x230V-CEE"/>
        <s v="Power supply 9 kW (incl. CEE 32A &amp; Power Consumption) 3d"/>
        <s v="Power supply 40 kW (incl. CEE 63A &amp; Power Consumption) 3d"/>
        <s v="Groepenkast (wieland) 63A/40 kw 12x230V/1x400V/16A1x400V/32A"/>
        <s v="Power supply 12 kW (incl. CEE 32A &amp; Power Consumption) 3d"/>
        <s v="Power supply 15 kW (incl. CEE 32A &amp; Power Consumption) 3d"/>
        <s v="Stroomaansl. 3kW + WCD + Verbruik 3d"/>
        <s v="Power supply 6 kW (incl. 2x WCD 230V &amp; Power Consumption) 3d"/>
        <s v="LCD LED Display 43&quot;"/>
        <s v="Design stand (Smartmetals light) !MAX 55 INCH!"/>
        <s v="Verdeelblok 3v wcd"/>
        <s v="Wandcontactdoos 3kW"/>
        <s v="Power supply 6 kW (incl. CEE 32A &amp; Power Consumption) 3d"/>
        <s v="Pendel LED Luxa 30W / 4000K zilver"/>
        <s v="VDK(Cube) 32A/20kW 6x230V-CEE"/>
        <s v="Verloop CEE male/ wieland female"/>
        <s v="Rail + 2 spots LED 20W tri color - 3000K/4000K"/>
        <s v="Power supply 20 kW (incl. 6x WCD 230V &amp; Power Consumption)3d"/>
        <s v="Groepenkast (Cubes) 63A tot 40 kw 1x16A, 2x32A, 12x230V/CEE"/>
        <s v="Contactdoos CEE 16A/400V"/>
        <s v="Groepenkast (Cubes) 32A tot 20 kw 6xCEE 230V"/>
        <s v="Power supply 15 kW (incl. 5x WCD 230V &amp; Power Consumption)3d"/>
        <s v="Power supply 80 kW (incl. CEE 125A &amp; Power Consumption) 3d"/>
        <s v="Rail + 3 spots LED 20W tri color - 3000K/4000K"/>
        <s v="Verdeelkast 32A CEE &gt; 230V schuko"/>
        <s v="Extra spot 20W tri color - 3000K/4000K"/>
        <s v="Contactdoos CEE 32A/400V"/>
        <s v="Power supply 9 kW (incl. 3x WCD 230V &amp; Power Consumption) 3d"/>
        <s v="power supply. 3kW + WCD + Verbruik 3d"/>
        <s v="LCD LED Display 55&quot;"/>
        <s v="Power supply 60 kW (incl. CEE 125A &amp; Power Consumption) 3d"/>
        <s v="Inbouwspot Lika LED 9W 3000K Ø 83mm wit"/>
        <s v="Pendel LED Luxa 30W / 3000K zilver"/>
        <s v="Power connection 3kW + wall socket + consumption"/>
        <s v="Geluidset 2 speakers (incl. headset/handheld)"/>
        <s v="Wall socket adapter 3kW"/>
        <s v="Pendelspot Sis LED 10W par 30 zilver"/>
        <s v="LCD LED Display 32&quot;"/>
        <s v="A0 Verdeelkast 125A Blok+D &gt; 2x63A / 4x32A / 3xCEE / 3x sch."/>
        <s v="Power rail + 3 raillight LED 20W tri color - 3000/4000K"/>
        <s v="Pendel LED Luxa 30W / 3000K zilver (niet in truss!)"/>
        <s v="Power rail + 1 raillight LED 20W tri color - 3000/4000K"/>
        <s v="Pre-Rigging H30V (per meter)"/>
        <s v="Pre-Rigging P36R (per meter)"/>
        <s v="Ophangpunt Staalkabel 5mm tot 150kg"/>
        <s v="Manual chainhoist incl. riggingpoint + assembly max 250kg"/>
        <s v="Kabelset motortakels (set voor 4 takels)"/>
        <s v="Hanging set Reutlinger black"/>
        <s v="Power supply line roof (from storage to riggingpoint)"/>
        <s v="Rigging flag/banner (max 3m / 20kg)"/>
        <s v="Prolyte truss X30D 2 meter zwart"/>
        <s v="Prolyte truss X30D 1 meter zwart"/>
        <s v="Prolyte truss X30D 0,50 meter zwart"/>
        <s v="Prolyte truss X30D Hoek D003 zwart"/>
        <s v="Aluminium Buis 1,5 meter Zwart"/>
        <s v="Double C-clamp"/>
        <s v="Aansluiting klant"/>
        <s v="Groepenkast (wieland) 32A tot 20 kw 9x230V 1x 400V/16A"/>
        <s v="Railspot Sintra LED 15W 3000K zilver"/>
        <s v="LED strip RGB per mtr"/>
        <s v="LED Controller DMX 3 kanaals"/>
        <s v="Contactdoos Cee 400V/16A tot 9kw"/>
        <s v="Railspot Lumina LED 30w tri color zwart"/>
        <s v="Pendel LED Luxa 30 watt/ 3000K zwart"/>
        <s v="TL-armatuur 18 watt 63cm"/>
        <s v="Prolyte truss X30D 0,71 meter zwart"/>
        <s v="Softsteel 2 ton - 1.6 meter incl. harp 3,25 ton"/>
        <s v="Pendel LED Novi 50 watt 3-colour"/>
        <s v="Contactdoos Cee 400V/32A tot 20kw"/>
        <s v="Vloerkabel 3x2,5mm²"/>
        <s v="Pendel LED Luxa 30 watt tri color zwart"/>
        <s v="Softsteel 2 ton - 1 meter incl. harp 3,25 ton"/>
        <s v="Prolyte truss H30V 2 meter alu"/>
        <s v="Prolyte truss H30V 3 meter alu"/>
        <s v="Prolyte truss H30V 1 meter alu"/>
        <s v="Prolyte truss H30V Hoek V003 alu"/>
        <s v="Prolyte truss H30V 0,5 meter alu"/>
        <s v="Hanglamp Para 380 zwart"/>
        <s v="Prolyte truss H30V Hoek V017 alu"/>
        <s v="Kleurtemperatuur 3000K"/>
        <s v="Railspot LED 30W tri color 3000K/4000K"/>
        <s v="Stroomaansl. 1kW + WCD + Verbruik 3d"/>
        <s v="Hanglamp Kooldraad LED"/>
        <s v="Geluidset 4 speakers (incl. headset/handheld)"/>
        <s v="XLR-audiokabel 3pin 1 meter"/>
        <s v="XLR-audiokabel 3pin 3 meter"/>
        <s v="XLR-audiokabel 3pin 10 meter"/>
        <s v="XLR-audiokabel 3pin 15 meter"/>
        <s v="Design stand"/>
        <s v="4voudig-Verlengblok CEE 3x2,5mm² 5m"/>
        <s v="Prolyte truss H30V 0,25 meter alu"/>
        <s v="TRNH34-T(M) - 50x50cm T-stuk"/>
        <s v="Voile wit"/>
        <s v="Desisti Super LED F6 fresnel"/>
        <s v="DMX Controller SDC-6"/>
        <s v="LCD LED Display 65&quot;"/>
        <s v="Design stand (Smartmetals heavy)"/>
        <s v="Verdeelslof 32A tot 20KW(6x230V)"/>
        <s v="Verloop CEE 5p 16A/ Wieland RST"/>
        <s v="Verlengkabel CEE 16A 5x2,5mm² 15 meter"/>
        <s v="Verlengkabel CEE 16A 5x2,5mm² 25 meter"/>
        <s v="Rail + 1 spot LED 20W tri color - 3000K/4000K"/>
        <s v="XLR-audiokabel 3pin 25 meter"/>
        <s v="XLR-audiokabel 3pin 5 meter"/>
        <s v="DMX/XLR verloop 3pins&gt;5pins"/>
        <s v="DMX/XLR verloop 5pins&gt;3pins"/>
        <s v="Prolyte truss H30V 0,29 meter alu"/>
        <s v="Theater doek zwart 7 x 3 mtr"/>
        <s v="DMX Controller DDC-12"/>
        <s v="DMX Booster DB1-4/ 3-5p"/>
        <s v="Allen &amp; Heath SQ5"/>
        <s v="Sennheiser ew300G3 incl. beltpack or handheld"/>
        <s v="DPA 4088"/>
        <s v="Shure sm58"/>
        <s v="K&amp;M microfoon statief"/>
        <s v="DB technologies DVA T12"/>
        <s v="DB technologies S30 active sub"/>
        <s v="db technologies drk-10 frame"/>
        <s v="Assumption audio"/>
        <s v="Panasonic - PT-RZ21K 20.000lm WUXGA 3DLP Laser Projector KIT"/>
        <s v="Panasonic - ET-D3LEW10 (1.3-1.7:1) zoom lens 3-chip DLP KIT"/>
        <s v="Stumpfl - 16:9 Monoblox64 508x294 (488x274)cm front&amp;rear KIT"/>
        <s v="Rigging Clamp for projector"/>
        <s v="Roland V-1HD Seamless videoswitcher"/>
        <s v="LCD LED scherm 24&quot;- full HD 1080p"/>
        <s v="Interspace micro cue 3, 3 port clicker with laserpointer"/>
        <s v="Black Magic SDI/HDMI converter set"/>
        <s v="Laptop HP probook incl. office"/>
        <s v="BSS DI active ar"/>
        <s v="HDMI Spool 50 meter AOC"/>
        <s v="HDMI Spool 100 meter AOC"/>
        <s v="Wentex Pipe &amp; Drape FOH- kit, 15/18 mtr"/>
        <s v="Assumption Video"/>
        <s v="Power supply 30 kW (incl. CEE 63A &amp; Power Consumption) 3d"/>
        <s v="Wieland verlengkabel (vloerkabel) 25 meter 3x 2,5mm²"/>
        <s v="Prolyte truss H30V 0,71 meter alu"/>
        <s v="Prolyte truss X30D Hoek D017 zwart"/>
        <s v="Fresnel - SuperLED F6"/>
        <s v="DMX/XLR verloop 3pins&gt;5pins (groen)"/>
        <s v="DMX/XLR verloop 5pins&gt;3pins (rood)"/>
        <s v="Groepenkast 32A tot 20 kw 9x230V 1x 400V/16A"/>
        <s v="Pendel LED Luxa 30 watt/ 3000K zilver"/>
        <s v="TL-armatuur LED 9 watt 63cm"/>
        <s v="Vivaro vulring Ø 123mm wit"/>
        <s v="Vivaro LED 5W 4000K Ø 75mm wit (korte veer)"/>
        <s v="LCD LED scherm Samsung Pro 55&quot; 4K"/>
        <s v="VDK(WL) 63A/40kW 12x230V/1x400-16A/1x400V-32A"/>
        <s v="Vloerkabel 5x2,5mm²"/>
        <s v="Pendel LED Luxa 30 watt/ 4000K zwart"/>
        <s v="LED strip standaard Wit 4000K per mtr"/>
        <s v="TL-armatuur 30 watt 93cm"/>
        <s v="Inbouwspot Vivaro LED 5W 4000K Ø 75mm zwart"/>
        <s v="Prolyte cirkeltruss X30D 3 meter"/>
        <s v="Aluminium Buis 3 meter Zwart"/>
        <s v="LCD LED Display 49&quot;"/>
        <s v="LCD LED scherm Samsung Pro 32&quot; 4K"/>
        <s v="LED Breedstraler Fenon 55w/4000K zilver"/>
        <s v="Prolyte truss X30D T-stuk D017 zwart"/>
        <s v="LED Breedstr. Reno Pro 150W 3-colour"/>
        <s v="Verloop CEE 3P male/ wieland female"/>
        <s v="LCD LED Display 75&quot;"/>
        <s v="Railspot Lumina LED 30w 4000K zwart"/>
        <s v="Railspot Sintra LED 15w 4000K zwart"/>
        <s v="LCD LED scherm Samsung Pro 75&quot; 4K"/>
        <s v="Double C-clamp Zwart"/>
        <s v="single C-clamp M12 Zwart"/>
        <s v="Trussbeugel  LS3 met 2x scafklem in midden"/>
        <s v="Prolyte truss X30D T-stuk D017 LANG=1m! zwart"/>
        <s v="Voedingskabel truss"/>
        <s v="Wieland verlengkabel (vloerkabel) 5 meter 3x 2,5mm²"/>
        <s v="Wieland verlengkabel (vloerkabel) 10 meter 3x 2,5mm²"/>
        <s v="Wieland verlengkabel (vloerkabel) 15 meter 3x 2,5mm²"/>
        <s v="vloerkabel cat6e"/>
        <s v="Prolyte truss X30D  90º Hoekstuk D003"/>
        <s v="Prolyte truss X30D  T-stuk D017"/>
        <s v="Pendel LED Luxa 30 watt Tri color zilver"/>
        <s v="Groepenkast 125A tot 80kw 2x63A, 4x32A, 6x230V"/>
        <s v="Groepenkast (wieland) 63A tot 40 kw 3x400V/16A 2x400V32A"/>
        <s v="Vloerkabel 5x6mm²"/>
        <s v="Groepenkast 63A tot 40 kw 3x400V/16A 1x400V32A"/>
        <s v="VDK(WL) 32A/20kW 9x230V/1x400V-16A"/>
        <s v="Prolyte truss H30V 3 meter"/>
        <s v="Opbouwvoet 3 fase rail Zilver"/>
        <s v="LED Voeding 24V DC 240W"/>
        <s v="Stroomaansl. 3kW + WCD + Verbruik"/>
        <s v="Prolyte truss H30V 2 meter zwart"/>
        <s v="Prolyte truss H30V  0,71 m zwart"/>
        <s v="Prolyte truss H30V 90 Hoek V003 zwart"/>
        <s v="Kleurtemperatuur 4000K"/>
        <s v="Stroomtoevoerleiding 3 kW"/>
        <s v="Stroomtoevoerleiding 20 kW (incl. CEE 32A)"/>
        <s v="Stroomtoevoerleiding 12 kW (incl. CEE 32A)"/>
        <s v="Stroomtoevoerleiding 9 kW (incl. CEE 32A)"/>
        <s v="Stroomverbruik tijdens showdagen"/>
        <s v="Stroomtoevoerleiding tot 3 kW"/>
        <s v="Stroomtoevoerleiding 60 kW (incl. CEE 125A)"/>
        <s v="Stroomtoevoerleiding 15 kW (incl. CEE 32A)"/>
        <s v="Stroomtoevoerleiding 30 kW (incl. CEE 63A)"/>
        <s v="Power supply line 250A (incl. Powerlock con.)"/>
        <s v="Groepenkast PL-250A"/>
        <s v="Contactdoos Cee 400V/125A tot 80kw"/>
        <s v="Contactdoos CEE 63A/400V"/>
        <s v="Stroomtoevoerleiding 6 kW (incl. CEE 32A)"/>
        <s v="Nooduitgang verlichting pijl naar links"/>
        <s v="Stroomtoevoerleiding 6 kW (incl. CEE 16A)"/>
        <s v="LED Breedstraler Fenon100w"/>
        <s v="Stroomtoevoerleiding 15 kW (incl. CEE 16A)"/>
        <s v="Stroomtoevoerleiding 6 kW (incl. CEE 16A )"/>
        <s v="Stroomtoevoerleiding 40 kW (incl. CEE 63A)"/>
        <s v="Hangpunten controleren / uitkoop"/>
        <s v="4voudig-Verlengblok Shuko 3x1.5mm²  1,5m zw."/>
        <s v="Concrete baseplate 350kg (0.75m x 0.75m) H30V only [1 Piece]"/>
        <s v="Prolyte truss H30V Base Plate alu"/>
        <s v="Prolyte H30V/X30D Heavy duty Base plate 1x1m"/>
        <s v="Groepenkast 63A tot 40 kw 3x400V/16A 2x400V32A"/>
        <s v="Ophangpunt t.b.v. takel tot 1000 kg"/>
        <s v="Wandcontactdoos 3kW in truss"/>
        <s v="Wieland gtst 18/3 male"/>
        <s v="Zwarte gaffa tape 100mm 25mtr"/>
        <s v="Power supply 80 kW (incl. CEE 125A &amp; Power Consumption) 2d"/>
        <s v="Power supply 20 kW (incl. CEE 32A &amp; Power Consumption) 2d"/>
        <s v="Power supply 40 kW (incl. CEE 63A &amp; Power Consumption) 2d"/>
        <s v="Miva ramp blauw"/>
        <s v="Miva kabelgoot  middenstuk"/>
        <s v="Power supply 9 kW (incl. 3x WCD 230V &amp; Power Consumption) 2d"/>
        <s v="Stroomaansl. 3kW + WCD + Verbruik 1d"/>
      </sharedItems>
    </cacheField>
    <cacheField name="Besteld" numFmtId="0">
      <sharedItems containsSemiMixedTypes="0" containsString="0" containsNumber="1" containsInteger="1" minValue="-2" maxValue="3640"/>
    </cacheField>
    <cacheField name="Stuksprijs" numFmtId="166">
      <sharedItems containsSemiMixedTypes="0" containsString="0" containsNumber="1" minValue="-6.3" maxValue="4000"/>
    </cacheField>
    <cacheField name="Brutobedrag" numFmtId="166">
      <sharedItems containsSemiMixedTypes="0" containsString="0" containsNumber="1" minValue="-891.52" maxValue="20965.650000000001"/>
    </cacheField>
    <cacheField name="Bruto - Rel.korting" numFmtId="166">
      <sharedItems containsSemiMixedTypes="0" containsString="0" containsNumber="1" minValue="-891.52" maxValue="13737.21"/>
    </cacheField>
    <cacheField name="Relatiekorting percentage" numFmtId="0">
      <sharedItems containsSemiMixedTypes="0" containsString="0" containsNumber="1" containsInteger="1" minValue="0" maxValue="38"/>
    </cacheField>
    <cacheField name="Groep" numFmtId="0">
      <sharedItems count="4">
        <s v="Elektra"/>
        <s v=""/>
        <s v="Rigging"/>
        <s v="AV"/>
      </sharedItems>
    </cacheField>
    <cacheField name="Artikelprijs" numFmtId="166">
      <sharedItems containsMixedTypes="1" containsNumber="1" minValue="28" maxValue="1100"/>
    </cacheField>
    <cacheField name="Vergelijk" numFmtId="0">
      <sharedItems/>
    </cacheField>
    <cacheField name="Relatie korting" numFmtId="0">
      <sharedItems/>
    </cacheField>
    <cacheField name="Prijs 2" numFmtId="166">
      <sharedItems containsSemiMixedTypes="0" containsString="0" containsNumber="1" minValue="-6.3" maxValue="4000"/>
    </cacheField>
    <cacheField name="Brutobedrag 2" numFmtId="166">
      <sharedItems containsSemiMixedTypes="0" containsString="0" containsNumber="1" minValue="-659.2" maxValue="20355"/>
    </cacheField>
    <cacheField name="Bruto-Rel. korting 2" numFmtId="166">
      <sharedItems containsSemiMixedTypes="0" containsString="0" containsNumber="1" minValue="-659.2" maxValue="13737.2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k Brokke" refreshedDate="46035.698962962961" createdVersion="8" refreshedVersion="8" minRefreshableVersion="3" recordCount="3400" xr:uid="{10BFE4F9-C6D6-40EC-964B-FDCCE408C693}">
  <cacheSource type="worksheet">
    <worksheetSource name="Q1_2025"/>
  </cacheSource>
  <cacheFields count="16">
    <cacheField name="Evenement" numFmtId="0">
      <sharedItems count="19">
        <s v="4AM Festival.xls"/>
        <s v="AAO 2025.xls"/>
        <s v="Art Rotterdam 2025.xls"/>
        <s v="C2C Festival 2025.xls"/>
        <s v="Comic Film &amp; Manga Fest 2025.xls"/>
        <s v="Holiday on Ice 2025.xls"/>
        <s v="Hyrox 2025.xls"/>
        <s v="Infratech 2025 - Elektra.xls"/>
        <s v="Infratech 2025 - Rigging.xls"/>
        <s v="Infratech 2025 - Stands.xls"/>
        <s v="Record &amp; CD Fair 2025.xls"/>
        <s v="Rotterdam Rave 2025.xls"/>
        <s v="Rotterdam Tattoo Convention 2025.xls"/>
        <s v="State of Trance 2025.xls"/>
        <s v="Stoc Expo 2025 - Elektra.xls"/>
        <s v="Stoc Expo 2025 - Rigging.xls"/>
        <s v="Stoc Expo 2025 - Stands.xls"/>
        <s v="Stoffenspektakel 2025.xls"/>
        <s v="VVAL 2025.xls"/>
      </sharedItems>
    </cacheField>
    <cacheField name="Artikelnr" numFmtId="0">
      <sharedItems containsSemiMixedTypes="0" containsString="0" containsNumber="1" containsInteger="1" minValue="1001006" maxValue="9809024" count="357">
        <n v="5021001"/>
        <n v="5031053"/>
        <n v="5031052"/>
        <n v="5031049"/>
        <n v="5031056"/>
        <n v="5031059"/>
        <n v="5030229"/>
        <n v="3098001"/>
        <n v="2098001"/>
        <n v="5301001"/>
        <n v="5031051"/>
        <n v="5031047"/>
        <n v="2002096"/>
        <n v="5031072"/>
        <n v="2001027"/>
        <n v="5010001"/>
        <n v="5030005"/>
        <n v="1007028"/>
        <n v="2002095"/>
        <n v="5031036"/>
        <n v="5031038"/>
        <n v="5031040"/>
        <n v="2002009"/>
        <n v="2004040"/>
        <n v="2004064"/>
        <n v="2004032"/>
        <n v="2004021"/>
        <n v="5022009"/>
        <n v="5020001"/>
        <n v="3098016"/>
        <n v="5021007"/>
        <n v="5021009"/>
        <n v="5021016"/>
        <n v="5020008"/>
        <n v="1007051"/>
        <n v="2004030"/>
        <n v="5020002"/>
        <n v="1008026"/>
        <n v="1010008"/>
        <n v="1010007"/>
        <n v="2004046"/>
        <n v="3001044"/>
        <n v="3001046"/>
        <n v="3001035"/>
        <n v="3001036"/>
        <n v="3001037"/>
        <n v="3001038"/>
        <n v="3001039"/>
        <n v="3001040"/>
        <n v="3001041"/>
        <n v="3001042"/>
        <n v="3001043"/>
        <n v="3001045"/>
        <n v="5040032"/>
        <n v="4001227"/>
        <n v="9805051"/>
        <n v="9805050"/>
        <n v="4001224"/>
        <n v="3001025"/>
        <n v="3001072"/>
        <n v="3001109"/>
        <n v="3001111"/>
        <n v="2004057"/>
        <n v="2004031"/>
        <n v="2004071"/>
        <n v="2004047"/>
        <n v="2004022"/>
        <n v="2004049"/>
        <n v="2004036"/>
        <n v="3002032"/>
        <n v="3002030"/>
        <n v="3002029"/>
        <n v="3002031"/>
        <n v="5020018"/>
        <n v="3001071"/>
        <n v="2001088"/>
        <n v="5031039"/>
        <n v="5031041"/>
        <n v="1007025"/>
        <n v="1007024"/>
        <n v="1098001"/>
        <n v="5030228"/>
        <n v="5021011"/>
        <n v="5030232"/>
        <n v="5020005"/>
        <n v="5020009"/>
        <n v="1001013"/>
        <n v="5020006"/>
        <n v="3001106"/>
        <n v="3001112"/>
        <n v="4001223"/>
        <n v="4001131"/>
        <n v="3001078"/>
        <n v="5030001"/>
        <n v="2002103"/>
        <n v="2002104"/>
        <n v="2004012"/>
        <n v="2004017"/>
        <n v="2004011"/>
        <n v="3001054"/>
        <n v="3001070"/>
        <n v="3001079"/>
        <n v="3001031"/>
        <n v="5031009"/>
        <n v="2001089"/>
        <n v="5031008"/>
        <n v="2001045"/>
        <n v="5031005"/>
        <n v="5031004"/>
        <n v="5031003"/>
        <n v="2001041"/>
        <n v="5031013"/>
        <n v="2001048"/>
        <n v="5030025"/>
        <n v="4098001"/>
        <n v="5031007"/>
        <n v="5031037"/>
        <n v="2002028"/>
        <n v="2001090"/>
        <n v="1008008"/>
        <n v="5021005"/>
        <n v="5030234"/>
        <n v="1002032"/>
        <n v="1099009"/>
        <n v="4801003"/>
        <n v="4001058"/>
        <n v="5040017"/>
        <n v="5031006"/>
        <n v="5031016"/>
        <n v="5031017"/>
        <n v="5031018"/>
        <n v="5031030"/>
        <n v="3001053"/>
        <n v="5010013"/>
        <n v="5031061"/>
        <n v="5031057"/>
        <n v="5031050"/>
        <n v="5031063"/>
        <n v="2004074"/>
        <n v="3002010"/>
        <n v="3002011"/>
        <n v="5021003"/>
        <n v="1007023"/>
        <n v="1010083"/>
        <n v="3002022"/>
        <n v="1005013"/>
        <n v="3002024"/>
        <n v="1001021"/>
        <n v="5010016"/>
        <n v="3001047"/>
        <n v="3001051"/>
        <n v="1001028"/>
        <n v="1005015"/>
        <n v="3002039"/>
        <n v="4001282"/>
        <n v="4001071"/>
        <n v="5040016"/>
        <n v="2004050"/>
        <n v="2004003"/>
        <n v="2004039"/>
        <n v="2004055"/>
        <n v="2004041"/>
        <n v="2004056"/>
        <n v="3002021"/>
        <n v="1003012"/>
        <n v="3001084"/>
        <n v="3002033"/>
        <n v="5020004"/>
        <n v="2002007"/>
        <n v="2002006"/>
        <n v="2002005"/>
        <n v="5031031"/>
        <n v="2004015"/>
        <n v="2004089"/>
        <n v="2004010"/>
        <n v="5031035"/>
        <n v="5031044"/>
        <n v="2004029"/>
        <n v="1003011"/>
        <n v="5010017"/>
        <n v="1009130"/>
        <n v="3001099"/>
        <n v="1001031"/>
        <n v="1003030"/>
        <n v="2004051"/>
        <n v="1002020"/>
        <n v="1002019"/>
        <n v="5021017"/>
        <n v="5021019"/>
        <n v="5020003"/>
        <n v="5020007"/>
        <n v="5030225"/>
        <n v="1098002"/>
        <n v="1001019"/>
        <n v="3001069"/>
        <n v="3002018"/>
        <n v="1010001"/>
        <n v="1001024"/>
        <n v="1001015"/>
        <n v="5022012"/>
        <n v="5021034"/>
        <n v="5022025"/>
        <n v="5022047"/>
        <n v="5022027"/>
        <n v="5022049"/>
        <n v="5022050"/>
        <n v="5022029"/>
        <n v="5022051"/>
        <n v="5022031"/>
        <n v="5022053"/>
        <n v="5022033"/>
        <n v="5022055"/>
        <n v="5022039"/>
        <n v="5022043"/>
        <n v="5022045"/>
        <n v="5030226"/>
        <n v="5030230"/>
        <n v="5022035"/>
        <n v="5022007"/>
        <n v="5021032"/>
        <n v="5021026"/>
        <n v="5022017"/>
        <n v="5031015"/>
        <n v="5021020"/>
        <n v="5022024"/>
        <n v="4920002"/>
        <n v="5022014"/>
        <n v="5010014"/>
        <n v="1005014"/>
        <n v="5040221"/>
        <n v="4001255"/>
        <n v="5040217"/>
        <n v="5040010"/>
        <n v="5040018"/>
        <n v="3002023"/>
        <n v="5040011"/>
        <n v="5040009"/>
        <n v="5022037"/>
        <n v="3001013"/>
        <n v="4001034"/>
        <n v="5040007"/>
        <n v="5040003"/>
        <n v="5040012"/>
        <n v="4001182"/>
        <n v="5040015"/>
        <n v="5040256"/>
        <n v="5040008"/>
        <n v="4001263"/>
        <n v="4001122"/>
        <n v="5040219"/>
        <n v="5020011"/>
        <n v="5010002"/>
        <n v="2002033"/>
        <n v="2004027"/>
        <n v="1007057"/>
        <n v="1002060"/>
        <n v="2001094"/>
        <n v="2001044"/>
        <n v="5301010"/>
        <n v="5031058"/>
        <n v="2004006"/>
        <n v="2004082"/>
        <n v="5040001"/>
        <n v="2004075"/>
        <n v="2003007"/>
        <n v="1009004"/>
        <n v="4001244"/>
        <n v="2002036"/>
        <n v="1001011"/>
        <n v="2001042"/>
        <n v="4001245"/>
        <n v="1009001"/>
        <n v="2002010"/>
        <n v="2002084"/>
        <n v="1001009"/>
        <n v="1001010"/>
        <n v="2004018"/>
        <n v="4001176"/>
        <n v="4001118"/>
        <n v="4001084"/>
        <n v="4001205"/>
        <n v="4001105"/>
        <n v="1008006"/>
        <n v="5101011"/>
        <n v="2002001"/>
        <n v="2001079"/>
        <n v="2004045"/>
        <n v="3001059"/>
        <n v="3001021"/>
        <n v="4001230"/>
        <n v="4001232"/>
        <n v="5040220"/>
        <n v="4001037"/>
        <n v="5040014"/>
        <n v="5040209"/>
        <n v="4001156"/>
        <n v="5040216"/>
        <n v="4001110"/>
        <n v="4001124"/>
        <n v="4001234"/>
        <n v="5021033"/>
        <n v="5021004"/>
        <n v="3001101"/>
        <n v="5021030"/>
        <n v="3001102"/>
        <n v="4001138"/>
        <n v="4001101"/>
        <n v="1007034"/>
        <n v="5031022"/>
        <n v="5031020"/>
        <n v="3002019"/>
        <n v="3001002"/>
        <n v="2001053"/>
        <n v="2001054"/>
        <n v="1001027"/>
        <n v="1001006"/>
        <n v="1002002"/>
        <n v="1005004"/>
        <n v="4001123"/>
        <n v="9809024"/>
        <n v="5031001"/>
        <n v="2001093"/>
        <n v="2001006"/>
        <n v="2001003"/>
        <n v="2001013"/>
        <n v="4001087"/>
        <n v="4001090"/>
        <n v="1003024"/>
        <n v="4001242"/>
        <n v="1007056"/>
        <n v="4001142"/>
        <n v="4001157"/>
        <n v="1008046"/>
        <n v="5101007"/>
        <n v="9805099"/>
        <n v="2001043"/>
        <n v="1007043"/>
        <n v="4720011"/>
        <n v="5301009"/>
        <n v="5022058"/>
        <n v="3002036"/>
        <n v="5022056"/>
        <n v="5022016"/>
        <n v="5021006"/>
        <n v="5021018"/>
        <n v="5022013"/>
        <n v="5021010"/>
        <n v="5021012"/>
        <n v="5022018"/>
        <n v="5022019"/>
        <n v="5022021"/>
        <n v="5022022"/>
        <n v="5040210"/>
        <n v="2001016"/>
        <n v="2001052"/>
        <n v="2001051"/>
        <n v="3001005"/>
      </sharedItems>
    </cacheField>
    <cacheField name="Omschrijving" numFmtId="0">
      <sharedItems count="449">
        <s v="Stroomaansl. 3kW + WCD + Verbruik 1d"/>
        <s v="Prolyte truss H30V 3 meter alu"/>
        <s v="Prolyte truss H30V 2 meter alu"/>
        <s v="Prolyte truss H30V 0,5 meter alu"/>
        <s v="Prolyte truss H30V Hoek V003 alu"/>
        <s v="Prolyte truss H30V Hoek V017 alu"/>
        <s v="Motortakel incl. ophangpunt + montage max 250kg"/>
        <s v="Floodlight HQI - 2000W Asym."/>
        <s v="Gordijnen 3 x 8 mtr."/>
        <s v="Gordijnen 3 x 6 mtr."/>
        <s v="Transport vice versa"/>
        <s v="Prolyte truss H30V 1 meter alu"/>
        <s v="Prolyte truss H30V 0,29 meter alu"/>
        <s v="Prolyte truss H30V 1 meter"/>
        <s v="Prolyte truss H30V Hoek V005 alu"/>
        <s v="Prolyte truss Spacer 3 cm"/>
        <s v="Luxibel wash BP9Z"/>
        <s v="LED Moving Head Clay Paky Sharpy X-Frame"/>
        <s v="Grand MA3 Licht regeltafel"/>
        <s v="Voedingskabel via dak (van ophangpunt naar zijkant hal)"/>
        <s v="LED Breedstraler Fenon100w"/>
        <s v="Prolyte truss H30V 3 meter"/>
        <s v="Prolyte truss H30V 0,5 meter zwart"/>
        <s v="Prolyte truss H30V 1 meter zwart"/>
        <s v="Prolyte truss H30V 3 meter zwart"/>
        <s v="Prolyte truss H30V Heavy duty Base plate"/>
        <s v="Aluminium Buis 1,5 meter Zwart"/>
        <s v="Aluminium Buis 4 meter Zwart"/>
        <s v="Double C-clamp Zwart"/>
        <s v="Double C-clamp"/>
        <s v="Stroomtoevoerleiding 3 kW"/>
        <s v="Wandcontactdoos 1kW"/>
        <s v="Vloerkabelbrug Rubber 2K 98x24x5 zwart geel"/>
        <s v="Stroomtoevoerleiding 12 kW (incl. CEE 32A)"/>
        <s v="Stroomtoevoerleiding 15 kW (incl. CEE 32A)"/>
        <s v="Stroomtoevoerleiding 30 kW (incl. CEE 63A)"/>
        <s v="Rail + 2 spots LED 20W tri color - 3000K/4000K"/>
        <s v="Multipar LED 150w DMX 3000-6500K"/>
        <s v="Tent Clamp SWL 150Kg Zwart"/>
        <s v="Wandcontactdoos 3kW"/>
        <s v="LED Tube White 22w/ 155cm"/>
        <s v="Nooduitgang verlichting pijl naar beneden"/>
        <s v="Nooduitgang verlichting pijl naar rechts"/>
        <s v="Aarding truss 6mm 15 meter"/>
        <s v="Wieland wandcontactdoos tot 3 Kw"/>
        <s v="Wieland verdeler 1in3uit"/>
        <s v="Wieland verlengkabel 1 meter 3x 1,5mm²"/>
        <s v="Wieland verlengkabel 2 meter 3x 1,5mm²"/>
        <s v="Wieland verlengkabel 3 meter 3x 1,5mm²"/>
        <s v="Wieland verlengkabel 5 meter 3x 1,5mm²"/>
        <s v="Wieland verlengkabel 7,5 meter 3x 1,5mm²"/>
        <s v="Wieland verlengkabel 10 meter 3x 1,5mm²"/>
        <s v="Wieland verlengkabel (vloerkabel) 10 meter 3x 2,5mm²"/>
        <s v="Wieland verlengkabel (vloerkabel) 15 meter 3x 2,5mm²"/>
        <s v="Wieland verlengkabel (vloerkabel) 25 meter 3x 2,5mm²"/>
        <s v="Schuko stekker--&gt;wieland voedingskabel 3x 2,5mm²"/>
        <s v="Yamaha DM3 Dante mixer"/>
        <s v="Sennheiser ew300G3 incl. beltpack or handheld"/>
        <s v="L-acoustics LA4X incl. AES card"/>
        <s v="L-acoustics X12"/>
        <s v="L-acoustics xl12 longbracket x12"/>
        <s v="K&amp;M Luidsprekerstatief 4x"/>
        <s v="Audio bekabeling"/>
        <s v="Wired hand microfoon Sennheiser e835s"/>
        <s v="Empire - Mic. clamp"/>
        <s v="Allen &amp; Heath SQ6 mixer"/>
        <s v="Streamdeck XL incl. Hp laptop"/>
        <s v="DMX/XLR verloop 5pins&gt;3pins"/>
        <s v="DMX/XLR verloop 3pins&gt;5pins"/>
        <s v="DMX Booster DB1-4/ 3-5p"/>
        <s v="Verlengkabel shuko 3x2.5mm² 10 meter"/>
        <s v="Verlengkabel CEE 16A/230V 3x2,5mm² 10m"/>
        <s v="Verlengkabel CEE 16A/230V 3x2,5mm² 15m"/>
        <s v="Verlengkabel CEE 16A/230V 3x2,5mm² 25m"/>
        <s v="OphangSet Reutlinger zwart"/>
        <s v="single C-clamp met hijsoog M12 Zwart"/>
        <s v="Tuidraad 4mm - 4 meter zwart WLL 0,19T"/>
        <s v="Harp 1 ton zwart"/>
        <s v="Reutlinger Oog voor tuidraad M12"/>
        <s v="Tuidraad 5mm - 4 meter zwart WLL 0,29T"/>
        <s v="Aluminium Buis 2 meter"/>
        <s v="Groepenkast (Cubes) 63A tot 40 kw"/>
        <s v="Groepenkast (Cubes) 32A tot 20 kw 6xCEE 230V"/>
        <s v="Groepenkast (hangkast) 32A tot 20 kw 6xCEE 230V"/>
        <s v="Verdeelslof (SA blok) 32A --&gt; 1x 230V/16A"/>
        <s v="4voudig-Verlengblok CEE 3x2,5mm² 15m"/>
        <s v="Prolyte cirkeltruss X30D 8 meter zwart"/>
        <s v="Prolyte truss H30V 2 meter zwart"/>
        <s v="Prolyte truss H30V Hoek V003 zwart"/>
        <s v="Prikkabel 25m LED wit"/>
        <s v="Prikkabel 15m LED wit"/>
        <s v="Luxibel BPar180RGBW v2"/>
        <s v="CLF - Ares Led wash 43gr"/>
        <s v="ETC S4 - Junior Profile 575W  25-50° zoom"/>
        <s v="Bekabeling armaturen"/>
        <s v="Handtakel incl. ophangpunt + montage max 250kg"/>
        <s v="Stroomtoevoerleiding 20 kW (incl. CEE 32A)"/>
        <s v="Voedingskabel via dak (van berging naar ophangpunt)"/>
        <s v="Whole hog Licht regeltafel"/>
        <s v="SPEAKER SYSTEM AED AUDIO FLEX6"/>
        <s v="YOKE FOR AUDIO FLEX6"/>
        <s v="LED ARRI FRESNEL L7C P.O. - BLACK - 4 LEAF BARNDOOR"/>
        <s v="Rail + 1 spot LED 20W tri color - 3000K/4000K"/>
        <s v="Rail + 3 spots LED 20W tri color - 3000K/4000K"/>
        <s v="Railspot Lumina LED 20w tri color zilver"/>
        <s v="Wall socket adapter Wieland &gt; 2x Schuko + backplate [White]"/>
        <s v="Verloop Schuko male/ CEE female"/>
        <s v="4voudig-Verlengblok Shuko 3x1.5mm²  1,5m zw."/>
        <s v="DMX Booster DB1-8/ 3p"/>
        <s v="Lichttafel showtec SDC 6"/>
        <s v="Verlengkabel CEE 32A 5x6mm² 50 meter"/>
        <s v="Pre-Rigging P36R (per meter)"/>
        <s v="Pre-Rigg P36R 1 m zwart"/>
        <s v="Pre-Rigg P36R 3 m zwart"/>
        <s v="Softsteel 2 ton - 1,6 meter"/>
        <s v="Harp 3,25 ton"/>
        <s v="Softsteel 2 ton - 1 meter"/>
        <s v="Wieland verlengkabel 5 meter 3x 1,5mm² wit"/>
        <s v="4voudig-Verlengblok CEE 3x2,5mm² 10m"/>
        <s v="Verloop CEE male/ wieland female"/>
        <s v="Verloop 32A/63A"/>
        <s v="Prolyte truss X30D 3 meter zwart"/>
        <s v="Prolyte truss X30D 2 meter zwart"/>
        <s v="Prolyte truss X30D 0,71 meter zwart"/>
        <s v="Prolyte truss X30D 0,50 meter zwart"/>
        <s v="Prolyte truss X30D 0,29 meter zwart"/>
        <s v="Prolyte truss X30D Hoek D003 zwart"/>
        <s v="LED MOVING HEAD CLAY PAKY MIDI-B"/>
        <s v="Grand MA3  Licht regeltafel"/>
        <s v="Prolyte truss X30D 1 meter zwart"/>
        <s v="Gordijnen 3 x 7"/>
        <s v="Prolyte truss H30V 0,71 meter zwart"/>
        <s v="Prolyte truss H30V  0,50 m zwart"/>
        <s v="Spectral M800 LED 65 watt RGBW"/>
        <s v="Stroomtoevoerleiding 9 kW (incl. CEE 32A)"/>
        <s v="Luxibel B Par180RGBW v2"/>
        <s v="Ophangen vlag/banner (max 3m / 20kg)"/>
        <s v="Pendel LED Luxa 30 watt tri color zilver"/>
        <s v="Nooduitgang verlichting"/>
        <s v="Allen &amp; Heath SQ5 mixer"/>
        <s v="DPA 4088"/>
        <s v="L-acoustics SB18m"/>
        <s v="L-acoustics 8XT of vergelijkbaar op statief"/>
        <s v="Audio - Centrale regie"/>
        <s v="Apple i-Pad Air2 64Gb Space Gray"/>
        <s v="Geluidset 4 speakers (incl. headset/handheld)"/>
        <s v="Pioneer DJM-900 nexus2"/>
        <s v="Prolyte truss X30D 0,85 meter zwart"/>
        <s v="Prolyte truss X30D Hoek D007 zwart"/>
        <s v="Prolyte truss X30D Hoek D012 zwart"/>
        <s v="Prolyte truss X30D Hoek D013 zwart"/>
        <s v="Prolyte truss X30D Base Plate zwart"/>
        <s v="Wieland verlengkabel (vloerkabel) 5 meter 3x 2,5mm²"/>
        <s v="Mini Led profile raillight - FELI0290"/>
        <s v="Railspot LED 30W tri color 3000K/4000K"/>
        <s v="Prolyte truss H30V 0,25 meter alu"/>
        <s v="Prolyte truss H30V Hoek V012 alu"/>
        <s v="TRNH34-T(M) - (50x50 T-stuk)"/>
        <s v="Prolyte truss H30V 0,71 meter alu"/>
        <s v="Prolyte truss H30V Base Plate alu"/>
        <s v="(PRIJS) Kanalenlift ALP 620 max 6 meter"/>
        <s v="Railspot Sintra LED 15w 3000K zwart"/>
        <s v="Aansluiting klant"/>
        <s v="Dimmer 1 channel 2,3 Kw"/>
        <s v="Hanglamp enkelt vitting E27 zwart"/>
        <s v="Lichtbron Kooldraad LED"/>
        <s v="Stroomtoevoerleiding 6 kW (incl. CEE 32A)"/>
        <s v="Lichttafel showtec SDS 6"/>
        <s v="Prikkabel 10m LED wit"/>
        <s v="Camita LED Light, 24 gr, 15W.,3000K"/>
        <s v="Showtec TED Pack Single - Dimmerpack 500W"/>
        <s v="Wandcontactdoos inbouw wit / zwart"/>
        <s v="Groepenkast 32A tot 20 kw 9x230V 1x 400V/16A"/>
        <s v="Groepenkast (wieland) 32A tot 20 kw 9x230V 1x 400V/16A"/>
        <s v="Hanglamp Kooldraad LED"/>
        <s v="Groepenkast 63A tot 40 kw 12x230V/1x400V/16A 1x400V/32A"/>
        <s v="Railspot Milano LED 30w 3000K zwart dimbaar"/>
        <s v="Pendel LED Luxa 30 watt/ 3000K zilver"/>
        <s v="Pendel LED Luxa 30W / 3000K zilver"/>
        <s v="Wieland verdeler 1in5uit"/>
        <s v="Verloop Wieland male/ Schuko Contra stekker"/>
        <s v="VDK(Cube) 32A/20kW 6x230V-CEE"/>
        <s v="SPEAKER SYSTEM L-ACOUSTICS X12"/>
        <s v="AMPLIFIER L-ACOUSTICS LA4X"/>
        <s v="EV ZX1 + trussmount"/>
        <s v="Labgruppen FP2600, versterker"/>
        <s v="Speaker Amate audio N26P"/>
        <s v="Versterker Crown XLi800 800w 2 kanaal"/>
        <s v="Geluidset 2 speakers (incl. headset/handheld)"/>
        <s v="Harp 3,25 ton zwart"/>
        <s v="Handtakel 500 kg 10m excl. Ophangpunt"/>
        <s v="Railspot 3Sintra 15W 3000K zwart dimbaar"/>
        <s v="Aluminium Buis 1 meter Zwart"/>
        <s v="Aluminium Buis 2 meter Zwart"/>
        <s v="Aluminium Buis 3 meter Zwart"/>
        <s v="Aluminium Buis 5 meter Zwart"/>
        <s v="Groepenkast (wieland) 32A tot 20 kw 8x230V"/>
        <s v="Inbouwspot Lika LED 9W 3000K Ø 83mm wit"/>
        <s v="Audio cables"/>
        <s v="RCF art 732MK4 Active luidspreker 12&quot; + 1.4&quot; driver"/>
        <s v="RCF art bracket"/>
        <s v="Pioneer DJM-A9 mixer"/>
        <s v="Pioneer CDJ-3000"/>
        <s v="DB technologies DVX DM15 als dj monitor"/>
        <s v="Blacklight armatuur"/>
        <s v="Verloop wieland male/ CEE female"/>
        <s v="Groepenkast (Cubes) 125A tot 80kw 2x63A, 4x32A, 6x230V/CEE"/>
        <s v="Contactdoos CEE 32A/400V"/>
        <s v="Prolyte truss H30V 2 meter"/>
        <s v="Luxibel B PAR180RGBW"/>
        <s v="Bekabeling set"/>
        <s v="Steel 6mm 0,5 Ton - 1 meter"/>
        <s v="Spanband ratel/haak"/>
        <s v="Zelfrijdende lift ALP 9.5 meter werkhoogte"/>
        <s v="Steel 0,5 ton - 1 meter incl. harp 1 ton"/>
        <s v="Prolyte truss H30V 0,29 meter zwart"/>
        <s v="Prolyte truss H30V Hoek V017 zwart"/>
        <s v="Ophangpunt Staalkabel 8mm tot 250kg"/>
        <s v="Reutlinger Oog voor tuidraad M20"/>
        <s v="Uitzetten per punt"/>
        <s v="Inbouwspot Lika LED 9W 4000K Ø 83mm wit"/>
        <s v="Pendel LED Luxa 30W / 4000K zilver"/>
        <s v="TL-armatuur LED 9 watt 63cm"/>
        <s v="Magneten tbv spanningsrail"/>
        <s v="Wieland verdeler (stift) 1in1uit"/>
        <s v="Railspot Lumina LED 30w 4000K zwart"/>
        <s v="Inbouwspot Vivaro LED 5W 4000K Ø 75mm wit"/>
        <s v="Softsteel 2 ton - 1 meter incl. harp 3,25 ton"/>
        <s v="Pendel LED Luxa 30 watt/ 4000K zilver"/>
        <s v="Stroomtoevoerleiding 40 kW (incl. CEE 63A)"/>
        <s v="Stroomtoevoerleiding 60 kW (incl. CEE 125A)"/>
        <s v="Contactdoos CEE 16A/400V"/>
        <s v="Contactdoos CEE 63A/400V"/>
        <s v="Uitzetten ABN hal 2 t/m 5"/>
        <s v="Ophangpunt Staalkabel 5mm tot 150kg"/>
        <s v="Ballastblok - 450 kg tbv Prolyte H30V"/>
        <s v="Curtain - black - 1,50(h) x 6,00(w) m"/>
        <s v="Transport"/>
        <s v="Credit factuur"/>
        <s v="Railstraler Wally LED 4000K 34 watt wit"/>
        <s v="Elektrische schaarhoogwerker"/>
        <s v="Wieland wandcontactdoos tot 3 Kw wit"/>
        <s v="Verdeelslof 32A tot 20 kw 6x230V/16A"/>
        <s v="Kabelgoot per meter wit"/>
        <s v="Railspot Sintra LED 15w 4000K zilver"/>
        <s v="Verdeelblok 3v wcd"/>
        <s v="Nooduitgang verlichting incl. stroomtoevoer"/>
        <s v="Stroomaansl. 3kW + WCD + Verbruik 4d"/>
        <s v="Stroomaansl. 3kW + WCD + Verbruik"/>
        <s v="Power supply 6 kW (incl. CEE 32A &amp; Power Consumption) 4d"/>
        <s v="Power supply 6 kW (incl. 2x WCD 230V &amp; Power Consumption) 4d"/>
        <s v="Power supply 9 kW (incl. CEE 32A &amp; Power Consumption) 4d"/>
        <s v="Power supply 9 kW (incl. 3x WCD 230V &amp; Power Consumption) 4d"/>
        <s v="Power supply 12 kW (incl. 4x WCD 230V &amp; Power Consumption)3d"/>
        <s v="Power supply 12 kW (incl. CEE 32A &amp; Power Consumption) 4d"/>
        <s v="Power supply 12 kW (incl. 4x WCD 230V &amp; Power Consumption)4d"/>
        <s v="Power supply 15 kW (incl. CEE 32A &amp; Power Consumption) 4d"/>
        <s v="Power supply 15 kW (incl. 5x WCD 230V &amp; Power Consumption)4d"/>
        <s v="Power supply 20 kW (incl. CEE 32A &amp; Power Consumption) 4d"/>
        <s v="Power supply 20 kW (incl. 6x WCD 230V &amp; Power Consumption)4d"/>
        <s v="Power supply 40 kW (incl. CEE 63A &amp; Power Consumption) 4d"/>
        <s v="Power supply 60 kW (incl. CEE 125A &amp; Power Consumption) 4d"/>
        <s v="Power supply 80 kW (incl. CEE 125A &amp; Power Consumption) 4d"/>
        <s v="Ophangpunt t.b.v. takel tot 500kg"/>
        <s v="Inhangen motortakel incl. ophangpunt, excl huur"/>
        <s v="Power supply 25 kW (incl. CEE 63A &amp; Power Consumption) 4d"/>
        <s v="Stroomaansl. 3kW + WCD"/>
        <s v="Stroomaansl. 1kW + WCD + Verbruik 4d"/>
        <s v="Stroomtoevoerleiding tot 3 kW"/>
        <s v="Power connection 3kW + wall socket + consumption"/>
        <s v="Power supply 20 kW (incl. CEE 32A &amp; Power Consumption) 2d"/>
        <s v="Ballastblok - 450 kg tbv prolute 30V"/>
        <s v="Prolyte truss X30D Hoek D005 zwart"/>
        <s v="Uitkoop 55 x riggingpunt"/>
        <s v="Doorhuur Riggingpunten Aston Brothers"/>
        <s v="Stroomtoevoerleiding 80 kW (incl. CEE 125A)"/>
        <s v="SPECIAAL"/>
        <s v="Contactdoos Cee 400V/32A tot 20kw"/>
        <s v="Power supply 9 kW (incl. CEE 32A &amp; Power Consumption) 2d"/>
        <s v="Pendelspot Sis LED 10W par 30 zilver"/>
        <s v="Hanglamp Para 380 zwart"/>
        <s v="Iiyama 65&quot; touchscreen"/>
        <s v="Design stand (Smartmetals heavy)"/>
        <s v="MiniPC Intel"/>
        <s v="LCD LED Display 55&quot;"/>
        <s v="Design stand (Smartmetals light) !MAX 55 INCH!"/>
        <s v="Groepenkast (wieland) 63A tot 40 kw 12x230V/1x400V/16A"/>
        <s v="LCD LED Display 65&quot;"/>
        <s v="LCD LED Display 49&quot;"/>
        <s v="Power supply 30 kW (incl. CEE 63A &amp; Power Consumption) 4d"/>
        <s v="Vloerkabel 3x2,5mm²"/>
        <s v="vloerkabel cat5e"/>
        <s v="LCD LED Display 32&quot;"/>
        <s v="Geluidset 2 speakers"/>
        <s v="LCD LED Display 75&quot;"/>
        <s v="Design stand"/>
        <s v="Design stand (Smartmetals light)"/>
        <s v="LCD LED Display 43&quot;"/>
        <s v="Wireless handheld mic. + ontvanger Sennheiser"/>
        <s v="LED-scherm Samsung Pro 43&quot; QM43R-B 4K"/>
        <s v="Iiyama 43&quot; touchscreen"/>
        <s v="Verdeelkast 32A CEE &gt; 230V schuko"/>
        <s v="Pendel LED Novi 50 watt 3-colour"/>
        <s v="Prolyte truss H30V 90 Hoek V003 zwart"/>
        <s v="Softsteel 2 ton - 1.6 meter incl. harp 3,25 ton"/>
        <s v="LED Breedstr. Reno Pro 150W 3-colour"/>
        <s v="Pre-Rigging H30V (per meter)"/>
        <s v="Signaal kabel via dak"/>
        <s v="Gordijn - MCS - zwart - 7(h) x 3(b) m"/>
        <s v="Transport tot 100 Km"/>
        <s v="Prolyte truss H30V Hoek V016 alu"/>
        <s v="Controller motortakel V08 - 32A"/>
        <s v="Kabelset motortakels (set voor 4 takels)"/>
        <s v="Silent Disco Headphone 20st / dag"/>
        <s v="Aanvulling Silent Disco Headphone 10st / dag"/>
        <s v="Harp 0.33 ton zwart"/>
        <s v="Prolyte truss spigot"/>
        <s v="Verdeelslof (wieland) 32A tot 20 kw 6x230V/16A"/>
        <s v="TL-armatuur 36 watt 123cm"/>
        <s v="LCD LED scherm Samsung Pro 55&quot; 4K"/>
        <s v="Prolyte truss H30V Hoekstuk V017 zwart"/>
        <s v="LCD LED scherm Samsung Pro 75&quot; 4K"/>
        <s v="TL-armatuur 18 watt 63cm"/>
        <s v="Prolyte truss H30V  90º Hoekstuk V003"/>
        <s v="Prolyte cirkeltruss H30V 8 meter"/>
        <s v="Railspot Lumina LED 30w tri color zwart"/>
        <s v="Railspot Lumina LED 30w 3000K zwart"/>
        <s v="Harp 1 ton"/>
        <s v="LED-Touchscreen Iiyama 65&quot;- UHD 4K"/>
        <s v="Intel NUC i7 Mini PC"/>
        <s v="Draadloos Toetsenbord + muis"/>
        <s v="LED-scherm Philips 98'' UHD 4K"/>
        <s v="cat5e kabel 15 meter"/>
        <s v="LED strip RGB per mtr"/>
        <s v="Voorbereiding LED strip"/>
        <s v="Prolyte truss H30V  0,25 m"/>
        <s v="Axitour AT500 rondleiding set (20x)"/>
        <s v="Prolyte cirkeltruss X30D 4 meter"/>
        <s v="Aluminium Buis 4 meter"/>
        <s v="Verlengkabel CEE 32A 5x6mm² 10 meter"/>
        <s v="Verlengkabel CEE 32A 5x6mm² 15 meter"/>
        <s v="Silent Disco Headphone 40st / dag"/>
        <s v="Soundcraft EPM8 audiomixer"/>
        <s v="Wireless headset mic. + ontvanger Sennheiser 100ew"/>
        <s v="Microfoon standaard"/>
        <s v="Iiyama 55&quot; touchscreen"/>
        <s v="HDMI-Splitter 1in - 4uit"/>
        <s v="Brightsign network media player"/>
        <s v="LCD LED Display 85&quot;"/>
        <s v="LCD LED scherm 24&quot;- full HD 1080p"/>
        <s v="Notebook HP 15&quot;"/>
        <s v="Barco PDS902 3G"/>
        <s v="presenter"/>
        <s v="Diverse bekabeling"/>
        <s v="WIFI Router"/>
        <s v="FOH set"/>
        <s v="Soundcraft EPM6 audiomixer"/>
        <s v="Speaker LD Systems Stinger 8aG3"/>
        <s v="K&amp;M Speakerstand Round Base"/>
        <s v="Stroomaansl. 2kW + WCD + Verbruik"/>
        <s v="Power supply 6 kW (incl. 2x WCD 230V &amp; Power Consumption) 2d"/>
        <s v="4voudig-Verlengblok Shuko 3x1.5mm²  5m"/>
        <s v="LED PROJECTOR LUXIBEL &quot;B"/>
        <s v="Stroomaansl. 1kW + WCD + Verbruik"/>
        <s v="vloerkabel HDMI"/>
        <s v="HDMI-Extender"/>
        <s v="Breedstraler daglicht CDM-TD 150 watt"/>
        <s v="Motorhoist incl. riggingpoint + assembly max 250kg"/>
        <s v="Pre-Rigging Prolyte H30V (per meter)"/>
        <s v="Power supply line roof (from storage to riggingpoint)"/>
        <s v="Prolyte truss X30D 2 meter black"/>
        <s v="Prolyte truss X30D 1 meter black"/>
        <s v="Prolyte truss X30D 0,50 meter black"/>
        <s v="Prolyte truss X30D Corner D003 black"/>
        <s v="Prolyte truss X30D Corner D017L black"/>
        <s v="Prolyte truss X30D Corner D016L black"/>
        <s v="Customer connection"/>
        <s v="Groepenkast (wieland) 32A tot 20 kw 6x230V"/>
        <s v="Inbouwwandcontactdoos ( ZWART )"/>
        <s v="Prolyte truss X30D Kruis D016 zwart"/>
        <s v="Prolyte truss X30D T-stuk D017 zwart"/>
        <s v="Railspot Sintra LED 15w 4000K zwart"/>
        <s v="Hanglamp para multi Ø 32cm"/>
        <s v="Silent Disco Headphone 25st / dag"/>
        <s v="Microfoon statief"/>
        <s v="Batterij Procell Constant LR06 AA 10st"/>
        <s v="Prolyte truss X30D 0,25 meter zwart"/>
        <s v="Prolyte truss X30D 2 meter"/>
        <s v="Prolyte truss X30D 1 meter"/>
        <s v="Prolyte truss X30D 0,50 m"/>
        <s v="Prolyte truss X30D  90º Hoekstuk D003"/>
        <s v="LED-Touchscreen Iiyama 55&quot;- UHD 4K"/>
        <s v="LED-scherm Samsung Pro 65'' QB UHD 4K"/>
        <s v="Inbouwspot Prisma LED 45W 4000K 12,5 x 21,5 cm wit"/>
        <s v="LCD LED scherm Samsung Pro 43&quot; 4K"/>
        <s v="Speaker Intucab 4&quot; 4FW50T zwart"/>
        <s v="Omnitronic Rack powermixer 2x 400W RM-1422FXA"/>
        <s v="LED-Profiel 12mm + afdekplaat (inbouw) / 2m"/>
        <s v="Montage op locatie"/>
        <s v="Speaker kabel 2x0.75mm zwart-rood per mtr 4 lengtes van ongv"/>
        <s v="Breedstraler daglicht CDM-TD 150 watt zwart"/>
        <s v="Led driver 150VA"/>
        <s v="Prolyte truss H30V Hoek V004 zwart"/>
        <s v="Wandcontactdoos tot 1kw"/>
        <s v="Transport tot 50 Km"/>
        <s v="Power supply 20 kW (incl. CEE 32A &amp; Power Consumption)"/>
        <s v="Stroomtoevoerleiding 25 kW (incl. CEE 63A)"/>
        <s v="VDK(WL) 63A/40kW 12x230V/1x400-16A/1x400V-32A"/>
        <s v="Power supply line 400A"/>
        <s v="Powerlock 150mm2 kabelset 50 mtr"/>
        <s v="Yellow jacket 5- gaats"/>
        <s v="Aggegraat 350 KVA / 500 KVA"/>
        <s v="Power supply 15 kW (incl. CEE 32A &amp; Power Consumption) 2d"/>
        <s v="Power supply 9 kW (incl. 3x WCD 230V &amp; Power Consumption) 2d"/>
        <s v="P-lock 250A"/>
        <s v="P-lock 400A uitgevoerd in 2x 250A"/>
        <s v="Groepenkast 32A tot 20 kw 6x230V"/>
        <s v="Uitkoop hal 1, uitgaande van het maximum."/>
        <s v="Power supply line 250A (incl. Powerlock con. &amp; Power Cons.)"/>
        <s v="Groepenkast (Cubes) 250A tot 160w 2x125A"/>
        <s v="Stroomtoevoerleiding 50 kW (incl. CEE 125A)"/>
        <s v="Power connection. 3kW, schuko socket incl. Consumption"/>
        <s v="Power supply 6 kW (incl. CEE 32A &amp; Power Consumption) 2d"/>
        <s v="Power supply 6 kW (incl. 2 xWCD 230V &amp; Power Consumption) 2d"/>
        <s v="Power supply 9 kW (incl. 3 xWCD 230V &amp; Power Consumption) 2d"/>
        <s v="Power supply 15 kW (incl. 5 xWCD 230V &amp; Power Consumption)2d"/>
        <s v="Power supply 20 kW (incl. 6 xWCD 230V &amp; Power Consumption)2d"/>
        <s v="Power supply 30 kW (incl. CEE 63A &amp; Power Consumption) 2d"/>
        <s v="Power supply 40 kW (incl. CEE 63A &amp; Power Consumption) 2d"/>
        <s v="Power supply 60 kW (incl. CEE 125A &amp; Power Consumption) 2d"/>
        <s v="Power supply 80 kW (incl. CEE 125A &amp; Power Consumption) 2d"/>
        <s v="Suspension point Wire rope 5mm to 150kg"/>
        <s v="Suspension point for hoist up to 500kg"/>
        <s v="Hand hoist incl. suspension point + mounting max 250kg"/>
        <s v="Motor hoist incl. suspension point + mounting max 250kg"/>
        <s v="Hanging motor hoist incl. suspension point, excl rental"/>
        <s v="Power cable via roof (from storage room to suspension point)"/>
        <s v="Hanging flag/banner (max 3m / 20kg)"/>
        <s v="LCD LED Display 98&quot;"/>
        <s v="distribution box 32A to 20 kw"/>
        <s v="distribution box 63A up to 40 kw"/>
        <s v="Power supply 15 kW (incl. 5x WCD 230V &amp; Power Consumption)2d"/>
        <s v="Power supply 20 kW (incl. 6x WCD 230V &amp; Power Consumption)2d"/>
        <s v="Wall socket adapter 1kW"/>
        <s v="Manual chainhoist incl. riggingpoint + assembly max 250kg"/>
        <s v="Prolyte truss X30D  90º  Hoekstuk D007"/>
        <s v="Stroomtoevoerleiding 25 kW (incl. CEE 32A)"/>
        <s v="Stelpost Stroomverbruik, gebaseerd op editie 2024"/>
        <s v="Stroomverbruik 2025 - 19.079 KWH,  Opgave vanuit Ahoy"/>
      </sharedItems>
    </cacheField>
    <cacheField name="Besteld" numFmtId="0">
      <sharedItems containsSemiMixedTypes="0" containsString="0" containsNumber="1" containsInteger="1" minValue="1" maxValue="980"/>
    </cacheField>
    <cacheField name="Stuksprijs" numFmtId="166">
      <sharedItems containsSemiMixedTypes="0" containsString="0" containsNumber="1" minValue="-2967.36" maxValue="6105.28"/>
    </cacheField>
    <cacheField name="Brutobedrag" numFmtId="166">
      <sharedItems containsSemiMixedTypes="0" containsString="0" containsNumber="1" minValue="-2967.36" maxValue="50940.4"/>
    </cacheField>
    <cacheField name="Bruto - Rel.korting" numFmtId="166">
      <sharedItems containsSemiMixedTypes="0" containsString="0" containsNumber="1" minValue="-2967.36" maxValue="33620.660000000003"/>
    </cacheField>
    <cacheField name="Relatiekorting percentage" numFmtId="0">
      <sharedItems containsSemiMixedTypes="0" containsString="0" containsNumber="1" containsInteger="1" minValue="0" maxValue="100"/>
    </cacheField>
    <cacheField name="Groep" numFmtId="166">
      <sharedItems count="4">
        <s v="Elektra"/>
        <s v=""/>
        <s v="Rigging"/>
        <s v="AV"/>
      </sharedItems>
    </cacheField>
    <cacheField name="Artikelprijs" numFmtId="166">
      <sharedItems containsMixedTypes="1" containsNumber="1" minValue="28" maxValue="2550"/>
    </cacheField>
    <cacheField name="Vergelijk" numFmtId="166">
      <sharedItems/>
    </cacheField>
    <cacheField name="Provisie" numFmtId="166">
      <sharedItems containsNonDate="0" containsString="0" containsBlank="1"/>
    </cacheField>
    <cacheField name="Prijstype" numFmtId="0">
      <sharedItems containsBlank="1"/>
    </cacheField>
    <cacheField name="Prijs 2" numFmtId="166">
      <sharedItems containsSemiMixedTypes="0" containsString="0" containsNumber="1" minValue="-2967.36" maxValue="6105.28"/>
    </cacheField>
    <cacheField name="Brutobedrag 2" numFmtId="166">
      <sharedItems containsSemiMixedTypes="0" containsString="0" containsNumber="1" minValue="-2967.36" maxValue="50940.4"/>
    </cacheField>
    <cacheField name="Bruto-Rel. korting 2" numFmtId="166">
      <sharedItems containsSemiMixedTypes="0" containsString="0" containsNumber="1" minValue="-2967.36" maxValue="33620.6600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k Brokke" refreshedDate="46035.698963425923" createdVersion="8" refreshedVersion="8" minRefreshableVersion="3" recordCount="2320" xr:uid="{B3D150D9-D01B-4CAF-9BCB-3F317E22FB4C}">
  <cacheSource type="worksheet">
    <worksheetSource name="Q2_2025"/>
  </cacheSource>
  <cacheFields count="15">
    <cacheField name="Evenement" numFmtId="0">
      <sharedItems count="43">
        <s v="Alpe du Huez Elektra - 2025.xls"/>
        <s v="Breakbulk Elektra - 2025.xls"/>
        <s v="Breakbulk Rigging - 2025.xls"/>
        <s v="Breakbulk Stands - 2025.xls"/>
        <s v="Brugklas Event Elektra - 2025.xls"/>
        <s v="ECIO - 2025.xls"/>
        <s v="Guerilla Business Elektra - 2025.xls"/>
        <s v="Maintenance Elektra - 2025.xls"/>
        <s v="Maintenance Rigging - 2025.xls"/>
        <s v="Maintenance Stands - 2025.xls"/>
        <s v="NK Turnen Elektra - 2025.xls"/>
        <s v="Pasar Malam - 2025.xls"/>
        <s v="SAP - 2025.xls"/>
        <s v="The Finals Elektra - 2025.xls"/>
        <s v="TOC Elektra - 2025.xls"/>
        <s v="TOC Rigging - 2025.xls"/>
        <s v="TOC Stands - 2025.xls"/>
        <s v="Twitchcon Elektra - 2025.xls"/>
        <s v="Twitchcon Rigging - 2025.xls"/>
        <s v="Twitchcon Stands - 2025.xls"/>
        <s v="Vaccinatiedagen - 2025.xls"/>
        <s v="WHS Elektra - 2025.xls"/>
        <s v="WHS Rigging - 2025.xls"/>
        <s v="WHS Stands - 2025.xls"/>
        <s v="4AM Festival.xls" u="1"/>
        <s v="AAO 2025.xls" u="1"/>
        <s v="Art Rotterdam 2025.xls" u="1"/>
        <s v="C2C Festival 2025.xls" u="1"/>
        <s v="Comic Film &amp; Manga Fest 2025.xls" u="1"/>
        <s v="Holiday on Ice 2025.xls" u="1"/>
        <s v="Hyrox 2025.xls" u="1"/>
        <s v="Infratech 2025 - Elektra.xls" u="1"/>
        <s v="Infratech 2025 - Rigging.xls" u="1"/>
        <s v="Infratech 2025 - Stands.xls" u="1"/>
        <s v="Record &amp; CD Fair 2025.xls" u="1"/>
        <s v="Rotterdam Rave 2025.xls" u="1"/>
        <s v="Rotterdam Tattoo Convention 2025.xls" u="1"/>
        <s v="State of Trance 2025.xls" u="1"/>
        <s v="Stoc Expo 2025 - Elektra.xls" u="1"/>
        <s v="Stoc Expo 2025 - Rigging.xls" u="1"/>
        <s v="Stoc Expo 2025 - Stands.xls" u="1"/>
        <s v="Stoffenspektakel 2025.xls" u="1"/>
        <s v="VVAL 2025.xls" u="1"/>
      </sharedItems>
    </cacheField>
    <cacheField name="Artikelnr" numFmtId="0">
      <sharedItems containsSemiMixedTypes="0" containsString="0" containsNumber="1" containsInteger="1" minValue="1001006" maxValue="9809024" count="456">
        <n v="5022022"/>
        <n v="5022014"/>
        <n v="5022017"/>
        <n v="5021001"/>
        <n v="5030226"/>
        <n v="5030001"/>
        <n v="5021030"/>
        <n v="5022023"/>
        <n v="5022046"/>
        <n v="5022026"/>
        <n v="5022030"/>
        <n v="5022032"/>
        <n v="5022036"/>
        <n v="5022038"/>
        <n v="5022042"/>
        <n v="5020002"/>
        <n v="3001032"/>
        <n v="5022012"/>
        <n v="3002030"/>
        <n v="3002024"/>
        <n v="5010017"/>
        <n v="5020008"/>
        <n v="5020009"/>
        <n v="1003011"/>
        <n v="3002029"/>
        <n v="4802002"/>
        <n v="5030225"/>
        <n v="5022028"/>
        <n v="5040018"/>
        <n v="5040256"/>
        <n v="5040011"/>
        <n v="4940006"/>
        <n v="5040008"/>
        <n v="4001182"/>
        <n v="5040010"/>
        <n v="5040012"/>
        <n v="5040209"/>
        <n v="5040032"/>
        <n v="3098001"/>
        <n v="4920004"/>
        <n v="1009130"/>
        <n v="1010047"/>
        <n v="1098001"/>
        <n v="5022054"/>
        <n v="3001044"/>
        <n v="5022050"/>
        <n v="5030005"/>
        <n v="3001111"/>
        <n v="3001022"/>
        <n v="3001020"/>
        <n v="4001231"/>
        <n v="5022049"/>
        <n v="5030228"/>
        <n v="5030232"/>
        <n v="5030229"/>
        <n v="2004027"/>
        <n v="5031052"/>
        <n v="5031053"/>
        <n v="1007051"/>
        <n v="5031061"/>
        <n v="5031049"/>
        <n v="5031056"/>
        <n v="5031031"/>
        <n v="2004056"/>
        <n v="2004021"/>
        <n v="2004040"/>
        <n v="2004051"/>
        <n v="1007028"/>
        <n v="2004058"/>
        <n v="5010016"/>
        <n v="5030234"/>
        <n v="5031009"/>
        <n v="2001089"/>
        <n v="1008008"/>
        <n v="5031059"/>
        <n v="5031047"/>
        <n v="5031051"/>
        <n v="1007050"/>
        <n v="2004057"/>
        <n v="4001156"/>
        <n v="5040217"/>
        <n v="5040223"/>
        <n v="4001015"/>
        <n v="3002023"/>
        <n v="3001013"/>
        <n v="3001014"/>
        <n v="3001124"/>
        <n v="1002030"/>
        <n v="3002022"/>
        <n v="5031008"/>
        <n v="5031013"/>
        <n v="5031007"/>
        <n v="5031003"/>
        <n v="1005003"/>
        <n v="5040210"/>
        <n v="5040213"/>
        <n v="1003030"/>
        <n v="5010002"/>
        <n v="3002018"/>
        <n v="1003024"/>
        <n v="1007049"/>
        <n v="1002020"/>
        <n v="1009001"/>
        <n v="4001245"/>
        <n v="5022048"/>
        <n v="5031057"/>
        <n v="5031063"/>
        <n v="2004046"/>
        <n v="3002019"/>
        <n v="3001035"/>
        <n v="3001036"/>
        <n v="3001037"/>
        <n v="3001038"/>
        <n v="3001039"/>
        <n v="3001046"/>
        <n v="4001046"/>
        <n v="4001020"/>
        <n v="4001026"/>
        <n v="4001027"/>
        <n v="5040013"/>
        <n v="1002019"/>
        <n v="1003012"/>
        <n v="4001243"/>
        <n v="2001090"/>
        <n v="2001048"/>
        <n v="4001282"/>
        <n v="4001235"/>
        <n v="4001071"/>
        <n v="4001005"/>
        <n v="4098001"/>
        <n v="4001263"/>
        <n v="4001100"/>
        <n v="4001298"/>
        <n v="4001255"/>
        <n v="9805162"/>
        <n v="5022019"/>
        <n v="4801003"/>
        <n v="5020005"/>
        <n v="5021033"/>
        <n v="5020001"/>
        <n v="5040219"/>
        <n v="5020003"/>
        <n v="5022052"/>
        <n v="5040007"/>
        <n v="1098002"/>
        <n v="5040015"/>
        <n v="4604257"/>
        <n v="1002060"/>
        <n v="2004082"/>
        <n v="5031039"/>
        <n v="4001123"/>
        <n v="5040001"/>
        <n v="4001232"/>
        <n v="9809024"/>
        <n v="5040307"/>
        <n v="5040216"/>
        <n v="4001301"/>
        <n v="4001305"/>
        <n v="5010001"/>
        <n v="5010014"/>
        <n v="1005004"/>
        <n v="2001079"/>
        <n v="4001299"/>
        <n v="5022025"/>
        <n v="5021028"/>
        <n v="2001044"/>
        <n v="4940053"/>
        <n v="1007057"/>
        <n v="3001047"/>
        <n v="4001187"/>
        <n v="4001118"/>
        <n v="1005013"/>
        <n v="2001042"/>
        <n v="2001094"/>
        <n v="2004055"/>
        <n v="2004032"/>
        <n v="1001028"/>
        <n v="5031040"/>
        <n v="5031041"/>
        <n v="1002026"/>
        <n v="3001045"/>
        <n v="5021026"/>
        <n v="5021032"/>
        <n v="5021034"/>
        <n v="5022033"/>
        <n v="5022039"/>
        <n v="5022027"/>
        <n v="5022043"/>
        <n v="5022009"/>
        <n v="5021009"/>
        <n v="5021016"/>
        <n v="3002032"/>
        <n v="2004003"/>
        <n v="2002078"/>
        <n v="2002079"/>
        <n v="1001030"/>
        <n v="4001310"/>
        <n v="4001178"/>
        <n v="4001303"/>
        <n v="4001252"/>
        <n v="5031038"/>
        <n v="5031036"/>
        <n v="5031062"/>
        <n v="5031042"/>
        <n v="5010019"/>
        <n v="2004074"/>
        <n v="4001160"/>
        <n v="4001166"/>
        <n v="4001023"/>
        <n v="4001168"/>
        <n v="5040251"/>
        <n v="4802004"/>
        <n v="3099007"/>
        <n v="1009004"/>
        <n v="2003003"/>
        <n v="4001238"/>
        <n v="4001241"/>
        <n v="4001034"/>
        <n v="5021011"/>
        <n v="5020016"/>
        <n v="5022044"/>
        <n v="5020004"/>
        <n v="5021017"/>
        <n v="1010003"/>
        <n v="5022013"/>
        <n v="5021005"/>
        <n v="3002038"/>
        <n v="4001233"/>
        <n v="5030230"/>
        <n v="5031004"/>
        <n v="5031050"/>
        <n v="2004036"/>
        <n v="2004045"/>
        <n v="2004020"/>
        <n v="2004072"/>
        <n v="2004018"/>
        <n v="2004022"/>
        <n v="5030025"/>
        <n v="5040003"/>
        <n v="4001151"/>
        <n v="4001189"/>
        <n v="4001278"/>
        <n v="4001275"/>
        <n v="4001058"/>
        <n v="4001060"/>
        <n v="4001251"/>
        <n v="4001227"/>
        <n v="4001051"/>
        <n v="4001136"/>
        <n v="2004089"/>
        <n v="5022040"/>
        <n v="3001048"/>
        <n v="3002033"/>
        <n v="3001049"/>
        <n v="3098016"/>
        <n v="2002095"/>
        <n v="2002069"/>
        <n v="2002010"/>
        <n v="3001002"/>
        <n v="3001123"/>
        <n v="3002010"/>
        <n v="1008006"/>
        <n v="1008046"/>
        <n v="1008015"/>
        <n v="2004053"/>
        <n v="2004006"/>
        <n v="4001090"/>
        <n v="4001244"/>
        <n v="4001176"/>
        <n v="3001003"/>
        <n v="3001040"/>
        <n v="1007052"/>
        <n v="5030026"/>
        <n v="3098006"/>
        <n v="2004010"/>
        <n v="2004014"/>
        <n v="3001126"/>
        <n v="4001131"/>
        <n v="1008004"/>
        <n v="2098001" u="1"/>
        <n v="5301001" u="1"/>
        <n v="2002096" u="1"/>
        <n v="5031072" u="1"/>
        <n v="2001027" u="1"/>
        <n v="2002009" u="1"/>
        <n v="2004064" u="1"/>
        <n v="5021007" u="1"/>
        <n v="2004030" u="1"/>
        <n v="1008026" u="1"/>
        <n v="1010008" u="1"/>
        <n v="1010007" u="1"/>
        <n v="3001041" u="1"/>
        <n v="3001042" u="1"/>
        <n v="3001043" u="1"/>
        <n v="9805051" u="1"/>
        <n v="9805050" u="1"/>
        <n v="4001224" u="1"/>
        <n v="3001025" u="1"/>
        <n v="3001072" u="1"/>
        <n v="3001109" u="1"/>
        <n v="2004031" u="1"/>
        <n v="2004071" u="1"/>
        <n v="2004047" u="1"/>
        <n v="2004049" u="1"/>
        <n v="3002031" u="1"/>
        <n v="5020018" u="1"/>
        <n v="3001071" u="1"/>
        <n v="2001088" u="1"/>
        <n v="1007025" u="1"/>
        <n v="1007024" u="1"/>
        <n v="1001013" u="1"/>
        <n v="5020006" u="1"/>
        <n v="3001106" u="1"/>
        <n v="3001112" u="1"/>
        <n v="4001223" u="1"/>
        <n v="3001078" u="1"/>
        <n v="2002103" u="1"/>
        <n v="2002104" u="1"/>
        <n v="2004012" u="1"/>
        <n v="2004017" u="1"/>
        <n v="2004011" u="1"/>
        <n v="3001054" u="1"/>
        <n v="3001070" u="1"/>
        <n v="3001079" u="1"/>
        <n v="3001031" u="1"/>
        <n v="2001045" u="1"/>
        <n v="5031005" u="1"/>
        <n v="2001041" u="1"/>
        <n v="5031037" u="1"/>
        <n v="2002028" u="1"/>
        <n v="1002032" u="1"/>
        <n v="1099009" u="1"/>
        <n v="5040017" u="1"/>
        <n v="5031006" u="1"/>
        <n v="5031016" u="1"/>
        <n v="5031017" u="1"/>
        <n v="5031018" u="1"/>
        <n v="5031030" u="1"/>
        <n v="3001053" u="1"/>
        <n v="5010013" u="1"/>
        <n v="3002011" u="1"/>
        <n v="5021003" u="1"/>
        <n v="1007023" u="1"/>
        <n v="1010083" u="1"/>
        <n v="1001021" u="1"/>
        <n v="3001051" u="1"/>
        <n v="1005015" u="1"/>
        <n v="3002039" u="1"/>
        <n v="5040016" u="1"/>
        <n v="2004050" u="1"/>
        <n v="2004039" u="1"/>
        <n v="2004041" u="1"/>
        <n v="3002021" u="1"/>
        <n v="3001084" u="1"/>
        <n v="2002007" u="1"/>
        <n v="2002006" u="1"/>
        <n v="2002005" u="1"/>
        <n v="2004015" u="1"/>
        <n v="5031035" u="1"/>
        <n v="5031044" u="1"/>
        <n v="2004029" u="1"/>
        <n v="3001099" u="1"/>
        <n v="1001031" u="1"/>
        <n v="5021019" u="1"/>
        <n v="5020007" u="1"/>
        <n v="1001019" u="1"/>
        <n v="3001069" u="1"/>
        <n v="1010001" u="1"/>
        <n v="1001024" u="1"/>
        <n v="1001015" u="1"/>
        <n v="5022047" u="1"/>
        <n v="5022029" u="1"/>
        <n v="5022051" u="1"/>
        <n v="5022031" u="1"/>
        <n v="5022053" u="1"/>
        <n v="5022055" u="1"/>
        <n v="5022045" u="1"/>
        <n v="5022035" u="1"/>
        <n v="5022007" u="1"/>
        <n v="5031015" u="1"/>
        <n v="5021020" u="1"/>
        <n v="5022024" u="1"/>
        <n v="4920002" u="1"/>
        <n v="1005014" u="1"/>
        <n v="5040221" u="1"/>
        <n v="5040009" u="1"/>
        <n v="5022037" u="1"/>
        <n v="4001122" u="1"/>
        <n v="5020011" u="1"/>
        <n v="2002033" u="1"/>
        <n v="5301010" u="1"/>
        <n v="5031058" u="1"/>
        <n v="2004075" u="1"/>
        <n v="2003007" u="1"/>
        <n v="2002036" u="1"/>
        <n v="1001011" u="1"/>
        <n v="2002084" u="1"/>
        <n v="1001009" u="1"/>
        <n v="1001010" u="1"/>
        <n v="4001084" u="1"/>
        <n v="4001205" u="1"/>
        <n v="4001105" u="1"/>
        <n v="5101011" u="1"/>
        <n v="2002001" u="1"/>
        <n v="3001059" u="1"/>
        <n v="3001021" u="1"/>
        <n v="4001230" u="1"/>
        <n v="5040220" u="1"/>
        <n v="4001037" u="1"/>
        <n v="5040014" u="1"/>
        <n v="4001110" u="1"/>
        <n v="4001124" u="1"/>
        <n v="4001234" u="1"/>
        <n v="5021004" u="1"/>
        <n v="3001101" u="1"/>
        <n v="3001102" u="1"/>
        <n v="4001138" u="1"/>
        <n v="4001101" u="1"/>
        <n v="1007034" u="1"/>
        <n v="5031022" u="1"/>
        <n v="5031020" u="1"/>
        <n v="2001053" u="1"/>
        <n v="2001054" u="1"/>
        <n v="1001027" u="1"/>
        <n v="1001006" u="1"/>
        <n v="1002002" u="1"/>
        <n v="5031001" u="1"/>
        <n v="2001093" u="1"/>
        <n v="2001006" u="1"/>
        <n v="2001003" u="1"/>
        <n v="2001013" u="1"/>
        <n v="4001087" u="1"/>
        <n v="4001242" u="1"/>
        <n v="1007056" u="1"/>
        <n v="4001142" u="1"/>
        <n v="4001157" u="1"/>
        <n v="5101007" u="1"/>
        <n v="9805099" u="1"/>
        <n v="2001043" u="1"/>
        <n v="1007043" u="1"/>
        <n v="4720011" u="1"/>
        <n v="5301009" u="1"/>
        <n v="5022058" u="1"/>
        <n v="3002036" u="1"/>
        <n v="5022056" u="1"/>
        <n v="5022016" u="1"/>
        <n v="5021006" u="1"/>
        <n v="5021018" u="1"/>
        <n v="5021010" u="1"/>
        <n v="5021012" u="1"/>
        <n v="5022018" u="1"/>
        <n v="5022021" u="1"/>
        <n v="2001016" u="1"/>
        <n v="2001052" u="1"/>
        <n v="2001051" u="1"/>
        <n v="3001005" u="1"/>
      </sharedItems>
    </cacheField>
    <cacheField name="Omschrijving" numFmtId="0">
      <sharedItems count="623">
        <s v="Power supply 80 kW (incl. CEE 125A &amp; Power Consumption) 2d"/>
        <s v="Power supply 9 kW (incl. CEE 32A &amp; Power Consumption) 2d"/>
        <s v="Power supply 20 kW (incl. CEE 32A &amp; Power Consumption) 2d"/>
        <s v="Stroomaansl. 3kW + WCD + Verbruik 1d"/>
        <s v="Ophangpunt t.b.v. takel tot 500kg"/>
        <s v="Pre-Rigging P36R (per meter)"/>
        <s v="Stroomaansl. 3kW + WCD + Verbruik"/>
        <s v="Power supply 6 kW (incl. CEE 32A &amp; Power Consumption) 3d"/>
        <s v="Power supply 6 kW (incl. 2 xWCD 230V &amp; Power Consumption) 3d"/>
        <s v="Power supply 9 kW (incl. CEE 32A &amp; Power Consumption) 3d"/>
        <s v="Power supply 15 kW (incl. CEE 32A &amp; Power Consumption) 3d"/>
        <s v="Power supply 20 kW (incl. CEE 32A &amp; Power Consumption) 3d"/>
        <s v="Power supply 30 kW (incl. CEE 63A &amp; Power Consumption) 3d"/>
        <s v="Power supply 40 kW (incl. CEE 63A &amp; Power Consumption) 3d"/>
        <s v="Power supply 60 kW (incl. CEE 125A &amp; Power Consumption) 3d"/>
        <s v="Wandcontactdoos 3kw"/>
        <s v="Verloopstekker NED/USA"/>
        <s v="Verdeelblok 3v wcd"/>
        <s v="Groepenkast (Cubes) 32A tot 20 kw 6xCEE 230V"/>
        <s v="Groepenkast 63A tot 40 kw 12x230V/1x400V/16A 1x400V/32A"/>
        <s v="Pendel LED Luxa 30 watt/ 4000K zilver"/>
        <s v="Rail + 2 spots LED 20W tri color - 3000K/4000K"/>
        <s v="Rail + 3 spots LED 20W tri color - 3000K/4000K"/>
        <s v="Inbouwspot Lika LED 9W 4000K Ø 83mm wit"/>
        <s v="Stroomaansl. 3kW + WCD + Verbruik 3d"/>
        <s v="Pendel LED Luxa 30W / 4000K zilver"/>
        <s v="Groepenkast (hangkast) 32A tot 20 kw 6xCEE 230V"/>
        <s v="Verloop 16A ---&gt; 32A"/>
        <s v="Ophangpunt Staalkabel 5mm tot 150kg"/>
        <s v="Power supply 12 kW (incl. CEE 32A &amp; Power Consumption) 3d"/>
        <s v="Design stand (Smartmetals light) !MAX 55 INCH!"/>
        <s v="Design stand (Smartmetals heavy)"/>
        <s v="LCD LED Display 65&quot;"/>
        <s v="Design stand"/>
        <s v="LCD LED Display 43&quot;"/>
        <s v="LCD LED Display 55&quot;"/>
        <s v="LCD LED Display 75&quot;"/>
        <s v="LCD LED Display 85&quot;"/>
        <s v="HP MFP M479fdn Multifunctional Laserjet printer/scanner"/>
        <s v="Cabling Of stand"/>
        <s v="Aarde Systeemstand"/>
        <s v="TL-armatuur LED 9 watt 63cm"/>
        <s v="Cabeling stand"/>
        <s v="Aarding systeem 2,5mm 0,5meter"/>
        <s v="Cabling Stand"/>
        <s v="Power supply 6 kW (incl. 2x WCD 230V &amp; Power Consumption) 3d"/>
        <s v="Power supply 20 kW (incl. 6x WCD 230V &amp; Power Consumption)3d"/>
        <s v="Wieland wandcontactdoos tot 3 Kw"/>
        <s v="Power supply 12 kW (incl. 4x WCD 230V &amp; Power Consumption)3d"/>
        <s v="Voedingskabel via dak (van ophangpunt naar zijkant hal)"/>
        <s v="Verlengkabel CEE 16A/230V 3x2,5mm² 25m"/>
        <s v="Verlengkabel CEE 32A 5x6mm² 25 meter"/>
        <s v="Verlengkabel CEE 16A 5x2,5mm² 25 meter"/>
        <s v="Muurbeugel Smartmetals"/>
        <s v="Power supply 9 kW (incl. 3x WCD 230V &amp; Power Consumption) 4d"/>
        <s v="Handtakel incl. ophangpunt + montage max 250kg"/>
        <s v="Voedingskabel via dak (van berging naar ophangpunt)"/>
        <s v="Motortakel incl. ophangpunt + montage max 250kg"/>
        <s v="Softsteel 2 ton - 1.6 meter incl. harp 3,25 ton"/>
        <s v="Manual hoist max 250kg, incl. suspension point and Rigging"/>
        <s v="Prolyte truss H30V 2 meter alu"/>
        <s v="Prolyte truss H30V 3 meter alu"/>
        <s v="Multipar LED 150w DMX 3000-6500K"/>
        <s v="Manual hoist, up to 250 kg, incl. suspension, mounting &amp; rig"/>
        <s v="Power cable via roof, excluding power supply and consumption"/>
        <s v="Prolyte truss H30V 0,25 meter alu"/>
        <s v="Prolyte truss H30V 0,5 meter alu"/>
        <s v="Prolyte truss H30V Hoek V003 alu"/>
        <s v="Prolyte truss H30V Hoek V017 alu - TRNH 34-T(M)"/>
        <s v="Aluminium Buis 5 meter Zwart"/>
        <s v="Double C-clamp"/>
        <s v="Aluminium Buis 1,5 meter Zwart"/>
        <s v="Softsteel 2 ton - 1 meter incl. harp 3,25 ton"/>
        <s v="LED Breedstraler Fenon100w"/>
        <s v="OphangSet Reutlinger"/>
        <s v="Pendel LED Luxa 30 watt/ 3000K zilver"/>
        <s v="Ophangen vlag/banner (max 3m / 20kg)"/>
        <s v="Prolyte truss X30D 3 meter zwart"/>
        <s v="Spectral M800 LED 65 watt RGBW"/>
        <s v="Prolyte truss H30V Hoek V017 alu"/>
        <s v="Prolyte truss H30V 0,29 meter alu"/>
        <s v="Prolyte truss H30V 1 meter alu"/>
        <s v="Kleurtemperatuur 3000K"/>
        <s v="OphangSet Reutlinger zwart"/>
        <s v="LCD LED scherm 24&quot;- full HD 1080p"/>
        <s v="MiniPC Intel"/>
        <s v="Draadloos keyboard+muis"/>
        <s v="Logitech USB remote control"/>
        <s v="Groepenkast (wieland) 63A tot 40 kw 12x230V/1x400V/16A"/>
        <s v="Vloerkabel 3x2,5mm²"/>
        <s v="Vloerkabel 5x2,5mm²"/>
        <s v="Inbouw wcd dubbel wit"/>
        <s v="Pendel LED Luxa 30 watt tri color zwart"/>
        <s v="Groepenkast (wieland) 32A tot 20 kw 9x230V 1x 400V/16A"/>
        <s v="Prolyte truss X30D 2 meter zwart"/>
        <s v="Prolyte truss X30D Hoek D003 zwart"/>
        <s v="Prolyte truss X30D 1 meter zwart"/>
        <s v="Prolyte truss X30D 0,29 meter zwart"/>
        <s v="Pendel LED Luxa 30W / 3000K zilver"/>
        <s v="Hanglamp Basisk E14 Ø 23cm"/>
        <s v="LCD LED Display 98&quot;"/>
        <s v="LED banner 2.6 mm (4x) 2.5 x 1.0 meter = 40 tegels"/>
        <s v="Inbouwspot Vivaro LED 5W 4000K Ø 75mm wit"/>
        <s v="Pendel LED Novi 50 watt 3-colour"/>
        <s v="Verdeelslof (wieland) 32A tot 20 kw 6x230V/16A"/>
        <s v="Inbouwspot Prisma LED 45W 4000K 12,5 x 21,5 cm wit"/>
        <s v="LED Breedstraler Force 50W / 4000K"/>
        <s v="TL-armatuur 18 watt 63cm"/>
        <s v="LCD LED scherm Samsung Pro 75&quot; 4K"/>
        <s v="Power supply 9 kW (incl. 3x WCD 230V &amp; Power Consumption) 3d"/>
        <s v="Prolyte truss H30V Hoek V012 alu"/>
        <s v="Prolyte truss H30V Base Plate alu"/>
        <s v="Aarding truss 6mm 15 meter"/>
        <s v="Groepenkast 32A tot 20 kw 6x230V"/>
        <s v="Wieland verlengkabel 1 meter 3x 1,5mm²"/>
        <s v="Wieland verlengkabel 2 meter 3x 1,5mm²"/>
        <s v="Wieland verlengkabel 3 meter 3x 1,5mm²"/>
        <s v="Wieland verlengkabel 5 meter 3x 1,5mm²"/>
        <s v="Wieland verlengkabel 7,5 meter 3x 1,5mm²"/>
        <s v="Wieland verdeler 1in3uit"/>
        <s v="LED-scherm Samsung Pro 75&quot; QBC UHD 4K"/>
        <s v="Muurbeugel+slot 55-80 inch"/>
        <s v="HDMI-kabel 5 meter"/>
        <s v="HDMI-kabel 10 meter"/>
        <s v="LEDWall (Matrix wand) 3x2m"/>
        <s v="Analog Way Pulse"/>
        <s v="Inbouwspot Lika LED 9W 3000K Ø 83mm wit"/>
        <s v="LCD LED scherm Samsung Pro 49&quot; 4K"/>
        <s v="Speaker Amate audio N26P"/>
        <s v="K&amp;M Speakerstand Set Round Base"/>
        <s v="Versterker Crown XLi800 800w 2 kanaal"/>
        <s v="Soundcraft EPM Audiomixer"/>
        <s v="PC Bal Box met 2x verloop naar Jack"/>
        <s v="Wireless handheld mic. + ontvanger Sennheiser"/>
        <s v="Notebook 15,6&quot; windows 11 Pro"/>
        <s v="Logitech presenter R400"/>
        <s v="8K HDMI-Splitter (1 in 4 uit)"/>
        <s v="Audipack wall mount black ls3/ls5"/>
        <s v="Power supply 40 kW (incl. CEE 63A &amp; Power Consumption) 2d"/>
        <s v="Nooduitgang verlichting"/>
        <s v="Rail + 1 spot LED 20W tri color - 3000K/4000K"/>
        <s v="Stroomaansl. 2kW + WCD + Verbruik"/>
        <s v="Wall socket adapter 1kW"/>
        <s v="Iiyama 43&quot; touchscreen"/>
        <s v="Contactdoos CEE 16A/400V"/>
        <s v="Power supply 15 kW (incl. 5x WCD 230V &amp; Power Consumption)3d"/>
        <s v="Power connection 3kW + wall socket + consumption"/>
        <s v="Power rail + 3 raillight LED 20W tri color - 3000/4000K"/>
        <s v="LCD LED Display 32&quot;"/>
        <s v="Credit op factuurnummer 2530385"/>
        <s v="Kabelset motortakels (set voor 4 takels)"/>
        <s v="Prolyte truss H30V 2 meter zwart"/>
        <s v="Manual chainhoist incl. riggingpoint + assembly max 250kg"/>
        <s v="Wandcontactdoos 1kW"/>
        <s v="Soundcraft EPM8 audiomixer"/>
        <s v="Silent Disco Headphone 200st / dag"/>
        <s v="Wireless headset mic. + ontvanger Sennheiser 100ew"/>
        <s v="Sennheiser vlaggenset passief"/>
        <s v="Batterij Procell Constant LR06 AA 10st"/>
        <s v="Roland V-1HD Seamless videoswitcher"/>
        <s v="Notebook HP 15&quot;"/>
        <s v="presenter"/>
        <s v="Diverse bekabeling"/>
        <s v="FOH set"/>
        <s v="4K Extender set (KVM)"/>
        <s v="WIFI Router TP-Link AX73"/>
        <s v="Gordijn - MCS - zwart - 4(h) x 3(b) m"/>
        <s v="Rondleidingsysteem JBL 310"/>
        <s v="Hand microfoon draadloos"/>
        <s v="Pendelspot Sis LED 10W par 30 zilver"/>
        <s v="Hanglamp para multi Ø 32cm"/>
        <s v="Prolyte cirkeltruss X30D 4 meter"/>
        <s v="8K HDMI Switch (4 in 1 out)"/>
        <s v="Silent Disco Headphone 25st / dag"/>
        <s v="Soundcraft EPM6 audiomixer"/>
        <s v="Power supply 6 kW (incl. CEE 32A &amp; Power Consumption) 4d"/>
        <s v="Stroomaansl. 1kW + WCD + Verbruik 3d"/>
        <s v="LED Breedstr. Reno Pro 150W 3-colour"/>
        <s v="Wieland verdeler 1in5uit"/>
        <s v="Silent Disco Headphone 20st / dag"/>
        <s v="Aanvulling op silent disco headphone 6 x"/>
        <s v="Mengpaneel 6 kanaals A&amp;H ZED6FX"/>
        <s v="55&quot; Iiyama TF5538UHSC-B1AG touchscreen incl meubelstand"/>
        <s v="Intel NUC i7 Mini PC"/>
        <s v="Hanglamp Kooldraad LED"/>
        <s v="Prolyte truss X30D 0,50 meter zwart"/>
        <s v="Aluminium Buis 2 meter Zwart"/>
        <s v="Double C-clamp Zwart"/>
        <s v="Railspot Lumina LED 20w tri color zilver"/>
        <s v="Prolyte truss H30V 3 meter zwart"/>
        <s v="Prolyte truss H30V Hoek V003 zwart"/>
        <s v="Pendel LED Novi 50 watt/ 4000K zilver"/>
        <s v="Schuko stekker--&gt;wieland voedingskabel 3x 2,5mm²"/>
        <s v="Stroomaansl. 3kW + WCD + Verbruik 2d"/>
        <s v="Stroomaansl. 1kW + WCD + Verbruik 4d"/>
        <s v="Stroomaansl. 1kW + WCD + Verbruik"/>
        <s v="Stroomaansl. 3kW + WCD + Verbruik 4d"/>
        <s v="Power supply 20 kW (incl. CEE 32A &amp; Power Consumption) 4d"/>
        <s v="Power supply 40 kW (incl. CEE 63A &amp; Power Consumption) 4d"/>
        <s v="Stroomaansl. 2kW + WCD + Verbruik 4d"/>
        <s v="Power supply 9 kW (incl. CEE 32A &amp; Power Consumption) 4d"/>
        <s v="Power supply 60 kW (incl. CEE 125A &amp; Power Consumption) 4d"/>
        <s v="Stroomtoevoerleiding 3 kW"/>
        <s v="Stroomtoevoerleiding 15 kW (incl. CEE 32A)"/>
        <s v="Stroomtoevoerleiding 30 kW (incl. CEE 63A)"/>
        <s v="Power supply line roof (from riggingpoint to side hall)"/>
        <s v="Wall socket adapter 3kW"/>
        <s v="Floor cable 3x2.5mm²"/>
        <s v="Manual hoist incl. suspension point + mounting max 250kg"/>
        <s v="Hanging flag/banner"/>
        <s v="Riggingpoint steel cable 5mm up to 150kg"/>
        <s v="Socket CEE 16A/400V"/>
        <s v="Power connection 2kW + wall socket + consumption"/>
        <s v="Groepenkast (Cubes) 63A tot 40 kw"/>
        <s v="Power supply line roof (from storage to riggingpoint)"/>
        <s v="Prolyte truss H30V Corner V003 alu"/>
        <s v="Riggingpoint for chainhoist up to 500kg"/>
        <s v="Motorhoist incl. riggingpoint + assembly max 250kg"/>
        <s v="Handtakel 500 kg 10m excl. Ophangpunt"/>
        <s v="Prolyte cirkeltruss H30V 3 meter"/>
        <s v="Prolyte cirkeltruss H30V 4 meter"/>
        <s v="Railspot Lumina LED 30w 3000K zwart"/>
        <s v="LCD LED scherm Samsung Pro 65&quot; 4K"/>
        <s v="LED-Touchscreen Iiyama 75&quot;- UHD 4K"/>
        <s v="Draadloos Toetsenbord + muis K400 Logitech"/>
        <s v="Prolyte truss H30V 1 meter zwart"/>
        <s v="Prolyte truss H30V 0,5 meter zwart"/>
        <s v="Prolyte truss H30V Base Plate zwart"/>
        <s v="Prolyte truss H30V Hoek V012 zwart"/>
        <s v="Railstraler Wally LED 4000K 34 watt grijs"/>
        <s v="(PRIJS) Kanalenlift ALP 620 max 6 meter"/>
        <s v="LED-videowall 46&quot; 3x3 Seamless"/>
        <s v="LED-videowall scherm Samsung 46'' full-HD 1080p 3x3"/>
        <s v="3x3 videowall frame"/>
        <s v="Multimedia PC i7-2600, 3.4GHz, 16GB, 480 Gb SSD"/>
        <s v="Iiyama 49&quot; touchscreen"/>
        <s v="Wandcontactdoos tot 3kw"/>
        <s v="Vloerkabel 3x2,5 mm 230V"/>
        <s v="TL-armatuur 36 watt 123cm"/>
        <s v="Case met 100 spigot en clips"/>
        <s v="LCD LED scherm Samsung Pro 32&quot; 4K"/>
        <s v="LCD LED scherm Samsung Pro 43&quot; full HD"/>
        <s v="vloerkabel cat5e"/>
        <s v="Displaylight LED Luxa 30W / 4000K zilver"/>
        <s v="Power supply line 3 kW"/>
        <s v="Power supply line 20 kW (incl. CEE 32A)"/>
        <s v="4way-Extension socket CEE 3x2,5mm² 5m"/>
        <s v="Power supply 80 kW (incl. CEE 125A &amp; Power Consumption) 3d"/>
        <s v="Socket CEE 32A/400V"/>
        <s v="Power supply line 40 kW (incl. CEE 63A)"/>
        <s v="Vloergoot 4 kanaal p/m"/>
        <s v="Power supply 6 kW (incl. CEE 32A &amp; Power Consumption) 2d"/>
        <s v="Power supply line 9 kW (incl. CEE 32A)"/>
        <s v="VDK(HK) 32A/20kW 6x230V-CEE"/>
        <s v="K&amp;M Speakerstand Set Tripod"/>
        <s v="Rigging flag/banner (max 3m / 20kg)"/>
        <s v="Riggingpoint RACC - buyout"/>
        <s v="Pre-Rigging Prolyte H30V (per meter)"/>
        <s v="Mounting motor chainhoist incl riggingpoint, excl. rent"/>
        <s v="Prolyte truss X30D 0,50 meter black"/>
        <s v="Prolyte truss X30D Corner D003 black"/>
        <s v="Hanging set Reutlinger black"/>
        <s v="Prolyte truss X30D 3 meter black"/>
        <s v="Prolyte truss H30V 0,71 meter alu"/>
        <s v="Prolyte truss H30V Corner V017 alu"/>
        <s v="Aluminium Buis 2 meter"/>
        <s v="Aluminium Buis 4 meter"/>
        <s v="Set Reutlinger"/>
        <s v="single C-clamp met hijsoog M12"/>
        <s v="Tuidraad 5mm - 5 meter"/>
        <s v="Harp 1 ton"/>
        <s v="Reutlinger 50SV M12 (tuidraad 4&amp;5mm)"/>
        <s v="Prolyte truss X30D 2 meter black"/>
        <s v="Cherry Picker 190KTDCS"/>
        <s v="P&amp;D - 3,00(h) m - 3,00(b) per m1"/>
        <s v="Soundsystem with 2 loudspeakers"/>
        <s v="XLR-audiokabel 3pin 25 meter"/>
        <s v="Interspace PC Balance Box"/>
        <s v="Yamaha DM3 audiomixer"/>
        <s v="Sennheiser ADP UHF pasive directional flag"/>
        <s v="K&amp;M Mic stand"/>
        <s v="Electro Voice ZXA-1 Subwoofer"/>
        <s v="Speaker Amate audio N10 aktief"/>
        <s v="Speaker Amate N10 aktief"/>
        <s v="Apple i-Pad Air2 64Gb Space Gray"/>
        <s v="Tabboy XL Vloer standaard wit"/>
        <s v="Mackie Thump GO 8&quot; mobiele accu-speaker"/>
        <s v="Wired hand microfoon Sennheiser e835s"/>
        <s v="Apple Mac Studio M1 Max,"/>
        <s v="Apple Qwerty keyboard en magic mouse - wireless"/>
        <s v="MacOS High Sierra, Office voor Mac 2016, Keynote 9"/>
        <s v="cat5e kabel 10 meter"/>
        <s v="cat5e kabel 20 meter"/>
        <s v="Luxibel B PAR180RGBW"/>
        <s v="LED MOVING HEAD CLAY PAKY MIDI-B"/>
        <s v="LIGHTCONTROLLER"/>
        <s v="Bekabeling / bevestiging"/>
        <s v="Zelfrijdende lift ALP 9.5 meter werkhoogte"/>
        <s v="LED Robuust Rope per meter"/>
        <s v="Stroomtoevoerleiding tot 3 kW"/>
        <s v="Power supply 50 kW (incl. CEE 125A &amp; Power Consumption) 3d"/>
        <s v="Aarding Systeem stand"/>
        <s v="Groepenkast (Cubes) 125A tot 80kw 2x63A, 4x32A, 6x230V/CEE"/>
        <s v="Groepenkast (wieland) 63A/40 kw 12x230V/1x400V/16A1x400V/32A"/>
        <s v="Omvormer ST30 220V - 110V"/>
        <s v="Vloerkabelbrug Rubber 2K 98x24x5 zwart geel"/>
        <s v="Prolyte truss H30V 1 meter black"/>
        <s v="Prolyte truss H30V 3 meter black"/>
        <s v="Prolyte truss H30V 2 meter black"/>
        <s v="iPad 2021 10,2&quot; 64GB, WiFi, 4G ready, iOS 18, space grey"/>
        <s v="Bouncepad vloerstandaard - wit"/>
        <s v="Prolyte truss H30V 3 meter"/>
        <s v="Prolyte truss H30V 2 meter"/>
        <s v="Prolyte truss H30V  90º Hoekstuk V003"/>
        <s v="Groepenkast 32A tot 20 kw 9x230V 1x 400V/16A"/>
        <s v="Inbouwwandcontactdoos enkel"/>
        <s v="Inbouw wcd enkel wit"/>
        <s v="Aansluiting klant - LED frame"/>
        <s v="LED strip RGB per mtr"/>
        <s v="LED-Profiel 12mm + afdekplaat (inbouw) / 2m"/>
        <s v="LED Controller DMX 3 kanaal"/>
        <s v="4 aderige kabel 10 mtr"/>
        <s v="soldeerbout"/>
        <s v="Motortakel 500 kg 20m D8+ excl. ophangpunt"/>
        <s v="Controller motortakel V08 - 32A"/>
        <s v="Aansluiting klant - ventilatoren inflatables"/>
        <s v="LED-scherm Samsung Pro 65'' QB UHD 4K"/>
        <s v="LCD LED scherm Samsung Pro 55&quot; 4K"/>
        <s v="LED-Touchscreen Iiyama 65&quot;- UHD 4K"/>
        <s v="GoPro Hero 10 Black Edition"/>
        <s v="SanDisk Extreme (UHS-I/V30/A2) - SDXC - 256GB"/>
        <s v="Vloerwandcontactdoos RVS 2v"/>
        <s v="Wieland verlengkabel 10 meter 3x 1,5mm²"/>
        <s v="Kleurtemperatuur 4000K"/>
        <s v="Buiscirkel Ø8mtr. aluminium"/>
        <s v="Basketsteel 1 ton w.l. 2 mtr"/>
        <s v="Draaiplateau 500 Kilo met sleepcontact/ schakelaar"/>
        <s v="Steel 0,5 ton - 1 meter incl. harp 1 ton"/>
        <s v="Steel 6mm 0,5 Ton - 2 meter"/>
        <s v="Inbouw wcd dubbel zwart"/>
        <s v="Aansluiting klant"/>
        <s v="LED Controller DMX 3 kanaals"/>
        <s v="DMX Controller SDC-6"/>
        <s v="lengte rgb kabel 4x 0,75mm2 (5 mtr)"/>
        <s v="lengte rgb kabel 4x 0,75mm2 (25mtr)"/>
        <s v="LED strip standaard Wit 3000K per mtr"/>
        <s v="Prolyte truss vierkant H30V-C001"/>
        <s v="Videowall 3000x1500mm (bxh)"/>
        <s v="Floodlight HQI - 2000W Asym." u="1"/>
        <s v="Gordijnen 3 x 8 mtr." u="1"/>
        <s v="Gordijnen 3 x 6 mtr." u="1"/>
        <s v="Transport vice versa" u="1"/>
        <s v="Prolyte truss H30V 1 meter" u="1"/>
        <s v="Prolyte truss H30V Hoek V005 alu" u="1"/>
        <s v="Prolyte truss Spacer 3 cm" u="1"/>
        <s v="Luxibel wash BP9Z" u="1"/>
        <s v="LED Moving Head Clay Paky Sharpy X-Frame" u="1"/>
        <s v="Grand MA3 Licht regeltafel" u="1"/>
        <s v="Prolyte truss H30V Heavy duty Base plate" u="1"/>
        <s v="Aluminium Buis 4 meter Zwart" u="1"/>
        <s v="Stroomtoevoerleiding 12 kW (incl. CEE 32A)" u="1"/>
        <s v="Tent Clamp SWL 150Kg Zwart" u="1"/>
        <s v="LED Tube White 22w/ 155cm" u="1"/>
        <s v="Nooduitgang verlichting pijl naar beneden" u="1"/>
        <s v="Nooduitgang verlichting pijl naar rechts" u="1"/>
        <s v="Wieland verlengkabel (vloerkabel) 10 meter 3x 2,5mm²" u="1"/>
        <s v="Wieland verlengkabel (vloerkabel) 15 meter 3x 2,5mm²" u="1"/>
        <s v="Wieland verlengkabel (vloerkabel) 25 meter 3x 2,5mm²" u="1"/>
        <s v="Yamaha DM3 Dante mixer" u="1"/>
        <s v="Sennheiser ew300G3 incl. beltpack or handheld" u="1"/>
        <s v="L-acoustics LA4X incl. AES card" u="1"/>
        <s v="L-acoustics X12" u="1"/>
        <s v="L-acoustics xl12 longbracket x12" u="1"/>
        <s v="K&amp;M Luidsprekerstatief 4x" u="1"/>
        <s v="Audio bekabeling" u="1"/>
        <s v="Empire - Mic. clamp" u="1"/>
        <s v="Allen &amp; Heath SQ6 mixer" u="1"/>
        <s v="Streamdeck XL incl. Hp laptop" u="1"/>
        <s v="DMX/XLR verloop 5pins&gt;3pins" u="1"/>
        <s v="DMX/XLR verloop 3pins&gt;5pins" u="1"/>
        <s v="DMX Booster DB1-4/ 3-5p" u="1"/>
        <s v="Verlengkabel shuko 3x2.5mm² 10 meter" u="1"/>
        <s v="Verlengkabel CEE 16A/230V 3x2,5mm² 10m" u="1"/>
        <s v="Verlengkabel CEE 16A/230V 3x2,5mm² 15m" u="1"/>
        <s v="single C-clamp met hijsoog M12 Zwart" u="1"/>
        <s v="Tuidraad 4mm - 4 meter zwart WLL 0,19T" u="1"/>
        <s v="Harp 1 ton zwart" u="1"/>
        <s v="Reutlinger Oog voor tuidraad M12" u="1"/>
        <s v="Tuidraad 5mm - 4 meter zwart WLL 0,29T" u="1"/>
        <s v="Verdeelslof (SA blok) 32A --&gt; 1x 230V/16A" u="1"/>
        <s v="4voudig-Verlengblok CEE 3x2,5mm² 15m" u="1"/>
        <s v="Prolyte cirkeltruss X30D 8 meter zwart" u="1"/>
        <s v="Prikkabel 25m LED wit" u="1"/>
        <s v="Prikkabel 15m LED wit" u="1"/>
        <s v="Luxibel BPar180RGBW v2" u="1"/>
        <s v="CLF - Ares Led wash 43gr" u="1"/>
        <s v="ETC S4 - Junior Profile 575W  25-50° zoom" u="1"/>
        <s v="Bekabeling armaturen" u="1"/>
        <s v="Stroomtoevoerleiding 20 kW (incl. CEE 32A)" u="1"/>
        <s v="Whole hog Licht regeltafel" u="1"/>
        <s v="SPEAKER SYSTEM AED AUDIO FLEX6" u="1"/>
        <s v="YOKE FOR AUDIO FLEX6" u="1"/>
        <s v="LED ARRI FRESNEL L7C P.O. - BLACK - 4 LEAF BARNDOOR" u="1"/>
        <s v="Wall socket adapter Wieland &gt; 2x Schuko + backplate [White]" u="1"/>
        <s v="Verloop Schuko male/ CEE female" u="1"/>
        <s v="4voudig-Verlengblok Shuko 3x1.5mm²  1,5m zw." u="1"/>
        <s v="DMX Booster DB1-8/ 3p" u="1"/>
        <s v="Lichttafel showtec SDC 6" u="1"/>
        <s v="Verlengkabel CEE 32A 5x6mm² 50 meter" u="1"/>
        <s v="Pre-Rigg P36R 1 m zwart" u="1"/>
        <s v="Pre-Rigg P36R 3 m zwart" u="1"/>
        <s v="Softsteel 2 ton - 1,6 meter" u="1"/>
        <s v="Harp 3,25 ton" u="1"/>
        <s v="Softsteel 2 ton - 1 meter" u="1"/>
        <s v="Wieland verlengkabel 5 meter 3x 1,5mm² wit" u="1"/>
        <s v="4voudig-Verlengblok CEE 3x2,5mm² 10m" u="1"/>
        <s v="Verloop CEE male/ wieland female" u="1"/>
        <s v="Verloop 32A/63A" u="1"/>
        <s v="Prolyte truss X30D 0,71 meter zwart" u="1"/>
        <s v="Grand MA3  Licht regeltafel" u="1"/>
        <s v="Gordijnen 3 x 7" u="1"/>
        <s v="Prolyte truss H30V 0,71 meter zwart" u="1"/>
        <s v="Prolyte truss H30V  0,50 m zwart" u="1"/>
        <s v="Stroomtoevoerleiding 9 kW (incl. CEE 32A)" u="1"/>
        <s v="Luxibel B Par180RGBW v2" u="1"/>
        <s v="Pendel LED Luxa 30 watt tri color zilver" u="1"/>
        <s v="Allen &amp; Heath SQ5 mixer" u="1"/>
        <s v="DPA 4088" u="1"/>
        <s v="L-acoustics SB18m" u="1"/>
        <s v="L-acoustics 8XT of vergelijkbaar op statief" u="1"/>
        <s v="Audio - Centrale regie" u="1"/>
        <s v="Geluidset 4 speakers (incl. headset/handheld)" u="1"/>
        <s v="Pioneer DJM-900 nexus2" u="1"/>
        <s v="Prolyte truss X30D 0,85 meter zwart" u="1"/>
        <s v="Prolyte truss X30D Hoek D007 zwart" u="1"/>
        <s v="Prolyte truss X30D Hoek D012 zwart" u="1"/>
        <s v="Prolyte truss X30D Hoek D013 zwart" u="1"/>
        <s v="Prolyte truss X30D Base Plate zwart" u="1"/>
        <s v="Wieland verlengkabel (vloerkabel) 5 meter 3x 2,5mm²" u="1"/>
        <s v="Mini Led profile raillight - FELI0290" u="1"/>
        <s v="Railspot LED 30W tri color 3000K/4000K" u="1"/>
        <s v="TRNH34-T(M) - (50x50 T-stuk)" u="1"/>
        <s v="Railspot Sintra LED 15w 3000K zwart" u="1"/>
        <s v="Dimmer 1 channel 2,3 Kw" u="1"/>
        <s v="Hanglamp enkelt vitting E27 zwart" u="1"/>
        <s v="Lichtbron Kooldraad LED" u="1"/>
        <s v="Stroomtoevoerleiding 6 kW (incl. CEE 32A)" u="1"/>
        <s v="Lichttafel showtec SDS 6" u="1"/>
        <s v="Prikkabel 10m LED wit" u="1"/>
        <s v="Camita LED Light, 24 gr, 15W.,3000K" u="1"/>
        <s v="Showtec TED Pack Single - Dimmerpack 500W" u="1"/>
        <s v="Wandcontactdoos inbouw wit / zwart" u="1"/>
        <s v="Railspot Milano LED 30w 3000K zwart dimbaar" u="1"/>
        <s v="Verloop Wieland male/ Schuko Contra stekker" u="1"/>
        <s v="VDK(Cube) 32A/20kW 6x230V-CEE" u="1"/>
        <s v="SPEAKER SYSTEM L-ACOUSTICS X12" u="1"/>
        <s v="AMPLIFIER L-ACOUSTICS LA4X" u="1"/>
        <s v="EV ZX1 + trussmount" u="1"/>
        <s v="Labgruppen FP2600, versterker" u="1"/>
        <s v="Geluidset 2 speakers (incl. headset/handheld)" u="1"/>
        <s v="Harp 3,25 ton zwart" u="1"/>
        <s v="Railspot 3Sintra 15W 3000K zwart dimbaar" u="1"/>
        <s v="Aluminium Buis 1 meter Zwart" u="1"/>
        <s v="Aluminium Buis 3 meter Zwart" u="1"/>
        <s v="Groepenkast (wieland) 32A tot 20 kw 8x230V" u="1"/>
        <s v="Audio cables" u="1"/>
        <s v="RCF art 732MK4 Active luidspreker 12&quot; + 1.4&quot; driver" u="1"/>
        <s v="RCF art bracket" u="1"/>
        <s v="Pioneer DJM-A9 mixer" u="1"/>
        <s v="Pioneer CDJ-3000" u="1"/>
        <s v="DB technologies DVX DM15 als dj monitor" u="1"/>
        <s v="Blacklight armatuur" u="1"/>
        <s v="Verloop wieland male/ CEE female" u="1"/>
        <s v="Contactdoos CEE 32A/400V" u="1"/>
        <s v="Bekabeling set" u="1"/>
        <s v="Steel 6mm 0,5 Ton - 1 meter" u="1"/>
        <s v="Spanband ratel/haak" u="1"/>
        <s v="Prolyte truss H30V 0,29 meter zwart" u="1"/>
        <s v="Prolyte truss H30V Hoek V017 zwart" u="1"/>
        <s v="Ophangpunt Staalkabel 8mm tot 250kg" u="1"/>
        <s v="Reutlinger Oog voor tuidraad M20" u="1"/>
        <s v="Uitzetten per punt" u="1"/>
        <s v="Magneten tbv spanningsrail" u="1"/>
        <s v="Wieland verdeler (stift) 1in1uit" u="1"/>
        <s v="Railspot Lumina LED 30w 4000K zwart" u="1"/>
        <s v="Stroomtoevoerleiding 40 kW (incl. CEE 63A)" u="1"/>
        <s v="Stroomtoevoerleiding 60 kW (incl. CEE 125A)" u="1"/>
        <s v="Contactdoos CEE 63A/400V" u="1"/>
        <s v="Uitzetten ABN hal 2 t/m 5" u="1"/>
        <s v="Ballastblok - 450 kg tbv Prolyte H30V" u="1"/>
        <s v="Curtain - black - 1,50(h) x 6,00(w) m" u="1"/>
        <s v="Transport" u="1"/>
        <s v="Credit factuur" u="1"/>
        <s v="Railstraler Wally LED 4000K 34 watt wit" u="1"/>
        <s v="Elektrische schaarhoogwerker" u="1"/>
        <s v="Wieland wandcontactdoos tot 3 Kw wit" u="1"/>
        <s v="Verdeelslof 32A tot 20 kw 6x230V/16A" u="1"/>
        <s v="Kabelgoot per meter wit" u="1"/>
        <s v="Railspot Sintra LED 15w 4000K zilver" u="1"/>
        <s v="Nooduitgang verlichting incl. stroomtoevoer" u="1"/>
        <s v="Power supply 6 kW (incl. 2x WCD 230V &amp; Power Consumption) 4d" u="1"/>
        <s v="Power supply 12 kW (incl. CEE 32A &amp; Power Consumption) 4d" u="1"/>
        <s v="Power supply 12 kW (incl. 4x WCD 230V &amp; Power Consumption)4d" u="1"/>
        <s v="Power supply 15 kW (incl. CEE 32A &amp; Power Consumption) 4d" u="1"/>
        <s v="Power supply 15 kW (incl. 5x WCD 230V &amp; Power Consumption)4d" u="1"/>
        <s v="Power supply 20 kW (incl. 6x WCD 230V &amp; Power Consumption)4d" u="1"/>
        <s v="Power supply 80 kW (incl. CEE 125A &amp; Power Consumption) 4d" u="1"/>
        <s v="Inhangen motortakel incl. ophangpunt, excl huur" u="1"/>
        <s v="Power supply 25 kW (incl. CEE 63A &amp; Power Consumption) 4d" u="1"/>
        <s v="Stroomaansl. 3kW + WCD" u="1"/>
        <s v="Ballastblok - 450 kg tbv prolute 30V" u="1"/>
        <s v="Prolyte truss X30D Hoek D005 zwart" u="1"/>
        <s v="Uitkoop 55 x riggingpunt" u="1"/>
        <s v="Doorhuur Riggingpunten Aston Brothers" u="1"/>
        <s v="Stroomtoevoerleiding 80 kW (incl. CEE 125A)" u="1"/>
        <s v="SPECIAAL" u="1"/>
        <s v="Contactdoos Cee 400V/32A tot 20kw" u="1"/>
        <s v="Hanglamp Para 380 zwart" u="1"/>
        <s v="Iiyama 65&quot; touchscreen" u="1"/>
        <s v="LCD LED Display 49&quot;" u="1"/>
        <s v="Power supply 30 kW (incl. CEE 63A &amp; Power Consumption) 4d" u="1"/>
        <s v="Geluidset 2 speakers" u="1"/>
        <s v="Design stand (Smartmetals light)" u="1"/>
        <s v="LED-scherm Samsung Pro 43&quot; QM43R-B 4K" u="1"/>
        <s v="Verdeelkast 32A CEE &gt; 230V schuko" u="1"/>
        <s v="Prolyte truss H30V 90 Hoek V003 zwart" u="1"/>
        <s v="Pre-Rigging H30V (per meter)" u="1"/>
        <s v="Signaal kabel via dak" u="1"/>
        <s v="Gordijn - MCS - zwart - 7(h) x 3(b) m" u="1"/>
        <s v="Transport tot 100 Km" u="1"/>
        <s v="Prolyte truss H30V Hoek V016 alu" u="1"/>
        <s v="Aanvulling Silent Disco Headphone 10st / dag" u="1"/>
        <s v="Harp 0.33 ton zwart" u="1"/>
        <s v="Prolyte truss spigot" u="1"/>
        <s v="Prolyte truss H30V Hoekstuk V017 zwart" u="1"/>
        <s v="Prolyte cirkeltruss H30V 8 meter" u="1"/>
        <s v="Railspot Lumina LED 30w tri color zwart" u="1"/>
        <s v="Draadloos Toetsenbord + muis" u="1"/>
        <s v="LED-scherm Philips 98'' UHD 4K" u="1"/>
        <s v="cat5e kabel 15 meter" u="1"/>
        <s v="Voorbereiding LED strip" u="1"/>
        <s v="Prolyte truss H30V  0,25 m" u="1"/>
        <s v="Axitour AT500 rondleiding set (20x)" u="1"/>
        <s v="Verlengkabel CEE 32A 5x6mm² 10 meter" u="1"/>
        <s v="Verlengkabel CEE 32A 5x6mm² 15 meter" u="1"/>
        <s v="Silent Disco Headphone 40st / dag" u="1"/>
        <s v="Microfoon standaard" u="1"/>
        <s v="Iiyama 55&quot; touchscreen" u="1"/>
        <s v="HDMI-Splitter 1in - 4uit" u="1"/>
        <s v="Brightsign network media player" u="1"/>
        <s v="Barco PDS902 3G" u="1"/>
        <s v="WIFI Router" u="1"/>
        <s v="Speaker LD Systems Stinger 8aG3" u="1"/>
        <s v="K&amp;M Speakerstand Round Base" u="1"/>
        <s v="Power supply 6 kW (incl. 2x WCD 230V &amp; Power Consumption) 2d" u="1"/>
        <s v="4voudig-Verlengblok Shuko 3x1.5mm²  5m" u="1"/>
        <s v="LED PROJECTOR LUXIBEL &quot;B" u="1"/>
        <s v="vloerkabel HDMI" u="1"/>
        <s v="HDMI-Extender" u="1"/>
        <s v="Breedstraler daglicht CDM-TD 150 watt" u="1"/>
        <s v="Prolyte truss X30D 1 meter black" u="1"/>
        <s v="Prolyte truss X30D Corner D017L black" u="1"/>
        <s v="Prolyte truss X30D Corner D016L black" u="1"/>
        <s v="Customer connection" u="1"/>
        <s v="Groepenkast (wieland) 32A tot 20 kw 6x230V" u="1"/>
        <s v="Inbouwwandcontactdoos ( ZWART )" u="1"/>
        <s v="Prolyte truss X30D Kruis D016 zwart" u="1"/>
        <s v="Prolyte truss X30D T-stuk D017 zwart" u="1"/>
        <s v="Railspot Sintra LED 15w 4000K zwart" u="1"/>
        <s v="Microfoon statief" u="1"/>
        <s v="Prolyte truss X30D 0,25 meter zwart" u="1"/>
        <s v="Prolyte truss X30D 2 meter" u="1"/>
        <s v="Prolyte truss X30D 1 meter" u="1"/>
        <s v="Prolyte truss X30D 0,50 m" u="1"/>
        <s v="Prolyte truss X30D  90º Hoekstuk D003" u="1"/>
        <s v="LED-Touchscreen Iiyama 55&quot;- UHD 4K" u="1"/>
        <s v="LCD LED scherm Samsung Pro 43&quot; 4K" u="1"/>
        <s v="Speaker Intucab 4&quot; 4FW50T zwart" u="1"/>
        <s v="Omnitronic Rack powermixer 2x 400W RM-1422FXA" u="1"/>
        <s v="Montage op locatie" u="1"/>
        <s v="Speaker kabel 2x0.75mm zwart-rood per mtr 4 lengtes van ongv" u="1"/>
        <s v="Breedstraler daglicht CDM-TD 150 watt zwart" u="1"/>
        <s v="Led driver 150VA" u="1"/>
        <s v="Prolyte truss H30V Hoek V004 zwart" u="1"/>
        <s v="Wandcontactdoos tot 1kw" u="1"/>
        <s v="Transport tot 50 Km" u="1"/>
        <s v="Power supply 20 kW (incl. CEE 32A &amp; Power Consumption)" u="1"/>
        <s v="Stroomtoevoerleiding 25 kW (incl. CEE 63A)" u="1"/>
        <s v="VDK(WL) 63A/40kW 12x230V/1x400-16A/1x400V-32A" u="1"/>
        <s v="Power supply line 400A" u="1"/>
        <s v="Powerlock 150mm2 kabelset 50 mtr" u="1"/>
        <s v="Yellow jacket 5- gaats" u="1"/>
        <s v="Aggegraat 350 KVA / 500 KVA" u="1"/>
        <s v="Power supply 15 kW (incl. CEE 32A &amp; Power Consumption) 2d" u="1"/>
        <s v="Power supply 9 kW (incl. 3x WCD 230V &amp; Power Consumption) 2d" u="1"/>
        <s v="P-lock 250A" u="1"/>
        <s v="P-lock 400A uitgevoerd in 2x 250A" u="1"/>
        <s v="Uitkoop hal 1, uitgaande van het maximum." u="1"/>
        <s v="Power supply line 250A (incl. Powerlock con. &amp; Power Cons.)" u="1"/>
        <s v="Groepenkast (Cubes) 250A tot 160w 2x125A" u="1"/>
        <s v="Stroomtoevoerleiding 50 kW (incl. CEE 125A)" u="1"/>
        <s v="Power connection. 3kW, schuko socket incl. Consumption" u="1"/>
        <s v="Power supply 6 kW (incl. 2 xWCD 230V &amp; Power Consumption) 2d" u="1"/>
        <s v="Power supply 9 kW (incl. 3 xWCD 230V &amp; Power Consumption) 2d" u="1"/>
        <s v="Power supply 15 kW (incl. 5 xWCD 230V &amp; Power Consumption)2d" u="1"/>
        <s v="Power supply 20 kW (incl. 6 xWCD 230V &amp; Power Consumption)2d" u="1"/>
        <s v="Power supply 30 kW (incl. CEE 63A &amp; Power Consumption) 2d" u="1"/>
        <s v="Power supply 60 kW (incl. CEE 125A &amp; Power Consumption) 2d" u="1"/>
        <s v="Suspension point Wire rope 5mm to 150kg" u="1"/>
        <s v="Suspension point for hoist up to 500kg" u="1"/>
        <s v="Hand hoist incl. suspension point + mounting max 250kg" u="1"/>
        <s v="Motor hoist incl. suspension point + mounting max 250kg" u="1"/>
        <s v="Hanging motor hoist incl. suspension point, excl rental" u="1"/>
        <s v="Power cable via roof (from storage room to suspension point)" u="1"/>
        <s v="Hanging flag/banner (max 3m / 20kg)" u="1"/>
        <s v="distribution box 32A to 20 kw" u="1"/>
        <s v="distribution box 63A up to 40 kw" u="1"/>
        <s v="Power supply 15 kW (incl. 5x WCD 230V &amp; Power Consumption)2d" u="1"/>
        <s v="Power supply 20 kW (incl. 6x WCD 230V &amp; Power Consumption)2d" u="1"/>
        <s v="Prolyte truss X30D  90º  Hoekstuk D007" u="1"/>
        <s v="Stroomtoevoerleiding 25 kW (incl. CEE 32A)" u="1"/>
        <s v="Stelpost Stroomverbruik, gebaseerd op editie 2024" u="1"/>
        <s v="Stroomverbruik 2025 - 19.079 KWH,  Opgave vanuit Ahoy" u="1"/>
      </sharedItems>
    </cacheField>
    <cacheField name="Besteld" numFmtId="0">
      <sharedItems containsSemiMixedTypes="0" containsString="0" containsNumber="1" containsInteger="1" minValue="-24" maxValue="257"/>
    </cacheField>
    <cacheField name="Stuksprijs" numFmtId="166">
      <sharedItems containsSemiMixedTypes="0" containsString="0" containsNumber="1" minValue="-560.49" maxValue="4250"/>
    </cacheField>
    <cacheField name="Brutobedrag" numFmtId="166">
      <sharedItems containsSemiMixedTypes="0" containsString="0" containsNumber="1" minValue="-1215.4000000000001" maxValue="44975"/>
    </cacheField>
    <cacheField name="Bruto - Rel.korting" numFmtId="166">
      <sharedItems containsSemiMixedTypes="0" containsString="0" containsNumber="1" minValue="-1215.4000000000001" maxValue="44975"/>
    </cacheField>
    <cacheField name="Relatiekorting percentage" numFmtId="0">
      <sharedItems containsSemiMixedTypes="0" containsString="0" containsNumber="1" containsInteger="1" minValue="0" maxValue="100"/>
    </cacheField>
    <cacheField name="Groep" numFmtId="0">
      <sharedItems containsBlank="1" count="6">
        <s v="Elektra"/>
        <s v="Rigging"/>
        <s v=""/>
        <m/>
        <s v="AV"/>
        <e v="#REF!" u="1"/>
      </sharedItems>
    </cacheField>
    <cacheField name="Artikelprijs" numFmtId="166">
      <sharedItems containsMixedTypes="1" containsNumber="1" minValue="28" maxValue="8800"/>
    </cacheField>
    <cacheField name="Vergelijk" numFmtId="0">
      <sharedItems/>
    </cacheField>
    <cacheField name="Relatie korting" numFmtId="0">
      <sharedItems/>
    </cacheField>
    <cacheField name="Prijs 2" numFmtId="166">
      <sharedItems containsSemiMixedTypes="0" containsString="0" containsNumber="1" minValue="-560.49" maxValue="8800"/>
    </cacheField>
    <cacheField name="Brutobedrag 2" numFmtId="166">
      <sharedItems containsSemiMixedTypes="0" containsString="0" containsNumber="1" minValue="-1180" maxValue="27463.662499999999"/>
    </cacheField>
    <cacheField name="Bruto-Rel. korting 2" numFmtId="166">
      <sharedItems containsSemiMixedTypes="0" containsString="0" containsNumber="1" minValue="-1180" maxValue="27463.6624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k Brokke" refreshedDate="46035.701132291666" createdVersion="8" refreshedVersion="8" minRefreshableVersion="3" recordCount="2087" xr:uid="{261301F4-89D0-4D29-B036-FDBE38DBCE2C}">
  <cacheSource type="worksheet">
    <worksheetSource name="Q4_2025"/>
  </cacheSource>
  <cacheFields count="15">
    <cacheField name="Evenement" numFmtId="0">
      <sharedItems count="24">
        <s v="100% Auto Live - 2025.xls"/>
        <s v="Ashton Brothers - 2025.xls"/>
        <s v="BDO - 2025.xls"/>
        <s v="Europort Elektra - 2025.xls"/>
        <s v="Europort Rigging - 2025.xls"/>
        <s v="Europort Stands - 2025.xls"/>
        <s v="Excellent Woonbeurs - 2025.xls"/>
        <s v="Legends of Rock - 2025.xls"/>
        <s v="Neds Elektra - 2025.xls"/>
        <s v="Neds Rigging - 2025.xls"/>
        <s v="Neds Stands - 2025.xls"/>
        <s v="NRC ERC - 2025.xls"/>
        <s v="Record &amp; CD Fair - 2025.xls"/>
        <s v="Rotterdam Processing Week -2025.xls"/>
        <s v="Solids - 2025.xls"/>
        <s v="Stoffenspektakel - 2025.xls"/>
        <s v="Studiekeuzebeurs - 2025.xls"/>
        <s v="Tournament Day - 2025.xls"/>
        <s v="Tweede Kamerverkiezing - 2025.xls"/>
        <s v="Vaccinatiedag - 2025.xls"/>
        <s v="Wielerzesdaagse - 2025.xls"/>
        <s v="Winter Wonderland - 2025.xls"/>
        <s v="Winterlodge - 2025.xls"/>
        <s v="WK Handbal - 2025.xls"/>
      </sharedItems>
    </cacheField>
    <cacheField name="Artikelnr" numFmtId="0">
      <sharedItems containsSemiMixedTypes="0" containsString="0" containsNumber="1" containsInteger="1" minValue="1001009" maxValue="5101011" count="277">
        <n v="5021026"/>
        <n v="5022013"/>
        <n v="5021004"/>
        <n v="5022019"/>
        <n v="5022017"/>
        <n v="5030230"/>
        <n v="5030005"/>
        <n v="5022008"/>
        <n v="5022007"/>
        <n v="5022012"/>
        <n v="5022011"/>
        <n v="5021020"/>
        <n v="5021017"/>
        <n v="5021009"/>
        <n v="5021003"/>
        <n v="5021016"/>
        <n v="5022009"/>
        <n v="5030025"/>
        <n v="1008026"/>
        <n v="4801003"/>
        <n v="5022021"/>
        <n v="5021034"/>
        <n v="5022049"/>
        <n v="5022031"/>
        <n v="5022025"/>
        <n v="5022027"/>
        <n v="5040010"/>
        <n v="5040018"/>
        <n v="5040220"/>
        <n v="5040011"/>
        <n v="5040256"/>
        <n v="5022051"/>
        <n v="5022033"/>
        <n v="5022039"/>
        <n v="5022047"/>
        <n v="5020002"/>
        <n v="5022053"/>
        <n v="5040008"/>
        <n v="5020001"/>
        <n v="3001013"/>
        <n v="5020005"/>
        <n v="5020020"/>
        <n v="5022045"/>
        <n v="5020004"/>
        <n v="5020008"/>
        <n v="5040015"/>
        <n v="5022043"/>
        <n v="5022055"/>
        <n v="5010017"/>
        <n v="5020003"/>
        <n v="5040007"/>
        <n v="3002047"/>
        <n v="5040212"/>
        <n v="5022037"/>
        <n v="5040012"/>
        <n v="5010016"/>
        <n v="5020009"/>
        <n v="5040016"/>
        <n v="5040032"/>
        <n v="1098002"/>
        <n v="5040009"/>
        <n v="5030228"/>
        <n v="5030232"/>
        <n v="5030229"/>
        <n v="5030028"/>
        <n v="5031052"/>
        <n v="5030234"/>
        <n v="5030225"/>
        <n v="5030001"/>
        <n v="4001129"/>
        <n v="2004057"/>
        <n v="5030016"/>
        <n v="5031049"/>
        <n v="5031051"/>
        <n v="5031056"/>
        <n v="1007057"/>
        <n v="2004027"/>
        <n v="5031038"/>
        <n v="2004051"/>
        <n v="2002099"/>
        <n v="2002129"/>
        <n v="3002024"/>
        <n v="3001044"/>
        <n v="3002010"/>
        <n v="1001030"/>
        <n v="1009001"/>
        <n v="2002078"/>
        <n v="5031053"/>
        <n v="5031047"/>
        <n v="5031059"/>
        <n v="1007051"/>
        <n v="1003044"/>
        <n v="5040216"/>
        <n v="4001306"/>
        <n v="4001299"/>
        <n v="4001015"/>
        <n v="5040017"/>
        <n v="4001227"/>
        <n v="5031065"/>
        <n v="5031066"/>
        <n v="5031068"/>
        <n v="5031031"/>
        <n v="3002022"/>
        <n v="1009130"/>
        <n v="1002035"/>
        <n v="2001094"/>
        <n v="2001042"/>
        <n v="2001048"/>
        <n v="2001054"/>
        <n v="2001053"/>
        <n v="1002060"/>
        <n v="4001242"/>
        <n v="3001003"/>
        <n v="3001041"/>
        <n v="3001042"/>
        <n v="1002030"/>
        <n v="2001090"/>
        <n v="2004041"/>
        <n v="2004032"/>
        <n v="4001245"/>
        <n v="4001086"/>
        <n v="4001118"/>
        <n v="4001303"/>
        <n v="5031004"/>
        <n v="5031008"/>
        <n v="5031009"/>
        <n v="1008008"/>
        <n v="4001287"/>
        <n v="1009004"/>
        <n v="2001080"/>
        <n v="2004058"/>
        <n v="3002037"/>
        <n v="3001131"/>
        <n v="1002020"/>
        <n v="1008027"/>
        <n v="1002026"/>
        <n v="1007059"/>
        <n v="2004033"/>
        <n v="2004021"/>
        <n v="1005013"/>
        <n v="2001041"/>
        <n v="2001044"/>
        <n v="2004055"/>
        <n v="2004064"/>
        <n v="5020016"/>
        <n v="1003031"/>
        <n v="1002032"/>
        <n v="1003011"/>
        <n v="1001029"/>
        <n v="1008006"/>
        <n v="1008015"/>
        <n v="4001243"/>
        <n v="3098006"/>
        <n v="3098007"/>
        <n v="2001109"/>
        <n v="4001263"/>
        <n v="4001156"/>
        <n v="4001301"/>
        <n v="4001298"/>
        <n v="5031039"/>
        <n v="5031040"/>
        <n v="5031041"/>
        <n v="5031044"/>
        <n v="5010013"/>
        <n v="5010021"/>
        <n v="5010014"/>
        <n v="1005029"/>
        <n v="5031003"/>
        <n v="2002105"/>
        <n v="2002028"/>
        <n v="2002027"/>
        <n v="2002036"/>
        <n v="2002033"/>
        <n v="5031013"/>
        <n v="1008080"/>
        <n v="5031001"/>
        <n v="5031007"/>
        <n v="5031021"/>
        <n v="4802004"/>
        <n v="4001131"/>
        <n v="5031061"/>
        <n v="5010002"/>
        <n v="1001009"/>
        <n v="3001046"/>
        <n v="3001035"/>
        <n v="3001036"/>
        <n v="3001037"/>
        <n v="3001038"/>
        <n v="3001039"/>
        <n v="3001040"/>
        <n v="2001029"/>
        <n v="2001145"/>
        <n v="2001143"/>
        <n v="2001155"/>
        <n v="1007052"/>
        <n v="5022029"/>
        <n v="4001197"/>
        <n v="1003030"/>
        <n v="1001024"/>
        <n v="2002125"/>
        <n v="2002132"/>
        <n v="2002131"/>
        <n v="1005031"/>
        <n v="4001205"/>
        <n v="3001116"/>
        <n v="2001168"/>
        <n v="2001115"/>
        <n v="2001157"/>
        <n v="1003048"/>
        <n v="5021007"/>
        <n v="1005032"/>
        <n v="1001033"/>
        <n v="1003047"/>
        <n v="1008320"/>
        <n v="5021032"/>
        <n v="3001085"/>
        <n v="1003059"/>
        <n v="2001165"/>
        <n v="2004040"/>
        <n v="2004020"/>
        <n v="5040013"/>
        <n v="5050003"/>
        <n v="5010005"/>
        <n v="1003029"/>
        <n v="1010006"/>
        <n v="3001056"/>
        <n v="5022018"/>
        <n v="5021006"/>
        <n v="5022016"/>
        <n v="5022015"/>
        <n v="5022014"/>
        <n v="5021010"/>
        <n v="5021008"/>
        <n v="5021012"/>
        <n v="5030226"/>
        <n v="2002070"/>
        <n v="2001104"/>
        <n v="2001100"/>
        <n v="5031058"/>
        <n v="5101011"/>
        <n v="2002111"/>
        <n v="5031035"/>
        <n v="5031043"/>
        <n v="2002096"/>
        <n v="2002110"/>
        <n v="2004035"/>
        <n v="5010040"/>
        <n v="5022026"/>
        <n v="5022032"/>
        <n v="5022038"/>
        <n v="5021001"/>
        <n v="4601002"/>
        <n v="1099024"/>
        <n v="1099022"/>
        <n v="3002030"/>
        <n v="1002033"/>
        <n v="1002028"/>
        <n v="5020021"/>
        <n v="2003003"/>
        <n v="4001008"/>
        <n v="4001235"/>
        <n v="5040307"/>
        <n v="4101022"/>
        <n v="5030017"/>
        <n v="3098016"/>
        <n v="3001070"/>
        <n v="3001071"/>
        <n v="2002100"/>
        <n v="2002069"/>
        <n v="2002112"/>
        <n v="5021005"/>
        <n v="5022059"/>
        <n v="5021011"/>
        <n v="2098001"/>
        <n v="5021019"/>
        <n v="3002046"/>
        <n v="5050001"/>
      </sharedItems>
    </cacheField>
    <cacheField name="Omschrijving" numFmtId="0">
      <sharedItems count="327">
        <s v="Stroomaansl. 3kW + WCD + Verbruik 2d"/>
        <s v="Power supply 6 kW (incl. CEE 32A &amp; Power Consumption) 2d"/>
        <s v="Power supply 6 kW (incl. 2x WCD 230V &amp; Power Consumption) 2d"/>
        <s v="Power supply 40 kW (incl. CEE 63A &amp; Power Consumption) 2d"/>
        <s v="Power supply 20 kW (incl. CEE 32A &amp; Power Consumption) 2d"/>
        <s v="Inhangen motortakel incl. ophangpunt, excl huur"/>
        <s v="Voedingskabel via dak (van ophangpunt naar zijkant hal)"/>
        <s v="Stroomtoevoerleiding 10 kW (incl. CEE 32A)"/>
        <s v="Stroomaansl. 3kW + WCD"/>
        <s v="Single fase"/>
        <s v="Verdeelblok 3v wcd"/>
        <s v="Stroomtoevoerleiding 20 kW (incl. CEE 32A)"/>
        <s v="Stroomtoevoerleiding 80 kW (incl. CEE 125A)"/>
        <s v="Stroomtoevoerleiding 40 kW (incl. CEE 63A)"/>
        <s v="Stroomtoevoerleiding 15 kW (incl. CEE 32A)"/>
        <s v="Stroomtoevoerleiding 6 kW (incl. CEE 32A)"/>
        <s v="Stroomtoevoerleiding 30 kW (incl. CEE 63A)"/>
        <s v="Stroomtoevoerleiding tot 3 kW"/>
        <s v="Uitkoop 20,- per ophangpunt"/>
        <s v="Stroomtoevoerleiding 3 kW"/>
        <s v="LED Tube White 22w/ 155cm"/>
        <s v="Nooduitgang verlichting"/>
        <s v="Power supply 60 kW (incl. CEE 125A &amp; Power Consumption) 2d"/>
        <s v="Stroomaansl. 3kW + WCD + Verbruik 4d"/>
        <s v="Power supply 9 kW (incl. 3x WCD 230V &amp; Power Consumption) 4d"/>
        <s v="Power supply 15 kW (incl. CEE 32A &amp; Power Consumption) 4d"/>
        <s v="Power supply 6 kW (incl. CEE 32A &amp; Power Consumption) 4d"/>
        <s v="Power supply 9 kW (incl. CEE 32A &amp; Power Consumption) 4d"/>
        <s v="LCD LED Display 55&quot;"/>
        <s v="Design stand (Smartmetals light) !MAX 55 INCH!"/>
        <s v="Iiyama 55&quot; touchscreen"/>
        <s v="LCD LED Display 65&quot;"/>
        <s v="Design stand"/>
        <s v="Power supply 12 kW (incl. 4x WCD 230V &amp; Power Consumption)4d"/>
        <s v="Power supply 20 kW (incl. CEE 32A &amp; Power Consumption) 4d"/>
        <s v="Power supply 40 kW (incl. CEE 63A &amp; Power Consumption) 4d"/>
        <s v="Power supply 6 kW (incl. 2x WCD 230V &amp; Power Consumption) 4d"/>
        <s v="Wandcontactdoos 3kW"/>
        <s v="Power supply 15 kW (incl. 5x WCD 230V &amp; Power Consumption)4d"/>
        <s v="Wall socket adapter 3kW"/>
        <s v="LCD LED Display 43&quot;"/>
        <s v="Power connection 3kW + wall socket + consumption"/>
        <s v="Wall socket adapter 1kW"/>
        <s v="Floor Cable 3x2,5mm²"/>
        <s v="Power rail + 1 raillight LED 20W tri color - 3000/4000K"/>
        <s v="Groepenkast (Cubes) 32A tot 20 kw 1x16A 2x32A 6xCEE 230V"/>
        <s v="Wandcontactdoos 1kW"/>
        <s v="Power supply 80 kW (incl. CEE 125A &amp; Power Consumption) 4d"/>
        <s v="Contactdoos CEE 32A/400V"/>
        <s v="Rail + 2 spots LED 20W tri color - 3000K/4000K"/>
        <s v="Power supply 60 kW (incl. CEE 125A &amp; Power Consumption) 4d"/>
        <s v="Power supply 20 kW (incl. 6x WCD 230V &amp; Power Consumption)4d"/>
        <s v="Displaylight LED Luxa 30W / 4000K zilver"/>
        <s v="Contactdoos CEE 16A/400V"/>
        <s v="LCD LED Display 32&quot;"/>
        <s v="Socket CEE 32A/400V"/>
        <s v="Groepenkast (Cubes) 32A tot 20 kw 6xCEE 230V"/>
        <s v="Iiyama 24&quot; touchscreen"/>
        <s v="Power supply 30 kW (incl. CEE 63A &amp; Power Consumption) 4d"/>
        <s v="LCD LED Display 75&quot;"/>
        <s v="Design stand (Smartmetals heavy)"/>
        <s v="Socket CEE 16A/400V"/>
        <s v="Displaylight LED Luxa 30W / 3000K silver"/>
        <s v="Rail + 3 spots LED 20W tri color - 3000K/4000K"/>
        <s v="Soundsystem with 2 loudspeakers (incl headset/handheld)"/>
        <s v="LCD LED Display 40&quot; ME"/>
        <s v="Power rail + 3 raillight LED 20W tri color - 3000/4000K"/>
        <s v="Credit factuur"/>
        <s v="LCD LED Display 49&quot;"/>
        <s v="Handtakel incl. ophangpunt + montage max 250kg"/>
        <s v="Voedingskabel via dak (van berging naar ophangpunt)"/>
        <s v="Motortakel incl. ophangpunt + montage max 250kg"/>
        <s v="Pre-Rigging H30V (per meter)"/>
        <s v="Manual chainhoist incl. riggingpoint + assembly max 250kg"/>
        <s v="Power supply line roof (from storage to riggingpoint)"/>
        <s v="Pre-Rigging Prolyte H30V (per meter)"/>
        <s v="Power supply line roof (from riggingpoint to side hall)"/>
        <s v="Prolyte truss H30V 2 meter alu"/>
        <s v="Rigging flag/banner (max 3m / 20kg)"/>
        <s v="Riggingpoint steel cable 5mm up to 150kg"/>
        <s v="Motorhoist incl. riggingpoint + assembly max 250kg"/>
        <s v="XLR-audiokabel 3pin 20 meter"/>
        <s v="Pre-Rigging P36R (per meter)"/>
        <s v="Ophangpunt Staalkabel 5mm tot 150kg"/>
        <s v="OphangSet Reutlinger zwart"/>
        <s v="Toeslag op bestelling Arena"/>
        <s v="Prolyte truss H30V 0,5 meter alu"/>
        <s v="Prolyte truss H30V 1 meter alu"/>
        <s v="Prolyte truss H30V Corner V003 alu"/>
        <s v="LED Breedstr. Reno Pro 150W 3-colour"/>
        <s v="Softsteel 2 ton - 1.6 meter incl. harp 3,25 ton"/>
        <s v="Prolyte truss H30V 1 meter zwart"/>
        <s v="Motortakel incl. ophangpunt + montage max 1000kg"/>
        <s v="Softsteel 2 ton - 1 meter incl. harp 3,25 ton"/>
        <s v="Ophangen vlag/banner (max 3m / 20kg)"/>
        <s v="Prolyte truss H30V 3 meter zwart"/>
        <s v="Prolyte truss H30V 90 Hoek V003 zwart"/>
        <s v="Groepenkast (wieland) 63A/40 kw 12x230V/1x400V/16A1x400V/32A"/>
        <s v="Vloerkabel 3x2,5mm²"/>
        <s v="Wieland wandcontactdoos tot 3 Kw"/>
        <s v="Aansluiting klant"/>
        <s v="Railspot Lumina LED 30w 3000K zwart"/>
        <s v="TL-armatuur 18 watt 63cm"/>
        <s v="Prolyte cirkeltruss H30V 3 meter"/>
        <s v="Prolyte truss H30V 3 meter alu"/>
        <s v="Prolyte truss H30V 0,29 meter alu"/>
        <s v="Prolyte truss H30V Hoek V003 alu"/>
        <s v="Prolyte truss H30V Hoek V017 alu"/>
        <s v="Multipar LED 150w DMX 3000-6500K"/>
        <s v="Pendel LED Luxa 30 watt/ 4000K zilver"/>
        <s v="Pendel LED Luxa 30W / 4000K zilver"/>
        <s v="Inbouwspot Vivaro LED 5W 4000K Ø 75mm wit"/>
        <s v="Notebook HP 15&quot;"/>
        <s v="Roland V-1HD Seamless videoswitcher"/>
        <s v="8K HDMI Switch (4 in 1 out)"/>
        <s v="Logitech presenter R400"/>
        <s v="Geluidset 2 speakers (incl. headset/handheld)"/>
        <s v="Allen &amp; Heath SQ5"/>
        <s v="Sennheiser ew300G3 incl. beltpack and handheld"/>
        <s v="KM Microfoon statief"/>
        <s v="Wired hand microfoon Sennheiser e835s"/>
        <s v="FOH- kit, 5m1"/>
        <s v="Stage Deck 2 x 1 mtr."/>
        <s v="Set van 24 st. deck to deck clamps"/>
        <s v="Leg for Stage Deck 20 cm."/>
        <s v="Afrokken podium"/>
        <s v="Groepenkast (wieland) 32A tot 20 kw 9x230V 1x 400V/16A"/>
        <s v="TL-armatuur LED 9 watt 63cm"/>
        <s v="Pendel LED Luxa 30 watt/ 4000K zilver (niet in truss!)"/>
        <s v="Prolyte truss X30D 2 meter zwart"/>
        <s v="Prolyte truss X30D 0,50 meter zwart"/>
        <s v="Prolyte truss X30D Hoek D003 zwart"/>
        <s v="Prolyte truss X30D T-stuk D017 zwart"/>
        <s v="Prolyte truss X30D Kruis D016 zwart"/>
        <s v="Pendel LED Novi 50 watt 3-colour"/>
        <s v="LCD LED scherm Samsung Pro 43&quot; 4K"/>
        <s v="Vloerwandcontactdoos RVS (vierkant enkelvoudig)"/>
        <s v="Wieland verlengkabel (vloerkabel) 10 meter 3x 2,5mm²"/>
        <s v="Wieland verlengkabel (vloerkabel) 15 meter 3x 2,5mm²"/>
        <s v="Pendel LED Luxa 30 watt tri color zwart (niet in truss!)"/>
        <s v="Prolyte truss X30D 3 meter zwart"/>
        <s v="Aluminium Buis 3 meter Zwart"/>
        <s v="Double C-clamp Zwart"/>
        <s v="LCD LED scherm Samsung Pro 75&quot; 4K"/>
        <s v="LED-Touchscreen iiyama 43&quot;"/>
        <s v="Intel NUC i7 Mini PC"/>
        <s v="Draadloos Toetsenbord + muis K400 Logitech"/>
        <s v="Prolyte truss X30D 0,50 meter black"/>
        <s v="Prolyte truss X30D 2 meter black"/>
        <s v="Spectral M800 LED 65 watt RGBW"/>
        <s v="DMX Controller DDC-12"/>
        <s v="TL-armatuur 36 watt 123cm"/>
        <s v="Prolyte cirkeltruss X30D 5 meter"/>
        <s v="OphangSet Reutlinger"/>
        <s v="VDK(WL) 32A/20kW 9x230V/1x400V-16A"/>
        <s v="LED strip standaard Wit 4000K per mtr"/>
        <s v="Pendel LED Novi 50 watt/ 4000K zilver"/>
        <s v="LED Breedstraler Fenon 55w/4000K zilver"/>
        <s v="Aluminium Buis 2,5 meter Zwart"/>
        <s v="Double C-clamp"/>
        <s v="Hanglamp Kooldraad LED"/>
        <s v="Prolyte truss X30D 0,29 meter zwart"/>
        <s v="Prolyte truss X30D 1 meter zwart"/>
        <s v="Aluminium Buis 2 meter Zwart"/>
        <s v="Aluminium Buis 4 meter Zwart"/>
        <s v="Pendel LED Luxa 30 watt tri color zwart"/>
        <s v="4voudig-Verlengblok CEE 3x2,5mm² 5m"/>
        <s v="Inbouwspot Muza LED 20W 4000K Ø 110mm wit"/>
        <s v="Pendel LED Luxa 30 watt tri color zilver"/>
        <s v="Inbouwspot Lika LED 9W 4000K Ø 83mm wit"/>
        <s v="Railspot Lumina LED 30w tri color zwart"/>
        <s v="LED strip RGB per mtr"/>
        <s v="LED Controller DMX 3 kanaals"/>
        <s v="LCD LED scherm Samsung Pro 49&quot; 4K"/>
        <s v="Draaiplateau 500 Kilo met sleepcontact/ schakelaar"/>
        <s v="Zekerheidspakket tbv draaiplateau"/>
        <s v="55&quot; Iiyama TF5538UHSC-B1AG touchscreen,"/>
        <s v="SmartMetals touchmeubel - black"/>
        <s v="Intel NUC i7-1165G7, 2.8GHz, 16GB, 512GB SSD,"/>
        <s v="Windows 10 Professional 64-bits UK"/>
        <s v="Office 2021 Standard UK"/>
        <s v="49&quot; indoor interactieve touch kiosk,"/>
        <s v="LEDwall inbouw BeMatrix 3472 mm x 1984 mm (bxh)"/>
        <s v="LED tegel 496 x 496 mm 192 x 192 pixels SMD 2.5 mm"/>
        <s v="LED PROCESSOR"/>
        <s v="Notebook 15,6&quot; windows 11 Pro"/>
        <s v="Quick fix Matrix frame M6 side -&gt; LT"/>
        <s v="Opbouw en demontage"/>
        <s v="Geluidset 4 speakers (incl. headset/handheld)"/>
        <s v="L-acoustics audioset ,vier luidsprekers, inclusief statieven"/>
        <s v="Wireless handheld mic. + ontvanger Sennheiser"/>
        <s v="LCD LED scherm 24&quot;- full HD 1080p"/>
        <s v="Interspace micro cue 3, 3 port clicker with laserpointer"/>
        <s v="4K Extender set (KVM)"/>
        <s v="8K HDMI-Splitter (1 in 4 uit)"/>
        <s v="Prolyte truss H30V 2 meter zwart"/>
        <s v="Prolyte truss H30V Hoek V003 zwart"/>
        <s v="Prolyte truss H30V Hoek V017 zwart"/>
        <s v="Railspot LED 30W tri color 3000K/4000K"/>
        <s v="Railstraler Wally LED 4000K 34 watt wit"/>
        <s v="Pendelspot Sis LED 10W par 30 zilver"/>
        <s v="Pendel LED Luxa 30W / 3000K zilver"/>
        <s v="Prolyte truss H30V  0,50 m zwart"/>
        <s v="Prolyte truss H30V  0,29 m zwart"/>
        <s v="Prolyte truss H30V Hoekstuk V017 zwart"/>
        <s v="LED Controller DMX 24 kanaal"/>
        <s v="Panasonic AW-HE130 Pan/Tilt camera HDSDI"/>
        <s v="Panasonic AW-RP50, Control panel"/>
        <s v="Caruba LVB-2 leveling base op speakerstatief, for camera"/>
        <s v="Netgear GS-108T Prosafe 8 port Gbit switch managed incl. POE"/>
        <s v="K&amp;M 26735 speaker stand with round base"/>
        <s v="AJA Ki Pro Rack, Harddisk player /recorder dubbel media slot"/>
        <s v="Neovo L-W22"/>
        <s v="Cables"/>
        <s v="Pendel LED Luxa 30 watt tri color zilver (niet in truss!)"/>
        <s v="Prolyte truss X30D 0,25 meter zwart"/>
        <s v="Prolyte truss X30D Hoek D017 zwart"/>
        <s v="Aluminium Buis 6 meter Zwart"/>
        <s v="Wandcontactdoos tot 3kw"/>
        <s v="DMX Controller SDC-6"/>
        <s v="Prolyte truss H30V 0,25 meter alu"/>
        <s v="Groepenkast 32A tot 20 kw 9x230V 1x 400V/16A"/>
        <s v="Wieland verdeler 1in3uit"/>
        <s v="Wieland verlengkabel 1 meter 3x 1,5mm²"/>
        <s v="Wieland verlengkabel 2 meter 3x 1,5mm²"/>
        <s v="Wieland verlengkabel 3 meter 3x 1,5mm²"/>
        <s v="Wieland verlengkabel 5 meter 3x 1,5mm²"/>
        <s v="Wieland verlengkabel 7,5 meter 3x 1,5mm²"/>
        <s v="Wieland verlengkabel 10 meter 3x 1,5mm²"/>
        <s v="Prolyte truss Spacer 5 cm"/>
        <s v="Prolyte truss X30D 1 meter"/>
        <s v="Prolyte truss X30D 0,71 m"/>
        <s v="Prolyte truss X30D Kruisstuk D016"/>
        <s v="Kleurtemperatuur 4000K"/>
        <s v="Power supply 12 kW (incl. CEE 32A &amp; Power Consumption) 4d"/>
        <s v="Pendel LED Luxa 30W / 4000K zilver (niet in truss!)"/>
        <s v="cat6e 15m"/>
        <s v="Vivaro LED 5W 4000K Ø 75mm wit (korte veer)"/>
        <s v="Railspot Sintra LED 15w 4000K zilver"/>
        <s v="Prolyte truss H30V Hoekstuk V016 zwart"/>
        <s v="Hanglamp enkelt vitting E27 zwart"/>
        <s v="LED-scherm Philips 98'' UHD 4K"/>
        <s v="Pad 2018 9,7&quot; 32GB, WiFi, 4G ready, iOS 17, space grey"/>
        <s v="Tabboy tablet vloerstandaard design - wit"/>
        <s v="Contactdoos Cee 400V/16A tot 9kw"/>
        <s v="Prolyte truss X30D  T-stuk D017"/>
        <s v="Inbouwspot flat Ø 105 mm LED 10 watt wit"/>
        <s v="Stroomtoevoerleiding 12 kW (incl. CEE 32A)"/>
        <s v="Hanglamp Kooldraad LED (Pendeldraad Rood)"/>
        <s v="Railspot Sunil LED 15w 3000K zwart"/>
        <s v="Laaghanger voor LED scherm"/>
        <s v="Inbouwspot Vivaro LED 5W 4000K Ø 75mm zwart"/>
        <s v="Stroomaansl. 1kW + WCD + Verbruik 4d"/>
        <s v="Inbouwspot Prisma LED 45W 4000K 12,5 x 21,5 cm wit"/>
        <s v="Aluminium Buis 1,5 meter Zwart"/>
        <s v="single C-clamp met hijsoog M12"/>
        <s v="LEDWall Standalone 2.5 x 1.5 meter"/>
        <s v="Axi AT500 wireless handmicrophone / transmitter"/>
        <s v="Axi AT500 receiver"/>
        <s v="AXIWI EA-003 headphone"/>
        <s v="Audiovisual Technician"/>
        <s v="Pendel LED Luxa 30W / 3000K zilver (niet in truss!)"/>
        <s v="10% toeslag op bestelling"/>
        <s v="Stroomaansl. 3kW + WCD + Verbruik"/>
        <s v="Verlengkabel CEE 16A 5x2,5mm² 10 meter"/>
        <s v="Power supply 30 kW (incl. CEE 63A &amp; Power Consumption) 2d"/>
        <s v="Power supply 9 kW (incl. 3x WCD 230V &amp; Power Consumption) 2d"/>
        <s v="Power supply 15 kW (incl. CEE 32A &amp; Power Consumption) 2d"/>
        <s v="Power supply 12 kW (incl. CEE 32A &amp; Power Consumption) 2d"/>
        <s v="Power supply 9 kW (incl. CEE 32A &amp; Power Consumption) 2d"/>
        <s v="Power supply 15 kW (incl. 5x WCD 230V &amp; Power Consumption)2d"/>
        <s v="Power supply 12 kW (incl. 4x WCD 230V &amp; Power Consumption)2d"/>
        <s v="Power supply 20 kW (incl. 6x WCD 230V &amp; Power Consumption)2d"/>
        <s v="Manual chainhoist"/>
        <s v="10% surcharge on order"/>
        <s v="Ophangpunt t.b.v. takel tot 500kg"/>
        <s v="Prolyte truss X30D 3 meter black"/>
        <s v="Prolyte truss X30D Corner D003 black"/>
        <s v="Prolyte cirkeltruss X30D 4 meter zwart"/>
        <s v="Prolyte cirkeltruss X30D 6 meter zwart"/>
        <s v="Prolyte truss H30V Hoek V016 alu"/>
        <s v="Floor cable 3x2.5mm²"/>
        <s v="Voorbereiding LED strip"/>
        <s v="Prolyte truss H30V  0,50 m"/>
        <s v="Prolyte truss H30V 0,29 meter zwart"/>
        <s v="Prolyte truss H30V Hoek V016 zwart"/>
        <s v="Prolyte truss H30V 1 meter"/>
        <s v="Prolyte truss H30V  0,29 m"/>
        <s v="Aluminum Tube 1.5 meters"/>
        <s v="Power supply 9 kW (incl. CEE 32A &amp; Power Consumption) 3d"/>
        <s v="Power supply 20 kW (incl. CEE 32A &amp; Power Consumption) 3d"/>
        <s v="Power supply 40 kW (incl. CEE 63A &amp; Power Consumption) 3d"/>
        <s v="Stroomaansl. 3kW + WCD + Verbruik 1d"/>
        <s v="Railspot Lumina LED 20w tri color zilver"/>
        <s v="Pendel LED Luxa 30 watt/ 3000K zilver"/>
        <s v="Groepenkast (Cubes) 32A tot 20 kw  2 x CEE 32A 1 x CEE16A"/>
        <s v="Pendel LED Luxa 30 watt/ 3000K zilver (niet in truss!)"/>
        <s v="Pendel LED Luxa 30 watt/ 4000K zwart"/>
        <s v="Groepenkast (Cubes) 63A tot 40 kw 1x16A, 2x32A, 12x230V/CEE"/>
        <s v="Case met 100 spigot en clips"/>
        <s v="Yamaha DM3 dante mixer"/>
        <s v="Hand microphone + Ontvanger wireless Sennheiser"/>
        <s v="K&amp;M Speakerstand Set Round Base"/>
        <s v="MICROPHONE STAND K &amp; M (TABLE STAND)"/>
        <s v="SPEAKER SYSTEM L-ACOUSTICS X12"/>
        <s v="SPEAKERSTAND K&amp;M MAX H = 2.18M"/>
        <s v="AMPLIFIER L-ACOUSTICS LA4X 4x 1000W"/>
        <s v="Div. bekabeling AV"/>
        <s v="Projector Panasonic PT-RQ25 20.000Lm"/>
        <s v="RIGGING CLAMP FOR PROJECTOR"/>
        <s v="Lens Panasonic ET-D75LE10"/>
        <s v="AV Stumpfl 4,88 x 2,74 meter"/>
        <s v="SS HDMI-kabel 1 meter"/>
        <s v="FOH kit"/>
        <s v="Toeeslag ophangpunten Arena"/>
        <s v="Vloerkabelbrug Rubber 2K 98x24x5 zwart geel"/>
        <s v="4voudig-Verlengblok CEE 3x2,5mm² 10m"/>
        <s v="4voudig-Verlengblok CEE 3x2,5mm² 15m"/>
        <s v="Prolyte H30V Heavy duty Base plate 1x1m"/>
        <s v="Prolyte truss H30V 2 meter"/>
        <s v="Prolyte truss H30V  0,71 m"/>
        <s v="Stroomtoevoerleiding 9 kW (incl. CEE 32A)"/>
        <s v="Power supply line 250A (incl. Powerlock con.)"/>
        <s v="Motortakel incl. ophangpunt + montage 1000kg"/>
        <s v="Stroomtoevoerleiding 60 kW (incl. CEE 125A)"/>
        <s v="Groepenkast (hangkast) 32A tot 20 kw 6xCEE 230V"/>
        <s v="Monteur"/>
      </sharedItems>
    </cacheField>
    <cacheField name="Besteld" numFmtId="0">
      <sharedItems containsSemiMixedTypes="0" containsString="0" containsNumber="1" containsInteger="1" minValue="-12" maxValue="433"/>
    </cacheField>
    <cacheField name="Stuksprijs" numFmtId="166">
      <sharedItems containsSemiMixedTypes="0" containsString="0" containsNumber="1" minValue="-272.95" maxValue="4100"/>
    </cacheField>
    <cacheField name="Brutobedrag" numFmtId="166">
      <sharedItems containsSemiMixedTypes="0" containsString="0" containsNumber="1" minValue="-1823.1" maxValue="23896"/>
    </cacheField>
    <cacheField name="Bruto - Rel.korting" numFmtId="166">
      <sharedItems containsSemiMixedTypes="0" containsString="0" containsNumber="1" minValue="-1823.1" maxValue="23896"/>
    </cacheField>
    <cacheField name="Relatiekorting percentage" numFmtId="0">
      <sharedItems containsSemiMixedTypes="0" containsString="0" containsNumber="1" containsInteger="1" minValue="0" maxValue="100"/>
    </cacheField>
    <cacheField name="Groep" numFmtId="0">
      <sharedItems count="4">
        <s v="Elektra"/>
        <s v="Rigging"/>
        <s v=""/>
        <s v="AV"/>
      </sharedItems>
    </cacheField>
    <cacheField name="Artikelprijs" numFmtId="166">
      <sharedItems containsMixedTypes="1" containsNumber="1" minValue="28" maxValue="3250"/>
    </cacheField>
    <cacheField name="Vergelijk" numFmtId="0">
      <sharedItems/>
    </cacheField>
    <cacheField name="Relatie korting" numFmtId="0">
      <sharedItems/>
    </cacheField>
    <cacheField name="Prijs 2" numFmtId="166">
      <sharedItems containsSemiMixedTypes="0" containsString="0" containsNumber="1" minValue="-103.5" maxValue="4100"/>
    </cacheField>
    <cacheField name="Brutobedrag 2" numFmtId="166">
      <sharedItems containsSemiMixedTypes="0" containsString="0" containsNumber="1" minValue="-1770" maxValue="17205"/>
    </cacheField>
    <cacheField name="Bruto-Rel. korting 2" numFmtId="166">
      <sharedItems containsSemiMixedTypes="0" containsString="0" containsNumber="1" minValue="-1770" maxValue="172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18">
  <r>
    <x v="0"/>
    <x v="0"/>
    <x v="0"/>
    <n v="1"/>
    <n v="1177.93"/>
    <n v="1177.93"/>
    <n v="824.55"/>
    <n v="30"/>
    <x v="0"/>
    <n v="800"/>
    <s v="Prijs wijkt af"/>
    <s v="Nee"/>
    <n v="800"/>
    <n v="800"/>
    <n v="800"/>
  </r>
  <r>
    <x v="0"/>
    <x v="1"/>
    <x v="1"/>
    <n v="1"/>
    <n v="444.44"/>
    <n v="444.44"/>
    <n v="311.11"/>
    <n v="30"/>
    <x v="0"/>
    <n v="339.9"/>
    <s v="Prijs wijkt af"/>
    <s v="Ja"/>
    <n v="339.9"/>
    <n v="339.9"/>
    <n v="237.93"/>
  </r>
  <r>
    <x v="0"/>
    <x v="0"/>
    <x v="0"/>
    <n v="1"/>
    <n v="1177.93"/>
    <n v="1177.93"/>
    <n v="824.55"/>
    <n v="30"/>
    <x v="0"/>
    <n v="800"/>
    <s v="Prijs wijkt af"/>
    <s v="Nee"/>
    <n v="800"/>
    <n v="800"/>
    <n v="800"/>
  </r>
  <r>
    <x v="0"/>
    <x v="1"/>
    <x v="1"/>
    <n v="1"/>
    <n v="444.44"/>
    <n v="444.44"/>
    <n v="311.11"/>
    <n v="30"/>
    <x v="0"/>
    <n v="339.9"/>
    <s v="Prijs wijkt af"/>
    <s v="Ja"/>
    <n v="339.9"/>
    <n v="339.9"/>
    <n v="237.93"/>
  </r>
  <r>
    <x v="0"/>
    <x v="1"/>
    <x v="1"/>
    <n v="1"/>
    <n v="444.44"/>
    <n v="444.44"/>
    <n v="311.11"/>
    <n v="30"/>
    <x v="0"/>
    <n v="339.9"/>
    <s v="Prijs wijkt af"/>
    <s v="Ja"/>
    <n v="339.9"/>
    <n v="339.9"/>
    <n v="237.93"/>
  </r>
  <r>
    <x v="0"/>
    <x v="2"/>
    <x v="2"/>
    <n v="3"/>
    <n v="125.65"/>
    <n v="376.95"/>
    <n v="263.86"/>
    <n v="30"/>
    <x v="0"/>
    <n v="106.8625"/>
    <s v="Prijs wijkt af"/>
    <s v="Ja"/>
    <n v="106.8625"/>
    <n v="320.58749999999998"/>
    <n v="224.41125"/>
  </r>
  <r>
    <x v="0"/>
    <x v="2"/>
    <x v="2"/>
    <n v="1"/>
    <n v="125.65"/>
    <n v="125.65"/>
    <n v="87.95"/>
    <n v="30"/>
    <x v="0"/>
    <n v="106.8625"/>
    <s v="Prijs wijkt af"/>
    <s v="Ja"/>
    <n v="106.8625"/>
    <n v="106.8625"/>
    <n v="74.803749999999994"/>
  </r>
  <r>
    <x v="0"/>
    <x v="1"/>
    <x v="1"/>
    <n v="1"/>
    <n v="444.44"/>
    <n v="444.44"/>
    <n v="311.11"/>
    <n v="30"/>
    <x v="0"/>
    <n v="339.9"/>
    <s v="Prijs wijkt af"/>
    <s v="Ja"/>
    <n v="339.9"/>
    <n v="339.9"/>
    <n v="237.93"/>
  </r>
  <r>
    <x v="0"/>
    <x v="2"/>
    <x v="2"/>
    <n v="12"/>
    <n v="125.65"/>
    <n v="1507.8"/>
    <n v="1055.46"/>
    <n v="30"/>
    <x v="0"/>
    <n v="106.8625"/>
    <s v="Prijs wijkt af"/>
    <s v="Ja"/>
    <n v="106.8625"/>
    <n v="1282.3499999999999"/>
    <n v="897.64499999999998"/>
  </r>
  <r>
    <x v="0"/>
    <x v="3"/>
    <x v="3"/>
    <n v="24"/>
    <n v="29.35"/>
    <n v="704.4"/>
    <n v="493.08"/>
    <n v="30"/>
    <x v="1"/>
    <s v=""/>
    <s v=""/>
    <s v="Ja"/>
    <n v="29.35"/>
    <n v="704.40000000000009"/>
    <n v="493.0800000000001"/>
  </r>
  <r>
    <x v="0"/>
    <x v="4"/>
    <x v="4"/>
    <n v="24"/>
    <n v="0"/>
    <n v="0"/>
    <n v="0"/>
    <n v="0"/>
    <x v="1"/>
    <s v=""/>
    <s v=""/>
    <s v="Nvt"/>
    <n v="0"/>
    <n v="0"/>
    <n v="0"/>
  </r>
  <r>
    <x v="0"/>
    <x v="2"/>
    <x v="2"/>
    <n v="20"/>
    <n v="125.65"/>
    <n v="2513"/>
    <n v="1759.1"/>
    <n v="30"/>
    <x v="0"/>
    <n v="106.8625"/>
    <s v="Prijs wijkt af"/>
    <s v="Ja"/>
    <n v="106.8625"/>
    <n v="2137.25"/>
    <n v="1496.075"/>
  </r>
  <r>
    <x v="0"/>
    <x v="3"/>
    <x v="3"/>
    <n v="40"/>
    <n v="29.35"/>
    <n v="1174"/>
    <n v="821.8"/>
    <n v="30"/>
    <x v="1"/>
    <s v=""/>
    <s v=""/>
    <s v="Ja"/>
    <n v="29.35"/>
    <n v="1174"/>
    <n v="821.8"/>
  </r>
  <r>
    <x v="0"/>
    <x v="4"/>
    <x v="4"/>
    <n v="40"/>
    <n v="0"/>
    <n v="0"/>
    <n v="0"/>
    <n v="0"/>
    <x v="1"/>
    <s v=""/>
    <s v=""/>
    <s v="Nvt"/>
    <n v="0"/>
    <n v="0"/>
    <n v="0"/>
  </r>
  <r>
    <x v="0"/>
    <x v="2"/>
    <x v="2"/>
    <n v="12"/>
    <n v="125.65"/>
    <n v="1507.8"/>
    <n v="1055.46"/>
    <n v="30"/>
    <x v="0"/>
    <n v="106.8625"/>
    <s v="Prijs wijkt af"/>
    <s v="Ja"/>
    <n v="106.8625"/>
    <n v="1282.3499999999999"/>
    <n v="897.64499999999998"/>
  </r>
  <r>
    <x v="0"/>
    <x v="3"/>
    <x v="3"/>
    <n v="24"/>
    <n v="29.35"/>
    <n v="704.4"/>
    <n v="493.08"/>
    <n v="30"/>
    <x v="1"/>
    <s v=""/>
    <s v=""/>
    <s v="Ja"/>
    <n v="29.35"/>
    <n v="704.40000000000009"/>
    <n v="493.0800000000001"/>
  </r>
  <r>
    <x v="0"/>
    <x v="4"/>
    <x v="4"/>
    <n v="24"/>
    <n v="0"/>
    <n v="0"/>
    <n v="0"/>
    <n v="0"/>
    <x v="1"/>
    <s v=""/>
    <s v=""/>
    <s v="Nvt"/>
    <n v="0"/>
    <n v="0"/>
    <n v="0"/>
  </r>
  <r>
    <x v="0"/>
    <x v="2"/>
    <x v="2"/>
    <n v="19"/>
    <n v="125.65"/>
    <n v="2387.35"/>
    <n v="1671.14"/>
    <n v="30"/>
    <x v="0"/>
    <n v="106.8625"/>
    <s v="Prijs wijkt af"/>
    <s v="Ja"/>
    <n v="106.8625"/>
    <n v="2030.3875"/>
    <n v="1421.27125"/>
  </r>
  <r>
    <x v="0"/>
    <x v="3"/>
    <x v="3"/>
    <n v="37"/>
    <n v="29.35"/>
    <n v="1085.95"/>
    <n v="760.16"/>
    <n v="30"/>
    <x v="1"/>
    <s v=""/>
    <s v=""/>
    <s v="Ja"/>
    <n v="29.35"/>
    <n v="1085.95"/>
    <n v="760.16499999999996"/>
  </r>
  <r>
    <x v="0"/>
    <x v="4"/>
    <x v="4"/>
    <n v="37"/>
    <n v="0"/>
    <n v="0"/>
    <n v="0"/>
    <n v="0"/>
    <x v="1"/>
    <s v=""/>
    <s v=""/>
    <s v="Nvt"/>
    <n v="0"/>
    <n v="0"/>
    <n v="0"/>
  </r>
  <r>
    <x v="0"/>
    <x v="2"/>
    <x v="2"/>
    <n v="12"/>
    <n v="125.65"/>
    <n v="1507.8"/>
    <n v="1055.46"/>
    <n v="30"/>
    <x v="0"/>
    <n v="106.8625"/>
    <s v="Prijs wijkt af"/>
    <s v="Ja"/>
    <n v="106.8625"/>
    <n v="1282.3499999999999"/>
    <n v="897.64499999999998"/>
  </r>
  <r>
    <x v="0"/>
    <x v="5"/>
    <x v="5"/>
    <n v="7"/>
    <n v="317.69"/>
    <n v="2223.83"/>
    <n v="1556.68"/>
    <n v="30"/>
    <x v="0"/>
    <n v="252.35"/>
    <s v="Prijs wijkt af"/>
    <s v="Ja"/>
    <n v="252.35"/>
    <n v="1766.45"/>
    <n v="1236.5150000000001"/>
  </r>
  <r>
    <x v="0"/>
    <x v="6"/>
    <x v="6"/>
    <n v="2"/>
    <n v="41"/>
    <n v="82"/>
    <n v="57.4"/>
    <n v="30"/>
    <x v="1"/>
    <s v=""/>
    <s v=""/>
    <s v="Ja"/>
    <n v="41"/>
    <n v="82"/>
    <n v="57.4"/>
  </r>
  <r>
    <x v="0"/>
    <x v="7"/>
    <x v="7"/>
    <n v="2"/>
    <n v="0"/>
    <n v="0"/>
    <n v="0"/>
    <n v="0"/>
    <x v="1"/>
    <s v=""/>
    <s v=""/>
    <s v="Nvt"/>
    <n v="0"/>
    <n v="0"/>
    <n v="0"/>
  </r>
  <r>
    <x v="0"/>
    <x v="8"/>
    <x v="6"/>
    <n v="2"/>
    <n v="0"/>
    <n v="0"/>
    <n v="0"/>
    <n v="0"/>
    <x v="1"/>
    <s v=""/>
    <s v=""/>
    <s v="Nvt"/>
    <n v="0"/>
    <n v="0"/>
    <n v="0"/>
  </r>
  <r>
    <x v="0"/>
    <x v="9"/>
    <x v="8"/>
    <n v="2"/>
    <n v="0"/>
    <n v="0"/>
    <n v="0"/>
    <n v="0"/>
    <x v="1"/>
    <s v=""/>
    <s v=""/>
    <s v="Nvt"/>
    <n v="0"/>
    <n v="0"/>
    <n v="0"/>
  </r>
  <r>
    <x v="0"/>
    <x v="10"/>
    <x v="9"/>
    <n v="2"/>
    <n v="0"/>
    <n v="0"/>
    <n v="0"/>
    <n v="0"/>
    <x v="1"/>
    <s v=""/>
    <s v=""/>
    <s v="Nvt"/>
    <n v="0"/>
    <n v="0"/>
    <n v="0"/>
  </r>
  <r>
    <x v="0"/>
    <x v="11"/>
    <x v="10"/>
    <n v="2"/>
    <n v="0"/>
    <n v="0"/>
    <n v="0"/>
    <n v="0"/>
    <x v="1"/>
    <s v=""/>
    <s v=""/>
    <s v="Nvt"/>
    <n v="0"/>
    <n v="0"/>
    <n v="0"/>
  </r>
  <r>
    <x v="0"/>
    <x v="12"/>
    <x v="11"/>
    <n v="1"/>
    <n v="15"/>
    <n v="15"/>
    <n v="10.5"/>
    <n v="30"/>
    <x v="1"/>
    <s v=""/>
    <s v=""/>
    <s v="Ja"/>
    <n v="15"/>
    <n v="15"/>
    <n v="10.5"/>
  </r>
  <r>
    <x v="0"/>
    <x v="13"/>
    <x v="12"/>
    <n v="69"/>
    <n v="303.85000000000002"/>
    <n v="20965.650000000001"/>
    <n v="12998.7"/>
    <n v="38"/>
    <x v="2"/>
    <n v="295"/>
    <s v="Prijs wijkt af"/>
    <s v="Ja"/>
    <n v="295"/>
    <n v="20355"/>
    <n v="12620.1"/>
  </r>
  <r>
    <x v="0"/>
    <x v="14"/>
    <x v="13"/>
    <n v="69"/>
    <n v="0"/>
    <n v="0"/>
    <n v="0"/>
    <n v="0"/>
    <x v="1"/>
    <s v=""/>
    <s v=""/>
    <s v="Nvt"/>
    <n v="0"/>
    <n v="0"/>
    <n v="0"/>
  </r>
  <r>
    <x v="0"/>
    <x v="15"/>
    <x v="14"/>
    <n v="8"/>
    <n v="0"/>
    <n v="0"/>
    <n v="0"/>
    <n v="0"/>
    <x v="1"/>
    <s v=""/>
    <s v=""/>
    <s v="Nvt"/>
    <n v="0"/>
    <n v="0"/>
    <n v="0"/>
  </r>
  <r>
    <x v="0"/>
    <x v="16"/>
    <x v="15"/>
    <n v="10"/>
    <n v="236.9"/>
    <n v="2369"/>
    <n v="1468.78"/>
    <n v="38"/>
    <x v="2"/>
    <n v="230"/>
    <s v="Prijs wijkt af"/>
    <s v="Ja"/>
    <n v="230"/>
    <n v="2300"/>
    <n v="1426"/>
  </r>
  <r>
    <x v="0"/>
    <x v="17"/>
    <x v="16"/>
    <n v="10"/>
    <n v="0"/>
    <n v="0"/>
    <n v="0"/>
    <n v="0"/>
    <x v="1"/>
    <s v=""/>
    <s v=""/>
    <s v="Nvt"/>
    <n v="0"/>
    <n v="0"/>
    <n v="0"/>
  </r>
  <r>
    <x v="0"/>
    <x v="18"/>
    <x v="17"/>
    <n v="13"/>
    <n v="144.19999999999999"/>
    <n v="1874.6"/>
    <n v="1162.25"/>
    <n v="38"/>
    <x v="2"/>
    <n v="140"/>
    <s v="Prijs wijkt af"/>
    <s v="Ja"/>
    <n v="140"/>
    <n v="1820"/>
    <n v="1128.4000000000001"/>
  </r>
  <r>
    <x v="0"/>
    <x v="19"/>
    <x v="18"/>
    <n v="7"/>
    <n v="0"/>
    <n v="0"/>
    <n v="0"/>
    <n v="0"/>
    <x v="1"/>
    <s v=""/>
    <s v=""/>
    <s v="Nvt"/>
    <n v="0"/>
    <n v="0"/>
    <n v="0"/>
  </r>
  <r>
    <x v="0"/>
    <x v="20"/>
    <x v="19"/>
    <n v="7"/>
    <n v="0"/>
    <n v="0"/>
    <n v="0"/>
    <n v="0"/>
    <x v="1"/>
    <s v=""/>
    <s v=""/>
    <s v="Nvt"/>
    <n v="0"/>
    <n v="0"/>
    <n v="0"/>
  </r>
  <r>
    <x v="0"/>
    <x v="21"/>
    <x v="20"/>
    <n v="3"/>
    <n v="180.25"/>
    <n v="540.75"/>
    <n v="335.26"/>
    <n v="38"/>
    <x v="2"/>
    <n v="175"/>
    <s v="Prijs wijkt af"/>
    <s v="Ja"/>
    <n v="175"/>
    <n v="525"/>
    <n v="325.5"/>
  </r>
  <r>
    <x v="0"/>
    <x v="22"/>
    <x v="21"/>
    <n v="3"/>
    <n v="0"/>
    <n v="0"/>
    <n v="0"/>
    <n v="0"/>
    <x v="1"/>
    <s v=""/>
    <s v=""/>
    <s v="Nvt"/>
    <n v="0"/>
    <n v="0"/>
    <n v="0"/>
  </r>
  <r>
    <x v="0"/>
    <x v="23"/>
    <x v="22"/>
    <n v="6"/>
    <n v="0"/>
    <n v="0"/>
    <n v="0"/>
    <n v="0"/>
    <x v="1"/>
    <s v=""/>
    <s v=""/>
    <s v="Nvt"/>
    <n v="0"/>
    <n v="0"/>
    <n v="0"/>
  </r>
  <r>
    <x v="0"/>
    <x v="24"/>
    <x v="23"/>
    <n v="40"/>
    <n v="35.75"/>
    <n v="1430"/>
    <n v="1430"/>
    <n v="0"/>
    <x v="1"/>
    <s v=""/>
    <s v=""/>
    <s v="Nvt"/>
    <n v="35.75"/>
    <n v="1430"/>
    <n v="1430"/>
  </r>
  <r>
    <x v="0"/>
    <x v="25"/>
    <x v="24"/>
    <n v="40"/>
    <n v="40.75"/>
    <n v="1630"/>
    <n v="1630"/>
    <n v="0"/>
    <x v="1"/>
    <s v=""/>
    <s v=""/>
    <s v="Nvt"/>
    <n v="40.75"/>
    <n v="1630"/>
    <n v="1630"/>
  </r>
  <r>
    <x v="0"/>
    <x v="26"/>
    <x v="25"/>
    <n v="40"/>
    <n v="35.75"/>
    <n v="1430"/>
    <n v="1430"/>
    <n v="0"/>
    <x v="1"/>
    <s v=""/>
    <s v=""/>
    <s v="Nvt"/>
    <n v="35.75"/>
    <n v="1430"/>
    <n v="1430"/>
  </r>
  <r>
    <x v="0"/>
    <x v="27"/>
    <x v="26"/>
    <n v="219"/>
    <n v="89.61"/>
    <n v="19624.59"/>
    <n v="13737.21"/>
    <n v="30"/>
    <x v="1"/>
    <s v=""/>
    <s v=""/>
    <s v="Ja"/>
    <n v="89.61"/>
    <n v="19624.59"/>
    <n v="13737.213"/>
  </r>
  <r>
    <x v="0"/>
    <x v="28"/>
    <x v="27"/>
    <n v="104"/>
    <n v="97.5"/>
    <n v="10140"/>
    <n v="7098"/>
    <n v="30"/>
    <x v="1"/>
    <s v=""/>
    <s v=""/>
    <s v="Ja"/>
    <n v="97.5"/>
    <n v="10140"/>
    <n v="7098"/>
  </r>
  <r>
    <x v="0"/>
    <x v="28"/>
    <x v="28"/>
    <n v="139"/>
    <n v="61.68"/>
    <n v="8573.52"/>
    <n v="6001.46"/>
    <n v="30"/>
    <x v="1"/>
    <s v=""/>
    <s v=""/>
    <s v="Ja"/>
    <n v="61.68"/>
    <n v="8573.52"/>
    <n v="6001.4639999999999"/>
  </r>
  <r>
    <x v="0"/>
    <x v="29"/>
    <x v="29"/>
    <n v="34"/>
    <n v="88.57"/>
    <n v="3011.38"/>
    <n v="2107.9699999999998"/>
    <n v="30"/>
    <x v="1"/>
    <s v=""/>
    <s v=""/>
    <s v="Ja"/>
    <n v="88.57"/>
    <n v="3011.3799999999997"/>
    <n v="2107.9659999999999"/>
  </r>
  <r>
    <x v="0"/>
    <x v="28"/>
    <x v="30"/>
    <n v="30"/>
    <n v="72.5"/>
    <n v="2175"/>
    <n v="1522.5"/>
    <n v="30"/>
    <x v="1"/>
    <s v=""/>
    <s v=""/>
    <s v="Ja"/>
    <n v="72.5"/>
    <n v="2175"/>
    <n v="1522.5"/>
  </r>
  <r>
    <x v="0"/>
    <x v="28"/>
    <x v="31"/>
    <n v="1"/>
    <n v="1500"/>
    <n v="1500"/>
    <n v="1050"/>
    <n v="30"/>
    <x v="1"/>
    <s v=""/>
    <s v=""/>
    <s v="Ja"/>
    <n v="1500"/>
    <n v="1500"/>
    <n v="1050"/>
  </r>
  <r>
    <x v="0"/>
    <x v="28"/>
    <x v="32"/>
    <n v="1"/>
    <n v="625"/>
    <n v="625"/>
    <n v="437.5"/>
    <n v="30"/>
    <x v="1"/>
    <s v=""/>
    <s v=""/>
    <s v="Ja"/>
    <n v="625"/>
    <n v="625"/>
    <n v="437.5"/>
  </r>
  <r>
    <x v="0"/>
    <x v="30"/>
    <x v="33"/>
    <n v="15"/>
    <n v="200.85"/>
    <n v="3012.75"/>
    <n v="2108.92"/>
    <n v="30"/>
    <x v="2"/>
    <n v="195"/>
    <s v="Prijs wijkt af"/>
    <s v="Ja"/>
    <n v="195"/>
    <n v="2925"/>
    <n v="2047.5"/>
  </r>
  <r>
    <x v="0"/>
    <x v="31"/>
    <x v="34"/>
    <n v="1"/>
    <n v="164.8"/>
    <n v="164.8"/>
    <n v="131.84"/>
    <n v="20"/>
    <x v="0"/>
    <n v="106.8625"/>
    <s v="Prijs wijkt af"/>
    <s v="Nee"/>
    <n v="106.8625"/>
    <n v="106.8625"/>
    <n v="106.8625"/>
  </r>
  <r>
    <x v="0"/>
    <x v="5"/>
    <x v="5"/>
    <n v="2"/>
    <n v="317.69"/>
    <n v="635.38"/>
    <n v="508.3"/>
    <n v="20"/>
    <x v="0"/>
    <n v="252.35"/>
    <s v="Prijs wijkt af"/>
    <s v="Nee"/>
    <n v="252.35"/>
    <n v="504.7"/>
    <n v="504.7"/>
  </r>
  <r>
    <x v="1"/>
    <x v="32"/>
    <x v="35"/>
    <n v="8"/>
    <n v="516.92999999999995"/>
    <n v="4135.4399999999996"/>
    <n v="3101.58"/>
    <n v="25"/>
    <x v="0"/>
    <n v="386.25"/>
    <s v="Prijs wijkt af"/>
    <s v="Nee"/>
    <n v="386.25"/>
    <n v="3090"/>
    <n v="3090"/>
  </r>
  <r>
    <x v="1"/>
    <x v="33"/>
    <x v="36"/>
    <n v="7"/>
    <n v="831.24"/>
    <n v="5818.68"/>
    <n v="4364.01"/>
    <n v="25"/>
    <x v="0"/>
    <n v="585"/>
    <s v="Prijs wijkt af"/>
    <s v="Nee"/>
    <n v="585"/>
    <n v="4095"/>
    <n v="4095"/>
  </r>
  <r>
    <x v="1"/>
    <x v="34"/>
    <x v="37"/>
    <n v="2"/>
    <n v="377.11"/>
    <n v="754.22"/>
    <n v="565.66"/>
    <n v="25"/>
    <x v="0"/>
    <n v="298.7"/>
    <s v="Prijs wijkt af"/>
    <s v="Ja"/>
    <n v="298.7"/>
    <n v="597.4"/>
    <n v="448.05"/>
  </r>
  <r>
    <x v="1"/>
    <x v="35"/>
    <x v="38"/>
    <n v="28"/>
    <n v="21"/>
    <n v="588"/>
    <n v="441"/>
    <n v="25"/>
    <x v="1"/>
    <s v=""/>
    <s v=""/>
    <s v="Ja"/>
    <n v="21"/>
    <n v="588"/>
    <n v="441"/>
  </r>
  <r>
    <x v="1"/>
    <x v="36"/>
    <x v="39"/>
    <n v="65"/>
    <n v="159.65"/>
    <n v="10377.25"/>
    <n v="7782.94"/>
    <n v="25"/>
    <x v="2"/>
    <n v="155"/>
    <s v="Prijs wijkt af"/>
    <s v="Ja"/>
    <n v="155"/>
    <n v="10075"/>
    <n v="7556.25"/>
  </r>
  <r>
    <x v="2"/>
    <x v="37"/>
    <x v="40"/>
    <n v="3"/>
    <n v="690.67"/>
    <n v="2072.0100000000002"/>
    <n v="2072.0100000000002"/>
    <n v="0"/>
    <x v="0"/>
    <n v="458.35"/>
    <s v="Prijs wijkt af"/>
    <s v="Nvt"/>
    <n v="458.35"/>
    <n v="1375.0500000000002"/>
    <n v="1375.0500000000002"/>
  </r>
  <r>
    <x v="2"/>
    <x v="38"/>
    <x v="41"/>
    <n v="3"/>
    <n v="76.02"/>
    <n v="228.06"/>
    <n v="228.06"/>
    <n v="0"/>
    <x v="1"/>
    <s v=""/>
    <s v=""/>
    <s v="Nvt"/>
    <n v="76.02"/>
    <n v="228.06"/>
    <n v="228.06"/>
  </r>
  <r>
    <x v="2"/>
    <x v="39"/>
    <x v="42"/>
    <n v="1"/>
    <n v="403.24"/>
    <n v="403.24"/>
    <n v="403.24"/>
    <n v="0"/>
    <x v="0"/>
    <n v="298.7"/>
    <s v="Prijs wijkt af"/>
    <s v="Nvt"/>
    <n v="298.7"/>
    <n v="298.7"/>
    <n v="298.7"/>
  </r>
  <r>
    <x v="2"/>
    <x v="37"/>
    <x v="40"/>
    <n v="1"/>
    <n v="690.67"/>
    <n v="690.67"/>
    <n v="690.67"/>
    <n v="0"/>
    <x v="0"/>
    <n v="458.35"/>
    <s v="Prijs wijkt af"/>
    <s v="Nvt"/>
    <n v="458.35"/>
    <n v="458.35"/>
    <n v="458.35"/>
  </r>
  <r>
    <x v="2"/>
    <x v="38"/>
    <x v="41"/>
    <n v="1"/>
    <n v="76.02"/>
    <n v="76.02"/>
    <n v="76.02"/>
    <n v="0"/>
    <x v="1"/>
    <s v=""/>
    <s v=""/>
    <s v="Nvt"/>
    <n v="76.02"/>
    <n v="76.02"/>
    <n v="76.02"/>
  </r>
  <r>
    <x v="2"/>
    <x v="39"/>
    <x v="42"/>
    <n v="1"/>
    <n v="403.24"/>
    <n v="403.24"/>
    <n v="403.24"/>
    <n v="0"/>
    <x v="0"/>
    <n v="298.7"/>
    <s v="Prijs wijkt af"/>
    <s v="Nvt"/>
    <n v="298.7"/>
    <n v="298.7"/>
    <n v="298.7"/>
  </r>
  <r>
    <x v="2"/>
    <x v="39"/>
    <x v="42"/>
    <n v="1"/>
    <n v="403.24"/>
    <n v="403.24"/>
    <n v="403.24"/>
    <n v="0"/>
    <x v="0"/>
    <n v="298.7"/>
    <s v="Prijs wijkt af"/>
    <s v="Nvt"/>
    <n v="298.7"/>
    <n v="298.7"/>
    <n v="298.7"/>
  </r>
  <r>
    <x v="2"/>
    <x v="40"/>
    <x v="43"/>
    <n v="1"/>
    <n v="1127.56"/>
    <n v="1127.56"/>
    <n v="1127.56"/>
    <n v="0"/>
    <x v="0"/>
    <n v="700"/>
    <s v="Prijs wijkt af"/>
    <s v="Nvt"/>
    <n v="700"/>
    <n v="700"/>
    <n v="700"/>
  </r>
  <r>
    <x v="2"/>
    <x v="38"/>
    <x v="41"/>
    <n v="1"/>
    <n v="76.02"/>
    <n v="76.02"/>
    <n v="76.02"/>
    <n v="0"/>
    <x v="1"/>
    <s v=""/>
    <s v=""/>
    <s v="Nvt"/>
    <n v="76.02"/>
    <n v="76.02"/>
    <n v="76.02"/>
  </r>
  <r>
    <x v="2"/>
    <x v="41"/>
    <x v="44"/>
    <n v="1"/>
    <n v="104.09"/>
    <n v="104.09"/>
    <n v="104.09"/>
    <n v="0"/>
    <x v="1"/>
    <s v=""/>
    <s v=""/>
    <s v="Nvt"/>
    <n v="104.09"/>
    <n v="104.09"/>
    <n v="104.09"/>
  </r>
  <r>
    <x v="2"/>
    <x v="42"/>
    <x v="45"/>
    <n v="1"/>
    <n v="479.29"/>
    <n v="479.29"/>
    <n v="479.29"/>
    <n v="0"/>
    <x v="0"/>
    <n v="339.9"/>
    <s v="Prijs wijkt af"/>
    <s v="Nvt"/>
    <n v="339.9"/>
    <n v="339.9"/>
    <n v="339.9"/>
  </r>
  <r>
    <x v="2"/>
    <x v="43"/>
    <x v="46"/>
    <n v="1"/>
    <n v="560.49"/>
    <n v="560.49"/>
    <n v="560.49"/>
    <n v="0"/>
    <x v="0"/>
    <n v="386.25"/>
    <s v="Prijs wijkt af"/>
    <s v="Nvt"/>
    <n v="386.25"/>
    <n v="386.25"/>
    <n v="386.25"/>
  </r>
  <r>
    <x v="2"/>
    <x v="40"/>
    <x v="43"/>
    <n v="1"/>
    <n v="1127.56"/>
    <n v="1127.56"/>
    <n v="1127.56"/>
    <n v="0"/>
    <x v="0"/>
    <n v="700"/>
    <s v="Prijs wijkt af"/>
    <s v="Nvt"/>
    <n v="700"/>
    <n v="700"/>
    <n v="700"/>
  </r>
  <r>
    <x v="2"/>
    <x v="44"/>
    <x v="47"/>
    <n v="1"/>
    <n v="170"/>
    <n v="170"/>
    <n v="170"/>
    <n v="0"/>
    <x v="0"/>
    <n v="106.8625"/>
    <s v="Prijs wijkt af"/>
    <s v="Nvt"/>
    <n v="106.8625"/>
    <n v="106.8625"/>
    <n v="106.8625"/>
  </r>
  <r>
    <x v="2"/>
    <x v="37"/>
    <x v="40"/>
    <n v="1"/>
    <n v="690.67"/>
    <n v="690.67"/>
    <n v="690.67"/>
    <n v="0"/>
    <x v="0"/>
    <n v="458.35"/>
    <s v="Prijs wijkt af"/>
    <s v="Nvt"/>
    <n v="458.35"/>
    <n v="458.35"/>
    <n v="458.35"/>
  </r>
  <r>
    <x v="2"/>
    <x v="43"/>
    <x v="46"/>
    <n v="1"/>
    <n v="560.49"/>
    <n v="560.49"/>
    <n v="560.49"/>
    <n v="0"/>
    <x v="0"/>
    <n v="386.25"/>
    <s v="Prijs wijkt af"/>
    <s v="Nvt"/>
    <n v="386.25"/>
    <n v="386.25"/>
    <n v="386.25"/>
  </r>
  <r>
    <x v="2"/>
    <x v="40"/>
    <x v="43"/>
    <n v="1"/>
    <n v="1127.56"/>
    <n v="1127.56"/>
    <n v="1127.56"/>
    <n v="0"/>
    <x v="0"/>
    <n v="700"/>
    <s v="Prijs wijkt af"/>
    <s v="Nvt"/>
    <n v="700"/>
    <n v="700"/>
    <n v="700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45"/>
    <x v="48"/>
    <n v="1"/>
    <n v="416.72"/>
    <n v="416.72"/>
    <n v="416.72"/>
    <n v="0"/>
    <x v="0"/>
    <n v="329.6"/>
    <s v="Prijs wijkt af"/>
    <s v="Nvt"/>
    <n v="329.6"/>
    <n v="329.6"/>
    <n v="329.6"/>
  </r>
  <r>
    <x v="2"/>
    <x v="45"/>
    <x v="48"/>
    <n v="1"/>
    <n v="416.72"/>
    <n v="416.72"/>
    <n v="416.72"/>
    <n v="0"/>
    <x v="0"/>
    <n v="329.6"/>
    <s v="Prijs wijkt af"/>
    <s v="Nvt"/>
    <n v="329.6"/>
    <n v="329.6"/>
    <n v="329.6"/>
  </r>
  <r>
    <x v="2"/>
    <x v="46"/>
    <x v="49"/>
    <n v="1"/>
    <n v="355.35"/>
    <n v="355.35"/>
    <n v="355.35"/>
    <n v="0"/>
    <x v="3"/>
    <n v="345"/>
    <s v="Prijs wijkt af"/>
    <s v="Nvt"/>
    <n v="345"/>
    <n v="345"/>
    <n v="345"/>
  </r>
  <r>
    <x v="2"/>
    <x v="47"/>
    <x v="50"/>
    <n v="1"/>
    <n v="66.95"/>
    <n v="66.95"/>
    <n v="66.95"/>
    <n v="0"/>
    <x v="1"/>
    <s v=""/>
    <s v=""/>
    <s v="Nvt"/>
    <n v="66.95"/>
    <n v="66.95"/>
    <n v="66.95"/>
  </r>
  <r>
    <x v="2"/>
    <x v="44"/>
    <x v="47"/>
    <n v="1"/>
    <n v="170"/>
    <n v="170"/>
    <n v="170"/>
    <n v="0"/>
    <x v="0"/>
    <n v="106.8625"/>
    <s v="Prijs wijkt af"/>
    <s v="Nvt"/>
    <n v="106.8625"/>
    <n v="106.8625"/>
    <n v="106.8625"/>
  </r>
  <r>
    <x v="2"/>
    <x v="37"/>
    <x v="40"/>
    <n v="1"/>
    <n v="690.67"/>
    <n v="690.67"/>
    <n v="690.67"/>
    <n v="0"/>
    <x v="0"/>
    <n v="458.35"/>
    <s v="Prijs wijkt af"/>
    <s v="Nvt"/>
    <n v="458.35"/>
    <n v="458.35"/>
    <n v="458.35"/>
  </r>
  <r>
    <x v="2"/>
    <x v="44"/>
    <x v="47"/>
    <n v="1"/>
    <n v="170"/>
    <n v="170"/>
    <n v="170"/>
    <n v="0"/>
    <x v="0"/>
    <n v="106.8625"/>
    <s v="Prijs wijkt af"/>
    <s v="Nvt"/>
    <n v="106.8625"/>
    <n v="106.8625"/>
    <n v="106.8625"/>
  </r>
  <r>
    <x v="2"/>
    <x v="48"/>
    <x v="51"/>
    <n v="1"/>
    <n v="12.75"/>
    <n v="12.75"/>
    <n v="12.75"/>
    <n v="0"/>
    <x v="1"/>
    <s v=""/>
    <s v=""/>
    <s v="Nvt"/>
    <n v="12.75"/>
    <n v="12.75"/>
    <n v="12.75"/>
  </r>
  <r>
    <x v="2"/>
    <x v="44"/>
    <x v="47"/>
    <n v="1"/>
    <n v="170"/>
    <n v="170"/>
    <n v="170"/>
    <n v="0"/>
    <x v="0"/>
    <n v="106.8625"/>
    <s v="Prijs wijkt af"/>
    <s v="Nvt"/>
    <n v="106.8625"/>
    <n v="106.8625"/>
    <n v="106.8625"/>
  </r>
  <r>
    <x v="2"/>
    <x v="44"/>
    <x v="47"/>
    <n v="1"/>
    <n v="170"/>
    <n v="170"/>
    <n v="170"/>
    <n v="0"/>
    <x v="0"/>
    <n v="106.8625"/>
    <s v="Prijs wijkt af"/>
    <s v="Nvt"/>
    <n v="106.8625"/>
    <n v="106.8625"/>
    <n v="106.8625"/>
  </r>
  <r>
    <x v="2"/>
    <x v="44"/>
    <x v="47"/>
    <n v="1"/>
    <n v="170"/>
    <n v="170"/>
    <n v="170"/>
    <n v="0"/>
    <x v="0"/>
    <n v="106.8625"/>
    <s v="Prijs wijkt af"/>
    <s v="Nvt"/>
    <n v="106.8625"/>
    <n v="106.8625"/>
    <n v="106.8625"/>
  </r>
  <r>
    <x v="2"/>
    <x v="44"/>
    <x v="47"/>
    <n v="1"/>
    <n v="170"/>
    <n v="170"/>
    <n v="170"/>
    <n v="0"/>
    <x v="0"/>
    <n v="106.8625"/>
    <s v="Prijs wijkt af"/>
    <s v="Nvt"/>
    <n v="106.8625"/>
    <n v="106.8625"/>
    <n v="106.8625"/>
  </r>
  <r>
    <x v="2"/>
    <x v="49"/>
    <x v="52"/>
    <n v="2"/>
    <n v="39.65"/>
    <n v="79.3"/>
    <n v="79.3"/>
    <n v="0"/>
    <x v="1"/>
    <s v=""/>
    <s v=""/>
    <s v="Nvt"/>
    <n v="39.65"/>
    <n v="79.3"/>
    <n v="79.3"/>
  </r>
  <r>
    <x v="2"/>
    <x v="40"/>
    <x v="43"/>
    <n v="1"/>
    <n v="1127.56"/>
    <n v="1127.56"/>
    <n v="1127.56"/>
    <n v="0"/>
    <x v="0"/>
    <n v="700"/>
    <s v="Prijs wijkt af"/>
    <s v="Nvt"/>
    <n v="700"/>
    <n v="700"/>
    <n v="700"/>
  </r>
  <r>
    <x v="2"/>
    <x v="44"/>
    <x v="47"/>
    <n v="1"/>
    <n v="170"/>
    <n v="170"/>
    <n v="170"/>
    <n v="0"/>
    <x v="0"/>
    <n v="106.8625"/>
    <s v="Prijs wijkt af"/>
    <s v="Nvt"/>
    <n v="106.8625"/>
    <n v="106.8625"/>
    <n v="106.8625"/>
  </r>
  <r>
    <x v="2"/>
    <x v="44"/>
    <x v="47"/>
    <n v="1"/>
    <n v="170"/>
    <n v="170"/>
    <n v="170"/>
    <n v="0"/>
    <x v="0"/>
    <n v="106.8625"/>
    <s v="Prijs wijkt af"/>
    <s v="Nvt"/>
    <n v="106.8625"/>
    <n v="106.8625"/>
    <n v="106.8625"/>
  </r>
  <r>
    <x v="2"/>
    <x v="43"/>
    <x v="46"/>
    <n v="1"/>
    <n v="560.49"/>
    <n v="560.49"/>
    <n v="560.49"/>
    <n v="0"/>
    <x v="0"/>
    <n v="386.25"/>
    <s v="Prijs wijkt af"/>
    <s v="Nvt"/>
    <n v="386.25"/>
    <n v="386.25"/>
    <n v="386.2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39"/>
    <x v="42"/>
    <n v="1"/>
    <n v="403.24"/>
    <n v="403.24"/>
    <n v="403.24"/>
    <n v="0"/>
    <x v="0"/>
    <n v="298.7"/>
    <s v="Prijs wijkt af"/>
    <s v="Nvt"/>
    <n v="298.7"/>
    <n v="298.7"/>
    <n v="298.7"/>
  </r>
  <r>
    <x v="2"/>
    <x v="45"/>
    <x v="48"/>
    <n v="1"/>
    <n v="416.72"/>
    <n v="416.72"/>
    <n v="416.72"/>
    <n v="0"/>
    <x v="0"/>
    <n v="329.6"/>
    <s v="Prijs wijkt af"/>
    <s v="Nvt"/>
    <n v="329.6"/>
    <n v="329.6"/>
    <n v="329.6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37"/>
    <x v="40"/>
    <n v="1"/>
    <n v="690.67"/>
    <n v="690.67"/>
    <n v="690.67"/>
    <n v="0"/>
    <x v="0"/>
    <n v="458.35"/>
    <s v="Prijs wijkt af"/>
    <s v="Nvt"/>
    <n v="458.35"/>
    <n v="458.35"/>
    <n v="458.3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50"/>
    <x v="53"/>
    <n v="2"/>
    <n v="339.47"/>
    <n v="678.94"/>
    <n v="678.94"/>
    <n v="0"/>
    <x v="0"/>
    <n v="252.35"/>
    <s v="Prijs wijkt af"/>
    <s v="Nvt"/>
    <n v="252.35"/>
    <n v="504.7"/>
    <n v="504.7"/>
  </r>
  <r>
    <x v="2"/>
    <x v="51"/>
    <x v="54"/>
    <n v="3"/>
    <n v="30.9"/>
    <n v="92.7"/>
    <n v="92.7"/>
    <n v="0"/>
    <x v="1"/>
    <s v=""/>
    <s v=""/>
    <s v="Nvt"/>
    <n v="30.9"/>
    <n v="92.699999999999989"/>
    <n v="92.699999999999989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40"/>
    <x v="43"/>
    <n v="1"/>
    <n v="1127.56"/>
    <n v="1127.56"/>
    <n v="1127.56"/>
    <n v="0"/>
    <x v="0"/>
    <n v="700"/>
    <s v="Prijs wijkt af"/>
    <s v="Nvt"/>
    <n v="700"/>
    <n v="700"/>
    <n v="700"/>
  </r>
  <r>
    <x v="2"/>
    <x v="37"/>
    <x v="40"/>
    <n v="1"/>
    <n v="690.67"/>
    <n v="690.67"/>
    <n v="690.67"/>
    <n v="0"/>
    <x v="0"/>
    <n v="458.35"/>
    <s v="Prijs wijkt af"/>
    <s v="Nvt"/>
    <n v="458.35"/>
    <n v="458.35"/>
    <n v="458.35"/>
  </r>
  <r>
    <x v="2"/>
    <x v="52"/>
    <x v="55"/>
    <n v="1"/>
    <n v="82.4"/>
    <n v="82.4"/>
    <n v="82.4"/>
    <n v="0"/>
    <x v="1"/>
    <s v=""/>
    <s v=""/>
    <s v="Nvt"/>
    <n v="82.4"/>
    <n v="82.4"/>
    <n v="82.4"/>
  </r>
  <r>
    <x v="2"/>
    <x v="53"/>
    <x v="56"/>
    <n v="6"/>
    <n v="6.3"/>
    <n v="37.799999999999997"/>
    <n v="37.799999999999997"/>
    <n v="0"/>
    <x v="1"/>
    <s v=""/>
    <s v=""/>
    <s v="Nvt"/>
    <n v="6.3"/>
    <n v="37.799999999999997"/>
    <n v="37.799999999999997"/>
  </r>
  <r>
    <x v="2"/>
    <x v="54"/>
    <x v="57"/>
    <n v="1"/>
    <n v="32.96"/>
    <n v="32.96"/>
    <n v="32.96"/>
    <n v="0"/>
    <x v="1"/>
    <s v=""/>
    <s v=""/>
    <s v="Nvt"/>
    <n v="32.96"/>
    <n v="32.96"/>
    <n v="32.96"/>
  </r>
  <r>
    <x v="2"/>
    <x v="39"/>
    <x v="42"/>
    <n v="1"/>
    <n v="403.24"/>
    <n v="403.24"/>
    <n v="403.24"/>
    <n v="0"/>
    <x v="0"/>
    <n v="298.7"/>
    <s v="Prijs wijkt af"/>
    <s v="Nvt"/>
    <n v="298.7"/>
    <n v="298.7"/>
    <n v="298.7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55"/>
    <x v="58"/>
    <n v="1"/>
    <n v="891.52"/>
    <n v="891.52"/>
    <n v="891.52"/>
    <n v="0"/>
    <x v="0"/>
    <n v="659.2"/>
    <s v="Prijs wijkt af"/>
    <s v="Nvt"/>
    <n v="659.2"/>
    <n v="659.2"/>
    <n v="659.2"/>
  </r>
  <r>
    <x v="2"/>
    <x v="40"/>
    <x v="43"/>
    <n v="1"/>
    <n v="1127.56"/>
    <n v="1127.56"/>
    <n v="1127.56"/>
    <n v="0"/>
    <x v="0"/>
    <n v="700"/>
    <s v="Prijs wijkt af"/>
    <s v="Nvt"/>
    <n v="700"/>
    <n v="700"/>
    <n v="700"/>
  </r>
  <r>
    <x v="2"/>
    <x v="56"/>
    <x v="59"/>
    <n v="1"/>
    <n v="120"/>
    <n v="120"/>
    <n v="120"/>
    <n v="0"/>
    <x v="1"/>
    <s v=""/>
    <s v=""/>
    <s v="Nvt"/>
    <n v="120"/>
    <n v="120"/>
    <n v="120"/>
  </r>
  <r>
    <x v="2"/>
    <x v="57"/>
    <x v="60"/>
    <n v="2"/>
    <n v="66.95"/>
    <n v="133.9"/>
    <n v="133.9"/>
    <n v="0"/>
    <x v="1"/>
    <s v=""/>
    <s v=""/>
    <s v="Nvt"/>
    <n v="66.95"/>
    <n v="133.9"/>
    <n v="133.9"/>
  </r>
  <r>
    <x v="2"/>
    <x v="37"/>
    <x v="40"/>
    <n v="1"/>
    <n v="690.67"/>
    <n v="690.67"/>
    <n v="690.67"/>
    <n v="0"/>
    <x v="0"/>
    <n v="458.35"/>
    <s v="Prijs wijkt af"/>
    <s v="Nvt"/>
    <n v="458.35"/>
    <n v="458.35"/>
    <n v="458.3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37"/>
    <x v="40"/>
    <n v="1"/>
    <n v="690.67"/>
    <n v="690.67"/>
    <n v="690.67"/>
    <n v="0"/>
    <x v="0"/>
    <n v="458.35"/>
    <s v="Prijs wijkt af"/>
    <s v="Nvt"/>
    <n v="458.35"/>
    <n v="458.35"/>
    <n v="458.35"/>
  </r>
  <r>
    <x v="2"/>
    <x v="37"/>
    <x v="40"/>
    <n v="1"/>
    <n v="690.67"/>
    <n v="690.67"/>
    <n v="690.67"/>
    <n v="0"/>
    <x v="0"/>
    <n v="458.35"/>
    <s v="Prijs wijkt af"/>
    <s v="Nvt"/>
    <n v="458.35"/>
    <n v="458.35"/>
    <n v="458.35"/>
  </r>
  <r>
    <x v="2"/>
    <x v="44"/>
    <x v="47"/>
    <n v="2"/>
    <n v="175"/>
    <n v="350"/>
    <n v="350"/>
    <n v="0"/>
    <x v="0"/>
    <n v="106.8625"/>
    <s v="Prijs wijkt af"/>
    <s v="Nvt"/>
    <n v="106.8625"/>
    <n v="213.72499999999999"/>
    <n v="213.72499999999999"/>
  </r>
  <r>
    <x v="2"/>
    <x v="45"/>
    <x v="48"/>
    <n v="1"/>
    <n v="416.72"/>
    <n v="416.72"/>
    <n v="416.72"/>
    <n v="0"/>
    <x v="0"/>
    <n v="329.6"/>
    <s v="Prijs wijkt af"/>
    <s v="Nvt"/>
    <n v="329.6"/>
    <n v="329.6"/>
    <n v="329.6"/>
  </r>
  <r>
    <x v="2"/>
    <x v="55"/>
    <x v="58"/>
    <n v="1"/>
    <n v="891.52"/>
    <n v="891.52"/>
    <n v="891.52"/>
    <n v="0"/>
    <x v="0"/>
    <n v="659.2"/>
    <s v="Prijs wijkt af"/>
    <s v="Nvt"/>
    <n v="659.2"/>
    <n v="659.2"/>
    <n v="659.2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43"/>
    <x v="46"/>
    <n v="1"/>
    <n v="560.49"/>
    <n v="560.49"/>
    <n v="560.49"/>
    <n v="0"/>
    <x v="0"/>
    <n v="386.25"/>
    <s v="Prijs wijkt af"/>
    <s v="Nvt"/>
    <n v="386.25"/>
    <n v="386.25"/>
    <n v="386.25"/>
  </r>
  <r>
    <x v="2"/>
    <x v="37"/>
    <x v="40"/>
    <n v="3"/>
    <n v="690.67"/>
    <n v="2072.0100000000002"/>
    <n v="2072.0100000000002"/>
    <n v="0"/>
    <x v="0"/>
    <n v="458.35"/>
    <s v="Prijs wijkt af"/>
    <s v="Nvt"/>
    <n v="458.35"/>
    <n v="1375.0500000000002"/>
    <n v="1375.0500000000002"/>
  </r>
  <r>
    <x v="2"/>
    <x v="58"/>
    <x v="61"/>
    <n v="2"/>
    <n v="82.4"/>
    <n v="164.8"/>
    <n v="164.8"/>
    <n v="0"/>
    <x v="1"/>
    <s v=""/>
    <s v=""/>
    <s v="Nvt"/>
    <n v="82.4"/>
    <n v="164.8"/>
    <n v="164.8"/>
  </r>
  <r>
    <x v="2"/>
    <x v="50"/>
    <x v="53"/>
    <n v="1"/>
    <n v="339.47"/>
    <n v="339.47"/>
    <n v="339.47"/>
    <n v="0"/>
    <x v="0"/>
    <n v="252.35"/>
    <s v="Prijs wijkt af"/>
    <s v="Nvt"/>
    <n v="252.35"/>
    <n v="252.35"/>
    <n v="252.35"/>
  </r>
  <r>
    <x v="2"/>
    <x v="50"/>
    <x v="53"/>
    <n v="1"/>
    <n v="339.47"/>
    <n v="339.47"/>
    <n v="339.47"/>
    <n v="0"/>
    <x v="0"/>
    <n v="252.35"/>
    <s v="Prijs wijkt af"/>
    <s v="Nvt"/>
    <n v="252.35"/>
    <n v="252.35"/>
    <n v="252.35"/>
  </r>
  <r>
    <x v="2"/>
    <x v="37"/>
    <x v="40"/>
    <n v="1"/>
    <n v="690.67"/>
    <n v="690.67"/>
    <n v="690.67"/>
    <n v="0"/>
    <x v="0"/>
    <n v="458.35"/>
    <s v="Prijs wijkt af"/>
    <s v="Nvt"/>
    <n v="458.35"/>
    <n v="458.35"/>
    <n v="458.35"/>
  </r>
  <r>
    <x v="2"/>
    <x v="44"/>
    <x v="47"/>
    <n v="2"/>
    <n v="175"/>
    <n v="350"/>
    <n v="350"/>
    <n v="0"/>
    <x v="0"/>
    <n v="106.8625"/>
    <s v="Prijs wijkt af"/>
    <s v="Nvt"/>
    <n v="106.8625"/>
    <n v="213.72499999999999"/>
    <n v="213.72499999999999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59"/>
    <x v="62"/>
    <n v="1"/>
    <n v="751.04"/>
    <n v="751.04"/>
    <n v="751.04"/>
    <n v="0"/>
    <x v="0"/>
    <n v="576.79999999999995"/>
    <s v="Prijs wijkt af"/>
    <s v="Nvt"/>
    <n v="576.79999999999995"/>
    <n v="576.79999999999995"/>
    <n v="576.79999999999995"/>
  </r>
  <r>
    <x v="2"/>
    <x v="39"/>
    <x v="42"/>
    <n v="1"/>
    <n v="403.24"/>
    <n v="403.24"/>
    <n v="403.24"/>
    <n v="0"/>
    <x v="0"/>
    <n v="298.7"/>
    <s v="Prijs wijkt af"/>
    <s v="Nvt"/>
    <n v="298.7"/>
    <n v="298.7"/>
    <n v="298.7"/>
  </r>
  <r>
    <x v="2"/>
    <x v="39"/>
    <x v="42"/>
    <n v="-1"/>
    <n v="403.24"/>
    <n v="-403.24"/>
    <n v="-403.24"/>
    <n v="0"/>
    <x v="0"/>
    <n v="298.7"/>
    <s v="Prijs wijkt af"/>
    <s v="Nvt"/>
    <n v="298.7"/>
    <n v="-298.7"/>
    <n v="-298.7"/>
  </r>
  <r>
    <x v="2"/>
    <x v="57"/>
    <x v="60"/>
    <n v="1"/>
    <n v="66.95"/>
    <n v="66.95"/>
    <n v="66.95"/>
    <n v="0"/>
    <x v="1"/>
    <s v=""/>
    <s v=""/>
    <s v="Nvt"/>
    <n v="66.95"/>
    <n v="66.95"/>
    <n v="66.95"/>
  </r>
  <r>
    <x v="2"/>
    <x v="57"/>
    <x v="60"/>
    <n v="-1"/>
    <n v="66.95"/>
    <n v="-66.95"/>
    <n v="-66.95"/>
    <n v="0"/>
    <x v="1"/>
    <s v=""/>
    <s v=""/>
    <s v="Nvt"/>
    <n v="66.95"/>
    <n v="-66.95"/>
    <n v="-66.95"/>
  </r>
  <r>
    <x v="2"/>
    <x v="44"/>
    <x v="47"/>
    <n v="2"/>
    <n v="175"/>
    <n v="350"/>
    <n v="350"/>
    <n v="0"/>
    <x v="0"/>
    <n v="106.8625"/>
    <s v="Prijs wijkt af"/>
    <s v="Nvt"/>
    <n v="106.8625"/>
    <n v="213.72499999999999"/>
    <n v="213.72499999999999"/>
  </r>
  <r>
    <x v="2"/>
    <x v="44"/>
    <x v="47"/>
    <n v="2"/>
    <n v="175"/>
    <n v="350"/>
    <n v="350"/>
    <n v="0"/>
    <x v="0"/>
    <n v="106.8625"/>
    <s v="Prijs wijkt af"/>
    <s v="Nvt"/>
    <n v="106.8625"/>
    <n v="213.72499999999999"/>
    <n v="213.72499999999999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43"/>
    <x v="46"/>
    <n v="1"/>
    <n v="560.49"/>
    <n v="560.49"/>
    <n v="560.49"/>
    <n v="0"/>
    <x v="0"/>
    <n v="386.25"/>
    <s v="Prijs wijkt af"/>
    <s v="Nvt"/>
    <n v="386.25"/>
    <n v="386.25"/>
    <n v="386.2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50"/>
    <x v="53"/>
    <n v="1"/>
    <n v="339.47"/>
    <n v="339.47"/>
    <n v="339.47"/>
    <n v="0"/>
    <x v="0"/>
    <n v="252.35"/>
    <s v="Prijs wijkt af"/>
    <s v="Nvt"/>
    <n v="252.35"/>
    <n v="252.35"/>
    <n v="252.35"/>
  </r>
  <r>
    <x v="2"/>
    <x v="60"/>
    <x v="63"/>
    <n v="1"/>
    <n v="1829.96"/>
    <n v="1829.96"/>
    <n v="1829.96"/>
    <n v="0"/>
    <x v="0"/>
    <n v="1100"/>
    <s v="Prijs wijkt af"/>
    <s v="Nvt"/>
    <n v="1100"/>
    <n v="1100"/>
    <n v="1100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44"/>
    <x v="47"/>
    <n v="-1"/>
    <n v="175"/>
    <n v="-175"/>
    <n v="-175"/>
    <n v="0"/>
    <x v="0"/>
    <n v="106.8625"/>
    <s v="Prijs wijkt af"/>
    <s v="Nvt"/>
    <n v="106.8625"/>
    <n v="-106.8625"/>
    <n v="-106.8625"/>
  </r>
  <r>
    <x v="2"/>
    <x v="61"/>
    <x v="64"/>
    <n v="1"/>
    <n v="45.32"/>
    <n v="45.32"/>
    <n v="45.32"/>
    <n v="0"/>
    <x v="1"/>
    <s v=""/>
    <s v=""/>
    <s v="Nvt"/>
    <n v="45.32"/>
    <n v="45.32"/>
    <n v="45.32"/>
  </r>
  <r>
    <x v="2"/>
    <x v="61"/>
    <x v="64"/>
    <n v="-1"/>
    <n v="45.32"/>
    <n v="-45.32"/>
    <n v="-45.32"/>
    <n v="0"/>
    <x v="1"/>
    <s v=""/>
    <s v=""/>
    <s v="Nvt"/>
    <n v="45.32"/>
    <n v="-45.32"/>
    <n v="-45.32"/>
  </r>
  <r>
    <x v="2"/>
    <x v="37"/>
    <x v="40"/>
    <n v="1"/>
    <n v="690.67"/>
    <n v="690.67"/>
    <n v="690.67"/>
    <n v="0"/>
    <x v="0"/>
    <n v="458.35"/>
    <s v="Prijs wijkt af"/>
    <s v="Nvt"/>
    <n v="458.35"/>
    <n v="458.35"/>
    <n v="458.35"/>
  </r>
  <r>
    <x v="2"/>
    <x v="39"/>
    <x v="42"/>
    <n v="1"/>
    <n v="403.24"/>
    <n v="403.24"/>
    <n v="403.24"/>
    <n v="0"/>
    <x v="0"/>
    <n v="298.7"/>
    <s v="Prijs wijkt af"/>
    <s v="Nvt"/>
    <n v="298.7"/>
    <n v="298.7"/>
    <n v="298.7"/>
  </r>
  <r>
    <x v="2"/>
    <x v="62"/>
    <x v="65"/>
    <n v="1"/>
    <n v="71.66"/>
    <n v="71.66"/>
    <n v="71.66"/>
    <n v="0"/>
    <x v="1"/>
    <s v=""/>
    <s v=""/>
    <s v="Nvt"/>
    <n v="71.66"/>
    <n v="71.66"/>
    <n v="71.66"/>
  </r>
  <r>
    <x v="2"/>
    <x v="44"/>
    <x v="47"/>
    <n v="2"/>
    <n v="175"/>
    <n v="350"/>
    <n v="350"/>
    <n v="0"/>
    <x v="0"/>
    <n v="106.8625"/>
    <s v="Prijs wijkt af"/>
    <s v="Nvt"/>
    <n v="106.8625"/>
    <n v="213.72499999999999"/>
    <n v="213.72499999999999"/>
  </r>
  <r>
    <x v="2"/>
    <x v="44"/>
    <x v="47"/>
    <n v="1"/>
    <n v="210"/>
    <n v="210"/>
    <n v="210"/>
    <n v="0"/>
    <x v="0"/>
    <n v="106.8625"/>
    <s v="Prijs wijkt af"/>
    <s v="Nvt"/>
    <n v="106.8625"/>
    <n v="106.8625"/>
    <n v="106.8625"/>
  </r>
  <r>
    <x v="2"/>
    <x v="57"/>
    <x v="60"/>
    <n v="4"/>
    <n v="66.95"/>
    <n v="267.8"/>
    <n v="267.8"/>
    <n v="0"/>
    <x v="1"/>
    <s v=""/>
    <s v=""/>
    <s v="Nvt"/>
    <n v="66.95"/>
    <n v="267.8"/>
    <n v="267.8"/>
  </r>
  <r>
    <x v="2"/>
    <x v="40"/>
    <x v="43"/>
    <n v="1"/>
    <n v="1127.56"/>
    <n v="1127.56"/>
    <n v="1127.56"/>
    <n v="0"/>
    <x v="0"/>
    <n v="700"/>
    <s v="Prijs wijkt af"/>
    <s v="Nvt"/>
    <n v="700"/>
    <n v="700"/>
    <n v="700"/>
  </r>
  <r>
    <x v="2"/>
    <x v="39"/>
    <x v="42"/>
    <n v="1"/>
    <n v="403.24"/>
    <n v="403.24"/>
    <n v="403.24"/>
    <n v="0"/>
    <x v="0"/>
    <n v="298.7"/>
    <s v="Prijs wijkt af"/>
    <s v="Nvt"/>
    <n v="298.7"/>
    <n v="298.7"/>
    <n v="298.7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61"/>
    <x v="64"/>
    <n v="1"/>
    <n v="45.32"/>
    <n v="45.32"/>
    <n v="45.32"/>
    <n v="0"/>
    <x v="1"/>
    <s v=""/>
    <s v=""/>
    <s v="Nvt"/>
    <n v="45.32"/>
    <n v="45.32"/>
    <n v="45.32"/>
  </r>
  <r>
    <x v="2"/>
    <x v="63"/>
    <x v="66"/>
    <n v="1"/>
    <n v="18.03"/>
    <n v="18.03"/>
    <n v="18.03"/>
    <n v="0"/>
    <x v="1"/>
    <s v=""/>
    <s v=""/>
    <s v="Nvt"/>
    <n v="18.03"/>
    <n v="18.03"/>
    <n v="18.03"/>
  </r>
  <r>
    <x v="2"/>
    <x v="37"/>
    <x v="40"/>
    <n v="1"/>
    <n v="690.67"/>
    <n v="690.67"/>
    <n v="690.67"/>
    <n v="0"/>
    <x v="0"/>
    <n v="458.35"/>
    <s v="Prijs wijkt af"/>
    <s v="Nvt"/>
    <n v="458.35"/>
    <n v="458.35"/>
    <n v="458.35"/>
  </r>
  <r>
    <x v="2"/>
    <x v="44"/>
    <x v="47"/>
    <n v="2"/>
    <n v="175"/>
    <n v="350"/>
    <n v="350"/>
    <n v="0"/>
    <x v="0"/>
    <n v="106.8625"/>
    <s v="Prijs wijkt af"/>
    <s v="Nvt"/>
    <n v="106.8625"/>
    <n v="213.72499999999999"/>
    <n v="213.72499999999999"/>
  </r>
  <r>
    <x v="2"/>
    <x v="43"/>
    <x v="46"/>
    <n v="1"/>
    <n v="560.49"/>
    <n v="560.49"/>
    <n v="560.49"/>
    <n v="0"/>
    <x v="0"/>
    <n v="386.25"/>
    <s v="Prijs wijkt af"/>
    <s v="Nvt"/>
    <n v="386.25"/>
    <n v="386.25"/>
    <n v="386.25"/>
  </r>
  <r>
    <x v="2"/>
    <x v="44"/>
    <x v="47"/>
    <n v="2"/>
    <n v="175"/>
    <n v="350"/>
    <n v="350"/>
    <n v="0"/>
    <x v="0"/>
    <n v="106.8625"/>
    <s v="Prijs wijkt af"/>
    <s v="Nvt"/>
    <n v="106.8625"/>
    <n v="213.72499999999999"/>
    <n v="213.72499999999999"/>
  </r>
  <r>
    <x v="2"/>
    <x v="39"/>
    <x v="42"/>
    <n v="1"/>
    <n v="403.24"/>
    <n v="403.24"/>
    <n v="403.24"/>
    <n v="0"/>
    <x v="0"/>
    <n v="298.7"/>
    <s v="Prijs wijkt af"/>
    <s v="Nvt"/>
    <n v="298.7"/>
    <n v="298.7"/>
    <n v="298.7"/>
  </r>
  <r>
    <x v="2"/>
    <x v="50"/>
    <x v="53"/>
    <n v="1"/>
    <n v="339.47"/>
    <n v="339.47"/>
    <n v="339.47"/>
    <n v="0"/>
    <x v="0"/>
    <n v="252.35"/>
    <s v="Prijs wijkt af"/>
    <s v="Nvt"/>
    <n v="252.35"/>
    <n v="252.35"/>
    <n v="252.3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43"/>
    <x v="46"/>
    <n v="1"/>
    <n v="560.49"/>
    <n v="560.49"/>
    <n v="560.49"/>
    <n v="0"/>
    <x v="0"/>
    <n v="386.25"/>
    <s v="Prijs wijkt af"/>
    <s v="Nvt"/>
    <n v="386.25"/>
    <n v="386.25"/>
    <n v="386.25"/>
  </r>
  <r>
    <x v="2"/>
    <x v="43"/>
    <x v="46"/>
    <n v="1"/>
    <n v="560.49"/>
    <n v="560.49"/>
    <n v="560.49"/>
    <n v="0"/>
    <x v="0"/>
    <n v="386.25"/>
    <s v="Prijs wijkt af"/>
    <s v="Nvt"/>
    <n v="386.25"/>
    <n v="386.25"/>
    <n v="386.25"/>
  </r>
  <r>
    <x v="2"/>
    <x v="44"/>
    <x v="47"/>
    <n v="3"/>
    <n v="175"/>
    <n v="525"/>
    <n v="525"/>
    <n v="0"/>
    <x v="0"/>
    <n v="106.8625"/>
    <s v="Prijs wijkt af"/>
    <s v="Nvt"/>
    <n v="106.8625"/>
    <n v="320.58749999999998"/>
    <n v="320.58749999999998"/>
  </r>
  <r>
    <x v="2"/>
    <x v="64"/>
    <x v="67"/>
    <n v="1"/>
    <n v="77.25"/>
    <n v="77.25"/>
    <n v="77.25"/>
    <n v="0"/>
    <x v="1"/>
    <s v=""/>
    <s v=""/>
    <s v="Nvt"/>
    <n v="77.25"/>
    <n v="77.25"/>
    <n v="77.25"/>
  </r>
  <r>
    <x v="2"/>
    <x v="49"/>
    <x v="52"/>
    <n v="3"/>
    <n v="39.65"/>
    <n v="118.95"/>
    <n v="118.95"/>
    <n v="0"/>
    <x v="1"/>
    <s v=""/>
    <s v=""/>
    <s v="Nvt"/>
    <n v="39.65"/>
    <n v="118.94999999999999"/>
    <n v="118.94999999999999"/>
  </r>
  <r>
    <x v="2"/>
    <x v="65"/>
    <x v="68"/>
    <n v="1"/>
    <n v="521.69000000000005"/>
    <n v="521.69000000000005"/>
    <n v="521.69000000000005"/>
    <n v="0"/>
    <x v="0"/>
    <n v="417.15"/>
    <s v="Prijs wijkt af"/>
    <s v="Nvt"/>
    <n v="417.15"/>
    <n v="417.15"/>
    <n v="417.15"/>
  </r>
  <r>
    <x v="2"/>
    <x v="57"/>
    <x v="60"/>
    <n v="1"/>
    <n v="66.95"/>
    <n v="66.95"/>
    <n v="66.95"/>
    <n v="0"/>
    <x v="1"/>
    <s v=""/>
    <s v=""/>
    <s v="Nvt"/>
    <n v="66.95"/>
    <n v="66.95"/>
    <n v="66.9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37"/>
    <x v="40"/>
    <n v="1"/>
    <n v="690.67"/>
    <n v="690.67"/>
    <n v="690.67"/>
    <n v="0"/>
    <x v="0"/>
    <n v="458.35"/>
    <s v="Prijs wijkt af"/>
    <s v="Nvt"/>
    <n v="458.35"/>
    <n v="458.35"/>
    <n v="458.35"/>
  </r>
  <r>
    <x v="2"/>
    <x v="37"/>
    <x v="40"/>
    <n v="1"/>
    <n v="690.67"/>
    <n v="690.67"/>
    <n v="690.67"/>
    <n v="0"/>
    <x v="0"/>
    <n v="458.35"/>
    <s v="Prijs wijkt af"/>
    <s v="Nvt"/>
    <n v="458.35"/>
    <n v="458.35"/>
    <n v="458.3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49"/>
    <x v="52"/>
    <n v="1"/>
    <n v="39.65"/>
    <n v="39.65"/>
    <n v="39.65"/>
    <n v="0"/>
    <x v="1"/>
    <s v=""/>
    <s v=""/>
    <s v="Nvt"/>
    <n v="39.65"/>
    <n v="39.65"/>
    <n v="39.6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43"/>
    <x v="46"/>
    <n v="1"/>
    <n v="560.49"/>
    <n v="560.49"/>
    <n v="560.49"/>
    <n v="0"/>
    <x v="0"/>
    <n v="386.25"/>
    <s v="Prijs wijkt af"/>
    <s v="Nvt"/>
    <n v="386.25"/>
    <n v="386.25"/>
    <n v="386.2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49"/>
    <x v="52"/>
    <n v="1"/>
    <n v="39.65"/>
    <n v="39.65"/>
    <n v="39.65"/>
    <n v="0"/>
    <x v="1"/>
    <s v=""/>
    <s v=""/>
    <s v="Nvt"/>
    <n v="39.65"/>
    <n v="39.65"/>
    <n v="39.65"/>
  </r>
  <r>
    <x v="2"/>
    <x v="44"/>
    <x v="69"/>
    <n v="1"/>
    <n v="175"/>
    <n v="175"/>
    <n v="175"/>
    <n v="0"/>
    <x v="0"/>
    <n v="106.8625"/>
    <s v="Prijs wijkt af"/>
    <s v="Nvt"/>
    <n v="106.8625"/>
    <n v="106.8625"/>
    <n v="106.8625"/>
  </r>
  <r>
    <x v="2"/>
    <x v="50"/>
    <x v="53"/>
    <n v="1"/>
    <n v="339.47"/>
    <n v="339.47"/>
    <n v="339.47"/>
    <n v="0"/>
    <x v="0"/>
    <n v="252.35"/>
    <s v="Prijs wijkt af"/>
    <s v="Nvt"/>
    <n v="252.35"/>
    <n v="252.35"/>
    <n v="252.35"/>
  </r>
  <r>
    <x v="2"/>
    <x v="44"/>
    <x v="47"/>
    <n v="-1"/>
    <n v="175"/>
    <n v="-175"/>
    <n v="-175"/>
    <n v="0"/>
    <x v="0"/>
    <n v="106.8625"/>
    <s v="Prijs wijkt af"/>
    <s v="Nvt"/>
    <n v="106.8625"/>
    <n v="-106.8625"/>
    <n v="-106.8625"/>
  </r>
  <r>
    <x v="2"/>
    <x v="50"/>
    <x v="53"/>
    <n v="-1"/>
    <n v="339.47"/>
    <n v="-339.47"/>
    <n v="-339.47"/>
    <n v="0"/>
    <x v="0"/>
    <n v="252.35"/>
    <s v="Prijs wijkt af"/>
    <s v="Nvt"/>
    <n v="252.35"/>
    <n v="-252.35"/>
    <n v="-252.35"/>
  </r>
  <r>
    <x v="2"/>
    <x v="66"/>
    <x v="70"/>
    <n v="1"/>
    <n v="448.05"/>
    <n v="448.05"/>
    <n v="448.05"/>
    <n v="0"/>
    <x v="3"/>
    <n v="435"/>
    <s v="Prijs wijkt af"/>
    <s v="Nvt"/>
    <n v="435"/>
    <n v="435"/>
    <n v="435"/>
  </r>
  <r>
    <x v="2"/>
    <x v="40"/>
    <x v="43"/>
    <n v="1"/>
    <n v="1127.56"/>
    <n v="1127.56"/>
    <n v="1127.56"/>
    <n v="0"/>
    <x v="0"/>
    <n v="700"/>
    <s v="Prijs wijkt af"/>
    <s v="Nvt"/>
    <n v="700"/>
    <n v="700"/>
    <n v="700"/>
  </r>
  <r>
    <x v="2"/>
    <x v="41"/>
    <x v="44"/>
    <n v="1"/>
    <n v="104.09"/>
    <n v="104.09"/>
    <n v="93.68"/>
    <n v="10"/>
    <x v="1"/>
    <s v=""/>
    <s v=""/>
    <s v="Ja"/>
    <n v="104.09"/>
    <n v="104.09"/>
    <n v="93.680999999999997"/>
  </r>
  <r>
    <x v="2"/>
    <x v="55"/>
    <x v="58"/>
    <n v="1"/>
    <n v="891.52"/>
    <n v="891.52"/>
    <n v="891.52"/>
    <n v="0"/>
    <x v="0"/>
    <n v="659.2"/>
    <s v="Prijs wijkt af"/>
    <s v="Nvt"/>
    <n v="659.2"/>
    <n v="659.2"/>
    <n v="659.2"/>
  </r>
  <r>
    <x v="2"/>
    <x v="49"/>
    <x v="52"/>
    <n v="3"/>
    <n v="39.65"/>
    <n v="118.95"/>
    <n v="118.95"/>
    <n v="0"/>
    <x v="1"/>
    <s v=""/>
    <s v=""/>
    <s v="Nvt"/>
    <n v="39.65"/>
    <n v="118.94999999999999"/>
    <n v="118.94999999999999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50"/>
    <x v="53"/>
    <n v="1"/>
    <n v="339.47"/>
    <n v="339.47"/>
    <n v="339.47"/>
    <n v="0"/>
    <x v="0"/>
    <n v="252.35"/>
    <s v="Prijs wijkt af"/>
    <s v="Nvt"/>
    <n v="252.35"/>
    <n v="252.35"/>
    <n v="252.35"/>
  </r>
  <r>
    <x v="2"/>
    <x v="58"/>
    <x v="61"/>
    <n v="1"/>
    <n v="82.4"/>
    <n v="82.4"/>
    <n v="82.4"/>
    <n v="0"/>
    <x v="1"/>
    <s v=""/>
    <s v=""/>
    <s v="Nvt"/>
    <n v="82.4"/>
    <n v="82.4"/>
    <n v="82.4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67"/>
    <x v="71"/>
    <n v="2"/>
    <n v="1449.72"/>
    <n v="2899.44"/>
    <n v="2899.44"/>
    <n v="0"/>
    <x v="0"/>
    <n v="900"/>
    <s v="Prijs wijkt af"/>
    <s v="Nvt"/>
    <n v="900"/>
    <n v="1800"/>
    <n v="1800"/>
  </r>
  <r>
    <x v="2"/>
    <x v="45"/>
    <x v="48"/>
    <n v="1"/>
    <n v="416.72"/>
    <n v="416.72"/>
    <n v="416.72"/>
    <n v="0"/>
    <x v="0"/>
    <n v="329.6"/>
    <s v="Prijs wijkt af"/>
    <s v="Nvt"/>
    <n v="329.6"/>
    <n v="329.6"/>
    <n v="329.6"/>
  </r>
  <r>
    <x v="2"/>
    <x v="50"/>
    <x v="53"/>
    <n v="1"/>
    <n v="339.47"/>
    <n v="339.47"/>
    <n v="339.47"/>
    <n v="0"/>
    <x v="0"/>
    <n v="252.35"/>
    <s v="Prijs wijkt af"/>
    <s v="Nvt"/>
    <n v="252.35"/>
    <n v="252.35"/>
    <n v="252.3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43"/>
    <x v="46"/>
    <n v="2"/>
    <n v="560.49"/>
    <n v="1120.98"/>
    <n v="1120.98"/>
    <n v="0"/>
    <x v="0"/>
    <n v="386.25"/>
    <s v="Prijs wijkt af"/>
    <s v="Nvt"/>
    <n v="386.25"/>
    <n v="772.5"/>
    <n v="772.5"/>
  </r>
  <r>
    <x v="2"/>
    <x v="39"/>
    <x v="42"/>
    <n v="1"/>
    <n v="403.24"/>
    <n v="403.24"/>
    <n v="403.24"/>
    <n v="0"/>
    <x v="0"/>
    <n v="298.7"/>
    <s v="Prijs wijkt af"/>
    <s v="Nvt"/>
    <n v="298.7"/>
    <n v="298.7"/>
    <n v="298.7"/>
  </r>
  <r>
    <x v="2"/>
    <x v="44"/>
    <x v="47"/>
    <n v="3"/>
    <n v="175"/>
    <n v="525"/>
    <n v="525"/>
    <n v="0"/>
    <x v="0"/>
    <n v="106.8625"/>
    <s v="Prijs wijkt af"/>
    <s v="Nvt"/>
    <n v="106.8625"/>
    <n v="320.58749999999998"/>
    <n v="320.58749999999998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45"/>
    <x v="48"/>
    <n v="1"/>
    <n v="416.72"/>
    <n v="416.72"/>
    <n v="416.72"/>
    <n v="0"/>
    <x v="0"/>
    <n v="329.6"/>
    <s v="Prijs wijkt af"/>
    <s v="Nvt"/>
    <n v="329.6"/>
    <n v="329.6"/>
    <n v="329.6"/>
  </r>
  <r>
    <x v="2"/>
    <x v="61"/>
    <x v="64"/>
    <n v="4"/>
    <n v="45.32"/>
    <n v="181.28"/>
    <n v="181.28"/>
    <n v="0"/>
    <x v="1"/>
    <s v=""/>
    <s v=""/>
    <s v="Nvt"/>
    <n v="45.32"/>
    <n v="181.28"/>
    <n v="181.28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66"/>
    <x v="70"/>
    <n v="1"/>
    <n v="448.05"/>
    <n v="448.05"/>
    <n v="448.05"/>
    <n v="0"/>
    <x v="3"/>
    <n v="435"/>
    <s v="Prijs wijkt af"/>
    <s v="Nvt"/>
    <n v="435"/>
    <n v="435"/>
    <n v="43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37"/>
    <x v="40"/>
    <n v="1"/>
    <n v="690.67"/>
    <n v="690.67"/>
    <n v="690.67"/>
    <n v="0"/>
    <x v="0"/>
    <n v="458.35"/>
    <s v="Prijs wijkt af"/>
    <s v="Nvt"/>
    <n v="458.35"/>
    <n v="458.35"/>
    <n v="458.35"/>
  </r>
  <r>
    <x v="2"/>
    <x v="43"/>
    <x v="46"/>
    <n v="1"/>
    <n v="560.49"/>
    <n v="560.49"/>
    <n v="560.49"/>
    <n v="0"/>
    <x v="0"/>
    <n v="386.25"/>
    <s v="Prijs wijkt af"/>
    <s v="Nvt"/>
    <n v="386.25"/>
    <n v="386.25"/>
    <n v="386.2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39"/>
    <x v="42"/>
    <n v="1"/>
    <n v="403.24"/>
    <n v="403.24"/>
    <n v="403.24"/>
    <n v="0"/>
    <x v="0"/>
    <n v="298.7"/>
    <s v="Prijs wijkt af"/>
    <s v="Nvt"/>
    <n v="298.7"/>
    <n v="298.7"/>
    <n v="298.7"/>
  </r>
  <r>
    <x v="2"/>
    <x v="66"/>
    <x v="70"/>
    <n v="1"/>
    <n v="448.05"/>
    <n v="448.05"/>
    <n v="448.05"/>
    <n v="0"/>
    <x v="3"/>
    <n v="435"/>
    <s v="Prijs wijkt af"/>
    <s v="Nvt"/>
    <n v="435"/>
    <n v="435"/>
    <n v="43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50"/>
    <x v="53"/>
    <n v="1"/>
    <n v="339.47"/>
    <n v="339.47"/>
    <n v="339.47"/>
    <n v="0"/>
    <x v="0"/>
    <n v="252.35"/>
    <s v="Prijs wijkt af"/>
    <s v="Nvt"/>
    <n v="252.35"/>
    <n v="252.35"/>
    <n v="252.35"/>
  </r>
  <r>
    <x v="2"/>
    <x v="45"/>
    <x v="48"/>
    <n v="2"/>
    <n v="416.72"/>
    <n v="833.44"/>
    <n v="833.44"/>
    <n v="0"/>
    <x v="0"/>
    <n v="329.6"/>
    <s v="Prijs wijkt af"/>
    <s v="Nvt"/>
    <n v="329.6"/>
    <n v="659.2"/>
    <n v="659.2"/>
  </r>
  <r>
    <x v="2"/>
    <x v="68"/>
    <x v="72"/>
    <n v="3"/>
    <n v="30.45"/>
    <n v="91.35"/>
    <n v="91.35"/>
    <n v="0"/>
    <x v="1"/>
    <s v=""/>
    <s v=""/>
    <s v="Nvt"/>
    <n v="30.45"/>
    <n v="91.35"/>
    <n v="91.3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46"/>
    <x v="49"/>
    <n v="1"/>
    <n v="355.35"/>
    <n v="355.35"/>
    <n v="355.35"/>
    <n v="0"/>
    <x v="3"/>
    <n v="345"/>
    <s v="Prijs wijkt af"/>
    <s v="Nvt"/>
    <n v="345"/>
    <n v="345"/>
    <n v="345"/>
  </r>
  <r>
    <x v="2"/>
    <x v="47"/>
    <x v="50"/>
    <n v="1"/>
    <n v="66.95"/>
    <n v="66.95"/>
    <n v="66.95"/>
    <n v="0"/>
    <x v="1"/>
    <s v=""/>
    <s v=""/>
    <s v="Nvt"/>
    <n v="66.95"/>
    <n v="66.95"/>
    <n v="66.95"/>
  </r>
  <r>
    <x v="2"/>
    <x v="39"/>
    <x v="42"/>
    <n v="1"/>
    <n v="403.24"/>
    <n v="403.24"/>
    <n v="403.24"/>
    <n v="0"/>
    <x v="0"/>
    <n v="298.7"/>
    <s v="Prijs wijkt af"/>
    <s v="Nvt"/>
    <n v="298.7"/>
    <n v="298.7"/>
    <n v="298.7"/>
  </r>
  <r>
    <x v="2"/>
    <x v="37"/>
    <x v="40"/>
    <n v="1"/>
    <n v="690.67"/>
    <n v="690.67"/>
    <n v="690.67"/>
    <n v="0"/>
    <x v="0"/>
    <n v="458.35"/>
    <s v="Prijs wijkt af"/>
    <s v="Nvt"/>
    <n v="458.35"/>
    <n v="458.35"/>
    <n v="458.35"/>
  </r>
  <r>
    <x v="2"/>
    <x v="45"/>
    <x v="48"/>
    <n v="1"/>
    <n v="416.72"/>
    <n v="416.72"/>
    <n v="416.72"/>
    <n v="0"/>
    <x v="0"/>
    <n v="329.6"/>
    <s v="Prijs wijkt af"/>
    <s v="Nvt"/>
    <n v="329.6"/>
    <n v="329.6"/>
    <n v="329.6"/>
  </r>
  <r>
    <x v="2"/>
    <x v="65"/>
    <x v="68"/>
    <n v="1"/>
    <n v="521.69000000000005"/>
    <n v="521.69000000000005"/>
    <n v="521.69000000000005"/>
    <n v="0"/>
    <x v="0"/>
    <n v="417.15"/>
    <s v="Prijs wijkt af"/>
    <s v="Nvt"/>
    <n v="417.15"/>
    <n v="417.15"/>
    <n v="417.1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65"/>
    <x v="68"/>
    <n v="1"/>
    <n v="521.69000000000005"/>
    <n v="521.69000000000005"/>
    <n v="521.69000000000005"/>
    <n v="0"/>
    <x v="0"/>
    <n v="417.15"/>
    <s v="Prijs wijkt af"/>
    <s v="Nvt"/>
    <n v="417.15"/>
    <n v="417.15"/>
    <n v="417.15"/>
  </r>
  <r>
    <x v="2"/>
    <x v="69"/>
    <x v="73"/>
    <n v="1"/>
    <n v="48.93"/>
    <n v="48.93"/>
    <n v="48.93"/>
    <n v="0"/>
    <x v="1"/>
    <s v=""/>
    <s v=""/>
    <s v="Nvt"/>
    <n v="48.93"/>
    <n v="48.93"/>
    <n v="48.93"/>
  </r>
  <r>
    <x v="2"/>
    <x v="69"/>
    <x v="73"/>
    <n v="-1"/>
    <n v="48.93"/>
    <n v="-48.93"/>
    <n v="-48.93"/>
    <n v="0"/>
    <x v="1"/>
    <s v=""/>
    <s v=""/>
    <s v="Nvt"/>
    <n v="48.93"/>
    <n v="-48.93"/>
    <n v="-48.93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45"/>
    <x v="48"/>
    <n v="1"/>
    <n v="416.72"/>
    <n v="416.72"/>
    <n v="416.72"/>
    <n v="0"/>
    <x v="0"/>
    <n v="329.6"/>
    <s v="Prijs wijkt af"/>
    <s v="Nvt"/>
    <n v="329.6"/>
    <n v="329.6"/>
    <n v="329.6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45"/>
    <x v="48"/>
    <n v="1"/>
    <n v="416.72"/>
    <n v="416.72"/>
    <n v="416.72"/>
    <n v="0"/>
    <x v="0"/>
    <n v="329.6"/>
    <s v="Prijs wijkt af"/>
    <s v="Nvt"/>
    <n v="329.6"/>
    <n v="329.6"/>
    <n v="329.6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55"/>
    <x v="58"/>
    <n v="1"/>
    <n v="891.52"/>
    <n v="891.52"/>
    <n v="891.52"/>
    <n v="0"/>
    <x v="0"/>
    <n v="659.2"/>
    <s v="Prijs wijkt af"/>
    <s v="Nvt"/>
    <n v="659.2"/>
    <n v="659.2"/>
    <n v="659.2"/>
  </r>
  <r>
    <x v="2"/>
    <x v="55"/>
    <x v="58"/>
    <n v="-1"/>
    <n v="891.52"/>
    <n v="-891.52"/>
    <n v="-891.52"/>
    <n v="0"/>
    <x v="0"/>
    <n v="659.2"/>
    <s v="Prijs wijkt af"/>
    <s v="Nvt"/>
    <n v="659.2"/>
    <n v="-659.2"/>
    <n v="-659.2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37"/>
    <x v="40"/>
    <n v="1"/>
    <n v="690.67"/>
    <n v="690.67"/>
    <n v="690.67"/>
    <n v="0"/>
    <x v="0"/>
    <n v="458.35"/>
    <s v="Prijs wijkt af"/>
    <s v="Nvt"/>
    <n v="458.35"/>
    <n v="458.35"/>
    <n v="458.35"/>
  </r>
  <r>
    <x v="2"/>
    <x v="44"/>
    <x v="47"/>
    <n v="2"/>
    <n v="175"/>
    <n v="350"/>
    <n v="350"/>
    <n v="0"/>
    <x v="0"/>
    <n v="106.8625"/>
    <s v="Prijs wijkt af"/>
    <s v="Nvt"/>
    <n v="106.8625"/>
    <n v="213.72499999999999"/>
    <n v="213.72499999999999"/>
  </r>
  <r>
    <x v="2"/>
    <x v="43"/>
    <x v="46"/>
    <n v="2"/>
    <n v="560.49"/>
    <n v="1120.98"/>
    <n v="1120.98"/>
    <n v="0"/>
    <x v="0"/>
    <n v="386.25"/>
    <s v="Prijs wijkt af"/>
    <s v="Nvt"/>
    <n v="386.25"/>
    <n v="772.5"/>
    <n v="772.5"/>
  </r>
  <r>
    <x v="2"/>
    <x v="55"/>
    <x v="58"/>
    <n v="2"/>
    <n v="891.52"/>
    <n v="1783.04"/>
    <n v="1783.04"/>
    <n v="0"/>
    <x v="0"/>
    <n v="659.2"/>
    <s v="Prijs wijkt af"/>
    <s v="Nvt"/>
    <n v="659.2"/>
    <n v="1318.4"/>
    <n v="1318.4"/>
  </r>
  <r>
    <x v="2"/>
    <x v="45"/>
    <x v="48"/>
    <n v="1"/>
    <n v="416.72"/>
    <n v="416.72"/>
    <n v="416.72"/>
    <n v="0"/>
    <x v="0"/>
    <n v="329.6"/>
    <s v="Prijs wijkt af"/>
    <s v="Nvt"/>
    <n v="329.6"/>
    <n v="329.6"/>
    <n v="329.6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39"/>
    <x v="42"/>
    <n v="1"/>
    <n v="403.24"/>
    <n v="403.24"/>
    <n v="403.24"/>
    <n v="0"/>
    <x v="0"/>
    <n v="298.7"/>
    <s v="Prijs wijkt af"/>
    <s v="Nvt"/>
    <n v="298.7"/>
    <n v="298.7"/>
    <n v="298.7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39"/>
    <x v="42"/>
    <n v="2"/>
    <n v="403.24"/>
    <n v="806.48"/>
    <n v="806.48"/>
    <n v="0"/>
    <x v="0"/>
    <n v="298.7"/>
    <s v="Prijs wijkt af"/>
    <s v="Nvt"/>
    <n v="298.7"/>
    <n v="597.4"/>
    <n v="597.4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54"/>
    <x v="57"/>
    <n v="1"/>
    <n v="32.96"/>
    <n v="32.96"/>
    <n v="32.96"/>
    <n v="0"/>
    <x v="1"/>
    <s v=""/>
    <s v=""/>
    <s v="Nvt"/>
    <n v="32.96"/>
    <n v="32.96"/>
    <n v="32.96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39"/>
    <x v="42"/>
    <n v="1"/>
    <n v="403.24"/>
    <n v="403.24"/>
    <n v="403.24"/>
    <n v="0"/>
    <x v="0"/>
    <n v="298.7"/>
    <s v="Prijs wijkt af"/>
    <s v="Nvt"/>
    <n v="298.7"/>
    <n v="298.7"/>
    <n v="298.7"/>
  </r>
  <r>
    <x v="2"/>
    <x v="39"/>
    <x v="42"/>
    <n v="-1"/>
    <n v="403.24"/>
    <n v="-403.24"/>
    <n v="-403.24"/>
    <n v="0"/>
    <x v="0"/>
    <n v="298.7"/>
    <s v="Prijs wijkt af"/>
    <s v="Nvt"/>
    <n v="298.7"/>
    <n v="-298.7"/>
    <n v="-298.7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65"/>
    <x v="68"/>
    <n v="1"/>
    <n v="521.69000000000005"/>
    <n v="521.69000000000005"/>
    <n v="521.69000000000005"/>
    <n v="0"/>
    <x v="0"/>
    <n v="417.15"/>
    <s v="Prijs wijkt af"/>
    <s v="Nvt"/>
    <n v="417.15"/>
    <n v="417.15"/>
    <n v="417.1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45"/>
    <x v="48"/>
    <n v="1"/>
    <n v="416.72"/>
    <n v="416.72"/>
    <n v="416.72"/>
    <n v="0"/>
    <x v="0"/>
    <n v="329.6"/>
    <s v="Prijs wijkt af"/>
    <s v="Nvt"/>
    <n v="329.6"/>
    <n v="329.6"/>
    <n v="329.6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43"/>
    <x v="46"/>
    <n v="1"/>
    <n v="560.49"/>
    <n v="560.49"/>
    <n v="560.49"/>
    <n v="0"/>
    <x v="0"/>
    <n v="386.25"/>
    <s v="Prijs wijkt af"/>
    <s v="Nvt"/>
    <n v="386.25"/>
    <n v="386.25"/>
    <n v="386.25"/>
  </r>
  <r>
    <x v="2"/>
    <x v="37"/>
    <x v="40"/>
    <n v="1"/>
    <n v="690.67"/>
    <n v="690.67"/>
    <n v="690.67"/>
    <n v="0"/>
    <x v="0"/>
    <n v="458.35"/>
    <s v="Prijs wijkt af"/>
    <s v="Nvt"/>
    <n v="458.35"/>
    <n v="458.35"/>
    <n v="458.35"/>
  </r>
  <r>
    <x v="2"/>
    <x v="64"/>
    <x v="67"/>
    <n v="1"/>
    <n v="77.25"/>
    <n v="77.25"/>
    <n v="77.25"/>
    <n v="0"/>
    <x v="1"/>
    <s v=""/>
    <s v=""/>
    <s v="Nvt"/>
    <n v="77.25"/>
    <n v="77.25"/>
    <n v="77.2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50"/>
    <x v="53"/>
    <n v="1"/>
    <n v="339.47"/>
    <n v="339.47"/>
    <n v="339.47"/>
    <n v="0"/>
    <x v="0"/>
    <n v="252.35"/>
    <s v="Prijs wijkt af"/>
    <s v="Nvt"/>
    <n v="252.35"/>
    <n v="252.35"/>
    <n v="252.35"/>
  </r>
  <r>
    <x v="2"/>
    <x v="39"/>
    <x v="42"/>
    <n v="1"/>
    <n v="403.24"/>
    <n v="403.24"/>
    <n v="403.24"/>
    <n v="0"/>
    <x v="0"/>
    <n v="298.7"/>
    <s v="Prijs wijkt af"/>
    <s v="Nvt"/>
    <n v="298.7"/>
    <n v="298.7"/>
    <n v="298.7"/>
  </r>
  <r>
    <x v="2"/>
    <x v="64"/>
    <x v="67"/>
    <n v="1"/>
    <n v="77.25"/>
    <n v="77.25"/>
    <n v="77.25"/>
    <n v="0"/>
    <x v="1"/>
    <s v=""/>
    <s v=""/>
    <s v="Nvt"/>
    <n v="77.25"/>
    <n v="77.25"/>
    <n v="77.25"/>
  </r>
  <r>
    <x v="2"/>
    <x v="43"/>
    <x v="46"/>
    <n v="1"/>
    <n v="560.49"/>
    <n v="560.49"/>
    <n v="560.49"/>
    <n v="0"/>
    <x v="0"/>
    <n v="386.25"/>
    <s v="Prijs wijkt af"/>
    <s v="Nvt"/>
    <n v="386.25"/>
    <n v="386.25"/>
    <n v="386.25"/>
  </r>
  <r>
    <x v="2"/>
    <x v="45"/>
    <x v="48"/>
    <n v="1"/>
    <n v="416.72"/>
    <n v="416.72"/>
    <n v="416.72"/>
    <n v="0"/>
    <x v="0"/>
    <n v="329.6"/>
    <s v="Prijs wijkt af"/>
    <s v="Nvt"/>
    <n v="329.6"/>
    <n v="329.6"/>
    <n v="329.6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44"/>
    <x v="47"/>
    <n v="2"/>
    <n v="175"/>
    <n v="350"/>
    <n v="350"/>
    <n v="0"/>
    <x v="0"/>
    <n v="106.8625"/>
    <s v="Prijs wijkt af"/>
    <s v="Nvt"/>
    <n v="106.8625"/>
    <n v="213.72499999999999"/>
    <n v="213.72499999999999"/>
  </r>
  <r>
    <x v="2"/>
    <x v="55"/>
    <x v="58"/>
    <n v="1"/>
    <n v="891.52"/>
    <n v="891.52"/>
    <n v="891.52"/>
    <n v="0"/>
    <x v="0"/>
    <n v="659.2"/>
    <s v="Prijs wijkt af"/>
    <s v="Nvt"/>
    <n v="659.2"/>
    <n v="659.2"/>
    <n v="659.2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45"/>
    <x v="48"/>
    <n v="1"/>
    <n v="416.72"/>
    <n v="416.72"/>
    <n v="416.72"/>
    <n v="0"/>
    <x v="0"/>
    <n v="329.6"/>
    <s v="Prijs wijkt af"/>
    <s v="Nvt"/>
    <n v="329.6"/>
    <n v="329.6"/>
    <n v="329.6"/>
  </r>
  <r>
    <x v="2"/>
    <x v="50"/>
    <x v="53"/>
    <n v="1"/>
    <n v="339.47"/>
    <n v="339.47"/>
    <n v="339.47"/>
    <n v="0"/>
    <x v="0"/>
    <n v="252.35"/>
    <s v="Prijs wijkt af"/>
    <s v="Nvt"/>
    <n v="252.35"/>
    <n v="252.35"/>
    <n v="252.35"/>
  </r>
  <r>
    <x v="2"/>
    <x v="45"/>
    <x v="48"/>
    <n v="1"/>
    <n v="416.72"/>
    <n v="416.72"/>
    <n v="416.72"/>
    <n v="0"/>
    <x v="0"/>
    <n v="329.6"/>
    <s v="Prijs wijkt af"/>
    <s v="Nvt"/>
    <n v="329.6"/>
    <n v="329.6"/>
    <n v="329.6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3"/>
    <x v="3"/>
    <n v="1"/>
    <n v="29.35"/>
    <n v="29.35"/>
    <n v="29.35"/>
    <n v="0"/>
    <x v="1"/>
    <s v=""/>
    <s v=""/>
    <s v="Nvt"/>
    <n v="29.35"/>
    <n v="29.35"/>
    <n v="29.3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51"/>
    <x v="54"/>
    <n v="3"/>
    <n v="48.93"/>
    <n v="146.79"/>
    <n v="146.79"/>
    <n v="0"/>
    <x v="1"/>
    <s v=""/>
    <s v=""/>
    <s v="Nvt"/>
    <n v="48.93"/>
    <n v="146.79"/>
    <n v="146.79"/>
  </r>
  <r>
    <x v="2"/>
    <x v="54"/>
    <x v="57"/>
    <n v="1"/>
    <n v="32.96"/>
    <n v="32.96"/>
    <n v="32.96"/>
    <n v="0"/>
    <x v="1"/>
    <s v=""/>
    <s v=""/>
    <s v="Nvt"/>
    <n v="32.96"/>
    <n v="32.96"/>
    <n v="32.96"/>
  </r>
  <r>
    <x v="2"/>
    <x v="50"/>
    <x v="53"/>
    <n v="1"/>
    <n v="339.47"/>
    <n v="339.47"/>
    <n v="339.47"/>
    <n v="0"/>
    <x v="0"/>
    <n v="252.35"/>
    <s v="Prijs wijkt af"/>
    <s v="Nvt"/>
    <n v="252.35"/>
    <n v="252.35"/>
    <n v="252.35"/>
  </r>
  <r>
    <x v="2"/>
    <x v="45"/>
    <x v="48"/>
    <n v="-1"/>
    <n v="416.72"/>
    <n v="-416.72"/>
    <n v="-416.72"/>
    <n v="0"/>
    <x v="0"/>
    <n v="329.6"/>
    <s v="Prijs wijkt af"/>
    <s v="Nvt"/>
    <n v="329.6"/>
    <n v="-329.6"/>
    <n v="-329.6"/>
  </r>
  <r>
    <x v="2"/>
    <x v="44"/>
    <x v="74"/>
    <n v="1"/>
    <n v="175"/>
    <n v="175"/>
    <n v="175"/>
    <n v="0"/>
    <x v="0"/>
    <n v="106.8625"/>
    <s v="Prijs wijkt af"/>
    <s v="Nvt"/>
    <n v="106.8625"/>
    <n v="106.8625"/>
    <n v="106.862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55"/>
    <x v="58"/>
    <n v="1"/>
    <n v="891.52"/>
    <n v="891.52"/>
    <n v="891.52"/>
    <n v="0"/>
    <x v="0"/>
    <n v="659.2"/>
    <s v="Prijs wijkt af"/>
    <s v="Nvt"/>
    <n v="659.2"/>
    <n v="659.2"/>
    <n v="659.2"/>
  </r>
  <r>
    <x v="2"/>
    <x v="70"/>
    <x v="75"/>
    <n v="1"/>
    <n v="674.65"/>
    <n v="674.65"/>
    <n v="674.65"/>
    <n v="0"/>
    <x v="1"/>
    <s v=""/>
    <s v=""/>
    <s v="Nvt"/>
    <n v="674.65"/>
    <n v="674.65"/>
    <n v="674.65"/>
  </r>
  <r>
    <x v="2"/>
    <x v="39"/>
    <x v="42"/>
    <n v="1"/>
    <n v="403.24"/>
    <n v="403.24"/>
    <n v="403.24"/>
    <n v="0"/>
    <x v="0"/>
    <n v="298.7"/>
    <s v="Prijs wijkt af"/>
    <s v="Nvt"/>
    <n v="298.7"/>
    <n v="298.7"/>
    <n v="298.7"/>
  </r>
  <r>
    <x v="2"/>
    <x v="57"/>
    <x v="60"/>
    <n v="1"/>
    <n v="66.95"/>
    <n v="66.95"/>
    <n v="66.95"/>
    <n v="0"/>
    <x v="1"/>
    <s v=""/>
    <s v=""/>
    <s v="Nvt"/>
    <n v="66.95"/>
    <n v="66.95"/>
    <n v="66.9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44"/>
    <x v="47"/>
    <n v="-1"/>
    <n v="175"/>
    <n v="-175"/>
    <n v="-175"/>
    <n v="0"/>
    <x v="0"/>
    <n v="106.8625"/>
    <s v="Prijs wijkt af"/>
    <s v="Nvt"/>
    <n v="106.8625"/>
    <n v="-106.8625"/>
    <n v="-106.8625"/>
  </r>
  <r>
    <x v="2"/>
    <x v="65"/>
    <x v="68"/>
    <n v="1"/>
    <n v="521.69000000000005"/>
    <n v="521.69000000000005"/>
    <n v="521.69000000000005"/>
    <n v="0"/>
    <x v="0"/>
    <n v="417.15"/>
    <s v="Prijs wijkt af"/>
    <s v="Nvt"/>
    <n v="417.15"/>
    <n v="417.15"/>
    <n v="417.1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39"/>
    <x v="42"/>
    <n v="1"/>
    <n v="403.24"/>
    <n v="403.24"/>
    <n v="403.24"/>
    <n v="0"/>
    <x v="0"/>
    <n v="298.7"/>
    <s v="Prijs wijkt af"/>
    <s v="Nvt"/>
    <n v="298.7"/>
    <n v="298.7"/>
    <n v="298.7"/>
  </r>
  <r>
    <x v="2"/>
    <x v="40"/>
    <x v="43"/>
    <n v="1"/>
    <n v="1127.56"/>
    <n v="1127.56"/>
    <n v="1127.56"/>
    <n v="0"/>
    <x v="0"/>
    <n v="700"/>
    <s v="Prijs wijkt af"/>
    <s v="Nvt"/>
    <n v="700"/>
    <n v="700"/>
    <n v="700"/>
  </r>
  <r>
    <x v="2"/>
    <x v="55"/>
    <x v="58"/>
    <n v="1"/>
    <n v="891.52"/>
    <n v="891.52"/>
    <n v="891.52"/>
    <n v="0"/>
    <x v="0"/>
    <n v="659.2"/>
    <s v="Prijs wijkt af"/>
    <s v="Nvt"/>
    <n v="659.2"/>
    <n v="659.2"/>
    <n v="659.2"/>
  </r>
  <r>
    <x v="2"/>
    <x v="55"/>
    <x v="58"/>
    <n v="-1"/>
    <n v="891.52"/>
    <n v="-891.52"/>
    <n v="-891.52"/>
    <n v="0"/>
    <x v="0"/>
    <n v="659.2"/>
    <s v="Prijs wijkt af"/>
    <s v="Nvt"/>
    <n v="659.2"/>
    <n v="-659.2"/>
    <n v="-659.2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40"/>
    <x v="43"/>
    <n v="1"/>
    <n v="1127.56"/>
    <n v="1127.56"/>
    <n v="1127.56"/>
    <n v="0"/>
    <x v="0"/>
    <n v="700"/>
    <s v="Prijs wijkt af"/>
    <s v="Nvt"/>
    <n v="700"/>
    <n v="700"/>
    <n v="700"/>
  </r>
  <r>
    <x v="2"/>
    <x v="39"/>
    <x v="42"/>
    <n v="1"/>
    <n v="403.24"/>
    <n v="403.24"/>
    <n v="403.24"/>
    <n v="0"/>
    <x v="0"/>
    <n v="298.7"/>
    <s v="Prijs wijkt af"/>
    <s v="Nvt"/>
    <n v="298.7"/>
    <n v="298.7"/>
    <n v="298.7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44"/>
    <x v="47"/>
    <n v="2"/>
    <n v="175"/>
    <n v="350"/>
    <n v="350"/>
    <n v="0"/>
    <x v="0"/>
    <n v="106.8625"/>
    <s v="Prijs wijkt af"/>
    <s v="Nvt"/>
    <n v="106.8625"/>
    <n v="213.72499999999999"/>
    <n v="213.72499999999999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49"/>
    <x v="52"/>
    <n v="1"/>
    <n v="39.65"/>
    <n v="39.65"/>
    <n v="39.65"/>
    <n v="0"/>
    <x v="1"/>
    <s v=""/>
    <s v=""/>
    <s v="Nvt"/>
    <n v="39.65"/>
    <n v="39.65"/>
    <n v="39.6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49"/>
    <x v="52"/>
    <n v="1"/>
    <n v="39.65"/>
    <n v="39.65"/>
    <n v="39.65"/>
    <n v="0"/>
    <x v="1"/>
    <s v=""/>
    <s v=""/>
    <s v="Nvt"/>
    <n v="39.65"/>
    <n v="39.65"/>
    <n v="39.6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49"/>
    <x v="52"/>
    <n v="1"/>
    <n v="39.65"/>
    <n v="39.65"/>
    <n v="39.65"/>
    <n v="0"/>
    <x v="1"/>
    <s v=""/>
    <s v=""/>
    <s v="Nvt"/>
    <n v="39.65"/>
    <n v="39.65"/>
    <n v="39.6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44"/>
    <x v="47"/>
    <n v="-1"/>
    <n v="175"/>
    <n v="-175"/>
    <n v="-175"/>
    <n v="0"/>
    <x v="0"/>
    <n v="106.8625"/>
    <s v="Prijs wijkt af"/>
    <s v="Nvt"/>
    <n v="106.8625"/>
    <n v="-106.8625"/>
    <n v="-106.8625"/>
  </r>
  <r>
    <x v="2"/>
    <x v="69"/>
    <x v="73"/>
    <n v="1"/>
    <n v="48.93"/>
    <n v="48.93"/>
    <n v="48.93"/>
    <n v="0"/>
    <x v="1"/>
    <s v=""/>
    <s v=""/>
    <s v="Nvt"/>
    <n v="48.93"/>
    <n v="48.93"/>
    <n v="48.93"/>
  </r>
  <r>
    <x v="2"/>
    <x v="55"/>
    <x v="58"/>
    <n v="1"/>
    <n v="891.52"/>
    <n v="891.52"/>
    <n v="891.52"/>
    <n v="0"/>
    <x v="0"/>
    <n v="659.2"/>
    <s v="Prijs wijkt af"/>
    <s v="Nvt"/>
    <n v="659.2"/>
    <n v="659.2"/>
    <n v="659.2"/>
  </r>
  <r>
    <x v="2"/>
    <x v="43"/>
    <x v="46"/>
    <n v="1"/>
    <n v="560.49"/>
    <n v="560.49"/>
    <n v="560.49"/>
    <n v="0"/>
    <x v="0"/>
    <n v="386.25"/>
    <s v="Prijs wijkt af"/>
    <s v="Nvt"/>
    <n v="386.25"/>
    <n v="386.25"/>
    <n v="386.25"/>
  </r>
  <r>
    <x v="2"/>
    <x v="45"/>
    <x v="48"/>
    <n v="1"/>
    <n v="416.72"/>
    <n v="416.72"/>
    <n v="416.72"/>
    <n v="0"/>
    <x v="0"/>
    <n v="329.6"/>
    <s v="Prijs wijkt af"/>
    <s v="Nvt"/>
    <n v="329.6"/>
    <n v="329.6"/>
    <n v="329.6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44"/>
    <x v="47"/>
    <n v="3"/>
    <n v="175"/>
    <n v="525"/>
    <n v="525"/>
    <n v="0"/>
    <x v="0"/>
    <n v="106.8625"/>
    <s v="Prijs wijkt af"/>
    <s v="Nvt"/>
    <n v="106.8625"/>
    <n v="320.58749999999998"/>
    <n v="320.58749999999998"/>
  </r>
  <r>
    <x v="2"/>
    <x v="65"/>
    <x v="68"/>
    <n v="1"/>
    <n v="521.69000000000005"/>
    <n v="521.69000000000005"/>
    <n v="521.69000000000005"/>
    <n v="0"/>
    <x v="0"/>
    <n v="417.15"/>
    <s v="Prijs wijkt af"/>
    <s v="Nvt"/>
    <n v="417.15"/>
    <n v="417.15"/>
    <n v="417.15"/>
  </r>
  <r>
    <x v="2"/>
    <x v="61"/>
    <x v="64"/>
    <n v="1"/>
    <n v="45.32"/>
    <n v="45.32"/>
    <n v="45.32"/>
    <n v="0"/>
    <x v="1"/>
    <s v=""/>
    <s v=""/>
    <s v="Nvt"/>
    <n v="45.32"/>
    <n v="45.32"/>
    <n v="45.32"/>
  </r>
  <r>
    <x v="2"/>
    <x v="44"/>
    <x v="47"/>
    <n v="2"/>
    <n v="175"/>
    <n v="350"/>
    <n v="350"/>
    <n v="0"/>
    <x v="0"/>
    <n v="106.8625"/>
    <s v="Prijs wijkt af"/>
    <s v="Nvt"/>
    <n v="106.8625"/>
    <n v="213.72499999999999"/>
    <n v="213.72499999999999"/>
  </r>
  <r>
    <x v="2"/>
    <x v="67"/>
    <x v="71"/>
    <n v="1"/>
    <n v="1449.72"/>
    <n v="1449.72"/>
    <n v="1449.72"/>
    <n v="0"/>
    <x v="0"/>
    <n v="900"/>
    <s v="Prijs wijkt af"/>
    <s v="Nvt"/>
    <n v="900"/>
    <n v="900"/>
    <n v="900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3"/>
    <x v="3"/>
    <n v="2"/>
    <n v="29.35"/>
    <n v="58.7"/>
    <n v="58.7"/>
    <n v="0"/>
    <x v="1"/>
    <s v=""/>
    <s v=""/>
    <s v="Nvt"/>
    <n v="29.35"/>
    <n v="58.7"/>
    <n v="58.7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43"/>
    <x v="46"/>
    <n v="1"/>
    <n v="560.49"/>
    <n v="560.49"/>
    <n v="560.49"/>
    <n v="0"/>
    <x v="0"/>
    <n v="386.25"/>
    <s v="Prijs wijkt af"/>
    <s v="Nvt"/>
    <n v="386.25"/>
    <n v="386.25"/>
    <n v="386.25"/>
  </r>
  <r>
    <x v="2"/>
    <x v="40"/>
    <x v="43"/>
    <n v="1"/>
    <n v="1127.56"/>
    <n v="1127.56"/>
    <n v="1127.56"/>
    <n v="0"/>
    <x v="0"/>
    <n v="700"/>
    <s v="Prijs wijkt af"/>
    <s v="Nvt"/>
    <n v="700"/>
    <n v="700"/>
    <n v="700"/>
  </r>
  <r>
    <x v="2"/>
    <x v="44"/>
    <x v="47"/>
    <n v="2"/>
    <n v="175"/>
    <n v="350"/>
    <n v="350"/>
    <n v="0"/>
    <x v="0"/>
    <n v="106.8625"/>
    <s v="Prijs wijkt af"/>
    <s v="Nvt"/>
    <n v="106.8625"/>
    <n v="213.72499999999999"/>
    <n v="213.72499999999999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43"/>
    <x v="46"/>
    <n v="2"/>
    <n v="560.49"/>
    <n v="1120.98"/>
    <n v="1120.98"/>
    <n v="0"/>
    <x v="0"/>
    <n v="386.25"/>
    <s v="Prijs wijkt af"/>
    <s v="Nvt"/>
    <n v="386.25"/>
    <n v="772.5"/>
    <n v="772.5"/>
  </r>
  <r>
    <x v="2"/>
    <x v="59"/>
    <x v="62"/>
    <n v="1"/>
    <n v="751.04"/>
    <n v="751.04"/>
    <n v="751.04"/>
    <n v="0"/>
    <x v="0"/>
    <n v="576.79999999999995"/>
    <s v="Prijs wijkt af"/>
    <s v="Nvt"/>
    <n v="576.79999999999995"/>
    <n v="576.79999999999995"/>
    <n v="576.7999999999999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44"/>
    <x v="47"/>
    <n v="2"/>
    <n v="175"/>
    <n v="350"/>
    <n v="350"/>
    <n v="0"/>
    <x v="0"/>
    <n v="106.8625"/>
    <s v="Prijs wijkt af"/>
    <s v="Nvt"/>
    <n v="106.8625"/>
    <n v="213.72499999999999"/>
    <n v="213.72499999999999"/>
  </r>
  <r>
    <x v="2"/>
    <x v="39"/>
    <x v="42"/>
    <n v="1"/>
    <n v="403.24"/>
    <n v="403.24"/>
    <n v="403.24"/>
    <n v="0"/>
    <x v="0"/>
    <n v="298.7"/>
    <s v="Prijs wijkt af"/>
    <s v="Nvt"/>
    <n v="298.7"/>
    <n v="298.7"/>
    <n v="298.7"/>
  </r>
  <r>
    <x v="2"/>
    <x v="40"/>
    <x v="43"/>
    <n v="1"/>
    <n v="1127.56"/>
    <n v="1127.56"/>
    <n v="1127.56"/>
    <n v="0"/>
    <x v="0"/>
    <n v="700"/>
    <s v="Prijs wijkt af"/>
    <s v="Nvt"/>
    <n v="700"/>
    <n v="700"/>
    <n v="700"/>
  </r>
  <r>
    <x v="2"/>
    <x v="37"/>
    <x v="40"/>
    <n v="1"/>
    <n v="690.67"/>
    <n v="690.67"/>
    <n v="690.67"/>
    <n v="0"/>
    <x v="0"/>
    <n v="458.35"/>
    <s v="Prijs wijkt af"/>
    <s v="Nvt"/>
    <n v="458.35"/>
    <n v="458.35"/>
    <n v="458.35"/>
  </r>
  <r>
    <x v="2"/>
    <x v="49"/>
    <x v="76"/>
    <n v="1"/>
    <n v="39.65"/>
    <n v="39.65"/>
    <n v="39.65"/>
    <n v="0"/>
    <x v="1"/>
    <s v=""/>
    <s v=""/>
    <s v="Nvt"/>
    <n v="39.65"/>
    <n v="39.65"/>
    <n v="39.65"/>
  </r>
  <r>
    <x v="2"/>
    <x v="67"/>
    <x v="71"/>
    <n v="1"/>
    <n v="1449.72"/>
    <n v="1449.72"/>
    <n v="1449.72"/>
    <n v="0"/>
    <x v="0"/>
    <n v="900"/>
    <s v="Prijs wijkt af"/>
    <s v="Nvt"/>
    <n v="900"/>
    <n v="900"/>
    <n v="900"/>
  </r>
  <r>
    <x v="2"/>
    <x v="37"/>
    <x v="40"/>
    <n v="1"/>
    <n v="690.67"/>
    <n v="690.67"/>
    <n v="690.67"/>
    <n v="0"/>
    <x v="0"/>
    <n v="458.35"/>
    <s v="Prijs wijkt af"/>
    <s v="Nvt"/>
    <n v="458.35"/>
    <n v="458.35"/>
    <n v="458.35"/>
  </r>
  <r>
    <x v="2"/>
    <x v="50"/>
    <x v="53"/>
    <n v="1"/>
    <n v="339.47"/>
    <n v="339.47"/>
    <n v="339.47"/>
    <n v="0"/>
    <x v="0"/>
    <n v="252.35"/>
    <s v="Prijs wijkt af"/>
    <s v="Nvt"/>
    <n v="252.35"/>
    <n v="252.35"/>
    <n v="252.35"/>
  </r>
  <r>
    <x v="2"/>
    <x v="54"/>
    <x v="57"/>
    <n v="1"/>
    <n v="32.96"/>
    <n v="32.96"/>
    <n v="32.96"/>
    <n v="0"/>
    <x v="1"/>
    <s v=""/>
    <s v=""/>
    <s v="Nvt"/>
    <n v="32.96"/>
    <n v="32.96"/>
    <n v="32.96"/>
  </r>
  <r>
    <x v="2"/>
    <x v="71"/>
    <x v="77"/>
    <n v="2"/>
    <n v="30.9"/>
    <n v="61.8"/>
    <n v="61.8"/>
    <n v="0"/>
    <x v="1"/>
    <s v=""/>
    <s v=""/>
    <s v="Nvt"/>
    <n v="30.9"/>
    <n v="61.8"/>
    <n v="61.8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45"/>
    <x v="48"/>
    <n v="1"/>
    <n v="416.72"/>
    <n v="416.72"/>
    <n v="416.72"/>
    <n v="0"/>
    <x v="0"/>
    <n v="329.6"/>
    <s v="Prijs wijkt af"/>
    <s v="Nvt"/>
    <n v="329.6"/>
    <n v="329.6"/>
    <n v="329.6"/>
  </r>
  <r>
    <x v="2"/>
    <x v="66"/>
    <x v="70"/>
    <n v="1"/>
    <n v="448.05"/>
    <n v="448.05"/>
    <n v="448.05"/>
    <n v="0"/>
    <x v="3"/>
    <n v="435"/>
    <s v="Prijs wijkt af"/>
    <s v="Nvt"/>
    <n v="435"/>
    <n v="435"/>
    <n v="435"/>
  </r>
  <r>
    <x v="2"/>
    <x v="47"/>
    <x v="50"/>
    <n v="1"/>
    <n v="66.95"/>
    <n v="66.95"/>
    <n v="66.95"/>
    <n v="0"/>
    <x v="1"/>
    <s v=""/>
    <s v=""/>
    <s v="Nvt"/>
    <n v="66.95"/>
    <n v="66.95"/>
    <n v="66.9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72"/>
    <x v="78"/>
    <n v="1"/>
    <n v="272.95"/>
    <n v="272.95"/>
    <n v="272.95"/>
    <n v="0"/>
    <x v="3"/>
    <n v="265"/>
    <s v="Prijs wijkt af"/>
    <s v="Nvt"/>
    <n v="265"/>
    <n v="265"/>
    <n v="265"/>
  </r>
  <r>
    <x v="2"/>
    <x v="39"/>
    <x v="42"/>
    <n v="1"/>
    <n v="403.24"/>
    <n v="403.24"/>
    <n v="403.24"/>
    <n v="0"/>
    <x v="0"/>
    <n v="298.7"/>
    <s v="Prijs wijkt af"/>
    <s v="Nvt"/>
    <n v="298.7"/>
    <n v="298.7"/>
    <n v="298.7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60"/>
    <x v="63"/>
    <n v="2"/>
    <n v="1829.96"/>
    <n v="3659.92"/>
    <n v="3659.92"/>
    <n v="0"/>
    <x v="0"/>
    <n v="1100"/>
    <s v="Prijs wijkt af"/>
    <s v="Nvt"/>
    <n v="1100"/>
    <n v="2200"/>
    <n v="2200"/>
  </r>
  <r>
    <x v="2"/>
    <x v="60"/>
    <x v="63"/>
    <n v="1"/>
    <n v="1829.96"/>
    <n v="1829.96"/>
    <n v="1829.96"/>
    <n v="0"/>
    <x v="0"/>
    <n v="1100"/>
    <s v="Prijs wijkt af"/>
    <s v="Nvt"/>
    <n v="1100"/>
    <n v="1100"/>
    <n v="1100"/>
  </r>
  <r>
    <x v="2"/>
    <x v="50"/>
    <x v="53"/>
    <n v="1"/>
    <n v="339.47"/>
    <n v="339.47"/>
    <n v="339.47"/>
    <n v="0"/>
    <x v="0"/>
    <n v="252.35"/>
    <s v="Prijs wijkt af"/>
    <s v="Nvt"/>
    <n v="252.35"/>
    <n v="252.35"/>
    <n v="252.3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49"/>
    <x v="52"/>
    <n v="1"/>
    <n v="39.65"/>
    <n v="39.65"/>
    <n v="39.65"/>
    <n v="0"/>
    <x v="1"/>
    <s v=""/>
    <s v=""/>
    <s v="Nvt"/>
    <n v="39.65"/>
    <n v="39.65"/>
    <n v="39.65"/>
  </r>
  <r>
    <x v="2"/>
    <x v="37"/>
    <x v="40"/>
    <n v="1"/>
    <n v="690.67"/>
    <n v="690.67"/>
    <n v="690.67"/>
    <n v="0"/>
    <x v="0"/>
    <n v="458.35"/>
    <s v="Prijs wijkt af"/>
    <s v="Nvt"/>
    <n v="458.35"/>
    <n v="458.35"/>
    <n v="458.35"/>
  </r>
  <r>
    <x v="2"/>
    <x v="50"/>
    <x v="53"/>
    <n v="1"/>
    <n v="339.47"/>
    <n v="339.47"/>
    <n v="339.47"/>
    <n v="0"/>
    <x v="0"/>
    <n v="252.35"/>
    <s v="Prijs wijkt af"/>
    <s v="Nvt"/>
    <n v="252.35"/>
    <n v="252.35"/>
    <n v="252.3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50"/>
    <x v="53"/>
    <n v="1"/>
    <n v="339.47"/>
    <n v="339.47"/>
    <n v="339.47"/>
    <n v="0"/>
    <x v="0"/>
    <n v="252.35"/>
    <s v="Prijs wijkt af"/>
    <s v="Nvt"/>
    <n v="252.35"/>
    <n v="252.35"/>
    <n v="252.35"/>
  </r>
  <r>
    <x v="2"/>
    <x v="65"/>
    <x v="68"/>
    <n v="1"/>
    <n v="521.69000000000005"/>
    <n v="521.69000000000005"/>
    <n v="521.69000000000005"/>
    <n v="0"/>
    <x v="0"/>
    <n v="417.15"/>
    <s v="Prijs wijkt af"/>
    <s v="Nvt"/>
    <n v="417.15"/>
    <n v="417.15"/>
    <n v="417.15"/>
  </r>
  <r>
    <x v="2"/>
    <x v="57"/>
    <x v="60"/>
    <n v="1"/>
    <n v="66.95"/>
    <n v="66.95"/>
    <n v="66.95"/>
    <n v="0"/>
    <x v="1"/>
    <s v=""/>
    <s v=""/>
    <s v="Nvt"/>
    <n v="66.95"/>
    <n v="66.95"/>
    <n v="66.9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49"/>
    <x v="52"/>
    <n v="1"/>
    <n v="39.65"/>
    <n v="39.65"/>
    <n v="39.65"/>
    <n v="0"/>
    <x v="1"/>
    <s v=""/>
    <s v=""/>
    <s v="Nvt"/>
    <n v="39.65"/>
    <n v="39.65"/>
    <n v="39.6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73"/>
    <x v="79"/>
    <n v="6"/>
    <n v="0"/>
    <n v="0"/>
    <n v="0"/>
    <n v="0"/>
    <x v="1"/>
    <s v=""/>
    <s v=""/>
    <s v="Nvt"/>
    <n v="0"/>
    <n v="0"/>
    <n v="0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50"/>
    <x v="53"/>
    <n v="1"/>
    <n v="339.47"/>
    <n v="339.47"/>
    <n v="339.47"/>
    <n v="0"/>
    <x v="0"/>
    <n v="252.35"/>
    <s v="Prijs wijkt af"/>
    <s v="Nvt"/>
    <n v="252.35"/>
    <n v="252.35"/>
    <n v="252.3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50"/>
    <x v="53"/>
    <n v="1"/>
    <n v="339.47"/>
    <n v="339.47"/>
    <n v="339.47"/>
    <n v="0"/>
    <x v="0"/>
    <n v="252.35"/>
    <s v="Prijs wijkt af"/>
    <s v="Nvt"/>
    <n v="252.35"/>
    <n v="252.35"/>
    <n v="252.3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43"/>
    <x v="46"/>
    <n v="1"/>
    <n v="560.49"/>
    <n v="560.49"/>
    <n v="560.49"/>
    <n v="0"/>
    <x v="0"/>
    <n v="386.25"/>
    <s v="Prijs wijkt af"/>
    <s v="Nvt"/>
    <n v="386.25"/>
    <n v="386.25"/>
    <n v="386.2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45"/>
    <x v="48"/>
    <n v="1"/>
    <n v="416.72"/>
    <n v="416.72"/>
    <n v="416.72"/>
    <n v="0"/>
    <x v="0"/>
    <n v="329.6"/>
    <s v="Prijs wijkt af"/>
    <s v="Nvt"/>
    <n v="329.6"/>
    <n v="329.6"/>
    <n v="329.6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65"/>
    <x v="68"/>
    <n v="1"/>
    <n v="521.69000000000005"/>
    <n v="521.69000000000005"/>
    <n v="521.69000000000005"/>
    <n v="0"/>
    <x v="0"/>
    <n v="417.15"/>
    <s v="Prijs wijkt af"/>
    <s v="Nvt"/>
    <n v="417.15"/>
    <n v="417.15"/>
    <n v="417.15"/>
  </r>
  <r>
    <x v="2"/>
    <x v="3"/>
    <x v="3"/>
    <n v="1"/>
    <n v="29.35"/>
    <n v="29.35"/>
    <n v="29.35"/>
    <n v="0"/>
    <x v="1"/>
    <s v=""/>
    <s v=""/>
    <s v="Nvt"/>
    <n v="29.35"/>
    <n v="29.35"/>
    <n v="29.35"/>
  </r>
  <r>
    <x v="2"/>
    <x v="49"/>
    <x v="52"/>
    <n v="1"/>
    <n v="39.65"/>
    <n v="39.65"/>
    <n v="39.65"/>
    <n v="0"/>
    <x v="1"/>
    <s v=""/>
    <s v=""/>
    <s v="Nvt"/>
    <n v="39.65"/>
    <n v="39.65"/>
    <n v="39.6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37"/>
    <x v="40"/>
    <n v="1"/>
    <n v="690.67"/>
    <n v="690.67"/>
    <n v="690.67"/>
    <n v="0"/>
    <x v="0"/>
    <n v="458.35"/>
    <s v="Prijs wijkt af"/>
    <s v="Nvt"/>
    <n v="458.35"/>
    <n v="458.35"/>
    <n v="458.3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37"/>
    <x v="40"/>
    <n v="1"/>
    <n v="690.67"/>
    <n v="690.67"/>
    <n v="690.67"/>
    <n v="0"/>
    <x v="0"/>
    <n v="458.35"/>
    <s v="Prijs wijkt af"/>
    <s v="Nvt"/>
    <n v="458.35"/>
    <n v="458.35"/>
    <n v="458.35"/>
  </r>
  <r>
    <x v="2"/>
    <x v="50"/>
    <x v="53"/>
    <n v="1"/>
    <n v="339.47"/>
    <n v="339.47"/>
    <n v="339.47"/>
    <n v="0"/>
    <x v="0"/>
    <n v="252.35"/>
    <s v="Prijs wijkt af"/>
    <s v="Nvt"/>
    <n v="252.35"/>
    <n v="252.35"/>
    <n v="252.3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65"/>
    <x v="68"/>
    <n v="1"/>
    <n v="521.69000000000005"/>
    <n v="521.69000000000005"/>
    <n v="521.69000000000005"/>
    <n v="0"/>
    <x v="0"/>
    <n v="417.15"/>
    <s v="Prijs wijkt af"/>
    <s v="Nvt"/>
    <n v="417.15"/>
    <n v="417.15"/>
    <n v="417.15"/>
  </r>
  <r>
    <x v="2"/>
    <x v="39"/>
    <x v="42"/>
    <n v="-1"/>
    <n v="403.24"/>
    <n v="-403.24"/>
    <n v="-403.24"/>
    <n v="0"/>
    <x v="0"/>
    <n v="298.7"/>
    <s v="Prijs wijkt af"/>
    <s v="Nvt"/>
    <n v="298.7"/>
    <n v="-298.7"/>
    <n v="-298.7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40"/>
    <x v="43"/>
    <n v="1"/>
    <n v="1127.56"/>
    <n v="1127.56"/>
    <n v="1127.56"/>
    <n v="0"/>
    <x v="0"/>
    <n v="700"/>
    <s v="Prijs wijkt af"/>
    <s v="Nvt"/>
    <n v="700"/>
    <n v="700"/>
    <n v="700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43"/>
    <x v="46"/>
    <n v="1"/>
    <n v="560.49"/>
    <n v="560.49"/>
    <n v="560.49"/>
    <n v="0"/>
    <x v="0"/>
    <n v="386.25"/>
    <s v="Prijs wijkt af"/>
    <s v="Nvt"/>
    <n v="386.25"/>
    <n v="386.25"/>
    <n v="386.2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59"/>
    <x v="62"/>
    <n v="1"/>
    <n v="751.04"/>
    <n v="751.04"/>
    <n v="751.04"/>
    <n v="0"/>
    <x v="0"/>
    <n v="576.79999999999995"/>
    <s v="Prijs wijkt af"/>
    <s v="Nvt"/>
    <n v="576.79999999999995"/>
    <n v="576.79999999999995"/>
    <n v="576.7999999999999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61"/>
    <x v="80"/>
    <n v="1"/>
    <n v="45.32"/>
    <n v="45.32"/>
    <n v="45.32"/>
    <n v="0"/>
    <x v="1"/>
    <s v=""/>
    <s v=""/>
    <s v="Nvt"/>
    <n v="45.32"/>
    <n v="45.32"/>
    <n v="45.32"/>
  </r>
  <r>
    <x v="2"/>
    <x v="69"/>
    <x v="81"/>
    <n v="4"/>
    <n v="58.71"/>
    <n v="234.84"/>
    <n v="234.84"/>
    <n v="0"/>
    <x v="1"/>
    <s v=""/>
    <s v=""/>
    <s v="Nvt"/>
    <n v="58.71"/>
    <n v="234.84"/>
    <n v="234.84"/>
  </r>
  <r>
    <x v="2"/>
    <x v="29"/>
    <x v="29"/>
    <n v="1"/>
    <n v="88.57"/>
    <n v="88.57"/>
    <n v="88.57"/>
    <n v="0"/>
    <x v="1"/>
    <s v=""/>
    <s v=""/>
    <s v="Nvt"/>
    <n v="88.57"/>
    <n v="88.57"/>
    <n v="88.57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44"/>
    <x v="47"/>
    <n v="1"/>
    <n v="175"/>
    <n v="175"/>
    <n v="175"/>
    <n v="0"/>
    <x v="0"/>
    <n v="106.8625"/>
    <s v="Prijs wijkt af"/>
    <s v="Nvt"/>
    <n v="106.8625"/>
    <n v="106.8625"/>
    <n v="106.8625"/>
  </r>
  <r>
    <x v="2"/>
    <x v="74"/>
    <x v="82"/>
    <n v="1"/>
    <n v="18.03"/>
    <n v="18.03"/>
    <n v="18.03"/>
    <n v="0"/>
    <x v="1"/>
    <s v=""/>
    <s v=""/>
    <s v="Nvt"/>
    <n v="18.03"/>
    <n v="18.03"/>
    <n v="18.03"/>
  </r>
  <r>
    <x v="3"/>
    <x v="16"/>
    <x v="15"/>
    <n v="4"/>
    <n v="236.9"/>
    <n v="947.6"/>
    <n v="947.6"/>
    <n v="0"/>
    <x v="2"/>
    <n v="230"/>
    <s v="Prijs wijkt af"/>
    <s v="Nvt"/>
    <n v="230"/>
    <n v="920"/>
    <n v="920"/>
  </r>
  <r>
    <x v="3"/>
    <x v="16"/>
    <x v="15"/>
    <n v="4"/>
    <n v="236.9"/>
    <n v="947.6"/>
    <n v="947.6"/>
    <n v="0"/>
    <x v="2"/>
    <n v="230"/>
    <s v="Prijs wijkt af"/>
    <s v="Nvt"/>
    <n v="230"/>
    <n v="920"/>
    <n v="920"/>
  </r>
  <r>
    <x v="3"/>
    <x v="75"/>
    <x v="83"/>
    <n v="6"/>
    <n v="28.84"/>
    <n v="173.04"/>
    <n v="173.04"/>
    <n v="0"/>
    <x v="1"/>
    <s v=""/>
    <s v=""/>
    <s v="Nvt"/>
    <n v="28.84"/>
    <n v="173.04"/>
    <n v="173.04"/>
  </r>
  <r>
    <x v="3"/>
    <x v="76"/>
    <x v="84"/>
    <n v="6"/>
    <n v="28.84"/>
    <n v="173.04"/>
    <n v="173.04"/>
    <n v="0"/>
    <x v="2"/>
    <n v="28"/>
    <s v="Prijs wijkt af"/>
    <s v="Nvt"/>
    <n v="28"/>
    <n v="168"/>
    <n v="168"/>
  </r>
  <r>
    <x v="3"/>
    <x v="16"/>
    <x v="15"/>
    <n v="2"/>
    <n v="236.9"/>
    <n v="473.8"/>
    <n v="473.8"/>
    <n v="0"/>
    <x v="2"/>
    <n v="230"/>
    <s v="Prijs wijkt af"/>
    <s v="Nvt"/>
    <n v="230"/>
    <n v="460"/>
    <n v="460"/>
  </r>
  <r>
    <x v="3"/>
    <x v="77"/>
    <x v="85"/>
    <n v="2"/>
    <n v="133.9"/>
    <n v="267.8"/>
    <n v="267.8"/>
    <n v="0"/>
    <x v="2"/>
    <n v="130"/>
    <s v="Prijs wijkt af"/>
    <s v="Nvt"/>
    <n v="130"/>
    <n v="260"/>
    <n v="260"/>
  </r>
  <r>
    <x v="3"/>
    <x v="16"/>
    <x v="15"/>
    <n v="4"/>
    <n v="236.9"/>
    <n v="947.6"/>
    <n v="947.6"/>
    <n v="0"/>
    <x v="2"/>
    <n v="230"/>
    <s v="Prijs wijkt af"/>
    <s v="Nvt"/>
    <n v="230"/>
    <n v="920"/>
    <n v="920"/>
  </r>
  <r>
    <x v="3"/>
    <x v="16"/>
    <x v="15"/>
    <n v="4"/>
    <n v="236.9"/>
    <n v="947.6"/>
    <n v="947.6"/>
    <n v="0"/>
    <x v="2"/>
    <n v="230"/>
    <s v="Prijs wijkt af"/>
    <s v="Nvt"/>
    <n v="230"/>
    <n v="920"/>
    <n v="920"/>
  </r>
  <r>
    <x v="3"/>
    <x v="18"/>
    <x v="17"/>
    <n v="1"/>
    <n v="144.19999999999999"/>
    <n v="144.19999999999999"/>
    <n v="144.19999999999999"/>
    <n v="0"/>
    <x v="2"/>
    <n v="140"/>
    <s v="Prijs wijkt af"/>
    <s v="Nvt"/>
    <n v="140"/>
    <n v="140"/>
    <n v="140"/>
  </r>
  <r>
    <x v="3"/>
    <x v="13"/>
    <x v="12"/>
    <n v="9"/>
    <n v="303.85000000000002"/>
    <n v="2734.65"/>
    <n v="2734.65"/>
    <n v="0"/>
    <x v="2"/>
    <n v="295"/>
    <s v="Prijs wijkt af"/>
    <s v="Nvt"/>
    <n v="295"/>
    <n v="2655"/>
    <n v="2655"/>
  </r>
  <r>
    <x v="3"/>
    <x v="77"/>
    <x v="85"/>
    <n v="4"/>
    <n v="133.9"/>
    <n v="535.6"/>
    <n v="535.6"/>
    <n v="0"/>
    <x v="2"/>
    <n v="130"/>
    <s v="Prijs wijkt af"/>
    <s v="Nvt"/>
    <n v="130"/>
    <n v="520"/>
    <n v="520"/>
  </r>
  <r>
    <x v="3"/>
    <x v="16"/>
    <x v="15"/>
    <n v="4"/>
    <n v="236.9"/>
    <n v="947.6"/>
    <n v="947.6"/>
    <n v="0"/>
    <x v="2"/>
    <n v="230"/>
    <s v="Prijs wijkt af"/>
    <s v="Nvt"/>
    <n v="230"/>
    <n v="920"/>
    <n v="920"/>
  </r>
  <r>
    <x v="3"/>
    <x v="16"/>
    <x v="15"/>
    <n v="4"/>
    <n v="236.9"/>
    <n v="947.6"/>
    <n v="947.6"/>
    <n v="0"/>
    <x v="2"/>
    <n v="230"/>
    <s v="Prijs wijkt af"/>
    <s v="Nvt"/>
    <n v="230"/>
    <n v="920"/>
    <n v="920"/>
  </r>
  <r>
    <x v="3"/>
    <x v="16"/>
    <x v="15"/>
    <n v="4"/>
    <n v="236.9"/>
    <n v="947.6"/>
    <n v="947.6"/>
    <n v="0"/>
    <x v="2"/>
    <n v="230"/>
    <s v="Prijs wijkt af"/>
    <s v="Nvt"/>
    <n v="230"/>
    <n v="920"/>
    <n v="920"/>
  </r>
  <r>
    <x v="3"/>
    <x v="16"/>
    <x v="15"/>
    <n v="3"/>
    <n v="236.9"/>
    <n v="710.7"/>
    <n v="710.7"/>
    <n v="0"/>
    <x v="2"/>
    <n v="230"/>
    <s v="Prijs wijkt af"/>
    <s v="Nvt"/>
    <n v="230"/>
    <n v="690"/>
    <n v="690"/>
  </r>
  <r>
    <x v="3"/>
    <x v="30"/>
    <x v="33"/>
    <n v="1"/>
    <n v="200.85"/>
    <n v="200.85"/>
    <n v="200.85"/>
    <n v="0"/>
    <x v="2"/>
    <n v="195"/>
    <s v="Prijs wijkt af"/>
    <s v="Nvt"/>
    <n v="195"/>
    <n v="195"/>
    <n v="195"/>
  </r>
  <r>
    <x v="3"/>
    <x v="16"/>
    <x v="15"/>
    <n v="4"/>
    <n v="236.9"/>
    <n v="947.6"/>
    <n v="947.6"/>
    <n v="0"/>
    <x v="2"/>
    <n v="230"/>
    <s v="Prijs wijkt af"/>
    <s v="Nvt"/>
    <n v="230"/>
    <n v="920"/>
    <n v="920"/>
  </r>
  <r>
    <x v="3"/>
    <x v="30"/>
    <x v="33"/>
    <n v="1"/>
    <n v="200.85"/>
    <n v="200.85"/>
    <n v="200.85"/>
    <n v="0"/>
    <x v="2"/>
    <n v="195"/>
    <s v="Prijs wijkt af"/>
    <s v="Nvt"/>
    <n v="195"/>
    <n v="195"/>
    <n v="195"/>
  </r>
  <r>
    <x v="3"/>
    <x v="75"/>
    <x v="83"/>
    <n v="13"/>
    <n v="28.84"/>
    <n v="374.92"/>
    <n v="374.92"/>
    <n v="0"/>
    <x v="1"/>
    <s v=""/>
    <s v=""/>
    <s v="Nvt"/>
    <n v="28.84"/>
    <n v="374.92"/>
    <n v="374.92"/>
  </r>
  <r>
    <x v="3"/>
    <x v="16"/>
    <x v="15"/>
    <n v="2"/>
    <n v="236.9"/>
    <n v="473.8"/>
    <n v="473.8"/>
    <n v="0"/>
    <x v="2"/>
    <n v="230"/>
    <s v="Prijs wijkt af"/>
    <s v="Nvt"/>
    <n v="230"/>
    <n v="460"/>
    <n v="460"/>
  </r>
  <r>
    <x v="3"/>
    <x v="16"/>
    <x v="86"/>
    <n v="4"/>
    <n v="236.9"/>
    <n v="947.6"/>
    <n v="947.6"/>
    <n v="0"/>
    <x v="2"/>
    <n v="230"/>
    <s v="Prijs wijkt af"/>
    <s v="Nvt"/>
    <n v="230"/>
    <n v="920"/>
    <n v="920"/>
  </r>
  <r>
    <x v="3"/>
    <x v="16"/>
    <x v="15"/>
    <n v="1"/>
    <n v="236.9"/>
    <n v="236.9"/>
    <n v="236.9"/>
    <n v="0"/>
    <x v="2"/>
    <n v="230"/>
    <s v="Prijs wijkt af"/>
    <s v="Nvt"/>
    <n v="230"/>
    <n v="230"/>
    <n v="230"/>
  </r>
  <r>
    <x v="3"/>
    <x v="18"/>
    <x v="17"/>
    <n v="1"/>
    <n v="144.19999999999999"/>
    <n v="144.19999999999999"/>
    <n v="144.19999999999999"/>
    <n v="0"/>
    <x v="2"/>
    <n v="140"/>
    <s v="Prijs wijkt af"/>
    <s v="Nvt"/>
    <n v="140"/>
    <n v="140"/>
    <n v="140"/>
  </r>
  <r>
    <x v="3"/>
    <x v="16"/>
    <x v="15"/>
    <n v="3"/>
    <n v="236.9"/>
    <n v="710.7"/>
    <n v="710.7"/>
    <n v="0"/>
    <x v="2"/>
    <n v="230"/>
    <s v="Prijs wijkt af"/>
    <s v="Nvt"/>
    <n v="230"/>
    <n v="690"/>
    <n v="690"/>
  </r>
  <r>
    <x v="3"/>
    <x v="18"/>
    <x v="17"/>
    <n v="1"/>
    <n v="144.19999999999999"/>
    <n v="144.19999999999999"/>
    <n v="144.19999999999999"/>
    <n v="0"/>
    <x v="2"/>
    <n v="140"/>
    <s v="Prijs wijkt af"/>
    <s v="Nvt"/>
    <n v="140"/>
    <n v="140"/>
    <n v="140"/>
  </r>
  <r>
    <x v="3"/>
    <x v="16"/>
    <x v="15"/>
    <n v="4"/>
    <n v="236.9"/>
    <n v="947.6"/>
    <n v="947.6"/>
    <n v="0"/>
    <x v="2"/>
    <n v="230"/>
    <s v="Prijs wijkt af"/>
    <s v="Nvt"/>
    <n v="230"/>
    <n v="920"/>
    <n v="920"/>
  </r>
  <r>
    <x v="3"/>
    <x v="18"/>
    <x v="17"/>
    <n v="1"/>
    <n v="144.19999999999999"/>
    <n v="144.19999999999999"/>
    <n v="144.19999999999999"/>
    <n v="0"/>
    <x v="2"/>
    <n v="140"/>
    <s v="Prijs wijkt af"/>
    <s v="Nvt"/>
    <n v="140"/>
    <n v="140"/>
    <n v="140"/>
  </r>
  <r>
    <x v="3"/>
    <x v="16"/>
    <x v="15"/>
    <n v="2"/>
    <n v="236.9"/>
    <n v="473.8"/>
    <n v="473.8"/>
    <n v="0"/>
    <x v="2"/>
    <n v="230"/>
    <s v="Prijs wijkt af"/>
    <s v="Nvt"/>
    <n v="230"/>
    <n v="460"/>
    <n v="460"/>
  </r>
  <r>
    <x v="3"/>
    <x v="76"/>
    <x v="84"/>
    <n v="12"/>
    <n v="28.84"/>
    <n v="346.08"/>
    <n v="346.08"/>
    <n v="0"/>
    <x v="2"/>
    <n v="28"/>
    <s v="Prijs wijkt af"/>
    <s v="Nvt"/>
    <n v="28"/>
    <n v="336"/>
    <n v="336"/>
  </r>
  <r>
    <x v="3"/>
    <x v="18"/>
    <x v="17"/>
    <n v="1"/>
    <n v="144.19999999999999"/>
    <n v="144.19999999999999"/>
    <n v="144.19999999999999"/>
    <n v="0"/>
    <x v="2"/>
    <n v="140"/>
    <s v="Prijs wijkt af"/>
    <s v="Nvt"/>
    <n v="140"/>
    <n v="140"/>
    <n v="140"/>
  </r>
  <r>
    <x v="3"/>
    <x v="16"/>
    <x v="15"/>
    <n v="2"/>
    <n v="236.9"/>
    <n v="473.8"/>
    <n v="473.8"/>
    <n v="0"/>
    <x v="2"/>
    <n v="230"/>
    <s v="Prijs wijkt af"/>
    <s v="Nvt"/>
    <n v="230"/>
    <n v="460"/>
    <n v="460"/>
  </r>
  <r>
    <x v="3"/>
    <x v="18"/>
    <x v="17"/>
    <n v="1"/>
    <n v="144.19999999999999"/>
    <n v="144.19999999999999"/>
    <n v="144.19999999999999"/>
    <n v="0"/>
    <x v="2"/>
    <n v="140"/>
    <s v="Prijs wijkt af"/>
    <s v="Nvt"/>
    <n v="140"/>
    <n v="140"/>
    <n v="140"/>
  </r>
  <r>
    <x v="3"/>
    <x v="16"/>
    <x v="15"/>
    <n v="2"/>
    <n v="236.9"/>
    <n v="473.8"/>
    <n v="473.8"/>
    <n v="0"/>
    <x v="2"/>
    <n v="230"/>
    <s v="Prijs wijkt af"/>
    <s v="Nvt"/>
    <n v="230"/>
    <n v="460"/>
    <n v="460"/>
  </r>
  <r>
    <x v="3"/>
    <x v="18"/>
    <x v="17"/>
    <n v="1"/>
    <n v="144.19999999999999"/>
    <n v="144.19999999999999"/>
    <n v="144.19999999999999"/>
    <n v="0"/>
    <x v="2"/>
    <n v="140"/>
    <s v="Prijs wijkt af"/>
    <s v="Nvt"/>
    <n v="140"/>
    <n v="140"/>
    <n v="140"/>
  </r>
  <r>
    <x v="3"/>
    <x v="16"/>
    <x v="15"/>
    <n v="2"/>
    <n v="236.9"/>
    <n v="473.8"/>
    <n v="473.8"/>
    <n v="0"/>
    <x v="2"/>
    <n v="230"/>
    <s v="Prijs wijkt af"/>
    <s v="Nvt"/>
    <n v="230"/>
    <n v="460"/>
    <n v="460"/>
  </r>
  <r>
    <x v="3"/>
    <x v="16"/>
    <x v="15"/>
    <n v="4"/>
    <n v="236.9"/>
    <n v="947.6"/>
    <n v="947.6"/>
    <n v="0"/>
    <x v="2"/>
    <n v="230"/>
    <s v="Prijs wijkt af"/>
    <s v="Nvt"/>
    <n v="230"/>
    <n v="920"/>
    <n v="920"/>
  </r>
  <r>
    <x v="3"/>
    <x v="13"/>
    <x v="12"/>
    <n v="5"/>
    <n v="303.85000000000002"/>
    <n v="1519.25"/>
    <n v="1519.25"/>
    <n v="0"/>
    <x v="2"/>
    <n v="295"/>
    <s v="Prijs wijkt af"/>
    <s v="Nvt"/>
    <n v="295"/>
    <n v="1475"/>
    <n v="1475"/>
  </r>
  <r>
    <x v="3"/>
    <x v="78"/>
    <x v="87"/>
    <n v="2"/>
    <n v="128.75"/>
    <n v="257.5"/>
    <n v="257.5"/>
    <n v="0"/>
    <x v="1"/>
    <s v=""/>
    <s v=""/>
    <s v="Nvt"/>
    <n v="128.75"/>
    <n v="257.5"/>
    <n v="257.5"/>
  </r>
  <r>
    <x v="3"/>
    <x v="16"/>
    <x v="15"/>
    <n v="2"/>
    <n v="236.9"/>
    <n v="473.8"/>
    <n v="473.8"/>
    <n v="0"/>
    <x v="2"/>
    <n v="230"/>
    <s v="Prijs wijkt af"/>
    <s v="Nvt"/>
    <n v="230"/>
    <n v="460"/>
    <n v="460"/>
  </r>
  <r>
    <x v="3"/>
    <x v="16"/>
    <x v="15"/>
    <n v="3"/>
    <n v="236.9"/>
    <n v="710.7"/>
    <n v="710.7"/>
    <n v="0"/>
    <x v="2"/>
    <n v="230"/>
    <s v="Prijs wijkt af"/>
    <s v="Nvt"/>
    <n v="230"/>
    <n v="690"/>
    <n v="690"/>
  </r>
  <r>
    <x v="3"/>
    <x v="16"/>
    <x v="15"/>
    <n v="4"/>
    <n v="236.9"/>
    <n v="947.6"/>
    <n v="947.6"/>
    <n v="0"/>
    <x v="2"/>
    <n v="230"/>
    <s v="Prijs wijkt af"/>
    <s v="Nvt"/>
    <n v="230"/>
    <n v="920"/>
    <n v="920"/>
  </r>
  <r>
    <x v="3"/>
    <x v="16"/>
    <x v="15"/>
    <n v="4"/>
    <n v="236.9"/>
    <n v="947.6"/>
    <n v="947.6"/>
    <n v="0"/>
    <x v="2"/>
    <n v="230"/>
    <s v="Prijs wijkt af"/>
    <s v="Nvt"/>
    <n v="230"/>
    <n v="920"/>
    <n v="920"/>
  </r>
  <r>
    <x v="3"/>
    <x v="16"/>
    <x v="15"/>
    <n v="2"/>
    <n v="236.9"/>
    <n v="473.8"/>
    <n v="473.8"/>
    <n v="0"/>
    <x v="2"/>
    <n v="230"/>
    <s v="Prijs wijkt af"/>
    <s v="Nvt"/>
    <n v="230"/>
    <n v="460"/>
    <n v="460"/>
  </r>
  <r>
    <x v="3"/>
    <x v="16"/>
    <x v="15"/>
    <n v="4"/>
    <n v="236.9"/>
    <n v="947.6"/>
    <n v="947.6"/>
    <n v="0"/>
    <x v="2"/>
    <n v="230"/>
    <s v="Prijs wijkt af"/>
    <s v="Nvt"/>
    <n v="230"/>
    <n v="920"/>
    <n v="920"/>
  </r>
  <r>
    <x v="3"/>
    <x v="18"/>
    <x v="17"/>
    <n v="1"/>
    <n v="144.19999999999999"/>
    <n v="144.19999999999999"/>
    <n v="144.19999999999999"/>
    <n v="0"/>
    <x v="2"/>
    <n v="140"/>
    <s v="Prijs wijkt af"/>
    <s v="Nvt"/>
    <n v="140"/>
    <n v="140"/>
    <n v="140"/>
  </r>
  <r>
    <x v="3"/>
    <x v="16"/>
    <x v="15"/>
    <n v="1"/>
    <n v="236.9"/>
    <n v="236.9"/>
    <n v="236.9"/>
    <n v="0"/>
    <x v="2"/>
    <n v="230"/>
    <s v="Prijs wijkt af"/>
    <s v="Nvt"/>
    <n v="230"/>
    <n v="230"/>
    <n v="230"/>
  </r>
  <r>
    <x v="3"/>
    <x v="18"/>
    <x v="17"/>
    <n v="1"/>
    <n v="144.19999999999999"/>
    <n v="144.19999999999999"/>
    <n v="144.19999999999999"/>
    <n v="0"/>
    <x v="2"/>
    <n v="140"/>
    <s v="Prijs wijkt af"/>
    <s v="Nvt"/>
    <n v="140"/>
    <n v="140"/>
    <n v="140"/>
  </r>
  <r>
    <x v="3"/>
    <x v="13"/>
    <x v="12"/>
    <n v="6"/>
    <n v="303.85000000000002"/>
    <n v="1823.1"/>
    <n v="1823.1"/>
    <n v="0"/>
    <x v="2"/>
    <n v="295"/>
    <s v="Prijs wijkt af"/>
    <s v="Nvt"/>
    <n v="295"/>
    <n v="1770"/>
    <n v="1770"/>
  </r>
  <r>
    <x v="3"/>
    <x v="18"/>
    <x v="17"/>
    <n v="1"/>
    <n v="144.19999999999999"/>
    <n v="144.19999999999999"/>
    <n v="144.19999999999999"/>
    <n v="0"/>
    <x v="2"/>
    <n v="140"/>
    <s v="Prijs wijkt af"/>
    <s v="Nvt"/>
    <n v="140"/>
    <n v="140"/>
    <n v="140"/>
  </r>
  <r>
    <x v="3"/>
    <x v="16"/>
    <x v="15"/>
    <n v="9"/>
    <n v="236.9"/>
    <n v="2132.1"/>
    <n v="2132.1"/>
    <n v="0"/>
    <x v="2"/>
    <n v="230"/>
    <s v="Prijs wijkt af"/>
    <s v="Nvt"/>
    <n v="230"/>
    <n v="2070"/>
    <n v="2070"/>
  </r>
  <r>
    <x v="3"/>
    <x v="18"/>
    <x v="17"/>
    <n v="1"/>
    <n v="144.19999999999999"/>
    <n v="144.19999999999999"/>
    <n v="144.19999999999999"/>
    <n v="0"/>
    <x v="2"/>
    <n v="140"/>
    <s v="Prijs wijkt af"/>
    <s v="Nvt"/>
    <n v="140"/>
    <n v="140"/>
    <n v="140"/>
  </r>
  <r>
    <x v="3"/>
    <x v="13"/>
    <x v="12"/>
    <n v="2"/>
    <n v="303.85000000000002"/>
    <n v="607.70000000000005"/>
    <n v="607.70000000000005"/>
    <n v="0"/>
    <x v="2"/>
    <n v="295"/>
    <s v="Prijs wijkt af"/>
    <s v="Nvt"/>
    <n v="295"/>
    <n v="590"/>
    <n v="590"/>
  </r>
  <r>
    <x v="3"/>
    <x v="13"/>
    <x v="12"/>
    <n v="8"/>
    <n v="303.85000000000002"/>
    <n v="2430.8000000000002"/>
    <n v="2430.8000000000002"/>
    <n v="0"/>
    <x v="2"/>
    <n v="295"/>
    <s v="Prijs wijkt af"/>
    <s v="Nvt"/>
    <n v="295"/>
    <n v="2360"/>
    <n v="2360"/>
  </r>
  <r>
    <x v="3"/>
    <x v="16"/>
    <x v="15"/>
    <n v="2"/>
    <n v="236.9"/>
    <n v="473.8"/>
    <n v="473.8"/>
    <n v="0"/>
    <x v="2"/>
    <n v="230"/>
    <s v="Prijs wijkt af"/>
    <s v="Nvt"/>
    <n v="230"/>
    <n v="460"/>
    <n v="460"/>
  </r>
  <r>
    <x v="3"/>
    <x v="75"/>
    <x v="83"/>
    <n v="12"/>
    <n v="28.84"/>
    <n v="346.08"/>
    <n v="346.08"/>
    <n v="0"/>
    <x v="1"/>
    <s v=""/>
    <s v=""/>
    <s v="Nvt"/>
    <n v="28.84"/>
    <n v="346.08"/>
    <n v="346.08"/>
  </r>
  <r>
    <x v="3"/>
    <x v="16"/>
    <x v="15"/>
    <n v="3"/>
    <n v="236.9"/>
    <n v="710.7"/>
    <n v="710.7"/>
    <n v="0"/>
    <x v="2"/>
    <n v="230"/>
    <s v="Prijs wijkt af"/>
    <s v="Nvt"/>
    <n v="230"/>
    <n v="690"/>
    <n v="690"/>
  </r>
  <r>
    <x v="3"/>
    <x v="77"/>
    <x v="85"/>
    <n v="1"/>
    <n v="133.9"/>
    <n v="133.9"/>
    <n v="133.9"/>
    <n v="0"/>
    <x v="2"/>
    <n v="130"/>
    <s v="Prijs wijkt af"/>
    <s v="Nvt"/>
    <n v="130"/>
    <n v="130"/>
    <n v="130"/>
  </r>
  <r>
    <x v="3"/>
    <x v="18"/>
    <x v="17"/>
    <n v="1"/>
    <n v="144.19999999999999"/>
    <n v="144.19999999999999"/>
    <n v="144.19999999999999"/>
    <n v="0"/>
    <x v="2"/>
    <n v="140"/>
    <s v="Prijs wijkt af"/>
    <s v="Nvt"/>
    <n v="140"/>
    <n v="140"/>
    <n v="140"/>
  </r>
  <r>
    <x v="3"/>
    <x v="75"/>
    <x v="83"/>
    <n v="18"/>
    <n v="28.84"/>
    <n v="519.12"/>
    <n v="519.12"/>
    <n v="0"/>
    <x v="1"/>
    <s v=""/>
    <s v=""/>
    <s v="Nvt"/>
    <n v="28.84"/>
    <n v="519.12"/>
    <n v="519.12"/>
  </r>
  <r>
    <x v="3"/>
    <x v="16"/>
    <x v="15"/>
    <n v="2"/>
    <n v="236.9"/>
    <n v="473.8"/>
    <n v="473.8"/>
    <n v="0"/>
    <x v="2"/>
    <n v="230"/>
    <s v="Prijs wijkt af"/>
    <s v="Nvt"/>
    <n v="230"/>
    <n v="460"/>
    <n v="460"/>
  </r>
  <r>
    <x v="3"/>
    <x v="16"/>
    <x v="15"/>
    <n v="4"/>
    <n v="236.9"/>
    <n v="947.6"/>
    <n v="947.6"/>
    <n v="0"/>
    <x v="2"/>
    <n v="230"/>
    <s v="Prijs wijkt af"/>
    <s v="Nvt"/>
    <n v="230"/>
    <n v="920"/>
    <n v="920"/>
  </r>
  <r>
    <x v="3"/>
    <x v="18"/>
    <x v="17"/>
    <n v="1"/>
    <n v="144.19999999999999"/>
    <n v="144.19999999999999"/>
    <n v="144.19999999999999"/>
    <n v="0"/>
    <x v="2"/>
    <n v="140"/>
    <s v="Prijs wijkt af"/>
    <s v="Nvt"/>
    <n v="140"/>
    <n v="140"/>
    <n v="140"/>
  </r>
  <r>
    <x v="3"/>
    <x v="75"/>
    <x v="83"/>
    <n v="13"/>
    <n v="28.84"/>
    <n v="374.92"/>
    <n v="374.92"/>
    <n v="0"/>
    <x v="1"/>
    <s v=""/>
    <s v=""/>
    <s v="Nvt"/>
    <n v="28.84"/>
    <n v="374.92"/>
    <n v="374.92"/>
  </r>
  <r>
    <x v="3"/>
    <x v="16"/>
    <x v="86"/>
    <n v="2"/>
    <n v="236.9"/>
    <n v="473.8"/>
    <n v="473.8"/>
    <n v="0"/>
    <x v="2"/>
    <n v="230"/>
    <s v="Prijs wijkt af"/>
    <s v="Nvt"/>
    <n v="230"/>
    <n v="460"/>
    <n v="460"/>
  </r>
  <r>
    <x v="3"/>
    <x v="79"/>
    <x v="88"/>
    <n v="4"/>
    <n v="33.42"/>
    <n v="133.68"/>
    <n v="133.68"/>
    <n v="0"/>
    <x v="1"/>
    <s v=""/>
    <s v=""/>
    <s v="Nvt"/>
    <n v="33.42"/>
    <n v="133.68"/>
    <n v="133.68"/>
  </r>
  <r>
    <x v="3"/>
    <x v="18"/>
    <x v="89"/>
    <n v="1"/>
    <n v="144.19999999999999"/>
    <n v="144.19999999999999"/>
    <n v="144.19999999999999"/>
    <n v="0"/>
    <x v="2"/>
    <n v="140"/>
    <s v="Prijs wijkt af"/>
    <s v="Nvt"/>
    <n v="140"/>
    <n v="140"/>
    <n v="140"/>
  </r>
  <r>
    <x v="3"/>
    <x v="16"/>
    <x v="86"/>
    <n v="1"/>
    <n v="236.9"/>
    <n v="236.9"/>
    <n v="236.9"/>
    <n v="0"/>
    <x v="2"/>
    <n v="230"/>
    <s v="Prijs wijkt af"/>
    <s v="Nvt"/>
    <n v="230"/>
    <n v="230"/>
    <n v="230"/>
  </r>
  <r>
    <x v="3"/>
    <x v="21"/>
    <x v="90"/>
    <n v="1"/>
    <n v="180.25"/>
    <n v="180.25"/>
    <n v="180.25"/>
    <n v="0"/>
    <x v="2"/>
    <n v="175"/>
    <s v="Prijs wijkt af"/>
    <s v="Nvt"/>
    <n v="175"/>
    <n v="175"/>
    <n v="175"/>
  </r>
  <r>
    <x v="3"/>
    <x v="16"/>
    <x v="86"/>
    <n v="2"/>
    <n v="236.9"/>
    <n v="473.8"/>
    <n v="473.8"/>
    <n v="0"/>
    <x v="2"/>
    <n v="230"/>
    <s v="Prijs wijkt af"/>
    <s v="Nvt"/>
    <n v="230"/>
    <n v="460"/>
    <n v="460"/>
  </r>
  <r>
    <x v="4"/>
    <x v="16"/>
    <x v="15"/>
    <n v="3"/>
    <n v="236.9"/>
    <n v="710.7"/>
    <n v="710.7"/>
    <n v="0"/>
    <x v="2"/>
    <n v="230"/>
    <s v="Prijs wijkt af"/>
    <s v="Nvt"/>
    <n v="230"/>
    <n v="690"/>
    <n v="690"/>
  </r>
  <r>
    <x v="4"/>
    <x v="27"/>
    <x v="26"/>
    <n v="2"/>
    <n v="89.61"/>
    <n v="179.22"/>
    <n v="179.22"/>
    <n v="0"/>
    <x v="1"/>
    <s v=""/>
    <s v=""/>
    <s v="Nvt"/>
    <n v="89.61"/>
    <n v="179.22"/>
    <n v="179.22"/>
  </r>
  <r>
    <x v="4"/>
    <x v="80"/>
    <x v="91"/>
    <n v="1"/>
    <n v="59.74"/>
    <n v="59.74"/>
    <n v="59.74"/>
    <n v="0"/>
    <x v="1"/>
    <s v=""/>
    <s v=""/>
    <s v="Nvt"/>
    <n v="59.74"/>
    <n v="59.74"/>
    <n v="59.74"/>
  </r>
  <r>
    <x v="4"/>
    <x v="81"/>
    <x v="92"/>
    <n v="1"/>
    <n v="29.87"/>
    <n v="29.87"/>
    <n v="29.87"/>
    <n v="0"/>
    <x v="1"/>
    <s v=""/>
    <s v=""/>
    <s v="Nvt"/>
    <n v="29.87"/>
    <n v="29.87"/>
    <n v="29.87"/>
  </r>
  <r>
    <x v="4"/>
    <x v="82"/>
    <x v="93"/>
    <n v="2"/>
    <n v="29.87"/>
    <n v="59.74"/>
    <n v="59.74"/>
    <n v="0"/>
    <x v="1"/>
    <s v=""/>
    <s v=""/>
    <s v="Nvt"/>
    <n v="29.87"/>
    <n v="59.74"/>
    <n v="59.74"/>
  </r>
  <r>
    <x v="4"/>
    <x v="83"/>
    <x v="94"/>
    <n v="1"/>
    <n v="44.29"/>
    <n v="44.29"/>
    <n v="44.29"/>
    <n v="0"/>
    <x v="1"/>
    <s v=""/>
    <s v=""/>
    <s v="Nvt"/>
    <n v="44.29"/>
    <n v="44.29"/>
    <n v="44.29"/>
  </r>
  <r>
    <x v="4"/>
    <x v="84"/>
    <x v="95"/>
    <n v="2"/>
    <n v="11.03"/>
    <n v="22.06"/>
    <n v="22.06"/>
    <n v="0"/>
    <x v="1"/>
    <s v=""/>
    <s v=""/>
    <s v="Nvt"/>
    <n v="11.03"/>
    <n v="22.06"/>
    <n v="22.06"/>
  </r>
  <r>
    <x v="4"/>
    <x v="85"/>
    <x v="96"/>
    <n v="4"/>
    <n v="16.22"/>
    <n v="64.88"/>
    <n v="64.88"/>
    <n v="0"/>
    <x v="1"/>
    <s v=""/>
    <s v=""/>
    <s v="Nvt"/>
    <n v="16.22"/>
    <n v="64.88"/>
    <n v="64.88"/>
  </r>
  <r>
    <x v="4"/>
    <x v="29"/>
    <x v="29"/>
    <n v="6"/>
    <n v="88.57"/>
    <n v="531.41999999999996"/>
    <n v="531.41999999999996"/>
    <n v="0"/>
    <x v="1"/>
    <s v=""/>
    <s v=""/>
    <s v="Nvt"/>
    <n v="88.57"/>
    <n v="531.41999999999996"/>
    <n v="531.41999999999996"/>
  </r>
  <r>
    <x v="4"/>
    <x v="86"/>
    <x v="97"/>
    <n v="2"/>
    <n v="25.52"/>
    <n v="51.04"/>
    <n v="51.04"/>
    <n v="0"/>
    <x v="1"/>
    <s v=""/>
    <s v=""/>
    <s v="Nvt"/>
    <n v="25.52"/>
    <n v="51.04"/>
    <n v="51.04"/>
  </r>
  <r>
    <x v="4"/>
    <x v="87"/>
    <x v="98"/>
    <n v="1"/>
    <n v="76.02"/>
    <n v="76.02"/>
    <n v="53.21"/>
    <n v="30"/>
    <x v="1"/>
    <s v=""/>
    <s v=""/>
    <s v="Ja"/>
    <n v="76.02"/>
    <n v="76.02"/>
    <n v="53.213999999999999"/>
  </r>
  <r>
    <x v="4"/>
    <x v="4"/>
    <x v="4"/>
    <n v="6"/>
    <n v="26.83"/>
    <n v="160.97999999999999"/>
    <n v="112.69"/>
    <n v="30"/>
    <x v="1"/>
    <s v=""/>
    <s v=""/>
    <s v="Ja"/>
    <n v="26.83"/>
    <n v="160.97999999999999"/>
    <n v="112.68599999999998"/>
  </r>
  <r>
    <x v="4"/>
    <x v="88"/>
    <x v="99"/>
    <n v="20"/>
    <n v="23.5"/>
    <n v="470"/>
    <n v="329"/>
    <n v="30"/>
    <x v="1"/>
    <s v=""/>
    <s v=""/>
    <s v="Ja"/>
    <n v="23.5"/>
    <n v="470"/>
    <n v="329"/>
  </r>
  <r>
    <x v="4"/>
    <x v="89"/>
    <x v="100"/>
    <n v="13"/>
    <n v="45.42"/>
    <n v="590.46"/>
    <n v="590.46"/>
    <n v="0"/>
    <x v="1"/>
    <s v=""/>
    <s v=""/>
    <s v="Nvt"/>
    <n v="45.42"/>
    <n v="590.46"/>
    <n v="590.46"/>
  </r>
  <r>
    <x v="4"/>
    <x v="90"/>
    <x v="101"/>
    <n v="1"/>
    <n v="25"/>
    <n v="25"/>
    <n v="17.5"/>
    <n v="30"/>
    <x v="1"/>
    <s v=""/>
    <s v=""/>
    <s v="Ja"/>
    <n v="25"/>
    <n v="25"/>
    <n v="17.5"/>
  </r>
  <r>
    <x v="4"/>
    <x v="87"/>
    <x v="98"/>
    <n v="1"/>
    <n v="76.02"/>
    <n v="76.02"/>
    <n v="53.21"/>
    <n v="30"/>
    <x v="1"/>
    <s v=""/>
    <s v=""/>
    <s v="Ja"/>
    <n v="76.02"/>
    <n v="76.02"/>
    <n v="53.213999999999999"/>
  </r>
  <r>
    <x v="4"/>
    <x v="4"/>
    <x v="4"/>
    <n v="8"/>
    <n v="26.83"/>
    <n v="214.64"/>
    <n v="150.25"/>
    <n v="30"/>
    <x v="1"/>
    <s v=""/>
    <s v=""/>
    <s v="Ja"/>
    <n v="26.83"/>
    <n v="214.64"/>
    <n v="150.24799999999999"/>
  </r>
  <r>
    <x v="4"/>
    <x v="91"/>
    <x v="102"/>
    <n v="1"/>
    <n v="47.99"/>
    <n v="47.99"/>
    <n v="33.590000000000003"/>
    <n v="30"/>
    <x v="1"/>
    <s v=""/>
    <s v=""/>
    <s v="Ja"/>
    <n v="47.99"/>
    <n v="47.99"/>
    <n v="33.593000000000004"/>
  </r>
  <r>
    <x v="4"/>
    <x v="92"/>
    <x v="103"/>
    <n v="3"/>
    <n v="52.99"/>
    <n v="158.97"/>
    <n v="111.28"/>
    <n v="30"/>
    <x v="1"/>
    <s v=""/>
    <s v=""/>
    <s v="Ja"/>
    <n v="52.99"/>
    <n v="158.97"/>
    <n v="111.279"/>
  </r>
  <r>
    <x v="4"/>
    <x v="93"/>
    <x v="104"/>
    <n v="8"/>
    <n v="38.99"/>
    <n v="311.92"/>
    <n v="218.34"/>
    <n v="30"/>
    <x v="1"/>
    <s v=""/>
    <s v=""/>
    <s v="Ja"/>
    <n v="38.99"/>
    <n v="311.92"/>
    <n v="218.34400000000002"/>
  </r>
  <r>
    <x v="4"/>
    <x v="94"/>
    <x v="105"/>
    <n v="1"/>
    <n v="24.73"/>
    <n v="24.73"/>
    <n v="17.309999999999999"/>
    <n v="30"/>
    <x v="1"/>
    <s v=""/>
    <s v=""/>
    <s v="Ja"/>
    <n v="24.73"/>
    <n v="24.73"/>
    <n v="17.311"/>
  </r>
  <r>
    <x v="4"/>
    <x v="95"/>
    <x v="102"/>
    <n v="1"/>
    <n v="42"/>
    <n v="42"/>
    <n v="42"/>
    <n v="0"/>
    <x v="1"/>
    <s v=""/>
    <s v=""/>
    <s v="Nvt"/>
    <n v="42"/>
    <n v="42"/>
    <n v="42"/>
  </r>
  <r>
    <x v="4"/>
    <x v="96"/>
    <x v="106"/>
    <n v="4"/>
    <n v="24.87"/>
    <n v="99.48"/>
    <n v="69.64"/>
    <n v="30"/>
    <x v="1"/>
    <s v=""/>
    <s v=""/>
    <s v="Ja"/>
    <n v="24.87"/>
    <n v="99.48"/>
    <n v="69.63600000000001"/>
  </r>
  <r>
    <x v="4"/>
    <x v="97"/>
    <x v="92"/>
    <n v="4"/>
    <n v="24.34"/>
    <n v="97.36"/>
    <n v="68.150000000000006"/>
    <n v="30"/>
    <x v="1"/>
    <s v=""/>
    <s v=""/>
    <s v="Ja"/>
    <n v="24.34"/>
    <n v="97.36"/>
    <n v="68.152000000000001"/>
  </r>
  <r>
    <x v="4"/>
    <x v="98"/>
    <x v="94"/>
    <n v="4"/>
    <n v="42.18"/>
    <n v="168.72"/>
    <n v="118.1"/>
    <n v="30"/>
    <x v="1"/>
    <s v=""/>
    <s v=""/>
    <s v="Ja"/>
    <n v="42.18"/>
    <n v="168.72"/>
    <n v="118.104"/>
  </r>
  <r>
    <x v="4"/>
    <x v="99"/>
    <x v="107"/>
    <n v="4"/>
    <n v="16.54"/>
    <n v="66.16"/>
    <n v="46.31"/>
    <n v="30"/>
    <x v="1"/>
    <s v=""/>
    <s v=""/>
    <s v="Ja"/>
    <n v="16.54"/>
    <n v="66.16"/>
    <n v="46.311999999999998"/>
  </r>
  <r>
    <x v="4"/>
    <x v="100"/>
    <x v="108"/>
    <n v="8"/>
    <n v="49"/>
    <n v="392"/>
    <n v="274.39999999999998"/>
    <n v="30"/>
    <x v="1"/>
    <s v=""/>
    <s v=""/>
    <s v="Ja"/>
    <n v="49"/>
    <n v="392"/>
    <n v="274.39999999999998"/>
  </r>
  <r>
    <x v="4"/>
    <x v="41"/>
    <x v="44"/>
    <n v="1"/>
    <n v="104.09"/>
    <n v="104.09"/>
    <n v="72.86"/>
    <n v="30"/>
    <x v="1"/>
    <s v=""/>
    <s v=""/>
    <s v="Ja"/>
    <n v="104.09"/>
    <n v="104.09"/>
    <n v="72.863"/>
  </r>
  <r>
    <x v="4"/>
    <x v="4"/>
    <x v="4"/>
    <n v="6"/>
    <n v="26.83"/>
    <n v="160.97999999999999"/>
    <n v="112.69"/>
    <n v="30"/>
    <x v="1"/>
    <s v=""/>
    <s v=""/>
    <s v="Ja"/>
    <n v="26.83"/>
    <n v="160.97999999999999"/>
    <n v="112.68599999999998"/>
  </r>
  <r>
    <x v="4"/>
    <x v="101"/>
    <x v="109"/>
    <n v="1"/>
    <n v="84.66"/>
    <n v="84.66"/>
    <n v="59.26"/>
    <n v="30"/>
    <x v="1"/>
    <s v=""/>
    <s v=""/>
    <s v="Ja"/>
    <n v="84.66"/>
    <n v="84.66"/>
    <n v="59.262"/>
  </r>
  <r>
    <x v="4"/>
    <x v="102"/>
    <x v="110"/>
    <n v="1"/>
    <n v="17.89"/>
    <n v="17.89"/>
    <n v="12.52"/>
    <n v="30"/>
    <x v="1"/>
    <s v=""/>
    <s v=""/>
    <s v="Ja"/>
    <n v="17.89"/>
    <n v="17.89"/>
    <n v="12.523"/>
  </r>
  <r>
    <x v="4"/>
    <x v="86"/>
    <x v="97"/>
    <n v="3"/>
    <n v="25.52"/>
    <n v="76.56"/>
    <n v="76.56"/>
    <n v="0"/>
    <x v="1"/>
    <s v=""/>
    <s v=""/>
    <s v="Nvt"/>
    <n v="25.52"/>
    <n v="76.56"/>
    <n v="76.56"/>
  </r>
  <r>
    <x v="4"/>
    <x v="92"/>
    <x v="103"/>
    <n v="10"/>
    <n v="52.99"/>
    <n v="529.9"/>
    <n v="370.93"/>
    <n v="30"/>
    <x v="1"/>
    <s v=""/>
    <s v=""/>
    <s v="Ja"/>
    <n v="52.99"/>
    <n v="529.9"/>
    <n v="370.93"/>
  </r>
  <r>
    <x v="4"/>
    <x v="103"/>
    <x v="111"/>
    <n v="8"/>
    <n v="38.99"/>
    <n v="311.92"/>
    <n v="218.34"/>
    <n v="30"/>
    <x v="1"/>
    <s v=""/>
    <s v=""/>
    <s v="Ja"/>
    <n v="38.99"/>
    <n v="311.92"/>
    <n v="218.34400000000002"/>
  </r>
  <r>
    <x v="4"/>
    <x v="94"/>
    <x v="105"/>
    <n v="1"/>
    <n v="24.73"/>
    <n v="24.73"/>
    <n v="17.309999999999999"/>
    <n v="30"/>
    <x v="1"/>
    <s v=""/>
    <s v=""/>
    <s v="Ja"/>
    <n v="24.73"/>
    <n v="24.73"/>
    <n v="17.311"/>
  </r>
  <r>
    <x v="4"/>
    <x v="104"/>
    <x v="112"/>
    <n v="2"/>
    <n v="16.54"/>
    <n v="33.08"/>
    <n v="23.16"/>
    <n v="30"/>
    <x v="1"/>
    <s v=""/>
    <s v=""/>
    <s v="Ja"/>
    <n v="16.54"/>
    <n v="33.08"/>
    <n v="23.155999999999999"/>
  </r>
  <r>
    <x v="4"/>
    <x v="16"/>
    <x v="15"/>
    <n v="2"/>
    <n v="236.9"/>
    <n v="473.8"/>
    <n v="473.8"/>
    <n v="0"/>
    <x v="2"/>
    <n v="230"/>
    <s v="Prijs wijkt af"/>
    <s v="Nvt"/>
    <n v="230"/>
    <n v="460"/>
    <n v="460"/>
  </r>
  <r>
    <x v="4"/>
    <x v="105"/>
    <x v="113"/>
    <n v="1"/>
    <n v="88.07"/>
    <n v="88.07"/>
    <n v="70.459999999999994"/>
    <n v="20"/>
    <x v="1"/>
    <s v=""/>
    <s v=""/>
    <s v="Ja"/>
    <n v="88.07"/>
    <n v="88.07"/>
    <n v="70.455999999999989"/>
  </r>
  <r>
    <x v="4"/>
    <x v="106"/>
    <x v="114"/>
    <n v="1"/>
    <n v="113.3"/>
    <n v="113.3"/>
    <n v="90.64"/>
    <n v="20"/>
    <x v="1"/>
    <s v=""/>
    <s v=""/>
    <s v="Ja"/>
    <n v="113.3"/>
    <n v="113.3"/>
    <n v="90.64"/>
  </r>
  <r>
    <x v="4"/>
    <x v="29"/>
    <x v="29"/>
    <n v="5"/>
    <n v="88.57"/>
    <n v="442.85"/>
    <n v="354.28"/>
    <n v="20"/>
    <x v="1"/>
    <s v=""/>
    <s v=""/>
    <s v="Ja"/>
    <n v="88.57"/>
    <n v="442.84999999999997"/>
    <n v="354.28"/>
  </r>
  <r>
    <x v="4"/>
    <x v="16"/>
    <x v="15"/>
    <n v="2"/>
    <n v="236.9"/>
    <n v="473.8"/>
    <n v="473.8"/>
    <n v="0"/>
    <x v="2"/>
    <n v="230"/>
    <s v="Prijs wijkt af"/>
    <s v="Nvt"/>
    <n v="230"/>
    <n v="460"/>
    <n v="460"/>
  </r>
  <r>
    <x v="4"/>
    <x v="106"/>
    <x v="114"/>
    <n v="6"/>
    <n v="113.3"/>
    <n v="679.8"/>
    <n v="543.84"/>
    <n v="20"/>
    <x v="1"/>
    <s v=""/>
    <s v=""/>
    <s v="Ja"/>
    <n v="113.3"/>
    <n v="679.8"/>
    <n v="543.84"/>
  </r>
  <r>
    <x v="4"/>
    <x v="107"/>
    <x v="115"/>
    <n v="2"/>
    <n v="52.79"/>
    <n v="105.58"/>
    <n v="84.46"/>
    <n v="20"/>
    <x v="1"/>
    <s v=""/>
    <s v=""/>
    <s v="Ja"/>
    <n v="52.79"/>
    <n v="105.58"/>
    <n v="84.463999999999999"/>
  </r>
  <r>
    <x v="4"/>
    <x v="108"/>
    <x v="116"/>
    <n v="4"/>
    <n v="69.78"/>
    <n v="279.12"/>
    <n v="223.3"/>
    <n v="20"/>
    <x v="1"/>
    <s v=""/>
    <s v=""/>
    <s v="Ja"/>
    <n v="69.78"/>
    <n v="279.12"/>
    <n v="223.29599999999999"/>
  </r>
  <r>
    <x v="4"/>
    <x v="100"/>
    <x v="108"/>
    <n v="6"/>
    <n v="38.99"/>
    <n v="233.94"/>
    <n v="187.15"/>
    <n v="20"/>
    <x v="1"/>
    <s v=""/>
    <s v=""/>
    <s v="Ja"/>
    <n v="38.99"/>
    <n v="233.94"/>
    <n v="187.15200000000002"/>
  </r>
  <r>
    <x v="4"/>
    <x v="106"/>
    <x v="114"/>
    <n v="2"/>
    <n v="113.3"/>
    <n v="226.6"/>
    <n v="203.94"/>
    <n v="10"/>
    <x v="1"/>
    <s v=""/>
    <s v=""/>
    <s v="Ja"/>
    <n v="113.3"/>
    <n v="226.6"/>
    <n v="203.94"/>
  </r>
  <r>
    <x v="4"/>
    <x v="105"/>
    <x v="113"/>
    <n v="2"/>
    <n v="88.07"/>
    <n v="176.14"/>
    <n v="158.53"/>
    <n v="10"/>
    <x v="1"/>
    <s v=""/>
    <s v=""/>
    <s v="Ja"/>
    <n v="88.07"/>
    <n v="176.14"/>
    <n v="158.52599999999998"/>
  </r>
  <r>
    <x v="4"/>
    <x v="109"/>
    <x v="117"/>
    <n v="2"/>
    <n v="35.020000000000003"/>
    <n v="70.040000000000006"/>
    <n v="63.04"/>
    <n v="10"/>
    <x v="1"/>
    <s v=""/>
    <s v=""/>
    <s v="Ja"/>
    <n v="35.020000000000003"/>
    <n v="70.040000000000006"/>
    <n v="63.036000000000001"/>
  </r>
  <r>
    <x v="4"/>
    <x v="108"/>
    <x v="116"/>
    <n v="4"/>
    <n v="69.78"/>
    <n v="279.12"/>
    <n v="251.21"/>
    <n v="10"/>
    <x v="1"/>
    <s v=""/>
    <s v=""/>
    <s v="Ja"/>
    <n v="69.78"/>
    <n v="279.12"/>
    <n v="251.208"/>
  </r>
  <r>
    <x v="4"/>
    <x v="16"/>
    <x v="15"/>
    <n v="2"/>
    <n v="236.9"/>
    <n v="473.8"/>
    <n v="473.8"/>
    <n v="0"/>
    <x v="2"/>
    <n v="230"/>
    <s v="Prijs wijkt af"/>
    <s v="Nvt"/>
    <n v="230"/>
    <n v="460"/>
    <n v="460"/>
  </r>
  <r>
    <x v="4"/>
    <x v="18"/>
    <x v="17"/>
    <n v="1"/>
    <n v="144.19999999999999"/>
    <n v="144.19999999999999"/>
    <n v="144.19999999999999"/>
    <n v="0"/>
    <x v="2"/>
    <n v="140"/>
    <s v="Prijs wijkt af"/>
    <s v="Nvt"/>
    <n v="140"/>
    <n v="140"/>
    <n v="140"/>
  </r>
  <r>
    <x v="4"/>
    <x v="80"/>
    <x v="91"/>
    <n v="1"/>
    <n v="59.74"/>
    <n v="59.74"/>
    <n v="59.74"/>
    <n v="0"/>
    <x v="1"/>
    <s v=""/>
    <s v=""/>
    <s v="Nvt"/>
    <n v="59.74"/>
    <n v="59.74"/>
    <n v="59.74"/>
  </r>
  <r>
    <x v="4"/>
    <x v="27"/>
    <x v="26"/>
    <n v="1"/>
    <n v="89.61"/>
    <n v="89.61"/>
    <n v="89.61"/>
    <n v="0"/>
    <x v="1"/>
    <s v=""/>
    <s v=""/>
    <s v="Nvt"/>
    <n v="89.61"/>
    <n v="89.61"/>
    <n v="89.61"/>
  </r>
  <r>
    <x v="4"/>
    <x v="110"/>
    <x v="118"/>
    <n v="3"/>
    <n v="43.16"/>
    <n v="129.47999999999999"/>
    <n v="129.47999999999999"/>
    <n v="0"/>
    <x v="1"/>
    <s v=""/>
    <s v=""/>
    <s v="Nvt"/>
    <n v="43.16"/>
    <n v="129.47999999999999"/>
    <n v="129.47999999999999"/>
  </r>
  <r>
    <x v="4"/>
    <x v="100"/>
    <x v="108"/>
    <n v="2"/>
    <n v="38.99"/>
    <n v="77.98"/>
    <n v="77.98"/>
    <n v="0"/>
    <x v="1"/>
    <s v=""/>
    <s v=""/>
    <s v="Nvt"/>
    <n v="38.99"/>
    <n v="77.98"/>
    <n v="77.98"/>
  </r>
  <r>
    <x v="4"/>
    <x v="43"/>
    <x v="46"/>
    <n v="1"/>
    <n v="560.49"/>
    <n v="560.49"/>
    <n v="448.39"/>
    <n v="20"/>
    <x v="0"/>
    <n v="386.25"/>
    <s v="Prijs wijkt af"/>
    <s v="Nee"/>
    <n v="386.25"/>
    <n v="386.25"/>
    <n v="386.25"/>
  </r>
  <r>
    <x v="4"/>
    <x v="13"/>
    <x v="12"/>
    <n v="10"/>
    <n v="303.85000000000002"/>
    <n v="3038.5"/>
    <n v="2126.9499999999998"/>
    <n v="30"/>
    <x v="2"/>
    <n v="295"/>
    <s v="Prijs wijkt af"/>
    <s v="Ja"/>
    <n v="295"/>
    <n v="2950"/>
    <n v="2065"/>
  </r>
  <r>
    <x v="4"/>
    <x v="18"/>
    <x v="17"/>
    <n v="1"/>
    <n v="144.19999999999999"/>
    <n v="144.19999999999999"/>
    <n v="100.94"/>
    <n v="30"/>
    <x v="2"/>
    <n v="140"/>
    <s v="Prijs wijkt af"/>
    <s v="Ja"/>
    <n v="140"/>
    <n v="140"/>
    <n v="98"/>
  </r>
  <r>
    <x v="4"/>
    <x v="21"/>
    <x v="20"/>
    <n v="1"/>
    <n v="180.25"/>
    <n v="180.25"/>
    <n v="126.17"/>
    <n v="30"/>
    <x v="2"/>
    <n v="175"/>
    <s v="Prijs wijkt af"/>
    <s v="Ja"/>
    <n v="175"/>
    <n v="175"/>
    <n v="122.5"/>
  </r>
  <r>
    <x v="4"/>
    <x v="105"/>
    <x v="113"/>
    <n v="1"/>
    <n v="88.07"/>
    <n v="88.07"/>
    <n v="61.65"/>
    <n v="30"/>
    <x v="1"/>
    <s v=""/>
    <s v=""/>
    <s v="Ja"/>
    <n v="88.07"/>
    <n v="88.07"/>
    <n v="61.648999999999994"/>
  </r>
  <r>
    <x v="4"/>
    <x v="106"/>
    <x v="114"/>
    <n v="20"/>
    <n v="113.3"/>
    <n v="2266"/>
    <n v="1586.2"/>
    <n v="30"/>
    <x v="1"/>
    <s v=""/>
    <s v=""/>
    <s v="Ja"/>
    <n v="113.3"/>
    <n v="2266"/>
    <n v="1586.2"/>
  </r>
  <r>
    <x v="4"/>
    <x v="108"/>
    <x v="116"/>
    <n v="1"/>
    <n v="69.78"/>
    <n v="69.78"/>
    <n v="48.85"/>
    <n v="30"/>
    <x v="1"/>
    <s v=""/>
    <s v=""/>
    <s v="Ja"/>
    <n v="69.78"/>
    <n v="69.78"/>
    <n v="48.846000000000004"/>
  </r>
  <r>
    <x v="4"/>
    <x v="111"/>
    <x v="119"/>
    <n v="2"/>
    <n v="69.78"/>
    <n v="139.56"/>
    <n v="97.69"/>
    <n v="30"/>
    <x v="1"/>
    <s v=""/>
    <s v=""/>
    <s v="Ja"/>
    <n v="69.78"/>
    <n v="139.56"/>
    <n v="97.692000000000007"/>
  </r>
  <r>
    <x v="4"/>
    <x v="29"/>
    <x v="29"/>
    <n v="30"/>
    <n v="85.99"/>
    <n v="2579.6999999999998"/>
    <n v="1934.77"/>
    <n v="25"/>
    <x v="1"/>
    <s v=""/>
    <s v=""/>
    <s v="Ja"/>
    <n v="85.99"/>
    <n v="2579.6999999999998"/>
    <n v="1934.7750000000001"/>
  </r>
  <r>
    <x v="4"/>
    <x v="112"/>
    <x v="120"/>
    <n v="30"/>
    <n v="0"/>
    <n v="0"/>
    <n v="0"/>
    <n v="0"/>
    <x v="1"/>
    <s v=""/>
    <s v=""/>
    <s v="Nvt"/>
    <n v="0"/>
    <n v="0"/>
    <n v="0"/>
  </r>
  <r>
    <x v="4"/>
    <x v="71"/>
    <x v="77"/>
    <n v="26"/>
    <n v="30.9"/>
    <n v="803.4"/>
    <n v="602.54999999999995"/>
    <n v="25"/>
    <x v="1"/>
    <s v=""/>
    <s v=""/>
    <s v="Ja"/>
    <n v="30.9"/>
    <n v="803.4"/>
    <n v="602.54999999999995"/>
  </r>
  <r>
    <x v="4"/>
    <x v="37"/>
    <x v="40"/>
    <n v="1"/>
    <n v="690.67"/>
    <n v="690.67"/>
    <n v="552.54"/>
    <n v="20"/>
    <x v="0"/>
    <n v="458.35"/>
    <s v="Prijs wijkt af"/>
    <s v="Nee"/>
    <n v="458.35"/>
    <n v="458.35"/>
    <n v="458.35"/>
  </r>
  <r>
    <x v="4"/>
    <x v="44"/>
    <x v="47"/>
    <n v="1"/>
    <n v="175"/>
    <n v="175"/>
    <n v="140"/>
    <n v="20"/>
    <x v="0"/>
    <n v="106.8625"/>
    <s v="Prijs wijkt af"/>
    <s v="Nee"/>
    <n v="106.8625"/>
    <n v="106.8625"/>
    <n v="106.8625"/>
  </r>
  <r>
    <x v="4"/>
    <x v="44"/>
    <x v="47"/>
    <n v="4"/>
    <n v="175"/>
    <n v="700"/>
    <n v="560"/>
    <n v="20"/>
    <x v="0"/>
    <n v="106.8625"/>
    <s v="Prijs wijkt af"/>
    <s v="Nee"/>
    <n v="106.8625"/>
    <n v="427.45"/>
    <n v="427.45"/>
  </r>
  <r>
    <x v="4"/>
    <x v="44"/>
    <x v="47"/>
    <n v="1"/>
    <n v="175"/>
    <n v="175"/>
    <n v="140"/>
    <n v="20"/>
    <x v="0"/>
    <n v="106.8625"/>
    <s v="Prijs wijkt af"/>
    <s v="Nee"/>
    <n v="106.8625"/>
    <n v="106.8625"/>
    <n v="106.8625"/>
  </r>
  <r>
    <x v="4"/>
    <x v="44"/>
    <x v="47"/>
    <n v="1"/>
    <n v="175"/>
    <n v="175"/>
    <n v="140"/>
    <n v="20"/>
    <x v="0"/>
    <n v="106.8625"/>
    <s v="Prijs wijkt af"/>
    <s v="Nee"/>
    <n v="106.8625"/>
    <n v="106.8625"/>
    <n v="106.8625"/>
  </r>
  <r>
    <x v="4"/>
    <x v="39"/>
    <x v="42"/>
    <n v="2"/>
    <n v="403.24"/>
    <n v="806.48"/>
    <n v="645.17999999999995"/>
    <n v="20"/>
    <x v="0"/>
    <n v="298.7"/>
    <s v="Prijs wijkt af"/>
    <s v="Nee"/>
    <n v="298.7"/>
    <n v="597.4"/>
    <n v="597.4"/>
  </r>
  <r>
    <x v="4"/>
    <x v="54"/>
    <x v="57"/>
    <n v="8"/>
    <n v="32.96"/>
    <n v="263.68"/>
    <n v="197.76"/>
    <n v="25"/>
    <x v="1"/>
    <s v=""/>
    <s v=""/>
    <s v="Ja"/>
    <n v="32.96"/>
    <n v="263.68"/>
    <n v="197.76"/>
  </r>
  <r>
    <x v="4"/>
    <x v="44"/>
    <x v="47"/>
    <n v="1"/>
    <n v="175"/>
    <n v="175"/>
    <n v="140"/>
    <n v="20"/>
    <x v="0"/>
    <n v="106.8625"/>
    <s v="Prijs wijkt af"/>
    <s v="Nee"/>
    <n v="106.8625"/>
    <n v="106.8625"/>
    <n v="106.8625"/>
  </r>
  <r>
    <x v="4"/>
    <x v="48"/>
    <x v="51"/>
    <n v="2"/>
    <n v="12.75"/>
    <n v="25.5"/>
    <n v="20.399999999999999"/>
    <n v="20"/>
    <x v="1"/>
    <s v=""/>
    <s v=""/>
    <s v="Ja"/>
    <n v="12.75"/>
    <n v="25.5"/>
    <n v="20.399999999999999"/>
  </r>
  <r>
    <x v="4"/>
    <x v="54"/>
    <x v="57"/>
    <n v="8"/>
    <n v="32.96"/>
    <n v="263.68"/>
    <n v="197.76"/>
    <n v="25"/>
    <x v="1"/>
    <s v=""/>
    <s v=""/>
    <s v="Ja"/>
    <n v="32.96"/>
    <n v="263.68"/>
    <n v="197.76"/>
  </r>
  <r>
    <x v="4"/>
    <x v="44"/>
    <x v="47"/>
    <n v="1"/>
    <n v="175"/>
    <n v="175"/>
    <n v="140"/>
    <n v="20"/>
    <x v="0"/>
    <n v="106.8625"/>
    <s v="Prijs wijkt af"/>
    <s v="Nee"/>
    <n v="106.8625"/>
    <n v="106.8625"/>
    <n v="106.8625"/>
  </r>
  <r>
    <x v="4"/>
    <x v="113"/>
    <x v="121"/>
    <n v="2"/>
    <n v="56.65"/>
    <n v="113.3"/>
    <n v="84.97"/>
    <n v="25"/>
    <x v="1"/>
    <s v=""/>
    <s v=""/>
    <s v="Ja"/>
    <n v="56.65"/>
    <n v="113.3"/>
    <n v="84.974999999999994"/>
  </r>
  <r>
    <x v="4"/>
    <x v="114"/>
    <x v="122"/>
    <n v="6"/>
    <n v="136"/>
    <n v="816"/>
    <n v="652.79999999999995"/>
    <n v="20"/>
    <x v="0"/>
    <n v="106.8625"/>
    <s v="Prijs wijkt af"/>
    <s v="Nee"/>
    <n v="106.8625"/>
    <n v="641.17499999999995"/>
    <n v="641.17499999999995"/>
  </r>
  <r>
    <x v="4"/>
    <x v="115"/>
    <x v="123"/>
    <n v="44"/>
    <n v="33.57"/>
    <n v="1477.08"/>
    <n v="1033.96"/>
    <n v="30"/>
    <x v="1"/>
    <s v=""/>
    <s v=""/>
    <s v="Ja"/>
    <n v="33.57"/>
    <n v="1477.08"/>
    <n v="1033.9559999999999"/>
  </r>
  <r>
    <x v="4"/>
    <x v="43"/>
    <x v="46"/>
    <n v="1"/>
    <n v="560.49"/>
    <n v="560.49"/>
    <n v="448.39"/>
    <n v="20"/>
    <x v="0"/>
    <n v="386.25"/>
    <s v="Prijs wijkt af"/>
    <s v="Nee"/>
    <n v="386.25"/>
    <n v="386.25"/>
    <n v="386.25"/>
  </r>
  <r>
    <x v="4"/>
    <x v="16"/>
    <x v="15"/>
    <n v="4"/>
    <n v="236.9"/>
    <n v="947.6"/>
    <n v="663.32"/>
    <n v="30"/>
    <x v="2"/>
    <n v="230"/>
    <s v="Prijs wijkt af"/>
    <s v="Ja"/>
    <n v="230"/>
    <n v="920"/>
    <n v="644"/>
  </r>
  <r>
    <x v="4"/>
    <x v="105"/>
    <x v="113"/>
    <n v="8"/>
    <n v="88.07"/>
    <n v="704.56"/>
    <n v="493.19"/>
    <n v="30"/>
    <x v="1"/>
    <s v=""/>
    <s v=""/>
    <s v="Ja"/>
    <n v="88.07"/>
    <n v="704.56"/>
    <n v="493.19199999999995"/>
  </r>
  <r>
    <x v="4"/>
    <x v="108"/>
    <x v="116"/>
    <n v="4"/>
    <n v="69.78"/>
    <n v="279.12"/>
    <n v="195.38"/>
    <n v="30"/>
    <x v="1"/>
    <s v=""/>
    <s v=""/>
    <s v="Ja"/>
    <n v="69.78"/>
    <n v="279.12"/>
    <n v="195.38400000000001"/>
  </r>
  <r>
    <x v="4"/>
    <x v="29"/>
    <x v="29"/>
    <n v="12"/>
    <n v="88.57"/>
    <n v="1062.8399999999999"/>
    <n v="797.13"/>
    <n v="25"/>
    <x v="1"/>
    <s v=""/>
    <s v=""/>
    <s v="Ja"/>
    <n v="88.57"/>
    <n v="1062.8399999999999"/>
    <n v="797.13"/>
  </r>
  <r>
    <x v="4"/>
    <x v="112"/>
    <x v="120"/>
    <n v="12"/>
    <n v="0"/>
    <n v="0"/>
    <n v="0"/>
    <n v="0"/>
    <x v="1"/>
    <s v=""/>
    <s v=""/>
    <s v="Nvt"/>
    <n v="0"/>
    <n v="0"/>
    <n v="0"/>
  </r>
  <r>
    <x v="4"/>
    <x v="21"/>
    <x v="20"/>
    <n v="1"/>
    <n v="180.25"/>
    <n v="180.25"/>
    <n v="126.17"/>
    <n v="30"/>
    <x v="2"/>
    <n v="175"/>
    <s v="Prijs wijkt af"/>
    <s v="Ja"/>
    <n v="175"/>
    <n v="175"/>
    <n v="122.5"/>
  </r>
  <r>
    <x v="4"/>
    <x v="77"/>
    <x v="85"/>
    <n v="2"/>
    <n v="133.9"/>
    <n v="267.8"/>
    <n v="187.46"/>
    <n v="30"/>
    <x v="2"/>
    <n v="130"/>
    <s v="Prijs wijkt af"/>
    <s v="Ja"/>
    <n v="130"/>
    <n v="260"/>
    <n v="182"/>
  </r>
  <r>
    <x v="4"/>
    <x v="21"/>
    <x v="20"/>
    <n v="1"/>
    <n v="180.25"/>
    <n v="180.25"/>
    <n v="126.17"/>
    <n v="30"/>
    <x v="2"/>
    <n v="175"/>
    <s v="Prijs wijkt af"/>
    <s v="Ja"/>
    <n v="175"/>
    <n v="175"/>
    <n v="122.5"/>
  </r>
  <r>
    <x v="4"/>
    <x v="116"/>
    <x v="124"/>
    <n v="1"/>
    <n v="896.1"/>
    <n v="896.1"/>
    <n v="627.27"/>
    <n v="30"/>
    <x v="1"/>
    <s v=""/>
    <s v=""/>
    <s v="Ja"/>
    <n v="896.1"/>
    <n v="896.1"/>
    <n v="627.27"/>
  </r>
  <r>
    <x v="4"/>
    <x v="117"/>
    <x v="125"/>
    <n v="2"/>
    <n v="0"/>
    <n v="0"/>
    <n v="0"/>
    <n v="0"/>
    <x v="1"/>
    <s v=""/>
    <s v=""/>
    <s v="Nvt"/>
    <n v="0"/>
    <n v="0"/>
    <n v="0"/>
  </r>
  <r>
    <x v="4"/>
    <x v="118"/>
    <x v="126"/>
    <n v="2"/>
    <n v="0"/>
    <n v="0"/>
    <n v="0"/>
    <n v="0"/>
    <x v="1"/>
    <s v=""/>
    <s v=""/>
    <s v="Nvt"/>
    <n v="0"/>
    <n v="0"/>
    <n v="0"/>
  </r>
  <r>
    <x v="4"/>
    <x v="119"/>
    <x v="127"/>
    <n v="4"/>
    <n v="0"/>
    <n v="0"/>
    <n v="0"/>
    <n v="0"/>
    <x v="1"/>
    <s v=""/>
    <s v=""/>
    <s v="Nvt"/>
    <n v="0"/>
    <n v="0"/>
    <n v="0"/>
  </r>
  <r>
    <x v="4"/>
    <x v="120"/>
    <x v="128"/>
    <n v="4"/>
    <n v="0"/>
    <n v="0"/>
    <n v="0"/>
    <n v="0"/>
    <x v="1"/>
    <s v=""/>
    <s v=""/>
    <s v="Nvt"/>
    <n v="0"/>
    <n v="0"/>
    <n v="0"/>
  </r>
  <r>
    <x v="4"/>
    <x v="46"/>
    <x v="49"/>
    <n v="1"/>
    <n v="355.35"/>
    <n v="355.35"/>
    <n v="248.74"/>
    <n v="30"/>
    <x v="3"/>
    <n v="345"/>
    <s v="Prijs wijkt af"/>
    <s v="Ja"/>
    <n v="345"/>
    <n v="345"/>
    <n v="241.5"/>
  </r>
  <r>
    <x v="4"/>
    <x v="121"/>
    <x v="129"/>
    <n v="1"/>
    <n v="66.95"/>
    <n v="66.95"/>
    <n v="46.86"/>
    <n v="30"/>
    <x v="3"/>
    <n v="65"/>
    <s v="Prijs wijkt af"/>
    <s v="Ja"/>
    <n v="65"/>
    <n v="65"/>
    <n v="45.5"/>
  </r>
  <r>
    <x v="4"/>
    <x v="46"/>
    <x v="49"/>
    <n v="1"/>
    <n v="355.35"/>
    <n v="355.35"/>
    <n v="248.74"/>
    <n v="30"/>
    <x v="3"/>
    <n v="345"/>
    <s v="Prijs wijkt af"/>
    <s v="Ja"/>
    <n v="345"/>
    <n v="345"/>
    <n v="241.5"/>
  </r>
  <r>
    <x v="4"/>
    <x v="121"/>
    <x v="129"/>
    <n v="1"/>
    <n v="66.95"/>
    <n v="66.95"/>
    <n v="46.86"/>
    <n v="30"/>
    <x v="3"/>
    <n v="65"/>
    <s v="Prijs wijkt af"/>
    <s v="Ja"/>
    <n v="65"/>
    <n v="65"/>
    <n v="45.5"/>
  </r>
  <r>
    <x v="4"/>
    <x v="40"/>
    <x v="43"/>
    <n v="1"/>
    <n v="1127.56"/>
    <n v="1127.56"/>
    <n v="902.05"/>
    <n v="20"/>
    <x v="0"/>
    <n v="700"/>
    <s v="Prijs wijkt af"/>
    <s v="Nee"/>
    <n v="700"/>
    <n v="700"/>
    <n v="700"/>
  </r>
  <r>
    <x v="4"/>
    <x v="57"/>
    <x v="60"/>
    <n v="2"/>
    <n v="66.95"/>
    <n v="133.9"/>
    <n v="100.42"/>
    <n v="25"/>
    <x v="1"/>
    <s v=""/>
    <s v=""/>
    <s v="Ja"/>
    <n v="66.95"/>
    <n v="133.9"/>
    <n v="100.425"/>
  </r>
  <r>
    <x v="4"/>
    <x v="3"/>
    <x v="3"/>
    <n v="5"/>
    <n v="29.35"/>
    <n v="146.75"/>
    <n v="110.06"/>
    <n v="25"/>
    <x v="1"/>
    <s v=""/>
    <s v=""/>
    <s v="Ja"/>
    <n v="29.35"/>
    <n v="146.75"/>
    <n v="110.0625"/>
  </r>
  <r>
    <x v="4"/>
    <x v="122"/>
    <x v="130"/>
    <n v="2"/>
    <n v="18.03"/>
    <n v="36.06"/>
    <n v="27.04"/>
    <n v="25"/>
    <x v="1"/>
    <s v=""/>
    <s v=""/>
    <s v="Ja"/>
    <n v="18.03"/>
    <n v="36.06"/>
    <n v="27.045000000000002"/>
  </r>
  <r>
    <x v="4"/>
    <x v="49"/>
    <x v="52"/>
    <n v="5"/>
    <n v="39.65"/>
    <n v="198.25"/>
    <n v="148.69"/>
    <n v="25"/>
    <x v="1"/>
    <s v=""/>
    <s v=""/>
    <s v="Ja"/>
    <n v="39.65"/>
    <n v="198.25"/>
    <n v="148.6875"/>
  </r>
  <r>
    <x v="4"/>
    <x v="54"/>
    <x v="57"/>
    <n v="4"/>
    <n v="32.96"/>
    <n v="131.84"/>
    <n v="98.88"/>
    <n v="25"/>
    <x v="1"/>
    <s v=""/>
    <s v=""/>
    <s v="Ja"/>
    <n v="32.96"/>
    <n v="131.84"/>
    <n v="98.88"/>
  </r>
  <r>
    <x v="4"/>
    <x v="44"/>
    <x v="47"/>
    <n v="1"/>
    <n v="175"/>
    <n v="175"/>
    <n v="140"/>
    <n v="20"/>
    <x v="0"/>
    <n v="106.8625"/>
    <s v="Prijs wijkt af"/>
    <s v="Nee"/>
    <n v="106.8625"/>
    <n v="106.8625"/>
    <n v="106.8625"/>
  </r>
  <r>
    <x v="4"/>
    <x v="54"/>
    <x v="57"/>
    <n v="4"/>
    <n v="32.96"/>
    <n v="131.84"/>
    <n v="98.88"/>
    <n v="25"/>
    <x v="1"/>
    <s v=""/>
    <s v=""/>
    <s v="Ja"/>
    <n v="32.96"/>
    <n v="131.84"/>
    <n v="98.88"/>
  </r>
  <r>
    <x v="4"/>
    <x v="49"/>
    <x v="52"/>
    <n v="2"/>
    <n v="39.65"/>
    <n v="79.3"/>
    <n v="59.47"/>
    <n v="25"/>
    <x v="1"/>
    <s v=""/>
    <s v=""/>
    <s v="Ja"/>
    <n v="39.65"/>
    <n v="79.3"/>
    <n v="59.475000000000001"/>
  </r>
  <r>
    <x v="4"/>
    <x v="37"/>
    <x v="40"/>
    <n v="1"/>
    <n v="690.67"/>
    <n v="690.67"/>
    <n v="552.54"/>
    <n v="20"/>
    <x v="0"/>
    <n v="458.35"/>
    <s v="Prijs wijkt af"/>
    <s v="Nee"/>
    <n v="458.35"/>
    <n v="458.35"/>
    <n v="458.35"/>
  </r>
  <r>
    <x v="4"/>
    <x v="57"/>
    <x v="60"/>
    <n v="1"/>
    <n v="66.95"/>
    <n v="66.95"/>
    <n v="50.21"/>
    <n v="25"/>
    <x v="1"/>
    <s v=""/>
    <s v=""/>
    <s v="Ja"/>
    <n v="66.95"/>
    <n v="66.95"/>
    <n v="50.212499999999999"/>
  </r>
  <r>
    <x v="4"/>
    <x v="49"/>
    <x v="52"/>
    <n v="3"/>
    <n v="39.65"/>
    <n v="118.95"/>
    <n v="89.21"/>
    <n v="25"/>
    <x v="1"/>
    <s v=""/>
    <s v=""/>
    <s v="Ja"/>
    <n v="39.65"/>
    <n v="118.94999999999999"/>
    <n v="89.212500000000006"/>
  </r>
  <r>
    <x v="4"/>
    <x v="3"/>
    <x v="3"/>
    <n v="3"/>
    <n v="29.35"/>
    <n v="88.05"/>
    <n v="66.040000000000006"/>
    <n v="25"/>
    <x v="1"/>
    <s v=""/>
    <s v=""/>
    <s v="Ja"/>
    <n v="29.35"/>
    <n v="88.050000000000011"/>
    <n v="66.037500000000009"/>
  </r>
  <r>
    <x v="4"/>
    <x v="37"/>
    <x v="40"/>
    <n v="1"/>
    <n v="690.67"/>
    <n v="690.67"/>
    <n v="552.54"/>
    <n v="20"/>
    <x v="0"/>
    <n v="458.35"/>
    <s v="Prijs wijkt af"/>
    <s v="Nee"/>
    <n v="458.35"/>
    <n v="458.35"/>
    <n v="458.35"/>
  </r>
  <r>
    <x v="4"/>
    <x v="57"/>
    <x v="60"/>
    <n v="1"/>
    <n v="66.95"/>
    <n v="66.95"/>
    <n v="50.21"/>
    <n v="25"/>
    <x v="1"/>
    <s v=""/>
    <s v=""/>
    <s v="Ja"/>
    <n v="66.95"/>
    <n v="66.95"/>
    <n v="50.212499999999999"/>
  </r>
  <r>
    <x v="4"/>
    <x v="3"/>
    <x v="3"/>
    <n v="4"/>
    <n v="29.35"/>
    <n v="117.4"/>
    <n v="88.05"/>
    <n v="25"/>
    <x v="1"/>
    <s v=""/>
    <s v=""/>
    <s v="Ja"/>
    <n v="29.35"/>
    <n v="117.4"/>
    <n v="88.05"/>
  </r>
  <r>
    <x v="4"/>
    <x v="49"/>
    <x v="52"/>
    <n v="5"/>
    <n v="39.65"/>
    <n v="198.25"/>
    <n v="148.69"/>
    <n v="25"/>
    <x v="1"/>
    <s v=""/>
    <s v=""/>
    <s v="Ja"/>
    <n v="39.65"/>
    <n v="198.25"/>
    <n v="148.6875"/>
  </r>
  <r>
    <x v="4"/>
    <x v="13"/>
    <x v="12"/>
    <n v="10"/>
    <n v="303.85000000000002"/>
    <n v="3038.5"/>
    <n v="2126.9499999999998"/>
    <n v="30"/>
    <x v="2"/>
    <n v="295"/>
    <s v="Prijs wijkt af"/>
    <s v="Ja"/>
    <n v="295"/>
    <n v="2950"/>
    <n v="2065"/>
  </r>
  <r>
    <x v="4"/>
    <x v="18"/>
    <x v="17"/>
    <n v="1"/>
    <n v="144.19999999999999"/>
    <n v="144.19999999999999"/>
    <n v="100.94"/>
    <n v="30"/>
    <x v="2"/>
    <n v="140"/>
    <s v="Prijs wijkt af"/>
    <s v="Ja"/>
    <n v="140"/>
    <n v="140"/>
    <n v="98"/>
  </r>
  <r>
    <x v="4"/>
    <x v="123"/>
    <x v="131"/>
    <n v="8"/>
    <n v="35.020000000000003"/>
    <n v="280.16000000000003"/>
    <n v="196.11"/>
    <n v="30"/>
    <x v="1"/>
    <s v=""/>
    <s v=""/>
    <s v="Ja"/>
    <n v="35.020000000000003"/>
    <n v="280.16000000000003"/>
    <n v="196.11199999999999"/>
  </r>
  <r>
    <x v="4"/>
    <x v="109"/>
    <x v="117"/>
    <n v="8"/>
    <n v="35.020000000000003"/>
    <n v="280.16000000000003"/>
    <n v="196.11"/>
    <n v="30"/>
    <x v="1"/>
    <s v=""/>
    <s v=""/>
    <s v="Ja"/>
    <n v="35.020000000000003"/>
    <n v="280.16000000000003"/>
    <n v="196.11199999999999"/>
  </r>
  <r>
    <x v="4"/>
    <x v="107"/>
    <x v="115"/>
    <n v="2"/>
    <n v="52.79"/>
    <n v="105.58"/>
    <n v="73.91"/>
    <n v="30"/>
    <x v="1"/>
    <s v=""/>
    <s v=""/>
    <s v="Ja"/>
    <n v="52.79"/>
    <n v="105.58"/>
    <n v="73.905999999999992"/>
  </r>
  <r>
    <x v="4"/>
    <x v="105"/>
    <x v="113"/>
    <n v="10"/>
    <n v="88.07"/>
    <n v="880.7"/>
    <n v="616.49"/>
    <n v="30"/>
    <x v="1"/>
    <s v=""/>
    <s v=""/>
    <s v="Ja"/>
    <n v="88.07"/>
    <n v="880.69999999999993"/>
    <n v="616.4899999999999"/>
  </r>
  <r>
    <x v="4"/>
    <x v="106"/>
    <x v="114"/>
    <n v="28"/>
    <n v="113.3"/>
    <n v="3172.4"/>
    <n v="2220.6799999999998"/>
    <n v="30"/>
    <x v="1"/>
    <s v=""/>
    <s v=""/>
    <s v="Ja"/>
    <n v="113.3"/>
    <n v="3172.4"/>
    <n v="2220.6799999999998"/>
  </r>
  <r>
    <x v="4"/>
    <x v="108"/>
    <x v="116"/>
    <n v="4"/>
    <n v="69.78"/>
    <n v="279.12"/>
    <n v="195.38"/>
    <n v="30"/>
    <x v="1"/>
    <s v=""/>
    <s v=""/>
    <s v="Ja"/>
    <n v="69.78"/>
    <n v="279.12"/>
    <n v="195.38400000000001"/>
  </r>
  <r>
    <x v="4"/>
    <x v="124"/>
    <x v="132"/>
    <n v="4"/>
    <n v="69.87"/>
    <n v="279.48"/>
    <n v="195.64"/>
    <n v="30"/>
    <x v="1"/>
    <s v=""/>
    <s v=""/>
    <s v="Ja"/>
    <n v="69.87"/>
    <n v="279.48"/>
    <n v="195.63600000000002"/>
  </r>
  <r>
    <x v="4"/>
    <x v="29"/>
    <x v="29"/>
    <n v="14"/>
    <n v="88.57"/>
    <n v="1239.98"/>
    <n v="929.98"/>
    <n v="25"/>
    <x v="1"/>
    <s v=""/>
    <s v=""/>
    <s v="Ja"/>
    <n v="88.57"/>
    <n v="1239.98"/>
    <n v="929.98500000000001"/>
  </r>
  <r>
    <x v="4"/>
    <x v="112"/>
    <x v="120"/>
    <n v="14"/>
    <n v="0"/>
    <n v="0"/>
    <n v="0"/>
    <n v="0"/>
    <x v="1"/>
    <s v=""/>
    <s v=""/>
    <s v="Nvt"/>
    <n v="0"/>
    <n v="0"/>
    <n v="0"/>
  </r>
  <r>
    <x v="4"/>
    <x v="29"/>
    <x v="29"/>
    <n v="16"/>
    <n v="88.57"/>
    <n v="1417.12"/>
    <n v="1062.8399999999999"/>
    <n v="25"/>
    <x v="1"/>
    <s v=""/>
    <s v=""/>
    <s v="Ja"/>
    <n v="88.57"/>
    <n v="1417.12"/>
    <n v="1062.8399999999999"/>
  </r>
  <r>
    <x v="4"/>
    <x v="112"/>
    <x v="120"/>
    <n v="16"/>
    <n v="0"/>
    <n v="0"/>
    <n v="0"/>
    <n v="0"/>
    <x v="1"/>
    <s v=""/>
    <s v=""/>
    <s v="Nvt"/>
    <n v="0"/>
    <n v="0"/>
    <n v="0"/>
  </r>
  <r>
    <x v="4"/>
    <x v="29"/>
    <x v="29"/>
    <n v="12"/>
    <n v="88.57"/>
    <n v="1062.8399999999999"/>
    <n v="797.13"/>
    <n v="25"/>
    <x v="1"/>
    <s v=""/>
    <s v=""/>
    <s v="Ja"/>
    <n v="88.57"/>
    <n v="1062.8399999999999"/>
    <n v="797.13"/>
  </r>
  <r>
    <x v="4"/>
    <x v="112"/>
    <x v="120"/>
    <n v="12"/>
    <n v="0"/>
    <n v="0"/>
    <n v="0"/>
    <n v="0"/>
    <x v="1"/>
    <s v=""/>
    <s v=""/>
    <s v="Nvt"/>
    <n v="0"/>
    <n v="0"/>
    <n v="0"/>
  </r>
  <r>
    <x v="4"/>
    <x v="21"/>
    <x v="20"/>
    <n v="3"/>
    <n v="180.25"/>
    <n v="540.75"/>
    <n v="378.52"/>
    <n v="30"/>
    <x v="2"/>
    <n v="175"/>
    <s v="Prijs wijkt af"/>
    <s v="Ja"/>
    <n v="175"/>
    <n v="525"/>
    <n v="367.5"/>
  </r>
  <r>
    <x v="4"/>
    <x v="124"/>
    <x v="133"/>
    <n v="1"/>
    <n v="4000"/>
    <n v="4000"/>
    <n v="4000"/>
    <n v="0"/>
    <x v="1"/>
    <s v=""/>
    <s v=""/>
    <s v="Nvt"/>
    <n v="4000"/>
    <n v="4000"/>
    <n v="4000"/>
  </r>
  <r>
    <x v="4"/>
    <x v="46"/>
    <x v="49"/>
    <n v="1"/>
    <n v="355.35"/>
    <n v="355.35"/>
    <n v="248.74"/>
    <n v="30"/>
    <x v="3"/>
    <n v="345"/>
    <s v="Prijs wijkt af"/>
    <s v="Ja"/>
    <n v="345"/>
    <n v="345"/>
    <n v="241.5"/>
  </r>
  <r>
    <x v="4"/>
    <x v="121"/>
    <x v="129"/>
    <n v="1"/>
    <n v="66.95"/>
    <n v="66.95"/>
    <n v="46.86"/>
    <n v="30"/>
    <x v="3"/>
    <n v="65"/>
    <s v="Prijs wijkt af"/>
    <s v="Ja"/>
    <n v="65"/>
    <n v="65"/>
    <n v="45.5"/>
  </r>
  <r>
    <x v="4"/>
    <x v="116"/>
    <x v="124"/>
    <n v="1"/>
    <n v="896.1"/>
    <n v="896.1"/>
    <n v="627.27"/>
    <n v="30"/>
    <x v="1"/>
    <s v=""/>
    <s v=""/>
    <s v="Ja"/>
    <n v="896.1"/>
    <n v="896.1"/>
    <n v="627.27"/>
  </r>
  <r>
    <x v="4"/>
    <x v="46"/>
    <x v="49"/>
    <n v="1"/>
    <n v="355.35"/>
    <n v="355.35"/>
    <n v="248.74"/>
    <n v="30"/>
    <x v="3"/>
    <n v="345"/>
    <s v="Prijs wijkt af"/>
    <s v="Ja"/>
    <n v="345"/>
    <n v="345"/>
    <n v="241.5"/>
  </r>
  <r>
    <x v="4"/>
    <x v="121"/>
    <x v="129"/>
    <n v="1"/>
    <n v="66.95"/>
    <n v="66.95"/>
    <n v="46.86"/>
    <n v="30"/>
    <x v="3"/>
    <n v="65"/>
    <s v="Prijs wijkt af"/>
    <s v="Ja"/>
    <n v="65"/>
    <n v="65"/>
    <n v="45.5"/>
  </r>
  <r>
    <x v="4"/>
    <x v="116"/>
    <x v="124"/>
    <n v="1"/>
    <n v="896.1"/>
    <n v="896.1"/>
    <n v="627.27"/>
    <n v="30"/>
    <x v="1"/>
    <s v=""/>
    <s v=""/>
    <s v="Ja"/>
    <n v="896.1"/>
    <n v="896.1"/>
    <n v="627.27"/>
  </r>
  <r>
    <x v="4"/>
    <x v="46"/>
    <x v="49"/>
    <n v="1"/>
    <n v="355.35"/>
    <n v="355.35"/>
    <n v="248.74"/>
    <n v="30"/>
    <x v="3"/>
    <n v="345"/>
    <s v="Prijs wijkt af"/>
    <s v="Ja"/>
    <n v="345"/>
    <n v="345"/>
    <n v="241.5"/>
  </r>
  <r>
    <x v="4"/>
    <x v="121"/>
    <x v="129"/>
    <n v="1"/>
    <n v="66.95"/>
    <n v="66.95"/>
    <n v="46.86"/>
    <n v="30"/>
    <x v="3"/>
    <n v="65"/>
    <s v="Prijs wijkt af"/>
    <s v="Ja"/>
    <n v="65"/>
    <n v="65"/>
    <n v="45.5"/>
  </r>
  <r>
    <x v="4"/>
    <x v="116"/>
    <x v="124"/>
    <n v="1"/>
    <n v="896.1"/>
    <n v="896.1"/>
    <n v="627.27"/>
    <n v="30"/>
    <x v="1"/>
    <s v=""/>
    <s v=""/>
    <s v="Ja"/>
    <n v="896.1"/>
    <n v="896.1"/>
    <n v="627.27"/>
  </r>
  <r>
    <x v="4"/>
    <x v="44"/>
    <x v="47"/>
    <n v="2"/>
    <n v="175"/>
    <n v="350"/>
    <n v="280"/>
    <n v="20"/>
    <x v="0"/>
    <n v="106.8625"/>
    <s v="Prijs wijkt af"/>
    <s v="Nee"/>
    <n v="106.8625"/>
    <n v="213.72499999999999"/>
    <n v="213.72499999999999"/>
  </r>
  <r>
    <x v="4"/>
    <x v="48"/>
    <x v="51"/>
    <n v="8"/>
    <n v="12.75"/>
    <n v="102"/>
    <n v="81.599999999999994"/>
    <n v="20"/>
    <x v="1"/>
    <s v=""/>
    <s v=""/>
    <s v="Ja"/>
    <n v="12.75"/>
    <n v="102"/>
    <n v="81.599999999999994"/>
  </r>
  <r>
    <x v="4"/>
    <x v="44"/>
    <x v="47"/>
    <n v="1"/>
    <n v="175"/>
    <n v="175"/>
    <n v="140"/>
    <n v="20"/>
    <x v="0"/>
    <n v="106.8625"/>
    <s v="Prijs wijkt af"/>
    <s v="Nee"/>
    <n v="106.8625"/>
    <n v="106.8625"/>
    <n v="106.8625"/>
  </r>
  <r>
    <x v="4"/>
    <x v="48"/>
    <x v="51"/>
    <n v="2"/>
    <n v="12.75"/>
    <n v="25.5"/>
    <n v="20.399999999999999"/>
    <n v="20"/>
    <x v="1"/>
    <s v=""/>
    <s v=""/>
    <s v="Ja"/>
    <n v="12.75"/>
    <n v="25.5"/>
    <n v="20.399999999999999"/>
  </r>
  <r>
    <x v="4"/>
    <x v="44"/>
    <x v="47"/>
    <n v="1"/>
    <n v="175"/>
    <n v="175"/>
    <n v="140"/>
    <n v="20"/>
    <x v="0"/>
    <n v="106.8625"/>
    <s v="Prijs wijkt af"/>
    <s v="Nee"/>
    <n v="106.8625"/>
    <n v="106.8625"/>
    <n v="106.8625"/>
  </r>
  <r>
    <x v="4"/>
    <x v="3"/>
    <x v="3"/>
    <n v="2"/>
    <n v="29.35"/>
    <n v="58.7"/>
    <n v="44.02"/>
    <n v="25"/>
    <x v="1"/>
    <s v=""/>
    <s v=""/>
    <s v="Ja"/>
    <n v="29.35"/>
    <n v="58.7"/>
    <n v="44.024999999999999"/>
  </r>
  <r>
    <x v="4"/>
    <x v="114"/>
    <x v="122"/>
    <n v="1"/>
    <n v="136"/>
    <n v="136"/>
    <n v="108.8"/>
    <n v="20"/>
    <x v="0"/>
    <n v="106.8625"/>
    <s v="Prijs wijkt af"/>
    <s v="Nee"/>
    <n v="106.8625"/>
    <n v="106.8625"/>
    <n v="106.8625"/>
  </r>
  <r>
    <x v="4"/>
    <x v="114"/>
    <x v="122"/>
    <n v="2"/>
    <n v="136"/>
    <n v="272"/>
    <n v="217.6"/>
    <n v="20"/>
    <x v="0"/>
    <n v="106.8625"/>
    <s v="Prijs wijkt af"/>
    <s v="Nee"/>
    <n v="106.8625"/>
    <n v="213.72499999999999"/>
    <n v="213.72499999999999"/>
  </r>
  <r>
    <x v="4"/>
    <x v="3"/>
    <x v="3"/>
    <n v="3"/>
    <n v="29.35"/>
    <n v="88.05"/>
    <n v="66.040000000000006"/>
    <n v="25"/>
    <x v="1"/>
    <s v=""/>
    <s v=""/>
    <s v="Ja"/>
    <n v="29.35"/>
    <n v="88.050000000000011"/>
    <n v="66.037500000000009"/>
  </r>
  <r>
    <x v="4"/>
    <x v="69"/>
    <x v="81"/>
    <n v="2"/>
    <n v="48.93"/>
    <n v="97.86"/>
    <n v="73.39"/>
    <n v="25"/>
    <x v="1"/>
    <s v=""/>
    <s v=""/>
    <s v="Ja"/>
    <n v="48.93"/>
    <n v="97.86"/>
    <n v="73.394999999999996"/>
  </r>
  <r>
    <x v="4"/>
    <x v="114"/>
    <x v="122"/>
    <n v="2"/>
    <n v="136"/>
    <n v="272"/>
    <n v="217.6"/>
    <n v="20"/>
    <x v="0"/>
    <n v="106.8625"/>
    <s v="Prijs wijkt af"/>
    <s v="Nee"/>
    <n v="106.8625"/>
    <n v="213.72499999999999"/>
    <n v="213.72499999999999"/>
  </r>
  <r>
    <x v="4"/>
    <x v="114"/>
    <x v="122"/>
    <n v="7"/>
    <n v="136"/>
    <n v="952"/>
    <n v="761.6"/>
    <n v="20"/>
    <x v="0"/>
    <n v="106.8625"/>
    <s v="Prijs wijkt af"/>
    <s v="Nee"/>
    <n v="106.8625"/>
    <n v="748.03750000000002"/>
    <n v="748.03750000000002"/>
  </r>
  <r>
    <x v="4"/>
    <x v="122"/>
    <x v="130"/>
    <n v="14"/>
    <n v="18.03"/>
    <n v="252.42"/>
    <n v="189.31"/>
    <n v="25"/>
    <x v="1"/>
    <s v=""/>
    <s v=""/>
    <s v="Ja"/>
    <n v="18.03"/>
    <n v="252.42000000000002"/>
    <n v="189.315"/>
  </r>
  <r>
    <x v="4"/>
    <x v="16"/>
    <x v="15"/>
    <n v="4"/>
    <n v="236.9"/>
    <n v="947.6"/>
    <n v="663.32"/>
    <n v="30"/>
    <x v="2"/>
    <n v="230"/>
    <s v="Prijs wijkt af"/>
    <s v="Ja"/>
    <n v="230"/>
    <n v="920"/>
    <n v="644"/>
  </r>
  <r>
    <x v="4"/>
    <x v="97"/>
    <x v="92"/>
    <n v="1"/>
    <n v="24.34"/>
    <n v="24.34"/>
    <n v="17.04"/>
    <n v="30"/>
    <x v="1"/>
    <s v=""/>
    <s v=""/>
    <s v="Ja"/>
    <n v="24.34"/>
    <n v="24.34"/>
    <n v="17.038"/>
  </r>
  <r>
    <x v="4"/>
    <x v="27"/>
    <x v="26"/>
    <n v="8"/>
    <n v="89.61"/>
    <n v="716.88"/>
    <n v="501.82"/>
    <n v="30"/>
    <x v="1"/>
    <s v=""/>
    <s v=""/>
    <s v="Ja"/>
    <n v="89.61"/>
    <n v="716.88"/>
    <n v="501.81599999999997"/>
  </r>
  <r>
    <x v="4"/>
    <x v="29"/>
    <x v="29"/>
    <n v="10"/>
    <n v="88.57"/>
    <n v="885.7"/>
    <n v="664.27"/>
    <n v="25"/>
    <x v="1"/>
    <s v=""/>
    <s v=""/>
    <s v="Ja"/>
    <n v="88.57"/>
    <n v="885.69999999999993"/>
    <n v="664.27499999999998"/>
  </r>
  <r>
    <x v="4"/>
    <x v="28"/>
    <x v="134"/>
    <n v="2"/>
    <n v="151.78"/>
    <n v="303.56"/>
    <n v="227.67"/>
    <n v="25"/>
    <x v="1"/>
    <s v=""/>
    <s v=""/>
    <s v="Ja"/>
    <n v="151.78"/>
    <n v="303.56"/>
    <n v="227.67"/>
  </r>
  <r>
    <x v="4"/>
    <x v="125"/>
    <x v="135"/>
    <n v="1"/>
    <n v="92.7"/>
    <n v="92.7"/>
    <n v="69.52"/>
    <n v="25"/>
    <x v="1"/>
    <s v=""/>
    <s v=""/>
    <s v="Ja"/>
    <n v="92.7"/>
    <n v="92.7"/>
    <n v="69.525000000000006"/>
  </r>
  <r>
    <x v="4"/>
    <x v="126"/>
    <x v="136"/>
    <n v="1"/>
    <n v="638.6"/>
    <n v="638.6"/>
    <n v="447.02"/>
    <n v="30"/>
    <x v="3"/>
    <n v="620"/>
    <s v="Prijs wijkt af"/>
    <s v="Ja"/>
    <n v="620"/>
    <n v="620"/>
    <n v="434"/>
  </r>
  <r>
    <x v="4"/>
    <x v="127"/>
    <x v="137"/>
    <n v="1"/>
    <n v="87.55"/>
    <n v="87.55"/>
    <n v="61.28"/>
    <n v="30"/>
    <x v="1"/>
    <s v=""/>
    <s v=""/>
    <s v="Ja"/>
    <n v="87.55"/>
    <n v="87.55"/>
    <n v="61.284999999999997"/>
  </r>
  <r>
    <x v="4"/>
    <x v="70"/>
    <x v="75"/>
    <n v="1"/>
    <n v="674.65"/>
    <n v="674.65"/>
    <n v="472.25"/>
    <n v="30"/>
    <x v="1"/>
    <s v=""/>
    <s v=""/>
    <s v="Ja"/>
    <n v="674.65"/>
    <n v="674.65"/>
    <n v="472.255"/>
  </r>
  <r>
    <x v="4"/>
    <x v="114"/>
    <x v="122"/>
    <n v="2"/>
    <n v="136"/>
    <n v="272"/>
    <n v="217.6"/>
    <n v="20"/>
    <x v="0"/>
    <n v="106.8625"/>
    <s v="Prijs wijkt af"/>
    <s v="Nee"/>
    <n v="106.8625"/>
    <n v="213.72499999999999"/>
    <n v="213.72499999999999"/>
  </r>
  <r>
    <x v="4"/>
    <x v="39"/>
    <x v="42"/>
    <n v="1"/>
    <n v="403.24"/>
    <n v="403.24"/>
    <n v="322.58999999999997"/>
    <n v="20"/>
    <x v="0"/>
    <n v="298.7"/>
    <s v="Prijs wijkt af"/>
    <s v="Nee"/>
    <n v="298.7"/>
    <n v="298.7"/>
    <n v="298.7"/>
  </r>
  <r>
    <x v="4"/>
    <x v="54"/>
    <x v="57"/>
    <n v="4"/>
    <n v="32.96"/>
    <n v="131.84"/>
    <n v="98.88"/>
    <n v="25"/>
    <x v="1"/>
    <s v=""/>
    <s v=""/>
    <s v="Ja"/>
    <n v="32.96"/>
    <n v="131.84"/>
    <n v="98.88"/>
  </r>
  <r>
    <x v="4"/>
    <x v="2"/>
    <x v="2"/>
    <n v="5"/>
    <n v="125.65"/>
    <n v="628.25"/>
    <n v="502.6"/>
    <n v="20"/>
    <x v="0"/>
    <n v="106.8625"/>
    <s v="Prijs wijkt af"/>
    <s v="Ja"/>
    <n v="106.8625"/>
    <n v="534.3125"/>
    <n v="427.45"/>
  </r>
  <r>
    <x v="4"/>
    <x v="44"/>
    <x v="47"/>
    <n v="1"/>
    <n v="175"/>
    <n v="175"/>
    <n v="140"/>
    <n v="20"/>
    <x v="0"/>
    <n v="106.8625"/>
    <s v="Prijs wijkt af"/>
    <s v="Nee"/>
    <n v="106.8625"/>
    <n v="106.8625"/>
    <n v="106.8625"/>
  </r>
  <r>
    <x v="4"/>
    <x v="2"/>
    <x v="2"/>
    <n v="12"/>
    <n v="125.65"/>
    <n v="1507.8"/>
    <n v="1206.24"/>
    <n v="20"/>
    <x v="0"/>
    <n v="106.8625"/>
    <s v="Prijs wijkt af"/>
    <s v="Ja"/>
    <n v="106.8625"/>
    <n v="1282.3499999999999"/>
    <n v="1025.8800000000001"/>
  </r>
  <r>
    <x v="4"/>
    <x v="6"/>
    <x v="6"/>
    <n v="3"/>
    <n v="52.88"/>
    <n v="158.63999999999999"/>
    <n v="118.98"/>
    <n v="25"/>
    <x v="1"/>
    <s v=""/>
    <s v=""/>
    <s v="Ja"/>
    <n v="52.88"/>
    <n v="158.64000000000001"/>
    <n v="118.98000000000002"/>
  </r>
  <r>
    <x v="4"/>
    <x v="114"/>
    <x v="122"/>
    <n v="3"/>
    <n v="136"/>
    <n v="408"/>
    <n v="326.39999999999998"/>
    <n v="20"/>
    <x v="0"/>
    <n v="106.8625"/>
    <s v="Prijs wijkt af"/>
    <s v="Nee"/>
    <n v="106.8625"/>
    <n v="320.58749999999998"/>
    <n v="320.58749999999998"/>
  </r>
  <r>
    <x v="4"/>
    <x v="44"/>
    <x v="47"/>
    <n v="1"/>
    <n v="175"/>
    <n v="175"/>
    <n v="140"/>
    <n v="20"/>
    <x v="0"/>
    <n v="106.8625"/>
    <s v="Prijs wijkt af"/>
    <s v="Nee"/>
    <n v="106.8625"/>
    <n v="106.8625"/>
    <n v="106.8625"/>
  </r>
  <r>
    <x v="4"/>
    <x v="44"/>
    <x v="47"/>
    <n v="76"/>
    <n v="175"/>
    <n v="13300"/>
    <n v="10640"/>
    <n v="20"/>
    <x v="0"/>
    <n v="106.8625"/>
    <s v="Prijs wijkt af"/>
    <s v="Nee"/>
    <n v="106.8625"/>
    <n v="8121.55"/>
    <n v="8121.55"/>
  </r>
  <r>
    <x v="4"/>
    <x v="54"/>
    <x v="57"/>
    <n v="49"/>
    <n v="32.96"/>
    <n v="1615.04"/>
    <n v="1211.28"/>
    <n v="25"/>
    <x v="1"/>
    <s v=""/>
    <s v=""/>
    <s v="Ja"/>
    <n v="32.96"/>
    <n v="1615.04"/>
    <n v="1211.28"/>
  </r>
  <r>
    <x v="4"/>
    <x v="61"/>
    <x v="64"/>
    <n v="68"/>
    <n v="45.32"/>
    <n v="3081.76"/>
    <n v="2311.3200000000002"/>
    <n v="25"/>
    <x v="1"/>
    <s v=""/>
    <s v=""/>
    <s v="Ja"/>
    <n v="45.32"/>
    <n v="3081.76"/>
    <n v="2311.3200000000002"/>
  </r>
  <r>
    <x v="4"/>
    <x v="69"/>
    <x v="81"/>
    <n v="2"/>
    <n v="48.93"/>
    <n v="97.86"/>
    <n v="73.39"/>
    <n v="25"/>
    <x v="1"/>
    <s v=""/>
    <s v=""/>
    <s v="Ja"/>
    <n v="48.93"/>
    <n v="97.86"/>
    <n v="73.394999999999996"/>
  </r>
  <r>
    <x v="4"/>
    <x v="128"/>
    <x v="138"/>
    <n v="20"/>
    <n v="47.25"/>
    <n v="0"/>
    <n v="0"/>
    <n v="0"/>
    <x v="1"/>
    <s v=""/>
    <s v=""/>
    <s v="Nvt"/>
    <n v="47.25"/>
    <n v="945"/>
    <n v="945"/>
  </r>
  <r>
    <x v="4"/>
    <x v="4"/>
    <x v="4"/>
    <n v="200"/>
    <n v="26.83"/>
    <n v="0"/>
    <n v="0"/>
    <n v="30"/>
    <x v="1"/>
    <s v=""/>
    <s v=""/>
    <s v="Ja"/>
    <n v="26.83"/>
    <n v="5366"/>
    <n v="3756.2"/>
  </r>
  <r>
    <x v="4"/>
    <x v="129"/>
    <x v="139"/>
    <n v="4"/>
    <n v="6"/>
    <n v="0"/>
    <n v="0"/>
    <n v="30"/>
    <x v="1"/>
    <s v=""/>
    <s v=""/>
    <s v="Ja"/>
    <n v="6"/>
    <n v="24"/>
    <n v="16.8"/>
  </r>
  <r>
    <x v="4"/>
    <x v="130"/>
    <x v="140"/>
    <n v="4"/>
    <n v="21"/>
    <n v="0"/>
    <n v="0"/>
    <n v="30"/>
    <x v="1"/>
    <s v=""/>
    <s v=""/>
    <s v="Ja"/>
    <n v="21"/>
    <n v="84"/>
    <n v="58.8"/>
  </r>
  <r>
    <x v="4"/>
    <x v="131"/>
    <x v="141"/>
    <n v="2"/>
    <n v="27.3"/>
    <n v="0"/>
    <n v="0"/>
    <n v="30"/>
    <x v="1"/>
    <s v=""/>
    <s v=""/>
    <s v="Ja"/>
    <n v="27.3"/>
    <n v="54.6"/>
    <n v="38.22"/>
  </r>
  <r>
    <x v="4"/>
    <x v="87"/>
    <x v="98"/>
    <n v="18"/>
    <n v="76.02"/>
    <n v="0"/>
    <n v="0"/>
    <n v="30"/>
    <x v="1"/>
    <s v=""/>
    <s v=""/>
    <s v="Ja"/>
    <n v="76.02"/>
    <n v="1368.36"/>
    <n v="957.85199999999998"/>
  </r>
  <r>
    <x v="4"/>
    <x v="44"/>
    <x v="47"/>
    <n v="26"/>
    <n v="175"/>
    <n v="4550"/>
    <n v="3640"/>
    <n v="20"/>
    <x v="0"/>
    <n v="106.8625"/>
    <s v="Prijs wijkt af"/>
    <s v="Nee"/>
    <n v="106.8625"/>
    <n v="2778.4249999999997"/>
    <n v="2778.4249999999997"/>
  </r>
  <r>
    <x v="4"/>
    <x v="74"/>
    <x v="142"/>
    <n v="6"/>
    <n v="18.03"/>
    <n v="108.18"/>
    <n v="81.13"/>
    <n v="25"/>
    <x v="1"/>
    <s v=""/>
    <s v=""/>
    <s v="Ja"/>
    <n v="18.03"/>
    <n v="108.18"/>
    <n v="81.135000000000005"/>
  </r>
  <r>
    <x v="4"/>
    <x v="54"/>
    <x v="57"/>
    <n v="12"/>
    <n v="32.96"/>
    <n v="395.52"/>
    <n v="296.64"/>
    <n v="25"/>
    <x v="1"/>
    <s v=""/>
    <s v=""/>
    <s v="Ja"/>
    <n v="32.96"/>
    <n v="395.52"/>
    <n v="296.64"/>
  </r>
  <r>
    <x v="4"/>
    <x v="44"/>
    <x v="47"/>
    <n v="11"/>
    <n v="175"/>
    <n v="1925"/>
    <n v="1540"/>
    <n v="20"/>
    <x v="0"/>
    <n v="106.8625"/>
    <s v="Prijs wijkt af"/>
    <s v="Nee"/>
    <n v="106.8625"/>
    <n v="1175.4875"/>
    <n v="1175.4875"/>
  </r>
  <r>
    <x v="4"/>
    <x v="54"/>
    <x v="57"/>
    <n v="9"/>
    <n v="32.96"/>
    <n v="296.64"/>
    <n v="222.48"/>
    <n v="25"/>
    <x v="1"/>
    <s v=""/>
    <s v=""/>
    <s v="Ja"/>
    <n v="32.96"/>
    <n v="296.64"/>
    <n v="222.48"/>
  </r>
  <r>
    <x v="4"/>
    <x v="61"/>
    <x v="64"/>
    <n v="4"/>
    <n v="45.32"/>
    <n v="181.28"/>
    <n v="135.96"/>
    <n v="25"/>
    <x v="1"/>
    <s v=""/>
    <s v=""/>
    <s v="Ja"/>
    <n v="45.32"/>
    <n v="181.28"/>
    <n v="135.96"/>
  </r>
  <r>
    <x v="4"/>
    <x v="37"/>
    <x v="40"/>
    <n v="1"/>
    <n v="690.67"/>
    <n v="690.67"/>
    <n v="552.54"/>
    <n v="20"/>
    <x v="0"/>
    <n v="458.35"/>
    <s v="Prijs wijkt af"/>
    <s v="Nee"/>
    <n v="458.35"/>
    <n v="458.35"/>
    <n v="458.35"/>
  </r>
  <r>
    <x v="4"/>
    <x v="3"/>
    <x v="3"/>
    <n v="6"/>
    <n v="29.35"/>
    <n v="176.1"/>
    <n v="132.07"/>
    <n v="25"/>
    <x v="1"/>
    <s v=""/>
    <s v=""/>
    <s v="Ja"/>
    <n v="29.35"/>
    <n v="176.10000000000002"/>
    <n v="132.07500000000002"/>
  </r>
  <r>
    <x v="4"/>
    <x v="3"/>
    <x v="3"/>
    <n v="5"/>
    <n v="29.35"/>
    <n v="146.75"/>
    <n v="110.06"/>
    <n v="25"/>
    <x v="1"/>
    <s v=""/>
    <s v=""/>
    <s v="Ja"/>
    <n v="29.35"/>
    <n v="146.75"/>
    <n v="110.0625"/>
  </r>
  <r>
    <x v="4"/>
    <x v="49"/>
    <x v="52"/>
    <n v="15"/>
    <n v="39.65"/>
    <n v="594.75"/>
    <n v="446.06"/>
    <n v="25"/>
    <x v="1"/>
    <s v=""/>
    <s v=""/>
    <s v="Ja"/>
    <n v="39.65"/>
    <n v="594.75"/>
    <n v="446.0625"/>
  </r>
  <r>
    <x v="4"/>
    <x v="57"/>
    <x v="60"/>
    <n v="5"/>
    <n v="66.95"/>
    <n v="334.75"/>
    <n v="251.06"/>
    <n v="25"/>
    <x v="1"/>
    <s v=""/>
    <s v=""/>
    <s v="Ja"/>
    <n v="66.95"/>
    <n v="334.75"/>
    <n v="251.0625"/>
  </r>
  <r>
    <x v="4"/>
    <x v="3"/>
    <x v="3"/>
    <n v="5"/>
    <n v="29.35"/>
    <n v="146.75"/>
    <n v="110.06"/>
    <n v="25"/>
    <x v="1"/>
    <s v=""/>
    <s v=""/>
    <s v="Ja"/>
    <n v="29.35"/>
    <n v="146.75"/>
    <n v="110.0625"/>
  </r>
  <r>
    <x v="4"/>
    <x v="3"/>
    <x v="3"/>
    <n v="3"/>
    <n v="29.35"/>
    <n v="88.05"/>
    <n v="66.040000000000006"/>
    <n v="25"/>
    <x v="1"/>
    <s v=""/>
    <s v=""/>
    <s v="Ja"/>
    <n v="29.35"/>
    <n v="88.050000000000011"/>
    <n v="66.037500000000009"/>
  </r>
  <r>
    <x v="4"/>
    <x v="54"/>
    <x v="57"/>
    <n v="4"/>
    <n v="32.96"/>
    <n v="131.84"/>
    <n v="98.88"/>
    <n v="25"/>
    <x v="1"/>
    <s v=""/>
    <s v=""/>
    <s v="Ja"/>
    <n v="32.96"/>
    <n v="131.84"/>
    <n v="98.88"/>
  </r>
  <r>
    <x v="4"/>
    <x v="132"/>
    <x v="143"/>
    <n v="3"/>
    <n v="0"/>
    <n v="0"/>
    <n v="0"/>
    <n v="0"/>
    <x v="1"/>
    <s v=""/>
    <s v=""/>
    <s v="Nvt"/>
    <n v="0"/>
    <n v="0"/>
    <n v="0"/>
  </r>
  <r>
    <x v="4"/>
    <x v="133"/>
    <x v="144"/>
    <n v="15"/>
    <n v="0"/>
    <n v="0"/>
    <n v="0"/>
    <n v="0"/>
    <x v="1"/>
    <s v=""/>
    <s v=""/>
    <s v="Nvt"/>
    <n v="0"/>
    <n v="0"/>
    <n v="0"/>
  </r>
  <r>
    <x v="4"/>
    <x v="118"/>
    <x v="126"/>
    <n v="20"/>
    <n v="0"/>
    <n v="0"/>
    <n v="0"/>
    <n v="0"/>
    <x v="1"/>
    <s v=""/>
    <s v=""/>
    <s v="Nvt"/>
    <n v="0"/>
    <n v="0"/>
    <n v="0"/>
  </r>
  <r>
    <x v="4"/>
    <x v="134"/>
    <x v="145"/>
    <n v="13"/>
    <n v="23.34"/>
    <n v="0"/>
    <n v="0"/>
    <n v="0"/>
    <x v="1"/>
    <s v=""/>
    <s v=""/>
    <s v="Nvt"/>
    <n v="23.34"/>
    <n v="303.42"/>
    <n v="303.42"/>
  </r>
  <r>
    <x v="4"/>
    <x v="135"/>
    <x v="146"/>
    <n v="13"/>
    <n v="23.34"/>
    <n v="0"/>
    <n v="0"/>
    <n v="0"/>
    <x v="1"/>
    <s v=""/>
    <s v=""/>
    <s v="Nvt"/>
    <n v="23.34"/>
    <n v="303.42"/>
    <n v="303.42"/>
  </r>
  <r>
    <x v="4"/>
    <x v="13"/>
    <x v="12"/>
    <n v="9"/>
    <n v="303.85000000000002"/>
    <n v="2734.65"/>
    <n v="1914.25"/>
    <n v="30"/>
    <x v="2"/>
    <n v="295"/>
    <s v="Prijs wijkt af"/>
    <s v="Ja"/>
    <n v="295"/>
    <n v="2655"/>
    <n v="1858.5"/>
  </r>
  <r>
    <x v="4"/>
    <x v="21"/>
    <x v="20"/>
    <n v="2"/>
    <n v="180.25"/>
    <n v="360.5"/>
    <n v="252.35"/>
    <n v="30"/>
    <x v="2"/>
    <n v="175"/>
    <s v="Prijs wijkt af"/>
    <s v="Ja"/>
    <n v="175"/>
    <n v="350"/>
    <n v="245"/>
  </r>
  <r>
    <x v="4"/>
    <x v="136"/>
    <x v="147"/>
    <n v="2"/>
    <n v="35.020000000000003"/>
    <n v="70.040000000000006"/>
    <n v="49.03"/>
    <n v="30"/>
    <x v="1"/>
    <s v=""/>
    <s v=""/>
    <s v="Ja"/>
    <n v="35.020000000000003"/>
    <n v="70.040000000000006"/>
    <n v="49.027999999999999"/>
  </r>
  <r>
    <x v="4"/>
    <x v="109"/>
    <x v="117"/>
    <n v="2"/>
    <n v="35.020000000000003"/>
    <n v="70.040000000000006"/>
    <n v="49.03"/>
    <n v="30"/>
    <x v="1"/>
    <s v=""/>
    <s v=""/>
    <s v="Ja"/>
    <n v="35.020000000000003"/>
    <n v="70.040000000000006"/>
    <n v="49.027999999999999"/>
  </r>
  <r>
    <x v="4"/>
    <x v="105"/>
    <x v="113"/>
    <n v="9"/>
    <n v="88.07"/>
    <n v="792.63"/>
    <n v="554.84"/>
    <n v="30"/>
    <x v="1"/>
    <s v=""/>
    <s v=""/>
    <s v="Ja"/>
    <n v="88.07"/>
    <n v="792.62999999999988"/>
    <n v="554.84099999999989"/>
  </r>
  <r>
    <x v="4"/>
    <x v="106"/>
    <x v="114"/>
    <n v="14"/>
    <n v="113.3"/>
    <n v="1586.2"/>
    <n v="1110.3399999999999"/>
    <n v="30"/>
    <x v="1"/>
    <s v=""/>
    <s v=""/>
    <s v="Ja"/>
    <n v="113.3"/>
    <n v="1586.2"/>
    <n v="1110.3399999999999"/>
  </r>
  <r>
    <x v="4"/>
    <x v="108"/>
    <x v="116"/>
    <n v="4"/>
    <n v="69.78"/>
    <n v="279.12"/>
    <n v="195.38"/>
    <n v="30"/>
    <x v="1"/>
    <s v=""/>
    <s v=""/>
    <s v="Ja"/>
    <n v="69.78"/>
    <n v="279.12"/>
    <n v="195.38400000000001"/>
  </r>
  <r>
    <x v="4"/>
    <x v="111"/>
    <x v="119"/>
    <n v="2"/>
    <n v="69.78"/>
    <n v="139.56"/>
    <n v="97.69"/>
    <n v="30"/>
    <x v="1"/>
    <s v=""/>
    <s v=""/>
    <s v="Ja"/>
    <n v="69.78"/>
    <n v="139.56"/>
    <n v="97.692000000000007"/>
  </r>
  <r>
    <x v="4"/>
    <x v="124"/>
    <x v="148"/>
    <n v="6"/>
    <n v="66.400000000000006"/>
    <n v="398.4"/>
    <n v="298.8"/>
    <n v="25"/>
    <x v="1"/>
    <s v=""/>
    <s v=""/>
    <s v="Ja"/>
    <n v="66.400000000000006"/>
    <n v="398.40000000000003"/>
    <n v="298.8"/>
  </r>
  <r>
    <x v="4"/>
    <x v="29"/>
    <x v="29"/>
    <n v="13"/>
    <n v="88.57"/>
    <n v="1151.4100000000001"/>
    <n v="863.56"/>
    <n v="25"/>
    <x v="1"/>
    <s v=""/>
    <s v=""/>
    <s v="Ja"/>
    <n v="88.57"/>
    <n v="1151.4099999999999"/>
    <n v="863.55749999999989"/>
  </r>
  <r>
    <x v="4"/>
    <x v="112"/>
    <x v="120"/>
    <n v="13"/>
    <n v="0"/>
    <n v="0"/>
    <n v="0"/>
    <n v="0"/>
    <x v="1"/>
    <s v=""/>
    <s v=""/>
    <s v="Nvt"/>
    <n v="0"/>
    <n v="0"/>
    <n v="0"/>
  </r>
  <r>
    <x v="4"/>
    <x v="29"/>
    <x v="29"/>
    <n v="3"/>
    <n v="88.57"/>
    <n v="265.70999999999998"/>
    <n v="199.28"/>
    <n v="25"/>
    <x v="1"/>
    <s v=""/>
    <s v=""/>
    <s v="Ja"/>
    <n v="88.57"/>
    <n v="265.70999999999998"/>
    <n v="199.2825"/>
  </r>
  <r>
    <x v="4"/>
    <x v="112"/>
    <x v="120"/>
    <n v="3"/>
    <n v="0"/>
    <n v="0"/>
    <n v="0"/>
    <n v="0"/>
    <x v="1"/>
    <s v=""/>
    <s v=""/>
    <s v="Nvt"/>
    <n v="0"/>
    <n v="0"/>
    <n v="0"/>
  </r>
  <r>
    <x v="4"/>
    <x v="137"/>
    <x v="134"/>
    <n v="10"/>
    <n v="151.78"/>
    <n v="1517.8"/>
    <n v="1138.3499999999999"/>
    <n v="25"/>
    <x v="1"/>
    <s v=""/>
    <s v=""/>
    <s v="Ja"/>
    <n v="151.78"/>
    <n v="1517.8"/>
    <n v="1138.3499999999999"/>
  </r>
  <r>
    <x v="4"/>
    <x v="138"/>
    <x v="149"/>
    <n v="1"/>
    <n v="95"/>
    <n v="95"/>
    <n v="95"/>
    <n v="0"/>
    <x v="1"/>
    <s v=""/>
    <s v=""/>
    <s v="Nvt"/>
    <n v="95"/>
    <n v="95"/>
    <n v="95"/>
  </r>
  <r>
    <x v="4"/>
    <x v="139"/>
    <x v="150"/>
    <n v="1"/>
    <n v="73.94"/>
    <n v="73.94"/>
    <n v="73.94"/>
    <n v="0"/>
    <x v="1"/>
    <s v=""/>
    <s v=""/>
    <s v="Nvt"/>
    <n v="73.94"/>
    <n v="73.94"/>
    <n v="73.94"/>
  </r>
  <r>
    <x v="4"/>
    <x v="69"/>
    <x v="73"/>
    <n v="2"/>
    <n v="48.93"/>
    <n v="97.86"/>
    <n v="73.39"/>
    <n v="25"/>
    <x v="1"/>
    <s v=""/>
    <s v=""/>
    <s v="Ja"/>
    <n v="48.93"/>
    <n v="97.86"/>
    <n v="73.394999999999996"/>
  </r>
  <r>
    <x v="4"/>
    <x v="140"/>
    <x v="151"/>
    <n v="1"/>
    <n v="169.64"/>
    <n v="169.64"/>
    <n v="118.75"/>
    <n v="30"/>
    <x v="1"/>
    <s v=""/>
    <s v=""/>
    <s v="Ja"/>
    <n v="169.64"/>
    <n v="169.64"/>
    <n v="118.74799999999999"/>
  </r>
  <r>
    <x v="4"/>
    <x v="141"/>
    <x v="152"/>
    <n v="4"/>
    <n v="98.21"/>
    <n v="392.84"/>
    <n v="274.99"/>
    <n v="30"/>
    <x v="1"/>
    <s v=""/>
    <s v=""/>
    <s v="Ja"/>
    <n v="98.21"/>
    <n v="392.84"/>
    <n v="274.988"/>
  </r>
  <r>
    <x v="4"/>
    <x v="141"/>
    <x v="153"/>
    <n v="4"/>
    <n v="44.64"/>
    <n v="178.56"/>
    <n v="124.99"/>
    <n v="30"/>
    <x v="1"/>
    <s v=""/>
    <s v=""/>
    <s v="Ja"/>
    <n v="44.64"/>
    <n v="178.56"/>
    <n v="124.992"/>
  </r>
  <r>
    <x v="4"/>
    <x v="141"/>
    <x v="154"/>
    <n v="1"/>
    <n v="13.39"/>
    <n v="13.39"/>
    <n v="9.3699999999999992"/>
    <n v="30"/>
    <x v="1"/>
    <s v=""/>
    <s v=""/>
    <s v="Ja"/>
    <n v="13.39"/>
    <n v="13.39"/>
    <n v="9.3730000000000011"/>
  </r>
  <r>
    <x v="4"/>
    <x v="141"/>
    <x v="155"/>
    <n v="1"/>
    <n v="4.46"/>
    <n v="4.46"/>
    <n v="3.12"/>
    <n v="30"/>
    <x v="1"/>
    <s v=""/>
    <s v=""/>
    <s v="Ja"/>
    <n v="4.46"/>
    <n v="4.46"/>
    <n v="3.1219999999999999"/>
  </r>
  <r>
    <x v="4"/>
    <x v="141"/>
    <x v="156"/>
    <n v="8"/>
    <n v="89.28"/>
    <n v="714.24"/>
    <n v="499.97"/>
    <n v="30"/>
    <x v="1"/>
    <s v=""/>
    <s v=""/>
    <s v="Ja"/>
    <n v="89.28"/>
    <n v="714.24"/>
    <n v="499.96800000000002"/>
  </r>
  <r>
    <x v="4"/>
    <x v="141"/>
    <x v="157"/>
    <n v="2"/>
    <n v="89.28"/>
    <n v="178.56"/>
    <n v="124.99"/>
    <n v="30"/>
    <x v="1"/>
    <s v=""/>
    <s v=""/>
    <s v="Ja"/>
    <n v="89.28"/>
    <n v="178.56"/>
    <n v="124.992"/>
  </r>
  <r>
    <x v="4"/>
    <x v="141"/>
    <x v="158"/>
    <n v="2"/>
    <n v="44.64"/>
    <n v="89.28"/>
    <n v="62.5"/>
    <n v="30"/>
    <x v="1"/>
    <s v=""/>
    <s v=""/>
    <s v="Ja"/>
    <n v="44.64"/>
    <n v="89.28"/>
    <n v="62.496000000000002"/>
  </r>
  <r>
    <x v="4"/>
    <x v="141"/>
    <x v="159"/>
    <n v="1"/>
    <n v="100"/>
    <n v="100"/>
    <n v="70"/>
    <n v="30"/>
    <x v="1"/>
    <s v=""/>
    <s v=""/>
    <s v="Ja"/>
    <n v="100"/>
    <n v="100"/>
    <n v="70"/>
  </r>
  <r>
    <x v="4"/>
    <x v="141"/>
    <x v="160"/>
    <n v="1"/>
    <n v="3000"/>
    <n v="3000"/>
    <n v="2100"/>
    <n v="30"/>
    <x v="1"/>
    <s v=""/>
    <s v=""/>
    <s v="Ja"/>
    <n v="3000"/>
    <n v="3000"/>
    <n v="2100"/>
  </r>
  <r>
    <x v="4"/>
    <x v="141"/>
    <x v="161"/>
    <n v="1"/>
    <n v="715.55"/>
    <n v="715.55"/>
    <n v="500.88"/>
    <n v="30"/>
    <x v="1"/>
    <s v=""/>
    <s v=""/>
    <s v="Ja"/>
    <n v="715.55"/>
    <n v="715.55"/>
    <n v="500.88499999999999"/>
  </r>
  <r>
    <x v="4"/>
    <x v="141"/>
    <x v="162"/>
    <n v="1"/>
    <n v="599.44000000000005"/>
    <n v="599.44000000000005"/>
    <n v="419.61"/>
    <n v="30"/>
    <x v="1"/>
    <s v=""/>
    <s v=""/>
    <s v="Ja"/>
    <n v="599.44000000000005"/>
    <n v="599.44000000000005"/>
    <n v="419.608"/>
  </r>
  <r>
    <x v="4"/>
    <x v="141"/>
    <x v="163"/>
    <n v="1"/>
    <n v="50"/>
    <n v="50"/>
    <n v="35"/>
    <n v="30"/>
    <x v="1"/>
    <s v=""/>
    <s v=""/>
    <s v="Ja"/>
    <n v="50"/>
    <n v="50"/>
    <n v="35"/>
  </r>
  <r>
    <x v="4"/>
    <x v="142"/>
    <x v="164"/>
    <n v="1"/>
    <n v="123.67"/>
    <n v="123.67"/>
    <n v="86.57"/>
    <n v="30"/>
    <x v="1"/>
    <s v=""/>
    <s v=""/>
    <s v="Ja"/>
    <n v="123.67"/>
    <n v="123.67"/>
    <n v="86.569000000000003"/>
  </r>
  <r>
    <x v="4"/>
    <x v="143"/>
    <x v="165"/>
    <n v="1"/>
    <n v="272.95"/>
    <n v="272.95"/>
    <n v="191.06"/>
    <n v="30"/>
    <x v="1"/>
    <s v=""/>
    <s v=""/>
    <s v="Ja"/>
    <n v="272.95"/>
    <n v="272.95"/>
    <n v="191.065"/>
  </r>
  <r>
    <x v="4"/>
    <x v="141"/>
    <x v="166"/>
    <n v="1"/>
    <n v="89.28"/>
    <n v="89.28"/>
    <n v="62.5"/>
    <n v="30"/>
    <x v="1"/>
    <s v=""/>
    <s v=""/>
    <s v="Ja"/>
    <n v="89.28"/>
    <n v="89.28"/>
    <n v="62.496000000000002"/>
  </r>
  <r>
    <x v="4"/>
    <x v="141"/>
    <x v="167"/>
    <n v="1"/>
    <n v="53.57"/>
    <n v="53.57"/>
    <n v="37.5"/>
    <n v="30"/>
    <x v="1"/>
    <s v=""/>
    <s v=""/>
    <s v="Ja"/>
    <n v="53.57"/>
    <n v="53.57"/>
    <n v="37.499000000000002"/>
  </r>
  <r>
    <x v="4"/>
    <x v="141"/>
    <x v="168"/>
    <n v="2"/>
    <n v="160.71"/>
    <n v="321.42"/>
    <n v="224.99"/>
    <n v="30"/>
    <x v="1"/>
    <s v=""/>
    <s v=""/>
    <s v="Ja"/>
    <n v="160.71"/>
    <n v="321.42"/>
    <n v="224.99400000000003"/>
  </r>
  <r>
    <x v="4"/>
    <x v="141"/>
    <x v="169"/>
    <n v="1"/>
    <n v="13.39"/>
    <n v="13.39"/>
    <n v="9.3699999999999992"/>
    <n v="30"/>
    <x v="1"/>
    <s v=""/>
    <s v=""/>
    <s v="Ja"/>
    <n v="13.39"/>
    <n v="13.39"/>
    <n v="9.3730000000000011"/>
  </r>
  <r>
    <x v="4"/>
    <x v="141"/>
    <x v="170"/>
    <n v="1"/>
    <n v="45"/>
    <n v="45"/>
    <n v="31.5"/>
    <n v="30"/>
    <x v="1"/>
    <s v=""/>
    <s v=""/>
    <s v="Ja"/>
    <n v="45"/>
    <n v="45"/>
    <n v="31.5"/>
  </r>
  <r>
    <x v="4"/>
    <x v="141"/>
    <x v="171"/>
    <n v="1"/>
    <n v="45"/>
    <n v="45"/>
    <n v="31.5"/>
    <n v="30"/>
    <x v="1"/>
    <s v=""/>
    <s v=""/>
    <s v="Ja"/>
    <n v="45"/>
    <n v="45"/>
    <n v="31.5"/>
  </r>
  <r>
    <x v="4"/>
    <x v="140"/>
    <x v="172"/>
    <n v="1"/>
    <n v="333"/>
    <n v="333"/>
    <n v="233.1"/>
    <n v="30"/>
    <x v="1"/>
    <s v=""/>
    <s v=""/>
    <s v="Ja"/>
    <n v="333"/>
    <n v="333"/>
    <n v="233.1"/>
  </r>
  <r>
    <x v="4"/>
    <x v="141"/>
    <x v="173"/>
    <n v="1"/>
    <n v="100"/>
    <n v="100"/>
    <n v="70"/>
    <n v="30"/>
    <x v="1"/>
    <s v=""/>
    <s v=""/>
    <s v="Ja"/>
    <n v="100"/>
    <n v="100"/>
    <n v="70"/>
  </r>
  <r>
    <x v="4"/>
    <x v="46"/>
    <x v="49"/>
    <n v="1"/>
    <n v="355.35"/>
    <n v="355.35"/>
    <n v="248.74"/>
    <n v="30"/>
    <x v="3"/>
    <n v="345"/>
    <s v="Prijs wijkt af"/>
    <s v="Ja"/>
    <n v="345"/>
    <n v="345"/>
    <n v="241.5"/>
  </r>
  <r>
    <x v="4"/>
    <x v="144"/>
    <x v="129"/>
    <n v="1"/>
    <n v="65"/>
    <n v="65"/>
    <n v="45.5"/>
    <n v="30"/>
    <x v="1"/>
    <s v=""/>
    <s v=""/>
    <s v="Ja"/>
    <n v="65"/>
    <n v="65"/>
    <n v="45.5"/>
  </r>
  <r>
    <x v="4"/>
    <x v="37"/>
    <x v="40"/>
    <n v="1"/>
    <n v="690.67"/>
    <n v="690.67"/>
    <n v="552.54"/>
    <n v="20"/>
    <x v="0"/>
    <n v="458.35"/>
    <s v="Prijs wijkt af"/>
    <s v="Nee"/>
    <n v="458.35"/>
    <n v="458.35"/>
    <n v="458.35"/>
  </r>
  <r>
    <x v="4"/>
    <x v="113"/>
    <x v="121"/>
    <n v="2"/>
    <n v="56.65"/>
    <n v="113.3"/>
    <n v="84.97"/>
    <n v="25"/>
    <x v="1"/>
    <s v=""/>
    <s v=""/>
    <s v="Ja"/>
    <n v="56.65"/>
    <n v="113.3"/>
    <n v="84.974999999999994"/>
  </r>
  <r>
    <x v="4"/>
    <x v="77"/>
    <x v="85"/>
    <n v="2"/>
    <n v="133.9"/>
    <n v="267.8"/>
    <n v="187.46"/>
    <n v="30"/>
    <x v="2"/>
    <n v="130"/>
    <s v="Prijs wijkt af"/>
    <s v="Ja"/>
    <n v="130"/>
    <n v="260"/>
    <n v="182"/>
  </r>
  <r>
    <x v="4"/>
    <x v="21"/>
    <x v="20"/>
    <n v="1"/>
    <n v="180.25"/>
    <n v="180.25"/>
    <n v="126.17"/>
    <n v="30"/>
    <x v="2"/>
    <n v="175"/>
    <s v="Prijs wijkt af"/>
    <s v="Ja"/>
    <n v="175"/>
    <n v="175"/>
    <n v="122.5"/>
  </r>
  <r>
    <x v="4"/>
    <x v="126"/>
    <x v="136"/>
    <n v="1"/>
    <n v="638.6"/>
    <n v="638.6"/>
    <n v="447.02"/>
    <n v="30"/>
    <x v="3"/>
    <n v="620"/>
    <s v="Prijs wijkt af"/>
    <s v="Ja"/>
    <n v="620"/>
    <n v="620"/>
    <n v="434"/>
  </r>
  <r>
    <x v="4"/>
    <x v="127"/>
    <x v="137"/>
    <n v="1"/>
    <n v="87.55"/>
    <n v="87.55"/>
    <n v="61.28"/>
    <n v="30"/>
    <x v="1"/>
    <s v=""/>
    <s v=""/>
    <s v="Ja"/>
    <n v="87.55"/>
    <n v="87.55"/>
    <n v="61.284999999999997"/>
  </r>
  <r>
    <x v="4"/>
    <x v="145"/>
    <x v="174"/>
    <n v="1"/>
    <n v="907.47"/>
    <n v="907.47"/>
    <n v="725.98"/>
    <n v="20"/>
    <x v="0"/>
    <n v="585"/>
    <s v="Prijs wijkt af"/>
    <s v="Nee"/>
    <n v="585"/>
    <n v="585"/>
    <n v="585"/>
  </r>
  <r>
    <x v="4"/>
    <x v="64"/>
    <x v="67"/>
    <n v="1"/>
    <n v="77.25"/>
    <n v="77.25"/>
    <n v="57.94"/>
    <n v="25"/>
    <x v="1"/>
    <s v=""/>
    <s v=""/>
    <s v="Ja"/>
    <n v="77.25"/>
    <n v="77.25"/>
    <n v="57.9375"/>
  </r>
  <r>
    <x v="4"/>
    <x v="3"/>
    <x v="3"/>
    <n v="4"/>
    <n v="29.35"/>
    <n v="117.4"/>
    <n v="88.05"/>
    <n v="25"/>
    <x v="1"/>
    <s v=""/>
    <s v=""/>
    <s v="Ja"/>
    <n v="29.35"/>
    <n v="117.4"/>
    <n v="88.05"/>
  </r>
  <r>
    <x v="4"/>
    <x v="49"/>
    <x v="52"/>
    <n v="4"/>
    <n v="39.65"/>
    <n v="158.6"/>
    <n v="118.95"/>
    <n v="25"/>
    <x v="1"/>
    <s v=""/>
    <s v=""/>
    <s v="Ja"/>
    <n v="39.65"/>
    <n v="158.6"/>
    <n v="118.95"/>
  </r>
  <r>
    <x v="4"/>
    <x v="4"/>
    <x v="4"/>
    <n v="10"/>
    <n v="26.83"/>
    <n v="0"/>
    <n v="0"/>
    <n v="30"/>
    <x v="1"/>
    <s v=""/>
    <s v=""/>
    <s v="Ja"/>
    <n v="26.83"/>
    <n v="268.29999999999995"/>
    <n v="187.80999999999997"/>
  </r>
  <r>
    <x v="4"/>
    <x v="54"/>
    <x v="57"/>
    <n v="1"/>
    <n v="32.96"/>
    <n v="32.96"/>
    <n v="24.72"/>
    <n v="25"/>
    <x v="1"/>
    <s v=""/>
    <s v=""/>
    <s v="Ja"/>
    <n v="32.96"/>
    <n v="32.96"/>
    <n v="24.72"/>
  </r>
  <r>
    <x v="4"/>
    <x v="61"/>
    <x v="64"/>
    <n v="1"/>
    <n v="45.32"/>
    <n v="45.32"/>
    <n v="33.99"/>
    <n v="25"/>
    <x v="1"/>
    <s v=""/>
    <s v=""/>
    <s v="Ja"/>
    <n v="45.32"/>
    <n v="45.32"/>
    <n v="33.99"/>
  </r>
  <r>
    <x v="4"/>
    <x v="39"/>
    <x v="42"/>
    <n v="1"/>
    <n v="403.24"/>
    <n v="403.24"/>
    <n v="322.58999999999997"/>
    <n v="20"/>
    <x v="0"/>
    <n v="298.7"/>
    <s v="Prijs wijkt af"/>
    <s v="Nee"/>
    <n v="298.7"/>
    <n v="298.7"/>
    <n v="298.7"/>
  </r>
  <r>
    <x v="4"/>
    <x v="71"/>
    <x v="77"/>
    <n v="53"/>
    <n v="30.9"/>
    <n v="1637.7"/>
    <n v="1228.27"/>
    <n v="25"/>
    <x v="1"/>
    <s v=""/>
    <s v=""/>
    <s v="Ja"/>
    <n v="30.9"/>
    <n v="1637.6999999999998"/>
    <n v="1228.2749999999999"/>
  </r>
  <r>
    <x v="4"/>
    <x v="113"/>
    <x v="121"/>
    <n v="2"/>
    <n v="56.65"/>
    <n v="113.3"/>
    <n v="84.97"/>
    <n v="25"/>
    <x v="1"/>
    <s v=""/>
    <s v=""/>
    <s v="Ja"/>
    <n v="56.65"/>
    <n v="113.3"/>
    <n v="84.974999999999994"/>
  </r>
  <r>
    <x v="4"/>
    <x v="146"/>
    <x v="175"/>
    <n v="6"/>
    <n v="13"/>
    <n v="0"/>
    <n v="0"/>
    <n v="30"/>
    <x v="1"/>
    <s v=""/>
    <s v=""/>
    <s v="Ja"/>
    <n v="13"/>
    <n v="78"/>
    <n v="54.6"/>
  </r>
  <r>
    <x v="4"/>
    <x v="13"/>
    <x v="12"/>
    <n v="12"/>
    <n v="303.85000000000002"/>
    <n v="3646.2"/>
    <n v="2552.34"/>
    <n v="30"/>
    <x v="2"/>
    <n v="295"/>
    <s v="Prijs wijkt af"/>
    <s v="Ja"/>
    <n v="295"/>
    <n v="3540"/>
    <n v="2478"/>
  </r>
  <r>
    <x v="4"/>
    <x v="18"/>
    <x v="17"/>
    <n v="2"/>
    <n v="144.19999999999999"/>
    <n v="288.39999999999998"/>
    <n v="201.88"/>
    <n v="30"/>
    <x v="2"/>
    <n v="140"/>
    <s v="Prijs wijkt af"/>
    <s v="Ja"/>
    <n v="140"/>
    <n v="280"/>
    <n v="196"/>
  </r>
  <r>
    <x v="4"/>
    <x v="21"/>
    <x v="20"/>
    <n v="1"/>
    <n v="180.25"/>
    <n v="180.25"/>
    <n v="126.17"/>
    <n v="30"/>
    <x v="2"/>
    <n v="175"/>
    <s v="Prijs wijkt af"/>
    <s v="Ja"/>
    <n v="175"/>
    <n v="175"/>
    <n v="122.5"/>
  </r>
  <r>
    <x v="4"/>
    <x v="136"/>
    <x v="147"/>
    <n v="1"/>
    <n v="35.020000000000003"/>
    <n v="35.020000000000003"/>
    <n v="24.51"/>
    <n v="30"/>
    <x v="1"/>
    <s v=""/>
    <s v=""/>
    <s v="Ja"/>
    <n v="35.020000000000003"/>
    <n v="35.020000000000003"/>
    <n v="24.513999999999999"/>
  </r>
  <r>
    <x v="4"/>
    <x v="109"/>
    <x v="117"/>
    <n v="4"/>
    <n v="35.020000000000003"/>
    <n v="140.08000000000001"/>
    <n v="98.06"/>
    <n v="30"/>
    <x v="1"/>
    <s v=""/>
    <s v=""/>
    <s v="Ja"/>
    <n v="35.020000000000003"/>
    <n v="140.08000000000001"/>
    <n v="98.055999999999997"/>
  </r>
  <r>
    <x v="4"/>
    <x v="147"/>
    <x v="176"/>
    <n v="3"/>
    <n v="35.020000000000003"/>
    <n v="105.06"/>
    <n v="73.540000000000006"/>
    <n v="30"/>
    <x v="1"/>
    <s v=""/>
    <s v=""/>
    <s v="Ja"/>
    <n v="35.020000000000003"/>
    <n v="105.06"/>
    <n v="73.542000000000002"/>
  </r>
  <r>
    <x v="4"/>
    <x v="107"/>
    <x v="115"/>
    <n v="5"/>
    <n v="52.79"/>
    <n v="263.95"/>
    <n v="184.76"/>
    <n v="30"/>
    <x v="1"/>
    <s v=""/>
    <s v=""/>
    <s v="Ja"/>
    <n v="52.79"/>
    <n v="263.95"/>
    <n v="184.76499999999999"/>
  </r>
  <r>
    <x v="4"/>
    <x v="106"/>
    <x v="114"/>
    <n v="31"/>
    <n v="113.3"/>
    <n v="3512.3"/>
    <n v="2458.61"/>
    <n v="30"/>
    <x v="1"/>
    <s v=""/>
    <s v=""/>
    <s v="Ja"/>
    <n v="113.3"/>
    <n v="3512.2999999999997"/>
    <n v="2458.6099999999997"/>
  </r>
  <r>
    <x v="4"/>
    <x v="108"/>
    <x v="116"/>
    <n v="2"/>
    <n v="69.78"/>
    <n v="139.56"/>
    <n v="97.69"/>
    <n v="30"/>
    <x v="1"/>
    <s v=""/>
    <s v=""/>
    <s v="Ja"/>
    <n v="69.78"/>
    <n v="139.56"/>
    <n v="97.692000000000007"/>
  </r>
  <r>
    <x v="4"/>
    <x v="111"/>
    <x v="119"/>
    <n v="1"/>
    <n v="69.78"/>
    <n v="69.78"/>
    <n v="48.85"/>
    <n v="30"/>
    <x v="1"/>
    <s v=""/>
    <s v=""/>
    <s v="Ja"/>
    <n v="69.78"/>
    <n v="69.78"/>
    <n v="48.846000000000004"/>
  </r>
  <r>
    <x v="4"/>
    <x v="29"/>
    <x v="29"/>
    <n v="46"/>
    <n v="88.57"/>
    <n v="4074.22"/>
    <n v="3055.66"/>
    <n v="25"/>
    <x v="1"/>
    <s v=""/>
    <s v=""/>
    <s v="Ja"/>
    <n v="88.57"/>
    <n v="4074.22"/>
    <n v="3055.665"/>
  </r>
  <r>
    <x v="4"/>
    <x v="112"/>
    <x v="120"/>
    <n v="46"/>
    <n v="0"/>
    <n v="0"/>
    <n v="0"/>
    <n v="0"/>
    <x v="1"/>
    <s v=""/>
    <s v=""/>
    <s v="Nvt"/>
    <n v="0"/>
    <n v="0"/>
    <n v="0"/>
  </r>
  <r>
    <x v="4"/>
    <x v="46"/>
    <x v="49"/>
    <n v="1"/>
    <n v="355.35"/>
    <n v="355.35"/>
    <n v="248.74"/>
    <n v="30"/>
    <x v="3"/>
    <n v="345"/>
    <s v="Prijs wijkt af"/>
    <s v="Ja"/>
    <n v="345"/>
    <n v="345"/>
    <n v="241.5"/>
  </r>
  <r>
    <x v="4"/>
    <x v="144"/>
    <x v="129"/>
    <n v="1"/>
    <n v="65"/>
    <n v="65"/>
    <n v="45.5"/>
    <n v="30"/>
    <x v="1"/>
    <s v=""/>
    <s v=""/>
    <s v="Ja"/>
    <n v="65"/>
    <n v="65"/>
    <n v="45.5"/>
  </r>
  <r>
    <x v="4"/>
    <x v="70"/>
    <x v="75"/>
    <n v="1"/>
    <n v="674.65"/>
    <n v="674.65"/>
    <n v="472.25"/>
    <n v="30"/>
    <x v="1"/>
    <s v=""/>
    <s v=""/>
    <s v="Ja"/>
    <n v="674.65"/>
    <n v="674.65"/>
    <n v="472.255"/>
  </r>
  <r>
    <x v="4"/>
    <x v="65"/>
    <x v="68"/>
    <n v="1"/>
    <n v="521.69000000000005"/>
    <n v="521.69000000000005"/>
    <n v="417.35"/>
    <n v="20"/>
    <x v="0"/>
    <n v="417.15"/>
    <s v="Prijs wijkt af"/>
    <s v="Nee"/>
    <n v="417.15"/>
    <n v="417.15"/>
    <n v="417.15"/>
  </r>
  <r>
    <x v="4"/>
    <x v="45"/>
    <x v="48"/>
    <n v="1"/>
    <n v="416.72"/>
    <n v="416.72"/>
    <n v="333.38"/>
    <n v="20"/>
    <x v="0"/>
    <n v="329.6"/>
    <s v="Prijs wijkt af"/>
    <s v="Nee"/>
    <n v="329.6"/>
    <n v="329.6"/>
    <n v="329.6"/>
  </r>
  <r>
    <x v="4"/>
    <x v="31"/>
    <x v="34"/>
    <n v="2"/>
    <n v="164.8"/>
    <n v="329.6"/>
    <n v="263.68"/>
    <n v="20"/>
    <x v="0"/>
    <n v="106.8625"/>
    <s v="Prijs wijkt af"/>
    <s v="Nee"/>
    <n v="106.8625"/>
    <n v="213.72499999999999"/>
    <n v="213.72499999999999"/>
  </r>
  <r>
    <x v="4"/>
    <x v="2"/>
    <x v="2"/>
    <n v="4"/>
    <n v="125.65"/>
    <n v="502.6"/>
    <n v="402.08"/>
    <n v="20"/>
    <x v="0"/>
    <n v="106.8625"/>
    <s v="Prijs wijkt af"/>
    <s v="Ja"/>
    <n v="106.8625"/>
    <n v="427.45"/>
    <n v="341.96"/>
  </r>
  <r>
    <x v="4"/>
    <x v="3"/>
    <x v="3"/>
    <n v="8"/>
    <n v="29.35"/>
    <n v="234.8"/>
    <n v="176.1"/>
    <n v="25"/>
    <x v="1"/>
    <s v=""/>
    <s v=""/>
    <s v="Ja"/>
    <n v="29.35"/>
    <n v="234.8"/>
    <n v="176.1"/>
  </r>
  <r>
    <x v="4"/>
    <x v="44"/>
    <x v="47"/>
    <n v="2"/>
    <n v="175"/>
    <n v="350"/>
    <n v="280"/>
    <n v="20"/>
    <x v="0"/>
    <n v="106.8625"/>
    <s v="Prijs wijkt af"/>
    <s v="Nee"/>
    <n v="106.8625"/>
    <n v="213.72499999999999"/>
    <n v="213.72499999999999"/>
  </r>
  <r>
    <x v="4"/>
    <x v="54"/>
    <x v="57"/>
    <n v="4"/>
    <n v="32.96"/>
    <n v="131.84"/>
    <n v="98.88"/>
    <n v="25"/>
    <x v="1"/>
    <s v=""/>
    <s v=""/>
    <s v="Ja"/>
    <n v="32.96"/>
    <n v="131.84"/>
    <n v="98.88"/>
  </r>
  <r>
    <x v="4"/>
    <x v="13"/>
    <x v="12"/>
    <n v="10"/>
    <n v="303.85000000000002"/>
    <n v="3038.5"/>
    <n v="2126.9499999999998"/>
    <n v="30"/>
    <x v="2"/>
    <n v="295"/>
    <s v="Prijs wijkt af"/>
    <s v="Ja"/>
    <n v="295"/>
    <n v="2950"/>
    <n v="2065"/>
  </r>
  <r>
    <x v="4"/>
    <x v="78"/>
    <x v="87"/>
    <n v="3"/>
    <n v="128.75"/>
    <n v="386.25"/>
    <n v="386.25"/>
    <n v="0"/>
    <x v="1"/>
    <s v=""/>
    <s v=""/>
    <s v="Nvt"/>
    <n v="128.75"/>
    <n v="386.25"/>
    <n v="386.25"/>
  </r>
  <r>
    <x v="4"/>
    <x v="30"/>
    <x v="33"/>
    <n v="1"/>
    <n v="200.85"/>
    <n v="200.85"/>
    <n v="140.59"/>
    <n v="30"/>
    <x v="2"/>
    <n v="195"/>
    <s v="Prijs wijkt af"/>
    <s v="Ja"/>
    <n v="195"/>
    <n v="195"/>
    <n v="136.5"/>
  </r>
  <r>
    <x v="4"/>
    <x v="21"/>
    <x v="20"/>
    <n v="1"/>
    <n v="180.25"/>
    <n v="180.25"/>
    <n v="126.17"/>
    <n v="30"/>
    <x v="2"/>
    <n v="175"/>
    <s v="Prijs wijkt af"/>
    <s v="Ja"/>
    <n v="175"/>
    <n v="175"/>
    <n v="122.5"/>
  </r>
  <r>
    <x v="4"/>
    <x v="81"/>
    <x v="92"/>
    <n v="3"/>
    <n v="29.87"/>
    <n v="89.61"/>
    <n v="62.73"/>
    <n v="30"/>
    <x v="1"/>
    <s v=""/>
    <s v=""/>
    <s v="Ja"/>
    <n v="29.87"/>
    <n v="89.61"/>
    <n v="62.726999999999997"/>
  </r>
  <r>
    <x v="4"/>
    <x v="80"/>
    <x v="91"/>
    <n v="2"/>
    <n v="59.74"/>
    <n v="119.48"/>
    <n v="83.64"/>
    <n v="30"/>
    <x v="1"/>
    <s v=""/>
    <s v=""/>
    <s v="Ja"/>
    <n v="59.74"/>
    <n v="119.48"/>
    <n v="83.63600000000001"/>
  </r>
  <r>
    <x v="4"/>
    <x v="27"/>
    <x v="26"/>
    <n v="26"/>
    <n v="89.61"/>
    <n v="2329.86"/>
    <n v="1630.9"/>
    <n v="30"/>
    <x v="1"/>
    <s v=""/>
    <s v=""/>
    <s v="Ja"/>
    <n v="89.61"/>
    <n v="2329.86"/>
    <n v="1630.902"/>
  </r>
  <r>
    <x v="4"/>
    <x v="83"/>
    <x v="94"/>
    <n v="4"/>
    <n v="44.29"/>
    <n v="177.16"/>
    <n v="124.01"/>
    <n v="30"/>
    <x v="1"/>
    <s v=""/>
    <s v=""/>
    <s v="Ja"/>
    <n v="44.29"/>
    <n v="177.16"/>
    <n v="124.01199999999999"/>
  </r>
  <r>
    <x v="4"/>
    <x v="148"/>
    <x v="177"/>
    <n v="2"/>
    <n v="44.29"/>
    <n v="88.58"/>
    <n v="62.01"/>
    <n v="30"/>
    <x v="1"/>
    <s v=""/>
    <s v=""/>
    <s v="Ja"/>
    <n v="44.29"/>
    <n v="88.58"/>
    <n v="62.005999999999993"/>
  </r>
  <r>
    <x v="4"/>
    <x v="29"/>
    <x v="29"/>
    <n v="40"/>
    <n v="88.57"/>
    <n v="3542.8"/>
    <n v="2657.1"/>
    <n v="25"/>
    <x v="1"/>
    <s v=""/>
    <s v=""/>
    <s v="Ja"/>
    <n v="88.57"/>
    <n v="3542.7999999999997"/>
    <n v="2657.1"/>
  </r>
  <r>
    <x v="4"/>
    <x v="149"/>
    <x v="30"/>
    <n v="10"/>
    <n v="83.26"/>
    <n v="832.6"/>
    <n v="624.45000000000005"/>
    <n v="25"/>
    <x v="1"/>
    <s v=""/>
    <s v=""/>
    <s v="Ja"/>
    <n v="83.26"/>
    <n v="832.6"/>
    <n v="624.45000000000005"/>
  </r>
  <r>
    <x v="4"/>
    <x v="28"/>
    <x v="178"/>
    <n v="2"/>
    <n v="151.78"/>
    <n v="303.56"/>
    <n v="227.67"/>
    <n v="25"/>
    <x v="1"/>
    <s v=""/>
    <s v=""/>
    <s v="Ja"/>
    <n v="151.78"/>
    <n v="303.56"/>
    <n v="227.67"/>
  </r>
  <r>
    <x v="4"/>
    <x v="125"/>
    <x v="135"/>
    <n v="1"/>
    <n v="92.7"/>
    <n v="92.7"/>
    <n v="69.52"/>
    <n v="25"/>
    <x v="1"/>
    <s v=""/>
    <s v=""/>
    <s v="Ja"/>
    <n v="92.7"/>
    <n v="92.7"/>
    <n v="69.525000000000006"/>
  </r>
  <r>
    <x v="4"/>
    <x v="150"/>
    <x v="179"/>
    <n v="1"/>
    <n v="0"/>
    <n v="0"/>
    <n v="0"/>
    <n v="0"/>
    <x v="1"/>
    <s v=""/>
    <s v=""/>
    <s v="Nvt"/>
    <n v="0"/>
    <n v="0"/>
    <n v="0"/>
  </r>
  <r>
    <x v="4"/>
    <x v="151"/>
    <x v="180"/>
    <n v="1"/>
    <n v="0"/>
    <n v="0"/>
    <n v="0"/>
    <n v="0"/>
    <x v="1"/>
    <s v=""/>
    <s v=""/>
    <s v="Nvt"/>
    <n v="0"/>
    <n v="0"/>
    <n v="0"/>
  </r>
  <r>
    <x v="4"/>
    <x v="132"/>
    <x v="143"/>
    <n v="1"/>
    <n v="0"/>
    <n v="0"/>
    <n v="0"/>
    <n v="0"/>
    <x v="1"/>
    <s v=""/>
    <s v=""/>
    <s v="Nvt"/>
    <n v="0"/>
    <n v="0"/>
    <n v="0"/>
  </r>
  <r>
    <x v="4"/>
    <x v="133"/>
    <x v="144"/>
    <n v="1"/>
    <n v="0"/>
    <n v="0"/>
    <n v="0"/>
    <n v="0"/>
    <x v="1"/>
    <s v=""/>
    <s v=""/>
    <s v="Nvt"/>
    <n v="0"/>
    <n v="0"/>
    <n v="0"/>
  </r>
  <r>
    <x v="4"/>
    <x v="119"/>
    <x v="127"/>
    <n v="1"/>
    <n v="0"/>
    <n v="0"/>
    <n v="0"/>
    <n v="0"/>
    <x v="1"/>
    <s v=""/>
    <s v=""/>
    <s v="Nvt"/>
    <n v="0"/>
    <n v="0"/>
    <n v="0"/>
  </r>
  <r>
    <x v="4"/>
    <x v="126"/>
    <x v="136"/>
    <n v="1"/>
    <n v="638.6"/>
    <n v="638.6"/>
    <n v="447.02"/>
    <n v="30"/>
    <x v="3"/>
    <n v="620"/>
    <s v="Prijs wijkt af"/>
    <s v="Ja"/>
    <n v="620"/>
    <n v="620"/>
    <n v="434"/>
  </r>
  <r>
    <x v="4"/>
    <x v="127"/>
    <x v="137"/>
    <n v="1"/>
    <n v="87.55"/>
    <n v="87.55"/>
    <n v="61.28"/>
    <n v="30"/>
    <x v="1"/>
    <s v=""/>
    <s v=""/>
    <s v="Ja"/>
    <n v="87.55"/>
    <n v="87.55"/>
    <n v="61.284999999999997"/>
  </r>
  <r>
    <x v="4"/>
    <x v="70"/>
    <x v="75"/>
    <n v="1"/>
    <n v="674.65"/>
    <n v="674.65"/>
    <n v="472.25"/>
    <n v="30"/>
    <x v="1"/>
    <s v=""/>
    <s v=""/>
    <s v="Ja"/>
    <n v="674.65"/>
    <n v="674.65"/>
    <n v="472.255"/>
  </r>
  <r>
    <x v="4"/>
    <x v="46"/>
    <x v="49"/>
    <n v="2"/>
    <n v="355.35"/>
    <n v="710.7"/>
    <n v="497.49"/>
    <n v="30"/>
    <x v="3"/>
    <n v="345"/>
    <s v="Prijs wijkt af"/>
    <s v="Ja"/>
    <n v="345"/>
    <n v="690"/>
    <n v="483"/>
  </r>
  <r>
    <x v="4"/>
    <x v="47"/>
    <x v="50"/>
    <n v="2"/>
    <n v="66.95"/>
    <n v="133.9"/>
    <n v="93.73"/>
    <n v="30"/>
    <x v="1"/>
    <s v=""/>
    <s v=""/>
    <s v="Ja"/>
    <n v="66.95"/>
    <n v="133.9"/>
    <n v="93.73"/>
  </r>
  <r>
    <x v="4"/>
    <x v="44"/>
    <x v="47"/>
    <n v="1"/>
    <n v="175"/>
    <n v="175"/>
    <n v="140"/>
    <n v="20"/>
    <x v="0"/>
    <n v="106.8625"/>
    <s v="Prijs wijkt af"/>
    <s v="Nee"/>
    <n v="106.8625"/>
    <n v="106.8625"/>
    <n v="106.8625"/>
  </r>
  <r>
    <x v="4"/>
    <x v="3"/>
    <x v="3"/>
    <n v="4"/>
    <n v="29.35"/>
    <n v="117.4"/>
    <n v="88.05"/>
    <n v="25"/>
    <x v="1"/>
    <s v=""/>
    <s v=""/>
    <s v="Ja"/>
    <n v="29.35"/>
    <n v="117.4"/>
    <n v="88.05"/>
  </r>
  <r>
    <x v="4"/>
    <x v="48"/>
    <x v="51"/>
    <n v="2"/>
    <n v="12.75"/>
    <n v="25.5"/>
    <n v="19.12"/>
    <n v="25"/>
    <x v="1"/>
    <s v=""/>
    <s v=""/>
    <s v="Ja"/>
    <n v="12.75"/>
    <n v="25.5"/>
    <n v="19.125"/>
  </r>
  <r>
    <x v="4"/>
    <x v="76"/>
    <x v="84"/>
    <n v="15"/>
    <n v="28.84"/>
    <n v="432.6"/>
    <n v="432.6"/>
    <n v="0"/>
    <x v="2"/>
    <n v="28"/>
    <s v="Prijs wijkt af"/>
    <s v="Nvt"/>
    <n v="28"/>
    <n v="420"/>
    <n v="420"/>
  </r>
  <r>
    <x v="4"/>
    <x v="16"/>
    <x v="15"/>
    <n v="2"/>
    <n v="236.9"/>
    <n v="473.8"/>
    <n v="331.66"/>
    <n v="30"/>
    <x v="2"/>
    <n v="230"/>
    <s v="Prijs wijkt af"/>
    <s v="Ja"/>
    <n v="230"/>
    <n v="460"/>
    <n v="322"/>
  </r>
  <r>
    <x v="4"/>
    <x v="77"/>
    <x v="85"/>
    <n v="3"/>
    <n v="133.9"/>
    <n v="401.7"/>
    <n v="281.19"/>
    <n v="30"/>
    <x v="2"/>
    <n v="130"/>
    <s v="Prijs wijkt af"/>
    <s v="Ja"/>
    <n v="130"/>
    <n v="390"/>
    <n v="273"/>
  </r>
  <r>
    <x v="4"/>
    <x v="18"/>
    <x v="17"/>
    <n v="1"/>
    <n v="144.19999999999999"/>
    <n v="144.19999999999999"/>
    <n v="100.94"/>
    <n v="30"/>
    <x v="2"/>
    <n v="140"/>
    <s v="Prijs wijkt af"/>
    <s v="Ja"/>
    <n v="140"/>
    <n v="140"/>
    <n v="98"/>
  </r>
  <r>
    <x v="4"/>
    <x v="107"/>
    <x v="115"/>
    <n v="1"/>
    <n v="52.79"/>
    <n v="52.79"/>
    <n v="36.950000000000003"/>
    <n v="30"/>
    <x v="1"/>
    <s v=""/>
    <s v=""/>
    <s v="Ja"/>
    <n v="52.79"/>
    <n v="52.79"/>
    <n v="36.952999999999996"/>
  </r>
  <r>
    <x v="4"/>
    <x v="106"/>
    <x v="114"/>
    <n v="2"/>
    <n v="113.3"/>
    <n v="226.6"/>
    <n v="158.62"/>
    <n v="30"/>
    <x v="1"/>
    <s v=""/>
    <s v=""/>
    <s v="Ja"/>
    <n v="113.3"/>
    <n v="226.6"/>
    <n v="158.62"/>
  </r>
  <r>
    <x v="4"/>
    <x v="29"/>
    <x v="29"/>
    <n v="6"/>
    <n v="88.57"/>
    <n v="531.41999999999996"/>
    <n v="398.56"/>
    <n v="25"/>
    <x v="1"/>
    <s v=""/>
    <s v=""/>
    <s v="Ja"/>
    <n v="88.57"/>
    <n v="531.41999999999996"/>
    <n v="398.565"/>
  </r>
  <r>
    <x v="4"/>
    <x v="112"/>
    <x v="120"/>
    <n v="6"/>
    <n v="0"/>
    <n v="0"/>
    <n v="0"/>
    <n v="0"/>
    <x v="1"/>
    <s v=""/>
    <s v=""/>
    <s v="Nvt"/>
    <n v="0"/>
    <n v="0"/>
    <n v="0"/>
  </r>
  <r>
    <x v="4"/>
    <x v="43"/>
    <x v="46"/>
    <n v="1"/>
    <n v="560.49"/>
    <n v="560.49"/>
    <n v="560.49"/>
    <n v="0"/>
    <x v="0"/>
    <n v="386.25"/>
    <s v="Prijs wijkt af"/>
    <s v="Nvt"/>
    <n v="386.25"/>
    <n v="386.25"/>
    <n v="386.25"/>
  </r>
  <r>
    <x v="4"/>
    <x v="87"/>
    <x v="181"/>
    <n v="1"/>
    <n v="76.02"/>
    <n v="76.02"/>
    <n v="60.82"/>
    <n v="20"/>
    <x v="1"/>
    <s v=""/>
    <s v=""/>
    <s v="Ja"/>
    <n v="76.02"/>
    <n v="76.02"/>
    <n v="60.815999999999995"/>
  </r>
  <r>
    <x v="4"/>
    <x v="3"/>
    <x v="3"/>
    <n v="2"/>
    <n v="29.35"/>
    <n v="58.7"/>
    <n v="46.96"/>
    <n v="20"/>
    <x v="1"/>
    <s v=""/>
    <s v=""/>
    <s v="Ja"/>
    <n v="29.35"/>
    <n v="58.7"/>
    <n v="46.96"/>
  </r>
  <r>
    <x v="4"/>
    <x v="49"/>
    <x v="52"/>
    <n v="4"/>
    <n v="39.65"/>
    <n v="158.6"/>
    <n v="126.88"/>
    <n v="20"/>
    <x v="1"/>
    <s v=""/>
    <s v=""/>
    <s v="Ja"/>
    <n v="39.65"/>
    <n v="158.6"/>
    <n v="126.88"/>
  </r>
  <r>
    <x v="4"/>
    <x v="69"/>
    <x v="182"/>
    <n v="10"/>
    <n v="48.93"/>
    <n v="489.3"/>
    <n v="391.44"/>
    <n v="20"/>
    <x v="1"/>
    <s v=""/>
    <s v=""/>
    <s v="Ja"/>
    <n v="48.93"/>
    <n v="489.3"/>
    <n v="391.44"/>
  </r>
  <r>
    <x v="4"/>
    <x v="16"/>
    <x v="15"/>
    <n v="2"/>
    <n v="236.9"/>
    <n v="473.8"/>
    <n v="473.8"/>
    <n v="0"/>
    <x v="2"/>
    <n v="230"/>
    <s v="Prijs wijkt af"/>
    <s v="Nvt"/>
    <n v="230"/>
    <n v="460"/>
    <n v="460"/>
  </r>
  <r>
    <x v="4"/>
    <x v="18"/>
    <x v="17"/>
    <n v="1"/>
    <n v="144.19999999999999"/>
    <n v="144.19999999999999"/>
    <n v="144.19999999999999"/>
    <n v="0"/>
    <x v="2"/>
    <n v="140"/>
    <s v="Prijs wijkt af"/>
    <s v="Nvt"/>
    <n v="140"/>
    <n v="140"/>
    <n v="140"/>
  </r>
  <r>
    <x v="4"/>
    <x v="81"/>
    <x v="92"/>
    <n v="1"/>
    <n v="29.87"/>
    <n v="29.87"/>
    <n v="23.9"/>
    <n v="20"/>
    <x v="1"/>
    <s v=""/>
    <s v=""/>
    <s v="Ja"/>
    <n v="29.87"/>
    <n v="29.87"/>
    <n v="23.896000000000001"/>
  </r>
  <r>
    <x v="4"/>
    <x v="27"/>
    <x v="26"/>
    <n v="3"/>
    <n v="89.61"/>
    <n v="268.83"/>
    <n v="215.06"/>
    <n v="20"/>
    <x v="1"/>
    <s v=""/>
    <s v=""/>
    <s v="Ja"/>
    <n v="89.61"/>
    <n v="268.83"/>
    <n v="215.06399999999996"/>
  </r>
  <r>
    <x v="4"/>
    <x v="29"/>
    <x v="29"/>
    <n v="10"/>
    <n v="88.57"/>
    <n v="885.7"/>
    <n v="708.56"/>
    <n v="20"/>
    <x v="1"/>
    <s v=""/>
    <s v=""/>
    <s v="Ja"/>
    <n v="88.57"/>
    <n v="885.69999999999993"/>
    <n v="708.56"/>
  </r>
  <r>
    <x v="4"/>
    <x v="112"/>
    <x v="120"/>
    <n v="10"/>
    <n v="0"/>
    <n v="0"/>
    <n v="0"/>
    <n v="0"/>
    <x v="1"/>
    <s v=""/>
    <s v=""/>
    <s v="Nvt"/>
    <n v="0"/>
    <n v="0"/>
    <n v="0"/>
  </r>
  <r>
    <x v="4"/>
    <x v="87"/>
    <x v="98"/>
    <n v="1"/>
    <n v="76.02"/>
    <n v="76.02"/>
    <n v="53.21"/>
    <n v="30"/>
    <x v="1"/>
    <s v=""/>
    <s v=""/>
    <s v="Ja"/>
    <n v="76.02"/>
    <n v="76.02"/>
    <n v="53.213999999999999"/>
  </r>
  <r>
    <x v="4"/>
    <x v="102"/>
    <x v="110"/>
    <n v="2"/>
    <n v="17.89"/>
    <n v="35.78"/>
    <n v="25.05"/>
    <n v="30"/>
    <x v="1"/>
    <s v=""/>
    <s v=""/>
    <s v="Ja"/>
    <n v="17.89"/>
    <n v="35.78"/>
    <n v="25.045999999999999"/>
  </r>
  <r>
    <x v="4"/>
    <x v="4"/>
    <x v="4"/>
    <n v="6"/>
    <n v="26.83"/>
    <n v="160.97999999999999"/>
    <n v="112.69"/>
    <n v="30"/>
    <x v="1"/>
    <s v=""/>
    <s v=""/>
    <s v="Ja"/>
    <n v="26.83"/>
    <n v="160.97999999999999"/>
    <n v="112.68599999999998"/>
  </r>
  <r>
    <x v="4"/>
    <x v="152"/>
    <x v="183"/>
    <n v="1"/>
    <n v="24.73"/>
    <n v="24.73"/>
    <n v="17.309999999999999"/>
    <n v="30"/>
    <x v="1"/>
    <s v=""/>
    <s v=""/>
    <s v="Ja"/>
    <n v="24.73"/>
    <n v="24.73"/>
    <n v="17.311"/>
  </r>
  <r>
    <x v="4"/>
    <x v="86"/>
    <x v="97"/>
    <n v="1"/>
    <n v="25.52"/>
    <n v="25.52"/>
    <n v="25.52"/>
    <n v="0"/>
    <x v="1"/>
    <s v=""/>
    <s v=""/>
    <s v="Nvt"/>
    <n v="25.52"/>
    <n v="25.52"/>
    <n v="25.52"/>
  </r>
  <r>
    <x v="4"/>
    <x v="103"/>
    <x v="111"/>
    <n v="5"/>
    <n v="38.99"/>
    <n v="194.95"/>
    <n v="136.46"/>
    <n v="30"/>
    <x v="1"/>
    <s v=""/>
    <s v=""/>
    <s v="Ja"/>
    <n v="38.99"/>
    <n v="194.95000000000002"/>
    <n v="136.46500000000003"/>
  </r>
  <r>
    <x v="4"/>
    <x v="92"/>
    <x v="103"/>
    <n v="6"/>
    <n v="52.99"/>
    <n v="317.94"/>
    <n v="222.56"/>
    <n v="30"/>
    <x v="1"/>
    <s v=""/>
    <s v=""/>
    <s v="Ja"/>
    <n v="52.99"/>
    <n v="317.94"/>
    <n v="222.55799999999999"/>
  </r>
  <r>
    <x v="4"/>
    <x v="153"/>
    <x v="184"/>
    <n v="3"/>
    <n v="0"/>
    <n v="0"/>
    <n v="0"/>
    <n v="30"/>
    <x v="1"/>
    <s v=""/>
    <s v=""/>
    <s v="Ja"/>
    <n v="0"/>
    <n v="0"/>
    <n v="0"/>
  </r>
  <r>
    <x v="4"/>
    <x v="154"/>
    <x v="185"/>
    <n v="3"/>
    <n v="30.45"/>
    <n v="91.35"/>
    <n v="63.94"/>
    <n v="30"/>
    <x v="1"/>
    <s v=""/>
    <s v=""/>
    <s v="Ja"/>
    <n v="30.45"/>
    <n v="91.35"/>
    <n v="63.945"/>
  </r>
  <r>
    <x v="4"/>
    <x v="155"/>
    <x v="26"/>
    <n v="1"/>
    <n v="48.68"/>
    <n v="48.68"/>
    <n v="34.08"/>
    <n v="30"/>
    <x v="1"/>
    <s v=""/>
    <s v=""/>
    <s v="Ja"/>
    <n v="48.68"/>
    <n v="48.68"/>
    <n v="34.076000000000001"/>
  </r>
  <r>
    <x v="4"/>
    <x v="104"/>
    <x v="112"/>
    <n v="2"/>
    <n v="16.54"/>
    <n v="33.08"/>
    <n v="23.16"/>
    <n v="30"/>
    <x v="1"/>
    <s v=""/>
    <s v=""/>
    <s v="Ja"/>
    <n v="16.54"/>
    <n v="33.08"/>
    <n v="23.155999999999999"/>
  </r>
  <r>
    <x v="4"/>
    <x v="100"/>
    <x v="108"/>
    <n v="2"/>
    <n v="49"/>
    <n v="98"/>
    <n v="68.599999999999994"/>
    <n v="30"/>
    <x v="1"/>
    <s v=""/>
    <s v=""/>
    <s v="Ja"/>
    <n v="49"/>
    <n v="98"/>
    <n v="68.599999999999994"/>
  </r>
  <r>
    <x v="4"/>
    <x v="156"/>
    <x v="186"/>
    <n v="1"/>
    <n v="535"/>
    <n v="535"/>
    <n v="481.5"/>
    <n v="10"/>
    <x v="1"/>
    <s v=""/>
    <s v=""/>
    <s v="Ja"/>
    <n v="535"/>
    <n v="535"/>
    <n v="481.5"/>
  </r>
  <r>
    <x v="4"/>
    <x v="157"/>
    <x v="187"/>
    <n v="1"/>
    <n v="98.12"/>
    <n v="98.12"/>
    <n v="68.680000000000007"/>
    <n v="30"/>
    <x v="1"/>
    <s v=""/>
    <s v=""/>
    <s v="Ja"/>
    <n v="98.12"/>
    <n v="98.12"/>
    <n v="68.684000000000012"/>
  </r>
  <r>
    <x v="4"/>
    <x v="4"/>
    <x v="4"/>
    <n v="13"/>
    <n v="26.83"/>
    <n v="348.79"/>
    <n v="244.15"/>
    <n v="30"/>
    <x v="1"/>
    <s v=""/>
    <s v=""/>
    <s v="Ja"/>
    <n v="26.83"/>
    <n v="348.78999999999996"/>
    <n v="244.15299999999996"/>
  </r>
  <r>
    <x v="4"/>
    <x v="95"/>
    <x v="102"/>
    <n v="1"/>
    <n v="42"/>
    <n v="42"/>
    <n v="29.4"/>
    <n v="30"/>
    <x v="1"/>
    <s v=""/>
    <s v=""/>
    <s v="Ja"/>
    <n v="42"/>
    <n v="42"/>
    <n v="29.4"/>
  </r>
  <r>
    <x v="4"/>
    <x v="102"/>
    <x v="110"/>
    <n v="6"/>
    <n v="17.89"/>
    <n v="107.34"/>
    <n v="75.14"/>
    <n v="30"/>
    <x v="1"/>
    <s v=""/>
    <s v=""/>
    <s v="Ja"/>
    <n v="17.89"/>
    <n v="107.34"/>
    <n v="75.138000000000005"/>
  </r>
  <r>
    <x v="4"/>
    <x v="158"/>
    <x v="188"/>
    <n v="1"/>
    <n v="28.34"/>
    <n v="28.34"/>
    <n v="19.84"/>
    <n v="30"/>
    <x v="1"/>
    <s v=""/>
    <s v=""/>
    <s v="Ja"/>
    <n v="28.34"/>
    <n v="28.34"/>
    <n v="19.838000000000001"/>
  </r>
  <r>
    <x v="4"/>
    <x v="86"/>
    <x v="97"/>
    <n v="4"/>
    <n v="25.52"/>
    <n v="102.08"/>
    <n v="102.08"/>
    <n v="0"/>
    <x v="1"/>
    <s v=""/>
    <s v=""/>
    <s v="Nvt"/>
    <n v="25.52"/>
    <n v="102.08"/>
    <n v="102.08"/>
  </r>
  <r>
    <x v="4"/>
    <x v="159"/>
    <x v="103"/>
    <n v="13"/>
    <n v="52.99"/>
    <n v="688.87"/>
    <n v="482.21"/>
    <n v="30"/>
    <x v="1"/>
    <s v=""/>
    <s v=""/>
    <s v="Ja"/>
    <n v="52.99"/>
    <n v="688.87"/>
    <n v="482.209"/>
  </r>
  <r>
    <x v="4"/>
    <x v="160"/>
    <x v="189"/>
    <n v="13"/>
    <n v="38.99"/>
    <n v="506.87"/>
    <n v="354.81"/>
    <n v="30"/>
    <x v="1"/>
    <s v=""/>
    <s v=""/>
    <s v="Ja"/>
    <n v="38.99"/>
    <n v="506.87"/>
    <n v="354.80900000000003"/>
  </r>
  <r>
    <x v="4"/>
    <x v="152"/>
    <x v="183"/>
    <n v="1"/>
    <n v="24.73"/>
    <n v="24.73"/>
    <n v="17.309999999999999"/>
    <n v="30"/>
    <x v="1"/>
    <s v=""/>
    <s v=""/>
    <s v="Ja"/>
    <n v="24.73"/>
    <n v="24.73"/>
    <n v="17.311"/>
  </r>
  <r>
    <x v="4"/>
    <x v="161"/>
    <x v="190"/>
    <n v="3"/>
    <n v="23.39"/>
    <n v="70.17"/>
    <n v="70.17"/>
    <n v="0"/>
    <x v="1"/>
    <s v=""/>
    <s v=""/>
    <s v="Nvt"/>
    <n v="23.39"/>
    <n v="70.17"/>
    <n v="70.17"/>
  </r>
  <r>
    <x v="4"/>
    <x v="157"/>
    <x v="187"/>
    <n v="1"/>
    <n v="98.12"/>
    <n v="98.12"/>
    <n v="68.680000000000007"/>
    <n v="30"/>
    <x v="1"/>
    <s v=""/>
    <s v=""/>
    <s v="Ja"/>
    <n v="98.12"/>
    <n v="98.12"/>
    <n v="68.684000000000012"/>
  </r>
  <r>
    <x v="4"/>
    <x v="58"/>
    <x v="61"/>
    <n v="1"/>
    <n v="82.4"/>
    <n v="82.4"/>
    <n v="57.68"/>
    <n v="30"/>
    <x v="1"/>
    <s v=""/>
    <s v=""/>
    <s v="Ja"/>
    <n v="82.4"/>
    <n v="82.4"/>
    <n v="57.68"/>
  </r>
  <r>
    <x v="4"/>
    <x v="162"/>
    <x v="102"/>
    <n v="2"/>
    <n v="47.99"/>
    <n v="95.98"/>
    <n v="67.19"/>
    <n v="30"/>
    <x v="1"/>
    <s v=""/>
    <s v=""/>
    <s v="Ja"/>
    <n v="47.99"/>
    <n v="95.98"/>
    <n v="67.186000000000007"/>
  </r>
  <r>
    <x v="4"/>
    <x v="4"/>
    <x v="4"/>
    <n v="8"/>
    <n v="26.83"/>
    <n v="214.64"/>
    <n v="150.25"/>
    <n v="30"/>
    <x v="1"/>
    <s v=""/>
    <s v=""/>
    <s v="Ja"/>
    <n v="26.83"/>
    <n v="214.64"/>
    <n v="150.24799999999999"/>
  </r>
  <r>
    <x v="4"/>
    <x v="102"/>
    <x v="110"/>
    <n v="2"/>
    <n v="17.89"/>
    <n v="35.78"/>
    <n v="25.05"/>
    <n v="30"/>
    <x v="1"/>
    <s v=""/>
    <s v=""/>
    <s v="Ja"/>
    <n v="17.89"/>
    <n v="35.78"/>
    <n v="25.045999999999999"/>
  </r>
  <r>
    <x v="4"/>
    <x v="163"/>
    <x v="191"/>
    <n v="1"/>
    <n v="24.73"/>
    <n v="24.73"/>
    <n v="17.309999999999999"/>
    <n v="30"/>
    <x v="1"/>
    <s v=""/>
    <s v=""/>
    <s v="Ja"/>
    <n v="24.73"/>
    <n v="24.73"/>
    <n v="17.311"/>
  </r>
  <r>
    <x v="4"/>
    <x v="164"/>
    <x v="182"/>
    <n v="6"/>
    <n v="38.99"/>
    <n v="233.94"/>
    <n v="163.76"/>
    <n v="30"/>
    <x v="1"/>
    <s v=""/>
    <s v=""/>
    <s v="Ja"/>
    <n v="38.99"/>
    <n v="233.94"/>
    <n v="163.75799999999998"/>
  </r>
  <r>
    <x v="4"/>
    <x v="165"/>
    <x v="192"/>
    <n v="2"/>
    <n v="29"/>
    <n v="58"/>
    <n v="40.6"/>
    <n v="30"/>
    <x v="1"/>
    <s v=""/>
    <s v=""/>
    <s v="Ja"/>
    <n v="29"/>
    <n v="58"/>
    <n v="40.6"/>
  </r>
  <r>
    <x v="4"/>
    <x v="166"/>
    <x v="193"/>
    <n v="1"/>
    <n v="367.71"/>
    <n v="367.71"/>
    <n v="257.39999999999998"/>
    <n v="30"/>
    <x v="1"/>
    <s v=""/>
    <s v=""/>
    <s v="Ja"/>
    <n v="367.71"/>
    <n v="367.71"/>
    <n v="257.39699999999999"/>
  </r>
  <r>
    <x v="4"/>
    <x v="167"/>
    <x v="194"/>
    <n v="2"/>
    <n v="23"/>
    <n v="46"/>
    <n v="32.200000000000003"/>
    <n v="30"/>
    <x v="1"/>
    <s v=""/>
    <s v=""/>
    <s v="Ja"/>
    <n v="23"/>
    <n v="46"/>
    <n v="32.200000000000003"/>
  </r>
  <r>
    <x v="4"/>
    <x v="85"/>
    <x v="96"/>
    <n v="4"/>
    <n v="16.22"/>
    <n v="64.88"/>
    <n v="45.42"/>
    <n v="30"/>
    <x v="1"/>
    <s v=""/>
    <s v=""/>
    <s v="Ja"/>
    <n v="16.22"/>
    <n v="64.88"/>
    <n v="45.415999999999997"/>
  </r>
  <r>
    <x v="4"/>
    <x v="164"/>
    <x v="182"/>
    <n v="4"/>
    <n v="38.99"/>
    <n v="155.96"/>
    <n v="109.17"/>
    <n v="30"/>
    <x v="1"/>
    <s v=""/>
    <s v=""/>
    <s v="Ja"/>
    <n v="38.99"/>
    <n v="155.96"/>
    <n v="109.17200000000001"/>
  </r>
  <r>
    <x v="4"/>
    <x v="115"/>
    <x v="123"/>
    <n v="9"/>
    <n v="33.57"/>
    <n v="302.13"/>
    <n v="211.49"/>
    <n v="30"/>
    <x v="1"/>
    <s v=""/>
    <s v=""/>
    <s v="Ja"/>
    <n v="33.57"/>
    <n v="302.13"/>
    <n v="211.49099999999999"/>
  </r>
  <r>
    <x v="4"/>
    <x v="168"/>
    <x v="195"/>
    <n v="1"/>
    <n v="393.6"/>
    <n v="393.6"/>
    <n v="354.24"/>
    <n v="10"/>
    <x v="3"/>
    <n v="390"/>
    <s v="Prijs wijkt af"/>
    <s v="Ja"/>
    <n v="390"/>
    <n v="390"/>
    <n v="351"/>
  </r>
  <r>
    <x v="4"/>
    <x v="87"/>
    <x v="98"/>
    <n v="1"/>
    <n v="76.02"/>
    <n v="76.02"/>
    <n v="53.21"/>
    <n v="30"/>
    <x v="1"/>
    <s v=""/>
    <s v=""/>
    <s v="Ja"/>
    <n v="76.02"/>
    <n v="76.02"/>
    <n v="53.213999999999999"/>
  </r>
  <r>
    <x v="4"/>
    <x v="4"/>
    <x v="4"/>
    <n v="9"/>
    <n v="26.83"/>
    <n v="241.47"/>
    <n v="169.03"/>
    <n v="30"/>
    <x v="1"/>
    <s v=""/>
    <s v=""/>
    <s v="Ja"/>
    <n v="26.83"/>
    <n v="241.46999999999997"/>
    <n v="169.02899999999997"/>
  </r>
  <r>
    <x v="4"/>
    <x v="86"/>
    <x v="97"/>
    <n v="4"/>
    <n v="25.52"/>
    <n v="102.08"/>
    <n v="102.08"/>
    <n v="0"/>
    <x v="1"/>
    <s v=""/>
    <s v=""/>
    <s v="Nvt"/>
    <n v="25.52"/>
    <n v="102.08"/>
    <n v="102.08"/>
  </r>
  <r>
    <x v="4"/>
    <x v="103"/>
    <x v="111"/>
    <n v="6"/>
    <n v="38.99"/>
    <n v="233.94"/>
    <n v="163.76"/>
    <n v="30"/>
    <x v="1"/>
    <s v=""/>
    <s v=""/>
    <s v="Ja"/>
    <n v="38.99"/>
    <n v="233.94"/>
    <n v="163.75799999999998"/>
  </r>
  <r>
    <x v="4"/>
    <x v="92"/>
    <x v="103"/>
    <n v="3"/>
    <n v="52.99"/>
    <n v="158.97"/>
    <n v="111.28"/>
    <n v="30"/>
    <x v="1"/>
    <s v=""/>
    <s v=""/>
    <s v="Ja"/>
    <n v="52.99"/>
    <n v="158.97"/>
    <n v="111.279"/>
  </r>
  <r>
    <x v="4"/>
    <x v="169"/>
    <x v="196"/>
    <n v="1"/>
    <n v="224.91"/>
    <n v="224.91"/>
    <n v="202.42"/>
    <n v="10"/>
    <x v="1"/>
    <s v=""/>
    <s v=""/>
    <s v="Ja"/>
    <n v="224.91"/>
    <n v="224.91"/>
    <n v="202.41900000000001"/>
  </r>
  <r>
    <x v="4"/>
    <x v="157"/>
    <x v="187"/>
    <n v="1"/>
    <n v="98.12"/>
    <n v="98.12"/>
    <n v="68.680000000000007"/>
    <n v="30"/>
    <x v="1"/>
    <s v=""/>
    <s v=""/>
    <s v="Ja"/>
    <n v="98.12"/>
    <n v="98.12"/>
    <n v="68.684000000000012"/>
  </r>
  <r>
    <x v="4"/>
    <x v="102"/>
    <x v="110"/>
    <n v="7"/>
    <n v="17.89"/>
    <n v="125.23"/>
    <n v="87.66"/>
    <n v="30"/>
    <x v="1"/>
    <s v=""/>
    <s v=""/>
    <s v="Ja"/>
    <n v="17.89"/>
    <n v="125.23"/>
    <n v="87.661000000000001"/>
  </r>
  <r>
    <x v="4"/>
    <x v="4"/>
    <x v="4"/>
    <n v="16"/>
    <n v="26.83"/>
    <n v="429.28"/>
    <n v="300.5"/>
    <n v="30"/>
    <x v="1"/>
    <s v=""/>
    <s v=""/>
    <s v="Ja"/>
    <n v="26.83"/>
    <n v="429.28"/>
    <n v="300.49599999999998"/>
  </r>
  <r>
    <x v="4"/>
    <x v="86"/>
    <x v="97"/>
    <n v="1"/>
    <n v="25.52"/>
    <n v="25.52"/>
    <n v="25.52"/>
    <n v="0"/>
    <x v="1"/>
    <s v=""/>
    <s v=""/>
    <s v="Nvt"/>
    <n v="25.52"/>
    <n v="25.52"/>
    <n v="25.52"/>
  </r>
  <r>
    <x v="4"/>
    <x v="163"/>
    <x v="191"/>
    <n v="1"/>
    <n v="24.73"/>
    <n v="24.73"/>
    <n v="17.309999999999999"/>
    <n v="30"/>
    <x v="1"/>
    <s v=""/>
    <s v=""/>
    <s v="Ja"/>
    <n v="24.73"/>
    <n v="24.73"/>
    <n v="17.311"/>
  </r>
  <r>
    <x v="4"/>
    <x v="92"/>
    <x v="103"/>
    <n v="6"/>
    <n v="52.99"/>
    <n v="317.94"/>
    <n v="222.56"/>
    <n v="30"/>
    <x v="1"/>
    <s v=""/>
    <s v=""/>
    <s v="Ja"/>
    <n v="52.99"/>
    <n v="317.94"/>
    <n v="222.55799999999999"/>
  </r>
  <r>
    <x v="4"/>
    <x v="103"/>
    <x v="111"/>
    <n v="6"/>
    <n v="38.99"/>
    <n v="233.94"/>
    <n v="163.76"/>
    <n v="30"/>
    <x v="1"/>
    <s v=""/>
    <s v=""/>
    <s v="Ja"/>
    <n v="38.99"/>
    <n v="233.94"/>
    <n v="163.75799999999998"/>
  </r>
  <r>
    <x v="4"/>
    <x v="155"/>
    <x v="26"/>
    <n v="3"/>
    <n v="73.02"/>
    <n v="219.06"/>
    <n v="153.34"/>
    <n v="30"/>
    <x v="1"/>
    <s v=""/>
    <s v=""/>
    <s v="Ja"/>
    <n v="73.02"/>
    <n v="219.06"/>
    <n v="153.34200000000001"/>
  </r>
  <r>
    <x v="4"/>
    <x v="97"/>
    <x v="92"/>
    <n v="1"/>
    <n v="24.34"/>
    <n v="24.34"/>
    <n v="17.04"/>
    <n v="30"/>
    <x v="1"/>
    <s v=""/>
    <s v=""/>
    <s v="Ja"/>
    <n v="24.34"/>
    <n v="24.34"/>
    <n v="17.038"/>
  </r>
  <r>
    <x v="4"/>
    <x v="98"/>
    <x v="94"/>
    <n v="2"/>
    <n v="42.18"/>
    <n v="84.36"/>
    <n v="59.05"/>
    <n v="30"/>
    <x v="1"/>
    <s v=""/>
    <s v=""/>
    <s v="Ja"/>
    <n v="42.18"/>
    <n v="84.36"/>
    <n v="59.052"/>
  </r>
  <r>
    <x v="4"/>
    <x v="99"/>
    <x v="107"/>
    <n v="4"/>
    <n v="16.54"/>
    <n v="66.16"/>
    <n v="46.31"/>
    <n v="30"/>
    <x v="1"/>
    <s v=""/>
    <s v=""/>
    <s v="Ja"/>
    <n v="16.54"/>
    <n v="66.16"/>
    <n v="46.311999999999998"/>
  </r>
  <r>
    <x v="4"/>
    <x v="170"/>
    <x v="197"/>
    <n v="7"/>
    <n v="52.99"/>
    <n v="370.93"/>
    <n v="259.64999999999998"/>
    <n v="30"/>
    <x v="1"/>
    <s v=""/>
    <s v=""/>
    <s v="Ja"/>
    <n v="52.99"/>
    <n v="370.93"/>
    <n v="259.65100000000001"/>
  </r>
  <r>
    <x v="4"/>
    <x v="103"/>
    <x v="111"/>
    <n v="9"/>
    <n v="38.99"/>
    <n v="350.91"/>
    <n v="245.64"/>
    <n v="30"/>
    <x v="1"/>
    <s v=""/>
    <s v=""/>
    <s v="Ja"/>
    <n v="38.99"/>
    <n v="350.91"/>
    <n v="245.637"/>
  </r>
  <r>
    <x v="4"/>
    <x v="41"/>
    <x v="44"/>
    <n v="1"/>
    <n v="104.09"/>
    <n v="104.09"/>
    <n v="72.86"/>
    <n v="30"/>
    <x v="1"/>
    <s v=""/>
    <s v=""/>
    <s v="Ja"/>
    <n v="104.09"/>
    <n v="104.09"/>
    <n v="72.863"/>
  </r>
  <r>
    <x v="4"/>
    <x v="171"/>
    <x v="109"/>
    <n v="1"/>
    <n v="84.66"/>
    <n v="84.66"/>
    <n v="59.26"/>
    <n v="30"/>
    <x v="1"/>
    <s v=""/>
    <s v=""/>
    <s v="Ja"/>
    <n v="84.66"/>
    <n v="84.66"/>
    <n v="59.262"/>
  </r>
  <r>
    <x v="4"/>
    <x v="4"/>
    <x v="4"/>
    <n v="8"/>
    <n v="26.83"/>
    <n v="214.64"/>
    <n v="150.25"/>
    <n v="30"/>
    <x v="1"/>
    <s v=""/>
    <s v=""/>
    <s v="Ja"/>
    <n v="26.83"/>
    <n v="214.64"/>
    <n v="150.24799999999999"/>
  </r>
  <r>
    <x v="4"/>
    <x v="102"/>
    <x v="110"/>
    <n v="5"/>
    <n v="17.89"/>
    <n v="89.45"/>
    <n v="62.61"/>
    <n v="30"/>
    <x v="1"/>
    <s v=""/>
    <s v=""/>
    <s v="Ja"/>
    <n v="17.89"/>
    <n v="89.45"/>
    <n v="62.615000000000002"/>
  </r>
  <r>
    <x v="4"/>
    <x v="93"/>
    <x v="104"/>
    <n v="5"/>
    <n v="38.99"/>
    <n v="194.95"/>
    <n v="136.46"/>
    <n v="30"/>
    <x v="1"/>
    <s v=""/>
    <s v=""/>
    <s v="Ja"/>
    <n v="38.99"/>
    <n v="194.95000000000002"/>
    <n v="136.46500000000003"/>
  </r>
  <r>
    <x v="4"/>
    <x v="155"/>
    <x v="26"/>
    <n v="2"/>
    <n v="73.02"/>
    <n v="146.04"/>
    <n v="102.23"/>
    <n v="30"/>
    <x v="1"/>
    <s v=""/>
    <s v=""/>
    <s v="Ja"/>
    <n v="73.02"/>
    <n v="146.04"/>
    <n v="102.22799999999999"/>
  </r>
  <r>
    <x v="4"/>
    <x v="172"/>
    <x v="106"/>
    <n v="1"/>
    <n v="29.87"/>
    <n v="29.87"/>
    <n v="20.91"/>
    <n v="30"/>
    <x v="1"/>
    <s v=""/>
    <s v=""/>
    <s v="Ja"/>
    <n v="29.87"/>
    <n v="29.87"/>
    <n v="20.909000000000002"/>
  </r>
  <r>
    <x v="4"/>
    <x v="82"/>
    <x v="93"/>
    <n v="1"/>
    <n v="29.87"/>
    <n v="29.87"/>
    <n v="20.91"/>
    <n v="30"/>
    <x v="1"/>
    <s v=""/>
    <s v=""/>
    <s v="Ja"/>
    <n v="29.87"/>
    <n v="29.87"/>
    <n v="20.909000000000002"/>
  </r>
  <r>
    <x v="4"/>
    <x v="173"/>
    <x v="198"/>
    <n v="1"/>
    <n v="42.18"/>
    <n v="42.18"/>
    <n v="29.53"/>
    <n v="30"/>
    <x v="1"/>
    <s v=""/>
    <s v=""/>
    <s v="Ja"/>
    <n v="42.18"/>
    <n v="42.18"/>
    <n v="29.526"/>
  </r>
  <r>
    <x v="4"/>
    <x v="104"/>
    <x v="112"/>
    <n v="3"/>
    <n v="16.54"/>
    <n v="49.62"/>
    <n v="34.729999999999997"/>
    <n v="30"/>
    <x v="1"/>
    <s v=""/>
    <s v=""/>
    <s v="Ja"/>
    <n v="16.54"/>
    <n v="49.62"/>
    <n v="34.733999999999995"/>
  </r>
  <r>
    <x v="4"/>
    <x v="174"/>
    <x v="199"/>
    <n v="6"/>
    <n v="78"/>
    <n v="468"/>
    <n v="327.60000000000002"/>
    <n v="30"/>
    <x v="1"/>
    <s v=""/>
    <s v=""/>
    <s v="Ja"/>
    <n v="78"/>
    <n v="468"/>
    <n v="327.60000000000002"/>
  </r>
  <r>
    <x v="4"/>
    <x v="29"/>
    <x v="29"/>
    <n v="1"/>
    <n v="88.57"/>
    <n v="88.57"/>
    <n v="62"/>
    <n v="30"/>
    <x v="1"/>
    <s v=""/>
    <s v=""/>
    <s v="Ja"/>
    <n v="88.57"/>
    <n v="88.57"/>
    <n v="61.998999999999995"/>
  </r>
  <r>
    <x v="4"/>
    <x v="112"/>
    <x v="120"/>
    <n v="1"/>
    <n v="0"/>
    <n v="0"/>
    <n v="0"/>
    <n v="0"/>
    <x v="1"/>
    <s v=""/>
    <s v=""/>
    <s v="Nvt"/>
    <n v="0"/>
    <n v="0"/>
    <n v="0"/>
  </r>
  <r>
    <x v="4"/>
    <x v="86"/>
    <x v="97"/>
    <n v="2"/>
    <n v="25.52"/>
    <n v="51.04"/>
    <n v="51.04"/>
    <n v="0"/>
    <x v="1"/>
    <s v=""/>
    <s v=""/>
    <s v="Nvt"/>
    <n v="25.52"/>
    <n v="51.04"/>
    <n v="51.04"/>
  </r>
  <r>
    <x v="4"/>
    <x v="52"/>
    <x v="55"/>
    <n v="1"/>
    <n v="82.4"/>
    <n v="82.4"/>
    <n v="65.92"/>
    <n v="20"/>
    <x v="1"/>
    <s v=""/>
    <s v=""/>
    <s v="Ja"/>
    <n v="82.4"/>
    <n v="82.4"/>
    <n v="65.92"/>
  </r>
  <r>
    <x v="4"/>
    <x v="49"/>
    <x v="52"/>
    <n v="2"/>
    <n v="39.65"/>
    <n v="79.3"/>
    <n v="63.44"/>
    <n v="20"/>
    <x v="1"/>
    <s v=""/>
    <s v=""/>
    <s v="Ja"/>
    <n v="39.65"/>
    <n v="79.3"/>
    <n v="63.44"/>
  </r>
  <r>
    <x v="4"/>
    <x v="3"/>
    <x v="3"/>
    <n v="5"/>
    <n v="29.35"/>
    <n v="146.75"/>
    <n v="117.4"/>
    <n v="20"/>
    <x v="1"/>
    <s v=""/>
    <s v=""/>
    <s v="Ja"/>
    <n v="29.35"/>
    <n v="146.75"/>
    <n v="117.4"/>
  </r>
  <r>
    <x v="4"/>
    <x v="102"/>
    <x v="110"/>
    <n v="1"/>
    <n v="17.89"/>
    <n v="17.89"/>
    <n v="14.31"/>
    <n v="20"/>
    <x v="1"/>
    <s v=""/>
    <s v=""/>
    <s v="Ja"/>
    <n v="17.89"/>
    <n v="17.89"/>
    <n v="14.312000000000001"/>
  </r>
  <r>
    <x v="4"/>
    <x v="113"/>
    <x v="121"/>
    <n v="8"/>
    <n v="56.65"/>
    <n v="453.2"/>
    <n v="362.56"/>
    <n v="20"/>
    <x v="1"/>
    <s v=""/>
    <s v=""/>
    <s v="Ja"/>
    <n v="56.65"/>
    <n v="453.2"/>
    <n v="362.56"/>
  </r>
  <r>
    <x v="4"/>
    <x v="53"/>
    <x v="200"/>
    <n v="6"/>
    <n v="6.3"/>
    <n v="37.799999999999997"/>
    <n v="30.24"/>
    <n v="20"/>
    <x v="1"/>
    <s v=""/>
    <s v=""/>
    <s v="Ja"/>
    <n v="6.3"/>
    <n v="37.799999999999997"/>
    <n v="30.24"/>
  </r>
  <r>
    <x v="4"/>
    <x v="77"/>
    <x v="85"/>
    <n v="2"/>
    <n v="133.9"/>
    <n v="267.8"/>
    <n v="267.8"/>
    <n v="0"/>
    <x v="2"/>
    <n v="130"/>
    <s v="Prijs wijkt af"/>
    <s v="Nvt"/>
    <n v="130"/>
    <n v="260"/>
    <n v="260"/>
  </r>
  <r>
    <x v="4"/>
    <x v="18"/>
    <x v="17"/>
    <n v="1"/>
    <n v="144.19999999999999"/>
    <n v="144.19999999999999"/>
    <n v="144.19999999999999"/>
    <n v="0"/>
    <x v="2"/>
    <n v="140"/>
    <s v="Prijs wijkt af"/>
    <s v="Nvt"/>
    <n v="140"/>
    <n v="140"/>
    <n v="140"/>
  </r>
  <r>
    <x v="4"/>
    <x v="175"/>
    <x v="201"/>
    <n v="1"/>
    <n v="741.6"/>
    <n v="741.6"/>
    <n v="667.44"/>
    <n v="10"/>
    <x v="3"/>
    <n v="720"/>
    <s v="Prijs wijkt af"/>
    <s v="Ja"/>
    <n v="720"/>
    <n v="720"/>
    <n v="648"/>
  </r>
  <r>
    <x v="4"/>
    <x v="87"/>
    <x v="98"/>
    <n v="1"/>
    <n v="76.02"/>
    <n v="76.02"/>
    <n v="53.21"/>
    <n v="30"/>
    <x v="1"/>
    <s v=""/>
    <s v=""/>
    <s v="Ja"/>
    <n v="76.02"/>
    <n v="76.02"/>
    <n v="53.213999999999999"/>
  </r>
  <r>
    <x v="4"/>
    <x v="152"/>
    <x v="183"/>
    <n v="1"/>
    <n v="24.73"/>
    <n v="24.73"/>
    <n v="17.309999999999999"/>
    <n v="30"/>
    <x v="1"/>
    <s v=""/>
    <s v=""/>
    <s v="Ja"/>
    <n v="24.73"/>
    <n v="24.73"/>
    <n v="17.311"/>
  </r>
  <r>
    <x v="4"/>
    <x v="4"/>
    <x v="4"/>
    <n v="6"/>
    <n v="26.83"/>
    <n v="160.97999999999999"/>
    <n v="112.69"/>
    <n v="30"/>
    <x v="1"/>
    <s v=""/>
    <s v=""/>
    <s v="Ja"/>
    <n v="26.83"/>
    <n v="160.97999999999999"/>
    <n v="112.68599999999998"/>
  </r>
  <r>
    <x v="4"/>
    <x v="176"/>
    <x v="111"/>
    <n v="3"/>
    <n v="11.75"/>
    <n v="35.25"/>
    <n v="35.25"/>
    <n v="0"/>
    <x v="1"/>
    <s v=""/>
    <s v=""/>
    <s v="Nvt"/>
    <n v="11.75"/>
    <n v="35.25"/>
    <n v="35.25"/>
  </r>
  <r>
    <x v="4"/>
    <x v="177"/>
    <x v="202"/>
    <n v="6"/>
    <n v="52.99"/>
    <n v="317.94"/>
    <n v="222.56"/>
    <n v="30"/>
    <x v="1"/>
    <s v=""/>
    <s v=""/>
    <s v="Ja"/>
    <n v="52.99"/>
    <n v="317.94"/>
    <n v="222.55799999999999"/>
  </r>
  <r>
    <x v="4"/>
    <x v="115"/>
    <x v="123"/>
    <n v="3"/>
    <n v="33.57"/>
    <n v="100.71"/>
    <n v="70.5"/>
    <n v="30"/>
    <x v="1"/>
    <s v=""/>
    <s v=""/>
    <s v="Ja"/>
    <n v="33.57"/>
    <n v="100.71000000000001"/>
    <n v="70.497000000000014"/>
  </r>
  <r>
    <x v="4"/>
    <x v="101"/>
    <x v="109"/>
    <n v="1"/>
    <n v="84.66"/>
    <n v="84.66"/>
    <n v="59.26"/>
    <n v="30"/>
    <x v="1"/>
    <s v=""/>
    <s v=""/>
    <s v="Ja"/>
    <n v="84.66"/>
    <n v="84.66"/>
    <n v="59.262"/>
  </r>
  <r>
    <x v="4"/>
    <x v="156"/>
    <x v="186"/>
    <n v="1"/>
    <n v="393.6"/>
    <n v="393.6"/>
    <n v="354.24"/>
    <n v="10"/>
    <x v="1"/>
    <s v=""/>
    <s v=""/>
    <s v="Ja"/>
    <n v="393.6"/>
    <n v="393.6"/>
    <n v="354.24"/>
  </r>
  <r>
    <x v="4"/>
    <x v="87"/>
    <x v="98"/>
    <n v="1"/>
    <n v="76.02"/>
    <n v="76.02"/>
    <n v="53.21"/>
    <n v="30"/>
    <x v="1"/>
    <s v=""/>
    <s v=""/>
    <s v="Ja"/>
    <n v="76.02"/>
    <n v="76.02"/>
    <n v="53.213999999999999"/>
  </r>
  <r>
    <x v="4"/>
    <x v="102"/>
    <x v="110"/>
    <n v="7"/>
    <n v="17.89"/>
    <n v="125.23"/>
    <n v="87.66"/>
    <n v="30"/>
    <x v="1"/>
    <s v=""/>
    <s v=""/>
    <s v="Ja"/>
    <n v="17.89"/>
    <n v="125.23"/>
    <n v="87.661000000000001"/>
  </r>
  <r>
    <x v="4"/>
    <x v="4"/>
    <x v="4"/>
    <n v="10"/>
    <n v="26.83"/>
    <n v="268.3"/>
    <n v="187.81"/>
    <n v="30"/>
    <x v="1"/>
    <s v=""/>
    <s v=""/>
    <s v="Ja"/>
    <n v="26.83"/>
    <n v="268.29999999999995"/>
    <n v="187.80999999999997"/>
  </r>
  <r>
    <x v="4"/>
    <x v="152"/>
    <x v="183"/>
    <n v="1"/>
    <n v="24.73"/>
    <n v="24.73"/>
    <n v="17.309999999999999"/>
    <n v="30"/>
    <x v="1"/>
    <s v=""/>
    <s v=""/>
    <s v="Ja"/>
    <n v="24.73"/>
    <n v="24.73"/>
    <n v="17.311"/>
  </r>
  <r>
    <x v="4"/>
    <x v="103"/>
    <x v="111"/>
    <n v="9"/>
    <n v="38.99"/>
    <n v="350.91"/>
    <n v="245.64"/>
    <n v="30"/>
    <x v="1"/>
    <s v=""/>
    <s v=""/>
    <s v="Ja"/>
    <n v="38.99"/>
    <n v="350.91"/>
    <n v="245.637"/>
  </r>
  <r>
    <x v="4"/>
    <x v="178"/>
    <x v="203"/>
    <n v="8"/>
    <n v="28.39"/>
    <n v="227.12"/>
    <n v="158.97999999999999"/>
    <n v="30"/>
    <x v="1"/>
    <s v=""/>
    <s v=""/>
    <s v="Ja"/>
    <n v="28.39"/>
    <n v="227.12"/>
    <n v="158.98400000000001"/>
  </r>
  <r>
    <x v="4"/>
    <x v="179"/>
    <x v="204"/>
    <n v="2"/>
    <n v="990.68"/>
    <n v="1981.36"/>
    <n v="1783.22"/>
    <n v="10"/>
    <x v="1"/>
    <s v=""/>
    <s v=""/>
    <s v="Ja"/>
    <n v="990.68"/>
    <n v="1981.36"/>
    <n v="1783.2239999999999"/>
  </r>
  <r>
    <x v="4"/>
    <x v="84"/>
    <x v="95"/>
    <n v="4"/>
    <n v="11.03"/>
    <n v="44.12"/>
    <n v="30.88"/>
    <n v="30"/>
    <x v="1"/>
    <s v=""/>
    <s v=""/>
    <s v="Ja"/>
    <n v="11.03"/>
    <n v="44.12"/>
    <n v="30.883999999999997"/>
  </r>
  <r>
    <x v="4"/>
    <x v="180"/>
    <x v="205"/>
    <n v="2"/>
    <n v="16.22"/>
    <n v="32.44"/>
    <n v="22.71"/>
    <n v="30"/>
    <x v="1"/>
    <s v=""/>
    <s v=""/>
    <s v="Ja"/>
    <n v="16.22"/>
    <n v="32.44"/>
    <n v="22.707999999999998"/>
  </r>
  <r>
    <x v="4"/>
    <x v="181"/>
    <x v="206"/>
    <n v="2"/>
    <n v="13.65"/>
    <n v="27.3"/>
    <n v="19.11"/>
    <n v="30"/>
    <x v="1"/>
    <s v=""/>
    <s v=""/>
    <s v="Ja"/>
    <n v="13.65"/>
    <n v="27.3"/>
    <n v="19.11"/>
  </r>
  <r>
    <x v="4"/>
    <x v="182"/>
    <x v="207"/>
    <n v="2"/>
    <n v="75"/>
    <n v="150"/>
    <n v="135"/>
    <n v="10"/>
    <x v="1"/>
    <s v=""/>
    <s v=""/>
    <s v="Ja"/>
    <n v="75"/>
    <n v="150"/>
    <n v="135"/>
  </r>
  <r>
    <x v="4"/>
    <x v="45"/>
    <x v="48"/>
    <n v="1"/>
    <n v="416.72"/>
    <n v="416.72"/>
    <n v="416.72"/>
    <n v="0"/>
    <x v="0"/>
    <n v="329.6"/>
    <s v="Prijs wijkt af"/>
    <s v="Nvt"/>
    <n v="329.6"/>
    <n v="329.6"/>
    <n v="329.6"/>
  </r>
  <r>
    <x v="4"/>
    <x v="65"/>
    <x v="68"/>
    <n v="1"/>
    <n v="521.69000000000005"/>
    <n v="521.69000000000005"/>
    <n v="521.69000000000005"/>
    <n v="0"/>
    <x v="0"/>
    <n v="417.15"/>
    <s v="Prijs wijkt af"/>
    <s v="Nvt"/>
    <n v="417.15"/>
    <n v="417.15"/>
    <n v="417.15"/>
  </r>
  <r>
    <x v="4"/>
    <x v="49"/>
    <x v="52"/>
    <n v="5"/>
    <n v="39.65"/>
    <n v="198.25"/>
    <n v="198.25"/>
    <n v="0"/>
    <x v="1"/>
    <s v=""/>
    <s v=""/>
    <s v="Nvt"/>
    <n v="39.65"/>
    <n v="198.25"/>
    <n v="198.25"/>
  </r>
  <r>
    <x v="4"/>
    <x v="102"/>
    <x v="110"/>
    <n v="7"/>
    <n v="17.04"/>
    <n v="119.28"/>
    <n v="119.28"/>
    <n v="0"/>
    <x v="1"/>
    <s v=""/>
    <s v=""/>
    <s v="Nvt"/>
    <n v="17.04"/>
    <n v="119.28"/>
    <n v="119.28"/>
  </r>
  <r>
    <x v="4"/>
    <x v="18"/>
    <x v="17"/>
    <n v="1"/>
    <n v="144.19999999999999"/>
    <n v="144.19999999999999"/>
    <n v="144.19999999999999"/>
    <n v="0"/>
    <x v="2"/>
    <n v="140"/>
    <s v="Prijs wijkt af"/>
    <s v="Nvt"/>
    <n v="140"/>
    <n v="140"/>
    <n v="140"/>
  </r>
  <r>
    <x v="4"/>
    <x v="13"/>
    <x v="12"/>
    <n v="4"/>
    <n v="303.85000000000002"/>
    <n v="1215.4000000000001"/>
    <n v="1215.4000000000001"/>
    <n v="0"/>
    <x v="2"/>
    <n v="295"/>
    <s v="Prijs wijkt af"/>
    <s v="Nvt"/>
    <n v="295"/>
    <n v="1180"/>
    <n v="1180"/>
  </r>
  <r>
    <x v="4"/>
    <x v="107"/>
    <x v="115"/>
    <n v="2"/>
    <n v="52.79"/>
    <n v="105.58"/>
    <n v="105.58"/>
    <n v="0"/>
    <x v="1"/>
    <s v=""/>
    <s v=""/>
    <s v="Nvt"/>
    <n v="52.79"/>
    <n v="105.58"/>
    <n v="105.58"/>
  </r>
  <r>
    <x v="4"/>
    <x v="105"/>
    <x v="113"/>
    <n v="2"/>
    <n v="88.07"/>
    <n v="176.14"/>
    <n v="176.14"/>
    <n v="0"/>
    <x v="1"/>
    <s v=""/>
    <s v=""/>
    <s v="Nvt"/>
    <n v="88.07"/>
    <n v="176.14"/>
    <n v="176.14"/>
  </r>
  <r>
    <x v="4"/>
    <x v="106"/>
    <x v="114"/>
    <n v="4"/>
    <n v="113.3"/>
    <n v="453.2"/>
    <n v="453.2"/>
    <n v="0"/>
    <x v="1"/>
    <s v=""/>
    <s v=""/>
    <s v="Nvt"/>
    <n v="113.3"/>
    <n v="453.2"/>
    <n v="453.2"/>
  </r>
  <r>
    <x v="4"/>
    <x v="108"/>
    <x v="116"/>
    <n v="4"/>
    <n v="69.78"/>
    <n v="279.12"/>
    <n v="279.12"/>
    <n v="0"/>
    <x v="1"/>
    <s v=""/>
    <s v=""/>
    <s v="Nvt"/>
    <n v="69.78"/>
    <n v="279.12"/>
    <n v="279.12"/>
  </r>
  <r>
    <x v="4"/>
    <x v="51"/>
    <x v="54"/>
    <n v="8"/>
    <n v="48.93"/>
    <n v="391.44"/>
    <n v="391.44"/>
    <n v="0"/>
    <x v="1"/>
    <s v=""/>
    <s v=""/>
    <s v="Nvt"/>
    <n v="48.93"/>
    <n v="391.44"/>
    <n v="391.44"/>
  </r>
  <r>
    <x v="4"/>
    <x v="49"/>
    <x v="52"/>
    <n v="1"/>
    <n v="39.65"/>
    <n v="39.65"/>
    <n v="39.65"/>
    <n v="0"/>
    <x v="1"/>
    <s v=""/>
    <s v=""/>
    <s v="Nvt"/>
    <n v="39.65"/>
    <n v="39.65"/>
    <n v="39.65"/>
  </r>
  <r>
    <x v="4"/>
    <x v="41"/>
    <x v="44"/>
    <n v="1"/>
    <n v="104.09"/>
    <n v="104.09"/>
    <n v="104.09"/>
    <n v="0"/>
    <x v="1"/>
    <s v=""/>
    <s v=""/>
    <s v="Nvt"/>
    <n v="104.09"/>
    <n v="104.09"/>
    <n v="104.09"/>
  </r>
  <r>
    <x v="4"/>
    <x v="4"/>
    <x v="4"/>
    <n v="33"/>
    <n v="26.83"/>
    <n v="885.39"/>
    <n v="885.39"/>
    <n v="0"/>
    <x v="1"/>
    <s v=""/>
    <s v=""/>
    <s v="Nvt"/>
    <n v="26.83"/>
    <n v="885.39"/>
    <n v="885.39"/>
  </r>
  <r>
    <x v="4"/>
    <x v="102"/>
    <x v="110"/>
    <n v="15"/>
    <n v="17.89"/>
    <n v="268.35000000000002"/>
    <n v="268.35000000000002"/>
    <n v="0"/>
    <x v="1"/>
    <s v=""/>
    <s v=""/>
    <s v="Nvt"/>
    <n v="17.89"/>
    <n v="268.35000000000002"/>
    <n v="268.35000000000002"/>
  </r>
  <r>
    <x v="4"/>
    <x v="163"/>
    <x v="191"/>
    <n v="1"/>
    <n v="24.73"/>
    <n v="24.73"/>
    <n v="24.73"/>
    <n v="0"/>
    <x v="1"/>
    <s v=""/>
    <s v=""/>
    <s v="Nvt"/>
    <n v="24.73"/>
    <n v="24.73"/>
    <n v="24.73"/>
  </r>
  <r>
    <x v="4"/>
    <x v="103"/>
    <x v="111"/>
    <n v="14"/>
    <n v="38.99"/>
    <n v="545.86"/>
    <n v="545.86"/>
    <n v="0"/>
    <x v="1"/>
    <s v=""/>
    <s v=""/>
    <s v="Nvt"/>
    <n v="38.99"/>
    <n v="545.86"/>
    <n v="545.86"/>
  </r>
  <r>
    <x v="4"/>
    <x v="92"/>
    <x v="103"/>
    <n v="24"/>
    <n v="52.99"/>
    <n v="1271.76"/>
    <n v="1271.76"/>
    <n v="0"/>
    <x v="1"/>
    <s v=""/>
    <s v=""/>
    <s v="Nvt"/>
    <n v="52.99"/>
    <n v="1271.76"/>
    <n v="1271.76"/>
  </r>
  <r>
    <x v="4"/>
    <x v="155"/>
    <x v="26"/>
    <n v="7"/>
    <n v="73.02"/>
    <n v="511.14"/>
    <n v="511.14"/>
    <n v="0"/>
    <x v="1"/>
    <s v=""/>
    <s v=""/>
    <s v="Nvt"/>
    <n v="73.02"/>
    <n v="511.14"/>
    <n v="511.14"/>
  </r>
  <r>
    <x v="4"/>
    <x v="183"/>
    <x v="91"/>
    <n v="3"/>
    <n v="48.68"/>
    <n v="146.04"/>
    <n v="146.04"/>
    <n v="0"/>
    <x v="1"/>
    <s v=""/>
    <s v=""/>
    <s v="Nvt"/>
    <n v="48.68"/>
    <n v="146.04"/>
    <n v="146.04"/>
  </r>
  <r>
    <x v="4"/>
    <x v="98"/>
    <x v="94"/>
    <n v="4"/>
    <n v="42.18"/>
    <n v="168.72"/>
    <n v="168.72"/>
    <n v="0"/>
    <x v="1"/>
    <s v=""/>
    <s v=""/>
    <s v="Nvt"/>
    <n v="42.18"/>
    <n v="168.72"/>
    <n v="168.72"/>
  </r>
  <r>
    <x v="4"/>
    <x v="184"/>
    <x v="208"/>
    <n v="2"/>
    <n v="42.18"/>
    <n v="84.36"/>
    <n v="84.36"/>
    <n v="0"/>
    <x v="1"/>
    <s v=""/>
    <s v=""/>
    <s v="Nvt"/>
    <n v="42.18"/>
    <n v="84.36"/>
    <n v="84.36"/>
  </r>
  <r>
    <x v="4"/>
    <x v="16"/>
    <x v="15"/>
    <n v="4"/>
    <n v="236.9"/>
    <n v="947.6"/>
    <n v="947.6"/>
    <n v="0"/>
    <x v="2"/>
    <n v="230"/>
    <s v="Prijs wijkt af"/>
    <s v="Nvt"/>
    <n v="230"/>
    <n v="920"/>
    <n v="920"/>
  </r>
  <r>
    <x v="4"/>
    <x v="99"/>
    <x v="107"/>
    <n v="4"/>
    <n v="16.54"/>
    <n v="66.16"/>
    <n v="66.16"/>
    <n v="0"/>
    <x v="1"/>
    <s v=""/>
    <s v=""/>
    <s v="Nvt"/>
    <n v="16.54"/>
    <n v="66.16"/>
    <n v="66.16"/>
  </r>
  <r>
    <x v="4"/>
    <x v="100"/>
    <x v="108"/>
    <n v="16"/>
    <n v="49"/>
    <n v="784"/>
    <n v="784"/>
    <n v="0"/>
    <x v="1"/>
    <s v=""/>
    <s v=""/>
    <s v="Nvt"/>
    <n v="49"/>
    <n v="784"/>
    <n v="784"/>
  </r>
  <r>
    <x v="4"/>
    <x v="29"/>
    <x v="29"/>
    <n v="4"/>
    <n v="88.57"/>
    <n v="354.28"/>
    <n v="354.28"/>
    <n v="0"/>
    <x v="1"/>
    <s v=""/>
    <s v=""/>
    <s v="Nvt"/>
    <n v="88.57"/>
    <n v="354.28"/>
    <n v="354.28"/>
  </r>
  <r>
    <x v="4"/>
    <x v="185"/>
    <x v="209"/>
    <n v="1"/>
    <n v="10.82"/>
    <n v="10.82"/>
    <n v="10.82"/>
    <n v="0"/>
    <x v="1"/>
    <s v=""/>
    <s v=""/>
    <s v="Nvt"/>
    <n v="10.82"/>
    <n v="10.82"/>
    <n v="10.82"/>
  </r>
  <r>
    <x v="4"/>
    <x v="87"/>
    <x v="98"/>
    <n v="1"/>
    <n v="76.02"/>
    <n v="76.02"/>
    <n v="53.21"/>
    <n v="30"/>
    <x v="1"/>
    <s v=""/>
    <s v=""/>
    <s v="Ja"/>
    <n v="76.02"/>
    <n v="76.02"/>
    <n v="53.213999999999999"/>
  </r>
  <r>
    <x v="4"/>
    <x v="4"/>
    <x v="4"/>
    <n v="4"/>
    <n v="26.83"/>
    <n v="107.32"/>
    <n v="75.12"/>
    <n v="30"/>
    <x v="1"/>
    <s v=""/>
    <s v=""/>
    <s v="Ja"/>
    <n v="26.83"/>
    <n v="107.32"/>
    <n v="75.123999999999995"/>
  </r>
  <r>
    <x v="4"/>
    <x v="103"/>
    <x v="111"/>
    <n v="4"/>
    <n v="38.99"/>
    <n v="155.96"/>
    <n v="109.17"/>
    <n v="30"/>
    <x v="1"/>
    <s v=""/>
    <s v=""/>
    <s v="Ja"/>
    <n v="38.99"/>
    <n v="155.96"/>
    <n v="109.17200000000001"/>
  </r>
  <r>
    <x v="4"/>
    <x v="92"/>
    <x v="103"/>
    <n v="10"/>
    <n v="52.99"/>
    <n v="529.9"/>
    <n v="370.93"/>
    <n v="30"/>
    <x v="1"/>
    <s v=""/>
    <s v=""/>
    <s v="Ja"/>
    <n v="52.99"/>
    <n v="529.9"/>
    <n v="370.93"/>
  </r>
  <r>
    <x v="4"/>
    <x v="86"/>
    <x v="97"/>
    <n v="2"/>
    <n v="25.52"/>
    <n v="51.04"/>
    <n v="51.04"/>
    <n v="0"/>
    <x v="1"/>
    <s v=""/>
    <s v=""/>
    <s v="Nvt"/>
    <n v="25.52"/>
    <n v="51.04"/>
    <n v="51.04"/>
  </r>
  <r>
    <x v="4"/>
    <x v="94"/>
    <x v="105"/>
    <n v="1"/>
    <n v="24.73"/>
    <n v="24.73"/>
    <n v="17.309999999999999"/>
    <n v="30"/>
    <x v="1"/>
    <s v=""/>
    <s v=""/>
    <s v="Ja"/>
    <n v="24.73"/>
    <n v="24.73"/>
    <n v="17.311"/>
  </r>
  <r>
    <x v="4"/>
    <x v="41"/>
    <x v="44"/>
    <n v="2"/>
    <n v="104.09"/>
    <n v="208.18"/>
    <n v="145.72999999999999"/>
    <n v="30"/>
    <x v="1"/>
    <s v=""/>
    <s v=""/>
    <s v="Ja"/>
    <n v="104.09"/>
    <n v="208.18"/>
    <n v="145.726"/>
  </r>
  <r>
    <x v="4"/>
    <x v="102"/>
    <x v="110"/>
    <n v="35"/>
    <n v="17.89"/>
    <n v="626.15"/>
    <n v="438.3"/>
    <n v="30"/>
    <x v="1"/>
    <s v=""/>
    <s v=""/>
    <s v="Ja"/>
    <n v="17.89"/>
    <n v="626.15"/>
    <n v="438.30500000000001"/>
  </r>
  <r>
    <x v="4"/>
    <x v="186"/>
    <x v="210"/>
    <n v="35"/>
    <n v="5"/>
    <n v="175"/>
    <n v="122.5"/>
    <n v="30"/>
    <x v="1"/>
    <s v=""/>
    <s v=""/>
    <s v="Ja"/>
    <n v="5"/>
    <n v="175"/>
    <n v="122.5"/>
  </r>
  <r>
    <x v="4"/>
    <x v="187"/>
    <x v="211"/>
    <n v="35"/>
    <n v="9"/>
    <n v="315"/>
    <n v="220.5"/>
    <n v="30"/>
    <x v="1"/>
    <s v=""/>
    <s v=""/>
    <s v="Ja"/>
    <n v="9"/>
    <n v="315"/>
    <n v="220.5"/>
  </r>
  <r>
    <x v="4"/>
    <x v="188"/>
    <x v="212"/>
    <n v="35"/>
    <n v="11"/>
    <n v="385"/>
    <n v="269.5"/>
    <n v="30"/>
    <x v="1"/>
    <s v=""/>
    <s v=""/>
    <s v="Ja"/>
    <n v="11"/>
    <n v="385"/>
    <n v="269.5"/>
  </r>
  <r>
    <x v="4"/>
    <x v="146"/>
    <x v="175"/>
    <n v="35"/>
    <n v="13"/>
    <n v="455"/>
    <n v="318.5"/>
    <n v="30"/>
    <x v="1"/>
    <s v=""/>
    <s v=""/>
    <s v="Ja"/>
    <n v="13"/>
    <n v="455"/>
    <n v="318.5"/>
  </r>
  <r>
    <x v="4"/>
    <x v="189"/>
    <x v="213"/>
    <n v="1"/>
    <n v="19"/>
    <n v="19"/>
    <n v="17.100000000000001"/>
    <n v="10"/>
    <x v="1"/>
    <s v=""/>
    <s v=""/>
    <s v="Ja"/>
    <n v="19"/>
    <n v="19"/>
    <n v="17.100000000000001"/>
  </r>
  <r>
    <x v="4"/>
    <x v="4"/>
    <x v="4"/>
    <n v="37"/>
    <n v="26.83"/>
    <n v="992.71"/>
    <n v="694.9"/>
    <n v="30"/>
    <x v="1"/>
    <s v=""/>
    <s v=""/>
    <s v="Ja"/>
    <n v="26.83"/>
    <n v="992.70999999999992"/>
    <n v="694.89699999999993"/>
  </r>
  <r>
    <x v="4"/>
    <x v="86"/>
    <x v="97"/>
    <n v="7"/>
    <n v="25.52"/>
    <n v="178.64"/>
    <n v="178.64"/>
    <n v="0"/>
    <x v="1"/>
    <s v=""/>
    <s v=""/>
    <s v="Nvt"/>
    <n v="25.52"/>
    <n v="178.64"/>
    <n v="178.64"/>
  </r>
  <r>
    <x v="4"/>
    <x v="163"/>
    <x v="191"/>
    <n v="1"/>
    <n v="24.73"/>
    <n v="24.73"/>
    <n v="17.309999999999999"/>
    <n v="30"/>
    <x v="1"/>
    <s v=""/>
    <s v=""/>
    <s v="Ja"/>
    <n v="24.73"/>
    <n v="24.73"/>
    <n v="17.311"/>
  </r>
  <r>
    <x v="4"/>
    <x v="91"/>
    <x v="102"/>
    <n v="1"/>
    <n v="47.99"/>
    <n v="47.99"/>
    <n v="33.590000000000003"/>
    <n v="30"/>
    <x v="1"/>
    <s v=""/>
    <s v=""/>
    <s v="Ja"/>
    <n v="47.99"/>
    <n v="47.99"/>
    <n v="33.593000000000004"/>
  </r>
  <r>
    <x v="4"/>
    <x v="86"/>
    <x v="97"/>
    <n v="10"/>
    <n v="25.52"/>
    <n v="255.2"/>
    <n v="255.2"/>
    <n v="0"/>
    <x v="1"/>
    <s v=""/>
    <s v=""/>
    <s v="Nvt"/>
    <n v="25.52"/>
    <n v="255.2"/>
    <n v="255.2"/>
  </r>
  <r>
    <x v="4"/>
    <x v="155"/>
    <x v="26"/>
    <n v="8"/>
    <n v="73.02"/>
    <n v="584.16"/>
    <n v="408.91"/>
    <n v="30"/>
    <x v="1"/>
    <s v=""/>
    <s v=""/>
    <s v="Ja"/>
    <n v="73.02"/>
    <n v="584.16"/>
    <n v="408.91199999999998"/>
  </r>
  <r>
    <x v="4"/>
    <x v="97"/>
    <x v="92"/>
    <n v="1"/>
    <n v="24.34"/>
    <n v="24.34"/>
    <n v="17.04"/>
    <n v="30"/>
    <x v="1"/>
    <s v=""/>
    <s v=""/>
    <s v="Ja"/>
    <n v="24.34"/>
    <n v="24.34"/>
    <n v="17.038"/>
  </r>
  <r>
    <x v="4"/>
    <x v="29"/>
    <x v="29"/>
    <n v="29"/>
    <n v="88.57"/>
    <n v="2568.5300000000002"/>
    <n v="1797.97"/>
    <n v="30"/>
    <x v="1"/>
    <s v=""/>
    <s v=""/>
    <s v="Ja"/>
    <n v="88.57"/>
    <n v="2568.5299999999997"/>
    <n v="1797.9709999999998"/>
  </r>
  <r>
    <x v="4"/>
    <x v="112"/>
    <x v="120"/>
    <n v="29"/>
    <n v="0"/>
    <n v="0"/>
    <n v="0"/>
    <n v="0"/>
    <x v="1"/>
    <s v=""/>
    <s v=""/>
    <s v="Nvt"/>
    <n v="0"/>
    <n v="0"/>
    <n v="0"/>
  </r>
  <r>
    <x v="4"/>
    <x v="99"/>
    <x v="107"/>
    <n v="5"/>
    <n v="16.54"/>
    <n v="82.7"/>
    <n v="57.89"/>
    <n v="30"/>
    <x v="1"/>
    <s v=""/>
    <s v=""/>
    <s v="Ja"/>
    <n v="16.54"/>
    <n v="82.699999999999989"/>
    <n v="57.889999999999993"/>
  </r>
  <r>
    <x v="4"/>
    <x v="183"/>
    <x v="91"/>
    <n v="2"/>
    <n v="48.68"/>
    <n v="97.36"/>
    <n v="68.150000000000006"/>
    <n v="30"/>
    <x v="1"/>
    <s v=""/>
    <s v=""/>
    <s v="Ja"/>
    <n v="48.68"/>
    <n v="97.36"/>
    <n v="68.152000000000001"/>
  </r>
  <r>
    <x v="4"/>
    <x v="18"/>
    <x v="17"/>
    <n v="1"/>
    <n v="144.19999999999999"/>
    <n v="144.19999999999999"/>
    <n v="144.19999999999999"/>
    <n v="0"/>
    <x v="2"/>
    <n v="140"/>
    <s v="Prijs wijkt af"/>
    <s v="Nvt"/>
    <n v="140"/>
    <n v="140"/>
    <n v="140"/>
  </r>
  <r>
    <x v="4"/>
    <x v="4"/>
    <x v="4"/>
    <n v="4"/>
    <n v="26.83"/>
    <n v="107.32"/>
    <n v="75.12"/>
    <n v="30"/>
    <x v="1"/>
    <s v=""/>
    <s v=""/>
    <s v="Ja"/>
    <n v="26.83"/>
    <n v="107.32"/>
    <n v="75.123999999999995"/>
  </r>
  <r>
    <x v="4"/>
    <x v="164"/>
    <x v="182"/>
    <n v="4"/>
    <n v="38.99"/>
    <n v="155.96"/>
    <n v="109.17"/>
    <n v="30"/>
    <x v="1"/>
    <s v=""/>
    <s v=""/>
    <s v="Ja"/>
    <n v="38.99"/>
    <n v="155.96"/>
    <n v="109.17200000000001"/>
  </r>
  <r>
    <x v="4"/>
    <x v="102"/>
    <x v="110"/>
    <n v="1"/>
    <n v="17.89"/>
    <n v="17.89"/>
    <n v="12.52"/>
    <n v="30"/>
    <x v="1"/>
    <s v=""/>
    <s v=""/>
    <s v="Ja"/>
    <n v="17.89"/>
    <n v="17.89"/>
    <n v="12.523"/>
  </r>
  <r>
    <x v="4"/>
    <x v="86"/>
    <x v="97"/>
    <n v="1"/>
    <n v="25.52"/>
    <n v="25.52"/>
    <n v="25.52"/>
    <n v="0"/>
    <x v="1"/>
    <s v=""/>
    <s v=""/>
    <s v="Nvt"/>
    <n v="25.52"/>
    <n v="25.52"/>
    <n v="25.52"/>
  </r>
  <r>
    <x v="4"/>
    <x v="41"/>
    <x v="44"/>
    <n v="4"/>
    <n v="104.09"/>
    <n v="416.36"/>
    <n v="291.45"/>
    <n v="30"/>
    <x v="1"/>
    <s v=""/>
    <s v=""/>
    <s v="Ja"/>
    <n v="104.09"/>
    <n v="416.36"/>
    <n v="291.452"/>
  </r>
  <r>
    <x v="4"/>
    <x v="102"/>
    <x v="110"/>
    <n v="30"/>
    <n v="17.89"/>
    <n v="536.70000000000005"/>
    <n v="375.69"/>
    <n v="30"/>
    <x v="1"/>
    <s v=""/>
    <s v=""/>
    <s v="Ja"/>
    <n v="17.89"/>
    <n v="536.70000000000005"/>
    <n v="375.69"/>
  </r>
  <r>
    <x v="4"/>
    <x v="158"/>
    <x v="188"/>
    <n v="2"/>
    <n v="28.34"/>
    <n v="56.68"/>
    <n v="39.68"/>
    <n v="30"/>
    <x v="1"/>
    <s v=""/>
    <s v=""/>
    <s v="Ja"/>
    <n v="28.34"/>
    <n v="56.68"/>
    <n v="39.676000000000002"/>
  </r>
  <r>
    <x v="4"/>
    <x v="190"/>
    <x v="102"/>
    <n v="2"/>
    <n v="58.17"/>
    <n v="116.34"/>
    <n v="81.44"/>
    <n v="30"/>
    <x v="1"/>
    <s v=""/>
    <s v=""/>
    <s v="Ja"/>
    <n v="58.17"/>
    <n v="116.34"/>
    <n v="81.438000000000002"/>
  </r>
  <r>
    <x v="4"/>
    <x v="4"/>
    <x v="4"/>
    <n v="57"/>
    <n v="26.83"/>
    <n v="1529.31"/>
    <n v="1070.52"/>
    <n v="30"/>
    <x v="1"/>
    <s v=""/>
    <s v=""/>
    <s v="Ja"/>
    <n v="26.83"/>
    <n v="1529.31"/>
    <n v="1070.5170000000001"/>
  </r>
  <r>
    <x v="4"/>
    <x v="86"/>
    <x v="97"/>
    <n v="10"/>
    <n v="25.52"/>
    <n v="255.2"/>
    <n v="255.2"/>
    <n v="0"/>
    <x v="1"/>
    <s v=""/>
    <s v=""/>
    <s v="Nvt"/>
    <n v="25.52"/>
    <n v="255.2"/>
    <n v="255.2"/>
  </r>
  <r>
    <x v="4"/>
    <x v="86"/>
    <x v="97"/>
    <n v="16"/>
    <n v="25.52"/>
    <n v="408.32"/>
    <n v="408.32"/>
    <n v="0"/>
    <x v="1"/>
    <s v=""/>
    <s v=""/>
    <s v="Nvt"/>
    <n v="25.52"/>
    <n v="408.32"/>
    <n v="408.32"/>
  </r>
  <r>
    <x v="4"/>
    <x v="86"/>
    <x v="97"/>
    <n v="2"/>
    <n v="25.52"/>
    <n v="51.04"/>
    <n v="51.04"/>
    <n v="0"/>
    <x v="1"/>
    <s v=""/>
    <s v=""/>
    <s v="Nvt"/>
    <n v="25.52"/>
    <n v="51.04"/>
    <n v="51.04"/>
  </r>
  <r>
    <x v="4"/>
    <x v="183"/>
    <x v="91"/>
    <n v="2"/>
    <n v="48.68"/>
    <n v="97.36"/>
    <n v="68.150000000000006"/>
    <n v="30"/>
    <x v="1"/>
    <s v=""/>
    <s v=""/>
    <s v="Ja"/>
    <n v="48.68"/>
    <n v="97.36"/>
    <n v="68.152000000000001"/>
  </r>
  <r>
    <x v="4"/>
    <x v="155"/>
    <x v="26"/>
    <n v="14"/>
    <n v="73.02"/>
    <n v="1022.28"/>
    <n v="715.6"/>
    <n v="30"/>
    <x v="1"/>
    <s v=""/>
    <s v=""/>
    <s v="Ja"/>
    <n v="73.02"/>
    <n v="1022.28"/>
    <n v="715.59599999999989"/>
  </r>
  <r>
    <x v="4"/>
    <x v="191"/>
    <x v="214"/>
    <n v="4"/>
    <n v="37"/>
    <n v="148"/>
    <n v="103.6"/>
    <n v="30"/>
    <x v="1"/>
    <s v=""/>
    <s v=""/>
    <s v="Ja"/>
    <n v="37"/>
    <n v="148"/>
    <n v="103.6"/>
  </r>
  <r>
    <x v="4"/>
    <x v="192"/>
    <x v="215"/>
    <n v="4"/>
    <n v="37"/>
    <n v="148"/>
    <n v="103.6"/>
    <n v="30"/>
    <x v="1"/>
    <s v=""/>
    <s v=""/>
    <s v="Ja"/>
    <n v="37"/>
    <n v="148"/>
    <n v="103.6"/>
  </r>
  <r>
    <x v="4"/>
    <x v="104"/>
    <x v="112"/>
    <n v="6"/>
    <n v="16.54"/>
    <n v="99.24"/>
    <n v="69.47"/>
    <n v="30"/>
    <x v="1"/>
    <s v=""/>
    <s v=""/>
    <s v="Ja"/>
    <n v="16.54"/>
    <n v="99.24"/>
    <n v="69.467999999999989"/>
  </r>
  <r>
    <x v="4"/>
    <x v="29"/>
    <x v="29"/>
    <n v="34"/>
    <n v="88.57"/>
    <n v="3011.38"/>
    <n v="2107.9699999999998"/>
    <n v="30"/>
    <x v="1"/>
    <s v=""/>
    <s v=""/>
    <s v="Ja"/>
    <n v="88.57"/>
    <n v="3011.3799999999997"/>
    <n v="2107.9659999999999"/>
  </r>
  <r>
    <x v="4"/>
    <x v="112"/>
    <x v="120"/>
    <n v="34"/>
    <n v="0"/>
    <n v="0"/>
    <n v="0"/>
    <n v="0"/>
    <x v="1"/>
    <s v=""/>
    <s v=""/>
    <s v="Nvt"/>
    <n v="0"/>
    <n v="0"/>
    <n v="0"/>
  </r>
  <r>
    <x v="4"/>
    <x v="100"/>
    <x v="108"/>
    <n v="12"/>
    <n v="49"/>
    <n v="588"/>
    <n v="411.6"/>
    <n v="30"/>
    <x v="1"/>
    <s v=""/>
    <s v=""/>
    <s v="Ja"/>
    <n v="49"/>
    <n v="588"/>
    <n v="411.6"/>
  </r>
  <r>
    <x v="4"/>
    <x v="4"/>
    <x v="4"/>
    <n v="4"/>
    <n v="26.83"/>
    <n v="107.32"/>
    <n v="91.22"/>
    <n v="15"/>
    <x v="1"/>
    <s v=""/>
    <s v=""/>
    <s v="Ja"/>
    <n v="26.83"/>
    <n v="107.32"/>
    <n v="91.221999999999994"/>
  </r>
  <r>
    <x v="4"/>
    <x v="193"/>
    <x v="216"/>
    <n v="15"/>
    <n v="29.75"/>
    <n v="446.25"/>
    <n v="379.31"/>
    <n v="15"/>
    <x v="1"/>
    <s v=""/>
    <s v=""/>
    <s v="Ja"/>
    <n v="29.75"/>
    <n v="446.25"/>
    <n v="379.3125"/>
  </r>
  <r>
    <x v="4"/>
    <x v="154"/>
    <x v="185"/>
    <n v="14"/>
    <n v="29"/>
    <n v="406"/>
    <n v="345.1"/>
    <n v="15"/>
    <x v="1"/>
    <s v=""/>
    <s v=""/>
    <s v="Ja"/>
    <n v="29"/>
    <n v="406"/>
    <n v="345.1"/>
  </r>
  <r>
    <x v="4"/>
    <x v="194"/>
    <x v="217"/>
    <n v="2"/>
    <n v="204.75"/>
    <n v="409.5"/>
    <n v="286.64999999999998"/>
    <n v="30"/>
    <x v="1"/>
    <s v=""/>
    <s v=""/>
    <s v="Ja"/>
    <n v="204.75"/>
    <n v="409.5"/>
    <n v="286.64999999999998"/>
  </r>
  <r>
    <x v="4"/>
    <x v="195"/>
    <x v="218"/>
    <n v="1"/>
    <n v="101.06"/>
    <n v="101.06"/>
    <n v="70.739999999999995"/>
    <n v="30"/>
    <x v="1"/>
    <s v=""/>
    <s v=""/>
    <s v="Ja"/>
    <n v="101.06"/>
    <n v="101.06"/>
    <n v="70.742000000000004"/>
  </r>
  <r>
    <x v="4"/>
    <x v="58"/>
    <x v="61"/>
    <n v="1"/>
    <n v="80"/>
    <n v="80"/>
    <n v="56"/>
    <n v="30"/>
    <x v="1"/>
    <s v=""/>
    <s v=""/>
    <s v="Ja"/>
    <n v="80"/>
    <n v="80"/>
    <n v="56"/>
  </r>
  <r>
    <x v="4"/>
    <x v="158"/>
    <x v="188"/>
    <n v="4"/>
    <n v="26.99"/>
    <n v="107.96"/>
    <n v="75.569999999999993"/>
    <n v="30"/>
    <x v="1"/>
    <s v=""/>
    <s v=""/>
    <s v="Ja"/>
    <n v="26.99"/>
    <n v="107.96"/>
    <n v="75.572000000000003"/>
  </r>
  <r>
    <x v="4"/>
    <x v="162"/>
    <x v="102"/>
    <n v="6"/>
    <n v="45.7"/>
    <n v="274.2"/>
    <n v="191.94"/>
    <n v="30"/>
    <x v="1"/>
    <s v=""/>
    <s v=""/>
    <s v="Ja"/>
    <n v="45.7"/>
    <n v="274.20000000000005"/>
    <n v="191.94000000000003"/>
  </r>
  <r>
    <x v="4"/>
    <x v="196"/>
    <x v="219"/>
    <n v="2"/>
    <n v="45.97"/>
    <n v="91.94"/>
    <n v="64.36"/>
    <n v="30"/>
    <x v="1"/>
    <s v=""/>
    <s v=""/>
    <s v="Ja"/>
    <n v="45.97"/>
    <n v="91.94"/>
    <n v="64.358000000000004"/>
  </r>
  <r>
    <x v="4"/>
    <x v="171"/>
    <x v="109"/>
    <n v="3"/>
    <n v="80.63"/>
    <n v="241.89"/>
    <n v="169.32"/>
    <n v="30"/>
    <x v="1"/>
    <s v=""/>
    <s v=""/>
    <s v="Ja"/>
    <n v="80.63"/>
    <n v="241.89"/>
    <n v="169.32299999999998"/>
  </r>
  <r>
    <x v="4"/>
    <x v="102"/>
    <x v="110"/>
    <n v="8"/>
    <n v="17.04"/>
    <n v="136.32"/>
    <n v="95.42"/>
    <n v="30"/>
    <x v="1"/>
    <s v=""/>
    <s v=""/>
    <s v="Ja"/>
    <n v="17.04"/>
    <n v="136.32"/>
    <n v="95.423999999999992"/>
  </r>
  <r>
    <x v="4"/>
    <x v="4"/>
    <x v="4"/>
    <n v="12"/>
    <n v="25.55"/>
    <n v="306.60000000000002"/>
    <n v="214.62"/>
    <n v="30"/>
    <x v="1"/>
    <s v=""/>
    <s v=""/>
    <s v="Ja"/>
    <n v="25.55"/>
    <n v="306.60000000000002"/>
    <n v="214.62"/>
  </r>
  <r>
    <x v="4"/>
    <x v="87"/>
    <x v="98"/>
    <n v="1"/>
    <n v="73.81"/>
    <n v="73.81"/>
    <n v="51.67"/>
    <n v="30"/>
    <x v="1"/>
    <s v=""/>
    <s v=""/>
    <s v="Ja"/>
    <n v="73.81"/>
    <n v="73.81"/>
    <n v="51.667000000000002"/>
  </r>
  <r>
    <x v="4"/>
    <x v="197"/>
    <x v="220"/>
    <n v="1"/>
    <n v="98.12"/>
    <n v="98.12"/>
    <n v="68.680000000000007"/>
    <n v="30"/>
    <x v="1"/>
    <s v=""/>
    <s v=""/>
    <s v="Ja"/>
    <n v="98.12"/>
    <n v="98.12"/>
    <n v="68.684000000000012"/>
  </r>
  <r>
    <x v="4"/>
    <x v="102"/>
    <x v="110"/>
    <n v="9"/>
    <n v="17.04"/>
    <n v="153.36000000000001"/>
    <n v="107.35"/>
    <n v="30"/>
    <x v="1"/>
    <s v=""/>
    <s v=""/>
    <s v="Ja"/>
    <n v="17.04"/>
    <n v="153.35999999999999"/>
    <n v="107.35199999999999"/>
  </r>
  <r>
    <x v="4"/>
    <x v="158"/>
    <x v="188"/>
    <n v="2"/>
    <n v="26.99"/>
    <n v="53.98"/>
    <n v="37.79"/>
    <n v="30"/>
    <x v="1"/>
    <s v=""/>
    <s v=""/>
    <s v="Ja"/>
    <n v="26.99"/>
    <n v="53.98"/>
    <n v="37.786000000000001"/>
  </r>
  <r>
    <x v="4"/>
    <x v="4"/>
    <x v="4"/>
    <n v="8"/>
    <n v="25.55"/>
    <n v="204.4"/>
    <n v="143.08000000000001"/>
    <n v="30"/>
    <x v="1"/>
    <s v=""/>
    <s v=""/>
    <s v="Ja"/>
    <n v="25.55"/>
    <n v="204.4"/>
    <n v="143.08000000000001"/>
  </r>
  <r>
    <x v="4"/>
    <x v="162"/>
    <x v="102"/>
    <n v="3"/>
    <n v="45.7"/>
    <n v="137.1"/>
    <n v="95.97"/>
    <n v="30"/>
    <x v="1"/>
    <s v=""/>
    <s v=""/>
    <s v="Ja"/>
    <n v="45.7"/>
    <n v="137.10000000000002"/>
    <n v="95.970000000000013"/>
  </r>
  <r>
    <x v="4"/>
    <x v="94"/>
    <x v="105"/>
    <n v="1"/>
    <n v="24.01"/>
    <n v="24.01"/>
    <n v="16.809999999999999"/>
    <n v="30"/>
    <x v="1"/>
    <s v=""/>
    <s v=""/>
    <s v="Ja"/>
    <n v="24.01"/>
    <n v="24.01"/>
    <n v="16.807000000000002"/>
  </r>
  <r>
    <x v="4"/>
    <x v="198"/>
    <x v="221"/>
    <n v="1"/>
    <n v="71.66"/>
    <n v="71.66"/>
    <n v="50.16"/>
    <n v="30"/>
    <x v="1"/>
    <s v=""/>
    <s v=""/>
    <s v="Ja"/>
    <n v="71.66"/>
    <n v="71.66"/>
    <n v="50.161999999999999"/>
  </r>
  <r>
    <x v="4"/>
    <x v="4"/>
    <x v="4"/>
    <n v="6"/>
    <n v="26.83"/>
    <n v="160.97999999999999"/>
    <n v="112.69"/>
    <n v="30"/>
    <x v="1"/>
    <s v=""/>
    <s v=""/>
    <s v="Ja"/>
    <n v="26.83"/>
    <n v="160.97999999999999"/>
    <n v="112.68599999999998"/>
  </r>
  <r>
    <x v="4"/>
    <x v="68"/>
    <x v="72"/>
    <n v="3"/>
    <n v="30.45"/>
    <n v="91.35"/>
    <n v="63.94"/>
    <n v="30"/>
    <x v="1"/>
    <s v=""/>
    <s v=""/>
    <s v="Ja"/>
    <n v="30.45"/>
    <n v="91.35"/>
    <n v="63.945"/>
  </r>
  <r>
    <x v="4"/>
    <x v="152"/>
    <x v="183"/>
    <n v="1"/>
    <n v="24.73"/>
    <n v="24.73"/>
    <n v="17.309999999999999"/>
    <n v="30"/>
    <x v="1"/>
    <s v=""/>
    <s v=""/>
    <s v="Ja"/>
    <n v="24.73"/>
    <n v="24.73"/>
    <n v="17.311"/>
  </r>
  <r>
    <x v="4"/>
    <x v="164"/>
    <x v="182"/>
    <n v="5"/>
    <n v="38.99"/>
    <n v="194.95"/>
    <n v="136.46"/>
    <n v="30"/>
    <x v="1"/>
    <s v=""/>
    <s v=""/>
    <s v="Ja"/>
    <n v="38.99"/>
    <n v="194.95000000000002"/>
    <n v="136.46500000000003"/>
  </r>
  <r>
    <x v="4"/>
    <x v="136"/>
    <x v="147"/>
    <n v="4"/>
    <n v="35.020000000000003"/>
    <n v="140.08000000000001"/>
    <n v="105.06"/>
    <n v="25"/>
    <x v="1"/>
    <s v=""/>
    <s v=""/>
    <s v="Ja"/>
    <n v="35.020000000000003"/>
    <n v="140.08000000000001"/>
    <n v="105.06000000000002"/>
  </r>
  <r>
    <x v="4"/>
    <x v="105"/>
    <x v="113"/>
    <n v="6"/>
    <n v="88.07"/>
    <n v="528.41999999999996"/>
    <n v="396.31"/>
    <n v="25"/>
    <x v="1"/>
    <s v=""/>
    <s v=""/>
    <s v="Ja"/>
    <n v="88.07"/>
    <n v="528.41999999999996"/>
    <n v="396.315"/>
  </r>
  <r>
    <x v="4"/>
    <x v="199"/>
    <x v="222"/>
    <n v="18"/>
    <n v="89.25"/>
    <n v="1606.5"/>
    <n v="1204.8699999999999"/>
    <n v="25"/>
    <x v="1"/>
    <s v=""/>
    <s v=""/>
    <s v="Ja"/>
    <n v="89.25"/>
    <n v="1606.5"/>
    <n v="1204.875"/>
  </r>
  <r>
    <x v="4"/>
    <x v="108"/>
    <x v="116"/>
    <n v="4"/>
    <n v="69.78"/>
    <n v="279.12"/>
    <n v="209.34"/>
    <n v="25"/>
    <x v="1"/>
    <s v=""/>
    <s v=""/>
    <s v="Ja"/>
    <n v="69.78"/>
    <n v="279.12"/>
    <n v="209.34"/>
  </r>
  <r>
    <x v="4"/>
    <x v="111"/>
    <x v="119"/>
    <n v="4"/>
    <n v="69.78"/>
    <n v="279.12"/>
    <n v="209.34"/>
    <n v="25"/>
    <x v="1"/>
    <s v=""/>
    <s v=""/>
    <s v="Ja"/>
    <n v="69.78"/>
    <n v="279.12"/>
    <n v="209.34"/>
  </r>
  <r>
    <x v="4"/>
    <x v="200"/>
    <x v="223"/>
    <n v="4"/>
    <n v="5"/>
    <n v="20"/>
    <n v="20"/>
    <n v="0"/>
    <x v="1"/>
    <s v=""/>
    <s v=""/>
    <s v="Nvt"/>
    <n v="5"/>
    <n v="20"/>
    <n v="20"/>
  </r>
  <r>
    <x v="4"/>
    <x v="113"/>
    <x v="121"/>
    <n v="4"/>
    <n v="56.65"/>
    <n v="226.6"/>
    <n v="226.6"/>
    <n v="0"/>
    <x v="1"/>
    <s v=""/>
    <s v=""/>
    <s v="Nvt"/>
    <n v="56.65"/>
    <n v="226.6"/>
    <n v="226.6"/>
  </r>
  <r>
    <x v="4"/>
    <x v="102"/>
    <x v="110"/>
    <n v="6"/>
    <n v="17.89"/>
    <n v="107.34"/>
    <n v="107.34"/>
    <n v="0"/>
    <x v="1"/>
    <s v=""/>
    <s v=""/>
    <s v="Nvt"/>
    <n v="17.89"/>
    <n v="107.34"/>
    <n v="107.34"/>
  </r>
  <r>
    <x v="4"/>
    <x v="201"/>
    <x v="224"/>
    <n v="1"/>
    <n v="16"/>
    <n v="16"/>
    <n v="16"/>
    <n v="0"/>
    <x v="1"/>
    <s v=""/>
    <s v=""/>
    <s v="Nvt"/>
    <n v="16"/>
    <n v="16"/>
    <n v="16"/>
  </r>
  <r>
    <x v="4"/>
    <x v="41"/>
    <x v="44"/>
    <n v="1"/>
    <n v="104.09"/>
    <n v="104.09"/>
    <n v="83.27"/>
    <n v="20"/>
    <x v="1"/>
    <s v=""/>
    <s v=""/>
    <s v="Ja"/>
    <n v="104.09"/>
    <n v="104.09"/>
    <n v="83.272000000000006"/>
  </r>
  <r>
    <x v="4"/>
    <x v="3"/>
    <x v="3"/>
    <n v="2"/>
    <n v="29.35"/>
    <n v="58.7"/>
    <n v="46.96"/>
    <n v="20"/>
    <x v="1"/>
    <s v=""/>
    <s v=""/>
    <s v="Ja"/>
    <n v="29.35"/>
    <n v="58.7"/>
    <n v="46.96"/>
  </r>
  <r>
    <x v="4"/>
    <x v="49"/>
    <x v="52"/>
    <n v="6"/>
    <n v="39.65"/>
    <n v="237.9"/>
    <n v="190.32"/>
    <n v="20"/>
    <x v="1"/>
    <s v=""/>
    <s v=""/>
    <s v="Ja"/>
    <n v="39.65"/>
    <n v="237.89999999999998"/>
    <n v="190.32"/>
  </r>
  <r>
    <x v="4"/>
    <x v="64"/>
    <x v="67"/>
    <n v="1"/>
    <n v="77.25"/>
    <n v="77.25"/>
    <n v="61.8"/>
    <n v="20"/>
    <x v="1"/>
    <s v=""/>
    <s v=""/>
    <s v="Ja"/>
    <n v="77.25"/>
    <n v="77.25"/>
    <n v="61.8"/>
  </r>
  <r>
    <x v="4"/>
    <x v="13"/>
    <x v="12"/>
    <n v="4"/>
    <n v="303.85000000000002"/>
    <n v="1215.4000000000001"/>
    <n v="1215.4000000000001"/>
    <n v="0"/>
    <x v="2"/>
    <n v="295"/>
    <s v="Prijs wijkt af"/>
    <s v="Nvt"/>
    <n v="295"/>
    <n v="1180"/>
    <n v="1180"/>
  </r>
  <r>
    <x v="4"/>
    <x v="27"/>
    <x v="26"/>
    <n v="4"/>
    <n v="89.61"/>
    <n v="358.44"/>
    <n v="286.75"/>
    <n v="20"/>
    <x v="1"/>
    <s v=""/>
    <s v=""/>
    <s v="Ja"/>
    <n v="89.61"/>
    <n v="358.44"/>
    <n v="286.75200000000001"/>
  </r>
  <r>
    <x v="4"/>
    <x v="83"/>
    <x v="94"/>
    <n v="4"/>
    <n v="44.29"/>
    <n v="177.16"/>
    <n v="141.72999999999999"/>
    <n v="20"/>
    <x v="1"/>
    <s v=""/>
    <s v=""/>
    <s v="Ja"/>
    <n v="44.29"/>
    <n v="177.16"/>
    <n v="141.72799999999998"/>
  </r>
  <r>
    <x v="4"/>
    <x v="29"/>
    <x v="29"/>
    <n v="7"/>
    <n v="88.57"/>
    <n v="619.99"/>
    <n v="495.99"/>
    <n v="20"/>
    <x v="1"/>
    <s v=""/>
    <s v=""/>
    <s v="Ja"/>
    <n v="88.57"/>
    <n v="619.99"/>
    <n v="495.99199999999996"/>
  </r>
  <r>
    <x v="4"/>
    <x v="69"/>
    <x v="73"/>
    <n v="5"/>
    <n v="48.93"/>
    <n v="244.65"/>
    <n v="195.72"/>
    <n v="20"/>
    <x v="1"/>
    <s v=""/>
    <s v=""/>
    <s v="Ja"/>
    <n v="48.93"/>
    <n v="244.65"/>
    <n v="195.72"/>
  </r>
  <r>
    <x v="4"/>
    <x v="66"/>
    <x v="70"/>
    <n v="1"/>
    <n v="448.05"/>
    <n v="448.05"/>
    <n v="403.24"/>
    <n v="10"/>
    <x v="3"/>
    <n v="435"/>
    <s v="Prijs wijkt af"/>
    <s v="Ja"/>
    <n v="435"/>
    <n v="435"/>
    <n v="391.5"/>
  </r>
  <r>
    <x v="4"/>
    <x v="44"/>
    <x v="225"/>
    <n v="1"/>
    <n v="175"/>
    <n v="175"/>
    <n v="175"/>
    <n v="0"/>
    <x v="0"/>
    <n v="106.8625"/>
    <s v="Prijs wijkt af"/>
    <s v="Nvt"/>
    <n v="106.8625"/>
    <n v="106.8625"/>
    <n v="106.8625"/>
  </r>
  <r>
    <x v="4"/>
    <x v="54"/>
    <x v="57"/>
    <n v="5"/>
    <n v="32.96"/>
    <n v="164.8"/>
    <n v="164.8"/>
    <n v="0"/>
    <x v="1"/>
    <s v=""/>
    <s v=""/>
    <s v="Nvt"/>
    <n v="32.96"/>
    <n v="164.8"/>
    <n v="164.8"/>
  </r>
  <r>
    <x v="4"/>
    <x v="74"/>
    <x v="142"/>
    <n v="10"/>
    <n v="18.03"/>
    <n v="180.3"/>
    <n v="180.3"/>
    <n v="0"/>
    <x v="1"/>
    <s v=""/>
    <s v=""/>
    <s v="Nvt"/>
    <n v="18.03"/>
    <n v="180.3"/>
    <n v="180.3"/>
  </r>
  <r>
    <x v="4"/>
    <x v="202"/>
    <x v="226"/>
    <n v="6"/>
    <n v="69.3"/>
    <n v="415.8"/>
    <n v="415.8"/>
    <n v="0"/>
    <x v="1"/>
    <s v=""/>
    <s v=""/>
    <s v="Nvt"/>
    <n v="69.3"/>
    <n v="415.79999999999995"/>
    <n v="415.79999999999995"/>
  </r>
  <r>
    <x v="4"/>
    <x v="203"/>
    <x v="227"/>
    <n v="4"/>
    <n v="31.5"/>
    <n v="126"/>
    <n v="126"/>
    <n v="0"/>
    <x v="1"/>
    <s v=""/>
    <s v=""/>
    <s v="Nvt"/>
    <n v="31.5"/>
    <n v="126"/>
    <n v="126"/>
  </r>
  <r>
    <x v="4"/>
    <x v="204"/>
    <x v="228"/>
    <n v="4"/>
    <n v="63"/>
    <n v="252"/>
    <n v="252"/>
    <n v="0"/>
    <x v="1"/>
    <s v=""/>
    <s v=""/>
    <s v="Nvt"/>
    <n v="63"/>
    <n v="252"/>
    <n v="252"/>
  </r>
  <r>
    <x v="4"/>
    <x v="40"/>
    <x v="43"/>
    <n v="1"/>
    <n v="1127.56"/>
    <n v="1127.56"/>
    <n v="1127.56"/>
    <n v="0"/>
    <x v="0"/>
    <n v="700"/>
    <s v="Prijs wijkt af"/>
    <s v="Nvt"/>
    <n v="700"/>
    <n v="700"/>
    <n v="700"/>
  </r>
  <r>
    <x v="4"/>
    <x v="49"/>
    <x v="52"/>
    <n v="8"/>
    <n v="39.65"/>
    <n v="317.2"/>
    <n v="269.62"/>
    <n v="15"/>
    <x v="1"/>
    <s v=""/>
    <s v=""/>
    <s v="Ja"/>
    <n v="39.65"/>
    <n v="317.2"/>
    <n v="269.62"/>
  </r>
  <r>
    <x v="4"/>
    <x v="122"/>
    <x v="130"/>
    <n v="6"/>
    <n v="18.03"/>
    <n v="108.18"/>
    <n v="91.95"/>
    <n v="15"/>
    <x v="1"/>
    <s v=""/>
    <s v=""/>
    <s v="Ja"/>
    <n v="18.03"/>
    <n v="108.18"/>
    <n v="91.953000000000017"/>
  </r>
  <r>
    <x v="4"/>
    <x v="57"/>
    <x v="60"/>
    <n v="1"/>
    <n v="66.95"/>
    <n v="66.95"/>
    <n v="56.91"/>
    <n v="15"/>
    <x v="1"/>
    <s v=""/>
    <s v=""/>
    <s v="Ja"/>
    <n v="66.95"/>
    <n v="66.95"/>
    <n v="56.907499999999999"/>
  </r>
  <r>
    <x v="4"/>
    <x v="64"/>
    <x v="67"/>
    <n v="1"/>
    <n v="77.25"/>
    <n v="77.25"/>
    <n v="65.66"/>
    <n v="15"/>
    <x v="1"/>
    <s v=""/>
    <s v=""/>
    <s v="Ja"/>
    <n v="77.25"/>
    <n v="77.25"/>
    <n v="65.662499999999994"/>
  </r>
  <r>
    <x v="4"/>
    <x v="16"/>
    <x v="15"/>
    <n v="2"/>
    <n v="236.9"/>
    <n v="473.8"/>
    <n v="473.8"/>
    <n v="0"/>
    <x v="2"/>
    <n v="230"/>
    <s v="Prijs wijkt af"/>
    <s v="Nvt"/>
    <n v="230"/>
    <n v="460"/>
    <n v="460"/>
  </r>
  <r>
    <x v="4"/>
    <x v="105"/>
    <x v="113"/>
    <n v="4"/>
    <n v="88.07"/>
    <n v="352.28"/>
    <n v="299.44"/>
    <n v="15"/>
    <x v="1"/>
    <s v=""/>
    <s v=""/>
    <s v="Ja"/>
    <n v="88.07"/>
    <n v="352.28"/>
    <n v="299.43799999999999"/>
  </r>
  <r>
    <x v="4"/>
    <x v="51"/>
    <x v="54"/>
    <n v="5"/>
    <n v="48.93"/>
    <n v="244.65"/>
    <n v="207.95"/>
    <n v="15"/>
    <x v="1"/>
    <s v=""/>
    <s v=""/>
    <s v="Ja"/>
    <n v="48.93"/>
    <n v="244.65"/>
    <n v="207.95249999999999"/>
  </r>
  <r>
    <x v="4"/>
    <x v="16"/>
    <x v="15"/>
    <n v="4"/>
    <n v="236.9"/>
    <n v="947.6"/>
    <n v="947.6"/>
    <n v="0"/>
    <x v="2"/>
    <n v="230"/>
    <s v="Prijs wijkt af"/>
    <s v="Nvt"/>
    <n v="230"/>
    <n v="920"/>
    <n v="920"/>
  </r>
  <r>
    <x v="4"/>
    <x v="109"/>
    <x v="117"/>
    <n v="2"/>
    <n v="35.020000000000003"/>
    <n v="70.040000000000006"/>
    <n v="59.53"/>
    <n v="15"/>
    <x v="1"/>
    <s v=""/>
    <s v=""/>
    <s v="Ja"/>
    <n v="35.020000000000003"/>
    <n v="70.040000000000006"/>
    <n v="59.534000000000006"/>
  </r>
  <r>
    <x v="4"/>
    <x v="107"/>
    <x v="115"/>
    <n v="4"/>
    <n v="52.79"/>
    <n v="211.16"/>
    <n v="179.49"/>
    <n v="15"/>
    <x v="1"/>
    <s v=""/>
    <s v=""/>
    <s v="Ja"/>
    <n v="52.79"/>
    <n v="211.16"/>
    <n v="179.48599999999999"/>
  </r>
  <r>
    <x v="4"/>
    <x v="105"/>
    <x v="113"/>
    <n v="8"/>
    <n v="88.07"/>
    <n v="704.56"/>
    <n v="704.56"/>
    <n v="0"/>
    <x v="1"/>
    <s v=""/>
    <s v=""/>
    <s v="Nvt"/>
    <n v="88.07"/>
    <n v="704.56"/>
    <n v="704.56"/>
  </r>
  <r>
    <x v="4"/>
    <x v="108"/>
    <x v="116"/>
    <n v="4"/>
    <n v="69.78"/>
    <n v="279.12"/>
    <n v="237.25"/>
    <n v="15"/>
    <x v="1"/>
    <s v=""/>
    <s v=""/>
    <s v="Ja"/>
    <n v="69.78"/>
    <n v="279.12"/>
    <n v="237.25200000000001"/>
  </r>
  <r>
    <x v="4"/>
    <x v="18"/>
    <x v="17"/>
    <n v="1"/>
    <n v="144.19999999999999"/>
    <n v="144.19999999999999"/>
    <n v="122.57"/>
    <n v="15"/>
    <x v="2"/>
    <n v="140"/>
    <s v="Prijs wijkt af"/>
    <s v="Ja"/>
    <n v="140"/>
    <n v="140"/>
    <n v="119"/>
  </r>
  <r>
    <x v="4"/>
    <x v="29"/>
    <x v="29"/>
    <n v="12"/>
    <n v="88.57"/>
    <n v="1062.8399999999999"/>
    <n v="903.41"/>
    <n v="15"/>
    <x v="1"/>
    <s v=""/>
    <s v=""/>
    <s v="Ja"/>
    <n v="88.57"/>
    <n v="1062.8399999999999"/>
    <n v="903.41399999999999"/>
  </r>
  <r>
    <x v="4"/>
    <x v="205"/>
    <x v="229"/>
    <n v="12"/>
    <n v="0"/>
    <n v="0"/>
    <n v="0"/>
    <n v="0"/>
    <x v="1"/>
    <s v=""/>
    <s v=""/>
    <s v="Nvt"/>
    <n v="0"/>
    <n v="0"/>
    <n v="0"/>
  </r>
  <r>
    <x v="4"/>
    <x v="29"/>
    <x v="29"/>
    <n v="1"/>
    <n v="88.57"/>
    <n v="88.57"/>
    <n v="88.57"/>
    <n v="0"/>
    <x v="1"/>
    <s v=""/>
    <s v=""/>
    <s v="Nvt"/>
    <n v="88.57"/>
    <n v="88.57"/>
    <n v="88.57"/>
  </r>
  <r>
    <x v="5"/>
    <x v="206"/>
    <x v="230"/>
    <n v="5"/>
    <n v="103.75"/>
    <n v="518.75"/>
    <n v="415"/>
    <n v="20"/>
    <x v="0"/>
    <n v="106.8625"/>
    <s v="Prijs wijkt af"/>
    <s v="Ja"/>
    <n v="106.8625"/>
    <n v="534.3125"/>
    <n v="427.45"/>
  </r>
  <r>
    <x v="5"/>
    <x v="49"/>
    <x v="52"/>
    <n v="5"/>
    <n v="39.65"/>
    <n v="198.25"/>
    <n v="158.6"/>
    <n v="20"/>
    <x v="1"/>
    <s v=""/>
    <s v=""/>
    <s v="Ja"/>
    <n v="39.65"/>
    <n v="198.25"/>
    <n v="158.6"/>
  </r>
  <r>
    <x v="5"/>
    <x v="206"/>
    <x v="230"/>
    <n v="2"/>
    <n v="103.75"/>
    <n v="207.5"/>
    <n v="166"/>
    <n v="20"/>
    <x v="0"/>
    <n v="106.8625"/>
    <s v="Prijs wijkt af"/>
    <s v="Ja"/>
    <n v="106.8625"/>
    <n v="213.72499999999999"/>
    <n v="170.98"/>
  </r>
  <r>
    <x v="5"/>
    <x v="49"/>
    <x v="52"/>
    <n v="2"/>
    <n v="39.65"/>
    <n v="79.3"/>
    <n v="63.44"/>
    <n v="20"/>
    <x v="1"/>
    <s v=""/>
    <s v=""/>
    <s v="Ja"/>
    <n v="39.65"/>
    <n v="79.3"/>
    <n v="63.44"/>
  </r>
  <r>
    <x v="5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5"/>
    <x v="49"/>
    <x v="52"/>
    <n v="2"/>
    <n v="39.65"/>
    <n v="79.3"/>
    <n v="63.44"/>
    <n v="20"/>
    <x v="1"/>
    <s v=""/>
    <s v=""/>
    <s v="Ja"/>
    <n v="39.65"/>
    <n v="79.3"/>
    <n v="63.44"/>
  </r>
  <r>
    <x v="5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5"/>
    <x v="49"/>
    <x v="52"/>
    <n v="1"/>
    <n v="39.65"/>
    <n v="39.65"/>
    <n v="31.72"/>
    <n v="20"/>
    <x v="1"/>
    <s v=""/>
    <s v=""/>
    <s v="Ja"/>
    <n v="39.65"/>
    <n v="39.65"/>
    <n v="31.72"/>
  </r>
  <r>
    <x v="5"/>
    <x v="206"/>
    <x v="230"/>
    <n v="10"/>
    <n v="103.75"/>
    <n v="1037.5"/>
    <n v="830"/>
    <n v="20"/>
    <x v="0"/>
    <n v="106.8625"/>
    <s v="Prijs wijkt af"/>
    <s v="Ja"/>
    <n v="106.8625"/>
    <n v="1068.625"/>
    <n v="854.9"/>
  </r>
  <r>
    <x v="5"/>
    <x v="49"/>
    <x v="52"/>
    <n v="10"/>
    <n v="39.65"/>
    <n v="396.5"/>
    <n v="317.2"/>
    <n v="20"/>
    <x v="1"/>
    <s v=""/>
    <s v=""/>
    <s v="Ja"/>
    <n v="39.65"/>
    <n v="396.5"/>
    <n v="317.2"/>
  </r>
  <r>
    <x v="5"/>
    <x v="206"/>
    <x v="230"/>
    <n v="2"/>
    <n v="103.75"/>
    <n v="207.5"/>
    <n v="166"/>
    <n v="20"/>
    <x v="0"/>
    <n v="106.8625"/>
    <s v="Prijs wijkt af"/>
    <s v="Ja"/>
    <n v="106.8625"/>
    <n v="213.72499999999999"/>
    <n v="170.98"/>
  </r>
  <r>
    <x v="5"/>
    <x v="49"/>
    <x v="52"/>
    <n v="2"/>
    <n v="39.65"/>
    <n v="79.3"/>
    <n v="63.44"/>
    <n v="20"/>
    <x v="1"/>
    <s v=""/>
    <s v=""/>
    <s v="Ja"/>
    <n v="39.65"/>
    <n v="79.3"/>
    <n v="63.44"/>
  </r>
  <r>
    <x v="5"/>
    <x v="206"/>
    <x v="230"/>
    <n v="2"/>
    <n v="103.75"/>
    <n v="207.5"/>
    <n v="166"/>
    <n v="20"/>
    <x v="0"/>
    <n v="106.8625"/>
    <s v="Prijs wijkt af"/>
    <s v="Ja"/>
    <n v="106.8625"/>
    <n v="213.72499999999999"/>
    <n v="170.98"/>
  </r>
  <r>
    <x v="5"/>
    <x v="49"/>
    <x v="52"/>
    <n v="2"/>
    <n v="39.65"/>
    <n v="79.3"/>
    <n v="63.44"/>
    <n v="20"/>
    <x v="1"/>
    <s v=""/>
    <s v=""/>
    <s v="Ja"/>
    <n v="39.65"/>
    <n v="79.3"/>
    <n v="63.44"/>
  </r>
  <r>
    <x v="5"/>
    <x v="206"/>
    <x v="230"/>
    <n v="4"/>
    <n v="103.75"/>
    <n v="415"/>
    <n v="332"/>
    <n v="20"/>
    <x v="0"/>
    <n v="106.8625"/>
    <s v="Prijs wijkt af"/>
    <s v="Ja"/>
    <n v="106.8625"/>
    <n v="427.45"/>
    <n v="341.96"/>
  </r>
  <r>
    <x v="5"/>
    <x v="49"/>
    <x v="52"/>
    <n v="4"/>
    <n v="39.65"/>
    <n v="158.6"/>
    <n v="126.88"/>
    <n v="20"/>
    <x v="1"/>
    <s v=""/>
    <s v=""/>
    <s v="Ja"/>
    <n v="39.65"/>
    <n v="158.6"/>
    <n v="126.88"/>
  </r>
  <r>
    <x v="5"/>
    <x v="206"/>
    <x v="230"/>
    <n v="3"/>
    <n v="103.75"/>
    <n v="311.25"/>
    <n v="249"/>
    <n v="20"/>
    <x v="0"/>
    <n v="106.8625"/>
    <s v="Prijs wijkt af"/>
    <s v="Ja"/>
    <n v="106.8625"/>
    <n v="320.58749999999998"/>
    <n v="256.47000000000003"/>
  </r>
  <r>
    <x v="5"/>
    <x v="49"/>
    <x v="52"/>
    <n v="3"/>
    <n v="39.65"/>
    <n v="118.95"/>
    <n v="95.16"/>
    <n v="20"/>
    <x v="1"/>
    <s v=""/>
    <s v=""/>
    <s v="Ja"/>
    <n v="39.65"/>
    <n v="118.94999999999999"/>
    <n v="95.16"/>
  </r>
  <r>
    <x v="5"/>
    <x v="207"/>
    <x v="231"/>
    <n v="1"/>
    <n v="458.35"/>
    <n v="458.35"/>
    <n v="366.68"/>
    <n v="20"/>
    <x v="0"/>
    <n v="458.35"/>
    <s v="Prijs gelijk"/>
    <s v="Ja"/>
    <n v="458.35"/>
    <n v="458.35"/>
    <n v="366.68"/>
  </r>
  <r>
    <x v="5"/>
    <x v="208"/>
    <x v="232"/>
    <n v="3"/>
    <n v="339.9"/>
    <n v="1019.7"/>
    <n v="815.76"/>
    <n v="20"/>
    <x v="0"/>
    <n v="339.9"/>
    <s v="Prijs gelijk"/>
    <s v="Ja"/>
    <n v="339.9"/>
    <n v="1019.6999999999999"/>
    <n v="815.76"/>
  </r>
  <r>
    <x v="5"/>
    <x v="209"/>
    <x v="233"/>
    <n v="3"/>
    <n v="298.7"/>
    <n v="896.1"/>
    <n v="716.88"/>
    <n v="20"/>
    <x v="0"/>
    <n v="298.7"/>
    <s v="Prijs gelijk"/>
    <s v="Ja"/>
    <n v="298.7"/>
    <n v="896.09999999999991"/>
    <n v="716.88"/>
  </r>
  <r>
    <x v="5"/>
    <x v="190"/>
    <x v="102"/>
    <n v="3"/>
    <n v="58.17"/>
    <n v="174.51"/>
    <n v="139.61000000000001"/>
    <n v="20"/>
    <x v="1"/>
    <s v=""/>
    <s v=""/>
    <s v="Ja"/>
    <n v="58.17"/>
    <n v="174.51"/>
    <n v="139.608"/>
  </r>
  <r>
    <x v="5"/>
    <x v="206"/>
    <x v="230"/>
    <n v="4"/>
    <n v="103.75"/>
    <n v="415"/>
    <n v="332"/>
    <n v="20"/>
    <x v="0"/>
    <n v="106.8625"/>
    <s v="Prijs wijkt af"/>
    <s v="Ja"/>
    <n v="106.8625"/>
    <n v="427.45"/>
    <n v="341.96"/>
  </r>
  <r>
    <x v="5"/>
    <x v="49"/>
    <x v="52"/>
    <n v="4"/>
    <n v="39.65"/>
    <n v="158.6"/>
    <n v="126.88"/>
    <n v="20"/>
    <x v="1"/>
    <s v=""/>
    <s v=""/>
    <s v="Ja"/>
    <n v="39.65"/>
    <n v="158.6"/>
    <n v="126.88"/>
  </r>
  <r>
    <x v="5"/>
    <x v="206"/>
    <x v="230"/>
    <n v="3"/>
    <n v="103.75"/>
    <n v="311.25"/>
    <n v="249"/>
    <n v="20"/>
    <x v="0"/>
    <n v="106.8625"/>
    <s v="Prijs wijkt af"/>
    <s v="Ja"/>
    <n v="106.8625"/>
    <n v="320.58749999999998"/>
    <n v="256.47000000000003"/>
  </r>
  <r>
    <x v="5"/>
    <x v="49"/>
    <x v="52"/>
    <n v="6"/>
    <n v="39.65"/>
    <n v="237.9"/>
    <n v="190.32"/>
    <n v="20"/>
    <x v="1"/>
    <s v=""/>
    <s v=""/>
    <s v="Ja"/>
    <n v="39.65"/>
    <n v="237.89999999999998"/>
    <n v="190.32"/>
  </r>
  <r>
    <x v="5"/>
    <x v="206"/>
    <x v="230"/>
    <n v="3"/>
    <n v="103.75"/>
    <n v="311.25"/>
    <n v="249"/>
    <n v="20"/>
    <x v="0"/>
    <n v="106.8625"/>
    <s v="Prijs wijkt af"/>
    <s v="Ja"/>
    <n v="106.8625"/>
    <n v="320.58749999999998"/>
    <n v="256.47000000000003"/>
  </r>
  <r>
    <x v="5"/>
    <x v="49"/>
    <x v="52"/>
    <n v="3"/>
    <n v="39.65"/>
    <n v="118.95"/>
    <n v="95.16"/>
    <n v="20"/>
    <x v="1"/>
    <s v=""/>
    <s v=""/>
    <s v="Ja"/>
    <n v="39.65"/>
    <n v="118.94999999999999"/>
    <n v="95.16"/>
  </r>
  <r>
    <x v="5"/>
    <x v="206"/>
    <x v="230"/>
    <n v="2"/>
    <n v="103.75"/>
    <n v="207.5"/>
    <n v="166"/>
    <n v="20"/>
    <x v="0"/>
    <n v="106.8625"/>
    <s v="Prijs wijkt af"/>
    <s v="Ja"/>
    <n v="106.8625"/>
    <n v="213.72499999999999"/>
    <n v="170.98"/>
  </r>
  <r>
    <x v="5"/>
    <x v="49"/>
    <x v="52"/>
    <n v="2"/>
    <n v="39.65"/>
    <n v="79.3"/>
    <n v="63.44"/>
    <n v="20"/>
    <x v="1"/>
    <s v=""/>
    <s v=""/>
    <s v="Ja"/>
    <n v="39.65"/>
    <n v="79.3"/>
    <n v="63.44"/>
  </r>
  <r>
    <x v="5"/>
    <x v="206"/>
    <x v="230"/>
    <n v="7"/>
    <n v="103.75"/>
    <n v="726.25"/>
    <n v="581"/>
    <n v="20"/>
    <x v="0"/>
    <n v="106.8625"/>
    <s v="Prijs wijkt af"/>
    <s v="Ja"/>
    <n v="106.8625"/>
    <n v="748.03750000000002"/>
    <n v="598.42999999999995"/>
  </r>
  <r>
    <x v="5"/>
    <x v="49"/>
    <x v="52"/>
    <n v="8"/>
    <n v="39.65"/>
    <n v="317.2"/>
    <n v="253.76"/>
    <n v="20"/>
    <x v="1"/>
    <s v=""/>
    <s v=""/>
    <s v="Ja"/>
    <n v="39.65"/>
    <n v="317.2"/>
    <n v="253.76"/>
  </r>
  <r>
    <x v="5"/>
    <x v="206"/>
    <x v="230"/>
    <n v="3"/>
    <n v="103.75"/>
    <n v="311.25"/>
    <n v="249"/>
    <n v="20"/>
    <x v="0"/>
    <n v="106.8625"/>
    <s v="Prijs wijkt af"/>
    <s v="Ja"/>
    <n v="106.8625"/>
    <n v="320.58749999999998"/>
    <n v="256.47000000000003"/>
  </r>
  <r>
    <x v="5"/>
    <x v="54"/>
    <x v="57"/>
    <n v="8"/>
    <n v="32.96"/>
    <n v="263.68"/>
    <n v="184.58"/>
    <n v="30"/>
    <x v="1"/>
    <s v=""/>
    <s v=""/>
    <s v="Ja"/>
    <n v="32.96"/>
    <n v="263.68"/>
    <n v="184.57600000000002"/>
  </r>
  <r>
    <x v="5"/>
    <x v="73"/>
    <x v="234"/>
    <n v="3640"/>
    <n v="0.32"/>
    <n v="1164.8"/>
    <n v="1164.8"/>
    <n v="0"/>
    <x v="1"/>
    <s v=""/>
    <s v=""/>
    <s v="Nvt"/>
    <n v="0.32"/>
    <n v="1164.8"/>
    <n v="1164.8"/>
  </r>
  <r>
    <x v="5"/>
    <x v="206"/>
    <x v="235"/>
    <n v="1"/>
    <n v="103.75"/>
    <n v="103.75"/>
    <n v="83"/>
    <n v="20"/>
    <x v="0"/>
    <n v="106.8625"/>
    <s v="Prijs wijkt af"/>
    <s v="Ja"/>
    <n v="106.8625"/>
    <n v="106.8625"/>
    <n v="85.49"/>
  </r>
  <r>
    <x v="5"/>
    <x v="49"/>
    <x v="52"/>
    <n v="1"/>
    <n v="39.65"/>
    <n v="39.65"/>
    <n v="31.72"/>
    <n v="20"/>
    <x v="1"/>
    <s v=""/>
    <s v=""/>
    <s v="Ja"/>
    <n v="39.65"/>
    <n v="39.65"/>
    <n v="31.72"/>
  </r>
  <r>
    <x v="5"/>
    <x v="209"/>
    <x v="233"/>
    <n v="1"/>
    <n v="298.7"/>
    <n v="298.7"/>
    <n v="238.96"/>
    <n v="20"/>
    <x v="0"/>
    <n v="298.7"/>
    <s v="Prijs gelijk"/>
    <s v="Ja"/>
    <n v="298.7"/>
    <n v="298.7"/>
    <n v="238.96"/>
  </r>
  <r>
    <x v="5"/>
    <x v="54"/>
    <x v="57"/>
    <n v="3"/>
    <n v="32.96"/>
    <n v="98.88"/>
    <n v="69.22"/>
    <n v="30"/>
    <x v="1"/>
    <s v=""/>
    <s v=""/>
    <s v="Ja"/>
    <n v="32.96"/>
    <n v="98.88"/>
    <n v="69.215999999999994"/>
  </r>
  <r>
    <x v="5"/>
    <x v="54"/>
    <x v="57"/>
    <n v="4"/>
    <n v="32.96"/>
    <n v="131.84"/>
    <n v="92.29"/>
    <n v="30"/>
    <x v="1"/>
    <s v=""/>
    <s v=""/>
    <s v="Ja"/>
    <n v="32.96"/>
    <n v="131.84"/>
    <n v="92.288000000000011"/>
  </r>
  <r>
    <x v="5"/>
    <x v="206"/>
    <x v="235"/>
    <n v="1"/>
    <n v="103.75"/>
    <n v="103.75"/>
    <n v="83"/>
    <n v="20"/>
    <x v="0"/>
    <n v="106.8625"/>
    <s v="Prijs wijkt af"/>
    <s v="Ja"/>
    <n v="106.8625"/>
    <n v="106.8625"/>
    <n v="85.49"/>
  </r>
  <r>
    <x v="5"/>
    <x v="49"/>
    <x v="52"/>
    <n v="1"/>
    <n v="39.65"/>
    <n v="39.65"/>
    <n v="31.72"/>
    <n v="20"/>
    <x v="1"/>
    <s v=""/>
    <s v=""/>
    <s v="Ja"/>
    <n v="39.65"/>
    <n v="39.65"/>
    <n v="31.72"/>
  </r>
  <r>
    <x v="5"/>
    <x v="209"/>
    <x v="233"/>
    <n v="1"/>
    <n v="298.7"/>
    <n v="298.7"/>
    <n v="238.96"/>
    <n v="20"/>
    <x v="0"/>
    <n v="298.7"/>
    <s v="Prijs gelijk"/>
    <s v="Ja"/>
    <n v="298.7"/>
    <n v="298.7"/>
    <n v="238.96"/>
  </r>
  <r>
    <x v="5"/>
    <x v="206"/>
    <x v="235"/>
    <n v="4"/>
    <n v="103.75"/>
    <n v="415"/>
    <n v="332"/>
    <n v="20"/>
    <x v="0"/>
    <n v="106.8625"/>
    <s v="Prijs wijkt af"/>
    <s v="Ja"/>
    <n v="106.8625"/>
    <n v="427.45"/>
    <n v="341.96"/>
  </r>
  <r>
    <x v="5"/>
    <x v="49"/>
    <x v="52"/>
    <n v="4"/>
    <n v="39.65"/>
    <n v="158.6"/>
    <n v="126.88"/>
    <n v="20"/>
    <x v="1"/>
    <s v=""/>
    <s v=""/>
    <s v="Ja"/>
    <n v="39.65"/>
    <n v="158.6"/>
    <n v="126.88"/>
  </r>
  <r>
    <x v="5"/>
    <x v="206"/>
    <x v="235"/>
    <n v="-2"/>
    <n v="103.75"/>
    <n v="-207.5"/>
    <n v="-166"/>
    <n v="20"/>
    <x v="0"/>
    <n v="106.8625"/>
    <s v="Prijs wijkt af"/>
    <s v="Nee"/>
    <n v="106.8625"/>
    <n v="-213.72499999999999"/>
    <n v="-213.72499999999999"/>
  </r>
  <r>
    <x v="5"/>
    <x v="49"/>
    <x v="52"/>
    <n v="-2"/>
    <n v="39.65"/>
    <n v="-79.3"/>
    <n v="-63.44"/>
    <n v="20"/>
    <x v="1"/>
    <s v=""/>
    <s v=""/>
    <s v="Nee"/>
    <n v="39.65"/>
    <n v="-79.3"/>
    <n v="-79.3"/>
  </r>
  <r>
    <x v="6"/>
    <x v="210"/>
    <x v="236"/>
    <n v="2"/>
    <n v="927"/>
    <n v="1854"/>
    <n v="1483.2"/>
    <n v="20"/>
    <x v="0"/>
    <n v="900"/>
    <s v="Prijs wijkt af"/>
    <s v="Ja"/>
    <n v="900"/>
    <n v="1800"/>
    <n v="1440"/>
  </r>
  <r>
    <x v="6"/>
    <x v="194"/>
    <x v="217"/>
    <n v="2"/>
    <n v="210.89"/>
    <n v="421.78"/>
    <n v="337.42"/>
    <n v="20"/>
    <x v="1"/>
    <s v=""/>
    <s v=""/>
    <s v="Ja"/>
    <n v="210.89"/>
    <n v="421.78"/>
    <n v="337.42399999999992"/>
  </r>
  <r>
    <x v="6"/>
    <x v="211"/>
    <x v="237"/>
    <n v="1"/>
    <n v="386.25"/>
    <n v="386.25"/>
    <n v="309"/>
    <n v="20"/>
    <x v="0"/>
    <n v="386.25"/>
    <s v="Prijs gelijk"/>
    <s v="Ja"/>
    <n v="386.25"/>
    <n v="386.25"/>
    <n v="309"/>
  </r>
  <r>
    <x v="6"/>
    <x v="208"/>
    <x v="232"/>
    <n v="2"/>
    <n v="339.9"/>
    <n v="679.8"/>
    <n v="543.84"/>
    <n v="20"/>
    <x v="0"/>
    <n v="339.9"/>
    <s v="Prijs gelijk"/>
    <s v="Ja"/>
    <n v="339.9"/>
    <n v="679.8"/>
    <n v="543.84"/>
  </r>
  <r>
    <x v="6"/>
    <x v="212"/>
    <x v="238"/>
    <n v="1"/>
    <n v="602.54999999999995"/>
    <n v="602.54999999999995"/>
    <n v="482.04"/>
    <n v="20"/>
    <x v="0"/>
    <n v="585"/>
    <s v="Prijs wijkt af"/>
    <s v="Ja"/>
    <n v="585"/>
    <n v="585"/>
    <n v="468"/>
  </r>
  <r>
    <x v="6"/>
    <x v="211"/>
    <x v="237"/>
    <n v="1"/>
    <n v="386.25"/>
    <n v="386.25"/>
    <n v="309"/>
    <n v="20"/>
    <x v="0"/>
    <n v="386.25"/>
    <s v="Prijs gelijk"/>
    <s v="Ja"/>
    <n v="386.25"/>
    <n v="386.25"/>
    <n v="309"/>
  </r>
  <r>
    <x v="6"/>
    <x v="212"/>
    <x v="238"/>
    <n v="1"/>
    <n v="602.54999999999995"/>
    <n v="602.54999999999995"/>
    <n v="482.04"/>
    <n v="20"/>
    <x v="0"/>
    <n v="585"/>
    <s v="Prijs wijkt af"/>
    <s v="Ja"/>
    <n v="585"/>
    <n v="585"/>
    <n v="468"/>
  </r>
  <r>
    <x v="6"/>
    <x v="211"/>
    <x v="237"/>
    <n v="1"/>
    <n v="386.25"/>
    <n v="386.25"/>
    <n v="309"/>
    <n v="20"/>
    <x v="0"/>
    <n v="386.25"/>
    <s v="Prijs gelijk"/>
    <s v="Ja"/>
    <n v="386.25"/>
    <n v="386.25"/>
    <n v="309"/>
  </r>
  <r>
    <x v="6"/>
    <x v="212"/>
    <x v="238"/>
    <n v="1"/>
    <n v="602.54999999999995"/>
    <n v="602.54999999999995"/>
    <n v="482.04"/>
    <n v="20"/>
    <x v="0"/>
    <n v="585"/>
    <s v="Prijs wijkt af"/>
    <s v="Ja"/>
    <n v="585"/>
    <n v="585"/>
    <n v="468"/>
  </r>
  <r>
    <x v="6"/>
    <x v="211"/>
    <x v="237"/>
    <n v="1"/>
    <n v="386.25"/>
    <n v="386.25"/>
    <n v="309"/>
    <n v="20"/>
    <x v="0"/>
    <n v="386.25"/>
    <s v="Prijs gelijk"/>
    <s v="Ja"/>
    <n v="386.25"/>
    <n v="386.25"/>
    <n v="309"/>
  </r>
  <r>
    <x v="6"/>
    <x v="212"/>
    <x v="238"/>
    <n v="1"/>
    <n v="602.54999999999995"/>
    <n v="602.54999999999995"/>
    <n v="482.04"/>
    <n v="20"/>
    <x v="0"/>
    <n v="585"/>
    <s v="Prijs wijkt af"/>
    <s v="Ja"/>
    <n v="585"/>
    <n v="585"/>
    <n v="468"/>
  </r>
  <r>
    <x v="6"/>
    <x v="211"/>
    <x v="237"/>
    <n v="1"/>
    <n v="386.25"/>
    <n v="386.25"/>
    <n v="309"/>
    <n v="20"/>
    <x v="0"/>
    <n v="386.25"/>
    <s v="Prijs gelijk"/>
    <s v="Ja"/>
    <n v="386.25"/>
    <n v="386.25"/>
    <n v="309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12"/>
    <x v="238"/>
    <n v="1"/>
    <n v="602.54999999999995"/>
    <n v="602.54999999999995"/>
    <n v="482.04"/>
    <n v="20"/>
    <x v="0"/>
    <n v="585"/>
    <s v="Prijs wijkt af"/>
    <s v="Ja"/>
    <n v="585"/>
    <n v="585"/>
    <n v="468"/>
  </r>
  <r>
    <x v="6"/>
    <x v="213"/>
    <x v="239"/>
    <n v="1"/>
    <n v="2418"/>
    <n v="2418"/>
    <n v="1934.4"/>
    <n v="20"/>
    <x v="1"/>
    <s v=""/>
    <s v=""/>
    <s v="Ja"/>
    <n v="2418"/>
    <n v="2418"/>
    <n v="1934.4"/>
  </r>
  <r>
    <x v="6"/>
    <x v="214"/>
    <x v="240"/>
    <n v="1"/>
    <n v="350"/>
    <n v="350"/>
    <n v="280"/>
    <n v="20"/>
    <x v="1"/>
    <s v=""/>
    <s v=""/>
    <s v="Ja"/>
    <n v="350"/>
    <n v="350"/>
    <n v="280"/>
  </r>
  <r>
    <x v="6"/>
    <x v="215"/>
    <x v="241"/>
    <n v="2"/>
    <n v="317.33"/>
    <n v="634.66"/>
    <n v="507.73"/>
    <n v="20"/>
    <x v="1"/>
    <s v=""/>
    <s v=""/>
    <s v="Ja"/>
    <n v="317.33"/>
    <n v="634.66"/>
    <n v="507.72799999999995"/>
  </r>
  <r>
    <x v="6"/>
    <x v="216"/>
    <x v="242"/>
    <n v="3"/>
    <n v="180.25"/>
    <n v="540.75"/>
    <n v="432.6"/>
    <n v="20"/>
    <x v="1"/>
    <s v=""/>
    <s v=""/>
    <s v="Ja"/>
    <n v="180.25"/>
    <n v="540.75"/>
    <n v="432.6"/>
  </r>
  <r>
    <x v="6"/>
    <x v="211"/>
    <x v="237"/>
    <n v="1"/>
    <n v="386.25"/>
    <n v="386.25"/>
    <n v="309"/>
    <n v="20"/>
    <x v="0"/>
    <n v="386.25"/>
    <s v="Prijs gelijk"/>
    <s v="Ja"/>
    <n v="386.25"/>
    <n v="386.25"/>
    <n v="309"/>
  </r>
  <r>
    <x v="6"/>
    <x v="58"/>
    <x v="61"/>
    <n v="1"/>
    <n v="82.4"/>
    <n v="82.4"/>
    <n v="65.92"/>
    <n v="20"/>
    <x v="1"/>
    <s v=""/>
    <s v=""/>
    <s v="Ja"/>
    <n v="82.4"/>
    <n v="82.4"/>
    <n v="65.92"/>
  </r>
  <r>
    <x v="6"/>
    <x v="210"/>
    <x v="236"/>
    <n v="1"/>
    <n v="927"/>
    <n v="927"/>
    <n v="741.6"/>
    <n v="20"/>
    <x v="0"/>
    <n v="900"/>
    <s v="Prijs wijkt af"/>
    <s v="Ja"/>
    <n v="900"/>
    <n v="900"/>
    <n v="720"/>
  </r>
  <r>
    <x v="6"/>
    <x v="211"/>
    <x v="237"/>
    <n v="1"/>
    <n v="386.25"/>
    <n v="386.25"/>
    <n v="309"/>
    <n v="20"/>
    <x v="0"/>
    <n v="386.25"/>
    <s v="Prijs gelijk"/>
    <s v="Ja"/>
    <n v="386.25"/>
    <n v="386.25"/>
    <n v="309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12"/>
    <x v="238"/>
    <n v="1"/>
    <n v="602.54999999999995"/>
    <n v="602.54999999999995"/>
    <n v="482.04"/>
    <n v="20"/>
    <x v="0"/>
    <n v="585"/>
    <s v="Prijs wijkt af"/>
    <s v="Ja"/>
    <n v="585"/>
    <n v="585"/>
    <n v="468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10"/>
    <x v="236"/>
    <n v="1"/>
    <n v="927"/>
    <n v="927"/>
    <n v="741.6"/>
    <n v="20"/>
    <x v="0"/>
    <n v="900"/>
    <s v="Prijs wijkt af"/>
    <s v="Ja"/>
    <n v="900"/>
    <n v="900"/>
    <n v="720"/>
  </r>
  <r>
    <x v="6"/>
    <x v="212"/>
    <x v="238"/>
    <n v="1"/>
    <n v="602.54999999999995"/>
    <n v="602.54999999999995"/>
    <n v="482.04"/>
    <n v="20"/>
    <x v="0"/>
    <n v="585"/>
    <s v="Prijs wijkt af"/>
    <s v="Ja"/>
    <n v="585"/>
    <n v="585"/>
    <n v="468"/>
  </r>
  <r>
    <x v="6"/>
    <x v="211"/>
    <x v="237"/>
    <n v="1"/>
    <n v="386.25"/>
    <n v="386.25"/>
    <n v="309"/>
    <n v="20"/>
    <x v="0"/>
    <n v="386.25"/>
    <s v="Prijs gelijk"/>
    <s v="Ja"/>
    <n v="386.25"/>
    <n v="386.25"/>
    <n v="309"/>
  </r>
  <r>
    <x v="6"/>
    <x v="211"/>
    <x v="237"/>
    <n v="1"/>
    <n v="386.25"/>
    <n v="386.25"/>
    <n v="309"/>
    <n v="20"/>
    <x v="0"/>
    <n v="386.25"/>
    <s v="Prijs gelijk"/>
    <s v="Ja"/>
    <n v="386.25"/>
    <n v="386.25"/>
    <n v="309"/>
  </r>
  <r>
    <x v="6"/>
    <x v="211"/>
    <x v="237"/>
    <n v="1"/>
    <n v="386.25"/>
    <n v="386.25"/>
    <n v="309"/>
    <n v="20"/>
    <x v="0"/>
    <n v="386.25"/>
    <s v="Prijs gelijk"/>
    <s v="Ja"/>
    <n v="386.25"/>
    <n v="386.25"/>
    <n v="309"/>
  </r>
  <r>
    <x v="6"/>
    <x v="210"/>
    <x v="236"/>
    <n v="1"/>
    <n v="927"/>
    <n v="927"/>
    <n v="741.6"/>
    <n v="20"/>
    <x v="0"/>
    <n v="900"/>
    <s v="Prijs wijkt af"/>
    <s v="Ja"/>
    <n v="900"/>
    <n v="900"/>
    <n v="720"/>
  </r>
  <r>
    <x v="6"/>
    <x v="213"/>
    <x v="239"/>
    <n v="1"/>
    <n v="2418"/>
    <n v="2418"/>
    <n v="1934.4"/>
    <n v="20"/>
    <x v="1"/>
    <s v=""/>
    <s v=""/>
    <s v="Ja"/>
    <n v="2418"/>
    <n v="2418"/>
    <n v="1934.4"/>
  </r>
  <r>
    <x v="6"/>
    <x v="211"/>
    <x v="237"/>
    <n v="2"/>
    <n v="386.25"/>
    <n v="772.5"/>
    <n v="618"/>
    <n v="20"/>
    <x v="0"/>
    <n v="386.25"/>
    <s v="Prijs gelijk"/>
    <s v="Ja"/>
    <n v="386.25"/>
    <n v="772.5"/>
    <n v="618"/>
  </r>
  <r>
    <x v="6"/>
    <x v="211"/>
    <x v="237"/>
    <n v="1"/>
    <n v="386.25"/>
    <n v="386.25"/>
    <n v="309"/>
    <n v="20"/>
    <x v="0"/>
    <n v="386.25"/>
    <s v="Prijs gelijk"/>
    <s v="Ja"/>
    <n v="386.25"/>
    <n v="386.25"/>
    <n v="309"/>
  </r>
  <r>
    <x v="6"/>
    <x v="211"/>
    <x v="237"/>
    <n v="1"/>
    <n v="386.25"/>
    <n v="386.25"/>
    <n v="309"/>
    <n v="20"/>
    <x v="0"/>
    <n v="386.25"/>
    <s v="Prijs gelijk"/>
    <s v="Ja"/>
    <n v="386.25"/>
    <n v="386.25"/>
    <n v="309"/>
  </r>
  <r>
    <x v="6"/>
    <x v="211"/>
    <x v="237"/>
    <n v="1"/>
    <n v="386.25"/>
    <n v="386.25"/>
    <n v="309"/>
    <n v="20"/>
    <x v="0"/>
    <n v="386.25"/>
    <s v="Prijs gelijk"/>
    <s v="Ja"/>
    <n v="386.25"/>
    <n v="386.25"/>
    <n v="309"/>
  </r>
  <r>
    <x v="6"/>
    <x v="212"/>
    <x v="238"/>
    <n v="1"/>
    <n v="602.54999999999995"/>
    <n v="602.54999999999995"/>
    <n v="482.04"/>
    <n v="20"/>
    <x v="0"/>
    <n v="585"/>
    <s v="Prijs wijkt af"/>
    <s v="Ja"/>
    <n v="585"/>
    <n v="585"/>
    <n v="468"/>
  </r>
  <r>
    <x v="6"/>
    <x v="211"/>
    <x v="237"/>
    <n v="2"/>
    <n v="386.25"/>
    <n v="772.5"/>
    <n v="618"/>
    <n v="20"/>
    <x v="0"/>
    <n v="386.25"/>
    <s v="Prijs gelijk"/>
    <s v="Ja"/>
    <n v="386.25"/>
    <n v="772.5"/>
    <n v="618"/>
  </r>
  <r>
    <x v="6"/>
    <x v="64"/>
    <x v="67"/>
    <n v="9"/>
    <n v="77.25"/>
    <n v="695.25"/>
    <n v="556.20000000000005"/>
    <n v="20"/>
    <x v="1"/>
    <s v=""/>
    <s v=""/>
    <s v="Ja"/>
    <n v="77.25"/>
    <n v="695.25"/>
    <n v="556.20000000000005"/>
  </r>
  <r>
    <x v="6"/>
    <x v="217"/>
    <x v="243"/>
    <n v="1"/>
    <n v="252.35"/>
    <n v="252.35"/>
    <n v="201.88"/>
    <n v="20"/>
    <x v="0"/>
    <n v="252.35"/>
    <s v="Prijs gelijk"/>
    <s v="Ja"/>
    <n v="252.35"/>
    <n v="252.35"/>
    <n v="201.88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07"/>
    <x v="231"/>
    <n v="1"/>
    <n v="458.35"/>
    <n v="458.35"/>
    <n v="366.68"/>
    <n v="20"/>
    <x v="0"/>
    <n v="458.35"/>
    <s v="Prijs gelijk"/>
    <s v="Ja"/>
    <n v="458.35"/>
    <n v="458.35"/>
    <n v="366.68"/>
  </r>
  <r>
    <x v="6"/>
    <x v="64"/>
    <x v="67"/>
    <n v="6"/>
    <n v="77.25"/>
    <n v="463.5"/>
    <n v="370.8"/>
    <n v="20"/>
    <x v="1"/>
    <s v=""/>
    <s v=""/>
    <s v="Ja"/>
    <n v="77.25"/>
    <n v="463.5"/>
    <n v="370.8"/>
  </r>
  <r>
    <x v="6"/>
    <x v="206"/>
    <x v="230"/>
    <n v="6"/>
    <n v="103.75"/>
    <n v="622.5"/>
    <n v="498"/>
    <n v="20"/>
    <x v="0"/>
    <n v="106.8625"/>
    <s v="Prijs wijkt af"/>
    <s v="Ja"/>
    <n v="106.8625"/>
    <n v="641.17499999999995"/>
    <n v="512.94000000000005"/>
  </r>
  <r>
    <x v="6"/>
    <x v="122"/>
    <x v="130"/>
    <n v="20"/>
    <n v="18.03"/>
    <n v="360.6"/>
    <n v="288.48"/>
    <n v="20"/>
    <x v="1"/>
    <s v=""/>
    <s v=""/>
    <s v="Ja"/>
    <n v="18.03"/>
    <n v="360.6"/>
    <n v="288.48"/>
  </r>
  <r>
    <x v="6"/>
    <x v="206"/>
    <x v="230"/>
    <n v="2"/>
    <n v="103.75"/>
    <n v="207.5"/>
    <n v="166"/>
    <n v="20"/>
    <x v="0"/>
    <n v="106.8625"/>
    <s v="Prijs wijkt af"/>
    <s v="Ja"/>
    <n v="106.8625"/>
    <n v="213.72499999999999"/>
    <n v="170.98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7"/>
    <x v="7"/>
    <n v="1"/>
    <n v="40.950000000000003"/>
    <n v="40.950000000000003"/>
    <n v="32.76"/>
    <n v="20"/>
    <x v="1"/>
    <s v=""/>
    <s v=""/>
    <s v="Ja"/>
    <n v="40.950000000000003"/>
    <n v="40.950000000000003"/>
    <n v="32.76"/>
  </r>
  <r>
    <x v="6"/>
    <x v="208"/>
    <x v="232"/>
    <n v="1"/>
    <n v="339.9"/>
    <n v="339.9"/>
    <n v="271.92"/>
    <n v="20"/>
    <x v="0"/>
    <n v="339.9"/>
    <s v="Prijs gelijk"/>
    <s v="Ja"/>
    <n v="339.9"/>
    <n v="339.9"/>
    <n v="271.92"/>
  </r>
  <r>
    <x v="6"/>
    <x v="206"/>
    <x v="230"/>
    <n v="2"/>
    <n v="103.75"/>
    <n v="207.5"/>
    <n v="166"/>
    <n v="20"/>
    <x v="0"/>
    <n v="106.8625"/>
    <s v="Prijs wijkt af"/>
    <s v="Ja"/>
    <n v="106.8625"/>
    <n v="213.72499999999999"/>
    <n v="170.98"/>
  </r>
  <r>
    <x v="6"/>
    <x v="122"/>
    <x v="130"/>
    <n v="2"/>
    <n v="18.03"/>
    <n v="36.06"/>
    <n v="28.85"/>
    <n v="20"/>
    <x v="1"/>
    <s v=""/>
    <s v=""/>
    <s v="Ja"/>
    <n v="18.03"/>
    <n v="36.06"/>
    <n v="28.848000000000003"/>
  </r>
  <r>
    <x v="6"/>
    <x v="208"/>
    <x v="232"/>
    <n v="2"/>
    <n v="339.9"/>
    <n v="679.8"/>
    <n v="543.84"/>
    <n v="20"/>
    <x v="0"/>
    <n v="339.9"/>
    <s v="Prijs gelijk"/>
    <s v="Ja"/>
    <n v="339.9"/>
    <n v="679.8"/>
    <n v="543.84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122"/>
    <x v="130"/>
    <n v="3"/>
    <n v="18.03"/>
    <n v="54.09"/>
    <n v="43.27"/>
    <n v="20"/>
    <x v="1"/>
    <s v=""/>
    <s v=""/>
    <s v="Ja"/>
    <n v="18.03"/>
    <n v="54.09"/>
    <n v="43.272000000000006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122"/>
    <x v="130"/>
    <n v="3"/>
    <n v="18.03"/>
    <n v="54.09"/>
    <n v="43.27"/>
    <n v="20"/>
    <x v="1"/>
    <s v=""/>
    <s v=""/>
    <s v="Ja"/>
    <n v="18.03"/>
    <n v="54.09"/>
    <n v="43.272000000000006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122"/>
    <x v="130"/>
    <n v="1"/>
    <n v="18.03"/>
    <n v="18.03"/>
    <n v="14.42"/>
    <n v="20"/>
    <x v="1"/>
    <s v=""/>
    <s v=""/>
    <s v="Ja"/>
    <n v="18.03"/>
    <n v="18.03"/>
    <n v="14.424000000000001"/>
  </r>
  <r>
    <x v="6"/>
    <x v="206"/>
    <x v="230"/>
    <n v="2"/>
    <n v="103.75"/>
    <n v="207.5"/>
    <n v="166"/>
    <n v="20"/>
    <x v="0"/>
    <n v="106.8625"/>
    <s v="Prijs wijkt af"/>
    <s v="Ja"/>
    <n v="106.8625"/>
    <n v="213.72499999999999"/>
    <n v="170.98"/>
  </r>
  <r>
    <x v="6"/>
    <x v="122"/>
    <x v="130"/>
    <n v="2"/>
    <n v="18.03"/>
    <n v="36.06"/>
    <n v="28.85"/>
    <n v="20"/>
    <x v="1"/>
    <s v=""/>
    <s v=""/>
    <s v="Ja"/>
    <n v="18.03"/>
    <n v="36.06"/>
    <n v="28.848000000000003"/>
  </r>
  <r>
    <x v="6"/>
    <x v="208"/>
    <x v="232"/>
    <n v="2"/>
    <n v="339.9"/>
    <n v="679.8"/>
    <n v="543.84"/>
    <n v="20"/>
    <x v="0"/>
    <n v="339.9"/>
    <s v="Prijs gelijk"/>
    <s v="Ja"/>
    <n v="339.9"/>
    <n v="679.8"/>
    <n v="543.84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122"/>
    <x v="130"/>
    <n v="3"/>
    <n v="18.03"/>
    <n v="54.09"/>
    <n v="43.27"/>
    <n v="20"/>
    <x v="1"/>
    <s v=""/>
    <s v=""/>
    <s v="Ja"/>
    <n v="18.03"/>
    <n v="54.09"/>
    <n v="43.272000000000006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122"/>
    <x v="130"/>
    <n v="3"/>
    <n v="18.03"/>
    <n v="54.09"/>
    <n v="43.27"/>
    <n v="20"/>
    <x v="1"/>
    <s v=""/>
    <s v=""/>
    <s v="Ja"/>
    <n v="18.03"/>
    <n v="54.09"/>
    <n v="43.272000000000006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122"/>
    <x v="130"/>
    <n v="1"/>
    <n v="18.03"/>
    <n v="18.03"/>
    <n v="14.42"/>
    <n v="20"/>
    <x v="1"/>
    <s v=""/>
    <s v=""/>
    <s v="Ja"/>
    <n v="18.03"/>
    <n v="18.03"/>
    <n v="14.424000000000001"/>
  </r>
  <r>
    <x v="6"/>
    <x v="208"/>
    <x v="232"/>
    <n v="1"/>
    <n v="339.9"/>
    <n v="339.9"/>
    <n v="271.92"/>
    <n v="20"/>
    <x v="0"/>
    <n v="339.9"/>
    <s v="Prijs gelijk"/>
    <s v="Ja"/>
    <n v="339.9"/>
    <n v="339.9"/>
    <n v="271.92"/>
  </r>
  <r>
    <x v="6"/>
    <x v="206"/>
    <x v="235"/>
    <n v="1"/>
    <n v="103.75"/>
    <n v="103.75"/>
    <n v="83"/>
    <n v="20"/>
    <x v="0"/>
    <n v="106.8625"/>
    <s v="Prijs wijkt af"/>
    <s v="Ja"/>
    <n v="106.8625"/>
    <n v="106.8625"/>
    <n v="85.49"/>
  </r>
  <r>
    <x v="6"/>
    <x v="206"/>
    <x v="235"/>
    <n v="2"/>
    <n v="103.75"/>
    <n v="207.5"/>
    <n v="166"/>
    <n v="20"/>
    <x v="0"/>
    <n v="106.8625"/>
    <s v="Prijs wijkt af"/>
    <s v="Ja"/>
    <n v="106.8625"/>
    <n v="213.72499999999999"/>
    <n v="170.98"/>
  </r>
  <r>
    <x v="6"/>
    <x v="206"/>
    <x v="235"/>
    <n v="1"/>
    <n v="103.75"/>
    <n v="103.75"/>
    <n v="83"/>
    <n v="20"/>
    <x v="0"/>
    <n v="106.8625"/>
    <s v="Prijs wijkt af"/>
    <s v="Ja"/>
    <n v="106.8625"/>
    <n v="106.8625"/>
    <n v="85.49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06"/>
    <x v="230"/>
    <n v="10"/>
    <n v="103.75"/>
    <n v="1037.5"/>
    <n v="830"/>
    <n v="20"/>
    <x v="0"/>
    <n v="106.8625"/>
    <s v="Prijs wijkt af"/>
    <s v="Ja"/>
    <n v="106.8625"/>
    <n v="1068.625"/>
    <n v="854.9"/>
  </r>
  <r>
    <x v="6"/>
    <x v="122"/>
    <x v="130"/>
    <n v="10"/>
    <n v="18.03"/>
    <n v="180.3"/>
    <n v="144.24"/>
    <n v="20"/>
    <x v="1"/>
    <s v=""/>
    <s v=""/>
    <s v="Ja"/>
    <n v="18.03"/>
    <n v="180.3"/>
    <n v="144.24"/>
  </r>
  <r>
    <x v="6"/>
    <x v="206"/>
    <x v="230"/>
    <n v="4"/>
    <n v="103.75"/>
    <n v="415"/>
    <n v="332"/>
    <n v="20"/>
    <x v="0"/>
    <n v="106.8625"/>
    <s v="Prijs wijkt af"/>
    <s v="Ja"/>
    <n v="106.8625"/>
    <n v="427.45"/>
    <n v="341.96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17"/>
    <x v="243"/>
    <n v="2"/>
    <n v="252.35"/>
    <n v="504.7"/>
    <n v="403.76"/>
    <n v="20"/>
    <x v="0"/>
    <n v="252.35"/>
    <s v="Prijs gelijk"/>
    <s v="Ja"/>
    <n v="252.35"/>
    <n v="504.7"/>
    <n v="403.76"/>
  </r>
  <r>
    <x v="6"/>
    <x v="206"/>
    <x v="230"/>
    <n v="7"/>
    <n v="103.75"/>
    <n v="726.25"/>
    <n v="581"/>
    <n v="20"/>
    <x v="0"/>
    <n v="106.8625"/>
    <s v="Prijs wijkt af"/>
    <s v="Ja"/>
    <n v="106.8625"/>
    <n v="748.03750000000002"/>
    <n v="598.42999999999995"/>
  </r>
  <r>
    <x v="6"/>
    <x v="206"/>
    <x v="230"/>
    <n v="2"/>
    <n v="103.75"/>
    <n v="207.5"/>
    <n v="166"/>
    <n v="20"/>
    <x v="0"/>
    <n v="106.8625"/>
    <s v="Prijs wijkt af"/>
    <s v="Ja"/>
    <n v="106.8625"/>
    <n v="213.72499999999999"/>
    <n v="170.98"/>
  </r>
  <r>
    <x v="6"/>
    <x v="122"/>
    <x v="130"/>
    <n v="2"/>
    <n v="18.03"/>
    <n v="36.06"/>
    <n v="28.85"/>
    <n v="20"/>
    <x v="1"/>
    <s v=""/>
    <s v=""/>
    <s v="Ja"/>
    <n v="18.03"/>
    <n v="36.06"/>
    <n v="28.848000000000003"/>
  </r>
  <r>
    <x v="6"/>
    <x v="208"/>
    <x v="232"/>
    <n v="2"/>
    <n v="339.9"/>
    <n v="679.8"/>
    <n v="543.84"/>
    <n v="20"/>
    <x v="0"/>
    <n v="339.9"/>
    <s v="Prijs gelijk"/>
    <s v="Ja"/>
    <n v="339.9"/>
    <n v="679.8"/>
    <n v="543.84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122"/>
    <x v="130"/>
    <n v="3"/>
    <n v="18.03"/>
    <n v="54.09"/>
    <n v="43.27"/>
    <n v="20"/>
    <x v="1"/>
    <s v=""/>
    <s v=""/>
    <s v="Ja"/>
    <n v="18.03"/>
    <n v="54.09"/>
    <n v="43.272000000000006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122"/>
    <x v="130"/>
    <n v="3"/>
    <n v="18.03"/>
    <n v="54.09"/>
    <n v="43.27"/>
    <n v="20"/>
    <x v="1"/>
    <s v=""/>
    <s v=""/>
    <s v="Ja"/>
    <n v="18.03"/>
    <n v="54.09"/>
    <n v="43.272000000000006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122"/>
    <x v="130"/>
    <n v="1"/>
    <n v="18.03"/>
    <n v="18.03"/>
    <n v="14.42"/>
    <n v="20"/>
    <x v="1"/>
    <s v=""/>
    <s v=""/>
    <s v="Ja"/>
    <n v="18.03"/>
    <n v="18.03"/>
    <n v="14.424000000000001"/>
  </r>
  <r>
    <x v="6"/>
    <x v="206"/>
    <x v="230"/>
    <n v="2"/>
    <n v="103.75"/>
    <n v="207.5"/>
    <n v="166"/>
    <n v="20"/>
    <x v="0"/>
    <n v="106.8625"/>
    <s v="Prijs wijkt af"/>
    <s v="Ja"/>
    <n v="106.8625"/>
    <n v="213.72499999999999"/>
    <n v="170.98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11"/>
    <x v="237"/>
    <n v="1"/>
    <n v="386.25"/>
    <n v="386.25"/>
    <n v="309"/>
    <n v="20"/>
    <x v="0"/>
    <n v="386.25"/>
    <s v="Prijs gelijk"/>
    <s v="Ja"/>
    <n v="386.25"/>
    <n v="386.25"/>
    <n v="309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17"/>
    <x v="243"/>
    <n v="1"/>
    <n v="252.35"/>
    <n v="252.35"/>
    <n v="201.88"/>
    <n v="20"/>
    <x v="0"/>
    <n v="252.35"/>
    <s v="Prijs gelijk"/>
    <s v="Ja"/>
    <n v="252.35"/>
    <n v="252.35"/>
    <n v="201.88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17"/>
    <x v="243"/>
    <n v="1"/>
    <n v="252.35"/>
    <n v="252.35"/>
    <n v="201.88"/>
    <n v="20"/>
    <x v="0"/>
    <n v="252.35"/>
    <s v="Prijs gelijk"/>
    <s v="Ja"/>
    <n v="252.35"/>
    <n v="252.35"/>
    <n v="201.88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11"/>
    <x v="237"/>
    <n v="1"/>
    <n v="386.25"/>
    <n v="386.25"/>
    <n v="309"/>
    <n v="20"/>
    <x v="0"/>
    <n v="386.25"/>
    <s v="Prijs gelijk"/>
    <s v="Ja"/>
    <n v="386.25"/>
    <n v="386.25"/>
    <n v="309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11"/>
    <x v="237"/>
    <n v="2"/>
    <n v="386.25"/>
    <n v="772.5"/>
    <n v="618"/>
    <n v="20"/>
    <x v="0"/>
    <n v="386.25"/>
    <s v="Prijs gelijk"/>
    <s v="Ja"/>
    <n v="386.25"/>
    <n v="772.5"/>
    <n v="618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11"/>
    <x v="237"/>
    <n v="1"/>
    <n v="386.25"/>
    <n v="386.25"/>
    <n v="309"/>
    <n v="20"/>
    <x v="0"/>
    <n v="386.25"/>
    <s v="Prijs gelijk"/>
    <s v="Ja"/>
    <n v="386.25"/>
    <n v="386.25"/>
    <n v="309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11"/>
    <x v="237"/>
    <n v="1"/>
    <n v="386.25"/>
    <n v="386.25"/>
    <n v="309"/>
    <n v="20"/>
    <x v="0"/>
    <n v="386.25"/>
    <s v="Prijs gelijk"/>
    <s v="Ja"/>
    <n v="386.25"/>
    <n v="386.25"/>
    <n v="309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12"/>
    <x v="238"/>
    <n v="1"/>
    <n v="602.54999999999995"/>
    <n v="602.54999999999995"/>
    <n v="482.04"/>
    <n v="20"/>
    <x v="0"/>
    <n v="585"/>
    <s v="Prijs wijkt af"/>
    <s v="Ja"/>
    <n v="585"/>
    <n v="585"/>
    <n v="468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06"/>
    <x v="230"/>
    <n v="2"/>
    <n v="103.75"/>
    <n v="207.5"/>
    <n v="166"/>
    <n v="20"/>
    <x v="0"/>
    <n v="106.8625"/>
    <s v="Prijs wijkt af"/>
    <s v="Ja"/>
    <n v="106.8625"/>
    <n v="213.72499999999999"/>
    <n v="170.98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11"/>
    <x v="237"/>
    <n v="2"/>
    <n v="386.25"/>
    <n v="772.5"/>
    <n v="618"/>
    <n v="20"/>
    <x v="0"/>
    <n v="386.25"/>
    <s v="Prijs gelijk"/>
    <s v="Ja"/>
    <n v="386.25"/>
    <n v="772.5"/>
    <n v="618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08"/>
    <x v="232"/>
    <n v="1"/>
    <n v="339.9"/>
    <n v="339.9"/>
    <n v="271.92"/>
    <n v="20"/>
    <x v="0"/>
    <n v="339.9"/>
    <s v="Prijs gelijk"/>
    <s v="Ja"/>
    <n v="339.9"/>
    <n v="339.9"/>
    <n v="271.92"/>
  </r>
  <r>
    <x v="6"/>
    <x v="208"/>
    <x v="232"/>
    <n v="1"/>
    <n v="339.9"/>
    <n v="339.9"/>
    <n v="271.92"/>
    <n v="20"/>
    <x v="0"/>
    <n v="339.9"/>
    <s v="Prijs gelijk"/>
    <s v="Ja"/>
    <n v="339.9"/>
    <n v="339.9"/>
    <n v="271.92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06"/>
    <x v="235"/>
    <n v="2"/>
    <n v="103.75"/>
    <n v="207.5"/>
    <n v="166"/>
    <n v="20"/>
    <x v="0"/>
    <n v="106.8625"/>
    <s v="Prijs wijkt af"/>
    <s v="Ja"/>
    <n v="106.8625"/>
    <n v="213.72499999999999"/>
    <n v="170.98"/>
  </r>
  <r>
    <x v="6"/>
    <x v="208"/>
    <x v="232"/>
    <n v="1"/>
    <n v="339.9"/>
    <n v="339.9"/>
    <n v="271.92"/>
    <n v="20"/>
    <x v="0"/>
    <n v="339.9"/>
    <s v="Prijs gelijk"/>
    <s v="Ja"/>
    <n v="339.9"/>
    <n v="339.9"/>
    <n v="271.92"/>
  </r>
  <r>
    <x v="6"/>
    <x v="208"/>
    <x v="232"/>
    <n v="1"/>
    <n v="339.9"/>
    <n v="339.9"/>
    <n v="271.92"/>
    <n v="20"/>
    <x v="0"/>
    <n v="339.9"/>
    <s v="Prijs gelijk"/>
    <s v="Ja"/>
    <n v="339.9"/>
    <n v="339.9"/>
    <n v="271.92"/>
  </r>
  <r>
    <x v="6"/>
    <x v="217"/>
    <x v="243"/>
    <n v="1"/>
    <n v="252.35"/>
    <n v="252.35"/>
    <n v="201.88"/>
    <n v="20"/>
    <x v="0"/>
    <n v="252.35"/>
    <s v="Prijs gelijk"/>
    <s v="Ja"/>
    <n v="252.35"/>
    <n v="252.35"/>
    <n v="201.88"/>
  </r>
  <r>
    <x v="6"/>
    <x v="206"/>
    <x v="235"/>
    <n v="1"/>
    <n v="103.75"/>
    <n v="103.75"/>
    <n v="83"/>
    <n v="20"/>
    <x v="0"/>
    <n v="106.8625"/>
    <s v="Prijs wijkt af"/>
    <s v="Ja"/>
    <n v="106.8625"/>
    <n v="106.8625"/>
    <n v="85.49"/>
  </r>
  <r>
    <x v="6"/>
    <x v="206"/>
    <x v="235"/>
    <n v="2"/>
    <n v="103.75"/>
    <n v="207.5"/>
    <n v="166"/>
    <n v="20"/>
    <x v="0"/>
    <n v="106.8625"/>
    <s v="Prijs wijkt af"/>
    <s v="Ja"/>
    <n v="106.8625"/>
    <n v="213.72499999999999"/>
    <n v="170.98"/>
  </r>
  <r>
    <x v="6"/>
    <x v="206"/>
    <x v="230"/>
    <n v="2"/>
    <n v="103.75"/>
    <n v="207.5"/>
    <n v="166"/>
    <n v="20"/>
    <x v="0"/>
    <n v="106.8625"/>
    <s v="Prijs wijkt af"/>
    <s v="Ja"/>
    <n v="106.8625"/>
    <n v="213.72499999999999"/>
    <n v="170.98"/>
  </r>
  <r>
    <x v="6"/>
    <x v="208"/>
    <x v="232"/>
    <n v="1"/>
    <n v="339.9"/>
    <n v="339.9"/>
    <n v="271.92"/>
    <n v="20"/>
    <x v="0"/>
    <n v="339.9"/>
    <s v="Prijs gelijk"/>
    <s v="Ja"/>
    <n v="339.9"/>
    <n v="339.9"/>
    <n v="271.92"/>
  </r>
  <r>
    <x v="6"/>
    <x v="211"/>
    <x v="237"/>
    <n v="1"/>
    <n v="386.25"/>
    <n v="386.25"/>
    <n v="309"/>
    <n v="20"/>
    <x v="0"/>
    <n v="386.25"/>
    <s v="Prijs gelijk"/>
    <s v="Ja"/>
    <n v="386.25"/>
    <n v="386.25"/>
    <n v="309"/>
  </r>
  <r>
    <x v="6"/>
    <x v="206"/>
    <x v="235"/>
    <n v="2"/>
    <n v="103.75"/>
    <n v="207.5"/>
    <n v="166"/>
    <n v="20"/>
    <x v="0"/>
    <n v="106.8625"/>
    <s v="Prijs wijkt af"/>
    <s v="Ja"/>
    <n v="106.8625"/>
    <n v="213.72499999999999"/>
    <n v="170.98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11"/>
    <x v="237"/>
    <n v="1"/>
    <n v="386.25"/>
    <n v="386.25"/>
    <n v="309"/>
    <n v="20"/>
    <x v="0"/>
    <n v="386.25"/>
    <s v="Prijs gelijk"/>
    <s v="Ja"/>
    <n v="386.25"/>
    <n v="386.25"/>
    <n v="309"/>
  </r>
  <r>
    <x v="6"/>
    <x v="211"/>
    <x v="237"/>
    <n v="1"/>
    <n v="386.25"/>
    <n v="386.25"/>
    <n v="309"/>
    <n v="20"/>
    <x v="0"/>
    <n v="386.25"/>
    <s v="Prijs gelijk"/>
    <s v="Ja"/>
    <n v="386.25"/>
    <n v="386.25"/>
    <n v="309"/>
  </r>
  <r>
    <x v="6"/>
    <x v="212"/>
    <x v="238"/>
    <n v="1"/>
    <n v="602.54999999999995"/>
    <n v="602.54999999999995"/>
    <n v="482.04"/>
    <n v="20"/>
    <x v="0"/>
    <n v="585"/>
    <s v="Prijs wijkt af"/>
    <s v="Ja"/>
    <n v="585"/>
    <n v="585"/>
    <n v="468"/>
  </r>
  <r>
    <x v="6"/>
    <x v="212"/>
    <x v="238"/>
    <n v="1"/>
    <n v="602.54999999999995"/>
    <n v="602.54999999999995"/>
    <n v="482.04"/>
    <n v="20"/>
    <x v="0"/>
    <n v="585"/>
    <s v="Prijs wijkt af"/>
    <s v="Ja"/>
    <n v="585"/>
    <n v="585"/>
    <n v="468"/>
  </r>
  <r>
    <x v="6"/>
    <x v="211"/>
    <x v="237"/>
    <n v="1"/>
    <n v="386.25"/>
    <n v="386.25"/>
    <n v="309"/>
    <n v="20"/>
    <x v="0"/>
    <n v="386.25"/>
    <s v="Prijs gelijk"/>
    <s v="Ja"/>
    <n v="386.25"/>
    <n v="386.25"/>
    <n v="309"/>
  </r>
  <r>
    <x v="6"/>
    <x v="212"/>
    <x v="238"/>
    <n v="1"/>
    <n v="602.54999999999995"/>
    <n v="602.54999999999995"/>
    <n v="482.04"/>
    <n v="20"/>
    <x v="0"/>
    <n v="585"/>
    <s v="Prijs wijkt af"/>
    <s v="Ja"/>
    <n v="585"/>
    <n v="585"/>
    <n v="468"/>
  </r>
  <r>
    <x v="6"/>
    <x v="210"/>
    <x v="236"/>
    <n v="1"/>
    <n v="927"/>
    <n v="927"/>
    <n v="741.6"/>
    <n v="20"/>
    <x v="0"/>
    <n v="900"/>
    <s v="Prijs wijkt af"/>
    <s v="Ja"/>
    <n v="900"/>
    <n v="900"/>
    <n v="720"/>
  </r>
  <r>
    <x v="6"/>
    <x v="212"/>
    <x v="238"/>
    <n v="2"/>
    <n v="602.54999999999995"/>
    <n v="1205.0999999999999"/>
    <n v="964.08"/>
    <n v="20"/>
    <x v="0"/>
    <n v="585"/>
    <s v="Prijs wijkt af"/>
    <s v="Ja"/>
    <n v="585"/>
    <n v="1170"/>
    <n v="936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122"/>
    <x v="130"/>
    <n v="1"/>
    <n v="18.03"/>
    <n v="18.03"/>
    <n v="14.42"/>
    <n v="20"/>
    <x v="1"/>
    <s v=""/>
    <s v=""/>
    <s v="Ja"/>
    <n v="18.03"/>
    <n v="18.03"/>
    <n v="14.424000000000001"/>
  </r>
  <r>
    <x v="6"/>
    <x v="208"/>
    <x v="232"/>
    <n v="2"/>
    <n v="339.9"/>
    <n v="679.8"/>
    <n v="543.84"/>
    <n v="20"/>
    <x v="0"/>
    <n v="339.9"/>
    <s v="Prijs gelijk"/>
    <s v="Ja"/>
    <n v="339.9"/>
    <n v="679.8"/>
    <n v="543.84"/>
  </r>
  <r>
    <x v="6"/>
    <x v="208"/>
    <x v="232"/>
    <n v="1"/>
    <n v="339.9"/>
    <n v="339.9"/>
    <n v="271.92"/>
    <n v="20"/>
    <x v="0"/>
    <n v="339.9"/>
    <s v="Prijs gelijk"/>
    <s v="Ja"/>
    <n v="339.9"/>
    <n v="339.9"/>
    <n v="271.92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122"/>
    <x v="130"/>
    <n v="1"/>
    <n v="18.03"/>
    <n v="18.03"/>
    <n v="14.42"/>
    <n v="20"/>
    <x v="1"/>
    <s v=""/>
    <s v=""/>
    <s v="Ja"/>
    <n v="18.03"/>
    <n v="18.03"/>
    <n v="14.424000000000001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122"/>
    <x v="130"/>
    <n v="2"/>
    <n v="18.03"/>
    <n v="36.06"/>
    <n v="28.85"/>
    <n v="20"/>
    <x v="1"/>
    <s v=""/>
    <s v=""/>
    <s v="Ja"/>
    <n v="18.03"/>
    <n v="36.06"/>
    <n v="28.848000000000003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12"/>
    <x v="238"/>
    <n v="2"/>
    <n v="602.54999999999995"/>
    <n v="1205.0999999999999"/>
    <n v="964.08"/>
    <n v="20"/>
    <x v="0"/>
    <n v="585"/>
    <s v="Prijs wijkt af"/>
    <s v="Ja"/>
    <n v="585"/>
    <n v="1170"/>
    <n v="936"/>
  </r>
  <r>
    <x v="6"/>
    <x v="217"/>
    <x v="243"/>
    <n v="1"/>
    <n v="252.35"/>
    <n v="252.35"/>
    <n v="201.88"/>
    <n v="20"/>
    <x v="0"/>
    <n v="252.35"/>
    <s v="Prijs gelijk"/>
    <s v="Ja"/>
    <n v="252.35"/>
    <n v="252.35"/>
    <n v="201.88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17"/>
    <x v="243"/>
    <n v="1"/>
    <n v="252.35"/>
    <n v="252.35"/>
    <n v="201.88"/>
    <n v="20"/>
    <x v="0"/>
    <n v="252.35"/>
    <s v="Prijs gelijk"/>
    <s v="Ja"/>
    <n v="252.35"/>
    <n v="252.35"/>
    <n v="201.88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11"/>
    <x v="237"/>
    <n v="2"/>
    <n v="386.25"/>
    <n v="772.5"/>
    <n v="618"/>
    <n v="20"/>
    <x v="0"/>
    <n v="386.25"/>
    <s v="Prijs gelijk"/>
    <s v="Ja"/>
    <n v="386.25"/>
    <n v="772.5"/>
    <n v="618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11"/>
    <x v="237"/>
    <n v="1"/>
    <n v="386.25"/>
    <n v="386.25"/>
    <n v="309"/>
    <n v="20"/>
    <x v="0"/>
    <n v="386.25"/>
    <s v="Prijs gelijk"/>
    <s v="Ja"/>
    <n v="386.25"/>
    <n v="386.25"/>
    <n v="309"/>
  </r>
  <r>
    <x v="6"/>
    <x v="211"/>
    <x v="237"/>
    <n v="2"/>
    <n v="386.25"/>
    <n v="772.5"/>
    <n v="618"/>
    <n v="20"/>
    <x v="0"/>
    <n v="386.25"/>
    <s v="Prijs gelijk"/>
    <s v="Ja"/>
    <n v="386.25"/>
    <n v="772.5"/>
    <n v="618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17"/>
    <x v="243"/>
    <n v="2"/>
    <n v="252.35"/>
    <n v="504.7"/>
    <n v="403.76"/>
    <n v="20"/>
    <x v="0"/>
    <n v="252.35"/>
    <s v="Prijs gelijk"/>
    <s v="Ja"/>
    <n v="252.35"/>
    <n v="504.7"/>
    <n v="403.76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11"/>
    <x v="237"/>
    <n v="1"/>
    <n v="386.25"/>
    <n v="386.25"/>
    <n v="309"/>
    <n v="20"/>
    <x v="0"/>
    <n v="386.25"/>
    <s v="Prijs gelijk"/>
    <s v="Ja"/>
    <n v="386.25"/>
    <n v="386.25"/>
    <n v="309"/>
  </r>
  <r>
    <x v="6"/>
    <x v="58"/>
    <x v="61"/>
    <n v="1"/>
    <n v="82.4"/>
    <n v="82.4"/>
    <n v="65.92"/>
    <n v="20"/>
    <x v="1"/>
    <s v=""/>
    <s v=""/>
    <s v="Ja"/>
    <n v="82.4"/>
    <n v="82.4"/>
    <n v="65.92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08"/>
    <x v="232"/>
    <n v="1"/>
    <n v="339.9"/>
    <n v="339.9"/>
    <n v="271.92"/>
    <n v="20"/>
    <x v="0"/>
    <n v="339.9"/>
    <s v="Prijs gelijk"/>
    <s v="Ja"/>
    <n v="339.9"/>
    <n v="339.9"/>
    <n v="271.92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122"/>
    <x v="130"/>
    <n v="2"/>
    <n v="18.03"/>
    <n v="36.06"/>
    <n v="28.85"/>
    <n v="20"/>
    <x v="1"/>
    <s v=""/>
    <s v=""/>
    <s v="Ja"/>
    <n v="18.03"/>
    <n v="36.06"/>
    <n v="28.848000000000003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122"/>
    <x v="130"/>
    <n v="2"/>
    <n v="18.03"/>
    <n v="36.06"/>
    <n v="28.85"/>
    <n v="20"/>
    <x v="1"/>
    <s v=""/>
    <s v=""/>
    <s v="Ja"/>
    <n v="18.03"/>
    <n v="36.06"/>
    <n v="28.848000000000003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11"/>
    <x v="237"/>
    <n v="1"/>
    <n v="386.25"/>
    <n v="386.25"/>
    <n v="309"/>
    <n v="20"/>
    <x v="0"/>
    <n v="386.25"/>
    <s v="Prijs gelijk"/>
    <s v="Ja"/>
    <n v="386.25"/>
    <n v="386.25"/>
    <n v="309"/>
  </r>
  <r>
    <x v="6"/>
    <x v="211"/>
    <x v="237"/>
    <n v="1"/>
    <n v="386.25"/>
    <n v="386.25"/>
    <n v="309"/>
    <n v="20"/>
    <x v="0"/>
    <n v="386.25"/>
    <s v="Prijs gelijk"/>
    <s v="Ja"/>
    <n v="386.25"/>
    <n v="386.25"/>
    <n v="309"/>
  </r>
  <r>
    <x v="6"/>
    <x v="211"/>
    <x v="237"/>
    <n v="1"/>
    <n v="386.25"/>
    <n v="386.25"/>
    <n v="309"/>
    <n v="20"/>
    <x v="0"/>
    <n v="386.25"/>
    <s v="Prijs gelijk"/>
    <s v="Ja"/>
    <n v="386.25"/>
    <n v="386.25"/>
    <n v="309"/>
  </r>
  <r>
    <x v="6"/>
    <x v="212"/>
    <x v="238"/>
    <n v="2"/>
    <n v="602.54999999999995"/>
    <n v="1205.0999999999999"/>
    <n v="964.08"/>
    <n v="20"/>
    <x v="0"/>
    <n v="585"/>
    <s v="Prijs wijkt af"/>
    <s v="Ja"/>
    <n v="585"/>
    <n v="1170"/>
    <n v="936"/>
  </r>
  <r>
    <x v="6"/>
    <x v="212"/>
    <x v="238"/>
    <n v="1"/>
    <n v="602.54999999999995"/>
    <n v="602.54999999999995"/>
    <n v="482.04"/>
    <n v="20"/>
    <x v="0"/>
    <n v="585"/>
    <s v="Prijs wijkt af"/>
    <s v="Ja"/>
    <n v="585"/>
    <n v="585"/>
    <n v="468"/>
  </r>
  <r>
    <x v="6"/>
    <x v="206"/>
    <x v="230"/>
    <n v="8"/>
    <n v="103.75"/>
    <n v="830"/>
    <n v="664"/>
    <n v="20"/>
    <x v="0"/>
    <n v="106.8625"/>
    <s v="Prijs wijkt af"/>
    <s v="Ja"/>
    <n v="106.8625"/>
    <n v="854.9"/>
    <n v="683.92"/>
  </r>
  <r>
    <x v="6"/>
    <x v="122"/>
    <x v="130"/>
    <n v="8"/>
    <n v="18.03"/>
    <n v="144.24"/>
    <n v="115.39"/>
    <n v="20"/>
    <x v="1"/>
    <s v=""/>
    <s v=""/>
    <s v="Ja"/>
    <n v="18.03"/>
    <n v="144.24"/>
    <n v="115.39200000000001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122"/>
    <x v="130"/>
    <n v="1"/>
    <n v="18.03"/>
    <n v="18.03"/>
    <n v="14.42"/>
    <n v="20"/>
    <x v="1"/>
    <s v=""/>
    <s v=""/>
    <s v="Ja"/>
    <n v="18.03"/>
    <n v="18.03"/>
    <n v="14.424000000000001"/>
  </r>
  <r>
    <x v="6"/>
    <x v="8"/>
    <x v="244"/>
    <n v="2"/>
    <n v="43"/>
    <n v="86"/>
    <n v="68.8"/>
    <n v="20"/>
    <x v="1"/>
    <s v=""/>
    <s v=""/>
    <s v="Ja"/>
    <n v="43"/>
    <n v="86"/>
    <n v="68.8"/>
  </r>
  <r>
    <x v="6"/>
    <x v="206"/>
    <x v="230"/>
    <n v="2"/>
    <n v="103.75"/>
    <n v="207.5"/>
    <n v="166"/>
    <n v="20"/>
    <x v="0"/>
    <n v="106.8625"/>
    <s v="Prijs wijkt af"/>
    <s v="Ja"/>
    <n v="106.8625"/>
    <n v="213.72499999999999"/>
    <n v="170.98"/>
  </r>
  <r>
    <x v="6"/>
    <x v="208"/>
    <x v="232"/>
    <n v="1"/>
    <n v="339.9"/>
    <n v="339.9"/>
    <n v="271.92"/>
    <n v="20"/>
    <x v="0"/>
    <n v="339.9"/>
    <s v="Prijs gelijk"/>
    <s v="Ja"/>
    <n v="339.9"/>
    <n v="339.9"/>
    <n v="271.92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122"/>
    <x v="130"/>
    <n v="1"/>
    <n v="18.03"/>
    <n v="18.03"/>
    <n v="14.42"/>
    <n v="20"/>
    <x v="1"/>
    <s v=""/>
    <s v=""/>
    <s v="Ja"/>
    <n v="18.03"/>
    <n v="18.03"/>
    <n v="14.424000000000001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122"/>
    <x v="130"/>
    <n v="2"/>
    <n v="18.03"/>
    <n v="36.06"/>
    <n v="28.85"/>
    <n v="20"/>
    <x v="1"/>
    <s v=""/>
    <s v=""/>
    <s v="Ja"/>
    <n v="18.03"/>
    <n v="36.06"/>
    <n v="28.848000000000003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06"/>
    <x v="230"/>
    <n v="2"/>
    <n v="103.75"/>
    <n v="207.5"/>
    <n v="166"/>
    <n v="20"/>
    <x v="0"/>
    <n v="106.8625"/>
    <s v="Prijs wijkt af"/>
    <s v="Ja"/>
    <n v="106.8625"/>
    <n v="213.72499999999999"/>
    <n v="170.98"/>
  </r>
  <r>
    <x v="6"/>
    <x v="217"/>
    <x v="243"/>
    <n v="1"/>
    <n v="252.35"/>
    <n v="252.35"/>
    <n v="201.88"/>
    <n v="20"/>
    <x v="0"/>
    <n v="252.35"/>
    <s v="Prijs gelijk"/>
    <s v="Ja"/>
    <n v="252.35"/>
    <n v="252.35"/>
    <n v="201.88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17"/>
    <x v="243"/>
    <n v="1"/>
    <n v="252.35"/>
    <n v="252.35"/>
    <n v="201.88"/>
    <n v="20"/>
    <x v="0"/>
    <n v="252.35"/>
    <s v="Prijs gelijk"/>
    <s v="Ja"/>
    <n v="252.35"/>
    <n v="252.35"/>
    <n v="201.88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06"/>
    <x v="230"/>
    <n v="2"/>
    <n v="103.75"/>
    <n v="207.5"/>
    <n v="166"/>
    <n v="20"/>
    <x v="0"/>
    <n v="106.8625"/>
    <s v="Prijs wijkt af"/>
    <s v="Ja"/>
    <n v="106.8625"/>
    <n v="213.72499999999999"/>
    <n v="170.98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06"/>
    <x v="230"/>
    <n v="5"/>
    <n v="103.75"/>
    <n v="518.75"/>
    <n v="415"/>
    <n v="20"/>
    <x v="0"/>
    <n v="106.8625"/>
    <s v="Prijs wijkt af"/>
    <s v="Ja"/>
    <n v="106.8625"/>
    <n v="534.3125"/>
    <n v="427.45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12"/>
    <x v="238"/>
    <n v="1"/>
    <n v="602.54999999999995"/>
    <n v="602.54999999999995"/>
    <n v="482.04"/>
    <n v="20"/>
    <x v="0"/>
    <n v="585"/>
    <s v="Prijs wijkt af"/>
    <s v="Ja"/>
    <n v="585"/>
    <n v="585"/>
    <n v="468"/>
  </r>
  <r>
    <x v="6"/>
    <x v="212"/>
    <x v="238"/>
    <n v="1"/>
    <n v="602.54999999999995"/>
    <n v="602.54999999999995"/>
    <n v="482.04"/>
    <n v="20"/>
    <x v="0"/>
    <n v="585"/>
    <s v="Prijs wijkt af"/>
    <s v="Ja"/>
    <n v="585"/>
    <n v="585"/>
    <n v="468"/>
  </r>
  <r>
    <x v="6"/>
    <x v="212"/>
    <x v="238"/>
    <n v="1"/>
    <n v="602.54999999999995"/>
    <n v="602.54999999999995"/>
    <n v="482.04"/>
    <n v="20"/>
    <x v="0"/>
    <n v="585"/>
    <s v="Prijs wijkt af"/>
    <s v="Ja"/>
    <n v="585"/>
    <n v="585"/>
    <n v="468"/>
  </r>
  <r>
    <x v="6"/>
    <x v="211"/>
    <x v="237"/>
    <n v="2"/>
    <n v="386.25"/>
    <n v="772.5"/>
    <n v="618"/>
    <n v="20"/>
    <x v="0"/>
    <n v="386.25"/>
    <s v="Prijs gelijk"/>
    <s v="Ja"/>
    <n v="386.25"/>
    <n v="772.5"/>
    <n v="618"/>
  </r>
  <r>
    <x v="6"/>
    <x v="211"/>
    <x v="237"/>
    <n v="1"/>
    <n v="386.25"/>
    <n v="386.25"/>
    <n v="309"/>
    <n v="20"/>
    <x v="0"/>
    <n v="386.25"/>
    <s v="Prijs gelijk"/>
    <s v="Ja"/>
    <n v="386.25"/>
    <n v="386.25"/>
    <n v="309"/>
  </r>
  <r>
    <x v="6"/>
    <x v="212"/>
    <x v="238"/>
    <n v="1"/>
    <n v="602.54999999999995"/>
    <n v="602.54999999999995"/>
    <n v="482.04"/>
    <n v="20"/>
    <x v="0"/>
    <n v="585"/>
    <s v="Prijs wijkt af"/>
    <s v="Ja"/>
    <n v="585"/>
    <n v="585"/>
    <n v="468"/>
  </r>
  <r>
    <x v="6"/>
    <x v="212"/>
    <x v="238"/>
    <n v="1"/>
    <n v="602.54999999999995"/>
    <n v="602.54999999999995"/>
    <n v="482.04"/>
    <n v="20"/>
    <x v="0"/>
    <n v="585"/>
    <s v="Prijs wijkt af"/>
    <s v="Ja"/>
    <n v="585"/>
    <n v="585"/>
    <n v="468"/>
  </r>
  <r>
    <x v="6"/>
    <x v="217"/>
    <x v="243"/>
    <n v="1"/>
    <n v="252.35"/>
    <n v="252.35"/>
    <n v="201.88"/>
    <n v="20"/>
    <x v="0"/>
    <n v="252.35"/>
    <s v="Prijs gelijk"/>
    <s v="Ja"/>
    <n v="252.35"/>
    <n v="252.35"/>
    <n v="201.88"/>
  </r>
  <r>
    <x v="6"/>
    <x v="64"/>
    <x v="67"/>
    <n v="2"/>
    <n v="77.25"/>
    <n v="154.5"/>
    <n v="123.6"/>
    <n v="20"/>
    <x v="1"/>
    <s v=""/>
    <s v=""/>
    <s v="Ja"/>
    <n v="77.25"/>
    <n v="154.5"/>
    <n v="123.6"/>
  </r>
  <r>
    <x v="6"/>
    <x v="206"/>
    <x v="230"/>
    <n v="8"/>
    <n v="103.75"/>
    <n v="830"/>
    <n v="664"/>
    <n v="20"/>
    <x v="0"/>
    <n v="106.8625"/>
    <s v="Prijs wijkt af"/>
    <s v="Ja"/>
    <n v="106.8625"/>
    <n v="854.9"/>
    <n v="683.92"/>
  </r>
  <r>
    <x v="6"/>
    <x v="8"/>
    <x v="6"/>
    <n v="8"/>
    <n v="43"/>
    <n v="344"/>
    <n v="275.2"/>
    <n v="20"/>
    <x v="1"/>
    <s v=""/>
    <s v=""/>
    <s v="Ja"/>
    <n v="43"/>
    <n v="344"/>
    <n v="275.2"/>
  </r>
  <r>
    <x v="6"/>
    <x v="208"/>
    <x v="232"/>
    <n v="1"/>
    <n v="339.9"/>
    <n v="339.9"/>
    <n v="271.92"/>
    <n v="20"/>
    <x v="0"/>
    <n v="339.9"/>
    <s v="Prijs gelijk"/>
    <s v="Ja"/>
    <n v="339.9"/>
    <n v="339.9"/>
    <n v="271.92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122"/>
    <x v="130"/>
    <n v="1"/>
    <n v="18.03"/>
    <n v="18.03"/>
    <n v="14.42"/>
    <n v="20"/>
    <x v="1"/>
    <s v=""/>
    <s v=""/>
    <s v="Ja"/>
    <n v="18.03"/>
    <n v="18.03"/>
    <n v="14.424000000000001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11"/>
    <x v="237"/>
    <n v="1"/>
    <n v="386.25"/>
    <n v="386.25"/>
    <n v="309"/>
    <n v="20"/>
    <x v="0"/>
    <n v="386.25"/>
    <s v="Prijs gelijk"/>
    <s v="Ja"/>
    <n v="386.25"/>
    <n v="386.25"/>
    <n v="309"/>
  </r>
  <r>
    <x v="6"/>
    <x v="212"/>
    <x v="238"/>
    <n v="1"/>
    <n v="602.54999999999995"/>
    <n v="602.54999999999995"/>
    <n v="482.04"/>
    <n v="20"/>
    <x v="0"/>
    <n v="585"/>
    <s v="Prijs wijkt af"/>
    <s v="Ja"/>
    <n v="585"/>
    <n v="585"/>
    <n v="468"/>
  </r>
  <r>
    <x v="6"/>
    <x v="211"/>
    <x v="237"/>
    <n v="1"/>
    <n v="386.25"/>
    <n v="386.25"/>
    <n v="309"/>
    <n v="20"/>
    <x v="0"/>
    <n v="386.25"/>
    <s v="Prijs gelijk"/>
    <s v="Ja"/>
    <n v="386.25"/>
    <n v="386.25"/>
    <n v="309"/>
  </r>
  <r>
    <x v="6"/>
    <x v="212"/>
    <x v="238"/>
    <n v="1"/>
    <n v="602.54999999999995"/>
    <n v="602.54999999999995"/>
    <n v="482.04"/>
    <n v="20"/>
    <x v="0"/>
    <n v="585"/>
    <s v="Prijs wijkt af"/>
    <s v="Ja"/>
    <n v="585"/>
    <n v="585"/>
    <n v="468"/>
  </r>
  <r>
    <x v="6"/>
    <x v="206"/>
    <x v="230"/>
    <n v="5"/>
    <n v="103.75"/>
    <n v="518.75"/>
    <n v="415"/>
    <n v="20"/>
    <x v="0"/>
    <n v="106.8625"/>
    <s v="Prijs wijkt af"/>
    <s v="Ja"/>
    <n v="106.8625"/>
    <n v="534.3125"/>
    <n v="427.45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06"/>
    <x v="235"/>
    <n v="1"/>
    <n v="103.75"/>
    <n v="103.75"/>
    <n v="83"/>
    <n v="20"/>
    <x v="0"/>
    <n v="106.8625"/>
    <s v="Prijs wijkt af"/>
    <s v="Ja"/>
    <n v="106.8625"/>
    <n v="106.8625"/>
    <n v="85.49"/>
  </r>
  <r>
    <x v="6"/>
    <x v="211"/>
    <x v="237"/>
    <n v="1"/>
    <n v="375"/>
    <n v="375"/>
    <n v="300"/>
    <n v="20"/>
    <x v="0"/>
    <n v="386.25"/>
    <s v="Prijs wijkt af"/>
    <s v="Ja"/>
    <n v="386.25"/>
    <n v="386.25"/>
    <n v="309"/>
  </r>
  <r>
    <x v="6"/>
    <x v="206"/>
    <x v="235"/>
    <n v="1"/>
    <n v="103.75"/>
    <n v="103.75"/>
    <n v="83"/>
    <n v="20"/>
    <x v="0"/>
    <n v="106.8625"/>
    <s v="Prijs wijkt af"/>
    <s v="Ja"/>
    <n v="106.8625"/>
    <n v="106.8625"/>
    <n v="85.49"/>
  </r>
  <r>
    <x v="6"/>
    <x v="206"/>
    <x v="235"/>
    <n v="2"/>
    <n v="103.75"/>
    <n v="207.5"/>
    <n v="166"/>
    <n v="20"/>
    <x v="0"/>
    <n v="106.8625"/>
    <s v="Prijs wijkt af"/>
    <s v="Ja"/>
    <n v="106.8625"/>
    <n v="213.72499999999999"/>
    <n v="170.98"/>
  </r>
  <r>
    <x v="6"/>
    <x v="122"/>
    <x v="130"/>
    <n v="2"/>
    <n v="17.5"/>
    <n v="35"/>
    <n v="28"/>
    <n v="20"/>
    <x v="1"/>
    <s v=""/>
    <s v=""/>
    <s v="Ja"/>
    <n v="17.5"/>
    <n v="35"/>
    <n v="28"/>
  </r>
  <r>
    <x v="6"/>
    <x v="211"/>
    <x v="237"/>
    <n v="1"/>
    <n v="375"/>
    <n v="375"/>
    <n v="300"/>
    <n v="20"/>
    <x v="0"/>
    <n v="386.25"/>
    <s v="Prijs wijkt af"/>
    <s v="Ja"/>
    <n v="386.25"/>
    <n v="386.25"/>
    <n v="309"/>
  </r>
  <r>
    <x v="6"/>
    <x v="211"/>
    <x v="237"/>
    <n v="1"/>
    <n v="375"/>
    <n v="375"/>
    <n v="300"/>
    <n v="20"/>
    <x v="0"/>
    <n v="386.25"/>
    <s v="Prijs wijkt af"/>
    <s v="Ja"/>
    <n v="386.25"/>
    <n v="386.25"/>
    <n v="309"/>
  </r>
  <r>
    <x v="6"/>
    <x v="208"/>
    <x v="232"/>
    <n v="2"/>
    <n v="330"/>
    <n v="660"/>
    <n v="528"/>
    <n v="20"/>
    <x v="0"/>
    <n v="339.9"/>
    <s v="Prijs wijkt af"/>
    <s v="Ja"/>
    <n v="339.9"/>
    <n v="679.8"/>
    <n v="543.84"/>
  </r>
  <r>
    <x v="6"/>
    <x v="206"/>
    <x v="235"/>
    <n v="2"/>
    <n v="103.75"/>
    <n v="207.5"/>
    <n v="166"/>
    <n v="20"/>
    <x v="0"/>
    <n v="106.8625"/>
    <s v="Prijs wijkt af"/>
    <s v="Ja"/>
    <n v="106.8625"/>
    <n v="213.72499999999999"/>
    <n v="170.98"/>
  </r>
  <r>
    <x v="6"/>
    <x v="122"/>
    <x v="130"/>
    <n v="2"/>
    <n v="17.5"/>
    <n v="35"/>
    <n v="28"/>
    <n v="20"/>
    <x v="1"/>
    <s v=""/>
    <s v=""/>
    <s v="Ja"/>
    <n v="17.5"/>
    <n v="35"/>
    <n v="28"/>
  </r>
  <r>
    <x v="6"/>
    <x v="206"/>
    <x v="235"/>
    <n v="1"/>
    <n v="103.75"/>
    <n v="103.75"/>
    <n v="83"/>
    <n v="20"/>
    <x v="0"/>
    <n v="106.8625"/>
    <s v="Prijs wijkt af"/>
    <s v="Ja"/>
    <n v="106.8625"/>
    <n v="106.8625"/>
    <n v="85.49"/>
  </r>
  <r>
    <x v="6"/>
    <x v="206"/>
    <x v="235"/>
    <n v="1"/>
    <n v="103.75"/>
    <n v="103.75"/>
    <n v="83"/>
    <n v="20"/>
    <x v="0"/>
    <n v="106.8625"/>
    <s v="Prijs wijkt af"/>
    <s v="Ja"/>
    <n v="106.8625"/>
    <n v="106.8625"/>
    <n v="85.49"/>
  </r>
  <r>
    <x v="6"/>
    <x v="206"/>
    <x v="235"/>
    <n v="1"/>
    <n v="103.75"/>
    <n v="103.75"/>
    <n v="83"/>
    <n v="20"/>
    <x v="0"/>
    <n v="106.8625"/>
    <s v="Prijs wijkt af"/>
    <s v="Ja"/>
    <n v="106.8625"/>
    <n v="106.8625"/>
    <n v="85.49"/>
  </r>
  <r>
    <x v="6"/>
    <x v="206"/>
    <x v="235"/>
    <n v="1"/>
    <n v="103.75"/>
    <n v="103.75"/>
    <n v="83"/>
    <n v="20"/>
    <x v="0"/>
    <n v="106.8625"/>
    <s v="Prijs wijkt af"/>
    <s v="Ja"/>
    <n v="106.8625"/>
    <n v="106.8625"/>
    <n v="85.49"/>
  </r>
  <r>
    <x v="6"/>
    <x v="122"/>
    <x v="130"/>
    <n v="1"/>
    <n v="17.5"/>
    <n v="17.5"/>
    <n v="14"/>
    <n v="20"/>
    <x v="1"/>
    <s v=""/>
    <s v=""/>
    <s v="Ja"/>
    <n v="17.5"/>
    <n v="17.5"/>
    <n v="14"/>
  </r>
  <r>
    <x v="6"/>
    <x v="206"/>
    <x v="235"/>
    <n v="1"/>
    <n v="103.75"/>
    <n v="103.75"/>
    <n v="83"/>
    <n v="20"/>
    <x v="0"/>
    <n v="106.8625"/>
    <s v="Prijs wijkt af"/>
    <s v="Ja"/>
    <n v="106.8625"/>
    <n v="106.8625"/>
    <n v="85.49"/>
  </r>
  <r>
    <x v="6"/>
    <x v="211"/>
    <x v="237"/>
    <n v="1"/>
    <n v="375"/>
    <n v="375"/>
    <n v="300"/>
    <n v="20"/>
    <x v="0"/>
    <n v="386.25"/>
    <s v="Prijs wijkt af"/>
    <s v="Ja"/>
    <n v="386.25"/>
    <n v="386.25"/>
    <n v="309"/>
  </r>
  <r>
    <x v="6"/>
    <x v="211"/>
    <x v="237"/>
    <n v="1"/>
    <n v="375"/>
    <n v="375"/>
    <n v="300"/>
    <n v="20"/>
    <x v="0"/>
    <n v="386.25"/>
    <s v="Prijs wijkt af"/>
    <s v="Ja"/>
    <n v="386.25"/>
    <n v="386.25"/>
    <n v="309"/>
  </r>
  <r>
    <x v="6"/>
    <x v="206"/>
    <x v="235"/>
    <n v="1"/>
    <n v="103.75"/>
    <n v="103.75"/>
    <n v="83"/>
    <n v="20"/>
    <x v="0"/>
    <n v="106.8625"/>
    <s v="Prijs wijkt af"/>
    <s v="Ja"/>
    <n v="106.8625"/>
    <n v="106.8625"/>
    <n v="85.49"/>
  </r>
  <r>
    <x v="6"/>
    <x v="206"/>
    <x v="235"/>
    <n v="1"/>
    <n v="103.75"/>
    <n v="103.75"/>
    <n v="83"/>
    <n v="20"/>
    <x v="0"/>
    <n v="106.8625"/>
    <s v="Prijs wijkt af"/>
    <s v="Ja"/>
    <n v="106.8625"/>
    <n v="106.8625"/>
    <n v="85.49"/>
  </r>
  <r>
    <x v="6"/>
    <x v="206"/>
    <x v="235"/>
    <n v="1"/>
    <n v="103.75"/>
    <n v="103.75"/>
    <n v="83"/>
    <n v="20"/>
    <x v="0"/>
    <n v="106.8625"/>
    <s v="Prijs wijkt af"/>
    <s v="Ja"/>
    <n v="106.8625"/>
    <n v="106.8625"/>
    <n v="85.49"/>
  </r>
  <r>
    <x v="6"/>
    <x v="122"/>
    <x v="130"/>
    <n v="1"/>
    <n v="17.5"/>
    <n v="17.5"/>
    <n v="14"/>
    <n v="20"/>
    <x v="1"/>
    <s v=""/>
    <s v=""/>
    <s v="Ja"/>
    <n v="17.5"/>
    <n v="17.5"/>
    <n v="14"/>
  </r>
  <r>
    <x v="6"/>
    <x v="206"/>
    <x v="235"/>
    <n v="1"/>
    <n v="103.75"/>
    <n v="103.75"/>
    <n v="83"/>
    <n v="20"/>
    <x v="0"/>
    <n v="106.8625"/>
    <s v="Prijs wijkt af"/>
    <s v="Ja"/>
    <n v="106.8625"/>
    <n v="106.8625"/>
    <n v="85.49"/>
  </r>
  <r>
    <x v="6"/>
    <x v="217"/>
    <x v="243"/>
    <n v="1"/>
    <n v="252.35"/>
    <n v="252.35"/>
    <n v="201.88"/>
    <n v="20"/>
    <x v="0"/>
    <n v="252.35"/>
    <s v="Prijs gelijk"/>
    <s v="Ja"/>
    <n v="252.35"/>
    <n v="252.35"/>
    <n v="201.88"/>
  </r>
  <r>
    <x v="6"/>
    <x v="206"/>
    <x v="235"/>
    <n v="1"/>
    <n v="103.75"/>
    <n v="103.75"/>
    <n v="83"/>
    <n v="20"/>
    <x v="0"/>
    <n v="106.8625"/>
    <s v="Prijs wijkt af"/>
    <s v="Ja"/>
    <n v="106.8625"/>
    <n v="106.8625"/>
    <n v="85.49"/>
  </r>
  <r>
    <x v="6"/>
    <x v="206"/>
    <x v="235"/>
    <n v="1"/>
    <n v="103.75"/>
    <n v="103.75"/>
    <n v="83"/>
    <n v="20"/>
    <x v="0"/>
    <n v="106.8625"/>
    <s v="Prijs wijkt af"/>
    <s v="Ja"/>
    <n v="106.8625"/>
    <n v="106.8625"/>
    <n v="85.49"/>
  </r>
  <r>
    <x v="6"/>
    <x v="211"/>
    <x v="237"/>
    <n v="3"/>
    <n v="375"/>
    <n v="1125"/>
    <n v="900"/>
    <n v="20"/>
    <x v="0"/>
    <n v="386.25"/>
    <s v="Prijs wijkt af"/>
    <s v="Ja"/>
    <n v="386.25"/>
    <n v="1158.75"/>
    <n v="927"/>
  </r>
  <r>
    <x v="6"/>
    <x v="211"/>
    <x v="237"/>
    <n v="2"/>
    <n v="375"/>
    <n v="750"/>
    <n v="600"/>
    <n v="20"/>
    <x v="0"/>
    <n v="386.25"/>
    <s v="Prijs wijkt af"/>
    <s v="Ja"/>
    <n v="386.25"/>
    <n v="772.5"/>
    <n v="618"/>
  </r>
  <r>
    <x v="6"/>
    <x v="206"/>
    <x v="235"/>
    <n v="1"/>
    <n v="103.75"/>
    <n v="103.75"/>
    <n v="83"/>
    <n v="20"/>
    <x v="0"/>
    <n v="106.8625"/>
    <s v="Prijs wijkt af"/>
    <s v="Ja"/>
    <n v="106.8625"/>
    <n v="106.8625"/>
    <n v="85.49"/>
  </r>
  <r>
    <x v="6"/>
    <x v="206"/>
    <x v="235"/>
    <n v="1"/>
    <n v="103.75"/>
    <n v="103.75"/>
    <n v="83"/>
    <n v="20"/>
    <x v="0"/>
    <n v="106.8625"/>
    <s v="Prijs wijkt af"/>
    <s v="Ja"/>
    <n v="106.8625"/>
    <n v="106.8625"/>
    <n v="85.49"/>
  </r>
  <r>
    <x v="6"/>
    <x v="211"/>
    <x v="237"/>
    <n v="1"/>
    <n v="375"/>
    <n v="375"/>
    <n v="300"/>
    <n v="20"/>
    <x v="0"/>
    <n v="386.25"/>
    <s v="Prijs wijkt af"/>
    <s v="Ja"/>
    <n v="386.25"/>
    <n v="386.25"/>
    <n v="309"/>
  </r>
  <r>
    <x v="6"/>
    <x v="217"/>
    <x v="243"/>
    <n v="1"/>
    <n v="252.35"/>
    <n v="252.35"/>
    <n v="201.88"/>
    <n v="20"/>
    <x v="0"/>
    <n v="252.35"/>
    <s v="Prijs gelijk"/>
    <s v="Ja"/>
    <n v="252.35"/>
    <n v="252.35"/>
    <n v="201.88"/>
  </r>
  <r>
    <x v="6"/>
    <x v="206"/>
    <x v="235"/>
    <n v="1"/>
    <n v="103.75"/>
    <n v="103.75"/>
    <n v="83"/>
    <n v="20"/>
    <x v="0"/>
    <n v="106.8625"/>
    <s v="Prijs wijkt af"/>
    <s v="Ja"/>
    <n v="106.8625"/>
    <n v="106.8625"/>
    <n v="85.49"/>
  </r>
  <r>
    <x v="6"/>
    <x v="206"/>
    <x v="235"/>
    <n v="1"/>
    <n v="103.75"/>
    <n v="103.75"/>
    <n v="83"/>
    <n v="20"/>
    <x v="0"/>
    <n v="106.8625"/>
    <s v="Prijs wijkt af"/>
    <s v="Ja"/>
    <n v="106.8625"/>
    <n v="106.8625"/>
    <n v="85.49"/>
  </r>
  <r>
    <x v="6"/>
    <x v="211"/>
    <x v="237"/>
    <n v="1"/>
    <n v="375"/>
    <n v="375"/>
    <n v="300"/>
    <n v="20"/>
    <x v="0"/>
    <n v="386.25"/>
    <s v="Prijs wijkt af"/>
    <s v="Ja"/>
    <n v="386.25"/>
    <n v="386.25"/>
    <n v="309"/>
  </r>
  <r>
    <x v="6"/>
    <x v="58"/>
    <x v="61"/>
    <n v="1"/>
    <n v="82.4"/>
    <n v="82.4"/>
    <n v="65.92"/>
    <n v="20"/>
    <x v="1"/>
    <s v=""/>
    <s v=""/>
    <s v="Ja"/>
    <n v="82.4"/>
    <n v="82.4"/>
    <n v="65.92"/>
  </r>
  <r>
    <x v="6"/>
    <x v="206"/>
    <x v="235"/>
    <n v="1"/>
    <n v="103.75"/>
    <n v="103.75"/>
    <n v="83"/>
    <n v="20"/>
    <x v="0"/>
    <n v="106.8625"/>
    <s v="Prijs wijkt af"/>
    <s v="Ja"/>
    <n v="106.8625"/>
    <n v="106.8625"/>
    <n v="85.49"/>
  </r>
  <r>
    <x v="6"/>
    <x v="206"/>
    <x v="235"/>
    <n v="1"/>
    <n v="103.75"/>
    <n v="103.75"/>
    <n v="83"/>
    <n v="20"/>
    <x v="0"/>
    <n v="106.8625"/>
    <s v="Prijs wijkt af"/>
    <s v="Ja"/>
    <n v="106.8625"/>
    <n v="106.8625"/>
    <n v="85.49"/>
  </r>
  <r>
    <x v="6"/>
    <x v="206"/>
    <x v="235"/>
    <n v="1"/>
    <n v="103.75"/>
    <n v="103.75"/>
    <n v="83"/>
    <n v="20"/>
    <x v="0"/>
    <n v="106.8625"/>
    <s v="Prijs wijkt af"/>
    <s v="Ja"/>
    <n v="106.8625"/>
    <n v="106.8625"/>
    <n v="85.49"/>
  </r>
  <r>
    <x v="6"/>
    <x v="206"/>
    <x v="235"/>
    <n v="1"/>
    <n v="103.75"/>
    <n v="103.75"/>
    <n v="83"/>
    <n v="20"/>
    <x v="0"/>
    <n v="106.8625"/>
    <s v="Prijs wijkt af"/>
    <s v="Ja"/>
    <n v="106.8625"/>
    <n v="106.8625"/>
    <n v="85.49"/>
  </r>
  <r>
    <x v="6"/>
    <x v="206"/>
    <x v="235"/>
    <n v="1"/>
    <n v="103.75"/>
    <n v="103.75"/>
    <n v="83"/>
    <n v="20"/>
    <x v="0"/>
    <n v="106.8625"/>
    <s v="Prijs wijkt af"/>
    <s v="Ja"/>
    <n v="106.8625"/>
    <n v="106.8625"/>
    <n v="85.49"/>
  </r>
  <r>
    <x v="6"/>
    <x v="211"/>
    <x v="237"/>
    <n v="1"/>
    <n v="375"/>
    <n v="375"/>
    <n v="300"/>
    <n v="20"/>
    <x v="0"/>
    <n v="386.25"/>
    <s v="Prijs wijkt af"/>
    <s v="Ja"/>
    <n v="386.25"/>
    <n v="386.25"/>
    <n v="309"/>
  </r>
  <r>
    <x v="6"/>
    <x v="206"/>
    <x v="235"/>
    <n v="1"/>
    <n v="103.75"/>
    <n v="103.75"/>
    <n v="83"/>
    <n v="20"/>
    <x v="0"/>
    <n v="106.8625"/>
    <s v="Prijs wijkt af"/>
    <s v="Ja"/>
    <n v="106.8625"/>
    <n v="106.8625"/>
    <n v="85.49"/>
  </r>
  <r>
    <x v="6"/>
    <x v="206"/>
    <x v="235"/>
    <n v="1"/>
    <n v="103.75"/>
    <n v="103.75"/>
    <n v="83"/>
    <n v="20"/>
    <x v="0"/>
    <n v="106.8625"/>
    <s v="Prijs wijkt af"/>
    <s v="Ja"/>
    <n v="106.8625"/>
    <n v="106.8625"/>
    <n v="85.49"/>
  </r>
  <r>
    <x v="6"/>
    <x v="208"/>
    <x v="232"/>
    <n v="1"/>
    <n v="330"/>
    <n v="330"/>
    <n v="264"/>
    <n v="20"/>
    <x v="0"/>
    <n v="339.9"/>
    <s v="Prijs wijkt af"/>
    <s v="Ja"/>
    <n v="339.9"/>
    <n v="339.9"/>
    <n v="271.92"/>
  </r>
  <r>
    <x v="6"/>
    <x v="206"/>
    <x v="235"/>
    <n v="2"/>
    <n v="103.75"/>
    <n v="207.5"/>
    <n v="166"/>
    <n v="20"/>
    <x v="0"/>
    <n v="106.8625"/>
    <s v="Prijs wijkt af"/>
    <s v="Ja"/>
    <n v="106.8625"/>
    <n v="213.72499999999999"/>
    <n v="170.98"/>
  </r>
  <r>
    <x v="6"/>
    <x v="122"/>
    <x v="130"/>
    <n v="2"/>
    <n v="17.5"/>
    <n v="35"/>
    <n v="28"/>
    <n v="20"/>
    <x v="1"/>
    <s v=""/>
    <s v=""/>
    <s v="Ja"/>
    <n v="17.5"/>
    <n v="35"/>
    <n v="28"/>
  </r>
  <r>
    <x v="6"/>
    <x v="206"/>
    <x v="235"/>
    <n v="1"/>
    <n v="103.75"/>
    <n v="103.75"/>
    <n v="83"/>
    <n v="20"/>
    <x v="0"/>
    <n v="106.8625"/>
    <s v="Prijs wijkt af"/>
    <s v="Ja"/>
    <n v="106.8625"/>
    <n v="106.8625"/>
    <n v="85.49"/>
  </r>
  <r>
    <x v="6"/>
    <x v="206"/>
    <x v="235"/>
    <n v="1"/>
    <n v="103.75"/>
    <n v="103.75"/>
    <n v="83"/>
    <n v="20"/>
    <x v="0"/>
    <n v="106.8625"/>
    <s v="Prijs wijkt af"/>
    <s v="Ja"/>
    <n v="106.8625"/>
    <n v="106.8625"/>
    <n v="85.49"/>
  </r>
  <r>
    <x v="6"/>
    <x v="122"/>
    <x v="130"/>
    <n v="3"/>
    <n v="17.5"/>
    <n v="52.5"/>
    <n v="42"/>
    <n v="20"/>
    <x v="1"/>
    <s v=""/>
    <s v=""/>
    <s v="Ja"/>
    <n v="17.5"/>
    <n v="52.5"/>
    <n v="42"/>
  </r>
  <r>
    <x v="6"/>
    <x v="206"/>
    <x v="235"/>
    <n v="1"/>
    <n v="103.75"/>
    <n v="103.75"/>
    <n v="83"/>
    <n v="20"/>
    <x v="0"/>
    <n v="106.8625"/>
    <s v="Prijs wijkt af"/>
    <s v="Ja"/>
    <n v="106.8625"/>
    <n v="106.8625"/>
    <n v="85.49"/>
  </r>
  <r>
    <x v="6"/>
    <x v="122"/>
    <x v="130"/>
    <n v="3"/>
    <n v="17.5"/>
    <n v="52.5"/>
    <n v="42"/>
    <n v="20"/>
    <x v="1"/>
    <s v=""/>
    <s v=""/>
    <s v="Ja"/>
    <n v="17.5"/>
    <n v="52.5"/>
    <n v="42"/>
  </r>
  <r>
    <x v="6"/>
    <x v="206"/>
    <x v="235"/>
    <n v="3"/>
    <n v="103.75"/>
    <n v="311.25"/>
    <n v="249"/>
    <n v="20"/>
    <x v="0"/>
    <n v="106.8625"/>
    <s v="Prijs wijkt af"/>
    <s v="Ja"/>
    <n v="106.8625"/>
    <n v="320.58749999999998"/>
    <n v="256.47000000000003"/>
  </r>
  <r>
    <x v="6"/>
    <x v="206"/>
    <x v="235"/>
    <n v="1"/>
    <n v="103.75"/>
    <n v="103.75"/>
    <n v="83"/>
    <n v="20"/>
    <x v="0"/>
    <n v="106.8625"/>
    <s v="Prijs wijkt af"/>
    <s v="Ja"/>
    <n v="106.8625"/>
    <n v="106.8625"/>
    <n v="85.49"/>
  </r>
  <r>
    <x v="6"/>
    <x v="206"/>
    <x v="235"/>
    <n v="2"/>
    <n v="103.75"/>
    <n v="207.5"/>
    <n v="166"/>
    <n v="20"/>
    <x v="0"/>
    <n v="106.8625"/>
    <s v="Prijs wijkt af"/>
    <s v="Ja"/>
    <n v="106.8625"/>
    <n v="213.72499999999999"/>
    <n v="170.98"/>
  </r>
  <r>
    <x v="6"/>
    <x v="211"/>
    <x v="237"/>
    <n v="2"/>
    <n v="375"/>
    <n v="750"/>
    <n v="600"/>
    <n v="20"/>
    <x v="0"/>
    <n v="386.25"/>
    <s v="Prijs wijkt af"/>
    <s v="Ja"/>
    <n v="386.25"/>
    <n v="772.5"/>
    <n v="618"/>
  </r>
  <r>
    <x v="6"/>
    <x v="206"/>
    <x v="235"/>
    <n v="1"/>
    <n v="103.75"/>
    <n v="103.75"/>
    <n v="83"/>
    <n v="20"/>
    <x v="0"/>
    <n v="106.8625"/>
    <s v="Prijs wijkt af"/>
    <s v="Ja"/>
    <n v="106.8625"/>
    <n v="106.8625"/>
    <n v="85.49"/>
  </r>
  <r>
    <x v="6"/>
    <x v="206"/>
    <x v="235"/>
    <n v="1"/>
    <n v="103.75"/>
    <n v="103.75"/>
    <n v="83"/>
    <n v="20"/>
    <x v="0"/>
    <n v="106.8625"/>
    <s v="Prijs wijkt af"/>
    <s v="Ja"/>
    <n v="106.8625"/>
    <n v="106.8625"/>
    <n v="85.49"/>
  </r>
  <r>
    <x v="6"/>
    <x v="211"/>
    <x v="237"/>
    <n v="1"/>
    <n v="375"/>
    <n v="375"/>
    <n v="300"/>
    <n v="20"/>
    <x v="0"/>
    <n v="386.25"/>
    <s v="Prijs wijkt af"/>
    <s v="Ja"/>
    <n v="386.25"/>
    <n v="386.25"/>
    <n v="309"/>
  </r>
  <r>
    <x v="6"/>
    <x v="206"/>
    <x v="235"/>
    <n v="1"/>
    <n v="103.75"/>
    <n v="103.75"/>
    <n v="83"/>
    <n v="20"/>
    <x v="0"/>
    <n v="106.8625"/>
    <s v="Prijs wijkt af"/>
    <s v="Ja"/>
    <n v="106.8625"/>
    <n v="106.8625"/>
    <n v="85.49"/>
  </r>
  <r>
    <x v="6"/>
    <x v="206"/>
    <x v="235"/>
    <n v="1"/>
    <n v="103.75"/>
    <n v="103.75"/>
    <n v="83"/>
    <n v="20"/>
    <x v="0"/>
    <n v="106.8625"/>
    <s v="Prijs wijkt af"/>
    <s v="Ja"/>
    <n v="106.8625"/>
    <n v="106.8625"/>
    <n v="85.49"/>
  </r>
  <r>
    <x v="6"/>
    <x v="206"/>
    <x v="235"/>
    <n v="1"/>
    <n v="103.75"/>
    <n v="103.75"/>
    <n v="83"/>
    <n v="20"/>
    <x v="0"/>
    <n v="106.8625"/>
    <s v="Prijs wijkt af"/>
    <s v="Ja"/>
    <n v="106.8625"/>
    <n v="106.8625"/>
    <n v="85.49"/>
  </r>
  <r>
    <x v="6"/>
    <x v="206"/>
    <x v="235"/>
    <n v="1"/>
    <n v="103.75"/>
    <n v="103.75"/>
    <n v="83"/>
    <n v="20"/>
    <x v="0"/>
    <n v="106.8625"/>
    <s v="Prijs wijkt af"/>
    <s v="Ja"/>
    <n v="106.8625"/>
    <n v="106.8625"/>
    <n v="85.49"/>
  </r>
  <r>
    <x v="6"/>
    <x v="208"/>
    <x v="232"/>
    <n v="1"/>
    <n v="339.9"/>
    <n v="339.9"/>
    <n v="271.92"/>
    <n v="20"/>
    <x v="0"/>
    <n v="339.9"/>
    <s v="Prijs gelijk"/>
    <s v="Ja"/>
    <n v="339.9"/>
    <n v="339.9"/>
    <n v="271.92"/>
  </r>
  <r>
    <x v="6"/>
    <x v="206"/>
    <x v="235"/>
    <n v="1"/>
    <n v="103.75"/>
    <n v="103.75"/>
    <n v="83"/>
    <n v="20"/>
    <x v="0"/>
    <n v="106.8625"/>
    <s v="Prijs wijkt af"/>
    <s v="Ja"/>
    <n v="106.8625"/>
    <n v="106.8625"/>
    <n v="85.49"/>
  </r>
  <r>
    <x v="6"/>
    <x v="208"/>
    <x v="232"/>
    <n v="1"/>
    <n v="339.9"/>
    <n v="339.9"/>
    <n v="271.92"/>
    <n v="20"/>
    <x v="0"/>
    <n v="339.9"/>
    <s v="Prijs gelijk"/>
    <s v="Ja"/>
    <n v="339.9"/>
    <n v="339.9"/>
    <n v="271.92"/>
  </r>
  <r>
    <x v="6"/>
    <x v="206"/>
    <x v="235"/>
    <n v="1"/>
    <n v="103.75"/>
    <n v="103.75"/>
    <n v="83"/>
    <n v="20"/>
    <x v="0"/>
    <n v="106.8625"/>
    <s v="Prijs wijkt af"/>
    <s v="Ja"/>
    <n v="106.8625"/>
    <n v="106.8625"/>
    <n v="85.49"/>
  </r>
  <r>
    <x v="6"/>
    <x v="206"/>
    <x v="235"/>
    <n v="2"/>
    <n v="103.75"/>
    <n v="207.5"/>
    <n v="166"/>
    <n v="20"/>
    <x v="0"/>
    <n v="106.8625"/>
    <s v="Prijs wijkt af"/>
    <s v="Ja"/>
    <n v="106.8625"/>
    <n v="213.72499999999999"/>
    <n v="170.98"/>
  </r>
  <r>
    <x v="6"/>
    <x v="206"/>
    <x v="235"/>
    <n v="3"/>
    <n v="103.75"/>
    <n v="311.25"/>
    <n v="249"/>
    <n v="20"/>
    <x v="0"/>
    <n v="106.8625"/>
    <s v="Prijs wijkt af"/>
    <s v="Ja"/>
    <n v="106.8625"/>
    <n v="320.58749999999998"/>
    <n v="256.47000000000003"/>
  </r>
  <r>
    <x v="6"/>
    <x v="206"/>
    <x v="235"/>
    <n v="1"/>
    <n v="103.75"/>
    <n v="103.75"/>
    <n v="83"/>
    <n v="20"/>
    <x v="0"/>
    <n v="106.8625"/>
    <s v="Prijs wijkt af"/>
    <s v="Ja"/>
    <n v="106.8625"/>
    <n v="106.8625"/>
    <n v="85.49"/>
  </r>
  <r>
    <x v="6"/>
    <x v="211"/>
    <x v="237"/>
    <n v="1"/>
    <n v="375"/>
    <n v="375"/>
    <n v="300"/>
    <n v="20"/>
    <x v="0"/>
    <n v="386.25"/>
    <s v="Prijs wijkt af"/>
    <s v="Ja"/>
    <n v="386.25"/>
    <n v="386.25"/>
    <n v="309"/>
  </r>
  <r>
    <x v="6"/>
    <x v="211"/>
    <x v="237"/>
    <n v="1"/>
    <n v="375"/>
    <n v="375"/>
    <n v="300"/>
    <n v="20"/>
    <x v="0"/>
    <n v="386.25"/>
    <s v="Prijs wijkt af"/>
    <s v="Ja"/>
    <n v="386.25"/>
    <n v="386.25"/>
    <n v="309"/>
  </r>
  <r>
    <x v="6"/>
    <x v="212"/>
    <x v="238"/>
    <n v="1"/>
    <n v="602.54999999999995"/>
    <n v="602.54999999999995"/>
    <n v="482.04"/>
    <n v="20"/>
    <x v="0"/>
    <n v="585"/>
    <s v="Prijs wijkt af"/>
    <s v="Ja"/>
    <n v="585"/>
    <n v="585"/>
    <n v="468"/>
  </r>
  <r>
    <x v="6"/>
    <x v="211"/>
    <x v="237"/>
    <n v="1"/>
    <n v="386.25"/>
    <n v="386.25"/>
    <n v="309"/>
    <n v="20"/>
    <x v="0"/>
    <n v="386.25"/>
    <s v="Prijs gelijk"/>
    <s v="Ja"/>
    <n v="386.25"/>
    <n v="386.25"/>
    <n v="309"/>
  </r>
  <r>
    <x v="6"/>
    <x v="211"/>
    <x v="237"/>
    <n v="2"/>
    <n v="386.25"/>
    <n v="772.5"/>
    <n v="618"/>
    <n v="20"/>
    <x v="0"/>
    <n v="386.25"/>
    <s v="Prijs gelijk"/>
    <s v="Ja"/>
    <n v="386.25"/>
    <n v="772.5"/>
    <n v="618"/>
  </r>
  <r>
    <x v="6"/>
    <x v="211"/>
    <x v="237"/>
    <n v="2"/>
    <n v="386.25"/>
    <n v="772.5"/>
    <n v="618"/>
    <n v="20"/>
    <x v="0"/>
    <n v="386.25"/>
    <s v="Prijs gelijk"/>
    <s v="Ja"/>
    <n v="386.25"/>
    <n v="772.5"/>
    <n v="618"/>
  </r>
  <r>
    <x v="6"/>
    <x v="211"/>
    <x v="237"/>
    <n v="1"/>
    <n v="386.25"/>
    <n v="386.25"/>
    <n v="309"/>
    <n v="20"/>
    <x v="0"/>
    <n v="386.25"/>
    <s v="Prijs gelijk"/>
    <s v="Ja"/>
    <n v="386.25"/>
    <n v="386.25"/>
    <n v="309"/>
  </r>
  <r>
    <x v="6"/>
    <x v="212"/>
    <x v="238"/>
    <n v="1"/>
    <n v="602.54999999999995"/>
    <n v="602.54999999999995"/>
    <n v="482.04"/>
    <n v="20"/>
    <x v="0"/>
    <n v="585"/>
    <s v="Prijs wijkt af"/>
    <s v="Ja"/>
    <n v="585"/>
    <n v="585"/>
    <n v="468"/>
  </r>
  <r>
    <x v="6"/>
    <x v="210"/>
    <x v="236"/>
    <n v="1"/>
    <n v="927"/>
    <n v="927"/>
    <n v="741.6"/>
    <n v="20"/>
    <x v="0"/>
    <n v="900"/>
    <s v="Prijs wijkt af"/>
    <s v="Ja"/>
    <n v="900"/>
    <n v="900"/>
    <n v="720"/>
  </r>
  <r>
    <x v="6"/>
    <x v="212"/>
    <x v="238"/>
    <n v="1"/>
    <n v="602.54999999999995"/>
    <n v="602.54999999999995"/>
    <n v="482.04"/>
    <n v="20"/>
    <x v="0"/>
    <n v="585"/>
    <s v="Prijs wijkt af"/>
    <s v="Ja"/>
    <n v="585"/>
    <n v="585"/>
    <n v="468"/>
  </r>
  <r>
    <x v="6"/>
    <x v="211"/>
    <x v="237"/>
    <n v="1"/>
    <n v="386.25"/>
    <n v="386.25"/>
    <n v="309"/>
    <n v="20"/>
    <x v="0"/>
    <n v="386.25"/>
    <s v="Prijs gelijk"/>
    <s v="Ja"/>
    <n v="386.25"/>
    <n v="386.25"/>
    <n v="309"/>
  </r>
  <r>
    <x v="6"/>
    <x v="206"/>
    <x v="230"/>
    <n v="6"/>
    <n v="103.75"/>
    <n v="622.5"/>
    <n v="498"/>
    <n v="20"/>
    <x v="0"/>
    <n v="106.8625"/>
    <s v="Prijs wijkt af"/>
    <s v="Ja"/>
    <n v="106.8625"/>
    <n v="641.17499999999995"/>
    <n v="512.94000000000005"/>
  </r>
  <r>
    <x v="6"/>
    <x v="54"/>
    <x v="57"/>
    <n v="9"/>
    <n v="32.96"/>
    <n v="296.64"/>
    <n v="237.31"/>
    <n v="20"/>
    <x v="1"/>
    <s v=""/>
    <s v=""/>
    <s v="Ja"/>
    <n v="32.96"/>
    <n v="296.64"/>
    <n v="237.31199999999998"/>
  </r>
  <r>
    <x v="6"/>
    <x v="61"/>
    <x v="64"/>
    <n v="1"/>
    <n v="45.32"/>
    <n v="45.32"/>
    <n v="36.26"/>
    <n v="20"/>
    <x v="1"/>
    <s v=""/>
    <s v=""/>
    <s v="Ja"/>
    <n v="45.32"/>
    <n v="45.32"/>
    <n v="36.256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06"/>
    <x v="230"/>
    <n v="8"/>
    <n v="103.75"/>
    <n v="830"/>
    <n v="664"/>
    <n v="20"/>
    <x v="0"/>
    <n v="106.8625"/>
    <s v="Prijs wijkt af"/>
    <s v="Ja"/>
    <n v="106.8625"/>
    <n v="854.9"/>
    <n v="683.92"/>
  </r>
  <r>
    <x v="6"/>
    <x v="8"/>
    <x v="6"/>
    <n v="8"/>
    <n v="43"/>
    <n v="344"/>
    <n v="275.2"/>
    <n v="20"/>
    <x v="1"/>
    <s v=""/>
    <s v=""/>
    <s v="Ja"/>
    <n v="43"/>
    <n v="344"/>
    <n v="275.2"/>
  </r>
  <r>
    <x v="6"/>
    <x v="212"/>
    <x v="238"/>
    <n v="1"/>
    <n v="602.54999999999995"/>
    <n v="602.54999999999995"/>
    <n v="482.04"/>
    <n v="20"/>
    <x v="0"/>
    <n v="585"/>
    <s v="Prijs wijkt af"/>
    <s v="Ja"/>
    <n v="585"/>
    <n v="585"/>
    <n v="468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12"/>
    <x v="238"/>
    <n v="1"/>
    <n v="602.54999999999995"/>
    <n v="602.54999999999995"/>
    <n v="482.04"/>
    <n v="20"/>
    <x v="0"/>
    <n v="585"/>
    <s v="Prijs wijkt af"/>
    <s v="Ja"/>
    <n v="585"/>
    <n v="585"/>
    <n v="468"/>
  </r>
  <r>
    <x v="6"/>
    <x v="211"/>
    <x v="237"/>
    <n v="1"/>
    <n v="386.25"/>
    <n v="386.25"/>
    <n v="309"/>
    <n v="20"/>
    <x v="0"/>
    <n v="386.25"/>
    <s v="Prijs gelijk"/>
    <s v="Ja"/>
    <n v="386.25"/>
    <n v="386.25"/>
    <n v="309"/>
  </r>
  <r>
    <x v="6"/>
    <x v="217"/>
    <x v="245"/>
    <n v="3"/>
    <n v="252.35"/>
    <n v="757.05"/>
    <n v="605.64"/>
    <n v="20"/>
    <x v="0"/>
    <n v="252.35"/>
    <s v="Prijs gelijk"/>
    <s v="Ja"/>
    <n v="252.35"/>
    <n v="757.05"/>
    <n v="605.64"/>
  </r>
  <r>
    <x v="6"/>
    <x v="206"/>
    <x v="230"/>
    <n v="12"/>
    <n v="103.75"/>
    <n v="1245"/>
    <n v="996"/>
    <n v="20"/>
    <x v="0"/>
    <n v="106.8625"/>
    <s v="Prijs wijkt af"/>
    <s v="Ja"/>
    <n v="106.8625"/>
    <n v="1282.3499999999999"/>
    <n v="1025.8800000000001"/>
  </r>
  <r>
    <x v="6"/>
    <x v="122"/>
    <x v="130"/>
    <n v="30"/>
    <n v="18.03"/>
    <n v="540.9"/>
    <n v="432.72"/>
    <n v="20"/>
    <x v="1"/>
    <s v=""/>
    <s v=""/>
    <s v="Ja"/>
    <n v="18.03"/>
    <n v="540.90000000000009"/>
    <n v="432.72000000000008"/>
  </r>
  <r>
    <x v="6"/>
    <x v="206"/>
    <x v="230"/>
    <n v="8"/>
    <n v="103.75"/>
    <n v="830"/>
    <n v="664"/>
    <n v="20"/>
    <x v="0"/>
    <n v="106.8625"/>
    <s v="Prijs wijkt af"/>
    <s v="Ja"/>
    <n v="106.8625"/>
    <n v="854.9"/>
    <n v="683.92"/>
  </r>
  <r>
    <x v="6"/>
    <x v="122"/>
    <x v="130"/>
    <n v="8"/>
    <n v="18.03"/>
    <n v="144.24"/>
    <n v="115.39"/>
    <n v="20"/>
    <x v="1"/>
    <s v=""/>
    <s v=""/>
    <s v="Ja"/>
    <n v="18.03"/>
    <n v="144.24"/>
    <n v="115.39200000000001"/>
  </r>
  <r>
    <x v="6"/>
    <x v="54"/>
    <x v="57"/>
    <n v="8"/>
    <n v="32.96"/>
    <n v="263.68"/>
    <n v="210.94"/>
    <n v="20"/>
    <x v="1"/>
    <s v=""/>
    <s v=""/>
    <s v="Ja"/>
    <n v="32.96"/>
    <n v="263.68"/>
    <n v="210.94400000000002"/>
  </r>
  <r>
    <x v="6"/>
    <x v="61"/>
    <x v="64"/>
    <n v="4"/>
    <n v="45.32"/>
    <n v="181.28"/>
    <n v="145.02000000000001"/>
    <n v="20"/>
    <x v="1"/>
    <s v=""/>
    <s v=""/>
    <s v="Ja"/>
    <n v="45.32"/>
    <n v="181.28"/>
    <n v="145.024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122"/>
    <x v="130"/>
    <n v="2"/>
    <n v="18.03"/>
    <n v="36.06"/>
    <n v="28.85"/>
    <n v="20"/>
    <x v="1"/>
    <s v=""/>
    <s v=""/>
    <s v="Ja"/>
    <n v="18.03"/>
    <n v="36.06"/>
    <n v="28.848000000000003"/>
  </r>
  <r>
    <x v="6"/>
    <x v="206"/>
    <x v="230"/>
    <n v="3"/>
    <n v="103.75"/>
    <n v="311.25"/>
    <n v="249"/>
    <n v="20"/>
    <x v="0"/>
    <n v="106.8625"/>
    <s v="Prijs wijkt af"/>
    <s v="Ja"/>
    <n v="106.8625"/>
    <n v="320.58749999999998"/>
    <n v="256.47000000000003"/>
  </r>
  <r>
    <x v="6"/>
    <x v="122"/>
    <x v="130"/>
    <n v="3"/>
    <n v="18.03"/>
    <n v="54.09"/>
    <n v="43.27"/>
    <n v="20"/>
    <x v="1"/>
    <s v=""/>
    <s v=""/>
    <s v="Ja"/>
    <n v="18.03"/>
    <n v="54.09"/>
    <n v="43.272000000000006"/>
  </r>
  <r>
    <x v="6"/>
    <x v="206"/>
    <x v="230"/>
    <n v="2"/>
    <n v="103.75"/>
    <n v="207.5"/>
    <n v="166"/>
    <n v="20"/>
    <x v="0"/>
    <n v="106.8625"/>
    <s v="Prijs wijkt af"/>
    <s v="Ja"/>
    <n v="106.8625"/>
    <n v="213.72499999999999"/>
    <n v="170.98"/>
  </r>
  <r>
    <x v="6"/>
    <x v="122"/>
    <x v="130"/>
    <n v="2"/>
    <n v="18.03"/>
    <n v="36.06"/>
    <n v="28.85"/>
    <n v="20"/>
    <x v="1"/>
    <s v=""/>
    <s v=""/>
    <s v="Ja"/>
    <n v="18.03"/>
    <n v="36.06"/>
    <n v="28.848000000000003"/>
  </r>
  <r>
    <x v="6"/>
    <x v="206"/>
    <x v="230"/>
    <n v="2"/>
    <n v="103.75"/>
    <n v="207.5"/>
    <n v="166"/>
    <n v="20"/>
    <x v="0"/>
    <n v="106.8625"/>
    <s v="Prijs wijkt af"/>
    <s v="Ja"/>
    <n v="106.8625"/>
    <n v="213.72499999999999"/>
    <n v="170.98"/>
  </r>
  <r>
    <x v="6"/>
    <x v="122"/>
    <x v="130"/>
    <n v="4"/>
    <n v="18.03"/>
    <n v="72.12"/>
    <n v="57.7"/>
    <n v="20"/>
    <x v="1"/>
    <s v=""/>
    <s v=""/>
    <s v="Ja"/>
    <n v="18.03"/>
    <n v="72.12"/>
    <n v="57.696000000000005"/>
  </r>
  <r>
    <x v="6"/>
    <x v="208"/>
    <x v="232"/>
    <n v="1"/>
    <n v="339.9"/>
    <n v="339.9"/>
    <n v="271.92"/>
    <n v="20"/>
    <x v="0"/>
    <n v="339.9"/>
    <s v="Prijs gelijk"/>
    <s v="Ja"/>
    <n v="339.9"/>
    <n v="339.9"/>
    <n v="271.92"/>
  </r>
  <r>
    <x v="6"/>
    <x v="64"/>
    <x v="67"/>
    <n v="4"/>
    <n v="77.25"/>
    <n v="309"/>
    <n v="247.2"/>
    <n v="20"/>
    <x v="1"/>
    <s v=""/>
    <s v=""/>
    <s v="Ja"/>
    <n v="77.25"/>
    <n v="309"/>
    <n v="247.2"/>
  </r>
  <r>
    <x v="6"/>
    <x v="122"/>
    <x v="130"/>
    <n v="4"/>
    <n v="18.03"/>
    <n v="72.12"/>
    <n v="57.7"/>
    <n v="20"/>
    <x v="1"/>
    <s v=""/>
    <s v=""/>
    <s v="Ja"/>
    <n v="18.03"/>
    <n v="72.12"/>
    <n v="57.696000000000005"/>
  </r>
  <r>
    <x v="6"/>
    <x v="211"/>
    <x v="237"/>
    <n v="2"/>
    <n v="386.25"/>
    <n v="772.5"/>
    <n v="618"/>
    <n v="20"/>
    <x v="0"/>
    <n v="386.25"/>
    <s v="Prijs gelijk"/>
    <s v="Ja"/>
    <n v="386.25"/>
    <n v="772.5"/>
    <n v="618"/>
  </r>
  <r>
    <x v="6"/>
    <x v="217"/>
    <x v="245"/>
    <n v="2"/>
    <n v="252.35"/>
    <n v="504.7"/>
    <n v="403.76"/>
    <n v="20"/>
    <x v="0"/>
    <n v="252.35"/>
    <s v="Prijs gelijk"/>
    <s v="Ja"/>
    <n v="252.35"/>
    <n v="504.7"/>
    <n v="403.76"/>
  </r>
  <r>
    <x v="6"/>
    <x v="206"/>
    <x v="230"/>
    <n v="2"/>
    <n v="103.75"/>
    <n v="207.5"/>
    <n v="166"/>
    <n v="20"/>
    <x v="0"/>
    <n v="106.8625"/>
    <s v="Prijs wijkt af"/>
    <s v="Ja"/>
    <n v="106.8625"/>
    <n v="213.72499999999999"/>
    <n v="170.98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122"/>
    <x v="130"/>
    <n v="1"/>
    <n v="18.03"/>
    <n v="18.03"/>
    <n v="14.42"/>
    <n v="20"/>
    <x v="1"/>
    <s v=""/>
    <s v=""/>
    <s v="Ja"/>
    <n v="18.03"/>
    <n v="18.03"/>
    <n v="14.424000000000001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122"/>
    <x v="130"/>
    <n v="1"/>
    <n v="18.03"/>
    <n v="18.03"/>
    <n v="14.42"/>
    <n v="20"/>
    <x v="1"/>
    <s v=""/>
    <s v=""/>
    <s v="Ja"/>
    <n v="18.03"/>
    <n v="18.03"/>
    <n v="14.424000000000001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122"/>
    <x v="130"/>
    <n v="1"/>
    <n v="18.03"/>
    <n v="18.03"/>
    <n v="14.42"/>
    <n v="20"/>
    <x v="1"/>
    <s v=""/>
    <s v=""/>
    <s v="Ja"/>
    <n v="18.03"/>
    <n v="18.03"/>
    <n v="14.424000000000001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122"/>
    <x v="130"/>
    <n v="1"/>
    <n v="18.03"/>
    <n v="18.03"/>
    <n v="14.42"/>
    <n v="20"/>
    <x v="1"/>
    <s v=""/>
    <s v=""/>
    <s v="Ja"/>
    <n v="18.03"/>
    <n v="18.03"/>
    <n v="14.424000000000001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8"/>
    <x v="6"/>
    <n v="1"/>
    <n v="43"/>
    <n v="43"/>
    <n v="34.4"/>
    <n v="20"/>
    <x v="1"/>
    <s v=""/>
    <s v=""/>
    <s v="Ja"/>
    <n v="43"/>
    <n v="43"/>
    <n v="34.4"/>
  </r>
  <r>
    <x v="6"/>
    <x v="208"/>
    <x v="232"/>
    <n v="4"/>
    <n v="339.9"/>
    <n v="1359.6"/>
    <n v="1087.68"/>
    <n v="20"/>
    <x v="0"/>
    <n v="339.9"/>
    <s v="Prijs gelijk"/>
    <s v="Ja"/>
    <n v="339.9"/>
    <n v="1359.6"/>
    <n v="1087.68"/>
  </r>
  <r>
    <x v="6"/>
    <x v="27"/>
    <x v="26"/>
    <n v="15"/>
    <n v="89.61"/>
    <n v="1344.15"/>
    <n v="1075.32"/>
    <n v="20"/>
    <x v="1"/>
    <s v=""/>
    <s v=""/>
    <s v="Ja"/>
    <n v="89.61"/>
    <n v="1344.15"/>
    <n v="1075.32"/>
  </r>
  <r>
    <x v="6"/>
    <x v="16"/>
    <x v="15"/>
    <n v="10"/>
    <n v="236.9"/>
    <n v="2369"/>
    <n v="1895.2"/>
    <n v="20"/>
    <x v="2"/>
    <n v="230"/>
    <s v="Prijs wijkt af"/>
    <s v="Ja"/>
    <n v="230"/>
    <n v="2300"/>
    <n v="1840"/>
  </r>
  <r>
    <x v="6"/>
    <x v="218"/>
    <x v="246"/>
    <n v="30"/>
    <n v="115"/>
    <n v="3450"/>
    <n v="2760"/>
    <n v="20"/>
    <x v="1"/>
    <s v=""/>
    <s v=""/>
    <s v="Ja"/>
    <n v="115"/>
    <n v="3450"/>
    <n v="2760"/>
  </r>
  <r>
    <x v="6"/>
    <x v="211"/>
    <x v="237"/>
    <n v="1"/>
    <n v="386.25"/>
    <n v="386.25"/>
    <n v="309"/>
    <n v="20"/>
    <x v="0"/>
    <n v="386.25"/>
    <s v="Prijs gelijk"/>
    <s v="Ja"/>
    <n v="386.25"/>
    <n v="386.25"/>
    <n v="309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08"/>
    <x v="232"/>
    <n v="1"/>
    <n v="330"/>
    <n v="330"/>
    <n v="264"/>
    <n v="20"/>
    <x v="0"/>
    <n v="339.9"/>
    <s v="Prijs wijkt af"/>
    <s v="Ja"/>
    <n v="339.9"/>
    <n v="339.9"/>
    <n v="271.92"/>
  </r>
  <r>
    <x v="6"/>
    <x v="206"/>
    <x v="235"/>
    <n v="2"/>
    <n v="103.75"/>
    <n v="207.5"/>
    <n v="166"/>
    <n v="20"/>
    <x v="0"/>
    <n v="106.8625"/>
    <s v="Prijs wijkt af"/>
    <s v="Ja"/>
    <n v="106.8625"/>
    <n v="213.72499999999999"/>
    <n v="170.98"/>
  </r>
  <r>
    <x v="6"/>
    <x v="206"/>
    <x v="235"/>
    <n v="3"/>
    <n v="103.75"/>
    <n v="311.25"/>
    <n v="249"/>
    <n v="20"/>
    <x v="0"/>
    <n v="106.8625"/>
    <s v="Prijs wijkt af"/>
    <s v="Ja"/>
    <n v="106.8625"/>
    <n v="320.58749999999998"/>
    <n v="256.47000000000003"/>
  </r>
  <r>
    <x v="6"/>
    <x v="206"/>
    <x v="235"/>
    <n v="1"/>
    <n v="103.75"/>
    <n v="103.75"/>
    <n v="83"/>
    <n v="20"/>
    <x v="0"/>
    <n v="106.8625"/>
    <s v="Prijs wijkt af"/>
    <s v="Ja"/>
    <n v="106.8625"/>
    <n v="106.8625"/>
    <n v="85.49"/>
  </r>
  <r>
    <x v="6"/>
    <x v="206"/>
    <x v="235"/>
    <n v="1"/>
    <n v="103.75"/>
    <n v="103.75"/>
    <n v="83"/>
    <n v="20"/>
    <x v="0"/>
    <n v="106.8625"/>
    <s v="Prijs wijkt af"/>
    <s v="Ja"/>
    <n v="106.8625"/>
    <n v="106.8625"/>
    <n v="85.49"/>
  </r>
  <r>
    <x v="6"/>
    <x v="211"/>
    <x v="237"/>
    <n v="1"/>
    <n v="386.25"/>
    <n v="386.25"/>
    <n v="309"/>
    <n v="20"/>
    <x v="0"/>
    <n v="386.25"/>
    <s v="Prijs gelijk"/>
    <s v="Ja"/>
    <n v="386.25"/>
    <n v="386.25"/>
    <n v="309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11"/>
    <x v="237"/>
    <n v="1"/>
    <n v="386.25"/>
    <n v="386.25"/>
    <n v="309"/>
    <n v="20"/>
    <x v="0"/>
    <n v="386.25"/>
    <s v="Prijs gelijk"/>
    <s v="Ja"/>
    <n v="386.25"/>
    <n v="386.25"/>
    <n v="309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08"/>
    <x v="232"/>
    <n v="1"/>
    <n v="339.9"/>
    <n v="339.9"/>
    <n v="271.92"/>
    <n v="20"/>
    <x v="0"/>
    <n v="339.9"/>
    <s v="Prijs gelijk"/>
    <s v="Ja"/>
    <n v="339.9"/>
    <n v="339.9"/>
    <n v="271.92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06"/>
    <x v="230"/>
    <n v="2"/>
    <n v="103.75"/>
    <n v="207.5"/>
    <n v="166"/>
    <n v="20"/>
    <x v="0"/>
    <n v="106.8625"/>
    <s v="Prijs wijkt af"/>
    <s v="Ja"/>
    <n v="106.8625"/>
    <n v="213.72499999999999"/>
    <n v="170.98"/>
  </r>
  <r>
    <x v="6"/>
    <x v="206"/>
    <x v="235"/>
    <n v="2"/>
    <n v="103.75"/>
    <n v="207.5"/>
    <n v="166"/>
    <n v="20"/>
    <x v="0"/>
    <n v="106.8625"/>
    <s v="Prijs wijkt af"/>
    <s v="Ja"/>
    <n v="106.8625"/>
    <n v="213.72499999999999"/>
    <n v="170.98"/>
  </r>
  <r>
    <x v="6"/>
    <x v="206"/>
    <x v="230"/>
    <n v="2"/>
    <n v="103.75"/>
    <n v="207.5"/>
    <n v="166"/>
    <n v="20"/>
    <x v="0"/>
    <n v="106.8625"/>
    <s v="Prijs wijkt af"/>
    <s v="Ja"/>
    <n v="106.8625"/>
    <n v="213.72499999999999"/>
    <n v="170.98"/>
  </r>
  <r>
    <x v="6"/>
    <x v="206"/>
    <x v="230"/>
    <n v="2"/>
    <n v="103.75"/>
    <n v="207.5"/>
    <n v="166"/>
    <n v="20"/>
    <x v="0"/>
    <n v="106.8625"/>
    <s v="Prijs wijkt af"/>
    <s v="Ja"/>
    <n v="106.8625"/>
    <n v="213.72499999999999"/>
    <n v="170.98"/>
  </r>
  <r>
    <x v="6"/>
    <x v="212"/>
    <x v="238"/>
    <n v="1"/>
    <n v="602.54999999999995"/>
    <n v="602.54999999999995"/>
    <n v="482.04"/>
    <n v="20"/>
    <x v="0"/>
    <n v="585"/>
    <s v="Prijs wijkt af"/>
    <s v="Ja"/>
    <n v="585"/>
    <n v="585"/>
    <n v="468"/>
  </r>
  <r>
    <x v="6"/>
    <x v="211"/>
    <x v="237"/>
    <n v="1"/>
    <n v="386.25"/>
    <n v="386.25"/>
    <n v="309"/>
    <n v="20"/>
    <x v="0"/>
    <n v="386.25"/>
    <s v="Prijs gelijk"/>
    <s v="Ja"/>
    <n v="386.25"/>
    <n v="386.25"/>
    <n v="309"/>
  </r>
  <r>
    <x v="6"/>
    <x v="206"/>
    <x v="235"/>
    <n v="1"/>
    <n v="103.75"/>
    <n v="103.75"/>
    <n v="83"/>
    <n v="20"/>
    <x v="0"/>
    <n v="106.8625"/>
    <s v="Prijs wijkt af"/>
    <s v="Ja"/>
    <n v="106.8625"/>
    <n v="106.8625"/>
    <n v="85.49"/>
  </r>
  <r>
    <x v="6"/>
    <x v="211"/>
    <x v="237"/>
    <n v="1"/>
    <n v="386.25"/>
    <n v="386.25"/>
    <n v="309"/>
    <n v="20"/>
    <x v="0"/>
    <n v="386.25"/>
    <s v="Prijs gelijk"/>
    <s v="Ja"/>
    <n v="386.25"/>
    <n v="386.25"/>
    <n v="309"/>
  </r>
  <r>
    <x v="6"/>
    <x v="58"/>
    <x v="61"/>
    <n v="1"/>
    <n v="82.4"/>
    <n v="82.4"/>
    <n v="65.92"/>
    <n v="20"/>
    <x v="1"/>
    <s v=""/>
    <s v=""/>
    <s v="Ja"/>
    <n v="82.4"/>
    <n v="82.4"/>
    <n v="65.92"/>
  </r>
  <r>
    <x v="6"/>
    <x v="210"/>
    <x v="236"/>
    <n v="1"/>
    <n v="927"/>
    <n v="927"/>
    <n v="741.6"/>
    <n v="20"/>
    <x v="0"/>
    <n v="900"/>
    <s v="Prijs wijkt af"/>
    <s v="Ja"/>
    <n v="900"/>
    <n v="900"/>
    <n v="720"/>
  </r>
  <r>
    <x v="6"/>
    <x v="206"/>
    <x v="235"/>
    <n v="1"/>
    <n v="103.75"/>
    <n v="103.75"/>
    <n v="83"/>
    <n v="20"/>
    <x v="0"/>
    <n v="106.8625"/>
    <s v="Prijs wijkt af"/>
    <s v="Ja"/>
    <n v="106.8625"/>
    <n v="106.8625"/>
    <n v="85.49"/>
  </r>
  <r>
    <x v="6"/>
    <x v="206"/>
    <x v="230"/>
    <n v="2"/>
    <n v="103.75"/>
    <n v="207.5"/>
    <n v="166"/>
    <n v="20"/>
    <x v="0"/>
    <n v="106.8625"/>
    <s v="Prijs wijkt af"/>
    <s v="Ja"/>
    <n v="106.8625"/>
    <n v="213.72499999999999"/>
    <n v="170.98"/>
  </r>
  <r>
    <x v="6"/>
    <x v="211"/>
    <x v="237"/>
    <n v="2"/>
    <n v="386.25"/>
    <n v="772.5"/>
    <n v="618"/>
    <n v="20"/>
    <x v="0"/>
    <n v="386.25"/>
    <s v="Prijs gelijk"/>
    <s v="Ja"/>
    <n v="386.25"/>
    <n v="772.5"/>
    <n v="618"/>
  </r>
  <r>
    <x v="6"/>
    <x v="211"/>
    <x v="237"/>
    <n v="1"/>
    <n v="386.25"/>
    <n v="386.25"/>
    <n v="309"/>
    <n v="20"/>
    <x v="0"/>
    <n v="386.25"/>
    <s v="Prijs gelijk"/>
    <s v="Ja"/>
    <n v="386.25"/>
    <n v="386.25"/>
    <n v="309"/>
  </r>
  <r>
    <x v="6"/>
    <x v="211"/>
    <x v="237"/>
    <n v="1"/>
    <n v="386.25"/>
    <n v="386.25"/>
    <n v="309"/>
    <n v="20"/>
    <x v="0"/>
    <n v="386.25"/>
    <s v="Prijs gelijk"/>
    <s v="Ja"/>
    <n v="386.25"/>
    <n v="386.25"/>
    <n v="309"/>
  </r>
  <r>
    <x v="6"/>
    <x v="211"/>
    <x v="237"/>
    <n v="1"/>
    <n v="386.25"/>
    <n v="386.25"/>
    <n v="309"/>
    <n v="20"/>
    <x v="0"/>
    <n v="386.25"/>
    <s v="Prijs gelijk"/>
    <s v="Ja"/>
    <n v="386.25"/>
    <n v="386.25"/>
    <n v="309"/>
  </r>
  <r>
    <x v="6"/>
    <x v="206"/>
    <x v="230"/>
    <n v="4"/>
    <n v="103.75"/>
    <n v="415"/>
    <n v="332"/>
    <n v="20"/>
    <x v="0"/>
    <n v="106.8625"/>
    <s v="Prijs wijkt af"/>
    <s v="Ja"/>
    <n v="106.8625"/>
    <n v="427.45"/>
    <n v="341.96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08"/>
    <x v="232"/>
    <n v="2"/>
    <n v="339.9"/>
    <n v="679.8"/>
    <n v="543.84"/>
    <n v="20"/>
    <x v="0"/>
    <n v="339.9"/>
    <s v="Prijs gelijk"/>
    <s v="Ja"/>
    <n v="339.9"/>
    <n v="679.8"/>
    <n v="543.84"/>
  </r>
  <r>
    <x v="6"/>
    <x v="211"/>
    <x v="237"/>
    <n v="1"/>
    <n v="386.25"/>
    <n v="386.25"/>
    <n v="309"/>
    <n v="20"/>
    <x v="0"/>
    <n v="386.25"/>
    <s v="Prijs gelijk"/>
    <s v="Ja"/>
    <n v="386.25"/>
    <n v="386.25"/>
    <n v="309"/>
  </r>
  <r>
    <x v="6"/>
    <x v="208"/>
    <x v="232"/>
    <n v="2"/>
    <n v="330"/>
    <n v="660"/>
    <n v="528"/>
    <n v="20"/>
    <x v="0"/>
    <n v="339.9"/>
    <s v="Prijs wijkt af"/>
    <s v="Ja"/>
    <n v="339.9"/>
    <n v="679.8"/>
    <n v="543.84"/>
  </r>
  <r>
    <x v="6"/>
    <x v="206"/>
    <x v="235"/>
    <n v="2"/>
    <n v="103.75"/>
    <n v="207.5"/>
    <n v="166"/>
    <n v="20"/>
    <x v="0"/>
    <n v="106.8625"/>
    <s v="Prijs wijkt af"/>
    <s v="Ja"/>
    <n v="106.8625"/>
    <n v="213.72499999999999"/>
    <n v="170.98"/>
  </r>
  <r>
    <x v="6"/>
    <x v="122"/>
    <x v="130"/>
    <n v="3"/>
    <n v="18.03"/>
    <n v="54.09"/>
    <n v="43.27"/>
    <n v="20"/>
    <x v="1"/>
    <s v=""/>
    <s v=""/>
    <s v="Ja"/>
    <n v="18.03"/>
    <n v="54.09"/>
    <n v="43.272000000000006"/>
  </r>
  <r>
    <x v="6"/>
    <x v="206"/>
    <x v="235"/>
    <n v="1"/>
    <n v="103.75"/>
    <n v="103.75"/>
    <n v="83"/>
    <n v="20"/>
    <x v="0"/>
    <n v="106.8625"/>
    <s v="Prijs wijkt af"/>
    <s v="Ja"/>
    <n v="106.8625"/>
    <n v="106.8625"/>
    <n v="85.49"/>
  </r>
  <r>
    <x v="6"/>
    <x v="206"/>
    <x v="235"/>
    <n v="1"/>
    <n v="103.75"/>
    <n v="103.75"/>
    <n v="83"/>
    <n v="20"/>
    <x v="0"/>
    <n v="106.8625"/>
    <s v="Prijs wijkt af"/>
    <s v="Ja"/>
    <n v="106.8625"/>
    <n v="106.8625"/>
    <n v="85.49"/>
  </r>
  <r>
    <x v="6"/>
    <x v="206"/>
    <x v="235"/>
    <n v="1"/>
    <n v="103.75"/>
    <n v="103.75"/>
    <n v="83"/>
    <n v="20"/>
    <x v="0"/>
    <n v="106.8625"/>
    <s v="Prijs wijkt af"/>
    <s v="Ja"/>
    <n v="106.8625"/>
    <n v="106.8625"/>
    <n v="85.49"/>
  </r>
  <r>
    <x v="6"/>
    <x v="122"/>
    <x v="130"/>
    <n v="3"/>
    <n v="18.03"/>
    <n v="54.09"/>
    <n v="43.27"/>
    <n v="20"/>
    <x v="1"/>
    <s v=""/>
    <s v=""/>
    <s v="Ja"/>
    <n v="18.03"/>
    <n v="54.09"/>
    <n v="43.272000000000006"/>
  </r>
  <r>
    <x v="6"/>
    <x v="206"/>
    <x v="235"/>
    <n v="1"/>
    <n v="103.75"/>
    <n v="103.75"/>
    <n v="83"/>
    <n v="20"/>
    <x v="0"/>
    <n v="106.8625"/>
    <s v="Prijs wijkt af"/>
    <s v="Ja"/>
    <n v="106.8625"/>
    <n v="106.8625"/>
    <n v="85.49"/>
  </r>
  <r>
    <x v="6"/>
    <x v="211"/>
    <x v="237"/>
    <n v="1"/>
    <n v="386.25"/>
    <n v="386.25"/>
    <n v="309"/>
    <n v="20"/>
    <x v="0"/>
    <n v="386.25"/>
    <s v="Prijs gelijk"/>
    <s v="Ja"/>
    <n v="386.25"/>
    <n v="386.25"/>
    <n v="309"/>
  </r>
  <r>
    <x v="6"/>
    <x v="217"/>
    <x v="245"/>
    <n v="1"/>
    <n v="252.35"/>
    <n v="252.35"/>
    <n v="201.88"/>
    <n v="20"/>
    <x v="0"/>
    <n v="252.35"/>
    <s v="Prijs gelijk"/>
    <s v="Ja"/>
    <n v="252.35"/>
    <n v="252.35"/>
    <n v="201.88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17"/>
    <x v="243"/>
    <n v="1"/>
    <n v="252.35"/>
    <n v="252.35"/>
    <n v="201.88"/>
    <n v="20"/>
    <x v="0"/>
    <n v="252.35"/>
    <s v="Prijs gelijk"/>
    <s v="Ja"/>
    <n v="252.35"/>
    <n v="252.35"/>
    <n v="201.88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11"/>
    <x v="237"/>
    <n v="3"/>
    <n v="386.25"/>
    <n v="1158.75"/>
    <n v="927"/>
    <n v="20"/>
    <x v="0"/>
    <n v="386.25"/>
    <s v="Prijs gelijk"/>
    <s v="Ja"/>
    <n v="386.25"/>
    <n v="1158.75"/>
    <n v="927"/>
  </r>
  <r>
    <x v="6"/>
    <x v="217"/>
    <x v="245"/>
    <n v="1"/>
    <n v="252.35"/>
    <n v="252.35"/>
    <n v="201.88"/>
    <n v="20"/>
    <x v="0"/>
    <n v="252.35"/>
    <s v="Prijs gelijk"/>
    <s v="Ja"/>
    <n v="252.35"/>
    <n v="252.35"/>
    <n v="201.88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06"/>
    <x v="235"/>
    <n v="1"/>
    <n v="103.75"/>
    <n v="103.75"/>
    <n v="83"/>
    <n v="20"/>
    <x v="0"/>
    <n v="106.8625"/>
    <s v="Prijs wijkt af"/>
    <s v="Ja"/>
    <n v="106.8625"/>
    <n v="106.8625"/>
    <n v="85.49"/>
  </r>
  <r>
    <x v="6"/>
    <x v="211"/>
    <x v="237"/>
    <n v="1"/>
    <n v="386.25"/>
    <n v="386.25"/>
    <n v="309"/>
    <n v="20"/>
    <x v="0"/>
    <n v="386.25"/>
    <s v="Prijs gelijk"/>
    <s v="Ja"/>
    <n v="386.25"/>
    <n v="386.25"/>
    <n v="309"/>
  </r>
  <r>
    <x v="6"/>
    <x v="211"/>
    <x v="237"/>
    <n v="1"/>
    <n v="386.25"/>
    <n v="386.25"/>
    <n v="309"/>
    <n v="20"/>
    <x v="0"/>
    <n v="386.25"/>
    <s v="Prijs gelijk"/>
    <s v="Ja"/>
    <n v="386.25"/>
    <n v="386.25"/>
    <n v="309"/>
  </r>
  <r>
    <x v="6"/>
    <x v="211"/>
    <x v="237"/>
    <n v="1"/>
    <n v="386.25"/>
    <n v="386.25"/>
    <n v="309"/>
    <n v="20"/>
    <x v="0"/>
    <n v="386.25"/>
    <s v="Prijs gelijk"/>
    <s v="Ja"/>
    <n v="386.25"/>
    <n v="386.25"/>
    <n v="309"/>
  </r>
  <r>
    <x v="6"/>
    <x v="211"/>
    <x v="237"/>
    <n v="1"/>
    <n v="386.25"/>
    <n v="386.25"/>
    <n v="309"/>
    <n v="20"/>
    <x v="0"/>
    <n v="386.25"/>
    <s v="Prijs gelijk"/>
    <s v="Ja"/>
    <n v="386.25"/>
    <n v="386.25"/>
    <n v="309"/>
  </r>
  <r>
    <x v="6"/>
    <x v="211"/>
    <x v="237"/>
    <n v="1"/>
    <n v="386.25"/>
    <n v="386.25"/>
    <n v="309"/>
    <n v="20"/>
    <x v="0"/>
    <n v="386.25"/>
    <s v="Prijs gelijk"/>
    <s v="Ja"/>
    <n v="386.25"/>
    <n v="386.25"/>
    <n v="309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08"/>
    <x v="232"/>
    <n v="1"/>
    <n v="330"/>
    <n v="330"/>
    <n v="264"/>
    <n v="20"/>
    <x v="0"/>
    <n v="339.9"/>
    <s v="Prijs wijkt af"/>
    <s v="Ja"/>
    <n v="339.9"/>
    <n v="339.9"/>
    <n v="271.92"/>
  </r>
  <r>
    <x v="6"/>
    <x v="206"/>
    <x v="235"/>
    <n v="2"/>
    <n v="103.75"/>
    <n v="207.5"/>
    <n v="166"/>
    <n v="20"/>
    <x v="0"/>
    <n v="106.8625"/>
    <s v="Prijs wijkt af"/>
    <s v="Ja"/>
    <n v="106.8625"/>
    <n v="213.72499999999999"/>
    <n v="170.98"/>
  </r>
  <r>
    <x v="6"/>
    <x v="122"/>
    <x v="130"/>
    <n v="3"/>
    <n v="18.03"/>
    <n v="54.09"/>
    <n v="43.27"/>
    <n v="20"/>
    <x v="1"/>
    <s v=""/>
    <s v=""/>
    <s v="Ja"/>
    <n v="18.03"/>
    <n v="54.09"/>
    <n v="43.272000000000006"/>
  </r>
  <r>
    <x v="6"/>
    <x v="206"/>
    <x v="235"/>
    <n v="1"/>
    <n v="103.75"/>
    <n v="103.75"/>
    <n v="83"/>
    <n v="20"/>
    <x v="0"/>
    <n v="106.8625"/>
    <s v="Prijs wijkt af"/>
    <s v="Ja"/>
    <n v="106.8625"/>
    <n v="106.8625"/>
    <n v="85.49"/>
  </r>
  <r>
    <x v="6"/>
    <x v="206"/>
    <x v="235"/>
    <n v="1"/>
    <n v="103.75"/>
    <n v="103.75"/>
    <n v="83"/>
    <n v="20"/>
    <x v="0"/>
    <n v="106.8625"/>
    <s v="Prijs wijkt af"/>
    <s v="Ja"/>
    <n v="106.8625"/>
    <n v="106.8625"/>
    <n v="85.49"/>
  </r>
  <r>
    <x v="6"/>
    <x v="206"/>
    <x v="235"/>
    <n v="1"/>
    <n v="103.75"/>
    <n v="103.75"/>
    <n v="83"/>
    <n v="20"/>
    <x v="0"/>
    <n v="106.8625"/>
    <s v="Prijs wijkt af"/>
    <s v="Ja"/>
    <n v="106.8625"/>
    <n v="106.8625"/>
    <n v="85.49"/>
  </r>
  <r>
    <x v="6"/>
    <x v="211"/>
    <x v="237"/>
    <n v="1"/>
    <n v="386.25"/>
    <n v="386.25"/>
    <n v="309"/>
    <n v="20"/>
    <x v="0"/>
    <n v="386.25"/>
    <s v="Prijs gelijk"/>
    <s v="Ja"/>
    <n v="386.25"/>
    <n v="386.25"/>
    <n v="309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06"/>
    <x v="235"/>
    <n v="1"/>
    <n v="103.75"/>
    <n v="103.75"/>
    <n v="83"/>
    <n v="20"/>
    <x v="0"/>
    <n v="106.8625"/>
    <s v="Prijs wijkt af"/>
    <s v="Ja"/>
    <n v="106.8625"/>
    <n v="106.8625"/>
    <n v="85.49"/>
  </r>
  <r>
    <x v="6"/>
    <x v="212"/>
    <x v="238"/>
    <n v="1"/>
    <n v="602.54999999999995"/>
    <n v="602.54999999999995"/>
    <n v="482.04"/>
    <n v="20"/>
    <x v="0"/>
    <n v="585"/>
    <s v="Prijs wijkt af"/>
    <s v="Ja"/>
    <n v="585"/>
    <n v="585"/>
    <n v="468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06"/>
    <x v="235"/>
    <n v="1"/>
    <n v="103.75"/>
    <n v="103.75"/>
    <n v="83"/>
    <n v="20"/>
    <x v="0"/>
    <n v="106.8625"/>
    <s v="Prijs wijkt af"/>
    <s v="Ja"/>
    <n v="106.8625"/>
    <n v="106.8625"/>
    <n v="85.49"/>
  </r>
  <r>
    <x v="6"/>
    <x v="217"/>
    <x v="243"/>
    <n v="1"/>
    <n v="252.35"/>
    <n v="252.35"/>
    <n v="201.88"/>
    <n v="20"/>
    <x v="0"/>
    <n v="252.35"/>
    <s v="Prijs gelijk"/>
    <s v="Ja"/>
    <n v="252.35"/>
    <n v="252.35"/>
    <n v="201.88"/>
  </r>
  <r>
    <x v="6"/>
    <x v="211"/>
    <x v="247"/>
    <n v="1"/>
    <n v="386.25"/>
    <n v="386.25"/>
    <n v="309"/>
    <n v="20"/>
    <x v="0"/>
    <n v="386.25"/>
    <s v="Prijs gelijk"/>
    <s v="Ja"/>
    <n v="386.25"/>
    <n v="386.25"/>
    <n v="309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06"/>
    <x v="235"/>
    <n v="1"/>
    <n v="103.75"/>
    <n v="103.75"/>
    <n v="83"/>
    <n v="20"/>
    <x v="0"/>
    <n v="106.8625"/>
    <s v="Prijs wijkt af"/>
    <s v="Ja"/>
    <n v="106.8625"/>
    <n v="106.8625"/>
    <n v="85.49"/>
  </r>
  <r>
    <x v="6"/>
    <x v="211"/>
    <x v="237"/>
    <n v="1"/>
    <n v="386.25"/>
    <n v="386.25"/>
    <n v="309"/>
    <n v="20"/>
    <x v="0"/>
    <n v="386.25"/>
    <s v="Prijs gelijk"/>
    <s v="Ja"/>
    <n v="386.25"/>
    <n v="386.25"/>
    <n v="309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11"/>
    <x v="237"/>
    <n v="1"/>
    <n v="386.25"/>
    <n v="386.25"/>
    <n v="309"/>
    <n v="20"/>
    <x v="0"/>
    <n v="386.25"/>
    <s v="Prijs gelijk"/>
    <s v="Ja"/>
    <n v="386.25"/>
    <n v="386.25"/>
    <n v="309"/>
  </r>
  <r>
    <x v="6"/>
    <x v="211"/>
    <x v="237"/>
    <n v="1"/>
    <n v="386.25"/>
    <n v="386.25"/>
    <n v="309"/>
    <n v="20"/>
    <x v="0"/>
    <n v="386.25"/>
    <s v="Prijs gelijk"/>
    <s v="Ja"/>
    <n v="386.25"/>
    <n v="386.25"/>
    <n v="309"/>
  </r>
  <r>
    <x v="6"/>
    <x v="206"/>
    <x v="230"/>
    <n v="2"/>
    <n v="103.75"/>
    <n v="207.5"/>
    <n v="166"/>
    <n v="20"/>
    <x v="0"/>
    <n v="106.8625"/>
    <s v="Prijs wijkt af"/>
    <s v="Ja"/>
    <n v="106.8625"/>
    <n v="213.72499999999999"/>
    <n v="170.98"/>
  </r>
  <r>
    <x v="6"/>
    <x v="206"/>
    <x v="230"/>
    <n v="2"/>
    <n v="103.75"/>
    <n v="207.5"/>
    <n v="166"/>
    <n v="20"/>
    <x v="0"/>
    <n v="106.8625"/>
    <s v="Prijs wijkt af"/>
    <s v="Ja"/>
    <n v="106.8625"/>
    <n v="213.72499999999999"/>
    <n v="170.98"/>
  </r>
  <r>
    <x v="6"/>
    <x v="217"/>
    <x v="245"/>
    <n v="1"/>
    <n v="252.35"/>
    <n v="252.35"/>
    <n v="201.88"/>
    <n v="20"/>
    <x v="0"/>
    <n v="252.35"/>
    <s v="Prijs gelijk"/>
    <s v="Ja"/>
    <n v="252.35"/>
    <n v="252.35"/>
    <n v="201.88"/>
  </r>
  <r>
    <x v="6"/>
    <x v="206"/>
    <x v="230"/>
    <n v="2"/>
    <n v="103.75"/>
    <n v="207.5"/>
    <n v="166"/>
    <n v="20"/>
    <x v="0"/>
    <n v="106.8625"/>
    <s v="Prijs wijkt af"/>
    <s v="Ja"/>
    <n v="106.8625"/>
    <n v="213.72499999999999"/>
    <n v="170.98"/>
  </r>
  <r>
    <x v="6"/>
    <x v="206"/>
    <x v="235"/>
    <n v="2"/>
    <n v="103.75"/>
    <n v="207.5"/>
    <n v="166"/>
    <n v="20"/>
    <x v="0"/>
    <n v="106.8625"/>
    <s v="Prijs wijkt af"/>
    <s v="Ja"/>
    <n v="106.8625"/>
    <n v="213.72499999999999"/>
    <n v="170.98"/>
  </r>
  <r>
    <x v="6"/>
    <x v="206"/>
    <x v="235"/>
    <n v="2"/>
    <n v="103.75"/>
    <n v="207.5"/>
    <n v="166"/>
    <n v="20"/>
    <x v="0"/>
    <n v="106.8625"/>
    <s v="Prijs wijkt af"/>
    <s v="Ja"/>
    <n v="106.8625"/>
    <n v="213.72499999999999"/>
    <n v="170.98"/>
  </r>
  <r>
    <x v="6"/>
    <x v="211"/>
    <x v="237"/>
    <n v="1"/>
    <n v="386.25"/>
    <n v="386.25"/>
    <n v="309"/>
    <n v="20"/>
    <x v="0"/>
    <n v="386.25"/>
    <s v="Prijs gelijk"/>
    <s v="Ja"/>
    <n v="386.25"/>
    <n v="386.25"/>
    <n v="309"/>
  </r>
  <r>
    <x v="6"/>
    <x v="211"/>
    <x v="237"/>
    <n v="1"/>
    <n v="386.25"/>
    <n v="386.25"/>
    <n v="309"/>
    <n v="20"/>
    <x v="0"/>
    <n v="386.25"/>
    <s v="Prijs gelijk"/>
    <s v="Ja"/>
    <n v="386.25"/>
    <n v="386.25"/>
    <n v="309"/>
  </r>
  <r>
    <x v="6"/>
    <x v="211"/>
    <x v="237"/>
    <n v="1"/>
    <n v="386.25"/>
    <n v="386.25"/>
    <n v="309"/>
    <n v="20"/>
    <x v="0"/>
    <n v="386.25"/>
    <s v="Prijs gelijk"/>
    <s v="Ja"/>
    <n v="386.25"/>
    <n v="386.25"/>
    <n v="309"/>
  </r>
  <r>
    <x v="6"/>
    <x v="206"/>
    <x v="230"/>
    <n v="4"/>
    <n v="103.75"/>
    <n v="415"/>
    <n v="332"/>
    <n v="20"/>
    <x v="0"/>
    <n v="106.8625"/>
    <s v="Prijs wijkt af"/>
    <s v="Ja"/>
    <n v="106.8625"/>
    <n v="427.45"/>
    <n v="341.96"/>
  </r>
  <r>
    <x v="6"/>
    <x v="122"/>
    <x v="130"/>
    <n v="4"/>
    <n v="18.03"/>
    <n v="72.12"/>
    <n v="57.7"/>
    <n v="20"/>
    <x v="1"/>
    <s v=""/>
    <s v=""/>
    <s v="Ja"/>
    <n v="18.03"/>
    <n v="72.12"/>
    <n v="57.696000000000005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08"/>
    <x v="232"/>
    <n v="1"/>
    <n v="339.9"/>
    <n v="339.9"/>
    <n v="271.92"/>
    <n v="20"/>
    <x v="0"/>
    <n v="339.9"/>
    <s v="Prijs gelijk"/>
    <s v="Ja"/>
    <n v="339.9"/>
    <n v="339.9"/>
    <n v="271.92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06"/>
    <x v="230"/>
    <n v="5"/>
    <n v="103.75"/>
    <n v="518.75"/>
    <n v="415"/>
    <n v="20"/>
    <x v="0"/>
    <n v="106.8625"/>
    <s v="Prijs wijkt af"/>
    <s v="Ja"/>
    <n v="106.8625"/>
    <n v="534.3125"/>
    <n v="427.45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122"/>
    <x v="130"/>
    <n v="1"/>
    <n v="18.03"/>
    <n v="18.03"/>
    <n v="14.42"/>
    <n v="20"/>
    <x v="1"/>
    <s v=""/>
    <s v=""/>
    <s v="Ja"/>
    <n v="18.03"/>
    <n v="18.03"/>
    <n v="14.424000000000001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122"/>
    <x v="130"/>
    <n v="1"/>
    <n v="18.03"/>
    <n v="18.03"/>
    <n v="14.42"/>
    <n v="20"/>
    <x v="1"/>
    <s v=""/>
    <s v=""/>
    <s v="Ja"/>
    <n v="18.03"/>
    <n v="18.03"/>
    <n v="14.424000000000001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8"/>
    <x v="6"/>
    <n v="1"/>
    <n v="43"/>
    <n v="43"/>
    <n v="34.4"/>
    <n v="20"/>
    <x v="1"/>
    <s v=""/>
    <s v=""/>
    <s v="Ja"/>
    <n v="43"/>
    <n v="43"/>
    <n v="34.4"/>
  </r>
  <r>
    <x v="6"/>
    <x v="211"/>
    <x v="237"/>
    <n v="1"/>
    <n v="386.25"/>
    <n v="386.25"/>
    <n v="309"/>
    <n v="20"/>
    <x v="0"/>
    <n v="386.25"/>
    <s v="Prijs gelijk"/>
    <s v="Ja"/>
    <n v="386.25"/>
    <n v="386.25"/>
    <n v="309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122"/>
    <x v="130"/>
    <n v="3"/>
    <n v="18.03"/>
    <n v="54.09"/>
    <n v="43.27"/>
    <n v="20"/>
    <x v="1"/>
    <s v=""/>
    <s v=""/>
    <s v="Ja"/>
    <n v="18.03"/>
    <n v="54.09"/>
    <n v="43.272000000000006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122"/>
    <x v="130"/>
    <n v="1"/>
    <n v="18.03"/>
    <n v="18.03"/>
    <n v="14.42"/>
    <n v="20"/>
    <x v="1"/>
    <s v=""/>
    <s v=""/>
    <s v="Ja"/>
    <n v="18.03"/>
    <n v="18.03"/>
    <n v="14.424000000000001"/>
  </r>
  <r>
    <x v="6"/>
    <x v="122"/>
    <x v="130"/>
    <n v="1"/>
    <n v="18.03"/>
    <n v="18.03"/>
    <n v="14.42"/>
    <n v="20"/>
    <x v="1"/>
    <s v=""/>
    <s v=""/>
    <s v="Ja"/>
    <n v="18.03"/>
    <n v="18.03"/>
    <n v="14.424000000000001"/>
  </r>
  <r>
    <x v="6"/>
    <x v="208"/>
    <x v="232"/>
    <n v="1"/>
    <n v="330"/>
    <n v="330"/>
    <n v="264"/>
    <n v="20"/>
    <x v="0"/>
    <n v="339.9"/>
    <s v="Prijs wijkt af"/>
    <s v="Ja"/>
    <n v="339.9"/>
    <n v="339.9"/>
    <n v="271.92"/>
  </r>
  <r>
    <x v="6"/>
    <x v="206"/>
    <x v="235"/>
    <n v="1"/>
    <n v="103.75"/>
    <n v="103.75"/>
    <n v="83"/>
    <n v="20"/>
    <x v="0"/>
    <n v="106.8625"/>
    <s v="Prijs wijkt af"/>
    <s v="Ja"/>
    <n v="106.8625"/>
    <n v="106.8625"/>
    <n v="85.49"/>
  </r>
  <r>
    <x v="6"/>
    <x v="122"/>
    <x v="130"/>
    <n v="1"/>
    <n v="18.03"/>
    <n v="18.03"/>
    <n v="14.42"/>
    <n v="20"/>
    <x v="1"/>
    <s v=""/>
    <s v=""/>
    <s v="Ja"/>
    <n v="18.03"/>
    <n v="18.03"/>
    <n v="14.424000000000001"/>
  </r>
  <r>
    <x v="6"/>
    <x v="206"/>
    <x v="235"/>
    <n v="1"/>
    <n v="103.75"/>
    <n v="103.75"/>
    <n v="83"/>
    <n v="20"/>
    <x v="0"/>
    <n v="106.8625"/>
    <s v="Prijs wijkt af"/>
    <s v="Ja"/>
    <n v="106.8625"/>
    <n v="106.8625"/>
    <n v="85.49"/>
  </r>
  <r>
    <x v="6"/>
    <x v="122"/>
    <x v="130"/>
    <n v="3"/>
    <n v="18.03"/>
    <n v="54.09"/>
    <n v="43.27"/>
    <n v="20"/>
    <x v="1"/>
    <s v=""/>
    <s v=""/>
    <s v="Ja"/>
    <n v="18.03"/>
    <n v="54.09"/>
    <n v="43.272000000000006"/>
  </r>
  <r>
    <x v="6"/>
    <x v="206"/>
    <x v="235"/>
    <n v="2"/>
    <n v="103.75"/>
    <n v="207.5"/>
    <n v="166"/>
    <n v="20"/>
    <x v="0"/>
    <n v="106.8625"/>
    <s v="Prijs wijkt af"/>
    <s v="Ja"/>
    <n v="106.8625"/>
    <n v="213.72499999999999"/>
    <n v="170.98"/>
  </r>
  <r>
    <x v="6"/>
    <x v="122"/>
    <x v="130"/>
    <n v="3"/>
    <n v="18.03"/>
    <n v="54.09"/>
    <n v="43.27"/>
    <n v="20"/>
    <x v="1"/>
    <s v=""/>
    <s v=""/>
    <s v="Ja"/>
    <n v="18.03"/>
    <n v="54.09"/>
    <n v="43.272000000000006"/>
  </r>
  <r>
    <x v="6"/>
    <x v="206"/>
    <x v="235"/>
    <n v="1"/>
    <n v="103.75"/>
    <n v="103.75"/>
    <n v="83"/>
    <n v="20"/>
    <x v="0"/>
    <n v="106.8625"/>
    <s v="Prijs wijkt af"/>
    <s v="Ja"/>
    <n v="106.8625"/>
    <n v="106.8625"/>
    <n v="85.49"/>
  </r>
  <r>
    <x v="6"/>
    <x v="206"/>
    <x v="235"/>
    <n v="1"/>
    <n v="103.75"/>
    <n v="103.75"/>
    <n v="83"/>
    <n v="20"/>
    <x v="0"/>
    <n v="106.8625"/>
    <s v="Prijs wijkt af"/>
    <s v="Ja"/>
    <n v="106.8625"/>
    <n v="106.8625"/>
    <n v="85.49"/>
  </r>
  <r>
    <x v="6"/>
    <x v="206"/>
    <x v="230"/>
    <n v="7"/>
    <n v="103.75"/>
    <n v="726.25"/>
    <n v="581"/>
    <n v="20"/>
    <x v="0"/>
    <n v="106.8625"/>
    <s v="Prijs wijkt af"/>
    <s v="Ja"/>
    <n v="106.8625"/>
    <n v="748.03750000000002"/>
    <n v="598.42999999999995"/>
  </r>
  <r>
    <x v="6"/>
    <x v="122"/>
    <x v="130"/>
    <n v="3"/>
    <n v="18.03"/>
    <n v="54.09"/>
    <n v="43.27"/>
    <n v="20"/>
    <x v="1"/>
    <s v=""/>
    <s v=""/>
    <s v="Ja"/>
    <n v="18.03"/>
    <n v="54.09"/>
    <n v="43.272000000000006"/>
  </r>
  <r>
    <x v="6"/>
    <x v="217"/>
    <x v="248"/>
    <n v="3"/>
    <n v="252.35"/>
    <n v="757.05"/>
    <n v="605.64"/>
    <n v="20"/>
    <x v="0"/>
    <n v="252.35"/>
    <s v="Prijs gelijk"/>
    <s v="Ja"/>
    <n v="252.35"/>
    <n v="757.05"/>
    <n v="605.64"/>
  </r>
  <r>
    <x v="6"/>
    <x v="206"/>
    <x v="230"/>
    <n v="3"/>
    <n v="103.75"/>
    <n v="311.25"/>
    <n v="249"/>
    <n v="20"/>
    <x v="0"/>
    <n v="106.8625"/>
    <s v="Prijs wijkt af"/>
    <s v="Ja"/>
    <n v="106.8625"/>
    <n v="320.58749999999998"/>
    <n v="256.47000000000003"/>
  </r>
  <r>
    <x v="6"/>
    <x v="206"/>
    <x v="230"/>
    <n v="3"/>
    <n v="103.75"/>
    <n v="311.25"/>
    <n v="249"/>
    <n v="20"/>
    <x v="0"/>
    <n v="106.8625"/>
    <s v="Prijs wijkt af"/>
    <s v="Ja"/>
    <n v="106.8625"/>
    <n v="320.58749999999998"/>
    <n v="256.47000000000003"/>
  </r>
  <r>
    <x v="6"/>
    <x v="211"/>
    <x v="237"/>
    <n v="1"/>
    <n v="386.25"/>
    <n v="386.25"/>
    <n v="309"/>
    <n v="20"/>
    <x v="0"/>
    <n v="386.25"/>
    <s v="Prijs gelijk"/>
    <s v="Ja"/>
    <n v="386.25"/>
    <n v="386.25"/>
    <n v="309"/>
  </r>
  <r>
    <x v="6"/>
    <x v="211"/>
    <x v="237"/>
    <n v="2"/>
    <n v="386.25"/>
    <n v="772.5"/>
    <n v="618"/>
    <n v="20"/>
    <x v="0"/>
    <n v="386.25"/>
    <s v="Prijs gelijk"/>
    <s v="Ja"/>
    <n v="386.25"/>
    <n v="772.5"/>
    <n v="618"/>
  </r>
  <r>
    <x v="6"/>
    <x v="206"/>
    <x v="230"/>
    <n v="2"/>
    <n v="103.75"/>
    <n v="207.5"/>
    <n v="166"/>
    <n v="20"/>
    <x v="0"/>
    <n v="106.8625"/>
    <s v="Prijs wijkt af"/>
    <s v="Ja"/>
    <n v="106.8625"/>
    <n v="213.72499999999999"/>
    <n v="170.98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11"/>
    <x v="237"/>
    <n v="1"/>
    <n v="386.25"/>
    <n v="386.25"/>
    <n v="309"/>
    <n v="20"/>
    <x v="0"/>
    <n v="386.25"/>
    <s v="Prijs gelijk"/>
    <s v="Ja"/>
    <n v="386.25"/>
    <n v="386.25"/>
    <n v="309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06"/>
    <x v="230"/>
    <n v="3"/>
    <n v="103.75"/>
    <n v="311.25"/>
    <n v="249"/>
    <n v="20"/>
    <x v="0"/>
    <n v="106.8625"/>
    <s v="Prijs wijkt af"/>
    <s v="Ja"/>
    <n v="106.8625"/>
    <n v="320.58749999999998"/>
    <n v="256.47000000000003"/>
  </r>
  <r>
    <x v="6"/>
    <x v="122"/>
    <x v="130"/>
    <n v="6"/>
    <n v="18.03"/>
    <n v="108.18"/>
    <n v="86.54"/>
    <n v="20"/>
    <x v="1"/>
    <s v=""/>
    <s v=""/>
    <s v="Ja"/>
    <n v="18.03"/>
    <n v="108.18"/>
    <n v="86.544000000000011"/>
  </r>
  <r>
    <x v="6"/>
    <x v="219"/>
    <x v="249"/>
    <n v="1"/>
    <n v="721"/>
    <n v="721"/>
    <n v="721"/>
    <n v="0"/>
    <x v="0"/>
    <n v="700"/>
    <s v="Prijs wijkt af"/>
    <s v="Nvt"/>
    <n v="700"/>
    <n v="700"/>
    <n v="700"/>
  </r>
  <r>
    <x v="6"/>
    <x v="207"/>
    <x v="231"/>
    <n v="1"/>
    <n v="458.35"/>
    <n v="458.35"/>
    <n v="458.35"/>
    <n v="0"/>
    <x v="0"/>
    <n v="458.35"/>
    <s v="Prijs gelijk"/>
    <s v="Nvt"/>
    <n v="458.35"/>
    <n v="458.35"/>
    <n v="458.35"/>
  </r>
  <r>
    <x v="6"/>
    <x v="206"/>
    <x v="230"/>
    <n v="1"/>
    <n v="103.75"/>
    <n v="103.75"/>
    <n v="103.75"/>
    <n v="0"/>
    <x v="0"/>
    <n v="106.8625"/>
    <s v="Prijs wijkt af"/>
    <s v="Nvt"/>
    <n v="106.8625"/>
    <n v="106.8625"/>
    <n v="106.8625"/>
  </r>
  <r>
    <x v="6"/>
    <x v="207"/>
    <x v="231"/>
    <n v="1"/>
    <n v="458.35"/>
    <n v="458.35"/>
    <n v="458.35"/>
    <n v="0"/>
    <x v="0"/>
    <n v="458.35"/>
    <s v="Prijs gelijk"/>
    <s v="Nvt"/>
    <n v="458.35"/>
    <n v="458.35"/>
    <n v="458.35"/>
  </r>
  <r>
    <x v="6"/>
    <x v="207"/>
    <x v="231"/>
    <n v="1"/>
    <n v="458.35"/>
    <n v="458.35"/>
    <n v="458.35"/>
    <n v="0"/>
    <x v="0"/>
    <n v="458.35"/>
    <s v="Prijs gelijk"/>
    <s v="Nvt"/>
    <n v="458.35"/>
    <n v="458.35"/>
    <n v="458.35"/>
  </r>
  <r>
    <x v="6"/>
    <x v="206"/>
    <x v="230"/>
    <n v="7"/>
    <n v="103.75"/>
    <n v="726.25"/>
    <n v="726.25"/>
    <n v="0"/>
    <x v="0"/>
    <n v="106.8625"/>
    <s v="Prijs wijkt af"/>
    <s v="Nvt"/>
    <n v="106.8625"/>
    <n v="748.03750000000002"/>
    <n v="748.03750000000002"/>
  </r>
  <r>
    <x v="6"/>
    <x v="207"/>
    <x v="231"/>
    <n v="1"/>
    <n v="458.35"/>
    <n v="458.35"/>
    <n v="458.35"/>
    <n v="0"/>
    <x v="0"/>
    <n v="458.35"/>
    <s v="Prijs gelijk"/>
    <s v="Nvt"/>
    <n v="458.35"/>
    <n v="458.35"/>
    <n v="458.35"/>
  </r>
  <r>
    <x v="6"/>
    <x v="207"/>
    <x v="231"/>
    <n v="1"/>
    <n v="458.35"/>
    <n v="458.35"/>
    <n v="458.35"/>
    <n v="0"/>
    <x v="0"/>
    <n v="458.35"/>
    <s v="Prijs gelijk"/>
    <s v="Nvt"/>
    <n v="458.35"/>
    <n v="458.35"/>
    <n v="458.35"/>
  </r>
  <r>
    <x v="6"/>
    <x v="206"/>
    <x v="230"/>
    <n v="1"/>
    <n v="103.75"/>
    <n v="103.75"/>
    <n v="103.75"/>
    <n v="0"/>
    <x v="0"/>
    <n v="106.8625"/>
    <s v="Prijs wijkt af"/>
    <s v="Nvt"/>
    <n v="106.8625"/>
    <n v="106.8625"/>
    <n v="106.8625"/>
  </r>
  <r>
    <x v="6"/>
    <x v="8"/>
    <x v="6"/>
    <n v="1"/>
    <n v="43"/>
    <n v="43"/>
    <n v="43"/>
    <n v="0"/>
    <x v="1"/>
    <s v=""/>
    <s v=""/>
    <s v="Nvt"/>
    <n v="43"/>
    <n v="43"/>
    <n v="43"/>
  </r>
  <r>
    <x v="6"/>
    <x v="220"/>
    <x v="250"/>
    <n v="47"/>
    <n v="35"/>
    <n v="1645"/>
    <n v="1645"/>
    <n v="0"/>
    <x v="1"/>
    <s v=""/>
    <s v=""/>
    <s v="Nvt"/>
    <n v="35"/>
    <n v="1645"/>
    <n v="1645"/>
  </r>
  <r>
    <x v="6"/>
    <x v="206"/>
    <x v="230"/>
    <n v="1"/>
    <n v="103.75"/>
    <n v="103.75"/>
    <n v="103.75"/>
    <n v="0"/>
    <x v="0"/>
    <n v="106.8625"/>
    <s v="Prijs wijkt af"/>
    <s v="Nvt"/>
    <n v="106.8625"/>
    <n v="106.8625"/>
    <n v="106.8625"/>
  </r>
  <r>
    <x v="6"/>
    <x v="206"/>
    <x v="230"/>
    <n v="1"/>
    <n v="103.75"/>
    <n v="103.75"/>
    <n v="103.75"/>
    <n v="0"/>
    <x v="0"/>
    <n v="106.8625"/>
    <s v="Prijs wijkt af"/>
    <s v="Nvt"/>
    <n v="106.8625"/>
    <n v="106.8625"/>
    <n v="106.8625"/>
  </r>
  <r>
    <x v="6"/>
    <x v="206"/>
    <x v="230"/>
    <n v="1"/>
    <n v="103.75"/>
    <n v="103.75"/>
    <n v="103.75"/>
    <n v="0"/>
    <x v="0"/>
    <n v="106.8625"/>
    <s v="Prijs wijkt af"/>
    <s v="Nvt"/>
    <n v="106.8625"/>
    <n v="106.8625"/>
    <n v="106.8625"/>
  </r>
  <r>
    <x v="6"/>
    <x v="217"/>
    <x v="245"/>
    <n v="1"/>
    <n v="252.35"/>
    <n v="252.35"/>
    <n v="252.35"/>
    <n v="0"/>
    <x v="0"/>
    <n v="252.35"/>
    <s v="Prijs gelijk"/>
    <s v="Nvt"/>
    <n v="252.35"/>
    <n v="252.35"/>
    <n v="252.35"/>
  </r>
  <r>
    <x v="6"/>
    <x v="206"/>
    <x v="230"/>
    <n v="1"/>
    <n v="103.75"/>
    <n v="103.75"/>
    <n v="103.75"/>
    <n v="0"/>
    <x v="0"/>
    <n v="106.8625"/>
    <s v="Prijs wijkt af"/>
    <s v="Nvt"/>
    <n v="106.8625"/>
    <n v="106.8625"/>
    <n v="106.8625"/>
  </r>
  <r>
    <x v="6"/>
    <x v="206"/>
    <x v="230"/>
    <n v="1"/>
    <n v="103.75"/>
    <n v="103.75"/>
    <n v="103.75"/>
    <n v="0"/>
    <x v="0"/>
    <n v="106.8625"/>
    <s v="Prijs wijkt af"/>
    <s v="Nvt"/>
    <n v="106.8625"/>
    <n v="106.8625"/>
    <n v="106.8625"/>
  </r>
  <r>
    <x v="6"/>
    <x v="217"/>
    <x v="245"/>
    <n v="1"/>
    <n v="252.35"/>
    <n v="252.35"/>
    <n v="252.35"/>
    <n v="0"/>
    <x v="0"/>
    <n v="252.35"/>
    <s v="Prijs gelijk"/>
    <s v="Nvt"/>
    <n v="252.35"/>
    <n v="252.35"/>
    <n v="252.35"/>
  </r>
  <r>
    <x v="6"/>
    <x v="206"/>
    <x v="230"/>
    <n v="4"/>
    <n v="103.75"/>
    <n v="415"/>
    <n v="332"/>
    <n v="20"/>
    <x v="0"/>
    <n v="106.8625"/>
    <s v="Prijs wijkt af"/>
    <s v="Ja"/>
    <n v="106.8625"/>
    <n v="427.45"/>
    <n v="341.96"/>
  </r>
  <r>
    <x v="6"/>
    <x v="206"/>
    <x v="230"/>
    <n v="1"/>
    <n v="103.75"/>
    <n v="103.75"/>
    <n v="83"/>
    <n v="20"/>
    <x v="0"/>
    <n v="106.8625"/>
    <s v="Prijs wijkt af"/>
    <s v="Ja"/>
    <n v="106.8625"/>
    <n v="106.8625"/>
    <n v="85.49"/>
  </r>
  <r>
    <x v="6"/>
    <x v="221"/>
    <x v="251"/>
    <n v="80"/>
    <n v="13"/>
    <n v="1040"/>
    <n v="832"/>
    <n v="20"/>
    <x v="1"/>
    <s v=""/>
    <s v=""/>
    <s v="Ja"/>
    <n v="13"/>
    <n v="1040"/>
    <n v="832"/>
  </r>
  <r>
    <x v="6"/>
    <x v="54"/>
    <x v="57"/>
    <n v="2"/>
    <n v="32.96"/>
    <n v="65.92"/>
    <n v="52.74"/>
    <n v="20"/>
    <x v="1"/>
    <s v=""/>
    <s v=""/>
    <s v="Ja"/>
    <n v="32.96"/>
    <n v="65.92"/>
    <n v="52.736000000000004"/>
  </r>
  <r>
    <x v="6"/>
    <x v="61"/>
    <x v="64"/>
    <n v="8"/>
    <n v="45.32"/>
    <n v="362.56"/>
    <n v="290.05"/>
    <n v="20"/>
    <x v="1"/>
    <s v=""/>
    <s v=""/>
    <s v="Ja"/>
    <n v="45.32"/>
    <n v="362.56"/>
    <n v="290.048"/>
  </r>
  <r>
    <x v="6"/>
    <x v="214"/>
    <x v="240"/>
    <n v="1"/>
    <n v="350"/>
    <n v="350"/>
    <n v="280"/>
    <n v="20"/>
    <x v="1"/>
    <s v=""/>
    <s v=""/>
    <s v="Ja"/>
    <n v="350"/>
    <n v="350"/>
    <n v="280"/>
  </r>
  <r>
    <x v="6"/>
    <x v="221"/>
    <x v="251"/>
    <n v="20"/>
    <n v="13"/>
    <n v="260"/>
    <n v="208"/>
    <n v="20"/>
    <x v="1"/>
    <s v=""/>
    <s v=""/>
    <s v="Ja"/>
    <n v="13"/>
    <n v="260"/>
    <n v="208"/>
  </r>
  <r>
    <x v="6"/>
    <x v="207"/>
    <x v="231"/>
    <n v="1"/>
    <n v="458.35"/>
    <n v="458.35"/>
    <n v="366.68"/>
    <n v="20"/>
    <x v="0"/>
    <n v="458.35"/>
    <s v="Prijs gelijk"/>
    <s v="Ja"/>
    <n v="458.35"/>
    <n v="458.35"/>
    <n v="366.68"/>
  </r>
  <r>
    <x v="6"/>
    <x v="207"/>
    <x v="231"/>
    <n v="1"/>
    <n v="458.35"/>
    <n v="458.35"/>
    <n v="366.68"/>
    <n v="20"/>
    <x v="0"/>
    <n v="458.35"/>
    <s v="Prijs gelijk"/>
    <s v="Ja"/>
    <n v="458.35"/>
    <n v="458.35"/>
    <n v="366.68"/>
  </r>
  <r>
    <x v="6"/>
    <x v="206"/>
    <x v="235"/>
    <n v="14"/>
    <n v="103.75"/>
    <n v="1452.5"/>
    <n v="1162"/>
    <n v="20"/>
    <x v="0"/>
    <n v="106.8625"/>
    <s v="Prijs wijkt af"/>
    <s v="Ja"/>
    <n v="106.8625"/>
    <n v="1496.075"/>
    <n v="1196.8599999999999"/>
  </r>
  <r>
    <x v="6"/>
    <x v="124"/>
    <x v="252"/>
    <n v="1"/>
    <n v="150"/>
    <n v="150"/>
    <n v="112.5"/>
    <n v="25"/>
    <x v="1"/>
    <s v=""/>
    <s v=""/>
    <s v="Ja"/>
    <n v="150"/>
    <n v="150"/>
    <n v="112.5"/>
  </r>
  <r>
    <x v="6"/>
    <x v="222"/>
    <x v="253"/>
    <n v="1"/>
    <n v="24.87"/>
    <n v="24.87"/>
    <n v="18.649999999999999"/>
    <n v="25"/>
    <x v="1"/>
    <s v=""/>
    <s v=""/>
    <s v="Ja"/>
    <n v="24.87"/>
    <n v="24.87"/>
    <n v="18.6525"/>
  </r>
  <r>
    <x v="6"/>
    <x v="109"/>
    <x v="117"/>
    <n v="1"/>
    <n v="35.020000000000003"/>
    <n v="35.020000000000003"/>
    <n v="26.26"/>
    <n v="25"/>
    <x v="1"/>
    <s v=""/>
    <s v=""/>
    <s v="Ja"/>
    <n v="35.020000000000003"/>
    <n v="35.020000000000003"/>
    <n v="26.265000000000004"/>
  </r>
  <r>
    <x v="6"/>
    <x v="107"/>
    <x v="115"/>
    <n v="2"/>
    <n v="52.79"/>
    <n v="105.58"/>
    <n v="79.180000000000007"/>
    <n v="25"/>
    <x v="1"/>
    <s v=""/>
    <s v=""/>
    <s v="Ja"/>
    <n v="52.79"/>
    <n v="105.58"/>
    <n v="79.185000000000002"/>
  </r>
  <r>
    <x v="6"/>
    <x v="106"/>
    <x v="114"/>
    <n v="4"/>
    <n v="113.3"/>
    <n v="453.2"/>
    <n v="339.9"/>
    <n v="25"/>
    <x v="1"/>
    <s v=""/>
    <s v=""/>
    <s v="Ja"/>
    <n v="113.3"/>
    <n v="453.2"/>
    <n v="339.9"/>
  </r>
  <r>
    <x v="6"/>
    <x v="108"/>
    <x v="116"/>
    <n v="2"/>
    <n v="69.78"/>
    <n v="139.56"/>
    <n v="104.67"/>
    <n v="25"/>
    <x v="1"/>
    <s v=""/>
    <s v=""/>
    <s v="Ja"/>
    <n v="69.78"/>
    <n v="139.56"/>
    <n v="104.67"/>
  </r>
  <r>
    <x v="6"/>
    <x v="124"/>
    <x v="252"/>
    <n v="1"/>
    <n v="150"/>
    <n v="150"/>
    <n v="112.5"/>
    <n v="25"/>
    <x v="1"/>
    <s v=""/>
    <s v=""/>
    <s v="Ja"/>
    <n v="150"/>
    <n v="150"/>
    <n v="112.5"/>
  </r>
  <r>
    <x v="6"/>
    <x v="222"/>
    <x v="253"/>
    <n v="4"/>
    <n v="24.87"/>
    <n v="99.48"/>
    <n v="74.61"/>
    <n v="25"/>
    <x v="1"/>
    <s v=""/>
    <s v=""/>
    <s v="Ja"/>
    <n v="24.87"/>
    <n v="99.48"/>
    <n v="74.61"/>
  </r>
  <r>
    <x v="6"/>
    <x v="109"/>
    <x v="117"/>
    <n v="4"/>
    <n v="35.020000000000003"/>
    <n v="140.08000000000001"/>
    <n v="105.06"/>
    <n v="25"/>
    <x v="1"/>
    <s v=""/>
    <s v=""/>
    <s v="Ja"/>
    <n v="35.020000000000003"/>
    <n v="140.08000000000001"/>
    <n v="105.06000000000002"/>
  </r>
  <r>
    <x v="6"/>
    <x v="107"/>
    <x v="115"/>
    <n v="8"/>
    <n v="52.79"/>
    <n v="422.32"/>
    <n v="316.74"/>
    <n v="25"/>
    <x v="1"/>
    <s v=""/>
    <s v=""/>
    <s v="Ja"/>
    <n v="52.79"/>
    <n v="422.32"/>
    <n v="316.74"/>
  </r>
  <r>
    <x v="6"/>
    <x v="106"/>
    <x v="114"/>
    <n v="14"/>
    <n v="113.3"/>
    <n v="1586.2"/>
    <n v="1189.6500000000001"/>
    <n v="25"/>
    <x v="1"/>
    <s v=""/>
    <s v=""/>
    <s v="Ja"/>
    <n v="113.3"/>
    <n v="1586.2"/>
    <n v="1189.6500000000001"/>
  </r>
  <r>
    <x v="6"/>
    <x v="108"/>
    <x v="116"/>
    <n v="3"/>
    <n v="69.78"/>
    <n v="209.34"/>
    <n v="157"/>
    <n v="25"/>
    <x v="1"/>
    <s v=""/>
    <s v=""/>
    <s v="Ja"/>
    <n v="69.78"/>
    <n v="209.34"/>
    <n v="157.005"/>
  </r>
  <r>
    <x v="6"/>
    <x v="111"/>
    <x v="119"/>
    <n v="3"/>
    <n v="69.78"/>
    <n v="209.34"/>
    <n v="157"/>
    <n v="25"/>
    <x v="1"/>
    <s v=""/>
    <s v=""/>
    <s v="Ja"/>
    <n v="69.78"/>
    <n v="209.34"/>
    <n v="157.005"/>
  </r>
  <r>
    <x v="6"/>
    <x v="124"/>
    <x v="252"/>
    <n v="2"/>
    <n v="150"/>
    <n v="300"/>
    <n v="225"/>
    <n v="25"/>
    <x v="1"/>
    <s v=""/>
    <s v=""/>
    <s v="Ja"/>
    <n v="150"/>
    <n v="300"/>
    <n v="225"/>
  </r>
  <r>
    <x v="6"/>
    <x v="105"/>
    <x v="113"/>
    <n v="4"/>
    <n v="88.07"/>
    <n v="352.28"/>
    <n v="264.20999999999998"/>
    <n v="25"/>
    <x v="1"/>
    <s v=""/>
    <s v=""/>
    <s v="Ja"/>
    <n v="88.07"/>
    <n v="352.28"/>
    <n v="264.20999999999998"/>
  </r>
  <r>
    <x v="6"/>
    <x v="106"/>
    <x v="114"/>
    <n v="4"/>
    <n v="113.3"/>
    <n v="453.2"/>
    <n v="339.9"/>
    <n v="25"/>
    <x v="1"/>
    <s v=""/>
    <s v=""/>
    <s v="Ja"/>
    <n v="113.3"/>
    <n v="453.2"/>
    <n v="339.9"/>
  </r>
  <r>
    <x v="6"/>
    <x v="108"/>
    <x v="116"/>
    <n v="2"/>
    <n v="69.78"/>
    <n v="139.56"/>
    <n v="104.67"/>
    <n v="25"/>
    <x v="1"/>
    <s v=""/>
    <s v=""/>
    <s v="Ja"/>
    <n v="69.78"/>
    <n v="139.56"/>
    <n v="104.67"/>
  </r>
  <r>
    <x v="6"/>
    <x v="124"/>
    <x v="252"/>
    <n v="2"/>
    <n v="150"/>
    <n v="300"/>
    <n v="225"/>
    <n v="25"/>
    <x v="1"/>
    <s v=""/>
    <s v=""/>
    <s v="Ja"/>
    <n v="150"/>
    <n v="300"/>
    <n v="225"/>
  </r>
  <r>
    <x v="6"/>
    <x v="107"/>
    <x v="115"/>
    <n v="2"/>
    <n v="52.79"/>
    <n v="105.58"/>
    <n v="79.180000000000007"/>
    <n v="25"/>
    <x v="1"/>
    <s v=""/>
    <s v=""/>
    <s v="Ja"/>
    <n v="52.79"/>
    <n v="105.58"/>
    <n v="79.185000000000002"/>
  </r>
  <r>
    <x v="6"/>
    <x v="105"/>
    <x v="113"/>
    <n v="1"/>
    <n v="88.07"/>
    <n v="88.07"/>
    <n v="66.05"/>
    <n v="25"/>
    <x v="1"/>
    <s v=""/>
    <s v=""/>
    <s v="Ja"/>
    <n v="88.07"/>
    <n v="88.07"/>
    <n v="66.052499999999995"/>
  </r>
  <r>
    <x v="6"/>
    <x v="106"/>
    <x v="114"/>
    <n v="4"/>
    <n v="113.3"/>
    <n v="453.2"/>
    <n v="339.9"/>
    <n v="25"/>
    <x v="1"/>
    <s v=""/>
    <s v=""/>
    <s v="Ja"/>
    <n v="113.3"/>
    <n v="453.2"/>
    <n v="339.9"/>
  </r>
  <r>
    <x v="6"/>
    <x v="108"/>
    <x v="116"/>
    <n v="2"/>
    <n v="69.78"/>
    <n v="139.56"/>
    <n v="104.67"/>
    <n v="25"/>
    <x v="1"/>
    <s v=""/>
    <s v=""/>
    <s v="Ja"/>
    <n v="69.78"/>
    <n v="139.56"/>
    <n v="104.67"/>
  </r>
  <r>
    <x v="6"/>
    <x v="124"/>
    <x v="252"/>
    <n v="2"/>
    <n v="150"/>
    <n v="300"/>
    <n v="225"/>
    <n v="25"/>
    <x v="1"/>
    <s v=""/>
    <s v=""/>
    <s v="Ja"/>
    <n v="150"/>
    <n v="300"/>
    <n v="225"/>
  </r>
  <r>
    <x v="6"/>
    <x v="107"/>
    <x v="115"/>
    <n v="2"/>
    <n v="52.79"/>
    <n v="105.58"/>
    <n v="79.180000000000007"/>
    <n v="25"/>
    <x v="1"/>
    <s v=""/>
    <s v=""/>
    <s v="Ja"/>
    <n v="52.79"/>
    <n v="105.58"/>
    <n v="79.185000000000002"/>
  </r>
  <r>
    <x v="6"/>
    <x v="106"/>
    <x v="114"/>
    <n v="7"/>
    <n v="113.3"/>
    <n v="793.1"/>
    <n v="594.82000000000005"/>
    <n v="25"/>
    <x v="1"/>
    <s v=""/>
    <s v=""/>
    <s v="Ja"/>
    <n v="113.3"/>
    <n v="793.1"/>
    <n v="594.82500000000005"/>
  </r>
  <r>
    <x v="6"/>
    <x v="108"/>
    <x v="116"/>
    <n v="2"/>
    <n v="69.78"/>
    <n v="139.56"/>
    <n v="104.67"/>
    <n v="25"/>
    <x v="1"/>
    <s v=""/>
    <s v=""/>
    <s v="Ja"/>
    <n v="69.78"/>
    <n v="139.56"/>
    <n v="104.67"/>
  </r>
  <r>
    <x v="6"/>
    <x v="124"/>
    <x v="252"/>
    <n v="2"/>
    <n v="150"/>
    <n v="300"/>
    <n v="225"/>
    <n v="25"/>
    <x v="1"/>
    <s v=""/>
    <s v=""/>
    <s v="Ja"/>
    <n v="150"/>
    <n v="300"/>
    <n v="225"/>
  </r>
  <r>
    <x v="6"/>
    <x v="223"/>
    <x v="253"/>
    <n v="2"/>
    <n v="28.39"/>
    <n v="56.78"/>
    <n v="42.58"/>
    <n v="25"/>
    <x v="1"/>
    <s v=""/>
    <s v=""/>
    <s v="Ja"/>
    <n v="28.39"/>
    <n v="56.78"/>
    <n v="42.585000000000001"/>
  </r>
  <r>
    <x v="6"/>
    <x v="109"/>
    <x v="117"/>
    <n v="5"/>
    <n v="35.020000000000003"/>
    <n v="175.1"/>
    <n v="131.32"/>
    <n v="25"/>
    <x v="1"/>
    <s v=""/>
    <s v=""/>
    <s v="Ja"/>
    <n v="35.020000000000003"/>
    <n v="175.10000000000002"/>
    <n v="131.32500000000002"/>
  </r>
  <r>
    <x v="6"/>
    <x v="107"/>
    <x v="115"/>
    <n v="8"/>
    <n v="52.79"/>
    <n v="422.32"/>
    <n v="316.74"/>
    <n v="25"/>
    <x v="1"/>
    <s v=""/>
    <s v=""/>
    <s v="Ja"/>
    <n v="52.79"/>
    <n v="422.32"/>
    <n v="316.74"/>
  </r>
  <r>
    <x v="6"/>
    <x v="105"/>
    <x v="113"/>
    <n v="1"/>
    <n v="88.07"/>
    <n v="88.07"/>
    <n v="66.05"/>
    <n v="25"/>
    <x v="1"/>
    <s v=""/>
    <s v=""/>
    <s v="Ja"/>
    <n v="88.07"/>
    <n v="88.07"/>
    <n v="66.052499999999995"/>
  </r>
  <r>
    <x v="6"/>
    <x v="106"/>
    <x v="114"/>
    <n v="8"/>
    <n v="113.3"/>
    <n v="906.4"/>
    <n v="679.8"/>
    <n v="25"/>
    <x v="1"/>
    <s v=""/>
    <s v=""/>
    <s v="Ja"/>
    <n v="113.3"/>
    <n v="906.4"/>
    <n v="679.8"/>
  </r>
  <r>
    <x v="6"/>
    <x v="108"/>
    <x v="116"/>
    <n v="4"/>
    <n v="69.78"/>
    <n v="279.12"/>
    <n v="209.34"/>
    <n v="25"/>
    <x v="1"/>
    <s v=""/>
    <s v=""/>
    <s v="Ja"/>
    <n v="69.78"/>
    <n v="279.12"/>
    <n v="209.34"/>
  </r>
  <r>
    <x v="6"/>
    <x v="111"/>
    <x v="119"/>
    <n v="2"/>
    <n v="69.78"/>
    <n v="139.56"/>
    <n v="104.67"/>
    <n v="25"/>
    <x v="1"/>
    <s v=""/>
    <s v=""/>
    <s v="Ja"/>
    <n v="69.78"/>
    <n v="139.56"/>
    <n v="104.67"/>
  </r>
  <r>
    <x v="6"/>
    <x v="223"/>
    <x v="253"/>
    <n v="4"/>
    <n v="28.39"/>
    <n v="113.56"/>
    <n v="85.17"/>
    <n v="25"/>
    <x v="1"/>
    <s v=""/>
    <s v=""/>
    <s v="Ja"/>
    <n v="28.39"/>
    <n v="113.56"/>
    <n v="85.17"/>
  </r>
  <r>
    <x v="6"/>
    <x v="109"/>
    <x v="117"/>
    <n v="4"/>
    <n v="35.020000000000003"/>
    <n v="140.08000000000001"/>
    <n v="105.06"/>
    <n v="25"/>
    <x v="1"/>
    <s v=""/>
    <s v=""/>
    <s v="Ja"/>
    <n v="35.020000000000003"/>
    <n v="140.08000000000001"/>
    <n v="105.06000000000002"/>
  </r>
  <r>
    <x v="6"/>
    <x v="107"/>
    <x v="115"/>
    <n v="8"/>
    <n v="52.79"/>
    <n v="422.32"/>
    <n v="316.74"/>
    <n v="25"/>
    <x v="1"/>
    <s v=""/>
    <s v=""/>
    <s v="Ja"/>
    <n v="52.79"/>
    <n v="422.32"/>
    <n v="316.74"/>
  </r>
  <r>
    <x v="6"/>
    <x v="106"/>
    <x v="114"/>
    <n v="8"/>
    <n v="113.3"/>
    <n v="906.4"/>
    <n v="679.8"/>
    <n v="25"/>
    <x v="1"/>
    <s v=""/>
    <s v=""/>
    <s v="Ja"/>
    <n v="113.3"/>
    <n v="906.4"/>
    <n v="679.8"/>
  </r>
  <r>
    <x v="6"/>
    <x v="108"/>
    <x v="116"/>
    <n v="4"/>
    <n v="69.78"/>
    <n v="279.12"/>
    <n v="209.34"/>
    <n v="25"/>
    <x v="1"/>
    <s v=""/>
    <s v=""/>
    <s v="Ja"/>
    <n v="69.78"/>
    <n v="279.12"/>
    <n v="209.34"/>
  </r>
  <r>
    <x v="6"/>
    <x v="111"/>
    <x v="119"/>
    <n v="2"/>
    <n v="69.78"/>
    <n v="139.56"/>
    <n v="104.67"/>
    <n v="25"/>
    <x v="1"/>
    <s v=""/>
    <s v=""/>
    <s v="Ja"/>
    <n v="69.78"/>
    <n v="139.56"/>
    <n v="104.67"/>
  </r>
  <r>
    <x v="6"/>
    <x v="124"/>
    <x v="252"/>
    <n v="2"/>
    <n v="150"/>
    <n v="300"/>
    <n v="225"/>
    <n v="25"/>
    <x v="1"/>
    <s v=""/>
    <s v=""/>
    <s v="Ja"/>
    <n v="150"/>
    <n v="300"/>
    <n v="225"/>
  </r>
  <r>
    <x v="6"/>
    <x v="106"/>
    <x v="114"/>
    <n v="5"/>
    <n v="113.3"/>
    <n v="566.5"/>
    <n v="424.87"/>
    <n v="25"/>
    <x v="1"/>
    <s v=""/>
    <s v=""/>
    <s v="Ja"/>
    <n v="113.3"/>
    <n v="566.5"/>
    <n v="424.875"/>
  </r>
  <r>
    <x v="6"/>
    <x v="107"/>
    <x v="115"/>
    <n v="3"/>
    <n v="52.79"/>
    <n v="158.37"/>
    <n v="118.78"/>
    <n v="25"/>
    <x v="1"/>
    <s v=""/>
    <s v=""/>
    <s v="Ja"/>
    <n v="52.79"/>
    <n v="158.37"/>
    <n v="118.7775"/>
  </r>
  <r>
    <x v="6"/>
    <x v="108"/>
    <x v="116"/>
    <n v="2"/>
    <n v="69.78"/>
    <n v="139.56"/>
    <n v="104.67"/>
    <n v="25"/>
    <x v="1"/>
    <s v=""/>
    <s v=""/>
    <s v="Ja"/>
    <n v="69.78"/>
    <n v="139.56"/>
    <n v="104.67"/>
  </r>
  <r>
    <x v="6"/>
    <x v="124"/>
    <x v="252"/>
    <n v="2"/>
    <n v="150"/>
    <n v="300"/>
    <n v="225"/>
    <n v="25"/>
    <x v="1"/>
    <s v=""/>
    <s v=""/>
    <s v="Ja"/>
    <n v="150"/>
    <n v="300"/>
    <n v="225"/>
  </r>
  <r>
    <x v="6"/>
    <x v="105"/>
    <x v="113"/>
    <n v="5"/>
    <n v="88.07"/>
    <n v="440.35"/>
    <n v="330.26"/>
    <n v="25"/>
    <x v="1"/>
    <s v=""/>
    <s v=""/>
    <s v="Ja"/>
    <n v="88.07"/>
    <n v="440.34999999999997"/>
    <n v="330.26249999999999"/>
  </r>
  <r>
    <x v="6"/>
    <x v="106"/>
    <x v="114"/>
    <n v="3"/>
    <n v="113.3"/>
    <n v="339.9"/>
    <n v="254.92"/>
    <n v="25"/>
    <x v="1"/>
    <s v=""/>
    <s v=""/>
    <s v="Ja"/>
    <n v="113.3"/>
    <n v="339.9"/>
    <n v="254.92500000000001"/>
  </r>
  <r>
    <x v="6"/>
    <x v="108"/>
    <x v="116"/>
    <n v="2"/>
    <n v="69.78"/>
    <n v="139.56"/>
    <n v="104.67"/>
    <n v="25"/>
    <x v="1"/>
    <s v=""/>
    <s v=""/>
    <s v="Ja"/>
    <n v="69.78"/>
    <n v="139.56"/>
    <n v="104.67"/>
  </r>
  <r>
    <x v="6"/>
    <x v="124"/>
    <x v="252"/>
    <n v="1"/>
    <n v="150"/>
    <n v="150"/>
    <n v="112.5"/>
    <n v="25"/>
    <x v="1"/>
    <s v=""/>
    <s v=""/>
    <s v="Ja"/>
    <n v="150"/>
    <n v="150"/>
    <n v="112.5"/>
  </r>
  <r>
    <x v="6"/>
    <x v="223"/>
    <x v="253"/>
    <n v="1"/>
    <n v="28.39"/>
    <n v="28.39"/>
    <n v="21.29"/>
    <n v="25"/>
    <x v="1"/>
    <s v=""/>
    <s v=""/>
    <s v="Ja"/>
    <n v="28.39"/>
    <n v="28.39"/>
    <n v="21.2925"/>
  </r>
  <r>
    <x v="6"/>
    <x v="107"/>
    <x v="115"/>
    <n v="4"/>
    <n v="52.79"/>
    <n v="211.16"/>
    <n v="158.37"/>
    <n v="25"/>
    <x v="1"/>
    <s v=""/>
    <s v=""/>
    <s v="Ja"/>
    <n v="52.79"/>
    <n v="211.16"/>
    <n v="158.37"/>
  </r>
  <r>
    <x v="6"/>
    <x v="106"/>
    <x v="114"/>
    <n v="5"/>
    <n v="113.3"/>
    <n v="566.5"/>
    <n v="424.87"/>
    <n v="25"/>
    <x v="1"/>
    <s v=""/>
    <s v=""/>
    <s v="Ja"/>
    <n v="113.3"/>
    <n v="566.5"/>
    <n v="424.875"/>
  </r>
  <r>
    <x v="6"/>
    <x v="108"/>
    <x v="116"/>
    <n v="2"/>
    <n v="69.78"/>
    <n v="139.56"/>
    <n v="104.67"/>
    <n v="25"/>
    <x v="1"/>
    <s v=""/>
    <s v=""/>
    <s v="Ja"/>
    <n v="69.78"/>
    <n v="139.56"/>
    <n v="104.67"/>
  </r>
  <r>
    <x v="6"/>
    <x v="124"/>
    <x v="252"/>
    <n v="1"/>
    <n v="150"/>
    <n v="150"/>
    <n v="112.5"/>
    <n v="25"/>
    <x v="1"/>
    <s v=""/>
    <s v=""/>
    <s v="Ja"/>
    <n v="150"/>
    <n v="150"/>
    <n v="112.5"/>
  </r>
  <r>
    <x v="6"/>
    <x v="224"/>
    <x v="254"/>
    <n v="1"/>
    <n v="38.93"/>
    <n v="38.93"/>
    <n v="29.2"/>
    <n v="25"/>
    <x v="1"/>
    <s v=""/>
    <s v=""/>
    <s v="Ja"/>
    <n v="38.93"/>
    <n v="38.93"/>
    <n v="29.197500000000002"/>
  </r>
  <r>
    <x v="6"/>
    <x v="107"/>
    <x v="115"/>
    <n v="1"/>
    <n v="52.79"/>
    <n v="52.79"/>
    <n v="39.590000000000003"/>
    <n v="25"/>
    <x v="1"/>
    <s v=""/>
    <s v=""/>
    <s v="Ja"/>
    <n v="52.79"/>
    <n v="52.79"/>
    <n v="39.592500000000001"/>
  </r>
  <r>
    <x v="6"/>
    <x v="105"/>
    <x v="113"/>
    <n v="2"/>
    <n v="88.07"/>
    <n v="176.14"/>
    <n v="132.1"/>
    <n v="25"/>
    <x v="1"/>
    <s v=""/>
    <s v=""/>
    <s v="Ja"/>
    <n v="88.07"/>
    <n v="176.14"/>
    <n v="132.10499999999999"/>
  </r>
  <r>
    <x v="6"/>
    <x v="106"/>
    <x v="114"/>
    <n v="6"/>
    <n v="113.3"/>
    <n v="679.8"/>
    <n v="509.85"/>
    <n v="25"/>
    <x v="1"/>
    <s v=""/>
    <s v=""/>
    <s v="Ja"/>
    <n v="113.3"/>
    <n v="679.8"/>
    <n v="509.85"/>
  </r>
  <r>
    <x v="6"/>
    <x v="108"/>
    <x v="116"/>
    <n v="2"/>
    <n v="69.78"/>
    <n v="139.56"/>
    <n v="104.67"/>
    <n v="25"/>
    <x v="1"/>
    <s v=""/>
    <s v=""/>
    <s v="Ja"/>
    <n v="69.78"/>
    <n v="139.56"/>
    <n v="104.67"/>
  </r>
  <r>
    <x v="6"/>
    <x v="124"/>
    <x v="252"/>
    <n v="2"/>
    <n v="150"/>
    <n v="300"/>
    <n v="225"/>
    <n v="25"/>
    <x v="1"/>
    <s v=""/>
    <s v=""/>
    <s v="Ja"/>
    <n v="150"/>
    <n v="300"/>
    <n v="225"/>
  </r>
  <r>
    <x v="6"/>
    <x v="107"/>
    <x v="115"/>
    <n v="2"/>
    <n v="52.79"/>
    <n v="105.58"/>
    <n v="79.180000000000007"/>
    <n v="25"/>
    <x v="1"/>
    <s v=""/>
    <s v=""/>
    <s v="Ja"/>
    <n v="52.79"/>
    <n v="105.58"/>
    <n v="79.185000000000002"/>
  </r>
  <r>
    <x v="6"/>
    <x v="106"/>
    <x v="114"/>
    <n v="5"/>
    <n v="113.3"/>
    <n v="566.5"/>
    <n v="424.87"/>
    <n v="25"/>
    <x v="1"/>
    <s v=""/>
    <s v=""/>
    <s v="Ja"/>
    <n v="113.3"/>
    <n v="566.5"/>
    <n v="424.875"/>
  </r>
  <r>
    <x v="6"/>
    <x v="108"/>
    <x v="116"/>
    <n v="2"/>
    <n v="69.78"/>
    <n v="139.56"/>
    <n v="104.67"/>
    <n v="25"/>
    <x v="1"/>
    <s v=""/>
    <s v=""/>
    <s v="Ja"/>
    <n v="69.78"/>
    <n v="139.56"/>
    <n v="104.67"/>
  </r>
  <r>
    <x v="6"/>
    <x v="219"/>
    <x v="249"/>
    <n v="1"/>
    <n v="721"/>
    <n v="721"/>
    <n v="721"/>
    <n v="0"/>
    <x v="0"/>
    <n v="700"/>
    <s v="Prijs wijkt af"/>
    <s v="Nvt"/>
    <n v="700"/>
    <n v="700"/>
    <n v="700"/>
  </r>
  <r>
    <x v="6"/>
    <x v="64"/>
    <x v="67"/>
    <n v="2"/>
    <n v="77.25"/>
    <n v="154.5"/>
    <n v="123.6"/>
    <n v="20"/>
    <x v="1"/>
    <s v=""/>
    <s v=""/>
    <s v="Ja"/>
    <n v="77.25"/>
    <n v="154.5"/>
    <n v="123.6"/>
  </r>
  <r>
    <x v="6"/>
    <x v="195"/>
    <x v="255"/>
    <n v="1"/>
    <n v="104.09"/>
    <n v="104.09"/>
    <n v="83.27"/>
    <n v="20"/>
    <x v="1"/>
    <s v=""/>
    <s v=""/>
    <s v="Ja"/>
    <n v="104.09"/>
    <n v="104.09"/>
    <n v="83.272000000000006"/>
  </r>
  <r>
    <x v="6"/>
    <x v="211"/>
    <x v="237"/>
    <n v="1"/>
    <n v="386.25"/>
    <n v="386.25"/>
    <n v="386.25"/>
    <n v="0"/>
    <x v="0"/>
    <n v="386.25"/>
    <s v="Prijs gelijk"/>
    <s v="Nvt"/>
    <n v="386.25"/>
    <n v="386.25"/>
    <n v="386.25"/>
  </r>
  <r>
    <x v="6"/>
    <x v="38"/>
    <x v="41"/>
    <n v="1"/>
    <n v="76.02"/>
    <n v="76.02"/>
    <n v="60.82"/>
    <n v="20"/>
    <x v="1"/>
    <s v=""/>
    <s v=""/>
    <s v="Ja"/>
    <n v="76.02"/>
    <n v="76.02"/>
    <n v="60.815999999999995"/>
  </r>
  <r>
    <x v="6"/>
    <x v="49"/>
    <x v="52"/>
    <n v="1"/>
    <n v="39.65"/>
    <n v="39.65"/>
    <n v="31.72"/>
    <n v="20"/>
    <x v="1"/>
    <s v=""/>
    <s v=""/>
    <s v="Ja"/>
    <n v="39.65"/>
    <n v="39.65"/>
    <n v="31.72"/>
  </r>
  <r>
    <x v="6"/>
    <x v="48"/>
    <x v="51"/>
    <n v="1"/>
    <n v="12.75"/>
    <n v="12.75"/>
    <n v="10.199999999999999"/>
    <n v="20"/>
    <x v="1"/>
    <s v=""/>
    <s v=""/>
    <s v="Ja"/>
    <n v="12.75"/>
    <n v="12.75"/>
    <n v="10.199999999999999"/>
  </r>
  <r>
    <x v="6"/>
    <x v="207"/>
    <x v="231"/>
    <n v="2"/>
    <n v="458.35"/>
    <n v="916.7"/>
    <n v="916.7"/>
    <n v="0"/>
    <x v="0"/>
    <n v="458.35"/>
    <s v="Prijs gelijk"/>
    <s v="Nvt"/>
    <n v="458.35"/>
    <n v="916.7"/>
    <n v="916.7"/>
  </r>
  <r>
    <x v="6"/>
    <x v="38"/>
    <x v="41"/>
    <n v="2"/>
    <n v="76.02"/>
    <n v="152.04"/>
    <n v="121.63"/>
    <n v="20"/>
    <x v="1"/>
    <s v=""/>
    <s v=""/>
    <s v="Ja"/>
    <n v="76.02"/>
    <n v="152.04"/>
    <n v="121.63199999999999"/>
  </r>
  <r>
    <x v="7"/>
    <x v="206"/>
    <x v="235"/>
    <n v="5"/>
    <n v="103.75"/>
    <n v="518.75"/>
    <n v="440.94"/>
    <n v="15"/>
    <x v="0"/>
    <n v="106.8625"/>
    <s v="Prijs wijkt af"/>
    <s v="Ja"/>
    <n v="106.8625"/>
    <n v="534.3125"/>
    <n v="454.16562499999998"/>
  </r>
  <r>
    <x v="7"/>
    <x v="49"/>
    <x v="52"/>
    <n v="5"/>
    <n v="39.65"/>
    <n v="198.25"/>
    <n v="168.51"/>
    <n v="15"/>
    <x v="1"/>
    <s v=""/>
    <s v=""/>
    <s v="Ja"/>
    <n v="39.65"/>
    <n v="198.25"/>
    <n v="168.51249999999999"/>
  </r>
  <r>
    <x v="7"/>
    <x v="206"/>
    <x v="235"/>
    <n v="3"/>
    <n v="103.75"/>
    <n v="311.25"/>
    <n v="264.56"/>
    <n v="15"/>
    <x v="0"/>
    <n v="106.8625"/>
    <s v="Prijs wijkt af"/>
    <s v="Ja"/>
    <n v="106.8625"/>
    <n v="320.58749999999998"/>
    <n v="272.49937499999999"/>
  </r>
  <r>
    <x v="7"/>
    <x v="49"/>
    <x v="52"/>
    <n v="3"/>
    <n v="39.65"/>
    <n v="118.95"/>
    <n v="101.11"/>
    <n v="15"/>
    <x v="1"/>
    <s v=""/>
    <s v=""/>
    <s v="Ja"/>
    <n v="39.65"/>
    <n v="118.94999999999999"/>
    <n v="101.10749999999999"/>
  </r>
  <r>
    <x v="7"/>
    <x v="206"/>
    <x v="235"/>
    <n v="6"/>
    <n v="103.75"/>
    <n v="622.5"/>
    <n v="529.12"/>
    <n v="15"/>
    <x v="0"/>
    <n v="106.8625"/>
    <s v="Prijs wijkt af"/>
    <s v="Ja"/>
    <n v="106.8625"/>
    <n v="641.17499999999995"/>
    <n v="544.99874999999997"/>
  </r>
  <r>
    <x v="7"/>
    <x v="49"/>
    <x v="52"/>
    <n v="24"/>
    <n v="39.65"/>
    <n v="951.6"/>
    <n v="808.86"/>
    <n v="15"/>
    <x v="1"/>
    <s v=""/>
    <s v=""/>
    <s v="Ja"/>
    <n v="39.65"/>
    <n v="951.59999999999991"/>
    <n v="808.8599999999999"/>
  </r>
  <r>
    <x v="7"/>
    <x v="206"/>
    <x v="235"/>
    <n v="1"/>
    <n v="103.75"/>
    <n v="103.75"/>
    <n v="88.19"/>
    <n v="15"/>
    <x v="0"/>
    <n v="106.8625"/>
    <s v="Prijs wijkt af"/>
    <s v="Ja"/>
    <n v="106.8625"/>
    <n v="106.8625"/>
    <n v="90.833124999999995"/>
  </r>
  <r>
    <x v="7"/>
    <x v="49"/>
    <x v="52"/>
    <n v="1"/>
    <n v="39.65"/>
    <n v="39.65"/>
    <n v="33.700000000000003"/>
    <n v="15"/>
    <x v="1"/>
    <s v=""/>
    <s v=""/>
    <s v="Ja"/>
    <n v="39.65"/>
    <n v="39.65"/>
    <n v="33.702500000000001"/>
  </r>
  <r>
    <x v="7"/>
    <x v="211"/>
    <x v="237"/>
    <n v="8"/>
    <n v="386.25"/>
    <n v="3090"/>
    <n v="2626.5"/>
    <n v="15"/>
    <x v="0"/>
    <n v="386.25"/>
    <s v="Prijs gelijk"/>
    <s v="Ja"/>
    <n v="386.25"/>
    <n v="3090"/>
    <n v="2626.5"/>
  </r>
  <r>
    <x v="7"/>
    <x v="207"/>
    <x v="231"/>
    <n v="1"/>
    <n v="458.35"/>
    <n v="458.35"/>
    <n v="389.6"/>
    <n v="15"/>
    <x v="0"/>
    <n v="458.35"/>
    <s v="Prijs gelijk"/>
    <s v="Ja"/>
    <n v="458.35"/>
    <n v="458.35"/>
    <n v="389.59750000000003"/>
  </r>
  <r>
    <x v="7"/>
    <x v="209"/>
    <x v="233"/>
    <n v="1"/>
    <n v="298.7"/>
    <n v="298.7"/>
    <n v="253.89"/>
    <n v="15"/>
    <x v="0"/>
    <n v="298.7"/>
    <s v="Prijs gelijk"/>
    <s v="Ja"/>
    <n v="298.7"/>
    <n v="298.7"/>
    <n v="253.89500000000001"/>
  </r>
  <r>
    <x v="7"/>
    <x v="206"/>
    <x v="235"/>
    <n v="1"/>
    <n v="103.75"/>
    <n v="103.75"/>
    <n v="88.19"/>
    <n v="15"/>
    <x v="0"/>
    <n v="106.8625"/>
    <s v="Prijs wijkt af"/>
    <s v="Ja"/>
    <n v="106.8625"/>
    <n v="106.8625"/>
    <n v="90.833124999999995"/>
  </r>
  <r>
    <x v="7"/>
    <x v="49"/>
    <x v="52"/>
    <n v="1"/>
    <n v="39.65"/>
    <n v="39.65"/>
    <n v="33.700000000000003"/>
    <n v="15"/>
    <x v="1"/>
    <s v=""/>
    <s v=""/>
    <s v="Ja"/>
    <n v="39.65"/>
    <n v="39.65"/>
    <n v="33.702500000000001"/>
  </r>
  <r>
    <x v="7"/>
    <x v="217"/>
    <x v="243"/>
    <n v="1"/>
    <n v="252.35"/>
    <n v="252.35"/>
    <n v="214.5"/>
    <n v="15"/>
    <x v="0"/>
    <n v="252.35"/>
    <s v="Prijs gelijk"/>
    <s v="Ja"/>
    <n v="252.35"/>
    <n v="252.35"/>
    <n v="214.4975"/>
  </r>
  <r>
    <x v="7"/>
    <x v="206"/>
    <x v="235"/>
    <n v="1"/>
    <n v="103.75"/>
    <n v="103.75"/>
    <n v="88.19"/>
    <n v="15"/>
    <x v="0"/>
    <n v="106.8625"/>
    <s v="Prijs wijkt af"/>
    <s v="Ja"/>
    <n v="106.8625"/>
    <n v="106.8625"/>
    <n v="90.833124999999995"/>
  </r>
  <r>
    <x v="7"/>
    <x v="49"/>
    <x v="52"/>
    <n v="1"/>
    <n v="39.65"/>
    <n v="39.65"/>
    <n v="33.700000000000003"/>
    <n v="15"/>
    <x v="1"/>
    <s v=""/>
    <s v=""/>
    <s v="Ja"/>
    <n v="39.65"/>
    <n v="39.65"/>
    <n v="33.702500000000001"/>
  </r>
  <r>
    <x v="7"/>
    <x v="206"/>
    <x v="235"/>
    <n v="1"/>
    <n v="103.75"/>
    <n v="103.75"/>
    <n v="88.19"/>
    <n v="15"/>
    <x v="0"/>
    <n v="106.8625"/>
    <s v="Prijs wijkt af"/>
    <s v="Ja"/>
    <n v="106.8625"/>
    <n v="106.8625"/>
    <n v="90.833124999999995"/>
  </r>
  <r>
    <x v="7"/>
    <x v="49"/>
    <x v="52"/>
    <n v="1"/>
    <n v="39.65"/>
    <n v="39.65"/>
    <n v="33.700000000000003"/>
    <n v="15"/>
    <x v="1"/>
    <s v=""/>
    <s v=""/>
    <s v="Ja"/>
    <n v="39.65"/>
    <n v="39.65"/>
    <n v="33.702500000000001"/>
  </r>
  <r>
    <x v="7"/>
    <x v="212"/>
    <x v="238"/>
    <n v="1"/>
    <n v="602.54999999999995"/>
    <n v="602.54999999999995"/>
    <n v="512.16999999999996"/>
    <n v="15"/>
    <x v="0"/>
    <n v="585"/>
    <s v="Prijs wijkt af"/>
    <s v="Ja"/>
    <n v="585"/>
    <n v="585"/>
    <n v="497.25"/>
  </r>
  <r>
    <x v="7"/>
    <x v="212"/>
    <x v="238"/>
    <n v="1"/>
    <n v="602.54999999999995"/>
    <n v="602.54999999999995"/>
    <n v="512.16999999999996"/>
    <n v="15"/>
    <x v="0"/>
    <n v="585"/>
    <s v="Prijs wijkt af"/>
    <s v="Ja"/>
    <n v="585"/>
    <n v="585"/>
    <n v="497.25"/>
  </r>
  <r>
    <x v="7"/>
    <x v="210"/>
    <x v="236"/>
    <n v="1"/>
    <n v="927"/>
    <n v="927"/>
    <n v="787.95"/>
    <n v="15"/>
    <x v="0"/>
    <n v="900"/>
    <s v="Prijs wijkt af"/>
    <s v="Ja"/>
    <n v="900"/>
    <n v="900"/>
    <n v="765"/>
  </r>
  <r>
    <x v="7"/>
    <x v="206"/>
    <x v="235"/>
    <n v="22"/>
    <n v="103.75"/>
    <n v="2282.5"/>
    <n v="1940.12"/>
    <n v="15"/>
    <x v="0"/>
    <n v="106.8625"/>
    <s v="Prijs wijkt af"/>
    <s v="Ja"/>
    <n v="106.8625"/>
    <n v="2350.9749999999999"/>
    <n v="1998.3287499999999"/>
  </r>
  <r>
    <x v="7"/>
    <x v="207"/>
    <x v="231"/>
    <n v="2"/>
    <n v="458.35"/>
    <n v="916.7"/>
    <n v="779.19"/>
    <n v="15"/>
    <x v="0"/>
    <n v="458.35"/>
    <s v="Prijs gelijk"/>
    <s v="Ja"/>
    <n v="458.35"/>
    <n v="916.7"/>
    <n v="779.19500000000005"/>
  </r>
  <r>
    <x v="7"/>
    <x v="36"/>
    <x v="39"/>
    <n v="62"/>
    <n v="159.65"/>
    <n v="9898.2999999999993"/>
    <n v="9898.2999999999993"/>
    <n v="0"/>
    <x v="2"/>
    <n v="155"/>
    <s v="Prijs wijkt af"/>
    <s v="Nvt"/>
    <n v="155"/>
    <n v="9610"/>
    <n v="9610"/>
  </r>
  <r>
    <x v="7"/>
    <x v="36"/>
    <x v="256"/>
    <n v="2"/>
    <n v="159.65"/>
    <n v="319.3"/>
    <n v="319.3"/>
    <n v="0"/>
    <x v="2"/>
    <n v="155"/>
    <s v="Prijs wijkt af"/>
    <s v="Nvt"/>
    <n v="155"/>
    <n v="310"/>
    <n v="310"/>
  </r>
  <r>
    <x v="7"/>
    <x v="16"/>
    <x v="15"/>
    <n v="2"/>
    <n v="236.9"/>
    <n v="473.8"/>
    <n v="473.8"/>
    <n v="0"/>
    <x v="2"/>
    <n v="230"/>
    <s v="Prijs wijkt af"/>
    <s v="Nvt"/>
    <n v="230"/>
    <n v="460"/>
    <n v="460"/>
  </r>
  <r>
    <x v="7"/>
    <x v="30"/>
    <x v="33"/>
    <n v="1"/>
    <n v="200.85"/>
    <n v="200.85"/>
    <n v="200.85"/>
    <n v="0"/>
    <x v="2"/>
    <n v="195"/>
    <s v="Prijs wijkt af"/>
    <s v="Nvt"/>
    <n v="195"/>
    <n v="195"/>
    <n v="195"/>
  </r>
  <r>
    <x v="7"/>
    <x v="49"/>
    <x v="257"/>
    <n v="2"/>
    <n v="39.65"/>
    <n v="79.3"/>
    <n v="67.400000000000006"/>
    <n v="15"/>
    <x v="1"/>
    <s v=""/>
    <s v=""/>
    <s v="Ja"/>
    <n v="39.65"/>
    <n v="79.3"/>
    <n v="67.405000000000001"/>
  </r>
  <r>
    <x v="7"/>
    <x v="30"/>
    <x v="33"/>
    <n v="1"/>
    <n v="200.85"/>
    <n v="200.85"/>
    <n v="200.85"/>
    <n v="0"/>
    <x v="2"/>
    <n v="195"/>
    <s v="Prijs wijkt af"/>
    <s v="Nvt"/>
    <n v="195"/>
    <n v="195"/>
    <n v="195"/>
  </r>
  <r>
    <x v="7"/>
    <x v="49"/>
    <x v="257"/>
    <n v="3"/>
    <n v="39.65"/>
    <n v="118.95"/>
    <n v="101.11"/>
    <n v="15"/>
    <x v="1"/>
    <s v=""/>
    <s v=""/>
    <s v="Ja"/>
    <n v="39.65"/>
    <n v="118.94999999999999"/>
    <n v="101.10749999999999"/>
  </r>
  <r>
    <x v="7"/>
    <x v="17"/>
    <x v="16"/>
    <n v="4"/>
    <n v="93.45"/>
    <n v="373.8"/>
    <n v="317.73"/>
    <n v="15"/>
    <x v="1"/>
    <s v=""/>
    <s v=""/>
    <s v="Ja"/>
    <n v="93.45"/>
    <n v="373.8"/>
    <n v="317.73"/>
  </r>
  <r>
    <x v="7"/>
    <x v="211"/>
    <x v="237"/>
    <n v="2"/>
    <n v="386.25"/>
    <n v="772.5"/>
    <n v="656.62"/>
    <n v="15"/>
    <x v="0"/>
    <n v="386.25"/>
    <s v="Prijs gelijk"/>
    <s v="Ja"/>
    <n v="386.25"/>
    <n v="772.5"/>
    <n v="656.625"/>
  </r>
  <r>
    <x v="7"/>
    <x v="64"/>
    <x v="67"/>
    <n v="4"/>
    <n v="77.25"/>
    <n v="309"/>
    <n v="262.64999999999998"/>
    <n v="15"/>
    <x v="1"/>
    <s v=""/>
    <s v=""/>
    <s v="Ja"/>
    <n v="77.25"/>
    <n v="309"/>
    <n v="262.64999999999998"/>
  </r>
  <r>
    <x v="7"/>
    <x v="206"/>
    <x v="235"/>
    <n v="1"/>
    <n v="103.75"/>
    <n v="103.75"/>
    <n v="88.19"/>
    <n v="15"/>
    <x v="0"/>
    <n v="106.8625"/>
    <s v="Prijs wijkt af"/>
    <s v="Ja"/>
    <n v="106.8625"/>
    <n v="106.8625"/>
    <n v="90.833124999999995"/>
  </r>
  <r>
    <x v="7"/>
    <x v="49"/>
    <x v="52"/>
    <n v="2"/>
    <n v="39.65"/>
    <n v="79.3"/>
    <n v="67.400000000000006"/>
    <n v="15"/>
    <x v="1"/>
    <s v=""/>
    <s v=""/>
    <s v="Ja"/>
    <n v="39.65"/>
    <n v="79.3"/>
    <n v="67.405000000000001"/>
  </r>
  <r>
    <x v="7"/>
    <x v="49"/>
    <x v="52"/>
    <n v="1"/>
    <n v="39.65"/>
    <n v="39.65"/>
    <n v="33.700000000000003"/>
    <n v="15"/>
    <x v="1"/>
    <s v=""/>
    <s v=""/>
    <s v="Ja"/>
    <n v="39.65"/>
    <n v="39.65"/>
    <n v="33.702500000000001"/>
  </r>
  <r>
    <x v="7"/>
    <x v="225"/>
    <x v="258"/>
    <n v="16"/>
    <n v="2.2999999999999998"/>
    <n v="36.799999999999997"/>
    <n v="36.799999999999997"/>
    <n v="0"/>
    <x v="1"/>
    <s v=""/>
    <s v=""/>
    <s v="Nvt"/>
    <n v="2.2999999999999998"/>
    <n v="36.799999999999997"/>
    <n v="36.799999999999997"/>
  </r>
  <r>
    <x v="7"/>
    <x v="206"/>
    <x v="235"/>
    <n v="3"/>
    <n v="103.75"/>
    <n v="311.25"/>
    <n v="264.56"/>
    <n v="15"/>
    <x v="0"/>
    <n v="106.8625"/>
    <s v="Prijs wijkt af"/>
    <s v="Ja"/>
    <n v="106.8625"/>
    <n v="320.58749999999998"/>
    <n v="272.49937499999999"/>
  </r>
  <r>
    <x v="7"/>
    <x v="49"/>
    <x v="52"/>
    <n v="12"/>
    <n v="39.65"/>
    <n v="475.8"/>
    <n v="404.43"/>
    <n v="15"/>
    <x v="1"/>
    <s v=""/>
    <s v=""/>
    <s v="Ja"/>
    <n v="39.65"/>
    <n v="475.79999999999995"/>
    <n v="404.42999999999995"/>
  </r>
  <r>
    <x v="7"/>
    <x v="49"/>
    <x v="52"/>
    <n v="1"/>
    <n v="39.65"/>
    <n v="39.65"/>
    <n v="33.700000000000003"/>
    <n v="15"/>
    <x v="1"/>
    <s v=""/>
    <s v=""/>
    <s v="Ja"/>
    <n v="39.65"/>
    <n v="39.65"/>
    <n v="33.702500000000001"/>
  </r>
  <r>
    <x v="7"/>
    <x v="188"/>
    <x v="212"/>
    <n v="4"/>
    <n v="11"/>
    <n v="44"/>
    <n v="37.4"/>
    <n v="15"/>
    <x v="1"/>
    <s v=""/>
    <s v=""/>
    <s v="Ja"/>
    <n v="11"/>
    <n v="44"/>
    <n v="37.4"/>
  </r>
  <r>
    <x v="7"/>
    <x v="225"/>
    <x v="259"/>
    <n v="2"/>
    <n v="21.8"/>
    <n v="43.6"/>
    <n v="37.06"/>
    <n v="15"/>
    <x v="1"/>
    <s v=""/>
    <s v=""/>
    <s v="Ja"/>
    <n v="21.8"/>
    <n v="43.6"/>
    <n v="37.06"/>
  </r>
  <r>
    <x v="7"/>
    <x v="54"/>
    <x v="57"/>
    <n v="2"/>
    <n v="32.96"/>
    <n v="65.92"/>
    <n v="56.03"/>
    <n v="15"/>
    <x v="1"/>
    <s v=""/>
    <s v=""/>
    <s v="Ja"/>
    <n v="32.96"/>
    <n v="65.92"/>
    <n v="56.031999999999996"/>
  </r>
  <r>
    <x v="7"/>
    <x v="207"/>
    <x v="231"/>
    <n v="2"/>
    <n v="458.35"/>
    <n v="916.7"/>
    <n v="779.19"/>
    <n v="15"/>
    <x v="0"/>
    <n v="458.35"/>
    <s v="Prijs gelijk"/>
    <s v="Ja"/>
    <n v="458.35"/>
    <n v="916.7"/>
    <n v="779.19500000000005"/>
  </r>
  <r>
    <x v="7"/>
    <x v="49"/>
    <x v="52"/>
    <n v="1"/>
    <n v="39.65"/>
    <n v="39.65"/>
    <n v="33.700000000000003"/>
    <n v="15"/>
    <x v="1"/>
    <s v=""/>
    <s v=""/>
    <s v="Ja"/>
    <n v="39.65"/>
    <n v="39.65"/>
    <n v="33.702500000000001"/>
  </r>
  <r>
    <x v="8"/>
    <x v="34"/>
    <x v="37"/>
    <n v="1"/>
    <n v="377.11"/>
    <n v="377.11"/>
    <n v="282.83"/>
    <n v="25"/>
    <x v="0"/>
    <n v="298.7"/>
    <s v="Prijs wijkt af"/>
    <s v="Ja"/>
    <n v="298.7"/>
    <n v="298.7"/>
    <n v="224.02500000000001"/>
  </r>
  <r>
    <x v="8"/>
    <x v="58"/>
    <x v="61"/>
    <n v="1"/>
    <n v="82.4"/>
    <n v="82.4"/>
    <n v="61.8"/>
    <n v="25"/>
    <x v="1"/>
    <s v=""/>
    <s v=""/>
    <s v="Ja"/>
    <n v="82.4"/>
    <n v="82.4"/>
    <n v="61.8"/>
  </r>
  <r>
    <x v="8"/>
    <x v="31"/>
    <x v="225"/>
    <n v="1"/>
    <n v="164.8"/>
    <n v="164.8"/>
    <n v="123.6"/>
    <n v="25"/>
    <x v="0"/>
    <n v="106.8625"/>
    <s v="Prijs wijkt af"/>
    <s v="Nee"/>
    <n v="106.8625"/>
    <n v="106.8625"/>
    <n v="106.8625"/>
  </r>
  <r>
    <x v="8"/>
    <x v="31"/>
    <x v="225"/>
    <n v="1"/>
    <n v="164.8"/>
    <n v="164.8"/>
    <n v="123.6"/>
    <n v="25"/>
    <x v="0"/>
    <n v="106.8625"/>
    <s v="Prijs wijkt af"/>
    <s v="Nee"/>
    <n v="106.8625"/>
    <n v="106.8625"/>
    <n v="106.8625"/>
  </r>
  <r>
    <x v="8"/>
    <x v="31"/>
    <x v="225"/>
    <n v="3"/>
    <n v="164.8"/>
    <n v="494.4"/>
    <n v="370.8"/>
    <n v="25"/>
    <x v="0"/>
    <n v="106.8625"/>
    <s v="Prijs wijkt af"/>
    <s v="Nee"/>
    <n v="106.8625"/>
    <n v="320.58749999999998"/>
    <n v="320.58749999999998"/>
  </r>
  <r>
    <x v="8"/>
    <x v="31"/>
    <x v="225"/>
    <n v="1"/>
    <n v="164.8"/>
    <n v="164.8"/>
    <n v="123.6"/>
    <n v="25"/>
    <x v="0"/>
    <n v="106.8625"/>
    <s v="Prijs wijkt af"/>
    <s v="Nee"/>
    <n v="106.8625"/>
    <n v="106.8625"/>
    <n v="106.8625"/>
  </r>
  <r>
    <x v="8"/>
    <x v="226"/>
    <x v="260"/>
    <n v="1"/>
    <n v="1655.72"/>
    <n v="1655.72"/>
    <n v="1241.79"/>
    <n v="25"/>
    <x v="0"/>
    <n v="1100"/>
    <s v="Prijs wijkt af"/>
    <s v="Nee"/>
    <n v="1100"/>
    <n v="1100"/>
    <n v="1100"/>
  </r>
  <r>
    <x v="8"/>
    <x v="31"/>
    <x v="225"/>
    <n v="1"/>
    <n v="164.8"/>
    <n v="164.8"/>
    <n v="123.6"/>
    <n v="25"/>
    <x v="0"/>
    <n v="106.8625"/>
    <s v="Prijs wijkt af"/>
    <s v="Nee"/>
    <n v="106.8625"/>
    <n v="106.8625"/>
    <n v="106.8625"/>
  </r>
  <r>
    <x v="8"/>
    <x v="34"/>
    <x v="37"/>
    <n v="1"/>
    <n v="377.11"/>
    <n v="377.11"/>
    <n v="282.83"/>
    <n v="25"/>
    <x v="0"/>
    <n v="298.7"/>
    <s v="Prijs wijkt af"/>
    <s v="Ja"/>
    <n v="298.7"/>
    <n v="298.7"/>
    <n v="224.02500000000001"/>
  </r>
  <r>
    <x v="8"/>
    <x v="58"/>
    <x v="61"/>
    <n v="1"/>
    <n v="82.4"/>
    <n v="82.4"/>
    <n v="61.8"/>
    <n v="25"/>
    <x v="1"/>
    <s v=""/>
    <s v=""/>
    <s v="Ja"/>
    <n v="82.4"/>
    <n v="82.4"/>
    <n v="61.8"/>
  </r>
  <r>
    <x v="8"/>
    <x v="227"/>
    <x v="261"/>
    <n v="1"/>
    <n v="632.59"/>
    <n v="632.59"/>
    <n v="474.44"/>
    <n v="25"/>
    <x v="0"/>
    <n v="458.35"/>
    <s v="Prijs wijkt af"/>
    <s v="Nee"/>
    <n v="458.35"/>
    <n v="458.35"/>
    <n v="458.35"/>
  </r>
  <r>
    <x v="8"/>
    <x v="31"/>
    <x v="34"/>
    <n v="2"/>
    <n v="164.8"/>
    <n v="329.6"/>
    <n v="247.2"/>
    <n v="25"/>
    <x v="0"/>
    <n v="106.8625"/>
    <s v="Prijs wijkt af"/>
    <s v="Nee"/>
    <n v="106.8625"/>
    <n v="213.72499999999999"/>
    <n v="213.72499999999999"/>
  </r>
  <r>
    <x v="8"/>
    <x v="31"/>
    <x v="34"/>
    <n v="2"/>
    <n v="164.8"/>
    <n v="329.6"/>
    <n v="247.2"/>
    <n v="25"/>
    <x v="0"/>
    <n v="106.8625"/>
    <s v="Prijs wijkt af"/>
    <s v="Nee"/>
    <n v="106.8625"/>
    <n v="213.72499999999999"/>
    <n v="213.72499999999999"/>
  </r>
  <r>
    <x v="8"/>
    <x v="31"/>
    <x v="34"/>
    <n v="1"/>
    <n v="164.8"/>
    <n v="164.8"/>
    <n v="123.6"/>
    <n v="25"/>
    <x v="0"/>
    <n v="106.8625"/>
    <s v="Prijs wijkt af"/>
    <s v="Nee"/>
    <n v="106.8625"/>
    <n v="106.8625"/>
    <n v="106.8625"/>
  </r>
  <r>
    <x v="8"/>
    <x v="31"/>
    <x v="34"/>
    <n v="1"/>
    <n v="164.8"/>
    <n v="164.8"/>
    <n v="123.6"/>
    <n v="25"/>
    <x v="0"/>
    <n v="106.8625"/>
    <s v="Prijs wijkt af"/>
    <s v="Nee"/>
    <n v="106.8625"/>
    <n v="106.8625"/>
    <n v="106.8625"/>
  </r>
  <r>
    <x v="8"/>
    <x v="33"/>
    <x v="36"/>
    <n v="2"/>
    <n v="831.24"/>
    <n v="1662.48"/>
    <n v="1080.6099999999999"/>
    <n v="35"/>
    <x v="0"/>
    <n v="585"/>
    <s v="Prijs wijkt af"/>
    <s v="Ja"/>
    <n v="585"/>
    <n v="1170"/>
    <n v="760.5"/>
  </r>
  <r>
    <x v="8"/>
    <x v="56"/>
    <x v="59"/>
    <n v="2"/>
    <n v="120"/>
    <n v="240"/>
    <n v="156"/>
    <n v="35"/>
    <x v="1"/>
    <s v=""/>
    <s v=""/>
    <s v="Ja"/>
    <n v="120"/>
    <n v="240"/>
    <n v="156"/>
  </r>
  <r>
    <x v="8"/>
    <x v="31"/>
    <x v="34"/>
    <n v="2"/>
    <n v="164.8"/>
    <n v="329.6"/>
    <n v="247.2"/>
    <n v="25"/>
    <x v="0"/>
    <n v="106.8625"/>
    <s v="Prijs wijkt af"/>
    <s v="Nee"/>
    <n v="106.8625"/>
    <n v="213.72499999999999"/>
    <n v="213.72499999999999"/>
  </r>
  <r>
    <x v="8"/>
    <x v="31"/>
    <x v="34"/>
    <n v="1"/>
    <n v="164.8"/>
    <n v="164.8"/>
    <n v="123.6"/>
    <n v="25"/>
    <x v="0"/>
    <n v="106.8625"/>
    <s v="Prijs wijkt af"/>
    <s v="Nee"/>
    <n v="106.8625"/>
    <n v="106.8625"/>
    <n v="106.8625"/>
  </r>
  <r>
    <x v="8"/>
    <x v="226"/>
    <x v="260"/>
    <n v="3"/>
    <n v="1655.72"/>
    <n v="4967.16"/>
    <n v="3725.37"/>
    <n v="25"/>
    <x v="0"/>
    <n v="1100"/>
    <s v="Prijs wijkt af"/>
    <s v="Nee"/>
    <n v="1100"/>
    <n v="3300"/>
    <n v="3300"/>
  </r>
  <r>
    <x v="8"/>
    <x v="32"/>
    <x v="35"/>
    <n v="2"/>
    <n v="516.92999999999995"/>
    <n v="1033.8599999999999"/>
    <n v="775.39"/>
    <n v="25"/>
    <x v="0"/>
    <n v="386.25"/>
    <s v="Prijs wijkt af"/>
    <s v="Nee"/>
    <n v="386.25"/>
    <n v="772.5"/>
    <n v="772.5"/>
  </r>
  <r>
    <x v="8"/>
    <x v="226"/>
    <x v="260"/>
    <n v="1"/>
    <n v="1655.72"/>
    <n v="1655.72"/>
    <n v="1241.79"/>
    <n v="25"/>
    <x v="0"/>
    <n v="1100"/>
    <s v="Prijs wijkt af"/>
    <s v="Nee"/>
    <n v="1100"/>
    <n v="1100"/>
    <n v="1100"/>
  </r>
  <r>
    <x v="8"/>
    <x v="31"/>
    <x v="34"/>
    <n v="1"/>
    <n v="164.8"/>
    <n v="164.8"/>
    <n v="123.6"/>
    <n v="25"/>
    <x v="0"/>
    <n v="106.8625"/>
    <s v="Prijs wijkt af"/>
    <s v="Nee"/>
    <n v="106.8625"/>
    <n v="106.8625"/>
    <n v="106.8625"/>
  </r>
  <r>
    <x v="8"/>
    <x v="31"/>
    <x v="34"/>
    <n v="1"/>
    <n v="164.8"/>
    <n v="164.8"/>
    <n v="123.6"/>
    <n v="25"/>
    <x v="0"/>
    <n v="106.8625"/>
    <s v="Prijs wijkt af"/>
    <s v="Nee"/>
    <n v="106.8625"/>
    <n v="106.8625"/>
    <n v="106.8625"/>
  </r>
  <r>
    <x v="8"/>
    <x v="228"/>
    <x v="262"/>
    <n v="1"/>
    <n v="1025.92"/>
    <n v="1025.92"/>
    <n v="769.44"/>
    <n v="25"/>
    <x v="0"/>
    <n v="700"/>
    <s v="Prijs wijkt af"/>
    <s v="Nee"/>
    <n v="700"/>
    <n v="700"/>
    <n v="700"/>
  </r>
  <r>
    <x v="8"/>
    <x v="214"/>
    <x v="263"/>
    <n v="24"/>
    <n v="-6.3"/>
    <n v="-151.19999999999999"/>
    <n v="-151.19999999999999"/>
    <n v="0"/>
    <x v="1"/>
    <s v=""/>
    <s v=""/>
    <s v="Nvt"/>
    <n v="-6.3"/>
    <n v="-151.19999999999999"/>
    <n v="-151.19999999999999"/>
  </r>
  <r>
    <x v="8"/>
    <x v="214"/>
    <x v="264"/>
    <n v="12"/>
    <n v="-5.4"/>
    <n v="-64.8"/>
    <n v="-64.8"/>
    <n v="0"/>
    <x v="1"/>
    <s v=""/>
    <s v=""/>
    <s v="Nvt"/>
    <n v="-5.4"/>
    <n v="-64.800000000000011"/>
    <n v="-64.800000000000011"/>
  </r>
  <r>
    <x v="8"/>
    <x v="229"/>
    <x v="265"/>
    <n v="1"/>
    <n v="495.38"/>
    <n v="495.38"/>
    <n v="396.3"/>
    <n v="20"/>
    <x v="0"/>
    <n v="417.15"/>
    <s v="Prijs wijkt af"/>
    <s v="Ja"/>
    <n v="417.15"/>
    <n v="417.15"/>
    <n v="333.72"/>
  </r>
  <r>
    <x v="8"/>
    <x v="48"/>
    <x v="51"/>
    <n v="5"/>
    <n v="12.75"/>
    <n v="63.75"/>
    <n v="63.75"/>
    <n v="0"/>
    <x v="1"/>
    <s v=""/>
    <s v=""/>
    <s v="Nvt"/>
    <n v="12.75"/>
    <n v="63.75"/>
    <n v="63.75"/>
  </r>
  <r>
    <x v="8"/>
    <x v="34"/>
    <x v="37"/>
    <n v="1"/>
    <n v="377.11"/>
    <n v="377.11"/>
    <n v="301.69"/>
    <n v="20"/>
    <x v="0"/>
    <n v="298.7"/>
    <s v="Prijs wijkt af"/>
    <s v="Nee"/>
    <n v="298.7"/>
    <n v="298.7"/>
    <n v="298.7"/>
  </r>
  <r>
    <x v="8"/>
    <x v="31"/>
    <x v="34"/>
    <n v="2"/>
    <n v="164.8"/>
    <n v="329.6"/>
    <n v="263.68"/>
    <n v="20"/>
    <x v="0"/>
    <n v="106.8625"/>
    <s v="Prijs wijkt af"/>
    <s v="Nee"/>
    <n v="106.8625"/>
    <n v="213.72499999999999"/>
    <n v="213.72499999999999"/>
  </r>
  <r>
    <x v="8"/>
    <x v="48"/>
    <x v="51"/>
    <n v="1"/>
    <n v="12.75"/>
    <n v="12.75"/>
    <n v="12.75"/>
    <n v="0"/>
    <x v="1"/>
    <s v=""/>
    <s v=""/>
    <s v="Nvt"/>
    <n v="12.75"/>
    <n v="12.75"/>
    <n v="12.75"/>
  </r>
  <r>
    <x v="8"/>
    <x v="31"/>
    <x v="34"/>
    <n v="3"/>
    <n v="164.8"/>
    <n v="494.4"/>
    <n v="395.52"/>
    <n v="20"/>
    <x v="0"/>
    <n v="106.8625"/>
    <s v="Prijs wijkt af"/>
    <s v="Nee"/>
    <n v="106.8625"/>
    <n v="320.58749999999998"/>
    <n v="320.58749999999998"/>
  </r>
  <r>
    <x v="8"/>
    <x v="31"/>
    <x v="34"/>
    <n v="1"/>
    <n v="164.8"/>
    <n v="164.8"/>
    <n v="131.84"/>
    <n v="20"/>
    <x v="0"/>
    <n v="106.8625"/>
    <s v="Prijs wijkt af"/>
    <s v="Nee"/>
    <n v="106.8625"/>
    <n v="106.8625"/>
    <n v="106.8625"/>
  </r>
  <r>
    <x v="8"/>
    <x v="229"/>
    <x v="265"/>
    <n v="1"/>
    <n v="495.38"/>
    <n v="495.38"/>
    <n v="396.3"/>
    <n v="20"/>
    <x v="0"/>
    <n v="417.15"/>
    <s v="Prijs wijkt af"/>
    <s v="Ja"/>
    <n v="417.15"/>
    <n v="417.15"/>
    <n v="333.72"/>
  </r>
  <r>
    <x v="8"/>
    <x v="48"/>
    <x v="51"/>
    <n v="4"/>
    <n v="12.75"/>
    <n v="51"/>
    <n v="51"/>
    <n v="0"/>
    <x v="1"/>
    <s v=""/>
    <s v=""/>
    <s v="Nvt"/>
    <n v="12.75"/>
    <n v="51"/>
    <n v="51"/>
  </r>
  <r>
    <x v="8"/>
    <x v="227"/>
    <x v="261"/>
    <n v="1"/>
    <n v="632.59"/>
    <n v="632.59"/>
    <n v="506.07"/>
    <n v="20"/>
    <x v="0"/>
    <n v="458.35"/>
    <s v="Prijs wijkt af"/>
    <s v="Nee"/>
    <n v="458.35"/>
    <n v="458.35"/>
    <n v="458.35"/>
  </r>
  <r>
    <x v="8"/>
    <x v="31"/>
    <x v="34"/>
    <n v="1"/>
    <n v="164.8"/>
    <n v="164.8"/>
    <n v="131.84"/>
    <n v="20"/>
    <x v="0"/>
    <n v="106.8625"/>
    <s v="Prijs wijkt af"/>
    <s v="Nee"/>
    <n v="106.8625"/>
    <n v="106.8625"/>
    <n v="106.8625"/>
  </r>
  <r>
    <x v="8"/>
    <x v="48"/>
    <x v="51"/>
    <n v="1"/>
    <n v="12.75"/>
    <n v="12.75"/>
    <n v="12.75"/>
    <n v="0"/>
    <x v="1"/>
    <s v=""/>
    <s v=""/>
    <s v="Nvt"/>
    <n v="12.75"/>
    <n v="12.75"/>
    <n v="12.75"/>
  </r>
  <r>
    <x v="8"/>
    <x v="227"/>
    <x v="261"/>
    <n v="1"/>
    <n v="632.59"/>
    <n v="632.59"/>
    <n v="506.07"/>
    <n v="20"/>
    <x v="0"/>
    <n v="458.35"/>
    <s v="Prijs wijkt af"/>
    <s v="Nee"/>
    <n v="458.35"/>
    <n v="458.35"/>
    <n v="458.35"/>
  </r>
  <r>
    <x v="8"/>
    <x v="31"/>
    <x v="34"/>
    <n v="1"/>
    <n v="164.8"/>
    <n v="164.8"/>
    <n v="131.84"/>
    <n v="20"/>
    <x v="0"/>
    <n v="106.8625"/>
    <s v="Prijs wijkt af"/>
    <s v="Nee"/>
    <n v="106.8625"/>
    <n v="106.8625"/>
    <n v="106.8625"/>
  </r>
  <r>
    <x v="8"/>
    <x v="219"/>
    <x v="249"/>
    <n v="1"/>
    <n v="721"/>
    <n v="721"/>
    <n v="721"/>
    <n v="0"/>
    <x v="0"/>
    <n v="700"/>
    <s v="Prijs wijkt af"/>
    <s v="Nvt"/>
    <n v="700"/>
    <n v="700"/>
    <n v="700"/>
  </r>
  <r>
    <x v="8"/>
    <x v="207"/>
    <x v="231"/>
    <n v="1"/>
    <n v="458.35"/>
    <n v="458.35"/>
    <n v="458.35"/>
    <n v="0"/>
    <x v="0"/>
    <n v="458.35"/>
    <s v="Prijs gelijk"/>
    <s v="Nvt"/>
    <n v="458.35"/>
    <n v="458.35"/>
    <n v="458.35"/>
  </r>
  <r>
    <x v="8"/>
    <x v="228"/>
    <x v="262"/>
    <n v="1"/>
    <n v="1025.92"/>
    <n v="1025.92"/>
    <n v="820.74"/>
    <n v="20"/>
    <x v="0"/>
    <n v="700"/>
    <s v="Prijs wijkt af"/>
    <s v="Nee"/>
    <n v="700"/>
    <n v="700"/>
    <n v="700"/>
  </r>
  <r>
    <x v="8"/>
    <x v="64"/>
    <x v="67"/>
    <n v="4"/>
    <n v="77.25"/>
    <n v="309"/>
    <n v="231.75"/>
    <n v="25"/>
    <x v="1"/>
    <s v=""/>
    <s v=""/>
    <s v="Ja"/>
    <n v="77.25"/>
    <n v="309"/>
    <n v="231.75"/>
  </r>
  <r>
    <x v="8"/>
    <x v="230"/>
    <x v="266"/>
    <n v="6"/>
    <n v="154.5"/>
    <n v="927"/>
    <n v="741.6"/>
    <n v="20"/>
    <x v="0"/>
    <n v="106.8625"/>
    <s v="Prijs wijkt af"/>
    <s v="Nee"/>
    <n v="106.8625"/>
    <n v="641.17499999999995"/>
    <n v="641.1749999999999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00">
  <r>
    <x v="0"/>
    <x v="0"/>
    <x v="0"/>
    <n v="2"/>
    <n v="154.5"/>
    <n v="309"/>
    <n v="278.10000000000002"/>
    <n v="10"/>
    <x v="0"/>
    <n v="106.8625"/>
    <s v="Prijs wijkt af"/>
    <m/>
    <s v="Stuksprijs"/>
    <n v="154.5"/>
    <n v="309"/>
    <n v="278.10000000000002"/>
  </r>
  <r>
    <x v="0"/>
    <x v="0"/>
    <x v="0"/>
    <n v="1"/>
    <n v="154.5"/>
    <n v="154.5"/>
    <n v="139.05000000000001"/>
    <n v="10"/>
    <x v="0"/>
    <n v="106.8625"/>
    <s v="Prijs wijkt af"/>
    <m/>
    <s v="Stuksprijs"/>
    <n v="154.5"/>
    <n v="154.5"/>
    <n v="139.05000000000001"/>
  </r>
  <r>
    <x v="1"/>
    <x v="1"/>
    <x v="1"/>
    <n v="34"/>
    <n v="113.3"/>
    <n v="3852.2"/>
    <n v="2696.54"/>
    <n v="30"/>
    <x v="1"/>
    <s v=""/>
    <s v=""/>
    <m/>
    <m/>
    <n v="113.3"/>
    <n v="3852.2"/>
    <n v="2696.54"/>
  </r>
  <r>
    <x v="1"/>
    <x v="2"/>
    <x v="2"/>
    <n v="5"/>
    <n v="88.07"/>
    <n v="440.35"/>
    <n v="308.24"/>
    <n v="30"/>
    <x v="1"/>
    <s v=""/>
    <s v=""/>
    <m/>
    <m/>
    <n v="88.07"/>
    <n v="440.35"/>
    <n v="308.24"/>
  </r>
  <r>
    <x v="1"/>
    <x v="3"/>
    <x v="3"/>
    <n v="1"/>
    <n v="35.020000000000003"/>
    <n v="35.020000000000003"/>
    <n v="24.51"/>
    <n v="30"/>
    <x v="1"/>
    <s v=""/>
    <s v=""/>
    <m/>
    <m/>
    <n v="35.020000000000003"/>
    <n v="35.020000000000003"/>
    <n v="24.51"/>
  </r>
  <r>
    <x v="1"/>
    <x v="4"/>
    <x v="4"/>
    <n v="3"/>
    <n v="69.78"/>
    <n v="209.34"/>
    <n v="146.54"/>
    <n v="30"/>
    <x v="1"/>
    <s v=""/>
    <s v=""/>
    <m/>
    <m/>
    <n v="69.78"/>
    <n v="209.34"/>
    <n v="146.54"/>
  </r>
  <r>
    <x v="1"/>
    <x v="5"/>
    <x v="5"/>
    <n v="1"/>
    <n v="69.78"/>
    <n v="69.78"/>
    <n v="48.85"/>
    <n v="30"/>
    <x v="1"/>
    <s v=""/>
    <s v=""/>
    <m/>
    <m/>
    <n v="69.78"/>
    <n v="69.78"/>
    <n v="48.85"/>
  </r>
  <r>
    <x v="1"/>
    <x v="6"/>
    <x v="6"/>
    <n v="13"/>
    <n v="303.85000000000002"/>
    <n v="3950.05"/>
    <n v="2765.03"/>
    <n v="30"/>
    <x v="2"/>
    <n v="295"/>
    <s v="Prijs wijkt af"/>
    <m/>
    <s v="Artikelprijs"/>
    <n v="295"/>
    <n v="3835"/>
    <n v="2684.5"/>
  </r>
  <r>
    <x v="1"/>
    <x v="7"/>
    <x v="7"/>
    <n v="20"/>
    <n v="285"/>
    <n v="5700"/>
    <n v="4275"/>
    <n v="25"/>
    <x v="1"/>
    <s v=""/>
    <s v=""/>
    <m/>
    <m/>
    <n v="285"/>
    <n v="5700"/>
    <n v="4275"/>
  </r>
  <r>
    <x v="1"/>
    <x v="6"/>
    <x v="6"/>
    <n v="4"/>
    <n v="303.85000000000002"/>
    <n v="1215.4000000000001"/>
    <n v="850.78"/>
    <n v="30"/>
    <x v="2"/>
    <n v="295"/>
    <s v="Prijs wijkt af"/>
    <m/>
    <s v="Artikelprijs"/>
    <n v="295"/>
    <n v="1180"/>
    <n v="826"/>
  </r>
  <r>
    <x v="1"/>
    <x v="1"/>
    <x v="1"/>
    <n v="20"/>
    <n v="113.3"/>
    <n v="2266"/>
    <n v="1586.2"/>
    <n v="30"/>
    <x v="1"/>
    <s v=""/>
    <s v=""/>
    <m/>
    <m/>
    <n v="113.3"/>
    <n v="2266"/>
    <n v="1586.2"/>
  </r>
  <r>
    <x v="1"/>
    <x v="2"/>
    <x v="2"/>
    <n v="2"/>
    <n v="88.07"/>
    <n v="176.14"/>
    <n v="123.3"/>
    <n v="30"/>
    <x v="1"/>
    <s v=""/>
    <s v=""/>
    <m/>
    <m/>
    <n v="88.07"/>
    <n v="176.14"/>
    <n v="123.3"/>
  </r>
  <r>
    <x v="1"/>
    <x v="6"/>
    <x v="6"/>
    <n v="8"/>
    <n v="303.85000000000002"/>
    <n v="2430.8000000000002"/>
    <n v="1701.56"/>
    <n v="30"/>
    <x v="2"/>
    <n v="295"/>
    <s v="Prijs wijkt af"/>
    <m/>
    <s v="Artikelprijs"/>
    <n v="295"/>
    <n v="2360"/>
    <n v="1652"/>
  </r>
  <r>
    <x v="1"/>
    <x v="8"/>
    <x v="8"/>
    <n v="25"/>
    <n v="91"/>
    <n v="2275"/>
    <n v="1592.5"/>
    <n v="30"/>
    <x v="1"/>
    <s v=""/>
    <s v=""/>
    <m/>
    <m/>
    <n v="91"/>
    <n v="2275"/>
    <n v="1592.5"/>
  </r>
  <r>
    <x v="1"/>
    <x v="8"/>
    <x v="9"/>
    <n v="4"/>
    <n v="65"/>
    <n v="260"/>
    <n v="182"/>
    <n v="30"/>
    <x v="1"/>
    <s v=""/>
    <s v=""/>
    <m/>
    <m/>
    <n v="65"/>
    <n v="260"/>
    <n v="182"/>
  </r>
  <r>
    <x v="1"/>
    <x v="9"/>
    <x v="10"/>
    <n v="2"/>
    <n v="228"/>
    <n v="456"/>
    <n v="456"/>
    <n v="0"/>
    <x v="1"/>
    <s v=""/>
    <s v=""/>
    <m/>
    <m/>
    <n v="228"/>
    <n v="456"/>
    <n v="456"/>
  </r>
  <r>
    <x v="1"/>
    <x v="1"/>
    <x v="1"/>
    <n v="33"/>
    <n v="113.3"/>
    <n v="3738.9"/>
    <n v="2617.23"/>
    <n v="30"/>
    <x v="1"/>
    <s v=""/>
    <s v=""/>
    <m/>
    <m/>
    <n v="113.3"/>
    <n v="3738.9"/>
    <n v="2617.23"/>
  </r>
  <r>
    <x v="1"/>
    <x v="2"/>
    <x v="2"/>
    <n v="5"/>
    <n v="88.07"/>
    <n v="440.35"/>
    <n v="308.24"/>
    <n v="30"/>
    <x v="1"/>
    <s v=""/>
    <s v=""/>
    <m/>
    <m/>
    <n v="88.07"/>
    <n v="440.35"/>
    <n v="308.24"/>
  </r>
  <r>
    <x v="1"/>
    <x v="10"/>
    <x v="11"/>
    <n v="2"/>
    <n v="52.79"/>
    <n v="105.58"/>
    <n v="73.91"/>
    <n v="30"/>
    <x v="1"/>
    <s v=""/>
    <s v=""/>
    <m/>
    <m/>
    <n v="52.79"/>
    <n v="105.58"/>
    <n v="73.91"/>
  </r>
  <r>
    <x v="1"/>
    <x v="3"/>
    <x v="3"/>
    <n v="1"/>
    <n v="35.020000000000003"/>
    <n v="35.020000000000003"/>
    <n v="24.51"/>
    <n v="30"/>
    <x v="1"/>
    <s v=""/>
    <s v=""/>
    <m/>
    <m/>
    <n v="35.020000000000003"/>
    <n v="35.020000000000003"/>
    <n v="24.51"/>
  </r>
  <r>
    <x v="1"/>
    <x v="11"/>
    <x v="12"/>
    <n v="1"/>
    <n v="35.020000000000003"/>
    <n v="35.020000000000003"/>
    <n v="24.51"/>
    <n v="30"/>
    <x v="1"/>
    <s v=""/>
    <s v=""/>
    <m/>
    <m/>
    <n v="35.020000000000003"/>
    <n v="35.020000000000003"/>
    <n v="24.51"/>
  </r>
  <r>
    <x v="1"/>
    <x v="4"/>
    <x v="4"/>
    <n v="4"/>
    <n v="69.78"/>
    <n v="279.12"/>
    <n v="195.38"/>
    <n v="30"/>
    <x v="1"/>
    <s v=""/>
    <s v=""/>
    <m/>
    <m/>
    <n v="69.78"/>
    <n v="279.12"/>
    <n v="195.38"/>
  </r>
  <r>
    <x v="1"/>
    <x v="5"/>
    <x v="5"/>
    <n v="1"/>
    <n v="69.78"/>
    <n v="69.78"/>
    <n v="48.85"/>
    <n v="30"/>
    <x v="1"/>
    <s v=""/>
    <s v=""/>
    <m/>
    <m/>
    <n v="69.78"/>
    <n v="69.78"/>
    <n v="48.85"/>
  </r>
  <r>
    <x v="1"/>
    <x v="6"/>
    <x v="6"/>
    <n v="13"/>
    <n v="303.85000000000002"/>
    <n v="3950.05"/>
    <n v="2765.03"/>
    <n v="30"/>
    <x v="2"/>
    <n v="295"/>
    <s v="Prijs wijkt af"/>
    <m/>
    <s v="Artikelprijs"/>
    <n v="295"/>
    <n v="3835"/>
    <n v="2684.5"/>
  </r>
  <r>
    <x v="1"/>
    <x v="7"/>
    <x v="7"/>
    <n v="20"/>
    <n v="285"/>
    <n v="5700"/>
    <n v="4275"/>
    <n v="25"/>
    <x v="1"/>
    <s v=""/>
    <s v=""/>
    <m/>
    <m/>
    <n v="285"/>
    <n v="5700"/>
    <n v="4275"/>
  </r>
  <r>
    <x v="1"/>
    <x v="1"/>
    <x v="1"/>
    <n v="49"/>
    <n v="113.3"/>
    <n v="5551.7"/>
    <n v="3886.19"/>
    <n v="30"/>
    <x v="1"/>
    <s v=""/>
    <s v=""/>
    <m/>
    <m/>
    <n v="113.3"/>
    <n v="5551.7"/>
    <n v="3886.19"/>
  </r>
  <r>
    <x v="1"/>
    <x v="2"/>
    <x v="2"/>
    <n v="2"/>
    <n v="88.07"/>
    <n v="176.14"/>
    <n v="123.3"/>
    <n v="30"/>
    <x v="1"/>
    <s v=""/>
    <s v=""/>
    <m/>
    <m/>
    <n v="88.07"/>
    <n v="176.14"/>
    <n v="123.3"/>
  </r>
  <r>
    <x v="1"/>
    <x v="12"/>
    <x v="13"/>
    <n v="2"/>
    <n v="29.75"/>
    <n v="59.5"/>
    <n v="41.65"/>
    <n v="30"/>
    <x v="1"/>
    <s v=""/>
    <s v=""/>
    <m/>
    <m/>
    <n v="29.75"/>
    <n v="59.5"/>
    <n v="41.65"/>
  </r>
  <r>
    <x v="1"/>
    <x v="11"/>
    <x v="12"/>
    <n v="3"/>
    <n v="35.020000000000003"/>
    <n v="105.06"/>
    <n v="73.540000000000006"/>
    <n v="30"/>
    <x v="1"/>
    <s v=""/>
    <s v=""/>
    <m/>
    <m/>
    <n v="35.020000000000003"/>
    <n v="105.06"/>
    <n v="73.540000000000006"/>
  </r>
  <r>
    <x v="1"/>
    <x v="4"/>
    <x v="4"/>
    <n v="2"/>
    <n v="69.78"/>
    <n v="139.56"/>
    <n v="97.69"/>
    <n v="30"/>
    <x v="1"/>
    <s v=""/>
    <s v=""/>
    <m/>
    <m/>
    <n v="69.78"/>
    <n v="139.56"/>
    <n v="97.69"/>
  </r>
  <r>
    <x v="1"/>
    <x v="13"/>
    <x v="14"/>
    <n v="4"/>
    <n v="69.78"/>
    <n v="279.12"/>
    <n v="195.38"/>
    <n v="30"/>
    <x v="1"/>
    <s v=""/>
    <s v=""/>
    <m/>
    <m/>
    <n v="69.78"/>
    <n v="279.12"/>
    <n v="195.38"/>
  </r>
  <r>
    <x v="1"/>
    <x v="14"/>
    <x v="15"/>
    <n v="4"/>
    <n v="8.65"/>
    <n v="0"/>
    <n v="0"/>
    <n v="30"/>
    <x v="1"/>
    <s v=""/>
    <s v=""/>
    <m/>
    <m/>
    <n v="8.65"/>
    <n v="0"/>
    <n v="0"/>
  </r>
  <r>
    <x v="1"/>
    <x v="6"/>
    <x v="6"/>
    <n v="18"/>
    <n v="303.85000000000002"/>
    <n v="5469.3"/>
    <n v="3828.51"/>
    <n v="30"/>
    <x v="2"/>
    <n v="295"/>
    <s v="Prijs wijkt af"/>
    <m/>
    <s v="Artikelprijs"/>
    <n v="295"/>
    <n v="5310"/>
    <n v="3717"/>
  </r>
  <r>
    <x v="1"/>
    <x v="7"/>
    <x v="16"/>
    <n v="24"/>
    <n v="225"/>
    <n v="5400"/>
    <n v="4050"/>
    <n v="25"/>
    <x v="1"/>
    <s v=""/>
    <s v=""/>
    <m/>
    <m/>
    <n v="225"/>
    <n v="5400"/>
    <n v="4050"/>
  </r>
  <r>
    <x v="1"/>
    <x v="7"/>
    <x v="17"/>
    <n v="12"/>
    <n v="605"/>
    <n v="7260"/>
    <n v="5445"/>
    <n v="25"/>
    <x v="1"/>
    <s v=""/>
    <s v=""/>
    <m/>
    <m/>
    <n v="605"/>
    <n v="7260"/>
    <n v="5445"/>
  </r>
  <r>
    <x v="1"/>
    <x v="15"/>
    <x v="18"/>
    <n v="1"/>
    <n v="1450"/>
    <n v="1450"/>
    <n v="1087.5"/>
    <n v="25"/>
    <x v="1"/>
    <s v=""/>
    <s v=""/>
    <m/>
    <m/>
    <n v="1450"/>
    <n v="1450"/>
    <n v="1087.5"/>
  </r>
  <r>
    <x v="1"/>
    <x v="6"/>
    <x v="6"/>
    <n v="4"/>
    <n v="303.85000000000002"/>
    <n v="1215.4000000000001"/>
    <n v="850.78"/>
    <n v="30"/>
    <x v="2"/>
    <n v="295"/>
    <s v="Prijs wijkt af"/>
    <m/>
    <s v="Artikelprijs"/>
    <n v="295"/>
    <n v="1180"/>
    <n v="826"/>
  </r>
  <r>
    <x v="1"/>
    <x v="6"/>
    <x v="6"/>
    <n v="3"/>
    <n v="303.85000000000002"/>
    <n v="911.55"/>
    <n v="638.08000000000004"/>
    <n v="30"/>
    <x v="2"/>
    <n v="295"/>
    <s v="Prijs wijkt af"/>
    <m/>
    <s v="Artikelprijs"/>
    <n v="295"/>
    <n v="885"/>
    <n v="619.5"/>
  </r>
  <r>
    <x v="1"/>
    <x v="10"/>
    <x v="11"/>
    <n v="1"/>
    <n v="52.79"/>
    <n v="52.79"/>
    <n v="36.950000000000003"/>
    <n v="30"/>
    <x v="1"/>
    <s v=""/>
    <s v=""/>
    <m/>
    <m/>
    <n v="52.79"/>
    <n v="52.79"/>
    <n v="36.950000000000003"/>
  </r>
  <r>
    <x v="1"/>
    <x v="1"/>
    <x v="1"/>
    <n v="5"/>
    <n v="113.3"/>
    <n v="566.5"/>
    <n v="396.55"/>
    <n v="30"/>
    <x v="1"/>
    <s v=""/>
    <s v=""/>
    <m/>
    <m/>
    <n v="113.3"/>
    <n v="566.5"/>
    <n v="396.55"/>
  </r>
  <r>
    <x v="1"/>
    <x v="1"/>
    <x v="1"/>
    <n v="3"/>
    <n v="113.3"/>
    <n v="339.9"/>
    <n v="237.93"/>
    <n v="30"/>
    <x v="1"/>
    <s v=""/>
    <s v=""/>
    <m/>
    <m/>
    <n v="113.3"/>
    <n v="339.9"/>
    <n v="237.93"/>
  </r>
  <r>
    <x v="1"/>
    <x v="16"/>
    <x v="19"/>
    <n v="1"/>
    <n v="200.85"/>
    <n v="200.85"/>
    <n v="140.59"/>
    <n v="30"/>
    <x v="2"/>
    <n v="195"/>
    <s v="Prijs wijkt af"/>
    <m/>
    <s v="Artikelprijs"/>
    <n v="195"/>
    <n v="195"/>
    <n v="136.5"/>
  </r>
  <r>
    <x v="1"/>
    <x v="17"/>
    <x v="20"/>
    <n v="2"/>
    <n v="115"/>
    <n v="230"/>
    <n v="172.5"/>
    <n v="25"/>
    <x v="1"/>
    <s v=""/>
    <s v=""/>
    <m/>
    <m/>
    <n v="115"/>
    <n v="230"/>
    <n v="172.5"/>
  </r>
  <r>
    <x v="1"/>
    <x v="18"/>
    <x v="21"/>
    <n v="63"/>
    <n v="89.25"/>
    <n v="5622.75"/>
    <n v="3935.92"/>
    <n v="30"/>
    <x v="1"/>
    <s v=""/>
    <s v=""/>
    <m/>
    <m/>
    <n v="89.25"/>
    <n v="5622.75"/>
    <n v="3935.92"/>
  </r>
  <r>
    <x v="1"/>
    <x v="2"/>
    <x v="2"/>
    <n v="2"/>
    <n v="88.07"/>
    <n v="176.14"/>
    <n v="123.3"/>
    <n v="30"/>
    <x v="1"/>
    <s v=""/>
    <s v=""/>
    <m/>
    <m/>
    <n v="88.07"/>
    <n v="176.14"/>
    <n v="123.3"/>
  </r>
  <r>
    <x v="1"/>
    <x v="2"/>
    <x v="2"/>
    <n v="4"/>
    <n v="88.07"/>
    <n v="352.28"/>
    <n v="246.6"/>
    <n v="30"/>
    <x v="1"/>
    <s v=""/>
    <s v=""/>
    <m/>
    <m/>
    <n v="88.07"/>
    <n v="352.28"/>
    <n v="246.6"/>
  </r>
  <r>
    <x v="1"/>
    <x v="12"/>
    <x v="13"/>
    <n v="4"/>
    <n v="29.75"/>
    <n v="119"/>
    <n v="83.3"/>
    <n v="30"/>
    <x v="1"/>
    <s v=""/>
    <s v=""/>
    <m/>
    <m/>
    <n v="29.75"/>
    <n v="119"/>
    <n v="83.3"/>
  </r>
  <r>
    <x v="1"/>
    <x v="3"/>
    <x v="3"/>
    <n v="4"/>
    <n v="35.020000000000003"/>
    <n v="140.08000000000001"/>
    <n v="98.06"/>
    <n v="30"/>
    <x v="1"/>
    <s v=""/>
    <s v=""/>
    <m/>
    <m/>
    <n v="35.020000000000003"/>
    <n v="140.08000000000001"/>
    <n v="98.06"/>
  </r>
  <r>
    <x v="1"/>
    <x v="11"/>
    <x v="12"/>
    <n v="1"/>
    <n v="35.020000000000003"/>
    <n v="35.020000000000003"/>
    <n v="24.51"/>
    <n v="30"/>
    <x v="1"/>
    <s v=""/>
    <s v=""/>
    <m/>
    <m/>
    <n v="35.020000000000003"/>
    <n v="35.020000000000003"/>
    <n v="24.51"/>
  </r>
  <r>
    <x v="1"/>
    <x v="4"/>
    <x v="4"/>
    <n v="4"/>
    <n v="69.78"/>
    <n v="279.12"/>
    <n v="195.38"/>
    <n v="30"/>
    <x v="1"/>
    <s v=""/>
    <s v=""/>
    <m/>
    <m/>
    <n v="69.78"/>
    <n v="279.12"/>
    <n v="195.38"/>
  </r>
  <r>
    <x v="1"/>
    <x v="5"/>
    <x v="5"/>
    <n v="3"/>
    <n v="69.78"/>
    <n v="209.34"/>
    <n v="146.54"/>
    <n v="30"/>
    <x v="1"/>
    <s v=""/>
    <s v=""/>
    <m/>
    <m/>
    <n v="69.78"/>
    <n v="209.34"/>
    <n v="146.54"/>
  </r>
  <r>
    <x v="1"/>
    <x v="6"/>
    <x v="6"/>
    <n v="21"/>
    <n v="303.85000000000002"/>
    <n v="6380.85"/>
    <n v="4466.59"/>
    <n v="30"/>
    <x v="2"/>
    <n v="295"/>
    <s v="Prijs wijkt af"/>
    <m/>
    <s v="Artikelprijs"/>
    <n v="295"/>
    <n v="6195"/>
    <n v="4336.5"/>
  </r>
  <r>
    <x v="1"/>
    <x v="1"/>
    <x v="1"/>
    <n v="64"/>
    <n v="113.3"/>
    <n v="7251.2"/>
    <n v="5075.84"/>
    <n v="30"/>
    <x v="1"/>
    <s v=""/>
    <s v=""/>
    <m/>
    <m/>
    <n v="113.3"/>
    <n v="7251.2"/>
    <n v="5075.84"/>
  </r>
  <r>
    <x v="1"/>
    <x v="2"/>
    <x v="2"/>
    <n v="5"/>
    <n v="88.07"/>
    <n v="440.35"/>
    <n v="308.24"/>
    <n v="30"/>
    <x v="1"/>
    <s v=""/>
    <s v=""/>
    <m/>
    <m/>
    <n v="88.07"/>
    <n v="440.35"/>
    <n v="308.24"/>
  </r>
  <r>
    <x v="1"/>
    <x v="10"/>
    <x v="11"/>
    <n v="4"/>
    <n v="52.79"/>
    <n v="211.16"/>
    <n v="147.81"/>
    <n v="30"/>
    <x v="1"/>
    <s v=""/>
    <s v=""/>
    <m/>
    <m/>
    <n v="52.79"/>
    <n v="211.16"/>
    <n v="147.81"/>
  </r>
  <r>
    <x v="1"/>
    <x v="11"/>
    <x v="12"/>
    <n v="3"/>
    <n v="35.020000000000003"/>
    <n v="105.06"/>
    <n v="73.540000000000006"/>
    <n v="30"/>
    <x v="1"/>
    <s v=""/>
    <s v=""/>
    <m/>
    <m/>
    <n v="35.020000000000003"/>
    <n v="105.06"/>
    <n v="73.540000000000006"/>
  </r>
  <r>
    <x v="1"/>
    <x v="3"/>
    <x v="3"/>
    <n v="2"/>
    <n v="35.020000000000003"/>
    <n v="70.040000000000006"/>
    <n v="49.03"/>
    <n v="30"/>
    <x v="1"/>
    <s v=""/>
    <s v=""/>
    <m/>
    <m/>
    <n v="35.020000000000003"/>
    <n v="70.040000000000006"/>
    <n v="49.03"/>
  </r>
  <r>
    <x v="1"/>
    <x v="4"/>
    <x v="4"/>
    <n v="4"/>
    <n v="69.78"/>
    <n v="279.12"/>
    <n v="195.38"/>
    <n v="30"/>
    <x v="1"/>
    <s v=""/>
    <s v=""/>
    <m/>
    <m/>
    <n v="69.78"/>
    <n v="279.12"/>
    <n v="195.38"/>
  </r>
  <r>
    <x v="1"/>
    <x v="5"/>
    <x v="5"/>
    <n v="3"/>
    <n v="69.78"/>
    <n v="209.34"/>
    <n v="146.54"/>
    <n v="30"/>
    <x v="1"/>
    <s v=""/>
    <s v=""/>
    <m/>
    <m/>
    <n v="69.78"/>
    <n v="209.34"/>
    <n v="146.54"/>
  </r>
  <r>
    <x v="1"/>
    <x v="6"/>
    <x v="6"/>
    <n v="21"/>
    <n v="303.85000000000002"/>
    <n v="6380.85"/>
    <n v="4466.59"/>
    <n v="30"/>
    <x v="2"/>
    <n v="295"/>
    <s v="Prijs wijkt af"/>
    <m/>
    <s v="Artikelprijs"/>
    <n v="295"/>
    <n v="6195"/>
    <n v="4336.5"/>
  </r>
  <r>
    <x v="1"/>
    <x v="19"/>
    <x v="22"/>
    <n v="8"/>
    <n v="45.32"/>
    <n v="362.56"/>
    <n v="253.79"/>
    <n v="30"/>
    <x v="1"/>
    <s v=""/>
    <s v=""/>
    <m/>
    <m/>
    <n v="45.32"/>
    <n v="362.56"/>
    <n v="253.79"/>
  </r>
  <r>
    <x v="1"/>
    <x v="20"/>
    <x v="23"/>
    <n v="8"/>
    <n v="68.5"/>
    <n v="548"/>
    <n v="383.6"/>
    <n v="30"/>
    <x v="1"/>
    <s v=""/>
    <s v=""/>
    <m/>
    <m/>
    <n v="68.5"/>
    <n v="548"/>
    <n v="383.6"/>
  </r>
  <r>
    <x v="1"/>
    <x v="21"/>
    <x v="24"/>
    <n v="8"/>
    <n v="147.81"/>
    <n v="1182.48"/>
    <n v="827.74"/>
    <n v="30"/>
    <x v="1"/>
    <s v=""/>
    <s v=""/>
    <m/>
    <m/>
    <n v="147.81"/>
    <n v="1182.48"/>
    <n v="827.74"/>
  </r>
  <r>
    <x v="1"/>
    <x v="22"/>
    <x v="25"/>
    <n v="8"/>
    <n v="38.93"/>
    <n v="311.44"/>
    <n v="218.01"/>
    <n v="30"/>
    <x v="1"/>
    <s v=""/>
    <s v=""/>
    <m/>
    <m/>
    <n v="38.93"/>
    <n v="311.44"/>
    <n v="218.01"/>
  </r>
  <r>
    <x v="1"/>
    <x v="23"/>
    <x v="26"/>
    <n v="4"/>
    <n v="11.03"/>
    <n v="44.12"/>
    <n v="30.88"/>
    <n v="30"/>
    <x v="1"/>
    <s v=""/>
    <s v=""/>
    <m/>
    <m/>
    <n v="11.03"/>
    <n v="44.12"/>
    <n v="30.88"/>
  </r>
  <r>
    <x v="1"/>
    <x v="24"/>
    <x v="27"/>
    <n v="16"/>
    <n v="19.3"/>
    <n v="308.8"/>
    <n v="216.16"/>
    <n v="30"/>
    <x v="1"/>
    <s v=""/>
    <s v=""/>
    <m/>
    <m/>
    <n v="19.3"/>
    <n v="308.8"/>
    <n v="216.16"/>
  </r>
  <r>
    <x v="1"/>
    <x v="25"/>
    <x v="28"/>
    <n v="32"/>
    <n v="16.22"/>
    <n v="519.04"/>
    <n v="363.33"/>
    <n v="30"/>
    <x v="1"/>
    <s v=""/>
    <s v=""/>
    <m/>
    <m/>
    <n v="16.22"/>
    <n v="519.04"/>
    <n v="363.33"/>
  </r>
  <r>
    <x v="1"/>
    <x v="26"/>
    <x v="29"/>
    <n v="8"/>
    <n v="16.22"/>
    <n v="129.76"/>
    <n v="90.83"/>
    <n v="30"/>
    <x v="1"/>
    <s v=""/>
    <s v=""/>
    <m/>
    <m/>
    <n v="16.22"/>
    <n v="129.76"/>
    <n v="90.83"/>
  </r>
  <r>
    <x v="1"/>
    <x v="27"/>
    <x v="30"/>
    <n v="6"/>
    <n v="103.75"/>
    <n v="622.5"/>
    <n v="498"/>
    <n v="20"/>
    <x v="0"/>
    <n v="106.8625"/>
    <s v="Prijs wijkt af"/>
    <m/>
    <s v="Artikelprijs"/>
    <n v="106.8625"/>
    <n v="641.17499999999995"/>
    <n v="512.94000000000005"/>
  </r>
  <r>
    <x v="1"/>
    <x v="28"/>
    <x v="31"/>
    <n v="6"/>
    <n v="29.35"/>
    <n v="176.1"/>
    <n v="132.07"/>
    <n v="25"/>
    <x v="1"/>
    <s v=""/>
    <s v=""/>
    <m/>
    <m/>
    <n v="29.35"/>
    <n v="176.1"/>
    <n v="132.07"/>
  </r>
  <r>
    <x v="1"/>
    <x v="27"/>
    <x v="30"/>
    <n v="4"/>
    <n v="103.75"/>
    <n v="415"/>
    <n v="332"/>
    <n v="20"/>
    <x v="0"/>
    <n v="106.8625"/>
    <s v="Prijs wijkt af"/>
    <m/>
    <s v="Artikelprijs"/>
    <n v="106.8625"/>
    <n v="427.45"/>
    <n v="341.96"/>
  </r>
  <r>
    <x v="1"/>
    <x v="28"/>
    <x v="31"/>
    <n v="6"/>
    <n v="29.35"/>
    <n v="176.1"/>
    <n v="132.07"/>
    <n v="25"/>
    <x v="1"/>
    <s v=""/>
    <s v=""/>
    <m/>
    <m/>
    <n v="29.35"/>
    <n v="176.1"/>
    <n v="132.07"/>
  </r>
  <r>
    <x v="1"/>
    <x v="29"/>
    <x v="32"/>
    <n v="4"/>
    <n v="21"/>
    <n v="84"/>
    <n v="67.2"/>
    <n v="20"/>
    <x v="1"/>
    <s v=""/>
    <s v=""/>
    <m/>
    <m/>
    <n v="21"/>
    <n v="84"/>
    <n v="67.2"/>
  </r>
  <r>
    <x v="1"/>
    <x v="27"/>
    <x v="30"/>
    <n v="4"/>
    <n v="103.75"/>
    <n v="415"/>
    <n v="332"/>
    <n v="20"/>
    <x v="0"/>
    <n v="106.8625"/>
    <s v="Prijs wijkt af"/>
    <m/>
    <s v="Artikelprijs"/>
    <n v="106.8625"/>
    <n v="427.45"/>
    <n v="341.96"/>
  </r>
  <r>
    <x v="1"/>
    <x v="28"/>
    <x v="31"/>
    <n v="4"/>
    <n v="29.35"/>
    <n v="117.4"/>
    <n v="88.05"/>
    <n v="25"/>
    <x v="1"/>
    <s v=""/>
    <s v=""/>
    <m/>
    <m/>
    <n v="29.35"/>
    <n v="117.4"/>
    <n v="88.05"/>
  </r>
  <r>
    <x v="1"/>
    <x v="27"/>
    <x v="30"/>
    <n v="2"/>
    <n v="103.75"/>
    <n v="207.5"/>
    <n v="166"/>
    <n v="20"/>
    <x v="0"/>
    <n v="106.8625"/>
    <s v="Prijs wijkt af"/>
    <m/>
    <s v="Artikelprijs"/>
    <n v="106.8625"/>
    <n v="213.72499999999999"/>
    <n v="170.98"/>
  </r>
  <r>
    <x v="1"/>
    <x v="28"/>
    <x v="31"/>
    <n v="4"/>
    <n v="29.35"/>
    <n v="117.4"/>
    <n v="88.05"/>
    <n v="25"/>
    <x v="1"/>
    <s v=""/>
    <s v=""/>
    <m/>
    <m/>
    <n v="29.35"/>
    <n v="117.4"/>
    <n v="88.05"/>
  </r>
  <r>
    <x v="1"/>
    <x v="30"/>
    <x v="33"/>
    <n v="8"/>
    <n v="339.9"/>
    <n v="2719.2"/>
    <n v="2175.36"/>
    <n v="20"/>
    <x v="0"/>
    <n v="339.9"/>
    <s v="Prijs gelijk"/>
    <m/>
    <s v="Artikelprijs"/>
    <n v="339.9"/>
    <n v="2719.2"/>
    <n v="2175.36"/>
  </r>
  <r>
    <x v="1"/>
    <x v="31"/>
    <x v="34"/>
    <n v="2"/>
    <n v="386.25"/>
    <n v="772.5"/>
    <n v="618"/>
    <n v="20"/>
    <x v="0"/>
    <n v="386.25"/>
    <s v="Prijs gelijk"/>
    <m/>
    <s v="Artikelprijs"/>
    <n v="386.25"/>
    <n v="772.5"/>
    <n v="618"/>
  </r>
  <r>
    <x v="1"/>
    <x v="32"/>
    <x v="35"/>
    <n v="6"/>
    <n v="602.54999999999995"/>
    <n v="3615.3"/>
    <n v="2892.24"/>
    <n v="20"/>
    <x v="0"/>
    <n v="585"/>
    <s v="Prijs wijkt af"/>
    <m/>
    <s v="Artikelprijs"/>
    <n v="585"/>
    <n v="3510"/>
    <n v="2808"/>
  </r>
  <r>
    <x v="1"/>
    <x v="30"/>
    <x v="33"/>
    <n v="4"/>
    <n v="339.9"/>
    <n v="1359.6"/>
    <n v="1087.68"/>
    <n v="20"/>
    <x v="0"/>
    <n v="339.9"/>
    <s v="Prijs gelijk"/>
    <m/>
    <s v="Artikelprijs"/>
    <n v="339.9"/>
    <n v="1359.6"/>
    <n v="1087.68"/>
  </r>
  <r>
    <x v="1"/>
    <x v="27"/>
    <x v="30"/>
    <n v="1"/>
    <n v="103.75"/>
    <n v="103.75"/>
    <n v="83"/>
    <n v="20"/>
    <x v="0"/>
    <n v="106.8625"/>
    <s v="Prijs wijkt af"/>
    <m/>
    <s v="Artikelprijs"/>
    <n v="106.8625"/>
    <n v="106.8625"/>
    <n v="85.49"/>
  </r>
  <r>
    <x v="1"/>
    <x v="28"/>
    <x v="31"/>
    <n v="1"/>
    <n v="29.35"/>
    <n v="29.35"/>
    <n v="22.01"/>
    <n v="25"/>
    <x v="1"/>
    <s v=""/>
    <s v=""/>
    <m/>
    <m/>
    <n v="29.35"/>
    <n v="29.35"/>
    <n v="22.01"/>
  </r>
  <r>
    <x v="1"/>
    <x v="27"/>
    <x v="30"/>
    <n v="1"/>
    <n v="103.75"/>
    <n v="103.75"/>
    <n v="83"/>
    <n v="20"/>
    <x v="0"/>
    <n v="106.8625"/>
    <s v="Prijs wijkt af"/>
    <m/>
    <s v="Artikelprijs"/>
    <n v="106.8625"/>
    <n v="106.8625"/>
    <n v="85.49"/>
  </r>
  <r>
    <x v="1"/>
    <x v="28"/>
    <x v="31"/>
    <n v="1"/>
    <n v="29.35"/>
    <n v="29.35"/>
    <n v="22.01"/>
    <n v="25"/>
    <x v="1"/>
    <s v=""/>
    <s v=""/>
    <m/>
    <m/>
    <n v="29.35"/>
    <n v="29.35"/>
    <n v="22.01"/>
  </r>
  <r>
    <x v="1"/>
    <x v="27"/>
    <x v="30"/>
    <n v="6"/>
    <n v="103.75"/>
    <n v="622.5"/>
    <n v="498"/>
    <n v="20"/>
    <x v="0"/>
    <n v="106.8625"/>
    <s v="Prijs wijkt af"/>
    <m/>
    <s v="Artikelprijs"/>
    <n v="106.8625"/>
    <n v="641.17499999999995"/>
    <n v="512.94000000000005"/>
  </r>
  <r>
    <x v="1"/>
    <x v="28"/>
    <x v="31"/>
    <n v="6"/>
    <n v="29.35"/>
    <n v="176.1"/>
    <n v="132.07"/>
    <n v="25"/>
    <x v="1"/>
    <s v=""/>
    <s v=""/>
    <m/>
    <m/>
    <n v="29.35"/>
    <n v="176.1"/>
    <n v="132.07"/>
  </r>
  <r>
    <x v="1"/>
    <x v="29"/>
    <x v="32"/>
    <n v="5"/>
    <n v="21"/>
    <n v="105"/>
    <n v="84"/>
    <n v="20"/>
    <x v="1"/>
    <s v=""/>
    <s v=""/>
    <m/>
    <m/>
    <n v="21"/>
    <n v="105"/>
    <n v="84"/>
  </r>
  <r>
    <x v="1"/>
    <x v="27"/>
    <x v="30"/>
    <n v="6"/>
    <n v="103.75"/>
    <n v="622.5"/>
    <n v="498"/>
    <n v="20"/>
    <x v="0"/>
    <n v="106.8625"/>
    <s v="Prijs wijkt af"/>
    <m/>
    <s v="Artikelprijs"/>
    <n v="106.8625"/>
    <n v="641.17499999999995"/>
    <n v="512.94000000000005"/>
  </r>
  <r>
    <x v="1"/>
    <x v="28"/>
    <x v="31"/>
    <n v="6"/>
    <n v="29.35"/>
    <n v="176.1"/>
    <n v="132.07"/>
    <n v="25"/>
    <x v="1"/>
    <s v=""/>
    <s v=""/>
    <m/>
    <m/>
    <n v="29.35"/>
    <n v="176.1"/>
    <n v="132.07"/>
  </r>
  <r>
    <x v="1"/>
    <x v="27"/>
    <x v="30"/>
    <n v="4"/>
    <n v="103.75"/>
    <n v="415"/>
    <n v="332"/>
    <n v="20"/>
    <x v="0"/>
    <n v="106.8625"/>
    <s v="Prijs wijkt af"/>
    <m/>
    <s v="Artikelprijs"/>
    <n v="106.8625"/>
    <n v="427.45"/>
    <n v="341.96"/>
  </r>
  <r>
    <x v="1"/>
    <x v="28"/>
    <x v="31"/>
    <n v="4"/>
    <n v="29.35"/>
    <n v="117.4"/>
    <n v="88.05"/>
    <n v="25"/>
    <x v="1"/>
    <s v=""/>
    <s v=""/>
    <m/>
    <m/>
    <n v="29.35"/>
    <n v="117.4"/>
    <n v="88.05"/>
  </r>
  <r>
    <x v="1"/>
    <x v="29"/>
    <x v="32"/>
    <n v="4"/>
    <n v="21"/>
    <n v="84"/>
    <n v="67.2"/>
    <n v="20"/>
    <x v="1"/>
    <s v=""/>
    <s v=""/>
    <m/>
    <m/>
    <n v="21"/>
    <n v="84"/>
    <n v="67.2"/>
  </r>
  <r>
    <x v="1"/>
    <x v="31"/>
    <x v="34"/>
    <n v="1"/>
    <n v="386.25"/>
    <n v="386.25"/>
    <n v="309"/>
    <n v="20"/>
    <x v="0"/>
    <n v="386.25"/>
    <s v="Prijs gelijk"/>
    <m/>
    <s v="Artikelprijs"/>
    <n v="386.25"/>
    <n v="386.25"/>
    <n v="309"/>
  </r>
  <r>
    <x v="1"/>
    <x v="29"/>
    <x v="32"/>
    <n v="5"/>
    <n v="21"/>
    <n v="105"/>
    <n v="84"/>
    <n v="20"/>
    <x v="1"/>
    <s v=""/>
    <s v=""/>
    <m/>
    <m/>
    <n v="21"/>
    <n v="105"/>
    <n v="84"/>
  </r>
  <r>
    <x v="1"/>
    <x v="27"/>
    <x v="30"/>
    <n v="1"/>
    <n v="103.75"/>
    <n v="103.75"/>
    <n v="83"/>
    <n v="20"/>
    <x v="0"/>
    <n v="106.8625"/>
    <s v="Prijs wijkt af"/>
    <m/>
    <s v="Artikelprijs"/>
    <n v="106.8625"/>
    <n v="106.8625"/>
    <n v="85.49"/>
  </r>
  <r>
    <x v="1"/>
    <x v="28"/>
    <x v="31"/>
    <n v="1"/>
    <n v="29.35"/>
    <n v="29.35"/>
    <n v="22.01"/>
    <n v="25"/>
    <x v="1"/>
    <s v=""/>
    <s v=""/>
    <m/>
    <m/>
    <n v="29.35"/>
    <n v="29.35"/>
    <n v="22.01"/>
  </r>
  <r>
    <x v="1"/>
    <x v="33"/>
    <x v="36"/>
    <n v="8"/>
    <n v="32.96"/>
    <n v="263.68"/>
    <n v="197.76"/>
    <n v="25"/>
    <x v="1"/>
    <s v=""/>
    <s v=""/>
    <m/>
    <m/>
    <n v="32.96"/>
    <n v="263.68"/>
    <n v="197.76"/>
  </r>
  <r>
    <x v="1"/>
    <x v="33"/>
    <x v="36"/>
    <n v="14"/>
    <n v="32.96"/>
    <n v="461.44"/>
    <n v="346.08"/>
    <n v="25"/>
    <x v="1"/>
    <s v=""/>
    <s v=""/>
    <m/>
    <m/>
    <n v="32.96"/>
    <n v="461.44"/>
    <n v="346.08"/>
  </r>
  <r>
    <x v="1"/>
    <x v="27"/>
    <x v="30"/>
    <n v="2"/>
    <n v="103.75"/>
    <n v="207.5"/>
    <n v="166"/>
    <n v="20"/>
    <x v="0"/>
    <n v="106.8625"/>
    <s v="Prijs wijkt af"/>
    <m/>
    <s v="Artikelprijs"/>
    <n v="106.8625"/>
    <n v="213.72499999999999"/>
    <n v="170.98"/>
  </r>
  <r>
    <x v="1"/>
    <x v="34"/>
    <x v="37"/>
    <n v="4"/>
    <n v="88.57"/>
    <n v="354.28"/>
    <n v="265.70999999999998"/>
    <n v="25"/>
    <x v="1"/>
    <s v=""/>
    <s v=""/>
    <m/>
    <m/>
    <n v="88.57"/>
    <n v="354.28"/>
    <n v="265.70999999999998"/>
  </r>
  <r>
    <x v="1"/>
    <x v="35"/>
    <x v="38"/>
    <n v="4"/>
    <n v="15.75"/>
    <n v="63"/>
    <n v="47.25"/>
    <n v="25"/>
    <x v="1"/>
    <s v=""/>
    <s v=""/>
    <m/>
    <m/>
    <n v="15.75"/>
    <n v="63"/>
    <n v="47.25"/>
  </r>
  <r>
    <x v="1"/>
    <x v="34"/>
    <x v="37"/>
    <n v="2"/>
    <n v="88.57"/>
    <n v="0"/>
    <n v="0"/>
    <n v="25"/>
    <x v="1"/>
    <s v=""/>
    <s v=""/>
    <m/>
    <m/>
    <n v="88.57"/>
    <n v="0"/>
    <n v="0"/>
  </r>
  <r>
    <x v="1"/>
    <x v="35"/>
    <x v="38"/>
    <n v="2"/>
    <n v="15.75"/>
    <n v="0"/>
    <n v="0"/>
    <n v="25"/>
    <x v="1"/>
    <s v=""/>
    <s v=""/>
    <m/>
    <m/>
    <n v="15.75"/>
    <n v="0"/>
    <n v="0"/>
  </r>
  <r>
    <x v="1"/>
    <x v="27"/>
    <x v="30"/>
    <n v="1"/>
    <n v="103.75"/>
    <n v="103.75"/>
    <n v="83"/>
    <n v="20"/>
    <x v="0"/>
    <n v="106.8625"/>
    <s v="Prijs wijkt af"/>
    <m/>
    <s v="Artikelprijs"/>
    <n v="106.8625"/>
    <n v="106.8625"/>
    <n v="85.49"/>
  </r>
  <r>
    <x v="1"/>
    <x v="36"/>
    <x v="39"/>
    <n v="1"/>
    <n v="39.65"/>
    <n v="39.65"/>
    <n v="29.74"/>
    <n v="25"/>
    <x v="1"/>
    <s v=""/>
    <s v=""/>
    <m/>
    <m/>
    <n v="39.65"/>
    <n v="39.65"/>
    <n v="29.74"/>
  </r>
  <r>
    <x v="1"/>
    <x v="37"/>
    <x v="40"/>
    <n v="7"/>
    <n v="84"/>
    <n v="588"/>
    <n v="441"/>
    <n v="25"/>
    <x v="1"/>
    <s v=""/>
    <s v=""/>
    <m/>
    <m/>
    <n v="84"/>
    <n v="588"/>
    <n v="441"/>
  </r>
  <r>
    <x v="1"/>
    <x v="38"/>
    <x v="41"/>
    <n v="3"/>
    <n v="40.950000000000003"/>
    <n v="122.85"/>
    <n v="85.99"/>
    <n v="30"/>
    <x v="1"/>
    <s v=""/>
    <s v=""/>
    <m/>
    <m/>
    <n v="40.950000000000003"/>
    <n v="122.85"/>
    <n v="85.99"/>
  </r>
  <r>
    <x v="1"/>
    <x v="39"/>
    <x v="42"/>
    <n v="2"/>
    <n v="40.950000000000003"/>
    <n v="81.900000000000006"/>
    <n v="57.33"/>
    <n v="30"/>
    <x v="1"/>
    <s v=""/>
    <s v=""/>
    <m/>
    <m/>
    <n v="40.950000000000003"/>
    <n v="81.900000000000006"/>
    <n v="57.33"/>
  </r>
  <r>
    <x v="1"/>
    <x v="40"/>
    <x v="43"/>
    <n v="1"/>
    <n v="8.93"/>
    <n v="8.93"/>
    <n v="6.7"/>
    <n v="25"/>
    <x v="1"/>
    <s v=""/>
    <s v=""/>
    <m/>
    <m/>
    <n v="8.93"/>
    <n v="8.93"/>
    <n v="6.7"/>
  </r>
  <r>
    <x v="1"/>
    <x v="27"/>
    <x v="30"/>
    <n v="1"/>
    <n v="103.75"/>
    <n v="103.75"/>
    <n v="83"/>
    <n v="20"/>
    <x v="0"/>
    <n v="106.8625"/>
    <s v="Prijs wijkt af"/>
    <m/>
    <s v="Artikelprijs"/>
    <n v="106.8625"/>
    <n v="106.8625"/>
    <n v="85.49"/>
  </r>
  <r>
    <x v="1"/>
    <x v="37"/>
    <x v="40"/>
    <n v="11"/>
    <n v="84"/>
    <n v="924"/>
    <n v="693"/>
    <n v="25"/>
    <x v="1"/>
    <s v=""/>
    <s v=""/>
    <m/>
    <m/>
    <n v="84"/>
    <n v="924"/>
    <n v="693"/>
  </r>
  <r>
    <x v="1"/>
    <x v="40"/>
    <x v="43"/>
    <n v="1"/>
    <n v="8.93"/>
    <n v="8.93"/>
    <n v="6.7"/>
    <n v="25"/>
    <x v="1"/>
    <s v=""/>
    <s v=""/>
    <m/>
    <m/>
    <n v="8.93"/>
    <n v="8.93"/>
    <n v="6.7"/>
  </r>
  <r>
    <x v="1"/>
    <x v="27"/>
    <x v="30"/>
    <n v="1"/>
    <n v="103.75"/>
    <n v="103.75"/>
    <n v="83"/>
    <n v="20"/>
    <x v="0"/>
    <n v="106.8625"/>
    <s v="Prijs wijkt af"/>
    <m/>
    <s v="Artikelprijs"/>
    <n v="106.8625"/>
    <n v="106.8625"/>
    <n v="85.49"/>
  </r>
  <r>
    <x v="1"/>
    <x v="38"/>
    <x v="41"/>
    <n v="2"/>
    <n v="40.950000000000003"/>
    <n v="81.900000000000006"/>
    <n v="61.42"/>
    <n v="25"/>
    <x v="1"/>
    <s v=""/>
    <s v=""/>
    <m/>
    <m/>
    <n v="40.950000000000003"/>
    <n v="81.900000000000006"/>
    <n v="61.42"/>
  </r>
  <r>
    <x v="1"/>
    <x v="27"/>
    <x v="30"/>
    <n v="2"/>
    <n v="103.75"/>
    <n v="207.5"/>
    <n v="166"/>
    <n v="20"/>
    <x v="0"/>
    <n v="106.8625"/>
    <s v="Prijs wijkt af"/>
    <m/>
    <s v="Artikelprijs"/>
    <n v="106.8625"/>
    <n v="213.72499999999999"/>
    <n v="170.98"/>
  </r>
  <r>
    <x v="1"/>
    <x v="36"/>
    <x v="39"/>
    <n v="2"/>
    <n v="39.65"/>
    <n v="79.3"/>
    <n v="59.47"/>
    <n v="25"/>
    <x v="1"/>
    <s v=""/>
    <s v=""/>
    <m/>
    <m/>
    <n v="39.65"/>
    <n v="79.3"/>
    <n v="59.47"/>
  </r>
  <r>
    <x v="1"/>
    <x v="33"/>
    <x v="36"/>
    <n v="2"/>
    <n v="32.96"/>
    <n v="65.92"/>
    <n v="49.44"/>
    <n v="25"/>
    <x v="1"/>
    <s v=""/>
    <s v=""/>
    <m/>
    <m/>
    <n v="32.96"/>
    <n v="65.92"/>
    <n v="49.44"/>
  </r>
  <r>
    <x v="1"/>
    <x v="41"/>
    <x v="44"/>
    <n v="20"/>
    <n v="26.83"/>
    <n v="0"/>
    <n v="0"/>
    <n v="30"/>
    <x v="1"/>
    <s v=""/>
    <s v=""/>
    <m/>
    <m/>
    <n v="26.83"/>
    <n v="0"/>
    <n v="0"/>
  </r>
  <r>
    <x v="1"/>
    <x v="42"/>
    <x v="45"/>
    <n v="20"/>
    <n v="3.5"/>
    <n v="0"/>
    <n v="0"/>
    <n v="30"/>
    <x v="1"/>
    <s v=""/>
    <s v=""/>
    <m/>
    <m/>
    <n v="3.5"/>
    <n v="0"/>
    <n v="0"/>
  </r>
  <r>
    <x v="1"/>
    <x v="43"/>
    <x v="46"/>
    <n v="10"/>
    <n v="2"/>
    <n v="0"/>
    <n v="0"/>
    <n v="30"/>
    <x v="1"/>
    <s v=""/>
    <s v=""/>
    <m/>
    <m/>
    <n v="2"/>
    <n v="0"/>
    <n v="0"/>
  </r>
  <r>
    <x v="1"/>
    <x v="44"/>
    <x v="47"/>
    <n v="25"/>
    <n v="3"/>
    <n v="0"/>
    <n v="0"/>
    <n v="30"/>
    <x v="1"/>
    <s v=""/>
    <s v=""/>
    <m/>
    <m/>
    <n v="3"/>
    <n v="0"/>
    <n v="0"/>
  </r>
  <r>
    <x v="1"/>
    <x v="45"/>
    <x v="48"/>
    <n v="25"/>
    <n v="4"/>
    <n v="0"/>
    <n v="0"/>
    <n v="30"/>
    <x v="1"/>
    <s v=""/>
    <s v=""/>
    <m/>
    <m/>
    <n v="4"/>
    <n v="0"/>
    <n v="0"/>
  </r>
  <r>
    <x v="1"/>
    <x v="46"/>
    <x v="49"/>
    <n v="15"/>
    <n v="6"/>
    <n v="0"/>
    <n v="0"/>
    <n v="30"/>
    <x v="1"/>
    <s v=""/>
    <s v=""/>
    <m/>
    <m/>
    <n v="6"/>
    <n v="0"/>
    <n v="0"/>
  </r>
  <r>
    <x v="1"/>
    <x v="47"/>
    <x v="50"/>
    <n v="15"/>
    <n v="7"/>
    <n v="0"/>
    <n v="0"/>
    <n v="30"/>
    <x v="1"/>
    <s v=""/>
    <s v=""/>
    <m/>
    <m/>
    <n v="7"/>
    <n v="0"/>
    <n v="0"/>
  </r>
  <r>
    <x v="1"/>
    <x v="48"/>
    <x v="51"/>
    <n v="15"/>
    <n v="8"/>
    <n v="0"/>
    <n v="0"/>
    <n v="30"/>
    <x v="1"/>
    <s v=""/>
    <s v=""/>
    <m/>
    <m/>
    <n v="8"/>
    <n v="0"/>
    <n v="0"/>
  </r>
  <r>
    <x v="1"/>
    <x v="49"/>
    <x v="52"/>
    <n v="10"/>
    <n v="9"/>
    <n v="0"/>
    <n v="0"/>
    <n v="30"/>
    <x v="1"/>
    <s v=""/>
    <s v=""/>
    <m/>
    <m/>
    <n v="9"/>
    <n v="0"/>
    <n v="0"/>
  </r>
  <r>
    <x v="1"/>
    <x v="50"/>
    <x v="53"/>
    <n v="10"/>
    <n v="11"/>
    <n v="0"/>
    <n v="0"/>
    <n v="30"/>
    <x v="1"/>
    <s v=""/>
    <s v=""/>
    <m/>
    <m/>
    <n v="11"/>
    <n v="0"/>
    <n v="0"/>
  </r>
  <r>
    <x v="1"/>
    <x v="51"/>
    <x v="54"/>
    <n v="10"/>
    <n v="13"/>
    <n v="0"/>
    <n v="0"/>
    <n v="30"/>
    <x v="1"/>
    <s v=""/>
    <s v=""/>
    <m/>
    <m/>
    <n v="13"/>
    <n v="0"/>
    <n v="0"/>
  </r>
  <r>
    <x v="1"/>
    <x v="52"/>
    <x v="55"/>
    <n v="25"/>
    <n v="5"/>
    <n v="0"/>
    <n v="0"/>
    <n v="30"/>
    <x v="1"/>
    <s v=""/>
    <s v=""/>
    <m/>
    <m/>
    <n v="5"/>
    <n v="0"/>
    <n v="0"/>
  </r>
  <r>
    <x v="1"/>
    <x v="53"/>
    <x v="56"/>
    <n v="1"/>
    <n v="187.5"/>
    <n v="187.5"/>
    <n v="187.5"/>
    <n v="0"/>
    <x v="1"/>
    <s v=""/>
    <s v=""/>
    <m/>
    <m/>
    <n v="187.5"/>
    <n v="187.5"/>
    <n v="187.5"/>
  </r>
  <r>
    <x v="1"/>
    <x v="53"/>
    <x v="57"/>
    <n v="2"/>
    <n v="137.5"/>
    <n v="275"/>
    <n v="275"/>
    <n v="0"/>
    <x v="1"/>
    <s v=""/>
    <s v=""/>
    <m/>
    <m/>
    <n v="137.5"/>
    <n v="275"/>
    <n v="275"/>
  </r>
  <r>
    <x v="1"/>
    <x v="53"/>
    <x v="58"/>
    <n v="3"/>
    <n v="162.5"/>
    <n v="487.5"/>
    <n v="487.5"/>
    <n v="0"/>
    <x v="1"/>
    <s v=""/>
    <s v=""/>
    <m/>
    <m/>
    <n v="162.5"/>
    <n v="487.5"/>
    <n v="487.5"/>
  </r>
  <r>
    <x v="1"/>
    <x v="53"/>
    <x v="59"/>
    <n v="10"/>
    <n v="93.75"/>
    <n v="937.5"/>
    <n v="937.5"/>
    <n v="0"/>
    <x v="1"/>
    <s v=""/>
    <s v=""/>
    <m/>
    <m/>
    <n v="93.75"/>
    <n v="937.5"/>
    <n v="937.5"/>
  </r>
  <r>
    <x v="1"/>
    <x v="53"/>
    <x v="60"/>
    <n v="8"/>
    <n v="18.75"/>
    <n v="150"/>
    <n v="150"/>
    <n v="0"/>
    <x v="1"/>
    <s v=""/>
    <s v=""/>
    <m/>
    <m/>
    <n v="18.75"/>
    <n v="150"/>
    <n v="150"/>
  </r>
  <r>
    <x v="1"/>
    <x v="53"/>
    <x v="61"/>
    <n v="2"/>
    <n v="142.5"/>
    <n v="285"/>
    <n v="285"/>
    <n v="0"/>
    <x v="1"/>
    <s v=""/>
    <s v=""/>
    <m/>
    <m/>
    <n v="142.5"/>
    <n v="285"/>
    <n v="285"/>
  </r>
  <r>
    <x v="1"/>
    <x v="53"/>
    <x v="62"/>
    <n v="1"/>
    <n v="125"/>
    <n v="125"/>
    <n v="125"/>
    <n v="0"/>
    <x v="1"/>
    <s v=""/>
    <s v=""/>
    <m/>
    <m/>
    <n v="125"/>
    <n v="125"/>
    <n v="125"/>
  </r>
  <r>
    <x v="1"/>
    <x v="54"/>
    <x v="63"/>
    <n v="1"/>
    <n v="151.97999999999999"/>
    <n v="151.97999999999999"/>
    <n v="151.97999999999999"/>
    <n v="0"/>
    <x v="1"/>
    <s v=""/>
    <s v=""/>
    <m/>
    <m/>
    <n v="151.97999999999999"/>
    <n v="151.97999999999999"/>
    <n v="151.97999999999999"/>
  </r>
  <r>
    <x v="1"/>
    <x v="53"/>
    <x v="64"/>
    <n v="1"/>
    <n v="25"/>
    <n v="25"/>
    <n v="25"/>
    <n v="0"/>
    <x v="1"/>
    <s v=""/>
    <s v=""/>
    <m/>
    <m/>
    <n v="25"/>
    <n v="25"/>
    <n v="25"/>
  </r>
  <r>
    <x v="1"/>
    <x v="53"/>
    <x v="65"/>
    <n v="1"/>
    <n v="150"/>
    <n v="150"/>
    <n v="150"/>
    <n v="0"/>
    <x v="1"/>
    <s v=""/>
    <s v=""/>
    <m/>
    <m/>
    <n v="150"/>
    <n v="150"/>
    <n v="150"/>
  </r>
  <r>
    <x v="1"/>
    <x v="53"/>
    <x v="57"/>
    <n v="2"/>
    <n v="137.5"/>
    <n v="275"/>
    <n v="275"/>
    <n v="0"/>
    <x v="1"/>
    <s v=""/>
    <s v=""/>
    <m/>
    <m/>
    <n v="137.5"/>
    <n v="275"/>
    <n v="275"/>
  </r>
  <r>
    <x v="1"/>
    <x v="53"/>
    <x v="58"/>
    <n v="2"/>
    <n v="162.5"/>
    <n v="325"/>
    <n v="325"/>
    <n v="0"/>
    <x v="1"/>
    <s v=""/>
    <s v=""/>
    <m/>
    <m/>
    <n v="162.5"/>
    <n v="325"/>
    <n v="325"/>
  </r>
  <r>
    <x v="1"/>
    <x v="53"/>
    <x v="59"/>
    <n v="10"/>
    <n v="93.75"/>
    <n v="937.5"/>
    <n v="937.5"/>
    <n v="0"/>
    <x v="1"/>
    <s v=""/>
    <s v=""/>
    <m/>
    <m/>
    <n v="93.75"/>
    <n v="937.5"/>
    <n v="937.5"/>
  </r>
  <r>
    <x v="1"/>
    <x v="53"/>
    <x v="60"/>
    <n v="10"/>
    <n v="18.75"/>
    <n v="187.5"/>
    <n v="187.5"/>
    <n v="0"/>
    <x v="1"/>
    <s v=""/>
    <s v=""/>
    <m/>
    <m/>
    <n v="18.75"/>
    <n v="187.5"/>
    <n v="187.5"/>
  </r>
  <r>
    <x v="1"/>
    <x v="53"/>
    <x v="61"/>
    <n v="2"/>
    <n v="142.5"/>
    <n v="285"/>
    <n v="285"/>
    <n v="0"/>
    <x v="1"/>
    <s v=""/>
    <s v=""/>
    <m/>
    <m/>
    <n v="142.5"/>
    <n v="285"/>
    <n v="285"/>
  </r>
  <r>
    <x v="1"/>
    <x v="53"/>
    <x v="66"/>
    <n v="1"/>
    <n v="250"/>
    <n v="250"/>
    <n v="250"/>
    <n v="0"/>
    <x v="1"/>
    <s v=""/>
    <s v=""/>
    <m/>
    <m/>
    <n v="250"/>
    <n v="250"/>
    <n v="250"/>
  </r>
  <r>
    <x v="1"/>
    <x v="53"/>
    <x v="62"/>
    <n v="2"/>
    <n v="200"/>
    <n v="400"/>
    <n v="400"/>
    <n v="0"/>
    <x v="1"/>
    <s v=""/>
    <s v=""/>
    <m/>
    <m/>
    <n v="200"/>
    <n v="400"/>
    <n v="400"/>
  </r>
  <r>
    <x v="1"/>
    <x v="53"/>
    <x v="64"/>
    <n v="1"/>
    <n v="25"/>
    <n v="25"/>
    <n v="25"/>
    <n v="0"/>
    <x v="1"/>
    <s v=""/>
    <s v=""/>
    <m/>
    <m/>
    <n v="25"/>
    <n v="25"/>
    <n v="25"/>
  </r>
  <r>
    <x v="1"/>
    <x v="54"/>
    <x v="63"/>
    <n v="1"/>
    <n v="151.97999999999999"/>
    <n v="151.97999999999999"/>
    <n v="151.97999999999999"/>
    <n v="0"/>
    <x v="1"/>
    <s v=""/>
    <s v=""/>
    <m/>
    <m/>
    <n v="151.97999999999999"/>
    <n v="151.97999999999999"/>
    <n v="151.97999999999999"/>
  </r>
  <r>
    <x v="1"/>
    <x v="55"/>
    <x v="67"/>
    <n v="5"/>
    <n v="23.34"/>
    <n v="0"/>
    <n v="0"/>
    <n v="0"/>
    <x v="1"/>
    <s v=""/>
    <s v=""/>
    <m/>
    <m/>
    <n v="23.34"/>
    <n v="0"/>
    <n v="0"/>
  </r>
  <r>
    <x v="1"/>
    <x v="56"/>
    <x v="68"/>
    <n v="5"/>
    <n v="23.34"/>
    <n v="0"/>
    <n v="0"/>
    <n v="0"/>
    <x v="1"/>
    <s v=""/>
    <s v=""/>
    <m/>
    <m/>
    <n v="23.34"/>
    <n v="0"/>
    <n v="0"/>
  </r>
  <r>
    <x v="1"/>
    <x v="57"/>
    <x v="69"/>
    <n v="2"/>
    <n v="92.7"/>
    <n v="0"/>
    <n v="0"/>
    <n v="0"/>
    <x v="1"/>
    <s v=""/>
    <s v=""/>
    <m/>
    <m/>
    <n v="92.7"/>
    <n v="0"/>
    <n v="0"/>
  </r>
  <r>
    <x v="1"/>
    <x v="58"/>
    <x v="70"/>
    <n v="11"/>
    <n v="15"/>
    <n v="0"/>
    <n v="0"/>
    <n v="30"/>
    <x v="1"/>
    <s v=""/>
    <s v=""/>
    <m/>
    <m/>
    <n v="15"/>
    <n v="0"/>
    <n v="0"/>
  </r>
  <r>
    <x v="1"/>
    <x v="41"/>
    <x v="44"/>
    <n v="4"/>
    <n v="26.83"/>
    <n v="0"/>
    <n v="0"/>
    <n v="30"/>
    <x v="1"/>
    <s v=""/>
    <s v=""/>
    <m/>
    <m/>
    <n v="26.83"/>
    <n v="0"/>
    <n v="0"/>
  </r>
  <r>
    <x v="1"/>
    <x v="48"/>
    <x v="51"/>
    <n v="4"/>
    <n v="8"/>
    <n v="0"/>
    <n v="0"/>
    <n v="30"/>
    <x v="1"/>
    <s v=""/>
    <s v=""/>
    <m/>
    <m/>
    <n v="8"/>
    <n v="0"/>
    <n v="0"/>
  </r>
  <r>
    <x v="1"/>
    <x v="52"/>
    <x v="55"/>
    <n v="4"/>
    <n v="5"/>
    <n v="0"/>
    <n v="0"/>
    <n v="30"/>
    <x v="1"/>
    <s v=""/>
    <s v=""/>
    <m/>
    <m/>
    <n v="5"/>
    <n v="0"/>
    <n v="0"/>
  </r>
  <r>
    <x v="1"/>
    <x v="59"/>
    <x v="71"/>
    <n v="30"/>
    <n v="15"/>
    <n v="0"/>
    <n v="0"/>
    <n v="30"/>
    <x v="1"/>
    <s v=""/>
    <s v=""/>
    <m/>
    <m/>
    <n v="15"/>
    <n v="0"/>
    <n v="0"/>
  </r>
  <r>
    <x v="1"/>
    <x v="60"/>
    <x v="72"/>
    <n v="30"/>
    <n v="17.5"/>
    <n v="0"/>
    <n v="0"/>
    <n v="30"/>
    <x v="1"/>
    <s v=""/>
    <s v=""/>
    <m/>
    <m/>
    <n v="17.5"/>
    <n v="0"/>
    <n v="0"/>
  </r>
  <r>
    <x v="1"/>
    <x v="61"/>
    <x v="73"/>
    <n v="30"/>
    <n v="25"/>
    <n v="0"/>
    <n v="0"/>
    <n v="30"/>
    <x v="1"/>
    <s v=""/>
    <s v=""/>
    <m/>
    <m/>
    <n v="25"/>
    <n v="0"/>
    <n v="0"/>
  </r>
  <r>
    <x v="1"/>
    <x v="62"/>
    <x v="74"/>
    <n v="9"/>
    <n v="33.42"/>
    <n v="0"/>
    <n v="0"/>
    <n v="30"/>
    <x v="1"/>
    <s v=""/>
    <s v=""/>
    <m/>
    <m/>
    <n v="33.42"/>
    <n v="0"/>
    <n v="0"/>
  </r>
  <r>
    <x v="1"/>
    <x v="63"/>
    <x v="75"/>
    <n v="9"/>
    <n v="13.65"/>
    <n v="0"/>
    <n v="0"/>
    <n v="30"/>
    <x v="1"/>
    <s v=""/>
    <s v=""/>
    <m/>
    <m/>
    <n v="13.65"/>
    <n v="0"/>
    <n v="0"/>
  </r>
  <r>
    <x v="1"/>
    <x v="64"/>
    <x v="76"/>
    <n v="9"/>
    <n v="5.25"/>
    <n v="0"/>
    <n v="0"/>
    <n v="30"/>
    <x v="1"/>
    <s v=""/>
    <s v=""/>
    <m/>
    <m/>
    <n v="5.25"/>
    <n v="0"/>
    <n v="0"/>
  </r>
  <r>
    <x v="1"/>
    <x v="65"/>
    <x v="77"/>
    <n v="18"/>
    <n v="3.15"/>
    <n v="0"/>
    <n v="0"/>
    <n v="30"/>
    <x v="1"/>
    <s v=""/>
    <s v=""/>
    <m/>
    <m/>
    <n v="3.15"/>
    <n v="0"/>
    <n v="0"/>
  </r>
  <r>
    <x v="1"/>
    <x v="66"/>
    <x v="78"/>
    <n v="9"/>
    <n v="9.4499999999999993"/>
    <n v="0"/>
    <n v="0"/>
    <n v="30"/>
    <x v="1"/>
    <s v=""/>
    <s v=""/>
    <m/>
    <m/>
    <n v="9.4499999999999993"/>
    <n v="0"/>
    <n v="0"/>
  </r>
  <r>
    <x v="1"/>
    <x v="62"/>
    <x v="74"/>
    <n v="40"/>
    <n v="33.42"/>
    <n v="0"/>
    <n v="0"/>
    <n v="30"/>
    <x v="1"/>
    <s v=""/>
    <s v=""/>
    <m/>
    <m/>
    <n v="33.42"/>
    <n v="0"/>
    <n v="0"/>
  </r>
  <r>
    <x v="1"/>
    <x v="63"/>
    <x v="75"/>
    <n v="40"/>
    <n v="13.65"/>
    <n v="0"/>
    <n v="0"/>
    <n v="30"/>
    <x v="1"/>
    <s v=""/>
    <s v=""/>
    <m/>
    <m/>
    <n v="13.65"/>
    <n v="0"/>
    <n v="0"/>
  </r>
  <r>
    <x v="1"/>
    <x v="67"/>
    <x v="79"/>
    <n v="40"/>
    <n v="5.25"/>
    <n v="0"/>
    <n v="0"/>
    <n v="30"/>
    <x v="1"/>
    <s v=""/>
    <s v=""/>
    <m/>
    <m/>
    <n v="5.25"/>
    <n v="0"/>
    <n v="0"/>
  </r>
  <r>
    <x v="1"/>
    <x v="65"/>
    <x v="77"/>
    <n v="80"/>
    <n v="3.15"/>
    <n v="0"/>
    <n v="0"/>
    <n v="30"/>
    <x v="1"/>
    <s v=""/>
    <s v=""/>
    <m/>
    <m/>
    <n v="3.15"/>
    <n v="0"/>
    <n v="0"/>
  </r>
  <r>
    <x v="1"/>
    <x v="66"/>
    <x v="78"/>
    <n v="40"/>
    <n v="9.4499999999999993"/>
    <n v="0"/>
    <n v="0"/>
    <n v="30"/>
    <x v="1"/>
    <s v=""/>
    <s v=""/>
    <m/>
    <m/>
    <n v="9.4499999999999993"/>
    <n v="0"/>
    <n v="0"/>
  </r>
  <r>
    <x v="1"/>
    <x v="68"/>
    <x v="80"/>
    <n v="5"/>
    <n v="17.5"/>
    <n v="0"/>
    <n v="0"/>
    <n v="30"/>
    <x v="1"/>
    <s v=""/>
    <s v=""/>
    <m/>
    <m/>
    <n v="17.5"/>
    <n v="0"/>
    <n v="0"/>
  </r>
  <r>
    <x v="1"/>
    <x v="26"/>
    <x v="29"/>
    <n v="10"/>
    <n v="16.22"/>
    <n v="0"/>
    <n v="0"/>
    <n v="30"/>
    <x v="1"/>
    <s v=""/>
    <s v=""/>
    <m/>
    <m/>
    <n v="16.22"/>
    <n v="0"/>
    <n v="0"/>
  </r>
  <r>
    <x v="1"/>
    <x v="69"/>
    <x v="81"/>
    <n v="2"/>
    <n v="120"/>
    <n v="0"/>
    <n v="0"/>
    <n v="30"/>
    <x v="1"/>
    <s v=""/>
    <s v=""/>
    <m/>
    <m/>
    <n v="120"/>
    <n v="0"/>
    <n v="0"/>
  </r>
  <r>
    <x v="1"/>
    <x v="70"/>
    <x v="82"/>
    <n v="4"/>
    <n v="82.4"/>
    <n v="0"/>
    <n v="0"/>
    <n v="30"/>
    <x v="1"/>
    <s v=""/>
    <s v=""/>
    <m/>
    <m/>
    <n v="82.4"/>
    <n v="0"/>
    <n v="0"/>
  </r>
  <r>
    <x v="1"/>
    <x v="71"/>
    <x v="83"/>
    <n v="10"/>
    <n v="76.02"/>
    <n v="0"/>
    <n v="0"/>
    <n v="30"/>
    <x v="1"/>
    <s v=""/>
    <s v=""/>
    <m/>
    <m/>
    <n v="76.02"/>
    <n v="0"/>
    <n v="0"/>
  </r>
  <r>
    <x v="1"/>
    <x v="72"/>
    <x v="84"/>
    <n v="10"/>
    <n v="62.46"/>
    <n v="0"/>
    <n v="0"/>
    <n v="30"/>
    <x v="1"/>
    <s v=""/>
    <s v=""/>
    <m/>
    <m/>
    <n v="62.46"/>
    <n v="0"/>
    <n v="0"/>
  </r>
  <r>
    <x v="1"/>
    <x v="73"/>
    <x v="85"/>
    <n v="40"/>
    <n v="18.03"/>
    <n v="0"/>
    <n v="0"/>
    <n v="25"/>
    <x v="1"/>
    <s v=""/>
    <s v=""/>
    <m/>
    <m/>
    <n v="18.03"/>
    <n v="0"/>
    <n v="0"/>
  </r>
  <r>
    <x v="1"/>
    <x v="74"/>
    <x v="85"/>
    <n v="40"/>
    <n v="12"/>
    <n v="0"/>
    <n v="0"/>
    <n v="30"/>
    <x v="1"/>
    <s v=""/>
    <s v=""/>
    <m/>
    <m/>
    <n v="12"/>
    <n v="0"/>
    <n v="0"/>
  </r>
  <r>
    <x v="1"/>
    <x v="17"/>
    <x v="20"/>
    <n v="1"/>
    <n v="115"/>
    <n v="0"/>
    <n v="0"/>
    <n v="30"/>
    <x v="1"/>
    <s v=""/>
    <s v=""/>
    <m/>
    <m/>
    <n v="115"/>
    <n v="0"/>
    <n v="0"/>
  </r>
  <r>
    <x v="1"/>
    <x v="21"/>
    <x v="24"/>
    <n v="76"/>
    <n v="147.81"/>
    <n v="11233.56"/>
    <n v="7863.49"/>
    <n v="30"/>
    <x v="1"/>
    <s v=""/>
    <s v=""/>
    <m/>
    <m/>
    <n v="147.81"/>
    <n v="11233.56"/>
    <n v="7863.49"/>
  </r>
  <r>
    <x v="1"/>
    <x v="20"/>
    <x v="23"/>
    <n v="2"/>
    <n v="68.5"/>
    <n v="137"/>
    <n v="95.9"/>
    <n v="30"/>
    <x v="1"/>
    <s v=""/>
    <s v=""/>
    <m/>
    <m/>
    <n v="68.5"/>
    <n v="137"/>
    <n v="95.9"/>
  </r>
  <r>
    <x v="1"/>
    <x v="75"/>
    <x v="86"/>
    <n v="1"/>
    <n v="1129.9000000000001"/>
    <n v="1129.9000000000001"/>
    <n v="790.93"/>
    <n v="30"/>
    <x v="1"/>
    <s v=""/>
    <s v=""/>
    <m/>
    <m/>
    <n v="1129.9000000000001"/>
    <n v="1129.9000000000001"/>
    <n v="790.93"/>
  </r>
  <r>
    <x v="1"/>
    <x v="21"/>
    <x v="24"/>
    <n v="4"/>
    <n v="147.81"/>
    <n v="591.24"/>
    <n v="413.87"/>
    <n v="30"/>
    <x v="1"/>
    <s v=""/>
    <s v=""/>
    <m/>
    <m/>
    <n v="147.81"/>
    <n v="591.24"/>
    <n v="413.87"/>
  </r>
  <r>
    <x v="1"/>
    <x v="76"/>
    <x v="87"/>
    <n v="6"/>
    <n v="114.58"/>
    <n v="687.48"/>
    <n v="481.24"/>
    <n v="30"/>
    <x v="1"/>
    <s v=""/>
    <s v=""/>
    <m/>
    <m/>
    <n v="114.58"/>
    <n v="687.48"/>
    <n v="481.24"/>
  </r>
  <r>
    <x v="1"/>
    <x v="20"/>
    <x v="23"/>
    <n v="2"/>
    <n v="68.5"/>
    <n v="137"/>
    <n v="95.9"/>
    <n v="30"/>
    <x v="1"/>
    <s v=""/>
    <s v=""/>
    <m/>
    <m/>
    <n v="68.5"/>
    <n v="137"/>
    <n v="95.9"/>
  </r>
  <r>
    <x v="1"/>
    <x v="77"/>
    <x v="88"/>
    <n v="4"/>
    <n v="90.64"/>
    <n v="362.56"/>
    <n v="253.79"/>
    <n v="30"/>
    <x v="1"/>
    <s v=""/>
    <s v=""/>
    <m/>
    <m/>
    <n v="90.64"/>
    <n v="362.56"/>
    <n v="253.79"/>
  </r>
  <r>
    <x v="1"/>
    <x v="78"/>
    <x v="89"/>
    <n v="10"/>
    <n v="175"/>
    <n v="1750"/>
    <n v="1312.5"/>
    <n v="25"/>
    <x v="1"/>
    <s v=""/>
    <s v=""/>
    <m/>
    <m/>
    <n v="175"/>
    <n v="1750"/>
    <n v="1312.5"/>
  </r>
  <r>
    <x v="1"/>
    <x v="79"/>
    <x v="90"/>
    <n v="15"/>
    <n v="77.56"/>
    <n v="1163.4000000000001"/>
    <n v="872.55"/>
    <n v="25"/>
    <x v="1"/>
    <s v=""/>
    <s v=""/>
    <m/>
    <m/>
    <n v="77.56"/>
    <n v="1163.4000000000001"/>
    <n v="872.55"/>
  </r>
  <r>
    <x v="1"/>
    <x v="80"/>
    <x v="91"/>
    <n v="63"/>
    <n v="82.95"/>
    <n v="5225.8500000000004"/>
    <n v="3919.39"/>
    <n v="25"/>
    <x v="1"/>
    <s v=""/>
    <s v=""/>
    <m/>
    <m/>
    <n v="82.95"/>
    <n v="5225.8500000000004"/>
    <n v="3919.39"/>
  </r>
  <r>
    <x v="1"/>
    <x v="15"/>
    <x v="92"/>
    <n v="50"/>
    <n v="175"/>
    <n v="8750"/>
    <n v="6562.5"/>
    <n v="25"/>
    <x v="1"/>
    <s v=""/>
    <s v=""/>
    <m/>
    <m/>
    <n v="175"/>
    <n v="8750"/>
    <n v="6562.5"/>
  </r>
  <r>
    <x v="1"/>
    <x v="15"/>
    <x v="93"/>
    <n v="12"/>
    <n v="160"/>
    <n v="1920"/>
    <n v="1440"/>
    <n v="25"/>
    <x v="1"/>
    <s v=""/>
    <s v=""/>
    <m/>
    <m/>
    <n v="160"/>
    <n v="1920"/>
    <n v="1440"/>
  </r>
  <r>
    <x v="1"/>
    <x v="15"/>
    <x v="94"/>
    <n v="4"/>
    <n v="125"/>
    <n v="500"/>
    <n v="375"/>
    <n v="25"/>
    <x v="1"/>
    <s v=""/>
    <s v=""/>
    <m/>
    <m/>
    <n v="125"/>
    <n v="500"/>
    <n v="375"/>
  </r>
  <r>
    <x v="1"/>
    <x v="6"/>
    <x v="6"/>
    <n v="28"/>
    <n v="303.85000000000002"/>
    <n v="8507.7999999999993"/>
    <n v="5955.46"/>
    <n v="30"/>
    <x v="2"/>
    <n v="295"/>
    <s v="Prijs wijkt af"/>
    <m/>
    <s v="Artikelprijs"/>
    <n v="295"/>
    <n v="8260"/>
    <n v="5782"/>
  </r>
  <r>
    <x v="1"/>
    <x v="81"/>
    <x v="95"/>
    <n v="4"/>
    <n v="236.9"/>
    <n v="947.6"/>
    <n v="663.32"/>
    <n v="30"/>
    <x v="2"/>
    <n v="230"/>
    <s v="Prijs wijkt af"/>
    <m/>
    <s v="Artikelprijs"/>
    <n v="230"/>
    <n v="920"/>
    <n v="644"/>
  </r>
  <r>
    <x v="1"/>
    <x v="82"/>
    <x v="96"/>
    <n v="5"/>
    <n v="458.35"/>
    <n v="2291.75"/>
    <n v="1833.4"/>
    <n v="20"/>
    <x v="0"/>
    <n v="458.35"/>
    <s v="Prijs gelijk"/>
    <m/>
    <s v="Artikelprijs"/>
    <n v="458.35"/>
    <n v="2291.75"/>
    <n v="1833.4"/>
  </r>
  <r>
    <x v="1"/>
    <x v="83"/>
    <x v="97"/>
    <n v="7"/>
    <n v="144.19999999999999"/>
    <n v="1009.4"/>
    <n v="706.58"/>
    <n v="30"/>
    <x v="2"/>
    <n v="140"/>
    <s v="Prijs wijkt af"/>
    <m/>
    <s v="Artikelprijs"/>
    <n v="140"/>
    <n v="980"/>
    <n v="686"/>
  </r>
  <r>
    <x v="1"/>
    <x v="21"/>
    <x v="24"/>
    <n v="16"/>
    <n v="147.81"/>
    <n v="2364.96"/>
    <n v="1655.47"/>
    <n v="30"/>
    <x v="1"/>
    <s v=""/>
    <s v=""/>
    <m/>
    <m/>
    <n v="147.81"/>
    <n v="2364.96"/>
    <n v="1655.47"/>
  </r>
  <r>
    <x v="1"/>
    <x v="20"/>
    <x v="23"/>
    <n v="2"/>
    <n v="68.5"/>
    <n v="137"/>
    <n v="95.9"/>
    <n v="30"/>
    <x v="1"/>
    <s v=""/>
    <s v=""/>
    <m/>
    <m/>
    <n v="68.5"/>
    <n v="137"/>
    <n v="95.9"/>
  </r>
  <r>
    <x v="1"/>
    <x v="19"/>
    <x v="22"/>
    <n v="2"/>
    <n v="45.32"/>
    <n v="90.64"/>
    <n v="63.45"/>
    <n v="30"/>
    <x v="1"/>
    <s v=""/>
    <s v=""/>
    <m/>
    <m/>
    <n v="45.32"/>
    <n v="90.64"/>
    <n v="63.45"/>
  </r>
  <r>
    <x v="1"/>
    <x v="77"/>
    <x v="88"/>
    <n v="4"/>
    <n v="90.64"/>
    <n v="362.56"/>
    <n v="253.79"/>
    <n v="30"/>
    <x v="1"/>
    <s v=""/>
    <s v=""/>
    <m/>
    <m/>
    <n v="90.64"/>
    <n v="362.56"/>
    <n v="253.79"/>
  </r>
  <r>
    <x v="1"/>
    <x v="6"/>
    <x v="6"/>
    <n v="6"/>
    <n v="303.85000000000002"/>
    <n v="1823.1"/>
    <n v="1276.17"/>
    <n v="30"/>
    <x v="2"/>
    <n v="295"/>
    <s v="Prijs wijkt af"/>
    <m/>
    <s v="Artikelprijs"/>
    <n v="295"/>
    <n v="1770"/>
    <n v="1239"/>
  </r>
  <r>
    <x v="1"/>
    <x v="83"/>
    <x v="97"/>
    <n v="1"/>
    <n v="144.19999999999999"/>
    <n v="144.19999999999999"/>
    <n v="100.94"/>
    <n v="30"/>
    <x v="2"/>
    <n v="140"/>
    <s v="Prijs wijkt af"/>
    <m/>
    <s v="Artikelprijs"/>
    <n v="140"/>
    <n v="140"/>
    <n v="98"/>
  </r>
  <r>
    <x v="1"/>
    <x v="15"/>
    <x v="16"/>
    <n v="22"/>
    <n v="225"/>
    <n v="4950"/>
    <n v="3712.5"/>
    <n v="25"/>
    <x v="1"/>
    <s v=""/>
    <s v=""/>
    <m/>
    <m/>
    <n v="225"/>
    <n v="4950"/>
    <n v="3712.5"/>
  </r>
  <r>
    <x v="1"/>
    <x v="7"/>
    <x v="98"/>
    <n v="1"/>
    <n v="325"/>
    <n v="325"/>
    <n v="325"/>
    <n v="0"/>
    <x v="1"/>
    <s v=""/>
    <s v=""/>
    <m/>
    <m/>
    <n v="325"/>
    <n v="325"/>
    <n v="325"/>
  </r>
  <r>
    <x v="1"/>
    <x v="30"/>
    <x v="33"/>
    <n v="1"/>
    <n v="339.9"/>
    <n v="339.9"/>
    <n v="271.92"/>
    <n v="20"/>
    <x v="0"/>
    <n v="339.9"/>
    <s v="Prijs gelijk"/>
    <m/>
    <s v="Artikelprijs"/>
    <n v="339.9"/>
    <n v="339.9"/>
    <n v="271.92"/>
  </r>
  <r>
    <x v="1"/>
    <x v="53"/>
    <x v="99"/>
    <n v="16"/>
    <n v="100"/>
    <n v="1600"/>
    <n v="1600"/>
    <n v="0"/>
    <x v="1"/>
    <s v=""/>
    <s v=""/>
    <m/>
    <m/>
    <n v="100"/>
    <n v="1600"/>
    <n v="1600"/>
  </r>
  <r>
    <x v="1"/>
    <x v="53"/>
    <x v="100"/>
    <n v="16"/>
    <n v="16"/>
    <n v="256"/>
    <n v="256"/>
    <n v="0"/>
    <x v="1"/>
    <s v=""/>
    <s v=""/>
    <m/>
    <m/>
    <n v="16"/>
    <n v="256"/>
    <n v="256"/>
  </r>
  <r>
    <x v="1"/>
    <x v="53"/>
    <x v="62"/>
    <n v="1"/>
    <n v="200"/>
    <n v="200"/>
    <n v="200"/>
    <n v="0"/>
    <x v="1"/>
    <s v=""/>
    <s v=""/>
    <m/>
    <m/>
    <n v="200"/>
    <n v="200"/>
    <n v="200"/>
  </r>
  <r>
    <x v="1"/>
    <x v="27"/>
    <x v="30"/>
    <n v="2"/>
    <n v="103.75"/>
    <n v="207.5"/>
    <n v="166"/>
    <n v="20"/>
    <x v="0"/>
    <n v="106.8625"/>
    <s v="Prijs wijkt af"/>
    <m/>
    <s v="Artikelprijs"/>
    <n v="106.8625"/>
    <n v="213.72499999999999"/>
    <n v="170.98"/>
  </r>
  <r>
    <x v="1"/>
    <x v="36"/>
    <x v="39"/>
    <n v="2"/>
    <n v="39.65"/>
    <n v="79.3"/>
    <n v="59.47"/>
    <n v="25"/>
    <x v="1"/>
    <s v=""/>
    <s v=""/>
    <m/>
    <m/>
    <n v="39.65"/>
    <n v="79.3"/>
    <n v="59.47"/>
  </r>
  <r>
    <x v="1"/>
    <x v="6"/>
    <x v="6"/>
    <n v="2"/>
    <n v="303.85000000000002"/>
    <n v="607.70000000000005"/>
    <n v="425.39"/>
    <n v="30"/>
    <x v="2"/>
    <n v="295"/>
    <s v="Prijs wijkt af"/>
    <m/>
    <s v="Artikelprijs"/>
    <n v="295"/>
    <n v="590"/>
    <n v="413"/>
  </r>
  <r>
    <x v="1"/>
    <x v="82"/>
    <x v="96"/>
    <n v="1"/>
    <n v="458.35"/>
    <n v="458.35"/>
    <n v="366.68"/>
    <n v="20"/>
    <x v="0"/>
    <n v="458.35"/>
    <s v="Prijs gelijk"/>
    <m/>
    <s v="Artikelprijs"/>
    <n v="458.35"/>
    <n v="458.35"/>
    <n v="366.68"/>
  </r>
  <r>
    <x v="1"/>
    <x v="83"/>
    <x v="97"/>
    <n v="1"/>
    <n v="144.19999999999999"/>
    <n v="144.19999999999999"/>
    <n v="100.94"/>
    <n v="30"/>
    <x v="2"/>
    <n v="140"/>
    <s v="Prijs wijkt af"/>
    <m/>
    <s v="Artikelprijs"/>
    <n v="140"/>
    <n v="140"/>
    <n v="98"/>
  </r>
  <r>
    <x v="1"/>
    <x v="27"/>
    <x v="30"/>
    <n v="4"/>
    <n v="103.75"/>
    <n v="415"/>
    <n v="332"/>
    <n v="20"/>
    <x v="0"/>
    <n v="106.8625"/>
    <s v="Prijs wijkt af"/>
    <m/>
    <s v="Artikelprijs"/>
    <n v="106.8625"/>
    <n v="427.45"/>
    <n v="341.96"/>
  </r>
  <r>
    <x v="1"/>
    <x v="36"/>
    <x v="39"/>
    <n v="4"/>
    <n v="39.65"/>
    <n v="158.6"/>
    <n v="118.95"/>
    <n v="25"/>
    <x v="1"/>
    <s v=""/>
    <s v=""/>
    <m/>
    <m/>
    <n v="39.65"/>
    <n v="158.6"/>
    <n v="118.95"/>
  </r>
  <r>
    <x v="1"/>
    <x v="15"/>
    <x v="101"/>
    <n v="8"/>
    <n v="260"/>
    <n v="2080"/>
    <n v="1560"/>
    <n v="25"/>
    <x v="1"/>
    <s v=""/>
    <s v=""/>
    <m/>
    <m/>
    <n v="260"/>
    <n v="2080"/>
    <n v="1560"/>
  </r>
  <r>
    <x v="1"/>
    <x v="27"/>
    <x v="30"/>
    <n v="2"/>
    <n v="103.75"/>
    <n v="207.5"/>
    <n v="166"/>
    <n v="20"/>
    <x v="0"/>
    <n v="106.8625"/>
    <s v="Prijs wijkt af"/>
    <m/>
    <s v="Artikelprijs"/>
    <n v="106.8625"/>
    <n v="213.72499999999999"/>
    <n v="170.98"/>
  </r>
  <r>
    <x v="1"/>
    <x v="36"/>
    <x v="39"/>
    <n v="2"/>
    <n v="39.65"/>
    <n v="79.3"/>
    <n v="59.47"/>
    <n v="25"/>
    <x v="1"/>
    <s v=""/>
    <s v=""/>
    <m/>
    <m/>
    <n v="39.65"/>
    <n v="79.3"/>
    <n v="59.47"/>
  </r>
  <r>
    <x v="1"/>
    <x v="38"/>
    <x v="41"/>
    <n v="2"/>
    <n v="40.950000000000003"/>
    <n v="81.900000000000006"/>
    <n v="61.42"/>
    <n v="25"/>
    <x v="1"/>
    <s v=""/>
    <s v=""/>
    <m/>
    <m/>
    <n v="40.950000000000003"/>
    <n v="81.900000000000006"/>
    <n v="61.42"/>
  </r>
  <r>
    <x v="1"/>
    <x v="27"/>
    <x v="30"/>
    <n v="2"/>
    <n v="103.75"/>
    <n v="207.5"/>
    <n v="166"/>
    <n v="20"/>
    <x v="0"/>
    <n v="106.8625"/>
    <s v="Prijs wijkt af"/>
    <m/>
    <s v="Artikelprijs"/>
    <n v="106.8625"/>
    <n v="213.72499999999999"/>
    <n v="170.98"/>
  </r>
  <r>
    <x v="1"/>
    <x v="36"/>
    <x v="39"/>
    <n v="2"/>
    <n v="39.65"/>
    <n v="79.3"/>
    <n v="59.47"/>
    <n v="25"/>
    <x v="1"/>
    <s v=""/>
    <s v=""/>
    <m/>
    <m/>
    <n v="39.65"/>
    <n v="79.3"/>
    <n v="59.47"/>
  </r>
  <r>
    <x v="1"/>
    <x v="84"/>
    <x v="102"/>
    <n v="16"/>
    <n v="18.03"/>
    <n v="288.48"/>
    <n v="216.36"/>
    <n v="25"/>
    <x v="1"/>
    <s v=""/>
    <s v=""/>
    <m/>
    <m/>
    <n v="18.03"/>
    <n v="288.48"/>
    <n v="216.36"/>
  </r>
  <r>
    <x v="1"/>
    <x v="33"/>
    <x v="36"/>
    <n v="24"/>
    <n v="32.96"/>
    <n v="791.04"/>
    <n v="593.28"/>
    <n v="25"/>
    <x v="1"/>
    <s v=""/>
    <s v=""/>
    <m/>
    <m/>
    <n v="32.96"/>
    <n v="791.04"/>
    <n v="593.28"/>
  </r>
  <r>
    <x v="1"/>
    <x v="85"/>
    <x v="103"/>
    <n v="16"/>
    <n v="45.32"/>
    <n v="725.12"/>
    <n v="543.84"/>
    <n v="25"/>
    <x v="1"/>
    <s v=""/>
    <s v=""/>
    <m/>
    <m/>
    <n v="45.32"/>
    <n v="725.12"/>
    <n v="543.84"/>
  </r>
  <r>
    <x v="1"/>
    <x v="86"/>
    <x v="104"/>
    <n v="20"/>
    <n v="30.77"/>
    <n v="0"/>
    <n v="0"/>
    <n v="25"/>
    <x v="1"/>
    <s v=""/>
    <s v=""/>
    <m/>
    <m/>
    <n v="30.77"/>
    <n v="0"/>
    <n v="0"/>
  </r>
  <r>
    <x v="1"/>
    <x v="31"/>
    <x v="34"/>
    <n v="5"/>
    <n v="386.25"/>
    <n v="1931.25"/>
    <n v="1545"/>
    <n v="20"/>
    <x v="0"/>
    <n v="386.25"/>
    <s v="Prijs gelijk"/>
    <m/>
    <s v="Artikelprijs"/>
    <n v="386.25"/>
    <n v="1931.25"/>
    <n v="1545"/>
  </r>
  <r>
    <x v="1"/>
    <x v="87"/>
    <x v="105"/>
    <n v="21"/>
    <n v="39.65"/>
    <n v="832.65"/>
    <n v="624.49"/>
    <n v="25"/>
    <x v="1"/>
    <s v=""/>
    <s v=""/>
    <m/>
    <m/>
    <n v="39.65"/>
    <n v="832.65"/>
    <n v="624.49"/>
  </r>
  <r>
    <x v="1"/>
    <x v="55"/>
    <x v="67"/>
    <n v="5"/>
    <n v="23.34"/>
    <n v="0"/>
    <n v="0"/>
    <n v="0"/>
    <x v="1"/>
    <s v=""/>
    <s v=""/>
    <m/>
    <m/>
    <n v="23.34"/>
    <n v="0"/>
    <n v="0"/>
  </r>
  <r>
    <x v="1"/>
    <x v="56"/>
    <x v="68"/>
    <n v="5"/>
    <n v="23.34"/>
    <n v="0"/>
    <n v="0"/>
    <n v="0"/>
    <x v="1"/>
    <s v=""/>
    <s v=""/>
    <m/>
    <m/>
    <n v="23.34"/>
    <n v="0"/>
    <n v="0"/>
  </r>
  <r>
    <x v="1"/>
    <x v="52"/>
    <x v="55"/>
    <n v="16"/>
    <n v="5"/>
    <n v="0"/>
    <n v="0"/>
    <n v="30"/>
    <x v="1"/>
    <s v=""/>
    <s v=""/>
    <m/>
    <m/>
    <n v="5"/>
    <n v="0"/>
    <n v="0"/>
  </r>
  <r>
    <x v="1"/>
    <x v="88"/>
    <x v="106"/>
    <n v="16"/>
    <n v="6"/>
    <n v="0"/>
    <n v="0"/>
    <n v="30"/>
    <x v="1"/>
    <s v=""/>
    <s v=""/>
    <m/>
    <m/>
    <n v="6"/>
    <n v="0"/>
    <n v="0"/>
  </r>
  <r>
    <x v="1"/>
    <x v="89"/>
    <x v="107"/>
    <n v="16"/>
    <n v="13"/>
    <n v="0"/>
    <n v="0"/>
    <n v="30"/>
    <x v="1"/>
    <s v=""/>
    <s v=""/>
    <m/>
    <m/>
    <n v="13"/>
    <n v="0"/>
    <n v="0"/>
  </r>
  <r>
    <x v="1"/>
    <x v="57"/>
    <x v="69"/>
    <n v="4"/>
    <n v="92.7"/>
    <n v="0"/>
    <n v="0"/>
    <n v="0"/>
    <x v="1"/>
    <s v=""/>
    <s v=""/>
    <m/>
    <m/>
    <n v="92.7"/>
    <n v="0"/>
    <n v="0"/>
  </r>
  <r>
    <x v="1"/>
    <x v="90"/>
    <x v="108"/>
    <n v="1"/>
    <n v="92.7"/>
    <n v="0"/>
    <n v="0"/>
    <n v="0"/>
    <x v="1"/>
    <s v=""/>
    <s v=""/>
    <m/>
    <m/>
    <n v="92.7"/>
    <n v="0"/>
    <n v="0"/>
  </r>
  <r>
    <x v="1"/>
    <x v="91"/>
    <x v="109"/>
    <n v="2"/>
    <n v="92.7"/>
    <n v="0"/>
    <n v="0"/>
    <n v="0"/>
    <x v="1"/>
    <s v=""/>
    <s v=""/>
    <m/>
    <m/>
    <n v="92.7"/>
    <n v="0"/>
    <n v="0"/>
  </r>
  <r>
    <x v="1"/>
    <x v="92"/>
    <x v="110"/>
    <n v="1"/>
    <n v="47.25"/>
    <n v="0"/>
    <n v="0"/>
    <n v="30"/>
    <x v="1"/>
    <s v=""/>
    <s v=""/>
    <m/>
    <m/>
    <n v="47.25"/>
    <n v="0"/>
    <n v="0"/>
  </r>
  <r>
    <x v="1"/>
    <x v="46"/>
    <x v="49"/>
    <n v="50"/>
    <n v="6"/>
    <n v="0"/>
    <n v="0"/>
    <n v="30"/>
    <x v="1"/>
    <s v=""/>
    <s v=""/>
    <m/>
    <m/>
    <n v="6"/>
    <n v="0"/>
    <n v="0"/>
  </r>
  <r>
    <x v="1"/>
    <x v="49"/>
    <x v="52"/>
    <n v="10"/>
    <n v="9"/>
    <n v="0"/>
    <n v="0"/>
    <n v="30"/>
    <x v="1"/>
    <s v=""/>
    <s v=""/>
    <m/>
    <m/>
    <n v="9"/>
    <n v="0"/>
    <n v="0"/>
  </r>
  <r>
    <x v="1"/>
    <x v="50"/>
    <x v="53"/>
    <n v="10"/>
    <n v="11"/>
    <n v="0"/>
    <n v="0"/>
    <n v="30"/>
    <x v="1"/>
    <s v=""/>
    <s v=""/>
    <m/>
    <m/>
    <n v="11"/>
    <n v="0"/>
    <n v="0"/>
  </r>
  <r>
    <x v="1"/>
    <x v="51"/>
    <x v="54"/>
    <n v="10"/>
    <n v="13"/>
    <n v="0"/>
    <n v="0"/>
    <n v="30"/>
    <x v="1"/>
    <s v=""/>
    <s v=""/>
    <m/>
    <m/>
    <n v="13"/>
    <n v="0"/>
    <n v="0"/>
  </r>
  <r>
    <x v="1"/>
    <x v="52"/>
    <x v="55"/>
    <n v="25"/>
    <n v="5"/>
    <n v="0"/>
    <n v="0"/>
    <n v="30"/>
    <x v="1"/>
    <s v=""/>
    <s v=""/>
    <m/>
    <m/>
    <n v="5"/>
    <n v="0"/>
    <n v="0"/>
  </r>
  <r>
    <x v="1"/>
    <x v="36"/>
    <x v="39"/>
    <n v="75"/>
    <n v="39.65"/>
    <n v="0"/>
    <n v="0"/>
    <n v="25"/>
    <x v="1"/>
    <s v=""/>
    <s v=""/>
    <m/>
    <m/>
    <n v="39.65"/>
    <n v="0"/>
    <n v="0"/>
  </r>
  <r>
    <x v="1"/>
    <x v="93"/>
    <x v="111"/>
    <n v="26"/>
    <n v="28.84"/>
    <n v="0"/>
    <n v="0"/>
    <n v="0"/>
    <x v="2"/>
    <n v="28"/>
    <s v="Prijs wijkt af"/>
    <m/>
    <s v="Artikelprijs"/>
    <n v="28"/>
    <n v="728"/>
    <n v="728"/>
  </r>
  <r>
    <x v="1"/>
    <x v="94"/>
    <x v="112"/>
    <n v="2"/>
    <n v="40"/>
    <n v="0"/>
    <n v="0"/>
    <n v="30"/>
    <x v="1"/>
    <s v=""/>
    <s v=""/>
    <m/>
    <m/>
    <n v="40"/>
    <n v="0"/>
    <n v="0"/>
  </r>
  <r>
    <x v="1"/>
    <x v="95"/>
    <x v="113"/>
    <n v="8"/>
    <n v="60"/>
    <n v="0"/>
    <n v="0"/>
    <n v="30"/>
    <x v="1"/>
    <s v=""/>
    <s v=""/>
    <m/>
    <m/>
    <n v="60"/>
    <n v="0"/>
    <n v="0"/>
  </r>
  <r>
    <x v="1"/>
    <x v="96"/>
    <x v="114"/>
    <n v="4"/>
    <n v="10.5"/>
    <n v="0"/>
    <n v="0"/>
    <n v="30"/>
    <x v="1"/>
    <s v=""/>
    <s v=""/>
    <m/>
    <m/>
    <n v="10.5"/>
    <n v="0"/>
    <n v="0"/>
  </r>
  <r>
    <x v="1"/>
    <x v="97"/>
    <x v="115"/>
    <n v="4"/>
    <n v="5.25"/>
    <n v="0"/>
    <n v="0"/>
    <n v="30"/>
    <x v="1"/>
    <s v=""/>
    <s v=""/>
    <m/>
    <m/>
    <n v="5.25"/>
    <n v="0"/>
    <n v="0"/>
  </r>
  <r>
    <x v="1"/>
    <x v="98"/>
    <x v="116"/>
    <n v="10"/>
    <n v="10.5"/>
    <n v="0"/>
    <n v="0"/>
    <n v="30"/>
    <x v="1"/>
    <s v=""/>
    <s v=""/>
    <m/>
    <m/>
    <n v="10.5"/>
    <n v="0"/>
    <n v="0"/>
  </r>
  <r>
    <x v="1"/>
    <x v="96"/>
    <x v="114"/>
    <n v="10"/>
    <n v="10.5"/>
    <n v="0"/>
    <n v="0"/>
    <n v="30"/>
    <x v="1"/>
    <s v=""/>
    <s v=""/>
    <m/>
    <m/>
    <n v="10.5"/>
    <n v="0"/>
    <n v="0"/>
  </r>
  <r>
    <x v="1"/>
    <x v="42"/>
    <x v="45"/>
    <n v="60"/>
    <n v="3.5"/>
    <n v="0"/>
    <n v="0"/>
    <n v="30"/>
    <x v="1"/>
    <s v=""/>
    <s v=""/>
    <m/>
    <m/>
    <n v="3.5"/>
    <n v="0"/>
    <n v="0"/>
  </r>
  <r>
    <x v="1"/>
    <x v="52"/>
    <x v="55"/>
    <n v="15"/>
    <n v="5"/>
    <n v="0"/>
    <n v="0"/>
    <n v="30"/>
    <x v="1"/>
    <s v=""/>
    <s v=""/>
    <m/>
    <m/>
    <n v="5"/>
    <n v="0"/>
    <n v="0"/>
  </r>
  <r>
    <x v="1"/>
    <x v="43"/>
    <x v="46"/>
    <n v="35"/>
    <n v="2"/>
    <n v="0"/>
    <n v="0"/>
    <n v="30"/>
    <x v="1"/>
    <s v=""/>
    <s v=""/>
    <m/>
    <m/>
    <n v="2"/>
    <n v="0"/>
    <n v="0"/>
  </r>
  <r>
    <x v="1"/>
    <x v="44"/>
    <x v="47"/>
    <n v="35"/>
    <n v="3"/>
    <n v="0"/>
    <n v="0"/>
    <n v="30"/>
    <x v="1"/>
    <s v=""/>
    <s v=""/>
    <m/>
    <m/>
    <n v="3"/>
    <n v="0"/>
    <n v="0"/>
  </r>
  <r>
    <x v="1"/>
    <x v="45"/>
    <x v="48"/>
    <n v="75"/>
    <n v="4"/>
    <n v="0"/>
    <n v="0"/>
    <n v="30"/>
    <x v="1"/>
    <s v=""/>
    <s v=""/>
    <m/>
    <m/>
    <n v="4"/>
    <n v="0"/>
    <n v="0"/>
  </r>
  <r>
    <x v="1"/>
    <x v="99"/>
    <x v="117"/>
    <n v="15"/>
    <n v="5"/>
    <n v="0"/>
    <n v="0"/>
    <n v="30"/>
    <x v="1"/>
    <s v=""/>
    <s v=""/>
    <m/>
    <m/>
    <n v="5"/>
    <n v="0"/>
    <n v="0"/>
  </r>
  <r>
    <x v="1"/>
    <x v="48"/>
    <x v="51"/>
    <n v="30"/>
    <n v="8"/>
    <n v="0"/>
    <n v="0"/>
    <n v="30"/>
    <x v="1"/>
    <s v=""/>
    <s v=""/>
    <m/>
    <m/>
    <n v="8"/>
    <n v="0"/>
    <n v="0"/>
  </r>
  <r>
    <x v="1"/>
    <x v="49"/>
    <x v="52"/>
    <n v="1"/>
    <n v="9"/>
    <n v="0"/>
    <n v="0"/>
    <n v="30"/>
    <x v="1"/>
    <s v=""/>
    <s v=""/>
    <m/>
    <m/>
    <n v="9"/>
    <n v="0"/>
    <n v="0"/>
  </r>
  <r>
    <x v="1"/>
    <x v="50"/>
    <x v="53"/>
    <n v="1"/>
    <n v="11"/>
    <n v="0"/>
    <n v="0"/>
    <n v="30"/>
    <x v="1"/>
    <s v=""/>
    <s v=""/>
    <m/>
    <m/>
    <n v="11"/>
    <n v="0"/>
    <n v="0"/>
  </r>
  <r>
    <x v="1"/>
    <x v="41"/>
    <x v="44"/>
    <n v="50"/>
    <n v="26.83"/>
    <n v="0"/>
    <n v="0"/>
    <n v="30"/>
    <x v="1"/>
    <s v=""/>
    <s v=""/>
    <m/>
    <m/>
    <n v="26.83"/>
    <n v="0"/>
    <n v="0"/>
  </r>
  <r>
    <x v="1"/>
    <x v="72"/>
    <x v="84"/>
    <n v="10"/>
    <n v="62.46"/>
    <n v="0"/>
    <n v="0"/>
    <n v="30"/>
    <x v="1"/>
    <s v=""/>
    <s v=""/>
    <m/>
    <m/>
    <n v="62.46"/>
    <n v="0"/>
    <n v="0"/>
  </r>
  <r>
    <x v="1"/>
    <x v="71"/>
    <x v="83"/>
    <n v="6"/>
    <n v="76.02"/>
    <n v="0"/>
    <n v="0"/>
    <n v="30"/>
    <x v="1"/>
    <s v=""/>
    <s v=""/>
    <m/>
    <m/>
    <n v="76.02"/>
    <n v="0"/>
    <n v="0"/>
  </r>
  <r>
    <x v="1"/>
    <x v="100"/>
    <x v="118"/>
    <n v="10"/>
    <n v="9"/>
    <n v="0"/>
    <n v="0"/>
    <n v="30"/>
    <x v="1"/>
    <s v=""/>
    <s v=""/>
    <m/>
    <m/>
    <n v="9"/>
    <n v="0"/>
    <n v="0"/>
  </r>
  <r>
    <x v="1"/>
    <x v="74"/>
    <x v="85"/>
    <n v="10"/>
    <n v="12"/>
    <n v="0"/>
    <n v="0"/>
    <n v="30"/>
    <x v="1"/>
    <s v=""/>
    <s v=""/>
    <m/>
    <m/>
    <n v="12"/>
    <n v="0"/>
    <n v="0"/>
  </r>
  <r>
    <x v="1"/>
    <x v="101"/>
    <x v="119"/>
    <n v="30"/>
    <n v="6.3"/>
    <n v="0"/>
    <n v="0"/>
    <n v="30"/>
    <x v="1"/>
    <s v=""/>
    <s v=""/>
    <m/>
    <m/>
    <n v="6.3"/>
    <n v="0"/>
    <n v="0"/>
  </r>
  <r>
    <x v="1"/>
    <x v="70"/>
    <x v="82"/>
    <n v="4"/>
    <n v="82.4"/>
    <n v="0"/>
    <n v="0"/>
    <n v="30"/>
    <x v="1"/>
    <s v=""/>
    <s v=""/>
    <m/>
    <m/>
    <n v="82.4"/>
    <n v="0"/>
    <n v="0"/>
  </r>
  <r>
    <x v="1"/>
    <x v="69"/>
    <x v="81"/>
    <n v="2"/>
    <n v="120"/>
    <n v="0"/>
    <n v="0"/>
    <n v="30"/>
    <x v="1"/>
    <s v=""/>
    <s v=""/>
    <m/>
    <m/>
    <n v="120"/>
    <n v="0"/>
    <n v="0"/>
  </r>
  <r>
    <x v="1"/>
    <x v="102"/>
    <x v="120"/>
    <n v="4"/>
    <n v="7"/>
    <n v="0"/>
    <n v="0"/>
    <n v="30"/>
    <x v="1"/>
    <s v=""/>
    <s v=""/>
    <m/>
    <m/>
    <n v="7"/>
    <n v="0"/>
    <n v="0"/>
  </r>
  <r>
    <x v="1"/>
    <x v="103"/>
    <x v="121"/>
    <n v="36"/>
    <n v="89.61"/>
    <n v="3225.96"/>
    <n v="2258.17"/>
    <n v="30"/>
    <x v="1"/>
    <s v=""/>
    <s v=""/>
    <m/>
    <m/>
    <n v="89.61"/>
    <n v="3225.96"/>
    <n v="2258.17"/>
  </r>
  <r>
    <x v="1"/>
    <x v="104"/>
    <x v="121"/>
    <n v="36"/>
    <n v="73.02"/>
    <n v="2628.72"/>
    <n v="1840.1"/>
    <n v="30"/>
    <x v="1"/>
    <s v=""/>
    <s v=""/>
    <m/>
    <m/>
    <n v="73.02"/>
    <n v="2628.72"/>
    <n v="1840.1"/>
  </r>
  <r>
    <x v="1"/>
    <x v="105"/>
    <x v="122"/>
    <n v="2"/>
    <n v="59.74"/>
    <n v="119.48"/>
    <n v="83.64"/>
    <n v="30"/>
    <x v="1"/>
    <s v=""/>
    <s v=""/>
    <m/>
    <m/>
    <n v="59.74"/>
    <n v="119.48"/>
    <n v="83.64"/>
  </r>
  <r>
    <x v="1"/>
    <x v="106"/>
    <x v="122"/>
    <n v="2"/>
    <n v="48.68"/>
    <n v="97.36"/>
    <n v="68.150000000000006"/>
    <n v="30"/>
    <x v="1"/>
    <s v=""/>
    <s v=""/>
    <m/>
    <m/>
    <n v="48.68"/>
    <n v="97.36"/>
    <n v="68.150000000000006"/>
  </r>
  <r>
    <x v="1"/>
    <x v="107"/>
    <x v="123"/>
    <n v="1"/>
    <n v="29.87"/>
    <n v="29.87"/>
    <n v="20.91"/>
    <n v="30"/>
    <x v="1"/>
    <s v=""/>
    <s v=""/>
    <m/>
    <m/>
    <n v="29.87"/>
    <n v="29.87"/>
    <n v="20.91"/>
  </r>
  <r>
    <x v="1"/>
    <x v="108"/>
    <x v="124"/>
    <n v="2"/>
    <n v="29.87"/>
    <n v="0"/>
    <n v="0"/>
    <n v="30"/>
    <x v="1"/>
    <s v=""/>
    <s v=""/>
    <m/>
    <m/>
    <n v="29.87"/>
    <n v="0"/>
    <n v="0"/>
  </r>
  <r>
    <x v="1"/>
    <x v="109"/>
    <x v="125"/>
    <n v="2"/>
    <n v="29.87"/>
    <n v="59.74"/>
    <n v="41.82"/>
    <n v="30"/>
    <x v="1"/>
    <s v=""/>
    <s v=""/>
    <m/>
    <m/>
    <n v="29.87"/>
    <n v="59.74"/>
    <n v="41.82"/>
  </r>
  <r>
    <x v="1"/>
    <x v="110"/>
    <x v="125"/>
    <n v="2"/>
    <n v="24.87"/>
    <n v="49.74"/>
    <n v="34.82"/>
    <n v="30"/>
    <x v="1"/>
    <s v=""/>
    <s v=""/>
    <m/>
    <m/>
    <n v="24.87"/>
    <n v="49.74"/>
    <n v="34.82"/>
  </r>
  <r>
    <x v="1"/>
    <x v="111"/>
    <x v="126"/>
    <n v="4"/>
    <n v="44.29"/>
    <n v="177.16"/>
    <n v="124.01"/>
    <n v="30"/>
    <x v="1"/>
    <s v=""/>
    <s v=""/>
    <m/>
    <m/>
    <n v="44.29"/>
    <n v="177.16"/>
    <n v="124.01"/>
  </r>
  <r>
    <x v="1"/>
    <x v="112"/>
    <x v="126"/>
    <n v="4"/>
    <n v="42.18"/>
    <n v="168.72"/>
    <n v="118.1"/>
    <n v="30"/>
    <x v="1"/>
    <s v=""/>
    <s v=""/>
    <m/>
    <m/>
    <n v="42.18"/>
    <n v="168.72"/>
    <n v="118.1"/>
  </r>
  <r>
    <x v="1"/>
    <x v="6"/>
    <x v="6"/>
    <n v="14"/>
    <n v="303.85000000000002"/>
    <n v="4253.8999999999996"/>
    <n v="2977.73"/>
    <n v="30"/>
    <x v="2"/>
    <n v="295"/>
    <s v="Prijs wijkt af"/>
    <m/>
    <s v="Artikelprijs"/>
    <n v="295"/>
    <n v="4130"/>
    <n v="2891"/>
  </r>
  <r>
    <x v="1"/>
    <x v="83"/>
    <x v="97"/>
    <n v="2"/>
    <n v="144.19999999999999"/>
    <n v="288.39999999999998"/>
    <n v="201.88"/>
    <n v="30"/>
    <x v="2"/>
    <n v="140"/>
    <s v="Prijs wijkt af"/>
    <m/>
    <s v="Artikelprijs"/>
    <n v="140"/>
    <n v="280"/>
    <n v="196"/>
  </r>
  <r>
    <x v="1"/>
    <x v="15"/>
    <x v="16"/>
    <n v="28"/>
    <n v="225"/>
    <n v="6300"/>
    <n v="4725"/>
    <n v="25"/>
    <x v="1"/>
    <s v=""/>
    <s v=""/>
    <m/>
    <m/>
    <n v="225"/>
    <n v="6300"/>
    <n v="4725"/>
  </r>
  <r>
    <x v="1"/>
    <x v="113"/>
    <x v="127"/>
    <n v="8"/>
    <n v="487.5"/>
    <n v="3900"/>
    <n v="2925"/>
    <n v="25"/>
    <x v="1"/>
    <s v=""/>
    <s v=""/>
    <m/>
    <m/>
    <n v="487.5"/>
    <n v="3900"/>
    <n v="2925"/>
  </r>
  <r>
    <x v="1"/>
    <x v="114"/>
    <x v="128"/>
    <n v="1"/>
    <n v="1450"/>
    <n v="1450"/>
    <n v="1087.5"/>
    <n v="25"/>
    <x v="1"/>
    <s v=""/>
    <s v=""/>
    <m/>
    <m/>
    <n v="1450"/>
    <n v="1450"/>
    <n v="1087.5"/>
  </r>
  <r>
    <x v="1"/>
    <x v="31"/>
    <x v="34"/>
    <n v="1"/>
    <n v="386.25"/>
    <n v="386.25"/>
    <n v="309"/>
    <n v="20"/>
    <x v="0"/>
    <n v="386.25"/>
    <s v="Prijs gelijk"/>
    <m/>
    <s v="Artikelprijs"/>
    <n v="386.25"/>
    <n v="386.25"/>
    <n v="309"/>
  </r>
  <r>
    <x v="1"/>
    <x v="103"/>
    <x v="121"/>
    <n v="13"/>
    <n v="89.61"/>
    <n v="0"/>
    <n v="0"/>
    <n v="30"/>
    <x v="1"/>
    <s v=""/>
    <s v=""/>
    <m/>
    <m/>
    <n v="89.61"/>
    <n v="0"/>
    <n v="0"/>
  </r>
  <r>
    <x v="1"/>
    <x v="115"/>
    <x v="129"/>
    <n v="1"/>
    <n v="29.87"/>
    <n v="0"/>
    <n v="0"/>
    <n v="30"/>
    <x v="1"/>
    <s v=""/>
    <s v=""/>
    <m/>
    <m/>
    <n v="29.87"/>
    <n v="0"/>
    <n v="0"/>
  </r>
  <r>
    <x v="1"/>
    <x v="107"/>
    <x v="123"/>
    <n v="1"/>
    <n v="29.87"/>
    <n v="29.87"/>
    <n v="20.91"/>
    <n v="30"/>
    <x v="1"/>
    <s v=""/>
    <s v=""/>
    <m/>
    <m/>
    <n v="29.87"/>
    <n v="29.87"/>
    <n v="20.91"/>
  </r>
  <r>
    <x v="1"/>
    <x v="108"/>
    <x v="124"/>
    <n v="1"/>
    <n v="29.87"/>
    <n v="0"/>
    <n v="0"/>
    <n v="30"/>
    <x v="1"/>
    <s v=""/>
    <s v=""/>
    <m/>
    <m/>
    <n v="29.87"/>
    <n v="0"/>
    <n v="0"/>
  </r>
  <r>
    <x v="1"/>
    <x v="81"/>
    <x v="95"/>
    <n v="6"/>
    <n v="236.9"/>
    <n v="1421.4"/>
    <n v="994.98"/>
    <n v="30"/>
    <x v="2"/>
    <n v="230"/>
    <s v="Prijs wijkt af"/>
    <m/>
    <s v="Artikelprijs"/>
    <n v="230"/>
    <n v="1380"/>
    <n v="966"/>
  </r>
  <r>
    <x v="1"/>
    <x v="113"/>
    <x v="130"/>
    <n v="14"/>
    <n v="85"/>
    <n v="1190"/>
    <n v="892.5"/>
    <n v="25"/>
    <x v="1"/>
    <s v=""/>
    <s v=""/>
    <m/>
    <m/>
    <n v="85"/>
    <n v="1190"/>
    <n v="892.5"/>
  </r>
  <r>
    <x v="1"/>
    <x v="6"/>
    <x v="6"/>
    <n v="1"/>
    <n v="303.85000000000002"/>
    <n v="303.85000000000002"/>
    <n v="212.69"/>
    <n v="30"/>
    <x v="2"/>
    <n v="295"/>
    <s v="Prijs wijkt af"/>
    <m/>
    <s v="Artikelprijs"/>
    <n v="295"/>
    <n v="295"/>
    <n v="206.5"/>
  </r>
  <r>
    <x v="1"/>
    <x v="21"/>
    <x v="24"/>
    <n v="13"/>
    <n v="147.81"/>
    <n v="1921.53"/>
    <n v="1345.07"/>
    <n v="30"/>
    <x v="1"/>
    <s v=""/>
    <s v=""/>
    <m/>
    <m/>
    <n v="147.81"/>
    <n v="1921.53"/>
    <n v="1345.07"/>
  </r>
  <r>
    <x v="1"/>
    <x v="20"/>
    <x v="23"/>
    <n v="1"/>
    <n v="68.5"/>
    <n v="68.5"/>
    <n v="47.95"/>
    <n v="30"/>
    <x v="1"/>
    <s v=""/>
    <s v=""/>
    <m/>
    <m/>
    <n v="68.5"/>
    <n v="68.5"/>
    <n v="47.95"/>
  </r>
  <r>
    <x v="1"/>
    <x v="116"/>
    <x v="131"/>
    <n v="1"/>
    <n v="45.32"/>
    <n v="45.32"/>
    <n v="31.72"/>
    <n v="30"/>
    <x v="1"/>
    <s v=""/>
    <s v=""/>
    <m/>
    <m/>
    <n v="45.32"/>
    <n v="45.32"/>
    <n v="31.72"/>
  </r>
  <r>
    <x v="1"/>
    <x v="19"/>
    <x v="22"/>
    <n v="1"/>
    <n v="45.32"/>
    <n v="0"/>
    <n v="0"/>
    <n v="30"/>
    <x v="1"/>
    <s v=""/>
    <s v=""/>
    <m/>
    <m/>
    <n v="45.32"/>
    <n v="0"/>
    <n v="0"/>
  </r>
  <r>
    <x v="1"/>
    <x v="117"/>
    <x v="132"/>
    <n v="1"/>
    <n v="31.5"/>
    <n v="0"/>
    <n v="0"/>
    <n v="30"/>
    <x v="1"/>
    <s v=""/>
    <s v=""/>
    <m/>
    <m/>
    <n v="31.5"/>
    <n v="0"/>
    <n v="0"/>
  </r>
  <r>
    <x v="1"/>
    <x v="6"/>
    <x v="6"/>
    <n v="5"/>
    <n v="303.85000000000002"/>
    <n v="1519.25"/>
    <n v="1063.47"/>
    <n v="30"/>
    <x v="2"/>
    <n v="295"/>
    <s v="Prijs wijkt af"/>
    <m/>
    <s v="Artikelprijs"/>
    <n v="295"/>
    <n v="1475"/>
    <n v="1032.5"/>
  </r>
  <r>
    <x v="1"/>
    <x v="6"/>
    <x v="6"/>
    <n v="2"/>
    <n v="303.85000000000002"/>
    <n v="607.70000000000005"/>
    <n v="425.39"/>
    <n v="30"/>
    <x v="2"/>
    <n v="295"/>
    <s v="Prijs wijkt af"/>
    <m/>
    <s v="Artikelprijs"/>
    <n v="295"/>
    <n v="590"/>
    <n v="413"/>
  </r>
  <r>
    <x v="1"/>
    <x v="82"/>
    <x v="96"/>
    <n v="1"/>
    <n v="458.35"/>
    <n v="458.35"/>
    <n v="366.68"/>
    <n v="20"/>
    <x v="0"/>
    <n v="458.35"/>
    <s v="Prijs gelijk"/>
    <m/>
    <s v="Artikelprijs"/>
    <n v="458.35"/>
    <n v="458.35"/>
    <n v="366.68"/>
  </r>
  <r>
    <x v="1"/>
    <x v="118"/>
    <x v="121"/>
    <n v="20"/>
    <n v="73.02"/>
    <n v="1460.4"/>
    <n v="1022.28"/>
    <n v="30"/>
    <x v="1"/>
    <s v=""/>
    <s v=""/>
    <m/>
    <m/>
    <n v="73.02"/>
    <n v="1460.4"/>
    <n v="1022.28"/>
  </r>
  <r>
    <x v="1"/>
    <x v="115"/>
    <x v="129"/>
    <n v="1"/>
    <n v="29.87"/>
    <n v="29.87"/>
    <n v="20.91"/>
    <n v="30"/>
    <x v="1"/>
    <s v=""/>
    <s v=""/>
    <m/>
    <m/>
    <n v="29.87"/>
    <n v="29.87"/>
    <n v="20.91"/>
  </r>
  <r>
    <x v="1"/>
    <x v="119"/>
    <x v="133"/>
    <n v="32"/>
    <n v="82.95"/>
    <n v="2654.4"/>
    <n v="1990.8"/>
    <n v="25"/>
    <x v="1"/>
    <s v=""/>
    <s v=""/>
    <m/>
    <m/>
    <n v="82.95"/>
    <n v="2654.4"/>
    <n v="1990.8"/>
  </r>
  <r>
    <x v="1"/>
    <x v="34"/>
    <x v="37"/>
    <n v="1"/>
    <n v="88.57"/>
    <n v="88.57"/>
    <n v="66.430000000000007"/>
    <n v="25"/>
    <x v="1"/>
    <s v=""/>
    <s v=""/>
    <m/>
    <m/>
    <n v="88.57"/>
    <n v="88.57"/>
    <n v="66.430000000000007"/>
  </r>
  <r>
    <x v="1"/>
    <x v="6"/>
    <x v="6"/>
    <n v="9"/>
    <n v="303.85000000000002"/>
    <n v="2734.65"/>
    <n v="1914.25"/>
    <n v="30"/>
    <x v="2"/>
    <n v="295"/>
    <s v="Prijs wijkt af"/>
    <m/>
    <s v="Artikelprijs"/>
    <n v="295"/>
    <n v="2655"/>
    <n v="1858.5"/>
  </r>
  <r>
    <x v="1"/>
    <x v="83"/>
    <x v="97"/>
    <n v="2"/>
    <n v="144.19999999999999"/>
    <n v="288.39999999999998"/>
    <n v="201.88"/>
    <n v="30"/>
    <x v="2"/>
    <n v="140"/>
    <s v="Prijs wijkt af"/>
    <m/>
    <s v="Artikelprijs"/>
    <n v="140"/>
    <n v="280"/>
    <n v="196"/>
  </r>
  <r>
    <x v="1"/>
    <x v="120"/>
    <x v="134"/>
    <n v="1"/>
    <n v="298.7"/>
    <n v="298.7"/>
    <n v="238.96"/>
    <n v="20"/>
    <x v="0"/>
    <n v="298.7"/>
    <s v="Prijs gelijk"/>
    <m/>
    <s v="Artikelprijs"/>
    <n v="298.7"/>
    <n v="298.7"/>
    <n v="238.96"/>
  </r>
  <r>
    <x v="1"/>
    <x v="15"/>
    <x v="135"/>
    <n v="10"/>
    <n v="82.95"/>
    <n v="829.5"/>
    <n v="622.12"/>
    <n v="25"/>
    <x v="1"/>
    <s v=""/>
    <s v=""/>
    <m/>
    <m/>
    <n v="82.95"/>
    <n v="829.5"/>
    <n v="622.12"/>
  </r>
  <r>
    <x v="1"/>
    <x v="83"/>
    <x v="97"/>
    <n v="1"/>
    <n v="144.19999999999999"/>
    <n v="144.19999999999999"/>
    <n v="100.94"/>
    <n v="30"/>
    <x v="2"/>
    <n v="140"/>
    <s v="Prijs wijkt af"/>
    <m/>
    <s v="Artikelprijs"/>
    <n v="140"/>
    <n v="140"/>
    <n v="98"/>
  </r>
  <r>
    <x v="1"/>
    <x v="27"/>
    <x v="30"/>
    <n v="1"/>
    <n v="103.75"/>
    <n v="103.75"/>
    <n v="83"/>
    <n v="20"/>
    <x v="0"/>
    <n v="106.8625"/>
    <s v="Prijs wijkt af"/>
    <m/>
    <s v="Artikelprijs"/>
    <n v="106.8625"/>
    <n v="106.8625"/>
    <n v="85.49"/>
  </r>
  <r>
    <x v="1"/>
    <x v="121"/>
    <x v="136"/>
    <n v="1"/>
    <n v="180.25"/>
    <n v="180.25"/>
    <n v="126.17"/>
    <n v="30"/>
    <x v="2"/>
    <n v="175"/>
    <s v="Prijs wijkt af"/>
    <m/>
    <s v="Artikelprijs"/>
    <n v="175"/>
    <n v="175"/>
    <n v="122.5"/>
  </r>
  <r>
    <x v="1"/>
    <x v="119"/>
    <x v="133"/>
    <n v="4"/>
    <n v="82.95"/>
    <n v="331.8"/>
    <n v="248.85"/>
    <n v="25"/>
    <x v="1"/>
    <s v=""/>
    <s v=""/>
    <m/>
    <m/>
    <n v="82.95"/>
    <n v="331.8"/>
    <n v="248.85"/>
  </r>
  <r>
    <x v="1"/>
    <x v="27"/>
    <x v="30"/>
    <n v="1"/>
    <n v="103.75"/>
    <n v="103.75"/>
    <n v="83"/>
    <n v="20"/>
    <x v="0"/>
    <n v="106.8625"/>
    <s v="Prijs wijkt af"/>
    <m/>
    <s v="Artikelprijs"/>
    <n v="106.8625"/>
    <n v="106.8625"/>
    <n v="85.49"/>
  </r>
  <r>
    <x v="1"/>
    <x v="36"/>
    <x v="39"/>
    <n v="1"/>
    <n v="39.65"/>
    <n v="39.65"/>
    <n v="29.74"/>
    <n v="25"/>
    <x v="1"/>
    <s v=""/>
    <s v=""/>
    <m/>
    <m/>
    <n v="39.65"/>
    <n v="39.65"/>
    <n v="29.74"/>
  </r>
  <r>
    <x v="1"/>
    <x v="27"/>
    <x v="30"/>
    <n v="1"/>
    <n v="103.75"/>
    <n v="103.75"/>
    <n v="83"/>
    <n v="20"/>
    <x v="0"/>
    <n v="106.8625"/>
    <s v="Prijs wijkt af"/>
    <m/>
    <s v="Artikelprijs"/>
    <n v="106.8625"/>
    <n v="106.8625"/>
    <n v="85.49"/>
  </r>
  <r>
    <x v="1"/>
    <x v="36"/>
    <x v="39"/>
    <n v="2"/>
    <n v="39.65"/>
    <n v="79.3"/>
    <n v="59.47"/>
    <n v="25"/>
    <x v="1"/>
    <s v=""/>
    <s v=""/>
    <m/>
    <m/>
    <n v="39.65"/>
    <n v="79.3"/>
    <n v="59.47"/>
  </r>
  <r>
    <x v="1"/>
    <x v="122"/>
    <x v="137"/>
    <n v="6"/>
    <n v="38.99"/>
    <n v="233.94"/>
    <n v="175.45"/>
    <n v="25"/>
    <x v="1"/>
    <s v=""/>
    <s v=""/>
    <m/>
    <m/>
    <n v="38.99"/>
    <n v="233.94"/>
    <n v="175.45"/>
  </r>
  <r>
    <x v="1"/>
    <x v="27"/>
    <x v="30"/>
    <n v="1"/>
    <n v="103.75"/>
    <n v="103.75"/>
    <n v="83"/>
    <n v="20"/>
    <x v="0"/>
    <n v="106.8625"/>
    <s v="Prijs wijkt af"/>
    <m/>
    <s v="Artikelprijs"/>
    <n v="106.8625"/>
    <n v="106.8625"/>
    <n v="85.49"/>
  </r>
  <r>
    <x v="1"/>
    <x v="36"/>
    <x v="39"/>
    <n v="1"/>
    <n v="39.65"/>
    <n v="39.65"/>
    <n v="29.74"/>
    <n v="25"/>
    <x v="1"/>
    <s v=""/>
    <s v=""/>
    <m/>
    <m/>
    <n v="39.65"/>
    <n v="39.65"/>
    <n v="29.74"/>
  </r>
  <r>
    <x v="1"/>
    <x v="122"/>
    <x v="137"/>
    <n v="5"/>
    <n v="38.99"/>
    <n v="194.95"/>
    <n v="146.21"/>
    <n v="25"/>
    <x v="1"/>
    <s v=""/>
    <s v=""/>
    <m/>
    <m/>
    <n v="38.99"/>
    <n v="194.95"/>
    <n v="146.21"/>
  </r>
  <r>
    <x v="1"/>
    <x v="33"/>
    <x v="36"/>
    <n v="2"/>
    <n v="32.96"/>
    <n v="65.92"/>
    <n v="49.44"/>
    <n v="25"/>
    <x v="1"/>
    <s v=""/>
    <s v=""/>
    <m/>
    <m/>
    <n v="32.96"/>
    <n v="65.92"/>
    <n v="49.44"/>
  </r>
  <r>
    <x v="1"/>
    <x v="119"/>
    <x v="133"/>
    <n v="1"/>
    <n v="82.95"/>
    <n v="82.95"/>
    <n v="58.06"/>
    <n v="30"/>
    <x v="1"/>
    <s v=""/>
    <s v=""/>
    <m/>
    <m/>
    <n v="82.95"/>
    <n v="82.95"/>
    <n v="58.06"/>
  </r>
  <r>
    <x v="1"/>
    <x v="27"/>
    <x v="30"/>
    <n v="2"/>
    <n v="103.75"/>
    <n v="207.5"/>
    <n v="166"/>
    <n v="20"/>
    <x v="0"/>
    <n v="106.8625"/>
    <s v="Prijs wijkt af"/>
    <m/>
    <s v="Artikelprijs"/>
    <n v="106.8625"/>
    <n v="213.72499999999999"/>
    <n v="170.98"/>
  </r>
  <r>
    <x v="1"/>
    <x v="36"/>
    <x v="39"/>
    <n v="2"/>
    <n v="39.65"/>
    <n v="79.3"/>
    <n v="59.47"/>
    <n v="25"/>
    <x v="1"/>
    <s v=""/>
    <s v=""/>
    <m/>
    <m/>
    <n v="39.65"/>
    <n v="79.3"/>
    <n v="59.47"/>
  </r>
  <r>
    <x v="1"/>
    <x v="33"/>
    <x v="36"/>
    <n v="2"/>
    <n v="32.96"/>
    <n v="65.92"/>
    <n v="49.44"/>
    <n v="25"/>
    <x v="1"/>
    <s v=""/>
    <s v=""/>
    <m/>
    <m/>
    <n v="32.96"/>
    <n v="65.92"/>
    <n v="49.44"/>
  </r>
  <r>
    <x v="1"/>
    <x v="27"/>
    <x v="30"/>
    <n v="2"/>
    <n v="103.75"/>
    <n v="207.5"/>
    <n v="166"/>
    <n v="20"/>
    <x v="0"/>
    <n v="106.8625"/>
    <s v="Prijs wijkt af"/>
    <m/>
    <s v="Artikelprijs"/>
    <n v="106.8625"/>
    <n v="213.72499999999999"/>
    <n v="170.98"/>
  </r>
  <r>
    <x v="1"/>
    <x v="36"/>
    <x v="39"/>
    <n v="1"/>
    <n v="39.65"/>
    <n v="39.65"/>
    <n v="29.74"/>
    <n v="25"/>
    <x v="1"/>
    <s v=""/>
    <s v=""/>
    <m/>
    <m/>
    <n v="39.65"/>
    <n v="39.65"/>
    <n v="29.74"/>
  </r>
  <r>
    <x v="1"/>
    <x v="122"/>
    <x v="137"/>
    <n v="2"/>
    <n v="38.99"/>
    <n v="77.98"/>
    <n v="58.48"/>
    <n v="25"/>
    <x v="1"/>
    <s v=""/>
    <s v=""/>
    <m/>
    <m/>
    <n v="38.99"/>
    <n v="77.98"/>
    <n v="58.48"/>
  </r>
  <r>
    <x v="1"/>
    <x v="27"/>
    <x v="30"/>
    <n v="1"/>
    <n v="103.75"/>
    <n v="103.75"/>
    <n v="83"/>
    <n v="20"/>
    <x v="0"/>
    <n v="106.8625"/>
    <s v="Prijs wijkt af"/>
    <m/>
    <s v="Artikelprijs"/>
    <n v="106.8625"/>
    <n v="106.8625"/>
    <n v="85.49"/>
  </r>
  <r>
    <x v="1"/>
    <x v="36"/>
    <x v="39"/>
    <n v="1"/>
    <n v="39.65"/>
    <n v="39.65"/>
    <n v="29.74"/>
    <n v="25"/>
    <x v="1"/>
    <s v=""/>
    <s v=""/>
    <m/>
    <m/>
    <n v="39.65"/>
    <n v="39.65"/>
    <n v="29.74"/>
  </r>
  <r>
    <x v="1"/>
    <x v="27"/>
    <x v="30"/>
    <n v="2"/>
    <n v="103.75"/>
    <n v="207.5"/>
    <n v="166"/>
    <n v="20"/>
    <x v="0"/>
    <n v="106.8625"/>
    <s v="Prijs wijkt af"/>
    <m/>
    <s v="Artikelprijs"/>
    <n v="106.8625"/>
    <n v="213.72499999999999"/>
    <n v="170.98"/>
  </r>
  <r>
    <x v="1"/>
    <x v="36"/>
    <x v="39"/>
    <n v="2"/>
    <n v="39.65"/>
    <n v="79.3"/>
    <n v="59.47"/>
    <n v="25"/>
    <x v="1"/>
    <s v=""/>
    <s v=""/>
    <m/>
    <m/>
    <n v="39.65"/>
    <n v="79.3"/>
    <n v="59.47"/>
  </r>
  <r>
    <x v="1"/>
    <x v="123"/>
    <x v="133"/>
    <n v="1"/>
    <n v="35"/>
    <n v="35"/>
    <n v="24.5"/>
    <n v="30"/>
    <x v="1"/>
    <s v=""/>
    <s v=""/>
    <m/>
    <m/>
    <n v="35"/>
    <n v="35"/>
    <n v="24.5"/>
  </r>
  <r>
    <x v="1"/>
    <x v="27"/>
    <x v="30"/>
    <n v="2"/>
    <n v="103.75"/>
    <n v="207.5"/>
    <n v="166"/>
    <n v="20"/>
    <x v="0"/>
    <n v="106.8625"/>
    <s v="Prijs wijkt af"/>
    <m/>
    <s v="Artikelprijs"/>
    <n v="106.8625"/>
    <n v="213.72499999999999"/>
    <n v="170.98"/>
  </r>
  <r>
    <x v="1"/>
    <x v="36"/>
    <x v="39"/>
    <n v="2"/>
    <n v="39.65"/>
    <n v="79.3"/>
    <n v="59.47"/>
    <n v="25"/>
    <x v="1"/>
    <s v=""/>
    <s v=""/>
    <m/>
    <m/>
    <n v="39.65"/>
    <n v="79.3"/>
    <n v="59.47"/>
  </r>
  <r>
    <x v="1"/>
    <x v="33"/>
    <x v="36"/>
    <n v="2"/>
    <n v="32.96"/>
    <n v="65.92"/>
    <n v="49.44"/>
    <n v="25"/>
    <x v="1"/>
    <s v=""/>
    <s v=""/>
    <m/>
    <m/>
    <n v="32.96"/>
    <n v="65.92"/>
    <n v="49.44"/>
  </r>
  <r>
    <x v="1"/>
    <x v="27"/>
    <x v="30"/>
    <n v="1"/>
    <n v="103.75"/>
    <n v="103.75"/>
    <n v="83"/>
    <n v="20"/>
    <x v="0"/>
    <n v="106.8625"/>
    <s v="Prijs wijkt af"/>
    <m/>
    <s v="Artikelprijs"/>
    <n v="106.8625"/>
    <n v="106.8625"/>
    <n v="85.49"/>
  </r>
  <r>
    <x v="1"/>
    <x v="36"/>
    <x v="39"/>
    <n v="1"/>
    <n v="39.65"/>
    <n v="39.65"/>
    <n v="29.74"/>
    <n v="25"/>
    <x v="1"/>
    <s v=""/>
    <s v=""/>
    <m/>
    <m/>
    <n v="39.65"/>
    <n v="39.65"/>
    <n v="29.74"/>
  </r>
  <r>
    <x v="1"/>
    <x v="122"/>
    <x v="137"/>
    <n v="2"/>
    <n v="38.99"/>
    <n v="77.98"/>
    <n v="58.48"/>
    <n v="25"/>
    <x v="1"/>
    <s v=""/>
    <s v=""/>
    <m/>
    <m/>
    <n v="38.99"/>
    <n v="77.98"/>
    <n v="58.48"/>
  </r>
  <r>
    <x v="1"/>
    <x v="27"/>
    <x v="30"/>
    <n v="1"/>
    <n v="103.75"/>
    <n v="103.75"/>
    <n v="83"/>
    <n v="20"/>
    <x v="0"/>
    <n v="106.8625"/>
    <s v="Prijs wijkt af"/>
    <m/>
    <s v="Artikelprijs"/>
    <n v="106.8625"/>
    <n v="106.8625"/>
    <n v="85.49"/>
  </r>
  <r>
    <x v="1"/>
    <x v="122"/>
    <x v="137"/>
    <n v="2"/>
    <n v="38.99"/>
    <n v="77.98"/>
    <n v="58.48"/>
    <n v="25"/>
    <x v="1"/>
    <s v=""/>
    <s v=""/>
    <m/>
    <m/>
    <n v="38.99"/>
    <n v="77.98"/>
    <n v="58.48"/>
  </r>
  <r>
    <x v="1"/>
    <x v="27"/>
    <x v="30"/>
    <n v="1"/>
    <n v="103.75"/>
    <n v="103.75"/>
    <n v="83"/>
    <n v="20"/>
    <x v="0"/>
    <n v="106.8625"/>
    <s v="Prijs wijkt af"/>
    <m/>
    <s v="Artikelprijs"/>
    <n v="106.8625"/>
    <n v="106.8625"/>
    <n v="85.49"/>
  </r>
  <r>
    <x v="1"/>
    <x v="36"/>
    <x v="39"/>
    <n v="1"/>
    <n v="39.65"/>
    <n v="39.65"/>
    <n v="29.74"/>
    <n v="25"/>
    <x v="1"/>
    <s v=""/>
    <s v=""/>
    <m/>
    <m/>
    <n v="39.65"/>
    <n v="39.65"/>
    <n v="29.74"/>
  </r>
  <r>
    <x v="1"/>
    <x v="122"/>
    <x v="137"/>
    <n v="1"/>
    <n v="38.99"/>
    <n v="38.99"/>
    <n v="29.24"/>
    <n v="25"/>
    <x v="1"/>
    <s v=""/>
    <s v=""/>
    <m/>
    <m/>
    <n v="38.99"/>
    <n v="38.99"/>
    <n v="29.24"/>
  </r>
  <r>
    <x v="1"/>
    <x v="27"/>
    <x v="30"/>
    <n v="1"/>
    <n v="103.75"/>
    <n v="103.75"/>
    <n v="83"/>
    <n v="20"/>
    <x v="0"/>
    <n v="106.8625"/>
    <s v="Prijs wijkt af"/>
    <m/>
    <s v="Artikelprijs"/>
    <n v="106.8625"/>
    <n v="106.8625"/>
    <n v="85.49"/>
  </r>
  <r>
    <x v="1"/>
    <x v="36"/>
    <x v="39"/>
    <n v="1"/>
    <n v="39.65"/>
    <n v="39.65"/>
    <n v="29.74"/>
    <n v="25"/>
    <x v="1"/>
    <s v=""/>
    <s v=""/>
    <m/>
    <m/>
    <n v="39.65"/>
    <n v="39.65"/>
    <n v="29.74"/>
  </r>
  <r>
    <x v="1"/>
    <x v="122"/>
    <x v="137"/>
    <n v="2"/>
    <n v="38.99"/>
    <n v="77.98"/>
    <n v="58.48"/>
    <n v="25"/>
    <x v="1"/>
    <s v=""/>
    <s v=""/>
    <m/>
    <m/>
    <n v="38.99"/>
    <n v="77.98"/>
    <n v="58.48"/>
  </r>
  <r>
    <x v="1"/>
    <x v="27"/>
    <x v="30"/>
    <n v="1"/>
    <n v="103.75"/>
    <n v="103.75"/>
    <n v="83"/>
    <n v="20"/>
    <x v="0"/>
    <n v="106.8625"/>
    <s v="Prijs wijkt af"/>
    <m/>
    <s v="Artikelprijs"/>
    <n v="106.8625"/>
    <n v="106.8625"/>
    <n v="85.49"/>
  </r>
  <r>
    <x v="1"/>
    <x v="122"/>
    <x v="137"/>
    <n v="2"/>
    <n v="38.99"/>
    <n v="77.98"/>
    <n v="58.48"/>
    <n v="25"/>
    <x v="1"/>
    <s v=""/>
    <s v=""/>
    <m/>
    <m/>
    <n v="38.99"/>
    <n v="77.98"/>
    <n v="58.48"/>
  </r>
  <r>
    <x v="1"/>
    <x v="27"/>
    <x v="30"/>
    <n v="2"/>
    <n v="103.75"/>
    <n v="207.5"/>
    <n v="166"/>
    <n v="20"/>
    <x v="0"/>
    <n v="106.8625"/>
    <s v="Prijs wijkt af"/>
    <m/>
    <s v="Artikelprijs"/>
    <n v="106.8625"/>
    <n v="213.72499999999999"/>
    <n v="170.98"/>
  </r>
  <r>
    <x v="1"/>
    <x v="36"/>
    <x v="39"/>
    <n v="2"/>
    <n v="39.65"/>
    <n v="79.3"/>
    <n v="59.47"/>
    <n v="25"/>
    <x v="1"/>
    <s v=""/>
    <s v=""/>
    <m/>
    <m/>
    <n v="39.65"/>
    <n v="79.3"/>
    <n v="59.47"/>
  </r>
  <r>
    <x v="1"/>
    <x v="27"/>
    <x v="30"/>
    <n v="2"/>
    <n v="103.75"/>
    <n v="207.5"/>
    <n v="166"/>
    <n v="20"/>
    <x v="0"/>
    <n v="106.8625"/>
    <s v="Prijs wijkt af"/>
    <m/>
    <s v="Artikelprijs"/>
    <n v="106.8625"/>
    <n v="213.72499999999999"/>
    <n v="170.98"/>
  </r>
  <r>
    <x v="1"/>
    <x v="36"/>
    <x v="39"/>
    <n v="2"/>
    <n v="39.65"/>
    <n v="79.3"/>
    <n v="59.47"/>
    <n v="25"/>
    <x v="1"/>
    <s v=""/>
    <s v=""/>
    <m/>
    <m/>
    <n v="39.65"/>
    <n v="79.3"/>
    <n v="59.47"/>
  </r>
  <r>
    <x v="1"/>
    <x v="27"/>
    <x v="30"/>
    <n v="6"/>
    <n v="103.75"/>
    <n v="622.5"/>
    <n v="498"/>
    <n v="20"/>
    <x v="0"/>
    <n v="106.8625"/>
    <s v="Prijs wijkt af"/>
    <m/>
    <s v="Artikelprijs"/>
    <n v="106.8625"/>
    <n v="641.17499999999995"/>
    <n v="512.94000000000005"/>
  </r>
  <r>
    <x v="1"/>
    <x v="36"/>
    <x v="39"/>
    <n v="6"/>
    <n v="39.65"/>
    <n v="237.9"/>
    <n v="178.42"/>
    <n v="25"/>
    <x v="1"/>
    <s v=""/>
    <s v=""/>
    <m/>
    <m/>
    <n v="39.65"/>
    <n v="237.9"/>
    <n v="178.42"/>
  </r>
  <r>
    <x v="1"/>
    <x v="27"/>
    <x v="30"/>
    <n v="4"/>
    <n v="103.75"/>
    <n v="415"/>
    <n v="332"/>
    <n v="20"/>
    <x v="0"/>
    <n v="106.8625"/>
    <s v="Prijs wijkt af"/>
    <m/>
    <s v="Artikelprijs"/>
    <n v="106.8625"/>
    <n v="427.45"/>
    <n v="341.96"/>
  </r>
  <r>
    <x v="1"/>
    <x v="36"/>
    <x v="39"/>
    <n v="4"/>
    <n v="39.65"/>
    <n v="158.6"/>
    <n v="118.95"/>
    <n v="25"/>
    <x v="1"/>
    <s v=""/>
    <s v=""/>
    <m/>
    <m/>
    <n v="39.65"/>
    <n v="158.6"/>
    <n v="118.95"/>
  </r>
  <r>
    <x v="1"/>
    <x v="27"/>
    <x v="30"/>
    <n v="2"/>
    <n v="103.75"/>
    <n v="207.5"/>
    <n v="166"/>
    <n v="20"/>
    <x v="0"/>
    <n v="106.8625"/>
    <s v="Prijs wijkt af"/>
    <m/>
    <s v="Artikelprijs"/>
    <n v="106.8625"/>
    <n v="213.72499999999999"/>
    <n v="170.98"/>
  </r>
  <r>
    <x v="1"/>
    <x v="124"/>
    <x v="138"/>
    <n v="2"/>
    <n v="52.88"/>
    <n v="105.76"/>
    <n v="105.76"/>
    <n v="0"/>
    <x v="1"/>
    <s v=""/>
    <s v=""/>
    <m/>
    <m/>
    <n v="52.88"/>
    <n v="105.76"/>
    <n v="105.76"/>
  </r>
  <r>
    <x v="1"/>
    <x v="27"/>
    <x v="30"/>
    <n v="1"/>
    <n v="103.75"/>
    <n v="103.75"/>
    <n v="83"/>
    <n v="20"/>
    <x v="0"/>
    <n v="106.8625"/>
    <s v="Prijs wijkt af"/>
    <m/>
    <s v="Artikelprijs"/>
    <n v="106.8625"/>
    <n v="106.8625"/>
    <n v="85.49"/>
  </r>
  <r>
    <x v="1"/>
    <x v="36"/>
    <x v="39"/>
    <n v="1"/>
    <n v="39.65"/>
    <n v="39.65"/>
    <n v="29.74"/>
    <n v="25"/>
    <x v="1"/>
    <s v=""/>
    <s v=""/>
    <m/>
    <m/>
    <n v="39.65"/>
    <n v="39.65"/>
    <n v="29.74"/>
  </r>
  <r>
    <x v="1"/>
    <x v="53"/>
    <x v="139"/>
    <n v="1"/>
    <n v="225"/>
    <n v="225"/>
    <n v="225"/>
    <n v="0"/>
    <x v="1"/>
    <s v=""/>
    <s v=""/>
    <m/>
    <m/>
    <n v="225"/>
    <n v="225"/>
    <n v="225"/>
  </r>
  <r>
    <x v="1"/>
    <x v="53"/>
    <x v="57"/>
    <n v="4"/>
    <n v="137.5"/>
    <n v="550"/>
    <n v="550"/>
    <n v="0"/>
    <x v="1"/>
    <s v=""/>
    <s v=""/>
    <m/>
    <m/>
    <n v="137.5"/>
    <n v="550"/>
    <n v="550"/>
  </r>
  <r>
    <x v="1"/>
    <x v="53"/>
    <x v="140"/>
    <n v="2"/>
    <n v="62.5"/>
    <n v="125"/>
    <n v="125"/>
    <n v="0"/>
    <x v="1"/>
    <s v=""/>
    <s v=""/>
    <m/>
    <m/>
    <n v="62.5"/>
    <n v="125"/>
    <n v="125"/>
  </r>
  <r>
    <x v="1"/>
    <x v="53"/>
    <x v="59"/>
    <n v="8"/>
    <n v="93.75"/>
    <n v="750"/>
    <n v="750"/>
    <n v="0"/>
    <x v="1"/>
    <s v=""/>
    <s v=""/>
    <m/>
    <m/>
    <n v="93.75"/>
    <n v="750"/>
    <n v="750"/>
  </r>
  <r>
    <x v="1"/>
    <x v="53"/>
    <x v="141"/>
    <n v="1"/>
    <n v="87.5"/>
    <n v="87.5"/>
    <n v="87.5"/>
    <n v="0"/>
    <x v="1"/>
    <s v=""/>
    <s v=""/>
    <m/>
    <m/>
    <n v="87.5"/>
    <n v="87.5"/>
    <n v="87.5"/>
  </r>
  <r>
    <x v="1"/>
    <x v="53"/>
    <x v="142"/>
    <n v="4"/>
    <n v="75"/>
    <n v="300"/>
    <n v="300"/>
    <n v="0"/>
    <x v="1"/>
    <s v=""/>
    <s v=""/>
    <m/>
    <m/>
    <n v="75"/>
    <n v="300"/>
    <n v="300"/>
  </r>
  <r>
    <x v="1"/>
    <x v="114"/>
    <x v="62"/>
    <n v="1"/>
    <n v="200"/>
    <n v="200"/>
    <n v="200"/>
    <n v="0"/>
    <x v="1"/>
    <s v=""/>
    <s v=""/>
    <m/>
    <m/>
    <n v="200"/>
    <n v="200"/>
    <n v="200"/>
  </r>
  <r>
    <x v="1"/>
    <x v="114"/>
    <x v="143"/>
    <n v="1"/>
    <n v="1615"/>
    <n v="1615"/>
    <n v="1615"/>
    <n v="0"/>
    <x v="1"/>
    <s v=""/>
    <s v=""/>
    <m/>
    <m/>
    <n v="1615"/>
    <n v="1615"/>
    <n v="1615"/>
  </r>
  <r>
    <x v="1"/>
    <x v="125"/>
    <x v="144"/>
    <n v="1"/>
    <n v="125"/>
    <n v="125"/>
    <n v="125"/>
    <n v="0"/>
    <x v="1"/>
    <s v=""/>
    <s v=""/>
    <m/>
    <m/>
    <n v="125"/>
    <n v="125"/>
    <n v="125"/>
  </r>
  <r>
    <x v="1"/>
    <x v="126"/>
    <x v="145"/>
    <n v="1"/>
    <n v="896.1"/>
    <n v="896.1"/>
    <n v="627.27"/>
    <n v="30"/>
    <x v="1"/>
    <s v=""/>
    <s v=""/>
    <m/>
    <m/>
    <n v="896.1"/>
    <n v="896.1"/>
    <n v="627.27"/>
  </r>
  <r>
    <x v="1"/>
    <x v="114"/>
    <x v="146"/>
    <n v="1"/>
    <n v="150"/>
    <n v="150"/>
    <n v="150"/>
    <n v="0"/>
    <x v="1"/>
    <s v=""/>
    <s v=""/>
    <m/>
    <m/>
    <n v="150"/>
    <n v="150"/>
    <n v="150"/>
  </r>
  <r>
    <x v="1"/>
    <x v="114"/>
    <x v="66"/>
    <n v="1"/>
    <n v="250"/>
    <n v="250"/>
    <n v="250"/>
    <n v="0"/>
    <x v="1"/>
    <s v=""/>
    <s v=""/>
    <m/>
    <m/>
    <n v="250"/>
    <n v="250"/>
    <n v="250"/>
  </r>
  <r>
    <x v="1"/>
    <x v="114"/>
    <x v="62"/>
    <n v="1"/>
    <n v="125"/>
    <n v="125"/>
    <n v="125"/>
    <n v="0"/>
    <x v="1"/>
    <s v=""/>
    <s v=""/>
    <m/>
    <m/>
    <n v="125"/>
    <n v="125"/>
    <n v="125"/>
  </r>
  <r>
    <x v="1"/>
    <x v="109"/>
    <x v="125"/>
    <n v="1"/>
    <n v="29.87"/>
    <n v="29.87"/>
    <n v="20.91"/>
    <n v="30"/>
    <x v="1"/>
    <s v=""/>
    <s v=""/>
    <m/>
    <m/>
    <n v="29.87"/>
    <n v="29.87"/>
    <n v="20.91"/>
  </r>
  <r>
    <x v="1"/>
    <x v="108"/>
    <x v="124"/>
    <n v="3"/>
    <n v="29.87"/>
    <n v="89.61"/>
    <n v="62.73"/>
    <n v="30"/>
    <x v="1"/>
    <s v=""/>
    <s v=""/>
    <m/>
    <m/>
    <n v="29.87"/>
    <n v="89.61"/>
    <n v="62.73"/>
  </r>
  <r>
    <x v="1"/>
    <x v="107"/>
    <x v="123"/>
    <n v="1"/>
    <n v="29.87"/>
    <n v="29.87"/>
    <n v="20.91"/>
    <n v="30"/>
    <x v="1"/>
    <s v=""/>
    <s v=""/>
    <m/>
    <m/>
    <n v="29.87"/>
    <n v="29.87"/>
    <n v="20.91"/>
  </r>
  <r>
    <x v="1"/>
    <x v="127"/>
    <x v="147"/>
    <n v="3"/>
    <n v="29.87"/>
    <n v="89.61"/>
    <n v="62.73"/>
    <n v="30"/>
    <x v="1"/>
    <s v=""/>
    <s v=""/>
    <m/>
    <m/>
    <n v="29.87"/>
    <n v="89.61"/>
    <n v="62.73"/>
  </r>
  <r>
    <x v="1"/>
    <x v="128"/>
    <x v="148"/>
    <n v="2"/>
    <n v="44.29"/>
    <n v="88.58"/>
    <n v="62.01"/>
    <n v="30"/>
    <x v="1"/>
    <s v=""/>
    <s v=""/>
    <m/>
    <m/>
    <n v="44.29"/>
    <n v="88.58"/>
    <n v="62.01"/>
  </r>
  <r>
    <x v="1"/>
    <x v="129"/>
    <x v="149"/>
    <n v="1"/>
    <n v="45.42"/>
    <n v="45.42"/>
    <n v="31.79"/>
    <n v="30"/>
    <x v="1"/>
    <s v=""/>
    <s v=""/>
    <m/>
    <m/>
    <n v="45.42"/>
    <n v="45.42"/>
    <n v="31.79"/>
  </r>
  <r>
    <x v="1"/>
    <x v="130"/>
    <x v="150"/>
    <n v="1"/>
    <n v="45.42"/>
    <n v="45.42"/>
    <n v="31.79"/>
    <n v="30"/>
    <x v="1"/>
    <s v=""/>
    <s v=""/>
    <m/>
    <m/>
    <n v="45.42"/>
    <n v="45.42"/>
    <n v="31.79"/>
  </r>
  <r>
    <x v="1"/>
    <x v="131"/>
    <x v="151"/>
    <n v="4"/>
    <n v="28.39"/>
    <n v="113.56"/>
    <n v="79.489999999999995"/>
    <n v="30"/>
    <x v="1"/>
    <s v=""/>
    <s v=""/>
    <m/>
    <m/>
    <n v="28.39"/>
    <n v="113.56"/>
    <n v="79.489999999999995"/>
  </r>
  <r>
    <x v="1"/>
    <x v="15"/>
    <x v="16"/>
    <n v="3"/>
    <n v="225"/>
    <n v="675"/>
    <n v="506.25"/>
    <n v="25"/>
    <x v="1"/>
    <s v=""/>
    <s v=""/>
    <m/>
    <m/>
    <n v="225"/>
    <n v="675"/>
    <n v="506.25"/>
  </r>
  <r>
    <x v="1"/>
    <x v="93"/>
    <x v="111"/>
    <n v="52"/>
    <n v="28.84"/>
    <n v="0"/>
    <n v="0"/>
    <n v="0"/>
    <x v="2"/>
    <n v="28"/>
    <s v="Prijs wijkt af"/>
    <m/>
    <s v="Artikelprijs"/>
    <n v="28"/>
    <n v="1456"/>
    <n v="1456"/>
  </r>
  <r>
    <x v="1"/>
    <x v="94"/>
    <x v="112"/>
    <n v="4"/>
    <n v="40"/>
    <n v="0"/>
    <n v="0"/>
    <n v="30"/>
    <x v="1"/>
    <s v=""/>
    <s v=""/>
    <m/>
    <m/>
    <n v="40"/>
    <n v="0"/>
    <n v="0"/>
  </r>
  <r>
    <x v="1"/>
    <x v="95"/>
    <x v="113"/>
    <n v="8"/>
    <n v="60"/>
    <n v="0"/>
    <n v="0"/>
    <n v="30"/>
    <x v="1"/>
    <s v=""/>
    <s v=""/>
    <m/>
    <m/>
    <n v="60"/>
    <n v="0"/>
    <n v="0"/>
  </r>
  <r>
    <x v="1"/>
    <x v="96"/>
    <x v="114"/>
    <n v="4"/>
    <n v="10.5"/>
    <n v="0"/>
    <n v="0"/>
    <n v="30"/>
    <x v="1"/>
    <s v=""/>
    <s v=""/>
    <m/>
    <m/>
    <n v="10.5"/>
    <n v="0"/>
    <n v="0"/>
  </r>
  <r>
    <x v="1"/>
    <x v="97"/>
    <x v="115"/>
    <n v="4"/>
    <n v="5.25"/>
    <n v="0"/>
    <n v="0"/>
    <n v="30"/>
    <x v="1"/>
    <s v=""/>
    <s v=""/>
    <m/>
    <m/>
    <n v="5.25"/>
    <n v="0"/>
    <n v="0"/>
  </r>
  <r>
    <x v="1"/>
    <x v="57"/>
    <x v="69"/>
    <n v="2"/>
    <n v="92.7"/>
    <n v="0"/>
    <n v="0"/>
    <n v="0"/>
    <x v="1"/>
    <s v=""/>
    <s v=""/>
    <m/>
    <m/>
    <n v="92.7"/>
    <n v="0"/>
    <n v="0"/>
  </r>
  <r>
    <x v="1"/>
    <x v="132"/>
    <x v="152"/>
    <n v="4"/>
    <n v="5"/>
    <n v="0"/>
    <n v="0"/>
    <n v="30"/>
    <x v="1"/>
    <s v=""/>
    <s v=""/>
    <m/>
    <m/>
    <n v="5"/>
    <n v="0"/>
    <n v="0"/>
  </r>
  <r>
    <x v="1"/>
    <x v="98"/>
    <x v="116"/>
    <n v="10"/>
    <n v="10.5"/>
    <n v="0"/>
    <n v="0"/>
    <n v="30"/>
    <x v="1"/>
    <s v=""/>
    <s v=""/>
    <m/>
    <m/>
    <n v="10.5"/>
    <n v="0"/>
    <n v="0"/>
  </r>
  <r>
    <x v="1"/>
    <x v="96"/>
    <x v="114"/>
    <n v="5"/>
    <n v="10.5"/>
    <n v="0"/>
    <n v="0"/>
    <n v="30"/>
    <x v="1"/>
    <s v=""/>
    <s v=""/>
    <m/>
    <m/>
    <n v="10.5"/>
    <n v="0"/>
    <n v="0"/>
  </r>
  <r>
    <x v="1"/>
    <x v="72"/>
    <x v="84"/>
    <n v="15"/>
    <n v="62.46"/>
    <n v="0"/>
    <n v="0"/>
    <n v="30"/>
    <x v="1"/>
    <s v=""/>
    <s v=""/>
    <m/>
    <m/>
    <n v="62.46"/>
    <n v="0"/>
    <n v="0"/>
  </r>
  <r>
    <x v="1"/>
    <x v="71"/>
    <x v="83"/>
    <n v="2"/>
    <n v="76.02"/>
    <n v="0"/>
    <n v="0"/>
    <n v="30"/>
    <x v="1"/>
    <s v=""/>
    <s v=""/>
    <m/>
    <m/>
    <n v="76.02"/>
    <n v="0"/>
    <n v="0"/>
  </r>
  <r>
    <x v="1"/>
    <x v="60"/>
    <x v="72"/>
    <n v="5"/>
    <n v="17.5"/>
    <n v="0"/>
    <n v="0"/>
    <n v="30"/>
    <x v="1"/>
    <s v=""/>
    <s v=""/>
    <m/>
    <m/>
    <n v="17.5"/>
    <n v="0"/>
    <n v="0"/>
  </r>
  <r>
    <x v="1"/>
    <x v="61"/>
    <x v="73"/>
    <n v="5"/>
    <n v="25"/>
    <n v="0"/>
    <n v="0"/>
    <n v="30"/>
    <x v="1"/>
    <s v=""/>
    <s v=""/>
    <m/>
    <m/>
    <n v="25"/>
    <n v="0"/>
    <n v="0"/>
  </r>
  <r>
    <x v="1"/>
    <x v="100"/>
    <x v="118"/>
    <n v="3"/>
    <n v="9"/>
    <n v="0"/>
    <n v="0"/>
    <n v="30"/>
    <x v="1"/>
    <s v=""/>
    <s v=""/>
    <m/>
    <m/>
    <n v="9"/>
    <n v="0"/>
    <n v="0"/>
  </r>
  <r>
    <x v="1"/>
    <x v="74"/>
    <x v="85"/>
    <n v="3"/>
    <n v="12"/>
    <n v="0"/>
    <n v="0"/>
    <n v="30"/>
    <x v="1"/>
    <s v=""/>
    <s v=""/>
    <m/>
    <m/>
    <n v="12"/>
    <n v="0"/>
    <n v="0"/>
  </r>
  <r>
    <x v="1"/>
    <x v="70"/>
    <x v="82"/>
    <n v="2"/>
    <n v="82.4"/>
    <n v="0"/>
    <n v="0"/>
    <n v="30"/>
    <x v="1"/>
    <s v=""/>
    <s v=""/>
    <m/>
    <m/>
    <n v="82.4"/>
    <n v="0"/>
    <n v="0"/>
  </r>
  <r>
    <x v="1"/>
    <x v="69"/>
    <x v="81"/>
    <n v="2"/>
    <n v="120"/>
    <n v="0"/>
    <n v="0"/>
    <n v="30"/>
    <x v="1"/>
    <s v=""/>
    <s v=""/>
    <m/>
    <m/>
    <n v="120"/>
    <n v="0"/>
    <n v="0"/>
  </r>
  <r>
    <x v="1"/>
    <x v="52"/>
    <x v="55"/>
    <n v="15"/>
    <n v="5"/>
    <n v="0"/>
    <n v="0"/>
    <n v="30"/>
    <x v="1"/>
    <s v=""/>
    <s v=""/>
    <m/>
    <m/>
    <n v="5"/>
    <n v="0"/>
    <n v="0"/>
  </r>
  <r>
    <x v="1"/>
    <x v="49"/>
    <x v="52"/>
    <n v="4"/>
    <n v="9"/>
    <n v="0"/>
    <n v="0"/>
    <n v="30"/>
    <x v="1"/>
    <s v=""/>
    <s v=""/>
    <m/>
    <m/>
    <n v="9"/>
    <n v="0"/>
    <n v="0"/>
  </r>
  <r>
    <x v="1"/>
    <x v="50"/>
    <x v="53"/>
    <n v="8"/>
    <n v="11"/>
    <n v="0"/>
    <n v="0"/>
    <n v="30"/>
    <x v="1"/>
    <s v=""/>
    <s v=""/>
    <m/>
    <m/>
    <n v="11"/>
    <n v="0"/>
    <n v="0"/>
  </r>
  <r>
    <x v="1"/>
    <x v="51"/>
    <x v="54"/>
    <n v="8"/>
    <n v="13"/>
    <n v="0"/>
    <n v="0"/>
    <n v="30"/>
    <x v="1"/>
    <s v=""/>
    <s v=""/>
    <m/>
    <m/>
    <n v="13"/>
    <n v="0"/>
    <n v="0"/>
  </r>
  <r>
    <x v="1"/>
    <x v="41"/>
    <x v="44"/>
    <n v="5"/>
    <n v="26.83"/>
    <n v="0"/>
    <n v="0"/>
    <n v="30"/>
    <x v="1"/>
    <s v=""/>
    <s v=""/>
    <m/>
    <m/>
    <n v="26.83"/>
    <n v="0"/>
    <n v="0"/>
  </r>
  <r>
    <x v="1"/>
    <x v="42"/>
    <x v="45"/>
    <n v="75"/>
    <n v="3.5"/>
    <n v="0"/>
    <n v="0"/>
    <n v="30"/>
    <x v="1"/>
    <s v=""/>
    <s v=""/>
    <m/>
    <m/>
    <n v="3.5"/>
    <n v="0"/>
    <n v="0"/>
  </r>
  <r>
    <x v="1"/>
    <x v="45"/>
    <x v="48"/>
    <n v="40"/>
    <n v="4"/>
    <n v="0"/>
    <n v="0"/>
    <n v="30"/>
    <x v="1"/>
    <s v=""/>
    <s v=""/>
    <m/>
    <m/>
    <n v="4"/>
    <n v="0"/>
    <n v="0"/>
  </r>
  <r>
    <x v="1"/>
    <x v="46"/>
    <x v="49"/>
    <n v="40"/>
    <n v="6"/>
    <n v="0"/>
    <n v="0"/>
    <n v="30"/>
    <x v="1"/>
    <s v=""/>
    <s v=""/>
    <m/>
    <m/>
    <n v="6"/>
    <n v="0"/>
    <n v="0"/>
  </r>
  <r>
    <x v="1"/>
    <x v="48"/>
    <x v="51"/>
    <n v="25"/>
    <n v="8"/>
    <n v="0"/>
    <n v="0"/>
    <n v="30"/>
    <x v="1"/>
    <s v=""/>
    <s v=""/>
    <m/>
    <m/>
    <n v="8"/>
    <n v="0"/>
    <n v="0"/>
  </r>
  <r>
    <x v="1"/>
    <x v="52"/>
    <x v="55"/>
    <n v="10"/>
    <n v="5"/>
    <n v="0"/>
    <n v="0"/>
    <n v="30"/>
    <x v="1"/>
    <s v=""/>
    <s v=""/>
    <m/>
    <m/>
    <n v="5"/>
    <n v="0"/>
    <n v="0"/>
  </r>
  <r>
    <x v="1"/>
    <x v="41"/>
    <x v="44"/>
    <n v="40"/>
    <n v="26.83"/>
    <n v="0"/>
    <n v="0"/>
    <n v="30"/>
    <x v="1"/>
    <s v=""/>
    <s v=""/>
    <m/>
    <m/>
    <n v="26.83"/>
    <n v="0"/>
    <n v="0"/>
  </r>
  <r>
    <x v="1"/>
    <x v="29"/>
    <x v="32"/>
    <n v="7"/>
    <n v="21"/>
    <n v="0"/>
    <n v="0"/>
    <n v="0"/>
    <x v="1"/>
    <s v=""/>
    <s v=""/>
    <m/>
    <m/>
    <n v="21"/>
    <n v="0"/>
    <n v="0"/>
  </r>
  <r>
    <x v="1"/>
    <x v="103"/>
    <x v="121"/>
    <n v="48"/>
    <n v="89.61"/>
    <n v="4301.28"/>
    <n v="3010.9"/>
    <n v="30"/>
    <x v="1"/>
    <s v=""/>
    <s v=""/>
    <m/>
    <m/>
    <n v="89.61"/>
    <n v="4301.28"/>
    <n v="3010.9"/>
  </r>
  <r>
    <x v="1"/>
    <x v="105"/>
    <x v="122"/>
    <n v="2"/>
    <n v="59.74"/>
    <n v="119.48"/>
    <n v="83.64"/>
    <n v="30"/>
    <x v="1"/>
    <s v=""/>
    <s v=""/>
    <m/>
    <m/>
    <n v="59.74"/>
    <n v="119.48"/>
    <n v="83.64"/>
  </r>
  <r>
    <x v="1"/>
    <x v="105"/>
    <x v="122"/>
    <n v="32"/>
    <n v="59.74"/>
    <n v="0"/>
    <n v="0"/>
    <n v="30"/>
    <x v="1"/>
    <s v=""/>
    <s v=""/>
    <m/>
    <m/>
    <n v="59.74"/>
    <n v="0"/>
    <n v="0"/>
  </r>
  <r>
    <x v="1"/>
    <x v="106"/>
    <x v="122"/>
    <n v="32"/>
    <n v="48.68"/>
    <n v="0"/>
    <n v="0"/>
    <n v="30"/>
    <x v="1"/>
    <s v=""/>
    <s v=""/>
    <m/>
    <m/>
    <n v="48.68"/>
    <n v="0"/>
    <n v="0"/>
  </r>
  <r>
    <x v="1"/>
    <x v="105"/>
    <x v="122"/>
    <n v="42"/>
    <n v="59.74"/>
    <n v="0"/>
    <n v="0"/>
    <n v="30"/>
    <x v="1"/>
    <s v=""/>
    <s v=""/>
    <m/>
    <m/>
    <n v="59.74"/>
    <n v="0"/>
    <n v="0"/>
  </r>
  <r>
    <x v="1"/>
    <x v="111"/>
    <x v="126"/>
    <n v="4"/>
    <n v="44.29"/>
    <n v="177.16"/>
    <n v="124.01"/>
    <n v="30"/>
    <x v="1"/>
    <s v=""/>
    <s v=""/>
    <m/>
    <m/>
    <n v="44.29"/>
    <n v="177.16"/>
    <n v="124.01"/>
  </r>
  <r>
    <x v="1"/>
    <x v="6"/>
    <x v="6"/>
    <n v="16"/>
    <n v="303.85000000000002"/>
    <n v="4861.6000000000004"/>
    <n v="3403.12"/>
    <n v="30"/>
    <x v="2"/>
    <n v="295"/>
    <s v="Prijs wijkt af"/>
    <m/>
    <s v="Artikelprijs"/>
    <n v="295"/>
    <n v="4720"/>
    <n v="3304"/>
  </r>
  <r>
    <x v="1"/>
    <x v="83"/>
    <x v="97"/>
    <n v="4"/>
    <n v="144.19999999999999"/>
    <n v="576.79999999999995"/>
    <n v="403.76"/>
    <n v="30"/>
    <x v="2"/>
    <n v="140"/>
    <s v="Prijs wijkt af"/>
    <m/>
    <s v="Artikelprijs"/>
    <n v="140"/>
    <n v="560"/>
    <n v="392"/>
  </r>
  <r>
    <x v="1"/>
    <x v="34"/>
    <x v="37"/>
    <n v="100"/>
    <n v="88.57"/>
    <n v="8857"/>
    <n v="6642.75"/>
    <n v="25"/>
    <x v="1"/>
    <s v=""/>
    <s v=""/>
    <m/>
    <m/>
    <n v="88.57"/>
    <n v="8857"/>
    <n v="6642.75"/>
  </r>
  <r>
    <x v="1"/>
    <x v="15"/>
    <x v="153"/>
    <n v="13"/>
    <n v="234"/>
    <n v="3042"/>
    <n v="2281.5"/>
    <n v="25"/>
    <x v="1"/>
    <s v=""/>
    <s v=""/>
    <m/>
    <m/>
    <n v="234"/>
    <n v="3042"/>
    <n v="2281.5"/>
  </r>
  <r>
    <x v="1"/>
    <x v="133"/>
    <x v="154"/>
    <n v="25"/>
    <n v="56.65"/>
    <n v="1416.25"/>
    <n v="1062.19"/>
    <n v="25"/>
    <x v="1"/>
    <s v=""/>
    <s v=""/>
    <m/>
    <m/>
    <n v="56.65"/>
    <n v="1416.25"/>
    <n v="1062.19"/>
  </r>
  <r>
    <x v="1"/>
    <x v="84"/>
    <x v="102"/>
    <n v="24"/>
    <n v="18.03"/>
    <n v="432.72"/>
    <n v="324.54000000000002"/>
    <n v="25"/>
    <x v="1"/>
    <s v=""/>
    <s v=""/>
    <m/>
    <m/>
    <n v="18.03"/>
    <n v="432.72"/>
    <n v="324.54000000000002"/>
  </r>
  <r>
    <x v="1"/>
    <x v="27"/>
    <x v="30"/>
    <n v="4"/>
    <n v="103.75"/>
    <n v="415"/>
    <n v="332"/>
    <n v="20"/>
    <x v="0"/>
    <n v="106.8625"/>
    <s v="Prijs wijkt af"/>
    <m/>
    <s v="Artikelprijs"/>
    <n v="106.8625"/>
    <n v="427.45"/>
    <n v="341.96"/>
  </r>
  <r>
    <x v="1"/>
    <x v="124"/>
    <x v="138"/>
    <n v="5"/>
    <n v="52.88"/>
    <n v="264.39999999999998"/>
    <n v="198.3"/>
    <n v="25"/>
    <x v="1"/>
    <s v=""/>
    <s v=""/>
    <m/>
    <m/>
    <n v="52.88"/>
    <n v="264.39999999999998"/>
    <n v="198.3"/>
  </r>
  <r>
    <x v="1"/>
    <x v="27"/>
    <x v="30"/>
    <n v="5"/>
    <n v="103.75"/>
    <n v="518.75"/>
    <n v="415"/>
    <n v="20"/>
    <x v="0"/>
    <n v="106.8625"/>
    <s v="Prijs wijkt af"/>
    <m/>
    <s v="Artikelprijs"/>
    <n v="106.8625"/>
    <n v="534.3125"/>
    <n v="427.45"/>
  </r>
  <r>
    <x v="1"/>
    <x v="30"/>
    <x v="33"/>
    <n v="4"/>
    <n v="339.9"/>
    <n v="1359.6"/>
    <n v="1087.68"/>
    <n v="20"/>
    <x v="0"/>
    <n v="339.9"/>
    <s v="Prijs gelijk"/>
    <m/>
    <s v="Artikelprijs"/>
    <n v="339.9"/>
    <n v="1359.6"/>
    <n v="1087.68"/>
  </r>
  <r>
    <x v="1"/>
    <x v="1"/>
    <x v="1"/>
    <n v="20"/>
    <n v="113.3"/>
    <n v="2266"/>
    <n v="1586.2"/>
    <n v="30"/>
    <x v="1"/>
    <s v=""/>
    <s v=""/>
    <m/>
    <m/>
    <n v="113.3"/>
    <n v="2266"/>
    <n v="1586.2"/>
  </r>
  <r>
    <x v="1"/>
    <x v="2"/>
    <x v="2"/>
    <n v="2"/>
    <n v="88.07"/>
    <n v="176.14"/>
    <n v="123.3"/>
    <n v="30"/>
    <x v="1"/>
    <s v=""/>
    <s v=""/>
    <m/>
    <m/>
    <n v="88.07"/>
    <n v="176.14"/>
    <n v="123.3"/>
  </r>
  <r>
    <x v="1"/>
    <x v="10"/>
    <x v="11"/>
    <n v="1"/>
    <n v="52.79"/>
    <n v="52.79"/>
    <n v="36.950000000000003"/>
    <n v="30"/>
    <x v="1"/>
    <s v=""/>
    <s v=""/>
    <m/>
    <m/>
    <n v="52.79"/>
    <n v="52.79"/>
    <n v="36.950000000000003"/>
  </r>
  <r>
    <x v="1"/>
    <x v="134"/>
    <x v="155"/>
    <n v="4"/>
    <n v="35.020000000000003"/>
    <n v="140.08000000000001"/>
    <n v="98.06"/>
    <n v="30"/>
    <x v="1"/>
    <s v=""/>
    <s v=""/>
    <m/>
    <m/>
    <n v="35.020000000000003"/>
    <n v="140.08000000000001"/>
    <n v="98.06"/>
  </r>
  <r>
    <x v="1"/>
    <x v="135"/>
    <x v="156"/>
    <n v="4"/>
    <n v="69.78"/>
    <n v="279.12"/>
    <n v="195.38"/>
    <n v="30"/>
    <x v="1"/>
    <s v=""/>
    <s v=""/>
    <m/>
    <m/>
    <n v="69.78"/>
    <n v="279.12"/>
    <n v="195.38"/>
  </r>
  <r>
    <x v="1"/>
    <x v="8"/>
    <x v="157"/>
    <n v="4"/>
    <n v="68.78"/>
    <n v="275.12"/>
    <n v="192.58"/>
    <n v="30"/>
    <x v="1"/>
    <s v=""/>
    <s v=""/>
    <m/>
    <m/>
    <n v="68.78"/>
    <n v="275.12"/>
    <n v="192.58"/>
  </r>
  <r>
    <x v="1"/>
    <x v="81"/>
    <x v="95"/>
    <n v="2"/>
    <n v="236.9"/>
    <n v="473.8"/>
    <n v="331.66"/>
    <n v="30"/>
    <x v="2"/>
    <n v="230"/>
    <s v="Prijs wijkt af"/>
    <m/>
    <s v="Artikelprijs"/>
    <n v="230"/>
    <n v="460"/>
    <n v="322"/>
  </r>
  <r>
    <x v="1"/>
    <x v="1"/>
    <x v="1"/>
    <n v="6"/>
    <n v="113.3"/>
    <n v="679.8"/>
    <n v="475.86"/>
    <n v="30"/>
    <x v="1"/>
    <s v=""/>
    <s v=""/>
    <m/>
    <m/>
    <n v="113.3"/>
    <n v="679.8"/>
    <n v="475.86"/>
  </r>
  <r>
    <x v="1"/>
    <x v="136"/>
    <x v="158"/>
    <n v="6"/>
    <n v="35.020000000000003"/>
    <n v="210.12"/>
    <n v="147.08000000000001"/>
    <n v="30"/>
    <x v="1"/>
    <s v=""/>
    <s v=""/>
    <m/>
    <m/>
    <n v="35.020000000000003"/>
    <n v="210.12"/>
    <n v="147.08000000000001"/>
  </r>
  <r>
    <x v="1"/>
    <x v="137"/>
    <x v="159"/>
    <n v="6"/>
    <n v="22.15"/>
    <n v="132.9"/>
    <n v="93.03"/>
    <n v="30"/>
    <x v="1"/>
    <s v=""/>
    <s v=""/>
    <m/>
    <m/>
    <n v="22.15"/>
    <n v="132.9"/>
    <n v="93.03"/>
  </r>
  <r>
    <x v="1"/>
    <x v="138"/>
    <x v="160"/>
    <n v="6"/>
    <n v="97.34"/>
    <n v="584.04"/>
    <n v="408.83"/>
    <n v="30"/>
    <x v="1"/>
    <s v=""/>
    <s v=""/>
    <m/>
    <m/>
    <n v="97.34"/>
    <n v="584.04"/>
    <n v="408.83"/>
  </r>
  <r>
    <x v="1"/>
    <x v="15"/>
    <x v="161"/>
    <n v="59"/>
    <n v="28.39"/>
    <n v="1675.01"/>
    <n v="1256.26"/>
    <n v="25"/>
    <x v="1"/>
    <s v=""/>
    <s v=""/>
    <m/>
    <m/>
    <n v="28.39"/>
    <n v="1675.01"/>
    <n v="1256.26"/>
  </r>
  <r>
    <x v="1"/>
    <x v="139"/>
    <x v="162"/>
    <n v="4"/>
    <n v="25.52"/>
    <n v="102.08"/>
    <n v="102.08"/>
    <n v="0"/>
    <x v="1"/>
    <s v=""/>
    <s v=""/>
    <m/>
    <m/>
    <n v="25.52"/>
    <n v="102.08"/>
    <n v="102.08"/>
  </r>
  <r>
    <x v="1"/>
    <x v="140"/>
    <x v="163"/>
    <n v="4"/>
    <n v="35"/>
    <n v="0"/>
    <n v="0"/>
    <n v="25"/>
    <x v="1"/>
    <s v=""/>
    <s v=""/>
    <m/>
    <m/>
    <n v="35"/>
    <n v="0"/>
    <n v="0"/>
  </r>
  <r>
    <x v="1"/>
    <x v="15"/>
    <x v="153"/>
    <n v="6"/>
    <n v="234"/>
    <n v="1404"/>
    <n v="1053"/>
    <n v="25"/>
    <x v="1"/>
    <s v=""/>
    <s v=""/>
    <m/>
    <m/>
    <n v="234"/>
    <n v="1404"/>
    <n v="1053"/>
  </r>
  <r>
    <x v="1"/>
    <x v="15"/>
    <x v="164"/>
    <n v="56"/>
    <n v="22.71"/>
    <n v="1271.76"/>
    <n v="953.82"/>
    <n v="25"/>
    <x v="1"/>
    <s v=""/>
    <s v=""/>
    <m/>
    <m/>
    <n v="22.71"/>
    <n v="1271.76"/>
    <n v="953.82"/>
  </r>
  <r>
    <x v="1"/>
    <x v="15"/>
    <x v="165"/>
    <n v="56"/>
    <n v="10.86"/>
    <n v="608.16"/>
    <n v="456.12"/>
    <n v="25"/>
    <x v="1"/>
    <s v=""/>
    <s v=""/>
    <m/>
    <m/>
    <n v="10.86"/>
    <n v="608.16"/>
    <n v="456.12"/>
  </r>
  <r>
    <x v="1"/>
    <x v="141"/>
    <x v="166"/>
    <n v="1"/>
    <n v="252.35"/>
    <n v="252.35"/>
    <n v="201.88"/>
    <n v="20"/>
    <x v="0"/>
    <n v="252.35"/>
    <s v="Prijs gelijk"/>
    <m/>
    <s v="Artikelprijs"/>
    <n v="252.35"/>
    <n v="252.35"/>
    <n v="201.88"/>
  </r>
  <r>
    <x v="1"/>
    <x v="36"/>
    <x v="39"/>
    <n v="4"/>
    <n v="39.65"/>
    <n v="158.6"/>
    <n v="118.95"/>
    <n v="25"/>
    <x v="1"/>
    <s v=""/>
    <s v=""/>
    <m/>
    <m/>
    <n v="39.65"/>
    <n v="158.6"/>
    <n v="118.95"/>
  </r>
  <r>
    <x v="1"/>
    <x v="1"/>
    <x v="1"/>
    <n v="13"/>
    <n v="113.3"/>
    <n v="1472.9"/>
    <n v="1031.03"/>
    <n v="30"/>
    <x v="1"/>
    <s v=""/>
    <s v=""/>
    <m/>
    <m/>
    <n v="113.3"/>
    <n v="1472.9"/>
    <n v="1031.03"/>
  </r>
  <r>
    <x v="1"/>
    <x v="2"/>
    <x v="2"/>
    <n v="4"/>
    <n v="88.07"/>
    <n v="352.28"/>
    <n v="246.6"/>
    <n v="30"/>
    <x v="1"/>
    <s v=""/>
    <s v=""/>
    <m/>
    <m/>
    <n v="88.07"/>
    <n v="352.28"/>
    <n v="246.6"/>
  </r>
  <r>
    <x v="1"/>
    <x v="10"/>
    <x v="11"/>
    <n v="3"/>
    <n v="52.79"/>
    <n v="158.37"/>
    <n v="110.86"/>
    <n v="30"/>
    <x v="1"/>
    <s v=""/>
    <s v=""/>
    <m/>
    <m/>
    <n v="52.79"/>
    <n v="158.37"/>
    <n v="110.86"/>
  </r>
  <r>
    <x v="1"/>
    <x v="3"/>
    <x v="3"/>
    <n v="2"/>
    <n v="35.020000000000003"/>
    <n v="70.040000000000006"/>
    <n v="49.03"/>
    <n v="30"/>
    <x v="1"/>
    <s v=""/>
    <s v=""/>
    <m/>
    <m/>
    <n v="35.020000000000003"/>
    <n v="70.040000000000006"/>
    <n v="49.03"/>
  </r>
  <r>
    <x v="1"/>
    <x v="4"/>
    <x v="4"/>
    <n v="4"/>
    <n v="69.78"/>
    <n v="279.12"/>
    <n v="195.38"/>
    <n v="30"/>
    <x v="1"/>
    <s v=""/>
    <s v=""/>
    <m/>
    <m/>
    <n v="69.78"/>
    <n v="279.12"/>
    <n v="195.38"/>
  </r>
  <r>
    <x v="1"/>
    <x v="6"/>
    <x v="6"/>
    <n v="9"/>
    <n v="303.85000000000002"/>
    <n v="2734.65"/>
    <n v="1914.25"/>
    <n v="30"/>
    <x v="2"/>
    <n v="295"/>
    <s v="Prijs wijkt af"/>
    <m/>
    <s v="Artikelprijs"/>
    <n v="295"/>
    <n v="2655"/>
    <n v="1858.5"/>
  </r>
  <r>
    <x v="1"/>
    <x v="120"/>
    <x v="134"/>
    <n v="2"/>
    <n v="298.7"/>
    <n v="597.4"/>
    <n v="477.92"/>
    <n v="20"/>
    <x v="0"/>
    <n v="298.7"/>
    <s v="Prijs gelijk"/>
    <m/>
    <s v="Artikelprijs"/>
    <n v="298.7"/>
    <n v="597.4"/>
    <n v="477.92"/>
  </r>
  <r>
    <x v="1"/>
    <x v="21"/>
    <x v="24"/>
    <n v="3"/>
    <n v="147.81"/>
    <n v="443.43"/>
    <n v="310.39999999999998"/>
    <n v="30"/>
    <x v="1"/>
    <s v=""/>
    <s v=""/>
    <m/>
    <m/>
    <n v="147.81"/>
    <n v="443.43"/>
    <n v="310.39999999999998"/>
  </r>
  <r>
    <x v="1"/>
    <x v="81"/>
    <x v="95"/>
    <n v="2"/>
    <n v="236.9"/>
    <n v="473.8"/>
    <n v="331.66"/>
    <n v="30"/>
    <x v="2"/>
    <n v="230"/>
    <s v="Prijs wijkt af"/>
    <m/>
    <s v="Artikelprijs"/>
    <n v="230"/>
    <n v="460"/>
    <n v="322"/>
  </r>
  <r>
    <x v="1"/>
    <x v="83"/>
    <x v="97"/>
    <n v="1"/>
    <n v="144.19999999999999"/>
    <n v="144.19999999999999"/>
    <n v="100.94"/>
    <n v="30"/>
    <x v="2"/>
    <n v="140"/>
    <s v="Prijs wijkt af"/>
    <m/>
    <s v="Artikelprijs"/>
    <n v="140"/>
    <n v="140"/>
    <n v="98"/>
  </r>
  <r>
    <x v="1"/>
    <x v="34"/>
    <x v="37"/>
    <n v="6"/>
    <n v="88.57"/>
    <n v="531.41999999999996"/>
    <n v="398.56"/>
    <n v="25"/>
    <x v="1"/>
    <s v=""/>
    <s v=""/>
    <m/>
    <m/>
    <n v="88.57"/>
    <n v="531.41999999999996"/>
    <n v="398.56"/>
  </r>
  <r>
    <x v="1"/>
    <x v="91"/>
    <x v="167"/>
    <n v="1"/>
    <n v="92.7"/>
    <n v="92.7"/>
    <n v="69.52"/>
    <n v="25"/>
    <x v="1"/>
    <s v=""/>
    <s v=""/>
    <m/>
    <m/>
    <n v="92.7"/>
    <n v="92.7"/>
    <n v="69.52"/>
  </r>
  <r>
    <x v="1"/>
    <x v="27"/>
    <x v="30"/>
    <n v="2"/>
    <n v="103.75"/>
    <n v="207.5"/>
    <n v="166"/>
    <n v="20"/>
    <x v="0"/>
    <n v="106.8625"/>
    <s v="Prijs wijkt af"/>
    <m/>
    <s v="Artikelprijs"/>
    <n v="106.8625"/>
    <n v="213.72499999999999"/>
    <n v="170.98"/>
  </r>
  <r>
    <x v="1"/>
    <x v="27"/>
    <x v="30"/>
    <n v="1"/>
    <n v="103.75"/>
    <n v="103.75"/>
    <n v="83"/>
    <n v="20"/>
    <x v="0"/>
    <n v="106.8625"/>
    <s v="Prijs wijkt af"/>
    <m/>
    <s v="Artikelprijs"/>
    <n v="106.8625"/>
    <n v="106.8625"/>
    <n v="85.49"/>
  </r>
  <r>
    <x v="1"/>
    <x v="28"/>
    <x v="31"/>
    <n v="1"/>
    <n v="29.35"/>
    <n v="29.35"/>
    <n v="22.01"/>
    <n v="25"/>
    <x v="1"/>
    <s v=""/>
    <s v=""/>
    <m/>
    <m/>
    <n v="29.35"/>
    <n v="29.35"/>
    <n v="22.01"/>
  </r>
  <r>
    <x v="1"/>
    <x v="142"/>
    <x v="168"/>
    <n v="1"/>
    <n v="16.54"/>
    <n v="16.54"/>
    <n v="12.4"/>
    <n v="25"/>
    <x v="1"/>
    <s v=""/>
    <s v=""/>
    <m/>
    <m/>
    <n v="16.54"/>
    <n v="16.54"/>
    <n v="12.4"/>
  </r>
  <r>
    <x v="1"/>
    <x v="15"/>
    <x v="169"/>
    <n v="15"/>
    <n v="18.03"/>
    <n v="270.45"/>
    <n v="202.84"/>
    <n v="25"/>
    <x v="1"/>
    <s v=""/>
    <s v=""/>
    <m/>
    <m/>
    <n v="18.03"/>
    <n v="270.45"/>
    <n v="202.84"/>
  </r>
  <r>
    <x v="1"/>
    <x v="143"/>
    <x v="170"/>
    <n v="3"/>
    <n v="45"/>
    <n v="135"/>
    <n v="101.25"/>
    <n v="25"/>
    <x v="1"/>
    <s v=""/>
    <s v=""/>
    <m/>
    <m/>
    <n v="45"/>
    <n v="135"/>
    <n v="101.25"/>
  </r>
  <r>
    <x v="1"/>
    <x v="139"/>
    <x v="162"/>
    <n v="17"/>
    <n v="25.52"/>
    <n v="433.84"/>
    <n v="433.84"/>
    <n v="0"/>
    <x v="1"/>
    <s v=""/>
    <s v=""/>
    <m/>
    <m/>
    <n v="25.52"/>
    <n v="433.84"/>
    <n v="433.84"/>
  </r>
  <r>
    <x v="1"/>
    <x v="36"/>
    <x v="39"/>
    <n v="10"/>
    <n v="39.65"/>
    <n v="396.5"/>
    <n v="297.37"/>
    <n v="25"/>
    <x v="1"/>
    <s v=""/>
    <s v=""/>
    <m/>
    <m/>
    <n v="39.65"/>
    <n v="396.5"/>
    <n v="297.37"/>
  </r>
  <r>
    <x v="1"/>
    <x v="87"/>
    <x v="171"/>
    <n v="3"/>
    <n v="39.65"/>
    <n v="118.95"/>
    <n v="89.21"/>
    <n v="25"/>
    <x v="1"/>
    <s v=""/>
    <s v=""/>
    <m/>
    <m/>
    <n v="39.65"/>
    <n v="118.95"/>
    <n v="89.21"/>
  </r>
  <r>
    <x v="1"/>
    <x v="144"/>
    <x v="172"/>
    <n v="2"/>
    <n v="76.02"/>
    <n v="0"/>
    <n v="0"/>
    <n v="25"/>
    <x v="1"/>
    <s v=""/>
    <s v=""/>
    <m/>
    <m/>
    <n v="76.02"/>
    <n v="0"/>
    <n v="0"/>
  </r>
  <r>
    <x v="1"/>
    <x v="31"/>
    <x v="34"/>
    <n v="2"/>
    <n v="386.25"/>
    <n v="772.5"/>
    <n v="618"/>
    <n v="20"/>
    <x v="0"/>
    <n v="386.25"/>
    <s v="Prijs gelijk"/>
    <m/>
    <s v="Artikelprijs"/>
    <n v="386.25"/>
    <n v="772.5"/>
    <n v="618"/>
  </r>
  <r>
    <x v="1"/>
    <x v="15"/>
    <x v="169"/>
    <n v="42"/>
    <n v="18.03"/>
    <n v="757.26"/>
    <n v="567.94000000000005"/>
    <n v="25"/>
    <x v="1"/>
    <s v=""/>
    <s v=""/>
    <m/>
    <m/>
    <n v="18.03"/>
    <n v="757.26"/>
    <n v="567.94000000000005"/>
  </r>
  <r>
    <x v="1"/>
    <x v="143"/>
    <x v="170"/>
    <n v="1"/>
    <n v="45"/>
    <n v="45"/>
    <n v="33.75"/>
    <n v="25"/>
    <x v="1"/>
    <s v=""/>
    <s v=""/>
    <m/>
    <m/>
    <n v="45"/>
    <n v="45"/>
    <n v="33.75"/>
  </r>
  <r>
    <x v="1"/>
    <x v="139"/>
    <x v="162"/>
    <n v="14"/>
    <n v="25.52"/>
    <n v="357.28"/>
    <n v="357.28"/>
    <n v="0"/>
    <x v="1"/>
    <s v=""/>
    <s v=""/>
    <m/>
    <m/>
    <n v="25.52"/>
    <n v="357.28"/>
    <n v="357.28"/>
  </r>
  <r>
    <x v="1"/>
    <x v="36"/>
    <x v="39"/>
    <n v="9"/>
    <n v="39.65"/>
    <n v="356.85"/>
    <n v="267.64"/>
    <n v="25"/>
    <x v="1"/>
    <s v=""/>
    <s v=""/>
    <m/>
    <m/>
    <n v="39.65"/>
    <n v="356.85"/>
    <n v="267.64"/>
  </r>
  <r>
    <x v="1"/>
    <x v="87"/>
    <x v="171"/>
    <n v="6"/>
    <n v="39.65"/>
    <n v="237.9"/>
    <n v="178.42"/>
    <n v="25"/>
    <x v="1"/>
    <s v=""/>
    <s v=""/>
    <m/>
    <m/>
    <n v="39.65"/>
    <n v="237.9"/>
    <n v="178.42"/>
  </r>
  <r>
    <x v="1"/>
    <x v="31"/>
    <x v="34"/>
    <n v="2"/>
    <n v="386.25"/>
    <n v="772.5"/>
    <n v="618"/>
    <n v="20"/>
    <x v="0"/>
    <n v="386.25"/>
    <s v="Prijs gelijk"/>
    <m/>
    <s v="Artikelprijs"/>
    <n v="386.25"/>
    <n v="772.5"/>
    <n v="618"/>
  </r>
  <r>
    <x v="1"/>
    <x v="144"/>
    <x v="172"/>
    <n v="2"/>
    <n v="76.02"/>
    <n v="0"/>
    <n v="0"/>
    <n v="25"/>
    <x v="1"/>
    <s v=""/>
    <s v=""/>
    <m/>
    <m/>
    <n v="76.02"/>
    <n v="0"/>
    <n v="0"/>
  </r>
  <r>
    <x v="1"/>
    <x v="15"/>
    <x v="169"/>
    <n v="20"/>
    <n v="18.03"/>
    <n v="360.6"/>
    <n v="270.45"/>
    <n v="25"/>
    <x v="1"/>
    <s v=""/>
    <s v=""/>
    <m/>
    <m/>
    <n v="18.03"/>
    <n v="360.6"/>
    <n v="270.45"/>
  </r>
  <r>
    <x v="1"/>
    <x v="87"/>
    <x v="171"/>
    <n v="1"/>
    <n v="39.65"/>
    <n v="39.65"/>
    <n v="29.74"/>
    <n v="25"/>
    <x v="1"/>
    <s v=""/>
    <s v=""/>
    <m/>
    <m/>
    <n v="39.65"/>
    <n v="39.65"/>
    <n v="29.74"/>
  </r>
  <r>
    <x v="1"/>
    <x v="15"/>
    <x v="169"/>
    <n v="23"/>
    <n v="18.03"/>
    <n v="414.69"/>
    <n v="311.02"/>
    <n v="25"/>
    <x v="1"/>
    <s v=""/>
    <s v=""/>
    <m/>
    <m/>
    <n v="18.03"/>
    <n v="414.69"/>
    <n v="311.02"/>
  </r>
  <r>
    <x v="1"/>
    <x v="143"/>
    <x v="170"/>
    <n v="1"/>
    <n v="45"/>
    <n v="45"/>
    <n v="33.75"/>
    <n v="25"/>
    <x v="1"/>
    <s v=""/>
    <s v=""/>
    <m/>
    <m/>
    <n v="45"/>
    <n v="45"/>
    <n v="33.75"/>
  </r>
  <r>
    <x v="1"/>
    <x v="36"/>
    <x v="39"/>
    <n v="6"/>
    <n v="39.65"/>
    <n v="237.9"/>
    <n v="178.42"/>
    <n v="25"/>
    <x v="1"/>
    <s v=""/>
    <s v=""/>
    <m/>
    <m/>
    <n v="39.65"/>
    <n v="237.9"/>
    <n v="178.42"/>
  </r>
  <r>
    <x v="1"/>
    <x v="87"/>
    <x v="171"/>
    <n v="1"/>
    <n v="39.65"/>
    <n v="39.65"/>
    <n v="29.74"/>
    <n v="25"/>
    <x v="1"/>
    <s v=""/>
    <s v=""/>
    <m/>
    <m/>
    <n v="39.65"/>
    <n v="39.65"/>
    <n v="29.74"/>
  </r>
  <r>
    <x v="1"/>
    <x v="31"/>
    <x v="34"/>
    <n v="1"/>
    <n v="386.25"/>
    <n v="386.25"/>
    <n v="309"/>
    <n v="20"/>
    <x v="0"/>
    <n v="386.25"/>
    <s v="Prijs gelijk"/>
    <m/>
    <s v="Artikelprijs"/>
    <n v="386.25"/>
    <n v="386.25"/>
    <n v="309"/>
  </r>
  <r>
    <x v="1"/>
    <x v="144"/>
    <x v="173"/>
    <n v="1"/>
    <n v="76.02"/>
    <n v="76.02"/>
    <n v="57.01"/>
    <n v="25"/>
    <x v="1"/>
    <s v=""/>
    <s v=""/>
    <m/>
    <m/>
    <n v="76.02"/>
    <n v="76.02"/>
    <n v="57.01"/>
  </r>
  <r>
    <x v="1"/>
    <x v="15"/>
    <x v="169"/>
    <n v="30"/>
    <n v="18.03"/>
    <n v="540.9"/>
    <n v="405.67"/>
    <n v="25"/>
    <x v="1"/>
    <s v=""/>
    <s v=""/>
    <m/>
    <m/>
    <n v="18.03"/>
    <n v="540.9"/>
    <n v="405.67"/>
  </r>
  <r>
    <x v="1"/>
    <x v="143"/>
    <x v="170"/>
    <n v="2"/>
    <n v="45"/>
    <n v="90"/>
    <n v="67.5"/>
    <n v="25"/>
    <x v="1"/>
    <s v=""/>
    <s v=""/>
    <m/>
    <m/>
    <n v="45"/>
    <n v="90"/>
    <n v="67.5"/>
  </r>
  <r>
    <x v="1"/>
    <x v="139"/>
    <x v="162"/>
    <n v="12"/>
    <n v="25.52"/>
    <n v="306.24"/>
    <n v="306.24"/>
    <n v="0"/>
    <x v="1"/>
    <s v=""/>
    <s v=""/>
    <m/>
    <m/>
    <n v="25.52"/>
    <n v="306.24"/>
    <n v="306.24"/>
  </r>
  <r>
    <x v="1"/>
    <x v="36"/>
    <x v="39"/>
    <n v="6"/>
    <n v="39.65"/>
    <n v="237.9"/>
    <n v="178.42"/>
    <n v="25"/>
    <x v="1"/>
    <s v=""/>
    <s v=""/>
    <m/>
    <m/>
    <n v="39.65"/>
    <n v="237.9"/>
    <n v="178.42"/>
  </r>
  <r>
    <x v="1"/>
    <x v="87"/>
    <x v="171"/>
    <n v="2"/>
    <n v="39.65"/>
    <n v="79.3"/>
    <n v="59.47"/>
    <n v="25"/>
    <x v="1"/>
    <s v=""/>
    <s v=""/>
    <m/>
    <m/>
    <n v="39.65"/>
    <n v="79.3"/>
    <n v="59.47"/>
  </r>
  <r>
    <x v="1"/>
    <x v="31"/>
    <x v="34"/>
    <n v="1"/>
    <n v="386.25"/>
    <n v="386.25"/>
    <n v="309"/>
    <n v="20"/>
    <x v="0"/>
    <n v="386.25"/>
    <s v="Prijs gelijk"/>
    <m/>
    <s v="Artikelprijs"/>
    <n v="386.25"/>
    <n v="386.25"/>
    <n v="309"/>
  </r>
  <r>
    <x v="1"/>
    <x v="144"/>
    <x v="172"/>
    <n v="1"/>
    <n v="76.02"/>
    <n v="0"/>
    <n v="0"/>
    <n v="25"/>
    <x v="1"/>
    <s v=""/>
    <s v=""/>
    <m/>
    <m/>
    <n v="76.02"/>
    <n v="0"/>
    <n v="0"/>
  </r>
  <r>
    <x v="1"/>
    <x v="15"/>
    <x v="169"/>
    <n v="20"/>
    <n v="18.03"/>
    <n v="360.6"/>
    <n v="270.45"/>
    <n v="25"/>
    <x v="1"/>
    <s v=""/>
    <s v=""/>
    <m/>
    <m/>
    <n v="18.03"/>
    <n v="360.6"/>
    <n v="270.45"/>
  </r>
  <r>
    <x v="1"/>
    <x v="143"/>
    <x v="170"/>
    <n v="1"/>
    <n v="45"/>
    <n v="45"/>
    <n v="33.75"/>
    <n v="25"/>
    <x v="1"/>
    <s v=""/>
    <s v=""/>
    <m/>
    <m/>
    <n v="45"/>
    <n v="45"/>
    <n v="33.75"/>
  </r>
  <r>
    <x v="1"/>
    <x v="139"/>
    <x v="162"/>
    <n v="3"/>
    <n v="25.52"/>
    <n v="76.56"/>
    <n v="76.56"/>
    <n v="0"/>
    <x v="1"/>
    <s v=""/>
    <s v=""/>
    <m/>
    <m/>
    <n v="25.52"/>
    <n v="76.56"/>
    <n v="76.56"/>
  </r>
  <r>
    <x v="1"/>
    <x v="145"/>
    <x v="174"/>
    <n v="3"/>
    <n v="33.57"/>
    <n v="100.71"/>
    <n v="75.53"/>
    <n v="25"/>
    <x v="1"/>
    <s v=""/>
    <s v=""/>
    <m/>
    <m/>
    <n v="33.57"/>
    <n v="100.71"/>
    <n v="75.53"/>
  </r>
  <r>
    <x v="1"/>
    <x v="36"/>
    <x v="39"/>
    <n v="6"/>
    <n v="39.65"/>
    <n v="237.9"/>
    <n v="178.42"/>
    <n v="25"/>
    <x v="1"/>
    <s v=""/>
    <s v=""/>
    <m/>
    <m/>
    <n v="39.65"/>
    <n v="237.9"/>
    <n v="178.42"/>
  </r>
  <r>
    <x v="1"/>
    <x v="87"/>
    <x v="171"/>
    <n v="1"/>
    <n v="39.65"/>
    <n v="39.65"/>
    <n v="29.74"/>
    <n v="25"/>
    <x v="1"/>
    <s v=""/>
    <s v=""/>
    <m/>
    <m/>
    <n v="39.65"/>
    <n v="39.65"/>
    <n v="29.74"/>
  </r>
  <r>
    <x v="1"/>
    <x v="31"/>
    <x v="34"/>
    <n v="1"/>
    <n v="386.25"/>
    <n v="386.25"/>
    <n v="309"/>
    <n v="20"/>
    <x v="0"/>
    <n v="386.25"/>
    <s v="Prijs gelijk"/>
    <m/>
    <s v="Artikelprijs"/>
    <n v="386.25"/>
    <n v="386.25"/>
    <n v="309"/>
  </r>
  <r>
    <x v="1"/>
    <x v="144"/>
    <x v="173"/>
    <n v="1"/>
    <n v="76.02"/>
    <n v="76.02"/>
    <n v="57.01"/>
    <n v="25"/>
    <x v="1"/>
    <s v=""/>
    <s v=""/>
    <m/>
    <m/>
    <n v="76.02"/>
    <n v="76.02"/>
    <n v="57.01"/>
  </r>
  <r>
    <x v="1"/>
    <x v="15"/>
    <x v="169"/>
    <n v="20"/>
    <n v="18.03"/>
    <n v="360.6"/>
    <n v="270.45"/>
    <n v="25"/>
    <x v="1"/>
    <s v=""/>
    <s v=""/>
    <m/>
    <m/>
    <n v="18.03"/>
    <n v="360.6"/>
    <n v="270.45"/>
  </r>
  <r>
    <x v="1"/>
    <x v="143"/>
    <x v="170"/>
    <n v="1"/>
    <n v="45"/>
    <n v="45"/>
    <n v="33.75"/>
    <n v="25"/>
    <x v="1"/>
    <s v=""/>
    <s v=""/>
    <m/>
    <m/>
    <n v="45"/>
    <n v="45"/>
    <n v="33.75"/>
  </r>
  <r>
    <x v="1"/>
    <x v="139"/>
    <x v="162"/>
    <n v="5"/>
    <n v="25.52"/>
    <n v="127.6"/>
    <n v="127.6"/>
    <n v="0"/>
    <x v="1"/>
    <s v=""/>
    <s v=""/>
    <m/>
    <m/>
    <n v="25.52"/>
    <n v="127.6"/>
    <n v="127.6"/>
  </r>
  <r>
    <x v="1"/>
    <x v="145"/>
    <x v="174"/>
    <n v="3"/>
    <n v="33.57"/>
    <n v="100.71"/>
    <n v="75.53"/>
    <n v="25"/>
    <x v="1"/>
    <s v=""/>
    <s v=""/>
    <m/>
    <m/>
    <n v="33.57"/>
    <n v="100.71"/>
    <n v="75.53"/>
  </r>
  <r>
    <x v="1"/>
    <x v="36"/>
    <x v="39"/>
    <n v="6"/>
    <n v="39.65"/>
    <n v="237.9"/>
    <n v="178.42"/>
    <n v="25"/>
    <x v="1"/>
    <s v=""/>
    <s v=""/>
    <m/>
    <m/>
    <n v="39.65"/>
    <n v="237.9"/>
    <n v="178.42"/>
  </r>
  <r>
    <x v="1"/>
    <x v="87"/>
    <x v="171"/>
    <n v="1"/>
    <n v="39.65"/>
    <n v="39.65"/>
    <n v="29.74"/>
    <n v="25"/>
    <x v="1"/>
    <s v=""/>
    <s v=""/>
    <m/>
    <m/>
    <n v="39.65"/>
    <n v="39.65"/>
    <n v="29.74"/>
  </r>
  <r>
    <x v="1"/>
    <x v="31"/>
    <x v="34"/>
    <n v="1"/>
    <n v="386.25"/>
    <n v="386.25"/>
    <n v="309"/>
    <n v="20"/>
    <x v="0"/>
    <n v="386.25"/>
    <s v="Prijs gelijk"/>
    <m/>
    <s v="Artikelprijs"/>
    <n v="386.25"/>
    <n v="386.25"/>
    <n v="309"/>
  </r>
  <r>
    <x v="1"/>
    <x v="144"/>
    <x v="172"/>
    <n v="1"/>
    <n v="76.02"/>
    <n v="0"/>
    <n v="0"/>
    <n v="25"/>
    <x v="1"/>
    <s v=""/>
    <s v=""/>
    <m/>
    <m/>
    <n v="76.02"/>
    <n v="0"/>
    <n v="0"/>
  </r>
  <r>
    <x v="1"/>
    <x v="15"/>
    <x v="169"/>
    <n v="20"/>
    <n v="18.03"/>
    <n v="360.6"/>
    <n v="270.45"/>
    <n v="25"/>
    <x v="1"/>
    <s v=""/>
    <s v=""/>
    <m/>
    <m/>
    <n v="18.03"/>
    <n v="360.6"/>
    <n v="270.45"/>
  </r>
  <r>
    <x v="1"/>
    <x v="143"/>
    <x v="170"/>
    <n v="1"/>
    <n v="45"/>
    <n v="45"/>
    <n v="33.75"/>
    <n v="25"/>
    <x v="1"/>
    <s v=""/>
    <s v=""/>
    <m/>
    <m/>
    <n v="45"/>
    <n v="45"/>
    <n v="33.75"/>
  </r>
  <r>
    <x v="1"/>
    <x v="139"/>
    <x v="162"/>
    <n v="3"/>
    <n v="25.52"/>
    <n v="76.56"/>
    <n v="76.56"/>
    <n v="0"/>
    <x v="1"/>
    <s v=""/>
    <s v=""/>
    <m/>
    <m/>
    <n v="25.52"/>
    <n v="76.56"/>
    <n v="76.56"/>
  </r>
  <r>
    <x v="1"/>
    <x v="145"/>
    <x v="174"/>
    <n v="3"/>
    <n v="33.57"/>
    <n v="100.71"/>
    <n v="75.53"/>
    <n v="25"/>
    <x v="1"/>
    <s v=""/>
    <s v=""/>
    <m/>
    <m/>
    <n v="33.57"/>
    <n v="100.71"/>
    <n v="75.53"/>
  </r>
  <r>
    <x v="1"/>
    <x v="36"/>
    <x v="39"/>
    <n v="6"/>
    <n v="39.65"/>
    <n v="237.9"/>
    <n v="178.42"/>
    <n v="25"/>
    <x v="1"/>
    <s v=""/>
    <s v=""/>
    <m/>
    <m/>
    <n v="39.65"/>
    <n v="237.9"/>
    <n v="178.42"/>
  </r>
  <r>
    <x v="1"/>
    <x v="87"/>
    <x v="171"/>
    <n v="1"/>
    <n v="39.65"/>
    <n v="39.65"/>
    <n v="29.74"/>
    <n v="25"/>
    <x v="1"/>
    <s v=""/>
    <s v=""/>
    <m/>
    <m/>
    <n v="39.65"/>
    <n v="39.65"/>
    <n v="29.74"/>
  </r>
  <r>
    <x v="1"/>
    <x v="31"/>
    <x v="34"/>
    <n v="1"/>
    <n v="386.25"/>
    <n v="386.25"/>
    <n v="309"/>
    <n v="20"/>
    <x v="0"/>
    <n v="386.25"/>
    <s v="Prijs gelijk"/>
    <m/>
    <s v="Artikelprijs"/>
    <n v="386.25"/>
    <n v="386.25"/>
    <n v="309"/>
  </r>
  <r>
    <x v="1"/>
    <x v="146"/>
    <x v="175"/>
    <n v="1"/>
    <n v="104.09"/>
    <n v="0"/>
    <n v="0"/>
    <n v="25"/>
    <x v="1"/>
    <s v=""/>
    <s v=""/>
    <m/>
    <m/>
    <n v="104.09"/>
    <n v="0"/>
    <n v="0"/>
  </r>
  <r>
    <x v="1"/>
    <x v="15"/>
    <x v="169"/>
    <n v="20"/>
    <n v="18.03"/>
    <n v="360.6"/>
    <n v="270.45"/>
    <n v="25"/>
    <x v="1"/>
    <s v=""/>
    <s v=""/>
    <m/>
    <m/>
    <n v="18.03"/>
    <n v="360.6"/>
    <n v="270.45"/>
  </r>
  <r>
    <x v="1"/>
    <x v="143"/>
    <x v="170"/>
    <n v="2"/>
    <n v="45"/>
    <n v="90"/>
    <n v="67.5"/>
    <n v="25"/>
    <x v="1"/>
    <s v=""/>
    <s v=""/>
    <m/>
    <m/>
    <n v="45"/>
    <n v="90"/>
    <n v="67.5"/>
  </r>
  <r>
    <x v="1"/>
    <x v="139"/>
    <x v="162"/>
    <n v="3"/>
    <n v="25.52"/>
    <n v="76.56"/>
    <n v="76.56"/>
    <n v="0"/>
    <x v="1"/>
    <s v=""/>
    <s v=""/>
    <m/>
    <m/>
    <n v="25.52"/>
    <n v="76.56"/>
    <n v="76.56"/>
  </r>
  <r>
    <x v="1"/>
    <x v="145"/>
    <x v="174"/>
    <n v="3"/>
    <n v="33.57"/>
    <n v="100.71"/>
    <n v="75.53"/>
    <n v="25"/>
    <x v="1"/>
    <s v=""/>
    <s v=""/>
    <m/>
    <m/>
    <n v="33.57"/>
    <n v="100.71"/>
    <n v="75.53"/>
  </r>
  <r>
    <x v="1"/>
    <x v="36"/>
    <x v="39"/>
    <n v="6"/>
    <n v="39.65"/>
    <n v="237.9"/>
    <n v="178.42"/>
    <n v="25"/>
    <x v="1"/>
    <s v=""/>
    <s v=""/>
    <m/>
    <m/>
    <n v="39.65"/>
    <n v="237.9"/>
    <n v="178.42"/>
  </r>
  <r>
    <x v="1"/>
    <x v="87"/>
    <x v="171"/>
    <n v="1"/>
    <n v="39.65"/>
    <n v="39.65"/>
    <n v="29.74"/>
    <n v="25"/>
    <x v="1"/>
    <s v=""/>
    <s v=""/>
    <m/>
    <m/>
    <n v="39.65"/>
    <n v="39.65"/>
    <n v="29.74"/>
  </r>
  <r>
    <x v="1"/>
    <x v="31"/>
    <x v="34"/>
    <n v="1"/>
    <n v="386.25"/>
    <n v="386.25"/>
    <n v="309"/>
    <n v="20"/>
    <x v="0"/>
    <n v="386.25"/>
    <s v="Prijs gelijk"/>
    <m/>
    <s v="Artikelprijs"/>
    <n v="386.25"/>
    <n v="386.25"/>
    <n v="309"/>
  </r>
  <r>
    <x v="1"/>
    <x v="144"/>
    <x v="172"/>
    <n v="1"/>
    <n v="76.02"/>
    <n v="0"/>
    <n v="0"/>
    <n v="25"/>
    <x v="1"/>
    <s v=""/>
    <s v=""/>
    <m/>
    <m/>
    <n v="76.02"/>
    <n v="0"/>
    <n v="0"/>
  </r>
  <r>
    <x v="1"/>
    <x v="15"/>
    <x v="169"/>
    <n v="20"/>
    <n v="18.03"/>
    <n v="360.6"/>
    <n v="270.45"/>
    <n v="25"/>
    <x v="1"/>
    <s v=""/>
    <s v=""/>
    <m/>
    <m/>
    <n v="18.03"/>
    <n v="360.6"/>
    <n v="270.45"/>
  </r>
  <r>
    <x v="1"/>
    <x v="143"/>
    <x v="170"/>
    <n v="1"/>
    <n v="45"/>
    <n v="45"/>
    <n v="33.75"/>
    <n v="25"/>
    <x v="1"/>
    <s v=""/>
    <s v=""/>
    <m/>
    <m/>
    <n v="45"/>
    <n v="45"/>
    <n v="33.75"/>
  </r>
  <r>
    <x v="1"/>
    <x v="139"/>
    <x v="162"/>
    <n v="7"/>
    <n v="25.52"/>
    <n v="178.64"/>
    <n v="178.64"/>
    <n v="0"/>
    <x v="1"/>
    <s v=""/>
    <s v=""/>
    <m/>
    <m/>
    <n v="25.52"/>
    <n v="178.64"/>
    <n v="178.64"/>
  </r>
  <r>
    <x v="1"/>
    <x v="145"/>
    <x v="174"/>
    <n v="3"/>
    <n v="33.57"/>
    <n v="100.71"/>
    <n v="75.53"/>
    <n v="25"/>
    <x v="1"/>
    <s v=""/>
    <s v=""/>
    <m/>
    <m/>
    <n v="33.57"/>
    <n v="100.71"/>
    <n v="75.53"/>
  </r>
  <r>
    <x v="1"/>
    <x v="36"/>
    <x v="39"/>
    <n v="7"/>
    <n v="39.65"/>
    <n v="277.55"/>
    <n v="208.16"/>
    <n v="25"/>
    <x v="1"/>
    <s v=""/>
    <s v=""/>
    <m/>
    <m/>
    <n v="39.65"/>
    <n v="277.55"/>
    <n v="208.16"/>
  </r>
  <r>
    <x v="1"/>
    <x v="87"/>
    <x v="171"/>
    <n v="1"/>
    <n v="39.65"/>
    <n v="39.65"/>
    <n v="29.74"/>
    <n v="25"/>
    <x v="1"/>
    <s v=""/>
    <s v=""/>
    <m/>
    <m/>
    <n v="39.65"/>
    <n v="39.65"/>
    <n v="29.74"/>
  </r>
  <r>
    <x v="1"/>
    <x v="31"/>
    <x v="34"/>
    <n v="1"/>
    <n v="386.25"/>
    <n v="386.25"/>
    <n v="309"/>
    <n v="20"/>
    <x v="0"/>
    <n v="386.25"/>
    <s v="Prijs gelijk"/>
    <m/>
    <s v="Artikelprijs"/>
    <n v="386.25"/>
    <n v="386.25"/>
    <n v="309"/>
  </r>
  <r>
    <x v="1"/>
    <x v="144"/>
    <x v="172"/>
    <n v="1"/>
    <n v="76.02"/>
    <n v="0"/>
    <n v="0"/>
    <n v="25"/>
    <x v="1"/>
    <s v=""/>
    <s v=""/>
    <m/>
    <m/>
    <n v="76.02"/>
    <n v="0"/>
    <n v="0"/>
  </r>
  <r>
    <x v="1"/>
    <x v="15"/>
    <x v="169"/>
    <n v="20"/>
    <n v="18.03"/>
    <n v="360.6"/>
    <n v="270.45"/>
    <n v="25"/>
    <x v="1"/>
    <s v=""/>
    <s v=""/>
    <m/>
    <m/>
    <n v="18.03"/>
    <n v="360.6"/>
    <n v="270.45"/>
  </r>
  <r>
    <x v="1"/>
    <x v="143"/>
    <x v="170"/>
    <n v="1"/>
    <n v="45"/>
    <n v="45"/>
    <n v="33.75"/>
    <n v="25"/>
    <x v="1"/>
    <s v=""/>
    <s v=""/>
    <m/>
    <m/>
    <n v="45"/>
    <n v="45"/>
    <n v="33.75"/>
  </r>
  <r>
    <x v="1"/>
    <x v="139"/>
    <x v="162"/>
    <n v="4"/>
    <n v="25.52"/>
    <n v="102.08"/>
    <n v="102.08"/>
    <n v="0"/>
    <x v="1"/>
    <s v=""/>
    <s v=""/>
    <m/>
    <m/>
    <n v="25.52"/>
    <n v="102.08"/>
    <n v="102.08"/>
  </r>
  <r>
    <x v="1"/>
    <x v="36"/>
    <x v="39"/>
    <n v="6"/>
    <n v="39.65"/>
    <n v="237.9"/>
    <n v="178.42"/>
    <n v="25"/>
    <x v="1"/>
    <s v=""/>
    <s v=""/>
    <m/>
    <m/>
    <n v="39.65"/>
    <n v="237.9"/>
    <n v="178.42"/>
  </r>
  <r>
    <x v="1"/>
    <x v="87"/>
    <x v="171"/>
    <n v="1"/>
    <n v="39.65"/>
    <n v="39.65"/>
    <n v="29.74"/>
    <n v="25"/>
    <x v="1"/>
    <s v=""/>
    <s v=""/>
    <m/>
    <m/>
    <n v="39.65"/>
    <n v="39.65"/>
    <n v="29.74"/>
  </r>
  <r>
    <x v="1"/>
    <x v="31"/>
    <x v="34"/>
    <n v="1"/>
    <n v="386.25"/>
    <n v="386.25"/>
    <n v="309"/>
    <n v="20"/>
    <x v="0"/>
    <n v="386.25"/>
    <s v="Prijs gelijk"/>
    <m/>
    <s v="Artikelprijs"/>
    <n v="386.25"/>
    <n v="386.25"/>
    <n v="309"/>
  </r>
  <r>
    <x v="1"/>
    <x v="144"/>
    <x v="172"/>
    <n v="1"/>
    <n v="76.02"/>
    <n v="0"/>
    <n v="0"/>
    <n v="25"/>
    <x v="1"/>
    <s v=""/>
    <s v=""/>
    <m/>
    <m/>
    <n v="76.02"/>
    <n v="0"/>
    <n v="0"/>
  </r>
  <r>
    <x v="1"/>
    <x v="143"/>
    <x v="170"/>
    <n v="1"/>
    <n v="45"/>
    <n v="45"/>
    <n v="33.75"/>
    <n v="25"/>
    <x v="1"/>
    <s v=""/>
    <s v=""/>
    <m/>
    <m/>
    <n v="45"/>
    <n v="45"/>
    <n v="33.75"/>
  </r>
  <r>
    <x v="1"/>
    <x v="139"/>
    <x v="162"/>
    <n v="3"/>
    <n v="25.52"/>
    <n v="76.56"/>
    <n v="76.56"/>
    <n v="0"/>
    <x v="1"/>
    <s v=""/>
    <s v=""/>
    <m/>
    <m/>
    <n v="25.52"/>
    <n v="76.56"/>
    <n v="76.56"/>
  </r>
  <r>
    <x v="1"/>
    <x v="145"/>
    <x v="174"/>
    <n v="3"/>
    <n v="33.57"/>
    <n v="100.71"/>
    <n v="75.53"/>
    <n v="25"/>
    <x v="1"/>
    <s v=""/>
    <s v=""/>
    <m/>
    <m/>
    <n v="33.57"/>
    <n v="100.71"/>
    <n v="75.53"/>
  </r>
  <r>
    <x v="1"/>
    <x v="36"/>
    <x v="39"/>
    <n v="6"/>
    <n v="39.65"/>
    <n v="237.9"/>
    <n v="178.42"/>
    <n v="25"/>
    <x v="1"/>
    <s v=""/>
    <s v=""/>
    <m/>
    <m/>
    <n v="39.65"/>
    <n v="237.9"/>
    <n v="178.42"/>
  </r>
  <r>
    <x v="1"/>
    <x v="87"/>
    <x v="171"/>
    <n v="1"/>
    <n v="39.65"/>
    <n v="39.65"/>
    <n v="29.74"/>
    <n v="25"/>
    <x v="1"/>
    <s v=""/>
    <s v=""/>
    <m/>
    <m/>
    <n v="39.65"/>
    <n v="39.65"/>
    <n v="29.74"/>
  </r>
  <r>
    <x v="1"/>
    <x v="82"/>
    <x v="96"/>
    <n v="1"/>
    <n v="458.35"/>
    <n v="458.35"/>
    <n v="366.68"/>
    <n v="20"/>
    <x v="0"/>
    <n v="458.35"/>
    <s v="Prijs gelijk"/>
    <m/>
    <s v="Artikelprijs"/>
    <n v="458.35"/>
    <n v="458.35"/>
    <n v="366.68"/>
  </r>
  <r>
    <x v="1"/>
    <x v="144"/>
    <x v="172"/>
    <n v="1"/>
    <n v="76.02"/>
    <n v="0"/>
    <n v="0"/>
    <n v="25"/>
    <x v="1"/>
    <s v=""/>
    <s v=""/>
    <m/>
    <m/>
    <n v="76.02"/>
    <n v="0"/>
    <n v="0"/>
  </r>
  <r>
    <x v="1"/>
    <x v="15"/>
    <x v="169"/>
    <n v="26"/>
    <n v="18.03"/>
    <n v="468.78"/>
    <n v="351.58"/>
    <n v="25"/>
    <x v="1"/>
    <s v=""/>
    <s v=""/>
    <m/>
    <m/>
    <n v="18.03"/>
    <n v="468.78"/>
    <n v="351.58"/>
  </r>
  <r>
    <x v="1"/>
    <x v="143"/>
    <x v="170"/>
    <n v="2"/>
    <n v="45"/>
    <n v="90"/>
    <n v="67.5"/>
    <n v="25"/>
    <x v="1"/>
    <s v=""/>
    <s v=""/>
    <m/>
    <m/>
    <n v="45"/>
    <n v="90"/>
    <n v="67.5"/>
  </r>
  <r>
    <x v="1"/>
    <x v="139"/>
    <x v="162"/>
    <n v="12"/>
    <n v="25.52"/>
    <n v="306.24"/>
    <n v="306.24"/>
    <n v="0"/>
    <x v="1"/>
    <s v=""/>
    <s v=""/>
    <m/>
    <m/>
    <n v="25.52"/>
    <n v="306.24"/>
    <n v="306.24"/>
  </r>
  <r>
    <x v="1"/>
    <x v="36"/>
    <x v="39"/>
    <n v="6"/>
    <n v="39.65"/>
    <n v="237.9"/>
    <n v="178.42"/>
    <n v="25"/>
    <x v="1"/>
    <s v=""/>
    <s v=""/>
    <m/>
    <m/>
    <n v="39.65"/>
    <n v="237.9"/>
    <n v="178.42"/>
  </r>
  <r>
    <x v="1"/>
    <x v="87"/>
    <x v="171"/>
    <n v="1"/>
    <n v="39.65"/>
    <n v="39.65"/>
    <n v="29.74"/>
    <n v="25"/>
    <x v="1"/>
    <s v=""/>
    <s v=""/>
    <m/>
    <m/>
    <n v="39.65"/>
    <n v="39.65"/>
    <n v="29.74"/>
  </r>
  <r>
    <x v="1"/>
    <x v="31"/>
    <x v="34"/>
    <n v="1"/>
    <n v="386.25"/>
    <n v="386.25"/>
    <n v="309"/>
    <n v="20"/>
    <x v="0"/>
    <n v="386.25"/>
    <s v="Prijs gelijk"/>
    <m/>
    <s v="Artikelprijs"/>
    <n v="386.25"/>
    <n v="386.25"/>
    <n v="309"/>
  </r>
  <r>
    <x v="1"/>
    <x v="144"/>
    <x v="172"/>
    <n v="1"/>
    <n v="76.02"/>
    <n v="0"/>
    <n v="0"/>
    <n v="25"/>
    <x v="1"/>
    <s v=""/>
    <s v=""/>
    <m/>
    <m/>
    <n v="76.02"/>
    <n v="0"/>
    <n v="0"/>
  </r>
  <r>
    <x v="1"/>
    <x v="82"/>
    <x v="96"/>
    <n v="1"/>
    <n v="458.35"/>
    <n v="458.35"/>
    <n v="366.68"/>
    <n v="20"/>
    <x v="0"/>
    <n v="458.35"/>
    <s v="Prijs gelijk"/>
    <m/>
    <s v="Artikelprijs"/>
    <n v="458.35"/>
    <n v="458.35"/>
    <n v="366.68"/>
  </r>
  <r>
    <x v="1"/>
    <x v="144"/>
    <x v="172"/>
    <n v="1"/>
    <n v="76.02"/>
    <n v="76.02"/>
    <n v="57.01"/>
    <n v="25"/>
    <x v="1"/>
    <s v=""/>
    <s v=""/>
    <m/>
    <m/>
    <n v="76.02"/>
    <n v="76.02"/>
    <n v="57.01"/>
  </r>
  <r>
    <x v="1"/>
    <x v="33"/>
    <x v="36"/>
    <n v="1"/>
    <n v="32.96"/>
    <n v="32.96"/>
    <n v="24.72"/>
    <n v="25"/>
    <x v="1"/>
    <s v=""/>
    <s v=""/>
    <m/>
    <m/>
    <n v="32.96"/>
    <n v="32.96"/>
    <n v="24.72"/>
  </r>
  <r>
    <x v="1"/>
    <x v="85"/>
    <x v="103"/>
    <n v="3"/>
    <n v="45.32"/>
    <n v="135.96"/>
    <n v="101.97"/>
    <n v="25"/>
    <x v="1"/>
    <s v=""/>
    <s v=""/>
    <m/>
    <m/>
    <n v="45.32"/>
    <n v="135.96"/>
    <n v="101.97"/>
  </r>
  <r>
    <x v="1"/>
    <x v="147"/>
    <x v="176"/>
    <n v="40"/>
    <n v="54.08"/>
    <n v="2163.1999999999998"/>
    <n v="1622.4"/>
    <n v="25"/>
    <x v="1"/>
    <s v=""/>
    <s v=""/>
    <m/>
    <m/>
    <n v="54.08"/>
    <n v="2163.1999999999998"/>
    <n v="1622.4"/>
  </r>
  <r>
    <x v="1"/>
    <x v="140"/>
    <x v="163"/>
    <n v="4"/>
    <n v="35"/>
    <n v="140"/>
    <n v="105"/>
    <n v="25"/>
    <x v="1"/>
    <s v=""/>
    <s v=""/>
    <m/>
    <m/>
    <n v="35"/>
    <n v="140"/>
    <n v="105"/>
  </r>
  <r>
    <x v="1"/>
    <x v="148"/>
    <x v="177"/>
    <n v="6"/>
    <n v="48.93"/>
    <n v="293.58"/>
    <n v="220.18"/>
    <n v="25"/>
    <x v="1"/>
    <s v=""/>
    <s v=""/>
    <m/>
    <m/>
    <n v="48.93"/>
    <n v="293.58"/>
    <n v="220.18"/>
  </r>
  <r>
    <x v="1"/>
    <x v="139"/>
    <x v="162"/>
    <n v="10"/>
    <n v="25.52"/>
    <n v="255.2"/>
    <n v="255.2"/>
    <n v="0"/>
    <x v="1"/>
    <s v=""/>
    <s v=""/>
    <m/>
    <m/>
    <n v="25.52"/>
    <n v="255.2"/>
    <n v="255.2"/>
  </r>
  <r>
    <x v="1"/>
    <x v="36"/>
    <x v="39"/>
    <n v="2"/>
    <n v="39.65"/>
    <n v="79.3"/>
    <n v="59.47"/>
    <n v="25"/>
    <x v="1"/>
    <s v=""/>
    <s v=""/>
    <m/>
    <m/>
    <n v="39.65"/>
    <n v="79.3"/>
    <n v="59.47"/>
  </r>
  <r>
    <x v="1"/>
    <x v="30"/>
    <x v="33"/>
    <n v="1"/>
    <n v="339.9"/>
    <n v="339.9"/>
    <n v="271.92"/>
    <n v="20"/>
    <x v="0"/>
    <n v="339.9"/>
    <s v="Prijs gelijk"/>
    <m/>
    <s v="Artikelprijs"/>
    <n v="339.9"/>
    <n v="339.9"/>
    <n v="271.92"/>
  </r>
  <r>
    <x v="1"/>
    <x v="147"/>
    <x v="176"/>
    <n v="43"/>
    <n v="54.08"/>
    <n v="2325.44"/>
    <n v="1744.08"/>
    <n v="25"/>
    <x v="1"/>
    <s v=""/>
    <s v=""/>
    <m/>
    <m/>
    <n v="54.08"/>
    <n v="2325.44"/>
    <n v="1744.08"/>
  </r>
  <r>
    <x v="1"/>
    <x v="140"/>
    <x v="163"/>
    <n v="3"/>
    <n v="35"/>
    <n v="105"/>
    <n v="78.75"/>
    <n v="25"/>
    <x v="1"/>
    <s v=""/>
    <s v=""/>
    <m/>
    <m/>
    <n v="35"/>
    <n v="105"/>
    <n v="78.75"/>
  </r>
  <r>
    <x v="1"/>
    <x v="148"/>
    <x v="177"/>
    <n v="24"/>
    <n v="48.93"/>
    <n v="1174.32"/>
    <n v="880.74"/>
    <n v="25"/>
    <x v="1"/>
    <s v=""/>
    <s v=""/>
    <m/>
    <m/>
    <n v="48.93"/>
    <n v="1174.32"/>
    <n v="880.74"/>
  </r>
  <r>
    <x v="1"/>
    <x v="148"/>
    <x v="178"/>
    <n v="6"/>
    <n v="48.93"/>
    <n v="0"/>
    <n v="0"/>
    <n v="25"/>
    <x v="1"/>
    <s v=""/>
    <s v=""/>
    <m/>
    <m/>
    <n v="48.93"/>
    <n v="0"/>
    <n v="0"/>
  </r>
  <r>
    <x v="1"/>
    <x v="139"/>
    <x v="162"/>
    <n v="6"/>
    <n v="25.52"/>
    <n v="153.12"/>
    <n v="153.12"/>
    <n v="0"/>
    <x v="1"/>
    <s v=""/>
    <s v=""/>
    <m/>
    <m/>
    <n v="25.52"/>
    <n v="153.12"/>
    <n v="153.12"/>
  </r>
  <r>
    <x v="1"/>
    <x v="36"/>
    <x v="39"/>
    <n v="4"/>
    <n v="39.65"/>
    <n v="158.6"/>
    <n v="118.95"/>
    <n v="25"/>
    <x v="1"/>
    <s v=""/>
    <s v=""/>
    <m/>
    <m/>
    <n v="39.65"/>
    <n v="158.6"/>
    <n v="118.95"/>
  </r>
  <r>
    <x v="1"/>
    <x v="87"/>
    <x v="171"/>
    <n v="1"/>
    <n v="39.65"/>
    <n v="39.65"/>
    <n v="29.74"/>
    <n v="25"/>
    <x v="1"/>
    <s v=""/>
    <s v=""/>
    <m/>
    <m/>
    <n v="39.65"/>
    <n v="39.65"/>
    <n v="29.74"/>
  </r>
  <r>
    <x v="1"/>
    <x v="30"/>
    <x v="33"/>
    <n v="1"/>
    <n v="339.9"/>
    <n v="339.9"/>
    <n v="271.92"/>
    <n v="20"/>
    <x v="0"/>
    <n v="339.9"/>
    <s v="Prijs gelijk"/>
    <m/>
    <s v="Artikelprijs"/>
    <n v="339.9"/>
    <n v="339.9"/>
    <n v="271.92"/>
  </r>
  <r>
    <x v="1"/>
    <x v="27"/>
    <x v="30"/>
    <n v="4"/>
    <n v="103.75"/>
    <n v="415"/>
    <n v="332"/>
    <n v="20"/>
    <x v="0"/>
    <n v="106.8625"/>
    <s v="Prijs wijkt af"/>
    <m/>
    <s v="Artikelprijs"/>
    <n v="106.8625"/>
    <n v="427.45"/>
    <n v="341.96"/>
  </r>
  <r>
    <x v="1"/>
    <x v="36"/>
    <x v="39"/>
    <n v="4"/>
    <n v="39.65"/>
    <n v="158.6"/>
    <n v="118.95"/>
    <n v="25"/>
    <x v="1"/>
    <s v=""/>
    <s v=""/>
    <m/>
    <m/>
    <n v="39.65"/>
    <n v="158.6"/>
    <n v="118.95"/>
  </r>
  <r>
    <x v="1"/>
    <x v="33"/>
    <x v="36"/>
    <n v="15"/>
    <n v="32.96"/>
    <n v="494.4"/>
    <n v="370.8"/>
    <n v="25"/>
    <x v="1"/>
    <s v=""/>
    <s v=""/>
    <m/>
    <m/>
    <n v="32.96"/>
    <n v="494.4"/>
    <n v="370.8"/>
  </r>
  <r>
    <x v="1"/>
    <x v="33"/>
    <x v="36"/>
    <n v="3"/>
    <n v="32.96"/>
    <n v="98.88"/>
    <n v="74.16"/>
    <n v="25"/>
    <x v="1"/>
    <s v=""/>
    <s v=""/>
    <m/>
    <m/>
    <n v="32.96"/>
    <n v="98.88"/>
    <n v="74.16"/>
  </r>
  <r>
    <x v="1"/>
    <x v="27"/>
    <x v="30"/>
    <n v="1"/>
    <n v="103.75"/>
    <n v="103.75"/>
    <n v="83"/>
    <n v="20"/>
    <x v="0"/>
    <n v="106.8625"/>
    <s v="Prijs wijkt af"/>
    <m/>
    <s v="Artikelprijs"/>
    <n v="106.8625"/>
    <n v="106.8625"/>
    <n v="85.49"/>
  </r>
  <r>
    <x v="1"/>
    <x v="55"/>
    <x v="67"/>
    <n v="5"/>
    <n v="23.34"/>
    <n v="0"/>
    <n v="0"/>
    <n v="0"/>
    <x v="1"/>
    <s v=""/>
    <s v=""/>
    <m/>
    <m/>
    <n v="23.34"/>
    <n v="0"/>
    <n v="0"/>
  </r>
  <r>
    <x v="1"/>
    <x v="56"/>
    <x v="68"/>
    <n v="5"/>
    <n v="23.34"/>
    <n v="0"/>
    <n v="0"/>
    <n v="0"/>
    <x v="1"/>
    <s v=""/>
    <s v=""/>
    <m/>
    <m/>
    <n v="23.34"/>
    <n v="0"/>
    <n v="0"/>
  </r>
  <r>
    <x v="1"/>
    <x v="57"/>
    <x v="69"/>
    <n v="2"/>
    <n v="92.7"/>
    <n v="0"/>
    <n v="0"/>
    <n v="0"/>
    <x v="1"/>
    <s v=""/>
    <s v=""/>
    <m/>
    <m/>
    <n v="92.7"/>
    <n v="0"/>
    <n v="0"/>
  </r>
  <r>
    <x v="1"/>
    <x v="91"/>
    <x v="109"/>
    <n v="2"/>
    <n v="92.7"/>
    <n v="0"/>
    <n v="0"/>
    <n v="0"/>
    <x v="1"/>
    <s v=""/>
    <s v=""/>
    <m/>
    <m/>
    <n v="92.7"/>
    <n v="0"/>
    <n v="0"/>
  </r>
  <r>
    <x v="1"/>
    <x v="98"/>
    <x v="116"/>
    <n v="10"/>
    <n v="10.5"/>
    <n v="0"/>
    <n v="0"/>
    <n v="30"/>
    <x v="1"/>
    <s v=""/>
    <s v=""/>
    <m/>
    <m/>
    <n v="10.5"/>
    <n v="0"/>
    <n v="0"/>
  </r>
  <r>
    <x v="1"/>
    <x v="94"/>
    <x v="112"/>
    <n v="3"/>
    <n v="40"/>
    <n v="0"/>
    <n v="0"/>
    <n v="30"/>
    <x v="1"/>
    <s v=""/>
    <s v=""/>
    <m/>
    <m/>
    <n v="40"/>
    <n v="0"/>
    <n v="0"/>
  </r>
  <r>
    <x v="1"/>
    <x v="95"/>
    <x v="113"/>
    <n v="12"/>
    <n v="60"/>
    <n v="0"/>
    <n v="0"/>
    <n v="30"/>
    <x v="1"/>
    <s v=""/>
    <s v=""/>
    <m/>
    <m/>
    <n v="60"/>
    <n v="0"/>
    <n v="0"/>
  </r>
  <r>
    <x v="1"/>
    <x v="42"/>
    <x v="45"/>
    <n v="20"/>
    <n v="3.5"/>
    <n v="0"/>
    <n v="0"/>
    <n v="30"/>
    <x v="1"/>
    <s v=""/>
    <s v=""/>
    <m/>
    <m/>
    <n v="3.5"/>
    <n v="0"/>
    <n v="0"/>
  </r>
  <r>
    <x v="1"/>
    <x v="149"/>
    <x v="179"/>
    <n v="70"/>
    <n v="5"/>
    <n v="0"/>
    <n v="0"/>
    <n v="30"/>
    <x v="1"/>
    <s v=""/>
    <s v=""/>
    <m/>
    <m/>
    <n v="5"/>
    <n v="0"/>
    <n v="0"/>
  </r>
  <r>
    <x v="1"/>
    <x v="43"/>
    <x v="46"/>
    <n v="15"/>
    <n v="2"/>
    <n v="0"/>
    <n v="0"/>
    <n v="30"/>
    <x v="1"/>
    <s v=""/>
    <s v=""/>
    <m/>
    <m/>
    <n v="2"/>
    <n v="0"/>
    <n v="0"/>
  </r>
  <r>
    <x v="1"/>
    <x v="44"/>
    <x v="47"/>
    <n v="90"/>
    <n v="3"/>
    <n v="0"/>
    <n v="0"/>
    <n v="30"/>
    <x v="1"/>
    <s v=""/>
    <s v=""/>
    <m/>
    <m/>
    <n v="3"/>
    <n v="0"/>
    <n v="0"/>
  </r>
  <r>
    <x v="1"/>
    <x v="45"/>
    <x v="48"/>
    <n v="30"/>
    <n v="4"/>
    <n v="0"/>
    <n v="0"/>
    <n v="30"/>
    <x v="1"/>
    <s v=""/>
    <s v=""/>
    <m/>
    <m/>
    <n v="4"/>
    <n v="0"/>
    <n v="0"/>
  </r>
  <r>
    <x v="1"/>
    <x v="46"/>
    <x v="49"/>
    <n v="60"/>
    <n v="6"/>
    <n v="0"/>
    <n v="0"/>
    <n v="30"/>
    <x v="1"/>
    <s v=""/>
    <s v=""/>
    <m/>
    <m/>
    <n v="6"/>
    <n v="0"/>
    <n v="0"/>
  </r>
  <r>
    <x v="1"/>
    <x v="132"/>
    <x v="152"/>
    <n v="6"/>
    <n v="5"/>
    <n v="0"/>
    <n v="0"/>
    <n v="30"/>
    <x v="1"/>
    <s v=""/>
    <s v=""/>
    <m/>
    <m/>
    <n v="5"/>
    <n v="0"/>
    <n v="0"/>
  </r>
  <r>
    <x v="1"/>
    <x v="49"/>
    <x v="52"/>
    <n v="6"/>
    <n v="9"/>
    <n v="0"/>
    <n v="0"/>
    <n v="30"/>
    <x v="1"/>
    <s v=""/>
    <s v=""/>
    <m/>
    <m/>
    <n v="9"/>
    <n v="0"/>
    <n v="0"/>
  </r>
  <r>
    <x v="1"/>
    <x v="50"/>
    <x v="53"/>
    <n v="6"/>
    <n v="11"/>
    <n v="0"/>
    <n v="0"/>
    <n v="30"/>
    <x v="1"/>
    <s v=""/>
    <s v=""/>
    <m/>
    <m/>
    <n v="11"/>
    <n v="0"/>
    <n v="0"/>
  </r>
  <r>
    <x v="1"/>
    <x v="51"/>
    <x v="54"/>
    <n v="6"/>
    <n v="13"/>
    <n v="0"/>
    <n v="0"/>
    <n v="30"/>
    <x v="1"/>
    <s v=""/>
    <s v=""/>
    <m/>
    <m/>
    <n v="13"/>
    <n v="0"/>
    <n v="0"/>
  </r>
  <r>
    <x v="1"/>
    <x v="52"/>
    <x v="55"/>
    <n v="20"/>
    <n v="5"/>
    <n v="0"/>
    <n v="0"/>
    <n v="30"/>
    <x v="1"/>
    <s v=""/>
    <s v=""/>
    <m/>
    <m/>
    <n v="5"/>
    <n v="0"/>
    <n v="0"/>
  </r>
  <r>
    <x v="1"/>
    <x v="150"/>
    <x v="180"/>
    <n v="50"/>
    <n v="6"/>
    <n v="0"/>
    <n v="0"/>
    <n v="30"/>
    <x v="1"/>
    <s v=""/>
    <s v=""/>
    <m/>
    <m/>
    <n v="6"/>
    <n v="0"/>
    <n v="0"/>
  </r>
  <r>
    <x v="1"/>
    <x v="34"/>
    <x v="37"/>
    <n v="10"/>
    <n v="88.57"/>
    <n v="0"/>
    <n v="0"/>
    <n v="30"/>
    <x v="1"/>
    <s v=""/>
    <s v=""/>
    <m/>
    <m/>
    <n v="88.57"/>
    <n v="0"/>
    <n v="0"/>
  </r>
  <r>
    <x v="1"/>
    <x v="151"/>
    <x v="104"/>
    <n v="10"/>
    <n v="30.77"/>
    <n v="0"/>
    <n v="0"/>
    <n v="30"/>
    <x v="1"/>
    <s v=""/>
    <s v=""/>
    <m/>
    <m/>
    <n v="30.77"/>
    <n v="0"/>
    <n v="0"/>
  </r>
  <r>
    <x v="1"/>
    <x v="42"/>
    <x v="45"/>
    <n v="150"/>
    <n v="3.5"/>
    <n v="0"/>
    <n v="0"/>
    <n v="30"/>
    <x v="1"/>
    <s v=""/>
    <s v=""/>
    <m/>
    <m/>
    <n v="3.5"/>
    <n v="0"/>
    <n v="0"/>
  </r>
  <r>
    <x v="1"/>
    <x v="41"/>
    <x v="44"/>
    <n v="20"/>
    <n v="26.83"/>
    <n v="0"/>
    <n v="0"/>
    <n v="30"/>
    <x v="1"/>
    <s v=""/>
    <s v=""/>
    <m/>
    <m/>
    <n v="26.83"/>
    <n v="0"/>
    <n v="0"/>
  </r>
  <r>
    <x v="1"/>
    <x v="43"/>
    <x v="46"/>
    <n v="100"/>
    <n v="2"/>
    <n v="0"/>
    <n v="0"/>
    <n v="30"/>
    <x v="1"/>
    <s v=""/>
    <s v=""/>
    <m/>
    <m/>
    <n v="2"/>
    <n v="0"/>
    <n v="0"/>
  </r>
  <r>
    <x v="1"/>
    <x v="44"/>
    <x v="47"/>
    <n v="110"/>
    <n v="3"/>
    <n v="0"/>
    <n v="0"/>
    <n v="30"/>
    <x v="1"/>
    <s v=""/>
    <s v=""/>
    <m/>
    <m/>
    <n v="3"/>
    <n v="0"/>
    <n v="0"/>
  </r>
  <r>
    <x v="1"/>
    <x v="45"/>
    <x v="48"/>
    <n v="100"/>
    <n v="4"/>
    <n v="0"/>
    <n v="0"/>
    <n v="30"/>
    <x v="1"/>
    <s v=""/>
    <s v=""/>
    <m/>
    <m/>
    <n v="4"/>
    <n v="0"/>
    <n v="0"/>
  </r>
  <r>
    <x v="1"/>
    <x v="46"/>
    <x v="49"/>
    <n v="110"/>
    <n v="6"/>
    <n v="0"/>
    <n v="0"/>
    <n v="30"/>
    <x v="1"/>
    <s v=""/>
    <s v=""/>
    <m/>
    <m/>
    <n v="6"/>
    <n v="0"/>
    <n v="0"/>
  </r>
  <r>
    <x v="1"/>
    <x v="48"/>
    <x v="51"/>
    <n v="40"/>
    <n v="8"/>
    <n v="0"/>
    <n v="0"/>
    <n v="30"/>
    <x v="1"/>
    <s v=""/>
    <s v=""/>
    <m/>
    <m/>
    <n v="8"/>
    <n v="0"/>
    <n v="0"/>
  </r>
  <r>
    <x v="1"/>
    <x v="150"/>
    <x v="180"/>
    <n v="50"/>
    <n v="6"/>
    <n v="0"/>
    <n v="0"/>
    <n v="30"/>
    <x v="1"/>
    <s v=""/>
    <s v=""/>
    <m/>
    <m/>
    <n v="6"/>
    <n v="0"/>
    <n v="0"/>
  </r>
  <r>
    <x v="1"/>
    <x v="143"/>
    <x v="170"/>
    <n v="10"/>
    <n v="45"/>
    <n v="0"/>
    <n v="0"/>
    <n v="25"/>
    <x v="1"/>
    <s v=""/>
    <s v=""/>
    <m/>
    <m/>
    <n v="45"/>
    <n v="0"/>
    <n v="0"/>
  </r>
  <r>
    <x v="1"/>
    <x v="42"/>
    <x v="45"/>
    <n v="20"/>
    <n v="3.5"/>
    <n v="0"/>
    <n v="0"/>
    <n v="30"/>
    <x v="1"/>
    <s v=""/>
    <s v=""/>
    <m/>
    <m/>
    <n v="3.5"/>
    <n v="0"/>
    <n v="0"/>
  </r>
  <r>
    <x v="1"/>
    <x v="43"/>
    <x v="46"/>
    <n v="10"/>
    <n v="2"/>
    <n v="0"/>
    <n v="0"/>
    <n v="30"/>
    <x v="1"/>
    <s v=""/>
    <s v=""/>
    <m/>
    <m/>
    <n v="2"/>
    <n v="0"/>
    <n v="0"/>
  </r>
  <r>
    <x v="1"/>
    <x v="44"/>
    <x v="47"/>
    <n v="20"/>
    <n v="3"/>
    <n v="0"/>
    <n v="0"/>
    <n v="30"/>
    <x v="1"/>
    <s v=""/>
    <s v=""/>
    <m/>
    <m/>
    <n v="3"/>
    <n v="0"/>
    <n v="0"/>
  </r>
  <r>
    <x v="1"/>
    <x v="45"/>
    <x v="48"/>
    <n v="20"/>
    <n v="4"/>
    <n v="0"/>
    <n v="0"/>
    <n v="30"/>
    <x v="1"/>
    <s v=""/>
    <s v=""/>
    <m/>
    <m/>
    <n v="4"/>
    <n v="0"/>
    <n v="0"/>
  </r>
  <r>
    <x v="1"/>
    <x v="46"/>
    <x v="49"/>
    <n v="15"/>
    <n v="6"/>
    <n v="0"/>
    <n v="0"/>
    <n v="30"/>
    <x v="1"/>
    <s v=""/>
    <s v=""/>
    <m/>
    <m/>
    <n v="6"/>
    <n v="0"/>
    <n v="0"/>
  </r>
  <r>
    <x v="1"/>
    <x v="48"/>
    <x v="51"/>
    <n v="10"/>
    <n v="8"/>
    <n v="0"/>
    <n v="0"/>
    <n v="30"/>
    <x v="1"/>
    <s v=""/>
    <s v=""/>
    <m/>
    <m/>
    <n v="8"/>
    <n v="0"/>
    <n v="0"/>
  </r>
  <r>
    <x v="1"/>
    <x v="42"/>
    <x v="45"/>
    <n v="25"/>
    <n v="3.5"/>
    <n v="0"/>
    <n v="0"/>
    <n v="30"/>
    <x v="1"/>
    <s v=""/>
    <s v=""/>
    <m/>
    <m/>
    <n v="3.5"/>
    <n v="0"/>
    <n v="0"/>
  </r>
  <r>
    <x v="1"/>
    <x v="43"/>
    <x v="46"/>
    <n v="25"/>
    <n v="2"/>
    <n v="0"/>
    <n v="0"/>
    <n v="30"/>
    <x v="1"/>
    <s v=""/>
    <s v=""/>
    <m/>
    <m/>
    <n v="2"/>
    <n v="0"/>
    <n v="0"/>
  </r>
  <r>
    <x v="1"/>
    <x v="44"/>
    <x v="47"/>
    <n v="30"/>
    <n v="3"/>
    <n v="0"/>
    <n v="0"/>
    <n v="30"/>
    <x v="1"/>
    <s v=""/>
    <s v=""/>
    <m/>
    <m/>
    <n v="3"/>
    <n v="0"/>
    <n v="0"/>
  </r>
  <r>
    <x v="1"/>
    <x v="45"/>
    <x v="48"/>
    <n v="40"/>
    <n v="4"/>
    <n v="0"/>
    <n v="0"/>
    <n v="30"/>
    <x v="1"/>
    <s v=""/>
    <s v=""/>
    <m/>
    <m/>
    <n v="4"/>
    <n v="0"/>
    <n v="0"/>
  </r>
  <r>
    <x v="1"/>
    <x v="46"/>
    <x v="49"/>
    <n v="30"/>
    <n v="6"/>
    <n v="0"/>
    <n v="0"/>
    <n v="30"/>
    <x v="1"/>
    <s v=""/>
    <s v=""/>
    <m/>
    <m/>
    <n v="6"/>
    <n v="0"/>
    <n v="0"/>
  </r>
  <r>
    <x v="1"/>
    <x v="99"/>
    <x v="117"/>
    <n v="20"/>
    <n v="5"/>
    <n v="0"/>
    <n v="0"/>
    <n v="30"/>
    <x v="1"/>
    <s v=""/>
    <s v=""/>
    <m/>
    <m/>
    <n v="5"/>
    <n v="0"/>
    <n v="0"/>
  </r>
  <r>
    <x v="1"/>
    <x v="48"/>
    <x v="51"/>
    <n v="20"/>
    <n v="8"/>
    <n v="0"/>
    <n v="0"/>
    <n v="30"/>
    <x v="1"/>
    <s v=""/>
    <s v=""/>
    <m/>
    <m/>
    <n v="8"/>
    <n v="0"/>
    <n v="0"/>
  </r>
  <r>
    <x v="1"/>
    <x v="152"/>
    <x v="164"/>
    <n v="5"/>
    <n v="22.71"/>
    <n v="0"/>
    <n v="0"/>
    <n v="30"/>
    <x v="1"/>
    <s v=""/>
    <s v=""/>
    <m/>
    <m/>
    <n v="22.71"/>
    <n v="0"/>
    <n v="0"/>
  </r>
  <r>
    <x v="1"/>
    <x v="133"/>
    <x v="154"/>
    <n v="5"/>
    <n v="56.65"/>
    <n v="0"/>
    <n v="0"/>
    <n v="25"/>
    <x v="1"/>
    <s v=""/>
    <s v=""/>
    <m/>
    <m/>
    <n v="56.65"/>
    <n v="0"/>
    <n v="0"/>
  </r>
  <r>
    <x v="1"/>
    <x v="42"/>
    <x v="45"/>
    <n v="30"/>
    <n v="3.5"/>
    <n v="0"/>
    <n v="0"/>
    <n v="30"/>
    <x v="1"/>
    <s v=""/>
    <s v=""/>
    <m/>
    <m/>
    <n v="3.5"/>
    <n v="0"/>
    <n v="0"/>
  </r>
  <r>
    <x v="1"/>
    <x v="43"/>
    <x v="46"/>
    <n v="25"/>
    <n v="2"/>
    <n v="0"/>
    <n v="0"/>
    <n v="30"/>
    <x v="1"/>
    <s v=""/>
    <s v=""/>
    <m/>
    <m/>
    <n v="2"/>
    <n v="0"/>
    <n v="0"/>
  </r>
  <r>
    <x v="1"/>
    <x v="44"/>
    <x v="47"/>
    <n v="25"/>
    <n v="3"/>
    <n v="0"/>
    <n v="0"/>
    <n v="30"/>
    <x v="1"/>
    <s v=""/>
    <s v=""/>
    <m/>
    <m/>
    <n v="3"/>
    <n v="0"/>
    <n v="0"/>
  </r>
  <r>
    <x v="1"/>
    <x v="45"/>
    <x v="48"/>
    <n v="25"/>
    <n v="4"/>
    <n v="0"/>
    <n v="0"/>
    <n v="30"/>
    <x v="1"/>
    <s v=""/>
    <s v=""/>
    <m/>
    <m/>
    <n v="4"/>
    <n v="0"/>
    <n v="0"/>
  </r>
  <r>
    <x v="1"/>
    <x v="46"/>
    <x v="49"/>
    <n v="10"/>
    <n v="6"/>
    <n v="0"/>
    <n v="0"/>
    <n v="30"/>
    <x v="1"/>
    <s v=""/>
    <s v=""/>
    <m/>
    <m/>
    <n v="6"/>
    <n v="0"/>
    <n v="0"/>
  </r>
  <r>
    <x v="1"/>
    <x v="47"/>
    <x v="50"/>
    <n v="5"/>
    <n v="7"/>
    <n v="0"/>
    <n v="0"/>
    <n v="30"/>
    <x v="1"/>
    <s v=""/>
    <s v=""/>
    <m/>
    <m/>
    <n v="7"/>
    <n v="0"/>
    <n v="0"/>
  </r>
  <r>
    <x v="1"/>
    <x v="48"/>
    <x v="51"/>
    <n v="5"/>
    <n v="8"/>
    <n v="0"/>
    <n v="0"/>
    <n v="30"/>
    <x v="1"/>
    <s v=""/>
    <s v=""/>
    <m/>
    <m/>
    <n v="8"/>
    <n v="0"/>
    <n v="0"/>
  </r>
  <r>
    <x v="1"/>
    <x v="45"/>
    <x v="48"/>
    <n v="5"/>
    <n v="4"/>
    <n v="0"/>
    <n v="0"/>
    <n v="30"/>
    <x v="1"/>
    <s v=""/>
    <s v=""/>
    <m/>
    <m/>
    <n v="4"/>
    <n v="0"/>
    <n v="0"/>
  </r>
  <r>
    <x v="1"/>
    <x v="46"/>
    <x v="49"/>
    <n v="10"/>
    <n v="6"/>
    <n v="0"/>
    <n v="0"/>
    <n v="30"/>
    <x v="1"/>
    <s v=""/>
    <s v=""/>
    <m/>
    <m/>
    <n v="6"/>
    <n v="0"/>
    <n v="0"/>
  </r>
  <r>
    <x v="1"/>
    <x v="99"/>
    <x v="117"/>
    <n v="10"/>
    <n v="5"/>
    <n v="0"/>
    <n v="0"/>
    <n v="30"/>
    <x v="1"/>
    <s v=""/>
    <s v=""/>
    <m/>
    <m/>
    <n v="5"/>
    <n v="0"/>
    <n v="0"/>
  </r>
  <r>
    <x v="1"/>
    <x v="52"/>
    <x v="55"/>
    <n v="1"/>
    <n v="5"/>
    <n v="0"/>
    <n v="0"/>
    <n v="30"/>
    <x v="1"/>
    <s v=""/>
    <s v=""/>
    <m/>
    <m/>
    <n v="5"/>
    <n v="0"/>
    <n v="0"/>
  </r>
  <r>
    <x v="1"/>
    <x v="48"/>
    <x v="51"/>
    <n v="10"/>
    <n v="8"/>
    <n v="0"/>
    <n v="0"/>
    <n v="30"/>
    <x v="1"/>
    <s v=""/>
    <s v=""/>
    <m/>
    <m/>
    <n v="8"/>
    <n v="0"/>
    <n v="0"/>
  </r>
  <r>
    <x v="1"/>
    <x v="52"/>
    <x v="55"/>
    <n v="5"/>
    <n v="5"/>
    <n v="0"/>
    <n v="0"/>
    <n v="30"/>
    <x v="1"/>
    <s v=""/>
    <s v=""/>
    <m/>
    <m/>
    <n v="5"/>
    <n v="0"/>
    <n v="0"/>
  </r>
  <r>
    <x v="1"/>
    <x v="153"/>
    <x v="181"/>
    <n v="1"/>
    <n v="82.4"/>
    <n v="0"/>
    <n v="0"/>
    <n v="30"/>
    <x v="1"/>
    <s v=""/>
    <s v=""/>
    <m/>
    <m/>
    <n v="82.4"/>
    <n v="0"/>
    <n v="0"/>
  </r>
  <r>
    <x v="1"/>
    <x v="72"/>
    <x v="84"/>
    <n v="10"/>
    <n v="62.46"/>
    <n v="0"/>
    <n v="0"/>
    <n v="30"/>
    <x v="1"/>
    <s v=""/>
    <s v=""/>
    <m/>
    <m/>
    <n v="62.46"/>
    <n v="0"/>
    <n v="0"/>
  </r>
  <r>
    <x v="1"/>
    <x v="53"/>
    <x v="182"/>
    <n v="6"/>
    <n v="93.75"/>
    <n v="562.5"/>
    <n v="393.75"/>
    <n v="30"/>
    <x v="1"/>
    <s v=""/>
    <s v=""/>
    <m/>
    <m/>
    <n v="93.75"/>
    <n v="562.5"/>
    <n v="393.75"/>
  </r>
  <r>
    <x v="1"/>
    <x v="53"/>
    <x v="60"/>
    <n v="6"/>
    <n v="15"/>
    <n v="90"/>
    <n v="63"/>
    <n v="30"/>
    <x v="1"/>
    <s v=""/>
    <s v=""/>
    <m/>
    <m/>
    <n v="15"/>
    <n v="90"/>
    <n v="63"/>
  </r>
  <r>
    <x v="1"/>
    <x v="53"/>
    <x v="183"/>
    <n v="2"/>
    <n v="162.5"/>
    <n v="325"/>
    <n v="227.5"/>
    <n v="30"/>
    <x v="1"/>
    <s v=""/>
    <s v=""/>
    <m/>
    <m/>
    <n v="162.5"/>
    <n v="325"/>
    <n v="227.5"/>
  </r>
  <r>
    <x v="1"/>
    <x v="53"/>
    <x v="62"/>
    <n v="1"/>
    <n v="125"/>
    <n v="125"/>
    <n v="87.5"/>
    <n v="30"/>
    <x v="1"/>
    <s v=""/>
    <s v=""/>
    <m/>
    <m/>
    <n v="125"/>
    <n v="125"/>
    <n v="87.5"/>
  </r>
  <r>
    <x v="1"/>
    <x v="16"/>
    <x v="19"/>
    <n v="1"/>
    <n v="200.85"/>
    <n v="200.85"/>
    <n v="140.59"/>
    <n v="30"/>
    <x v="2"/>
    <n v="195"/>
    <s v="Prijs wijkt af"/>
    <m/>
    <s v="Artikelprijs"/>
    <n v="195"/>
    <n v="195"/>
    <n v="136.5"/>
  </r>
  <r>
    <x v="1"/>
    <x v="53"/>
    <x v="184"/>
    <n v="6"/>
    <n v="62.5"/>
    <n v="375"/>
    <n v="262.5"/>
    <n v="30"/>
    <x v="1"/>
    <s v=""/>
    <s v=""/>
    <m/>
    <m/>
    <n v="62.5"/>
    <n v="375"/>
    <n v="262.5"/>
  </r>
  <r>
    <x v="1"/>
    <x v="53"/>
    <x v="185"/>
    <n v="1"/>
    <n v="87.5"/>
    <n v="87.5"/>
    <n v="61.25"/>
    <n v="30"/>
    <x v="1"/>
    <s v=""/>
    <s v=""/>
    <m/>
    <m/>
    <n v="87.5"/>
    <n v="87.5"/>
    <n v="61.25"/>
  </r>
  <r>
    <x v="1"/>
    <x v="53"/>
    <x v="62"/>
    <n v="1"/>
    <n v="125"/>
    <n v="125"/>
    <n v="87.5"/>
    <n v="30"/>
    <x v="1"/>
    <s v=""/>
    <s v=""/>
    <m/>
    <m/>
    <n v="125"/>
    <n v="125"/>
    <n v="87.5"/>
  </r>
  <r>
    <x v="1"/>
    <x v="16"/>
    <x v="19"/>
    <n v="2"/>
    <n v="200.85"/>
    <n v="401.7"/>
    <n v="281.19"/>
    <n v="30"/>
    <x v="2"/>
    <n v="195"/>
    <s v="Prijs wijkt af"/>
    <m/>
    <s v="Artikelprijs"/>
    <n v="195"/>
    <n v="390"/>
    <n v="273"/>
  </r>
  <r>
    <x v="1"/>
    <x v="53"/>
    <x v="99"/>
    <n v="8"/>
    <n v="100"/>
    <n v="800"/>
    <n v="560"/>
    <n v="30"/>
    <x v="1"/>
    <s v=""/>
    <s v=""/>
    <m/>
    <m/>
    <n v="100"/>
    <n v="800"/>
    <n v="560"/>
  </r>
  <r>
    <x v="1"/>
    <x v="53"/>
    <x v="100"/>
    <n v="8"/>
    <n v="16"/>
    <n v="128"/>
    <n v="89.6"/>
    <n v="30"/>
    <x v="1"/>
    <s v=""/>
    <s v=""/>
    <m/>
    <m/>
    <n v="16"/>
    <n v="128"/>
    <n v="89.6"/>
  </r>
  <r>
    <x v="1"/>
    <x v="53"/>
    <x v="62"/>
    <n v="1"/>
    <n v="200"/>
    <n v="200"/>
    <n v="140"/>
    <n v="30"/>
    <x v="1"/>
    <s v=""/>
    <s v=""/>
    <m/>
    <m/>
    <n v="200"/>
    <n v="200"/>
    <n v="140"/>
  </r>
  <r>
    <x v="1"/>
    <x v="16"/>
    <x v="19"/>
    <n v="1"/>
    <n v="200.85"/>
    <n v="200.85"/>
    <n v="140.59"/>
    <n v="30"/>
    <x v="2"/>
    <n v="195"/>
    <s v="Prijs wijkt af"/>
    <m/>
    <s v="Artikelprijs"/>
    <n v="195"/>
    <n v="195"/>
    <n v="136.5"/>
  </r>
  <r>
    <x v="1"/>
    <x v="154"/>
    <x v="186"/>
    <n v="6"/>
    <n v="90"/>
    <n v="540"/>
    <n v="378"/>
    <n v="30"/>
    <x v="1"/>
    <s v=""/>
    <s v=""/>
    <m/>
    <m/>
    <n v="90"/>
    <n v="540"/>
    <n v="378"/>
  </r>
  <r>
    <x v="1"/>
    <x v="155"/>
    <x v="187"/>
    <n v="1"/>
    <n v="45.9"/>
    <n v="45.9"/>
    <n v="32.130000000000003"/>
    <n v="30"/>
    <x v="1"/>
    <s v=""/>
    <s v=""/>
    <m/>
    <m/>
    <n v="45.9"/>
    <n v="45.9"/>
    <n v="32.130000000000003"/>
  </r>
  <r>
    <x v="1"/>
    <x v="53"/>
    <x v="62"/>
    <n v="1"/>
    <n v="125"/>
    <n v="125"/>
    <n v="87.5"/>
    <n v="30"/>
    <x v="1"/>
    <s v=""/>
    <s v=""/>
    <m/>
    <m/>
    <n v="125"/>
    <n v="125"/>
    <n v="87.5"/>
  </r>
  <r>
    <x v="1"/>
    <x v="27"/>
    <x v="30"/>
    <n v="2"/>
    <n v="103.75"/>
    <n v="207.5"/>
    <n v="166"/>
    <n v="20"/>
    <x v="0"/>
    <n v="106.8625"/>
    <s v="Prijs wijkt af"/>
    <m/>
    <s v="Artikelprijs"/>
    <n v="106.8625"/>
    <n v="213.72499999999999"/>
    <n v="170.98"/>
  </r>
  <r>
    <x v="1"/>
    <x v="36"/>
    <x v="39"/>
    <n v="4"/>
    <n v="39.65"/>
    <n v="158.6"/>
    <n v="118.95"/>
    <n v="25"/>
    <x v="1"/>
    <s v=""/>
    <s v=""/>
    <m/>
    <m/>
    <n v="39.65"/>
    <n v="158.6"/>
    <n v="118.95"/>
  </r>
  <r>
    <x v="1"/>
    <x v="126"/>
    <x v="145"/>
    <n v="1"/>
    <n v="896.1"/>
    <n v="896.1"/>
    <n v="627.27"/>
    <n v="30"/>
    <x v="1"/>
    <s v=""/>
    <s v=""/>
    <m/>
    <m/>
    <n v="896.1"/>
    <n v="896.1"/>
    <n v="627.27"/>
  </r>
  <r>
    <x v="1"/>
    <x v="156"/>
    <x v="188"/>
    <n v="1"/>
    <n v="674.65"/>
    <n v="674.65"/>
    <n v="472.25"/>
    <n v="30"/>
    <x v="1"/>
    <s v=""/>
    <s v=""/>
    <m/>
    <m/>
    <n v="674.65"/>
    <n v="674.65"/>
    <n v="472.25"/>
  </r>
  <r>
    <x v="1"/>
    <x v="156"/>
    <x v="188"/>
    <n v="1"/>
    <n v="674.65"/>
    <n v="674.65"/>
    <n v="337.32"/>
    <n v="50"/>
    <x v="1"/>
    <s v=""/>
    <s v=""/>
    <m/>
    <m/>
    <n v="674.65"/>
    <n v="674.65"/>
    <n v="337.32"/>
  </r>
  <r>
    <x v="1"/>
    <x v="118"/>
    <x v="121"/>
    <n v="14"/>
    <n v="73.02"/>
    <n v="1022.28"/>
    <n v="715.6"/>
    <n v="30"/>
    <x v="1"/>
    <s v=""/>
    <s v=""/>
    <m/>
    <m/>
    <n v="73.02"/>
    <n v="1022.28"/>
    <n v="715.6"/>
  </r>
  <r>
    <x v="1"/>
    <x v="104"/>
    <x v="121"/>
    <n v="14"/>
    <n v="73.02"/>
    <n v="1022.28"/>
    <n v="715.6"/>
    <n v="30"/>
    <x v="1"/>
    <s v=""/>
    <s v=""/>
    <m/>
    <m/>
    <n v="73.02"/>
    <n v="1022.28"/>
    <n v="715.6"/>
  </r>
  <r>
    <x v="1"/>
    <x v="81"/>
    <x v="95"/>
    <n v="10"/>
    <n v="236.9"/>
    <n v="2369"/>
    <n v="1658.3"/>
    <n v="30"/>
    <x v="2"/>
    <n v="230"/>
    <s v="Prijs wijkt af"/>
    <m/>
    <s v="Artikelprijs"/>
    <n v="230"/>
    <n v="2300"/>
    <n v="1610"/>
  </r>
  <r>
    <x v="1"/>
    <x v="96"/>
    <x v="114"/>
    <n v="10"/>
    <n v="10.5"/>
    <n v="105"/>
    <n v="73.5"/>
    <n v="30"/>
    <x v="1"/>
    <s v=""/>
    <s v=""/>
    <m/>
    <m/>
    <n v="10.5"/>
    <n v="105"/>
    <n v="73.5"/>
  </r>
  <r>
    <x v="1"/>
    <x v="157"/>
    <x v="189"/>
    <n v="10"/>
    <n v="5.25"/>
    <n v="52.5"/>
    <n v="36.75"/>
    <n v="30"/>
    <x v="1"/>
    <s v=""/>
    <s v=""/>
    <m/>
    <m/>
    <n v="5.25"/>
    <n v="52.5"/>
    <n v="36.75"/>
  </r>
  <r>
    <x v="1"/>
    <x v="158"/>
    <x v="190"/>
    <n v="10"/>
    <n v="93.45"/>
    <n v="934.5"/>
    <n v="654.15"/>
    <n v="30"/>
    <x v="1"/>
    <s v=""/>
    <s v=""/>
    <m/>
    <m/>
    <n v="93.45"/>
    <n v="934.5"/>
    <n v="654.15"/>
  </r>
  <r>
    <x v="1"/>
    <x v="21"/>
    <x v="24"/>
    <n v="38"/>
    <n v="147.81"/>
    <n v="5616.78"/>
    <n v="3931.75"/>
    <n v="30"/>
    <x v="1"/>
    <s v=""/>
    <s v=""/>
    <m/>
    <m/>
    <n v="147.81"/>
    <n v="5616.78"/>
    <n v="3931.75"/>
  </r>
  <r>
    <x v="1"/>
    <x v="76"/>
    <x v="87"/>
    <n v="2"/>
    <n v="114.58"/>
    <n v="229.16"/>
    <n v="160.41"/>
    <n v="30"/>
    <x v="1"/>
    <s v=""/>
    <s v=""/>
    <m/>
    <m/>
    <n v="114.58"/>
    <n v="229.16"/>
    <n v="160.41"/>
  </r>
  <r>
    <x v="1"/>
    <x v="77"/>
    <x v="88"/>
    <n v="4"/>
    <n v="90.64"/>
    <n v="362.56"/>
    <n v="253.79"/>
    <n v="30"/>
    <x v="1"/>
    <s v=""/>
    <s v=""/>
    <m/>
    <m/>
    <n v="90.64"/>
    <n v="362.56"/>
    <n v="253.79"/>
  </r>
  <r>
    <x v="1"/>
    <x v="6"/>
    <x v="6"/>
    <n v="12"/>
    <n v="303.85000000000002"/>
    <n v="3646.2"/>
    <n v="2552.34"/>
    <n v="30"/>
    <x v="2"/>
    <n v="295"/>
    <s v="Prijs wijkt af"/>
    <m/>
    <s v="Artikelprijs"/>
    <n v="295"/>
    <n v="3540"/>
    <n v="2478"/>
  </r>
  <r>
    <x v="1"/>
    <x v="83"/>
    <x v="97"/>
    <n v="2"/>
    <n v="144.19999999999999"/>
    <n v="288.39999999999998"/>
    <n v="201.88"/>
    <n v="30"/>
    <x v="2"/>
    <n v="140"/>
    <s v="Prijs wijkt af"/>
    <m/>
    <s v="Artikelprijs"/>
    <n v="140"/>
    <n v="280"/>
    <n v="196"/>
  </r>
  <r>
    <x v="1"/>
    <x v="34"/>
    <x v="37"/>
    <n v="80"/>
    <n v="88.57"/>
    <n v="7085.6"/>
    <n v="5314.2"/>
    <n v="25"/>
    <x v="1"/>
    <s v=""/>
    <s v=""/>
    <m/>
    <m/>
    <n v="88.57"/>
    <n v="7085.6"/>
    <n v="5314.2"/>
  </r>
  <r>
    <x v="1"/>
    <x v="30"/>
    <x v="33"/>
    <n v="4"/>
    <n v="339.9"/>
    <n v="1359.6"/>
    <n v="1087.68"/>
    <n v="20"/>
    <x v="0"/>
    <n v="339.9"/>
    <s v="Prijs gelijk"/>
    <m/>
    <s v="Artikelprijs"/>
    <n v="339.9"/>
    <n v="1359.6"/>
    <n v="1087.68"/>
  </r>
  <r>
    <x v="1"/>
    <x v="15"/>
    <x v="153"/>
    <n v="15"/>
    <n v="234"/>
    <n v="3510"/>
    <n v="2632.5"/>
    <n v="25"/>
    <x v="1"/>
    <s v=""/>
    <s v=""/>
    <m/>
    <m/>
    <n v="234"/>
    <n v="3510"/>
    <n v="2632.5"/>
  </r>
  <r>
    <x v="1"/>
    <x v="27"/>
    <x v="30"/>
    <n v="2"/>
    <n v="103.75"/>
    <n v="207.5"/>
    <n v="166"/>
    <n v="20"/>
    <x v="0"/>
    <n v="106.8625"/>
    <s v="Prijs wijkt af"/>
    <m/>
    <s v="Artikelprijs"/>
    <n v="106.8625"/>
    <n v="213.72499999999999"/>
    <n v="170.98"/>
  </r>
  <r>
    <x v="1"/>
    <x v="84"/>
    <x v="102"/>
    <n v="22"/>
    <n v="18.03"/>
    <n v="396.66"/>
    <n v="297.49"/>
    <n v="25"/>
    <x v="1"/>
    <s v=""/>
    <s v=""/>
    <m/>
    <m/>
    <n v="18.03"/>
    <n v="396.66"/>
    <n v="297.49"/>
  </r>
  <r>
    <x v="1"/>
    <x v="27"/>
    <x v="30"/>
    <n v="2"/>
    <n v="103.75"/>
    <n v="207.5"/>
    <n v="166"/>
    <n v="20"/>
    <x v="0"/>
    <n v="106.8625"/>
    <s v="Prijs wijkt af"/>
    <m/>
    <s v="Artikelprijs"/>
    <n v="106.8625"/>
    <n v="213.72499999999999"/>
    <n v="170.98"/>
  </r>
  <r>
    <x v="1"/>
    <x v="124"/>
    <x v="138"/>
    <n v="3"/>
    <n v="52.88"/>
    <n v="158.63999999999999"/>
    <n v="118.98"/>
    <n v="25"/>
    <x v="1"/>
    <s v=""/>
    <s v=""/>
    <m/>
    <m/>
    <n v="52.88"/>
    <n v="158.63999999999999"/>
    <n v="118.98"/>
  </r>
  <r>
    <x v="1"/>
    <x v="27"/>
    <x v="30"/>
    <n v="3"/>
    <n v="103.75"/>
    <n v="311.25"/>
    <n v="249"/>
    <n v="20"/>
    <x v="0"/>
    <n v="106.8625"/>
    <s v="Prijs wijkt af"/>
    <m/>
    <s v="Artikelprijs"/>
    <n v="106.8625"/>
    <n v="320.58749999999998"/>
    <n v="256.47000000000003"/>
  </r>
  <r>
    <x v="1"/>
    <x v="27"/>
    <x v="30"/>
    <n v="1"/>
    <n v="103.75"/>
    <n v="103.75"/>
    <n v="83"/>
    <n v="20"/>
    <x v="0"/>
    <n v="106.8625"/>
    <s v="Prijs wijkt af"/>
    <m/>
    <s v="Artikelprijs"/>
    <n v="106.8625"/>
    <n v="106.8625"/>
    <n v="85.49"/>
  </r>
  <r>
    <x v="1"/>
    <x v="28"/>
    <x v="31"/>
    <n v="1"/>
    <n v="29.35"/>
    <n v="29.35"/>
    <n v="22.01"/>
    <n v="25"/>
    <x v="1"/>
    <s v=""/>
    <s v=""/>
    <m/>
    <m/>
    <n v="29.35"/>
    <n v="29.35"/>
    <n v="22.01"/>
  </r>
  <r>
    <x v="1"/>
    <x v="81"/>
    <x v="95"/>
    <n v="3"/>
    <n v="236.9"/>
    <n v="710.7"/>
    <n v="497.49"/>
    <n v="30"/>
    <x v="2"/>
    <n v="230"/>
    <s v="Prijs wijkt af"/>
    <m/>
    <s v="Artikelprijs"/>
    <n v="230"/>
    <n v="690"/>
    <n v="483"/>
  </r>
  <r>
    <x v="1"/>
    <x v="96"/>
    <x v="114"/>
    <n v="3"/>
    <n v="10.5"/>
    <n v="31.5"/>
    <n v="22.05"/>
    <n v="30"/>
    <x v="1"/>
    <s v=""/>
    <s v=""/>
    <m/>
    <m/>
    <n v="10.5"/>
    <n v="31.5"/>
    <n v="22.05"/>
  </r>
  <r>
    <x v="1"/>
    <x v="157"/>
    <x v="189"/>
    <n v="3"/>
    <n v="5.25"/>
    <n v="15.75"/>
    <n v="11.02"/>
    <n v="30"/>
    <x v="1"/>
    <s v=""/>
    <s v=""/>
    <m/>
    <m/>
    <n v="5.25"/>
    <n v="15.75"/>
    <n v="11.02"/>
  </r>
  <r>
    <x v="1"/>
    <x v="158"/>
    <x v="190"/>
    <n v="3"/>
    <n v="93.45"/>
    <n v="280.35000000000002"/>
    <n v="196.24"/>
    <n v="30"/>
    <x v="1"/>
    <s v=""/>
    <s v=""/>
    <m/>
    <m/>
    <n v="93.45"/>
    <n v="280.35000000000002"/>
    <n v="196.24"/>
  </r>
  <r>
    <x v="1"/>
    <x v="83"/>
    <x v="97"/>
    <n v="2"/>
    <n v="144.19999999999999"/>
    <n v="288.39999999999998"/>
    <n v="201.88"/>
    <n v="30"/>
    <x v="2"/>
    <n v="140"/>
    <s v="Prijs wijkt af"/>
    <m/>
    <s v="Artikelprijs"/>
    <n v="140"/>
    <n v="280"/>
    <n v="196"/>
  </r>
  <r>
    <x v="1"/>
    <x v="103"/>
    <x v="121"/>
    <n v="5"/>
    <n v="89.61"/>
    <n v="448.05"/>
    <n v="313.63"/>
    <n v="30"/>
    <x v="1"/>
    <s v=""/>
    <s v=""/>
    <m/>
    <m/>
    <n v="89.61"/>
    <n v="448.05"/>
    <n v="313.63"/>
  </r>
  <r>
    <x v="1"/>
    <x v="104"/>
    <x v="121"/>
    <n v="5"/>
    <n v="73.02"/>
    <n v="365.1"/>
    <n v="255.57"/>
    <n v="30"/>
    <x v="1"/>
    <s v=""/>
    <s v=""/>
    <m/>
    <m/>
    <n v="73.02"/>
    <n v="365.1"/>
    <n v="255.57"/>
  </r>
  <r>
    <x v="1"/>
    <x v="15"/>
    <x v="191"/>
    <n v="30"/>
    <n v="28.39"/>
    <n v="851.7"/>
    <n v="638.77"/>
    <n v="25"/>
    <x v="1"/>
    <s v=""/>
    <s v=""/>
    <m/>
    <m/>
    <n v="28.39"/>
    <n v="851.7"/>
    <n v="638.77"/>
  </r>
  <r>
    <x v="1"/>
    <x v="143"/>
    <x v="170"/>
    <n v="5"/>
    <n v="45"/>
    <n v="225"/>
    <n v="168.75"/>
    <n v="25"/>
    <x v="1"/>
    <s v=""/>
    <s v=""/>
    <m/>
    <m/>
    <n v="45"/>
    <n v="225"/>
    <n v="168.75"/>
  </r>
  <r>
    <x v="1"/>
    <x v="82"/>
    <x v="96"/>
    <n v="1"/>
    <n v="458.35"/>
    <n v="458.35"/>
    <n v="366.68"/>
    <n v="20"/>
    <x v="0"/>
    <n v="458.35"/>
    <s v="Prijs gelijk"/>
    <m/>
    <s v="Artikelprijs"/>
    <n v="458.35"/>
    <n v="458.35"/>
    <n v="366.68"/>
  </r>
  <r>
    <x v="1"/>
    <x v="6"/>
    <x v="6"/>
    <n v="4"/>
    <n v="303.85000000000002"/>
    <n v="1215.4000000000001"/>
    <n v="850.78"/>
    <n v="30"/>
    <x v="2"/>
    <n v="295"/>
    <s v="Prijs wijkt af"/>
    <m/>
    <s v="Artikelprijs"/>
    <n v="295"/>
    <n v="1180"/>
    <n v="826"/>
  </r>
  <r>
    <x v="1"/>
    <x v="115"/>
    <x v="129"/>
    <n v="1"/>
    <n v="29.87"/>
    <n v="29.87"/>
    <n v="20.91"/>
    <n v="30"/>
    <x v="1"/>
    <s v=""/>
    <s v=""/>
    <m/>
    <m/>
    <n v="29.87"/>
    <n v="29.87"/>
    <n v="20.91"/>
  </r>
  <r>
    <x v="1"/>
    <x v="105"/>
    <x v="122"/>
    <n v="1"/>
    <n v="59.74"/>
    <n v="59.74"/>
    <n v="41.82"/>
    <n v="30"/>
    <x v="1"/>
    <s v=""/>
    <s v=""/>
    <m/>
    <m/>
    <n v="59.74"/>
    <n v="59.74"/>
    <n v="41.82"/>
  </r>
  <r>
    <x v="1"/>
    <x v="103"/>
    <x v="121"/>
    <n v="2"/>
    <n v="89.61"/>
    <n v="179.22"/>
    <n v="125.45"/>
    <n v="30"/>
    <x v="1"/>
    <s v=""/>
    <s v=""/>
    <m/>
    <m/>
    <n v="89.61"/>
    <n v="179.22"/>
    <n v="125.45"/>
  </r>
  <r>
    <x v="1"/>
    <x v="104"/>
    <x v="121"/>
    <n v="2"/>
    <n v="73.02"/>
    <n v="146.04"/>
    <n v="102.23"/>
    <n v="30"/>
    <x v="1"/>
    <s v=""/>
    <s v=""/>
    <m/>
    <m/>
    <n v="73.02"/>
    <n v="146.04"/>
    <n v="102.23"/>
  </r>
  <r>
    <x v="1"/>
    <x v="159"/>
    <x v="192"/>
    <n v="2"/>
    <n v="9.73"/>
    <n v="19.46"/>
    <n v="13.62"/>
    <n v="30"/>
    <x v="1"/>
    <s v=""/>
    <s v=""/>
    <m/>
    <m/>
    <n v="9.73"/>
    <n v="19.46"/>
    <n v="13.62"/>
  </r>
  <r>
    <x v="1"/>
    <x v="160"/>
    <x v="193"/>
    <n v="4"/>
    <n v="13.79"/>
    <n v="55.16"/>
    <n v="38.61"/>
    <n v="30"/>
    <x v="1"/>
    <s v=""/>
    <s v=""/>
    <m/>
    <m/>
    <n v="13.79"/>
    <n v="55.16"/>
    <n v="38.61"/>
  </r>
  <r>
    <x v="1"/>
    <x v="161"/>
    <x v="194"/>
    <n v="1"/>
    <n v="17.64"/>
    <n v="17.64"/>
    <n v="12.35"/>
    <n v="30"/>
    <x v="1"/>
    <s v=""/>
    <s v=""/>
    <m/>
    <m/>
    <n v="17.64"/>
    <n v="17.64"/>
    <n v="12.35"/>
  </r>
  <r>
    <x v="1"/>
    <x v="25"/>
    <x v="28"/>
    <n v="12"/>
    <n v="16.22"/>
    <n v="194.64"/>
    <n v="136.25"/>
    <n v="30"/>
    <x v="1"/>
    <s v=""/>
    <s v=""/>
    <m/>
    <m/>
    <n v="16.22"/>
    <n v="194.64"/>
    <n v="136.25"/>
  </r>
  <r>
    <x v="1"/>
    <x v="62"/>
    <x v="74"/>
    <n v="12"/>
    <n v="33.42"/>
    <n v="401.04"/>
    <n v="280.73"/>
    <n v="30"/>
    <x v="1"/>
    <s v=""/>
    <s v=""/>
    <m/>
    <m/>
    <n v="33.42"/>
    <n v="401.04"/>
    <n v="280.73"/>
  </r>
  <r>
    <x v="1"/>
    <x v="81"/>
    <x v="95"/>
    <n v="3"/>
    <n v="236.9"/>
    <n v="710.7"/>
    <n v="497.49"/>
    <n v="30"/>
    <x v="2"/>
    <n v="230"/>
    <s v="Prijs wijkt af"/>
    <m/>
    <s v="Artikelprijs"/>
    <n v="230"/>
    <n v="690"/>
    <n v="483"/>
  </r>
  <r>
    <x v="1"/>
    <x v="83"/>
    <x v="97"/>
    <n v="2"/>
    <n v="144.19999999999999"/>
    <n v="288.39999999999998"/>
    <n v="201.88"/>
    <n v="30"/>
    <x v="2"/>
    <n v="140"/>
    <s v="Prijs wijkt af"/>
    <m/>
    <s v="Artikelprijs"/>
    <n v="140"/>
    <n v="280"/>
    <n v="196"/>
  </r>
  <r>
    <x v="1"/>
    <x v="103"/>
    <x v="121"/>
    <n v="5"/>
    <n v="89.61"/>
    <n v="448.05"/>
    <n v="313.63"/>
    <n v="30"/>
    <x v="1"/>
    <s v=""/>
    <s v=""/>
    <m/>
    <m/>
    <n v="89.61"/>
    <n v="448.05"/>
    <n v="313.63"/>
  </r>
  <r>
    <x v="1"/>
    <x v="104"/>
    <x v="121"/>
    <n v="5"/>
    <n v="73.02"/>
    <n v="365.1"/>
    <n v="255.57"/>
    <n v="30"/>
    <x v="1"/>
    <s v=""/>
    <s v=""/>
    <m/>
    <m/>
    <n v="73.02"/>
    <n v="365.1"/>
    <n v="255.57"/>
  </r>
  <r>
    <x v="1"/>
    <x v="15"/>
    <x v="191"/>
    <n v="30"/>
    <n v="28.39"/>
    <n v="851.7"/>
    <n v="638.77"/>
    <n v="25"/>
    <x v="1"/>
    <s v=""/>
    <s v=""/>
    <m/>
    <m/>
    <n v="28.39"/>
    <n v="851.7"/>
    <n v="638.77"/>
  </r>
  <r>
    <x v="1"/>
    <x v="143"/>
    <x v="170"/>
    <n v="4"/>
    <n v="45"/>
    <n v="180"/>
    <n v="135"/>
    <n v="25"/>
    <x v="1"/>
    <s v=""/>
    <s v=""/>
    <m/>
    <m/>
    <n v="45"/>
    <n v="180"/>
    <n v="135"/>
  </r>
  <r>
    <x v="1"/>
    <x v="139"/>
    <x v="162"/>
    <n v="9"/>
    <n v="25.52"/>
    <n v="229.68"/>
    <n v="229.68"/>
    <n v="0"/>
    <x v="1"/>
    <s v=""/>
    <s v=""/>
    <m/>
    <m/>
    <n v="25.52"/>
    <n v="229.68"/>
    <n v="229.68"/>
  </r>
  <r>
    <x v="1"/>
    <x v="162"/>
    <x v="195"/>
    <n v="1"/>
    <n v="57.75"/>
    <n v="57.75"/>
    <n v="40.42"/>
    <n v="30"/>
    <x v="1"/>
    <s v=""/>
    <s v=""/>
    <m/>
    <m/>
    <n v="57.75"/>
    <n v="57.75"/>
    <n v="40.42"/>
  </r>
  <r>
    <x v="1"/>
    <x v="82"/>
    <x v="96"/>
    <n v="1"/>
    <n v="458.35"/>
    <n v="458.35"/>
    <n v="366.68"/>
    <n v="20"/>
    <x v="0"/>
    <n v="458.35"/>
    <s v="Prijs gelijk"/>
    <m/>
    <s v="Artikelprijs"/>
    <n v="458.35"/>
    <n v="458.35"/>
    <n v="366.68"/>
  </r>
  <r>
    <x v="1"/>
    <x v="139"/>
    <x v="162"/>
    <n v="3"/>
    <n v="25.52"/>
    <n v="76.56"/>
    <n v="76.56"/>
    <n v="0"/>
    <x v="1"/>
    <s v=""/>
    <s v=""/>
    <m/>
    <m/>
    <n v="25.52"/>
    <n v="76.56"/>
    <n v="76.56"/>
  </r>
  <r>
    <x v="1"/>
    <x v="21"/>
    <x v="24"/>
    <n v="7"/>
    <n v="147.81"/>
    <n v="1034.67"/>
    <n v="724.27"/>
    <n v="30"/>
    <x v="1"/>
    <s v=""/>
    <s v=""/>
    <m/>
    <m/>
    <n v="147.81"/>
    <n v="1034.67"/>
    <n v="724.27"/>
  </r>
  <r>
    <x v="1"/>
    <x v="20"/>
    <x v="23"/>
    <n v="1"/>
    <n v="68.5"/>
    <n v="68.5"/>
    <n v="47.95"/>
    <n v="30"/>
    <x v="1"/>
    <s v=""/>
    <s v=""/>
    <m/>
    <m/>
    <n v="68.5"/>
    <n v="68.5"/>
    <n v="47.95"/>
  </r>
  <r>
    <x v="1"/>
    <x v="6"/>
    <x v="6"/>
    <n v="3"/>
    <n v="303.85000000000002"/>
    <n v="911.55"/>
    <n v="638.08000000000004"/>
    <n v="30"/>
    <x v="2"/>
    <n v="295"/>
    <s v="Prijs wijkt af"/>
    <m/>
    <s v="Artikelprijs"/>
    <n v="295"/>
    <n v="885"/>
    <n v="619.5"/>
  </r>
  <r>
    <x v="1"/>
    <x v="15"/>
    <x v="101"/>
    <n v="8"/>
    <n v="260"/>
    <n v="2080"/>
    <n v="1560"/>
    <n v="25"/>
    <x v="1"/>
    <s v=""/>
    <s v=""/>
    <m/>
    <m/>
    <n v="260"/>
    <n v="2080"/>
    <n v="1560"/>
  </r>
  <r>
    <x v="1"/>
    <x v="83"/>
    <x v="97"/>
    <n v="2"/>
    <n v="144.19999999999999"/>
    <n v="288.39999999999998"/>
    <n v="201.88"/>
    <n v="30"/>
    <x v="2"/>
    <n v="140"/>
    <s v="Prijs wijkt af"/>
    <m/>
    <s v="Artikelprijs"/>
    <n v="140"/>
    <n v="280"/>
    <n v="196"/>
  </r>
  <r>
    <x v="1"/>
    <x v="27"/>
    <x v="30"/>
    <n v="2"/>
    <n v="103.75"/>
    <n v="207.5"/>
    <n v="166"/>
    <n v="20"/>
    <x v="0"/>
    <n v="106.8625"/>
    <s v="Prijs wijkt af"/>
    <m/>
    <s v="Artikelprijs"/>
    <n v="106.8625"/>
    <n v="213.72499999999999"/>
    <n v="170.98"/>
  </r>
  <r>
    <x v="1"/>
    <x v="15"/>
    <x v="169"/>
    <n v="20"/>
    <n v="18.03"/>
    <n v="360.6"/>
    <n v="270.45"/>
    <n v="25"/>
    <x v="1"/>
    <s v=""/>
    <s v=""/>
    <m/>
    <m/>
    <n v="18.03"/>
    <n v="360.6"/>
    <n v="270.45"/>
  </r>
  <r>
    <x v="1"/>
    <x v="143"/>
    <x v="170"/>
    <n v="2"/>
    <n v="45"/>
    <n v="90"/>
    <n v="67.5"/>
    <n v="25"/>
    <x v="1"/>
    <s v=""/>
    <s v=""/>
    <m/>
    <m/>
    <n v="45"/>
    <n v="90"/>
    <n v="67.5"/>
  </r>
  <r>
    <x v="1"/>
    <x v="139"/>
    <x v="162"/>
    <n v="9"/>
    <n v="25.52"/>
    <n v="229.68"/>
    <n v="229.68"/>
    <n v="0"/>
    <x v="1"/>
    <s v=""/>
    <s v=""/>
    <m/>
    <m/>
    <n v="25.52"/>
    <n v="229.68"/>
    <n v="229.68"/>
  </r>
  <r>
    <x v="1"/>
    <x v="36"/>
    <x v="39"/>
    <n v="6"/>
    <n v="39.65"/>
    <n v="237.9"/>
    <n v="178.42"/>
    <n v="25"/>
    <x v="1"/>
    <s v=""/>
    <s v=""/>
    <m/>
    <m/>
    <n v="39.65"/>
    <n v="237.9"/>
    <n v="178.42"/>
  </r>
  <r>
    <x v="1"/>
    <x v="87"/>
    <x v="171"/>
    <n v="2"/>
    <n v="39.65"/>
    <n v="79.3"/>
    <n v="59.47"/>
    <n v="25"/>
    <x v="1"/>
    <s v=""/>
    <s v=""/>
    <m/>
    <m/>
    <n v="39.65"/>
    <n v="79.3"/>
    <n v="59.47"/>
  </r>
  <r>
    <x v="1"/>
    <x v="163"/>
    <x v="196"/>
    <n v="1"/>
    <n v="76.02"/>
    <n v="0"/>
    <n v="0"/>
    <n v="25"/>
    <x v="1"/>
    <s v=""/>
    <s v=""/>
    <m/>
    <m/>
    <n v="76.02"/>
    <n v="0"/>
    <n v="0"/>
  </r>
  <r>
    <x v="1"/>
    <x v="31"/>
    <x v="34"/>
    <n v="1"/>
    <n v="386.25"/>
    <n v="386.25"/>
    <n v="309"/>
    <n v="20"/>
    <x v="0"/>
    <n v="386.25"/>
    <s v="Prijs gelijk"/>
    <m/>
    <s v="Artikelprijs"/>
    <n v="386.25"/>
    <n v="386.25"/>
    <n v="309"/>
  </r>
  <r>
    <x v="1"/>
    <x v="15"/>
    <x v="169"/>
    <n v="20"/>
    <n v="18.03"/>
    <n v="360.6"/>
    <n v="270.45"/>
    <n v="25"/>
    <x v="1"/>
    <s v=""/>
    <s v=""/>
    <m/>
    <m/>
    <n v="18.03"/>
    <n v="360.6"/>
    <n v="270.45"/>
  </r>
  <r>
    <x v="1"/>
    <x v="143"/>
    <x v="170"/>
    <n v="3"/>
    <n v="45"/>
    <n v="135"/>
    <n v="101.25"/>
    <n v="25"/>
    <x v="1"/>
    <s v=""/>
    <s v=""/>
    <m/>
    <m/>
    <n v="45"/>
    <n v="135"/>
    <n v="101.25"/>
  </r>
  <r>
    <x v="1"/>
    <x v="139"/>
    <x v="162"/>
    <n v="7"/>
    <n v="25.52"/>
    <n v="178.64"/>
    <n v="178.64"/>
    <n v="0"/>
    <x v="1"/>
    <s v=""/>
    <s v=""/>
    <m/>
    <m/>
    <n v="25.52"/>
    <n v="178.64"/>
    <n v="178.64"/>
  </r>
  <r>
    <x v="1"/>
    <x v="36"/>
    <x v="39"/>
    <n v="3"/>
    <n v="39.65"/>
    <n v="118.95"/>
    <n v="89.21"/>
    <n v="25"/>
    <x v="1"/>
    <s v=""/>
    <s v=""/>
    <m/>
    <m/>
    <n v="39.65"/>
    <n v="118.95"/>
    <n v="89.21"/>
  </r>
  <r>
    <x v="1"/>
    <x v="87"/>
    <x v="171"/>
    <n v="3"/>
    <n v="39.65"/>
    <n v="118.95"/>
    <n v="89.21"/>
    <n v="25"/>
    <x v="1"/>
    <s v=""/>
    <s v=""/>
    <m/>
    <m/>
    <n v="39.65"/>
    <n v="118.95"/>
    <n v="89.21"/>
  </r>
  <r>
    <x v="1"/>
    <x v="144"/>
    <x v="172"/>
    <n v="1"/>
    <n v="76.02"/>
    <n v="0"/>
    <n v="0"/>
    <n v="25"/>
    <x v="1"/>
    <s v=""/>
    <s v=""/>
    <m/>
    <m/>
    <n v="76.02"/>
    <n v="0"/>
    <n v="0"/>
  </r>
  <r>
    <x v="1"/>
    <x v="31"/>
    <x v="34"/>
    <n v="1"/>
    <n v="386.25"/>
    <n v="386.25"/>
    <n v="309"/>
    <n v="20"/>
    <x v="0"/>
    <n v="386.25"/>
    <s v="Prijs gelijk"/>
    <m/>
    <s v="Artikelprijs"/>
    <n v="386.25"/>
    <n v="386.25"/>
    <n v="309"/>
  </r>
  <r>
    <x v="1"/>
    <x v="15"/>
    <x v="169"/>
    <n v="20"/>
    <n v="18.03"/>
    <n v="360.6"/>
    <n v="270.45"/>
    <n v="25"/>
    <x v="1"/>
    <s v=""/>
    <s v=""/>
    <m/>
    <m/>
    <n v="18.03"/>
    <n v="360.6"/>
    <n v="270.45"/>
  </r>
  <r>
    <x v="1"/>
    <x v="143"/>
    <x v="170"/>
    <n v="2"/>
    <n v="45"/>
    <n v="90"/>
    <n v="67.5"/>
    <n v="25"/>
    <x v="1"/>
    <s v=""/>
    <s v=""/>
    <m/>
    <m/>
    <n v="45"/>
    <n v="90"/>
    <n v="67.5"/>
  </r>
  <r>
    <x v="1"/>
    <x v="139"/>
    <x v="162"/>
    <n v="9"/>
    <n v="25.52"/>
    <n v="229.68"/>
    <n v="229.68"/>
    <n v="0"/>
    <x v="1"/>
    <s v=""/>
    <s v=""/>
    <m/>
    <m/>
    <n v="25.52"/>
    <n v="229.68"/>
    <n v="229.68"/>
  </r>
  <r>
    <x v="1"/>
    <x v="36"/>
    <x v="39"/>
    <n v="6"/>
    <n v="39.65"/>
    <n v="237.9"/>
    <n v="178.42"/>
    <n v="25"/>
    <x v="1"/>
    <s v=""/>
    <s v=""/>
    <m/>
    <m/>
    <n v="39.65"/>
    <n v="237.9"/>
    <n v="178.42"/>
  </r>
  <r>
    <x v="1"/>
    <x v="87"/>
    <x v="171"/>
    <n v="1"/>
    <n v="39.65"/>
    <n v="39.65"/>
    <n v="29.74"/>
    <n v="25"/>
    <x v="1"/>
    <s v=""/>
    <s v=""/>
    <m/>
    <m/>
    <n v="39.65"/>
    <n v="39.65"/>
    <n v="29.74"/>
  </r>
  <r>
    <x v="1"/>
    <x v="144"/>
    <x v="173"/>
    <n v="1"/>
    <n v="76.02"/>
    <n v="0"/>
    <n v="0"/>
    <n v="25"/>
    <x v="1"/>
    <s v=""/>
    <s v=""/>
    <m/>
    <m/>
    <n v="76.02"/>
    <n v="0"/>
    <n v="0"/>
  </r>
  <r>
    <x v="1"/>
    <x v="31"/>
    <x v="34"/>
    <n v="1"/>
    <n v="386.25"/>
    <n v="386.25"/>
    <n v="309"/>
    <n v="20"/>
    <x v="0"/>
    <n v="386.25"/>
    <s v="Prijs gelijk"/>
    <m/>
    <s v="Artikelprijs"/>
    <n v="386.25"/>
    <n v="386.25"/>
    <n v="309"/>
  </r>
  <r>
    <x v="1"/>
    <x v="15"/>
    <x v="169"/>
    <n v="18"/>
    <n v="18.03"/>
    <n v="324.54000000000002"/>
    <n v="243.4"/>
    <n v="25"/>
    <x v="1"/>
    <s v=""/>
    <s v=""/>
    <m/>
    <m/>
    <n v="18.03"/>
    <n v="324.54000000000002"/>
    <n v="243.4"/>
  </r>
  <r>
    <x v="1"/>
    <x v="143"/>
    <x v="170"/>
    <n v="1"/>
    <n v="45"/>
    <n v="45"/>
    <n v="33.75"/>
    <n v="25"/>
    <x v="1"/>
    <s v=""/>
    <s v=""/>
    <m/>
    <m/>
    <n v="45"/>
    <n v="45"/>
    <n v="33.75"/>
  </r>
  <r>
    <x v="1"/>
    <x v="139"/>
    <x v="162"/>
    <n v="4"/>
    <n v="25.52"/>
    <n v="102.08"/>
    <n v="102.08"/>
    <n v="0"/>
    <x v="1"/>
    <s v=""/>
    <s v=""/>
    <m/>
    <m/>
    <n v="25.52"/>
    <n v="102.08"/>
    <n v="102.08"/>
  </r>
  <r>
    <x v="1"/>
    <x v="36"/>
    <x v="39"/>
    <n v="6"/>
    <n v="39.65"/>
    <n v="237.9"/>
    <n v="178.42"/>
    <n v="25"/>
    <x v="1"/>
    <s v=""/>
    <s v=""/>
    <m/>
    <m/>
    <n v="39.65"/>
    <n v="237.9"/>
    <n v="178.42"/>
  </r>
  <r>
    <x v="1"/>
    <x v="87"/>
    <x v="171"/>
    <n v="1"/>
    <n v="39.65"/>
    <n v="39.65"/>
    <n v="29.74"/>
    <n v="25"/>
    <x v="1"/>
    <s v=""/>
    <s v=""/>
    <m/>
    <m/>
    <n v="39.65"/>
    <n v="39.65"/>
    <n v="29.74"/>
  </r>
  <r>
    <x v="1"/>
    <x v="144"/>
    <x v="173"/>
    <n v="1"/>
    <n v="76.02"/>
    <n v="0"/>
    <n v="0"/>
    <n v="25"/>
    <x v="1"/>
    <s v=""/>
    <s v=""/>
    <m/>
    <m/>
    <n v="76.02"/>
    <n v="0"/>
    <n v="0"/>
  </r>
  <r>
    <x v="1"/>
    <x v="31"/>
    <x v="34"/>
    <n v="1"/>
    <n v="386.25"/>
    <n v="386.25"/>
    <n v="309"/>
    <n v="20"/>
    <x v="0"/>
    <n v="386.25"/>
    <s v="Prijs gelijk"/>
    <m/>
    <s v="Artikelprijs"/>
    <n v="386.25"/>
    <n v="386.25"/>
    <n v="309"/>
  </r>
  <r>
    <x v="1"/>
    <x v="15"/>
    <x v="169"/>
    <n v="20"/>
    <n v="18.03"/>
    <n v="360.6"/>
    <n v="270.45"/>
    <n v="25"/>
    <x v="1"/>
    <s v=""/>
    <s v=""/>
    <m/>
    <m/>
    <n v="18.03"/>
    <n v="360.6"/>
    <n v="270.45"/>
  </r>
  <r>
    <x v="1"/>
    <x v="143"/>
    <x v="170"/>
    <n v="1"/>
    <n v="45"/>
    <n v="45"/>
    <n v="33.75"/>
    <n v="25"/>
    <x v="1"/>
    <s v=""/>
    <s v=""/>
    <m/>
    <m/>
    <n v="45"/>
    <n v="45"/>
    <n v="33.75"/>
  </r>
  <r>
    <x v="1"/>
    <x v="139"/>
    <x v="162"/>
    <n v="3"/>
    <n v="25.52"/>
    <n v="76.56"/>
    <n v="76.56"/>
    <n v="0"/>
    <x v="1"/>
    <s v=""/>
    <s v=""/>
    <m/>
    <m/>
    <n v="25.52"/>
    <n v="76.56"/>
    <n v="76.56"/>
  </r>
  <r>
    <x v="1"/>
    <x v="145"/>
    <x v="174"/>
    <n v="3"/>
    <n v="33.57"/>
    <n v="0"/>
    <n v="0"/>
    <n v="30"/>
    <x v="1"/>
    <s v=""/>
    <s v=""/>
    <m/>
    <m/>
    <n v="33.57"/>
    <n v="0"/>
    <n v="0"/>
  </r>
  <r>
    <x v="1"/>
    <x v="36"/>
    <x v="39"/>
    <n v="6"/>
    <n v="39.65"/>
    <n v="237.9"/>
    <n v="178.42"/>
    <n v="25"/>
    <x v="1"/>
    <s v=""/>
    <s v=""/>
    <m/>
    <m/>
    <n v="39.65"/>
    <n v="237.9"/>
    <n v="178.42"/>
  </r>
  <r>
    <x v="1"/>
    <x v="87"/>
    <x v="171"/>
    <n v="1"/>
    <n v="39.65"/>
    <n v="39.65"/>
    <n v="29.74"/>
    <n v="25"/>
    <x v="1"/>
    <s v=""/>
    <s v=""/>
    <m/>
    <m/>
    <n v="39.65"/>
    <n v="39.65"/>
    <n v="29.74"/>
  </r>
  <r>
    <x v="1"/>
    <x v="144"/>
    <x v="173"/>
    <n v="1"/>
    <n v="76.02"/>
    <n v="0"/>
    <n v="0"/>
    <n v="25"/>
    <x v="1"/>
    <s v=""/>
    <s v=""/>
    <m/>
    <m/>
    <n v="76.02"/>
    <n v="0"/>
    <n v="0"/>
  </r>
  <r>
    <x v="1"/>
    <x v="31"/>
    <x v="34"/>
    <n v="1"/>
    <n v="386.25"/>
    <n v="386.25"/>
    <n v="309"/>
    <n v="20"/>
    <x v="0"/>
    <n v="386.25"/>
    <s v="Prijs gelijk"/>
    <m/>
    <s v="Artikelprijs"/>
    <n v="386.25"/>
    <n v="386.25"/>
    <n v="309"/>
  </r>
  <r>
    <x v="1"/>
    <x v="15"/>
    <x v="169"/>
    <n v="20"/>
    <n v="18.03"/>
    <n v="360.6"/>
    <n v="270.45"/>
    <n v="25"/>
    <x v="1"/>
    <s v=""/>
    <s v=""/>
    <m/>
    <m/>
    <n v="18.03"/>
    <n v="360.6"/>
    <n v="270.45"/>
  </r>
  <r>
    <x v="1"/>
    <x v="143"/>
    <x v="170"/>
    <n v="1"/>
    <n v="45"/>
    <n v="45"/>
    <n v="33.75"/>
    <n v="25"/>
    <x v="1"/>
    <s v=""/>
    <s v=""/>
    <m/>
    <m/>
    <n v="45"/>
    <n v="45"/>
    <n v="33.75"/>
  </r>
  <r>
    <x v="1"/>
    <x v="139"/>
    <x v="162"/>
    <n v="5"/>
    <n v="25.52"/>
    <n v="127.6"/>
    <n v="127.6"/>
    <n v="0"/>
    <x v="1"/>
    <s v=""/>
    <s v=""/>
    <m/>
    <m/>
    <n v="25.52"/>
    <n v="127.6"/>
    <n v="127.6"/>
  </r>
  <r>
    <x v="1"/>
    <x v="145"/>
    <x v="174"/>
    <n v="3"/>
    <n v="33.57"/>
    <n v="0"/>
    <n v="0"/>
    <n v="25"/>
    <x v="1"/>
    <s v=""/>
    <s v=""/>
    <m/>
    <m/>
    <n v="33.57"/>
    <n v="0"/>
    <n v="0"/>
  </r>
  <r>
    <x v="1"/>
    <x v="36"/>
    <x v="39"/>
    <n v="6"/>
    <n v="39.65"/>
    <n v="237.9"/>
    <n v="178.42"/>
    <n v="25"/>
    <x v="1"/>
    <s v=""/>
    <s v=""/>
    <m/>
    <m/>
    <n v="39.65"/>
    <n v="237.9"/>
    <n v="178.42"/>
  </r>
  <r>
    <x v="1"/>
    <x v="87"/>
    <x v="171"/>
    <n v="1"/>
    <n v="39.65"/>
    <n v="39.65"/>
    <n v="29.74"/>
    <n v="25"/>
    <x v="1"/>
    <s v=""/>
    <s v=""/>
    <m/>
    <m/>
    <n v="39.65"/>
    <n v="39.65"/>
    <n v="29.74"/>
  </r>
  <r>
    <x v="1"/>
    <x v="144"/>
    <x v="173"/>
    <n v="1"/>
    <n v="76.02"/>
    <n v="0"/>
    <n v="0"/>
    <n v="25"/>
    <x v="1"/>
    <s v=""/>
    <s v=""/>
    <m/>
    <m/>
    <n v="76.02"/>
    <n v="0"/>
    <n v="0"/>
  </r>
  <r>
    <x v="1"/>
    <x v="31"/>
    <x v="34"/>
    <n v="1"/>
    <n v="386.25"/>
    <n v="386.25"/>
    <n v="309"/>
    <n v="20"/>
    <x v="0"/>
    <n v="386.25"/>
    <s v="Prijs gelijk"/>
    <m/>
    <s v="Artikelprijs"/>
    <n v="386.25"/>
    <n v="386.25"/>
    <n v="309"/>
  </r>
  <r>
    <x v="1"/>
    <x v="15"/>
    <x v="169"/>
    <n v="20"/>
    <n v="18.03"/>
    <n v="360.6"/>
    <n v="270.45"/>
    <n v="25"/>
    <x v="1"/>
    <s v=""/>
    <s v=""/>
    <m/>
    <m/>
    <n v="18.03"/>
    <n v="360.6"/>
    <n v="270.45"/>
  </r>
  <r>
    <x v="1"/>
    <x v="143"/>
    <x v="170"/>
    <n v="1"/>
    <n v="45"/>
    <n v="45"/>
    <n v="33.75"/>
    <n v="25"/>
    <x v="1"/>
    <s v=""/>
    <s v=""/>
    <m/>
    <m/>
    <n v="45"/>
    <n v="45"/>
    <n v="33.75"/>
  </r>
  <r>
    <x v="1"/>
    <x v="139"/>
    <x v="162"/>
    <n v="3"/>
    <n v="25.52"/>
    <n v="76.56"/>
    <n v="76.56"/>
    <n v="0"/>
    <x v="1"/>
    <s v=""/>
    <s v=""/>
    <m/>
    <m/>
    <n v="25.52"/>
    <n v="76.56"/>
    <n v="76.56"/>
  </r>
  <r>
    <x v="1"/>
    <x v="145"/>
    <x v="174"/>
    <n v="3"/>
    <n v="33.57"/>
    <n v="0"/>
    <n v="0"/>
    <n v="25"/>
    <x v="1"/>
    <s v=""/>
    <s v=""/>
    <m/>
    <m/>
    <n v="33.57"/>
    <n v="0"/>
    <n v="0"/>
  </r>
  <r>
    <x v="1"/>
    <x v="36"/>
    <x v="39"/>
    <n v="6"/>
    <n v="39.65"/>
    <n v="237.9"/>
    <n v="178.42"/>
    <n v="25"/>
    <x v="1"/>
    <s v=""/>
    <s v=""/>
    <m/>
    <m/>
    <n v="39.65"/>
    <n v="237.9"/>
    <n v="178.42"/>
  </r>
  <r>
    <x v="1"/>
    <x v="87"/>
    <x v="171"/>
    <n v="1"/>
    <n v="39.65"/>
    <n v="39.65"/>
    <n v="29.74"/>
    <n v="25"/>
    <x v="1"/>
    <s v=""/>
    <s v=""/>
    <m/>
    <m/>
    <n v="39.65"/>
    <n v="39.65"/>
    <n v="29.74"/>
  </r>
  <r>
    <x v="1"/>
    <x v="144"/>
    <x v="172"/>
    <n v="1"/>
    <n v="76.02"/>
    <n v="0"/>
    <n v="0"/>
    <n v="25"/>
    <x v="1"/>
    <s v=""/>
    <s v=""/>
    <m/>
    <m/>
    <n v="76.02"/>
    <n v="0"/>
    <n v="0"/>
  </r>
  <r>
    <x v="1"/>
    <x v="31"/>
    <x v="34"/>
    <n v="1"/>
    <n v="386.25"/>
    <n v="386.25"/>
    <n v="309"/>
    <n v="20"/>
    <x v="0"/>
    <n v="386.25"/>
    <s v="Prijs gelijk"/>
    <m/>
    <s v="Artikelprijs"/>
    <n v="386.25"/>
    <n v="386.25"/>
    <n v="309"/>
  </r>
  <r>
    <x v="1"/>
    <x v="143"/>
    <x v="170"/>
    <n v="1"/>
    <n v="45"/>
    <n v="45"/>
    <n v="33.75"/>
    <n v="25"/>
    <x v="1"/>
    <s v=""/>
    <s v=""/>
    <m/>
    <m/>
    <n v="45"/>
    <n v="45"/>
    <n v="33.75"/>
  </r>
  <r>
    <x v="1"/>
    <x v="139"/>
    <x v="162"/>
    <n v="13"/>
    <n v="25.52"/>
    <n v="331.76"/>
    <n v="331.76"/>
    <n v="0"/>
    <x v="1"/>
    <s v=""/>
    <s v=""/>
    <m/>
    <m/>
    <n v="25.52"/>
    <n v="331.76"/>
    <n v="331.76"/>
  </r>
  <r>
    <x v="1"/>
    <x v="145"/>
    <x v="174"/>
    <n v="13"/>
    <n v="33.57"/>
    <n v="0"/>
    <n v="0"/>
    <n v="25"/>
    <x v="1"/>
    <s v=""/>
    <s v=""/>
    <m/>
    <m/>
    <n v="33.57"/>
    <n v="0"/>
    <n v="0"/>
  </r>
  <r>
    <x v="1"/>
    <x v="139"/>
    <x v="162"/>
    <n v="4"/>
    <n v="25.52"/>
    <n v="102.08"/>
    <n v="102.08"/>
    <n v="0"/>
    <x v="1"/>
    <s v=""/>
    <s v=""/>
    <m/>
    <m/>
    <n v="25.52"/>
    <n v="102.08"/>
    <n v="102.08"/>
  </r>
  <r>
    <x v="1"/>
    <x v="36"/>
    <x v="39"/>
    <n v="10"/>
    <n v="39.65"/>
    <n v="396.5"/>
    <n v="297.37"/>
    <n v="25"/>
    <x v="1"/>
    <s v=""/>
    <s v=""/>
    <m/>
    <m/>
    <n v="39.65"/>
    <n v="396.5"/>
    <n v="297.37"/>
  </r>
  <r>
    <x v="1"/>
    <x v="87"/>
    <x v="171"/>
    <n v="6"/>
    <n v="39.65"/>
    <n v="237.9"/>
    <n v="178.42"/>
    <n v="25"/>
    <x v="1"/>
    <s v=""/>
    <s v=""/>
    <m/>
    <m/>
    <n v="39.65"/>
    <n v="237.9"/>
    <n v="178.42"/>
  </r>
  <r>
    <x v="1"/>
    <x v="144"/>
    <x v="172"/>
    <n v="1"/>
    <n v="76.02"/>
    <n v="0"/>
    <n v="0"/>
    <n v="25"/>
    <x v="1"/>
    <s v=""/>
    <s v=""/>
    <m/>
    <m/>
    <n v="76.02"/>
    <n v="0"/>
    <n v="0"/>
  </r>
  <r>
    <x v="1"/>
    <x v="31"/>
    <x v="34"/>
    <n v="2"/>
    <n v="386.25"/>
    <n v="772.5"/>
    <n v="618"/>
    <n v="20"/>
    <x v="0"/>
    <n v="386.25"/>
    <s v="Prijs gelijk"/>
    <m/>
    <s v="Artikelprijs"/>
    <n v="386.25"/>
    <n v="772.5"/>
    <n v="618"/>
  </r>
  <r>
    <x v="1"/>
    <x v="15"/>
    <x v="169"/>
    <n v="20"/>
    <n v="18.03"/>
    <n v="360.6"/>
    <n v="270.45"/>
    <n v="25"/>
    <x v="1"/>
    <s v=""/>
    <s v=""/>
    <m/>
    <m/>
    <n v="18.03"/>
    <n v="360.6"/>
    <n v="270.45"/>
  </r>
  <r>
    <x v="1"/>
    <x v="143"/>
    <x v="170"/>
    <n v="2"/>
    <n v="45"/>
    <n v="90"/>
    <n v="67.5"/>
    <n v="25"/>
    <x v="1"/>
    <s v=""/>
    <s v=""/>
    <m/>
    <m/>
    <n v="45"/>
    <n v="90"/>
    <n v="67.5"/>
  </r>
  <r>
    <x v="1"/>
    <x v="139"/>
    <x v="162"/>
    <n v="8"/>
    <n v="25.52"/>
    <n v="204.16"/>
    <n v="204.16"/>
    <n v="0"/>
    <x v="1"/>
    <s v=""/>
    <s v=""/>
    <m/>
    <m/>
    <n v="25.52"/>
    <n v="204.16"/>
    <n v="204.16"/>
  </r>
  <r>
    <x v="1"/>
    <x v="36"/>
    <x v="39"/>
    <n v="3"/>
    <n v="39.65"/>
    <n v="118.95"/>
    <n v="89.21"/>
    <n v="25"/>
    <x v="1"/>
    <s v=""/>
    <s v=""/>
    <m/>
    <m/>
    <n v="39.65"/>
    <n v="118.95"/>
    <n v="89.21"/>
  </r>
  <r>
    <x v="1"/>
    <x v="87"/>
    <x v="171"/>
    <n v="3"/>
    <n v="39.65"/>
    <n v="118.95"/>
    <n v="89.21"/>
    <n v="25"/>
    <x v="1"/>
    <s v=""/>
    <s v=""/>
    <m/>
    <m/>
    <n v="39.65"/>
    <n v="118.95"/>
    <n v="89.21"/>
  </r>
  <r>
    <x v="1"/>
    <x v="144"/>
    <x v="172"/>
    <n v="1"/>
    <n v="76.02"/>
    <n v="0"/>
    <n v="0"/>
    <n v="25"/>
    <x v="1"/>
    <s v=""/>
    <s v=""/>
    <m/>
    <m/>
    <n v="76.02"/>
    <n v="0"/>
    <n v="0"/>
  </r>
  <r>
    <x v="1"/>
    <x v="31"/>
    <x v="34"/>
    <n v="1"/>
    <n v="386.25"/>
    <n v="386.25"/>
    <n v="309"/>
    <n v="20"/>
    <x v="0"/>
    <n v="386.25"/>
    <s v="Prijs gelijk"/>
    <m/>
    <s v="Artikelprijs"/>
    <n v="386.25"/>
    <n v="386.25"/>
    <n v="309"/>
  </r>
  <r>
    <x v="1"/>
    <x v="15"/>
    <x v="169"/>
    <n v="20"/>
    <n v="18.03"/>
    <n v="360.6"/>
    <n v="270.45"/>
    <n v="25"/>
    <x v="1"/>
    <s v=""/>
    <s v=""/>
    <m/>
    <m/>
    <n v="18.03"/>
    <n v="360.6"/>
    <n v="270.45"/>
  </r>
  <r>
    <x v="1"/>
    <x v="143"/>
    <x v="170"/>
    <n v="1"/>
    <n v="45"/>
    <n v="45"/>
    <n v="33.75"/>
    <n v="25"/>
    <x v="1"/>
    <s v=""/>
    <s v=""/>
    <m/>
    <m/>
    <n v="45"/>
    <n v="45"/>
    <n v="33.75"/>
  </r>
  <r>
    <x v="1"/>
    <x v="139"/>
    <x v="162"/>
    <n v="3"/>
    <n v="25.52"/>
    <n v="76.56"/>
    <n v="76.56"/>
    <n v="0"/>
    <x v="1"/>
    <s v=""/>
    <s v=""/>
    <m/>
    <m/>
    <n v="25.52"/>
    <n v="76.56"/>
    <n v="76.56"/>
  </r>
  <r>
    <x v="1"/>
    <x v="145"/>
    <x v="174"/>
    <n v="3"/>
    <n v="33.57"/>
    <n v="0"/>
    <n v="0"/>
    <n v="25"/>
    <x v="1"/>
    <s v=""/>
    <s v=""/>
    <m/>
    <m/>
    <n v="33.57"/>
    <n v="0"/>
    <n v="0"/>
  </r>
  <r>
    <x v="1"/>
    <x v="164"/>
    <x v="197"/>
    <n v="2"/>
    <n v="30.45"/>
    <n v="60.9"/>
    <n v="45.67"/>
    <n v="25"/>
    <x v="1"/>
    <s v=""/>
    <s v=""/>
    <m/>
    <m/>
    <n v="30.45"/>
    <n v="60.9"/>
    <n v="45.67"/>
  </r>
  <r>
    <x v="1"/>
    <x v="36"/>
    <x v="39"/>
    <n v="6"/>
    <n v="39.65"/>
    <n v="237.9"/>
    <n v="178.42"/>
    <n v="25"/>
    <x v="1"/>
    <s v=""/>
    <s v=""/>
    <m/>
    <m/>
    <n v="39.65"/>
    <n v="237.9"/>
    <n v="178.42"/>
  </r>
  <r>
    <x v="1"/>
    <x v="87"/>
    <x v="171"/>
    <n v="1"/>
    <n v="39.65"/>
    <n v="39.65"/>
    <n v="29.74"/>
    <n v="25"/>
    <x v="1"/>
    <s v=""/>
    <s v=""/>
    <m/>
    <m/>
    <n v="39.65"/>
    <n v="39.65"/>
    <n v="29.74"/>
  </r>
  <r>
    <x v="1"/>
    <x v="144"/>
    <x v="172"/>
    <n v="1"/>
    <n v="76.02"/>
    <n v="0"/>
    <n v="0"/>
    <n v="25"/>
    <x v="1"/>
    <s v=""/>
    <s v=""/>
    <m/>
    <m/>
    <n v="76.02"/>
    <n v="0"/>
    <n v="0"/>
  </r>
  <r>
    <x v="1"/>
    <x v="31"/>
    <x v="34"/>
    <n v="1"/>
    <n v="386.25"/>
    <n v="386.25"/>
    <n v="309"/>
    <n v="20"/>
    <x v="0"/>
    <n v="386.25"/>
    <s v="Prijs gelijk"/>
    <m/>
    <s v="Artikelprijs"/>
    <n v="386.25"/>
    <n v="386.25"/>
    <n v="309"/>
  </r>
  <r>
    <x v="1"/>
    <x v="15"/>
    <x v="169"/>
    <n v="32"/>
    <n v="18.03"/>
    <n v="576.96"/>
    <n v="432.72"/>
    <n v="25"/>
    <x v="1"/>
    <s v=""/>
    <s v=""/>
    <m/>
    <m/>
    <n v="18.03"/>
    <n v="576.96"/>
    <n v="432.72"/>
  </r>
  <r>
    <x v="1"/>
    <x v="143"/>
    <x v="170"/>
    <n v="4"/>
    <n v="45"/>
    <n v="180"/>
    <n v="135"/>
    <n v="25"/>
    <x v="1"/>
    <s v=""/>
    <s v=""/>
    <m/>
    <m/>
    <n v="45"/>
    <n v="180"/>
    <n v="135"/>
  </r>
  <r>
    <x v="1"/>
    <x v="139"/>
    <x v="162"/>
    <n v="13"/>
    <n v="25.52"/>
    <n v="331.76"/>
    <n v="331.76"/>
    <n v="0"/>
    <x v="1"/>
    <s v=""/>
    <s v=""/>
    <m/>
    <m/>
    <n v="25.52"/>
    <n v="331.76"/>
    <n v="331.76"/>
  </r>
  <r>
    <x v="1"/>
    <x v="139"/>
    <x v="162"/>
    <n v="4"/>
    <n v="25.52"/>
    <n v="102.08"/>
    <n v="102.08"/>
    <n v="0"/>
    <x v="1"/>
    <s v=""/>
    <s v=""/>
    <m/>
    <m/>
    <n v="25.52"/>
    <n v="102.08"/>
    <n v="102.08"/>
  </r>
  <r>
    <x v="1"/>
    <x v="36"/>
    <x v="39"/>
    <n v="6"/>
    <n v="39.65"/>
    <n v="237.9"/>
    <n v="178.42"/>
    <n v="25"/>
    <x v="1"/>
    <s v=""/>
    <s v=""/>
    <m/>
    <m/>
    <n v="39.65"/>
    <n v="237.9"/>
    <n v="178.42"/>
  </r>
  <r>
    <x v="1"/>
    <x v="87"/>
    <x v="171"/>
    <n v="4"/>
    <n v="39.65"/>
    <n v="158.6"/>
    <n v="118.95"/>
    <n v="25"/>
    <x v="1"/>
    <s v=""/>
    <s v=""/>
    <m/>
    <m/>
    <n v="39.65"/>
    <n v="158.6"/>
    <n v="118.95"/>
  </r>
  <r>
    <x v="1"/>
    <x v="144"/>
    <x v="172"/>
    <n v="2"/>
    <n v="76.02"/>
    <n v="0"/>
    <n v="0"/>
    <n v="25"/>
    <x v="1"/>
    <s v=""/>
    <s v=""/>
    <m/>
    <m/>
    <n v="76.02"/>
    <n v="0"/>
    <n v="0"/>
  </r>
  <r>
    <x v="1"/>
    <x v="31"/>
    <x v="34"/>
    <n v="2"/>
    <n v="386.25"/>
    <n v="772.5"/>
    <n v="618"/>
    <n v="20"/>
    <x v="0"/>
    <n v="386.25"/>
    <s v="Prijs gelijk"/>
    <m/>
    <s v="Artikelprijs"/>
    <n v="386.25"/>
    <n v="772.5"/>
    <n v="618"/>
  </r>
  <r>
    <x v="1"/>
    <x v="15"/>
    <x v="169"/>
    <n v="20"/>
    <n v="18.03"/>
    <n v="360.6"/>
    <n v="270.45"/>
    <n v="25"/>
    <x v="1"/>
    <s v=""/>
    <s v=""/>
    <m/>
    <m/>
    <n v="18.03"/>
    <n v="360.6"/>
    <n v="270.45"/>
  </r>
  <r>
    <x v="1"/>
    <x v="143"/>
    <x v="170"/>
    <n v="3"/>
    <n v="45"/>
    <n v="135"/>
    <n v="101.25"/>
    <n v="25"/>
    <x v="1"/>
    <s v=""/>
    <s v=""/>
    <m/>
    <m/>
    <n v="45"/>
    <n v="135"/>
    <n v="101.25"/>
  </r>
  <r>
    <x v="1"/>
    <x v="139"/>
    <x v="162"/>
    <n v="4"/>
    <n v="25.52"/>
    <n v="102.08"/>
    <n v="102.08"/>
    <n v="0"/>
    <x v="1"/>
    <s v=""/>
    <s v=""/>
    <m/>
    <m/>
    <n v="25.52"/>
    <n v="102.08"/>
    <n v="102.08"/>
  </r>
  <r>
    <x v="1"/>
    <x v="145"/>
    <x v="174"/>
    <n v="2"/>
    <n v="33.57"/>
    <n v="0"/>
    <n v="0"/>
    <n v="30"/>
    <x v="1"/>
    <s v=""/>
    <s v=""/>
    <m/>
    <m/>
    <n v="33.57"/>
    <n v="0"/>
    <n v="0"/>
  </r>
  <r>
    <x v="1"/>
    <x v="36"/>
    <x v="39"/>
    <n v="6"/>
    <n v="39.65"/>
    <n v="237.9"/>
    <n v="178.42"/>
    <n v="25"/>
    <x v="1"/>
    <s v=""/>
    <s v=""/>
    <m/>
    <m/>
    <n v="39.65"/>
    <n v="237.9"/>
    <n v="178.42"/>
  </r>
  <r>
    <x v="1"/>
    <x v="87"/>
    <x v="171"/>
    <n v="2"/>
    <n v="39.65"/>
    <n v="79.3"/>
    <n v="59.47"/>
    <n v="25"/>
    <x v="1"/>
    <s v=""/>
    <s v=""/>
    <m/>
    <m/>
    <n v="39.65"/>
    <n v="79.3"/>
    <n v="59.47"/>
  </r>
  <r>
    <x v="1"/>
    <x v="144"/>
    <x v="173"/>
    <n v="1"/>
    <n v="76.02"/>
    <n v="76.02"/>
    <n v="53.21"/>
    <n v="30"/>
    <x v="1"/>
    <s v=""/>
    <s v=""/>
    <m/>
    <m/>
    <n v="76.02"/>
    <n v="76.02"/>
    <n v="53.21"/>
  </r>
  <r>
    <x v="1"/>
    <x v="31"/>
    <x v="34"/>
    <n v="1"/>
    <n v="386.25"/>
    <n v="386.25"/>
    <n v="309"/>
    <n v="20"/>
    <x v="0"/>
    <n v="386.25"/>
    <s v="Prijs gelijk"/>
    <m/>
    <s v="Artikelprijs"/>
    <n v="386.25"/>
    <n v="386.25"/>
    <n v="309"/>
  </r>
  <r>
    <x v="1"/>
    <x v="15"/>
    <x v="169"/>
    <n v="20"/>
    <n v="18.03"/>
    <n v="360.6"/>
    <n v="270.45"/>
    <n v="25"/>
    <x v="1"/>
    <s v=""/>
    <s v=""/>
    <m/>
    <m/>
    <n v="18.03"/>
    <n v="360.6"/>
    <n v="270.45"/>
  </r>
  <r>
    <x v="1"/>
    <x v="143"/>
    <x v="170"/>
    <n v="2"/>
    <n v="45"/>
    <n v="90"/>
    <n v="67.5"/>
    <n v="25"/>
    <x v="1"/>
    <s v=""/>
    <s v=""/>
    <m/>
    <m/>
    <n v="45"/>
    <n v="90"/>
    <n v="67.5"/>
  </r>
  <r>
    <x v="1"/>
    <x v="139"/>
    <x v="162"/>
    <n v="7"/>
    <n v="25.52"/>
    <n v="178.64"/>
    <n v="178.64"/>
    <n v="0"/>
    <x v="1"/>
    <s v=""/>
    <s v=""/>
    <m/>
    <m/>
    <n v="25.52"/>
    <n v="178.64"/>
    <n v="178.64"/>
  </r>
  <r>
    <x v="1"/>
    <x v="36"/>
    <x v="39"/>
    <n v="6"/>
    <n v="39.65"/>
    <n v="237.9"/>
    <n v="178.42"/>
    <n v="25"/>
    <x v="1"/>
    <s v=""/>
    <s v=""/>
    <m/>
    <m/>
    <n v="39.65"/>
    <n v="237.9"/>
    <n v="178.42"/>
  </r>
  <r>
    <x v="1"/>
    <x v="87"/>
    <x v="171"/>
    <n v="2"/>
    <n v="39.65"/>
    <n v="79.3"/>
    <n v="59.47"/>
    <n v="25"/>
    <x v="1"/>
    <s v=""/>
    <s v=""/>
    <m/>
    <m/>
    <n v="39.65"/>
    <n v="79.3"/>
    <n v="59.47"/>
  </r>
  <r>
    <x v="1"/>
    <x v="144"/>
    <x v="173"/>
    <n v="1"/>
    <n v="76.02"/>
    <n v="76.02"/>
    <n v="53.21"/>
    <n v="30"/>
    <x v="1"/>
    <s v=""/>
    <s v=""/>
    <m/>
    <m/>
    <n v="76.02"/>
    <n v="76.02"/>
    <n v="53.21"/>
  </r>
  <r>
    <x v="1"/>
    <x v="31"/>
    <x v="34"/>
    <n v="1"/>
    <n v="386.25"/>
    <n v="386.25"/>
    <n v="309"/>
    <n v="20"/>
    <x v="0"/>
    <n v="386.25"/>
    <s v="Prijs gelijk"/>
    <m/>
    <s v="Artikelprijs"/>
    <n v="386.25"/>
    <n v="386.25"/>
    <n v="309"/>
  </r>
  <r>
    <x v="1"/>
    <x v="103"/>
    <x v="121"/>
    <n v="8"/>
    <n v="89.61"/>
    <n v="716.88"/>
    <n v="501.82"/>
    <n v="30"/>
    <x v="1"/>
    <s v=""/>
    <s v=""/>
    <m/>
    <m/>
    <n v="89.61"/>
    <n v="716.88"/>
    <n v="501.82"/>
  </r>
  <r>
    <x v="1"/>
    <x v="6"/>
    <x v="6"/>
    <n v="4"/>
    <n v="303.85000000000002"/>
    <n v="1215.4000000000001"/>
    <n v="850.78"/>
    <n v="30"/>
    <x v="2"/>
    <n v="295"/>
    <s v="Prijs wijkt af"/>
    <m/>
    <s v="Artikelprijs"/>
    <n v="295"/>
    <n v="1180"/>
    <n v="826"/>
  </r>
  <r>
    <x v="1"/>
    <x v="15"/>
    <x v="191"/>
    <n v="128"/>
    <n v="28.39"/>
    <n v="3633.92"/>
    <n v="2725.44"/>
    <n v="25"/>
    <x v="1"/>
    <s v=""/>
    <s v=""/>
    <m/>
    <m/>
    <n v="28.39"/>
    <n v="3633.92"/>
    <n v="2725.44"/>
  </r>
  <r>
    <x v="1"/>
    <x v="143"/>
    <x v="170"/>
    <n v="7"/>
    <n v="45"/>
    <n v="315"/>
    <n v="236.25"/>
    <n v="25"/>
    <x v="1"/>
    <s v=""/>
    <s v=""/>
    <m/>
    <m/>
    <n v="45"/>
    <n v="315"/>
    <n v="236.25"/>
  </r>
  <r>
    <x v="1"/>
    <x v="148"/>
    <x v="177"/>
    <n v="16"/>
    <n v="48.93"/>
    <n v="782.88"/>
    <n v="587.16"/>
    <n v="25"/>
    <x v="1"/>
    <s v=""/>
    <s v=""/>
    <m/>
    <m/>
    <n v="48.93"/>
    <n v="782.88"/>
    <n v="587.16"/>
  </r>
  <r>
    <x v="1"/>
    <x v="139"/>
    <x v="162"/>
    <n v="34"/>
    <n v="25.52"/>
    <n v="867.68"/>
    <n v="867.68"/>
    <n v="0"/>
    <x v="1"/>
    <s v=""/>
    <s v=""/>
    <m/>
    <m/>
    <n v="25.52"/>
    <n v="867.68"/>
    <n v="867.68"/>
  </r>
  <r>
    <x v="1"/>
    <x v="139"/>
    <x v="162"/>
    <n v="4"/>
    <n v="25.52"/>
    <n v="102.08"/>
    <n v="102.08"/>
    <n v="0"/>
    <x v="1"/>
    <s v=""/>
    <s v=""/>
    <m/>
    <m/>
    <n v="25.52"/>
    <n v="102.08"/>
    <n v="102.08"/>
  </r>
  <r>
    <x v="1"/>
    <x v="36"/>
    <x v="39"/>
    <n v="4"/>
    <n v="39.65"/>
    <n v="158.6"/>
    <n v="118.95"/>
    <n v="25"/>
    <x v="1"/>
    <s v=""/>
    <s v=""/>
    <m/>
    <m/>
    <n v="39.65"/>
    <n v="158.6"/>
    <n v="118.95"/>
  </r>
  <r>
    <x v="1"/>
    <x v="141"/>
    <x v="166"/>
    <n v="2"/>
    <n v="252.35"/>
    <n v="504.7"/>
    <n v="403.76"/>
    <n v="20"/>
    <x v="0"/>
    <n v="252.35"/>
    <s v="Prijs gelijk"/>
    <m/>
    <s v="Artikelprijs"/>
    <n v="252.35"/>
    <n v="504.7"/>
    <n v="403.76"/>
  </r>
  <r>
    <x v="1"/>
    <x v="114"/>
    <x v="59"/>
    <n v="6"/>
    <n v="93.75"/>
    <n v="562.5"/>
    <n v="393.75"/>
    <n v="30"/>
    <x v="1"/>
    <s v=""/>
    <s v=""/>
    <m/>
    <m/>
    <n v="93.75"/>
    <n v="562.5"/>
    <n v="393.75"/>
  </r>
  <r>
    <x v="1"/>
    <x v="114"/>
    <x v="60"/>
    <n v="6"/>
    <n v="18.75"/>
    <n v="112.5"/>
    <n v="78.75"/>
    <n v="30"/>
    <x v="1"/>
    <s v=""/>
    <s v=""/>
    <m/>
    <m/>
    <n v="18.75"/>
    <n v="112.5"/>
    <n v="78.75"/>
  </r>
  <r>
    <x v="1"/>
    <x v="114"/>
    <x v="141"/>
    <n v="1"/>
    <n v="93.75"/>
    <n v="93.75"/>
    <n v="65.62"/>
    <n v="30"/>
    <x v="1"/>
    <s v=""/>
    <s v=""/>
    <m/>
    <m/>
    <n v="93.75"/>
    <n v="93.75"/>
    <n v="65.62"/>
  </r>
  <r>
    <x v="1"/>
    <x v="114"/>
    <x v="58"/>
    <n v="3"/>
    <n v="162.5"/>
    <n v="487.5"/>
    <n v="341.25"/>
    <n v="30"/>
    <x v="1"/>
    <s v=""/>
    <s v=""/>
    <m/>
    <m/>
    <n v="162.5"/>
    <n v="487.5"/>
    <n v="341.25"/>
  </r>
  <r>
    <x v="1"/>
    <x v="114"/>
    <x v="198"/>
    <n v="1"/>
    <n v="200"/>
    <n v="200"/>
    <n v="140"/>
    <n v="30"/>
    <x v="1"/>
    <s v=""/>
    <s v=""/>
    <m/>
    <m/>
    <n v="200"/>
    <n v="200"/>
    <n v="140"/>
  </r>
  <r>
    <x v="1"/>
    <x v="16"/>
    <x v="19"/>
    <n v="1"/>
    <n v="200.85"/>
    <n v="200.85"/>
    <n v="140.59"/>
    <n v="30"/>
    <x v="2"/>
    <n v="195"/>
    <s v="Prijs wijkt af"/>
    <m/>
    <s v="Artikelprijs"/>
    <n v="195"/>
    <n v="195"/>
    <n v="136.5"/>
  </r>
  <r>
    <x v="1"/>
    <x v="114"/>
    <x v="199"/>
    <n v="6"/>
    <n v="87.5"/>
    <n v="525"/>
    <n v="367.5"/>
    <n v="30"/>
    <x v="1"/>
    <s v=""/>
    <s v=""/>
    <m/>
    <m/>
    <n v="87.5"/>
    <n v="525"/>
    <n v="367.5"/>
  </r>
  <r>
    <x v="1"/>
    <x v="114"/>
    <x v="200"/>
    <n v="6"/>
    <n v="12.5"/>
    <n v="75"/>
    <n v="52.5"/>
    <n v="30"/>
    <x v="1"/>
    <s v=""/>
    <s v=""/>
    <m/>
    <m/>
    <n v="12.5"/>
    <n v="75"/>
    <n v="52.5"/>
  </r>
  <r>
    <x v="1"/>
    <x v="114"/>
    <x v="198"/>
    <n v="1"/>
    <n v="200"/>
    <n v="200"/>
    <n v="140"/>
    <n v="30"/>
    <x v="1"/>
    <s v=""/>
    <s v=""/>
    <m/>
    <m/>
    <n v="200"/>
    <n v="200"/>
    <n v="140"/>
  </r>
  <r>
    <x v="1"/>
    <x v="16"/>
    <x v="19"/>
    <n v="1"/>
    <n v="200.85"/>
    <n v="200.85"/>
    <n v="140.59"/>
    <n v="30"/>
    <x v="2"/>
    <n v="195"/>
    <s v="Prijs wijkt af"/>
    <m/>
    <s v="Artikelprijs"/>
    <n v="195"/>
    <n v="195"/>
    <n v="136.5"/>
  </r>
  <r>
    <x v="1"/>
    <x v="114"/>
    <x v="184"/>
    <n v="6"/>
    <n v="62.5"/>
    <n v="375"/>
    <n v="262.5"/>
    <n v="30"/>
    <x v="1"/>
    <s v=""/>
    <s v=""/>
    <m/>
    <m/>
    <n v="62.5"/>
    <n v="375"/>
    <n v="262.5"/>
  </r>
  <r>
    <x v="1"/>
    <x v="114"/>
    <x v="185"/>
    <n v="1"/>
    <n v="87.5"/>
    <n v="87.5"/>
    <n v="61.25"/>
    <n v="30"/>
    <x v="1"/>
    <s v=""/>
    <s v=""/>
    <m/>
    <m/>
    <n v="87.5"/>
    <n v="87.5"/>
    <n v="61.25"/>
  </r>
  <r>
    <x v="1"/>
    <x v="114"/>
    <x v="62"/>
    <n v="1"/>
    <n v="200"/>
    <n v="200"/>
    <n v="140"/>
    <n v="30"/>
    <x v="1"/>
    <s v=""/>
    <s v=""/>
    <m/>
    <m/>
    <n v="200"/>
    <n v="200"/>
    <n v="140"/>
  </r>
  <r>
    <x v="1"/>
    <x v="114"/>
    <x v="201"/>
    <n v="1"/>
    <n v="200"/>
    <n v="200"/>
    <n v="140"/>
    <n v="30"/>
    <x v="1"/>
    <s v=""/>
    <s v=""/>
    <m/>
    <m/>
    <n v="200"/>
    <n v="200"/>
    <n v="140"/>
  </r>
  <r>
    <x v="1"/>
    <x v="114"/>
    <x v="202"/>
    <n v="2"/>
    <n v="200"/>
    <n v="400"/>
    <n v="280"/>
    <n v="30"/>
    <x v="1"/>
    <s v=""/>
    <s v=""/>
    <m/>
    <m/>
    <n v="200"/>
    <n v="400"/>
    <n v="280"/>
  </r>
  <r>
    <x v="1"/>
    <x v="114"/>
    <x v="57"/>
    <n v="2"/>
    <n v="137.5"/>
    <n v="275"/>
    <n v="192.5"/>
    <n v="30"/>
    <x v="1"/>
    <s v=""/>
    <s v=""/>
    <m/>
    <m/>
    <n v="137.5"/>
    <n v="275"/>
    <n v="192.5"/>
  </r>
  <r>
    <x v="1"/>
    <x v="114"/>
    <x v="203"/>
    <n v="1"/>
    <n v="87.5"/>
    <n v="87.5"/>
    <n v="61.25"/>
    <n v="30"/>
    <x v="1"/>
    <s v=""/>
    <s v=""/>
    <m/>
    <m/>
    <n v="87.5"/>
    <n v="87.5"/>
    <n v="61.25"/>
  </r>
  <r>
    <x v="1"/>
    <x v="16"/>
    <x v="19"/>
    <n v="2"/>
    <n v="200.85"/>
    <n v="401.7"/>
    <n v="281.19"/>
    <n v="30"/>
    <x v="2"/>
    <n v="195"/>
    <s v="Prijs wijkt af"/>
    <m/>
    <s v="Artikelprijs"/>
    <n v="195"/>
    <n v="390"/>
    <n v="273"/>
  </r>
  <r>
    <x v="1"/>
    <x v="27"/>
    <x v="30"/>
    <n v="4"/>
    <n v="103.75"/>
    <n v="415"/>
    <n v="332"/>
    <n v="20"/>
    <x v="0"/>
    <n v="106.8625"/>
    <s v="Prijs wijkt af"/>
    <m/>
    <s v="Artikelprijs"/>
    <n v="106.8625"/>
    <n v="427.45"/>
    <n v="341.96"/>
  </r>
  <r>
    <x v="1"/>
    <x v="36"/>
    <x v="39"/>
    <n v="4"/>
    <n v="39.65"/>
    <n v="158.6"/>
    <n v="118.95"/>
    <n v="25"/>
    <x v="1"/>
    <s v=""/>
    <s v=""/>
    <m/>
    <m/>
    <n v="39.65"/>
    <n v="158.6"/>
    <n v="118.95"/>
  </r>
  <r>
    <x v="1"/>
    <x v="156"/>
    <x v="188"/>
    <n v="1"/>
    <n v="674.65"/>
    <n v="674.65"/>
    <n v="472.25"/>
    <n v="30"/>
    <x v="1"/>
    <s v=""/>
    <s v=""/>
    <m/>
    <m/>
    <n v="674.65"/>
    <n v="674.65"/>
    <n v="472.25"/>
  </r>
  <r>
    <x v="1"/>
    <x v="156"/>
    <x v="188"/>
    <n v="1"/>
    <n v="674.65"/>
    <n v="674.65"/>
    <n v="337.32"/>
    <n v="50"/>
    <x v="1"/>
    <s v=""/>
    <s v=""/>
    <m/>
    <m/>
    <n v="674.65"/>
    <n v="674.65"/>
    <n v="337.32"/>
  </r>
  <r>
    <x v="1"/>
    <x v="105"/>
    <x v="122"/>
    <n v="2"/>
    <n v="59.74"/>
    <n v="119.48"/>
    <n v="83.64"/>
    <n v="30"/>
    <x v="1"/>
    <s v=""/>
    <s v=""/>
    <m/>
    <m/>
    <n v="59.74"/>
    <n v="119.48"/>
    <n v="83.64"/>
  </r>
  <r>
    <x v="1"/>
    <x v="103"/>
    <x v="121"/>
    <n v="2"/>
    <n v="89.61"/>
    <n v="179.22"/>
    <n v="125.45"/>
    <n v="30"/>
    <x v="1"/>
    <s v=""/>
    <s v=""/>
    <m/>
    <m/>
    <n v="89.61"/>
    <n v="179.22"/>
    <n v="125.45"/>
  </r>
  <r>
    <x v="1"/>
    <x v="111"/>
    <x v="126"/>
    <n v="4"/>
    <n v="44.29"/>
    <n v="177.16"/>
    <n v="124.01"/>
    <n v="30"/>
    <x v="1"/>
    <s v=""/>
    <s v=""/>
    <m/>
    <m/>
    <n v="44.29"/>
    <n v="177.16"/>
    <n v="124.01"/>
  </r>
  <r>
    <x v="1"/>
    <x v="24"/>
    <x v="27"/>
    <n v="2"/>
    <n v="19.3"/>
    <n v="38.6"/>
    <n v="27.02"/>
    <n v="30"/>
    <x v="1"/>
    <s v=""/>
    <s v=""/>
    <m/>
    <m/>
    <n v="19.3"/>
    <n v="38.6"/>
    <n v="27.02"/>
  </r>
  <r>
    <x v="1"/>
    <x v="25"/>
    <x v="28"/>
    <n v="4"/>
    <n v="16.22"/>
    <n v="64.88"/>
    <n v="45.42"/>
    <n v="30"/>
    <x v="1"/>
    <s v=""/>
    <s v=""/>
    <m/>
    <m/>
    <n v="16.22"/>
    <n v="64.88"/>
    <n v="45.42"/>
  </r>
  <r>
    <x v="1"/>
    <x v="80"/>
    <x v="91"/>
    <n v="4"/>
    <n v="82.96"/>
    <n v="331.84"/>
    <n v="248.88"/>
    <n v="25"/>
    <x v="1"/>
    <s v=""/>
    <s v=""/>
    <m/>
    <m/>
    <n v="82.96"/>
    <n v="331.84"/>
    <n v="248.88"/>
  </r>
  <r>
    <x v="1"/>
    <x v="80"/>
    <x v="204"/>
    <n v="4"/>
    <n v="56.65"/>
    <n v="226.6"/>
    <n v="169.95"/>
    <n v="25"/>
    <x v="1"/>
    <s v=""/>
    <s v=""/>
    <m/>
    <m/>
    <n v="56.65"/>
    <n v="226.6"/>
    <n v="169.95"/>
  </r>
  <r>
    <x v="1"/>
    <x v="133"/>
    <x v="154"/>
    <n v="1"/>
    <n v="56.65"/>
    <n v="56.65"/>
    <n v="42.49"/>
    <n v="25"/>
    <x v="1"/>
    <s v=""/>
    <s v=""/>
    <m/>
    <m/>
    <n v="56.65"/>
    <n v="56.65"/>
    <n v="42.49"/>
  </r>
  <r>
    <x v="1"/>
    <x v="81"/>
    <x v="95"/>
    <n v="3"/>
    <n v="236.9"/>
    <n v="710.7"/>
    <n v="497.49"/>
    <n v="30"/>
    <x v="2"/>
    <n v="230"/>
    <s v="Prijs wijkt af"/>
    <m/>
    <s v="Artikelprijs"/>
    <n v="230"/>
    <n v="690"/>
    <n v="483"/>
  </r>
  <r>
    <x v="1"/>
    <x v="145"/>
    <x v="174"/>
    <n v="5"/>
    <n v="33.57"/>
    <n v="0"/>
    <n v="0"/>
    <n v="30"/>
    <x v="1"/>
    <s v=""/>
    <s v=""/>
    <m/>
    <m/>
    <n v="33.57"/>
    <n v="0"/>
    <n v="0"/>
  </r>
  <r>
    <x v="1"/>
    <x v="42"/>
    <x v="45"/>
    <n v="100"/>
    <n v="3.5"/>
    <n v="0"/>
    <n v="0"/>
    <n v="30"/>
    <x v="1"/>
    <s v=""/>
    <s v=""/>
    <m/>
    <m/>
    <n v="3.5"/>
    <n v="0"/>
    <n v="0"/>
  </r>
  <r>
    <x v="1"/>
    <x v="149"/>
    <x v="179"/>
    <n v="50"/>
    <n v="5"/>
    <n v="0"/>
    <n v="0"/>
    <n v="30"/>
    <x v="1"/>
    <s v=""/>
    <s v=""/>
    <m/>
    <m/>
    <n v="5"/>
    <n v="0"/>
    <n v="0"/>
  </r>
  <r>
    <x v="1"/>
    <x v="43"/>
    <x v="46"/>
    <n v="100"/>
    <n v="2"/>
    <n v="0"/>
    <n v="0"/>
    <n v="30"/>
    <x v="1"/>
    <s v=""/>
    <s v=""/>
    <m/>
    <m/>
    <n v="2"/>
    <n v="0"/>
    <n v="0"/>
  </r>
  <r>
    <x v="1"/>
    <x v="44"/>
    <x v="47"/>
    <n v="100"/>
    <n v="3"/>
    <n v="0"/>
    <n v="0"/>
    <n v="30"/>
    <x v="1"/>
    <s v=""/>
    <s v=""/>
    <m/>
    <m/>
    <n v="3"/>
    <n v="0"/>
    <n v="0"/>
  </r>
  <r>
    <x v="1"/>
    <x v="45"/>
    <x v="48"/>
    <n v="100"/>
    <n v="4"/>
    <n v="0"/>
    <n v="0"/>
    <n v="30"/>
    <x v="1"/>
    <s v=""/>
    <s v=""/>
    <m/>
    <m/>
    <n v="4"/>
    <n v="0"/>
    <n v="0"/>
  </r>
  <r>
    <x v="1"/>
    <x v="46"/>
    <x v="49"/>
    <n v="150"/>
    <n v="6"/>
    <n v="0"/>
    <n v="0"/>
    <n v="30"/>
    <x v="1"/>
    <s v=""/>
    <s v=""/>
    <m/>
    <m/>
    <n v="6"/>
    <n v="0"/>
    <n v="0"/>
  </r>
  <r>
    <x v="1"/>
    <x v="48"/>
    <x v="51"/>
    <n v="50"/>
    <n v="8"/>
    <n v="0"/>
    <n v="0"/>
    <n v="30"/>
    <x v="1"/>
    <s v=""/>
    <s v=""/>
    <m/>
    <m/>
    <n v="8"/>
    <n v="0"/>
    <n v="0"/>
  </r>
  <r>
    <x v="1"/>
    <x v="165"/>
    <x v="205"/>
    <n v="20"/>
    <n v="6"/>
    <n v="0"/>
    <n v="0"/>
    <n v="30"/>
    <x v="1"/>
    <s v=""/>
    <s v=""/>
    <m/>
    <m/>
    <n v="6"/>
    <n v="0"/>
    <n v="0"/>
  </r>
  <r>
    <x v="1"/>
    <x v="42"/>
    <x v="45"/>
    <n v="15"/>
    <n v="3.5"/>
    <n v="0"/>
    <n v="0"/>
    <n v="30"/>
    <x v="1"/>
    <s v=""/>
    <s v=""/>
    <m/>
    <m/>
    <n v="3.5"/>
    <n v="0"/>
    <n v="0"/>
  </r>
  <r>
    <x v="1"/>
    <x v="43"/>
    <x v="46"/>
    <n v="6"/>
    <n v="2"/>
    <n v="0"/>
    <n v="0"/>
    <n v="30"/>
    <x v="1"/>
    <s v=""/>
    <s v=""/>
    <m/>
    <m/>
    <n v="2"/>
    <n v="0"/>
    <n v="0"/>
  </r>
  <r>
    <x v="1"/>
    <x v="44"/>
    <x v="47"/>
    <n v="25"/>
    <n v="3"/>
    <n v="0"/>
    <n v="0"/>
    <n v="30"/>
    <x v="1"/>
    <s v=""/>
    <s v=""/>
    <m/>
    <m/>
    <n v="3"/>
    <n v="0"/>
    <n v="0"/>
  </r>
  <r>
    <x v="1"/>
    <x v="45"/>
    <x v="48"/>
    <n v="25"/>
    <n v="4"/>
    <n v="0"/>
    <n v="0"/>
    <n v="30"/>
    <x v="1"/>
    <s v=""/>
    <s v=""/>
    <m/>
    <m/>
    <n v="4"/>
    <n v="0"/>
    <n v="0"/>
  </r>
  <r>
    <x v="1"/>
    <x v="46"/>
    <x v="49"/>
    <n v="10"/>
    <n v="6"/>
    <n v="0"/>
    <n v="0"/>
    <n v="30"/>
    <x v="1"/>
    <s v=""/>
    <s v=""/>
    <m/>
    <m/>
    <n v="6"/>
    <n v="0"/>
    <n v="0"/>
  </r>
  <r>
    <x v="1"/>
    <x v="47"/>
    <x v="50"/>
    <n v="10"/>
    <n v="7"/>
    <n v="0"/>
    <n v="0"/>
    <n v="30"/>
    <x v="1"/>
    <s v=""/>
    <s v=""/>
    <m/>
    <m/>
    <n v="7"/>
    <n v="0"/>
    <n v="0"/>
  </r>
  <r>
    <x v="1"/>
    <x v="48"/>
    <x v="51"/>
    <n v="10"/>
    <n v="8"/>
    <n v="0"/>
    <n v="0"/>
    <n v="30"/>
    <x v="1"/>
    <s v=""/>
    <s v=""/>
    <m/>
    <m/>
    <n v="8"/>
    <n v="0"/>
    <n v="0"/>
  </r>
  <r>
    <x v="1"/>
    <x v="42"/>
    <x v="45"/>
    <n v="40"/>
    <n v="3.5"/>
    <n v="0"/>
    <n v="0"/>
    <n v="30"/>
    <x v="1"/>
    <s v=""/>
    <s v=""/>
    <m/>
    <m/>
    <n v="3.5"/>
    <n v="0"/>
    <n v="0"/>
  </r>
  <r>
    <x v="1"/>
    <x v="43"/>
    <x v="46"/>
    <n v="40"/>
    <n v="2"/>
    <n v="0"/>
    <n v="0"/>
    <n v="30"/>
    <x v="1"/>
    <s v=""/>
    <s v=""/>
    <m/>
    <m/>
    <n v="2"/>
    <n v="0"/>
    <n v="0"/>
  </r>
  <r>
    <x v="1"/>
    <x v="44"/>
    <x v="47"/>
    <n v="25"/>
    <n v="3"/>
    <n v="0"/>
    <n v="0"/>
    <n v="30"/>
    <x v="1"/>
    <s v=""/>
    <s v=""/>
    <m/>
    <m/>
    <n v="3"/>
    <n v="0"/>
    <n v="0"/>
  </r>
  <r>
    <x v="1"/>
    <x v="45"/>
    <x v="48"/>
    <n v="30"/>
    <n v="4"/>
    <n v="0"/>
    <n v="0"/>
    <n v="30"/>
    <x v="1"/>
    <s v=""/>
    <s v=""/>
    <m/>
    <m/>
    <n v="4"/>
    <n v="0"/>
    <n v="0"/>
  </r>
  <r>
    <x v="1"/>
    <x v="46"/>
    <x v="49"/>
    <n v="10"/>
    <n v="6"/>
    <n v="0"/>
    <n v="0"/>
    <n v="30"/>
    <x v="1"/>
    <s v=""/>
    <s v=""/>
    <m/>
    <m/>
    <n v="6"/>
    <n v="0"/>
    <n v="0"/>
  </r>
  <r>
    <x v="1"/>
    <x v="48"/>
    <x v="51"/>
    <n v="10"/>
    <n v="8"/>
    <n v="0"/>
    <n v="0"/>
    <n v="30"/>
    <x v="1"/>
    <s v=""/>
    <s v=""/>
    <m/>
    <m/>
    <n v="8"/>
    <n v="0"/>
    <n v="0"/>
  </r>
  <r>
    <x v="1"/>
    <x v="51"/>
    <x v="54"/>
    <n v="5"/>
    <n v="13"/>
    <n v="0"/>
    <n v="0"/>
    <n v="30"/>
    <x v="1"/>
    <s v=""/>
    <s v=""/>
    <m/>
    <m/>
    <n v="13"/>
    <n v="0"/>
    <n v="0"/>
  </r>
  <r>
    <x v="1"/>
    <x v="52"/>
    <x v="55"/>
    <n v="10"/>
    <n v="5"/>
    <n v="0"/>
    <n v="0"/>
    <n v="30"/>
    <x v="1"/>
    <s v=""/>
    <s v=""/>
    <m/>
    <m/>
    <n v="5"/>
    <n v="0"/>
    <n v="0"/>
  </r>
  <r>
    <x v="1"/>
    <x v="42"/>
    <x v="45"/>
    <n v="10"/>
    <n v="3.5"/>
    <n v="0"/>
    <n v="0"/>
    <n v="30"/>
    <x v="1"/>
    <s v=""/>
    <s v=""/>
    <m/>
    <m/>
    <n v="3.5"/>
    <n v="0"/>
    <n v="0"/>
  </r>
  <r>
    <x v="1"/>
    <x v="43"/>
    <x v="46"/>
    <n v="5"/>
    <n v="2"/>
    <n v="0"/>
    <n v="0"/>
    <n v="30"/>
    <x v="1"/>
    <s v=""/>
    <s v=""/>
    <m/>
    <m/>
    <n v="2"/>
    <n v="0"/>
    <n v="0"/>
  </r>
  <r>
    <x v="1"/>
    <x v="44"/>
    <x v="47"/>
    <n v="5"/>
    <n v="3"/>
    <n v="0"/>
    <n v="0"/>
    <n v="30"/>
    <x v="1"/>
    <s v=""/>
    <s v=""/>
    <m/>
    <m/>
    <n v="3"/>
    <n v="0"/>
    <n v="0"/>
  </r>
  <r>
    <x v="1"/>
    <x v="45"/>
    <x v="48"/>
    <n v="5"/>
    <n v="4"/>
    <n v="0"/>
    <n v="0"/>
    <n v="30"/>
    <x v="1"/>
    <s v=""/>
    <s v=""/>
    <m/>
    <m/>
    <n v="4"/>
    <n v="0"/>
    <n v="0"/>
  </r>
  <r>
    <x v="1"/>
    <x v="46"/>
    <x v="49"/>
    <n v="5"/>
    <n v="6"/>
    <n v="0"/>
    <n v="0"/>
    <n v="30"/>
    <x v="1"/>
    <s v=""/>
    <s v=""/>
    <m/>
    <m/>
    <n v="6"/>
    <n v="0"/>
    <n v="0"/>
  </r>
  <r>
    <x v="1"/>
    <x v="48"/>
    <x v="51"/>
    <n v="5"/>
    <n v="8"/>
    <n v="0"/>
    <n v="0"/>
    <n v="30"/>
    <x v="1"/>
    <s v=""/>
    <s v=""/>
    <m/>
    <m/>
    <n v="8"/>
    <n v="0"/>
    <n v="0"/>
  </r>
  <r>
    <x v="1"/>
    <x v="42"/>
    <x v="45"/>
    <n v="4"/>
    <n v="3.5"/>
    <n v="0"/>
    <n v="0"/>
    <n v="30"/>
    <x v="1"/>
    <s v=""/>
    <s v=""/>
    <m/>
    <m/>
    <n v="3.5"/>
    <n v="0"/>
    <n v="0"/>
  </r>
  <r>
    <x v="1"/>
    <x v="45"/>
    <x v="48"/>
    <n v="2"/>
    <n v="4"/>
    <n v="0"/>
    <n v="0"/>
    <n v="30"/>
    <x v="1"/>
    <s v=""/>
    <s v=""/>
    <m/>
    <m/>
    <n v="4"/>
    <n v="0"/>
    <n v="0"/>
  </r>
  <r>
    <x v="1"/>
    <x v="46"/>
    <x v="49"/>
    <n v="2"/>
    <n v="6"/>
    <n v="0"/>
    <n v="0"/>
    <n v="30"/>
    <x v="1"/>
    <s v=""/>
    <s v=""/>
    <m/>
    <m/>
    <n v="6"/>
    <n v="0"/>
    <n v="0"/>
  </r>
  <r>
    <x v="1"/>
    <x v="52"/>
    <x v="55"/>
    <n v="1"/>
    <n v="5"/>
    <n v="0"/>
    <n v="0"/>
    <n v="30"/>
    <x v="1"/>
    <s v=""/>
    <s v=""/>
    <m/>
    <m/>
    <n v="5"/>
    <n v="0"/>
    <n v="0"/>
  </r>
  <r>
    <x v="1"/>
    <x v="55"/>
    <x v="67"/>
    <n v="5"/>
    <n v="23.34"/>
    <n v="0"/>
    <n v="0"/>
    <n v="0"/>
    <x v="1"/>
    <s v=""/>
    <s v=""/>
    <m/>
    <m/>
    <n v="23.34"/>
    <n v="0"/>
    <n v="0"/>
  </r>
  <r>
    <x v="1"/>
    <x v="56"/>
    <x v="68"/>
    <n v="5"/>
    <n v="23.34"/>
    <n v="0"/>
    <n v="0"/>
    <n v="0"/>
    <x v="1"/>
    <s v=""/>
    <s v=""/>
    <m/>
    <m/>
    <n v="23.34"/>
    <n v="0"/>
    <n v="0"/>
  </r>
  <r>
    <x v="1"/>
    <x v="57"/>
    <x v="69"/>
    <n v="2"/>
    <n v="92.7"/>
    <n v="0"/>
    <n v="0"/>
    <n v="0"/>
    <x v="1"/>
    <s v=""/>
    <s v=""/>
    <m/>
    <m/>
    <n v="92.7"/>
    <n v="0"/>
    <n v="0"/>
  </r>
  <r>
    <x v="1"/>
    <x v="91"/>
    <x v="109"/>
    <n v="2"/>
    <n v="92.7"/>
    <n v="0"/>
    <n v="0"/>
    <n v="0"/>
    <x v="1"/>
    <s v=""/>
    <s v=""/>
    <m/>
    <m/>
    <n v="92.7"/>
    <n v="0"/>
    <n v="0"/>
  </r>
  <r>
    <x v="1"/>
    <x v="98"/>
    <x v="116"/>
    <n v="10"/>
    <n v="10.5"/>
    <n v="0"/>
    <n v="0"/>
    <n v="30"/>
    <x v="1"/>
    <s v=""/>
    <s v=""/>
    <m/>
    <m/>
    <n v="10.5"/>
    <n v="0"/>
    <n v="0"/>
  </r>
  <r>
    <x v="1"/>
    <x v="94"/>
    <x v="112"/>
    <n v="3"/>
    <n v="40"/>
    <n v="0"/>
    <n v="0"/>
    <n v="30"/>
    <x v="1"/>
    <s v=""/>
    <s v=""/>
    <m/>
    <m/>
    <n v="40"/>
    <n v="0"/>
    <n v="0"/>
  </r>
  <r>
    <x v="1"/>
    <x v="95"/>
    <x v="113"/>
    <n v="12"/>
    <n v="60"/>
    <n v="0"/>
    <n v="0"/>
    <n v="30"/>
    <x v="1"/>
    <s v=""/>
    <s v=""/>
    <m/>
    <m/>
    <n v="60"/>
    <n v="0"/>
    <n v="0"/>
  </r>
  <r>
    <x v="1"/>
    <x v="42"/>
    <x v="45"/>
    <n v="20"/>
    <n v="3.5"/>
    <n v="0"/>
    <n v="0"/>
    <n v="30"/>
    <x v="1"/>
    <s v=""/>
    <s v=""/>
    <m/>
    <m/>
    <n v="3.5"/>
    <n v="0"/>
    <n v="0"/>
  </r>
  <r>
    <x v="1"/>
    <x v="149"/>
    <x v="179"/>
    <n v="70"/>
    <n v="5"/>
    <n v="0"/>
    <n v="0"/>
    <n v="30"/>
    <x v="1"/>
    <s v=""/>
    <s v=""/>
    <m/>
    <m/>
    <n v="5"/>
    <n v="0"/>
    <n v="0"/>
  </r>
  <r>
    <x v="1"/>
    <x v="43"/>
    <x v="46"/>
    <n v="15"/>
    <n v="2"/>
    <n v="0"/>
    <n v="0"/>
    <n v="30"/>
    <x v="1"/>
    <s v=""/>
    <s v=""/>
    <m/>
    <m/>
    <n v="2"/>
    <n v="0"/>
    <n v="0"/>
  </r>
  <r>
    <x v="1"/>
    <x v="44"/>
    <x v="47"/>
    <n v="90"/>
    <n v="3"/>
    <n v="0"/>
    <n v="0"/>
    <n v="30"/>
    <x v="1"/>
    <s v=""/>
    <s v=""/>
    <m/>
    <m/>
    <n v="3"/>
    <n v="0"/>
    <n v="0"/>
  </r>
  <r>
    <x v="1"/>
    <x v="45"/>
    <x v="48"/>
    <n v="30"/>
    <n v="4"/>
    <n v="0"/>
    <n v="0"/>
    <n v="30"/>
    <x v="1"/>
    <s v=""/>
    <s v=""/>
    <m/>
    <m/>
    <n v="4"/>
    <n v="0"/>
    <n v="0"/>
  </r>
  <r>
    <x v="1"/>
    <x v="46"/>
    <x v="49"/>
    <n v="60"/>
    <n v="6"/>
    <n v="0"/>
    <n v="0"/>
    <n v="30"/>
    <x v="1"/>
    <s v=""/>
    <s v=""/>
    <m/>
    <m/>
    <n v="6"/>
    <n v="0"/>
    <n v="0"/>
  </r>
  <r>
    <x v="1"/>
    <x v="132"/>
    <x v="152"/>
    <n v="6"/>
    <n v="5"/>
    <n v="0"/>
    <n v="0"/>
    <n v="30"/>
    <x v="1"/>
    <s v=""/>
    <s v=""/>
    <m/>
    <m/>
    <n v="5"/>
    <n v="0"/>
    <n v="0"/>
  </r>
  <r>
    <x v="1"/>
    <x v="49"/>
    <x v="52"/>
    <n v="6"/>
    <n v="9"/>
    <n v="0"/>
    <n v="0"/>
    <n v="30"/>
    <x v="1"/>
    <s v=""/>
    <s v=""/>
    <m/>
    <m/>
    <n v="9"/>
    <n v="0"/>
    <n v="0"/>
  </r>
  <r>
    <x v="1"/>
    <x v="50"/>
    <x v="53"/>
    <n v="6"/>
    <n v="11"/>
    <n v="0"/>
    <n v="0"/>
    <n v="30"/>
    <x v="1"/>
    <s v=""/>
    <s v=""/>
    <m/>
    <m/>
    <n v="11"/>
    <n v="0"/>
    <n v="0"/>
  </r>
  <r>
    <x v="1"/>
    <x v="51"/>
    <x v="54"/>
    <n v="6"/>
    <n v="13"/>
    <n v="0"/>
    <n v="0"/>
    <n v="30"/>
    <x v="1"/>
    <s v=""/>
    <s v=""/>
    <m/>
    <m/>
    <n v="13"/>
    <n v="0"/>
    <n v="0"/>
  </r>
  <r>
    <x v="1"/>
    <x v="52"/>
    <x v="55"/>
    <n v="20"/>
    <n v="5"/>
    <n v="0"/>
    <n v="0"/>
    <n v="30"/>
    <x v="1"/>
    <s v=""/>
    <s v=""/>
    <m/>
    <m/>
    <n v="5"/>
    <n v="0"/>
    <n v="0"/>
  </r>
  <r>
    <x v="1"/>
    <x v="34"/>
    <x v="37"/>
    <n v="10"/>
    <n v="88.57"/>
    <n v="0"/>
    <n v="0"/>
    <n v="30"/>
    <x v="1"/>
    <s v=""/>
    <s v=""/>
    <m/>
    <m/>
    <n v="88.57"/>
    <n v="0"/>
    <n v="0"/>
  </r>
  <r>
    <x v="1"/>
    <x v="151"/>
    <x v="104"/>
    <n v="10"/>
    <n v="30.77"/>
    <n v="0"/>
    <n v="0"/>
    <n v="30"/>
    <x v="1"/>
    <s v=""/>
    <s v=""/>
    <m/>
    <m/>
    <n v="30.77"/>
    <n v="0"/>
    <n v="0"/>
  </r>
  <r>
    <x v="1"/>
    <x v="42"/>
    <x v="45"/>
    <n v="20"/>
    <n v="3.5"/>
    <n v="0"/>
    <n v="0"/>
    <n v="30"/>
    <x v="1"/>
    <s v=""/>
    <s v=""/>
    <m/>
    <m/>
    <n v="3.5"/>
    <n v="0"/>
    <n v="0"/>
  </r>
  <r>
    <x v="1"/>
    <x v="43"/>
    <x v="46"/>
    <n v="10"/>
    <n v="2"/>
    <n v="0"/>
    <n v="0"/>
    <n v="30"/>
    <x v="1"/>
    <s v=""/>
    <s v=""/>
    <m/>
    <m/>
    <n v="2"/>
    <n v="0"/>
    <n v="0"/>
  </r>
  <r>
    <x v="1"/>
    <x v="44"/>
    <x v="47"/>
    <n v="20"/>
    <n v="3"/>
    <n v="0"/>
    <n v="0"/>
    <n v="30"/>
    <x v="1"/>
    <s v=""/>
    <s v=""/>
    <m/>
    <m/>
    <n v="3"/>
    <n v="0"/>
    <n v="0"/>
  </r>
  <r>
    <x v="1"/>
    <x v="45"/>
    <x v="48"/>
    <n v="20"/>
    <n v="4"/>
    <n v="0"/>
    <n v="0"/>
    <n v="30"/>
    <x v="1"/>
    <s v=""/>
    <s v=""/>
    <m/>
    <m/>
    <n v="4"/>
    <n v="0"/>
    <n v="0"/>
  </r>
  <r>
    <x v="1"/>
    <x v="46"/>
    <x v="49"/>
    <n v="15"/>
    <n v="6"/>
    <n v="0"/>
    <n v="0"/>
    <n v="30"/>
    <x v="1"/>
    <s v=""/>
    <s v=""/>
    <m/>
    <m/>
    <n v="6"/>
    <n v="0"/>
    <n v="0"/>
  </r>
  <r>
    <x v="1"/>
    <x v="48"/>
    <x v="51"/>
    <n v="10"/>
    <n v="8"/>
    <n v="0"/>
    <n v="0"/>
    <n v="30"/>
    <x v="1"/>
    <s v=""/>
    <s v=""/>
    <m/>
    <m/>
    <n v="8"/>
    <n v="0"/>
    <n v="0"/>
  </r>
  <r>
    <x v="1"/>
    <x v="42"/>
    <x v="45"/>
    <n v="25"/>
    <n v="3.5"/>
    <n v="0"/>
    <n v="0"/>
    <n v="30"/>
    <x v="1"/>
    <s v=""/>
    <s v=""/>
    <m/>
    <m/>
    <n v="3.5"/>
    <n v="0"/>
    <n v="0"/>
  </r>
  <r>
    <x v="1"/>
    <x v="43"/>
    <x v="46"/>
    <n v="25"/>
    <n v="2"/>
    <n v="0"/>
    <n v="0"/>
    <n v="30"/>
    <x v="1"/>
    <s v=""/>
    <s v=""/>
    <m/>
    <m/>
    <n v="2"/>
    <n v="0"/>
    <n v="0"/>
  </r>
  <r>
    <x v="1"/>
    <x v="44"/>
    <x v="47"/>
    <n v="30"/>
    <n v="3"/>
    <n v="0"/>
    <n v="0"/>
    <n v="30"/>
    <x v="1"/>
    <s v=""/>
    <s v=""/>
    <m/>
    <m/>
    <n v="3"/>
    <n v="0"/>
    <n v="0"/>
  </r>
  <r>
    <x v="1"/>
    <x v="45"/>
    <x v="48"/>
    <n v="40"/>
    <n v="4"/>
    <n v="0"/>
    <n v="0"/>
    <n v="30"/>
    <x v="1"/>
    <s v=""/>
    <s v=""/>
    <m/>
    <m/>
    <n v="4"/>
    <n v="0"/>
    <n v="0"/>
  </r>
  <r>
    <x v="1"/>
    <x v="46"/>
    <x v="49"/>
    <n v="30"/>
    <n v="6"/>
    <n v="0"/>
    <n v="0"/>
    <n v="30"/>
    <x v="1"/>
    <s v=""/>
    <s v=""/>
    <m/>
    <m/>
    <n v="6"/>
    <n v="0"/>
    <n v="0"/>
  </r>
  <r>
    <x v="1"/>
    <x v="99"/>
    <x v="117"/>
    <n v="20"/>
    <n v="5"/>
    <n v="0"/>
    <n v="0"/>
    <n v="30"/>
    <x v="1"/>
    <s v=""/>
    <s v=""/>
    <m/>
    <m/>
    <n v="5"/>
    <n v="0"/>
    <n v="0"/>
  </r>
  <r>
    <x v="1"/>
    <x v="48"/>
    <x v="51"/>
    <n v="20"/>
    <n v="8"/>
    <n v="0"/>
    <n v="0"/>
    <n v="30"/>
    <x v="1"/>
    <s v=""/>
    <s v=""/>
    <m/>
    <m/>
    <n v="8"/>
    <n v="0"/>
    <n v="0"/>
  </r>
  <r>
    <x v="1"/>
    <x v="152"/>
    <x v="164"/>
    <n v="5"/>
    <n v="22.71"/>
    <n v="0"/>
    <n v="0"/>
    <n v="30"/>
    <x v="1"/>
    <s v=""/>
    <s v=""/>
    <m/>
    <m/>
    <n v="22.71"/>
    <n v="0"/>
    <n v="0"/>
  </r>
  <r>
    <x v="1"/>
    <x v="133"/>
    <x v="154"/>
    <n v="5"/>
    <n v="56.65"/>
    <n v="0"/>
    <n v="0"/>
    <n v="25"/>
    <x v="1"/>
    <s v=""/>
    <s v=""/>
    <m/>
    <m/>
    <n v="56.65"/>
    <n v="0"/>
    <n v="0"/>
  </r>
  <r>
    <x v="1"/>
    <x v="42"/>
    <x v="45"/>
    <n v="30"/>
    <n v="3.5"/>
    <n v="0"/>
    <n v="0"/>
    <n v="30"/>
    <x v="1"/>
    <s v=""/>
    <s v=""/>
    <m/>
    <m/>
    <n v="3.5"/>
    <n v="0"/>
    <n v="0"/>
  </r>
  <r>
    <x v="1"/>
    <x v="43"/>
    <x v="46"/>
    <n v="25"/>
    <n v="2"/>
    <n v="0"/>
    <n v="0"/>
    <n v="30"/>
    <x v="1"/>
    <s v=""/>
    <s v=""/>
    <m/>
    <m/>
    <n v="2"/>
    <n v="0"/>
    <n v="0"/>
  </r>
  <r>
    <x v="1"/>
    <x v="44"/>
    <x v="47"/>
    <n v="25"/>
    <n v="3"/>
    <n v="0"/>
    <n v="0"/>
    <n v="30"/>
    <x v="1"/>
    <s v=""/>
    <s v=""/>
    <m/>
    <m/>
    <n v="3"/>
    <n v="0"/>
    <n v="0"/>
  </r>
  <r>
    <x v="1"/>
    <x v="45"/>
    <x v="48"/>
    <n v="25"/>
    <n v="4"/>
    <n v="0"/>
    <n v="0"/>
    <n v="30"/>
    <x v="1"/>
    <s v=""/>
    <s v=""/>
    <m/>
    <m/>
    <n v="4"/>
    <n v="0"/>
    <n v="0"/>
  </r>
  <r>
    <x v="1"/>
    <x v="46"/>
    <x v="49"/>
    <n v="10"/>
    <n v="6"/>
    <n v="0"/>
    <n v="0"/>
    <n v="30"/>
    <x v="1"/>
    <s v=""/>
    <s v=""/>
    <m/>
    <m/>
    <n v="6"/>
    <n v="0"/>
    <n v="0"/>
  </r>
  <r>
    <x v="1"/>
    <x v="47"/>
    <x v="50"/>
    <n v="5"/>
    <n v="7"/>
    <n v="0"/>
    <n v="0"/>
    <n v="30"/>
    <x v="1"/>
    <s v=""/>
    <s v=""/>
    <m/>
    <m/>
    <n v="7"/>
    <n v="0"/>
    <n v="0"/>
  </r>
  <r>
    <x v="1"/>
    <x v="48"/>
    <x v="51"/>
    <n v="5"/>
    <n v="8"/>
    <n v="0"/>
    <n v="0"/>
    <n v="30"/>
    <x v="1"/>
    <s v=""/>
    <s v=""/>
    <m/>
    <m/>
    <n v="8"/>
    <n v="0"/>
    <n v="0"/>
  </r>
  <r>
    <x v="1"/>
    <x v="45"/>
    <x v="48"/>
    <n v="5"/>
    <n v="4"/>
    <n v="0"/>
    <n v="0"/>
    <n v="30"/>
    <x v="1"/>
    <s v=""/>
    <s v=""/>
    <m/>
    <m/>
    <n v="4"/>
    <n v="0"/>
    <n v="0"/>
  </r>
  <r>
    <x v="1"/>
    <x v="46"/>
    <x v="49"/>
    <n v="10"/>
    <n v="6"/>
    <n v="0"/>
    <n v="0"/>
    <n v="30"/>
    <x v="1"/>
    <s v=""/>
    <s v=""/>
    <m/>
    <m/>
    <n v="6"/>
    <n v="0"/>
    <n v="0"/>
  </r>
  <r>
    <x v="1"/>
    <x v="99"/>
    <x v="117"/>
    <n v="10"/>
    <n v="5"/>
    <n v="0"/>
    <n v="0"/>
    <n v="30"/>
    <x v="1"/>
    <s v=""/>
    <s v=""/>
    <m/>
    <m/>
    <n v="5"/>
    <n v="0"/>
    <n v="0"/>
  </r>
  <r>
    <x v="1"/>
    <x v="52"/>
    <x v="55"/>
    <n v="1"/>
    <n v="5"/>
    <n v="0"/>
    <n v="0"/>
    <n v="30"/>
    <x v="1"/>
    <s v=""/>
    <s v=""/>
    <m/>
    <m/>
    <n v="5"/>
    <n v="0"/>
    <n v="0"/>
  </r>
  <r>
    <x v="1"/>
    <x v="48"/>
    <x v="51"/>
    <n v="10"/>
    <n v="8"/>
    <n v="0"/>
    <n v="0"/>
    <n v="30"/>
    <x v="1"/>
    <s v=""/>
    <s v=""/>
    <m/>
    <m/>
    <n v="8"/>
    <n v="0"/>
    <n v="0"/>
  </r>
  <r>
    <x v="1"/>
    <x v="52"/>
    <x v="55"/>
    <n v="5"/>
    <n v="5"/>
    <n v="0"/>
    <n v="0"/>
    <n v="30"/>
    <x v="1"/>
    <s v=""/>
    <s v=""/>
    <m/>
    <m/>
    <n v="5"/>
    <n v="0"/>
    <n v="0"/>
  </r>
  <r>
    <x v="1"/>
    <x v="41"/>
    <x v="44"/>
    <n v="25"/>
    <n v="26.83"/>
    <n v="0"/>
    <n v="0"/>
    <n v="30"/>
    <x v="1"/>
    <s v=""/>
    <s v=""/>
    <m/>
    <m/>
    <n v="26.83"/>
    <n v="0"/>
    <n v="0"/>
  </r>
  <r>
    <x v="1"/>
    <x v="72"/>
    <x v="84"/>
    <n v="10"/>
    <n v="62.46"/>
    <n v="0"/>
    <n v="0"/>
    <n v="30"/>
    <x v="1"/>
    <s v=""/>
    <s v=""/>
    <m/>
    <m/>
    <n v="62.46"/>
    <n v="0"/>
    <n v="0"/>
  </r>
  <r>
    <x v="1"/>
    <x v="153"/>
    <x v="181"/>
    <n v="2"/>
    <n v="82.4"/>
    <n v="0"/>
    <n v="0"/>
    <n v="30"/>
    <x v="1"/>
    <s v=""/>
    <s v=""/>
    <m/>
    <m/>
    <n v="82.4"/>
    <n v="0"/>
    <n v="0"/>
  </r>
  <r>
    <x v="1"/>
    <x v="69"/>
    <x v="81"/>
    <n v="2"/>
    <n v="120"/>
    <n v="0"/>
    <n v="0"/>
    <n v="30"/>
    <x v="1"/>
    <s v=""/>
    <s v=""/>
    <m/>
    <m/>
    <n v="120"/>
    <n v="0"/>
    <n v="0"/>
  </r>
  <r>
    <x v="1"/>
    <x v="166"/>
    <x v="206"/>
    <n v="2"/>
    <n v="210.89"/>
    <n v="0"/>
    <n v="0"/>
    <n v="30"/>
    <x v="1"/>
    <s v=""/>
    <s v=""/>
    <m/>
    <m/>
    <n v="210.89"/>
    <n v="0"/>
    <n v="0"/>
  </r>
  <r>
    <x v="1"/>
    <x v="82"/>
    <x v="96"/>
    <n v="1"/>
    <n v="458.35"/>
    <n v="458.35"/>
    <n v="366.68"/>
    <n v="20"/>
    <x v="0"/>
    <n v="458.35"/>
    <s v="Prijs gelijk"/>
    <m/>
    <s v="Artikelprijs"/>
    <n v="458.35"/>
    <n v="458.35"/>
    <n v="366.68"/>
  </r>
  <r>
    <x v="1"/>
    <x v="32"/>
    <x v="35"/>
    <n v="1"/>
    <n v="602.54999999999995"/>
    <n v="602.54999999999995"/>
    <n v="482.04"/>
    <n v="20"/>
    <x v="0"/>
    <n v="585"/>
    <s v="Prijs wijkt af"/>
    <m/>
    <s v="Artikelprijs"/>
    <n v="585"/>
    <n v="585"/>
    <n v="468"/>
  </r>
  <r>
    <x v="1"/>
    <x v="82"/>
    <x v="96"/>
    <n v="1"/>
    <n v="458.35"/>
    <n v="458.35"/>
    <n v="366.68"/>
    <n v="20"/>
    <x v="0"/>
    <n v="458.35"/>
    <s v="Prijs gelijk"/>
    <m/>
    <s v="Artikelprijs"/>
    <n v="458.35"/>
    <n v="458.35"/>
    <n v="366.68"/>
  </r>
  <r>
    <x v="1"/>
    <x v="16"/>
    <x v="19"/>
    <n v="1"/>
    <n v="200.85"/>
    <n v="200.85"/>
    <n v="140.59"/>
    <n v="30"/>
    <x v="2"/>
    <n v="195"/>
    <s v="Prijs wijkt af"/>
    <m/>
    <s v="Artikelprijs"/>
    <n v="195"/>
    <n v="195"/>
    <n v="136.5"/>
  </r>
  <r>
    <x v="1"/>
    <x v="82"/>
    <x v="96"/>
    <n v="1"/>
    <n v="458.35"/>
    <n v="458.35"/>
    <n v="366.68"/>
    <n v="20"/>
    <x v="0"/>
    <n v="458.35"/>
    <s v="Prijs gelijk"/>
    <m/>
    <s v="Artikelprijs"/>
    <n v="458.35"/>
    <n v="458.35"/>
    <n v="366.68"/>
  </r>
  <r>
    <x v="1"/>
    <x v="167"/>
    <x v="207"/>
    <n v="1"/>
    <n v="77.25"/>
    <n v="77.25"/>
    <n v="57.94"/>
    <n v="25"/>
    <x v="1"/>
    <s v=""/>
    <s v=""/>
    <m/>
    <m/>
    <n v="77.25"/>
    <n v="77.25"/>
    <n v="57.94"/>
  </r>
  <r>
    <x v="1"/>
    <x v="27"/>
    <x v="30"/>
    <n v="3"/>
    <n v="103.75"/>
    <n v="311.25"/>
    <n v="249"/>
    <n v="20"/>
    <x v="0"/>
    <n v="106.8625"/>
    <s v="Prijs wijkt af"/>
    <m/>
    <s v="Artikelprijs"/>
    <n v="106.8625"/>
    <n v="320.58749999999998"/>
    <n v="256.47000000000003"/>
  </r>
  <r>
    <x v="1"/>
    <x v="36"/>
    <x v="39"/>
    <n v="3"/>
    <n v="39.65"/>
    <n v="118.95"/>
    <n v="89.21"/>
    <n v="25"/>
    <x v="1"/>
    <s v=""/>
    <s v=""/>
    <m/>
    <m/>
    <n v="39.65"/>
    <n v="118.95"/>
    <n v="89.21"/>
  </r>
  <r>
    <x v="1"/>
    <x v="17"/>
    <x v="20"/>
    <n v="6"/>
    <n v="115"/>
    <n v="690"/>
    <n v="517.5"/>
    <n v="25"/>
    <x v="1"/>
    <s v=""/>
    <s v=""/>
    <m/>
    <m/>
    <n v="115"/>
    <n v="690"/>
    <n v="517.5"/>
  </r>
  <r>
    <x v="1"/>
    <x v="27"/>
    <x v="30"/>
    <n v="3"/>
    <n v="103.75"/>
    <n v="311.25"/>
    <n v="249"/>
    <n v="20"/>
    <x v="0"/>
    <n v="106.8625"/>
    <s v="Prijs wijkt af"/>
    <m/>
    <s v="Artikelprijs"/>
    <n v="106.8625"/>
    <n v="320.58749999999998"/>
    <n v="256.47000000000003"/>
  </r>
  <r>
    <x v="1"/>
    <x v="36"/>
    <x v="39"/>
    <n v="3"/>
    <n v="39.65"/>
    <n v="118.95"/>
    <n v="89.21"/>
    <n v="25"/>
    <x v="1"/>
    <s v=""/>
    <s v=""/>
    <m/>
    <m/>
    <n v="39.65"/>
    <n v="118.95"/>
    <n v="89.21"/>
  </r>
  <r>
    <x v="1"/>
    <x v="103"/>
    <x v="121"/>
    <n v="6"/>
    <n v="89.61"/>
    <n v="537.66"/>
    <n v="376.36"/>
    <n v="30"/>
    <x v="1"/>
    <s v=""/>
    <s v=""/>
    <m/>
    <m/>
    <n v="89.61"/>
    <n v="537.66"/>
    <n v="376.36"/>
  </r>
  <r>
    <x v="1"/>
    <x v="1"/>
    <x v="1"/>
    <n v="6"/>
    <n v="113.3"/>
    <n v="0"/>
    <n v="0"/>
    <n v="30"/>
    <x v="1"/>
    <s v=""/>
    <s v=""/>
    <m/>
    <m/>
    <n v="113.3"/>
    <n v="0"/>
    <n v="0"/>
  </r>
  <r>
    <x v="1"/>
    <x v="168"/>
    <x v="21"/>
    <n v="6"/>
    <n v="89.25"/>
    <n v="0"/>
    <n v="0"/>
    <n v="30"/>
    <x v="1"/>
    <s v=""/>
    <s v=""/>
    <m/>
    <m/>
    <n v="89.25"/>
    <n v="0"/>
    <n v="0"/>
  </r>
  <r>
    <x v="1"/>
    <x v="105"/>
    <x v="122"/>
    <n v="9"/>
    <n v="59.74"/>
    <n v="537.66"/>
    <n v="376.36"/>
    <n v="30"/>
    <x v="1"/>
    <s v=""/>
    <s v=""/>
    <m/>
    <m/>
    <n v="59.74"/>
    <n v="537.66"/>
    <n v="376.36"/>
  </r>
  <r>
    <x v="1"/>
    <x v="2"/>
    <x v="2"/>
    <n v="9"/>
    <n v="88.07"/>
    <n v="0"/>
    <n v="0"/>
    <n v="30"/>
    <x v="1"/>
    <s v=""/>
    <s v=""/>
    <m/>
    <m/>
    <n v="88.07"/>
    <n v="0"/>
    <n v="0"/>
  </r>
  <r>
    <x v="1"/>
    <x v="169"/>
    <x v="208"/>
    <n v="9"/>
    <n v="59.49"/>
    <n v="0"/>
    <n v="0"/>
    <n v="30"/>
    <x v="1"/>
    <s v=""/>
    <s v=""/>
    <m/>
    <m/>
    <n v="59.49"/>
    <n v="0"/>
    <n v="0"/>
  </r>
  <r>
    <x v="1"/>
    <x v="158"/>
    <x v="190"/>
    <n v="6"/>
    <n v="93.45"/>
    <n v="560.70000000000005"/>
    <n v="392.49"/>
    <n v="30"/>
    <x v="1"/>
    <s v=""/>
    <s v=""/>
    <m/>
    <m/>
    <n v="93.45"/>
    <n v="560.70000000000005"/>
    <n v="392.49"/>
  </r>
  <r>
    <x v="1"/>
    <x v="17"/>
    <x v="20"/>
    <n v="10"/>
    <n v="115"/>
    <n v="1150"/>
    <n v="862.5"/>
    <n v="25"/>
    <x v="1"/>
    <s v=""/>
    <s v=""/>
    <m/>
    <m/>
    <n v="115"/>
    <n v="1150"/>
    <n v="862.5"/>
  </r>
  <r>
    <x v="1"/>
    <x v="17"/>
    <x v="20"/>
    <n v="5"/>
    <n v="115"/>
    <n v="0"/>
    <n v="0"/>
    <n v="25"/>
    <x v="1"/>
    <s v=""/>
    <s v=""/>
    <m/>
    <m/>
    <n v="115"/>
    <n v="0"/>
    <n v="0"/>
  </r>
  <r>
    <x v="1"/>
    <x v="27"/>
    <x v="30"/>
    <n v="1"/>
    <n v="103.75"/>
    <n v="103.75"/>
    <n v="83"/>
    <n v="20"/>
    <x v="0"/>
    <n v="106.8625"/>
    <s v="Prijs wijkt af"/>
    <m/>
    <s v="Artikelprijs"/>
    <n v="106.8625"/>
    <n v="106.8625"/>
    <n v="85.49"/>
  </r>
  <r>
    <x v="1"/>
    <x v="36"/>
    <x v="39"/>
    <n v="1"/>
    <n v="39.65"/>
    <n v="39.65"/>
    <n v="29.74"/>
    <n v="25"/>
    <x v="1"/>
    <s v=""/>
    <s v=""/>
    <m/>
    <m/>
    <n v="39.65"/>
    <n v="39.65"/>
    <n v="29.74"/>
  </r>
  <r>
    <x v="1"/>
    <x v="103"/>
    <x v="121"/>
    <n v="8"/>
    <n v="89.61"/>
    <n v="716.88"/>
    <n v="501.82"/>
    <n v="30"/>
    <x v="1"/>
    <s v=""/>
    <s v=""/>
    <m/>
    <m/>
    <n v="89.61"/>
    <n v="716.88"/>
    <n v="501.82"/>
  </r>
  <r>
    <x v="1"/>
    <x v="1"/>
    <x v="1"/>
    <n v="8"/>
    <n v="113.3"/>
    <n v="0"/>
    <n v="0"/>
    <n v="30"/>
    <x v="1"/>
    <s v=""/>
    <s v=""/>
    <m/>
    <m/>
    <n v="113.3"/>
    <n v="0"/>
    <n v="0"/>
  </r>
  <r>
    <x v="1"/>
    <x v="168"/>
    <x v="21"/>
    <n v="8"/>
    <n v="89.25"/>
    <n v="0"/>
    <n v="0"/>
    <n v="30"/>
    <x v="1"/>
    <s v=""/>
    <s v=""/>
    <m/>
    <m/>
    <n v="89.25"/>
    <n v="0"/>
    <n v="0"/>
  </r>
  <r>
    <x v="1"/>
    <x v="115"/>
    <x v="129"/>
    <n v="1"/>
    <n v="29.87"/>
    <n v="29.87"/>
    <n v="20.91"/>
    <n v="30"/>
    <x v="1"/>
    <s v=""/>
    <s v=""/>
    <m/>
    <m/>
    <n v="29.87"/>
    <n v="29.87"/>
    <n v="20.91"/>
  </r>
  <r>
    <x v="1"/>
    <x v="10"/>
    <x v="11"/>
    <n v="1"/>
    <n v="52.79"/>
    <n v="0"/>
    <n v="0"/>
    <n v="30"/>
    <x v="1"/>
    <s v=""/>
    <s v=""/>
    <m/>
    <m/>
    <n v="52.79"/>
    <n v="0"/>
    <n v="0"/>
  </r>
  <r>
    <x v="1"/>
    <x v="170"/>
    <x v="13"/>
    <n v="1"/>
    <n v="29.75"/>
    <n v="0"/>
    <n v="0"/>
    <n v="30"/>
    <x v="1"/>
    <s v=""/>
    <s v=""/>
    <m/>
    <m/>
    <n v="29.75"/>
    <n v="0"/>
    <n v="0"/>
  </r>
  <r>
    <x v="1"/>
    <x v="81"/>
    <x v="95"/>
    <n v="4"/>
    <n v="236.9"/>
    <n v="947.6"/>
    <n v="663.32"/>
    <n v="30"/>
    <x v="2"/>
    <n v="230"/>
    <s v="Prijs wijkt af"/>
    <m/>
    <s v="Artikelprijs"/>
    <n v="230"/>
    <n v="920"/>
    <n v="644"/>
  </r>
  <r>
    <x v="1"/>
    <x v="83"/>
    <x v="97"/>
    <n v="2"/>
    <n v="144.19999999999999"/>
    <n v="288.39999999999998"/>
    <n v="201.88"/>
    <n v="30"/>
    <x v="2"/>
    <n v="140"/>
    <s v="Prijs wijkt af"/>
    <m/>
    <s v="Artikelprijs"/>
    <n v="140"/>
    <n v="280"/>
    <n v="196"/>
  </r>
  <r>
    <x v="1"/>
    <x v="17"/>
    <x v="20"/>
    <n v="10"/>
    <n v="115"/>
    <n v="1150"/>
    <n v="862.5"/>
    <n v="25"/>
    <x v="1"/>
    <s v=""/>
    <s v=""/>
    <m/>
    <m/>
    <n v="115"/>
    <n v="1150"/>
    <n v="862.5"/>
  </r>
  <r>
    <x v="1"/>
    <x v="27"/>
    <x v="30"/>
    <n v="1"/>
    <n v="103.75"/>
    <n v="103.75"/>
    <n v="83"/>
    <n v="20"/>
    <x v="0"/>
    <n v="106.8625"/>
    <s v="Prijs wijkt af"/>
    <m/>
    <s v="Artikelprijs"/>
    <n v="106.8625"/>
    <n v="106.8625"/>
    <n v="85.49"/>
  </r>
  <r>
    <x v="1"/>
    <x v="36"/>
    <x v="39"/>
    <n v="1"/>
    <n v="39.65"/>
    <n v="39.65"/>
    <n v="29.74"/>
    <n v="25"/>
    <x v="1"/>
    <s v=""/>
    <s v=""/>
    <m/>
    <m/>
    <n v="39.65"/>
    <n v="39.65"/>
    <n v="29.74"/>
  </r>
  <r>
    <x v="1"/>
    <x v="33"/>
    <x v="36"/>
    <n v="12"/>
    <n v="32.96"/>
    <n v="395.52"/>
    <n v="296.64"/>
    <n v="25"/>
    <x v="1"/>
    <s v=""/>
    <s v=""/>
    <m/>
    <m/>
    <n v="32.96"/>
    <n v="395.52"/>
    <n v="296.64"/>
  </r>
  <r>
    <x v="1"/>
    <x v="27"/>
    <x v="30"/>
    <n v="1"/>
    <n v="103.75"/>
    <n v="103.75"/>
    <n v="83"/>
    <n v="20"/>
    <x v="0"/>
    <n v="106.8625"/>
    <s v="Prijs wijkt af"/>
    <m/>
    <s v="Artikelprijs"/>
    <n v="106.8625"/>
    <n v="106.8625"/>
    <n v="85.49"/>
  </r>
  <r>
    <x v="1"/>
    <x v="41"/>
    <x v="44"/>
    <n v="10"/>
    <n v="26.83"/>
    <n v="0"/>
    <n v="0"/>
    <n v="25"/>
    <x v="1"/>
    <s v=""/>
    <s v=""/>
    <m/>
    <m/>
    <n v="26.83"/>
    <n v="0"/>
    <n v="0"/>
  </r>
  <r>
    <x v="1"/>
    <x v="42"/>
    <x v="45"/>
    <n v="20"/>
    <n v="3.5"/>
    <n v="0"/>
    <n v="0"/>
    <n v="25"/>
    <x v="1"/>
    <s v=""/>
    <s v=""/>
    <m/>
    <m/>
    <n v="3.5"/>
    <n v="0"/>
    <n v="0"/>
  </r>
  <r>
    <x v="1"/>
    <x v="44"/>
    <x v="47"/>
    <n v="15"/>
    <n v="3"/>
    <n v="0"/>
    <n v="0"/>
    <n v="25"/>
    <x v="1"/>
    <s v=""/>
    <s v=""/>
    <m/>
    <m/>
    <n v="3"/>
    <n v="0"/>
    <n v="0"/>
  </r>
  <r>
    <x v="1"/>
    <x v="45"/>
    <x v="48"/>
    <n v="15"/>
    <n v="4"/>
    <n v="0"/>
    <n v="0"/>
    <n v="25"/>
    <x v="1"/>
    <s v=""/>
    <s v=""/>
    <m/>
    <m/>
    <n v="4"/>
    <n v="0"/>
    <n v="0"/>
  </r>
  <r>
    <x v="1"/>
    <x v="46"/>
    <x v="49"/>
    <n v="15"/>
    <n v="6"/>
    <n v="0"/>
    <n v="0"/>
    <n v="25"/>
    <x v="1"/>
    <s v=""/>
    <s v=""/>
    <m/>
    <m/>
    <n v="6"/>
    <n v="0"/>
    <n v="0"/>
  </r>
  <r>
    <x v="1"/>
    <x v="47"/>
    <x v="50"/>
    <n v="10"/>
    <n v="7"/>
    <n v="0"/>
    <n v="0"/>
    <n v="25"/>
    <x v="1"/>
    <s v=""/>
    <s v=""/>
    <m/>
    <m/>
    <n v="7"/>
    <n v="0"/>
    <n v="0"/>
  </r>
  <r>
    <x v="1"/>
    <x v="48"/>
    <x v="51"/>
    <n v="10"/>
    <n v="8"/>
    <n v="0"/>
    <n v="0"/>
    <n v="25"/>
    <x v="1"/>
    <s v=""/>
    <s v=""/>
    <m/>
    <m/>
    <n v="8"/>
    <n v="0"/>
    <n v="0"/>
  </r>
  <r>
    <x v="1"/>
    <x v="52"/>
    <x v="55"/>
    <n v="10"/>
    <n v="5"/>
    <n v="0"/>
    <n v="0"/>
    <n v="25"/>
    <x v="1"/>
    <s v=""/>
    <s v=""/>
    <m/>
    <m/>
    <n v="5"/>
    <n v="0"/>
    <n v="0"/>
  </r>
  <r>
    <x v="1"/>
    <x v="15"/>
    <x v="209"/>
    <n v="44"/>
    <n v="50"/>
    <n v="2200"/>
    <n v="1650"/>
    <n v="25"/>
    <x v="1"/>
    <s v=""/>
    <s v=""/>
    <m/>
    <m/>
    <n v="50"/>
    <n v="2200"/>
    <n v="1650"/>
  </r>
  <r>
    <x v="1"/>
    <x v="171"/>
    <x v="127"/>
    <n v="28"/>
    <n v="205"/>
    <n v="5740"/>
    <n v="4305"/>
    <n v="25"/>
    <x v="1"/>
    <s v=""/>
    <s v=""/>
    <m/>
    <m/>
    <n v="205"/>
    <n v="5740"/>
    <n v="4305"/>
  </r>
  <r>
    <x v="1"/>
    <x v="113"/>
    <x v="98"/>
    <n v="1"/>
    <n v="1450"/>
    <n v="1450"/>
    <n v="1087.5"/>
    <n v="25"/>
    <x v="1"/>
    <s v=""/>
    <s v=""/>
    <m/>
    <m/>
    <n v="1450"/>
    <n v="1450"/>
    <n v="1087.5"/>
  </r>
  <r>
    <x v="1"/>
    <x v="53"/>
    <x v="210"/>
    <n v="2"/>
    <n v="125"/>
    <n v="250"/>
    <n v="187.5"/>
    <n v="25"/>
    <x v="1"/>
    <s v=""/>
    <s v=""/>
    <m/>
    <m/>
    <n v="125"/>
    <n v="250"/>
    <n v="187.5"/>
  </r>
  <r>
    <x v="1"/>
    <x v="159"/>
    <x v="192"/>
    <n v="20"/>
    <n v="9.73"/>
    <n v="194.6"/>
    <n v="145.94999999999999"/>
    <n v="25"/>
    <x v="1"/>
    <s v=""/>
    <s v=""/>
    <m/>
    <m/>
    <n v="9.73"/>
    <n v="194.6"/>
    <n v="145.94999999999999"/>
  </r>
  <r>
    <x v="1"/>
    <x v="160"/>
    <x v="193"/>
    <n v="30"/>
    <n v="13.79"/>
    <n v="413.7"/>
    <n v="310.27"/>
    <n v="25"/>
    <x v="1"/>
    <s v=""/>
    <s v=""/>
    <m/>
    <m/>
    <n v="13.79"/>
    <n v="413.7"/>
    <n v="310.27"/>
  </r>
  <r>
    <x v="1"/>
    <x v="172"/>
    <x v="211"/>
    <n v="25"/>
    <n v="8.4"/>
    <n v="210"/>
    <n v="157.5"/>
    <n v="25"/>
    <x v="1"/>
    <s v=""/>
    <s v=""/>
    <m/>
    <m/>
    <n v="8.4"/>
    <n v="210"/>
    <n v="157.5"/>
  </r>
  <r>
    <x v="1"/>
    <x v="53"/>
    <x v="212"/>
    <n v="150"/>
    <n v="2"/>
    <n v="300"/>
    <n v="225"/>
    <n v="25"/>
    <x v="1"/>
    <s v=""/>
    <s v=""/>
    <m/>
    <m/>
    <n v="2"/>
    <n v="300"/>
    <n v="225"/>
  </r>
  <r>
    <x v="1"/>
    <x v="173"/>
    <x v="213"/>
    <n v="1"/>
    <n v="412"/>
    <n v="412"/>
    <n v="309"/>
    <n v="25"/>
    <x v="1"/>
    <s v=""/>
    <s v=""/>
    <m/>
    <m/>
    <n v="412"/>
    <n v="412"/>
    <n v="309"/>
  </r>
  <r>
    <x v="1"/>
    <x v="174"/>
    <x v="214"/>
    <n v="40"/>
    <n v="15.75"/>
    <n v="0"/>
    <n v="0"/>
    <n v="30"/>
    <x v="1"/>
    <s v=""/>
    <s v=""/>
    <m/>
    <m/>
    <n v="15.75"/>
    <n v="0"/>
    <n v="0"/>
  </r>
  <r>
    <x v="1"/>
    <x v="60"/>
    <x v="72"/>
    <n v="6"/>
    <n v="17.5"/>
    <n v="0"/>
    <n v="0"/>
    <n v="30"/>
    <x v="1"/>
    <s v=""/>
    <s v=""/>
    <m/>
    <m/>
    <n v="17.5"/>
    <n v="0"/>
    <n v="0"/>
  </r>
  <r>
    <x v="1"/>
    <x v="61"/>
    <x v="73"/>
    <n v="6"/>
    <n v="25"/>
    <n v="0"/>
    <n v="0"/>
    <n v="30"/>
    <x v="1"/>
    <s v=""/>
    <s v=""/>
    <m/>
    <m/>
    <n v="25"/>
    <n v="0"/>
    <n v="0"/>
  </r>
  <r>
    <x v="1"/>
    <x v="88"/>
    <x v="106"/>
    <n v="6"/>
    <n v="6"/>
    <n v="0"/>
    <n v="0"/>
    <n v="30"/>
    <x v="1"/>
    <s v=""/>
    <s v=""/>
    <m/>
    <m/>
    <n v="6"/>
    <n v="0"/>
    <n v="0"/>
  </r>
  <r>
    <x v="1"/>
    <x v="71"/>
    <x v="83"/>
    <n v="1"/>
    <n v="76.02"/>
    <n v="0"/>
    <n v="0"/>
    <n v="30"/>
    <x v="1"/>
    <s v=""/>
    <s v=""/>
    <m/>
    <m/>
    <n v="76.02"/>
    <n v="0"/>
    <n v="0"/>
  </r>
  <r>
    <x v="1"/>
    <x v="100"/>
    <x v="118"/>
    <n v="6"/>
    <n v="9"/>
    <n v="0"/>
    <n v="0"/>
    <n v="30"/>
    <x v="1"/>
    <s v=""/>
    <s v=""/>
    <m/>
    <m/>
    <n v="9"/>
    <n v="0"/>
    <n v="0"/>
  </r>
  <r>
    <x v="1"/>
    <x v="74"/>
    <x v="85"/>
    <n v="6"/>
    <n v="12"/>
    <n v="0"/>
    <n v="0"/>
    <n v="30"/>
    <x v="1"/>
    <s v=""/>
    <s v=""/>
    <m/>
    <m/>
    <n v="12"/>
    <n v="0"/>
    <n v="0"/>
  </r>
  <r>
    <x v="1"/>
    <x v="37"/>
    <x v="40"/>
    <n v="6"/>
    <n v="84"/>
    <n v="504"/>
    <n v="252"/>
    <n v="50"/>
    <x v="1"/>
    <s v=""/>
    <s v=""/>
    <m/>
    <m/>
    <n v="84"/>
    <n v="504"/>
    <n v="252"/>
  </r>
  <r>
    <x v="1"/>
    <x v="70"/>
    <x v="82"/>
    <n v="3"/>
    <n v="82.4"/>
    <n v="247.2"/>
    <n v="123.6"/>
    <n v="50"/>
    <x v="1"/>
    <s v=""/>
    <s v=""/>
    <m/>
    <m/>
    <n v="82.4"/>
    <n v="247.2"/>
    <n v="123.6"/>
  </r>
  <r>
    <x v="1"/>
    <x v="69"/>
    <x v="81"/>
    <n v="1"/>
    <n v="120"/>
    <n v="120"/>
    <n v="60"/>
    <n v="50"/>
    <x v="1"/>
    <s v=""/>
    <s v=""/>
    <m/>
    <m/>
    <n v="120"/>
    <n v="120"/>
    <n v="60"/>
  </r>
  <r>
    <x v="1"/>
    <x v="121"/>
    <x v="136"/>
    <n v="1"/>
    <n v="180.25"/>
    <n v="180.25"/>
    <n v="126.17"/>
    <n v="30"/>
    <x v="2"/>
    <n v="175"/>
    <s v="Prijs wijkt af"/>
    <m/>
    <s v="Artikelprijs"/>
    <n v="175"/>
    <n v="175"/>
    <n v="122.5"/>
  </r>
  <r>
    <x v="1"/>
    <x v="24"/>
    <x v="27"/>
    <n v="1"/>
    <n v="19.3"/>
    <n v="19.3"/>
    <n v="13.51"/>
    <n v="30"/>
    <x v="1"/>
    <s v=""/>
    <s v=""/>
    <m/>
    <m/>
    <n v="19.3"/>
    <n v="19.3"/>
    <n v="13.51"/>
  </r>
  <r>
    <x v="1"/>
    <x v="62"/>
    <x v="74"/>
    <n v="5"/>
    <n v="33.42"/>
    <n v="167.1"/>
    <n v="116.97"/>
    <n v="30"/>
    <x v="1"/>
    <s v=""/>
    <s v=""/>
    <m/>
    <m/>
    <n v="33.42"/>
    <n v="167.1"/>
    <n v="116.97"/>
  </r>
  <r>
    <x v="1"/>
    <x v="83"/>
    <x v="97"/>
    <n v="1"/>
    <n v="144.19999999999999"/>
    <n v="144.19999999999999"/>
    <n v="100.94"/>
    <n v="30"/>
    <x v="2"/>
    <n v="140"/>
    <s v="Prijs wijkt af"/>
    <m/>
    <s v="Artikelprijs"/>
    <n v="140"/>
    <n v="140"/>
    <n v="98"/>
  </r>
  <r>
    <x v="1"/>
    <x v="27"/>
    <x v="30"/>
    <n v="1"/>
    <n v="103.75"/>
    <n v="103.75"/>
    <n v="83"/>
    <n v="20"/>
    <x v="0"/>
    <n v="106.8625"/>
    <s v="Prijs wijkt af"/>
    <m/>
    <s v="Artikelprijs"/>
    <n v="106.8625"/>
    <n v="106.8625"/>
    <n v="85.49"/>
  </r>
  <r>
    <x v="1"/>
    <x v="36"/>
    <x v="39"/>
    <n v="1"/>
    <n v="39.65"/>
    <n v="39.65"/>
    <n v="29.74"/>
    <n v="25"/>
    <x v="1"/>
    <s v=""/>
    <s v=""/>
    <m/>
    <m/>
    <n v="39.65"/>
    <n v="39.65"/>
    <n v="29.74"/>
  </r>
  <r>
    <x v="1"/>
    <x v="148"/>
    <x v="178"/>
    <n v="16"/>
    <n v="48.93"/>
    <n v="782.88"/>
    <n v="587.16"/>
    <n v="25"/>
    <x v="1"/>
    <s v=""/>
    <s v=""/>
    <m/>
    <m/>
    <n v="48.93"/>
    <n v="782.88"/>
    <n v="587.16"/>
  </r>
  <r>
    <x v="1"/>
    <x v="87"/>
    <x v="171"/>
    <n v="2"/>
    <n v="39.65"/>
    <n v="79.3"/>
    <n v="59.47"/>
    <n v="25"/>
    <x v="1"/>
    <s v=""/>
    <s v=""/>
    <m/>
    <m/>
    <n v="39.65"/>
    <n v="79.3"/>
    <n v="59.47"/>
  </r>
  <r>
    <x v="1"/>
    <x v="27"/>
    <x v="30"/>
    <n v="2"/>
    <n v="103.75"/>
    <n v="207.5"/>
    <n v="166"/>
    <n v="20"/>
    <x v="0"/>
    <n v="106.8625"/>
    <s v="Prijs wijkt af"/>
    <m/>
    <s v="Artikelprijs"/>
    <n v="106.8625"/>
    <n v="213.72499999999999"/>
    <n v="170.98"/>
  </r>
  <r>
    <x v="1"/>
    <x v="21"/>
    <x v="24"/>
    <n v="10"/>
    <n v="147.81"/>
    <n v="1478.1"/>
    <n v="1034.67"/>
    <n v="30"/>
    <x v="1"/>
    <s v=""/>
    <s v=""/>
    <m/>
    <m/>
    <n v="147.81"/>
    <n v="1478.1"/>
    <n v="1034.67"/>
  </r>
  <r>
    <x v="1"/>
    <x v="77"/>
    <x v="88"/>
    <n v="1"/>
    <n v="90.64"/>
    <n v="90.64"/>
    <n v="63.45"/>
    <n v="30"/>
    <x v="1"/>
    <s v=""/>
    <s v=""/>
    <m/>
    <m/>
    <n v="90.64"/>
    <n v="90.64"/>
    <n v="63.45"/>
  </r>
  <r>
    <x v="1"/>
    <x v="21"/>
    <x v="24"/>
    <n v="11"/>
    <n v="147.81"/>
    <n v="1625.91"/>
    <n v="1138.1400000000001"/>
    <n v="30"/>
    <x v="1"/>
    <s v=""/>
    <s v=""/>
    <m/>
    <m/>
    <n v="147.81"/>
    <n v="1625.91"/>
    <n v="1138.1400000000001"/>
  </r>
  <r>
    <x v="1"/>
    <x v="77"/>
    <x v="88"/>
    <n v="1"/>
    <n v="90.64"/>
    <n v="90.64"/>
    <n v="63.45"/>
    <n v="30"/>
    <x v="1"/>
    <s v=""/>
    <s v=""/>
    <m/>
    <m/>
    <n v="90.64"/>
    <n v="90.64"/>
    <n v="63.45"/>
  </r>
  <r>
    <x v="1"/>
    <x v="4"/>
    <x v="4"/>
    <n v="4"/>
    <n v="69.78"/>
    <n v="279.12"/>
    <n v="195.38"/>
    <n v="30"/>
    <x v="1"/>
    <s v=""/>
    <s v=""/>
    <m/>
    <m/>
    <n v="69.78"/>
    <n v="279.12"/>
    <n v="195.38"/>
  </r>
  <r>
    <x v="1"/>
    <x v="1"/>
    <x v="1"/>
    <n v="4"/>
    <n v="113.3"/>
    <n v="453.2"/>
    <n v="453.2"/>
    <n v="0"/>
    <x v="1"/>
    <s v=""/>
    <s v=""/>
    <m/>
    <m/>
    <n v="113.3"/>
    <n v="453.2"/>
    <n v="453.2"/>
  </r>
  <r>
    <x v="1"/>
    <x v="4"/>
    <x v="4"/>
    <n v="2"/>
    <n v="69.78"/>
    <n v="139.56"/>
    <n v="97.69"/>
    <n v="30"/>
    <x v="1"/>
    <s v=""/>
    <s v=""/>
    <m/>
    <m/>
    <n v="69.78"/>
    <n v="139.56"/>
    <n v="97.69"/>
  </r>
  <r>
    <x v="1"/>
    <x v="21"/>
    <x v="24"/>
    <n v="24"/>
    <n v="147.81"/>
    <n v="3547.44"/>
    <n v="2483.21"/>
    <n v="30"/>
    <x v="1"/>
    <s v=""/>
    <s v=""/>
    <m/>
    <m/>
    <n v="147.81"/>
    <n v="3547.44"/>
    <n v="2483.21"/>
  </r>
  <r>
    <x v="1"/>
    <x v="175"/>
    <x v="215"/>
    <n v="2"/>
    <n v="45.32"/>
    <n v="90.64"/>
    <n v="63.45"/>
    <n v="30"/>
    <x v="1"/>
    <s v=""/>
    <s v=""/>
    <m/>
    <m/>
    <n v="45.32"/>
    <n v="90.64"/>
    <n v="63.45"/>
  </r>
  <r>
    <x v="1"/>
    <x v="176"/>
    <x v="216"/>
    <n v="8"/>
    <n v="90.64"/>
    <n v="725.12"/>
    <n v="507.58"/>
    <n v="30"/>
    <x v="1"/>
    <s v=""/>
    <s v=""/>
    <m/>
    <m/>
    <n v="90.64"/>
    <n v="725.12"/>
    <n v="507.58"/>
  </r>
  <r>
    <x v="1"/>
    <x v="113"/>
    <x v="217"/>
    <n v="2"/>
    <n v="159.65"/>
    <n v="319.3"/>
    <n v="223.51"/>
    <n v="30"/>
    <x v="1"/>
    <s v=""/>
    <s v=""/>
    <m/>
    <m/>
    <n v="159.65"/>
    <n v="319.3"/>
    <n v="223.51"/>
  </r>
  <r>
    <x v="1"/>
    <x v="177"/>
    <x v="218"/>
    <n v="2"/>
    <n v="15.75"/>
    <n v="0"/>
    <n v="0"/>
    <n v="0"/>
    <x v="1"/>
    <s v=""/>
    <s v=""/>
    <m/>
    <m/>
    <n v="15.75"/>
    <n v="0"/>
    <n v="0"/>
  </r>
  <r>
    <x v="1"/>
    <x v="113"/>
    <x v="217"/>
    <n v="4"/>
    <n v="159.65"/>
    <n v="638.6"/>
    <n v="447.02"/>
    <n v="30"/>
    <x v="1"/>
    <s v=""/>
    <s v=""/>
    <m/>
    <m/>
    <n v="159.65"/>
    <n v="638.6"/>
    <n v="447.02"/>
  </r>
  <r>
    <x v="1"/>
    <x v="113"/>
    <x v="219"/>
    <n v="8"/>
    <n v="2"/>
    <n v="16"/>
    <n v="16"/>
    <n v="0"/>
    <x v="1"/>
    <s v=""/>
    <s v=""/>
    <m/>
    <m/>
    <n v="2"/>
    <n v="16"/>
    <n v="16"/>
  </r>
  <r>
    <x v="1"/>
    <x v="20"/>
    <x v="23"/>
    <n v="2"/>
    <n v="68.5"/>
    <n v="137"/>
    <n v="95.9"/>
    <n v="30"/>
    <x v="1"/>
    <s v=""/>
    <s v=""/>
    <m/>
    <m/>
    <n v="68.5"/>
    <n v="137"/>
    <n v="95.9"/>
  </r>
  <r>
    <x v="1"/>
    <x v="6"/>
    <x v="6"/>
    <n v="6"/>
    <n v="303.85000000000002"/>
    <n v="1823.1"/>
    <n v="1823.1"/>
    <n v="0"/>
    <x v="2"/>
    <n v="295"/>
    <s v="Prijs wijkt af"/>
    <m/>
    <s v="Artikelprijs"/>
    <n v="295"/>
    <n v="1770"/>
    <n v="1770"/>
  </r>
  <r>
    <x v="1"/>
    <x v="76"/>
    <x v="87"/>
    <n v="7"/>
    <n v="114.58"/>
    <n v="802.06"/>
    <n v="561.44000000000005"/>
    <n v="30"/>
    <x v="1"/>
    <s v=""/>
    <s v=""/>
    <m/>
    <m/>
    <n v="114.58"/>
    <n v="802.06"/>
    <n v="561.44000000000005"/>
  </r>
  <r>
    <x v="1"/>
    <x v="176"/>
    <x v="216"/>
    <n v="3"/>
    <n v="90.64"/>
    <n v="271.92"/>
    <n v="190.34"/>
    <n v="30"/>
    <x v="1"/>
    <s v=""/>
    <s v=""/>
    <m/>
    <m/>
    <n v="90.64"/>
    <n v="271.92"/>
    <n v="190.34"/>
  </r>
  <r>
    <x v="1"/>
    <x v="6"/>
    <x v="6"/>
    <n v="9"/>
    <n v="303.85000000000002"/>
    <n v="2734.65"/>
    <n v="2734.65"/>
    <n v="0"/>
    <x v="2"/>
    <n v="295"/>
    <s v="Prijs wijkt af"/>
    <m/>
    <s v="Artikelprijs"/>
    <n v="295"/>
    <n v="2655"/>
    <n v="2655"/>
  </r>
  <r>
    <x v="1"/>
    <x v="1"/>
    <x v="1"/>
    <n v="8"/>
    <n v="113.3"/>
    <n v="906.4"/>
    <n v="634.48"/>
    <n v="30"/>
    <x v="1"/>
    <s v=""/>
    <s v=""/>
    <m/>
    <m/>
    <n v="113.3"/>
    <n v="906.4"/>
    <n v="634.48"/>
  </r>
  <r>
    <x v="1"/>
    <x v="2"/>
    <x v="2"/>
    <n v="2"/>
    <n v="88.07"/>
    <n v="176.14"/>
    <n v="123.3"/>
    <n v="30"/>
    <x v="1"/>
    <s v=""/>
    <s v=""/>
    <m/>
    <m/>
    <n v="88.07"/>
    <n v="176.14"/>
    <n v="123.3"/>
  </r>
  <r>
    <x v="1"/>
    <x v="10"/>
    <x v="11"/>
    <n v="2"/>
    <n v="52.79"/>
    <n v="105.58"/>
    <n v="73.91"/>
    <n v="30"/>
    <x v="1"/>
    <s v=""/>
    <s v=""/>
    <m/>
    <m/>
    <n v="52.79"/>
    <n v="105.58"/>
    <n v="73.91"/>
  </r>
  <r>
    <x v="1"/>
    <x v="6"/>
    <x v="6"/>
    <n v="4"/>
    <n v="303.85000000000002"/>
    <n v="1215.4000000000001"/>
    <n v="1215.4000000000001"/>
    <n v="0"/>
    <x v="2"/>
    <n v="295"/>
    <s v="Prijs wijkt af"/>
    <m/>
    <s v="Artikelprijs"/>
    <n v="295"/>
    <n v="1180"/>
    <n v="1180"/>
  </r>
  <r>
    <x v="1"/>
    <x v="2"/>
    <x v="2"/>
    <n v="4"/>
    <n v="88.07"/>
    <n v="352.28"/>
    <n v="246.6"/>
    <n v="30"/>
    <x v="1"/>
    <s v=""/>
    <s v=""/>
    <m/>
    <m/>
    <n v="88.07"/>
    <n v="352.28"/>
    <n v="246.6"/>
  </r>
  <r>
    <x v="1"/>
    <x v="10"/>
    <x v="11"/>
    <n v="1"/>
    <n v="52.79"/>
    <n v="52.79"/>
    <n v="36.950000000000003"/>
    <n v="30"/>
    <x v="1"/>
    <s v=""/>
    <s v=""/>
    <m/>
    <m/>
    <n v="52.79"/>
    <n v="52.79"/>
    <n v="36.950000000000003"/>
  </r>
  <r>
    <x v="1"/>
    <x v="5"/>
    <x v="5"/>
    <n v="1"/>
    <n v="69.78"/>
    <n v="69.78"/>
    <n v="69.78"/>
    <n v="0"/>
    <x v="1"/>
    <s v=""/>
    <s v=""/>
    <m/>
    <m/>
    <n v="69.78"/>
    <n v="69.78"/>
    <n v="69.78"/>
  </r>
  <r>
    <x v="1"/>
    <x v="4"/>
    <x v="4"/>
    <n v="1"/>
    <n v="69.78"/>
    <n v="69.78"/>
    <n v="69.78"/>
    <n v="0"/>
    <x v="1"/>
    <s v=""/>
    <s v=""/>
    <m/>
    <m/>
    <n v="69.78"/>
    <n v="69.78"/>
    <n v="69.78"/>
  </r>
  <r>
    <x v="1"/>
    <x v="6"/>
    <x v="6"/>
    <n v="4"/>
    <n v="303.85000000000002"/>
    <n v="1215.4000000000001"/>
    <n v="1215.4000000000001"/>
    <n v="0"/>
    <x v="2"/>
    <n v="295"/>
    <s v="Prijs wijkt af"/>
    <m/>
    <s v="Artikelprijs"/>
    <n v="295"/>
    <n v="1180"/>
    <n v="1180"/>
  </r>
  <r>
    <x v="1"/>
    <x v="76"/>
    <x v="87"/>
    <n v="6"/>
    <n v="114.58"/>
    <n v="687.48"/>
    <n v="481.24"/>
    <n v="30"/>
    <x v="1"/>
    <s v=""/>
    <s v=""/>
    <m/>
    <m/>
    <n v="114.58"/>
    <n v="687.48"/>
    <n v="481.24"/>
  </r>
  <r>
    <x v="1"/>
    <x v="20"/>
    <x v="23"/>
    <n v="2"/>
    <n v="68.5"/>
    <n v="137"/>
    <n v="95.9"/>
    <n v="30"/>
    <x v="1"/>
    <s v=""/>
    <s v=""/>
    <m/>
    <m/>
    <n v="68.5"/>
    <n v="137"/>
    <n v="95.9"/>
  </r>
  <r>
    <x v="1"/>
    <x v="116"/>
    <x v="131"/>
    <n v="2"/>
    <n v="45.32"/>
    <n v="90.64"/>
    <n v="63.45"/>
    <n v="30"/>
    <x v="1"/>
    <s v=""/>
    <s v=""/>
    <m/>
    <m/>
    <n v="45.32"/>
    <n v="90.64"/>
    <n v="63.45"/>
  </r>
  <r>
    <x v="1"/>
    <x v="19"/>
    <x v="22"/>
    <n v="4"/>
    <n v="45.32"/>
    <n v="181.28"/>
    <n v="126.9"/>
    <n v="30"/>
    <x v="1"/>
    <s v=""/>
    <s v=""/>
    <m/>
    <m/>
    <n v="45.32"/>
    <n v="181.28"/>
    <n v="126.9"/>
  </r>
  <r>
    <x v="1"/>
    <x v="77"/>
    <x v="88"/>
    <n v="4"/>
    <n v="90.64"/>
    <n v="362.56"/>
    <n v="253.79"/>
    <n v="30"/>
    <x v="1"/>
    <s v=""/>
    <s v=""/>
    <m/>
    <m/>
    <n v="90.64"/>
    <n v="362.56"/>
    <n v="253.79"/>
  </r>
  <r>
    <x v="1"/>
    <x v="6"/>
    <x v="6"/>
    <n v="11"/>
    <n v="303.85000000000002"/>
    <n v="3342.35"/>
    <n v="3342.35"/>
    <n v="0"/>
    <x v="2"/>
    <n v="295"/>
    <s v="Prijs wijkt af"/>
    <m/>
    <s v="Artikelprijs"/>
    <n v="295"/>
    <n v="3245"/>
    <n v="3245"/>
  </r>
  <r>
    <x v="1"/>
    <x v="177"/>
    <x v="218"/>
    <n v="4"/>
    <n v="15.75"/>
    <n v="0"/>
    <n v="0"/>
    <n v="0"/>
    <x v="1"/>
    <s v=""/>
    <s v=""/>
    <m/>
    <m/>
    <n v="15.75"/>
    <n v="0"/>
    <n v="0"/>
  </r>
  <r>
    <x v="1"/>
    <x v="26"/>
    <x v="29"/>
    <n v="4"/>
    <n v="16.22"/>
    <n v="64.88"/>
    <n v="45.42"/>
    <n v="30"/>
    <x v="1"/>
    <s v=""/>
    <s v=""/>
    <m/>
    <m/>
    <n v="16.22"/>
    <n v="64.88"/>
    <n v="45.42"/>
  </r>
  <r>
    <x v="1"/>
    <x v="103"/>
    <x v="121"/>
    <n v="2"/>
    <n v="89.61"/>
    <n v="179.22"/>
    <n v="125.45"/>
    <n v="30"/>
    <x v="1"/>
    <s v=""/>
    <s v=""/>
    <m/>
    <m/>
    <n v="89.61"/>
    <n v="179.22"/>
    <n v="125.45"/>
  </r>
  <r>
    <x v="1"/>
    <x v="178"/>
    <x v="220"/>
    <n v="4"/>
    <n v="30.45"/>
    <n v="121.8"/>
    <n v="97.44"/>
    <n v="20"/>
    <x v="1"/>
    <s v=""/>
    <s v=""/>
    <m/>
    <m/>
    <n v="30.45"/>
    <n v="121.8"/>
    <n v="97.44"/>
  </r>
  <r>
    <x v="1"/>
    <x v="179"/>
    <x v="221"/>
    <n v="23"/>
    <n v="38.99"/>
    <n v="896.77"/>
    <n v="672.58"/>
    <n v="25"/>
    <x v="1"/>
    <s v=""/>
    <s v=""/>
    <m/>
    <m/>
    <n v="38.99"/>
    <n v="896.77"/>
    <n v="672.58"/>
  </r>
  <r>
    <x v="1"/>
    <x v="180"/>
    <x v="222"/>
    <n v="1"/>
    <n v="24.73"/>
    <n v="24.73"/>
    <n v="19.78"/>
    <n v="20"/>
    <x v="1"/>
    <s v=""/>
    <s v=""/>
    <m/>
    <m/>
    <n v="24.73"/>
    <n v="24.73"/>
    <n v="19.78"/>
  </r>
  <r>
    <x v="1"/>
    <x v="28"/>
    <x v="31"/>
    <n v="1"/>
    <n v="29.35"/>
    <n v="29.35"/>
    <n v="23.48"/>
    <n v="20"/>
    <x v="1"/>
    <s v=""/>
    <s v=""/>
    <m/>
    <m/>
    <n v="29.35"/>
    <n v="29.35"/>
    <n v="23.48"/>
  </r>
  <r>
    <x v="1"/>
    <x v="36"/>
    <x v="39"/>
    <n v="3"/>
    <n v="39.65"/>
    <n v="118.95"/>
    <n v="95.16"/>
    <n v="20"/>
    <x v="1"/>
    <s v=""/>
    <s v=""/>
    <m/>
    <m/>
    <n v="39.65"/>
    <n v="118.95"/>
    <n v="95.16"/>
  </r>
  <r>
    <x v="1"/>
    <x v="44"/>
    <x v="47"/>
    <n v="5"/>
    <n v="3"/>
    <n v="0"/>
    <n v="0"/>
    <n v="20"/>
    <x v="1"/>
    <s v=""/>
    <s v=""/>
    <m/>
    <m/>
    <n v="3"/>
    <n v="0"/>
    <n v="0"/>
  </r>
  <r>
    <x v="1"/>
    <x v="45"/>
    <x v="48"/>
    <n v="15"/>
    <n v="4"/>
    <n v="0"/>
    <n v="0"/>
    <n v="20"/>
    <x v="1"/>
    <s v=""/>
    <s v=""/>
    <m/>
    <m/>
    <n v="4"/>
    <n v="0"/>
    <n v="0"/>
  </r>
  <r>
    <x v="1"/>
    <x v="46"/>
    <x v="49"/>
    <n v="10"/>
    <n v="6"/>
    <n v="0"/>
    <n v="0"/>
    <n v="20"/>
    <x v="1"/>
    <s v=""/>
    <s v=""/>
    <m/>
    <m/>
    <n v="6"/>
    <n v="0"/>
    <n v="0"/>
  </r>
  <r>
    <x v="1"/>
    <x v="48"/>
    <x v="51"/>
    <n v="3"/>
    <n v="8"/>
    <n v="0"/>
    <n v="0"/>
    <n v="20"/>
    <x v="1"/>
    <s v=""/>
    <s v=""/>
    <m/>
    <m/>
    <n v="8"/>
    <n v="0"/>
    <n v="0"/>
  </r>
  <r>
    <x v="1"/>
    <x v="52"/>
    <x v="55"/>
    <n v="3"/>
    <n v="5"/>
    <n v="0"/>
    <n v="0"/>
    <n v="20"/>
    <x v="1"/>
    <s v=""/>
    <s v=""/>
    <m/>
    <m/>
    <n v="5"/>
    <n v="0"/>
    <n v="0"/>
  </r>
  <r>
    <x v="1"/>
    <x v="42"/>
    <x v="45"/>
    <n v="15"/>
    <n v="3.5"/>
    <n v="0"/>
    <n v="0"/>
    <n v="20"/>
    <x v="1"/>
    <s v=""/>
    <s v=""/>
    <m/>
    <m/>
    <n v="3.5"/>
    <n v="0"/>
    <n v="0"/>
  </r>
  <r>
    <x v="1"/>
    <x v="178"/>
    <x v="220"/>
    <n v="3"/>
    <n v="30.45"/>
    <n v="91.35"/>
    <n v="73.08"/>
    <n v="20"/>
    <x v="1"/>
    <s v=""/>
    <s v=""/>
    <m/>
    <m/>
    <n v="30.45"/>
    <n v="91.35"/>
    <n v="73.08"/>
  </r>
  <r>
    <x v="1"/>
    <x v="180"/>
    <x v="222"/>
    <n v="2"/>
    <n v="24.73"/>
    <n v="49.46"/>
    <n v="39.57"/>
    <n v="20"/>
    <x v="1"/>
    <s v=""/>
    <s v=""/>
    <m/>
    <m/>
    <n v="24.73"/>
    <n v="49.46"/>
    <n v="39.57"/>
  </r>
  <r>
    <x v="1"/>
    <x v="179"/>
    <x v="221"/>
    <n v="4"/>
    <n v="38.99"/>
    <n v="155.96"/>
    <n v="116.97"/>
    <n v="25"/>
    <x v="1"/>
    <s v=""/>
    <s v=""/>
    <m/>
    <m/>
    <n v="38.99"/>
    <n v="155.96"/>
    <n v="116.97"/>
  </r>
  <r>
    <x v="1"/>
    <x v="33"/>
    <x v="36"/>
    <n v="24"/>
    <n v="32.96"/>
    <n v="791.04"/>
    <n v="632.83000000000004"/>
    <n v="20"/>
    <x v="1"/>
    <s v=""/>
    <s v=""/>
    <m/>
    <m/>
    <n v="32.96"/>
    <n v="791.04"/>
    <n v="632.83000000000004"/>
  </r>
  <r>
    <x v="1"/>
    <x v="80"/>
    <x v="223"/>
    <n v="30"/>
    <n v="5"/>
    <n v="150"/>
    <n v="120"/>
    <n v="20"/>
    <x v="1"/>
    <s v=""/>
    <s v=""/>
    <m/>
    <m/>
    <n v="5"/>
    <n v="150"/>
    <n v="120"/>
  </r>
  <r>
    <x v="1"/>
    <x v="36"/>
    <x v="39"/>
    <n v="3"/>
    <n v="39.65"/>
    <n v="118.95"/>
    <n v="95.16"/>
    <n v="20"/>
    <x v="1"/>
    <s v=""/>
    <s v=""/>
    <m/>
    <m/>
    <n v="39.65"/>
    <n v="118.95"/>
    <n v="95.16"/>
  </r>
  <r>
    <x v="1"/>
    <x v="43"/>
    <x v="46"/>
    <n v="5"/>
    <n v="2"/>
    <n v="0"/>
    <n v="0"/>
    <n v="20"/>
    <x v="1"/>
    <s v=""/>
    <s v=""/>
    <m/>
    <m/>
    <n v="2"/>
    <n v="0"/>
    <n v="0"/>
  </r>
  <r>
    <x v="1"/>
    <x v="44"/>
    <x v="47"/>
    <n v="10"/>
    <n v="3"/>
    <n v="0"/>
    <n v="0"/>
    <n v="20"/>
    <x v="1"/>
    <s v=""/>
    <s v=""/>
    <m/>
    <m/>
    <n v="3"/>
    <n v="0"/>
    <n v="0"/>
  </r>
  <r>
    <x v="1"/>
    <x v="45"/>
    <x v="48"/>
    <n v="15"/>
    <n v="4"/>
    <n v="0"/>
    <n v="0"/>
    <n v="20"/>
    <x v="1"/>
    <s v=""/>
    <s v=""/>
    <m/>
    <m/>
    <n v="4"/>
    <n v="0"/>
    <n v="0"/>
  </r>
  <r>
    <x v="1"/>
    <x v="46"/>
    <x v="49"/>
    <n v="10"/>
    <n v="6"/>
    <n v="0"/>
    <n v="0"/>
    <n v="20"/>
    <x v="1"/>
    <s v=""/>
    <s v=""/>
    <m/>
    <m/>
    <n v="6"/>
    <n v="0"/>
    <n v="0"/>
  </r>
  <r>
    <x v="1"/>
    <x v="48"/>
    <x v="51"/>
    <n v="5"/>
    <n v="8"/>
    <n v="0"/>
    <n v="0"/>
    <n v="20"/>
    <x v="1"/>
    <s v=""/>
    <s v=""/>
    <m/>
    <m/>
    <n v="8"/>
    <n v="0"/>
    <n v="0"/>
  </r>
  <r>
    <x v="1"/>
    <x v="52"/>
    <x v="55"/>
    <n v="4"/>
    <n v="5"/>
    <n v="0"/>
    <n v="0"/>
    <n v="20"/>
    <x v="1"/>
    <s v=""/>
    <s v=""/>
    <m/>
    <m/>
    <n v="5"/>
    <n v="0"/>
    <n v="0"/>
  </r>
  <r>
    <x v="1"/>
    <x v="42"/>
    <x v="45"/>
    <n v="20"/>
    <n v="3.5"/>
    <n v="0"/>
    <n v="0"/>
    <n v="20"/>
    <x v="1"/>
    <s v=""/>
    <s v=""/>
    <m/>
    <m/>
    <n v="3.5"/>
    <n v="0"/>
    <n v="0"/>
  </r>
  <r>
    <x v="1"/>
    <x v="178"/>
    <x v="220"/>
    <n v="2"/>
    <n v="30.45"/>
    <n v="60.9"/>
    <n v="48.72"/>
    <n v="20"/>
    <x v="1"/>
    <s v=""/>
    <s v=""/>
    <m/>
    <m/>
    <n v="30.45"/>
    <n v="60.9"/>
    <n v="48.72"/>
  </r>
  <r>
    <x v="1"/>
    <x v="180"/>
    <x v="222"/>
    <n v="4"/>
    <n v="24.73"/>
    <n v="98.92"/>
    <n v="79.14"/>
    <n v="20"/>
    <x v="1"/>
    <s v=""/>
    <s v=""/>
    <m/>
    <m/>
    <n v="24.73"/>
    <n v="98.92"/>
    <n v="79.14"/>
  </r>
  <r>
    <x v="1"/>
    <x v="85"/>
    <x v="103"/>
    <n v="9"/>
    <n v="45.32"/>
    <n v="407.88"/>
    <n v="326.3"/>
    <n v="20"/>
    <x v="1"/>
    <s v=""/>
    <s v=""/>
    <m/>
    <m/>
    <n v="45.32"/>
    <n v="407.88"/>
    <n v="326.3"/>
  </r>
  <r>
    <x v="1"/>
    <x v="179"/>
    <x v="221"/>
    <n v="4"/>
    <n v="38.99"/>
    <n v="155.96"/>
    <n v="116.97"/>
    <n v="25"/>
    <x v="1"/>
    <s v=""/>
    <s v=""/>
    <m/>
    <m/>
    <n v="38.99"/>
    <n v="155.96"/>
    <n v="116.97"/>
  </r>
  <r>
    <x v="1"/>
    <x v="36"/>
    <x v="39"/>
    <n v="6"/>
    <n v="39.65"/>
    <n v="237.9"/>
    <n v="190.32"/>
    <n v="20"/>
    <x v="1"/>
    <s v=""/>
    <s v=""/>
    <m/>
    <m/>
    <n v="39.65"/>
    <n v="237.9"/>
    <n v="190.32"/>
  </r>
  <r>
    <x v="1"/>
    <x v="43"/>
    <x v="46"/>
    <n v="10"/>
    <n v="2"/>
    <n v="0"/>
    <n v="0"/>
    <n v="20"/>
    <x v="1"/>
    <s v=""/>
    <s v=""/>
    <m/>
    <m/>
    <n v="2"/>
    <n v="0"/>
    <n v="0"/>
  </r>
  <r>
    <x v="1"/>
    <x v="44"/>
    <x v="47"/>
    <n v="10"/>
    <n v="3"/>
    <n v="0"/>
    <n v="0"/>
    <n v="20"/>
    <x v="1"/>
    <s v=""/>
    <s v=""/>
    <m/>
    <m/>
    <n v="3"/>
    <n v="0"/>
    <n v="0"/>
  </r>
  <r>
    <x v="1"/>
    <x v="45"/>
    <x v="48"/>
    <n v="5"/>
    <n v="4"/>
    <n v="0"/>
    <n v="0"/>
    <n v="20"/>
    <x v="1"/>
    <s v=""/>
    <s v=""/>
    <m/>
    <m/>
    <n v="4"/>
    <n v="0"/>
    <n v="0"/>
  </r>
  <r>
    <x v="1"/>
    <x v="46"/>
    <x v="49"/>
    <n v="10"/>
    <n v="6"/>
    <n v="0"/>
    <n v="0"/>
    <n v="20"/>
    <x v="1"/>
    <s v=""/>
    <s v=""/>
    <m/>
    <m/>
    <n v="6"/>
    <n v="0"/>
    <n v="0"/>
  </r>
  <r>
    <x v="1"/>
    <x v="48"/>
    <x v="51"/>
    <n v="5"/>
    <n v="8"/>
    <n v="0"/>
    <n v="0"/>
    <n v="20"/>
    <x v="1"/>
    <s v=""/>
    <s v=""/>
    <m/>
    <m/>
    <n v="8"/>
    <n v="0"/>
    <n v="0"/>
  </r>
  <r>
    <x v="1"/>
    <x v="52"/>
    <x v="55"/>
    <n v="3"/>
    <n v="5"/>
    <n v="0"/>
    <n v="0"/>
    <n v="20"/>
    <x v="1"/>
    <s v=""/>
    <s v=""/>
    <m/>
    <m/>
    <n v="5"/>
    <n v="0"/>
    <n v="0"/>
  </r>
  <r>
    <x v="1"/>
    <x v="33"/>
    <x v="36"/>
    <n v="2"/>
    <n v="32.96"/>
    <n v="65.92"/>
    <n v="52.74"/>
    <n v="20"/>
    <x v="1"/>
    <s v=""/>
    <s v=""/>
    <m/>
    <m/>
    <n v="32.96"/>
    <n v="65.92"/>
    <n v="52.74"/>
  </r>
  <r>
    <x v="1"/>
    <x v="179"/>
    <x v="221"/>
    <n v="20"/>
    <n v="38.99"/>
    <n v="779.8"/>
    <n v="584.85"/>
    <n v="25"/>
    <x v="1"/>
    <s v=""/>
    <s v=""/>
    <m/>
    <m/>
    <n v="38.99"/>
    <n v="779.8"/>
    <n v="584.85"/>
  </r>
  <r>
    <x v="1"/>
    <x v="180"/>
    <x v="222"/>
    <n v="1"/>
    <n v="24.73"/>
    <n v="24.73"/>
    <n v="19.78"/>
    <n v="20"/>
    <x v="1"/>
    <s v=""/>
    <s v=""/>
    <m/>
    <m/>
    <n v="24.73"/>
    <n v="24.73"/>
    <n v="19.78"/>
  </r>
  <r>
    <x v="1"/>
    <x v="36"/>
    <x v="39"/>
    <n v="3"/>
    <n v="39.65"/>
    <n v="118.95"/>
    <n v="95.16"/>
    <n v="20"/>
    <x v="1"/>
    <s v=""/>
    <s v=""/>
    <m/>
    <m/>
    <n v="39.65"/>
    <n v="118.95"/>
    <n v="95.16"/>
  </r>
  <r>
    <x v="1"/>
    <x v="44"/>
    <x v="47"/>
    <n v="5"/>
    <n v="3"/>
    <n v="0"/>
    <n v="0"/>
    <n v="20"/>
    <x v="1"/>
    <s v=""/>
    <s v=""/>
    <m/>
    <m/>
    <n v="3"/>
    <n v="0"/>
    <n v="0"/>
  </r>
  <r>
    <x v="1"/>
    <x v="45"/>
    <x v="48"/>
    <n v="8"/>
    <n v="4"/>
    <n v="0"/>
    <n v="0"/>
    <n v="20"/>
    <x v="1"/>
    <s v=""/>
    <s v=""/>
    <m/>
    <m/>
    <n v="4"/>
    <n v="0"/>
    <n v="0"/>
  </r>
  <r>
    <x v="1"/>
    <x v="46"/>
    <x v="49"/>
    <n v="5"/>
    <n v="6"/>
    <n v="0"/>
    <n v="0"/>
    <n v="20"/>
    <x v="1"/>
    <s v=""/>
    <s v=""/>
    <m/>
    <m/>
    <n v="6"/>
    <n v="0"/>
    <n v="0"/>
  </r>
  <r>
    <x v="1"/>
    <x v="48"/>
    <x v="51"/>
    <n v="3"/>
    <n v="8"/>
    <n v="0"/>
    <n v="0"/>
    <n v="20"/>
    <x v="1"/>
    <s v=""/>
    <s v=""/>
    <m/>
    <m/>
    <n v="8"/>
    <n v="0"/>
    <n v="0"/>
  </r>
  <r>
    <x v="1"/>
    <x v="52"/>
    <x v="55"/>
    <n v="3"/>
    <n v="5"/>
    <n v="0"/>
    <n v="0"/>
    <n v="20"/>
    <x v="1"/>
    <s v=""/>
    <s v=""/>
    <m/>
    <m/>
    <n v="5"/>
    <n v="0"/>
    <n v="0"/>
  </r>
  <r>
    <x v="1"/>
    <x v="42"/>
    <x v="45"/>
    <n v="14"/>
    <n v="3.5"/>
    <n v="0"/>
    <n v="0"/>
    <n v="20"/>
    <x v="1"/>
    <s v=""/>
    <s v=""/>
    <m/>
    <m/>
    <n v="3.5"/>
    <n v="0"/>
    <n v="0"/>
  </r>
  <r>
    <x v="1"/>
    <x v="178"/>
    <x v="220"/>
    <n v="2"/>
    <n v="30.45"/>
    <n v="60.9"/>
    <n v="48.72"/>
    <n v="20"/>
    <x v="1"/>
    <s v=""/>
    <s v=""/>
    <m/>
    <m/>
    <n v="30.45"/>
    <n v="60.9"/>
    <n v="48.72"/>
  </r>
  <r>
    <x v="1"/>
    <x v="180"/>
    <x v="222"/>
    <n v="2"/>
    <n v="24.73"/>
    <n v="49.46"/>
    <n v="39.57"/>
    <n v="20"/>
    <x v="1"/>
    <s v=""/>
    <s v=""/>
    <m/>
    <m/>
    <n v="24.73"/>
    <n v="49.46"/>
    <n v="39.57"/>
  </r>
  <r>
    <x v="1"/>
    <x v="179"/>
    <x v="221"/>
    <n v="21"/>
    <n v="38.99"/>
    <n v="818.79"/>
    <n v="614.09"/>
    <n v="25"/>
    <x v="1"/>
    <s v=""/>
    <s v=""/>
    <m/>
    <m/>
    <n v="38.99"/>
    <n v="818.79"/>
    <n v="614.09"/>
  </r>
  <r>
    <x v="1"/>
    <x v="33"/>
    <x v="36"/>
    <n v="2"/>
    <n v="32.96"/>
    <n v="65.92"/>
    <n v="52.74"/>
    <n v="20"/>
    <x v="1"/>
    <s v=""/>
    <s v=""/>
    <m/>
    <m/>
    <n v="32.96"/>
    <n v="65.92"/>
    <n v="52.74"/>
  </r>
  <r>
    <x v="1"/>
    <x v="36"/>
    <x v="39"/>
    <n v="2"/>
    <n v="39.65"/>
    <n v="79.3"/>
    <n v="63.44"/>
    <n v="20"/>
    <x v="1"/>
    <s v=""/>
    <s v=""/>
    <m/>
    <m/>
    <n v="39.65"/>
    <n v="79.3"/>
    <n v="63.44"/>
  </r>
  <r>
    <x v="1"/>
    <x v="181"/>
    <x v="224"/>
    <n v="10"/>
    <n v="3.5"/>
    <n v="0"/>
    <n v="0"/>
    <n v="20"/>
    <x v="1"/>
    <s v=""/>
    <s v=""/>
    <m/>
    <m/>
    <n v="3.5"/>
    <n v="0"/>
    <n v="0"/>
  </r>
  <r>
    <x v="1"/>
    <x v="43"/>
    <x v="46"/>
    <n v="5"/>
    <n v="2"/>
    <n v="0"/>
    <n v="0"/>
    <n v="20"/>
    <x v="1"/>
    <s v=""/>
    <s v=""/>
    <m/>
    <m/>
    <n v="2"/>
    <n v="0"/>
    <n v="0"/>
  </r>
  <r>
    <x v="1"/>
    <x v="44"/>
    <x v="47"/>
    <n v="10"/>
    <n v="3"/>
    <n v="0"/>
    <n v="0"/>
    <n v="20"/>
    <x v="1"/>
    <s v=""/>
    <s v=""/>
    <m/>
    <m/>
    <n v="3"/>
    <n v="0"/>
    <n v="0"/>
  </r>
  <r>
    <x v="1"/>
    <x v="45"/>
    <x v="48"/>
    <n v="15"/>
    <n v="4"/>
    <n v="0"/>
    <n v="0"/>
    <n v="20"/>
    <x v="1"/>
    <s v=""/>
    <s v=""/>
    <m/>
    <m/>
    <n v="4"/>
    <n v="0"/>
    <n v="0"/>
  </r>
  <r>
    <x v="1"/>
    <x v="46"/>
    <x v="49"/>
    <n v="10"/>
    <n v="6"/>
    <n v="0"/>
    <n v="0"/>
    <n v="20"/>
    <x v="1"/>
    <s v=""/>
    <s v=""/>
    <m/>
    <m/>
    <n v="6"/>
    <n v="0"/>
    <n v="0"/>
  </r>
  <r>
    <x v="1"/>
    <x v="48"/>
    <x v="51"/>
    <n v="5"/>
    <n v="8"/>
    <n v="0"/>
    <n v="0"/>
    <n v="20"/>
    <x v="1"/>
    <s v=""/>
    <s v=""/>
    <m/>
    <m/>
    <n v="8"/>
    <n v="0"/>
    <n v="0"/>
  </r>
  <r>
    <x v="1"/>
    <x v="52"/>
    <x v="55"/>
    <n v="4"/>
    <n v="5"/>
    <n v="0"/>
    <n v="0"/>
    <n v="20"/>
    <x v="1"/>
    <s v=""/>
    <s v=""/>
    <m/>
    <m/>
    <n v="5"/>
    <n v="0"/>
    <n v="0"/>
  </r>
  <r>
    <x v="1"/>
    <x v="42"/>
    <x v="45"/>
    <n v="20"/>
    <n v="3.5"/>
    <n v="0"/>
    <n v="0"/>
    <n v="20"/>
    <x v="1"/>
    <s v=""/>
    <s v=""/>
    <m/>
    <m/>
    <n v="3.5"/>
    <n v="0"/>
    <n v="0"/>
  </r>
  <r>
    <x v="1"/>
    <x v="178"/>
    <x v="220"/>
    <n v="2"/>
    <n v="30.45"/>
    <n v="60.9"/>
    <n v="48.72"/>
    <n v="20"/>
    <x v="1"/>
    <s v=""/>
    <s v=""/>
    <m/>
    <m/>
    <n v="30.45"/>
    <n v="60.9"/>
    <n v="48.72"/>
  </r>
  <r>
    <x v="1"/>
    <x v="179"/>
    <x v="221"/>
    <n v="20"/>
    <n v="38.99"/>
    <n v="779.8"/>
    <n v="584.85"/>
    <n v="25"/>
    <x v="1"/>
    <s v=""/>
    <s v=""/>
    <m/>
    <m/>
    <n v="38.99"/>
    <n v="779.8"/>
    <n v="584.85"/>
  </r>
  <r>
    <x v="1"/>
    <x v="180"/>
    <x v="222"/>
    <n v="1"/>
    <n v="24.73"/>
    <n v="24.73"/>
    <n v="19.78"/>
    <n v="20"/>
    <x v="1"/>
    <s v=""/>
    <s v=""/>
    <m/>
    <m/>
    <n v="24.73"/>
    <n v="24.73"/>
    <n v="19.78"/>
  </r>
  <r>
    <x v="1"/>
    <x v="36"/>
    <x v="39"/>
    <n v="2"/>
    <n v="39.65"/>
    <n v="79.3"/>
    <n v="63.44"/>
    <n v="20"/>
    <x v="1"/>
    <s v=""/>
    <s v=""/>
    <m/>
    <m/>
    <n v="39.65"/>
    <n v="79.3"/>
    <n v="63.44"/>
  </r>
  <r>
    <x v="1"/>
    <x v="44"/>
    <x v="47"/>
    <n v="10"/>
    <n v="3"/>
    <n v="0"/>
    <n v="0"/>
    <n v="20"/>
    <x v="1"/>
    <s v=""/>
    <s v=""/>
    <m/>
    <m/>
    <n v="3"/>
    <n v="0"/>
    <n v="0"/>
  </r>
  <r>
    <x v="1"/>
    <x v="45"/>
    <x v="48"/>
    <n v="15"/>
    <n v="4"/>
    <n v="0"/>
    <n v="0"/>
    <n v="20"/>
    <x v="1"/>
    <s v=""/>
    <s v=""/>
    <m/>
    <m/>
    <n v="4"/>
    <n v="0"/>
    <n v="0"/>
  </r>
  <r>
    <x v="1"/>
    <x v="46"/>
    <x v="49"/>
    <n v="10"/>
    <n v="6"/>
    <n v="0"/>
    <n v="0"/>
    <n v="20"/>
    <x v="1"/>
    <s v=""/>
    <s v=""/>
    <m/>
    <m/>
    <n v="6"/>
    <n v="0"/>
    <n v="0"/>
  </r>
  <r>
    <x v="1"/>
    <x v="48"/>
    <x v="51"/>
    <n v="3"/>
    <n v="8"/>
    <n v="0"/>
    <n v="0"/>
    <n v="20"/>
    <x v="1"/>
    <s v=""/>
    <s v=""/>
    <m/>
    <m/>
    <n v="8"/>
    <n v="0"/>
    <n v="0"/>
  </r>
  <r>
    <x v="1"/>
    <x v="52"/>
    <x v="55"/>
    <n v="2"/>
    <n v="5"/>
    <n v="0"/>
    <n v="0"/>
    <n v="20"/>
    <x v="1"/>
    <s v=""/>
    <s v=""/>
    <m/>
    <m/>
    <n v="5"/>
    <n v="0"/>
    <n v="0"/>
  </r>
  <r>
    <x v="1"/>
    <x v="42"/>
    <x v="45"/>
    <n v="15"/>
    <n v="3.5"/>
    <n v="0"/>
    <n v="0"/>
    <n v="20"/>
    <x v="1"/>
    <s v=""/>
    <s v=""/>
    <m/>
    <m/>
    <n v="3.5"/>
    <n v="0"/>
    <n v="0"/>
  </r>
  <r>
    <x v="1"/>
    <x v="178"/>
    <x v="220"/>
    <n v="1"/>
    <n v="30.45"/>
    <n v="30.45"/>
    <n v="24.36"/>
    <n v="20"/>
    <x v="1"/>
    <s v=""/>
    <s v=""/>
    <m/>
    <m/>
    <n v="30.45"/>
    <n v="30.45"/>
    <n v="24.36"/>
  </r>
  <r>
    <x v="1"/>
    <x v="179"/>
    <x v="221"/>
    <n v="25"/>
    <n v="38.99"/>
    <n v="974.75"/>
    <n v="731.06"/>
    <n v="25"/>
    <x v="1"/>
    <s v=""/>
    <s v=""/>
    <m/>
    <m/>
    <n v="38.99"/>
    <n v="974.75"/>
    <n v="731.06"/>
  </r>
  <r>
    <x v="1"/>
    <x v="180"/>
    <x v="222"/>
    <n v="3"/>
    <n v="24.73"/>
    <n v="74.19"/>
    <n v="59.35"/>
    <n v="20"/>
    <x v="1"/>
    <s v=""/>
    <s v=""/>
    <m/>
    <m/>
    <n v="24.73"/>
    <n v="74.19"/>
    <n v="59.35"/>
  </r>
  <r>
    <x v="1"/>
    <x v="85"/>
    <x v="103"/>
    <n v="4"/>
    <n v="45.32"/>
    <n v="181.28"/>
    <n v="145.02000000000001"/>
    <n v="20"/>
    <x v="1"/>
    <s v=""/>
    <s v=""/>
    <m/>
    <m/>
    <n v="45.32"/>
    <n v="181.28"/>
    <n v="145.02000000000001"/>
  </r>
  <r>
    <x v="1"/>
    <x v="36"/>
    <x v="39"/>
    <n v="8"/>
    <n v="39.65"/>
    <n v="317.2"/>
    <n v="253.76"/>
    <n v="20"/>
    <x v="1"/>
    <s v=""/>
    <s v=""/>
    <m/>
    <m/>
    <n v="39.65"/>
    <n v="317.2"/>
    <n v="253.76"/>
  </r>
  <r>
    <x v="1"/>
    <x v="182"/>
    <x v="225"/>
    <n v="6"/>
    <n v="52.99"/>
    <n v="317.94"/>
    <n v="254.35"/>
    <n v="20"/>
    <x v="1"/>
    <s v=""/>
    <s v=""/>
    <m/>
    <m/>
    <n v="52.99"/>
    <n v="317.94"/>
    <n v="254.35"/>
  </r>
  <r>
    <x v="1"/>
    <x v="183"/>
    <x v="226"/>
    <n v="4"/>
    <n v="29"/>
    <n v="0"/>
    <n v="0"/>
    <n v="20"/>
    <x v="1"/>
    <s v=""/>
    <s v=""/>
    <m/>
    <m/>
    <n v="29"/>
    <n v="0"/>
    <n v="0"/>
  </r>
  <r>
    <x v="1"/>
    <x v="161"/>
    <x v="194"/>
    <n v="2"/>
    <n v="17.64"/>
    <n v="0"/>
    <n v="0"/>
    <n v="20"/>
    <x v="1"/>
    <s v=""/>
    <s v=""/>
    <m/>
    <m/>
    <n v="17.64"/>
    <n v="0"/>
    <n v="0"/>
  </r>
  <r>
    <x v="1"/>
    <x v="184"/>
    <x v="227"/>
    <n v="2"/>
    <n v="16.54"/>
    <n v="0"/>
    <n v="0"/>
    <n v="20"/>
    <x v="1"/>
    <s v=""/>
    <s v=""/>
    <m/>
    <m/>
    <n v="16.54"/>
    <n v="0"/>
    <n v="0"/>
  </r>
  <r>
    <x v="1"/>
    <x v="43"/>
    <x v="46"/>
    <n v="5"/>
    <n v="2"/>
    <n v="0"/>
    <n v="0"/>
    <n v="20"/>
    <x v="1"/>
    <s v=""/>
    <s v=""/>
    <m/>
    <m/>
    <n v="2"/>
    <n v="0"/>
    <n v="0"/>
  </r>
  <r>
    <x v="1"/>
    <x v="44"/>
    <x v="47"/>
    <n v="5"/>
    <n v="3"/>
    <n v="0"/>
    <n v="0"/>
    <n v="20"/>
    <x v="1"/>
    <s v=""/>
    <s v=""/>
    <m/>
    <m/>
    <n v="3"/>
    <n v="0"/>
    <n v="0"/>
  </r>
  <r>
    <x v="1"/>
    <x v="45"/>
    <x v="48"/>
    <n v="10"/>
    <n v="4"/>
    <n v="0"/>
    <n v="0"/>
    <n v="20"/>
    <x v="1"/>
    <s v=""/>
    <s v=""/>
    <m/>
    <m/>
    <n v="4"/>
    <n v="0"/>
    <n v="0"/>
  </r>
  <r>
    <x v="1"/>
    <x v="46"/>
    <x v="49"/>
    <n v="10"/>
    <n v="6"/>
    <n v="0"/>
    <n v="0"/>
    <n v="20"/>
    <x v="1"/>
    <s v=""/>
    <s v=""/>
    <m/>
    <m/>
    <n v="6"/>
    <n v="0"/>
    <n v="0"/>
  </r>
  <r>
    <x v="1"/>
    <x v="48"/>
    <x v="51"/>
    <n v="4"/>
    <n v="8"/>
    <n v="0"/>
    <n v="0"/>
    <n v="20"/>
    <x v="1"/>
    <s v=""/>
    <s v=""/>
    <m/>
    <m/>
    <n v="8"/>
    <n v="0"/>
    <n v="0"/>
  </r>
  <r>
    <x v="1"/>
    <x v="52"/>
    <x v="55"/>
    <n v="3"/>
    <n v="5"/>
    <n v="0"/>
    <n v="0"/>
    <n v="20"/>
    <x v="1"/>
    <s v=""/>
    <s v=""/>
    <m/>
    <m/>
    <n v="5"/>
    <n v="0"/>
    <n v="0"/>
  </r>
  <r>
    <x v="1"/>
    <x v="42"/>
    <x v="45"/>
    <n v="20"/>
    <n v="3.5"/>
    <n v="0"/>
    <n v="0"/>
    <n v="20"/>
    <x v="1"/>
    <s v=""/>
    <s v=""/>
    <m/>
    <m/>
    <n v="3.5"/>
    <n v="0"/>
    <n v="0"/>
  </r>
  <r>
    <x v="1"/>
    <x v="179"/>
    <x v="221"/>
    <n v="10"/>
    <n v="48.93"/>
    <n v="0"/>
    <n v="0"/>
    <n v="25"/>
    <x v="1"/>
    <s v=""/>
    <s v=""/>
    <m/>
    <m/>
    <n v="48.93"/>
    <n v="0"/>
    <n v="0"/>
  </r>
  <r>
    <x v="1"/>
    <x v="185"/>
    <x v="228"/>
    <n v="10"/>
    <n v="38.99"/>
    <n v="0"/>
    <n v="0"/>
    <n v="20"/>
    <x v="1"/>
    <s v=""/>
    <s v=""/>
    <m/>
    <m/>
    <n v="38.99"/>
    <n v="0"/>
    <n v="0"/>
  </r>
  <r>
    <x v="1"/>
    <x v="148"/>
    <x v="178"/>
    <n v="10"/>
    <n v="48.93"/>
    <n v="0"/>
    <n v="0"/>
    <n v="25"/>
    <x v="1"/>
    <s v=""/>
    <s v=""/>
    <m/>
    <m/>
    <n v="48.93"/>
    <n v="0"/>
    <n v="0"/>
  </r>
  <r>
    <x v="1"/>
    <x v="186"/>
    <x v="177"/>
    <n v="10"/>
    <n v="38.99"/>
    <n v="0"/>
    <n v="0"/>
    <n v="20"/>
    <x v="1"/>
    <s v=""/>
    <s v=""/>
    <m/>
    <m/>
    <n v="38.99"/>
    <n v="0"/>
    <n v="0"/>
  </r>
  <r>
    <x v="1"/>
    <x v="164"/>
    <x v="197"/>
    <n v="1"/>
    <n v="30.45"/>
    <n v="30.45"/>
    <n v="24.36"/>
    <n v="20"/>
    <x v="1"/>
    <s v=""/>
    <s v=""/>
    <m/>
    <m/>
    <n v="30.45"/>
    <n v="30.45"/>
    <n v="24.36"/>
  </r>
  <r>
    <x v="1"/>
    <x v="179"/>
    <x v="221"/>
    <n v="13"/>
    <n v="38.99"/>
    <n v="506.87"/>
    <n v="380.15"/>
    <n v="25"/>
    <x v="1"/>
    <s v=""/>
    <s v=""/>
    <m/>
    <m/>
    <n v="38.99"/>
    <n v="506.87"/>
    <n v="380.15"/>
  </r>
  <r>
    <x v="1"/>
    <x v="180"/>
    <x v="222"/>
    <n v="1"/>
    <n v="24.73"/>
    <n v="24.73"/>
    <n v="19.78"/>
    <n v="20"/>
    <x v="1"/>
    <s v=""/>
    <s v=""/>
    <m/>
    <m/>
    <n v="24.73"/>
    <n v="24.73"/>
    <n v="19.78"/>
  </r>
  <r>
    <x v="1"/>
    <x v="36"/>
    <x v="39"/>
    <n v="2"/>
    <n v="39.65"/>
    <n v="79.3"/>
    <n v="63.44"/>
    <n v="20"/>
    <x v="1"/>
    <s v=""/>
    <s v=""/>
    <m/>
    <m/>
    <n v="39.65"/>
    <n v="79.3"/>
    <n v="63.44"/>
  </r>
  <r>
    <x v="1"/>
    <x v="44"/>
    <x v="47"/>
    <n v="5"/>
    <n v="3"/>
    <n v="0"/>
    <n v="0"/>
    <n v="20"/>
    <x v="1"/>
    <s v=""/>
    <s v=""/>
    <m/>
    <m/>
    <n v="3"/>
    <n v="0"/>
    <n v="0"/>
  </r>
  <r>
    <x v="1"/>
    <x v="45"/>
    <x v="48"/>
    <n v="15"/>
    <n v="4"/>
    <n v="0"/>
    <n v="0"/>
    <n v="20"/>
    <x v="1"/>
    <s v=""/>
    <s v=""/>
    <m/>
    <m/>
    <n v="4"/>
    <n v="0"/>
    <n v="0"/>
  </r>
  <r>
    <x v="1"/>
    <x v="46"/>
    <x v="49"/>
    <n v="10"/>
    <n v="6"/>
    <n v="0"/>
    <n v="0"/>
    <n v="20"/>
    <x v="1"/>
    <s v=""/>
    <s v=""/>
    <m/>
    <m/>
    <n v="6"/>
    <n v="0"/>
    <n v="0"/>
  </r>
  <r>
    <x v="1"/>
    <x v="48"/>
    <x v="51"/>
    <n v="3"/>
    <n v="8"/>
    <n v="0"/>
    <n v="0"/>
    <n v="20"/>
    <x v="1"/>
    <s v=""/>
    <s v=""/>
    <m/>
    <m/>
    <n v="8"/>
    <n v="0"/>
    <n v="0"/>
  </r>
  <r>
    <x v="1"/>
    <x v="52"/>
    <x v="55"/>
    <n v="2"/>
    <n v="5"/>
    <n v="0"/>
    <n v="0"/>
    <n v="20"/>
    <x v="1"/>
    <s v=""/>
    <s v=""/>
    <m/>
    <m/>
    <n v="5"/>
    <n v="0"/>
    <n v="0"/>
  </r>
  <r>
    <x v="1"/>
    <x v="42"/>
    <x v="45"/>
    <n v="15"/>
    <n v="3.5"/>
    <n v="0"/>
    <n v="0"/>
    <n v="20"/>
    <x v="1"/>
    <s v=""/>
    <s v=""/>
    <m/>
    <m/>
    <n v="3.5"/>
    <n v="0"/>
    <n v="0"/>
  </r>
  <r>
    <x v="1"/>
    <x v="178"/>
    <x v="220"/>
    <n v="3"/>
    <n v="30.45"/>
    <n v="91.35"/>
    <n v="73.08"/>
    <n v="20"/>
    <x v="1"/>
    <s v=""/>
    <s v=""/>
    <m/>
    <m/>
    <n v="30.45"/>
    <n v="91.35"/>
    <n v="73.08"/>
  </r>
  <r>
    <x v="1"/>
    <x v="179"/>
    <x v="221"/>
    <n v="8"/>
    <n v="38.99"/>
    <n v="311.92"/>
    <n v="233.94"/>
    <n v="25"/>
    <x v="1"/>
    <s v=""/>
    <s v=""/>
    <m/>
    <m/>
    <n v="38.99"/>
    <n v="311.92"/>
    <n v="233.94"/>
  </r>
  <r>
    <x v="1"/>
    <x v="180"/>
    <x v="222"/>
    <n v="2"/>
    <n v="24.73"/>
    <n v="49.46"/>
    <n v="39.57"/>
    <n v="20"/>
    <x v="1"/>
    <s v=""/>
    <s v=""/>
    <m/>
    <m/>
    <n v="24.73"/>
    <n v="49.46"/>
    <n v="39.57"/>
  </r>
  <r>
    <x v="1"/>
    <x v="33"/>
    <x v="36"/>
    <n v="10"/>
    <n v="32.96"/>
    <n v="329.6"/>
    <n v="263.68"/>
    <n v="20"/>
    <x v="1"/>
    <s v=""/>
    <s v=""/>
    <m/>
    <m/>
    <n v="32.96"/>
    <n v="329.6"/>
    <n v="263.68"/>
  </r>
  <r>
    <x v="1"/>
    <x v="80"/>
    <x v="223"/>
    <n v="20"/>
    <n v="5"/>
    <n v="100"/>
    <n v="80"/>
    <n v="20"/>
    <x v="1"/>
    <s v=""/>
    <s v=""/>
    <m/>
    <m/>
    <n v="5"/>
    <n v="100"/>
    <n v="80"/>
  </r>
  <r>
    <x v="1"/>
    <x v="36"/>
    <x v="39"/>
    <n v="1"/>
    <n v="39.65"/>
    <n v="39.65"/>
    <n v="31.72"/>
    <n v="20"/>
    <x v="1"/>
    <s v=""/>
    <s v=""/>
    <m/>
    <m/>
    <n v="39.65"/>
    <n v="39.65"/>
    <n v="31.72"/>
  </r>
  <r>
    <x v="1"/>
    <x v="43"/>
    <x v="46"/>
    <n v="5"/>
    <n v="2"/>
    <n v="0"/>
    <n v="0"/>
    <n v="20"/>
    <x v="1"/>
    <s v=""/>
    <s v=""/>
    <m/>
    <m/>
    <n v="2"/>
    <n v="0"/>
    <n v="0"/>
  </r>
  <r>
    <x v="1"/>
    <x v="44"/>
    <x v="47"/>
    <n v="10"/>
    <n v="3"/>
    <n v="0"/>
    <n v="0"/>
    <n v="20"/>
    <x v="1"/>
    <s v=""/>
    <s v=""/>
    <m/>
    <m/>
    <n v="3"/>
    <n v="0"/>
    <n v="0"/>
  </r>
  <r>
    <x v="1"/>
    <x v="45"/>
    <x v="48"/>
    <n v="15"/>
    <n v="4"/>
    <n v="0"/>
    <n v="0"/>
    <n v="20"/>
    <x v="1"/>
    <s v=""/>
    <s v=""/>
    <m/>
    <m/>
    <n v="4"/>
    <n v="0"/>
    <n v="0"/>
  </r>
  <r>
    <x v="1"/>
    <x v="46"/>
    <x v="49"/>
    <n v="10"/>
    <n v="6"/>
    <n v="0"/>
    <n v="0"/>
    <n v="20"/>
    <x v="1"/>
    <s v=""/>
    <s v=""/>
    <m/>
    <m/>
    <n v="6"/>
    <n v="0"/>
    <n v="0"/>
  </r>
  <r>
    <x v="1"/>
    <x v="48"/>
    <x v="51"/>
    <n v="5"/>
    <n v="8"/>
    <n v="0"/>
    <n v="0"/>
    <n v="20"/>
    <x v="1"/>
    <s v=""/>
    <s v=""/>
    <m/>
    <m/>
    <n v="8"/>
    <n v="0"/>
    <n v="0"/>
  </r>
  <r>
    <x v="1"/>
    <x v="52"/>
    <x v="55"/>
    <n v="4"/>
    <n v="5"/>
    <n v="0"/>
    <n v="0"/>
    <n v="20"/>
    <x v="1"/>
    <s v=""/>
    <s v=""/>
    <m/>
    <m/>
    <n v="5"/>
    <n v="0"/>
    <n v="0"/>
  </r>
  <r>
    <x v="1"/>
    <x v="42"/>
    <x v="45"/>
    <n v="15"/>
    <n v="3.5"/>
    <n v="0"/>
    <n v="0"/>
    <n v="20"/>
    <x v="1"/>
    <s v=""/>
    <s v=""/>
    <m/>
    <m/>
    <n v="3.5"/>
    <n v="0"/>
    <n v="0"/>
  </r>
  <r>
    <x v="1"/>
    <x v="36"/>
    <x v="39"/>
    <n v="4"/>
    <n v="39.65"/>
    <n v="158.6"/>
    <n v="126.88"/>
    <n v="20"/>
    <x v="1"/>
    <s v=""/>
    <s v=""/>
    <m/>
    <m/>
    <n v="39.65"/>
    <n v="158.6"/>
    <n v="126.88"/>
  </r>
  <r>
    <x v="1"/>
    <x v="82"/>
    <x v="96"/>
    <n v="2"/>
    <n v="458.35"/>
    <n v="916.7"/>
    <n v="916.7"/>
    <n v="0"/>
    <x v="0"/>
    <n v="458.35"/>
    <s v="Prijs gelijk"/>
    <m/>
    <s v="Artikelprijs"/>
    <n v="458.35"/>
    <n v="916.7"/>
    <n v="916.7"/>
  </r>
  <r>
    <x v="1"/>
    <x v="187"/>
    <x v="229"/>
    <n v="1"/>
    <n v="721"/>
    <n v="721"/>
    <n v="721"/>
    <n v="0"/>
    <x v="0"/>
    <n v="700"/>
    <s v="Prijs wijkt af"/>
    <m/>
    <s v="Artikelprijs"/>
    <n v="700"/>
    <n v="700"/>
    <n v="700"/>
  </r>
  <r>
    <x v="1"/>
    <x v="36"/>
    <x v="39"/>
    <n v="20"/>
    <n v="39.65"/>
    <n v="793"/>
    <n v="793"/>
    <n v="0"/>
    <x v="1"/>
    <s v=""/>
    <s v=""/>
    <m/>
    <m/>
    <n v="39.65"/>
    <n v="793"/>
    <n v="793"/>
  </r>
  <r>
    <x v="1"/>
    <x v="167"/>
    <x v="207"/>
    <n v="3"/>
    <n v="77.25"/>
    <n v="231.75"/>
    <n v="231.75"/>
    <n v="0"/>
    <x v="1"/>
    <s v=""/>
    <s v=""/>
    <m/>
    <m/>
    <n v="77.25"/>
    <n v="231.75"/>
    <n v="231.75"/>
  </r>
  <r>
    <x v="1"/>
    <x v="188"/>
    <x v="230"/>
    <n v="2"/>
    <n v="927"/>
    <n v="1854"/>
    <n v="1854"/>
    <n v="0"/>
    <x v="0"/>
    <n v="900"/>
    <s v="Prijs wijkt af"/>
    <m/>
    <s v="Artikelprijs"/>
    <n v="900"/>
    <n v="1800"/>
    <n v="1800"/>
  </r>
  <r>
    <x v="1"/>
    <x v="36"/>
    <x v="39"/>
    <n v="11"/>
    <n v="39.65"/>
    <n v="436.15"/>
    <n v="436.15"/>
    <n v="0"/>
    <x v="1"/>
    <s v=""/>
    <s v=""/>
    <m/>
    <m/>
    <n v="39.65"/>
    <n v="436.15"/>
    <n v="436.15"/>
  </r>
  <r>
    <x v="1"/>
    <x v="189"/>
    <x v="231"/>
    <n v="1"/>
    <n v="66.95"/>
    <n v="66.95"/>
    <n v="66.95"/>
    <n v="0"/>
    <x v="1"/>
    <s v=""/>
    <s v=""/>
    <m/>
    <m/>
    <n v="66.95"/>
    <n v="66.95"/>
    <n v="66.95"/>
  </r>
  <r>
    <x v="1"/>
    <x v="167"/>
    <x v="207"/>
    <n v="5"/>
    <n v="77.25"/>
    <n v="386.25"/>
    <n v="386.25"/>
    <n v="0"/>
    <x v="1"/>
    <s v=""/>
    <s v=""/>
    <m/>
    <m/>
    <n v="77.25"/>
    <n v="386.25"/>
    <n v="386.25"/>
  </r>
  <r>
    <x v="1"/>
    <x v="187"/>
    <x v="229"/>
    <n v="1"/>
    <n v="721"/>
    <n v="721"/>
    <n v="721"/>
    <n v="0"/>
    <x v="0"/>
    <n v="700"/>
    <s v="Prijs wijkt af"/>
    <m/>
    <s v="Artikelprijs"/>
    <n v="700"/>
    <n v="700"/>
    <n v="700"/>
  </r>
  <r>
    <x v="1"/>
    <x v="188"/>
    <x v="230"/>
    <n v="1"/>
    <n v="927"/>
    <n v="927"/>
    <n v="927"/>
    <n v="0"/>
    <x v="0"/>
    <n v="900"/>
    <s v="Prijs wijkt af"/>
    <m/>
    <s v="Artikelprijs"/>
    <n v="900"/>
    <n v="900"/>
    <n v="900"/>
  </r>
  <r>
    <x v="1"/>
    <x v="36"/>
    <x v="39"/>
    <n v="11"/>
    <n v="39.65"/>
    <n v="436.15"/>
    <n v="436.15"/>
    <n v="0"/>
    <x v="1"/>
    <s v=""/>
    <s v=""/>
    <m/>
    <m/>
    <n v="39.65"/>
    <n v="436.15"/>
    <n v="436.15"/>
  </r>
  <r>
    <x v="1"/>
    <x v="167"/>
    <x v="207"/>
    <n v="5"/>
    <n v="77.25"/>
    <n v="386.25"/>
    <n v="386.25"/>
    <n v="0"/>
    <x v="1"/>
    <s v=""/>
    <s v=""/>
    <m/>
    <m/>
    <n v="77.25"/>
    <n v="386.25"/>
    <n v="386.25"/>
  </r>
  <r>
    <x v="1"/>
    <x v="190"/>
    <x v="232"/>
    <n v="1"/>
    <n v="180.25"/>
    <n v="180.25"/>
    <n v="180.25"/>
    <n v="0"/>
    <x v="1"/>
    <s v=""/>
    <s v=""/>
    <m/>
    <m/>
    <n v="180.25"/>
    <n v="180.25"/>
    <n v="180.25"/>
  </r>
  <r>
    <x v="1"/>
    <x v="31"/>
    <x v="34"/>
    <n v="2"/>
    <n v="386.25"/>
    <n v="772.5"/>
    <n v="772.5"/>
    <n v="0"/>
    <x v="0"/>
    <n v="386.25"/>
    <s v="Prijs gelijk"/>
    <m/>
    <s v="Artikelprijs"/>
    <n v="386.25"/>
    <n v="772.5"/>
    <n v="772.5"/>
  </r>
  <r>
    <x v="1"/>
    <x v="27"/>
    <x v="30"/>
    <n v="2"/>
    <n v="103.75"/>
    <n v="207.5"/>
    <n v="207.5"/>
    <n v="0"/>
    <x v="0"/>
    <n v="106.8625"/>
    <s v="Prijs wijkt af"/>
    <m/>
    <s v="Artikelprijs"/>
    <n v="106.8625"/>
    <n v="213.72499999999999"/>
    <n v="213.72499999999999"/>
  </r>
  <r>
    <x v="1"/>
    <x v="36"/>
    <x v="39"/>
    <n v="2"/>
    <n v="39.65"/>
    <n v="79.3"/>
    <n v="79.3"/>
    <n v="0"/>
    <x v="1"/>
    <s v=""/>
    <s v=""/>
    <m/>
    <m/>
    <n v="39.65"/>
    <n v="79.3"/>
    <n v="79.3"/>
  </r>
  <r>
    <x v="1"/>
    <x v="82"/>
    <x v="96"/>
    <n v="1"/>
    <n v="458.35"/>
    <n v="458.35"/>
    <n v="458.35"/>
    <n v="0"/>
    <x v="0"/>
    <n v="458.35"/>
    <s v="Prijs gelijk"/>
    <m/>
    <s v="Artikelprijs"/>
    <n v="458.35"/>
    <n v="458.35"/>
    <n v="458.35"/>
  </r>
  <r>
    <x v="1"/>
    <x v="27"/>
    <x v="30"/>
    <n v="2"/>
    <n v="103.75"/>
    <n v="207.5"/>
    <n v="207.5"/>
    <n v="0"/>
    <x v="0"/>
    <n v="106.8625"/>
    <s v="Prijs wijkt af"/>
    <m/>
    <s v="Artikelprijs"/>
    <n v="106.8625"/>
    <n v="213.72499999999999"/>
    <n v="213.72499999999999"/>
  </r>
  <r>
    <x v="1"/>
    <x v="36"/>
    <x v="39"/>
    <n v="2"/>
    <n v="39.65"/>
    <n v="79.3"/>
    <n v="79.3"/>
    <n v="0"/>
    <x v="1"/>
    <s v=""/>
    <s v=""/>
    <m/>
    <m/>
    <n v="39.65"/>
    <n v="79.3"/>
    <n v="79.3"/>
  </r>
  <r>
    <x v="1"/>
    <x v="32"/>
    <x v="35"/>
    <n v="1"/>
    <n v="602.54999999999995"/>
    <n v="602.54999999999995"/>
    <n v="602.54999999999995"/>
    <n v="0"/>
    <x v="0"/>
    <n v="585"/>
    <s v="Prijs wijkt af"/>
    <m/>
    <s v="Artikelprijs"/>
    <n v="585"/>
    <n v="585"/>
    <n v="585"/>
  </r>
  <r>
    <x v="1"/>
    <x v="36"/>
    <x v="39"/>
    <n v="3"/>
    <n v="39.65"/>
    <n v="118.95"/>
    <n v="118.95"/>
    <n v="0"/>
    <x v="1"/>
    <s v=""/>
    <s v=""/>
    <m/>
    <m/>
    <n v="39.65"/>
    <n v="118.95"/>
    <n v="118.95"/>
  </r>
  <r>
    <x v="1"/>
    <x v="167"/>
    <x v="207"/>
    <n v="1"/>
    <n v="77.25"/>
    <n v="77.25"/>
    <n v="77.25"/>
    <n v="0"/>
    <x v="1"/>
    <s v=""/>
    <s v=""/>
    <m/>
    <m/>
    <n v="77.25"/>
    <n v="77.25"/>
    <n v="77.25"/>
  </r>
  <r>
    <x v="1"/>
    <x v="82"/>
    <x v="96"/>
    <n v="3"/>
    <n v="458.35"/>
    <n v="1375.05"/>
    <n v="1375.05"/>
    <n v="0"/>
    <x v="0"/>
    <n v="458.35"/>
    <s v="Prijs gelijk"/>
    <m/>
    <s v="Artikelprijs"/>
    <n v="458.35"/>
    <n v="1375.0500000000002"/>
    <n v="1375.0500000000002"/>
  </r>
  <r>
    <x v="1"/>
    <x v="36"/>
    <x v="39"/>
    <n v="16"/>
    <n v="39.65"/>
    <n v="634.4"/>
    <n v="634.4"/>
    <n v="0"/>
    <x v="1"/>
    <s v=""/>
    <s v=""/>
    <m/>
    <m/>
    <n v="39.65"/>
    <n v="634.4"/>
    <n v="634.4"/>
  </r>
  <r>
    <x v="1"/>
    <x v="189"/>
    <x v="231"/>
    <n v="2"/>
    <n v="66.95"/>
    <n v="133.9"/>
    <n v="133.9"/>
    <n v="0"/>
    <x v="1"/>
    <s v=""/>
    <s v=""/>
    <m/>
    <m/>
    <n v="66.95"/>
    <n v="133.9"/>
    <n v="133.9"/>
  </r>
  <r>
    <x v="1"/>
    <x v="27"/>
    <x v="30"/>
    <n v="1"/>
    <n v="103.75"/>
    <n v="103.75"/>
    <n v="103.75"/>
    <n v="0"/>
    <x v="0"/>
    <n v="106.8625"/>
    <s v="Prijs wijkt af"/>
    <m/>
    <s v="Artikelprijs"/>
    <n v="106.8625"/>
    <n v="106.8625"/>
    <n v="106.8625"/>
  </r>
  <r>
    <x v="1"/>
    <x v="32"/>
    <x v="35"/>
    <n v="1"/>
    <n v="602.54999999999995"/>
    <n v="602.54999999999995"/>
    <n v="602.54999999999995"/>
    <n v="0"/>
    <x v="0"/>
    <n v="585"/>
    <s v="Prijs wijkt af"/>
    <m/>
    <s v="Artikelprijs"/>
    <n v="585"/>
    <n v="585"/>
    <n v="585"/>
  </r>
  <r>
    <x v="1"/>
    <x v="36"/>
    <x v="39"/>
    <n v="4"/>
    <n v="39.65"/>
    <n v="158.6"/>
    <n v="158.6"/>
    <n v="0"/>
    <x v="1"/>
    <s v=""/>
    <s v=""/>
    <m/>
    <m/>
    <n v="39.65"/>
    <n v="158.6"/>
    <n v="158.6"/>
  </r>
  <r>
    <x v="1"/>
    <x v="189"/>
    <x v="231"/>
    <n v="2"/>
    <n v="66.95"/>
    <n v="133.9"/>
    <n v="133.9"/>
    <n v="0"/>
    <x v="1"/>
    <s v=""/>
    <s v=""/>
    <m/>
    <m/>
    <n v="66.95"/>
    <n v="133.9"/>
    <n v="133.9"/>
  </r>
  <r>
    <x v="1"/>
    <x v="82"/>
    <x v="96"/>
    <n v="1"/>
    <n v="458.35"/>
    <n v="458.35"/>
    <n v="458.35"/>
    <n v="0"/>
    <x v="0"/>
    <n v="458.35"/>
    <s v="Prijs gelijk"/>
    <m/>
    <s v="Artikelprijs"/>
    <n v="458.35"/>
    <n v="458.35"/>
    <n v="458.35"/>
  </r>
  <r>
    <x v="1"/>
    <x v="36"/>
    <x v="39"/>
    <n v="6"/>
    <n v="39.65"/>
    <n v="237.9"/>
    <n v="237.9"/>
    <n v="0"/>
    <x v="1"/>
    <s v=""/>
    <s v=""/>
    <m/>
    <m/>
    <n v="39.65"/>
    <n v="237.9"/>
    <n v="237.9"/>
  </r>
  <r>
    <x v="1"/>
    <x v="142"/>
    <x v="168"/>
    <n v="1"/>
    <n v="16.54"/>
    <n v="16.54"/>
    <n v="16.54"/>
    <n v="0"/>
    <x v="1"/>
    <s v=""/>
    <s v=""/>
    <m/>
    <m/>
    <n v="16.54"/>
    <n v="16.54"/>
    <n v="16.54"/>
  </r>
  <r>
    <x v="1"/>
    <x v="120"/>
    <x v="134"/>
    <n v="3"/>
    <n v="298.7"/>
    <n v="896.1"/>
    <n v="896.1"/>
    <n v="0"/>
    <x v="0"/>
    <n v="298.7"/>
    <s v="Prijs gelijk"/>
    <m/>
    <s v="Artikelprijs"/>
    <n v="298.7"/>
    <n v="896.09999999999991"/>
    <n v="896.09999999999991"/>
  </r>
  <r>
    <x v="1"/>
    <x v="113"/>
    <x v="233"/>
    <n v="289"/>
    <n v="2"/>
    <n v="578"/>
    <n v="578"/>
    <n v="0"/>
    <x v="1"/>
    <s v=""/>
    <s v=""/>
    <m/>
    <m/>
    <n v="2"/>
    <n v="578"/>
    <n v="578"/>
  </r>
  <r>
    <x v="1"/>
    <x v="191"/>
    <x v="234"/>
    <n v="84"/>
    <n v="133.9"/>
    <n v="11247.6"/>
    <n v="9841.65"/>
    <n v="12"/>
    <x v="2"/>
    <n v="130"/>
    <s v="Prijs wijkt af"/>
    <m/>
    <s v="Artikelprijs"/>
    <n v="130"/>
    <n v="10920"/>
    <n v="9609.6"/>
  </r>
  <r>
    <x v="1"/>
    <x v="191"/>
    <x v="234"/>
    <n v="40"/>
    <n v="133.9"/>
    <n v="5356"/>
    <n v="4686.5"/>
    <n v="12"/>
    <x v="2"/>
    <n v="130"/>
    <s v="Prijs wijkt af"/>
    <m/>
    <s v="Artikelprijs"/>
    <n v="130"/>
    <n v="5200"/>
    <n v="4576"/>
  </r>
  <r>
    <x v="1"/>
    <x v="76"/>
    <x v="87"/>
    <n v="1"/>
    <n v="114.58"/>
    <n v="114.58"/>
    <n v="100.26"/>
    <n v="12"/>
    <x v="1"/>
    <s v=""/>
    <s v=""/>
    <m/>
    <m/>
    <n v="114.58"/>
    <n v="114.58"/>
    <n v="100.26"/>
  </r>
  <r>
    <x v="1"/>
    <x v="21"/>
    <x v="24"/>
    <n v="1"/>
    <n v="147.81"/>
    <n v="147.81"/>
    <n v="129.33000000000001"/>
    <n v="12"/>
    <x v="1"/>
    <s v=""/>
    <s v=""/>
    <m/>
    <m/>
    <n v="147.81"/>
    <n v="147.81"/>
    <n v="129.33000000000001"/>
  </r>
  <r>
    <x v="1"/>
    <x v="81"/>
    <x v="95"/>
    <n v="1"/>
    <n v="236.9"/>
    <n v="236.9"/>
    <n v="236.9"/>
    <n v="0"/>
    <x v="2"/>
    <n v="230"/>
    <s v="Prijs wijkt af"/>
    <m/>
    <s v="Artikelprijs"/>
    <n v="230"/>
    <n v="230"/>
    <n v="230"/>
  </r>
  <r>
    <x v="1"/>
    <x v="141"/>
    <x v="166"/>
    <n v="2"/>
    <n v="252.35"/>
    <n v="504.7"/>
    <n v="441.61"/>
    <n v="12"/>
    <x v="0"/>
    <n v="252.35"/>
    <s v="Prijs gelijk"/>
    <m/>
    <s v="Artikelprijs"/>
    <n v="252.35"/>
    <n v="504.7"/>
    <n v="444.13599999999997"/>
  </r>
  <r>
    <x v="1"/>
    <x v="141"/>
    <x v="166"/>
    <n v="1"/>
    <n v="252.35"/>
    <n v="252.35"/>
    <n v="220.81"/>
    <n v="12"/>
    <x v="0"/>
    <n v="252.35"/>
    <s v="Prijs gelijk"/>
    <m/>
    <s v="Artikelprijs"/>
    <n v="252.35"/>
    <n v="252.35"/>
    <n v="222.06799999999998"/>
  </r>
  <r>
    <x v="1"/>
    <x v="2"/>
    <x v="2"/>
    <n v="4"/>
    <n v="88.07"/>
    <n v="352.28"/>
    <n v="246.6"/>
    <n v="30"/>
    <x v="1"/>
    <s v=""/>
    <s v=""/>
    <m/>
    <m/>
    <n v="88.07"/>
    <n v="352.28"/>
    <n v="246.6"/>
  </r>
  <r>
    <x v="1"/>
    <x v="1"/>
    <x v="1"/>
    <n v="3"/>
    <n v="113.3"/>
    <n v="339.9"/>
    <n v="237.93"/>
    <n v="30"/>
    <x v="1"/>
    <s v=""/>
    <s v=""/>
    <m/>
    <m/>
    <n v="113.3"/>
    <n v="339.9"/>
    <n v="237.93"/>
  </r>
  <r>
    <x v="1"/>
    <x v="4"/>
    <x v="4"/>
    <n v="2"/>
    <n v="69.78"/>
    <n v="139.56"/>
    <n v="97.69"/>
    <n v="30"/>
    <x v="1"/>
    <s v=""/>
    <s v=""/>
    <m/>
    <m/>
    <n v="69.78"/>
    <n v="139.56"/>
    <n v="97.69"/>
  </r>
  <r>
    <x v="1"/>
    <x v="138"/>
    <x v="160"/>
    <n v="2"/>
    <n v="97.34"/>
    <n v="194.68"/>
    <n v="136.28"/>
    <n v="30"/>
    <x v="1"/>
    <s v=""/>
    <s v=""/>
    <m/>
    <m/>
    <n v="97.34"/>
    <n v="194.68"/>
    <n v="136.28"/>
  </r>
  <r>
    <x v="1"/>
    <x v="171"/>
    <x v="235"/>
    <n v="4"/>
    <n v="225"/>
    <n v="900"/>
    <n v="630"/>
    <n v="30"/>
    <x v="1"/>
    <s v=""/>
    <s v=""/>
    <m/>
    <m/>
    <n v="225"/>
    <n v="900"/>
    <n v="630"/>
  </r>
  <r>
    <x v="1"/>
    <x v="87"/>
    <x v="236"/>
    <n v="9"/>
    <n v="34.200000000000003"/>
    <n v="307.8"/>
    <n v="307.8"/>
    <n v="0"/>
    <x v="1"/>
    <s v=""/>
    <s v=""/>
    <m/>
    <m/>
    <n v="34.200000000000003"/>
    <n v="307.8"/>
    <n v="307.8"/>
  </r>
  <r>
    <x v="1"/>
    <x v="9"/>
    <x v="237"/>
    <n v="1"/>
    <n v="114"/>
    <n v="114"/>
    <n v="114"/>
    <n v="0"/>
    <x v="1"/>
    <s v=""/>
    <s v=""/>
    <m/>
    <m/>
    <n v="114"/>
    <n v="114"/>
    <n v="114"/>
  </r>
  <r>
    <x v="1"/>
    <x v="27"/>
    <x v="30"/>
    <n v="2"/>
    <n v="103.75"/>
    <n v="207.5"/>
    <n v="207.5"/>
    <n v="0"/>
    <x v="0"/>
    <n v="106.8625"/>
    <s v="Prijs wijkt af"/>
    <m/>
    <s v="Artikelprijs"/>
    <n v="106.8625"/>
    <n v="213.72499999999999"/>
    <n v="213.72499999999999"/>
  </r>
  <r>
    <x v="1"/>
    <x v="120"/>
    <x v="134"/>
    <n v="1"/>
    <n v="298.7"/>
    <n v="298.7"/>
    <n v="298.7"/>
    <n v="0"/>
    <x v="0"/>
    <n v="298.7"/>
    <s v="Prijs gelijk"/>
    <m/>
    <s v="Artikelprijs"/>
    <n v="298.7"/>
    <n v="298.7"/>
    <n v="298.7"/>
  </r>
  <r>
    <x v="1"/>
    <x v="120"/>
    <x v="134"/>
    <n v="1"/>
    <n v="298.7"/>
    <n v="298.7"/>
    <n v="298.7"/>
    <n v="0"/>
    <x v="0"/>
    <n v="298.7"/>
    <s v="Prijs gelijk"/>
    <m/>
    <s v="Artikelprijs"/>
    <n v="298.7"/>
    <n v="298.7"/>
    <n v="298.7"/>
  </r>
  <r>
    <x v="1"/>
    <x v="82"/>
    <x v="96"/>
    <n v="1"/>
    <n v="458.35"/>
    <n v="458.35"/>
    <n v="458.35"/>
    <n v="0"/>
    <x v="0"/>
    <n v="458.35"/>
    <s v="Prijs gelijk"/>
    <m/>
    <s v="Artikelprijs"/>
    <n v="458.35"/>
    <n v="458.35"/>
    <n v="458.35"/>
  </r>
  <r>
    <x v="1"/>
    <x v="27"/>
    <x v="30"/>
    <n v="2"/>
    <n v="103.75"/>
    <n v="207.5"/>
    <n v="207.5"/>
    <n v="0"/>
    <x v="0"/>
    <n v="106.8625"/>
    <s v="Prijs wijkt af"/>
    <m/>
    <s v="Artikelprijs"/>
    <n v="106.8625"/>
    <n v="213.72499999999999"/>
    <n v="213.72499999999999"/>
  </r>
  <r>
    <x v="1"/>
    <x v="192"/>
    <x v="238"/>
    <n v="1"/>
    <n v="-2721"/>
    <n v="-2721"/>
    <n v="-2721"/>
    <n v="0"/>
    <x v="1"/>
    <s v=""/>
    <s v=""/>
    <m/>
    <m/>
    <n v="-2721"/>
    <n v="-2721"/>
    <n v="-2721"/>
  </r>
  <r>
    <x v="2"/>
    <x v="193"/>
    <x v="239"/>
    <n v="980"/>
    <n v="51.98"/>
    <n v="50940.4"/>
    <n v="33620.660000000003"/>
    <n v="34"/>
    <x v="1"/>
    <s v=""/>
    <s v=""/>
    <m/>
    <m/>
    <n v="51.98"/>
    <n v="50940.4"/>
    <n v="33620.660000000003"/>
  </r>
  <r>
    <x v="2"/>
    <x v="193"/>
    <x v="239"/>
    <n v="80"/>
    <n v="51.98"/>
    <n v="0"/>
    <n v="0"/>
    <n v="34"/>
    <x v="1"/>
    <s v=""/>
    <s v=""/>
    <m/>
    <m/>
    <n v="51.98"/>
    <n v="0"/>
    <n v="0"/>
  </r>
  <r>
    <x v="2"/>
    <x v="87"/>
    <x v="240"/>
    <n v="3"/>
    <n v="320"/>
    <n v="960"/>
    <n v="672"/>
    <n v="30"/>
    <x v="1"/>
    <s v=""/>
    <s v=""/>
    <m/>
    <m/>
    <n v="320"/>
    <n v="960"/>
    <n v="672"/>
  </r>
  <r>
    <x v="2"/>
    <x v="185"/>
    <x v="228"/>
    <n v="96"/>
    <n v="38.99"/>
    <n v="3743.04"/>
    <n v="2620.13"/>
    <n v="30"/>
    <x v="1"/>
    <s v=""/>
    <s v=""/>
    <m/>
    <m/>
    <n v="38.99"/>
    <n v="3743.04"/>
    <n v="2620.13"/>
  </r>
  <r>
    <x v="2"/>
    <x v="185"/>
    <x v="228"/>
    <n v="14"/>
    <n v="38.99"/>
    <n v="0"/>
    <n v="0"/>
    <n v="30"/>
    <x v="1"/>
    <s v=""/>
    <s v=""/>
    <m/>
    <m/>
    <n v="38.99"/>
    <n v="0"/>
    <n v="0"/>
  </r>
  <r>
    <x v="2"/>
    <x v="86"/>
    <x v="104"/>
    <n v="35"/>
    <n v="30.77"/>
    <n v="1076.95"/>
    <n v="753.86"/>
    <n v="30"/>
    <x v="1"/>
    <s v=""/>
    <s v=""/>
    <m/>
    <m/>
    <n v="30.77"/>
    <n v="1076.95"/>
    <n v="753.86"/>
  </r>
  <r>
    <x v="2"/>
    <x v="86"/>
    <x v="104"/>
    <n v="4"/>
    <n v="30.77"/>
    <n v="123.08"/>
    <n v="86.16"/>
    <n v="30"/>
    <x v="1"/>
    <s v=""/>
    <s v=""/>
    <m/>
    <m/>
    <n v="30.77"/>
    <n v="123.08"/>
    <n v="86.16"/>
  </r>
  <r>
    <x v="2"/>
    <x v="86"/>
    <x v="104"/>
    <n v="11"/>
    <n v="30.77"/>
    <n v="0"/>
    <n v="0"/>
    <n v="30"/>
    <x v="1"/>
    <s v=""/>
    <s v=""/>
    <m/>
    <m/>
    <n v="30.77"/>
    <n v="0"/>
    <n v="0"/>
  </r>
  <r>
    <x v="2"/>
    <x v="194"/>
    <x v="241"/>
    <n v="97"/>
    <n v="34.07"/>
    <n v="3304.79"/>
    <n v="2313.35"/>
    <n v="30"/>
    <x v="1"/>
    <s v=""/>
    <s v=""/>
    <m/>
    <m/>
    <n v="34.07"/>
    <n v="3304.79"/>
    <n v="2313.35"/>
  </r>
  <r>
    <x v="2"/>
    <x v="41"/>
    <x v="44"/>
    <n v="25"/>
    <n v="26.83"/>
    <n v="0"/>
    <n v="0"/>
    <n v="30"/>
    <x v="1"/>
    <s v=""/>
    <s v=""/>
    <m/>
    <m/>
    <n v="26.83"/>
    <n v="0"/>
    <n v="0"/>
  </r>
  <r>
    <x v="2"/>
    <x v="195"/>
    <x v="242"/>
    <n v="5"/>
    <n v="62.46"/>
    <n v="0"/>
    <n v="0"/>
    <n v="30"/>
    <x v="1"/>
    <s v=""/>
    <s v=""/>
    <m/>
    <m/>
    <n v="62.46"/>
    <n v="0"/>
    <n v="0"/>
  </r>
  <r>
    <x v="2"/>
    <x v="71"/>
    <x v="83"/>
    <n v="15"/>
    <n v="76.02"/>
    <n v="1140.3"/>
    <n v="798.21"/>
    <n v="30"/>
    <x v="1"/>
    <s v=""/>
    <s v=""/>
    <m/>
    <m/>
    <n v="76.02"/>
    <n v="1140.3"/>
    <n v="798.21"/>
  </r>
  <r>
    <x v="2"/>
    <x v="42"/>
    <x v="45"/>
    <n v="225"/>
    <n v="3.5"/>
    <n v="0"/>
    <n v="0"/>
    <n v="30"/>
    <x v="1"/>
    <s v=""/>
    <s v=""/>
    <m/>
    <m/>
    <n v="3.5"/>
    <n v="0"/>
    <n v="0"/>
  </r>
  <r>
    <x v="2"/>
    <x v="149"/>
    <x v="179"/>
    <n v="40"/>
    <n v="5"/>
    <n v="0"/>
    <n v="0"/>
    <n v="30"/>
    <x v="1"/>
    <s v=""/>
    <s v=""/>
    <m/>
    <m/>
    <n v="5"/>
    <n v="0"/>
    <n v="0"/>
  </r>
  <r>
    <x v="2"/>
    <x v="43"/>
    <x v="46"/>
    <n v="50"/>
    <n v="2"/>
    <n v="0"/>
    <n v="0"/>
    <n v="30"/>
    <x v="1"/>
    <s v=""/>
    <s v=""/>
    <m/>
    <m/>
    <n v="2"/>
    <n v="0"/>
    <n v="0"/>
  </r>
  <r>
    <x v="2"/>
    <x v="44"/>
    <x v="47"/>
    <n v="100"/>
    <n v="3"/>
    <n v="0"/>
    <n v="0"/>
    <n v="30"/>
    <x v="1"/>
    <s v=""/>
    <s v=""/>
    <m/>
    <m/>
    <n v="3"/>
    <n v="0"/>
    <n v="0"/>
  </r>
  <r>
    <x v="2"/>
    <x v="45"/>
    <x v="48"/>
    <n v="300"/>
    <n v="4"/>
    <n v="0"/>
    <n v="0"/>
    <n v="30"/>
    <x v="1"/>
    <s v=""/>
    <s v=""/>
    <m/>
    <m/>
    <n v="4"/>
    <n v="0"/>
    <n v="0"/>
  </r>
  <r>
    <x v="2"/>
    <x v="99"/>
    <x v="117"/>
    <n v="110"/>
    <n v="5"/>
    <n v="0"/>
    <n v="0"/>
    <n v="30"/>
    <x v="1"/>
    <s v=""/>
    <s v=""/>
    <m/>
    <m/>
    <n v="5"/>
    <n v="0"/>
    <n v="0"/>
  </r>
  <r>
    <x v="2"/>
    <x v="46"/>
    <x v="49"/>
    <n v="200"/>
    <n v="6"/>
    <n v="0"/>
    <n v="0"/>
    <n v="30"/>
    <x v="1"/>
    <s v=""/>
    <s v=""/>
    <m/>
    <m/>
    <n v="6"/>
    <n v="0"/>
    <n v="0"/>
  </r>
  <r>
    <x v="2"/>
    <x v="47"/>
    <x v="50"/>
    <n v="50"/>
    <n v="7"/>
    <n v="0"/>
    <n v="0"/>
    <n v="30"/>
    <x v="1"/>
    <s v=""/>
    <s v=""/>
    <m/>
    <m/>
    <n v="7"/>
    <n v="0"/>
    <n v="0"/>
  </r>
  <r>
    <x v="2"/>
    <x v="48"/>
    <x v="51"/>
    <n v="150"/>
    <n v="8"/>
    <n v="0"/>
    <n v="0"/>
    <n v="30"/>
    <x v="1"/>
    <s v=""/>
    <s v=""/>
    <m/>
    <m/>
    <n v="8"/>
    <n v="0"/>
    <n v="0"/>
  </r>
  <r>
    <x v="2"/>
    <x v="50"/>
    <x v="53"/>
    <n v="40"/>
    <n v="11"/>
    <n v="0"/>
    <n v="0"/>
    <n v="30"/>
    <x v="1"/>
    <s v=""/>
    <s v=""/>
    <m/>
    <m/>
    <n v="11"/>
    <n v="0"/>
    <n v="0"/>
  </r>
  <r>
    <x v="2"/>
    <x v="51"/>
    <x v="54"/>
    <n v="25"/>
    <n v="13"/>
    <n v="0"/>
    <n v="0"/>
    <n v="30"/>
    <x v="1"/>
    <s v=""/>
    <s v=""/>
    <m/>
    <m/>
    <n v="13"/>
    <n v="0"/>
    <n v="0"/>
  </r>
  <r>
    <x v="2"/>
    <x v="52"/>
    <x v="55"/>
    <n v="50"/>
    <n v="5"/>
    <n v="0"/>
    <n v="0"/>
    <n v="30"/>
    <x v="1"/>
    <s v=""/>
    <s v=""/>
    <m/>
    <m/>
    <n v="5"/>
    <n v="0"/>
    <n v="0"/>
  </r>
  <r>
    <x v="2"/>
    <x v="196"/>
    <x v="243"/>
    <n v="100"/>
    <n v="4"/>
    <n v="0"/>
    <n v="0"/>
    <n v="30"/>
    <x v="1"/>
    <s v=""/>
    <s v=""/>
    <m/>
    <m/>
    <n v="4"/>
    <n v="0"/>
    <n v="0"/>
  </r>
  <r>
    <x v="2"/>
    <x v="44"/>
    <x v="47"/>
    <n v="30"/>
    <n v="3"/>
    <n v="0"/>
    <n v="0"/>
    <n v="30"/>
    <x v="1"/>
    <s v=""/>
    <s v=""/>
    <m/>
    <m/>
    <n v="3"/>
    <n v="0"/>
    <n v="0"/>
  </r>
  <r>
    <x v="2"/>
    <x v="45"/>
    <x v="48"/>
    <n v="30"/>
    <n v="4"/>
    <n v="0"/>
    <n v="0"/>
    <n v="30"/>
    <x v="1"/>
    <s v=""/>
    <s v=""/>
    <m/>
    <m/>
    <n v="4"/>
    <n v="0"/>
    <n v="0"/>
  </r>
  <r>
    <x v="2"/>
    <x v="185"/>
    <x v="228"/>
    <n v="30"/>
    <n v="38.99"/>
    <n v="0"/>
    <n v="0"/>
    <n v="30"/>
    <x v="1"/>
    <s v=""/>
    <s v=""/>
    <m/>
    <m/>
    <n v="38.99"/>
    <n v="0"/>
    <n v="0"/>
  </r>
  <r>
    <x v="2"/>
    <x v="197"/>
    <x v="244"/>
    <n v="48"/>
    <n v="28.39"/>
    <n v="0"/>
    <n v="0"/>
    <n v="30"/>
    <x v="1"/>
    <s v=""/>
    <s v=""/>
    <m/>
    <m/>
    <n v="28.39"/>
    <n v="0"/>
    <n v="0"/>
  </r>
  <r>
    <x v="2"/>
    <x v="34"/>
    <x v="37"/>
    <n v="4"/>
    <n v="88.57"/>
    <n v="0"/>
    <n v="0"/>
    <n v="30"/>
    <x v="1"/>
    <s v=""/>
    <s v=""/>
    <m/>
    <m/>
    <n v="88.57"/>
    <n v="0"/>
    <n v="0"/>
  </r>
  <r>
    <x v="2"/>
    <x v="179"/>
    <x v="221"/>
    <n v="2"/>
    <n v="48.93"/>
    <n v="97.86"/>
    <n v="68.5"/>
    <n v="30"/>
    <x v="1"/>
    <s v=""/>
    <s v=""/>
    <m/>
    <m/>
    <n v="48.93"/>
    <n v="97.86"/>
    <n v="68.5"/>
  </r>
  <r>
    <x v="2"/>
    <x v="179"/>
    <x v="221"/>
    <n v="3"/>
    <n v="48.93"/>
    <n v="146.79"/>
    <n v="102.75"/>
    <n v="30"/>
    <x v="1"/>
    <s v=""/>
    <s v=""/>
    <m/>
    <m/>
    <n v="48.93"/>
    <n v="146.79"/>
    <n v="102.75"/>
  </r>
  <r>
    <x v="2"/>
    <x v="179"/>
    <x v="221"/>
    <n v="3"/>
    <n v="48.93"/>
    <n v="146.79"/>
    <n v="102.75"/>
    <n v="30"/>
    <x v="1"/>
    <s v=""/>
    <s v=""/>
    <m/>
    <m/>
    <n v="48.93"/>
    <n v="146.79"/>
    <n v="102.75"/>
  </r>
  <r>
    <x v="2"/>
    <x v="193"/>
    <x v="239"/>
    <n v="2"/>
    <n v="51.98"/>
    <n v="103.96"/>
    <n v="68.61"/>
    <n v="34"/>
    <x v="1"/>
    <s v=""/>
    <s v=""/>
    <m/>
    <m/>
    <n v="51.98"/>
    <n v="103.96"/>
    <n v="68.61"/>
  </r>
  <r>
    <x v="2"/>
    <x v="198"/>
    <x v="239"/>
    <n v="2"/>
    <n v="51.98"/>
    <n v="103.96"/>
    <n v="72.77"/>
    <n v="30"/>
    <x v="1"/>
    <s v=""/>
    <s v=""/>
    <m/>
    <m/>
    <n v="51.98"/>
    <n v="103.96"/>
    <n v="72.77"/>
  </r>
  <r>
    <x v="2"/>
    <x v="194"/>
    <x v="241"/>
    <n v="1"/>
    <n v="34.07"/>
    <n v="34.07"/>
    <n v="23.85"/>
    <n v="30"/>
    <x v="1"/>
    <s v=""/>
    <s v=""/>
    <m/>
    <m/>
    <n v="34.07"/>
    <n v="34.07"/>
    <n v="23.85"/>
  </r>
  <r>
    <x v="2"/>
    <x v="179"/>
    <x v="221"/>
    <n v="1"/>
    <n v="48.93"/>
    <n v="48.93"/>
    <n v="34.25"/>
    <n v="30"/>
    <x v="1"/>
    <s v=""/>
    <s v=""/>
    <m/>
    <m/>
    <n v="48.93"/>
    <n v="48.93"/>
    <n v="34.25"/>
  </r>
  <r>
    <x v="2"/>
    <x v="179"/>
    <x v="221"/>
    <n v="1"/>
    <n v="48.93"/>
    <n v="48.93"/>
    <n v="34.25"/>
    <n v="30"/>
    <x v="1"/>
    <s v=""/>
    <s v=""/>
    <m/>
    <m/>
    <n v="48.93"/>
    <n v="48.93"/>
    <n v="34.25"/>
  </r>
  <r>
    <x v="2"/>
    <x v="193"/>
    <x v="239"/>
    <n v="1"/>
    <n v="51.98"/>
    <n v="51.98"/>
    <n v="34.31"/>
    <n v="34"/>
    <x v="1"/>
    <s v=""/>
    <s v=""/>
    <m/>
    <m/>
    <n v="51.98"/>
    <n v="51.98"/>
    <n v="34.31"/>
  </r>
  <r>
    <x v="2"/>
    <x v="198"/>
    <x v="239"/>
    <n v="1"/>
    <n v="51.98"/>
    <n v="51.98"/>
    <n v="36.39"/>
    <n v="30"/>
    <x v="1"/>
    <s v=""/>
    <s v=""/>
    <m/>
    <m/>
    <n v="51.98"/>
    <n v="51.98"/>
    <n v="36.39"/>
  </r>
  <r>
    <x v="2"/>
    <x v="179"/>
    <x v="221"/>
    <n v="2"/>
    <n v="48.93"/>
    <n v="97.86"/>
    <n v="68.5"/>
    <n v="30"/>
    <x v="1"/>
    <s v=""/>
    <s v=""/>
    <m/>
    <m/>
    <n v="48.93"/>
    <n v="97.86"/>
    <n v="68.5"/>
  </r>
  <r>
    <x v="2"/>
    <x v="193"/>
    <x v="239"/>
    <n v="3"/>
    <n v="51.98"/>
    <n v="155.94"/>
    <n v="102.92"/>
    <n v="34"/>
    <x v="1"/>
    <s v=""/>
    <s v=""/>
    <m/>
    <m/>
    <n v="51.98"/>
    <n v="155.94"/>
    <n v="102.92"/>
  </r>
  <r>
    <x v="2"/>
    <x v="198"/>
    <x v="239"/>
    <n v="3"/>
    <n v="51.98"/>
    <n v="155.94"/>
    <n v="109.16"/>
    <n v="30"/>
    <x v="1"/>
    <s v=""/>
    <s v=""/>
    <m/>
    <m/>
    <n v="51.98"/>
    <n v="155.94"/>
    <n v="109.16"/>
  </r>
  <r>
    <x v="2"/>
    <x v="193"/>
    <x v="239"/>
    <n v="1"/>
    <n v="51.98"/>
    <n v="51.98"/>
    <n v="34.31"/>
    <n v="34"/>
    <x v="1"/>
    <s v=""/>
    <s v=""/>
    <m/>
    <m/>
    <n v="51.98"/>
    <n v="51.98"/>
    <n v="34.31"/>
  </r>
  <r>
    <x v="2"/>
    <x v="198"/>
    <x v="239"/>
    <n v="1"/>
    <n v="51.98"/>
    <n v="51.98"/>
    <n v="36.39"/>
    <n v="30"/>
    <x v="1"/>
    <s v=""/>
    <s v=""/>
    <m/>
    <m/>
    <n v="51.98"/>
    <n v="51.98"/>
    <n v="36.39"/>
  </r>
  <r>
    <x v="2"/>
    <x v="193"/>
    <x v="239"/>
    <n v="1"/>
    <n v="51.98"/>
    <n v="51.98"/>
    <n v="34.31"/>
    <n v="34"/>
    <x v="1"/>
    <s v=""/>
    <s v=""/>
    <m/>
    <m/>
    <n v="51.98"/>
    <n v="51.98"/>
    <n v="34.31"/>
  </r>
  <r>
    <x v="2"/>
    <x v="198"/>
    <x v="239"/>
    <n v="1"/>
    <n v="51.98"/>
    <n v="51.98"/>
    <n v="36.39"/>
    <n v="30"/>
    <x v="1"/>
    <s v=""/>
    <s v=""/>
    <m/>
    <m/>
    <n v="51.98"/>
    <n v="51.98"/>
    <n v="36.39"/>
  </r>
  <r>
    <x v="2"/>
    <x v="179"/>
    <x v="221"/>
    <n v="1"/>
    <n v="48.93"/>
    <n v="48.93"/>
    <n v="34.25"/>
    <n v="30"/>
    <x v="1"/>
    <s v=""/>
    <s v=""/>
    <m/>
    <m/>
    <n v="48.93"/>
    <n v="48.93"/>
    <n v="34.25"/>
  </r>
  <r>
    <x v="2"/>
    <x v="193"/>
    <x v="239"/>
    <n v="1"/>
    <n v="51.98"/>
    <n v="51.98"/>
    <n v="34.31"/>
    <n v="34"/>
    <x v="1"/>
    <s v=""/>
    <s v=""/>
    <m/>
    <m/>
    <n v="51.98"/>
    <n v="51.98"/>
    <n v="34.31"/>
  </r>
  <r>
    <x v="2"/>
    <x v="198"/>
    <x v="239"/>
    <n v="1"/>
    <n v="51.98"/>
    <n v="51.98"/>
    <n v="36.39"/>
    <n v="30"/>
    <x v="1"/>
    <s v=""/>
    <s v=""/>
    <m/>
    <m/>
    <n v="51.98"/>
    <n v="51.98"/>
    <n v="36.39"/>
  </r>
  <r>
    <x v="2"/>
    <x v="194"/>
    <x v="241"/>
    <n v="1"/>
    <n v="34.07"/>
    <n v="34.07"/>
    <n v="23.85"/>
    <n v="30"/>
    <x v="1"/>
    <s v=""/>
    <s v=""/>
    <m/>
    <m/>
    <n v="34.07"/>
    <n v="34.07"/>
    <n v="23.85"/>
  </r>
  <r>
    <x v="2"/>
    <x v="179"/>
    <x v="221"/>
    <n v="2"/>
    <n v="48.93"/>
    <n v="97.86"/>
    <n v="68.5"/>
    <n v="30"/>
    <x v="1"/>
    <s v=""/>
    <s v=""/>
    <m/>
    <m/>
    <n v="48.93"/>
    <n v="97.86"/>
    <n v="68.5"/>
  </r>
  <r>
    <x v="2"/>
    <x v="179"/>
    <x v="221"/>
    <n v="1"/>
    <n v="48.93"/>
    <n v="48.93"/>
    <n v="34.25"/>
    <n v="30"/>
    <x v="1"/>
    <s v=""/>
    <s v=""/>
    <m/>
    <m/>
    <n v="48.93"/>
    <n v="48.93"/>
    <n v="34.25"/>
  </r>
  <r>
    <x v="2"/>
    <x v="194"/>
    <x v="241"/>
    <n v="1"/>
    <n v="34.07"/>
    <n v="34.07"/>
    <n v="23.85"/>
    <n v="30"/>
    <x v="1"/>
    <s v=""/>
    <s v=""/>
    <m/>
    <m/>
    <n v="34.07"/>
    <n v="34.07"/>
    <n v="23.85"/>
  </r>
  <r>
    <x v="2"/>
    <x v="179"/>
    <x v="221"/>
    <n v="1"/>
    <n v="48.93"/>
    <n v="48.93"/>
    <n v="34.25"/>
    <n v="30"/>
    <x v="1"/>
    <s v=""/>
    <s v=""/>
    <m/>
    <m/>
    <n v="48.93"/>
    <n v="48.93"/>
    <n v="34.25"/>
  </r>
  <r>
    <x v="2"/>
    <x v="179"/>
    <x v="221"/>
    <n v="1"/>
    <n v="48.93"/>
    <n v="48.93"/>
    <n v="34.25"/>
    <n v="30"/>
    <x v="1"/>
    <s v=""/>
    <s v=""/>
    <m/>
    <m/>
    <n v="48.93"/>
    <n v="48.93"/>
    <n v="34.25"/>
  </r>
  <r>
    <x v="2"/>
    <x v="179"/>
    <x v="221"/>
    <n v="1"/>
    <n v="48.93"/>
    <n v="48.93"/>
    <n v="34.25"/>
    <n v="30"/>
    <x v="1"/>
    <s v=""/>
    <s v=""/>
    <m/>
    <m/>
    <n v="48.93"/>
    <n v="48.93"/>
    <n v="34.25"/>
  </r>
  <r>
    <x v="2"/>
    <x v="179"/>
    <x v="221"/>
    <n v="2"/>
    <n v="48.93"/>
    <n v="97.86"/>
    <n v="68.5"/>
    <n v="30"/>
    <x v="1"/>
    <s v=""/>
    <s v=""/>
    <m/>
    <m/>
    <n v="48.93"/>
    <n v="97.86"/>
    <n v="68.5"/>
  </r>
  <r>
    <x v="2"/>
    <x v="193"/>
    <x v="239"/>
    <n v="1"/>
    <n v="51.98"/>
    <n v="51.98"/>
    <n v="34.31"/>
    <n v="34"/>
    <x v="1"/>
    <s v=""/>
    <s v=""/>
    <m/>
    <m/>
    <n v="51.98"/>
    <n v="51.98"/>
    <n v="34.31"/>
  </r>
  <r>
    <x v="2"/>
    <x v="198"/>
    <x v="239"/>
    <n v="1"/>
    <n v="51.98"/>
    <n v="51.98"/>
    <n v="36.39"/>
    <n v="30"/>
    <x v="1"/>
    <s v=""/>
    <s v=""/>
    <m/>
    <m/>
    <n v="51.98"/>
    <n v="51.98"/>
    <n v="36.39"/>
  </r>
  <r>
    <x v="2"/>
    <x v="179"/>
    <x v="221"/>
    <n v="2"/>
    <n v="48.93"/>
    <n v="97.86"/>
    <n v="68.5"/>
    <n v="30"/>
    <x v="1"/>
    <s v=""/>
    <s v=""/>
    <m/>
    <m/>
    <n v="48.93"/>
    <n v="97.86"/>
    <n v="68.5"/>
  </r>
  <r>
    <x v="2"/>
    <x v="179"/>
    <x v="221"/>
    <n v="1"/>
    <n v="48.93"/>
    <n v="48.93"/>
    <n v="34.25"/>
    <n v="30"/>
    <x v="1"/>
    <s v=""/>
    <s v=""/>
    <m/>
    <m/>
    <n v="48.93"/>
    <n v="48.93"/>
    <n v="34.25"/>
  </r>
  <r>
    <x v="2"/>
    <x v="193"/>
    <x v="239"/>
    <n v="1"/>
    <n v="51.98"/>
    <n v="51.98"/>
    <n v="34.31"/>
    <n v="34"/>
    <x v="1"/>
    <s v=""/>
    <s v=""/>
    <m/>
    <m/>
    <n v="51.98"/>
    <n v="51.98"/>
    <n v="34.31"/>
  </r>
  <r>
    <x v="2"/>
    <x v="198"/>
    <x v="239"/>
    <n v="1"/>
    <n v="51.98"/>
    <n v="51.98"/>
    <n v="36.39"/>
    <n v="30"/>
    <x v="1"/>
    <s v=""/>
    <s v=""/>
    <m/>
    <m/>
    <n v="51.98"/>
    <n v="51.98"/>
    <n v="36.39"/>
  </r>
  <r>
    <x v="2"/>
    <x v="193"/>
    <x v="239"/>
    <n v="1"/>
    <n v="51.98"/>
    <n v="51.98"/>
    <n v="34.31"/>
    <n v="34"/>
    <x v="1"/>
    <s v=""/>
    <s v=""/>
    <m/>
    <m/>
    <n v="51.98"/>
    <n v="51.98"/>
    <n v="34.31"/>
  </r>
  <r>
    <x v="2"/>
    <x v="198"/>
    <x v="239"/>
    <n v="1"/>
    <n v="51.98"/>
    <n v="51.98"/>
    <n v="36.39"/>
    <n v="30"/>
    <x v="1"/>
    <s v=""/>
    <s v=""/>
    <m/>
    <m/>
    <n v="51.98"/>
    <n v="51.98"/>
    <n v="36.39"/>
  </r>
  <r>
    <x v="2"/>
    <x v="179"/>
    <x v="221"/>
    <n v="1"/>
    <n v="48.93"/>
    <n v="48.93"/>
    <n v="34.25"/>
    <n v="30"/>
    <x v="1"/>
    <s v=""/>
    <s v=""/>
    <m/>
    <m/>
    <n v="48.93"/>
    <n v="48.93"/>
    <n v="34.25"/>
  </r>
  <r>
    <x v="2"/>
    <x v="179"/>
    <x v="221"/>
    <n v="1"/>
    <n v="48.93"/>
    <n v="48.93"/>
    <n v="34.25"/>
    <n v="30"/>
    <x v="1"/>
    <s v=""/>
    <s v=""/>
    <m/>
    <m/>
    <n v="48.93"/>
    <n v="48.93"/>
    <n v="34.25"/>
  </r>
  <r>
    <x v="2"/>
    <x v="194"/>
    <x v="241"/>
    <n v="1"/>
    <n v="34.07"/>
    <n v="34.07"/>
    <n v="23.85"/>
    <n v="30"/>
    <x v="1"/>
    <s v=""/>
    <s v=""/>
    <m/>
    <m/>
    <n v="34.07"/>
    <n v="34.07"/>
    <n v="23.85"/>
  </r>
  <r>
    <x v="2"/>
    <x v="179"/>
    <x v="221"/>
    <n v="1"/>
    <n v="48.93"/>
    <n v="48.93"/>
    <n v="34.25"/>
    <n v="30"/>
    <x v="1"/>
    <s v=""/>
    <s v=""/>
    <m/>
    <m/>
    <n v="48.93"/>
    <n v="48.93"/>
    <n v="34.25"/>
  </r>
  <r>
    <x v="2"/>
    <x v="179"/>
    <x v="221"/>
    <n v="1"/>
    <n v="48.93"/>
    <n v="48.93"/>
    <n v="34.25"/>
    <n v="30"/>
    <x v="1"/>
    <s v=""/>
    <s v=""/>
    <m/>
    <m/>
    <n v="48.93"/>
    <n v="48.93"/>
    <n v="34.25"/>
  </r>
  <r>
    <x v="2"/>
    <x v="179"/>
    <x v="221"/>
    <n v="1"/>
    <n v="48.93"/>
    <n v="48.93"/>
    <n v="34.25"/>
    <n v="30"/>
    <x v="1"/>
    <s v=""/>
    <s v=""/>
    <m/>
    <m/>
    <n v="48.93"/>
    <n v="48.93"/>
    <n v="34.25"/>
  </r>
  <r>
    <x v="2"/>
    <x v="193"/>
    <x v="239"/>
    <n v="1"/>
    <n v="51.98"/>
    <n v="51.98"/>
    <n v="34.31"/>
    <n v="34"/>
    <x v="1"/>
    <s v=""/>
    <s v=""/>
    <m/>
    <m/>
    <n v="51.98"/>
    <n v="51.98"/>
    <n v="34.31"/>
  </r>
  <r>
    <x v="2"/>
    <x v="198"/>
    <x v="239"/>
    <n v="1"/>
    <n v="51.98"/>
    <n v="51.98"/>
    <n v="36.39"/>
    <n v="30"/>
    <x v="1"/>
    <s v=""/>
    <s v=""/>
    <m/>
    <m/>
    <n v="51.98"/>
    <n v="51.98"/>
    <n v="36.39"/>
  </r>
  <r>
    <x v="2"/>
    <x v="179"/>
    <x v="221"/>
    <n v="1"/>
    <n v="48.93"/>
    <n v="48.93"/>
    <n v="34.25"/>
    <n v="30"/>
    <x v="1"/>
    <s v=""/>
    <s v=""/>
    <m/>
    <m/>
    <n v="48.93"/>
    <n v="48.93"/>
    <n v="34.25"/>
  </r>
  <r>
    <x v="2"/>
    <x v="179"/>
    <x v="221"/>
    <n v="1"/>
    <n v="48.93"/>
    <n v="48.93"/>
    <n v="34.25"/>
    <n v="30"/>
    <x v="1"/>
    <s v=""/>
    <s v=""/>
    <m/>
    <m/>
    <n v="48.93"/>
    <n v="48.93"/>
    <n v="34.25"/>
  </r>
  <r>
    <x v="2"/>
    <x v="179"/>
    <x v="221"/>
    <n v="2"/>
    <n v="48.93"/>
    <n v="97.86"/>
    <n v="68.5"/>
    <n v="30"/>
    <x v="1"/>
    <s v=""/>
    <s v=""/>
    <m/>
    <m/>
    <n v="48.93"/>
    <n v="97.86"/>
    <n v="68.5"/>
  </r>
  <r>
    <x v="2"/>
    <x v="199"/>
    <x v="245"/>
    <n v="1"/>
    <n v="12.75"/>
    <n v="12.75"/>
    <n v="8.92"/>
    <n v="30"/>
    <x v="1"/>
    <s v=""/>
    <s v=""/>
    <m/>
    <m/>
    <n v="12.75"/>
    <n v="12.75"/>
    <n v="8.92"/>
  </r>
  <r>
    <x v="2"/>
    <x v="194"/>
    <x v="241"/>
    <n v="1"/>
    <n v="34.07"/>
    <n v="34.07"/>
    <n v="23.85"/>
    <n v="30"/>
    <x v="1"/>
    <s v=""/>
    <s v=""/>
    <m/>
    <m/>
    <n v="34.07"/>
    <n v="34.07"/>
    <n v="23.85"/>
  </r>
  <r>
    <x v="2"/>
    <x v="179"/>
    <x v="221"/>
    <n v="1"/>
    <n v="48.93"/>
    <n v="48.93"/>
    <n v="34.25"/>
    <n v="30"/>
    <x v="1"/>
    <s v=""/>
    <s v=""/>
    <m/>
    <m/>
    <n v="48.93"/>
    <n v="48.93"/>
    <n v="34.25"/>
  </r>
  <r>
    <x v="2"/>
    <x v="193"/>
    <x v="239"/>
    <n v="1"/>
    <n v="51.98"/>
    <n v="51.98"/>
    <n v="34.31"/>
    <n v="34"/>
    <x v="1"/>
    <s v=""/>
    <s v=""/>
    <m/>
    <m/>
    <n v="51.98"/>
    <n v="51.98"/>
    <n v="34.31"/>
  </r>
  <r>
    <x v="2"/>
    <x v="198"/>
    <x v="239"/>
    <n v="1"/>
    <n v="51.98"/>
    <n v="51.98"/>
    <n v="36.39"/>
    <n v="30"/>
    <x v="1"/>
    <s v=""/>
    <s v=""/>
    <m/>
    <m/>
    <n v="51.98"/>
    <n v="51.98"/>
    <n v="36.39"/>
  </r>
  <r>
    <x v="2"/>
    <x v="179"/>
    <x v="221"/>
    <n v="1"/>
    <n v="48.93"/>
    <n v="48.93"/>
    <n v="34.25"/>
    <n v="30"/>
    <x v="1"/>
    <s v=""/>
    <s v=""/>
    <m/>
    <m/>
    <n v="48.93"/>
    <n v="48.93"/>
    <n v="34.25"/>
  </r>
  <r>
    <x v="2"/>
    <x v="194"/>
    <x v="241"/>
    <n v="1"/>
    <n v="34.07"/>
    <n v="34.07"/>
    <n v="23.85"/>
    <n v="30"/>
    <x v="1"/>
    <s v=""/>
    <s v=""/>
    <m/>
    <m/>
    <n v="34.07"/>
    <n v="34.07"/>
    <n v="23.85"/>
  </r>
  <r>
    <x v="2"/>
    <x v="194"/>
    <x v="241"/>
    <n v="1"/>
    <n v="34.07"/>
    <n v="34.07"/>
    <n v="23.85"/>
    <n v="30"/>
    <x v="1"/>
    <s v=""/>
    <s v=""/>
    <m/>
    <m/>
    <n v="34.07"/>
    <n v="34.07"/>
    <n v="23.85"/>
  </r>
  <r>
    <x v="2"/>
    <x v="179"/>
    <x v="221"/>
    <n v="1"/>
    <n v="48.93"/>
    <n v="48.93"/>
    <n v="34.25"/>
    <n v="30"/>
    <x v="1"/>
    <s v=""/>
    <s v=""/>
    <m/>
    <m/>
    <n v="48.93"/>
    <n v="48.93"/>
    <n v="34.25"/>
  </r>
  <r>
    <x v="2"/>
    <x v="193"/>
    <x v="239"/>
    <n v="1"/>
    <n v="51.98"/>
    <n v="51.98"/>
    <n v="34.31"/>
    <n v="34"/>
    <x v="1"/>
    <s v=""/>
    <s v=""/>
    <m/>
    <m/>
    <n v="51.98"/>
    <n v="51.98"/>
    <n v="34.31"/>
  </r>
  <r>
    <x v="2"/>
    <x v="198"/>
    <x v="239"/>
    <n v="1"/>
    <n v="51.98"/>
    <n v="51.98"/>
    <n v="36.39"/>
    <n v="30"/>
    <x v="1"/>
    <s v=""/>
    <s v=""/>
    <m/>
    <m/>
    <n v="51.98"/>
    <n v="51.98"/>
    <n v="36.39"/>
  </r>
  <r>
    <x v="2"/>
    <x v="15"/>
    <x v="246"/>
    <n v="11"/>
    <n v="156.63"/>
    <n v="1722.93"/>
    <n v="1206.05"/>
    <n v="30"/>
    <x v="1"/>
    <s v=""/>
    <s v=""/>
    <m/>
    <m/>
    <n v="156.63"/>
    <n v="1722.93"/>
    <n v="1206.05"/>
  </r>
  <r>
    <x v="2"/>
    <x v="34"/>
    <x v="37"/>
    <n v="2"/>
    <n v="88.57"/>
    <n v="177.14"/>
    <n v="124"/>
    <n v="30"/>
    <x v="1"/>
    <s v=""/>
    <s v=""/>
    <m/>
    <m/>
    <n v="88.57"/>
    <n v="177.14"/>
    <n v="124"/>
  </r>
  <r>
    <x v="2"/>
    <x v="83"/>
    <x v="97"/>
    <n v="1"/>
    <n v="144.19999999999999"/>
    <n v="144.19999999999999"/>
    <n v="144.19999999999999"/>
    <n v="0"/>
    <x v="2"/>
    <n v="140"/>
    <s v="Prijs wijkt af"/>
    <m/>
    <s v="Stuksprijs"/>
    <n v="144.19999999999999"/>
    <n v="144.19999999999999"/>
    <n v="144.19999999999999"/>
  </r>
  <r>
    <x v="2"/>
    <x v="200"/>
    <x v="247"/>
    <n v="1"/>
    <n v="185.4"/>
    <n v="185.4"/>
    <n v="185.4"/>
    <n v="0"/>
    <x v="0"/>
    <n v="106.8625"/>
    <s v="Prijs wijkt af"/>
    <m/>
    <s v="Stuksprijs"/>
    <n v="185.4"/>
    <n v="185.4"/>
    <n v="185.4"/>
  </r>
  <r>
    <x v="2"/>
    <x v="200"/>
    <x v="248"/>
    <n v="1"/>
    <n v="185.4"/>
    <n v="185.4"/>
    <n v="185.4"/>
    <n v="0"/>
    <x v="0"/>
    <n v="106.8625"/>
    <s v="Prijs wijkt af"/>
    <m/>
    <s v="Stuksprijs"/>
    <n v="185.4"/>
    <n v="185.4"/>
    <n v="185.4"/>
  </r>
  <r>
    <x v="2"/>
    <x v="201"/>
    <x v="249"/>
    <n v="1"/>
    <n v="361.25"/>
    <n v="361.25"/>
    <n v="361.25"/>
    <n v="0"/>
    <x v="0"/>
    <n v="252.35"/>
    <s v="Prijs wijkt af"/>
    <m/>
    <s v="Stuksprijs"/>
    <n v="361.25"/>
    <n v="361.25"/>
    <n v="361.25"/>
  </r>
  <r>
    <x v="2"/>
    <x v="202"/>
    <x v="250"/>
    <n v="1"/>
    <n v="438.5"/>
    <n v="438.5"/>
    <n v="438.5"/>
    <n v="0"/>
    <x v="0"/>
    <n v="329.6"/>
    <s v="Prijs wijkt af"/>
    <m/>
    <s v="Stuksprijs"/>
    <n v="438.5"/>
    <n v="438.5"/>
    <n v="438.5"/>
  </r>
  <r>
    <x v="2"/>
    <x v="203"/>
    <x v="251"/>
    <n v="1"/>
    <n v="429.38"/>
    <n v="429.38"/>
    <n v="429.38"/>
    <n v="0"/>
    <x v="0"/>
    <n v="298.7"/>
    <s v="Prijs wijkt af"/>
    <m/>
    <s v="Stuksprijs"/>
    <n v="429.38"/>
    <n v="429.38"/>
    <n v="429.38"/>
  </r>
  <r>
    <x v="2"/>
    <x v="204"/>
    <x v="252"/>
    <n v="1"/>
    <n v="547.83000000000004"/>
    <n v="547.83000000000004"/>
    <n v="547.83000000000004"/>
    <n v="0"/>
    <x v="0"/>
    <n v="417.15"/>
    <s v="Prijs wijkt af"/>
    <m/>
    <s v="Stuksprijs"/>
    <n v="547.83000000000004"/>
    <n v="547.83000000000004"/>
    <n v="547.83000000000004"/>
  </r>
  <r>
    <x v="2"/>
    <x v="205"/>
    <x v="253"/>
    <n v="1"/>
    <n v="638.94000000000005"/>
    <n v="638.94000000000005"/>
    <n v="638.94000000000005"/>
    <n v="0"/>
    <x v="0"/>
    <n v="499.55"/>
    <s v="Prijs wijkt af"/>
    <m/>
    <s v="Stuksprijs"/>
    <n v="638.94000000000005"/>
    <n v="638.94000000000005"/>
    <n v="638.94000000000005"/>
  </r>
  <r>
    <x v="2"/>
    <x v="206"/>
    <x v="254"/>
    <n v="1"/>
    <n v="514.14"/>
    <n v="514.14"/>
    <n v="514.14"/>
    <n v="0"/>
    <x v="0"/>
    <n v="339.9"/>
    <s v="Prijs wijkt af"/>
    <m/>
    <s v="Stuksprijs"/>
    <n v="514.14"/>
    <n v="514.14"/>
    <n v="514.14"/>
  </r>
  <r>
    <x v="2"/>
    <x v="207"/>
    <x v="255"/>
    <n v="1"/>
    <n v="673.79"/>
    <n v="673.79"/>
    <n v="673.79"/>
    <n v="0"/>
    <x v="0"/>
    <n v="499.55"/>
    <s v="Prijs wijkt af"/>
    <m/>
    <s v="Stuksprijs"/>
    <n v="673.79"/>
    <n v="673.79"/>
    <n v="673.79"/>
  </r>
  <r>
    <x v="2"/>
    <x v="208"/>
    <x v="256"/>
    <n v="1"/>
    <n v="604.04999999999995"/>
    <n v="604.04999999999995"/>
    <n v="604.04999999999995"/>
    <n v="0"/>
    <x v="0"/>
    <n v="386.25"/>
    <s v="Prijs wijkt af"/>
    <m/>
    <s v="Stuksprijs"/>
    <n v="604.04999999999995"/>
    <n v="604.04999999999995"/>
    <n v="604.04999999999995"/>
  </r>
  <r>
    <x v="2"/>
    <x v="209"/>
    <x v="257"/>
    <n v="1"/>
    <n v="794.6"/>
    <n v="794.6"/>
    <n v="794.6"/>
    <n v="0"/>
    <x v="0"/>
    <n v="576.79999999999995"/>
    <s v="Prijs wijkt af"/>
    <m/>
    <s v="Stuksprijs"/>
    <n v="794.6"/>
    <n v="794.6"/>
    <n v="794.6"/>
  </r>
  <r>
    <x v="2"/>
    <x v="210"/>
    <x v="258"/>
    <n v="1"/>
    <n v="748.75"/>
    <n v="748.75"/>
    <n v="748.75"/>
    <n v="0"/>
    <x v="0"/>
    <n v="458.35"/>
    <s v="Prijs wijkt af"/>
    <m/>
    <s v="Stuksprijs"/>
    <n v="748.75"/>
    <n v="748.75"/>
    <n v="748.75"/>
  </r>
  <r>
    <x v="2"/>
    <x v="211"/>
    <x v="259"/>
    <n v="1"/>
    <n v="949.6"/>
    <n v="949.6"/>
    <n v="949.6"/>
    <n v="0"/>
    <x v="0"/>
    <n v="659.2"/>
    <s v="Prijs wijkt af"/>
    <m/>
    <s v="Stuksprijs"/>
    <n v="949.6"/>
    <n v="949.6"/>
    <n v="949.6"/>
  </r>
  <r>
    <x v="2"/>
    <x v="212"/>
    <x v="260"/>
    <n v="1"/>
    <n v="1229.2"/>
    <n v="1229.2"/>
    <n v="1229.2"/>
    <n v="0"/>
    <x v="0"/>
    <n v="700"/>
    <s v="Prijs wijkt af"/>
    <m/>
    <s v="Stuksprijs"/>
    <n v="1229.2"/>
    <n v="1229.2"/>
    <n v="1229.2"/>
  </r>
  <r>
    <x v="2"/>
    <x v="213"/>
    <x v="261"/>
    <n v="1"/>
    <n v="1580.4"/>
    <n v="1580.4"/>
    <n v="1580.4"/>
    <n v="0"/>
    <x v="0"/>
    <n v="900"/>
    <s v="Prijs wijkt af"/>
    <m/>
    <s v="Stuksprijs"/>
    <n v="1580.4"/>
    <n v="1580.4"/>
    <n v="1580.4"/>
  </r>
  <r>
    <x v="2"/>
    <x v="214"/>
    <x v="262"/>
    <n v="1"/>
    <n v="2004.2"/>
    <n v="2004.2"/>
    <n v="2004.2"/>
    <n v="0"/>
    <x v="0"/>
    <n v="1100"/>
    <s v="Prijs wijkt af"/>
    <m/>
    <s v="Stuksprijs"/>
    <n v="2004.2"/>
    <n v="2004.2"/>
    <n v="2004.2"/>
  </r>
  <r>
    <x v="2"/>
    <x v="191"/>
    <x v="234"/>
    <n v="1"/>
    <n v="133.9"/>
    <n v="133.9"/>
    <n v="133.9"/>
    <n v="0"/>
    <x v="2"/>
    <n v="130"/>
    <s v="Prijs wijkt af"/>
    <m/>
    <s v="Stuksprijs"/>
    <n v="133.9"/>
    <n v="133.9"/>
    <n v="133.9"/>
  </r>
  <r>
    <x v="2"/>
    <x v="215"/>
    <x v="263"/>
    <n v="1"/>
    <n v="159.65"/>
    <n v="159.65"/>
    <n v="159.65"/>
    <n v="0"/>
    <x v="2"/>
    <n v="155"/>
    <s v="Prijs wijkt af"/>
    <m/>
    <s v="Stuksprijs"/>
    <n v="159.65"/>
    <n v="159.65"/>
    <n v="159.65"/>
  </r>
  <r>
    <x v="2"/>
    <x v="81"/>
    <x v="95"/>
    <n v="1"/>
    <n v="236.9"/>
    <n v="236.9"/>
    <n v="236.9"/>
    <n v="0"/>
    <x v="2"/>
    <n v="230"/>
    <s v="Prijs wijkt af"/>
    <m/>
    <s v="Stuksprijs"/>
    <n v="236.9"/>
    <n v="236.9"/>
    <n v="236.9"/>
  </r>
  <r>
    <x v="2"/>
    <x v="6"/>
    <x v="6"/>
    <n v="1"/>
    <n v="303.85000000000002"/>
    <n v="303.85000000000002"/>
    <n v="303.85000000000002"/>
    <n v="0"/>
    <x v="2"/>
    <n v="295"/>
    <s v="Prijs wijkt af"/>
    <m/>
    <s v="Stuksprijs"/>
    <n v="303.85000000000002"/>
    <n v="303.85000000000002"/>
    <n v="303.85000000000002"/>
  </r>
  <r>
    <x v="2"/>
    <x v="216"/>
    <x v="264"/>
    <n v="1"/>
    <n v="247.2"/>
    <n v="247.2"/>
    <n v="247.2"/>
    <n v="0"/>
    <x v="2"/>
    <n v="240"/>
    <s v="Prijs wijkt af"/>
    <m/>
    <s v="Stuksprijs"/>
    <n v="247.2"/>
    <n v="247.2"/>
    <n v="247.2"/>
  </r>
  <r>
    <x v="2"/>
    <x v="83"/>
    <x v="97"/>
    <n v="1"/>
    <n v="144.19999999999999"/>
    <n v="144.19999999999999"/>
    <n v="144.19999999999999"/>
    <n v="0"/>
    <x v="2"/>
    <n v="140"/>
    <s v="Prijs wijkt af"/>
    <m/>
    <s v="Stuksprijs"/>
    <n v="144.19999999999999"/>
    <n v="144.19999999999999"/>
    <n v="144.19999999999999"/>
  </r>
  <r>
    <x v="2"/>
    <x v="121"/>
    <x v="136"/>
    <n v="1"/>
    <n v="180.25"/>
    <n v="180.25"/>
    <n v="180.25"/>
    <n v="0"/>
    <x v="2"/>
    <n v="175"/>
    <s v="Prijs wijkt af"/>
    <m/>
    <s v="Stuksprijs"/>
    <n v="180.25"/>
    <n v="180.25"/>
    <n v="180.25"/>
  </r>
  <r>
    <x v="2"/>
    <x v="93"/>
    <x v="111"/>
    <n v="1"/>
    <n v="28.84"/>
    <n v="28.84"/>
    <n v="28.84"/>
    <n v="0"/>
    <x v="2"/>
    <n v="28"/>
    <s v="Prijs wijkt af"/>
    <m/>
    <s v="Stuksprijs"/>
    <n v="28.84"/>
    <n v="28.84"/>
    <n v="28.84"/>
  </r>
  <r>
    <x v="2"/>
    <x v="215"/>
    <x v="263"/>
    <n v="20"/>
    <n v="159.65"/>
    <n v="3193"/>
    <n v="3193"/>
    <n v="0"/>
    <x v="2"/>
    <n v="155"/>
    <s v="Prijs wijkt af"/>
    <m/>
    <s v="Stuksprijs"/>
    <n v="159.65"/>
    <n v="3193"/>
    <n v="3193"/>
  </r>
  <r>
    <x v="2"/>
    <x v="200"/>
    <x v="247"/>
    <n v="2"/>
    <n v="185.4"/>
    <n v="370.8"/>
    <n v="370.8"/>
    <n v="0"/>
    <x v="0"/>
    <n v="106.8625"/>
    <s v="Prijs wijkt af"/>
    <m/>
    <s v="Stuksprijs"/>
    <n v="185.4"/>
    <n v="370.8"/>
    <n v="370.8"/>
  </r>
  <r>
    <x v="2"/>
    <x v="215"/>
    <x v="263"/>
    <n v="2"/>
    <n v="159.65"/>
    <n v="319.3"/>
    <n v="319.3"/>
    <n v="0"/>
    <x v="2"/>
    <n v="155"/>
    <s v="Prijs wijkt af"/>
    <m/>
    <s v="Stuksprijs"/>
    <n v="159.65"/>
    <n v="319.3"/>
    <n v="319.3"/>
  </r>
  <r>
    <x v="2"/>
    <x v="83"/>
    <x v="97"/>
    <n v="1"/>
    <n v="144.19999999999999"/>
    <n v="144.19999999999999"/>
    <n v="144.19999999999999"/>
    <n v="0"/>
    <x v="2"/>
    <n v="140"/>
    <s v="Prijs wijkt af"/>
    <m/>
    <s v="Stuksprijs"/>
    <n v="144.19999999999999"/>
    <n v="144.19999999999999"/>
    <n v="144.19999999999999"/>
  </r>
  <r>
    <x v="2"/>
    <x v="200"/>
    <x v="247"/>
    <n v="1"/>
    <n v="185.4"/>
    <n v="185.4"/>
    <n v="185.4"/>
    <n v="0"/>
    <x v="0"/>
    <n v="106.8625"/>
    <s v="Prijs wijkt af"/>
    <m/>
    <s v="Stuksprijs"/>
    <n v="185.4"/>
    <n v="185.4"/>
    <n v="185.4"/>
  </r>
  <r>
    <x v="2"/>
    <x v="215"/>
    <x v="263"/>
    <n v="9"/>
    <n v="159.65"/>
    <n v="1436.85"/>
    <n v="1436.85"/>
    <n v="0"/>
    <x v="2"/>
    <n v="155"/>
    <s v="Prijs wijkt af"/>
    <m/>
    <s v="Stuksprijs"/>
    <n v="159.65"/>
    <n v="1436.85"/>
    <n v="1436.85"/>
  </r>
  <r>
    <x v="2"/>
    <x v="83"/>
    <x v="97"/>
    <n v="1"/>
    <n v="144.19999999999999"/>
    <n v="144.19999999999999"/>
    <n v="144.19999999999999"/>
    <n v="0"/>
    <x v="2"/>
    <n v="140"/>
    <s v="Prijs wijkt af"/>
    <m/>
    <s v="Stuksprijs"/>
    <n v="144.19999999999999"/>
    <n v="144.19999999999999"/>
    <n v="144.19999999999999"/>
  </r>
  <r>
    <x v="2"/>
    <x v="201"/>
    <x v="249"/>
    <n v="1"/>
    <n v="361.25"/>
    <n v="361.25"/>
    <n v="361.25"/>
    <n v="0"/>
    <x v="0"/>
    <n v="252.35"/>
    <s v="Prijs wijkt af"/>
    <m/>
    <s v="Stuksprijs"/>
    <n v="361.25"/>
    <n v="361.25"/>
    <n v="361.25"/>
  </r>
  <r>
    <x v="2"/>
    <x v="215"/>
    <x v="263"/>
    <n v="17"/>
    <n v="159.65"/>
    <n v="2714.05"/>
    <n v="2714.05"/>
    <n v="0"/>
    <x v="2"/>
    <n v="155"/>
    <s v="Prijs wijkt af"/>
    <m/>
    <s v="Stuksprijs"/>
    <n v="159.65"/>
    <n v="2714.05"/>
    <n v="2714.05"/>
  </r>
  <r>
    <x v="2"/>
    <x v="191"/>
    <x v="234"/>
    <n v="3"/>
    <n v="133.9"/>
    <n v="401.7"/>
    <n v="401.7"/>
    <n v="0"/>
    <x v="2"/>
    <n v="130"/>
    <s v="Prijs wijkt af"/>
    <m/>
    <s v="Stuksprijs"/>
    <n v="133.9"/>
    <n v="401.7"/>
    <n v="401.7"/>
  </r>
  <r>
    <x v="2"/>
    <x v="83"/>
    <x v="97"/>
    <n v="2"/>
    <n v="144.19999999999999"/>
    <n v="288.39999999999998"/>
    <n v="288.39999999999998"/>
    <n v="0"/>
    <x v="2"/>
    <n v="140"/>
    <s v="Prijs wijkt af"/>
    <m/>
    <s v="Stuksprijs"/>
    <n v="144.19999999999999"/>
    <n v="288.39999999999998"/>
    <n v="288.39999999999998"/>
  </r>
  <r>
    <x v="2"/>
    <x v="200"/>
    <x v="247"/>
    <n v="1"/>
    <n v="185.4"/>
    <n v="185.4"/>
    <n v="185.4"/>
    <n v="0"/>
    <x v="0"/>
    <n v="106.8625"/>
    <s v="Prijs wijkt af"/>
    <m/>
    <s v="Stuksprijs"/>
    <n v="185.4"/>
    <n v="185.4"/>
    <n v="185.4"/>
  </r>
  <r>
    <x v="2"/>
    <x v="203"/>
    <x v="251"/>
    <n v="1"/>
    <n v="429.38"/>
    <n v="429.38"/>
    <n v="429.38"/>
    <n v="0"/>
    <x v="0"/>
    <n v="298.7"/>
    <s v="Prijs wijkt af"/>
    <m/>
    <s v="Stuksprijs"/>
    <n v="429.38"/>
    <n v="429.38"/>
    <n v="429.38"/>
  </r>
  <r>
    <x v="2"/>
    <x v="210"/>
    <x v="258"/>
    <n v="3"/>
    <n v="748.75"/>
    <n v="2246.25"/>
    <n v="2246.25"/>
    <n v="0"/>
    <x v="0"/>
    <n v="458.35"/>
    <s v="Prijs wijkt af"/>
    <m/>
    <s v="Stuksprijs"/>
    <n v="748.75"/>
    <n v="2246.25"/>
    <n v="2246.25"/>
  </r>
  <r>
    <x v="2"/>
    <x v="203"/>
    <x v="251"/>
    <n v="1"/>
    <n v="429.38"/>
    <n v="429.38"/>
    <n v="429.38"/>
    <n v="0"/>
    <x v="0"/>
    <n v="298.7"/>
    <s v="Prijs wijkt af"/>
    <m/>
    <s v="Stuksprijs"/>
    <n v="429.38"/>
    <n v="429.38"/>
    <n v="429.38"/>
  </r>
  <r>
    <x v="2"/>
    <x v="16"/>
    <x v="19"/>
    <n v="11"/>
    <n v="200.85"/>
    <n v="2209.35"/>
    <n v="2209.35"/>
    <n v="0"/>
    <x v="2"/>
    <n v="195"/>
    <s v="Prijs wijkt af"/>
    <m/>
    <s v="Stuksprijs"/>
    <n v="200.85"/>
    <n v="2209.35"/>
    <n v="2209.35"/>
  </r>
  <r>
    <x v="2"/>
    <x v="215"/>
    <x v="263"/>
    <n v="23"/>
    <n v="159.65"/>
    <n v="3671.95"/>
    <n v="3671.95"/>
    <n v="0"/>
    <x v="2"/>
    <n v="155"/>
    <s v="Prijs wijkt af"/>
    <m/>
    <s v="Stuksprijs"/>
    <n v="159.65"/>
    <n v="3671.95"/>
    <n v="3671.95"/>
  </r>
  <r>
    <x v="2"/>
    <x v="81"/>
    <x v="95"/>
    <n v="4"/>
    <n v="236.9"/>
    <n v="947.6"/>
    <n v="947.6"/>
    <n v="0"/>
    <x v="2"/>
    <n v="230"/>
    <s v="Prijs wijkt af"/>
    <m/>
    <s v="Stuksprijs"/>
    <n v="236.9"/>
    <n v="947.6"/>
    <n v="947.6"/>
  </r>
  <r>
    <x v="2"/>
    <x v="191"/>
    <x v="234"/>
    <n v="2"/>
    <n v="133.9"/>
    <n v="267.8"/>
    <n v="267.8"/>
    <n v="0"/>
    <x v="2"/>
    <n v="130"/>
    <s v="Prijs wijkt af"/>
    <m/>
    <s v="Stuksprijs"/>
    <n v="133.9"/>
    <n v="267.8"/>
    <n v="267.8"/>
  </r>
  <r>
    <x v="2"/>
    <x v="93"/>
    <x v="111"/>
    <n v="60"/>
    <n v="28.84"/>
    <n v="1730.4"/>
    <n v="1730.4"/>
    <n v="0"/>
    <x v="2"/>
    <n v="28"/>
    <s v="Prijs wijkt af"/>
    <m/>
    <s v="Stuksprijs"/>
    <n v="28.84"/>
    <n v="1730.4"/>
    <n v="1730.4"/>
  </r>
  <r>
    <x v="2"/>
    <x v="124"/>
    <x v="138"/>
    <n v="4"/>
    <n v="52.88"/>
    <n v="211.52"/>
    <n v="158.63999999999999"/>
    <n v="25"/>
    <x v="1"/>
    <s v=""/>
    <s v=""/>
    <m/>
    <m/>
    <n v="52.88"/>
    <n v="211.52"/>
    <n v="158.63999999999999"/>
  </r>
  <r>
    <x v="2"/>
    <x v="27"/>
    <x v="30"/>
    <n v="4"/>
    <n v="103.75"/>
    <n v="415"/>
    <n v="415"/>
    <n v="0"/>
    <x v="0"/>
    <n v="106.8625"/>
    <s v="Prijs wijkt af"/>
    <m/>
    <s v="Stuksprijs"/>
    <n v="103.75"/>
    <n v="415"/>
    <n v="415"/>
  </r>
  <r>
    <x v="2"/>
    <x v="200"/>
    <x v="247"/>
    <n v="14"/>
    <n v="185.4"/>
    <n v="2595.6"/>
    <n v="2595.6"/>
    <n v="0"/>
    <x v="0"/>
    <n v="106.8625"/>
    <s v="Prijs wijkt af"/>
    <m/>
    <s v="Stuksprijs"/>
    <n v="185.4"/>
    <n v="2595.6"/>
    <n v="2595.6"/>
  </r>
  <r>
    <x v="2"/>
    <x v="201"/>
    <x v="249"/>
    <n v="7"/>
    <n v="361.25"/>
    <n v="2528.75"/>
    <n v="2528.75"/>
    <n v="0"/>
    <x v="0"/>
    <n v="252.35"/>
    <s v="Prijs wijkt af"/>
    <m/>
    <s v="Stuksprijs"/>
    <n v="361.25"/>
    <n v="2528.75"/>
    <n v="2528.75"/>
  </r>
  <r>
    <x v="2"/>
    <x v="203"/>
    <x v="251"/>
    <n v="7"/>
    <n v="429.38"/>
    <n v="3005.66"/>
    <n v="3005.66"/>
    <n v="0"/>
    <x v="0"/>
    <n v="298.7"/>
    <s v="Prijs wijkt af"/>
    <m/>
    <s v="Stuksprijs"/>
    <n v="429.38"/>
    <n v="3005.66"/>
    <n v="3005.66"/>
  </r>
  <r>
    <x v="2"/>
    <x v="200"/>
    <x v="247"/>
    <n v="7"/>
    <n v="185.4"/>
    <n v="1297.8"/>
    <n v="1297.8"/>
    <n v="0"/>
    <x v="0"/>
    <n v="106.8625"/>
    <s v="Prijs wijkt af"/>
    <m/>
    <s v="Stuksprijs"/>
    <n v="185.4"/>
    <n v="1297.8"/>
    <n v="1297.8"/>
  </r>
  <r>
    <x v="2"/>
    <x v="16"/>
    <x v="19"/>
    <n v="8"/>
    <n v="200.85"/>
    <n v="1606.8"/>
    <n v="1606.8"/>
    <n v="0"/>
    <x v="2"/>
    <n v="195"/>
    <s v="Prijs wijkt af"/>
    <m/>
    <s v="Stuksprijs"/>
    <n v="200.85"/>
    <n v="1606.8"/>
    <n v="1606.8"/>
  </r>
  <r>
    <x v="2"/>
    <x v="200"/>
    <x v="247"/>
    <n v="2"/>
    <n v="185.4"/>
    <n v="370.8"/>
    <n v="370.8"/>
    <n v="0"/>
    <x v="0"/>
    <n v="106.8625"/>
    <s v="Prijs wijkt af"/>
    <m/>
    <s v="Stuksprijs"/>
    <n v="185.4"/>
    <n v="370.8"/>
    <n v="370.8"/>
  </r>
  <r>
    <x v="2"/>
    <x v="217"/>
    <x v="265"/>
    <n v="1"/>
    <n v="848.08"/>
    <n v="848.08"/>
    <n v="848.08"/>
    <n v="0"/>
    <x v="0"/>
    <n v="515"/>
    <s v="Prijs wijkt af"/>
    <m/>
    <s v="Stuksprijs"/>
    <n v="848.08"/>
    <n v="848.08"/>
    <n v="848.08"/>
  </r>
  <r>
    <x v="2"/>
    <x v="28"/>
    <x v="31"/>
    <n v="6"/>
    <n v="29.35"/>
    <n v="176.1"/>
    <n v="176.1"/>
    <n v="0"/>
    <x v="1"/>
    <s v=""/>
    <s v=""/>
    <m/>
    <m/>
    <n v="29.35"/>
    <n v="176.1"/>
    <n v="176.1"/>
  </r>
  <r>
    <x v="2"/>
    <x v="36"/>
    <x v="39"/>
    <n v="2"/>
    <n v="39.65"/>
    <n v="79.3"/>
    <n v="79.3"/>
    <n v="0"/>
    <x v="1"/>
    <s v=""/>
    <s v=""/>
    <m/>
    <m/>
    <n v="39.65"/>
    <n v="79.3"/>
    <n v="79.3"/>
  </r>
  <r>
    <x v="2"/>
    <x v="167"/>
    <x v="207"/>
    <n v="1"/>
    <n v="77.25"/>
    <n v="77.25"/>
    <n v="77.25"/>
    <n v="0"/>
    <x v="1"/>
    <s v=""/>
    <s v=""/>
    <m/>
    <m/>
    <n v="77.25"/>
    <n v="77.25"/>
    <n v="77.25"/>
  </r>
  <r>
    <x v="2"/>
    <x v="210"/>
    <x v="258"/>
    <n v="1"/>
    <n v="748.75"/>
    <n v="748.75"/>
    <n v="748.75"/>
    <n v="0"/>
    <x v="0"/>
    <n v="458.35"/>
    <s v="Prijs wijkt af"/>
    <m/>
    <s v="Stuksprijs"/>
    <n v="748.75"/>
    <n v="748.75"/>
    <n v="748.75"/>
  </r>
  <r>
    <x v="2"/>
    <x v="189"/>
    <x v="231"/>
    <n v="1"/>
    <n v="66.95"/>
    <n v="66.95"/>
    <n v="66.95"/>
    <n v="0"/>
    <x v="1"/>
    <s v=""/>
    <s v=""/>
    <m/>
    <m/>
    <n v="66.95"/>
    <n v="66.95"/>
    <n v="66.95"/>
  </r>
  <r>
    <x v="2"/>
    <x v="167"/>
    <x v="207"/>
    <n v="2"/>
    <n v="77.25"/>
    <n v="154.5"/>
    <n v="154.5"/>
    <n v="0"/>
    <x v="1"/>
    <s v=""/>
    <s v=""/>
    <m/>
    <m/>
    <n v="77.25"/>
    <n v="154.5"/>
    <n v="154.5"/>
  </r>
  <r>
    <x v="2"/>
    <x v="215"/>
    <x v="263"/>
    <n v="20"/>
    <n v="159.65"/>
    <n v="3193"/>
    <n v="3193"/>
    <n v="0"/>
    <x v="2"/>
    <n v="155"/>
    <s v="Prijs wijkt af"/>
    <m/>
    <s v="Stuksprijs"/>
    <n v="159.65"/>
    <n v="3193"/>
    <n v="3193"/>
  </r>
  <r>
    <x v="2"/>
    <x v="200"/>
    <x v="247"/>
    <n v="2"/>
    <n v="185.4"/>
    <n v="370.8"/>
    <n v="370.8"/>
    <n v="0"/>
    <x v="0"/>
    <n v="106.8625"/>
    <s v="Prijs wijkt af"/>
    <m/>
    <s v="Stuksprijs"/>
    <n v="185.4"/>
    <n v="370.8"/>
    <n v="370.8"/>
  </r>
  <r>
    <x v="2"/>
    <x v="215"/>
    <x v="263"/>
    <n v="2"/>
    <n v="159.65"/>
    <n v="319.3"/>
    <n v="319.3"/>
    <n v="0"/>
    <x v="2"/>
    <n v="155"/>
    <s v="Prijs wijkt af"/>
    <m/>
    <s v="Stuksprijs"/>
    <n v="159.65"/>
    <n v="319.3"/>
    <n v="319.3"/>
  </r>
  <r>
    <x v="2"/>
    <x v="83"/>
    <x v="97"/>
    <n v="1"/>
    <n v="144.19999999999999"/>
    <n v="144.19999999999999"/>
    <n v="144.19999999999999"/>
    <n v="0"/>
    <x v="2"/>
    <n v="140"/>
    <s v="Prijs wijkt af"/>
    <m/>
    <s v="Stuksprijs"/>
    <n v="144.19999999999999"/>
    <n v="144.19999999999999"/>
    <n v="144.19999999999999"/>
  </r>
  <r>
    <x v="2"/>
    <x v="200"/>
    <x v="247"/>
    <n v="1"/>
    <n v="185.4"/>
    <n v="185.4"/>
    <n v="185.4"/>
    <n v="0"/>
    <x v="0"/>
    <n v="106.8625"/>
    <s v="Prijs wijkt af"/>
    <m/>
    <s v="Stuksprijs"/>
    <n v="185.4"/>
    <n v="185.4"/>
    <n v="185.4"/>
  </r>
  <r>
    <x v="2"/>
    <x v="215"/>
    <x v="263"/>
    <n v="9"/>
    <n v="159.65"/>
    <n v="1436.85"/>
    <n v="1436.85"/>
    <n v="0"/>
    <x v="2"/>
    <n v="155"/>
    <s v="Prijs wijkt af"/>
    <m/>
    <s v="Stuksprijs"/>
    <n v="159.65"/>
    <n v="1436.85"/>
    <n v="1436.85"/>
  </r>
  <r>
    <x v="2"/>
    <x v="83"/>
    <x v="97"/>
    <n v="1"/>
    <n v="144.19999999999999"/>
    <n v="144.19999999999999"/>
    <n v="144.19999999999999"/>
    <n v="0"/>
    <x v="2"/>
    <n v="140"/>
    <s v="Prijs wijkt af"/>
    <m/>
    <s v="Stuksprijs"/>
    <n v="144.19999999999999"/>
    <n v="144.19999999999999"/>
    <n v="144.19999999999999"/>
  </r>
  <r>
    <x v="2"/>
    <x v="201"/>
    <x v="249"/>
    <n v="1"/>
    <n v="361.25"/>
    <n v="361.25"/>
    <n v="361.25"/>
    <n v="0"/>
    <x v="0"/>
    <n v="252.35"/>
    <s v="Prijs wijkt af"/>
    <m/>
    <s v="Stuksprijs"/>
    <n v="361.25"/>
    <n v="361.25"/>
    <n v="361.25"/>
  </r>
  <r>
    <x v="2"/>
    <x v="215"/>
    <x v="263"/>
    <n v="17"/>
    <n v="159.65"/>
    <n v="2714.05"/>
    <n v="2714.05"/>
    <n v="0"/>
    <x v="2"/>
    <n v="155"/>
    <s v="Prijs wijkt af"/>
    <m/>
    <s v="Stuksprijs"/>
    <n v="159.65"/>
    <n v="2714.05"/>
    <n v="2714.05"/>
  </r>
  <r>
    <x v="2"/>
    <x v="191"/>
    <x v="234"/>
    <n v="3"/>
    <n v="133.9"/>
    <n v="401.7"/>
    <n v="401.7"/>
    <n v="0"/>
    <x v="2"/>
    <n v="130"/>
    <s v="Prijs wijkt af"/>
    <m/>
    <s v="Stuksprijs"/>
    <n v="133.9"/>
    <n v="401.7"/>
    <n v="401.7"/>
  </r>
  <r>
    <x v="2"/>
    <x v="83"/>
    <x v="97"/>
    <n v="2"/>
    <n v="144.19999999999999"/>
    <n v="288.39999999999998"/>
    <n v="288.39999999999998"/>
    <n v="0"/>
    <x v="2"/>
    <n v="140"/>
    <s v="Prijs wijkt af"/>
    <m/>
    <s v="Stuksprijs"/>
    <n v="144.19999999999999"/>
    <n v="288.39999999999998"/>
    <n v="288.39999999999998"/>
  </r>
  <r>
    <x v="2"/>
    <x v="200"/>
    <x v="247"/>
    <n v="1"/>
    <n v="185.4"/>
    <n v="185.4"/>
    <n v="185.4"/>
    <n v="0"/>
    <x v="0"/>
    <n v="106.8625"/>
    <s v="Prijs wijkt af"/>
    <m/>
    <s v="Stuksprijs"/>
    <n v="185.4"/>
    <n v="185.4"/>
    <n v="185.4"/>
  </r>
  <r>
    <x v="2"/>
    <x v="203"/>
    <x v="251"/>
    <n v="1"/>
    <n v="429.38"/>
    <n v="429.38"/>
    <n v="429.38"/>
    <n v="0"/>
    <x v="0"/>
    <n v="298.7"/>
    <s v="Prijs wijkt af"/>
    <m/>
    <s v="Stuksprijs"/>
    <n v="429.38"/>
    <n v="429.38"/>
    <n v="429.38"/>
  </r>
  <r>
    <x v="2"/>
    <x v="218"/>
    <x v="266"/>
    <n v="2"/>
    <n v="65"/>
    <n v="130"/>
    <n v="130"/>
    <n v="0"/>
    <x v="1"/>
    <s v=""/>
    <s v=""/>
    <m/>
    <m/>
    <n v="65"/>
    <n v="130"/>
    <n v="130"/>
  </r>
  <r>
    <x v="2"/>
    <x v="191"/>
    <x v="234"/>
    <n v="2"/>
    <n v="133.9"/>
    <n v="267.8"/>
    <n v="187.46"/>
    <n v="30"/>
    <x v="2"/>
    <n v="130"/>
    <s v="Prijs wijkt af"/>
    <m/>
    <s v="Stuksprijs"/>
    <n v="133.9"/>
    <n v="267.8"/>
    <n v="187.46"/>
  </r>
  <r>
    <x v="2"/>
    <x v="219"/>
    <x v="267"/>
    <n v="3"/>
    <n v="141.1"/>
    <n v="423.3"/>
    <n v="338.64"/>
    <n v="20"/>
    <x v="0"/>
    <n v="106.8625"/>
    <s v="Prijs wijkt af"/>
    <m/>
    <s v="Stuksprijs"/>
    <n v="141.1"/>
    <n v="423.3"/>
    <n v="338.64"/>
  </r>
  <r>
    <x v="3"/>
    <x v="188"/>
    <x v="230"/>
    <n v="1"/>
    <n v="927"/>
    <n v="927"/>
    <n v="787.95"/>
    <n v="15"/>
    <x v="0"/>
    <n v="900"/>
    <s v="Prijs wijkt af"/>
    <m/>
    <s v="Artikelprijs"/>
    <n v="900"/>
    <n v="900"/>
    <n v="765"/>
  </r>
  <r>
    <x v="3"/>
    <x v="32"/>
    <x v="35"/>
    <n v="1"/>
    <n v="602.54999999999995"/>
    <n v="602.54999999999995"/>
    <n v="512.16999999999996"/>
    <n v="15"/>
    <x v="0"/>
    <n v="585"/>
    <s v="Prijs wijkt af"/>
    <m/>
    <s v="Artikelprijs"/>
    <n v="585"/>
    <n v="585"/>
    <n v="497.25"/>
  </r>
  <r>
    <x v="3"/>
    <x v="31"/>
    <x v="34"/>
    <n v="1"/>
    <n v="386.25"/>
    <n v="386.25"/>
    <n v="328.31"/>
    <n v="15"/>
    <x v="0"/>
    <n v="386.25"/>
    <s v="Prijs gelijk"/>
    <m/>
    <s v="Artikelprijs"/>
    <n v="386.25"/>
    <n v="386.25"/>
    <n v="328.3125"/>
  </r>
  <r>
    <x v="3"/>
    <x v="27"/>
    <x v="268"/>
    <n v="2"/>
    <n v="103.75"/>
    <n v="207.5"/>
    <n v="176.37"/>
    <n v="15"/>
    <x v="0"/>
    <n v="106.8625"/>
    <s v="Prijs wijkt af"/>
    <m/>
    <s v="Artikelprijs"/>
    <n v="106.8625"/>
    <n v="213.72499999999999"/>
    <n v="181.66624999999999"/>
  </r>
  <r>
    <x v="3"/>
    <x v="27"/>
    <x v="268"/>
    <n v="2"/>
    <n v="103.75"/>
    <n v="207.5"/>
    <n v="176.37"/>
    <n v="15"/>
    <x v="0"/>
    <n v="106.8625"/>
    <s v="Prijs wijkt af"/>
    <m/>
    <s v="Artikelprijs"/>
    <n v="106.8625"/>
    <n v="213.72499999999999"/>
    <n v="181.66624999999999"/>
  </r>
  <r>
    <x v="3"/>
    <x v="120"/>
    <x v="134"/>
    <n v="1"/>
    <n v="298.7"/>
    <n v="298.7"/>
    <n v="253.89"/>
    <n v="15"/>
    <x v="0"/>
    <n v="298.7"/>
    <s v="Prijs gelijk"/>
    <m/>
    <s v="Artikelprijs"/>
    <n v="298.7"/>
    <n v="298.7"/>
    <n v="253.89500000000001"/>
  </r>
  <r>
    <x v="4"/>
    <x v="220"/>
    <x v="269"/>
    <n v="12"/>
    <n v="164.8"/>
    <n v="1977.6"/>
    <n v="1977.6"/>
    <n v="0"/>
    <x v="0"/>
    <n v="106.8625"/>
    <s v="Prijs wijkt af"/>
    <m/>
    <s v="Artikelprijs"/>
    <n v="106.8625"/>
    <n v="1282.3499999999999"/>
    <n v="1282.3499999999999"/>
  </r>
  <r>
    <x v="4"/>
    <x v="221"/>
    <x v="270"/>
    <n v="2"/>
    <n v="632.59"/>
    <n v="1265.18"/>
    <n v="1265.18"/>
    <n v="0"/>
    <x v="0"/>
    <n v="458.35"/>
    <s v="Prijs wijkt af"/>
    <m/>
    <s v="Artikelprijs"/>
    <n v="458.35"/>
    <n v="916.7"/>
    <n v="916.7"/>
  </r>
  <r>
    <x v="4"/>
    <x v="220"/>
    <x v="269"/>
    <n v="1"/>
    <n v="164.8"/>
    <n v="164.8"/>
    <n v="164.8"/>
    <n v="0"/>
    <x v="0"/>
    <n v="106.8625"/>
    <s v="Prijs wijkt af"/>
    <m/>
    <s v="Artikelprijs"/>
    <n v="106.8625"/>
    <n v="106.8625"/>
    <n v="106.8625"/>
  </r>
  <r>
    <x v="4"/>
    <x v="220"/>
    <x v="269"/>
    <n v="1"/>
    <n v="164.8"/>
    <n v="164.8"/>
    <n v="164.8"/>
    <n v="0"/>
    <x v="0"/>
    <n v="106.8625"/>
    <s v="Prijs wijkt af"/>
    <m/>
    <s v="Artikelprijs"/>
    <n v="106.8625"/>
    <n v="106.8625"/>
    <n v="106.8625"/>
  </r>
  <r>
    <x v="5"/>
    <x v="27"/>
    <x v="30"/>
    <n v="3"/>
    <n v="103.75"/>
    <n v="311.25"/>
    <n v="249"/>
    <n v="20"/>
    <x v="0"/>
    <n v="106.8625"/>
    <s v="Prijs wijkt af"/>
    <m/>
    <s v="Stuksprijs"/>
    <n v="103.75"/>
    <n v="311.25"/>
    <n v="249"/>
  </r>
  <r>
    <x v="5"/>
    <x v="28"/>
    <x v="31"/>
    <n v="3"/>
    <n v="29.35"/>
    <n v="88.05"/>
    <n v="66.040000000000006"/>
    <n v="25"/>
    <x v="1"/>
    <s v=""/>
    <s v=""/>
    <m/>
    <m/>
    <n v="29.35"/>
    <n v="88.05"/>
    <n v="66.040000000000006"/>
  </r>
  <r>
    <x v="5"/>
    <x v="124"/>
    <x v="138"/>
    <n v="4"/>
    <n v="52.88"/>
    <n v="211.52"/>
    <n v="148.06"/>
    <n v="30"/>
    <x v="1"/>
    <s v=""/>
    <s v=""/>
    <m/>
    <m/>
    <n v="52.88"/>
    <n v="211.52"/>
    <n v="148.06"/>
  </r>
  <r>
    <x v="5"/>
    <x v="124"/>
    <x v="138"/>
    <n v="3"/>
    <n v="52.88"/>
    <n v="158.63999999999999"/>
    <n v="0"/>
    <n v="100"/>
    <x v="1"/>
    <s v=""/>
    <s v=""/>
    <m/>
    <m/>
    <n v="52.88"/>
    <n v="158.63999999999999"/>
    <n v="0"/>
  </r>
  <r>
    <x v="5"/>
    <x v="141"/>
    <x v="166"/>
    <n v="2"/>
    <n v="252.35"/>
    <n v="504.7"/>
    <n v="0"/>
    <n v="100"/>
    <x v="0"/>
    <n v="252.35"/>
    <s v="Prijs gelijk"/>
    <m/>
    <s v="Stuksprijs"/>
    <n v="252.35"/>
    <n v="504.7"/>
    <n v="0"/>
  </r>
  <r>
    <x v="5"/>
    <x v="27"/>
    <x v="30"/>
    <n v="3"/>
    <n v="103.75"/>
    <n v="311.25"/>
    <n v="0"/>
    <n v="100"/>
    <x v="0"/>
    <n v="106.8625"/>
    <s v="Prijs wijkt af"/>
    <m/>
    <s v="Stuksprijs"/>
    <n v="103.75"/>
    <n v="311.25"/>
    <n v="0"/>
  </r>
  <r>
    <x v="5"/>
    <x v="37"/>
    <x v="40"/>
    <n v="8"/>
    <n v="30"/>
    <n v="240"/>
    <n v="168"/>
    <n v="30"/>
    <x v="1"/>
    <s v=""/>
    <s v=""/>
    <m/>
    <m/>
    <n v="30"/>
    <n v="240"/>
    <n v="168"/>
  </r>
  <r>
    <x v="5"/>
    <x v="37"/>
    <x v="40"/>
    <n v="11"/>
    <n v="30"/>
    <n v="330"/>
    <n v="0"/>
    <n v="100"/>
    <x v="1"/>
    <s v=""/>
    <s v=""/>
    <m/>
    <m/>
    <n v="30"/>
    <n v="330"/>
    <n v="0"/>
  </r>
  <r>
    <x v="5"/>
    <x v="171"/>
    <x v="271"/>
    <n v="1"/>
    <n v="225"/>
    <n v="225"/>
    <n v="112.5"/>
    <n v="50"/>
    <x v="1"/>
    <s v=""/>
    <s v=""/>
    <m/>
    <m/>
    <n v="225"/>
    <n v="225"/>
    <n v="112.5"/>
  </r>
  <r>
    <x v="5"/>
    <x v="21"/>
    <x v="24"/>
    <n v="1"/>
    <n v="147.81"/>
    <n v="147.81"/>
    <n v="103.47"/>
    <n v="30"/>
    <x v="1"/>
    <s v=""/>
    <s v=""/>
    <m/>
    <m/>
    <n v="147.81"/>
    <n v="147.81"/>
    <n v="103.47"/>
  </r>
  <r>
    <x v="5"/>
    <x v="26"/>
    <x v="29"/>
    <n v="2"/>
    <n v="16.22"/>
    <n v="0"/>
    <n v="0"/>
    <n v="30"/>
    <x v="1"/>
    <s v=""/>
    <s v=""/>
    <m/>
    <m/>
    <n v="16.22"/>
    <n v="0"/>
    <n v="0"/>
  </r>
  <r>
    <x v="5"/>
    <x v="105"/>
    <x v="122"/>
    <n v="1"/>
    <n v="59.74"/>
    <n v="59.74"/>
    <n v="41.82"/>
    <n v="30"/>
    <x v="1"/>
    <s v=""/>
    <s v=""/>
    <m/>
    <m/>
    <n v="59.74"/>
    <n v="59.74"/>
    <n v="41.82"/>
  </r>
  <r>
    <x v="5"/>
    <x v="134"/>
    <x v="155"/>
    <n v="1"/>
    <n v="35.020000000000003"/>
    <n v="35.020000000000003"/>
    <n v="24.51"/>
    <n v="30"/>
    <x v="1"/>
    <s v=""/>
    <s v=""/>
    <m/>
    <m/>
    <n v="35.020000000000003"/>
    <n v="35.020000000000003"/>
    <n v="24.51"/>
  </r>
  <r>
    <x v="5"/>
    <x v="222"/>
    <x v="272"/>
    <n v="1"/>
    <n v="44.29"/>
    <n v="44.29"/>
    <n v="31"/>
    <n v="30"/>
    <x v="1"/>
    <s v=""/>
    <s v=""/>
    <m/>
    <m/>
    <n v="44.29"/>
    <n v="44.29"/>
    <n v="31"/>
  </r>
  <r>
    <x v="5"/>
    <x v="131"/>
    <x v="151"/>
    <n v="1"/>
    <n v="28.39"/>
    <n v="28.39"/>
    <n v="19.87"/>
    <n v="30"/>
    <x v="1"/>
    <s v=""/>
    <s v=""/>
    <m/>
    <m/>
    <n v="28.39"/>
    <n v="28.39"/>
    <n v="19.87"/>
  </r>
  <r>
    <x v="5"/>
    <x v="85"/>
    <x v="103"/>
    <n v="1"/>
    <n v="45.32"/>
    <n v="45.32"/>
    <n v="33.99"/>
    <n v="25"/>
    <x v="1"/>
    <s v=""/>
    <s v=""/>
    <m/>
    <m/>
    <n v="45.32"/>
    <n v="45.32"/>
    <n v="33.99"/>
  </r>
  <r>
    <x v="5"/>
    <x v="113"/>
    <x v="273"/>
    <n v="55"/>
    <n v="20"/>
    <n v="1100"/>
    <n v="1100"/>
    <n v="0"/>
    <x v="1"/>
    <s v=""/>
    <s v=""/>
    <m/>
    <m/>
    <n v="20"/>
    <n v="1100"/>
    <n v="1100"/>
  </r>
  <r>
    <x v="5"/>
    <x v="113"/>
    <x v="274"/>
    <n v="34"/>
    <n v="20"/>
    <n v="680"/>
    <n v="0"/>
    <n v="100"/>
    <x v="1"/>
    <s v=""/>
    <s v=""/>
    <m/>
    <m/>
    <n v="20"/>
    <n v="680"/>
    <n v="0"/>
  </r>
  <r>
    <x v="5"/>
    <x v="31"/>
    <x v="34"/>
    <n v="1"/>
    <n v="386.25"/>
    <n v="386.25"/>
    <n v="309"/>
    <n v="20"/>
    <x v="0"/>
    <n v="386.25"/>
    <s v="Prijs gelijk"/>
    <m/>
    <s v="Stuksprijs"/>
    <n v="386.25"/>
    <n v="386.25"/>
    <n v="309"/>
  </r>
  <r>
    <x v="5"/>
    <x v="31"/>
    <x v="34"/>
    <n v="1"/>
    <n v="386.25"/>
    <n v="386.25"/>
    <n v="309"/>
    <n v="20"/>
    <x v="0"/>
    <n v="386.25"/>
    <s v="Prijs gelijk"/>
    <m/>
    <s v="Stuksprijs"/>
    <n v="386.25"/>
    <n v="386.25"/>
    <n v="309"/>
  </r>
  <r>
    <x v="5"/>
    <x v="187"/>
    <x v="229"/>
    <n v="1"/>
    <n v="721"/>
    <n v="721"/>
    <n v="576.79999999999995"/>
    <n v="20"/>
    <x v="0"/>
    <n v="700"/>
    <s v="Prijs wijkt af"/>
    <m/>
    <s v="Stuksprijs"/>
    <n v="721"/>
    <n v="721"/>
    <n v="576.79999999999995"/>
  </r>
  <r>
    <x v="5"/>
    <x v="223"/>
    <x v="275"/>
    <n v="1"/>
    <n v="1133"/>
    <n v="1133"/>
    <n v="906.4"/>
    <n v="20"/>
    <x v="0"/>
    <n v="1100"/>
    <s v="Prijs wijkt af"/>
    <m/>
    <s v="Stuksprijs"/>
    <n v="1133"/>
    <n v="1133"/>
    <n v="906.4"/>
  </r>
  <r>
    <x v="5"/>
    <x v="224"/>
    <x v="276"/>
    <n v="1"/>
    <n v="3223.3"/>
    <n v="3223.3"/>
    <n v="2578.64"/>
    <n v="20"/>
    <x v="1"/>
    <s v=""/>
    <s v=""/>
    <m/>
    <m/>
    <n v="3223.3"/>
    <n v="3223.3"/>
    <n v="2578.64"/>
  </r>
  <r>
    <x v="5"/>
    <x v="224"/>
    <x v="276"/>
    <n v="1"/>
    <n v="2418"/>
    <n v="2418"/>
    <n v="1934.4"/>
    <n v="20"/>
    <x v="1"/>
    <s v=""/>
    <s v=""/>
    <m/>
    <m/>
    <n v="2418"/>
    <n v="2418"/>
    <n v="1934.4"/>
  </r>
  <r>
    <x v="5"/>
    <x v="223"/>
    <x v="275"/>
    <n v="1"/>
    <n v="1133"/>
    <n v="1133"/>
    <n v="906.4"/>
    <n v="20"/>
    <x v="0"/>
    <n v="1100"/>
    <s v="Prijs wijkt af"/>
    <m/>
    <s v="Stuksprijs"/>
    <n v="1133"/>
    <n v="1133"/>
    <n v="906.4"/>
  </r>
  <r>
    <x v="5"/>
    <x v="187"/>
    <x v="229"/>
    <n v="1"/>
    <n v="721"/>
    <n v="721"/>
    <n v="576.79999999999995"/>
    <n v="20"/>
    <x v="0"/>
    <n v="700"/>
    <s v="Prijs wijkt af"/>
    <m/>
    <s v="Stuksprijs"/>
    <n v="721"/>
    <n v="721"/>
    <n v="576.79999999999995"/>
  </r>
  <r>
    <x v="5"/>
    <x v="82"/>
    <x v="96"/>
    <n v="2"/>
    <n v="458.35"/>
    <n v="916.7"/>
    <n v="733.36"/>
    <n v="20"/>
    <x v="0"/>
    <n v="458.35"/>
    <s v="Prijs gelijk"/>
    <m/>
    <s v="Stuksprijs"/>
    <n v="458.35"/>
    <n v="916.7"/>
    <n v="733.36"/>
  </r>
  <r>
    <x v="5"/>
    <x v="82"/>
    <x v="96"/>
    <n v="1"/>
    <n v="458.35"/>
    <n v="458.35"/>
    <n v="366.68"/>
    <n v="20"/>
    <x v="0"/>
    <n v="458.35"/>
    <s v="Prijs gelijk"/>
    <m/>
    <s v="Stuksprijs"/>
    <n v="458.35"/>
    <n v="458.35"/>
    <n v="366.68"/>
  </r>
  <r>
    <x v="5"/>
    <x v="27"/>
    <x v="30"/>
    <n v="1"/>
    <n v="103.75"/>
    <n v="103.75"/>
    <n v="83"/>
    <n v="20"/>
    <x v="0"/>
    <n v="106.8625"/>
    <s v="Prijs wijkt af"/>
    <m/>
    <s v="Stuksprijs"/>
    <n v="103.75"/>
    <n v="103.75"/>
    <n v="83"/>
  </r>
  <r>
    <x v="5"/>
    <x v="36"/>
    <x v="39"/>
    <n v="1"/>
    <n v="39.65"/>
    <n v="39.65"/>
    <n v="29.74"/>
    <n v="25"/>
    <x v="1"/>
    <s v=""/>
    <s v=""/>
    <m/>
    <m/>
    <n v="39.65"/>
    <n v="39.65"/>
    <n v="29.74"/>
  </r>
  <r>
    <x v="5"/>
    <x v="27"/>
    <x v="30"/>
    <n v="1"/>
    <n v="103.75"/>
    <n v="103.75"/>
    <n v="83"/>
    <n v="20"/>
    <x v="0"/>
    <n v="106.8625"/>
    <s v="Prijs wijkt af"/>
    <m/>
    <s v="Stuksprijs"/>
    <n v="103.75"/>
    <n v="103.75"/>
    <n v="83"/>
  </r>
  <r>
    <x v="5"/>
    <x v="36"/>
    <x v="39"/>
    <n v="1"/>
    <n v="39.65"/>
    <n v="39.65"/>
    <n v="29.74"/>
    <n v="25"/>
    <x v="1"/>
    <s v=""/>
    <s v=""/>
    <m/>
    <m/>
    <n v="39.65"/>
    <n v="39.65"/>
    <n v="29.74"/>
  </r>
  <r>
    <x v="5"/>
    <x v="27"/>
    <x v="30"/>
    <n v="1"/>
    <n v="103.75"/>
    <n v="103.75"/>
    <n v="83"/>
    <n v="20"/>
    <x v="0"/>
    <n v="106.8625"/>
    <s v="Prijs wijkt af"/>
    <m/>
    <s v="Stuksprijs"/>
    <n v="103.75"/>
    <n v="103.75"/>
    <n v="83"/>
  </r>
  <r>
    <x v="5"/>
    <x v="36"/>
    <x v="39"/>
    <n v="1"/>
    <n v="39.65"/>
    <n v="39.65"/>
    <n v="29.74"/>
    <n v="25"/>
    <x v="1"/>
    <s v=""/>
    <s v=""/>
    <m/>
    <m/>
    <n v="39.65"/>
    <n v="39.65"/>
    <n v="29.74"/>
  </r>
  <r>
    <x v="5"/>
    <x v="27"/>
    <x v="30"/>
    <n v="1"/>
    <n v="103.75"/>
    <n v="103.75"/>
    <n v="83"/>
    <n v="20"/>
    <x v="0"/>
    <n v="106.8625"/>
    <s v="Prijs wijkt af"/>
    <m/>
    <s v="Stuksprijs"/>
    <n v="103.75"/>
    <n v="103.75"/>
    <n v="83"/>
  </r>
  <r>
    <x v="5"/>
    <x v="36"/>
    <x v="39"/>
    <n v="1"/>
    <n v="39.65"/>
    <n v="39.65"/>
    <n v="29.74"/>
    <n v="25"/>
    <x v="1"/>
    <s v=""/>
    <s v=""/>
    <m/>
    <m/>
    <n v="39.65"/>
    <n v="39.65"/>
    <n v="29.74"/>
  </r>
  <r>
    <x v="6"/>
    <x v="200"/>
    <x v="248"/>
    <n v="1"/>
    <n v="185.4"/>
    <n v="185.4"/>
    <n v="185.4"/>
    <n v="0"/>
    <x v="0"/>
    <n v="106.8625"/>
    <s v="Prijs wijkt af"/>
    <m/>
    <s v="Stuksprijs"/>
    <n v="185.4"/>
    <n v="185.4"/>
    <n v="185.4"/>
  </r>
  <r>
    <x v="6"/>
    <x v="200"/>
    <x v="248"/>
    <n v="1"/>
    <n v="185.4"/>
    <n v="185.4"/>
    <n v="185.4"/>
    <n v="0"/>
    <x v="0"/>
    <n v="106.8625"/>
    <s v="Prijs wijkt af"/>
    <m/>
    <s v="Stuksprijs"/>
    <n v="185.4"/>
    <n v="185.4"/>
    <n v="185.4"/>
  </r>
  <r>
    <x v="6"/>
    <x v="200"/>
    <x v="248"/>
    <n v="1"/>
    <n v="185.4"/>
    <n v="185.4"/>
    <n v="185.4"/>
    <n v="0"/>
    <x v="0"/>
    <n v="106.8625"/>
    <s v="Prijs wijkt af"/>
    <m/>
    <s v="Stuksprijs"/>
    <n v="185.4"/>
    <n v="185.4"/>
    <n v="185.4"/>
  </r>
  <r>
    <x v="6"/>
    <x v="200"/>
    <x v="248"/>
    <n v="1"/>
    <n v="185.4"/>
    <n v="185.4"/>
    <n v="185.4"/>
    <n v="0"/>
    <x v="0"/>
    <n v="106.8625"/>
    <s v="Prijs wijkt af"/>
    <m/>
    <s v="Stuksprijs"/>
    <n v="185.4"/>
    <n v="185.4"/>
    <n v="185.4"/>
  </r>
  <r>
    <x v="6"/>
    <x v="200"/>
    <x v="248"/>
    <n v="1"/>
    <n v="185.4"/>
    <n v="185.4"/>
    <n v="185.4"/>
    <n v="0"/>
    <x v="0"/>
    <n v="106.8625"/>
    <s v="Prijs wijkt af"/>
    <m/>
    <s v="Stuksprijs"/>
    <n v="185.4"/>
    <n v="185.4"/>
    <n v="185.4"/>
  </r>
  <r>
    <x v="6"/>
    <x v="200"/>
    <x v="248"/>
    <n v="1"/>
    <n v="185.4"/>
    <n v="185.4"/>
    <n v="185.4"/>
    <n v="0"/>
    <x v="0"/>
    <n v="106.8625"/>
    <s v="Prijs wijkt af"/>
    <m/>
    <s v="Stuksprijs"/>
    <n v="185.4"/>
    <n v="185.4"/>
    <n v="185.4"/>
  </r>
  <r>
    <x v="6"/>
    <x v="200"/>
    <x v="248"/>
    <n v="1"/>
    <n v="185.4"/>
    <n v="185.4"/>
    <n v="185.4"/>
    <n v="0"/>
    <x v="0"/>
    <n v="106.8625"/>
    <s v="Prijs wijkt af"/>
    <m/>
    <s v="Stuksprijs"/>
    <n v="185.4"/>
    <n v="185.4"/>
    <n v="185.4"/>
  </r>
  <r>
    <x v="6"/>
    <x v="200"/>
    <x v="248"/>
    <n v="1"/>
    <n v="185.4"/>
    <n v="185.4"/>
    <n v="185.4"/>
    <n v="0"/>
    <x v="0"/>
    <n v="106.8625"/>
    <s v="Prijs wijkt af"/>
    <m/>
    <s v="Stuksprijs"/>
    <n v="185.4"/>
    <n v="185.4"/>
    <n v="185.4"/>
  </r>
  <r>
    <x v="6"/>
    <x v="200"/>
    <x v="248"/>
    <n v="1"/>
    <n v="185.4"/>
    <n v="185.4"/>
    <n v="185.4"/>
    <n v="0"/>
    <x v="0"/>
    <n v="106.8625"/>
    <s v="Prijs wijkt af"/>
    <m/>
    <s v="Stuksprijs"/>
    <n v="185.4"/>
    <n v="185.4"/>
    <n v="185.4"/>
  </r>
  <r>
    <x v="6"/>
    <x v="200"/>
    <x v="248"/>
    <n v="1"/>
    <n v="185.4"/>
    <n v="185.4"/>
    <n v="185.4"/>
    <n v="0"/>
    <x v="0"/>
    <n v="106.8625"/>
    <s v="Prijs wijkt af"/>
    <m/>
    <s v="Stuksprijs"/>
    <n v="185.4"/>
    <n v="185.4"/>
    <n v="185.4"/>
  </r>
  <r>
    <x v="6"/>
    <x v="200"/>
    <x v="248"/>
    <n v="1"/>
    <n v="185.4"/>
    <n v="185.4"/>
    <n v="185.4"/>
    <n v="0"/>
    <x v="0"/>
    <n v="106.8625"/>
    <s v="Prijs wijkt af"/>
    <m/>
    <s v="Stuksprijs"/>
    <n v="185.4"/>
    <n v="185.4"/>
    <n v="185.4"/>
  </r>
  <r>
    <x v="6"/>
    <x v="203"/>
    <x v="251"/>
    <n v="1"/>
    <n v="429.38"/>
    <n v="429.38"/>
    <n v="429.38"/>
    <n v="0"/>
    <x v="0"/>
    <n v="298.7"/>
    <s v="Prijs wijkt af"/>
    <m/>
    <s v="Stuksprijs"/>
    <n v="429.38"/>
    <n v="429.38"/>
    <n v="429.38"/>
  </r>
  <r>
    <x v="6"/>
    <x v="203"/>
    <x v="251"/>
    <n v="1"/>
    <n v="429.38"/>
    <n v="429.38"/>
    <n v="429.38"/>
    <n v="0"/>
    <x v="0"/>
    <n v="298.7"/>
    <s v="Prijs wijkt af"/>
    <m/>
    <s v="Stuksprijs"/>
    <n v="429.38"/>
    <n v="429.38"/>
    <n v="429.38"/>
  </r>
  <r>
    <x v="6"/>
    <x v="203"/>
    <x v="251"/>
    <n v="1"/>
    <n v="429.38"/>
    <n v="429.38"/>
    <n v="429.38"/>
    <n v="0"/>
    <x v="0"/>
    <n v="298.7"/>
    <s v="Prijs wijkt af"/>
    <m/>
    <s v="Stuksprijs"/>
    <n v="429.38"/>
    <n v="429.38"/>
    <n v="429.38"/>
  </r>
  <r>
    <x v="6"/>
    <x v="203"/>
    <x v="251"/>
    <n v="2"/>
    <n v="429.38"/>
    <n v="858.76"/>
    <n v="858.76"/>
    <n v="0"/>
    <x v="0"/>
    <n v="298.7"/>
    <s v="Prijs wijkt af"/>
    <m/>
    <s v="Stuksprijs"/>
    <n v="429.38"/>
    <n v="858.76"/>
    <n v="858.76"/>
  </r>
  <r>
    <x v="6"/>
    <x v="208"/>
    <x v="256"/>
    <n v="1"/>
    <n v="604.04999999999995"/>
    <n v="604.04999999999995"/>
    <n v="604.04999999999995"/>
    <n v="0"/>
    <x v="0"/>
    <n v="386.25"/>
    <s v="Prijs wijkt af"/>
    <m/>
    <s v="Stuksprijs"/>
    <n v="604.04999999999995"/>
    <n v="604.04999999999995"/>
    <n v="604.04999999999995"/>
  </r>
  <r>
    <x v="6"/>
    <x v="208"/>
    <x v="256"/>
    <n v="1"/>
    <n v="604.04999999999995"/>
    <n v="604.04999999999995"/>
    <n v="604.04999999999995"/>
    <n v="0"/>
    <x v="0"/>
    <n v="386.25"/>
    <s v="Prijs wijkt af"/>
    <m/>
    <s v="Stuksprijs"/>
    <n v="604.04999999999995"/>
    <n v="604.04999999999995"/>
    <n v="604.04999999999995"/>
  </r>
  <r>
    <x v="6"/>
    <x v="212"/>
    <x v="260"/>
    <n v="1"/>
    <n v="1229.2"/>
    <n v="1229.2"/>
    <n v="1229.2"/>
    <n v="0"/>
    <x v="0"/>
    <n v="700"/>
    <s v="Prijs wijkt af"/>
    <m/>
    <s v="Stuksprijs"/>
    <n v="1229.2"/>
    <n v="1229.2"/>
    <n v="1229.2"/>
  </r>
  <r>
    <x v="6"/>
    <x v="210"/>
    <x v="258"/>
    <n v="1"/>
    <n v="748.75"/>
    <n v="748.75"/>
    <n v="374.37"/>
    <n v="50"/>
    <x v="0"/>
    <n v="458.35"/>
    <s v="Prijs wijkt af"/>
    <m/>
    <s v="Stuksprijs"/>
    <n v="748.75"/>
    <n v="748.75"/>
    <n v="374.37"/>
  </r>
  <r>
    <x v="6"/>
    <x v="225"/>
    <x v="277"/>
    <n v="2"/>
    <n v="73.5"/>
    <n v="147"/>
    <n v="73.5"/>
    <n v="50"/>
    <x v="1"/>
    <s v=""/>
    <s v=""/>
    <m/>
    <m/>
    <n v="73.5"/>
    <n v="147"/>
    <n v="73.5"/>
  </r>
  <r>
    <x v="6"/>
    <x v="200"/>
    <x v="248"/>
    <n v="1"/>
    <n v="185.4"/>
    <n v="185.4"/>
    <n v="185.4"/>
    <n v="0"/>
    <x v="0"/>
    <n v="106.8625"/>
    <s v="Prijs wijkt af"/>
    <m/>
    <s v="Stuksprijs"/>
    <n v="185.4"/>
    <n v="185.4"/>
    <n v="185.4"/>
  </r>
  <r>
    <x v="6"/>
    <x v="200"/>
    <x v="248"/>
    <n v="1"/>
    <n v="185.4"/>
    <n v="185.4"/>
    <n v="185.4"/>
    <n v="0"/>
    <x v="0"/>
    <n v="106.8625"/>
    <s v="Prijs wijkt af"/>
    <m/>
    <s v="Stuksprijs"/>
    <n v="185.4"/>
    <n v="185.4"/>
    <n v="185.4"/>
  </r>
  <r>
    <x v="6"/>
    <x v="226"/>
    <x v="278"/>
    <n v="1"/>
    <n v="377.11"/>
    <n v="377.11"/>
    <n v="377.11"/>
    <n v="0"/>
    <x v="0"/>
    <n v="298.7"/>
    <s v="Prijs wijkt af"/>
    <m/>
    <s v="Stuksprijs"/>
    <n v="377.11"/>
    <n v="377.11"/>
    <n v="377.11"/>
  </r>
  <r>
    <x v="6"/>
    <x v="203"/>
    <x v="251"/>
    <n v="1"/>
    <n v="429.38"/>
    <n v="429.38"/>
    <n v="429.38"/>
    <n v="0"/>
    <x v="0"/>
    <n v="298.7"/>
    <s v="Prijs wijkt af"/>
    <m/>
    <s v="Stuksprijs"/>
    <n v="429.38"/>
    <n v="429.38"/>
    <n v="429.38"/>
  </r>
  <r>
    <x v="6"/>
    <x v="203"/>
    <x v="251"/>
    <n v="1"/>
    <n v="429.38"/>
    <n v="429.38"/>
    <n v="429.38"/>
    <n v="0"/>
    <x v="0"/>
    <n v="298.7"/>
    <s v="Prijs wijkt af"/>
    <m/>
    <s v="Stuksprijs"/>
    <n v="429.38"/>
    <n v="429.38"/>
    <n v="429.38"/>
  </r>
  <r>
    <x v="6"/>
    <x v="206"/>
    <x v="254"/>
    <n v="1"/>
    <n v="514.14"/>
    <n v="514.14"/>
    <n v="514.14"/>
    <n v="0"/>
    <x v="0"/>
    <n v="339.9"/>
    <s v="Prijs wijkt af"/>
    <m/>
    <s v="Stuksprijs"/>
    <n v="514.14"/>
    <n v="514.14"/>
    <n v="514.14"/>
  </r>
  <r>
    <x v="6"/>
    <x v="36"/>
    <x v="39"/>
    <n v="4"/>
    <n v="39.65"/>
    <n v="158.6"/>
    <n v="158.6"/>
    <n v="0"/>
    <x v="1"/>
    <s v=""/>
    <s v=""/>
    <m/>
    <m/>
    <n v="39.65"/>
    <n v="158.6"/>
    <n v="158.6"/>
  </r>
  <r>
    <x v="6"/>
    <x v="203"/>
    <x v="251"/>
    <n v="1"/>
    <n v="429.38"/>
    <n v="429.38"/>
    <n v="429.38"/>
    <n v="0"/>
    <x v="0"/>
    <n v="298.7"/>
    <s v="Prijs wijkt af"/>
    <m/>
    <s v="Stuksprijs"/>
    <n v="429.38"/>
    <n v="429.38"/>
    <n v="429.38"/>
  </r>
  <r>
    <x v="6"/>
    <x v="36"/>
    <x v="39"/>
    <n v="3"/>
    <n v="39.65"/>
    <n v="118.95"/>
    <n v="118.95"/>
    <n v="0"/>
    <x v="1"/>
    <s v=""/>
    <s v=""/>
    <m/>
    <m/>
    <n v="39.65"/>
    <n v="118.95"/>
    <n v="118.95"/>
  </r>
  <r>
    <x v="6"/>
    <x v="206"/>
    <x v="254"/>
    <n v="1"/>
    <n v="514.14"/>
    <n v="514.14"/>
    <n v="514.14"/>
    <n v="0"/>
    <x v="0"/>
    <n v="339.9"/>
    <s v="Prijs wijkt af"/>
    <m/>
    <s v="Stuksprijs"/>
    <n v="514.14"/>
    <n v="514.14"/>
    <n v="514.14"/>
  </r>
  <r>
    <x v="6"/>
    <x v="189"/>
    <x v="231"/>
    <n v="1"/>
    <n v="66.95"/>
    <n v="66.95"/>
    <n v="66.95"/>
    <n v="0"/>
    <x v="1"/>
    <s v=""/>
    <s v=""/>
    <m/>
    <m/>
    <n v="66.95"/>
    <n v="66.95"/>
    <n v="66.95"/>
  </r>
  <r>
    <x v="6"/>
    <x v="36"/>
    <x v="39"/>
    <n v="1"/>
    <n v="39.65"/>
    <n v="39.65"/>
    <n v="39.65"/>
    <n v="0"/>
    <x v="1"/>
    <s v=""/>
    <s v=""/>
    <m/>
    <m/>
    <n v="39.65"/>
    <n v="39.65"/>
    <n v="39.65"/>
  </r>
  <r>
    <x v="6"/>
    <x v="210"/>
    <x v="258"/>
    <n v="2"/>
    <n v="748.75"/>
    <n v="1497.5"/>
    <n v="1497.5"/>
    <n v="0"/>
    <x v="0"/>
    <n v="458.35"/>
    <s v="Prijs wijkt af"/>
    <m/>
    <s v="Stuksprijs"/>
    <n v="748.75"/>
    <n v="1497.5"/>
    <n v="1497.5"/>
  </r>
  <r>
    <x v="6"/>
    <x v="200"/>
    <x v="247"/>
    <n v="1"/>
    <n v="185.4"/>
    <n v="185.4"/>
    <n v="185.4"/>
    <n v="0"/>
    <x v="0"/>
    <n v="106.8625"/>
    <s v="Prijs wijkt af"/>
    <m/>
    <s v="Stuksprijs"/>
    <n v="185.4"/>
    <n v="185.4"/>
    <n v="185.4"/>
  </r>
  <r>
    <x v="6"/>
    <x v="70"/>
    <x v="82"/>
    <n v="3"/>
    <n v="82.4"/>
    <n v="247.2"/>
    <n v="247.2"/>
    <n v="0"/>
    <x v="1"/>
    <s v=""/>
    <s v=""/>
    <m/>
    <m/>
    <n v="82.4"/>
    <n v="247.2"/>
    <n v="247.2"/>
  </r>
  <r>
    <x v="6"/>
    <x v="200"/>
    <x v="247"/>
    <n v="1"/>
    <n v="185.4"/>
    <n v="185.4"/>
    <n v="185.4"/>
    <n v="0"/>
    <x v="0"/>
    <n v="106.8625"/>
    <s v="Prijs wijkt af"/>
    <m/>
    <s v="Stuksprijs"/>
    <n v="185.4"/>
    <n v="185.4"/>
    <n v="185.4"/>
  </r>
  <r>
    <x v="6"/>
    <x v="200"/>
    <x v="247"/>
    <n v="1"/>
    <n v="185.4"/>
    <n v="185.4"/>
    <n v="185.4"/>
    <n v="0"/>
    <x v="0"/>
    <n v="106.8625"/>
    <s v="Prijs wijkt af"/>
    <m/>
    <s v="Stuksprijs"/>
    <n v="185.4"/>
    <n v="185.4"/>
    <n v="185.4"/>
  </r>
  <r>
    <x v="6"/>
    <x v="200"/>
    <x v="247"/>
    <n v="3"/>
    <n v="185.4"/>
    <n v="556.20000000000005"/>
    <n v="0"/>
    <n v="100"/>
    <x v="0"/>
    <n v="106.8625"/>
    <s v="Prijs wijkt af"/>
    <m/>
    <s v="Stuksprijs"/>
    <n v="185.4"/>
    <n v="556.20000000000005"/>
    <n v="0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85"/>
    <x v="103"/>
    <n v="1"/>
    <n v="45.32"/>
    <n v="45.32"/>
    <n v="33.99"/>
    <n v="25"/>
    <x v="1"/>
    <s v=""/>
    <s v=""/>
    <m/>
    <m/>
    <n v="45.32"/>
    <n v="45.32"/>
    <n v="33.99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85"/>
    <x v="103"/>
    <n v="1"/>
    <n v="45.32"/>
    <n v="45.32"/>
    <n v="33.99"/>
    <n v="25"/>
    <x v="1"/>
    <s v=""/>
    <s v=""/>
    <m/>
    <m/>
    <n v="45.32"/>
    <n v="45.32"/>
    <n v="33.99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85"/>
    <x v="103"/>
    <n v="1"/>
    <n v="45.32"/>
    <n v="45.32"/>
    <n v="33.99"/>
    <n v="25"/>
    <x v="1"/>
    <s v=""/>
    <s v=""/>
    <m/>
    <m/>
    <n v="45.32"/>
    <n v="45.32"/>
    <n v="33.99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85"/>
    <x v="103"/>
    <n v="1"/>
    <n v="45.32"/>
    <n v="45.32"/>
    <n v="33.99"/>
    <n v="25"/>
    <x v="1"/>
    <s v=""/>
    <s v=""/>
    <m/>
    <m/>
    <n v="45.32"/>
    <n v="45.32"/>
    <n v="33.99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85"/>
    <x v="103"/>
    <n v="1"/>
    <n v="45.32"/>
    <n v="45.32"/>
    <n v="33.99"/>
    <n v="25"/>
    <x v="1"/>
    <s v=""/>
    <s v=""/>
    <m/>
    <m/>
    <n v="45.32"/>
    <n v="45.32"/>
    <n v="33.99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85"/>
    <x v="103"/>
    <n v="1"/>
    <n v="45.32"/>
    <n v="45.32"/>
    <n v="33.99"/>
    <n v="25"/>
    <x v="1"/>
    <s v=""/>
    <s v=""/>
    <m/>
    <m/>
    <n v="45.32"/>
    <n v="45.32"/>
    <n v="33.99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85"/>
    <x v="103"/>
    <n v="1"/>
    <n v="45.32"/>
    <n v="45.32"/>
    <n v="33.99"/>
    <n v="25"/>
    <x v="1"/>
    <s v=""/>
    <s v=""/>
    <m/>
    <m/>
    <n v="45.32"/>
    <n v="45.32"/>
    <n v="33.99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85"/>
    <x v="103"/>
    <n v="1"/>
    <n v="45.32"/>
    <n v="45.32"/>
    <n v="33.99"/>
    <n v="25"/>
    <x v="1"/>
    <s v=""/>
    <s v=""/>
    <m/>
    <m/>
    <n v="45.32"/>
    <n v="45.32"/>
    <n v="33.99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85"/>
    <x v="103"/>
    <n v="1"/>
    <n v="45.32"/>
    <n v="45.32"/>
    <n v="33.99"/>
    <n v="25"/>
    <x v="1"/>
    <s v=""/>
    <s v=""/>
    <m/>
    <m/>
    <n v="45.32"/>
    <n v="45.32"/>
    <n v="33.99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85"/>
    <x v="103"/>
    <n v="1"/>
    <n v="45.32"/>
    <n v="45.32"/>
    <n v="33.99"/>
    <n v="25"/>
    <x v="1"/>
    <s v=""/>
    <s v=""/>
    <m/>
    <m/>
    <n v="45.32"/>
    <n v="45.32"/>
    <n v="33.99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85"/>
    <x v="103"/>
    <n v="1"/>
    <n v="45.32"/>
    <n v="45.32"/>
    <n v="33.99"/>
    <n v="25"/>
    <x v="1"/>
    <s v=""/>
    <s v=""/>
    <m/>
    <m/>
    <n v="45.32"/>
    <n v="45.32"/>
    <n v="33.99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85"/>
    <x v="103"/>
    <n v="1"/>
    <n v="45.32"/>
    <n v="45.32"/>
    <n v="33.99"/>
    <n v="25"/>
    <x v="1"/>
    <s v=""/>
    <s v=""/>
    <m/>
    <m/>
    <n v="45.32"/>
    <n v="45.32"/>
    <n v="33.99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85"/>
    <x v="103"/>
    <n v="1"/>
    <n v="45.32"/>
    <n v="45.32"/>
    <n v="33.99"/>
    <n v="25"/>
    <x v="1"/>
    <s v=""/>
    <s v=""/>
    <m/>
    <m/>
    <n v="45.32"/>
    <n v="45.32"/>
    <n v="33.99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85"/>
    <x v="103"/>
    <n v="1"/>
    <n v="45.32"/>
    <n v="45.32"/>
    <n v="33.99"/>
    <n v="25"/>
    <x v="1"/>
    <s v=""/>
    <s v=""/>
    <m/>
    <m/>
    <n v="45.32"/>
    <n v="45.32"/>
    <n v="33.99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85"/>
    <x v="103"/>
    <n v="1"/>
    <n v="45.32"/>
    <n v="45.32"/>
    <n v="33.99"/>
    <n v="25"/>
    <x v="1"/>
    <s v=""/>
    <s v=""/>
    <m/>
    <m/>
    <n v="45.32"/>
    <n v="45.32"/>
    <n v="33.99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85"/>
    <x v="103"/>
    <n v="1"/>
    <n v="45.32"/>
    <n v="45.32"/>
    <n v="33.99"/>
    <n v="25"/>
    <x v="1"/>
    <s v=""/>
    <s v=""/>
    <m/>
    <m/>
    <n v="45.32"/>
    <n v="45.32"/>
    <n v="33.99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85"/>
    <x v="103"/>
    <n v="1"/>
    <n v="45.32"/>
    <n v="45.32"/>
    <n v="33.99"/>
    <n v="25"/>
    <x v="1"/>
    <s v=""/>
    <s v=""/>
    <m/>
    <m/>
    <n v="45.32"/>
    <n v="45.32"/>
    <n v="33.99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85"/>
    <x v="103"/>
    <n v="1"/>
    <n v="45.32"/>
    <n v="45.32"/>
    <n v="33.99"/>
    <n v="25"/>
    <x v="1"/>
    <s v=""/>
    <s v=""/>
    <m/>
    <m/>
    <n v="45.32"/>
    <n v="45.32"/>
    <n v="33.99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164"/>
    <x v="197"/>
    <n v="1"/>
    <n v="30.45"/>
    <n v="30.45"/>
    <n v="21.31"/>
    <n v="30"/>
    <x v="1"/>
    <s v=""/>
    <s v=""/>
    <m/>
    <m/>
    <n v="30.45"/>
    <n v="30.45"/>
    <n v="21.31"/>
  </r>
  <r>
    <x v="7"/>
    <x v="227"/>
    <x v="279"/>
    <n v="5"/>
    <n v="30.9"/>
    <n v="154.5"/>
    <n v="115.87"/>
    <n v="25"/>
    <x v="1"/>
    <s v=""/>
    <s v=""/>
    <m/>
    <m/>
    <n v="30.9"/>
    <n v="154.5"/>
    <n v="115.87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164"/>
    <x v="197"/>
    <n v="1"/>
    <n v="30.45"/>
    <n v="30.45"/>
    <n v="21.31"/>
    <n v="30"/>
    <x v="1"/>
    <s v=""/>
    <s v=""/>
    <m/>
    <m/>
    <n v="30.45"/>
    <n v="30.45"/>
    <n v="21.31"/>
  </r>
  <r>
    <x v="7"/>
    <x v="227"/>
    <x v="279"/>
    <n v="5"/>
    <n v="30.9"/>
    <n v="154.5"/>
    <n v="115.87"/>
    <n v="25"/>
    <x v="1"/>
    <s v=""/>
    <s v=""/>
    <m/>
    <m/>
    <n v="30.9"/>
    <n v="154.5"/>
    <n v="115.87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164"/>
    <x v="197"/>
    <n v="1"/>
    <n v="30.45"/>
    <n v="30.45"/>
    <n v="21.31"/>
    <n v="30"/>
    <x v="1"/>
    <s v=""/>
    <s v=""/>
    <m/>
    <m/>
    <n v="30.45"/>
    <n v="30.45"/>
    <n v="21.31"/>
  </r>
  <r>
    <x v="7"/>
    <x v="227"/>
    <x v="279"/>
    <n v="5"/>
    <n v="30.9"/>
    <n v="154.5"/>
    <n v="115.87"/>
    <n v="25"/>
    <x v="1"/>
    <s v=""/>
    <s v=""/>
    <m/>
    <m/>
    <n v="30.9"/>
    <n v="154.5"/>
    <n v="115.87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85"/>
    <x v="103"/>
    <n v="1"/>
    <n v="45.32"/>
    <n v="45.32"/>
    <n v="33.99"/>
    <n v="25"/>
    <x v="1"/>
    <s v=""/>
    <s v=""/>
    <m/>
    <m/>
    <n v="45.32"/>
    <n v="45.32"/>
    <n v="33.99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179"/>
    <x v="221"/>
    <n v="2"/>
    <n v="48.93"/>
    <n v="97.86"/>
    <n v="73.39"/>
    <n v="25"/>
    <x v="1"/>
    <s v=""/>
    <s v=""/>
    <m/>
    <m/>
    <n v="48.93"/>
    <n v="97.86"/>
    <n v="73.39"/>
  </r>
  <r>
    <x v="7"/>
    <x v="85"/>
    <x v="103"/>
    <n v="2"/>
    <n v="45.32"/>
    <n v="90.64"/>
    <n v="67.98"/>
    <n v="25"/>
    <x v="1"/>
    <s v=""/>
    <s v=""/>
    <m/>
    <m/>
    <n v="45.32"/>
    <n v="90.64"/>
    <n v="67.98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179"/>
    <x v="221"/>
    <n v="2"/>
    <n v="48.93"/>
    <n v="97.86"/>
    <n v="73.39"/>
    <n v="25"/>
    <x v="1"/>
    <s v=""/>
    <s v=""/>
    <m/>
    <m/>
    <n v="48.93"/>
    <n v="97.86"/>
    <n v="73.39"/>
  </r>
  <r>
    <x v="7"/>
    <x v="85"/>
    <x v="103"/>
    <n v="2"/>
    <n v="45.32"/>
    <n v="90.64"/>
    <n v="67.98"/>
    <n v="25"/>
    <x v="1"/>
    <s v=""/>
    <s v=""/>
    <m/>
    <m/>
    <n v="45.32"/>
    <n v="90.64"/>
    <n v="67.98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179"/>
    <x v="221"/>
    <n v="2"/>
    <n v="48.93"/>
    <n v="97.86"/>
    <n v="73.39"/>
    <n v="25"/>
    <x v="1"/>
    <s v=""/>
    <s v=""/>
    <m/>
    <m/>
    <n v="48.93"/>
    <n v="97.86"/>
    <n v="73.39"/>
  </r>
  <r>
    <x v="7"/>
    <x v="85"/>
    <x v="103"/>
    <n v="2"/>
    <n v="45.32"/>
    <n v="90.64"/>
    <n v="67.98"/>
    <n v="25"/>
    <x v="1"/>
    <s v=""/>
    <s v=""/>
    <m/>
    <m/>
    <n v="45.32"/>
    <n v="90.64"/>
    <n v="67.98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179"/>
    <x v="221"/>
    <n v="2"/>
    <n v="48.93"/>
    <n v="97.86"/>
    <n v="73.39"/>
    <n v="25"/>
    <x v="1"/>
    <s v=""/>
    <s v=""/>
    <m/>
    <m/>
    <n v="48.93"/>
    <n v="97.86"/>
    <n v="73.39"/>
  </r>
  <r>
    <x v="7"/>
    <x v="85"/>
    <x v="103"/>
    <n v="2"/>
    <n v="45.32"/>
    <n v="90.64"/>
    <n v="67.98"/>
    <n v="25"/>
    <x v="1"/>
    <s v=""/>
    <s v=""/>
    <m/>
    <m/>
    <n v="45.32"/>
    <n v="90.64"/>
    <n v="67.98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179"/>
    <x v="221"/>
    <n v="2"/>
    <n v="48.93"/>
    <n v="97.86"/>
    <n v="73.39"/>
    <n v="25"/>
    <x v="1"/>
    <s v=""/>
    <s v=""/>
    <m/>
    <m/>
    <n v="48.93"/>
    <n v="97.86"/>
    <n v="73.39"/>
  </r>
  <r>
    <x v="7"/>
    <x v="85"/>
    <x v="103"/>
    <n v="2"/>
    <n v="45.32"/>
    <n v="90.64"/>
    <n v="67.98"/>
    <n v="25"/>
    <x v="1"/>
    <s v=""/>
    <s v=""/>
    <m/>
    <m/>
    <n v="45.32"/>
    <n v="90.64"/>
    <n v="67.98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179"/>
    <x v="221"/>
    <n v="2"/>
    <n v="48.93"/>
    <n v="97.86"/>
    <n v="73.39"/>
    <n v="25"/>
    <x v="1"/>
    <s v=""/>
    <s v=""/>
    <m/>
    <m/>
    <n v="48.93"/>
    <n v="97.86"/>
    <n v="73.39"/>
  </r>
  <r>
    <x v="7"/>
    <x v="85"/>
    <x v="103"/>
    <n v="2"/>
    <n v="45.32"/>
    <n v="90.64"/>
    <n v="67.98"/>
    <n v="25"/>
    <x v="1"/>
    <s v=""/>
    <s v=""/>
    <m/>
    <m/>
    <n v="45.32"/>
    <n v="90.64"/>
    <n v="67.98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179"/>
    <x v="221"/>
    <n v="2"/>
    <n v="48.93"/>
    <n v="97.86"/>
    <n v="73.39"/>
    <n v="25"/>
    <x v="1"/>
    <s v=""/>
    <s v=""/>
    <m/>
    <m/>
    <n v="48.93"/>
    <n v="97.86"/>
    <n v="73.39"/>
  </r>
  <r>
    <x v="7"/>
    <x v="85"/>
    <x v="103"/>
    <n v="2"/>
    <n v="45.32"/>
    <n v="90.64"/>
    <n v="67.98"/>
    <n v="25"/>
    <x v="1"/>
    <s v=""/>
    <s v=""/>
    <m/>
    <m/>
    <n v="45.32"/>
    <n v="90.64"/>
    <n v="67.98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85"/>
    <x v="103"/>
    <n v="1"/>
    <n v="45.32"/>
    <n v="45.32"/>
    <n v="33.99"/>
    <n v="25"/>
    <x v="1"/>
    <s v=""/>
    <s v=""/>
    <m/>
    <m/>
    <n v="45.32"/>
    <n v="45.32"/>
    <n v="33.99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179"/>
    <x v="221"/>
    <n v="2"/>
    <n v="48.93"/>
    <n v="97.86"/>
    <n v="73.39"/>
    <n v="25"/>
    <x v="1"/>
    <s v=""/>
    <s v=""/>
    <m/>
    <m/>
    <n v="48.93"/>
    <n v="97.86"/>
    <n v="73.39"/>
  </r>
  <r>
    <x v="7"/>
    <x v="85"/>
    <x v="103"/>
    <n v="2"/>
    <n v="45.32"/>
    <n v="90.64"/>
    <n v="67.98"/>
    <n v="25"/>
    <x v="1"/>
    <s v=""/>
    <s v=""/>
    <m/>
    <m/>
    <n v="45.32"/>
    <n v="90.64"/>
    <n v="67.98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85"/>
    <x v="103"/>
    <n v="1"/>
    <n v="45.32"/>
    <n v="45.32"/>
    <n v="33.99"/>
    <n v="25"/>
    <x v="1"/>
    <s v=""/>
    <s v=""/>
    <m/>
    <m/>
    <n v="45.32"/>
    <n v="45.32"/>
    <n v="33.99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179"/>
    <x v="221"/>
    <n v="2"/>
    <n v="48.93"/>
    <n v="97.86"/>
    <n v="73.39"/>
    <n v="25"/>
    <x v="1"/>
    <s v=""/>
    <s v=""/>
    <m/>
    <m/>
    <n v="48.93"/>
    <n v="97.86"/>
    <n v="73.39"/>
  </r>
  <r>
    <x v="7"/>
    <x v="85"/>
    <x v="103"/>
    <n v="2"/>
    <n v="45.32"/>
    <n v="90.64"/>
    <n v="67.98"/>
    <n v="25"/>
    <x v="1"/>
    <s v=""/>
    <s v=""/>
    <m/>
    <m/>
    <n v="45.32"/>
    <n v="90.64"/>
    <n v="67.98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85"/>
    <x v="103"/>
    <n v="1"/>
    <n v="45.32"/>
    <n v="45.32"/>
    <n v="33.99"/>
    <n v="25"/>
    <x v="1"/>
    <s v=""/>
    <s v=""/>
    <m/>
    <m/>
    <n v="45.32"/>
    <n v="45.32"/>
    <n v="33.99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85"/>
    <x v="103"/>
    <n v="1"/>
    <n v="45.32"/>
    <n v="45.32"/>
    <n v="33.99"/>
    <n v="25"/>
    <x v="1"/>
    <s v=""/>
    <s v=""/>
    <m/>
    <m/>
    <n v="45.32"/>
    <n v="45.32"/>
    <n v="33.99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179"/>
    <x v="221"/>
    <n v="2"/>
    <n v="48.93"/>
    <n v="97.86"/>
    <n v="73.39"/>
    <n v="25"/>
    <x v="1"/>
    <s v=""/>
    <s v=""/>
    <m/>
    <m/>
    <n v="48.93"/>
    <n v="97.86"/>
    <n v="73.39"/>
  </r>
  <r>
    <x v="7"/>
    <x v="85"/>
    <x v="103"/>
    <n v="2"/>
    <n v="45.32"/>
    <n v="90.64"/>
    <n v="67.98"/>
    <n v="25"/>
    <x v="1"/>
    <s v=""/>
    <s v=""/>
    <m/>
    <m/>
    <n v="45.32"/>
    <n v="90.64"/>
    <n v="67.98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164"/>
    <x v="197"/>
    <n v="1"/>
    <n v="30.45"/>
    <n v="30.45"/>
    <n v="21.31"/>
    <n v="30"/>
    <x v="1"/>
    <s v=""/>
    <s v=""/>
    <m/>
    <m/>
    <n v="30.45"/>
    <n v="30.45"/>
    <n v="21.31"/>
  </r>
  <r>
    <x v="7"/>
    <x v="227"/>
    <x v="279"/>
    <n v="5"/>
    <n v="30.9"/>
    <n v="154.5"/>
    <n v="115.87"/>
    <n v="25"/>
    <x v="1"/>
    <s v=""/>
    <s v=""/>
    <m/>
    <m/>
    <n v="30.9"/>
    <n v="154.5"/>
    <n v="115.87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85"/>
    <x v="103"/>
    <n v="1"/>
    <n v="45.32"/>
    <n v="45.32"/>
    <n v="33.99"/>
    <n v="25"/>
    <x v="1"/>
    <s v=""/>
    <s v=""/>
    <m/>
    <m/>
    <n v="45.32"/>
    <n v="45.32"/>
    <n v="33.99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85"/>
    <x v="103"/>
    <n v="1"/>
    <n v="45.32"/>
    <n v="45.32"/>
    <n v="33.99"/>
    <n v="25"/>
    <x v="1"/>
    <s v=""/>
    <s v=""/>
    <m/>
    <m/>
    <n v="45.32"/>
    <n v="45.32"/>
    <n v="33.99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164"/>
    <x v="197"/>
    <n v="1"/>
    <n v="30.45"/>
    <n v="30.45"/>
    <n v="21.31"/>
    <n v="30"/>
    <x v="1"/>
    <s v=""/>
    <s v=""/>
    <m/>
    <m/>
    <n v="30.45"/>
    <n v="30.45"/>
    <n v="21.31"/>
  </r>
  <r>
    <x v="7"/>
    <x v="227"/>
    <x v="279"/>
    <n v="5"/>
    <n v="30.9"/>
    <n v="154.5"/>
    <n v="115.87"/>
    <n v="25"/>
    <x v="1"/>
    <s v=""/>
    <s v=""/>
    <m/>
    <m/>
    <n v="30.9"/>
    <n v="154.5"/>
    <n v="115.87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228"/>
    <x v="280"/>
    <n v="2"/>
    <n v="43.16"/>
    <n v="86.32"/>
    <n v="60.42"/>
    <n v="30"/>
    <x v="1"/>
    <s v=""/>
    <s v=""/>
    <m/>
    <m/>
    <n v="43.16"/>
    <n v="86.32"/>
    <n v="60.42"/>
  </r>
  <r>
    <x v="7"/>
    <x v="179"/>
    <x v="221"/>
    <n v="2"/>
    <n v="48.93"/>
    <n v="97.86"/>
    <n v="73.39"/>
    <n v="25"/>
    <x v="1"/>
    <s v=""/>
    <s v=""/>
    <m/>
    <m/>
    <n v="48.93"/>
    <n v="97.86"/>
    <n v="73.39"/>
  </r>
  <r>
    <x v="7"/>
    <x v="227"/>
    <x v="279"/>
    <n v="4"/>
    <n v="30.9"/>
    <n v="123.6"/>
    <n v="92.7"/>
    <n v="25"/>
    <x v="1"/>
    <s v=""/>
    <s v=""/>
    <m/>
    <m/>
    <n v="30.9"/>
    <n v="123.6"/>
    <n v="92.7"/>
  </r>
  <r>
    <x v="7"/>
    <x v="85"/>
    <x v="103"/>
    <n v="1"/>
    <n v="45.32"/>
    <n v="45.32"/>
    <n v="33.99"/>
    <n v="25"/>
    <x v="1"/>
    <s v=""/>
    <s v=""/>
    <m/>
    <m/>
    <n v="45.32"/>
    <n v="45.32"/>
    <n v="33.99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228"/>
    <x v="280"/>
    <n v="2"/>
    <n v="43.16"/>
    <n v="86.32"/>
    <n v="60.42"/>
    <n v="30"/>
    <x v="1"/>
    <s v=""/>
    <s v=""/>
    <m/>
    <m/>
    <n v="43.16"/>
    <n v="86.32"/>
    <n v="60.42"/>
  </r>
  <r>
    <x v="7"/>
    <x v="179"/>
    <x v="221"/>
    <n v="2"/>
    <n v="48.93"/>
    <n v="97.86"/>
    <n v="73.39"/>
    <n v="25"/>
    <x v="1"/>
    <s v=""/>
    <s v=""/>
    <m/>
    <m/>
    <n v="48.93"/>
    <n v="97.86"/>
    <n v="73.39"/>
  </r>
  <r>
    <x v="7"/>
    <x v="227"/>
    <x v="279"/>
    <n v="4"/>
    <n v="30.9"/>
    <n v="123.6"/>
    <n v="92.7"/>
    <n v="25"/>
    <x v="1"/>
    <s v=""/>
    <s v=""/>
    <m/>
    <m/>
    <n v="30.9"/>
    <n v="123.6"/>
    <n v="92.7"/>
  </r>
  <r>
    <x v="7"/>
    <x v="85"/>
    <x v="103"/>
    <n v="1"/>
    <n v="45.32"/>
    <n v="45.32"/>
    <n v="33.99"/>
    <n v="25"/>
    <x v="1"/>
    <s v=""/>
    <s v=""/>
    <m/>
    <m/>
    <n v="45.32"/>
    <n v="45.32"/>
    <n v="33.99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179"/>
    <x v="221"/>
    <n v="2"/>
    <n v="48.93"/>
    <n v="97.86"/>
    <n v="73.39"/>
    <n v="25"/>
    <x v="1"/>
    <s v=""/>
    <s v=""/>
    <m/>
    <m/>
    <n v="48.93"/>
    <n v="97.86"/>
    <n v="73.39"/>
  </r>
  <r>
    <x v="7"/>
    <x v="85"/>
    <x v="103"/>
    <n v="2"/>
    <n v="45.32"/>
    <n v="90.64"/>
    <n v="67.98"/>
    <n v="25"/>
    <x v="1"/>
    <s v=""/>
    <s v=""/>
    <m/>
    <m/>
    <n v="45.32"/>
    <n v="90.64"/>
    <n v="67.98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85"/>
    <x v="103"/>
    <n v="1"/>
    <n v="45.32"/>
    <n v="45.32"/>
    <n v="33.99"/>
    <n v="25"/>
    <x v="1"/>
    <s v=""/>
    <s v=""/>
    <m/>
    <m/>
    <n v="45.32"/>
    <n v="45.32"/>
    <n v="33.99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85"/>
    <x v="103"/>
    <n v="1"/>
    <n v="45.32"/>
    <n v="45.32"/>
    <n v="33.99"/>
    <n v="25"/>
    <x v="1"/>
    <s v=""/>
    <s v=""/>
    <m/>
    <m/>
    <n v="45.32"/>
    <n v="45.32"/>
    <n v="33.99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85"/>
    <x v="103"/>
    <n v="1"/>
    <n v="45.32"/>
    <n v="45.32"/>
    <n v="33.99"/>
    <n v="25"/>
    <x v="1"/>
    <s v=""/>
    <s v=""/>
    <m/>
    <m/>
    <n v="45.32"/>
    <n v="45.32"/>
    <n v="33.99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85"/>
    <x v="103"/>
    <n v="1"/>
    <n v="45.32"/>
    <n v="45.32"/>
    <n v="33.99"/>
    <n v="25"/>
    <x v="1"/>
    <s v=""/>
    <s v=""/>
    <m/>
    <m/>
    <n v="45.32"/>
    <n v="45.32"/>
    <n v="33.99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85"/>
    <x v="103"/>
    <n v="1"/>
    <n v="45.32"/>
    <n v="45.32"/>
    <n v="33.99"/>
    <n v="25"/>
    <x v="1"/>
    <s v=""/>
    <s v=""/>
    <m/>
    <m/>
    <n v="45.32"/>
    <n v="45.32"/>
    <n v="33.99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85"/>
    <x v="103"/>
    <n v="1"/>
    <n v="45.32"/>
    <n v="45.32"/>
    <n v="33.99"/>
    <n v="25"/>
    <x v="1"/>
    <s v=""/>
    <s v=""/>
    <m/>
    <m/>
    <n v="45.32"/>
    <n v="45.32"/>
    <n v="33.99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228"/>
    <x v="280"/>
    <n v="2"/>
    <n v="43.16"/>
    <n v="86.32"/>
    <n v="60.42"/>
    <n v="30"/>
    <x v="1"/>
    <s v=""/>
    <s v=""/>
    <m/>
    <m/>
    <n v="43.16"/>
    <n v="86.32"/>
    <n v="60.42"/>
  </r>
  <r>
    <x v="7"/>
    <x v="179"/>
    <x v="221"/>
    <n v="2"/>
    <n v="48.93"/>
    <n v="97.86"/>
    <n v="73.39"/>
    <n v="25"/>
    <x v="1"/>
    <s v=""/>
    <s v=""/>
    <m/>
    <m/>
    <n v="48.93"/>
    <n v="97.86"/>
    <n v="73.39"/>
  </r>
  <r>
    <x v="7"/>
    <x v="227"/>
    <x v="279"/>
    <n v="4"/>
    <n v="30.9"/>
    <n v="123.6"/>
    <n v="92.7"/>
    <n v="25"/>
    <x v="1"/>
    <s v=""/>
    <s v=""/>
    <m/>
    <m/>
    <n v="30.9"/>
    <n v="123.6"/>
    <n v="92.7"/>
  </r>
  <r>
    <x v="7"/>
    <x v="85"/>
    <x v="103"/>
    <n v="1"/>
    <n v="45.32"/>
    <n v="45.32"/>
    <n v="33.99"/>
    <n v="25"/>
    <x v="1"/>
    <s v=""/>
    <s v=""/>
    <m/>
    <m/>
    <n v="45.32"/>
    <n v="45.32"/>
    <n v="33.99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85"/>
    <x v="103"/>
    <n v="1"/>
    <n v="45.32"/>
    <n v="45.32"/>
    <n v="33.99"/>
    <n v="25"/>
    <x v="1"/>
    <s v=""/>
    <s v=""/>
    <m/>
    <m/>
    <n v="45.32"/>
    <n v="45.32"/>
    <n v="33.99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179"/>
    <x v="221"/>
    <n v="2"/>
    <n v="48.93"/>
    <n v="97.86"/>
    <n v="73.39"/>
    <n v="25"/>
    <x v="1"/>
    <s v=""/>
    <s v=""/>
    <m/>
    <m/>
    <n v="48.93"/>
    <n v="97.86"/>
    <n v="73.39"/>
  </r>
  <r>
    <x v="7"/>
    <x v="85"/>
    <x v="103"/>
    <n v="2"/>
    <n v="45.32"/>
    <n v="90.64"/>
    <n v="67.98"/>
    <n v="25"/>
    <x v="1"/>
    <s v=""/>
    <s v=""/>
    <m/>
    <m/>
    <n v="45.32"/>
    <n v="90.64"/>
    <n v="67.98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179"/>
    <x v="221"/>
    <n v="2"/>
    <n v="48.93"/>
    <n v="97.86"/>
    <n v="73.39"/>
    <n v="25"/>
    <x v="1"/>
    <s v=""/>
    <s v=""/>
    <m/>
    <m/>
    <n v="48.93"/>
    <n v="97.86"/>
    <n v="73.39"/>
  </r>
  <r>
    <x v="7"/>
    <x v="85"/>
    <x v="103"/>
    <n v="2"/>
    <n v="45.32"/>
    <n v="90.64"/>
    <n v="67.98"/>
    <n v="25"/>
    <x v="1"/>
    <s v=""/>
    <s v=""/>
    <m/>
    <m/>
    <n v="45.32"/>
    <n v="90.64"/>
    <n v="67.98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85"/>
    <x v="103"/>
    <n v="1"/>
    <n v="45.32"/>
    <n v="45.32"/>
    <n v="33.99"/>
    <n v="25"/>
    <x v="1"/>
    <s v=""/>
    <s v=""/>
    <m/>
    <m/>
    <n v="45.32"/>
    <n v="45.32"/>
    <n v="33.99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85"/>
    <x v="103"/>
    <n v="1"/>
    <n v="45.32"/>
    <n v="45.32"/>
    <n v="33.99"/>
    <n v="25"/>
    <x v="1"/>
    <s v=""/>
    <s v=""/>
    <m/>
    <m/>
    <n v="45.32"/>
    <n v="45.32"/>
    <n v="33.99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179"/>
    <x v="221"/>
    <n v="2"/>
    <n v="48.93"/>
    <n v="97.86"/>
    <n v="73.39"/>
    <n v="25"/>
    <x v="1"/>
    <s v=""/>
    <s v=""/>
    <m/>
    <m/>
    <n v="48.93"/>
    <n v="97.86"/>
    <n v="73.39"/>
  </r>
  <r>
    <x v="7"/>
    <x v="85"/>
    <x v="103"/>
    <n v="2"/>
    <n v="45.32"/>
    <n v="90.64"/>
    <n v="67.98"/>
    <n v="25"/>
    <x v="1"/>
    <s v=""/>
    <s v=""/>
    <m/>
    <m/>
    <n v="45.32"/>
    <n v="90.64"/>
    <n v="67.98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179"/>
    <x v="221"/>
    <n v="2"/>
    <n v="48.93"/>
    <n v="97.86"/>
    <n v="73.39"/>
    <n v="25"/>
    <x v="1"/>
    <s v=""/>
    <s v=""/>
    <m/>
    <m/>
    <n v="48.93"/>
    <n v="97.86"/>
    <n v="73.39"/>
  </r>
  <r>
    <x v="7"/>
    <x v="85"/>
    <x v="103"/>
    <n v="2"/>
    <n v="45.32"/>
    <n v="90.64"/>
    <n v="67.98"/>
    <n v="25"/>
    <x v="1"/>
    <s v=""/>
    <s v=""/>
    <m/>
    <m/>
    <n v="45.32"/>
    <n v="90.64"/>
    <n v="67.98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85"/>
    <x v="103"/>
    <n v="1"/>
    <n v="45.32"/>
    <n v="45.32"/>
    <n v="33.99"/>
    <n v="25"/>
    <x v="1"/>
    <s v=""/>
    <s v=""/>
    <m/>
    <m/>
    <n v="45.32"/>
    <n v="45.32"/>
    <n v="33.99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179"/>
    <x v="221"/>
    <n v="2"/>
    <n v="48.93"/>
    <n v="97.86"/>
    <n v="73.39"/>
    <n v="25"/>
    <x v="1"/>
    <s v=""/>
    <s v=""/>
    <m/>
    <m/>
    <n v="48.93"/>
    <n v="97.86"/>
    <n v="73.39"/>
  </r>
  <r>
    <x v="7"/>
    <x v="85"/>
    <x v="103"/>
    <n v="2"/>
    <n v="45.32"/>
    <n v="90.64"/>
    <n v="67.98"/>
    <n v="25"/>
    <x v="1"/>
    <s v=""/>
    <s v=""/>
    <m/>
    <m/>
    <n v="45.32"/>
    <n v="90.64"/>
    <n v="67.98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85"/>
    <x v="103"/>
    <n v="1"/>
    <n v="45.32"/>
    <n v="45.32"/>
    <n v="33.99"/>
    <n v="25"/>
    <x v="1"/>
    <s v=""/>
    <s v=""/>
    <m/>
    <m/>
    <n v="45.32"/>
    <n v="45.32"/>
    <n v="33.99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85"/>
    <x v="103"/>
    <n v="1"/>
    <n v="45.32"/>
    <n v="45.32"/>
    <n v="33.99"/>
    <n v="25"/>
    <x v="1"/>
    <s v=""/>
    <s v=""/>
    <m/>
    <m/>
    <n v="45.32"/>
    <n v="45.32"/>
    <n v="33.99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85"/>
    <x v="103"/>
    <n v="1"/>
    <n v="45.32"/>
    <n v="45.32"/>
    <n v="33.99"/>
    <n v="25"/>
    <x v="1"/>
    <s v=""/>
    <s v=""/>
    <m/>
    <m/>
    <n v="45.32"/>
    <n v="45.32"/>
    <n v="33.99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85"/>
    <x v="103"/>
    <n v="1"/>
    <n v="45.32"/>
    <n v="45.32"/>
    <n v="33.99"/>
    <n v="25"/>
    <x v="1"/>
    <s v=""/>
    <s v=""/>
    <m/>
    <m/>
    <n v="45.32"/>
    <n v="45.32"/>
    <n v="33.99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85"/>
    <x v="103"/>
    <n v="1"/>
    <n v="45.32"/>
    <n v="45.32"/>
    <n v="33.99"/>
    <n v="25"/>
    <x v="1"/>
    <s v=""/>
    <s v=""/>
    <m/>
    <m/>
    <n v="45.32"/>
    <n v="45.32"/>
    <n v="33.99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85"/>
    <x v="103"/>
    <n v="1"/>
    <n v="45.32"/>
    <n v="45.32"/>
    <n v="33.99"/>
    <n v="25"/>
    <x v="1"/>
    <s v=""/>
    <s v=""/>
    <m/>
    <m/>
    <n v="45.32"/>
    <n v="45.32"/>
    <n v="33.99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85"/>
    <x v="103"/>
    <n v="1"/>
    <n v="45.32"/>
    <n v="45.32"/>
    <n v="33.99"/>
    <n v="25"/>
    <x v="1"/>
    <s v=""/>
    <s v=""/>
    <m/>
    <m/>
    <n v="45.32"/>
    <n v="45.32"/>
    <n v="33.99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179"/>
    <x v="221"/>
    <n v="2"/>
    <n v="48.93"/>
    <n v="97.86"/>
    <n v="73.39"/>
    <n v="25"/>
    <x v="1"/>
    <s v=""/>
    <s v=""/>
    <m/>
    <m/>
    <n v="48.93"/>
    <n v="97.86"/>
    <n v="73.39"/>
  </r>
  <r>
    <x v="7"/>
    <x v="85"/>
    <x v="103"/>
    <n v="2"/>
    <n v="45.32"/>
    <n v="90.64"/>
    <n v="67.98"/>
    <n v="25"/>
    <x v="1"/>
    <s v=""/>
    <s v=""/>
    <m/>
    <m/>
    <n v="45.32"/>
    <n v="90.64"/>
    <n v="67.98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164"/>
    <x v="197"/>
    <n v="3"/>
    <n v="30.45"/>
    <n v="91.35"/>
    <n v="63.94"/>
    <n v="30"/>
    <x v="1"/>
    <s v=""/>
    <s v=""/>
    <m/>
    <m/>
    <n v="30.45"/>
    <n v="91.35"/>
    <n v="63.94"/>
  </r>
  <r>
    <x v="7"/>
    <x v="227"/>
    <x v="279"/>
    <n v="5"/>
    <n v="30.9"/>
    <n v="154.5"/>
    <n v="115.87"/>
    <n v="25"/>
    <x v="1"/>
    <s v=""/>
    <s v=""/>
    <m/>
    <m/>
    <n v="30.9"/>
    <n v="154.5"/>
    <n v="115.87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179"/>
    <x v="221"/>
    <n v="2"/>
    <n v="48.93"/>
    <n v="97.86"/>
    <n v="73.39"/>
    <n v="25"/>
    <x v="1"/>
    <s v=""/>
    <s v=""/>
    <m/>
    <m/>
    <n v="48.93"/>
    <n v="97.86"/>
    <n v="73.39"/>
  </r>
  <r>
    <x v="7"/>
    <x v="85"/>
    <x v="103"/>
    <n v="2"/>
    <n v="45.32"/>
    <n v="90.64"/>
    <n v="67.98"/>
    <n v="25"/>
    <x v="1"/>
    <s v=""/>
    <s v=""/>
    <m/>
    <m/>
    <n v="45.32"/>
    <n v="90.64"/>
    <n v="67.98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85"/>
    <x v="103"/>
    <n v="1"/>
    <n v="45.32"/>
    <n v="45.32"/>
    <n v="33.99"/>
    <n v="25"/>
    <x v="1"/>
    <s v=""/>
    <s v=""/>
    <m/>
    <m/>
    <n v="45.32"/>
    <n v="45.32"/>
    <n v="33.99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164"/>
    <x v="197"/>
    <n v="3"/>
    <n v="30.45"/>
    <n v="91.35"/>
    <n v="63.94"/>
    <n v="30"/>
    <x v="1"/>
    <s v=""/>
    <s v=""/>
    <m/>
    <m/>
    <n v="30.45"/>
    <n v="91.35"/>
    <n v="63.94"/>
  </r>
  <r>
    <x v="7"/>
    <x v="227"/>
    <x v="279"/>
    <n v="5"/>
    <n v="30.9"/>
    <n v="154.5"/>
    <n v="115.87"/>
    <n v="25"/>
    <x v="1"/>
    <s v=""/>
    <s v=""/>
    <m/>
    <m/>
    <n v="30.9"/>
    <n v="154.5"/>
    <n v="115.87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85"/>
    <x v="103"/>
    <n v="1"/>
    <n v="45.32"/>
    <n v="45.32"/>
    <n v="33.99"/>
    <n v="25"/>
    <x v="1"/>
    <s v=""/>
    <s v=""/>
    <m/>
    <m/>
    <n v="45.32"/>
    <n v="45.32"/>
    <n v="33.99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179"/>
    <x v="221"/>
    <n v="2"/>
    <n v="48.93"/>
    <n v="97.86"/>
    <n v="73.39"/>
    <n v="25"/>
    <x v="1"/>
    <s v=""/>
    <s v=""/>
    <m/>
    <m/>
    <n v="48.93"/>
    <n v="97.86"/>
    <n v="73.39"/>
  </r>
  <r>
    <x v="7"/>
    <x v="85"/>
    <x v="103"/>
    <n v="2"/>
    <n v="45.32"/>
    <n v="90.64"/>
    <n v="67.98"/>
    <n v="25"/>
    <x v="1"/>
    <s v=""/>
    <s v=""/>
    <m/>
    <m/>
    <n v="45.32"/>
    <n v="90.64"/>
    <n v="67.98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164"/>
    <x v="197"/>
    <n v="3"/>
    <n v="30.45"/>
    <n v="91.35"/>
    <n v="63.94"/>
    <n v="30"/>
    <x v="1"/>
    <s v=""/>
    <s v=""/>
    <m/>
    <m/>
    <n v="30.45"/>
    <n v="91.35"/>
    <n v="63.94"/>
  </r>
  <r>
    <x v="7"/>
    <x v="227"/>
    <x v="279"/>
    <n v="5"/>
    <n v="30.9"/>
    <n v="154.5"/>
    <n v="115.87"/>
    <n v="25"/>
    <x v="1"/>
    <s v=""/>
    <s v=""/>
    <m/>
    <m/>
    <n v="30.9"/>
    <n v="154.5"/>
    <n v="115.87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85"/>
    <x v="103"/>
    <n v="1"/>
    <n v="45.32"/>
    <n v="45.32"/>
    <n v="33.99"/>
    <n v="25"/>
    <x v="1"/>
    <s v=""/>
    <s v=""/>
    <m/>
    <m/>
    <n v="45.32"/>
    <n v="45.32"/>
    <n v="33.99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85"/>
    <x v="103"/>
    <n v="1"/>
    <n v="45.32"/>
    <n v="45.32"/>
    <n v="33.99"/>
    <n v="25"/>
    <x v="1"/>
    <s v=""/>
    <s v=""/>
    <m/>
    <m/>
    <n v="45.32"/>
    <n v="45.32"/>
    <n v="33.99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179"/>
    <x v="221"/>
    <n v="2"/>
    <n v="48.93"/>
    <n v="97.86"/>
    <n v="73.39"/>
    <n v="25"/>
    <x v="1"/>
    <s v=""/>
    <s v=""/>
    <m/>
    <m/>
    <n v="48.93"/>
    <n v="97.86"/>
    <n v="73.39"/>
  </r>
  <r>
    <x v="7"/>
    <x v="85"/>
    <x v="103"/>
    <n v="2"/>
    <n v="45.32"/>
    <n v="90.64"/>
    <n v="67.98"/>
    <n v="25"/>
    <x v="1"/>
    <s v=""/>
    <s v=""/>
    <m/>
    <m/>
    <n v="45.32"/>
    <n v="90.64"/>
    <n v="67.98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179"/>
    <x v="221"/>
    <n v="2"/>
    <n v="48.93"/>
    <n v="97.86"/>
    <n v="73.39"/>
    <n v="25"/>
    <x v="1"/>
    <s v=""/>
    <s v=""/>
    <m/>
    <m/>
    <n v="48.93"/>
    <n v="97.86"/>
    <n v="73.39"/>
  </r>
  <r>
    <x v="7"/>
    <x v="85"/>
    <x v="103"/>
    <n v="2"/>
    <n v="45.32"/>
    <n v="90.64"/>
    <n v="67.98"/>
    <n v="25"/>
    <x v="1"/>
    <s v=""/>
    <s v=""/>
    <m/>
    <m/>
    <n v="45.32"/>
    <n v="90.64"/>
    <n v="67.98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164"/>
    <x v="197"/>
    <n v="3"/>
    <n v="30.45"/>
    <n v="91.35"/>
    <n v="63.94"/>
    <n v="30"/>
    <x v="1"/>
    <s v=""/>
    <s v=""/>
    <m/>
    <m/>
    <n v="30.45"/>
    <n v="91.35"/>
    <n v="63.94"/>
  </r>
  <r>
    <x v="7"/>
    <x v="227"/>
    <x v="279"/>
    <n v="5"/>
    <n v="30.9"/>
    <n v="154.5"/>
    <n v="115.87"/>
    <n v="25"/>
    <x v="1"/>
    <s v=""/>
    <s v=""/>
    <m/>
    <m/>
    <n v="30.9"/>
    <n v="154.5"/>
    <n v="115.87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85"/>
    <x v="103"/>
    <n v="1"/>
    <n v="45.32"/>
    <n v="45.32"/>
    <n v="33.99"/>
    <n v="25"/>
    <x v="1"/>
    <s v=""/>
    <s v=""/>
    <m/>
    <m/>
    <n v="45.32"/>
    <n v="45.32"/>
    <n v="33.99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85"/>
    <x v="103"/>
    <n v="1"/>
    <n v="45.32"/>
    <n v="45.32"/>
    <n v="33.99"/>
    <n v="25"/>
    <x v="1"/>
    <s v=""/>
    <s v=""/>
    <m/>
    <m/>
    <n v="45.32"/>
    <n v="45.32"/>
    <n v="33.99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85"/>
    <x v="103"/>
    <n v="1"/>
    <n v="45.32"/>
    <n v="45.32"/>
    <n v="33.99"/>
    <n v="25"/>
    <x v="1"/>
    <s v=""/>
    <s v=""/>
    <m/>
    <m/>
    <n v="45.32"/>
    <n v="45.32"/>
    <n v="33.99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164"/>
    <x v="197"/>
    <n v="3"/>
    <n v="30.45"/>
    <n v="91.35"/>
    <n v="63.94"/>
    <n v="30"/>
    <x v="1"/>
    <s v=""/>
    <s v=""/>
    <m/>
    <m/>
    <n v="30.45"/>
    <n v="91.35"/>
    <n v="63.94"/>
  </r>
  <r>
    <x v="7"/>
    <x v="227"/>
    <x v="279"/>
    <n v="5"/>
    <n v="30.9"/>
    <n v="154.5"/>
    <n v="115.87"/>
    <n v="25"/>
    <x v="1"/>
    <s v=""/>
    <s v=""/>
    <m/>
    <m/>
    <n v="30.9"/>
    <n v="154.5"/>
    <n v="115.87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179"/>
    <x v="221"/>
    <n v="2"/>
    <n v="48.93"/>
    <n v="97.86"/>
    <n v="73.39"/>
    <n v="25"/>
    <x v="1"/>
    <s v=""/>
    <s v=""/>
    <m/>
    <m/>
    <n v="48.93"/>
    <n v="97.86"/>
    <n v="73.39"/>
  </r>
  <r>
    <x v="7"/>
    <x v="85"/>
    <x v="103"/>
    <n v="2"/>
    <n v="45.32"/>
    <n v="90.64"/>
    <n v="67.98"/>
    <n v="25"/>
    <x v="1"/>
    <s v=""/>
    <s v=""/>
    <m/>
    <m/>
    <n v="45.32"/>
    <n v="90.64"/>
    <n v="67.98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179"/>
    <x v="221"/>
    <n v="2"/>
    <n v="48.93"/>
    <n v="97.86"/>
    <n v="73.39"/>
    <n v="25"/>
    <x v="1"/>
    <s v=""/>
    <s v=""/>
    <m/>
    <m/>
    <n v="48.93"/>
    <n v="97.86"/>
    <n v="73.39"/>
  </r>
  <r>
    <x v="7"/>
    <x v="85"/>
    <x v="103"/>
    <n v="2"/>
    <n v="45.32"/>
    <n v="90.64"/>
    <n v="67.98"/>
    <n v="25"/>
    <x v="1"/>
    <s v=""/>
    <s v=""/>
    <m/>
    <m/>
    <n v="45.32"/>
    <n v="90.64"/>
    <n v="67.98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85"/>
    <x v="103"/>
    <n v="1"/>
    <n v="45.32"/>
    <n v="45.32"/>
    <n v="33.99"/>
    <n v="25"/>
    <x v="1"/>
    <s v=""/>
    <s v=""/>
    <m/>
    <m/>
    <n v="45.32"/>
    <n v="45.32"/>
    <n v="33.99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85"/>
    <x v="103"/>
    <n v="1"/>
    <n v="45.32"/>
    <n v="45.32"/>
    <n v="33.99"/>
    <n v="25"/>
    <x v="1"/>
    <s v=""/>
    <s v=""/>
    <m/>
    <m/>
    <n v="45.32"/>
    <n v="45.32"/>
    <n v="33.99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179"/>
    <x v="221"/>
    <n v="2"/>
    <n v="48.93"/>
    <n v="97.86"/>
    <n v="73.39"/>
    <n v="25"/>
    <x v="1"/>
    <s v=""/>
    <s v=""/>
    <m/>
    <m/>
    <n v="48.93"/>
    <n v="97.86"/>
    <n v="73.39"/>
  </r>
  <r>
    <x v="7"/>
    <x v="85"/>
    <x v="103"/>
    <n v="2"/>
    <n v="45.32"/>
    <n v="90.64"/>
    <n v="67.98"/>
    <n v="25"/>
    <x v="1"/>
    <s v=""/>
    <s v=""/>
    <m/>
    <m/>
    <n v="45.32"/>
    <n v="90.64"/>
    <n v="67.98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85"/>
    <x v="103"/>
    <n v="1"/>
    <n v="45.32"/>
    <n v="45.32"/>
    <n v="33.99"/>
    <n v="25"/>
    <x v="1"/>
    <s v=""/>
    <s v=""/>
    <m/>
    <m/>
    <n v="45.32"/>
    <n v="45.32"/>
    <n v="33.99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85"/>
    <x v="103"/>
    <n v="1"/>
    <n v="45.32"/>
    <n v="45.32"/>
    <n v="33.99"/>
    <n v="25"/>
    <x v="1"/>
    <s v=""/>
    <s v=""/>
    <m/>
    <m/>
    <n v="45.32"/>
    <n v="45.32"/>
    <n v="33.99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85"/>
    <x v="103"/>
    <n v="1"/>
    <n v="45.32"/>
    <n v="45.32"/>
    <n v="33.99"/>
    <n v="25"/>
    <x v="1"/>
    <s v=""/>
    <s v=""/>
    <m/>
    <m/>
    <n v="45.32"/>
    <n v="45.32"/>
    <n v="33.99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85"/>
    <x v="103"/>
    <n v="1"/>
    <n v="45.32"/>
    <n v="45.32"/>
    <n v="33.99"/>
    <n v="25"/>
    <x v="1"/>
    <s v=""/>
    <s v=""/>
    <m/>
    <m/>
    <n v="45.32"/>
    <n v="45.32"/>
    <n v="33.99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85"/>
    <x v="103"/>
    <n v="1"/>
    <n v="45.32"/>
    <n v="45.32"/>
    <n v="33.99"/>
    <n v="25"/>
    <x v="1"/>
    <s v=""/>
    <s v=""/>
    <m/>
    <m/>
    <n v="45.32"/>
    <n v="45.32"/>
    <n v="33.99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164"/>
    <x v="197"/>
    <n v="3"/>
    <n v="30.45"/>
    <n v="91.35"/>
    <n v="63.94"/>
    <n v="30"/>
    <x v="1"/>
    <s v=""/>
    <s v=""/>
    <m/>
    <m/>
    <n v="30.45"/>
    <n v="91.35"/>
    <n v="63.94"/>
  </r>
  <r>
    <x v="7"/>
    <x v="227"/>
    <x v="279"/>
    <n v="5"/>
    <n v="30.9"/>
    <n v="154.5"/>
    <n v="115.87"/>
    <n v="25"/>
    <x v="1"/>
    <s v=""/>
    <s v=""/>
    <m/>
    <m/>
    <n v="30.9"/>
    <n v="154.5"/>
    <n v="115.87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85"/>
    <x v="103"/>
    <n v="1"/>
    <n v="45.32"/>
    <n v="45.32"/>
    <n v="33.99"/>
    <n v="25"/>
    <x v="1"/>
    <s v=""/>
    <s v=""/>
    <m/>
    <m/>
    <n v="45.32"/>
    <n v="45.32"/>
    <n v="33.99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85"/>
    <x v="103"/>
    <n v="1"/>
    <n v="45.32"/>
    <n v="45.32"/>
    <n v="33.99"/>
    <n v="25"/>
    <x v="1"/>
    <s v=""/>
    <s v=""/>
    <m/>
    <m/>
    <n v="45.32"/>
    <n v="45.32"/>
    <n v="33.99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85"/>
    <x v="103"/>
    <n v="1"/>
    <n v="45.32"/>
    <n v="45.32"/>
    <n v="33.99"/>
    <n v="25"/>
    <x v="1"/>
    <s v=""/>
    <s v=""/>
    <m/>
    <m/>
    <n v="45.32"/>
    <n v="45.32"/>
    <n v="33.99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228"/>
    <x v="280"/>
    <n v="2"/>
    <n v="43.16"/>
    <n v="86.32"/>
    <n v="60.42"/>
    <n v="30"/>
    <x v="1"/>
    <s v=""/>
    <s v=""/>
    <m/>
    <m/>
    <n v="43.16"/>
    <n v="86.32"/>
    <n v="60.42"/>
  </r>
  <r>
    <x v="7"/>
    <x v="179"/>
    <x v="221"/>
    <n v="2"/>
    <n v="48.93"/>
    <n v="97.86"/>
    <n v="73.39"/>
    <n v="25"/>
    <x v="1"/>
    <s v=""/>
    <s v=""/>
    <m/>
    <m/>
    <n v="48.93"/>
    <n v="97.86"/>
    <n v="73.39"/>
  </r>
  <r>
    <x v="7"/>
    <x v="227"/>
    <x v="279"/>
    <n v="4"/>
    <n v="30.9"/>
    <n v="123.6"/>
    <n v="92.7"/>
    <n v="25"/>
    <x v="1"/>
    <s v=""/>
    <s v=""/>
    <m/>
    <m/>
    <n v="30.9"/>
    <n v="123.6"/>
    <n v="92.7"/>
  </r>
  <r>
    <x v="7"/>
    <x v="85"/>
    <x v="103"/>
    <n v="1"/>
    <n v="45.32"/>
    <n v="45.32"/>
    <n v="33.99"/>
    <n v="25"/>
    <x v="1"/>
    <s v=""/>
    <s v=""/>
    <m/>
    <m/>
    <n v="45.32"/>
    <n v="45.32"/>
    <n v="33.99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85"/>
    <x v="103"/>
    <n v="1"/>
    <n v="45.32"/>
    <n v="45.32"/>
    <n v="33.99"/>
    <n v="25"/>
    <x v="1"/>
    <s v=""/>
    <s v=""/>
    <m/>
    <m/>
    <n v="45.32"/>
    <n v="45.32"/>
    <n v="33.99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179"/>
    <x v="221"/>
    <n v="2"/>
    <n v="48.93"/>
    <n v="97.86"/>
    <n v="73.39"/>
    <n v="25"/>
    <x v="1"/>
    <s v=""/>
    <s v=""/>
    <m/>
    <m/>
    <n v="48.93"/>
    <n v="97.86"/>
    <n v="73.39"/>
  </r>
  <r>
    <x v="7"/>
    <x v="85"/>
    <x v="103"/>
    <n v="2"/>
    <n v="45.32"/>
    <n v="90.64"/>
    <n v="67.98"/>
    <n v="25"/>
    <x v="1"/>
    <s v=""/>
    <s v=""/>
    <m/>
    <m/>
    <n v="45.32"/>
    <n v="90.64"/>
    <n v="67.98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85"/>
    <x v="103"/>
    <n v="1"/>
    <n v="45.32"/>
    <n v="45.32"/>
    <n v="33.99"/>
    <n v="25"/>
    <x v="1"/>
    <s v=""/>
    <s v=""/>
    <m/>
    <m/>
    <n v="45.32"/>
    <n v="45.32"/>
    <n v="33.99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85"/>
    <x v="103"/>
    <n v="1"/>
    <n v="45.32"/>
    <n v="45.32"/>
    <n v="33.99"/>
    <n v="25"/>
    <x v="1"/>
    <s v=""/>
    <s v=""/>
    <m/>
    <m/>
    <n v="45.32"/>
    <n v="45.32"/>
    <n v="33.99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85"/>
    <x v="103"/>
    <n v="1"/>
    <n v="45.32"/>
    <n v="45.32"/>
    <n v="33.99"/>
    <n v="25"/>
    <x v="1"/>
    <s v=""/>
    <s v=""/>
    <m/>
    <m/>
    <n v="45.32"/>
    <n v="45.32"/>
    <n v="33.99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179"/>
    <x v="221"/>
    <n v="2"/>
    <n v="48.93"/>
    <n v="97.86"/>
    <n v="73.39"/>
    <n v="25"/>
    <x v="1"/>
    <s v=""/>
    <s v=""/>
    <m/>
    <m/>
    <n v="48.93"/>
    <n v="97.86"/>
    <n v="73.39"/>
  </r>
  <r>
    <x v="7"/>
    <x v="85"/>
    <x v="103"/>
    <n v="2"/>
    <n v="45.32"/>
    <n v="90.64"/>
    <n v="67.98"/>
    <n v="25"/>
    <x v="1"/>
    <s v=""/>
    <s v=""/>
    <m/>
    <m/>
    <n v="45.32"/>
    <n v="90.64"/>
    <n v="67.98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85"/>
    <x v="103"/>
    <n v="1"/>
    <n v="45.32"/>
    <n v="45.32"/>
    <n v="33.99"/>
    <n v="25"/>
    <x v="1"/>
    <s v=""/>
    <s v=""/>
    <m/>
    <m/>
    <n v="45.32"/>
    <n v="45.32"/>
    <n v="33.99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85"/>
    <x v="103"/>
    <n v="1"/>
    <n v="45.32"/>
    <n v="45.32"/>
    <n v="33.99"/>
    <n v="25"/>
    <x v="1"/>
    <s v=""/>
    <s v=""/>
    <m/>
    <m/>
    <n v="45.32"/>
    <n v="45.32"/>
    <n v="33.99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85"/>
    <x v="103"/>
    <n v="1"/>
    <n v="45.32"/>
    <n v="45.32"/>
    <n v="33.99"/>
    <n v="25"/>
    <x v="1"/>
    <s v=""/>
    <s v=""/>
    <m/>
    <m/>
    <n v="45.32"/>
    <n v="45.32"/>
    <n v="33.99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179"/>
    <x v="221"/>
    <n v="2"/>
    <n v="48.93"/>
    <n v="97.86"/>
    <n v="73.39"/>
    <n v="25"/>
    <x v="1"/>
    <s v=""/>
    <s v=""/>
    <m/>
    <m/>
    <n v="48.93"/>
    <n v="97.86"/>
    <n v="73.39"/>
  </r>
  <r>
    <x v="7"/>
    <x v="85"/>
    <x v="103"/>
    <n v="2"/>
    <n v="45.32"/>
    <n v="90.64"/>
    <n v="67.98"/>
    <n v="25"/>
    <x v="1"/>
    <s v=""/>
    <s v=""/>
    <m/>
    <m/>
    <n v="45.32"/>
    <n v="90.64"/>
    <n v="67.98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164"/>
    <x v="197"/>
    <n v="3"/>
    <n v="30.45"/>
    <n v="91.35"/>
    <n v="63.94"/>
    <n v="30"/>
    <x v="1"/>
    <s v=""/>
    <s v=""/>
    <m/>
    <m/>
    <n v="30.45"/>
    <n v="91.35"/>
    <n v="63.94"/>
  </r>
  <r>
    <x v="7"/>
    <x v="227"/>
    <x v="279"/>
    <n v="5"/>
    <n v="30.9"/>
    <n v="154.5"/>
    <n v="115.87"/>
    <n v="25"/>
    <x v="1"/>
    <s v=""/>
    <s v=""/>
    <m/>
    <m/>
    <n v="30.9"/>
    <n v="154.5"/>
    <n v="115.87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85"/>
    <x v="103"/>
    <n v="1"/>
    <n v="45.32"/>
    <n v="45.32"/>
    <n v="33.99"/>
    <n v="25"/>
    <x v="1"/>
    <s v=""/>
    <s v=""/>
    <m/>
    <m/>
    <n v="45.32"/>
    <n v="45.32"/>
    <n v="33.99"/>
  </r>
  <r>
    <x v="7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7"/>
    <x v="85"/>
    <x v="103"/>
    <n v="1"/>
    <n v="45.32"/>
    <n v="45.32"/>
    <n v="33.99"/>
    <n v="25"/>
    <x v="1"/>
    <s v=""/>
    <s v=""/>
    <m/>
    <m/>
    <n v="45.32"/>
    <n v="45.32"/>
    <n v="33.99"/>
  </r>
  <r>
    <x v="7"/>
    <x v="202"/>
    <x v="250"/>
    <n v="1"/>
    <n v="438.5"/>
    <n v="438.5"/>
    <n v="438.5"/>
    <n v="0"/>
    <x v="0"/>
    <n v="329.6"/>
    <s v="Prijs wijkt af"/>
    <m/>
    <s v="Artikelprijs"/>
    <n v="329.6"/>
    <n v="329.6"/>
    <n v="329.6"/>
  </r>
  <r>
    <x v="7"/>
    <x v="229"/>
    <x v="281"/>
    <n v="1"/>
    <n v="927"/>
    <n v="927"/>
    <n v="927"/>
    <n v="0"/>
    <x v="3"/>
    <n v="900"/>
    <s v="Prijs wijkt af"/>
    <m/>
    <s v="Artikelprijs"/>
    <n v="900"/>
    <n v="900"/>
    <n v="900"/>
  </r>
  <r>
    <x v="7"/>
    <x v="230"/>
    <x v="282"/>
    <n v="1"/>
    <n v="99.75"/>
    <n v="99.75"/>
    <n v="89.77"/>
    <n v="10"/>
    <x v="1"/>
    <s v=""/>
    <s v=""/>
    <m/>
    <m/>
    <n v="99.75"/>
    <n v="99.75"/>
    <n v="89.77"/>
  </r>
  <r>
    <x v="7"/>
    <x v="231"/>
    <x v="283"/>
    <n v="1"/>
    <n v="118.45"/>
    <n v="118.45"/>
    <n v="118.45"/>
    <n v="0"/>
    <x v="3"/>
    <n v="115"/>
    <s v="Prijs wijkt af"/>
    <m/>
    <s v="Artikelprijs"/>
    <n v="115"/>
    <n v="115"/>
    <n v="115"/>
  </r>
  <r>
    <x v="7"/>
    <x v="202"/>
    <x v="250"/>
    <n v="1"/>
    <n v="438.5"/>
    <n v="438.5"/>
    <n v="438.5"/>
    <n v="0"/>
    <x v="0"/>
    <n v="329.6"/>
    <s v="Prijs wijkt af"/>
    <m/>
    <s v="Artikelprijs"/>
    <n v="329.6"/>
    <n v="329.6"/>
    <n v="329.6"/>
  </r>
  <r>
    <x v="7"/>
    <x v="202"/>
    <x v="250"/>
    <n v="1"/>
    <n v="438.5"/>
    <n v="438.5"/>
    <n v="438.5"/>
    <n v="0"/>
    <x v="0"/>
    <n v="329.6"/>
    <s v="Prijs wijkt af"/>
    <m/>
    <s v="Artikelprijs"/>
    <n v="329.6"/>
    <n v="329.6"/>
    <n v="329.6"/>
  </r>
  <r>
    <x v="7"/>
    <x v="204"/>
    <x v="252"/>
    <n v="1"/>
    <n v="547.83000000000004"/>
    <n v="547.83000000000004"/>
    <n v="547.83000000000004"/>
    <n v="0"/>
    <x v="0"/>
    <n v="417.15"/>
    <s v="Prijs wijkt af"/>
    <m/>
    <s v="Artikelprijs"/>
    <n v="417.15"/>
    <n v="417.15"/>
    <n v="417.15"/>
  </r>
  <r>
    <x v="7"/>
    <x v="200"/>
    <x v="248"/>
    <n v="1"/>
    <n v="180"/>
    <n v="180"/>
    <n v="180"/>
    <n v="0"/>
    <x v="0"/>
    <n v="106.8625"/>
    <s v="Prijs wijkt af"/>
    <m/>
    <s v="Artikelprijs"/>
    <n v="106.8625"/>
    <n v="106.8625"/>
    <n v="106.8625"/>
  </r>
  <r>
    <x v="7"/>
    <x v="206"/>
    <x v="254"/>
    <n v="1"/>
    <n v="514.14"/>
    <n v="514.14"/>
    <n v="514.14"/>
    <n v="0"/>
    <x v="0"/>
    <n v="339.9"/>
    <s v="Prijs wijkt af"/>
    <m/>
    <s v="Artikelprijs"/>
    <n v="339.9"/>
    <n v="339.9"/>
    <n v="339.9"/>
  </r>
  <r>
    <x v="7"/>
    <x v="200"/>
    <x v="248"/>
    <n v="1"/>
    <n v="180"/>
    <n v="180"/>
    <n v="180"/>
    <n v="0"/>
    <x v="0"/>
    <n v="106.8625"/>
    <s v="Prijs wijkt af"/>
    <m/>
    <s v="Artikelprijs"/>
    <n v="106.8625"/>
    <n v="106.8625"/>
    <n v="106.8625"/>
  </r>
  <r>
    <x v="7"/>
    <x v="200"/>
    <x v="248"/>
    <n v="2"/>
    <n v="180"/>
    <n v="360"/>
    <n v="360"/>
    <n v="0"/>
    <x v="0"/>
    <n v="106.8625"/>
    <s v="Prijs wijkt af"/>
    <m/>
    <s v="Artikelprijs"/>
    <n v="106.8625"/>
    <n v="213.72499999999999"/>
    <n v="213.72499999999999"/>
  </r>
  <r>
    <x v="7"/>
    <x v="203"/>
    <x v="251"/>
    <n v="1"/>
    <n v="429.38"/>
    <n v="429.38"/>
    <n v="429.38"/>
    <n v="0"/>
    <x v="0"/>
    <n v="298.7"/>
    <s v="Prijs wijkt af"/>
    <m/>
    <s v="Artikelprijs"/>
    <n v="298.7"/>
    <n v="298.7"/>
    <n v="298.7"/>
  </r>
  <r>
    <x v="7"/>
    <x v="200"/>
    <x v="248"/>
    <n v="1"/>
    <n v="180"/>
    <n v="180"/>
    <n v="180"/>
    <n v="0"/>
    <x v="0"/>
    <n v="106.8625"/>
    <s v="Prijs wijkt af"/>
    <m/>
    <s v="Artikelprijs"/>
    <n v="106.8625"/>
    <n v="106.8625"/>
    <n v="106.8625"/>
  </r>
  <r>
    <x v="7"/>
    <x v="200"/>
    <x v="248"/>
    <n v="1"/>
    <n v="180"/>
    <n v="180"/>
    <n v="180"/>
    <n v="0"/>
    <x v="0"/>
    <n v="106.8625"/>
    <s v="Prijs wijkt af"/>
    <m/>
    <s v="Artikelprijs"/>
    <n v="106.8625"/>
    <n v="106.8625"/>
    <n v="106.8625"/>
  </r>
  <r>
    <x v="7"/>
    <x v="232"/>
    <x v="284"/>
    <n v="1"/>
    <n v="448.05"/>
    <n v="448.05"/>
    <n v="448.05"/>
    <n v="0"/>
    <x v="3"/>
    <n v="435"/>
    <s v="Prijs wijkt af"/>
    <m/>
    <s v="Artikelprijs"/>
    <n v="435"/>
    <n v="435"/>
    <n v="435"/>
  </r>
  <r>
    <x v="7"/>
    <x v="233"/>
    <x v="285"/>
    <n v="1"/>
    <n v="66.95"/>
    <n v="66.95"/>
    <n v="60.25"/>
    <n v="10"/>
    <x v="1"/>
    <s v=""/>
    <s v=""/>
    <m/>
    <m/>
    <n v="66.95"/>
    <n v="66.95"/>
    <n v="60.25"/>
  </r>
  <r>
    <x v="7"/>
    <x v="200"/>
    <x v="248"/>
    <n v="1"/>
    <n v="180"/>
    <n v="180"/>
    <n v="180"/>
    <n v="0"/>
    <x v="0"/>
    <n v="106.8625"/>
    <s v="Prijs wijkt af"/>
    <m/>
    <s v="Artikelprijs"/>
    <n v="106.8625"/>
    <n v="106.8625"/>
    <n v="106.8625"/>
  </r>
  <r>
    <x v="7"/>
    <x v="204"/>
    <x v="252"/>
    <n v="1"/>
    <n v="547.83000000000004"/>
    <n v="547.83000000000004"/>
    <n v="547.83000000000004"/>
    <n v="0"/>
    <x v="0"/>
    <n v="417.15"/>
    <s v="Prijs wijkt af"/>
    <m/>
    <s v="Artikelprijs"/>
    <n v="417.15"/>
    <n v="417.15"/>
    <n v="417.15"/>
  </r>
  <r>
    <x v="7"/>
    <x v="200"/>
    <x v="248"/>
    <n v="1"/>
    <n v="180"/>
    <n v="180"/>
    <n v="180"/>
    <n v="0"/>
    <x v="0"/>
    <n v="106.8625"/>
    <s v="Prijs wijkt af"/>
    <m/>
    <s v="Artikelprijs"/>
    <n v="106.8625"/>
    <n v="106.8625"/>
    <n v="106.8625"/>
  </r>
  <r>
    <x v="7"/>
    <x v="200"/>
    <x v="248"/>
    <n v="1"/>
    <n v="180"/>
    <n v="180"/>
    <n v="180"/>
    <n v="0"/>
    <x v="0"/>
    <n v="106.8625"/>
    <s v="Prijs wijkt af"/>
    <m/>
    <s v="Artikelprijs"/>
    <n v="106.8625"/>
    <n v="106.8625"/>
    <n v="106.8625"/>
  </r>
  <r>
    <x v="7"/>
    <x v="203"/>
    <x v="251"/>
    <n v="1"/>
    <n v="429.38"/>
    <n v="429.38"/>
    <n v="429.38"/>
    <n v="0"/>
    <x v="0"/>
    <n v="298.7"/>
    <s v="Prijs wijkt af"/>
    <m/>
    <s v="Artikelprijs"/>
    <n v="298.7"/>
    <n v="298.7"/>
    <n v="298.7"/>
  </r>
  <r>
    <x v="7"/>
    <x v="210"/>
    <x v="258"/>
    <n v="1"/>
    <n v="748.75"/>
    <n v="748.75"/>
    <n v="748.75"/>
    <n v="0"/>
    <x v="0"/>
    <n v="458.35"/>
    <s v="Prijs wijkt af"/>
    <m/>
    <s v="Artikelprijs"/>
    <n v="458.35"/>
    <n v="458.35"/>
    <n v="458.35"/>
  </r>
  <r>
    <x v="7"/>
    <x v="201"/>
    <x v="249"/>
    <n v="1"/>
    <n v="361.25"/>
    <n v="361.25"/>
    <n v="361.25"/>
    <n v="0"/>
    <x v="0"/>
    <n v="252.35"/>
    <s v="Prijs wijkt af"/>
    <m/>
    <s v="Artikelprijs"/>
    <n v="252.35"/>
    <n v="252.35"/>
    <n v="252.35"/>
  </r>
  <r>
    <x v="7"/>
    <x v="201"/>
    <x v="249"/>
    <n v="1"/>
    <n v="361.25"/>
    <n v="361.25"/>
    <n v="361.25"/>
    <n v="0"/>
    <x v="0"/>
    <n v="252.35"/>
    <s v="Prijs wijkt af"/>
    <m/>
    <s v="Artikelprijs"/>
    <n v="252.35"/>
    <n v="252.35"/>
    <n v="252.35"/>
  </r>
  <r>
    <x v="7"/>
    <x v="200"/>
    <x v="248"/>
    <n v="1"/>
    <n v="180"/>
    <n v="180"/>
    <n v="180"/>
    <n v="0"/>
    <x v="0"/>
    <n v="106.8625"/>
    <s v="Prijs wijkt af"/>
    <m/>
    <s v="Artikelprijs"/>
    <n v="106.8625"/>
    <n v="106.8625"/>
    <n v="106.8625"/>
  </r>
  <r>
    <x v="7"/>
    <x v="208"/>
    <x v="256"/>
    <n v="1"/>
    <n v="604.04999999999995"/>
    <n v="604.04999999999995"/>
    <n v="604.04999999999995"/>
    <n v="0"/>
    <x v="0"/>
    <n v="386.25"/>
    <s v="Prijs wijkt af"/>
    <m/>
    <s v="Artikelprijs"/>
    <n v="386.25"/>
    <n v="386.25"/>
    <n v="386.25"/>
  </r>
  <r>
    <x v="7"/>
    <x v="200"/>
    <x v="248"/>
    <n v="1"/>
    <n v="185.4"/>
    <n v="185.4"/>
    <n v="185.4"/>
    <n v="0"/>
    <x v="0"/>
    <n v="106.8625"/>
    <s v="Prijs wijkt af"/>
    <m/>
    <s v="Artikelprijs"/>
    <n v="106.8625"/>
    <n v="106.8625"/>
    <n v="106.8625"/>
  </r>
  <r>
    <x v="7"/>
    <x v="201"/>
    <x v="249"/>
    <n v="1"/>
    <n v="361.25"/>
    <n v="361.25"/>
    <n v="361.25"/>
    <n v="0"/>
    <x v="0"/>
    <n v="252.35"/>
    <s v="Prijs wijkt af"/>
    <m/>
    <s v="Artikelprijs"/>
    <n v="252.35"/>
    <n v="252.35"/>
    <n v="252.35"/>
  </r>
  <r>
    <x v="7"/>
    <x v="210"/>
    <x v="258"/>
    <n v="1"/>
    <n v="748.75"/>
    <n v="748.75"/>
    <n v="748.75"/>
    <n v="0"/>
    <x v="0"/>
    <n v="458.35"/>
    <s v="Prijs wijkt af"/>
    <m/>
    <s v="Artikelprijs"/>
    <n v="458.35"/>
    <n v="458.35"/>
    <n v="458.35"/>
  </r>
  <r>
    <x v="7"/>
    <x v="200"/>
    <x v="248"/>
    <n v="1"/>
    <n v="180"/>
    <n v="180"/>
    <n v="180"/>
    <n v="0"/>
    <x v="0"/>
    <n v="106.8625"/>
    <s v="Prijs wijkt af"/>
    <m/>
    <s v="Artikelprijs"/>
    <n v="106.8625"/>
    <n v="106.8625"/>
    <n v="106.8625"/>
  </r>
  <r>
    <x v="7"/>
    <x v="207"/>
    <x v="255"/>
    <n v="1"/>
    <n v="673.79"/>
    <n v="673.79"/>
    <n v="673.79"/>
    <n v="0"/>
    <x v="0"/>
    <n v="499.55"/>
    <s v="Prijs wijkt af"/>
    <m/>
    <s v="Artikelprijs"/>
    <n v="499.55"/>
    <n v="499.55"/>
    <n v="499.55"/>
  </r>
  <r>
    <x v="7"/>
    <x v="200"/>
    <x v="248"/>
    <n v="1"/>
    <n v="180"/>
    <n v="180"/>
    <n v="180"/>
    <n v="0"/>
    <x v="0"/>
    <n v="106.8625"/>
    <s v="Prijs wijkt af"/>
    <m/>
    <s v="Artikelprijs"/>
    <n v="106.8625"/>
    <n v="106.8625"/>
    <n v="106.8625"/>
  </r>
  <r>
    <x v="7"/>
    <x v="206"/>
    <x v="254"/>
    <n v="1"/>
    <n v="514.14"/>
    <n v="514.14"/>
    <n v="514.14"/>
    <n v="0"/>
    <x v="0"/>
    <n v="339.9"/>
    <s v="Prijs wijkt af"/>
    <m/>
    <s v="Artikelprijs"/>
    <n v="339.9"/>
    <n v="339.9"/>
    <n v="339.9"/>
  </r>
  <r>
    <x v="7"/>
    <x v="201"/>
    <x v="249"/>
    <n v="1"/>
    <n v="361.25"/>
    <n v="361.25"/>
    <n v="361.25"/>
    <n v="0"/>
    <x v="0"/>
    <n v="252.35"/>
    <s v="Prijs wijkt af"/>
    <m/>
    <s v="Artikelprijs"/>
    <n v="252.35"/>
    <n v="252.35"/>
    <n v="252.35"/>
  </r>
  <r>
    <x v="7"/>
    <x v="201"/>
    <x v="249"/>
    <n v="1"/>
    <n v="361.25"/>
    <n v="361.25"/>
    <n v="361.25"/>
    <n v="0"/>
    <x v="0"/>
    <n v="252.35"/>
    <s v="Prijs wijkt af"/>
    <m/>
    <s v="Artikelprijs"/>
    <n v="252.35"/>
    <n v="252.35"/>
    <n v="252.35"/>
  </r>
  <r>
    <x v="7"/>
    <x v="210"/>
    <x v="258"/>
    <n v="1"/>
    <n v="748.75"/>
    <n v="748.75"/>
    <n v="748.75"/>
    <n v="0"/>
    <x v="0"/>
    <n v="458.35"/>
    <s v="Prijs wijkt af"/>
    <m/>
    <s v="Artikelprijs"/>
    <n v="458.35"/>
    <n v="458.35"/>
    <n v="458.35"/>
  </r>
  <r>
    <x v="7"/>
    <x v="203"/>
    <x v="251"/>
    <n v="1"/>
    <n v="429.38"/>
    <n v="429.38"/>
    <n v="429.38"/>
    <n v="0"/>
    <x v="0"/>
    <n v="298.7"/>
    <s v="Prijs wijkt af"/>
    <m/>
    <s v="Artikelprijs"/>
    <n v="298.7"/>
    <n v="298.7"/>
    <n v="298.7"/>
  </r>
  <r>
    <x v="7"/>
    <x v="204"/>
    <x v="252"/>
    <n v="1"/>
    <n v="547.83000000000004"/>
    <n v="547.83000000000004"/>
    <n v="547.83000000000004"/>
    <n v="0"/>
    <x v="0"/>
    <n v="417.15"/>
    <s v="Prijs wijkt af"/>
    <m/>
    <s v="Artikelprijs"/>
    <n v="417.15"/>
    <n v="417.15"/>
    <n v="417.15"/>
  </r>
  <r>
    <x v="7"/>
    <x v="206"/>
    <x v="254"/>
    <n v="1"/>
    <n v="514.14"/>
    <n v="514.14"/>
    <n v="514.14"/>
    <n v="0"/>
    <x v="0"/>
    <n v="339.9"/>
    <s v="Prijs wijkt af"/>
    <m/>
    <s v="Artikelprijs"/>
    <n v="339.9"/>
    <n v="339.9"/>
    <n v="339.9"/>
  </r>
  <r>
    <x v="7"/>
    <x v="200"/>
    <x v="248"/>
    <n v="1"/>
    <n v="180"/>
    <n v="180"/>
    <n v="180"/>
    <n v="0"/>
    <x v="0"/>
    <n v="106.8625"/>
    <s v="Prijs wijkt af"/>
    <m/>
    <s v="Artikelprijs"/>
    <n v="106.8625"/>
    <n v="106.8625"/>
    <n v="106.8625"/>
  </r>
  <r>
    <x v="7"/>
    <x v="206"/>
    <x v="254"/>
    <n v="1"/>
    <n v="514.14"/>
    <n v="514.14"/>
    <n v="514.14"/>
    <n v="0"/>
    <x v="0"/>
    <n v="339.9"/>
    <s v="Prijs wijkt af"/>
    <m/>
    <s v="Artikelprijs"/>
    <n v="339.9"/>
    <n v="339.9"/>
    <n v="339.9"/>
  </r>
  <r>
    <x v="7"/>
    <x v="212"/>
    <x v="260"/>
    <n v="1"/>
    <n v="1229.2"/>
    <n v="1229.2"/>
    <n v="1229.2"/>
    <n v="0"/>
    <x v="0"/>
    <n v="700"/>
    <s v="Prijs wijkt af"/>
    <m/>
    <s v="Artikelprijs"/>
    <n v="700"/>
    <n v="700"/>
    <n v="700"/>
  </r>
  <r>
    <x v="7"/>
    <x v="234"/>
    <x v="286"/>
    <n v="1"/>
    <n v="104.09"/>
    <n v="104.09"/>
    <n v="104.09"/>
    <n v="0"/>
    <x v="1"/>
    <s v=""/>
    <s v=""/>
    <m/>
    <m/>
    <n v="104.09"/>
    <n v="104.09"/>
    <n v="104.09"/>
  </r>
  <r>
    <x v="7"/>
    <x v="206"/>
    <x v="254"/>
    <n v="1"/>
    <n v="514.14"/>
    <n v="514.14"/>
    <n v="514.14"/>
    <n v="0"/>
    <x v="0"/>
    <n v="339.9"/>
    <s v="Prijs wijkt af"/>
    <m/>
    <s v="Artikelprijs"/>
    <n v="339.9"/>
    <n v="339.9"/>
    <n v="339.9"/>
  </r>
  <r>
    <x v="7"/>
    <x v="210"/>
    <x v="258"/>
    <n v="1"/>
    <n v="748.75"/>
    <n v="748.75"/>
    <n v="748.75"/>
    <n v="0"/>
    <x v="0"/>
    <n v="458.35"/>
    <s v="Prijs wijkt af"/>
    <m/>
    <s v="Artikelprijs"/>
    <n v="458.35"/>
    <n v="458.35"/>
    <n v="458.35"/>
  </r>
  <r>
    <x v="7"/>
    <x v="200"/>
    <x v="248"/>
    <n v="2"/>
    <n v="180"/>
    <n v="360"/>
    <n v="360"/>
    <n v="0"/>
    <x v="0"/>
    <n v="106.8625"/>
    <s v="Prijs wijkt af"/>
    <m/>
    <s v="Artikelprijs"/>
    <n v="106.8625"/>
    <n v="213.72499999999999"/>
    <n v="213.72499999999999"/>
  </r>
  <r>
    <x v="7"/>
    <x v="201"/>
    <x v="249"/>
    <n v="1"/>
    <n v="361.25"/>
    <n v="361.25"/>
    <n v="361.25"/>
    <n v="0"/>
    <x v="0"/>
    <n v="252.35"/>
    <s v="Prijs wijkt af"/>
    <m/>
    <s v="Artikelprijs"/>
    <n v="252.35"/>
    <n v="252.35"/>
    <n v="252.35"/>
  </r>
  <r>
    <x v="7"/>
    <x v="235"/>
    <x v="287"/>
    <n v="1"/>
    <n v="638.6"/>
    <n v="638.6"/>
    <n v="638.6"/>
    <n v="0"/>
    <x v="3"/>
    <n v="620"/>
    <s v="Prijs wijkt af"/>
    <m/>
    <s v="Artikelprijs"/>
    <n v="620"/>
    <n v="620"/>
    <n v="620"/>
  </r>
  <r>
    <x v="7"/>
    <x v="230"/>
    <x v="282"/>
    <n v="1"/>
    <n v="99.75"/>
    <n v="99.75"/>
    <n v="99.75"/>
    <n v="0"/>
    <x v="1"/>
    <s v=""/>
    <s v=""/>
    <m/>
    <m/>
    <n v="99.75"/>
    <n v="99.75"/>
    <n v="99.75"/>
  </r>
  <r>
    <x v="7"/>
    <x v="203"/>
    <x v="251"/>
    <n v="1"/>
    <n v="429.38"/>
    <n v="429.38"/>
    <n v="429.38"/>
    <n v="0"/>
    <x v="0"/>
    <n v="298.7"/>
    <s v="Prijs wijkt af"/>
    <m/>
    <s v="Artikelprijs"/>
    <n v="298.7"/>
    <n v="298.7"/>
    <n v="298.7"/>
  </r>
  <r>
    <x v="7"/>
    <x v="204"/>
    <x v="252"/>
    <n v="1"/>
    <n v="547.83000000000004"/>
    <n v="547.83000000000004"/>
    <n v="547.83000000000004"/>
    <n v="0"/>
    <x v="0"/>
    <n v="417.15"/>
    <s v="Prijs wijkt af"/>
    <m/>
    <s v="Artikelprijs"/>
    <n v="417.15"/>
    <n v="417.15"/>
    <n v="417.15"/>
  </r>
  <r>
    <x v="7"/>
    <x v="206"/>
    <x v="254"/>
    <n v="1"/>
    <n v="514.14"/>
    <n v="514.14"/>
    <n v="514.14"/>
    <n v="0"/>
    <x v="0"/>
    <n v="339.9"/>
    <s v="Prijs wijkt af"/>
    <m/>
    <s v="Artikelprijs"/>
    <n v="339.9"/>
    <n v="339.9"/>
    <n v="339.9"/>
  </r>
  <r>
    <x v="7"/>
    <x v="203"/>
    <x v="251"/>
    <n v="1"/>
    <n v="429.38"/>
    <n v="429.38"/>
    <n v="429.38"/>
    <n v="0"/>
    <x v="0"/>
    <n v="298.7"/>
    <s v="Prijs wijkt af"/>
    <m/>
    <s v="Artikelprijs"/>
    <n v="298.7"/>
    <n v="298.7"/>
    <n v="298.7"/>
  </r>
  <r>
    <x v="7"/>
    <x v="228"/>
    <x v="280"/>
    <n v="1"/>
    <n v="43.16"/>
    <n v="43.16"/>
    <n v="43.16"/>
    <n v="0"/>
    <x v="1"/>
    <s v=""/>
    <s v=""/>
    <m/>
    <m/>
    <n v="43.16"/>
    <n v="43.16"/>
    <n v="43.16"/>
  </r>
  <r>
    <x v="7"/>
    <x v="85"/>
    <x v="103"/>
    <n v="1"/>
    <n v="45.32"/>
    <n v="45.32"/>
    <n v="45.32"/>
    <n v="0"/>
    <x v="1"/>
    <s v=""/>
    <s v=""/>
    <m/>
    <m/>
    <n v="45.32"/>
    <n v="45.32"/>
    <n v="45.32"/>
  </r>
  <r>
    <x v="7"/>
    <x v="236"/>
    <x v="288"/>
    <n v="1"/>
    <n v="401.7"/>
    <n v="401.7"/>
    <n v="401.7"/>
    <n v="0"/>
    <x v="3"/>
    <n v="390"/>
    <s v="Prijs wijkt af"/>
    <m/>
    <s v="Artikelprijs"/>
    <n v="390"/>
    <n v="390"/>
    <n v="390"/>
  </r>
  <r>
    <x v="7"/>
    <x v="206"/>
    <x v="254"/>
    <n v="1"/>
    <n v="514.14"/>
    <n v="514.14"/>
    <n v="514.14"/>
    <n v="0"/>
    <x v="0"/>
    <n v="339.9"/>
    <s v="Prijs wijkt af"/>
    <m/>
    <s v="Artikelprijs"/>
    <n v="339.9"/>
    <n v="339.9"/>
    <n v="339.9"/>
  </r>
  <r>
    <x v="7"/>
    <x v="203"/>
    <x v="251"/>
    <n v="1"/>
    <n v="429.38"/>
    <n v="429.38"/>
    <n v="429.38"/>
    <n v="0"/>
    <x v="0"/>
    <n v="298.7"/>
    <s v="Prijs wijkt af"/>
    <m/>
    <s v="Artikelprijs"/>
    <n v="298.7"/>
    <n v="298.7"/>
    <n v="298.7"/>
  </r>
  <r>
    <x v="7"/>
    <x v="212"/>
    <x v="260"/>
    <n v="1"/>
    <n v="1229.2"/>
    <n v="1229.2"/>
    <n v="1229.2"/>
    <n v="0"/>
    <x v="0"/>
    <n v="700"/>
    <s v="Prijs wijkt af"/>
    <m/>
    <s v="Artikelprijs"/>
    <n v="700"/>
    <n v="700"/>
    <n v="700"/>
  </r>
  <r>
    <x v="7"/>
    <x v="202"/>
    <x v="250"/>
    <n v="1"/>
    <n v="438.5"/>
    <n v="438.5"/>
    <n v="438.5"/>
    <n v="0"/>
    <x v="0"/>
    <n v="329.6"/>
    <s v="Prijs wijkt af"/>
    <m/>
    <s v="Artikelprijs"/>
    <n v="329.6"/>
    <n v="329.6"/>
    <n v="329.6"/>
  </r>
  <r>
    <x v="7"/>
    <x v="227"/>
    <x v="279"/>
    <n v="8"/>
    <n v="30.9"/>
    <n v="247.2"/>
    <n v="247.2"/>
    <n v="0"/>
    <x v="1"/>
    <s v=""/>
    <s v=""/>
    <m/>
    <m/>
    <n v="30.9"/>
    <n v="247.2"/>
    <n v="247.2"/>
  </r>
  <r>
    <x v="7"/>
    <x v="202"/>
    <x v="250"/>
    <n v="1"/>
    <n v="438.5"/>
    <n v="438.5"/>
    <n v="438.5"/>
    <n v="0"/>
    <x v="0"/>
    <n v="329.6"/>
    <s v="Prijs wijkt af"/>
    <m/>
    <s v="Artikelprijs"/>
    <n v="329.6"/>
    <n v="329.6"/>
    <n v="329.6"/>
  </r>
  <r>
    <x v="7"/>
    <x v="201"/>
    <x v="249"/>
    <n v="1"/>
    <n v="361.25"/>
    <n v="361.25"/>
    <n v="361.25"/>
    <n v="0"/>
    <x v="0"/>
    <n v="252.35"/>
    <s v="Prijs wijkt af"/>
    <m/>
    <s v="Artikelprijs"/>
    <n v="252.35"/>
    <n v="252.35"/>
    <n v="252.35"/>
  </r>
  <r>
    <x v="7"/>
    <x v="211"/>
    <x v="259"/>
    <n v="1"/>
    <n v="949.6"/>
    <n v="949.6"/>
    <n v="949.6"/>
    <n v="0"/>
    <x v="0"/>
    <n v="659.2"/>
    <s v="Prijs wijkt af"/>
    <m/>
    <s v="Artikelprijs"/>
    <n v="659.2"/>
    <n v="659.2"/>
    <n v="659.2"/>
  </r>
  <r>
    <x v="7"/>
    <x v="202"/>
    <x v="250"/>
    <n v="1"/>
    <n v="438.5"/>
    <n v="438.5"/>
    <n v="438.5"/>
    <n v="0"/>
    <x v="0"/>
    <n v="329.6"/>
    <s v="Prijs wijkt af"/>
    <m/>
    <s v="Artikelprijs"/>
    <n v="329.6"/>
    <n v="329.6"/>
    <n v="329.6"/>
  </r>
  <r>
    <x v="7"/>
    <x v="201"/>
    <x v="249"/>
    <n v="1"/>
    <n v="361.25"/>
    <n v="361.25"/>
    <n v="361.25"/>
    <n v="0"/>
    <x v="0"/>
    <n v="252.35"/>
    <s v="Prijs wijkt af"/>
    <m/>
    <s v="Artikelprijs"/>
    <n v="252.35"/>
    <n v="252.35"/>
    <n v="252.35"/>
  </r>
  <r>
    <x v="7"/>
    <x v="211"/>
    <x v="259"/>
    <n v="1"/>
    <n v="949.6"/>
    <n v="949.6"/>
    <n v="949.6"/>
    <n v="0"/>
    <x v="0"/>
    <n v="659.2"/>
    <s v="Prijs wijkt af"/>
    <m/>
    <s v="Artikelprijs"/>
    <n v="659.2"/>
    <n v="659.2"/>
    <n v="659.2"/>
  </r>
  <r>
    <x v="7"/>
    <x v="208"/>
    <x v="256"/>
    <n v="1"/>
    <n v="604.04999999999995"/>
    <n v="604.04999999999995"/>
    <n v="604.04999999999995"/>
    <n v="0"/>
    <x v="0"/>
    <n v="386.25"/>
    <s v="Prijs wijkt af"/>
    <m/>
    <s v="Artikelprijs"/>
    <n v="386.25"/>
    <n v="386.25"/>
    <n v="386.25"/>
  </r>
  <r>
    <x v="7"/>
    <x v="204"/>
    <x v="252"/>
    <n v="1"/>
    <n v="547.83000000000004"/>
    <n v="547.83000000000004"/>
    <n v="547.83000000000004"/>
    <n v="0"/>
    <x v="0"/>
    <n v="417.15"/>
    <s v="Prijs wijkt af"/>
    <m/>
    <s v="Artikelprijs"/>
    <n v="417.15"/>
    <n v="417.15"/>
    <n v="417.15"/>
  </r>
  <r>
    <x v="7"/>
    <x v="212"/>
    <x v="260"/>
    <n v="1"/>
    <n v="1229.2"/>
    <n v="1229.2"/>
    <n v="1229.2"/>
    <n v="0"/>
    <x v="0"/>
    <n v="700"/>
    <s v="Prijs wijkt af"/>
    <m/>
    <s v="Artikelprijs"/>
    <n v="700"/>
    <n v="700"/>
    <n v="700"/>
  </r>
  <r>
    <x v="7"/>
    <x v="207"/>
    <x v="255"/>
    <n v="1"/>
    <n v="673.79"/>
    <n v="673.79"/>
    <n v="673.79"/>
    <n v="0"/>
    <x v="0"/>
    <n v="499.55"/>
    <s v="Prijs wijkt af"/>
    <m/>
    <s v="Artikelprijs"/>
    <n v="499.55"/>
    <n v="499.55"/>
    <n v="499.55"/>
  </r>
  <r>
    <x v="7"/>
    <x v="210"/>
    <x v="258"/>
    <n v="1"/>
    <n v="748.75"/>
    <n v="748.75"/>
    <n v="748.75"/>
    <n v="0"/>
    <x v="0"/>
    <n v="458.35"/>
    <s v="Prijs wijkt af"/>
    <m/>
    <s v="Artikelprijs"/>
    <n v="458.35"/>
    <n v="458.35"/>
    <n v="458.35"/>
  </r>
  <r>
    <x v="7"/>
    <x v="237"/>
    <x v="289"/>
    <n v="1"/>
    <n v="983.7"/>
    <n v="983.7"/>
    <n v="983.7"/>
    <n v="0"/>
    <x v="0"/>
    <n v="585"/>
    <s v="Prijs wijkt af"/>
    <m/>
    <s v="Artikelprijs"/>
    <n v="585"/>
    <n v="585"/>
    <n v="585"/>
  </r>
  <r>
    <x v="7"/>
    <x v="217"/>
    <x v="265"/>
    <n v="1"/>
    <n v="848.08"/>
    <n v="848.08"/>
    <n v="848.08"/>
    <n v="0"/>
    <x v="0"/>
    <n v="515"/>
    <s v="Prijs wijkt af"/>
    <m/>
    <s v="Artikelprijs"/>
    <n v="515"/>
    <n v="515"/>
    <n v="515"/>
  </r>
  <r>
    <x v="7"/>
    <x v="70"/>
    <x v="82"/>
    <n v="2"/>
    <n v="82.4"/>
    <n v="164.8"/>
    <n v="164.8"/>
    <n v="0"/>
    <x v="1"/>
    <s v=""/>
    <s v=""/>
    <m/>
    <m/>
    <n v="82.4"/>
    <n v="164.8"/>
    <n v="164.8"/>
  </r>
  <r>
    <x v="7"/>
    <x v="101"/>
    <x v="119"/>
    <n v="12"/>
    <n v="6.3"/>
    <n v="0"/>
    <n v="0"/>
    <n v="0"/>
    <x v="1"/>
    <s v=""/>
    <s v=""/>
    <m/>
    <m/>
    <n v="6.3"/>
    <n v="0"/>
    <n v="0"/>
  </r>
  <r>
    <x v="7"/>
    <x v="41"/>
    <x v="44"/>
    <n v="12"/>
    <n v="26.83"/>
    <n v="0"/>
    <n v="0"/>
    <n v="0"/>
    <x v="1"/>
    <s v=""/>
    <s v=""/>
    <m/>
    <m/>
    <n v="26.83"/>
    <n v="0"/>
    <n v="0"/>
  </r>
  <r>
    <x v="7"/>
    <x v="238"/>
    <x v="290"/>
    <n v="6"/>
    <n v="17.89"/>
    <n v="107.34"/>
    <n v="107.34"/>
    <n v="0"/>
    <x v="1"/>
    <s v=""/>
    <s v=""/>
    <m/>
    <m/>
    <n v="17.89"/>
    <n v="107.34"/>
    <n v="107.34"/>
  </r>
  <r>
    <x v="7"/>
    <x v="239"/>
    <x v="291"/>
    <n v="5"/>
    <n v="16.48"/>
    <n v="82.4"/>
    <n v="82.4"/>
    <n v="0"/>
    <x v="1"/>
    <s v=""/>
    <s v=""/>
    <m/>
    <m/>
    <n v="16.48"/>
    <n v="82.4"/>
    <n v="82.4"/>
  </r>
  <r>
    <x v="7"/>
    <x v="238"/>
    <x v="290"/>
    <n v="1"/>
    <n v="17.89"/>
    <n v="17.89"/>
    <n v="17.89"/>
    <n v="0"/>
    <x v="1"/>
    <s v=""/>
    <s v=""/>
    <m/>
    <m/>
    <n v="17.89"/>
    <n v="17.89"/>
    <n v="17.89"/>
  </r>
  <r>
    <x v="7"/>
    <x v="41"/>
    <x v="44"/>
    <n v="1"/>
    <n v="26.83"/>
    <n v="26.83"/>
    <n v="26.83"/>
    <n v="0"/>
    <x v="1"/>
    <s v=""/>
    <s v=""/>
    <m/>
    <m/>
    <n v="26.83"/>
    <n v="26.83"/>
    <n v="26.83"/>
  </r>
  <r>
    <x v="7"/>
    <x v="203"/>
    <x v="251"/>
    <n v="1"/>
    <n v="429.38"/>
    <n v="429.38"/>
    <n v="429.38"/>
    <n v="0"/>
    <x v="0"/>
    <n v="298.7"/>
    <s v="Prijs wijkt af"/>
    <m/>
    <s v="Artikelprijs"/>
    <n v="298.7"/>
    <n v="298.7"/>
    <n v="298.7"/>
  </r>
  <r>
    <x v="7"/>
    <x v="235"/>
    <x v="287"/>
    <n v="1"/>
    <n v="638.6"/>
    <n v="638.6"/>
    <n v="638.6"/>
    <n v="0"/>
    <x v="3"/>
    <n v="620"/>
    <s v="Prijs wijkt af"/>
    <m/>
    <s v="Artikelprijs"/>
    <n v="620"/>
    <n v="620"/>
    <n v="620"/>
  </r>
  <r>
    <x v="7"/>
    <x v="232"/>
    <x v="284"/>
    <n v="2"/>
    <n v="448.05"/>
    <n v="896.1"/>
    <n v="896.1"/>
    <n v="0"/>
    <x v="3"/>
    <n v="435"/>
    <s v="Prijs wijkt af"/>
    <m/>
    <s v="Artikelprijs"/>
    <n v="435"/>
    <n v="870"/>
    <n v="870"/>
  </r>
  <r>
    <x v="7"/>
    <x v="233"/>
    <x v="285"/>
    <n v="2"/>
    <n v="66.95"/>
    <n v="133.9"/>
    <n v="133.9"/>
    <n v="0"/>
    <x v="1"/>
    <s v=""/>
    <s v=""/>
    <m/>
    <m/>
    <n v="66.95"/>
    <n v="133.9"/>
    <n v="133.9"/>
  </r>
  <r>
    <x v="7"/>
    <x v="200"/>
    <x v="248"/>
    <n v="1"/>
    <n v="180"/>
    <n v="180"/>
    <n v="180"/>
    <n v="0"/>
    <x v="0"/>
    <n v="106.8625"/>
    <s v="Prijs wijkt af"/>
    <m/>
    <s v="Artikelprijs"/>
    <n v="106.8625"/>
    <n v="106.8625"/>
    <n v="106.8625"/>
  </r>
  <r>
    <x v="7"/>
    <x v="207"/>
    <x v="255"/>
    <n v="1"/>
    <n v="673.79"/>
    <n v="673.79"/>
    <n v="673.79"/>
    <n v="0"/>
    <x v="0"/>
    <n v="499.55"/>
    <s v="Prijs wijkt af"/>
    <m/>
    <s v="Artikelprijs"/>
    <n v="499.55"/>
    <n v="499.55"/>
    <n v="499.55"/>
  </r>
  <r>
    <x v="7"/>
    <x v="200"/>
    <x v="248"/>
    <n v="1"/>
    <n v="180"/>
    <n v="180"/>
    <n v="180"/>
    <n v="0"/>
    <x v="0"/>
    <n v="106.8625"/>
    <s v="Prijs wijkt af"/>
    <m/>
    <s v="Artikelprijs"/>
    <n v="106.8625"/>
    <n v="106.8625"/>
    <n v="106.8625"/>
  </r>
  <r>
    <x v="7"/>
    <x v="200"/>
    <x v="248"/>
    <n v="2"/>
    <n v="180"/>
    <n v="360"/>
    <n v="360"/>
    <n v="0"/>
    <x v="0"/>
    <n v="106.8625"/>
    <s v="Prijs wijkt af"/>
    <m/>
    <s v="Artikelprijs"/>
    <n v="106.8625"/>
    <n v="213.72499999999999"/>
    <n v="213.72499999999999"/>
  </r>
  <r>
    <x v="7"/>
    <x v="211"/>
    <x v="259"/>
    <n v="1"/>
    <n v="949.6"/>
    <n v="949.6"/>
    <n v="949.6"/>
    <n v="0"/>
    <x v="0"/>
    <n v="659.2"/>
    <s v="Prijs wijkt af"/>
    <m/>
    <s v="Artikelprijs"/>
    <n v="659.2"/>
    <n v="659.2"/>
    <n v="659.2"/>
  </r>
  <r>
    <x v="7"/>
    <x v="200"/>
    <x v="248"/>
    <n v="1"/>
    <n v="180"/>
    <n v="180"/>
    <n v="180"/>
    <n v="0"/>
    <x v="0"/>
    <n v="106.8625"/>
    <s v="Prijs wijkt af"/>
    <m/>
    <s v="Artikelprijs"/>
    <n v="106.8625"/>
    <n v="106.8625"/>
    <n v="106.8625"/>
  </r>
  <r>
    <x v="7"/>
    <x v="204"/>
    <x v="252"/>
    <n v="1"/>
    <n v="547.83000000000004"/>
    <n v="547.83000000000004"/>
    <n v="547.83000000000004"/>
    <n v="0"/>
    <x v="0"/>
    <n v="417.15"/>
    <s v="Prijs wijkt af"/>
    <m/>
    <s v="Artikelprijs"/>
    <n v="417.15"/>
    <n v="417.15"/>
    <n v="417.15"/>
  </r>
  <r>
    <x v="7"/>
    <x v="211"/>
    <x v="259"/>
    <n v="1"/>
    <n v="949.6"/>
    <n v="949.6"/>
    <n v="949.6"/>
    <n v="0"/>
    <x v="0"/>
    <n v="659.2"/>
    <s v="Prijs wijkt af"/>
    <m/>
    <s v="Artikelprijs"/>
    <n v="659.2"/>
    <n v="659.2"/>
    <n v="659.2"/>
  </r>
  <r>
    <x v="7"/>
    <x v="204"/>
    <x v="252"/>
    <n v="1"/>
    <n v="547.83000000000004"/>
    <n v="547.83000000000004"/>
    <n v="547.83000000000004"/>
    <n v="0"/>
    <x v="0"/>
    <n v="417.15"/>
    <s v="Prijs wijkt af"/>
    <m/>
    <s v="Artikelprijs"/>
    <n v="417.15"/>
    <n v="417.15"/>
    <n v="417.15"/>
  </r>
  <r>
    <x v="7"/>
    <x v="240"/>
    <x v="292"/>
    <n v="1"/>
    <n v="272.95"/>
    <n v="272.95"/>
    <n v="272.95"/>
    <n v="0"/>
    <x v="3"/>
    <n v="265"/>
    <s v="Prijs wijkt af"/>
    <m/>
    <s v="Artikelprijs"/>
    <n v="265"/>
    <n v="265"/>
    <n v="265"/>
  </r>
  <r>
    <x v="7"/>
    <x v="210"/>
    <x v="258"/>
    <n v="1"/>
    <n v="748.75"/>
    <n v="748.75"/>
    <n v="748.75"/>
    <n v="0"/>
    <x v="0"/>
    <n v="458.35"/>
    <s v="Prijs wijkt af"/>
    <m/>
    <s v="Artikelprijs"/>
    <n v="458.35"/>
    <n v="458.35"/>
    <n v="458.35"/>
  </r>
  <r>
    <x v="7"/>
    <x v="203"/>
    <x v="251"/>
    <n v="1"/>
    <n v="429.38"/>
    <n v="429.38"/>
    <n v="429.38"/>
    <n v="0"/>
    <x v="0"/>
    <n v="298.7"/>
    <s v="Prijs wijkt af"/>
    <m/>
    <s v="Artikelprijs"/>
    <n v="298.7"/>
    <n v="298.7"/>
    <n v="298.7"/>
  </r>
  <r>
    <x v="7"/>
    <x v="201"/>
    <x v="249"/>
    <n v="1"/>
    <n v="361.25"/>
    <n v="361.25"/>
    <n v="361.25"/>
    <n v="0"/>
    <x v="0"/>
    <n v="252.35"/>
    <s v="Prijs wijkt af"/>
    <m/>
    <s v="Artikelprijs"/>
    <n v="252.35"/>
    <n v="252.35"/>
    <n v="252.35"/>
  </r>
  <r>
    <x v="7"/>
    <x v="200"/>
    <x v="248"/>
    <n v="1"/>
    <n v="180"/>
    <n v="180"/>
    <n v="180"/>
    <n v="0"/>
    <x v="0"/>
    <n v="106.8625"/>
    <s v="Prijs wijkt af"/>
    <m/>
    <s v="Artikelprijs"/>
    <n v="106.8625"/>
    <n v="106.8625"/>
    <n v="106.8625"/>
  </r>
  <r>
    <x v="7"/>
    <x v="200"/>
    <x v="248"/>
    <n v="3"/>
    <n v="180"/>
    <n v="540"/>
    <n v="540"/>
    <n v="0"/>
    <x v="0"/>
    <n v="106.8625"/>
    <s v="Prijs wijkt af"/>
    <m/>
    <s v="Artikelprijs"/>
    <n v="106.8625"/>
    <n v="320.58749999999998"/>
    <n v="320.58749999999998"/>
  </r>
  <r>
    <x v="7"/>
    <x v="204"/>
    <x v="252"/>
    <n v="3"/>
    <n v="547.83000000000004"/>
    <n v="1643.49"/>
    <n v="1643.49"/>
    <n v="0"/>
    <x v="0"/>
    <n v="417.15"/>
    <s v="Prijs wijkt af"/>
    <m/>
    <s v="Artikelprijs"/>
    <n v="417.15"/>
    <n v="1251.4499999999998"/>
    <n v="1251.4499999999998"/>
  </r>
  <r>
    <x v="7"/>
    <x v="200"/>
    <x v="248"/>
    <n v="1"/>
    <n v="180"/>
    <n v="180"/>
    <n v="180"/>
    <n v="0"/>
    <x v="0"/>
    <n v="106.8625"/>
    <s v="Prijs wijkt af"/>
    <m/>
    <s v="Artikelprijs"/>
    <n v="106.8625"/>
    <n v="106.8625"/>
    <n v="106.8625"/>
  </r>
  <r>
    <x v="7"/>
    <x v="36"/>
    <x v="39"/>
    <n v="1"/>
    <n v="39.65"/>
    <n v="39.65"/>
    <n v="39.65"/>
    <n v="0"/>
    <x v="1"/>
    <s v=""/>
    <s v=""/>
    <m/>
    <m/>
    <n v="39.65"/>
    <n v="39.65"/>
    <n v="39.65"/>
  </r>
  <r>
    <x v="7"/>
    <x v="235"/>
    <x v="287"/>
    <n v="2"/>
    <n v="638.6"/>
    <n v="1277.2"/>
    <n v="1277.2"/>
    <n v="0"/>
    <x v="3"/>
    <n v="620"/>
    <s v="Prijs wijkt af"/>
    <m/>
    <s v="Artikelprijs"/>
    <n v="620"/>
    <n v="1240"/>
    <n v="1240"/>
  </r>
  <r>
    <x v="7"/>
    <x v="208"/>
    <x v="256"/>
    <n v="1"/>
    <n v="604.04999999999995"/>
    <n v="604.04999999999995"/>
    <n v="604.04999999999995"/>
    <n v="0"/>
    <x v="0"/>
    <n v="386.25"/>
    <s v="Prijs wijkt af"/>
    <m/>
    <s v="Artikelprijs"/>
    <n v="386.25"/>
    <n v="386.25"/>
    <n v="386.25"/>
  </r>
  <r>
    <x v="7"/>
    <x v="208"/>
    <x v="256"/>
    <n v="1"/>
    <n v="604.04999999999995"/>
    <n v="604.04999999999995"/>
    <n v="604.04999999999995"/>
    <n v="0"/>
    <x v="0"/>
    <n v="386.25"/>
    <s v="Prijs wijkt af"/>
    <m/>
    <s v="Artikelprijs"/>
    <n v="386.25"/>
    <n v="386.25"/>
    <n v="386.25"/>
  </r>
  <r>
    <x v="7"/>
    <x v="209"/>
    <x v="257"/>
    <n v="1"/>
    <n v="794.6"/>
    <n v="794.6"/>
    <n v="794.6"/>
    <n v="0"/>
    <x v="0"/>
    <n v="576.79999999999995"/>
    <s v="Prijs wijkt af"/>
    <m/>
    <s v="Artikelprijs"/>
    <n v="576.79999999999995"/>
    <n v="576.79999999999995"/>
    <n v="576.79999999999995"/>
  </r>
  <r>
    <x v="7"/>
    <x v="200"/>
    <x v="248"/>
    <n v="2"/>
    <n v="180"/>
    <n v="360"/>
    <n v="360"/>
    <n v="0"/>
    <x v="0"/>
    <n v="106.8625"/>
    <s v="Prijs wijkt af"/>
    <m/>
    <s v="Artikelprijs"/>
    <n v="106.8625"/>
    <n v="213.72499999999999"/>
    <n v="213.72499999999999"/>
  </r>
  <r>
    <x v="7"/>
    <x v="212"/>
    <x v="260"/>
    <n v="1"/>
    <n v="1229.2"/>
    <n v="1229.2"/>
    <n v="1229.2"/>
    <n v="0"/>
    <x v="0"/>
    <n v="700"/>
    <s v="Prijs wijkt af"/>
    <m/>
    <s v="Artikelprijs"/>
    <n v="700"/>
    <n v="700"/>
    <n v="700"/>
  </r>
  <r>
    <x v="7"/>
    <x v="200"/>
    <x v="248"/>
    <n v="1"/>
    <n v="180"/>
    <n v="180"/>
    <n v="180"/>
    <n v="0"/>
    <x v="0"/>
    <n v="106.8625"/>
    <s v="Prijs wijkt af"/>
    <m/>
    <s v="Artikelprijs"/>
    <n v="106.8625"/>
    <n v="106.8625"/>
    <n v="106.8625"/>
  </r>
  <r>
    <x v="7"/>
    <x v="179"/>
    <x v="221"/>
    <n v="6"/>
    <n v="48.93"/>
    <n v="293.58"/>
    <n v="293.58"/>
    <n v="0"/>
    <x v="1"/>
    <s v=""/>
    <s v=""/>
    <m/>
    <m/>
    <n v="48.93"/>
    <n v="293.58"/>
    <n v="293.58"/>
  </r>
  <r>
    <x v="7"/>
    <x v="203"/>
    <x v="251"/>
    <n v="1"/>
    <n v="429.38"/>
    <n v="429.38"/>
    <n v="429.38"/>
    <n v="0"/>
    <x v="0"/>
    <n v="298.7"/>
    <s v="Prijs wijkt af"/>
    <m/>
    <s v="Artikelprijs"/>
    <n v="298.7"/>
    <n v="298.7"/>
    <n v="298.7"/>
  </r>
  <r>
    <x v="7"/>
    <x v="200"/>
    <x v="248"/>
    <n v="2"/>
    <n v="180"/>
    <n v="360"/>
    <n v="360"/>
    <n v="0"/>
    <x v="0"/>
    <n v="106.8625"/>
    <s v="Prijs wijkt af"/>
    <m/>
    <s v="Artikelprijs"/>
    <n v="106.8625"/>
    <n v="213.72499999999999"/>
    <n v="213.72499999999999"/>
  </r>
  <r>
    <x v="7"/>
    <x v="200"/>
    <x v="248"/>
    <n v="1"/>
    <n v="180"/>
    <n v="180"/>
    <n v="180"/>
    <n v="0"/>
    <x v="0"/>
    <n v="106.8625"/>
    <s v="Prijs wijkt af"/>
    <m/>
    <s v="Artikelprijs"/>
    <n v="106.8625"/>
    <n v="106.8625"/>
    <n v="106.8625"/>
  </r>
  <r>
    <x v="7"/>
    <x v="206"/>
    <x v="254"/>
    <n v="1"/>
    <n v="514.14"/>
    <n v="514.14"/>
    <n v="514.14"/>
    <n v="0"/>
    <x v="0"/>
    <n v="339.9"/>
    <s v="Prijs wijkt af"/>
    <m/>
    <s v="Artikelprijs"/>
    <n v="339.9"/>
    <n v="339.9"/>
    <n v="339.9"/>
  </r>
  <r>
    <x v="7"/>
    <x v="200"/>
    <x v="248"/>
    <n v="1"/>
    <n v="180"/>
    <n v="180"/>
    <n v="180"/>
    <n v="0"/>
    <x v="0"/>
    <n v="106.8625"/>
    <s v="Prijs wijkt af"/>
    <m/>
    <s v="Artikelprijs"/>
    <n v="106.8625"/>
    <n v="106.8625"/>
    <n v="106.8625"/>
  </r>
  <r>
    <x v="7"/>
    <x v="202"/>
    <x v="250"/>
    <n v="1"/>
    <n v="438.5"/>
    <n v="438.5"/>
    <n v="438.5"/>
    <n v="0"/>
    <x v="0"/>
    <n v="329.6"/>
    <s v="Prijs wijkt af"/>
    <m/>
    <s v="Artikelprijs"/>
    <n v="329.6"/>
    <n v="329.6"/>
    <n v="329.6"/>
  </r>
  <r>
    <x v="7"/>
    <x v="204"/>
    <x v="252"/>
    <n v="1"/>
    <n v="547.83000000000004"/>
    <n v="547.83000000000004"/>
    <n v="547.83000000000004"/>
    <n v="0"/>
    <x v="0"/>
    <n v="417.15"/>
    <s v="Prijs wijkt af"/>
    <m/>
    <s v="Artikelprijs"/>
    <n v="417.15"/>
    <n v="417.15"/>
    <n v="417.15"/>
  </r>
  <r>
    <x v="7"/>
    <x v="233"/>
    <x v="285"/>
    <n v="1"/>
    <n v="80.34"/>
    <n v="80.34"/>
    <n v="80.34"/>
    <n v="0"/>
    <x v="1"/>
    <s v=""/>
    <s v=""/>
    <m/>
    <m/>
    <n v="80.34"/>
    <n v="80.34"/>
    <n v="80.34"/>
  </r>
  <r>
    <x v="7"/>
    <x v="240"/>
    <x v="292"/>
    <n v="1"/>
    <n v="272.95"/>
    <n v="272.95"/>
    <n v="272.95"/>
    <n v="0"/>
    <x v="3"/>
    <n v="265"/>
    <s v="Prijs wijkt af"/>
    <m/>
    <s v="Artikelprijs"/>
    <n v="265"/>
    <n v="265"/>
    <n v="265"/>
  </r>
  <r>
    <x v="7"/>
    <x v="211"/>
    <x v="259"/>
    <n v="1"/>
    <n v="949.6"/>
    <n v="949.6"/>
    <n v="949.6"/>
    <n v="0"/>
    <x v="0"/>
    <n v="659.2"/>
    <s v="Prijs wijkt af"/>
    <m/>
    <s v="Artikelprijs"/>
    <n v="659.2"/>
    <n v="659.2"/>
    <n v="659.2"/>
  </r>
  <r>
    <x v="7"/>
    <x v="202"/>
    <x v="250"/>
    <n v="1"/>
    <n v="438.5"/>
    <n v="438.5"/>
    <n v="438.5"/>
    <n v="0"/>
    <x v="0"/>
    <n v="329.6"/>
    <s v="Prijs wijkt af"/>
    <m/>
    <s v="Artikelprijs"/>
    <n v="329.6"/>
    <n v="329.6"/>
    <n v="329.6"/>
  </r>
  <r>
    <x v="7"/>
    <x v="210"/>
    <x v="258"/>
    <n v="1"/>
    <n v="748.75"/>
    <n v="748.75"/>
    <n v="748.75"/>
    <n v="0"/>
    <x v="0"/>
    <n v="458.35"/>
    <s v="Prijs wijkt af"/>
    <m/>
    <s v="Artikelprijs"/>
    <n v="458.35"/>
    <n v="458.35"/>
    <n v="458.35"/>
  </r>
  <r>
    <x v="7"/>
    <x v="203"/>
    <x v="251"/>
    <n v="1"/>
    <n v="429.38"/>
    <n v="429.38"/>
    <n v="429.38"/>
    <n v="0"/>
    <x v="0"/>
    <n v="298.7"/>
    <s v="Prijs wijkt af"/>
    <m/>
    <s v="Artikelprijs"/>
    <n v="298.7"/>
    <n v="298.7"/>
    <n v="298.7"/>
  </r>
  <r>
    <x v="7"/>
    <x v="204"/>
    <x v="252"/>
    <n v="1"/>
    <n v="547.83000000000004"/>
    <n v="547.83000000000004"/>
    <n v="547.83000000000004"/>
    <n v="0"/>
    <x v="0"/>
    <n v="417.15"/>
    <s v="Prijs wijkt af"/>
    <m/>
    <s v="Artikelprijs"/>
    <n v="417.15"/>
    <n v="417.15"/>
    <n v="417.15"/>
  </r>
  <r>
    <x v="7"/>
    <x v="200"/>
    <x v="248"/>
    <n v="3"/>
    <n v="180"/>
    <n v="540"/>
    <n v="540"/>
    <n v="0"/>
    <x v="0"/>
    <n v="106.8625"/>
    <s v="Prijs wijkt af"/>
    <m/>
    <s v="Artikelprijs"/>
    <n v="106.8625"/>
    <n v="320.58749999999998"/>
    <n v="320.58749999999998"/>
  </r>
  <r>
    <x v="7"/>
    <x v="33"/>
    <x v="36"/>
    <n v="1"/>
    <n v="32.96"/>
    <n v="32.96"/>
    <n v="32.96"/>
    <n v="0"/>
    <x v="1"/>
    <s v=""/>
    <s v=""/>
    <m/>
    <m/>
    <n v="32.96"/>
    <n v="32.96"/>
    <n v="32.96"/>
  </r>
  <r>
    <x v="7"/>
    <x v="241"/>
    <x v="293"/>
    <n v="1"/>
    <n v="478.95"/>
    <n v="478.95"/>
    <n v="478.95"/>
    <n v="0"/>
    <x v="3"/>
    <n v="465"/>
    <s v="Prijs wijkt af"/>
    <m/>
    <s v="Artikelprijs"/>
    <n v="465"/>
    <n v="465"/>
    <n v="465"/>
  </r>
  <r>
    <x v="7"/>
    <x v="242"/>
    <x v="294"/>
    <n v="1"/>
    <n v="741.6"/>
    <n v="741.6"/>
    <n v="741.6"/>
    <n v="0"/>
    <x v="3"/>
    <n v="720"/>
    <s v="Prijs wijkt af"/>
    <m/>
    <s v="Artikelprijs"/>
    <n v="720"/>
    <n v="720"/>
    <n v="720"/>
  </r>
  <r>
    <x v="7"/>
    <x v="243"/>
    <x v="295"/>
    <n v="1"/>
    <n v="65"/>
    <n v="65"/>
    <n v="65"/>
    <n v="0"/>
    <x v="1"/>
    <s v=""/>
    <s v=""/>
    <m/>
    <m/>
    <n v="65"/>
    <n v="65"/>
    <n v="65"/>
  </r>
  <r>
    <x v="7"/>
    <x v="200"/>
    <x v="248"/>
    <n v="1"/>
    <n v="180"/>
    <n v="180"/>
    <n v="180"/>
    <n v="0"/>
    <x v="0"/>
    <n v="106.8625"/>
    <s v="Prijs wijkt af"/>
    <m/>
    <s v="Artikelprijs"/>
    <n v="106.8625"/>
    <n v="106.8625"/>
    <n v="106.8625"/>
  </r>
  <r>
    <x v="7"/>
    <x v="203"/>
    <x v="251"/>
    <n v="1"/>
    <n v="429.38"/>
    <n v="429.38"/>
    <n v="429.38"/>
    <n v="0"/>
    <x v="0"/>
    <n v="298.7"/>
    <s v="Prijs wijkt af"/>
    <m/>
    <s v="Artikelprijs"/>
    <n v="298.7"/>
    <n v="298.7"/>
    <n v="298.7"/>
  </r>
  <r>
    <x v="7"/>
    <x v="200"/>
    <x v="248"/>
    <n v="1"/>
    <n v="180"/>
    <n v="180"/>
    <n v="180"/>
    <n v="0"/>
    <x v="0"/>
    <n v="106.8625"/>
    <s v="Prijs wijkt af"/>
    <m/>
    <s v="Artikelprijs"/>
    <n v="106.8625"/>
    <n v="106.8625"/>
    <n v="106.8625"/>
  </r>
  <r>
    <x v="7"/>
    <x v="200"/>
    <x v="248"/>
    <n v="1"/>
    <n v="180"/>
    <n v="180"/>
    <n v="180"/>
    <n v="0"/>
    <x v="0"/>
    <n v="106.8625"/>
    <s v="Prijs wijkt af"/>
    <m/>
    <s v="Artikelprijs"/>
    <n v="106.8625"/>
    <n v="106.8625"/>
    <n v="106.8625"/>
  </r>
  <r>
    <x v="7"/>
    <x v="204"/>
    <x v="252"/>
    <n v="1"/>
    <n v="657.4"/>
    <n v="657.4"/>
    <n v="657.4"/>
    <n v="0"/>
    <x v="0"/>
    <n v="417.15"/>
    <s v="Prijs wijkt af"/>
    <m/>
    <s v="Artikelprijs"/>
    <n v="417.15"/>
    <n v="417.15"/>
    <n v="417.15"/>
  </r>
  <r>
    <x v="7"/>
    <x v="200"/>
    <x v="248"/>
    <n v="1"/>
    <n v="180"/>
    <n v="180"/>
    <n v="180"/>
    <n v="0"/>
    <x v="0"/>
    <n v="106.8625"/>
    <s v="Prijs wijkt af"/>
    <m/>
    <s v="Artikelprijs"/>
    <n v="106.8625"/>
    <n v="106.8625"/>
    <n v="106.8625"/>
  </r>
  <r>
    <x v="7"/>
    <x v="232"/>
    <x v="284"/>
    <n v="1"/>
    <n v="448.05"/>
    <n v="448.05"/>
    <n v="448.05"/>
    <n v="0"/>
    <x v="3"/>
    <n v="435"/>
    <s v="Prijs wijkt af"/>
    <m/>
    <s v="Artikelprijs"/>
    <n v="435"/>
    <n v="435"/>
    <n v="435"/>
  </r>
  <r>
    <x v="7"/>
    <x v="244"/>
    <x v="295"/>
    <n v="1"/>
    <n v="65"/>
    <n v="65"/>
    <n v="65"/>
    <n v="0"/>
    <x v="3"/>
    <n v="65"/>
    <s v="Prijs gelijk"/>
    <m/>
    <s v="Artikelprijs"/>
    <n v="65"/>
    <n v="65"/>
    <n v="65"/>
  </r>
  <r>
    <x v="7"/>
    <x v="244"/>
    <x v="295"/>
    <n v="2"/>
    <n v="66.95"/>
    <n v="133.9"/>
    <n v="133.9"/>
    <n v="0"/>
    <x v="3"/>
    <n v="65"/>
    <s v="Prijs wijkt af"/>
    <m/>
    <s v="Artikelprijs"/>
    <n v="65"/>
    <n v="130"/>
    <n v="130"/>
  </r>
  <r>
    <x v="7"/>
    <x v="230"/>
    <x v="282"/>
    <n v="2"/>
    <n v="99.75"/>
    <n v="0"/>
    <n v="0"/>
    <n v="0"/>
    <x v="1"/>
    <s v=""/>
    <s v=""/>
    <m/>
    <m/>
    <n v="99.75"/>
    <n v="0"/>
    <n v="0"/>
  </r>
  <r>
    <x v="7"/>
    <x v="210"/>
    <x v="258"/>
    <n v="1"/>
    <n v="748.75"/>
    <n v="748.75"/>
    <n v="748.75"/>
    <n v="0"/>
    <x v="0"/>
    <n v="458.35"/>
    <s v="Prijs wijkt af"/>
    <m/>
    <s v="Artikelprijs"/>
    <n v="458.35"/>
    <n v="458.35"/>
    <n v="458.35"/>
  </r>
  <r>
    <x v="7"/>
    <x v="200"/>
    <x v="248"/>
    <n v="1"/>
    <n v="180"/>
    <n v="180"/>
    <n v="180"/>
    <n v="0"/>
    <x v="0"/>
    <n v="106.8625"/>
    <s v="Prijs wijkt af"/>
    <m/>
    <s v="Artikelprijs"/>
    <n v="106.8625"/>
    <n v="106.8625"/>
    <n v="106.8625"/>
  </r>
  <r>
    <x v="7"/>
    <x v="201"/>
    <x v="249"/>
    <n v="1"/>
    <n v="361.25"/>
    <n v="361.25"/>
    <n v="361.25"/>
    <n v="0"/>
    <x v="0"/>
    <n v="252.35"/>
    <s v="Prijs wijkt af"/>
    <m/>
    <s v="Artikelprijs"/>
    <n v="252.35"/>
    <n v="252.35"/>
    <n v="252.35"/>
  </r>
  <r>
    <x v="7"/>
    <x v="209"/>
    <x v="257"/>
    <n v="1"/>
    <n v="794.6"/>
    <n v="794.6"/>
    <n v="794.6"/>
    <n v="0"/>
    <x v="0"/>
    <n v="576.79999999999995"/>
    <s v="Prijs wijkt af"/>
    <m/>
    <s v="Artikelprijs"/>
    <n v="576.79999999999995"/>
    <n v="576.79999999999995"/>
    <n v="576.79999999999995"/>
  </r>
  <r>
    <x v="7"/>
    <x v="204"/>
    <x v="252"/>
    <n v="1"/>
    <n v="547.83000000000004"/>
    <n v="547.83000000000004"/>
    <n v="547.83000000000004"/>
    <n v="0"/>
    <x v="0"/>
    <n v="417.15"/>
    <s v="Prijs wijkt af"/>
    <m/>
    <s v="Artikelprijs"/>
    <n v="417.15"/>
    <n v="417.15"/>
    <n v="417.15"/>
  </r>
  <r>
    <x v="7"/>
    <x v="206"/>
    <x v="254"/>
    <n v="1"/>
    <n v="514.14"/>
    <n v="514.14"/>
    <n v="514.14"/>
    <n v="0"/>
    <x v="0"/>
    <n v="339.9"/>
    <s v="Prijs wijkt af"/>
    <m/>
    <s v="Artikelprijs"/>
    <n v="339.9"/>
    <n v="339.9"/>
    <n v="339.9"/>
  </r>
  <r>
    <x v="7"/>
    <x v="200"/>
    <x v="248"/>
    <n v="1"/>
    <n v="180"/>
    <n v="180"/>
    <n v="180"/>
    <n v="0"/>
    <x v="0"/>
    <n v="106.8625"/>
    <s v="Prijs wijkt af"/>
    <m/>
    <s v="Artikelprijs"/>
    <n v="106.8625"/>
    <n v="106.8625"/>
    <n v="106.8625"/>
  </r>
  <r>
    <x v="7"/>
    <x v="200"/>
    <x v="248"/>
    <n v="1"/>
    <n v="180"/>
    <n v="180"/>
    <n v="180"/>
    <n v="0"/>
    <x v="0"/>
    <n v="106.8625"/>
    <s v="Prijs wijkt af"/>
    <m/>
    <s v="Artikelprijs"/>
    <n v="106.8625"/>
    <n v="106.8625"/>
    <n v="106.8625"/>
  </r>
  <r>
    <x v="7"/>
    <x v="200"/>
    <x v="248"/>
    <n v="1"/>
    <n v="180"/>
    <n v="180"/>
    <n v="180"/>
    <n v="0"/>
    <x v="0"/>
    <n v="106.8625"/>
    <s v="Prijs wijkt af"/>
    <m/>
    <s v="Artikelprijs"/>
    <n v="106.8625"/>
    <n v="106.8625"/>
    <n v="106.8625"/>
  </r>
  <r>
    <x v="7"/>
    <x v="235"/>
    <x v="287"/>
    <n v="1"/>
    <n v="638.6"/>
    <n v="638.6"/>
    <n v="638.6"/>
    <n v="0"/>
    <x v="3"/>
    <n v="620"/>
    <s v="Prijs wijkt af"/>
    <m/>
    <s v="Artikelprijs"/>
    <n v="620"/>
    <n v="620"/>
    <n v="620"/>
  </r>
  <r>
    <x v="7"/>
    <x v="245"/>
    <x v="282"/>
    <n v="1"/>
    <n v="66.95"/>
    <n v="66.95"/>
    <n v="66.95"/>
    <n v="0"/>
    <x v="1"/>
    <s v=""/>
    <s v=""/>
    <m/>
    <m/>
    <n v="66.95"/>
    <n v="66.95"/>
    <n v="66.95"/>
  </r>
  <r>
    <x v="7"/>
    <x v="208"/>
    <x v="256"/>
    <n v="1"/>
    <n v="604.04999999999995"/>
    <n v="604.04999999999995"/>
    <n v="604.04999999999995"/>
    <n v="0"/>
    <x v="0"/>
    <n v="386.25"/>
    <s v="Prijs wijkt af"/>
    <m/>
    <s v="Artikelprijs"/>
    <n v="386.25"/>
    <n v="386.25"/>
    <n v="386.25"/>
  </r>
  <r>
    <x v="7"/>
    <x v="200"/>
    <x v="248"/>
    <n v="2"/>
    <n v="180"/>
    <n v="360"/>
    <n v="360"/>
    <n v="0"/>
    <x v="0"/>
    <n v="106.8625"/>
    <s v="Prijs wijkt af"/>
    <m/>
    <s v="Artikelprijs"/>
    <n v="106.8625"/>
    <n v="213.72499999999999"/>
    <n v="213.72499999999999"/>
  </r>
  <r>
    <x v="7"/>
    <x v="207"/>
    <x v="255"/>
    <n v="1"/>
    <n v="673.79"/>
    <n v="673.79"/>
    <n v="673.79"/>
    <n v="0"/>
    <x v="0"/>
    <n v="499.55"/>
    <s v="Prijs wijkt af"/>
    <m/>
    <s v="Artikelprijs"/>
    <n v="499.55"/>
    <n v="499.55"/>
    <n v="499.55"/>
  </r>
  <r>
    <x v="7"/>
    <x v="201"/>
    <x v="249"/>
    <n v="1"/>
    <n v="361.25"/>
    <n v="361.25"/>
    <n v="361.25"/>
    <n v="0"/>
    <x v="0"/>
    <n v="252.35"/>
    <s v="Prijs wijkt af"/>
    <m/>
    <s v="Artikelprijs"/>
    <n v="252.35"/>
    <n v="252.35"/>
    <n v="252.35"/>
  </r>
  <r>
    <x v="7"/>
    <x v="200"/>
    <x v="248"/>
    <n v="1"/>
    <n v="180"/>
    <n v="180"/>
    <n v="180"/>
    <n v="0"/>
    <x v="0"/>
    <n v="106.8625"/>
    <s v="Prijs wijkt af"/>
    <m/>
    <s v="Artikelprijs"/>
    <n v="106.8625"/>
    <n v="106.8625"/>
    <n v="106.8625"/>
  </r>
  <r>
    <x v="7"/>
    <x v="200"/>
    <x v="248"/>
    <n v="3"/>
    <n v="180"/>
    <n v="540"/>
    <n v="540"/>
    <n v="0"/>
    <x v="0"/>
    <n v="106.8625"/>
    <s v="Prijs wijkt af"/>
    <m/>
    <s v="Artikelprijs"/>
    <n v="106.8625"/>
    <n v="320.58749999999998"/>
    <n v="320.58749999999998"/>
  </r>
  <r>
    <x v="7"/>
    <x v="203"/>
    <x v="251"/>
    <n v="1"/>
    <n v="429.38"/>
    <n v="429.38"/>
    <n v="429.38"/>
    <n v="0"/>
    <x v="0"/>
    <n v="298.7"/>
    <s v="Prijs wijkt af"/>
    <m/>
    <s v="Artikelprijs"/>
    <n v="298.7"/>
    <n v="298.7"/>
    <n v="298.7"/>
  </r>
  <r>
    <x v="7"/>
    <x v="212"/>
    <x v="260"/>
    <n v="1"/>
    <n v="1229.2"/>
    <n v="1229.2"/>
    <n v="1229.2"/>
    <n v="0"/>
    <x v="0"/>
    <n v="700"/>
    <s v="Prijs wijkt af"/>
    <m/>
    <s v="Artikelprijs"/>
    <n v="700"/>
    <n v="700"/>
    <n v="700"/>
  </r>
  <r>
    <x v="7"/>
    <x v="210"/>
    <x v="258"/>
    <n v="1"/>
    <n v="748.75"/>
    <n v="748.75"/>
    <n v="748.75"/>
    <n v="0"/>
    <x v="0"/>
    <n v="458.35"/>
    <s v="Prijs wijkt af"/>
    <m/>
    <s v="Artikelprijs"/>
    <n v="458.35"/>
    <n v="458.35"/>
    <n v="458.35"/>
  </r>
  <r>
    <x v="7"/>
    <x v="200"/>
    <x v="248"/>
    <n v="3"/>
    <n v="180"/>
    <n v="540"/>
    <n v="540"/>
    <n v="0"/>
    <x v="0"/>
    <n v="106.8625"/>
    <s v="Prijs wijkt af"/>
    <m/>
    <s v="Artikelprijs"/>
    <n v="106.8625"/>
    <n v="320.58749999999998"/>
    <n v="320.58749999999998"/>
  </r>
  <r>
    <x v="7"/>
    <x v="200"/>
    <x v="248"/>
    <n v="1"/>
    <n v="180"/>
    <n v="180"/>
    <n v="180"/>
    <n v="0"/>
    <x v="0"/>
    <n v="106.8625"/>
    <s v="Prijs wijkt af"/>
    <m/>
    <s v="Artikelprijs"/>
    <n v="106.8625"/>
    <n v="106.8625"/>
    <n v="106.8625"/>
  </r>
  <r>
    <x v="7"/>
    <x v="228"/>
    <x v="280"/>
    <n v="4"/>
    <n v="43.16"/>
    <n v="172.64"/>
    <n v="172.64"/>
    <n v="0"/>
    <x v="1"/>
    <s v=""/>
    <s v=""/>
    <m/>
    <m/>
    <n v="43.16"/>
    <n v="172.64"/>
    <n v="172.64"/>
  </r>
  <r>
    <x v="7"/>
    <x v="179"/>
    <x v="221"/>
    <n v="4"/>
    <n v="48.93"/>
    <n v="195.72"/>
    <n v="195.72"/>
    <n v="0"/>
    <x v="1"/>
    <s v=""/>
    <s v=""/>
    <m/>
    <m/>
    <n v="48.93"/>
    <n v="195.72"/>
    <n v="195.72"/>
  </r>
  <r>
    <x v="7"/>
    <x v="203"/>
    <x v="251"/>
    <n v="1"/>
    <n v="429.38"/>
    <n v="429.38"/>
    <n v="429.38"/>
    <n v="0"/>
    <x v="0"/>
    <n v="298.7"/>
    <s v="Prijs wijkt af"/>
    <m/>
    <s v="Artikelprijs"/>
    <n v="298.7"/>
    <n v="298.7"/>
    <n v="298.7"/>
  </r>
  <r>
    <x v="7"/>
    <x v="208"/>
    <x v="256"/>
    <n v="1"/>
    <n v="604.04999999999995"/>
    <n v="604.04999999999995"/>
    <n v="604.04999999999995"/>
    <n v="0"/>
    <x v="0"/>
    <n v="386.25"/>
    <s v="Prijs wijkt af"/>
    <m/>
    <s v="Artikelprijs"/>
    <n v="386.25"/>
    <n v="386.25"/>
    <n v="386.25"/>
  </r>
  <r>
    <x v="7"/>
    <x v="200"/>
    <x v="269"/>
    <n v="1"/>
    <n v="180"/>
    <n v="180"/>
    <n v="180"/>
    <n v="0"/>
    <x v="0"/>
    <n v="106.8625"/>
    <s v="Prijs wijkt af"/>
    <m/>
    <s v="Artikelprijs"/>
    <n v="106.8625"/>
    <n v="106.8625"/>
    <n v="106.8625"/>
  </r>
  <r>
    <x v="7"/>
    <x v="204"/>
    <x v="252"/>
    <n v="1"/>
    <n v="547.83000000000004"/>
    <n v="547.83000000000004"/>
    <n v="547.83000000000004"/>
    <n v="0"/>
    <x v="0"/>
    <n v="417.15"/>
    <s v="Prijs wijkt af"/>
    <m/>
    <s v="Artikelprijs"/>
    <n v="417.15"/>
    <n v="417.15"/>
    <n v="417.15"/>
  </r>
  <r>
    <x v="7"/>
    <x v="203"/>
    <x v="251"/>
    <n v="1"/>
    <n v="429.38"/>
    <n v="429.38"/>
    <n v="429.38"/>
    <n v="0"/>
    <x v="0"/>
    <n v="298.7"/>
    <s v="Prijs wijkt af"/>
    <m/>
    <s v="Artikelprijs"/>
    <n v="298.7"/>
    <n v="298.7"/>
    <n v="298.7"/>
  </r>
  <r>
    <x v="7"/>
    <x v="200"/>
    <x v="248"/>
    <n v="1"/>
    <n v="180"/>
    <n v="180"/>
    <n v="180"/>
    <n v="0"/>
    <x v="0"/>
    <n v="106.8625"/>
    <s v="Prijs wijkt af"/>
    <m/>
    <s v="Artikelprijs"/>
    <n v="106.8625"/>
    <n v="106.8625"/>
    <n v="106.8625"/>
  </r>
  <r>
    <x v="7"/>
    <x v="200"/>
    <x v="248"/>
    <n v="1"/>
    <n v="180"/>
    <n v="180"/>
    <n v="180"/>
    <n v="0"/>
    <x v="0"/>
    <n v="106.8625"/>
    <s v="Prijs wijkt af"/>
    <m/>
    <s v="Artikelprijs"/>
    <n v="106.8625"/>
    <n v="106.8625"/>
    <n v="106.8625"/>
  </r>
  <r>
    <x v="7"/>
    <x v="209"/>
    <x v="257"/>
    <n v="1"/>
    <n v="794.6"/>
    <n v="794.6"/>
    <n v="794.6"/>
    <n v="0"/>
    <x v="0"/>
    <n v="576.79999999999995"/>
    <s v="Prijs wijkt af"/>
    <m/>
    <s v="Artikelprijs"/>
    <n v="576.79999999999995"/>
    <n v="576.79999999999995"/>
    <n v="576.79999999999995"/>
  </r>
  <r>
    <x v="7"/>
    <x v="203"/>
    <x v="251"/>
    <n v="1"/>
    <n v="429.38"/>
    <n v="429.38"/>
    <n v="429.38"/>
    <n v="0"/>
    <x v="0"/>
    <n v="298.7"/>
    <s v="Prijs wijkt af"/>
    <m/>
    <s v="Artikelprijs"/>
    <n v="298.7"/>
    <n v="298.7"/>
    <n v="298.7"/>
  </r>
  <r>
    <x v="7"/>
    <x v="232"/>
    <x v="284"/>
    <n v="1"/>
    <n v="448.05"/>
    <n v="448.05"/>
    <n v="448.05"/>
    <n v="0"/>
    <x v="3"/>
    <n v="435"/>
    <s v="Prijs wijkt af"/>
    <m/>
    <s v="Artikelprijs"/>
    <n v="435"/>
    <n v="435"/>
    <n v="435"/>
  </r>
  <r>
    <x v="7"/>
    <x v="235"/>
    <x v="287"/>
    <n v="1"/>
    <n v="638.6"/>
    <n v="638.6"/>
    <n v="638.6"/>
    <n v="0"/>
    <x v="3"/>
    <n v="620"/>
    <s v="Prijs wijkt af"/>
    <m/>
    <s v="Artikelprijs"/>
    <n v="620"/>
    <n v="620"/>
    <n v="620"/>
  </r>
  <r>
    <x v="7"/>
    <x v="233"/>
    <x v="296"/>
    <n v="1"/>
    <n v="66.95"/>
    <n v="66.95"/>
    <n v="66.95"/>
    <n v="0"/>
    <x v="1"/>
    <s v=""/>
    <s v=""/>
    <m/>
    <m/>
    <n v="66.95"/>
    <n v="66.95"/>
    <n v="66.95"/>
  </r>
  <r>
    <x v="7"/>
    <x v="245"/>
    <x v="282"/>
    <n v="1"/>
    <n v="87.55"/>
    <n v="87.55"/>
    <n v="87.55"/>
    <n v="0"/>
    <x v="1"/>
    <s v=""/>
    <s v=""/>
    <m/>
    <m/>
    <n v="87.55"/>
    <n v="87.55"/>
    <n v="87.55"/>
  </r>
  <r>
    <x v="7"/>
    <x v="208"/>
    <x v="256"/>
    <n v="1"/>
    <n v="604.04999999999995"/>
    <n v="604.04999999999995"/>
    <n v="604.04999999999995"/>
    <n v="0"/>
    <x v="0"/>
    <n v="386.25"/>
    <s v="Prijs wijkt af"/>
    <m/>
    <s v="Artikelprijs"/>
    <n v="386.25"/>
    <n v="386.25"/>
    <n v="386.25"/>
  </r>
  <r>
    <x v="7"/>
    <x v="207"/>
    <x v="255"/>
    <n v="1"/>
    <n v="673.79"/>
    <n v="673.79"/>
    <n v="673.79"/>
    <n v="0"/>
    <x v="0"/>
    <n v="499.55"/>
    <s v="Prijs wijkt af"/>
    <m/>
    <s v="Artikelprijs"/>
    <n v="499.55"/>
    <n v="499.55"/>
    <n v="499.55"/>
  </r>
  <r>
    <x v="7"/>
    <x v="210"/>
    <x v="258"/>
    <n v="1"/>
    <n v="748.75"/>
    <n v="748.75"/>
    <n v="748.75"/>
    <n v="0"/>
    <x v="0"/>
    <n v="458.35"/>
    <s v="Prijs wijkt af"/>
    <m/>
    <s v="Artikelprijs"/>
    <n v="458.35"/>
    <n v="458.35"/>
    <n v="458.35"/>
  </r>
  <r>
    <x v="7"/>
    <x v="200"/>
    <x v="248"/>
    <n v="1"/>
    <n v="180"/>
    <n v="180"/>
    <n v="180"/>
    <n v="0"/>
    <x v="0"/>
    <n v="106.8625"/>
    <s v="Prijs wijkt af"/>
    <m/>
    <s v="Artikelprijs"/>
    <n v="106.8625"/>
    <n v="106.8625"/>
    <n v="106.8625"/>
  </r>
  <r>
    <x v="7"/>
    <x v="201"/>
    <x v="249"/>
    <n v="1"/>
    <n v="361.25"/>
    <n v="361.25"/>
    <n v="361.25"/>
    <n v="0"/>
    <x v="0"/>
    <n v="252.35"/>
    <s v="Prijs wijkt af"/>
    <m/>
    <s v="Artikelprijs"/>
    <n v="252.35"/>
    <n v="252.35"/>
    <n v="252.35"/>
  </r>
  <r>
    <x v="7"/>
    <x v="200"/>
    <x v="248"/>
    <n v="1"/>
    <n v="180"/>
    <n v="180"/>
    <n v="180"/>
    <n v="0"/>
    <x v="0"/>
    <n v="106.8625"/>
    <s v="Prijs wijkt af"/>
    <m/>
    <s v="Artikelprijs"/>
    <n v="106.8625"/>
    <n v="106.8625"/>
    <n v="106.8625"/>
  </r>
  <r>
    <x v="7"/>
    <x v="200"/>
    <x v="248"/>
    <n v="1"/>
    <n v="180"/>
    <n v="180"/>
    <n v="180"/>
    <n v="0"/>
    <x v="0"/>
    <n v="106.8625"/>
    <s v="Prijs wijkt af"/>
    <m/>
    <s v="Artikelprijs"/>
    <n v="106.8625"/>
    <n v="106.8625"/>
    <n v="106.8625"/>
  </r>
  <r>
    <x v="7"/>
    <x v="201"/>
    <x v="249"/>
    <n v="1"/>
    <n v="361.25"/>
    <n v="361.25"/>
    <n v="361.25"/>
    <n v="0"/>
    <x v="0"/>
    <n v="252.35"/>
    <s v="Prijs wijkt af"/>
    <m/>
    <s v="Artikelprijs"/>
    <n v="252.35"/>
    <n v="252.35"/>
    <n v="252.35"/>
  </r>
  <r>
    <x v="7"/>
    <x v="203"/>
    <x v="251"/>
    <n v="1"/>
    <n v="429.38"/>
    <n v="429.38"/>
    <n v="429.38"/>
    <n v="0"/>
    <x v="0"/>
    <n v="298.7"/>
    <s v="Prijs wijkt af"/>
    <m/>
    <s v="Artikelprijs"/>
    <n v="298.7"/>
    <n v="298.7"/>
    <n v="298.7"/>
  </r>
  <r>
    <x v="7"/>
    <x v="200"/>
    <x v="248"/>
    <n v="1"/>
    <n v="180"/>
    <n v="180"/>
    <n v="180"/>
    <n v="0"/>
    <x v="0"/>
    <n v="106.8625"/>
    <s v="Prijs wijkt af"/>
    <m/>
    <s v="Artikelprijs"/>
    <n v="106.8625"/>
    <n v="106.8625"/>
    <n v="106.8625"/>
  </r>
  <r>
    <x v="7"/>
    <x v="201"/>
    <x v="249"/>
    <n v="1"/>
    <n v="361.25"/>
    <n v="361.25"/>
    <n v="361.25"/>
    <n v="0"/>
    <x v="0"/>
    <n v="252.35"/>
    <s v="Prijs wijkt af"/>
    <m/>
    <s v="Artikelprijs"/>
    <n v="252.35"/>
    <n v="252.35"/>
    <n v="252.35"/>
  </r>
  <r>
    <x v="7"/>
    <x v="235"/>
    <x v="287"/>
    <n v="1"/>
    <n v="638.6"/>
    <n v="638.6"/>
    <n v="638.6"/>
    <n v="0"/>
    <x v="3"/>
    <n v="620"/>
    <s v="Prijs wijkt af"/>
    <m/>
    <s v="Artikelprijs"/>
    <n v="620"/>
    <n v="620"/>
    <n v="620"/>
  </r>
  <r>
    <x v="7"/>
    <x v="233"/>
    <x v="296"/>
    <n v="1"/>
    <n v="66.95"/>
    <n v="66.95"/>
    <n v="66.95"/>
    <n v="0"/>
    <x v="1"/>
    <s v=""/>
    <s v=""/>
    <m/>
    <m/>
    <n v="66.95"/>
    <n v="66.95"/>
    <n v="66.95"/>
  </r>
  <r>
    <x v="7"/>
    <x v="200"/>
    <x v="248"/>
    <n v="1"/>
    <n v="180"/>
    <n v="180"/>
    <n v="180"/>
    <n v="0"/>
    <x v="0"/>
    <n v="106.8625"/>
    <s v="Prijs wijkt af"/>
    <m/>
    <s v="Artikelprijs"/>
    <n v="106.8625"/>
    <n v="106.8625"/>
    <n v="106.8625"/>
  </r>
  <r>
    <x v="7"/>
    <x v="202"/>
    <x v="250"/>
    <n v="1"/>
    <n v="438.5"/>
    <n v="438.5"/>
    <n v="438.5"/>
    <n v="0"/>
    <x v="0"/>
    <n v="329.6"/>
    <s v="Prijs wijkt af"/>
    <m/>
    <s v="Artikelprijs"/>
    <n v="329.6"/>
    <n v="329.6"/>
    <n v="329.6"/>
  </r>
  <r>
    <x v="7"/>
    <x v="201"/>
    <x v="249"/>
    <n v="1"/>
    <n v="361.25"/>
    <n v="361.25"/>
    <n v="361.25"/>
    <n v="0"/>
    <x v="0"/>
    <n v="252.35"/>
    <s v="Prijs wijkt af"/>
    <m/>
    <s v="Artikelprijs"/>
    <n v="252.35"/>
    <n v="252.35"/>
    <n v="252.35"/>
  </r>
  <r>
    <x v="7"/>
    <x v="204"/>
    <x v="252"/>
    <n v="1"/>
    <n v="547.83000000000004"/>
    <n v="547.83000000000004"/>
    <n v="547.83000000000004"/>
    <n v="0"/>
    <x v="0"/>
    <n v="417.15"/>
    <s v="Prijs wijkt af"/>
    <m/>
    <s v="Artikelprijs"/>
    <n v="417.15"/>
    <n v="417.15"/>
    <n v="417.15"/>
  </r>
  <r>
    <x v="7"/>
    <x v="210"/>
    <x v="258"/>
    <n v="1"/>
    <n v="748.75"/>
    <n v="748.75"/>
    <n v="748.75"/>
    <n v="0"/>
    <x v="0"/>
    <n v="458.35"/>
    <s v="Prijs wijkt af"/>
    <m/>
    <s v="Artikelprijs"/>
    <n v="458.35"/>
    <n v="458.35"/>
    <n v="458.35"/>
  </r>
  <r>
    <x v="7"/>
    <x v="200"/>
    <x v="248"/>
    <n v="1"/>
    <n v="180"/>
    <n v="180"/>
    <n v="180"/>
    <n v="0"/>
    <x v="0"/>
    <n v="106.8625"/>
    <s v="Prijs wijkt af"/>
    <m/>
    <s v="Artikelprijs"/>
    <n v="106.8625"/>
    <n v="106.8625"/>
    <n v="106.8625"/>
  </r>
  <r>
    <x v="7"/>
    <x v="200"/>
    <x v="248"/>
    <n v="1"/>
    <n v="180"/>
    <n v="180"/>
    <n v="180"/>
    <n v="0"/>
    <x v="0"/>
    <n v="106.8625"/>
    <s v="Prijs wijkt af"/>
    <m/>
    <s v="Artikelprijs"/>
    <n v="106.8625"/>
    <n v="106.8625"/>
    <n v="106.8625"/>
  </r>
  <r>
    <x v="7"/>
    <x v="210"/>
    <x v="258"/>
    <n v="1"/>
    <n v="748.75"/>
    <n v="748.75"/>
    <n v="748.75"/>
    <n v="0"/>
    <x v="0"/>
    <n v="458.35"/>
    <s v="Prijs wijkt af"/>
    <m/>
    <s v="Artikelprijs"/>
    <n v="458.35"/>
    <n v="458.35"/>
    <n v="458.35"/>
  </r>
  <r>
    <x v="7"/>
    <x v="200"/>
    <x v="248"/>
    <n v="1"/>
    <n v="180"/>
    <n v="180"/>
    <n v="180"/>
    <n v="0"/>
    <x v="0"/>
    <n v="106.8625"/>
    <s v="Prijs wijkt af"/>
    <m/>
    <s v="Artikelprijs"/>
    <n v="106.8625"/>
    <n v="106.8625"/>
    <n v="106.8625"/>
  </r>
  <r>
    <x v="7"/>
    <x v="200"/>
    <x v="248"/>
    <n v="1"/>
    <n v="180"/>
    <n v="180"/>
    <n v="180"/>
    <n v="0"/>
    <x v="0"/>
    <n v="106.8625"/>
    <s v="Prijs wijkt af"/>
    <m/>
    <s v="Artikelprijs"/>
    <n v="106.8625"/>
    <n v="106.8625"/>
    <n v="106.8625"/>
  </r>
  <r>
    <x v="7"/>
    <x v="211"/>
    <x v="259"/>
    <n v="1"/>
    <n v="949.6"/>
    <n v="949.6"/>
    <n v="949.6"/>
    <n v="0"/>
    <x v="0"/>
    <n v="659.2"/>
    <s v="Prijs wijkt af"/>
    <m/>
    <s v="Artikelprijs"/>
    <n v="659.2"/>
    <n v="659.2"/>
    <n v="659.2"/>
  </r>
  <r>
    <x v="7"/>
    <x v="210"/>
    <x v="258"/>
    <n v="1"/>
    <n v="748.75"/>
    <n v="748.75"/>
    <n v="748.75"/>
    <n v="0"/>
    <x v="0"/>
    <n v="458.35"/>
    <s v="Prijs wijkt af"/>
    <m/>
    <s v="Artikelprijs"/>
    <n v="458.35"/>
    <n v="458.35"/>
    <n v="458.35"/>
  </r>
  <r>
    <x v="7"/>
    <x v="200"/>
    <x v="248"/>
    <n v="1"/>
    <n v="180"/>
    <n v="180"/>
    <n v="180"/>
    <n v="0"/>
    <x v="0"/>
    <n v="106.8625"/>
    <s v="Prijs wijkt af"/>
    <m/>
    <s v="Artikelprijs"/>
    <n v="106.8625"/>
    <n v="106.8625"/>
    <n v="106.8625"/>
  </r>
  <r>
    <x v="7"/>
    <x v="200"/>
    <x v="248"/>
    <n v="3"/>
    <n v="-180"/>
    <n v="-540"/>
    <n v="-540"/>
    <n v="0"/>
    <x v="0"/>
    <n v="106.8625"/>
    <s v="Prijs wijkt af"/>
    <m/>
    <s v="Artikelprijs"/>
    <n v="106.8625"/>
    <n v="320.58749999999998"/>
    <n v="320.58749999999998"/>
  </r>
  <r>
    <x v="7"/>
    <x v="200"/>
    <x v="248"/>
    <n v="1"/>
    <n v="180"/>
    <n v="180"/>
    <n v="180"/>
    <n v="0"/>
    <x v="0"/>
    <n v="106.8625"/>
    <s v="Prijs wijkt af"/>
    <m/>
    <s v="Artikelprijs"/>
    <n v="106.8625"/>
    <n v="106.8625"/>
    <n v="106.8625"/>
  </r>
  <r>
    <x v="7"/>
    <x v="33"/>
    <x v="36"/>
    <n v="3"/>
    <n v="32.96"/>
    <n v="98.88"/>
    <n v="98.88"/>
    <n v="0"/>
    <x v="1"/>
    <s v=""/>
    <s v=""/>
    <m/>
    <m/>
    <n v="32.96"/>
    <n v="98.88"/>
    <n v="98.88"/>
  </r>
  <r>
    <x v="7"/>
    <x v="203"/>
    <x v="251"/>
    <n v="1"/>
    <n v="429.38"/>
    <n v="429.38"/>
    <n v="429.38"/>
    <n v="0"/>
    <x v="0"/>
    <n v="298.7"/>
    <s v="Prijs wijkt af"/>
    <m/>
    <s v="Artikelprijs"/>
    <n v="298.7"/>
    <n v="298.7"/>
    <n v="298.7"/>
  </r>
  <r>
    <x v="7"/>
    <x v="200"/>
    <x v="248"/>
    <n v="2"/>
    <n v="180"/>
    <n v="360"/>
    <n v="360"/>
    <n v="0"/>
    <x v="0"/>
    <n v="106.8625"/>
    <s v="Prijs wijkt af"/>
    <m/>
    <s v="Artikelprijs"/>
    <n v="106.8625"/>
    <n v="213.72499999999999"/>
    <n v="213.72499999999999"/>
  </r>
  <r>
    <x v="7"/>
    <x v="200"/>
    <x v="248"/>
    <n v="1"/>
    <n v="180"/>
    <n v="180"/>
    <n v="180"/>
    <n v="0"/>
    <x v="0"/>
    <n v="106.8625"/>
    <s v="Prijs wijkt af"/>
    <m/>
    <s v="Artikelprijs"/>
    <n v="106.8625"/>
    <n v="106.8625"/>
    <n v="106.8625"/>
  </r>
  <r>
    <x v="7"/>
    <x v="212"/>
    <x v="260"/>
    <n v="1"/>
    <n v="1229.2"/>
    <n v="1229.2"/>
    <n v="1229.2"/>
    <n v="0"/>
    <x v="0"/>
    <n v="700"/>
    <s v="Prijs wijkt af"/>
    <m/>
    <s v="Artikelprijs"/>
    <n v="700"/>
    <n v="700"/>
    <n v="700"/>
  </r>
  <r>
    <x v="7"/>
    <x v="200"/>
    <x v="248"/>
    <n v="1"/>
    <n v="180"/>
    <n v="180"/>
    <n v="180"/>
    <n v="0"/>
    <x v="0"/>
    <n v="106.8625"/>
    <s v="Prijs wijkt af"/>
    <m/>
    <s v="Artikelprijs"/>
    <n v="106.8625"/>
    <n v="106.8625"/>
    <n v="106.8625"/>
  </r>
  <r>
    <x v="7"/>
    <x v="211"/>
    <x v="259"/>
    <n v="1"/>
    <n v="949.6"/>
    <n v="949.6"/>
    <n v="949.6"/>
    <n v="0"/>
    <x v="0"/>
    <n v="659.2"/>
    <s v="Prijs wijkt af"/>
    <m/>
    <s v="Artikelprijs"/>
    <n v="659.2"/>
    <n v="659.2"/>
    <n v="659.2"/>
  </r>
  <r>
    <x v="7"/>
    <x v="211"/>
    <x v="259"/>
    <n v="1"/>
    <n v="949.6"/>
    <n v="949.6"/>
    <n v="949.6"/>
    <n v="0"/>
    <x v="0"/>
    <n v="659.2"/>
    <s v="Prijs wijkt af"/>
    <m/>
    <s v="Artikelprijs"/>
    <n v="659.2"/>
    <n v="659.2"/>
    <n v="659.2"/>
  </r>
  <r>
    <x v="7"/>
    <x v="202"/>
    <x v="250"/>
    <n v="1"/>
    <n v="438.5"/>
    <n v="438.5"/>
    <n v="438.5"/>
    <n v="0"/>
    <x v="0"/>
    <n v="329.6"/>
    <s v="Prijs wijkt af"/>
    <m/>
    <s v="Artikelprijs"/>
    <n v="329.6"/>
    <n v="329.6"/>
    <n v="329.6"/>
  </r>
  <r>
    <x v="7"/>
    <x v="200"/>
    <x v="248"/>
    <n v="1"/>
    <n v="180"/>
    <n v="180"/>
    <n v="180"/>
    <n v="0"/>
    <x v="0"/>
    <n v="106.8625"/>
    <s v="Prijs wijkt af"/>
    <m/>
    <s v="Artikelprijs"/>
    <n v="106.8625"/>
    <n v="106.8625"/>
    <n v="106.8625"/>
  </r>
  <r>
    <x v="7"/>
    <x v="200"/>
    <x v="248"/>
    <n v="1"/>
    <n v="180"/>
    <n v="180"/>
    <n v="180"/>
    <n v="0"/>
    <x v="0"/>
    <n v="106.8625"/>
    <s v="Prijs wijkt af"/>
    <m/>
    <s v="Artikelprijs"/>
    <n v="106.8625"/>
    <n v="106.8625"/>
    <n v="106.8625"/>
  </r>
  <r>
    <x v="7"/>
    <x v="200"/>
    <x v="248"/>
    <n v="1"/>
    <n v="180"/>
    <n v="180"/>
    <n v="180"/>
    <n v="0"/>
    <x v="0"/>
    <n v="106.8625"/>
    <s v="Prijs wijkt af"/>
    <m/>
    <s v="Artikelprijs"/>
    <n v="106.8625"/>
    <n v="106.8625"/>
    <n v="106.8625"/>
  </r>
  <r>
    <x v="7"/>
    <x v="200"/>
    <x v="248"/>
    <n v="1"/>
    <n v="180"/>
    <n v="180"/>
    <n v="180"/>
    <n v="0"/>
    <x v="0"/>
    <n v="106.8625"/>
    <s v="Prijs wijkt af"/>
    <m/>
    <s v="Artikelprijs"/>
    <n v="106.8625"/>
    <n v="106.8625"/>
    <n v="106.8625"/>
  </r>
  <r>
    <x v="7"/>
    <x v="200"/>
    <x v="248"/>
    <n v="1"/>
    <n v="180"/>
    <n v="180"/>
    <n v="180"/>
    <n v="0"/>
    <x v="0"/>
    <n v="106.8625"/>
    <s v="Prijs wijkt af"/>
    <m/>
    <s v="Artikelprijs"/>
    <n v="106.8625"/>
    <n v="106.8625"/>
    <n v="106.8625"/>
  </r>
  <r>
    <x v="7"/>
    <x v="200"/>
    <x v="248"/>
    <n v="2"/>
    <n v="180"/>
    <n v="360"/>
    <n v="360"/>
    <n v="0"/>
    <x v="0"/>
    <n v="106.8625"/>
    <s v="Prijs wijkt af"/>
    <m/>
    <s v="Artikelprijs"/>
    <n v="106.8625"/>
    <n v="213.72499999999999"/>
    <n v="213.72499999999999"/>
  </r>
  <r>
    <x v="7"/>
    <x v="200"/>
    <x v="248"/>
    <n v="4"/>
    <n v="180"/>
    <n v="720"/>
    <n v="720"/>
    <n v="0"/>
    <x v="0"/>
    <n v="106.8625"/>
    <s v="Prijs wijkt af"/>
    <m/>
    <s v="Artikelprijs"/>
    <n v="106.8625"/>
    <n v="427.45"/>
    <n v="427.45"/>
  </r>
  <r>
    <x v="7"/>
    <x v="210"/>
    <x v="258"/>
    <n v="1"/>
    <n v="748.75"/>
    <n v="748.75"/>
    <n v="748.75"/>
    <n v="0"/>
    <x v="0"/>
    <n v="458.35"/>
    <s v="Prijs wijkt af"/>
    <m/>
    <s v="Artikelprijs"/>
    <n v="458.35"/>
    <n v="458.35"/>
    <n v="458.35"/>
  </r>
  <r>
    <x v="7"/>
    <x v="203"/>
    <x v="251"/>
    <n v="1"/>
    <n v="429.38"/>
    <n v="429.38"/>
    <n v="429.38"/>
    <n v="0"/>
    <x v="0"/>
    <n v="298.7"/>
    <s v="Prijs wijkt af"/>
    <m/>
    <s v="Artikelprijs"/>
    <n v="298.7"/>
    <n v="298.7"/>
    <n v="298.7"/>
  </r>
  <r>
    <x v="7"/>
    <x v="200"/>
    <x v="248"/>
    <n v="1"/>
    <n v="180"/>
    <n v="180"/>
    <n v="180"/>
    <n v="0"/>
    <x v="0"/>
    <n v="106.8625"/>
    <s v="Prijs wijkt af"/>
    <m/>
    <s v="Artikelprijs"/>
    <n v="106.8625"/>
    <n v="106.8625"/>
    <n v="106.8625"/>
  </r>
  <r>
    <x v="7"/>
    <x v="203"/>
    <x v="251"/>
    <n v="1"/>
    <n v="429.38"/>
    <n v="429.38"/>
    <n v="429.38"/>
    <n v="0"/>
    <x v="0"/>
    <n v="298.7"/>
    <s v="Prijs wijkt af"/>
    <m/>
    <s v="Artikelprijs"/>
    <n v="298.7"/>
    <n v="298.7"/>
    <n v="298.7"/>
  </r>
  <r>
    <x v="7"/>
    <x v="200"/>
    <x v="248"/>
    <n v="1"/>
    <n v="180"/>
    <n v="180"/>
    <n v="180"/>
    <n v="0"/>
    <x v="0"/>
    <n v="106.8625"/>
    <s v="Prijs wijkt af"/>
    <m/>
    <s v="Artikelprijs"/>
    <n v="106.8625"/>
    <n v="106.8625"/>
    <n v="106.8625"/>
  </r>
  <r>
    <x v="7"/>
    <x v="203"/>
    <x v="251"/>
    <n v="2"/>
    <n v="429.38"/>
    <n v="858.76"/>
    <n v="858.76"/>
    <n v="0"/>
    <x v="0"/>
    <n v="298.7"/>
    <s v="Prijs wijkt af"/>
    <m/>
    <s v="Artikelprijs"/>
    <n v="298.7"/>
    <n v="597.4"/>
    <n v="597.4"/>
  </r>
  <r>
    <x v="7"/>
    <x v="200"/>
    <x v="248"/>
    <n v="1"/>
    <n v="180"/>
    <n v="180"/>
    <n v="180"/>
    <n v="0"/>
    <x v="0"/>
    <n v="106.8625"/>
    <s v="Prijs wijkt af"/>
    <m/>
    <s v="Artikelprijs"/>
    <n v="106.8625"/>
    <n v="106.8625"/>
    <n v="106.8625"/>
  </r>
  <r>
    <x v="7"/>
    <x v="246"/>
    <x v="297"/>
    <n v="2"/>
    <n v="355.35"/>
    <n v="710.7"/>
    <n v="710.7"/>
    <n v="0"/>
    <x v="3"/>
    <n v="345"/>
    <s v="Prijs wijkt af"/>
    <m/>
    <s v="Artikelprijs"/>
    <n v="345"/>
    <n v="690"/>
    <n v="690"/>
  </r>
  <r>
    <x v="7"/>
    <x v="235"/>
    <x v="287"/>
    <n v="1"/>
    <n v="638.6"/>
    <n v="638.6"/>
    <n v="638.6"/>
    <n v="0"/>
    <x v="3"/>
    <n v="620"/>
    <s v="Prijs wijkt af"/>
    <m/>
    <s v="Artikelprijs"/>
    <n v="620"/>
    <n v="620"/>
    <n v="620"/>
  </r>
  <r>
    <x v="7"/>
    <x v="245"/>
    <x v="282"/>
    <n v="1"/>
    <n v="87.55"/>
    <n v="87.55"/>
    <n v="87.55"/>
    <n v="0"/>
    <x v="1"/>
    <s v=""/>
    <s v=""/>
    <m/>
    <m/>
    <n v="87.55"/>
    <n v="87.55"/>
    <n v="87.55"/>
  </r>
  <r>
    <x v="7"/>
    <x v="200"/>
    <x v="248"/>
    <n v="1"/>
    <n v="180"/>
    <n v="180"/>
    <n v="180"/>
    <n v="0"/>
    <x v="0"/>
    <n v="106.8625"/>
    <s v="Prijs wijkt af"/>
    <m/>
    <s v="Artikelprijs"/>
    <n v="106.8625"/>
    <n v="106.8625"/>
    <n v="106.8625"/>
  </r>
  <r>
    <x v="7"/>
    <x v="202"/>
    <x v="250"/>
    <n v="1"/>
    <n v="438.5"/>
    <n v="438.5"/>
    <n v="438.5"/>
    <n v="0"/>
    <x v="0"/>
    <n v="329.6"/>
    <s v="Prijs wijkt af"/>
    <m/>
    <s v="Artikelprijs"/>
    <n v="329.6"/>
    <n v="329.6"/>
    <n v="329.6"/>
  </r>
  <r>
    <x v="7"/>
    <x v="200"/>
    <x v="248"/>
    <n v="1"/>
    <n v="180"/>
    <n v="180"/>
    <n v="180"/>
    <n v="0"/>
    <x v="0"/>
    <n v="106.8625"/>
    <s v="Prijs wijkt af"/>
    <m/>
    <s v="Artikelprijs"/>
    <n v="106.8625"/>
    <n v="106.8625"/>
    <n v="106.8625"/>
  </r>
  <r>
    <x v="7"/>
    <x v="208"/>
    <x v="256"/>
    <n v="1"/>
    <n v="604.04999999999995"/>
    <n v="604.04999999999995"/>
    <n v="604.04999999999995"/>
    <n v="0"/>
    <x v="0"/>
    <n v="386.25"/>
    <s v="Prijs wijkt af"/>
    <m/>
    <s v="Artikelprijs"/>
    <n v="386.25"/>
    <n v="386.25"/>
    <n v="386.25"/>
  </r>
  <r>
    <x v="7"/>
    <x v="36"/>
    <x v="39"/>
    <n v="5"/>
    <n v="39.65"/>
    <n v="198.25"/>
    <n v="198.25"/>
    <n v="0"/>
    <x v="1"/>
    <s v=""/>
    <s v=""/>
    <m/>
    <m/>
    <n v="39.65"/>
    <n v="198.25"/>
    <n v="198.25"/>
  </r>
  <r>
    <x v="7"/>
    <x v="28"/>
    <x v="31"/>
    <n v="1"/>
    <n v="29.35"/>
    <n v="29.35"/>
    <n v="29.35"/>
    <n v="0"/>
    <x v="1"/>
    <s v=""/>
    <s v=""/>
    <m/>
    <m/>
    <n v="29.35"/>
    <n v="29.35"/>
    <n v="29.35"/>
  </r>
  <r>
    <x v="7"/>
    <x v="204"/>
    <x v="252"/>
    <n v="1"/>
    <n v="547.83000000000004"/>
    <n v="547.83000000000004"/>
    <n v="547.83000000000004"/>
    <n v="0"/>
    <x v="0"/>
    <n v="417.15"/>
    <s v="Prijs wijkt af"/>
    <m/>
    <s v="Artikelprijs"/>
    <n v="417.15"/>
    <n v="417.15"/>
    <n v="417.15"/>
  </r>
  <r>
    <x v="7"/>
    <x v="206"/>
    <x v="254"/>
    <n v="1"/>
    <n v="514.14"/>
    <n v="514.14"/>
    <n v="514.14"/>
    <n v="0"/>
    <x v="0"/>
    <n v="339.9"/>
    <s v="Prijs wijkt af"/>
    <m/>
    <s v="Artikelprijs"/>
    <n v="339.9"/>
    <n v="339.9"/>
    <n v="339.9"/>
  </r>
  <r>
    <x v="7"/>
    <x v="202"/>
    <x v="250"/>
    <n v="1"/>
    <n v="438.5"/>
    <n v="438.5"/>
    <n v="438.5"/>
    <n v="0"/>
    <x v="0"/>
    <n v="329.6"/>
    <s v="Prijs wijkt af"/>
    <m/>
    <s v="Artikelprijs"/>
    <n v="329.6"/>
    <n v="329.6"/>
    <n v="329.6"/>
  </r>
  <r>
    <x v="7"/>
    <x v="200"/>
    <x v="248"/>
    <n v="1"/>
    <n v="180"/>
    <n v="180"/>
    <n v="180"/>
    <n v="0"/>
    <x v="0"/>
    <n v="106.8625"/>
    <s v="Prijs wijkt af"/>
    <m/>
    <s v="Artikelprijs"/>
    <n v="106.8625"/>
    <n v="106.8625"/>
    <n v="106.8625"/>
  </r>
  <r>
    <x v="7"/>
    <x v="28"/>
    <x v="31"/>
    <n v="1"/>
    <n v="29.35"/>
    <n v="29.35"/>
    <n v="29.35"/>
    <n v="0"/>
    <x v="1"/>
    <s v=""/>
    <s v=""/>
    <m/>
    <m/>
    <n v="29.35"/>
    <n v="29.35"/>
    <n v="29.35"/>
  </r>
  <r>
    <x v="7"/>
    <x v="200"/>
    <x v="248"/>
    <n v="8"/>
    <n v="180"/>
    <n v="1440"/>
    <n v="1440"/>
    <n v="0"/>
    <x v="0"/>
    <n v="106.8625"/>
    <s v="Prijs wijkt af"/>
    <m/>
    <s v="Artikelprijs"/>
    <n v="106.8625"/>
    <n v="854.9"/>
    <n v="854.9"/>
  </r>
  <r>
    <x v="7"/>
    <x v="206"/>
    <x v="254"/>
    <n v="1"/>
    <n v="514.14"/>
    <n v="514.14"/>
    <n v="514.14"/>
    <n v="0"/>
    <x v="0"/>
    <n v="339.9"/>
    <s v="Prijs wijkt af"/>
    <m/>
    <s v="Artikelprijs"/>
    <n v="339.9"/>
    <n v="339.9"/>
    <n v="339.9"/>
  </r>
  <r>
    <x v="7"/>
    <x v="200"/>
    <x v="248"/>
    <n v="1"/>
    <n v="180"/>
    <n v="180"/>
    <n v="180"/>
    <n v="0"/>
    <x v="0"/>
    <n v="106.8625"/>
    <s v="Prijs wijkt af"/>
    <m/>
    <s v="Artikelprijs"/>
    <n v="106.8625"/>
    <n v="106.8625"/>
    <n v="106.8625"/>
  </r>
  <r>
    <x v="7"/>
    <x v="202"/>
    <x v="250"/>
    <n v="1"/>
    <n v="438.5"/>
    <n v="438.5"/>
    <n v="438.5"/>
    <n v="0"/>
    <x v="0"/>
    <n v="329.6"/>
    <s v="Prijs wijkt af"/>
    <m/>
    <s v="Artikelprijs"/>
    <n v="329.6"/>
    <n v="329.6"/>
    <n v="329.6"/>
  </r>
  <r>
    <x v="7"/>
    <x v="200"/>
    <x v="248"/>
    <n v="1"/>
    <n v="180"/>
    <n v="180"/>
    <n v="180"/>
    <n v="0"/>
    <x v="0"/>
    <n v="106.8625"/>
    <s v="Prijs wijkt af"/>
    <m/>
    <s v="Artikelprijs"/>
    <n v="106.8625"/>
    <n v="106.8625"/>
    <n v="106.8625"/>
  </r>
  <r>
    <x v="7"/>
    <x v="210"/>
    <x v="258"/>
    <n v="1"/>
    <n v="748.75"/>
    <n v="748.75"/>
    <n v="748.75"/>
    <n v="0"/>
    <x v="0"/>
    <n v="458.35"/>
    <s v="Prijs wijkt af"/>
    <m/>
    <s v="Artikelprijs"/>
    <n v="458.35"/>
    <n v="458.35"/>
    <n v="458.35"/>
  </r>
  <r>
    <x v="7"/>
    <x v="204"/>
    <x v="252"/>
    <n v="1"/>
    <n v="547.83000000000004"/>
    <n v="547.83000000000004"/>
    <n v="547.83000000000004"/>
    <n v="0"/>
    <x v="0"/>
    <n v="417.15"/>
    <s v="Prijs wijkt af"/>
    <m/>
    <s v="Artikelprijs"/>
    <n v="417.15"/>
    <n v="417.15"/>
    <n v="417.15"/>
  </r>
  <r>
    <x v="7"/>
    <x v="203"/>
    <x v="251"/>
    <n v="1"/>
    <n v="429.38"/>
    <n v="429.38"/>
    <n v="429.38"/>
    <n v="0"/>
    <x v="0"/>
    <n v="298.7"/>
    <s v="Prijs wijkt af"/>
    <m/>
    <s v="Artikelprijs"/>
    <n v="298.7"/>
    <n v="298.7"/>
    <n v="298.7"/>
  </r>
  <r>
    <x v="7"/>
    <x v="167"/>
    <x v="207"/>
    <n v="1"/>
    <n v="77.25"/>
    <n v="77.25"/>
    <n v="77.25"/>
    <n v="0"/>
    <x v="1"/>
    <s v=""/>
    <s v=""/>
    <m/>
    <m/>
    <n v="77.25"/>
    <n v="77.25"/>
    <n v="77.25"/>
  </r>
  <r>
    <x v="7"/>
    <x v="202"/>
    <x v="250"/>
    <n v="1"/>
    <n v="526.20000000000005"/>
    <n v="526.20000000000005"/>
    <n v="526.20000000000005"/>
    <n v="0"/>
    <x v="0"/>
    <n v="329.6"/>
    <s v="Prijs wijkt af"/>
    <m/>
    <s v="Artikelprijs"/>
    <n v="329.6"/>
    <n v="329.6"/>
    <n v="329.6"/>
  </r>
  <r>
    <x v="7"/>
    <x v="167"/>
    <x v="207"/>
    <n v="1"/>
    <n v="-77.25"/>
    <n v="-77.25"/>
    <n v="-77.25"/>
    <n v="0"/>
    <x v="1"/>
    <s v=""/>
    <s v=""/>
    <m/>
    <m/>
    <n v="-77.25"/>
    <n v="-77.25"/>
    <n v="-77.25"/>
  </r>
  <r>
    <x v="7"/>
    <x v="28"/>
    <x v="31"/>
    <n v="1"/>
    <n v="29.35"/>
    <n v="29.35"/>
    <n v="29.35"/>
    <n v="0"/>
    <x v="1"/>
    <s v=""/>
    <s v=""/>
    <m/>
    <m/>
    <n v="29.35"/>
    <n v="29.35"/>
    <n v="29.35"/>
  </r>
  <r>
    <x v="7"/>
    <x v="36"/>
    <x v="39"/>
    <n v="1"/>
    <n v="39.65"/>
    <n v="39.65"/>
    <n v="39.65"/>
    <n v="0"/>
    <x v="1"/>
    <s v=""/>
    <s v=""/>
    <m/>
    <m/>
    <n v="39.65"/>
    <n v="39.65"/>
    <n v="39.65"/>
  </r>
  <r>
    <x v="7"/>
    <x v="232"/>
    <x v="284"/>
    <n v="1"/>
    <n v="448.05"/>
    <n v="448.05"/>
    <n v="448.05"/>
    <n v="0"/>
    <x v="3"/>
    <n v="435"/>
    <s v="Prijs wijkt af"/>
    <m/>
    <s v="Artikelprijs"/>
    <n v="435"/>
    <n v="435"/>
    <n v="435"/>
  </r>
  <r>
    <x v="7"/>
    <x v="235"/>
    <x v="287"/>
    <n v="1"/>
    <n v="638.6"/>
    <n v="638.6"/>
    <n v="638.6"/>
    <n v="0"/>
    <x v="3"/>
    <n v="620"/>
    <s v="Prijs wijkt af"/>
    <m/>
    <s v="Artikelprijs"/>
    <n v="620"/>
    <n v="620"/>
    <n v="620"/>
  </r>
  <r>
    <x v="7"/>
    <x v="233"/>
    <x v="285"/>
    <n v="1"/>
    <n v="65"/>
    <n v="65"/>
    <n v="65"/>
    <n v="0"/>
    <x v="1"/>
    <s v=""/>
    <s v=""/>
    <m/>
    <m/>
    <n v="65"/>
    <n v="65"/>
    <n v="65"/>
  </r>
  <r>
    <x v="7"/>
    <x v="245"/>
    <x v="282"/>
    <n v="1"/>
    <n v="65"/>
    <n v="65"/>
    <n v="65"/>
    <n v="0"/>
    <x v="1"/>
    <s v=""/>
    <s v=""/>
    <m/>
    <m/>
    <n v="65"/>
    <n v="65"/>
    <n v="65"/>
  </r>
  <r>
    <x v="7"/>
    <x v="203"/>
    <x v="251"/>
    <n v="1"/>
    <n v="429.38"/>
    <n v="429.38"/>
    <n v="429.38"/>
    <n v="0"/>
    <x v="0"/>
    <n v="298.7"/>
    <s v="Prijs wijkt af"/>
    <m/>
    <s v="Artikelprijs"/>
    <n v="298.7"/>
    <n v="298.7"/>
    <n v="298.7"/>
  </r>
  <r>
    <x v="7"/>
    <x v="210"/>
    <x v="258"/>
    <n v="1"/>
    <n v="748.75"/>
    <n v="748.75"/>
    <n v="748.75"/>
    <n v="0"/>
    <x v="0"/>
    <n v="458.35"/>
    <s v="Prijs wijkt af"/>
    <m/>
    <s v="Artikelprijs"/>
    <n v="458.35"/>
    <n v="458.35"/>
    <n v="458.35"/>
  </r>
  <r>
    <x v="7"/>
    <x v="202"/>
    <x v="250"/>
    <n v="1"/>
    <n v="438.5"/>
    <n v="438.5"/>
    <n v="438.5"/>
    <n v="0"/>
    <x v="0"/>
    <n v="329.6"/>
    <s v="Prijs wijkt af"/>
    <m/>
    <s v="Artikelprijs"/>
    <n v="329.6"/>
    <n v="329.6"/>
    <n v="329.6"/>
  </r>
  <r>
    <x v="7"/>
    <x v="179"/>
    <x v="221"/>
    <n v="12"/>
    <n v="48.93"/>
    <n v="587.16"/>
    <n v="587.16"/>
    <n v="0"/>
    <x v="1"/>
    <s v=""/>
    <s v=""/>
    <m/>
    <m/>
    <n v="48.93"/>
    <n v="587.16"/>
    <n v="587.16"/>
  </r>
  <r>
    <x v="7"/>
    <x v="208"/>
    <x v="256"/>
    <n v="1"/>
    <n v="604.04999999999995"/>
    <n v="604.04999999999995"/>
    <n v="604.04999999999995"/>
    <n v="0"/>
    <x v="0"/>
    <n v="386.25"/>
    <s v="Prijs wijkt af"/>
    <m/>
    <s v="Artikelprijs"/>
    <n v="386.25"/>
    <n v="386.25"/>
    <n v="386.25"/>
  </r>
  <r>
    <x v="7"/>
    <x v="202"/>
    <x v="250"/>
    <n v="1"/>
    <n v="438.5"/>
    <n v="438.5"/>
    <n v="438.5"/>
    <n v="0"/>
    <x v="0"/>
    <n v="329.6"/>
    <s v="Prijs wijkt af"/>
    <m/>
    <s v="Artikelprijs"/>
    <n v="329.6"/>
    <n v="329.6"/>
    <n v="329.6"/>
  </r>
  <r>
    <x v="7"/>
    <x v="206"/>
    <x v="254"/>
    <n v="1"/>
    <n v="514.14"/>
    <n v="514.14"/>
    <n v="514.14"/>
    <n v="0"/>
    <x v="0"/>
    <n v="339.9"/>
    <s v="Prijs wijkt af"/>
    <m/>
    <s v="Artikelprijs"/>
    <n v="339.9"/>
    <n v="339.9"/>
    <n v="339.9"/>
  </r>
  <r>
    <x v="7"/>
    <x v="200"/>
    <x v="248"/>
    <n v="1"/>
    <n v="180"/>
    <n v="180"/>
    <n v="180"/>
    <n v="0"/>
    <x v="0"/>
    <n v="106.8625"/>
    <s v="Prijs wijkt af"/>
    <m/>
    <s v="Artikelprijs"/>
    <n v="106.8625"/>
    <n v="106.8625"/>
    <n v="106.8625"/>
  </r>
  <r>
    <x v="7"/>
    <x v="204"/>
    <x v="252"/>
    <n v="1"/>
    <n v="547.83000000000004"/>
    <n v="547.83000000000004"/>
    <n v="547.83000000000004"/>
    <n v="0"/>
    <x v="0"/>
    <n v="417.15"/>
    <s v="Prijs wijkt af"/>
    <m/>
    <s v="Artikelprijs"/>
    <n v="417.15"/>
    <n v="417.15"/>
    <n v="417.15"/>
  </r>
  <r>
    <x v="7"/>
    <x v="201"/>
    <x v="249"/>
    <n v="1"/>
    <n v="361.25"/>
    <n v="361.25"/>
    <n v="361.25"/>
    <n v="0"/>
    <x v="0"/>
    <n v="252.35"/>
    <s v="Prijs wijkt af"/>
    <m/>
    <s v="Artikelprijs"/>
    <n v="252.35"/>
    <n v="252.35"/>
    <n v="252.35"/>
  </r>
  <r>
    <x v="7"/>
    <x v="200"/>
    <x v="248"/>
    <n v="1"/>
    <n v="180"/>
    <n v="180"/>
    <n v="180"/>
    <n v="0"/>
    <x v="0"/>
    <n v="106.8625"/>
    <s v="Prijs wijkt af"/>
    <m/>
    <s v="Artikelprijs"/>
    <n v="106.8625"/>
    <n v="106.8625"/>
    <n v="106.8625"/>
  </r>
  <r>
    <x v="7"/>
    <x v="200"/>
    <x v="248"/>
    <n v="1"/>
    <n v="180"/>
    <n v="180"/>
    <n v="180"/>
    <n v="0"/>
    <x v="0"/>
    <n v="106.8625"/>
    <s v="Prijs wijkt af"/>
    <m/>
    <s v="Artikelprijs"/>
    <n v="106.8625"/>
    <n v="106.8625"/>
    <n v="106.8625"/>
  </r>
  <r>
    <x v="7"/>
    <x v="203"/>
    <x v="251"/>
    <n v="1"/>
    <n v="429.38"/>
    <n v="429.38"/>
    <n v="429.38"/>
    <n v="0"/>
    <x v="0"/>
    <n v="298.7"/>
    <s v="Prijs wijkt af"/>
    <m/>
    <s v="Artikelprijs"/>
    <n v="298.7"/>
    <n v="298.7"/>
    <n v="298.7"/>
  </r>
  <r>
    <x v="7"/>
    <x v="36"/>
    <x v="39"/>
    <n v="2"/>
    <n v="39.65"/>
    <n v="79.3"/>
    <n v="79.3"/>
    <n v="0"/>
    <x v="1"/>
    <s v=""/>
    <s v=""/>
    <m/>
    <m/>
    <n v="39.65"/>
    <n v="79.3"/>
    <n v="79.3"/>
  </r>
  <r>
    <x v="7"/>
    <x v="179"/>
    <x v="221"/>
    <n v="10"/>
    <n v="48.93"/>
    <n v="489.3"/>
    <n v="489.3"/>
    <n v="0"/>
    <x v="1"/>
    <s v=""/>
    <s v=""/>
    <m/>
    <m/>
    <n v="48.93"/>
    <n v="489.3"/>
    <n v="489.3"/>
  </r>
  <r>
    <x v="7"/>
    <x v="202"/>
    <x v="250"/>
    <n v="1"/>
    <n v="438.5"/>
    <n v="438.5"/>
    <n v="438.5"/>
    <n v="0"/>
    <x v="0"/>
    <n v="329.6"/>
    <s v="Prijs wijkt af"/>
    <m/>
    <s v="Artikelprijs"/>
    <n v="329.6"/>
    <n v="329.6"/>
    <n v="329.6"/>
  </r>
  <r>
    <x v="7"/>
    <x v="246"/>
    <x v="297"/>
    <n v="1"/>
    <n v="355.35"/>
    <n v="355.35"/>
    <n v="355.35"/>
    <n v="0"/>
    <x v="3"/>
    <n v="345"/>
    <s v="Prijs wijkt af"/>
    <m/>
    <s v="Artikelprijs"/>
    <n v="345"/>
    <n v="345"/>
    <n v="345"/>
  </r>
  <r>
    <x v="7"/>
    <x v="233"/>
    <x v="285"/>
    <n v="1"/>
    <n v="66.95"/>
    <n v="66.95"/>
    <n v="66.95"/>
    <n v="0"/>
    <x v="1"/>
    <s v=""/>
    <s v=""/>
    <m/>
    <m/>
    <n v="66.95"/>
    <n v="66.95"/>
    <n v="66.95"/>
  </r>
  <r>
    <x v="7"/>
    <x v="201"/>
    <x v="249"/>
    <n v="1"/>
    <n v="361.25"/>
    <n v="361.25"/>
    <n v="361.25"/>
    <n v="0"/>
    <x v="0"/>
    <n v="252.35"/>
    <s v="Prijs wijkt af"/>
    <m/>
    <s v="Artikelprijs"/>
    <n v="252.35"/>
    <n v="252.35"/>
    <n v="252.35"/>
  </r>
  <r>
    <x v="7"/>
    <x v="240"/>
    <x v="292"/>
    <n v="1"/>
    <n v="272.95"/>
    <n v="272.95"/>
    <n v="272.95"/>
    <n v="0"/>
    <x v="3"/>
    <n v="265"/>
    <s v="Prijs wijkt af"/>
    <m/>
    <s v="Artikelprijs"/>
    <n v="265"/>
    <n v="265"/>
    <n v="265"/>
  </r>
  <r>
    <x v="7"/>
    <x v="244"/>
    <x v="295"/>
    <n v="1"/>
    <n v="65"/>
    <n v="65"/>
    <n v="65"/>
    <n v="0"/>
    <x v="3"/>
    <n v="65"/>
    <s v="Prijs gelijk"/>
    <m/>
    <s v="Artikelprijs"/>
    <n v="65"/>
    <n v="65"/>
    <n v="65"/>
  </r>
  <r>
    <x v="7"/>
    <x v="211"/>
    <x v="259"/>
    <n v="1"/>
    <n v="949.6"/>
    <n v="949.6"/>
    <n v="949.6"/>
    <n v="0"/>
    <x v="0"/>
    <n v="659.2"/>
    <s v="Prijs wijkt af"/>
    <m/>
    <s v="Artikelprijs"/>
    <n v="659.2"/>
    <n v="659.2"/>
    <n v="659.2"/>
  </r>
  <r>
    <x v="7"/>
    <x v="200"/>
    <x v="248"/>
    <n v="1"/>
    <n v="185.4"/>
    <n v="185.4"/>
    <n v="185.4"/>
    <n v="0"/>
    <x v="0"/>
    <n v="106.8625"/>
    <s v="Prijs wijkt af"/>
    <m/>
    <s v="Artikelprijs"/>
    <n v="106.8625"/>
    <n v="106.8625"/>
    <n v="106.8625"/>
  </r>
  <r>
    <x v="7"/>
    <x v="202"/>
    <x v="250"/>
    <n v="1"/>
    <n v="438.5"/>
    <n v="438.5"/>
    <n v="438.5"/>
    <n v="0"/>
    <x v="0"/>
    <n v="329.6"/>
    <s v="Prijs wijkt af"/>
    <m/>
    <s v="Artikelprijs"/>
    <n v="329.6"/>
    <n v="329.6"/>
    <n v="329.6"/>
  </r>
  <r>
    <x v="7"/>
    <x v="246"/>
    <x v="297"/>
    <n v="1"/>
    <n v="335.35"/>
    <n v="335.35"/>
    <n v="335.35"/>
    <n v="0"/>
    <x v="3"/>
    <n v="345"/>
    <s v="Prijs wijkt af"/>
    <m/>
    <s v="Artikelprijs"/>
    <n v="345"/>
    <n v="345"/>
    <n v="345"/>
  </r>
  <r>
    <x v="7"/>
    <x v="233"/>
    <x v="285"/>
    <n v="1"/>
    <n v="65"/>
    <n v="65"/>
    <n v="65"/>
    <n v="0"/>
    <x v="1"/>
    <s v=""/>
    <s v=""/>
    <m/>
    <m/>
    <n v="65"/>
    <n v="65"/>
    <n v="65"/>
  </r>
  <r>
    <x v="7"/>
    <x v="242"/>
    <x v="294"/>
    <n v="1"/>
    <n v="741.6"/>
    <n v="741.6"/>
    <n v="741.6"/>
    <n v="0"/>
    <x v="3"/>
    <n v="720"/>
    <s v="Prijs wijkt af"/>
    <m/>
    <s v="Artikelprijs"/>
    <n v="720"/>
    <n v="720"/>
    <n v="720"/>
  </r>
  <r>
    <x v="7"/>
    <x v="245"/>
    <x v="282"/>
    <n v="1"/>
    <n v="65"/>
    <n v="65"/>
    <n v="65"/>
    <n v="0"/>
    <x v="1"/>
    <s v=""/>
    <s v=""/>
    <m/>
    <m/>
    <n v="65"/>
    <n v="65"/>
    <n v="65"/>
  </r>
  <r>
    <x v="7"/>
    <x v="240"/>
    <x v="292"/>
    <n v="1"/>
    <n v="272.95"/>
    <n v="272.95"/>
    <n v="272.95"/>
    <n v="0"/>
    <x v="3"/>
    <n v="265"/>
    <s v="Prijs wijkt af"/>
    <m/>
    <s v="Artikelprijs"/>
    <n v="265"/>
    <n v="265"/>
    <n v="265"/>
  </r>
  <r>
    <x v="7"/>
    <x v="233"/>
    <x v="285"/>
    <n v="1"/>
    <n v="65"/>
    <n v="65"/>
    <n v="65"/>
    <n v="0"/>
    <x v="1"/>
    <s v=""/>
    <s v=""/>
    <m/>
    <m/>
    <n v="65"/>
    <n v="65"/>
    <n v="65"/>
  </r>
  <r>
    <x v="7"/>
    <x v="200"/>
    <x v="248"/>
    <n v="2"/>
    <n v="180"/>
    <n v="360"/>
    <n v="360"/>
    <n v="0"/>
    <x v="0"/>
    <n v="106.8625"/>
    <s v="Prijs wijkt af"/>
    <m/>
    <s v="Artikelprijs"/>
    <n v="106.8625"/>
    <n v="213.72499999999999"/>
    <n v="213.72499999999999"/>
  </r>
  <r>
    <x v="7"/>
    <x v="28"/>
    <x v="31"/>
    <n v="2"/>
    <n v="29.36"/>
    <n v="58.72"/>
    <n v="58.72"/>
    <n v="0"/>
    <x v="1"/>
    <s v=""/>
    <s v=""/>
    <m/>
    <m/>
    <n v="29.36"/>
    <n v="58.72"/>
    <n v="58.72"/>
  </r>
  <r>
    <x v="7"/>
    <x v="207"/>
    <x v="255"/>
    <n v="1"/>
    <n v="673.79"/>
    <n v="673.79"/>
    <n v="673.79"/>
    <n v="0"/>
    <x v="0"/>
    <n v="499.55"/>
    <s v="Prijs wijkt af"/>
    <m/>
    <s v="Artikelprijs"/>
    <n v="499.55"/>
    <n v="499.55"/>
    <n v="499.55"/>
  </r>
  <r>
    <x v="7"/>
    <x v="200"/>
    <x v="248"/>
    <n v="1"/>
    <n v="180"/>
    <n v="180"/>
    <n v="180"/>
    <n v="0"/>
    <x v="0"/>
    <n v="106.8625"/>
    <s v="Prijs wijkt af"/>
    <m/>
    <s v="Artikelprijs"/>
    <n v="106.8625"/>
    <n v="106.8625"/>
    <n v="106.8625"/>
  </r>
  <r>
    <x v="7"/>
    <x v="200"/>
    <x v="248"/>
    <n v="1"/>
    <n v="180"/>
    <n v="180"/>
    <n v="180"/>
    <n v="0"/>
    <x v="0"/>
    <n v="106.8625"/>
    <s v="Prijs wijkt af"/>
    <m/>
    <s v="Artikelprijs"/>
    <n v="106.8625"/>
    <n v="106.8625"/>
    <n v="106.8625"/>
  </r>
  <r>
    <x v="7"/>
    <x v="236"/>
    <x v="288"/>
    <n v="1"/>
    <n v="401.7"/>
    <n v="401.7"/>
    <n v="401.7"/>
    <n v="0"/>
    <x v="3"/>
    <n v="390"/>
    <s v="Prijs wijkt af"/>
    <m/>
    <s v="Artikelprijs"/>
    <n v="390"/>
    <n v="390"/>
    <n v="390"/>
  </r>
  <r>
    <x v="7"/>
    <x v="233"/>
    <x v="285"/>
    <n v="1"/>
    <n v="66.95"/>
    <n v="66.95"/>
    <n v="66.95"/>
    <n v="0"/>
    <x v="1"/>
    <s v=""/>
    <s v=""/>
    <m/>
    <m/>
    <n v="66.95"/>
    <n v="66.95"/>
    <n v="66.95"/>
  </r>
  <r>
    <x v="7"/>
    <x v="200"/>
    <x v="248"/>
    <n v="3"/>
    <n v="185.4"/>
    <n v="556.20000000000005"/>
    <n v="556.20000000000005"/>
    <n v="0"/>
    <x v="0"/>
    <n v="106.8625"/>
    <s v="Prijs wijkt af"/>
    <m/>
    <s v="Artikelprijs"/>
    <n v="106.8625"/>
    <n v="320.58749999999998"/>
    <n v="320.58749999999998"/>
  </r>
  <r>
    <x v="7"/>
    <x v="33"/>
    <x v="36"/>
    <n v="1"/>
    <n v="32.96"/>
    <n v="32.96"/>
    <n v="32.96"/>
    <n v="0"/>
    <x v="1"/>
    <s v=""/>
    <s v=""/>
    <m/>
    <m/>
    <n v="32.96"/>
    <n v="32.96"/>
    <n v="32.96"/>
  </r>
  <r>
    <x v="7"/>
    <x v="241"/>
    <x v="293"/>
    <n v="1"/>
    <n v="478.95"/>
    <n v="478.95"/>
    <n v="478.95"/>
    <n v="0"/>
    <x v="3"/>
    <n v="465"/>
    <s v="Prijs wijkt af"/>
    <m/>
    <s v="Artikelprijs"/>
    <n v="465"/>
    <n v="465"/>
    <n v="465"/>
  </r>
  <r>
    <x v="7"/>
    <x v="242"/>
    <x v="294"/>
    <n v="1"/>
    <n v="741.6"/>
    <n v="741.6"/>
    <n v="741.6"/>
    <n v="0"/>
    <x v="3"/>
    <n v="720"/>
    <s v="Prijs wijkt af"/>
    <m/>
    <s v="Artikelprijs"/>
    <n v="720"/>
    <n v="720"/>
    <n v="720"/>
  </r>
  <r>
    <x v="7"/>
    <x v="247"/>
    <x v="298"/>
    <n v="1"/>
    <n v="208.85"/>
    <n v="208.85"/>
    <n v="208.85"/>
    <n v="0"/>
    <x v="1"/>
    <s v=""/>
    <s v=""/>
    <m/>
    <m/>
    <n v="208.85"/>
    <n v="208.85"/>
    <n v="208.85"/>
  </r>
  <r>
    <x v="7"/>
    <x v="230"/>
    <x v="282"/>
    <n v="1"/>
    <n v="99.75"/>
    <n v="99.75"/>
    <n v="99.75"/>
    <n v="0"/>
    <x v="1"/>
    <s v=""/>
    <s v=""/>
    <m/>
    <m/>
    <n v="99.75"/>
    <n v="99.75"/>
    <n v="99.75"/>
  </r>
  <r>
    <x v="7"/>
    <x v="236"/>
    <x v="288"/>
    <n v="1"/>
    <n v="401.7"/>
    <n v="401.7"/>
    <n v="401.7"/>
    <n v="0"/>
    <x v="3"/>
    <n v="390"/>
    <s v="Prijs wijkt af"/>
    <m/>
    <s v="Artikelprijs"/>
    <n v="390"/>
    <n v="390"/>
    <n v="390"/>
  </r>
  <r>
    <x v="7"/>
    <x v="233"/>
    <x v="285"/>
    <n v="1"/>
    <n v="66.95"/>
    <n v="66.95"/>
    <n v="66.95"/>
    <n v="0"/>
    <x v="1"/>
    <s v=""/>
    <s v=""/>
    <m/>
    <m/>
    <n v="66.95"/>
    <n v="66.95"/>
    <n v="66.95"/>
  </r>
  <r>
    <x v="7"/>
    <x v="246"/>
    <x v="297"/>
    <n v="3"/>
    <n v="335.35"/>
    <n v="1006.05"/>
    <n v="1006.05"/>
    <n v="0"/>
    <x v="3"/>
    <n v="345"/>
    <s v="Prijs wijkt af"/>
    <m/>
    <s v="Artikelprijs"/>
    <n v="345"/>
    <n v="1035"/>
    <n v="1035"/>
  </r>
  <r>
    <x v="7"/>
    <x v="200"/>
    <x v="248"/>
    <n v="1"/>
    <n v="216"/>
    <n v="216"/>
    <n v="216"/>
    <n v="0"/>
    <x v="0"/>
    <n v="106.8625"/>
    <s v="Prijs wijkt af"/>
    <m/>
    <s v="Artikelprijs"/>
    <n v="106.8625"/>
    <n v="106.8625"/>
    <n v="106.8625"/>
  </r>
  <r>
    <x v="7"/>
    <x v="200"/>
    <x v="248"/>
    <n v="1"/>
    <n v="216"/>
    <n v="216"/>
    <n v="216"/>
    <n v="0"/>
    <x v="0"/>
    <n v="106.8625"/>
    <s v="Prijs wijkt af"/>
    <m/>
    <s v="Artikelprijs"/>
    <n v="106.8625"/>
    <n v="106.8625"/>
    <n v="106.8625"/>
  </r>
  <r>
    <x v="7"/>
    <x v="201"/>
    <x v="249"/>
    <n v="1"/>
    <n v="433.5"/>
    <n v="433.5"/>
    <n v="433.5"/>
    <n v="0"/>
    <x v="0"/>
    <n v="252.35"/>
    <s v="Prijs wijkt af"/>
    <m/>
    <s v="Artikelprijs"/>
    <n v="252.35"/>
    <n v="252.35"/>
    <n v="252.35"/>
  </r>
  <r>
    <x v="7"/>
    <x v="167"/>
    <x v="207"/>
    <n v="1"/>
    <n v="92.7"/>
    <n v="92.7"/>
    <n v="92.7"/>
    <n v="0"/>
    <x v="1"/>
    <s v=""/>
    <s v=""/>
    <m/>
    <m/>
    <n v="92.7"/>
    <n v="92.7"/>
    <n v="92.7"/>
  </r>
  <r>
    <x v="7"/>
    <x v="200"/>
    <x v="248"/>
    <n v="1"/>
    <n v="198"/>
    <n v="198"/>
    <n v="198"/>
    <n v="0"/>
    <x v="0"/>
    <n v="106.8625"/>
    <s v="Prijs wijkt af"/>
    <m/>
    <s v="Artikelprijs"/>
    <n v="106.8625"/>
    <n v="106.8625"/>
    <n v="106.8625"/>
  </r>
  <r>
    <x v="7"/>
    <x v="206"/>
    <x v="254"/>
    <n v="1"/>
    <n v="565.54999999999995"/>
    <n v="565.54999999999995"/>
    <n v="565.54999999999995"/>
    <n v="0"/>
    <x v="0"/>
    <n v="339.9"/>
    <s v="Prijs wijkt af"/>
    <m/>
    <s v="Artikelprijs"/>
    <n v="339.9"/>
    <n v="339.9"/>
    <n v="339.9"/>
  </r>
  <r>
    <x v="7"/>
    <x v="204"/>
    <x v="252"/>
    <n v="1"/>
    <n v="602.61"/>
    <n v="602.61"/>
    <n v="602.61"/>
    <n v="0"/>
    <x v="0"/>
    <n v="417.15"/>
    <s v="Prijs wijkt af"/>
    <m/>
    <s v="Artikelprijs"/>
    <n v="417.15"/>
    <n v="417.15"/>
    <n v="417.15"/>
  </r>
  <r>
    <x v="7"/>
    <x v="200"/>
    <x v="248"/>
    <n v="1"/>
    <n v="198"/>
    <n v="198"/>
    <n v="198"/>
    <n v="0"/>
    <x v="0"/>
    <n v="106.8625"/>
    <s v="Prijs wijkt af"/>
    <m/>
    <s v="Artikelprijs"/>
    <n v="106.8625"/>
    <n v="106.8625"/>
    <n v="106.8625"/>
  </r>
  <r>
    <x v="7"/>
    <x v="28"/>
    <x v="31"/>
    <n v="2"/>
    <n v="32.299999999999997"/>
    <n v="64.599999999999994"/>
    <n v="64.599999999999994"/>
    <n v="0"/>
    <x v="1"/>
    <s v=""/>
    <s v=""/>
    <m/>
    <m/>
    <n v="32.299999999999997"/>
    <n v="64.599999999999994"/>
    <n v="64.599999999999994"/>
  </r>
  <r>
    <x v="7"/>
    <x v="204"/>
    <x v="252"/>
    <n v="1"/>
    <n v="602.61"/>
    <n v="602.61"/>
    <n v="602.61"/>
    <n v="0"/>
    <x v="0"/>
    <n v="417.15"/>
    <s v="Prijs wijkt af"/>
    <m/>
    <s v="Artikelprijs"/>
    <n v="417.15"/>
    <n v="417.15"/>
    <n v="417.15"/>
  </r>
  <r>
    <x v="7"/>
    <x v="200"/>
    <x v="248"/>
    <n v="1"/>
    <n v="198"/>
    <n v="198"/>
    <n v="198"/>
    <n v="0"/>
    <x v="0"/>
    <n v="106.8625"/>
    <s v="Prijs wijkt af"/>
    <m/>
    <s v="Artikelprijs"/>
    <n v="106.8625"/>
    <n v="106.8625"/>
    <n v="106.8625"/>
  </r>
  <r>
    <x v="7"/>
    <x v="28"/>
    <x v="31"/>
    <n v="1"/>
    <n v="32.299999999999997"/>
    <n v="32.299999999999997"/>
    <n v="32.299999999999997"/>
    <n v="0"/>
    <x v="1"/>
    <s v=""/>
    <s v=""/>
    <m/>
    <m/>
    <n v="32.299999999999997"/>
    <n v="32.299999999999997"/>
    <n v="32.299999999999997"/>
  </r>
  <r>
    <x v="7"/>
    <x v="179"/>
    <x v="221"/>
    <n v="6"/>
    <n v="53.82"/>
    <n v="322.92"/>
    <n v="322.92"/>
    <n v="0"/>
    <x v="1"/>
    <s v=""/>
    <s v=""/>
    <m/>
    <m/>
    <n v="53.82"/>
    <n v="322.92"/>
    <n v="322.92"/>
  </r>
  <r>
    <x v="7"/>
    <x v="210"/>
    <x v="258"/>
    <n v="1"/>
    <n v="748.75"/>
    <n v="748.75"/>
    <n v="748.75"/>
    <n v="0"/>
    <x v="0"/>
    <n v="458.35"/>
    <s v="Prijs wijkt af"/>
    <m/>
    <s v="Artikelprijs"/>
    <n v="458.35"/>
    <n v="458.35"/>
    <n v="458.35"/>
  </r>
  <r>
    <x v="7"/>
    <x v="200"/>
    <x v="248"/>
    <n v="1"/>
    <n v="180"/>
    <n v="180"/>
    <n v="180"/>
    <n v="0"/>
    <x v="0"/>
    <n v="106.8625"/>
    <s v="Prijs wijkt af"/>
    <m/>
    <s v="Artikelprijs"/>
    <n v="106.8625"/>
    <n v="106.8625"/>
    <n v="106.8625"/>
  </r>
  <r>
    <x v="7"/>
    <x v="208"/>
    <x v="256"/>
    <n v="1"/>
    <n v="604.04999999999995"/>
    <n v="604.04999999999995"/>
    <n v="604.04999999999995"/>
    <n v="0"/>
    <x v="0"/>
    <n v="386.25"/>
    <s v="Prijs wijkt af"/>
    <m/>
    <s v="Artikelprijs"/>
    <n v="386.25"/>
    <n v="386.25"/>
    <n v="386.25"/>
  </r>
  <r>
    <x v="7"/>
    <x v="36"/>
    <x v="39"/>
    <n v="5"/>
    <n v="39.65"/>
    <n v="198.25"/>
    <n v="198.25"/>
    <n v="0"/>
    <x v="1"/>
    <s v=""/>
    <s v=""/>
    <m/>
    <m/>
    <n v="39.65"/>
    <n v="198.25"/>
    <n v="198.25"/>
  </r>
  <r>
    <x v="7"/>
    <x v="28"/>
    <x v="31"/>
    <n v="1"/>
    <n v="29.35"/>
    <n v="29.35"/>
    <n v="29.35"/>
    <n v="0"/>
    <x v="1"/>
    <s v=""/>
    <s v=""/>
    <m/>
    <m/>
    <n v="29.35"/>
    <n v="29.35"/>
    <n v="29.35"/>
  </r>
  <r>
    <x v="7"/>
    <x v="200"/>
    <x v="248"/>
    <n v="1"/>
    <n v="216"/>
    <n v="216"/>
    <n v="216"/>
    <n v="0"/>
    <x v="0"/>
    <n v="106.8625"/>
    <s v="Prijs wijkt af"/>
    <m/>
    <s v="Artikelprijs"/>
    <n v="106.8625"/>
    <n v="106.8625"/>
    <n v="106.8625"/>
  </r>
  <r>
    <x v="7"/>
    <x v="200"/>
    <x v="248"/>
    <n v="1"/>
    <n v="216"/>
    <n v="216"/>
    <n v="216"/>
    <n v="0"/>
    <x v="0"/>
    <n v="106.8625"/>
    <s v="Prijs wijkt af"/>
    <m/>
    <s v="Artikelprijs"/>
    <n v="106.8625"/>
    <n v="106.8625"/>
    <n v="106.8625"/>
  </r>
  <r>
    <x v="7"/>
    <x v="200"/>
    <x v="248"/>
    <n v="1"/>
    <n v="216"/>
    <n v="216"/>
    <n v="216"/>
    <n v="0"/>
    <x v="0"/>
    <n v="106.8625"/>
    <s v="Prijs wijkt af"/>
    <m/>
    <s v="Artikelprijs"/>
    <n v="106.8625"/>
    <n v="106.8625"/>
    <n v="106.8625"/>
  </r>
  <r>
    <x v="7"/>
    <x v="203"/>
    <x v="251"/>
    <n v="1"/>
    <n v="429.38"/>
    <n v="429.38"/>
    <n v="0"/>
    <n v="100"/>
    <x v="0"/>
    <n v="298.7"/>
    <s v="Prijs wijkt af"/>
    <m/>
    <s v="Artikelprijs"/>
    <n v="298.7"/>
    <n v="298.7"/>
    <n v="0"/>
  </r>
  <r>
    <x v="7"/>
    <x v="200"/>
    <x v="248"/>
    <n v="1"/>
    <n v="185.4"/>
    <n v="185.4"/>
    <n v="0"/>
    <n v="100"/>
    <x v="0"/>
    <n v="106.8625"/>
    <s v="Prijs wijkt af"/>
    <m/>
    <s v="Artikelprijs"/>
    <n v="106.8625"/>
    <n v="106.8625"/>
    <n v="0"/>
  </r>
  <r>
    <x v="7"/>
    <x v="36"/>
    <x v="39"/>
    <n v="1"/>
    <n v="39.65"/>
    <n v="39.65"/>
    <n v="39.65"/>
    <n v="0"/>
    <x v="1"/>
    <s v=""/>
    <s v=""/>
    <m/>
    <m/>
    <n v="39.65"/>
    <n v="39.65"/>
    <n v="39.65"/>
  </r>
  <r>
    <x v="7"/>
    <x v="207"/>
    <x v="255"/>
    <n v="1"/>
    <n v="808.55"/>
    <n v="808.55"/>
    <n v="808.55"/>
    <n v="0"/>
    <x v="0"/>
    <n v="499.55"/>
    <s v="Prijs wijkt af"/>
    <m/>
    <s v="Artikelprijs"/>
    <n v="499.55"/>
    <n v="499.55"/>
    <n v="499.55"/>
  </r>
  <r>
    <x v="7"/>
    <x v="36"/>
    <x v="39"/>
    <n v="1"/>
    <n v="47.59"/>
    <n v="47.59"/>
    <n v="47.59"/>
    <n v="0"/>
    <x v="1"/>
    <s v=""/>
    <s v=""/>
    <m/>
    <m/>
    <n v="47.59"/>
    <n v="47.59"/>
    <n v="47.59"/>
  </r>
  <r>
    <x v="7"/>
    <x v="202"/>
    <x v="250"/>
    <n v="1"/>
    <n v="526.20000000000005"/>
    <n v="526.20000000000005"/>
    <n v="526.20000000000005"/>
    <n v="0"/>
    <x v="0"/>
    <n v="329.6"/>
    <s v="Prijs wijkt af"/>
    <m/>
    <s v="Artikelprijs"/>
    <n v="329.6"/>
    <n v="329.6"/>
    <n v="329.6"/>
  </r>
  <r>
    <x v="7"/>
    <x v="200"/>
    <x v="248"/>
    <n v="1"/>
    <n v="216"/>
    <n v="216"/>
    <n v="216"/>
    <n v="0"/>
    <x v="0"/>
    <n v="106.8625"/>
    <s v="Prijs wijkt af"/>
    <m/>
    <s v="Artikelprijs"/>
    <n v="106.8625"/>
    <n v="106.8625"/>
    <n v="106.8625"/>
  </r>
  <r>
    <x v="7"/>
    <x v="202"/>
    <x v="250"/>
    <n v="1"/>
    <n v="526.20000000000005"/>
    <n v="526.20000000000005"/>
    <n v="526.20000000000005"/>
    <n v="0"/>
    <x v="0"/>
    <n v="329.6"/>
    <s v="Prijs wijkt af"/>
    <m/>
    <s v="Artikelprijs"/>
    <n v="329.6"/>
    <n v="329.6"/>
    <n v="329.6"/>
  </r>
  <r>
    <x v="7"/>
    <x v="200"/>
    <x v="248"/>
    <n v="1"/>
    <n v="216"/>
    <n v="216"/>
    <n v="216"/>
    <n v="0"/>
    <x v="0"/>
    <n v="106.8625"/>
    <s v="Prijs wijkt af"/>
    <m/>
    <s v="Artikelprijs"/>
    <n v="106.8625"/>
    <n v="106.8625"/>
    <n v="106.8625"/>
  </r>
  <r>
    <x v="7"/>
    <x v="36"/>
    <x v="39"/>
    <n v="1"/>
    <n v="47.59"/>
    <n v="47.59"/>
    <n v="47.59"/>
    <n v="0"/>
    <x v="1"/>
    <s v=""/>
    <s v=""/>
    <m/>
    <m/>
    <n v="47.59"/>
    <n v="47.59"/>
    <n v="47.59"/>
  </r>
  <r>
    <x v="7"/>
    <x v="202"/>
    <x v="250"/>
    <n v="1"/>
    <n v="526.20000000000005"/>
    <n v="526.20000000000005"/>
    <n v="526.20000000000005"/>
    <n v="0"/>
    <x v="0"/>
    <n v="329.6"/>
    <s v="Prijs wijkt af"/>
    <m/>
    <s v="Artikelprijs"/>
    <n v="329.6"/>
    <n v="329.6"/>
    <n v="329.6"/>
  </r>
  <r>
    <x v="7"/>
    <x v="179"/>
    <x v="221"/>
    <n v="3"/>
    <n v="58.72"/>
    <n v="176.16"/>
    <n v="176.16"/>
    <n v="0"/>
    <x v="1"/>
    <s v=""/>
    <s v=""/>
    <m/>
    <m/>
    <n v="58.72"/>
    <n v="176.16"/>
    <n v="176.16"/>
  </r>
  <r>
    <x v="7"/>
    <x v="202"/>
    <x v="250"/>
    <n v="1"/>
    <n v="526.20000000000005"/>
    <n v="526.20000000000005"/>
    <n v="526.20000000000005"/>
    <n v="0"/>
    <x v="0"/>
    <n v="329.6"/>
    <s v="Prijs wijkt af"/>
    <m/>
    <s v="Artikelprijs"/>
    <n v="329.6"/>
    <n v="329.6"/>
    <n v="329.6"/>
  </r>
  <r>
    <x v="7"/>
    <x v="204"/>
    <x v="252"/>
    <n v="1"/>
    <n v="657.4"/>
    <n v="657.4"/>
    <n v="657.4"/>
    <n v="0"/>
    <x v="0"/>
    <n v="417.15"/>
    <s v="Prijs wijkt af"/>
    <m/>
    <s v="Artikelprijs"/>
    <n v="417.15"/>
    <n v="417.15"/>
    <n v="417.15"/>
  </r>
  <r>
    <x v="7"/>
    <x v="246"/>
    <x v="297"/>
    <n v="1"/>
    <n v="355.35"/>
    <n v="355.35"/>
    <n v="355.35"/>
    <n v="0"/>
    <x v="3"/>
    <n v="345"/>
    <s v="Prijs wijkt af"/>
    <m/>
    <s v="Artikelprijs"/>
    <n v="345"/>
    <n v="345"/>
    <n v="345"/>
  </r>
  <r>
    <x v="7"/>
    <x v="248"/>
    <x v="299"/>
    <n v="1"/>
    <n v="309.25"/>
    <n v="0"/>
    <n v="0"/>
    <n v="0"/>
    <x v="1"/>
    <s v=""/>
    <s v=""/>
    <m/>
    <m/>
    <n v="309.25"/>
    <n v="0"/>
    <n v="0"/>
  </r>
  <r>
    <x v="7"/>
    <x v="232"/>
    <x v="284"/>
    <n v="1"/>
    <n v="448.05"/>
    <n v="448.05"/>
    <n v="448.05"/>
    <n v="0"/>
    <x v="3"/>
    <n v="435"/>
    <s v="Prijs wijkt af"/>
    <m/>
    <s v="Artikelprijs"/>
    <n v="435"/>
    <n v="435"/>
    <n v="435"/>
  </r>
  <r>
    <x v="7"/>
    <x v="233"/>
    <x v="285"/>
    <n v="1"/>
    <n v="66.95"/>
    <n v="66.95"/>
    <n v="66.95"/>
    <n v="0"/>
    <x v="1"/>
    <s v=""/>
    <s v=""/>
    <m/>
    <m/>
    <n v="66.95"/>
    <n v="66.95"/>
    <n v="66.95"/>
  </r>
  <r>
    <x v="7"/>
    <x v="249"/>
    <x v="300"/>
    <n v="1"/>
    <n v="618"/>
    <n v="618"/>
    <n v="618"/>
    <n v="0"/>
    <x v="3"/>
    <n v="500"/>
    <s v="Prijs wijkt af"/>
    <m/>
    <s v="Artikelprijs"/>
    <n v="500"/>
    <n v="500"/>
    <n v="500"/>
  </r>
  <r>
    <x v="7"/>
    <x v="202"/>
    <x v="250"/>
    <n v="1"/>
    <n v="526.20000000000005"/>
    <n v="526.20000000000005"/>
    <n v="526.20000000000005"/>
    <n v="0"/>
    <x v="0"/>
    <n v="329.6"/>
    <s v="Prijs wijkt af"/>
    <m/>
    <s v="Artikelprijs"/>
    <n v="329.6"/>
    <n v="329.6"/>
    <n v="329.6"/>
  </r>
  <r>
    <x v="7"/>
    <x v="202"/>
    <x v="250"/>
    <n v="1"/>
    <n v="526.20000000000005"/>
    <n v="526.20000000000005"/>
    <n v="526.20000000000005"/>
    <n v="0"/>
    <x v="0"/>
    <n v="329.6"/>
    <s v="Prijs wijkt af"/>
    <m/>
    <s v="Artikelprijs"/>
    <n v="329.6"/>
    <n v="329.6"/>
    <n v="329.6"/>
  </r>
  <r>
    <x v="7"/>
    <x v="200"/>
    <x v="248"/>
    <n v="1"/>
    <n v="216"/>
    <n v="216"/>
    <n v="216"/>
    <n v="0"/>
    <x v="0"/>
    <n v="106.8625"/>
    <s v="Prijs wijkt af"/>
    <m/>
    <s v="Artikelprijs"/>
    <n v="106.8625"/>
    <n v="106.8625"/>
    <n v="106.8625"/>
  </r>
  <r>
    <x v="7"/>
    <x v="200"/>
    <x v="248"/>
    <n v="1"/>
    <n v="216"/>
    <n v="216"/>
    <n v="216"/>
    <n v="0"/>
    <x v="0"/>
    <n v="106.8625"/>
    <s v="Prijs wijkt af"/>
    <m/>
    <s v="Artikelprijs"/>
    <n v="106.8625"/>
    <n v="106.8625"/>
    <n v="106.8625"/>
  </r>
  <r>
    <x v="7"/>
    <x v="201"/>
    <x v="249"/>
    <n v="1"/>
    <n v="433.5"/>
    <n v="433.5"/>
    <n v="433.5"/>
    <n v="0"/>
    <x v="0"/>
    <n v="252.35"/>
    <s v="Prijs wijkt af"/>
    <m/>
    <s v="Artikelprijs"/>
    <n v="252.35"/>
    <n v="252.35"/>
    <n v="252.35"/>
  </r>
  <r>
    <x v="7"/>
    <x v="250"/>
    <x v="301"/>
    <n v="2"/>
    <n v="71.66"/>
    <n v="143.32"/>
    <n v="143.32"/>
    <n v="0"/>
    <x v="1"/>
    <s v=""/>
    <s v=""/>
    <m/>
    <m/>
    <n v="71.66"/>
    <n v="143.32"/>
    <n v="143.32"/>
  </r>
  <r>
    <x v="7"/>
    <x v="200"/>
    <x v="248"/>
    <n v="1"/>
    <n v="216"/>
    <n v="216"/>
    <n v="216"/>
    <n v="0"/>
    <x v="0"/>
    <n v="106.8625"/>
    <s v="Prijs wijkt af"/>
    <m/>
    <s v="Artikelprijs"/>
    <n v="106.8625"/>
    <n v="106.8625"/>
    <n v="106.8625"/>
  </r>
  <r>
    <x v="7"/>
    <x v="200"/>
    <x v="248"/>
    <n v="1"/>
    <n v="216"/>
    <n v="216"/>
    <n v="216"/>
    <n v="0"/>
    <x v="0"/>
    <n v="106.8625"/>
    <s v="Prijs wijkt af"/>
    <m/>
    <s v="Artikelprijs"/>
    <n v="106.8625"/>
    <n v="106.8625"/>
    <n v="106.8625"/>
  </r>
  <r>
    <x v="7"/>
    <x v="203"/>
    <x v="251"/>
    <n v="1"/>
    <n v="515.26"/>
    <n v="515.26"/>
    <n v="515.26"/>
    <n v="0"/>
    <x v="0"/>
    <n v="298.7"/>
    <s v="Prijs wijkt af"/>
    <m/>
    <s v="Artikelprijs"/>
    <n v="298.7"/>
    <n v="298.7"/>
    <n v="298.7"/>
  </r>
  <r>
    <x v="7"/>
    <x v="250"/>
    <x v="301"/>
    <n v="1"/>
    <n v="71.66"/>
    <n v="71.66"/>
    <n v="71.66"/>
    <n v="0"/>
    <x v="1"/>
    <s v=""/>
    <s v=""/>
    <m/>
    <m/>
    <n v="71.66"/>
    <n v="71.66"/>
    <n v="71.66"/>
  </r>
  <r>
    <x v="7"/>
    <x v="204"/>
    <x v="252"/>
    <n v="1"/>
    <n v="657.4"/>
    <n v="657.4"/>
    <n v="657.4"/>
    <n v="0"/>
    <x v="0"/>
    <n v="417.15"/>
    <s v="Prijs wijkt af"/>
    <m/>
    <s v="Artikelprijs"/>
    <n v="417.15"/>
    <n v="417.15"/>
    <n v="417.15"/>
  </r>
  <r>
    <x v="7"/>
    <x v="204"/>
    <x v="252"/>
    <n v="1"/>
    <n v="657.4"/>
    <n v="657.4"/>
    <n v="657.4"/>
    <n v="0"/>
    <x v="0"/>
    <n v="417.15"/>
    <s v="Prijs wijkt af"/>
    <m/>
    <s v="Artikelprijs"/>
    <n v="417.15"/>
    <n v="417.15"/>
    <n v="417.15"/>
  </r>
  <r>
    <x v="7"/>
    <x v="201"/>
    <x v="249"/>
    <n v="1"/>
    <n v="433.5"/>
    <n v="433.5"/>
    <n v="433.5"/>
    <n v="0"/>
    <x v="0"/>
    <n v="252.35"/>
    <s v="Prijs wijkt af"/>
    <m/>
    <s v="Artikelprijs"/>
    <n v="252.35"/>
    <n v="252.35"/>
    <n v="252.35"/>
  </r>
  <r>
    <x v="7"/>
    <x v="200"/>
    <x v="248"/>
    <n v="1"/>
    <n v="185.4"/>
    <n v="185.4"/>
    <n v="185.4"/>
    <n v="0"/>
    <x v="0"/>
    <n v="106.8625"/>
    <s v="Prijs wijkt af"/>
    <m/>
    <s v="Artikelprijs"/>
    <n v="106.8625"/>
    <n v="106.8625"/>
    <n v="106.8625"/>
  </r>
  <r>
    <x v="7"/>
    <x v="200"/>
    <x v="248"/>
    <n v="1"/>
    <n v="185.4"/>
    <n v="185.4"/>
    <n v="185.4"/>
    <n v="0"/>
    <x v="0"/>
    <n v="106.8625"/>
    <s v="Prijs wijkt af"/>
    <m/>
    <s v="Artikelprijs"/>
    <n v="106.8625"/>
    <n v="106.8625"/>
    <n v="106.8625"/>
  </r>
  <r>
    <x v="7"/>
    <x v="200"/>
    <x v="248"/>
    <n v="1"/>
    <n v="185.4"/>
    <n v="185.4"/>
    <n v="185.4"/>
    <n v="0"/>
    <x v="0"/>
    <n v="106.8625"/>
    <s v="Prijs wijkt af"/>
    <m/>
    <s v="Artikelprijs"/>
    <n v="106.8625"/>
    <n v="106.8625"/>
    <n v="106.8625"/>
  </r>
  <r>
    <x v="7"/>
    <x v="200"/>
    <x v="248"/>
    <n v="1"/>
    <n v="185.4"/>
    <n v="185.4"/>
    <n v="185.4"/>
    <n v="0"/>
    <x v="0"/>
    <n v="106.8625"/>
    <s v="Prijs wijkt af"/>
    <m/>
    <s v="Artikelprijs"/>
    <n v="106.8625"/>
    <n v="106.8625"/>
    <n v="106.8625"/>
  </r>
  <r>
    <x v="7"/>
    <x v="200"/>
    <x v="248"/>
    <n v="1"/>
    <n v="185.4"/>
    <n v="185.4"/>
    <n v="185.4"/>
    <n v="0"/>
    <x v="0"/>
    <n v="106.8625"/>
    <s v="Prijs wijkt af"/>
    <m/>
    <s v="Artikelprijs"/>
    <n v="106.8625"/>
    <n v="106.8625"/>
    <n v="106.8625"/>
  </r>
  <r>
    <x v="7"/>
    <x v="200"/>
    <x v="248"/>
    <n v="1"/>
    <n v="185.4"/>
    <n v="185.4"/>
    <n v="185.4"/>
    <n v="0"/>
    <x v="0"/>
    <n v="106.8625"/>
    <s v="Prijs wijkt af"/>
    <m/>
    <s v="Artikelprijs"/>
    <n v="106.8625"/>
    <n v="106.8625"/>
    <n v="106.8625"/>
  </r>
  <r>
    <x v="7"/>
    <x v="200"/>
    <x v="248"/>
    <n v="1"/>
    <n v="185.4"/>
    <n v="185.4"/>
    <n v="185.4"/>
    <n v="0"/>
    <x v="0"/>
    <n v="106.8625"/>
    <s v="Prijs wijkt af"/>
    <m/>
    <s v="Artikelprijs"/>
    <n v="106.8625"/>
    <n v="106.8625"/>
    <n v="106.8625"/>
  </r>
  <r>
    <x v="7"/>
    <x v="85"/>
    <x v="103"/>
    <n v="1"/>
    <n v="45.32"/>
    <n v="45.32"/>
    <n v="45.32"/>
    <n v="0"/>
    <x v="1"/>
    <s v=""/>
    <s v=""/>
    <m/>
    <m/>
    <n v="45.32"/>
    <n v="45.32"/>
    <n v="45.32"/>
  </r>
  <r>
    <x v="7"/>
    <x v="201"/>
    <x v="249"/>
    <n v="1"/>
    <n v="361.25"/>
    <n v="361.25"/>
    <n v="361.25"/>
    <n v="0"/>
    <x v="0"/>
    <n v="252.35"/>
    <s v="Prijs wijkt af"/>
    <m/>
    <s v="Artikelprijs"/>
    <n v="252.35"/>
    <n v="252.35"/>
    <n v="252.35"/>
  </r>
  <r>
    <x v="7"/>
    <x v="200"/>
    <x v="248"/>
    <n v="2"/>
    <n v="185.4"/>
    <n v="370.8"/>
    <n v="370.8"/>
    <n v="0"/>
    <x v="0"/>
    <n v="106.8625"/>
    <s v="Prijs wijkt af"/>
    <m/>
    <s v="Artikelprijs"/>
    <n v="106.8625"/>
    <n v="213.72499999999999"/>
    <n v="213.72499999999999"/>
  </r>
  <r>
    <x v="7"/>
    <x v="200"/>
    <x v="248"/>
    <n v="1"/>
    <n v="185.4"/>
    <n v="185.4"/>
    <n v="185.4"/>
    <n v="0"/>
    <x v="0"/>
    <n v="106.8625"/>
    <s v="Prijs wijkt af"/>
    <m/>
    <s v="Artikelprijs"/>
    <n v="106.8625"/>
    <n v="106.8625"/>
    <n v="106.8625"/>
  </r>
  <r>
    <x v="7"/>
    <x v="200"/>
    <x v="248"/>
    <n v="1"/>
    <n v="185.4"/>
    <n v="185.4"/>
    <n v="185.4"/>
    <n v="0"/>
    <x v="0"/>
    <n v="106.8625"/>
    <s v="Prijs wijkt af"/>
    <m/>
    <s v="Artikelprijs"/>
    <n v="106.8625"/>
    <n v="106.8625"/>
    <n v="106.8625"/>
  </r>
  <r>
    <x v="7"/>
    <x v="200"/>
    <x v="248"/>
    <n v="1"/>
    <n v="185.4"/>
    <n v="185.4"/>
    <n v="185.4"/>
    <n v="0"/>
    <x v="0"/>
    <n v="106.8625"/>
    <s v="Prijs wijkt af"/>
    <m/>
    <s v="Artikelprijs"/>
    <n v="106.8625"/>
    <n v="106.8625"/>
    <n v="106.8625"/>
  </r>
  <r>
    <x v="7"/>
    <x v="206"/>
    <x v="254"/>
    <n v="1"/>
    <n v="514.14"/>
    <n v="514.14"/>
    <n v="514.14"/>
    <n v="0"/>
    <x v="0"/>
    <n v="339.9"/>
    <s v="Prijs wijkt af"/>
    <m/>
    <s v="Artikelprijs"/>
    <n v="339.9"/>
    <n v="339.9"/>
    <n v="339.9"/>
  </r>
  <r>
    <x v="7"/>
    <x v="200"/>
    <x v="248"/>
    <n v="1"/>
    <n v="180"/>
    <n v="180"/>
    <n v="180"/>
    <n v="0"/>
    <x v="0"/>
    <n v="106.8625"/>
    <s v="Prijs wijkt af"/>
    <m/>
    <s v="Artikelprijs"/>
    <n v="106.8625"/>
    <n v="106.8625"/>
    <n v="106.8625"/>
  </r>
  <r>
    <x v="7"/>
    <x v="179"/>
    <x v="221"/>
    <n v="12"/>
    <n v="-48.93"/>
    <n v="-587.16"/>
    <n v="-587.16"/>
    <n v="0"/>
    <x v="1"/>
    <s v=""/>
    <s v=""/>
    <m/>
    <m/>
    <n v="-48.93"/>
    <n v="-587.16"/>
    <n v="-587.16"/>
  </r>
  <r>
    <x v="7"/>
    <x v="206"/>
    <x v="254"/>
    <n v="1"/>
    <n v="565.54999999999995"/>
    <n v="565.54999999999995"/>
    <n v="565.54999999999995"/>
    <n v="0"/>
    <x v="0"/>
    <n v="339.9"/>
    <s v="Prijs wijkt af"/>
    <m/>
    <s v="Artikelprijs"/>
    <n v="339.9"/>
    <n v="339.9"/>
    <n v="339.9"/>
  </r>
  <r>
    <x v="7"/>
    <x v="28"/>
    <x v="31"/>
    <n v="1"/>
    <n v="-29.35"/>
    <n v="-29.35"/>
    <n v="-29.35"/>
    <n v="0"/>
    <x v="1"/>
    <s v=""/>
    <s v=""/>
    <m/>
    <m/>
    <n v="-29.35"/>
    <n v="-29.35"/>
    <n v="-29.35"/>
  </r>
  <r>
    <x v="7"/>
    <x v="210"/>
    <x v="258"/>
    <n v="1"/>
    <n v="748.75"/>
    <n v="748.75"/>
    <n v="748.75"/>
    <n v="0"/>
    <x v="0"/>
    <n v="458.35"/>
    <s v="Prijs wijkt af"/>
    <m/>
    <s v="Artikelprijs"/>
    <n v="458.35"/>
    <n v="458.35"/>
    <n v="458.35"/>
  </r>
  <r>
    <x v="7"/>
    <x v="200"/>
    <x v="247"/>
    <n v="3"/>
    <n v="180"/>
    <n v="540"/>
    <n v="540"/>
    <n v="0"/>
    <x v="0"/>
    <n v="106.8625"/>
    <s v="Prijs wijkt af"/>
    <m/>
    <s v="Artikelprijs"/>
    <n v="106.8625"/>
    <n v="320.58749999999998"/>
    <n v="320.58749999999998"/>
  </r>
  <r>
    <x v="8"/>
    <x v="6"/>
    <x v="6"/>
    <n v="6"/>
    <n v="303.85000000000002"/>
    <n v="1823.1"/>
    <n v="1823.1"/>
    <n v="0"/>
    <x v="2"/>
    <n v="295"/>
    <s v="Prijs wijkt af"/>
    <m/>
    <s v="Artikelprijs"/>
    <n v="295"/>
    <n v="1770"/>
    <n v="1770"/>
  </r>
  <r>
    <x v="8"/>
    <x v="81"/>
    <x v="95"/>
    <n v="4"/>
    <n v="236.9"/>
    <n v="947.6"/>
    <n v="947.6"/>
    <n v="0"/>
    <x v="2"/>
    <n v="230"/>
    <s v="Prijs wijkt af"/>
    <m/>
    <s v="Artikelprijs"/>
    <n v="230"/>
    <n v="920"/>
    <n v="920"/>
  </r>
  <r>
    <x v="8"/>
    <x v="105"/>
    <x v="122"/>
    <n v="10"/>
    <n v="59.74"/>
    <n v="597.4"/>
    <n v="537.66"/>
    <n v="10"/>
    <x v="1"/>
    <s v=""/>
    <s v=""/>
    <m/>
    <m/>
    <n v="59.74"/>
    <n v="597.4"/>
    <n v="537.66"/>
  </r>
  <r>
    <x v="8"/>
    <x v="111"/>
    <x v="126"/>
    <n v="4"/>
    <n v="44.29"/>
    <n v="177.16"/>
    <n v="159.44"/>
    <n v="10"/>
    <x v="1"/>
    <s v=""/>
    <s v=""/>
    <m/>
    <m/>
    <n v="44.29"/>
    <n v="177.16"/>
    <n v="159.44"/>
  </r>
  <r>
    <x v="8"/>
    <x v="160"/>
    <x v="193"/>
    <n v="1"/>
    <n v="13.79"/>
    <n v="13.79"/>
    <n v="12.41"/>
    <n v="10"/>
    <x v="1"/>
    <s v=""/>
    <s v=""/>
    <m/>
    <m/>
    <n v="13.79"/>
    <n v="13.79"/>
    <n v="12.41"/>
  </r>
  <r>
    <x v="8"/>
    <x v="25"/>
    <x v="28"/>
    <n v="2"/>
    <n v="16.22"/>
    <n v="32.44"/>
    <n v="29.2"/>
    <n v="10"/>
    <x v="1"/>
    <s v=""/>
    <s v=""/>
    <m/>
    <m/>
    <n v="16.22"/>
    <n v="32.44"/>
    <n v="29.2"/>
  </r>
  <r>
    <x v="8"/>
    <x v="251"/>
    <x v="302"/>
    <n v="12"/>
    <n v="66.95"/>
    <n v="803.4"/>
    <n v="723.06"/>
    <n v="10"/>
    <x v="1"/>
    <s v=""/>
    <s v=""/>
    <m/>
    <m/>
    <n v="66.95"/>
    <n v="803.4"/>
    <n v="723.06"/>
  </r>
  <r>
    <x v="8"/>
    <x v="34"/>
    <x v="37"/>
    <n v="7"/>
    <n v="88.57"/>
    <n v="619.99"/>
    <n v="557.99"/>
    <n v="10"/>
    <x v="1"/>
    <s v=""/>
    <s v=""/>
    <m/>
    <m/>
    <n v="88.57"/>
    <n v="619.99"/>
    <n v="557.99"/>
  </r>
  <r>
    <x v="8"/>
    <x v="192"/>
    <x v="238"/>
    <n v="1"/>
    <n v="-2967.36"/>
    <n v="-2967.36"/>
    <n v="-2967.36"/>
    <n v="0"/>
    <x v="1"/>
    <s v=""/>
    <s v=""/>
    <m/>
    <m/>
    <n v="-2967.36"/>
    <n v="-2967.36"/>
    <n v="-2967.36"/>
  </r>
  <r>
    <x v="8"/>
    <x v="6"/>
    <x v="6"/>
    <n v="4"/>
    <n v="303.85000000000002"/>
    <n v="1215.4000000000001"/>
    <n v="1215.4000000000001"/>
    <n v="0"/>
    <x v="2"/>
    <n v="295"/>
    <s v="Prijs wijkt af"/>
    <m/>
    <s v="Artikelprijs"/>
    <n v="295"/>
    <n v="1180"/>
    <n v="1180"/>
  </r>
  <r>
    <x v="8"/>
    <x v="83"/>
    <x v="97"/>
    <n v="1"/>
    <n v="144.19999999999999"/>
    <n v="144.19999999999999"/>
    <n v="144.19999999999999"/>
    <n v="0"/>
    <x v="2"/>
    <n v="140"/>
    <s v="Prijs wijkt af"/>
    <m/>
    <s v="Artikelprijs"/>
    <n v="140"/>
    <n v="140"/>
    <n v="140"/>
  </r>
  <r>
    <x v="8"/>
    <x v="21"/>
    <x v="24"/>
    <n v="2"/>
    <n v="147.81"/>
    <n v="295.62"/>
    <n v="221.71"/>
    <n v="25"/>
    <x v="1"/>
    <s v=""/>
    <s v=""/>
    <m/>
    <m/>
    <n v="147.81"/>
    <n v="295.62"/>
    <n v="221.71"/>
  </r>
  <r>
    <x v="8"/>
    <x v="76"/>
    <x v="87"/>
    <n v="4"/>
    <n v="114.58"/>
    <n v="458.32"/>
    <n v="343.74"/>
    <n v="25"/>
    <x v="1"/>
    <s v=""/>
    <s v=""/>
    <m/>
    <m/>
    <n v="114.58"/>
    <n v="458.32"/>
    <n v="343.74"/>
  </r>
  <r>
    <x v="8"/>
    <x v="19"/>
    <x v="22"/>
    <n v="2"/>
    <n v="45.32"/>
    <n v="90.64"/>
    <n v="67.98"/>
    <n v="25"/>
    <x v="1"/>
    <s v=""/>
    <s v=""/>
    <m/>
    <m/>
    <n v="45.32"/>
    <n v="90.64"/>
    <n v="67.98"/>
  </r>
  <r>
    <x v="8"/>
    <x v="252"/>
    <x v="303"/>
    <n v="4"/>
    <n v="63"/>
    <n v="0"/>
    <n v="0"/>
    <n v="0"/>
    <x v="1"/>
    <s v=""/>
    <s v=""/>
    <m/>
    <m/>
    <n v="63"/>
    <n v="0"/>
    <n v="0"/>
  </r>
  <r>
    <x v="8"/>
    <x v="4"/>
    <x v="4"/>
    <n v="4"/>
    <n v="69.78"/>
    <n v="279.12"/>
    <n v="209.34"/>
    <n v="25"/>
    <x v="1"/>
    <s v=""/>
    <s v=""/>
    <m/>
    <m/>
    <n v="69.78"/>
    <n v="279.12"/>
    <n v="209.34"/>
  </r>
  <r>
    <x v="8"/>
    <x v="103"/>
    <x v="121"/>
    <n v="2"/>
    <n v="89.61"/>
    <n v="179.22"/>
    <n v="134.41"/>
    <n v="25"/>
    <x v="1"/>
    <s v=""/>
    <s v=""/>
    <m/>
    <m/>
    <n v="89.61"/>
    <n v="179.22"/>
    <n v="134.41"/>
  </r>
  <r>
    <x v="8"/>
    <x v="105"/>
    <x v="122"/>
    <n v="2"/>
    <n v="59.74"/>
    <n v="119.48"/>
    <n v="89.61"/>
    <n v="25"/>
    <x v="1"/>
    <s v=""/>
    <s v=""/>
    <m/>
    <m/>
    <n v="59.74"/>
    <n v="119.48"/>
    <n v="89.61"/>
  </r>
  <r>
    <x v="8"/>
    <x v="253"/>
    <x v="304"/>
    <n v="4"/>
    <n v="16.54"/>
    <n v="66.16"/>
    <n v="49.62"/>
    <n v="25"/>
    <x v="1"/>
    <s v=""/>
    <s v=""/>
    <m/>
    <m/>
    <n v="16.54"/>
    <n v="66.16"/>
    <n v="49.62"/>
  </r>
  <r>
    <x v="8"/>
    <x v="254"/>
    <x v="305"/>
    <n v="6"/>
    <n v="78"/>
    <n v="468"/>
    <n v="351"/>
    <n v="25"/>
    <x v="1"/>
    <s v=""/>
    <s v=""/>
    <m/>
    <m/>
    <n v="78"/>
    <n v="468"/>
    <n v="351"/>
  </r>
  <r>
    <x v="8"/>
    <x v="34"/>
    <x v="37"/>
    <n v="10"/>
    <n v="88.57"/>
    <n v="885.7"/>
    <n v="664.27"/>
    <n v="25"/>
    <x v="1"/>
    <s v=""/>
    <s v=""/>
    <m/>
    <m/>
    <n v="88.57"/>
    <n v="885.7"/>
    <n v="664.27"/>
  </r>
  <r>
    <x v="8"/>
    <x v="34"/>
    <x v="37"/>
    <n v="1"/>
    <n v="88.57"/>
    <n v="0"/>
    <n v="0"/>
    <n v="0"/>
    <x v="1"/>
    <s v=""/>
    <s v=""/>
    <m/>
    <m/>
    <n v="88.57"/>
    <n v="0"/>
    <n v="0"/>
  </r>
  <r>
    <x v="8"/>
    <x v="255"/>
    <x v="302"/>
    <n v="6"/>
    <n v="49"/>
    <n v="294"/>
    <n v="220.5"/>
    <n v="25"/>
    <x v="1"/>
    <s v=""/>
    <s v=""/>
    <m/>
    <m/>
    <n v="49"/>
    <n v="294"/>
    <n v="220.5"/>
  </r>
  <r>
    <x v="8"/>
    <x v="255"/>
    <x v="302"/>
    <n v="1"/>
    <n v="49"/>
    <n v="0"/>
    <n v="0"/>
    <n v="0"/>
    <x v="1"/>
    <s v=""/>
    <s v=""/>
    <m/>
    <m/>
    <n v="49"/>
    <n v="0"/>
    <n v="0"/>
  </r>
  <r>
    <x v="8"/>
    <x v="42"/>
    <x v="45"/>
    <n v="15"/>
    <n v="3.5"/>
    <n v="0"/>
    <n v="0"/>
    <n v="0"/>
    <x v="1"/>
    <s v=""/>
    <s v=""/>
    <m/>
    <m/>
    <n v="3.5"/>
    <n v="0"/>
    <n v="0"/>
  </r>
  <r>
    <x v="8"/>
    <x v="43"/>
    <x v="46"/>
    <n v="6"/>
    <n v="2"/>
    <n v="0"/>
    <n v="0"/>
    <n v="0"/>
    <x v="1"/>
    <s v=""/>
    <s v=""/>
    <m/>
    <m/>
    <n v="2"/>
    <n v="0"/>
    <n v="0"/>
  </r>
  <r>
    <x v="8"/>
    <x v="44"/>
    <x v="47"/>
    <n v="6"/>
    <n v="3"/>
    <n v="0"/>
    <n v="0"/>
    <n v="0"/>
    <x v="1"/>
    <s v=""/>
    <s v=""/>
    <m/>
    <m/>
    <n v="3"/>
    <n v="0"/>
    <n v="0"/>
  </r>
  <r>
    <x v="8"/>
    <x v="45"/>
    <x v="48"/>
    <n v="6"/>
    <n v="4"/>
    <n v="0"/>
    <n v="0"/>
    <n v="0"/>
    <x v="1"/>
    <s v=""/>
    <s v=""/>
    <m/>
    <m/>
    <n v="4"/>
    <n v="0"/>
    <n v="0"/>
  </r>
  <r>
    <x v="8"/>
    <x v="46"/>
    <x v="49"/>
    <n v="1"/>
    <n v="6"/>
    <n v="0"/>
    <n v="0"/>
    <n v="0"/>
    <x v="1"/>
    <s v=""/>
    <s v=""/>
    <m/>
    <m/>
    <n v="6"/>
    <n v="0"/>
    <n v="0"/>
  </r>
  <r>
    <x v="8"/>
    <x v="52"/>
    <x v="55"/>
    <n v="2"/>
    <n v="5"/>
    <n v="0"/>
    <n v="0"/>
    <n v="0"/>
    <x v="1"/>
    <s v=""/>
    <s v=""/>
    <m/>
    <m/>
    <n v="5"/>
    <n v="0"/>
    <n v="0"/>
  </r>
  <r>
    <x v="8"/>
    <x v="81"/>
    <x v="95"/>
    <n v="1"/>
    <n v="230"/>
    <n v="230"/>
    <n v="230"/>
    <n v="0"/>
    <x v="2"/>
    <n v="230"/>
    <s v="Prijs gelijk"/>
    <m/>
    <s v="Artikelprijs"/>
    <n v="230"/>
    <n v="230"/>
    <n v="230"/>
  </r>
  <r>
    <x v="8"/>
    <x v="81"/>
    <x v="95"/>
    <n v="6"/>
    <n v="236.9"/>
    <n v="1421.4"/>
    <n v="1421.4"/>
    <n v="0"/>
    <x v="2"/>
    <n v="230"/>
    <s v="Prijs wijkt af"/>
    <m/>
    <s v="Artikelprijs"/>
    <n v="230"/>
    <n v="1380"/>
    <n v="1380"/>
  </r>
  <r>
    <x v="8"/>
    <x v="83"/>
    <x v="97"/>
    <n v="1"/>
    <n v="144.19999999999999"/>
    <n v="144.19999999999999"/>
    <n v="144.19999999999999"/>
    <n v="0"/>
    <x v="2"/>
    <n v="140"/>
    <s v="Prijs wijkt af"/>
    <m/>
    <s v="Artikelprijs"/>
    <n v="140"/>
    <n v="140"/>
    <n v="140"/>
  </r>
  <r>
    <x v="8"/>
    <x v="81"/>
    <x v="95"/>
    <n v="2"/>
    <n v="236.9"/>
    <n v="473.8"/>
    <n v="473.8"/>
    <n v="0"/>
    <x v="2"/>
    <n v="230"/>
    <s v="Prijs wijkt af"/>
    <m/>
    <s v="Artikelprijs"/>
    <n v="230"/>
    <n v="460"/>
    <n v="460"/>
  </r>
  <r>
    <x v="8"/>
    <x v="83"/>
    <x v="97"/>
    <n v="1"/>
    <n v="144.19999999999999"/>
    <n v="144.19999999999999"/>
    <n v="144.19999999999999"/>
    <n v="0"/>
    <x v="2"/>
    <n v="140"/>
    <s v="Prijs wijkt af"/>
    <m/>
    <s v="Artikelprijs"/>
    <n v="140"/>
    <n v="140"/>
    <n v="140"/>
  </r>
  <r>
    <x v="8"/>
    <x v="6"/>
    <x v="6"/>
    <n v="8"/>
    <n v="303.85000000000002"/>
    <n v="2430.8000000000002"/>
    <n v="2430.8000000000002"/>
    <n v="0"/>
    <x v="2"/>
    <n v="295"/>
    <s v="Prijs wijkt af"/>
    <m/>
    <s v="Artikelprijs"/>
    <n v="295"/>
    <n v="2360"/>
    <n v="2360"/>
  </r>
  <r>
    <x v="8"/>
    <x v="81"/>
    <x v="95"/>
    <n v="6"/>
    <n v="236.9"/>
    <n v="1421.4"/>
    <n v="1421.4"/>
    <n v="0"/>
    <x v="2"/>
    <n v="230"/>
    <s v="Prijs wijkt af"/>
    <m/>
    <s v="Artikelprijs"/>
    <n v="230"/>
    <n v="1380"/>
    <n v="1380"/>
  </r>
  <r>
    <x v="8"/>
    <x v="83"/>
    <x v="97"/>
    <n v="1"/>
    <n v="144.19999999999999"/>
    <n v="144.19999999999999"/>
    <n v="144.19999999999999"/>
    <n v="0"/>
    <x v="2"/>
    <n v="140"/>
    <s v="Prijs wijkt af"/>
    <m/>
    <s v="Artikelprijs"/>
    <n v="140"/>
    <n v="140"/>
    <n v="140"/>
  </r>
  <r>
    <x v="8"/>
    <x v="81"/>
    <x v="95"/>
    <n v="4"/>
    <n v="236.9"/>
    <n v="947.6"/>
    <n v="947.6"/>
    <n v="0"/>
    <x v="2"/>
    <n v="230"/>
    <s v="Prijs wijkt af"/>
    <m/>
    <s v="Artikelprijs"/>
    <n v="230"/>
    <n v="920"/>
    <n v="920"/>
  </r>
  <r>
    <x v="8"/>
    <x v="6"/>
    <x v="6"/>
    <n v="12"/>
    <n v="303.85000000000002"/>
    <n v="3646.2"/>
    <n v="3646.2"/>
    <n v="0"/>
    <x v="2"/>
    <n v="295"/>
    <s v="Prijs wijkt af"/>
    <m/>
    <s v="Artikelprijs"/>
    <n v="295"/>
    <n v="3540"/>
    <n v="3540"/>
  </r>
  <r>
    <x v="8"/>
    <x v="83"/>
    <x v="97"/>
    <n v="3"/>
    <n v="144.19999999999999"/>
    <n v="432.6"/>
    <n v="432.6"/>
    <n v="0"/>
    <x v="2"/>
    <n v="140"/>
    <s v="Prijs wijkt af"/>
    <m/>
    <s v="Artikelprijs"/>
    <n v="140"/>
    <n v="420"/>
    <n v="420"/>
  </r>
  <r>
    <x v="8"/>
    <x v="212"/>
    <x v="260"/>
    <n v="1"/>
    <n v="1229.2"/>
    <n v="1229.2"/>
    <n v="1229.2"/>
    <n v="0"/>
    <x v="0"/>
    <n v="700"/>
    <s v="Prijs wijkt af"/>
    <m/>
    <s v="Artikelprijs"/>
    <n v="700"/>
    <n v="700"/>
    <n v="700"/>
  </r>
  <r>
    <x v="8"/>
    <x v="6"/>
    <x v="6"/>
    <n v="8"/>
    <n v="303.85000000000002"/>
    <n v="2430.8000000000002"/>
    <n v="2430.8000000000002"/>
    <n v="0"/>
    <x v="2"/>
    <n v="295"/>
    <s v="Prijs wijkt af"/>
    <m/>
    <s v="Artikelprijs"/>
    <n v="295"/>
    <n v="2360"/>
    <n v="2360"/>
  </r>
  <r>
    <x v="8"/>
    <x v="83"/>
    <x v="97"/>
    <n v="1"/>
    <n v="144.19999999999999"/>
    <n v="144.19999999999999"/>
    <n v="144.19999999999999"/>
    <n v="0"/>
    <x v="2"/>
    <n v="140"/>
    <s v="Prijs wijkt af"/>
    <m/>
    <s v="Artikelprijs"/>
    <n v="140"/>
    <n v="140"/>
    <n v="140"/>
  </r>
  <r>
    <x v="8"/>
    <x v="81"/>
    <x v="95"/>
    <n v="6"/>
    <n v="236.9"/>
    <n v="1421.4"/>
    <n v="1421.4"/>
    <n v="0"/>
    <x v="2"/>
    <n v="230"/>
    <s v="Prijs wijkt af"/>
    <m/>
    <s v="Artikelprijs"/>
    <n v="230"/>
    <n v="1380"/>
    <n v="1380"/>
  </r>
  <r>
    <x v="8"/>
    <x v="83"/>
    <x v="97"/>
    <n v="1"/>
    <n v="144.19999999999999"/>
    <n v="144.19999999999999"/>
    <n v="144.19999999999999"/>
    <n v="0"/>
    <x v="2"/>
    <n v="140"/>
    <s v="Prijs wijkt af"/>
    <m/>
    <s v="Artikelprijs"/>
    <n v="140"/>
    <n v="140"/>
    <n v="140"/>
  </r>
  <r>
    <x v="8"/>
    <x v="81"/>
    <x v="95"/>
    <n v="2"/>
    <n v="236.9"/>
    <n v="473.8"/>
    <n v="473.8"/>
    <n v="0"/>
    <x v="2"/>
    <n v="230"/>
    <s v="Prijs wijkt af"/>
    <m/>
    <s v="Artikelprijs"/>
    <n v="230"/>
    <n v="460"/>
    <n v="460"/>
  </r>
  <r>
    <x v="8"/>
    <x v="81"/>
    <x v="95"/>
    <n v="4"/>
    <n v="236.9"/>
    <n v="947.6"/>
    <n v="947.6"/>
    <n v="0"/>
    <x v="2"/>
    <n v="230"/>
    <s v="Prijs wijkt af"/>
    <m/>
    <s v="Artikelprijs"/>
    <n v="230"/>
    <n v="920"/>
    <n v="920"/>
  </r>
  <r>
    <x v="8"/>
    <x v="83"/>
    <x v="97"/>
    <n v="1"/>
    <n v="144.19999999999999"/>
    <n v="144.19999999999999"/>
    <n v="144.19999999999999"/>
    <n v="0"/>
    <x v="2"/>
    <n v="140"/>
    <s v="Prijs wijkt af"/>
    <m/>
    <s v="Artikelprijs"/>
    <n v="140"/>
    <n v="140"/>
    <n v="140"/>
  </r>
  <r>
    <x v="8"/>
    <x v="81"/>
    <x v="95"/>
    <n v="2"/>
    <n v="236.9"/>
    <n v="473.8"/>
    <n v="473.8"/>
    <n v="0"/>
    <x v="2"/>
    <n v="230"/>
    <s v="Prijs wijkt af"/>
    <m/>
    <s v="Artikelprijs"/>
    <n v="230"/>
    <n v="460"/>
    <n v="460"/>
  </r>
  <r>
    <x v="8"/>
    <x v="83"/>
    <x v="97"/>
    <n v="1"/>
    <n v="144.19999999999999"/>
    <n v="144.19999999999999"/>
    <n v="144.19999999999999"/>
    <n v="0"/>
    <x v="2"/>
    <n v="140"/>
    <s v="Prijs wijkt af"/>
    <m/>
    <s v="Artikelprijs"/>
    <n v="140"/>
    <n v="140"/>
    <n v="140"/>
  </r>
  <r>
    <x v="8"/>
    <x v="191"/>
    <x v="234"/>
    <n v="3"/>
    <n v="133.9"/>
    <n v="401.7"/>
    <n v="401.7"/>
    <n v="0"/>
    <x v="2"/>
    <n v="130"/>
    <s v="Prijs wijkt af"/>
    <m/>
    <s v="Artikelprijs"/>
    <n v="130"/>
    <n v="390"/>
    <n v="390"/>
  </r>
  <r>
    <x v="8"/>
    <x v="121"/>
    <x v="136"/>
    <n v="1"/>
    <n v="180.25"/>
    <n v="180.25"/>
    <n v="180.25"/>
    <n v="0"/>
    <x v="2"/>
    <n v="175"/>
    <s v="Prijs wijkt af"/>
    <m/>
    <s v="Artikelprijs"/>
    <n v="175"/>
    <n v="175"/>
    <n v="175"/>
  </r>
  <r>
    <x v="8"/>
    <x v="81"/>
    <x v="95"/>
    <n v="4"/>
    <n v="236.9"/>
    <n v="947.6"/>
    <n v="947.6"/>
    <n v="0"/>
    <x v="2"/>
    <n v="230"/>
    <s v="Prijs wijkt af"/>
    <m/>
    <s v="Artikelprijs"/>
    <n v="230"/>
    <n v="920"/>
    <n v="920"/>
  </r>
  <r>
    <x v="8"/>
    <x v="81"/>
    <x v="95"/>
    <n v="4"/>
    <n v="236.9"/>
    <n v="947.6"/>
    <n v="947.6"/>
    <n v="0"/>
    <x v="2"/>
    <n v="230"/>
    <s v="Prijs wijkt af"/>
    <m/>
    <s v="Artikelprijs"/>
    <n v="230"/>
    <n v="920"/>
    <n v="920"/>
  </r>
  <r>
    <x v="8"/>
    <x v="6"/>
    <x v="6"/>
    <n v="8"/>
    <n v="303.85000000000002"/>
    <n v="2430.8000000000002"/>
    <n v="2430.8000000000002"/>
    <n v="0"/>
    <x v="2"/>
    <n v="295"/>
    <s v="Prijs wijkt af"/>
    <m/>
    <s v="Artikelprijs"/>
    <n v="295"/>
    <n v="2360"/>
    <n v="2360"/>
  </r>
  <r>
    <x v="8"/>
    <x v="81"/>
    <x v="95"/>
    <n v="6"/>
    <n v="236.9"/>
    <n v="1421.4"/>
    <n v="1421.4"/>
    <n v="0"/>
    <x v="2"/>
    <n v="230"/>
    <s v="Prijs wijkt af"/>
    <m/>
    <s v="Artikelprijs"/>
    <n v="230"/>
    <n v="1380"/>
    <n v="1380"/>
  </r>
  <r>
    <x v="8"/>
    <x v="81"/>
    <x v="95"/>
    <n v="4"/>
    <n v="236.9"/>
    <n v="947.6"/>
    <n v="947.6"/>
    <n v="0"/>
    <x v="2"/>
    <n v="230"/>
    <s v="Prijs wijkt af"/>
    <m/>
    <s v="Artikelprijs"/>
    <n v="230"/>
    <n v="920"/>
    <n v="920"/>
  </r>
  <r>
    <x v="8"/>
    <x v="81"/>
    <x v="95"/>
    <n v="12"/>
    <n v="236.9"/>
    <n v="2842.8"/>
    <n v="2842.8"/>
    <n v="0"/>
    <x v="2"/>
    <n v="230"/>
    <s v="Prijs wijkt af"/>
    <m/>
    <s v="Artikelprijs"/>
    <n v="230"/>
    <n v="2760"/>
    <n v="2760"/>
  </r>
  <r>
    <x v="8"/>
    <x v="83"/>
    <x v="97"/>
    <n v="3"/>
    <n v="144.19999999999999"/>
    <n v="432.6"/>
    <n v="432.6"/>
    <n v="0"/>
    <x v="2"/>
    <n v="140"/>
    <s v="Prijs wijkt af"/>
    <m/>
    <s v="Artikelprijs"/>
    <n v="140"/>
    <n v="420"/>
    <n v="420"/>
  </r>
  <r>
    <x v="8"/>
    <x v="81"/>
    <x v="95"/>
    <n v="4"/>
    <n v="236.9"/>
    <n v="947.6"/>
    <n v="947.6"/>
    <n v="0"/>
    <x v="2"/>
    <n v="230"/>
    <s v="Prijs wijkt af"/>
    <m/>
    <s v="Artikelprijs"/>
    <n v="230"/>
    <n v="920"/>
    <n v="920"/>
  </r>
  <r>
    <x v="8"/>
    <x v="105"/>
    <x v="122"/>
    <n v="10"/>
    <n v="59.74"/>
    <n v="597.4"/>
    <n v="537.66"/>
    <n v="10"/>
    <x v="1"/>
    <s v=""/>
    <s v=""/>
    <m/>
    <m/>
    <n v="59.74"/>
    <n v="597.4"/>
    <n v="537.66"/>
  </r>
  <r>
    <x v="8"/>
    <x v="111"/>
    <x v="126"/>
    <n v="4"/>
    <n v="44.29"/>
    <n v="177.16"/>
    <n v="159.44"/>
    <n v="10"/>
    <x v="1"/>
    <s v=""/>
    <s v=""/>
    <m/>
    <m/>
    <n v="44.29"/>
    <n v="177.16"/>
    <n v="159.44"/>
  </r>
  <r>
    <x v="8"/>
    <x v="160"/>
    <x v="193"/>
    <n v="1"/>
    <n v="13.79"/>
    <n v="13.79"/>
    <n v="12.41"/>
    <n v="10"/>
    <x v="1"/>
    <s v=""/>
    <s v=""/>
    <m/>
    <m/>
    <n v="13.79"/>
    <n v="13.79"/>
    <n v="12.41"/>
  </r>
  <r>
    <x v="8"/>
    <x v="25"/>
    <x v="28"/>
    <n v="2"/>
    <n v="16.22"/>
    <n v="32.44"/>
    <n v="29.2"/>
    <n v="10"/>
    <x v="1"/>
    <s v=""/>
    <s v=""/>
    <m/>
    <m/>
    <n v="16.22"/>
    <n v="32.44"/>
    <n v="29.2"/>
  </r>
  <r>
    <x v="8"/>
    <x v="251"/>
    <x v="302"/>
    <n v="12"/>
    <n v="66.95"/>
    <n v="803.4"/>
    <n v="723.06"/>
    <n v="10"/>
    <x v="1"/>
    <s v=""/>
    <s v=""/>
    <m/>
    <m/>
    <n v="66.95"/>
    <n v="803.4"/>
    <n v="723.06"/>
  </r>
  <r>
    <x v="8"/>
    <x v="251"/>
    <x v="302"/>
    <n v="1"/>
    <n v="66.95"/>
    <n v="66.95"/>
    <n v="66.95"/>
    <n v="0"/>
    <x v="1"/>
    <s v=""/>
    <s v=""/>
    <m/>
    <m/>
    <n v="66.95"/>
    <n v="66.95"/>
    <n v="66.95"/>
  </r>
  <r>
    <x v="8"/>
    <x v="34"/>
    <x v="37"/>
    <n v="7"/>
    <n v="88.57"/>
    <n v="619.99"/>
    <n v="557.99"/>
    <n v="10"/>
    <x v="1"/>
    <s v=""/>
    <s v=""/>
    <m/>
    <m/>
    <n v="88.57"/>
    <n v="619.99"/>
    <n v="557.99"/>
  </r>
  <r>
    <x v="8"/>
    <x v="34"/>
    <x v="37"/>
    <n v="1"/>
    <n v="88.57"/>
    <n v="0"/>
    <n v="0"/>
    <n v="0"/>
    <x v="1"/>
    <s v=""/>
    <s v=""/>
    <m/>
    <m/>
    <n v="88.57"/>
    <n v="0"/>
    <n v="0"/>
  </r>
  <r>
    <x v="8"/>
    <x v="42"/>
    <x v="45"/>
    <n v="1"/>
    <n v="3.5"/>
    <n v="0"/>
    <n v="0"/>
    <n v="0"/>
    <x v="1"/>
    <s v=""/>
    <s v=""/>
    <m/>
    <m/>
    <n v="3.5"/>
    <n v="0"/>
    <n v="0"/>
  </r>
  <r>
    <x v="8"/>
    <x v="43"/>
    <x v="46"/>
    <n v="10"/>
    <n v="2"/>
    <n v="0"/>
    <n v="0"/>
    <n v="0"/>
    <x v="1"/>
    <s v=""/>
    <s v=""/>
    <m/>
    <m/>
    <n v="2"/>
    <n v="0"/>
    <n v="0"/>
  </r>
  <r>
    <x v="8"/>
    <x v="44"/>
    <x v="47"/>
    <n v="8"/>
    <n v="3"/>
    <n v="0"/>
    <n v="0"/>
    <n v="0"/>
    <x v="1"/>
    <s v=""/>
    <s v=""/>
    <m/>
    <m/>
    <n v="3"/>
    <n v="0"/>
    <n v="0"/>
  </r>
  <r>
    <x v="8"/>
    <x v="45"/>
    <x v="48"/>
    <n v="4"/>
    <n v="4"/>
    <n v="0"/>
    <n v="0"/>
    <n v="0"/>
    <x v="1"/>
    <s v=""/>
    <s v=""/>
    <m/>
    <m/>
    <n v="4"/>
    <n v="0"/>
    <n v="0"/>
  </r>
  <r>
    <x v="8"/>
    <x v="46"/>
    <x v="49"/>
    <n v="2"/>
    <n v="6"/>
    <n v="0"/>
    <n v="0"/>
    <n v="0"/>
    <x v="1"/>
    <s v=""/>
    <s v=""/>
    <m/>
    <m/>
    <n v="6"/>
    <n v="0"/>
    <n v="0"/>
  </r>
  <r>
    <x v="8"/>
    <x v="52"/>
    <x v="55"/>
    <n v="1"/>
    <n v="5"/>
    <n v="0"/>
    <n v="0"/>
    <n v="0"/>
    <x v="1"/>
    <s v=""/>
    <s v=""/>
    <m/>
    <m/>
    <n v="5"/>
    <n v="0"/>
    <n v="0"/>
  </r>
  <r>
    <x v="8"/>
    <x v="81"/>
    <x v="95"/>
    <n v="4"/>
    <n v="236.9"/>
    <n v="947.6"/>
    <n v="947.6"/>
    <n v="0"/>
    <x v="2"/>
    <n v="230"/>
    <s v="Prijs wijkt af"/>
    <m/>
    <s v="Artikelprijs"/>
    <n v="230"/>
    <n v="920"/>
    <n v="920"/>
  </r>
  <r>
    <x v="8"/>
    <x v="81"/>
    <x v="95"/>
    <n v="3"/>
    <n v="236.9"/>
    <n v="710.7"/>
    <n v="710.7"/>
    <n v="0"/>
    <x v="2"/>
    <n v="230"/>
    <s v="Prijs wijkt af"/>
    <m/>
    <s v="Artikelprijs"/>
    <n v="230"/>
    <n v="690"/>
    <n v="690"/>
  </r>
  <r>
    <x v="8"/>
    <x v="6"/>
    <x v="6"/>
    <n v="4"/>
    <n v="303.85000000000002"/>
    <n v="1215.4000000000001"/>
    <n v="1215.4000000000001"/>
    <n v="0"/>
    <x v="2"/>
    <n v="295"/>
    <s v="Prijs wijkt af"/>
    <m/>
    <s v="Artikelprijs"/>
    <n v="295"/>
    <n v="1180"/>
    <n v="1180"/>
  </r>
  <r>
    <x v="8"/>
    <x v="83"/>
    <x v="97"/>
    <n v="1"/>
    <n v="144.19999999999999"/>
    <n v="144.19999999999999"/>
    <n v="144.19999999999999"/>
    <n v="0"/>
    <x v="2"/>
    <n v="140"/>
    <s v="Prijs wijkt af"/>
    <m/>
    <s v="Artikelprijs"/>
    <n v="140"/>
    <n v="140"/>
    <n v="140"/>
  </r>
  <r>
    <x v="8"/>
    <x v="81"/>
    <x v="95"/>
    <n v="2"/>
    <n v="236.9"/>
    <n v="473.8"/>
    <n v="473.8"/>
    <n v="0"/>
    <x v="2"/>
    <n v="230"/>
    <s v="Prijs wijkt af"/>
    <m/>
    <s v="Artikelprijs"/>
    <n v="230"/>
    <n v="460"/>
    <n v="460"/>
  </r>
  <r>
    <x v="8"/>
    <x v="6"/>
    <x v="6"/>
    <n v="6"/>
    <n v="303.85000000000002"/>
    <n v="1823.1"/>
    <n v="1823.1"/>
    <n v="0"/>
    <x v="2"/>
    <n v="295"/>
    <s v="Prijs wijkt af"/>
    <m/>
    <s v="Artikelprijs"/>
    <n v="295"/>
    <n v="1770"/>
    <n v="1770"/>
  </r>
  <r>
    <x v="8"/>
    <x v="83"/>
    <x v="97"/>
    <n v="2"/>
    <n v="144.19999999999999"/>
    <n v="288.39999999999998"/>
    <n v="288.39999999999998"/>
    <n v="0"/>
    <x v="2"/>
    <n v="140"/>
    <s v="Prijs wijkt af"/>
    <m/>
    <s v="Artikelprijs"/>
    <n v="140"/>
    <n v="280"/>
    <n v="280"/>
  </r>
  <r>
    <x v="8"/>
    <x v="81"/>
    <x v="95"/>
    <n v="4"/>
    <n v="236.9"/>
    <n v="947.6"/>
    <n v="947.6"/>
    <n v="0"/>
    <x v="2"/>
    <n v="230"/>
    <s v="Prijs wijkt af"/>
    <m/>
    <s v="Artikelprijs"/>
    <n v="230"/>
    <n v="920"/>
    <n v="920"/>
  </r>
  <r>
    <x v="8"/>
    <x v="83"/>
    <x v="97"/>
    <n v="1"/>
    <n v="144.19999999999999"/>
    <n v="144.19999999999999"/>
    <n v="144.19999999999999"/>
    <n v="0"/>
    <x v="2"/>
    <n v="140"/>
    <s v="Prijs wijkt af"/>
    <m/>
    <s v="Artikelprijs"/>
    <n v="140"/>
    <n v="140"/>
    <n v="140"/>
  </r>
  <r>
    <x v="8"/>
    <x v="81"/>
    <x v="95"/>
    <n v="2"/>
    <n v="236.9"/>
    <n v="473.8"/>
    <n v="473.8"/>
    <n v="0"/>
    <x v="2"/>
    <n v="230"/>
    <s v="Prijs wijkt af"/>
    <m/>
    <s v="Artikelprijs"/>
    <n v="230"/>
    <n v="460"/>
    <n v="460"/>
  </r>
  <r>
    <x v="8"/>
    <x v="83"/>
    <x v="97"/>
    <n v="1"/>
    <n v="144.19999999999999"/>
    <n v="144.19999999999999"/>
    <n v="144.19999999999999"/>
    <n v="0"/>
    <x v="2"/>
    <n v="140"/>
    <s v="Prijs wijkt af"/>
    <m/>
    <s v="Artikelprijs"/>
    <n v="140"/>
    <n v="140"/>
    <n v="140"/>
  </r>
  <r>
    <x v="8"/>
    <x v="191"/>
    <x v="234"/>
    <n v="1"/>
    <n v="133.9"/>
    <n v="133.9"/>
    <n v="133.9"/>
    <n v="0"/>
    <x v="2"/>
    <n v="130"/>
    <s v="Prijs wijkt af"/>
    <m/>
    <s v="Artikelprijs"/>
    <n v="130"/>
    <n v="130"/>
    <n v="130"/>
  </r>
  <r>
    <x v="8"/>
    <x v="81"/>
    <x v="95"/>
    <n v="3"/>
    <n v="236.9"/>
    <n v="710.7"/>
    <n v="710.7"/>
    <n v="0"/>
    <x v="2"/>
    <n v="230"/>
    <s v="Prijs wijkt af"/>
    <m/>
    <s v="Artikelprijs"/>
    <n v="230"/>
    <n v="690"/>
    <n v="690"/>
  </r>
  <r>
    <x v="8"/>
    <x v="83"/>
    <x v="97"/>
    <n v="1"/>
    <n v="144.19999999999999"/>
    <n v="144.19999999999999"/>
    <n v="144.19999999999999"/>
    <n v="0"/>
    <x v="2"/>
    <n v="140"/>
    <s v="Prijs wijkt af"/>
    <m/>
    <s v="Artikelprijs"/>
    <n v="140"/>
    <n v="140"/>
    <n v="140"/>
  </r>
  <r>
    <x v="8"/>
    <x v="81"/>
    <x v="95"/>
    <n v="1"/>
    <n v="236.9"/>
    <n v="236.9"/>
    <n v="236.9"/>
    <n v="0"/>
    <x v="2"/>
    <n v="230"/>
    <s v="Prijs wijkt af"/>
    <m/>
    <s v="Artikelprijs"/>
    <n v="230"/>
    <n v="230"/>
    <n v="230"/>
  </r>
  <r>
    <x v="8"/>
    <x v="6"/>
    <x v="6"/>
    <n v="6"/>
    <n v="303.85000000000002"/>
    <n v="1823.1"/>
    <n v="1823.1"/>
    <n v="0"/>
    <x v="2"/>
    <n v="295"/>
    <s v="Prijs wijkt af"/>
    <m/>
    <s v="Artikelprijs"/>
    <n v="295"/>
    <n v="1770"/>
    <n v="1770"/>
  </r>
  <r>
    <x v="8"/>
    <x v="81"/>
    <x v="95"/>
    <n v="4"/>
    <n v="236.9"/>
    <n v="947.6"/>
    <n v="947.6"/>
    <n v="0"/>
    <x v="2"/>
    <n v="230"/>
    <s v="Prijs wijkt af"/>
    <m/>
    <s v="Artikelprijs"/>
    <n v="230"/>
    <n v="920"/>
    <n v="920"/>
  </r>
  <r>
    <x v="8"/>
    <x v="81"/>
    <x v="95"/>
    <n v="3"/>
    <n v="236.9"/>
    <n v="710.7"/>
    <n v="710.7"/>
    <n v="0"/>
    <x v="2"/>
    <n v="230"/>
    <s v="Prijs wijkt af"/>
    <m/>
    <s v="Artikelprijs"/>
    <n v="230"/>
    <n v="690"/>
    <n v="690"/>
  </r>
  <r>
    <x v="8"/>
    <x v="83"/>
    <x v="97"/>
    <n v="1"/>
    <n v="144.19999999999999"/>
    <n v="144.19999999999999"/>
    <n v="144.19999999999999"/>
    <n v="0"/>
    <x v="2"/>
    <n v="140"/>
    <s v="Prijs wijkt af"/>
    <m/>
    <s v="Artikelprijs"/>
    <n v="140"/>
    <n v="140"/>
    <n v="140"/>
  </r>
  <r>
    <x v="8"/>
    <x v="81"/>
    <x v="95"/>
    <n v="4"/>
    <n v="236.9"/>
    <n v="947.6"/>
    <n v="947.6"/>
    <n v="0"/>
    <x v="2"/>
    <n v="230"/>
    <s v="Prijs wijkt af"/>
    <m/>
    <s v="Artikelprijs"/>
    <n v="230"/>
    <n v="920"/>
    <n v="920"/>
  </r>
  <r>
    <x v="8"/>
    <x v="81"/>
    <x v="95"/>
    <n v="4"/>
    <n v="236.9"/>
    <n v="947.6"/>
    <n v="947.6"/>
    <n v="0"/>
    <x v="2"/>
    <n v="230"/>
    <s v="Prijs wijkt af"/>
    <m/>
    <s v="Artikelprijs"/>
    <n v="230"/>
    <n v="920"/>
    <n v="920"/>
  </r>
  <r>
    <x v="8"/>
    <x v="83"/>
    <x v="97"/>
    <n v="1"/>
    <n v="144.19999999999999"/>
    <n v="144.19999999999999"/>
    <n v="144.19999999999999"/>
    <n v="0"/>
    <x v="2"/>
    <n v="140"/>
    <s v="Prijs wijkt af"/>
    <m/>
    <s v="Artikelprijs"/>
    <n v="140"/>
    <n v="140"/>
    <n v="140"/>
  </r>
  <r>
    <x v="8"/>
    <x v="93"/>
    <x v="111"/>
    <n v="26"/>
    <n v="31.93"/>
    <n v="830.18"/>
    <n v="830.18"/>
    <n v="0"/>
    <x v="2"/>
    <n v="28"/>
    <s v="Prijs wijkt af"/>
    <m/>
    <s v="Artikelprijs"/>
    <n v="28"/>
    <n v="728"/>
    <n v="728"/>
  </r>
  <r>
    <x v="8"/>
    <x v="191"/>
    <x v="234"/>
    <n v="1"/>
    <n v="133.9"/>
    <n v="133.9"/>
    <n v="133.9"/>
    <n v="0"/>
    <x v="2"/>
    <n v="130"/>
    <s v="Prijs wijkt af"/>
    <m/>
    <s v="Artikelprijs"/>
    <n v="130"/>
    <n v="130"/>
    <n v="130"/>
  </r>
  <r>
    <x v="8"/>
    <x v="83"/>
    <x v="97"/>
    <n v="1"/>
    <n v="144.19999999999999"/>
    <n v="144.19999999999999"/>
    <n v="144.19999999999999"/>
    <n v="0"/>
    <x v="2"/>
    <n v="140"/>
    <s v="Prijs wijkt af"/>
    <m/>
    <s v="Artikelprijs"/>
    <n v="140"/>
    <n v="140"/>
    <n v="140"/>
  </r>
  <r>
    <x v="8"/>
    <x v="81"/>
    <x v="95"/>
    <n v="1"/>
    <n v="236.9"/>
    <n v="236.9"/>
    <n v="236.9"/>
    <n v="0"/>
    <x v="2"/>
    <n v="230"/>
    <s v="Prijs wijkt af"/>
    <m/>
    <s v="Artikelprijs"/>
    <n v="230"/>
    <n v="230"/>
    <n v="230"/>
  </r>
  <r>
    <x v="8"/>
    <x v="81"/>
    <x v="95"/>
    <n v="4"/>
    <n v="236.9"/>
    <n v="947.6"/>
    <n v="947.6"/>
    <n v="0"/>
    <x v="2"/>
    <n v="230"/>
    <s v="Prijs wijkt af"/>
    <m/>
    <s v="Artikelprijs"/>
    <n v="230"/>
    <n v="920"/>
    <n v="920"/>
  </r>
  <r>
    <x v="8"/>
    <x v="83"/>
    <x v="97"/>
    <n v="1"/>
    <n v="144.19999999999999"/>
    <n v="144.19999999999999"/>
    <n v="144.19999999999999"/>
    <n v="0"/>
    <x v="2"/>
    <n v="140"/>
    <s v="Prijs wijkt af"/>
    <m/>
    <s v="Artikelprijs"/>
    <n v="140"/>
    <n v="140"/>
    <n v="140"/>
  </r>
  <r>
    <x v="8"/>
    <x v="6"/>
    <x v="6"/>
    <n v="6"/>
    <n v="303.85000000000002"/>
    <n v="1823.1"/>
    <n v="1823.1"/>
    <n v="0"/>
    <x v="2"/>
    <n v="295"/>
    <s v="Prijs wijkt af"/>
    <m/>
    <s v="Artikelprijs"/>
    <n v="295"/>
    <n v="1770"/>
    <n v="1770"/>
  </r>
  <r>
    <x v="8"/>
    <x v="93"/>
    <x v="306"/>
    <n v="39"/>
    <n v="28.84"/>
    <n v="1124.76"/>
    <n v="1124.76"/>
    <n v="0"/>
    <x v="2"/>
    <n v="28"/>
    <s v="Prijs wijkt af"/>
    <m/>
    <s v="Artikelprijs"/>
    <n v="28"/>
    <n v="1092"/>
    <n v="1092"/>
  </r>
  <r>
    <x v="8"/>
    <x v="93"/>
    <x v="111"/>
    <n v="39"/>
    <n v="28.84"/>
    <n v="0"/>
    <n v="0"/>
    <n v="0"/>
    <x v="2"/>
    <n v="28"/>
    <s v="Prijs wijkt af"/>
    <m/>
    <s v="Artikelprijs"/>
    <n v="28"/>
    <n v="1092"/>
    <n v="1092"/>
  </r>
  <r>
    <x v="8"/>
    <x v="94"/>
    <x v="112"/>
    <n v="4"/>
    <n v="40"/>
    <n v="0"/>
    <n v="0"/>
    <n v="0"/>
    <x v="1"/>
    <s v=""/>
    <s v=""/>
    <m/>
    <m/>
    <n v="40"/>
    <n v="0"/>
    <n v="0"/>
  </r>
  <r>
    <x v="8"/>
    <x v="95"/>
    <x v="113"/>
    <n v="14"/>
    <n v="60"/>
    <n v="0"/>
    <n v="0"/>
    <n v="0"/>
    <x v="1"/>
    <s v=""/>
    <s v=""/>
    <m/>
    <m/>
    <n v="60"/>
    <n v="0"/>
    <n v="0"/>
  </r>
  <r>
    <x v="8"/>
    <x v="96"/>
    <x v="114"/>
    <n v="8"/>
    <n v="10.5"/>
    <n v="0"/>
    <n v="0"/>
    <n v="0"/>
    <x v="1"/>
    <s v=""/>
    <s v=""/>
    <m/>
    <m/>
    <n v="10.5"/>
    <n v="0"/>
    <n v="0"/>
  </r>
  <r>
    <x v="8"/>
    <x v="97"/>
    <x v="115"/>
    <n v="8"/>
    <n v="5.25"/>
    <n v="0"/>
    <n v="0"/>
    <n v="0"/>
    <x v="1"/>
    <s v=""/>
    <s v=""/>
    <m/>
    <m/>
    <n v="5.25"/>
    <n v="0"/>
    <n v="0"/>
  </r>
  <r>
    <x v="8"/>
    <x v="81"/>
    <x v="95"/>
    <n v="1"/>
    <n v="236.9"/>
    <n v="236.9"/>
    <n v="236.9"/>
    <n v="0"/>
    <x v="2"/>
    <n v="230"/>
    <s v="Prijs wijkt af"/>
    <m/>
    <s v="Artikelprijs"/>
    <n v="230"/>
    <n v="230"/>
    <n v="230"/>
  </r>
  <r>
    <x v="8"/>
    <x v="83"/>
    <x v="97"/>
    <n v="1"/>
    <n v="144.19999999999999"/>
    <n v="144.19999999999999"/>
    <n v="144.19999999999999"/>
    <n v="0"/>
    <x v="2"/>
    <n v="140"/>
    <s v="Prijs wijkt af"/>
    <m/>
    <s v="Artikelprijs"/>
    <n v="140"/>
    <n v="140"/>
    <n v="140"/>
  </r>
  <r>
    <x v="8"/>
    <x v="81"/>
    <x v="95"/>
    <n v="4"/>
    <n v="236.9"/>
    <n v="947.6"/>
    <n v="947.6"/>
    <n v="0"/>
    <x v="2"/>
    <n v="230"/>
    <s v="Prijs wijkt af"/>
    <m/>
    <s v="Artikelprijs"/>
    <n v="230"/>
    <n v="920"/>
    <n v="920"/>
  </r>
  <r>
    <x v="8"/>
    <x v="83"/>
    <x v="97"/>
    <n v="1"/>
    <n v="144.19999999999999"/>
    <n v="144.19999999999999"/>
    <n v="144.19999999999999"/>
    <n v="0"/>
    <x v="2"/>
    <n v="140"/>
    <s v="Prijs wijkt af"/>
    <m/>
    <s v="Artikelprijs"/>
    <n v="140"/>
    <n v="140"/>
    <n v="140"/>
  </r>
  <r>
    <x v="8"/>
    <x v="6"/>
    <x v="6"/>
    <n v="7"/>
    <n v="303.85000000000002"/>
    <n v="2126.9499999999998"/>
    <n v="2126.9499999999998"/>
    <n v="0"/>
    <x v="2"/>
    <n v="295"/>
    <s v="Prijs wijkt af"/>
    <m/>
    <s v="Artikelprijs"/>
    <n v="295"/>
    <n v="2065"/>
    <n v="2065"/>
  </r>
  <r>
    <x v="8"/>
    <x v="83"/>
    <x v="97"/>
    <n v="1"/>
    <n v="144.19999999999999"/>
    <n v="144.19999999999999"/>
    <n v="144.19999999999999"/>
    <n v="0"/>
    <x v="2"/>
    <n v="140"/>
    <s v="Prijs wijkt af"/>
    <m/>
    <s v="Artikelprijs"/>
    <n v="140"/>
    <n v="140"/>
    <n v="140"/>
  </r>
  <r>
    <x v="8"/>
    <x v="81"/>
    <x v="95"/>
    <n v="2"/>
    <n v="236.9"/>
    <n v="473.8"/>
    <n v="473.8"/>
    <n v="0"/>
    <x v="2"/>
    <n v="230"/>
    <s v="Prijs wijkt af"/>
    <m/>
    <s v="Artikelprijs"/>
    <n v="230"/>
    <n v="460"/>
    <n v="460"/>
  </r>
  <r>
    <x v="8"/>
    <x v="81"/>
    <x v="95"/>
    <n v="2"/>
    <n v="236.9"/>
    <n v="473.8"/>
    <n v="473.8"/>
    <n v="0"/>
    <x v="2"/>
    <n v="230"/>
    <s v="Prijs wijkt af"/>
    <m/>
    <s v="Artikelprijs"/>
    <n v="230"/>
    <n v="460"/>
    <n v="460"/>
  </r>
  <r>
    <x v="8"/>
    <x v="83"/>
    <x v="97"/>
    <n v="1"/>
    <n v="144.19999999999999"/>
    <n v="144.19999999999999"/>
    <n v="144.19999999999999"/>
    <n v="0"/>
    <x v="2"/>
    <n v="140"/>
    <s v="Prijs wijkt af"/>
    <m/>
    <s v="Artikelprijs"/>
    <n v="140"/>
    <n v="140"/>
    <n v="140"/>
  </r>
  <r>
    <x v="8"/>
    <x v="81"/>
    <x v="95"/>
    <n v="2"/>
    <n v="236.9"/>
    <n v="473.8"/>
    <n v="473.8"/>
    <n v="0"/>
    <x v="2"/>
    <n v="230"/>
    <s v="Prijs wijkt af"/>
    <m/>
    <s v="Artikelprijs"/>
    <n v="230"/>
    <n v="460"/>
    <n v="460"/>
  </r>
  <r>
    <x v="8"/>
    <x v="83"/>
    <x v="97"/>
    <n v="1"/>
    <n v="144.19999999999999"/>
    <n v="144.19999999999999"/>
    <n v="144.19999999999999"/>
    <n v="0"/>
    <x v="2"/>
    <n v="140"/>
    <s v="Prijs wijkt af"/>
    <m/>
    <s v="Artikelprijs"/>
    <n v="140"/>
    <n v="140"/>
    <n v="140"/>
  </r>
  <r>
    <x v="8"/>
    <x v="81"/>
    <x v="95"/>
    <n v="2"/>
    <n v="236.9"/>
    <n v="473.8"/>
    <n v="473.8"/>
    <n v="0"/>
    <x v="2"/>
    <n v="230"/>
    <s v="Prijs wijkt af"/>
    <m/>
    <s v="Artikelprijs"/>
    <n v="230"/>
    <n v="460"/>
    <n v="460"/>
  </r>
  <r>
    <x v="8"/>
    <x v="93"/>
    <x v="111"/>
    <n v="13"/>
    <n v="28.84"/>
    <n v="374.92"/>
    <n v="374.92"/>
    <n v="0"/>
    <x v="2"/>
    <n v="28"/>
    <s v="Prijs wijkt af"/>
    <m/>
    <s v="Artikelprijs"/>
    <n v="28"/>
    <n v="364"/>
    <n v="364"/>
  </r>
  <r>
    <x v="8"/>
    <x v="81"/>
    <x v="95"/>
    <n v="4"/>
    <n v="236.9"/>
    <n v="947.6"/>
    <n v="947.6"/>
    <n v="0"/>
    <x v="2"/>
    <n v="230"/>
    <s v="Prijs wijkt af"/>
    <m/>
    <s v="Artikelprijs"/>
    <n v="230"/>
    <n v="920"/>
    <n v="920"/>
  </r>
  <r>
    <x v="8"/>
    <x v="81"/>
    <x v="95"/>
    <n v="4"/>
    <n v="236.9"/>
    <n v="947.6"/>
    <n v="947.6"/>
    <n v="0"/>
    <x v="2"/>
    <n v="230"/>
    <s v="Prijs wijkt af"/>
    <m/>
    <s v="Artikelprijs"/>
    <n v="230"/>
    <n v="920"/>
    <n v="920"/>
  </r>
  <r>
    <x v="8"/>
    <x v="81"/>
    <x v="95"/>
    <n v="2"/>
    <n v="236.9"/>
    <n v="473.8"/>
    <n v="473.8"/>
    <n v="0"/>
    <x v="2"/>
    <n v="230"/>
    <s v="Prijs wijkt af"/>
    <m/>
    <s v="Artikelprijs"/>
    <n v="230"/>
    <n v="460"/>
    <n v="460"/>
  </r>
  <r>
    <x v="8"/>
    <x v="81"/>
    <x v="95"/>
    <n v="4"/>
    <n v="236.9"/>
    <n v="947.6"/>
    <n v="947.6"/>
    <n v="0"/>
    <x v="2"/>
    <n v="230"/>
    <s v="Prijs wijkt af"/>
    <m/>
    <s v="Artikelprijs"/>
    <n v="230"/>
    <n v="920"/>
    <n v="920"/>
  </r>
  <r>
    <x v="8"/>
    <x v="83"/>
    <x v="97"/>
    <n v="1"/>
    <n v="144.19999999999999"/>
    <n v="144.19999999999999"/>
    <n v="144.19999999999999"/>
    <n v="0"/>
    <x v="2"/>
    <n v="140"/>
    <s v="Prijs wijkt af"/>
    <m/>
    <s v="Artikelprijs"/>
    <n v="140"/>
    <n v="140"/>
    <n v="140"/>
  </r>
  <r>
    <x v="8"/>
    <x v="81"/>
    <x v="95"/>
    <n v="4"/>
    <n v="236.9"/>
    <n v="947.6"/>
    <n v="947.6"/>
    <n v="0"/>
    <x v="2"/>
    <n v="230"/>
    <s v="Prijs wijkt af"/>
    <m/>
    <s v="Artikelprijs"/>
    <n v="230"/>
    <n v="920"/>
    <n v="920"/>
  </r>
  <r>
    <x v="8"/>
    <x v="81"/>
    <x v="95"/>
    <n v="4"/>
    <n v="236.9"/>
    <n v="947.6"/>
    <n v="947.6"/>
    <n v="0"/>
    <x v="2"/>
    <n v="230"/>
    <s v="Prijs wijkt af"/>
    <m/>
    <s v="Artikelprijs"/>
    <n v="230"/>
    <n v="920"/>
    <n v="920"/>
  </r>
  <r>
    <x v="8"/>
    <x v="81"/>
    <x v="95"/>
    <n v="4"/>
    <n v="236.9"/>
    <n v="947.6"/>
    <n v="947.6"/>
    <n v="0"/>
    <x v="2"/>
    <n v="230"/>
    <s v="Prijs wijkt af"/>
    <m/>
    <s v="Artikelprijs"/>
    <n v="230"/>
    <n v="920"/>
    <n v="920"/>
  </r>
  <r>
    <x v="8"/>
    <x v="81"/>
    <x v="95"/>
    <n v="1"/>
    <n v="236.9"/>
    <n v="236.9"/>
    <n v="236.9"/>
    <n v="0"/>
    <x v="2"/>
    <n v="230"/>
    <s v="Prijs wijkt af"/>
    <m/>
    <s v="Artikelprijs"/>
    <n v="230"/>
    <n v="230"/>
    <n v="230"/>
  </r>
  <r>
    <x v="8"/>
    <x v="81"/>
    <x v="95"/>
    <n v="2"/>
    <n v="236.9"/>
    <n v="473.8"/>
    <n v="473.8"/>
    <n v="0"/>
    <x v="2"/>
    <n v="230"/>
    <s v="Prijs wijkt af"/>
    <m/>
    <s v="Artikelprijs"/>
    <n v="230"/>
    <n v="460"/>
    <n v="460"/>
  </r>
  <r>
    <x v="8"/>
    <x v="83"/>
    <x v="97"/>
    <n v="1"/>
    <n v="144.19999999999999"/>
    <n v="144.19999999999999"/>
    <n v="144.19999999999999"/>
    <n v="0"/>
    <x v="2"/>
    <n v="140"/>
    <s v="Prijs wijkt af"/>
    <m/>
    <s v="Artikelprijs"/>
    <n v="140"/>
    <n v="140"/>
    <n v="140"/>
  </r>
  <r>
    <x v="8"/>
    <x v="6"/>
    <x v="6"/>
    <n v="4"/>
    <n v="303.85000000000002"/>
    <n v="1215.4000000000001"/>
    <n v="1215.4000000000001"/>
    <n v="0"/>
    <x v="2"/>
    <n v="295"/>
    <s v="Prijs wijkt af"/>
    <m/>
    <s v="Artikelprijs"/>
    <n v="295"/>
    <n v="1180"/>
    <n v="1180"/>
  </r>
  <r>
    <x v="8"/>
    <x v="215"/>
    <x v="263"/>
    <n v="20"/>
    <n v="159.65"/>
    <n v="3193"/>
    <n v="3193"/>
    <n v="0"/>
    <x v="2"/>
    <n v="155"/>
    <s v="Prijs wijkt af"/>
    <m/>
    <s v="Artikelprijs"/>
    <n v="155"/>
    <n v="3100"/>
    <n v="3100"/>
  </r>
  <r>
    <x v="8"/>
    <x v="81"/>
    <x v="95"/>
    <n v="4"/>
    <n v="236.9"/>
    <n v="947.6"/>
    <n v="947.6"/>
    <n v="0"/>
    <x v="2"/>
    <n v="230"/>
    <s v="Prijs wijkt af"/>
    <m/>
    <s v="Artikelprijs"/>
    <n v="230"/>
    <n v="920"/>
    <n v="920"/>
  </r>
  <r>
    <x v="8"/>
    <x v="81"/>
    <x v="95"/>
    <n v="4"/>
    <n v="236.9"/>
    <n v="947.6"/>
    <n v="947.6"/>
    <n v="0"/>
    <x v="2"/>
    <n v="230"/>
    <s v="Prijs wijkt af"/>
    <m/>
    <s v="Artikelprijs"/>
    <n v="230"/>
    <n v="920"/>
    <n v="920"/>
  </r>
  <r>
    <x v="8"/>
    <x v="81"/>
    <x v="95"/>
    <n v="1"/>
    <n v="236.9"/>
    <n v="236.9"/>
    <n v="236.9"/>
    <n v="0"/>
    <x v="2"/>
    <n v="230"/>
    <s v="Prijs wijkt af"/>
    <m/>
    <s v="Artikelprijs"/>
    <n v="230"/>
    <n v="230"/>
    <n v="230"/>
  </r>
  <r>
    <x v="8"/>
    <x v="83"/>
    <x v="97"/>
    <n v="1"/>
    <n v="144.19999999999999"/>
    <n v="144.19999999999999"/>
    <n v="144.19999999999999"/>
    <n v="0"/>
    <x v="2"/>
    <n v="140"/>
    <s v="Prijs wijkt af"/>
    <m/>
    <s v="Artikelprijs"/>
    <n v="140"/>
    <n v="140"/>
    <n v="140"/>
  </r>
  <r>
    <x v="8"/>
    <x v="81"/>
    <x v="95"/>
    <n v="1"/>
    <n v="236.9"/>
    <n v="236.9"/>
    <n v="236.9"/>
    <n v="0"/>
    <x v="2"/>
    <n v="230"/>
    <s v="Prijs wijkt af"/>
    <m/>
    <s v="Artikelprijs"/>
    <n v="230"/>
    <n v="230"/>
    <n v="230"/>
  </r>
  <r>
    <x v="8"/>
    <x v="83"/>
    <x v="97"/>
    <n v="1"/>
    <n v="144.19999999999999"/>
    <n v="144.19999999999999"/>
    <n v="144.19999999999999"/>
    <n v="0"/>
    <x v="2"/>
    <n v="140"/>
    <s v="Prijs wijkt af"/>
    <m/>
    <s v="Artikelprijs"/>
    <n v="140"/>
    <n v="140"/>
    <n v="140"/>
  </r>
  <r>
    <x v="8"/>
    <x v="6"/>
    <x v="6"/>
    <n v="4"/>
    <n v="303.85000000000002"/>
    <n v="1215.4000000000001"/>
    <n v="1215.4000000000001"/>
    <n v="0"/>
    <x v="2"/>
    <n v="295"/>
    <s v="Prijs wijkt af"/>
    <m/>
    <s v="Artikelprijs"/>
    <n v="295"/>
    <n v="1180"/>
    <n v="1180"/>
  </r>
  <r>
    <x v="8"/>
    <x v="93"/>
    <x v="111"/>
    <n v="26"/>
    <n v="28.84"/>
    <n v="749.84"/>
    <n v="749.84"/>
    <n v="0"/>
    <x v="2"/>
    <n v="28"/>
    <s v="Prijs wijkt af"/>
    <m/>
    <s v="Artikelprijs"/>
    <n v="28"/>
    <n v="728"/>
    <n v="728"/>
  </r>
  <r>
    <x v="8"/>
    <x v="81"/>
    <x v="95"/>
    <n v="4"/>
    <n v="236.9"/>
    <n v="947.6"/>
    <n v="947.6"/>
    <n v="0"/>
    <x v="2"/>
    <n v="230"/>
    <s v="Prijs wijkt af"/>
    <m/>
    <s v="Artikelprijs"/>
    <n v="230"/>
    <n v="920"/>
    <n v="920"/>
  </r>
  <r>
    <x v="8"/>
    <x v="81"/>
    <x v="95"/>
    <n v="4"/>
    <n v="236.9"/>
    <n v="947.6"/>
    <n v="947.6"/>
    <n v="0"/>
    <x v="2"/>
    <n v="230"/>
    <s v="Prijs wijkt af"/>
    <m/>
    <s v="Artikelprijs"/>
    <n v="230"/>
    <n v="920"/>
    <n v="920"/>
  </r>
  <r>
    <x v="8"/>
    <x v="81"/>
    <x v="95"/>
    <n v="4"/>
    <n v="236.9"/>
    <n v="947.6"/>
    <n v="947.6"/>
    <n v="0"/>
    <x v="2"/>
    <n v="230"/>
    <s v="Prijs wijkt af"/>
    <m/>
    <s v="Artikelprijs"/>
    <n v="230"/>
    <n v="920"/>
    <n v="920"/>
  </r>
  <r>
    <x v="8"/>
    <x v="191"/>
    <x v="234"/>
    <n v="5"/>
    <n v="133.9"/>
    <n v="669.5"/>
    <n v="669.5"/>
    <n v="0"/>
    <x v="2"/>
    <n v="130"/>
    <s v="Prijs wijkt af"/>
    <m/>
    <s v="Artikelprijs"/>
    <n v="130"/>
    <n v="650"/>
    <n v="650"/>
  </r>
  <r>
    <x v="8"/>
    <x v="93"/>
    <x v="111"/>
    <n v="78"/>
    <n v="28.84"/>
    <n v="2249.52"/>
    <n v="1912.09"/>
    <n v="15"/>
    <x v="2"/>
    <n v="28"/>
    <s v="Prijs wijkt af"/>
    <m/>
    <s v="Artikelprijs"/>
    <n v="28"/>
    <n v="2184"/>
    <n v="1856.4"/>
  </r>
  <r>
    <x v="8"/>
    <x v="81"/>
    <x v="95"/>
    <n v="1"/>
    <n v="236.9"/>
    <n v="236.9"/>
    <n v="236.9"/>
    <n v="0"/>
    <x v="2"/>
    <n v="230"/>
    <s v="Prijs wijkt af"/>
    <m/>
    <s v="Artikelprijs"/>
    <n v="230"/>
    <n v="230"/>
    <n v="230"/>
  </r>
  <r>
    <x v="8"/>
    <x v="6"/>
    <x v="6"/>
    <n v="4"/>
    <n v="303.85000000000002"/>
    <n v="1215.4000000000001"/>
    <n v="1215.4000000000001"/>
    <n v="0"/>
    <x v="2"/>
    <n v="295"/>
    <s v="Prijs wijkt af"/>
    <m/>
    <s v="Artikelprijs"/>
    <n v="295"/>
    <n v="1180"/>
    <n v="1180"/>
  </r>
  <r>
    <x v="8"/>
    <x v="215"/>
    <x v="263"/>
    <n v="4"/>
    <n v="159.65"/>
    <n v="638.6"/>
    <n v="638.6"/>
    <n v="0"/>
    <x v="2"/>
    <n v="155"/>
    <s v="Prijs wijkt af"/>
    <m/>
    <s v="Artikelprijs"/>
    <n v="155"/>
    <n v="620"/>
    <n v="620"/>
  </r>
  <r>
    <x v="8"/>
    <x v="83"/>
    <x v="97"/>
    <n v="1"/>
    <n v="144.19999999999999"/>
    <n v="144.19999999999999"/>
    <n v="144.19999999999999"/>
    <n v="0"/>
    <x v="2"/>
    <n v="140"/>
    <s v="Prijs wijkt af"/>
    <m/>
    <s v="Artikelprijs"/>
    <n v="140"/>
    <n v="140"/>
    <n v="140"/>
  </r>
  <r>
    <x v="8"/>
    <x v="81"/>
    <x v="95"/>
    <n v="4"/>
    <n v="236.9"/>
    <n v="947.6"/>
    <n v="947.6"/>
    <n v="0"/>
    <x v="2"/>
    <n v="230"/>
    <s v="Prijs wijkt af"/>
    <m/>
    <s v="Artikelprijs"/>
    <n v="230"/>
    <n v="920"/>
    <n v="920"/>
  </r>
  <r>
    <x v="8"/>
    <x v="6"/>
    <x v="6"/>
    <n v="5"/>
    <n v="303.85000000000002"/>
    <n v="1519.25"/>
    <n v="1519.25"/>
    <n v="0"/>
    <x v="2"/>
    <n v="295"/>
    <s v="Prijs wijkt af"/>
    <m/>
    <s v="Artikelprijs"/>
    <n v="295"/>
    <n v="1475"/>
    <n v="1475"/>
  </r>
  <r>
    <x v="8"/>
    <x v="81"/>
    <x v="95"/>
    <n v="4"/>
    <n v="236.9"/>
    <n v="947.6"/>
    <n v="947.6"/>
    <n v="0"/>
    <x v="2"/>
    <n v="230"/>
    <s v="Prijs wijkt af"/>
    <m/>
    <s v="Artikelprijs"/>
    <n v="230"/>
    <n v="920"/>
    <n v="920"/>
  </r>
  <r>
    <x v="8"/>
    <x v="83"/>
    <x v="97"/>
    <n v="1"/>
    <n v="144.19999999999999"/>
    <n v="144.19999999999999"/>
    <n v="144.19999999999999"/>
    <n v="0"/>
    <x v="2"/>
    <n v="140"/>
    <s v="Prijs wijkt af"/>
    <m/>
    <s v="Artikelprijs"/>
    <n v="140"/>
    <n v="140"/>
    <n v="140"/>
  </r>
  <r>
    <x v="8"/>
    <x v="93"/>
    <x v="111"/>
    <n v="26"/>
    <n v="28.84"/>
    <n v="749.84"/>
    <n v="749.84"/>
    <n v="0"/>
    <x v="2"/>
    <n v="28"/>
    <s v="Prijs wijkt af"/>
    <m/>
    <s v="Artikelprijs"/>
    <n v="28"/>
    <n v="728"/>
    <n v="728"/>
  </r>
  <r>
    <x v="8"/>
    <x v="81"/>
    <x v="95"/>
    <n v="2"/>
    <n v="236.9"/>
    <n v="473.8"/>
    <n v="473.8"/>
    <n v="0"/>
    <x v="2"/>
    <n v="230"/>
    <s v="Prijs wijkt af"/>
    <m/>
    <s v="Artikelprijs"/>
    <n v="230"/>
    <n v="460"/>
    <n v="460"/>
  </r>
  <r>
    <x v="8"/>
    <x v="6"/>
    <x v="6"/>
    <n v="4"/>
    <n v="303.85000000000002"/>
    <n v="1215.4000000000001"/>
    <n v="1215.4000000000001"/>
    <n v="0"/>
    <x v="2"/>
    <n v="295"/>
    <s v="Prijs wijkt af"/>
    <m/>
    <s v="Artikelprijs"/>
    <n v="295"/>
    <n v="1180"/>
    <n v="1180"/>
  </r>
  <r>
    <x v="8"/>
    <x v="83"/>
    <x v="97"/>
    <n v="1"/>
    <n v="144.19999999999999"/>
    <n v="144.19999999999999"/>
    <n v="144.19999999999999"/>
    <n v="0"/>
    <x v="2"/>
    <n v="140"/>
    <s v="Prijs wijkt af"/>
    <m/>
    <s v="Artikelprijs"/>
    <n v="140"/>
    <n v="140"/>
    <n v="140"/>
  </r>
  <r>
    <x v="8"/>
    <x v="191"/>
    <x v="234"/>
    <n v="8"/>
    <n v="133.9"/>
    <n v="1071.2"/>
    <n v="1071.2"/>
    <n v="0"/>
    <x v="2"/>
    <n v="130"/>
    <s v="Prijs wijkt af"/>
    <m/>
    <s v="Artikelprijs"/>
    <n v="130"/>
    <n v="1040"/>
    <n v="1040"/>
  </r>
  <r>
    <x v="8"/>
    <x v="81"/>
    <x v="95"/>
    <n v="2"/>
    <n v="236.9"/>
    <n v="473.8"/>
    <n v="473.8"/>
    <n v="0"/>
    <x v="2"/>
    <n v="230"/>
    <s v="Prijs wijkt af"/>
    <m/>
    <s v="Artikelprijs"/>
    <n v="230"/>
    <n v="460"/>
    <n v="460"/>
  </r>
  <r>
    <x v="8"/>
    <x v="83"/>
    <x v="97"/>
    <n v="1"/>
    <n v="144.19999999999999"/>
    <n v="144.19999999999999"/>
    <n v="144.19999999999999"/>
    <n v="0"/>
    <x v="2"/>
    <n v="140"/>
    <s v="Prijs wijkt af"/>
    <m/>
    <s v="Artikelprijs"/>
    <n v="140"/>
    <n v="140"/>
    <n v="140"/>
  </r>
  <r>
    <x v="8"/>
    <x v="6"/>
    <x v="6"/>
    <n v="10"/>
    <n v="303.85000000000002"/>
    <n v="3038.5"/>
    <n v="3038.5"/>
    <n v="0"/>
    <x v="2"/>
    <n v="295"/>
    <s v="Prijs wijkt af"/>
    <m/>
    <s v="Artikelprijs"/>
    <n v="295"/>
    <n v="2950"/>
    <n v="2950"/>
  </r>
  <r>
    <x v="8"/>
    <x v="6"/>
    <x v="6"/>
    <n v="5"/>
    <n v="303.85000000000002"/>
    <n v="1519.25"/>
    <n v="1519.25"/>
    <n v="0"/>
    <x v="2"/>
    <n v="295"/>
    <s v="Prijs wijkt af"/>
    <m/>
    <s v="Artikelprijs"/>
    <n v="295"/>
    <n v="1475"/>
    <n v="1475"/>
  </r>
  <r>
    <x v="8"/>
    <x v="83"/>
    <x v="97"/>
    <n v="1"/>
    <n v="144.19999999999999"/>
    <n v="144.19999999999999"/>
    <n v="144.19999999999999"/>
    <n v="0"/>
    <x v="2"/>
    <n v="140"/>
    <s v="Prijs wijkt af"/>
    <m/>
    <s v="Artikelprijs"/>
    <n v="140"/>
    <n v="140"/>
    <n v="140"/>
  </r>
  <r>
    <x v="8"/>
    <x v="81"/>
    <x v="95"/>
    <n v="4"/>
    <n v="236.9"/>
    <n v="947.6"/>
    <n v="947.6"/>
    <n v="0"/>
    <x v="2"/>
    <n v="230"/>
    <s v="Prijs wijkt af"/>
    <m/>
    <s v="Artikelprijs"/>
    <n v="230"/>
    <n v="920"/>
    <n v="920"/>
  </r>
  <r>
    <x v="8"/>
    <x v="113"/>
    <x v="307"/>
    <n v="1"/>
    <n v="144.19999999999999"/>
    <n v="144.19999999999999"/>
    <n v="144.19999999999999"/>
    <n v="0"/>
    <x v="1"/>
    <s v=""/>
    <s v=""/>
    <m/>
    <m/>
    <n v="144.19999999999999"/>
    <n v="144.19999999999999"/>
    <n v="144.19999999999999"/>
  </r>
  <r>
    <x v="8"/>
    <x v="6"/>
    <x v="6"/>
    <n v="4"/>
    <n v="303.85000000000002"/>
    <n v="1215.4000000000001"/>
    <n v="1215.4000000000001"/>
    <n v="0"/>
    <x v="2"/>
    <n v="295"/>
    <s v="Prijs wijkt af"/>
    <m/>
    <s v="Artikelprijs"/>
    <n v="295"/>
    <n v="1180"/>
    <n v="1180"/>
  </r>
  <r>
    <x v="8"/>
    <x v="83"/>
    <x v="97"/>
    <n v="1"/>
    <n v="144.19999999999999"/>
    <n v="144.19999999999999"/>
    <n v="144.19999999999999"/>
    <n v="0"/>
    <x v="2"/>
    <n v="140"/>
    <s v="Prijs wijkt af"/>
    <m/>
    <s v="Artikelprijs"/>
    <n v="140"/>
    <n v="140"/>
    <n v="140"/>
  </r>
  <r>
    <x v="8"/>
    <x v="81"/>
    <x v="95"/>
    <n v="6"/>
    <n v="236.9"/>
    <n v="1421.4"/>
    <n v="1421.4"/>
    <n v="0"/>
    <x v="2"/>
    <n v="230"/>
    <s v="Prijs wijkt af"/>
    <m/>
    <s v="Artikelprijs"/>
    <n v="230"/>
    <n v="1380"/>
    <n v="1380"/>
  </r>
  <r>
    <x v="8"/>
    <x v="81"/>
    <x v="95"/>
    <n v="3"/>
    <n v="236.9"/>
    <n v="710.7"/>
    <n v="710.7"/>
    <n v="0"/>
    <x v="2"/>
    <n v="230"/>
    <s v="Prijs wijkt af"/>
    <m/>
    <s v="Artikelprijs"/>
    <n v="230"/>
    <n v="690"/>
    <n v="690"/>
  </r>
  <r>
    <x v="8"/>
    <x v="83"/>
    <x v="97"/>
    <n v="1"/>
    <n v="144.19999999999999"/>
    <n v="144.19999999999999"/>
    <n v="144.19999999999999"/>
    <n v="0"/>
    <x v="2"/>
    <n v="140"/>
    <s v="Prijs wijkt af"/>
    <m/>
    <s v="Artikelprijs"/>
    <n v="140"/>
    <n v="140"/>
    <n v="140"/>
  </r>
  <r>
    <x v="8"/>
    <x v="81"/>
    <x v="95"/>
    <n v="2"/>
    <n v="236.9"/>
    <n v="473.8"/>
    <n v="473.8"/>
    <n v="0"/>
    <x v="2"/>
    <n v="230"/>
    <s v="Prijs wijkt af"/>
    <m/>
    <s v="Artikelprijs"/>
    <n v="230"/>
    <n v="460"/>
    <n v="460"/>
  </r>
  <r>
    <x v="8"/>
    <x v="191"/>
    <x v="234"/>
    <n v="2"/>
    <n v="133.9"/>
    <n v="267.8"/>
    <n v="267.8"/>
    <n v="0"/>
    <x v="2"/>
    <n v="130"/>
    <s v="Prijs wijkt af"/>
    <m/>
    <s v="Artikelprijs"/>
    <n v="130"/>
    <n v="260"/>
    <n v="260"/>
  </r>
  <r>
    <x v="8"/>
    <x v="81"/>
    <x v="95"/>
    <n v="4"/>
    <n v="236.9"/>
    <n v="947.6"/>
    <n v="947.6"/>
    <n v="0"/>
    <x v="2"/>
    <n v="230"/>
    <s v="Prijs wijkt af"/>
    <m/>
    <s v="Artikelprijs"/>
    <n v="230"/>
    <n v="920"/>
    <n v="920"/>
  </r>
  <r>
    <x v="8"/>
    <x v="83"/>
    <x v="97"/>
    <n v="1"/>
    <n v="144.19999999999999"/>
    <n v="144.19999999999999"/>
    <n v="144.19999999999999"/>
    <n v="0"/>
    <x v="2"/>
    <n v="140"/>
    <s v="Prijs wijkt af"/>
    <m/>
    <s v="Artikelprijs"/>
    <n v="140"/>
    <n v="140"/>
    <n v="140"/>
  </r>
  <r>
    <x v="8"/>
    <x v="81"/>
    <x v="95"/>
    <n v="2"/>
    <n v="236.9"/>
    <n v="473.8"/>
    <n v="473.8"/>
    <n v="0"/>
    <x v="2"/>
    <n v="230"/>
    <s v="Prijs wijkt af"/>
    <m/>
    <s v="Artikelprijs"/>
    <n v="230"/>
    <n v="460"/>
    <n v="460"/>
  </r>
  <r>
    <x v="8"/>
    <x v="83"/>
    <x v="97"/>
    <n v="1"/>
    <n v="144.19999999999999"/>
    <n v="144.19999999999999"/>
    <n v="144.19999999999999"/>
    <n v="0"/>
    <x v="2"/>
    <n v="140"/>
    <s v="Prijs wijkt af"/>
    <m/>
    <s v="Artikelprijs"/>
    <n v="140"/>
    <n v="140"/>
    <n v="140"/>
  </r>
  <r>
    <x v="8"/>
    <x v="81"/>
    <x v="95"/>
    <n v="4"/>
    <n v="236.9"/>
    <n v="947.6"/>
    <n v="947.6"/>
    <n v="0"/>
    <x v="2"/>
    <n v="230"/>
    <s v="Prijs wijkt af"/>
    <m/>
    <s v="Artikelprijs"/>
    <n v="230"/>
    <n v="920"/>
    <n v="920"/>
  </r>
  <r>
    <x v="8"/>
    <x v="83"/>
    <x v="97"/>
    <n v="1"/>
    <n v="144.19999999999999"/>
    <n v="144.19999999999999"/>
    <n v="144.19999999999999"/>
    <n v="0"/>
    <x v="2"/>
    <n v="140"/>
    <s v="Prijs wijkt af"/>
    <m/>
    <s v="Artikelprijs"/>
    <n v="140"/>
    <n v="140"/>
    <n v="140"/>
  </r>
  <r>
    <x v="8"/>
    <x v="93"/>
    <x v="111"/>
    <n v="46"/>
    <n v="28.84"/>
    <n v="1326.64"/>
    <n v="1326.64"/>
    <n v="0"/>
    <x v="2"/>
    <n v="28"/>
    <s v="Prijs wijkt af"/>
    <m/>
    <s v="Artikelprijs"/>
    <n v="28"/>
    <n v="1288"/>
    <n v="1288"/>
  </r>
  <r>
    <x v="8"/>
    <x v="81"/>
    <x v="95"/>
    <n v="3"/>
    <n v="236.9"/>
    <n v="710.7"/>
    <n v="710.7"/>
    <n v="0"/>
    <x v="2"/>
    <n v="230"/>
    <s v="Prijs wijkt af"/>
    <m/>
    <s v="Artikelprijs"/>
    <n v="230"/>
    <n v="690"/>
    <n v="690"/>
  </r>
  <r>
    <x v="8"/>
    <x v="191"/>
    <x v="234"/>
    <n v="1"/>
    <n v="133.9"/>
    <n v="133.9"/>
    <n v="133.9"/>
    <n v="0"/>
    <x v="2"/>
    <n v="130"/>
    <s v="Prijs wijkt af"/>
    <m/>
    <s v="Artikelprijs"/>
    <n v="130"/>
    <n v="130"/>
    <n v="130"/>
  </r>
  <r>
    <x v="8"/>
    <x v="121"/>
    <x v="136"/>
    <n v="1"/>
    <n v="180.25"/>
    <n v="180.25"/>
    <n v="180.25"/>
    <n v="0"/>
    <x v="2"/>
    <n v="175"/>
    <s v="Prijs wijkt af"/>
    <m/>
    <s v="Artikelprijs"/>
    <n v="175"/>
    <n v="175"/>
    <n v="175"/>
  </r>
  <r>
    <x v="8"/>
    <x v="83"/>
    <x v="97"/>
    <n v="1"/>
    <n v="144.19999999999999"/>
    <n v="144.19999999999999"/>
    <n v="144.19999999999999"/>
    <n v="0"/>
    <x v="2"/>
    <n v="140"/>
    <s v="Prijs wijkt af"/>
    <m/>
    <s v="Artikelprijs"/>
    <n v="140"/>
    <n v="140"/>
    <n v="140"/>
  </r>
  <r>
    <x v="8"/>
    <x v="81"/>
    <x v="95"/>
    <n v="8"/>
    <n v="236.9"/>
    <n v="1895.2"/>
    <n v="1895.2"/>
    <n v="0"/>
    <x v="2"/>
    <n v="230"/>
    <s v="Prijs wijkt af"/>
    <m/>
    <s v="Artikelprijs"/>
    <n v="230"/>
    <n v="1840"/>
    <n v="1840"/>
  </r>
  <r>
    <x v="8"/>
    <x v="93"/>
    <x v="111"/>
    <n v="26"/>
    <n v="28.84"/>
    <n v="749.84"/>
    <n v="749.84"/>
    <n v="0"/>
    <x v="2"/>
    <n v="28"/>
    <s v="Prijs wijkt af"/>
    <m/>
    <s v="Artikelprijs"/>
    <n v="28"/>
    <n v="728"/>
    <n v="728"/>
  </r>
  <r>
    <x v="9"/>
    <x v="103"/>
    <x v="121"/>
    <n v="15"/>
    <n v="89.61"/>
    <n v="1344.15"/>
    <n v="940.9"/>
    <n v="30"/>
    <x v="1"/>
    <s v=""/>
    <s v=""/>
    <m/>
    <m/>
    <n v="89.61"/>
    <n v="1344.15"/>
    <n v="940.9"/>
  </r>
  <r>
    <x v="9"/>
    <x v="15"/>
    <x v="308"/>
    <n v="25"/>
    <n v="75"/>
    <n v="1875"/>
    <n v="1875"/>
    <n v="0"/>
    <x v="1"/>
    <s v=""/>
    <s v=""/>
    <m/>
    <m/>
    <n v="75"/>
    <n v="1875"/>
    <n v="1875"/>
  </r>
  <r>
    <x v="9"/>
    <x v="256"/>
    <x v="122"/>
    <n v="1"/>
    <n v="48.68"/>
    <n v="0"/>
    <n v="0"/>
    <n v="0"/>
    <x v="1"/>
    <s v=""/>
    <s v=""/>
    <m/>
    <m/>
    <n v="48.68"/>
    <n v="0"/>
    <n v="0"/>
  </r>
  <r>
    <x v="9"/>
    <x v="257"/>
    <x v="129"/>
    <n v="1"/>
    <n v="24.34"/>
    <n v="0"/>
    <n v="0"/>
    <n v="0"/>
    <x v="1"/>
    <s v=""/>
    <s v=""/>
    <m/>
    <m/>
    <n v="24.34"/>
    <n v="0"/>
    <n v="0"/>
  </r>
  <r>
    <x v="9"/>
    <x v="258"/>
    <x v="309"/>
    <n v="1"/>
    <n v="100"/>
    <n v="100"/>
    <n v="100"/>
    <n v="0"/>
    <x v="1"/>
    <s v=""/>
    <s v=""/>
    <m/>
    <m/>
    <n v="100"/>
    <n v="100"/>
    <n v="100"/>
  </r>
  <r>
    <x v="9"/>
    <x v="6"/>
    <x v="6"/>
    <n v="6"/>
    <n v="303.85000000000002"/>
    <n v="1823.1"/>
    <n v="1276.17"/>
    <n v="30"/>
    <x v="2"/>
    <n v="295"/>
    <s v="Prijs wijkt af"/>
    <m/>
    <s v="Artikelprijs"/>
    <n v="295"/>
    <n v="1770"/>
    <n v="1239"/>
  </r>
  <r>
    <x v="9"/>
    <x v="4"/>
    <x v="4"/>
    <n v="8"/>
    <n v="69.78"/>
    <n v="558.24"/>
    <n v="502.42"/>
    <n v="10"/>
    <x v="1"/>
    <s v=""/>
    <s v=""/>
    <m/>
    <m/>
    <n v="69.78"/>
    <n v="558.24"/>
    <n v="502.42"/>
  </r>
  <r>
    <x v="9"/>
    <x v="259"/>
    <x v="310"/>
    <n v="2"/>
    <n v="69.78"/>
    <n v="139.56"/>
    <n v="125.6"/>
    <n v="10"/>
    <x v="1"/>
    <s v=""/>
    <s v=""/>
    <m/>
    <m/>
    <n v="69.78"/>
    <n v="139.56"/>
    <n v="125.6"/>
  </r>
  <r>
    <x v="9"/>
    <x v="259"/>
    <x v="310"/>
    <n v="4"/>
    <n v="69.78"/>
    <n v="279.12"/>
    <n v="251.21"/>
    <n v="10"/>
    <x v="1"/>
    <s v=""/>
    <s v=""/>
    <m/>
    <m/>
    <n v="69.78"/>
    <n v="279.12"/>
    <n v="251.21"/>
  </r>
  <r>
    <x v="9"/>
    <x v="5"/>
    <x v="5"/>
    <n v="20"/>
    <n v="69.78"/>
    <n v="1395.6"/>
    <n v="1256.04"/>
    <n v="10"/>
    <x v="1"/>
    <s v=""/>
    <s v=""/>
    <m/>
    <m/>
    <n v="69.78"/>
    <n v="1395.6"/>
    <n v="1256.04"/>
  </r>
  <r>
    <x v="9"/>
    <x v="11"/>
    <x v="12"/>
    <n v="45"/>
    <n v="35.020000000000003"/>
    <n v="1575.9"/>
    <n v="1418.31"/>
    <n v="10"/>
    <x v="1"/>
    <s v=""/>
    <s v=""/>
    <m/>
    <m/>
    <n v="35.020000000000003"/>
    <n v="1575.9"/>
    <n v="1418.31"/>
  </r>
  <r>
    <x v="9"/>
    <x v="3"/>
    <x v="3"/>
    <n v="29"/>
    <n v="35.020000000000003"/>
    <n v="1015.58"/>
    <n v="914.02"/>
    <n v="10"/>
    <x v="1"/>
    <s v=""/>
    <s v=""/>
    <m/>
    <m/>
    <n v="35.020000000000003"/>
    <n v="1015.58"/>
    <n v="914.02"/>
  </r>
  <r>
    <x v="9"/>
    <x v="10"/>
    <x v="11"/>
    <n v="19"/>
    <n v="52.79"/>
    <n v="1003.01"/>
    <n v="902.71"/>
    <n v="10"/>
    <x v="1"/>
    <s v=""/>
    <s v=""/>
    <m/>
    <m/>
    <n v="52.79"/>
    <n v="1003.01"/>
    <n v="902.71"/>
  </r>
  <r>
    <x v="9"/>
    <x v="2"/>
    <x v="2"/>
    <n v="17"/>
    <n v="88.07"/>
    <n v="1497.19"/>
    <n v="1347.47"/>
    <n v="10"/>
    <x v="1"/>
    <s v=""/>
    <s v=""/>
    <m/>
    <m/>
    <n v="88.07"/>
    <n v="1497.19"/>
    <n v="1347.47"/>
  </r>
  <r>
    <x v="9"/>
    <x v="1"/>
    <x v="1"/>
    <n v="54"/>
    <n v="113.3"/>
    <n v="6118.2"/>
    <n v="5506.38"/>
    <n v="10"/>
    <x v="1"/>
    <s v=""/>
    <s v=""/>
    <m/>
    <m/>
    <n v="113.3"/>
    <n v="6118.2"/>
    <n v="5506.38"/>
  </r>
  <r>
    <x v="9"/>
    <x v="6"/>
    <x v="6"/>
    <n v="22"/>
    <n v="303.85000000000002"/>
    <n v="6684.7"/>
    <n v="6016.23"/>
    <n v="10"/>
    <x v="2"/>
    <n v="295"/>
    <s v="Prijs wijkt af"/>
    <m/>
    <s v="Artikelprijs"/>
    <n v="295"/>
    <n v="6490"/>
    <n v="5841"/>
  </r>
  <r>
    <x v="9"/>
    <x v="260"/>
    <x v="311"/>
    <n v="3"/>
    <n v="96.52"/>
    <n v="289.56"/>
    <n v="289.56"/>
    <n v="0"/>
    <x v="1"/>
    <s v=""/>
    <s v=""/>
    <m/>
    <m/>
    <n v="96.52"/>
    <n v="289.56"/>
    <n v="289.56"/>
  </r>
  <r>
    <x v="9"/>
    <x v="261"/>
    <x v="312"/>
    <n v="6"/>
    <n v="128.75"/>
    <n v="0"/>
    <n v="0"/>
    <n v="0"/>
    <x v="1"/>
    <s v=""/>
    <s v=""/>
    <m/>
    <m/>
    <n v="128.75"/>
    <n v="0"/>
    <n v="0"/>
  </r>
  <r>
    <x v="9"/>
    <x v="34"/>
    <x v="37"/>
    <n v="60"/>
    <n v="85.99"/>
    <n v="5159.3999999999996"/>
    <n v="4643.46"/>
    <n v="10"/>
    <x v="1"/>
    <s v=""/>
    <s v=""/>
    <m/>
    <m/>
    <n v="85.99"/>
    <n v="5159.3999999999996"/>
    <n v="4643.46"/>
  </r>
  <r>
    <x v="9"/>
    <x v="139"/>
    <x v="162"/>
    <n v="1"/>
    <n v="25.52"/>
    <n v="25.52"/>
    <n v="25.52"/>
    <n v="0"/>
    <x v="1"/>
    <s v=""/>
    <s v=""/>
    <m/>
    <m/>
    <n v="25.52"/>
    <n v="25.52"/>
    <n v="25.52"/>
  </r>
  <r>
    <x v="9"/>
    <x v="262"/>
    <x v="313"/>
    <n v="4"/>
    <n v="125"/>
    <n v="500"/>
    <n v="500"/>
    <n v="0"/>
    <x v="3"/>
    <n v="125"/>
    <s v="Prijs gelijk"/>
    <m/>
    <s v="Artikelprijs"/>
    <n v="125"/>
    <n v="500"/>
    <n v="500"/>
  </r>
  <r>
    <x v="9"/>
    <x v="53"/>
    <x v="314"/>
    <n v="4"/>
    <n v="18.75"/>
    <n v="75"/>
    <n v="75"/>
    <n v="0"/>
    <x v="1"/>
    <s v=""/>
    <s v=""/>
    <m/>
    <m/>
    <n v="18.75"/>
    <n v="75"/>
    <n v="75"/>
  </r>
  <r>
    <x v="9"/>
    <x v="81"/>
    <x v="95"/>
    <n v="2"/>
    <n v="236.9"/>
    <n v="473.8"/>
    <n v="473.8"/>
    <n v="0"/>
    <x v="2"/>
    <n v="230"/>
    <s v="Prijs wijkt af"/>
    <m/>
    <s v="Artikelprijs"/>
    <n v="230"/>
    <n v="460"/>
    <n v="460"/>
  </r>
  <r>
    <x v="9"/>
    <x v="1"/>
    <x v="1"/>
    <n v="4"/>
    <n v="113.3"/>
    <n v="453.2"/>
    <n v="453.2"/>
    <n v="0"/>
    <x v="1"/>
    <s v=""/>
    <s v=""/>
    <m/>
    <m/>
    <n v="113.3"/>
    <n v="453.2"/>
    <n v="453.2"/>
  </r>
  <r>
    <x v="9"/>
    <x v="12"/>
    <x v="13"/>
    <n v="1"/>
    <n v="29.75"/>
    <n v="29.75"/>
    <n v="29.75"/>
    <n v="0"/>
    <x v="1"/>
    <s v=""/>
    <s v=""/>
    <m/>
    <m/>
    <n v="29.75"/>
    <n v="29.75"/>
    <n v="29.75"/>
  </r>
  <r>
    <x v="9"/>
    <x v="121"/>
    <x v="136"/>
    <n v="3"/>
    <n v="180.25"/>
    <n v="540.75"/>
    <n v="540.75"/>
    <n v="0"/>
    <x v="2"/>
    <n v="175"/>
    <s v="Prijs wijkt af"/>
    <m/>
    <s v="Artikelprijs"/>
    <n v="175"/>
    <n v="525"/>
    <n v="525"/>
  </r>
  <r>
    <x v="9"/>
    <x v="263"/>
    <x v="315"/>
    <n v="3"/>
    <n v="3.15"/>
    <n v="9.4499999999999993"/>
    <n v="9.4499999999999993"/>
    <n v="0"/>
    <x v="1"/>
    <s v=""/>
    <s v=""/>
    <m/>
    <m/>
    <n v="3.15"/>
    <n v="9.4499999999999993"/>
    <n v="9.4499999999999993"/>
  </r>
  <r>
    <x v="9"/>
    <x v="81"/>
    <x v="95"/>
    <n v="2"/>
    <n v="236.9"/>
    <n v="473.8"/>
    <n v="473.8"/>
    <n v="0"/>
    <x v="2"/>
    <n v="230"/>
    <s v="Prijs wijkt af"/>
    <m/>
    <s v="Artikelprijs"/>
    <n v="230"/>
    <n v="460"/>
    <n v="460"/>
  </r>
  <r>
    <x v="9"/>
    <x v="1"/>
    <x v="1"/>
    <n v="4"/>
    <n v="113.3"/>
    <n v="453.2"/>
    <n v="453.2"/>
    <n v="0"/>
    <x v="1"/>
    <s v=""/>
    <s v=""/>
    <m/>
    <m/>
    <n v="113.3"/>
    <n v="453.2"/>
    <n v="453.2"/>
  </r>
  <r>
    <x v="9"/>
    <x v="12"/>
    <x v="13"/>
    <n v="1"/>
    <n v="29.75"/>
    <n v="0"/>
    <n v="0"/>
    <n v="0"/>
    <x v="1"/>
    <s v=""/>
    <s v=""/>
    <m/>
    <m/>
    <n v="29.75"/>
    <n v="0"/>
    <n v="0"/>
  </r>
  <r>
    <x v="9"/>
    <x v="83"/>
    <x v="97"/>
    <n v="1"/>
    <n v="144.19999999999999"/>
    <n v="144.19999999999999"/>
    <n v="144.19999999999999"/>
    <n v="0"/>
    <x v="2"/>
    <n v="140"/>
    <s v="Prijs wijkt af"/>
    <m/>
    <s v="Artikelprijs"/>
    <n v="140"/>
    <n v="140"/>
    <n v="140"/>
  </r>
  <r>
    <x v="9"/>
    <x v="51"/>
    <x v="54"/>
    <n v="1"/>
    <n v="13"/>
    <n v="0"/>
    <n v="0"/>
    <n v="0"/>
    <x v="1"/>
    <s v=""/>
    <s v=""/>
    <m/>
    <m/>
    <n v="13"/>
    <n v="0"/>
    <n v="0"/>
  </r>
  <r>
    <x v="9"/>
    <x v="17"/>
    <x v="20"/>
    <n v="6"/>
    <n v="115"/>
    <n v="690"/>
    <n v="690"/>
    <n v="0"/>
    <x v="1"/>
    <s v=""/>
    <s v=""/>
    <m/>
    <m/>
    <n v="115"/>
    <n v="690"/>
    <n v="690"/>
  </r>
  <r>
    <x v="9"/>
    <x v="17"/>
    <x v="20"/>
    <n v="2"/>
    <n v="115"/>
    <n v="0"/>
    <n v="0"/>
    <n v="0"/>
    <x v="1"/>
    <s v=""/>
    <s v=""/>
    <m/>
    <m/>
    <n v="115"/>
    <n v="0"/>
    <n v="0"/>
  </r>
  <r>
    <x v="9"/>
    <x v="42"/>
    <x v="45"/>
    <n v="1"/>
    <n v="3.5"/>
    <n v="0"/>
    <n v="0"/>
    <n v="0"/>
    <x v="1"/>
    <s v=""/>
    <s v=""/>
    <m/>
    <m/>
    <n v="3.5"/>
    <n v="0"/>
    <n v="0"/>
  </r>
  <r>
    <x v="9"/>
    <x v="52"/>
    <x v="55"/>
    <n v="1"/>
    <n v="5"/>
    <n v="0"/>
    <n v="0"/>
    <n v="0"/>
    <x v="1"/>
    <s v=""/>
    <s v=""/>
    <m/>
    <m/>
    <n v="5"/>
    <n v="0"/>
    <n v="0"/>
  </r>
  <r>
    <x v="9"/>
    <x v="45"/>
    <x v="48"/>
    <n v="6"/>
    <n v="4"/>
    <n v="0"/>
    <n v="0"/>
    <n v="0"/>
    <x v="1"/>
    <s v=""/>
    <s v=""/>
    <m/>
    <m/>
    <n v="4"/>
    <n v="0"/>
    <n v="0"/>
  </r>
  <r>
    <x v="9"/>
    <x v="144"/>
    <x v="173"/>
    <n v="1"/>
    <n v="76.02"/>
    <n v="76.02"/>
    <n v="64.62"/>
    <n v="15"/>
    <x v="1"/>
    <s v=""/>
    <s v=""/>
    <m/>
    <m/>
    <n v="76.02"/>
    <n v="76.02"/>
    <n v="64.62"/>
  </r>
  <r>
    <x v="9"/>
    <x v="238"/>
    <x v="290"/>
    <n v="1"/>
    <n v="17.89"/>
    <n v="17.89"/>
    <n v="15.21"/>
    <n v="15"/>
    <x v="1"/>
    <s v=""/>
    <s v=""/>
    <m/>
    <m/>
    <n v="17.89"/>
    <n v="17.89"/>
    <n v="15.21"/>
  </r>
  <r>
    <x v="9"/>
    <x v="41"/>
    <x v="44"/>
    <n v="3"/>
    <n v="26.83"/>
    <n v="80.489999999999995"/>
    <n v="68.42"/>
    <n v="15"/>
    <x v="1"/>
    <s v=""/>
    <s v=""/>
    <m/>
    <m/>
    <n v="26.83"/>
    <n v="80.489999999999995"/>
    <n v="68.42"/>
  </r>
  <r>
    <x v="9"/>
    <x v="41"/>
    <x v="44"/>
    <n v="1"/>
    <n v="26.83"/>
    <n v="0"/>
    <n v="0"/>
    <n v="15"/>
    <x v="1"/>
    <s v=""/>
    <s v=""/>
    <m/>
    <m/>
    <n v="26.83"/>
    <n v="0"/>
    <n v="0"/>
  </r>
  <r>
    <x v="9"/>
    <x v="179"/>
    <x v="221"/>
    <n v="5"/>
    <n v="48.93"/>
    <n v="244.65"/>
    <n v="207.95"/>
    <n v="15"/>
    <x v="1"/>
    <s v=""/>
    <s v=""/>
    <m/>
    <m/>
    <n v="48.93"/>
    <n v="244.65"/>
    <n v="207.95"/>
  </r>
  <r>
    <x v="9"/>
    <x v="178"/>
    <x v="220"/>
    <n v="6"/>
    <n v="30.45"/>
    <n v="182.7"/>
    <n v="155.29"/>
    <n v="15"/>
    <x v="1"/>
    <s v=""/>
    <s v=""/>
    <m/>
    <m/>
    <n v="30.45"/>
    <n v="182.7"/>
    <n v="155.29"/>
  </r>
  <r>
    <x v="9"/>
    <x v="193"/>
    <x v="239"/>
    <n v="2"/>
    <n v="51.98"/>
    <n v="103.96"/>
    <n v="88.37"/>
    <n v="15"/>
    <x v="1"/>
    <s v=""/>
    <s v=""/>
    <m/>
    <m/>
    <n v="51.98"/>
    <n v="103.96"/>
    <n v="88.37"/>
  </r>
  <r>
    <x v="9"/>
    <x v="193"/>
    <x v="239"/>
    <n v="1"/>
    <n v="51.98"/>
    <n v="0"/>
    <n v="0"/>
    <n v="15"/>
    <x v="1"/>
    <s v=""/>
    <s v=""/>
    <m/>
    <m/>
    <n v="51.98"/>
    <n v="0"/>
    <n v="0"/>
  </r>
  <r>
    <x v="9"/>
    <x v="180"/>
    <x v="222"/>
    <n v="1"/>
    <n v="24.73"/>
    <n v="24.73"/>
    <n v="21.02"/>
    <n v="15"/>
    <x v="1"/>
    <s v=""/>
    <s v=""/>
    <m/>
    <m/>
    <n v="24.73"/>
    <n v="24.73"/>
    <n v="21.02"/>
  </r>
  <r>
    <x v="9"/>
    <x v="42"/>
    <x v="45"/>
    <n v="10"/>
    <n v="3.5"/>
    <n v="0"/>
    <n v="0"/>
    <n v="15"/>
    <x v="1"/>
    <s v=""/>
    <s v=""/>
    <m/>
    <m/>
    <n v="3.5"/>
    <n v="0"/>
    <n v="0"/>
  </r>
  <r>
    <x v="9"/>
    <x v="43"/>
    <x v="46"/>
    <n v="4"/>
    <n v="2"/>
    <n v="0"/>
    <n v="0"/>
    <n v="15"/>
    <x v="1"/>
    <s v=""/>
    <s v=""/>
    <m/>
    <m/>
    <n v="2"/>
    <n v="0"/>
    <n v="0"/>
  </r>
  <r>
    <x v="9"/>
    <x v="44"/>
    <x v="47"/>
    <n v="5"/>
    <n v="3"/>
    <n v="0"/>
    <n v="0"/>
    <n v="15"/>
    <x v="1"/>
    <s v=""/>
    <s v=""/>
    <m/>
    <m/>
    <n v="3"/>
    <n v="0"/>
    <n v="0"/>
  </r>
  <r>
    <x v="9"/>
    <x v="45"/>
    <x v="48"/>
    <n v="5"/>
    <n v="4"/>
    <n v="0"/>
    <n v="0"/>
    <n v="15"/>
    <x v="1"/>
    <s v=""/>
    <s v=""/>
    <m/>
    <m/>
    <n v="4"/>
    <n v="0"/>
    <n v="0"/>
  </r>
  <r>
    <x v="9"/>
    <x v="46"/>
    <x v="49"/>
    <n v="4"/>
    <n v="6"/>
    <n v="0"/>
    <n v="0"/>
    <n v="15"/>
    <x v="1"/>
    <s v=""/>
    <s v=""/>
    <m/>
    <m/>
    <n v="6"/>
    <n v="0"/>
    <n v="0"/>
  </r>
  <r>
    <x v="9"/>
    <x v="48"/>
    <x v="51"/>
    <n v="3"/>
    <n v="8"/>
    <n v="0"/>
    <n v="0"/>
    <n v="15"/>
    <x v="1"/>
    <s v=""/>
    <s v=""/>
    <m/>
    <m/>
    <n v="8"/>
    <n v="0"/>
    <n v="0"/>
  </r>
  <r>
    <x v="9"/>
    <x v="144"/>
    <x v="173"/>
    <n v="1"/>
    <n v="76.02"/>
    <n v="76.02"/>
    <n v="64.62"/>
    <n v="15"/>
    <x v="1"/>
    <s v=""/>
    <s v=""/>
    <m/>
    <m/>
    <n v="76.02"/>
    <n v="76.02"/>
    <n v="64.62"/>
  </r>
  <r>
    <x v="9"/>
    <x v="41"/>
    <x v="44"/>
    <n v="3"/>
    <n v="26.83"/>
    <n v="80.489999999999995"/>
    <n v="68.42"/>
    <n v="15"/>
    <x v="1"/>
    <s v=""/>
    <s v=""/>
    <m/>
    <m/>
    <n v="26.83"/>
    <n v="80.489999999999995"/>
    <n v="68.42"/>
  </r>
  <r>
    <x v="9"/>
    <x v="41"/>
    <x v="44"/>
    <n v="1"/>
    <n v="26.83"/>
    <n v="0"/>
    <n v="0"/>
    <n v="15"/>
    <x v="1"/>
    <s v=""/>
    <s v=""/>
    <m/>
    <m/>
    <n v="26.83"/>
    <n v="0"/>
    <n v="0"/>
  </r>
  <r>
    <x v="9"/>
    <x v="179"/>
    <x v="221"/>
    <n v="6"/>
    <n v="48.93"/>
    <n v="293.58"/>
    <n v="249.54"/>
    <n v="15"/>
    <x v="1"/>
    <s v=""/>
    <s v=""/>
    <m/>
    <m/>
    <n v="48.93"/>
    <n v="293.58"/>
    <n v="249.54"/>
  </r>
  <r>
    <x v="9"/>
    <x v="179"/>
    <x v="221"/>
    <n v="1"/>
    <n v="48.93"/>
    <n v="0"/>
    <n v="0"/>
    <n v="0"/>
    <x v="1"/>
    <s v=""/>
    <s v=""/>
    <m/>
    <m/>
    <n v="48.93"/>
    <n v="0"/>
    <n v="0"/>
  </r>
  <r>
    <x v="9"/>
    <x v="180"/>
    <x v="222"/>
    <n v="1"/>
    <n v="24.73"/>
    <n v="24.73"/>
    <n v="21.02"/>
    <n v="15"/>
    <x v="1"/>
    <s v=""/>
    <s v=""/>
    <m/>
    <m/>
    <n v="24.73"/>
    <n v="24.73"/>
    <n v="21.02"/>
  </r>
  <r>
    <x v="9"/>
    <x v="43"/>
    <x v="46"/>
    <n v="5"/>
    <n v="2"/>
    <n v="0"/>
    <n v="0"/>
    <n v="15"/>
    <x v="1"/>
    <s v=""/>
    <s v=""/>
    <m/>
    <m/>
    <n v="2"/>
    <n v="0"/>
    <n v="0"/>
  </r>
  <r>
    <x v="9"/>
    <x v="44"/>
    <x v="47"/>
    <n v="5"/>
    <n v="3"/>
    <n v="0"/>
    <n v="0"/>
    <n v="15"/>
    <x v="1"/>
    <s v=""/>
    <s v=""/>
    <m/>
    <m/>
    <n v="3"/>
    <n v="0"/>
    <n v="0"/>
  </r>
  <r>
    <x v="9"/>
    <x v="45"/>
    <x v="48"/>
    <n v="5"/>
    <n v="4"/>
    <n v="0"/>
    <n v="0"/>
    <n v="15"/>
    <x v="1"/>
    <s v=""/>
    <s v=""/>
    <m/>
    <m/>
    <n v="4"/>
    <n v="0"/>
    <n v="0"/>
  </r>
  <r>
    <x v="9"/>
    <x v="46"/>
    <x v="49"/>
    <n v="5"/>
    <n v="6"/>
    <n v="0"/>
    <n v="0"/>
    <n v="15"/>
    <x v="1"/>
    <s v=""/>
    <s v=""/>
    <m/>
    <m/>
    <n v="6"/>
    <n v="0"/>
    <n v="0"/>
  </r>
  <r>
    <x v="9"/>
    <x v="48"/>
    <x v="51"/>
    <n v="3"/>
    <n v="8"/>
    <n v="0"/>
    <n v="0"/>
    <n v="15"/>
    <x v="1"/>
    <s v=""/>
    <s v=""/>
    <m/>
    <m/>
    <n v="8"/>
    <n v="0"/>
    <n v="0"/>
  </r>
  <r>
    <x v="9"/>
    <x v="42"/>
    <x v="45"/>
    <n v="3"/>
    <n v="3.5"/>
    <n v="0"/>
    <n v="0"/>
    <n v="15"/>
    <x v="1"/>
    <s v=""/>
    <s v=""/>
    <m/>
    <m/>
    <n v="3.5"/>
    <n v="0"/>
    <n v="0"/>
  </r>
  <r>
    <x v="9"/>
    <x v="149"/>
    <x v="179"/>
    <n v="5"/>
    <n v="5"/>
    <n v="0"/>
    <n v="0"/>
    <n v="15"/>
    <x v="1"/>
    <s v=""/>
    <s v=""/>
    <m/>
    <m/>
    <n v="5"/>
    <n v="0"/>
    <n v="0"/>
  </r>
  <r>
    <x v="9"/>
    <x v="81"/>
    <x v="95"/>
    <n v="2"/>
    <n v="236.9"/>
    <n v="473.8"/>
    <n v="473.8"/>
    <n v="0"/>
    <x v="2"/>
    <n v="230"/>
    <s v="Prijs wijkt af"/>
    <m/>
    <s v="Artikelprijs"/>
    <n v="230"/>
    <n v="460"/>
    <n v="460"/>
  </r>
  <r>
    <x v="9"/>
    <x v="103"/>
    <x v="121"/>
    <n v="2"/>
    <n v="89.61"/>
    <n v="179.22"/>
    <n v="179.22"/>
    <n v="0"/>
    <x v="1"/>
    <s v=""/>
    <s v=""/>
    <m/>
    <m/>
    <n v="89.61"/>
    <n v="179.22"/>
    <n v="179.22"/>
  </r>
  <r>
    <x v="9"/>
    <x v="264"/>
    <x v="316"/>
    <n v="3"/>
    <n v="1.5"/>
    <n v="0"/>
    <n v="0"/>
    <n v="0"/>
    <x v="1"/>
    <s v=""/>
    <s v=""/>
    <m/>
    <m/>
    <n v="1.5"/>
    <n v="0"/>
    <n v="0"/>
  </r>
  <r>
    <x v="9"/>
    <x v="83"/>
    <x v="97"/>
    <n v="1"/>
    <n v="144.19999999999999"/>
    <n v="144.19999999999999"/>
    <n v="144.19999999999999"/>
    <n v="0"/>
    <x v="2"/>
    <n v="140"/>
    <s v="Prijs wijkt af"/>
    <m/>
    <s v="Artikelprijs"/>
    <n v="140"/>
    <n v="140"/>
    <n v="140"/>
  </r>
  <r>
    <x v="9"/>
    <x v="34"/>
    <x v="37"/>
    <n v="6"/>
    <n v="88.57"/>
    <n v="531.41999999999996"/>
    <n v="531.41999999999996"/>
    <n v="0"/>
    <x v="1"/>
    <s v=""/>
    <s v=""/>
    <m/>
    <m/>
    <n v="88.57"/>
    <n v="531.41999999999996"/>
    <n v="531.41999999999996"/>
  </r>
  <r>
    <x v="9"/>
    <x v="42"/>
    <x v="45"/>
    <n v="4"/>
    <n v="3.5"/>
    <n v="0"/>
    <n v="0"/>
    <n v="0"/>
    <x v="1"/>
    <s v=""/>
    <s v=""/>
    <m/>
    <m/>
    <n v="3.5"/>
    <n v="0"/>
    <n v="0"/>
  </r>
  <r>
    <x v="9"/>
    <x v="52"/>
    <x v="55"/>
    <n v="1"/>
    <n v="5"/>
    <n v="0"/>
    <n v="0"/>
    <n v="0"/>
    <x v="1"/>
    <s v=""/>
    <s v=""/>
    <m/>
    <m/>
    <n v="5"/>
    <n v="0"/>
    <n v="0"/>
  </r>
  <r>
    <x v="9"/>
    <x v="43"/>
    <x v="46"/>
    <n v="3"/>
    <n v="2"/>
    <n v="0"/>
    <n v="0"/>
    <n v="0"/>
    <x v="1"/>
    <s v=""/>
    <s v=""/>
    <m/>
    <m/>
    <n v="2"/>
    <n v="0"/>
    <n v="0"/>
  </r>
  <r>
    <x v="9"/>
    <x v="45"/>
    <x v="48"/>
    <n v="3"/>
    <n v="4"/>
    <n v="0"/>
    <n v="0"/>
    <n v="0"/>
    <x v="1"/>
    <s v=""/>
    <s v=""/>
    <m/>
    <m/>
    <n v="4"/>
    <n v="0"/>
    <n v="0"/>
  </r>
  <r>
    <x v="9"/>
    <x v="51"/>
    <x v="54"/>
    <n v="1"/>
    <n v="13"/>
    <n v="0"/>
    <n v="0"/>
    <n v="0"/>
    <x v="1"/>
    <s v=""/>
    <s v=""/>
    <m/>
    <m/>
    <n v="13"/>
    <n v="0"/>
    <n v="0"/>
  </r>
  <r>
    <x v="9"/>
    <x v="195"/>
    <x v="317"/>
    <n v="1"/>
    <n v="62.46"/>
    <n v="62.46"/>
    <n v="43.72"/>
    <n v="30"/>
    <x v="1"/>
    <s v=""/>
    <s v=""/>
    <m/>
    <m/>
    <n v="62.46"/>
    <n v="62.46"/>
    <n v="43.72"/>
  </r>
  <r>
    <x v="9"/>
    <x v="185"/>
    <x v="228"/>
    <n v="6"/>
    <n v="38.99"/>
    <n v="233.94"/>
    <n v="163.76"/>
    <n v="30"/>
    <x v="1"/>
    <s v=""/>
    <s v=""/>
    <m/>
    <m/>
    <n v="38.99"/>
    <n v="233.94"/>
    <n v="163.76"/>
  </r>
  <r>
    <x v="9"/>
    <x v="265"/>
    <x v="318"/>
    <n v="1"/>
    <n v="40"/>
    <n v="40"/>
    <n v="28"/>
    <n v="30"/>
    <x v="1"/>
    <s v=""/>
    <s v=""/>
    <m/>
    <m/>
    <n v="40"/>
    <n v="40"/>
    <n v="28"/>
  </r>
  <r>
    <x v="9"/>
    <x v="41"/>
    <x v="44"/>
    <n v="5"/>
    <n v="26.83"/>
    <n v="134.15"/>
    <n v="93.9"/>
    <n v="30"/>
    <x v="1"/>
    <s v=""/>
    <s v=""/>
    <m/>
    <m/>
    <n v="26.83"/>
    <n v="134.15"/>
    <n v="93.9"/>
  </r>
  <r>
    <x v="9"/>
    <x v="41"/>
    <x v="44"/>
    <n v="1"/>
    <n v="26.83"/>
    <n v="0"/>
    <n v="0"/>
    <n v="30"/>
    <x v="1"/>
    <s v=""/>
    <s v=""/>
    <m/>
    <m/>
    <n v="26.83"/>
    <n v="0"/>
    <n v="0"/>
  </r>
  <r>
    <x v="9"/>
    <x v="238"/>
    <x v="290"/>
    <n v="2"/>
    <n v="17.89"/>
    <n v="35.78"/>
    <n v="25.05"/>
    <n v="30"/>
    <x v="1"/>
    <s v=""/>
    <s v=""/>
    <m/>
    <m/>
    <n v="17.89"/>
    <n v="35.78"/>
    <n v="25.05"/>
  </r>
  <r>
    <x v="9"/>
    <x v="42"/>
    <x v="45"/>
    <n v="6"/>
    <n v="3.5"/>
    <n v="0"/>
    <n v="0"/>
    <n v="30"/>
    <x v="1"/>
    <s v=""/>
    <s v=""/>
    <m/>
    <m/>
    <n v="3.5"/>
    <n v="0"/>
    <n v="0"/>
  </r>
  <r>
    <x v="9"/>
    <x v="43"/>
    <x v="46"/>
    <n v="4"/>
    <n v="2"/>
    <n v="0"/>
    <n v="0"/>
    <n v="30"/>
    <x v="1"/>
    <s v=""/>
    <s v=""/>
    <m/>
    <m/>
    <n v="2"/>
    <n v="0"/>
    <n v="0"/>
  </r>
  <r>
    <x v="9"/>
    <x v="44"/>
    <x v="47"/>
    <n v="5"/>
    <n v="3"/>
    <n v="0"/>
    <n v="0"/>
    <n v="30"/>
    <x v="1"/>
    <s v=""/>
    <s v=""/>
    <m/>
    <m/>
    <n v="3"/>
    <n v="0"/>
    <n v="0"/>
  </r>
  <r>
    <x v="9"/>
    <x v="45"/>
    <x v="48"/>
    <n v="5"/>
    <n v="4"/>
    <n v="0"/>
    <n v="0"/>
    <n v="30"/>
    <x v="1"/>
    <s v=""/>
    <s v=""/>
    <m/>
    <m/>
    <n v="4"/>
    <n v="0"/>
    <n v="0"/>
  </r>
  <r>
    <x v="9"/>
    <x v="46"/>
    <x v="49"/>
    <n v="5"/>
    <n v="6"/>
    <n v="0"/>
    <n v="0"/>
    <n v="30"/>
    <x v="1"/>
    <s v=""/>
    <s v=""/>
    <m/>
    <m/>
    <n v="6"/>
    <n v="0"/>
    <n v="0"/>
  </r>
  <r>
    <x v="9"/>
    <x v="48"/>
    <x v="51"/>
    <n v="2"/>
    <n v="8"/>
    <n v="0"/>
    <n v="0"/>
    <n v="30"/>
    <x v="1"/>
    <s v=""/>
    <s v=""/>
    <m/>
    <m/>
    <n v="8"/>
    <n v="0"/>
    <n v="0"/>
  </r>
  <r>
    <x v="9"/>
    <x v="266"/>
    <x v="319"/>
    <n v="1"/>
    <n v="535"/>
    <n v="535"/>
    <n v="481.5"/>
    <n v="10"/>
    <x v="1"/>
    <s v=""/>
    <s v=""/>
    <m/>
    <m/>
    <n v="535"/>
    <n v="535"/>
    <n v="481.5"/>
  </r>
  <r>
    <x v="9"/>
    <x v="81"/>
    <x v="95"/>
    <n v="2"/>
    <n v="236.9"/>
    <n v="473.8"/>
    <n v="473.8"/>
    <n v="0"/>
    <x v="2"/>
    <n v="230"/>
    <s v="Prijs wijkt af"/>
    <m/>
    <s v="Artikelprijs"/>
    <n v="230"/>
    <n v="460"/>
    <n v="460"/>
  </r>
  <r>
    <x v="9"/>
    <x v="83"/>
    <x v="97"/>
    <n v="1"/>
    <n v="144.19999999999999"/>
    <n v="144.19999999999999"/>
    <n v="144.19999999999999"/>
    <n v="0"/>
    <x v="2"/>
    <n v="140"/>
    <s v="Prijs wijkt af"/>
    <m/>
    <s v="Artikelprijs"/>
    <n v="140"/>
    <n v="140"/>
    <n v="140"/>
  </r>
  <r>
    <x v="9"/>
    <x v="51"/>
    <x v="54"/>
    <n v="1"/>
    <n v="13"/>
    <n v="0"/>
    <n v="0"/>
    <n v="0"/>
    <x v="1"/>
    <s v=""/>
    <s v=""/>
    <m/>
    <m/>
    <n v="13"/>
    <n v="0"/>
    <n v="0"/>
  </r>
  <r>
    <x v="9"/>
    <x v="103"/>
    <x v="121"/>
    <n v="3"/>
    <n v="89.61"/>
    <n v="268.83"/>
    <n v="268.83"/>
    <n v="0"/>
    <x v="1"/>
    <s v=""/>
    <s v=""/>
    <m/>
    <m/>
    <n v="89.61"/>
    <n v="268.83"/>
    <n v="268.83"/>
  </r>
  <r>
    <x v="9"/>
    <x v="179"/>
    <x v="221"/>
    <n v="12"/>
    <n v="48.93"/>
    <n v="587.16"/>
    <n v="587.16"/>
    <n v="0"/>
    <x v="1"/>
    <s v=""/>
    <s v=""/>
    <m/>
    <m/>
    <n v="48.93"/>
    <n v="587.16"/>
    <n v="587.16"/>
  </r>
  <r>
    <x v="9"/>
    <x v="34"/>
    <x v="37"/>
    <n v="2"/>
    <n v="88.57"/>
    <n v="177.14"/>
    <n v="177.14"/>
    <n v="0"/>
    <x v="1"/>
    <s v=""/>
    <s v=""/>
    <m/>
    <m/>
    <n v="88.57"/>
    <n v="177.14"/>
    <n v="177.14"/>
  </r>
  <r>
    <x v="9"/>
    <x v="42"/>
    <x v="45"/>
    <n v="15"/>
    <n v="3.5"/>
    <n v="0"/>
    <n v="0"/>
    <n v="0"/>
    <x v="1"/>
    <s v=""/>
    <s v=""/>
    <m/>
    <m/>
    <n v="3.5"/>
    <n v="0"/>
    <n v="0"/>
  </r>
  <r>
    <x v="9"/>
    <x v="43"/>
    <x v="46"/>
    <n v="7"/>
    <n v="2"/>
    <n v="0"/>
    <n v="0"/>
    <n v="0"/>
    <x v="1"/>
    <s v=""/>
    <s v=""/>
    <m/>
    <m/>
    <n v="2"/>
    <n v="0"/>
    <n v="0"/>
  </r>
  <r>
    <x v="9"/>
    <x v="44"/>
    <x v="47"/>
    <n v="7"/>
    <n v="3"/>
    <n v="0"/>
    <n v="0"/>
    <n v="0"/>
    <x v="1"/>
    <s v=""/>
    <s v=""/>
    <m/>
    <m/>
    <n v="3"/>
    <n v="0"/>
    <n v="0"/>
  </r>
  <r>
    <x v="9"/>
    <x v="45"/>
    <x v="48"/>
    <n v="7"/>
    <n v="4"/>
    <n v="0"/>
    <n v="0"/>
    <n v="0"/>
    <x v="1"/>
    <s v=""/>
    <s v=""/>
    <m/>
    <m/>
    <n v="4"/>
    <n v="0"/>
    <n v="0"/>
  </r>
  <r>
    <x v="9"/>
    <x v="46"/>
    <x v="49"/>
    <n v="2"/>
    <n v="6"/>
    <n v="0"/>
    <n v="0"/>
    <n v="0"/>
    <x v="1"/>
    <s v=""/>
    <s v=""/>
    <m/>
    <m/>
    <n v="6"/>
    <n v="0"/>
    <n v="0"/>
  </r>
  <r>
    <x v="9"/>
    <x v="52"/>
    <x v="55"/>
    <n v="1"/>
    <n v="5"/>
    <n v="0"/>
    <n v="0"/>
    <n v="0"/>
    <x v="1"/>
    <s v=""/>
    <s v=""/>
    <m/>
    <m/>
    <n v="5"/>
    <n v="0"/>
    <n v="0"/>
  </r>
  <r>
    <x v="9"/>
    <x v="21"/>
    <x v="24"/>
    <n v="6"/>
    <n v="147.81"/>
    <n v="886.86"/>
    <n v="665.14"/>
    <n v="25"/>
    <x v="1"/>
    <s v=""/>
    <s v=""/>
    <m/>
    <m/>
    <n v="147.81"/>
    <n v="886.86"/>
    <n v="665.14"/>
  </r>
  <r>
    <x v="9"/>
    <x v="76"/>
    <x v="87"/>
    <n v="4"/>
    <n v="114.58"/>
    <n v="458.32"/>
    <n v="343.74"/>
    <n v="25"/>
    <x v="1"/>
    <s v=""/>
    <s v=""/>
    <m/>
    <m/>
    <n v="114.58"/>
    <n v="458.32"/>
    <n v="343.74"/>
  </r>
  <r>
    <x v="9"/>
    <x v="12"/>
    <x v="13"/>
    <n v="3"/>
    <n v="29.75"/>
    <n v="89.25"/>
    <n v="66.94"/>
    <n v="25"/>
    <x v="1"/>
    <s v=""/>
    <s v=""/>
    <m/>
    <m/>
    <n v="29.75"/>
    <n v="89.25"/>
    <n v="66.94"/>
  </r>
  <r>
    <x v="9"/>
    <x v="19"/>
    <x v="22"/>
    <n v="3"/>
    <n v="45.32"/>
    <n v="135.96"/>
    <n v="101.97"/>
    <n v="25"/>
    <x v="1"/>
    <s v=""/>
    <s v=""/>
    <m/>
    <m/>
    <n v="45.32"/>
    <n v="135.96"/>
    <n v="101.97"/>
  </r>
  <r>
    <x v="9"/>
    <x v="175"/>
    <x v="215"/>
    <n v="7"/>
    <n v="45.32"/>
    <n v="317.24"/>
    <n v="237.93"/>
    <n v="25"/>
    <x v="1"/>
    <s v=""/>
    <s v=""/>
    <m/>
    <m/>
    <n v="45.32"/>
    <n v="317.24"/>
    <n v="237.93"/>
  </r>
  <r>
    <x v="9"/>
    <x v="252"/>
    <x v="303"/>
    <n v="4"/>
    <n v="69.78"/>
    <n v="279.12"/>
    <n v="209.34"/>
    <n v="25"/>
    <x v="1"/>
    <s v=""/>
    <s v=""/>
    <m/>
    <m/>
    <n v="69.78"/>
    <n v="279.12"/>
    <n v="209.34"/>
  </r>
  <r>
    <x v="9"/>
    <x v="267"/>
    <x v="320"/>
    <n v="2"/>
    <n v="69.78"/>
    <n v="139.56"/>
    <n v="104.67"/>
    <n v="25"/>
    <x v="1"/>
    <s v=""/>
    <s v=""/>
    <m/>
    <m/>
    <n v="69.78"/>
    <n v="139.56"/>
    <n v="104.67"/>
  </r>
  <r>
    <x v="9"/>
    <x v="267"/>
    <x v="320"/>
    <n v="2"/>
    <n v="69.78"/>
    <n v="0"/>
    <n v="0"/>
    <n v="25"/>
    <x v="1"/>
    <s v=""/>
    <s v=""/>
    <m/>
    <m/>
    <n v="69.78"/>
    <n v="0"/>
    <n v="0"/>
  </r>
  <r>
    <x v="9"/>
    <x v="253"/>
    <x v="304"/>
    <n v="4"/>
    <n v="16.54"/>
    <n v="66.16"/>
    <n v="49.62"/>
    <n v="25"/>
    <x v="1"/>
    <s v=""/>
    <s v=""/>
    <m/>
    <m/>
    <n v="16.54"/>
    <n v="66.16"/>
    <n v="49.62"/>
  </r>
  <r>
    <x v="9"/>
    <x v="251"/>
    <x v="302"/>
    <n v="12"/>
    <n v="66.95"/>
    <n v="803.4"/>
    <n v="602.54999999999995"/>
    <n v="25"/>
    <x v="1"/>
    <s v=""/>
    <s v=""/>
    <m/>
    <m/>
    <n v="66.95"/>
    <n v="803.4"/>
    <n v="602.54999999999995"/>
  </r>
  <r>
    <x v="9"/>
    <x v="34"/>
    <x v="37"/>
    <n v="14"/>
    <n v="88.57"/>
    <n v="1239.98"/>
    <n v="929.98"/>
    <n v="25"/>
    <x v="1"/>
    <s v=""/>
    <s v=""/>
    <m/>
    <m/>
    <n v="88.57"/>
    <n v="1239.98"/>
    <n v="929.98"/>
  </r>
  <r>
    <x v="9"/>
    <x v="42"/>
    <x v="45"/>
    <n v="25"/>
    <n v="3.5"/>
    <n v="0"/>
    <n v="0"/>
    <n v="0"/>
    <x v="1"/>
    <s v=""/>
    <s v=""/>
    <m/>
    <m/>
    <n v="3.5"/>
    <n v="0"/>
    <n v="0"/>
  </r>
  <r>
    <x v="9"/>
    <x v="43"/>
    <x v="46"/>
    <n v="10"/>
    <n v="2"/>
    <n v="0"/>
    <n v="0"/>
    <n v="0"/>
    <x v="1"/>
    <s v=""/>
    <s v=""/>
    <m/>
    <m/>
    <n v="2"/>
    <n v="0"/>
    <n v="0"/>
  </r>
  <r>
    <x v="9"/>
    <x v="44"/>
    <x v="47"/>
    <n v="10"/>
    <n v="3"/>
    <n v="0"/>
    <n v="0"/>
    <n v="0"/>
    <x v="1"/>
    <s v=""/>
    <s v=""/>
    <m/>
    <m/>
    <n v="3"/>
    <n v="0"/>
    <n v="0"/>
  </r>
  <r>
    <x v="9"/>
    <x v="45"/>
    <x v="48"/>
    <n v="10"/>
    <n v="4"/>
    <n v="0"/>
    <n v="0"/>
    <n v="0"/>
    <x v="1"/>
    <s v=""/>
    <s v=""/>
    <m/>
    <m/>
    <n v="4"/>
    <n v="0"/>
    <n v="0"/>
  </r>
  <r>
    <x v="9"/>
    <x v="46"/>
    <x v="49"/>
    <n v="5"/>
    <n v="6"/>
    <n v="0"/>
    <n v="0"/>
    <n v="0"/>
    <x v="1"/>
    <s v=""/>
    <s v=""/>
    <m/>
    <m/>
    <n v="6"/>
    <n v="0"/>
    <n v="0"/>
  </r>
  <r>
    <x v="9"/>
    <x v="48"/>
    <x v="51"/>
    <n v="3"/>
    <n v="8"/>
    <n v="0"/>
    <n v="0"/>
    <n v="0"/>
    <x v="1"/>
    <s v=""/>
    <s v=""/>
    <m/>
    <m/>
    <n v="8"/>
    <n v="0"/>
    <n v="0"/>
  </r>
  <r>
    <x v="9"/>
    <x v="52"/>
    <x v="55"/>
    <n v="2"/>
    <n v="5"/>
    <n v="0"/>
    <n v="0"/>
    <n v="0"/>
    <x v="1"/>
    <s v=""/>
    <s v=""/>
    <m/>
    <m/>
    <n v="5"/>
    <n v="0"/>
    <n v="0"/>
  </r>
  <r>
    <x v="9"/>
    <x v="6"/>
    <x v="6"/>
    <n v="4"/>
    <n v="303.85000000000002"/>
    <n v="1215.4000000000001"/>
    <n v="1215.4000000000001"/>
    <n v="0"/>
    <x v="2"/>
    <n v="295"/>
    <s v="Prijs wijkt af"/>
    <m/>
    <s v="Artikelprijs"/>
    <n v="295"/>
    <n v="1180"/>
    <n v="1180"/>
  </r>
  <r>
    <x v="9"/>
    <x v="93"/>
    <x v="306"/>
    <n v="26"/>
    <n v="28.84"/>
    <n v="749.84"/>
    <n v="749.84"/>
    <n v="0"/>
    <x v="2"/>
    <n v="28"/>
    <s v="Prijs wijkt af"/>
    <m/>
    <s v="Artikelprijs"/>
    <n v="28"/>
    <n v="728"/>
    <n v="728"/>
  </r>
  <r>
    <x v="9"/>
    <x v="93"/>
    <x v="111"/>
    <n v="26"/>
    <n v="28.84"/>
    <n v="0"/>
    <n v="0"/>
    <n v="0"/>
    <x v="2"/>
    <n v="28"/>
    <s v="Prijs wijkt af"/>
    <m/>
    <s v="Artikelprijs"/>
    <n v="28"/>
    <n v="728"/>
    <n v="728"/>
  </r>
  <r>
    <x v="9"/>
    <x v="94"/>
    <x v="112"/>
    <n v="2"/>
    <n v="40"/>
    <n v="0"/>
    <n v="0"/>
    <n v="0"/>
    <x v="1"/>
    <s v=""/>
    <s v=""/>
    <m/>
    <m/>
    <n v="40"/>
    <n v="0"/>
    <n v="0"/>
  </r>
  <r>
    <x v="9"/>
    <x v="96"/>
    <x v="114"/>
    <n v="6"/>
    <n v="10.5"/>
    <n v="0"/>
    <n v="0"/>
    <n v="0"/>
    <x v="1"/>
    <s v=""/>
    <s v=""/>
    <m/>
    <m/>
    <n v="10.5"/>
    <n v="0"/>
    <n v="0"/>
  </r>
  <r>
    <x v="9"/>
    <x v="97"/>
    <x v="115"/>
    <n v="6"/>
    <n v="5.25"/>
    <n v="0"/>
    <n v="0"/>
    <n v="0"/>
    <x v="1"/>
    <s v=""/>
    <s v=""/>
    <m/>
    <m/>
    <n v="5.25"/>
    <n v="0"/>
    <n v="0"/>
  </r>
  <r>
    <x v="9"/>
    <x v="161"/>
    <x v="194"/>
    <n v="1"/>
    <n v="17.64"/>
    <n v="17.64"/>
    <n v="17.64"/>
    <n v="0"/>
    <x v="1"/>
    <s v=""/>
    <s v=""/>
    <m/>
    <m/>
    <n v="17.64"/>
    <n v="17.64"/>
    <n v="17.64"/>
  </r>
  <r>
    <x v="9"/>
    <x v="25"/>
    <x v="28"/>
    <n v="2"/>
    <n v="16.22"/>
    <n v="32.44"/>
    <n v="32.44"/>
    <n v="0"/>
    <x v="1"/>
    <s v=""/>
    <s v=""/>
    <m/>
    <m/>
    <n v="16.22"/>
    <n v="32.44"/>
    <n v="32.44"/>
  </r>
  <r>
    <x v="9"/>
    <x v="144"/>
    <x v="173"/>
    <n v="1"/>
    <n v="76.02"/>
    <n v="76.02"/>
    <n v="64.62"/>
    <n v="15"/>
    <x v="1"/>
    <s v=""/>
    <s v=""/>
    <m/>
    <m/>
    <n v="76.02"/>
    <n v="76.02"/>
    <n v="64.62"/>
  </r>
  <r>
    <x v="9"/>
    <x v="238"/>
    <x v="290"/>
    <n v="3"/>
    <n v="17.89"/>
    <n v="53.67"/>
    <n v="45.62"/>
    <n v="15"/>
    <x v="1"/>
    <s v=""/>
    <s v=""/>
    <m/>
    <m/>
    <n v="17.89"/>
    <n v="53.67"/>
    <n v="45.62"/>
  </r>
  <r>
    <x v="9"/>
    <x v="41"/>
    <x v="44"/>
    <n v="6"/>
    <n v="26.83"/>
    <n v="160.97999999999999"/>
    <n v="136.83000000000001"/>
    <n v="15"/>
    <x v="1"/>
    <s v=""/>
    <s v=""/>
    <m/>
    <m/>
    <n v="26.83"/>
    <n v="160.97999999999999"/>
    <n v="136.83000000000001"/>
  </r>
  <r>
    <x v="9"/>
    <x v="41"/>
    <x v="44"/>
    <n v="1"/>
    <n v="26.83"/>
    <n v="0"/>
    <n v="0"/>
    <n v="15"/>
    <x v="1"/>
    <s v=""/>
    <s v=""/>
    <m/>
    <m/>
    <n v="26.83"/>
    <n v="0"/>
    <n v="0"/>
  </r>
  <r>
    <x v="9"/>
    <x v="180"/>
    <x v="222"/>
    <n v="1"/>
    <n v="24.73"/>
    <n v="24.73"/>
    <n v="21.02"/>
    <n v="15"/>
    <x v="1"/>
    <s v=""/>
    <s v=""/>
    <m/>
    <m/>
    <n v="24.73"/>
    <n v="24.73"/>
    <n v="21.02"/>
  </r>
  <r>
    <x v="9"/>
    <x v="179"/>
    <x v="221"/>
    <n v="15"/>
    <n v="48.93"/>
    <n v="733.95"/>
    <n v="623.86"/>
    <n v="15"/>
    <x v="1"/>
    <s v=""/>
    <s v=""/>
    <m/>
    <m/>
    <n v="48.93"/>
    <n v="733.95"/>
    <n v="623.86"/>
  </r>
  <r>
    <x v="9"/>
    <x v="179"/>
    <x v="221"/>
    <n v="1"/>
    <n v="48.93"/>
    <n v="0"/>
    <n v="0"/>
    <n v="0"/>
    <x v="1"/>
    <s v=""/>
    <s v=""/>
    <m/>
    <m/>
    <n v="48.93"/>
    <n v="0"/>
    <n v="0"/>
  </r>
  <r>
    <x v="9"/>
    <x v="268"/>
    <x v="225"/>
    <n v="14"/>
    <n v="52.99"/>
    <n v="741.86"/>
    <n v="630.58000000000004"/>
    <n v="15"/>
    <x v="1"/>
    <s v=""/>
    <s v=""/>
    <m/>
    <m/>
    <n v="52.99"/>
    <n v="741.86"/>
    <n v="630.58000000000004"/>
  </r>
  <r>
    <x v="9"/>
    <x v="268"/>
    <x v="225"/>
    <n v="2"/>
    <n v="52.99"/>
    <n v="0"/>
    <n v="0"/>
    <n v="15"/>
    <x v="1"/>
    <s v=""/>
    <s v=""/>
    <m/>
    <m/>
    <n v="52.99"/>
    <n v="0"/>
    <n v="0"/>
  </r>
  <r>
    <x v="9"/>
    <x v="42"/>
    <x v="45"/>
    <n v="25"/>
    <n v="3.5"/>
    <n v="0"/>
    <n v="0"/>
    <n v="15"/>
    <x v="1"/>
    <s v=""/>
    <s v=""/>
    <m/>
    <m/>
    <n v="3.5"/>
    <n v="0"/>
    <n v="0"/>
  </r>
  <r>
    <x v="9"/>
    <x v="43"/>
    <x v="46"/>
    <n v="10"/>
    <n v="2"/>
    <n v="0"/>
    <n v="0"/>
    <n v="15"/>
    <x v="1"/>
    <s v=""/>
    <s v=""/>
    <m/>
    <m/>
    <n v="2"/>
    <n v="0"/>
    <n v="0"/>
  </r>
  <r>
    <x v="9"/>
    <x v="44"/>
    <x v="47"/>
    <n v="15"/>
    <n v="3"/>
    <n v="0"/>
    <n v="0"/>
    <n v="15"/>
    <x v="1"/>
    <s v=""/>
    <s v=""/>
    <m/>
    <m/>
    <n v="3"/>
    <n v="0"/>
    <n v="0"/>
  </r>
  <r>
    <x v="9"/>
    <x v="45"/>
    <x v="48"/>
    <n v="10"/>
    <n v="4"/>
    <n v="0"/>
    <n v="0"/>
    <n v="15"/>
    <x v="1"/>
    <s v=""/>
    <s v=""/>
    <m/>
    <m/>
    <n v="4"/>
    <n v="0"/>
    <n v="0"/>
  </r>
  <r>
    <x v="9"/>
    <x v="46"/>
    <x v="49"/>
    <n v="8"/>
    <n v="6"/>
    <n v="0"/>
    <n v="0"/>
    <n v="15"/>
    <x v="1"/>
    <s v=""/>
    <s v=""/>
    <m/>
    <m/>
    <n v="6"/>
    <n v="0"/>
    <n v="0"/>
  </r>
  <r>
    <x v="9"/>
    <x v="48"/>
    <x v="51"/>
    <n v="8"/>
    <n v="8"/>
    <n v="0"/>
    <n v="0"/>
    <n v="15"/>
    <x v="1"/>
    <s v=""/>
    <s v=""/>
    <m/>
    <m/>
    <n v="8"/>
    <n v="0"/>
    <n v="0"/>
  </r>
  <r>
    <x v="9"/>
    <x v="256"/>
    <x v="122"/>
    <n v="4"/>
    <n v="48.68"/>
    <n v="194.72"/>
    <n v="165.51"/>
    <n v="15"/>
    <x v="1"/>
    <s v=""/>
    <s v=""/>
    <m/>
    <m/>
    <n v="48.68"/>
    <n v="194.72"/>
    <n v="165.51"/>
  </r>
  <r>
    <x v="9"/>
    <x v="257"/>
    <x v="129"/>
    <n v="2"/>
    <n v="24.34"/>
    <n v="48.68"/>
    <n v="41.38"/>
    <n v="15"/>
    <x v="1"/>
    <s v=""/>
    <s v=""/>
    <m/>
    <m/>
    <n v="24.34"/>
    <n v="48.68"/>
    <n v="41.38"/>
  </r>
  <r>
    <x v="9"/>
    <x v="269"/>
    <x v="124"/>
    <n v="4"/>
    <n v="24.87"/>
    <n v="99.48"/>
    <n v="84.56"/>
    <n v="15"/>
    <x v="1"/>
    <s v=""/>
    <s v=""/>
    <m/>
    <m/>
    <n v="24.87"/>
    <n v="99.48"/>
    <n v="84.56"/>
  </r>
  <r>
    <x v="9"/>
    <x v="112"/>
    <x v="126"/>
    <n v="4"/>
    <n v="42.18"/>
    <n v="168.72"/>
    <n v="143.41"/>
    <n v="15"/>
    <x v="1"/>
    <s v=""/>
    <s v=""/>
    <m/>
    <m/>
    <n v="42.18"/>
    <n v="168.72"/>
    <n v="143.41"/>
  </r>
  <r>
    <x v="9"/>
    <x v="160"/>
    <x v="193"/>
    <n v="1"/>
    <n v="13.79"/>
    <n v="13.79"/>
    <n v="11.72"/>
    <n v="15"/>
    <x v="1"/>
    <s v=""/>
    <s v=""/>
    <m/>
    <m/>
    <n v="13.79"/>
    <n v="13.79"/>
    <n v="11.72"/>
  </r>
  <r>
    <x v="9"/>
    <x v="25"/>
    <x v="28"/>
    <n v="2"/>
    <n v="16.22"/>
    <n v="32.44"/>
    <n v="27.57"/>
    <n v="15"/>
    <x v="1"/>
    <s v=""/>
    <s v=""/>
    <m/>
    <m/>
    <n v="16.22"/>
    <n v="32.44"/>
    <n v="27.57"/>
  </r>
  <r>
    <x v="9"/>
    <x v="184"/>
    <x v="227"/>
    <n v="4"/>
    <n v="16.54"/>
    <n v="66.16"/>
    <n v="56.24"/>
    <n v="15"/>
    <x v="1"/>
    <s v=""/>
    <s v=""/>
    <m/>
    <m/>
    <n v="16.54"/>
    <n v="66.16"/>
    <n v="56.24"/>
  </r>
  <r>
    <x v="9"/>
    <x v="270"/>
    <x v="321"/>
    <n v="1"/>
    <n v="990.68"/>
    <n v="990.68"/>
    <n v="891.61"/>
    <n v="10"/>
    <x v="1"/>
    <s v=""/>
    <s v=""/>
    <m/>
    <m/>
    <n v="990.68"/>
    <n v="990.68"/>
    <n v="891.61"/>
  </r>
  <r>
    <x v="9"/>
    <x v="144"/>
    <x v="173"/>
    <n v="1"/>
    <n v="76.02"/>
    <n v="76.02"/>
    <n v="53.21"/>
    <n v="30"/>
    <x v="1"/>
    <s v=""/>
    <s v=""/>
    <m/>
    <m/>
    <n v="76.02"/>
    <n v="76.02"/>
    <n v="53.21"/>
  </r>
  <r>
    <x v="9"/>
    <x v="41"/>
    <x v="44"/>
    <n v="15"/>
    <n v="26.83"/>
    <n v="402.45"/>
    <n v="281.70999999999998"/>
    <n v="30"/>
    <x v="1"/>
    <s v=""/>
    <s v=""/>
    <m/>
    <m/>
    <n v="26.83"/>
    <n v="402.45"/>
    <n v="281.70999999999998"/>
  </r>
  <r>
    <x v="9"/>
    <x v="41"/>
    <x v="44"/>
    <n v="3"/>
    <n v="26.83"/>
    <n v="0"/>
    <n v="0"/>
    <n v="30"/>
    <x v="1"/>
    <s v=""/>
    <s v=""/>
    <m/>
    <m/>
    <n v="26.83"/>
    <n v="0"/>
    <n v="0"/>
  </r>
  <r>
    <x v="9"/>
    <x v="238"/>
    <x v="290"/>
    <n v="8"/>
    <n v="17.89"/>
    <n v="143.12"/>
    <n v="100.18"/>
    <n v="30"/>
    <x v="1"/>
    <s v=""/>
    <s v=""/>
    <m/>
    <m/>
    <n v="17.89"/>
    <n v="143.12"/>
    <n v="100.18"/>
  </r>
  <r>
    <x v="9"/>
    <x v="271"/>
    <x v="322"/>
    <n v="1"/>
    <n v="24.73"/>
    <n v="24.73"/>
    <n v="17.309999999999999"/>
    <n v="30"/>
    <x v="1"/>
    <s v=""/>
    <s v=""/>
    <m/>
    <m/>
    <n v="24.73"/>
    <n v="24.73"/>
    <n v="17.309999999999999"/>
  </r>
  <r>
    <x v="9"/>
    <x v="186"/>
    <x v="177"/>
    <n v="2"/>
    <n v="38.99"/>
    <n v="77.98"/>
    <n v="54.59"/>
    <n v="30"/>
    <x v="1"/>
    <s v=""/>
    <s v=""/>
    <m/>
    <m/>
    <n v="38.99"/>
    <n v="77.98"/>
    <n v="54.59"/>
  </r>
  <r>
    <x v="9"/>
    <x v="42"/>
    <x v="45"/>
    <n v="16"/>
    <n v="3.5"/>
    <n v="0"/>
    <n v="0"/>
    <n v="30"/>
    <x v="1"/>
    <s v=""/>
    <s v=""/>
    <m/>
    <m/>
    <n v="3.5"/>
    <n v="0"/>
    <n v="0"/>
  </r>
  <r>
    <x v="9"/>
    <x v="43"/>
    <x v="46"/>
    <n v="6"/>
    <n v="2"/>
    <n v="0"/>
    <n v="0"/>
    <n v="30"/>
    <x v="1"/>
    <s v=""/>
    <s v=""/>
    <m/>
    <m/>
    <n v="2"/>
    <n v="0"/>
    <n v="0"/>
  </r>
  <r>
    <x v="9"/>
    <x v="44"/>
    <x v="47"/>
    <n v="8"/>
    <n v="3"/>
    <n v="0"/>
    <n v="0"/>
    <n v="30"/>
    <x v="1"/>
    <s v=""/>
    <s v=""/>
    <m/>
    <m/>
    <n v="3"/>
    <n v="0"/>
    <n v="0"/>
  </r>
  <r>
    <x v="9"/>
    <x v="45"/>
    <x v="48"/>
    <n v="6"/>
    <n v="4"/>
    <n v="0"/>
    <n v="0"/>
    <n v="30"/>
    <x v="1"/>
    <s v=""/>
    <s v=""/>
    <m/>
    <m/>
    <n v="4"/>
    <n v="0"/>
    <n v="0"/>
  </r>
  <r>
    <x v="9"/>
    <x v="46"/>
    <x v="49"/>
    <n v="4"/>
    <n v="6"/>
    <n v="0"/>
    <n v="0"/>
    <n v="30"/>
    <x v="1"/>
    <s v=""/>
    <s v=""/>
    <m/>
    <m/>
    <n v="6"/>
    <n v="0"/>
    <n v="0"/>
  </r>
  <r>
    <x v="9"/>
    <x v="47"/>
    <x v="50"/>
    <n v="4"/>
    <n v="7"/>
    <n v="0"/>
    <n v="0"/>
    <n v="30"/>
    <x v="1"/>
    <s v=""/>
    <s v=""/>
    <m/>
    <m/>
    <n v="7"/>
    <n v="0"/>
    <n v="0"/>
  </r>
  <r>
    <x v="9"/>
    <x v="48"/>
    <x v="51"/>
    <n v="4"/>
    <n v="8"/>
    <n v="0"/>
    <n v="0"/>
    <n v="30"/>
    <x v="1"/>
    <s v=""/>
    <s v=""/>
    <m/>
    <m/>
    <n v="8"/>
    <n v="0"/>
    <n v="0"/>
  </r>
  <r>
    <x v="9"/>
    <x v="52"/>
    <x v="55"/>
    <n v="2"/>
    <n v="5"/>
    <n v="0"/>
    <n v="0"/>
    <n v="30"/>
    <x v="1"/>
    <s v=""/>
    <s v=""/>
    <m/>
    <m/>
    <n v="5"/>
    <n v="0"/>
    <n v="0"/>
  </r>
  <r>
    <x v="9"/>
    <x v="118"/>
    <x v="121"/>
    <n v="4"/>
    <n v="73.02"/>
    <n v="292.08"/>
    <n v="204.46"/>
    <n v="30"/>
    <x v="1"/>
    <s v=""/>
    <s v=""/>
    <m/>
    <m/>
    <n v="73.02"/>
    <n v="292.08"/>
    <n v="204.46"/>
  </r>
  <r>
    <x v="9"/>
    <x v="112"/>
    <x v="126"/>
    <n v="2"/>
    <n v="42.18"/>
    <n v="84.36"/>
    <n v="59.05"/>
    <n v="30"/>
    <x v="1"/>
    <s v=""/>
    <s v=""/>
    <m/>
    <m/>
    <n v="42.18"/>
    <n v="84.36"/>
    <n v="59.05"/>
  </r>
  <r>
    <x v="9"/>
    <x v="184"/>
    <x v="227"/>
    <n v="6"/>
    <n v="16.54"/>
    <n v="99.24"/>
    <n v="69.47"/>
    <n v="30"/>
    <x v="1"/>
    <s v=""/>
    <s v=""/>
    <m/>
    <m/>
    <n v="16.54"/>
    <n v="99.24"/>
    <n v="69.47"/>
  </r>
  <r>
    <x v="9"/>
    <x v="186"/>
    <x v="177"/>
    <n v="8"/>
    <n v="38.99"/>
    <n v="311.92"/>
    <n v="218.34"/>
    <n v="30"/>
    <x v="1"/>
    <s v=""/>
    <s v=""/>
    <m/>
    <m/>
    <n v="38.99"/>
    <n v="311.92"/>
    <n v="218.34"/>
  </r>
  <r>
    <x v="9"/>
    <x v="34"/>
    <x v="37"/>
    <n v="8"/>
    <n v="88.57"/>
    <n v="708.56"/>
    <n v="495.99"/>
    <n v="30"/>
    <x v="1"/>
    <s v=""/>
    <s v=""/>
    <m/>
    <m/>
    <n v="88.57"/>
    <n v="708.56"/>
    <n v="495.99"/>
  </r>
  <r>
    <x v="9"/>
    <x v="12"/>
    <x v="13"/>
    <n v="2"/>
    <n v="29.75"/>
    <n v="59.5"/>
    <n v="53.55"/>
    <n v="10"/>
    <x v="1"/>
    <s v=""/>
    <s v=""/>
    <m/>
    <m/>
    <n v="29.75"/>
    <n v="59.5"/>
    <n v="53.55"/>
  </r>
  <r>
    <x v="9"/>
    <x v="18"/>
    <x v="21"/>
    <n v="6"/>
    <n v="89.25"/>
    <n v="535.5"/>
    <n v="481.95"/>
    <n v="10"/>
    <x v="1"/>
    <s v=""/>
    <s v=""/>
    <m/>
    <m/>
    <n v="89.25"/>
    <n v="535.5"/>
    <n v="481.95"/>
  </r>
  <r>
    <x v="9"/>
    <x v="272"/>
    <x v="323"/>
    <n v="4"/>
    <n v="59.48"/>
    <n v="237.92"/>
    <n v="214.13"/>
    <n v="10"/>
    <x v="1"/>
    <s v=""/>
    <s v=""/>
    <m/>
    <m/>
    <n v="59.48"/>
    <n v="237.92"/>
    <n v="214.13"/>
  </r>
  <r>
    <x v="9"/>
    <x v="34"/>
    <x v="37"/>
    <n v="8"/>
    <n v="88.57"/>
    <n v="708.56"/>
    <n v="637.70000000000005"/>
    <n v="10"/>
    <x v="1"/>
    <s v=""/>
    <s v=""/>
    <m/>
    <m/>
    <n v="88.57"/>
    <n v="708.56"/>
    <n v="637.70000000000005"/>
  </r>
  <r>
    <x v="9"/>
    <x v="36"/>
    <x v="39"/>
    <n v="4"/>
    <n v="39.65"/>
    <n v="158.6"/>
    <n v="158.6"/>
    <n v="0"/>
    <x v="1"/>
    <s v=""/>
    <s v=""/>
    <m/>
    <m/>
    <n v="39.65"/>
    <n v="158.6"/>
    <n v="158.6"/>
  </r>
  <r>
    <x v="9"/>
    <x v="83"/>
    <x v="97"/>
    <n v="1"/>
    <n v="144.19999999999999"/>
    <n v="144.19999999999999"/>
    <n v="144.19999999999999"/>
    <n v="0"/>
    <x v="2"/>
    <n v="140"/>
    <s v="Prijs wijkt af"/>
    <m/>
    <s v="Artikelprijs"/>
    <n v="140"/>
    <n v="140"/>
    <n v="140"/>
  </r>
  <r>
    <x v="9"/>
    <x v="273"/>
    <x v="324"/>
    <n v="1"/>
    <n v="1189.6500000000001"/>
    <n v="1189.6500000000001"/>
    <n v="1070.68"/>
    <n v="10"/>
    <x v="1"/>
    <s v=""/>
    <s v=""/>
    <m/>
    <m/>
    <n v="1189.6500000000001"/>
    <n v="1189.6500000000001"/>
    <n v="1070.68"/>
  </r>
  <r>
    <x v="9"/>
    <x v="34"/>
    <x v="37"/>
    <n v="12"/>
    <n v="88.57"/>
    <n v="1062.8399999999999"/>
    <n v="956.56"/>
    <n v="10"/>
    <x v="1"/>
    <s v=""/>
    <s v=""/>
    <m/>
    <m/>
    <n v="88.57"/>
    <n v="1062.8399999999999"/>
    <n v="956.56"/>
  </r>
  <r>
    <x v="9"/>
    <x v="42"/>
    <x v="45"/>
    <n v="20"/>
    <n v="3.5"/>
    <n v="0"/>
    <n v="0"/>
    <n v="0"/>
    <x v="1"/>
    <s v=""/>
    <s v=""/>
    <m/>
    <m/>
    <n v="3.5"/>
    <n v="0"/>
    <n v="0"/>
  </r>
  <r>
    <x v="9"/>
    <x v="52"/>
    <x v="55"/>
    <n v="2"/>
    <n v="5"/>
    <n v="0"/>
    <n v="0"/>
    <n v="0"/>
    <x v="1"/>
    <s v=""/>
    <s v=""/>
    <m/>
    <m/>
    <n v="5"/>
    <n v="0"/>
    <n v="0"/>
  </r>
  <r>
    <x v="9"/>
    <x v="43"/>
    <x v="46"/>
    <n v="15"/>
    <n v="2"/>
    <n v="0"/>
    <n v="0"/>
    <n v="0"/>
    <x v="1"/>
    <s v=""/>
    <s v=""/>
    <m/>
    <m/>
    <n v="2"/>
    <n v="0"/>
    <n v="0"/>
  </r>
  <r>
    <x v="9"/>
    <x v="44"/>
    <x v="47"/>
    <n v="10"/>
    <n v="3"/>
    <n v="0"/>
    <n v="0"/>
    <n v="0"/>
    <x v="1"/>
    <s v=""/>
    <s v=""/>
    <m/>
    <m/>
    <n v="3"/>
    <n v="0"/>
    <n v="0"/>
  </r>
  <r>
    <x v="9"/>
    <x v="45"/>
    <x v="48"/>
    <n v="5"/>
    <n v="4"/>
    <n v="0"/>
    <n v="0"/>
    <n v="0"/>
    <x v="1"/>
    <s v=""/>
    <s v=""/>
    <m/>
    <m/>
    <n v="4"/>
    <n v="0"/>
    <n v="0"/>
  </r>
  <r>
    <x v="9"/>
    <x v="46"/>
    <x v="49"/>
    <n v="5"/>
    <n v="6"/>
    <n v="0"/>
    <n v="0"/>
    <n v="0"/>
    <x v="1"/>
    <s v=""/>
    <s v=""/>
    <m/>
    <m/>
    <n v="6"/>
    <n v="0"/>
    <n v="0"/>
  </r>
  <r>
    <x v="9"/>
    <x v="144"/>
    <x v="173"/>
    <n v="1"/>
    <n v="76.02"/>
    <n v="76.02"/>
    <n v="53.21"/>
    <n v="30"/>
    <x v="1"/>
    <s v=""/>
    <s v=""/>
    <m/>
    <m/>
    <n v="76.02"/>
    <n v="76.02"/>
    <n v="53.21"/>
  </r>
  <r>
    <x v="9"/>
    <x v="41"/>
    <x v="44"/>
    <n v="7"/>
    <n v="26.83"/>
    <n v="187.81"/>
    <n v="131.47"/>
    <n v="30"/>
    <x v="1"/>
    <s v=""/>
    <s v=""/>
    <m/>
    <m/>
    <n v="26.83"/>
    <n v="187.81"/>
    <n v="131.47"/>
  </r>
  <r>
    <x v="9"/>
    <x v="41"/>
    <x v="44"/>
    <n v="1"/>
    <n v="26.83"/>
    <n v="0"/>
    <n v="0"/>
    <n v="30"/>
    <x v="1"/>
    <s v=""/>
    <s v=""/>
    <m/>
    <m/>
    <n v="26.83"/>
    <n v="0"/>
    <n v="0"/>
  </r>
  <r>
    <x v="9"/>
    <x v="42"/>
    <x v="45"/>
    <n v="15"/>
    <n v="3.5"/>
    <n v="0"/>
    <n v="0"/>
    <n v="30"/>
    <x v="1"/>
    <s v=""/>
    <s v=""/>
    <m/>
    <m/>
    <n v="3.5"/>
    <n v="0"/>
    <n v="0"/>
  </r>
  <r>
    <x v="9"/>
    <x v="238"/>
    <x v="290"/>
    <n v="2"/>
    <n v="17.89"/>
    <n v="35.78"/>
    <n v="25.05"/>
    <n v="30"/>
    <x v="1"/>
    <s v=""/>
    <s v=""/>
    <m/>
    <m/>
    <n v="17.89"/>
    <n v="35.78"/>
    <n v="25.05"/>
  </r>
  <r>
    <x v="9"/>
    <x v="43"/>
    <x v="46"/>
    <n v="10"/>
    <n v="2"/>
    <n v="0"/>
    <n v="0"/>
    <n v="30"/>
    <x v="1"/>
    <s v=""/>
    <s v=""/>
    <m/>
    <m/>
    <n v="2"/>
    <n v="0"/>
    <n v="0"/>
  </r>
  <r>
    <x v="9"/>
    <x v="44"/>
    <x v="47"/>
    <n v="10"/>
    <n v="3"/>
    <n v="0"/>
    <n v="0"/>
    <n v="30"/>
    <x v="1"/>
    <s v=""/>
    <s v=""/>
    <m/>
    <m/>
    <n v="3"/>
    <n v="0"/>
    <n v="0"/>
  </r>
  <r>
    <x v="9"/>
    <x v="45"/>
    <x v="48"/>
    <n v="10"/>
    <n v="4"/>
    <n v="0"/>
    <n v="0"/>
    <n v="30"/>
    <x v="1"/>
    <s v=""/>
    <s v=""/>
    <m/>
    <m/>
    <n v="4"/>
    <n v="0"/>
    <n v="0"/>
  </r>
  <r>
    <x v="9"/>
    <x v="46"/>
    <x v="49"/>
    <n v="5"/>
    <n v="6"/>
    <n v="0"/>
    <n v="0"/>
    <n v="30"/>
    <x v="1"/>
    <s v=""/>
    <s v=""/>
    <m/>
    <m/>
    <n v="6"/>
    <n v="0"/>
    <n v="0"/>
  </r>
  <r>
    <x v="9"/>
    <x v="48"/>
    <x v="51"/>
    <n v="3"/>
    <n v="8"/>
    <n v="0"/>
    <n v="0"/>
    <n v="30"/>
    <x v="1"/>
    <s v=""/>
    <s v=""/>
    <m/>
    <m/>
    <n v="8"/>
    <n v="0"/>
    <n v="0"/>
  </r>
  <r>
    <x v="9"/>
    <x v="47"/>
    <x v="50"/>
    <n v="3"/>
    <n v="7"/>
    <n v="0"/>
    <n v="0"/>
    <n v="30"/>
    <x v="1"/>
    <s v=""/>
    <s v=""/>
    <m/>
    <m/>
    <n v="7"/>
    <n v="0"/>
    <n v="0"/>
  </r>
  <r>
    <x v="9"/>
    <x v="271"/>
    <x v="322"/>
    <n v="1"/>
    <n v="24.73"/>
    <n v="24.73"/>
    <n v="17.309999999999999"/>
    <n v="30"/>
    <x v="1"/>
    <s v=""/>
    <s v=""/>
    <m/>
    <m/>
    <n v="24.73"/>
    <n v="24.73"/>
    <n v="17.309999999999999"/>
  </r>
  <r>
    <x v="9"/>
    <x v="186"/>
    <x v="177"/>
    <n v="1"/>
    <n v="38.99"/>
    <n v="38.99"/>
    <n v="27.29"/>
    <n v="30"/>
    <x v="1"/>
    <s v=""/>
    <s v=""/>
    <m/>
    <m/>
    <n v="38.99"/>
    <n v="38.99"/>
    <n v="27.29"/>
  </r>
  <r>
    <x v="9"/>
    <x v="274"/>
    <x v="325"/>
    <n v="13"/>
    <n v="52.99"/>
    <n v="688.87"/>
    <n v="482.21"/>
    <n v="30"/>
    <x v="1"/>
    <s v=""/>
    <s v=""/>
    <m/>
    <m/>
    <n v="52.99"/>
    <n v="688.87"/>
    <n v="482.21"/>
  </r>
  <r>
    <x v="9"/>
    <x v="139"/>
    <x v="162"/>
    <n v="4"/>
    <n v="25.52"/>
    <n v="102.08"/>
    <n v="102.08"/>
    <n v="0"/>
    <x v="1"/>
    <s v=""/>
    <s v=""/>
    <m/>
    <m/>
    <n v="25.52"/>
    <n v="102.08"/>
    <n v="102.08"/>
  </r>
  <r>
    <x v="9"/>
    <x v="42"/>
    <x v="45"/>
    <n v="15"/>
    <n v="3.5"/>
    <n v="0"/>
    <n v="0"/>
    <n v="30"/>
    <x v="1"/>
    <s v=""/>
    <s v=""/>
    <m/>
    <m/>
    <n v="3.5"/>
    <n v="0"/>
    <n v="0"/>
  </r>
  <r>
    <x v="9"/>
    <x v="43"/>
    <x v="46"/>
    <n v="5"/>
    <n v="2"/>
    <n v="0"/>
    <n v="0"/>
    <n v="30"/>
    <x v="1"/>
    <s v=""/>
    <s v=""/>
    <m/>
    <m/>
    <n v="2"/>
    <n v="0"/>
    <n v="0"/>
  </r>
  <r>
    <x v="9"/>
    <x v="44"/>
    <x v="47"/>
    <n v="8"/>
    <n v="3"/>
    <n v="0"/>
    <n v="0"/>
    <n v="30"/>
    <x v="1"/>
    <s v=""/>
    <s v=""/>
    <m/>
    <m/>
    <n v="3"/>
    <n v="0"/>
    <n v="0"/>
  </r>
  <r>
    <x v="9"/>
    <x v="45"/>
    <x v="48"/>
    <n v="5"/>
    <n v="4"/>
    <n v="0"/>
    <n v="0"/>
    <n v="30"/>
    <x v="1"/>
    <s v=""/>
    <s v=""/>
    <m/>
    <m/>
    <n v="4"/>
    <n v="0"/>
    <n v="0"/>
  </r>
  <r>
    <x v="9"/>
    <x v="46"/>
    <x v="49"/>
    <n v="5"/>
    <n v="6"/>
    <n v="0"/>
    <n v="0"/>
    <n v="30"/>
    <x v="1"/>
    <s v=""/>
    <s v=""/>
    <m/>
    <m/>
    <n v="6"/>
    <n v="0"/>
    <n v="0"/>
  </r>
  <r>
    <x v="9"/>
    <x v="47"/>
    <x v="50"/>
    <n v="4"/>
    <n v="7"/>
    <n v="0"/>
    <n v="0"/>
    <n v="30"/>
    <x v="1"/>
    <s v=""/>
    <s v=""/>
    <m/>
    <m/>
    <n v="7"/>
    <n v="0"/>
    <n v="0"/>
  </r>
  <r>
    <x v="9"/>
    <x v="48"/>
    <x v="51"/>
    <n v="4"/>
    <n v="8"/>
    <n v="0"/>
    <n v="0"/>
    <n v="30"/>
    <x v="1"/>
    <s v=""/>
    <s v=""/>
    <m/>
    <m/>
    <n v="8"/>
    <n v="0"/>
    <n v="0"/>
  </r>
  <r>
    <x v="9"/>
    <x v="52"/>
    <x v="55"/>
    <n v="2"/>
    <n v="5"/>
    <n v="0"/>
    <n v="0"/>
    <n v="30"/>
    <x v="1"/>
    <s v=""/>
    <s v=""/>
    <m/>
    <m/>
    <n v="5"/>
    <n v="0"/>
    <n v="0"/>
  </r>
  <r>
    <x v="9"/>
    <x v="257"/>
    <x v="129"/>
    <n v="4"/>
    <n v="24.34"/>
    <n v="97.36"/>
    <n v="68.150000000000006"/>
    <n v="30"/>
    <x v="1"/>
    <s v=""/>
    <s v=""/>
    <m/>
    <m/>
    <n v="24.34"/>
    <n v="97.36"/>
    <n v="68.150000000000006"/>
  </r>
  <r>
    <x v="9"/>
    <x v="269"/>
    <x v="124"/>
    <n v="4"/>
    <n v="24.87"/>
    <n v="99.48"/>
    <n v="69.64"/>
    <n v="30"/>
    <x v="1"/>
    <s v=""/>
    <s v=""/>
    <m/>
    <m/>
    <n v="24.87"/>
    <n v="99.48"/>
    <n v="69.64"/>
  </r>
  <r>
    <x v="9"/>
    <x v="112"/>
    <x v="126"/>
    <n v="4"/>
    <n v="42.18"/>
    <n v="168.72"/>
    <n v="118.1"/>
    <n v="30"/>
    <x v="1"/>
    <s v=""/>
    <s v=""/>
    <m/>
    <m/>
    <n v="42.18"/>
    <n v="168.72"/>
    <n v="118.1"/>
  </r>
  <r>
    <x v="9"/>
    <x v="184"/>
    <x v="227"/>
    <n v="4"/>
    <n v="16.54"/>
    <n v="66.16"/>
    <n v="46.31"/>
    <n v="30"/>
    <x v="1"/>
    <s v=""/>
    <s v=""/>
    <m/>
    <m/>
    <n v="16.54"/>
    <n v="66.16"/>
    <n v="46.31"/>
  </r>
  <r>
    <x v="9"/>
    <x v="34"/>
    <x v="37"/>
    <n v="2"/>
    <n v="88.57"/>
    <n v="177.14"/>
    <n v="124"/>
    <n v="30"/>
    <x v="1"/>
    <s v=""/>
    <s v=""/>
    <m/>
    <m/>
    <n v="88.57"/>
    <n v="177.14"/>
    <n v="124"/>
  </r>
  <r>
    <x v="9"/>
    <x v="185"/>
    <x v="228"/>
    <n v="8"/>
    <n v="38.99"/>
    <n v="311.92"/>
    <n v="218.34"/>
    <n v="30"/>
    <x v="1"/>
    <s v=""/>
    <s v=""/>
    <m/>
    <m/>
    <n v="38.99"/>
    <n v="311.92"/>
    <n v="218.34"/>
  </r>
  <r>
    <x v="9"/>
    <x v="266"/>
    <x v="319"/>
    <n v="3"/>
    <n v="535"/>
    <n v="1605"/>
    <n v="1444.5"/>
    <n v="10"/>
    <x v="1"/>
    <s v=""/>
    <s v=""/>
    <m/>
    <m/>
    <n v="535"/>
    <n v="1605"/>
    <n v="1444.5"/>
  </r>
  <r>
    <x v="9"/>
    <x v="41"/>
    <x v="44"/>
    <n v="4"/>
    <n v="26.83"/>
    <n v="107.32"/>
    <n v="107.32"/>
    <n v="0"/>
    <x v="1"/>
    <s v=""/>
    <s v=""/>
    <m/>
    <m/>
    <n v="26.83"/>
    <n v="107.32"/>
    <n v="107.32"/>
  </r>
  <r>
    <x v="9"/>
    <x v="144"/>
    <x v="173"/>
    <n v="1"/>
    <n v="76.02"/>
    <n v="76.02"/>
    <n v="53.21"/>
    <n v="30"/>
    <x v="1"/>
    <s v=""/>
    <s v=""/>
    <m/>
    <m/>
    <n v="76.02"/>
    <n v="76.02"/>
    <n v="53.21"/>
  </r>
  <r>
    <x v="9"/>
    <x v="41"/>
    <x v="44"/>
    <n v="6"/>
    <n v="26.83"/>
    <n v="160.97999999999999"/>
    <n v="112.69"/>
    <n v="30"/>
    <x v="1"/>
    <s v=""/>
    <s v=""/>
    <m/>
    <m/>
    <n v="26.83"/>
    <n v="160.97999999999999"/>
    <n v="112.69"/>
  </r>
  <r>
    <x v="9"/>
    <x v="41"/>
    <x v="44"/>
    <n v="1"/>
    <n v="26.83"/>
    <n v="0"/>
    <n v="0"/>
    <n v="30"/>
    <x v="1"/>
    <s v=""/>
    <s v=""/>
    <m/>
    <m/>
    <n v="26.83"/>
    <n v="0"/>
    <n v="0"/>
  </r>
  <r>
    <x v="9"/>
    <x v="139"/>
    <x v="162"/>
    <n v="6"/>
    <n v="25.52"/>
    <n v="153.12"/>
    <n v="153.12"/>
    <n v="0"/>
    <x v="1"/>
    <s v=""/>
    <s v=""/>
    <m/>
    <m/>
    <n v="25.52"/>
    <n v="153.12"/>
    <n v="153.12"/>
  </r>
  <r>
    <x v="9"/>
    <x v="238"/>
    <x v="290"/>
    <n v="1"/>
    <n v="17.89"/>
    <n v="17.89"/>
    <n v="12.52"/>
    <n v="30"/>
    <x v="1"/>
    <s v=""/>
    <s v=""/>
    <m/>
    <m/>
    <n v="17.89"/>
    <n v="17.89"/>
    <n v="12.52"/>
  </r>
  <r>
    <x v="9"/>
    <x v="42"/>
    <x v="45"/>
    <n v="15"/>
    <n v="3.5"/>
    <n v="0"/>
    <n v="0"/>
    <n v="30"/>
    <x v="1"/>
    <s v=""/>
    <s v=""/>
    <m/>
    <m/>
    <n v="3.5"/>
    <n v="0"/>
    <n v="0"/>
  </r>
  <r>
    <x v="9"/>
    <x v="43"/>
    <x v="46"/>
    <n v="10"/>
    <n v="2"/>
    <n v="0"/>
    <n v="0"/>
    <n v="30"/>
    <x v="1"/>
    <s v=""/>
    <s v=""/>
    <m/>
    <m/>
    <n v="2"/>
    <n v="0"/>
    <n v="0"/>
  </r>
  <r>
    <x v="9"/>
    <x v="44"/>
    <x v="47"/>
    <n v="10"/>
    <n v="3"/>
    <n v="0"/>
    <n v="0"/>
    <n v="30"/>
    <x v="1"/>
    <s v=""/>
    <s v=""/>
    <m/>
    <m/>
    <n v="3"/>
    <n v="0"/>
    <n v="0"/>
  </r>
  <r>
    <x v="9"/>
    <x v="45"/>
    <x v="48"/>
    <n v="10"/>
    <n v="4"/>
    <n v="0"/>
    <n v="0"/>
    <n v="30"/>
    <x v="1"/>
    <s v=""/>
    <s v=""/>
    <m/>
    <m/>
    <n v="4"/>
    <n v="0"/>
    <n v="0"/>
  </r>
  <r>
    <x v="9"/>
    <x v="46"/>
    <x v="49"/>
    <n v="5"/>
    <n v="6"/>
    <n v="0"/>
    <n v="0"/>
    <n v="30"/>
    <x v="1"/>
    <s v=""/>
    <s v=""/>
    <m/>
    <m/>
    <n v="6"/>
    <n v="0"/>
    <n v="0"/>
  </r>
  <r>
    <x v="9"/>
    <x v="47"/>
    <x v="50"/>
    <n v="3"/>
    <n v="7"/>
    <n v="0"/>
    <n v="0"/>
    <n v="30"/>
    <x v="1"/>
    <s v=""/>
    <s v=""/>
    <m/>
    <m/>
    <n v="7"/>
    <n v="0"/>
    <n v="0"/>
  </r>
  <r>
    <x v="9"/>
    <x v="48"/>
    <x v="51"/>
    <n v="2"/>
    <n v="8"/>
    <n v="0"/>
    <n v="0"/>
    <n v="30"/>
    <x v="1"/>
    <s v=""/>
    <s v=""/>
    <m/>
    <m/>
    <n v="8"/>
    <n v="0"/>
    <n v="0"/>
  </r>
  <r>
    <x v="9"/>
    <x v="275"/>
    <x v="326"/>
    <n v="11"/>
    <n v="52.99"/>
    <n v="582.89"/>
    <n v="408.02"/>
    <n v="30"/>
    <x v="1"/>
    <s v=""/>
    <s v=""/>
    <m/>
    <m/>
    <n v="52.99"/>
    <n v="582.89"/>
    <n v="408.02"/>
  </r>
  <r>
    <x v="9"/>
    <x v="271"/>
    <x v="322"/>
    <n v="1"/>
    <n v="24.73"/>
    <n v="24.73"/>
    <n v="17.309999999999999"/>
    <n v="30"/>
    <x v="1"/>
    <s v=""/>
    <s v=""/>
    <m/>
    <m/>
    <n v="24.73"/>
    <n v="24.73"/>
    <n v="17.309999999999999"/>
  </r>
  <r>
    <x v="9"/>
    <x v="186"/>
    <x v="177"/>
    <n v="5"/>
    <n v="38.99"/>
    <n v="194.95"/>
    <n v="136.46"/>
    <n v="30"/>
    <x v="1"/>
    <s v=""/>
    <s v=""/>
    <m/>
    <m/>
    <n v="38.99"/>
    <n v="194.95"/>
    <n v="136.46"/>
  </r>
  <r>
    <x v="9"/>
    <x v="184"/>
    <x v="227"/>
    <n v="3"/>
    <n v="16.54"/>
    <n v="49.62"/>
    <n v="34.729999999999997"/>
    <n v="30"/>
    <x v="1"/>
    <s v=""/>
    <s v=""/>
    <m/>
    <m/>
    <n v="16.54"/>
    <n v="49.62"/>
    <n v="34.729999999999997"/>
  </r>
  <r>
    <x v="9"/>
    <x v="276"/>
    <x v="327"/>
    <n v="3"/>
    <n v="3.15"/>
    <n v="0"/>
    <n v="0"/>
    <n v="30"/>
    <x v="1"/>
    <s v=""/>
    <s v=""/>
    <m/>
    <m/>
    <n v="3.15"/>
    <n v="0"/>
    <n v="0"/>
  </r>
  <r>
    <x v="9"/>
    <x v="277"/>
    <x v="328"/>
    <n v="1"/>
    <n v="625"/>
    <n v="625"/>
    <n v="625"/>
    <n v="0"/>
    <x v="1"/>
    <s v=""/>
    <s v=""/>
    <m/>
    <m/>
    <n v="625"/>
    <n v="625"/>
    <n v="625"/>
  </r>
  <r>
    <x v="9"/>
    <x v="278"/>
    <x v="329"/>
    <n v="1"/>
    <n v="100"/>
    <n v="100"/>
    <n v="90"/>
    <n v="10"/>
    <x v="1"/>
    <s v=""/>
    <s v=""/>
    <m/>
    <m/>
    <n v="100"/>
    <n v="100"/>
    <n v="90"/>
  </r>
  <r>
    <x v="9"/>
    <x v="279"/>
    <x v="330"/>
    <n v="1"/>
    <n v="15.45"/>
    <n v="15.45"/>
    <n v="13.9"/>
    <n v="10"/>
    <x v="1"/>
    <s v=""/>
    <s v=""/>
    <m/>
    <m/>
    <n v="15.45"/>
    <n v="15.45"/>
    <n v="13.9"/>
  </r>
  <r>
    <x v="9"/>
    <x v="280"/>
    <x v="331"/>
    <n v="1"/>
    <n v="1698.3"/>
    <n v="1698.3"/>
    <n v="1528.47"/>
    <n v="10"/>
    <x v="1"/>
    <s v=""/>
    <s v=""/>
    <m/>
    <m/>
    <n v="1698.3"/>
    <n v="1698.3"/>
    <n v="1528.47"/>
  </r>
  <r>
    <x v="9"/>
    <x v="281"/>
    <x v="332"/>
    <n v="1"/>
    <n v="16"/>
    <n v="16"/>
    <n v="14.4"/>
    <n v="10"/>
    <x v="1"/>
    <s v=""/>
    <s v=""/>
    <m/>
    <m/>
    <n v="16"/>
    <n v="16"/>
    <n v="14.4"/>
  </r>
  <r>
    <x v="9"/>
    <x v="41"/>
    <x v="44"/>
    <n v="1"/>
    <n v="26.83"/>
    <n v="26.83"/>
    <n v="18.78"/>
    <n v="30"/>
    <x v="1"/>
    <s v=""/>
    <s v=""/>
    <m/>
    <m/>
    <n v="26.83"/>
    <n v="26.83"/>
    <n v="18.78"/>
  </r>
  <r>
    <x v="9"/>
    <x v="282"/>
    <x v="333"/>
    <n v="5"/>
    <n v="45.42"/>
    <n v="227.1"/>
    <n v="158.97"/>
    <n v="30"/>
    <x v="1"/>
    <s v=""/>
    <s v=""/>
    <m/>
    <m/>
    <n v="45.42"/>
    <n v="227.1"/>
    <n v="158.97"/>
  </r>
  <r>
    <x v="9"/>
    <x v="283"/>
    <x v="334"/>
    <n v="1"/>
    <n v="57.75"/>
    <n v="57.75"/>
    <n v="57.75"/>
    <n v="0"/>
    <x v="1"/>
    <s v=""/>
    <s v=""/>
    <m/>
    <m/>
    <n v="57.75"/>
    <n v="57.75"/>
    <n v="57.75"/>
  </r>
  <r>
    <x v="9"/>
    <x v="1"/>
    <x v="1"/>
    <n v="3"/>
    <n v="113.3"/>
    <n v="339.9"/>
    <n v="339.9"/>
    <n v="0"/>
    <x v="1"/>
    <s v=""/>
    <s v=""/>
    <m/>
    <m/>
    <n v="113.3"/>
    <n v="339.9"/>
    <n v="339.9"/>
  </r>
  <r>
    <x v="9"/>
    <x v="284"/>
    <x v="335"/>
    <n v="2"/>
    <n v="30"/>
    <n v="60"/>
    <n v="48"/>
    <n v="20"/>
    <x v="1"/>
    <s v=""/>
    <s v=""/>
    <m/>
    <m/>
    <n v="30"/>
    <n v="60"/>
    <n v="48"/>
  </r>
  <r>
    <x v="9"/>
    <x v="12"/>
    <x v="13"/>
    <n v="2"/>
    <n v="29.75"/>
    <n v="59.5"/>
    <n v="47.6"/>
    <n v="20"/>
    <x v="1"/>
    <s v=""/>
    <s v=""/>
    <m/>
    <m/>
    <n v="29.75"/>
    <n v="59.5"/>
    <n v="47.6"/>
  </r>
  <r>
    <x v="9"/>
    <x v="34"/>
    <x v="37"/>
    <n v="8"/>
    <n v="88.57"/>
    <n v="708.56"/>
    <n v="566.85"/>
    <n v="20"/>
    <x v="1"/>
    <s v=""/>
    <s v=""/>
    <m/>
    <m/>
    <n v="88.57"/>
    <n v="708.56"/>
    <n v="566.85"/>
  </r>
  <r>
    <x v="9"/>
    <x v="6"/>
    <x v="6"/>
    <n v="4"/>
    <n v="303.85000000000002"/>
    <n v="1215.4000000000001"/>
    <n v="1215.4000000000001"/>
    <n v="0"/>
    <x v="2"/>
    <n v="295"/>
    <s v="Prijs wijkt af"/>
    <m/>
    <s v="Artikelprijs"/>
    <n v="295"/>
    <n v="1180"/>
    <n v="1180"/>
  </r>
  <r>
    <x v="9"/>
    <x v="83"/>
    <x v="97"/>
    <n v="1"/>
    <n v="144.19999999999999"/>
    <n v="144.19999999999999"/>
    <n v="144.19999999999999"/>
    <n v="0"/>
    <x v="2"/>
    <n v="140"/>
    <s v="Prijs wijkt af"/>
    <m/>
    <s v="Artikelprijs"/>
    <n v="140"/>
    <n v="140"/>
    <n v="140"/>
  </r>
  <r>
    <x v="9"/>
    <x v="42"/>
    <x v="45"/>
    <n v="8"/>
    <n v="3.5"/>
    <n v="0"/>
    <n v="0"/>
    <n v="20"/>
    <x v="1"/>
    <s v=""/>
    <s v=""/>
    <m/>
    <m/>
    <n v="3.5"/>
    <n v="0"/>
    <n v="0"/>
  </r>
  <r>
    <x v="9"/>
    <x v="43"/>
    <x v="46"/>
    <n v="2"/>
    <n v="2"/>
    <n v="0"/>
    <n v="0"/>
    <n v="20"/>
    <x v="1"/>
    <s v=""/>
    <s v=""/>
    <m/>
    <m/>
    <n v="2"/>
    <n v="0"/>
    <n v="0"/>
  </r>
  <r>
    <x v="9"/>
    <x v="44"/>
    <x v="47"/>
    <n v="8"/>
    <n v="3"/>
    <n v="0"/>
    <n v="0"/>
    <n v="20"/>
    <x v="1"/>
    <s v=""/>
    <s v=""/>
    <m/>
    <m/>
    <n v="3"/>
    <n v="0"/>
    <n v="0"/>
  </r>
  <r>
    <x v="9"/>
    <x v="41"/>
    <x v="44"/>
    <n v="1"/>
    <n v="26.83"/>
    <n v="0"/>
    <n v="0"/>
    <n v="20"/>
    <x v="1"/>
    <s v=""/>
    <s v=""/>
    <m/>
    <m/>
    <n v="26.83"/>
    <n v="0"/>
    <n v="0"/>
  </r>
  <r>
    <x v="9"/>
    <x v="52"/>
    <x v="55"/>
    <n v="1"/>
    <n v="5"/>
    <n v="0"/>
    <n v="0"/>
    <n v="20"/>
    <x v="1"/>
    <s v=""/>
    <s v=""/>
    <m/>
    <m/>
    <n v="5"/>
    <n v="0"/>
    <n v="0"/>
  </r>
  <r>
    <x v="9"/>
    <x v="68"/>
    <x v="80"/>
    <n v="4"/>
    <n v="17.5"/>
    <n v="70"/>
    <n v="70"/>
    <n v="0"/>
    <x v="1"/>
    <s v=""/>
    <s v=""/>
    <m/>
    <m/>
    <n v="17.5"/>
    <n v="70"/>
    <n v="70"/>
  </r>
  <r>
    <x v="9"/>
    <x v="26"/>
    <x v="29"/>
    <n v="8"/>
    <n v="16.22"/>
    <n v="129.76"/>
    <n v="129.76"/>
    <n v="0"/>
    <x v="1"/>
    <s v=""/>
    <s v=""/>
    <m/>
    <m/>
    <n v="16.22"/>
    <n v="129.76"/>
    <n v="129.76"/>
  </r>
  <r>
    <x v="9"/>
    <x v="262"/>
    <x v="336"/>
    <n v="4"/>
    <n v="125"/>
    <n v="500"/>
    <n v="500"/>
    <n v="0"/>
    <x v="3"/>
    <n v="125"/>
    <s v="Prijs gelijk"/>
    <m/>
    <s v="Artikelprijs"/>
    <n v="125"/>
    <n v="500"/>
    <n v="500"/>
  </r>
  <r>
    <x v="9"/>
    <x v="144"/>
    <x v="173"/>
    <n v="1"/>
    <n v="76.02"/>
    <n v="76.02"/>
    <n v="53.21"/>
    <n v="30"/>
    <x v="1"/>
    <s v=""/>
    <s v=""/>
    <m/>
    <m/>
    <n v="76.02"/>
    <n v="76.02"/>
    <n v="53.21"/>
  </r>
  <r>
    <x v="9"/>
    <x v="238"/>
    <x v="290"/>
    <n v="1"/>
    <n v="17.89"/>
    <n v="17.89"/>
    <n v="12.52"/>
    <n v="30"/>
    <x v="1"/>
    <s v=""/>
    <s v=""/>
    <m/>
    <m/>
    <n v="17.89"/>
    <n v="17.89"/>
    <n v="12.52"/>
  </r>
  <r>
    <x v="9"/>
    <x v="41"/>
    <x v="44"/>
    <n v="5"/>
    <n v="26.83"/>
    <n v="134.15"/>
    <n v="93.9"/>
    <n v="30"/>
    <x v="1"/>
    <s v=""/>
    <s v=""/>
    <m/>
    <m/>
    <n v="26.83"/>
    <n v="134.15"/>
    <n v="93.9"/>
  </r>
  <r>
    <x v="9"/>
    <x v="180"/>
    <x v="222"/>
    <n v="1"/>
    <n v="24.73"/>
    <n v="24.73"/>
    <n v="17.309999999999999"/>
    <n v="30"/>
    <x v="1"/>
    <s v=""/>
    <s v=""/>
    <m/>
    <m/>
    <n v="24.73"/>
    <n v="24.73"/>
    <n v="17.309999999999999"/>
  </r>
  <r>
    <x v="9"/>
    <x v="185"/>
    <x v="228"/>
    <n v="6"/>
    <n v="38.99"/>
    <n v="233.94"/>
    <n v="163.76"/>
    <n v="30"/>
    <x v="1"/>
    <s v=""/>
    <s v=""/>
    <m/>
    <m/>
    <n v="38.99"/>
    <n v="233.94"/>
    <n v="163.76"/>
  </r>
  <r>
    <x v="9"/>
    <x v="43"/>
    <x v="46"/>
    <n v="15"/>
    <n v="2"/>
    <n v="0"/>
    <n v="0"/>
    <n v="30"/>
    <x v="1"/>
    <s v=""/>
    <s v=""/>
    <m/>
    <m/>
    <n v="2"/>
    <n v="0"/>
    <n v="0"/>
  </r>
  <r>
    <x v="9"/>
    <x v="44"/>
    <x v="47"/>
    <n v="10"/>
    <n v="3"/>
    <n v="0"/>
    <n v="0"/>
    <n v="30"/>
    <x v="1"/>
    <s v=""/>
    <s v=""/>
    <m/>
    <m/>
    <n v="3"/>
    <n v="0"/>
    <n v="0"/>
  </r>
  <r>
    <x v="9"/>
    <x v="45"/>
    <x v="48"/>
    <n v="5"/>
    <n v="4"/>
    <n v="0"/>
    <n v="0"/>
    <n v="30"/>
    <x v="1"/>
    <s v=""/>
    <s v=""/>
    <m/>
    <m/>
    <n v="4"/>
    <n v="0"/>
    <n v="0"/>
  </r>
  <r>
    <x v="9"/>
    <x v="46"/>
    <x v="49"/>
    <n v="5"/>
    <n v="6"/>
    <n v="0"/>
    <n v="0"/>
    <n v="30"/>
    <x v="1"/>
    <s v=""/>
    <s v=""/>
    <m/>
    <m/>
    <n v="6"/>
    <n v="0"/>
    <n v="0"/>
  </r>
  <r>
    <x v="9"/>
    <x v="42"/>
    <x v="45"/>
    <n v="20"/>
    <n v="3.5"/>
    <n v="0"/>
    <n v="0"/>
    <n v="30"/>
    <x v="1"/>
    <s v=""/>
    <s v=""/>
    <m/>
    <m/>
    <n v="3.5"/>
    <n v="0"/>
    <n v="0"/>
  </r>
  <r>
    <x v="9"/>
    <x v="41"/>
    <x v="44"/>
    <n v="1"/>
    <n v="26.83"/>
    <n v="0"/>
    <n v="0"/>
    <n v="30"/>
    <x v="1"/>
    <s v=""/>
    <s v=""/>
    <m/>
    <m/>
    <n v="26.83"/>
    <n v="0"/>
    <n v="0"/>
  </r>
  <r>
    <x v="9"/>
    <x v="256"/>
    <x v="122"/>
    <n v="8"/>
    <n v="48.68"/>
    <n v="389.44"/>
    <n v="272.61"/>
    <n v="30"/>
    <x v="1"/>
    <s v=""/>
    <s v=""/>
    <m/>
    <m/>
    <n v="48.68"/>
    <n v="389.44"/>
    <n v="272.61"/>
  </r>
  <r>
    <x v="9"/>
    <x v="112"/>
    <x v="126"/>
    <n v="4"/>
    <n v="42.18"/>
    <n v="168.72"/>
    <n v="118.1"/>
    <n v="30"/>
    <x v="1"/>
    <s v=""/>
    <s v=""/>
    <m/>
    <m/>
    <n v="42.18"/>
    <n v="168.72"/>
    <n v="118.1"/>
  </r>
  <r>
    <x v="9"/>
    <x v="184"/>
    <x v="227"/>
    <n v="4"/>
    <n v="16.54"/>
    <n v="66.16"/>
    <n v="46.31"/>
    <n v="30"/>
    <x v="1"/>
    <s v=""/>
    <s v=""/>
    <m/>
    <m/>
    <n v="16.54"/>
    <n v="66.16"/>
    <n v="46.31"/>
  </r>
  <r>
    <x v="9"/>
    <x v="185"/>
    <x v="228"/>
    <n v="12"/>
    <n v="38.99"/>
    <n v="467.88"/>
    <n v="327.52"/>
    <n v="30"/>
    <x v="1"/>
    <s v=""/>
    <s v=""/>
    <m/>
    <m/>
    <n v="38.99"/>
    <n v="467.88"/>
    <n v="327.52"/>
  </r>
  <r>
    <x v="9"/>
    <x v="254"/>
    <x v="305"/>
    <n v="4"/>
    <n v="78"/>
    <n v="312"/>
    <n v="218.4"/>
    <n v="30"/>
    <x v="1"/>
    <s v=""/>
    <s v=""/>
    <m/>
    <m/>
    <n v="78"/>
    <n v="312"/>
    <n v="218.4"/>
  </r>
  <r>
    <x v="9"/>
    <x v="163"/>
    <x v="196"/>
    <n v="1"/>
    <n v="76.02"/>
    <n v="76.02"/>
    <n v="53.21"/>
    <n v="30"/>
    <x v="1"/>
    <s v=""/>
    <s v=""/>
    <m/>
    <m/>
    <n v="76.02"/>
    <n v="76.02"/>
    <n v="53.21"/>
  </r>
  <r>
    <x v="9"/>
    <x v="238"/>
    <x v="290"/>
    <n v="2"/>
    <n v="17.89"/>
    <n v="35.78"/>
    <n v="25.05"/>
    <n v="30"/>
    <x v="1"/>
    <s v=""/>
    <s v=""/>
    <m/>
    <m/>
    <n v="17.89"/>
    <n v="35.78"/>
    <n v="25.05"/>
  </r>
  <r>
    <x v="9"/>
    <x v="41"/>
    <x v="44"/>
    <n v="3"/>
    <n v="26.83"/>
    <n v="80.489999999999995"/>
    <n v="56.34"/>
    <n v="30"/>
    <x v="1"/>
    <s v=""/>
    <s v=""/>
    <m/>
    <m/>
    <n v="26.83"/>
    <n v="80.489999999999995"/>
    <n v="56.34"/>
  </r>
  <r>
    <x v="9"/>
    <x v="41"/>
    <x v="44"/>
    <n v="3"/>
    <n v="26.83"/>
    <n v="0"/>
    <n v="0"/>
    <n v="30"/>
    <x v="1"/>
    <s v=""/>
    <s v=""/>
    <m/>
    <m/>
    <n v="26.83"/>
    <n v="0"/>
    <n v="0"/>
  </r>
  <r>
    <x v="9"/>
    <x v="185"/>
    <x v="228"/>
    <n v="7"/>
    <n v="38.99"/>
    <n v="272.93"/>
    <n v="191.05"/>
    <n v="30"/>
    <x v="1"/>
    <s v=""/>
    <s v=""/>
    <m/>
    <m/>
    <n v="38.99"/>
    <n v="272.93"/>
    <n v="191.05"/>
  </r>
  <r>
    <x v="9"/>
    <x v="185"/>
    <x v="228"/>
    <n v="2"/>
    <n v="38.99"/>
    <n v="0"/>
    <n v="0"/>
    <n v="30"/>
    <x v="1"/>
    <s v=""/>
    <s v=""/>
    <m/>
    <m/>
    <n v="38.99"/>
    <n v="0"/>
    <n v="0"/>
  </r>
  <r>
    <x v="9"/>
    <x v="265"/>
    <x v="318"/>
    <n v="1"/>
    <n v="40"/>
    <n v="40"/>
    <n v="28"/>
    <n v="30"/>
    <x v="1"/>
    <s v=""/>
    <s v=""/>
    <m/>
    <m/>
    <n v="40"/>
    <n v="40"/>
    <n v="28"/>
  </r>
  <r>
    <x v="9"/>
    <x v="42"/>
    <x v="45"/>
    <n v="20"/>
    <n v="3.5"/>
    <n v="0"/>
    <n v="0"/>
    <n v="30"/>
    <x v="1"/>
    <s v=""/>
    <s v=""/>
    <m/>
    <m/>
    <n v="3.5"/>
    <n v="0"/>
    <n v="0"/>
  </r>
  <r>
    <x v="9"/>
    <x v="43"/>
    <x v="46"/>
    <n v="10"/>
    <n v="2"/>
    <n v="0"/>
    <n v="0"/>
    <n v="30"/>
    <x v="1"/>
    <s v=""/>
    <s v=""/>
    <m/>
    <m/>
    <n v="2"/>
    <n v="0"/>
    <n v="0"/>
  </r>
  <r>
    <x v="9"/>
    <x v="44"/>
    <x v="47"/>
    <n v="10"/>
    <n v="3"/>
    <n v="0"/>
    <n v="0"/>
    <n v="30"/>
    <x v="1"/>
    <s v=""/>
    <s v=""/>
    <m/>
    <m/>
    <n v="3"/>
    <n v="0"/>
    <n v="0"/>
  </r>
  <r>
    <x v="9"/>
    <x v="45"/>
    <x v="48"/>
    <n v="6"/>
    <n v="4"/>
    <n v="0"/>
    <n v="0"/>
    <n v="30"/>
    <x v="1"/>
    <s v=""/>
    <s v=""/>
    <m/>
    <m/>
    <n v="4"/>
    <n v="0"/>
    <n v="0"/>
  </r>
  <r>
    <x v="9"/>
    <x v="46"/>
    <x v="49"/>
    <n v="4"/>
    <n v="6"/>
    <n v="0"/>
    <n v="0"/>
    <n v="30"/>
    <x v="1"/>
    <s v=""/>
    <s v=""/>
    <m/>
    <m/>
    <n v="6"/>
    <n v="0"/>
    <n v="0"/>
  </r>
  <r>
    <x v="9"/>
    <x v="48"/>
    <x v="51"/>
    <n v="4"/>
    <n v="8"/>
    <n v="0"/>
    <n v="0"/>
    <n v="30"/>
    <x v="1"/>
    <s v=""/>
    <s v=""/>
    <m/>
    <m/>
    <n v="8"/>
    <n v="0"/>
    <n v="0"/>
  </r>
  <r>
    <x v="9"/>
    <x v="285"/>
    <x v="337"/>
    <n v="1"/>
    <n v="459.64"/>
    <n v="459.64"/>
    <n v="321.75"/>
    <n v="30"/>
    <x v="1"/>
    <s v=""/>
    <s v=""/>
    <m/>
    <m/>
    <n v="459.64"/>
    <n v="459.64"/>
    <n v="321.75"/>
  </r>
  <r>
    <x v="9"/>
    <x v="253"/>
    <x v="304"/>
    <n v="3"/>
    <n v="16.54"/>
    <n v="49.62"/>
    <n v="34.729999999999997"/>
    <n v="30"/>
    <x v="1"/>
    <s v=""/>
    <s v=""/>
    <m/>
    <m/>
    <n v="16.54"/>
    <n v="49.62"/>
    <n v="34.729999999999997"/>
  </r>
  <r>
    <x v="9"/>
    <x v="286"/>
    <x v="338"/>
    <n v="2"/>
    <n v="18"/>
    <n v="36"/>
    <n v="25.2"/>
    <n v="30"/>
    <x v="1"/>
    <s v=""/>
    <s v=""/>
    <m/>
    <m/>
    <n v="18"/>
    <n v="36"/>
    <n v="25.2"/>
  </r>
  <r>
    <x v="9"/>
    <x v="26"/>
    <x v="29"/>
    <n v="4"/>
    <n v="16.22"/>
    <n v="64.88"/>
    <n v="45.42"/>
    <n v="30"/>
    <x v="1"/>
    <s v=""/>
    <s v=""/>
    <m/>
    <m/>
    <n v="16.22"/>
    <n v="64.88"/>
    <n v="45.42"/>
  </r>
  <r>
    <x v="9"/>
    <x v="185"/>
    <x v="228"/>
    <n v="8"/>
    <n v="38.99"/>
    <n v="311.92"/>
    <n v="218.34"/>
    <n v="30"/>
    <x v="1"/>
    <s v=""/>
    <s v=""/>
    <m/>
    <m/>
    <n v="38.99"/>
    <n v="311.92"/>
    <n v="218.34"/>
  </r>
  <r>
    <x v="9"/>
    <x v="185"/>
    <x v="228"/>
    <n v="2"/>
    <n v="38.99"/>
    <n v="0"/>
    <n v="0"/>
    <n v="30"/>
    <x v="1"/>
    <s v=""/>
    <s v=""/>
    <m/>
    <m/>
    <n v="38.99"/>
    <n v="0"/>
    <n v="0"/>
  </r>
  <r>
    <x v="9"/>
    <x v="34"/>
    <x v="37"/>
    <n v="4"/>
    <n v="88.57"/>
    <n v="354.28"/>
    <n v="248"/>
    <n v="30"/>
    <x v="1"/>
    <s v=""/>
    <s v=""/>
    <m/>
    <m/>
    <n v="88.57"/>
    <n v="354.28"/>
    <n v="248"/>
  </r>
  <r>
    <x v="9"/>
    <x v="1"/>
    <x v="1"/>
    <n v="6"/>
    <n v="113.3"/>
    <n v="679.8"/>
    <n v="577.83000000000004"/>
    <n v="15"/>
    <x v="1"/>
    <s v=""/>
    <s v=""/>
    <m/>
    <m/>
    <n v="113.3"/>
    <n v="679.8"/>
    <n v="577.83000000000004"/>
  </r>
  <r>
    <x v="9"/>
    <x v="2"/>
    <x v="2"/>
    <n v="16"/>
    <n v="88.07"/>
    <n v="1409.12"/>
    <n v="1197.75"/>
    <n v="15"/>
    <x v="1"/>
    <s v=""/>
    <s v=""/>
    <m/>
    <m/>
    <n v="88.07"/>
    <n v="1409.12"/>
    <n v="1197.75"/>
  </r>
  <r>
    <x v="9"/>
    <x v="10"/>
    <x v="11"/>
    <n v="3"/>
    <n v="52.79"/>
    <n v="158.37"/>
    <n v="134.61000000000001"/>
    <n v="15"/>
    <x v="1"/>
    <s v=""/>
    <s v=""/>
    <m/>
    <m/>
    <n v="52.79"/>
    <n v="158.37"/>
    <n v="134.61000000000001"/>
  </r>
  <r>
    <x v="9"/>
    <x v="11"/>
    <x v="12"/>
    <n v="10"/>
    <n v="35.020000000000003"/>
    <n v="350.2"/>
    <n v="297.67"/>
    <n v="15"/>
    <x v="1"/>
    <s v=""/>
    <s v=""/>
    <m/>
    <m/>
    <n v="35.020000000000003"/>
    <n v="350.2"/>
    <n v="297.67"/>
  </r>
  <r>
    <x v="9"/>
    <x v="4"/>
    <x v="4"/>
    <n v="4"/>
    <n v="69.78"/>
    <n v="279.12"/>
    <n v="237.25"/>
    <n v="15"/>
    <x v="1"/>
    <s v=""/>
    <s v=""/>
    <m/>
    <m/>
    <n v="69.78"/>
    <n v="279.12"/>
    <n v="237.25"/>
  </r>
  <r>
    <x v="9"/>
    <x v="5"/>
    <x v="5"/>
    <n v="6"/>
    <n v="69.78"/>
    <n v="418.68"/>
    <n v="355.88"/>
    <n v="15"/>
    <x v="1"/>
    <s v=""/>
    <s v=""/>
    <m/>
    <m/>
    <n v="69.78"/>
    <n v="418.68"/>
    <n v="355.88"/>
  </r>
  <r>
    <x v="9"/>
    <x v="259"/>
    <x v="310"/>
    <n v="2"/>
    <n v="69.78"/>
    <n v="139.56"/>
    <n v="118.63"/>
    <n v="15"/>
    <x v="1"/>
    <s v=""/>
    <s v=""/>
    <m/>
    <m/>
    <n v="69.78"/>
    <n v="139.56"/>
    <n v="118.63"/>
  </r>
  <r>
    <x v="9"/>
    <x v="3"/>
    <x v="3"/>
    <n v="8"/>
    <n v="35.020000000000003"/>
    <n v="0"/>
    <n v="0"/>
    <n v="0"/>
    <x v="1"/>
    <s v=""/>
    <s v=""/>
    <m/>
    <m/>
    <n v="35.020000000000003"/>
    <n v="0"/>
    <n v="0"/>
  </r>
  <r>
    <x v="9"/>
    <x v="34"/>
    <x v="37"/>
    <n v="20"/>
    <n v="88.57"/>
    <n v="1771.4"/>
    <n v="1505.69"/>
    <n v="15"/>
    <x v="1"/>
    <s v=""/>
    <s v=""/>
    <m/>
    <m/>
    <n v="88.57"/>
    <n v="1771.4"/>
    <n v="1505.69"/>
  </r>
  <r>
    <x v="9"/>
    <x v="251"/>
    <x v="302"/>
    <n v="20"/>
    <n v="66.95"/>
    <n v="1339"/>
    <n v="1138.1500000000001"/>
    <n v="15"/>
    <x v="1"/>
    <s v=""/>
    <s v=""/>
    <m/>
    <m/>
    <n v="66.95"/>
    <n v="1339"/>
    <n v="1138.1500000000001"/>
  </r>
  <r>
    <x v="9"/>
    <x v="42"/>
    <x v="45"/>
    <n v="40"/>
    <n v="3.5"/>
    <n v="0"/>
    <n v="0"/>
    <n v="0"/>
    <x v="1"/>
    <s v=""/>
    <s v=""/>
    <m/>
    <m/>
    <n v="3.5"/>
    <n v="0"/>
    <n v="0"/>
  </r>
  <r>
    <x v="9"/>
    <x v="43"/>
    <x v="46"/>
    <n v="20"/>
    <n v="2"/>
    <n v="0"/>
    <n v="0"/>
    <n v="0"/>
    <x v="1"/>
    <s v=""/>
    <s v=""/>
    <m/>
    <m/>
    <n v="2"/>
    <n v="0"/>
    <n v="0"/>
  </r>
  <r>
    <x v="9"/>
    <x v="44"/>
    <x v="47"/>
    <n v="20"/>
    <n v="3"/>
    <n v="0"/>
    <n v="0"/>
    <n v="0"/>
    <x v="1"/>
    <s v=""/>
    <s v=""/>
    <m/>
    <m/>
    <n v="3"/>
    <n v="0"/>
    <n v="0"/>
  </r>
  <r>
    <x v="9"/>
    <x v="45"/>
    <x v="48"/>
    <n v="20"/>
    <n v="4"/>
    <n v="0"/>
    <n v="0"/>
    <n v="0"/>
    <x v="1"/>
    <s v=""/>
    <s v=""/>
    <m/>
    <m/>
    <n v="4"/>
    <n v="0"/>
    <n v="0"/>
  </r>
  <r>
    <x v="9"/>
    <x v="46"/>
    <x v="49"/>
    <n v="8"/>
    <n v="6"/>
    <n v="0"/>
    <n v="0"/>
    <n v="0"/>
    <x v="1"/>
    <s v=""/>
    <s v=""/>
    <m/>
    <m/>
    <n v="6"/>
    <n v="0"/>
    <n v="0"/>
  </r>
  <r>
    <x v="9"/>
    <x v="47"/>
    <x v="50"/>
    <n v="2"/>
    <n v="7"/>
    <n v="0"/>
    <n v="0"/>
    <n v="0"/>
    <x v="1"/>
    <s v=""/>
    <s v=""/>
    <m/>
    <m/>
    <n v="7"/>
    <n v="0"/>
    <n v="0"/>
  </r>
  <r>
    <x v="9"/>
    <x v="48"/>
    <x v="51"/>
    <n v="2"/>
    <n v="8"/>
    <n v="0"/>
    <n v="0"/>
    <n v="0"/>
    <x v="1"/>
    <s v=""/>
    <s v=""/>
    <m/>
    <m/>
    <n v="8"/>
    <n v="0"/>
    <n v="0"/>
  </r>
  <r>
    <x v="9"/>
    <x v="72"/>
    <x v="84"/>
    <n v="70"/>
    <n v="62.46"/>
    <n v="0"/>
    <n v="0"/>
    <n v="0"/>
    <x v="1"/>
    <s v=""/>
    <s v=""/>
    <m/>
    <m/>
    <n v="62.46"/>
    <n v="0"/>
    <n v="0"/>
  </r>
  <r>
    <x v="9"/>
    <x v="71"/>
    <x v="83"/>
    <n v="80"/>
    <n v="76.02"/>
    <n v="0"/>
    <n v="0"/>
    <n v="0"/>
    <x v="1"/>
    <s v=""/>
    <s v=""/>
    <m/>
    <m/>
    <n v="76.02"/>
    <n v="0"/>
    <n v="0"/>
  </r>
  <r>
    <x v="9"/>
    <x v="70"/>
    <x v="82"/>
    <n v="50"/>
    <n v="82.4"/>
    <n v="0"/>
    <n v="0"/>
    <n v="0"/>
    <x v="1"/>
    <s v=""/>
    <s v=""/>
    <m/>
    <m/>
    <n v="82.4"/>
    <n v="0"/>
    <n v="0"/>
  </r>
  <r>
    <x v="9"/>
    <x v="69"/>
    <x v="81"/>
    <n v="15"/>
    <n v="120"/>
    <n v="0"/>
    <n v="0"/>
    <n v="0"/>
    <x v="1"/>
    <s v=""/>
    <s v=""/>
    <m/>
    <m/>
    <n v="120"/>
    <n v="0"/>
    <n v="0"/>
  </r>
  <r>
    <x v="9"/>
    <x v="166"/>
    <x v="206"/>
    <n v="8"/>
    <n v="210.89"/>
    <n v="0"/>
    <n v="0"/>
    <n v="0"/>
    <x v="1"/>
    <s v=""/>
    <s v=""/>
    <m/>
    <m/>
    <n v="210.89"/>
    <n v="0"/>
    <n v="0"/>
  </r>
  <r>
    <x v="9"/>
    <x v="144"/>
    <x v="173"/>
    <n v="15"/>
    <n v="76.02"/>
    <n v="0"/>
    <n v="0"/>
    <n v="0"/>
    <x v="1"/>
    <s v=""/>
    <s v=""/>
    <m/>
    <m/>
    <n v="76.02"/>
    <n v="0"/>
    <n v="0"/>
  </r>
  <r>
    <x v="9"/>
    <x v="195"/>
    <x v="317"/>
    <n v="25"/>
    <n v="62.46"/>
    <n v="0"/>
    <n v="0"/>
    <n v="0"/>
    <x v="1"/>
    <s v=""/>
    <s v=""/>
    <m/>
    <m/>
    <n v="62.46"/>
    <n v="0"/>
    <n v="0"/>
  </r>
  <r>
    <x v="9"/>
    <x v="41"/>
    <x v="44"/>
    <n v="200"/>
    <n v="26.83"/>
    <n v="0"/>
    <n v="0"/>
    <n v="0"/>
    <x v="1"/>
    <s v=""/>
    <s v=""/>
    <m/>
    <m/>
    <n v="26.83"/>
    <n v="0"/>
    <n v="0"/>
  </r>
  <r>
    <x v="9"/>
    <x v="43"/>
    <x v="46"/>
    <n v="100"/>
    <n v="2"/>
    <n v="0"/>
    <n v="0"/>
    <n v="0"/>
    <x v="1"/>
    <s v=""/>
    <s v=""/>
    <m/>
    <m/>
    <n v="2"/>
    <n v="0"/>
    <n v="0"/>
  </r>
  <r>
    <x v="9"/>
    <x v="44"/>
    <x v="47"/>
    <n v="100"/>
    <n v="3"/>
    <n v="0"/>
    <n v="0"/>
    <n v="0"/>
    <x v="1"/>
    <s v=""/>
    <s v=""/>
    <m/>
    <m/>
    <n v="3"/>
    <n v="0"/>
    <n v="0"/>
  </r>
  <r>
    <x v="9"/>
    <x v="46"/>
    <x v="49"/>
    <n v="100"/>
    <n v="6"/>
    <n v="0"/>
    <n v="0"/>
    <n v="0"/>
    <x v="1"/>
    <s v=""/>
    <s v=""/>
    <m/>
    <m/>
    <n v="6"/>
    <n v="0"/>
    <n v="0"/>
  </r>
  <r>
    <x v="9"/>
    <x v="47"/>
    <x v="50"/>
    <n v="50"/>
    <n v="7"/>
    <n v="0"/>
    <n v="0"/>
    <n v="0"/>
    <x v="1"/>
    <s v=""/>
    <s v=""/>
    <m/>
    <m/>
    <n v="7"/>
    <n v="0"/>
    <n v="0"/>
  </r>
  <r>
    <x v="9"/>
    <x v="48"/>
    <x v="51"/>
    <n v="50"/>
    <n v="8"/>
    <n v="0"/>
    <n v="0"/>
    <n v="0"/>
    <x v="1"/>
    <s v=""/>
    <s v=""/>
    <m/>
    <m/>
    <n v="8"/>
    <n v="0"/>
    <n v="0"/>
  </r>
  <r>
    <x v="9"/>
    <x v="51"/>
    <x v="54"/>
    <n v="40"/>
    <n v="13"/>
    <n v="0"/>
    <n v="0"/>
    <n v="0"/>
    <x v="1"/>
    <s v=""/>
    <s v=""/>
    <m/>
    <m/>
    <n v="13"/>
    <n v="0"/>
    <n v="0"/>
  </r>
  <r>
    <x v="9"/>
    <x v="287"/>
    <x v="339"/>
    <n v="100"/>
    <n v="28.88"/>
    <n v="0"/>
    <n v="0"/>
    <n v="0"/>
    <x v="1"/>
    <s v=""/>
    <s v=""/>
    <m/>
    <m/>
    <n v="28.88"/>
    <n v="0"/>
    <n v="0"/>
  </r>
  <r>
    <x v="9"/>
    <x v="288"/>
    <x v="340"/>
    <n v="80"/>
    <n v="28.88"/>
    <n v="0"/>
    <n v="0"/>
    <n v="0"/>
    <x v="1"/>
    <s v=""/>
    <s v=""/>
    <m/>
    <m/>
    <n v="28.88"/>
    <n v="0"/>
    <n v="0"/>
  </r>
  <r>
    <x v="9"/>
    <x v="250"/>
    <x v="301"/>
    <n v="15"/>
    <n v="71.66"/>
    <n v="0"/>
    <n v="0"/>
    <n v="0"/>
    <x v="1"/>
    <s v=""/>
    <s v=""/>
    <m/>
    <m/>
    <n v="71.66"/>
    <n v="0"/>
    <n v="0"/>
  </r>
  <r>
    <x v="9"/>
    <x v="289"/>
    <x v="285"/>
    <n v="5"/>
    <n v="75"/>
    <n v="0"/>
    <n v="0"/>
    <n v="0"/>
    <x v="1"/>
    <s v=""/>
    <s v=""/>
    <m/>
    <m/>
    <n v="75"/>
    <n v="0"/>
    <n v="0"/>
  </r>
  <r>
    <x v="9"/>
    <x v="230"/>
    <x v="282"/>
    <n v="2"/>
    <n v="99.75"/>
    <n v="0"/>
    <n v="0"/>
    <n v="0"/>
    <x v="1"/>
    <s v=""/>
    <s v=""/>
    <m/>
    <m/>
    <n v="99.75"/>
    <n v="0"/>
    <n v="0"/>
  </r>
  <r>
    <x v="9"/>
    <x v="201"/>
    <x v="249"/>
    <n v="1"/>
    <n v="361.25"/>
    <n v="361.25"/>
    <n v="289"/>
    <n v="20"/>
    <x v="0"/>
    <n v="252.35"/>
    <s v="Prijs wijkt af"/>
    <m/>
    <s v="Artikelprijs"/>
    <n v="252.35"/>
    <n v="252.35"/>
    <n v="201.88"/>
  </r>
  <r>
    <x v="9"/>
    <x v="28"/>
    <x v="31"/>
    <n v="6"/>
    <n v="29.35"/>
    <n v="176.1"/>
    <n v="132.07"/>
    <n v="25"/>
    <x v="1"/>
    <s v=""/>
    <s v=""/>
    <m/>
    <m/>
    <n v="29.35"/>
    <n v="176.1"/>
    <n v="132.07"/>
  </r>
  <r>
    <x v="9"/>
    <x v="179"/>
    <x v="221"/>
    <n v="8"/>
    <n v="48.93"/>
    <n v="391.44"/>
    <n v="293.58"/>
    <n v="25"/>
    <x v="1"/>
    <s v=""/>
    <s v=""/>
    <m/>
    <m/>
    <n v="48.93"/>
    <n v="391.44"/>
    <n v="293.58"/>
  </r>
  <r>
    <x v="9"/>
    <x v="262"/>
    <x v="341"/>
    <n v="4"/>
    <n v="250"/>
    <n v="1000"/>
    <n v="700"/>
    <n v="30"/>
    <x v="3"/>
    <n v="125"/>
    <s v="Prijs wijkt af"/>
    <m/>
    <s v="Artikelprijs"/>
    <n v="125"/>
    <n v="500"/>
    <n v="350"/>
  </r>
  <r>
    <x v="9"/>
    <x v="114"/>
    <x v="342"/>
    <n v="1"/>
    <n v="76.5"/>
    <n v="76.5"/>
    <n v="53.55"/>
    <n v="30"/>
    <x v="1"/>
    <s v=""/>
    <s v=""/>
    <m/>
    <m/>
    <n v="76.5"/>
    <n v="76.5"/>
    <n v="53.55"/>
  </r>
  <r>
    <x v="9"/>
    <x v="247"/>
    <x v="298"/>
    <n v="1"/>
    <n v="208.85"/>
    <n v="208.85"/>
    <n v="208.85"/>
    <n v="0"/>
    <x v="1"/>
    <s v=""/>
    <s v=""/>
    <m/>
    <m/>
    <n v="208.85"/>
    <n v="208.85"/>
    <n v="208.85"/>
  </r>
  <r>
    <x v="9"/>
    <x v="290"/>
    <x v="343"/>
    <n v="1"/>
    <n v="208.75"/>
    <n v="208.75"/>
    <n v="146.12"/>
    <n v="30"/>
    <x v="1"/>
    <s v=""/>
    <s v=""/>
    <m/>
    <m/>
    <n v="208.75"/>
    <n v="208.75"/>
    <n v="146.12"/>
  </r>
  <r>
    <x v="9"/>
    <x v="53"/>
    <x v="344"/>
    <n v="1"/>
    <n v="15"/>
    <n v="15"/>
    <n v="10.5"/>
    <n v="30"/>
    <x v="1"/>
    <s v=""/>
    <s v=""/>
    <m/>
    <m/>
    <n v="15"/>
    <n v="15"/>
    <n v="10.5"/>
  </r>
  <r>
    <x v="9"/>
    <x v="291"/>
    <x v="345"/>
    <n v="3"/>
    <n v="400"/>
    <n v="1200"/>
    <n v="840"/>
    <n v="30"/>
    <x v="3"/>
    <n v="740"/>
    <s v="Prijs wijkt af"/>
    <m/>
    <s v="Artikelprijs"/>
    <n v="740"/>
    <n v="2220"/>
    <n v="1554"/>
  </r>
  <r>
    <x v="9"/>
    <x v="292"/>
    <x v="346"/>
    <n v="1"/>
    <n v="25"/>
    <n v="25"/>
    <n v="17.5"/>
    <n v="30"/>
    <x v="1"/>
    <s v=""/>
    <s v=""/>
    <m/>
    <m/>
    <n v="25"/>
    <n v="25"/>
    <n v="17.5"/>
  </r>
  <r>
    <x v="9"/>
    <x v="293"/>
    <x v="347"/>
    <n v="3"/>
    <n v="98.66"/>
    <n v="295.98"/>
    <n v="207.19"/>
    <n v="30"/>
    <x v="1"/>
    <s v=""/>
    <s v=""/>
    <m/>
    <m/>
    <n v="98.66"/>
    <n v="295.98"/>
    <n v="207.19"/>
  </r>
  <r>
    <x v="9"/>
    <x v="294"/>
    <x v="348"/>
    <n v="1"/>
    <n v="1236"/>
    <n v="1236"/>
    <n v="865.2"/>
    <n v="30"/>
    <x v="3"/>
    <n v="1200"/>
    <s v="Prijs wijkt af"/>
    <m/>
    <s v="Artikelprijs"/>
    <n v="1200"/>
    <n v="1200"/>
    <n v="840"/>
  </r>
  <r>
    <x v="9"/>
    <x v="230"/>
    <x v="282"/>
    <n v="1"/>
    <n v="99.75"/>
    <n v="99.75"/>
    <n v="69.819999999999993"/>
    <n v="30"/>
    <x v="1"/>
    <s v=""/>
    <s v=""/>
    <m/>
    <m/>
    <n v="99.75"/>
    <n v="99.75"/>
    <n v="69.819999999999993"/>
  </r>
  <r>
    <x v="9"/>
    <x v="295"/>
    <x v="349"/>
    <n v="1"/>
    <n v="140.57"/>
    <n v="140.57"/>
    <n v="98.4"/>
    <n v="30"/>
    <x v="1"/>
    <s v=""/>
    <s v=""/>
    <m/>
    <m/>
    <n v="140.57"/>
    <n v="140.57"/>
    <n v="98.4"/>
  </r>
  <r>
    <x v="9"/>
    <x v="296"/>
    <x v="350"/>
    <n v="2"/>
    <n v="128.75"/>
    <n v="257.5"/>
    <n v="180.25"/>
    <n v="30"/>
    <x v="3"/>
    <n v="125"/>
    <s v="Prijs wijkt af"/>
    <m/>
    <s v="Artikelprijs"/>
    <n v="125"/>
    <n v="250"/>
    <n v="175"/>
  </r>
  <r>
    <x v="9"/>
    <x v="53"/>
    <x v="351"/>
    <n v="1"/>
    <n v="185.25"/>
    <n v="185.25"/>
    <n v="129.66999999999999"/>
    <n v="30"/>
    <x v="1"/>
    <s v=""/>
    <s v=""/>
    <m/>
    <m/>
    <n v="185.25"/>
    <n v="185.25"/>
    <n v="129.66999999999999"/>
  </r>
  <r>
    <x v="9"/>
    <x v="53"/>
    <x v="352"/>
    <n v="1"/>
    <n v="10"/>
    <n v="10"/>
    <n v="7"/>
    <n v="30"/>
    <x v="1"/>
    <s v=""/>
    <s v=""/>
    <m/>
    <m/>
    <n v="10"/>
    <n v="10"/>
    <n v="7"/>
  </r>
  <r>
    <x v="9"/>
    <x v="53"/>
    <x v="353"/>
    <n v="1"/>
    <n v="79.099999999999994"/>
    <n v="79.099999999999994"/>
    <n v="55.37"/>
    <n v="30"/>
    <x v="1"/>
    <s v=""/>
    <s v=""/>
    <m/>
    <m/>
    <n v="79.099999999999994"/>
    <n v="79.099999999999994"/>
    <n v="55.37"/>
  </r>
  <r>
    <x v="9"/>
    <x v="297"/>
    <x v="354"/>
    <n v="1"/>
    <n v="120"/>
    <n v="120"/>
    <n v="84"/>
    <n v="30"/>
    <x v="1"/>
    <s v=""/>
    <s v=""/>
    <m/>
    <m/>
    <n v="120"/>
    <n v="120"/>
    <n v="84"/>
  </r>
  <r>
    <x v="9"/>
    <x v="171"/>
    <x v="355"/>
    <n v="1"/>
    <n v="165"/>
    <n v="165"/>
    <n v="165"/>
    <n v="0"/>
    <x v="1"/>
    <s v=""/>
    <s v=""/>
    <m/>
    <m/>
    <n v="165"/>
    <n v="165"/>
    <n v="165"/>
  </r>
  <r>
    <x v="9"/>
    <x v="206"/>
    <x v="254"/>
    <n v="1"/>
    <n v="514.14"/>
    <n v="514.14"/>
    <n v="411.31"/>
    <n v="20"/>
    <x v="0"/>
    <n v="339.9"/>
    <s v="Prijs wijkt af"/>
    <m/>
    <s v="Artikelprijs"/>
    <n v="339.9"/>
    <n v="339.9"/>
    <n v="271.92"/>
  </r>
  <r>
    <x v="9"/>
    <x v="28"/>
    <x v="31"/>
    <n v="11"/>
    <n v="29.35"/>
    <n v="322.85000000000002"/>
    <n v="242.14"/>
    <n v="25"/>
    <x v="1"/>
    <s v=""/>
    <s v=""/>
    <m/>
    <m/>
    <n v="29.35"/>
    <n v="322.85000000000002"/>
    <n v="242.14"/>
  </r>
  <r>
    <x v="9"/>
    <x v="148"/>
    <x v="178"/>
    <n v="10"/>
    <n v="48.93"/>
    <n v="489.3"/>
    <n v="366.97"/>
    <n v="25"/>
    <x v="1"/>
    <s v=""/>
    <s v=""/>
    <m/>
    <m/>
    <n v="48.93"/>
    <n v="489.3"/>
    <n v="366.97"/>
  </r>
  <r>
    <x v="9"/>
    <x v="148"/>
    <x v="178"/>
    <n v="10"/>
    <n v="48.93"/>
    <n v="0"/>
    <n v="0"/>
    <n v="25"/>
    <x v="1"/>
    <s v=""/>
    <s v=""/>
    <m/>
    <m/>
    <n v="48.93"/>
    <n v="0"/>
    <n v="0"/>
  </r>
  <r>
    <x v="9"/>
    <x v="201"/>
    <x v="249"/>
    <n v="1"/>
    <n v="361.25"/>
    <n v="361.25"/>
    <n v="289"/>
    <n v="20"/>
    <x v="0"/>
    <n v="252.35"/>
    <s v="Prijs wijkt af"/>
    <m/>
    <s v="Artikelprijs"/>
    <n v="252.35"/>
    <n v="252.35"/>
    <n v="201.88"/>
  </r>
  <r>
    <x v="9"/>
    <x v="28"/>
    <x v="31"/>
    <n v="3"/>
    <n v="29.35"/>
    <n v="88.05"/>
    <n v="66.040000000000006"/>
    <n v="25"/>
    <x v="1"/>
    <s v=""/>
    <s v=""/>
    <m/>
    <m/>
    <n v="29.35"/>
    <n v="88.05"/>
    <n v="66.040000000000006"/>
  </r>
  <r>
    <x v="9"/>
    <x v="148"/>
    <x v="178"/>
    <n v="6"/>
    <n v="48.93"/>
    <n v="293.58"/>
    <n v="220.18"/>
    <n v="25"/>
    <x v="1"/>
    <s v=""/>
    <s v=""/>
    <m/>
    <m/>
    <n v="48.93"/>
    <n v="293.58"/>
    <n v="220.18"/>
  </r>
  <r>
    <x v="9"/>
    <x v="201"/>
    <x v="249"/>
    <n v="1"/>
    <n v="361.25"/>
    <n v="361.25"/>
    <n v="289"/>
    <n v="20"/>
    <x v="0"/>
    <n v="252.35"/>
    <s v="Prijs wijkt af"/>
    <m/>
    <s v="Artikelprijs"/>
    <n v="252.35"/>
    <n v="252.35"/>
    <n v="201.88"/>
  </r>
  <r>
    <x v="9"/>
    <x v="28"/>
    <x v="31"/>
    <n v="4"/>
    <n v="29.35"/>
    <n v="117.4"/>
    <n v="88.05"/>
    <n v="25"/>
    <x v="1"/>
    <s v=""/>
    <s v=""/>
    <m/>
    <m/>
    <n v="29.35"/>
    <n v="117.4"/>
    <n v="88.05"/>
  </r>
  <r>
    <x v="9"/>
    <x v="148"/>
    <x v="178"/>
    <n v="5"/>
    <n v="48.93"/>
    <n v="244.65"/>
    <n v="183.49"/>
    <n v="25"/>
    <x v="1"/>
    <s v=""/>
    <s v=""/>
    <m/>
    <m/>
    <n v="48.93"/>
    <n v="244.65"/>
    <n v="183.49"/>
  </r>
  <r>
    <x v="9"/>
    <x v="262"/>
    <x v="313"/>
    <n v="4"/>
    <n v="125"/>
    <n v="500"/>
    <n v="350"/>
    <n v="30"/>
    <x v="3"/>
    <n v="125"/>
    <s v="Prijs gelijk"/>
    <m/>
    <s v="Artikelprijs"/>
    <n v="125"/>
    <n v="500"/>
    <n v="350"/>
  </r>
  <r>
    <x v="9"/>
    <x v="114"/>
    <x v="356"/>
    <n v="1"/>
    <n v="76.5"/>
    <n v="76.5"/>
    <n v="53.55"/>
    <n v="30"/>
    <x v="1"/>
    <s v=""/>
    <s v=""/>
    <m/>
    <m/>
    <n v="76.5"/>
    <n v="76.5"/>
    <n v="53.55"/>
  </r>
  <r>
    <x v="9"/>
    <x v="247"/>
    <x v="298"/>
    <n v="1"/>
    <n v="208.85"/>
    <n v="208.85"/>
    <n v="146.19"/>
    <n v="30"/>
    <x v="1"/>
    <s v=""/>
    <s v=""/>
    <m/>
    <m/>
    <n v="208.85"/>
    <n v="208.85"/>
    <n v="146.19"/>
  </r>
  <r>
    <x v="9"/>
    <x v="290"/>
    <x v="343"/>
    <n v="1"/>
    <n v="208.75"/>
    <n v="208.75"/>
    <n v="146.12"/>
    <n v="30"/>
    <x v="1"/>
    <s v=""/>
    <s v=""/>
    <m/>
    <m/>
    <n v="208.75"/>
    <n v="208.75"/>
    <n v="146.12"/>
  </r>
  <r>
    <x v="9"/>
    <x v="53"/>
    <x v="344"/>
    <n v="1"/>
    <n v="15"/>
    <n v="15"/>
    <n v="10.5"/>
    <n v="30"/>
    <x v="1"/>
    <s v=""/>
    <s v=""/>
    <m/>
    <m/>
    <n v="15"/>
    <n v="15"/>
    <n v="10.5"/>
  </r>
  <r>
    <x v="9"/>
    <x v="235"/>
    <x v="287"/>
    <n v="1"/>
    <n v="638.6"/>
    <n v="638.6"/>
    <n v="447.02"/>
    <n v="30"/>
    <x v="3"/>
    <n v="620"/>
    <s v="Prijs wijkt af"/>
    <m/>
    <s v="Artikelprijs"/>
    <n v="620"/>
    <n v="620"/>
    <n v="434"/>
  </r>
  <r>
    <x v="9"/>
    <x v="296"/>
    <x v="350"/>
    <n v="2"/>
    <n v="128.75"/>
    <n v="257.5"/>
    <n v="180.25"/>
    <n v="30"/>
    <x v="3"/>
    <n v="125"/>
    <s v="Prijs wijkt af"/>
    <m/>
    <s v="Artikelprijs"/>
    <n v="125"/>
    <n v="250"/>
    <n v="175"/>
  </r>
  <r>
    <x v="9"/>
    <x v="53"/>
    <x v="351"/>
    <n v="1"/>
    <n v="185.25"/>
    <n v="185.25"/>
    <n v="129.66999999999999"/>
    <n v="30"/>
    <x v="1"/>
    <s v=""/>
    <s v=""/>
    <m/>
    <m/>
    <n v="185.25"/>
    <n v="185.25"/>
    <n v="129.66999999999999"/>
  </r>
  <r>
    <x v="9"/>
    <x v="292"/>
    <x v="346"/>
    <n v="1"/>
    <n v="25"/>
    <n v="25"/>
    <n v="17.5"/>
    <n v="30"/>
    <x v="1"/>
    <s v=""/>
    <s v=""/>
    <m/>
    <m/>
    <n v="25"/>
    <n v="25"/>
    <n v="17.5"/>
  </r>
  <r>
    <x v="9"/>
    <x v="53"/>
    <x v="352"/>
    <n v="1"/>
    <n v="10"/>
    <n v="10"/>
    <n v="7"/>
    <n v="30"/>
    <x v="1"/>
    <s v=""/>
    <s v=""/>
    <m/>
    <m/>
    <n v="10"/>
    <n v="10"/>
    <n v="7"/>
  </r>
  <r>
    <x v="9"/>
    <x v="53"/>
    <x v="353"/>
    <n v="1"/>
    <n v="79.099999999999994"/>
    <n v="79.099999999999994"/>
    <n v="55.37"/>
    <n v="30"/>
    <x v="1"/>
    <s v=""/>
    <s v=""/>
    <m/>
    <m/>
    <n v="79.099999999999994"/>
    <n v="79.099999999999994"/>
    <n v="55.37"/>
  </r>
  <r>
    <x v="9"/>
    <x v="297"/>
    <x v="354"/>
    <n v="1"/>
    <n v="120"/>
    <n v="120"/>
    <n v="84"/>
    <n v="30"/>
    <x v="1"/>
    <s v=""/>
    <s v=""/>
    <m/>
    <m/>
    <n v="120"/>
    <n v="120"/>
    <n v="84"/>
  </r>
  <r>
    <x v="9"/>
    <x v="171"/>
    <x v="355"/>
    <n v="1"/>
    <n v="165"/>
    <n v="165"/>
    <n v="165"/>
    <n v="0"/>
    <x v="1"/>
    <s v=""/>
    <s v=""/>
    <m/>
    <m/>
    <n v="165"/>
    <n v="165"/>
    <n v="165"/>
  </r>
  <r>
    <x v="9"/>
    <x v="298"/>
    <x v="357"/>
    <n v="2"/>
    <n v="91.8"/>
    <n v="183.6"/>
    <n v="183.6"/>
    <n v="0"/>
    <x v="1"/>
    <s v=""/>
    <s v=""/>
    <m/>
    <m/>
    <n v="91.8"/>
    <n v="183.6"/>
    <n v="183.6"/>
  </r>
  <r>
    <x v="9"/>
    <x v="299"/>
    <x v="358"/>
    <n v="2"/>
    <n v="17.5"/>
    <n v="35"/>
    <n v="35"/>
    <n v="0"/>
    <x v="1"/>
    <s v=""/>
    <s v=""/>
    <m/>
    <m/>
    <n v="17.5"/>
    <n v="35"/>
    <n v="35"/>
  </r>
  <r>
    <x v="9"/>
    <x v="201"/>
    <x v="249"/>
    <n v="1"/>
    <n v="361.25"/>
    <n v="361.25"/>
    <n v="289"/>
    <n v="20"/>
    <x v="0"/>
    <n v="252.35"/>
    <s v="Prijs wijkt af"/>
    <m/>
    <s v="Artikelprijs"/>
    <n v="252.35"/>
    <n v="252.35"/>
    <n v="201.88"/>
  </r>
  <r>
    <x v="9"/>
    <x v="36"/>
    <x v="39"/>
    <n v="5"/>
    <n v="39.65"/>
    <n v="198.25"/>
    <n v="148.69"/>
    <n v="25"/>
    <x v="1"/>
    <s v=""/>
    <s v=""/>
    <m/>
    <m/>
    <n v="39.65"/>
    <n v="198.25"/>
    <n v="148.69"/>
  </r>
  <r>
    <x v="9"/>
    <x v="148"/>
    <x v="178"/>
    <n v="6"/>
    <n v="48.93"/>
    <n v="293.58"/>
    <n v="220.18"/>
    <n v="25"/>
    <x v="1"/>
    <s v=""/>
    <s v=""/>
    <m/>
    <m/>
    <n v="48.93"/>
    <n v="293.58"/>
    <n v="220.18"/>
  </r>
  <r>
    <x v="9"/>
    <x v="199"/>
    <x v="245"/>
    <n v="5"/>
    <n v="12.75"/>
    <n v="63.75"/>
    <n v="51"/>
    <n v="20"/>
    <x v="1"/>
    <s v=""/>
    <s v=""/>
    <m/>
    <m/>
    <n v="12.75"/>
    <n v="63.75"/>
    <n v="51"/>
  </r>
  <r>
    <x v="9"/>
    <x v="300"/>
    <x v="359"/>
    <n v="1"/>
    <n v="175"/>
    <n v="175"/>
    <n v="140"/>
    <n v="20"/>
    <x v="0"/>
    <n v="106.8625"/>
    <s v="Prijs wijkt af"/>
    <m/>
    <s v="Artikelprijs"/>
    <n v="106.8625"/>
    <n v="106.8625"/>
    <n v="85.49"/>
  </r>
  <r>
    <x v="9"/>
    <x v="148"/>
    <x v="178"/>
    <n v="4"/>
    <n v="48.93"/>
    <n v="195.72"/>
    <n v="146.79"/>
    <n v="25"/>
    <x v="1"/>
    <s v=""/>
    <s v=""/>
    <m/>
    <m/>
    <n v="48.93"/>
    <n v="195.72"/>
    <n v="146.79"/>
  </r>
  <r>
    <x v="9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9"/>
    <x v="199"/>
    <x v="245"/>
    <n v="1"/>
    <n v="12.75"/>
    <n v="12.75"/>
    <n v="10.199999999999999"/>
    <n v="20"/>
    <x v="1"/>
    <s v=""/>
    <s v=""/>
    <m/>
    <m/>
    <n v="12.75"/>
    <n v="12.75"/>
    <n v="10.199999999999999"/>
  </r>
  <r>
    <x v="9"/>
    <x v="200"/>
    <x v="248"/>
    <n v="2"/>
    <n v="185.4"/>
    <n v="370.8"/>
    <n v="296.64"/>
    <n v="20"/>
    <x v="0"/>
    <n v="106.8625"/>
    <s v="Prijs wijkt af"/>
    <m/>
    <s v="Artikelprijs"/>
    <n v="106.8625"/>
    <n v="213.72499999999999"/>
    <n v="170.98"/>
  </r>
  <r>
    <x v="9"/>
    <x v="199"/>
    <x v="245"/>
    <n v="2"/>
    <n v="12.75"/>
    <n v="25.5"/>
    <n v="20.399999999999999"/>
    <n v="20"/>
    <x v="1"/>
    <s v=""/>
    <s v=""/>
    <m/>
    <m/>
    <n v="12.75"/>
    <n v="25.5"/>
    <n v="20.399999999999999"/>
  </r>
  <r>
    <x v="9"/>
    <x v="203"/>
    <x v="251"/>
    <n v="1"/>
    <n v="429.38"/>
    <n v="429.38"/>
    <n v="343.5"/>
    <n v="20"/>
    <x v="0"/>
    <n v="298.7"/>
    <s v="Prijs wijkt af"/>
    <m/>
    <s v="Artikelprijs"/>
    <n v="298.7"/>
    <n v="298.7"/>
    <n v="238.96"/>
  </r>
  <r>
    <x v="9"/>
    <x v="28"/>
    <x v="31"/>
    <n v="8"/>
    <n v="29.35"/>
    <n v="234.8"/>
    <n v="176.1"/>
    <n v="25"/>
    <x v="1"/>
    <s v=""/>
    <s v=""/>
    <m/>
    <m/>
    <n v="29.35"/>
    <n v="234.8"/>
    <n v="176.1"/>
  </r>
  <r>
    <x v="9"/>
    <x v="199"/>
    <x v="245"/>
    <n v="7"/>
    <n v="12.75"/>
    <n v="89.25"/>
    <n v="71.400000000000006"/>
    <n v="20"/>
    <x v="1"/>
    <s v=""/>
    <s v=""/>
    <m/>
    <m/>
    <n v="12.75"/>
    <n v="89.25"/>
    <n v="71.400000000000006"/>
  </r>
  <r>
    <x v="9"/>
    <x v="33"/>
    <x v="36"/>
    <n v="13"/>
    <n v="32.96"/>
    <n v="428.48"/>
    <n v="321.36"/>
    <n v="25"/>
    <x v="1"/>
    <s v=""/>
    <s v=""/>
    <m/>
    <m/>
    <n v="32.96"/>
    <n v="428.48"/>
    <n v="321.36"/>
  </r>
  <r>
    <x v="9"/>
    <x v="301"/>
    <x v="360"/>
    <n v="1"/>
    <n v="394.94"/>
    <n v="394.94"/>
    <n v="315.95"/>
    <n v="20"/>
    <x v="0"/>
    <n v="329.6"/>
    <s v="Prijs wijkt af"/>
    <m/>
    <s v="Artikelprijs"/>
    <n v="329.6"/>
    <n v="329.6"/>
    <n v="263.68"/>
  </r>
  <r>
    <x v="9"/>
    <x v="199"/>
    <x v="245"/>
    <n v="4"/>
    <n v="12.75"/>
    <n v="51"/>
    <n v="40.799999999999997"/>
    <n v="20"/>
    <x v="1"/>
    <s v=""/>
    <s v=""/>
    <m/>
    <m/>
    <n v="12.75"/>
    <n v="51"/>
    <n v="40.799999999999997"/>
  </r>
  <r>
    <x v="9"/>
    <x v="302"/>
    <x v="361"/>
    <n v="4"/>
    <n v="13"/>
    <n v="0"/>
    <n v="0"/>
    <n v="30"/>
    <x v="1"/>
    <s v=""/>
    <s v=""/>
    <m/>
    <m/>
    <n v="13"/>
    <n v="0"/>
    <n v="0"/>
  </r>
  <r>
    <x v="9"/>
    <x v="301"/>
    <x v="360"/>
    <n v="1"/>
    <n v="394.94"/>
    <n v="394.94"/>
    <n v="315.95"/>
    <n v="20"/>
    <x v="0"/>
    <n v="329.6"/>
    <s v="Prijs wijkt af"/>
    <m/>
    <s v="Artikelprijs"/>
    <n v="329.6"/>
    <n v="329.6"/>
    <n v="263.68"/>
  </r>
  <r>
    <x v="9"/>
    <x v="199"/>
    <x v="245"/>
    <n v="4"/>
    <n v="12.75"/>
    <n v="51"/>
    <n v="40.799999999999997"/>
    <n v="20"/>
    <x v="1"/>
    <s v=""/>
    <s v=""/>
    <m/>
    <m/>
    <n v="12.75"/>
    <n v="51"/>
    <n v="40.799999999999997"/>
  </r>
  <r>
    <x v="9"/>
    <x v="302"/>
    <x v="361"/>
    <n v="4"/>
    <n v="13"/>
    <n v="0"/>
    <n v="0"/>
    <n v="30"/>
    <x v="1"/>
    <s v=""/>
    <s v=""/>
    <m/>
    <m/>
    <n v="13"/>
    <n v="0"/>
    <n v="0"/>
  </r>
  <r>
    <x v="9"/>
    <x v="148"/>
    <x v="178"/>
    <n v="6"/>
    <n v="48.93"/>
    <n v="293.58"/>
    <n v="220.18"/>
    <n v="25"/>
    <x v="1"/>
    <s v=""/>
    <s v=""/>
    <m/>
    <m/>
    <n v="48.93"/>
    <n v="293.58"/>
    <n v="220.18"/>
  </r>
  <r>
    <x v="9"/>
    <x v="200"/>
    <x v="248"/>
    <n v="1"/>
    <n v="185.4"/>
    <n v="185.4"/>
    <n v="148.32"/>
    <n v="20"/>
    <x v="0"/>
    <n v="106.8625"/>
    <s v="Prijs wijkt af"/>
    <m/>
    <s v="Artikelprijs"/>
    <n v="106.8625"/>
    <n v="106.8625"/>
    <n v="85.49"/>
  </r>
  <r>
    <x v="9"/>
    <x v="199"/>
    <x v="245"/>
    <n v="2"/>
    <n v="12.75"/>
    <n v="25.5"/>
    <n v="20.399999999999999"/>
    <n v="20"/>
    <x v="1"/>
    <s v=""/>
    <s v=""/>
    <m/>
    <m/>
    <n v="12.75"/>
    <n v="25.5"/>
    <n v="20.399999999999999"/>
  </r>
  <r>
    <x v="9"/>
    <x v="121"/>
    <x v="136"/>
    <n v="2"/>
    <n v="180.25"/>
    <n v="360.5"/>
    <n v="252.35"/>
    <n v="30"/>
    <x v="2"/>
    <n v="175"/>
    <s v="Prijs wijkt af"/>
    <m/>
    <s v="Artikelprijs"/>
    <n v="175"/>
    <n v="350"/>
    <n v="245"/>
  </r>
  <r>
    <x v="9"/>
    <x v="303"/>
    <x v="248"/>
    <n v="4"/>
    <n v="175"/>
    <n v="700"/>
    <n v="560"/>
    <n v="20"/>
    <x v="0"/>
    <n v="106.8625"/>
    <s v="Prijs wijkt af"/>
    <m/>
    <s v="Artikelprijs"/>
    <n v="106.8625"/>
    <n v="427.45"/>
    <n v="341.96"/>
  </r>
  <r>
    <x v="9"/>
    <x v="28"/>
    <x v="31"/>
    <n v="12"/>
    <n v="29.35"/>
    <n v="352.2"/>
    <n v="264.14999999999998"/>
    <n v="25"/>
    <x v="1"/>
    <s v=""/>
    <s v=""/>
    <m/>
    <m/>
    <n v="29.35"/>
    <n v="352.2"/>
    <n v="264.14999999999998"/>
  </r>
  <r>
    <x v="9"/>
    <x v="15"/>
    <x v="362"/>
    <n v="24"/>
    <n v="43.75"/>
    <n v="1050"/>
    <n v="735"/>
    <n v="30"/>
    <x v="1"/>
    <s v=""/>
    <s v=""/>
    <m/>
    <m/>
    <n v="43.75"/>
    <n v="1050"/>
    <n v="735"/>
  </r>
  <r>
    <x v="9"/>
    <x v="195"/>
    <x v="317"/>
    <n v="4"/>
    <n v="62.46"/>
    <n v="0"/>
    <n v="0"/>
    <n v="30"/>
    <x v="1"/>
    <s v=""/>
    <s v=""/>
    <m/>
    <m/>
    <n v="62.46"/>
    <n v="0"/>
    <n v="0"/>
  </r>
  <r>
    <x v="9"/>
    <x v="52"/>
    <x v="55"/>
    <n v="15"/>
    <n v="5"/>
    <n v="0"/>
    <n v="0"/>
    <n v="30"/>
    <x v="1"/>
    <s v=""/>
    <s v=""/>
    <m/>
    <m/>
    <n v="5"/>
    <n v="0"/>
    <n v="0"/>
  </r>
  <r>
    <x v="9"/>
    <x v="42"/>
    <x v="45"/>
    <n v="35"/>
    <n v="3.5"/>
    <n v="0"/>
    <n v="0"/>
    <n v="30"/>
    <x v="1"/>
    <s v=""/>
    <s v=""/>
    <m/>
    <m/>
    <n v="3.5"/>
    <n v="0"/>
    <n v="0"/>
  </r>
  <r>
    <x v="9"/>
    <x v="43"/>
    <x v="46"/>
    <n v="15"/>
    <n v="2"/>
    <n v="0"/>
    <n v="0"/>
    <n v="30"/>
    <x v="1"/>
    <s v=""/>
    <s v=""/>
    <m/>
    <m/>
    <n v="2"/>
    <n v="0"/>
    <n v="0"/>
  </r>
  <r>
    <x v="9"/>
    <x v="44"/>
    <x v="47"/>
    <n v="25"/>
    <n v="3"/>
    <n v="0"/>
    <n v="0"/>
    <n v="30"/>
    <x v="1"/>
    <s v=""/>
    <s v=""/>
    <m/>
    <m/>
    <n v="3"/>
    <n v="0"/>
    <n v="0"/>
  </r>
  <r>
    <x v="9"/>
    <x v="45"/>
    <x v="48"/>
    <n v="25"/>
    <n v="4"/>
    <n v="0"/>
    <n v="0"/>
    <n v="30"/>
    <x v="1"/>
    <s v=""/>
    <s v=""/>
    <m/>
    <m/>
    <n v="4"/>
    <n v="0"/>
    <n v="0"/>
  </r>
  <r>
    <x v="9"/>
    <x v="46"/>
    <x v="49"/>
    <n v="15"/>
    <n v="6"/>
    <n v="0"/>
    <n v="0"/>
    <n v="30"/>
    <x v="1"/>
    <s v=""/>
    <s v=""/>
    <m/>
    <m/>
    <n v="6"/>
    <n v="0"/>
    <n v="0"/>
  </r>
  <r>
    <x v="9"/>
    <x v="48"/>
    <x v="51"/>
    <n v="15"/>
    <n v="8"/>
    <n v="0"/>
    <n v="0"/>
    <n v="30"/>
    <x v="1"/>
    <s v=""/>
    <s v=""/>
    <m/>
    <m/>
    <n v="8"/>
    <n v="0"/>
    <n v="0"/>
  </r>
  <r>
    <x v="9"/>
    <x v="124"/>
    <x v="138"/>
    <n v="6"/>
    <n v="52.88"/>
    <n v="317.27999999999997"/>
    <n v="317.27999999999997"/>
    <n v="0"/>
    <x v="1"/>
    <s v=""/>
    <s v=""/>
    <m/>
    <m/>
    <n v="52.88"/>
    <n v="317.27999999999997"/>
    <n v="317.27999999999997"/>
  </r>
  <r>
    <x v="9"/>
    <x v="121"/>
    <x v="136"/>
    <n v="2"/>
    <n v="180.25"/>
    <n v="360.5"/>
    <n v="252.35"/>
    <n v="30"/>
    <x v="2"/>
    <n v="175"/>
    <s v="Prijs wijkt af"/>
    <m/>
    <s v="Artikelprijs"/>
    <n v="175"/>
    <n v="350"/>
    <n v="245"/>
  </r>
  <r>
    <x v="9"/>
    <x v="304"/>
    <x v="363"/>
    <n v="1"/>
    <n v="125.65"/>
    <n v="125.65"/>
    <n v="100.52"/>
    <n v="20"/>
    <x v="0"/>
    <n v="106.8625"/>
    <s v="Prijs wijkt af"/>
    <m/>
    <s v="Artikelprijs"/>
    <n v="106.8625"/>
    <n v="106.8625"/>
    <n v="85.49"/>
  </r>
  <r>
    <x v="9"/>
    <x v="304"/>
    <x v="363"/>
    <n v="2"/>
    <n v="125.65"/>
    <n v="251.3"/>
    <n v="201.04"/>
    <n v="20"/>
    <x v="0"/>
    <n v="106.8625"/>
    <s v="Prijs wijkt af"/>
    <m/>
    <s v="Artikelprijs"/>
    <n v="106.8625"/>
    <n v="213.72499999999999"/>
    <n v="170.98"/>
  </r>
  <r>
    <x v="9"/>
    <x v="81"/>
    <x v="95"/>
    <n v="4"/>
    <n v="236.9"/>
    <n v="947.6"/>
    <n v="947.6"/>
    <n v="0"/>
    <x v="2"/>
    <n v="230"/>
    <s v="Prijs wijkt af"/>
    <m/>
    <s v="Artikelprijs"/>
    <n v="230"/>
    <n v="920"/>
    <n v="920"/>
  </r>
  <r>
    <x v="9"/>
    <x v="93"/>
    <x v="306"/>
    <n v="26"/>
    <n v="28.84"/>
    <n v="749.84"/>
    <n v="749.84"/>
    <n v="0"/>
    <x v="2"/>
    <n v="28"/>
    <s v="Prijs wijkt af"/>
    <m/>
    <s v="Artikelprijs"/>
    <n v="28"/>
    <n v="728"/>
    <n v="728"/>
  </r>
  <r>
    <x v="9"/>
    <x v="2"/>
    <x v="2"/>
    <n v="8"/>
    <n v="88.07"/>
    <n v="704.56"/>
    <n v="634.1"/>
    <n v="10"/>
    <x v="1"/>
    <s v=""/>
    <s v=""/>
    <m/>
    <m/>
    <n v="88.07"/>
    <n v="704.56"/>
    <n v="634.1"/>
  </r>
  <r>
    <x v="9"/>
    <x v="4"/>
    <x v="4"/>
    <n v="4"/>
    <n v="69.78"/>
    <n v="279.12"/>
    <n v="251.21"/>
    <n v="10"/>
    <x v="1"/>
    <s v=""/>
    <s v=""/>
    <m/>
    <m/>
    <n v="69.78"/>
    <n v="279.12"/>
    <n v="251.21"/>
  </r>
  <r>
    <x v="9"/>
    <x v="253"/>
    <x v="304"/>
    <n v="4"/>
    <n v="16.54"/>
    <n v="66.16"/>
    <n v="59.54"/>
    <n v="10"/>
    <x v="1"/>
    <s v=""/>
    <s v=""/>
    <m/>
    <m/>
    <n v="16.54"/>
    <n v="66.16"/>
    <n v="59.54"/>
  </r>
  <r>
    <x v="9"/>
    <x v="245"/>
    <x v="282"/>
    <n v="1"/>
    <n v="87.55"/>
    <n v="87.55"/>
    <n v="87.55"/>
    <n v="0"/>
    <x v="1"/>
    <s v=""/>
    <s v=""/>
    <m/>
    <m/>
    <n v="87.55"/>
    <n v="87.55"/>
    <n v="87.55"/>
  </r>
  <r>
    <x v="9"/>
    <x v="6"/>
    <x v="6"/>
    <n v="8"/>
    <n v="303.85000000000002"/>
    <n v="2430.8000000000002"/>
    <n v="2430.8000000000002"/>
    <n v="0"/>
    <x v="2"/>
    <n v="295"/>
    <s v="Prijs wijkt af"/>
    <m/>
    <s v="Artikelprijs"/>
    <n v="295"/>
    <n v="2360"/>
    <n v="2360"/>
  </r>
  <r>
    <x v="9"/>
    <x v="21"/>
    <x v="24"/>
    <n v="9"/>
    <n v="147.81"/>
    <n v="1330.29"/>
    <n v="1130.75"/>
    <n v="15"/>
    <x v="1"/>
    <s v=""/>
    <s v=""/>
    <m/>
    <m/>
    <n v="147.81"/>
    <n v="1330.29"/>
    <n v="1130.75"/>
  </r>
  <r>
    <x v="9"/>
    <x v="76"/>
    <x v="87"/>
    <n v="14"/>
    <n v="114.58"/>
    <n v="1604.12"/>
    <n v="1363.5"/>
    <n v="15"/>
    <x v="1"/>
    <s v=""/>
    <s v=""/>
    <m/>
    <m/>
    <n v="114.58"/>
    <n v="1604.12"/>
    <n v="1363.5"/>
  </r>
  <r>
    <x v="9"/>
    <x v="77"/>
    <x v="88"/>
    <n v="4"/>
    <n v="90.64"/>
    <n v="362.56"/>
    <n v="308.18"/>
    <n v="15"/>
    <x v="1"/>
    <s v=""/>
    <s v=""/>
    <m/>
    <m/>
    <n v="90.64"/>
    <n v="362.56"/>
    <n v="308.18"/>
  </r>
  <r>
    <x v="9"/>
    <x v="176"/>
    <x v="216"/>
    <n v="6"/>
    <n v="90.64"/>
    <n v="543.84"/>
    <n v="462.26"/>
    <n v="15"/>
    <x v="1"/>
    <s v=""/>
    <s v=""/>
    <m/>
    <m/>
    <n v="90.64"/>
    <n v="543.84"/>
    <n v="462.26"/>
  </r>
  <r>
    <x v="9"/>
    <x v="41"/>
    <x v="44"/>
    <n v="37"/>
    <n v="26.83"/>
    <n v="992.71"/>
    <n v="794.17"/>
    <n v="20"/>
    <x v="1"/>
    <s v=""/>
    <s v=""/>
    <m/>
    <m/>
    <n v="26.83"/>
    <n v="992.71"/>
    <n v="794.17"/>
  </r>
  <r>
    <x v="9"/>
    <x v="238"/>
    <x v="290"/>
    <n v="22"/>
    <n v="17.89"/>
    <n v="393.58"/>
    <n v="314.86"/>
    <n v="20"/>
    <x v="1"/>
    <s v=""/>
    <s v=""/>
    <m/>
    <m/>
    <n v="17.89"/>
    <n v="393.58"/>
    <n v="314.86"/>
  </r>
  <r>
    <x v="9"/>
    <x v="186"/>
    <x v="177"/>
    <n v="58"/>
    <n v="38.99"/>
    <n v="2261.42"/>
    <n v="1809.14"/>
    <n v="20"/>
    <x v="1"/>
    <s v=""/>
    <s v=""/>
    <m/>
    <m/>
    <n v="38.99"/>
    <n v="2261.42"/>
    <n v="1809.14"/>
  </r>
  <r>
    <x v="9"/>
    <x v="42"/>
    <x v="45"/>
    <n v="120"/>
    <n v="3.5"/>
    <n v="0"/>
    <n v="0"/>
    <n v="0"/>
    <x v="1"/>
    <s v=""/>
    <s v=""/>
    <m/>
    <m/>
    <n v="3.5"/>
    <n v="0"/>
    <n v="0"/>
  </r>
  <r>
    <x v="9"/>
    <x v="43"/>
    <x v="46"/>
    <n v="40"/>
    <n v="2"/>
    <n v="0"/>
    <n v="0"/>
    <n v="0"/>
    <x v="1"/>
    <s v=""/>
    <s v=""/>
    <m/>
    <m/>
    <n v="2"/>
    <n v="0"/>
    <n v="0"/>
  </r>
  <r>
    <x v="9"/>
    <x v="44"/>
    <x v="47"/>
    <n v="50"/>
    <n v="3"/>
    <n v="0"/>
    <n v="0"/>
    <n v="0"/>
    <x v="1"/>
    <s v=""/>
    <s v=""/>
    <m/>
    <m/>
    <n v="3"/>
    <n v="0"/>
    <n v="0"/>
  </r>
  <r>
    <x v="9"/>
    <x v="45"/>
    <x v="48"/>
    <n v="30"/>
    <n v="4"/>
    <n v="0"/>
    <n v="0"/>
    <n v="0"/>
    <x v="1"/>
    <s v=""/>
    <s v=""/>
    <m/>
    <m/>
    <n v="4"/>
    <n v="0"/>
    <n v="0"/>
  </r>
  <r>
    <x v="9"/>
    <x v="46"/>
    <x v="49"/>
    <n v="10"/>
    <n v="6"/>
    <n v="0"/>
    <n v="0"/>
    <n v="0"/>
    <x v="1"/>
    <s v=""/>
    <s v=""/>
    <m/>
    <m/>
    <n v="6"/>
    <n v="0"/>
    <n v="0"/>
  </r>
  <r>
    <x v="9"/>
    <x v="47"/>
    <x v="50"/>
    <n v="10"/>
    <n v="7"/>
    <n v="0"/>
    <n v="0"/>
    <n v="0"/>
    <x v="1"/>
    <s v=""/>
    <s v=""/>
    <m/>
    <m/>
    <n v="7"/>
    <n v="0"/>
    <n v="0"/>
  </r>
  <r>
    <x v="9"/>
    <x v="48"/>
    <x v="51"/>
    <n v="10"/>
    <n v="8"/>
    <n v="0"/>
    <n v="0"/>
    <n v="0"/>
    <x v="1"/>
    <s v=""/>
    <s v=""/>
    <m/>
    <m/>
    <n v="8"/>
    <n v="0"/>
    <n v="0"/>
  </r>
  <r>
    <x v="9"/>
    <x v="52"/>
    <x v="55"/>
    <n v="5"/>
    <n v="5"/>
    <n v="0"/>
    <n v="0"/>
    <n v="0"/>
    <x v="1"/>
    <s v=""/>
    <s v=""/>
    <m/>
    <m/>
    <n v="5"/>
    <n v="0"/>
    <n v="0"/>
  </r>
  <r>
    <x v="9"/>
    <x v="21"/>
    <x v="24"/>
    <n v="20"/>
    <n v="89.61"/>
    <n v="1792.2"/>
    <n v="1433.76"/>
    <n v="20"/>
    <x v="1"/>
    <s v=""/>
    <s v=""/>
    <m/>
    <m/>
    <n v="89.61"/>
    <n v="1792.2"/>
    <n v="1433.76"/>
  </r>
  <r>
    <x v="9"/>
    <x v="76"/>
    <x v="87"/>
    <n v="4"/>
    <n v="59.74"/>
    <n v="238.96"/>
    <n v="191.17"/>
    <n v="20"/>
    <x v="1"/>
    <s v=""/>
    <s v=""/>
    <m/>
    <m/>
    <n v="59.74"/>
    <n v="238.96"/>
    <n v="191.17"/>
  </r>
  <r>
    <x v="9"/>
    <x v="77"/>
    <x v="88"/>
    <n v="12"/>
    <n v="90.64"/>
    <n v="1087.68"/>
    <n v="870.14"/>
    <n v="20"/>
    <x v="1"/>
    <s v=""/>
    <s v=""/>
    <m/>
    <m/>
    <n v="90.64"/>
    <n v="1087.68"/>
    <n v="870.14"/>
  </r>
  <r>
    <x v="9"/>
    <x v="253"/>
    <x v="304"/>
    <n v="12"/>
    <n v="16.54"/>
    <n v="198.48"/>
    <n v="158.78"/>
    <n v="20"/>
    <x v="1"/>
    <s v=""/>
    <s v=""/>
    <m/>
    <m/>
    <n v="16.54"/>
    <n v="198.48"/>
    <n v="158.78"/>
  </r>
  <r>
    <x v="9"/>
    <x v="255"/>
    <x v="302"/>
    <n v="46"/>
    <n v="48.93"/>
    <n v="2250.7800000000002"/>
    <n v="1800.62"/>
    <n v="20"/>
    <x v="1"/>
    <s v=""/>
    <s v=""/>
    <m/>
    <m/>
    <n v="48.93"/>
    <n v="2250.7800000000002"/>
    <n v="1800.62"/>
  </r>
  <r>
    <x v="9"/>
    <x v="34"/>
    <x v="37"/>
    <n v="26"/>
    <n v="88.57"/>
    <n v="2302.8200000000002"/>
    <n v="1842.26"/>
    <n v="20"/>
    <x v="1"/>
    <s v=""/>
    <s v=""/>
    <m/>
    <m/>
    <n v="88.57"/>
    <n v="2302.8200000000002"/>
    <n v="1842.26"/>
  </r>
  <r>
    <x v="9"/>
    <x v="256"/>
    <x v="122"/>
    <n v="4"/>
    <n v="48.68"/>
    <n v="194.72"/>
    <n v="136.30000000000001"/>
    <n v="30"/>
    <x v="1"/>
    <s v=""/>
    <s v=""/>
    <m/>
    <m/>
    <n v="48.68"/>
    <n v="194.72"/>
    <n v="136.30000000000001"/>
  </r>
  <r>
    <x v="9"/>
    <x v="185"/>
    <x v="228"/>
    <n v="10"/>
    <n v="38.99"/>
    <n v="389.9"/>
    <n v="272.93"/>
    <n v="30"/>
    <x v="1"/>
    <s v=""/>
    <s v=""/>
    <m/>
    <m/>
    <n v="38.99"/>
    <n v="389.9"/>
    <n v="272.93"/>
  </r>
  <r>
    <x v="9"/>
    <x v="184"/>
    <x v="227"/>
    <n v="2"/>
    <n v="16.54"/>
    <n v="33.08"/>
    <n v="23.16"/>
    <n v="30"/>
    <x v="1"/>
    <s v=""/>
    <s v=""/>
    <m/>
    <m/>
    <n v="16.54"/>
    <n v="33.08"/>
    <n v="23.16"/>
  </r>
  <r>
    <x v="9"/>
    <x v="97"/>
    <x v="115"/>
    <n v="2"/>
    <n v="5.25"/>
    <n v="0"/>
    <n v="0"/>
    <n v="30"/>
    <x v="1"/>
    <s v=""/>
    <s v=""/>
    <m/>
    <m/>
    <n v="5.25"/>
    <n v="0"/>
    <n v="0"/>
  </r>
  <r>
    <x v="9"/>
    <x v="42"/>
    <x v="45"/>
    <n v="5"/>
    <n v="3.5"/>
    <n v="0"/>
    <n v="0"/>
    <n v="30"/>
    <x v="1"/>
    <s v=""/>
    <s v=""/>
    <m/>
    <m/>
    <n v="3.5"/>
    <n v="0"/>
    <n v="0"/>
  </r>
  <r>
    <x v="9"/>
    <x v="44"/>
    <x v="47"/>
    <n v="6"/>
    <n v="3"/>
    <n v="0"/>
    <n v="0"/>
    <n v="30"/>
    <x v="1"/>
    <s v=""/>
    <s v=""/>
    <m/>
    <m/>
    <n v="3"/>
    <n v="0"/>
    <n v="0"/>
  </r>
  <r>
    <x v="9"/>
    <x v="48"/>
    <x v="51"/>
    <n v="1"/>
    <n v="8"/>
    <n v="0"/>
    <n v="0"/>
    <n v="30"/>
    <x v="1"/>
    <s v=""/>
    <s v=""/>
    <m/>
    <m/>
    <n v="8"/>
    <n v="0"/>
    <n v="0"/>
  </r>
  <r>
    <x v="9"/>
    <x v="52"/>
    <x v="55"/>
    <n v="1"/>
    <n v="5"/>
    <n v="0"/>
    <n v="0"/>
    <n v="30"/>
    <x v="1"/>
    <s v=""/>
    <s v=""/>
    <m/>
    <m/>
    <n v="5"/>
    <n v="0"/>
    <n v="0"/>
  </r>
  <r>
    <x v="9"/>
    <x v="144"/>
    <x v="173"/>
    <n v="1"/>
    <n v="76.02"/>
    <n v="76.02"/>
    <n v="53.21"/>
    <n v="30"/>
    <x v="1"/>
    <s v=""/>
    <s v=""/>
    <m/>
    <m/>
    <n v="76.02"/>
    <n v="76.02"/>
    <n v="53.21"/>
  </r>
  <r>
    <x v="9"/>
    <x v="238"/>
    <x v="290"/>
    <n v="4"/>
    <n v="17.89"/>
    <n v="71.56"/>
    <n v="50.09"/>
    <n v="30"/>
    <x v="1"/>
    <s v=""/>
    <s v=""/>
    <m/>
    <m/>
    <n v="17.89"/>
    <n v="71.56"/>
    <n v="50.09"/>
  </r>
  <r>
    <x v="9"/>
    <x v="305"/>
    <x v="364"/>
    <n v="1"/>
    <n v="16"/>
    <n v="16"/>
    <n v="14.4"/>
    <n v="10"/>
    <x v="1"/>
    <s v=""/>
    <s v=""/>
    <m/>
    <m/>
    <n v="16"/>
    <n v="16"/>
    <n v="14.4"/>
  </r>
  <r>
    <x v="9"/>
    <x v="306"/>
    <x v="365"/>
    <n v="1"/>
    <n v="35"/>
    <n v="35"/>
    <n v="31.5"/>
    <n v="10"/>
    <x v="1"/>
    <s v=""/>
    <s v=""/>
    <m/>
    <m/>
    <n v="35"/>
    <n v="35"/>
    <n v="31.5"/>
  </r>
  <r>
    <x v="9"/>
    <x v="239"/>
    <x v="291"/>
    <n v="1"/>
    <n v="16.48"/>
    <n v="16.48"/>
    <n v="14.83"/>
    <n v="10"/>
    <x v="1"/>
    <s v=""/>
    <s v=""/>
    <m/>
    <m/>
    <n v="16.48"/>
    <n v="16.48"/>
    <n v="14.83"/>
  </r>
  <r>
    <x v="9"/>
    <x v="41"/>
    <x v="44"/>
    <n v="6"/>
    <n v="26.83"/>
    <n v="160.97999999999999"/>
    <n v="112.69"/>
    <n v="30"/>
    <x v="1"/>
    <s v=""/>
    <s v=""/>
    <m/>
    <m/>
    <n v="26.83"/>
    <n v="160.97999999999999"/>
    <n v="112.69"/>
  </r>
  <r>
    <x v="9"/>
    <x v="41"/>
    <x v="44"/>
    <n v="1"/>
    <n v="26.83"/>
    <n v="0"/>
    <n v="0"/>
    <n v="30"/>
    <x v="1"/>
    <s v=""/>
    <s v=""/>
    <m/>
    <m/>
    <n v="26.83"/>
    <n v="0"/>
    <n v="0"/>
  </r>
  <r>
    <x v="9"/>
    <x v="180"/>
    <x v="222"/>
    <n v="1"/>
    <n v="24.73"/>
    <n v="24.73"/>
    <n v="17.309999999999999"/>
    <n v="30"/>
    <x v="1"/>
    <s v=""/>
    <s v=""/>
    <m/>
    <m/>
    <n v="24.73"/>
    <n v="24.73"/>
    <n v="17.309999999999999"/>
  </r>
  <r>
    <x v="9"/>
    <x v="118"/>
    <x v="121"/>
    <n v="1"/>
    <n v="73.02"/>
    <n v="73.02"/>
    <n v="51.11"/>
    <n v="30"/>
    <x v="1"/>
    <s v=""/>
    <s v=""/>
    <m/>
    <m/>
    <n v="73.02"/>
    <n v="73.02"/>
    <n v="51.11"/>
  </r>
  <r>
    <x v="9"/>
    <x v="256"/>
    <x v="122"/>
    <n v="4"/>
    <n v="48.68"/>
    <n v="194.72"/>
    <n v="136.30000000000001"/>
    <n v="30"/>
    <x v="1"/>
    <s v=""/>
    <s v=""/>
    <m/>
    <m/>
    <n v="48.68"/>
    <n v="194.72"/>
    <n v="136.30000000000001"/>
  </r>
  <r>
    <x v="9"/>
    <x v="112"/>
    <x v="126"/>
    <n v="1"/>
    <n v="42.18"/>
    <n v="42.18"/>
    <n v="29.53"/>
    <n v="30"/>
    <x v="1"/>
    <s v=""/>
    <s v=""/>
    <m/>
    <m/>
    <n v="42.18"/>
    <n v="42.18"/>
    <n v="29.53"/>
  </r>
  <r>
    <x v="9"/>
    <x v="184"/>
    <x v="227"/>
    <n v="3"/>
    <n v="16.54"/>
    <n v="49.62"/>
    <n v="34.729999999999997"/>
    <n v="30"/>
    <x v="1"/>
    <s v=""/>
    <s v=""/>
    <m/>
    <m/>
    <n v="16.54"/>
    <n v="49.62"/>
    <n v="34.729999999999997"/>
  </r>
  <r>
    <x v="9"/>
    <x v="185"/>
    <x v="228"/>
    <n v="6"/>
    <n v="38.99"/>
    <n v="233.94"/>
    <n v="163.76"/>
    <n v="30"/>
    <x v="1"/>
    <s v=""/>
    <s v=""/>
    <m/>
    <m/>
    <n v="38.99"/>
    <n v="233.94"/>
    <n v="163.76"/>
  </r>
  <r>
    <x v="9"/>
    <x v="185"/>
    <x v="228"/>
    <n v="1"/>
    <n v="38.99"/>
    <n v="0"/>
    <n v="0"/>
    <n v="30"/>
    <x v="1"/>
    <s v=""/>
    <s v=""/>
    <m/>
    <m/>
    <n v="38.99"/>
    <n v="0"/>
    <n v="0"/>
  </r>
  <r>
    <x v="9"/>
    <x v="307"/>
    <x v="366"/>
    <n v="4"/>
    <n v="73.5"/>
    <n v="294"/>
    <n v="205.8"/>
    <n v="30"/>
    <x v="1"/>
    <s v=""/>
    <s v=""/>
    <m/>
    <m/>
    <n v="73.5"/>
    <n v="294"/>
    <n v="205.8"/>
  </r>
  <r>
    <x v="9"/>
    <x v="307"/>
    <x v="366"/>
    <n v="1"/>
    <n v="73.5"/>
    <n v="0"/>
    <n v="0"/>
    <n v="30"/>
    <x v="1"/>
    <s v=""/>
    <s v=""/>
    <m/>
    <m/>
    <n v="73.5"/>
    <n v="0"/>
    <n v="0"/>
  </r>
  <r>
    <x v="9"/>
    <x v="42"/>
    <x v="45"/>
    <n v="10"/>
    <n v="3.5"/>
    <n v="0"/>
    <n v="0"/>
    <n v="30"/>
    <x v="1"/>
    <s v=""/>
    <s v=""/>
    <m/>
    <m/>
    <n v="3.5"/>
    <n v="0"/>
    <n v="0"/>
  </r>
  <r>
    <x v="9"/>
    <x v="43"/>
    <x v="46"/>
    <n v="4"/>
    <n v="2"/>
    <n v="0"/>
    <n v="0"/>
    <n v="30"/>
    <x v="1"/>
    <s v=""/>
    <s v=""/>
    <m/>
    <m/>
    <n v="2"/>
    <n v="0"/>
    <n v="0"/>
  </r>
  <r>
    <x v="9"/>
    <x v="44"/>
    <x v="47"/>
    <n v="6"/>
    <n v="3"/>
    <n v="0"/>
    <n v="0"/>
    <n v="30"/>
    <x v="1"/>
    <s v=""/>
    <s v=""/>
    <m/>
    <m/>
    <n v="3"/>
    <n v="0"/>
    <n v="0"/>
  </r>
  <r>
    <x v="9"/>
    <x v="45"/>
    <x v="48"/>
    <n v="4"/>
    <n v="4"/>
    <n v="0"/>
    <n v="0"/>
    <n v="30"/>
    <x v="1"/>
    <s v=""/>
    <s v=""/>
    <m/>
    <m/>
    <n v="4"/>
    <n v="0"/>
    <n v="0"/>
  </r>
  <r>
    <x v="9"/>
    <x v="46"/>
    <x v="49"/>
    <n v="3"/>
    <n v="6"/>
    <n v="0"/>
    <n v="0"/>
    <n v="30"/>
    <x v="1"/>
    <s v=""/>
    <s v=""/>
    <m/>
    <m/>
    <n v="6"/>
    <n v="0"/>
    <n v="0"/>
  </r>
  <r>
    <x v="9"/>
    <x v="48"/>
    <x v="51"/>
    <n v="1"/>
    <n v="8"/>
    <n v="0"/>
    <n v="0"/>
    <n v="30"/>
    <x v="1"/>
    <s v=""/>
    <s v=""/>
    <m/>
    <m/>
    <n v="8"/>
    <n v="0"/>
    <n v="0"/>
  </r>
  <r>
    <x v="9"/>
    <x v="266"/>
    <x v="319"/>
    <n v="2"/>
    <n v="535"/>
    <n v="1070"/>
    <n v="963"/>
    <n v="10"/>
    <x v="1"/>
    <s v=""/>
    <s v=""/>
    <m/>
    <m/>
    <n v="535"/>
    <n v="1070"/>
    <n v="963"/>
  </r>
  <r>
    <x v="9"/>
    <x v="6"/>
    <x v="367"/>
    <n v="4"/>
    <n v="303.85000000000002"/>
    <n v="1215.4000000000001"/>
    <n v="1215.4000000000001"/>
    <n v="0"/>
    <x v="2"/>
    <n v="295"/>
    <s v="Prijs wijkt af"/>
    <m/>
    <s v="Artikelprijs"/>
    <n v="295"/>
    <n v="1180"/>
    <n v="1180"/>
  </r>
  <r>
    <x v="9"/>
    <x v="93"/>
    <x v="368"/>
    <n v="26"/>
    <n v="28.84"/>
    <n v="749.84"/>
    <n v="749.84"/>
    <n v="0"/>
    <x v="2"/>
    <n v="28"/>
    <s v="Prijs wijkt af"/>
    <m/>
    <s v="Artikelprijs"/>
    <n v="28"/>
    <n v="728"/>
    <n v="728"/>
  </r>
  <r>
    <x v="9"/>
    <x v="83"/>
    <x v="369"/>
    <n v="1"/>
    <n v="144.19999999999999"/>
    <n v="144.19999999999999"/>
    <n v="144.19999999999999"/>
    <n v="0"/>
    <x v="2"/>
    <n v="140"/>
    <s v="Prijs wijkt af"/>
    <m/>
    <s v="Artikelprijs"/>
    <n v="140"/>
    <n v="140"/>
    <n v="140"/>
  </r>
  <r>
    <x v="9"/>
    <x v="105"/>
    <x v="370"/>
    <n v="9"/>
    <n v="59.74"/>
    <n v="537.66"/>
    <n v="537.66"/>
    <n v="0"/>
    <x v="1"/>
    <s v=""/>
    <s v=""/>
    <m/>
    <m/>
    <n v="59.74"/>
    <n v="537.66"/>
    <n v="537.66"/>
  </r>
  <r>
    <x v="9"/>
    <x v="256"/>
    <x v="122"/>
    <n v="3"/>
    <n v="48.68"/>
    <n v="0"/>
    <n v="0"/>
    <n v="0"/>
    <x v="1"/>
    <s v=""/>
    <s v=""/>
    <m/>
    <m/>
    <n v="48.68"/>
    <n v="0"/>
    <n v="0"/>
  </r>
  <r>
    <x v="9"/>
    <x v="115"/>
    <x v="371"/>
    <n v="3"/>
    <n v="29.87"/>
    <n v="89.61"/>
    <n v="89.61"/>
    <n v="0"/>
    <x v="1"/>
    <s v=""/>
    <s v=""/>
    <m/>
    <m/>
    <n v="29.87"/>
    <n v="89.61"/>
    <n v="89.61"/>
  </r>
  <r>
    <x v="9"/>
    <x v="108"/>
    <x v="372"/>
    <n v="12"/>
    <n v="29.87"/>
    <n v="358.44"/>
    <n v="358.44"/>
    <n v="0"/>
    <x v="1"/>
    <s v=""/>
    <s v=""/>
    <m/>
    <m/>
    <n v="29.87"/>
    <n v="358.44"/>
    <n v="358.44"/>
  </r>
  <r>
    <x v="9"/>
    <x v="111"/>
    <x v="373"/>
    <n v="5"/>
    <n v="44.29"/>
    <n v="221.45"/>
    <n v="221.45"/>
    <n v="0"/>
    <x v="1"/>
    <s v=""/>
    <s v=""/>
    <m/>
    <m/>
    <n v="44.29"/>
    <n v="221.45"/>
    <n v="221.45"/>
  </r>
  <r>
    <x v="9"/>
    <x v="308"/>
    <x v="374"/>
    <n v="4"/>
    <n v="45.42"/>
    <n v="181.68"/>
    <n v="181.68"/>
    <n v="0"/>
    <x v="1"/>
    <s v=""/>
    <s v=""/>
    <m/>
    <m/>
    <n v="45.42"/>
    <n v="181.68"/>
    <n v="181.68"/>
  </r>
  <r>
    <x v="9"/>
    <x v="309"/>
    <x v="375"/>
    <n v="1"/>
    <n v="47.69"/>
    <n v="47.69"/>
    <n v="47.69"/>
    <n v="0"/>
    <x v="1"/>
    <s v=""/>
    <s v=""/>
    <m/>
    <m/>
    <n v="47.69"/>
    <n v="47.69"/>
    <n v="47.69"/>
  </r>
  <r>
    <x v="9"/>
    <x v="62"/>
    <x v="74"/>
    <n v="4"/>
    <n v="33.42"/>
    <n v="133.68"/>
    <n v="133.68"/>
    <n v="0"/>
    <x v="1"/>
    <s v=""/>
    <s v=""/>
    <m/>
    <m/>
    <n v="33.42"/>
    <n v="133.68"/>
    <n v="133.68"/>
  </r>
  <r>
    <x v="9"/>
    <x v="34"/>
    <x v="37"/>
    <n v="16"/>
    <n v="88.57"/>
    <n v="1417.12"/>
    <n v="1417.12"/>
    <n v="0"/>
    <x v="1"/>
    <s v=""/>
    <s v=""/>
    <m/>
    <m/>
    <n v="88.57"/>
    <n v="1417.12"/>
    <n v="1417.12"/>
  </r>
  <r>
    <x v="9"/>
    <x v="139"/>
    <x v="376"/>
    <n v="1"/>
    <n v="25.52"/>
    <n v="25.52"/>
    <n v="25.52"/>
    <n v="0"/>
    <x v="1"/>
    <s v=""/>
    <s v=""/>
    <m/>
    <m/>
    <n v="25.52"/>
    <n v="25.52"/>
    <n v="25.52"/>
  </r>
  <r>
    <x v="9"/>
    <x v="42"/>
    <x v="45"/>
    <n v="16"/>
    <n v="3.5"/>
    <n v="0"/>
    <n v="0"/>
    <n v="20"/>
    <x v="1"/>
    <s v=""/>
    <s v=""/>
    <m/>
    <m/>
    <n v="3.5"/>
    <n v="0"/>
    <n v="0"/>
  </r>
  <r>
    <x v="9"/>
    <x v="44"/>
    <x v="47"/>
    <n v="16"/>
    <n v="3"/>
    <n v="0"/>
    <n v="0"/>
    <n v="20"/>
    <x v="1"/>
    <s v=""/>
    <s v=""/>
    <m/>
    <m/>
    <n v="3"/>
    <n v="0"/>
    <n v="0"/>
  </r>
  <r>
    <x v="9"/>
    <x v="45"/>
    <x v="48"/>
    <n v="4"/>
    <n v="4"/>
    <n v="0"/>
    <n v="0"/>
    <n v="20"/>
    <x v="1"/>
    <s v=""/>
    <s v=""/>
    <m/>
    <m/>
    <n v="4"/>
    <n v="0"/>
    <n v="0"/>
  </r>
  <r>
    <x v="9"/>
    <x v="52"/>
    <x v="55"/>
    <n v="1"/>
    <n v="5"/>
    <n v="0"/>
    <n v="0"/>
    <n v="20"/>
    <x v="1"/>
    <s v=""/>
    <s v=""/>
    <m/>
    <m/>
    <n v="5"/>
    <n v="0"/>
    <n v="0"/>
  </r>
  <r>
    <x v="9"/>
    <x v="41"/>
    <x v="44"/>
    <n v="1"/>
    <n v="26.83"/>
    <n v="0"/>
    <n v="0"/>
    <n v="20"/>
    <x v="1"/>
    <s v=""/>
    <s v=""/>
    <m/>
    <m/>
    <n v="26.83"/>
    <n v="0"/>
    <n v="0"/>
  </r>
  <r>
    <x v="9"/>
    <x v="1"/>
    <x v="1"/>
    <n v="1"/>
    <n v="113.3"/>
    <n v="113.3"/>
    <n v="113.3"/>
    <n v="0"/>
    <x v="1"/>
    <s v=""/>
    <s v=""/>
    <m/>
    <m/>
    <n v="113.3"/>
    <n v="113.3"/>
    <n v="113.3"/>
  </r>
  <r>
    <x v="9"/>
    <x v="2"/>
    <x v="2"/>
    <n v="1"/>
    <n v="88.07"/>
    <n v="88.07"/>
    <n v="88.07"/>
    <n v="0"/>
    <x v="1"/>
    <s v=""/>
    <s v=""/>
    <m/>
    <m/>
    <n v="88.07"/>
    <n v="88.07"/>
    <n v="88.07"/>
  </r>
  <r>
    <x v="9"/>
    <x v="34"/>
    <x v="37"/>
    <n v="3"/>
    <n v="88.57"/>
    <n v="265.70999999999998"/>
    <n v="265.70999999999998"/>
    <n v="0"/>
    <x v="1"/>
    <s v=""/>
    <s v=""/>
    <m/>
    <m/>
    <n v="88.57"/>
    <n v="265.70999999999998"/>
    <n v="265.70999999999998"/>
  </r>
  <r>
    <x v="9"/>
    <x v="44"/>
    <x v="47"/>
    <n v="3"/>
    <n v="3"/>
    <n v="0"/>
    <n v="0"/>
    <n v="0"/>
    <x v="1"/>
    <s v=""/>
    <s v=""/>
    <m/>
    <m/>
    <n v="3"/>
    <n v="0"/>
    <n v="0"/>
  </r>
  <r>
    <x v="9"/>
    <x v="45"/>
    <x v="48"/>
    <n v="1"/>
    <n v="4"/>
    <n v="0"/>
    <n v="0"/>
    <n v="0"/>
    <x v="1"/>
    <s v=""/>
    <s v=""/>
    <m/>
    <m/>
    <n v="4"/>
    <n v="0"/>
    <n v="0"/>
  </r>
  <r>
    <x v="9"/>
    <x v="46"/>
    <x v="49"/>
    <n v="2"/>
    <n v="6"/>
    <n v="0"/>
    <n v="0"/>
    <n v="0"/>
    <x v="1"/>
    <s v=""/>
    <s v=""/>
    <m/>
    <m/>
    <n v="6"/>
    <n v="0"/>
    <n v="0"/>
  </r>
  <r>
    <x v="9"/>
    <x v="48"/>
    <x v="51"/>
    <n v="1"/>
    <n v="8"/>
    <n v="0"/>
    <n v="0"/>
    <n v="0"/>
    <x v="1"/>
    <s v=""/>
    <s v=""/>
    <m/>
    <m/>
    <n v="8"/>
    <n v="0"/>
    <n v="0"/>
  </r>
  <r>
    <x v="9"/>
    <x v="42"/>
    <x v="45"/>
    <n v="1"/>
    <n v="3.5"/>
    <n v="0"/>
    <n v="0"/>
    <n v="0"/>
    <x v="1"/>
    <s v=""/>
    <s v=""/>
    <m/>
    <m/>
    <n v="3.5"/>
    <n v="0"/>
    <n v="0"/>
  </r>
  <r>
    <x v="9"/>
    <x v="246"/>
    <x v="297"/>
    <n v="1"/>
    <n v="355.35"/>
    <n v="355.35"/>
    <n v="355.35"/>
    <n v="0"/>
    <x v="3"/>
    <n v="345"/>
    <s v="Prijs wijkt af"/>
    <m/>
    <s v="Artikelprijs"/>
    <n v="345"/>
    <n v="345"/>
    <n v="345"/>
  </r>
  <r>
    <x v="9"/>
    <x v="244"/>
    <x v="295"/>
    <n v="1"/>
    <n v="66.95"/>
    <n v="66.95"/>
    <n v="66.95"/>
    <n v="0"/>
    <x v="3"/>
    <n v="65"/>
    <s v="Prijs wijkt af"/>
    <m/>
    <s v="Artikelprijs"/>
    <n v="65"/>
    <n v="65"/>
    <n v="65"/>
  </r>
  <r>
    <x v="9"/>
    <x v="310"/>
    <x v="377"/>
    <n v="1"/>
    <n v="76.02"/>
    <n v="76.02"/>
    <n v="57.01"/>
    <n v="25"/>
    <x v="1"/>
    <s v=""/>
    <s v=""/>
    <m/>
    <m/>
    <n v="76.02"/>
    <n v="76.02"/>
    <n v="57.01"/>
  </r>
  <r>
    <x v="9"/>
    <x v="41"/>
    <x v="44"/>
    <n v="2"/>
    <n v="26.83"/>
    <n v="53.66"/>
    <n v="40.24"/>
    <n v="25"/>
    <x v="1"/>
    <s v=""/>
    <s v=""/>
    <m/>
    <m/>
    <n v="26.83"/>
    <n v="53.66"/>
    <n v="40.24"/>
  </r>
  <r>
    <x v="9"/>
    <x v="311"/>
    <x v="378"/>
    <n v="2"/>
    <n v="37.85"/>
    <n v="75.7"/>
    <n v="56.77"/>
    <n v="25"/>
    <x v="1"/>
    <s v=""/>
    <s v=""/>
    <m/>
    <m/>
    <n v="37.85"/>
    <n v="75.7"/>
    <n v="56.77"/>
  </r>
  <r>
    <x v="9"/>
    <x v="265"/>
    <x v="318"/>
    <n v="2"/>
    <n v="40"/>
    <n v="80"/>
    <n v="60"/>
    <n v="25"/>
    <x v="1"/>
    <s v=""/>
    <s v=""/>
    <m/>
    <m/>
    <n v="40"/>
    <n v="80"/>
    <n v="60"/>
  </r>
  <r>
    <x v="9"/>
    <x v="44"/>
    <x v="47"/>
    <n v="5"/>
    <n v="3"/>
    <n v="0"/>
    <n v="0"/>
    <n v="25"/>
    <x v="1"/>
    <s v=""/>
    <s v=""/>
    <m/>
    <m/>
    <n v="3"/>
    <n v="0"/>
    <n v="0"/>
  </r>
  <r>
    <x v="9"/>
    <x v="45"/>
    <x v="48"/>
    <n v="5"/>
    <n v="4"/>
    <n v="0"/>
    <n v="0"/>
    <n v="25"/>
    <x v="1"/>
    <s v=""/>
    <s v=""/>
    <m/>
    <m/>
    <n v="4"/>
    <n v="0"/>
    <n v="0"/>
  </r>
  <r>
    <x v="9"/>
    <x v="46"/>
    <x v="49"/>
    <n v="5"/>
    <n v="6"/>
    <n v="0"/>
    <n v="0"/>
    <n v="25"/>
    <x v="1"/>
    <s v=""/>
    <s v=""/>
    <m/>
    <m/>
    <n v="6"/>
    <n v="0"/>
    <n v="0"/>
  </r>
  <r>
    <x v="9"/>
    <x v="48"/>
    <x v="51"/>
    <n v="5"/>
    <n v="8"/>
    <n v="0"/>
    <n v="0"/>
    <n v="25"/>
    <x v="1"/>
    <s v=""/>
    <s v=""/>
    <m/>
    <m/>
    <n v="8"/>
    <n v="0"/>
    <n v="0"/>
  </r>
  <r>
    <x v="9"/>
    <x v="256"/>
    <x v="122"/>
    <n v="12"/>
    <n v="48.68"/>
    <n v="584.16"/>
    <n v="438.12"/>
    <n v="25"/>
    <x v="1"/>
    <s v=""/>
    <s v=""/>
    <m/>
    <m/>
    <n v="48.68"/>
    <n v="584.16"/>
    <n v="438.12"/>
  </r>
  <r>
    <x v="9"/>
    <x v="269"/>
    <x v="124"/>
    <n v="12"/>
    <n v="24.87"/>
    <n v="298.44"/>
    <n v="223.83"/>
    <n v="25"/>
    <x v="1"/>
    <s v=""/>
    <s v=""/>
    <m/>
    <m/>
    <n v="24.87"/>
    <n v="298.44"/>
    <n v="223.83"/>
  </r>
  <r>
    <x v="9"/>
    <x v="110"/>
    <x v="125"/>
    <n v="6"/>
    <n v="24.87"/>
    <n v="149.22"/>
    <n v="111.91"/>
    <n v="25"/>
    <x v="1"/>
    <s v=""/>
    <s v=""/>
    <m/>
    <m/>
    <n v="24.87"/>
    <n v="149.22"/>
    <n v="111.91"/>
  </r>
  <r>
    <x v="9"/>
    <x v="312"/>
    <x v="379"/>
    <n v="1"/>
    <n v="45.42"/>
    <n v="45.42"/>
    <n v="34.06"/>
    <n v="25"/>
    <x v="1"/>
    <s v=""/>
    <s v=""/>
    <m/>
    <m/>
    <n v="45.42"/>
    <n v="45.42"/>
    <n v="34.06"/>
  </r>
  <r>
    <x v="9"/>
    <x v="112"/>
    <x v="126"/>
    <n v="4"/>
    <n v="42.18"/>
    <n v="168.72"/>
    <n v="126.54"/>
    <n v="25"/>
    <x v="1"/>
    <s v=""/>
    <s v=""/>
    <m/>
    <m/>
    <n v="42.18"/>
    <n v="168.72"/>
    <n v="126.54"/>
  </r>
  <r>
    <x v="9"/>
    <x v="313"/>
    <x v="380"/>
    <n v="4"/>
    <n v="42.18"/>
    <n v="168.72"/>
    <n v="126.54"/>
    <n v="25"/>
    <x v="1"/>
    <s v=""/>
    <s v=""/>
    <m/>
    <m/>
    <n v="42.18"/>
    <n v="168.72"/>
    <n v="126.54"/>
  </r>
  <r>
    <x v="9"/>
    <x v="314"/>
    <x v="381"/>
    <n v="12"/>
    <n v="28.39"/>
    <n v="340.68"/>
    <n v="255.51"/>
    <n v="25"/>
    <x v="1"/>
    <s v=""/>
    <s v=""/>
    <m/>
    <m/>
    <n v="28.39"/>
    <n v="340.68"/>
    <n v="255.51"/>
  </r>
  <r>
    <x v="9"/>
    <x v="314"/>
    <x v="381"/>
    <n v="4"/>
    <n v="28.39"/>
    <n v="0"/>
    <n v="0"/>
    <n v="25"/>
    <x v="1"/>
    <s v=""/>
    <s v=""/>
    <m/>
    <m/>
    <n v="28.39"/>
    <n v="0"/>
    <n v="0"/>
  </r>
  <r>
    <x v="9"/>
    <x v="315"/>
    <x v="381"/>
    <n v="4"/>
    <n v="28.39"/>
    <n v="0"/>
    <n v="0"/>
    <n v="25"/>
    <x v="1"/>
    <s v=""/>
    <s v=""/>
    <m/>
    <m/>
    <n v="28.39"/>
    <n v="0"/>
    <n v="0"/>
  </r>
  <r>
    <x v="9"/>
    <x v="17"/>
    <x v="20"/>
    <n v="6"/>
    <n v="115"/>
    <n v="690"/>
    <n v="517.5"/>
    <n v="25"/>
    <x v="1"/>
    <s v=""/>
    <s v=""/>
    <m/>
    <m/>
    <n v="115"/>
    <n v="690"/>
    <n v="517.5"/>
  </r>
  <r>
    <x v="9"/>
    <x v="17"/>
    <x v="20"/>
    <n v="1"/>
    <n v="115"/>
    <n v="0"/>
    <n v="0"/>
    <n v="25"/>
    <x v="1"/>
    <s v=""/>
    <s v=""/>
    <m/>
    <m/>
    <n v="115"/>
    <n v="0"/>
    <n v="0"/>
  </r>
  <r>
    <x v="9"/>
    <x v="62"/>
    <x v="74"/>
    <n v="3"/>
    <n v="33.42"/>
    <n v="100.26"/>
    <n v="100.26"/>
    <n v="0"/>
    <x v="1"/>
    <s v=""/>
    <s v=""/>
    <m/>
    <m/>
    <n v="33.42"/>
    <n v="100.26"/>
    <n v="100.26"/>
  </r>
  <r>
    <x v="9"/>
    <x v="144"/>
    <x v="173"/>
    <n v="1"/>
    <n v="76.02"/>
    <n v="76.02"/>
    <n v="53.21"/>
    <n v="30"/>
    <x v="1"/>
    <s v=""/>
    <s v=""/>
    <m/>
    <m/>
    <n v="76.02"/>
    <n v="76.02"/>
    <n v="53.21"/>
  </r>
  <r>
    <x v="9"/>
    <x v="41"/>
    <x v="44"/>
    <n v="3"/>
    <n v="26.83"/>
    <n v="80.489999999999995"/>
    <n v="56.34"/>
    <n v="30"/>
    <x v="1"/>
    <s v=""/>
    <s v=""/>
    <m/>
    <m/>
    <n v="26.83"/>
    <n v="80.489999999999995"/>
    <n v="56.34"/>
  </r>
  <r>
    <x v="9"/>
    <x v="265"/>
    <x v="318"/>
    <n v="1"/>
    <n v="40"/>
    <n v="40"/>
    <n v="28"/>
    <n v="30"/>
    <x v="1"/>
    <s v=""/>
    <s v=""/>
    <m/>
    <m/>
    <n v="40"/>
    <n v="40"/>
    <n v="28"/>
  </r>
  <r>
    <x v="9"/>
    <x v="185"/>
    <x v="228"/>
    <n v="5"/>
    <n v="38.99"/>
    <n v="194.95"/>
    <n v="136.46"/>
    <n v="30"/>
    <x v="1"/>
    <s v=""/>
    <s v=""/>
    <m/>
    <m/>
    <n v="38.99"/>
    <n v="194.95"/>
    <n v="136.46"/>
  </r>
  <r>
    <x v="9"/>
    <x v="43"/>
    <x v="46"/>
    <n v="10"/>
    <n v="2"/>
    <n v="0"/>
    <n v="0"/>
    <n v="30"/>
    <x v="1"/>
    <s v=""/>
    <s v=""/>
    <m/>
    <m/>
    <n v="2"/>
    <n v="0"/>
    <n v="0"/>
  </r>
  <r>
    <x v="9"/>
    <x v="44"/>
    <x v="47"/>
    <n v="5"/>
    <n v="3"/>
    <n v="0"/>
    <n v="0"/>
    <n v="30"/>
    <x v="1"/>
    <s v=""/>
    <s v=""/>
    <m/>
    <m/>
    <n v="3"/>
    <n v="0"/>
    <n v="0"/>
  </r>
  <r>
    <x v="9"/>
    <x v="45"/>
    <x v="48"/>
    <n v="5"/>
    <n v="4"/>
    <n v="0"/>
    <n v="0"/>
    <n v="30"/>
    <x v="1"/>
    <s v=""/>
    <s v=""/>
    <m/>
    <m/>
    <n v="4"/>
    <n v="0"/>
    <n v="0"/>
  </r>
  <r>
    <x v="9"/>
    <x v="46"/>
    <x v="49"/>
    <n v="5"/>
    <n v="6"/>
    <n v="0"/>
    <n v="0"/>
    <n v="30"/>
    <x v="1"/>
    <s v=""/>
    <s v=""/>
    <m/>
    <m/>
    <n v="6"/>
    <n v="0"/>
    <n v="0"/>
  </r>
  <r>
    <x v="9"/>
    <x v="47"/>
    <x v="50"/>
    <n v="2"/>
    <n v="7"/>
    <n v="0"/>
    <n v="0"/>
    <n v="30"/>
    <x v="1"/>
    <s v=""/>
    <s v=""/>
    <m/>
    <m/>
    <n v="7"/>
    <n v="0"/>
    <n v="0"/>
  </r>
  <r>
    <x v="9"/>
    <x v="42"/>
    <x v="45"/>
    <n v="12"/>
    <n v="3.5"/>
    <n v="0"/>
    <n v="0"/>
    <n v="30"/>
    <x v="1"/>
    <s v=""/>
    <s v=""/>
    <m/>
    <m/>
    <n v="3.5"/>
    <n v="0"/>
    <n v="0"/>
  </r>
  <r>
    <x v="9"/>
    <x v="41"/>
    <x v="44"/>
    <n v="2"/>
    <n v="26.83"/>
    <n v="0"/>
    <n v="0"/>
    <n v="30"/>
    <x v="1"/>
    <s v=""/>
    <s v=""/>
    <m/>
    <m/>
    <n v="26.83"/>
    <n v="0"/>
    <n v="0"/>
  </r>
  <r>
    <x v="9"/>
    <x v="200"/>
    <x v="248"/>
    <n v="67"/>
    <n v="185.4"/>
    <n v="12421.8"/>
    <n v="9937.44"/>
    <n v="20"/>
    <x v="0"/>
    <n v="106.8625"/>
    <s v="Prijs wijkt af"/>
    <m/>
    <s v="Artikelprijs"/>
    <n v="106.8625"/>
    <n v="7159.7874999999995"/>
    <n v="5727.83"/>
  </r>
  <r>
    <x v="9"/>
    <x v="33"/>
    <x v="36"/>
    <n v="98"/>
    <n v="32.96"/>
    <n v="3230.08"/>
    <n v="2422.56"/>
    <n v="25"/>
    <x v="1"/>
    <s v=""/>
    <s v=""/>
    <m/>
    <m/>
    <n v="32.96"/>
    <n v="3230.08"/>
    <n v="2422.56"/>
  </r>
  <r>
    <x v="9"/>
    <x v="33"/>
    <x v="36"/>
    <n v="20"/>
    <n v="32.96"/>
    <n v="0"/>
    <n v="0"/>
    <n v="25"/>
    <x v="1"/>
    <s v=""/>
    <s v=""/>
    <m/>
    <m/>
    <n v="32.96"/>
    <n v="0"/>
    <n v="0"/>
  </r>
  <r>
    <x v="9"/>
    <x v="86"/>
    <x v="104"/>
    <n v="40"/>
    <n v="30.77"/>
    <n v="0"/>
    <n v="0"/>
    <n v="30"/>
    <x v="1"/>
    <s v=""/>
    <s v=""/>
    <m/>
    <m/>
    <n v="30.77"/>
    <n v="0"/>
    <n v="0"/>
  </r>
  <r>
    <x v="9"/>
    <x v="85"/>
    <x v="103"/>
    <n v="58"/>
    <n v="45.32"/>
    <n v="2628.56"/>
    <n v="1971.42"/>
    <n v="25"/>
    <x v="1"/>
    <s v=""/>
    <s v=""/>
    <m/>
    <m/>
    <n v="45.32"/>
    <n v="2628.56"/>
    <n v="1971.42"/>
  </r>
  <r>
    <x v="9"/>
    <x v="85"/>
    <x v="103"/>
    <n v="20"/>
    <n v="45.32"/>
    <n v="0"/>
    <n v="0"/>
    <n v="25"/>
    <x v="1"/>
    <s v=""/>
    <s v=""/>
    <m/>
    <m/>
    <n v="45.32"/>
    <n v="0"/>
    <n v="0"/>
  </r>
  <r>
    <x v="9"/>
    <x v="200"/>
    <x v="248"/>
    <n v="11"/>
    <n v="185.4"/>
    <n v="2039.4"/>
    <n v="1631.52"/>
    <n v="20"/>
    <x v="0"/>
    <n v="106.8625"/>
    <s v="Prijs wijkt af"/>
    <m/>
    <s v="Artikelprijs"/>
    <n v="106.8625"/>
    <n v="1175.4875"/>
    <n v="940.39"/>
  </r>
  <r>
    <x v="9"/>
    <x v="164"/>
    <x v="197"/>
    <n v="43"/>
    <n v="30.45"/>
    <n v="1309.3499999999999"/>
    <n v="982.01"/>
    <n v="25"/>
    <x v="1"/>
    <s v=""/>
    <s v=""/>
    <m/>
    <m/>
    <n v="30.45"/>
    <n v="1309.3499999999999"/>
    <n v="982.01"/>
  </r>
  <r>
    <x v="9"/>
    <x v="178"/>
    <x v="220"/>
    <n v="14"/>
    <n v="30.45"/>
    <n v="0"/>
    <n v="0"/>
    <n v="30"/>
    <x v="1"/>
    <s v=""/>
    <s v=""/>
    <m/>
    <m/>
    <n v="30.45"/>
    <n v="0"/>
    <n v="0"/>
  </r>
  <r>
    <x v="9"/>
    <x v="227"/>
    <x v="279"/>
    <n v="76"/>
    <n v="30.9"/>
    <n v="2348.4"/>
    <n v="1761.3"/>
    <n v="25"/>
    <x v="1"/>
    <s v=""/>
    <s v=""/>
    <m/>
    <m/>
    <n v="30.9"/>
    <n v="2348.4"/>
    <n v="1761.3"/>
  </r>
  <r>
    <x v="9"/>
    <x v="200"/>
    <x v="248"/>
    <n v="27"/>
    <n v="185.4"/>
    <n v="5005.8"/>
    <n v="4004.64"/>
    <n v="20"/>
    <x v="0"/>
    <n v="106.8625"/>
    <s v="Prijs wijkt af"/>
    <m/>
    <s v="Artikelprijs"/>
    <n v="106.8625"/>
    <n v="2885.2874999999999"/>
    <n v="2308.23"/>
  </r>
  <r>
    <x v="9"/>
    <x v="33"/>
    <x v="36"/>
    <n v="58"/>
    <n v="32.96"/>
    <n v="1911.68"/>
    <n v="1433.76"/>
    <n v="25"/>
    <x v="1"/>
    <s v=""/>
    <s v=""/>
    <m/>
    <m/>
    <n v="32.96"/>
    <n v="1911.68"/>
    <n v="1433.76"/>
  </r>
  <r>
    <x v="9"/>
    <x v="85"/>
    <x v="103"/>
    <n v="40"/>
    <n v="45.32"/>
    <n v="1812.8"/>
    <n v="1359.6"/>
    <n v="25"/>
    <x v="1"/>
    <s v=""/>
    <s v=""/>
    <m/>
    <m/>
    <n v="45.32"/>
    <n v="1812.8"/>
    <n v="1359.6"/>
  </r>
  <r>
    <x v="9"/>
    <x v="86"/>
    <x v="104"/>
    <n v="120"/>
    <n v="30.77"/>
    <n v="3692.4"/>
    <n v="2584.6799999999998"/>
    <n v="30"/>
    <x v="1"/>
    <s v=""/>
    <s v=""/>
    <m/>
    <m/>
    <n v="30.77"/>
    <n v="3692.4"/>
    <n v="2584.6799999999998"/>
  </r>
  <r>
    <x v="9"/>
    <x v="227"/>
    <x v="279"/>
    <n v="62"/>
    <n v="30.9"/>
    <n v="1915.8"/>
    <n v="1436.85"/>
    <n v="25"/>
    <x v="1"/>
    <s v=""/>
    <s v=""/>
    <m/>
    <m/>
    <n v="30.9"/>
    <n v="1915.8"/>
    <n v="1436.85"/>
  </r>
  <r>
    <x v="9"/>
    <x v="316"/>
    <x v="178"/>
    <n v="62"/>
    <n v="27.04"/>
    <n v="1676.48"/>
    <n v="1173.54"/>
    <n v="30"/>
    <x v="1"/>
    <s v=""/>
    <s v=""/>
    <m/>
    <m/>
    <n v="27.04"/>
    <n v="1676.48"/>
    <n v="1173.54"/>
  </r>
  <r>
    <x v="9"/>
    <x v="148"/>
    <x v="178"/>
    <n v="62"/>
    <n v="48.93"/>
    <n v="3033.66"/>
    <n v="2275.2399999999998"/>
    <n v="25"/>
    <x v="1"/>
    <s v=""/>
    <s v=""/>
    <m/>
    <m/>
    <n v="48.93"/>
    <n v="3033.66"/>
    <n v="2275.2399999999998"/>
  </r>
  <r>
    <x v="9"/>
    <x v="148"/>
    <x v="178"/>
    <n v="1"/>
    <n v="48.93"/>
    <n v="0"/>
    <n v="0"/>
    <n v="25"/>
    <x v="1"/>
    <s v=""/>
    <s v=""/>
    <m/>
    <m/>
    <n v="48.93"/>
    <n v="0"/>
    <n v="0"/>
  </r>
  <r>
    <x v="9"/>
    <x v="200"/>
    <x v="248"/>
    <n v="4"/>
    <n v="185.4"/>
    <n v="741.6"/>
    <n v="593.28"/>
    <n v="20"/>
    <x v="0"/>
    <n v="106.8625"/>
    <s v="Prijs wijkt af"/>
    <m/>
    <s v="Artikelprijs"/>
    <n v="106.8625"/>
    <n v="427.45"/>
    <n v="341.96"/>
  </r>
  <r>
    <x v="9"/>
    <x v="33"/>
    <x v="36"/>
    <n v="7"/>
    <n v="32.96"/>
    <n v="230.72"/>
    <n v="173.04"/>
    <n v="25"/>
    <x v="1"/>
    <s v=""/>
    <s v=""/>
    <m/>
    <m/>
    <n v="32.96"/>
    <n v="230.72"/>
    <n v="173.04"/>
  </r>
  <r>
    <x v="9"/>
    <x v="85"/>
    <x v="103"/>
    <n v="15"/>
    <n v="45.32"/>
    <n v="679.8"/>
    <n v="509.85"/>
    <n v="25"/>
    <x v="1"/>
    <s v=""/>
    <s v=""/>
    <m/>
    <m/>
    <n v="45.32"/>
    <n v="679.8"/>
    <n v="509.85"/>
  </r>
  <r>
    <x v="9"/>
    <x v="227"/>
    <x v="279"/>
    <n v="5"/>
    <n v="30.9"/>
    <n v="154.5"/>
    <n v="115.87"/>
    <n v="25"/>
    <x v="1"/>
    <s v=""/>
    <s v=""/>
    <m/>
    <m/>
    <n v="30.9"/>
    <n v="154.5"/>
    <n v="115.87"/>
  </r>
  <r>
    <x v="9"/>
    <x v="227"/>
    <x v="279"/>
    <n v="8"/>
    <n v="30.9"/>
    <n v="247.2"/>
    <n v="185.4"/>
    <n v="25"/>
    <x v="1"/>
    <s v=""/>
    <s v=""/>
    <m/>
    <m/>
    <n v="30.9"/>
    <n v="247.2"/>
    <n v="185.4"/>
  </r>
  <r>
    <x v="9"/>
    <x v="148"/>
    <x v="178"/>
    <n v="19"/>
    <n v="48.93"/>
    <n v="929.67"/>
    <n v="697.25"/>
    <n v="25"/>
    <x v="1"/>
    <s v=""/>
    <s v=""/>
    <m/>
    <m/>
    <n v="48.93"/>
    <n v="929.67"/>
    <n v="697.25"/>
  </r>
  <r>
    <x v="9"/>
    <x v="317"/>
    <x v="382"/>
    <n v="8"/>
    <n v="39.75"/>
    <n v="318"/>
    <n v="238.5"/>
    <n v="25"/>
    <x v="1"/>
    <s v=""/>
    <s v=""/>
    <m/>
    <m/>
    <n v="39.75"/>
    <n v="318"/>
    <n v="238.5"/>
  </r>
  <r>
    <x v="9"/>
    <x v="227"/>
    <x v="279"/>
    <n v="3"/>
    <n v="30.9"/>
    <n v="92.7"/>
    <n v="69.52"/>
    <n v="25"/>
    <x v="1"/>
    <s v=""/>
    <s v=""/>
    <m/>
    <m/>
    <n v="30.9"/>
    <n v="92.7"/>
    <n v="69.52"/>
  </r>
  <r>
    <x v="9"/>
    <x v="52"/>
    <x v="55"/>
    <n v="125"/>
    <n v="5"/>
    <n v="0"/>
    <n v="0"/>
    <n v="30"/>
    <x v="1"/>
    <s v=""/>
    <s v=""/>
    <m/>
    <m/>
    <n v="5"/>
    <n v="0"/>
    <n v="0"/>
  </r>
  <r>
    <x v="9"/>
    <x v="43"/>
    <x v="46"/>
    <n v="30"/>
    <n v="2"/>
    <n v="0"/>
    <n v="0"/>
    <n v="30"/>
    <x v="1"/>
    <s v=""/>
    <s v=""/>
    <m/>
    <m/>
    <n v="2"/>
    <n v="0"/>
    <n v="0"/>
  </r>
  <r>
    <x v="9"/>
    <x v="44"/>
    <x v="47"/>
    <n v="100"/>
    <n v="3"/>
    <n v="0"/>
    <n v="0"/>
    <n v="30"/>
    <x v="1"/>
    <s v=""/>
    <s v=""/>
    <m/>
    <m/>
    <n v="3"/>
    <n v="0"/>
    <n v="0"/>
  </r>
  <r>
    <x v="9"/>
    <x v="45"/>
    <x v="48"/>
    <n v="100"/>
    <n v="4"/>
    <n v="0"/>
    <n v="0"/>
    <n v="30"/>
    <x v="1"/>
    <s v=""/>
    <s v=""/>
    <m/>
    <m/>
    <n v="4"/>
    <n v="0"/>
    <n v="0"/>
  </r>
  <r>
    <x v="9"/>
    <x v="46"/>
    <x v="49"/>
    <n v="50"/>
    <n v="6"/>
    <n v="0"/>
    <n v="0"/>
    <n v="30"/>
    <x v="1"/>
    <s v=""/>
    <s v=""/>
    <m/>
    <m/>
    <n v="6"/>
    <n v="0"/>
    <n v="0"/>
  </r>
  <r>
    <x v="9"/>
    <x v="48"/>
    <x v="51"/>
    <n v="100"/>
    <n v="8"/>
    <n v="0"/>
    <n v="0"/>
    <n v="30"/>
    <x v="1"/>
    <s v=""/>
    <s v=""/>
    <m/>
    <m/>
    <n v="8"/>
    <n v="0"/>
    <n v="0"/>
  </r>
  <r>
    <x v="9"/>
    <x v="42"/>
    <x v="45"/>
    <n v="200"/>
    <n v="3.5"/>
    <n v="0"/>
    <n v="0"/>
    <n v="30"/>
    <x v="1"/>
    <s v=""/>
    <s v=""/>
    <m/>
    <m/>
    <n v="3.5"/>
    <n v="0"/>
    <n v="0"/>
  </r>
  <r>
    <x v="9"/>
    <x v="262"/>
    <x v="383"/>
    <n v="4"/>
    <n v="145"/>
    <n v="580"/>
    <n v="580"/>
    <n v="0"/>
    <x v="3"/>
    <n v="125"/>
    <s v="Prijs wijkt af"/>
    <m/>
    <s v="Artikelprijs"/>
    <n v="125"/>
    <n v="500"/>
    <n v="500"/>
  </r>
  <r>
    <x v="9"/>
    <x v="247"/>
    <x v="298"/>
    <n v="1"/>
    <n v="208.85"/>
    <n v="208.85"/>
    <n v="208.85"/>
    <n v="0"/>
    <x v="1"/>
    <s v=""/>
    <s v=""/>
    <m/>
    <m/>
    <n v="208.85"/>
    <n v="208.85"/>
    <n v="208.85"/>
  </r>
  <r>
    <x v="9"/>
    <x v="290"/>
    <x v="343"/>
    <n v="1"/>
    <n v="208.75"/>
    <n v="208.75"/>
    <n v="208.75"/>
    <n v="0"/>
    <x v="1"/>
    <s v=""/>
    <s v=""/>
    <m/>
    <m/>
    <n v="208.75"/>
    <n v="208.75"/>
    <n v="208.75"/>
  </r>
  <r>
    <x v="9"/>
    <x v="318"/>
    <x v="356"/>
    <n v="1"/>
    <n v="76.5"/>
    <n v="76.5"/>
    <n v="76.5"/>
    <n v="0"/>
    <x v="1"/>
    <s v=""/>
    <s v=""/>
    <m/>
    <m/>
    <n v="76.5"/>
    <n v="76.5"/>
    <n v="76.5"/>
  </r>
  <r>
    <x v="9"/>
    <x v="53"/>
    <x v="384"/>
    <n v="1"/>
    <n v="15"/>
    <n v="15"/>
    <n v="15"/>
    <n v="0"/>
    <x v="1"/>
    <s v=""/>
    <s v=""/>
    <m/>
    <m/>
    <n v="15"/>
    <n v="15"/>
    <n v="15"/>
  </r>
  <r>
    <x v="9"/>
    <x v="319"/>
    <x v="385"/>
    <n v="2"/>
    <n v="5.5"/>
    <n v="11"/>
    <n v="11"/>
    <n v="0"/>
    <x v="1"/>
    <s v=""/>
    <s v=""/>
    <m/>
    <m/>
    <n v="5.5"/>
    <n v="11"/>
    <n v="11"/>
  </r>
  <r>
    <x v="9"/>
    <x v="105"/>
    <x v="122"/>
    <n v="4"/>
    <n v="59.74"/>
    <n v="238.96"/>
    <n v="203.12"/>
    <n v="15"/>
    <x v="1"/>
    <s v=""/>
    <s v=""/>
    <m/>
    <m/>
    <n v="59.74"/>
    <n v="238.96"/>
    <n v="203.12"/>
  </r>
  <r>
    <x v="9"/>
    <x v="320"/>
    <x v="386"/>
    <n v="4"/>
    <n v="7.44"/>
    <n v="29.76"/>
    <n v="25.3"/>
    <n v="15"/>
    <x v="1"/>
    <s v=""/>
    <s v=""/>
    <m/>
    <m/>
    <n v="7.44"/>
    <n v="29.76"/>
    <n v="25.3"/>
  </r>
  <r>
    <x v="9"/>
    <x v="111"/>
    <x v="126"/>
    <n v="4"/>
    <n v="44.29"/>
    <n v="177.16"/>
    <n v="150.59"/>
    <n v="15"/>
    <x v="1"/>
    <s v=""/>
    <s v=""/>
    <m/>
    <m/>
    <n v="44.29"/>
    <n v="177.16"/>
    <n v="150.59"/>
  </r>
  <r>
    <x v="9"/>
    <x v="144"/>
    <x v="173"/>
    <n v="1"/>
    <n v="76.02"/>
    <n v="76.02"/>
    <n v="53.21"/>
    <n v="30"/>
    <x v="1"/>
    <s v=""/>
    <s v=""/>
    <m/>
    <m/>
    <n v="76.02"/>
    <n v="76.02"/>
    <n v="53.21"/>
  </r>
  <r>
    <x v="9"/>
    <x v="238"/>
    <x v="290"/>
    <n v="3"/>
    <n v="17.89"/>
    <n v="53.67"/>
    <n v="37.57"/>
    <n v="30"/>
    <x v="1"/>
    <s v=""/>
    <s v=""/>
    <m/>
    <m/>
    <n v="17.89"/>
    <n v="53.67"/>
    <n v="37.57"/>
  </r>
  <r>
    <x v="9"/>
    <x v="41"/>
    <x v="44"/>
    <n v="6"/>
    <n v="26.83"/>
    <n v="160.97999999999999"/>
    <n v="112.69"/>
    <n v="30"/>
    <x v="1"/>
    <s v=""/>
    <s v=""/>
    <m/>
    <m/>
    <n v="26.83"/>
    <n v="160.97999999999999"/>
    <n v="112.69"/>
  </r>
  <r>
    <x v="9"/>
    <x v="41"/>
    <x v="44"/>
    <n v="1"/>
    <n v="26.83"/>
    <n v="0"/>
    <n v="0"/>
    <n v="30"/>
    <x v="1"/>
    <s v=""/>
    <s v=""/>
    <m/>
    <m/>
    <n v="26.83"/>
    <n v="0"/>
    <n v="0"/>
  </r>
  <r>
    <x v="9"/>
    <x v="180"/>
    <x v="222"/>
    <n v="1"/>
    <n v="24.73"/>
    <n v="24.73"/>
    <n v="17.309999999999999"/>
    <n v="30"/>
    <x v="1"/>
    <s v=""/>
    <s v=""/>
    <m/>
    <m/>
    <n v="24.73"/>
    <n v="24.73"/>
    <n v="17.309999999999999"/>
  </r>
  <r>
    <x v="9"/>
    <x v="86"/>
    <x v="104"/>
    <n v="8"/>
    <n v="30.77"/>
    <n v="246.16"/>
    <n v="172.31"/>
    <n v="30"/>
    <x v="1"/>
    <s v=""/>
    <s v=""/>
    <m/>
    <m/>
    <n v="30.77"/>
    <n v="246.16"/>
    <n v="172.31"/>
  </r>
  <r>
    <x v="9"/>
    <x v="185"/>
    <x v="228"/>
    <n v="6"/>
    <n v="38.99"/>
    <n v="233.94"/>
    <n v="163.76"/>
    <n v="30"/>
    <x v="1"/>
    <s v=""/>
    <s v=""/>
    <m/>
    <m/>
    <n v="38.99"/>
    <n v="233.94"/>
    <n v="163.76"/>
  </r>
  <r>
    <x v="9"/>
    <x v="42"/>
    <x v="45"/>
    <n v="10"/>
    <n v="3.5"/>
    <n v="0"/>
    <n v="0"/>
    <n v="30"/>
    <x v="1"/>
    <s v=""/>
    <s v=""/>
    <m/>
    <m/>
    <n v="3.5"/>
    <n v="0"/>
    <n v="0"/>
  </r>
  <r>
    <x v="9"/>
    <x v="43"/>
    <x v="46"/>
    <n v="4"/>
    <n v="2"/>
    <n v="0"/>
    <n v="0"/>
    <n v="30"/>
    <x v="1"/>
    <s v=""/>
    <s v=""/>
    <m/>
    <m/>
    <n v="2"/>
    <n v="0"/>
    <n v="0"/>
  </r>
  <r>
    <x v="9"/>
    <x v="44"/>
    <x v="47"/>
    <n v="5"/>
    <n v="3"/>
    <n v="0"/>
    <n v="0"/>
    <n v="30"/>
    <x v="1"/>
    <s v=""/>
    <s v=""/>
    <m/>
    <m/>
    <n v="3"/>
    <n v="0"/>
    <n v="0"/>
  </r>
  <r>
    <x v="9"/>
    <x v="45"/>
    <x v="48"/>
    <n v="5"/>
    <n v="4"/>
    <n v="0"/>
    <n v="0"/>
    <n v="30"/>
    <x v="1"/>
    <s v=""/>
    <s v=""/>
    <m/>
    <m/>
    <n v="4"/>
    <n v="0"/>
    <n v="0"/>
  </r>
  <r>
    <x v="9"/>
    <x v="46"/>
    <x v="49"/>
    <n v="4"/>
    <n v="6"/>
    <n v="0"/>
    <n v="0"/>
    <n v="30"/>
    <x v="1"/>
    <s v=""/>
    <s v=""/>
    <m/>
    <m/>
    <n v="6"/>
    <n v="0"/>
    <n v="0"/>
  </r>
  <r>
    <x v="9"/>
    <x v="47"/>
    <x v="50"/>
    <n v="1"/>
    <n v="7"/>
    <n v="0"/>
    <n v="0"/>
    <n v="30"/>
    <x v="1"/>
    <s v=""/>
    <s v=""/>
    <m/>
    <m/>
    <n v="7"/>
    <n v="0"/>
    <n v="0"/>
  </r>
  <r>
    <x v="9"/>
    <x v="48"/>
    <x v="51"/>
    <n v="4"/>
    <n v="8"/>
    <n v="0"/>
    <n v="0"/>
    <n v="30"/>
    <x v="1"/>
    <s v=""/>
    <s v=""/>
    <m/>
    <m/>
    <n v="8"/>
    <n v="0"/>
    <n v="0"/>
  </r>
  <r>
    <x v="9"/>
    <x v="52"/>
    <x v="55"/>
    <n v="1"/>
    <n v="5"/>
    <n v="0"/>
    <n v="0"/>
    <n v="30"/>
    <x v="1"/>
    <s v=""/>
    <s v=""/>
    <m/>
    <m/>
    <n v="5"/>
    <n v="0"/>
    <n v="0"/>
  </r>
  <r>
    <x v="9"/>
    <x v="321"/>
    <x v="387"/>
    <n v="2"/>
    <n v="40"/>
    <n v="80"/>
    <n v="56"/>
    <n v="30"/>
    <x v="1"/>
    <s v=""/>
    <s v=""/>
    <m/>
    <m/>
    <n v="40"/>
    <n v="80"/>
    <n v="56"/>
  </r>
  <r>
    <x v="9"/>
    <x v="321"/>
    <x v="387"/>
    <n v="2"/>
    <n v="40"/>
    <n v="80"/>
    <n v="56"/>
    <n v="30"/>
    <x v="1"/>
    <s v=""/>
    <s v=""/>
    <m/>
    <m/>
    <n v="40"/>
    <n v="80"/>
    <n v="56"/>
  </r>
  <r>
    <x v="9"/>
    <x v="322"/>
    <x v="388"/>
    <n v="2"/>
    <n v="20"/>
    <n v="40"/>
    <n v="28"/>
    <n v="30"/>
    <x v="1"/>
    <s v=""/>
    <s v=""/>
    <m/>
    <m/>
    <n v="20"/>
    <n v="40"/>
    <n v="28"/>
  </r>
  <r>
    <x v="9"/>
    <x v="323"/>
    <x v="389"/>
    <n v="2"/>
    <n v="22"/>
    <n v="44"/>
    <n v="30.8"/>
    <n v="30"/>
    <x v="1"/>
    <s v=""/>
    <s v=""/>
    <m/>
    <m/>
    <n v="22"/>
    <n v="44"/>
    <n v="30.8"/>
  </r>
  <r>
    <x v="9"/>
    <x v="324"/>
    <x v="390"/>
    <n v="4"/>
    <n v="37"/>
    <n v="148"/>
    <n v="103.6"/>
    <n v="30"/>
    <x v="1"/>
    <s v=""/>
    <s v=""/>
    <m/>
    <m/>
    <n v="37"/>
    <n v="148"/>
    <n v="103.6"/>
  </r>
  <r>
    <x v="9"/>
    <x v="184"/>
    <x v="227"/>
    <n v="4"/>
    <n v="16.54"/>
    <n v="66.16"/>
    <n v="46.31"/>
    <n v="30"/>
    <x v="1"/>
    <s v=""/>
    <s v=""/>
    <m/>
    <m/>
    <n v="16.54"/>
    <n v="66.16"/>
    <n v="46.31"/>
  </r>
  <r>
    <x v="9"/>
    <x v="97"/>
    <x v="115"/>
    <n v="4"/>
    <n v="5.25"/>
    <n v="0"/>
    <n v="0"/>
    <n v="30"/>
    <x v="1"/>
    <s v=""/>
    <s v=""/>
    <m/>
    <m/>
    <n v="5.25"/>
    <n v="0"/>
    <n v="0"/>
  </r>
  <r>
    <x v="9"/>
    <x v="254"/>
    <x v="305"/>
    <n v="4"/>
    <n v="78"/>
    <n v="312"/>
    <n v="218.4"/>
    <n v="30"/>
    <x v="1"/>
    <s v=""/>
    <s v=""/>
    <m/>
    <m/>
    <n v="78"/>
    <n v="312"/>
    <n v="218.4"/>
  </r>
  <r>
    <x v="9"/>
    <x v="325"/>
    <x v="391"/>
    <n v="1"/>
    <n v="580"/>
    <n v="580"/>
    <n v="522"/>
    <n v="10"/>
    <x v="1"/>
    <s v=""/>
    <s v=""/>
    <m/>
    <m/>
    <n v="580"/>
    <n v="580"/>
    <n v="522"/>
  </r>
  <r>
    <x v="9"/>
    <x v="278"/>
    <x v="329"/>
    <n v="1"/>
    <n v="100"/>
    <n v="100"/>
    <n v="90"/>
    <n v="10"/>
    <x v="1"/>
    <s v=""/>
    <s v=""/>
    <m/>
    <m/>
    <n v="100"/>
    <n v="100"/>
    <n v="90"/>
  </r>
  <r>
    <x v="9"/>
    <x v="279"/>
    <x v="330"/>
    <n v="1"/>
    <n v="15.45"/>
    <n v="15.45"/>
    <n v="13.9"/>
    <n v="10"/>
    <x v="1"/>
    <s v=""/>
    <s v=""/>
    <m/>
    <m/>
    <n v="15.45"/>
    <n v="15.45"/>
    <n v="13.9"/>
  </r>
  <r>
    <x v="9"/>
    <x v="326"/>
    <x v="392"/>
    <n v="3"/>
    <n v="749.7"/>
    <n v="2249.1"/>
    <n v="2024.19"/>
    <n v="10"/>
    <x v="1"/>
    <s v=""/>
    <s v=""/>
    <m/>
    <m/>
    <n v="749.7"/>
    <n v="2249.1"/>
    <n v="2024.19"/>
  </r>
  <r>
    <x v="9"/>
    <x v="41"/>
    <x v="44"/>
    <n v="2"/>
    <n v="26.83"/>
    <n v="53.66"/>
    <n v="53.66"/>
    <n v="0"/>
    <x v="1"/>
    <s v=""/>
    <s v=""/>
    <m/>
    <m/>
    <n v="26.83"/>
    <n v="53.66"/>
    <n v="53.66"/>
  </r>
  <r>
    <x v="9"/>
    <x v="163"/>
    <x v="196"/>
    <n v="1"/>
    <n v="76.02"/>
    <n v="76.02"/>
    <n v="53.21"/>
    <n v="30"/>
    <x v="1"/>
    <s v=""/>
    <s v=""/>
    <m/>
    <m/>
    <n v="76.02"/>
    <n v="76.02"/>
    <n v="53.21"/>
  </r>
  <r>
    <x v="9"/>
    <x v="41"/>
    <x v="44"/>
    <n v="9"/>
    <n v="26.83"/>
    <n v="241.47"/>
    <n v="169.03"/>
    <n v="30"/>
    <x v="1"/>
    <s v=""/>
    <s v=""/>
    <m/>
    <m/>
    <n v="26.83"/>
    <n v="241.47"/>
    <n v="169.03"/>
  </r>
  <r>
    <x v="9"/>
    <x v="41"/>
    <x v="44"/>
    <n v="1"/>
    <n v="26.83"/>
    <n v="0"/>
    <n v="0"/>
    <n v="30"/>
    <x v="1"/>
    <s v=""/>
    <s v=""/>
    <m/>
    <m/>
    <n v="26.83"/>
    <n v="0"/>
    <n v="0"/>
  </r>
  <r>
    <x v="9"/>
    <x v="238"/>
    <x v="290"/>
    <n v="3"/>
    <n v="17.89"/>
    <n v="53.67"/>
    <n v="37.57"/>
    <n v="30"/>
    <x v="1"/>
    <s v=""/>
    <s v=""/>
    <m/>
    <m/>
    <n v="17.89"/>
    <n v="53.67"/>
    <n v="37.57"/>
  </r>
  <r>
    <x v="9"/>
    <x v="139"/>
    <x v="162"/>
    <n v="4"/>
    <n v="25.52"/>
    <n v="102.08"/>
    <n v="102.08"/>
    <n v="0"/>
    <x v="1"/>
    <s v=""/>
    <s v=""/>
    <m/>
    <m/>
    <n v="25.52"/>
    <n v="102.08"/>
    <n v="102.08"/>
  </r>
  <r>
    <x v="9"/>
    <x v="271"/>
    <x v="322"/>
    <n v="1"/>
    <n v="24.73"/>
    <n v="24.73"/>
    <n v="17.309999999999999"/>
    <n v="30"/>
    <x v="1"/>
    <s v=""/>
    <s v=""/>
    <m/>
    <m/>
    <n v="24.73"/>
    <n v="24.73"/>
    <n v="17.309999999999999"/>
  </r>
  <r>
    <x v="9"/>
    <x v="327"/>
    <x v="393"/>
    <n v="4"/>
    <n v="68.25"/>
    <n v="273"/>
    <n v="191.1"/>
    <n v="30"/>
    <x v="1"/>
    <s v=""/>
    <s v=""/>
    <m/>
    <m/>
    <n v="68.25"/>
    <n v="273"/>
    <n v="191.1"/>
  </r>
  <r>
    <x v="9"/>
    <x v="327"/>
    <x v="393"/>
    <n v="1"/>
    <n v="68.25"/>
    <n v="0"/>
    <n v="0"/>
    <n v="30"/>
    <x v="1"/>
    <s v=""/>
    <s v=""/>
    <m/>
    <m/>
    <n v="68.25"/>
    <n v="0"/>
    <n v="0"/>
  </r>
  <r>
    <x v="9"/>
    <x v="42"/>
    <x v="45"/>
    <n v="15"/>
    <n v="3.5"/>
    <n v="0"/>
    <n v="0"/>
    <n v="30"/>
    <x v="1"/>
    <s v=""/>
    <s v=""/>
    <m/>
    <m/>
    <n v="3.5"/>
    <n v="0"/>
    <n v="0"/>
  </r>
  <r>
    <x v="9"/>
    <x v="43"/>
    <x v="46"/>
    <n v="5"/>
    <n v="2"/>
    <n v="0"/>
    <n v="0"/>
    <n v="30"/>
    <x v="1"/>
    <s v=""/>
    <s v=""/>
    <m/>
    <m/>
    <n v="2"/>
    <n v="0"/>
    <n v="0"/>
  </r>
  <r>
    <x v="9"/>
    <x v="44"/>
    <x v="47"/>
    <n v="10"/>
    <n v="3"/>
    <n v="0"/>
    <n v="0"/>
    <n v="30"/>
    <x v="1"/>
    <s v=""/>
    <s v=""/>
    <m/>
    <m/>
    <n v="3"/>
    <n v="0"/>
    <n v="0"/>
  </r>
  <r>
    <x v="9"/>
    <x v="45"/>
    <x v="48"/>
    <n v="5"/>
    <n v="4"/>
    <n v="0"/>
    <n v="0"/>
    <n v="30"/>
    <x v="1"/>
    <s v=""/>
    <s v=""/>
    <m/>
    <m/>
    <n v="4"/>
    <n v="0"/>
    <n v="0"/>
  </r>
  <r>
    <x v="9"/>
    <x v="46"/>
    <x v="49"/>
    <n v="3"/>
    <n v="6"/>
    <n v="0"/>
    <n v="0"/>
    <n v="30"/>
    <x v="1"/>
    <s v=""/>
    <s v=""/>
    <m/>
    <m/>
    <n v="6"/>
    <n v="0"/>
    <n v="0"/>
  </r>
  <r>
    <x v="9"/>
    <x v="48"/>
    <x v="51"/>
    <n v="4"/>
    <n v="8"/>
    <n v="0"/>
    <n v="0"/>
    <n v="30"/>
    <x v="1"/>
    <s v=""/>
    <s v=""/>
    <m/>
    <m/>
    <n v="8"/>
    <n v="0"/>
    <n v="0"/>
  </r>
  <r>
    <x v="9"/>
    <x v="112"/>
    <x v="126"/>
    <n v="4"/>
    <n v="42.18"/>
    <n v="168.72"/>
    <n v="118.1"/>
    <n v="30"/>
    <x v="1"/>
    <s v=""/>
    <s v=""/>
    <m/>
    <m/>
    <n v="42.18"/>
    <n v="168.72"/>
    <n v="118.1"/>
  </r>
  <r>
    <x v="9"/>
    <x v="118"/>
    <x v="121"/>
    <n v="2"/>
    <n v="60"/>
    <n v="120"/>
    <n v="84"/>
    <n v="30"/>
    <x v="1"/>
    <s v=""/>
    <s v=""/>
    <m/>
    <m/>
    <n v="60"/>
    <n v="120"/>
    <n v="84"/>
  </r>
  <r>
    <x v="9"/>
    <x v="269"/>
    <x v="124"/>
    <n v="1"/>
    <n v="24.87"/>
    <n v="24.87"/>
    <n v="17.41"/>
    <n v="30"/>
    <x v="1"/>
    <s v=""/>
    <s v=""/>
    <m/>
    <m/>
    <n v="24.87"/>
    <n v="24.87"/>
    <n v="17.41"/>
  </r>
  <r>
    <x v="9"/>
    <x v="269"/>
    <x v="124"/>
    <n v="1"/>
    <n v="24.87"/>
    <n v="24.87"/>
    <n v="17.41"/>
    <n v="30"/>
    <x v="1"/>
    <s v=""/>
    <s v=""/>
    <m/>
    <m/>
    <n v="24.87"/>
    <n v="24.87"/>
    <n v="17.41"/>
  </r>
  <r>
    <x v="9"/>
    <x v="256"/>
    <x v="122"/>
    <n v="4"/>
    <n v="48.68"/>
    <n v="194.72"/>
    <n v="136.30000000000001"/>
    <n v="30"/>
    <x v="1"/>
    <s v=""/>
    <s v=""/>
    <m/>
    <m/>
    <n v="48.68"/>
    <n v="194.72"/>
    <n v="136.30000000000001"/>
  </r>
  <r>
    <x v="9"/>
    <x v="184"/>
    <x v="227"/>
    <n v="4"/>
    <n v="16.54"/>
    <n v="66.16"/>
    <n v="46.31"/>
    <n v="30"/>
    <x v="1"/>
    <s v=""/>
    <s v=""/>
    <m/>
    <m/>
    <n v="16.54"/>
    <n v="66.16"/>
    <n v="46.31"/>
  </r>
  <r>
    <x v="9"/>
    <x v="62"/>
    <x v="74"/>
    <n v="6"/>
    <n v="33.42"/>
    <n v="200.52"/>
    <n v="140.36000000000001"/>
    <n v="30"/>
    <x v="1"/>
    <s v=""/>
    <s v=""/>
    <m/>
    <m/>
    <n v="33.42"/>
    <n v="200.52"/>
    <n v="140.36000000000001"/>
  </r>
  <r>
    <x v="9"/>
    <x v="34"/>
    <x v="37"/>
    <n v="7"/>
    <n v="88.57"/>
    <n v="619.99"/>
    <n v="433.99"/>
    <n v="30"/>
    <x v="1"/>
    <s v=""/>
    <s v=""/>
    <m/>
    <m/>
    <n v="88.57"/>
    <n v="619.99"/>
    <n v="433.99"/>
  </r>
  <r>
    <x v="9"/>
    <x v="185"/>
    <x v="228"/>
    <n v="4"/>
    <n v="38.99"/>
    <n v="155.96"/>
    <n v="109.17"/>
    <n v="30"/>
    <x v="1"/>
    <s v=""/>
    <s v=""/>
    <m/>
    <m/>
    <n v="38.99"/>
    <n v="155.96"/>
    <n v="109.17"/>
  </r>
  <r>
    <x v="9"/>
    <x v="328"/>
    <x v="394"/>
    <n v="2"/>
    <n v="309.25"/>
    <n v="618.5"/>
    <n v="556.65"/>
    <n v="10"/>
    <x v="1"/>
    <s v=""/>
    <s v=""/>
    <m/>
    <m/>
    <n v="309.25"/>
    <n v="618.5"/>
    <n v="556.65"/>
  </r>
  <r>
    <x v="9"/>
    <x v="144"/>
    <x v="173"/>
    <n v="1"/>
    <n v="76.02"/>
    <n v="76.02"/>
    <n v="53.21"/>
    <n v="30"/>
    <x v="1"/>
    <s v=""/>
    <s v=""/>
    <m/>
    <m/>
    <n v="76.02"/>
    <n v="76.02"/>
    <n v="53.21"/>
  </r>
  <r>
    <x v="9"/>
    <x v="238"/>
    <x v="290"/>
    <n v="3"/>
    <n v="17.89"/>
    <n v="53.67"/>
    <n v="37.57"/>
    <n v="30"/>
    <x v="1"/>
    <s v=""/>
    <s v=""/>
    <m/>
    <m/>
    <n v="17.89"/>
    <n v="53.67"/>
    <n v="37.57"/>
  </r>
  <r>
    <x v="9"/>
    <x v="41"/>
    <x v="44"/>
    <n v="5"/>
    <n v="26.83"/>
    <n v="134.15"/>
    <n v="93.9"/>
    <n v="30"/>
    <x v="1"/>
    <s v=""/>
    <s v=""/>
    <m/>
    <m/>
    <n v="26.83"/>
    <n v="134.15"/>
    <n v="93.9"/>
  </r>
  <r>
    <x v="9"/>
    <x v="41"/>
    <x v="44"/>
    <n v="1"/>
    <n v="26.83"/>
    <n v="0"/>
    <n v="0"/>
    <n v="30"/>
    <x v="1"/>
    <s v=""/>
    <s v=""/>
    <m/>
    <m/>
    <n v="26.83"/>
    <n v="0"/>
    <n v="0"/>
  </r>
  <r>
    <x v="9"/>
    <x v="180"/>
    <x v="222"/>
    <n v="1"/>
    <n v="24.73"/>
    <n v="24.73"/>
    <n v="17.309999999999999"/>
    <n v="30"/>
    <x v="1"/>
    <s v=""/>
    <s v=""/>
    <m/>
    <m/>
    <n v="24.73"/>
    <n v="24.73"/>
    <n v="17.309999999999999"/>
  </r>
  <r>
    <x v="9"/>
    <x v="185"/>
    <x v="228"/>
    <n v="7"/>
    <n v="38.99"/>
    <n v="272.93"/>
    <n v="191.05"/>
    <n v="30"/>
    <x v="1"/>
    <s v=""/>
    <s v=""/>
    <m/>
    <m/>
    <n v="38.99"/>
    <n v="272.93"/>
    <n v="191.05"/>
  </r>
  <r>
    <x v="9"/>
    <x v="42"/>
    <x v="45"/>
    <n v="10"/>
    <n v="3.5"/>
    <n v="0"/>
    <n v="0"/>
    <n v="30"/>
    <x v="1"/>
    <s v=""/>
    <s v=""/>
    <m/>
    <m/>
    <n v="3.5"/>
    <n v="0"/>
    <n v="0"/>
  </r>
  <r>
    <x v="9"/>
    <x v="43"/>
    <x v="46"/>
    <n v="4"/>
    <n v="2"/>
    <n v="0"/>
    <n v="0"/>
    <n v="30"/>
    <x v="1"/>
    <s v=""/>
    <s v=""/>
    <m/>
    <m/>
    <n v="2"/>
    <n v="0"/>
    <n v="0"/>
  </r>
  <r>
    <x v="9"/>
    <x v="44"/>
    <x v="47"/>
    <n v="4"/>
    <n v="3"/>
    <n v="0"/>
    <n v="0"/>
    <n v="30"/>
    <x v="1"/>
    <s v=""/>
    <s v=""/>
    <m/>
    <m/>
    <n v="3"/>
    <n v="0"/>
    <n v="0"/>
  </r>
  <r>
    <x v="9"/>
    <x v="45"/>
    <x v="48"/>
    <n v="2"/>
    <n v="4"/>
    <n v="0"/>
    <n v="0"/>
    <n v="30"/>
    <x v="1"/>
    <s v=""/>
    <s v=""/>
    <m/>
    <m/>
    <n v="4"/>
    <n v="0"/>
    <n v="0"/>
  </r>
  <r>
    <x v="9"/>
    <x v="46"/>
    <x v="49"/>
    <n v="4"/>
    <n v="6"/>
    <n v="0"/>
    <n v="0"/>
    <n v="30"/>
    <x v="1"/>
    <s v=""/>
    <s v=""/>
    <m/>
    <m/>
    <n v="6"/>
    <n v="0"/>
    <n v="0"/>
  </r>
  <r>
    <x v="9"/>
    <x v="48"/>
    <x v="51"/>
    <n v="4"/>
    <n v="8"/>
    <n v="0"/>
    <n v="0"/>
    <n v="30"/>
    <x v="1"/>
    <s v=""/>
    <s v=""/>
    <m/>
    <m/>
    <n v="8"/>
    <n v="0"/>
    <n v="0"/>
  </r>
  <r>
    <x v="9"/>
    <x v="52"/>
    <x v="55"/>
    <n v="1"/>
    <n v="5"/>
    <n v="0"/>
    <n v="0"/>
    <n v="30"/>
    <x v="1"/>
    <s v=""/>
    <s v=""/>
    <m/>
    <m/>
    <n v="5"/>
    <n v="0"/>
    <n v="0"/>
  </r>
  <r>
    <x v="9"/>
    <x v="321"/>
    <x v="387"/>
    <n v="2"/>
    <n v="40"/>
    <n v="80"/>
    <n v="56"/>
    <n v="30"/>
    <x v="1"/>
    <s v=""/>
    <s v=""/>
    <m/>
    <m/>
    <n v="40"/>
    <n v="80"/>
    <n v="56"/>
  </r>
  <r>
    <x v="9"/>
    <x v="322"/>
    <x v="388"/>
    <n v="1"/>
    <n v="20"/>
    <n v="20"/>
    <n v="14"/>
    <n v="30"/>
    <x v="1"/>
    <s v=""/>
    <s v=""/>
    <m/>
    <m/>
    <n v="20"/>
    <n v="20"/>
    <n v="14"/>
  </r>
  <r>
    <x v="9"/>
    <x v="184"/>
    <x v="227"/>
    <n v="2"/>
    <n v="16.54"/>
    <n v="33.08"/>
    <n v="23.16"/>
    <n v="30"/>
    <x v="1"/>
    <s v=""/>
    <s v=""/>
    <m/>
    <m/>
    <n v="16.54"/>
    <n v="33.08"/>
    <n v="23.16"/>
  </r>
  <r>
    <x v="9"/>
    <x v="185"/>
    <x v="228"/>
    <n v="4"/>
    <n v="38.99"/>
    <n v="155.96"/>
    <n v="109.17"/>
    <n v="30"/>
    <x v="1"/>
    <s v=""/>
    <s v=""/>
    <m/>
    <m/>
    <n v="38.99"/>
    <n v="155.96"/>
    <n v="109.17"/>
  </r>
  <r>
    <x v="9"/>
    <x v="254"/>
    <x v="305"/>
    <n v="3"/>
    <n v="78"/>
    <n v="234"/>
    <n v="163.80000000000001"/>
    <n v="30"/>
    <x v="1"/>
    <s v=""/>
    <s v=""/>
    <m/>
    <m/>
    <n v="78"/>
    <n v="234"/>
    <n v="163.80000000000001"/>
  </r>
  <r>
    <x v="9"/>
    <x v="329"/>
    <x v="305"/>
    <n v="3"/>
    <n v="78"/>
    <n v="234"/>
    <n v="163.80000000000001"/>
    <n v="30"/>
    <x v="1"/>
    <s v=""/>
    <s v=""/>
    <m/>
    <m/>
    <n v="78"/>
    <n v="234"/>
    <n v="163.80000000000001"/>
  </r>
  <r>
    <x v="9"/>
    <x v="326"/>
    <x v="392"/>
    <n v="1"/>
    <n v="749.7"/>
    <n v="749.7"/>
    <n v="674.73"/>
    <n v="10"/>
    <x v="1"/>
    <s v=""/>
    <s v=""/>
    <m/>
    <m/>
    <n v="749.7"/>
    <n v="749.7"/>
    <n v="674.73"/>
  </r>
  <r>
    <x v="9"/>
    <x v="330"/>
    <x v="395"/>
    <n v="2"/>
    <n v="45"/>
    <n v="90"/>
    <n v="81"/>
    <n v="10"/>
    <x v="1"/>
    <s v=""/>
    <s v=""/>
    <m/>
    <m/>
    <n v="45"/>
    <n v="90"/>
    <n v="81"/>
  </r>
  <r>
    <x v="9"/>
    <x v="331"/>
    <x v="396"/>
    <n v="1"/>
    <n v="91.8"/>
    <n v="91.8"/>
    <n v="82.62"/>
    <n v="10"/>
    <x v="1"/>
    <s v=""/>
    <s v=""/>
    <m/>
    <m/>
    <n v="91.8"/>
    <n v="91.8"/>
    <n v="82.62"/>
  </r>
  <r>
    <x v="9"/>
    <x v="247"/>
    <x v="298"/>
    <n v="1"/>
    <n v="208.85"/>
    <n v="208.85"/>
    <n v="187.96"/>
    <n v="10"/>
    <x v="1"/>
    <s v=""/>
    <s v=""/>
    <m/>
    <m/>
    <n v="208.85"/>
    <n v="208.85"/>
    <n v="187.96"/>
  </r>
  <r>
    <x v="9"/>
    <x v="54"/>
    <x v="63"/>
    <n v="1"/>
    <n v="15.98"/>
    <n v="15.98"/>
    <n v="14.38"/>
    <n v="10"/>
    <x v="1"/>
    <s v=""/>
    <s v=""/>
    <m/>
    <m/>
    <n v="15.98"/>
    <n v="15.98"/>
    <n v="14.38"/>
  </r>
  <r>
    <x v="9"/>
    <x v="41"/>
    <x v="44"/>
    <n v="1"/>
    <n v="26.83"/>
    <n v="26.83"/>
    <n v="26.83"/>
    <n v="0"/>
    <x v="1"/>
    <s v=""/>
    <s v=""/>
    <m/>
    <m/>
    <n v="26.83"/>
    <n v="26.83"/>
    <n v="26.83"/>
  </r>
  <r>
    <x v="9"/>
    <x v="163"/>
    <x v="196"/>
    <n v="1"/>
    <n v="76.02"/>
    <n v="76.02"/>
    <n v="53.21"/>
    <n v="30"/>
    <x v="1"/>
    <s v=""/>
    <s v=""/>
    <m/>
    <m/>
    <n v="76.02"/>
    <n v="76.02"/>
    <n v="53.21"/>
  </r>
  <r>
    <x v="9"/>
    <x v="238"/>
    <x v="290"/>
    <n v="6"/>
    <n v="17.89"/>
    <n v="107.34"/>
    <n v="75.14"/>
    <n v="30"/>
    <x v="1"/>
    <s v=""/>
    <s v=""/>
    <m/>
    <m/>
    <n v="17.89"/>
    <n v="107.34"/>
    <n v="75.14"/>
  </r>
  <r>
    <x v="9"/>
    <x v="41"/>
    <x v="44"/>
    <n v="8"/>
    <n v="26.83"/>
    <n v="214.64"/>
    <n v="150.25"/>
    <n v="30"/>
    <x v="1"/>
    <s v=""/>
    <s v=""/>
    <m/>
    <m/>
    <n v="26.83"/>
    <n v="214.64"/>
    <n v="150.25"/>
  </r>
  <r>
    <x v="9"/>
    <x v="41"/>
    <x v="44"/>
    <n v="1"/>
    <n v="26.83"/>
    <n v="0"/>
    <n v="0"/>
    <n v="30"/>
    <x v="1"/>
    <s v=""/>
    <s v=""/>
    <m/>
    <m/>
    <n v="26.83"/>
    <n v="0"/>
    <n v="0"/>
  </r>
  <r>
    <x v="9"/>
    <x v="180"/>
    <x v="222"/>
    <n v="1"/>
    <n v="24.73"/>
    <n v="24.73"/>
    <n v="17.309999999999999"/>
    <n v="30"/>
    <x v="1"/>
    <s v=""/>
    <s v=""/>
    <m/>
    <m/>
    <n v="24.73"/>
    <n v="24.73"/>
    <n v="17.309999999999999"/>
  </r>
  <r>
    <x v="9"/>
    <x v="185"/>
    <x v="228"/>
    <n v="2"/>
    <n v="38.99"/>
    <n v="77.98"/>
    <n v="54.59"/>
    <n v="30"/>
    <x v="1"/>
    <s v=""/>
    <s v=""/>
    <m/>
    <m/>
    <n v="38.99"/>
    <n v="77.98"/>
    <n v="54.59"/>
  </r>
  <r>
    <x v="9"/>
    <x v="282"/>
    <x v="333"/>
    <n v="15"/>
    <n v="45.42"/>
    <n v="681.3"/>
    <n v="681.3"/>
    <n v="0"/>
    <x v="1"/>
    <s v=""/>
    <s v=""/>
    <m/>
    <m/>
    <n v="45.42"/>
    <n v="681.3"/>
    <n v="681.3"/>
  </r>
  <r>
    <x v="9"/>
    <x v="332"/>
    <x v="397"/>
    <n v="3"/>
    <n v="25"/>
    <n v="75"/>
    <n v="75"/>
    <n v="0"/>
    <x v="1"/>
    <s v=""/>
    <s v=""/>
    <m/>
    <m/>
    <n v="25"/>
    <n v="75"/>
    <n v="75"/>
  </r>
  <r>
    <x v="9"/>
    <x v="333"/>
    <x v="398"/>
    <n v="2"/>
    <n v="63"/>
    <n v="94.5"/>
    <n v="94.5"/>
    <n v="0"/>
    <x v="1"/>
    <s v=""/>
    <s v=""/>
    <m/>
    <m/>
    <n v="63"/>
    <n v="94.5"/>
    <n v="94.5"/>
  </r>
  <r>
    <x v="9"/>
    <x v="334"/>
    <x v="399"/>
    <n v="12"/>
    <n v="2.0299999999999998"/>
    <n v="0"/>
    <n v="0"/>
    <n v="0"/>
    <x v="1"/>
    <s v=""/>
    <s v=""/>
    <m/>
    <m/>
    <n v="2.0299999999999998"/>
    <n v="0"/>
    <n v="0"/>
  </r>
  <r>
    <x v="9"/>
    <x v="42"/>
    <x v="45"/>
    <n v="15"/>
    <n v="3.5"/>
    <n v="0"/>
    <n v="0"/>
    <n v="30"/>
    <x v="1"/>
    <s v=""/>
    <s v=""/>
    <m/>
    <m/>
    <n v="3.5"/>
    <n v="0"/>
    <n v="0"/>
  </r>
  <r>
    <x v="9"/>
    <x v="43"/>
    <x v="46"/>
    <n v="3"/>
    <n v="2"/>
    <n v="0"/>
    <n v="0"/>
    <n v="30"/>
    <x v="1"/>
    <s v=""/>
    <s v=""/>
    <m/>
    <m/>
    <n v="2"/>
    <n v="0"/>
    <n v="0"/>
  </r>
  <r>
    <x v="9"/>
    <x v="44"/>
    <x v="47"/>
    <n v="10"/>
    <n v="3"/>
    <n v="0"/>
    <n v="0"/>
    <n v="30"/>
    <x v="1"/>
    <s v=""/>
    <s v=""/>
    <m/>
    <m/>
    <n v="3"/>
    <n v="0"/>
    <n v="0"/>
  </r>
  <r>
    <x v="9"/>
    <x v="45"/>
    <x v="48"/>
    <n v="10"/>
    <n v="4"/>
    <n v="0"/>
    <n v="0"/>
    <n v="30"/>
    <x v="1"/>
    <s v=""/>
    <s v=""/>
    <m/>
    <m/>
    <n v="4"/>
    <n v="0"/>
    <n v="0"/>
  </r>
  <r>
    <x v="9"/>
    <x v="46"/>
    <x v="49"/>
    <n v="5"/>
    <n v="6"/>
    <n v="0"/>
    <n v="0"/>
    <n v="30"/>
    <x v="1"/>
    <s v=""/>
    <s v=""/>
    <m/>
    <m/>
    <n v="6"/>
    <n v="0"/>
    <n v="0"/>
  </r>
  <r>
    <x v="9"/>
    <x v="48"/>
    <x v="51"/>
    <n v="3"/>
    <n v="8"/>
    <n v="0"/>
    <n v="0"/>
    <n v="30"/>
    <x v="1"/>
    <s v=""/>
    <s v=""/>
    <m/>
    <m/>
    <n v="8"/>
    <n v="0"/>
    <n v="0"/>
  </r>
  <r>
    <x v="9"/>
    <x v="52"/>
    <x v="55"/>
    <n v="1"/>
    <n v="5"/>
    <n v="0"/>
    <n v="0"/>
    <n v="30"/>
    <x v="1"/>
    <s v=""/>
    <s v=""/>
    <m/>
    <m/>
    <n v="5"/>
    <n v="0"/>
    <n v="0"/>
  </r>
  <r>
    <x v="9"/>
    <x v="118"/>
    <x v="121"/>
    <n v="3"/>
    <n v="73.02"/>
    <n v="219.06"/>
    <n v="153.34"/>
    <n v="30"/>
    <x v="1"/>
    <s v=""/>
    <s v=""/>
    <m/>
    <m/>
    <n v="73.02"/>
    <n v="219.06"/>
    <n v="153.34"/>
  </r>
  <r>
    <x v="9"/>
    <x v="256"/>
    <x v="122"/>
    <n v="4"/>
    <n v="48.68"/>
    <n v="194.72"/>
    <n v="136.30000000000001"/>
    <n v="30"/>
    <x v="1"/>
    <s v=""/>
    <s v=""/>
    <m/>
    <m/>
    <n v="48.68"/>
    <n v="194.72"/>
    <n v="136.30000000000001"/>
  </r>
  <r>
    <x v="9"/>
    <x v="257"/>
    <x v="129"/>
    <n v="1"/>
    <n v="24.34"/>
    <n v="24.34"/>
    <n v="17.04"/>
    <n v="30"/>
    <x v="1"/>
    <s v=""/>
    <s v=""/>
    <m/>
    <m/>
    <n v="24.34"/>
    <n v="24.34"/>
    <n v="17.04"/>
  </r>
  <r>
    <x v="9"/>
    <x v="335"/>
    <x v="123"/>
    <n v="2"/>
    <n v="24.87"/>
    <n v="49.74"/>
    <n v="34.82"/>
    <n v="30"/>
    <x v="1"/>
    <s v=""/>
    <s v=""/>
    <m/>
    <m/>
    <n v="24.87"/>
    <n v="49.74"/>
    <n v="34.82"/>
  </r>
  <r>
    <x v="9"/>
    <x v="112"/>
    <x v="126"/>
    <n v="2"/>
    <n v="42.18"/>
    <n v="84.36"/>
    <n v="59.05"/>
    <n v="30"/>
    <x v="1"/>
    <s v=""/>
    <s v=""/>
    <m/>
    <m/>
    <n v="42.18"/>
    <n v="84.36"/>
    <n v="59.05"/>
  </r>
  <r>
    <x v="9"/>
    <x v="184"/>
    <x v="227"/>
    <n v="4"/>
    <n v="16.54"/>
    <n v="66.16"/>
    <n v="46.31"/>
    <n v="30"/>
    <x v="1"/>
    <s v=""/>
    <s v=""/>
    <m/>
    <m/>
    <n v="16.54"/>
    <n v="66.16"/>
    <n v="46.31"/>
  </r>
  <r>
    <x v="9"/>
    <x v="255"/>
    <x v="302"/>
    <n v="4"/>
    <n v="49"/>
    <n v="196"/>
    <n v="137.19999999999999"/>
    <n v="30"/>
    <x v="1"/>
    <s v=""/>
    <s v=""/>
    <m/>
    <m/>
    <n v="49"/>
    <n v="196"/>
    <n v="137.19999999999999"/>
  </r>
  <r>
    <x v="9"/>
    <x v="336"/>
    <x v="400"/>
    <n v="10"/>
    <n v="77.180000000000007"/>
    <n v="771.8"/>
    <n v="540.26"/>
    <n v="30"/>
    <x v="1"/>
    <s v=""/>
    <s v=""/>
    <m/>
    <m/>
    <n v="77.180000000000007"/>
    <n v="771.8"/>
    <n v="540.26"/>
  </r>
  <r>
    <x v="9"/>
    <x v="280"/>
    <x v="331"/>
    <n v="1"/>
    <n v="1698.3"/>
    <n v="1698.3"/>
    <n v="1528.47"/>
    <n v="10"/>
    <x v="1"/>
    <s v=""/>
    <s v=""/>
    <m/>
    <m/>
    <n v="1698.3"/>
    <n v="1698.3"/>
    <n v="1528.47"/>
  </r>
  <r>
    <x v="9"/>
    <x v="7"/>
    <x v="401"/>
    <n v="2"/>
    <n v="123"/>
    <n v="246"/>
    <n v="221.4"/>
    <n v="10"/>
    <x v="1"/>
    <s v=""/>
    <s v=""/>
    <m/>
    <m/>
    <n v="123"/>
    <n v="246"/>
    <n v="221.4"/>
  </r>
  <r>
    <x v="9"/>
    <x v="103"/>
    <x v="121"/>
    <n v="8"/>
    <n v="89.61"/>
    <n v="716.88"/>
    <n v="609.35"/>
    <n v="15"/>
    <x v="1"/>
    <s v=""/>
    <s v=""/>
    <m/>
    <m/>
    <n v="89.61"/>
    <n v="716.88"/>
    <n v="609.35"/>
  </r>
  <r>
    <x v="9"/>
    <x v="105"/>
    <x v="122"/>
    <n v="2"/>
    <n v="59.74"/>
    <n v="119.48"/>
    <n v="101.56"/>
    <n v="15"/>
    <x v="1"/>
    <s v=""/>
    <s v=""/>
    <m/>
    <m/>
    <n v="59.74"/>
    <n v="119.48"/>
    <n v="101.56"/>
  </r>
  <r>
    <x v="9"/>
    <x v="111"/>
    <x v="126"/>
    <n v="4"/>
    <n v="44.29"/>
    <n v="177.16"/>
    <n v="150.59"/>
    <n v="15"/>
    <x v="1"/>
    <s v=""/>
    <s v=""/>
    <m/>
    <m/>
    <n v="44.29"/>
    <n v="177.16"/>
    <n v="150.59"/>
  </r>
  <r>
    <x v="9"/>
    <x v="184"/>
    <x v="227"/>
    <n v="6"/>
    <n v="16.54"/>
    <n v="99.24"/>
    <n v="84.35"/>
    <n v="15"/>
    <x v="1"/>
    <s v=""/>
    <s v=""/>
    <m/>
    <m/>
    <n v="16.54"/>
    <n v="99.24"/>
    <n v="84.35"/>
  </r>
  <r>
    <x v="9"/>
    <x v="256"/>
    <x v="122"/>
    <n v="4"/>
    <n v="48.68"/>
    <n v="194.72"/>
    <n v="146.04"/>
    <n v="25"/>
    <x v="1"/>
    <s v=""/>
    <s v=""/>
    <m/>
    <m/>
    <n v="48.68"/>
    <n v="194.72"/>
    <n v="146.04"/>
  </r>
  <r>
    <x v="9"/>
    <x v="184"/>
    <x v="227"/>
    <n v="2"/>
    <n v="16.54"/>
    <n v="33.08"/>
    <n v="24.81"/>
    <n v="25"/>
    <x v="1"/>
    <s v=""/>
    <s v=""/>
    <m/>
    <m/>
    <n v="16.54"/>
    <n v="33.08"/>
    <n v="24.81"/>
  </r>
  <r>
    <x v="9"/>
    <x v="144"/>
    <x v="173"/>
    <n v="1"/>
    <n v="76.02"/>
    <n v="76.02"/>
    <n v="53.21"/>
    <n v="30"/>
    <x v="1"/>
    <s v=""/>
    <s v=""/>
    <m/>
    <m/>
    <n v="76.02"/>
    <n v="76.02"/>
    <n v="53.21"/>
  </r>
  <r>
    <x v="9"/>
    <x v="41"/>
    <x v="44"/>
    <n v="3"/>
    <n v="26.83"/>
    <n v="80.489999999999995"/>
    <n v="56.34"/>
    <n v="30"/>
    <x v="1"/>
    <s v=""/>
    <s v=""/>
    <m/>
    <m/>
    <n v="26.83"/>
    <n v="80.489999999999995"/>
    <n v="56.34"/>
  </r>
  <r>
    <x v="9"/>
    <x v="256"/>
    <x v="122"/>
    <n v="4"/>
    <n v="48.68"/>
    <n v="194.72"/>
    <n v="136.30000000000001"/>
    <n v="30"/>
    <x v="1"/>
    <s v=""/>
    <s v=""/>
    <m/>
    <m/>
    <n v="48.68"/>
    <n v="194.72"/>
    <n v="136.30000000000001"/>
  </r>
  <r>
    <x v="9"/>
    <x v="34"/>
    <x v="37"/>
    <n v="9"/>
    <n v="88.57"/>
    <n v="797.13"/>
    <n v="557.99"/>
    <n v="30"/>
    <x v="1"/>
    <s v=""/>
    <s v=""/>
    <m/>
    <m/>
    <n v="88.57"/>
    <n v="797.13"/>
    <n v="557.99"/>
  </r>
  <r>
    <x v="9"/>
    <x v="184"/>
    <x v="227"/>
    <n v="2"/>
    <n v="16.54"/>
    <n v="33.08"/>
    <n v="23.16"/>
    <n v="30"/>
    <x v="1"/>
    <s v=""/>
    <s v=""/>
    <m/>
    <m/>
    <n v="16.54"/>
    <n v="33.08"/>
    <n v="23.16"/>
  </r>
  <r>
    <x v="9"/>
    <x v="12"/>
    <x v="13"/>
    <n v="1"/>
    <n v="29.75"/>
    <n v="0"/>
    <n v="0"/>
    <n v="0"/>
    <x v="1"/>
    <s v=""/>
    <s v=""/>
    <m/>
    <m/>
    <n v="29.75"/>
    <n v="0"/>
    <n v="0"/>
  </r>
  <r>
    <x v="9"/>
    <x v="51"/>
    <x v="54"/>
    <n v="1"/>
    <n v="13"/>
    <n v="0"/>
    <n v="0"/>
    <n v="0"/>
    <x v="1"/>
    <s v=""/>
    <s v=""/>
    <m/>
    <m/>
    <n v="13"/>
    <n v="0"/>
    <n v="0"/>
  </r>
  <r>
    <x v="9"/>
    <x v="17"/>
    <x v="20"/>
    <n v="2"/>
    <n v="115"/>
    <n v="0"/>
    <n v="0"/>
    <n v="0"/>
    <x v="1"/>
    <s v=""/>
    <s v=""/>
    <m/>
    <m/>
    <n v="115"/>
    <n v="0"/>
    <n v="0"/>
  </r>
  <r>
    <x v="9"/>
    <x v="42"/>
    <x v="45"/>
    <n v="1"/>
    <n v="3.5"/>
    <n v="0"/>
    <n v="0"/>
    <n v="0"/>
    <x v="1"/>
    <s v=""/>
    <s v=""/>
    <m/>
    <m/>
    <n v="3.5"/>
    <n v="0"/>
    <n v="0"/>
  </r>
  <r>
    <x v="9"/>
    <x v="52"/>
    <x v="55"/>
    <n v="1"/>
    <n v="5"/>
    <n v="0"/>
    <n v="0"/>
    <n v="0"/>
    <x v="1"/>
    <s v=""/>
    <s v=""/>
    <m/>
    <m/>
    <n v="5"/>
    <n v="0"/>
    <n v="0"/>
  </r>
  <r>
    <x v="9"/>
    <x v="45"/>
    <x v="48"/>
    <n v="6"/>
    <n v="4"/>
    <n v="0"/>
    <n v="0"/>
    <n v="0"/>
    <x v="1"/>
    <s v=""/>
    <s v=""/>
    <m/>
    <m/>
    <n v="4"/>
    <n v="0"/>
    <n v="0"/>
  </r>
  <r>
    <x v="9"/>
    <x v="21"/>
    <x v="24"/>
    <n v="3"/>
    <n v="147.81"/>
    <n v="443.43"/>
    <n v="399.09"/>
    <n v="10"/>
    <x v="1"/>
    <s v=""/>
    <s v=""/>
    <m/>
    <m/>
    <n v="147.81"/>
    <n v="443.43"/>
    <n v="399.09"/>
  </r>
  <r>
    <x v="9"/>
    <x v="19"/>
    <x v="22"/>
    <n v="3"/>
    <n v="45.32"/>
    <n v="135.96"/>
    <n v="122.36"/>
    <n v="10"/>
    <x v="1"/>
    <s v=""/>
    <s v=""/>
    <m/>
    <m/>
    <n v="45.32"/>
    <n v="135.96"/>
    <n v="122.36"/>
  </r>
  <r>
    <x v="9"/>
    <x v="171"/>
    <x v="402"/>
    <n v="2"/>
    <n v="97.5"/>
    <n v="195"/>
    <n v="175.5"/>
    <n v="10"/>
    <x v="1"/>
    <s v=""/>
    <s v=""/>
    <m/>
    <m/>
    <n v="97.5"/>
    <n v="195"/>
    <n v="175.5"/>
  </r>
  <r>
    <x v="9"/>
    <x v="253"/>
    <x v="304"/>
    <n v="4"/>
    <n v="16.54"/>
    <n v="66.16"/>
    <n v="59.54"/>
    <n v="10"/>
    <x v="1"/>
    <s v=""/>
    <s v=""/>
    <m/>
    <m/>
    <n v="16.54"/>
    <n v="66.16"/>
    <n v="59.54"/>
  </r>
  <r>
    <x v="9"/>
    <x v="232"/>
    <x v="284"/>
    <n v="1"/>
    <n v="448.05"/>
    <n v="448.05"/>
    <n v="448.05"/>
    <n v="0"/>
    <x v="3"/>
    <n v="435"/>
    <s v="Prijs wijkt af"/>
    <m/>
    <s v="Artikelprijs"/>
    <n v="435"/>
    <n v="435"/>
    <n v="435"/>
  </r>
  <r>
    <x v="9"/>
    <x v="244"/>
    <x v="295"/>
    <n v="1"/>
    <n v="65"/>
    <n v="65"/>
    <n v="65"/>
    <n v="0"/>
    <x v="3"/>
    <n v="65"/>
    <s v="Prijs gelijk"/>
    <m/>
    <s v="Artikelprijs"/>
    <n v="65"/>
    <n v="65"/>
    <n v="65"/>
  </r>
  <r>
    <x v="9"/>
    <x v="236"/>
    <x v="288"/>
    <n v="1"/>
    <n v="401.7"/>
    <n v="401.7"/>
    <n v="401.7"/>
    <n v="0"/>
    <x v="3"/>
    <n v="390"/>
    <s v="Prijs wijkt af"/>
    <m/>
    <s v="Artikelprijs"/>
    <n v="390"/>
    <n v="390"/>
    <n v="390"/>
  </r>
  <r>
    <x v="9"/>
    <x v="139"/>
    <x v="162"/>
    <n v="2"/>
    <n v="25.52"/>
    <n v="51.04"/>
    <n v="45.94"/>
    <n v="10"/>
    <x v="1"/>
    <s v=""/>
    <s v=""/>
    <m/>
    <m/>
    <n v="25.52"/>
    <n v="51.04"/>
    <n v="45.94"/>
  </r>
  <r>
    <x v="9"/>
    <x v="337"/>
    <x v="403"/>
    <n v="1"/>
    <n v="27.04"/>
    <n v="27.04"/>
    <n v="24.34"/>
    <n v="10"/>
    <x v="1"/>
    <s v=""/>
    <s v=""/>
    <m/>
    <m/>
    <n v="27.04"/>
    <n v="27.04"/>
    <n v="24.34"/>
  </r>
  <r>
    <x v="9"/>
    <x v="185"/>
    <x v="228"/>
    <n v="2"/>
    <n v="38.99"/>
    <n v="77.98"/>
    <n v="70.180000000000007"/>
    <n v="10"/>
    <x v="1"/>
    <s v=""/>
    <s v=""/>
    <m/>
    <m/>
    <n v="38.99"/>
    <n v="77.98"/>
    <n v="70.180000000000007"/>
  </r>
  <r>
    <x v="9"/>
    <x v="139"/>
    <x v="162"/>
    <n v="2"/>
    <n v="25.52"/>
    <n v="51.04"/>
    <n v="45.94"/>
    <n v="10"/>
    <x v="1"/>
    <s v=""/>
    <s v=""/>
    <m/>
    <m/>
    <n v="25.52"/>
    <n v="51.04"/>
    <n v="45.94"/>
  </r>
  <r>
    <x v="9"/>
    <x v="337"/>
    <x v="403"/>
    <n v="2"/>
    <n v="27.04"/>
    <n v="54.08"/>
    <n v="48.67"/>
    <n v="10"/>
    <x v="1"/>
    <s v=""/>
    <s v=""/>
    <m/>
    <m/>
    <n v="27.04"/>
    <n v="54.08"/>
    <n v="48.67"/>
  </r>
  <r>
    <x v="9"/>
    <x v="139"/>
    <x v="162"/>
    <n v="1"/>
    <n v="25.52"/>
    <n v="25.52"/>
    <n v="22.97"/>
    <n v="10"/>
    <x v="1"/>
    <s v=""/>
    <s v=""/>
    <m/>
    <m/>
    <n v="25.52"/>
    <n v="25.52"/>
    <n v="22.97"/>
  </r>
  <r>
    <x v="9"/>
    <x v="337"/>
    <x v="403"/>
    <n v="2"/>
    <n v="27.04"/>
    <n v="54.08"/>
    <n v="48.67"/>
    <n v="10"/>
    <x v="1"/>
    <s v=""/>
    <s v=""/>
    <m/>
    <m/>
    <n v="27.04"/>
    <n v="54.08"/>
    <n v="48.67"/>
  </r>
  <r>
    <x v="9"/>
    <x v="185"/>
    <x v="228"/>
    <n v="4"/>
    <n v="38.99"/>
    <n v="155.96"/>
    <n v="140.36000000000001"/>
    <n v="10"/>
    <x v="1"/>
    <s v=""/>
    <s v=""/>
    <m/>
    <m/>
    <n v="38.99"/>
    <n v="155.96"/>
    <n v="140.36000000000001"/>
  </r>
  <r>
    <x v="9"/>
    <x v="139"/>
    <x v="162"/>
    <n v="1"/>
    <n v="25.52"/>
    <n v="25.52"/>
    <n v="22.97"/>
    <n v="10"/>
    <x v="1"/>
    <s v=""/>
    <s v=""/>
    <m/>
    <m/>
    <n v="25.52"/>
    <n v="25.52"/>
    <n v="22.97"/>
  </r>
  <r>
    <x v="9"/>
    <x v="139"/>
    <x v="162"/>
    <n v="1"/>
    <n v="25.52"/>
    <n v="25.52"/>
    <n v="22.97"/>
    <n v="10"/>
    <x v="1"/>
    <s v=""/>
    <s v=""/>
    <m/>
    <m/>
    <n v="25.52"/>
    <n v="25.52"/>
    <n v="22.97"/>
  </r>
  <r>
    <x v="9"/>
    <x v="139"/>
    <x v="162"/>
    <n v="1"/>
    <n v="25.52"/>
    <n v="25.52"/>
    <n v="22.97"/>
    <n v="10"/>
    <x v="1"/>
    <s v=""/>
    <s v=""/>
    <m/>
    <m/>
    <n v="25.52"/>
    <n v="25.52"/>
    <n v="22.97"/>
  </r>
  <r>
    <x v="9"/>
    <x v="337"/>
    <x v="403"/>
    <n v="2"/>
    <n v="27.04"/>
    <n v="54.08"/>
    <n v="48.67"/>
    <n v="10"/>
    <x v="1"/>
    <s v=""/>
    <s v=""/>
    <m/>
    <m/>
    <n v="27.04"/>
    <n v="54.08"/>
    <n v="48.67"/>
  </r>
  <r>
    <x v="9"/>
    <x v="139"/>
    <x v="162"/>
    <n v="1"/>
    <n v="25.52"/>
    <n v="25.52"/>
    <n v="22.97"/>
    <n v="10"/>
    <x v="1"/>
    <s v=""/>
    <s v=""/>
    <m/>
    <m/>
    <n v="25.52"/>
    <n v="25.52"/>
    <n v="22.97"/>
  </r>
  <r>
    <x v="9"/>
    <x v="337"/>
    <x v="403"/>
    <n v="1"/>
    <n v="27.04"/>
    <n v="27.04"/>
    <n v="24.34"/>
    <n v="10"/>
    <x v="1"/>
    <s v=""/>
    <s v=""/>
    <m/>
    <m/>
    <n v="27.04"/>
    <n v="27.04"/>
    <n v="24.34"/>
  </r>
  <r>
    <x v="9"/>
    <x v="139"/>
    <x v="162"/>
    <n v="1"/>
    <n v="25.52"/>
    <n v="25.52"/>
    <n v="22.97"/>
    <n v="10"/>
    <x v="1"/>
    <s v=""/>
    <s v=""/>
    <m/>
    <m/>
    <n v="25.52"/>
    <n v="25.52"/>
    <n v="22.97"/>
  </r>
  <r>
    <x v="9"/>
    <x v="139"/>
    <x v="162"/>
    <n v="2"/>
    <n v="25.52"/>
    <n v="51.04"/>
    <n v="45.94"/>
    <n v="10"/>
    <x v="1"/>
    <s v=""/>
    <s v=""/>
    <m/>
    <m/>
    <n v="25.52"/>
    <n v="51.04"/>
    <n v="45.94"/>
  </r>
  <r>
    <x v="9"/>
    <x v="337"/>
    <x v="403"/>
    <n v="1"/>
    <n v="27.04"/>
    <n v="27.04"/>
    <n v="24.34"/>
    <n v="10"/>
    <x v="1"/>
    <s v=""/>
    <s v=""/>
    <m/>
    <m/>
    <n v="27.04"/>
    <n v="27.04"/>
    <n v="24.34"/>
  </r>
  <r>
    <x v="9"/>
    <x v="139"/>
    <x v="162"/>
    <n v="2"/>
    <n v="25.52"/>
    <n v="51.04"/>
    <n v="45.94"/>
    <n v="10"/>
    <x v="1"/>
    <s v=""/>
    <s v=""/>
    <m/>
    <m/>
    <n v="25.52"/>
    <n v="51.04"/>
    <n v="45.94"/>
  </r>
  <r>
    <x v="9"/>
    <x v="139"/>
    <x v="162"/>
    <n v="2"/>
    <n v="25.52"/>
    <n v="51.04"/>
    <n v="45.94"/>
    <n v="10"/>
    <x v="1"/>
    <s v=""/>
    <s v=""/>
    <m/>
    <m/>
    <n v="25.52"/>
    <n v="51.04"/>
    <n v="45.94"/>
  </r>
  <r>
    <x v="9"/>
    <x v="337"/>
    <x v="403"/>
    <n v="4"/>
    <n v="27.04"/>
    <n v="108.16"/>
    <n v="97.34"/>
    <n v="10"/>
    <x v="1"/>
    <s v=""/>
    <s v=""/>
    <m/>
    <m/>
    <n v="27.04"/>
    <n v="108.16"/>
    <n v="97.34"/>
  </r>
  <r>
    <x v="9"/>
    <x v="139"/>
    <x v="162"/>
    <n v="1"/>
    <n v="25.52"/>
    <n v="25.52"/>
    <n v="22.97"/>
    <n v="10"/>
    <x v="1"/>
    <s v=""/>
    <s v=""/>
    <m/>
    <m/>
    <n v="25.52"/>
    <n v="25.52"/>
    <n v="22.97"/>
  </r>
  <r>
    <x v="9"/>
    <x v="337"/>
    <x v="403"/>
    <n v="1"/>
    <n v="27.04"/>
    <n v="27.04"/>
    <n v="24.34"/>
    <n v="10"/>
    <x v="1"/>
    <s v=""/>
    <s v=""/>
    <m/>
    <m/>
    <n v="27.04"/>
    <n v="27.04"/>
    <n v="24.34"/>
  </r>
  <r>
    <x v="9"/>
    <x v="43"/>
    <x v="46"/>
    <n v="5"/>
    <n v="2"/>
    <n v="0"/>
    <n v="0"/>
    <n v="10"/>
    <x v="1"/>
    <s v=""/>
    <s v=""/>
    <m/>
    <m/>
    <n v="2"/>
    <n v="0"/>
    <n v="0"/>
  </r>
  <r>
    <x v="9"/>
    <x v="44"/>
    <x v="47"/>
    <n v="16"/>
    <n v="3"/>
    <n v="0"/>
    <n v="0"/>
    <n v="10"/>
    <x v="1"/>
    <s v=""/>
    <s v=""/>
    <m/>
    <m/>
    <n v="3"/>
    <n v="0"/>
    <n v="0"/>
  </r>
  <r>
    <x v="9"/>
    <x v="45"/>
    <x v="48"/>
    <n v="20"/>
    <n v="4"/>
    <n v="0"/>
    <n v="0"/>
    <n v="10"/>
    <x v="1"/>
    <s v=""/>
    <s v=""/>
    <m/>
    <m/>
    <n v="4"/>
    <n v="0"/>
    <n v="0"/>
  </r>
  <r>
    <x v="9"/>
    <x v="46"/>
    <x v="49"/>
    <n v="20"/>
    <n v="6"/>
    <n v="0"/>
    <n v="0"/>
    <n v="10"/>
    <x v="1"/>
    <s v=""/>
    <s v=""/>
    <m/>
    <m/>
    <n v="6"/>
    <n v="0"/>
    <n v="0"/>
  </r>
  <r>
    <x v="9"/>
    <x v="42"/>
    <x v="45"/>
    <n v="30"/>
    <n v="3.5"/>
    <n v="0"/>
    <n v="0"/>
    <n v="10"/>
    <x v="1"/>
    <s v=""/>
    <s v=""/>
    <m/>
    <m/>
    <n v="3.5"/>
    <n v="0"/>
    <n v="0"/>
  </r>
  <r>
    <x v="9"/>
    <x v="52"/>
    <x v="55"/>
    <n v="20"/>
    <n v="5"/>
    <n v="0"/>
    <n v="0"/>
    <n v="10"/>
    <x v="1"/>
    <s v=""/>
    <s v=""/>
    <m/>
    <m/>
    <n v="5"/>
    <n v="0"/>
    <n v="0"/>
  </r>
  <r>
    <x v="9"/>
    <x v="294"/>
    <x v="348"/>
    <n v="1"/>
    <n v="1236"/>
    <n v="1236"/>
    <n v="1112.4000000000001"/>
    <n v="10"/>
    <x v="3"/>
    <n v="1200"/>
    <s v="Prijs wijkt af"/>
    <m/>
    <s v="Artikelprijs"/>
    <n v="1200"/>
    <n v="1200"/>
    <n v="1080"/>
  </r>
  <r>
    <x v="9"/>
    <x v="338"/>
    <x v="404"/>
    <n v="1"/>
    <n v="60"/>
    <n v="60"/>
    <n v="60"/>
    <n v="0"/>
    <x v="1"/>
    <s v=""/>
    <s v=""/>
    <m/>
    <m/>
    <n v="60"/>
    <n v="60"/>
    <n v="60"/>
  </r>
  <r>
    <x v="9"/>
    <x v="185"/>
    <x v="228"/>
    <n v="4"/>
    <n v="38.99"/>
    <n v="155.96"/>
    <n v="155.96"/>
    <n v="0"/>
    <x v="1"/>
    <s v=""/>
    <s v=""/>
    <m/>
    <m/>
    <n v="38.99"/>
    <n v="155.96"/>
    <n v="155.96"/>
  </r>
  <r>
    <x v="9"/>
    <x v="44"/>
    <x v="47"/>
    <n v="3"/>
    <n v="3"/>
    <n v="0"/>
    <n v="0"/>
    <n v="0"/>
    <x v="1"/>
    <s v=""/>
    <s v=""/>
    <m/>
    <m/>
    <n v="3"/>
    <n v="0"/>
    <n v="0"/>
  </r>
  <r>
    <x v="9"/>
    <x v="45"/>
    <x v="48"/>
    <n v="3"/>
    <n v="4"/>
    <n v="0"/>
    <n v="0"/>
    <n v="0"/>
    <x v="1"/>
    <s v=""/>
    <s v=""/>
    <m/>
    <m/>
    <n v="4"/>
    <n v="0"/>
    <n v="0"/>
  </r>
  <r>
    <x v="9"/>
    <x v="52"/>
    <x v="55"/>
    <n v="1"/>
    <n v="5"/>
    <n v="0"/>
    <n v="0"/>
    <n v="0"/>
    <x v="1"/>
    <s v=""/>
    <s v=""/>
    <m/>
    <m/>
    <n v="5"/>
    <n v="0"/>
    <n v="0"/>
  </r>
  <r>
    <x v="9"/>
    <x v="42"/>
    <x v="45"/>
    <n v="4"/>
    <n v="3.5"/>
    <n v="0"/>
    <n v="0"/>
    <n v="0"/>
    <x v="1"/>
    <s v=""/>
    <s v=""/>
    <m/>
    <m/>
    <n v="3.5"/>
    <n v="0"/>
    <n v="0"/>
  </r>
  <r>
    <x v="9"/>
    <x v="81"/>
    <x v="95"/>
    <n v="4"/>
    <n v="236.9"/>
    <n v="947.6"/>
    <n v="947.6"/>
    <n v="0"/>
    <x v="2"/>
    <n v="230"/>
    <s v="Prijs wijkt af"/>
    <m/>
    <s v="Artikelprijs"/>
    <n v="230"/>
    <n v="920"/>
    <n v="920"/>
  </r>
  <r>
    <x v="9"/>
    <x v="83"/>
    <x v="97"/>
    <n v="1"/>
    <n v="144.19999999999999"/>
    <n v="144.19999999999999"/>
    <n v="144.19999999999999"/>
    <n v="0"/>
    <x v="2"/>
    <n v="140"/>
    <s v="Prijs wijkt af"/>
    <m/>
    <s v="Artikelprijs"/>
    <n v="140"/>
    <n v="140"/>
    <n v="140"/>
  </r>
  <r>
    <x v="9"/>
    <x v="262"/>
    <x v="313"/>
    <n v="4"/>
    <n v="125"/>
    <n v="500"/>
    <n v="500"/>
    <n v="0"/>
    <x v="3"/>
    <n v="125"/>
    <s v="Prijs gelijk"/>
    <m/>
    <s v="Artikelprijs"/>
    <n v="125"/>
    <n v="500"/>
    <n v="500"/>
  </r>
  <r>
    <x v="9"/>
    <x v="164"/>
    <x v="197"/>
    <n v="3"/>
    <n v="31.36"/>
    <n v="94.08"/>
    <n v="94.08"/>
    <n v="0"/>
    <x v="1"/>
    <s v=""/>
    <s v=""/>
    <m/>
    <m/>
    <n v="31.36"/>
    <n v="94.08"/>
    <n v="94.08"/>
  </r>
  <r>
    <x v="9"/>
    <x v="232"/>
    <x v="284"/>
    <n v="1"/>
    <n v="448.05"/>
    <n v="448.05"/>
    <n v="448.05"/>
    <n v="0"/>
    <x v="3"/>
    <n v="435"/>
    <s v="Prijs wijkt af"/>
    <m/>
    <s v="Artikelprijs"/>
    <n v="435"/>
    <n v="435"/>
    <n v="435"/>
  </r>
  <r>
    <x v="10"/>
    <x v="0"/>
    <x v="248"/>
    <n v="1"/>
    <n v="154.5"/>
    <n v="154.5"/>
    <n v="154.5"/>
    <n v="0"/>
    <x v="0"/>
    <n v="106.8625"/>
    <s v="Prijs wijkt af"/>
    <m/>
    <s v="Stuksprijs"/>
    <n v="154.5"/>
    <n v="154.5"/>
    <n v="154.5"/>
  </r>
  <r>
    <x v="11"/>
    <x v="0"/>
    <x v="248"/>
    <n v="1"/>
    <n v="154.5"/>
    <n v="154.5"/>
    <n v="115.87"/>
    <n v="25"/>
    <x v="0"/>
    <n v="106.8625"/>
    <s v="Prijs wijkt af"/>
    <m/>
    <s v="Stuksprijs"/>
    <n v="154.5"/>
    <n v="154.5"/>
    <n v="115.87"/>
  </r>
  <r>
    <x v="11"/>
    <x v="0"/>
    <x v="248"/>
    <n v="1"/>
    <n v="154.5"/>
    <n v="154.5"/>
    <n v="115.87"/>
    <n v="25"/>
    <x v="0"/>
    <n v="106.8625"/>
    <s v="Prijs wijkt af"/>
    <m/>
    <s v="Stuksprijs"/>
    <n v="154.5"/>
    <n v="154.5"/>
    <n v="115.87"/>
  </r>
  <r>
    <x v="11"/>
    <x v="0"/>
    <x v="248"/>
    <n v="1"/>
    <n v="154.5"/>
    <n v="154.5"/>
    <n v="115.87"/>
    <n v="25"/>
    <x v="0"/>
    <n v="106.8625"/>
    <s v="Prijs wijkt af"/>
    <m/>
    <s v="Stuksprijs"/>
    <n v="154.5"/>
    <n v="154.5"/>
    <n v="115.87"/>
  </r>
  <r>
    <x v="11"/>
    <x v="0"/>
    <x v="248"/>
    <n v="1"/>
    <n v="154.5"/>
    <n v="154.5"/>
    <n v="115.87"/>
    <n v="25"/>
    <x v="0"/>
    <n v="106.8625"/>
    <s v="Prijs wijkt af"/>
    <m/>
    <s v="Stuksprijs"/>
    <n v="154.5"/>
    <n v="154.5"/>
    <n v="115.87"/>
  </r>
  <r>
    <x v="11"/>
    <x v="0"/>
    <x v="248"/>
    <n v="1"/>
    <n v="154.5"/>
    <n v="154.5"/>
    <n v="115.87"/>
    <n v="25"/>
    <x v="0"/>
    <n v="106.8625"/>
    <s v="Prijs wijkt af"/>
    <m/>
    <s v="Stuksprijs"/>
    <n v="154.5"/>
    <n v="154.5"/>
    <n v="115.87"/>
  </r>
  <r>
    <x v="11"/>
    <x v="0"/>
    <x v="248"/>
    <n v="1"/>
    <n v="154.5"/>
    <n v="154.5"/>
    <n v="115.87"/>
    <n v="25"/>
    <x v="0"/>
    <n v="106.8625"/>
    <s v="Prijs wijkt af"/>
    <m/>
    <s v="Stuksprijs"/>
    <n v="154.5"/>
    <n v="154.5"/>
    <n v="115.87"/>
  </r>
  <r>
    <x v="11"/>
    <x v="0"/>
    <x v="248"/>
    <n v="1"/>
    <n v="154.5"/>
    <n v="154.5"/>
    <n v="115.87"/>
    <n v="25"/>
    <x v="0"/>
    <n v="106.8625"/>
    <s v="Prijs wijkt af"/>
    <m/>
    <s v="Stuksprijs"/>
    <n v="154.5"/>
    <n v="154.5"/>
    <n v="115.87"/>
  </r>
  <r>
    <x v="11"/>
    <x v="0"/>
    <x v="248"/>
    <n v="1"/>
    <n v="154.5"/>
    <n v="154.5"/>
    <n v="115.87"/>
    <n v="25"/>
    <x v="0"/>
    <n v="106.8625"/>
    <s v="Prijs wijkt af"/>
    <m/>
    <s v="Stuksprijs"/>
    <n v="154.5"/>
    <n v="154.5"/>
    <n v="115.87"/>
  </r>
  <r>
    <x v="11"/>
    <x v="0"/>
    <x v="248"/>
    <n v="1"/>
    <n v="154.5"/>
    <n v="154.5"/>
    <n v="115.87"/>
    <n v="25"/>
    <x v="0"/>
    <n v="106.8625"/>
    <s v="Prijs wijkt af"/>
    <m/>
    <s v="Stuksprijs"/>
    <n v="154.5"/>
    <n v="154.5"/>
    <n v="115.87"/>
  </r>
  <r>
    <x v="11"/>
    <x v="0"/>
    <x v="248"/>
    <n v="1"/>
    <n v="154.5"/>
    <n v="154.5"/>
    <n v="115.87"/>
    <n v="25"/>
    <x v="0"/>
    <n v="106.8625"/>
    <s v="Prijs wijkt af"/>
    <m/>
    <s v="Stuksprijs"/>
    <n v="154.5"/>
    <n v="154.5"/>
    <n v="115.87"/>
  </r>
  <r>
    <x v="11"/>
    <x v="221"/>
    <x v="405"/>
    <n v="1"/>
    <n v="632.59"/>
    <n v="632.59"/>
    <n v="474.44"/>
    <n v="25"/>
    <x v="0"/>
    <n v="458.35"/>
    <s v="Prijs wijkt af"/>
    <m/>
    <s v="Stuksprijs"/>
    <n v="632.59"/>
    <n v="632.59"/>
    <n v="474.44"/>
  </r>
  <r>
    <x v="11"/>
    <x v="339"/>
    <x v="406"/>
    <n v="1"/>
    <n v="530.45000000000005"/>
    <n v="530.45000000000005"/>
    <n v="397.84"/>
    <n v="25"/>
    <x v="1"/>
    <s v=""/>
    <s v=""/>
    <m/>
    <m/>
    <n v="530.45000000000005"/>
    <n v="530.45000000000005"/>
    <n v="397.84"/>
  </r>
  <r>
    <x v="11"/>
    <x v="340"/>
    <x v="407"/>
    <n v="1"/>
    <n v="98.12"/>
    <n v="98.12"/>
    <n v="73.59"/>
    <n v="25"/>
    <x v="1"/>
    <s v=""/>
    <s v=""/>
    <m/>
    <m/>
    <n v="98.12"/>
    <n v="98.12"/>
    <n v="73.59"/>
  </r>
  <r>
    <x v="11"/>
    <x v="30"/>
    <x v="33"/>
    <n v="1"/>
    <n v="339.9"/>
    <n v="339.9"/>
    <n v="254.92"/>
    <n v="25"/>
    <x v="0"/>
    <n v="339.9"/>
    <s v="Prijs gelijk"/>
    <m/>
    <s v="Stuksprijs"/>
    <n v="339.9"/>
    <n v="339.9"/>
    <n v="254.92"/>
  </r>
  <r>
    <x v="11"/>
    <x v="340"/>
    <x v="407"/>
    <n v="1"/>
    <n v="98.12"/>
    <n v="98.12"/>
    <n v="73.59"/>
    <n v="25"/>
    <x v="1"/>
    <s v=""/>
    <s v=""/>
    <m/>
    <m/>
    <n v="98.12"/>
    <n v="98.12"/>
    <n v="73.59"/>
  </r>
  <r>
    <x v="11"/>
    <x v="0"/>
    <x v="248"/>
    <n v="2"/>
    <n v="154.5"/>
    <n v="309"/>
    <n v="231.75"/>
    <n v="25"/>
    <x v="0"/>
    <n v="106.8625"/>
    <s v="Prijs wijkt af"/>
    <m/>
    <s v="Stuksprijs"/>
    <n v="154.5"/>
    <n v="309"/>
    <n v="231.75"/>
  </r>
  <r>
    <x v="11"/>
    <x v="0"/>
    <x v="248"/>
    <n v="1"/>
    <n v="154.5"/>
    <n v="154.5"/>
    <n v="115.87"/>
    <n v="25"/>
    <x v="0"/>
    <n v="106.8625"/>
    <s v="Prijs wijkt af"/>
    <m/>
    <s v="Stuksprijs"/>
    <n v="154.5"/>
    <n v="154.5"/>
    <n v="115.87"/>
  </r>
  <r>
    <x v="11"/>
    <x v="0"/>
    <x v="248"/>
    <n v="1"/>
    <n v="154.5"/>
    <n v="154.5"/>
    <n v="115.87"/>
    <n v="25"/>
    <x v="0"/>
    <n v="106.8625"/>
    <s v="Prijs wijkt af"/>
    <m/>
    <s v="Stuksprijs"/>
    <n v="154.5"/>
    <n v="154.5"/>
    <n v="115.87"/>
  </r>
  <r>
    <x v="11"/>
    <x v="0"/>
    <x v="248"/>
    <n v="1"/>
    <n v="154.5"/>
    <n v="154.5"/>
    <n v="115.87"/>
    <n v="25"/>
    <x v="0"/>
    <n v="106.8625"/>
    <s v="Prijs wijkt af"/>
    <m/>
    <s v="Stuksprijs"/>
    <n v="154.5"/>
    <n v="154.5"/>
    <n v="115.87"/>
  </r>
  <r>
    <x v="11"/>
    <x v="0"/>
    <x v="248"/>
    <n v="1"/>
    <n v="154.5"/>
    <n v="154.5"/>
    <n v="115.87"/>
    <n v="25"/>
    <x v="0"/>
    <n v="106.8625"/>
    <s v="Prijs wijkt af"/>
    <m/>
    <s v="Stuksprijs"/>
    <n v="154.5"/>
    <n v="154.5"/>
    <n v="115.87"/>
  </r>
  <r>
    <x v="11"/>
    <x v="0"/>
    <x v="248"/>
    <n v="1"/>
    <n v="154.5"/>
    <n v="154.5"/>
    <n v="115.87"/>
    <n v="25"/>
    <x v="0"/>
    <n v="106.8625"/>
    <s v="Prijs wijkt af"/>
    <m/>
    <s v="Stuksprijs"/>
    <n v="154.5"/>
    <n v="154.5"/>
    <n v="115.87"/>
  </r>
  <r>
    <x v="11"/>
    <x v="0"/>
    <x v="248"/>
    <n v="1"/>
    <n v="154.5"/>
    <n v="154.5"/>
    <n v="115.87"/>
    <n v="25"/>
    <x v="0"/>
    <n v="106.8625"/>
    <s v="Prijs wijkt af"/>
    <m/>
    <s v="Stuksprijs"/>
    <n v="154.5"/>
    <n v="154.5"/>
    <n v="115.87"/>
  </r>
  <r>
    <x v="11"/>
    <x v="341"/>
    <x v="408"/>
    <n v="1"/>
    <n v="2900"/>
    <n v="2900"/>
    <n v="2175"/>
    <n v="25"/>
    <x v="0"/>
    <n v="2550"/>
    <s v="Prijs wijkt af"/>
    <m/>
    <s v="Stuksprijs"/>
    <n v="2900"/>
    <n v="2900"/>
    <n v="2175"/>
  </r>
  <r>
    <x v="11"/>
    <x v="87"/>
    <x v="409"/>
    <n v="3"/>
    <n v="268"/>
    <n v="804"/>
    <n v="0"/>
    <n v="100"/>
    <x v="1"/>
    <s v=""/>
    <s v=""/>
    <m/>
    <m/>
    <n v="268"/>
    <n v="804"/>
    <n v="0"/>
  </r>
  <r>
    <x v="11"/>
    <x v="87"/>
    <x v="410"/>
    <n v="30"/>
    <n v="12.5"/>
    <n v="375"/>
    <n v="187.5"/>
    <n v="50"/>
    <x v="1"/>
    <s v=""/>
    <s v=""/>
    <m/>
    <m/>
    <n v="12.5"/>
    <n v="375"/>
    <n v="187.5"/>
  </r>
  <r>
    <x v="11"/>
    <x v="224"/>
    <x v="411"/>
    <n v="1"/>
    <n v="1875"/>
    <n v="1875"/>
    <n v="1875"/>
    <n v="0"/>
    <x v="1"/>
    <s v=""/>
    <s v=""/>
    <m/>
    <m/>
    <n v="1875"/>
    <n v="1875"/>
    <n v="1875"/>
  </r>
  <r>
    <x v="12"/>
    <x v="221"/>
    <x v="270"/>
    <n v="1"/>
    <n v="632.59"/>
    <n v="632.59"/>
    <n v="506.07"/>
    <n v="20"/>
    <x v="0"/>
    <n v="458.35"/>
    <s v="Prijs wijkt af"/>
    <m/>
    <s v="Stuksprijs"/>
    <n v="632.59"/>
    <n v="632.59"/>
    <n v="506.07"/>
  </r>
  <r>
    <x v="12"/>
    <x v="221"/>
    <x v="270"/>
    <n v="1"/>
    <n v="632.59"/>
    <n v="632.59"/>
    <n v="506.07"/>
    <n v="20"/>
    <x v="0"/>
    <n v="458.35"/>
    <s v="Prijs wijkt af"/>
    <m/>
    <s v="Stuksprijs"/>
    <n v="632.59"/>
    <n v="632.59"/>
    <n v="506.07"/>
  </r>
  <r>
    <x v="12"/>
    <x v="342"/>
    <x v="412"/>
    <n v="1"/>
    <n v="516.92999999999995"/>
    <n v="516.92999999999995"/>
    <n v="413.54"/>
    <n v="20"/>
    <x v="0"/>
    <n v="386.25"/>
    <s v="Prijs wijkt af"/>
    <m/>
    <s v="Stuksprijs"/>
    <n v="516.92999999999995"/>
    <n v="516.92999999999995"/>
    <n v="413.54"/>
  </r>
  <r>
    <x v="12"/>
    <x v="220"/>
    <x v="248"/>
    <n v="24"/>
    <n v="164.8"/>
    <n v="3955.2"/>
    <n v="3164.16"/>
    <n v="20"/>
    <x v="0"/>
    <n v="106.8625"/>
    <s v="Prijs wijkt af"/>
    <m/>
    <s v="Stuksprijs"/>
    <n v="164.8"/>
    <n v="3955.2"/>
    <n v="3164.16"/>
  </r>
  <r>
    <x v="12"/>
    <x v="301"/>
    <x v="360"/>
    <n v="14"/>
    <n v="394.94"/>
    <n v="5529.16"/>
    <n v="4423.33"/>
    <n v="20"/>
    <x v="0"/>
    <n v="329.6"/>
    <s v="Prijs wijkt af"/>
    <m/>
    <s v="Stuksprijs"/>
    <n v="394.94"/>
    <n v="5529.16"/>
    <n v="4423.33"/>
  </r>
  <r>
    <x v="12"/>
    <x v="343"/>
    <x v="413"/>
    <n v="2"/>
    <n v="495.38"/>
    <n v="990.76"/>
    <n v="792.61"/>
    <n v="20"/>
    <x v="0"/>
    <n v="417.15"/>
    <s v="Prijs wijkt af"/>
    <m/>
    <s v="Stuksprijs"/>
    <n v="495.38"/>
    <n v="990.76"/>
    <n v="792.61"/>
  </r>
  <r>
    <x v="12"/>
    <x v="6"/>
    <x v="6"/>
    <n v="1"/>
    <n v="303.85000000000002"/>
    <n v="303.85000000000002"/>
    <n v="303.85000000000002"/>
    <n v="0"/>
    <x v="2"/>
    <n v="295"/>
    <s v="Prijs wijkt af"/>
    <m/>
    <s v="Stuksprijs"/>
    <n v="303.85000000000002"/>
    <n v="303.85000000000002"/>
    <n v="303.85000000000002"/>
  </r>
  <r>
    <x v="12"/>
    <x v="6"/>
    <x v="6"/>
    <n v="1"/>
    <n v="303.85000000000002"/>
    <n v="303.85000000000002"/>
    <n v="303.85000000000002"/>
    <n v="0"/>
    <x v="2"/>
    <n v="295"/>
    <s v="Prijs wijkt af"/>
    <m/>
    <s v="Stuksprijs"/>
    <n v="303.85000000000002"/>
    <n v="303.85000000000002"/>
    <n v="303.85000000000002"/>
  </r>
  <r>
    <x v="12"/>
    <x v="221"/>
    <x v="270"/>
    <n v="1"/>
    <n v="632.59"/>
    <n v="632.59"/>
    <n v="506.07"/>
    <n v="20"/>
    <x v="0"/>
    <n v="458.35"/>
    <s v="Prijs wijkt af"/>
    <m/>
    <s v="Stuksprijs"/>
    <n v="632.59"/>
    <n v="632.59"/>
    <n v="506.07"/>
  </r>
  <r>
    <x v="12"/>
    <x v="221"/>
    <x v="270"/>
    <n v="1"/>
    <n v="632.59"/>
    <n v="632.59"/>
    <n v="506.07"/>
    <n v="20"/>
    <x v="0"/>
    <n v="458.35"/>
    <s v="Prijs wijkt af"/>
    <m/>
    <s v="Stuksprijs"/>
    <n v="632.59"/>
    <n v="632.59"/>
    <n v="506.07"/>
  </r>
  <r>
    <x v="12"/>
    <x v="342"/>
    <x v="412"/>
    <n v="1"/>
    <n v="516.92999999999995"/>
    <n v="516.92999999999995"/>
    <n v="413.54"/>
    <n v="20"/>
    <x v="0"/>
    <n v="386.25"/>
    <s v="Prijs wijkt af"/>
    <m/>
    <s v="Stuksprijs"/>
    <n v="516.92999999999995"/>
    <n v="516.92999999999995"/>
    <n v="413.54"/>
  </r>
  <r>
    <x v="12"/>
    <x v="220"/>
    <x v="269"/>
    <n v="24"/>
    <n v="164.8"/>
    <n v="3955.2"/>
    <n v="3164.16"/>
    <n v="20"/>
    <x v="0"/>
    <n v="106.8625"/>
    <s v="Prijs wijkt af"/>
    <m/>
    <s v="Stuksprijs"/>
    <n v="164.8"/>
    <n v="3955.2"/>
    <n v="3164.16"/>
  </r>
  <r>
    <x v="12"/>
    <x v="301"/>
    <x v="360"/>
    <n v="14"/>
    <n v="394.94"/>
    <n v="5529.16"/>
    <n v="4423.33"/>
    <n v="20"/>
    <x v="0"/>
    <n v="329.6"/>
    <s v="Prijs wijkt af"/>
    <m/>
    <s v="Stuksprijs"/>
    <n v="394.94"/>
    <n v="5529.16"/>
    <n v="4423.33"/>
  </r>
  <r>
    <x v="12"/>
    <x v="343"/>
    <x v="413"/>
    <n v="2"/>
    <n v="495.38"/>
    <n v="990.76"/>
    <n v="792.61"/>
    <n v="20"/>
    <x v="0"/>
    <n v="417.15"/>
    <s v="Prijs wijkt af"/>
    <m/>
    <s v="Stuksprijs"/>
    <n v="495.38"/>
    <n v="990.76"/>
    <n v="792.61"/>
  </r>
  <r>
    <x v="12"/>
    <x v="6"/>
    <x v="367"/>
    <n v="1"/>
    <n v="303.85000000000002"/>
    <n v="303.85000000000002"/>
    <n v="303.85000000000002"/>
    <n v="0"/>
    <x v="2"/>
    <n v="295"/>
    <s v="Prijs wijkt af"/>
    <m/>
    <s v="Stuksprijs"/>
    <n v="303.85000000000002"/>
    <n v="303.85000000000002"/>
    <n v="303.85000000000002"/>
  </r>
  <r>
    <x v="12"/>
    <x v="6"/>
    <x v="367"/>
    <n v="1"/>
    <n v="303.85000000000002"/>
    <n v="0"/>
    <n v="0"/>
    <n v="0"/>
    <x v="2"/>
    <n v="295"/>
    <s v="Prijs wijkt af"/>
    <m/>
    <s v="Stuksprijs"/>
    <n v="303.85000000000002"/>
    <n v="0"/>
    <n v="0"/>
  </r>
  <r>
    <x v="12"/>
    <x v="6"/>
    <x v="367"/>
    <n v="1"/>
    <n v="303.85000000000002"/>
    <n v="303.85000000000002"/>
    <n v="303.85000000000002"/>
    <n v="0"/>
    <x v="2"/>
    <n v="295"/>
    <s v="Prijs wijkt af"/>
    <m/>
    <s v="Stuksprijs"/>
    <n v="303.85000000000002"/>
    <n v="303.85000000000002"/>
    <n v="303.85000000000002"/>
  </r>
  <r>
    <x v="12"/>
    <x v="6"/>
    <x v="367"/>
    <n v="1"/>
    <n v="303.85000000000002"/>
    <n v="0"/>
    <n v="0"/>
    <n v="0"/>
    <x v="2"/>
    <n v="295"/>
    <s v="Prijs wijkt af"/>
    <m/>
    <s v="Stuksprijs"/>
    <n v="303.85000000000002"/>
    <n v="0"/>
    <n v="0"/>
  </r>
  <r>
    <x v="12"/>
    <x v="1"/>
    <x v="1"/>
    <n v="1"/>
    <n v="113.3"/>
    <n v="113.3"/>
    <n v="0"/>
    <n v="100"/>
    <x v="1"/>
    <s v=""/>
    <s v=""/>
    <m/>
    <m/>
    <n v="113.3"/>
    <n v="113.3"/>
    <n v="0"/>
  </r>
  <r>
    <x v="12"/>
    <x v="2"/>
    <x v="2"/>
    <n v="2"/>
    <n v="88.07"/>
    <n v="176.14"/>
    <n v="0"/>
    <n v="100"/>
    <x v="1"/>
    <s v=""/>
    <s v=""/>
    <m/>
    <m/>
    <n v="88.07"/>
    <n v="176.14"/>
    <n v="0"/>
  </r>
  <r>
    <x v="12"/>
    <x v="10"/>
    <x v="11"/>
    <n v="3"/>
    <n v="52.79"/>
    <n v="158.37"/>
    <n v="0"/>
    <n v="100"/>
    <x v="1"/>
    <s v=""/>
    <s v=""/>
    <m/>
    <m/>
    <n v="52.79"/>
    <n v="158.37"/>
    <n v="0"/>
  </r>
  <r>
    <x v="12"/>
    <x v="136"/>
    <x v="158"/>
    <n v="4"/>
    <n v="35.020000000000003"/>
    <n v="140.08000000000001"/>
    <n v="0"/>
    <n v="100"/>
    <x v="1"/>
    <s v=""/>
    <s v=""/>
    <m/>
    <m/>
    <n v="35.020000000000003"/>
    <n v="140.08000000000001"/>
    <n v="0"/>
  </r>
  <r>
    <x v="12"/>
    <x v="3"/>
    <x v="3"/>
    <n v="2"/>
    <n v="35.020000000000003"/>
    <n v="70.040000000000006"/>
    <n v="0"/>
    <n v="100"/>
    <x v="1"/>
    <s v=""/>
    <s v=""/>
    <m/>
    <m/>
    <n v="35.020000000000003"/>
    <n v="70.040000000000006"/>
    <n v="0"/>
  </r>
  <r>
    <x v="12"/>
    <x v="11"/>
    <x v="12"/>
    <n v="2"/>
    <n v="35.020000000000003"/>
    <n v="70.040000000000006"/>
    <n v="0"/>
    <n v="100"/>
    <x v="1"/>
    <s v=""/>
    <s v=""/>
    <m/>
    <m/>
    <n v="35.020000000000003"/>
    <n v="70.040000000000006"/>
    <n v="0"/>
  </r>
  <r>
    <x v="12"/>
    <x v="4"/>
    <x v="4"/>
    <n v="2"/>
    <n v="69.78"/>
    <n v="139.56"/>
    <n v="0"/>
    <n v="100"/>
    <x v="1"/>
    <s v=""/>
    <s v=""/>
    <m/>
    <m/>
    <n v="69.78"/>
    <n v="139.56"/>
    <n v="0"/>
  </r>
  <r>
    <x v="12"/>
    <x v="135"/>
    <x v="156"/>
    <n v="2"/>
    <n v="69.78"/>
    <n v="139.56"/>
    <n v="0"/>
    <n v="100"/>
    <x v="1"/>
    <s v=""/>
    <s v=""/>
    <m/>
    <m/>
    <n v="69.78"/>
    <n v="139.56"/>
    <n v="0"/>
  </r>
  <r>
    <x v="12"/>
    <x v="137"/>
    <x v="159"/>
    <n v="4"/>
    <n v="22.15"/>
    <n v="88.6"/>
    <n v="0"/>
    <n v="100"/>
    <x v="1"/>
    <s v=""/>
    <s v=""/>
    <m/>
    <m/>
    <n v="22.15"/>
    <n v="88.6"/>
    <n v="0"/>
  </r>
  <r>
    <x v="13"/>
    <x v="27"/>
    <x v="30"/>
    <n v="4"/>
    <n v="103.75"/>
    <n v="415"/>
    <n v="415"/>
    <n v="0"/>
    <x v="0"/>
    <n v="106.8625"/>
    <s v="Prijs wijkt af"/>
    <m/>
    <s v="Artikelprijs"/>
    <n v="106.8625"/>
    <n v="427.45"/>
    <n v="427.45"/>
  </r>
  <r>
    <x v="13"/>
    <x v="82"/>
    <x v="96"/>
    <n v="8"/>
    <n v="458.35"/>
    <n v="3666.8"/>
    <n v="3666.8"/>
    <n v="0"/>
    <x v="0"/>
    <n v="458.35"/>
    <s v="Prijs gelijk"/>
    <m/>
    <s v="Artikelprijs"/>
    <n v="458.35"/>
    <n v="3666.8"/>
    <n v="3666.8"/>
  </r>
  <r>
    <x v="13"/>
    <x v="187"/>
    <x v="229"/>
    <n v="4"/>
    <n v="721"/>
    <n v="2884"/>
    <n v="2884"/>
    <n v="0"/>
    <x v="0"/>
    <n v="700"/>
    <s v="Prijs wijkt af"/>
    <m/>
    <s v="Artikelprijs"/>
    <n v="700"/>
    <n v="2800"/>
    <n v="2800"/>
  </r>
  <r>
    <x v="13"/>
    <x v="223"/>
    <x v="275"/>
    <n v="1"/>
    <n v="1133"/>
    <n v="1133"/>
    <n v="1133"/>
    <n v="0"/>
    <x v="0"/>
    <n v="1100"/>
    <s v="Prijs wijkt af"/>
    <m/>
    <s v="Artikelprijs"/>
    <n v="1100"/>
    <n v="1100"/>
    <n v="1100"/>
  </r>
  <r>
    <x v="13"/>
    <x v="224"/>
    <x v="414"/>
    <n v="2"/>
    <n v="2418"/>
    <n v="4836"/>
    <n v="4836"/>
    <n v="0"/>
    <x v="1"/>
    <s v=""/>
    <s v=""/>
    <m/>
    <m/>
    <n v="2418"/>
    <n v="4836"/>
    <n v="4836"/>
  </r>
  <r>
    <x v="13"/>
    <x v="224"/>
    <x v="415"/>
    <n v="2"/>
    <n v="2418"/>
    <n v="4836"/>
    <n v="4836"/>
    <n v="0"/>
    <x v="1"/>
    <s v=""/>
    <s v=""/>
    <m/>
    <m/>
    <n v="2418"/>
    <n v="4836"/>
    <n v="4836"/>
  </r>
  <r>
    <x v="13"/>
    <x v="310"/>
    <x v="416"/>
    <n v="2"/>
    <n v="76.02"/>
    <n v="152.04"/>
    <n v="152.04"/>
    <n v="0"/>
    <x v="1"/>
    <s v=""/>
    <s v=""/>
    <m/>
    <m/>
    <n v="76.02"/>
    <n v="152.04"/>
    <n v="152.04"/>
  </r>
  <r>
    <x v="13"/>
    <x v="82"/>
    <x v="96"/>
    <n v="3"/>
    <n v="458.35"/>
    <n v="1375.05"/>
    <n v="1375.05"/>
    <n v="0"/>
    <x v="0"/>
    <n v="458.35"/>
    <s v="Prijs gelijk"/>
    <m/>
    <s v="Artikelprijs"/>
    <n v="458.35"/>
    <n v="1375.0500000000002"/>
    <n v="1375.0500000000002"/>
  </r>
  <r>
    <x v="13"/>
    <x v="187"/>
    <x v="229"/>
    <n v="1"/>
    <n v="721"/>
    <n v="721"/>
    <n v="721"/>
    <n v="0"/>
    <x v="0"/>
    <n v="700"/>
    <s v="Prijs wijkt af"/>
    <m/>
    <s v="Artikelprijs"/>
    <n v="700"/>
    <n v="700"/>
    <n v="700"/>
  </r>
  <r>
    <x v="13"/>
    <x v="223"/>
    <x v="275"/>
    <n v="1"/>
    <n v="1133"/>
    <n v="1133"/>
    <n v="1133"/>
    <n v="0"/>
    <x v="0"/>
    <n v="1100"/>
    <s v="Prijs wijkt af"/>
    <m/>
    <s v="Artikelprijs"/>
    <n v="1100"/>
    <n v="1100"/>
    <n v="1100"/>
  </r>
  <r>
    <x v="13"/>
    <x v="82"/>
    <x v="96"/>
    <n v="2"/>
    <n v="458.35"/>
    <n v="916.7"/>
    <n v="916.7"/>
    <n v="0"/>
    <x v="0"/>
    <n v="458.35"/>
    <s v="Prijs gelijk"/>
    <m/>
    <s v="Artikelprijs"/>
    <n v="458.35"/>
    <n v="916.7"/>
    <n v="916.7"/>
  </r>
  <r>
    <x v="13"/>
    <x v="187"/>
    <x v="229"/>
    <n v="1"/>
    <n v="721"/>
    <n v="721"/>
    <n v="721"/>
    <n v="0"/>
    <x v="0"/>
    <n v="700"/>
    <s v="Prijs wijkt af"/>
    <m/>
    <s v="Artikelprijs"/>
    <n v="700"/>
    <n v="700"/>
    <n v="700"/>
  </r>
  <r>
    <x v="13"/>
    <x v="223"/>
    <x v="275"/>
    <n v="1"/>
    <n v="1133"/>
    <n v="1133"/>
    <n v="1133"/>
    <n v="0"/>
    <x v="0"/>
    <n v="1100"/>
    <s v="Prijs wijkt af"/>
    <m/>
    <s v="Artikelprijs"/>
    <n v="1100"/>
    <n v="1100"/>
    <n v="1100"/>
  </r>
  <r>
    <x v="13"/>
    <x v="82"/>
    <x v="96"/>
    <n v="3"/>
    <n v="458.35"/>
    <n v="1375.05"/>
    <n v="1375.05"/>
    <n v="0"/>
    <x v="0"/>
    <n v="458.35"/>
    <s v="Prijs gelijk"/>
    <m/>
    <s v="Artikelprijs"/>
    <n v="458.35"/>
    <n v="1375.0500000000002"/>
    <n v="1375.0500000000002"/>
  </r>
  <r>
    <x v="13"/>
    <x v="310"/>
    <x v="416"/>
    <n v="1"/>
    <n v="76.02"/>
    <n v="76.02"/>
    <n v="76.02"/>
    <n v="0"/>
    <x v="1"/>
    <s v=""/>
    <s v=""/>
    <m/>
    <m/>
    <n v="76.02"/>
    <n v="76.02"/>
    <n v="76.02"/>
  </r>
  <r>
    <x v="13"/>
    <x v="82"/>
    <x v="96"/>
    <n v="4"/>
    <n v="458.35"/>
    <n v="1833.4"/>
    <n v="1833.4"/>
    <n v="0"/>
    <x v="0"/>
    <n v="458.35"/>
    <s v="Prijs gelijk"/>
    <m/>
    <s v="Artikelprijs"/>
    <n v="458.35"/>
    <n v="1833.4"/>
    <n v="1833.4"/>
  </r>
  <r>
    <x v="13"/>
    <x v="187"/>
    <x v="229"/>
    <n v="2"/>
    <n v="721"/>
    <n v="1442"/>
    <n v="1442"/>
    <n v="0"/>
    <x v="0"/>
    <n v="700"/>
    <s v="Prijs wijkt af"/>
    <m/>
    <s v="Artikelprijs"/>
    <n v="700"/>
    <n v="1400"/>
    <n v="1400"/>
  </r>
  <r>
    <x v="13"/>
    <x v="82"/>
    <x v="96"/>
    <n v="2"/>
    <n v="458.35"/>
    <n v="916.7"/>
    <n v="916.7"/>
    <n v="0"/>
    <x v="0"/>
    <n v="458.35"/>
    <s v="Prijs gelijk"/>
    <m/>
    <s v="Artikelprijs"/>
    <n v="458.35"/>
    <n v="916.7"/>
    <n v="916.7"/>
  </r>
  <r>
    <x v="13"/>
    <x v="187"/>
    <x v="229"/>
    <n v="1"/>
    <n v="721"/>
    <n v="721"/>
    <n v="721"/>
    <n v="0"/>
    <x v="0"/>
    <n v="700"/>
    <s v="Prijs wijkt af"/>
    <m/>
    <s v="Artikelprijs"/>
    <n v="700"/>
    <n v="700"/>
    <n v="700"/>
  </r>
  <r>
    <x v="13"/>
    <x v="27"/>
    <x v="30"/>
    <n v="4"/>
    <n v="103.75"/>
    <n v="415"/>
    <n v="415"/>
    <n v="0"/>
    <x v="0"/>
    <n v="106.8625"/>
    <s v="Prijs wijkt af"/>
    <m/>
    <s v="Artikelprijs"/>
    <n v="106.8625"/>
    <n v="427.45"/>
    <n v="427.45"/>
  </r>
  <r>
    <x v="13"/>
    <x v="82"/>
    <x v="96"/>
    <n v="2"/>
    <n v="458.35"/>
    <n v="916.7"/>
    <n v="916.7"/>
    <n v="0"/>
    <x v="0"/>
    <n v="458.35"/>
    <s v="Prijs gelijk"/>
    <m/>
    <s v="Artikelprijs"/>
    <n v="458.35"/>
    <n v="916.7"/>
    <n v="916.7"/>
  </r>
  <r>
    <x v="13"/>
    <x v="113"/>
    <x v="417"/>
    <n v="1"/>
    <n v="1500"/>
    <n v="1500"/>
    <n v="1500"/>
    <n v="0"/>
    <x v="1"/>
    <s v=""/>
    <s v=""/>
    <m/>
    <m/>
    <n v="1500"/>
    <n v="1500"/>
    <n v="1500"/>
  </r>
  <r>
    <x v="13"/>
    <x v="215"/>
    <x v="263"/>
    <n v="28"/>
    <n v="159.65"/>
    <n v="4470.2"/>
    <n v="4470.2"/>
    <n v="0"/>
    <x v="2"/>
    <n v="155"/>
    <s v="Prijs wijkt af"/>
    <m/>
    <s v="Artikelprijs"/>
    <n v="155"/>
    <n v="4340"/>
    <n v="4340"/>
  </r>
  <r>
    <x v="13"/>
    <x v="215"/>
    <x v="263"/>
    <n v="4"/>
    <n v="159.65"/>
    <n v="638.6"/>
    <n v="638.6"/>
    <n v="0"/>
    <x v="2"/>
    <n v="155"/>
    <s v="Prijs wijkt af"/>
    <m/>
    <s v="Artikelprijs"/>
    <n v="155"/>
    <n v="620"/>
    <n v="620"/>
  </r>
  <r>
    <x v="13"/>
    <x v="93"/>
    <x v="111"/>
    <n v="72"/>
    <n v="28.84"/>
    <n v="2076.48"/>
    <n v="2076.48"/>
    <n v="0"/>
    <x v="2"/>
    <n v="28"/>
    <s v="Prijs wijkt af"/>
    <m/>
    <s v="Artikelprijs"/>
    <n v="28"/>
    <n v="2016"/>
    <n v="2016"/>
  </r>
  <r>
    <x v="13"/>
    <x v="215"/>
    <x v="263"/>
    <n v="4"/>
    <n v="159.65"/>
    <n v="638.6"/>
    <n v="638.6"/>
    <n v="0"/>
    <x v="2"/>
    <n v="155"/>
    <s v="Prijs wijkt af"/>
    <m/>
    <s v="Artikelprijs"/>
    <n v="155"/>
    <n v="620"/>
    <n v="620"/>
  </r>
  <r>
    <x v="13"/>
    <x v="215"/>
    <x v="263"/>
    <n v="11"/>
    <n v="159.65"/>
    <n v="1756.15"/>
    <n v="1756.15"/>
    <n v="0"/>
    <x v="2"/>
    <n v="155"/>
    <s v="Prijs wijkt af"/>
    <m/>
    <s v="Artikelprijs"/>
    <n v="155"/>
    <n v="1705"/>
    <n v="1705"/>
  </r>
  <r>
    <x v="13"/>
    <x v="93"/>
    <x v="111"/>
    <n v="24"/>
    <n v="28.84"/>
    <n v="692.16"/>
    <n v="692.16"/>
    <n v="0"/>
    <x v="2"/>
    <n v="28"/>
    <s v="Prijs wijkt af"/>
    <m/>
    <s v="Artikelprijs"/>
    <n v="28"/>
    <n v="672"/>
    <n v="672"/>
  </r>
  <r>
    <x v="13"/>
    <x v="215"/>
    <x v="263"/>
    <n v="8"/>
    <n v="159.65"/>
    <n v="1277.2"/>
    <n v="1277.2"/>
    <n v="0"/>
    <x v="2"/>
    <n v="155"/>
    <s v="Prijs wijkt af"/>
    <m/>
    <s v="Artikelprijs"/>
    <n v="155"/>
    <n v="1240"/>
    <n v="1240"/>
  </r>
  <r>
    <x v="13"/>
    <x v="93"/>
    <x v="111"/>
    <n v="24"/>
    <n v="28.84"/>
    <n v="692.16"/>
    <n v="692.16"/>
    <n v="0"/>
    <x v="2"/>
    <n v="28"/>
    <s v="Prijs wijkt af"/>
    <m/>
    <s v="Artikelprijs"/>
    <n v="28"/>
    <n v="672"/>
    <n v="672"/>
  </r>
  <r>
    <x v="13"/>
    <x v="215"/>
    <x v="263"/>
    <n v="14"/>
    <n v="159.65"/>
    <n v="2235.1"/>
    <n v="2235.1"/>
    <n v="0"/>
    <x v="2"/>
    <n v="155"/>
    <s v="Prijs wijkt af"/>
    <m/>
    <s v="Artikelprijs"/>
    <n v="155"/>
    <n v="2170"/>
    <n v="2170"/>
  </r>
  <r>
    <x v="13"/>
    <x v="82"/>
    <x v="96"/>
    <n v="2"/>
    <n v="458.35"/>
    <n v="916.7"/>
    <n v="733.36"/>
    <n v="20"/>
    <x v="0"/>
    <n v="458.35"/>
    <s v="Prijs gelijk"/>
    <m/>
    <s v="Artikelprijs"/>
    <n v="458.35"/>
    <n v="916.7"/>
    <n v="733.36"/>
  </r>
  <r>
    <x v="13"/>
    <x v="310"/>
    <x v="377"/>
    <n v="2"/>
    <n v="76.02"/>
    <n v="152.04"/>
    <n v="121.63"/>
    <n v="20"/>
    <x v="1"/>
    <s v=""/>
    <s v=""/>
    <m/>
    <m/>
    <n v="76.02"/>
    <n v="152.04"/>
    <n v="121.63"/>
  </r>
  <r>
    <x v="13"/>
    <x v="27"/>
    <x v="30"/>
    <n v="3"/>
    <n v="103.75"/>
    <n v="311.25"/>
    <n v="249"/>
    <n v="20"/>
    <x v="0"/>
    <n v="106.8625"/>
    <s v="Prijs wijkt af"/>
    <m/>
    <s v="Artikelprijs"/>
    <n v="106.8625"/>
    <n v="320.58749999999998"/>
    <n v="256.47000000000003"/>
  </r>
  <r>
    <x v="13"/>
    <x v="27"/>
    <x v="30"/>
    <n v="1"/>
    <n v="103.75"/>
    <n v="103.75"/>
    <n v="83"/>
    <n v="20"/>
    <x v="0"/>
    <n v="106.8625"/>
    <s v="Prijs wijkt af"/>
    <m/>
    <s v="Artikelprijs"/>
    <n v="106.8625"/>
    <n v="106.8625"/>
    <n v="85.49"/>
  </r>
  <r>
    <x v="13"/>
    <x v="27"/>
    <x v="30"/>
    <n v="1"/>
    <n v="103.75"/>
    <n v="103.75"/>
    <n v="83"/>
    <n v="20"/>
    <x v="0"/>
    <n v="106.8625"/>
    <s v="Prijs wijkt af"/>
    <m/>
    <s v="Artikelprijs"/>
    <n v="106.8625"/>
    <n v="106.8625"/>
    <n v="85.49"/>
  </r>
  <r>
    <x v="13"/>
    <x v="82"/>
    <x v="96"/>
    <n v="1"/>
    <n v="458.35"/>
    <n v="458.35"/>
    <n v="366.68"/>
    <n v="20"/>
    <x v="0"/>
    <n v="458.35"/>
    <s v="Prijs gelijk"/>
    <m/>
    <s v="Artikelprijs"/>
    <n v="458.35"/>
    <n v="458.35"/>
    <n v="366.68"/>
  </r>
  <r>
    <x v="13"/>
    <x v="27"/>
    <x v="30"/>
    <n v="2"/>
    <n v="103.75"/>
    <n v="207.5"/>
    <n v="166"/>
    <n v="20"/>
    <x v="0"/>
    <n v="106.8625"/>
    <s v="Prijs wijkt af"/>
    <m/>
    <s v="Artikelprijs"/>
    <n v="106.8625"/>
    <n v="213.72499999999999"/>
    <n v="170.98"/>
  </r>
  <r>
    <x v="13"/>
    <x v="27"/>
    <x v="30"/>
    <n v="1"/>
    <n v="103.75"/>
    <n v="103.75"/>
    <n v="83"/>
    <n v="20"/>
    <x v="0"/>
    <n v="106.8625"/>
    <s v="Prijs wijkt af"/>
    <m/>
    <s v="Artikelprijs"/>
    <n v="106.8625"/>
    <n v="106.8625"/>
    <n v="85.49"/>
  </r>
  <r>
    <x v="13"/>
    <x v="27"/>
    <x v="30"/>
    <n v="1"/>
    <n v="103.75"/>
    <n v="103.75"/>
    <n v="83"/>
    <n v="20"/>
    <x v="0"/>
    <n v="106.8625"/>
    <s v="Prijs wijkt af"/>
    <m/>
    <s v="Artikelprijs"/>
    <n v="106.8625"/>
    <n v="106.8625"/>
    <n v="85.49"/>
  </r>
  <r>
    <x v="13"/>
    <x v="27"/>
    <x v="30"/>
    <n v="1"/>
    <n v="103.75"/>
    <n v="103.75"/>
    <n v="83"/>
    <n v="20"/>
    <x v="0"/>
    <n v="106.8625"/>
    <s v="Prijs wijkt af"/>
    <m/>
    <s v="Artikelprijs"/>
    <n v="106.8625"/>
    <n v="106.8625"/>
    <n v="85.49"/>
  </r>
  <r>
    <x v="13"/>
    <x v="27"/>
    <x v="30"/>
    <n v="1"/>
    <n v="103.75"/>
    <n v="103.75"/>
    <n v="83"/>
    <n v="20"/>
    <x v="0"/>
    <n v="106.8625"/>
    <s v="Prijs wijkt af"/>
    <m/>
    <s v="Artikelprijs"/>
    <n v="106.8625"/>
    <n v="106.8625"/>
    <n v="85.49"/>
  </r>
  <r>
    <x v="13"/>
    <x v="27"/>
    <x v="30"/>
    <n v="1"/>
    <n v="103.75"/>
    <n v="103.75"/>
    <n v="83"/>
    <n v="20"/>
    <x v="0"/>
    <n v="106.8625"/>
    <s v="Prijs wijkt af"/>
    <m/>
    <s v="Artikelprijs"/>
    <n v="106.8625"/>
    <n v="106.8625"/>
    <n v="85.49"/>
  </r>
  <r>
    <x v="13"/>
    <x v="27"/>
    <x v="30"/>
    <n v="1"/>
    <n v="103.75"/>
    <n v="103.75"/>
    <n v="83"/>
    <n v="20"/>
    <x v="0"/>
    <n v="106.8625"/>
    <s v="Prijs wijkt af"/>
    <m/>
    <s v="Artikelprijs"/>
    <n v="106.8625"/>
    <n v="106.8625"/>
    <n v="85.49"/>
  </r>
  <r>
    <x v="13"/>
    <x v="32"/>
    <x v="35"/>
    <n v="1"/>
    <n v="602.54999999999995"/>
    <n v="602.54999999999995"/>
    <n v="482.04"/>
    <n v="20"/>
    <x v="0"/>
    <n v="585"/>
    <s v="Prijs wijkt af"/>
    <m/>
    <s v="Artikelprijs"/>
    <n v="585"/>
    <n v="585"/>
    <n v="468"/>
  </r>
  <r>
    <x v="13"/>
    <x v="32"/>
    <x v="35"/>
    <n v="1"/>
    <n v="602.54999999999995"/>
    <n v="602.54999999999995"/>
    <n v="482.04"/>
    <n v="20"/>
    <x v="0"/>
    <n v="585"/>
    <s v="Prijs wijkt af"/>
    <m/>
    <s v="Artikelprijs"/>
    <n v="585"/>
    <n v="585"/>
    <n v="468"/>
  </r>
  <r>
    <x v="13"/>
    <x v="32"/>
    <x v="35"/>
    <n v="1"/>
    <n v="602.54999999999995"/>
    <n v="602.54999999999995"/>
    <n v="482.04"/>
    <n v="20"/>
    <x v="0"/>
    <n v="585"/>
    <s v="Prijs wijkt af"/>
    <m/>
    <s v="Artikelprijs"/>
    <n v="585"/>
    <n v="585"/>
    <n v="468"/>
  </r>
  <r>
    <x v="13"/>
    <x v="32"/>
    <x v="35"/>
    <n v="1"/>
    <n v="602.54999999999995"/>
    <n v="602.54999999999995"/>
    <n v="482.04"/>
    <n v="20"/>
    <x v="0"/>
    <n v="585"/>
    <s v="Prijs wijkt af"/>
    <m/>
    <s v="Artikelprijs"/>
    <n v="585"/>
    <n v="585"/>
    <n v="468"/>
  </r>
  <r>
    <x v="13"/>
    <x v="187"/>
    <x v="229"/>
    <n v="1"/>
    <n v="721"/>
    <n v="721"/>
    <n v="576.79999999999995"/>
    <n v="20"/>
    <x v="0"/>
    <n v="700"/>
    <s v="Prijs wijkt af"/>
    <m/>
    <s v="Artikelprijs"/>
    <n v="700"/>
    <n v="700"/>
    <n v="560"/>
  </r>
  <r>
    <x v="13"/>
    <x v="187"/>
    <x v="229"/>
    <n v="1"/>
    <n v="721"/>
    <n v="721"/>
    <n v="576.79999999999995"/>
    <n v="20"/>
    <x v="0"/>
    <n v="700"/>
    <s v="Prijs wijkt af"/>
    <m/>
    <s v="Artikelprijs"/>
    <n v="700"/>
    <n v="700"/>
    <n v="560"/>
  </r>
  <r>
    <x v="13"/>
    <x v="31"/>
    <x v="34"/>
    <n v="1"/>
    <n v="386.25"/>
    <n v="386.25"/>
    <n v="309"/>
    <n v="20"/>
    <x v="0"/>
    <n v="386.25"/>
    <s v="Prijs gelijk"/>
    <m/>
    <s v="Artikelprijs"/>
    <n v="386.25"/>
    <n v="386.25"/>
    <n v="309"/>
  </r>
  <r>
    <x v="13"/>
    <x v="31"/>
    <x v="34"/>
    <n v="1"/>
    <n v="386.25"/>
    <n v="386.25"/>
    <n v="309"/>
    <n v="20"/>
    <x v="0"/>
    <n v="386.25"/>
    <s v="Prijs gelijk"/>
    <m/>
    <s v="Artikelprijs"/>
    <n v="386.25"/>
    <n v="386.25"/>
    <n v="309"/>
  </r>
  <r>
    <x v="13"/>
    <x v="120"/>
    <x v="134"/>
    <n v="1"/>
    <n v="298.7"/>
    <n v="298.7"/>
    <n v="238.96"/>
    <n v="20"/>
    <x v="0"/>
    <n v="298.7"/>
    <s v="Prijs gelijk"/>
    <m/>
    <s v="Artikelprijs"/>
    <n v="298.7"/>
    <n v="298.7"/>
    <n v="238.96"/>
  </r>
  <r>
    <x v="13"/>
    <x v="82"/>
    <x v="96"/>
    <n v="1"/>
    <n v="458.35"/>
    <n v="458.35"/>
    <n v="366.68"/>
    <n v="20"/>
    <x v="0"/>
    <n v="458.35"/>
    <s v="Prijs gelijk"/>
    <m/>
    <s v="Artikelprijs"/>
    <n v="458.35"/>
    <n v="458.35"/>
    <n v="366.68"/>
  </r>
  <r>
    <x v="13"/>
    <x v="223"/>
    <x v="275"/>
    <n v="2"/>
    <n v="1133"/>
    <n v="2266"/>
    <n v="1812.8"/>
    <n v="20"/>
    <x v="0"/>
    <n v="1100"/>
    <s v="Prijs wijkt af"/>
    <m/>
    <s v="Artikelprijs"/>
    <n v="1100"/>
    <n v="2200"/>
    <n v="1760"/>
  </r>
  <r>
    <x v="13"/>
    <x v="341"/>
    <x v="418"/>
    <n v="1"/>
    <n v="3868.16"/>
    <n v="3868.16"/>
    <n v="3094.53"/>
    <n v="20"/>
    <x v="0"/>
    <n v="2550"/>
    <s v="Prijs wijkt af"/>
    <m/>
    <s v="Artikelprijs"/>
    <n v="2550"/>
    <n v="2550"/>
    <n v="2040"/>
  </r>
  <r>
    <x v="13"/>
    <x v="87"/>
    <x v="419"/>
    <n v="1"/>
    <n v="350"/>
    <n v="350"/>
    <n v="280"/>
    <n v="20"/>
    <x v="1"/>
    <s v=""/>
    <s v=""/>
    <m/>
    <m/>
    <n v="350"/>
    <n v="350"/>
    <n v="280"/>
  </r>
  <r>
    <x v="13"/>
    <x v="82"/>
    <x v="96"/>
    <n v="1"/>
    <n v="458.35"/>
    <n v="458.35"/>
    <n v="366.68"/>
    <n v="20"/>
    <x v="0"/>
    <n v="458.35"/>
    <s v="Prijs gelijk"/>
    <m/>
    <s v="Artikelprijs"/>
    <n v="458.35"/>
    <n v="458.35"/>
    <n v="366.68"/>
  </r>
  <r>
    <x v="13"/>
    <x v="82"/>
    <x v="96"/>
    <n v="1"/>
    <n v="458.35"/>
    <n v="458.35"/>
    <n v="366.68"/>
    <n v="20"/>
    <x v="0"/>
    <n v="458.35"/>
    <s v="Prijs gelijk"/>
    <m/>
    <s v="Artikelprijs"/>
    <n v="458.35"/>
    <n v="458.35"/>
    <n v="366.68"/>
  </r>
  <r>
    <x v="13"/>
    <x v="344"/>
    <x v="420"/>
    <n v="1"/>
    <n v="824"/>
    <n v="824"/>
    <n v="659.2"/>
    <n v="20"/>
    <x v="0"/>
    <n v="800"/>
    <s v="Prijs wijkt af"/>
    <m/>
    <s v="Artikelprijs"/>
    <n v="800"/>
    <n v="800"/>
    <n v="640"/>
  </r>
  <r>
    <x v="13"/>
    <x v="341"/>
    <x v="418"/>
    <n v="1"/>
    <n v="3868.16"/>
    <n v="3868.16"/>
    <n v="3094.53"/>
    <n v="20"/>
    <x v="0"/>
    <n v="2550"/>
    <s v="Prijs wijkt af"/>
    <m/>
    <s v="Artikelprijs"/>
    <n v="2550"/>
    <n v="2550"/>
    <n v="2040"/>
  </r>
  <r>
    <x v="13"/>
    <x v="188"/>
    <x v="230"/>
    <n v="1"/>
    <n v="927"/>
    <n v="927"/>
    <n v="741.6"/>
    <n v="20"/>
    <x v="0"/>
    <n v="900"/>
    <s v="Prijs wijkt af"/>
    <m/>
    <s v="Artikelprijs"/>
    <n v="900"/>
    <n v="900"/>
    <n v="720"/>
  </r>
  <r>
    <x v="13"/>
    <x v="341"/>
    <x v="418"/>
    <n v="1"/>
    <n v="3868.16"/>
    <n v="3868.16"/>
    <n v="3094.53"/>
    <n v="20"/>
    <x v="0"/>
    <n v="2550"/>
    <s v="Prijs wijkt af"/>
    <m/>
    <s v="Artikelprijs"/>
    <n v="2550"/>
    <n v="2550"/>
    <n v="2040"/>
  </r>
  <r>
    <x v="13"/>
    <x v="82"/>
    <x v="96"/>
    <n v="4"/>
    <n v="458.35"/>
    <n v="1833.4"/>
    <n v="1466.72"/>
    <n v="20"/>
    <x v="0"/>
    <n v="458.35"/>
    <s v="Prijs gelijk"/>
    <m/>
    <s v="Artikelprijs"/>
    <n v="458.35"/>
    <n v="1833.4"/>
    <n v="1466.72"/>
  </r>
  <r>
    <x v="13"/>
    <x v="27"/>
    <x v="268"/>
    <n v="12"/>
    <n v="103.75"/>
    <n v="1245"/>
    <n v="996"/>
    <n v="20"/>
    <x v="0"/>
    <n v="106.8625"/>
    <s v="Prijs wijkt af"/>
    <m/>
    <s v="Artikelprijs"/>
    <n v="106.8625"/>
    <n v="1282.3499999999999"/>
    <n v="1025.8800000000001"/>
  </r>
  <r>
    <x v="13"/>
    <x v="120"/>
    <x v="134"/>
    <n v="2"/>
    <n v="298.7"/>
    <n v="597.4"/>
    <n v="477.92"/>
    <n v="20"/>
    <x v="0"/>
    <n v="298.7"/>
    <s v="Prijs gelijk"/>
    <m/>
    <s v="Artikelprijs"/>
    <n v="298.7"/>
    <n v="597.4"/>
    <n v="477.92"/>
  </r>
  <r>
    <x v="13"/>
    <x v="31"/>
    <x v="34"/>
    <n v="7"/>
    <n v="386.25"/>
    <n v="2703.75"/>
    <n v="2163"/>
    <n v="20"/>
    <x v="0"/>
    <n v="386.25"/>
    <s v="Prijs gelijk"/>
    <m/>
    <s v="Artikelprijs"/>
    <n v="386.25"/>
    <n v="2703.75"/>
    <n v="2163"/>
  </r>
  <r>
    <x v="13"/>
    <x v="32"/>
    <x v="35"/>
    <n v="1"/>
    <n v="602.54999999999995"/>
    <n v="602.54999999999995"/>
    <n v="482.04"/>
    <n v="20"/>
    <x v="0"/>
    <n v="585"/>
    <s v="Prijs wijkt af"/>
    <m/>
    <s v="Artikelprijs"/>
    <n v="585"/>
    <n v="585"/>
    <n v="468"/>
  </r>
  <r>
    <x v="13"/>
    <x v="70"/>
    <x v="82"/>
    <n v="1"/>
    <n v="82.4"/>
    <n v="82.4"/>
    <n v="65.92"/>
    <n v="20"/>
    <x v="1"/>
    <s v=""/>
    <s v=""/>
    <m/>
    <m/>
    <n v="82.4"/>
    <n v="82.4"/>
    <n v="65.92"/>
  </r>
  <r>
    <x v="13"/>
    <x v="69"/>
    <x v="81"/>
    <n v="1"/>
    <n v="120"/>
    <n v="120"/>
    <n v="96"/>
    <n v="20"/>
    <x v="1"/>
    <s v=""/>
    <s v=""/>
    <m/>
    <m/>
    <n v="120"/>
    <n v="120"/>
    <n v="96"/>
  </r>
  <r>
    <x v="13"/>
    <x v="27"/>
    <x v="268"/>
    <n v="1"/>
    <n v="103.75"/>
    <n v="103.75"/>
    <n v="83"/>
    <n v="20"/>
    <x v="0"/>
    <n v="106.8625"/>
    <s v="Prijs wijkt af"/>
    <m/>
    <s v="Artikelprijs"/>
    <n v="106.8625"/>
    <n v="106.8625"/>
    <n v="85.49"/>
  </r>
  <r>
    <x v="13"/>
    <x v="31"/>
    <x v="34"/>
    <n v="1"/>
    <n v="386.25"/>
    <n v="386.25"/>
    <n v="309"/>
    <n v="20"/>
    <x v="0"/>
    <n v="386.25"/>
    <s v="Prijs gelijk"/>
    <m/>
    <s v="Artikelprijs"/>
    <n v="386.25"/>
    <n v="386.25"/>
    <n v="309"/>
  </r>
  <r>
    <x v="13"/>
    <x v="188"/>
    <x v="230"/>
    <n v="1"/>
    <n v="927"/>
    <n v="927"/>
    <n v="741.6"/>
    <n v="20"/>
    <x v="0"/>
    <n v="900"/>
    <s v="Prijs wijkt af"/>
    <m/>
    <s v="Artikelprijs"/>
    <n v="900"/>
    <n v="900"/>
    <n v="720"/>
  </r>
  <r>
    <x v="13"/>
    <x v="27"/>
    <x v="268"/>
    <n v="5"/>
    <n v="103.75"/>
    <n v="518.75"/>
    <n v="415"/>
    <n v="20"/>
    <x v="0"/>
    <n v="106.8625"/>
    <s v="Prijs wijkt af"/>
    <m/>
    <s v="Artikelprijs"/>
    <n v="106.8625"/>
    <n v="534.3125"/>
    <n v="427.45"/>
  </r>
  <r>
    <x v="13"/>
    <x v="31"/>
    <x v="34"/>
    <n v="3"/>
    <n v="386.25"/>
    <n v="1158.75"/>
    <n v="927"/>
    <n v="20"/>
    <x v="0"/>
    <n v="386.25"/>
    <s v="Prijs gelijk"/>
    <m/>
    <s v="Artikelprijs"/>
    <n v="386.25"/>
    <n v="1158.75"/>
    <n v="927"/>
  </r>
  <r>
    <x v="13"/>
    <x v="32"/>
    <x v="35"/>
    <n v="1"/>
    <n v="602.54999999999995"/>
    <n v="602.54999999999995"/>
    <n v="482.04"/>
    <n v="20"/>
    <x v="0"/>
    <n v="585"/>
    <s v="Prijs wijkt af"/>
    <m/>
    <s v="Artikelprijs"/>
    <n v="585"/>
    <n v="585"/>
    <n v="468"/>
  </r>
  <r>
    <x v="13"/>
    <x v="188"/>
    <x v="230"/>
    <n v="3"/>
    <n v="927"/>
    <n v="2781"/>
    <n v="2224.8000000000002"/>
    <n v="20"/>
    <x v="0"/>
    <n v="900"/>
    <s v="Prijs wijkt af"/>
    <m/>
    <s v="Artikelprijs"/>
    <n v="900"/>
    <n v="2700"/>
    <n v="2160"/>
  </r>
  <r>
    <x v="13"/>
    <x v="70"/>
    <x v="82"/>
    <n v="1"/>
    <n v="82.4"/>
    <n v="82.4"/>
    <n v="65.92"/>
    <n v="20"/>
    <x v="1"/>
    <s v=""/>
    <s v=""/>
    <m/>
    <m/>
    <n v="82.4"/>
    <n v="82.4"/>
    <n v="65.92"/>
  </r>
  <r>
    <x v="13"/>
    <x v="27"/>
    <x v="268"/>
    <n v="3"/>
    <n v="103.75"/>
    <n v="311.25"/>
    <n v="249"/>
    <n v="20"/>
    <x v="0"/>
    <n v="106.8625"/>
    <s v="Prijs wijkt af"/>
    <m/>
    <s v="Artikelprijs"/>
    <n v="106.8625"/>
    <n v="320.58749999999998"/>
    <n v="256.47000000000003"/>
  </r>
  <r>
    <x v="13"/>
    <x v="31"/>
    <x v="34"/>
    <n v="1"/>
    <n v="386.25"/>
    <n v="386.25"/>
    <n v="309"/>
    <n v="20"/>
    <x v="0"/>
    <n v="386.25"/>
    <s v="Prijs gelijk"/>
    <m/>
    <s v="Artikelprijs"/>
    <n v="386.25"/>
    <n v="386.25"/>
    <n v="309"/>
  </r>
  <r>
    <x v="13"/>
    <x v="32"/>
    <x v="35"/>
    <n v="2"/>
    <n v="602.54999999999995"/>
    <n v="1205.0999999999999"/>
    <n v="964.08"/>
    <n v="20"/>
    <x v="0"/>
    <n v="585"/>
    <s v="Prijs wijkt af"/>
    <m/>
    <s v="Artikelprijs"/>
    <n v="585"/>
    <n v="1170"/>
    <n v="936"/>
  </r>
  <r>
    <x v="13"/>
    <x v="226"/>
    <x v="278"/>
    <n v="1"/>
    <n v="377.11"/>
    <n v="377.11"/>
    <n v="301.69"/>
    <n v="20"/>
    <x v="0"/>
    <n v="298.7"/>
    <s v="Prijs wijkt af"/>
    <m/>
    <s v="Artikelprijs"/>
    <n v="298.7"/>
    <n v="298.7"/>
    <n v="238.96"/>
  </r>
  <r>
    <x v="13"/>
    <x v="31"/>
    <x v="34"/>
    <n v="4"/>
    <n v="386.25"/>
    <n v="1545"/>
    <n v="1236"/>
    <n v="20"/>
    <x v="0"/>
    <n v="386.25"/>
    <s v="Prijs gelijk"/>
    <m/>
    <s v="Artikelprijs"/>
    <n v="386.25"/>
    <n v="1545"/>
    <n v="1236"/>
  </r>
  <r>
    <x v="13"/>
    <x v="32"/>
    <x v="35"/>
    <n v="1"/>
    <n v="602.54999999999995"/>
    <n v="602.54999999999995"/>
    <n v="482.04"/>
    <n v="20"/>
    <x v="0"/>
    <n v="585"/>
    <s v="Prijs wijkt af"/>
    <m/>
    <s v="Artikelprijs"/>
    <n v="585"/>
    <n v="585"/>
    <n v="468"/>
  </r>
  <r>
    <x v="13"/>
    <x v="188"/>
    <x v="230"/>
    <n v="1"/>
    <n v="927"/>
    <n v="927"/>
    <n v="741.6"/>
    <n v="20"/>
    <x v="0"/>
    <n v="900"/>
    <s v="Prijs wijkt af"/>
    <m/>
    <s v="Artikelprijs"/>
    <n v="900"/>
    <n v="900"/>
    <n v="720"/>
  </r>
  <r>
    <x v="13"/>
    <x v="27"/>
    <x v="268"/>
    <n v="5"/>
    <n v="103.75"/>
    <n v="518.75"/>
    <n v="415"/>
    <n v="20"/>
    <x v="0"/>
    <n v="106.8625"/>
    <s v="Prijs wijkt af"/>
    <m/>
    <s v="Artikelprijs"/>
    <n v="106.8625"/>
    <n v="534.3125"/>
    <n v="427.45"/>
  </r>
  <r>
    <x v="13"/>
    <x v="31"/>
    <x v="34"/>
    <n v="1"/>
    <n v="386.25"/>
    <n v="386.25"/>
    <n v="309"/>
    <n v="20"/>
    <x v="0"/>
    <n v="386.25"/>
    <s v="Prijs gelijk"/>
    <m/>
    <s v="Artikelprijs"/>
    <n v="386.25"/>
    <n v="386.25"/>
    <n v="309"/>
  </r>
  <r>
    <x v="13"/>
    <x v="32"/>
    <x v="35"/>
    <n v="1"/>
    <n v="602.54999999999995"/>
    <n v="602.54999999999995"/>
    <n v="482.04"/>
    <n v="20"/>
    <x v="0"/>
    <n v="585"/>
    <s v="Prijs wijkt af"/>
    <m/>
    <s v="Artikelprijs"/>
    <n v="585"/>
    <n v="585"/>
    <n v="468"/>
  </r>
  <r>
    <x v="13"/>
    <x v="27"/>
    <x v="268"/>
    <n v="3"/>
    <n v="103.75"/>
    <n v="311.25"/>
    <n v="249"/>
    <n v="20"/>
    <x v="0"/>
    <n v="106.8625"/>
    <s v="Prijs wijkt af"/>
    <m/>
    <s v="Artikelprijs"/>
    <n v="106.8625"/>
    <n v="320.58749999999998"/>
    <n v="256.47000000000003"/>
  </r>
  <r>
    <x v="13"/>
    <x v="113"/>
    <x v="417"/>
    <n v="1"/>
    <n v="1500"/>
    <n v="1500"/>
    <n v="1200"/>
    <n v="20"/>
    <x v="1"/>
    <s v=""/>
    <s v=""/>
    <m/>
    <m/>
    <n v="1500"/>
    <n v="1500"/>
    <n v="1200"/>
  </r>
  <r>
    <x v="13"/>
    <x v="215"/>
    <x v="263"/>
    <n v="28"/>
    <n v="159.65"/>
    <n v="4470.2"/>
    <n v="3576.16"/>
    <n v="20"/>
    <x v="2"/>
    <n v="155"/>
    <s v="Prijs wijkt af"/>
    <m/>
    <s v="Artikelprijs"/>
    <n v="155"/>
    <n v="4340"/>
    <n v="3472"/>
  </r>
  <r>
    <x v="13"/>
    <x v="215"/>
    <x v="263"/>
    <n v="2"/>
    <n v="159.65"/>
    <n v="319.3"/>
    <n v="255.44"/>
    <n v="20"/>
    <x v="2"/>
    <n v="155"/>
    <s v="Prijs wijkt af"/>
    <m/>
    <s v="Artikelprijs"/>
    <n v="155"/>
    <n v="310"/>
    <n v="248"/>
  </r>
  <r>
    <x v="13"/>
    <x v="215"/>
    <x v="263"/>
    <n v="4"/>
    <n v="159.65"/>
    <n v="638.6"/>
    <n v="510.88"/>
    <n v="20"/>
    <x v="2"/>
    <n v="155"/>
    <s v="Prijs wijkt af"/>
    <m/>
    <s v="Artikelprijs"/>
    <n v="155"/>
    <n v="620"/>
    <n v="496"/>
  </r>
  <r>
    <x v="13"/>
    <x v="93"/>
    <x v="111"/>
    <n v="72"/>
    <n v="28.84"/>
    <n v="2076.48"/>
    <n v="1661.18"/>
    <n v="20"/>
    <x v="2"/>
    <n v="28"/>
    <s v="Prijs wijkt af"/>
    <m/>
    <s v="Artikelprijs"/>
    <n v="28"/>
    <n v="2016"/>
    <n v="1612.8"/>
  </r>
  <r>
    <x v="13"/>
    <x v="215"/>
    <x v="263"/>
    <n v="3"/>
    <n v="159.65"/>
    <n v="478.95"/>
    <n v="383.16"/>
    <n v="20"/>
    <x v="2"/>
    <n v="155"/>
    <s v="Prijs wijkt af"/>
    <m/>
    <s v="Artikelprijs"/>
    <n v="155"/>
    <n v="465"/>
    <n v="372"/>
  </r>
  <r>
    <x v="13"/>
    <x v="215"/>
    <x v="263"/>
    <n v="15"/>
    <n v="159.65"/>
    <n v="2394.75"/>
    <n v="1915.8"/>
    <n v="20"/>
    <x v="2"/>
    <n v="155"/>
    <s v="Prijs wijkt af"/>
    <m/>
    <s v="Artikelprijs"/>
    <n v="155"/>
    <n v="2325"/>
    <n v="1860"/>
  </r>
  <r>
    <x v="13"/>
    <x v="93"/>
    <x v="111"/>
    <n v="24"/>
    <n v="28.84"/>
    <n v="692.16"/>
    <n v="553.73"/>
    <n v="20"/>
    <x v="2"/>
    <n v="28"/>
    <s v="Prijs wijkt af"/>
    <m/>
    <s v="Artikelprijs"/>
    <n v="28"/>
    <n v="672"/>
    <n v="537.6"/>
  </r>
  <r>
    <x v="13"/>
    <x v="215"/>
    <x v="263"/>
    <n v="14"/>
    <n v="159.65"/>
    <n v="2235.1"/>
    <n v="1788.08"/>
    <n v="20"/>
    <x v="2"/>
    <n v="155"/>
    <s v="Prijs wijkt af"/>
    <m/>
    <s v="Artikelprijs"/>
    <n v="155"/>
    <n v="2170"/>
    <n v="1736"/>
  </r>
  <r>
    <x v="13"/>
    <x v="93"/>
    <x v="111"/>
    <n v="24"/>
    <n v="28.84"/>
    <n v="692.16"/>
    <n v="553.73"/>
    <n v="20"/>
    <x v="2"/>
    <n v="28"/>
    <s v="Prijs wijkt af"/>
    <m/>
    <s v="Artikelprijs"/>
    <n v="28"/>
    <n v="672"/>
    <n v="537.6"/>
  </r>
  <r>
    <x v="13"/>
    <x v="215"/>
    <x v="263"/>
    <n v="16"/>
    <n v="159.65"/>
    <n v="2554.4"/>
    <n v="2043.52"/>
    <n v="20"/>
    <x v="2"/>
    <n v="155"/>
    <s v="Prijs wijkt af"/>
    <m/>
    <s v="Artikelprijs"/>
    <n v="155"/>
    <n v="2480"/>
    <n v="1984"/>
  </r>
  <r>
    <x v="14"/>
    <x v="220"/>
    <x v="421"/>
    <n v="1"/>
    <n v="164.8"/>
    <n v="164.8"/>
    <n v="164.8"/>
    <n v="0"/>
    <x v="0"/>
    <n v="106.8625"/>
    <s v="Prijs wijkt af"/>
    <m/>
    <s v="Stuksprijs"/>
    <n v="164.8"/>
    <n v="164.8"/>
    <n v="164.8"/>
  </r>
  <r>
    <x v="14"/>
    <x v="345"/>
    <x v="422"/>
    <n v="1"/>
    <n v="315.70999999999998"/>
    <n v="315.70999999999998"/>
    <n v="315.70999999999998"/>
    <n v="0"/>
    <x v="0"/>
    <n v="252.35"/>
    <s v="Prijs wijkt af"/>
    <m/>
    <s v="Stuksprijs"/>
    <n v="315.70999999999998"/>
    <n v="315.70999999999998"/>
    <n v="315.70999999999998"/>
  </r>
  <r>
    <x v="14"/>
    <x v="301"/>
    <x v="423"/>
    <n v="1"/>
    <n v="392.96"/>
    <n v="392.96"/>
    <n v="392.96"/>
    <n v="0"/>
    <x v="0"/>
    <n v="329.6"/>
    <s v="Prijs wijkt af"/>
    <m/>
    <s v="Stuksprijs"/>
    <n v="392.96"/>
    <n v="392.96"/>
    <n v="392.96"/>
  </r>
  <r>
    <x v="14"/>
    <x v="226"/>
    <x v="278"/>
    <n v="1"/>
    <n v="347.73"/>
    <n v="347.73"/>
    <n v="347.73"/>
    <n v="0"/>
    <x v="0"/>
    <n v="298.7"/>
    <s v="Prijs wijkt af"/>
    <m/>
    <s v="Stuksprijs"/>
    <n v="347.73"/>
    <n v="347.73"/>
    <n v="347.73"/>
  </r>
  <r>
    <x v="14"/>
    <x v="343"/>
    <x v="424"/>
    <n v="1"/>
    <n v="493.18"/>
    <n v="493.18"/>
    <n v="493.18"/>
    <n v="0"/>
    <x v="0"/>
    <n v="417.15"/>
    <s v="Prijs wijkt af"/>
    <m/>
    <s v="Stuksprijs"/>
    <n v="493.18"/>
    <n v="493.18"/>
    <n v="493.18"/>
  </r>
  <r>
    <x v="14"/>
    <x v="342"/>
    <x v="412"/>
    <n v="1"/>
    <n v="512.97"/>
    <n v="512.97"/>
    <n v="512.97"/>
    <n v="0"/>
    <x v="0"/>
    <n v="386.25"/>
    <s v="Prijs wijkt af"/>
    <m/>
    <s v="Stuksprijs"/>
    <n v="512.97"/>
    <n v="512.97"/>
    <n v="512.97"/>
  </r>
  <r>
    <x v="14"/>
    <x v="346"/>
    <x v="425"/>
    <n v="1"/>
    <n v="703.52"/>
    <n v="703.52"/>
    <n v="703.52"/>
    <n v="0"/>
    <x v="0"/>
    <n v="576.79999999999995"/>
    <s v="Prijs wijkt af"/>
    <m/>
    <s v="Stuksprijs"/>
    <n v="703.52"/>
    <n v="703.52"/>
    <n v="703.52"/>
  </r>
  <r>
    <x v="14"/>
    <x v="221"/>
    <x v="270"/>
    <n v="1"/>
    <n v="613.96"/>
    <n v="613.96"/>
    <n v="613.96"/>
    <n v="0"/>
    <x v="0"/>
    <n v="458.35"/>
    <s v="Prijs wijkt af"/>
    <m/>
    <s v="Stuksprijs"/>
    <n v="613.96"/>
    <n v="613.96"/>
    <n v="613.96"/>
  </r>
  <r>
    <x v="14"/>
    <x v="347"/>
    <x v="426"/>
    <n v="1"/>
    <n v="808.96"/>
    <n v="808.96"/>
    <n v="808.96"/>
    <n v="0"/>
    <x v="0"/>
    <n v="659.2"/>
    <s v="Prijs wijkt af"/>
    <m/>
    <s v="Stuksprijs"/>
    <n v="808.96"/>
    <n v="808.96"/>
    <n v="808.96"/>
  </r>
  <r>
    <x v="14"/>
    <x v="348"/>
    <x v="427"/>
    <n v="1"/>
    <n v="806.76"/>
    <n v="806.76"/>
    <n v="806.76"/>
    <n v="0"/>
    <x v="0"/>
    <n v="585"/>
    <s v="Prijs wijkt af"/>
    <m/>
    <s v="Stuksprijs"/>
    <n v="806.76"/>
    <n v="806.76"/>
    <n v="806.76"/>
  </r>
  <r>
    <x v="14"/>
    <x v="349"/>
    <x v="428"/>
    <n v="1"/>
    <n v="995.68"/>
    <n v="995.68"/>
    <n v="995.68"/>
    <n v="0"/>
    <x v="0"/>
    <n v="700"/>
    <s v="Prijs wijkt af"/>
    <m/>
    <s v="Stuksprijs"/>
    <n v="995.68"/>
    <n v="995.68"/>
    <n v="995.68"/>
  </r>
  <r>
    <x v="14"/>
    <x v="350"/>
    <x v="429"/>
    <n v="1"/>
    <n v="1280.1600000000001"/>
    <n v="1280.1600000000001"/>
    <n v="1280.1600000000001"/>
    <n v="0"/>
    <x v="0"/>
    <n v="900"/>
    <s v="Prijs wijkt af"/>
    <m/>
    <s v="Stuksprijs"/>
    <n v="1280.1600000000001"/>
    <n v="1280.1600000000001"/>
    <n v="1280.1600000000001"/>
  </r>
  <r>
    <x v="14"/>
    <x v="351"/>
    <x v="430"/>
    <n v="1"/>
    <n v="1606.88"/>
    <n v="1606.88"/>
    <n v="1606.88"/>
    <n v="0"/>
    <x v="0"/>
    <n v="1100"/>
    <s v="Prijs wijkt af"/>
    <m/>
    <s v="Stuksprijs"/>
    <n v="1606.88"/>
    <n v="1606.88"/>
    <n v="1606.88"/>
  </r>
  <r>
    <x v="14"/>
    <x v="191"/>
    <x v="431"/>
    <n v="1"/>
    <n v="133.9"/>
    <n v="133.9"/>
    <n v="133.9"/>
    <n v="0"/>
    <x v="2"/>
    <n v="130"/>
    <s v="Prijs wijkt af"/>
    <m/>
    <s v="Stuksprijs"/>
    <n v="133.9"/>
    <n v="133.9"/>
    <n v="133.9"/>
  </r>
  <r>
    <x v="14"/>
    <x v="215"/>
    <x v="432"/>
    <n v="1"/>
    <n v="159.65"/>
    <n v="159.65"/>
    <n v="159.65"/>
    <n v="0"/>
    <x v="2"/>
    <n v="155"/>
    <s v="Prijs wijkt af"/>
    <m/>
    <s v="Stuksprijs"/>
    <n v="159.65"/>
    <n v="159.65"/>
    <n v="159.65"/>
  </r>
  <r>
    <x v="14"/>
    <x v="81"/>
    <x v="433"/>
    <n v="1"/>
    <n v="236.9"/>
    <n v="236.9"/>
    <n v="236.9"/>
    <n v="0"/>
    <x v="2"/>
    <n v="230"/>
    <s v="Prijs wijkt af"/>
    <m/>
    <s v="Stuksprijs"/>
    <n v="236.9"/>
    <n v="236.9"/>
    <n v="236.9"/>
  </r>
  <r>
    <x v="14"/>
    <x v="6"/>
    <x v="434"/>
    <n v="1"/>
    <n v="303.85000000000002"/>
    <n v="303.85000000000002"/>
    <n v="303.85000000000002"/>
    <n v="0"/>
    <x v="2"/>
    <n v="295"/>
    <s v="Prijs wijkt af"/>
    <m/>
    <s v="Stuksprijs"/>
    <n v="303.85000000000002"/>
    <n v="303.85000000000002"/>
    <n v="303.85000000000002"/>
  </r>
  <r>
    <x v="14"/>
    <x v="216"/>
    <x v="435"/>
    <n v="1"/>
    <n v="247.2"/>
    <n v="247.2"/>
    <n v="247.2"/>
    <n v="0"/>
    <x v="2"/>
    <n v="240"/>
    <s v="Prijs wijkt af"/>
    <m/>
    <s v="Stuksprijs"/>
    <n v="247.2"/>
    <n v="247.2"/>
    <n v="247.2"/>
  </r>
  <r>
    <x v="14"/>
    <x v="83"/>
    <x v="436"/>
    <n v="1"/>
    <n v="144.19999999999999"/>
    <n v="144.19999999999999"/>
    <n v="144.19999999999999"/>
    <n v="0"/>
    <x v="2"/>
    <n v="140"/>
    <s v="Prijs wijkt af"/>
    <m/>
    <s v="Stuksprijs"/>
    <n v="144.19999999999999"/>
    <n v="144.19999999999999"/>
    <n v="144.19999999999999"/>
  </r>
  <r>
    <x v="14"/>
    <x v="121"/>
    <x v="437"/>
    <n v="1"/>
    <n v="180.25"/>
    <n v="180.25"/>
    <n v="180.25"/>
    <n v="0"/>
    <x v="2"/>
    <n v="175"/>
    <s v="Prijs wijkt af"/>
    <m/>
    <s v="Stuksprijs"/>
    <n v="180.25"/>
    <n v="180.25"/>
    <n v="180.25"/>
  </r>
  <r>
    <x v="14"/>
    <x v="93"/>
    <x v="306"/>
    <n v="1"/>
    <n v="28.84"/>
    <n v="28.84"/>
    <n v="28.84"/>
    <n v="0"/>
    <x v="2"/>
    <n v="28"/>
    <s v="Prijs wijkt af"/>
    <m/>
    <s v="Stuksprijs"/>
    <n v="28.84"/>
    <n v="28.84"/>
    <n v="28.84"/>
  </r>
  <r>
    <x v="14"/>
    <x v="240"/>
    <x v="292"/>
    <n v="1"/>
    <n v="272.95"/>
    <n v="272.95"/>
    <n v="272.95"/>
    <n v="0"/>
    <x v="3"/>
    <n v="265"/>
    <s v="Prijs wijkt af"/>
    <m/>
    <s v="Stuksprijs"/>
    <n v="272.95"/>
    <n v="272.95"/>
    <n v="272.95"/>
  </r>
  <r>
    <x v="14"/>
    <x v="246"/>
    <x v="297"/>
    <n v="1"/>
    <n v="355.35"/>
    <n v="355.35"/>
    <n v="355.35"/>
    <n v="0"/>
    <x v="3"/>
    <n v="345"/>
    <s v="Prijs wijkt af"/>
    <m/>
    <s v="Stuksprijs"/>
    <n v="355.35"/>
    <n v="355.35"/>
    <n v="355.35"/>
  </r>
  <r>
    <x v="14"/>
    <x v="236"/>
    <x v="288"/>
    <n v="1"/>
    <n v="401.7"/>
    <n v="401.7"/>
    <n v="401.7"/>
    <n v="0"/>
    <x v="3"/>
    <n v="390"/>
    <s v="Prijs wijkt af"/>
    <m/>
    <s v="Stuksprijs"/>
    <n v="401.7"/>
    <n v="401.7"/>
    <n v="401.7"/>
  </r>
  <r>
    <x v="14"/>
    <x v="232"/>
    <x v="284"/>
    <n v="1"/>
    <n v="448.05"/>
    <n v="448.05"/>
    <n v="448.05"/>
    <n v="0"/>
    <x v="3"/>
    <n v="435"/>
    <s v="Prijs wijkt af"/>
    <m/>
    <s v="Stuksprijs"/>
    <n v="448.05"/>
    <n v="448.05"/>
    <n v="448.05"/>
  </r>
  <r>
    <x v="14"/>
    <x v="235"/>
    <x v="287"/>
    <n v="1"/>
    <n v="638.6"/>
    <n v="638.6"/>
    <n v="638.6"/>
    <n v="0"/>
    <x v="3"/>
    <n v="620"/>
    <s v="Prijs wijkt af"/>
    <m/>
    <s v="Stuksprijs"/>
    <n v="638.6"/>
    <n v="638.6"/>
    <n v="638.6"/>
  </r>
  <r>
    <x v="14"/>
    <x v="242"/>
    <x v="294"/>
    <n v="1"/>
    <n v="741.6"/>
    <n v="741.6"/>
    <n v="741.6"/>
    <n v="0"/>
    <x v="3"/>
    <n v="720"/>
    <s v="Prijs wijkt af"/>
    <m/>
    <s v="Stuksprijs"/>
    <n v="741.6"/>
    <n v="741.6"/>
    <n v="741.6"/>
  </r>
  <r>
    <x v="14"/>
    <x v="243"/>
    <x v="295"/>
    <n v="1"/>
    <n v="65"/>
    <n v="65"/>
    <n v="65"/>
    <n v="0"/>
    <x v="1"/>
    <s v=""/>
    <s v=""/>
    <m/>
    <m/>
    <n v="65"/>
    <n v="65"/>
    <n v="65"/>
  </r>
  <r>
    <x v="14"/>
    <x v="294"/>
    <x v="348"/>
    <n v="1"/>
    <n v="1236"/>
    <n v="1236"/>
    <n v="1236"/>
    <n v="0"/>
    <x v="3"/>
    <n v="1200"/>
    <s v="Prijs wijkt af"/>
    <m/>
    <s v="Stuksprijs"/>
    <n v="1236"/>
    <n v="1236"/>
    <n v="1236"/>
  </r>
  <r>
    <x v="14"/>
    <x v="352"/>
    <x v="438"/>
    <n v="1"/>
    <n v="1699.5"/>
    <n v="1699.5"/>
    <n v="1699.5"/>
    <n v="0"/>
    <x v="3"/>
    <n v="1650"/>
    <s v="Prijs wijkt af"/>
    <m/>
    <s v="Stuksprijs"/>
    <n v="1699.5"/>
    <n v="1699.5"/>
    <n v="1699.5"/>
  </r>
  <r>
    <x v="14"/>
    <x v="310"/>
    <x v="439"/>
    <n v="1"/>
    <n v="73.81"/>
    <n v="73.81"/>
    <n v="73.81"/>
    <n v="0"/>
    <x v="1"/>
    <s v=""/>
    <s v=""/>
    <m/>
    <m/>
    <n v="73.81"/>
    <n v="73.81"/>
    <n v="73.81"/>
  </r>
  <r>
    <x v="14"/>
    <x v="146"/>
    <x v="440"/>
    <n v="1"/>
    <n v="101.06"/>
    <n v="101.06"/>
    <n v="101.06"/>
    <n v="0"/>
    <x v="1"/>
    <s v=""/>
    <s v=""/>
    <m/>
    <m/>
    <n v="101.06"/>
    <n v="101.06"/>
    <n v="101.06"/>
  </r>
  <r>
    <x v="14"/>
    <x v="220"/>
    <x v="269"/>
    <n v="1"/>
    <n v="164.8"/>
    <n v="164.8"/>
    <n v="164.8"/>
    <n v="0"/>
    <x v="0"/>
    <n v="106.8625"/>
    <s v="Prijs wijkt af"/>
    <m/>
    <s v="Stuksprijs"/>
    <n v="164.8"/>
    <n v="164.8"/>
    <n v="164.8"/>
  </r>
  <r>
    <x v="14"/>
    <x v="226"/>
    <x v="278"/>
    <n v="1"/>
    <n v="347.73"/>
    <n v="347.73"/>
    <n v="347.73"/>
    <n v="0"/>
    <x v="0"/>
    <n v="298.7"/>
    <s v="Prijs wijkt af"/>
    <m/>
    <s v="Stuksprijs"/>
    <n v="347.73"/>
    <n v="347.73"/>
    <n v="347.73"/>
  </r>
  <r>
    <x v="14"/>
    <x v="345"/>
    <x v="422"/>
    <n v="1"/>
    <n v="315.70999999999998"/>
    <n v="315.70999999999998"/>
    <n v="315.70999999999998"/>
    <n v="0"/>
    <x v="0"/>
    <n v="252.35"/>
    <s v="Prijs wijkt af"/>
    <m/>
    <s v="Stuksprijs"/>
    <n v="315.70999999999998"/>
    <n v="315.70999999999998"/>
    <n v="315.70999999999998"/>
  </r>
  <r>
    <x v="14"/>
    <x v="226"/>
    <x v="278"/>
    <n v="1"/>
    <n v="347.73"/>
    <n v="347.73"/>
    <n v="347.73"/>
    <n v="0"/>
    <x v="0"/>
    <n v="298.7"/>
    <s v="Prijs wijkt af"/>
    <m/>
    <s v="Stuksprijs"/>
    <n v="347.73"/>
    <n v="347.73"/>
    <n v="347.73"/>
  </r>
  <r>
    <x v="14"/>
    <x v="220"/>
    <x v="269"/>
    <n v="1"/>
    <n v="164.8"/>
    <n v="164.8"/>
    <n v="164.8"/>
    <n v="0"/>
    <x v="0"/>
    <n v="106.8625"/>
    <s v="Prijs wijkt af"/>
    <m/>
    <s v="Stuksprijs"/>
    <n v="164.8"/>
    <n v="164.8"/>
    <n v="164.8"/>
  </r>
  <r>
    <x v="14"/>
    <x v="220"/>
    <x v="269"/>
    <n v="1"/>
    <n v="164.8"/>
    <n v="164.8"/>
    <n v="164.8"/>
    <n v="0"/>
    <x v="0"/>
    <n v="106.8625"/>
    <s v="Prijs wijkt af"/>
    <m/>
    <s v="Stuksprijs"/>
    <n v="164.8"/>
    <n v="164.8"/>
    <n v="164.8"/>
  </r>
  <r>
    <x v="14"/>
    <x v="220"/>
    <x v="269"/>
    <n v="2"/>
    <n v="164.8"/>
    <n v="329.6"/>
    <n v="329.6"/>
    <n v="0"/>
    <x v="0"/>
    <n v="106.8625"/>
    <s v="Prijs wijkt af"/>
    <m/>
    <s v="Stuksprijs"/>
    <n v="164.8"/>
    <n v="329.6"/>
    <n v="329.6"/>
  </r>
  <r>
    <x v="14"/>
    <x v="220"/>
    <x v="269"/>
    <n v="1"/>
    <n v="164.8"/>
    <n v="164.8"/>
    <n v="164.8"/>
    <n v="0"/>
    <x v="0"/>
    <n v="106.8625"/>
    <s v="Prijs wijkt af"/>
    <m/>
    <s v="Stuksprijs"/>
    <n v="164.8"/>
    <n v="164.8"/>
    <n v="164.8"/>
  </r>
  <r>
    <x v="14"/>
    <x v="220"/>
    <x v="269"/>
    <n v="1"/>
    <n v="164.8"/>
    <n v="164.8"/>
    <n v="164.8"/>
    <n v="0"/>
    <x v="0"/>
    <n v="106.8625"/>
    <s v="Prijs wijkt af"/>
    <m/>
    <s v="Stuksprijs"/>
    <n v="164.8"/>
    <n v="164.8"/>
    <n v="164.8"/>
  </r>
  <r>
    <x v="14"/>
    <x v="220"/>
    <x v="269"/>
    <n v="1"/>
    <n v="164.8"/>
    <n v="164.8"/>
    <n v="164.8"/>
    <n v="0"/>
    <x v="0"/>
    <n v="106.8625"/>
    <s v="Prijs wijkt af"/>
    <m/>
    <s v="Stuksprijs"/>
    <n v="164.8"/>
    <n v="164.8"/>
    <n v="164.8"/>
  </r>
  <r>
    <x v="14"/>
    <x v="124"/>
    <x v="138"/>
    <n v="2"/>
    <n v="52.88"/>
    <n v="105.76"/>
    <n v="105.76"/>
    <n v="0"/>
    <x v="1"/>
    <s v=""/>
    <s v=""/>
    <m/>
    <m/>
    <n v="52.88"/>
    <n v="105.76"/>
    <n v="105.76"/>
  </r>
  <r>
    <x v="14"/>
    <x v="220"/>
    <x v="269"/>
    <n v="1"/>
    <n v="164.8"/>
    <n v="164.8"/>
    <n v="164.8"/>
    <n v="0"/>
    <x v="0"/>
    <n v="106.8625"/>
    <s v="Prijs wijkt af"/>
    <m/>
    <s v="Stuksprijs"/>
    <n v="164.8"/>
    <n v="164.8"/>
    <n v="164.8"/>
  </r>
  <r>
    <x v="14"/>
    <x v="220"/>
    <x v="269"/>
    <n v="57"/>
    <n v="164.8"/>
    <n v="9393.6"/>
    <n v="9393.6"/>
    <n v="0"/>
    <x v="0"/>
    <n v="106.8625"/>
    <s v="Prijs wijkt af"/>
    <m/>
    <s v="Stuksprijs"/>
    <n v="164.8"/>
    <n v="9393.6"/>
    <n v="9393.6"/>
  </r>
  <r>
    <x v="14"/>
    <x v="345"/>
    <x v="422"/>
    <n v="2"/>
    <n v="315.70999999999998"/>
    <n v="631.41999999999996"/>
    <n v="631.41999999999996"/>
    <n v="0"/>
    <x v="0"/>
    <n v="252.35"/>
    <s v="Prijs wijkt af"/>
    <m/>
    <s v="Stuksprijs"/>
    <n v="315.70999999999998"/>
    <n v="631.41999999999996"/>
    <n v="631.41999999999996"/>
  </r>
  <r>
    <x v="14"/>
    <x v="301"/>
    <x v="360"/>
    <n v="13"/>
    <n v="392.96"/>
    <n v="5108.4799999999996"/>
    <n v="5108.4799999999996"/>
    <n v="0"/>
    <x v="0"/>
    <n v="329.6"/>
    <s v="Prijs wijkt af"/>
    <m/>
    <s v="Stuksprijs"/>
    <n v="392.96"/>
    <n v="5108.4799999999996"/>
    <n v="5108.4799999999996"/>
  </r>
  <r>
    <x v="14"/>
    <x v="343"/>
    <x v="413"/>
    <n v="3"/>
    <n v="493.18"/>
    <n v="1479.54"/>
    <n v="1479.54"/>
    <n v="0"/>
    <x v="0"/>
    <n v="417.15"/>
    <s v="Prijs wijkt af"/>
    <m/>
    <s v="Stuksprijs"/>
    <n v="493.18"/>
    <n v="1479.54"/>
    <n v="1479.54"/>
  </r>
  <r>
    <x v="14"/>
    <x v="342"/>
    <x v="412"/>
    <n v="2"/>
    <n v="512.97"/>
    <n v="1025.94"/>
    <n v="1025.94"/>
    <n v="0"/>
    <x v="0"/>
    <n v="386.25"/>
    <s v="Prijs wijkt af"/>
    <m/>
    <s v="Stuksprijs"/>
    <n v="512.97"/>
    <n v="1025.94"/>
    <n v="1025.94"/>
  </r>
  <r>
    <x v="14"/>
    <x v="346"/>
    <x v="441"/>
    <n v="7"/>
    <n v="703.52"/>
    <n v="4924.6400000000003"/>
    <n v="4924.6400000000003"/>
    <n v="0"/>
    <x v="0"/>
    <n v="576.79999999999995"/>
    <s v="Prijs wijkt af"/>
    <m/>
    <s v="Stuksprijs"/>
    <n v="703.52"/>
    <n v="4924.6400000000003"/>
    <n v="4924.6400000000003"/>
  </r>
  <r>
    <x v="14"/>
    <x v="221"/>
    <x v="270"/>
    <n v="1"/>
    <n v="613.96"/>
    <n v="613.96"/>
    <n v="613.96"/>
    <n v="0"/>
    <x v="0"/>
    <n v="458.35"/>
    <s v="Prijs wijkt af"/>
    <m/>
    <s v="Stuksprijs"/>
    <n v="613.96"/>
    <n v="613.96"/>
    <n v="613.96"/>
  </r>
  <r>
    <x v="14"/>
    <x v="347"/>
    <x v="442"/>
    <n v="3"/>
    <n v="808.96"/>
    <n v="2426.88"/>
    <n v="2426.88"/>
    <n v="0"/>
    <x v="0"/>
    <n v="659.2"/>
    <s v="Prijs wijkt af"/>
    <m/>
    <s v="Stuksprijs"/>
    <n v="808.96"/>
    <n v="2426.88"/>
    <n v="2426.88"/>
  </r>
  <r>
    <x v="14"/>
    <x v="70"/>
    <x v="82"/>
    <n v="2"/>
    <n v="82.4"/>
    <n v="164.8"/>
    <n v="164.8"/>
    <n v="0"/>
    <x v="1"/>
    <s v=""/>
    <s v=""/>
    <m/>
    <m/>
    <n v="82.4"/>
    <n v="164.8"/>
    <n v="164.8"/>
  </r>
  <r>
    <x v="14"/>
    <x v="220"/>
    <x v="269"/>
    <n v="1"/>
    <n v="164.8"/>
    <n v="164.8"/>
    <n v="164.8"/>
    <n v="0"/>
    <x v="0"/>
    <n v="106.8625"/>
    <s v="Prijs wijkt af"/>
    <m/>
    <s v="Stuksprijs"/>
    <n v="164.8"/>
    <n v="164.8"/>
    <n v="164.8"/>
  </r>
  <r>
    <x v="14"/>
    <x v="343"/>
    <x v="413"/>
    <n v="1"/>
    <n v="493.18"/>
    <n v="493.18"/>
    <n v="493.18"/>
    <n v="0"/>
    <x v="0"/>
    <n v="417.15"/>
    <s v="Prijs wijkt af"/>
    <m/>
    <s v="Stuksprijs"/>
    <n v="493.18"/>
    <n v="493.18"/>
    <n v="493.18"/>
  </r>
  <r>
    <x v="14"/>
    <x v="70"/>
    <x v="82"/>
    <n v="1"/>
    <n v="82.4"/>
    <n v="82.4"/>
    <n v="82.4"/>
    <n v="0"/>
    <x v="1"/>
    <s v=""/>
    <s v=""/>
    <m/>
    <m/>
    <n v="82.4"/>
    <n v="82.4"/>
    <n v="82.4"/>
  </r>
  <r>
    <x v="14"/>
    <x v="102"/>
    <x v="120"/>
    <n v="1"/>
    <n v="7"/>
    <n v="7"/>
    <n v="7"/>
    <n v="0"/>
    <x v="1"/>
    <s v=""/>
    <s v=""/>
    <m/>
    <m/>
    <n v="7"/>
    <n v="7"/>
    <n v="7"/>
  </r>
  <r>
    <x v="14"/>
    <x v="220"/>
    <x v="269"/>
    <n v="42"/>
    <n v="164.8"/>
    <n v="6921.6"/>
    <n v="6921.6"/>
    <n v="0"/>
    <x v="0"/>
    <n v="106.8625"/>
    <s v="Prijs wijkt af"/>
    <m/>
    <s v="Stuksprijs"/>
    <n v="164.8"/>
    <n v="6921.6"/>
    <n v="6921.6"/>
  </r>
  <r>
    <x v="14"/>
    <x v="345"/>
    <x v="422"/>
    <n v="5"/>
    <n v="315.70999999999998"/>
    <n v="1578.55"/>
    <n v="1578.55"/>
    <n v="0"/>
    <x v="0"/>
    <n v="252.35"/>
    <s v="Prijs wijkt af"/>
    <m/>
    <s v="Stuksprijs"/>
    <n v="315.70999999999998"/>
    <n v="1578.55"/>
    <n v="1578.55"/>
  </r>
  <r>
    <x v="14"/>
    <x v="28"/>
    <x v="443"/>
    <n v="113"/>
    <n v="29.35"/>
    <n v="3316.55"/>
    <n v="3316.55"/>
    <n v="0"/>
    <x v="1"/>
    <s v=""/>
    <s v=""/>
    <m/>
    <m/>
    <n v="29.35"/>
    <n v="3316.55"/>
    <n v="3316.55"/>
  </r>
  <r>
    <x v="14"/>
    <x v="220"/>
    <x v="269"/>
    <n v="1"/>
    <n v="164.8"/>
    <n v="164.8"/>
    <n v="164.8"/>
    <n v="0"/>
    <x v="0"/>
    <n v="106.8625"/>
    <s v="Prijs wijkt af"/>
    <m/>
    <s v="Stuksprijs"/>
    <n v="164.8"/>
    <n v="164.8"/>
    <n v="164.8"/>
  </r>
  <r>
    <x v="15"/>
    <x v="81"/>
    <x v="95"/>
    <n v="2"/>
    <n v="236.9"/>
    <n v="473.8"/>
    <n v="473.8"/>
    <n v="0"/>
    <x v="2"/>
    <n v="230"/>
    <s v="Prijs wijkt af"/>
    <m/>
    <s v="Stuksprijs"/>
    <n v="236.9"/>
    <n v="473.8"/>
    <n v="473.8"/>
  </r>
  <r>
    <x v="15"/>
    <x v="83"/>
    <x v="97"/>
    <n v="1"/>
    <n v="144.19999999999999"/>
    <n v="144.19999999999999"/>
    <n v="144.19999999999999"/>
    <n v="0"/>
    <x v="2"/>
    <n v="140"/>
    <s v="Prijs wijkt af"/>
    <m/>
    <s v="Stuksprijs"/>
    <n v="144.19999999999999"/>
    <n v="144.19999999999999"/>
    <n v="144.19999999999999"/>
  </r>
  <r>
    <x v="15"/>
    <x v="256"/>
    <x v="122"/>
    <n v="2"/>
    <n v="48.68"/>
    <n v="97.36"/>
    <n v="87.62"/>
    <n v="10"/>
    <x v="1"/>
    <s v=""/>
    <s v=""/>
    <m/>
    <m/>
    <n v="48.68"/>
    <n v="97.36"/>
    <n v="87.62"/>
  </r>
  <r>
    <x v="15"/>
    <x v="6"/>
    <x v="367"/>
    <n v="6"/>
    <n v="303.85000000000002"/>
    <n v="1823.1"/>
    <n v="1823.1"/>
    <n v="0"/>
    <x v="2"/>
    <n v="295"/>
    <s v="Prijs wijkt af"/>
    <m/>
    <s v="Stuksprijs"/>
    <n v="303.85000000000002"/>
    <n v="1823.1"/>
    <n v="1823.1"/>
  </r>
  <r>
    <x v="15"/>
    <x v="96"/>
    <x v="114"/>
    <n v="6"/>
    <n v="10.5"/>
    <n v="63"/>
    <n v="63"/>
    <n v="0"/>
    <x v="1"/>
    <s v=""/>
    <s v=""/>
    <m/>
    <m/>
    <n v="10.5"/>
    <n v="63"/>
    <n v="63"/>
  </r>
  <r>
    <x v="15"/>
    <x v="97"/>
    <x v="115"/>
    <n v="6"/>
    <n v="5.25"/>
    <n v="31.5"/>
    <n v="31.5"/>
    <n v="0"/>
    <x v="1"/>
    <s v=""/>
    <s v=""/>
    <m/>
    <m/>
    <n v="5.25"/>
    <n v="31.5"/>
    <n v="31.5"/>
  </r>
  <r>
    <x v="15"/>
    <x v="261"/>
    <x v="312"/>
    <n v="2"/>
    <n v="128.75"/>
    <n v="0"/>
    <n v="0"/>
    <n v="0"/>
    <x v="1"/>
    <s v=""/>
    <s v=""/>
    <m/>
    <m/>
    <n v="128.75"/>
    <n v="0"/>
    <n v="0"/>
  </r>
  <r>
    <x v="15"/>
    <x v="81"/>
    <x v="444"/>
    <n v="2"/>
    <n v="236.9"/>
    <n v="473.8"/>
    <n v="473.8"/>
    <n v="0"/>
    <x v="2"/>
    <n v="230"/>
    <s v="Prijs wijkt af"/>
    <m/>
    <s v="Stuksprijs"/>
    <n v="236.9"/>
    <n v="473.8"/>
    <n v="473.8"/>
  </r>
  <r>
    <x v="15"/>
    <x v="81"/>
    <x v="444"/>
    <n v="4"/>
    <n v="236.9"/>
    <n v="947.6"/>
    <n v="947.6"/>
    <n v="0"/>
    <x v="2"/>
    <n v="230"/>
    <s v="Prijs wijkt af"/>
    <m/>
    <s v="Stuksprijs"/>
    <n v="236.9"/>
    <n v="947.6"/>
    <n v="947.6"/>
  </r>
  <r>
    <x v="15"/>
    <x v="81"/>
    <x v="444"/>
    <n v="4"/>
    <n v="236.9"/>
    <n v="947.6"/>
    <n v="947.6"/>
    <n v="0"/>
    <x v="2"/>
    <n v="230"/>
    <s v="Prijs wijkt af"/>
    <m/>
    <s v="Stuksprijs"/>
    <n v="236.9"/>
    <n v="947.6"/>
    <n v="947.6"/>
  </r>
  <r>
    <x v="15"/>
    <x v="96"/>
    <x v="114"/>
    <n v="4"/>
    <n v="10.5"/>
    <n v="42"/>
    <n v="42"/>
    <n v="0"/>
    <x v="1"/>
    <s v=""/>
    <s v=""/>
    <m/>
    <m/>
    <n v="10.5"/>
    <n v="42"/>
    <n v="42"/>
  </r>
  <r>
    <x v="15"/>
    <x v="97"/>
    <x v="115"/>
    <n v="4"/>
    <n v="5.25"/>
    <n v="21"/>
    <n v="21"/>
    <n v="0"/>
    <x v="1"/>
    <s v=""/>
    <s v=""/>
    <m/>
    <m/>
    <n v="5.25"/>
    <n v="21"/>
    <n v="21"/>
  </r>
  <r>
    <x v="15"/>
    <x v="81"/>
    <x v="444"/>
    <n v="4"/>
    <n v="236.9"/>
    <n v="947.6"/>
    <n v="947.6"/>
    <n v="0"/>
    <x v="2"/>
    <n v="230"/>
    <s v="Prijs wijkt af"/>
    <m/>
    <s v="Stuksprijs"/>
    <n v="236.9"/>
    <n v="947.6"/>
    <n v="947.6"/>
  </r>
  <r>
    <x v="15"/>
    <x v="83"/>
    <x v="369"/>
    <n v="1"/>
    <n v="144.19999999999999"/>
    <n v="144.19999999999999"/>
    <n v="144.19999999999999"/>
    <n v="0"/>
    <x v="2"/>
    <n v="140"/>
    <s v="Prijs wijkt af"/>
    <m/>
    <s v="Stuksprijs"/>
    <n v="144.19999999999999"/>
    <n v="144.19999999999999"/>
    <n v="144.19999999999999"/>
  </r>
  <r>
    <x v="15"/>
    <x v="81"/>
    <x v="444"/>
    <n v="3"/>
    <n v="236.9"/>
    <n v="710.7"/>
    <n v="710.7"/>
    <n v="0"/>
    <x v="2"/>
    <n v="230"/>
    <s v="Prijs wijkt af"/>
    <m/>
    <s v="Stuksprijs"/>
    <n v="236.9"/>
    <n v="710.7"/>
    <n v="710.7"/>
  </r>
  <r>
    <x v="15"/>
    <x v="6"/>
    <x v="367"/>
    <n v="8"/>
    <n v="303.85000000000002"/>
    <n v="2430.8000000000002"/>
    <n v="2430.8000000000002"/>
    <n v="0"/>
    <x v="2"/>
    <n v="295"/>
    <s v="Prijs wijkt af"/>
    <m/>
    <s v="Stuksprijs"/>
    <n v="303.85000000000002"/>
    <n v="2430.8000000000002"/>
    <n v="2430.8000000000002"/>
  </r>
  <r>
    <x v="15"/>
    <x v="261"/>
    <x v="312"/>
    <n v="2"/>
    <n v="128.75"/>
    <n v="0"/>
    <n v="0"/>
    <n v="0"/>
    <x v="1"/>
    <s v=""/>
    <s v=""/>
    <m/>
    <m/>
    <n v="128.75"/>
    <n v="0"/>
    <n v="0"/>
  </r>
  <r>
    <x v="15"/>
    <x v="6"/>
    <x v="367"/>
    <n v="4"/>
    <n v="303.85000000000002"/>
    <n v="1215.4000000000001"/>
    <n v="1215.4000000000001"/>
    <n v="0"/>
    <x v="2"/>
    <n v="295"/>
    <s v="Prijs wijkt af"/>
    <m/>
    <s v="Stuksprijs"/>
    <n v="303.85000000000002"/>
    <n v="1215.4000000000001"/>
    <n v="1215.4000000000001"/>
  </r>
  <r>
    <x v="15"/>
    <x v="261"/>
    <x v="312"/>
    <n v="1"/>
    <n v="128.75"/>
    <n v="0"/>
    <n v="0"/>
    <n v="0"/>
    <x v="1"/>
    <s v=""/>
    <s v=""/>
    <m/>
    <m/>
    <n v="128.75"/>
    <n v="0"/>
    <n v="0"/>
  </r>
  <r>
    <x v="15"/>
    <x v="81"/>
    <x v="444"/>
    <n v="2"/>
    <n v="236.9"/>
    <n v="473.8"/>
    <n v="473.8"/>
    <n v="0"/>
    <x v="2"/>
    <n v="230"/>
    <s v="Prijs wijkt af"/>
    <m/>
    <s v="Stuksprijs"/>
    <n v="236.9"/>
    <n v="473.8"/>
    <n v="473.8"/>
  </r>
  <r>
    <x v="15"/>
    <x v="83"/>
    <x v="369"/>
    <n v="1"/>
    <n v="144.19999999999999"/>
    <n v="144.19999999999999"/>
    <n v="144.19999999999999"/>
    <n v="0"/>
    <x v="2"/>
    <n v="140"/>
    <s v="Prijs wijkt af"/>
    <m/>
    <s v="Stuksprijs"/>
    <n v="144.19999999999999"/>
    <n v="144.19999999999999"/>
    <n v="144.19999999999999"/>
  </r>
  <r>
    <x v="15"/>
    <x v="6"/>
    <x v="367"/>
    <n v="4"/>
    <n v="303.85000000000002"/>
    <n v="1215.4000000000001"/>
    <n v="1215.4000000000001"/>
    <n v="0"/>
    <x v="2"/>
    <n v="295"/>
    <s v="Prijs wijkt af"/>
    <m/>
    <s v="Stuksprijs"/>
    <n v="303.85000000000002"/>
    <n v="1215.4000000000001"/>
    <n v="1215.4000000000001"/>
  </r>
  <r>
    <x v="15"/>
    <x v="261"/>
    <x v="312"/>
    <n v="1"/>
    <n v="128.75"/>
    <n v="0"/>
    <n v="0"/>
    <n v="0"/>
    <x v="1"/>
    <s v=""/>
    <s v=""/>
    <m/>
    <m/>
    <n v="128.75"/>
    <n v="0"/>
    <n v="0"/>
  </r>
  <r>
    <x v="15"/>
    <x v="81"/>
    <x v="444"/>
    <n v="3"/>
    <n v="236.9"/>
    <n v="710.7"/>
    <n v="710.7"/>
    <n v="0"/>
    <x v="2"/>
    <n v="230"/>
    <s v="Prijs wijkt af"/>
    <m/>
    <s v="Stuksprijs"/>
    <n v="236.9"/>
    <n v="710.7"/>
    <n v="710.7"/>
  </r>
  <r>
    <x v="15"/>
    <x v="81"/>
    <x v="444"/>
    <n v="4"/>
    <n v="236.9"/>
    <n v="947.6"/>
    <n v="947.6"/>
    <n v="0"/>
    <x v="2"/>
    <n v="230"/>
    <s v="Prijs wijkt af"/>
    <m/>
    <s v="Stuksprijs"/>
    <n v="236.9"/>
    <n v="947.6"/>
    <n v="947.6"/>
  </r>
  <r>
    <x v="15"/>
    <x v="81"/>
    <x v="444"/>
    <n v="2"/>
    <n v="236.9"/>
    <n v="473.8"/>
    <n v="473.8"/>
    <n v="0"/>
    <x v="2"/>
    <n v="230"/>
    <s v="Prijs wijkt af"/>
    <m/>
    <s v="Stuksprijs"/>
    <n v="236.9"/>
    <n v="473.8"/>
    <n v="473.8"/>
  </r>
  <r>
    <x v="15"/>
    <x v="253"/>
    <x v="304"/>
    <n v="2"/>
    <n v="16.54"/>
    <n v="33.08"/>
    <n v="33.08"/>
    <n v="0"/>
    <x v="1"/>
    <s v=""/>
    <s v=""/>
    <m/>
    <m/>
    <n v="16.54"/>
    <n v="33.08"/>
    <n v="33.08"/>
  </r>
  <r>
    <x v="15"/>
    <x v="81"/>
    <x v="444"/>
    <n v="2"/>
    <n v="236.9"/>
    <n v="473.8"/>
    <n v="473.8"/>
    <n v="0"/>
    <x v="2"/>
    <n v="230"/>
    <s v="Prijs wijkt af"/>
    <m/>
    <s v="Stuksprijs"/>
    <n v="236.9"/>
    <n v="473.8"/>
    <n v="473.8"/>
  </r>
  <r>
    <x v="16"/>
    <x v="256"/>
    <x v="122"/>
    <n v="10"/>
    <n v="48.68"/>
    <n v="486.8"/>
    <n v="365.1"/>
    <n v="25"/>
    <x v="1"/>
    <s v=""/>
    <s v=""/>
    <m/>
    <m/>
    <n v="48.68"/>
    <n v="486.8"/>
    <n v="365.1"/>
  </r>
  <r>
    <x v="16"/>
    <x v="118"/>
    <x v="121"/>
    <n v="2"/>
    <n v="73.02"/>
    <n v="146.04"/>
    <n v="109.53"/>
    <n v="25"/>
    <x v="1"/>
    <s v=""/>
    <s v=""/>
    <m/>
    <m/>
    <n v="73.02"/>
    <n v="146.04"/>
    <n v="109.53"/>
  </r>
  <r>
    <x v="16"/>
    <x v="353"/>
    <x v="445"/>
    <n v="4"/>
    <n v="42.18"/>
    <n v="168.72"/>
    <n v="126.54"/>
    <n v="25"/>
    <x v="1"/>
    <s v=""/>
    <s v=""/>
    <m/>
    <m/>
    <n v="42.18"/>
    <n v="168.72"/>
    <n v="126.54"/>
  </r>
  <r>
    <x v="16"/>
    <x v="354"/>
    <x v="150"/>
    <n v="2"/>
    <n v="45.42"/>
    <n v="90.84"/>
    <n v="68.13"/>
    <n v="25"/>
    <x v="1"/>
    <s v=""/>
    <s v=""/>
    <m/>
    <m/>
    <n v="45.42"/>
    <n v="90.84"/>
    <n v="68.13"/>
  </r>
  <r>
    <x v="16"/>
    <x v="355"/>
    <x v="149"/>
    <n v="2"/>
    <n v="45.42"/>
    <n v="90.84"/>
    <n v="68.13"/>
    <n v="25"/>
    <x v="1"/>
    <s v=""/>
    <s v=""/>
    <m/>
    <m/>
    <n v="45.42"/>
    <n v="90.84"/>
    <n v="68.13"/>
  </r>
  <r>
    <x v="16"/>
    <x v="256"/>
    <x v="122"/>
    <n v="12"/>
    <n v="48.68"/>
    <n v="584.16"/>
    <n v="438.12"/>
    <n v="25"/>
    <x v="1"/>
    <s v=""/>
    <s v=""/>
    <m/>
    <m/>
    <n v="48.68"/>
    <n v="584.16"/>
    <n v="438.12"/>
  </r>
  <r>
    <x v="16"/>
    <x v="118"/>
    <x v="121"/>
    <n v="4"/>
    <n v="73.02"/>
    <n v="292.08"/>
    <n v="219.06"/>
    <n v="25"/>
    <x v="1"/>
    <s v=""/>
    <s v=""/>
    <m/>
    <m/>
    <n v="73.02"/>
    <n v="292.08"/>
    <n v="219.06"/>
  </r>
  <r>
    <x v="16"/>
    <x v="354"/>
    <x v="150"/>
    <n v="4"/>
    <n v="45.42"/>
    <n v="181.68"/>
    <n v="136.26"/>
    <n v="25"/>
    <x v="1"/>
    <s v=""/>
    <s v=""/>
    <m/>
    <m/>
    <n v="45.42"/>
    <n v="181.68"/>
    <n v="136.26"/>
  </r>
  <r>
    <x v="16"/>
    <x v="355"/>
    <x v="149"/>
    <n v="4"/>
    <n v="45.42"/>
    <n v="181.68"/>
    <n v="136.26"/>
    <n v="25"/>
    <x v="1"/>
    <s v=""/>
    <s v=""/>
    <m/>
    <m/>
    <n v="45.42"/>
    <n v="181.68"/>
    <n v="136.26"/>
  </r>
  <r>
    <x v="16"/>
    <x v="256"/>
    <x v="122"/>
    <n v="2"/>
    <n v="48.68"/>
    <n v="97.36"/>
    <n v="73.02"/>
    <n v="25"/>
    <x v="1"/>
    <s v=""/>
    <s v=""/>
    <m/>
    <m/>
    <n v="48.68"/>
    <n v="97.36"/>
    <n v="73.02"/>
  </r>
  <r>
    <x v="16"/>
    <x v="118"/>
    <x v="121"/>
    <n v="4"/>
    <n v="73.02"/>
    <n v="292.08"/>
    <n v="219.06"/>
    <n v="25"/>
    <x v="1"/>
    <s v=""/>
    <s v=""/>
    <m/>
    <m/>
    <n v="73.02"/>
    <n v="292.08"/>
    <n v="219.06"/>
  </r>
  <r>
    <x v="16"/>
    <x v="353"/>
    <x v="445"/>
    <n v="2"/>
    <n v="37"/>
    <n v="74"/>
    <n v="55.5"/>
    <n v="25"/>
    <x v="1"/>
    <s v=""/>
    <s v=""/>
    <m/>
    <m/>
    <n v="37"/>
    <n v="74"/>
    <n v="55.5"/>
  </r>
  <r>
    <x v="16"/>
    <x v="353"/>
    <x v="445"/>
    <n v="2"/>
    <n v="42.18"/>
    <n v="84.36"/>
    <n v="63.27"/>
    <n v="25"/>
    <x v="1"/>
    <s v=""/>
    <s v=""/>
    <m/>
    <m/>
    <n v="42.18"/>
    <n v="84.36"/>
    <n v="63.27"/>
  </r>
  <r>
    <x v="16"/>
    <x v="71"/>
    <x v="83"/>
    <n v="1"/>
    <n v="76.02"/>
    <n v="76.02"/>
    <n v="60.82"/>
    <n v="20"/>
    <x v="1"/>
    <s v=""/>
    <s v=""/>
    <m/>
    <m/>
    <n v="76.02"/>
    <n v="76.02"/>
    <n v="60.82"/>
  </r>
  <r>
    <x v="16"/>
    <x v="36"/>
    <x v="39"/>
    <n v="4"/>
    <n v="39.65"/>
    <n v="158.6"/>
    <n v="126.88"/>
    <n v="20"/>
    <x v="1"/>
    <s v=""/>
    <s v=""/>
    <m/>
    <m/>
    <n v="39.65"/>
    <n v="158.6"/>
    <n v="126.88"/>
  </r>
  <r>
    <x v="16"/>
    <x v="227"/>
    <x v="279"/>
    <n v="9"/>
    <n v="30.9"/>
    <n v="278.10000000000002"/>
    <n v="222.48"/>
    <n v="20"/>
    <x v="1"/>
    <s v=""/>
    <s v=""/>
    <m/>
    <m/>
    <n v="30.9"/>
    <n v="278.10000000000002"/>
    <n v="222.48"/>
  </r>
  <r>
    <x v="16"/>
    <x v="148"/>
    <x v="178"/>
    <n v="12"/>
    <n v="48.93"/>
    <n v="0"/>
    <n v="0"/>
    <n v="20"/>
    <x v="1"/>
    <s v=""/>
    <s v=""/>
    <m/>
    <m/>
    <n v="48.93"/>
    <n v="0"/>
    <n v="0"/>
  </r>
  <r>
    <x v="16"/>
    <x v="186"/>
    <x v="177"/>
    <n v="12"/>
    <n v="38.99"/>
    <n v="0"/>
    <n v="0"/>
    <n v="20"/>
    <x v="1"/>
    <s v=""/>
    <s v=""/>
    <m/>
    <m/>
    <n v="38.99"/>
    <n v="0"/>
    <n v="0"/>
  </r>
  <r>
    <x v="16"/>
    <x v="232"/>
    <x v="284"/>
    <n v="1"/>
    <n v="448.05"/>
    <n v="448.05"/>
    <n v="403.24"/>
    <n v="10"/>
    <x v="3"/>
    <n v="435"/>
    <s v="Prijs wijkt af"/>
    <m/>
    <s v="Stuksprijs"/>
    <n v="448.05"/>
    <n v="448.05"/>
    <n v="403.24"/>
  </r>
  <r>
    <x v="17"/>
    <x v="0"/>
    <x v="248"/>
    <n v="7"/>
    <n v="154.5"/>
    <n v="1081.5"/>
    <n v="1081.5"/>
    <n v="0"/>
    <x v="0"/>
    <n v="106.8625"/>
    <s v="Prijs wijkt af"/>
    <m/>
    <s v="Stuksprijs"/>
    <n v="154.5"/>
    <n v="1081.5"/>
    <n v="1081.5"/>
  </r>
  <r>
    <x v="18"/>
    <x v="141"/>
    <x v="166"/>
    <n v="1"/>
    <n v="252.35"/>
    <n v="252.35"/>
    <n v="252.35"/>
    <n v="0"/>
    <x v="0"/>
    <n v="252.35"/>
    <s v="Prijs gelijk"/>
    <m/>
    <s v="Artikelprijs"/>
    <n v="252.35"/>
    <n v="252.35"/>
    <n v="252.35"/>
  </r>
  <r>
    <x v="18"/>
    <x v="28"/>
    <x v="31"/>
    <n v="6"/>
    <n v="29.35"/>
    <n v="176.1"/>
    <n v="176.1"/>
    <n v="0"/>
    <x v="1"/>
    <s v=""/>
    <s v=""/>
    <m/>
    <m/>
    <n v="29.35"/>
    <n v="176.1"/>
    <n v="176.1"/>
  </r>
  <r>
    <x v="18"/>
    <x v="31"/>
    <x v="34"/>
    <n v="1"/>
    <n v="386.25"/>
    <n v="386.25"/>
    <n v="386.25"/>
    <n v="0"/>
    <x v="0"/>
    <n v="386.25"/>
    <s v="Prijs gelijk"/>
    <m/>
    <s v="Artikelprijs"/>
    <n v="386.25"/>
    <n v="386.25"/>
    <n v="386.25"/>
  </r>
  <r>
    <x v="18"/>
    <x v="120"/>
    <x v="134"/>
    <n v="1"/>
    <n v="298.7"/>
    <n v="298.7"/>
    <n v="298.7"/>
    <n v="0"/>
    <x v="0"/>
    <n v="298.7"/>
    <s v="Prijs gelijk"/>
    <m/>
    <s v="Artikelprijs"/>
    <n v="298.7"/>
    <n v="298.7"/>
    <n v="298.7"/>
  </r>
  <r>
    <x v="18"/>
    <x v="187"/>
    <x v="229"/>
    <n v="1"/>
    <n v="721"/>
    <n v="721"/>
    <n v="721"/>
    <n v="0"/>
    <x v="0"/>
    <n v="700"/>
    <s v="Prijs wijkt af"/>
    <m/>
    <s v="Artikelprijs"/>
    <n v="700"/>
    <n v="700"/>
    <n v="700"/>
  </r>
  <r>
    <x v="18"/>
    <x v="187"/>
    <x v="229"/>
    <n v="1"/>
    <n v="721"/>
    <n v="721"/>
    <n v="721"/>
    <n v="0"/>
    <x v="0"/>
    <n v="700"/>
    <s v="Prijs wijkt af"/>
    <m/>
    <s v="Artikelprijs"/>
    <n v="700"/>
    <n v="700"/>
    <n v="700"/>
  </r>
  <r>
    <x v="18"/>
    <x v="30"/>
    <x v="33"/>
    <n v="1"/>
    <n v="339.9"/>
    <n v="339.9"/>
    <n v="339.9"/>
    <n v="0"/>
    <x v="0"/>
    <n v="339.9"/>
    <s v="Prijs gelijk"/>
    <m/>
    <s v="Artikelprijs"/>
    <n v="339.9"/>
    <n v="339.9"/>
    <n v="339.9"/>
  </r>
  <r>
    <x v="18"/>
    <x v="28"/>
    <x v="31"/>
    <n v="12"/>
    <n v="29.35"/>
    <n v="352.2"/>
    <n v="352.2"/>
    <n v="0"/>
    <x v="1"/>
    <s v=""/>
    <s v=""/>
    <m/>
    <m/>
    <n v="29.35"/>
    <n v="352.2"/>
    <n v="352.2"/>
  </r>
  <r>
    <x v="18"/>
    <x v="141"/>
    <x v="166"/>
    <n v="1"/>
    <n v="252.35"/>
    <n v="252.35"/>
    <n v="252.35"/>
    <n v="0"/>
    <x v="0"/>
    <n v="252.35"/>
    <s v="Prijs gelijk"/>
    <m/>
    <s v="Artikelprijs"/>
    <n v="252.35"/>
    <n v="252.35"/>
    <n v="252.35"/>
  </r>
  <r>
    <x v="18"/>
    <x v="28"/>
    <x v="31"/>
    <n v="3"/>
    <n v="29.35"/>
    <n v="88.05"/>
    <n v="88.05"/>
    <n v="0"/>
    <x v="1"/>
    <s v=""/>
    <s v=""/>
    <m/>
    <m/>
    <n v="29.35"/>
    <n v="88.05"/>
    <n v="88.05"/>
  </r>
  <r>
    <x v="18"/>
    <x v="36"/>
    <x v="39"/>
    <n v="1"/>
    <n v="39.65"/>
    <n v="39.65"/>
    <n v="39.65"/>
    <n v="0"/>
    <x v="1"/>
    <s v=""/>
    <s v=""/>
    <m/>
    <m/>
    <n v="39.65"/>
    <n v="39.65"/>
    <n v="39.65"/>
  </r>
  <r>
    <x v="18"/>
    <x v="120"/>
    <x v="134"/>
    <n v="1"/>
    <n v="298.7"/>
    <n v="298.7"/>
    <n v="298.7"/>
    <n v="0"/>
    <x v="0"/>
    <n v="298.7"/>
    <s v="Prijs gelijk"/>
    <m/>
    <s v="Artikelprijs"/>
    <n v="298.7"/>
    <n v="298.7"/>
    <n v="298.7"/>
  </r>
  <r>
    <x v="18"/>
    <x v="28"/>
    <x v="31"/>
    <n v="2"/>
    <n v="29.35"/>
    <n v="58.7"/>
    <n v="58.7"/>
    <n v="0"/>
    <x v="1"/>
    <s v=""/>
    <s v=""/>
    <m/>
    <m/>
    <n v="29.35"/>
    <n v="58.7"/>
    <n v="58.7"/>
  </r>
  <r>
    <x v="18"/>
    <x v="36"/>
    <x v="39"/>
    <n v="2"/>
    <n v="39.65"/>
    <n v="79.3"/>
    <n v="79.3"/>
    <n v="0"/>
    <x v="1"/>
    <s v=""/>
    <s v=""/>
    <m/>
    <m/>
    <n v="39.65"/>
    <n v="79.3"/>
    <n v="79.3"/>
  </r>
  <r>
    <x v="18"/>
    <x v="141"/>
    <x v="166"/>
    <n v="1"/>
    <n v="252.35"/>
    <n v="252.35"/>
    <n v="252.35"/>
    <n v="0"/>
    <x v="0"/>
    <n v="252.35"/>
    <s v="Prijs gelijk"/>
    <m/>
    <s v="Artikelprijs"/>
    <n v="252.35"/>
    <n v="252.35"/>
    <n v="252.35"/>
  </r>
  <r>
    <x v="18"/>
    <x v="28"/>
    <x v="31"/>
    <n v="2"/>
    <n v="29.35"/>
    <n v="58.7"/>
    <n v="58.7"/>
    <n v="0"/>
    <x v="1"/>
    <s v=""/>
    <s v=""/>
    <m/>
    <m/>
    <n v="29.35"/>
    <n v="58.7"/>
    <n v="58.7"/>
  </r>
  <r>
    <x v="18"/>
    <x v="36"/>
    <x v="39"/>
    <n v="1"/>
    <n v="39.65"/>
    <n v="39.65"/>
    <n v="39.65"/>
    <n v="0"/>
    <x v="1"/>
    <s v=""/>
    <s v=""/>
    <m/>
    <m/>
    <n v="39.65"/>
    <n v="39.65"/>
    <n v="39.65"/>
  </r>
  <r>
    <x v="18"/>
    <x v="31"/>
    <x v="34"/>
    <n v="1"/>
    <n v="386.25"/>
    <n v="386.25"/>
    <n v="386.25"/>
    <n v="0"/>
    <x v="0"/>
    <n v="386.25"/>
    <s v="Prijs gelijk"/>
    <m/>
    <s v="Artikelprijs"/>
    <n v="386.25"/>
    <n v="386.25"/>
    <n v="386.25"/>
  </r>
  <r>
    <x v="18"/>
    <x v="28"/>
    <x v="31"/>
    <n v="2"/>
    <n v="29.35"/>
    <n v="58.7"/>
    <n v="58.7"/>
    <n v="0"/>
    <x v="1"/>
    <s v=""/>
    <s v=""/>
    <m/>
    <m/>
    <n v="29.35"/>
    <n v="58.7"/>
    <n v="58.7"/>
  </r>
  <r>
    <x v="18"/>
    <x v="36"/>
    <x v="39"/>
    <n v="5"/>
    <n v="39.65"/>
    <n v="198.25"/>
    <n v="198.25"/>
    <n v="0"/>
    <x v="1"/>
    <s v=""/>
    <s v=""/>
    <m/>
    <m/>
    <n v="39.65"/>
    <n v="198.25"/>
    <n v="198.25"/>
  </r>
  <r>
    <x v="18"/>
    <x v="31"/>
    <x v="34"/>
    <n v="1"/>
    <n v="386.25"/>
    <n v="386.25"/>
    <n v="386.25"/>
    <n v="0"/>
    <x v="0"/>
    <n v="386.25"/>
    <s v="Prijs gelijk"/>
    <m/>
    <s v="Artikelprijs"/>
    <n v="386.25"/>
    <n v="386.25"/>
    <n v="386.25"/>
  </r>
  <r>
    <x v="18"/>
    <x v="28"/>
    <x v="31"/>
    <n v="1"/>
    <n v="29.35"/>
    <n v="29.35"/>
    <n v="29.35"/>
    <n v="0"/>
    <x v="1"/>
    <s v=""/>
    <s v=""/>
    <m/>
    <m/>
    <n v="29.35"/>
    <n v="29.35"/>
    <n v="29.35"/>
  </r>
  <r>
    <x v="18"/>
    <x v="36"/>
    <x v="39"/>
    <n v="4"/>
    <n v="39.65"/>
    <n v="158.6"/>
    <n v="158.6"/>
    <n v="0"/>
    <x v="1"/>
    <s v=""/>
    <s v=""/>
    <m/>
    <m/>
    <n v="39.65"/>
    <n v="158.6"/>
    <n v="158.6"/>
  </r>
  <r>
    <x v="18"/>
    <x v="120"/>
    <x v="134"/>
    <n v="1"/>
    <n v="298.7"/>
    <n v="298.7"/>
    <n v="298.7"/>
    <n v="0"/>
    <x v="0"/>
    <n v="298.7"/>
    <s v="Prijs gelijk"/>
    <m/>
    <s v="Artikelprijs"/>
    <n v="298.7"/>
    <n v="298.7"/>
    <n v="298.7"/>
  </r>
  <r>
    <x v="18"/>
    <x v="28"/>
    <x v="31"/>
    <n v="2"/>
    <n v="29.35"/>
    <n v="58.7"/>
    <n v="58.7"/>
    <n v="0"/>
    <x v="1"/>
    <s v=""/>
    <s v=""/>
    <m/>
    <m/>
    <n v="29.35"/>
    <n v="58.7"/>
    <n v="58.7"/>
  </r>
  <r>
    <x v="18"/>
    <x v="41"/>
    <x v="44"/>
    <n v="2"/>
    <n v="26.83"/>
    <n v="53.66"/>
    <n v="53.66"/>
    <n v="0"/>
    <x v="1"/>
    <s v=""/>
    <s v=""/>
    <m/>
    <m/>
    <n v="26.83"/>
    <n v="53.66"/>
    <n v="53.66"/>
  </r>
  <r>
    <x v="18"/>
    <x v="36"/>
    <x v="39"/>
    <n v="2"/>
    <n v="39.65"/>
    <n v="79.3"/>
    <n v="79.3"/>
    <n v="0"/>
    <x v="1"/>
    <s v=""/>
    <s v=""/>
    <m/>
    <m/>
    <n v="39.65"/>
    <n v="79.3"/>
    <n v="79.3"/>
  </r>
  <r>
    <x v="18"/>
    <x v="41"/>
    <x v="44"/>
    <n v="2"/>
    <n v="26.83"/>
    <n v="53.66"/>
    <n v="53.66"/>
    <n v="0"/>
    <x v="1"/>
    <s v=""/>
    <s v=""/>
    <m/>
    <m/>
    <n v="26.83"/>
    <n v="53.66"/>
    <n v="53.66"/>
  </r>
  <r>
    <x v="18"/>
    <x v="187"/>
    <x v="229"/>
    <n v="1"/>
    <n v="721"/>
    <n v="721"/>
    <n v="721"/>
    <n v="0"/>
    <x v="0"/>
    <n v="700"/>
    <s v="Prijs wijkt af"/>
    <m/>
    <s v="Artikelprijs"/>
    <n v="700"/>
    <n v="700"/>
    <n v="700"/>
  </r>
  <r>
    <x v="18"/>
    <x v="167"/>
    <x v="207"/>
    <n v="2"/>
    <n v="77.25"/>
    <n v="154.5"/>
    <n v="154.5"/>
    <n v="0"/>
    <x v="1"/>
    <s v=""/>
    <s v=""/>
    <m/>
    <m/>
    <n v="77.25"/>
    <n v="154.5"/>
    <n v="154.5"/>
  </r>
  <r>
    <x v="18"/>
    <x v="356"/>
    <x v="277"/>
    <n v="2"/>
    <n v="84.66"/>
    <n v="169.32"/>
    <n v="169.32"/>
    <n v="0"/>
    <x v="1"/>
    <s v=""/>
    <s v=""/>
    <m/>
    <m/>
    <n v="84.66"/>
    <n v="169.32"/>
    <n v="169.32"/>
  </r>
  <r>
    <x v="18"/>
    <x v="339"/>
    <x v="446"/>
    <n v="1"/>
    <n v="530.45000000000005"/>
    <n v="530.45000000000005"/>
    <n v="530.45000000000005"/>
    <n v="0"/>
    <x v="1"/>
    <s v=""/>
    <s v=""/>
    <m/>
    <m/>
    <n v="530.45000000000005"/>
    <n v="530.45000000000005"/>
    <n v="530.45000000000005"/>
  </r>
  <r>
    <x v="18"/>
    <x v="36"/>
    <x v="39"/>
    <n v="8"/>
    <n v="39.65"/>
    <n v="317.2"/>
    <n v="317.2"/>
    <n v="0"/>
    <x v="1"/>
    <s v=""/>
    <s v=""/>
    <m/>
    <m/>
    <n v="39.65"/>
    <n v="317.2"/>
    <n v="317.2"/>
  </r>
  <r>
    <x v="18"/>
    <x v="141"/>
    <x v="166"/>
    <n v="1"/>
    <n v="252.35"/>
    <n v="252.35"/>
    <n v="252.35"/>
    <n v="0"/>
    <x v="0"/>
    <n v="252.35"/>
    <s v="Prijs gelijk"/>
    <m/>
    <s v="Artikelprijs"/>
    <n v="252.35"/>
    <n v="252.35"/>
    <n v="252.35"/>
  </r>
  <r>
    <x v="18"/>
    <x v="28"/>
    <x v="31"/>
    <n v="4"/>
    <n v="29.35"/>
    <n v="117.4"/>
    <n v="117.4"/>
    <n v="0"/>
    <x v="1"/>
    <s v=""/>
    <s v=""/>
    <m/>
    <m/>
    <n v="29.35"/>
    <n v="117.4"/>
    <n v="117.4"/>
  </r>
  <r>
    <x v="18"/>
    <x v="30"/>
    <x v="33"/>
    <n v="1"/>
    <n v="339.9"/>
    <n v="339.9"/>
    <n v="339.9"/>
    <n v="0"/>
    <x v="0"/>
    <n v="339.9"/>
    <s v="Prijs gelijk"/>
    <m/>
    <s v="Artikelprijs"/>
    <n v="339.9"/>
    <n v="339.9"/>
    <n v="339.9"/>
  </r>
  <r>
    <x v="18"/>
    <x v="36"/>
    <x v="39"/>
    <n v="4"/>
    <n v="39.65"/>
    <n v="158.6"/>
    <n v="158.6"/>
    <n v="0"/>
    <x v="1"/>
    <s v=""/>
    <s v=""/>
    <m/>
    <m/>
    <n v="39.65"/>
    <n v="158.6"/>
    <n v="158.6"/>
  </r>
  <r>
    <x v="18"/>
    <x v="141"/>
    <x v="166"/>
    <n v="1"/>
    <n v="252.35"/>
    <n v="252.35"/>
    <n v="252.35"/>
    <n v="0"/>
    <x v="0"/>
    <n v="252.35"/>
    <s v="Prijs gelijk"/>
    <m/>
    <s v="Artikelprijs"/>
    <n v="252.35"/>
    <n v="252.35"/>
    <n v="252.35"/>
  </r>
  <r>
    <x v="18"/>
    <x v="28"/>
    <x v="31"/>
    <n v="6"/>
    <n v="29.35"/>
    <n v="176.1"/>
    <n v="176.1"/>
    <n v="0"/>
    <x v="1"/>
    <s v=""/>
    <s v=""/>
    <m/>
    <m/>
    <n v="29.35"/>
    <n v="176.1"/>
    <n v="176.1"/>
  </r>
  <r>
    <x v="18"/>
    <x v="120"/>
    <x v="134"/>
    <n v="1"/>
    <n v="298.7"/>
    <n v="298.7"/>
    <n v="298.7"/>
    <n v="0"/>
    <x v="0"/>
    <n v="298.7"/>
    <s v="Prijs gelijk"/>
    <m/>
    <s v="Artikelprijs"/>
    <n v="298.7"/>
    <n v="298.7"/>
    <n v="298.7"/>
  </r>
  <r>
    <x v="18"/>
    <x v="28"/>
    <x v="31"/>
    <n v="9"/>
    <n v="29.35"/>
    <n v="264.14999999999998"/>
    <n v="264.14999999999998"/>
    <n v="0"/>
    <x v="1"/>
    <s v=""/>
    <s v=""/>
    <m/>
    <m/>
    <n v="29.35"/>
    <n v="264.14999999999998"/>
    <n v="264.14999999999998"/>
  </r>
  <r>
    <x v="18"/>
    <x v="120"/>
    <x v="134"/>
    <n v="1"/>
    <n v="298.7"/>
    <n v="298.7"/>
    <n v="298.7"/>
    <n v="0"/>
    <x v="0"/>
    <n v="298.7"/>
    <s v="Prijs gelijk"/>
    <m/>
    <s v="Artikelprijs"/>
    <n v="298.7"/>
    <n v="298.7"/>
    <n v="298.7"/>
  </r>
  <r>
    <x v="18"/>
    <x v="187"/>
    <x v="229"/>
    <n v="1"/>
    <n v="721"/>
    <n v="721"/>
    <n v="721"/>
    <n v="0"/>
    <x v="0"/>
    <n v="700"/>
    <s v="Prijs wijkt af"/>
    <m/>
    <s v="Artikelprijs"/>
    <n v="700"/>
    <n v="700"/>
    <n v="700"/>
  </r>
  <r>
    <x v="18"/>
    <x v="188"/>
    <x v="230"/>
    <n v="1"/>
    <n v="927"/>
    <n v="927"/>
    <n v="927"/>
    <n v="0"/>
    <x v="0"/>
    <n v="900"/>
    <s v="Prijs wijkt af"/>
    <m/>
    <s v="Artikelprijs"/>
    <n v="900"/>
    <n v="900"/>
    <n v="900"/>
  </r>
  <r>
    <x v="18"/>
    <x v="187"/>
    <x v="229"/>
    <n v="1"/>
    <n v="721"/>
    <n v="721"/>
    <n v="721"/>
    <n v="0"/>
    <x v="0"/>
    <n v="700"/>
    <s v="Prijs wijkt af"/>
    <m/>
    <s v="Artikelprijs"/>
    <n v="700"/>
    <n v="700"/>
    <n v="700"/>
  </r>
  <r>
    <x v="18"/>
    <x v="167"/>
    <x v="207"/>
    <n v="2"/>
    <n v="77.25"/>
    <n v="154.5"/>
    <n v="154.5"/>
    <n v="0"/>
    <x v="1"/>
    <s v=""/>
    <s v=""/>
    <m/>
    <m/>
    <n v="77.25"/>
    <n v="154.5"/>
    <n v="154.5"/>
  </r>
  <r>
    <x v="18"/>
    <x v="187"/>
    <x v="229"/>
    <n v="1"/>
    <n v="721"/>
    <n v="721"/>
    <n v="721"/>
    <n v="0"/>
    <x v="0"/>
    <n v="700"/>
    <s v="Prijs wijkt af"/>
    <m/>
    <s v="Artikelprijs"/>
    <n v="700"/>
    <n v="700"/>
    <n v="700"/>
  </r>
  <r>
    <x v="18"/>
    <x v="28"/>
    <x v="31"/>
    <n v="38"/>
    <n v="29.35"/>
    <n v="1115.3"/>
    <n v="1115.3"/>
    <n v="0"/>
    <x v="1"/>
    <s v=""/>
    <s v=""/>
    <m/>
    <m/>
    <n v="29.35"/>
    <n v="1115.3"/>
    <n v="1115.3"/>
  </r>
  <r>
    <x v="18"/>
    <x v="31"/>
    <x v="34"/>
    <n v="1"/>
    <n v="386.25"/>
    <n v="386.25"/>
    <n v="386.25"/>
    <n v="0"/>
    <x v="0"/>
    <n v="386.25"/>
    <s v="Prijs gelijk"/>
    <m/>
    <s v="Artikelprijs"/>
    <n v="386.25"/>
    <n v="386.25"/>
    <n v="386.25"/>
  </r>
  <r>
    <x v="18"/>
    <x v="28"/>
    <x v="31"/>
    <n v="14"/>
    <n v="29.35"/>
    <n v="410.9"/>
    <n v="410.9"/>
    <n v="0"/>
    <x v="1"/>
    <s v=""/>
    <s v=""/>
    <m/>
    <m/>
    <n v="29.35"/>
    <n v="410.9"/>
    <n v="410.9"/>
  </r>
  <r>
    <x v="18"/>
    <x v="82"/>
    <x v="96"/>
    <n v="1"/>
    <n v="458.35"/>
    <n v="458.35"/>
    <n v="458.35"/>
    <n v="0"/>
    <x v="0"/>
    <n v="458.35"/>
    <s v="Prijs gelijk"/>
    <m/>
    <s v="Artikelprijs"/>
    <n v="458.35"/>
    <n v="458.35"/>
    <n v="458.35"/>
  </r>
  <r>
    <x v="18"/>
    <x v="36"/>
    <x v="39"/>
    <n v="7"/>
    <n v="39.65"/>
    <n v="277.55"/>
    <n v="277.55"/>
    <n v="0"/>
    <x v="1"/>
    <s v=""/>
    <s v=""/>
    <m/>
    <m/>
    <n v="39.65"/>
    <n v="277.55"/>
    <n v="277.55"/>
  </r>
  <r>
    <x v="18"/>
    <x v="27"/>
    <x v="30"/>
    <n v="1"/>
    <n v="103.75"/>
    <n v="103.75"/>
    <n v="103.75"/>
    <n v="0"/>
    <x v="0"/>
    <n v="106.8625"/>
    <s v="Prijs wijkt af"/>
    <m/>
    <s v="Artikelprijs"/>
    <n v="106.8625"/>
    <n v="106.8625"/>
    <n v="106.8625"/>
  </r>
  <r>
    <x v="18"/>
    <x v="28"/>
    <x v="31"/>
    <n v="2"/>
    <n v="29.35"/>
    <n v="58.7"/>
    <n v="58.7"/>
    <n v="0"/>
    <x v="1"/>
    <s v=""/>
    <s v=""/>
    <m/>
    <m/>
    <n v="29.35"/>
    <n v="58.7"/>
    <n v="58.7"/>
  </r>
  <r>
    <x v="18"/>
    <x v="41"/>
    <x v="44"/>
    <n v="2"/>
    <n v="26.83"/>
    <n v="53.66"/>
    <n v="53.66"/>
    <n v="0"/>
    <x v="1"/>
    <s v=""/>
    <s v=""/>
    <m/>
    <m/>
    <n v="26.83"/>
    <n v="53.66"/>
    <n v="53.66"/>
  </r>
  <r>
    <x v="18"/>
    <x v="188"/>
    <x v="230"/>
    <n v="1"/>
    <n v="927"/>
    <n v="927"/>
    <n v="927"/>
    <n v="0"/>
    <x v="0"/>
    <n v="900"/>
    <s v="Prijs wijkt af"/>
    <m/>
    <s v="Artikelprijs"/>
    <n v="900"/>
    <n v="900"/>
    <n v="900"/>
  </r>
  <r>
    <x v="18"/>
    <x v="167"/>
    <x v="207"/>
    <n v="3"/>
    <n v="77.25"/>
    <n v="231.75"/>
    <n v="231.75"/>
    <n v="0"/>
    <x v="1"/>
    <s v=""/>
    <s v=""/>
    <m/>
    <m/>
    <n v="77.25"/>
    <n v="231.75"/>
    <n v="231.75"/>
  </r>
  <r>
    <x v="18"/>
    <x v="188"/>
    <x v="230"/>
    <n v="1"/>
    <n v="927"/>
    <n v="927"/>
    <n v="927"/>
    <n v="0"/>
    <x v="0"/>
    <n v="900"/>
    <s v="Prijs wijkt af"/>
    <m/>
    <s v="Artikelprijs"/>
    <n v="900"/>
    <n v="900"/>
    <n v="900"/>
  </r>
  <r>
    <x v="18"/>
    <x v="167"/>
    <x v="207"/>
    <n v="3"/>
    <n v="77.25"/>
    <n v="231.75"/>
    <n v="231.75"/>
    <n v="0"/>
    <x v="1"/>
    <s v=""/>
    <s v=""/>
    <m/>
    <m/>
    <n v="77.25"/>
    <n v="231.75"/>
    <n v="231.75"/>
  </r>
  <r>
    <x v="18"/>
    <x v="187"/>
    <x v="229"/>
    <n v="1"/>
    <n v="721"/>
    <n v="721"/>
    <n v="721"/>
    <n v="0"/>
    <x v="0"/>
    <n v="700"/>
    <s v="Prijs wijkt af"/>
    <m/>
    <s v="Artikelprijs"/>
    <n v="700"/>
    <n v="700"/>
    <n v="700"/>
  </r>
  <r>
    <x v="18"/>
    <x v="189"/>
    <x v="231"/>
    <n v="1"/>
    <n v="66.95"/>
    <n v="66.95"/>
    <n v="66.95"/>
    <n v="0"/>
    <x v="1"/>
    <s v=""/>
    <s v=""/>
    <m/>
    <m/>
    <n v="66.95"/>
    <n v="66.95"/>
    <n v="66.95"/>
  </r>
  <r>
    <x v="18"/>
    <x v="36"/>
    <x v="39"/>
    <n v="15"/>
    <n v="39.65"/>
    <n v="594.75"/>
    <n v="594.75"/>
    <n v="0"/>
    <x v="1"/>
    <s v=""/>
    <s v=""/>
    <m/>
    <m/>
    <n v="39.65"/>
    <n v="594.75"/>
    <n v="594.75"/>
  </r>
  <r>
    <x v="18"/>
    <x v="120"/>
    <x v="134"/>
    <n v="1"/>
    <n v="298.7"/>
    <n v="298.7"/>
    <n v="298.7"/>
    <n v="0"/>
    <x v="0"/>
    <n v="298.7"/>
    <s v="Prijs gelijk"/>
    <m/>
    <s v="Artikelprijs"/>
    <n v="298.7"/>
    <n v="298.7"/>
    <n v="298.7"/>
  </r>
  <r>
    <x v="18"/>
    <x v="36"/>
    <x v="39"/>
    <n v="3"/>
    <n v="39.65"/>
    <n v="118.95"/>
    <n v="118.95"/>
    <n v="0"/>
    <x v="1"/>
    <s v=""/>
    <s v=""/>
    <m/>
    <m/>
    <n v="39.65"/>
    <n v="118.95"/>
    <n v="118.95"/>
  </r>
  <r>
    <x v="18"/>
    <x v="27"/>
    <x v="30"/>
    <n v="2"/>
    <n v="103.75"/>
    <n v="207.5"/>
    <n v="207.5"/>
    <n v="0"/>
    <x v="0"/>
    <n v="106.8625"/>
    <s v="Prijs wijkt af"/>
    <m/>
    <s v="Artikelprijs"/>
    <n v="106.8625"/>
    <n v="213.72499999999999"/>
    <n v="213.72499999999999"/>
  </r>
  <r>
    <x v="18"/>
    <x v="36"/>
    <x v="39"/>
    <n v="2"/>
    <n v="39.65"/>
    <n v="79.3"/>
    <n v="79.3"/>
    <n v="0"/>
    <x v="1"/>
    <s v=""/>
    <s v=""/>
    <m/>
    <m/>
    <n v="39.65"/>
    <n v="79.3"/>
    <n v="79.3"/>
  </r>
  <r>
    <x v="18"/>
    <x v="31"/>
    <x v="34"/>
    <n v="1"/>
    <n v="386.25"/>
    <n v="386.25"/>
    <n v="386.25"/>
    <n v="0"/>
    <x v="0"/>
    <n v="386.25"/>
    <s v="Prijs gelijk"/>
    <m/>
    <s v="Artikelprijs"/>
    <n v="386.25"/>
    <n v="386.25"/>
    <n v="386.25"/>
  </r>
  <r>
    <x v="18"/>
    <x v="120"/>
    <x v="134"/>
    <n v="1"/>
    <n v="298.7"/>
    <n v="298.7"/>
    <n v="298.7"/>
    <n v="0"/>
    <x v="0"/>
    <n v="298.7"/>
    <s v="Prijs gelijk"/>
    <m/>
    <s v="Artikelprijs"/>
    <n v="298.7"/>
    <n v="298.7"/>
    <n v="298.7"/>
  </r>
  <r>
    <x v="18"/>
    <x v="31"/>
    <x v="34"/>
    <n v="1"/>
    <n v="386.25"/>
    <n v="386.25"/>
    <n v="386.25"/>
    <n v="0"/>
    <x v="0"/>
    <n v="386.25"/>
    <s v="Prijs gelijk"/>
    <m/>
    <s v="Artikelprijs"/>
    <n v="386.25"/>
    <n v="386.25"/>
    <n v="386.25"/>
  </r>
  <r>
    <x v="18"/>
    <x v="28"/>
    <x v="31"/>
    <n v="2"/>
    <n v="29.35"/>
    <n v="58.7"/>
    <n v="58.7"/>
    <n v="0"/>
    <x v="1"/>
    <s v=""/>
    <s v=""/>
    <m/>
    <m/>
    <n v="29.35"/>
    <n v="58.7"/>
    <n v="58.7"/>
  </r>
  <r>
    <x v="18"/>
    <x v="36"/>
    <x v="39"/>
    <n v="5"/>
    <n v="39.65"/>
    <n v="198.25"/>
    <n v="198.25"/>
    <n v="0"/>
    <x v="1"/>
    <s v=""/>
    <s v=""/>
    <m/>
    <m/>
    <n v="39.65"/>
    <n v="198.25"/>
    <n v="198.25"/>
  </r>
  <r>
    <x v="18"/>
    <x v="188"/>
    <x v="230"/>
    <n v="1"/>
    <n v="927"/>
    <n v="927"/>
    <n v="927"/>
    <n v="0"/>
    <x v="0"/>
    <n v="900"/>
    <s v="Prijs wijkt af"/>
    <m/>
    <s v="Artikelprijs"/>
    <n v="900"/>
    <n v="900"/>
    <n v="900"/>
  </r>
  <r>
    <x v="18"/>
    <x v="167"/>
    <x v="207"/>
    <n v="3"/>
    <n v="77.25"/>
    <n v="231.75"/>
    <n v="231.75"/>
    <n v="0"/>
    <x v="1"/>
    <s v=""/>
    <s v=""/>
    <m/>
    <m/>
    <n v="77.25"/>
    <n v="231.75"/>
    <n v="231.75"/>
  </r>
  <r>
    <x v="18"/>
    <x v="32"/>
    <x v="35"/>
    <n v="1"/>
    <n v="602.54999999999995"/>
    <n v="602.54999999999995"/>
    <n v="602.54999999999995"/>
    <n v="0"/>
    <x v="0"/>
    <n v="585"/>
    <s v="Prijs wijkt af"/>
    <m/>
    <s v="Artikelprijs"/>
    <n v="585"/>
    <n v="585"/>
    <n v="585"/>
  </r>
  <r>
    <x v="18"/>
    <x v="36"/>
    <x v="39"/>
    <n v="10"/>
    <n v="39.65"/>
    <n v="396.5"/>
    <n v="396.5"/>
    <n v="0"/>
    <x v="1"/>
    <s v=""/>
    <s v=""/>
    <m/>
    <m/>
    <n v="39.65"/>
    <n v="396.5"/>
    <n v="396.5"/>
  </r>
  <r>
    <x v="18"/>
    <x v="82"/>
    <x v="96"/>
    <n v="1"/>
    <n v="458.35"/>
    <n v="458.35"/>
    <n v="458.35"/>
    <n v="0"/>
    <x v="0"/>
    <n v="458.35"/>
    <s v="Prijs gelijk"/>
    <m/>
    <s v="Artikelprijs"/>
    <n v="458.35"/>
    <n v="458.35"/>
    <n v="458.35"/>
  </r>
  <r>
    <x v="18"/>
    <x v="28"/>
    <x v="31"/>
    <n v="4"/>
    <n v="29.35"/>
    <n v="117.4"/>
    <n v="117.4"/>
    <n v="0"/>
    <x v="1"/>
    <s v=""/>
    <s v=""/>
    <m/>
    <m/>
    <n v="29.35"/>
    <n v="117.4"/>
    <n v="117.4"/>
  </r>
  <r>
    <x v="18"/>
    <x v="36"/>
    <x v="39"/>
    <n v="5"/>
    <n v="39.65"/>
    <n v="198.25"/>
    <n v="198.25"/>
    <n v="0"/>
    <x v="1"/>
    <s v=""/>
    <s v=""/>
    <m/>
    <m/>
    <n v="39.65"/>
    <n v="198.25"/>
    <n v="198.25"/>
  </r>
  <r>
    <x v="18"/>
    <x v="31"/>
    <x v="34"/>
    <n v="1"/>
    <n v="386.25"/>
    <n v="386.25"/>
    <n v="386.25"/>
    <n v="0"/>
    <x v="0"/>
    <n v="386.25"/>
    <s v="Prijs gelijk"/>
    <m/>
    <s v="Artikelprijs"/>
    <n v="386.25"/>
    <n v="386.25"/>
    <n v="386.25"/>
  </r>
  <r>
    <x v="18"/>
    <x v="28"/>
    <x v="31"/>
    <n v="2"/>
    <n v="29.35"/>
    <n v="58.7"/>
    <n v="58.7"/>
    <n v="0"/>
    <x v="1"/>
    <s v=""/>
    <s v=""/>
    <m/>
    <m/>
    <n v="29.35"/>
    <n v="58.7"/>
    <n v="58.7"/>
  </r>
  <r>
    <x v="18"/>
    <x v="36"/>
    <x v="39"/>
    <n v="4"/>
    <n v="39.65"/>
    <n v="158.6"/>
    <n v="158.6"/>
    <n v="0"/>
    <x v="1"/>
    <s v=""/>
    <s v=""/>
    <m/>
    <m/>
    <n v="39.65"/>
    <n v="158.6"/>
    <n v="158.6"/>
  </r>
  <r>
    <x v="18"/>
    <x v="339"/>
    <x v="446"/>
    <n v="1"/>
    <n v="530.45000000000005"/>
    <n v="530.45000000000005"/>
    <n v="530.45000000000005"/>
    <n v="0"/>
    <x v="1"/>
    <s v=""/>
    <s v=""/>
    <m/>
    <m/>
    <n v="530.45000000000005"/>
    <n v="530.45000000000005"/>
    <n v="530.45000000000005"/>
  </r>
  <r>
    <x v="18"/>
    <x v="36"/>
    <x v="39"/>
    <n v="8"/>
    <n v="39.65"/>
    <n v="317.2"/>
    <n v="317.2"/>
    <n v="0"/>
    <x v="1"/>
    <s v=""/>
    <s v=""/>
    <m/>
    <m/>
    <n v="39.65"/>
    <n v="317.2"/>
    <n v="317.2"/>
  </r>
  <r>
    <x v="18"/>
    <x v="120"/>
    <x v="134"/>
    <n v="1"/>
    <n v="298.7"/>
    <n v="298.7"/>
    <n v="298.7"/>
    <n v="0"/>
    <x v="0"/>
    <n v="298.7"/>
    <s v="Prijs gelijk"/>
    <m/>
    <s v="Artikelprijs"/>
    <n v="298.7"/>
    <n v="298.7"/>
    <n v="298.7"/>
  </r>
  <r>
    <x v="18"/>
    <x v="31"/>
    <x v="34"/>
    <n v="1"/>
    <n v="386.25"/>
    <n v="386.25"/>
    <n v="386.25"/>
    <n v="0"/>
    <x v="0"/>
    <n v="386.25"/>
    <s v="Prijs gelijk"/>
    <m/>
    <s v="Artikelprijs"/>
    <n v="386.25"/>
    <n v="386.25"/>
    <n v="386.25"/>
  </r>
  <r>
    <x v="18"/>
    <x v="189"/>
    <x v="231"/>
    <n v="1"/>
    <n v="66.95"/>
    <n v="66.95"/>
    <n v="66.95"/>
    <n v="0"/>
    <x v="1"/>
    <s v=""/>
    <s v=""/>
    <m/>
    <m/>
    <n v="66.95"/>
    <n v="66.95"/>
    <n v="66.95"/>
  </r>
  <r>
    <x v="18"/>
    <x v="28"/>
    <x v="31"/>
    <n v="3"/>
    <n v="29.35"/>
    <n v="88.05"/>
    <n v="88.05"/>
    <n v="0"/>
    <x v="1"/>
    <s v=""/>
    <s v=""/>
    <m/>
    <m/>
    <n v="29.35"/>
    <n v="88.05"/>
    <n v="88.05"/>
  </r>
  <r>
    <x v="18"/>
    <x v="27"/>
    <x v="30"/>
    <n v="2"/>
    <n v="103.75"/>
    <n v="207.5"/>
    <n v="207.5"/>
    <n v="0"/>
    <x v="0"/>
    <n v="106.8625"/>
    <s v="Prijs wijkt af"/>
    <m/>
    <s v="Artikelprijs"/>
    <n v="106.8625"/>
    <n v="213.72499999999999"/>
    <n v="213.72499999999999"/>
  </r>
  <r>
    <x v="18"/>
    <x v="36"/>
    <x v="39"/>
    <n v="2"/>
    <n v="39.65"/>
    <n v="79.3"/>
    <n v="79.3"/>
    <n v="0"/>
    <x v="1"/>
    <s v=""/>
    <s v=""/>
    <m/>
    <m/>
    <n v="39.65"/>
    <n v="79.3"/>
    <n v="79.3"/>
  </r>
  <r>
    <x v="18"/>
    <x v="82"/>
    <x v="96"/>
    <n v="1"/>
    <n v="458.35"/>
    <n v="458.35"/>
    <n v="458.35"/>
    <n v="0"/>
    <x v="0"/>
    <n v="458.35"/>
    <s v="Prijs gelijk"/>
    <m/>
    <s v="Artikelprijs"/>
    <n v="458.35"/>
    <n v="458.35"/>
    <n v="458.35"/>
  </r>
  <r>
    <x v="18"/>
    <x v="82"/>
    <x v="96"/>
    <n v="1"/>
    <n v="458.35"/>
    <n v="458.35"/>
    <n v="458.35"/>
    <n v="0"/>
    <x v="0"/>
    <n v="458.35"/>
    <s v="Prijs gelijk"/>
    <m/>
    <s v="Artikelprijs"/>
    <n v="458.35"/>
    <n v="458.35"/>
    <n v="458.35"/>
  </r>
  <r>
    <x v="18"/>
    <x v="141"/>
    <x v="166"/>
    <n v="1"/>
    <n v="252.35"/>
    <n v="252.35"/>
    <n v="252.35"/>
    <n v="0"/>
    <x v="0"/>
    <n v="252.35"/>
    <s v="Prijs gelijk"/>
    <m/>
    <s v="Artikelprijs"/>
    <n v="252.35"/>
    <n v="252.35"/>
    <n v="252.35"/>
  </r>
  <r>
    <x v="18"/>
    <x v="28"/>
    <x v="31"/>
    <n v="6"/>
    <n v="29.35"/>
    <n v="176.1"/>
    <n v="176.1"/>
    <n v="0"/>
    <x v="1"/>
    <s v=""/>
    <s v=""/>
    <m/>
    <m/>
    <n v="29.35"/>
    <n v="176.1"/>
    <n v="176.1"/>
  </r>
  <r>
    <x v="18"/>
    <x v="224"/>
    <x v="447"/>
    <n v="1"/>
    <n v="4204.4799999999996"/>
    <n v="4204.4799999999996"/>
    <n v="4204.4799999999996"/>
    <n v="0"/>
    <x v="1"/>
    <s v=""/>
    <s v=""/>
    <m/>
    <m/>
    <n v="4204.4799999999996"/>
    <n v="4204.4799999999996"/>
    <n v="4204.4799999999996"/>
  </r>
  <r>
    <x v="18"/>
    <x v="187"/>
    <x v="229"/>
    <n v="1"/>
    <n v="721"/>
    <n v="721"/>
    <n v="721"/>
    <n v="0"/>
    <x v="0"/>
    <n v="700"/>
    <s v="Prijs wijkt af"/>
    <m/>
    <s v="Artikelprijs"/>
    <n v="700"/>
    <n v="700"/>
    <n v="700"/>
  </r>
  <r>
    <x v="18"/>
    <x v="124"/>
    <x v="138"/>
    <n v="5"/>
    <n v="52.88"/>
    <n v="264.39999999999998"/>
    <n v="264.39999999999998"/>
    <n v="0"/>
    <x v="1"/>
    <s v=""/>
    <s v=""/>
    <m/>
    <m/>
    <n v="52.88"/>
    <n v="264.39999999999998"/>
    <n v="264.39999999999998"/>
  </r>
  <r>
    <x v="18"/>
    <x v="28"/>
    <x v="31"/>
    <n v="5"/>
    <n v="29.35"/>
    <n v="146.75"/>
    <n v="146.75"/>
    <n v="0"/>
    <x v="1"/>
    <s v=""/>
    <s v=""/>
    <m/>
    <m/>
    <n v="29.35"/>
    <n v="146.75"/>
    <n v="146.75"/>
  </r>
  <r>
    <x v="18"/>
    <x v="28"/>
    <x v="31"/>
    <n v="2"/>
    <n v="29.35"/>
    <n v="58.7"/>
    <n v="58.7"/>
    <n v="0"/>
    <x v="1"/>
    <s v=""/>
    <s v=""/>
    <m/>
    <m/>
    <n v="29.35"/>
    <n v="58.7"/>
    <n v="58.7"/>
  </r>
  <r>
    <x v="18"/>
    <x v="189"/>
    <x v="231"/>
    <n v="2"/>
    <n v="66.95"/>
    <n v="133.9"/>
    <n v="133.9"/>
    <n v="0"/>
    <x v="1"/>
    <s v=""/>
    <s v=""/>
    <m/>
    <m/>
    <n v="66.95"/>
    <n v="133.9"/>
    <n v="133.9"/>
  </r>
  <r>
    <x v="18"/>
    <x v="224"/>
    <x v="448"/>
    <n v="1"/>
    <n v="6105.28"/>
    <n v="6105.28"/>
    <n v="6105.28"/>
    <n v="0"/>
    <x v="1"/>
    <s v=""/>
    <s v=""/>
    <m/>
    <m/>
    <n v="6105.28"/>
    <n v="6105.28"/>
    <n v="6105.2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20">
  <r>
    <x v="0"/>
    <x v="0"/>
    <x v="0"/>
    <n v="1"/>
    <n v="1655.72"/>
    <n v="1655.72"/>
    <n v="1241.79"/>
    <n v="25"/>
    <x v="0"/>
    <n v="1100"/>
    <s v="Prijs wijkt af"/>
    <s v="Nee"/>
    <n v="1100"/>
    <n v="1100"/>
    <n v="1100"/>
  </r>
  <r>
    <x v="0"/>
    <x v="1"/>
    <x v="1"/>
    <n v="1"/>
    <n v="377.11"/>
    <n v="377.11"/>
    <n v="282.83"/>
    <n v="25"/>
    <x v="0"/>
    <n v="298.7"/>
    <s v="Prijs wijkt af"/>
    <s v="Ja"/>
    <n v="298.7"/>
    <n v="298.7"/>
    <n v="224.02500000000001"/>
  </r>
  <r>
    <x v="0"/>
    <x v="2"/>
    <x v="2"/>
    <n v="1"/>
    <n v="632.59"/>
    <n v="632.59"/>
    <n v="474.44"/>
    <n v="25"/>
    <x v="0"/>
    <n v="458.35"/>
    <s v="Prijs wijkt af"/>
    <s v="Nee"/>
    <n v="458.35"/>
    <n v="458.35"/>
    <n v="458.35"/>
  </r>
  <r>
    <x v="0"/>
    <x v="3"/>
    <x v="3"/>
    <n v="1"/>
    <n v="154.5"/>
    <n v="154.5"/>
    <n v="115.87"/>
    <n v="25"/>
    <x v="0"/>
    <n v="106.8625"/>
    <s v="Prijs wijkt af"/>
    <s v="Nee"/>
    <n v="106.8625"/>
    <n v="106.8625"/>
    <n v="106.8625"/>
  </r>
  <r>
    <x v="0"/>
    <x v="3"/>
    <x v="3"/>
    <n v="1"/>
    <n v="154.5"/>
    <n v="154.5"/>
    <n v="115.87"/>
    <n v="25"/>
    <x v="0"/>
    <n v="106.8625"/>
    <s v="Prijs wijkt af"/>
    <s v="Nee"/>
    <n v="106.8625"/>
    <n v="106.8625"/>
    <n v="106.8625"/>
  </r>
  <r>
    <x v="0"/>
    <x v="3"/>
    <x v="3"/>
    <n v="4"/>
    <n v="154.5"/>
    <n v="618"/>
    <n v="463.5"/>
    <n v="25"/>
    <x v="0"/>
    <n v="106.8625"/>
    <s v="Prijs wijkt af"/>
    <s v="Nee"/>
    <n v="106.8625"/>
    <n v="427.45"/>
    <n v="427.45"/>
  </r>
  <r>
    <x v="0"/>
    <x v="3"/>
    <x v="3"/>
    <n v="1"/>
    <n v="154.5"/>
    <n v="154.5"/>
    <n v="115.87"/>
    <n v="25"/>
    <x v="0"/>
    <n v="106.8625"/>
    <s v="Prijs wijkt af"/>
    <s v="Nee"/>
    <n v="106.8625"/>
    <n v="106.8625"/>
    <n v="106.8625"/>
  </r>
  <r>
    <x v="0"/>
    <x v="3"/>
    <x v="3"/>
    <n v="1"/>
    <n v="154.5"/>
    <n v="154.5"/>
    <n v="115.87"/>
    <n v="25"/>
    <x v="0"/>
    <n v="106.8625"/>
    <s v="Prijs wijkt af"/>
    <s v="Nee"/>
    <n v="106.8625"/>
    <n v="106.8625"/>
    <n v="106.8625"/>
  </r>
  <r>
    <x v="0"/>
    <x v="3"/>
    <x v="3"/>
    <n v="1"/>
    <n v="154.5"/>
    <n v="154.5"/>
    <n v="115.87"/>
    <n v="25"/>
    <x v="0"/>
    <n v="106.8625"/>
    <s v="Prijs wijkt af"/>
    <s v="Nee"/>
    <n v="106.8625"/>
    <n v="106.8625"/>
    <n v="106.8625"/>
  </r>
  <r>
    <x v="0"/>
    <x v="3"/>
    <x v="3"/>
    <n v="1"/>
    <n v="154.5"/>
    <n v="154.5"/>
    <n v="115.87"/>
    <n v="25"/>
    <x v="0"/>
    <n v="106.8625"/>
    <s v="Prijs wijkt af"/>
    <s v="Nee"/>
    <n v="106.8625"/>
    <n v="106.8625"/>
    <n v="106.8625"/>
  </r>
  <r>
    <x v="0"/>
    <x v="1"/>
    <x v="1"/>
    <n v="1"/>
    <n v="377.11"/>
    <n v="377.11"/>
    <n v="282.83"/>
    <n v="25"/>
    <x v="0"/>
    <n v="298.7"/>
    <s v="Prijs wijkt af"/>
    <s v="Ja"/>
    <n v="298.7"/>
    <n v="298.7"/>
    <n v="224.02500000000001"/>
  </r>
  <r>
    <x v="0"/>
    <x v="3"/>
    <x v="3"/>
    <n v="1"/>
    <n v="154.5"/>
    <n v="154.5"/>
    <n v="115.87"/>
    <n v="25"/>
    <x v="0"/>
    <n v="106.8625"/>
    <s v="Prijs wijkt af"/>
    <s v="Nee"/>
    <n v="106.8625"/>
    <n v="106.8625"/>
    <n v="106.8625"/>
  </r>
  <r>
    <x v="0"/>
    <x v="3"/>
    <x v="3"/>
    <n v="1"/>
    <n v="154.5"/>
    <n v="154.5"/>
    <n v="115.87"/>
    <n v="25"/>
    <x v="0"/>
    <n v="106.8625"/>
    <s v="Prijs wijkt af"/>
    <s v="Nee"/>
    <n v="106.8625"/>
    <n v="106.8625"/>
    <n v="106.8625"/>
  </r>
  <r>
    <x v="0"/>
    <x v="4"/>
    <x v="4"/>
    <n v="20"/>
    <n v="159.65"/>
    <n v="3193"/>
    <n v="2394.75"/>
    <n v="25"/>
    <x v="1"/>
    <n v="155"/>
    <s v="Prijs wijkt af"/>
    <s v="Ja"/>
    <n v="155"/>
    <n v="3100"/>
    <n v="2325"/>
  </r>
  <r>
    <x v="0"/>
    <x v="5"/>
    <x v="5"/>
    <n v="24"/>
    <n v="28.84"/>
    <n v="692.16"/>
    <n v="519.12"/>
    <n v="25"/>
    <x v="1"/>
    <n v="28"/>
    <s v="Prijs wijkt af"/>
    <s v="Ja"/>
    <n v="28"/>
    <n v="672"/>
    <n v="504"/>
  </r>
  <r>
    <x v="1"/>
    <x v="6"/>
    <x v="6"/>
    <n v="213"/>
    <n v="175"/>
    <n v="37275"/>
    <n v="37275"/>
    <n v="0"/>
    <x v="0"/>
    <n v="106.8625"/>
    <s v="Prijs wijkt af"/>
    <s v="Nvt"/>
    <n v="106.8625"/>
    <n v="22761.712499999998"/>
    <n v="22761.712499999998"/>
  </r>
  <r>
    <x v="1"/>
    <x v="7"/>
    <x v="7"/>
    <n v="6"/>
    <n v="339.47"/>
    <n v="2036.82"/>
    <n v="2036.82"/>
    <n v="0"/>
    <x v="0"/>
    <n v="252.35"/>
    <s v="Prijs wijkt af"/>
    <s v="Nvt"/>
    <n v="252.35"/>
    <n v="1514.1"/>
    <n v="1514.1"/>
  </r>
  <r>
    <x v="1"/>
    <x v="8"/>
    <x v="8"/>
    <n v="1"/>
    <n v="416.72"/>
    <n v="416.72"/>
    <n v="416.72"/>
    <n v="0"/>
    <x v="0"/>
    <n v="329.6"/>
    <s v="Prijs wijkt af"/>
    <s v="Nvt"/>
    <n v="329.6"/>
    <n v="329.6"/>
    <n v="329.6"/>
  </r>
  <r>
    <x v="1"/>
    <x v="9"/>
    <x v="9"/>
    <n v="78"/>
    <n v="403.24"/>
    <n v="31452.720000000001"/>
    <n v="31452.720000000001"/>
    <n v="0"/>
    <x v="0"/>
    <n v="298.7"/>
    <s v="Prijs wijkt af"/>
    <s v="Nvt"/>
    <n v="298.7"/>
    <n v="23298.6"/>
    <n v="23298.6"/>
  </r>
  <r>
    <x v="1"/>
    <x v="10"/>
    <x v="10"/>
    <n v="1"/>
    <n v="560.49"/>
    <n v="560.49"/>
    <n v="560.49"/>
    <n v="0"/>
    <x v="0"/>
    <n v="386.25"/>
    <s v="Prijs wijkt af"/>
    <s v="Nvt"/>
    <n v="386.25"/>
    <n v="386.25"/>
    <n v="386.25"/>
  </r>
  <r>
    <x v="1"/>
    <x v="11"/>
    <x v="11"/>
    <n v="59"/>
    <n v="690.67"/>
    <n v="40749.53"/>
    <n v="40749.53"/>
    <n v="0"/>
    <x v="0"/>
    <n v="458.35"/>
    <s v="Prijs wijkt af"/>
    <s v="Nvt"/>
    <n v="458.35"/>
    <n v="27042.65"/>
    <n v="27042.65"/>
  </r>
  <r>
    <x v="1"/>
    <x v="12"/>
    <x v="12"/>
    <n v="11"/>
    <n v="907.47"/>
    <n v="9982.17"/>
    <n v="9982.17"/>
    <n v="0"/>
    <x v="0"/>
    <n v="585"/>
    <s v="Prijs wijkt af"/>
    <s v="Nvt"/>
    <n v="585"/>
    <n v="6435"/>
    <n v="6435"/>
  </r>
  <r>
    <x v="1"/>
    <x v="13"/>
    <x v="13"/>
    <n v="10"/>
    <n v="1127.56"/>
    <n v="11275.6"/>
    <n v="11275.6"/>
    <n v="0"/>
    <x v="0"/>
    <n v="700"/>
    <s v="Prijs wijkt af"/>
    <s v="Nvt"/>
    <n v="700"/>
    <n v="7000"/>
    <n v="7000"/>
  </r>
  <r>
    <x v="1"/>
    <x v="14"/>
    <x v="14"/>
    <n v="1"/>
    <n v="1449.72"/>
    <n v="1449.72"/>
    <n v="1449.72"/>
    <n v="0"/>
    <x v="0"/>
    <n v="900"/>
    <s v="Prijs wijkt af"/>
    <s v="Nvt"/>
    <n v="900"/>
    <n v="900"/>
    <n v="900"/>
  </r>
  <r>
    <x v="1"/>
    <x v="15"/>
    <x v="15"/>
    <n v="60"/>
    <n v="39.65"/>
    <n v="2379"/>
    <n v="1903.2"/>
    <n v="20"/>
    <x v="2"/>
    <s v=""/>
    <s v=""/>
    <s v="Ja"/>
    <n v="39.65"/>
    <n v="2379"/>
    <n v="1903.2"/>
  </r>
  <r>
    <x v="1"/>
    <x v="16"/>
    <x v="16"/>
    <n v="2"/>
    <n v="6.3"/>
    <n v="12.6"/>
    <n v="10.08"/>
    <n v="20"/>
    <x v="2"/>
    <s v=""/>
    <s v=""/>
    <s v="Ja"/>
    <n v="6.3"/>
    <n v="12.6"/>
    <n v="10.08"/>
  </r>
  <r>
    <x v="1"/>
    <x v="17"/>
    <x v="17"/>
    <n v="11"/>
    <n v="12.75"/>
    <n v="140.25"/>
    <n v="140.25"/>
    <n v="0"/>
    <x v="2"/>
    <s v=""/>
    <s v=""/>
    <s v="Nvt"/>
    <n v="12.75"/>
    <n v="140.25"/>
    <n v="140.25"/>
  </r>
  <r>
    <x v="1"/>
    <x v="18"/>
    <x v="18"/>
    <n v="58"/>
    <n v="82.4"/>
    <n v="4779.2"/>
    <n v="3823.36"/>
    <n v="20"/>
    <x v="2"/>
    <s v=""/>
    <s v=""/>
    <s v="Ja"/>
    <n v="82.4"/>
    <n v="4779.2000000000007"/>
    <n v="3823.3600000000006"/>
  </r>
  <r>
    <x v="1"/>
    <x v="19"/>
    <x v="19"/>
    <n v="13"/>
    <n v="104.09"/>
    <n v="1353.17"/>
    <n v="1082.54"/>
    <n v="20"/>
    <x v="2"/>
    <s v=""/>
    <s v=""/>
    <s v="Ja"/>
    <n v="104.09"/>
    <n v="1353.17"/>
    <n v="1082.5360000000001"/>
  </r>
  <r>
    <x v="1"/>
    <x v="20"/>
    <x v="20"/>
    <n v="112"/>
    <n v="48.93"/>
    <n v="5480.16"/>
    <n v="4384.13"/>
    <n v="20"/>
    <x v="2"/>
    <s v=""/>
    <s v=""/>
    <s v="Ja"/>
    <n v="48.93"/>
    <n v="5480.16"/>
    <n v="4384.1279999999997"/>
  </r>
  <r>
    <x v="1"/>
    <x v="21"/>
    <x v="21"/>
    <n v="10"/>
    <n v="32.96"/>
    <n v="329.6"/>
    <n v="263.68"/>
    <n v="20"/>
    <x v="2"/>
    <s v=""/>
    <s v=""/>
    <s v="Ja"/>
    <n v="32.96"/>
    <n v="329.6"/>
    <n v="263.68"/>
  </r>
  <r>
    <x v="1"/>
    <x v="22"/>
    <x v="22"/>
    <n v="143"/>
    <n v="45.32"/>
    <n v="6480.76"/>
    <n v="5184.6099999999997"/>
    <n v="20"/>
    <x v="2"/>
    <s v=""/>
    <s v=""/>
    <s v="Ja"/>
    <n v="45.32"/>
    <n v="6480.76"/>
    <n v="5184.6080000000002"/>
  </r>
  <r>
    <x v="1"/>
    <x v="23"/>
    <x v="23"/>
    <n v="4"/>
    <n v="30.45"/>
    <n v="121.8"/>
    <n v="97.44"/>
    <n v="20"/>
    <x v="2"/>
    <s v=""/>
    <s v=""/>
    <s v="Ja"/>
    <n v="30.45"/>
    <n v="121.8"/>
    <n v="97.44"/>
  </r>
  <r>
    <x v="1"/>
    <x v="6"/>
    <x v="24"/>
    <n v="4"/>
    <n v="175"/>
    <n v="700"/>
    <n v="700"/>
    <n v="0"/>
    <x v="0"/>
    <n v="106.8625"/>
    <s v="Prijs wijkt af"/>
    <s v="Nvt"/>
    <n v="106.8625"/>
    <n v="427.45"/>
    <n v="427.45"/>
  </r>
  <r>
    <x v="1"/>
    <x v="15"/>
    <x v="15"/>
    <n v="12"/>
    <n v="39.65"/>
    <n v="475.8"/>
    <n v="380.64"/>
    <n v="20"/>
    <x v="2"/>
    <s v=""/>
    <s v=""/>
    <s v="Ja"/>
    <n v="39.65"/>
    <n v="475.79999999999995"/>
    <n v="380.64"/>
  </r>
  <r>
    <x v="1"/>
    <x v="20"/>
    <x v="25"/>
    <n v="12"/>
    <n v="48.93"/>
    <n v="587.16"/>
    <n v="469.73"/>
    <n v="20"/>
    <x v="2"/>
    <s v=""/>
    <s v=""/>
    <s v="Ja"/>
    <n v="48.93"/>
    <n v="587.16"/>
    <n v="469.72799999999995"/>
  </r>
  <r>
    <x v="1"/>
    <x v="6"/>
    <x v="24"/>
    <n v="1"/>
    <n v="175"/>
    <n v="175"/>
    <n v="175"/>
    <n v="0"/>
    <x v="0"/>
    <n v="106.8625"/>
    <s v="Prijs wijkt af"/>
    <s v="Nvt"/>
    <n v="106.8625"/>
    <n v="106.8625"/>
    <n v="106.8625"/>
  </r>
  <r>
    <x v="1"/>
    <x v="6"/>
    <x v="24"/>
    <n v="1"/>
    <n v="175"/>
    <n v="175"/>
    <n v="175"/>
    <n v="0"/>
    <x v="0"/>
    <n v="106.8625"/>
    <s v="Prijs wijkt af"/>
    <s v="Nvt"/>
    <n v="106.8625"/>
    <n v="106.8625"/>
    <n v="106.8625"/>
  </r>
  <r>
    <x v="1"/>
    <x v="15"/>
    <x v="15"/>
    <n v="1"/>
    <n v="39.65"/>
    <n v="39.65"/>
    <n v="31.72"/>
    <n v="20"/>
    <x v="2"/>
    <s v=""/>
    <s v=""/>
    <s v="Ja"/>
    <n v="39.65"/>
    <n v="39.65"/>
    <n v="31.72"/>
  </r>
  <r>
    <x v="1"/>
    <x v="6"/>
    <x v="24"/>
    <n v="2"/>
    <n v="175"/>
    <n v="350"/>
    <n v="350"/>
    <n v="0"/>
    <x v="0"/>
    <n v="106.8625"/>
    <s v="Prijs wijkt af"/>
    <s v="Nvt"/>
    <n v="106.8625"/>
    <n v="213.72499999999999"/>
    <n v="213.72499999999999"/>
  </r>
  <r>
    <x v="1"/>
    <x v="6"/>
    <x v="24"/>
    <n v="1"/>
    <n v="175"/>
    <n v="175"/>
    <n v="175"/>
    <n v="0"/>
    <x v="0"/>
    <n v="106.8625"/>
    <s v="Prijs wijkt af"/>
    <s v="Nvt"/>
    <n v="106.8625"/>
    <n v="106.8625"/>
    <n v="106.8625"/>
  </r>
  <r>
    <x v="1"/>
    <x v="6"/>
    <x v="24"/>
    <n v="18"/>
    <n v="175"/>
    <n v="3150"/>
    <n v="3150"/>
    <n v="0"/>
    <x v="0"/>
    <n v="106.8625"/>
    <s v="Prijs wijkt af"/>
    <s v="Nvt"/>
    <n v="106.8625"/>
    <n v="1923.5249999999999"/>
    <n v="1923.5249999999999"/>
  </r>
  <r>
    <x v="1"/>
    <x v="9"/>
    <x v="9"/>
    <n v="2"/>
    <n v="403.24"/>
    <n v="806.48"/>
    <n v="806.48"/>
    <n v="0"/>
    <x v="0"/>
    <n v="298.7"/>
    <s v="Prijs wijkt af"/>
    <s v="Nvt"/>
    <n v="298.7"/>
    <n v="597.4"/>
    <n v="597.4"/>
  </r>
  <r>
    <x v="1"/>
    <x v="11"/>
    <x v="11"/>
    <n v="4"/>
    <n v="690.67"/>
    <n v="2762.68"/>
    <n v="2762.68"/>
    <n v="0"/>
    <x v="0"/>
    <n v="458.35"/>
    <s v="Prijs wijkt af"/>
    <s v="Nvt"/>
    <n v="458.35"/>
    <n v="1833.4"/>
    <n v="1833.4"/>
  </r>
  <r>
    <x v="1"/>
    <x v="13"/>
    <x v="13"/>
    <n v="2"/>
    <n v="1127.56"/>
    <n v="2255.12"/>
    <n v="2255.12"/>
    <n v="0"/>
    <x v="0"/>
    <n v="700"/>
    <s v="Prijs wijkt af"/>
    <s v="Nvt"/>
    <n v="700"/>
    <n v="1400"/>
    <n v="1400"/>
  </r>
  <r>
    <x v="1"/>
    <x v="15"/>
    <x v="15"/>
    <n v="1"/>
    <n v="39.65"/>
    <n v="39.65"/>
    <n v="31.72"/>
    <n v="20"/>
    <x v="2"/>
    <s v=""/>
    <s v=""/>
    <s v="Ja"/>
    <n v="39.65"/>
    <n v="39.65"/>
    <n v="31.72"/>
  </r>
  <r>
    <x v="1"/>
    <x v="24"/>
    <x v="26"/>
    <n v="2"/>
    <n v="76.02"/>
    <n v="152.04"/>
    <n v="121.63"/>
    <n v="20"/>
    <x v="2"/>
    <s v=""/>
    <s v=""/>
    <s v="Ja"/>
    <n v="76.02"/>
    <n v="152.04"/>
    <n v="121.63199999999999"/>
  </r>
  <r>
    <x v="1"/>
    <x v="19"/>
    <x v="19"/>
    <n v="1"/>
    <n v="104.09"/>
    <n v="104.09"/>
    <n v="83.27"/>
    <n v="20"/>
    <x v="2"/>
    <s v=""/>
    <s v=""/>
    <s v="Ja"/>
    <n v="104.09"/>
    <n v="104.09"/>
    <n v="83.272000000000006"/>
  </r>
  <r>
    <x v="1"/>
    <x v="20"/>
    <x v="25"/>
    <n v="6"/>
    <n v="48.93"/>
    <n v="293.58"/>
    <n v="234.86"/>
    <n v="20"/>
    <x v="2"/>
    <s v=""/>
    <s v=""/>
    <s v="Ja"/>
    <n v="48.93"/>
    <n v="293.58"/>
    <n v="234.86399999999998"/>
  </r>
  <r>
    <x v="1"/>
    <x v="22"/>
    <x v="22"/>
    <n v="21"/>
    <n v="45.32"/>
    <n v="951.72"/>
    <n v="761.38"/>
    <n v="20"/>
    <x v="2"/>
    <s v=""/>
    <s v=""/>
    <s v="Ja"/>
    <n v="45.32"/>
    <n v="951.72"/>
    <n v="761.37600000000009"/>
  </r>
  <r>
    <x v="1"/>
    <x v="24"/>
    <x v="26"/>
    <n v="1"/>
    <n v="76.02"/>
    <n v="76.02"/>
    <n v="60.82"/>
    <n v="20"/>
    <x v="2"/>
    <s v=""/>
    <s v=""/>
    <s v="Ja"/>
    <n v="76.02"/>
    <n v="76.02"/>
    <n v="60.815999999999995"/>
  </r>
  <r>
    <x v="1"/>
    <x v="24"/>
    <x v="26"/>
    <n v="1"/>
    <n v="76.02"/>
    <n v="76.02"/>
    <n v="60.82"/>
    <n v="20"/>
    <x v="2"/>
    <s v=""/>
    <s v=""/>
    <s v="Ja"/>
    <n v="76.02"/>
    <n v="76.02"/>
    <n v="60.815999999999995"/>
  </r>
  <r>
    <x v="1"/>
    <x v="24"/>
    <x v="26"/>
    <n v="1"/>
    <n v="76.02"/>
    <n v="76.02"/>
    <n v="60.82"/>
    <n v="20"/>
    <x v="2"/>
    <s v=""/>
    <s v=""/>
    <s v="Ja"/>
    <n v="76.02"/>
    <n v="76.02"/>
    <n v="60.815999999999995"/>
  </r>
  <r>
    <x v="1"/>
    <x v="24"/>
    <x v="26"/>
    <n v="1"/>
    <n v="76.02"/>
    <n v="76.02"/>
    <n v="60.82"/>
    <n v="20"/>
    <x v="2"/>
    <s v=""/>
    <s v=""/>
    <s v="Ja"/>
    <n v="76.02"/>
    <n v="76.02"/>
    <n v="60.815999999999995"/>
  </r>
  <r>
    <x v="1"/>
    <x v="24"/>
    <x v="26"/>
    <n v="1"/>
    <n v="76.02"/>
    <n v="76.02"/>
    <n v="60.82"/>
    <n v="20"/>
    <x v="2"/>
    <s v=""/>
    <s v=""/>
    <s v="Ja"/>
    <n v="76.02"/>
    <n v="76.02"/>
    <n v="60.815999999999995"/>
  </r>
  <r>
    <x v="1"/>
    <x v="25"/>
    <x v="27"/>
    <n v="1"/>
    <n v="22.31"/>
    <n v="22.31"/>
    <n v="17.850000000000001"/>
    <n v="20"/>
    <x v="2"/>
    <s v=""/>
    <s v=""/>
    <s v="Ja"/>
    <n v="22.31"/>
    <n v="22.31"/>
    <n v="17.847999999999999"/>
  </r>
  <r>
    <x v="1"/>
    <x v="11"/>
    <x v="11"/>
    <n v="1"/>
    <n v="690.67"/>
    <n v="690.67"/>
    <n v="690.67"/>
    <n v="0"/>
    <x v="0"/>
    <n v="458.35"/>
    <s v="Prijs wijkt af"/>
    <s v="Nvt"/>
    <n v="458.35"/>
    <n v="458.35"/>
    <n v="458.35"/>
  </r>
  <r>
    <x v="1"/>
    <x v="6"/>
    <x v="24"/>
    <n v="1"/>
    <n v="175"/>
    <n v="175"/>
    <n v="175"/>
    <n v="0"/>
    <x v="0"/>
    <n v="106.8625"/>
    <s v="Prijs wijkt af"/>
    <s v="Nvt"/>
    <n v="106.8625"/>
    <n v="106.8625"/>
    <n v="106.8625"/>
  </r>
  <r>
    <x v="1"/>
    <x v="24"/>
    <x v="26"/>
    <n v="1"/>
    <n v="76.02"/>
    <n v="76.02"/>
    <n v="60.82"/>
    <n v="20"/>
    <x v="2"/>
    <s v=""/>
    <s v=""/>
    <s v="Ja"/>
    <n v="76.02"/>
    <n v="76.02"/>
    <n v="60.815999999999995"/>
  </r>
  <r>
    <x v="1"/>
    <x v="24"/>
    <x v="26"/>
    <n v="1"/>
    <n v="76.02"/>
    <n v="76.02"/>
    <n v="60.82"/>
    <n v="20"/>
    <x v="2"/>
    <s v=""/>
    <s v=""/>
    <s v="Ja"/>
    <n v="76.02"/>
    <n v="76.02"/>
    <n v="60.815999999999995"/>
  </r>
  <r>
    <x v="1"/>
    <x v="6"/>
    <x v="24"/>
    <n v="1"/>
    <n v="175"/>
    <n v="175"/>
    <n v="175"/>
    <n v="0"/>
    <x v="0"/>
    <n v="106.8625"/>
    <s v="Prijs wijkt af"/>
    <s v="Nvt"/>
    <n v="106.8625"/>
    <n v="106.8625"/>
    <n v="106.8625"/>
  </r>
  <r>
    <x v="1"/>
    <x v="22"/>
    <x v="22"/>
    <n v="1"/>
    <n v="45.32"/>
    <n v="45.32"/>
    <n v="36.26"/>
    <n v="20"/>
    <x v="2"/>
    <s v=""/>
    <s v=""/>
    <s v="Ja"/>
    <n v="45.32"/>
    <n v="45.32"/>
    <n v="36.256"/>
  </r>
  <r>
    <x v="1"/>
    <x v="24"/>
    <x v="26"/>
    <n v="1"/>
    <n v="76.02"/>
    <n v="76.02"/>
    <n v="60.82"/>
    <n v="20"/>
    <x v="2"/>
    <s v=""/>
    <s v=""/>
    <s v="Ja"/>
    <n v="76.02"/>
    <n v="76.02"/>
    <n v="60.815999999999995"/>
  </r>
  <r>
    <x v="1"/>
    <x v="19"/>
    <x v="19"/>
    <n v="-1"/>
    <n v="104.09"/>
    <n v="-104.09"/>
    <n v="-83.27"/>
    <n v="20"/>
    <x v="2"/>
    <s v=""/>
    <s v=""/>
    <s v="Nee"/>
    <n v="104.09"/>
    <n v="-104.09"/>
    <n v="-104.09"/>
  </r>
  <r>
    <x v="1"/>
    <x v="6"/>
    <x v="24"/>
    <n v="1"/>
    <n v="175"/>
    <n v="175"/>
    <n v="175"/>
    <n v="0"/>
    <x v="0"/>
    <n v="106.8625"/>
    <s v="Prijs wijkt af"/>
    <s v="Nvt"/>
    <n v="106.8625"/>
    <n v="106.8625"/>
    <n v="106.8625"/>
  </r>
  <r>
    <x v="1"/>
    <x v="6"/>
    <x v="24"/>
    <n v="1"/>
    <n v="175"/>
    <n v="175"/>
    <n v="175"/>
    <n v="0"/>
    <x v="0"/>
    <n v="106.8625"/>
    <s v="Prijs wijkt af"/>
    <s v="Nvt"/>
    <n v="106.8625"/>
    <n v="106.8625"/>
    <n v="106.8625"/>
  </r>
  <r>
    <x v="1"/>
    <x v="6"/>
    <x v="24"/>
    <n v="1"/>
    <n v="175"/>
    <n v="175"/>
    <n v="175"/>
    <n v="0"/>
    <x v="0"/>
    <n v="106.8625"/>
    <s v="Prijs wijkt af"/>
    <s v="Nvt"/>
    <n v="106.8625"/>
    <n v="106.8625"/>
    <n v="106.8625"/>
  </r>
  <r>
    <x v="1"/>
    <x v="24"/>
    <x v="26"/>
    <n v="1"/>
    <n v="76.02"/>
    <n v="76.02"/>
    <n v="60.82"/>
    <n v="20"/>
    <x v="2"/>
    <s v=""/>
    <s v=""/>
    <s v="Ja"/>
    <n v="76.02"/>
    <n v="76.02"/>
    <n v="60.815999999999995"/>
  </r>
  <r>
    <x v="1"/>
    <x v="24"/>
    <x v="26"/>
    <n v="1"/>
    <n v="76.02"/>
    <n v="76.02"/>
    <n v="60.82"/>
    <n v="20"/>
    <x v="2"/>
    <s v=""/>
    <s v=""/>
    <s v="Ja"/>
    <n v="76.02"/>
    <n v="76.02"/>
    <n v="60.815999999999995"/>
  </r>
  <r>
    <x v="1"/>
    <x v="6"/>
    <x v="24"/>
    <n v="1"/>
    <n v="175"/>
    <n v="175"/>
    <n v="175"/>
    <n v="0"/>
    <x v="0"/>
    <n v="106.8625"/>
    <s v="Prijs wijkt af"/>
    <s v="Nvt"/>
    <n v="106.8625"/>
    <n v="106.8625"/>
    <n v="106.8625"/>
  </r>
  <r>
    <x v="1"/>
    <x v="22"/>
    <x v="22"/>
    <n v="2"/>
    <n v="45.32"/>
    <n v="90.64"/>
    <n v="72.510000000000005"/>
    <n v="20"/>
    <x v="2"/>
    <s v=""/>
    <s v=""/>
    <s v="Ja"/>
    <n v="45.32"/>
    <n v="90.64"/>
    <n v="72.512"/>
  </r>
  <r>
    <x v="1"/>
    <x v="24"/>
    <x v="26"/>
    <n v="1"/>
    <n v="76.02"/>
    <n v="76.02"/>
    <n v="60.82"/>
    <n v="20"/>
    <x v="2"/>
    <s v=""/>
    <s v=""/>
    <s v="Ja"/>
    <n v="76.02"/>
    <n v="76.02"/>
    <n v="60.815999999999995"/>
  </r>
  <r>
    <x v="1"/>
    <x v="6"/>
    <x v="24"/>
    <n v="1"/>
    <n v="175"/>
    <n v="175"/>
    <n v="175"/>
    <n v="0"/>
    <x v="0"/>
    <n v="106.8625"/>
    <s v="Prijs wijkt af"/>
    <s v="Nvt"/>
    <n v="106.8625"/>
    <n v="106.8625"/>
    <n v="106.8625"/>
  </r>
  <r>
    <x v="1"/>
    <x v="26"/>
    <x v="28"/>
    <n v="1"/>
    <n v="133.9"/>
    <n v="133.9"/>
    <n v="133.9"/>
    <n v="0"/>
    <x v="1"/>
    <n v="130"/>
    <s v="Prijs wijkt af"/>
    <s v="Nvt"/>
    <n v="130"/>
    <n v="130"/>
    <n v="130"/>
  </r>
  <r>
    <x v="1"/>
    <x v="24"/>
    <x v="26"/>
    <n v="1"/>
    <n v="76.02"/>
    <n v="76.02"/>
    <n v="60.82"/>
    <n v="20"/>
    <x v="2"/>
    <s v=""/>
    <s v=""/>
    <s v="Ja"/>
    <n v="76.02"/>
    <n v="76.02"/>
    <n v="60.815999999999995"/>
  </r>
  <r>
    <x v="1"/>
    <x v="24"/>
    <x v="26"/>
    <n v="1"/>
    <n v="76.02"/>
    <n v="76.02"/>
    <n v="60.82"/>
    <n v="20"/>
    <x v="2"/>
    <s v=""/>
    <s v=""/>
    <s v="Ja"/>
    <n v="76.02"/>
    <n v="76.02"/>
    <n v="60.815999999999995"/>
  </r>
  <r>
    <x v="1"/>
    <x v="19"/>
    <x v="19"/>
    <n v="-1"/>
    <n v="104.09"/>
    <n v="-104.09"/>
    <n v="-83.27"/>
    <n v="20"/>
    <x v="2"/>
    <s v=""/>
    <s v=""/>
    <s v="Nee"/>
    <n v="104.09"/>
    <n v="-104.09"/>
    <n v="-104.09"/>
  </r>
  <r>
    <x v="1"/>
    <x v="20"/>
    <x v="20"/>
    <n v="6"/>
    <n v="48.93"/>
    <n v="293.58"/>
    <n v="234.86"/>
    <n v="20"/>
    <x v="2"/>
    <s v=""/>
    <s v=""/>
    <s v="Ja"/>
    <n v="48.93"/>
    <n v="293.58"/>
    <n v="234.86399999999998"/>
  </r>
  <r>
    <x v="1"/>
    <x v="15"/>
    <x v="15"/>
    <n v="1"/>
    <n v="39.65"/>
    <n v="39.65"/>
    <n v="31.72"/>
    <n v="20"/>
    <x v="2"/>
    <s v=""/>
    <s v=""/>
    <s v="Ja"/>
    <n v="39.65"/>
    <n v="39.65"/>
    <n v="31.72"/>
  </r>
  <r>
    <x v="1"/>
    <x v="6"/>
    <x v="24"/>
    <n v="1"/>
    <n v="175"/>
    <n v="175"/>
    <n v="175"/>
    <n v="0"/>
    <x v="0"/>
    <n v="106.8625"/>
    <s v="Prijs wijkt af"/>
    <s v="Nvt"/>
    <n v="106.8625"/>
    <n v="106.8625"/>
    <n v="106.8625"/>
  </r>
  <r>
    <x v="1"/>
    <x v="15"/>
    <x v="15"/>
    <n v="4"/>
    <n v="39.65"/>
    <n v="158.6"/>
    <n v="126.88"/>
    <n v="20"/>
    <x v="2"/>
    <s v=""/>
    <s v=""/>
    <s v="Ja"/>
    <n v="39.65"/>
    <n v="158.6"/>
    <n v="126.88"/>
  </r>
  <r>
    <x v="1"/>
    <x v="24"/>
    <x v="26"/>
    <n v="1"/>
    <n v="76.02"/>
    <n v="76.02"/>
    <n v="60.82"/>
    <n v="20"/>
    <x v="2"/>
    <s v=""/>
    <s v=""/>
    <s v="Ja"/>
    <n v="76.02"/>
    <n v="76.02"/>
    <n v="60.815999999999995"/>
  </r>
  <r>
    <x v="1"/>
    <x v="22"/>
    <x v="22"/>
    <n v="1"/>
    <n v="45.32"/>
    <n v="45.32"/>
    <n v="36.26"/>
    <n v="20"/>
    <x v="2"/>
    <s v=""/>
    <s v=""/>
    <s v="Ja"/>
    <n v="45.32"/>
    <n v="45.32"/>
    <n v="36.256"/>
  </r>
  <r>
    <x v="1"/>
    <x v="15"/>
    <x v="15"/>
    <n v="1"/>
    <n v="39.65"/>
    <n v="39.65"/>
    <n v="31.72"/>
    <n v="20"/>
    <x v="2"/>
    <s v=""/>
    <s v=""/>
    <s v="Ja"/>
    <n v="39.65"/>
    <n v="39.65"/>
    <n v="31.72"/>
  </r>
  <r>
    <x v="1"/>
    <x v="27"/>
    <x v="29"/>
    <n v="1"/>
    <n v="479.29"/>
    <n v="479.29"/>
    <n v="479.29"/>
    <n v="0"/>
    <x v="0"/>
    <n v="339.9"/>
    <s v="Prijs wijkt af"/>
    <s v="Nvt"/>
    <n v="339.9"/>
    <n v="339.9"/>
    <n v="339.9"/>
  </r>
  <r>
    <x v="1"/>
    <x v="24"/>
    <x v="26"/>
    <n v="1"/>
    <n v="76.02"/>
    <n v="76.02"/>
    <n v="60.82"/>
    <n v="20"/>
    <x v="2"/>
    <s v=""/>
    <s v=""/>
    <s v="Ja"/>
    <n v="76.02"/>
    <n v="76.02"/>
    <n v="60.815999999999995"/>
  </r>
  <r>
    <x v="1"/>
    <x v="6"/>
    <x v="24"/>
    <n v="1"/>
    <n v="175"/>
    <n v="175"/>
    <n v="175"/>
    <n v="0"/>
    <x v="0"/>
    <n v="106.8625"/>
    <s v="Prijs wijkt af"/>
    <s v="Nvt"/>
    <n v="106.8625"/>
    <n v="106.8625"/>
    <n v="106.8625"/>
  </r>
  <r>
    <x v="1"/>
    <x v="24"/>
    <x v="26"/>
    <n v="1"/>
    <n v="76.02"/>
    <n v="76.02"/>
    <n v="60.82"/>
    <n v="20"/>
    <x v="2"/>
    <s v=""/>
    <s v=""/>
    <s v="Ja"/>
    <n v="76.02"/>
    <n v="76.02"/>
    <n v="60.815999999999995"/>
  </r>
  <r>
    <x v="1"/>
    <x v="6"/>
    <x v="24"/>
    <n v="1"/>
    <n v="175"/>
    <n v="175"/>
    <n v="175"/>
    <n v="0"/>
    <x v="0"/>
    <n v="106.8625"/>
    <s v="Prijs wijkt af"/>
    <s v="Nvt"/>
    <n v="106.8625"/>
    <n v="106.8625"/>
    <n v="106.8625"/>
  </r>
  <r>
    <x v="1"/>
    <x v="28"/>
    <x v="30"/>
    <n v="1"/>
    <n v="66.95"/>
    <n v="66.95"/>
    <n v="60.25"/>
    <n v="10"/>
    <x v="2"/>
    <s v=""/>
    <s v=""/>
    <s v="Ja"/>
    <n v="66.95"/>
    <n v="66.95"/>
    <n v="60.255000000000003"/>
  </r>
  <r>
    <x v="1"/>
    <x v="29"/>
    <x v="31"/>
    <n v="1"/>
    <n v="87.55"/>
    <n v="87.55"/>
    <n v="78.790000000000006"/>
    <n v="10"/>
    <x v="2"/>
    <s v=""/>
    <s v=""/>
    <s v="Ja"/>
    <n v="87.55"/>
    <n v="87.55"/>
    <n v="78.795000000000002"/>
  </r>
  <r>
    <x v="1"/>
    <x v="30"/>
    <x v="32"/>
    <n v="1"/>
    <n v="638.6"/>
    <n v="638.6"/>
    <n v="574.74"/>
    <n v="10"/>
    <x v="3"/>
    <n v="620"/>
    <s v="Prijs wijkt af"/>
    <s v="Ja"/>
    <n v="620"/>
    <n v="620"/>
    <n v="558"/>
  </r>
  <r>
    <x v="1"/>
    <x v="31"/>
    <x v="33"/>
    <n v="1"/>
    <n v="76.89"/>
    <n v="76.89"/>
    <n v="69.2"/>
    <n v="10"/>
    <x v="2"/>
    <s v=""/>
    <s v=""/>
    <s v="Ja"/>
    <n v="76.89"/>
    <n v="76.89"/>
    <n v="69.201000000000008"/>
  </r>
  <r>
    <x v="1"/>
    <x v="32"/>
    <x v="34"/>
    <n v="13"/>
    <n v="355.35"/>
    <n v="4619.55"/>
    <n v="4157.59"/>
    <n v="10"/>
    <x v="3"/>
    <n v="345"/>
    <s v="Prijs wijkt af"/>
    <s v="Ja"/>
    <n v="345"/>
    <n v="4485"/>
    <n v="4036.5"/>
  </r>
  <r>
    <x v="1"/>
    <x v="32"/>
    <x v="34"/>
    <n v="6"/>
    <n v="355.35"/>
    <n v="2132.1"/>
    <n v="1918.89"/>
    <n v="10"/>
    <x v="3"/>
    <n v="345"/>
    <s v="Prijs wijkt af"/>
    <s v="Ja"/>
    <n v="345"/>
    <n v="2070"/>
    <n v="1863"/>
  </r>
  <r>
    <x v="1"/>
    <x v="33"/>
    <x v="33"/>
    <n v="6"/>
    <n v="65"/>
    <n v="390"/>
    <n v="351"/>
    <n v="10"/>
    <x v="2"/>
    <s v=""/>
    <s v=""/>
    <s v="Ja"/>
    <n v="65"/>
    <n v="390"/>
    <n v="351"/>
  </r>
  <r>
    <x v="1"/>
    <x v="34"/>
    <x v="35"/>
    <n v="10"/>
    <n v="448.05"/>
    <n v="4480.5"/>
    <n v="4032.45"/>
    <n v="10"/>
    <x v="3"/>
    <n v="435"/>
    <s v="Prijs wijkt af"/>
    <s v="Ja"/>
    <n v="435"/>
    <n v="4350"/>
    <n v="3915"/>
  </r>
  <r>
    <x v="1"/>
    <x v="34"/>
    <x v="35"/>
    <n v="12"/>
    <n v="448.05"/>
    <n v="5376.6"/>
    <n v="4838.9399999999996"/>
    <n v="10"/>
    <x v="3"/>
    <n v="435"/>
    <s v="Prijs wijkt af"/>
    <s v="Ja"/>
    <n v="435"/>
    <n v="5220"/>
    <n v="4698"/>
  </r>
  <r>
    <x v="1"/>
    <x v="31"/>
    <x v="33"/>
    <n v="12"/>
    <n v="76.89"/>
    <n v="922.68"/>
    <n v="830.41"/>
    <n v="10"/>
    <x v="2"/>
    <s v=""/>
    <s v=""/>
    <s v="Ja"/>
    <n v="76.89"/>
    <n v="922.68000000000006"/>
    <n v="830.41200000000015"/>
  </r>
  <r>
    <x v="1"/>
    <x v="30"/>
    <x v="32"/>
    <n v="1"/>
    <n v="638.6"/>
    <n v="638.6"/>
    <n v="574.74"/>
    <n v="10"/>
    <x v="3"/>
    <n v="620"/>
    <s v="Prijs wijkt af"/>
    <s v="Ja"/>
    <n v="620"/>
    <n v="620"/>
    <n v="558"/>
  </r>
  <r>
    <x v="1"/>
    <x v="30"/>
    <x v="32"/>
    <n v="4"/>
    <n v="638.6"/>
    <n v="2554.4"/>
    <n v="2298.96"/>
    <n v="10"/>
    <x v="3"/>
    <n v="620"/>
    <s v="Prijs wijkt af"/>
    <s v="Ja"/>
    <n v="620"/>
    <n v="2480"/>
    <n v="2232"/>
  </r>
  <r>
    <x v="1"/>
    <x v="31"/>
    <x v="33"/>
    <n v="4"/>
    <n v="76.89"/>
    <n v="307.56"/>
    <n v="276.8"/>
    <n v="10"/>
    <x v="2"/>
    <s v=""/>
    <s v=""/>
    <s v="Ja"/>
    <n v="76.89"/>
    <n v="307.56"/>
    <n v="276.80400000000003"/>
  </r>
  <r>
    <x v="1"/>
    <x v="35"/>
    <x v="36"/>
    <n v="1"/>
    <n v="741.6"/>
    <n v="741.6"/>
    <n v="667.44"/>
    <n v="10"/>
    <x v="3"/>
    <n v="720"/>
    <s v="Prijs wijkt af"/>
    <s v="Ja"/>
    <n v="720"/>
    <n v="720"/>
    <n v="648"/>
  </r>
  <r>
    <x v="1"/>
    <x v="36"/>
    <x v="37"/>
    <n v="1"/>
    <n v="1236"/>
    <n v="1236"/>
    <n v="1112.4000000000001"/>
    <n v="10"/>
    <x v="3"/>
    <n v="1200"/>
    <s v="Prijs wijkt af"/>
    <s v="Ja"/>
    <n v="1200"/>
    <n v="1200"/>
    <n v="1080"/>
  </r>
  <r>
    <x v="1"/>
    <x v="31"/>
    <x v="33"/>
    <n v="1"/>
    <n v="76.89"/>
    <n v="76.89"/>
    <n v="69.2"/>
    <n v="10"/>
    <x v="2"/>
    <s v=""/>
    <s v=""/>
    <s v="Ja"/>
    <n v="76.89"/>
    <n v="76.89"/>
    <n v="69.201000000000008"/>
  </r>
  <r>
    <x v="1"/>
    <x v="37"/>
    <x v="38"/>
    <n v="1"/>
    <n v="210"/>
    <n v="210"/>
    <n v="210"/>
    <n v="0"/>
    <x v="2"/>
    <s v=""/>
    <s v=""/>
    <s v="Nvt"/>
    <n v="210"/>
    <n v="210"/>
    <n v="210"/>
  </r>
  <r>
    <x v="1"/>
    <x v="37"/>
    <x v="38"/>
    <n v="1"/>
    <n v="210"/>
    <n v="210"/>
    <n v="210"/>
    <n v="0"/>
    <x v="2"/>
    <s v=""/>
    <s v=""/>
    <s v="Nvt"/>
    <n v="210"/>
    <n v="210"/>
    <n v="210"/>
  </r>
  <r>
    <x v="1"/>
    <x v="32"/>
    <x v="34"/>
    <n v="1"/>
    <n v="355.35"/>
    <n v="355.35"/>
    <n v="319.81"/>
    <n v="10"/>
    <x v="3"/>
    <n v="345"/>
    <s v="Prijs wijkt af"/>
    <s v="Ja"/>
    <n v="345"/>
    <n v="345"/>
    <n v="310.5"/>
  </r>
  <r>
    <x v="1"/>
    <x v="32"/>
    <x v="34"/>
    <n v="1"/>
    <n v="355.35"/>
    <n v="355.35"/>
    <n v="319.81"/>
    <n v="10"/>
    <x v="3"/>
    <n v="345"/>
    <s v="Prijs wijkt af"/>
    <s v="Ja"/>
    <n v="345"/>
    <n v="345"/>
    <n v="310.5"/>
  </r>
  <r>
    <x v="1"/>
    <x v="33"/>
    <x v="33"/>
    <n v="1"/>
    <n v="65"/>
    <n v="65"/>
    <n v="58.5"/>
    <n v="10"/>
    <x v="2"/>
    <s v=""/>
    <s v=""/>
    <s v="Ja"/>
    <n v="65"/>
    <n v="65"/>
    <n v="58.5"/>
  </r>
  <r>
    <x v="1"/>
    <x v="34"/>
    <x v="35"/>
    <n v="1"/>
    <n v="448.05"/>
    <n v="448.05"/>
    <n v="403.24"/>
    <n v="10"/>
    <x v="3"/>
    <n v="435"/>
    <s v="Prijs wijkt af"/>
    <s v="Ja"/>
    <n v="435"/>
    <n v="435"/>
    <n v="391.5"/>
  </r>
  <r>
    <x v="1"/>
    <x v="35"/>
    <x v="36"/>
    <n v="1"/>
    <n v="741.6"/>
    <n v="741.6"/>
    <n v="667.44"/>
    <n v="10"/>
    <x v="3"/>
    <n v="720"/>
    <s v="Prijs wijkt af"/>
    <s v="Ja"/>
    <n v="720"/>
    <n v="720"/>
    <n v="648"/>
  </r>
  <r>
    <x v="1"/>
    <x v="38"/>
    <x v="39"/>
    <n v="1"/>
    <n v="0"/>
    <n v="0"/>
    <n v="0"/>
    <n v="0"/>
    <x v="2"/>
    <s v=""/>
    <s v=""/>
    <s v="Nvt"/>
    <n v="0"/>
    <n v="0"/>
    <n v="0"/>
  </r>
  <r>
    <x v="1"/>
    <x v="39"/>
    <x v="40"/>
    <n v="1"/>
    <n v="8.93"/>
    <n v="8.93"/>
    <n v="8.93"/>
    <n v="0"/>
    <x v="2"/>
    <s v=""/>
    <s v=""/>
    <s v="Nvt"/>
    <n v="8.93"/>
    <n v="8.93"/>
    <n v="8.93"/>
  </r>
  <r>
    <x v="1"/>
    <x v="40"/>
    <x v="41"/>
    <n v="1"/>
    <n v="24.73"/>
    <n v="24.73"/>
    <n v="19.78"/>
    <n v="20"/>
    <x v="2"/>
    <s v=""/>
    <s v=""/>
    <s v="Ja"/>
    <n v="24.73"/>
    <n v="24.73"/>
    <n v="19.784000000000002"/>
  </r>
  <r>
    <x v="1"/>
    <x v="6"/>
    <x v="24"/>
    <n v="1"/>
    <n v="175"/>
    <n v="175"/>
    <n v="175"/>
    <n v="0"/>
    <x v="0"/>
    <n v="106.8625"/>
    <s v="Prijs wijkt af"/>
    <s v="Nvt"/>
    <n v="106.8625"/>
    <n v="106.8625"/>
    <n v="106.8625"/>
  </r>
  <r>
    <x v="1"/>
    <x v="15"/>
    <x v="15"/>
    <n v="2"/>
    <n v="39.65"/>
    <n v="79.3"/>
    <n v="63.44"/>
    <n v="20"/>
    <x v="2"/>
    <s v=""/>
    <s v=""/>
    <s v="Ja"/>
    <n v="39.65"/>
    <n v="79.3"/>
    <n v="63.44"/>
  </r>
  <r>
    <x v="1"/>
    <x v="20"/>
    <x v="25"/>
    <n v="10"/>
    <n v="48.93"/>
    <n v="489.3"/>
    <n v="391.44"/>
    <n v="20"/>
    <x v="2"/>
    <s v=""/>
    <s v=""/>
    <s v="Ja"/>
    <n v="48.93"/>
    <n v="489.3"/>
    <n v="391.44"/>
  </r>
  <r>
    <x v="1"/>
    <x v="17"/>
    <x v="17"/>
    <n v="1"/>
    <n v="12.75"/>
    <n v="12.75"/>
    <n v="12.75"/>
    <n v="0"/>
    <x v="2"/>
    <s v=""/>
    <s v=""/>
    <s v="Nvt"/>
    <n v="12.75"/>
    <n v="12.75"/>
    <n v="12.75"/>
  </r>
  <r>
    <x v="1"/>
    <x v="32"/>
    <x v="34"/>
    <n v="1"/>
    <n v="355.35"/>
    <n v="355.35"/>
    <n v="319.81"/>
    <n v="10"/>
    <x v="3"/>
    <n v="345"/>
    <s v="Prijs wijkt af"/>
    <s v="Ja"/>
    <n v="345"/>
    <n v="345"/>
    <n v="310.5"/>
  </r>
  <r>
    <x v="1"/>
    <x v="38"/>
    <x v="42"/>
    <n v="1"/>
    <n v="0"/>
    <n v="0"/>
    <n v="0"/>
    <n v="0"/>
    <x v="2"/>
    <s v=""/>
    <s v=""/>
    <s v="Nvt"/>
    <n v="0"/>
    <n v="0"/>
    <n v="0"/>
  </r>
  <r>
    <x v="1"/>
    <x v="39"/>
    <x v="40"/>
    <n v="1"/>
    <n v="8.93"/>
    <n v="8.93"/>
    <n v="8.93"/>
    <n v="0"/>
    <x v="2"/>
    <s v=""/>
    <s v=""/>
    <s v="Nvt"/>
    <n v="8.93"/>
    <n v="8.93"/>
    <n v="8.93"/>
  </r>
  <r>
    <x v="1"/>
    <x v="41"/>
    <x v="43"/>
    <n v="1"/>
    <n v="0"/>
    <n v="0"/>
    <n v="0"/>
    <n v="20"/>
    <x v="2"/>
    <s v=""/>
    <s v=""/>
    <s v="Ja"/>
    <n v="0"/>
    <n v="0"/>
    <n v="0"/>
  </r>
  <r>
    <x v="1"/>
    <x v="40"/>
    <x v="41"/>
    <n v="1"/>
    <n v="24.73"/>
    <n v="24.73"/>
    <n v="19.78"/>
    <n v="20"/>
    <x v="2"/>
    <s v=""/>
    <s v=""/>
    <s v="Ja"/>
    <n v="24.73"/>
    <n v="24.73"/>
    <n v="19.784000000000002"/>
  </r>
  <r>
    <x v="1"/>
    <x v="6"/>
    <x v="24"/>
    <n v="1"/>
    <n v="175"/>
    <n v="175"/>
    <n v="175"/>
    <n v="0"/>
    <x v="0"/>
    <n v="106.8625"/>
    <s v="Prijs wijkt af"/>
    <s v="Nvt"/>
    <n v="106.8625"/>
    <n v="106.8625"/>
    <n v="106.8625"/>
  </r>
  <r>
    <x v="1"/>
    <x v="15"/>
    <x v="15"/>
    <n v="3"/>
    <n v="39.65"/>
    <n v="118.95"/>
    <n v="95.16"/>
    <n v="20"/>
    <x v="2"/>
    <s v=""/>
    <s v=""/>
    <s v="Ja"/>
    <n v="39.65"/>
    <n v="118.94999999999999"/>
    <n v="95.16"/>
  </r>
  <r>
    <x v="1"/>
    <x v="20"/>
    <x v="25"/>
    <n v="8"/>
    <n v="48.93"/>
    <n v="391.44"/>
    <n v="313.14999999999998"/>
    <n v="20"/>
    <x v="2"/>
    <s v=""/>
    <s v=""/>
    <s v="Ja"/>
    <n v="48.93"/>
    <n v="391.44"/>
    <n v="313.15199999999999"/>
  </r>
  <r>
    <x v="1"/>
    <x v="32"/>
    <x v="34"/>
    <n v="1"/>
    <n v="355.35"/>
    <n v="355.35"/>
    <n v="319.81"/>
    <n v="10"/>
    <x v="3"/>
    <n v="345"/>
    <s v="Prijs wijkt af"/>
    <s v="Ja"/>
    <n v="345"/>
    <n v="345"/>
    <n v="310.5"/>
  </r>
  <r>
    <x v="1"/>
    <x v="38"/>
    <x v="44"/>
    <n v="1"/>
    <n v="0"/>
    <n v="0"/>
    <n v="0"/>
    <n v="0"/>
    <x v="2"/>
    <s v=""/>
    <s v=""/>
    <s v="Nvt"/>
    <n v="0"/>
    <n v="0"/>
    <n v="0"/>
  </r>
  <r>
    <x v="1"/>
    <x v="39"/>
    <x v="40"/>
    <n v="1"/>
    <n v="8.93"/>
    <n v="8.93"/>
    <n v="8.93"/>
    <n v="0"/>
    <x v="2"/>
    <s v=""/>
    <s v=""/>
    <s v="Nvt"/>
    <n v="8.93"/>
    <n v="8.93"/>
    <n v="8.93"/>
  </r>
  <r>
    <x v="1"/>
    <x v="8"/>
    <x v="45"/>
    <n v="1"/>
    <n v="416.72"/>
    <n v="416.72"/>
    <n v="416.72"/>
    <n v="0"/>
    <x v="0"/>
    <n v="329.6"/>
    <s v="Prijs wijkt af"/>
    <s v="Nvt"/>
    <n v="329.6"/>
    <n v="329.6"/>
    <n v="329.6"/>
  </r>
  <r>
    <x v="1"/>
    <x v="15"/>
    <x v="15"/>
    <n v="2"/>
    <n v="39.65"/>
    <n v="79.3"/>
    <n v="63.44"/>
    <n v="20"/>
    <x v="2"/>
    <s v=""/>
    <s v=""/>
    <s v="Ja"/>
    <n v="39.65"/>
    <n v="79.3"/>
    <n v="63.44"/>
  </r>
  <r>
    <x v="1"/>
    <x v="20"/>
    <x v="25"/>
    <n v="9"/>
    <n v="48.93"/>
    <n v="440.37"/>
    <n v="352.3"/>
    <n v="20"/>
    <x v="2"/>
    <s v=""/>
    <s v=""/>
    <s v="Ja"/>
    <n v="48.93"/>
    <n v="440.37"/>
    <n v="352.29599999999999"/>
  </r>
  <r>
    <x v="1"/>
    <x v="32"/>
    <x v="34"/>
    <n v="1"/>
    <n v="355.35"/>
    <n v="355.35"/>
    <n v="319.81"/>
    <n v="10"/>
    <x v="3"/>
    <n v="345"/>
    <s v="Prijs wijkt af"/>
    <s v="Ja"/>
    <n v="345"/>
    <n v="345"/>
    <n v="310.5"/>
  </r>
  <r>
    <x v="1"/>
    <x v="38"/>
    <x v="39"/>
    <n v="1"/>
    <n v="0"/>
    <n v="0"/>
    <n v="0"/>
    <n v="0"/>
    <x v="2"/>
    <s v=""/>
    <s v=""/>
    <s v="Nvt"/>
    <n v="0"/>
    <n v="0"/>
    <n v="0"/>
  </r>
  <r>
    <x v="1"/>
    <x v="39"/>
    <x v="40"/>
    <n v="1"/>
    <n v="8.93"/>
    <n v="8.93"/>
    <n v="8.93"/>
    <n v="0"/>
    <x v="2"/>
    <s v=""/>
    <s v=""/>
    <s v="Nvt"/>
    <n v="8.93"/>
    <n v="8.93"/>
    <n v="8.93"/>
  </r>
  <r>
    <x v="1"/>
    <x v="40"/>
    <x v="41"/>
    <n v="1"/>
    <n v="24.73"/>
    <n v="24.73"/>
    <n v="19.78"/>
    <n v="20"/>
    <x v="2"/>
    <s v=""/>
    <s v=""/>
    <s v="Ja"/>
    <n v="24.73"/>
    <n v="24.73"/>
    <n v="19.784000000000002"/>
  </r>
  <r>
    <x v="1"/>
    <x v="8"/>
    <x v="45"/>
    <n v="1"/>
    <n v="416.72"/>
    <n v="416.72"/>
    <n v="416.72"/>
    <n v="0"/>
    <x v="0"/>
    <n v="329.6"/>
    <s v="Prijs wijkt af"/>
    <s v="Nvt"/>
    <n v="329.6"/>
    <n v="329.6"/>
    <n v="329.6"/>
  </r>
  <r>
    <x v="1"/>
    <x v="15"/>
    <x v="15"/>
    <n v="1"/>
    <n v="39.65"/>
    <n v="39.65"/>
    <n v="31.72"/>
    <n v="20"/>
    <x v="2"/>
    <s v=""/>
    <s v=""/>
    <s v="Ja"/>
    <n v="39.65"/>
    <n v="39.65"/>
    <n v="31.72"/>
  </r>
  <r>
    <x v="1"/>
    <x v="20"/>
    <x v="25"/>
    <n v="6"/>
    <n v="48.93"/>
    <n v="0"/>
    <n v="0"/>
    <n v="20"/>
    <x v="2"/>
    <s v=""/>
    <s v=""/>
    <s v="Ja"/>
    <n v="48.93"/>
    <n v="293.58"/>
    <n v="234.86399999999998"/>
  </r>
  <r>
    <x v="1"/>
    <x v="42"/>
    <x v="44"/>
    <n v="1"/>
    <n v="0"/>
    <n v="0"/>
    <n v="0"/>
    <n v="0"/>
    <x v="2"/>
    <s v=""/>
    <s v=""/>
    <s v="Nvt"/>
    <n v="0"/>
    <n v="0"/>
    <n v="0"/>
  </r>
  <r>
    <x v="1"/>
    <x v="39"/>
    <x v="40"/>
    <n v="1"/>
    <n v="8.93"/>
    <n v="8.93"/>
    <n v="8.93"/>
    <n v="0"/>
    <x v="2"/>
    <s v=""/>
    <s v=""/>
    <s v="Nvt"/>
    <n v="8.93"/>
    <n v="8.93"/>
    <n v="8.93"/>
  </r>
  <r>
    <x v="1"/>
    <x v="8"/>
    <x v="45"/>
    <n v="1"/>
    <n v="416.72"/>
    <n v="416.72"/>
    <n v="416.72"/>
    <n v="0"/>
    <x v="0"/>
    <n v="329.6"/>
    <s v="Prijs wijkt af"/>
    <s v="Nvt"/>
    <n v="329.6"/>
    <n v="329.6"/>
    <n v="329.6"/>
  </r>
  <r>
    <x v="1"/>
    <x v="15"/>
    <x v="15"/>
    <n v="1"/>
    <n v="39.65"/>
    <n v="39.65"/>
    <n v="31.72"/>
    <n v="20"/>
    <x v="2"/>
    <s v=""/>
    <s v=""/>
    <s v="Ja"/>
    <n v="39.65"/>
    <n v="39.65"/>
    <n v="31.72"/>
  </r>
  <r>
    <x v="1"/>
    <x v="20"/>
    <x v="25"/>
    <n v="6"/>
    <n v="48.93"/>
    <n v="293.58"/>
    <n v="234.86"/>
    <n v="20"/>
    <x v="2"/>
    <s v=""/>
    <s v=""/>
    <s v="Ja"/>
    <n v="48.93"/>
    <n v="293.58"/>
    <n v="234.86399999999998"/>
  </r>
  <r>
    <x v="1"/>
    <x v="32"/>
    <x v="34"/>
    <n v="4"/>
    <n v="355.35"/>
    <n v="1421.4"/>
    <n v="1279.26"/>
    <n v="10"/>
    <x v="3"/>
    <n v="345"/>
    <s v="Prijs wijkt af"/>
    <s v="Ja"/>
    <n v="345"/>
    <n v="1380"/>
    <n v="1242"/>
  </r>
  <r>
    <x v="1"/>
    <x v="34"/>
    <x v="35"/>
    <n v="2"/>
    <n v="448.05"/>
    <n v="896.1"/>
    <n v="806.49"/>
    <n v="10"/>
    <x v="3"/>
    <n v="435"/>
    <s v="Prijs wijkt af"/>
    <s v="Ja"/>
    <n v="435"/>
    <n v="870"/>
    <n v="783"/>
  </r>
  <r>
    <x v="1"/>
    <x v="38"/>
    <x v="44"/>
    <n v="1"/>
    <n v="0"/>
    <n v="0"/>
    <n v="0"/>
    <n v="0"/>
    <x v="2"/>
    <s v=""/>
    <s v=""/>
    <s v="Nvt"/>
    <n v="0"/>
    <n v="0"/>
    <n v="0"/>
  </r>
  <r>
    <x v="1"/>
    <x v="39"/>
    <x v="40"/>
    <n v="1"/>
    <n v="8.93"/>
    <n v="8.93"/>
    <n v="8.93"/>
    <n v="0"/>
    <x v="2"/>
    <s v=""/>
    <s v=""/>
    <s v="Nvt"/>
    <n v="8.93"/>
    <n v="8.93"/>
    <n v="8.93"/>
  </r>
  <r>
    <x v="1"/>
    <x v="43"/>
    <x v="46"/>
    <n v="1"/>
    <n v="891.52"/>
    <n v="891.52"/>
    <n v="891.52"/>
    <n v="0"/>
    <x v="0"/>
    <n v="659.2"/>
    <s v="Prijs wijkt af"/>
    <s v="Nvt"/>
    <n v="659.2"/>
    <n v="659.2"/>
    <n v="659.2"/>
  </r>
  <r>
    <x v="1"/>
    <x v="15"/>
    <x v="15"/>
    <n v="4"/>
    <n v="39.65"/>
    <n v="158.6"/>
    <n v="126.88"/>
    <n v="20"/>
    <x v="2"/>
    <s v=""/>
    <s v=""/>
    <s v="Ja"/>
    <n v="39.65"/>
    <n v="158.6"/>
    <n v="126.88"/>
  </r>
  <r>
    <x v="1"/>
    <x v="20"/>
    <x v="25"/>
    <n v="15"/>
    <n v="48.93"/>
    <n v="733.95"/>
    <n v="587.16"/>
    <n v="20"/>
    <x v="2"/>
    <s v=""/>
    <s v=""/>
    <s v="Ja"/>
    <n v="48.93"/>
    <n v="733.95"/>
    <n v="587.16"/>
  </r>
  <r>
    <x v="1"/>
    <x v="15"/>
    <x v="15"/>
    <n v="1"/>
    <n v="39.65"/>
    <n v="39.65"/>
    <n v="31.72"/>
    <n v="20"/>
    <x v="2"/>
    <s v=""/>
    <s v=""/>
    <s v="Ja"/>
    <n v="39.65"/>
    <n v="39.65"/>
    <n v="31.72"/>
  </r>
  <r>
    <x v="1"/>
    <x v="38"/>
    <x v="42"/>
    <n v="1"/>
    <n v="0"/>
    <n v="0"/>
    <n v="0"/>
    <n v="0"/>
    <x v="2"/>
    <s v=""/>
    <s v=""/>
    <s v="Nvt"/>
    <n v="0"/>
    <n v="0"/>
    <n v="0"/>
  </r>
  <r>
    <x v="1"/>
    <x v="39"/>
    <x v="40"/>
    <n v="1"/>
    <n v="8.93"/>
    <n v="8.93"/>
    <n v="8.93"/>
    <n v="0"/>
    <x v="2"/>
    <s v=""/>
    <s v=""/>
    <s v="Nvt"/>
    <n v="8.93"/>
    <n v="8.93"/>
    <n v="8.93"/>
  </r>
  <r>
    <x v="1"/>
    <x v="6"/>
    <x v="24"/>
    <n v="1"/>
    <n v="175"/>
    <n v="175"/>
    <n v="175"/>
    <n v="0"/>
    <x v="0"/>
    <n v="106.8625"/>
    <s v="Prijs wijkt af"/>
    <s v="Nvt"/>
    <n v="106.8625"/>
    <n v="106.8625"/>
    <n v="106.8625"/>
  </r>
  <r>
    <x v="1"/>
    <x v="15"/>
    <x v="15"/>
    <n v="2"/>
    <n v="39.65"/>
    <n v="79.3"/>
    <n v="63.44"/>
    <n v="20"/>
    <x v="2"/>
    <s v=""/>
    <s v=""/>
    <s v="Ja"/>
    <n v="39.65"/>
    <n v="79.3"/>
    <n v="63.44"/>
  </r>
  <r>
    <x v="1"/>
    <x v="20"/>
    <x v="25"/>
    <n v="6"/>
    <n v="48.93"/>
    <n v="293.58"/>
    <n v="234.86"/>
    <n v="20"/>
    <x v="2"/>
    <s v=""/>
    <s v=""/>
    <s v="Ja"/>
    <n v="48.93"/>
    <n v="293.58"/>
    <n v="234.86399999999998"/>
  </r>
  <r>
    <x v="1"/>
    <x v="35"/>
    <x v="36"/>
    <n v="1"/>
    <n v="741.6"/>
    <n v="741.6"/>
    <n v="667.44"/>
    <n v="10"/>
    <x v="3"/>
    <n v="720"/>
    <s v="Prijs wijkt af"/>
    <s v="Ja"/>
    <n v="720"/>
    <n v="720"/>
    <n v="648"/>
  </r>
  <r>
    <x v="1"/>
    <x v="42"/>
    <x v="44"/>
    <n v="1"/>
    <n v="0"/>
    <n v="0"/>
    <n v="0"/>
    <n v="0"/>
    <x v="2"/>
    <s v=""/>
    <s v=""/>
    <s v="Nvt"/>
    <n v="0"/>
    <n v="0"/>
    <n v="0"/>
  </r>
  <r>
    <x v="1"/>
    <x v="39"/>
    <x v="40"/>
    <n v="1"/>
    <n v="8.93"/>
    <n v="8.93"/>
    <n v="8.93"/>
    <n v="0"/>
    <x v="2"/>
    <s v=""/>
    <s v=""/>
    <s v="Nvt"/>
    <n v="8.93"/>
    <n v="8.93"/>
    <n v="8.93"/>
  </r>
  <r>
    <x v="1"/>
    <x v="40"/>
    <x v="41"/>
    <n v="1"/>
    <n v="24.73"/>
    <n v="24.73"/>
    <n v="19.78"/>
    <n v="20"/>
    <x v="2"/>
    <s v=""/>
    <s v=""/>
    <s v="Ja"/>
    <n v="24.73"/>
    <n v="24.73"/>
    <n v="19.784000000000002"/>
  </r>
  <r>
    <x v="1"/>
    <x v="8"/>
    <x v="45"/>
    <n v="1"/>
    <n v="416.72"/>
    <n v="416.72"/>
    <n v="416.72"/>
    <n v="0"/>
    <x v="0"/>
    <n v="329.6"/>
    <s v="Prijs wijkt af"/>
    <s v="Nvt"/>
    <n v="329.6"/>
    <n v="329.6"/>
    <n v="329.6"/>
  </r>
  <r>
    <x v="1"/>
    <x v="15"/>
    <x v="15"/>
    <n v="4"/>
    <n v="39.65"/>
    <n v="158.6"/>
    <n v="126.88"/>
    <n v="20"/>
    <x v="2"/>
    <s v=""/>
    <s v=""/>
    <s v="Ja"/>
    <n v="39.65"/>
    <n v="158.6"/>
    <n v="126.88"/>
  </r>
  <r>
    <x v="1"/>
    <x v="20"/>
    <x v="25"/>
    <n v="13"/>
    <n v="48.93"/>
    <n v="636.09"/>
    <n v="508.87"/>
    <n v="20"/>
    <x v="2"/>
    <s v=""/>
    <s v=""/>
    <s v="Ja"/>
    <n v="48.93"/>
    <n v="636.09"/>
    <n v="508.87200000000007"/>
  </r>
  <r>
    <x v="1"/>
    <x v="34"/>
    <x v="35"/>
    <n v="1"/>
    <n v="448.05"/>
    <n v="448.05"/>
    <n v="403.24"/>
    <n v="10"/>
    <x v="3"/>
    <n v="435"/>
    <s v="Prijs wijkt af"/>
    <s v="Ja"/>
    <n v="435"/>
    <n v="435"/>
    <n v="391.5"/>
  </r>
  <r>
    <x v="1"/>
    <x v="42"/>
    <x v="44"/>
    <n v="1"/>
    <n v="0"/>
    <n v="0"/>
    <n v="0"/>
    <n v="0"/>
    <x v="2"/>
    <s v=""/>
    <s v=""/>
    <s v="Nvt"/>
    <n v="0"/>
    <n v="0"/>
    <n v="0"/>
  </r>
  <r>
    <x v="1"/>
    <x v="39"/>
    <x v="40"/>
    <n v="1"/>
    <n v="8.93"/>
    <n v="8.93"/>
    <n v="8.93"/>
    <n v="0"/>
    <x v="2"/>
    <s v=""/>
    <s v=""/>
    <s v="Nvt"/>
    <n v="8.93"/>
    <n v="8.93"/>
    <n v="8.93"/>
  </r>
  <r>
    <x v="1"/>
    <x v="6"/>
    <x v="24"/>
    <n v="1"/>
    <n v="175"/>
    <n v="175"/>
    <n v="175"/>
    <n v="0"/>
    <x v="0"/>
    <n v="106.8625"/>
    <s v="Prijs wijkt af"/>
    <s v="Nvt"/>
    <n v="106.8625"/>
    <n v="106.8625"/>
    <n v="106.8625"/>
  </r>
  <r>
    <x v="1"/>
    <x v="15"/>
    <x v="15"/>
    <n v="2"/>
    <n v="39.65"/>
    <n v="79.3"/>
    <n v="63.44"/>
    <n v="20"/>
    <x v="2"/>
    <s v=""/>
    <s v=""/>
    <s v="Ja"/>
    <n v="39.65"/>
    <n v="79.3"/>
    <n v="63.44"/>
  </r>
  <r>
    <x v="1"/>
    <x v="20"/>
    <x v="25"/>
    <n v="6"/>
    <n v="48.93"/>
    <n v="293.58"/>
    <n v="234.86"/>
    <n v="20"/>
    <x v="2"/>
    <s v=""/>
    <s v=""/>
    <s v="Ja"/>
    <n v="48.93"/>
    <n v="293.58"/>
    <n v="234.86399999999998"/>
  </r>
  <r>
    <x v="1"/>
    <x v="34"/>
    <x v="35"/>
    <n v="1"/>
    <n v="448.05"/>
    <n v="448.05"/>
    <n v="403.24"/>
    <n v="10"/>
    <x v="3"/>
    <n v="435"/>
    <s v="Prijs wijkt af"/>
    <s v="Ja"/>
    <n v="435"/>
    <n v="435"/>
    <n v="391.5"/>
  </r>
  <r>
    <x v="1"/>
    <x v="42"/>
    <x v="44"/>
    <n v="1"/>
    <n v="0"/>
    <n v="0"/>
    <n v="0"/>
    <n v="0"/>
    <x v="2"/>
    <s v=""/>
    <s v=""/>
    <s v="Nvt"/>
    <n v="0"/>
    <n v="0"/>
    <n v="0"/>
  </r>
  <r>
    <x v="1"/>
    <x v="39"/>
    <x v="40"/>
    <n v="1"/>
    <n v="8.93"/>
    <n v="8.93"/>
    <n v="8.93"/>
    <n v="0"/>
    <x v="2"/>
    <s v=""/>
    <s v=""/>
    <s v="Nvt"/>
    <n v="8.93"/>
    <n v="8.93"/>
    <n v="8.93"/>
  </r>
  <r>
    <x v="1"/>
    <x v="40"/>
    <x v="41"/>
    <n v="1"/>
    <n v="24.73"/>
    <n v="24.73"/>
    <n v="19.78"/>
    <n v="20"/>
    <x v="2"/>
    <s v=""/>
    <s v=""/>
    <s v="Ja"/>
    <n v="24.73"/>
    <n v="24.73"/>
    <n v="19.784000000000002"/>
  </r>
  <r>
    <x v="1"/>
    <x v="8"/>
    <x v="45"/>
    <n v="1"/>
    <n v="416.72"/>
    <n v="416.72"/>
    <n v="416.72"/>
    <n v="0"/>
    <x v="0"/>
    <n v="329.6"/>
    <s v="Prijs wijkt af"/>
    <s v="Nvt"/>
    <n v="329.6"/>
    <n v="329.6"/>
    <n v="329.6"/>
  </r>
  <r>
    <x v="1"/>
    <x v="15"/>
    <x v="15"/>
    <n v="5"/>
    <n v="39.65"/>
    <n v="198.25"/>
    <n v="158.6"/>
    <n v="20"/>
    <x v="2"/>
    <s v=""/>
    <s v=""/>
    <s v="Ja"/>
    <n v="39.65"/>
    <n v="198.25"/>
    <n v="158.6"/>
  </r>
  <r>
    <x v="1"/>
    <x v="20"/>
    <x v="25"/>
    <n v="11"/>
    <n v="48.93"/>
    <n v="538.23"/>
    <n v="430.58"/>
    <n v="20"/>
    <x v="2"/>
    <s v=""/>
    <s v=""/>
    <s v="Ja"/>
    <n v="48.93"/>
    <n v="538.23"/>
    <n v="430.584"/>
  </r>
  <r>
    <x v="1"/>
    <x v="30"/>
    <x v="32"/>
    <n v="1"/>
    <n v="638.6"/>
    <n v="638.6"/>
    <n v="574.74"/>
    <n v="10"/>
    <x v="3"/>
    <n v="620"/>
    <s v="Prijs wijkt af"/>
    <s v="Ja"/>
    <n v="620"/>
    <n v="620"/>
    <n v="558"/>
  </r>
  <r>
    <x v="1"/>
    <x v="42"/>
    <x v="44"/>
    <n v="1"/>
    <n v="0"/>
    <n v="0"/>
    <n v="0"/>
    <n v="0"/>
    <x v="2"/>
    <s v=""/>
    <s v=""/>
    <s v="Nvt"/>
    <n v="0"/>
    <n v="0"/>
    <n v="0"/>
  </r>
  <r>
    <x v="1"/>
    <x v="39"/>
    <x v="40"/>
    <n v="1"/>
    <n v="8.93"/>
    <n v="8.93"/>
    <n v="8.93"/>
    <n v="0"/>
    <x v="2"/>
    <s v=""/>
    <s v=""/>
    <s v="Nvt"/>
    <n v="8.93"/>
    <n v="8.93"/>
    <n v="8.93"/>
  </r>
  <r>
    <x v="1"/>
    <x v="6"/>
    <x v="24"/>
    <n v="1"/>
    <n v="175"/>
    <n v="175"/>
    <n v="175"/>
    <n v="0"/>
    <x v="0"/>
    <n v="106.8625"/>
    <s v="Prijs wijkt af"/>
    <s v="Nvt"/>
    <n v="106.8625"/>
    <n v="106.8625"/>
    <n v="106.8625"/>
  </r>
  <r>
    <x v="1"/>
    <x v="15"/>
    <x v="15"/>
    <n v="2"/>
    <n v="39.65"/>
    <n v="79.3"/>
    <n v="63.44"/>
    <n v="20"/>
    <x v="2"/>
    <s v=""/>
    <s v=""/>
    <s v="Ja"/>
    <n v="39.65"/>
    <n v="79.3"/>
    <n v="63.44"/>
  </r>
  <r>
    <x v="1"/>
    <x v="20"/>
    <x v="25"/>
    <n v="6"/>
    <n v="48.93"/>
    <n v="293.58"/>
    <n v="234.86"/>
    <n v="20"/>
    <x v="2"/>
    <s v=""/>
    <s v=""/>
    <s v="Ja"/>
    <n v="48.93"/>
    <n v="293.58"/>
    <n v="234.86399999999998"/>
  </r>
  <r>
    <x v="1"/>
    <x v="32"/>
    <x v="34"/>
    <n v="1"/>
    <n v="355.35"/>
    <n v="355.35"/>
    <n v="319.81"/>
    <n v="10"/>
    <x v="3"/>
    <n v="345"/>
    <s v="Prijs wijkt af"/>
    <s v="Ja"/>
    <n v="345"/>
    <n v="345"/>
    <n v="310.5"/>
  </r>
  <r>
    <x v="1"/>
    <x v="42"/>
    <x v="39"/>
    <n v="1"/>
    <n v="0"/>
    <n v="0"/>
    <n v="0"/>
    <n v="0"/>
    <x v="2"/>
    <s v=""/>
    <s v=""/>
    <s v="Nvt"/>
    <n v="0"/>
    <n v="0"/>
    <n v="0"/>
  </r>
  <r>
    <x v="1"/>
    <x v="6"/>
    <x v="24"/>
    <n v="1"/>
    <n v="175"/>
    <n v="175"/>
    <n v="175"/>
    <n v="0"/>
    <x v="0"/>
    <n v="106.8625"/>
    <s v="Prijs wijkt af"/>
    <s v="Nvt"/>
    <n v="106.8625"/>
    <n v="106.8625"/>
    <n v="106.8625"/>
  </r>
  <r>
    <x v="1"/>
    <x v="15"/>
    <x v="15"/>
    <n v="1"/>
    <n v="39.65"/>
    <n v="39.65"/>
    <n v="31.72"/>
    <n v="20"/>
    <x v="2"/>
    <s v=""/>
    <s v=""/>
    <s v="Ja"/>
    <n v="39.65"/>
    <n v="39.65"/>
    <n v="31.72"/>
  </r>
  <r>
    <x v="1"/>
    <x v="44"/>
    <x v="47"/>
    <n v="1"/>
    <n v="0"/>
    <n v="0"/>
    <n v="0"/>
    <n v="20"/>
    <x v="2"/>
    <s v=""/>
    <s v=""/>
    <s v="Ja"/>
    <n v="0"/>
    <n v="0"/>
    <n v="0"/>
  </r>
  <r>
    <x v="1"/>
    <x v="20"/>
    <x v="25"/>
    <n v="6"/>
    <n v="48.93"/>
    <n v="293.58"/>
    <n v="234.86"/>
    <n v="20"/>
    <x v="2"/>
    <s v=""/>
    <s v=""/>
    <s v="Ja"/>
    <n v="48.93"/>
    <n v="293.58"/>
    <n v="234.86399999999998"/>
  </r>
  <r>
    <x v="1"/>
    <x v="30"/>
    <x v="32"/>
    <n v="1"/>
    <n v="638.6"/>
    <n v="638.6"/>
    <n v="574.74"/>
    <n v="10"/>
    <x v="3"/>
    <n v="620"/>
    <s v="Prijs wijkt af"/>
    <s v="Ja"/>
    <n v="620"/>
    <n v="620"/>
    <n v="558"/>
  </r>
  <r>
    <x v="1"/>
    <x v="42"/>
    <x v="44"/>
    <n v="1"/>
    <n v="0"/>
    <n v="0"/>
    <n v="0"/>
    <n v="0"/>
    <x v="2"/>
    <s v=""/>
    <s v=""/>
    <s v="Nvt"/>
    <n v="0"/>
    <n v="0"/>
    <n v="0"/>
  </r>
  <r>
    <x v="1"/>
    <x v="39"/>
    <x v="40"/>
    <n v="1"/>
    <n v="8.93"/>
    <n v="8.93"/>
    <n v="8.93"/>
    <n v="0"/>
    <x v="2"/>
    <s v=""/>
    <s v=""/>
    <s v="Nvt"/>
    <n v="8.93"/>
    <n v="8.93"/>
    <n v="8.93"/>
  </r>
  <r>
    <x v="1"/>
    <x v="41"/>
    <x v="43"/>
    <n v="1"/>
    <n v="0"/>
    <n v="0"/>
    <n v="0"/>
    <n v="20"/>
    <x v="2"/>
    <s v=""/>
    <s v=""/>
    <s v="Ja"/>
    <n v="0"/>
    <n v="0"/>
    <n v="0"/>
  </r>
  <r>
    <x v="1"/>
    <x v="6"/>
    <x v="24"/>
    <n v="1"/>
    <n v="175"/>
    <n v="175"/>
    <n v="175"/>
    <n v="0"/>
    <x v="0"/>
    <n v="106.8625"/>
    <s v="Prijs wijkt af"/>
    <s v="Nvt"/>
    <n v="106.8625"/>
    <n v="106.8625"/>
    <n v="106.8625"/>
  </r>
  <r>
    <x v="1"/>
    <x v="15"/>
    <x v="15"/>
    <n v="4"/>
    <n v="39.65"/>
    <n v="158.6"/>
    <n v="126.88"/>
    <n v="20"/>
    <x v="2"/>
    <s v=""/>
    <s v=""/>
    <s v="Ja"/>
    <n v="39.65"/>
    <n v="158.6"/>
    <n v="126.88"/>
  </r>
  <r>
    <x v="1"/>
    <x v="20"/>
    <x v="25"/>
    <n v="9"/>
    <n v="48.93"/>
    <n v="440.37"/>
    <n v="352.3"/>
    <n v="20"/>
    <x v="2"/>
    <s v=""/>
    <s v=""/>
    <s v="Ja"/>
    <n v="48.93"/>
    <n v="440.37"/>
    <n v="352.29599999999999"/>
  </r>
  <r>
    <x v="1"/>
    <x v="30"/>
    <x v="32"/>
    <n v="1"/>
    <n v="638.6"/>
    <n v="638.6"/>
    <n v="574.74"/>
    <n v="10"/>
    <x v="3"/>
    <n v="620"/>
    <s v="Prijs wijkt af"/>
    <s v="Ja"/>
    <n v="620"/>
    <n v="620"/>
    <n v="558"/>
  </r>
  <r>
    <x v="1"/>
    <x v="42"/>
    <x v="44"/>
    <n v="1"/>
    <n v="0"/>
    <n v="0"/>
    <n v="0"/>
    <n v="0"/>
    <x v="2"/>
    <s v=""/>
    <s v=""/>
    <s v="Nvt"/>
    <n v="0"/>
    <n v="0"/>
    <n v="0"/>
  </r>
  <r>
    <x v="1"/>
    <x v="39"/>
    <x v="40"/>
    <n v="1"/>
    <n v="8.93"/>
    <n v="8.93"/>
    <n v="8.93"/>
    <n v="0"/>
    <x v="2"/>
    <s v=""/>
    <s v=""/>
    <s v="Nvt"/>
    <n v="8.93"/>
    <n v="8.93"/>
    <n v="8.93"/>
  </r>
  <r>
    <x v="1"/>
    <x v="40"/>
    <x v="41"/>
    <n v="1"/>
    <n v="24.73"/>
    <n v="24.73"/>
    <n v="19.78"/>
    <n v="20"/>
    <x v="2"/>
    <s v=""/>
    <s v=""/>
    <s v="Ja"/>
    <n v="24.73"/>
    <n v="24.73"/>
    <n v="19.784000000000002"/>
  </r>
  <r>
    <x v="1"/>
    <x v="8"/>
    <x v="45"/>
    <n v="1"/>
    <n v="416.72"/>
    <n v="416.72"/>
    <n v="416.72"/>
    <n v="0"/>
    <x v="0"/>
    <n v="329.6"/>
    <s v="Prijs wijkt af"/>
    <s v="Nvt"/>
    <n v="329.6"/>
    <n v="329.6"/>
    <n v="329.6"/>
  </r>
  <r>
    <x v="1"/>
    <x v="15"/>
    <x v="15"/>
    <n v="4"/>
    <n v="39.65"/>
    <n v="158.6"/>
    <n v="126.88"/>
    <n v="20"/>
    <x v="2"/>
    <s v=""/>
    <s v=""/>
    <s v="Ja"/>
    <n v="39.65"/>
    <n v="158.6"/>
    <n v="126.88"/>
  </r>
  <r>
    <x v="1"/>
    <x v="20"/>
    <x v="25"/>
    <n v="11"/>
    <n v="48.93"/>
    <n v="538.23"/>
    <n v="430.58"/>
    <n v="20"/>
    <x v="2"/>
    <s v=""/>
    <s v=""/>
    <s v="Ja"/>
    <n v="48.93"/>
    <n v="538.23"/>
    <n v="430.584"/>
  </r>
  <r>
    <x v="1"/>
    <x v="6"/>
    <x v="24"/>
    <n v="1"/>
    <n v="175"/>
    <n v="175"/>
    <n v="175"/>
    <n v="0"/>
    <x v="0"/>
    <n v="106.8625"/>
    <s v="Prijs wijkt af"/>
    <s v="Nvt"/>
    <n v="106.8625"/>
    <n v="106.8625"/>
    <n v="106.8625"/>
  </r>
  <r>
    <x v="1"/>
    <x v="15"/>
    <x v="15"/>
    <n v="3"/>
    <n v="39.65"/>
    <n v="118.95"/>
    <n v="95.16"/>
    <n v="20"/>
    <x v="2"/>
    <s v=""/>
    <s v=""/>
    <s v="Ja"/>
    <n v="39.65"/>
    <n v="118.94999999999999"/>
    <n v="95.16"/>
  </r>
  <r>
    <x v="1"/>
    <x v="20"/>
    <x v="25"/>
    <n v="9"/>
    <n v="48.93"/>
    <n v="440.37"/>
    <n v="352.3"/>
    <n v="20"/>
    <x v="2"/>
    <s v=""/>
    <s v=""/>
    <s v="Ja"/>
    <n v="48.93"/>
    <n v="440.37"/>
    <n v="352.29599999999999"/>
  </r>
  <r>
    <x v="1"/>
    <x v="32"/>
    <x v="34"/>
    <n v="1"/>
    <n v="355.35"/>
    <n v="355.35"/>
    <n v="319.81"/>
    <n v="10"/>
    <x v="3"/>
    <n v="345"/>
    <s v="Prijs wijkt af"/>
    <s v="Ja"/>
    <n v="345"/>
    <n v="345"/>
    <n v="310.5"/>
  </r>
  <r>
    <x v="1"/>
    <x v="34"/>
    <x v="35"/>
    <n v="1"/>
    <n v="448.05"/>
    <n v="448.05"/>
    <n v="403.24"/>
    <n v="10"/>
    <x v="3"/>
    <n v="435"/>
    <s v="Prijs wijkt af"/>
    <s v="Ja"/>
    <n v="435"/>
    <n v="435"/>
    <n v="391.5"/>
  </r>
  <r>
    <x v="1"/>
    <x v="42"/>
    <x v="44"/>
    <n v="1"/>
    <n v="0"/>
    <n v="0"/>
    <n v="0"/>
    <n v="0"/>
    <x v="2"/>
    <s v=""/>
    <s v=""/>
    <s v="Nvt"/>
    <n v="0"/>
    <n v="0"/>
    <n v="0"/>
  </r>
  <r>
    <x v="1"/>
    <x v="39"/>
    <x v="40"/>
    <n v="1"/>
    <n v="8.93"/>
    <n v="8.93"/>
    <n v="8.93"/>
    <n v="0"/>
    <x v="2"/>
    <s v=""/>
    <s v=""/>
    <s v="Nvt"/>
    <n v="8.93"/>
    <n v="8.93"/>
    <n v="8.93"/>
  </r>
  <r>
    <x v="1"/>
    <x v="6"/>
    <x v="24"/>
    <n v="2"/>
    <n v="175"/>
    <n v="350"/>
    <n v="350"/>
    <n v="0"/>
    <x v="0"/>
    <n v="106.8625"/>
    <s v="Prijs wijkt af"/>
    <s v="Nvt"/>
    <n v="106.8625"/>
    <n v="213.72499999999999"/>
    <n v="213.72499999999999"/>
  </r>
  <r>
    <x v="1"/>
    <x v="15"/>
    <x v="15"/>
    <n v="6"/>
    <n v="39.65"/>
    <n v="237.9"/>
    <n v="190.32"/>
    <n v="20"/>
    <x v="2"/>
    <s v=""/>
    <s v=""/>
    <s v="Ja"/>
    <n v="39.65"/>
    <n v="237.89999999999998"/>
    <n v="190.32"/>
  </r>
  <r>
    <x v="1"/>
    <x v="20"/>
    <x v="25"/>
    <n v="9"/>
    <n v="48.93"/>
    <n v="440.37"/>
    <n v="352.3"/>
    <n v="20"/>
    <x v="2"/>
    <s v=""/>
    <s v=""/>
    <s v="Ja"/>
    <n v="48.93"/>
    <n v="440.37"/>
    <n v="352.29599999999999"/>
  </r>
  <r>
    <x v="1"/>
    <x v="30"/>
    <x v="32"/>
    <n v="1"/>
    <n v="638.6"/>
    <n v="638.6"/>
    <n v="574.74"/>
    <n v="10"/>
    <x v="3"/>
    <n v="620"/>
    <s v="Prijs wijkt af"/>
    <s v="Ja"/>
    <n v="620"/>
    <n v="620"/>
    <n v="558"/>
  </r>
  <r>
    <x v="1"/>
    <x v="42"/>
    <x v="44"/>
    <n v="1"/>
    <n v="0"/>
    <n v="0"/>
    <n v="0"/>
    <n v="0"/>
    <x v="2"/>
    <s v=""/>
    <s v=""/>
    <s v="Nvt"/>
    <n v="0"/>
    <n v="0"/>
    <n v="0"/>
  </r>
  <r>
    <x v="1"/>
    <x v="39"/>
    <x v="40"/>
    <n v="1"/>
    <n v="8.93"/>
    <n v="8.93"/>
    <n v="8.93"/>
    <n v="0"/>
    <x v="2"/>
    <s v=""/>
    <s v=""/>
    <s v="Nvt"/>
    <n v="8.93"/>
    <n v="8.93"/>
    <n v="8.93"/>
  </r>
  <r>
    <x v="1"/>
    <x v="40"/>
    <x v="41"/>
    <n v="1"/>
    <n v="24.73"/>
    <n v="24.73"/>
    <n v="19.78"/>
    <n v="20"/>
    <x v="2"/>
    <s v=""/>
    <s v=""/>
    <s v="Ja"/>
    <n v="24.73"/>
    <n v="24.73"/>
    <n v="19.784000000000002"/>
  </r>
  <r>
    <x v="1"/>
    <x v="8"/>
    <x v="45"/>
    <n v="1"/>
    <n v="416.72"/>
    <n v="416.72"/>
    <n v="416.72"/>
    <n v="0"/>
    <x v="0"/>
    <n v="329.6"/>
    <s v="Prijs wijkt af"/>
    <s v="Nvt"/>
    <n v="329.6"/>
    <n v="329.6"/>
    <n v="329.6"/>
  </r>
  <r>
    <x v="1"/>
    <x v="15"/>
    <x v="15"/>
    <n v="1"/>
    <n v="39.65"/>
    <n v="39.65"/>
    <n v="31.72"/>
    <n v="20"/>
    <x v="2"/>
    <s v=""/>
    <s v=""/>
    <s v="Ja"/>
    <n v="39.65"/>
    <n v="39.65"/>
    <n v="31.72"/>
  </r>
  <r>
    <x v="1"/>
    <x v="20"/>
    <x v="25"/>
    <n v="6"/>
    <n v="48.93"/>
    <n v="293.58"/>
    <n v="234.86"/>
    <n v="20"/>
    <x v="2"/>
    <s v=""/>
    <s v=""/>
    <s v="Ja"/>
    <n v="48.93"/>
    <n v="293.58"/>
    <n v="234.86399999999998"/>
  </r>
  <r>
    <x v="1"/>
    <x v="15"/>
    <x v="15"/>
    <n v="1"/>
    <n v="39.65"/>
    <n v="39.65"/>
    <n v="31.72"/>
    <n v="20"/>
    <x v="2"/>
    <s v=""/>
    <s v=""/>
    <s v="Ja"/>
    <n v="39.65"/>
    <n v="39.65"/>
    <n v="31.72"/>
  </r>
  <r>
    <x v="1"/>
    <x v="32"/>
    <x v="34"/>
    <n v="1"/>
    <n v="355.35"/>
    <n v="355.35"/>
    <n v="319.81"/>
    <n v="10"/>
    <x v="3"/>
    <n v="345"/>
    <s v="Prijs wijkt af"/>
    <s v="Ja"/>
    <n v="345"/>
    <n v="345"/>
    <n v="310.5"/>
  </r>
  <r>
    <x v="1"/>
    <x v="33"/>
    <x v="33"/>
    <n v="1"/>
    <n v="65"/>
    <n v="65"/>
    <n v="58.5"/>
    <n v="10"/>
    <x v="2"/>
    <s v=""/>
    <s v=""/>
    <s v="Ja"/>
    <n v="65"/>
    <n v="65"/>
    <n v="58.5"/>
  </r>
  <r>
    <x v="1"/>
    <x v="42"/>
    <x v="44"/>
    <n v="1"/>
    <n v="0"/>
    <n v="0"/>
    <n v="0"/>
    <n v="0"/>
    <x v="2"/>
    <s v=""/>
    <s v=""/>
    <s v="Nvt"/>
    <n v="0"/>
    <n v="0"/>
    <n v="0"/>
  </r>
  <r>
    <x v="1"/>
    <x v="39"/>
    <x v="40"/>
    <n v="1"/>
    <n v="8.93"/>
    <n v="8.93"/>
    <n v="8.93"/>
    <n v="0"/>
    <x v="2"/>
    <s v=""/>
    <s v=""/>
    <s v="Nvt"/>
    <n v="8.93"/>
    <n v="8.93"/>
    <n v="8.93"/>
  </r>
  <r>
    <x v="1"/>
    <x v="6"/>
    <x v="24"/>
    <n v="1"/>
    <n v="175"/>
    <n v="175"/>
    <n v="175"/>
    <n v="0"/>
    <x v="0"/>
    <n v="106.8625"/>
    <s v="Prijs wijkt af"/>
    <s v="Nvt"/>
    <n v="106.8625"/>
    <n v="106.8625"/>
    <n v="106.8625"/>
  </r>
  <r>
    <x v="1"/>
    <x v="15"/>
    <x v="15"/>
    <n v="2"/>
    <n v="39.65"/>
    <n v="79.3"/>
    <n v="63.44"/>
    <n v="20"/>
    <x v="2"/>
    <s v=""/>
    <s v=""/>
    <s v="Ja"/>
    <n v="39.65"/>
    <n v="79.3"/>
    <n v="63.44"/>
  </r>
  <r>
    <x v="1"/>
    <x v="20"/>
    <x v="25"/>
    <n v="4"/>
    <n v="48.93"/>
    <n v="195.72"/>
    <n v="156.58000000000001"/>
    <n v="20"/>
    <x v="2"/>
    <s v=""/>
    <s v=""/>
    <s v="Ja"/>
    <n v="48.93"/>
    <n v="195.72"/>
    <n v="156.57599999999999"/>
  </r>
  <r>
    <x v="1"/>
    <x v="32"/>
    <x v="34"/>
    <n v="1"/>
    <n v="355.35"/>
    <n v="355.35"/>
    <n v="319.81"/>
    <n v="10"/>
    <x v="3"/>
    <n v="345"/>
    <s v="Prijs wijkt af"/>
    <s v="Ja"/>
    <n v="345"/>
    <n v="345"/>
    <n v="310.5"/>
  </r>
  <r>
    <x v="1"/>
    <x v="42"/>
    <x v="44"/>
    <n v="1"/>
    <n v="0"/>
    <n v="0"/>
    <n v="0"/>
    <n v="0"/>
    <x v="2"/>
    <s v=""/>
    <s v=""/>
    <s v="Nvt"/>
    <n v="0"/>
    <n v="0"/>
    <n v="0"/>
  </r>
  <r>
    <x v="1"/>
    <x v="39"/>
    <x v="40"/>
    <n v="1"/>
    <n v="8.93"/>
    <n v="8.93"/>
    <n v="8.93"/>
    <n v="0"/>
    <x v="2"/>
    <s v=""/>
    <s v=""/>
    <s v="Nvt"/>
    <n v="8.93"/>
    <n v="8.93"/>
    <n v="8.93"/>
  </r>
  <r>
    <x v="1"/>
    <x v="41"/>
    <x v="43"/>
    <n v="1"/>
    <n v="0"/>
    <n v="0"/>
    <n v="0"/>
    <n v="20"/>
    <x v="2"/>
    <s v=""/>
    <s v=""/>
    <s v="Ja"/>
    <n v="0"/>
    <n v="0"/>
    <n v="0"/>
  </r>
  <r>
    <x v="1"/>
    <x v="6"/>
    <x v="24"/>
    <n v="1"/>
    <n v="175"/>
    <n v="175"/>
    <n v="175"/>
    <n v="0"/>
    <x v="0"/>
    <n v="106.8625"/>
    <s v="Prijs wijkt af"/>
    <s v="Nvt"/>
    <n v="106.8625"/>
    <n v="106.8625"/>
    <n v="106.8625"/>
  </r>
  <r>
    <x v="1"/>
    <x v="15"/>
    <x v="15"/>
    <n v="2"/>
    <n v="39.65"/>
    <n v="79.3"/>
    <n v="63.44"/>
    <n v="20"/>
    <x v="2"/>
    <s v=""/>
    <s v=""/>
    <s v="Ja"/>
    <n v="39.65"/>
    <n v="79.3"/>
    <n v="63.44"/>
  </r>
  <r>
    <x v="1"/>
    <x v="20"/>
    <x v="25"/>
    <n v="6"/>
    <n v="48.93"/>
    <n v="293.58"/>
    <n v="234.86"/>
    <n v="20"/>
    <x v="2"/>
    <s v=""/>
    <s v=""/>
    <s v="Ja"/>
    <n v="48.93"/>
    <n v="293.58"/>
    <n v="234.86399999999998"/>
  </r>
  <r>
    <x v="1"/>
    <x v="36"/>
    <x v="37"/>
    <n v="2"/>
    <n v="1236"/>
    <n v="2472"/>
    <n v="2224.8000000000002"/>
    <n v="10"/>
    <x v="3"/>
    <n v="1200"/>
    <s v="Prijs wijkt af"/>
    <s v="Ja"/>
    <n v="1200"/>
    <n v="2400"/>
    <n v="2160"/>
  </r>
  <r>
    <x v="1"/>
    <x v="42"/>
    <x v="44"/>
    <n v="1"/>
    <n v="0"/>
    <n v="0"/>
    <n v="0"/>
    <n v="0"/>
    <x v="2"/>
    <s v=""/>
    <s v=""/>
    <s v="Nvt"/>
    <n v="0"/>
    <n v="0"/>
    <n v="0"/>
  </r>
  <r>
    <x v="1"/>
    <x v="39"/>
    <x v="40"/>
    <n v="1"/>
    <n v="8.93"/>
    <n v="8.93"/>
    <n v="8.93"/>
    <n v="0"/>
    <x v="2"/>
    <s v=""/>
    <s v=""/>
    <s v="Nvt"/>
    <n v="8.93"/>
    <n v="8.93"/>
    <n v="8.93"/>
  </r>
  <r>
    <x v="1"/>
    <x v="8"/>
    <x v="45"/>
    <n v="1"/>
    <n v="416.72"/>
    <n v="416.72"/>
    <n v="416.72"/>
    <n v="0"/>
    <x v="0"/>
    <n v="329.6"/>
    <s v="Prijs wijkt af"/>
    <s v="Nvt"/>
    <n v="329.6"/>
    <n v="329.6"/>
    <n v="329.6"/>
  </r>
  <r>
    <x v="1"/>
    <x v="15"/>
    <x v="15"/>
    <n v="3"/>
    <n v="39.65"/>
    <n v="118.95"/>
    <n v="95.16"/>
    <n v="20"/>
    <x v="2"/>
    <s v=""/>
    <s v=""/>
    <s v="Ja"/>
    <n v="39.65"/>
    <n v="118.94999999999999"/>
    <n v="95.16"/>
  </r>
  <r>
    <x v="1"/>
    <x v="20"/>
    <x v="25"/>
    <n v="18"/>
    <n v="48.93"/>
    <n v="880.74"/>
    <n v="704.59"/>
    <n v="20"/>
    <x v="2"/>
    <s v=""/>
    <s v=""/>
    <s v="Ja"/>
    <n v="48.93"/>
    <n v="880.74"/>
    <n v="704.59199999999998"/>
  </r>
  <r>
    <x v="1"/>
    <x v="32"/>
    <x v="34"/>
    <n v="1"/>
    <n v="355.35"/>
    <n v="355.35"/>
    <n v="319.81"/>
    <n v="10"/>
    <x v="3"/>
    <n v="345"/>
    <s v="Prijs wijkt af"/>
    <s v="Ja"/>
    <n v="345"/>
    <n v="345"/>
    <n v="310.5"/>
  </r>
  <r>
    <x v="1"/>
    <x v="6"/>
    <x v="24"/>
    <n v="1"/>
    <n v="175"/>
    <n v="175"/>
    <n v="175"/>
    <n v="0"/>
    <x v="0"/>
    <n v="106.8625"/>
    <s v="Prijs wijkt af"/>
    <s v="Nvt"/>
    <n v="106.8625"/>
    <n v="106.8625"/>
    <n v="106.8625"/>
  </r>
  <r>
    <x v="1"/>
    <x v="20"/>
    <x v="25"/>
    <n v="7"/>
    <n v="48.93"/>
    <n v="342.51"/>
    <n v="274.01"/>
    <n v="20"/>
    <x v="2"/>
    <s v=""/>
    <s v=""/>
    <s v="Ja"/>
    <n v="48.93"/>
    <n v="342.51"/>
    <n v="274.00799999999998"/>
  </r>
  <r>
    <x v="1"/>
    <x v="34"/>
    <x v="35"/>
    <n v="1"/>
    <n v="448.05"/>
    <n v="448.05"/>
    <n v="403.24"/>
    <n v="10"/>
    <x v="3"/>
    <n v="435"/>
    <s v="Prijs wijkt af"/>
    <s v="Ja"/>
    <n v="435"/>
    <n v="435"/>
    <n v="391.5"/>
  </r>
  <r>
    <x v="1"/>
    <x v="42"/>
    <x v="42"/>
    <n v="1"/>
    <n v="0"/>
    <n v="0"/>
    <n v="0"/>
    <n v="0"/>
    <x v="2"/>
    <s v=""/>
    <s v=""/>
    <s v="Nvt"/>
    <n v="0"/>
    <n v="0"/>
    <n v="0"/>
  </r>
  <r>
    <x v="1"/>
    <x v="39"/>
    <x v="40"/>
    <n v="1"/>
    <n v="8.93"/>
    <n v="8.93"/>
    <n v="8.93"/>
    <n v="0"/>
    <x v="2"/>
    <s v=""/>
    <s v=""/>
    <s v="Nvt"/>
    <n v="8.93"/>
    <n v="8.93"/>
    <n v="8.93"/>
  </r>
  <r>
    <x v="1"/>
    <x v="6"/>
    <x v="24"/>
    <n v="1"/>
    <n v="175"/>
    <n v="175"/>
    <n v="175"/>
    <n v="0"/>
    <x v="0"/>
    <n v="106.8625"/>
    <s v="Prijs wijkt af"/>
    <s v="Nvt"/>
    <n v="106.8625"/>
    <n v="106.8625"/>
    <n v="106.8625"/>
  </r>
  <r>
    <x v="1"/>
    <x v="15"/>
    <x v="15"/>
    <n v="2"/>
    <n v="39.65"/>
    <n v="79.3"/>
    <n v="63.44"/>
    <n v="20"/>
    <x v="2"/>
    <s v=""/>
    <s v=""/>
    <s v="Ja"/>
    <n v="39.65"/>
    <n v="79.3"/>
    <n v="63.44"/>
  </r>
  <r>
    <x v="1"/>
    <x v="20"/>
    <x v="25"/>
    <n v="8"/>
    <n v="48.93"/>
    <n v="391.44"/>
    <n v="313.14999999999998"/>
    <n v="20"/>
    <x v="2"/>
    <s v=""/>
    <s v=""/>
    <s v="Ja"/>
    <n v="48.93"/>
    <n v="391.44"/>
    <n v="313.15199999999999"/>
  </r>
  <r>
    <x v="1"/>
    <x v="34"/>
    <x v="35"/>
    <n v="1"/>
    <n v="448.05"/>
    <n v="448.05"/>
    <n v="403.24"/>
    <n v="10"/>
    <x v="3"/>
    <n v="435"/>
    <s v="Prijs wijkt af"/>
    <s v="Ja"/>
    <n v="435"/>
    <n v="435"/>
    <n v="391.5"/>
  </r>
  <r>
    <x v="1"/>
    <x v="42"/>
    <x v="42"/>
    <n v="1"/>
    <n v="0"/>
    <n v="0"/>
    <n v="0"/>
    <n v="0"/>
    <x v="2"/>
    <s v=""/>
    <s v=""/>
    <s v="Nvt"/>
    <n v="0"/>
    <n v="0"/>
    <n v="0"/>
  </r>
  <r>
    <x v="1"/>
    <x v="39"/>
    <x v="40"/>
    <n v="1"/>
    <n v="8.93"/>
    <n v="8.93"/>
    <n v="8.93"/>
    <n v="0"/>
    <x v="2"/>
    <s v=""/>
    <s v=""/>
    <s v="Nvt"/>
    <n v="8.93"/>
    <n v="8.93"/>
    <n v="8.93"/>
  </r>
  <r>
    <x v="1"/>
    <x v="6"/>
    <x v="24"/>
    <n v="1"/>
    <n v="175"/>
    <n v="175"/>
    <n v="175"/>
    <n v="0"/>
    <x v="0"/>
    <n v="106.8625"/>
    <s v="Prijs wijkt af"/>
    <s v="Nvt"/>
    <n v="106.8625"/>
    <n v="106.8625"/>
    <n v="106.8625"/>
  </r>
  <r>
    <x v="1"/>
    <x v="15"/>
    <x v="15"/>
    <n v="1"/>
    <n v="39.65"/>
    <n v="39.65"/>
    <n v="31.72"/>
    <n v="20"/>
    <x v="2"/>
    <s v=""/>
    <s v=""/>
    <s v="Ja"/>
    <n v="39.65"/>
    <n v="39.65"/>
    <n v="31.72"/>
  </r>
  <r>
    <x v="1"/>
    <x v="20"/>
    <x v="25"/>
    <n v="6"/>
    <n v="48.93"/>
    <n v="293.58"/>
    <n v="234.86"/>
    <n v="20"/>
    <x v="2"/>
    <s v=""/>
    <s v=""/>
    <s v="Ja"/>
    <n v="48.93"/>
    <n v="293.58"/>
    <n v="234.86399999999998"/>
  </r>
  <r>
    <x v="1"/>
    <x v="32"/>
    <x v="34"/>
    <n v="2"/>
    <n v="355.35"/>
    <n v="710.7"/>
    <n v="639.63"/>
    <n v="10"/>
    <x v="3"/>
    <n v="345"/>
    <s v="Prijs wijkt af"/>
    <s v="Ja"/>
    <n v="345"/>
    <n v="690"/>
    <n v="621"/>
  </r>
  <r>
    <x v="1"/>
    <x v="42"/>
    <x v="44"/>
    <n v="1"/>
    <n v="0"/>
    <n v="0"/>
    <n v="0"/>
    <n v="0"/>
    <x v="2"/>
    <s v=""/>
    <s v=""/>
    <s v="Nvt"/>
    <n v="0"/>
    <n v="0"/>
    <n v="0"/>
  </r>
  <r>
    <x v="1"/>
    <x v="39"/>
    <x v="40"/>
    <n v="1"/>
    <n v="8.93"/>
    <n v="8.93"/>
    <n v="8.93"/>
    <n v="0"/>
    <x v="2"/>
    <s v=""/>
    <s v=""/>
    <s v="Nvt"/>
    <n v="8.93"/>
    <n v="8.93"/>
    <n v="8.93"/>
  </r>
  <r>
    <x v="1"/>
    <x v="8"/>
    <x v="45"/>
    <n v="1"/>
    <n v="416.72"/>
    <n v="416.72"/>
    <n v="416.72"/>
    <n v="0"/>
    <x v="0"/>
    <n v="329.6"/>
    <s v="Prijs wijkt af"/>
    <s v="Nvt"/>
    <n v="329.6"/>
    <n v="329.6"/>
    <n v="329.6"/>
  </r>
  <r>
    <x v="1"/>
    <x v="21"/>
    <x v="21"/>
    <n v="2"/>
    <n v="32.96"/>
    <n v="65.92"/>
    <n v="52.74"/>
    <n v="20"/>
    <x v="2"/>
    <s v=""/>
    <s v=""/>
    <s v="Ja"/>
    <n v="32.96"/>
    <n v="65.92"/>
    <n v="52.736000000000004"/>
  </r>
  <r>
    <x v="1"/>
    <x v="15"/>
    <x v="15"/>
    <n v="4"/>
    <n v="39.65"/>
    <n v="158.6"/>
    <n v="126.88"/>
    <n v="20"/>
    <x v="2"/>
    <s v=""/>
    <s v=""/>
    <s v="Ja"/>
    <n v="39.65"/>
    <n v="158.6"/>
    <n v="126.88"/>
  </r>
  <r>
    <x v="1"/>
    <x v="20"/>
    <x v="25"/>
    <n v="8"/>
    <n v="48.93"/>
    <n v="391.44"/>
    <n v="313.14999999999998"/>
    <n v="20"/>
    <x v="2"/>
    <s v=""/>
    <s v=""/>
    <s v="Ja"/>
    <n v="48.93"/>
    <n v="391.44"/>
    <n v="313.15199999999999"/>
  </r>
  <r>
    <x v="1"/>
    <x v="20"/>
    <x v="20"/>
    <n v="5"/>
    <n v="48.93"/>
    <n v="244.65"/>
    <n v="195.72"/>
    <n v="20"/>
    <x v="2"/>
    <s v=""/>
    <s v=""/>
    <s v="Ja"/>
    <n v="48.93"/>
    <n v="244.65"/>
    <n v="195.72"/>
  </r>
  <r>
    <x v="1"/>
    <x v="38"/>
    <x v="42"/>
    <n v="1"/>
    <n v="0"/>
    <n v="0"/>
    <n v="0"/>
    <n v="0"/>
    <x v="2"/>
    <s v=""/>
    <s v=""/>
    <s v="Nvt"/>
    <n v="0"/>
    <n v="0"/>
    <n v="0"/>
  </r>
  <r>
    <x v="1"/>
    <x v="39"/>
    <x v="40"/>
    <n v="1"/>
    <n v="8.93"/>
    <n v="8.93"/>
    <n v="8.93"/>
    <n v="0"/>
    <x v="2"/>
    <s v=""/>
    <s v=""/>
    <s v="Nvt"/>
    <n v="8.93"/>
    <n v="8.93"/>
    <n v="8.93"/>
  </r>
  <r>
    <x v="1"/>
    <x v="45"/>
    <x v="48"/>
    <n v="1"/>
    <n v="638.94000000000005"/>
    <n v="638.94000000000005"/>
    <n v="638.94000000000005"/>
    <n v="0"/>
    <x v="0"/>
    <n v="499.55"/>
    <s v="Prijs wijkt af"/>
    <s v="Nvt"/>
    <n v="499.55"/>
    <n v="499.55"/>
    <n v="499.55"/>
  </r>
  <r>
    <x v="1"/>
    <x v="44"/>
    <x v="47"/>
    <n v="4"/>
    <n v="0"/>
    <n v="0"/>
    <n v="0"/>
    <n v="20"/>
    <x v="2"/>
    <s v=""/>
    <s v=""/>
    <s v="Ja"/>
    <n v="0"/>
    <n v="0"/>
    <n v="0"/>
  </r>
  <r>
    <x v="1"/>
    <x v="15"/>
    <x v="15"/>
    <n v="5"/>
    <n v="39.65"/>
    <n v="198.25"/>
    <n v="158.6"/>
    <n v="20"/>
    <x v="2"/>
    <s v=""/>
    <s v=""/>
    <s v="Ja"/>
    <n v="39.65"/>
    <n v="198.25"/>
    <n v="158.6"/>
  </r>
  <r>
    <x v="1"/>
    <x v="20"/>
    <x v="25"/>
    <n v="10"/>
    <n v="48.93"/>
    <n v="489.3"/>
    <n v="391.44"/>
    <n v="20"/>
    <x v="2"/>
    <s v=""/>
    <s v=""/>
    <s v="Ja"/>
    <n v="48.93"/>
    <n v="489.3"/>
    <n v="391.44"/>
  </r>
  <r>
    <x v="1"/>
    <x v="35"/>
    <x v="36"/>
    <n v="1"/>
    <n v="741.6"/>
    <n v="741.6"/>
    <n v="667.44"/>
    <n v="10"/>
    <x v="3"/>
    <n v="720"/>
    <s v="Prijs wijkt af"/>
    <s v="Ja"/>
    <n v="720"/>
    <n v="720"/>
    <n v="648"/>
  </r>
  <r>
    <x v="1"/>
    <x v="42"/>
    <x v="42"/>
    <n v="1"/>
    <n v="0"/>
    <n v="0"/>
    <n v="0"/>
    <n v="0"/>
    <x v="2"/>
    <s v=""/>
    <s v=""/>
    <s v="Nvt"/>
    <n v="0"/>
    <n v="0"/>
    <n v="0"/>
  </r>
  <r>
    <x v="1"/>
    <x v="39"/>
    <x v="40"/>
    <n v="1"/>
    <n v="8.93"/>
    <n v="8.93"/>
    <n v="8.93"/>
    <n v="0"/>
    <x v="2"/>
    <s v=""/>
    <s v=""/>
    <s v="Nvt"/>
    <n v="8.93"/>
    <n v="8.93"/>
    <n v="8.93"/>
  </r>
  <r>
    <x v="1"/>
    <x v="8"/>
    <x v="45"/>
    <n v="1"/>
    <n v="416.72"/>
    <n v="416.72"/>
    <n v="416.72"/>
    <n v="0"/>
    <x v="0"/>
    <n v="329.6"/>
    <s v="Prijs wijkt af"/>
    <s v="Nvt"/>
    <n v="329.6"/>
    <n v="329.6"/>
    <n v="329.6"/>
  </r>
  <r>
    <x v="1"/>
    <x v="15"/>
    <x v="15"/>
    <n v="3"/>
    <n v="39.65"/>
    <n v="118.95"/>
    <n v="95.16"/>
    <n v="20"/>
    <x v="2"/>
    <s v=""/>
    <s v=""/>
    <s v="Ja"/>
    <n v="39.65"/>
    <n v="118.94999999999999"/>
    <n v="95.16"/>
  </r>
  <r>
    <x v="1"/>
    <x v="20"/>
    <x v="25"/>
    <n v="8"/>
    <n v="48.93"/>
    <n v="391.44"/>
    <n v="313.14999999999998"/>
    <n v="20"/>
    <x v="2"/>
    <s v=""/>
    <s v=""/>
    <s v="Ja"/>
    <n v="48.93"/>
    <n v="391.44"/>
    <n v="313.15199999999999"/>
  </r>
  <r>
    <x v="1"/>
    <x v="32"/>
    <x v="34"/>
    <n v="1"/>
    <n v="355.35"/>
    <n v="355.35"/>
    <n v="319.81"/>
    <n v="10"/>
    <x v="3"/>
    <n v="345"/>
    <s v="Prijs wijkt af"/>
    <s v="Ja"/>
    <n v="345"/>
    <n v="345"/>
    <n v="310.5"/>
  </r>
  <r>
    <x v="1"/>
    <x v="42"/>
    <x v="44"/>
    <n v="1"/>
    <n v="0"/>
    <n v="0"/>
    <n v="0"/>
    <n v="0"/>
    <x v="2"/>
    <s v=""/>
    <s v=""/>
    <s v="Nvt"/>
    <n v="0"/>
    <n v="0"/>
    <n v="0"/>
  </r>
  <r>
    <x v="1"/>
    <x v="39"/>
    <x v="40"/>
    <n v="1"/>
    <n v="8.93"/>
    <n v="8.93"/>
    <n v="8.93"/>
    <n v="0"/>
    <x v="2"/>
    <s v=""/>
    <s v=""/>
    <s v="Nvt"/>
    <n v="8.93"/>
    <n v="8.93"/>
    <n v="8.93"/>
  </r>
  <r>
    <x v="1"/>
    <x v="8"/>
    <x v="45"/>
    <n v="1"/>
    <n v="416.72"/>
    <n v="416.72"/>
    <n v="416.72"/>
    <n v="0"/>
    <x v="0"/>
    <n v="329.6"/>
    <s v="Prijs wijkt af"/>
    <s v="Nvt"/>
    <n v="329.6"/>
    <n v="329.6"/>
    <n v="329.6"/>
  </r>
  <r>
    <x v="1"/>
    <x v="23"/>
    <x v="23"/>
    <n v="4"/>
    <n v="30.45"/>
    <n v="121.8"/>
    <n v="97.44"/>
    <n v="20"/>
    <x v="2"/>
    <s v=""/>
    <s v=""/>
    <s v="Ja"/>
    <n v="30.45"/>
    <n v="121.8"/>
    <n v="97.44"/>
  </r>
  <r>
    <x v="1"/>
    <x v="15"/>
    <x v="15"/>
    <n v="2"/>
    <n v="39.65"/>
    <n v="79.3"/>
    <n v="63.44"/>
    <n v="20"/>
    <x v="2"/>
    <s v=""/>
    <s v=""/>
    <s v="Ja"/>
    <n v="39.65"/>
    <n v="79.3"/>
    <n v="63.44"/>
  </r>
  <r>
    <x v="1"/>
    <x v="20"/>
    <x v="25"/>
    <n v="5"/>
    <n v="48.93"/>
    <n v="244.65"/>
    <n v="195.72"/>
    <n v="20"/>
    <x v="2"/>
    <s v=""/>
    <s v=""/>
    <s v="Ja"/>
    <n v="48.93"/>
    <n v="244.65"/>
    <n v="195.72"/>
  </r>
  <r>
    <x v="1"/>
    <x v="32"/>
    <x v="34"/>
    <n v="1"/>
    <n v="355.35"/>
    <n v="355.35"/>
    <n v="319.81"/>
    <n v="10"/>
    <x v="3"/>
    <n v="345"/>
    <s v="Prijs wijkt af"/>
    <s v="Ja"/>
    <n v="345"/>
    <n v="345"/>
    <n v="310.5"/>
  </r>
  <r>
    <x v="1"/>
    <x v="42"/>
    <x v="44"/>
    <n v="1"/>
    <n v="0"/>
    <n v="0"/>
    <n v="0"/>
    <n v="0"/>
    <x v="2"/>
    <s v=""/>
    <s v=""/>
    <s v="Nvt"/>
    <n v="0"/>
    <n v="0"/>
    <n v="0"/>
  </r>
  <r>
    <x v="1"/>
    <x v="39"/>
    <x v="40"/>
    <n v="1"/>
    <n v="8.93"/>
    <n v="8.93"/>
    <n v="8.93"/>
    <n v="0"/>
    <x v="2"/>
    <s v=""/>
    <s v=""/>
    <s v="Nvt"/>
    <n v="8.93"/>
    <n v="8.93"/>
    <n v="8.93"/>
  </r>
  <r>
    <x v="1"/>
    <x v="6"/>
    <x v="24"/>
    <n v="1"/>
    <n v="175"/>
    <n v="175"/>
    <n v="175"/>
    <n v="0"/>
    <x v="0"/>
    <n v="106.8625"/>
    <s v="Prijs wijkt af"/>
    <s v="Nvt"/>
    <n v="106.8625"/>
    <n v="106.8625"/>
    <n v="106.8625"/>
  </r>
  <r>
    <x v="1"/>
    <x v="15"/>
    <x v="15"/>
    <n v="1"/>
    <n v="39.65"/>
    <n v="39.65"/>
    <n v="31.72"/>
    <n v="20"/>
    <x v="2"/>
    <s v=""/>
    <s v=""/>
    <s v="Ja"/>
    <n v="39.65"/>
    <n v="39.65"/>
    <n v="31.72"/>
  </r>
  <r>
    <x v="1"/>
    <x v="20"/>
    <x v="25"/>
    <n v="6"/>
    <n v="48.93"/>
    <n v="293.58"/>
    <n v="234.86"/>
    <n v="20"/>
    <x v="2"/>
    <s v=""/>
    <s v=""/>
    <s v="Ja"/>
    <n v="48.93"/>
    <n v="293.58"/>
    <n v="234.86399999999998"/>
  </r>
  <r>
    <x v="1"/>
    <x v="34"/>
    <x v="35"/>
    <n v="1"/>
    <n v="448.05"/>
    <n v="448.05"/>
    <n v="403.24"/>
    <n v="10"/>
    <x v="3"/>
    <n v="435"/>
    <s v="Prijs wijkt af"/>
    <s v="Ja"/>
    <n v="435"/>
    <n v="435"/>
    <n v="391.5"/>
  </r>
  <r>
    <x v="1"/>
    <x v="42"/>
    <x v="44"/>
    <n v="1"/>
    <n v="0"/>
    <n v="0"/>
    <n v="0"/>
    <n v="0"/>
    <x v="2"/>
    <s v=""/>
    <s v=""/>
    <s v="Nvt"/>
    <n v="0"/>
    <n v="0"/>
    <n v="0"/>
  </r>
  <r>
    <x v="1"/>
    <x v="39"/>
    <x v="40"/>
    <n v="1"/>
    <n v="8.93"/>
    <n v="8.93"/>
    <n v="8.93"/>
    <n v="0"/>
    <x v="2"/>
    <s v=""/>
    <s v=""/>
    <s v="Nvt"/>
    <n v="8.93"/>
    <n v="8.93"/>
    <n v="8.93"/>
  </r>
  <r>
    <x v="1"/>
    <x v="6"/>
    <x v="24"/>
    <n v="1"/>
    <n v="175"/>
    <n v="175"/>
    <n v="175"/>
    <n v="0"/>
    <x v="0"/>
    <n v="106.8625"/>
    <s v="Prijs wijkt af"/>
    <s v="Nvt"/>
    <n v="106.8625"/>
    <n v="106.8625"/>
    <n v="106.8625"/>
  </r>
  <r>
    <x v="1"/>
    <x v="15"/>
    <x v="15"/>
    <n v="2"/>
    <n v="39.65"/>
    <n v="79.3"/>
    <n v="63.44"/>
    <n v="20"/>
    <x v="2"/>
    <s v=""/>
    <s v=""/>
    <s v="Ja"/>
    <n v="39.65"/>
    <n v="79.3"/>
    <n v="63.44"/>
  </r>
  <r>
    <x v="1"/>
    <x v="20"/>
    <x v="25"/>
    <n v="6"/>
    <n v="48.93"/>
    <n v="293.58"/>
    <n v="234.86"/>
    <n v="20"/>
    <x v="2"/>
    <s v=""/>
    <s v=""/>
    <s v="Ja"/>
    <n v="48.93"/>
    <n v="293.58"/>
    <n v="234.86399999999998"/>
  </r>
  <r>
    <x v="1"/>
    <x v="9"/>
    <x v="9"/>
    <n v="1"/>
    <n v="403.24"/>
    <n v="403.24"/>
    <n v="403.24"/>
    <n v="0"/>
    <x v="0"/>
    <n v="298.7"/>
    <s v="Prijs wijkt af"/>
    <s v="Nvt"/>
    <n v="298.7"/>
    <n v="298.7"/>
    <n v="298.7"/>
  </r>
  <r>
    <x v="1"/>
    <x v="12"/>
    <x v="12"/>
    <n v="1"/>
    <n v="907.47"/>
    <n v="907.47"/>
    <n v="907.47"/>
    <n v="0"/>
    <x v="0"/>
    <n v="585"/>
    <s v="Prijs wijkt af"/>
    <s v="Nvt"/>
    <n v="585"/>
    <n v="585"/>
    <n v="585"/>
  </r>
  <r>
    <x v="1"/>
    <x v="6"/>
    <x v="24"/>
    <n v="2"/>
    <n v="175"/>
    <n v="350"/>
    <n v="350"/>
    <n v="0"/>
    <x v="0"/>
    <n v="106.8625"/>
    <s v="Prijs wijkt af"/>
    <s v="Nvt"/>
    <n v="106.8625"/>
    <n v="213.72499999999999"/>
    <n v="213.72499999999999"/>
  </r>
  <r>
    <x v="1"/>
    <x v="6"/>
    <x v="24"/>
    <n v="2"/>
    <n v="175"/>
    <n v="350"/>
    <n v="350"/>
    <n v="0"/>
    <x v="0"/>
    <n v="106.8625"/>
    <s v="Prijs wijkt af"/>
    <s v="Nvt"/>
    <n v="106.8625"/>
    <n v="213.72499999999999"/>
    <n v="213.72499999999999"/>
  </r>
  <r>
    <x v="1"/>
    <x v="46"/>
    <x v="49"/>
    <n v="1"/>
    <n v="200.85"/>
    <n v="200.85"/>
    <n v="200.85"/>
    <n v="0"/>
    <x v="1"/>
    <n v="195"/>
    <s v="Prijs wijkt af"/>
    <s v="Nvt"/>
    <n v="195"/>
    <n v="195"/>
    <n v="195"/>
  </r>
  <r>
    <x v="1"/>
    <x v="47"/>
    <x v="50"/>
    <n v="1"/>
    <n v="0"/>
    <n v="0"/>
    <n v="0"/>
    <n v="20"/>
    <x v="2"/>
    <s v=""/>
    <s v=""/>
    <s v="Ja"/>
    <n v="0"/>
    <n v="0"/>
    <n v="0"/>
  </r>
  <r>
    <x v="1"/>
    <x v="48"/>
    <x v="51"/>
    <n v="1"/>
    <n v="0"/>
    <n v="0"/>
    <n v="0"/>
    <n v="20"/>
    <x v="2"/>
    <s v=""/>
    <s v=""/>
    <s v="Ja"/>
    <n v="0"/>
    <n v="0"/>
    <n v="0"/>
  </r>
  <r>
    <x v="1"/>
    <x v="49"/>
    <x v="52"/>
    <n v="1"/>
    <n v="0"/>
    <n v="0"/>
    <n v="0"/>
    <n v="20"/>
    <x v="2"/>
    <s v=""/>
    <s v=""/>
    <s v="Ja"/>
    <n v="0"/>
    <n v="0"/>
    <n v="0"/>
  </r>
  <r>
    <x v="1"/>
    <x v="42"/>
    <x v="44"/>
    <n v="1"/>
    <n v="0"/>
    <n v="0"/>
    <n v="0"/>
    <n v="0"/>
    <x v="2"/>
    <s v=""/>
    <s v=""/>
    <s v="Nvt"/>
    <n v="0"/>
    <n v="0"/>
    <n v="0"/>
  </r>
  <r>
    <x v="1"/>
    <x v="39"/>
    <x v="40"/>
    <n v="1"/>
    <n v="8.93"/>
    <n v="8.93"/>
    <n v="8.93"/>
    <n v="0"/>
    <x v="2"/>
    <s v=""/>
    <s v=""/>
    <s v="Nvt"/>
    <n v="8.93"/>
    <n v="8.93"/>
    <n v="8.93"/>
  </r>
  <r>
    <x v="1"/>
    <x v="6"/>
    <x v="24"/>
    <n v="1"/>
    <n v="175"/>
    <n v="175"/>
    <n v="175"/>
    <n v="0"/>
    <x v="0"/>
    <n v="106.8625"/>
    <s v="Prijs wijkt af"/>
    <s v="Nvt"/>
    <n v="106.8625"/>
    <n v="106.8625"/>
    <n v="106.8625"/>
  </r>
  <r>
    <x v="1"/>
    <x v="15"/>
    <x v="15"/>
    <n v="1"/>
    <n v="39.65"/>
    <n v="39.65"/>
    <n v="31.72"/>
    <n v="20"/>
    <x v="2"/>
    <s v=""/>
    <s v=""/>
    <s v="Ja"/>
    <n v="39.65"/>
    <n v="39.65"/>
    <n v="31.72"/>
  </r>
  <r>
    <x v="1"/>
    <x v="20"/>
    <x v="25"/>
    <n v="6"/>
    <n v="48.93"/>
    <n v="293.58"/>
    <n v="234.86"/>
    <n v="20"/>
    <x v="2"/>
    <s v=""/>
    <s v=""/>
    <s v="Ja"/>
    <n v="48.93"/>
    <n v="293.58"/>
    <n v="234.86399999999998"/>
  </r>
  <r>
    <x v="1"/>
    <x v="32"/>
    <x v="34"/>
    <n v="1"/>
    <n v="355.35"/>
    <n v="355.35"/>
    <n v="319.81"/>
    <n v="10"/>
    <x v="3"/>
    <n v="345"/>
    <s v="Prijs wijkt af"/>
    <s v="Ja"/>
    <n v="345"/>
    <n v="345"/>
    <n v="310.5"/>
  </r>
  <r>
    <x v="1"/>
    <x v="42"/>
    <x v="44"/>
    <n v="1"/>
    <n v="0"/>
    <n v="0"/>
    <n v="0"/>
    <n v="0"/>
    <x v="2"/>
    <s v=""/>
    <s v=""/>
    <s v="Nvt"/>
    <n v="0"/>
    <n v="0"/>
    <n v="0"/>
  </r>
  <r>
    <x v="1"/>
    <x v="39"/>
    <x v="40"/>
    <n v="1"/>
    <n v="8.93"/>
    <n v="8.93"/>
    <n v="8.93"/>
    <n v="0"/>
    <x v="2"/>
    <s v=""/>
    <s v=""/>
    <s v="Nvt"/>
    <n v="8.93"/>
    <n v="8.93"/>
    <n v="8.93"/>
  </r>
  <r>
    <x v="1"/>
    <x v="6"/>
    <x v="24"/>
    <n v="1"/>
    <n v="175"/>
    <n v="175"/>
    <n v="175"/>
    <n v="0"/>
    <x v="0"/>
    <n v="106.8625"/>
    <s v="Prijs wijkt af"/>
    <s v="Nvt"/>
    <n v="106.8625"/>
    <n v="106.8625"/>
    <n v="106.8625"/>
  </r>
  <r>
    <x v="1"/>
    <x v="15"/>
    <x v="15"/>
    <n v="2"/>
    <n v="39.65"/>
    <n v="79.3"/>
    <n v="63.44"/>
    <n v="20"/>
    <x v="2"/>
    <s v=""/>
    <s v=""/>
    <s v="Ja"/>
    <n v="39.65"/>
    <n v="79.3"/>
    <n v="63.44"/>
  </r>
  <r>
    <x v="1"/>
    <x v="20"/>
    <x v="25"/>
    <n v="4"/>
    <n v="48.93"/>
    <n v="195.72"/>
    <n v="156.58000000000001"/>
    <n v="20"/>
    <x v="2"/>
    <s v=""/>
    <s v=""/>
    <s v="Ja"/>
    <n v="48.93"/>
    <n v="195.72"/>
    <n v="156.57599999999999"/>
  </r>
  <r>
    <x v="1"/>
    <x v="32"/>
    <x v="34"/>
    <n v="1"/>
    <n v="355.35"/>
    <n v="355.35"/>
    <n v="319.81"/>
    <n v="10"/>
    <x v="3"/>
    <n v="345"/>
    <s v="Prijs wijkt af"/>
    <s v="Ja"/>
    <n v="345"/>
    <n v="345"/>
    <n v="310.5"/>
  </r>
  <r>
    <x v="1"/>
    <x v="38"/>
    <x v="42"/>
    <n v="1"/>
    <n v="0"/>
    <n v="0"/>
    <n v="0"/>
    <n v="0"/>
    <x v="2"/>
    <s v=""/>
    <s v=""/>
    <s v="Nvt"/>
    <n v="0"/>
    <n v="0"/>
    <n v="0"/>
  </r>
  <r>
    <x v="1"/>
    <x v="39"/>
    <x v="40"/>
    <n v="1"/>
    <n v="8.93"/>
    <n v="8.93"/>
    <n v="8.93"/>
    <n v="0"/>
    <x v="2"/>
    <s v=""/>
    <s v=""/>
    <s v="Nvt"/>
    <n v="8.93"/>
    <n v="8.93"/>
    <n v="8.93"/>
  </r>
  <r>
    <x v="1"/>
    <x v="41"/>
    <x v="43"/>
    <n v="1"/>
    <n v="0"/>
    <n v="0"/>
    <n v="0"/>
    <n v="20"/>
    <x v="2"/>
    <s v=""/>
    <s v=""/>
    <s v="Ja"/>
    <n v="0"/>
    <n v="0"/>
    <n v="0"/>
  </r>
  <r>
    <x v="1"/>
    <x v="6"/>
    <x v="24"/>
    <n v="1"/>
    <n v="175"/>
    <n v="175"/>
    <n v="175"/>
    <n v="0"/>
    <x v="0"/>
    <n v="106.8625"/>
    <s v="Prijs wijkt af"/>
    <s v="Nvt"/>
    <n v="106.8625"/>
    <n v="106.8625"/>
    <n v="106.8625"/>
  </r>
  <r>
    <x v="1"/>
    <x v="15"/>
    <x v="15"/>
    <n v="2"/>
    <n v="39.65"/>
    <n v="79.3"/>
    <n v="63.44"/>
    <n v="20"/>
    <x v="2"/>
    <s v=""/>
    <s v=""/>
    <s v="Ja"/>
    <n v="39.65"/>
    <n v="79.3"/>
    <n v="63.44"/>
  </r>
  <r>
    <x v="1"/>
    <x v="20"/>
    <x v="25"/>
    <n v="9"/>
    <n v="48.93"/>
    <n v="440.37"/>
    <n v="352.3"/>
    <n v="20"/>
    <x v="2"/>
    <s v=""/>
    <s v=""/>
    <s v="Ja"/>
    <n v="48.93"/>
    <n v="440.37"/>
    <n v="352.29599999999999"/>
  </r>
  <r>
    <x v="1"/>
    <x v="34"/>
    <x v="35"/>
    <n v="1"/>
    <n v="448.05"/>
    <n v="448.05"/>
    <n v="403.24"/>
    <n v="10"/>
    <x v="3"/>
    <n v="435"/>
    <s v="Prijs wijkt af"/>
    <s v="Ja"/>
    <n v="435"/>
    <n v="435"/>
    <n v="391.5"/>
  </r>
  <r>
    <x v="1"/>
    <x v="31"/>
    <x v="33"/>
    <n v="1"/>
    <n v="76.89"/>
    <n v="76.89"/>
    <n v="69.2"/>
    <n v="10"/>
    <x v="2"/>
    <s v=""/>
    <s v=""/>
    <s v="Ja"/>
    <n v="76.89"/>
    <n v="76.89"/>
    <n v="69.201000000000008"/>
  </r>
  <r>
    <x v="1"/>
    <x v="38"/>
    <x v="42"/>
    <n v="1"/>
    <n v="0"/>
    <n v="0"/>
    <n v="0"/>
    <n v="0"/>
    <x v="2"/>
    <s v=""/>
    <s v=""/>
    <s v="Nvt"/>
    <n v="0"/>
    <n v="0"/>
    <n v="0"/>
  </r>
  <r>
    <x v="1"/>
    <x v="39"/>
    <x v="40"/>
    <n v="1"/>
    <n v="8.93"/>
    <n v="8.93"/>
    <n v="8.93"/>
    <n v="0"/>
    <x v="2"/>
    <s v=""/>
    <s v=""/>
    <s v="Nvt"/>
    <n v="8.93"/>
    <n v="8.93"/>
    <n v="8.93"/>
  </r>
  <r>
    <x v="1"/>
    <x v="41"/>
    <x v="43"/>
    <n v="1"/>
    <n v="0"/>
    <n v="0"/>
    <n v="0"/>
    <n v="20"/>
    <x v="2"/>
    <s v=""/>
    <s v=""/>
    <s v="Ja"/>
    <n v="0"/>
    <n v="0"/>
    <n v="0"/>
  </r>
  <r>
    <x v="1"/>
    <x v="6"/>
    <x v="24"/>
    <n v="1"/>
    <n v="175"/>
    <n v="175"/>
    <n v="175"/>
    <n v="0"/>
    <x v="0"/>
    <n v="106.8625"/>
    <s v="Prijs wijkt af"/>
    <s v="Nvt"/>
    <n v="106.8625"/>
    <n v="106.8625"/>
    <n v="106.8625"/>
  </r>
  <r>
    <x v="1"/>
    <x v="15"/>
    <x v="15"/>
    <n v="2"/>
    <n v="39.65"/>
    <n v="79.3"/>
    <n v="63.44"/>
    <n v="20"/>
    <x v="2"/>
    <s v=""/>
    <s v=""/>
    <s v="Ja"/>
    <n v="39.65"/>
    <n v="79.3"/>
    <n v="63.44"/>
  </r>
  <r>
    <x v="1"/>
    <x v="20"/>
    <x v="25"/>
    <n v="10"/>
    <n v="48.93"/>
    <n v="489.3"/>
    <n v="391.44"/>
    <n v="20"/>
    <x v="2"/>
    <s v=""/>
    <s v=""/>
    <s v="Ja"/>
    <n v="48.93"/>
    <n v="489.3"/>
    <n v="391.44"/>
  </r>
  <r>
    <x v="1"/>
    <x v="15"/>
    <x v="15"/>
    <n v="1"/>
    <n v="39.65"/>
    <n v="39.65"/>
    <n v="31.72"/>
    <n v="20"/>
    <x v="2"/>
    <s v=""/>
    <s v=""/>
    <s v="Ja"/>
    <n v="39.65"/>
    <n v="39.65"/>
    <n v="31.72"/>
  </r>
  <r>
    <x v="1"/>
    <x v="34"/>
    <x v="35"/>
    <n v="1"/>
    <n v="448.05"/>
    <n v="448.05"/>
    <n v="403.24"/>
    <n v="10"/>
    <x v="3"/>
    <n v="435"/>
    <s v="Prijs wijkt af"/>
    <s v="Ja"/>
    <n v="435"/>
    <n v="435"/>
    <n v="391.5"/>
  </r>
  <r>
    <x v="1"/>
    <x v="28"/>
    <x v="30"/>
    <n v="1"/>
    <n v="66.95"/>
    <n v="66.95"/>
    <n v="60.25"/>
    <n v="10"/>
    <x v="2"/>
    <s v=""/>
    <s v=""/>
    <s v="Ja"/>
    <n v="66.95"/>
    <n v="66.95"/>
    <n v="60.255000000000003"/>
  </r>
  <r>
    <x v="1"/>
    <x v="50"/>
    <x v="53"/>
    <n v="1"/>
    <n v="0"/>
    <n v="0"/>
    <n v="0"/>
    <n v="0"/>
    <x v="2"/>
    <s v=""/>
    <s v=""/>
    <s v="Nvt"/>
    <n v="0"/>
    <n v="0"/>
    <n v="0"/>
  </r>
  <r>
    <x v="1"/>
    <x v="38"/>
    <x v="42"/>
    <n v="1"/>
    <n v="0"/>
    <n v="0"/>
    <n v="0"/>
    <n v="0"/>
    <x v="2"/>
    <s v=""/>
    <s v=""/>
    <s v="Nvt"/>
    <n v="0"/>
    <n v="0"/>
    <n v="0"/>
  </r>
  <r>
    <x v="1"/>
    <x v="39"/>
    <x v="40"/>
    <n v="1"/>
    <n v="8.93"/>
    <n v="8.93"/>
    <n v="8.93"/>
    <n v="0"/>
    <x v="2"/>
    <s v=""/>
    <s v=""/>
    <s v="Nvt"/>
    <n v="8.93"/>
    <n v="8.93"/>
    <n v="8.93"/>
  </r>
  <r>
    <x v="1"/>
    <x v="8"/>
    <x v="45"/>
    <n v="1"/>
    <n v="416.72"/>
    <n v="416.72"/>
    <n v="416.72"/>
    <n v="0"/>
    <x v="0"/>
    <n v="329.6"/>
    <s v="Prijs wijkt af"/>
    <s v="Nvt"/>
    <n v="329.6"/>
    <n v="329.6"/>
    <n v="329.6"/>
  </r>
  <r>
    <x v="1"/>
    <x v="15"/>
    <x v="15"/>
    <n v="4"/>
    <n v="39.65"/>
    <n v="158.6"/>
    <n v="126.88"/>
    <n v="20"/>
    <x v="2"/>
    <s v=""/>
    <s v=""/>
    <s v="Ja"/>
    <n v="39.65"/>
    <n v="158.6"/>
    <n v="126.88"/>
  </r>
  <r>
    <x v="1"/>
    <x v="20"/>
    <x v="25"/>
    <n v="11"/>
    <n v="48.93"/>
    <n v="538.23"/>
    <n v="430.58"/>
    <n v="20"/>
    <x v="2"/>
    <s v=""/>
    <s v=""/>
    <s v="Ja"/>
    <n v="48.93"/>
    <n v="538.23"/>
    <n v="430.584"/>
  </r>
  <r>
    <x v="1"/>
    <x v="32"/>
    <x v="34"/>
    <n v="1"/>
    <n v="355.35"/>
    <n v="355.35"/>
    <n v="319.81"/>
    <n v="10"/>
    <x v="3"/>
    <n v="345"/>
    <s v="Prijs wijkt af"/>
    <s v="Ja"/>
    <n v="345"/>
    <n v="345"/>
    <n v="310.5"/>
  </r>
  <r>
    <x v="1"/>
    <x v="38"/>
    <x v="42"/>
    <n v="1"/>
    <n v="0"/>
    <n v="0"/>
    <n v="0"/>
    <n v="0"/>
    <x v="2"/>
    <s v=""/>
    <s v=""/>
    <s v="Nvt"/>
    <n v="0"/>
    <n v="0"/>
    <n v="0"/>
  </r>
  <r>
    <x v="1"/>
    <x v="39"/>
    <x v="40"/>
    <n v="1"/>
    <n v="8.93"/>
    <n v="8.93"/>
    <n v="8.93"/>
    <n v="0"/>
    <x v="2"/>
    <s v=""/>
    <s v=""/>
    <s v="Nvt"/>
    <n v="8.93"/>
    <n v="8.93"/>
    <n v="8.93"/>
  </r>
  <r>
    <x v="1"/>
    <x v="6"/>
    <x v="24"/>
    <n v="1"/>
    <n v="175"/>
    <n v="175"/>
    <n v="175"/>
    <n v="0"/>
    <x v="0"/>
    <n v="106.8625"/>
    <s v="Prijs wijkt af"/>
    <s v="Nvt"/>
    <n v="106.8625"/>
    <n v="106.8625"/>
    <n v="106.8625"/>
  </r>
  <r>
    <x v="1"/>
    <x v="15"/>
    <x v="15"/>
    <n v="1"/>
    <n v="39.65"/>
    <n v="39.65"/>
    <n v="31.72"/>
    <n v="20"/>
    <x v="2"/>
    <s v=""/>
    <s v=""/>
    <s v="Ja"/>
    <n v="39.65"/>
    <n v="39.65"/>
    <n v="31.72"/>
  </r>
  <r>
    <x v="1"/>
    <x v="20"/>
    <x v="25"/>
    <n v="8"/>
    <n v="48.93"/>
    <n v="391.44"/>
    <n v="313.14999999999998"/>
    <n v="20"/>
    <x v="2"/>
    <s v=""/>
    <s v=""/>
    <s v="Ja"/>
    <n v="48.93"/>
    <n v="391.44"/>
    <n v="313.15199999999999"/>
  </r>
  <r>
    <x v="1"/>
    <x v="32"/>
    <x v="34"/>
    <n v="1"/>
    <n v="355.35"/>
    <n v="355.35"/>
    <n v="319.81"/>
    <n v="10"/>
    <x v="3"/>
    <n v="345"/>
    <s v="Prijs wijkt af"/>
    <s v="Ja"/>
    <n v="345"/>
    <n v="345"/>
    <n v="310.5"/>
  </r>
  <r>
    <x v="1"/>
    <x v="28"/>
    <x v="30"/>
    <n v="1"/>
    <n v="66.95"/>
    <n v="66.95"/>
    <n v="60.25"/>
    <n v="10"/>
    <x v="2"/>
    <s v=""/>
    <s v=""/>
    <s v="Ja"/>
    <n v="66.95"/>
    <n v="66.95"/>
    <n v="60.255000000000003"/>
  </r>
  <r>
    <x v="1"/>
    <x v="32"/>
    <x v="34"/>
    <n v="1"/>
    <n v="355.35"/>
    <n v="355.35"/>
    <n v="319.81"/>
    <n v="10"/>
    <x v="3"/>
    <n v="345"/>
    <s v="Prijs wijkt af"/>
    <s v="Ja"/>
    <n v="345"/>
    <n v="345"/>
    <n v="310.5"/>
  </r>
  <r>
    <x v="1"/>
    <x v="34"/>
    <x v="35"/>
    <n v="1"/>
    <n v="448.05"/>
    <n v="448.05"/>
    <n v="403.24"/>
    <n v="10"/>
    <x v="3"/>
    <n v="435"/>
    <s v="Prijs wijkt af"/>
    <s v="Ja"/>
    <n v="435"/>
    <n v="435"/>
    <n v="391.5"/>
  </r>
  <r>
    <x v="1"/>
    <x v="34"/>
    <x v="35"/>
    <n v="1"/>
    <n v="448.05"/>
    <n v="448.05"/>
    <n v="403.24"/>
    <n v="10"/>
    <x v="3"/>
    <n v="435"/>
    <s v="Prijs wijkt af"/>
    <s v="Ja"/>
    <n v="435"/>
    <n v="435"/>
    <n v="391.5"/>
  </r>
  <r>
    <x v="1"/>
    <x v="34"/>
    <x v="35"/>
    <n v="4"/>
    <n v="448.05"/>
    <n v="1792.2"/>
    <n v="1612.98"/>
    <n v="10"/>
    <x v="3"/>
    <n v="435"/>
    <s v="Prijs wijkt af"/>
    <s v="Ja"/>
    <n v="435"/>
    <n v="1740"/>
    <n v="1566"/>
  </r>
  <r>
    <x v="1"/>
    <x v="28"/>
    <x v="30"/>
    <n v="4"/>
    <n v="66.95"/>
    <n v="267.8"/>
    <n v="241.02"/>
    <n v="10"/>
    <x v="2"/>
    <s v=""/>
    <s v=""/>
    <s v="Ja"/>
    <n v="66.95"/>
    <n v="267.8"/>
    <n v="241.02"/>
  </r>
  <r>
    <x v="1"/>
    <x v="42"/>
    <x v="44"/>
    <n v="1"/>
    <n v="0"/>
    <n v="0"/>
    <n v="0"/>
    <n v="0"/>
    <x v="2"/>
    <s v=""/>
    <s v=""/>
    <s v="Nvt"/>
    <n v="0"/>
    <n v="0"/>
    <n v="0"/>
  </r>
  <r>
    <x v="1"/>
    <x v="39"/>
    <x v="40"/>
    <n v="1"/>
    <n v="8.93"/>
    <n v="8.93"/>
    <n v="8.93"/>
    <n v="0"/>
    <x v="2"/>
    <s v=""/>
    <s v=""/>
    <s v="Nvt"/>
    <n v="8.93"/>
    <n v="8.93"/>
    <n v="8.93"/>
  </r>
  <r>
    <x v="1"/>
    <x v="8"/>
    <x v="45"/>
    <n v="1"/>
    <n v="416.72"/>
    <n v="416.72"/>
    <n v="416.72"/>
    <n v="0"/>
    <x v="0"/>
    <n v="329.6"/>
    <s v="Prijs wijkt af"/>
    <s v="Nvt"/>
    <n v="329.6"/>
    <n v="329.6"/>
    <n v="329.6"/>
  </r>
  <r>
    <x v="1"/>
    <x v="23"/>
    <x v="23"/>
    <n v="3"/>
    <n v="30.45"/>
    <n v="91.35"/>
    <n v="73.08"/>
    <n v="20"/>
    <x v="2"/>
    <s v=""/>
    <s v=""/>
    <s v="Ja"/>
    <n v="30.45"/>
    <n v="91.35"/>
    <n v="73.08"/>
  </r>
  <r>
    <x v="1"/>
    <x v="15"/>
    <x v="15"/>
    <n v="6"/>
    <n v="39.65"/>
    <n v="237.9"/>
    <n v="190.32"/>
    <n v="20"/>
    <x v="2"/>
    <s v=""/>
    <s v=""/>
    <s v="Ja"/>
    <n v="39.65"/>
    <n v="237.89999999999998"/>
    <n v="190.32"/>
  </r>
  <r>
    <x v="1"/>
    <x v="20"/>
    <x v="25"/>
    <n v="15"/>
    <n v="48.93"/>
    <n v="733.95"/>
    <n v="587.16"/>
    <n v="20"/>
    <x v="2"/>
    <s v=""/>
    <s v=""/>
    <s v="Ja"/>
    <n v="48.93"/>
    <n v="733.95"/>
    <n v="587.16"/>
  </r>
  <r>
    <x v="1"/>
    <x v="16"/>
    <x v="16"/>
    <n v="1"/>
    <n v="6.3"/>
    <n v="6.3"/>
    <n v="5.04"/>
    <n v="20"/>
    <x v="2"/>
    <s v=""/>
    <s v=""/>
    <s v="Ja"/>
    <n v="6.3"/>
    <n v="6.3"/>
    <n v="5.04"/>
  </r>
  <r>
    <x v="1"/>
    <x v="34"/>
    <x v="35"/>
    <n v="2"/>
    <n v="448.05"/>
    <n v="896.1"/>
    <n v="806.49"/>
    <n v="10"/>
    <x v="3"/>
    <n v="435"/>
    <s v="Prijs wijkt af"/>
    <s v="Ja"/>
    <n v="435"/>
    <n v="870"/>
    <n v="783"/>
  </r>
  <r>
    <x v="1"/>
    <x v="28"/>
    <x v="30"/>
    <n v="2"/>
    <n v="66.95"/>
    <n v="0"/>
    <n v="0"/>
    <n v="10"/>
    <x v="2"/>
    <s v=""/>
    <s v=""/>
    <s v="Ja"/>
    <n v="66.95"/>
    <n v="133.9"/>
    <n v="120.51"/>
  </r>
  <r>
    <x v="1"/>
    <x v="42"/>
    <x v="44"/>
    <n v="1"/>
    <n v="0"/>
    <n v="0"/>
    <n v="0"/>
    <n v="0"/>
    <x v="2"/>
    <s v=""/>
    <s v=""/>
    <s v="Nvt"/>
    <n v="0"/>
    <n v="0"/>
    <n v="0"/>
  </r>
  <r>
    <x v="1"/>
    <x v="39"/>
    <x v="40"/>
    <n v="1"/>
    <n v="8.93"/>
    <n v="8.93"/>
    <n v="8.93"/>
    <n v="0"/>
    <x v="2"/>
    <s v=""/>
    <s v=""/>
    <s v="Nvt"/>
    <n v="8.93"/>
    <n v="8.93"/>
    <n v="8.93"/>
  </r>
  <r>
    <x v="1"/>
    <x v="51"/>
    <x v="54"/>
    <n v="1"/>
    <n v="547.83000000000004"/>
    <n v="547.83000000000004"/>
    <n v="547.83000000000004"/>
    <n v="0"/>
    <x v="0"/>
    <n v="417.15"/>
    <s v="Prijs wijkt af"/>
    <s v="Nvt"/>
    <n v="417.15"/>
    <n v="417.15"/>
    <n v="417.15"/>
  </r>
  <r>
    <x v="1"/>
    <x v="15"/>
    <x v="15"/>
    <n v="6"/>
    <n v="39.65"/>
    <n v="237.9"/>
    <n v="190.32"/>
    <n v="20"/>
    <x v="2"/>
    <s v=""/>
    <s v=""/>
    <s v="Ja"/>
    <n v="39.65"/>
    <n v="237.89999999999998"/>
    <n v="190.32"/>
  </r>
  <r>
    <x v="1"/>
    <x v="20"/>
    <x v="25"/>
    <n v="28"/>
    <n v="48.93"/>
    <n v="1370.04"/>
    <n v="1096.03"/>
    <n v="20"/>
    <x v="2"/>
    <s v=""/>
    <s v=""/>
    <s v="Ja"/>
    <n v="48.93"/>
    <n v="1370.04"/>
    <n v="1096.0319999999999"/>
  </r>
  <r>
    <x v="1"/>
    <x v="30"/>
    <x v="32"/>
    <n v="1"/>
    <n v="638.6"/>
    <n v="638.6"/>
    <n v="574.74"/>
    <n v="10"/>
    <x v="3"/>
    <n v="620"/>
    <s v="Prijs wijkt af"/>
    <s v="Ja"/>
    <n v="620"/>
    <n v="620"/>
    <n v="558"/>
  </r>
  <r>
    <x v="1"/>
    <x v="42"/>
    <x v="44"/>
    <n v="1"/>
    <n v="0"/>
    <n v="0"/>
    <n v="0"/>
    <n v="0"/>
    <x v="2"/>
    <s v=""/>
    <s v=""/>
    <s v="Nvt"/>
    <n v="0"/>
    <n v="0"/>
    <n v="0"/>
  </r>
  <r>
    <x v="1"/>
    <x v="39"/>
    <x v="40"/>
    <n v="1"/>
    <n v="8.93"/>
    <n v="8.93"/>
    <n v="8.93"/>
    <n v="0"/>
    <x v="2"/>
    <s v=""/>
    <s v=""/>
    <s v="Nvt"/>
    <n v="8.93"/>
    <n v="8.93"/>
    <n v="8.93"/>
  </r>
  <r>
    <x v="1"/>
    <x v="8"/>
    <x v="45"/>
    <n v="1"/>
    <n v="416.72"/>
    <n v="416.72"/>
    <n v="416.72"/>
    <n v="0"/>
    <x v="0"/>
    <n v="329.6"/>
    <s v="Prijs wijkt af"/>
    <s v="Nvt"/>
    <n v="329.6"/>
    <n v="329.6"/>
    <n v="329.6"/>
  </r>
  <r>
    <x v="1"/>
    <x v="23"/>
    <x v="23"/>
    <n v="2"/>
    <n v="30.45"/>
    <n v="60.9"/>
    <n v="48.72"/>
    <n v="20"/>
    <x v="2"/>
    <s v=""/>
    <s v=""/>
    <s v="Ja"/>
    <n v="30.45"/>
    <n v="60.9"/>
    <n v="48.72"/>
  </r>
  <r>
    <x v="1"/>
    <x v="15"/>
    <x v="15"/>
    <n v="3"/>
    <n v="39.65"/>
    <n v="118.95"/>
    <n v="95.16"/>
    <n v="20"/>
    <x v="2"/>
    <s v=""/>
    <s v=""/>
    <s v="Ja"/>
    <n v="39.65"/>
    <n v="118.94999999999999"/>
    <n v="95.16"/>
  </r>
  <r>
    <x v="1"/>
    <x v="20"/>
    <x v="25"/>
    <n v="9"/>
    <n v="48.93"/>
    <n v="440.37"/>
    <n v="352.3"/>
    <n v="20"/>
    <x v="2"/>
    <s v=""/>
    <s v=""/>
    <s v="Ja"/>
    <n v="48.93"/>
    <n v="440.37"/>
    <n v="352.29599999999999"/>
  </r>
  <r>
    <x v="1"/>
    <x v="30"/>
    <x v="32"/>
    <n v="1"/>
    <n v="638.6"/>
    <n v="638.6"/>
    <n v="574.74"/>
    <n v="10"/>
    <x v="3"/>
    <n v="620"/>
    <s v="Prijs wijkt af"/>
    <s v="Ja"/>
    <n v="620"/>
    <n v="620"/>
    <n v="558"/>
  </r>
  <r>
    <x v="1"/>
    <x v="39"/>
    <x v="40"/>
    <n v="1"/>
    <n v="8.93"/>
    <n v="8.93"/>
    <n v="8.93"/>
    <n v="0"/>
    <x v="2"/>
    <s v=""/>
    <s v=""/>
    <s v="Nvt"/>
    <n v="8.93"/>
    <n v="8.93"/>
    <n v="8.93"/>
  </r>
  <r>
    <x v="1"/>
    <x v="8"/>
    <x v="45"/>
    <n v="1"/>
    <n v="416.72"/>
    <n v="416.72"/>
    <n v="416.72"/>
    <n v="0"/>
    <x v="0"/>
    <n v="329.6"/>
    <s v="Prijs wijkt af"/>
    <s v="Nvt"/>
    <n v="329.6"/>
    <n v="329.6"/>
    <n v="329.6"/>
  </r>
  <r>
    <x v="1"/>
    <x v="23"/>
    <x v="23"/>
    <n v="4"/>
    <n v="30.45"/>
    <n v="121.8"/>
    <n v="97.44"/>
    <n v="20"/>
    <x v="2"/>
    <s v=""/>
    <s v=""/>
    <s v="Ja"/>
    <n v="30.45"/>
    <n v="121.8"/>
    <n v="97.44"/>
  </r>
  <r>
    <x v="1"/>
    <x v="15"/>
    <x v="15"/>
    <n v="3"/>
    <n v="39.65"/>
    <n v="118.95"/>
    <n v="95.16"/>
    <n v="20"/>
    <x v="2"/>
    <s v=""/>
    <s v=""/>
    <s v="Ja"/>
    <n v="39.65"/>
    <n v="118.94999999999999"/>
    <n v="95.16"/>
  </r>
  <r>
    <x v="1"/>
    <x v="20"/>
    <x v="25"/>
    <n v="8"/>
    <n v="48.93"/>
    <n v="391.44"/>
    <n v="313.14999999999998"/>
    <n v="20"/>
    <x v="2"/>
    <s v=""/>
    <s v=""/>
    <s v="Ja"/>
    <n v="48.93"/>
    <n v="391.44"/>
    <n v="313.15199999999999"/>
  </r>
  <r>
    <x v="1"/>
    <x v="9"/>
    <x v="9"/>
    <n v="1"/>
    <n v="403.24"/>
    <n v="403.24"/>
    <n v="403.24"/>
    <n v="0"/>
    <x v="0"/>
    <n v="298.7"/>
    <s v="Prijs wijkt af"/>
    <s v="Nvt"/>
    <n v="298.7"/>
    <n v="298.7"/>
    <n v="298.7"/>
  </r>
  <r>
    <x v="1"/>
    <x v="24"/>
    <x v="26"/>
    <n v="1"/>
    <n v="76.02"/>
    <n v="76.02"/>
    <n v="60.82"/>
    <n v="20"/>
    <x v="2"/>
    <s v=""/>
    <s v=""/>
    <s v="Ja"/>
    <n v="76.02"/>
    <n v="76.02"/>
    <n v="60.815999999999995"/>
  </r>
  <r>
    <x v="1"/>
    <x v="15"/>
    <x v="15"/>
    <n v="1"/>
    <n v="39.65"/>
    <n v="39.65"/>
    <n v="31.72"/>
    <n v="20"/>
    <x v="2"/>
    <s v=""/>
    <s v=""/>
    <s v="Ja"/>
    <n v="39.65"/>
    <n v="39.65"/>
    <n v="31.72"/>
  </r>
  <r>
    <x v="1"/>
    <x v="44"/>
    <x v="47"/>
    <n v="1"/>
    <n v="0"/>
    <n v="0"/>
    <n v="0"/>
    <n v="20"/>
    <x v="2"/>
    <s v=""/>
    <s v=""/>
    <s v="Ja"/>
    <n v="0"/>
    <n v="0"/>
    <n v="0"/>
  </r>
  <r>
    <x v="2"/>
    <x v="52"/>
    <x v="55"/>
    <n v="6"/>
    <n v="236.9"/>
    <n v="1421.4"/>
    <n v="1421.4"/>
    <n v="0"/>
    <x v="1"/>
    <n v="230"/>
    <s v="Prijs wijkt af"/>
    <s v="Nvt"/>
    <n v="230"/>
    <n v="1380"/>
    <n v="1380"/>
  </r>
  <r>
    <x v="2"/>
    <x v="53"/>
    <x v="56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2"/>
    <x v="54"/>
    <x v="57"/>
    <n v="4"/>
    <n v="303.85000000000002"/>
    <n v="1215.4000000000001"/>
    <n v="1215.4000000000001"/>
    <n v="0"/>
    <x v="1"/>
    <n v="295"/>
    <s v="Prijs wijkt af"/>
    <s v="Nvt"/>
    <n v="295"/>
    <n v="1180"/>
    <n v="1180"/>
  </r>
  <r>
    <x v="2"/>
    <x v="55"/>
    <x v="58"/>
    <n v="4"/>
    <n v="16.54"/>
    <n v="66.16"/>
    <n v="66.16"/>
    <n v="0"/>
    <x v="2"/>
    <s v=""/>
    <s v=""/>
    <s v="Nvt"/>
    <n v="16.54"/>
    <n v="66.16"/>
    <n v="66.16"/>
  </r>
  <r>
    <x v="2"/>
    <x v="52"/>
    <x v="59"/>
    <n v="2"/>
    <n v="236.9"/>
    <n v="473.8"/>
    <n v="473.8"/>
    <n v="0"/>
    <x v="1"/>
    <n v="230"/>
    <s v="Prijs wijkt af"/>
    <s v="Nvt"/>
    <n v="230"/>
    <n v="460"/>
    <n v="460"/>
  </r>
  <r>
    <x v="2"/>
    <x v="53"/>
    <x v="56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2"/>
    <x v="56"/>
    <x v="60"/>
    <n v="2"/>
    <n v="88.07"/>
    <n v="176.14"/>
    <n v="140.91"/>
    <n v="20"/>
    <x v="2"/>
    <s v=""/>
    <s v=""/>
    <s v="Ja"/>
    <n v="88.07"/>
    <n v="176.14"/>
    <n v="140.91199999999998"/>
  </r>
  <r>
    <x v="2"/>
    <x v="57"/>
    <x v="61"/>
    <n v="1"/>
    <n v="113.3"/>
    <n v="113.3"/>
    <n v="90.64"/>
    <n v="20"/>
    <x v="2"/>
    <s v=""/>
    <s v=""/>
    <s v="Ja"/>
    <n v="113.3"/>
    <n v="113.3"/>
    <n v="90.64"/>
  </r>
  <r>
    <x v="2"/>
    <x v="58"/>
    <x v="62"/>
    <n v="4"/>
    <n v="88.57"/>
    <n v="354.28"/>
    <n v="283.42"/>
    <n v="20"/>
    <x v="2"/>
    <s v=""/>
    <s v=""/>
    <s v="Ja"/>
    <n v="88.57"/>
    <n v="354.28"/>
    <n v="283.42399999999998"/>
  </r>
  <r>
    <x v="2"/>
    <x v="52"/>
    <x v="63"/>
    <n v="3"/>
    <n v="236.9"/>
    <n v="710.7"/>
    <n v="710.7"/>
    <n v="0"/>
    <x v="1"/>
    <n v="230"/>
    <s v="Prijs wijkt af"/>
    <s v="Nvt"/>
    <n v="230"/>
    <n v="690"/>
    <n v="690"/>
  </r>
  <r>
    <x v="2"/>
    <x v="53"/>
    <x v="64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2"/>
    <x v="52"/>
    <x v="55"/>
    <n v="6"/>
    <n v="236.9"/>
    <n v="1421.4"/>
    <n v="1421.4"/>
    <n v="0"/>
    <x v="1"/>
    <n v="230"/>
    <s v="Prijs wijkt af"/>
    <s v="Nvt"/>
    <n v="230"/>
    <n v="1380"/>
    <n v="1380"/>
  </r>
  <r>
    <x v="2"/>
    <x v="52"/>
    <x v="55"/>
    <n v="4"/>
    <n v="236.9"/>
    <n v="947.6"/>
    <n v="947.6"/>
    <n v="0"/>
    <x v="1"/>
    <n v="230"/>
    <s v="Prijs wijkt af"/>
    <s v="Nvt"/>
    <n v="230"/>
    <n v="920"/>
    <n v="920"/>
  </r>
  <r>
    <x v="2"/>
    <x v="54"/>
    <x v="57"/>
    <n v="8"/>
    <n v="303.85000000000002"/>
    <n v="2430.8000000000002"/>
    <n v="2430.8000000000002"/>
    <n v="0"/>
    <x v="1"/>
    <n v="295"/>
    <s v="Prijs wijkt af"/>
    <s v="Nvt"/>
    <n v="295"/>
    <n v="2360"/>
    <n v="2360"/>
  </r>
  <r>
    <x v="2"/>
    <x v="53"/>
    <x v="56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2"/>
    <x v="59"/>
    <x v="65"/>
    <n v="4"/>
    <n v="35.020000000000003"/>
    <n v="140.08000000000001"/>
    <n v="112.06"/>
    <n v="20"/>
    <x v="2"/>
    <s v=""/>
    <s v=""/>
    <s v="Ja"/>
    <n v="35.020000000000003"/>
    <n v="140.08000000000001"/>
    <n v="112.06400000000002"/>
  </r>
  <r>
    <x v="2"/>
    <x v="60"/>
    <x v="66"/>
    <n v="4"/>
    <n v="35.020000000000003"/>
    <n v="140.08000000000001"/>
    <n v="112.06"/>
    <n v="20"/>
    <x v="2"/>
    <s v=""/>
    <s v=""/>
    <s v="Ja"/>
    <n v="35.020000000000003"/>
    <n v="140.08000000000001"/>
    <n v="112.06400000000002"/>
  </r>
  <r>
    <x v="2"/>
    <x v="57"/>
    <x v="61"/>
    <n v="10"/>
    <n v="113.3"/>
    <n v="1133"/>
    <n v="906.4"/>
    <n v="20"/>
    <x v="2"/>
    <s v=""/>
    <s v=""/>
    <s v="Ja"/>
    <n v="113.3"/>
    <n v="1133"/>
    <n v="906.4"/>
  </r>
  <r>
    <x v="2"/>
    <x v="61"/>
    <x v="67"/>
    <n v="4"/>
    <n v="69.78"/>
    <n v="279.12"/>
    <n v="223.3"/>
    <n v="20"/>
    <x v="2"/>
    <s v=""/>
    <s v=""/>
    <s v="Ja"/>
    <n v="69.78"/>
    <n v="279.12"/>
    <n v="223.29599999999999"/>
  </r>
  <r>
    <x v="2"/>
    <x v="62"/>
    <x v="68"/>
    <n v="2"/>
    <n v="69.78"/>
    <n v="139.56"/>
    <n v="111.65"/>
    <n v="20"/>
    <x v="2"/>
    <s v=""/>
    <s v=""/>
    <s v="Ja"/>
    <n v="69.78"/>
    <n v="139.56"/>
    <n v="111.648"/>
  </r>
  <r>
    <x v="2"/>
    <x v="63"/>
    <x v="69"/>
    <n v="8"/>
    <n v="57.75"/>
    <n v="462"/>
    <n v="369.6"/>
    <n v="20"/>
    <x v="2"/>
    <s v=""/>
    <s v=""/>
    <s v="Ja"/>
    <n v="57.75"/>
    <n v="462"/>
    <n v="369.6"/>
  </r>
  <r>
    <x v="2"/>
    <x v="64"/>
    <x v="70"/>
    <n v="32"/>
    <n v="16.22"/>
    <n v="519.04"/>
    <n v="415.23"/>
    <n v="20"/>
    <x v="2"/>
    <s v=""/>
    <s v=""/>
    <s v="Ja"/>
    <n v="16.22"/>
    <n v="519.04"/>
    <n v="415.23199999999997"/>
  </r>
  <r>
    <x v="2"/>
    <x v="58"/>
    <x v="62"/>
    <n v="12"/>
    <n v="88.57"/>
    <n v="1062.8399999999999"/>
    <n v="850.27"/>
    <n v="20"/>
    <x v="2"/>
    <s v=""/>
    <s v=""/>
    <s v="Ja"/>
    <n v="88.57"/>
    <n v="1062.8399999999999"/>
    <n v="850.27199999999993"/>
  </r>
  <r>
    <x v="2"/>
    <x v="65"/>
    <x v="71"/>
    <n v="12"/>
    <n v="11.03"/>
    <n v="132.36000000000001"/>
    <n v="105.89"/>
    <n v="20"/>
    <x v="2"/>
    <s v=""/>
    <s v=""/>
    <s v="Ja"/>
    <n v="11.03"/>
    <n v="132.35999999999999"/>
    <n v="105.88799999999999"/>
  </r>
  <r>
    <x v="2"/>
    <x v="64"/>
    <x v="70"/>
    <n v="24"/>
    <n v="16.22"/>
    <n v="389.28"/>
    <n v="311.42"/>
    <n v="20"/>
    <x v="2"/>
    <s v=""/>
    <s v=""/>
    <s v="Ja"/>
    <n v="16.22"/>
    <n v="389.28"/>
    <n v="311.42399999999998"/>
  </r>
  <r>
    <x v="2"/>
    <x v="52"/>
    <x v="55"/>
    <n v="4"/>
    <n v="236.9"/>
    <n v="947.6"/>
    <n v="947.6"/>
    <n v="0"/>
    <x v="1"/>
    <n v="230"/>
    <s v="Prijs wijkt af"/>
    <s v="Nvt"/>
    <n v="230"/>
    <n v="920"/>
    <n v="920"/>
  </r>
  <r>
    <x v="2"/>
    <x v="52"/>
    <x v="55"/>
    <n v="4"/>
    <n v="236.9"/>
    <n v="947.6"/>
    <n v="947.6"/>
    <n v="0"/>
    <x v="1"/>
    <n v="230"/>
    <s v="Prijs wijkt af"/>
    <s v="Nvt"/>
    <n v="230"/>
    <n v="920"/>
    <n v="920"/>
  </r>
  <r>
    <x v="2"/>
    <x v="52"/>
    <x v="55"/>
    <n v="4"/>
    <n v="236.9"/>
    <n v="947.6"/>
    <n v="947.6"/>
    <n v="0"/>
    <x v="1"/>
    <n v="230"/>
    <s v="Prijs wijkt af"/>
    <s v="Nvt"/>
    <n v="230"/>
    <n v="920"/>
    <n v="920"/>
  </r>
  <r>
    <x v="2"/>
    <x v="4"/>
    <x v="4"/>
    <n v="4"/>
    <n v="159.65"/>
    <n v="638.6"/>
    <n v="638.6"/>
    <n v="0"/>
    <x v="1"/>
    <n v="155"/>
    <s v="Prijs wijkt af"/>
    <s v="Nvt"/>
    <n v="155"/>
    <n v="620"/>
    <n v="620"/>
  </r>
  <r>
    <x v="2"/>
    <x v="52"/>
    <x v="55"/>
    <n v="4"/>
    <n v="236.9"/>
    <n v="947.6"/>
    <n v="947.6"/>
    <n v="0"/>
    <x v="1"/>
    <n v="230"/>
    <s v="Prijs wijkt af"/>
    <s v="Nvt"/>
    <n v="230"/>
    <n v="920"/>
    <n v="920"/>
  </r>
  <r>
    <x v="2"/>
    <x v="52"/>
    <x v="55"/>
    <n v="3"/>
    <n v="236.9"/>
    <n v="710.7"/>
    <n v="710.7"/>
    <n v="0"/>
    <x v="1"/>
    <n v="230"/>
    <s v="Prijs wijkt af"/>
    <s v="Nvt"/>
    <n v="230"/>
    <n v="690"/>
    <n v="690"/>
  </r>
  <r>
    <x v="2"/>
    <x v="53"/>
    <x v="56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2"/>
    <x v="54"/>
    <x v="57"/>
    <n v="6"/>
    <n v="303.85000000000002"/>
    <n v="1823.1"/>
    <n v="1823.1"/>
    <n v="0"/>
    <x v="1"/>
    <n v="295"/>
    <s v="Prijs wijkt af"/>
    <s v="Nvt"/>
    <n v="295"/>
    <n v="1770"/>
    <n v="1770"/>
  </r>
  <r>
    <x v="2"/>
    <x v="55"/>
    <x v="58"/>
    <n v="6"/>
    <n v="16.54"/>
    <n v="99.24"/>
    <n v="99.24"/>
    <n v="0"/>
    <x v="2"/>
    <s v=""/>
    <s v=""/>
    <s v="Nvt"/>
    <n v="16.54"/>
    <n v="99.24"/>
    <n v="99.24"/>
  </r>
  <r>
    <x v="2"/>
    <x v="52"/>
    <x v="55"/>
    <n v="4"/>
    <n v="236.9"/>
    <n v="947.6"/>
    <n v="947.6"/>
    <n v="0"/>
    <x v="1"/>
    <n v="230"/>
    <s v="Prijs wijkt af"/>
    <s v="Nvt"/>
    <n v="230"/>
    <n v="920"/>
    <n v="920"/>
  </r>
  <r>
    <x v="2"/>
    <x v="52"/>
    <x v="55"/>
    <n v="3"/>
    <n v="236.9"/>
    <n v="710.7"/>
    <n v="710.7"/>
    <n v="0"/>
    <x v="1"/>
    <n v="230"/>
    <s v="Prijs wijkt af"/>
    <s v="Nvt"/>
    <n v="230"/>
    <n v="690"/>
    <n v="690"/>
  </r>
  <r>
    <x v="2"/>
    <x v="52"/>
    <x v="55"/>
    <n v="2"/>
    <n v="236.9"/>
    <n v="473.8"/>
    <n v="473.8"/>
    <n v="0"/>
    <x v="1"/>
    <n v="230"/>
    <s v="Prijs wijkt af"/>
    <s v="Nvt"/>
    <n v="230"/>
    <n v="460"/>
    <n v="460"/>
  </r>
  <r>
    <x v="2"/>
    <x v="54"/>
    <x v="57"/>
    <n v="8"/>
    <n v="303.85000000000002"/>
    <n v="2430.8000000000002"/>
    <n v="2430.8000000000002"/>
    <n v="0"/>
    <x v="1"/>
    <n v="295"/>
    <s v="Prijs wijkt af"/>
    <s v="Nvt"/>
    <n v="295"/>
    <n v="2360"/>
    <n v="2360"/>
  </r>
  <r>
    <x v="2"/>
    <x v="55"/>
    <x v="58"/>
    <n v="8"/>
    <n v="16.54"/>
    <n v="132.32"/>
    <n v="105.86"/>
    <n v="20"/>
    <x v="2"/>
    <s v=""/>
    <s v=""/>
    <s v="Ja"/>
    <n v="16.54"/>
    <n v="132.32"/>
    <n v="105.85599999999998"/>
  </r>
  <r>
    <x v="2"/>
    <x v="5"/>
    <x v="5"/>
    <n v="24"/>
    <n v="28.84"/>
    <n v="692.16"/>
    <n v="692.16"/>
    <n v="0"/>
    <x v="1"/>
    <n v="28"/>
    <s v="Prijs wijkt af"/>
    <s v="Nvt"/>
    <n v="28"/>
    <n v="672"/>
    <n v="672"/>
  </r>
  <r>
    <x v="2"/>
    <x v="52"/>
    <x v="55"/>
    <n v="3"/>
    <n v="236.9"/>
    <n v="710.7"/>
    <n v="710.7"/>
    <n v="0"/>
    <x v="1"/>
    <n v="230"/>
    <s v="Prijs wijkt af"/>
    <s v="Nvt"/>
    <n v="230"/>
    <n v="690"/>
    <n v="690"/>
  </r>
  <r>
    <x v="2"/>
    <x v="52"/>
    <x v="55"/>
    <n v="4"/>
    <n v="236.9"/>
    <n v="947.6"/>
    <n v="947.6"/>
    <n v="0"/>
    <x v="1"/>
    <n v="230"/>
    <s v="Prijs wijkt af"/>
    <s v="Nvt"/>
    <n v="230"/>
    <n v="920"/>
    <n v="920"/>
  </r>
  <r>
    <x v="2"/>
    <x v="52"/>
    <x v="55"/>
    <n v="4"/>
    <n v="236.9"/>
    <n v="947.6"/>
    <n v="947.6"/>
    <n v="0"/>
    <x v="1"/>
    <n v="230"/>
    <s v="Prijs wijkt af"/>
    <s v="Nvt"/>
    <n v="230"/>
    <n v="920"/>
    <n v="920"/>
  </r>
  <r>
    <x v="2"/>
    <x v="52"/>
    <x v="55"/>
    <n v="4"/>
    <n v="236.9"/>
    <n v="947.6"/>
    <n v="947.6"/>
    <n v="0"/>
    <x v="1"/>
    <n v="230"/>
    <s v="Prijs wijkt af"/>
    <s v="Nvt"/>
    <n v="230"/>
    <n v="920"/>
    <n v="920"/>
  </r>
  <r>
    <x v="2"/>
    <x v="54"/>
    <x v="57"/>
    <n v="8"/>
    <n v="303.85000000000002"/>
    <n v="2430.8000000000002"/>
    <n v="2430.8000000000002"/>
    <n v="0"/>
    <x v="1"/>
    <n v="295"/>
    <s v="Prijs wijkt af"/>
    <s v="Nvt"/>
    <n v="295"/>
    <n v="2360"/>
    <n v="2360"/>
  </r>
  <r>
    <x v="2"/>
    <x v="54"/>
    <x v="57"/>
    <n v="4"/>
    <n v="303.85000000000002"/>
    <n v="1215.4000000000001"/>
    <n v="1215.4000000000001"/>
    <n v="0"/>
    <x v="1"/>
    <n v="295"/>
    <s v="Prijs wijkt af"/>
    <s v="Nvt"/>
    <n v="295"/>
    <n v="1180"/>
    <n v="1180"/>
  </r>
  <r>
    <x v="2"/>
    <x v="55"/>
    <x v="58"/>
    <n v="4"/>
    <n v="16.54"/>
    <n v="66.16"/>
    <n v="66.16"/>
    <n v="0"/>
    <x v="2"/>
    <s v=""/>
    <s v=""/>
    <s v="Nvt"/>
    <n v="16.54"/>
    <n v="66.16"/>
    <n v="66.16"/>
  </r>
  <r>
    <x v="2"/>
    <x v="53"/>
    <x v="56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2"/>
    <x v="5"/>
    <x v="5"/>
    <n v="13"/>
    <n v="28.84"/>
    <n v="374.92"/>
    <n v="374.92"/>
    <n v="0"/>
    <x v="1"/>
    <n v="28"/>
    <s v="Prijs wijkt af"/>
    <s v="Nvt"/>
    <n v="28"/>
    <n v="364"/>
    <n v="364"/>
  </r>
  <r>
    <x v="2"/>
    <x v="52"/>
    <x v="55"/>
    <n v="5"/>
    <n v="236.9"/>
    <n v="1184.5"/>
    <n v="1184.5"/>
    <n v="0"/>
    <x v="1"/>
    <n v="230"/>
    <s v="Prijs wijkt af"/>
    <s v="Nvt"/>
    <n v="230"/>
    <n v="1150"/>
    <n v="1150"/>
  </r>
  <r>
    <x v="2"/>
    <x v="55"/>
    <x v="58"/>
    <n v="5"/>
    <n v="16.54"/>
    <n v="82.7"/>
    <n v="82.7"/>
    <n v="0"/>
    <x v="2"/>
    <s v=""/>
    <s v=""/>
    <s v="Nvt"/>
    <n v="16.54"/>
    <n v="82.699999999999989"/>
    <n v="82.699999999999989"/>
  </r>
  <r>
    <x v="2"/>
    <x v="53"/>
    <x v="56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2"/>
    <x v="52"/>
    <x v="55"/>
    <n v="2"/>
    <n v="236.9"/>
    <n v="473.8"/>
    <n v="473.8"/>
    <n v="0"/>
    <x v="1"/>
    <n v="230"/>
    <s v="Prijs wijkt af"/>
    <s v="Nvt"/>
    <n v="230"/>
    <n v="460"/>
    <n v="460"/>
  </r>
  <r>
    <x v="2"/>
    <x v="54"/>
    <x v="57"/>
    <n v="4"/>
    <n v="303.85000000000002"/>
    <n v="1215.4000000000001"/>
    <n v="1215.4000000000001"/>
    <n v="0"/>
    <x v="1"/>
    <n v="295"/>
    <s v="Prijs wijkt af"/>
    <s v="Nvt"/>
    <n v="295"/>
    <n v="1180"/>
    <n v="1180"/>
  </r>
  <r>
    <x v="2"/>
    <x v="52"/>
    <x v="55"/>
    <n v="2"/>
    <n v="236.9"/>
    <n v="473.8"/>
    <n v="473.8"/>
    <n v="0"/>
    <x v="1"/>
    <n v="230"/>
    <s v="Prijs wijkt af"/>
    <s v="Nvt"/>
    <n v="230"/>
    <n v="460"/>
    <n v="460"/>
  </r>
  <r>
    <x v="2"/>
    <x v="54"/>
    <x v="57"/>
    <n v="4"/>
    <n v="303.85000000000002"/>
    <n v="1215.4000000000001"/>
    <n v="1215.4000000000001"/>
    <n v="0"/>
    <x v="1"/>
    <n v="295"/>
    <s v="Prijs wijkt af"/>
    <s v="Nvt"/>
    <n v="295"/>
    <n v="1180"/>
    <n v="1180"/>
  </r>
  <r>
    <x v="2"/>
    <x v="53"/>
    <x v="56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2"/>
    <x v="52"/>
    <x v="55"/>
    <n v="4"/>
    <n v="236.9"/>
    <n v="947.6"/>
    <n v="947.6"/>
    <n v="0"/>
    <x v="1"/>
    <n v="230"/>
    <s v="Prijs wijkt af"/>
    <s v="Nvt"/>
    <n v="230"/>
    <n v="920"/>
    <n v="920"/>
  </r>
  <r>
    <x v="2"/>
    <x v="52"/>
    <x v="55"/>
    <n v="3"/>
    <n v="236.9"/>
    <n v="710.7"/>
    <n v="710.7"/>
    <n v="0"/>
    <x v="1"/>
    <n v="230"/>
    <s v="Prijs wijkt af"/>
    <s v="Nvt"/>
    <n v="230"/>
    <n v="690"/>
    <n v="690"/>
  </r>
  <r>
    <x v="2"/>
    <x v="55"/>
    <x v="58"/>
    <n v="3"/>
    <n v="16.54"/>
    <n v="49.62"/>
    <n v="49.62"/>
    <n v="0"/>
    <x v="2"/>
    <s v=""/>
    <s v=""/>
    <s v="Nvt"/>
    <n v="16.54"/>
    <n v="49.62"/>
    <n v="49.62"/>
  </r>
  <r>
    <x v="2"/>
    <x v="52"/>
    <x v="55"/>
    <n v="4"/>
    <n v="236.9"/>
    <n v="947.6"/>
    <n v="947.6"/>
    <n v="0"/>
    <x v="1"/>
    <n v="230"/>
    <s v="Prijs wijkt af"/>
    <s v="Nvt"/>
    <n v="230"/>
    <n v="920"/>
    <n v="920"/>
  </r>
  <r>
    <x v="2"/>
    <x v="54"/>
    <x v="57"/>
    <n v="9"/>
    <n v="303.85000000000002"/>
    <n v="2734.65"/>
    <n v="2734.65"/>
    <n v="0"/>
    <x v="1"/>
    <n v="295"/>
    <s v="Prijs wijkt af"/>
    <s v="Nvt"/>
    <n v="295"/>
    <n v="2655"/>
    <n v="2655"/>
  </r>
  <r>
    <x v="2"/>
    <x v="53"/>
    <x v="56"/>
    <n v="2"/>
    <n v="144.19999999999999"/>
    <n v="288.39999999999998"/>
    <n v="288.39999999999998"/>
    <n v="0"/>
    <x v="1"/>
    <n v="140"/>
    <s v="Prijs wijkt af"/>
    <s v="Nvt"/>
    <n v="140"/>
    <n v="280"/>
    <n v="280"/>
  </r>
  <r>
    <x v="2"/>
    <x v="5"/>
    <x v="5"/>
    <n v="32"/>
    <n v="28.84"/>
    <n v="922.88"/>
    <n v="922.88"/>
    <n v="0"/>
    <x v="1"/>
    <n v="28"/>
    <s v="Prijs wijkt af"/>
    <s v="Nvt"/>
    <n v="28"/>
    <n v="896"/>
    <n v="896"/>
  </r>
  <r>
    <x v="2"/>
    <x v="52"/>
    <x v="55"/>
    <n v="8"/>
    <n v="236.9"/>
    <n v="1895.2"/>
    <n v="1895.2"/>
    <n v="0"/>
    <x v="1"/>
    <n v="230"/>
    <s v="Prijs wijkt af"/>
    <s v="Nvt"/>
    <n v="230"/>
    <n v="1840"/>
    <n v="1840"/>
  </r>
  <r>
    <x v="2"/>
    <x v="66"/>
    <x v="72"/>
    <n v="8"/>
    <n v="16.54"/>
    <n v="132.32"/>
    <n v="132.32"/>
    <n v="0"/>
    <x v="2"/>
    <s v=""/>
    <s v=""/>
    <s v="Nvt"/>
    <n v="16.54"/>
    <n v="132.32"/>
    <n v="132.32"/>
  </r>
  <r>
    <x v="2"/>
    <x v="52"/>
    <x v="55"/>
    <n v="4"/>
    <n v="236.9"/>
    <n v="947.6"/>
    <n v="947.6"/>
    <n v="0"/>
    <x v="1"/>
    <n v="230"/>
    <s v="Prijs wijkt af"/>
    <s v="Nvt"/>
    <n v="230"/>
    <n v="920"/>
    <n v="920"/>
  </r>
  <r>
    <x v="2"/>
    <x v="52"/>
    <x v="55"/>
    <n v="4"/>
    <n v="236.9"/>
    <n v="947.6"/>
    <n v="947.6"/>
    <n v="0"/>
    <x v="1"/>
    <n v="230"/>
    <s v="Prijs wijkt af"/>
    <s v="Nvt"/>
    <n v="230"/>
    <n v="920"/>
    <n v="920"/>
  </r>
  <r>
    <x v="2"/>
    <x v="55"/>
    <x v="58"/>
    <n v="4"/>
    <n v="16.54"/>
    <n v="66.16"/>
    <n v="66.16"/>
    <n v="0"/>
    <x v="2"/>
    <s v=""/>
    <s v=""/>
    <s v="Nvt"/>
    <n v="16.54"/>
    <n v="66.16"/>
    <n v="66.16"/>
  </r>
  <r>
    <x v="2"/>
    <x v="4"/>
    <x v="4"/>
    <n v="15"/>
    <n v="159.65"/>
    <n v="2394.75"/>
    <n v="2394.75"/>
    <n v="0"/>
    <x v="1"/>
    <n v="155"/>
    <s v="Prijs wijkt af"/>
    <s v="Nvt"/>
    <n v="155"/>
    <n v="2325"/>
    <n v="2325"/>
  </r>
  <r>
    <x v="2"/>
    <x v="53"/>
    <x v="56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2"/>
    <x v="26"/>
    <x v="28"/>
    <n v="4"/>
    <n v="133.9"/>
    <n v="535.6"/>
    <n v="535.6"/>
    <n v="0"/>
    <x v="1"/>
    <n v="130"/>
    <s v="Prijs wijkt af"/>
    <s v="Nvt"/>
    <n v="130"/>
    <n v="520"/>
    <n v="520"/>
  </r>
  <r>
    <x v="2"/>
    <x v="52"/>
    <x v="55"/>
    <n v="3"/>
    <n v="236.9"/>
    <n v="710.7"/>
    <n v="710.7"/>
    <n v="0"/>
    <x v="1"/>
    <n v="230"/>
    <s v="Prijs wijkt af"/>
    <s v="Nvt"/>
    <n v="230"/>
    <n v="690"/>
    <n v="690"/>
  </r>
  <r>
    <x v="2"/>
    <x v="53"/>
    <x v="56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2"/>
    <x v="56"/>
    <x v="60"/>
    <n v="1"/>
    <n v="88.07"/>
    <n v="88.07"/>
    <n v="70.459999999999994"/>
    <n v="20"/>
    <x v="2"/>
    <s v=""/>
    <s v=""/>
    <s v="Ja"/>
    <n v="88.07"/>
    <n v="88.07"/>
    <n v="70.455999999999989"/>
  </r>
  <r>
    <x v="2"/>
    <x v="57"/>
    <x v="61"/>
    <n v="2"/>
    <n v="113.3"/>
    <n v="226.6"/>
    <n v="181.28"/>
    <n v="20"/>
    <x v="2"/>
    <s v=""/>
    <s v=""/>
    <s v="Ja"/>
    <n v="113.3"/>
    <n v="226.6"/>
    <n v="181.28"/>
  </r>
  <r>
    <x v="2"/>
    <x v="67"/>
    <x v="73"/>
    <n v="6"/>
    <n v="115"/>
    <n v="690"/>
    <n v="552"/>
    <n v="20"/>
    <x v="2"/>
    <s v=""/>
    <s v=""/>
    <s v="Ja"/>
    <n v="115"/>
    <n v="690"/>
    <n v="552"/>
  </r>
  <r>
    <x v="2"/>
    <x v="52"/>
    <x v="55"/>
    <n v="4"/>
    <n v="236.9"/>
    <n v="947.6"/>
    <n v="947.6"/>
    <n v="0"/>
    <x v="1"/>
    <n v="230"/>
    <s v="Prijs wijkt af"/>
    <s v="Nvt"/>
    <n v="230"/>
    <n v="920"/>
    <n v="920"/>
  </r>
  <r>
    <x v="2"/>
    <x v="55"/>
    <x v="58"/>
    <n v="4"/>
    <n v="16.54"/>
    <n v="66.16"/>
    <n v="66.16"/>
    <n v="0"/>
    <x v="2"/>
    <s v=""/>
    <s v=""/>
    <s v="Nvt"/>
    <n v="16.54"/>
    <n v="66.16"/>
    <n v="66.16"/>
  </r>
  <r>
    <x v="2"/>
    <x v="53"/>
    <x v="56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2"/>
    <x v="52"/>
    <x v="55"/>
    <n v="1"/>
    <n v="236.9"/>
    <n v="236.9"/>
    <n v="236.9"/>
    <n v="0"/>
    <x v="1"/>
    <n v="230"/>
    <s v="Prijs wijkt af"/>
    <s v="Nvt"/>
    <n v="230"/>
    <n v="230"/>
    <n v="230"/>
  </r>
  <r>
    <x v="2"/>
    <x v="52"/>
    <x v="55"/>
    <n v="4"/>
    <n v="236.9"/>
    <n v="947.6"/>
    <n v="947.6"/>
    <n v="0"/>
    <x v="1"/>
    <n v="230"/>
    <s v="Prijs wijkt af"/>
    <s v="Nvt"/>
    <n v="230"/>
    <n v="920"/>
    <n v="920"/>
  </r>
  <r>
    <x v="2"/>
    <x v="52"/>
    <x v="55"/>
    <n v="4"/>
    <n v="236.9"/>
    <n v="947.6"/>
    <n v="947.6"/>
    <n v="0"/>
    <x v="1"/>
    <n v="230"/>
    <s v="Prijs wijkt af"/>
    <s v="Nvt"/>
    <n v="230"/>
    <n v="920"/>
    <n v="920"/>
  </r>
  <r>
    <x v="2"/>
    <x v="53"/>
    <x v="56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2"/>
    <x v="52"/>
    <x v="55"/>
    <n v="6"/>
    <n v="236.9"/>
    <n v="1421.4"/>
    <n v="1421.4"/>
    <n v="0"/>
    <x v="1"/>
    <n v="230"/>
    <s v="Prijs wijkt af"/>
    <s v="Nvt"/>
    <n v="230"/>
    <n v="1380"/>
    <n v="1380"/>
  </r>
  <r>
    <x v="2"/>
    <x v="68"/>
    <x v="74"/>
    <n v="6"/>
    <n v="33.42"/>
    <n v="200.52"/>
    <n v="160.41999999999999"/>
    <n v="20"/>
    <x v="2"/>
    <s v=""/>
    <s v=""/>
    <s v="Ja"/>
    <n v="33.42"/>
    <n v="200.52"/>
    <n v="160.416"/>
  </r>
  <r>
    <x v="2"/>
    <x v="59"/>
    <x v="65"/>
    <n v="4"/>
    <n v="35.020000000000003"/>
    <n v="140.08000000000001"/>
    <n v="112.06"/>
    <n v="20"/>
    <x v="2"/>
    <s v=""/>
    <s v=""/>
    <s v="Ja"/>
    <n v="35.020000000000003"/>
    <n v="140.08000000000001"/>
    <n v="112.06400000000002"/>
  </r>
  <r>
    <x v="2"/>
    <x v="60"/>
    <x v="66"/>
    <n v="4"/>
    <n v="35.020000000000003"/>
    <n v="140.08000000000001"/>
    <n v="112.06"/>
    <n v="20"/>
    <x v="2"/>
    <s v=""/>
    <s v=""/>
    <s v="Ja"/>
    <n v="35.020000000000003"/>
    <n v="140.08000000000001"/>
    <n v="112.06400000000002"/>
  </r>
  <r>
    <x v="2"/>
    <x v="56"/>
    <x v="60"/>
    <n v="2"/>
    <n v="88.07"/>
    <n v="176.14"/>
    <n v="140.91"/>
    <n v="20"/>
    <x v="2"/>
    <s v=""/>
    <s v=""/>
    <s v="Ja"/>
    <n v="88.07"/>
    <n v="176.14"/>
    <n v="140.91199999999998"/>
  </r>
  <r>
    <x v="2"/>
    <x v="57"/>
    <x v="61"/>
    <n v="2"/>
    <n v="113.3"/>
    <n v="226.6"/>
    <n v="181.28"/>
    <n v="20"/>
    <x v="2"/>
    <s v=""/>
    <s v=""/>
    <s v="Ja"/>
    <n v="113.3"/>
    <n v="226.6"/>
    <n v="181.28"/>
  </r>
  <r>
    <x v="2"/>
    <x v="61"/>
    <x v="67"/>
    <n v="4"/>
    <n v="69.78"/>
    <n v="279.12"/>
    <n v="223.3"/>
    <n v="20"/>
    <x v="2"/>
    <s v=""/>
    <s v=""/>
    <s v="Ja"/>
    <n v="69.78"/>
    <n v="279.12"/>
    <n v="223.29599999999999"/>
  </r>
  <r>
    <x v="2"/>
    <x v="69"/>
    <x v="75"/>
    <n v="12"/>
    <n v="48.93"/>
    <n v="587.16"/>
    <n v="469.73"/>
    <n v="20"/>
    <x v="2"/>
    <s v=""/>
    <s v=""/>
    <s v="Ja"/>
    <n v="48.93"/>
    <n v="587.16"/>
    <n v="469.72799999999995"/>
  </r>
  <r>
    <x v="2"/>
    <x v="52"/>
    <x v="55"/>
    <n v="3"/>
    <n v="236.9"/>
    <n v="710.7"/>
    <n v="710.7"/>
    <n v="0"/>
    <x v="1"/>
    <n v="230"/>
    <s v="Prijs wijkt af"/>
    <s v="Nvt"/>
    <n v="230"/>
    <n v="690"/>
    <n v="690"/>
  </r>
  <r>
    <x v="2"/>
    <x v="55"/>
    <x v="58"/>
    <n v="3"/>
    <n v="16.54"/>
    <n v="49.62"/>
    <n v="49.62"/>
    <n v="0"/>
    <x v="2"/>
    <s v=""/>
    <s v=""/>
    <s v="Nvt"/>
    <n v="16.54"/>
    <n v="49.62"/>
    <n v="49.62"/>
  </r>
  <r>
    <x v="2"/>
    <x v="54"/>
    <x v="57"/>
    <n v="4"/>
    <n v="303.85000000000002"/>
    <n v="1215.4000000000001"/>
    <n v="1215.4000000000001"/>
    <n v="0"/>
    <x v="1"/>
    <n v="295"/>
    <s v="Prijs wijkt af"/>
    <s v="Nvt"/>
    <n v="295"/>
    <n v="1180"/>
    <n v="1180"/>
  </r>
  <r>
    <x v="2"/>
    <x v="5"/>
    <x v="5"/>
    <n v="13"/>
    <n v="28.84"/>
    <n v="374.92"/>
    <n v="374.92"/>
    <n v="0"/>
    <x v="1"/>
    <n v="28"/>
    <s v="Prijs wijkt af"/>
    <s v="Nvt"/>
    <n v="28"/>
    <n v="364"/>
    <n v="364"/>
  </r>
  <r>
    <x v="2"/>
    <x v="52"/>
    <x v="55"/>
    <n v="6"/>
    <n v="236.9"/>
    <n v="1421.4"/>
    <n v="1421.4"/>
    <n v="0"/>
    <x v="1"/>
    <n v="230"/>
    <s v="Prijs wijkt af"/>
    <s v="Nvt"/>
    <n v="230"/>
    <n v="1380"/>
    <n v="1380"/>
  </r>
  <r>
    <x v="2"/>
    <x v="53"/>
    <x v="56"/>
    <n v="2"/>
    <n v="144.19999999999999"/>
    <n v="288.39999999999998"/>
    <n v="288.39999999999998"/>
    <n v="0"/>
    <x v="1"/>
    <n v="140"/>
    <s v="Prijs wijkt af"/>
    <s v="Nvt"/>
    <n v="140"/>
    <n v="280"/>
    <n v="280"/>
  </r>
  <r>
    <x v="2"/>
    <x v="52"/>
    <x v="55"/>
    <n v="3"/>
    <n v="236.9"/>
    <n v="710.7"/>
    <n v="710.7"/>
    <n v="0"/>
    <x v="1"/>
    <n v="230"/>
    <s v="Prijs wijkt af"/>
    <s v="Nvt"/>
    <n v="230"/>
    <n v="690"/>
    <n v="690"/>
  </r>
  <r>
    <x v="2"/>
    <x v="55"/>
    <x v="58"/>
    <n v="3"/>
    <n v="16.54"/>
    <n v="49.62"/>
    <n v="49.62"/>
    <n v="0"/>
    <x v="2"/>
    <s v=""/>
    <s v=""/>
    <s v="Nvt"/>
    <n v="16.54"/>
    <n v="49.62"/>
    <n v="49.62"/>
  </r>
  <r>
    <x v="2"/>
    <x v="52"/>
    <x v="55"/>
    <n v="4"/>
    <n v="236.9"/>
    <n v="947.6"/>
    <n v="947.6"/>
    <n v="0"/>
    <x v="1"/>
    <n v="230"/>
    <s v="Prijs wijkt af"/>
    <s v="Nvt"/>
    <n v="230"/>
    <n v="920"/>
    <n v="920"/>
  </r>
  <r>
    <x v="2"/>
    <x v="57"/>
    <x v="61"/>
    <n v="4"/>
    <n v="113.3"/>
    <n v="453.2"/>
    <n v="362.56"/>
    <n v="20"/>
    <x v="2"/>
    <s v=""/>
    <s v=""/>
    <s v="Ja"/>
    <n v="113.3"/>
    <n v="453.2"/>
    <n v="362.56"/>
  </r>
  <r>
    <x v="2"/>
    <x v="61"/>
    <x v="67"/>
    <n v="4"/>
    <n v="69.78"/>
    <n v="279.12"/>
    <n v="223.3"/>
    <n v="20"/>
    <x v="2"/>
    <s v=""/>
    <s v=""/>
    <s v="Ja"/>
    <n v="69.78"/>
    <n v="279.12"/>
    <n v="223.29599999999999"/>
  </r>
  <r>
    <x v="2"/>
    <x v="70"/>
    <x v="76"/>
    <n v="13"/>
    <n v="180.25"/>
    <n v="2343.25"/>
    <n v="2343.25"/>
    <n v="0"/>
    <x v="1"/>
    <n v="175"/>
    <s v="Prijs wijkt af"/>
    <s v="Nvt"/>
    <n v="175"/>
    <n v="2275"/>
    <n v="2275"/>
  </r>
  <r>
    <x v="2"/>
    <x v="52"/>
    <x v="55"/>
    <n v="6"/>
    <n v="236.9"/>
    <n v="1421.4"/>
    <n v="1421.4"/>
    <n v="0"/>
    <x v="1"/>
    <n v="230"/>
    <s v="Prijs wijkt af"/>
    <s v="Nvt"/>
    <n v="230"/>
    <n v="1380"/>
    <n v="1380"/>
  </r>
  <r>
    <x v="2"/>
    <x v="70"/>
    <x v="76"/>
    <n v="3"/>
    <n v="180.25"/>
    <n v="540.75"/>
    <n v="540.75"/>
    <n v="0"/>
    <x v="1"/>
    <n v="175"/>
    <s v="Prijs wijkt af"/>
    <s v="Nvt"/>
    <n v="175"/>
    <n v="525"/>
    <n v="525"/>
  </r>
  <r>
    <x v="2"/>
    <x v="52"/>
    <x v="55"/>
    <n v="4"/>
    <n v="236.9"/>
    <n v="947.6"/>
    <n v="947.6"/>
    <n v="0"/>
    <x v="1"/>
    <n v="230"/>
    <s v="Prijs wijkt af"/>
    <s v="Nvt"/>
    <n v="230"/>
    <n v="920"/>
    <n v="920"/>
  </r>
  <r>
    <x v="2"/>
    <x v="53"/>
    <x v="56"/>
    <n v="2"/>
    <n v="144.19999999999999"/>
    <n v="288.39999999999998"/>
    <n v="288.39999999999998"/>
    <n v="0"/>
    <x v="1"/>
    <n v="140"/>
    <s v="Prijs wijkt af"/>
    <s v="Nvt"/>
    <n v="140"/>
    <n v="280"/>
    <n v="280"/>
  </r>
  <r>
    <x v="2"/>
    <x v="71"/>
    <x v="77"/>
    <n v="6"/>
    <n v="89.61"/>
    <n v="537.66"/>
    <n v="430.13"/>
    <n v="20"/>
    <x v="2"/>
    <s v=""/>
    <s v=""/>
    <s v="Ja"/>
    <n v="89.61"/>
    <n v="537.66"/>
    <n v="430.12799999999993"/>
  </r>
  <r>
    <x v="2"/>
    <x v="72"/>
    <x v="77"/>
    <n v="6"/>
    <n v="73.02"/>
    <n v="438.12"/>
    <n v="350.5"/>
    <n v="20"/>
    <x v="2"/>
    <s v=""/>
    <s v=""/>
    <s v="Ja"/>
    <n v="73.02"/>
    <n v="438.12"/>
    <n v="350.49599999999998"/>
  </r>
  <r>
    <x v="2"/>
    <x v="73"/>
    <x v="78"/>
    <n v="12"/>
    <n v="82.95"/>
    <n v="995.4"/>
    <n v="796.32"/>
    <n v="20"/>
    <x v="2"/>
    <s v=""/>
    <s v=""/>
    <s v="Ja"/>
    <n v="82.95"/>
    <n v="995.40000000000009"/>
    <n v="796.32"/>
  </r>
  <r>
    <x v="2"/>
    <x v="70"/>
    <x v="76"/>
    <n v="15"/>
    <n v="180.25"/>
    <n v="2703.75"/>
    <n v="2703.75"/>
    <n v="0"/>
    <x v="1"/>
    <n v="175"/>
    <s v="Prijs wijkt af"/>
    <s v="Nvt"/>
    <n v="175"/>
    <n v="2625"/>
    <n v="2625"/>
  </r>
  <r>
    <x v="2"/>
    <x v="52"/>
    <x v="55"/>
    <n v="6"/>
    <n v="236.9"/>
    <n v="1421.4"/>
    <n v="1421.4"/>
    <n v="0"/>
    <x v="1"/>
    <n v="230"/>
    <s v="Prijs wijkt af"/>
    <s v="Nvt"/>
    <n v="230"/>
    <n v="1380"/>
    <n v="1380"/>
  </r>
  <r>
    <x v="2"/>
    <x v="70"/>
    <x v="76"/>
    <n v="3"/>
    <n v="180.25"/>
    <n v="540.75"/>
    <n v="540.75"/>
    <n v="0"/>
    <x v="1"/>
    <n v="175"/>
    <s v="Prijs wijkt af"/>
    <s v="Nvt"/>
    <n v="175"/>
    <n v="525"/>
    <n v="525"/>
  </r>
  <r>
    <x v="2"/>
    <x v="70"/>
    <x v="76"/>
    <n v="2"/>
    <n v="180.25"/>
    <n v="360.5"/>
    <n v="360.5"/>
    <n v="0"/>
    <x v="1"/>
    <n v="175"/>
    <s v="Prijs wijkt af"/>
    <s v="Nvt"/>
    <n v="175"/>
    <n v="350"/>
    <n v="350"/>
  </r>
  <r>
    <x v="2"/>
    <x v="54"/>
    <x v="57"/>
    <n v="6"/>
    <n v="303.85000000000002"/>
    <n v="1823.1"/>
    <n v="1823.1"/>
    <n v="0"/>
    <x v="1"/>
    <n v="295"/>
    <s v="Prijs wijkt af"/>
    <s v="Nvt"/>
    <n v="295"/>
    <n v="1770"/>
    <n v="1770"/>
  </r>
  <r>
    <x v="2"/>
    <x v="26"/>
    <x v="28"/>
    <n v="2"/>
    <n v="133.9"/>
    <n v="267.8"/>
    <n v="267.8"/>
    <n v="0"/>
    <x v="1"/>
    <n v="130"/>
    <s v="Prijs wijkt af"/>
    <s v="Nvt"/>
    <n v="130"/>
    <n v="260"/>
    <n v="260"/>
  </r>
  <r>
    <x v="2"/>
    <x v="53"/>
    <x v="56"/>
    <n v="2"/>
    <n v="144.19999999999999"/>
    <n v="288.39999999999998"/>
    <n v="288.39999999999998"/>
    <n v="0"/>
    <x v="1"/>
    <n v="140"/>
    <s v="Prijs wijkt af"/>
    <s v="Nvt"/>
    <n v="140"/>
    <n v="280"/>
    <n v="280"/>
  </r>
  <r>
    <x v="2"/>
    <x v="61"/>
    <x v="67"/>
    <n v="4"/>
    <n v="69.78"/>
    <n v="279.12"/>
    <n v="223.3"/>
    <n v="20"/>
    <x v="2"/>
    <s v=""/>
    <s v=""/>
    <s v="Ja"/>
    <n v="69.78"/>
    <n v="279.12"/>
    <n v="223.29599999999999"/>
  </r>
  <r>
    <x v="2"/>
    <x v="74"/>
    <x v="79"/>
    <n v="4"/>
    <n v="69.78"/>
    <n v="279.12"/>
    <n v="223.3"/>
    <n v="20"/>
    <x v="2"/>
    <s v=""/>
    <s v=""/>
    <s v="Ja"/>
    <n v="69.78"/>
    <n v="279.12"/>
    <n v="223.29599999999999"/>
  </r>
  <r>
    <x v="2"/>
    <x v="59"/>
    <x v="65"/>
    <n v="4"/>
    <n v="35.020000000000003"/>
    <n v="140.08000000000001"/>
    <n v="112.06"/>
    <n v="20"/>
    <x v="2"/>
    <s v=""/>
    <s v=""/>
    <s v="Ja"/>
    <n v="35.020000000000003"/>
    <n v="140.08000000000001"/>
    <n v="112.06400000000002"/>
  </r>
  <r>
    <x v="2"/>
    <x v="75"/>
    <x v="80"/>
    <n v="4"/>
    <n v="35.020000000000003"/>
    <n v="140.08000000000001"/>
    <n v="112.06"/>
    <n v="20"/>
    <x v="2"/>
    <s v=""/>
    <s v=""/>
    <s v="Ja"/>
    <n v="35.020000000000003"/>
    <n v="140.08000000000001"/>
    <n v="112.06400000000002"/>
  </r>
  <r>
    <x v="2"/>
    <x v="60"/>
    <x v="66"/>
    <n v="2"/>
    <n v="35.020000000000003"/>
    <n v="70.040000000000006"/>
    <n v="56.03"/>
    <n v="20"/>
    <x v="2"/>
    <s v=""/>
    <s v=""/>
    <s v="Ja"/>
    <n v="35.020000000000003"/>
    <n v="70.040000000000006"/>
    <n v="56.032000000000011"/>
  </r>
  <r>
    <x v="2"/>
    <x v="76"/>
    <x v="81"/>
    <n v="2"/>
    <n v="52.79"/>
    <n v="105.58"/>
    <n v="84.46"/>
    <n v="20"/>
    <x v="2"/>
    <s v=""/>
    <s v=""/>
    <s v="Ja"/>
    <n v="52.79"/>
    <n v="105.58"/>
    <n v="84.463999999999999"/>
  </r>
  <r>
    <x v="2"/>
    <x v="56"/>
    <x v="60"/>
    <n v="6"/>
    <n v="88.07"/>
    <n v="528.41999999999996"/>
    <n v="422.74"/>
    <n v="20"/>
    <x v="2"/>
    <s v=""/>
    <s v=""/>
    <s v="Ja"/>
    <n v="88.07"/>
    <n v="528.41999999999996"/>
    <n v="422.73599999999999"/>
  </r>
  <r>
    <x v="2"/>
    <x v="57"/>
    <x v="61"/>
    <n v="8"/>
    <n v="113.3"/>
    <n v="906.4"/>
    <n v="725.12"/>
    <n v="20"/>
    <x v="2"/>
    <s v=""/>
    <s v=""/>
    <s v="Ja"/>
    <n v="113.3"/>
    <n v="906.4"/>
    <n v="725.12"/>
  </r>
  <r>
    <x v="2"/>
    <x v="58"/>
    <x v="62"/>
    <n v="15"/>
    <n v="88.57"/>
    <n v="1328.55"/>
    <n v="1062.8399999999999"/>
    <n v="20"/>
    <x v="2"/>
    <s v=""/>
    <s v=""/>
    <s v="Ja"/>
    <n v="88.57"/>
    <n v="1328.55"/>
    <n v="1062.8399999999999"/>
  </r>
  <r>
    <x v="2"/>
    <x v="77"/>
    <x v="82"/>
    <n v="15"/>
    <n v="0"/>
    <n v="0"/>
    <n v="0"/>
    <n v="0"/>
    <x v="2"/>
    <s v=""/>
    <s v=""/>
    <s v="Nvt"/>
    <n v="0"/>
    <n v="0"/>
    <n v="0"/>
  </r>
  <r>
    <x v="2"/>
    <x v="26"/>
    <x v="28"/>
    <n v="3"/>
    <n v="133.9"/>
    <n v="401.7"/>
    <n v="401.7"/>
    <n v="0"/>
    <x v="1"/>
    <n v="130"/>
    <s v="Prijs wijkt af"/>
    <s v="Nvt"/>
    <n v="130"/>
    <n v="390"/>
    <n v="390"/>
  </r>
  <r>
    <x v="2"/>
    <x v="54"/>
    <x v="57"/>
    <n v="4"/>
    <n v="303.85000000000002"/>
    <n v="1215.4000000000001"/>
    <n v="1215.4000000000001"/>
    <n v="0"/>
    <x v="1"/>
    <n v="295"/>
    <s v="Prijs wijkt af"/>
    <s v="Nvt"/>
    <n v="295"/>
    <n v="1180"/>
    <n v="1180"/>
  </r>
  <r>
    <x v="2"/>
    <x v="5"/>
    <x v="5"/>
    <n v="24"/>
    <n v="28.84"/>
    <n v="692.16"/>
    <n v="692.16"/>
    <n v="0"/>
    <x v="1"/>
    <n v="28"/>
    <s v="Prijs wijkt af"/>
    <s v="Nvt"/>
    <n v="28"/>
    <n v="672"/>
    <n v="672"/>
  </r>
  <r>
    <x v="2"/>
    <x v="53"/>
    <x v="56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2"/>
    <x v="78"/>
    <x v="83"/>
    <n v="4"/>
    <n v="33.42"/>
    <n v="133.68"/>
    <n v="133.68"/>
    <n v="0"/>
    <x v="2"/>
    <s v=""/>
    <s v=""/>
    <s v="Nvt"/>
    <n v="33.42"/>
    <n v="133.68"/>
    <n v="133.68"/>
  </r>
  <r>
    <x v="2"/>
    <x v="54"/>
    <x v="57"/>
    <n v="4"/>
    <n v="303.85000000000002"/>
    <n v="1215.4000000000001"/>
    <n v="1215.4000000000001"/>
    <n v="0"/>
    <x v="1"/>
    <n v="295"/>
    <s v="Prijs wijkt af"/>
    <s v="Nvt"/>
    <n v="295"/>
    <n v="1180"/>
    <n v="1180"/>
  </r>
  <r>
    <x v="2"/>
    <x v="52"/>
    <x v="55"/>
    <n v="4"/>
    <n v="236.9"/>
    <n v="947.6"/>
    <n v="947.6"/>
    <n v="0"/>
    <x v="1"/>
    <n v="230"/>
    <s v="Prijs wijkt af"/>
    <s v="Nvt"/>
    <n v="230"/>
    <n v="920"/>
    <n v="920"/>
  </r>
  <r>
    <x v="2"/>
    <x v="54"/>
    <x v="57"/>
    <n v="6"/>
    <n v="303.85000000000002"/>
    <n v="1823.1"/>
    <n v="1823.1"/>
    <n v="0"/>
    <x v="1"/>
    <n v="295"/>
    <s v="Prijs wijkt af"/>
    <s v="Nvt"/>
    <n v="295"/>
    <n v="1770"/>
    <n v="1770"/>
  </r>
  <r>
    <x v="2"/>
    <x v="52"/>
    <x v="55"/>
    <n v="4"/>
    <n v="236.9"/>
    <n v="947.6"/>
    <n v="947.6"/>
    <n v="0"/>
    <x v="1"/>
    <n v="230"/>
    <s v="Prijs wijkt af"/>
    <s v="Nvt"/>
    <n v="230"/>
    <n v="920"/>
    <n v="920"/>
  </r>
  <r>
    <x v="2"/>
    <x v="55"/>
    <x v="58"/>
    <n v="4"/>
    <n v="16.54"/>
    <n v="66.16"/>
    <n v="66.16"/>
    <n v="0"/>
    <x v="2"/>
    <s v=""/>
    <s v=""/>
    <s v="Nvt"/>
    <n v="16.54"/>
    <n v="66.16"/>
    <n v="66.16"/>
  </r>
  <r>
    <x v="2"/>
    <x v="53"/>
    <x v="56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2"/>
    <x v="54"/>
    <x v="57"/>
    <n v="4"/>
    <n v="303.85000000000002"/>
    <n v="1215.4000000000001"/>
    <n v="1215.4000000000001"/>
    <n v="0"/>
    <x v="1"/>
    <n v="295"/>
    <s v="Prijs wijkt af"/>
    <s v="Nvt"/>
    <n v="295"/>
    <n v="1180"/>
    <n v="1180"/>
  </r>
  <r>
    <x v="2"/>
    <x v="55"/>
    <x v="58"/>
    <n v="4"/>
    <n v="16.54"/>
    <n v="66.16"/>
    <n v="66.16"/>
    <n v="0"/>
    <x v="2"/>
    <s v=""/>
    <s v=""/>
    <s v="Nvt"/>
    <n v="16.54"/>
    <n v="66.16"/>
    <n v="66.16"/>
  </r>
  <r>
    <x v="2"/>
    <x v="52"/>
    <x v="55"/>
    <n v="4"/>
    <n v="236.9"/>
    <n v="947.6"/>
    <n v="947.6"/>
    <n v="0"/>
    <x v="1"/>
    <n v="230"/>
    <s v="Prijs wijkt af"/>
    <s v="Nvt"/>
    <n v="230"/>
    <n v="920"/>
    <n v="920"/>
  </r>
  <r>
    <x v="2"/>
    <x v="55"/>
    <x v="58"/>
    <n v="4"/>
    <n v="16.54"/>
    <n v="66.16"/>
    <n v="66.16"/>
    <n v="0"/>
    <x v="2"/>
    <s v=""/>
    <s v=""/>
    <s v="Nvt"/>
    <n v="16.54"/>
    <n v="66.16"/>
    <n v="66.16"/>
  </r>
  <r>
    <x v="2"/>
    <x v="53"/>
    <x v="56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2"/>
    <x v="54"/>
    <x v="57"/>
    <n v="4"/>
    <n v="303.85000000000002"/>
    <n v="1215.4000000000001"/>
    <n v="1215.4000000000001"/>
    <n v="0"/>
    <x v="1"/>
    <n v="295"/>
    <s v="Prijs wijkt af"/>
    <s v="Nvt"/>
    <n v="295"/>
    <n v="1180"/>
    <n v="1180"/>
  </r>
  <r>
    <x v="2"/>
    <x v="53"/>
    <x v="56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2"/>
    <x v="26"/>
    <x v="28"/>
    <n v="4"/>
    <n v="133.9"/>
    <n v="535.6"/>
    <n v="535.6"/>
    <n v="0"/>
    <x v="1"/>
    <n v="130"/>
    <s v="Prijs wijkt af"/>
    <s v="Nvt"/>
    <n v="130"/>
    <n v="520"/>
    <n v="520"/>
  </r>
  <r>
    <x v="2"/>
    <x v="54"/>
    <x v="57"/>
    <n v="4"/>
    <n v="303.85000000000002"/>
    <n v="1215.4000000000001"/>
    <n v="1215.4000000000001"/>
    <n v="0"/>
    <x v="1"/>
    <n v="295"/>
    <s v="Prijs wijkt af"/>
    <s v="Nvt"/>
    <n v="295"/>
    <n v="1180"/>
    <n v="1180"/>
  </r>
  <r>
    <x v="2"/>
    <x v="55"/>
    <x v="58"/>
    <n v="4"/>
    <n v="16.54"/>
    <n v="66.16"/>
    <n v="66.16"/>
    <n v="0"/>
    <x v="2"/>
    <s v=""/>
    <s v=""/>
    <s v="Nvt"/>
    <n v="16.54"/>
    <n v="66.16"/>
    <n v="66.16"/>
  </r>
  <r>
    <x v="2"/>
    <x v="5"/>
    <x v="5"/>
    <n v="37"/>
    <n v="28.84"/>
    <n v="1067.08"/>
    <n v="1067.08"/>
    <n v="0"/>
    <x v="1"/>
    <n v="28"/>
    <s v="Prijs wijkt af"/>
    <s v="Nvt"/>
    <n v="28"/>
    <n v="1036"/>
    <n v="1036"/>
  </r>
  <r>
    <x v="2"/>
    <x v="53"/>
    <x v="56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2"/>
    <x v="52"/>
    <x v="55"/>
    <n v="4"/>
    <n v="236.9"/>
    <n v="947.6"/>
    <n v="947.6"/>
    <n v="0"/>
    <x v="1"/>
    <n v="230"/>
    <s v="Prijs wijkt af"/>
    <s v="Nvt"/>
    <n v="230"/>
    <n v="920"/>
    <n v="920"/>
  </r>
  <r>
    <x v="2"/>
    <x v="55"/>
    <x v="58"/>
    <n v="4"/>
    <n v="16.54"/>
    <n v="66.16"/>
    <n v="66.16"/>
    <n v="0"/>
    <x v="2"/>
    <s v=""/>
    <s v=""/>
    <s v="Nvt"/>
    <n v="16.54"/>
    <n v="66.16"/>
    <n v="66.16"/>
  </r>
  <r>
    <x v="2"/>
    <x v="52"/>
    <x v="55"/>
    <n v="4"/>
    <n v="236.9"/>
    <n v="947.6"/>
    <n v="947.6"/>
    <n v="0"/>
    <x v="1"/>
    <n v="230"/>
    <s v="Prijs wijkt af"/>
    <s v="Nvt"/>
    <n v="230"/>
    <n v="920"/>
    <n v="920"/>
  </r>
  <r>
    <x v="2"/>
    <x v="52"/>
    <x v="55"/>
    <n v="4"/>
    <n v="236.9"/>
    <n v="947.6"/>
    <n v="947.6"/>
    <n v="0"/>
    <x v="1"/>
    <n v="230"/>
    <s v="Prijs wijkt af"/>
    <s v="Nvt"/>
    <n v="230"/>
    <n v="920"/>
    <n v="920"/>
  </r>
  <r>
    <x v="2"/>
    <x v="55"/>
    <x v="58"/>
    <n v="4"/>
    <n v="16.54"/>
    <n v="66.16"/>
    <n v="66.16"/>
    <n v="0"/>
    <x v="2"/>
    <s v=""/>
    <s v=""/>
    <s v="Nvt"/>
    <n v="16.54"/>
    <n v="66.16"/>
    <n v="66.16"/>
  </r>
  <r>
    <x v="2"/>
    <x v="53"/>
    <x v="56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2"/>
    <x v="52"/>
    <x v="55"/>
    <n v="4"/>
    <n v="236.9"/>
    <n v="947.6"/>
    <n v="947.6"/>
    <n v="0"/>
    <x v="1"/>
    <n v="230"/>
    <s v="Prijs wijkt af"/>
    <s v="Nvt"/>
    <n v="230"/>
    <n v="920"/>
    <n v="920"/>
  </r>
  <r>
    <x v="2"/>
    <x v="55"/>
    <x v="58"/>
    <n v="4"/>
    <n v="16.54"/>
    <n v="66.16"/>
    <n v="66.16"/>
    <n v="0"/>
    <x v="2"/>
    <s v=""/>
    <s v=""/>
    <s v="Nvt"/>
    <n v="16.54"/>
    <n v="66.16"/>
    <n v="66.16"/>
  </r>
  <r>
    <x v="2"/>
    <x v="53"/>
    <x v="56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2"/>
    <x v="5"/>
    <x v="5"/>
    <n v="12"/>
    <n v="28.84"/>
    <n v="346.08"/>
    <n v="346.08"/>
    <n v="0"/>
    <x v="1"/>
    <n v="28"/>
    <s v="Prijs wijkt af"/>
    <s v="Nvt"/>
    <n v="28"/>
    <n v="336"/>
    <n v="336"/>
  </r>
  <r>
    <x v="2"/>
    <x v="52"/>
    <x v="55"/>
    <n v="4"/>
    <n v="236.9"/>
    <n v="947.6"/>
    <n v="947.6"/>
    <n v="0"/>
    <x v="1"/>
    <n v="230"/>
    <s v="Prijs wijkt af"/>
    <s v="Nvt"/>
    <n v="230"/>
    <n v="920"/>
    <n v="920"/>
  </r>
  <r>
    <x v="2"/>
    <x v="53"/>
    <x v="56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2"/>
    <x v="52"/>
    <x v="55"/>
    <n v="8"/>
    <n v="236.9"/>
    <n v="1895.2"/>
    <n v="1895.2"/>
    <n v="0"/>
    <x v="1"/>
    <n v="230"/>
    <s v="Prijs wijkt af"/>
    <s v="Nvt"/>
    <n v="230"/>
    <n v="1840"/>
    <n v="1840"/>
  </r>
  <r>
    <x v="2"/>
    <x v="52"/>
    <x v="55"/>
    <n v="4"/>
    <n v="236.9"/>
    <n v="947.6"/>
    <n v="947.6"/>
    <n v="0"/>
    <x v="1"/>
    <n v="230"/>
    <s v="Prijs wijkt af"/>
    <s v="Nvt"/>
    <n v="230"/>
    <n v="920"/>
    <n v="920"/>
  </r>
  <r>
    <x v="2"/>
    <x v="53"/>
    <x v="56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2"/>
    <x v="52"/>
    <x v="55"/>
    <n v="4"/>
    <n v="236.9"/>
    <n v="947.6"/>
    <n v="947.6"/>
    <n v="0"/>
    <x v="1"/>
    <n v="230"/>
    <s v="Prijs wijkt af"/>
    <s v="Nvt"/>
    <n v="230"/>
    <n v="920"/>
    <n v="920"/>
  </r>
  <r>
    <x v="2"/>
    <x v="5"/>
    <x v="5"/>
    <n v="12"/>
    <n v="28.84"/>
    <n v="346.08"/>
    <n v="346.08"/>
    <n v="0"/>
    <x v="1"/>
    <n v="28"/>
    <s v="Prijs wijkt af"/>
    <s v="Nvt"/>
    <n v="28"/>
    <n v="336"/>
    <n v="336"/>
  </r>
  <r>
    <x v="2"/>
    <x v="52"/>
    <x v="55"/>
    <n v="6"/>
    <n v="236.9"/>
    <n v="1421.4"/>
    <n v="1421.4"/>
    <n v="0"/>
    <x v="1"/>
    <n v="230"/>
    <s v="Prijs wijkt af"/>
    <s v="Nvt"/>
    <n v="230"/>
    <n v="1380"/>
    <n v="1380"/>
  </r>
  <r>
    <x v="2"/>
    <x v="53"/>
    <x v="56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2"/>
    <x v="4"/>
    <x v="4"/>
    <n v="4"/>
    <n v="159.65"/>
    <n v="638.6"/>
    <n v="638.6"/>
    <n v="0"/>
    <x v="1"/>
    <n v="155"/>
    <s v="Prijs wijkt af"/>
    <s v="Nvt"/>
    <n v="155"/>
    <n v="620"/>
    <n v="620"/>
  </r>
  <r>
    <x v="2"/>
    <x v="53"/>
    <x v="56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2"/>
    <x v="52"/>
    <x v="55"/>
    <n v="4"/>
    <n v="236.9"/>
    <n v="947.6"/>
    <n v="947.6"/>
    <n v="0"/>
    <x v="1"/>
    <n v="230"/>
    <s v="Prijs wijkt af"/>
    <s v="Nvt"/>
    <n v="230"/>
    <n v="920"/>
    <n v="920"/>
  </r>
  <r>
    <x v="2"/>
    <x v="52"/>
    <x v="55"/>
    <n v="3"/>
    <n v="236.9"/>
    <n v="710.7"/>
    <n v="710.7"/>
    <n v="0"/>
    <x v="1"/>
    <n v="230"/>
    <s v="Prijs wijkt af"/>
    <s v="Nvt"/>
    <n v="230"/>
    <n v="690"/>
    <n v="690"/>
  </r>
  <r>
    <x v="2"/>
    <x v="52"/>
    <x v="55"/>
    <n v="4"/>
    <n v="236.9"/>
    <n v="947.6"/>
    <n v="947.6"/>
    <n v="0"/>
    <x v="1"/>
    <n v="230"/>
    <s v="Prijs wijkt af"/>
    <s v="Nvt"/>
    <n v="230"/>
    <n v="920"/>
    <n v="920"/>
  </r>
  <r>
    <x v="2"/>
    <x v="55"/>
    <x v="58"/>
    <n v="4"/>
    <n v="16.54"/>
    <n v="66.16"/>
    <n v="66.16"/>
    <n v="0"/>
    <x v="2"/>
    <s v=""/>
    <s v=""/>
    <s v="Nvt"/>
    <n v="16.54"/>
    <n v="66.16"/>
    <n v="66.16"/>
  </r>
  <r>
    <x v="2"/>
    <x v="5"/>
    <x v="5"/>
    <n v="20"/>
    <n v="28.84"/>
    <n v="576.79999999999995"/>
    <n v="576.79999999999995"/>
    <n v="0"/>
    <x v="1"/>
    <n v="28"/>
    <s v="Prijs wijkt af"/>
    <s v="Nvt"/>
    <n v="28"/>
    <n v="560"/>
    <n v="560"/>
  </r>
  <r>
    <x v="2"/>
    <x v="4"/>
    <x v="4"/>
    <n v="16"/>
    <n v="159.65"/>
    <n v="2554.4"/>
    <n v="2554.4"/>
    <n v="0"/>
    <x v="1"/>
    <n v="155"/>
    <s v="Prijs wijkt af"/>
    <s v="Nvt"/>
    <n v="155"/>
    <n v="2480"/>
    <n v="2480"/>
  </r>
  <r>
    <x v="2"/>
    <x v="54"/>
    <x v="57"/>
    <n v="6"/>
    <n v="303.85000000000002"/>
    <n v="1823.1"/>
    <n v="1823.1"/>
    <n v="0"/>
    <x v="1"/>
    <n v="295"/>
    <s v="Prijs wijkt af"/>
    <s v="Nvt"/>
    <n v="295"/>
    <n v="1770"/>
    <n v="1770"/>
  </r>
  <r>
    <x v="2"/>
    <x v="52"/>
    <x v="55"/>
    <n v="4"/>
    <n v="236.9"/>
    <n v="947.6"/>
    <n v="947.6"/>
    <n v="0"/>
    <x v="1"/>
    <n v="230"/>
    <s v="Prijs wijkt af"/>
    <s v="Nvt"/>
    <n v="230"/>
    <n v="920"/>
    <n v="920"/>
  </r>
  <r>
    <x v="2"/>
    <x v="55"/>
    <x v="58"/>
    <n v="4"/>
    <n v="16.54"/>
    <n v="66.16"/>
    <n v="66.16"/>
    <n v="0"/>
    <x v="2"/>
    <s v=""/>
    <s v=""/>
    <s v="Nvt"/>
    <n v="16.54"/>
    <n v="66.16"/>
    <n v="66.16"/>
  </r>
  <r>
    <x v="2"/>
    <x v="53"/>
    <x v="56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2"/>
    <x v="52"/>
    <x v="55"/>
    <n v="4"/>
    <n v="236.9"/>
    <n v="947.6"/>
    <n v="947.6"/>
    <n v="0"/>
    <x v="1"/>
    <n v="230"/>
    <s v="Prijs wijkt af"/>
    <s v="Nvt"/>
    <n v="230"/>
    <n v="920"/>
    <n v="920"/>
  </r>
  <r>
    <x v="2"/>
    <x v="52"/>
    <x v="55"/>
    <n v="4"/>
    <n v="236.9"/>
    <n v="947.6"/>
    <n v="947.6"/>
    <n v="0"/>
    <x v="1"/>
    <n v="230"/>
    <s v="Prijs wijkt af"/>
    <s v="Nvt"/>
    <n v="230"/>
    <n v="920"/>
    <n v="920"/>
  </r>
  <r>
    <x v="2"/>
    <x v="53"/>
    <x v="56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2"/>
    <x v="5"/>
    <x v="5"/>
    <n v="14"/>
    <n v="28.84"/>
    <n v="403.76"/>
    <n v="403.76"/>
    <n v="0"/>
    <x v="1"/>
    <n v="28"/>
    <s v="Prijs wijkt af"/>
    <s v="Nvt"/>
    <n v="28"/>
    <n v="392"/>
    <n v="392"/>
  </r>
  <r>
    <x v="2"/>
    <x v="54"/>
    <x v="57"/>
    <n v="4"/>
    <n v="303.85000000000002"/>
    <n v="1215.4000000000001"/>
    <n v="1215.4000000000001"/>
    <n v="0"/>
    <x v="1"/>
    <n v="295"/>
    <s v="Prijs wijkt af"/>
    <s v="Nvt"/>
    <n v="295"/>
    <n v="1180"/>
    <n v="1180"/>
  </r>
  <r>
    <x v="2"/>
    <x v="53"/>
    <x v="56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2"/>
    <x v="4"/>
    <x v="4"/>
    <n v="12"/>
    <n v="159.65"/>
    <n v="1915.8"/>
    <n v="1915.8"/>
    <n v="0"/>
    <x v="1"/>
    <n v="155"/>
    <s v="Prijs wijkt af"/>
    <s v="Nvt"/>
    <n v="155"/>
    <n v="1860"/>
    <n v="1860"/>
  </r>
  <r>
    <x v="2"/>
    <x v="54"/>
    <x v="57"/>
    <n v="4"/>
    <n v="303.85000000000002"/>
    <n v="1215.4000000000001"/>
    <n v="1215.4000000000001"/>
    <n v="0"/>
    <x v="1"/>
    <n v="295"/>
    <s v="Prijs wijkt af"/>
    <s v="Nvt"/>
    <n v="295"/>
    <n v="1180"/>
    <n v="1180"/>
  </r>
  <r>
    <x v="2"/>
    <x v="52"/>
    <x v="55"/>
    <n v="4"/>
    <n v="236.9"/>
    <n v="947.6"/>
    <n v="947.6"/>
    <n v="0"/>
    <x v="1"/>
    <n v="230"/>
    <s v="Prijs wijkt af"/>
    <s v="Nvt"/>
    <n v="230"/>
    <n v="920"/>
    <n v="920"/>
  </r>
  <r>
    <x v="2"/>
    <x v="52"/>
    <x v="55"/>
    <n v="2"/>
    <n v="236.9"/>
    <n v="473.8"/>
    <n v="473.8"/>
    <n v="0"/>
    <x v="1"/>
    <n v="230"/>
    <s v="Prijs wijkt af"/>
    <s v="Nvt"/>
    <n v="230"/>
    <n v="460"/>
    <n v="460"/>
  </r>
  <r>
    <x v="2"/>
    <x v="52"/>
    <x v="55"/>
    <n v="3"/>
    <n v="236.9"/>
    <n v="710.7"/>
    <n v="710.7"/>
    <n v="0"/>
    <x v="1"/>
    <n v="230"/>
    <s v="Prijs wijkt af"/>
    <s v="Nvt"/>
    <n v="230"/>
    <n v="690"/>
    <n v="690"/>
  </r>
  <r>
    <x v="2"/>
    <x v="52"/>
    <x v="55"/>
    <n v="1"/>
    <n v="236.9"/>
    <n v="236.9"/>
    <n v="236.9"/>
    <n v="0"/>
    <x v="1"/>
    <n v="230"/>
    <s v="Prijs wijkt af"/>
    <s v="Nvt"/>
    <n v="230"/>
    <n v="230"/>
    <n v="230"/>
  </r>
  <r>
    <x v="2"/>
    <x v="4"/>
    <x v="4"/>
    <n v="6"/>
    <n v="159.65"/>
    <n v="957.9"/>
    <n v="957.9"/>
    <n v="0"/>
    <x v="1"/>
    <n v="155"/>
    <s v="Prijs wijkt af"/>
    <s v="Nvt"/>
    <n v="155"/>
    <n v="930"/>
    <n v="930"/>
  </r>
  <r>
    <x v="2"/>
    <x v="52"/>
    <x v="55"/>
    <n v="3"/>
    <n v="236.9"/>
    <n v="710.7"/>
    <n v="710.7"/>
    <n v="0"/>
    <x v="1"/>
    <n v="230"/>
    <s v="Prijs wijkt af"/>
    <s v="Nvt"/>
    <n v="230"/>
    <n v="690"/>
    <n v="690"/>
  </r>
  <r>
    <x v="2"/>
    <x v="55"/>
    <x v="58"/>
    <n v="3"/>
    <n v="16.54"/>
    <n v="49.62"/>
    <n v="49.62"/>
    <n v="0"/>
    <x v="2"/>
    <s v=""/>
    <s v=""/>
    <s v="Nvt"/>
    <n v="16.54"/>
    <n v="49.62"/>
    <n v="49.62"/>
  </r>
  <r>
    <x v="2"/>
    <x v="53"/>
    <x v="56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2"/>
    <x v="52"/>
    <x v="55"/>
    <n v="6"/>
    <n v="236.9"/>
    <n v="1421.4"/>
    <n v="1421.4"/>
    <n v="0"/>
    <x v="1"/>
    <n v="230"/>
    <s v="Prijs wijkt af"/>
    <s v="Nvt"/>
    <n v="230"/>
    <n v="1380"/>
    <n v="1380"/>
  </r>
  <r>
    <x v="2"/>
    <x v="55"/>
    <x v="58"/>
    <n v="6"/>
    <n v="16.54"/>
    <n v="99.24"/>
    <n v="99.24"/>
    <n v="0"/>
    <x v="2"/>
    <s v=""/>
    <s v=""/>
    <s v="Nvt"/>
    <n v="16.54"/>
    <n v="99.24"/>
    <n v="99.24"/>
  </r>
  <r>
    <x v="2"/>
    <x v="53"/>
    <x v="56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2"/>
    <x v="52"/>
    <x v="55"/>
    <n v="4"/>
    <n v="236.9"/>
    <n v="947.6"/>
    <n v="947.6"/>
    <n v="0"/>
    <x v="1"/>
    <n v="230"/>
    <s v="Prijs wijkt af"/>
    <s v="Nvt"/>
    <n v="230"/>
    <n v="920"/>
    <n v="920"/>
  </r>
  <r>
    <x v="2"/>
    <x v="52"/>
    <x v="55"/>
    <n v="1"/>
    <n v="236.9"/>
    <n v="236.9"/>
    <n v="236.9"/>
    <n v="0"/>
    <x v="1"/>
    <n v="230"/>
    <s v="Prijs wijkt af"/>
    <s v="Nvt"/>
    <n v="230"/>
    <n v="230"/>
    <n v="230"/>
  </r>
  <r>
    <x v="2"/>
    <x v="68"/>
    <x v="74"/>
    <n v="4"/>
    <n v="33.42"/>
    <n v="133.68"/>
    <n v="133.68"/>
    <n v="0"/>
    <x v="2"/>
    <s v=""/>
    <s v=""/>
    <s v="Nvt"/>
    <n v="33.42"/>
    <n v="133.68"/>
    <n v="133.68"/>
  </r>
  <r>
    <x v="2"/>
    <x v="52"/>
    <x v="55"/>
    <n v="4"/>
    <n v="236.9"/>
    <n v="947.6"/>
    <n v="947.6"/>
    <n v="0"/>
    <x v="1"/>
    <n v="230"/>
    <s v="Prijs wijkt af"/>
    <s v="Nvt"/>
    <n v="230"/>
    <n v="920"/>
    <n v="920"/>
  </r>
  <r>
    <x v="2"/>
    <x v="52"/>
    <x v="55"/>
    <n v="4"/>
    <n v="236.9"/>
    <n v="947.6"/>
    <n v="947.6"/>
    <n v="0"/>
    <x v="1"/>
    <n v="230"/>
    <s v="Prijs wijkt af"/>
    <s v="Nvt"/>
    <n v="230"/>
    <n v="920"/>
    <n v="920"/>
  </r>
  <r>
    <x v="2"/>
    <x v="52"/>
    <x v="55"/>
    <n v="5"/>
    <n v="236.9"/>
    <n v="1184.5"/>
    <n v="1184.5"/>
    <n v="0"/>
    <x v="1"/>
    <n v="230"/>
    <s v="Prijs wijkt af"/>
    <s v="Nvt"/>
    <n v="230"/>
    <n v="1150"/>
    <n v="1150"/>
  </r>
  <r>
    <x v="2"/>
    <x v="52"/>
    <x v="55"/>
    <n v="4"/>
    <n v="236.9"/>
    <n v="947.6"/>
    <n v="947.6"/>
    <n v="0"/>
    <x v="1"/>
    <n v="230"/>
    <s v="Prijs wijkt af"/>
    <s v="Nvt"/>
    <n v="230"/>
    <n v="920"/>
    <n v="920"/>
  </r>
  <r>
    <x v="2"/>
    <x v="52"/>
    <x v="55"/>
    <n v="3"/>
    <n v="236.9"/>
    <n v="710.7"/>
    <n v="710.7"/>
    <n v="0"/>
    <x v="1"/>
    <n v="230"/>
    <s v="Prijs wijkt af"/>
    <s v="Nvt"/>
    <n v="230"/>
    <n v="690"/>
    <n v="690"/>
  </r>
  <r>
    <x v="2"/>
    <x v="52"/>
    <x v="55"/>
    <n v="1"/>
    <n v="236.9"/>
    <n v="236.9"/>
    <n v="236.9"/>
    <n v="0"/>
    <x v="1"/>
    <n v="230"/>
    <s v="Prijs wijkt af"/>
    <s v="Nvt"/>
    <n v="230"/>
    <n v="230"/>
    <n v="230"/>
  </r>
  <r>
    <x v="2"/>
    <x v="52"/>
    <x v="55"/>
    <n v="4"/>
    <n v="236.9"/>
    <n v="947.6"/>
    <n v="947.6"/>
    <n v="0"/>
    <x v="1"/>
    <n v="230"/>
    <s v="Prijs wijkt af"/>
    <s v="Nvt"/>
    <n v="230"/>
    <n v="920"/>
    <n v="920"/>
  </r>
  <r>
    <x v="2"/>
    <x v="76"/>
    <x v="81"/>
    <n v="2"/>
    <n v="52.79"/>
    <n v="105.58"/>
    <n v="84.46"/>
    <n v="20"/>
    <x v="2"/>
    <s v=""/>
    <s v=""/>
    <s v="Ja"/>
    <n v="52.79"/>
    <n v="105.58"/>
    <n v="84.463999999999999"/>
  </r>
  <r>
    <x v="2"/>
    <x v="56"/>
    <x v="60"/>
    <n v="2"/>
    <n v="88.07"/>
    <n v="176.14"/>
    <n v="140.91"/>
    <n v="20"/>
    <x v="2"/>
    <s v=""/>
    <s v=""/>
    <s v="Ja"/>
    <n v="88.07"/>
    <n v="176.14"/>
    <n v="140.91199999999998"/>
  </r>
  <r>
    <x v="2"/>
    <x v="61"/>
    <x v="67"/>
    <n v="4"/>
    <n v="69.78"/>
    <n v="279.12"/>
    <n v="223.3"/>
    <n v="20"/>
    <x v="2"/>
    <s v=""/>
    <s v=""/>
    <s v="Ja"/>
    <n v="69.78"/>
    <n v="279.12"/>
    <n v="223.29599999999999"/>
  </r>
  <r>
    <x v="2"/>
    <x v="52"/>
    <x v="55"/>
    <n v="1"/>
    <n v="236.9"/>
    <n v="236.9"/>
    <n v="236.9"/>
    <n v="0"/>
    <x v="1"/>
    <n v="230"/>
    <s v="Prijs wijkt af"/>
    <s v="Nvt"/>
    <n v="230"/>
    <n v="230"/>
    <n v="230"/>
  </r>
  <r>
    <x v="2"/>
    <x v="53"/>
    <x v="56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2"/>
    <x v="4"/>
    <x v="4"/>
    <n v="4"/>
    <n v="159.65"/>
    <n v="638.6"/>
    <n v="638.6"/>
    <n v="0"/>
    <x v="1"/>
    <n v="155"/>
    <s v="Prijs wijkt af"/>
    <s v="Nvt"/>
    <n v="155"/>
    <n v="620"/>
    <n v="620"/>
  </r>
  <r>
    <x v="2"/>
    <x v="52"/>
    <x v="55"/>
    <n v="2"/>
    <n v="236.9"/>
    <n v="473.8"/>
    <n v="473.8"/>
    <n v="0"/>
    <x v="1"/>
    <n v="230"/>
    <s v="Prijs wijkt af"/>
    <s v="Nvt"/>
    <n v="230"/>
    <n v="460"/>
    <n v="460"/>
  </r>
  <r>
    <x v="2"/>
    <x v="52"/>
    <x v="55"/>
    <n v="4"/>
    <n v="236.9"/>
    <n v="947.6"/>
    <n v="947.6"/>
    <n v="0"/>
    <x v="1"/>
    <n v="230"/>
    <s v="Prijs wijkt af"/>
    <s v="Nvt"/>
    <n v="230"/>
    <n v="920"/>
    <n v="920"/>
  </r>
  <r>
    <x v="2"/>
    <x v="54"/>
    <x v="57"/>
    <n v="4"/>
    <n v="303.85000000000002"/>
    <n v="1215.4000000000001"/>
    <n v="1215.4000000000001"/>
    <n v="0"/>
    <x v="1"/>
    <n v="295"/>
    <s v="Prijs wijkt af"/>
    <s v="Nvt"/>
    <n v="295"/>
    <n v="1180"/>
    <n v="1180"/>
  </r>
  <r>
    <x v="2"/>
    <x v="55"/>
    <x v="58"/>
    <n v="4"/>
    <n v="16.54"/>
    <n v="66.16"/>
    <n v="66.16"/>
    <n v="0"/>
    <x v="2"/>
    <s v=""/>
    <s v=""/>
    <s v="Nvt"/>
    <n v="16.54"/>
    <n v="66.16"/>
    <n v="66.16"/>
  </r>
  <r>
    <x v="2"/>
    <x v="46"/>
    <x v="49"/>
    <n v="1"/>
    <n v="200.85"/>
    <n v="200.85"/>
    <n v="200.85"/>
    <n v="0"/>
    <x v="1"/>
    <n v="195"/>
    <s v="Prijs wijkt af"/>
    <s v="Nvt"/>
    <n v="195"/>
    <n v="195"/>
    <n v="195"/>
  </r>
  <r>
    <x v="2"/>
    <x v="52"/>
    <x v="55"/>
    <n v="4"/>
    <n v="236.9"/>
    <n v="947.6"/>
    <n v="947.6"/>
    <n v="0"/>
    <x v="1"/>
    <n v="230"/>
    <s v="Prijs wijkt af"/>
    <s v="Nvt"/>
    <n v="230"/>
    <n v="920"/>
    <n v="920"/>
  </r>
  <r>
    <x v="2"/>
    <x v="46"/>
    <x v="49"/>
    <n v="1"/>
    <n v="200.85"/>
    <n v="200.85"/>
    <n v="200.85"/>
    <n v="0"/>
    <x v="1"/>
    <n v="195"/>
    <s v="Prijs wijkt af"/>
    <s v="Nvt"/>
    <n v="195"/>
    <n v="195"/>
    <n v="195"/>
  </r>
  <r>
    <x v="2"/>
    <x v="52"/>
    <x v="55"/>
    <n v="4"/>
    <n v="236.9"/>
    <n v="947.6"/>
    <n v="947.6"/>
    <n v="0"/>
    <x v="1"/>
    <n v="230"/>
    <s v="Prijs wijkt af"/>
    <s v="Nvt"/>
    <n v="230"/>
    <n v="920"/>
    <n v="920"/>
  </r>
  <r>
    <x v="2"/>
    <x v="46"/>
    <x v="49"/>
    <n v="1"/>
    <n v="200.85"/>
    <n v="200.85"/>
    <n v="200.85"/>
    <n v="0"/>
    <x v="1"/>
    <n v="195"/>
    <s v="Prijs wijkt af"/>
    <s v="Nvt"/>
    <n v="195"/>
    <n v="195"/>
    <n v="195"/>
  </r>
  <r>
    <x v="2"/>
    <x v="52"/>
    <x v="55"/>
    <n v="4"/>
    <n v="236.9"/>
    <n v="947.6"/>
    <n v="947.6"/>
    <n v="0"/>
    <x v="1"/>
    <n v="230"/>
    <s v="Prijs wijkt af"/>
    <s v="Nvt"/>
    <n v="230"/>
    <n v="920"/>
    <n v="920"/>
  </r>
  <r>
    <x v="2"/>
    <x v="55"/>
    <x v="58"/>
    <n v="4"/>
    <n v="16.54"/>
    <n v="66.16"/>
    <n v="66.16"/>
    <n v="0"/>
    <x v="2"/>
    <s v=""/>
    <s v=""/>
    <s v="Nvt"/>
    <n v="16.54"/>
    <n v="66.16"/>
    <n v="66.16"/>
  </r>
  <r>
    <x v="2"/>
    <x v="53"/>
    <x v="56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2"/>
    <x v="54"/>
    <x v="57"/>
    <n v="8"/>
    <n v="303.85000000000002"/>
    <n v="2430.8000000000002"/>
    <n v="2430.8000000000002"/>
    <n v="0"/>
    <x v="1"/>
    <n v="295"/>
    <s v="Prijs wijkt af"/>
    <s v="Nvt"/>
    <n v="295"/>
    <n v="2360"/>
    <n v="2360"/>
  </r>
  <r>
    <x v="2"/>
    <x v="55"/>
    <x v="58"/>
    <n v="8"/>
    <n v="16.54"/>
    <n v="132.32"/>
    <n v="132.32"/>
    <n v="0"/>
    <x v="2"/>
    <s v=""/>
    <s v=""/>
    <s v="Nvt"/>
    <n v="16.54"/>
    <n v="132.32"/>
    <n v="132.32"/>
  </r>
  <r>
    <x v="2"/>
    <x v="53"/>
    <x v="56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2"/>
    <x v="52"/>
    <x v="55"/>
    <n v="4"/>
    <n v="236.9"/>
    <n v="947.6"/>
    <n v="947.6"/>
    <n v="0"/>
    <x v="1"/>
    <n v="230"/>
    <s v="Prijs wijkt af"/>
    <s v="Nvt"/>
    <n v="230"/>
    <n v="920"/>
    <n v="920"/>
  </r>
  <r>
    <x v="2"/>
    <x v="52"/>
    <x v="55"/>
    <n v="4"/>
    <n v="236.9"/>
    <n v="947.6"/>
    <n v="947.6"/>
    <n v="0"/>
    <x v="1"/>
    <n v="230"/>
    <s v="Prijs wijkt af"/>
    <s v="Nvt"/>
    <n v="230"/>
    <n v="920"/>
    <n v="920"/>
  </r>
  <r>
    <x v="2"/>
    <x v="55"/>
    <x v="58"/>
    <n v="4"/>
    <n v="16.54"/>
    <n v="66.16"/>
    <n v="66.16"/>
    <n v="0"/>
    <x v="2"/>
    <s v=""/>
    <s v=""/>
    <s v="Nvt"/>
    <n v="16.54"/>
    <n v="66.16"/>
    <n v="66.16"/>
  </r>
  <r>
    <x v="2"/>
    <x v="53"/>
    <x v="56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2"/>
    <x v="54"/>
    <x v="57"/>
    <n v="4"/>
    <n v="303.85000000000002"/>
    <n v="1215.4000000000001"/>
    <n v="1215.4000000000001"/>
    <n v="0"/>
    <x v="1"/>
    <n v="295"/>
    <s v="Prijs wijkt af"/>
    <s v="Nvt"/>
    <n v="295"/>
    <n v="1180"/>
    <n v="1180"/>
  </r>
  <r>
    <x v="2"/>
    <x v="53"/>
    <x v="56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2"/>
    <x v="5"/>
    <x v="5"/>
    <n v="14"/>
    <n v="28.84"/>
    <n v="403.76"/>
    <n v="403.76"/>
    <n v="0"/>
    <x v="1"/>
    <n v="28"/>
    <s v="Prijs wijkt af"/>
    <s v="Nvt"/>
    <n v="28"/>
    <n v="392"/>
    <n v="392"/>
  </r>
  <r>
    <x v="2"/>
    <x v="54"/>
    <x v="57"/>
    <n v="4"/>
    <n v="303.85000000000002"/>
    <n v="1215.4000000000001"/>
    <n v="1215.4000000000001"/>
    <n v="0"/>
    <x v="1"/>
    <n v="295"/>
    <s v="Prijs wijkt af"/>
    <s v="Nvt"/>
    <n v="295"/>
    <n v="1180"/>
    <n v="1180"/>
  </r>
  <r>
    <x v="2"/>
    <x v="56"/>
    <x v="60"/>
    <n v="2"/>
    <n v="88.07"/>
    <n v="176.14"/>
    <n v="140.91"/>
    <n v="20"/>
    <x v="2"/>
    <s v=""/>
    <s v=""/>
    <s v="Ja"/>
    <n v="88.07"/>
    <n v="176.14"/>
    <n v="140.91199999999998"/>
  </r>
  <r>
    <x v="2"/>
    <x v="57"/>
    <x v="61"/>
    <n v="8"/>
    <n v="113.3"/>
    <n v="906.4"/>
    <n v="725.12"/>
    <n v="20"/>
    <x v="2"/>
    <s v=""/>
    <s v=""/>
    <s v="Ja"/>
    <n v="113.3"/>
    <n v="906.4"/>
    <n v="725.12"/>
  </r>
  <r>
    <x v="2"/>
    <x v="61"/>
    <x v="67"/>
    <n v="4"/>
    <n v="69.78"/>
    <n v="279.12"/>
    <n v="223.3"/>
    <n v="20"/>
    <x v="2"/>
    <s v=""/>
    <s v=""/>
    <s v="Ja"/>
    <n v="69.78"/>
    <n v="279.12"/>
    <n v="223.29599999999999"/>
  </r>
  <r>
    <x v="2"/>
    <x v="52"/>
    <x v="55"/>
    <n v="3"/>
    <n v="236.9"/>
    <n v="710.7"/>
    <n v="710.7"/>
    <n v="0"/>
    <x v="1"/>
    <n v="230"/>
    <s v="Prijs wijkt af"/>
    <s v="Nvt"/>
    <n v="230"/>
    <n v="690"/>
    <n v="690"/>
  </r>
  <r>
    <x v="2"/>
    <x v="52"/>
    <x v="55"/>
    <n v="3"/>
    <n v="236.9"/>
    <n v="710.7"/>
    <n v="710.7"/>
    <n v="0"/>
    <x v="1"/>
    <n v="230"/>
    <s v="Prijs wijkt af"/>
    <s v="Nvt"/>
    <n v="230"/>
    <n v="690"/>
    <n v="690"/>
  </r>
  <r>
    <x v="2"/>
    <x v="52"/>
    <x v="55"/>
    <n v="3"/>
    <n v="236.9"/>
    <n v="710.7"/>
    <n v="710.7"/>
    <n v="0"/>
    <x v="1"/>
    <n v="230"/>
    <s v="Prijs wijkt af"/>
    <s v="Nvt"/>
    <n v="230"/>
    <n v="690"/>
    <n v="690"/>
  </r>
  <r>
    <x v="2"/>
    <x v="52"/>
    <x v="55"/>
    <n v="4"/>
    <n v="236.9"/>
    <n v="947.6"/>
    <n v="947.6"/>
    <n v="0"/>
    <x v="1"/>
    <n v="230"/>
    <s v="Prijs wijkt af"/>
    <s v="Nvt"/>
    <n v="230"/>
    <n v="920"/>
    <n v="920"/>
  </r>
  <r>
    <x v="2"/>
    <x v="55"/>
    <x v="58"/>
    <n v="4"/>
    <n v="16.54"/>
    <n v="66.16"/>
    <n v="66.16"/>
    <n v="0"/>
    <x v="2"/>
    <s v=""/>
    <s v=""/>
    <s v="Nvt"/>
    <n v="16.54"/>
    <n v="66.16"/>
    <n v="66.16"/>
  </r>
  <r>
    <x v="2"/>
    <x v="53"/>
    <x v="56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2"/>
    <x v="5"/>
    <x v="5"/>
    <n v="13"/>
    <n v="28.84"/>
    <n v="374.92"/>
    <n v="374.92"/>
    <n v="0"/>
    <x v="1"/>
    <n v="28"/>
    <s v="Prijs wijkt af"/>
    <s v="Nvt"/>
    <n v="28"/>
    <n v="364"/>
    <n v="364"/>
  </r>
  <r>
    <x v="2"/>
    <x v="54"/>
    <x v="57"/>
    <n v="4"/>
    <n v="303.85000000000002"/>
    <n v="1215.4000000000001"/>
    <n v="1215.4000000000001"/>
    <n v="0"/>
    <x v="1"/>
    <n v="295"/>
    <s v="Prijs wijkt af"/>
    <s v="Nvt"/>
    <n v="295"/>
    <n v="1180"/>
    <n v="1180"/>
  </r>
  <r>
    <x v="2"/>
    <x v="66"/>
    <x v="72"/>
    <n v="4"/>
    <n v="16.54"/>
    <n v="66.16"/>
    <n v="66.16"/>
    <n v="0"/>
    <x v="2"/>
    <s v=""/>
    <s v=""/>
    <s v="Nvt"/>
    <n v="16.54"/>
    <n v="66.16"/>
    <n v="66.16"/>
  </r>
  <r>
    <x v="2"/>
    <x v="53"/>
    <x v="56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2"/>
    <x v="56"/>
    <x v="60"/>
    <n v="4"/>
    <n v="88.07"/>
    <n v="352.28"/>
    <n v="281.82"/>
    <n v="20"/>
    <x v="2"/>
    <s v=""/>
    <s v=""/>
    <s v="Ja"/>
    <n v="88.07"/>
    <n v="352.28"/>
    <n v="281.82399999999996"/>
  </r>
  <r>
    <x v="2"/>
    <x v="61"/>
    <x v="67"/>
    <n v="4"/>
    <n v="69.78"/>
    <n v="279.12"/>
    <n v="223.3"/>
    <n v="20"/>
    <x v="2"/>
    <s v=""/>
    <s v=""/>
    <s v="Ja"/>
    <n v="69.78"/>
    <n v="279.12"/>
    <n v="223.29599999999999"/>
  </r>
  <r>
    <x v="2"/>
    <x v="58"/>
    <x v="62"/>
    <n v="12"/>
    <n v="88.57"/>
    <n v="1062.8399999999999"/>
    <n v="850.27"/>
    <n v="20"/>
    <x v="2"/>
    <s v=""/>
    <s v=""/>
    <s v="Ja"/>
    <n v="88.57"/>
    <n v="1062.8399999999999"/>
    <n v="850.27199999999993"/>
  </r>
  <r>
    <x v="2"/>
    <x v="54"/>
    <x v="57"/>
    <n v="6"/>
    <n v="303.85000000000002"/>
    <n v="1823.1"/>
    <n v="1823.1"/>
    <n v="0"/>
    <x v="1"/>
    <n v="295"/>
    <s v="Prijs wijkt af"/>
    <s v="Nvt"/>
    <n v="295"/>
    <n v="1770"/>
    <n v="1770"/>
  </r>
  <r>
    <x v="2"/>
    <x v="66"/>
    <x v="72"/>
    <n v="6"/>
    <n v="16.54"/>
    <n v="99.24"/>
    <n v="99.24"/>
    <n v="0"/>
    <x v="2"/>
    <s v=""/>
    <s v=""/>
    <s v="Nvt"/>
    <n v="16.54"/>
    <n v="99.24"/>
    <n v="99.24"/>
  </r>
  <r>
    <x v="2"/>
    <x v="78"/>
    <x v="83"/>
    <n v="8"/>
    <n v="33.42"/>
    <n v="267.36"/>
    <n v="267.36"/>
    <n v="0"/>
    <x v="2"/>
    <s v=""/>
    <s v=""/>
    <s v="Nvt"/>
    <n v="33.42"/>
    <n v="267.36"/>
    <n v="267.36"/>
  </r>
  <r>
    <x v="2"/>
    <x v="54"/>
    <x v="57"/>
    <n v="6"/>
    <n v="303.85000000000002"/>
    <n v="1823.1"/>
    <n v="1823.1"/>
    <n v="0"/>
    <x v="1"/>
    <n v="295"/>
    <s v="Prijs wijkt af"/>
    <s v="Nvt"/>
    <n v="295"/>
    <n v="1770"/>
    <n v="1770"/>
  </r>
  <r>
    <x v="2"/>
    <x v="53"/>
    <x v="56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2"/>
    <x v="5"/>
    <x v="5"/>
    <n v="65"/>
    <n v="28.84"/>
    <n v="1874.6"/>
    <n v="1874.6"/>
    <n v="0"/>
    <x v="1"/>
    <n v="28"/>
    <s v="Prijs wijkt af"/>
    <s v="Nvt"/>
    <n v="28"/>
    <n v="1820"/>
    <n v="1820"/>
  </r>
  <r>
    <x v="2"/>
    <x v="4"/>
    <x v="4"/>
    <n v="12"/>
    <n v="159.65"/>
    <n v="1915.8"/>
    <n v="1915.8"/>
    <n v="0"/>
    <x v="1"/>
    <n v="155"/>
    <s v="Prijs wijkt af"/>
    <s v="Nvt"/>
    <n v="155"/>
    <n v="1860"/>
    <n v="1860"/>
  </r>
  <r>
    <x v="2"/>
    <x v="52"/>
    <x v="55"/>
    <n v="4"/>
    <n v="236.9"/>
    <n v="947.6"/>
    <n v="947.6"/>
    <n v="0"/>
    <x v="1"/>
    <n v="230"/>
    <s v="Prijs wijkt af"/>
    <s v="Nvt"/>
    <n v="230"/>
    <n v="920"/>
    <n v="920"/>
  </r>
  <r>
    <x v="2"/>
    <x v="53"/>
    <x v="56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2"/>
    <x v="52"/>
    <x v="55"/>
    <n v="4"/>
    <n v="236.9"/>
    <n v="947.6"/>
    <n v="947.6"/>
    <n v="0"/>
    <x v="1"/>
    <n v="230"/>
    <s v="Prijs wijkt af"/>
    <s v="Nvt"/>
    <n v="230"/>
    <n v="920"/>
    <n v="920"/>
  </r>
  <r>
    <x v="2"/>
    <x v="53"/>
    <x v="56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2"/>
    <x v="52"/>
    <x v="55"/>
    <n v="2"/>
    <n v="236.9"/>
    <n v="473.8"/>
    <n v="473.8"/>
    <n v="0"/>
    <x v="1"/>
    <n v="230"/>
    <s v="Prijs wijkt af"/>
    <s v="Nvt"/>
    <n v="230"/>
    <n v="460"/>
    <n v="460"/>
  </r>
  <r>
    <x v="2"/>
    <x v="52"/>
    <x v="55"/>
    <n v="3"/>
    <n v="236.9"/>
    <n v="710.7"/>
    <n v="710.7"/>
    <n v="0"/>
    <x v="1"/>
    <n v="230"/>
    <s v="Prijs wijkt af"/>
    <s v="Nvt"/>
    <n v="230"/>
    <n v="690"/>
    <n v="690"/>
  </r>
  <r>
    <x v="2"/>
    <x v="52"/>
    <x v="55"/>
    <n v="4"/>
    <n v="236.9"/>
    <n v="947.6"/>
    <n v="947.6"/>
    <n v="0"/>
    <x v="1"/>
    <n v="230"/>
    <s v="Prijs wijkt af"/>
    <s v="Nvt"/>
    <n v="230"/>
    <n v="920"/>
    <n v="920"/>
  </r>
  <r>
    <x v="2"/>
    <x v="55"/>
    <x v="58"/>
    <n v="4"/>
    <n v="16.54"/>
    <n v="66.16"/>
    <n v="66.16"/>
    <n v="0"/>
    <x v="2"/>
    <s v=""/>
    <s v=""/>
    <s v="Nvt"/>
    <n v="16.54"/>
    <n v="66.16"/>
    <n v="66.16"/>
  </r>
  <r>
    <x v="2"/>
    <x v="52"/>
    <x v="55"/>
    <n v="2"/>
    <n v="236.9"/>
    <n v="473.8"/>
    <n v="473.8"/>
    <n v="0"/>
    <x v="1"/>
    <n v="230"/>
    <s v="Prijs wijkt af"/>
    <s v="Nvt"/>
    <n v="230"/>
    <n v="460"/>
    <n v="460"/>
  </r>
  <r>
    <x v="3"/>
    <x v="23"/>
    <x v="23"/>
    <n v="1"/>
    <n v="30.45"/>
    <n v="30.45"/>
    <n v="24.36"/>
    <n v="20"/>
    <x v="2"/>
    <s v=""/>
    <s v=""/>
    <s v="Ja"/>
    <n v="30.45"/>
    <n v="30.45"/>
    <n v="24.36"/>
  </r>
  <r>
    <x v="3"/>
    <x v="79"/>
    <x v="84"/>
    <n v="1"/>
    <n v="140.57"/>
    <n v="140.57"/>
    <n v="126.51"/>
    <n v="10"/>
    <x v="2"/>
    <s v=""/>
    <s v=""/>
    <s v="Ja"/>
    <n v="140.57"/>
    <n v="140.57"/>
    <n v="126.51299999999999"/>
  </r>
  <r>
    <x v="3"/>
    <x v="80"/>
    <x v="85"/>
    <n v="1"/>
    <n v="118.45"/>
    <n v="118.45"/>
    <n v="106.6"/>
    <n v="10"/>
    <x v="3"/>
    <n v="115"/>
    <s v="Prijs wijkt af"/>
    <s v="Ja"/>
    <n v="115"/>
    <n v="115"/>
    <n v="103.5"/>
  </r>
  <r>
    <x v="3"/>
    <x v="81"/>
    <x v="86"/>
    <n v="1"/>
    <n v="20.079999999999998"/>
    <n v="20.079999999999998"/>
    <n v="18.07"/>
    <n v="10"/>
    <x v="2"/>
    <s v=""/>
    <s v=""/>
    <s v="Ja"/>
    <n v="20.079999999999998"/>
    <n v="20.079999999999998"/>
    <n v="18.071999999999999"/>
  </r>
  <r>
    <x v="3"/>
    <x v="82"/>
    <x v="87"/>
    <n v="1"/>
    <n v="46.35"/>
    <n v="46.35"/>
    <n v="41.71"/>
    <n v="10"/>
    <x v="2"/>
    <s v=""/>
    <s v=""/>
    <s v="Ja"/>
    <n v="46.35"/>
    <n v="46.35"/>
    <n v="41.715000000000003"/>
  </r>
  <r>
    <x v="3"/>
    <x v="83"/>
    <x v="88"/>
    <n v="1"/>
    <n v="104.09"/>
    <n v="104.09"/>
    <n v="83.27"/>
    <n v="20"/>
    <x v="2"/>
    <s v=""/>
    <s v=""/>
    <s v="Ja"/>
    <n v="104.09"/>
    <n v="104.09"/>
    <n v="83.272000000000006"/>
  </r>
  <r>
    <x v="3"/>
    <x v="84"/>
    <x v="89"/>
    <n v="23"/>
    <n v="17.89"/>
    <n v="411.47"/>
    <n v="329.18"/>
    <n v="20"/>
    <x v="2"/>
    <s v=""/>
    <s v=""/>
    <s v="Ja"/>
    <n v="17.89"/>
    <n v="411.47"/>
    <n v="329.17600000000004"/>
  </r>
  <r>
    <x v="3"/>
    <x v="85"/>
    <x v="90"/>
    <n v="1"/>
    <n v="28.34"/>
    <n v="28.34"/>
    <n v="22.67"/>
    <n v="20"/>
    <x v="2"/>
    <s v=""/>
    <s v=""/>
    <s v="Ja"/>
    <n v="28.34"/>
    <n v="28.34"/>
    <n v="22.671999999999997"/>
  </r>
  <r>
    <x v="3"/>
    <x v="44"/>
    <x v="47"/>
    <n v="26"/>
    <n v="26.83"/>
    <n v="697.58"/>
    <n v="558.05999999999995"/>
    <n v="20"/>
    <x v="2"/>
    <s v=""/>
    <s v=""/>
    <s v="Ja"/>
    <n v="26.83"/>
    <n v="697.57999999999993"/>
    <n v="558.06399999999996"/>
  </r>
  <r>
    <x v="3"/>
    <x v="86"/>
    <x v="91"/>
    <n v="1"/>
    <n v="48.75"/>
    <n v="48.75"/>
    <n v="39"/>
    <n v="20"/>
    <x v="2"/>
    <s v=""/>
    <s v=""/>
    <s v="Ja"/>
    <n v="48.75"/>
    <n v="48.75"/>
    <n v="39"/>
  </r>
  <r>
    <x v="3"/>
    <x v="40"/>
    <x v="41"/>
    <n v="2"/>
    <n v="24.73"/>
    <n v="49.46"/>
    <n v="39.57"/>
    <n v="20"/>
    <x v="2"/>
    <s v=""/>
    <s v=""/>
    <s v="Ja"/>
    <n v="24.73"/>
    <n v="49.46"/>
    <n v="39.568000000000005"/>
  </r>
  <r>
    <x v="3"/>
    <x v="20"/>
    <x v="25"/>
    <n v="8"/>
    <n v="48.93"/>
    <n v="391.44"/>
    <n v="313.14999999999998"/>
    <n v="20"/>
    <x v="2"/>
    <s v=""/>
    <s v=""/>
    <s v="Ja"/>
    <n v="48.93"/>
    <n v="391.44"/>
    <n v="313.15199999999999"/>
  </r>
  <r>
    <x v="3"/>
    <x v="87"/>
    <x v="92"/>
    <n v="40"/>
    <n v="48.93"/>
    <n v="1957.2"/>
    <n v="1565.76"/>
    <n v="20"/>
    <x v="2"/>
    <s v=""/>
    <s v=""/>
    <s v="Ja"/>
    <n v="48.93"/>
    <n v="1957.2"/>
    <n v="1565.76"/>
  </r>
  <r>
    <x v="3"/>
    <x v="88"/>
    <x v="93"/>
    <n v="1"/>
    <n v="76.02"/>
    <n v="76.02"/>
    <n v="60.82"/>
    <n v="20"/>
    <x v="2"/>
    <s v=""/>
    <s v=""/>
    <s v="Ja"/>
    <n v="76.02"/>
    <n v="76.02"/>
    <n v="60.815999999999995"/>
  </r>
  <r>
    <x v="3"/>
    <x v="20"/>
    <x v="25"/>
    <n v="8"/>
    <n v="48.93"/>
    <n v="391.44"/>
    <n v="313.14999999999998"/>
    <n v="20"/>
    <x v="2"/>
    <s v=""/>
    <s v=""/>
    <s v="Ja"/>
    <n v="48.93"/>
    <n v="391.44"/>
    <n v="313.15199999999999"/>
  </r>
  <r>
    <x v="3"/>
    <x v="87"/>
    <x v="92"/>
    <n v="20"/>
    <n v="48.93"/>
    <n v="978.6"/>
    <n v="782.88"/>
    <n v="20"/>
    <x v="2"/>
    <s v=""/>
    <s v=""/>
    <s v="Ja"/>
    <n v="48.93"/>
    <n v="978.6"/>
    <n v="782.88"/>
  </r>
  <r>
    <x v="3"/>
    <x v="44"/>
    <x v="47"/>
    <n v="8"/>
    <n v="26.83"/>
    <n v="214.64"/>
    <n v="171.71"/>
    <n v="20"/>
    <x v="2"/>
    <s v=""/>
    <s v=""/>
    <s v="Ja"/>
    <n v="26.83"/>
    <n v="214.64"/>
    <n v="171.71199999999996"/>
  </r>
  <r>
    <x v="3"/>
    <x v="71"/>
    <x v="77"/>
    <n v="2"/>
    <n v="89.61"/>
    <n v="179.22"/>
    <n v="143.38"/>
    <n v="20"/>
    <x v="2"/>
    <s v=""/>
    <s v=""/>
    <s v="Ja"/>
    <n v="89.61"/>
    <n v="179.22"/>
    <n v="143.376"/>
  </r>
  <r>
    <x v="3"/>
    <x v="89"/>
    <x v="94"/>
    <n v="10"/>
    <n v="59.74"/>
    <n v="597.4"/>
    <n v="477.92"/>
    <n v="20"/>
    <x v="2"/>
    <s v=""/>
    <s v=""/>
    <s v="Ja"/>
    <n v="59.74"/>
    <n v="597.4"/>
    <n v="477.92"/>
  </r>
  <r>
    <x v="3"/>
    <x v="90"/>
    <x v="95"/>
    <n v="4"/>
    <n v="44.29"/>
    <n v="177.16"/>
    <n v="141.72999999999999"/>
    <n v="20"/>
    <x v="2"/>
    <s v=""/>
    <s v=""/>
    <s v="Ja"/>
    <n v="44.29"/>
    <n v="177.16"/>
    <n v="141.72799999999998"/>
  </r>
  <r>
    <x v="3"/>
    <x v="66"/>
    <x v="72"/>
    <n v="8"/>
    <n v="16.54"/>
    <n v="132.32"/>
    <n v="105.86"/>
    <n v="20"/>
    <x v="2"/>
    <s v=""/>
    <s v=""/>
    <s v="Ja"/>
    <n v="16.54"/>
    <n v="132.32"/>
    <n v="105.85599999999998"/>
  </r>
  <r>
    <x v="3"/>
    <x v="89"/>
    <x v="94"/>
    <n v="4"/>
    <n v="59.74"/>
    <n v="238.96"/>
    <n v="191.17"/>
    <n v="20"/>
    <x v="2"/>
    <s v=""/>
    <s v=""/>
    <s v="Ja"/>
    <n v="59.74"/>
    <n v="238.96"/>
    <n v="191.16800000000001"/>
  </r>
  <r>
    <x v="3"/>
    <x v="58"/>
    <x v="62"/>
    <n v="8"/>
    <n v="88.57"/>
    <n v="708.56"/>
    <n v="566.85"/>
    <n v="20"/>
    <x v="2"/>
    <s v=""/>
    <s v=""/>
    <s v="Ja"/>
    <n v="88.57"/>
    <n v="708.56"/>
    <n v="566.84799999999996"/>
  </r>
  <r>
    <x v="3"/>
    <x v="91"/>
    <x v="96"/>
    <n v="8"/>
    <n v="29.87"/>
    <n v="238.96"/>
    <n v="191.17"/>
    <n v="20"/>
    <x v="2"/>
    <s v=""/>
    <s v=""/>
    <s v="Ja"/>
    <n v="29.87"/>
    <n v="238.96"/>
    <n v="191.16800000000001"/>
  </r>
  <r>
    <x v="3"/>
    <x v="92"/>
    <x v="97"/>
    <n v="8"/>
    <n v="29.87"/>
    <n v="238.96"/>
    <n v="191.17"/>
    <n v="20"/>
    <x v="2"/>
    <s v=""/>
    <s v=""/>
    <s v="Ja"/>
    <n v="29.87"/>
    <n v="238.96"/>
    <n v="191.16800000000001"/>
  </r>
  <r>
    <x v="3"/>
    <x v="90"/>
    <x v="95"/>
    <n v="8"/>
    <n v="44.29"/>
    <n v="354.32"/>
    <n v="283.45999999999998"/>
    <n v="20"/>
    <x v="2"/>
    <s v=""/>
    <s v=""/>
    <s v="Ja"/>
    <n v="44.29"/>
    <n v="354.32"/>
    <n v="283.45599999999996"/>
  </r>
  <r>
    <x v="3"/>
    <x v="58"/>
    <x v="62"/>
    <n v="6"/>
    <n v="88.57"/>
    <n v="531.41999999999996"/>
    <n v="425.14"/>
    <n v="20"/>
    <x v="2"/>
    <s v=""/>
    <s v=""/>
    <s v="Ja"/>
    <n v="88.57"/>
    <n v="531.41999999999996"/>
    <n v="425.13599999999997"/>
  </r>
  <r>
    <x v="3"/>
    <x v="32"/>
    <x v="34"/>
    <n v="18"/>
    <n v="355.35"/>
    <n v="6396.3"/>
    <n v="4937.3"/>
    <n v="23"/>
    <x v="3"/>
    <n v="345"/>
    <s v="Prijs wijkt af"/>
    <s v="Ja"/>
    <n v="345"/>
    <n v="6210"/>
    <n v="4781.7"/>
  </r>
  <r>
    <x v="3"/>
    <x v="34"/>
    <x v="35"/>
    <n v="4"/>
    <n v="448.05"/>
    <n v="1792.2"/>
    <n v="1433.76"/>
    <n v="20"/>
    <x v="3"/>
    <n v="435"/>
    <s v="Prijs wijkt af"/>
    <s v="Ja"/>
    <n v="435"/>
    <n v="1740"/>
    <n v="1392"/>
  </r>
  <r>
    <x v="3"/>
    <x v="34"/>
    <x v="35"/>
    <n v="6"/>
    <n v="448.05"/>
    <n v="2688.3"/>
    <n v="2150.64"/>
    <n v="20"/>
    <x v="3"/>
    <n v="435"/>
    <s v="Prijs wijkt af"/>
    <s v="Ja"/>
    <n v="435"/>
    <n v="2610"/>
    <n v="2088"/>
  </r>
  <r>
    <x v="3"/>
    <x v="80"/>
    <x v="85"/>
    <n v="24"/>
    <n v="118.45"/>
    <n v="2842.8"/>
    <n v="2558.52"/>
    <n v="10"/>
    <x v="3"/>
    <n v="115"/>
    <s v="Prijs wijkt af"/>
    <s v="Ja"/>
    <n v="115"/>
    <n v="2760"/>
    <n v="2484"/>
  </r>
  <r>
    <x v="3"/>
    <x v="81"/>
    <x v="86"/>
    <n v="24"/>
    <n v="20.079999999999998"/>
    <n v="481.92"/>
    <n v="433.73"/>
    <n v="10"/>
    <x v="2"/>
    <s v=""/>
    <s v=""/>
    <s v="Ja"/>
    <n v="20.079999999999998"/>
    <n v="481.91999999999996"/>
    <n v="433.72799999999995"/>
  </r>
  <r>
    <x v="3"/>
    <x v="88"/>
    <x v="93"/>
    <n v="1"/>
    <n v="76.02"/>
    <n v="76.02"/>
    <n v="60.82"/>
    <n v="20"/>
    <x v="2"/>
    <s v=""/>
    <s v=""/>
    <s v="Ja"/>
    <n v="76.02"/>
    <n v="76.02"/>
    <n v="60.815999999999995"/>
  </r>
  <r>
    <x v="3"/>
    <x v="44"/>
    <x v="47"/>
    <n v="6"/>
    <n v="26.83"/>
    <n v="160.97999999999999"/>
    <n v="128.78"/>
    <n v="20"/>
    <x v="2"/>
    <s v=""/>
    <s v=""/>
    <s v="Ja"/>
    <n v="26.83"/>
    <n v="160.97999999999999"/>
    <n v="128.78399999999999"/>
  </r>
  <r>
    <x v="3"/>
    <x v="40"/>
    <x v="41"/>
    <n v="1"/>
    <n v="24.73"/>
    <n v="24.73"/>
    <n v="19.78"/>
    <n v="20"/>
    <x v="2"/>
    <s v=""/>
    <s v=""/>
    <s v="Ja"/>
    <n v="24.73"/>
    <n v="24.73"/>
    <n v="19.784000000000002"/>
  </r>
  <r>
    <x v="3"/>
    <x v="69"/>
    <x v="98"/>
    <n v="6"/>
    <n v="48.93"/>
    <n v="293.58"/>
    <n v="234.86"/>
    <n v="20"/>
    <x v="2"/>
    <s v=""/>
    <s v=""/>
    <s v="Ja"/>
    <n v="48.93"/>
    <n v="293.58"/>
    <n v="234.86399999999998"/>
  </r>
  <r>
    <x v="3"/>
    <x v="93"/>
    <x v="99"/>
    <n v="4"/>
    <n v="45"/>
    <n v="180"/>
    <n v="144"/>
    <n v="20"/>
    <x v="2"/>
    <s v=""/>
    <s v=""/>
    <s v="Ja"/>
    <n v="45"/>
    <n v="180"/>
    <n v="144"/>
  </r>
  <r>
    <x v="3"/>
    <x v="94"/>
    <x v="100"/>
    <n v="1"/>
    <n v="1699.5"/>
    <n v="1699.5"/>
    <n v="1359.6"/>
    <n v="20"/>
    <x v="3"/>
    <n v="1650"/>
    <s v="Prijs wijkt af"/>
    <s v="Ja"/>
    <n v="1650"/>
    <n v="1650"/>
    <n v="1320"/>
  </r>
  <r>
    <x v="3"/>
    <x v="38"/>
    <x v="39"/>
    <n v="1"/>
    <n v="0"/>
    <n v="0"/>
    <n v="0"/>
    <n v="0"/>
    <x v="2"/>
    <s v=""/>
    <s v=""/>
    <s v="Nvt"/>
    <n v="0"/>
    <n v="0"/>
    <n v="0"/>
  </r>
  <r>
    <x v="3"/>
    <x v="39"/>
    <x v="40"/>
    <n v="1"/>
    <n v="8.93"/>
    <n v="8.93"/>
    <n v="8.93"/>
    <n v="0"/>
    <x v="2"/>
    <s v=""/>
    <s v=""/>
    <s v="Nvt"/>
    <n v="8.93"/>
    <n v="8.93"/>
    <n v="8.93"/>
  </r>
  <r>
    <x v="3"/>
    <x v="40"/>
    <x v="41"/>
    <n v="2"/>
    <n v="24.73"/>
    <n v="49.46"/>
    <n v="39.57"/>
    <n v="20"/>
    <x v="2"/>
    <s v=""/>
    <s v=""/>
    <s v="Ja"/>
    <n v="24.73"/>
    <n v="49.46"/>
    <n v="39.568000000000005"/>
  </r>
  <r>
    <x v="3"/>
    <x v="45"/>
    <x v="48"/>
    <n v="1"/>
    <n v="638.94000000000005"/>
    <n v="638.94000000000005"/>
    <n v="638.94000000000005"/>
    <n v="0"/>
    <x v="0"/>
    <n v="499.55"/>
    <s v="Prijs wijkt af"/>
    <s v="Nvt"/>
    <n v="499.55"/>
    <n v="499.55"/>
    <n v="499.55"/>
  </r>
  <r>
    <x v="3"/>
    <x v="20"/>
    <x v="25"/>
    <n v="10"/>
    <n v="48.93"/>
    <n v="489.3"/>
    <n v="391.44"/>
    <n v="20"/>
    <x v="2"/>
    <s v=""/>
    <s v=""/>
    <s v="Ja"/>
    <n v="48.93"/>
    <n v="489.3"/>
    <n v="391.44"/>
  </r>
  <r>
    <x v="3"/>
    <x v="76"/>
    <x v="81"/>
    <n v="4"/>
    <n v="52.79"/>
    <n v="211.16"/>
    <n v="168.93"/>
    <n v="20"/>
    <x v="2"/>
    <s v=""/>
    <s v=""/>
    <s v="Ja"/>
    <n v="52.79"/>
    <n v="211.16"/>
    <n v="168.928"/>
  </r>
  <r>
    <x v="3"/>
    <x v="60"/>
    <x v="66"/>
    <n v="4"/>
    <n v="35.020000000000003"/>
    <n v="140.08000000000001"/>
    <n v="112.06"/>
    <n v="20"/>
    <x v="2"/>
    <s v=""/>
    <s v=""/>
    <s v="Ja"/>
    <n v="35.020000000000003"/>
    <n v="140.08000000000001"/>
    <n v="112.06400000000002"/>
  </r>
  <r>
    <x v="3"/>
    <x v="61"/>
    <x v="67"/>
    <n v="4"/>
    <n v="69.78"/>
    <n v="279.12"/>
    <n v="223.3"/>
    <n v="20"/>
    <x v="2"/>
    <s v=""/>
    <s v=""/>
    <s v="Ja"/>
    <n v="69.78"/>
    <n v="279.12"/>
    <n v="223.29599999999999"/>
  </r>
  <r>
    <x v="3"/>
    <x v="54"/>
    <x v="57"/>
    <n v="4"/>
    <n v="303.85000000000002"/>
    <n v="1215.4000000000001"/>
    <n v="1215.4000000000001"/>
    <n v="0"/>
    <x v="1"/>
    <n v="295"/>
    <s v="Prijs wijkt af"/>
    <s v="Nvt"/>
    <n v="295"/>
    <n v="1180"/>
    <n v="1180"/>
  </r>
  <r>
    <x v="3"/>
    <x v="53"/>
    <x v="56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3"/>
    <x v="95"/>
    <x v="101"/>
    <n v="1"/>
    <n v="4250"/>
    <n v="4250"/>
    <n v="3825"/>
    <n v="10"/>
    <x v="3"/>
    <n v="8800"/>
    <s v="Prijs wijkt af"/>
    <s v="Ja"/>
    <n v="8800"/>
    <n v="8800"/>
    <n v="7920"/>
  </r>
  <r>
    <x v="3"/>
    <x v="32"/>
    <x v="34"/>
    <n v="2"/>
    <n v="355.35"/>
    <n v="710.7"/>
    <n v="639.63"/>
    <n v="10"/>
    <x v="3"/>
    <n v="345"/>
    <s v="Prijs wijkt af"/>
    <s v="Ja"/>
    <n v="345"/>
    <n v="690"/>
    <n v="621"/>
  </r>
  <r>
    <x v="3"/>
    <x v="38"/>
    <x v="44"/>
    <n v="1"/>
    <n v="0"/>
    <n v="0"/>
    <n v="0"/>
    <n v="0"/>
    <x v="2"/>
    <s v=""/>
    <s v=""/>
    <s v="Nvt"/>
    <n v="0"/>
    <n v="0"/>
    <n v="0"/>
  </r>
  <r>
    <x v="3"/>
    <x v="39"/>
    <x v="40"/>
    <n v="1"/>
    <n v="8.93"/>
    <n v="8.93"/>
    <n v="8.93"/>
    <n v="0"/>
    <x v="2"/>
    <s v=""/>
    <s v=""/>
    <s v="Nvt"/>
    <n v="8.93"/>
    <n v="8.93"/>
    <n v="8.93"/>
  </r>
  <r>
    <x v="3"/>
    <x v="6"/>
    <x v="24"/>
    <n v="2"/>
    <n v="175"/>
    <n v="350"/>
    <n v="350"/>
    <n v="0"/>
    <x v="0"/>
    <n v="106.8625"/>
    <s v="Prijs wijkt af"/>
    <s v="Nvt"/>
    <n v="106.8625"/>
    <n v="213.72499999999999"/>
    <n v="213.72499999999999"/>
  </r>
  <r>
    <x v="3"/>
    <x v="45"/>
    <x v="48"/>
    <n v="1"/>
    <n v="638.94000000000005"/>
    <n v="638.94000000000005"/>
    <n v="638.94000000000005"/>
    <n v="0"/>
    <x v="0"/>
    <n v="499.55"/>
    <s v="Prijs wijkt af"/>
    <s v="Nvt"/>
    <n v="499.55"/>
    <n v="499.55"/>
    <n v="499.55"/>
  </r>
  <r>
    <x v="3"/>
    <x v="88"/>
    <x v="93"/>
    <n v="1"/>
    <n v="76.02"/>
    <n v="76.02"/>
    <n v="60.82"/>
    <n v="20"/>
    <x v="2"/>
    <s v=""/>
    <s v=""/>
    <s v="Ja"/>
    <n v="76.02"/>
    <n v="76.02"/>
    <n v="60.815999999999995"/>
  </r>
  <r>
    <x v="3"/>
    <x v="15"/>
    <x v="15"/>
    <n v="6"/>
    <n v="39.65"/>
    <n v="237.9"/>
    <n v="190.32"/>
    <n v="20"/>
    <x v="2"/>
    <s v=""/>
    <s v=""/>
    <s v="Ja"/>
    <n v="39.65"/>
    <n v="237.89999999999998"/>
    <n v="190.32"/>
  </r>
  <r>
    <x v="3"/>
    <x v="20"/>
    <x v="25"/>
    <n v="4"/>
    <n v="48.93"/>
    <n v="195.72"/>
    <n v="156.58000000000001"/>
    <n v="20"/>
    <x v="2"/>
    <s v=""/>
    <s v=""/>
    <s v="Ja"/>
    <n v="48.93"/>
    <n v="195.72"/>
    <n v="156.57599999999999"/>
  </r>
  <r>
    <x v="3"/>
    <x v="96"/>
    <x v="102"/>
    <n v="4"/>
    <n v="29"/>
    <n v="116"/>
    <n v="92.8"/>
    <n v="20"/>
    <x v="2"/>
    <s v=""/>
    <s v=""/>
    <s v="Ja"/>
    <n v="29"/>
    <n v="116"/>
    <n v="92.8"/>
  </r>
  <r>
    <x v="3"/>
    <x v="21"/>
    <x v="21"/>
    <n v="1"/>
    <n v="32.96"/>
    <n v="32.96"/>
    <n v="26.37"/>
    <n v="20"/>
    <x v="2"/>
    <s v=""/>
    <s v=""/>
    <s v="Ja"/>
    <n v="32.96"/>
    <n v="32.96"/>
    <n v="26.368000000000002"/>
  </r>
  <r>
    <x v="3"/>
    <x v="39"/>
    <x v="40"/>
    <n v="1"/>
    <n v="8.93"/>
    <n v="8.93"/>
    <n v="8.93"/>
    <n v="0"/>
    <x v="2"/>
    <s v=""/>
    <s v=""/>
    <s v="Nvt"/>
    <n v="8.93"/>
    <n v="8.93"/>
    <n v="8.93"/>
  </r>
  <r>
    <x v="3"/>
    <x v="52"/>
    <x v="55"/>
    <n v="4"/>
    <n v="236.9"/>
    <n v="947.6"/>
    <n v="947.6"/>
    <n v="0"/>
    <x v="1"/>
    <n v="230"/>
    <s v="Prijs wijkt af"/>
    <s v="Nvt"/>
    <n v="230"/>
    <n v="920"/>
    <n v="920"/>
  </r>
  <r>
    <x v="3"/>
    <x v="90"/>
    <x v="95"/>
    <n v="2"/>
    <n v="44.29"/>
    <n v="88.58"/>
    <n v="70.86"/>
    <n v="20"/>
    <x v="2"/>
    <s v=""/>
    <s v=""/>
    <s v="Ja"/>
    <n v="44.29"/>
    <n v="88.58"/>
    <n v="70.86399999999999"/>
  </r>
  <r>
    <x v="3"/>
    <x v="71"/>
    <x v="77"/>
    <n v="4"/>
    <n v="89.61"/>
    <n v="358.44"/>
    <n v="286.75"/>
    <n v="20"/>
    <x v="2"/>
    <s v=""/>
    <s v=""/>
    <s v="Ja"/>
    <n v="89.61"/>
    <n v="358.44"/>
    <n v="286.75200000000001"/>
  </r>
  <r>
    <x v="3"/>
    <x v="89"/>
    <x v="94"/>
    <n v="2"/>
    <n v="59.74"/>
    <n v="119.48"/>
    <n v="95.58"/>
    <n v="20"/>
    <x v="2"/>
    <s v=""/>
    <s v=""/>
    <s v="Ja"/>
    <n v="59.74"/>
    <n v="119.48"/>
    <n v="95.584000000000003"/>
  </r>
  <r>
    <x v="3"/>
    <x v="66"/>
    <x v="72"/>
    <n v="4"/>
    <n v="16.54"/>
    <n v="66.16"/>
    <n v="52.93"/>
    <n v="20"/>
    <x v="2"/>
    <s v=""/>
    <s v=""/>
    <s v="Ja"/>
    <n v="16.54"/>
    <n v="66.16"/>
    <n v="52.92799999999999"/>
  </r>
  <r>
    <x v="3"/>
    <x v="97"/>
    <x v="103"/>
    <n v="24"/>
    <n v="66.95"/>
    <n v="1606.8"/>
    <n v="1285.44"/>
    <n v="20"/>
    <x v="2"/>
    <s v=""/>
    <s v=""/>
    <s v="Ja"/>
    <n v="66.95"/>
    <n v="1606.8000000000002"/>
    <n v="1285.44"/>
  </r>
  <r>
    <x v="3"/>
    <x v="58"/>
    <x v="62"/>
    <n v="9"/>
    <n v="88.57"/>
    <n v="797.13"/>
    <n v="637.70000000000005"/>
    <n v="20"/>
    <x v="2"/>
    <s v=""/>
    <s v=""/>
    <s v="Ja"/>
    <n v="88.57"/>
    <n v="797.12999999999988"/>
    <n v="637.70399999999995"/>
  </r>
  <r>
    <x v="3"/>
    <x v="78"/>
    <x v="83"/>
    <n v="10"/>
    <n v="33.42"/>
    <n v="334.2"/>
    <n v="267.36"/>
    <n v="20"/>
    <x v="2"/>
    <s v=""/>
    <s v=""/>
    <s v="Ja"/>
    <n v="33.42"/>
    <n v="334.20000000000005"/>
    <n v="267.36"/>
  </r>
  <r>
    <x v="3"/>
    <x v="35"/>
    <x v="36"/>
    <n v="1"/>
    <n v="741.6"/>
    <n v="741.6"/>
    <n v="593.28"/>
    <n v="20"/>
    <x v="3"/>
    <n v="720"/>
    <s v="Prijs wijkt af"/>
    <s v="Ja"/>
    <n v="720"/>
    <n v="720"/>
    <n v="576"/>
  </r>
  <r>
    <x v="3"/>
    <x v="98"/>
    <x v="104"/>
    <n v="1"/>
    <n v="62.46"/>
    <n v="62.46"/>
    <n v="43.72"/>
    <n v="30"/>
    <x v="2"/>
    <s v=""/>
    <s v=""/>
    <s v="Ja"/>
    <n v="62.46"/>
    <n v="62.46"/>
    <n v="43.722000000000001"/>
  </r>
  <r>
    <x v="3"/>
    <x v="44"/>
    <x v="47"/>
    <n v="4"/>
    <n v="26.83"/>
    <n v="107.32"/>
    <n v="75.12"/>
    <n v="30"/>
    <x v="2"/>
    <s v=""/>
    <s v=""/>
    <s v="Ja"/>
    <n v="26.83"/>
    <n v="107.32"/>
    <n v="75.123999999999995"/>
  </r>
  <r>
    <x v="3"/>
    <x v="84"/>
    <x v="89"/>
    <n v="2"/>
    <n v="17.89"/>
    <n v="35.78"/>
    <n v="25.05"/>
    <n v="30"/>
    <x v="2"/>
    <s v=""/>
    <s v=""/>
    <s v="Ja"/>
    <n v="17.89"/>
    <n v="35.78"/>
    <n v="25.045999999999999"/>
  </r>
  <r>
    <x v="3"/>
    <x v="99"/>
    <x v="105"/>
    <n v="3"/>
    <n v="68.25"/>
    <n v="204.75"/>
    <n v="143.32"/>
    <n v="30"/>
    <x v="2"/>
    <s v=""/>
    <s v=""/>
    <s v="Ja"/>
    <n v="68.25"/>
    <n v="204.75"/>
    <n v="143.32499999999999"/>
  </r>
  <r>
    <x v="3"/>
    <x v="100"/>
    <x v="106"/>
    <n v="4"/>
    <n v="54.02"/>
    <n v="216.08"/>
    <n v="151.26"/>
    <n v="30"/>
    <x v="2"/>
    <s v=""/>
    <s v=""/>
    <s v="Ja"/>
    <n v="54.02"/>
    <n v="216.08"/>
    <n v="151.256"/>
  </r>
  <r>
    <x v="3"/>
    <x v="101"/>
    <x v="20"/>
    <n v="5"/>
    <n v="38.99"/>
    <n v="194.95"/>
    <n v="136.46"/>
    <n v="30"/>
    <x v="2"/>
    <s v=""/>
    <s v=""/>
    <s v="Ja"/>
    <n v="38.99"/>
    <n v="194.95000000000002"/>
    <n v="136.46500000000003"/>
  </r>
  <r>
    <x v="3"/>
    <x v="102"/>
    <x v="107"/>
    <n v="1"/>
    <n v="24.73"/>
    <n v="24.73"/>
    <n v="17.309999999999999"/>
    <n v="30"/>
    <x v="2"/>
    <s v=""/>
    <s v=""/>
    <s v="Ja"/>
    <n v="24.73"/>
    <n v="24.73"/>
    <n v="17.311"/>
  </r>
  <r>
    <x v="3"/>
    <x v="103"/>
    <x v="108"/>
    <n v="1"/>
    <n v="990.68"/>
    <n v="990.68"/>
    <n v="891.61"/>
    <n v="10"/>
    <x v="2"/>
    <s v=""/>
    <s v=""/>
    <s v="Ja"/>
    <n v="990.68"/>
    <n v="990.68"/>
    <n v="891.61199999999997"/>
  </r>
  <r>
    <x v="3"/>
    <x v="20"/>
    <x v="25"/>
    <n v="11"/>
    <n v="48.93"/>
    <n v="538.23"/>
    <n v="430.58"/>
    <n v="20"/>
    <x v="2"/>
    <s v=""/>
    <s v=""/>
    <s v="Ja"/>
    <n v="48.93"/>
    <n v="538.23"/>
    <n v="430.584"/>
  </r>
  <r>
    <x v="3"/>
    <x v="85"/>
    <x v="90"/>
    <n v="1"/>
    <n v="28.34"/>
    <n v="28.34"/>
    <n v="22.67"/>
    <n v="20"/>
    <x v="2"/>
    <s v=""/>
    <s v=""/>
    <s v="Ja"/>
    <n v="28.34"/>
    <n v="28.34"/>
    <n v="22.671999999999997"/>
  </r>
  <r>
    <x v="3"/>
    <x v="39"/>
    <x v="40"/>
    <n v="1"/>
    <n v="8.93"/>
    <n v="8.93"/>
    <n v="8.93"/>
    <n v="0"/>
    <x v="2"/>
    <s v=""/>
    <s v=""/>
    <s v="Nvt"/>
    <n v="8.93"/>
    <n v="8.93"/>
    <n v="8.93"/>
  </r>
  <r>
    <x v="3"/>
    <x v="40"/>
    <x v="41"/>
    <n v="1"/>
    <n v="24.73"/>
    <n v="24.73"/>
    <n v="19.78"/>
    <n v="20"/>
    <x v="2"/>
    <s v=""/>
    <s v=""/>
    <s v="Ja"/>
    <n v="24.73"/>
    <n v="24.73"/>
    <n v="19.784000000000002"/>
  </r>
  <r>
    <x v="3"/>
    <x v="104"/>
    <x v="109"/>
    <n v="1"/>
    <n v="521.69000000000005"/>
    <n v="521.69000000000005"/>
    <n v="521.69000000000005"/>
    <n v="0"/>
    <x v="0"/>
    <n v="417.15"/>
    <s v="Prijs wijkt af"/>
    <s v="Nvt"/>
    <n v="417.15"/>
    <n v="417.15"/>
    <n v="417.15"/>
  </r>
  <r>
    <x v="3"/>
    <x v="15"/>
    <x v="15"/>
    <n v="2"/>
    <n v="39.65"/>
    <n v="79.3"/>
    <n v="63.44"/>
    <n v="20"/>
    <x v="2"/>
    <s v=""/>
    <s v=""/>
    <s v="Ja"/>
    <n v="39.65"/>
    <n v="79.3"/>
    <n v="63.44"/>
  </r>
  <r>
    <x v="3"/>
    <x v="56"/>
    <x v="60"/>
    <n v="1"/>
    <n v="88.07"/>
    <n v="88.07"/>
    <n v="70.459999999999994"/>
    <n v="20"/>
    <x v="2"/>
    <s v=""/>
    <s v=""/>
    <s v="Ja"/>
    <n v="88.07"/>
    <n v="88.07"/>
    <n v="70.455999999999989"/>
  </r>
  <r>
    <x v="3"/>
    <x v="57"/>
    <x v="61"/>
    <n v="4"/>
    <n v="113.3"/>
    <n v="453.2"/>
    <n v="362.56"/>
    <n v="20"/>
    <x v="2"/>
    <s v=""/>
    <s v=""/>
    <s v="Ja"/>
    <n v="113.3"/>
    <n v="453.2"/>
    <n v="362.56"/>
  </r>
  <r>
    <x v="3"/>
    <x v="61"/>
    <x v="67"/>
    <n v="2"/>
    <n v="69.78"/>
    <n v="139.56"/>
    <n v="111.65"/>
    <n v="20"/>
    <x v="2"/>
    <s v=""/>
    <s v=""/>
    <s v="Ja"/>
    <n v="69.78"/>
    <n v="139.56"/>
    <n v="111.648"/>
  </r>
  <r>
    <x v="3"/>
    <x v="105"/>
    <x v="110"/>
    <n v="1"/>
    <n v="69.78"/>
    <n v="69.78"/>
    <n v="55.82"/>
    <n v="20"/>
    <x v="2"/>
    <s v=""/>
    <s v=""/>
    <s v="Ja"/>
    <n v="69.78"/>
    <n v="69.78"/>
    <n v="55.823999999999998"/>
  </r>
  <r>
    <x v="3"/>
    <x v="106"/>
    <x v="111"/>
    <n v="3"/>
    <n v="22.15"/>
    <n v="66.45"/>
    <n v="53.16"/>
    <n v="20"/>
    <x v="2"/>
    <s v=""/>
    <s v=""/>
    <s v="Ja"/>
    <n v="22.15"/>
    <n v="66.449999999999989"/>
    <n v="53.159999999999989"/>
  </r>
  <r>
    <x v="3"/>
    <x v="107"/>
    <x v="112"/>
    <n v="1"/>
    <n v="0"/>
    <n v="0"/>
    <n v="0"/>
    <n v="20"/>
    <x v="2"/>
    <s v=""/>
    <s v=""/>
    <s v="Ja"/>
    <n v="0"/>
    <n v="0"/>
    <n v="0"/>
  </r>
  <r>
    <x v="3"/>
    <x v="32"/>
    <x v="34"/>
    <n v="1"/>
    <n v="355.35"/>
    <n v="355.35"/>
    <n v="319.81"/>
    <n v="10"/>
    <x v="3"/>
    <n v="345"/>
    <s v="Prijs wijkt af"/>
    <s v="Ja"/>
    <n v="345"/>
    <n v="345"/>
    <n v="310.5"/>
  </r>
  <r>
    <x v="3"/>
    <x v="34"/>
    <x v="35"/>
    <n v="1"/>
    <n v="448.05"/>
    <n v="448.05"/>
    <n v="403.24"/>
    <n v="10"/>
    <x v="3"/>
    <n v="435"/>
    <s v="Prijs wijkt af"/>
    <s v="Ja"/>
    <n v="435"/>
    <n v="435"/>
    <n v="391.5"/>
  </r>
  <r>
    <x v="3"/>
    <x v="108"/>
    <x v="113"/>
    <n v="1"/>
    <n v="76.02"/>
    <n v="76.02"/>
    <n v="53.21"/>
    <n v="30"/>
    <x v="2"/>
    <s v=""/>
    <s v=""/>
    <s v="Ja"/>
    <n v="76.02"/>
    <n v="76.02"/>
    <n v="53.213999999999999"/>
  </r>
  <r>
    <x v="3"/>
    <x v="101"/>
    <x v="20"/>
    <n v="10"/>
    <n v="38.99"/>
    <n v="389.9"/>
    <n v="272.93"/>
    <n v="30"/>
    <x v="2"/>
    <s v=""/>
    <s v=""/>
    <s v="Ja"/>
    <n v="38.99"/>
    <n v="389.90000000000003"/>
    <n v="272.93000000000006"/>
  </r>
  <r>
    <x v="3"/>
    <x v="102"/>
    <x v="107"/>
    <n v="1"/>
    <n v="24.73"/>
    <n v="24.73"/>
    <n v="17.309999999999999"/>
    <n v="30"/>
    <x v="2"/>
    <s v=""/>
    <s v=""/>
    <s v="Ja"/>
    <n v="24.73"/>
    <n v="24.73"/>
    <n v="17.311"/>
  </r>
  <r>
    <x v="3"/>
    <x v="44"/>
    <x v="47"/>
    <n v="3"/>
    <n v="26.83"/>
    <n v="80.489999999999995"/>
    <n v="56.34"/>
    <n v="30"/>
    <x v="2"/>
    <s v=""/>
    <s v=""/>
    <s v="Ja"/>
    <n v="26.83"/>
    <n v="80.489999999999995"/>
    <n v="56.342999999999989"/>
  </r>
  <r>
    <x v="3"/>
    <x v="109"/>
    <x v="114"/>
    <n v="5"/>
    <n v="2"/>
    <n v="0"/>
    <n v="0"/>
    <n v="30"/>
    <x v="2"/>
    <s v=""/>
    <s v=""/>
    <s v="Ja"/>
    <n v="2"/>
    <n v="10"/>
    <n v="7"/>
  </r>
  <r>
    <x v="3"/>
    <x v="110"/>
    <x v="115"/>
    <n v="10"/>
    <n v="3"/>
    <n v="0"/>
    <n v="0"/>
    <n v="30"/>
    <x v="2"/>
    <s v=""/>
    <s v=""/>
    <s v="Ja"/>
    <n v="3"/>
    <n v="30"/>
    <n v="21"/>
  </r>
  <r>
    <x v="3"/>
    <x v="111"/>
    <x v="116"/>
    <n v="10"/>
    <n v="4"/>
    <n v="0"/>
    <n v="0"/>
    <n v="30"/>
    <x v="2"/>
    <s v=""/>
    <s v=""/>
    <s v="Ja"/>
    <n v="4"/>
    <n v="40"/>
    <n v="28"/>
  </r>
  <r>
    <x v="3"/>
    <x v="112"/>
    <x v="117"/>
    <n v="6"/>
    <n v="6"/>
    <n v="0"/>
    <n v="0"/>
    <n v="30"/>
    <x v="2"/>
    <s v=""/>
    <s v=""/>
    <s v="Ja"/>
    <n v="6"/>
    <n v="36"/>
    <n v="25.2"/>
  </r>
  <r>
    <x v="3"/>
    <x v="113"/>
    <x v="118"/>
    <n v="2"/>
    <n v="7"/>
    <n v="0"/>
    <n v="0"/>
    <n v="30"/>
    <x v="2"/>
    <s v=""/>
    <s v=""/>
    <s v="Ja"/>
    <n v="7"/>
    <n v="14"/>
    <n v="9.8000000000000007"/>
  </r>
  <r>
    <x v="3"/>
    <x v="114"/>
    <x v="119"/>
    <n v="10"/>
    <n v="3.5"/>
    <n v="0"/>
    <n v="0"/>
    <n v="30"/>
    <x v="2"/>
    <s v=""/>
    <s v=""/>
    <s v="Ja"/>
    <n v="3.5"/>
    <n v="35"/>
    <n v="24.5"/>
  </r>
  <r>
    <x v="3"/>
    <x v="115"/>
    <x v="120"/>
    <n v="1"/>
    <n v="990.68"/>
    <n v="990.68"/>
    <n v="792.54"/>
    <n v="20"/>
    <x v="2"/>
    <s v=""/>
    <s v=""/>
    <s v="Ja"/>
    <n v="990.68"/>
    <n v="990.68"/>
    <n v="792.54399999999998"/>
  </r>
  <r>
    <x v="3"/>
    <x v="116"/>
    <x v="121"/>
    <n v="1"/>
    <n v="0"/>
    <n v="0"/>
    <n v="0"/>
    <n v="0"/>
    <x v="2"/>
    <s v=""/>
    <s v=""/>
    <s v="Nvt"/>
    <n v="0"/>
    <n v="0"/>
    <n v="0"/>
  </r>
  <r>
    <x v="3"/>
    <x v="117"/>
    <x v="122"/>
    <n v="1"/>
    <n v="0"/>
    <n v="0"/>
    <n v="0"/>
    <n v="0"/>
    <x v="2"/>
    <s v=""/>
    <s v=""/>
    <s v="Nvt"/>
    <n v="0"/>
    <n v="0"/>
    <n v="0"/>
  </r>
  <r>
    <x v="3"/>
    <x v="118"/>
    <x v="123"/>
    <n v="1"/>
    <n v="0"/>
    <n v="0"/>
    <n v="0"/>
    <n v="0"/>
    <x v="2"/>
    <s v=""/>
    <s v=""/>
    <s v="Nvt"/>
    <n v="0"/>
    <n v="0"/>
    <n v="0"/>
  </r>
  <r>
    <x v="3"/>
    <x v="119"/>
    <x v="124"/>
    <n v="1"/>
    <n v="2700"/>
    <n v="2699.73"/>
    <n v="2429.7600000000002"/>
    <n v="10"/>
    <x v="3"/>
    <n v="3250"/>
    <s v="Prijs wijkt af"/>
    <s v="Ja"/>
    <n v="3250"/>
    <n v="3250"/>
    <n v="2925"/>
  </r>
  <r>
    <x v="3"/>
    <x v="37"/>
    <x v="125"/>
    <n v="1"/>
    <n v="495"/>
    <n v="495"/>
    <n v="495"/>
    <n v="0"/>
    <x v="2"/>
    <s v=""/>
    <s v=""/>
    <s v="Nvt"/>
    <n v="495"/>
    <n v="495"/>
    <n v="495"/>
  </r>
  <r>
    <x v="3"/>
    <x v="88"/>
    <x v="93"/>
    <n v="1"/>
    <n v="76.02"/>
    <n v="76.02"/>
    <n v="53.21"/>
    <n v="30"/>
    <x v="2"/>
    <s v=""/>
    <s v=""/>
    <s v="Ja"/>
    <n v="76.02"/>
    <n v="76.02"/>
    <n v="53.213999999999999"/>
  </r>
  <r>
    <x v="3"/>
    <x v="84"/>
    <x v="89"/>
    <n v="1"/>
    <n v="17.89"/>
    <n v="17.89"/>
    <n v="12.52"/>
    <n v="30"/>
    <x v="2"/>
    <s v=""/>
    <s v=""/>
    <s v="Ja"/>
    <n v="17.89"/>
    <n v="17.89"/>
    <n v="12.523"/>
  </r>
  <r>
    <x v="3"/>
    <x v="44"/>
    <x v="47"/>
    <n v="4"/>
    <n v="26.83"/>
    <n v="107.32"/>
    <n v="75.12"/>
    <n v="30"/>
    <x v="2"/>
    <s v=""/>
    <s v=""/>
    <s v="Ja"/>
    <n v="26.83"/>
    <n v="107.32"/>
    <n v="75.123999999999995"/>
  </r>
  <r>
    <x v="3"/>
    <x v="120"/>
    <x v="75"/>
    <n v="4"/>
    <n v="38.99"/>
    <n v="155.96"/>
    <n v="109.17"/>
    <n v="30"/>
    <x v="2"/>
    <s v=""/>
    <s v=""/>
    <s v="Ja"/>
    <n v="38.99"/>
    <n v="155.96"/>
    <n v="109.17200000000001"/>
  </r>
  <r>
    <x v="3"/>
    <x v="40"/>
    <x v="41"/>
    <n v="1"/>
    <n v="24.73"/>
    <n v="24.73"/>
    <n v="17.309999999999999"/>
    <n v="30"/>
    <x v="2"/>
    <s v=""/>
    <s v=""/>
    <s v="Ja"/>
    <n v="24.73"/>
    <n v="24.73"/>
    <n v="17.311"/>
  </r>
  <r>
    <x v="3"/>
    <x v="121"/>
    <x v="126"/>
    <n v="5"/>
    <n v="30.45"/>
    <n v="152.25"/>
    <n v="106.57"/>
    <n v="30"/>
    <x v="2"/>
    <s v=""/>
    <s v=""/>
    <s v="Ja"/>
    <n v="30.45"/>
    <n v="152.25"/>
    <n v="106.575"/>
  </r>
  <r>
    <x v="3"/>
    <x v="122"/>
    <x v="127"/>
    <n v="1"/>
    <n v="393.6"/>
    <n v="393.6"/>
    <n v="354.24"/>
    <n v="10"/>
    <x v="2"/>
    <s v=""/>
    <s v=""/>
    <s v="Ja"/>
    <n v="393.6"/>
    <n v="393.6"/>
    <n v="354.24"/>
  </r>
  <r>
    <x v="3"/>
    <x v="123"/>
    <x v="77"/>
    <n v="5"/>
    <n v="73.02"/>
    <n v="365.1"/>
    <n v="273.82"/>
    <n v="25"/>
    <x v="2"/>
    <s v=""/>
    <s v=""/>
    <s v="Ja"/>
    <n v="73.02"/>
    <n v="365.09999999999997"/>
    <n v="273.82499999999999"/>
  </r>
  <r>
    <x v="3"/>
    <x v="124"/>
    <x v="95"/>
    <n v="2"/>
    <n v="42.18"/>
    <n v="84.36"/>
    <n v="63.27"/>
    <n v="25"/>
    <x v="2"/>
    <s v=""/>
    <s v=""/>
    <s v="Ja"/>
    <n v="42.18"/>
    <n v="84.36"/>
    <n v="63.27"/>
  </r>
  <r>
    <x v="3"/>
    <x v="15"/>
    <x v="15"/>
    <n v="1"/>
    <n v="39.65"/>
    <n v="39.65"/>
    <n v="31.72"/>
    <n v="20"/>
    <x v="2"/>
    <s v=""/>
    <s v=""/>
    <s v="Ja"/>
    <n v="39.65"/>
    <n v="39.65"/>
    <n v="31.72"/>
  </r>
  <r>
    <x v="3"/>
    <x v="15"/>
    <x v="15"/>
    <n v="1"/>
    <n v="39.65"/>
    <n v="39.65"/>
    <n v="31.72"/>
    <n v="20"/>
    <x v="2"/>
    <s v=""/>
    <s v=""/>
    <s v="Ja"/>
    <n v="39.65"/>
    <n v="39.65"/>
    <n v="31.72"/>
  </r>
  <r>
    <x v="3"/>
    <x v="125"/>
    <x v="128"/>
    <n v="4"/>
    <n v="90"/>
    <n v="360"/>
    <n v="324"/>
    <n v="10"/>
    <x v="2"/>
    <s v=""/>
    <s v=""/>
    <s v="Ja"/>
    <n v="90"/>
    <n v="360"/>
    <n v="324"/>
  </r>
  <r>
    <x v="3"/>
    <x v="126"/>
    <x v="129"/>
    <n v="2"/>
    <n v="17.5"/>
    <n v="35"/>
    <n v="31.5"/>
    <n v="10"/>
    <x v="2"/>
    <s v=""/>
    <s v=""/>
    <s v="Ja"/>
    <n v="17.5"/>
    <n v="35"/>
    <n v="31.5"/>
  </r>
  <r>
    <x v="3"/>
    <x v="127"/>
    <x v="130"/>
    <n v="1"/>
    <n v="45.9"/>
    <n v="45.9"/>
    <n v="41.31"/>
    <n v="10"/>
    <x v="2"/>
    <s v=""/>
    <s v=""/>
    <s v="Ja"/>
    <n v="45.9"/>
    <n v="45.9"/>
    <n v="41.31"/>
  </r>
  <r>
    <x v="3"/>
    <x v="128"/>
    <x v="131"/>
    <n v="1"/>
    <n v="51"/>
    <n v="51"/>
    <n v="45.9"/>
    <n v="10"/>
    <x v="2"/>
    <s v=""/>
    <s v=""/>
    <s v="Ja"/>
    <n v="51"/>
    <n v="51"/>
    <n v="45.9"/>
  </r>
  <r>
    <x v="3"/>
    <x v="129"/>
    <x v="132"/>
    <n v="1"/>
    <n v="0"/>
    <n v="0"/>
    <n v="0"/>
    <n v="0"/>
    <x v="2"/>
    <s v=""/>
    <s v=""/>
    <s v="Nvt"/>
    <n v="0"/>
    <n v="0"/>
    <n v="0"/>
  </r>
  <r>
    <x v="3"/>
    <x v="130"/>
    <x v="133"/>
    <n v="2"/>
    <n v="208.85"/>
    <n v="417.7"/>
    <n v="375.93"/>
    <n v="10"/>
    <x v="2"/>
    <s v=""/>
    <s v=""/>
    <s v="Ja"/>
    <n v="208.85"/>
    <n v="417.7"/>
    <n v="375.93"/>
  </r>
  <r>
    <x v="3"/>
    <x v="131"/>
    <x v="134"/>
    <n v="1"/>
    <n v="103"/>
    <n v="103"/>
    <n v="92.7"/>
    <n v="10"/>
    <x v="2"/>
    <s v=""/>
    <s v=""/>
    <s v="Ja"/>
    <n v="103"/>
    <n v="103"/>
    <n v="92.7"/>
  </r>
  <r>
    <x v="3"/>
    <x v="82"/>
    <x v="135"/>
    <n v="1"/>
    <n v="15.75"/>
    <n v="15.75"/>
    <n v="14.17"/>
    <n v="10"/>
    <x v="2"/>
    <s v=""/>
    <s v=""/>
    <s v="Ja"/>
    <n v="15.75"/>
    <n v="15.75"/>
    <n v="14.175000000000001"/>
  </r>
  <r>
    <x v="3"/>
    <x v="132"/>
    <x v="136"/>
    <n v="1"/>
    <n v="35"/>
    <n v="35"/>
    <n v="31.5"/>
    <n v="10"/>
    <x v="2"/>
    <s v=""/>
    <s v=""/>
    <s v="Ja"/>
    <n v="35"/>
    <n v="35"/>
    <n v="31.5"/>
  </r>
  <r>
    <x v="3"/>
    <x v="103"/>
    <x v="108"/>
    <n v="2"/>
    <n v="990.68"/>
    <n v="1981.36"/>
    <n v="1783.22"/>
    <n v="10"/>
    <x v="2"/>
    <s v=""/>
    <s v=""/>
    <s v="Ja"/>
    <n v="990.68"/>
    <n v="1981.36"/>
    <n v="1783.2239999999999"/>
  </r>
  <r>
    <x v="3"/>
    <x v="133"/>
    <x v="31"/>
    <n v="2"/>
    <n v="99.75"/>
    <n v="199.5"/>
    <n v="179.55"/>
    <n v="10"/>
    <x v="2"/>
    <s v=""/>
    <s v=""/>
    <s v="Ja"/>
    <n v="99.75"/>
    <n v="199.5"/>
    <n v="179.55"/>
  </r>
  <r>
    <x v="3"/>
    <x v="134"/>
    <x v="137"/>
    <n v="20"/>
    <n v="65.89"/>
    <n v="1317.8"/>
    <n v="1317.8"/>
    <n v="0"/>
    <x v="2"/>
    <s v=""/>
    <s v=""/>
    <s v="Nvt"/>
    <n v="65.89"/>
    <n v="1317.8"/>
    <n v="1317.8"/>
  </r>
  <r>
    <x v="3"/>
    <x v="134"/>
    <x v="137"/>
    <n v="14"/>
    <n v="65.89"/>
    <n v="922.46"/>
    <n v="922.46"/>
    <n v="0"/>
    <x v="2"/>
    <s v=""/>
    <s v=""/>
    <s v="Nvt"/>
    <n v="65.89"/>
    <n v="922.46"/>
    <n v="922.46"/>
  </r>
  <r>
    <x v="4"/>
    <x v="3"/>
    <x v="3"/>
    <n v="8"/>
    <n v="154.5"/>
    <n v="1236"/>
    <n v="927"/>
    <n v="25"/>
    <x v="0"/>
    <n v="106.8625"/>
    <s v="Prijs wijkt af"/>
    <s v="Nee"/>
    <n v="106.8625"/>
    <n v="854.9"/>
    <n v="854.9"/>
  </r>
  <r>
    <x v="4"/>
    <x v="135"/>
    <x v="138"/>
    <n v="2"/>
    <n v="1025.92"/>
    <n v="2051.84"/>
    <n v="1538.88"/>
    <n v="25"/>
    <x v="0"/>
    <n v="700"/>
    <s v="Prijs wijkt af"/>
    <s v="Nee"/>
    <n v="700"/>
    <n v="1400"/>
    <n v="1400"/>
  </r>
  <r>
    <x v="4"/>
    <x v="0"/>
    <x v="0"/>
    <n v="1"/>
    <n v="1655.72"/>
    <n v="1655.72"/>
    <n v="1241.79"/>
    <n v="25"/>
    <x v="0"/>
    <n v="1100"/>
    <s v="Prijs wijkt af"/>
    <s v="Nee"/>
    <n v="1100"/>
    <n v="1100"/>
    <n v="1100"/>
  </r>
  <r>
    <x v="4"/>
    <x v="3"/>
    <x v="3"/>
    <n v="1"/>
    <n v="154.5"/>
    <n v="154.5"/>
    <n v="123.6"/>
    <n v="20"/>
    <x v="0"/>
    <n v="106.8625"/>
    <s v="Prijs wijkt af"/>
    <s v="Nee"/>
    <n v="106.8625"/>
    <n v="106.8625"/>
    <n v="106.8625"/>
  </r>
  <r>
    <x v="5"/>
    <x v="21"/>
    <x v="21"/>
    <n v="12"/>
    <n v="32.96"/>
    <n v="395.52"/>
    <n v="355.97"/>
    <n v="10"/>
    <x v="2"/>
    <s v=""/>
    <s v=""/>
    <s v="Ja"/>
    <n v="32.96"/>
    <n v="395.52"/>
    <n v="355.96799999999996"/>
  </r>
  <r>
    <x v="5"/>
    <x v="22"/>
    <x v="22"/>
    <n v="2"/>
    <n v="45.32"/>
    <n v="90.64"/>
    <n v="81.58"/>
    <n v="10"/>
    <x v="2"/>
    <s v=""/>
    <s v=""/>
    <s v="Ja"/>
    <n v="45.32"/>
    <n v="90.64"/>
    <n v="81.576000000000008"/>
  </r>
  <r>
    <x v="6"/>
    <x v="136"/>
    <x v="139"/>
    <n v="2"/>
    <n v="52.88"/>
    <n v="105.76"/>
    <n v="74.03"/>
    <n v="30"/>
    <x v="2"/>
    <s v=""/>
    <s v=""/>
    <s v="Ja"/>
    <n v="52.88"/>
    <n v="105.76"/>
    <n v="74.032000000000011"/>
  </r>
  <r>
    <x v="7"/>
    <x v="34"/>
    <x v="35"/>
    <n v="1"/>
    <n v="448.05"/>
    <n v="448.05"/>
    <n v="448.05"/>
    <n v="0"/>
    <x v="4"/>
    <n v="435"/>
    <s v="Prijs wijkt af"/>
    <s v="Nvt"/>
    <n v="435"/>
    <n v="435"/>
    <n v="435"/>
  </r>
  <r>
    <x v="7"/>
    <x v="8"/>
    <x v="45"/>
    <n v="1"/>
    <n v="416.72"/>
    <n v="416.72"/>
    <n v="416.72"/>
    <n v="0"/>
    <x v="0"/>
    <n v="329.6"/>
    <s v="Prijs wijkt af"/>
    <s v="Nvt"/>
    <n v="329.6"/>
    <n v="329.6"/>
    <n v="329.6"/>
  </r>
  <r>
    <x v="7"/>
    <x v="6"/>
    <x v="6"/>
    <n v="1"/>
    <n v="170"/>
    <n v="170"/>
    <n v="170"/>
    <n v="0"/>
    <x v="0"/>
    <n v="106.8625"/>
    <s v="Prijs wijkt af"/>
    <s v="Nvt"/>
    <n v="106.8625"/>
    <n v="106.8625"/>
    <n v="106.8625"/>
  </r>
  <r>
    <x v="7"/>
    <x v="137"/>
    <x v="140"/>
    <n v="4"/>
    <n v="18.03"/>
    <n v="72.12"/>
    <n v="72.12"/>
    <n v="0"/>
    <x v="2"/>
    <s v=""/>
    <s v=""/>
    <s v="Nvt"/>
    <n v="18.03"/>
    <n v="72.12"/>
    <n v="72.12"/>
  </r>
  <r>
    <x v="7"/>
    <x v="15"/>
    <x v="15"/>
    <n v="1"/>
    <n v="39.65"/>
    <n v="39.65"/>
    <n v="39.65"/>
    <n v="0"/>
    <x v="2"/>
    <s v=""/>
    <s v=""/>
    <s v="Nvt"/>
    <n v="39.65"/>
    <n v="39.65"/>
    <n v="39.65"/>
  </r>
  <r>
    <x v="7"/>
    <x v="6"/>
    <x v="6"/>
    <n v="1"/>
    <n v="170"/>
    <n v="170"/>
    <n v="170"/>
    <n v="0"/>
    <x v="0"/>
    <n v="106.8625"/>
    <s v="Prijs wijkt af"/>
    <s v="Nvt"/>
    <n v="106.8625"/>
    <n v="106.8625"/>
    <n v="106.8625"/>
  </r>
  <r>
    <x v="7"/>
    <x v="13"/>
    <x v="13"/>
    <n v="1"/>
    <n v="1127.56"/>
    <n v="1127.56"/>
    <n v="1127.56"/>
    <n v="0"/>
    <x v="0"/>
    <n v="700"/>
    <s v="Prijs wijkt af"/>
    <s v="Nvt"/>
    <n v="700"/>
    <n v="700"/>
    <n v="700"/>
  </r>
  <r>
    <x v="7"/>
    <x v="34"/>
    <x v="35"/>
    <n v="1"/>
    <n v="448.05"/>
    <n v="448.05"/>
    <n v="448.05"/>
    <n v="0"/>
    <x v="4"/>
    <n v="435"/>
    <s v="Prijs wijkt af"/>
    <s v="Nvt"/>
    <n v="435"/>
    <n v="435"/>
    <n v="435"/>
  </r>
  <r>
    <x v="7"/>
    <x v="28"/>
    <x v="30"/>
    <n v="1"/>
    <n v="66.95"/>
    <n v="66.95"/>
    <n v="66.95"/>
    <n v="0"/>
    <x v="2"/>
    <s v=""/>
    <s v=""/>
    <s v="Nvt"/>
    <n v="66.95"/>
    <n v="66.95"/>
    <n v="66.95"/>
  </r>
  <r>
    <x v="7"/>
    <x v="6"/>
    <x v="6"/>
    <n v="1"/>
    <n v="170"/>
    <n v="170"/>
    <n v="170"/>
    <n v="0"/>
    <x v="0"/>
    <n v="106.8625"/>
    <s v="Prijs wijkt af"/>
    <s v="Nvt"/>
    <n v="106.8625"/>
    <n v="106.8625"/>
    <n v="106.8625"/>
  </r>
  <r>
    <x v="7"/>
    <x v="8"/>
    <x v="45"/>
    <n v="1"/>
    <n v="416.72"/>
    <n v="416.72"/>
    <n v="416.72"/>
    <n v="0"/>
    <x v="0"/>
    <n v="329.6"/>
    <s v="Prijs wijkt af"/>
    <s v="Nvt"/>
    <n v="329.6"/>
    <n v="329.6"/>
    <n v="329.6"/>
  </r>
  <r>
    <x v="7"/>
    <x v="6"/>
    <x v="6"/>
    <n v="1"/>
    <n v="170"/>
    <n v="170"/>
    <n v="170"/>
    <n v="0"/>
    <x v="0"/>
    <n v="106.8625"/>
    <s v="Prijs wijkt af"/>
    <s v="Nvt"/>
    <n v="106.8625"/>
    <n v="106.8625"/>
    <n v="106.8625"/>
  </r>
  <r>
    <x v="7"/>
    <x v="32"/>
    <x v="34"/>
    <n v="1"/>
    <n v="355.35"/>
    <n v="355.35"/>
    <n v="355.35"/>
    <n v="0"/>
    <x v="4"/>
    <n v="345"/>
    <s v="Prijs wijkt af"/>
    <s v="Nvt"/>
    <n v="345"/>
    <n v="345"/>
    <n v="345"/>
  </r>
  <r>
    <x v="7"/>
    <x v="28"/>
    <x v="30"/>
    <n v="1"/>
    <n v="66.95"/>
    <n v="66.95"/>
    <n v="66.95"/>
    <n v="0"/>
    <x v="2"/>
    <s v=""/>
    <s v=""/>
    <s v="Nvt"/>
    <n v="66.95"/>
    <n v="66.95"/>
    <n v="66.95"/>
  </r>
  <r>
    <x v="7"/>
    <x v="6"/>
    <x v="6"/>
    <n v="1"/>
    <n v="170"/>
    <n v="170"/>
    <n v="170"/>
    <n v="0"/>
    <x v="0"/>
    <n v="106.8625"/>
    <s v="Prijs wijkt af"/>
    <s v="Nvt"/>
    <n v="106.8625"/>
    <n v="106.8625"/>
    <n v="106.8625"/>
  </r>
  <r>
    <x v="7"/>
    <x v="9"/>
    <x v="9"/>
    <n v="1"/>
    <n v="403.24"/>
    <n v="403.24"/>
    <n v="403.24"/>
    <n v="0"/>
    <x v="0"/>
    <n v="298.7"/>
    <s v="Prijs wijkt af"/>
    <s v="Nvt"/>
    <n v="298.7"/>
    <n v="298.7"/>
    <n v="298.7"/>
  </r>
  <r>
    <x v="7"/>
    <x v="6"/>
    <x v="6"/>
    <n v="1"/>
    <n v="170"/>
    <n v="170"/>
    <n v="170"/>
    <n v="0"/>
    <x v="0"/>
    <n v="106.8625"/>
    <s v="Prijs wijkt af"/>
    <s v="Nvt"/>
    <n v="106.8625"/>
    <n v="106.8625"/>
    <n v="106.8625"/>
  </r>
  <r>
    <x v="7"/>
    <x v="10"/>
    <x v="10"/>
    <n v="1"/>
    <n v="560.49"/>
    <n v="560.49"/>
    <n v="560.49"/>
    <n v="0"/>
    <x v="0"/>
    <n v="386.25"/>
    <s v="Prijs wijkt af"/>
    <s v="Nvt"/>
    <n v="386.25"/>
    <n v="386.25"/>
    <n v="386.25"/>
  </r>
  <r>
    <x v="7"/>
    <x v="104"/>
    <x v="109"/>
    <n v="1"/>
    <n v="521.69000000000005"/>
    <n v="521.69000000000005"/>
    <n v="521.69000000000005"/>
    <n v="0"/>
    <x v="0"/>
    <n v="417.15"/>
    <s v="Prijs wijkt af"/>
    <s v="Nvt"/>
    <n v="417.15"/>
    <n v="417.15"/>
    <n v="417.15"/>
  </r>
  <r>
    <x v="7"/>
    <x v="11"/>
    <x v="11"/>
    <n v="1"/>
    <n v="690.67"/>
    <n v="690.67"/>
    <n v="690.67"/>
    <n v="0"/>
    <x v="0"/>
    <n v="458.35"/>
    <s v="Prijs wijkt af"/>
    <s v="Nvt"/>
    <n v="458.35"/>
    <n v="458.35"/>
    <n v="458.35"/>
  </r>
  <r>
    <x v="7"/>
    <x v="6"/>
    <x v="6"/>
    <n v="1"/>
    <n v="170"/>
    <n v="170"/>
    <n v="170"/>
    <n v="0"/>
    <x v="0"/>
    <n v="106.8625"/>
    <s v="Prijs wijkt af"/>
    <s v="Nvt"/>
    <n v="106.8625"/>
    <n v="106.8625"/>
    <n v="106.8625"/>
  </r>
  <r>
    <x v="7"/>
    <x v="22"/>
    <x v="22"/>
    <n v="2"/>
    <n v="45.32"/>
    <n v="90.64"/>
    <n v="90.64"/>
    <n v="0"/>
    <x v="2"/>
    <s v=""/>
    <s v=""/>
    <s v="Nvt"/>
    <n v="45.32"/>
    <n v="90.64"/>
    <n v="90.64"/>
  </r>
  <r>
    <x v="7"/>
    <x v="32"/>
    <x v="34"/>
    <n v="1"/>
    <n v="355.35"/>
    <n v="355.35"/>
    <n v="355.35"/>
    <n v="0"/>
    <x v="4"/>
    <n v="345"/>
    <s v="Prijs wijkt af"/>
    <s v="Nvt"/>
    <n v="345"/>
    <n v="345"/>
    <n v="345"/>
  </r>
  <r>
    <x v="7"/>
    <x v="28"/>
    <x v="30"/>
    <n v="1"/>
    <n v="66.95"/>
    <n v="66.95"/>
    <n v="66.95"/>
    <n v="0"/>
    <x v="2"/>
    <s v=""/>
    <s v=""/>
    <s v="Nvt"/>
    <n v="66.95"/>
    <n v="66.95"/>
    <n v="66.95"/>
  </r>
  <r>
    <x v="7"/>
    <x v="138"/>
    <x v="141"/>
    <n v="2"/>
    <n v="170"/>
    <n v="340"/>
    <n v="340"/>
    <n v="0"/>
    <x v="0"/>
    <n v="106.8625"/>
    <s v="Prijs wijkt af"/>
    <s v="Nvt"/>
    <n v="106.8625"/>
    <n v="213.72499999999999"/>
    <n v="213.72499999999999"/>
  </r>
  <r>
    <x v="7"/>
    <x v="139"/>
    <x v="142"/>
    <n v="2"/>
    <n v="29.35"/>
    <n v="58.7"/>
    <n v="58.7"/>
    <n v="0"/>
    <x v="2"/>
    <s v=""/>
    <s v=""/>
    <s v="Nvt"/>
    <n v="29.35"/>
    <n v="58.7"/>
    <n v="58.7"/>
  </r>
  <r>
    <x v="7"/>
    <x v="32"/>
    <x v="34"/>
    <n v="1"/>
    <n v="355.35"/>
    <n v="355.35"/>
    <n v="355.35"/>
    <n v="0"/>
    <x v="4"/>
    <n v="345"/>
    <s v="Prijs wijkt af"/>
    <s v="Nvt"/>
    <n v="345"/>
    <n v="345"/>
    <n v="345"/>
  </r>
  <r>
    <x v="7"/>
    <x v="34"/>
    <x v="35"/>
    <n v="1"/>
    <n v="448.05"/>
    <n v="448.05"/>
    <n v="448.05"/>
    <n v="0"/>
    <x v="4"/>
    <n v="435"/>
    <s v="Prijs wijkt af"/>
    <s v="Nvt"/>
    <n v="435"/>
    <n v="435"/>
    <n v="435"/>
  </r>
  <r>
    <x v="7"/>
    <x v="9"/>
    <x v="9"/>
    <n v="1"/>
    <n v="403.24"/>
    <n v="403.24"/>
    <n v="403.24"/>
    <n v="0"/>
    <x v="0"/>
    <n v="298.7"/>
    <s v="Prijs wijkt af"/>
    <s v="Nvt"/>
    <n v="298.7"/>
    <n v="298.7"/>
    <n v="298.7"/>
  </r>
  <r>
    <x v="7"/>
    <x v="6"/>
    <x v="6"/>
    <n v="2"/>
    <n v="170"/>
    <n v="340"/>
    <n v="340"/>
    <n v="0"/>
    <x v="0"/>
    <n v="106.8625"/>
    <s v="Prijs wijkt af"/>
    <s v="Nvt"/>
    <n v="106.8625"/>
    <n v="213.72499999999999"/>
    <n v="213.72499999999999"/>
  </r>
  <r>
    <x v="7"/>
    <x v="22"/>
    <x v="22"/>
    <n v="1"/>
    <n v="45.32"/>
    <n v="45.32"/>
    <n v="45.32"/>
    <n v="0"/>
    <x v="2"/>
    <s v=""/>
    <s v=""/>
    <s v="Nvt"/>
    <n v="45.32"/>
    <n v="45.32"/>
    <n v="45.32"/>
  </r>
  <r>
    <x v="7"/>
    <x v="6"/>
    <x v="24"/>
    <n v="1"/>
    <n v="170"/>
    <n v="170"/>
    <n v="170"/>
    <n v="0"/>
    <x v="0"/>
    <n v="106.8625"/>
    <s v="Prijs wijkt af"/>
    <s v="Nvt"/>
    <n v="106.8625"/>
    <n v="106.8625"/>
    <n v="106.8625"/>
  </r>
  <r>
    <x v="7"/>
    <x v="9"/>
    <x v="9"/>
    <n v="1"/>
    <n v="403.24"/>
    <n v="403.24"/>
    <n v="403.24"/>
    <n v="0"/>
    <x v="0"/>
    <n v="298.7"/>
    <s v="Prijs wijkt af"/>
    <s v="Nvt"/>
    <n v="298.7"/>
    <n v="298.7"/>
    <n v="298.7"/>
  </r>
  <r>
    <x v="7"/>
    <x v="6"/>
    <x v="24"/>
    <n v="1"/>
    <n v="170"/>
    <n v="170"/>
    <n v="170"/>
    <n v="0"/>
    <x v="0"/>
    <n v="106.8625"/>
    <s v="Prijs wijkt af"/>
    <s v="Nvt"/>
    <n v="106.8625"/>
    <n v="106.8625"/>
    <n v="106.8625"/>
  </r>
  <r>
    <x v="7"/>
    <x v="6"/>
    <x v="24"/>
    <n v="1"/>
    <n v="170"/>
    <n v="170"/>
    <n v="170"/>
    <n v="0"/>
    <x v="0"/>
    <n v="106.8625"/>
    <s v="Prijs wijkt af"/>
    <s v="Nvt"/>
    <n v="106.8625"/>
    <n v="106.8625"/>
    <n v="106.8625"/>
  </r>
  <r>
    <x v="7"/>
    <x v="140"/>
    <x v="143"/>
    <n v="1"/>
    <n v="515"/>
    <n v="515"/>
    <n v="515"/>
    <n v="0"/>
    <x v="4"/>
    <n v="500"/>
    <s v="Prijs wijkt af"/>
    <s v="Nvt"/>
    <n v="500"/>
    <n v="500"/>
    <n v="500"/>
  </r>
  <r>
    <x v="7"/>
    <x v="28"/>
    <x v="30"/>
    <n v="1"/>
    <n v="66.95"/>
    <n v="66.95"/>
    <n v="66.95"/>
    <n v="0"/>
    <x v="2"/>
    <s v=""/>
    <s v=""/>
    <s v="Nvt"/>
    <n v="66.95"/>
    <n v="66.95"/>
    <n v="66.95"/>
  </r>
  <r>
    <x v="7"/>
    <x v="43"/>
    <x v="46"/>
    <n v="1"/>
    <n v="891.52"/>
    <n v="891.52"/>
    <n v="891.52"/>
    <n v="0"/>
    <x v="0"/>
    <n v="659.2"/>
    <s v="Prijs wijkt af"/>
    <s v="Nvt"/>
    <n v="659.2"/>
    <n v="659.2"/>
    <n v="659.2"/>
  </r>
  <r>
    <x v="7"/>
    <x v="7"/>
    <x v="7"/>
    <n v="1"/>
    <n v="339.47"/>
    <n v="339.47"/>
    <n v="339.47"/>
    <n v="0"/>
    <x v="0"/>
    <n v="252.35"/>
    <s v="Prijs wijkt af"/>
    <s v="Nvt"/>
    <n v="252.35"/>
    <n v="252.35"/>
    <n v="252.35"/>
  </r>
  <r>
    <x v="7"/>
    <x v="8"/>
    <x v="45"/>
    <n v="1"/>
    <n v="416.72"/>
    <n v="416.72"/>
    <n v="416.72"/>
    <n v="0"/>
    <x v="0"/>
    <n v="329.6"/>
    <s v="Prijs wijkt af"/>
    <s v="Nvt"/>
    <n v="329.6"/>
    <n v="329.6"/>
    <n v="329.6"/>
  </r>
  <r>
    <x v="7"/>
    <x v="7"/>
    <x v="7"/>
    <n v="1"/>
    <n v="339.47"/>
    <n v="339.47"/>
    <n v="339.47"/>
    <n v="0"/>
    <x v="0"/>
    <n v="252.35"/>
    <s v="Prijs wijkt af"/>
    <s v="Nvt"/>
    <n v="252.35"/>
    <n v="252.35"/>
    <n v="252.35"/>
  </r>
  <r>
    <x v="7"/>
    <x v="141"/>
    <x v="144"/>
    <n v="1"/>
    <n v="66.95"/>
    <n v="66.95"/>
    <n v="66.95"/>
    <n v="0"/>
    <x v="2"/>
    <s v=""/>
    <s v=""/>
    <s v="Nvt"/>
    <n v="66.95"/>
    <n v="66.95"/>
    <n v="66.95"/>
  </r>
  <r>
    <x v="7"/>
    <x v="10"/>
    <x v="10"/>
    <n v="1"/>
    <n v="560.49"/>
    <n v="560.49"/>
    <n v="560.49"/>
    <n v="0"/>
    <x v="0"/>
    <n v="386.25"/>
    <s v="Prijs wijkt af"/>
    <s v="Nvt"/>
    <n v="386.25"/>
    <n v="386.25"/>
    <n v="386.25"/>
  </r>
  <r>
    <x v="7"/>
    <x v="104"/>
    <x v="109"/>
    <n v="1"/>
    <n v="521.69000000000005"/>
    <n v="521.69000000000005"/>
    <n v="521.69000000000005"/>
    <n v="0"/>
    <x v="0"/>
    <n v="417.15"/>
    <s v="Prijs wijkt af"/>
    <s v="Nvt"/>
    <n v="417.15"/>
    <n v="417.15"/>
    <n v="417.15"/>
  </r>
  <r>
    <x v="7"/>
    <x v="142"/>
    <x v="145"/>
    <n v="1"/>
    <n v="751.04"/>
    <n v="751.04"/>
    <n v="751.04"/>
    <n v="0"/>
    <x v="0"/>
    <n v="576.79999999999995"/>
    <s v="Prijs wijkt af"/>
    <s v="Nvt"/>
    <n v="576.79999999999995"/>
    <n v="576.79999999999995"/>
    <n v="576.79999999999995"/>
  </r>
  <r>
    <x v="7"/>
    <x v="104"/>
    <x v="109"/>
    <n v="1"/>
    <n v="521.69000000000005"/>
    <n v="521.69000000000005"/>
    <n v="521.69000000000005"/>
    <n v="0"/>
    <x v="0"/>
    <n v="417.15"/>
    <s v="Prijs wijkt af"/>
    <s v="Nvt"/>
    <n v="417.15"/>
    <n v="417.15"/>
    <n v="417.15"/>
  </r>
  <r>
    <x v="7"/>
    <x v="142"/>
    <x v="145"/>
    <n v="1"/>
    <n v="751.04"/>
    <n v="751.04"/>
    <n v="751.04"/>
    <n v="0"/>
    <x v="0"/>
    <n v="576.79999999999995"/>
    <s v="Prijs wijkt af"/>
    <s v="Nvt"/>
    <n v="576.79999999999995"/>
    <n v="576.79999999999995"/>
    <n v="576.79999999999995"/>
  </r>
  <r>
    <x v="7"/>
    <x v="6"/>
    <x v="146"/>
    <n v="1"/>
    <n v="170"/>
    <n v="170"/>
    <n v="170"/>
    <n v="0"/>
    <x v="0"/>
    <n v="106.8625"/>
    <s v="Prijs wijkt af"/>
    <s v="Nvt"/>
    <n v="106.8625"/>
    <n v="106.8625"/>
    <n v="106.8625"/>
  </r>
  <r>
    <x v="7"/>
    <x v="22"/>
    <x v="147"/>
    <n v="3"/>
    <n v="45.32"/>
    <n v="135.96"/>
    <n v="135.96"/>
    <n v="0"/>
    <x v="2"/>
    <s v=""/>
    <s v=""/>
    <s v="Nvt"/>
    <n v="45.32"/>
    <n v="135.96"/>
    <n v="135.96"/>
  </r>
  <r>
    <x v="7"/>
    <x v="34"/>
    <x v="35"/>
    <n v="2"/>
    <n v="448.05"/>
    <n v="896.1"/>
    <n v="896.1"/>
    <n v="0"/>
    <x v="4"/>
    <n v="435"/>
    <s v="Prijs wijkt af"/>
    <s v="Nvt"/>
    <n v="435"/>
    <n v="870"/>
    <n v="870"/>
  </r>
  <r>
    <x v="7"/>
    <x v="8"/>
    <x v="45"/>
    <n v="1"/>
    <n v="416.72"/>
    <n v="416.72"/>
    <n v="416.72"/>
    <n v="0"/>
    <x v="0"/>
    <n v="329.6"/>
    <s v="Prijs wijkt af"/>
    <s v="Nvt"/>
    <n v="329.6"/>
    <n v="329.6"/>
    <n v="329.6"/>
  </r>
  <r>
    <x v="7"/>
    <x v="6"/>
    <x v="24"/>
    <n v="1"/>
    <n v="170"/>
    <n v="170"/>
    <n v="170"/>
    <n v="0"/>
    <x v="0"/>
    <n v="106.8625"/>
    <s v="Prijs wijkt af"/>
    <s v="Nvt"/>
    <n v="106.8625"/>
    <n v="106.8625"/>
    <n v="106.8625"/>
  </r>
  <r>
    <x v="7"/>
    <x v="6"/>
    <x v="24"/>
    <n v="2"/>
    <n v="170"/>
    <n v="340"/>
    <n v="340"/>
    <n v="0"/>
    <x v="0"/>
    <n v="106.8625"/>
    <s v="Prijs wijkt af"/>
    <s v="Nvt"/>
    <n v="106.8625"/>
    <n v="213.72499999999999"/>
    <n v="213.72499999999999"/>
  </r>
  <r>
    <x v="7"/>
    <x v="8"/>
    <x v="45"/>
    <n v="1"/>
    <n v="416.72"/>
    <n v="416.72"/>
    <n v="416.72"/>
    <n v="0"/>
    <x v="0"/>
    <n v="329.6"/>
    <s v="Prijs wijkt af"/>
    <s v="Nvt"/>
    <n v="329.6"/>
    <n v="329.6"/>
    <n v="329.6"/>
  </r>
  <r>
    <x v="7"/>
    <x v="22"/>
    <x v="147"/>
    <n v="2"/>
    <n v="45.32"/>
    <n v="90.64"/>
    <n v="90.64"/>
    <n v="0"/>
    <x v="2"/>
    <s v=""/>
    <s v=""/>
    <s v="Nvt"/>
    <n v="45.32"/>
    <n v="90.64"/>
    <n v="90.64"/>
  </r>
  <r>
    <x v="7"/>
    <x v="121"/>
    <x v="126"/>
    <n v="2"/>
    <n v="31.36"/>
    <n v="62.72"/>
    <n v="62.72"/>
    <n v="0"/>
    <x v="2"/>
    <s v=""/>
    <s v=""/>
    <s v="Nvt"/>
    <n v="31.36"/>
    <n v="62.72"/>
    <n v="62.72"/>
  </r>
  <r>
    <x v="7"/>
    <x v="8"/>
    <x v="45"/>
    <n v="1"/>
    <n v="416.72"/>
    <n v="416.72"/>
    <n v="416.72"/>
    <n v="0"/>
    <x v="0"/>
    <n v="329.6"/>
    <s v="Prijs wijkt af"/>
    <s v="Nvt"/>
    <n v="329.6"/>
    <n v="329.6"/>
    <n v="329.6"/>
  </r>
  <r>
    <x v="7"/>
    <x v="6"/>
    <x v="24"/>
    <n v="1"/>
    <n v="170"/>
    <n v="170"/>
    <n v="170"/>
    <n v="0"/>
    <x v="0"/>
    <n v="106.8625"/>
    <s v="Prijs wijkt af"/>
    <s v="Nvt"/>
    <n v="106.8625"/>
    <n v="106.8625"/>
    <n v="106.8625"/>
  </r>
  <r>
    <x v="7"/>
    <x v="34"/>
    <x v="35"/>
    <n v="1"/>
    <n v="448.05"/>
    <n v="448.05"/>
    <n v="448.05"/>
    <n v="0"/>
    <x v="4"/>
    <n v="435"/>
    <s v="Prijs wijkt af"/>
    <s v="Nvt"/>
    <n v="435"/>
    <n v="435"/>
    <n v="435"/>
  </r>
  <r>
    <x v="7"/>
    <x v="32"/>
    <x v="34"/>
    <n v="1"/>
    <n v="355.35"/>
    <n v="355.35"/>
    <n v="355.35"/>
    <n v="0"/>
    <x v="4"/>
    <n v="345"/>
    <s v="Prijs wijkt af"/>
    <s v="Nvt"/>
    <n v="345"/>
    <n v="345"/>
    <n v="345"/>
  </r>
  <r>
    <x v="7"/>
    <x v="34"/>
    <x v="35"/>
    <n v="1"/>
    <n v="448.05"/>
    <n v="448.05"/>
    <n v="448.05"/>
    <n v="0"/>
    <x v="4"/>
    <n v="435"/>
    <s v="Prijs wijkt af"/>
    <s v="Nvt"/>
    <n v="435"/>
    <n v="435"/>
    <n v="435"/>
  </r>
  <r>
    <x v="7"/>
    <x v="6"/>
    <x v="146"/>
    <n v="1"/>
    <n v="170"/>
    <n v="170"/>
    <n v="170"/>
    <n v="0"/>
    <x v="0"/>
    <n v="106.8625"/>
    <s v="Prijs wijkt af"/>
    <s v="Nvt"/>
    <n v="106.8625"/>
    <n v="106.8625"/>
    <n v="106.8625"/>
  </r>
  <r>
    <x v="7"/>
    <x v="32"/>
    <x v="34"/>
    <n v="1"/>
    <n v="355.35"/>
    <n v="355.35"/>
    <n v="355.35"/>
    <n v="0"/>
    <x v="4"/>
    <n v="345"/>
    <s v="Prijs wijkt af"/>
    <s v="Nvt"/>
    <n v="345"/>
    <n v="345"/>
    <n v="345"/>
  </r>
  <r>
    <x v="7"/>
    <x v="104"/>
    <x v="109"/>
    <n v="1"/>
    <n v="521.69000000000005"/>
    <n v="521.69000000000005"/>
    <n v="521.69000000000005"/>
    <n v="0"/>
    <x v="0"/>
    <n v="417.15"/>
    <s v="Prijs wijkt af"/>
    <s v="Nvt"/>
    <n v="417.15"/>
    <n v="417.15"/>
    <n v="417.15"/>
  </r>
  <r>
    <x v="7"/>
    <x v="6"/>
    <x v="24"/>
    <n v="1"/>
    <n v="170"/>
    <n v="170"/>
    <n v="170"/>
    <n v="0"/>
    <x v="0"/>
    <n v="106.8625"/>
    <s v="Prijs wijkt af"/>
    <s v="Nvt"/>
    <n v="106.8625"/>
    <n v="106.8625"/>
    <n v="106.8625"/>
  </r>
  <r>
    <x v="7"/>
    <x v="34"/>
    <x v="35"/>
    <n v="1"/>
    <n v="448.05"/>
    <n v="448.05"/>
    <n v="448.05"/>
    <n v="0"/>
    <x v="4"/>
    <n v="435"/>
    <s v="Prijs wijkt af"/>
    <s v="Nvt"/>
    <n v="435"/>
    <n v="435"/>
    <n v="435"/>
  </r>
  <r>
    <x v="7"/>
    <x v="28"/>
    <x v="30"/>
    <n v="1"/>
    <n v="66.95"/>
    <n v="66.95"/>
    <n v="66.95"/>
    <n v="0"/>
    <x v="2"/>
    <s v=""/>
    <s v=""/>
    <s v="Nvt"/>
    <n v="66.95"/>
    <n v="66.95"/>
    <n v="66.95"/>
  </r>
  <r>
    <x v="7"/>
    <x v="6"/>
    <x v="24"/>
    <n v="2"/>
    <n v="170"/>
    <n v="340"/>
    <n v="340"/>
    <n v="0"/>
    <x v="0"/>
    <n v="106.8625"/>
    <s v="Prijs wijkt af"/>
    <s v="Nvt"/>
    <n v="106.8625"/>
    <n v="213.72499999999999"/>
    <n v="213.72499999999999"/>
  </r>
  <r>
    <x v="7"/>
    <x v="142"/>
    <x v="145"/>
    <n v="1"/>
    <n v="751.04"/>
    <n v="751.04"/>
    <n v="751.04"/>
    <n v="0"/>
    <x v="0"/>
    <n v="576.79999999999995"/>
    <s v="Prijs wijkt af"/>
    <s v="Nvt"/>
    <n v="576.79999999999995"/>
    <n v="576.79999999999995"/>
    <n v="576.79999999999995"/>
  </r>
  <r>
    <x v="7"/>
    <x v="6"/>
    <x v="24"/>
    <n v="1"/>
    <n v="170"/>
    <n v="170"/>
    <n v="170"/>
    <n v="0"/>
    <x v="0"/>
    <n v="106.8625"/>
    <s v="Prijs wijkt af"/>
    <s v="Nvt"/>
    <n v="106.8625"/>
    <n v="106.8625"/>
    <n v="106.8625"/>
  </r>
  <r>
    <x v="7"/>
    <x v="6"/>
    <x v="24"/>
    <n v="1"/>
    <n v="170"/>
    <n v="170"/>
    <n v="170"/>
    <n v="0"/>
    <x v="0"/>
    <n v="106.8625"/>
    <s v="Prijs wijkt af"/>
    <s v="Nvt"/>
    <n v="106.8625"/>
    <n v="106.8625"/>
    <n v="106.8625"/>
  </r>
  <r>
    <x v="7"/>
    <x v="6"/>
    <x v="24"/>
    <n v="1"/>
    <n v="170"/>
    <n v="170"/>
    <n v="170"/>
    <n v="0"/>
    <x v="0"/>
    <n v="106.8625"/>
    <s v="Prijs wijkt af"/>
    <s v="Nvt"/>
    <n v="106.8625"/>
    <n v="106.8625"/>
    <n v="106.8625"/>
  </r>
  <r>
    <x v="7"/>
    <x v="15"/>
    <x v="15"/>
    <n v="1"/>
    <n v="39.65"/>
    <n v="39.65"/>
    <n v="39.65"/>
    <n v="0"/>
    <x v="2"/>
    <s v=""/>
    <s v=""/>
    <s v="Nvt"/>
    <n v="39.65"/>
    <n v="39.65"/>
    <n v="39.65"/>
  </r>
  <r>
    <x v="7"/>
    <x v="143"/>
    <x v="148"/>
    <n v="1"/>
    <n v="272.95"/>
    <n v="272.95"/>
    <n v="272.95"/>
    <n v="0"/>
    <x v="4"/>
    <n v="265"/>
    <s v="Prijs wijkt af"/>
    <s v="Nvt"/>
    <n v="265"/>
    <n v="265"/>
    <n v="265"/>
  </r>
  <r>
    <x v="7"/>
    <x v="6"/>
    <x v="24"/>
    <n v="1"/>
    <n v="170"/>
    <n v="170"/>
    <n v="170"/>
    <n v="0"/>
    <x v="0"/>
    <n v="106.8625"/>
    <s v="Prijs wijkt af"/>
    <s v="Nvt"/>
    <n v="106.8625"/>
    <n v="106.8625"/>
    <n v="106.8625"/>
  </r>
  <r>
    <x v="7"/>
    <x v="9"/>
    <x v="9"/>
    <n v="1"/>
    <n v="403.24"/>
    <n v="403.24"/>
    <n v="403.24"/>
    <n v="0"/>
    <x v="0"/>
    <n v="298.7"/>
    <s v="Prijs wijkt af"/>
    <s v="Nvt"/>
    <n v="298.7"/>
    <n v="298.7"/>
    <n v="298.7"/>
  </r>
  <r>
    <x v="7"/>
    <x v="15"/>
    <x v="15"/>
    <n v="1"/>
    <n v="39.65"/>
    <n v="39.65"/>
    <n v="39.65"/>
    <n v="0"/>
    <x v="2"/>
    <s v=""/>
    <s v=""/>
    <s v="Nvt"/>
    <n v="39.65"/>
    <n v="39.65"/>
    <n v="39.65"/>
  </r>
  <r>
    <x v="7"/>
    <x v="34"/>
    <x v="35"/>
    <n v="1"/>
    <n v="448.05"/>
    <n v="448.05"/>
    <n v="448.05"/>
    <n v="0"/>
    <x v="4"/>
    <n v="435"/>
    <s v="Prijs wijkt af"/>
    <s v="Nvt"/>
    <n v="435"/>
    <n v="435"/>
    <n v="435"/>
  </r>
  <r>
    <x v="7"/>
    <x v="28"/>
    <x v="30"/>
    <n v="1"/>
    <n v="66.95"/>
    <n v="66.95"/>
    <n v="66.95"/>
    <n v="0"/>
    <x v="2"/>
    <s v=""/>
    <s v=""/>
    <s v="Nvt"/>
    <n v="66.95"/>
    <n v="66.95"/>
    <n v="66.95"/>
  </r>
  <r>
    <x v="7"/>
    <x v="6"/>
    <x v="24"/>
    <n v="1"/>
    <n v="170"/>
    <n v="170"/>
    <n v="170"/>
    <n v="0"/>
    <x v="0"/>
    <n v="106.8625"/>
    <s v="Prijs wijkt af"/>
    <s v="Nvt"/>
    <n v="106.8625"/>
    <n v="106.8625"/>
    <n v="106.8625"/>
  </r>
  <r>
    <x v="7"/>
    <x v="104"/>
    <x v="109"/>
    <n v="1"/>
    <n v="521.69000000000005"/>
    <n v="521.69000000000005"/>
    <n v="521.69000000000005"/>
    <n v="0"/>
    <x v="0"/>
    <n v="417.15"/>
    <s v="Prijs wijkt af"/>
    <s v="Nvt"/>
    <n v="417.15"/>
    <n v="417.15"/>
    <n v="417.15"/>
  </r>
  <r>
    <x v="7"/>
    <x v="6"/>
    <x v="146"/>
    <n v="1"/>
    <n v="170"/>
    <n v="170"/>
    <n v="170"/>
    <n v="0"/>
    <x v="0"/>
    <n v="106.8625"/>
    <s v="Prijs wijkt af"/>
    <s v="Nvt"/>
    <n v="106.8625"/>
    <n v="106.8625"/>
    <n v="106.8625"/>
  </r>
  <r>
    <x v="7"/>
    <x v="32"/>
    <x v="34"/>
    <n v="2"/>
    <n v="355.35"/>
    <n v="710.7"/>
    <n v="710.7"/>
    <n v="0"/>
    <x v="4"/>
    <n v="345"/>
    <s v="Prijs wijkt af"/>
    <s v="Nvt"/>
    <n v="345"/>
    <n v="690"/>
    <n v="690"/>
  </r>
  <r>
    <x v="7"/>
    <x v="8"/>
    <x v="45"/>
    <n v="1"/>
    <n v="416.72"/>
    <n v="416.72"/>
    <n v="416.72"/>
    <n v="0"/>
    <x v="0"/>
    <n v="329.6"/>
    <s v="Prijs wijkt af"/>
    <s v="Nvt"/>
    <n v="329.6"/>
    <n v="329.6"/>
    <n v="329.6"/>
  </r>
  <r>
    <x v="7"/>
    <x v="6"/>
    <x v="146"/>
    <n v="1"/>
    <n v="170"/>
    <n v="170"/>
    <n v="170"/>
    <n v="0"/>
    <x v="0"/>
    <n v="106.8625"/>
    <s v="Prijs wijkt af"/>
    <s v="Nvt"/>
    <n v="106.8625"/>
    <n v="106.8625"/>
    <n v="106.8625"/>
  </r>
  <r>
    <x v="7"/>
    <x v="10"/>
    <x v="10"/>
    <n v="1"/>
    <n v="560.49"/>
    <n v="560.49"/>
    <n v="560.49"/>
    <n v="0"/>
    <x v="0"/>
    <n v="386.25"/>
    <s v="Prijs wijkt af"/>
    <s v="Nvt"/>
    <n v="386.25"/>
    <n v="386.25"/>
    <n v="386.25"/>
  </r>
  <r>
    <x v="7"/>
    <x v="6"/>
    <x v="24"/>
    <n v="2"/>
    <n v="175"/>
    <n v="350"/>
    <n v="350"/>
    <n v="0"/>
    <x v="0"/>
    <n v="106.8625"/>
    <s v="Prijs wijkt af"/>
    <s v="Nvt"/>
    <n v="106.8625"/>
    <n v="213.72499999999999"/>
    <n v="213.72499999999999"/>
  </r>
  <r>
    <x v="7"/>
    <x v="32"/>
    <x v="34"/>
    <n v="1"/>
    <n v="355.35"/>
    <n v="355.35"/>
    <n v="355.35"/>
    <n v="0"/>
    <x v="4"/>
    <n v="345"/>
    <s v="Prijs wijkt af"/>
    <s v="Nvt"/>
    <n v="345"/>
    <n v="345"/>
    <n v="345"/>
  </r>
  <r>
    <x v="7"/>
    <x v="104"/>
    <x v="109"/>
    <n v="1"/>
    <n v="521.69000000000005"/>
    <n v="521.69000000000005"/>
    <n v="521.69000000000005"/>
    <n v="0"/>
    <x v="0"/>
    <n v="417.15"/>
    <s v="Prijs wijkt af"/>
    <s v="Nvt"/>
    <n v="417.15"/>
    <n v="417.15"/>
    <n v="417.15"/>
  </r>
  <r>
    <x v="7"/>
    <x v="142"/>
    <x v="145"/>
    <n v="2"/>
    <n v="751.04"/>
    <n v="1502.08"/>
    <n v="1502.08"/>
    <n v="0"/>
    <x v="0"/>
    <n v="576.79999999999995"/>
    <s v="Prijs wijkt af"/>
    <s v="Nvt"/>
    <n v="576.79999999999995"/>
    <n v="1153.5999999999999"/>
    <n v="1153.5999999999999"/>
  </r>
  <r>
    <x v="7"/>
    <x v="8"/>
    <x v="45"/>
    <n v="1"/>
    <n v="416.72"/>
    <n v="416.72"/>
    <n v="416.72"/>
    <n v="0"/>
    <x v="0"/>
    <n v="329.6"/>
    <s v="Prijs wijkt af"/>
    <s v="Nvt"/>
    <n v="329.6"/>
    <n v="329.6"/>
    <n v="329.6"/>
  </r>
  <r>
    <x v="7"/>
    <x v="6"/>
    <x v="24"/>
    <n v="1"/>
    <n v="175"/>
    <n v="175"/>
    <n v="175"/>
    <n v="0"/>
    <x v="0"/>
    <n v="106.8625"/>
    <s v="Prijs wijkt af"/>
    <s v="Nvt"/>
    <n v="106.8625"/>
    <n v="106.8625"/>
    <n v="106.8625"/>
  </r>
  <r>
    <x v="7"/>
    <x v="6"/>
    <x v="24"/>
    <n v="1"/>
    <n v="170"/>
    <n v="170"/>
    <n v="170"/>
    <n v="0"/>
    <x v="0"/>
    <n v="106.8625"/>
    <s v="Prijs wijkt af"/>
    <s v="Nvt"/>
    <n v="106.8625"/>
    <n v="106.8625"/>
    <n v="106.8625"/>
  </r>
  <r>
    <x v="7"/>
    <x v="6"/>
    <x v="24"/>
    <n v="1"/>
    <n v="170"/>
    <n v="170"/>
    <n v="170"/>
    <n v="0"/>
    <x v="0"/>
    <n v="106.8625"/>
    <s v="Prijs wijkt af"/>
    <s v="Nvt"/>
    <n v="106.8625"/>
    <n v="106.8625"/>
    <n v="106.8625"/>
  </r>
  <r>
    <x v="7"/>
    <x v="6"/>
    <x v="24"/>
    <n v="1"/>
    <n v="170"/>
    <n v="170"/>
    <n v="170"/>
    <n v="0"/>
    <x v="0"/>
    <n v="106.8625"/>
    <s v="Prijs wijkt af"/>
    <s v="Nvt"/>
    <n v="106.8625"/>
    <n v="106.8625"/>
    <n v="106.8625"/>
  </r>
  <r>
    <x v="7"/>
    <x v="6"/>
    <x v="24"/>
    <n v="2"/>
    <n v="170"/>
    <n v="340"/>
    <n v="340"/>
    <n v="0"/>
    <x v="0"/>
    <n v="106.8625"/>
    <s v="Prijs wijkt af"/>
    <s v="Nvt"/>
    <n v="106.8625"/>
    <n v="213.72499999999999"/>
    <n v="213.72499999999999"/>
  </r>
  <r>
    <x v="7"/>
    <x v="6"/>
    <x v="24"/>
    <n v="1"/>
    <n v="170"/>
    <n v="170"/>
    <n v="170"/>
    <n v="0"/>
    <x v="0"/>
    <n v="106.8625"/>
    <s v="Prijs wijkt af"/>
    <s v="Nvt"/>
    <n v="106.8625"/>
    <n v="106.8625"/>
    <n v="106.8625"/>
  </r>
  <r>
    <x v="7"/>
    <x v="22"/>
    <x v="22"/>
    <n v="1"/>
    <n v="45.32"/>
    <n v="45.32"/>
    <n v="45.32"/>
    <n v="0"/>
    <x v="2"/>
    <s v=""/>
    <s v=""/>
    <s v="Nvt"/>
    <n v="45.32"/>
    <n v="45.32"/>
    <n v="45.32"/>
  </r>
  <r>
    <x v="7"/>
    <x v="6"/>
    <x v="24"/>
    <n v="1"/>
    <n v="170"/>
    <n v="170"/>
    <n v="170"/>
    <n v="0"/>
    <x v="0"/>
    <n v="106.8625"/>
    <s v="Prijs wijkt af"/>
    <s v="Nvt"/>
    <n v="106.8625"/>
    <n v="106.8625"/>
    <n v="106.8625"/>
  </r>
  <r>
    <x v="7"/>
    <x v="32"/>
    <x v="34"/>
    <n v="1"/>
    <n v="355.35"/>
    <n v="355.35"/>
    <n v="355.35"/>
    <n v="0"/>
    <x v="4"/>
    <n v="345"/>
    <s v="Prijs wijkt af"/>
    <s v="Nvt"/>
    <n v="345"/>
    <n v="345"/>
    <n v="345"/>
  </r>
  <r>
    <x v="7"/>
    <x v="28"/>
    <x v="30"/>
    <n v="1"/>
    <n v="66.95"/>
    <n v="66.95"/>
    <n v="66.95"/>
    <n v="0"/>
    <x v="2"/>
    <s v=""/>
    <s v=""/>
    <s v="Nvt"/>
    <n v="66.95"/>
    <n v="66.95"/>
    <n v="66.95"/>
  </r>
  <r>
    <x v="7"/>
    <x v="6"/>
    <x v="24"/>
    <n v="1"/>
    <n v="170"/>
    <n v="170"/>
    <n v="170"/>
    <n v="0"/>
    <x v="0"/>
    <n v="106.8625"/>
    <s v="Prijs wijkt af"/>
    <s v="Nvt"/>
    <n v="106.8625"/>
    <n v="106.8625"/>
    <n v="106.8625"/>
  </r>
  <r>
    <x v="7"/>
    <x v="8"/>
    <x v="45"/>
    <n v="1"/>
    <n v="416.72"/>
    <n v="416.72"/>
    <n v="416.72"/>
    <n v="0"/>
    <x v="0"/>
    <n v="329.6"/>
    <s v="Prijs wijkt af"/>
    <s v="Nvt"/>
    <n v="329.6"/>
    <n v="329.6"/>
    <n v="329.6"/>
  </r>
  <r>
    <x v="7"/>
    <x v="104"/>
    <x v="109"/>
    <n v="1"/>
    <n v="521.69000000000005"/>
    <n v="521.69000000000005"/>
    <n v="521.69000000000005"/>
    <n v="0"/>
    <x v="0"/>
    <n v="417.15"/>
    <s v="Prijs wijkt af"/>
    <s v="Nvt"/>
    <n v="417.15"/>
    <n v="417.15"/>
    <n v="417.15"/>
  </r>
  <r>
    <x v="7"/>
    <x v="104"/>
    <x v="109"/>
    <n v="1"/>
    <n v="521.69000000000005"/>
    <n v="521.69000000000005"/>
    <n v="521.69000000000005"/>
    <n v="0"/>
    <x v="0"/>
    <n v="417.15"/>
    <s v="Prijs wijkt af"/>
    <s v="Nvt"/>
    <n v="417.15"/>
    <n v="417.15"/>
    <n v="417.15"/>
  </r>
  <r>
    <x v="7"/>
    <x v="104"/>
    <x v="109"/>
    <n v="1"/>
    <n v="521.69000000000005"/>
    <n v="521.69000000000005"/>
    <n v="521.69000000000005"/>
    <n v="0"/>
    <x v="0"/>
    <n v="417.15"/>
    <s v="Prijs wijkt af"/>
    <s v="Nvt"/>
    <n v="417.15"/>
    <n v="417.15"/>
    <n v="417.15"/>
  </r>
  <r>
    <x v="7"/>
    <x v="104"/>
    <x v="109"/>
    <n v="1"/>
    <n v="521.69000000000005"/>
    <n v="521.69000000000005"/>
    <n v="521.69000000000005"/>
    <n v="0"/>
    <x v="0"/>
    <n v="417.15"/>
    <s v="Prijs wijkt af"/>
    <s v="Nvt"/>
    <n v="417.15"/>
    <n v="417.15"/>
    <n v="417.15"/>
  </r>
  <r>
    <x v="7"/>
    <x v="142"/>
    <x v="145"/>
    <n v="1"/>
    <n v="751.04"/>
    <n v="751.04"/>
    <n v="751.04"/>
    <n v="0"/>
    <x v="0"/>
    <n v="576.79999999999995"/>
    <s v="Prijs wijkt af"/>
    <s v="Nvt"/>
    <n v="576.79999999999995"/>
    <n v="576.79999999999995"/>
    <n v="576.79999999999995"/>
  </r>
  <r>
    <x v="7"/>
    <x v="6"/>
    <x v="24"/>
    <n v="1"/>
    <n v="170"/>
    <n v="170"/>
    <n v="170"/>
    <n v="0"/>
    <x v="0"/>
    <n v="106.8625"/>
    <s v="Prijs wijkt af"/>
    <s v="Nvt"/>
    <n v="106.8625"/>
    <n v="106.8625"/>
    <n v="106.8625"/>
  </r>
  <r>
    <x v="7"/>
    <x v="10"/>
    <x v="10"/>
    <n v="1"/>
    <n v="560.49"/>
    <n v="560.49"/>
    <n v="560.49"/>
    <n v="0"/>
    <x v="0"/>
    <n v="386.25"/>
    <s v="Prijs wijkt af"/>
    <s v="Nvt"/>
    <n v="386.25"/>
    <n v="386.25"/>
    <n v="386.25"/>
  </r>
  <r>
    <x v="7"/>
    <x v="8"/>
    <x v="45"/>
    <n v="1"/>
    <n v="416.72"/>
    <n v="416.72"/>
    <n v="416.72"/>
    <n v="0"/>
    <x v="0"/>
    <n v="329.6"/>
    <s v="Prijs wijkt af"/>
    <s v="Nvt"/>
    <n v="329.6"/>
    <n v="329.6"/>
    <n v="329.6"/>
  </r>
  <r>
    <x v="7"/>
    <x v="34"/>
    <x v="35"/>
    <n v="1"/>
    <n v="448.05"/>
    <n v="448.05"/>
    <n v="448.05"/>
    <n v="0"/>
    <x v="4"/>
    <n v="435"/>
    <s v="Prijs wijkt af"/>
    <s v="Nvt"/>
    <n v="435"/>
    <n v="435"/>
    <n v="435"/>
  </r>
  <r>
    <x v="7"/>
    <x v="28"/>
    <x v="30"/>
    <n v="1"/>
    <n v="66.95"/>
    <n v="66.95"/>
    <n v="66.95"/>
    <n v="0"/>
    <x v="2"/>
    <s v=""/>
    <s v=""/>
    <s v="Nvt"/>
    <n v="66.95"/>
    <n v="66.95"/>
    <n v="66.95"/>
  </r>
  <r>
    <x v="7"/>
    <x v="6"/>
    <x v="24"/>
    <n v="2"/>
    <n v="170"/>
    <n v="340"/>
    <n v="340"/>
    <n v="0"/>
    <x v="0"/>
    <n v="106.8625"/>
    <s v="Prijs wijkt af"/>
    <s v="Nvt"/>
    <n v="106.8625"/>
    <n v="213.72499999999999"/>
    <n v="213.72499999999999"/>
  </r>
  <r>
    <x v="7"/>
    <x v="15"/>
    <x v="15"/>
    <n v="2"/>
    <n v="39.65"/>
    <n v="79.3"/>
    <n v="79.3"/>
    <n v="0"/>
    <x v="2"/>
    <s v=""/>
    <s v=""/>
    <s v="Nvt"/>
    <n v="39.65"/>
    <n v="79.3"/>
    <n v="79.3"/>
  </r>
  <r>
    <x v="7"/>
    <x v="8"/>
    <x v="45"/>
    <n v="1"/>
    <n v="416.72"/>
    <n v="416.72"/>
    <n v="416.72"/>
    <n v="0"/>
    <x v="0"/>
    <n v="329.6"/>
    <s v="Prijs wijkt af"/>
    <s v="Nvt"/>
    <n v="329.6"/>
    <n v="329.6"/>
    <n v="329.6"/>
  </r>
  <r>
    <x v="7"/>
    <x v="144"/>
    <x v="149"/>
    <n v="1"/>
    <n v="-560.49"/>
    <n v="-560.49"/>
    <n v="-560.49"/>
    <n v="0"/>
    <x v="2"/>
    <s v=""/>
    <s v=""/>
    <s v="Nvt"/>
    <n v="-560.49"/>
    <n v="-560.49"/>
    <n v="-560.49"/>
  </r>
  <r>
    <x v="7"/>
    <x v="10"/>
    <x v="10"/>
    <n v="1"/>
    <n v="560.49"/>
    <n v="560.49"/>
    <n v="560.49"/>
    <n v="0"/>
    <x v="0"/>
    <n v="386.25"/>
    <s v="Prijs wijkt af"/>
    <s v="Nvt"/>
    <n v="386.25"/>
    <n v="386.25"/>
    <n v="386.25"/>
  </r>
  <r>
    <x v="7"/>
    <x v="35"/>
    <x v="36"/>
    <n v="1"/>
    <n v="741.6"/>
    <n v="741.6"/>
    <n v="741.6"/>
    <n v="0"/>
    <x v="4"/>
    <n v="720"/>
    <s v="Prijs wijkt af"/>
    <s v="Nvt"/>
    <n v="720"/>
    <n v="720"/>
    <n v="720"/>
  </r>
  <r>
    <x v="7"/>
    <x v="29"/>
    <x v="31"/>
    <n v="1"/>
    <n v="87.95"/>
    <n v="87.95"/>
    <n v="87.95"/>
    <n v="0"/>
    <x v="2"/>
    <s v=""/>
    <s v=""/>
    <s v="Nvt"/>
    <n v="87.95"/>
    <n v="87.95"/>
    <n v="87.95"/>
  </r>
  <r>
    <x v="7"/>
    <x v="145"/>
    <x v="33"/>
    <n v="2"/>
    <n v="66.95"/>
    <n v="133.9"/>
    <n v="133.9"/>
    <n v="0"/>
    <x v="4"/>
    <n v="65"/>
    <s v="Prijs wijkt af"/>
    <s v="Nvt"/>
    <n v="65"/>
    <n v="130"/>
    <n v="130"/>
  </r>
  <r>
    <x v="7"/>
    <x v="6"/>
    <x v="24"/>
    <n v="1"/>
    <n v="175"/>
    <n v="175"/>
    <n v="175"/>
    <n v="0"/>
    <x v="0"/>
    <n v="106.8625"/>
    <s v="Prijs wijkt af"/>
    <s v="Nvt"/>
    <n v="106.8625"/>
    <n v="106.8625"/>
    <n v="106.8625"/>
  </r>
  <r>
    <x v="7"/>
    <x v="34"/>
    <x v="35"/>
    <n v="1"/>
    <n v="448.05"/>
    <n v="448.05"/>
    <n v="448.05"/>
    <n v="0"/>
    <x v="4"/>
    <n v="435"/>
    <s v="Prijs wijkt af"/>
    <s v="Nvt"/>
    <n v="435"/>
    <n v="435"/>
    <n v="435"/>
  </r>
  <r>
    <x v="7"/>
    <x v="28"/>
    <x v="30"/>
    <n v="1"/>
    <n v="66.95"/>
    <n v="66.95"/>
    <n v="66.95"/>
    <n v="0"/>
    <x v="2"/>
    <s v=""/>
    <s v=""/>
    <s v="Nvt"/>
    <n v="66.95"/>
    <n v="66.95"/>
    <n v="66.95"/>
  </r>
  <r>
    <x v="7"/>
    <x v="34"/>
    <x v="35"/>
    <n v="1"/>
    <n v="448.05"/>
    <n v="448.05"/>
    <n v="448.05"/>
    <n v="0"/>
    <x v="4"/>
    <n v="435"/>
    <s v="Prijs wijkt af"/>
    <s v="Nvt"/>
    <n v="435"/>
    <n v="435"/>
    <n v="435"/>
  </r>
  <r>
    <x v="7"/>
    <x v="28"/>
    <x v="30"/>
    <n v="1"/>
    <n v="66.95"/>
    <n v="66.95"/>
    <n v="66.95"/>
    <n v="0"/>
    <x v="2"/>
    <s v=""/>
    <s v=""/>
    <s v="Nvt"/>
    <n v="66.95"/>
    <n v="66.95"/>
    <n v="66.95"/>
  </r>
  <r>
    <x v="7"/>
    <x v="7"/>
    <x v="7"/>
    <n v="1"/>
    <n v="373.42"/>
    <n v="373.42"/>
    <n v="373.42"/>
    <n v="0"/>
    <x v="0"/>
    <n v="252.35"/>
    <s v="Prijs wijkt af"/>
    <s v="Nvt"/>
    <n v="252.35"/>
    <n v="252.35"/>
    <n v="252.35"/>
  </r>
  <r>
    <x v="7"/>
    <x v="6"/>
    <x v="24"/>
    <n v="3"/>
    <n v="187"/>
    <n v="561"/>
    <n v="561"/>
    <n v="0"/>
    <x v="0"/>
    <n v="106.8625"/>
    <s v="Prijs wijkt af"/>
    <s v="Nvt"/>
    <n v="106.8625"/>
    <n v="320.58749999999998"/>
    <n v="320.58749999999998"/>
  </r>
  <r>
    <x v="7"/>
    <x v="6"/>
    <x v="24"/>
    <n v="1"/>
    <n v="170"/>
    <n v="170"/>
    <n v="170"/>
    <n v="0"/>
    <x v="0"/>
    <n v="106.8625"/>
    <s v="Prijs wijkt af"/>
    <s v="Nvt"/>
    <n v="106.8625"/>
    <n v="106.8625"/>
    <n v="106.8625"/>
  </r>
  <r>
    <x v="7"/>
    <x v="6"/>
    <x v="24"/>
    <n v="1"/>
    <n v="170"/>
    <n v="170"/>
    <n v="170"/>
    <n v="0"/>
    <x v="0"/>
    <n v="106.8625"/>
    <s v="Prijs wijkt af"/>
    <s v="Nvt"/>
    <n v="106.8625"/>
    <n v="106.8625"/>
    <n v="106.8625"/>
  </r>
  <r>
    <x v="7"/>
    <x v="34"/>
    <x v="35"/>
    <n v="1"/>
    <n v="448.05"/>
    <n v="448.05"/>
    <n v="448.05"/>
    <n v="0"/>
    <x v="4"/>
    <n v="435"/>
    <s v="Prijs wijkt af"/>
    <s v="Nvt"/>
    <n v="435"/>
    <n v="435"/>
    <n v="435"/>
  </r>
  <r>
    <x v="7"/>
    <x v="28"/>
    <x v="30"/>
    <n v="1"/>
    <n v="66.95"/>
    <n v="66.95"/>
    <n v="66.95"/>
    <n v="0"/>
    <x v="2"/>
    <s v=""/>
    <s v=""/>
    <s v="Nvt"/>
    <n v="66.95"/>
    <n v="66.95"/>
    <n v="66.95"/>
  </r>
  <r>
    <x v="7"/>
    <x v="104"/>
    <x v="109"/>
    <n v="1"/>
    <n v="521.69000000000005"/>
    <n v="521.69000000000005"/>
    <n v="521.69000000000005"/>
    <n v="0"/>
    <x v="0"/>
    <n v="417.15"/>
    <s v="Prijs wijkt af"/>
    <s v="Nvt"/>
    <n v="417.15"/>
    <n v="417.15"/>
    <n v="417.15"/>
  </r>
  <r>
    <x v="7"/>
    <x v="8"/>
    <x v="45"/>
    <n v="1"/>
    <n v="416.72"/>
    <n v="416.72"/>
    <n v="416.72"/>
    <n v="0"/>
    <x v="0"/>
    <n v="329.6"/>
    <s v="Prijs wijkt af"/>
    <s v="Nvt"/>
    <n v="329.6"/>
    <n v="329.6"/>
    <n v="329.6"/>
  </r>
  <r>
    <x v="7"/>
    <x v="30"/>
    <x v="32"/>
    <n v="1"/>
    <n v="638.6"/>
    <n v="638.6"/>
    <n v="638.6"/>
    <n v="0"/>
    <x v="4"/>
    <n v="620"/>
    <s v="Prijs wijkt af"/>
    <s v="Nvt"/>
    <n v="620"/>
    <n v="620"/>
    <n v="620"/>
  </r>
  <r>
    <x v="7"/>
    <x v="146"/>
    <x v="31"/>
    <n v="1"/>
    <n v="66.959999999999994"/>
    <n v="66.959999999999994"/>
    <n v="66.959999999999994"/>
    <n v="0"/>
    <x v="2"/>
    <s v=""/>
    <s v=""/>
    <s v="Nvt"/>
    <n v="66.959999999999994"/>
    <n v="66.959999999999994"/>
    <n v="66.959999999999994"/>
  </r>
  <r>
    <x v="7"/>
    <x v="6"/>
    <x v="24"/>
    <n v="1"/>
    <n v="170"/>
    <n v="170"/>
    <n v="170"/>
    <n v="0"/>
    <x v="0"/>
    <n v="106.8625"/>
    <s v="Prijs wijkt af"/>
    <s v="Nvt"/>
    <n v="106.8625"/>
    <n v="106.8625"/>
    <n v="106.8625"/>
  </r>
  <r>
    <x v="7"/>
    <x v="143"/>
    <x v="148"/>
    <n v="1"/>
    <n v="272.95"/>
    <n v="272.95"/>
    <n v="272.95"/>
    <n v="0"/>
    <x v="4"/>
    <n v="265"/>
    <s v="Prijs wijkt af"/>
    <s v="Nvt"/>
    <n v="265"/>
    <n v="265"/>
    <n v="265"/>
  </r>
  <r>
    <x v="7"/>
    <x v="6"/>
    <x v="24"/>
    <n v="1"/>
    <n v="170"/>
    <n v="170"/>
    <n v="170"/>
    <n v="0"/>
    <x v="0"/>
    <n v="106.8625"/>
    <s v="Prijs wijkt af"/>
    <s v="Nvt"/>
    <n v="106.8625"/>
    <n v="106.8625"/>
    <n v="106.8625"/>
  </r>
  <r>
    <x v="7"/>
    <x v="6"/>
    <x v="24"/>
    <n v="1"/>
    <n v="170"/>
    <n v="170"/>
    <n v="170"/>
    <n v="0"/>
    <x v="0"/>
    <n v="106.8625"/>
    <s v="Prijs wijkt af"/>
    <s v="Nvt"/>
    <n v="106.8625"/>
    <n v="106.8625"/>
    <n v="106.8625"/>
  </r>
  <r>
    <x v="7"/>
    <x v="6"/>
    <x v="24"/>
    <n v="1"/>
    <n v="170"/>
    <n v="170"/>
    <n v="170"/>
    <n v="0"/>
    <x v="0"/>
    <n v="106.8625"/>
    <s v="Prijs wijkt af"/>
    <s v="Nvt"/>
    <n v="106.8625"/>
    <n v="106.8625"/>
    <n v="106.8625"/>
  </r>
  <r>
    <x v="7"/>
    <x v="6"/>
    <x v="24"/>
    <n v="1"/>
    <n v="170"/>
    <n v="170"/>
    <n v="170"/>
    <n v="0"/>
    <x v="0"/>
    <n v="106.8625"/>
    <s v="Prijs wijkt af"/>
    <s v="Nvt"/>
    <n v="106.8625"/>
    <n v="106.8625"/>
    <n v="106.8625"/>
  </r>
  <r>
    <x v="7"/>
    <x v="6"/>
    <x v="24"/>
    <n v="1"/>
    <n v="170"/>
    <n v="170"/>
    <n v="170"/>
    <n v="0"/>
    <x v="0"/>
    <n v="106.8625"/>
    <s v="Prijs wijkt af"/>
    <s v="Nvt"/>
    <n v="106.8625"/>
    <n v="106.8625"/>
    <n v="106.8625"/>
  </r>
  <r>
    <x v="7"/>
    <x v="6"/>
    <x v="24"/>
    <n v="2"/>
    <n v="170"/>
    <n v="340"/>
    <n v="340"/>
    <n v="0"/>
    <x v="0"/>
    <n v="106.8625"/>
    <s v="Prijs wijkt af"/>
    <s v="Nvt"/>
    <n v="106.8625"/>
    <n v="213.72499999999999"/>
    <n v="213.72499999999999"/>
  </r>
  <r>
    <x v="7"/>
    <x v="6"/>
    <x v="24"/>
    <n v="1"/>
    <n v="170"/>
    <n v="170"/>
    <n v="170"/>
    <n v="0"/>
    <x v="0"/>
    <n v="106.8625"/>
    <s v="Prijs wijkt af"/>
    <s v="Nvt"/>
    <n v="106.8625"/>
    <n v="106.8625"/>
    <n v="106.8625"/>
  </r>
  <r>
    <x v="7"/>
    <x v="22"/>
    <x v="22"/>
    <n v="2"/>
    <n v="45.32"/>
    <n v="90.64"/>
    <n v="90.64"/>
    <n v="0"/>
    <x v="2"/>
    <s v=""/>
    <s v=""/>
    <s v="Nvt"/>
    <n v="45.32"/>
    <n v="90.64"/>
    <n v="90.64"/>
  </r>
  <r>
    <x v="7"/>
    <x v="15"/>
    <x v="15"/>
    <n v="3"/>
    <n v="39.659999999999997"/>
    <n v="118.98"/>
    <n v="118.98"/>
    <n v="0"/>
    <x v="2"/>
    <s v=""/>
    <s v=""/>
    <s v="Nvt"/>
    <n v="39.659999999999997"/>
    <n v="118.97999999999999"/>
    <n v="118.97999999999998"/>
  </r>
  <r>
    <x v="7"/>
    <x v="6"/>
    <x v="24"/>
    <n v="1"/>
    <n v="170"/>
    <n v="170"/>
    <n v="170"/>
    <n v="0"/>
    <x v="0"/>
    <n v="106.8625"/>
    <s v="Prijs wijkt af"/>
    <s v="Nvt"/>
    <n v="106.8625"/>
    <n v="106.8625"/>
    <n v="106.8625"/>
  </r>
  <r>
    <x v="7"/>
    <x v="10"/>
    <x v="10"/>
    <n v="1"/>
    <n v="560.49"/>
    <n v="560.49"/>
    <n v="560.49"/>
    <n v="0"/>
    <x v="0"/>
    <n v="386.25"/>
    <s v="Prijs wijkt af"/>
    <s v="Nvt"/>
    <n v="386.25"/>
    <n v="386.25"/>
    <n v="386.25"/>
  </r>
  <r>
    <x v="7"/>
    <x v="6"/>
    <x v="24"/>
    <n v="1"/>
    <n v="170"/>
    <n v="170"/>
    <n v="170"/>
    <n v="0"/>
    <x v="0"/>
    <n v="106.8625"/>
    <s v="Prijs wijkt af"/>
    <s v="Nvt"/>
    <n v="106.8625"/>
    <n v="106.8625"/>
    <n v="106.8625"/>
  </r>
  <r>
    <x v="7"/>
    <x v="7"/>
    <x v="7"/>
    <n v="2"/>
    <n v="339.47"/>
    <n v="678.94"/>
    <n v="678.94"/>
    <n v="0"/>
    <x v="0"/>
    <n v="252.35"/>
    <s v="Prijs wijkt af"/>
    <s v="Nvt"/>
    <n v="252.35"/>
    <n v="504.7"/>
    <n v="504.7"/>
  </r>
  <r>
    <x v="7"/>
    <x v="6"/>
    <x v="24"/>
    <n v="1"/>
    <n v="170"/>
    <n v="170"/>
    <n v="170"/>
    <n v="0"/>
    <x v="0"/>
    <n v="106.8625"/>
    <s v="Prijs wijkt af"/>
    <s v="Nvt"/>
    <n v="106.8625"/>
    <n v="106.8625"/>
    <n v="106.8625"/>
  </r>
  <r>
    <x v="7"/>
    <x v="32"/>
    <x v="34"/>
    <n v="1"/>
    <n v="355.35"/>
    <n v="355.35"/>
    <n v="355.35"/>
    <n v="0"/>
    <x v="4"/>
    <n v="345"/>
    <s v="Prijs wijkt af"/>
    <s v="Nvt"/>
    <n v="345"/>
    <n v="345"/>
    <n v="345"/>
  </r>
  <r>
    <x v="7"/>
    <x v="33"/>
    <x v="33"/>
    <n v="1"/>
    <n v="66.95"/>
    <n v="66.95"/>
    <n v="66.95"/>
    <n v="0"/>
    <x v="2"/>
    <s v=""/>
    <s v=""/>
    <s v="Nvt"/>
    <n v="66.95"/>
    <n v="66.95"/>
    <n v="66.95"/>
  </r>
  <r>
    <x v="7"/>
    <x v="32"/>
    <x v="34"/>
    <n v="1"/>
    <n v="355.35"/>
    <n v="355.35"/>
    <n v="355.35"/>
    <n v="0"/>
    <x v="4"/>
    <n v="345"/>
    <s v="Prijs wijkt af"/>
    <s v="Nvt"/>
    <n v="345"/>
    <n v="345"/>
    <n v="345"/>
  </r>
  <r>
    <x v="7"/>
    <x v="33"/>
    <x v="33"/>
    <n v="1"/>
    <n v="65"/>
    <n v="65"/>
    <n v="65"/>
    <n v="0"/>
    <x v="2"/>
    <s v=""/>
    <s v=""/>
    <s v="Nvt"/>
    <n v="65"/>
    <n v="65"/>
    <n v="65"/>
  </r>
  <r>
    <x v="7"/>
    <x v="34"/>
    <x v="35"/>
    <n v="1"/>
    <n v="448.05"/>
    <n v="448.05"/>
    <n v="448.05"/>
    <n v="0"/>
    <x v="4"/>
    <n v="435"/>
    <s v="Prijs wijkt af"/>
    <s v="Nvt"/>
    <n v="435"/>
    <n v="435"/>
    <n v="435"/>
  </r>
  <r>
    <x v="7"/>
    <x v="15"/>
    <x v="15"/>
    <n v="2"/>
    <n v="39.65"/>
    <n v="79.3"/>
    <n v="79.3"/>
    <n v="0"/>
    <x v="2"/>
    <s v=""/>
    <s v=""/>
    <s v="Nvt"/>
    <n v="39.65"/>
    <n v="79.3"/>
    <n v="79.3"/>
  </r>
  <r>
    <x v="7"/>
    <x v="15"/>
    <x v="15"/>
    <n v="1"/>
    <n v="39.65"/>
    <n v="39.65"/>
    <n v="39.65"/>
    <n v="0"/>
    <x v="2"/>
    <s v=""/>
    <s v=""/>
    <s v="Nvt"/>
    <n v="39.65"/>
    <n v="39.65"/>
    <n v="39.65"/>
  </r>
  <r>
    <x v="7"/>
    <x v="6"/>
    <x v="24"/>
    <n v="1"/>
    <n v="170"/>
    <n v="170"/>
    <n v="170"/>
    <n v="0"/>
    <x v="0"/>
    <n v="106.8625"/>
    <s v="Prijs wijkt af"/>
    <s v="Nvt"/>
    <n v="106.8625"/>
    <n v="106.8625"/>
    <n v="106.8625"/>
  </r>
  <r>
    <x v="7"/>
    <x v="70"/>
    <x v="76"/>
    <n v="1"/>
    <n v="180.25"/>
    <n v="180.25"/>
    <n v="180.25"/>
    <n v="0"/>
    <x v="1"/>
    <n v="175"/>
    <s v="Prijs wijkt af"/>
    <s v="Nvt"/>
    <n v="175"/>
    <n v="175"/>
    <n v="175"/>
  </r>
  <r>
    <x v="7"/>
    <x v="6"/>
    <x v="24"/>
    <n v="1"/>
    <n v="175.1"/>
    <n v="175.1"/>
    <n v="175.1"/>
    <n v="0"/>
    <x v="0"/>
    <n v="106.8625"/>
    <s v="Prijs wijkt af"/>
    <s v="Nvt"/>
    <n v="106.8625"/>
    <n v="106.8625"/>
    <n v="106.8625"/>
  </r>
  <r>
    <x v="7"/>
    <x v="104"/>
    <x v="109"/>
    <n v="1"/>
    <n v="521.69000000000005"/>
    <n v="521.69000000000005"/>
    <n v="521.69000000000005"/>
    <n v="0"/>
    <x v="0"/>
    <n v="417.15"/>
    <s v="Prijs wijkt af"/>
    <s v="Nvt"/>
    <n v="417.15"/>
    <n v="417.15"/>
    <n v="417.15"/>
  </r>
  <r>
    <x v="8"/>
    <x v="52"/>
    <x v="55"/>
    <n v="2"/>
    <n v="236.9"/>
    <n v="473.8"/>
    <n v="473.8"/>
    <n v="0"/>
    <x v="1"/>
    <n v="230"/>
    <s v="Prijs wijkt af"/>
    <s v="Nvt"/>
    <n v="230"/>
    <n v="460"/>
    <n v="460"/>
  </r>
  <r>
    <x v="8"/>
    <x v="53"/>
    <x v="56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8"/>
    <x v="57"/>
    <x v="61"/>
    <n v="2"/>
    <n v="113.3"/>
    <n v="226.6"/>
    <n v="203.94"/>
    <n v="10"/>
    <x v="2"/>
    <s v=""/>
    <s v=""/>
    <s v="Ja"/>
    <n v="113.3"/>
    <n v="226.6"/>
    <n v="203.94"/>
  </r>
  <r>
    <x v="8"/>
    <x v="58"/>
    <x v="62"/>
    <n v="3"/>
    <n v="88.57"/>
    <n v="265.70999999999998"/>
    <n v="239.14"/>
    <n v="10"/>
    <x v="2"/>
    <s v=""/>
    <s v=""/>
    <s v="Ja"/>
    <n v="88.57"/>
    <n v="265.70999999999998"/>
    <n v="239.13899999999998"/>
  </r>
  <r>
    <x v="8"/>
    <x v="147"/>
    <x v="103"/>
    <n v="3"/>
    <n v="49"/>
    <n v="147"/>
    <n v="132.30000000000001"/>
    <n v="10"/>
    <x v="2"/>
    <s v=""/>
    <s v=""/>
    <s v="Ja"/>
    <n v="49"/>
    <n v="147"/>
    <n v="132.30000000000001"/>
  </r>
  <r>
    <x v="8"/>
    <x v="52"/>
    <x v="55"/>
    <n v="4"/>
    <n v="236.9"/>
    <n v="947.6"/>
    <n v="947.6"/>
    <n v="0"/>
    <x v="1"/>
    <n v="230"/>
    <s v="Prijs wijkt af"/>
    <s v="Nvt"/>
    <n v="230"/>
    <n v="920"/>
    <n v="920"/>
  </r>
  <r>
    <x v="8"/>
    <x v="5"/>
    <x v="5"/>
    <n v="24"/>
    <n v="28.84"/>
    <n v="692.16"/>
    <n v="692.16"/>
    <n v="0"/>
    <x v="1"/>
    <n v="28"/>
    <s v="Prijs wijkt af"/>
    <s v="Nvt"/>
    <n v="28"/>
    <n v="672"/>
    <n v="672"/>
  </r>
  <r>
    <x v="8"/>
    <x v="52"/>
    <x v="55"/>
    <n v="4"/>
    <n v="236.9"/>
    <n v="947.6"/>
    <n v="947.6"/>
    <n v="0"/>
    <x v="1"/>
    <n v="230"/>
    <s v="Prijs wijkt af"/>
    <s v="Nvt"/>
    <n v="230"/>
    <n v="920"/>
    <n v="920"/>
  </r>
  <r>
    <x v="8"/>
    <x v="52"/>
    <x v="55"/>
    <n v="6"/>
    <n v="236.9"/>
    <n v="1421.4"/>
    <n v="1421.4"/>
    <n v="0"/>
    <x v="1"/>
    <n v="230"/>
    <s v="Prijs wijkt af"/>
    <s v="Nvt"/>
    <n v="230"/>
    <n v="1380"/>
    <n v="1380"/>
  </r>
  <r>
    <x v="8"/>
    <x v="5"/>
    <x v="5"/>
    <n v="24"/>
    <n v="28.84"/>
    <n v="692.16"/>
    <n v="692.16"/>
    <n v="0"/>
    <x v="1"/>
    <n v="28"/>
    <s v="Prijs wijkt af"/>
    <s v="Nvt"/>
    <n v="28"/>
    <n v="672"/>
    <n v="672"/>
  </r>
  <r>
    <x v="8"/>
    <x v="46"/>
    <x v="49"/>
    <n v="2"/>
    <n v="200.85"/>
    <n v="401.7"/>
    <n v="401.7"/>
    <n v="0"/>
    <x v="1"/>
    <n v="195"/>
    <s v="Prijs wijkt af"/>
    <s v="Nvt"/>
    <n v="195"/>
    <n v="390"/>
    <n v="390"/>
  </r>
  <r>
    <x v="8"/>
    <x v="52"/>
    <x v="55"/>
    <n v="3"/>
    <n v="236.9"/>
    <n v="710.7"/>
    <n v="710.7"/>
    <n v="0"/>
    <x v="1"/>
    <n v="230"/>
    <s v="Prijs wijkt af"/>
    <s v="Nvt"/>
    <n v="230"/>
    <n v="690"/>
    <n v="690"/>
  </r>
  <r>
    <x v="8"/>
    <x v="52"/>
    <x v="55"/>
    <n v="2"/>
    <n v="236.9"/>
    <n v="473.8"/>
    <n v="473.8"/>
    <n v="0"/>
    <x v="1"/>
    <n v="230"/>
    <s v="Prijs wijkt af"/>
    <s v="Nvt"/>
    <n v="230"/>
    <n v="460"/>
    <n v="460"/>
  </r>
  <r>
    <x v="8"/>
    <x v="53"/>
    <x v="56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8"/>
    <x v="54"/>
    <x v="57"/>
    <n v="4"/>
    <n v="303.85000000000002"/>
    <n v="1215.4000000000001"/>
    <n v="1215.4000000000001"/>
    <n v="0"/>
    <x v="1"/>
    <n v="295"/>
    <s v="Prijs wijkt af"/>
    <s v="Nvt"/>
    <n v="295"/>
    <n v="1180"/>
    <n v="1180"/>
  </r>
  <r>
    <x v="8"/>
    <x v="148"/>
    <x v="150"/>
    <n v="1"/>
    <n v="128.75"/>
    <n v="128.75"/>
    <n v="128.75"/>
    <n v="0"/>
    <x v="2"/>
    <s v=""/>
    <s v=""/>
    <s v="Nvt"/>
    <n v="128.75"/>
    <n v="128.75"/>
    <n v="128.75"/>
  </r>
  <r>
    <x v="8"/>
    <x v="52"/>
    <x v="55"/>
    <n v="4"/>
    <n v="236.9"/>
    <n v="947.6"/>
    <n v="947.6"/>
    <n v="0"/>
    <x v="1"/>
    <n v="230"/>
    <s v="Prijs wijkt af"/>
    <s v="Nvt"/>
    <n v="230"/>
    <n v="920"/>
    <n v="920"/>
  </r>
  <r>
    <x v="8"/>
    <x v="54"/>
    <x v="57"/>
    <n v="2"/>
    <n v="303.85000000000002"/>
    <n v="607.70000000000005"/>
    <n v="607.70000000000005"/>
    <n v="0"/>
    <x v="1"/>
    <n v="295"/>
    <s v="Prijs wijkt af"/>
    <s v="Nvt"/>
    <n v="295"/>
    <n v="590"/>
    <n v="590"/>
  </r>
  <r>
    <x v="8"/>
    <x v="53"/>
    <x v="56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8"/>
    <x v="56"/>
    <x v="60"/>
    <n v="2"/>
    <n v="88.07"/>
    <n v="176.14"/>
    <n v="158.53"/>
    <n v="10"/>
    <x v="2"/>
    <s v=""/>
    <s v=""/>
    <s v="Ja"/>
    <n v="88.07"/>
    <n v="176.14"/>
    <n v="158.52599999999998"/>
  </r>
  <r>
    <x v="8"/>
    <x v="55"/>
    <x v="58"/>
    <n v="2"/>
    <n v="16.54"/>
    <n v="33.08"/>
    <n v="29.77"/>
    <n v="10"/>
    <x v="2"/>
    <s v=""/>
    <s v=""/>
    <s v="Ja"/>
    <n v="16.54"/>
    <n v="33.08"/>
    <n v="29.771999999999998"/>
  </r>
  <r>
    <x v="8"/>
    <x v="58"/>
    <x v="62"/>
    <n v="4"/>
    <n v="88.57"/>
    <n v="354.28"/>
    <n v="318.85000000000002"/>
    <n v="10"/>
    <x v="2"/>
    <s v=""/>
    <s v=""/>
    <s v="Ja"/>
    <n v="88.57"/>
    <n v="354.28"/>
    <n v="318.85199999999998"/>
  </r>
  <r>
    <x v="8"/>
    <x v="97"/>
    <x v="103"/>
    <n v="2"/>
    <n v="66.95"/>
    <n v="133.9"/>
    <n v="120.51"/>
    <n v="10"/>
    <x v="2"/>
    <s v=""/>
    <s v=""/>
    <s v="Ja"/>
    <n v="66.95"/>
    <n v="133.9"/>
    <n v="120.51"/>
  </r>
  <r>
    <x v="8"/>
    <x v="52"/>
    <x v="55"/>
    <n v="2"/>
    <n v="236.9"/>
    <n v="473.8"/>
    <n v="473.8"/>
    <n v="0"/>
    <x v="1"/>
    <n v="230"/>
    <s v="Prijs wijkt af"/>
    <s v="Nvt"/>
    <n v="230"/>
    <n v="460"/>
    <n v="460"/>
  </r>
  <r>
    <x v="8"/>
    <x v="149"/>
    <x v="151"/>
    <n v="2"/>
    <n v="114.58"/>
    <n v="229.16"/>
    <n v="229.16"/>
    <n v="0"/>
    <x v="2"/>
    <s v=""/>
    <s v=""/>
    <s v="Nvt"/>
    <n v="114.58"/>
    <n v="229.16"/>
    <n v="229.16"/>
  </r>
  <r>
    <x v="8"/>
    <x v="55"/>
    <x v="58"/>
    <n v="2"/>
    <n v="16.54"/>
    <n v="33.08"/>
    <n v="33.08"/>
    <n v="0"/>
    <x v="2"/>
    <s v=""/>
    <s v=""/>
    <s v="Nvt"/>
    <n v="16.54"/>
    <n v="33.08"/>
    <n v="33.08"/>
  </r>
  <r>
    <x v="8"/>
    <x v="52"/>
    <x v="55"/>
    <n v="2"/>
    <n v="236.9"/>
    <n v="473.8"/>
    <n v="473.8"/>
    <n v="0"/>
    <x v="1"/>
    <n v="230"/>
    <s v="Prijs wijkt af"/>
    <s v="Nvt"/>
    <n v="230"/>
    <n v="460"/>
    <n v="460"/>
  </r>
  <r>
    <x v="8"/>
    <x v="54"/>
    <x v="57"/>
    <n v="4"/>
    <n v="303.85000000000002"/>
    <n v="1215.4000000000001"/>
    <n v="1215.4000000000001"/>
    <n v="0"/>
    <x v="1"/>
    <n v="295"/>
    <s v="Prijs wijkt af"/>
    <s v="Nvt"/>
    <n v="295"/>
    <n v="1180"/>
    <n v="1180"/>
  </r>
  <r>
    <x v="8"/>
    <x v="54"/>
    <x v="57"/>
    <n v="4"/>
    <n v="303.85000000000002"/>
    <n v="1215.4000000000001"/>
    <n v="1215.4000000000001"/>
    <n v="0"/>
    <x v="1"/>
    <n v="295"/>
    <s v="Prijs wijkt af"/>
    <s v="Nvt"/>
    <n v="295"/>
    <n v="1180"/>
    <n v="1180"/>
  </r>
  <r>
    <x v="8"/>
    <x v="5"/>
    <x v="5"/>
    <n v="12"/>
    <n v="28.84"/>
    <n v="346.08"/>
    <n v="346.08"/>
    <n v="0"/>
    <x v="1"/>
    <n v="28"/>
    <s v="Prijs wijkt af"/>
    <s v="Nvt"/>
    <n v="28"/>
    <n v="336"/>
    <n v="336"/>
  </r>
  <r>
    <x v="8"/>
    <x v="148"/>
    <x v="150"/>
    <n v="1"/>
    <n v="128.75"/>
    <n v="128.75"/>
    <n v="128.75"/>
    <n v="0"/>
    <x v="2"/>
    <s v=""/>
    <s v=""/>
    <s v="Nvt"/>
    <n v="128.75"/>
    <n v="128.75"/>
    <n v="128.75"/>
  </r>
  <r>
    <x v="8"/>
    <x v="52"/>
    <x v="55"/>
    <n v="2"/>
    <n v="236.9"/>
    <n v="473.8"/>
    <n v="473.8"/>
    <n v="0"/>
    <x v="1"/>
    <n v="230"/>
    <s v="Prijs wijkt af"/>
    <s v="Nvt"/>
    <n v="230"/>
    <n v="460"/>
    <n v="460"/>
  </r>
  <r>
    <x v="8"/>
    <x v="52"/>
    <x v="152"/>
    <n v="1"/>
    <n v="236.9"/>
    <n v="236.9"/>
    <n v="236.9"/>
    <n v="0"/>
    <x v="1"/>
    <n v="230"/>
    <s v="Prijs wijkt af"/>
    <s v="Nvt"/>
    <n v="230"/>
    <n v="230"/>
    <n v="230"/>
  </r>
  <r>
    <x v="8"/>
    <x v="52"/>
    <x v="152"/>
    <n v="1"/>
    <n v="236.9"/>
    <n v="236.9"/>
    <n v="236.9"/>
    <n v="0"/>
    <x v="1"/>
    <n v="230"/>
    <s v="Prijs wijkt af"/>
    <s v="Nvt"/>
    <n v="230"/>
    <n v="230"/>
    <n v="230"/>
  </r>
  <r>
    <x v="8"/>
    <x v="52"/>
    <x v="55"/>
    <n v="1"/>
    <n v="236.9"/>
    <n v="236.9"/>
    <n v="236.9"/>
    <n v="0"/>
    <x v="1"/>
    <n v="230"/>
    <s v="Prijs wijkt af"/>
    <s v="Nvt"/>
    <n v="230"/>
    <n v="230"/>
    <n v="230"/>
  </r>
  <r>
    <x v="8"/>
    <x v="52"/>
    <x v="55"/>
    <n v="2"/>
    <n v="236.9"/>
    <n v="473.8"/>
    <n v="473.8"/>
    <n v="0"/>
    <x v="1"/>
    <n v="230"/>
    <s v="Prijs wijkt af"/>
    <s v="Nvt"/>
    <n v="230"/>
    <n v="460"/>
    <n v="460"/>
  </r>
  <r>
    <x v="8"/>
    <x v="53"/>
    <x v="56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8"/>
    <x v="70"/>
    <x v="76"/>
    <n v="2"/>
    <n v="180.25"/>
    <n v="360.5"/>
    <n v="252.35"/>
    <n v="30"/>
    <x v="1"/>
    <n v="175"/>
    <s v="Prijs wijkt af"/>
    <s v="Ja"/>
    <n v="175"/>
    <n v="350"/>
    <n v="245"/>
  </r>
  <r>
    <x v="8"/>
    <x v="52"/>
    <x v="55"/>
    <n v="2"/>
    <n v="236.9"/>
    <n v="473.8"/>
    <n v="473.8"/>
    <n v="0"/>
    <x v="1"/>
    <n v="230"/>
    <s v="Prijs wijkt af"/>
    <s v="Nvt"/>
    <n v="230"/>
    <n v="460"/>
    <n v="460"/>
  </r>
  <r>
    <x v="8"/>
    <x v="53"/>
    <x v="56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8"/>
    <x v="57"/>
    <x v="61"/>
    <n v="2"/>
    <n v="113.3"/>
    <n v="226.6"/>
    <n v="203.94"/>
    <n v="10"/>
    <x v="2"/>
    <s v=""/>
    <s v=""/>
    <s v="Ja"/>
    <n v="113.3"/>
    <n v="226.6"/>
    <n v="203.94"/>
  </r>
  <r>
    <x v="8"/>
    <x v="58"/>
    <x v="62"/>
    <n v="3"/>
    <n v="88.57"/>
    <n v="265.70999999999998"/>
    <n v="239.14"/>
    <n v="10"/>
    <x v="2"/>
    <s v=""/>
    <s v=""/>
    <s v="Ja"/>
    <n v="88.57"/>
    <n v="265.70999999999998"/>
    <n v="239.13899999999998"/>
  </r>
  <r>
    <x v="8"/>
    <x v="97"/>
    <x v="103"/>
    <n v="3"/>
    <n v="49"/>
    <n v="147"/>
    <n v="132.30000000000001"/>
    <n v="10"/>
    <x v="2"/>
    <s v=""/>
    <s v=""/>
    <s v="Ja"/>
    <n v="49"/>
    <n v="147"/>
    <n v="132.30000000000001"/>
  </r>
  <r>
    <x v="8"/>
    <x v="52"/>
    <x v="55"/>
    <n v="4"/>
    <n v="236.9"/>
    <n v="947.6"/>
    <n v="947.6"/>
    <n v="0"/>
    <x v="1"/>
    <n v="230"/>
    <s v="Prijs wijkt af"/>
    <s v="Nvt"/>
    <n v="230"/>
    <n v="920"/>
    <n v="920"/>
  </r>
  <r>
    <x v="8"/>
    <x v="54"/>
    <x v="57"/>
    <n v="5"/>
    <n v="303.85000000000002"/>
    <n v="1519.25"/>
    <n v="1519.25"/>
    <n v="0"/>
    <x v="1"/>
    <n v="295"/>
    <s v="Prijs wijkt af"/>
    <s v="Nvt"/>
    <n v="295"/>
    <n v="1475"/>
    <n v="1475"/>
  </r>
  <r>
    <x v="8"/>
    <x v="5"/>
    <x v="5"/>
    <n v="25"/>
    <n v="28.84"/>
    <n v="721"/>
    <n v="721"/>
    <n v="0"/>
    <x v="1"/>
    <n v="28"/>
    <s v="Prijs wijkt af"/>
    <s v="Nvt"/>
    <n v="28"/>
    <n v="700"/>
    <n v="700"/>
  </r>
  <r>
    <x v="8"/>
    <x v="52"/>
    <x v="55"/>
    <n v="4"/>
    <n v="236.9"/>
    <n v="947.6"/>
    <n v="947.6"/>
    <n v="0"/>
    <x v="1"/>
    <n v="230"/>
    <s v="Prijs wijkt af"/>
    <s v="Nvt"/>
    <n v="230"/>
    <n v="920"/>
    <n v="920"/>
  </r>
  <r>
    <x v="8"/>
    <x v="53"/>
    <x v="56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8"/>
    <x v="5"/>
    <x v="5"/>
    <n v="12"/>
    <n v="28.84"/>
    <n v="346.08"/>
    <n v="346.08"/>
    <n v="0"/>
    <x v="1"/>
    <n v="28"/>
    <s v="Prijs wijkt af"/>
    <s v="Nvt"/>
    <n v="28"/>
    <n v="336"/>
    <n v="336"/>
  </r>
  <r>
    <x v="8"/>
    <x v="4"/>
    <x v="4"/>
    <n v="6"/>
    <n v="159.65"/>
    <n v="957.9"/>
    <n v="957.9"/>
    <n v="0"/>
    <x v="1"/>
    <n v="155"/>
    <s v="Prijs wijkt af"/>
    <s v="Nvt"/>
    <n v="155"/>
    <n v="930"/>
    <n v="930"/>
  </r>
  <r>
    <x v="8"/>
    <x v="52"/>
    <x v="55"/>
    <n v="3"/>
    <n v="236.9"/>
    <n v="710.7"/>
    <n v="710.7"/>
    <n v="0"/>
    <x v="1"/>
    <n v="230"/>
    <s v="Prijs wijkt af"/>
    <s v="Nvt"/>
    <n v="230"/>
    <n v="690"/>
    <n v="690"/>
  </r>
  <r>
    <x v="8"/>
    <x v="53"/>
    <x v="56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8"/>
    <x v="53"/>
    <x v="56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8"/>
    <x v="52"/>
    <x v="55"/>
    <n v="4"/>
    <n v="236.9"/>
    <n v="947.6"/>
    <n v="947.6"/>
    <n v="0"/>
    <x v="1"/>
    <n v="230"/>
    <s v="Prijs wijkt af"/>
    <s v="Nvt"/>
    <n v="230"/>
    <n v="920"/>
    <n v="920"/>
  </r>
  <r>
    <x v="8"/>
    <x v="52"/>
    <x v="55"/>
    <n v="2"/>
    <n v="236.9"/>
    <n v="473.8"/>
    <n v="473.8"/>
    <n v="0"/>
    <x v="1"/>
    <n v="230"/>
    <s v="Prijs wijkt af"/>
    <s v="Nvt"/>
    <n v="230"/>
    <n v="460"/>
    <n v="460"/>
  </r>
  <r>
    <x v="9"/>
    <x v="9"/>
    <x v="9"/>
    <n v="1"/>
    <n v="403.24"/>
    <n v="403.24"/>
    <n v="322.58999999999997"/>
    <n v="20"/>
    <x v="0"/>
    <n v="298.7"/>
    <s v="Prijs wijkt af"/>
    <s v="Nee"/>
    <n v="298.7"/>
    <n v="298.7"/>
    <n v="298.7"/>
  </r>
  <r>
    <x v="9"/>
    <x v="139"/>
    <x v="153"/>
    <n v="9"/>
    <n v="29.35"/>
    <n v="264.14999999999998"/>
    <n v="198.11"/>
    <n v="25"/>
    <x v="2"/>
    <s v=""/>
    <s v=""/>
    <s v="Ja"/>
    <n v="29.35"/>
    <n v="264.15000000000003"/>
    <n v="198.11250000000004"/>
  </r>
  <r>
    <x v="9"/>
    <x v="71"/>
    <x v="77"/>
    <n v="6"/>
    <n v="89.61"/>
    <n v="537.66"/>
    <n v="376.36"/>
    <n v="30"/>
    <x v="2"/>
    <s v=""/>
    <s v=""/>
    <s v="Ja"/>
    <n v="89.61"/>
    <n v="537.66"/>
    <n v="376.36199999999997"/>
  </r>
  <r>
    <x v="9"/>
    <x v="58"/>
    <x v="62"/>
    <n v="14"/>
    <n v="88.57"/>
    <n v="1239.98"/>
    <n v="867.99"/>
    <n v="30"/>
    <x v="2"/>
    <s v=""/>
    <s v=""/>
    <s v="Ja"/>
    <n v="88.57"/>
    <n v="1239.98"/>
    <n v="867.9860000000001"/>
  </r>
  <r>
    <x v="9"/>
    <x v="52"/>
    <x v="55"/>
    <n v="4"/>
    <n v="236.9"/>
    <n v="947.6"/>
    <n v="663.32"/>
    <n v="30"/>
    <x v="1"/>
    <n v="230"/>
    <s v="Prijs wijkt af"/>
    <s v="Ja"/>
    <n v="230"/>
    <n v="920"/>
    <n v="644"/>
  </r>
  <r>
    <x v="9"/>
    <x v="53"/>
    <x v="56"/>
    <n v="1"/>
    <n v="144.19999999999999"/>
    <n v="144.19999999999999"/>
    <n v="100.94"/>
    <n v="30"/>
    <x v="1"/>
    <n v="140"/>
    <s v="Prijs wijkt af"/>
    <s v="Ja"/>
    <n v="140"/>
    <n v="140"/>
    <n v="98"/>
  </r>
  <r>
    <x v="9"/>
    <x v="5"/>
    <x v="5"/>
    <n v="24"/>
    <n v="28.84"/>
    <n v="0"/>
    <n v="0"/>
    <n v="0"/>
    <x v="1"/>
    <n v="28"/>
    <s v="Prijs wijkt af"/>
    <s v="Nvt"/>
    <n v="28"/>
    <n v="672"/>
    <n v="672"/>
  </r>
  <r>
    <x v="9"/>
    <x v="150"/>
    <x v="154"/>
    <n v="1"/>
    <n v="76.5"/>
    <n v="76.5"/>
    <n v="53.55"/>
    <n v="30"/>
    <x v="2"/>
    <s v=""/>
    <s v=""/>
    <s v="Ja"/>
    <n v="76.5"/>
    <n v="76.5"/>
    <n v="53.55"/>
  </r>
  <r>
    <x v="9"/>
    <x v="151"/>
    <x v="155"/>
    <n v="3"/>
    <n v="1250"/>
    <n v="3750"/>
    <n v="2625"/>
    <n v="30"/>
    <x v="3"/>
    <n v="125"/>
    <s v="Prijs wijkt af"/>
    <s v="Nee"/>
    <n v="125"/>
    <n v="375"/>
    <n v="375"/>
  </r>
  <r>
    <x v="9"/>
    <x v="152"/>
    <x v="156"/>
    <n v="3"/>
    <n v="208.75"/>
    <n v="626.25"/>
    <n v="438.37"/>
    <n v="30"/>
    <x v="2"/>
    <s v=""/>
    <s v=""/>
    <s v="Ja"/>
    <n v="208.75"/>
    <n v="626.25"/>
    <n v="438.375"/>
  </r>
  <r>
    <x v="9"/>
    <x v="130"/>
    <x v="133"/>
    <n v="3"/>
    <n v="208.85"/>
    <n v="626.54999999999995"/>
    <n v="438.58"/>
    <n v="30"/>
    <x v="2"/>
    <s v=""/>
    <s v=""/>
    <s v="Ja"/>
    <n v="208.85"/>
    <n v="626.54999999999995"/>
    <n v="438.58499999999998"/>
  </r>
  <r>
    <x v="9"/>
    <x v="37"/>
    <x v="157"/>
    <n v="1"/>
    <n v="35"/>
    <n v="35"/>
    <n v="24.5"/>
    <n v="30"/>
    <x v="2"/>
    <s v=""/>
    <s v=""/>
    <s v="Ja"/>
    <n v="35"/>
    <n v="35"/>
    <n v="24.5"/>
  </r>
  <r>
    <x v="9"/>
    <x v="153"/>
    <x v="158"/>
    <n v="2"/>
    <n v="5.5"/>
    <n v="11"/>
    <n v="11"/>
    <n v="0"/>
    <x v="2"/>
    <s v=""/>
    <s v=""/>
    <s v="Nvt"/>
    <n v="5.5"/>
    <n v="11"/>
    <n v="11"/>
  </r>
  <r>
    <x v="9"/>
    <x v="79"/>
    <x v="84"/>
    <n v="1"/>
    <n v="140.57"/>
    <n v="140.57"/>
    <n v="98.4"/>
    <n v="30"/>
    <x v="2"/>
    <s v=""/>
    <s v=""/>
    <s v="Ja"/>
    <n v="140.57"/>
    <n v="140.57"/>
    <n v="98.399000000000001"/>
  </r>
  <r>
    <x v="9"/>
    <x v="154"/>
    <x v="159"/>
    <n v="1"/>
    <n v="185.25"/>
    <n v="185.25"/>
    <n v="129.66999999999999"/>
    <n v="30"/>
    <x v="2"/>
    <s v=""/>
    <s v=""/>
    <s v="Ja"/>
    <n v="185.25"/>
    <n v="185.25"/>
    <n v="129.67500000000001"/>
  </r>
  <r>
    <x v="9"/>
    <x v="155"/>
    <x v="160"/>
    <n v="2"/>
    <n v="128.75"/>
    <n v="257.5"/>
    <n v="180.25"/>
    <n v="30"/>
    <x v="3"/>
    <n v="125"/>
    <s v="Prijs wijkt af"/>
    <s v="Ja"/>
    <n v="125"/>
    <n v="250"/>
    <n v="175"/>
  </r>
  <r>
    <x v="9"/>
    <x v="37"/>
    <x v="161"/>
    <n v="1"/>
    <n v="10"/>
    <n v="10"/>
    <n v="7"/>
    <n v="30"/>
    <x v="2"/>
    <s v=""/>
    <s v=""/>
    <s v="Ja"/>
    <n v="10"/>
    <n v="10"/>
    <n v="7"/>
  </r>
  <r>
    <x v="9"/>
    <x v="37"/>
    <x v="162"/>
    <n v="1"/>
    <n v="79.099999999999994"/>
    <n v="79.099999999999994"/>
    <n v="55.37"/>
    <n v="30"/>
    <x v="2"/>
    <s v=""/>
    <s v=""/>
    <s v="Ja"/>
    <n v="79.099999999999994"/>
    <n v="79.099999999999994"/>
    <n v="55.37"/>
  </r>
  <r>
    <x v="9"/>
    <x v="62"/>
    <x v="163"/>
    <n v="1"/>
    <n v="231"/>
    <n v="231"/>
    <n v="231"/>
    <n v="0"/>
    <x v="2"/>
    <s v=""/>
    <s v=""/>
    <s v="Nvt"/>
    <n v="231"/>
    <n v="231"/>
    <n v="231"/>
  </r>
  <r>
    <x v="9"/>
    <x v="132"/>
    <x v="136"/>
    <n v="2"/>
    <n v="25"/>
    <n v="50"/>
    <n v="35"/>
    <n v="30"/>
    <x v="2"/>
    <s v=""/>
    <s v=""/>
    <s v="Ja"/>
    <n v="25"/>
    <n v="50"/>
    <n v="35"/>
  </r>
  <r>
    <x v="9"/>
    <x v="156"/>
    <x v="164"/>
    <n v="3"/>
    <n v="45"/>
    <n v="135"/>
    <n v="135"/>
    <n v="0"/>
    <x v="2"/>
    <s v=""/>
    <s v=""/>
    <s v="Nvt"/>
    <n v="45"/>
    <n v="135"/>
    <n v="135"/>
  </r>
  <r>
    <x v="9"/>
    <x v="157"/>
    <x v="165"/>
    <n v="1"/>
    <n v="120"/>
    <n v="120"/>
    <n v="84"/>
    <n v="30"/>
    <x v="2"/>
    <s v=""/>
    <s v=""/>
    <s v="Ja"/>
    <n v="120"/>
    <n v="120"/>
    <n v="84"/>
  </r>
  <r>
    <x v="9"/>
    <x v="94"/>
    <x v="100"/>
    <n v="2"/>
    <n v="1699.5"/>
    <n v="3399"/>
    <n v="2379.3000000000002"/>
    <n v="30"/>
    <x v="3"/>
    <n v="1650"/>
    <s v="Prijs wijkt af"/>
    <s v="Ja"/>
    <n v="1650"/>
    <n v="3300"/>
    <n v="2310"/>
  </r>
  <r>
    <x v="9"/>
    <x v="29"/>
    <x v="31"/>
    <n v="2"/>
    <n v="87.55"/>
    <n v="175.1"/>
    <n v="122.57"/>
    <n v="30"/>
    <x v="2"/>
    <s v=""/>
    <s v=""/>
    <s v="Ja"/>
    <n v="87.55"/>
    <n v="175.1"/>
    <n v="122.57"/>
  </r>
  <r>
    <x v="9"/>
    <x v="52"/>
    <x v="55"/>
    <n v="2"/>
    <n v="236.9"/>
    <n v="473.8"/>
    <n v="331.66"/>
    <n v="30"/>
    <x v="1"/>
    <n v="230"/>
    <s v="Prijs wijkt af"/>
    <s v="Ja"/>
    <n v="230"/>
    <n v="460"/>
    <n v="322"/>
  </r>
  <r>
    <x v="9"/>
    <x v="71"/>
    <x v="77"/>
    <n v="2"/>
    <n v="89.61"/>
    <n v="179.22"/>
    <n v="125.45"/>
    <n v="30"/>
    <x v="2"/>
    <s v=""/>
    <s v=""/>
    <s v="Ja"/>
    <n v="89.61"/>
    <n v="179.22"/>
    <n v="125.45399999999999"/>
  </r>
  <r>
    <x v="9"/>
    <x v="89"/>
    <x v="94"/>
    <n v="1"/>
    <n v="59.74"/>
    <n v="59.74"/>
    <n v="41.82"/>
    <n v="30"/>
    <x v="2"/>
    <s v=""/>
    <s v=""/>
    <s v="Ja"/>
    <n v="59.74"/>
    <n v="59.74"/>
    <n v="41.818000000000005"/>
  </r>
  <r>
    <x v="9"/>
    <x v="158"/>
    <x v="166"/>
    <n v="3"/>
    <n v="70"/>
    <n v="210"/>
    <n v="210"/>
    <n v="0"/>
    <x v="2"/>
    <s v=""/>
    <s v=""/>
    <s v="Nvt"/>
    <n v="70"/>
    <n v="210"/>
    <n v="210"/>
  </r>
  <r>
    <x v="9"/>
    <x v="5"/>
    <x v="5"/>
    <n v="15"/>
    <n v="28.84"/>
    <n v="0"/>
    <n v="0"/>
    <n v="0"/>
    <x v="1"/>
    <n v="28"/>
    <s v="Prijs wijkt af"/>
    <s v="Nvt"/>
    <n v="28"/>
    <n v="420"/>
    <n v="420"/>
  </r>
  <r>
    <x v="9"/>
    <x v="37"/>
    <x v="167"/>
    <n v="2"/>
    <n v="396.5"/>
    <n v="793"/>
    <n v="555.1"/>
    <n v="30"/>
    <x v="2"/>
    <s v=""/>
    <s v=""/>
    <s v="Ja"/>
    <n v="396.5"/>
    <n v="793"/>
    <n v="555.1"/>
  </r>
  <r>
    <x v="9"/>
    <x v="37"/>
    <x v="168"/>
    <n v="2"/>
    <n v="0"/>
    <n v="0"/>
    <n v="0"/>
    <n v="0"/>
    <x v="2"/>
    <s v=""/>
    <s v=""/>
    <s v="Nvt"/>
    <n v="0"/>
    <n v="0"/>
    <n v="0"/>
  </r>
  <r>
    <x v="9"/>
    <x v="37"/>
    <x v="167"/>
    <n v="1"/>
    <n v="396.5"/>
    <n v="396.5"/>
    <n v="277.55"/>
    <n v="30"/>
    <x v="2"/>
    <s v=""/>
    <s v=""/>
    <s v="Ja"/>
    <n v="396.5"/>
    <n v="396.5"/>
    <n v="277.55"/>
  </r>
  <r>
    <x v="9"/>
    <x v="37"/>
    <x v="168"/>
    <n v="1"/>
    <n v="0"/>
    <n v="0"/>
    <n v="0"/>
    <n v="0"/>
    <x v="2"/>
    <s v=""/>
    <s v=""/>
    <s v="Nvt"/>
    <n v="0"/>
    <n v="0"/>
    <n v="0"/>
  </r>
  <r>
    <x v="9"/>
    <x v="6"/>
    <x v="6"/>
    <n v="95"/>
    <n v="170"/>
    <n v="16150"/>
    <n v="12920"/>
    <n v="20"/>
    <x v="0"/>
    <n v="106.8625"/>
    <s v="Prijs wijkt af"/>
    <s v="Nee"/>
    <n v="106.8625"/>
    <n v="10151.9375"/>
    <n v="10151.9375"/>
  </r>
  <r>
    <x v="9"/>
    <x v="21"/>
    <x v="21"/>
    <n v="101"/>
    <n v="32.96"/>
    <n v="3328.96"/>
    <n v="2496.7199999999998"/>
    <n v="25"/>
    <x v="2"/>
    <s v=""/>
    <s v=""/>
    <s v="Ja"/>
    <n v="32.96"/>
    <n v="3328.96"/>
    <n v="2496.7199999999998"/>
  </r>
  <r>
    <x v="9"/>
    <x v="22"/>
    <x v="22"/>
    <n v="65"/>
    <n v="45.32"/>
    <n v="2945.8"/>
    <n v="2209.35"/>
    <n v="25"/>
    <x v="2"/>
    <s v=""/>
    <s v=""/>
    <s v="Ja"/>
    <n v="45.32"/>
    <n v="2945.8"/>
    <n v="2209.35"/>
  </r>
  <r>
    <x v="9"/>
    <x v="6"/>
    <x v="6"/>
    <n v="31"/>
    <n v="170"/>
    <n v="5270"/>
    <n v="4216"/>
    <n v="20"/>
    <x v="0"/>
    <n v="106.8625"/>
    <s v="Prijs wijkt af"/>
    <s v="Nee"/>
    <n v="106.8625"/>
    <n v="3312.7374999999997"/>
    <n v="3312.7374999999997"/>
  </r>
  <r>
    <x v="9"/>
    <x v="96"/>
    <x v="102"/>
    <n v="117"/>
    <n v="30.45"/>
    <n v="3562.65"/>
    <n v="2671.99"/>
    <n v="25"/>
    <x v="2"/>
    <s v=""/>
    <s v=""/>
    <s v="Ja"/>
    <n v="30.45"/>
    <n v="3562.65"/>
    <n v="2671.9875000000002"/>
  </r>
  <r>
    <x v="9"/>
    <x v="159"/>
    <x v="169"/>
    <n v="156"/>
    <n v="30.9"/>
    <n v="4820.3999999999996"/>
    <n v="3615.3"/>
    <n v="25"/>
    <x v="2"/>
    <s v=""/>
    <s v=""/>
    <s v="Ja"/>
    <n v="30.9"/>
    <n v="4820.3999999999996"/>
    <n v="3615.3"/>
  </r>
  <r>
    <x v="9"/>
    <x v="6"/>
    <x v="6"/>
    <n v="23"/>
    <n v="170"/>
    <n v="3910"/>
    <n v="3128"/>
    <n v="20"/>
    <x v="0"/>
    <n v="106.8625"/>
    <s v="Prijs wijkt af"/>
    <s v="Nee"/>
    <n v="106.8625"/>
    <n v="2457.8375000000001"/>
    <n v="2457.8375000000001"/>
  </r>
  <r>
    <x v="9"/>
    <x v="20"/>
    <x v="25"/>
    <n v="56"/>
    <n v="48.93"/>
    <n v="2740.08"/>
    <n v="2055.06"/>
    <n v="25"/>
    <x v="2"/>
    <s v=""/>
    <s v=""/>
    <s v="Ja"/>
    <n v="48.93"/>
    <n v="2740.08"/>
    <n v="2055.06"/>
  </r>
  <r>
    <x v="9"/>
    <x v="159"/>
    <x v="169"/>
    <n v="46"/>
    <n v="30.9"/>
    <n v="1421.4"/>
    <n v="1066.05"/>
    <n v="25"/>
    <x v="2"/>
    <s v=""/>
    <s v=""/>
    <s v="Ja"/>
    <n v="30.9"/>
    <n v="1421.3999999999999"/>
    <n v="1066.05"/>
  </r>
  <r>
    <x v="9"/>
    <x v="21"/>
    <x v="21"/>
    <n v="43"/>
    <n v="32.96"/>
    <n v="1417.28"/>
    <n v="1062.96"/>
    <n v="25"/>
    <x v="2"/>
    <s v=""/>
    <s v=""/>
    <s v="Ja"/>
    <n v="32.96"/>
    <n v="1417.28"/>
    <n v="1062.96"/>
  </r>
  <r>
    <x v="9"/>
    <x v="22"/>
    <x v="22"/>
    <n v="38"/>
    <n v="45.32"/>
    <n v="1722.16"/>
    <n v="1291.6199999999999"/>
    <n v="25"/>
    <x v="2"/>
    <s v=""/>
    <s v=""/>
    <s v="Ja"/>
    <n v="45.32"/>
    <n v="1722.16"/>
    <n v="1291.6199999999999"/>
  </r>
  <r>
    <x v="9"/>
    <x v="6"/>
    <x v="6"/>
    <n v="3"/>
    <n v="170"/>
    <n v="510"/>
    <n v="408"/>
    <n v="20"/>
    <x v="0"/>
    <n v="106.8625"/>
    <s v="Prijs wijkt af"/>
    <s v="Nee"/>
    <n v="106.8625"/>
    <n v="320.58749999999998"/>
    <n v="320.58749999999998"/>
  </r>
  <r>
    <x v="9"/>
    <x v="21"/>
    <x v="21"/>
    <n v="4"/>
    <n v="32.96"/>
    <n v="131.84"/>
    <n v="98.88"/>
    <n v="25"/>
    <x v="2"/>
    <s v=""/>
    <s v=""/>
    <s v="Ja"/>
    <n v="32.96"/>
    <n v="131.84"/>
    <n v="98.88"/>
  </r>
  <r>
    <x v="9"/>
    <x v="22"/>
    <x v="22"/>
    <n v="11"/>
    <n v="45.32"/>
    <n v="498.52"/>
    <n v="373.89"/>
    <n v="25"/>
    <x v="2"/>
    <s v=""/>
    <s v=""/>
    <s v="Ja"/>
    <n v="45.32"/>
    <n v="498.52"/>
    <n v="373.89"/>
  </r>
  <r>
    <x v="9"/>
    <x v="20"/>
    <x v="25"/>
    <n v="6"/>
    <n v="48.93"/>
    <n v="293.58"/>
    <n v="220.18"/>
    <n v="25"/>
    <x v="2"/>
    <s v=""/>
    <s v=""/>
    <s v="Ja"/>
    <n v="48.93"/>
    <n v="293.58"/>
    <n v="220.185"/>
  </r>
  <r>
    <x v="9"/>
    <x v="159"/>
    <x v="169"/>
    <n v="13"/>
    <n v="30.9"/>
    <n v="401.7"/>
    <n v="301.27"/>
    <n v="25"/>
    <x v="2"/>
    <s v=""/>
    <s v=""/>
    <s v="Ja"/>
    <n v="30.9"/>
    <n v="401.7"/>
    <n v="301.27499999999998"/>
  </r>
  <r>
    <x v="9"/>
    <x v="160"/>
    <x v="170"/>
    <n v="6"/>
    <n v="39.75"/>
    <n v="238.5"/>
    <n v="178.87"/>
    <n v="25"/>
    <x v="2"/>
    <s v=""/>
    <s v=""/>
    <s v="Ja"/>
    <n v="39.75"/>
    <n v="238.5"/>
    <n v="178.875"/>
  </r>
  <r>
    <x v="9"/>
    <x v="7"/>
    <x v="7"/>
    <n v="6"/>
    <n v="339.47"/>
    <n v="2036.82"/>
    <n v="1629.46"/>
    <n v="20"/>
    <x v="0"/>
    <n v="252.35"/>
    <s v="Prijs wijkt af"/>
    <s v="Nee"/>
    <n v="252.35"/>
    <n v="1514.1"/>
    <n v="1514.1"/>
  </r>
  <r>
    <x v="9"/>
    <x v="15"/>
    <x v="15"/>
    <n v="24"/>
    <n v="39.65"/>
    <n v="951.6"/>
    <n v="713.7"/>
    <n v="25"/>
    <x v="2"/>
    <s v=""/>
    <s v=""/>
    <s v="Ja"/>
    <n v="39.65"/>
    <n v="951.59999999999991"/>
    <n v="713.7"/>
  </r>
  <r>
    <x v="9"/>
    <x v="161"/>
    <x v="171"/>
    <n v="1"/>
    <n v="459.64"/>
    <n v="459.64"/>
    <n v="321.75"/>
    <n v="30"/>
    <x v="2"/>
    <s v=""/>
    <s v=""/>
    <s v="Ja"/>
    <n v="459.64"/>
    <n v="459.64"/>
    <n v="321.74799999999999"/>
  </r>
  <r>
    <x v="9"/>
    <x v="52"/>
    <x v="55"/>
    <n v="3"/>
    <n v="236.9"/>
    <n v="710.7"/>
    <n v="497.49"/>
    <n v="30"/>
    <x v="1"/>
    <n v="230"/>
    <s v="Prijs wijkt af"/>
    <s v="Ja"/>
    <n v="230"/>
    <n v="690"/>
    <n v="483"/>
  </r>
  <r>
    <x v="9"/>
    <x v="36"/>
    <x v="37"/>
    <n v="1"/>
    <n v="1236"/>
    <n v="1236"/>
    <n v="865.2"/>
    <n v="30"/>
    <x v="3"/>
    <n v="1200"/>
    <s v="Prijs wijkt af"/>
    <s v="Ja"/>
    <n v="1200"/>
    <n v="1200"/>
    <n v="840"/>
  </r>
  <r>
    <x v="9"/>
    <x v="133"/>
    <x v="31"/>
    <n v="1"/>
    <n v="99.75"/>
    <n v="99.75"/>
    <n v="69.819999999999993"/>
    <n v="30"/>
    <x v="2"/>
    <s v=""/>
    <s v=""/>
    <s v="Ja"/>
    <n v="99.75"/>
    <n v="99.75"/>
    <n v="69.825000000000003"/>
  </r>
  <r>
    <x v="9"/>
    <x v="162"/>
    <x v="172"/>
    <n v="1"/>
    <n v="35"/>
    <n v="0"/>
    <n v="0"/>
    <n v="0"/>
    <x v="2"/>
    <s v=""/>
    <s v=""/>
    <s v="Nvt"/>
    <n v="35"/>
    <n v="35"/>
    <n v="35"/>
  </r>
  <r>
    <x v="9"/>
    <x v="151"/>
    <x v="173"/>
    <n v="3"/>
    <n v="145"/>
    <n v="1270.1600000000001"/>
    <n v="889.11"/>
    <n v="30"/>
    <x v="3"/>
    <n v="125"/>
    <s v="Prijs wijkt af"/>
    <s v="Nee"/>
    <n v="125"/>
    <n v="375"/>
    <n v="375"/>
  </r>
  <r>
    <x v="9"/>
    <x v="130"/>
    <x v="133"/>
    <n v="3"/>
    <n v="208.85"/>
    <n v="626.54999999999995"/>
    <n v="438.58"/>
    <n v="30"/>
    <x v="2"/>
    <s v=""/>
    <s v=""/>
    <s v="Ja"/>
    <n v="208.85"/>
    <n v="626.54999999999995"/>
    <n v="438.58499999999998"/>
  </r>
  <r>
    <x v="9"/>
    <x v="152"/>
    <x v="156"/>
    <n v="1"/>
    <n v="208.75"/>
    <n v="208.75"/>
    <n v="146.12"/>
    <n v="30"/>
    <x v="2"/>
    <s v=""/>
    <s v=""/>
    <s v="Ja"/>
    <n v="208.75"/>
    <n v="208.75"/>
    <n v="146.125"/>
  </r>
  <r>
    <x v="9"/>
    <x v="150"/>
    <x v="174"/>
    <n v="1"/>
    <n v="76.5"/>
    <n v="76.5"/>
    <n v="53.55"/>
    <n v="30"/>
    <x v="2"/>
    <s v=""/>
    <s v=""/>
    <s v="Ja"/>
    <n v="76.5"/>
    <n v="76.5"/>
    <n v="53.55"/>
  </r>
  <r>
    <x v="9"/>
    <x v="155"/>
    <x v="160"/>
    <n v="1"/>
    <n v="128.75"/>
    <n v="128.75"/>
    <n v="90.12"/>
    <n v="30"/>
    <x v="3"/>
    <n v="125"/>
    <s v="Prijs wijkt af"/>
    <s v="Ja"/>
    <n v="125"/>
    <n v="125"/>
    <n v="87.5"/>
  </r>
  <r>
    <x v="9"/>
    <x v="37"/>
    <x v="161"/>
    <n v="1"/>
    <n v="10"/>
    <n v="10"/>
    <n v="7"/>
    <n v="30"/>
    <x v="2"/>
    <s v=""/>
    <s v=""/>
    <s v="Ja"/>
    <n v="10"/>
    <n v="10"/>
    <n v="7"/>
  </r>
  <r>
    <x v="9"/>
    <x v="37"/>
    <x v="162"/>
    <n v="1"/>
    <n v="79.099999999999994"/>
    <n v="79.099999999999994"/>
    <n v="55.37"/>
    <n v="30"/>
    <x v="2"/>
    <s v=""/>
    <s v=""/>
    <s v="Ja"/>
    <n v="79.099999999999994"/>
    <n v="79.099999999999994"/>
    <n v="55.37"/>
  </r>
  <r>
    <x v="9"/>
    <x v="163"/>
    <x v="175"/>
    <n v="1"/>
    <n v="361.25"/>
    <n v="361.25"/>
    <n v="289"/>
    <n v="20"/>
    <x v="0"/>
    <n v="252.35"/>
    <s v="Prijs wijkt af"/>
    <s v="Nee"/>
    <n v="252.35"/>
    <n v="252.35"/>
    <n v="252.35"/>
  </r>
  <r>
    <x v="9"/>
    <x v="15"/>
    <x v="15"/>
    <n v="5"/>
    <n v="39.65"/>
    <n v="198.25"/>
    <n v="148.69"/>
    <n v="25"/>
    <x v="2"/>
    <s v=""/>
    <s v=""/>
    <s v="Ja"/>
    <n v="39.65"/>
    <n v="198.25"/>
    <n v="148.6875"/>
  </r>
  <r>
    <x v="9"/>
    <x v="17"/>
    <x v="17"/>
    <n v="5"/>
    <n v="12.75"/>
    <n v="63.75"/>
    <n v="51"/>
    <n v="20"/>
    <x v="2"/>
    <s v=""/>
    <s v=""/>
    <s v="Ja"/>
    <n v="12.75"/>
    <n v="63.75"/>
    <n v="51"/>
  </r>
  <r>
    <x v="9"/>
    <x v="164"/>
    <x v="176"/>
    <n v="1"/>
    <n v="136"/>
    <n v="136"/>
    <n v="108.8"/>
    <n v="20"/>
    <x v="0"/>
    <n v="106.8625"/>
    <s v="Prijs wijkt af"/>
    <s v="Nee"/>
    <n v="106.8625"/>
    <n v="106.8625"/>
    <n v="106.8625"/>
  </r>
  <r>
    <x v="9"/>
    <x v="123"/>
    <x v="77"/>
    <n v="2"/>
    <n v="73.02"/>
    <n v="146.04"/>
    <n v="124.13"/>
    <n v="15"/>
    <x v="2"/>
    <s v=""/>
    <s v=""/>
    <s v="Ja"/>
    <n v="73.02"/>
    <n v="146.04"/>
    <n v="124.134"/>
  </r>
  <r>
    <x v="9"/>
    <x v="165"/>
    <x v="96"/>
    <n v="1"/>
    <n v="24.34"/>
    <n v="24.34"/>
    <n v="20.69"/>
    <n v="15"/>
    <x v="2"/>
    <s v=""/>
    <s v=""/>
    <s v="Ja"/>
    <n v="24.34"/>
    <n v="24.34"/>
    <n v="20.689"/>
  </r>
  <r>
    <x v="9"/>
    <x v="58"/>
    <x v="62"/>
    <n v="8"/>
    <n v="88.57"/>
    <n v="708.56"/>
    <n v="602.28"/>
    <n v="15"/>
    <x v="2"/>
    <s v=""/>
    <s v=""/>
    <s v="Ja"/>
    <n v="88.57"/>
    <n v="708.56"/>
    <n v="602.27599999999995"/>
  </r>
  <r>
    <x v="9"/>
    <x v="34"/>
    <x v="35"/>
    <n v="5"/>
    <n v="448.05"/>
    <n v="2240.25"/>
    <n v="1568.17"/>
    <n v="30"/>
    <x v="3"/>
    <n v="435"/>
    <s v="Prijs wijkt af"/>
    <s v="Ja"/>
    <n v="435"/>
    <n v="2175"/>
    <n v="1522.5"/>
  </r>
  <r>
    <x v="9"/>
    <x v="166"/>
    <x v="30"/>
    <n v="5"/>
    <n v="76.13"/>
    <n v="380.65"/>
    <n v="380.65"/>
    <n v="0"/>
    <x v="2"/>
    <s v=""/>
    <s v=""/>
    <s v="Nvt"/>
    <n v="76.13"/>
    <n v="380.65"/>
    <n v="380.65"/>
  </r>
  <r>
    <x v="9"/>
    <x v="52"/>
    <x v="55"/>
    <n v="4"/>
    <n v="236.9"/>
    <n v="947.6"/>
    <n v="947.6"/>
    <n v="0"/>
    <x v="1"/>
    <n v="230"/>
    <s v="Prijs wijkt af"/>
    <s v="Nvt"/>
    <n v="230"/>
    <n v="920"/>
    <n v="920"/>
  </r>
  <r>
    <x v="9"/>
    <x v="57"/>
    <x v="61"/>
    <n v="4"/>
    <n v="113.3"/>
    <n v="453.2"/>
    <n v="430.54"/>
    <n v="5"/>
    <x v="2"/>
    <s v=""/>
    <s v=""/>
    <s v="Ja"/>
    <n v="113.3"/>
    <n v="453.2"/>
    <n v="430.54"/>
  </r>
  <r>
    <x v="9"/>
    <x v="56"/>
    <x v="60"/>
    <n v="4"/>
    <n v="88.07"/>
    <n v="352.28"/>
    <n v="334.67"/>
    <n v="5"/>
    <x v="2"/>
    <s v=""/>
    <s v=""/>
    <s v="Ja"/>
    <n v="88.07"/>
    <n v="352.28"/>
    <n v="334.666"/>
  </r>
  <r>
    <x v="9"/>
    <x v="167"/>
    <x v="177"/>
    <n v="4"/>
    <n v="78"/>
    <n v="312"/>
    <n v="296.39999999999998"/>
    <n v="5"/>
    <x v="2"/>
    <s v=""/>
    <s v=""/>
    <s v="Ja"/>
    <n v="78"/>
    <n v="312"/>
    <n v="296.39999999999998"/>
  </r>
  <r>
    <x v="9"/>
    <x v="58"/>
    <x v="62"/>
    <n v="10"/>
    <n v="88.57"/>
    <n v="885.7"/>
    <n v="841.41"/>
    <n v="5"/>
    <x v="2"/>
    <s v=""/>
    <s v=""/>
    <s v="Ja"/>
    <n v="88.57"/>
    <n v="885.69999999999993"/>
    <n v="841.41499999999996"/>
  </r>
  <r>
    <x v="9"/>
    <x v="20"/>
    <x v="25"/>
    <n v="4"/>
    <n v="48.93"/>
    <n v="195.72"/>
    <n v="0"/>
    <n v="100"/>
    <x v="2"/>
    <s v=""/>
    <s v=""/>
    <s v="Ja"/>
    <n v="48.93"/>
    <n v="195.72"/>
    <n v="0"/>
  </r>
  <r>
    <x v="9"/>
    <x v="137"/>
    <x v="140"/>
    <n v="12"/>
    <n v="18.03"/>
    <n v="216.36"/>
    <n v="0"/>
    <n v="100"/>
    <x v="2"/>
    <s v=""/>
    <s v=""/>
    <s v="Ja"/>
    <n v="18.03"/>
    <n v="216.36"/>
    <n v="0"/>
  </r>
  <r>
    <x v="9"/>
    <x v="20"/>
    <x v="25"/>
    <n v="8"/>
    <n v="48.93"/>
    <n v="391.44"/>
    <n v="391.44"/>
    <n v="0"/>
    <x v="2"/>
    <s v=""/>
    <s v=""/>
    <s v="Nvt"/>
    <n v="48.93"/>
    <n v="391.44"/>
    <n v="391.44"/>
  </r>
  <r>
    <x v="9"/>
    <x v="137"/>
    <x v="140"/>
    <n v="-6"/>
    <n v="18.03"/>
    <n v="-108.18"/>
    <n v="-108.18"/>
    <n v="0"/>
    <x v="2"/>
    <s v=""/>
    <s v=""/>
    <s v="Nvt"/>
    <n v="18.03"/>
    <n v="-108.18"/>
    <n v="-108.18"/>
  </r>
  <r>
    <x v="9"/>
    <x v="168"/>
    <x v="178"/>
    <n v="3"/>
    <n v="5"/>
    <n v="15"/>
    <n v="15"/>
    <n v="0"/>
    <x v="2"/>
    <s v=""/>
    <s v=""/>
    <s v="Nvt"/>
    <n v="5"/>
    <n v="15"/>
    <n v="15"/>
  </r>
  <r>
    <x v="9"/>
    <x v="151"/>
    <x v="179"/>
    <n v="3"/>
    <n v="125"/>
    <n v="375"/>
    <n v="375"/>
    <n v="0"/>
    <x v="3"/>
    <n v="125"/>
    <s v="Prijs gelijk"/>
    <s v="Nvt"/>
    <n v="125"/>
    <n v="375"/>
    <n v="375"/>
  </r>
  <r>
    <x v="9"/>
    <x v="37"/>
    <x v="180"/>
    <n v="3"/>
    <n v="37.5"/>
    <n v="112.5"/>
    <n v="112.5"/>
    <n v="0"/>
    <x v="2"/>
    <s v=""/>
    <s v=""/>
    <s v="Nvt"/>
    <n v="37.5"/>
    <n v="112.5"/>
    <n v="112.5"/>
  </r>
  <r>
    <x v="9"/>
    <x v="130"/>
    <x v="133"/>
    <n v="1"/>
    <n v="208.85"/>
    <n v="208.85"/>
    <n v="208.85"/>
    <n v="0"/>
    <x v="2"/>
    <s v=""/>
    <s v=""/>
    <s v="Nvt"/>
    <n v="208.85"/>
    <n v="208.85"/>
    <n v="208.85"/>
  </r>
  <r>
    <x v="9"/>
    <x v="150"/>
    <x v="181"/>
    <n v="1"/>
    <n v="76.5"/>
    <n v="76.5"/>
    <n v="76.5"/>
    <n v="0"/>
    <x v="2"/>
    <s v=""/>
    <s v=""/>
    <s v="Nvt"/>
    <n v="76.5"/>
    <n v="76.5"/>
    <n v="76.5"/>
  </r>
  <r>
    <x v="9"/>
    <x v="153"/>
    <x v="158"/>
    <n v="2"/>
    <n v="5.5"/>
    <n v="11"/>
    <n v="11"/>
    <n v="0"/>
    <x v="2"/>
    <s v=""/>
    <s v=""/>
    <s v="Nvt"/>
    <n v="5.5"/>
    <n v="11"/>
    <n v="11"/>
  </r>
  <r>
    <x v="9"/>
    <x v="20"/>
    <x v="25"/>
    <n v="25"/>
    <n v="48.93"/>
    <n v="1223.25"/>
    <n v="917.44"/>
    <n v="25"/>
    <x v="2"/>
    <s v=""/>
    <s v=""/>
    <s v="Ja"/>
    <n v="48.93"/>
    <n v="1223.25"/>
    <n v="917.4375"/>
  </r>
  <r>
    <x v="9"/>
    <x v="71"/>
    <x v="77"/>
    <n v="2"/>
    <n v="89.61"/>
    <n v="179.22"/>
    <n v="179.22"/>
    <n v="0"/>
    <x v="2"/>
    <s v=""/>
    <s v=""/>
    <s v="Nvt"/>
    <n v="89.61"/>
    <n v="179.22"/>
    <n v="179.22"/>
  </r>
  <r>
    <x v="9"/>
    <x v="58"/>
    <x v="62"/>
    <n v="6"/>
    <n v="88.57"/>
    <n v="531.41999999999996"/>
    <n v="531.41999999999996"/>
    <n v="0"/>
    <x v="2"/>
    <s v=""/>
    <s v=""/>
    <s v="Nvt"/>
    <n v="88.57"/>
    <n v="531.41999999999996"/>
    <n v="531.41999999999996"/>
  </r>
  <r>
    <x v="9"/>
    <x v="52"/>
    <x v="55"/>
    <n v="2"/>
    <n v="236.9"/>
    <n v="473.8"/>
    <n v="473.8"/>
    <n v="0"/>
    <x v="1"/>
    <n v="230"/>
    <s v="Prijs wijkt af"/>
    <s v="Nvt"/>
    <n v="230"/>
    <n v="460"/>
    <n v="460"/>
  </r>
  <r>
    <x v="9"/>
    <x v="53"/>
    <x v="56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9"/>
    <x v="22"/>
    <x v="22"/>
    <n v="1"/>
    <n v="45.32"/>
    <n v="45.32"/>
    <n v="45.32"/>
    <n v="0"/>
    <x v="2"/>
    <s v=""/>
    <s v=""/>
    <s v="Nvt"/>
    <n v="45.32"/>
    <n v="45.32"/>
    <n v="45.32"/>
  </r>
  <r>
    <x v="9"/>
    <x v="169"/>
    <x v="182"/>
    <n v="1"/>
    <n v="854"/>
    <n v="854"/>
    <n v="854"/>
    <n v="0"/>
    <x v="2"/>
    <s v=""/>
    <s v=""/>
    <s v="Nvt"/>
    <n v="854"/>
    <n v="854"/>
    <n v="854"/>
  </r>
  <r>
    <x v="9"/>
    <x v="170"/>
    <x v="183"/>
    <n v="1"/>
    <n v="100"/>
    <n v="100"/>
    <n v="100"/>
    <n v="0"/>
    <x v="2"/>
    <s v=""/>
    <s v=""/>
    <s v="Nvt"/>
    <n v="100"/>
    <n v="100"/>
    <n v="100"/>
  </r>
  <r>
    <x v="9"/>
    <x v="34"/>
    <x v="35"/>
    <n v="1"/>
    <n v="448.05"/>
    <n v="448.05"/>
    <n v="448.05"/>
    <n v="0"/>
    <x v="3"/>
    <n v="435"/>
    <s v="Prijs wijkt af"/>
    <s v="Nvt"/>
    <n v="435"/>
    <n v="435"/>
    <n v="435"/>
  </r>
  <r>
    <x v="9"/>
    <x v="139"/>
    <x v="153"/>
    <n v="1"/>
    <n v="29.35"/>
    <n v="29.35"/>
    <n v="29.35"/>
    <n v="0"/>
    <x v="2"/>
    <s v=""/>
    <s v=""/>
    <s v="Nvt"/>
    <n v="29.35"/>
    <n v="29.35"/>
    <n v="29.35"/>
  </r>
  <r>
    <x v="9"/>
    <x v="139"/>
    <x v="153"/>
    <n v="1"/>
    <n v="29.35"/>
    <n v="29.35"/>
    <n v="29.35"/>
    <n v="0"/>
    <x v="2"/>
    <s v=""/>
    <s v=""/>
    <s v="Nvt"/>
    <n v="29.35"/>
    <n v="29.35"/>
    <n v="29.35"/>
  </r>
  <r>
    <x v="9"/>
    <x v="139"/>
    <x v="153"/>
    <n v="1"/>
    <n v="29.35"/>
    <n v="29.35"/>
    <n v="29.35"/>
    <n v="0"/>
    <x v="2"/>
    <s v=""/>
    <s v=""/>
    <s v="Nvt"/>
    <n v="29.35"/>
    <n v="29.35"/>
    <n v="29.35"/>
  </r>
  <r>
    <x v="9"/>
    <x v="139"/>
    <x v="153"/>
    <n v="3"/>
    <n v="29.35"/>
    <n v="88.05"/>
    <n v="88.05"/>
    <n v="0"/>
    <x v="2"/>
    <s v=""/>
    <s v=""/>
    <s v="Nvt"/>
    <n v="29.35"/>
    <n v="88.050000000000011"/>
    <n v="88.050000000000011"/>
  </r>
  <r>
    <x v="9"/>
    <x v="171"/>
    <x v="184"/>
    <n v="3"/>
    <n v="33.57"/>
    <n v="100.71"/>
    <n v="100.71"/>
    <n v="0"/>
    <x v="2"/>
    <s v=""/>
    <s v=""/>
    <s v="Nvt"/>
    <n v="33.57"/>
    <n v="100.71000000000001"/>
    <n v="100.71"/>
  </r>
  <r>
    <x v="9"/>
    <x v="88"/>
    <x v="93"/>
    <n v="1"/>
    <n v="76.02"/>
    <n v="76.02"/>
    <n v="64.62"/>
    <n v="15"/>
    <x v="2"/>
    <s v=""/>
    <s v=""/>
    <s v="Ja"/>
    <n v="76.02"/>
    <n v="76.02"/>
    <n v="64.617000000000004"/>
  </r>
  <r>
    <x v="9"/>
    <x v="44"/>
    <x v="47"/>
    <n v="4"/>
    <n v="26.83"/>
    <n v="107.32"/>
    <n v="91.22"/>
    <n v="15"/>
    <x v="2"/>
    <s v=""/>
    <s v=""/>
    <s v="Ja"/>
    <n v="26.83"/>
    <n v="107.32"/>
    <n v="91.221999999999994"/>
  </r>
  <r>
    <x v="9"/>
    <x v="40"/>
    <x v="41"/>
    <n v="1"/>
    <n v="24.73"/>
    <n v="24.73"/>
    <n v="21.02"/>
    <n v="15"/>
    <x v="2"/>
    <s v=""/>
    <s v=""/>
    <s v="Ja"/>
    <n v="24.73"/>
    <n v="24.73"/>
    <n v="21.020500000000002"/>
  </r>
  <r>
    <x v="9"/>
    <x v="101"/>
    <x v="20"/>
    <n v="5"/>
    <n v="38.99"/>
    <n v="194.95"/>
    <n v="165.71"/>
    <n v="15"/>
    <x v="2"/>
    <s v=""/>
    <s v=""/>
    <s v="Ja"/>
    <n v="38.99"/>
    <n v="194.95000000000002"/>
    <n v="165.70750000000001"/>
  </r>
  <r>
    <x v="9"/>
    <x v="124"/>
    <x v="95"/>
    <n v="4"/>
    <n v="42.18"/>
    <n v="168.72"/>
    <n v="143.41"/>
    <n v="15"/>
    <x v="2"/>
    <s v=""/>
    <s v=""/>
    <s v="Ja"/>
    <n v="42.18"/>
    <n v="168.72"/>
    <n v="143.41200000000001"/>
  </r>
  <r>
    <x v="9"/>
    <x v="172"/>
    <x v="185"/>
    <n v="4"/>
    <n v="24.87"/>
    <n v="99.48"/>
    <n v="84.56"/>
    <n v="15"/>
    <x v="2"/>
    <s v=""/>
    <s v=""/>
    <s v="Ja"/>
    <n v="24.87"/>
    <n v="99.48"/>
    <n v="84.558000000000007"/>
  </r>
  <r>
    <x v="9"/>
    <x v="165"/>
    <x v="96"/>
    <n v="2"/>
    <n v="24.34"/>
    <n v="48.68"/>
    <n v="41.38"/>
    <n v="15"/>
    <x v="2"/>
    <s v=""/>
    <s v=""/>
    <s v="Ja"/>
    <n v="24.34"/>
    <n v="48.68"/>
    <n v="41.378"/>
  </r>
  <r>
    <x v="9"/>
    <x v="173"/>
    <x v="94"/>
    <n v="4"/>
    <n v="48.68"/>
    <n v="194.72"/>
    <n v="165.51"/>
    <n v="15"/>
    <x v="2"/>
    <s v=""/>
    <s v=""/>
    <s v="Ja"/>
    <n v="48.68"/>
    <n v="194.72"/>
    <n v="165.512"/>
  </r>
  <r>
    <x v="9"/>
    <x v="174"/>
    <x v="186"/>
    <n v="1"/>
    <n v="13.79"/>
    <n v="13.79"/>
    <n v="11.72"/>
    <n v="15"/>
    <x v="2"/>
    <s v=""/>
    <s v=""/>
    <s v="Ja"/>
    <n v="13.79"/>
    <n v="13.79"/>
    <n v="11.721499999999999"/>
  </r>
  <r>
    <x v="9"/>
    <x v="175"/>
    <x v="187"/>
    <n v="2"/>
    <n v="16.22"/>
    <n v="32.44"/>
    <n v="27.57"/>
    <n v="15"/>
    <x v="2"/>
    <s v=""/>
    <s v=""/>
    <s v="Ja"/>
    <n v="16.22"/>
    <n v="32.44"/>
    <n v="27.573999999999998"/>
  </r>
  <r>
    <x v="9"/>
    <x v="55"/>
    <x v="58"/>
    <n v="4"/>
    <n v="16.54"/>
    <n v="66.16"/>
    <n v="56.24"/>
    <n v="15"/>
    <x v="2"/>
    <s v=""/>
    <s v=""/>
    <s v="Ja"/>
    <n v="16.54"/>
    <n v="66.16"/>
    <n v="56.235999999999997"/>
  </r>
  <r>
    <x v="9"/>
    <x v="101"/>
    <x v="20"/>
    <n v="4"/>
    <n v="38.99"/>
    <n v="155.96"/>
    <n v="132.57"/>
    <n v="15"/>
    <x v="2"/>
    <s v=""/>
    <s v=""/>
    <s v="Ja"/>
    <n v="38.99"/>
    <n v="155.96"/>
    <n v="132.566"/>
  </r>
  <r>
    <x v="9"/>
    <x v="176"/>
    <x v="188"/>
    <n v="10"/>
    <n v="30.77"/>
    <n v="307.7"/>
    <n v="261.54000000000002"/>
    <n v="15"/>
    <x v="2"/>
    <s v=""/>
    <s v=""/>
    <s v="Ja"/>
    <n v="30.77"/>
    <n v="307.7"/>
    <n v="261.54500000000002"/>
  </r>
  <r>
    <x v="9"/>
    <x v="5"/>
    <x v="5"/>
    <n v="24"/>
    <n v="28.84"/>
    <n v="692.16"/>
    <n v="692.16"/>
    <n v="0"/>
    <x v="1"/>
    <n v="28"/>
    <s v="Prijs wijkt af"/>
    <s v="Nvt"/>
    <n v="28"/>
    <n v="672"/>
    <n v="672"/>
  </r>
  <r>
    <x v="9"/>
    <x v="54"/>
    <x v="57"/>
    <n v="4"/>
    <n v="303.85000000000002"/>
    <n v="1215.4000000000001"/>
    <n v="1215.4000000000001"/>
    <n v="0"/>
    <x v="1"/>
    <n v="295"/>
    <s v="Prijs wijkt af"/>
    <s v="Nvt"/>
    <n v="295"/>
    <n v="1180"/>
    <n v="1180"/>
  </r>
  <r>
    <x v="9"/>
    <x v="148"/>
    <x v="150"/>
    <n v="1"/>
    <n v="128.75"/>
    <n v="0"/>
    <n v="0"/>
    <n v="0"/>
    <x v="2"/>
    <s v=""/>
    <s v=""/>
    <s v="Nvt"/>
    <n v="128.75"/>
    <n v="128.75"/>
    <n v="128.75"/>
  </r>
  <r>
    <x v="9"/>
    <x v="53"/>
    <x v="56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9"/>
    <x v="149"/>
    <x v="151"/>
    <n v="4"/>
    <n v="114.58"/>
    <n v="458.32"/>
    <n v="412.49"/>
    <n v="10"/>
    <x v="2"/>
    <s v=""/>
    <s v=""/>
    <s v="Ja"/>
    <n v="114.58"/>
    <n v="458.32"/>
    <n v="412.48800000000006"/>
  </r>
  <r>
    <x v="9"/>
    <x v="177"/>
    <x v="189"/>
    <n v="2"/>
    <n v="147.81"/>
    <n v="295.62"/>
    <n v="266.06"/>
    <n v="10"/>
    <x v="2"/>
    <s v=""/>
    <s v=""/>
    <s v="Ja"/>
    <n v="147.81"/>
    <n v="295.62"/>
    <n v="266.05799999999999"/>
  </r>
  <r>
    <x v="9"/>
    <x v="178"/>
    <x v="190"/>
    <n v="4"/>
    <n v="90.64"/>
    <n v="362.56"/>
    <n v="326.3"/>
    <n v="10"/>
    <x v="2"/>
    <s v=""/>
    <s v=""/>
    <s v="Ja"/>
    <n v="90.64"/>
    <n v="362.56"/>
    <n v="326.30400000000003"/>
  </r>
  <r>
    <x v="9"/>
    <x v="58"/>
    <x v="62"/>
    <n v="4"/>
    <n v="88.57"/>
    <n v="354.28"/>
    <n v="318.85000000000002"/>
    <n v="10"/>
    <x v="2"/>
    <s v=""/>
    <s v=""/>
    <s v="Ja"/>
    <n v="88.57"/>
    <n v="354.28"/>
    <n v="318.85199999999998"/>
  </r>
  <r>
    <x v="9"/>
    <x v="58"/>
    <x v="62"/>
    <n v="1"/>
    <n v="88.57"/>
    <n v="0"/>
    <n v="0"/>
    <n v="10"/>
    <x v="2"/>
    <s v=""/>
    <s v=""/>
    <s v="Ja"/>
    <n v="88.57"/>
    <n v="88.57"/>
    <n v="79.712999999999994"/>
  </r>
  <r>
    <x v="9"/>
    <x v="179"/>
    <x v="191"/>
    <n v="6"/>
    <n v="49"/>
    <n v="294"/>
    <n v="264.60000000000002"/>
    <n v="10"/>
    <x v="2"/>
    <s v=""/>
    <s v=""/>
    <s v="Ja"/>
    <n v="49"/>
    <n v="294"/>
    <n v="264.60000000000002"/>
  </r>
  <r>
    <x v="9"/>
    <x v="179"/>
    <x v="191"/>
    <n v="1"/>
    <n v="49"/>
    <n v="0"/>
    <n v="0"/>
    <n v="10"/>
    <x v="2"/>
    <s v=""/>
    <s v=""/>
    <s v="Ja"/>
    <n v="49"/>
    <n v="49"/>
    <n v="44.1"/>
  </r>
  <r>
    <x v="9"/>
    <x v="110"/>
    <x v="115"/>
    <n v="8"/>
    <n v="3"/>
    <n v="0"/>
    <n v="0"/>
    <n v="10"/>
    <x v="2"/>
    <s v=""/>
    <s v=""/>
    <s v="Ja"/>
    <n v="3"/>
    <n v="24"/>
    <n v="21.6"/>
  </r>
  <r>
    <x v="9"/>
    <x v="111"/>
    <x v="116"/>
    <n v="4"/>
    <n v="4"/>
    <n v="0"/>
    <n v="0"/>
    <n v="10"/>
    <x v="2"/>
    <s v=""/>
    <s v=""/>
    <s v="Ja"/>
    <n v="4"/>
    <n v="16"/>
    <n v="14.4"/>
  </r>
  <r>
    <x v="9"/>
    <x v="114"/>
    <x v="119"/>
    <n v="12"/>
    <n v="3.5"/>
    <n v="0"/>
    <n v="0"/>
    <n v="10"/>
    <x v="2"/>
    <s v=""/>
    <s v=""/>
    <s v="Ja"/>
    <n v="3.5"/>
    <n v="42"/>
    <n v="37.799999999999997"/>
  </r>
  <r>
    <x v="9"/>
    <x v="180"/>
    <x v="192"/>
    <n v="1"/>
    <n v="5"/>
    <n v="0"/>
    <n v="0"/>
    <n v="10"/>
    <x v="2"/>
    <s v=""/>
    <s v=""/>
    <s v="Ja"/>
    <n v="5"/>
    <n v="5"/>
    <n v="4.5"/>
  </r>
  <r>
    <x v="9"/>
    <x v="5"/>
    <x v="5"/>
    <n v="-24"/>
    <n v="28.84"/>
    <n v="-692.16"/>
    <n v="-692.16"/>
    <n v="0"/>
    <x v="1"/>
    <n v="28"/>
    <s v="Prijs wijkt af"/>
    <s v="Nvt"/>
    <n v="28"/>
    <n v="-672"/>
    <n v="-672"/>
  </r>
  <r>
    <x v="9"/>
    <x v="54"/>
    <x v="57"/>
    <n v="-4"/>
    <n v="303.85000000000002"/>
    <n v="-1215.4000000000001"/>
    <n v="-1215.4000000000001"/>
    <n v="0"/>
    <x v="1"/>
    <n v="295"/>
    <s v="Prijs wijkt af"/>
    <s v="Nvt"/>
    <n v="295"/>
    <n v="-1180"/>
    <n v="-1180"/>
  </r>
  <r>
    <x v="9"/>
    <x v="148"/>
    <x v="150"/>
    <n v="-1"/>
    <n v="128.75"/>
    <n v="0"/>
    <n v="0"/>
    <n v="0"/>
    <x v="2"/>
    <s v=""/>
    <s v=""/>
    <s v="Nvt"/>
    <n v="128.75"/>
    <n v="-128.75"/>
    <n v="-128.75"/>
  </r>
  <r>
    <x v="9"/>
    <x v="53"/>
    <x v="56"/>
    <n v="-1"/>
    <n v="144.19999999999999"/>
    <n v="-144.19999999999999"/>
    <n v="-144.19999999999999"/>
    <n v="0"/>
    <x v="1"/>
    <n v="140"/>
    <s v="Prijs wijkt af"/>
    <s v="Nvt"/>
    <n v="140"/>
    <n v="-140"/>
    <n v="-140"/>
  </r>
  <r>
    <x v="9"/>
    <x v="149"/>
    <x v="151"/>
    <n v="-4"/>
    <n v="114.58"/>
    <n v="-458.32"/>
    <n v="-412.49"/>
    <n v="10"/>
    <x v="2"/>
    <s v=""/>
    <s v=""/>
    <s v="Nee"/>
    <n v="114.58"/>
    <n v="-458.32"/>
    <n v="-458.32"/>
  </r>
  <r>
    <x v="9"/>
    <x v="177"/>
    <x v="189"/>
    <n v="-2"/>
    <n v="147.81"/>
    <n v="-295.62"/>
    <n v="-266.06"/>
    <n v="10"/>
    <x v="2"/>
    <s v=""/>
    <s v=""/>
    <s v="Nee"/>
    <n v="147.81"/>
    <n v="-295.62"/>
    <n v="-295.62"/>
  </r>
  <r>
    <x v="9"/>
    <x v="178"/>
    <x v="190"/>
    <n v="-4"/>
    <n v="90.64"/>
    <n v="-362.56"/>
    <n v="-326.3"/>
    <n v="10"/>
    <x v="2"/>
    <s v=""/>
    <s v=""/>
    <s v="Nee"/>
    <n v="90.64"/>
    <n v="-362.56"/>
    <n v="-362.56"/>
  </r>
  <r>
    <x v="9"/>
    <x v="58"/>
    <x v="62"/>
    <n v="-4"/>
    <n v="88.57"/>
    <n v="-354.28"/>
    <n v="-318.85000000000002"/>
    <n v="10"/>
    <x v="2"/>
    <s v=""/>
    <s v=""/>
    <s v="Nee"/>
    <n v="88.57"/>
    <n v="-354.28"/>
    <n v="-354.28"/>
  </r>
  <r>
    <x v="9"/>
    <x v="58"/>
    <x v="62"/>
    <n v="-1"/>
    <n v="88.57"/>
    <n v="0"/>
    <n v="0"/>
    <n v="10"/>
    <x v="2"/>
    <s v=""/>
    <s v=""/>
    <s v="Nee"/>
    <n v="88.57"/>
    <n v="-88.57"/>
    <n v="-88.57"/>
  </r>
  <r>
    <x v="9"/>
    <x v="179"/>
    <x v="191"/>
    <n v="-6"/>
    <n v="49"/>
    <n v="-294"/>
    <n v="-264.60000000000002"/>
    <n v="10"/>
    <x v="2"/>
    <s v=""/>
    <s v=""/>
    <s v="Nee"/>
    <n v="49"/>
    <n v="-294"/>
    <n v="-294"/>
  </r>
  <r>
    <x v="9"/>
    <x v="179"/>
    <x v="191"/>
    <n v="-1"/>
    <n v="49"/>
    <n v="0"/>
    <n v="0"/>
    <n v="10"/>
    <x v="2"/>
    <s v=""/>
    <s v=""/>
    <s v="Nee"/>
    <n v="49"/>
    <n v="-49"/>
    <n v="-49"/>
  </r>
  <r>
    <x v="9"/>
    <x v="5"/>
    <x v="5"/>
    <n v="24"/>
    <n v="28.84"/>
    <n v="692.16"/>
    <n v="692.16"/>
    <n v="0"/>
    <x v="1"/>
    <n v="28"/>
    <s v="Prijs wijkt af"/>
    <s v="Nvt"/>
    <n v="28"/>
    <n v="672"/>
    <n v="672"/>
  </r>
  <r>
    <x v="9"/>
    <x v="54"/>
    <x v="57"/>
    <n v="4"/>
    <n v="303.85000000000002"/>
    <n v="1215.4000000000001"/>
    <n v="1215.4000000000001"/>
    <n v="0"/>
    <x v="1"/>
    <n v="295"/>
    <s v="Prijs wijkt af"/>
    <s v="Nvt"/>
    <n v="295"/>
    <n v="1180"/>
    <n v="1180"/>
  </r>
  <r>
    <x v="9"/>
    <x v="53"/>
    <x v="56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9"/>
    <x v="149"/>
    <x v="151"/>
    <n v="4"/>
    <n v="114.58"/>
    <n v="458.32"/>
    <n v="412.49"/>
    <n v="10"/>
    <x v="2"/>
    <s v=""/>
    <s v=""/>
    <s v="Ja"/>
    <n v="114.58"/>
    <n v="458.32"/>
    <n v="412.48800000000006"/>
  </r>
  <r>
    <x v="9"/>
    <x v="177"/>
    <x v="189"/>
    <n v="2"/>
    <n v="147.81"/>
    <n v="295.62"/>
    <n v="266.06"/>
    <n v="10"/>
    <x v="2"/>
    <s v=""/>
    <s v=""/>
    <s v="Ja"/>
    <n v="147.81"/>
    <n v="295.62"/>
    <n v="266.05799999999999"/>
  </r>
  <r>
    <x v="9"/>
    <x v="178"/>
    <x v="190"/>
    <n v="4"/>
    <n v="90.64"/>
    <n v="362.56"/>
    <n v="326.3"/>
    <n v="10"/>
    <x v="2"/>
    <s v=""/>
    <s v=""/>
    <s v="Ja"/>
    <n v="90.64"/>
    <n v="362.56"/>
    <n v="326.30400000000003"/>
  </r>
  <r>
    <x v="9"/>
    <x v="58"/>
    <x v="62"/>
    <n v="4"/>
    <n v="88.57"/>
    <n v="354.28"/>
    <n v="318.85000000000002"/>
    <n v="10"/>
    <x v="2"/>
    <s v=""/>
    <s v=""/>
    <s v="Ja"/>
    <n v="88.57"/>
    <n v="354.28"/>
    <n v="318.85199999999998"/>
  </r>
  <r>
    <x v="9"/>
    <x v="179"/>
    <x v="191"/>
    <n v="6"/>
    <n v="49"/>
    <n v="294"/>
    <n v="264.60000000000002"/>
    <n v="10"/>
    <x v="2"/>
    <s v=""/>
    <s v=""/>
    <s v="Ja"/>
    <n v="49"/>
    <n v="294"/>
    <n v="264.60000000000002"/>
  </r>
  <r>
    <x v="9"/>
    <x v="110"/>
    <x v="115"/>
    <n v="8"/>
    <n v="3"/>
    <n v="0"/>
    <n v="0"/>
    <n v="0"/>
    <x v="2"/>
    <s v=""/>
    <s v=""/>
    <s v="Nvt"/>
    <n v="3"/>
    <n v="24"/>
    <n v="24"/>
  </r>
  <r>
    <x v="9"/>
    <x v="111"/>
    <x v="116"/>
    <n v="4"/>
    <n v="4"/>
    <n v="0"/>
    <n v="0"/>
    <n v="0"/>
    <x v="2"/>
    <s v=""/>
    <s v=""/>
    <s v="Nvt"/>
    <n v="4"/>
    <n v="16"/>
    <n v="16"/>
  </r>
  <r>
    <x v="9"/>
    <x v="114"/>
    <x v="119"/>
    <n v="12"/>
    <n v="3.5"/>
    <n v="0"/>
    <n v="0"/>
    <n v="0"/>
    <x v="2"/>
    <s v=""/>
    <s v=""/>
    <s v="Nvt"/>
    <n v="3.5"/>
    <n v="42"/>
    <n v="42"/>
  </r>
  <r>
    <x v="9"/>
    <x v="180"/>
    <x v="192"/>
    <n v="1"/>
    <n v="5"/>
    <n v="0"/>
    <n v="0"/>
    <n v="0"/>
    <x v="2"/>
    <s v=""/>
    <s v=""/>
    <s v="Nvt"/>
    <n v="5"/>
    <n v="5"/>
    <n v="5"/>
  </r>
  <r>
    <x v="9"/>
    <x v="123"/>
    <x v="77"/>
    <n v="3"/>
    <n v="73.02"/>
    <n v="219.06"/>
    <n v="164.29"/>
    <n v="25"/>
    <x v="2"/>
    <s v=""/>
    <s v=""/>
    <s v="Ja"/>
    <n v="73.02"/>
    <n v="219.06"/>
    <n v="164.29499999999999"/>
  </r>
  <r>
    <x v="9"/>
    <x v="165"/>
    <x v="96"/>
    <n v="1"/>
    <n v="24.34"/>
    <n v="24.34"/>
    <n v="18.25"/>
    <n v="25"/>
    <x v="2"/>
    <s v=""/>
    <s v=""/>
    <s v="Ja"/>
    <n v="24.34"/>
    <n v="24.34"/>
    <n v="18.254999999999999"/>
  </r>
  <r>
    <x v="9"/>
    <x v="55"/>
    <x v="58"/>
    <n v="2"/>
    <n v="16.54"/>
    <n v="33.08"/>
    <n v="24.81"/>
    <n v="25"/>
    <x v="2"/>
    <s v=""/>
    <s v=""/>
    <s v="Ja"/>
    <n v="16.54"/>
    <n v="33.08"/>
    <n v="24.81"/>
  </r>
  <r>
    <x v="9"/>
    <x v="164"/>
    <x v="176"/>
    <n v="3"/>
    <n v="136"/>
    <n v="408"/>
    <n v="326.39999999999998"/>
    <n v="20"/>
    <x v="0"/>
    <n v="106.8625"/>
    <s v="Prijs wijkt af"/>
    <s v="Nee"/>
    <n v="106.8625"/>
    <n v="320.58749999999998"/>
    <n v="320.58749999999998"/>
  </r>
  <r>
    <x v="9"/>
    <x v="136"/>
    <x v="139"/>
    <n v="3"/>
    <n v="52.88"/>
    <n v="158.63999999999999"/>
    <n v="118.98"/>
    <n v="25"/>
    <x v="2"/>
    <s v=""/>
    <s v=""/>
    <s v="Ja"/>
    <n v="52.88"/>
    <n v="158.64000000000001"/>
    <n v="118.98000000000002"/>
  </r>
  <r>
    <x v="9"/>
    <x v="34"/>
    <x v="35"/>
    <n v="1"/>
    <n v="448.05"/>
    <n v="448.05"/>
    <n v="448.05"/>
    <n v="0"/>
    <x v="3"/>
    <n v="435"/>
    <s v="Prijs wijkt af"/>
    <s v="Nvt"/>
    <n v="435"/>
    <n v="435"/>
    <n v="435"/>
  </r>
  <r>
    <x v="10"/>
    <x v="181"/>
    <x v="6"/>
    <n v="4"/>
    <n v="164.8"/>
    <n v="659.2"/>
    <n v="659.2"/>
    <n v="0"/>
    <x v="0"/>
    <n v="106.8625"/>
    <s v="Prijs wijkt af"/>
    <s v="Nvt"/>
    <n v="106.8625"/>
    <n v="427.45"/>
    <n v="427.45"/>
  </r>
  <r>
    <x v="10"/>
    <x v="181"/>
    <x v="6"/>
    <n v="1"/>
    <n v="164.8"/>
    <n v="164.8"/>
    <n v="164.8"/>
    <n v="0"/>
    <x v="0"/>
    <n v="106.8625"/>
    <s v="Prijs wijkt af"/>
    <s v="Nvt"/>
    <n v="106.8625"/>
    <n v="106.8625"/>
    <n v="106.8625"/>
  </r>
  <r>
    <x v="10"/>
    <x v="181"/>
    <x v="6"/>
    <n v="3"/>
    <n v="164.8"/>
    <n v="494.4"/>
    <n v="494.4"/>
    <n v="0"/>
    <x v="0"/>
    <n v="106.8625"/>
    <s v="Prijs wijkt af"/>
    <s v="Nvt"/>
    <n v="106.8625"/>
    <n v="320.58749999999998"/>
    <n v="320.58749999999998"/>
  </r>
  <r>
    <x v="10"/>
    <x v="181"/>
    <x v="6"/>
    <n v="3"/>
    <n v="164.8"/>
    <n v="494.4"/>
    <n v="494.4"/>
    <n v="0"/>
    <x v="0"/>
    <n v="106.8625"/>
    <s v="Prijs wijkt af"/>
    <s v="Nvt"/>
    <n v="106.8625"/>
    <n v="320.58749999999998"/>
    <n v="320.58749999999998"/>
  </r>
  <r>
    <x v="10"/>
    <x v="181"/>
    <x v="6"/>
    <n v="1"/>
    <n v="164.8"/>
    <n v="164.8"/>
    <n v="164.8"/>
    <n v="0"/>
    <x v="0"/>
    <n v="106.8625"/>
    <s v="Prijs wijkt af"/>
    <s v="Nvt"/>
    <n v="106.8625"/>
    <n v="106.8625"/>
    <n v="106.8625"/>
  </r>
  <r>
    <x v="10"/>
    <x v="181"/>
    <x v="6"/>
    <n v="6"/>
    <n v="164.8"/>
    <n v="988.8"/>
    <n v="988.8"/>
    <n v="0"/>
    <x v="0"/>
    <n v="106.8625"/>
    <s v="Prijs wijkt af"/>
    <s v="Nvt"/>
    <n v="106.8625"/>
    <n v="641.17499999999995"/>
    <n v="641.17499999999995"/>
  </r>
  <r>
    <x v="10"/>
    <x v="135"/>
    <x v="138"/>
    <n v="1"/>
    <n v="1025.92"/>
    <n v="1025.92"/>
    <n v="1025.92"/>
    <n v="0"/>
    <x v="0"/>
    <n v="700"/>
    <s v="Prijs wijkt af"/>
    <s v="Nvt"/>
    <n v="700"/>
    <n v="700"/>
    <n v="700"/>
  </r>
  <r>
    <x v="10"/>
    <x v="181"/>
    <x v="193"/>
    <n v="2"/>
    <n v="164.8"/>
    <n v="329.6"/>
    <n v="329.6"/>
    <n v="0"/>
    <x v="0"/>
    <n v="106.8625"/>
    <s v="Prijs wijkt af"/>
    <s v="Nvt"/>
    <n v="106.8625"/>
    <n v="213.72499999999999"/>
    <n v="213.72499999999999"/>
  </r>
  <r>
    <x v="10"/>
    <x v="181"/>
    <x v="193"/>
    <n v="3"/>
    <n v="164.8"/>
    <n v="494.4"/>
    <n v="494.4"/>
    <n v="0"/>
    <x v="0"/>
    <n v="106.8625"/>
    <s v="Prijs wijkt af"/>
    <s v="Nvt"/>
    <n v="106.8625"/>
    <n v="320.58749999999998"/>
    <n v="320.58749999999998"/>
  </r>
  <r>
    <x v="10"/>
    <x v="181"/>
    <x v="193"/>
    <n v="1"/>
    <n v="164.8"/>
    <n v="164.8"/>
    <n v="164.8"/>
    <n v="0"/>
    <x v="0"/>
    <n v="106.8625"/>
    <s v="Prijs wijkt af"/>
    <s v="Nvt"/>
    <n v="106.8625"/>
    <n v="106.8625"/>
    <n v="106.8625"/>
  </r>
  <r>
    <x v="10"/>
    <x v="181"/>
    <x v="193"/>
    <n v="1"/>
    <n v="164.8"/>
    <n v="164.8"/>
    <n v="164.8"/>
    <n v="0"/>
    <x v="0"/>
    <n v="106.8625"/>
    <s v="Prijs wijkt af"/>
    <s v="Nvt"/>
    <n v="106.8625"/>
    <n v="106.8625"/>
    <n v="106.8625"/>
  </r>
  <r>
    <x v="10"/>
    <x v="18"/>
    <x v="18"/>
    <n v="1"/>
    <n v="82.4"/>
    <n v="82.4"/>
    <n v="82.4"/>
    <n v="0"/>
    <x v="2"/>
    <s v=""/>
    <s v=""/>
    <s v="Nvt"/>
    <n v="82.4"/>
    <n v="82.4"/>
    <n v="82.4"/>
  </r>
  <r>
    <x v="11"/>
    <x v="182"/>
    <x v="194"/>
    <n v="2"/>
    <n v="141.1"/>
    <n v="282.2"/>
    <n v="253.98"/>
    <n v="10"/>
    <x v="0"/>
    <n v="106.8625"/>
    <s v="Prijs wijkt af"/>
    <s v="Nee"/>
    <n v="106.8625"/>
    <n v="213.72499999999999"/>
    <n v="213.72499999999999"/>
  </r>
  <r>
    <x v="11"/>
    <x v="182"/>
    <x v="195"/>
    <n v="1"/>
    <n v="141.1"/>
    <n v="141.1"/>
    <n v="126.99"/>
    <n v="10"/>
    <x v="0"/>
    <n v="106.8625"/>
    <s v="Prijs wijkt af"/>
    <s v="Nee"/>
    <n v="106.8625"/>
    <n v="106.8625"/>
    <n v="106.8625"/>
  </r>
  <r>
    <x v="11"/>
    <x v="183"/>
    <x v="196"/>
    <n v="8"/>
    <n v="185.4"/>
    <n v="1483.2"/>
    <n v="1334.88"/>
    <n v="10"/>
    <x v="0"/>
    <n v="106.8625"/>
    <s v="Prijs wijkt af"/>
    <s v="Nee"/>
    <n v="106.8625"/>
    <n v="854.9"/>
    <n v="854.9"/>
  </r>
  <r>
    <x v="11"/>
    <x v="183"/>
    <x v="196"/>
    <n v="2"/>
    <n v="185.4"/>
    <n v="370.8"/>
    <n v="333.72"/>
    <n v="10"/>
    <x v="0"/>
    <n v="106.8625"/>
    <s v="Prijs wijkt af"/>
    <s v="Nee"/>
    <n v="106.8625"/>
    <n v="213.72499999999999"/>
    <n v="213.72499999999999"/>
  </r>
  <r>
    <x v="11"/>
    <x v="184"/>
    <x v="197"/>
    <n v="1"/>
    <n v="748.75"/>
    <n v="748.75"/>
    <n v="673.87"/>
    <n v="10"/>
    <x v="0"/>
    <n v="458.35"/>
    <s v="Prijs wijkt af"/>
    <s v="Nee"/>
    <n v="458.35"/>
    <n v="458.35"/>
    <n v="458.35"/>
  </r>
  <r>
    <x v="11"/>
    <x v="185"/>
    <x v="198"/>
    <n v="1"/>
    <n v="1229.2"/>
    <n v="1229.2"/>
    <n v="1106.28"/>
    <n v="10"/>
    <x v="0"/>
    <n v="700"/>
    <s v="Prijs wijkt af"/>
    <s v="Nee"/>
    <n v="700"/>
    <n v="700"/>
    <n v="700"/>
  </r>
  <r>
    <x v="11"/>
    <x v="184"/>
    <x v="197"/>
    <n v="1"/>
    <n v="748.75"/>
    <n v="748.75"/>
    <n v="673.87"/>
    <n v="10"/>
    <x v="0"/>
    <n v="458.35"/>
    <s v="Prijs wijkt af"/>
    <s v="Nee"/>
    <n v="458.35"/>
    <n v="458.35"/>
    <n v="458.35"/>
  </r>
  <r>
    <x v="11"/>
    <x v="185"/>
    <x v="198"/>
    <n v="1"/>
    <n v="1229.2"/>
    <n v="1229.2"/>
    <n v="1106.28"/>
    <n v="10"/>
    <x v="0"/>
    <n v="700"/>
    <s v="Prijs wijkt af"/>
    <s v="Nee"/>
    <n v="700"/>
    <n v="700"/>
    <n v="700"/>
  </r>
  <r>
    <x v="11"/>
    <x v="184"/>
    <x v="197"/>
    <n v="1"/>
    <n v="748.75"/>
    <n v="748.75"/>
    <n v="673.87"/>
    <n v="10"/>
    <x v="0"/>
    <n v="458.35"/>
    <s v="Prijs wijkt af"/>
    <s v="Nee"/>
    <n v="458.35"/>
    <n v="458.35"/>
    <n v="458.35"/>
  </r>
  <r>
    <x v="11"/>
    <x v="182"/>
    <x v="195"/>
    <n v="12"/>
    <n v="141.1"/>
    <n v="1693.2"/>
    <n v="1523.88"/>
    <n v="10"/>
    <x v="0"/>
    <n v="106.8625"/>
    <s v="Prijs wijkt af"/>
    <s v="Nee"/>
    <n v="106.8625"/>
    <n v="1282.3499999999999"/>
    <n v="1282.3499999999999"/>
  </r>
  <r>
    <x v="11"/>
    <x v="138"/>
    <x v="199"/>
    <n v="2"/>
    <n v="175"/>
    <n v="350"/>
    <n v="315"/>
    <n v="10"/>
    <x v="0"/>
    <n v="106.8625"/>
    <s v="Prijs wijkt af"/>
    <s v="Nee"/>
    <n v="106.8625"/>
    <n v="213.72499999999999"/>
    <n v="213.72499999999999"/>
  </r>
  <r>
    <x v="11"/>
    <x v="183"/>
    <x v="6"/>
    <n v="4"/>
    <n v="185.4"/>
    <n v="741.6"/>
    <n v="667.44"/>
    <n v="10"/>
    <x v="0"/>
    <n v="106.8625"/>
    <s v="Prijs wijkt af"/>
    <s v="Nee"/>
    <n v="106.8625"/>
    <n v="427.45"/>
    <n v="427.45"/>
  </r>
  <r>
    <x v="11"/>
    <x v="184"/>
    <x v="197"/>
    <n v="1"/>
    <n v="748.75"/>
    <n v="748.75"/>
    <n v="673.87"/>
    <n v="10"/>
    <x v="0"/>
    <n v="458.35"/>
    <s v="Prijs wijkt af"/>
    <s v="Nee"/>
    <n v="458.35"/>
    <n v="458.35"/>
    <n v="458.35"/>
  </r>
  <r>
    <x v="11"/>
    <x v="163"/>
    <x v="175"/>
    <n v="2"/>
    <n v="361.25"/>
    <n v="722.5"/>
    <n v="650.25"/>
    <n v="10"/>
    <x v="0"/>
    <n v="252.35"/>
    <s v="Prijs wijkt af"/>
    <s v="Nee"/>
    <n v="252.35"/>
    <n v="504.7"/>
    <n v="504.7"/>
  </r>
  <r>
    <x v="11"/>
    <x v="185"/>
    <x v="198"/>
    <n v="1"/>
    <n v="1229.2"/>
    <n v="1229.2"/>
    <n v="1106.28"/>
    <n v="10"/>
    <x v="0"/>
    <n v="700"/>
    <s v="Prijs wijkt af"/>
    <s v="Nee"/>
    <n v="700"/>
    <n v="700"/>
    <n v="700"/>
  </r>
  <r>
    <x v="11"/>
    <x v="184"/>
    <x v="197"/>
    <n v="1"/>
    <n v="748.75"/>
    <n v="748.75"/>
    <n v="673.87"/>
    <n v="10"/>
    <x v="0"/>
    <n v="458.35"/>
    <s v="Prijs wijkt af"/>
    <s v="Nee"/>
    <n v="458.35"/>
    <n v="458.35"/>
    <n v="458.35"/>
  </r>
  <r>
    <x v="11"/>
    <x v="185"/>
    <x v="198"/>
    <n v="2"/>
    <n v="1229.2"/>
    <n v="2458.4"/>
    <n v="2212.56"/>
    <n v="10"/>
    <x v="0"/>
    <n v="700"/>
    <s v="Prijs wijkt af"/>
    <s v="Nee"/>
    <n v="700"/>
    <n v="1400"/>
    <n v="1400"/>
  </r>
  <r>
    <x v="11"/>
    <x v="184"/>
    <x v="197"/>
    <n v="1"/>
    <n v="748.75"/>
    <n v="748.75"/>
    <n v="673.87"/>
    <n v="10"/>
    <x v="0"/>
    <n v="458.35"/>
    <s v="Prijs wijkt af"/>
    <s v="Nee"/>
    <n v="458.35"/>
    <n v="458.35"/>
    <n v="458.35"/>
  </r>
  <r>
    <x v="11"/>
    <x v="186"/>
    <x v="200"/>
    <n v="1"/>
    <n v="429.38"/>
    <n v="429.38"/>
    <n v="386.44"/>
    <n v="10"/>
    <x v="0"/>
    <n v="298.7"/>
    <s v="Prijs wijkt af"/>
    <s v="Nee"/>
    <n v="298.7"/>
    <n v="298.7"/>
    <n v="298.7"/>
  </r>
  <r>
    <x v="11"/>
    <x v="182"/>
    <x v="195"/>
    <n v="11"/>
    <n v="141.1"/>
    <n v="1552.1"/>
    <n v="1396.89"/>
    <n v="10"/>
    <x v="0"/>
    <n v="106.8625"/>
    <s v="Prijs wijkt af"/>
    <s v="Nee"/>
    <n v="106.8625"/>
    <n v="1175.4875"/>
    <n v="1175.4875"/>
  </r>
  <r>
    <x v="11"/>
    <x v="138"/>
    <x v="199"/>
    <n v="6"/>
    <n v="175"/>
    <n v="1050"/>
    <n v="945"/>
    <n v="10"/>
    <x v="0"/>
    <n v="106.8625"/>
    <s v="Prijs wijkt af"/>
    <s v="Nee"/>
    <n v="106.8625"/>
    <n v="641.17499999999995"/>
    <n v="641.17499999999995"/>
  </r>
  <r>
    <x v="11"/>
    <x v="183"/>
    <x v="6"/>
    <n v="4"/>
    <n v="185.4"/>
    <n v="741.6"/>
    <n v="667.44"/>
    <n v="10"/>
    <x v="0"/>
    <n v="106.8625"/>
    <s v="Prijs wijkt af"/>
    <s v="Nee"/>
    <n v="106.8625"/>
    <n v="427.45"/>
    <n v="427.45"/>
  </r>
  <r>
    <x v="11"/>
    <x v="186"/>
    <x v="200"/>
    <n v="1"/>
    <n v="429.38"/>
    <n v="429.38"/>
    <n v="386.44"/>
    <n v="10"/>
    <x v="0"/>
    <n v="298.7"/>
    <s v="Prijs wijkt af"/>
    <s v="Nee"/>
    <n v="298.7"/>
    <n v="298.7"/>
    <n v="298.7"/>
  </r>
  <r>
    <x v="11"/>
    <x v="184"/>
    <x v="197"/>
    <n v="2"/>
    <n v="748.75"/>
    <n v="1497.5"/>
    <n v="1347.75"/>
    <n v="10"/>
    <x v="0"/>
    <n v="458.35"/>
    <s v="Prijs wijkt af"/>
    <s v="Nee"/>
    <n v="458.35"/>
    <n v="916.7"/>
    <n v="916.7"/>
  </r>
  <r>
    <x v="11"/>
    <x v="185"/>
    <x v="198"/>
    <n v="3"/>
    <n v="1229.2"/>
    <n v="3687.6"/>
    <n v="3318.84"/>
    <n v="10"/>
    <x v="0"/>
    <n v="700"/>
    <s v="Prijs wijkt af"/>
    <s v="Nee"/>
    <n v="700"/>
    <n v="2100"/>
    <n v="2100"/>
  </r>
  <r>
    <x v="11"/>
    <x v="187"/>
    <x v="201"/>
    <n v="1"/>
    <n v="1580.4"/>
    <n v="1580.4"/>
    <n v="1422.36"/>
    <n v="10"/>
    <x v="0"/>
    <n v="900"/>
    <s v="Prijs wijkt af"/>
    <s v="Nee"/>
    <n v="900"/>
    <n v="900"/>
    <n v="900"/>
  </r>
  <r>
    <x v="11"/>
    <x v="4"/>
    <x v="4"/>
    <n v="3"/>
    <n v="159.65"/>
    <n v="478.95"/>
    <n v="478.95"/>
    <n v="0"/>
    <x v="1"/>
    <n v="155"/>
    <s v="Prijs wijkt af"/>
    <s v="Nvt"/>
    <n v="155"/>
    <n v="465"/>
    <n v="465"/>
  </r>
  <r>
    <x v="11"/>
    <x v="4"/>
    <x v="4"/>
    <n v="1"/>
    <n v="159.65"/>
    <n v="159.65"/>
    <n v="159.65"/>
    <n v="0"/>
    <x v="1"/>
    <n v="155"/>
    <s v="Prijs wijkt af"/>
    <s v="Nvt"/>
    <n v="155"/>
    <n v="155"/>
    <n v="155"/>
  </r>
  <r>
    <x v="11"/>
    <x v="183"/>
    <x v="196"/>
    <n v="1"/>
    <n v="185.4"/>
    <n v="185.4"/>
    <n v="166.86"/>
    <n v="10"/>
    <x v="0"/>
    <n v="106.8625"/>
    <s v="Prijs wijkt af"/>
    <s v="Nee"/>
    <n v="106.8625"/>
    <n v="106.8625"/>
    <n v="106.8625"/>
  </r>
  <r>
    <x v="11"/>
    <x v="183"/>
    <x v="196"/>
    <n v="1"/>
    <n v="185.4"/>
    <n v="185.4"/>
    <n v="166.86"/>
    <n v="10"/>
    <x v="0"/>
    <n v="106.8625"/>
    <s v="Prijs wijkt af"/>
    <s v="Nee"/>
    <n v="106.8625"/>
    <n v="106.8625"/>
    <n v="106.8625"/>
  </r>
  <r>
    <x v="11"/>
    <x v="183"/>
    <x v="196"/>
    <n v="1"/>
    <n v="185.4"/>
    <n v="185.4"/>
    <n v="166.86"/>
    <n v="10"/>
    <x v="0"/>
    <n v="106.8625"/>
    <s v="Prijs wijkt af"/>
    <s v="Nee"/>
    <n v="106.8625"/>
    <n v="106.8625"/>
    <n v="106.8625"/>
  </r>
  <r>
    <x v="11"/>
    <x v="182"/>
    <x v="194"/>
    <n v="1"/>
    <n v="141.1"/>
    <n v="141.1"/>
    <n v="126.99"/>
    <n v="10"/>
    <x v="0"/>
    <n v="106.8625"/>
    <s v="Prijs wijkt af"/>
    <s v="Nee"/>
    <n v="106.8625"/>
    <n v="106.8625"/>
    <n v="106.8625"/>
  </r>
  <r>
    <x v="11"/>
    <x v="136"/>
    <x v="139"/>
    <n v="3"/>
    <n v="52.88"/>
    <n v="158.63999999999999"/>
    <n v="142.78"/>
    <n v="10"/>
    <x v="2"/>
    <s v=""/>
    <s v=""/>
    <s v="Ja"/>
    <n v="52.88"/>
    <n v="158.64000000000001"/>
    <n v="142.77600000000001"/>
  </r>
  <r>
    <x v="12"/>
    <x v="32"/>
    <x v="34"/>
    <n v="1"/>
    <n v="355.35"/>
    <n v="355.35"/>
    <n v="355.35"/>
    <n v="0"/>
    <x v="3"/>
    <n v="345"/>
    <s v="Prijs wijkt af"/>
    <s v="Nvt"/>
    <n v="345"/>
    <n v="345"/>
    <n v="345"/>
  </r>
  <r>
    <x v="12"/>
    <x v="145"/>
    <x v="33"/>
    <n v="1"/>
    <n v="66.95"/>
    <n v="66.95"/>
    <n v="66.95"/>
    <n v="0"/>
    <x v="3"/>
    <n v="65"/>
    <s v="Prijs wijkt af"/>
    <s v="Nvt"/>
    <n v="65"/>
    <n v="65"/>
    <n v="65"/>
  </r>
  <r>
    <x v="13"/>
    <x v="188"/>
    <x v="202"/>
    <n v="18"/>
    <n v="103.75"/>
    <n v="1867.5"/>
    <n v="1400.62"/>
    <n v="25"/>
    <x v="0"/>
    <n v="106.8625"/>
    <s v="Prijs wijkt af"/>
    <s v="Ja"/>
    <n v="106.8625"/>
    <n v="1923.5249999999999"/>
    <n v="1442.64375"/>
  </r>
  <r>
    <x v="13"/>
    <x v="139"/>
    <x v="153"/>
    <n v="18"/>
    <n v="29.35"/>
    <n v="528.29999999999995"/>
    <n v="396.22"/>
    <n v="25"/>
    <x v="2"/>
    <s v=""/>
    <s v=""/>
    <s v="Ja"/>
    <n v="29.35"/>
    <n v="528.30000000000007"/>
    <n v="396.22500000000008"/>
  </r>
  <r>
    <x v="13"/>
    <x v="188"/>
    <x v="202"/>
    <n v="1"/>
    <n v="103.75"/>
    <n v="103.75"/>
    <n v="77.81"/>
    <n v="25"/>
    <x v="0"/>
    <n v="106.8625"/>
    <s v="Prijs wijkt af"/>
    <s v="Ja"/>
    <n v="106.8625"/>
    <n v="106.8625"/>
    <n v="80.146874999999994"/>
  </r>
  <r>
    <x v="13"/>
    <x v="139"/>
    <x v="153"/>
    <n v="1"/>
    <n v="29.35"/>
    <n v="29.35"/>
    <n v="22.01"/>
    <n v="25"/>
    <x v="2"/>
    <s v=""/>
    <s v=""/>
    <s v="Ja"/>
    <n v="29.35"/>
    <n v="29.35"/>
    <n v="22.012499999999999"/>
  </r>
  <r>
    <x v="13"/>
    <x v="188"/>
    <x v="202"/>
    <n v="8"/>
    <n v="103.75"/>
    <n v="830"/>
    <n v="622.5"/>
    <n v="25"/>
    <x v="0"/>
    <n v="106.8625"/>
    <s v="Prijs wijkt af"/>
    <s v="Ja"/>
    <n v="106.8625"/>
    <n v="854.9"/>
    <n v="641.17499999999995"/>
  </r>
  <r>
    <x v="13"/>
    <x v="139"/>
    <x v="153"/>
    <n v="8"/>
    <n v="29.35"/>
    <n v="234.8"/>
    <n v="176.1"/>
    <n v="25"/>
    <x v="2"/>
    <s v=""/>
    <s v=""/>
    <s v="Ja"/>
    <n v="29.35"/>
    <n v="234.8"/>
    <n v="176.1"/>
  </r>
  <r>
    <x v="13"/>
    <x v="188"/>
    <x v="202"/>
    <n v="5"/>
    <n v="103.75"/>
    <n v="518.75"/>
    <n v="389.06"/>
    <n v="25"/>
    <x v="0"/>
    <n v="106.8625"/>
    <s v="Prijs wijkt af"/>
    <s v="Ja"/>
    <n v="106.8625"/>
    <n v="534.3125"/>
    <n v="400.734375"/>
  </r>
  <r>
    <x v="13"/>
    <x v="139"/>
    <x v="153"/>
    <n v="5"/>
    <n v="29.35"/>
    <n v="146.75"/>
    <n v="110.06"/>
    <n v="25"/>
    <x v="2"/>
    <s v=""/>
    <s v=""/>
    <s v="Ja"/>
    <n v="29.35"/>
    <n v="146.75"/>
    <n v="110.0625"/>
  </r>
  <r>
    <x v="13"/>
    <x v="188"/>
    <x v="202"/>
    <n v="2"/>
    <n v="103.75"/>
    <n v="207.5"/>
    <n v="155.62"/>
    <n v="25"/>
    <x v="0"/>
    <n v="106.8625"/>
    <s v="Prijs wijkt af"/>
    <s v="Ja"/>
    <n v="106.8625"/>
    <n v="213.72499999999999"/>
    <n v="160.29374999999999"/>
  </r>
  <r>
    <x v="13"/>
    <x v="139"/>
    <x v="153"/>
    <n v="2"/>
    <n v="29.35"/>
    <n v="58.7"/>
    <n v="44.02"/>
    <n v="25"/>
    <x v="2"/>
    <s v=""/>
    <s v=""/>
    <s v="Ja"/>
    <n v="29.35"/>
    <n v="58.7"/>
    <n v="44.024999999999999"/>
  </r>
  <r>
    <x v="13"/>
    <x v="189"/>
    <x v="203"/>
    <n v="1"/>
    <n v="386.25"/>
    <n v="386.25"/>
    <n v="289.69"/>
    <n v="25"/>
    <x v="0"/>
    <n v="386.25"/>
    <s v="Prijs gelijk"/>
    <s v="Ja"/>
    <n v="386.25"/>
    <n v="386.25"/>
    <n v="289.6875"/>
  </r>
  <r>
    <x v="13"/>
    <x v="190"/>
    <x v="204"/>
    <n v="1"/>
    <n v="602.54999999999995"/>
    <n v="602.54999999999995"/>
    <n v="451.91"/>
    <n v="25"/>
    <x v="0"/>
    <n v="585"/>
    <s v="Prijs wijkt af"/>
    <s v="Ja"/>
    <n v="585"/>
    <n v="585"/>
    <n v="438.75"/>
  </r>
  <r>
    <x v="13"/>
    <x v="189"/>
    <x v="203"/>
    <n v="-2"/>
    <n v="386.25"/>
    <n v="-772.5"/>
    <n v="-579.37"/>
    <n v="25"/>
    <x v="0"/>
    <n v="386.25"/>
    <s v="Prijs gelijk"/>
    <s v="Nee"/>
    <n v="386.25"/>
    <n v="-772.5"/>
    <n v="-772.5"/>
  </r>
  <r>
    <x v="13"/>
    <x v="188"/>
    <x v="202"/>
    <n v="4"/>
    <n v="103.75"/>
    <n v="415"/>
    <n v="311.25"/>
    <n v="25"/>
    <x v="0"/>
    <n v="106.8625"/>
    <s v="Prijs wijkt af"/>
    <s v="Ja"/>
    <n v="106.8625"/>
    <n v="427.45"/>
    <n v="320.58749999999998"/>
  </r>
  <r>
    <x v="13"/>
    <x v="139"/>
    <x v="153"/>
    <n v="4"/>
    <n v="29.35"/>
    <n v="117.4"/>
    <n v="88.05"/>
    <n v="25"/>
    <x v="2"/>
    <s v=""/>
    <s v=""/>
    <s v="Ja"/>
    <n v="29.35"/>
    <n v="117.4"/>
    <n v="88.05"/>
  </r>
  <r>
    <x v="13"/>
    <x v="188"/>
    <x v="202"/>
    <n v="3"/>
    <n v="103.75"/>
    <n v="311.25"/>
    <n v="233.44"/>
    <n v="25"/>
    <x v="0"/>
    <n v="106.8625"/>
    <s v="Prijs wijkt af"/>
    <s v="Ja"/>
    <n v="106.8625"/>
    <n v="320.58749999999998"/>
    <n v="240.44062500000001"/>
  </r>
  <r>
    <x v="13"/>
    <x v="139"/>
    <x v="153"/>
    <n v="3"/>
    <n v="29.35"/>
    <n v="88.05"/>
    <n v="66.040000000000006"/>
    <n v="25"/>
    <x v="2"/>
    <s v=""/>
    <s v=""/>
    <s v="Ja"/>
    <n v="29.35"/>
    <n v="88.050000000000011"/>
    <n v="66.037500000000009"/>
  </r>
  <r>
    <x v="13"/>
    <x v="52"/>
    <x v="55"/>
    <n v="8"/>
    <n v="236.9"/>
    <n v="1895.2"/>
    <n v="1421.4"/>
    <n v="25"/>
    <x v="1"/>
    <n v="230"/>
    <s v="Prijs wijkt af"/>
    <s v="Ja"/>
    <n v="230"/>
    <n v="1840"/>
    <n v="1380"/>
  </r>
  <r>
    <x v="13"/>
    <x v="70"/>
    <x v="76"/>
    <n v="4"/>
    <n v="180.25"/>
    <n v="721"/>
    <n v="540.75"/>
    <n v="25"/>
    <x v="1"/>
    <n v="175"/>
    <s v="Prijs wijkt af"/>
    <s v="Ja"/>
    <n v="175"/>
    <n v="700"/>
    <n v="525"/>
  </r>
  <r>
    <x v="13"/>
    <x v="89"/>
    <x v="94"/>
    <n v="20"/>
    <n v="59.74"/>
    <n v="1194.8"/>
    <n v="896.1"/>
    <n v="25"/>
    <x v="2"/>
    <s v=""/>
    <s v=""/>
    <s v="Ja"/>
    <n v="59.74"/>
    <n v="1194.8"/>
    <n v="896.1"/>
  </r>
  <r>
    <x v="13"/>
    <x v="52"/>
    <x v="55"/>
    <n v="2"/>
    <n v="236.9"/>
    <n v="473.8"/>
    <n v="355.35"/>
    <n v="25"/>
    <x v="1"/>
    <n v="230"/>
    <s v="Prijs wijkt af"/>
    <s v="Ja"/>
    <n v="230"/>
    <n v="460"/>
    <n v="345"/>
  </r>
  <r>
    <x v="13"/>
    <x v="70"/>
    <x v="76"/>
    <n v="1"/>
    <n v="180.25"/>
    <n v="180.25"/>
    <n v="135.19"/>
    <n v="25"/>
    <x v="1"/>
    <n v="175"/>
    <s v="Prijs wijkt af"/>
    <s v="Ja"/>
    <n v="175"/>
    <n v="175"/>
    <n v="131.25"/>
  </r>
  <r>
    <x v="13"/>
    <x v="89"/>
    <x v="94"/>
    <n v="5"/>
    <n v="59.74"/>
    <n v="298.7"/>
    <n v="224.02"/>
    <n v="25"/>
    <x v="2"/>
    <s v=""/>
    <s v=""/>
    <s v="Ja"/>
    <n v="59.74"/>
    <n v="298.7"/>
    <n v="224.02500000000001"/>
  </r>
  <r>
    <x v="13"/>
    <x v="4"/>
    <x v="4"/>
    <n v="12"/>
    <n v="159.65"/>
    <n v="1915.8"/>
    <n v="1915.8"/>
    <n v="0"/>
    <x v="1"/>
    <n v="155"/>
    <s v="Prijs wijkt af"/>
    <s v="Nvt"/>
    <n v="155"/>
    <n v="1860"/>
    <n v="1860"/>
  </r>
  <r>
    <x v="14"/>
    <x v="6"/>
    <x v="6"/>
    <n v="95"/>
    <n v="175"/>
    <n v="16625"/>
    <n v="16625"/>
    <n v="0"/>
    <x v="0"/>
    <n v="106.8625"/>
    <s v="Prijs wijkt af"/>
    <s v="Nvt"/>
    <n v="106.8625"/>
    <n v="10151.9375"/>
    <n v="10151.9375"/>
  </r>
  <r>
    <x v="14"/>
    <x v="7"/>
    <x v="7"/>
    <n v="11"/>
    <n v="339.47"/>
    <n v="3734.17"/>
    <n v="3734.17"/>
    <n v="0"/>
    <x v="0"/>
    <n v="252.35"/>
    <s v="Prijs wijkt af"/>
    <s v="Nvt"/>
    <n v="252.35"/>
    <n v="2775.85"/>
    <n v="2775.85"/>
  </r>
  <r>
    <x v="14"/>
    <x v="8"/>
    <x v="45"/>
    <n v="14"/>
    <n v="416.72"/>
    <n v="5834.08"/>
    <n v="5834.08"/>
    <n v="0"/>
    <x v="0"/>
    <n v="329.6"/>
    <s v="Prijs wijkt af"/>
    <s v="Nvt"/>
    <n v="329.6"/>
    <n v="4614.4000000000005"/>
    <n v="4614.4000000000005"/>
  </r>
  <r>
    <x v="14"/>
    <x v="104"/>
    <x v="109"/>
    <n v="3"/>
    <n v="521.69000000000005"/>
    <n v="1565.07"/>
    <n v="1565.07"/>
    <n v="0"/>
    <x v="0"/>
    <n v="417.15"/>
    <s v="Prijs wijkt af"/>
    <s v="Nvt"/>
    <n v="417.15"/>
    <n v="1251.4499999999998"/>
    <n v="1251.4499999999998"/>
  </r>
  <r>
    <x v="14"/>
    <x v="9"/>
    <x v="9"/>
    <n v="3"/>
    <n v="403.24"/>
    <n v="1209.72"/>
    <n v="1209.72"/>
    <n v="0"/>
    <x v="0"/>
    <n v="298.7"/>
    <s v="Prijs wijkt af"/>
    <s v="Nvt"/>
    <n v="298.7"/>
    <n v="896.09999999999991"/>
    <n v="896.09999999999991"/>
  </r>
  <r>
    <x v="14"/>
    <x v="11"/>
    <x v="11"/>
    <n v="7"/>
    <n v="690.67"/>
    <n v="4834.6899999999996"/>
    <n v="4834.6899999999996"/>
    <n v="0"/>
    <x v="0"/>
    <n v="458.35"/>
    <s v="Prijs wijkt af"/>
    <s v="Nvt"/>
    <n v="458.35"/>
    <n v="3208.4500000000003"/>
    <n v="3208.4500000000003"/>
  </r>
  <r>
    <x v="14"/>
    <x v="17"/>
    <x v="17"/>
    <n v="7"/>
    <n v="12.75"/>
    <n v="89.25"/>
    <n v="89.25"/>
    <n v="0"/>
    <x v="2"/>
    <s v=""/>
    <s v=""/>
    <s v="Nvt"/>
    <n v="12.75"/>
    <n v="89.25"/>
    <n v="89.25"/>
  </r>
  <r>
    <x v="14"/>
    <x v="6"/>
    <x v="24"/>
    <n v="1"/>
    <n v="175"/>
    <n v="175"/>
    <n v="175"/>
    <n v="0"/>
    <x v="0"/>
    <n v="106.8625"/>
    <s v="Prijs wijkt af"/>
    <s v="Nvt"/>
    <n v="106.8625"/>
    <n v="106.8625"/>
    <n v="106.8625"/>
  </r>
  <r>
    <x v="14"/>
    <x v="6"/>
    <x v="24"/>
    <n v="1"/>
    <n v="175"/>
    <n v="175"/>
    <n v="175"/>
    <n v="0"/>
    <x v="0"/>
    <n v="106.8625"/>
    <s v="Prijs wijkt af"/>
    <s v="Nvt"/>
    <n v="106.8625"/>
    <n v="106.8625"/>
    <n v="106.8625"/>
  </r>
  <r>
    <x v="14"/>
    <x v="6"/>
    <x v="24"/>
    <n v="1"/>
    <n v="175"/>
    <n v="175"/>
    <n v="175"/>
    <n v="0"/>
    <x v="0"/>
    <n v="106.8625"/>
    <s v="Prijs wijkt af"/>
    <s v="Nvt"/>
    <n v="106.8625"/>
    <n v="106.8625"/>
    <n v="106.8625"/>
  </r>
  <r>
    <x v="14"/>
    <x v="6"/>
    <x v="24"/>
    <n v="1"/>
    <n v="175"/>
    <n v="175"/>
    <n v="175"/>
    <n v="0"/>
    <x v="0"/>
    <n v="106.8625"/>
    <s v="Prijs wijkt af"/>
    <s v="Nvt"/>
    <n v="106.8625"/>
    <n v="106.8625"/>
    <n v="106.8625"/>
  </r>
  <r>
    <x v="14"/>
    <x v="6"/>
    <x v="24"/>
    <n v="1"/>
    <n v="175"/>
    <n v="175"/>
    <n v="175"/>
    <n v="0"/>
    <x v="0"/>
    <n v="106.8625"/>
    <s v="Prijs wijkt af"/>
    <s v="Nvt"/>
    <n v="106.8625"/>
    <n v="106.8625"/>
    <n v="106.8625"/>
  </r>
  <r>
    <x v="14"/>
    <x v="6"/>
    <x v="24"/>
    <n v="1"/>
    <n v="175"/>
    <n v="175"/>
    <n v="175"/>
    <n v="0"/>
    <x v="0"/>
    <n v="106.8625"/>
    <s v="Prijs wijkt af"/>
    <s v="Nvt"/>
    <n v="106.8625"/>
    <n v="106.8625"/>
    <n v="106.8625"/>
  </r>
  <r>
    <x v="14"/>
    <x v="6"/>
    <x v="24"/>
    <n v="1"/>
    <n v="175"/>
    <n v="175"/>
    <n v="175"/>
    <n v="0"/>
    <x v="0"/>
    <n v="106.8625"/>
    <s v="Prijs wijkt af"/>
    <s v="Nvt"/>
    <n v="106.8625"/>
    <n v="106.8625"/>
    <n v="106.8625"/>
  </r>
  <r>
    <x v="14"/>
    <x v="6"/>
    <x v="24"/>
    <n v="1"/>
    <n v="175"/>
    <n v="175"/>
    <n v="175"/>
    <n v="0"/>
    <x v="0"/>
    <n v="106.8625"/>
    <s v="Prijs wijkt af"/>
    <s v="Nvt"/>
    <n v="106.8625"/>
    <n v="106.8625"/>
    <n v="106.8625"/>
  </r>
  <r>
    <x v="14"/>
    <x v="15"/>
    <x v="15"/>
    <n v="2"/>
    <n v="39.65"/>
    <n v="79.3"/>
    <n v="79.3"/>
    <n v="0"/>
    <x v="2"/>
    <s v=""/>
    <s v=""/>
    <s v="Nvt"/>
    <n v="39.65"/>
    <n v="79.3"/>
    <n v="79.3"/>
  </r>
  <r>
    <x v="14"/>
    <x v="15"/>
    <x v="15"/>
    <n v="3"/>
    <n v="39.65"/>
    <n v="118.95"/>
    <n v="118.95"/>
    <n v="0"/>
    <x v="2"/>
    <s v=""/>
    <s v=""/>
    <s v="Nvt"/>
    <n v="39.65"/>
    <n v="118.94999999999999"/>
    <n v="118.94999999999999"/>
  </r>
  <r>
    <x v="14"/>
    <x v="46"/>
    <x v="205"/>
    <n v="6"/>
    <n v="200.85"/>
    <n v="1205.0999999999999"/>
    <n v="1205.0999999999999"/>
    <n v="0"/>
    <x v="1"/>
    <n v="195"/>
    <s v="Prijs wijkt af"/>
    <s v="Nvt"/>
    <n v="195"/>
    <n v="1170"/>
    <n v="1170"/>
  </r>
  <r>
    <x v="14"/>
    <x v="6"/>
    <x v="146"/>
    <n v="2"/>
    <n v="170"/>
    <n v="340"/>
    <n v="340"/>
    <n v="0"/>
    <x v="0"/>
    <n v="106.8625"/>
    <s v="Prijs wijkt af"/>
    <s v="Nvt"/>
    <n v="106.8625"/>
    <n v="213.72499999999999"/>
    <n v="213.72499999999999"/>
  </r>
  <r>
    <x v="14"/>
    <x v="6"/>
    <x v="146"/>
    <n v="1"/>
    <n v="170"/>
    <n v="170"/>
    <n v="170"/>
    <n v="0"/>
    <x v="0"/>
    <n v="106.8625"/>
    <s v="Prijs wijkt af"/>
    <s v="Nvt"/>
    <n v="106.8625"/>
    <n v="106.8625"/>
    <n v="106.8625"/>
  </r>
  <r>
    <x v="14"/>
    <x v="142"/>
    <x v="145"/>
    <n v="1"/>
    <n v="751.04"/>
    <n v="751.04"/>
    <n v="751.04"/>
    <n v="0"/>
    <x v="0"/>
    <n v="576.79999999999995"/>
    <s v="Prijs wijkt af"/>
    <s v="Nvt"/>
    <n v="576.79999999999995"/>
    <n v="576.79999999999995"/>
    <n v="576.79999999999995"/>
  </r>
  <r>
    <x v="14"/>
    <x v="7"/>
    <x v="7"/>
    <n v="1"/>
    <n v="339.47"/>
    <n v="339.47"/>
    <n v="339.47"/>
    <n v="0"/>
    <x v="0"/>
    <n v="252.35"/>
    <s v="Prijs wijkt af"/>
    <s v="Nvt"/>
    <n v="252.35"/>
    <n v="252.35"/>
    <n v="252.35"/>
  </r>
  <r>
    <x v="14"/>
    <x v="8"/>
    <x v="45"/>
    <n v="1"/>
    <n v="416.72"/>
    <n v="416.72"/>
    <n v="416.72"/>
    <n v="0"/>
    <x v="0"/>
    <n v="329.6"/>
    <s v="Prijs wijkt af"/>
    <s v="Nvt"/>
    <n v="329.6"/>
    <n v="329.6"/>
    <n v="329.6"/>
  </r>
  <r>
    <x v="14"/>
    <x v="11"/>
    <x v="11"/>
    <n v="1"/>
    <n v="690.67"/>
    <n v="690.67"/>
    <n v="690.67"/>
    <n v="0"/>
    <x v="0"/>
    <n v="458.35"/>
    <s v="Prijs wijkt af"/>
    <s v="Nvt"/>
    <n v="458.35"/>
    <n v="458.35"/>
    <n v="458.35"/>
  </r>
  <r>
    <x v="14"/>
    <x v="10"/>
    <x v="10"/>
    <n v="1"/>
    <n v="560.49"/>
    <n v="560.49"/>
    <n v="560.49"/>
    <n v="0"/>
    <x v="0"/>
    <n v="386.25"/>
    <s v="Prijs wijkt af"/>
    <s v="Nvt"/>
    <n v="386.25"/>
    <n v="386.25"/>
    <n v="386.25"/>
  </r>
  <r>
    <x v="14"/>
    <x v="10"/>
    <x v="10"/>
    <n v="-1"/>
    <n v="560.49"/>
    <n v="-560.49"/>
    <n v="-560.49"/>
    <n v="0"/>
    <x v="0"/>
    <n v="386.25"/>
    <s v="Prijs wijkt af"/>
    <s v="Nvt"/>
    <n v="386.25"/>
    <n v="-386.25"/>
    <n v="-386.25"/>
  </r>
  <r>
    <x v="14"/>
    <x v="9"/>
    <x v="9"/>
    <n v="1"/>
    <n v="403.24"/>
    <n v="403.24"/>
    <n v="403.24"/>
    <n v="0"/>
    <x v="0"/>
    <n v="298.7"/>
    <s v="Prijs wijkt af"/>
    <s v="Nvt"/>
    <n v="298.7"/>
    <n v="298.7"/>
    <n v="298.7"/>
  </r>
  <r>
    <x v="14"/>
    <x v="6"/>
    <x v="146"/>
    <n v="4"/>
    <n v="175"/>
    <n v="700"/>
    <n v="700"/>
    <n v="0"/>
    <x v="0"/>
    <n v="106.8625"/>
    <s v="Prijs wijkt af"/>
    <s v="Nvt"/>
    <n v="106.8625"/>
    <n v="427.45"/>
    <n v="427.45"/>
  </r>
  <r>
    <x v="14"/>
    <x v="9"/>
    <x v="9"/>
    <n v="1"/>
    <n v="403.24"/>
    <n v="403.24"/>
    <n v="403.24"/>
    <n v="0"/>
    <x v="0"/>
    <n v="298.7"/>
    <s v="Prijs wijkt af"/>
    <s v="Nvt"/>
    <n v="298.7"/>
    <n v="298.7"/>
    <n v="298.7"/>
  </r>
  <r>
    <x v="14"/>
    <x v="6"/>
    <x v="146"/>
    <n v="4"/>
    <n v="175"/>
    <n v="700"/>
    <n v="700"/>
    <n v="0"/>
    <x v="0"/>
    <n v="106.8625"/>
    <s v="Prijs wijkt af"/>
    <s v="Nvt"/>
    <n v="106.8625"/>
    <n v="427.45"/>
    <n v="427.45"/>
  </r>
  <r>
    <x v="14"/>
    <x v="45"/>
    <x v="48"/>
    <n v="1"/>
    <n v="638.94000000000005"/>
    <n v="638.94000000000005"/>
    <n v="638.94000000000005"/>
    <n v="0"/>
    <x v="0"/>
    <n v="499.55"/>
    <s v="Prijs wijkt af"/>
    <s v="Nvt"/>
    <n v="499.55"/>
    <n v="499.55"/>
    <n v="499.55"/>
  </r>
  <r>
    <x v="14"/>
    <x v="8"/>
    <x v="45"/>
    <n v="1"/>
    <n v="416.72"/>
    <n v="416.72"/>
    <n v="416.72"/>
    <n v="0"/>
    <x v="0"/>
    <n v="329.6"/>
    <s v="Prijs wijkt af"/>
    <s v="Nvt"/>
    <n v="329.6"/>
    <n v="329.6"/>
    <n v="329.6"/>
  </r>
  <r>
    <x v="14"/>
    <x v="15"/>
    <x v="206"/>
    <n v="5"/>
    <n v="39.65"/>
    <n v="198.25"/>
    <n v="198.25"/>
    <n v="0"/>
    <x v="2"/>
    <s v=""/>
    <s v=""/>
    <s v="Nvt"/>
    <n v="39.65"/>
    <n v="198.25"/>
    <n v="198.25"/>
  </r>
  <r>
    <x v="14"/>
    <x v="27"/>
    <x v="29"/>
    <n v="1"/>
    <n v="479.29"/>
    <n v="479.29"/>
    <n v="479.29"/>
    <n v="0"/>
    <x v="0"/>
    <n v="339.9"/>
    <s v="Prijs wijkt af"/>
    <s v="Nvt"/>
    <n v="339.9"/>
    <n v="339.9"/>
    <n v="339.9"/>
  </r>
  <r>
    <x v="14"/>
    <x v="15"/>
    <x v="206"/>
    <n v="7"/>
    <n v="39.65"/>
    <n v="277.55"/>
    <n v="277.55"/>
    <n v="0"/>
    <x v="2"/>
    <s v=""/>
    <s v=""/>
    <s v="Nvt"/>
    <n v="39.65"/>
    <n v="277.55"/>
    <n v="277.55"/>
  </r>
  <r>
    <x v="14"/>
    <x v="84"/>
    <x v="207"/>
    <n v="6"/>
    <n v="17.89"/>
    <n v="107.34"/>
    <n v="107.34"/>
    <n v="0"/>
    <x v="2"/>
    <s v=""/>
    <s v=""/>
    <s v="Nvt"/>
    <n v="17.89"/>
    <n v="107.34"/>
    <n v="107.34"/>
  </r>
  <r>
    <x v="14"/>
    <x v="52"/>
    <x v="208"/>
    <n v="2"/>
    <n v="236.9"/>
    <n v="473.8"/>
    <n v="473.8"/>
    <n v="0"/>
    <x v="1"/>
    <n v="230"/>
    <s v="Prijs wijkt af"/>
    <s v="Nvt"/>
    <n v="230"/>
    <n v="460"/>
    <n v="460"/>
  </r>
  <r>
    <x v="14"/>
    <x v="70"/>
    <x v="209"/>
    <n v="1"/>
    <n v="180.25"/>
    <n v="180.25"/>
    <n v="180.25"/>
    <n v="0"/>
    <x v="1"/>
    <n v="175"/>
    <s v="Prijs wijkt af"/>
    <s v="Nvt"/>
    <n v="175"/>
    <n v="175"/>
    <n v="175"/>
  </r>
  <r>
    <x v="14"/>
    <x v="26"/>
    <x v="210"/>
    <n v="2"/>
    <n v="133.9"/>
    <n v="267.8"/>
    <n v="267.8"/>
    <n v="0"/>
    <x v="1"/>
    <n v="130"/>
    <s v="Prijs wijkt af"/>
    <s v="Nvt"/>
    <n v="130"/>
    <n v="260"/>
    <n v="260"/>
  </r>
  <r>
    <x v="14"/>
    <x v="70"/>
    <x v="209"/>
    <n v="1"/>
    <n v="180.25"/>
    <n v="180.25"/>
    <n v="180.25"/>
    <n v="0"/>
    <x v="1"/>
    <n v="175"/>
    <s v="Prijs wijkt af"/>
    <s v="Nvt"/>
    <n v="175"/>
    <n v="175"/>
    <n v="175"/>
  </r>
  <r>
    <x v="14"/>
    <x v="142"/>
    <x v="145"/>
    <n v="1"/>
    <n v="751.04"/>
    <n v="751.04"/>
    <n v="751.04"/>
    <n v="0"/>
    <x v="0"/>
    <n v="576.79999999999995"/>
    <s v="Prijs wijkt af"/>
    <s v="Nvt"/>
    <n v="576.79999999999995"/>
    <n v="576.79999999999995"/>
    <n v="576.79999999999995"/>
  </r>
  <r>
    <x v="14"/>
    <x v="10"/>
    <x v="10"/>
    <n v="1"/>
    <n v="560.49"/>
    <n v="560.49"/>
    <n v="560.49"/>
    <n v="0"/>
    <x v="0"/>
    <n v="386.25"/>
    <s v="Prijs wijkt af"/>
    <s v="Nvt"/>
    <n v="386.25"/>
    <n v="386.25"/>
    <n v="386.25"/>
  </r>
  <r>
    <x v="14"/>
    <x v="7"/>
    <x v="7"/>
    <n v="1"/>
    <n v="339.47"/>
    <n v="339.47"/>
    <n v="339.47"/>
    <n v="0"/>
    <x v="0"/>
    <n v="252.35"/>
    <s v="Prijs wijkt af"/>
    <s v="Nvt"/>
    <n v="252.35"/>
    <n v="252.35"/>
    <n v="252.35"/>
  </r>
  <r>
    <x v="14"/>
    <x v="141"/>
    <x v="144"/>
    <n v="1"/>
    <n v="66.95"/>
    <n v="66.95"/>
    <n v="66.95"/>
    <n v="0"/>
    <x v="2"/>
    <s v=""/>
    <s v=""/>
    <s v="Nvt"/>
    <n v="66.95"/>
    <n v="66.95"/>
    <n v="66.95"/>
  </r>
  <r>
    <x v="14"/>
    <x v="11"/>
    <x v="11"/>
    <n v="1"/>
    <n v="690.67"/>
    <n v="690.67"/>
    <n v="690.67"/>
    <n v="0"/>
    <x v="0"/>
    <n v="458.35"/>
    <s v="Prijs wijkt af"/>
    <s v="Nvt"/>
    <n v="458.35"/>
    <n v="458.35"/>
    <n v="458.35"/>
  </r>
  <r>
    <x v="14"/>
    <x v="9"/>
    <x v="9"/>
    <n v="2"/>
    <n v="403.24"/>
    <n v="806.48"/>
    <n v="806.48"/>
    <n v="0"/>
    <x v="0"/>
    <n v="298.7"/>
    <s v="Prijs wijkt af"/>
    <s v="Nvt"/>
    <n v="298.7"/>
    <n v="597.4"/>
    <n v="597.4"/>
  </r>
  <r>
    <x v="14"/>
    <x v="10"/>
    <x v="10"/>
    <n v="1"/>
    <n v="560.49"/>
    <n v="560.49"/>
    <n v="560.49"/>
    <n v="0"/>
    <x v="0"/>
    <n v="386.25"/>
    <s v="Prijs wijkt af"/>
    <s v="Nvt"/>
    <n v="386.25"/>
    <n v="386.25"/>
    <n v="386.25"/>
  </r>
  <r>
    <x v="14"/>
    <x v="6"/>
    <x v="24"/>
    <n v="1"/>
    <n v="170"/>
    <n v="170"/>
    <n v="170"/>
    <n v="0"/>
    <x v="0"/>
    <n v="106.8625"/>
    <s v="Prijs wijkt af"/>
    <s v="Nvt"/>
    <n v="106.8625"/>
    <n v="106.8625"/>
    <n v="106.8625"/>
  </r>
  <r>
    <x v="14"/>
    <x v="6"/>
    <x v="24"/>
    <n v="-1"/>
    <n v="170"/>
    <n v="-170"/>
    <n v="-170"/>
    <n v="0"/>
    <x v="0"/>
    <n v="106.8625"/>
    <s v="Prijs wijkt af"/>
    <s v="Nvt"/>
    <n v="106.8625"/>
    <n v="-106.8625"/>
    <n v="-106.8625"/>
  </r>
  <r>
    <x v="14"/>
    <x v="10"/>
    <x v="10"/>
    <n v="1"/>
    <n v="560.49"/>
    <n v="560.49"/>
    <n v="560.49"/>
    <n v="0"/>
    <x v="0"/>
    <n v="386.25"/>
    <s v="Prijs wijkt af"/>
    <s v="Nvt"/>
    <n v="386.25"/>
    <n v="386.25"/>
    <n v="386.25"/>
  </r>
  <r>
    <x v="14"/>
    <x v="11"/>
    <x v="11"/>
    <n v="1"/>
    <n v="690.67"/>
    <n v="690.67"/>
    <n v="690.67"/>
    <n v="0"/>
    <x v="0"/>
    <n v="458.35"/>
    <s v="Prijs wijkt af"/>
    <s v="Nvt"/>
    <n v="458.35"/>
    <n v="458.35"/>
    <n v="458.35"/>
  </r>
  <r>
    <x v="14"/>
    <x v="142"/>
    <x v="145"/>
    <n v="1"/>
    <n v="751.04"/>
    <n v="751.04"/>
    <n v="751.04"/>
    <n v="0"/>
    <x v="0"/>
    <n v="576.79999999999995"/>
    <s v="Prijs wijkt af"/>
    <s v="Nvt"/>
    <n v="576.79999999999995"/>
    <n v="576.79999999999995"/>
    <n v="576.79999999999995"/>
  </r>
  <r>
    <x v="14"/>
    <x v="13"/>
    <x v="13"/>
    <n v="1"/>
    <n v="1127.56"/>
    <n v="1127.56"/>
    <n v="1127.56"/>
    <n v="0"/>
    <x v="0"/>
    <n v="700"/>
    <s v="Prijs wijkt af"/>
    <s v="Nvt"/>
    <n v="700"/>
    <n v="700"/>
    <n v="700"/>
  </r>
  <r>
    <x v="14"/>
    <x v="11"/>
    <x v="11"/>
    <n v="1"/>
    <n v="690.67"/>
    <n v="690.67"/>
    <n v="690.67"/>
    <n v="0"/>
    <x v="0"/>
    <n v="458.35"/>
    <s v="Prijs wijkt af"/>
    <s v="Nvt"/>
    <n v="458.35"/>
    <n v="458.35"/>
    <n v="458.35"/>
  </r>
  <r>
    <x v="14"/>
    <x v="8"/>
    <x v="45"/>
    <n v="1"/>
    <n v="416.72"/>
    <n v="416.72"/>
    <n v="416.72"/>
    <n v="0"/>
    <x v="0"/>
    <n v="329.6"/>
    <s v="Prijs wijkt af"/>
    <s v="Nvt"/>
    <n v="329.6"/>
    <n v="329.6"/>
    <n v="329.6"/>
  </r>
  <r>
    <x v="14"/>
    <x v="6"/>
    <x v="24"/>
    <n v="1"/>
    <n v="175"/>
    <n v="175"/>
    <n v="175"/>
    <n v="0"/>
    <x v="0"/>
    <n v="106.8625"/>
    <s v="Prijs wijkt af"/>
    <s v="Nvt"/>
    <n v="106.8625"/>
    <n v="106.8625"/>
    <n v="106.8625"/>
  </r>
  <r>
    <x v="14"/>
    <x v="10"/>
    <x v="10"/>
    <n v="1"/>
    <n v="560.49"/>
    <n v="560.49"/>
    <n v="560.49"/>
    <n v="0"/>
    <x v="0"/>
    <n v="386.25"/>
    <s v="Prijs wijkt af"/>
    <s v="Nvt"/>
    <n v="386.25"/>
    <n v="386.25"/>
    <n v="386.25"/>
  </r>
  <r>
    <x v="14"/>
    <x v="43"/>
    <x v="46"/>
    <n v="1"/>
    <n v="891.52"/>
    <n v="891.52"/>
    <n v="891.52"/>
    <n v="0"/>
    <x v="0"/>
    <n v="659.2"/>
    <s v="Prijs wijkt af"/>
    <s v="Nvt"/>
    <n v="659.2"/>
    <n v="659.2"/>
    <n v="659.2"/>
  </r>
  <r>
    <x v="14"/>
    <x v="6"/>
    <x v="24"/>
    <n v="1"/>
    <n v="170"/>
    <n v="170"/>
    <n v="170"/>
    <n v="0"/>
    <x v="0"/>
    <n v="106.8625"/>
    <s v="Prijs wijkt af"/>
    <s v="Nvt"/>
    <n v="106.8625"/>
    <n v="106.8625"/>
    <n v="106.8625"/>
  </r>
  <r>
    <x v="14"/>
    <x v="6"/>
    <x v="24"/>
    <n v="1"/>
    <n v="170"/>
    <n v="170"/>
    <n v="170"/>
    <n v="0"/>
    <x v="0"/>
    <n v="106.8625"/>
    <s v="Prijs wijkt af"/>
    <s v="Nvt"/>
    <n v="106.8625"/>
    <n v="106.8625"/>
    <n v="106.8625"/>
  </r>
  <r>
    <x v="14"/>
    <x v="11"/>
    <x v="11"/>
    <n v="1"/>
    <n v="690.67"/>
    <n v="690.67"/>
    <n v="690.67"/>
    <n v="0"/>
    <x v="0"/>
    <n v="458.35"/>
    <s v="Prijs wijkt af"/>
    <s v="Nvt"/>
    <n v="458.35"/>
    <n v="458.35"/>
    <n v="458.35"/>
  </r>
  <r>
    <x v="14"/>
    <x v="104"/>
    <x v="109"/>
    <n v="1"/>
    <n v="521.69000000000005"/>
    <n v="521.69000000000005"/>
    <n v="521.69000000000005"/>
    <n v="0"/>
    <x v="0"/>
    <n v="417.15"/>
    <s v="Prijs wijkt af"/>
    <s v="Nvt"/>
    <n v="417.15"/>
    <n v="417.15"/>
    <n v="417.15"/>
  </r>
  <r>
    <x v="14"/>
    <x v="9"/>
    <x v="9"/>
    <n v="1"/>
    <n v="403.24"/>
    <n v="403.24"/>
    <n v="403.24"/>
    <n v="0"/>
    <x v="0"/>
    <n v="298.7"/>
    <s v="Prijs wijkt af"/>
    <s v="Nvt"/>
    <n v="298.7"/>
    <n v="298.7"/>
    <n v="298.7"/>
  </r>
  <r>
    <x v="14"/>
    <x v="9"/>
    <x v="9"/>
    <n v="1"/>
    <n v="-403.24"/>
    <n v="-403.24"/>
    <n v="-403.24"/>
    <n v="0"/>
    <x v="0"/>
    <n v="298.7"/>
    <s v="Prijs wijkt af"/>
    <s v="Nvt"/>
    <n v="298.7"/>
    <n v="298.7"/>
    <n v="298.7"/>
  </r>
  <r>
    <x v="14"/>
    <x v="10"/>
    <x v="10"/>
    <n v="1"/>
    <n v="560.49"/>
    <n v="560.49"/>
    <n v="560.49"/>
    <n v="0"/>
    <x v="0"/>
    <n v="386.25"/>
    <s v="Prijs wijkt af"/>
    <s v="Nvt"/>
    <n v="386.25"/>
    <n v="386.25"/>
    <n v="386.25"/>
  </r>
  <r>
    <x v="14"/>
    <x v="7"/>
    <x v="7"/>
    <n v="1"/>
    <n v="339.47"/>
    <n v="339.47"/>
    <n v="339.47"/>
    <n v="0"/>
    <x v="0"/>
    <n v="252.35"/>
    <s v="Prijs wijkt af"/>
    <s v="Nvt"/>
    <n v="252.35"/>
    <n v="252.35"/>
    <n v="252.35"/>
  </r>
  <r>
    <x v="14"/>
    <x v="8"/>
    <x v="45"/>
    <n v="1"/>
    <n v="416.72"/>
    <n v="416.72"/>
    <n v="416.72"/>
    <n v="0"/>
    <x v="0"/>
    <n v="329.6"/>
    <s v="Prijs wijkt af"/>
    <s v="Nvt"/>
    <n v="329.6"/>
    <n v="329.6"/>
    <n v="329.6"/>
  </r>
  <r>
    <x v="14"/>
    <x v="14"/>
    <x v="14"/>
    <n v="1"/>
    <n v="1449.72"/>
    <n v="1449.72"/>
    <n v="1449.72"/>
    <n v="0"/>
    <x v="0"/>
    <n v="900"/>
    <s v="Prijs wijkt af"/>
    <s v="Nvt"/>
    <n v="900"/>
    <n v="900"/>
    <n v="900"/>
  </r>
  <r>
    <x v="14"/>
    <x v="9"/>
    <x v="9"/>
    <n v="1"/>
    <n v="403.24"/>
    <n v="403.24"/>
    <n v="403.24"/>
    <n v="0"/>
    <x v="0"/>
    <n v="298.7"/>
    <s v="Prijs wijkt af"/>
    <s v="Nvt"/>
    <n v="298.7"/>
    <n v="298.7"/>
    <n v="298.7"/>
  </r>
  <r>
    <x v="14"/>
    <x v="7"/>
    <x v="7"/>
    <n v="1"/>
    <n v="339.47"/>
    <n v="339.47"/>
    <n v="339.47"/>
    <n v="0"/>
    <x v="0"/>
    <n v="252.35"/>
    <s v="Prijs wijkt af"/>
    <s v="Nvt"/>
    <n v="252.35"/>
    <n v="252.35"/>
    <n v="252.35"/>
  </r>
  <r>
    <x v="14"/>
    <x v="6"/>
    <x v="146"/>
    <n v="1"/>
    <n v="170"/>
    <n v="170"/>
    <n v="170"/>
    <n v="0"/>
    <x v="0"/>
    <n v="106.8625"/>
    <s v="Prijs wijkt af"/>
    <s v="Nvt"/>
    <n v="106.8625"/>
    <n v="106.8625"/>
    <n v="106.8625"/>
  </r>
  <r>
    <x v="14"/>
    <x v="15"/>
    <x v="206"/>
    <n v="1"/>
    <n v="39.65"/>
    <n v="39.65"/>
    <n v="39.65"/>
    <n v="0"/>
    <x v="2"/>
    <s v=""/>
    <s v=""/>
    <s v="Nvt"/>
    <n v="39.65"/>
    <n v="39.65"/>
    <n v="39.65"/>
  </r>
  <r>
    <x v="14"/>
    <x v="9"/>
    <x v="9"/>
    <n v="1"/>
    <n v="403.24"/>
    <n v="403.24"/>
    <n v="403.24"/>
    <n v="0"/>
    <x v="0"/>
    <n v="298.7"/>
    <s v="Prijs wijkt af"/>
    <s v="Nvt"/>
    <n v="298.7"/>
    <n v="298.7"/>
    <n v="298.7"/>
  </r>
  <r>
    <x v="14"/>
    <x v="11"/>
    <x v="11"/>
    <n v="1"/>
    <n v="690.67"/>
    <n v="690.67"/>
    <n v="690.67"/>
    <n v="0"/>
    <x v="0"/>
    <n v="458.35"/>
    <s v="Prijs wijkt af"/>
    <s v="Nvt"/>
    <n v="458.35"/>
    <n v="458.35"/>
    <n v="458.35"/>
  </r>
  <r>
    <x v="14"/>
    <x v="11"/>
    <x v="11"/>
    <n v="-1"/>
    <n v="690.67"/>
    <n v="-690.67"/>
    <n v="-690.67"/>
    <n v="0"/>
    <x v="0"/>
    <n v="458.35"/>
    <s v="Prijs wijkt af"/>
    <s v="Nvt"/>
    <n v="458.35"/>
    <n v="-458.35"/>
    <n v="-458.35"/>
  </r>
  <r>
    <x v="14"/>
    <x v="9"/>
    <x v="9"/>
    <n v="1"/>
    <n v="403.24"/>
    <n v="403.24"/>
    <n v="403.24"/>
    <n v="0"/>
    <x v="0"/>
    <n v="298.7"/>
    <s v="Prijs wijkt af"/>
    <s v="Nvt"/>
    <n v="298.7"/>
    <n v="298.7"/>
    <n v="298.7"/>
  </r>
  <r>
    <x v="14"/>
    <x v="9"/>
    <x v="9"/>
    <n v="1"/>
    <n v="403.24"/>
    <n v="403.24"/>
    <n v="403.24"/>
    <n v="0"/>
    <x v="0"/>
    <n v="298.7"/>
    <s v="Prijs wijkt af"/>
    <s v="Nvt"/>
    <n v="298.7"/>
    <n v="298.7"/>
    <n v="298.7"/>
  </r>
  <r>
    <x v="14"/>
    <x v="11"/>
    <x v="11"/>
    <n v="1"/>
    <n v="690.67"/>
    <n v="690.67"/>
    <n v="690.67"/>
    <n v="0"/>
    <x v="0"/>
    <n v="458.35"/>
    <s v="Prijs wijkt af"/>
    <s v="Nvt"/>
    <n v="458.35"/>
    <n v="458.35"/>
    <n v="458.35"/>
  </r>
  <r>
    <x v="14"/>
    <x v="11"/>
    <x v="11"/>
    <n v="-1"/>
    <n v="690.67"/>
    <n v="-690.67"/>
    <n v="-690.67"/>
    <n v="0"/>
    <x v="0"/>
    <n v="458.35"/>
    <s v="Prijs wijkt af"/>
    <s v="Nvt"/>
    <n v="458.35"/>
    <n v="-458.35"/>
    <n v="-458.35"/>
  </r>
  <r>
    <x v="14"/>
    <x v="9"/>
    <x v="9"/>
    <n v="1"/>
    <n v="403.24"/>
    <n v="403.24"/>
    <n v="403.24"/>
    <n v="0"/>
    <x v="0"/>
    <n v="298.7"/>
    <s v="Prijs wijkt af"/>
    <s v="Nvt"/>
    <n v="298.7"/>
    <n v="298.7"/>
    <n v="298.7"/>
  </r>
  <r>
    <x v="14"/>
    <x v="8"/>
    <x v="45"/>
    <n v="1"/>
    <n v="416.72"/>
    <n v="416.72"/>
    <n v="416.72"/>
    <n v="0"/>
    <x v="0"/>
    <n v="329.6"/>
    <s v="Prijs wijkt af"/>
    <s v="Nvt"/>
    <n v="329.6"/>
    <n v="329.6"/>
    <n v="329.6"/>
  </r>
  <r>
    <x v="14"/>
    <x v="11"/>
    <x v="11"/>
    <n v="1"/>
    <n v="690.67"/>
    <n v="690.67"/>
    <n v="690.67"/>
    <n v="0"/>
    <x v="0"/>
    <n v="458.35"/>
    <s v="Prijs wijkt af"/>
    <s v="Nvt"/>
    <n v="458.35"/>
    <n v="458.35"/>
    <n v="458.35"/>
  </r>
  <r>
    <x v="14"/>
    <x v="6"/>
    <x v="24"/>
    <n v="1"/>
    <n v="170"/>
    <n v="170"/>
    <n v="170"/>
    <n v="0"/>
    <x v="0"/>
    <n v="106.8625"/>
    <s v="Prijs wijkt af"/>
    <s v="Nvt"/>
    <n v="106.8625"/>
    <n v="106.8625"/>
    <n v="106.8625"/>
  </r>
  <r>
    <x v="14"/>
    <x v="8"/>
    <x v="45"/>
    <n v="1"/>
    <n v="416.72"/>
    <n v="416.72"/>
    <n v="416.72"/>
    <n v="0"/>
    <x v="0"/>
    <n v="329.6"/>
    <s v="Prijs wijkt af"/>
    <s v="Nvt"/>
    <n v="329.6"/>
    <n v="329.6"/>
    <n v="329.6"/>
  </r>
  <r>
    <x v="14"/>
    <x v="6"/>
    <x v="24"/>
    <n v="1"/>
    <n v="175"/>
    <n v="175"/>
    <n v="175"/>
    <n v="0"/>
    <x v="0"/>
    <n v="106.8625"/>
    <s v="Prijs wijkt af"/>
    <s v="Nvt"/>
    <n v="106.8625"/>
    <n v="106.8625"/>
    <n v="106.8625"/>
  </r>
  <r>
    <x v="14"/>
    <x v="6"/>
    <x v="24"/>
    <n v="-1"/>
    <n v="175"/>
    <n v="-175"/>
    <n v="-175"/>
    <n v="0"/>
    <x v="0"/>
    <n v="106.8625"/>
    <s v="Prijs wijkt af"/>
    <s v="Nvt"/>
    <n v="106.8625"/>
    <n v="-106.8625"/>
    <n v="-106.8625"/>
  </r>
  <r>
    <x v="14"/>
    <x v="6"/>
    <x v="24"/>
    <n v="1"/>
    <n v="175"/>
    <n v="175"/>
    <n v="175"/>
    <n v="0"/>
    <x v="0"/>
    <n v="106.8625"/>
    <s v="Prijs wijkt af"/>
    <s v="Nvt"/>
    <n v="106.8625"/>
    <n v="106.8625"/>
    <n v="106.8625"/>
  </r>
  <r>
    <x v="14"/>
    <x v="10"/>
    <x v="10"/>
    <n v="1"/>
    <n v="560.49"/>
    <n v="560.49"/>
    <n v="560.49"/>
    <n v="0"/>
    <x v="0"/>
    <n v="386.25"/>
    <s v="Prijs wijkt af"/>
    <s v="Nvt"/>
    <n v="386.25"/>
    <n v="386.25"/>
    <n v="386.25"/>
  </r>
  <r>
    <x v="14"/>
    <x v="8"/>
    <x v="45"/>
    <n v="1"/>
    <n v="416.72"/>
    <n v="416.72"/>
    <n v="416.72"/>
    <n v="0"/>
    <x v="0"/>
    <n v="329.6"/>
    <s v="Prijs wijkt af"/>
    <s v="Nvt"/>
    <n v="329.6"/>
    <n v="329.6"/>
    <n v="329.6"/>
  </r>
  <r>
    <x v="14"/>
    <x v="104"/>
    <x v="109"/>
    <n v="1"/>
    <n v="521.69000000000005"/>
    <n v="521.69000000000005"/>
    <n v="521.69000000000005"/>
    <n v="0"/>
    <x v="0"/>
    <n v="417.15"/>
    <s v="Prijs wijkt af"/>
    <s v="Nvt"/>
    <n v="417.15"/>
    <n v="417.15"/>
    <n v="417.15"/>
  </r>
  <r>
    <x v="14"/>
    <x v="11"/>
    <x v="11"/>
    <n v="1"/>
    <n v="690.67"/>
    <n v="690.67"/>
    <n v="690.67"/>
    <n v="0"/>
    <x v="0"/>
    <n v="458.35"/>
    <s v="Prijs wijkt af"/>
    <s v="Nvt"/>
    <n v="458.35"/>
    <n v="458.35"/>
    <n v="458.35"/>
  </r>
  <r>
    <x v="14"/>
    <x v="8"/>
    <x v="45"/>
    <n v="1"/>
    <n v="416.72"/>
    <n v="416.72"/>
    <n v="416.72"/>
    <n v="0"/>
    <x v="0"/>
    <n v="329.6"/>
    <s v="Prijs wijkt af"/>
    <s v="Nvt"/>
    <n v="329.6"/>
    <n v="329.6"/>
    <n v="329.6"/>
  </r>
  <r>
    <x v="14"/>
    <x v="7"/>
    <x v="7"/>
    <n v="1"/>
    <n v="339.47"/>
    <n v="339.47"/>
    <n v="339.47"/>
    <n v="0"/>
    <x v="0"/>
    <n v="252.35"/>
    <s v="Prijs wijkt af"/>
    <s v="Nvt"/>
    <n v="252.35"/>
    <n v="252.35"/>
    <n v="252.35"/>
  </r>
  <r>
    <x v="14"/>
    <x v="142"/>
    <x v="145"/>
    <n v="1"/>
    <n v="751.04"/>
    <n v="751.04"/>
    <n v="751.04"/>
    <n v="0"/>
    <x v="0"/>
    <n v="576.79999999999995"/>
    <s v="Prijs wijkt af"/>
    <s v="Nvt"/>
    <n v="576.79999999999995"/>
    <n v="576.79999999999995"/>
    <n v="576.79999999999995"/>
  </r>
  <r>
    <x v="14"/>
    <x v="7"/>
    <x v="7"/>
    <n v="1"/>
    <n v="339.47"/>
    <n v="339.47"/>
    <n v="339.47"/>
    <n v="0"/>
    <x v="0"/>
    <n v="252.35"/>
    <s v="Prijs wijkt af"/>
    <s v="Nvt"/>
    <n v="252.35"/>
    <n v="252.35"/>
    <n v="252.35"/>
  </r>
  <r>
    <x v="14"/>
    <x v="7"/>
    <x v="7"/>
    <n v="1"/>
    <n v="339.47"/>
    <n v="339.47"/>
    <n v="339.47"/>
    <n v="0"/>
    <x v="0"/>
    <n v="252.35"/>
    <s v="Prijs wijkt af"/>
    <s v="Nvt"/>
    <n v="252.35"/>
    <n v="252.35"/>
    <n v="252.35"/>
  </r>
  <r>
    <x v="14"/>
    <x v="9"/>
    <x v="9"/>
    <n v="1"/>
    <n v="403.24"/>
    <n v="403.24"/>
    <n v="403.24"/>
    <n v="0"/>
    <x v="0"/>
    <n v="298.7"/>
    <s v="Prijs wijkt af"/>
    <s v="Nvt"/>
    <n v="298.7"/>
    <n v="298.7"/>
    <n v="298.7"/>
  </r>
  <r>
    <x v="14"/>
    <x v="15"/>
    <x v="206"/>
    <n v="3"/>
    <n v="39.65"/>
    <n v="118.95"/>
    <n v="118.95"/>
    <n v="0"/>
    <x v="2"/>
    <s v=""/>
    <s v=""/>
    <s v="Nvt"/>
    <n v="39.65"/>
    <n v="118.94999999999999"/>
    <n v="118.94999999999999"/>
  </r>
  <r>
    <x v="14"/>
    <x v="9"/>
    <x v="9"/>
    <n v="1"/>
    <n v="403.24"/>
    <n v="403.24"/>
    <n v="403.24"/>
    <n v="0"/>
    <x v="0"/>
    <n v="298.7"/>
    <s v="Prijs wijkt af"/>
    <s v="Nvt"/>
    <n v="298.7"/>
    <n v="298.7"/>
    <n v="298.7"/>
  </r>
  <r>
    <x v="14"/>
    <x v="10"/>
    <x v="10"/>
    <n v="1"/>
    <n v="560.49"/>
    <n v="560.49"/>
    <n v="560.49"/>
    <n v="0"/>
    <x v="0"/>
    <n v="386.25"/>
    <s v="Prijs wijkt af"/>
    <s v="Nvt"/>
    <n v="386.25"/>
    <n v="386.25"/>
    <n v="386.25"/>
  </r>
  <r>
    <x v="14"/>
    <x v="141"/>
    <x v="211"/>
    <n v="1"/>
    <n v="66.95"/>
    <n v="66.95"/>
    <n v="66.95"/>
    <n v="0"/>
    <x v="2"/>
    <s v=""/>
    <s v=""/>
    <s v="Nvt"/>
    <n v="66.95"/>
    <n v="66.95"/>
    <n v="66.95"/>
  </r>
  <r>
    <x v="14"/>
    <x v="10"/>
    <x v="10"/>
    <n v="1"/>
    <n v="560.49"/>
    <n v="560.49"/>
    <n v="560.49"/>
    <n v="0"/>
    <x v="0"/>
    <n v="386.25"/>
    <s v="Prijs wijkt af"/>
    <s v="Nvt"/>
    <n v="386.25"/>
    <n v="386.25"/>
    <n v="386.25"/>
  </r>
  <r>
    <x v="14"/>
    <x v="9"/>
    <x v="9"/>
    <n v="1"/>
    <n v="403.24"/>
    <n v="403.24"/>
    <n v="403.24"/>
    <n v="0"/>
    <x v="0"/>
    <n v="298.7"/>
    <s v="Prijs wijkt af"/>
    <s v="Nvt"/>
    <n v="298.7"/>
    <n v="298.7"/>
    <n v="298.7"/>
  </r>
  <r>
    <x v="14"/>
    <x v="10"/>
    <x v="10"/>
    <n v="1"/>
    <n v="560.49"/>
    <n v="560.49"/>
    <n v="560.49"/>
    <n v="0"/>
    <x v="0"/>
    <n v="386.25"/>
    <s v="Prijs wijkt af"/>
    <s v="Nvt"/>
    <n v="386.25"/>
    <n v="386.25"/>
    <n v="386.25"/>
  </r>
  <r>
    <x v="14"/>
    <x v="11"/>
    <x v="11"/>
    <n v="1"/>
    <n v="690.67"/>
    <n v="690.67"/>
    <n v="690.67"/>
    <n v="0"/>
    <x v="0"/>
    <n v="458.35"/>
    <s v="Prijs wijkt af"/>
    <s v="Nvt"/>
    <n v="458.35"/>
    <n v="458.35"/>
    <n v="458.35"/>
  </r>
  <r>
    <x v="14"/>
    <x v="6"/>
    <x v="146"/>
    <n v="2"/>
    <n v="170"/>
    <n v="340"/>
    <n v="340"/>
    <n v="0"/>
    <x v="0"/>
    <n v="106.8625"/>
    <s v="Prijs wijkt af"/>
    <s v="Nvt"/>
    <n v="106.8625"/>
    <n v="213.72499999999999"/>
    <n v="213.72499999999999"/>
  </r>
  <r>
    <x v="14"/>
    <x v="104"/>
    <x v="109"/>
    <n v="1"/>
    <n v="521.69000000000005"/>
    <n v="521.69000000000005"/>
    <n v="521.69000000000005"/>
    <n v="0"/>
    <x v="0"/>
    <n v="417.15"/>
    <s v="Prijs wijkt af"/>
    <s v="Nvt"/>
    <n v="417.15"/>
    <n v="417.15"/>
    <n v="417.15"/>
  </r>
  <r>
    <x v="14"/>
    <x v="9"/>
    <x v="9"/>
    <n v="1"/>
    <n v="403.24"/>
    <n v="403.24"/>
    <n v="403.24"/>
    <n v="0"/>
    <x v="0"/>
    <n v="298.7"/>
    <s v="Prijs wijkt af"/>
    <s v="Nvt"/>
    <n v="298.7"/>
    <n v="298.7"/>
    <n v="298.7"/>
  </r>
  <r>
    <x v="14"/>
    <x v="43"/>
    <x v="46"/>
    <n v="1"/>
    <n v="891.52"/>
    <n v="891.52"/>
    <n v="891.52"/>
    <n v="0"/>
    <x v="0"/>
    <n v="659.2"/>
    <s v="Prijs wijkt af"/>
    <s v="Nvt"/>
    <n v="659.2"/>
    <n v="659.2"/>
    <n v="659.2"/>
  </r>
  <r>
    <x v="14"/>
    <x v="13"/>
    <x v="13"/>
    <n v="1"/>
    <n v="1127.56"/>
    <n v="1127.56"/>
    <n v="1127.56"/>
    <n v="0"/>
    <x v="0"/>
    <n v="700"/>
    <s v="Prijs wijkt af"/>
    <s v="Nvt"/>
    <n v="700"/>
    <n v="700"/>
    <n v="700"/>
  </r>
  <r>
    <x v="14"/>
    <x v="7"/>
    <x v="7"/>
    <n v="1"/>
    <n v="339.47"/>
    <n v="339.47"/>
    <n v="339.47"/>
    <n v="0"/>
    <x v="0"/>
    <n v="252.35"/>
    <s v="Prijs wijkt af"/>
    <s v="Nvt"/>
    <n v="252.35"/>
    <n v="252.35"/>
    <n v="252.35"/>
  </r>
  <r>
    <x v="14"/>
    <x v="9"/>
    <x v="9"/>
    <n v="1"/>
    <n v="403.24"/>
    <n v="403.24"/>
    <n v="403.24"/>
    <n v="0"/>
    <x v="0"/>
    <n v="298.7"/>
    <s v="Prijs wijkt af"/>
    <s v="Nvt"/>
    <n v="298.7"/>
    <n v="298.7"/>
    <n v="298.7"/>
  </r>
  <r>
    <x v="14"/>
    <x v="13"/>
    <x v="13"/>
    <n v="1"/>
    <n v="1127.56"/>
    <n v="1127.56"/>
    <n v="1127.56"/>
    <n v="0"/>
    <x v="0"/>
    <n v="700"/>
    <s v="Prijs wijkt af"/>
    <s v="Nvt"/>
    <n v="700"/>
    <n v="700"/>
    <n v="700"/>
  </r>
  <r>
    <x v="14"/>
    <x v="10"/>
    <x v="10"/>
    <n v="1"/>
    <n v="560.49"/>
    <n v="560.49"/>
    <n v="560.49"/>
    <n v="0"/>
    <x v="0"/>
    <n v="386.25"/>
    <s v="Prijs wijkt af"/>
    <s v="Nvt"/>
    <n v="386.25"/>
    <n v="386.25"/>
    <n v="386.25"/>
  </r>
  <r>
    <x v="14"/>
    <x v="10"/>
    <x v="10"/>
    <n v="-1"/>
    <n v="560.49"/>
    <n v="-560.49"/>
    <n v="-560.49"/>
    <n v="0"/>
    <x v="0"/>
    <n v="386.25"/>
    <s v="Prijs wijkt af"/>
    <s v="Nvt"/>
    <n v="386.25"/>
    <n v="-386.25"/>
    <n v="-386.25"/>
  </r>
  <r>
    <x v="14"/>
    <x v="10"/>
    <x v="10"/>
    <n v="1"/>
    <n v="560.49"/>
    <n v="560.49"/>
    <n v="560.49"/>
    <n v="0"/>
    <x v="0"/>
    <n v="386.25"/>
    <s v="Prijs wijkt af"/>
    <s v="Nvt"/>
    <n v="386.25"/>
    <n v="386.25"/>
    <n v="386.25"/>
  </r>
  <r>
    <x v="14"/>
    <x v="9"/>
    <x v="9"/>
    <n v="1"/>
    <n v="403.24"/>
    <n v="403.24"/>
    <n v="403.24"/>
    <n v="0"/>
    <x v="0"/>
    <n v="298.7"/>
    <s v="Prijs wijkt af"/>
    <s v="Nvt"/>
    <n v="298.7"/>
    <n v="298.7"/>
    <n v="298.7"/>
  </r>
  <r>
    <x v="14"/>
    <x v="8"/>
    <x v="45"/>
    <n v="1"/>
    <n v="416.72"/>
    <n v="416.72"/>
    <n v="416.72"/>
    <n v="0"/>
    <x v="0"/>
    <n v="329.6"/>
    <s v="Prijs wijkt af"/>
    <s v="Nvt"/>
    <n v="329.6"/>
    <n v="329.6"/>
    <n v="329.6"/>
  </r>
  <r>
    <x v="14"/>
    <x v="6"/>
    <x v="24"/>
    <n v="1"/>
    <n v="175"/>
    <n v="175"/>
    <n v="175"/>
    <n v="0"/>
    <x v="0"/>
    <n v="106.8625"/>
    <s v="Prijs wijkt af"/>
    <s v="Nvt"/>
    <n v="106.8625"/>
    <n v="106.8625"/>
    <n v="106.8625"/>
  </r>
  <r>
    <x v="14"/>
    <x v="6"/>
    <x v="146"/>
    <n v="1"/>
    <n v="170"/>
    <n v="170"/>
    <n v="170"/>
    <n v="0"/>
    <x v="0"/>
    <n v="106.8625"/>
    <s v="Prijs wijkt af"/>
    <s v="Nvt"/>
    <n v="106.8625"/>
    <n v="106.8625"/>
    <n v="106.8625"/>
  </r>
  <r>
    <x v="14"/>
    <x v="8"/>
    <x v="45"/>
    <n v="1"/>
    <n v="416.72"/>
    <n v="416.72"/>
    <n v="416.72"/>
    <n v="0"/>
    <x v="0"/>
    <n v="329.6"/>
    <s v="Prijs wijkt af"/>
    <s v="Nvt"/>
    <n v="329.6"/>
    <n v="329.6"/>
    <n v="329.6"/>
  </r>
  <r>
    <x v="14"/>
    <x v="6"/>
    <x v="146"/>
    <n v="1"/>
    <n v="170"/>
    <n v="170"/>
    <n v="170"/>
    <n v="0"/>
    <x v="0"/>
    <n v="106.8625"/>
    <s v="Prijs wijkt af"/>
    <s v="Nvt"/>
    <n v="106.8625"/>
    <n v="106.8625"/>
    <n v="106.8625"/>
  </r>
  <r>
    <x v="14"/>
    <x v="6"/>
    <x v="146"/>
    <n v="-1"/>
    <n v="170"/>
    <n v="-170"/>
    <n v="-170"/>
    <n v="0"/>
    <x v="0"/>
    <n v="106.8625"/>
    <s v="Prijs wijkt af"/>
    <s v="Nvt"/>
    <n v="106.8625"/>
    <n v="-106.8625"/>
    <n v="-106.8625"/>
  </r>
  <r>
    <x v="14"/>
    <x v="11"/>
    <x v="11"/>
    <n v="1"/>
    <n v="690.67"/>
    <n v="690.67"/>
    <n v="690.67"/>
    <n v="0"/>
    <x v="0"/>
    <n v="458.35"/>
    <s v="Prijs wijkt af"/>
    <s v="Nvt"/>
    <n v="458.35"/>
    <n v="458.35"/>
    <n v="458.35"/>
  </r>
  <r>
    <x v="14"/>
    <x v="13"/>
    <x v="13"/>
    <n v="2"/>
    <n v="1127.56"/>
    <n v="2255.12"/>
    <n v="2255.12"/>
    <n v="0"/>
    <x v="0"/>
    <n v="700"/>
    <s v="Prijs wijkt af"/>
    <s v="Nvt"/>
    <n v="700"/>
    <n v="1400"/>
    <n v="1400"/>
  </r>
  <r>
    <x v="14"/>
    <x v="6"/>
    <x v="146"/>
    <n v="2"/>
    <n v="170"/>
    <n v="340"/>
    <n v="340"/>
    <n v="0"/>
    <x v="0"/>
    <n v="106.8625"/>
    <s v="Prijs wijkt af"/>
    <s v="Nvt"/>
    <n v="106.8625"/>
    <n v="213.72499999999999"/>
    <n v="213.72499999999999"/>
  </r>
  <r>
    <x v="14"/>
    <x v="32"/>
    <x v="34"/>
    <n v="1"/>
    <n v="355.35"/>
    <n v="355.35"/>
    <n v="355.35"/>
    <n v="0"/>
    <x v="4"/>
    <n v="345"/>
    <s v="Prijs wijkt af"/>
    <s v="Nvt"/>
    <n v="345"/>
    <n v="345"/>
    <n v="345"/>
  </r>
  <r>
    <x v="14"/>
    <x v="138"/>
    <x v="212"/>
    <n v="-2"/>
    <n v="170"/>
    <n v="-340"/>
    <n v="-340"/>
    <n v="0"/>
    <x v="0"/>
    <n v="106.8625"/>
    <s v="Prijs wijkt af"/>
    <s v="Nvt"/>
    <n v="106.8625"/>
    <n v="-213.72499999999999"/>
    <n v="-213.72499999999999"/>
  </r>
  <r>
    <x v="14"/>
    <x v="32"/>
    <x v="34"/>
    <n v="-1"/>
    <n v="355.35"/>
    <n v="-355.35"/>
    <n v="-355.35"/>
    <n v="0"/>
    <x v="4"/>
    <n v="345"/>
    <s v="Prijs wijkt af"/>
    <s v="Nvt"/>
    <n v="345"/>
    <n v="-345"/>
    <n v="-345"/>
  </r>
  <r>
    <x v="14"/>
    <x v="104"/>
    <x v="109"/>
    <n v="1"/>
    <n v="521.69000000000005"/>
    <n v="521.69000000000005"/>
    <n v="521.69000000000005"/>
    <n v="0"/>
    <x v="0"/>
    <n v="417.15"/>
    <s v="Prijs wijkt af"/>
    <s v="Nvt"/>
    <n v="417.15"/>
    <n v="417.15"/>
    <n v="417.15"/>
  </r>
  <r>
    <x v="14"/>
    <x v="104"/>
    <x v="109"/>
    <n v="-1"/>
    <n v="521.69000000000005"/>
    <n v="-521.69000000000005"/>
    <n v="-521.69000000000005"/>
    <n v="0"/>
    <x v="0"/>
    <n v="417.15"/>
    <s v="Prijs wijkt af"/>
    <s v="Nvt"/>
    <n v="417.15"/>
    <n v="-417.15"/>
    <n v="-417.15"/>
  </r>
  <r>
    <x v="14"/>
    <x v="104"/>
    <x v="109"/>
    <n v="1"/>
    <n v="521.69000000000005"/>
    <n v="521.69000000000005"/>
    <n v="521.69000000000005"/>
    <n v="0"/>
    <x v="0"/>
    <n v="417.15"/>
    <s v="Prijs wijkt af"/>
    <s v="Nvt"/>
    <n v="417.15"/>
    <n v="417.15"/>
    <n v="417.15"/>
  </r>
  <r>
    <x v="14"/>
    <x v="104"/>
    <x v="109"/>
    <n v="-1"/>
    <n v="521.69000000000005"/>
    <n v="-521.69000000000005"/>
    <n v="-521.69000000000005"/>
    <n v="0"/>
    <x v="0"/>
    <n v="417.15"/>
    <s v="Prijs wijkt af"/>
    <s v="Nvt"/>
    <n v="417.15"/>
    <n v="-417.15"/>
    <n v="-417.15"/>
  </r>
  <r>
    <x v="14"/>
    <x v="104"/>
    <x v="109"/>
    <n v="1"/>
    <n v="521.69000000000005"/>
    <n v="521.69000000000005"/>
    <n v="521.69000000000005"/>
    <n v="0"/>
    <x v="0"/>
    <n v="417.15"/>
    <s v="Prijs wijkt af"/>
    <s v="Nvt"/>
    <n v="417.15"/>
    <n v="417.15"/>
    <n v="417.15"/>
  </r>
  <r>
    <x v="14"/>
    <x v="6"/>
    <x v="146"/>
    <n v="2"/>
    <n v="175"/>
    <n v="350"/>
    <n v="350"/>
    <n v="0"/>
    <x v="0"/>
    <n v="106.8625"/>
    <s v="Prijs wijkt af"/>
    <s v="Nvt"/>
    <n v="106.8625"/>
    <n v="213.72499999999999"/>
    <n v="213.72499999999999"/>
  </r>
  <r>
    <x v="14"/>
    <x v="32"/>
    <x v="34"/>
    <n v="1"/>
    <n v="355.35"/>
    <n v="355.35"/>
    <n v="355.35"/>
    <n v="0"/>
    <x v="4"/>
    <n v="345"/>
    <s v="Prijs wijkt af"/>
    <s v="Nvt"/>
    <n v="345"/>
    <n v="345"/>
    <n v="345"/>
  </r>
  <r>
    <x v="14"/>
    <x v="8"/>
    <x v="45"/>
    <n v="1"/>
    <n v="416.72"/>
    <n v="416.72"/>
    <n v="416.72"/>
    <n v="0"/>
    <x v="0"/>
    <n v="329.6"/>
    <s v="Prijs wijkt af"/>
    <s v="Nvt"/>
    <n v="329.6"/>
    <n v="329.6"/>
    <n v="329.6"/>
  </r>
  <r>
    <x v="14"/>
    <x v="32"/>
    <x v="34"/>
    <n v="1"/>
    <n v="355.35"/>
    <n v="355.35"/>
    <n v="355.35"/>
    <n v="0"/>
    <x v="4"/>
    <n v="345"/>
    <s v="Prijs wijkt af"/>
    <s v="Nvt"/>
    <n v="345"/>
    <n v="345"/>
    <n v="345"/>
  </r>
  <r>
    <x v="14"/>
    <x v="28"/>
    <x v="30"/>
    <n v="1"/>
    <n v="66.95"/>
    <n v="66.95"/>
    <n v="66.95"/>
    <n v="0"/>
    <x v="2"/>
    <s v=""/>
    <s v=""/>
    <s v="Nvt"/>
    <n v="66.95"/>
    <n v="66.95"/>
    <n v="66.95"/>
  </r>
  <r>
    <x v="14"/>
    <x v="13"/>
    <x v="13"/>
    <n v="1"/>
    <n v="1127.56"/>
    <n v="1127.56"/>
    <n v="1127.56"/>
    <n v="0"/>
    <x v="0"/>
    <n v="700"/>
    <s v="Prijs wijkt af"/>
    <s v="Nvt"/>
    <n v="700"/>
    <n v="700"/>
    <n v="700"/>
  </r>
  <r>
    <x v="14"/>
    <x v="191"/>
    <x v="213"/>
    <n v="1"/>
    <n v="120"/>
    <n v="120"/>
    <n v="120"/>
    <n v="0"/>
    <x v="2"/>
    <s v=""/>
    <s v=""/>
    <s v="Nvt"/>
    <n v="120"/>
    <n v="120"/>
    <n v="120"/>
  </r>
  <r>
    <x v="14"/>
    <x v="11"/>
    <x v="11"/>
    <n v="1"/>
    <n v="690.67"/>
    <n v="690.67"/>
    <n v="690.67"/>
    <n v="0"/>
    <x v="0"/>
    <n v="458.35"/>
    <s v="Prijs wijkt af"/>
    <s v="Nvt"/>
    <n v="458.35"/>
    <n v="458.35"/>
    <n v="458.35"/>
  </r>
  <r>
    <x v="14"/>
    <x v="8"/>
    <x v="45"/>
    <n v="1"/>
    <n v="416.72"/>
    <n v="416.72"/>
    <n v="416.72"/>
    <n v="0"/>
    <x v="0"/>
    <n v="329.6"/>
    <s v="Prijs wijkt af"/>
    <s v="Nvt"/>
    <n v="329.6"/>
    <n v="329.6"/>
    <n v="329.6"/>
  </r>
  <r>
    <x v="15"/>
    <x v="52"/>
    <x v="152"/>
    <n v="6"/>
    <n v="236.9"/>
    <n v="1421.4"/>
    <n v="1421.4"/>
    <n v="0"/>
    <x v="1"/>
    <n v="230"/>
    <s v="Prijs wijkt af"/>
    <s v="Nvt"/>
    <n v="230"/>
    <n v="1380"/>
    <n v="1380"/>
  </r>
  <r>
    <x v="15"/>
    <x v="53"/>
    <x v="214"/>
    <n v="2"/>
    <n v="144.19999999999999"/>
    <n v="288.39999999999998"/>
    <n v="288.39999999999998"/>
    <n v="0"/>
    <x v="1"/>
    <n v="140"/>
    <s v="Prijs wijkt af"/>
    <s v="Nvt"/>
    <n v="140"/>
    <n v="280"/>
    <n v="280"/>
  </r>
  <r>
    <x v="15"/>
    <x v="52"/>
    <x v="152"/>
    <n v="2"/>
    <n v="236.9"/>
    <n v="473.8"/>
    <n v="473.8"/>
    <n v="0"/>
    <x v="1"/>
    <n v="230"/>
    <s v="Prijs wijkt af"/>
    <s v="Nvt"/>
    <n v="230"/>
    <n v="460"/>
    <n v="460"/>
  </r>
  <r>
    <x v="15"/>
    <x v="26"/>
    <x v="210"/>
    <n v="2"/>
    <n v="133.9"/>
    <n v="267.8"/>
    <n v="267.8"/>
    <n v="0"/>
    <x v="1"/>
    <n v="130"/>
    <s v="Prijs wijkt af"/>
    <s v="Nvt"/>
    <n v="130"/>
    <n v="260"/>
    <n v="260"/>
  </r>
  <r>
    <x v="15"/>
    <x v="60"/>
    <x v="66"/>
    <n v="4"/>
    <n v="35.020000000000003"/>
    <n v="140.08000000000001"/>
    <n v="140.08000000000001"/>
    <n v="0"/>
    <x v="2"/>
    <s v=""/>
    <s v=""/>
    <s v="Nvt"/>
    <n v="35.020000000000003"/>
    <n v="140.08000000000001"/>
    <n v="140.08000000000001"/>
  </r>
  <r>
    <x v="15"/>
    <x v="76"/>
    <x v="81"/>
    <n v="4"/>
    <n v="52.79"/>
    <n v="211.16"/>
    <n v="211.16"/>
    <n v="0"/>
    <x v="2"/>
    <s v=""/>
    <s v=""/>
    <s v="Nvt"/>
    <n v="52.79"/>
    <n v="211.16"/>
    <n v="211.16"/>
  </r>
  <r>
    <x v="15"/>
    <x v="61"/>
    <x v="215"/>
    <n v="4"/>
    <n v="69.78"/>
    <n v="279.12"/>
    <n v="279.12"/>
    <n v="0"/>
    <x v="2"/>
    <s v=""/>
    <s v=""/>
    <s v="Nvt"/>
    <n v="69.78"/>
    <n v="279.12"/>
    <n v="279.12"/>
  </r>
  <r>
    <x v="15"/>
    <x v="58"/>
    <x v="62"/>
    <n v="8"/>
    <n v="88.57"/>
    <n v="708.56"/>
    <n v="708.56"/>
    <n v="0"/>
    <x v="2"/>
    <s v=""/>
    <s v=""/>
    <s v="Nvt"/>
    <n v="88.57"/>
    <n v="708.56"/>
    <n v="708.56"/>
  </r>
  <r>
    <x v="15"/>
    <x v="52"/>
    <x v="152"/>
    <n v="4"/>
    <n v="236.9"/>
    <n v="947.6"/>
    <n v="947.6"/>
    <n v="0"/>
    <x v="1"/>
    <n v="230"/>
    <s v="Prijs wijkt af"/>
    <s v="Nvt"/>
    <n v="230"/>
    <n v="920"/>
    <n v="920"/>
  </r>
  <r>
    <x v="15"/>
    <x v="53"/>
    <x v="214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15"/>
    <x v="52"/>
    <x v="152"/>
    <n v="4"/>
    <n v="236.9"/>
    <n v="947.6"/>
    <n v="947.6"/>
    <n v="0"/>
    <x v="1"/>
    <n v="230"/>
    <s v="Prijs wijkt af"/>
    <s v="Nvt"/>
    <n v="230"/>
    <n v="920"/>
    <n v="920"/>
  </r>
  <r>
    <x v="15"/>
    <x v="52"/>
    <x v="55"/>
    <n v="2"/>
    <n v="236.9"/>
    <n v="473.8"/>
    <n v="473.8"/>
    <n v="0"/>
    <x v="1"/>
    <n v="230"/>
    <s v="Prijs wijkt af"/>
    <s v="Nvt"/>
    <n v="230"/>
    <n v="460"/>
    <n v="460"/>
  </r>
  <r>
    <x v="15"/>
    <x v="53"/>
    <x v="56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15"/>
    <x v="52"/>
    <x v="55"/>
    <n v="2"/>
    <n v="236.9"/>
    <n v="473.8"/>
    <n v="473.8"/>
    <n v="0"/>
    <x v="1"/>
    <n v="230"/>
    <s v="Prijs wijkt af"/>
    <s v="Nvt"/>
    <n v="230"/>
    <n v="460"/>
    <n v="460"/>
  </r>
  <r>
    <x v="15"/>
    <x v="53"/>
    <x v="56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15"/>
    <x v="52"/>
    <x v="152"/>
    <n v="4"/>
    <n v="236.9"/>
    <n v="947.6"/>
    <n v="947.6"/>
    <n v="0"/>
    <x v="1"/>
    <n v="230"/>
    <s v="Prijs wijkt af"/>
    <s v="Nvt"/>
    <n v="230"/>
    <n v="920"/>
    <n v="920"/>
  </r>
  <r>
    <x v="15"/>
    <x v="4"/>
    <x v="216"/>
    <n v="2"/>
    <n v="159.65"/>
    <n v="319.3"/>
    <n v="319.3"/>
    <n v="0"/>
    <x v="1"/>
    <n v="155"/>
    <s v="Prijs wijkt af"/>
    <s v="Nvt"/>
    <n v="155"/>
    <n v="310"/>
    <n v="310"/>
  </r>
  <r>
    <x v="15"/>
    <x v="53"/>
    <x v="214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15"/>
    <x v="4"/>
    <x v="216"/>
    <n v="4"/>
    <n v="159.65"/>
    <n v="638.6"/>
    <n v="638.6"/>
    <n v="0"/>
    <x v="1"/>
    <n v="155"/>
    <s v="Prijs wijkt af"/>
    <s v="Nvt"/>
    <n v="155"/>
    <n v="620"/>
    <n v="620"/>
  </r>
  <r>
    <x v="15"/>
    <x v="53"/>
    <x v="214"/>
    <n v="2"/>
    <n v="144.19999999999999"/>
    <n v="288.39999999999998"/>
    <n v="288.39999999999998"/>
    <n v="0"/>
    <x v="1"/>
    <n v="140"/>
    <s v="Prijs wijkt af"/>
    <s v="Nvt"/>
    <n v="140"/>
    <n v="280"/>
    <n v="280"/>
  </r>
  <r>
    <x v="15"/>
    <x v="4"/>
    <x v="4"/>
    <n v="2"/>
    <n v="159.65"/>
    <n v="319.3"/>
    <n v="319.3"/>
    <n v="0"/>
    <x v="1"/>
    <n v="155"/>
    <s v="Prijs wijkt af"/>
    <s v="Nvt"/>
    <n v="155"/>
    <n v="310"/>
    <n v="310"/>
  </r>
  <r>
    <x v="15"/>
    <x v="53"/>
    <x v="56"/>
    <n v="2"/>
    <n v="144.19999999999999"/>
    <n v="288.39999999999998"/>
    <n v="288.39999999999998"/>
    <n v="0"/>
    <x v="1"/>
    <n v="140"/>
    <s v="Prijs wijkt af"/>
    <s v="Nvt"/>
    <n v="140"/>
    <n v="280"/>
    <n v="280"/>
  </r>
  <r>
    <x v="15"/>
    <x v="54"/>
    <x v="217"/>
    <n v="5"/>
    <n v="303.85000000000002"/>
    <n v="1519.25"/>
    <n v="1519.25"/>
    <n v="0"/>
    <x v="1"/>
    <n v="295"/>
    <s v="Prijs wijkt af"/>
    <s v="Nvt"/>
    <n v="295"/>
    <n v="1475"/>
    <n v="1475"/>
  </r>
  <r>
    <x v="15"/>
    <x v="52"/>
    <x v="152"/>
    <n v="2"/>
    <n v="236.9"/>
    <n v="473.8"/>
    <n v="473.8"/>
    <n v="0"/>
    <x v="1"/>
    <n v="230"/>
    <s v="Prijs wijkt af"/>
    <s v="Nvt"/>
    <n v="230"/>
    <n v="460"/>
    <n v="460"/>
  </r>
  <r>
    <x v="15"/>
    <x v="46"/>
    <x v="205"/>
    <n v="1"/>
    <n v="200.85"/>
    <n v="200.85"/>
    <n v="200.85"/>
    <n v="0"/>
    <x v="1"/>
    <n v="195"/>
    <s v="Prijs wijkt af"/>
    <s v="Nvt"/>
    <n v="195"/>
    <n v="195"/>
    <n v="195"/>
  </r>
  <r>
    <x v="15"/>
    <x v="52"/>
    <x v="55"/>
    <n v="4"/>
    <n v="236.9"/>
    <n v="947.6"/>
    <n v="947.6"/>
    <n v="0"/>
    <x v="1"/>
    <n v="230"/>
    <s v="Prijs wijkt af"/>
    <s v="Nvt"/>
    <n v="230"/>
    <n v="920"/>
    <n v="920"/>
  </r>
  <r>
    <x v="15"/>
    <x v="52"/>
    <x v="55"/>
    <n v="4"/>
    <n v="236.9"/>
    <n v="947.6"/>
    <n v="947.6"/>
    <n v="0"/>
    <x v="1"/>
    <n v="230"/>
    <s v="Prijs wijkt af"/>
    <s v="Nvt"/>
    <n v="230"/>
    <n v="920"/>
    <n v="920"/>
  </r>
  <r>
    <x v="15"/>
    <x v="4"/>
    <x v="4"/>
    <n v="4"/>
    <n v="159.65"/>
    <n v="638.6"/>
    <n v="638.6"/>
    <n v="0"/>
    <x v="1"/>
    <n v="155"/>
    <s v="Prijs wijkt af"/>
    <s v="Nvt"/>
    <n v="155"/>
    <n v="620"/>
    <n v="620"/>
  </r>
  <r>
    <x v="15"/>
    <x v="192"/>
    <x v="218"/>
    <n v="4"/>
    <n v="77.25"/>
    <n v="309"/>
    <n v="309"/>
    <n v="0"/>
    <x v="2"/>
    <s v=""/>
    <s v=""/>
    <s v="Nvt"/>
    <n v="77.25"/>
    <n v="309"/>
    <n v="309"/>
  </r>
  <r>
    <x v="15"/>
    <x v="4"/>
    <x v="216"/>
    <n v="8"/>
    <n v="159.65"/>
    <n v="1277.2"/>
    <n v="1277.2"/>
    <n v="0"/>
    <x v="1"/>
    <n v="155"/>
    <s v="Prijs wijkt af"/>
    <s v="Nvt"/>
    <n v="155"/>
    <n v="1240"/>
    <n v="1240"/>
  </r>
  <r>
    <x v="15"/>
    <x v="26"/>
    <x v="210"/>
    <n v="6"/>
    <n v="133.9"/>
    <n v="803.4"/>
    <n v="803.4"/>
    <n v="0"/>
    <x v="1"/>
    <n v="130"/>
    <s v="Prijs wijkt af"/>
    <s v="Nvt"/>
    <n v="130"/>
    <n v="780"/>
    <n v="780"/>
  </r>
  <r>
    <x v="15"/>
    <x v="52"/>
    <x v="152"/>
    <n v="4"/>
    <n v="236.9"/>
    <n v="947.6"/>
    <n v="947.6"/>
    <n v="0"/>
    <x v="1"/>
    <n v="230"/>
    <s v="Prijs wijkt af"/>
    <s v="Nvt"/>
    <n v="230"/>
    <n v="920"/>
    <n v="920"/>
  </r>
  <r>
    <x v="15"/>
    <x v="46"/>
    <x v="205"/>
    <n v="1"/>
    <n v="200.85"/>
    <n v="200.85"/>
    <n v="200.85"/>
    <n v="0"/>
    <x v="1"/>
    <n v="195"/>
    <s v="Prijs wijkt af"/>
    <s v="Nvt"/>
    <n v="195"/>
    <n v="195"/>
    <n v="195"/>
  </r>
  <r>
    <x v="15"/>
    <x v="52"/>
    <x v="55"/>
    <n v="4"/>
    <n v="236.9"/>
    <n v="947.6"/>
    <n v="947.6"/>
    <n v="0"/>
    <x v="1"/>
    <n v="230"/>
    <s v="Prijs wijkt af"/>
    <s v="Nvt"/>
    <n v="230"/>
    <n v="920"/>
    <n v="920"/>
  </r>
  <r>
    <x v="15"/>
    <x v="52"/>
    <x v="55"/>
    <n v="4"/>
    <n v="236.9"/>
    <n v="947.6"/>
    <n v="947.6"/>
    <n v="0"/>
    <x v="1"/>
    <n v="230"/>
    <s v="Prijs wijkt af"/>
    <s v="Nvt"/>
    <n v="230"/>
    <n v="920"/>
    <n v="920"/>
  </r>
  <r>
    <x v="15"/>
    <x v="52"/>
    <x v="152"/>
    <n v="4"/>
    <n v="236.9"/>
    <n v="947.6"/>
    <n v="947.6"/>
    <n v="0"/>
    <x v="1"/>
    <n v="230"/>
    <s v="Prijs wijkt af"/>
    <s v="Nvt"/>
    <n v="230"/>
    <n v="920"/>
    <n v="920"/>
  </r>
  <r>
    <x v="15"/>
    <x v="52"/>
    <x v="55"/>
    <n v="1"/>
    <n v="236.9"/>
    <n v="236.9"/>
    <n v="236.9"/>
    <n v="0"/>
    <x v="1"/>
    <n v="230"/>
    <s v="Prijs wijkt af"/>
    <s v="Nvt"/>
    <n v="230"/>
    <n v="230"/>
    <n v="230"/>
  </r>
  <r>
    <x v="15"/>
    <x v="52"/>
    <x v="152"/>
    <n v="2"/>
    <n v="236.9"/>
    <n v="473.8"/>
    <n v="473.8"/>
    <n v="0"/>
    <x v="1"/>
    <n v="230"/>
    <s v="Prijs wijkt af"/>
    <s v="Nvt"/>
    <n v="230"/>
    <n v="460"/>
    <n v="460"/>
  </r>
  <r>
    <x v="15"/>
    <x v="52"/>
    <x v="152"/>
    <n v="4"/>
    <n v="236.9"/>
    <n v="947.6"/>
    <n v="947.6"/>
    <n v="0"/>
    <x v="1"/>
    <n v="230"/>
    <s v="Prijs wijkt af"/>
    <s v="Nvt"/>
    <n v="230"/>
    <n v="920"/>
    <n v="920"/>
  </r>
  <r>
    <x v="15"/>
    <x v="53"/>
    <x v="214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15"/>
    <x v="54"/>
    <x v="57"/>
    <n v="11"/>
    <n v="303.85000000000002"/>
    <n v="3342.35"/>
    <n v="3342.35"/>
    <n v="0"/>
    <x v="1"/>
    <n v="295"/>
    <s v="Prijs wijkt af"/>
    <s v="Nvt"/>
    <n v="295"/>
    <n v="3245"/>
    <n v="3245"/>
  </r>
  <r>
    <x v="15"/>
    <x v="4"/>
    <x v="4"/>
    <n v="1"/>
    <n v="159.65"/>
    <n v="159.65"/>
    <n v="159.65"/>
    <n v="0"/>
    <x v="1"/>
    <n v="155"/>
    <s v="Prijs wijkt af"/>
    <s v="Nvt"/>
    <n v="155"/>
    <n v="155"/>
    <n v="155"/>
  </r>
  <r>
    <x v="15"/>
    <x v="53"/>
    <x v="56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15"/>
    <x v="52"/>
    <x v="152"/>
    <n v="2"/>
    <n v="236.9"/>
    <n v="473.8"/>
    <n v="473.8"/>
    <n v="0"/>
    <x v="1"/>
    <n v="230"/>
    <s v="Prijs wijkt af"/>
    <s v="Nvt"/>
    <n v="230"/>
    <n v="460"/>
    <n v="460"/>
  </r>
  <r>
    <x v="15"/>
    <x v="53"/>
    <x v="214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15"/>
    <x v="52"/>
    <x v="152"/>
    <n v="2"/>
    <n v="236.9"/>
    <n v="473.8"/>
    <n v="473.8"/>
    <n v="0"/>
    <x v="1"/>
    <n v="230"/>
    <s v="Prijs wijkt af"/>
    <s v="Nvt"/>
    <n v="230"/>
    <n v="460"/>
    <n v="460"/>
  </r>
  <r>
    <x v="15"/>
    <x v="52"/>
    <x v="55"/>
    <n v="4"/>
    <n v="236.9"/>
    <n v="947.6"/>
    <n v="947.6"/>
    <n v="0"/>
    <x v="1"/>
    <n v="230"/>
    <s v="Prijs wijkt af"/>
    <s v="Nvt"/>
    <n v="230"/>
    <n v="920"/>
    <n v="920"/>
  </r>
  <r>
    <x v="15"/>
    <x v="52"/>
    <x v="152"/>
    <n v="4"/>
    <n v="236.9"/>
    <n v="947.6"/>
    <n v="947.6"/>
    <n v="0"/>
    <x v="1"/>
    <n v="230"/>
    <s v="Prijs wijkt af"/>
    <s v="Nvt"/>
    <n v="230"/>
    <n v="920"/>
    <n v="920"/>
  </r>
  <r>
    <x v="15"/>
    <x v="53"/>
    <x v="214"/>
    <n v="2"/>
    <n v="144.19999999999999"/>
    <n v="288.39999999999998"/>
    <n v="288.39999999999998"/>
    <n v="0"/>
    <x v="1"/>
    <n v="140"/>
    <s v="Prijs wijkt af"/>
    <s v="Nvt"/>
    <n v="140"/>
    <n v="280"/>
    <n v="280"/>
  </r>
  <r>
    <x v="15"/>
    <x v="52"/>
    <x v="152"/>
    <n v="4"/>
    <n v="236.9"/>
    <n v="947.6"/>
    <n v="947.6"/>
    <n v="0"/>
    <x v="1"/>
    <n v="230"/>
    <s v="Prijs wijkt af"/>
    <s v="Nvt"/>
    <n v="230"/>
    <n v="920"/>
    <n v="920"/>
  </r>
  <r>
    <x v="15"/>
    <x v="54"/>
    <x v="217"/>
    <n v="6"/>
    <n v="303.85000000000002"/>
    <n v="1823.1"/>
    <n v="1823.1"/>
    <n v="0"/>
    <x v="1"/>
    <n v="295"/>
    <s v="Prijs wijkt af"/>
    <s v="Nvt"/>
    <n v="295"/>
    <n v="1770"/>
    <n v="1770"/>
  </r>
  <r>
    <x v="15"/>
    <x v="52"/>
    <x v="152"/>
    <n v="2"/>
    <n v="236.9"/>
    <n v="473.8"/>
    <n v="473.8"/>
    <n v="0"/>
    <x v="1"/>
    <n v="230"/>
    <s v="Prijs wijkt af"/>
    <s v="Nvt"/>
    <n v="230"/>
    <n v="460"/>
    <n v="460"/>
  </r>
  <r>
    <x v="15"/>
    <x v="4"/>
    <x v="216"/>
    <n v="3"/>
    <n v="159.65"/>
    <n v="478.95"/>
    <n v="478.95"/>
    <n v="0"/>
    <x v="1"/>
    <n v="155"/>
    <s v="Prijs wijkt af"/>
    <s v="Nvt"/>
    <n v="155"/>
    <n v="465"/>
    <n v="465"/>
  </r>
  <r>
    <x v="15"/>
    <x v="52"/>
    <x v="152"/>
    <n v="4"/>
    <n v="236.9"/>
    <n v="947.6"/>
    <n v="947.6"/>
    <n v="0"/>
    <x v="1"/>
    <n v="230"/>
    <s v="Prijs wijkt af"/>
    <s v="Nvt"/>
    <n v="230"/>
    <n v="920"/>
    <n v="920"/>
  </r>
  <r>
    <x v="15"/>
    <x v="53"/>
    <x v="214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15"/>
    <x v="54"/>
    <x v="217"/>
    <n v="8"/>
    <n v="303.85000000000002"/>
    <n v="2430.8000000000002"/>
    <n v="2430.8000000000002"/>
    <n v="0"/>
    <x v="1"/>
    <n v="295"/>
    <s v="Prijs wijkt af"/>
    <s v="Nvt"/>
    <n v="295"/>
    <n v="2360"/>
    <n v="2360"/>
  </r>
  <r>
    <x v="15"/>
    <x v="52"/>
    <x v="55"/>
    <n v="2"/>
    <n v="236.9"/>
    <n v="473.8"/>
    <n v="473.8"/>
    <n v="0"/>
    <x v="1"/>
    <n v="230"/>
    <s v="Prijs wijkt af"/>
    <s v="Nvt"/>
    <n v="230"/>
    <n v="460"/>
    <n v="460"/>
  </r>
  <r>
    <x v="15"/>
    <x v="53"/>
    <x v="56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15"/>
    <x v="52"/>
    <x v="152"/>
    <n v="4"/>
    <n v="236.9"/>
    <n v="947.6"/>
    <n v="947.6"/>
    <n v="0"/>
    <x v="1"/>
    <n v="230"/>
    <s v="Prijs wijkt af"/>
    <s v="Nvt"/>
    <n v="230"/>
    <n v="920"/>
    <n v="920"/>
  </r>
  <r>
    <x v="15"/>
    <x v="53"/>
    <x v="214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15"/>
    <x v="54"/>
    <x v="217"/>
    <n v="6"/>
    <n v="303.85000000000002"/>
    <n v="1823.1"/>
    <n v="1823.1"/>
    <n v="0"/>
    <x v="1"/>
    <n v="295"/>
    <s v="Prijs wijkt af"/>
    <s v="Nvt"/>
    <n v="295"/>
    <n v="1770"/>
    <n v="1770"/>
  </r>
  <r>
    <x v="15"/>
    <x v="52"/>
    <x v="152"/>
    <n v="4"/>
    <n v="236.9"/>
    <n v="947.6"/>
    <n v="947.6"/>
    <n v="0"/>
    <x v="1"/>
    <n v="230"/>
    <s v="Prijs wijkt af"/>
    <s v="Nvt"/>
    <n v="230"/>
    <n v="920"/>
    <n v="920"/>
  </r>
  <r>
    <x v="15"/>
    <x v="52"/>
    <x v="152"/>
    <n v="2"/>
    <n v="236.9"/>
    <n v="473.8"/>
    <n v="473.8"/>
    <n v="0"/>
    <x v="1"/>
    <n v="230"/>
    <s v="Prijs wijkt af"/>
    <s v="Nvt"/>
    <n v="230"/>
    <n v="460"/>
    <n v="460"/>
  </r>
  <r>
    <x v="15"/>
    <x v="53"/>
    <x v="214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15"/>
    <x v="4"/>
    <x v="216"/>
    <n v="2"/>
    <n v="159.65"/>
    <n v="319.3"/>
    <n v="319.3"/>
    <n v="0"/>
    <x v="1"/>
    <n v="155"/>
    <s v="Prijs wijkt af"/>
    <s v="Nvt"/>
    <n v="155"/>
    <n v="310"/>
    <n v="310"/>
  </r>
  <r>
    <x v="15"/>
    <x v="53"/>
    <x v="214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15"/>
    <x v="192"/>
    <x v="218"/>
    <n v="2"/>
    <n v="93.45"/>
    <n v="186.9"/>
    <n v="186.9"/>
    <n v="0"/>
    <x v="2"/>
    <s v=""/>
    <s v=""/>
    <s v="Nvt"/>
    <n v="93.45"/>
    <n v="186.9"/>
    <n v="186.9"/>
  </r>
  <r>
    <x v="15"/>
    <x v="52"/>
    <x v="152"/>
    <n v="6"/>
    <n v="236.9"/>
    <n v="1421.4"/>
    <n v="1421.4"/>
    <n v="0"/>
    <x v="1"/>
    <n v="230"/>
    <s v="Prijs wijkt af"/>
    <s v="Nvt"/>
    <n v="230"/>
    <n v="1380"/>
    <n v="1380"/>
  </r>
  <r>
    <x v="15"/>
    <x v="52"/>
    <x v="55"/>
    <n v="4"/>
    <n v="236.9"/>
    <n v="947.6"/>
    <n v="947.6"/>
    <n v="0"/>
    <x v="1"/>
    <n v="230"/>
    <s v="Prijs wijkt af"/>
    <s v="Nvt"/>
    <n v="230"/>
    <n v="920"/>
    <n v="920"/>
  </r>
  <r>
    <x v="15"/>
    <x v="52"/>
    <x v="152"/>
    <n v="3"/>
    <n v="236.9"/>
    <n v="710.7"/>
    <n v="710.7"/>
    <n v="0"/>
    <x v="1"/>
    <n v="230"/>
    <s v="Prijs wijkt af"/>
    <s v="Nvt"/>
    <n v="230"/>
    <n v="690"/>
    <n v="690"/>
  </r>
  <r>
    <x v="15"/>
    <x v="4"/>
    <x v="216"/>
    <n v="16"/>
    <n v="159.65"/>
    <n v="2554.4"/>
    <n v="2554.4"/>
    <n v="0"/>
    <x v="1"/>
    <n v="155"/>
    <s v="Prijs wijkt af"/>
    <s v="Nvt"/>
    <n v="155"/>
    <n v="2480"/>
    <n v="2480"/>
  </r>
  <r>
    <x v="16"/>
    <x v="193"/>
    <x v="219"/>
    <n v="1"/>
    <n v="448.82"/>
    <n v="448.82"/>
    <n v="448.82"/>
    <n v="0"/>
    <x v="2"/>
    <s v=""/>
    <s v=""/>
    <s v="Nvt"/>
    <n v="448.82"/>
    <n v="448.82"/>
    <n v="448.82"/>
  </r>
  <r>
    <x v="16"/>
    <x v="97"/>
    <x v="103"/>
    <n v="8"/>
    <n v="66.95"/>
    <n v="535.6"/>
    <n v="535.6"/>
    <n v="0"/>
    <x v="2"/>
    <s v=""/>
    <s v=""/>
    <s v="Nvt"/>
    <n v="66.95"/>
    <n v="535.6"/>
    <n v="535.6"/>
  </r>
  <r>
    <x v="16"/>
    <x v="194"/>
    <x v="220"/>
    <n v="1"/>
    <n v="540.75"/>
    <n v="540.75"/>
    <n v="540.75"/>
    <n v="0"/>
    <x v="2"/>
    <s v=""/>
    <s v=""/>
    <s v="Nvt"/>
    <n v="540.75"/>
    <n v="540.75"/>
    <n v="540.75"/>
  </r>
  <r>
    <x v="16"/>
    <x v="97"/>
    <x v="103"/>
    <n v="12"/>
    <n v="66.95"/>
    <n v="803.4"/>
    <n v="803.4"/>
    <n v="0"/>
    <x v="2"/>
    <s v=""/>
    <s v=""/>
    <s v="Nvt"/>
    <n v="66.95"/>
    <n v="803.40000000000009"/>
    <n v="803.40000000000009"/>
  </r>
  <r>
    <x v="16"/>
    <x v="88"/>
    <x v="93"/>
    <n v="1"/>
    <n v="76.02"/>
    <n v="76.02"/>
    <n v="60.82"/>
    <n v="20"/>
    <x v="2"/>
    <s v=""/>
    <s v=""/>
    <s v="Ja"/>
    <n v="76.02"/>
    <n v="76.02"/>
    <n v="60.815999999999995"/>
  </r>
  <r>
    <x v="16"/>
    <x v="139"/>
    <x v="153"/>
    <n v="3"/>
    <n v="29.35"/>
    <n v="88.05"/>
    <n v="70.44"/>
    <n v="20"/>
    <x v="2"/>
    <s v=""/>
    <s v=""/>
    <s v="Ja"/>
    <n v="29.35"/>
    <n v="88.050000000000011"/>
    <n v="70.440000000000012"/>
  </r>
  <r>
    <x v="16"/>
    <x v="15"/>
    <x v="15"/>
    <n v="2"/>
    <n v="39.65"/>
    <n v="79.3"/>
    <n v="63.44"/>
    <n v="20"/>
    <x v="2"/>
    <s v=""/>
    <s v=""/>
    <s v="Ja"/>
    <n v="39.65"/>
    <n v="79.3"/>
    <n v="63.44"/>
  </r>
  <r>
    <x v="16"/>
    <x v="40"/>
    <x v="41"/>
    <n v="1"/>
    <n v="24.73"/>
    <n v="24.73"/>
    <n v="19.78"/>
    <n v="20"/>
    <x v="2"/>
    <s v=""/>
    <s v=""/>
    <s v="Ja"/>
    <n v="24.73"/>
    <n v="24.73"/>
    <n v="19.784000000000002"/>
  </r>
  <r>
    <x v="16"/>
    <x v="195"/>
    <x v="221"/>
    <n v="70"/>
    <n v="16.48"/>
    <n v="1153.5999999999999"/>
    <n v="922.88"/>
    <n v="20"/>
    <x v="2"/>
    <s v=""/>
    <s v=""/>
    <s v="Ja"/>
    <n v="16.48"/>
    <n v="1153.6000000000001"/>
    <n v="922.88000000000011"/>
  </r>
  <r>
    <x v="16"/>
    <x v="87"/>
    <x v="92"/>
    <n v="12"/>
    <n v="48.93"/>
    <n v="587.16"/>
    <n v="469.73"/>
    <n v="20"/>
    <x v="2"/>
    <s v=""/>
    <s v=""/>
    <s v="Ja"/>
    <n v="48.93"/>
    <n v="587.16"/>
    <n v="469.72799999999995"/>
  </r>
  <r>
    <x v="16"/>
    <x v="192"/>
    <x v="218"/>
    <n v="2"/>
    <n v="93.45"/>
    <n v="186.9"/>
    <n v="149.52000000000001"/>
    <n v="20"/>
    <x v="2"/>
    <s v=""/>
    <s v=""/>
    <s v="Ja"/>
    <n v="93.45"/>
    <n v="186.9"/>
    <n v="149.52000000000001"/>
  </r>
  <r>
    <x v="16"/>
    <x v="103"/>
    <x v="108"/>
    <n v="1"/>
    <n v="990.68"/>
    <n v="990.68"/>
    <n v="891.61"/>
    <n v="10"/>
    <x v="2"/>
    <s v=""/>
    <s v=""/>
    <s v="Ja"/>
    <n v="990.68"/>
    <n v="990.68"/>
    <n v="891.61199999999997"/>
  </r>
  <r>
    <x v="16"/>
    <x v="196"/>
    <x v="222"/>
    <n v="1"/>
    <n v="735"/>
    <n v="735"/>
    <n v="661.5"/>
    <n v="10"/>
    <x v="2"/>
    <s v=""/>
    <s v=""/>
    <s v="Ja"/>
    <n v="735"/>
    <n v="735"/>
    <n v="661.5"/>
  </r>
  <r>
    <x v="16"/>
    <x v="197"/>
    <x v="223"/>
    <n v="1"/>
    <n v="745"/>
    <n v="745"/>
    <n v="745"/>
    <n v="0"/>
    <x v="2"/>
    <s v=""/>
    <s v=""/>
    <s v="Nvt"/>
    <n v="745"/>
    <n v="745"/>
    <n v="745"/>
  </r>
  <r>
    <x v="16"/>
    <x v="170"/>
    <x v="183"/>
    <n v="1"/>
    <n v="100"/>
    <n v="100"/>
    <n v="90"/>
    <n v="10"/>
    <x v="2"/>
    <s v=""/>
    <s v=""/>
    <s v="Ja"/>
    <n v="100"/>
    <n v="100"/>
    <n v="90"/>
  </r>
  <r>
    <x v="16"/>
    <x v="198"/>
    <x v="224"/>
    <n v="1"/>
    <n v="15.45"/>
    <n v="15.45"/>
    <n v="13.9"/>
    <n v="10"/>
    <x v="2"/>
    <s v=""/>
    <s v=""/>
    <s v="Ja"/>
    <n v="15.45"/>
    <n v="15.45"/>
    <n v="13.904999999999999"/>
  </r>
  <r>
    <x v="16"/>
    <x v="199"/>
    <x v="165"/>
    <n v="1"/>
    <n v="120"/>
    <n v="120"/>
    <n v="120"/>
    <n v="0"/>
    <x v="2"/>
    <s v=""/>
    <s v=""/>
    <s v="Nvt"/>
    <n v="120"/>
    <n v="120"/>
    <n v="120"/>
  </r>
  <r>
    <x v="16"/>
    <x v="88"/>
    <x v="93"/>
    <n v="1"/>
    <n v="76.02"/>
    <n v="76.02"/>
    <n v="60.82"/>
    <n v="20"/>
    <x v="2"/>
    <s v=""/>
    <s v=""/>
    <s v="Ja"/>
    <n v="76.02"/>
    <n v="76.02"/>
    <n v="60.815999999999995"/>
  </r>
  <r>
    <x v="16"/>
    <x v="84"/>
    <x v="89"/>
    <n v="5"/>
    <n v="17.89"/>
    <n v="89.45"/>
    <n v="71.56"/>
    <n v="20"/>
    <x v="2"/>
    <s v=""/>
    <s v=""/>
    <s v="Ja"/>
    <n v="17.89"/>
    <n v="89.45"/>
    <n v="71.56"/>
  </r>
  <r>
    <x v="16"/>
    <x v="15"/>
    <x v="15"/>
    <n v="7"/>
    <n v="39.65"/>
    <n v="277.55"/>
    <n v="222.04"/>
    <n v="20"/>
    <x v="2"/>
    <s v=""/>
    <s v=""/>
    <s v="Ja"/>
    <n v="39.65"/>
    <n v="277.55"/>
    <n v="222.04"/>
  </r>
  <r>
    <x v="16"/>
    <x v="20"/>
    <x v="25"/>
    <n v="12"/>
    <n v="48.93"/>
    <n v="587.16"/>
    <n v="469.73"/>
    <n v="20"/>
    <x v="2"/>
    <s v=""/>
    <s v=""/>
    <s v="Ja"/>
    <n v="48.93"/>
    <n v="587.16"/>
    <n v="469.72799999999995"/>
  </r>
  <r>
    <x v="16"/>
    <x v="36"/>
    <x v="37"/>
    <n v="1"/>
    <n v="1236"/>
    <n v="1236"/>
    <n v="1112.4000000000001"/>
    <n v="10"/>
    <x v="3"/>
    <n v="1200"/>
    <s v="Prijs wijkt af"/>
    <s v="Ja"/>
    <n v="1200"/>
    <n v="1200"/>
    <n v="1080"/>
  </r>
  <r>
    <x v="16"/>
    <x v="88"/>
    <x v="93"/>
    <n v="1"/>
    <n v="76.02"/>
    <n v="76.02"/>
    <n v="60.82"/>
    <n v="20"/>
    <x v="2"/>
    <s v=""/>
    <s v=""/>
    <s v="Ja"/>
    <n v="76.02"/>
    <n v="76.02"/>
    <n v="60.815999999999995"/>
  </r>
  <r>
    <x v="16"/>
    <x v="15"/>
    <x v="15"/>
    <n v="4"/>
    <n v="39.65"/>
    <n v="158.6"/>
    <n v="126.88"/>
    <n v="20"/>
    <x v="2"/>
    <s v=""/>
    <s v=""/>
    <s v="Ja"/>
    <n v="39.65"/>
    <n v="158.6"/>
    <n v="126.88"/>
  </r>
  <r>
    <x v="16"/>
    <x v="20"/>
    <x v="25"/>
    <n v="8"/>
    <n v="48.93"/>
    <n v="391.44"/>
    <n v="313.14999999999998"/>
    <n v="20"/>
    <x v="2"/>
    <s v=""/>
    <s v=""/>
    <s v="Ja"/>
    <n v="48.93"/>
    <n v="391.44"/>
    <n v="313.15199999999999"/>
  </r>
  <r>
    <x v="16"/>
    <x v="192"/>
    <x v="218"/>
    <n v="1"/>
    <n v="93.45"/>
    <n v="93.45"/>
    <n v="74.760000000000005"/>
    <n v="20"/>
    <x v="2"/>
    <s v=""/>
    <s v=""/>
    <s v="Ja"/>
    <n v="93.45"/>
    <n v="93.45"/>
    <n v="74.760000000000005"/>
  </r>
  <r>
    <x v="16"/>
    <x v="34"/>
    <x v="35"/>
    <n v="1"/>
    <n v="448.05"/>
    <n v="448.05"/>
    <n v="448.05"/>
    <n v="0"/>
    <x v="3"/>
    <n v="435"/>
    <s v="Prijs wijkt af"/>
    <s v="Nvt"/>
    <n v="435"/>
    <n v="435"/>
    <n v="435"/>
  </r>
  <r>
    <x v="16"/>
    <x v="35"/>
    <x v="36"/>
    <n v="1"/>
    <n v="741.6"/>
    <n v="741.6"/>
    <n v="667.44"/>
    <n v="10"/>
    <x v="3"/>
    <n v="720"/>
    <s v="Prijs wijkt af"/>
    <s v="Ja"/>
    <n v="720"/>
    <n v="720"/>
    <n v="648"/>
  </r>
  <r>
    <x v="16"/>
    <x v="88"/>
    <x v="93"/>
    <n v="1"/>
    <n v="76.02"/>
    <n v="76.02"/>
    <n v="60.82"/>
    <n v="20"/>
    <x v="2"/>
    <s v=""/>
    <s v=""/>
    <s v="Ja"/>
    <n v="76.02"/>
    <n v="76.02"/>
    <n v="60.815999999999995"/>
  </r>
  <r>
    <x v="16"/>
    <x v="84"/>
    <x v="89"/>
    <n v="2"/>
    <n v="17.89"/>
    <n v="35.78"/>
    <n v="28.62"/>
    <n v="20"/>
    <x v="2"/>
    <s v=""/>
    <s v=""/>
    <s v="Ja"/>
    <n v="17.89"/>
    <n v="35.78"/>
    <n v="28.624000000000002"/>
  </r>
  <r>
    <x v="16"/>
    <x v="44"/>
    <x v="47"/>
    <n v="6"/>
    <n v="26.83"/>
    <n v="160.97999999999999"/>
    <n v="128.78"/>
    <n v="20"/>
    <x v="2"/>
    <s v=""/>
    <s v=""/>
    <s v="Ja"/>
    <n v="26.83"/>
    <n v="160.97999999999999"/>
    <n v="128.78399999999999"/>
  </r>
  <r>
    <x v="16"/>
    <x v="40"/>
    <x v="41"/>
    <n v="1"/>
    <n v="24.73"/>
    <n v="24.73"/>
    <n v="19.78"/>
    <n v="20"/>
    <x v="2"/>
    <s v=""/>
    <s v=""/>
    <s v="Ja"/>
    <n v="24.73"/>
    <n v="24.73"/>
    <n v="19.784000000000002"/>
  </r>
  <r>
    <x v="16"/>
    <x v="171"/>
    <x v="184"/>
    <n v="6"/>
    <n v="33.57"/>
    <n v="201.42"/>
    <n v="161.13999999999999"/>
    <n v="20"/>
    <x v="2"/>
    <s v=""/>
    <s v=""/>
    <s v="Ja"/>
    <n v="33.57"/>
    <n v="201.42000000000002"/>
    <n v="161.13600000000002"/>
  </r>
  <r>
    <x v="16"/>
    <x v="177"/>
    <x v="189"/>
    <n v="3"/>
    <n v="147.81"/>
    <n v="443.43"/>
    <n v="354.74"/>
    <n v="20"/>
    <x v="2"/>
    <s v=""/>
    <s v=""/>
    <s v="Ja"/>
    <n v="147.81"/>
    <n v="443.43"/>
    <n v="354.74400000000003"/>
  </r>
  <r>
    <x v="16"/>
    <x v="149"/>
    <x v="151"/>
    <n v="1"/>
    <n v="114.58"/>
    <n v="114.58"/>
    <n v="91.66"/>
    <n v="20"/>
    <x v="2"/>
    <s v=""/>
    <s v=""/>
    <s v="Ja"/>
    <n v="114.58"/>
    <n v="114.58"/>
    <n v="91.664000000000001"/>
  </r>
  <r>
    <x v="16"/>
    <x v="200"/>
    <x v="225"/>
    <n v="1"/>
    <n v="68.5"/>
    <n v="68.5"/>
    <n v="54.8"/>
    <n v="20"/>
    <x v="2"/>
    <s v=""/>
    <s v=""/>
    <s v="Ja"/>
    <n v="68.5"/>
    <n v="68.5"/>
    <n v="54.8"/>
  </r>
  <r>
    <x v="16"/>
    <x v="201"/>
    <x v="226"/>
    <n v="3"/>
    <n v="45.32"/>
    <n v="135.96"/>
    <n v="108.77"/>
    <n v="20"/>
    <x v="2"/>
    <s v=""/>
    <s v=""/>
    <s v="Ja"/>
    <n v="45.32"/>
    <n v="135.96"/>
    <n v="108.76800000000001"/>
  </r>
  <r>
    <x v="16"/>
    <x v="202"/>
    <x v="227"/>
    <n v="4"/>
    <n v="28.33"/>
    <n v="113.32"/>
    <n v="90.66"/>
    <n v="20"/>
    <x v="2"/>
    <s v=""/>
    <s v=""/>
    <s v="Ja"/>
    <n v="28.33"/>
    <n v="113.32"/>
    <n v="90.655999999999992"/>
  </r>
  <r>
    <x v="16"/>
    <x v="203"/>
    <x v="228"/>
    <n v="2"/>
    <n v="90.64"/>
    <n v="181.28"/>
    <n v="145.02000000000001"/>
    <n v="20"/>
    <x v="2"/>
    <s v=""/>
    <s v=""/>
    <s v="Ja"/>
    <n v="90.64"/>
    <n v="181.28"/>
    <n v="145.024"/>
  </r>
  <r>
    <x v="16"/>
    <x v="204"/>
    <x v="229"/>
    <n v="6"/>
    <n v="55.35"/>
    <n v="332.1"/>
    <n v="265.68"/>
    <n v="20"/>
    <x v="2"/>
    <s v=""/>
    <s v=""/>
    <s v="Ja"/>
    <n v="55.35"/>
    <n v="332.1"/>
    <n v="265.68"/>
  </r>
  <r>
    <x v="16"/>
    <x v="205"/>
    <x v="230"/>
    <n v="2"/>
    <n v="97.34"/>
    <n v="194.68"/>
    <n v="155.74"/>
    <n v="20"/>
    <x v="2"/>
    <s v=""/>
    <s v=""/>
    <s v="Ja"/>
    <n v="97.34"/>
    <n v="194.68"/>
    <n v="155.74400000000003"/>
  </r>
  <r>
    <x v="16"/>
    <x v="30"/>
    <x v="32"/>
    <n v="1"/>
    <n v="638.6"/>
    <n v="638.6"/>
    <n v="574.74"/>
    <n v="10"/>
    <x v="3"/>
    <n v="620"/>
    <s v="Prijs wijkt af"/>
    <s v="Ja"/>
    <n v="620"/>
    <n v="620"/>
    <n v="558"/>
  </r>
  <r>
    <x v="16"/>
    <x v="88"/>
    <x v="93"/>
    <n v="1"/>
    <n v="76.02"/>
    <n v="76.02"/>
    <n v="57.01"/>
    <n v="25"/>
    <x v="2"/>
    <s v=""/>
    <s v=""/>
    <s v="Ja"/>
    <n v="76.02"/>
    <n v="76.02"/>
    <n v="57.015000000000001"/>
  </r>
  <r>
    <x v="16"/>
    <x v="84"/>
    <x v="89"/>
    <n v="2"/>
    <n v="17.89"/>
    <n v="35.78"/>
    <n v="26.83"/>
    <n v="25"/>
    <x v="2"/>
    <s v=""/>
    <s v=""/>
    <s v="Ja"/>
    <n v="17.89"/>
    <n v="35.78"/>
    <n v="26.835000000000001"/>
  </r>
  <r>
    <x v="16"/>
    <x v="44"/>
    <x v="47"/>
    <n v="6"/>
    <n v="26.83"/>
    <n v="160.97999999999999"/>
    <n v="120.73"/>
    <n v="25"/>
    <x v="2"/>
    <s v=""/>
    <s v=""/>
    <s v="Ja"/>
    <n v="26.83"/>
    <n v="160.97999999999999"/>
    <n v="120.735"/>
  </r>
  <r>
    <x v="16"/>
    <x v="40"/>
    <x v="41"/>
    <n v="1"/>
    <n v="24.73"/>
    <n v="24.73"/>
    <n v="18.55"/>
    <n v="25"/>
    <x v="2"/>
    <s v=""/>
    <s v=""/>
    <s v="Ja"/>
    <n v="24.73"/>
    <n v="24.73"/>
    <n v="18.547499999999999"/>
  </r>
  <r>
    <x v="16"/>
    <x v="123"/>
    <x v="77"/>
    <n v="2"/>
    <n v="73.02"/>
    <n v="146.04"/>
    <n v="109.53"/>
    <n v="25"/>
    <x v="2"/>
    <s v=""/>
    <s v=""/>
    <s v="Ja"/>
    <n v="73.02"/>
    <n v="146.04"/>
    <n v="109.53"/>
  </r>
  <r>
    <x v="16"/>
    <x v="173"/>
    <x v="94"/>
    <n v="2"/>
    <n v="48.68"/>
    <n v="97.36"/>
    <n v="73.02"/>
    <n v="25"/>
    <x v="2"/>
    <s v=""/>
    <s v=""/>
    <s v="Ja"/>
    <n v="48.68"/>
    <n v="97.36"/>
    <n v="73.02"/>
  </r>
  <r>
    <x v="16"/>
    <x v="124"/>
    <x v="95"/>
    <n v="4"/>
    <n v="42.18"/>
    <n v="168.72"/>
    <n v="126.54"/>
    <n v="25"/>
    <x v="2"/>
    <s v=""/>
    <s v=""/>
    <s v="Ja"/>
    <n v="42.18"/>
    <n v="168.72"/>
    <n v="126.54"/>
  </r>
  <r>
    <x v="16"/>
    <x v="55"/>
    <x v="58"/>
    <n v="4"/>
    <n v="16.54"/>
    <n v="66.16"/>
    <n v="49.62"/>
    <n v="25"/>
    <x v="2"/>
    <s v=""/>
    <s v=""/>
    <s v="Ja"/>
    <n v="16.54"/>
    <n v="66.16"/>
    <n v="49.62"/>
  </r>
  <r>
    <x v="16"/>
    <x v="58"/>
    <x v="62"/>
    <n v="12"/>
    <n v="88.57"/>
    <n v="1062.8399999999999"/>
    <n v="797.13"/>
    <n v="25"/>
    <x v="2"/>
    <s v=""/>
    <s v=""/>
    <s v="Ja"/>
    <n v="88.57"/>
    <n v="1062.8399999999999"/>
    <n v="797.13"/>
  </r>
  <r>
    <x v="16"/>
    <x v="101"/>
    <x v="20"/>
    <n v="5"/>
    <n v="38.99"/>
    <n v="194.95"/>
    <n v="146.21"/>
    <n v="25"/>
    <x v="2"/>
    <s v=""/>
    <s v=""/>
    <s v="Ja"/>
    <n v="38.99"/>
    <n v="194.95000000000002"/>
    <n v="146.21250000000001"/>
  </r>
  <r>
    <x v="16"/>
    <x v="206"/>
    <x v="231"/>
    <n v="1"/>
    <n v="0"/>
    <n v="0"/>
    <n v="0"/>
    <n v="0"/>
    <x v="2"/>
    <s v=""/>
    <s v=""/>
    <s v="Nvt"/>
    <n v="0"/>
    <n v="0"/>
    <n v="0"/>
  </r>
  <r>
    <x v="16"/>
    <x v="207"/>
    <x v="232"/>
    <n v="9"/>
    <n v="195"/>
    <n v="1755"/>
    <n v="1404"/>
    <n v="20"/>
    <x v="2"/>
    <s v=""/>
    <s v=""/>
    <s v="Ja"/>
    <n v="195"/>
    <n v="1755"/>
    <n v="1404"/>
  </r>
  <r>
    <x v="16"/>
    <x v="208"/>
    <x v="233"/>
    <n v="1"/>
    <n v="195"/>
    <n v="195"/>
    <n v="156"/>
    <n v="20"/>
    <x v="2"/>
    <s v=""/>
    <s v=""/>
    <s v="Ja"/>
    <n v="195"/>
    <n v="195"/>
    <n v="156"/>
  </r>
  <r>
    <x v="16"/>
    <x v="209"/>
    <x v="234"/>
    <n v="1"/>
    <n v="90"/>
    <n v="90"/>
    <n v="72"/>
    <n v="20"/>
    <x v="2"/>
    <s v=""/>
    <s v=""/>
    <s v="Ja"/>
    <n v="90"/>
    <n v="90"/>
    <n v="72"/>
  </r>
  <r>
    <x v="16"/>
    <x v="198"/>
    <x v="224"/>
    <n v="1"/>
    <n v="15.45"/>
    <n v="15.45"/>
    <n v="12.36"/>
    <n v="20"/>
    <x v="2"/>
    <s v=""/>
    <s v=""/>
    <s v="Ja"/>
    <n v="15.45"/>
    <n v="15.45"/>
    <n v="12.36"/>
  </r>
  <r>
    <x v="16"/>
    <x v="210"/>
    <x v="235"/>
    <n v="1"/>
    <n v="633.45000000000005"/>
    <n v="633.45000000000005"/>
    <n v="633.45000000000005"/>
    <n v="0"/>
    <x v="2"/>
    <s v=""/>
    <s v=""/>
    <s v="Nvt"/>
    <n v="633.45000000000005"/>
    <n v="633.45000000000005"/>
    <n v="633.45000000000005"/>
  </r>
  <r>
    <x v="16"/>
    <x v="80"/>
    <x v="85"/>
    <n v="1"/>
    <n v="118.45"/>
    <n v="118.45"/>
    <n v="118.45"/>
    <n v="0"/>
    <x v="3"/>
    <n v="115"/>
    <s v="Prijs wijkt af"/>
    <s v="Nvt"/>
    <n v="115"/>
    <n v="115"/>
    <n v="115"/>
  </r>
  <r>
    <x v="16"/>
    <x v="88"/>
    <x v="93"/>
    <n v="1"/>
    <n v="76.02"/>
    <n v="76.02"/>
    <n v="53.21"/>
    <n v="30"/>
    <x v="2"/>
    <s v=""/>
    <s v=""/>
    <s v="Ja"/>
    <n v="76.02"/>
    <n v="76.02"/>
    <n v="53.213999999999999"/>
  </r>
  <r>
    <x v="16"/>
    <x v="211"/>
    <x v="236"/>
    <n v="12"/>
    <n v="24.1"/>
    <n v="289.2"/>
    <n v="202.44"/>
    <n v="30"/>
    <x v="2"/>
    <s v=""/>
    <s v=""/>
    <s v="Ja"/>
    <n v="24.1"/>
    <n v="289.20000000000005"/>
    <n v="202.44000000000003"/>
  </r>
  <r>
    <x v="16"/>
    <x v="212"/>
    <x v="237"/>
    <n v="3"/>
    <n v="7.21"/>
    <n v="21.63"/>
    <n v="15.14"/>
    <n v="30"/>
    <x v="2"/>
    <s v=""/>
    <s v=""/>
    <s v="Ja"/>
    <n v="7.21"/>
    <n v="21.63"/>
    <n v="15.140999999999998"/>
  </r>
  <r>
    <x v="16"/>
    <x v="101"/>
    <x v="20"/>
    <n v="2"/>
    <n v="38.99"/>
    <n v="77.98"/>
    <n v="54.59"/>
    <n v="30"/>
    <x v="2"/>
    <s v=""/>
    <s v=""/>
    <s v="Ja"/>
    <n v="38.99"/>
    <n v="77.98"/>
    <n v="54.586000000000006"/>
  </r>
  <r>
    <x v="16"/>
    <x v="213"/>
    <x v="238"/>
    <n v="1"/>
    <n v="40"/>
    <n v="40"/>
    <n v="28"/>
    <n v="30"/>
    <x v="2"/>
    <s v=""/>
    <s v=""/>
    <s v="Ja"/>
    <n v="40"/>
    <n v="40"/>
    <n v="28"/>
  </r>
  <r>
    <x v="16"/>
    <x v="165"/>
    <x v="96"/>
    <n v="4"/>
    <n v="24.34"/>
    <n v="97.36"/>
    <n v="68.150000000000006"/>
    <n v="30"/>
    <x v="2"/>
    <s v=""/>
    <s v=""/>
    <s v="Ja"/>
    <n v="24.34"/>
    <n v="97.36"/>
    <n v="68.152000000000001"/>
  </r>
  <r>
    <x v="16"/>
    <x v="124"/>
    <x v="95"/>
    <n v="4"/>
    <n v="42.18"/>
    <n v="168.72"/>
    <n v="118.1"/>
    <n v="30"/>
    <x v="2"/>
    <s v=""/>
    <s v=""/>
    <s v="Ja"/>
    <n v="42.18"/>
    <n v="168.72"/>
    <n v="118.104"/>
  </r>
  <r>
    <x v="16"/>
    <x v="214"/>
    <x v="239"/>
    <n v="1"/>
    <n v="0"/>
    <n v="0"/>
    <n v="0"/>
    <n v="30"/>
    <x v="2"/>
    <s v=""/>
    <s v=""/>
    <s v="Ja"/>
    <n v="0"/>
    <n v="0"/>
    <n v="0"/>
  </r>
  <r>
    <x v="16"/>
    <x v="55"/>
    <x v="58"/>
    <n v="4"/>
    <n v="16.54"/>
    <n v="66.16"/>
    <n v="66.16"/>
    <n v="0"/>
    <x v="2"/>
    <s v=""/>
    <s v=""/>
    <s v="Nvt"/>
    <n v="16.54"/>
    <n v="66.16"/>
    <n v="66.16"/>
  </r>
  <r>
    <x v="16"/>
    <x v="67"/>
    <x v="73"/>
    <n v="2"/>
    <n v="115"/>
    <n v="230"/>
    <n v="161"/>
    <n v="30"/>
    <x v="2"/>
    <s v=""/>
    <s v=""/>
    <s v="Ja"/>
    <n v="115"/>
    <n v="230"/>
    <n v="161"/>
  </r>
  <r>
    <x v="16"/>
    <x v="215"/>
    <x v="240"/>
    <n v="2"/>
    <n v="224.91"/>
    <n v="449.82"/>
    <n v="404.84"/>
    <n v="10"/>
    <x v="2"/>
    <s v=""/>
    <s v=""/>
    <s v="Ja"/>
    <n v="224.91"/>
    <n v="449.82"/>
    <n v="404.83800000000002"/>
  </r>
  <r>
    <x v="16"/>
    <x v="216"/>
    <x v="241"/>
    <n v="1"/>
    <n v="309.25"/>
    <n v="309.25"/>
    <n v="278.32"/>
    <n v="10"/>
    <x v="2"/>
    <s v=""/>
    <s v=""/>
    <s v="Ja"/>
    <n v="309.25"/>
    <n v="309.25"/>
    <n v="278.32499999999999"/>
  </r>
  <r>
    <x v="16"/>
    <x v="157"/>
    <x v="165"/>
    <n v="1"/>
    <n v="120"/>
    <n v="120"/>
    <n v="108"/>
    <n v="10"/>
    <x v="2"/>
    <s v=""/>
    <s v=""/>
    <s v="Ja"/>
    <n v="120"/>
    <n v="120"/>
    <n v="108"/>
  </r>
  <r>
    <x v="16"/>
    <x v="217"/>
    <x v="242"/>
    <n v="3"/>
    <n v="16.48"/>
    <n v="49.44"/>
    <n v="44.5"/>
    <n v="10"/>
    <x v="2"/>
    <s v=""/>
    <s v=""/>
    <s v="Ja"/>
    <n v="16.48"/>
    <n v="49.44"/>
    <n v="44.495999999999995"/>
  </r>
  <r>
    <x v="16"/>
    <x v="56"/>
    <x v="60"/>
    <n v="4"/>
    <n v="88.07"/>
    <n v="352.28"/>
    <n v="352.28"/>
    <n v="0"/>
    <x v="2"/>
    <s v=""/>
    <s v=""/>
    <s v="Nvt"/>
    <n v="88.07"/>
    <n v="352.28"/>
    <n v="352.28"/>
  </r>
  <r>
    <x v="16"/>
    <x v="61"/>
    <x v="215"/>
    <n v="4"/>
    <n v="69.78"/>
    <n v="279.12"/>
    <n v="279.12"/>
    <n v="0"/>
    <x v="2"/>
    <s v=""/>
    <s v=""/>
    <s v="Nvt"/>
    <n v="69.78"/>
    <n v="279.12"/>
    <n v="279.12"/>
  </r>
  <r>
    <x v="16"/>
    <x v="52"/>
    <x v="152"/>
    <n v="4"/>
    <n v="236.9"/>
    <n v="947.6"/>
    <n v="947.6"/>
    <n v="0"/>
    <x v="1"/>
    <n v="230"/>
    <s v="Prijs wijkt af"/>
    <s v="Nvt"/>
    <n v="230"/>
    <n v="920"/>
    <n v="920"/>
  </r>
  <r>
    <x v="16"/>
    <x v="52"/>
    <x v="152"/>
    <n v="4"/>
    <n v="236.9"/>
    <n v="947.6"/>
    <n v="947.6"/>
    <n v="0"/>
    <x v="1"/>
    <n v="230"/>
    <s v="Prijs wijkt af"/>
    <s v="Nvt"/>
    <n v="230"/>
    <n v="920"/>
    <n v="920"/>
  </r>
  <r>
    <x v="16"/>
    <x v="53"/>
    <x v="214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16"/>
    <x v="60"/>
    <x v="66"/>
    <n v="4"/>
    <n v="35.020000000000003"/>
    <n v="140.08000000000001"/>
    <n v="140.08000000000001"/>
    <n v="0"/>
    <x v="2"/>
    <s v=""/>
    <s v=""/>
    <s v="Nvt"/>
    <n v="35.020000000000003"/>
    <n v="140.08000000000001"/>
    <n v="140.08000000000001"/>
  </r>
  <r>
    <x v="16"/>
    <x v="76"/>
    <x v="81"/>
    <n v="2"/>
    <n v="52.79"/>
    <n v="105.58"/>
    <n v="105.58"/>
    <n v="0"/>
    <x v="2"/>
    <s v=""/>
    <s v=""/>
    <s v="Nvt"/>
    <n v="52.79"/>
    <n v="105.58"/>
    <n v="105.58"/>
  </r>
  <r>
    <x v="16"/>
    <x v="56"/>
    <x v="60"/>
    <n v="2"/>
    <n v="88.07"/>
    <n v="176.14"/>
    <n v="176.14"/>
    <n v="0"/>
    <x v="2"/>
    <s v=""/>
    <s v=""/>
    <s v="Nvt"/>
    <n v="88.07"/>
    <n v="176.14"/>
    <n v="176.14"/>
  </r>
  <r>
    <x v="16"/>
    <x v="57"/>
    <x v="61"/>
    <n v="2"/>
    <n v="113.3"/>
    <n v="226.6"/>
    <n v="226.6"/>
    <n v="0"/>
    <x v="2"/>
    <s v=""/>
    <s v=""/>
    <s v="Nvt"/>
    <n v="113.3"/>
    <n v="226.6"/>
    <n v="226.6"/>
  </r>
  <r>
    <x v="16"/>
    <x v="61"/>
    <x v="215"/>
    <n v="4"/>
    <n v="69.78"/>
    <n v="279.12"/>
    <n v="279.12"/>
    <n v="0"/>
    <x v="2"/>
    <s v=""/>
    <s v=""/>
    <s v="Nvt"/>
    <n v="69.78"/>
    <n v="279.12"/>
    <n v="279.12"/>
  </r>
  <r>
    <x v="16"/>
    <x v="58"/>
    <x v="62"/>
    <n v="10"/>
    <n v="88.57"/>
    <n v="885.7"/>
    <n v="885.7"/>
    <n v="0"/>
    <x v="2"/>
    <s v=""/>
    <s v=""/>
    <s v="Nvt"/>
    <n v="88.57"/>
    <n v="885.69999999999993"/>
    <n v="885.7"/>
  </r>
  <r>
    <x v="16"/>
    <x v="20"/>
    <x v="243"/>
    <n v="10"/>
    <n v="48.93"/>
    <n v="489.3"/>
    <n v="489.3"/>
    <n v="0"/>
    <x v="2"/>
    <s v=""/>
    <s v=""/>
    <s v="Nvt"/>
    <n v="48.93"/>
    <n v="489.3"/>
    <n v="489.3"/>
  </r>
  <r>
    <x v="17"/>
    <x v="188"/>
    <x v="244"/>
    <n v="2"/>
    <n v="103.75"/>
    <n v="207.5"/>
    <n v="197.12"/>
    <n v="5"/>
    <x v="0"/>
    <n v="106.8625"/>
    <s v="Prijs wijkt af"/>
    <s v="Ja"/>
    <n v="106.8625"/>
    <n v="213.72499999999999"/>
    <n v="203.03874999999999"/>
  </r>
  <r>
    <x v="17"/>
    <x v="15"/>
    <x v="206"/>
    <n v="2"/>
    <n v="38.5"/>
    <n v="77"/>
    <n v="73.150000000000006"/>
    <n v="5"/>
    <x v="2"/>
    <s v=""/>
    <s v=""/>
    <s v="Ja"/>
    <n v="38.5"/>
    <n v="77"/>
    <n v="73.150000000000006"/>
  </r>
  <r>
    <x v="17"/>
    <x v="188"/>
    <x v="244"/>
    <n v="1"/>
    <n v="103.75"/>
    <n v="103.75"/>
    <n v="98.56"/>
    <n v="5"/>
    <x v="0"/>
    <n v="106.8625"/>
    <s v="Prijs wijkt af"/>
    <s v="Ja"/>
    <n v="106.8625"/>
    <n v="106.8625"/>
    <n v="101.519375"/>
  </r>
  <r>
    <x v="17"/>
    <x v="15"/>
    <x v="206"/>
    <n v="1"/>
    <n v="38.5"/>
    <n v="38.5"/>
    <n v="36.57"/>
    <n v="5"/>
    <x v="2"/>
    <s v=""/>
    <s v=""/>
    <s v="Ja"/>
    <n v="38.5"/>
    <n v="38.5"/>
    <n v="36.575000000000003"/>
  </r>
  <r>
    <x v="17"/>
    <x v="218"/>
    <x v="245"/>
    <n v="1"/>
    <n v="458.35"/>
    <n v="458.35"/>
    <n v="435.43"/>
    <n v="5"/>
    <x v="0"/>
    <n v="458.35"/>
    <s v="Prijs gelijk"/>
    <s v="Ja"/>
    <n v="458.35"/>
    <n v="458.35"/>
    <n v="435.4325"/>
  </r>
  <r>
    <x v="17"/>
    <x v="18"/>
    <x v="18"/>
    <n v="1"/>
    <n v="60"/>
    <n v="60"/>
    <n v="57"/>
    <n v="5"/>
    <x v="2"/>
    <s v=""/>
    <s v=""/>
    <s v="Ja"/>
    <n v="60"/>
    <n v="60"/>
    <n v="57"/>
  </r>
  <r>
    <x v="17"/>
    <x v="15"/>
    <x v="206"/>
    <n v="3"/>
    <n v="38.5"/>
    <n v="115.5"/>
    <n v="109.72"/>
    <n v="5"/>
    <x v="2"/>
    <s v=""/>
    <s v=""/>
    <s v="Ja"/>
    <n v="38.5"/>
    <n v="115.5"/>
    <n v="109.72499999999999"/>
  </r>
  <r>
    <x v="17"/>
    <x v="218"/>
    <x v="245"/>
    <n v="1"/>
    <n v="458.35"/>
    <n v="458.35"/>
    <n v="435.43"/>
    <n v="5"/>
    <x v="0"/>
    <n v="458.35"/>
    <s v="Prijs gelijk"/>
    <s v="Ja"/>
    <n v="458.35"/>
    <n v="458.35"/>
    <n v="435.4325"/>
  </r>
  <r>
    <x v="17"/>
    <x v="188"/>
    <x v="244"/>
    <n v="1"/>
    <n v="103.75"/>
    <n v="103.75"/>
    <n v="98.56"/>
    <n v="5"/>
    <x v="0"/>
    <n v="106.8625"/>
    <s v="Prijs wijkt af"/>
    <s v="Ja"/>
    <n v="106.8625"/>
    <n v="106.8625"/>
    <n v="101.519375"/>
  </r>
  <r>
    <x v="17"/>
    <x v="15"/>
    <x v="206"/>
    <n v="1"/>
    <n v="38.5"/>
    <n v="38.5"/>
    <n v="36.57"/>
    <n v="5"/>
    <x v="2"/>
    <s v=""/>
    <s v=""/>
    <s v="Ja"/>
    <n v="38.5"/>
    <n v="38.5"/>
    <n v="36.575000000000003"/>
  </r>
  <r>
    <x v="17"/>
    <x v="218"/>
    <x v="245"/>
    <n v="1"/>
    <n v="458.35"/>
    <n v="458.35"/>
    <n v="435.43"/>
    <n v="5"/>
    <x v="0"/>
    <n v="458.35"/>
    <s v="Prijs gelijk"/>
    <s v="Ja"/>
    <n v="458.35"/>
    <n v="458.35"/>
    <n v="435.4325"/>
  </r>
  <r>
    <x v="17"/>
    <x v="18"/>
    <x v="18"/>
    <n v="1"/>
    <n v="60"/>
    <n v="60"/>
    <n v="57"/>
    <n v="5"/>
    <x v="2"/>
    <s v=""/>
    <s v=""/>
    <s v="Ja"/>
    <n v="60"/>
    <n v="60"/>
    <n v="57"/>
  </r>
  <r>
    <x v="17"/>
    <x v="15"/>
    <x v="206"/>
    <n v="6"/>
    <n v="38.5"/>
    <n v="231"/>
    <n v="219.45"/>
    <n v="5"/>
    <x v="2"/>
    <s v=""/>
    <s v=""/>
    <s v="Ja"/>
    <n v="38.5"/>
    <n v="231"/>
    <n v="219.45"/>
  </r>
  <r>
    <x v="17"/>
    <x v="219"/>
    <x v="246"/>
    <n v="22"/>
    <n v="13.5"/>
    <n v="297"/>
    <n v="282.14999999999998"/>
    <n v="5"/>
    <x v="2"/>
    <s v=""/>
    <s v=""/>
    <s v="Ja"/>
    <n v="13.5"/>
    <n v="297"/>
    <n v="282.14999999999998"/>
  </r>
  <r>
    <x v="17"/>
    <x v="15"/>
    <x v="206"/>
    <n v="2"/>
    <n v="38.5"/>
    <n v="77"/>
    <n v="73.150000000000006"/>
    <n v="5"/>
    <x v="2"/>
    <s v=""/>
    <s v=""/>
    <s v="Ja"/>
    <n v="38.5"/>
    <n v="77"/>
    <n v="73.150000000000006"/>
  </r>
  <r>
    <x v="17"/>
    <x v="219"/>
    <x v="246"/>
    <n v="5"/>
    <n v="13.5"/>
    <n v="67.5"/>
    <n v="64.12"/>
    <n v="5"/>
    <x v="2"/>
    <s v=""/>
    <s v=""/>
    <s v="Ja"/>
    <n v="13.5"/>
    <n v="67.5"/>
    <n v="64.125"/>
  </r>
  <r>
    <x v="17"/>
    <x v="188"/>
    <x v="244"/>
    <n v="1"/>
    <n v="103.75"/>
    <n v="103.75"/>
    <n v="98.56"/>
    <n v="5"/>
    <x v="0"/>
    <n v="106.8625"/>
    <s v="Prijs wijkt af"/>
    <s v="Ja"/>
    <n v="106.8625"/>
    <n v="106.8625"/>
    <n v="101.519375"/>
  </r>
  <r>
    <x v="17"/>
    <x v="15"/>
    <x v="206"/>
    <n v="1"/>
    <n v="38.5"/>
    <n v="38.5"/>
    <n v="36.57"/>
    <n v="5"/>
    <x v="2"/>
    <s v=""/>
    <s v=""/>
    <s v="Ja"/>
    <n v="38.5"/>
    <n v="38.5"/>
    <n v="36.575000000000003"/>
  </r>
  <r>
    <x v="17"/>
    <x v="188"/>
    <x v="244"/>
    <n v="1"/>
    <n v="103.75"/>
    <n v="103.75"/>
    <n v="98.56"/>
    <n v="5"/>
    <x v="0"/>
    <n v="106.8625"/>
    <s v="Prijs wijkt af"/>
    <s v="Ja"/>
    <n v="106.8625"/>
    <n v="106.8625"/>
    <n v="101.519375"/>
  </r>
  <r>
    <x v="17"/>
    <x v="15"/>
    <x v="206"/>
    <n v="1"/>
    <n v="38.5"/>
    <n v="38.5"/>
    <n v="36.57"/>
    <n v="5"/>
    <x v="2"/>
    <s v=""/>
    <s v=""/>
    <s v="Ja"/>
    <n v="38.5"/>
    <n v="38.5"/>
    <n v="36.575000000000003"/>
  </r>
  <r>
    <x v="17"/>
    <x v="181"/>
    <x v="146"/>
    <n v="1"/>
    <n v="160"/>
    <n v="160"/>
    <n v="152"/>
    <n v="5"/>
    <x v="0"/>
    <n v="106.8625"/>
    <s v="Prijs wijkt af"/>
    <s v="Nee"/>
    <n v="106.8625"/>
    <n v="106.8625"/>
    <n v="106.8625"/>
  </r>
  <r>
    <x v="17"/>
    <x v="181"/>
    <x v="146"/>
    <n v="1"/>
    <n v="160"/>
    <n v="160"/>
    <n v="152"/>
    <n v="5"/>
    <x v="0"/>
    <n v="106.8625"/>
    <s v="Prijs wijkt af"/>
    <s v="Nee"/>
    <n v="106.8625"/>
    <n v="106.8625"/>
    <n v="106.8625"/>
  </r>
  <r>
    <x v="17"/>
    <x v="219"/>
    <x v="246"/>
    <n v="2"/>
    <n v="13.5"/>
    <n v="27"/>
    <n v="25.65"/>
    <n v="5"/>
    <x v="2"/>
    <s v=""/>
    <s v=""/>
    <s v="Ja"/>
    <n v="13.5"/>
    <n v="27"/>
    <n v="25.65"/>
  </r>
  <r>
    <x v="17"/>
    <x v="13"/>
    <x v="13"/>
    <n v="1"/>
    <n v="995.68"/>
    <n v="995.68"/>
    <n v="945.9"/>
    <n v="5"/>
    <x v="0"/>
    <n v="700"/>
    <s v="Prijs wijkt af"/>
    <s v="Nee"/>
    <n v="700"/>
    <n v="700"/>
    <n v="700"/>
  </r>
  <r>
    <x v="17"/>
    <x v="220"/>
    <x v="247"/>
    <n v="1"/>
    <n v="1606.88"/>
    <n v="1606.88"/>
    <n v="1526.54"/>
    <n v="5"/>
    <x v="0"/>
    <n v="1100"/>
    <s v="Prijs wijkt af"/>
    <s v="Nee"/>
    <n v="1100"/>
    <n v="1100"/>
    <n v="1100"/>
  </r>
  <r>
    <x v="17"/>
    <x v="15"/>
    <x v="206"/>
    <n v="14"/>
    <n v="38.5"/>
    <n v="539"/>
    <n v="512.04999999999995"/>
    <n v="5"/>
    <x v="2"/>
    <s v=""/>
    <s v=""/>
    <s v="Ja"/>
    <n v="38.5"/>
    <n v="539"/>
    <n v="512.04999999999995"/>
  </r>
  <r>
    <x v="17"/>
    <x v="221"/>
    <x v="248"/>
    <n v="7"/>
    <n v="75"/>
    <n v="525"/>
    <n v="498.75"/>
    <n v="5"/>
    <x v="2"/>
    <s v=""/>
    <s v=""/>
    <s v="Ja"/>
    <n v="75"/>
    <n v="525"/>
    <n v="498.75"/>
  </r>
  <r>
    <x v="17"/>
    <x v="181"/>
    <x v="146"/>
    <n v="1"/>
    <n v="160"/>
    <n v="160"/>
    <n v="152"/>
    <n v="5"/>
    <x v="0"/>
    <n v="106.8625"/>
    <s v="Prijs wijkt af"/>
    <s v="Nee"/>
    <n v="106.8625"/>
    <n v="106.8625"/>
    <n v="106.8625"/>
  </r>
  <r>
    <x v="17"/>
    <x v="188"/>
    <x v="244"/>
    <n v="1"/>
    <n v="103.75"/>
    <n v="103.75"/>
    <n v="98.56"/>
    <n v="5"/>
    <x v="0"/>
    <n v="106.8625"/>
    <s v="Prijs wijkt af"/>
    <s v="Ja"/>
    <n v="106.8625"/>
    <n v="106.8625"/>
    <n v="101.519375"/>
  </r>
  <r>
    <x v="17"/>
    <x v="15"/>
    <x v="206"/>
    <n v="1"/>
    <n v="38.5"/>
    <n v="38.5"/>
    <n v="36.57"/>
    <n v="5"/>
    <x v="2"/>
    <s v=""/>
    <s v=""/>
    <s v="Ja"/>
    <n v="38.5"/>
    <n v="38.5"/>
    <n v="36.575000000000003"/>
  </r>
  <r>
    <x v="17"/>
    <x v="188"/>
    <x v="244"/>
    <n v="1"/>
    <n v="103.75"/>
    <n v="103.75"/>
    <n v="98.56"/>
    <n v="5"/>
    <x v="0"/>
    <n v="106.8625"/>
    <s v="Prijs wijkt af"/>
    <s v="Ja"/>
    <n v="106.8625"/>
    <n v="106.8625"/>
    <n v="101.519375"/>
  </r>
  <r>
    <x v="17"/>
    <x v="15"/>
    <x v="206"/>
    <n v="1"/>
    <n v="38.5"/>
    <n v="38.5"/>
    <n v="36.57"/>
    <n v="5"/>
    <x v="2"/>
    <s v=""/>
    <s v=""/>
    <s v="Ja"/>
    <n v="38.5"/>
    <n v="38.5"/>
    <n v="36.575000000000003"/>
  </r>
  <r>
    <x v="17"/>
    <x v="188"/>
    <x v="244"/>
    <n v="1"/>
    <n v="103.75"/>
    <n v="103.75"/>
    <n v="98.56"/>
    <n v="5"/>
    <x v="0"/>
    <n v="106.8625"/>
    <s v="Prijs wijkt af"/>
    <s v="Ja"/>
    <n v="106.8625"/>
    <n v="106.8625"/>
    <n v="101.519375"/>
  </r>
  <r>
    <x v="17"/>
    <x v="15"/>
    <x v="206"/>
    <n v="1"/>
    <n v="38.5"/>
    <n v="38.5"/>
    <n v="36.57"/>
    <n v="5"/>
    <x v="2"/>
    <s v=""/>
    <s v=""/>
    <s v="Ja"/>
    <n v="38.5"/>
    <n v="38.5"/>
    <n v="36.575000000000003"/>
  </r>
  <r>
    <x v="17"/>
    <x v="218"/>
    <x v="245"/>
    <n v="2"/>
    <n v="458.35"/>
    <n v="916.7"/>
    <n v="870.86"/>
    <n v="5"/>
    <x v="0"/>
    <n v="458.35"/>
    <s v="Prijs gelijk"/>
    <s v="Ja"/>
    <n v="458.35"/>
    <n v="916.7"/>
    <n v="870.86500000000001"/>
  </r>
  <r>
    <x v="17"/>
    <x v="218"/>
    <x v="245"/>
    <n v="1"/>
    <n v="458.35"/>
    <n v="458.35"/>
    <n v="435.43"/>
    <n v="5"/>
    <x v="0"/>
    <n v="458.35"/>
    <s v="Prijs gelijk"/>
    <s v="Ja"/>
    <n v="458.35"/>
    <n v="458.35"/>
    <n v="435.4325"/>
  </r>
  <r>
    <x v="17"/>
    <x v="222"/>
    <x v="249"/>
    <n v="1"/>
    <n v="721"/>
    <n v="721"/>
    <n v="684.95"/>
    <n v="5"/>
    <x v="0"/>
    <n v="700"/>
    <s v="Prijs wijkt af"/>
    <s v="Ja"/>
    <n v="700"/>
    <n v="700"/>
    <n v="665"/>
  </r>
  <r>
    <x v="17"/>
    <x v="15"/>
    <x v="206"/>
    <n v="1"/>
    <n v="38.5"/>
    <n v="38.5"/>
    <n v="36.57"/>
    <n v="5"/>
    <x v="2"/>
    <s v=""/>
    <s v=""/>
    <s v="Ja"/>
    <n v="38.5"/>
    <n v="38.5"/>
    <n v="36.575000000000003"/>
  </r>
  <r>
    <x v="17"/>
    <x v="15"/>
    <x v="206"/>
    <n v="1"/>
    <n v="38.5"/>
    <n v="38.5"/>
    <n v="36.57"/>
    <n v="5"/>
    <x v="2"/>
    <s v=""/>
    <s v=""/>
    <s v="Ja"/>
    <n v="38.5"/>
    <n v="38.5"/>
    <n v="36.575000000000003"/>
  </r>
  <r>
    <x v="17"/>
    <x v="219"/>
    <x v="246"/>
    <n v="2"/>
    <n v="13.5"/>
    <n v="27"/>
    <n v="25.65"/>
    <n v="5"/>
    <x v="2"/>
    <s v=""/>
    <s v=""/>
    <s v="Ja"/>
    <n v="13.5"/>
    <n v="27"/>
    <n v="25.65"/>
  </r>
  <r>
    <x v="17"/>
    <x v="181"/>
    <x v="146"/>
    <n v="3"/>
    <n v="160"/>
    <n v="480"/>
    <n v="456"/>
    <n v="5"/>
    <x v="0"/>
    <n v="106.8625"/>
    <s v="Prijs wijkt af"/>
    <s v="Nee"/>
    <n v="106.8625"/>
    <n v="320.58749999999998"/>
    <n v="320.58749999999998"/>
  </r>
  <r>
    <x v="17"/>
    <x v="2"/>
    <x v="2"/>
    <n v="1"/>
    <n v="613.96"/>
    <n v="613.96"/>
    <n v="583.26"/>
    <n v="5"/>
    <x v="0"/>
    <n v="458.35"/>
    <s v="Prijs wijkt af"/>
    <s v="Nee"/>
    <n v="458.35"/>
    <n v="458.35"/>
    <n v="458.35"/>
  </r>
  <r>
    <x v="17"/>
    <x v="135"/>
    <x v="138"/>
    <n v="1"/>
    <n v="995.68"/>
    <n v="995.68"/>
    <n v="945.9"/>
    <n v="5"/>
    <x v="0"/>
    <n v="700"/>
    <s v="Prijs wijkt af"/>
    <s v="Nee"/>
    <n v="700"/>
    <n v="700"/>
    <n v="700"/>
  </r>
  <r>
    <x v="17"/>
    <x v="181"/>
    <x v="146"/>
    <n v="5"/>
    <n v="160"/>
    <n v="800"/>
    <n v="760"/>
    <n v="5"/>
    <x v="0"/>
    <n v="106.8625"/>
    <s v="Prijs wijkt af"/>
    <s v="Nee"/>
    <n v="106.8625"/>
    <n v="534.3125"/>
    <n v="534.3125"/>
  </r>
  <r>
    <x v="17"/>
    <x v="219"/>
    <x v="246"/>
    <n v="5"/>
    <n v="13.5"/>
    <n v="67.5"/>
    <n v="64.12"/>
    <n v="5"/>
    <x v="2"/>
    <s v=""/>
    <s v=""/>
    <s v="Ja"/>
    <n v="13.5"/>
    <n v="67.5"/>
    <n v="64.125"/>
  </r>
  <r>
    <x v="17"/>
    <x v="181"/>
    <x v="146"/>
    <n v="1"/>
    <n v="160"/>
    <n v="160"/>
    <n v="152"/>
    <n v="5"/>
    <x v="0"/>
    <n v="106.8625"/>
    <s v="Prijs wijkt af"/>
    <s v="Nee"/>
    <n v="106.8625"/>
    <n v="106.8625"/>
    <n v="106.8625"/>
  </r>
  <r>
    <x v="17"/>
    <x v="181"/>
    <x v="146"/>
    <n v="24"/>
    <n v="160"/>
    <n v="3840"/>
    <n v="3648"/>
    <n v="5"/>
    <x v="0"/>
    <n v="106.8625"/>
    <s v="Prijs wijkt af"/>
    <s v="Nee"/>
    <n v="106.8625"/>
    <n v="2564.6999999999998"/>
    <n v="2564.6999999999998"/>
  </r>
  <r>
    <x v="17"/>
    <x v="15"/>
    <x v="206"/>
    <n v="24"/>
    <n v="38.5"/>
    <n v="924"/>
    <n v="877.8"/>
    <n v="5"/>
    <x v="2"/>
    <s v=""/>
    <s v=""/>
    <s v="Ja"/>
    <n v="38.5"/>
    <n v="924"/>
    <n v="877.8"/>
  </r>
  <r>
    <x v="17"/>
    <x v="223"/>
    <x v="250"/>
    <n v="6"/>
    <n v="9.9499999999999993"/>
    <n v="59.7"/>
    <n v="56.71"/>
    <n v="5"/>
    <x v="2"/>
    <s v=""/>
    <s v=""/>
    <s v="Ja"/>
    <n v="9.9499999999999993"/>
    <n v="59.699999999999996"/>
    <n v="56.715000000000003"/>
  </r>
  <r>
    <x v="17"/>
    <x v="181"/>
    <x v="146"/>
    <n v="2"/>
    <n v="160"/>
    <n v="320"/>
    <n v="304"/>
    <n v="5"/>
    <x v="0"/>
    <n v="106.8625"/>
    <s v="Prijs wijkt af"/>
    <s v="Nee"/>
    <n v="106.8625"/>
    <n v="213.72499999999999"/>
    <n v="213.72499999999999"/>
  </r>
  <r>
    <x v="17"/>
    <x v="181"/>
    <x v="146"/>
    <n v="1"/>
    <n v="160"/>
    <n v="160"/>
    <n v="152"/>
    <n v="5"/>
    <x v="0"/>
    <n v="106.8625"/>
    <s v="Prijs wijkt af"/>
    <s v="Nee"/>
    <n v="106.8625"/>
    <n v="106.8625"/>
    <n v="106.8625"/>
  </r>
  <r>
    <x v="17"/>
    <x v="181"/>
    <x v="146"/>
    <n v="3"/>
    <n v="160"/>
    <n v="480"/>
    <n v="456"/>
    <n v="5"/>
    <x v="0"/>
    <n v="106.8625"/>
    <s v="Prijs wijkt af"/>
    <s v="Nee"/>
    <n v="106.8625"/>
    <n v="320.58749999999998"/>
    <n v="320.58749999999998"/>
  </r>
  <r>
    <x v="17"/>
    <x v="135"/>
    <x v="138"/>
    <n v="1"/>
    <n v="995.68"/>
    <n v="995.68"/>
    <n v="945.9"/>
    <n v="5"/>
    <x v="0"/>
    <n v="700"/>
    <s v="Prijs wijkt af"/>
    <s v="Nee"/>
    <n v="700"/>
    <n v="700"/>
    <n v="700"/>
  </r>
  <r>
    <x v="17"/>
    <x v="224"/>
    <x v="251"/>
    <n v="1"/>
    <n v="308.36"/>
    <n v="308.36"/>
    <n v="292.94"/>
    <n v="5"/>
    <x v="0"/>
    <n v="252.35"/>
    <s v="Prijs wijkt af"/>
    <s v="Nee"/>
    <n v="252.35"/>
    <n v="252.35"/>
    <n v="252.35"/>
  </r>
  <r>
    <x v="17"/>
    <x v="181"/>
    <x v="146"/>
    <n v="12"/>
    <n v="160"/>
    <n v="1920"/>
    <n v="1824"/>
    <n v="5"/>
    <x v="0"/>
    <n v="106.8625"/>
    <s v="Prijs wijkt af"/>
    <s v="Nee"/>
    <n v="106.8625"/>
    <n v="1282.3499999999999"/>
    <n v="1282.3499999999999"/>
  </r>
  <r>
    <x v="17"/>
    <x v="219"/>
    <x v="246"/>
    <n v="12"/>
    <n v="13.5"/>
    <n v="162"/>
    <n v="153.9"/>
    <n v="5"/>
    <x v="2"/>
    <s v=""/>
    <s v=""/>
    <s v="Ja"/>
    <n v="13.5"/>
    <n v="162"/>
    <n v="153.9"/>
  </r>
  <r>
    <x v="17"/>
    <x v="2"/>
    <x v="2"/>
    <n v="1"/>
    <n v="613.96"/>
    <n v="613.96"/>
    <n v="583.26"/>
    <n v="5"/>
    <x v="0"/>
    <n v="458.35"/>
    <s v="Prijs wijkt af"/>
    <s v="Nee"/>
    <n v="458.35"/>
    <n v="458.35"/>
    <n v="458.35"/>
  </r>
  <r>
    <x v="17"/>
    <x v="181"/>
    <x v="146"/>
    <n v="2"/>
    <n v="160"/>
    <n v="320"/>
    <n v="304"/>
    <n v="5"/>
    <x v="0"/>
    <n v="106.8625"/>
    <s v="Prijs wijkt af"/>
    <s v="Nee"/>
    <n v="106.8625"/>
    <n v="213.72499999999999"/>
    <n v="213.72499999999999"/>
  </r>
  <r>
    <x v="17"/>
    <x v="219"/>
    <x v="246"/>
    <n v="4"/>
    <n v="13.5"/>
    <n v="54"/>
    <n v="51.3"/>
    <n v="5"/>
    <x v="2"/>
    <s v=""/>
    <s v=""/>
    <s v="Ja"/>
    <n v="13.5"/>
    <n v="54"/>
    <n v="51.3"/>
  </r>
  <r>
    <x v="17"/>
    <x v="181"/>
    <x v="146"/>
    <n v="6"/>
    <n v="160"/>
    <n v="960"/>
    <n v="912"/>
    <n v="5"/>
    <x v="0"/>
    <n v="106.8625"/>
    <s v="Prijs wijkt af"/>
    <s v="Nee"/>
    <n v="106.8625"/>
    <n v="641.17499999999995"/>
    <n v="641.17499999999995"/>
  </r>
  <r>
    <x v="17"/>
    <x v="181"/>
    <x v="146"/>
    <n v="1"/>
    <n v="160"/>
    <n v="160"/>
    <n v="152"/>
    <n v="5"/>
    <x v="0"/>
    <n v="106.8625"/>
    <s v="Prijs wijkt af"/>
    <s v="Nee"/>
    <n v="106.8625"/>
    <n v="106.8625"/>
    <n v="106.8625"/>
  </r>
  <r>
    <x v="17"/>
    <x v="135"/>
    <x v="138"/>
    <n v="1"/>
    <n v="995.68"/>
    <n v="995.68"/>
    <n v="945.9"/>
    <n v="5"/>
    <x v="0"/>
    <n v="700"/>
    <s v="Prijs wijkt af"/>
    <s v="Nee"/>
    <n v="700"/>
    <n v="700"/>
    <n v="700"/>
  </r>
  <r>
    <x v="17"/>
    <x v="181"/>
    <x v="146"/>
    <n v="2"/>
    <n v="160"/>
    <n v="320"/>
    <n v="304"/>
    <n v="5"/>
    <x v="0"/>
    <n v="106.8625"/>
    <s v="Prijs wijkt af"/>
    <s v="Nee"/>
    <n v="106.8625"/>
    <n v="213.72499999999999"/>
    <n v="213.72499999999999"/>
  </r>
  <r>
    <x v="17"/>
    <x v="2"/>
    <x v="2"/>
    <n v="4"/>
    <n v="613.96"/>
    <n v="2455.84"/>
    <n v="2333.0500000000002"/>
    <n v="5"/>
    <x v="0"/>
    <n v="458.35"/>
    <s v="Prijs wijkt af"/>
    <s v="Nee"/>
    <n v="458.35"/>
    <n v="1833.4"/>
    <n v="1833.4"/>
  </r>
  <r>
    <x v="17"/>
    <x v="18"/>
    <x v="18"/>
    <n v="1"/>
    <n v="60"/>
    <n v="60"/>
    <n v="57"/>
    <n v="5"/>
    <x v="2"/>
    <s v=""/>
    <s v=""/>
    <s v="Ja"/>
    <n v="60"/>
    <n v="60"/>
    <n v="57"/>
  </r>
  <r>
    <x v="17"/>
    <x v="181"/>
    <x v="146"/>
    <n v="8"/>
    <n v="160"/>
    <n v="1280"/>
    <n v="1216"/>
    <n v="5"/>
    <x v="0"/>
    <n v="106.8625"/>
    <s v="Prijs wijkt af"/>
    <s v="Nee"/>
    <n v="106.8625"/>
    <n v="854.9"/>
    <n v="854.9"/>
  </r>
  <r>
    <x v="17"/>
    <x v="181"/>
    <x v="146"/>
    <n v="2"/>
    <n v="160"/>
    <n v="320"/>
    <n v="304"/>
    <n v="5"/>
    <x v="0"/>
    <n v="106.8625"/>
    <s v="Prijs wijkt af"/>
    <s v="Nee"/>
    <n v="106.8625"/>
    <n v="213.72499999999999"/>
    <n v="213.72499999999999"/>
  </r>
  <r>
    <x v="17"/>
    <x v="188"/>
    <x v="244"/>
    <n v="1"/>
    <n v="103.75"/>
    <n v="103.75"/>
    <n v="98.56"/>
    <n v="5"/>
    <x v="0"/>
    <n v="106.8625"/>
    <s v="Prijs wijkt af"/>
    <s v="Ja"/>
    <n v="106.8625"/>
    <n v="106.8625"/>
    <n v="101.519375"/>
  </r>
  <r>
    <x v="17"/>
    <x v="15"/>
    <x v="206"/>
    <n v="2"/>
    <n v="38.5"/>
    <n v="77"/>
    <n v="73.150000000000006"/>
    <n v="5"/>
    <x v="2"/>
    <s v=""/>
    <s v=""/>
    <s v="Ja"/>
    <n v="38.5"/>
    <n v="77"/>
    <n v="73.150000000000006"/>
  </r>
  <r>
    <x v="17"/>
    <x v="181"/>
    <x v="146"/>
    <n v="3"/>
    <n v="160"/>
    <n v="480"/>
    <n v="456"/>
    <n v="5"/>
    <x v="0"/>
    <n v="106.8625"/>
    <s v="Prijs wijkt af"/>
    <s v="Nee"/>
    <n v="106.8625"/>
    <n v="320.58749999999998"/>
    <n v="320.58749999999998"/>
  </r>
  <r>
    <x v="17"/>
    <x v="135"/>
    <x v="138"/>
    <n v="1"/>
    <n v="995.68"/>
    <n v="995.68"/>
    <n v="945.9"/>
    <n v="5"/>
    <x v="0"/>
    <n v="700"/>
    <s v="Prijs wijkt af"/>
    <s v="Nee"/>
    <n v="700"/>
    <n v="700"/>
    <n v="700"/>
  </r>
  <r>
    <x v="17"/>
    <x v="0"/>
    <x v="0"/>
    <n v="2"/>
    <n v="1606.88"/>
    <n v="3213.76"/>
    <n v="3053.07"/>
    <n v="5"/>
    <x v="0"/>
    <n v="1100"/>
    <s v="Prijs wijkt af"/>
    <s v="Nee"/>
    <n v="1100"/>
    <n v="2200"/>
    <n v="2200"/>
  </r>
  <r>
    <x v="17"/>
    <x v="135"/>
    <x v="138"/>
    <n v="1"/>
    <n v="995.68"/>
    <n v="995.68"/>
    <n v="945.9"/>
    <n v="5"/>
    <x v="0"/>
    <n v="700"/>
    <s v="Prijs wijkt af"/>
    <s v="Nee"/>
    <n v="700"/>
    <n v="700"/>
    <n v="700"/>
  </r>
  <r>
    <x v="17"/>
    <x v="0"/>
    <x v="0"/>
    <n v="1"/>
    <n v="1606.88"/>
    <n v="1606.88"/>
    <n v="1526.54"/>
    <n v="5"/>
    <x v="0"/>
    <n v="1100"/>
    <s v="Prijs wijkt af"/>
    <s v="Nee"/>
    <n v="1100"/>
    <n v="1100"/>
    <n v="1100"/>
  </r>
  <r>
    <x v="17"/>
    <x v="2"/>
    <x v="2"/>
    <n v="1"/>
    <n v="613.96"/>
    <n v="613.96"/>
    <n v="583.26"/>
    <n v="5"/>
    <x v="0"/>
    <n v="458.35"/>
    <s v="Prijs wijkt af"/>
    <s v="Nee"/>
    <n v="458.35"/>
    <n v="458.35"/>
    <n v="458.35"/>
  </r>
  <r>
    <x v="17"/>
    <x v="2"/>
    <x v="2"/>
    <n v="1"/>
    <n v="613.96"/>
    <n v="613.96"/>
    <n v="583.26"/>
    <n v="5"/>
    <x v="0"/>
    <n v="458.35"/>
    <s v="Prijs wijkt af"/>
    <s v="Nee"/>
    <n v="458.35"/>
    <n v="458.35"/>
    <n v="458.35"/>
  </r>
  <r>
    <x v="17"/>
    <x v="18"/>
    <x v="18"/>
    <n v="1"/>
    <n v="60"/>
    <n v="60"/>
    <n v="57"/>
    <n v="5"/>
    <x v="2"/>
    <s v=""/>
    <s v=""/>
    <s v="Ja"/>
    <n v="60"/>
    <n v="60"/>
    <n v="57"/>
  </r>
  <r>
    <x v="17"/>
    <x v="181"/>
    <x v="146"/>
    <n v="1"/>
    <n v="160"/>
    <n v="160"/>
    <n v="152"/>
    <n v="5"/>
    <x v="0"/>
    <n v="106.8625"/>
    <s v="Prijs wijkt af"/>
    <s v="Nee"/>
    <n v="106.8625"/>
    <n v="106.8625"/>
    <n v="106.8625"/>
  </r>
  <r>
    <x v="17"/>
    <x v="135"/>
    <x v="138"/>
    <n v="1"/>
    <n v="995.68"/>
    <n v="995.68"/>
    <n v="945.9"/>
    <n v="5"/>
    <x v="0"/>
    <n v="700"/>
    <s v="Prijs wijkt af"/>
    <s v="Nee"/>
    <n v="700"/>
    <n v="700"/>
    <n v="700"/>
  </r>
  <r>
    <x v="17"/>
    <x v="2"/>
    <x v="2"/>
    <n v="1"/>
    <n v="613.96"/>
    <n v="613.96"/>
    <n v="583.26"/>
    <n v="5"/>
    <x v="0"/>
    <n v="458.35"/>
    <s v="Prijs wijkt af"/>
    <s v="Nee"/>
    <n v="458.35"/>
    <n v="458.35"/>
    <n v="458.35"/>
  </r>
  <r>
    <x v="17"/>
    <x v="181"/>
    <x v="146"/>
    <n v="1"/>
    <n v="160"/>
    <n v="160"/>
    <n v="152"/>
    <n v="5"/>
    <x v="0"/>
    <n v="106.8625"/>
    <s v="Prijs wijkt af"/>
    <s v="Nee"/>
    <n v="106.8625"/>
    <n v="106.8625"/>
    <n v="106.8625"/>
  </r>
  <r>
    <x v="17"/>
    <x v="181"/>
    <x v="146"/>
    <n v="3"/>
    <n v="160"/>
    <n v="480"/>
    <n v="456"/>
    <n v="5"/>
    <x v="0"/>
    <n v="106.8625"/>
    <s v="Prijs wijkt af"/>
    <s v="Nee"/>
    <n v="106.8625"/>
    <n v="320.58749999999998"/>
    <n v="320.58749999999998"/>
  </r>
  <r>
    <x v="17"/>
    <x v="181"/>
    <x v="146"/>
    <n v="2"/>
    <n v="160"/>
    <n v="320"/>
    <n v="304"/>
    <n v="5"/>
    <x v="0"/>
    <n v="106.8625"/>
    <s v="Prijs wijkt af"/>
    <s v="Nee"/>
    <n v="106.8625"/>
    <n v="213.72499999999999"/>
    <n v="213.72499999999999"/>
  </r>
  <r>
    <x v="17"/>
    <x v="188"/>
    <x v="244"/>
    <n v="2"/>
    <n v="103.75"/>
    <n v="207.5"/>
    <n v="197.12"/>
    <n v="5"/>
    <x v="0"/>
    <n v="106.8625"/>
    <s v="Prijs wijkt af"/>
    <s v="Ja"/>
    <n v="106.8625"/>
    <n v="213.72499999999999"/>
    <n v="203.03874999999999"/>
  </r>
  <r>
    <x v="17"/>
    <x v="15"/>
    <x v="206"/>
    <n v="2"/>
    <n v="38.5"/>
    <n v="77"/>
    <n v="73.150000000000006"/>
    <n v="5"/>
    <x v="2"/>
    <s v=""/>
    <s v=""/>
    <s v="Ja"/>
    <n v="38.5"/>
    <n v="77"/>
    <n v="73.150000000000006"/>
  </r>
  <r>
    <x v="17"/>
    <x v="218"/>
    <x v="245"/>
    <n v="2"/>
    <n v="458.35"/>
    <n v="916.7"/>
    <n v="870.86"/>
    <n v="5"/>
    <x v="0"/>
    <n v="458.35"/>
    <s v="Prijs gelijk"/>
    <s v="Ja"/>
    <n v="458.35"/>
    <n v="916.7"/>
    <n v="870.86500000000001"/>
  </r>
  <r>
    <x v="17"/>
    <x v="225"/>
    <x v="252"/>
    <n v="1"/>
    <n v="290"/>
    <n v="290"/>
    <n v="275.5"/>
    <n v="5"/>
    <x v="0"/>
    <n v="298.7"/>
    <s v="Prijs wijkt af"/>
    <s v="Ja"/>
    <n v="298.7"/>
    <n v="298.7"/>
    <n v="283.76499999999999"/>
  </r>
  <r>
    <x v="17"/>
    <x v="18"/>
    <x v="18"/>
    <n v="1"/>
    <n v="60"/>
    <n v="60"/>
    <n v="57"/>
    <n v="5"/>
    <x v="2"/>
    <s v=""/>
    <s v=""/>
    <s v="Ja"/>
    <n v="60"/>
    <n v="60"/>
    <n v="57"/>
  </r>
  <r>
    <x v="17"/>
    <x v="218"/>
    <x v="245"/>
    <n v="2"/>
    <n v="458.35"/>
    <n v="916.7"/>
    <n v="870.86"/>
    <n v="5"/>
    <x v="0"/>
    <n v="458.35"/>
    <s v="Prijs gelijk"/>
    <s v="Ja"/>
    <n v="458.35"/>
    <n v="916.7"/>
    <n v="870.86500000000001"/>
  </r>
  <r>
    <x v="17"/>
    <x v="225"/>
    <x v="252"/>
    <n v="1"/>
    <n v="290"/>
    <n v="290"/>
    <n v="275.5"/>
    <n v="5"/>
    <x v="0"/>
    <n v="298.7"/>
    <s v="Prijs wijkt af"/>
    <s v="Ja"/>
    <n v="298.7"/>
    <n v="298.7"/>
    <n v="283.76499999999999"/>
  </r>
  <r>
    <x v="17"/>
    <x v="18"/>
    <x v="18"/>
    <n v="1"/>
    <n v="60"/>
    <n v="60"/>
    <n v="57"/>
    <n v="5"/>
    <x v="2"/>
    <s v=""/>
    <s v=""/>
    <s v="Ja"/>
    <n v="60"/>
    <n v="60"/>
    <n v="57"/>
  </r>
  <r>
    <x v="17"/>
    <x v="188"/>
    <x v="244"/>
    <n v="1"/>
    <n v="103.75"/>
    <n v="103.75"/>
    <n v="98.56"/>
    <n v="5"/>
    <x v="0"/>
    <n v="106.8625"/>
    <s v="Prijs wijkt af"/>
    <s v="Ja"/>
    <n v="106.8625"/>
    <n v="106.8625"/>
    <n v="101.519375"/>
  </r>
  <r>
    <x v="17"/>
    <x v="15"/>
    <x v="206"/>
    <n v="1"/>
    <n v="38.5"/>
    <n v="38.5"/>
    <n v="36.57"/>
    <n v="5"/>
    <x v="2"/>
    <s v=""/>
    <s v=""/>
    <s v="Ja"/>
    <n v="38.5"/>
    <n v="38.5"/>
    <n v="36.575000000000003"/>
  </r>
  <r>
    <x v="17"/>
    <x v="188"/>
    <x v="244"/>
    <n v="1"/>
    <n v="103.75"/>
    <n v="103.75"/>
    <n v="98.56"/>
    <n v="5"/>
    <x v="0"/>
    <n v="106.8625"/>
    <s v="Prijs wijkt af"/>
    <s v="Ja"/>
    <n v="106.8625"/>
    <n v="106.8625"/>
    <n v="101.519375"/>
  </r>
  <r>
    <x v="17"/>
    <x v="15"/>
    <x v="206"/>
    <n v="1"/>
    <n v="38.5"/>
    <n v="38.5"/>
    <n v="36.57"/>
    <n v="5"/>
    <x v="2"/>
    <s v=""/>
    <s v=""/>
    <s v="Ja"/>
    <n v="38.5"/>
    <n v="38.5"/>
    <n v="36.575000000000003"/>
  </r>
  <r>
    <x v="17"/>
    <x v="219"/>
    <x v="246"/>
    <n v="2"/>
    <n v="13.5"/>
    <n v="27"/>
    <n v="25.65"/>
    <n v="5"/>
    <x v="2"/>
    <s v=""/>
    <s v=""/>
    <s v="Ja"/>
    <n v="13.5"/>
    <n v="27"/>
    <n v="25.65"/>
  </r>
  <r>
    <x v="17"/>
    <x v="188"/>
    <x v="244"/>
    <n v="1"/>
    <n v="103.75"/>
    <n v="103.75"/>
    <n v="98.56"/>
    <n v="5"/>
    <x v="0"/>
    <n v="106.8625"/>
    <s v="Prijs wijkt af"/>
    <s v="Ja"/>
    <n v="106.8625"/>
    <n v="106.8625"/>
    <n v="101.519375"/>
  </r>
  <r>
    <x v="17"/>
    <x v="15"/>
    <x v="206"/>
    <n v="3"/>
    <n v="38.5"/>
    <n v="115.5"/>
    <n v="109.72"/>
    <n v="5"/>
    <x v="2"/>
    <s v=""/>
    <s v=""/>
    <s v="Ja"/>
    <n v="38.5"/>
    <n v="115.5"/>
    <n v="109.72499999999999"/>
  </r>
  <r>
    <x v="17"/>
    <x v="219"/>
    <x v="246"/>
    <n v="3"/>
    <n v="13.5"/>
    <n v="40.5"/>
    <n v="38.47"/>
    <n v="5"/>
    <x v="2"/>
    <s v=""/>
    <s v=""/>
    <s v="Ja"/>
    <n v="13.5"/>
    <n v="40.5"/>
    <n v="38.475000000000001"/>
  </r>
  <r>
    <x v="17"/>
    <x v="188"/>
    <x v="244"/>
    <n v="1"/>
    <n v="103.75"/>
    <n v="103.75"/>
    <n v="98.56"/>
    <n v="5"/>
    <x v="0"/>
    <n v="106.8625"/>
    <s v="Prijs wijkt af"/>
    <s v="Ja"/>
    <n v="106.8625"/>
    <n v="106.8625"/>
    <n v="101.519375"/>
  </r>
  <r>
    <x v="17"/>
    <x v="15"/>
    <x v="206"/>
    <n v="4"/>
    <n v="38.5"/>
    <n v="154"/>
    <n v="146.30000000000001"/>
    <n v="5"/>
    <x v="2"/>
    <s v=""/>
    <s v=""/>
    <s v="Ja"/>
    <n v="38.5"/>
    <n v="154"/>
    <n v="146.30000000000001"/>
  </r>
  <r>
    <x v="17"/>
    <x v="219"/>
    <x v="246"/>
    <n v="3"/>
    <n v="13.5"/>
    <n v="40.5"/>
    <n v="38.47"/>
    <n v="5"/>
    <x v="2"/>
    <s v=""/>
    <s v=""/>
    <s v="Ja"/>
    <n v="13.5"/>
    <n v="40.5"/>
    <n v="38.475000000000001"/>
  </r>
  <r>
    <x v="17"/>
    <x v="188"/>
    <x v="244"/>
    <n v="2"/>
    <n v="103.75"/>
    <n v="207.5"/>
    <n v="197.12"/>
    <n v="5"/>
    <x v="0"/>
    <n v="106.8625"/>
    <s v="Prijs wijkt af"/>
    <s v="Ja"/>
    <n v="106.8625"/>
    <n v="213.72499999999999"/>
    <n v="203.03874999999999"/>
  </r>
  <r>
    <x v="17"/>
    <x v="15"/>
    <x v="206"/>
    <n v="2"/>
    <n v="38.5"/>
    <n v="77"/>
    <n v="73.150000000000006"/>
    <n v="5"/>
    <x v="2"/>
    <s v=""/>
    <s v=""/>
    <s v="Ja"/>
    <n v="38.5"/>
    <n v="77"/>
    <n v="73.150000000000006"/>
  </r>
  <r>
    <x v="17"/>
    <x v="188"/>
    <x v="244"/>
    <n v="5"/>
    <n v="103.75"/>
    <n v="518.75"/>
    <n v="492.81"/>
    <n v="5"/>
    <x v="0"/>
    <n v="106.8625"/>
    <s v="Prijs wijkt af"/>
    <s v="Ja"/>
    <n v="106.8625"/>
    <n v="534.3125"/>
    <n v="507.59687500000001"/>
  </r>
  <r>
    <x v="17"/>
    <x v="15"/>
    <x v="206"/>
    <n v="5"/>
    <n v="38.5"/>
    <n v="192.5"/>
    <n v="182.87"/>
    <n v="5"/>
    <x v="2"/>
    <s v=""/>
    <s v=""/>
    <s v="Ja"/>
    <n v="38.5"/>
    <n v="192.5"/>
    <n v="182.875"/>
  </r>
  <r>
    <x v="17"/>
    <x v="219"/>
    <x v="246"/>
    <n v="8"/>
    <n v="13.5"/>
    <n v="108"/>
    <n v="102.6"/>
    <n v="5"/>
    <x v="2"/>
    <s v=""/>
    <s v=""/>
    <s v="Ja"/>
    <n v="13.5"/>
    <n v="108"/>
    <n v="102.6"/>
  </r>
  <r>
    <x v="17"/>
    <x v="15"/>
    <x v="206"/>
    <n v="2"/>
    <n v="38.5"/>
    <n v="77"/>
    <n v="73.150000000000006"/>
    <n v="5"/>
    <x v="2"/>
    <s v=""/>
    <s v=""/>
    <s v="Ja"/>
    <n v="38.5"/>
    <n v="77"/>
    <n v="73.150000000000006"/>
  </r>
  <r>
    <x v="17"/>
    <x v="188"/>
    <x v="244"/>
    <n v="1"/>
    <n v="103.75"/>
    <n v="103.75"/>
    <n v="98.56"/>
    <n v="5"/>
    <x v="0"/>
    <n v="106.8625"/>
    <s v="Prijs wijkt af"/>
    <s v="Ja"/>
    <n v="106.8625"/>
    <n v="106.8625"/>
    <n v="101.519375"/>
  </r>
  <r>
    <x v="17"/>
    <x v="15"/>
    <x v="206"/>
    <n v="1"/>
    <n v="38.5"/>
    <n v="38.5"/>
    <n v="36.57"/>
    <n v="5"/>
    <x v="2"/>
    <s v=""/>
    <s v=""/>
    <s v="Ja"/>
    <n v="38.5"/>
    <n v="38.5"/>
    <n v="36.575000000000003"/>
  </r>
  <r>
    <x v="17"/>
    <x v="219"/>
    <x v="246"/>
    <n v="4"/>
    <n v="13.5"/>
    <n v="54"/>
    <n v="51.3"/>
    <n v="5"/>
    <x v="2"/>
    <s v=""/>
    <s v=""/>
    <s v="Ja"/>
    <n v="13.5"/>
    <n v="54"/>
    <n v="51.3"/>
  </r>
  <r>
    <x v="17"/>
    <x v="218"/>
    <x v="245"/>
    <n v="2"/>
    <n v="458.35"/>
    <n v="916.7"/>
    <n v="870.86"/>
    <n v="5"/>
    <x v="0"/>
    <n v="458.35"/>
    <s v="Prijs gelijk"/>
    <s v="Ja"/>
    <n v="458.35"/>
    <n v="916.7"/>
    <n v="870.86500000000001"/>
  </r>
  <r>
    <x v="17"/>
    <x v="225"/>
    <x v="252"/>
    <n v="1"/>
    <n v="290"/>
    <n v="290"/>
    <n v="275.5"/>
    <n v="5"/>
    <x v="0"/>
    <n v="298.7"/>
    <s v="Prijs wijkt af"/>
    <s v="Ja"/>
    <n v="298.7"/>
    <n v="298.7"/>
    <n v="283.76499999999999"/>
  </r>
  <r>
    <x v="17"/>
    <x v="18"/>
    <x v="18"/>
    <n v="1"/>
    <n v="60"/>
    <n v="60"/>
    <n v="57"/>
    <n v="5"/>
    <x v="2"/>
    <s v=""/>
    <s v=""/>
    <s v="Ja"/>
    <n v="60"/>
    <n v="60"/>
    <n v="57"/>
  </r>
  <r>
    <x v="17"/>
    <x v="218"/>
    <x v="245"/>
    <n v="2"/>
    <n v="458.35"/>
    <n v="916.7"/>
    <n v="870.86"/>
    <n v="5"/>
    <x v="0"/>
    <n v="458.35"/>
    <s v="Prijs gelijk"/>
    <s v="Ja"/>
    <n v="458.35"/>
    <n v="916.7"/>
    <n v="870.86500000000001"/>
  </r>
  <r>
    <x v="17"/>
    <x v="225"/>
    <x v="252"/>
    <n v="1"/>
    <n v="290"/>
    <n v="290"/>
    <n v="275.5"/>
    <n v="5"/>
    <x v="0"/>
    <n v="298.7"/>
    <s v="Prijs wijkt af"/>
    <s v="Ja"/>
    <n v="298.7"/>
    <n v="298.7"/>
    <n v="283.76499999999999"/>
  </r>
  <r>
    <x v="17"/>
    <x v="18"/>
    <x v="18"/>
    <n v="1"/>
    <n v="60"/>
    <n v="60"/>
    <n v="57"/>
    <n v="5"/>
    <x v="2"/>
    <s v=""/>
    <s v=""/>
    <s v="Ja"/>
    <n v="60"/>
    <n v="60"/>
    <n v="57"/>
  </r>
  <r>
    <x v="17"/>
    <x v="188"/>
    <x v="244"/>
    <n v="1"/>
    <n v="103.75"/>
    <n v="103.75"/>
    <n v="98.56"/>
    <n v="5"/>
    <x v="0"/>
    <n v="106.8625"/>
    <s v="Prijs wijkt af"/>
    <s v="Ja"/>
    <n v="106.8625"/>
    <n v="106.8625"/>
    <n v="101.519375"/>
  </r>
  <r>
    <x v="17"/>
    <x v="15"/>
    <x v="206"/>
    <n v="6"/>
    <n v="38.5"/>
    <n v="231"/>
    <n v="219.45"/>
    <n v="5"/>
    <x v="2"/>
    <s v=""/>
    <s v=""/>
    <s v="Ja"/>
    <n v="38.5"/>
    <n v="231"/>
    <n v="219.45"/>
  </r>
  <r>
    <x v="17"/>
    <x v="219"/>
    <x v="246"/>
    <n v="6"/>
    <n v="13.5"/>
    <n v="81"/>
    <n v="76.95"/>
    <n v="5"/>
    <x v="2"/>
    <s v=""/>
    <s v=""/>
    <s v="Ja"/>
    <n v="13.5"/>
    <n v="81"/>
    <n v="76.95"/>
  </r>
  <r>
    <x v="17"/>
    <x v="218"/>
    <x v="245"/>
    <n v="1"/>
    <n v="458.35"/>
    <n v="458.35"/>
    <n v="435.43"/>
    <n v="5"/>
    <x v="0"/>
    <n v="458.35"/>
    <s v="Prijs gelijk"/>
    <s v="Ja"/>
    <n v="458.35"/>
    <n v="458.35"/>
    <n v="435.4325"/>
  </r>
  <r>
    <x v="17"/>
    <x v="225"/>
    <x v="252"/>
    <n v="1"/>
    <n v="290"/>
    <n v="290"/>
    <n v="275.5"/>
    <n v="5"/>
    <x v="0"/>
    <n v="298.7"/>
    <s v="Prijs wijkt af"/>
    <s v="Ja"/>
    <n v="298.7"/>
    <n v="298.7"/>
    <n v="283.76499999999999"/>
  </r>
  <r>
    <x v="17"/>
    <x v="18"/>
    <x v="18"/>
    <n v="1"/>
    <n v="60"/>
    <n v="60"/>
    <n v="57"/>
    <n v="5"/>
    <x v="2"/>
    <s v=""/>
    <s v=""/>
    <s v="Ja"/>
    <n v="60"/>
    <n v="60"/>
    <n v="57"/>
  </r>
  <r>
    <x v="17"/>
    <x v="188"/>
    <x v="244"/>
    <n v="1"/>
    <n v="103.75"/>
    <n v="103.75"/>
    <n v="98.56"/>
    <n v="5"/>
    <x v="0"/>
    <n v="106.8625"/>
    <s v="Prijs wijkt af"/>
    <s v="Ja"/>
    <n v="106.8625"/>
    <n v="106.8625"/>
    <n v="101.519375"/>
  </r>
  <r>
    <x v="17"/>
    <x v="15"/>
    <x v="206"/>
    <n v="1"/>
    <n v="38.5"/>
    <n v="38.5"/>
    <n v="36.57"/>
    <n v="5"/>
    <x v="2"/>
    <s v=""/>
    <s v=""/>
    <s v="Ja"/>
    <n v="38.5"/>
    <n v="38.5"/>
    <n v="36.575000000000003"/>
  </r>
  <r>
    <x v="17"/>
    <x v="218"/>
    <x v="245"/>
    <n v="1"/>
    <n v="458.35"/>
    <n v="458.35"/>
    <n v="435.43"/>
    <n v="5"/>
    <x v="0"/>
    <n v="458.35"/>
    <s v="Prijs gelijk"/>
    <s v="Ja"/>
    <n v="458.35"/>
    <n v="458.35"/>
    <n v="435.4325"/>
  </r>
  <r>
    <x v="17"/>
    <x v="225"/>
    <x v="252"/>
    <n v="1"/>
    <n v="290"/>
    <n v="290"/>
    <n v="275.5"/>
    <n v="5"/>
    <x v="0"/>
    <n v="298.7"/>
    <s v="Prijs wijkt af"/>
    <s v="Ja"/>
    <n v="298.7"/>
    <n v="298.7"/>
    <n v="283.76499999999999"/>
  </r>
  <r>
    <x v="17"/>
    <x v="18"/>
    <x v="18"/>
    <n v="1"/>
    <n v="60"/>
    <n v="60"/>
    <n v="57"/>
    <n v="5"/>
    <x v="2"/>
    <s v=""/>
    <s v=""/>
    <s v="Ja"/>
    <n v="60"/>
    <n v="60"/>
    <n v="57"/>
  </r>
  <r>
    <x v="17"/>
    <x v="218"/>
    <x v="245"/>
    <n v="1"/>
    <n v="458.35"/>
    <n v="458.35"/>
    <n v="435.43"/>
    <n v="5"/>
    <x v="0"/>
    <n v="458.35"/>
    <s v="Prijs gelijk"/>
    <s v="Ja"/>
    <n v="458.35"/>
    <n v="458.35"/>
    <n v="435.4325"/>
  </r>
  <r>
    <x v="17"/>
    <x v="225"/>
    <x v="252"/>
    <n v="1"/>
    <n v="290"/>
    <n v="290"/>
    <n v="275.5"/>
    <n v="5"/>
    <x v="0"/>
    <n v="298.7"/>
    <s v="Prijs wijkt af"/>
    <s v="Ja"/>
    <n v="298.7"/>
    <n v="298.7"/>
    <n v="283.76499999999999"/>
  </r>
  <r>
    <x v="17"/>
    <x v="18"/>
    <x v="18"/>
    <n v="1"/>
    <n v="60"/>
    <n v="60"/>
    <n v="57"/>
    <n v="5"/>
    <x v="2"/>
    <s v=""/>
    <s v=""/>
    <s v="Ja"/>
    <n v="60"/>
    <n v="60"/>
    <n v="57"/>
  </r>
  <r>
    <x v="17"/>
    <x v="188"/>
    <x v="244"/>
    <n v="1"/>
    <n v="103.75"/>
    <n v="103.75"/>
    <n v="98.56"/>
    <n v="5"/>
    <x v="0"/>
    <n v="106.8625"/>
    <s v="Prijs wijkt af"/>
    <s v="Ja"/>
    <n v="106.8625"/>
    <n v="106.8625"/>
    <n v="101.519375"/>
  </r>
  <r>
    <x v="17"/>
    <x v="15"/>
    <x v="206"/>
    <n v="1"/>
    <n v="38.5"/>
    <n v="38.5"/>
    <n v="36.57"/>
    <n v="5"/>
    <x v="2"/>
    <s v=""/>
    <s v=""/>
    <s v="Ja"/>
    <n v="38.5"/>
    <n v="38.5"/>
    <n v="36.575000000000003"/>
  </r>
  <r>
    <x v="17"/>
    <x v="219"/>
    <x v="246"/>
    <n v="1"/>
    <n v="13.5"/>
    <n v="13.5"/>
    <n v="12.82"/>
    <n v="5"/>
    <x v="2"/>
    <s v=""/>
    <s v=""/>
    <s v="Ja"/>
    <n v="13.5"/>
    <n v="13.5"/>
    <n v="12.824999999999999"/>
  </r>
  <r>
    <x v="17"/>
    <x v="188"/>
    <x v="244"/>
    <n v="1"/>
    <n v="103.75"/>
    <n v="103.75"/>
    <n v="98.56"/>
    <n v="5"/>
    <x v="0"/>
    <n v="106.8625"/>
    <s v="Prijs wijkt af"/>
    <s v="Ja"/>
    <n v="106.8625"/>
    <n v="106.8625"/>
    <n v="101.519375"/>
  </r>
  <r>
    <x v="17"/>
    <x v="15"/>
    <x v="206"/>
    <n v="1"/>
    <n v="38.5"/>
    <n v="38.5"/>
    <n v="36.57"/>
    <n v="5"/>
    <x v="2"/>
    <s v=""/>
    <s v=""/>
    <s v="Ja"/>
    <n v="38.5"/>
    <n v="38.5"/>
    <n v="36.575000000000003"/>
  </r>
  <r>
    <x v="17"/>
    <x v="219"/>
    <x v="246"/>
    <n v="1"/>
    <n v="13.5"/>
    <n v="13.5"/>
    <n v="12.82"/>
    <n v="5"/>
    <x v="2"/>
    <s v=""/>
    <s v=""/>
    <s v="Ja"/>
    <n v="13.5"/>
    <n v="13.5"/>
    <n v="12.824999999999999"/>
  </r>
  <r>
    <x v="17"/>
    <x v="188"/>
    <x v="244"/>
    <n v="1"/>
    <n v="103.75"/>
    <n v="103.75"/>
    <n v="98.56"/>
    <n v="5"/>
    <x v="0"/>
    <n v="106.8625"/>
    <s v="Prijs wijkt af"/>
    <s v="Ja"/>
    <n v="106.8625"/>
    <n v="106.8625"/>
    <n v="101.519375"/>
  </r>
  <r>
    <x v="17"/>
    <x v="15"/>
    <x v="206"/>
    <n v="1"/>
    <n v="38.5"/>
    <n v="38.5"/>
    <n v="36.57"/>
    <n v="5"/>
    <x v="2"/>
    <s v=""/>
    <s v=""/>
    <s v="Ja"/>
    <n v="38.5"/>
    <n v="38.5"/>
    <n v="36.575000000000003"/>
  </r>
  <r>
    <x v="17"/>
    <x v="219"/>
    <x v="246"/>
    <n v="1"/>
    <n v="13.5"/>
    <n v="13.5"/>
    <n v="12.82"/>
    <n v="5"/>
    <x v="2"/>
    <s v=""/>
    <s v=""/>
    <s v="Ja"/>
    <n v="13.5"/>
    <n v="13.5"/>
    <n v="12.824999999999999"/>
  </r>
  <r>
    <x v="17"/>
    <x v="188"/>
    <x v="244"/>
    <n v="1"/>
    <n v="103.75"/>
    <n v="103.75"/>
    <n v="98.56"/>
    <n v="5"/>
    <x v="0"/>
    <n v="106.8625"/>
    <s v="Prijs wijkt af"/>
    <s v="Ja"/>
    <n v="106.8625"/>
    <n v="106.8625"/>
    <n v="101.519375"/>
  </r>
  <r>
    <x v="17"/>
    <x v="15"/>
    <x v="206"/>
    <n v="1"/>
    <n v="38.5"/>
    <n v="38.5"/>
    <n v="36.57"/>
    <n v="5"/>
    <x v="2"/>
    <s v=""/>
    <s v=""/>
    <s v="Ja"/>
    <n v="38.5"/>
    <n v="38.5"/>
    <n v="36.575000000000003"/>
  </r>
  <r>
    <x v="17"/>
    <x v="225"/>
    <x v="252"/>
    <n v="1"/>
    <n v="290"/>
    <n v="290"/>
    <n v="275.5"/>
    <n v="5"/>
    <x v="0"/>
    <n v="298.7"/>
    <s v="Prijs wijkt af"/>
    <s v="Ja"/>
    <n v="298.7"/>
    <n v="298.7"/>
    <n v="283.76499999999999"/>
  </r>
  <r>
    <x v="17"/>
    <x v="15"/>
    <x v="206"/>
    <n v="5"/>
    <n v="38.5"/>
    <n v="192.5"/>
    <n v="182.87"/>
    <n v="5"/>
    <x v="2"/>
    <s v=""/>
    <s v=""/>
    <s v="Ja"/>
    <n v="38.5"/>
    <n v="192.5"/>
    <n v="182.875"/>
  </r>
  <r>
    <x v="17"/>
    <x v="218"/>
    <x v="245"/>
    <n v="1"/>
    <n v="458.35"/>
    <n v="458.35"/>
    <n v="435.43"/>
    <n v="5"/>
    <x v="0"/>
    <n v="458.35"/>
    <s v="Prijs gelijk"/>
    <s v="Ja"/>
    <n v="458.35"/>
    <n v="458.35"/>
    <n v="435.4325"/>
  </r>
  <r>
    <x v="17"/>
    <x v="15"/>
    <x v="206"/>
    <n v="8"/>
    <n v="38.5"/>
    <n v="308"/>
    <n v="292.60000000000002"/>
    <n v="5"/>
    <x v="2"/>
    <s v=""/>
    <s v=""/>
    <s v="Ja"/>
    <n v="38.5"/>
    <n v="308"/>
    <n v="292.60000000000002"/>
  </r>
  <r>
    <x v="17"/>
    <x v="225"/>
    <x v="252"/>
    <n v="2"/>
    <n v="290"/>
    <n v="580"/>
    <n v="551"/>
    <n v="5"/>
    <x v="0"/>
    <n v="298.7"/>
    <s v="Prijs wijkt af"/>
    <s v="Ja"/>
    <n v="298.7"/>
    <n v="597.4"/>
    <n v="567.53"/>
  </r>
  <r>
    <x v="17"/>
    <x v="15"/>
    <x v="206"/>
    <n v="6"/>
    <n v="38.5"/>
    <n v="231"/>
    <n v="219.45"/>
    <n v="5"/>
    <x v="2"/>
    <s v=""/>
    <s v=""/>
    <s v="Ja"/>
    <n v="38.5"/>
    <n v="231"/>
    <n v="219.45"/>
  </r>
  <r>
    <x v="17"/>
    <x v="188"/>
    <x v="244"/>
    <n v="6"/>
    <n v="103.75"/>
    <n v="622.5"/>
    <n v="591.37"/>
    <n v="5"/>
    <x v="0"/>
    <n v="106.8625"/>
    <s v="Prijs wijkt af"/>
    <s v="Ja"/>
    <n v="106.8625"/>
    <n v="641.17499999999995"/>
    <n v="609.11624999999992"/>
  </r>
  <r>
    <x v="17"/>
    <x v="15"/>
    <x v="206"/>
    <n v="6"/>
    <n v="38.5"/>
    <n v="231"/>
    <n v="219.45"/>
    <n v="5"/>
    <x v="2"/>
    <s v=""/>
    <s v=""/>
    <s v="Ja"/>
    <n v="38.5"/>
    <n v="231"/>
    <n v="219.45"/>
  </r>
  <r>
    <x v="17"/>
    <x v="188"/>
    <x v="244"/>
    <n v="2"/>
    <n v="103.75"/>
    <n v="207.5"/>
    <n v="197.12"/>
    <n v="5"/>
    <x v="0"/>
    <n v="106.8625"/>
    <s v="Prijs wijkt af"/>
    <s v="Ja"/>
    <n v="106.8625"/>
    <n v="213.72499999999999"/>
    <n v="203.03874999999999"/>
  </r>
  <r>
    <x v="17"/>
    <x v="15"/>
    <x v="206"/>
    <n v="2"/>
    <n v="38.5"/>
    <n v="77"/>
    <n v="73.150000000000006"/>
    <n v="5"/>
    <x v="2"/>
    <s v=""/>
    <s v=""/>
    <s v="Ja"/>
    <n v="38.5"/>
    <n v="77"/>
    <n v="73.150000000000006"/>
  </r>
  <r>
    <x v="17"/>
    <x v="225"/>
    <x v="252"/>
    <n v="2"/>
    <n v="290"/>
    <n v="580"/>
    <n v="551"/>
    <n v="5"/>
    <x v="0"/>
    <n v="298.7"/>
    <s v="Prijs wijkt af"/>
    <s v="Ja"/>
    <n v="298.7"/>
    <n v="597.4"/>
    <n v="567.53"/>
  </r>
  <r>
    <x v="17"/>
    <x v="15"/>
    <x v="206"/>
    <n v="6"/>
    <n v="38.5"/>
    <n v="231"/>
    <n v="219.45"/>
    <n v="5"/>
    <x v="2"/>
    <s v=""/>
    <s v=""/>
    <s v="Ja"/>
    <n v="38.5"/>
    <n v="231"/>
    <n v="219.45"/>
  </r>
  <r>
    <x v="17"/>
    <x v="218"/>
    <x v="245"/>
    <n v="1"/>
    <n v="458.35"/>
    <n v="458.35"/>
    <n v="435.43"/>
    <n v="5"/>
    <x v="0"/>
    <n v="458.35"/>
    <s v="Prijs gelijk"/>
    <s v="Ja"/>
    <n v="458.35"/>
    <n v="458.35"/>
    <n v="435.4325"/>
  </r>
  <r>
    <x v="17"/>
    <x v="15"/>
    <x v="206"/>
    <n v="6"/>
    <n v="38.5"/>
    <n v="231"/>
    <n v="219.45"/>
    <n v="5"/>
    <x v="2"/>
    <s v=""/>
    <s v=""/>
    <s v="Ja"/>
    <n v="38.5"/>
    <n v="231"/>
    <n v="219.45"/>
  </r>
  <r>
    <x v="17"/>
    <x v="218"/>
    <x v="245"/>
    <n v="1"/>
    <n v="458.35"/>
    <n v="458.35"/>
    <n v="435.43"/>
    <n v="5"/>
    <x v="0"/>
    <n v="458.35"/>
    <s v="Prijs gelijk"/>
    <s v="Ja"/>
    <n v="458.35"/>
    <n v="458.35"/>
    <n v="435.4325"/>
  </r>
  <r>
    <x v="17"/>
    <x v="15"/>
    <x v="206"/>
    <n v="12"/>
    <n v="38.5"/>
    <n v="462"/>
    <n v="438.9"/>
    <n v="5"/>
    <x v="2"/>
    <s v=""/>
    <s v=""/>
    <s v="Ja"/>
    <n v="38.5"/>
    <n v="462"/>
    <n v="438.9"/>
  </r>
  <r>
    <x v="17"/>
    <x v="15"/>
    <x v="206"/>
    <n v="8"/>
    <n v="38.5"/>
    <n v="308"/>
    <n v="292.60000000000002"/>
    <n v="5"/>
    <x v="2"/>
    <s v=""/>
    <s v=""/>
    <s v="Ja"/>
    <n v="38.5"/>
    <n v="308"/>
    <n v="292.60000000000002"/>
  </r>
  <r>
    <x v="17"/>
    <x v="188"/>
    <x v="244"/>
    <n v="3"/>
    <n v="103.75"/>
    <n v="311.25"/>
    <n v="295.69"/>
    <n v="5"/>
    <x v="0"/>
    <n v="106.8625"/>
    <s v="Prijs wijkt af"/>
    <s v="Ja"/>
    <n v="106.8625"/>
    <n v="320.58749999999998"/>
    <n v="304.55812499999996"/>
  </r>
  <r>
    <x v="17"/>
    <x v="15"/>
    <x v="206"/>
    <n v="3"/>
    <n v="38.5"/>
    <n v="115.5"/>
    <n v="109.72"/>
    <n v="5"/>
    <x v="2"/>
    <s v=""/>
    <s v=""/>
    <s v="Ja"/>
    <n v="38.5"/>
    <n v="115.5"/>
    <n v="109.72499999999999"/>
  </r>
  <r>
    <x v="17"/>
    <x v="188"/>
    <x v="244"/>
    <n v="1"/>
    <n v="103.75"/>
    <n v="103.75"/>
    <n v="98.56"/>
    <n v="5"/>
    <x v="0"/>
    <n v="106.8625"/>
    <s v="Prijs wijkt af"/>
    <s v="Ja"/>
    <n v="106.8625"/>
    <n v="106.8625"/>
    <n v="101.519375"/>
  </r>
  <r>
    <x v="17"/>
    <x v="15"/>
    <x v="206"/>
    <n v="1"/>
    <n v="38.5"/>
    <n v="38.5"/>
    <n v="36.57"/>
    <n v="5"/>
    <x v="2"/>
    <s v=""/>
    <s v=""/>
    <s v="Ja"/>
    <n v="38.5"/>
    <n v="38.5"/>
    <n v="36.575000000000003"/>
  </r>
  <r>
    <x v="17"/>
    <x v="188"/>
    <x v="244"/>
    <n v="1"/>
    <n v="103.75"/>
    <n v="103.75"/>
    <n v="98.56"/>
    <n v="5"/>
    <x v="0"/>
    <n v="106.8625"/>
    <s v="Prijs wijkt af"/>
    <s v="Ja"/>
    <n v="106.8625"/>
    <n v="106.8625"/>
    <n v="101.519375"/>
  </r>
  <r>
    <x v="17"/>
    <x v="15"/>
    <x v="206"/>
    <n v="4"/>
    <n v="38.5"/>
    <n v="154"/>
    <n v="146.30000000000001"/>
    <n v="5"/>
    <x v="2"/>
    <s v=""/>
    <s v=""/>
    <s v="Ja"/>
    <n v="38.5"/>
    <n v="154"/>
    <n v="146.30000000000001"/>
  </r>
  <r>
    <x v="17"/>
    <x v="219"/>
    <x v="246"/>
    <n v="8"/>
    <n v="13.5"/>
    <n v="108"/>
    <n v="102.6"/>
    <n v="5"/>
    <x v="2"/>
    <s v=""/>
    <s v=""/>
    <s v="Ja"/>
    <n v="13.5"/>
    <n v="108"/>
    <n v="102.6"/>
  </r>
  <r>
    <x v="17"/>
    <x v="225"/>
    <x v="252"/>
    <n v="1"/>
    <n v="290"/>
    <n v="290"/>
    <n v="275.5"/>
    <n v="5"/>
    <x v="0"/>
    <n v="298.7"/>
    <s v="Prijs wijkt af"/>
    <s v="Ja"/>
    <n v="298.7"/>
    <n v="298.7"/>
    <n v="283.76499999999999"/>
  </r>
  <r>
    <x v="17"/>
    <x v="15"/>
    <x v="206"/>
    <n v="13"/>
    <n v="38.5"/>
    <n v="500.5"/>
    <n v="475.47"/>
    <n v="5"/>
    <x v="2"/>
    <s v=""/>
    <s v=""/>
    <s v="Ja"/>
    <n v="38.5"/>
    <n v="500.5"/>
    <n v="475.47500000000002"/>
  </r>
  <r>
    <x v="17"/>
    <x v="188"/>
    <x v="244"/>
    <n v="1"/>
    <n v="103.75"/>
    <n v="103.75"/>
    <n v="98.56"/>
    <n v="5"/>
    <x v="0"/>
    <n v="106.8625"/>
    <s v="Prijs wijkt af"/>
    <s v="Ja"/>
    <n v="106.8625"/>
    <n v="106.8625"/>
    <n v="101.519375"/>
  </r>
  <r>
    <x v="17"/>
    <x v="15"/>
    <x v="206"/>
    <n v="2"/>
    <n v="38.5"/>
    <n v="77"/>
    <n v="73.150000000000006"/>
    <n v="5"/>
    <x v="2"/>
    <s v=""/>
    <s v=""/>
    <s v="Ja"/>
    <n v="38.5"/>
    <n v="77"/>
    <n v="73.150000000000006"/>
  </r>
  <r>
    <x v="17"/>
    <x v="219"/>
    <x v="246"/>
    <n v="6"/>
    <n v="13.5"/>
    <n v="81"/>
    <n v="76.95"/>
    <n v="5"/>
    <x v="2"/>
    <s v=""/>
    <s v=""/>
    <s v="Ja"/>
    <n v="13.5"/>
    <n v="81"/>
    <n v="76.95"/>
  </r>
  <r>
    <x v="17"/>
    <x v="188"/>
    <x v="244"/>
    <n v="1"/>
    <n v="103.75"/>
    <n v="103.75"/>
    <n v="98.56"/>
    <n v="5"/>
    <x v="0"/>
    <n v="106.8625"/>
    <s v="Prijs wijkt af"/>
    <s v="Ja"/>
    <n v="106.8625"/>
    <n v="106.8625"/>
    <n v="101.519375"/>
  </r>
  <r>
    <x v="17"/>
    <x v="15"/>
    <x v="206"/>
    <n v="5"/>
    <n v="38.5"/>
    <n v="192.5"/>
    <n v="182.87"/>
    <n v="5"/>
    <x v="2"/>
    <s v=""/>
    <s v=""/>
    <s v="Ja"/>
    <n v="38.5"/>
    <n v="192.5"/>
    <n v="182.875"/>
  </r>
  <r>
    <x v="17"/>
    <x v="219"/>
    <x v="246"/>
    <n v="8"/>
    <n v="13.5"/>
    <n v="108"/>
    <n v="102.6"/>
    <n v="5"/>
    <x v="2"/>
    <s v=""/>
    <s v=""/>
    <s v="Ja"/>
    <n v="13.5"/>
    <n v="108"/>
    <n v="102.6"/>
  </r>
  <r>
    <x v="17"/>
    <x v="188"/>
    <x v="244"/>
    <n v="1"/>
    <n v="103.75"/>
    <n v="103.75"/>
    <n v="98.56"/>
    <n v="5"/>
    <x v="0"/>
    <n v="106.8625"/>
    <s v="Prijs wijkt af"/>
    <s v="Ja"/>
    <n v="106.8625"/>
    <n v="106.8625"/>
    <n v="101.519375"/>
  </r>
  <r>
    <x v="17"/>
    <x v="15"/>
    <x v="206"/>
    <n v="1"/>
    <n v="38.5"/>
    <n v="38.5"/>
    <n v="36.57"/>
    <n v="5"/>
    <x v="2"/>
    <s v=""/>
    <s v=""/>
    <s v="Ja"/>
    <n v="38.5"/>
    <n v="38.5"/>
    <n v="36.575000000000003"/>
  </r>
  <r>
    <x v="17"/>
    <x v="219"/>
    <x v="246"/>
    <n v="1"/>
    <n v="13.5"/>
    <n v="13.5"/>
    <n v="12.82"/>
    <n v="5"/>
    <x v="2"/>
    <s v=""/>
    <s v=""/>
    <s v="Ja"/>
    <n v="13.5"/>
    <n v="13.5"/>
    <n v="12.824999999999999"/>
  </r>
  <r>
    <x v="17"/>
    <x v="218"/>
    <x v="245"/>
    <n v="1"/>
    <n v="458.35"/>
    <n v="458.35"/>
    <n v="435.43"/>
    <n v="5"/>
    <x v="0"/>
    <n v="458.35"/>
    <s v="Prijs gelijk"/>
    <s v="Ja"/>
    <n v="458.35"/>
    <n v="458.35"/>
    <n v="435.4325"/>
  </r>
  <r>
    <x v="17"/>
    <x v="15"/>
    <x v="206"/>
    <n v="10"/>
    <n v="38.5"/>
    <n v="385"/>
    <n v="365.75"/>
    <n v="5"/>
    <x v="2"/>
    <s v=""/>
    <s v=""/>
    <s v="Ja"/>
    <n v="38.5"/>
    <n v="385"/>
    <n v="365.75"/>
  </r>
  <r>
    <x v="17"/>
    <x v="219"/>
    <x v="246"/>
    <n v="10"/>
    <n v="13.5"/>
    <n v="135"/>
    <n v="128.25"/>
    <n v="5"/>
    <x v="2"/>
    <s v=""/>
    <s v=""/>
    <s v="Ja"/>
    <n v="13.5"/>
    <n v="135"/>
    <n v="128.25"/>
  </r>
  <r>
    <x v="17"/>
    <x v="15"/>
    <x v="206"/>
    <n v="2"/>
    <n v="38.5"/>
    <n v="77"/>
    <n v="73.150000000000006"/>
    <n v="5"/>
    <x v="2"/>
    <s v=""/>
    <s v=""/>
    <s v="Ja"/>
    <n v="38.5"/>
    <n v="77"/>
    <n v="73.150000000000006"/>
  </r>
  <r>
    <x v="17"/>
    <x v="181"/>
    <x v="146"/>
    <n v="4"/>
    <n v="160"/>
    <n v="640"/>
    <n v="608"/>
    <n v="5"/>
    <x v="0"/>
    <n v="106.8625"/>
    <s v="Prijs wijkt af"/>
    <s v="Nee"/>
    <n v="106.8625"/>
    <n v="427.45"/>
    <n v="427.45"/>
  </r>
  <r>
    <x v="17"/>
    <x v="188"/>
    <x v="244"/>
    <n v="2"/>
    <n v="103.75"/>
    <n v="207.5"/>
    <n v="197.12"/>
    <n v="5"/>
    <x v="0"/>
    <n v="106.8625"/>
    <s v="Prijs wijkt af"/>
    <s v="Ja"/>
    <n v="106.8625"/>
    <n v="213.72499999999999"/>
    <n v="203.03874999999999"/>
  </r>
  <r>
    <x v="17"/>
    <x v="15"/>
    <x v="206"/>
    <n v="2"/>
    <n v="38.5"/>
    <n v="77"/>
    <n v="73.150000000000006"/>
    <n v="5"/>
    <x v="2"/>
    <s v=""/>
    <s v=""/>
    <s v="Ja"/>
    <n v="38.5"/>
    <n v="77"/>
    <n v="73.150000000000006"/>
  </r>
  <r>
    <x v="17"/>
    <x v="181"/>
    <x v="193"/>
    <n v="74"/>
    <n v="164.8"/>
    <n v="12195.2"/>
    <n v="12195.2"/>
    <n v="0"/>
    <x v="0"/>
    <n v="106.8625"/>
    <s v="Prijs wijkt af"/>
    <s v="Nvt"/>
    <n v="106.8625"/>
    <n v="7907.8249999999998"/>
    <n v="7907.8249999999998"/>
  </r>
  <r>
    <x v="17"/>
    <x v="15"/>
    <x v="15"/>
    <n v="7"/>
    <n v="39.65"/>
    <n v="277.55"/>
    <n v="222.04"/>
    <n v="20"/>
    <x v="2"/>
    <s v=""/>
    <s v=""/>
    <s v="Ja"/>
    <n v="39.65"/>
    <n v="277.55"/>
    <n v="222.04"/>
  </r>
  <r>
    <x v="17"/>
    <x v="17"/>
    <x v="17"/>
    <n v="2"/>
    <n v="12.75"/>
    <n v="25.5"/>
    <n v="25.5"/>
    <n v="0"/>
    <x v="2"/>
    <s v=""/>
    <s v=""/>
    <s v="Nvt"/>
    <n v="12.75"/>
    <n v="25.5"/>
    <n v="25.5"/>
  </r>
  <r>
    <x v="17"/>
    <x v="1"/>
    <x v="1"/>
    <n v="1"/>
    <n v="377.11"/>
    <n v="377.11"/>
    <n v="377.11"/>
    <n v="0"/>
    <x v="0"/>
    <n v="298.7"/>
    <s v="Prijs wijkt af"/>
    <s v="Nvt"/>
    <n v="298.7"/>
    <n v="298.7"/>
    <n v="298.7"/>
  </r>
  <r>
    <x v="17"/>
    <x v="135"/>
    <x v="138"/>
    <n v="2"/>
    <n v="1025.92"/>
    <n v="2051.84"/>
    <n v="2051.84"/>
    <n v="0"/>
    <x v="0"/>
    <n v="700"/>
    <s v="Prijs wijkt af"/>
    <s v="Nvt"/>
    <n v="700"/>
    <n v="1400"/>
    <n v="1400"/>
  </r>
  <r>
    <x v="17"/>
    <x v="226"/>
    <x v="253"/>
    <n v="1"/>
    <n v="76.02"/>
    <n v="76.02"/>
    <n v="60.82"/>
    <n v="20"/>
    <x v="2"/>
    <s v=""/>
    <s v=""/>
    <s v="Ja"/>
    <n v="76.02"/>
    <n v="76.02"/>
    <n v="60.815999999999995"/>
  </r>
  <r>
    <x v="17"/>
    <x v="20"/>
    <x v="25"/>
    <n v="11"/>
    <n v="48.93"/>
    <n v="538.23"/>
    <n v="430.58"/>
    <n v="20"/>
    <x v="2"/>
    <s v=""/>
    <s v=""/>
    <s v="Ja"/>
    <n v="48.93"/>
    <n v="538.23"/>
    <n v="430.584"/>
  </r>
  <r>
    <x v="17"/>
    <x v="22"/>
    <x v="22"/>
    <n v="100"/>
    <n v="45.32"/>
    <n v="4532"/>
    <n v="3625.6"/>
    <n v="20"/>
    <x v="2"/>
    <s v=""/>
    <s v=""/>
    <s v="Ja"/>
    <n v="45.32"/>
    <n v="4532"/>
    <n v="3625.6"/>
  </r>
  <r>
    <x v="17"/>
    <x v="20"/>
    <x v="25"/>
    <n v="30"/>
    <n v="48.93"/>
    <n v="1467.9"/>
    <n v="1174.32"/>
    <n v="20"/>
    <x v="2"/>
    <s v=""/>
    <s v=""/>
    <s v="Ja"/>
    <n v="48.93"/>
    <n v="1467.9"/>
    <n v="1174.32"/>
  </r>
  <r>
    <x v="17"/>
    <x v="22"/>
    <x v="22"/>
    <n v="-20"/>
    <n v="45.32"/>
    <n v="-906.4"/>
    <n v="-725.12"/>
    <n v="20"/>
    <x v="2"/>
    <s v=""/>
    <s v=""/>
    <s v="Nee"/>
    <n v="45.32"/>
    <n v="-906.4"/>
    <n v="-906.4"/>
  </r>
  <r>
    <x v="17"/>
    <x v="2"/>
    <x v="2"/>
    <n v="1"/>
    <n v="632.59"/>
    <n v="632.59"/>
    <n v="632.59"/>
    <n v="0"/>
    <x v="0"/>
    <n v="458.35"/>
    <s v="Prijs wijkt af"/>
    <s v="Nvt"/>
    <n v="458.35"/>
    <n v="458.35"/>
    <n v="458.35"/>
  </r>
  <r>
    <x v="17"/>
    <x v="16"/>
    <x v="16"/>
    <n v="30"/>
    <n v="12.75"/>
    <n v="382.5"/>
    <n v="382.5"/>
    <n v="0"/>
    <x v="2"/>
    <s v=""/>
    <s v=""/>
    <s v="Nvt"/>
    <n v="12.75"/>
    <n v="382.5"/>
    <n v="382.5"/>
  </r>
  <r>
    <x v="17"/>
    <x v="227"/>
    <x v="254"/>
    <n v="2"/>
    <n v="17.5"/>
    <n v="35"/>
    <n v="35"/>
    <n v="0"/>
    <x v="2"/>
    <s v=""/>
    <s v=""/>
    <s v="Nvt"/>
    <n v="17.5"/>
    <n v="35"/>
    <n v="35"/>
  </r>
  <r>
    <x v="17"/>
    <x v="15"/>
    <x v="15"/>
    <n v="3"/>
    <n v="28.5"/>
    <n v="85.5"/>
    <n v="85.5"/>
    <n v="0"/>
    <x v="2"/>
    <s v=""/>
    <s v=""/>
    <s v="Nvt"/>
    <n v="28.5"/>
    <n v="85.5"/>
    <n v="85.5"/>
  </r>
  <r>
    <x v="17"/>
    <x v="227"/>
    <x v="254"/>
    <n v="2"/>
    <n v="17.5"/>
    <n v="35"/>
    <n v="31.5"/>
    <n v="10"/>
    <x v="2"/>
    <s v=""/>
    <s v=""/>
    <s v="Ja"/>
    <n v="17.5"/>
    <n v="35"/>
    <n v="31.5"/>
  </r>
  <r>
    <x v="17"/>
    <x v="32"/>
    <x v="34"/>
    <n v="1"/>
    <n v="355.35"/>
    <n v="355.35"/>
    <n v="319.81"/>
    <n v="10"/>
    <x v="4"/>
    <n v="345"/>
    <s v="Prijs wijkt af"/>
    <s v="Ja"/>
    <n v="345"/>
    <n v="345"/>
    <n v="310.5"/>
  </r>
  <r>
    <x v="17"/>
    <x v="32"/>
    <x v="34"/>
    <n v="1"/>
    <n v="355.35"/>
    <n v="355.35"/>
    <n v="319.81"/>
    <n v="10"/>
    <x v="4"/>
    <n v="345"/>
    <s v="Prijs wijkt af"/>
    <s v="Ja"/>
    <n v="345"/>
    <n v="345"/>
    <n v="310.5"/>
  </r>
  <r>
    <x v="17"/>
    <x v="28"/>
    <x v="30"/>
    <n v="1"/>
    <n v="66.95"/>
    <n v="66.95"/>
    <n v="60.25"/>
    <n v="10"/>
    <x v="2"/>
    <s v=""/>
    <s v=""/>
    <s v="Ja"/>
    <n v="66.95"/>
    <n v="66.95"/>
    <n v="60.255000000000003"/>
  </r>
  <r>
    <x v="17"/>
    <x v="34"/>
    <x v="35"/>
    <n v="1"/>
    <n v="448.05"/>
    <n v="448.05"/>
    <n v="403.24"/>
    <n v="10"/>
    <x v="4"/>
    <n v="435"/>
    <s v="Prijs wijkt af"/>
    <s v="Ja"/>
    <n v="435"/>
    <n v="435"/>
    <n v="391.5"/>
  </r>
  <r>
    <x v="17"/>
    <x v="30"/>
    <x v="32"/>
    <n v="1"/>
    <n v="638.6"/>
    <n v="638.6"/>
    <n v="574.74"/>
    <n v="10"/>
    <x v="4"/>
    <n v="620"/>
    <s v="Prijs wijkt af"/>
    <s v="Ja"/>
    <n v="620"/>
    <n v="620"/>
    <n v="558"/>
  </r>
  <r>
    <x v="17"/>
    <x v="29"/>
    <x v="31"/>
    <n v="1"/>
    <n v="87.55"/>
    <n v="87.55"/>
    <n v="78.790000000000006"/>
    <n v="10"/>
    <x v="2"/>
    <s v=""/>
    <s v=""/>
    <s v="Ja"/>
    <n v="87.55"/>
    <n v="87.55"/>
    <n v="78.795000000000002"/>
  </r>
  <r>
    <x v="17"/>
    <x v="188"/>
    <x v="244"/>
    <n v="3"/>
    <n v="103.75"/>
    <n v="311.25"/>
    <n v="311.25"/>
    <n v="0"/>
    <x v="0"/>
    <n v="106.8625"/>
    <s v="Prijs wijkt af"/>
    <s v="Nvt"/>
    <n v="106.8625"/>
    <n v="320.58749999999998"/>
    <n v="320.58749999999998"/>
  </r>
  <r>
    <x v="17"/>
    <x v="15"/>
    <x v="206"/>
    <n v="9"/>
    <n v="38.5"/>
    <n v="346.5"/>
    <n v="346.5"/>
    <n v="0"/>
    <x v="2"/>
    <s v=""/>
    <s v=""/>
    <s v="Nvt"/>
    <n v="38.5"/>
    <n v="346.5"/>
    <n v="346.5"/>
  </r>
  <r>
    <x v="17"/>
    <x v="223"/>
    <x v="250"/>
    <n v="10"/>
    <n v="9.9499999999999993"/>
    <n v="0"/>
    <n v="0"/>
    <n v="0"/>
    <x v="2"/>
    <s v=""/>
    <s v=""/>
    <s v="Nvt"/>
    <n v="9.9499999999999993"/>
    <n v="99.5"/>
    <n v="99.5"/>
  </r>
  <r>
    <x v="17"/>
    <x v="181"/>
    <x v="146"/>
    <n v="1"/>
    <n v="160"/>
    <n v="160"/>
    <n v="152"/>
    <n v="5"/>
    <x v="0"/>
    <n v="106.8625"/>
    <s v="Prijs wijkt af"/>
    <s v="Nee"/>
    <n v="106.8625"/>
    <n v="106.8625"/>
    <n v="106.8625"/>
  </r>
  <r>
    <x v="17"/>
    <x v="181"/>
    <x v="146"/>
    <n v="1"/>
    <n v="160"/>
    <n v="160"/>
    <n v="152"/>
    <n v="5"/>
    <x v="0"/>
    <n v="106.8625"/>
    <s v="Prijs wijkt af"/>
    <s v="Nee"/>
    <n v="106.8625"/>
    <n v="106.8625"/>
    <n v="106.8625"/>
  </r>
  <r>
    <x v="17"/>
    <x v="15"/>
    <x v="206"/>
    <n v="5"/>
    <n v="38.5"/>
    <n v="192.5"/>
    <n v="182.87"/>
    <n v="5"/>
    <x v="2"/>
    <s v=""/>
    <s v=""/>
    <s v="Ja"/>
    <n v="38.5"/>
    <n v="192.5"/>
    <n v="182.875"/>
  </r>
  <r>
    <x v="17"/>
    <x v="181"/>
    <x v="146"/>
    <n v="1"/>
    <n v="160"/>
    <n v="160"/>
    <n v="152"/>
    <n v="5"/>
    <x v="0"/>
    <n v="106.8625"/>
    <s v="Prijs wijkt af"/>
    <s v="Nee"/>
    <n v="106.8625"/>
    <n v="106.8625"/>
    <n v="106.8625"/>
  </r>
  <r>
    <x v="17"/>
    <x v="181"/>
    <x v="146"/>
    <n v="9"/>
    <n v="160"/>
    <n v="1440"/>
    <n v="1368"/>
    <n v="5"/>
    <x v="0"/>
    <n v="106.8625"/>
    <s v="Prijs wijkt af"/>
    <s v="Nee"/>
    <n v="106.8625"/>
    <n v="961.76249999999993"/>
    <n v="961.76249999999993"/>
  </r>
  <r>
    <x v="17"/>
    <x v="219"/>
    <x v="246"/>
    <n v="84"/>
    <n v="13.5"/>
    <n v="1134"/>
    <n v="1077.3"/>
    <n v="5"/>
    <x v="2"/>
    <s v=""/>
    <s v=""/>
    <s v="Ja"/>
    <n v="13.5"/>
    <n v="1134"/>
    <n v="1077.3"/>
  </r>
  <r>
    <x v="17"/>
    <x v="181"/>
    <x v="146"/>
    <n v="7"/>
    <n v="160"/>
    <n v="1120"/>
    <n v="1064"/>
    <n v="5"/>
    <x v="0"/>
    <n v="106.8625"/>
    <s v="Prijs wijkt af"/>
    <s v="Nee"/>
    <n v="106.8625"/>
    <n v="748.03750000000002"/>
    <n v="748.03750000000002"/>
  </r>
  <r>
    <x v="17"/>
    <x v="181"/>
    <x v="146"/>
    <n v="7"/>
    <n v="160"/>
    <n v="1120"/>
    <n v="1064"/>
    <n v="5"/>
    <x v="0"/>
    <n v="106.8625"/>
    <s v="Prijs wijkt af"/>
    <s v="Nee"/>
    <n v="106.8625"/>
    <n v="748.03750000000002"/>
    <n v="748.03750000000002"/>
  </r>
  <r>
    <x v="17"/>
    <x v="181"/>
    <x v="146"/>
    <n v="1"/>
    <n v="160"/>
    <n v="160"/>
    <n v="152"/>
    <n v="5"/>
    <x v="0"/>
    <n v="106.8625"/>
    <s v="Prijs wijkt af"/>
    <s v="Nee"/>
    <n v="106.8625"/>
    <n v="106.8625"/>
    <n v="106.8625"/>
  </r>
  <r>
    <x v="17"/>
    <x v="15"/>
    <x v="206"/>
    <n v="2"/>
    <n v="38.5"/>
    <n v="77"/>
    <n v="73.150000000000006"/>
    <n v="5"/>
    <x v="2"/>
    <s v=""/>
    <s v=""/>
    <s v="Ja"/>
    <n v="38.5"/>
    <n v="77"/>
    <n v="73.150000000000006"/>
  </r>
  <r>
    <x v="17"/>
    <x v="15"/>
    <x v="206"/>
    <n v="8"/>
    <n v="38.5"/>
    <n v="308"/>
    <n v="292.60000000000002"/>
    <n v="5"/>
    <x v="2"/>
    <s v=""/>
    <s v=""/>
    <s v="Ja"/>
    <n v="38.5"/>
    <n v="308"/>
    <n v="292.60000000000002"/>
  </r>
  <r>
    <x v="17"/>
    <x v="15"/>
    <x v="206"/>
    <n v="2"/>
    <n v="38.5"/>
    <n v="77"/>
    <n v="73.150000000000006"/>
    <n v="5"/>
    <x v="2"/>
    <s v=""/>
    <s v=""/>
    <s v="Ja"/>
    <n v="38.5"/>
    <n v="77"/>
    <n v="73.150000000000006"/>
  </r>
  <r>
    <x v="17"/>
    <x v="26"/>
    <x v="210"/>
    <n v="2"/>
    <n v="133.9"/>
    <n v="267.8"/>
    <n v="254.41"/>
    <n v="5"/>
    <x v="1"/>
    <n v="130"/>
    <s v="Prijs wijkt af"/>
    <s v="Ja"/>
    <n v="130"/>
    <n v="260"/>
    <n v="247"/>
  </r>
  <r>
    <x v="17"/>
    <x v="70"/>
    <x v="255"/>
    <n v="1"/>
    <n v="180.25"/>
    <n v="180.25"/>
    <n v="171.24"/>
    <n v="5"/>
    <x v="1"/>
    <n v="175"/>
    <s v="Prijs wijkt af"/>
    <s v="Ja"/>
    <n v="175"/>
    <n v="175"/>
    <n v="166.25"/>
  </r>
  <r>
    <x v="17"/>
    <x v="181"/>
    <x v="146"/>
    <n v="1"/>
    <n v="160"/>
    <n v="160"/>
    <n v="152"/>
    <n v="5"/>
    <x v="0"/>
    <n v="106.8625"/>
    <s v="Prijs wijkt af"/>
    <s v="Nee"/>
    <n v="106.8625"/>
    <n v="106.8625"/>
    <n v="106.8625"/>
  </r>
  <r>
    <x v="17"/>
    <x v="26"/>
    <x v="210"/>
    <n v="6"/>
    <n v="133.9"/>
    <n v="803.4"/>
    <n v="763.23"/>
    <n v="5"/>
    <x v="1"/>
    <n v="130"/>
    <s v="Prijs wijkt af"/>
    <s v="Ja"/>
    <n v="130"/>
    <n v="780"/>
    <n v="741"/>
  </r>
  <r>
    <x v="17"/>
    <x v="70"/>
    <x v="255"/>
    <n v="1"/>
    <n v="180.25"/>
    <n v="180.25"/>
    <n v="171.24"/>
    <n v="5"/>
    <x v="1"/>
    <n v="175"/>
    <s v="Prijs wijkt af"/>
    <s v="Ja"/>
    <n v="175"/>
    <n v="175"/>
    <n v="166.25"/>
  </r>
  <r>
    <x v="18"/>
    <x v="26"/>
    <x v="256"/>
    <n v="2"/>
    <n v="40"/>
    <n v="80"/>
    <n v="76"/>
    <n v="5"/>
    <x v="1"/>
    <n v="130"/>
    <s v="Prijs wijkt af"/>
    <s v="Ja"/>
    <n v="130"/>
    <n v="260"/>
    <n v="247"/>
  </r>
  <r>
    <x v="18"/>
    <x v="26"/>
    <x v="256"/>
    <n v="4"/>
    <n v="40"/>
    <n v="160"/>
    <n v="152"/>
    <n v="5"/>
    <x v="1"/>
    <n v="130"/>
    <s v="Prijs wijkt af"/>
    <s v="Ja"/>
    <n v="130"/>
    <n v="520"/>
    <n v="494"/>
  </r>
  <r>
    <x v="18"/>
    <x v="26"/>
    <x v="256"/>
    <n v="4"/>
    <n v="40"/>
    <n v="160"/>
    <n v="152"/>
    <n v="5"/>
    <x v="1"/>
    <n v="130"/>
    <s v="Prijs wijkt af"/>
    <s v="Ja"/>
    <n v="130"/>
    <n v="520"/>
    <n v="494"/>
  </r>
  <r>
    <x v="18"/>
    <x v="5"/>
    <x v="257"/>
    <n v="48"/>
    <n v="28"/>
    <n v="1344"/>
    <n v="1276.8"/>
    <n v="5"/>
    <x v="1"/>
    <n v="28"/>
    <s v="Prijs gelijk"/>
    <s v="Ja"/>
    <n v="28"/>
    <n v="1344"/>
    <n v="1276.8"/>
  </r>
  <r>
    <x v="18"/>
    <x v="228"/>
    <x v="258"/>
    <n v="15"/>
    <n v="240"/>
    <n v="3600"/>
    <n v="3420"/>
    <n v="5"/>
    <x v="1"/>
    <n v="240"/>
    <s v="Prijs gelijk"/>
    <s v="Ja"/>
    <n v="240"/>
    <n v="3600"/>
    <n v="3420"/>
  </r>
  <r>
    <x v="18"/>
    <x v="228"/>
    <x v="258"/>
    <n v="4"/>
    <n v="240"/>
    <n v="960"/>
    <n v="912"/>
    <n v="5"/>
    <x v="1"/>
    <n v="240"/>
    <s v="Prijs gelijk"/>
    <s v="Ja"/>
    <n v="240"/>
    <n v="960"/>
    <n v="912"/>
  </r>
  <r>
    <x v="18"/>
    <x v="228"/>
    <x v="258"/>
    <n v="8"/>
    <n v="240"/>
    <n v="1920"/>
    <n v="1824"/>
    <n v="5"/>
    <x v="1"/>
    <n v="240"/>
    <s v="Prijs gelijk"/>
    <s v="Ja"/>
    <n v="240"/>
    <n v="1920"/>
    <n v="1824"/>
  </r>
  <r>
    <x v="18"/>
    <x v="26"/>
    <x v="210"/>
    <n v="4"/>
    <n v="130"/>
    <n v="520"/>
    <n v="494"/>
    <n v="5"/>
    <x v="1"/>
    <n v="130"/>
    <s v="Prijs gelijk"/>
    <s v="Ja"/>
    <n v="130"/>
    <n v="520"/>
    <n v="494"/>
  </r>
  <r>
    <x v="18"/>
    <x v="228"/>
    <x v="258"/>
    <n v="6"/>
    <n v="240"/>
    <n v="1440"/>
    <n v="1368"/>
    <n v="5"/>
    <x v="1"/>
    <n v="240"/>
    <s v="Prijs gelijk"/>
    <s v="Ja"/>
    <n v="240"/>
    <n v="1440"/>
    <n v="1368"/>
  </r>
  <r>
    <x v="18"/>
    <x v="228"/>
    <x v="258"/>
    <n v="5"/>
    <n v="240"/>
    <n v="1200"/>
    <n v="1140"/>
    <n v="5"/>
    <x v="1"/>
    <n v="240"/>
    <s v="Prijs gelijk"/>
    <s v="Ja"/>
    <n v="240"/>
    <n v="1200"/>
    <n v="1140"/>
  </r>
  <r>
    <x v="18"/>
    <x v="228"/>
    <x v="258"/>
    <n v="4"/>
    <n v="240"/>
    <n v="960"/>
    <n v="912"/>
    <n v="5"/>
    <x v="1"/>
    <n v="240"/>
    <s v="Prijs gelijk"/>
    <s v="Ja"/>
    <n v="240"/>
    <n v="960"/>
    <n v="912"/>
  </r>
  <r>
    <x v="18"/>
    <x v="5"/>
    <x v="257"/>
    <n v="46"/>
    <n v="28"/>
    <n v="1288"/>
    <n v="1223.5999999999999"/>
    <n v="5"/>
    <x v="1"/>
    <n v="28"/>
    <s v="Prijs gelijk"/>
    <s v="Ja"/>
    <n v="28"/>
    <n v="1288"/>
    <n v="1223.5999999999999"/>
  </r>
  <r>
    <x v="18"/>
    <x v="228"/>
    <x v="258"/>
    <n v="16"/>
    <n v="240"/>
    <n v="3840"/>
    <n v="3648"/>
    <n v="5"/>
    <x v="1"/>
    <n v="240"/>
    <s v="Prijs gelijk"/>
    <s v="Ja"/>
    <n v="240"/>
    <n v="3840"/>
    <n v="3648"/>
  </r>
  <r>
    <x v="18"/>
    <x v="228"/>
    <x v="258"/>
    <n v="7"/>
    <n v="240"/>
    <n v="1680"/>
    <n v="1596"/>
    <n v="5"/>
    <x v="1"/>
    <n v="240"/>
    <s v="Prijs gelijk"/>
    <s v="Ja"/>
    <n v="240"/>
    <n v="1680"/>
    <n v="1596"/>
  </r>
  <r>
    <x v="18"/>
    <x v="228"/>
    <x v="258"/>
    <n v="46"/>
    <n v="240"/>
    <n v="11040"/>
    <n v="10488"/>
    <n v="5"/>
    <x v="1"/>
    <n v="240"/>
    <s v="Prijs gelijk"/>
    <s v="Ja"/>
    <n v="240"/>
    <n v="11040"/>
    <n v="10488"/>
  </r>
  <r>
    <x v="18"/>
    <x v="228"/>
    <x v="258"/>
    <n v="8"/>
    <n v="240"/>
    <n v="1920"/>
    <n v="1824"/>
    <n v="5"/>
    <x v="1"/>
    <n v="240"/>
    <s v="Prijs gelijk"/>
    <s v="Ja"/>
    <n v="240"/>
    <n v="1920"/>
    <n v="1824"/>
  </r>
  <r>
    <x v="18"/>
    <x v="52"/>
    <x v="152"/>
    <n v="4"/>
    <n v="230"/>
    <n v="920"/>
    <n v="874"/>
    <n v="5"/>
    <x v="1"/>
    <n v="230"/>
    <s v="Prijs gelijk"/>
    <s v="Ja"/>
    <n v="230"/>
    <n v="920"/>
    <n v="874"/>
  </r>
  <r>
    <x v="18"/>
    <x v="229"/>
    <x v="259"/>
    <n v="4"/>
    <n v="29.87"/>
    <n v="119.48"/>
    <n v="113.51"/>
    <n v="5"/>
    <x v="2"/>
    <s v=""/>
    <s v=""/>
    <s v="Ja"/>
    <n v="29.87"/>
    <n v="119.48"/>
    <n v="113.506"/>
  </r>
  <r>
    <x v="18"/>
    <x v="90"/>
    <x v="260"/>
    <n v="4"/>
    <n v="44.29"/>
    <n v="177.16"/>
    <n v="168.3"/>
    <n v="5"/>
    <x v="2"/>
    <s v=""/>
    <s v=""/>
    <s v="Ja"/>
    <n v="44.29"/>
    <n v="177.16"/>
    <n v="168.30200000000002"/>
  </r>
  <r>
    <x v="18"/>
    <x v="78"/>
    <x v="261"/>
    <n v="6"/>
    <n v="33.42"/>
    <n v="200.52"/>
    <n v="190.49"/>
    <n v="5"/>
    <x v="2"/>
    <s v=""/>
    <s v=""/>
    <s v="Ja"/>
    <n v="33.42"/>
    <n v="200.52"/>
    <n v="190.49400000000003"/>
  </r>
  <r>
    <x v="18"/>
    <x v="52"/>
    <x v="152"/>
    <n v="4"/>
    <n v="230"/>
    <n v="920"/>
    <n v="874"/>
    <n v="5"/>
    <x v="1"/>
    <n v="230"/>
    <s v="Prijs gelijk"/>
    <s v="Ja"/>
    <n v="230"/>
    <n v="920"/>
    <n v="874"/>
  </r>
  <r>
    <x v="18"/>
    <x v="229"/>
    <x v="259"/>
    <n v="4"/>
    <n v="29.87"/>
    <n v="119.48"/>
    <n v="113.51"/>
    <n v="5"/>
    <x v="2"/>
    <s v=""/>
    <s v=""/>
    <s v="Ja"/>
    <n v="29.87"/>
    <n v="119.48"/>
    <n v="113.506"/>
  </r>
  <r>
    <x v="18"/>
    <x v="71"/>
    <x v="262"/>
    <n v="4"/>
    <n v="89.61"/>
    <n v="358.44"/>
    <n v="340.52"/>
    <n v="5"/>
    <x v="2"/>
    <s v=""/>
    <s v=""/>
    <s v="Ja"/>
    <n v="89.61"/>
    <n v="358.44"/>
    <n v="340.51800000000003"/>
  </r>
  <r>
    <x v="18"/>
    <x v="90"/>
    <x v="260"/>
    <n v="4"/>
    <n v="44.29"/>
    <n v="177.16"/>
    <n v="168.3"/>
    <n v="5"/>
    <x v="2"/>
    <s v=""/>
    <s v=""/>
    <s v="Ja"/>
    <n v="44.29"/>
    <n v="177.16"/>
    <n v="168.30200000000002"/>
  </r>
  <r>
    <x v="18"/>
    <x v="78"/>
    <x v="261"/>
    <n v="16"/>
    <n v="33.42"/>
    <n v="534.72"/>
    <n v="507.98"/>
    <n v="5"/>
    <x v="2"/>
    <s v=""/>
    <s v=""/>
    <s v="Ja"/>
    <n v="33.42"/>
    <n v="534.72"/>
    <n v="507.98400000000004"/>
  </r>
  <r>
    <x v="18"/>
    <x v="26"/>
    <x v="210"/>
    <n v="2"/>
    <n v="130"/>
    <n v="260"/>
    <n v="247"/>
    <n v="5"/>
    <x v="1"/>
    <n v="130"/>
    <s v="Prijs gelijk"/>
    <s v="Ja"/>
    <n v="130"/>
    <n v="260"/>
    <n v="247"/>
  </r>
  <r>
    <x v="18"/>
    <x v="70"/>
    <x v="255"/>
    <n v="1"/>
    <n v="175"/>
    <n v="175"/>
    <n v="166.25"/>
    <n v="5"/>
    <x v="1"/>
    <n v="175"/>
    <s v="Prijs gelijk"/>
    <s v="Ja"/>
    <n v="175"/>
    <n v="175"/>
    <n v="166.25"/>
  </r>
  <r>
    <x v="18"/>
    <x v="53"/>
    <x v="214"/>
    <n v="1"/>
    <n v="140"/>
    <n v="140"/>
    <n v="133"/>
    <n v="5"/>
    <x v="1"/>
    <n v="140"/>
    <s v="Prijs gelijk"/>
    <s v="Ja"/>
    <n v="140"/>
    <n v="140"/>
    <n v="133"/>
  </r>
  <r>
    <x v="18"/>
    <x v="26"/>
    <x v="210"/>
    <n v="2"/>
    <n v="130"/>
    <n v="260"/>
    <n v="247"/>
    <n v="5"/>
    <x v="1"/>
    <n v="130"/>
    <s v="Prijs gelijk"/>
    <s v="Ja"/>
    <n v="130"/>
    <n v="260"/>
    <n v="247"/>
  </r>
  <r>
    <x v="18"/>
    <x v="70"/>
    <x v="255"/>
    <n v="1"/>
    <n v="175"/>
    <n v="175"/>
    <n v="166.25"/>
    <n v="5"/>
    <x v="1"/>
    <n v="175"/>
    <s v="Prijs gelijk"/>
    <s v="Ja"/>
    <n v="175"/>
    <n v="175"/>
    <n v="166.25"/>
  </r>
  <r>
    <x v="18"/>
    <x v="53"/>
    <x v="214"/>
    <n v="1"/>
    <n v="140"/>
    <n v="140"/>
    <n v="133"/>
    <n v="5"/>
    <x v="1"/>
    <n v="140"/>
    <s v="Prijs gelijk"/>
    <s v="Ja"/>
    <n v="140"/>
    <n v="140"/>
    <n v="133"/>
  </r>
  <r>
    <x v="18"/>
    <x v="26"/>
    <x v="210"/>
    <n v="4"/>
    <n v="130"/>
    <n v="520"/>
    <n v="494"/>
    <n v="5"/>
    <x v="1"/>
    <n v="130"/>
    <s v="Prijs gelijk"/>
    <s v="Ja"/>
    <n v="130"/>
    <n v="520"/>
    <n v="494"/>
  </r>
  <r>
    <x v="18"/>
    <x v="70"/>
    <x v="255"/>
    <n v="2"/>
    <n v="175"/>
    <n v="350"/>
    <n v="332.5"/>
    <n v="5"/>
    <x v="1"/>
    <n v="175"/>
    <s v="Prijs gelijk"/>
    <s v="Ja"/>
    <n v="175"/>
    <n v="350"/>
    <n v="332.5"/>
  </r>
  <r>
    <x v="18"/>
    <x v="53"/>
    <x v="214"/>
    <n v="2"/>
    <n v="140"/>
    <n v="280"/>
    <n v="266"/>
    <n v="5"/>
    <x v="1"/>
    <n v="140"/>
    <s v="Prijs gelijk"/>
    <s v="Ja"/>
    <n v="140"/>
    <n v="280"/>
    <n v="266"/>
  </r>
  <r>
    <x v="18"/>
    <x v="26"/>
    <x v="210"/>
    <n v="4"/>
    <n v="130"/>
    <n v="520"/>
    <n v="494"/>
    <n v="5"/>
    <x v="1"/>
    <n v="130"/>
    <s v="Prijs gelijk"/>
    <s v="Ja"/>
    <n v="130"/>
    <n v="520"/>
    <n v="494"/>
  </r>
  <r>
    <x v="18"/>
    <x v="70"/>
    <x v="255"/>
    <n v="2"/>
    <n v="175"/>
    <n v="350"/>
    <n v="332.5"/>
    <n v="5"/>
    <x v="1"/>
    <n v="175"/>
    <s v="Prijs gelijk"/>
    <s v="Ja"/>
    <n v="175"/>
    <n v="350"/>
    <n v="332.5"/>
  </r>
  <r>
    <x v="18"/>
    <x v="53"/>
    <x v="214"/>
    <n v="2"/>
    <n v="140"/>
    <n v="280"/>
    <n v="266"/>
    <n v="5"/>
    <x v="1"/>
    <n v="140"/>
    <s v="Prijs gelijk"/>
    <s v="Ja"/>
    <n v="140"/>
    <n v="280"/>
    <n v="266"/>
  </r>
  <r>
    <x v="18"/>
    <x v="26"/>
    <x v="210"/>
    <n v="2"/>
    <n v="130"/>
    <n v="260"/>
    <n v="247"/>
    <n v="5"/>
    <x v="1"/>
    <n v="130"/>
    <s v="Prijs gelijk"/>
    <s v="Ja"/>
    <n v="130"/>
    <n v="260"/>
    <n v="247"/>
  </r>
  <r>
    <x v="18"/>
    <x v="70"/>
    <x v="255"/>
    <n v="1"/>
    <n v="175"/>
    <n v="175"/>
    <n v="166.25"/>
    <n v="5"/>
    <x v="1"/>
    <n v="175"/>
    <s v="Prijs gelijk"/>
    <s v="Ja"/>
    <n v="175"/>
    <n v="175"/>
    <n v="166.25"/>
  </r>
  <r>
    <x v="18"/>
    <x v="53"/>
    <x v="214"/>
    <n v="1"/>
    <n v="140"/>
    <n v="140"/>
    <n v="133"/>
    <n v="5"/>
    <x v="1"/>
    <n v="140"/>
    <s v="Prijs gelijk"/>
    <s v="Ja"/>
    <n v="140"/>
    <n v="140"/>
    <n v="133"/>
  </r>
  <r>
    <x v="18"/>
    <x v="4"/>
    <x v="4"/>
    <n v="8"/>
    <n v="159.65"/>
    <n v="1277.2"/>
    <n v="1277.2"/>
    <n v="0"/>
    <x v="1"/>
    <n v="155"/>
    <s v="Prijs wijkt af"/>
    <s v="Nvt"/>
    <n v="155"/>
    <n v="1240"/>
    <n v="1240"/>
  </r>
  <r>
    <x v="19"/>
    <x v="2"/>
    <x v="2"/>
    <n v="1"/>
    <n v="632.59"/>
    <n v="632.59"/>
    <n v="632.59"/>
    <n v="0"/>
    <x v="0"/>
    <n v="458.35"/>
    <s v="Prijs wijkt af"/>
    <s v="Nvt"/>
    <n v="458.35"/>
    <n v="458.35"/>
    <n v="458.35"/>
  </r>
  <r>
    <x v="19"/>
    <x v="88"/>
    <x v="93"/>
    <n v="1"/>
    <n v="76.02"/>
    <n v="76.02"/>
    <n v="60.82"/>
    <n v="20"/>
    <x v="2"/>
    <s v=""/>
    <s v=""/>
    <s v="Ja"/>
    <n v="76.02"/>
    <n v="76.02"/>
    <n v="60.815999999999995"/>
  </r>
  <r>
    <x v="19"/>
    <x v="15"/>
    <x v="15"/>
    <n v="6"/>
    <n v="39.65"/>
    <n v="237.9"/>
    <n v="190.32"/>
    <n v="20"/>
    <x v="2"/>
    <s v=""/>
    <s v=""/>
    <s v="Ja"/>
    <n v="39.65"/>
    <n v="237.89999999999998"/>
    <n v="190.32"/>
  </r>
  <r>
    <x v="19"/>
    <x v="139"/>
    <x v="153"/>
    <n v="6"/>
    <n v="29.35"/>
    <n v="176.1"/>
    <n v="140.88"/>
    <n v="20"/>
    <x v="2"/>
    <s v=""/>
    <s v=""/>
    <s v="Ja"/>
    <n v="29.35"/>
    <n v="176.10000000000002"/>
    <n v="140.88000000000002"/>
  </r>
  <r>
    <x v="19"/>
    <x v="84"/>
    <x v="89"/>
    <n v="6"/>
    <n v="17.89"/>
    <n v="107.34"/>
    <n v="85.87"/>
    <n v="20"/>
    <x v="2"/>
    <s v=""/>
    <s v=""/>
    <s v="Ja"/>
    <n v="17.89"/>
    <n v="107.34"/>
    <n v="85.872000000000014"/>
  </r>
  <r>
    <x v="19"/>
    <x v="40"/>
    <x v="41"/>
    <n v="2"/>
    <n v="24.73"/>
    <n v="49.46"/>
    <n v="39.57"/>
    <n v="20"/>
    <x v="2"/>
    <s v=""/>
    <s v=""/>
    <s v="Ja"/>
    <n v="24.73"/>
    <n v="49.46"/>
    <n v="39.568000000000005"/>
  </r>
  <r>
    <x v="19"/>
    <x v="71"/>
    <x v="77"/>
    <n v="8"/>
    <n v="89.61"/>
    <n v="716.88"/>
    <n v="573.5"/>
    <n v="20"/>
    <x v="2"/>
    <s v=""/>
    <s v=""/>
    <s v="Ja"/>
    <n v="89.61"/>
    <n v="716.88"/>
    <n v="573.50400000000002"/>
  </r>
  <r>
    <x v="19"/>
    <x v="89"/>
    <x v="94"/>
    <n v="4"/>
    <n v="59.74"/>
    <n v="238.96"/>
    <n v="191.17"/>
    <n v="20"/>
    <x v="2"/>
    <s v=""/>
    <s v=""/>
    <s v="Ja"/>
    <n v="59.74"/>
    <n v="238.96"/>
    <n v="191.16800000000001"/>
  </r>
  <r>
    <x v="19"/>
    <x v="90"/>
    <x v="95"/>
    <n v="4"/>
    <n v="44.29"/>
    <n v="177.16"/>
    <n v="141.72999999999999"/>
    <n v="20"/>
    <x v="2"/>
    <s v=""/>
    <s v=""/>
    <s v="Ja"/>
    <n v="44.29"/>
    <n v="177.16"/>
    <n v="141.72799999999998"/>
  </r>
  <r>
    <x v="19"/>
    <x v="54"/>
    <x v="57"/>
    <n v="4"/>
    <n v="303.85000000000002"/>
    <n v="1215.4000000000001"/>
    <n v="1215.4000000000001"/>
    <n v="0"/>
    <x v="1"/>
    <n v="295"/>
    <s v="Prijs wijkt af"/>
    <s v="Nvt"/>
    <n v="295"/>
    <n v="1180"/>
    <n v="1180"/>
  </r>
  <r>
    <x v="19"/>
    <x v="53"/>
    <x v="56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19"/>
    <x v="148"/>
    <x v="150"/>
    <n v="1"/>
    <n v="128.75"/>
    <n v="128.75"/>
    <n v="103"/>
    <n v="20"/>
    <x v="2"/>
    <s v=""/>
    <s v=""/>
    <s v="Ja"/>
    <n v="128.75"/>
    <n v="128.75"/>
    <n v="103"/>
  </r>
  <r>
    <x v="19"/>
    <x v="58"/>
    <x v="62"/>
    <n v="20"/>
    <n v="88.57"/>
    <n v="1771.4"/>
    <n v="1417.12"/>
    <n v="20"/>
    <x v="2"/>
    <s v=""/>
    <s v=""/>
    <s v="Ja"/>
    <n v="88.57"/>
    <n v="1771.3999999999999"/>
    <n v="1417.12"/>
  </r>
  <r>
    <x v="19"/>
    <x v="78"/>
    <x v="83"/>
    <n v="20"/>
    <n v="25.85"/>
    <n v="517"/>
    <n v="413.6"/>
    <n v="20"/>
    <x v="2"/>
    <s v=""/>
    <s v=""/>
    <s v="Ja"/>
    <n v="25.85"/>
    <n v="517"/>
    <n v="413.6"/>
  </r>
  <r>
    <x v="19"/>
    <x v="54"/>
    <x v="217"/>
    <n v="6"/>
    <n v="303.85000000000002"/>
    <n v="1823.1"/>
    <n v="1823.1"/>
    <n v="0"/>
    <x v="1"/>
    <n v="295"/>
    <s v="Prijs wijkt af"/>
    <s v="Nvt"/>
    <n v="295"/>
    <n v="1770"/>
    <n v="1770"/>
  </r>
  <r>
    <x v="19"/>
    <x v="46"/>
    <x v="205"/>
    <n v="1"/>
    <n v="200.85"/>
    <n v="200.85"/>
    <n v="200.85"/>
    <n v="0"/>
    <x v="1"/>
    <n v="195"/>
    <s v="Prijs wijkt af"/>
    <s v="Nvt"/>
    <n v="195"/>
    <n v="195"/>
    <n v="195"/>
  </r>
  <r>
    <x v="19"/>
    <x v="60"/>
    <x v="66"/>
    <n v="6"/>
    <n v="35.020000000000003"/>
    <n v="210.12"/>
    <n v="189.11"/>
    <n v="10"/>
    <x v="2"/>
    <s v=""/>
    <s v=""/>
    <s v="Ja"/>
    <n v="35.020000000000003"/>
    <n v="210.12"/>
    <n v="189.108"/>
  </r>
  <r>
    <x v="19"/>
    <x v="230"/>
    <x v="263"/>
    <n v="1"/>
    <n v="35.020000000000003"/>
    <n v="35.020000000000003"/>
    <n v="31.52"/>
    <n v="10"/>
    <x v="2"/>
    <s v=""/>
    <s v=""/>
    <s v="Ja"/>
    <n v="35.020000000000003"/>
    <n v="35.020000000000003"/>
    <n v="31.518000000000001"/>
  </r>
  <r>
    <x v="19"/>
    <x v="56"/>
    <x v="60"/>
    <n v="10"/>
    <n v="88.07"/>
    <n v="880.7"/>
    <n v="792.63"/>
    <n v="10"/>
    <x v="2"/>
    <s v=""/>
    <s v=""/>
    <s v="Ja"/>
    <n v="88.07"/>
    <n v="880.69999999999993"/>
    <n v="792.63"/>
  </r>
  <r>
    <x v="19"/>
    <x v="57"/>
    <x v="61"/>
    <n v="3"/>
    <n v="113.3"/>
    <n v="339.9"/>
    <n v="305.91000000000003"/>
    <n v="10"/>
    <x v="2"/>
    <s v=""/>
    <s v=""/>
    <s v="Ja"/>
    <n v="113.3"/>
    <n v="339.9"/>
    <n v="305.90999999999997"/>
  </r>
  <r>
    <x v="19"/>
    <x v="61"/>
    <x v="215"/>
    <n v="2"/>
    <n v="69.78"/>
    <n v="139.56"/>
    <n v="125.6"/>
    <n v="10"/>
    <x v="2"/>
    <s v=""/>
    <s v=""/>
    <s v="Ja"/>
    <n v="69.78"/>
    <n v="139.56"/>
    <n v="125.604"/>
  </r>
  <r>
    <x v="19"/>
    <x v="74"/>
    <x v="264"/>
    <n v="4"/>
    <n v="69.78"/>
    <n v="279.12"/>
    <n v="251.21"/>
    <n v="10"/>
    <x v="2"/>
    <s v=""/>
    <s v=""/>
    <s v="Ja"/>
    <n v="69.78"/>
    <n v="279.12"/>
    <n v="251.208"/>
  </r>
  <r>
    <x v="19"/>
    <x v="231"/>
    <x v="265"/>
    <n v="4"/>
    <n v="17.5"/>
    <n v="70"/>
    <n v="63"/>
    <n v="10"/>
    <x v="2"/>
    <s v=""/>
    <s v=""/>
    <s v="Ja"/>
    <n v="17.5"/>
    <n v="70"/>
    <n v="63"/>
  </r>
  <r>
    <x v="19"/>
    <x v="232"/>
    <x v="266"/>
    <n v="5"/>
    <n v="18"/>
    <n v="90"/>
    <n v="81"/>
    <n v="10"/>
    <x v="2"/>
    <s v=""/>
    <s v=""/>
    <s v="Ja"/>
    <n v="18"/>
    <n v="90"/>
    <n v="81"/>
  </r>
  <r>
    <x v="19"/>
    <x v="64"/>
    <x v="70"/>
    <n v="18"/>
    <n v="16.22"/>
    <n v="291.95999999999998"/>
    <n v="262.76"/>
    <n v="10"/>
    <x v="2"/>
    <s v=""/>
    <s v=""/>
    <s v="Ja"/>
    <n v="16.22"/>
    <n v="291.95999999999998"/>
    <n v="262.76399999999995"/>
  </r>
  <r>
    <x v="19"/>
    <x v="73"/>
    <x v="78"/>
    <n v="6"/>
    <n v="82.95"/>
    <n v="497.7"/>
    <n v="447.93"/>
    <n v="10"/>
    <x v="2"/>
    <s v=""/>
    <s v=""/>
    <s v="Ja"/>
    <n v="82.95"/>
    <n v="497.70000000000005"/>
    <n v="447.93000000000006"/>
  </r>
  <r>
    <x v="19"/>
    <x v="26"/>
    <x v="210"/>
    <n v="2"/>
    <n v="133.9"/>
    <n v="267.8"/>
    <n v="267.8"/>
    <n v="0"/>
    <x v="1"/>
    <n v="130"/>
    <s v="Prijs wijkt af"/>
    <s v="Nvt"/>
    <n v="130"/>
    <n v="260"/>
    <n v="260"/>
  </r>
  <r>
    <x v="19"/>
    <x v="68"/>
    <x v="267"/>
    <n v="4"/>
    <n v="33.42"/>
    <n v="133.68"/>
    <n v="120.31"/>
    <n v="10"/>
    <x v="2"/>
    <s v=""/>
    <s v=""/>
    <s v="Ja"/>
    <n v="33.42"/>
    <n v="133.68"/>
    <n v="120.31200000000001"/>
  </r>
  <r>
    <x v="19"/>
    <x v="52"/>
    <x v="152"/>
    <n v="12"/>
    <n v="236.9"/>
    <n v="2842.8"/>
    <n v="2842.8"/>
    <n v="0"/>
    <x v="1"/>
    <n v="230"/>
    <s v="Prijs wijkt af"/>
    <s v="Nvt"/>
    <n v="230"/>
    <n v="2760"/>
    <n v="2760"/>
  </r>
  <r>
    <x v="19"/>
    <x v="53"/>
    <x v="214"/>
    <n v="6"/>
    <n v="144.19999999999999"/>
    <n v="865.2"/>
    <n v="865.2"/>
    <n v="0"/>
    <x v="1"/>
    <n v="140"/>
    <s v="Prijs wijkt af"/>
    <s v="Nvt"/>
    <n v="140"/>
    <n v="840"/>
    <n v="840"/>
  </r>
  <r>
    <x v="19"/>
    <x v="56"/>
    <x v="60"/>
    <n v="6"/>
    <n v="88.07"/>
    <n v="528.41999999999996"/>
    <n v="475.58"/>
    <n v="10"/>
    <x v="2"/>
    <s v=""/>
    <s v=""/>
    <s v="Ja"/>
    <n v="88.07"/>
    <n v="528.41999999999996"/>
    <n v="475.57799999999997"/>
  </r>
  <r>
    <x v="19"/>
    <x v="57"/>
    <x v="61"/>
    <n v="6"/>
    <n v="113.3"/>
    <n v="679.8"/>
    <n v="611.82000000000005"/>
    <n v="10"/>
    <x v="2"/>
    <s v=""/>
    <s v=""/>
    <s v="Ja"/>
    <n v="113.3"/>
    <n v="679.8"/>
    <n v="611.81999999999994"/>
  </r>
  <r>
    <x v="19"/>
    <x v="68"/>
    <x v="267"/>
    <n v="22"/>
    <n v="33.42"/>
    <n v="735.24"/>
    <n v="661.72"/>
    <n v="10"/>
    <x v="2"/>
    <s v=""/>
    <s v=""/>
    <s v="Ja"/>
    <n v="33.42"/>
    <n v="735.24"/>
    <n v="661.71600000000001"/>
  </r>
  <r>
    <x v="19"/>
    <x v="233"/>
    <x v="268"/>
    <n v="22"/>
    <n v="13.65"/>
    <n v="300.3"/>
    <n v="300.3"/>
    <n v="0"/>
    <x v="2"/>
    <s v=""/>
    <s v=""/>
    <s v="Nvt"/>
    <n v="13.65"/>
    <n v="300.3"/>
    <n v="300.3"/>
  </r>
  <r>
    <x v="19"/>
    <x v="234"/>
    <x v="269"/>
    <n v="22"/>
    <n v="5.25"/>
    <n v="115.5"/>
    <n v="115.5"/>
    <n v="0"/>
    <x v="2"/>
    <s v=""/>
    <s v=""/>
    <s v="Nvt"/>
    <n v="5.25"/>
    <n v="115.5"/>
    <n v="115.5"/>
  </r>
  <r>
    <x v="19"/>
    <x v="235"/>
    <x v="270"/>
    <n v="44"/>
    <n v="3.15"/>
    <n v="138.6"/>
    <n v="138.6"/>
    <n v="0"/>
    <x v="2"/>
    <s v=""/>
    <s v=""/>
    <s v="Nvt"/>
    <n v="3.15"/>
    <n v="138.6"/>
    <n v="138.6"/>
  </r>
  <r>
    <x v="19"/>
    <x v="236"/>
    <x v="271"/>
    <n v="22"/>
    <n v="9.4499999999999993"/>
    <n v="207.9"/>
    <n v="207.9"/>
    <n v="0"/>
    <x v="2"/>
    <s v=""/>
    <s v=""/>
    <s v="Nvt"/>
    <n v="9.4499999999999993"/>
    <n v="207.89999999999998"/>
    <n v="207.89999999999998"/>
  </r>
  <r>
    <x v="19"/>
    <x v="68"/>
    <x v="267"/>
    <n v="2"/>
    <n v="33.42"/>
    <n v="66.84"/>
    <n v="60.16"/>
    <n v="10"/>
    <x v="2"/>
    <s v=""/>
    <s v=""/>
    <s v="Ja"/>
    <n v="33.42"/>
    <n v="66.84"/>
    <n v="60.156000000000006"/>
  </r>
  <r>
    <x v="19"/>
    <x v="139"/>
    <x v="142"/>
    <n v="2"/>
    <n v="29.35"/>
    <n v="58.7"/>
    <n v="52.83"/>
    <n v="10"/>
    <x v="2"/>
    <s v=""/>
    <s v=""/>
    <s v="Ja"/>
    <n v="29.35"/>
    <n v="58.7"/>
    <n v="52.83"/>
  </r>
  <r>
    <x v="19"/>
    <x v="68"/>
    <x v="267"/>
    <n v="8"/>
    <n v="33.42"/>
    <n v="267.36"/>
    <n v="240.62"/>
    <n v="10"/>
    <x v="2"/>
    <s v=""/>
    <s v=""/>
    <s v="Ja"/>
    <n v="33.42"/>
    <n v="267.36"/>
    <n v="240.62400000000002"/>
  </r>
  <r>
    <x v="19"/>
    <x v="52"/>
    <x v="152"/>
    <n v="6"/>
    <n v="236.9"/>
    <n v="1421.4"/>
    <n v="1421.4"/>
    <n v="0"/>
    <x v="1"/>
    <n v="230"/>
    <s v="Prijs wijkt af"/>
    <s v="Nvt"/>
    <n v="230"/>
    <n v="1380"/>
    <n v="1380"/>
  </r>
  <r>
    <x v="19"/>
    <x v="46"/>
    <x v="205"/>
    <n v="3"/>
    <n v="200.85"/>
    <n v="602.54999999999995"/>
    <n v="602.54999999999995"/>
    <n v="0"/>
    <x v="1"/>
    <n v="195"/>
    <s v="Prijs wijkt af"/>
    <s v="Nvt"/>
    <n v="195"/>
    <n v="585"/>
    <n v="585"/>
  </r>
  <r>
    <x v="19"/>
    <x v="89"/>
    <x v="272"/>
    <n v="3"/>
    <n v="59.74"/>
    <n v="179.22"/>
    <n v="161.30000000000001"/>
    <n v="10"/>
    <x v="2"/>
    <s v=""/>
    <s v=""/>
    <s v="Ja"/>
    <n v="59.74"/>
    <n v="179.22"/>
    <n v="161.298"/>
  </r>
  <r>
    <x v="19"/>
    <x v="71"/>
    <x v="262"/>
    <n v="3"/>
    <n v="89.61"/>
    <n v="268.83"/>
    <n v="241.95"/>
    <n v="10"/>
    <x v="2"/>
    <s v=""/>
    <s v=""/>
    <s v="Ja"/>
    <n v="89.61"/>
    <n v="268.83"/>
    <n v="241.94699999999997"/>
  </r>
  <r>
    <x v="19"/>
    <x v="68"/>
    <x v="267"/>
    <n v="9"/>
    <n v="33.42"/>
    <n v="300.77999999999997"/>
    <n v="270.7"/>
    <n v="10"/>
    <x v="2"/>
    <s v=""/>
    <s v=""/>
    <s v="Ja"/>
    <n v="33.42"/>
    <n v="300.78000000000003"/>
    <n v="270.70200000000006"/>
  </r>
  <r>
    <x v="19"/>
    <x v="139"/>
    <x v="142"/>
    <n v="9"/>
    <n v="29.35"/>
    <n v="264.14999999999998"/>
    <n v="237.73"/>
    <n v="10"/>
    <x v="2"/>
    <s v=""/>
    <s v=""/>
    <s v="Ja"/>
    <n v="29.35"/>
    <n v="264.15000000000003"/>
    <n v="237.73500000000004"/>
  </r>
  <r>
    <x v="19"/>
    <x v="237"/>
    <x v="273"/>
    <n v="1"/>
    <n v="1600"/>
    <n v="1600"/>
    <n v="1600"/>
    <n v="0"/>
    <x v="2"/>
    <s v=""/>
    <s v=""/>
    <s v="Nvt"/>
    <n v="1600"/>
    <n v="1600"/>
    <n v="1600"/>
  </r>
  <r>
    <x v="19"/>
    <x v="54"/>
    <x v="217"/>
    <n v="1"/>
    <n v="303.85000000000002"/>
    <n v="303.85000000000002"/>
    <n v="303.85000000000002"/>
    <n v="0"/>
    <x v="1"/>
    <n v="295"/>
    <s v="Prijs wijkt af"/>
    <s v="Nvt"/>
    <n v="295"/>
    <n v="295"/>
    <n v="295"/>
  </r>
  <r>
    <x v="19"/>
    <x v="46"/>
    <x v="205"/>
    <n v="1"/>
    <n v="200.85"/>
    <n v="200.85"/>
    <n v="200.85"/>
    <n v="0"/>
    <x v="1"/>
    <n v="195"/>
    <s v="Prijs wijkt af"/>
    <s v="Nvt"/>
    <n v="195"/>
    <n v="195"/>
    <n v="195"/>
  </r>
  <r>
    <x v="19"/>
    <x v="89"/>
    <x v="272"/>
    <n v="2"/>
    <n v="59.74"/>
    <n v="119.48"/>
    <n v="107.53"/>
    <n v="10"/>
    <x v="2"/>
    <s v=""/>
    <s v=""/>
    <s v="Ja"/>
    <n v="59.74"/>
    <n v="119.48"/>
    <n v="107.53200000000001"/>
  </r>
  <r>
    <x v="19"/>
    <x v="71"/>
    <x v="262"/>
    <n v="4"/>
    <n v="89.61"/>
    <n v="358.44"/>
    <n v="322.60000000000002"/>
    <n v="10"/>
    <x v="2"/>
    <s v=""/>
    <s v=""/>
    <s v="Ja"/>
    <n v="89.61"/>
    <n v="358.44"/>
    <n v="322.596"/>
  </r>
  <r>
    <x v="19"/>
    <x v="90"/>
    <x v="260"/>
    <n v="4"/>
    <n v="44.29"/>
    <n v="177.16"/>
    <n v="159.44"/>
    <n v="10"/>
    <x v="2"/>
    <s v=""/>
    <s v=""/>
    <s v="Ja"/>
    <n v="44.29"/>
    <n v="177.16"/>
    <n v="159.44399999999999"/>
  </r>
  <r>
    <x v="19"/>
    <x v="68"/>
    <x v="267"/>
    <n v="8"/>
    <n v="33.42"/>
    <n v="267.36"/>
    <n v="240.62"/>
    <n v="10"/>
    <x v="2"/>
    <s v=""/>
    <s v=""/>
    <s v="Ja"/>
    <n v="33.42"/>
    <n v="267.36"/>
    <n v="240.62400000000002"/>
  </r>
  <r>
    <x v="19"/>
    <x v="158"/>
    <x v="274"/>
    <n v="55"/>
    <n v="35.57"/>
    <n v="1956.35"/>
    <n v="1956.35"/>
    <n v="0"/>
    <x v="2"/>
    <s v=""/>
    <s v=""/>
    <s v="Nvt"/>
    <n v="35.57"/>
    <n v="1956.35"/>
    <n v="1956.35"/>
  </r>
  <r>
    <x v="19"/>
    <x v="94"/>
    <x v="100"/>
    <n v="1"/>
    <n v="1699.5"/>
    <n v="1699.5"/>
    <n v="1699.5"/>
    <n v="0"/>
    <x v="3"/>
    <n v="1650"/>
    <s v="Prijs wijkt af"/>
    <s v="Nvt"/>
    <n v="1650"/>
    <n v="1650"/>
    <n v="1650"/>
  </r>
  <r>
    <x v="19"/>
    <x v="29"/>
    <x v="33"/>
    <n v="1"/>
    <n v="87.55"/>
    <n v="87.55"/>
    <n v="87.55"/>
    <n v="0"/>
    <x v="2"/>
    <s v=""/>
    <s v=""/>
    <s v="Nvt"/>
    <n v="87.55"/>
    <n v="87.55"/>
    <n v="87.55"/>
  </r>
  <r>
    <x v="19"/>
    <x v="155"/>
    <x v="160"/>
    <n v="1"/>
    <n v="128.75"/>
    <n v="128.75"/>
    <n v="128.75"/>
    <n v="0"/>
    <x v="3"/>
    <n v="125"/>
    <s v="Prijs wijkt af"/>
    <s v="Nvt"/>
    <n v="125"/>
    <n v="125"/>
    <n v="125"/>
  </r>
  <r>
    <x v="19"/>
    <x v="238"/>
    <x v="275"/>
    <n v="1"/>
    <n v="478.95"/>
    <n v="478.95"/>
    <n v="478.95"/>
    <n v="0"/>
    <x v="3"/>
    <n v="465"/>
    <s v="Prijs wijkt af"/>
    <s v="Nvt"/>
    <n v="465"/>
    <n v="465"/>
    <n v="465"/>
  </r>
  <r>
    <x v="19"/>
    <x v="239"/>
    <x v="276"/>
    <n v="2"/>
    <n v="0"/>
    <n v="0"/>
    <n v="0"/>
    <n v="0"/>
    <x v="2"/>
    <s v=""/>
    <s v=""/>
    <s v="Nvt"/>
    <n v="0"/>
    <n v="0"/>
    <n v="0"/>
  </r>
  <r>
    <x v="19"/>
    <x v="129"/>
    <x v="277"/>
    <n v="1"/>
    <n v="15"/>
    <n v="15"/>
    <n v="15"/>
    <n v="0"/>
    <x v="2"/>
    <s v=""/>
    <s v=""/>
    <s v="Nvt"/>
    <n v="15"/>
    <n v="15"/>
    <n v="15"/>
  </r>
  <r>
    <x v="19"/>
    <x v="30"/>
    <x v="32"/>
    <n v="2"/>
    <n v="638.6"/>
    <n v="1277.2"/>
    <n v="1277.2"/>
    <n v="0"/>
    <x v="3"/>
    <n v="620"/>
    <s v="Prijs wijkt af"/>
    <s v="Nvt"/>
    <n v="620"/>
    <n v="1240"/>
    <n v="1240"/>
  </r>
  <r>
    <x v="19"/>
    <x v="29"/>
    <x v="33"/>
    <n v="2"/>
    <n v="87.55"/>
    <n v="175.1"/>
    <n v="175.1"/>
    <n v="0"/>
    <x v="2"/>
    <s v=""/>
    <s v=""/>
    <s v="Nvt"/>
    <n v="87.55"/>
    <n v="175.1"/>
    <n v="175.1"/>
  </r>
  <r>
    <x v="19"/>
    <x v="155"/>
    <x v="160"/>
    <n v="2"/>
    <n v="128.75"/>
    <n v="257.5"/>
    <n v="257.5"/>
    <n v="0"/>
    <x v="3"/>
    <n v="125"/>
    <s v="Prijs wijkt af"/>
    <s v="Nvt"/>
    <n v="125"/>
    <n v="250"/>
    <n v="250"/>
  </r>
  <r>
    <x v="19"/>
    <x v="79"/>
    <x v="84"/>
    <n v="1"/>
    <n v="140.57"/>
    <n v="140.57"/>
    <n v="140.57"/>
    <n v="0"/>
    <x v="2"/>
    <s v=""/>
    <s v=""/>
    <s v="Nvt"/>
    <n v="140.57"/>
    <n v="140.57"/>
    <n v="140.57"/>
  </r>
  <r>
    <x v="19"/>
    <x v="156"/>
    <x v="164"/>
    <n v="1"/>
    <n v="45"/>
    <n v="45"/>
    <n v="45"/>
    <n v="0"/>
    <x v="2"/>
    <s v=""/>
    <s v=""/>
    <s v="Nvt"/>
    <n v="45"/>
    <n v="45"/>
    <n v="45"/>
  </r>
  <r>
    <x v="19"/>
    <x v="154"/>
    <x v="159"/>
    <n v="1"/>
    <n v="185.25"/>
    <n v="185.25"/>
    <n v="185.25"/>
    <n v="0"/>
    <x v="2"/>
    <s v=""/>
    <s v=""/>
    <s v="Nvt"/>
    <n v="185.25"/>
    <n v="185.25"/>
    <n v="185.25"/>
  </r>
  <r>
    <x v="19"/>
    <x v="129"/>
    <x v="278"/>
    <n v="1"/>
    <n v="135"/>
    <n v="135"/>
    <n v="135"/>
    <n v="0"/>
    <x v="2"/>
    <s v=""/>
    <s v=""/>
    <s v="Nvt"/>
    <n v="135"/>
    <n v="135"/>
    <n v="135"/>
  </r>
  <r>
    <x v="19"/>
    <x v="129"/>
    <x v="277"/>
    <n v="2"/>
    <n v="15"/>
    <n v="30"/>
    <n v="30"/>
    <n v="0"/>
    <x v="2"/>
    <s v=""/>
    <s v=""/>
    <s v="Nvt"/>
    <n v="15"/>
    <n v="30"/>
    <n v="30"/>
  </r>
  <r>
    <x v="19"/>
    <x v="130"/>
    <x v="133"/>
    <n v="6"/>
    <n v="208.85"/>
    <n v="1253.0999999999999"/>
    <n v="1253.0999999999999"/>
    <n v="0"/>
    <x v="2"/>
    <s v=""/>
    <s v=""/>
    <s v="Nvt"/>
    <n v="208.85"/>
    <n v="1253.0999999999999"/>
    <n v="1253.0999999999999"/>
  </r>
  <r>
    <x v="19"/>
    <x v="129"/>
    <x v="279"/>
    <n v="2"/>
    <n v="32.5"/>
    <n v="65"/>
    <n v="65"/>
    <n v="0"/>
    <x v="2"/>
    <s v=""/>
    <s v=""/>
    <s v="Nvt"/>
    <n v="32.5"/>
    <n v="65"/>
    <n v="65"/>
  </r>
  <r>
    <x v="19"/>
    <x v="129"/>
    <x v="280"/>
    <n v="1"/>
    <n v="7.5"/>
    <n v="7.5"/>
    <n v="7.5"/>
    <n v="0"/>
    <x v="2"/>
    <s v=""/>
    <s v=""/>
    <s v="Nvt"/>
    <n v="7.5"/>
    <n v="7.5"/>
    <n v="7.5"/>
  </r>
  <r>
    <x v="19"/>
    <x v="125"/>
    <x v="128"/>
    <n v="4"/>
    <n v="90"/>
    <n v="360"/>
    <n v="360"/>
    <n v="0"/>
    <x v="2"/>
    <s v=""/>
    <s v=""/>
    <s v="Nvt"/>
    <n v="90"/>
    <n v="360"/>
    <n v="360"/>
  </r>
  <r>
    <x v="19"/>
    <x v="127"/>
    <x v="130"/>
    <n v="1"/>
    <n v="45.9"/>
    <n v="45.9"/>
    <n v="45.9"/>
    <n v="0"/>
    <x v="2"/>
    <s v=""/>
    <s v=""/>
    <s v="Nvt"/>
    <n v="45.9"/>
    <n v="45.9"/>
    <n v="45.9"/>
  </r>
  <r>
    <x v="19"/>
    <x v="240"/>
    <x v="281"/>
    <n v="2"/>
    <n v="123.6"/>
    <n v="247.2"/>
    <n v="247.2"/>
    <n v="0"/>
    <x v="2"/>
    <s v=""/>
    <s v=""/>
    <s v="Nvt"/>
    <n v="123.6"/>
    <n v="247.2"/>
    <n v="247.2"/>
  </r>
  <r>
    <x v="19"/>
    <x v="241"/>
    <x v="282"/>
    <n v="1"/>
    <n v="105"/>
    <n v="105"/>
    <n v="105"/>
    <n v="0"/>
    <x v="2"/>
    <s v=""/>
    <s v=""/>
    <s v="Nvt"/>
    <n v="105"/>
    <n v="105"/>
    <n v="105"/>
  </r>
  <r>
    <x v="19"/>
    <x v="242"/>
    <x v="283"/>
    <n v="1"/>
    <n v="105"/>
    <n v="105"/>
    <n v="105"/>
    <n v="0"/>
    <x v="2"/>
    <s v=""/>
    <s v=""/>
    <s v="Nvt"/>
    <n v="105"/>
    <n v="105"/>
    <n v="105"/>
  </r>
  <r>
    <x v="19"/>
    <x v="243"/>
    <x v="284"/>
    <n v="8"/>
    <n v="140"/>
    <n v="1120"/>
    <n v="1120"/>
    <n v="0"/>
    <x v="2"/>
    <s v=""/>
    <s v=""/>
    <s v="Nvt"/>
    <n v="140"/>
    <n v="1120"/>
    <n v="1120"/>
  </r>
  <r>
    <x v="19"/>
    <x v="244"/>
    <x v="285"/>
    <n v="8"/>
    <n v="125"/>
    <n v="1000"/>
    <n v="1000"/>
    <n v="0"/>
    <x v="2"/>
    <s v=""/>
    <s v=""/>
    <s v="Nvt"/>
    <n v="125"/>
    <n v="1000"/>
    <n v="1000"/>
  </r>
  <r>
    <x v="19"/>
    <x v="245"/>
    <x v="286"/>
    <n v="1"/>
    <n v="91.8"/>
    <n v="91.8"/>
    <n v="91.8"/>
    <n v="0"/>
    <x v="2"/>
    <s v=""/>
    <s v=""/>
    <s v="Nvt"/>
    <n v="91.8"/>
    <n v="91.8"/>
    <n v="91.8"/>
  </r>
  <r>
    <x v="19"/>
    <x v="246"/>
    <x v="287"/>
    <n v="1"/>
    <n v="15"/>
    <n v="15"/>
    <n v="15"/>
    <n v="0"/>
    <x v="2"/>
    <s v=""/>
    <s v=""/>
    <s v="Nvt"/>
    <n v="15"/>
    <n v="15"/>
    <n v="15"/>
  </r>
  <r>
    <x v="19"/>
    <x v="79"/>
    <x v="84"/>
    <n v="1"/>
    <n v="140.57"/>
    <n v="140.57"/>
    <n v="140.57"/>
    <n v="0"/>
    <x v="2"/>
    <s v=""/>
    <s v=""/>
    <s v="Nvt"/>
    <n v="140.57"/>
    <n v="140.57"/>
    <n v="140.57"/>
  </r>
  <r>
    <x v="19"/>
    <x v="37"/>
    <x v="288"/>
    <n v="4"/>
    <n v="448"/>
    <n v="1792"/>
    <n v="1612.8"/>
    <n v="10"/>
    <x v="2"/>
    <s v=""/>
    <s v=""/>
    <s v="Ja"/>
    <n v="448"/>
    <n v="1792"/>
    <n v="1612.8"/>
  </r>
  <r>
    <x v="19"/>
    <x v="37"/>
    <x v="289"/>
    <n v="4"/>
    <n v="20.079999999999998"/>
    <n v="80.319999999999993"/>
    <n v="72.290000000000006"/>
    <n v="10"/>
    <x v="2"/>
    <s v=""/>
    <s v=""/>
    <s v="Ja"/>
    <n v="20.079999999999998"/>
    <n v="80.319999999999993"/>
    <n v="72.287999999999997"/>
  </r>
  <r>
    <x v="19"/>
    <x v="37"/>
    <x v="290"/>
    <n v="4"/>
    <n v="0"/>
    <n v="0"/>
    <n v="0"/>
    <n v="0"/>
    <x v="2"/>
    <s v=""/>
    <s v=""/>
    <s v="Nvt"/>
    <n v="0"/>
    <n v="0"/>
    <n v="0"/>
  </r>
  <r>
    <x v="19"/>
    <x v="143"/>
    <x v="148"/>
    <n v="4"/>
    <n v="140.57"/>
    <n v="562.28"/>
    <n v="506.05"/>
    <n v="10"/>
    <x v="3"/>
    <n v="265"/>
    <s v="Prijs wijkt af"/>
    <s v="Ja"/>
    <n v="265"/>
    <n v="1060"/>
    <n v="954"/>
  </r>
  <r>
    <x v="19"/>
    <x v="247"/>
    <x v="291"/>
    <n v="4"/>
    <n v="14"/>
    <n v="0"/>
    <n v="0"/>
    <n v="10"/>
    <x v="2"/>
    <s v=""/>
    <s v=""/>
    <s v="Ja"/>
    <n v="14"/>
    <n v="56"/>
    <n v="50.4"/>
  </r>
  <r>
    <x v="19"/>
    <x v="248"/>
    <x v="292"/>
    <n v="4"/>
    <n v="21"/>
    <n v="0"/>
    <n v="0"/>
    <n v="10"/>
    <x v="2"/>
    <s v=""/>
    <s v=""/>
    <s v="Ja"/>
    <n v="21"/>
    <n v="84"/>
    <n v="75.599999999999994"/>
  </r>
  <r>
    <x v="19"/>
    <x v="158"/>
    <x v="293"/>
    <n v="44"/>
    <n v="29.25"/>
    <n v="1287"/>
    <n v="1287"/>
    <n v="0"/>
    <x v="2"/>
    <s v=""/>
    <s v=""/>
    <s v="Nvt"/>
    <n v="29.25"/>
    <n v="1287"/>
    <n v="1287"/>
  </r>
  <r>
    <x v="19"/>
    <x v="62"/>
    <x v="294"/>
    <n v="22"/>
    <n v="142.5"/>
    <n v="3135"/>
    <n v="3135"/>
    <n v="0"/>
    <x v="2"/>
    <s v=""/>
    <s v=""/>
    <s v="Nvt"/>
    <n v="142.5"/>
    <n v="3135"/>
    <n v="3135"/>
  </r>
  <r>
    <x v="19"/>
    <x v="237"/>
    <x v="295"/>
    <n v="1"/>
    <n v="1087.5"/>
    <n v="1087.5"/>
    <n v="1087.5"/>
    <n v="0"/>
    <x v="2"/>
    <s v=""/>
    <s v=""/>
    <s v="Nvt"/>
    <n v="1087.5"/>
    <n v="1087.5"/>
    <n v="1087.5"/>
  </r>
  <r>
    <x v="19"/>
    <x v="37"/>
    <x v="296"/>
    <n v="1"/>
    <n v="2358.39"/>
    <n v="2358.39"/>
    <n v="2358.39"/>
    <n v="0"/>
    <x v="2"/>
    <s v=""/>
    <s v=""/>
    <s v="Nvt"/>
    <n v="2358.39"/>
    <n v="2358.39"/>
    <n v="2358.39"/>
  </r>
  <r>
    <x v="19"/>
    <x v="249"/>
    <x v="297"/>
    <n v="2"/>
    <n v="412"/>
    <n v="824"/>
    <n v="824"/>
    <n v="0"/>
    <x v="2"/>
    <s v=""/>
    <s v=""/>
    <s v="Nvt"/>
    <n v="412"/>
    <n v="824"/>
    <n v="824"/>
  </r>
  <r>
    <x v="19"/>
    <x v="58"/>
    <x v="62"/>
    <n v="3"/>
    <n v="88.57"/>
    <n v="265.70999999999998"/>
    <n v="265.70999999999998"/>
    <n v="0"/>
    <x v="2"/>
    <s v=""/>
    <s v=""/>
    <s v="Nvt"/>
    <n v="88.57"/>
    <n v="265.70999999999998"/>
    <n v="265.70999999999998"/>
  </r>
  <r>
    <x v="19"/>
    <x v="22"/>
    <x v="22"/>
    <n v="6"/>
    <n v="45.32"/>
    <n v="271.92"/>
    <n v="271.92"/>
    <n v="0"/>
    <x v="2"/>
    <s v=""/>
    <s v=""/>
    <s v="Nvt"/>
    <n v="45.32"/>
    <n v="271.92"/>
    <n v="271.92"/>
  </r>
  <r>
    <x v="19"/>
    <x v="58"/>
    <x v="62"/>
    <n v="3"/>
    <n v="88.57"/>
    <n v="265.70999999999998"/>
    <n v="265.70999999999998"/>
    <n v="0"/>
    <x v="2"/>
    <s v=""/>
    <s v=""/>
    <s v="Nvt"/>
    <n v="88.57"/>
    <n v="265.70999999999998"/>
    <n v="265.70999999999998"/>
  </r>
  <r>
    <x v="19"/>
    <x v="181"/>
    <x v="193"/>
    <n v="1"/>
    <n v="164.8"/>
    <n v="164.8"/>
    <n v="164.8"/>
    <n v="0"/>
    <x v="0"/>
    <n v="106.8625"/>
    <s v="Prijs wijkt af"/>
    <s v="Nvt"/>
    <n v="106.8625"/>
    <n v="106.8625"/>
    <n v="106.8625"/>
  </r>
  <r>
    <x v="19"/>
    <x v="15"/>
    <x v="15"/>
    <n v="2"/>
    <n v="39.65"/>
    <n v="79.3"/>
    <n v="63.44"/>
    <n v="20"/>
    <x v="2"/>
    <s v=""/>
    <s v=""/>
    <s v="Ja"/>
    <n v="39.65"/>
    <n v="79.3"/>
    <n v="63.44"/>
  </r>
  <r>
    <x v="19"/>
    <x v="34"/>
    <x v="35"/>
    <n v="2"/>
    <n v="448.05"/>
    <n v="896.1"/>
    <n v="806.49"/>
    <n v="10"/>
    <x v="3"/>
    <n v="435"/>
    <s v="Prijs wijkt af"/>
    <s v="Ja"/>
    <n v="435"/>
    <n v="870"/>
    <n v="783"/>
  </r>
  <r>
    <x v="19"/>
    <x v="28"/>
    <x v="30"/>
    <n v="2"/>
    <n v="66.95"/>
    <n v="133.9"/>
    <n v="120.51"/>
    <n v="10"/>
    <x v="2"/>
    <s v=""/>
    <s v=""/>
    <s v="Ja"/>
    <n v="66.95"/>
    <n v="133.9"/>
    <n v="120.51"/>
  </r>
  <r>
    <x v="19"/>
    <x v="158"/>
    <x v="298"/>
    <n v="30"/>
    <n v="22.71"/>
    <n v="681.3"/>
    <n v="681.3"/>
    <n v="0"/>
    <x v="2"/>
    <s v=""/>
    <s v=""/>
    <s v="Nvt"/>
    <n v="22.71"/>
    <n v="681.30000000000007"/>
    <n v="681.3"/>
  </r>
  <r>
    <x v="19"/>
    <x v="188"/>
    <x v="299"/>
    <n v="1"/>
    <n v="103.75"/>
    <n v="103.75"/>
    <n v="103.75"/>
    <n v="0"/>
    <x v="0"/>
    <n v="106.8625"/>
    <s v="Prijs wijkt af"/>
    <s v="Nvt"/>
    <n v="106.8625"/>
    <n v="106.8625"/>
    <n v="106.8625"/>
  </r>
  <r>
    <x v="19"/>
    <x v="20"/>
    <x v="25"/>
    <n v="7"/>
    <n v="48.93"/>
    <n v="342.51"/>
    <n v="274.01"/>
    <n v="20"/>
    <x v="2"/>
    <s v=""/>
    <s v=""/>
    <s v="Ja"/>
    <n v="48.93"/>
    <n v="342.51"/>
    <n v="274.00799999999998"/>
  </r>
  <r>
    <x v="19"/>
    <x v="15"/>
    <x v="15"/>
    <n v="6"/>
    <n v="39.65"/>
    <n v="237.9"/>
    <n v="190.32"/>
    <n v="20"/>
    <x v="2"/>
    <s v=""/>
    <s v=""/>
    <s v="Ja"/>
    <n v="39.65"/>
    <n v="237.89999999999998"/>
    <n v="190.32"/>
  </r>
  <r>
    <x v="19"/>
    <x v="34"/>
    <x v="35"/>
    <n v="2"/>
    <n v="448.05"/>
    <n v="896.1"/>
    <n v="806.49"/>
    <n v="10"/>
    <x v="3"/>
    <n v="435"/>
    <s v="Prijs wijkt af"/>
    <s v="Ja"/>
    <n v="435"/>
    <n v="870"/>
    <n v="783"/>
  </r>
  <r>
    <x v="20"/>
    <x v="181"/>
    <x v="193"/>
    <n v="5"/>
    <n v="164.8"/>
    <n v="824"/>
    <n v="659.2"/>
    <n v="20"/>
    <x v="0"/>
    <n v="106.8625"/>
    <s v="Prijs wijkt af"/>
    <s v="Nee"/>
    <n v="106.8625"/>
    <n v="534.3125"/>
    <n v="534.3125"/>
  </r>
  <r>
    <x v="21"/>
    <x v="6"/>
    <x v="6"/>
    <n v="257"/>
    <n v="175"/>
    <n v="44975"/>
    <n v="44975"/>
    <n v="0"/>
    <x v="0"/>
    <n v="106.8625"/>
    <s v="Prijs wijkt af"/>
    <s v="Nvt"/>
    <n v="106.8625"/>
    <n v="27463.662499999999"/>
    <n v="27463.662499999999"/>
  </r>
  <r>
    <x v="21"/>
    <x v="15"/>
    <x v="15"/>
    <n v="23"/>
    <n v="39.65"/>
    <n v="911.95"/>
    <n v="729.56"/>
    <n v="20"/>
    <x v="2"/>
    <s v=""/>
    <s v=""/>
    <s v="Ja"/>
    <n v="39.65"/>
    <n v="911.94999999999993"/>
    <n v="729.56"/>
  </r>
  <r>
    <x v="21"/>
    <x v="17"/>
    <x v="17"/>
    <n v="16"/>
    <n v="12.75"/>
    <n v="204"/>
    <n v="163.19999999999999"/>
    <n v="20"/>
    <x v="2"/>
    <s v=""/>
    <s v=""/>
    <s v="Ja"/>
    <n v="12.75"/>
    <n v="204"/>
    <n v="163.19999999999999"/>
  </r>
  <r>
    <x v="21"/>
    <x v="9"/>
    <x v="9"/>
    <n v="32"/>
    <n v="403.24"/>
    <n v="12903.68"/>
    <n v="12903.68"/>
    <n v="0"/>
    <x v="0"/>
    <n v="298.7"/>
    <s v="Prijs wijkt af"/>
    <s v="Nvt"/>
    <n v="298.7"/>
    <n v="9558.4"/>
    <n v="9558.4"/>
  </r>
  <r>
    <x v="21"/>
    <x v="11"/>
    <x v="11"/>
    <n v="25"/>
    <n v="690.67"/>
    <n v="17266.75"/>
    <n v="17266.75"/>
    <n v="0"/>
    <x v="0"/>
    <n v="458.35"/>
    <s v="Prijs wijkt af"/>
    <s v="Nvt"/>
    <n v="458.35"/>
    <n v="11458.75"/>
    <n v="11458.75"/>
  </r>
  <r>
    <x v="21"/>
    <x v="12"/>
    <x v="12"/>
    <n v="4"/>
    <n v="907.47"/>
    <n v="3629.88"/>
    <n v="3629.88"/>
    <n v="0"/>
    <x v="0"/>
    <n v="585"/>
    <s v="Prijs wijkt af"/>
    <s v="Nvt"/>
    <n v="585"/>
    <n v="2340"/>
    <n v="2340"/>
  </r>
  <r>
    <x v="21"/>
    <x v="13"/>
    <x v="13"/>
    <n v="3"/>
    <n v="1127.56"/>
    <n v="3382.68"/>
    <n v="3382.68"/>
    <n v="0"/>
    <x v="0"/>
    <n v="700"/>
    <s v="Prijs wijkt af"/>
    <s v="Nvt"/>
    <n v="700"/>
    <n v="2100"/>
    <n v="2100"/>
  </r>
  <r>
    <x v="21"/>
    <x v="250"/>
    <x v="300"/>
    <n v="1"/>
    <n v="1295.9000000000001"/>
    <n v="1295.9000000000001"/>
    <n v="1295.9000000000001"/>
    <n v="0"/>
    <x v="0"/>
    <n v="800"/>
    <s v="Prijs wijkt af"/>
    <s v="Nvt"/>
    <n v="800"/>
    <n v="800"/>
    <n v="800"/>
  </r>
  <r>
    <x v="21"/>
    <x v="18"/>
    <x v="18"/>
    <n v="10"/>
    <n v="82.4"/>
    <n v="824"/>
    <n v="659.2"/>
    <n v="20"/>
    <x v="2"/>
    <s v=""/>
    <s v=""/>
    <s v="Ja"/>
    <n v="82.4"/>
    <n v="824"/>
    <n v="659.2"/>
  </r>
  <r>
    <x v="21"/>
    <x v="251"/>
    <x v="301"/>
    <n v="3"/>
    <n v="0"/>
    <n v="0"/>
    <n v="0"/>
    <n v="20"/>
    <x v="2"/>
    <s v=""/>
    <s v=""/>
    <s v="Ja"/>
    <n v="0"/>
    <n v="0"/>
    <n v="0"/>
  </r>
  <r>
    <x v="21"/>
    <x v="16"/>
    <x v="16"/>
    <n v="1"/>
    <n v="6.3"/>
    <n v="6.3"/>
    <n v="5.04"/>
    <n v="20"/>
    <x v="2"/>
    <s v=""/>
    <s v=""/>
    <s v="Ja"/>
    <n v="6.3"/>
    <n v="6.3"/>
    <n v="5.04"/>
  </r>
  <r>
    <x v="21"/>
    <x v="21"/>
    <x v="21"/>
    <n v="120"/>
    <n v="32.96"/>
    <n v="3955.2"/>
    <n v="3164.16"/>
    <n v="20"/>
    <x v="2"/>
    <s v=""/>
    <s v=""/>
    <s v="Ja"/>
    <n v="32.96"/>
    <n v="3955.2000000000003"/>
    <n v="3164.16"/>
  </r>
  <r>
    <x v="21"/>
    <x v="22"/>
    <x v="22"/>
    <n v="135"/>
    <n v="45.32"/>
    <n v="6118.2"/>
    <n v="4894.5600000000004"/>
    <n v="20"/>
    <x v="2"/>
    <s v=""/>
    <s v=""/>
    <s v="Ja"/>
    <n v="45.32"/>
    <n v="6118.2"/>
    <n v="4894.5600000000004"/>
  </r>
  <r>
    <x v="21"/>
    <x v="20"/>
    <x v="25"/>
    <n v="58"/>
    <n v="48.93"/>
    <n v="2837.94"/>
    <n v="2270.35"/>
    <n v="20"/>
    <x v="2"/>
    <s v=""/>
    <s v=""/>
    <s v="Ja"/>
    <n v="48.93"/>
    <n v="2837.94"/>
    <n v="2270.3520000000003"/>
  </r>
  <r>
    <x v="21"/>
    <x v="6"/>
    <x v="6"/>
    <n v="12"/>
    <n v="175"/>
    <n v="2100"/>
    <n v="2100"/>
    <n v="0"/>
    <x v="0"/>
    <n v="106.8625"/>
    <s v="Prijs wijkt af"/>
    <s v="Nvt"/>
    <n v="106.8625"/>
    <n v="1282.3499999999999"/>
    <n v="1282.3499999999999"/>
  </r>
  <r>
    <x v="21"/>
    <x v="9"/>
    <x v="9"/>
    <n v="2"/>
    <n v="403.24"/>
    <n v="806.48"/>
    <n v="806.48"/>
    <n v="0"/>
    <x v="0"/>
    <n v="298.7"/>
    <s v="Prijs wijkt af"/>
    <s v="Nvt"/>
    <n v="298.7"/>
    <n v="597.4"/>
    <n v="597.4"/>
  </r>
  <r>
    <x v="21"/>
    <x v="11"/>
    <x v="11"/>
    <n v="2"/>
    <n v="690.67"/>
    <n v="1381.34"/>
    <n v="1381.34"/>
    <n v="0"/>
    <x v="0"/>
    <n v="458.35"/>
    <s v="Prijs wijkt af"/>
    <s v="Nvt"/>
    <n v="458.35"/>
    <n v="916.7"/>
    <n v="916.7"/>
  </r>
  <r>
    <x v="21"/>
    <x v="18"/>
    <x v="18"/>
    <n v="1"/>
    <n v="82.4"/>
    <n v="82.4"/>
    <n v="65.92"/>
    <n v="20"/>
    <x v="2"/>
    <s v=""/>
    <s v=""/>
    <s v="Ja"/>
    <n v="82.4"/>
    <n v="82.4"/>
    <n v="65.92"/>
  </r>
  <r>
    <x v="21"/>
    <x v="21"/>
    <x v="21"/>
    <n v="3"/>
    <n v="32.96"/>
    <n v="98.88"/>
    <n v="79.099999999999994"/>
    <n v="20"/>
    <x v="2"/>
    <s v=""/>
    <s v=""/>
    <s v="Ja"/>
    <n v="32.96"/>
    <n v="98.88"/>
    <n v="79.103999999999999"/>
  </r>
  <r>
    <x v="21"/>
    <x v="22"/>
    <x v="22"/>
    <n v="5"/>
    <n v="45.32"/>
    <n v="226.6"/>
    <n v="181.28"/>
    <n v="20"/>
    <x v="2"/>
    <s v=""/>
    <s v=""/>
    <s v="Ja"/>
    <n v="45.32"/>
    <n v="226.6"/>
    <n v="181.28"/>
  </r>
  <r>
    <x v="21"/>
    <x v="17"/>
    <x v="17"/>
    <n v="1"/>
    <n v="12.75"/>
    <n v="12.75"/>
    <n v="10.199999999999999"/>
    <n v="20"/>
    <x v="2"/>
    <s v=""/>
    <s v=""/>
    <s v="Ja"/>
    <n v="12.75"/>
    <n v="12.75"/>
    <n v="10.199999999999999"/>
  </r>
  <r>
    <x v="21"/>
    <x v="6"/>
    <x v="24"/>
    <n v="1"/>
    <n v="175"/>
    <n v="175"/>
    <n v="175"/>
    <n v="0"/>
    <x v="0"/>
    <n v="106.8625"/>
    <s v="Prijs wijkt af"/>
    <s v="Nvt"/>
    <n v="106.8625"/>
    <n v="106.8625"/>
    <n v="106.8625"/>
  </r>
  <r>
    <x v="21"/>
    <x v="9"/>
    <x v="9"/>
    <n v="1"/>
    <n v="403.24"/>
    <n v="403.24"/>
    <n v="403.24"/>
    <n v="0"/>
    <x v="0"/>
    <n v="298.7"/>
    <s v="Prijs wijkt af"/>
    <s v="Nvt"/>
    <n v="298.7"/>
    <n v="298.7"/>
    <n v="298.7"/>
  </r>
  <r>
    <x v="21"/>
    <x v="11"/>
    <x v="11"/>
    <n v="4"/>
    <n v="690.67"/>
    <n v="2762.68"/>
    <n v="2762.68"/>
    <n v="0"/>
    <x v="0"/>
    <n v="458.35"/>
    <s v="Prijs wijkt af"/>
    <s v="Nvt"/>
    <n v="458.35"/>
    <n v="1833.4"/>
    <n v="1833.4"/>
  </r>
  <r>
    <x v="21"/>
    <x v="12"/>
    <x v="12"/>
    <n v="1"/>
    <n v="907.47"/>
    <n v="907.47"/>
    <n v="907.47"/>
    <n v="0"/>
    <x v="0"/>
    <n v="585"/>
    <s v="Prijs wijkt af"/>
    <s v="Nvt"/>
    <n v="585"/>
    <n v="585"/>
    <n v="585"/>
  </r>
  <r>
    <x v="21"/>
    <x v="18"/>
    <x v="18"/>
    <n v="11"/>
    <n v="82.4"/>
    <n v="906.4"/>
    <n v="725.12"/>
    <n v="20"/>
    <x v="2"/>
    <s v=""/>
    <s v=""/>
    <s v="Ja"/>
    <n v="82.4"/>
    <n v="906.40000000000009"/>
    <n v="725.12"/>
  </r>
  <r>
    <x v="21"/>
    <x v="252"/>
    <x v="302"/>
    <n v="1"/>
    <n v="210.89"/>
    <n v="210.89"/>
    <n v="168.71"/>
    <n v="20"/>
    <x v="2"/>
    <s v=""/>
    <s v=""/>
    <s v="Ja"/>
    <n v="210.89"/>
    <n v="210.89"/>
    <n v="168.71199999999996"/>
  </r>
  <r>
    <x v="21"/>
    <x v="19"/>
    <x v="303"/>
    <n v="1"/>
    <n v="104.09"/>
    <n v="104.09"/>
    <n v="83.27"/>
    <n v="20"/>
    <x v="2"/>
    <s v=""/>
    <s v=""/>
    <s v="Ja"/>
    <n v="104.09"/>
    <n v="104.09"/>
    <n v="83.272000000000006"/>
  </r>
  <r>
    <x v="21"/>
    <x v="21"/>
    <x v="21"/>
    <n v="1"/>
    <n v="32.96"/>
    <n v="32.96"/>
    <n v="26.37"/>
    <n v="20"/>
    <x v="2"/>
    <s v=""/>
    <s v=""/>
    <s v="Ja"/>
    <n v="32.96"/>
    <n v="32.96"/>
    <n v="26.368000000000002"/>
  </r>
  <r>
    <x v="21"/>
    <x v="253"/>
    <x v="304"/>
    <n v="1"/>
    <n v="125"/>
    <n v="125"/>
    <n v="100"/>
    <n v="20"/>
    <x v="2"/>
    <s v=""/>
    <s v=""/>
    <s v="Ja"/>
    <n v="125"/>
    <n v="125"/>
    <n v="100"/>
  </r>
  <r>
    <x v="21"/>
    <x v="66"/>
    <x v="72"/>
    <n v="4"/>
    <n v="16.54"/>
    <n v="66.16"/>
    <n v="52.93"/>
    <n v="20"/>
    <x v="2"/>
    <s v=""/>
    <s v=""/>
    <s v="Ja"/>
    <n v="16.54"/>
    <n v="66.16"/>
    <n v="52.92799999999999"/>
  </r>
  <r>
    <x v="21"/>
    <x v="46"/>
    <x v="49"/>
    <n v="13"/>
    <n v="200.85"/>
    <n v="2611.0500000000002"/>
    <n v="2611.0500000000002"/>
    <n v="0"/>
    <x v="1"/>
    <n v="195"/>
    <s v="Prijs wijkt af"/>
    <s v="Nvt"/>
    <n v="195"/>
    <n v="2535"/>
    <n v="2535"/>
  </r>
  <r>
    <x v="21"/>
    <x v="254"/>
    <x v="305"/>
    <n v="4"/>
    <n v="21"/>
    <n v="84"/>
    <n v="84"/>
    <n v="0"/>
    <x v="2"/>
    <s v=""/>
    <s v=""/>
    <s v="Nvt"/>
    <n v="21"/>
    <n v="84"/>
    <n v="84"/>
  </r>
  <r>
    <x v="21"/>
    <x v="6"/>
    <x v="146"/>
    <n v="1"/>
    <n v="175"/>
    <n v="175"/>
    <n v="175"/>
    <n v="0"/>
    <x v="0"/>
    <n v="106.8625"/>
    <s v="Prijs wijkt af"/>
    <s v="Nvt"/>
    <n v="106.8625"/>
    <n v="106.8625"/>
    <n v="106.8625"/>
  </r>
  <r>
    <x v="21"/>
    <x v="6"/>
    <x v="146"/>
    <n v="3"/>
    <n v="175"/>
    <n v="525"/>
    <n v="525"/>
    <n v="0"/>
    <x v="0"/>
    <n v="106.8625"/>
    <s v="Prijs wijkt af"/>
    <s v="Nvt"/>
    <n v="106.8625"/>
    <n v="320.58749999999998"/>
    <n v="320.58749999999998"/>
  </r>
  <r>
    <x v="21"/>
    <x v="6"/>
    <x v="146"/>
    <n v="2"/>
    <n v="175"/>
    <n v="350"/>
    <n v="350"/>
    <n v="0"/>
    <x v="0"/>
    <n v="106.8625"/>
    <s v="Prijs wijkt af"/>
    <s v="Nvt"/>
    <n v="106.8625"/>
    <n v="213.72499999999999"/>
    <n v="213.72499999999999"/>
  </r>
  <r>
    <x v="21"/>
    <x v="6"/>
    <x v="146"/>
    <n v="1"/>
    <n v="175"/>
    <n v="175"/>
    <n v="175"/>
    <n v="0"/>
    <x v="0"/>
    <n v="106.8625"/>
    <s v="Prijs wijkt af"/>
    <s v="Nvt"/>
    <n v="106.8625"/>
    <n v="106.8625"/>
    <n v="106.8625"/>
  </r>
  <r>
    <x v="21"/>
    <x v="6"/>
    <x v="146"/>
    <n v="2"/>
    <n v="175"/>
    <n v="350"/>
    <n v="350"/>
    <n v="0"/>
    <x v="0"/>
    <n v="106.8625"/>
    <s v="Prijs wijkt af"/>
    <s v="Nvt"/>
    <n v="106.8625"/>
    <n v="213.72499999999999"/>
    <n v="213.72499999999999"/>
  </r>
  <r>
    <x v="21"/>
    <x v="15"/>
    <x v="206"/>
    <n v="2"/>
    <n v="39.65"/>
    <n v="79.3"/>
    <n v="79.3"/>
    <n v="0"/>
    <x v="2"/>
    <s v=""/>
    <s v=""/>
    <s v="Nvt"/>
    <n v="39.65"/>
    <n v="79.3"/>
    <n v="79.3"/>
  </r>
  <r>
    <x v="21"/>
    <x v="15"/>
    <x v="206"/>
    <n v="5"/>
    <n v="39.65"/>
    <n v="198.25"/>
    <n v="198.25"/>
    <n v="0"/>
    <x v="2"/>
    <s v=""/>
    <s v=""/>
    <s v="Nvt"/>
    <n v="39.65"/>
    <n v="198.25"/>
    <n v="198.25"/>
  </r>
  <r>
    <x v="21"/>
    <x v="188"/>
    <x v="244"/>
    <n v="2"/>
    <n v="103.75"/>
    <n v="207.5"/>
    <n v="207.5"/>
    <n v="0"/>
    <x v="0"/>
    <n v="106.8625"/>
    <s v="Prijs wijkt af"/>
    <s v="Nvt"/>
    <n v="106.8625"/>
    <n v="213.72499999999999"/>
    <n v="213.72499999999999"/>
  </r>
  <r>
    <x v="21"/>
    <x v="15"/>
    <x v="206"/>
    <n v="4"/>
    <n v="39.65"/>
    <n v="158.6"/>
    <n v="158.6"/>
    <n v="0"/>
    <x v="2"/>
    <s v=""/>
    <s v=""/>
    <s v="Nvt"/>
    <n v="39.65"/>
    <n v="158.6"/>
    <n v="158.6"/>
  </r>
  <r>
    <x v="22"/>
    <x v="54"/>
    <x v="217"/>
    <n v="6"/>
    <n v="303.85000000000002"/>
    <n v="1823.1"/>
    <n v="1823.1"/>
    <n v="0"/>
    <x v="1"/>
    <n v="295"/>
    <s v="Prijs wijkt af"/>
    <s v="Nvt"/>
    <n v="295"/>
    <n v="1770"/>
    <n v="1770"/>
  </r>
  <r>
    <x v="22"/>
    <x v="52"/>
    <x v="152"/>
    <n v="1"/>
    <n v="236.9"/>
    <n v="236.9"/>
    <n v="236.9"/>
    <n v="0"/>
    <x v="1"/>
    <n v="230"/>
    <s v="Prijs wijkt af"/>
    <s v="Nvt"/>
    <n v="230"/>
    <n v="230"/>
    <n v="230"/>
  </r>
  <r>
    <x v="22"/>
    <x v="7"/>
    <x v="7"/>
    <n v="1"/>
    <n v="339.47"/>
    <n v="339.47"/>
    <n v="339.47"/>
    <n v="0"/>
    <x v="0"/>
    <n v="252.35"/>
    <s v="Prijs wijkt af"/>
    <s v="Nvt"/>
    <n v="252.35"/>
    <n v="252.35"/>
    <n v="252.35"/>
  </r>
  <r>
    <x v="22"/>
    <x v="6"/>
    <x v="146"/>
    <n v="1"/>
    <n v="175"/>
    <n v="175"/>
    <n v="175"/>
    <n v="0"/>
    <x v="0"/>
    <n v="106.8625"/>
    <s v="Prijs wijkt af"/>
    <s v="Nvt"/>
    <n v="106.8625"/>
    <n v="106.8625"/>
    <n v="106.8625"/>
  </r>
  <r>
    <x v="22"/>
    <x v="54"/>
    <x v="217"/>
    <n v="6"/>
    <n v="303.85000000000002"/>
    <n v="1823.1"/>
    <n v="1823.1"/>
    <n v="0"/>
    <x v="1"/>
    <n v="295"/>
    <s v="Prijs wijkt af"/>
    <s v="Nvt"/>
    <n v="295"/>
    <n v="1770"/>
    <n v="1770"/>
  </r>
  <r>
    <x v="22"/>
    <x v="148"/>
    <x v="150"/>
    <n v="2"/>
    <n v="128.75"/>
    <n v="257.5"/>
    <n v="257.5"/>
    <n v="0"/>
    <x v="2"/>
    <s v=""/>
    <s v=""/>
    <s v="Nvt"/>
    <n v="128.75"/>
    <n v="257.5"/>
    <n v="257.5"/>
  </r>
  <r>
    <x v="22"/>
    <x v="52"/>
    <x v="152"/>
    <n v="1"/>
    <n v="236.9"/>
    <n v="236.9"/>
    <n v="236.9"/>
    <n v="0"/>
    <x v="1"/>
    <n v="230"/>
    <s v="Prijs wijkt af"/>
    <s v="Nvt"/>
    <n v="230"/>
    <n v="230"/>
    <n v="230"/>
  </r>
  <r>
    <x v="22"/>
    <x v="7"/>
    <x v="7"/>
    <n v="1"/>
    <n v="339.47"/>
    <n v="339.47"/>
    <n v="339.47"/>
    <n v="0"/>
    <x v="0"/>
    <n v="252.35"/>
    <s v="Prijs wijkt af"/>
    <s v="Nvt"/>
    <n v="252.35"/>
    <n v="252.35"/>
    <n v="252.35"/>
  </r>
  <r>
    <x v="22"/>
    <x v="6"/>
    <x v="146"/>
    <n v="1"/>
    <n v="175"/>
    <n v="175"/>
    <n v="175"/>
    <n v="0"/>
    <x v="0"/>
    <n v="106.8625"/>
    <s v="Prijs wijkt af"/>
    <s v="Nvt"/>
    <n v="106.8625"/>
    <n v="106.8625"/>
    <n v="106.8625"/>
  </r>
  <r>
    <x v="22"/>
    <x v="54"/>
    <x v="217"/>
    <n v="4"/>
    <n v="303.85000000000002"/>
    <n v="1215.4000000000001"/>
    <n v="1215.4000000000001"/>
    <n v="0"/>
    <x v="1"/>
    <n v="295"/>
    <s v="Prijs wijkt af"/>
    <s v="Nvt"/>
    <n v="295"/>
    <n v="1180"/>
    <n v="1180"/>
  </r>
  <r>
    <x v="22"/>
    <x v="52"/>
    <x v="152"/>
    <n v="1"/>
    <n v="236.9"/>
    <n v="236.9"/>
    <n v="236.9"/>
    <n v="0"/>
    <x v="1"/>
    <n v="230"/>
    <s v="Prijs wijkt af"/>
    <s v="Nvt"/>
    <n v="230"/>
    <n v="230"/>
    <n v="230"/>
  </r>
  <r>
    <x v="22"/>
    <x v="7"/>
    <x v="7"/>
    <n v="1"/>
    <n v="339.47"/>
    <n v="339.47"/>
    <n v="339.47"/>
    <n v="0"/>
    <x v="0"/>
    <n v="252.35"/>
    <s v="Prijs wijkt af"/>
    <s v="Nvt"/>
    <n v="252.35"/>
    <n v="252.35"/>
    <n v="252.35"/>
  </r>
  <r>
    <x v="22"/>
    <x v="6"/>
    <x v="146"/>
    <n v="1"/>
    <n v="175"/>
    <n v="175"/>
    <n v="175"/>
    <n v="0"/>
    <x v="0"/>
    <n v="106.8625"/>
    <s v="Prijs wijkt af"/>
    <s v="Nvt"/>
    <n v="106.8625"/>
    <n v="106.8625"/>
    <n v="106.8625"/>
  </r>
  <r>
    <x v="22"/>
    <x v="26"/>
    <x v="210"/>
    <n v="4"/>
    <n v="133.9"/>
    <n v="535.6"/>
    <n v="535.6"/>
    <n v="0"/>
    <x v="1"/>
    <n v="130"/>
    <s v="Prijs wijkt af"/>
    <s v="Nvt"/>
    <n v="130"/>
    <n v="520"/>
    <n v="520"/>
  </r>
  <r>
    <x v="22"/>
    <x v="26"/>
    <x v="210"/>
    <n v="4"/>
    <n v="133.9"/>
    <n v="535.6"/>
    <n v="535.6"/>
    <n v="0"/>
    <x v="1"/>
    <n v="130"/>
    <s v="Prijs wijkt af"/>
    <s v="Nvt"/>
    <n v="130"/>
    <n v="520"/>
    <n v="520"/>
  </r>
  <r>
    <x v="22"/>
    <x v="26"/>
    <x v="210"/>
    <n v="4"/>
    <n v="133.9"/>
    <n v="535.6"/>
    <n v="535.6"/>
    <n v="0"/>
    <x v="1"/>
    <n v="130"/>
    <s v="Prijs wijkt af"/>
    <s v="Nvt"/>
    <n v="130"/>
    <n v="520"/>
    <n v="520"/>
  </r>
  <r>
    <x v="22"/>
    <x v="26"/>
    <x v="210"/>
    <n v="4"/>
    <n v="133.9"/>
    <n v="535.6"/>
    <n v="535.6"/>
    <n v="0"/>
    <x v="1"/>
    <n v="130"/>
    <s v="Prijs wijkt af"/>
    <s v="Nvt"/>
    <n v="130"/>
    <n v="520"/>
    <n v="520"/>
  </r>
  <r>
    <x v="22"/>
    <x v="26"/>
    <x v="210"/>
    <n v="4"/>
    <n v="133.9"/>
    <n v="535.6"/>
    <n v="535.6"/>
    <n v="0"/>
    <x v="1"/>
    <n v="130"/>
    <s v="Prijs wijkt af"/>
    <s v="Nvt"/>
    <n v="130"/>
    <n v="520"/>
    <n v="520"/>
  </r>
  <r>
    <x v="22"/>
    <x v="26"/>
    <x v="210"/>
    <n v="4"/>
    <n v="133.9"/>
    <n v="535.6"/>
    <n v="535.6"/>
    <n v="0"/>
    <x v="1"/>
    <n v="130"/>
    <s v="Prijs wijkt af"/>
    <s v="Nvt"/>
    <n v="130"/>
    <n v="520"/>
    <n v="520"/>
  </r>
  <r>
    <x v="22"/>
    <x v="6"/>
    <x v="146"/>
    <n v="1"/>
    <n v="175"/>
    <n v="175"/>
    <n v="175"/>
    <n v="0"/>
    <x v="0"/>
    <n v="106.8625"/>
    <s v="Prijs wijkt af"/>
    <s v="Nvt"/>
    <n v="106.8625"/>
    <n v="106.8625"/>
    <n v="106.8625"/>
  </r>
  <r>
    <x v="22"/>
    <x v="54"/>
    <x v="57"/>
    <n v="12"/>
    <n v="303.85000000000002"/>
    <n v="3646.2"/>
    <n v="3646.2"/>
    <n v="0"/>
    <x v="1"/>
    <n v="295"/>
    <s v="Prijs wijkt af"/>
    <s v="Nvt"/>
    <n v="295"/>
    <n v="3540"/>
    <n v="3540"/>
  </r>
  <r>
    <x v="22"/>
    <x v="53"/>
    <x v="56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22"/>
    <x v="5"/>
    <x v="5"/>
    <n v="42"/>
    <n v="28.84"/>
    <n v="1211.28"/>
    <n v="1211.28"/>
    <n v="0"/>
    <x v="1"/>
    <n v="28"/>
    <s v="Prijs wijkt af"/>
    <s v="Nvt"/>
    <n v="28"/>
    <n v="1176"/>
    <n v="1176"/>
  </r>
  <r>
    <x v="22"/>
    <x v="54"/>
    <x v="57"/>
    <n v="4"/>
    <n v="303.85000000000002"/>
    <n v="1215.4000000000001"/>
    <n v="1215.4000000000001"/>
    <n v="0"/>
    <x v="1"/>
    <n v="295"/>
    <s v="Prijs wijkt af"/>
    <s v="Nvt"/>
    <n v="295"/>
    <n v="1180"/>
    <n v="1180"/>
  </r>
  <r>
    <x v="22"/>
    <x v="53"/>
    <x v="56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22"/>
    <x v="55"/>
    <x v="58"/>
    <n v="4"/>
    <n v="16.54"/>
    <n v="66.16"/>
    <n v="52.93"/>
    <n v="20"/>
    <x v="2"/>
    <s v=""/>
    <s v=""/>
    <s v="Ja"/>
    <n v="16.54"/>
    <n v="66.16"/>
    <n v="52.92799999999999"/>
  </r>
  <r>
    <x v="22"/>
    <x v="5"/>
    <x v="5"/>
    <n v="13"/>
    <n v="28.84"/>
    <n v="374.92"/>
    <n v="374.92"/>
    <n v="0"/>
    <x v="1"/>
    <n v="28"/>
    <s v="Prijs wijkt af"/>
    <s v="Nvt"/>
    <n v="28"/>
    <n v="364"/>
    <n v="364"/>
  </r>
  <r>
    <x v="22"/>
    <x v="52"/>
    <x v="55"/>
    <n v="2"/>
    <n v="236.9"/>
    <n v="473.8"/>
    <n v="473.8"/>
    <n v="0"/>
    <x v="1"/>
    <n v="230"/>
    <s v="Prijs wijkt af"/>
    <s v="Nvt"/>
    <n v="230"/>
    <n v="460"/>
    <n v="460"/>
  </r>
  <r>
    <x v="22"/>
    <x v="52"/>
    <x v="55"/>
    <n v="2"/>
    <n v="236.9"/>
    <n v="473.8"/>
    <n v="473.8"/>
    <n v="0"/>
    <x v="1"/>
    <n v="230"/>
    <s v="Prijs wijkt af"/>
    <s v="Nvt"/>
    <n v="230"/>
    <n v="460"/>
    <n v="460"/>
  </r>
  <r>
    <x v="22"/>
    <x v="5"/>
    <x v="5"/>
    <n v="19"/>
    <n v="28.84"/>
    <n v="547.96"/>
    <n v="547.96"/>
    <n v="0"/>
    <x v="1"/>
    <n v="28"/>
    <s v="Prijs wijkt af"/>
    <s v="Nvt"/>
    <n v="28"/>
    <n v="532"/>
    <n v="532"/>
  </r>
  <r>
    <x v="22"/>
    <x v="52"/>
    <x v="55"/>
    <n v="7"/>
    <n v="236.9"/>
    <n v="1658.3"/>
    <n v="1658.3"/>
    <n v="0"/>
    <x v="1"/>
    <n v="230"/>
    <s v="Prijs wijkt af"/>
    <s v="Nvt"/>
    <n v="230"/>
    <n v="1610"/>
    <n v="1610"/>
  </r>
  <r>
    <x v="22"/>
    <x v="55"/>
    <x v="58"/>
    <n v="7"/>
    <n v="16.54"/>
    <n v="115.78"/>
    <n v="92.62"/>
    <n v="20"/>
    <x v="2"/>
    <s v=""/>
    <s v=""/>
    <s v="Ja"/>
    <n v="16.54"/>
    <n v="115.78"/>
    <n v="92.623999999999995"/>
  </r>
  <r>
    <x v="22"/>
    <x v="52"/>
    <x v="55"/>
    <n v="2"/>
    <n v="236.9"/>
    <n v="473.8"/>
    <n v="473.8"/>
    <n v="0"/>
    <x v="1"/>
    <n v="230"/>
    <s v="Prijs wijkt af"/>
    <s v="Nvt"/>
    <n v="230"/>
    <n v="460"/>
    <n v="460"/>
  </r>
  <r>
    <x v="22"/>
    <x v="53"/>
    <x v="56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22"/>
    <x v="54"/>
    <x v="57"/>
    <n v="4"/>
    <n v="303.85000000000002"/>
    <n v="1215.4000000000001"/>
    <n v="1215.4000000000001"/>
    <n v="0"/>
    <x v="1"/>
    <n v="295"/>
    <s v="Prijs wijkt af"/>
    <s v="Nvt"/>
    <n v="295"/>
    <n v="1180"/>
    <n v="1180"/>
  </r>
  <r>
    <x v="22"/>
    <x v="52"/>
    <x v="55"/>
    <n v="2"/>
    <n v="236.9"/>
    <n v="473.8"/>
    <n v="473.8"/>
    <n v="0"/>
    <x v="1"/>
    <n v="230"/>
    <s v="Prijs wijkt af"/>
    <s v="Nvt"/>
    <n v="230"/>
    <n v="460"/>
    <n v="460"/>
  </r>
  <r>
    <x v="22"/>
    <x v="52"/>
    <x v="55"/>
    <n v="3"/>
    <n v="236.9"/>
    <n v="710.7"/>
    <n v="710.7"/>
    <n v="0"/>
    <x v="1"/>
    <n v="230"/>
    <s v="Prijs wijkt af"/>
    <s v="Nvt"/>
    <n v="230"/>
    <n v="690"/>
    <n v="690"/>
  </r>
  <r>
    <x v="22"/>
    <x v="53"/>
    <x v="56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22"/>
    <x v="52"/>
    <x v="55"/>
    <n v="3"/>
    <n v="236.9"/>
    <n v="710.7"/>
    <n v="710.7"/>
    <n v="0"/>
    <x v="1"/>
    <n v="230"/>
    <s v="Prijs wijkt af"/>
    <s v="Nvt"/>
    <n v="230"/>
    <n v="690"/>
    <n v="690"/>
  </r>
  <r>
    <x v="22"/>
    <x v="4"/>
    <x v="4"/>
    <n v="6"/>
    <n v="159.65"/>
    <n v="957.9"/>
    <n v="957.9"/>
    <n v="0"/>
    <x v="1"/>
    <n v="155"/>
    <s v="Prijs wijkt af"/>
    <s v="Nvt"/>
    <n v="155"/>
    <n v="930"/>
    <n v="930"/>
  </r>
  <r>
    <x v="22"/>
    <x v="5"/>
    <x v="5"/>
    <n v="26"/>
    <n v="28.84"/>
    <n v="749.84"/>
    <n v="749.84"/>
    <n v="0"/>
    <x v="1"/>
    <n v="28"/>
    <s v="Prijs wijkt af"/>
    <s v="Nvt"/>
    <n v="28"/>
    <n v="728"/>
    <n v="728"/>
  </r>
  <r>
    <x v="22"/>
    <x v="54"/>
    <x v="57"/>
    <n v="4"/>
    <n v="303.85000000000002"/>
    <n v="1215.4000000000001"/>
    <n v="1215.4000000000001"/>
    <n v="0"/>
    <x v="1"/>
    <n v="295"/>
    <s v="Prijs wijkt af"/>
    <s v="Nvt"/>
    <n v="295"/>
    <n v="1180"/>
    <n v="1180"/>
  </r>
  <r>
    <x v="22"/>
    <x v="66"/>
    <x v="72"/>
    <n v="4"/>
    <n v="16.54"/>
    <n v="66.16"/>
    <n v="52.93"/>
    <n v="20"/>
    <x v="2"/>
    <s v=""/>
    <s v=""/>
    <s v="Ja"/>
    <n v="16.54"/>
    <n v="66.16"/>
    <n v="52.92799999999999"/>
  </r>
  <r>
    <x v="22"/>
    <x v="53"/>
    <x v="56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22"/>
    <x v="193"/>
    <x v="219"/>
    <n v="1"/>
    <n v="448.82"/>
    <n v="448.82"/>
    <n v="359.06"/>
    <n v="20"/>
    <x v="2"/>
    <s v=""/>
    <s v=""/>
    <s v="Ja"/>
    <n v="448.82"/>
    <n v="448.82"/>
    <n v="359.05599999999998"/>
  </r>
  <r>
    <x v="22"/>
    <x v="148"/>
    <x v="150"/>
    <n v="1"/>
    <n v="128.75"/>
    <n v="0"/>
    <n v="0"/>
    <n v="0"/>
    <x v="2"/>
    <s v=""/>
    <s v=""/>
    <s v="Nvt"/>
    <n v="128.75"/>
    <n v="128.75"/>
    <n v="128.75"/>
  </r>
  <r>
    <x v="22"/>
    <x v="177"/>
    <x v="189"/>
    <n v="2"/>
    <n v="147.81"/>
    <n v="295.62"/>
    <n v="236.5"/>
    <n v="20"/>
    <x v="2"/>
    <s v=""/>
    <s v=""/>
    <s v="Ja"/>
    <n v="147.81"/>
    <n v="295.62"/>
    <n v="236.49599999999998"/>
  </r>
  <r>
    <x v="22"/>
    <x v="149"/>
    <x v="151"/>
    <n v="1"/>
    <n v="114.58"/>
    <n v="114.58"/>
    <n v="91.66"/>
    <n v="20"/>
    <x v="2"/>
    <s v=""/>
    <s v=""/>
    <s v="Ja"/>
    <n v="114.58"/>
    <n v="114.58"/>
    <n v="91.664000000000001"/>
  </r>
  <r>
    <x v="22"/>
    <x v="52"/>
    <x v="55"/>
    <n v="3"/>
    <n v="236.9"/>
    <n v="710.7"/>
    <n v="710.7"/>
    <n v="0"/>
    <x v="1"/>
    <n v="230"/>
    <s v="Prijs wijkt af"/>
    <s v="Nvt"/>
    <n v="230"/>
    <n v="690"/>
    <n v="690"/>
  </r>
  <r>
    <x v="22"/>
    <x v="55"/>
    <x v="58"/>
    <n v="3"/>
    <n v="16.54"/>
    <n v="49.62"/>
    <n v="39.700000000000003"/>
    <n v="20"/>
    <x v="2"/>
    <s v=""/>
    <s v=""/>
    <s v="Ja"/>
    <n v="16.54"/>
    <n v="49.62"/>
    <n v="39.695999999999998"/>
  </r>
  <r>
    <x v="22"/>
    <x v="52"/>
    <x v="55"/>
    <n v="4"/>
    <n v="236.9"/>
    <n v="947.6"/>
    <n v="947.6"/>
    <n v="0"/>
    <x v="1"/>
    <n v="230"/>
    <s v="Prijs wijkt af"/>
    <s v="Nvt"/>
    <n v="230"/>
    <n v="920"/>
    <n v="920"/>
  </r>
  <r>
    <x v="22"/>
    <x v="53"/>
    <x v="56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22"/>
    <x v="5"/>
    <x v="5"/>
    <n v="24"/>
    <n v="28.84"/>
    <n v="692.16"/>
    <n v="692.16"/>
    <n v="0"/>
    <x v="1"/>
    <n v="28"/>
    <s v="Prijs wijkt af"/>
    <s v="Nvt"/>
    <n v="28"/>
    <n v="672"/>
    <n v="672"/>
  </r>
  <r>
    <x v="22"/>
    <x v="54"/>
    <x v="57"/>
    <n v="4"/>
    <n v="303.85000000000002"/>
    <n v="1215.4000000000001"/>
    <n v="1215.4000000000001"/>
    <n v="0"/>
    <x v="1"/>
    <n v="295"/>
    <s v="Prijs wijkt af"/>
    <s v="Nvt"/>
    <n v="295"/>
    <n v="1180"/>
    <n v="1180"/>
  </r>
  <r>
    <x v="22"/>
    <x v="52"/>
    <x v="55"/>
    <n v="4"/>
    <n v="236.9"/>
    <n v="947.6"/>
    <n v="947.6"/>
    <n v="0"/>
    <x v="1"/>
    <n v="230"/>
    <s v="Prijs wijkt af"/>
    <s v="Nvt"/>
    <n v="230"/>
    <n v="920"/>
    <n v="920"/>
  </r>
  <r>
    <x v="22"/>
    <x v="56"/>
    <x v="60"/>
    <n v="4"/>
    <n v="88.07"/>
    <n v="352.28"/>
    <n v="281.82"/>
    <n v="20"/>
    <x v="2"/>
    <s v=""/>
    <s v=""/>
    <s v="Ja"/>
    <n v="88.07"/>
    <n v="352.28"/>
    <n v="281.82399999999996"/>
  </r>
  <r>
    <x v="22"/>
    <x v="61"/>
    <x v="67"/>
    <n v="4"/>
    <n v="69.78"/>
    <n v="279.12"/>
    <n v="223.3"/>
    <n v="20"/>
    <x v="2"/>
    <s v=""/>
    <s v=""/>
    <s v="Ja"/>
    <n v="69.78"/>
    <n v="279.12"/>
    <n v="223.29599999999999"/>
  </r>
  <r>
    <x v="22"/>
    <x v="58"/>
    <x v="62"/>
    <n v="10"/>
    <n v="88.57"/>
    <n v="885.7"/>
    <n v="708.56"/>
    <n v="20"/>
    <x v="2"/>
    <s v=""/>
    <s v=""/>
    <s v="Ja"/>
    <n v="88.57"/>
    <n v="885.69999999999993"/>
    <n v="708.56"/>
  </r>
  <r>
    <x v="22"/>
    <x v="52"/>
    <x v="55"/>
    <n v="4"/>
    <n v="236.9"/>
    <n v="947.6"/>
    <n v="947.6"/>
    <n v="0"/>
    <x v="1"/>
    <n v="230"/>
    <s v="Prijs wijkt af"/>
    <s v="Nvt"/>
    <n v="230"/>
    <n v="920"/>
    <n v="920"/>
  </r>
  <r>
    <x v="22"/>
    <x v="53"/>
    <x v="56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22"/>
    <x v="68"/>
    <x v="74"/>
    <n v="4"/>
    <n v="33.42"/>
    <n v="133.68"/>
    <n v="133.68"/>
    <n v="0"/>
    <x v="2"/>
    <s v=""/>
    <s v=""/>
    <s v="Nvt"/>
    <n v="33.42"/>
    <n v="133.68"/>
    <n v="133.68"/>
  </r>
  <r>
    <x v="22"/>
    <x v="13"/>
    <x v="13"/>
    <n v="1"/>
    <n v="1127.56"/>
    <n v="1127.56"/>
    <n v="1127.56"/>
    <n v="0"/>
    <x v="0"/>
    <n v="700"/>
    <s v="Prijs wijkt af"/>
    <s v="Nvt"/>
    <n v="700"/>
    <n v="700"/>
    <n v="700"/>
  </r>
  <r>
    <x v="22"/>
    <x v="54"/>
    <x v="217"/>
    <n v="7"/>
    <n v="303.85000000000002"/>
    <n v="2126.9499999999998"/>
    <n v="2126.9499999999998"/>
    <n v="0"/>
    <x v="1"/>
    <n v="295"/>
    <s v="Prijs wijkt af"/>
    <s v="Nvt"/>
    <n v="295"/>
    <n v="2065"/>
    <n v="2065"/>
  </r>
  <r>
    <x v="22"/>
    <x v="200"/>
    <x v="306"/>
    <n v="1"/>
    <n v="68.5"/>
    <n v="68.5"/>
    <n v="58.22"/>
    <n v="15"/>
    <x v="2"/>
    <s v=""/>
    <s v=""/>
    <s v="Ja"/>
    <n v="68.5"/>
    <n v="68.5"/>
    <n v="58.225000000000001"/>
  </r>
  <r>
    <x v="22"/>
    <x v="177"/>
    <x v="307"/>
    <n v="21"/>
    <n v="147.81"/>
    <n v="3104.01"/>
    <n v="2638.41"/>
    <n v="15"/>
    <x v="2"/>
    <s v=""/>
    <s v=""/>
    <s v="Ja"/>
    <n v="147.81"/>
    <n v="3104.01"/>
    <n v="2638.4085000000005"/>
  </r>
  <r>
    <x v="22"/>
    <x v="54"/>
    <x v="217"/>
    <n v="15"/>
    <n v="303.85000000000002"/>
    <n v="4557.75"/>
    <n v="4557.75"/>
    <n v="0"/>
    <x v="1"/>
    <n v="295"/>
    <s v="Prijs wijkt af"/>
    <s v="Nvt"/>
    <n v="295"/>
    <n v="4425"/>
    <n v="4425"/>
  </r>
  <r>
    <x v="22"/>
    <x v="200"/>
    <x v="306"/>
    <n v="3"/>
    <n v="68.5"/>
    <n v="205.5"/>
    <n v="174.67"/>
    <n v="15"/>
    <x v="2"/>
    <s v=""/>
    <s v=""/>
    <s v="Ja"/>
    <n v="68.5"/>
    <n v="205.5"/>
    <n v="174.67500000000001"/>
  </r>
  <r>
    <x v="22"/>
    <x v="177"/>
    <x v="307"/>
    <n v="39"/>
    <n v="147.81"/>
    <n v="5764.59"/>
    <n v="4899.8999999999996"/>
    <n v="15"/>
    <x v="2"/>
    <s v=""/>
    <s v=""/>
    <s v="Ja"/>
    <n v="147.81"/>
    <n v="5764.59"/>
    <n v="4899.9014999999999"/>
  </r>
  <r>
    <x v="22"/>
    <x v="54"/>
    <x v="217"/>
    <n v="7"/>
    <n v="303.85000000000002"/>
    <n v="2126.9499999999998"/>
    <n v="2126.9499999999998"/>
    <n v="0"/>
    <x v="1"/>
    <n v="295"/>
    <s v="Prijs wijkt af"/>
    <s v="Nvt"/>
    <n v="295"/>
    <n v="2065"/>
    <n v="2065"/>
  </r>
  <r>
    <x v="22"/>
    <x v="149"/>
    <x v="308"/>
    <n v="2"/>
    <n v="114.58"/>
    <n v="229.16"/>
    <n v="194.79"/>
    <n v="15"/>
    <x v="2"/>
    <s v=""/>
    <s v=""/>
    <s v="Ja"/>
    <n v="114.58"/>
    <n v="229.16"/>
    <n v="194.78599999999997"/>
  </r>
  <r>
    <x v="22"/>
    <x v="177"/>
    <x v="307"/>
    <n v="22"/>
    <n v="147.81"/>
    <n v="3251.82"/>
    <n v="2764.05"/>
    <n v="15"/>
    <x v="2"/>
    <s v=""/>
    <s v=""/>
    <s v="Ja"/>
    <n v="147.81"/>
    <n v="3251.82"/>
    <n v="2764.047"/>
  </r>
  <r>
    <x v="22"/>
    <x v="52"/>
    <x v="55"/>
    <n v="2"/>
    <n v="236.9"/>
    <n v="473.8"/>
    <n v="473.8"/>
    <n v="0"/>
    <x v="1"/>
    <n v="230"/>
    <s v="Prijs wijkt af"/>
    <s v="Nvt"/>
    <n v="230"/>
    <n v="460"/>
    <n v="460"/>
  </r>
  <r>
    <x v="22"/>
    <x v="52"/>
    <x v="55"/>
    <n v="4"/>
    <n v="236.9"/>
    <n v="947.6"/>
    <n v="947.6"/>
    <n v="0"/>
    <x v="1"/>
    <n v="230"/>
    <s v="Prijs wijkt af"/>
    <s v="Nvt"/>
    <n v="230"/>
    <n v="920"/>
    <n v="920"/>
  </r>
  <r>
    <x v="22"/>
    <x v="55"/>
    <x v="58"/>
    <n v="4"/>
    <n v="16.54"/>
    <n v="66.16"/>
    <n v="66.16"/>
    <n v="0"/>
    <x v="2"/>
    <s v=""/>
    <s v=""/>
    <s v="Nvt"/>
    <n v="16.54"/>
    <n v="66.16"/>
    <n v="66.16"/>
  </r>
  <r>
    <x v="22"/>
    <x v="78"/>
    <x v="83"/>
    <n v="4"/>
    <n v="33.42"/>
    <n v="133.68"/>
    <n v="133.68"/>
    <n v="0"/>
    <x v="2"/>
    <s v=""/>
    <s v=""/>
    <s v="Nvt"/>
    <n v="33.42"/>
    <n v="133.68"/>
    <n v="133.68"/>
  </r>
  <r>
    <x v="22"/>
    <x v="53"/>
    <x v="56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22"/>
    <x v="67"/>
    <x v="73"/>
    <n v="3"/>
    <n v="115"/>
    <n v="345"/>
    <n v="276"/>
    <n v="20"/>
    <x v="2"/>
    <s v=""/>
    <s v=""/>
    <s v="Ja"/>
    <n v="115"/>
    <n v="345"/>
    <n v="276"/>
  </r>
  <r>
    <x v="22"/>
    <x v="52"/>
    <x v="55"/>
    <n v="3"/>
    <n v="236.9"/>
    <n v="710.7"/>
    <n v="710.7"/>
    <n v="0"/>
    <x v="1"/>
    <n v="230"/>
    <s v="Prijs wijkt af"/>
    <s v="Nvt"/>
    <n v="230"/>
    <n v="690"/>
    <n v="690"/>
  </r>
  <r>
    <x v="22"/>
    <x v="52"/>
    <x v="55"/>
    <n v="4"/>
    <n v="236.9"/>
    <n v="947.6"/>
    <n v="947.6"/>
    <n v="0"/>
    <x v="1"/>
    <n v="230"/>
    <s v="Prijs wijkt af"/>
    <s v="Nvt"/>
    <n v="230"/>
    <n v="920"/>
    <n v="920"/>
  </r>
  <r>
    <x v="22"/>
    <x v="53"/>
    <x v="56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22"/>
    <x v="5"/>
    <x v="5"/>
    <n v="26"/>
    <n v="28.84"/>
    <n v="749.84"/>
    <n v="749.84"/>
    <n v="0"/>
    <x v="1"/>
    <n v="28"/>
    <s v="Prijs wijkt af"/>
    <s v="Nvt"/>
    <n v="28"/>
    <n v="728"/>
    <n v="728"/>
  </r>
  <r>
    <x v="22"/>
    <x v="52"/>
    <x v="55"/>
    <n v="2"/>
    <n v="236.9"/>
    <n v="473.8"/>
    <n v="473.8"/>
    <n v="0"/>
    <x v="1"/>
    <n v="230"/>
    <s v="Prijs wijkt af"/>
    <s v="Nvt"/>
    <n v="230"/>
    <n v="460"/>
    <n v="460"/>
  </r>
  <r>
    <x v="22"/>
    <x v="53"/>
    <x v="56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22"/>
    <x v="177"/>
    <x v="189"/>
    <n v="1"/>
    <n v="147.81"/>
    <n v="147.81"/>
    <n v="147.81"/>
    <n v="0"/>
    <x v="2"/>
    <s v=""/>
    <s v=""/>
    <s v="Nvt"/>
    <n v="147.81"/>
    <n v="147.81"/>
    <n v="147.81"/>
  </r>
  <r>
    <x v="22"/>
    <x v="55"/>
    <x v="58"/>
    <n v="2"/>
    <n v="16.54"/>
    <n v="33.08"/>
    <n v="33.08"/>
    <n v="0"/>
    <x v="2"/>
    <s v=""/>
    <s v=""/>
    <s v="Nvt"/>
    <n v="16.54"/>
    <n v="33.08"/>
    <n v="33.08"/>
  </r>
  <r>
    <x v="22"/>
    <x v="58"/>
    <x v="62"/>
    <n v="4"/>
    <n v="88.57"/>
    <n v="354.28"/>
    <n v="354.28"/>
    <n v="0"/>
    <x v="2"/>
    <s v=""/>
    <s v=""/>
    <s v="Nvt"/>
    <n v="88.57"/>
    <n v="354.28"/>
    <n v="354.28"/>
  </r>
  <r>
    <x v="22"/>
    <x v="52"/>
    <x v="55"/>
    <n v="6"/>
    <n v="236.9"/>
    <n v="1421.4"/>
    <n v="1421.4"/>
    <n v="0"/>
    <x v="1"/>
    <n v="230"/>
    <s v="Prijs wijkt af"/>
    <s v="Nvt"/>
    <n v="230"/>
    <n v="1380"/>
    <n v="1380"/>
  </r>
  <r>
    <x v="22"/>
    <x v="55"/>
    <x v="58"/>
    <n v="6"/>
    <n v="16.54"/>
    <n v="99.24"/>
    <n v="79.39"/>
    <n v="20"/>
    <x v="2"/>
    <s v=""/>
    <s v=""/>
    <s v="Ja"/>
    <n v="16.54"/>
    <n v="99.24"/>
    <n v="79.391999999999996"/>
  </r>
  <r>
    <x v="22"/>
    <x v="71"/>
    <x v="77"/>
    <n v="4"/>
    <n v="89.61"/>
    <n v="358.44"/>
    <n v="286.75"/>
    <n v="20"/>
    <x v="2"/>
    <s v=""/>
    <s v=""/>
    <s v="Ja"/>
    <n v="89.61"/>
    <n v="358.44"/>
    <n v="286.75200000000001"/>
  </r>
  <r>
    <x v="22"/>
    <x v="89"/>
    <x v="94"/>
    <n v="4"/>
    <n v="59.74"/>
    <n v="238.96"/>
    <n v="191.17"/>
    <n v="20"/>
    <x v="2"/>
    <s v=""/>
    <s v=""/>
    <s v="Ja"/>
    <n v="59.74"/>
    <n v="238.96"/>
    <n v="191.16800000000001"/>
  </r>
  <r>
    <x v="22"/>
    <x v="90"/>
    <x v="95"/>
    <n v="4"/>
    <n v="44.29"/>
    <n v="177.16"/>
    <n v="141.72999999999999"/>
    <n v="20"/>
    <x v="2"/>
    <s v=""/>
    <s v=""/>
    <s v="Ja"/>
    <n v="44.29"/>
    <n v="177.16"/>
    <n v="141.72799999999998"/>
  </r>
  <r>
    <x v="22"/>
    <x v="4"/>
    <x v="4"/>
    <n v="4"/>
    <n v="159.65"/>
    <n v="638.6"/>
    <n v="638.6"/>
    <n v="0"/>
    <x v="1"/>
    <n v="155"/>
    <s v="Prijs wijkt af"/>
    <s v="Nvt"/>
    <n v="155"/>
    <n v="620"/>
    <n v="620"/>
  </r>
  <r>
    <x v="22"/>
    <x v="5"/>
    <x v="5"/>
    <n v="13"/>
    <n v="28.84"/>
    <n v="374.92"/>
    <n v="374.92"/>
    <n v="0"/>
    <x v="1"/>
    <n v="28"/>
    <s v="Prijs wijkt af"/>
    <s v="Nvt"/>
    <n v="28"/>
    <n v="364"/>
    <n v="364"/>
  </r>
  <r>
    <x v="22"/>
    <x v="4"/>
    <x v="4"/>
    <n v="4"/>
    <n v="159.65"/>
    <n v="638.6"/>
    <n v="638.6"/>
    <n v="0"/>
    <x v="1"/>
    <n v="155"/>
    <s v="Prijs wijkt af"/>
    <s v="Nvt"/>
    <n v="155"/>
    <n v="620"/>
    <n v="620"/>
  </r>
  <r>
    <x v="22"/>
    <x v="5"/>
    <x v="5"/>
    <n v="14"/>
    <n v="28.84"/>
    <n v="403.76"/>
    <n v="403.76"/>
    <n v="0"/>
    <x v="1"/>
    <n v="28"/>
    <s v="Prijs wijkt af"/>
    <s v="Nvt"/>
    <n v="28"/>
    <n v="392"/>
    <n v="392"/>
  </r>
  <r>
    <x v="22"/>
    <x v="52"/>
    <x v="55"/>
    <n v="4"/>
    <n v="236.9"/>
    <n v="947.6"/>
    <n v="947.6"/>
    <n v="0"/>
    <x v="1"/>
    <n v="230"/>
    <s v="Prijs wijkt af"/>
    <s v="Nvt"/>
    <n v="230"/>
    <n v="920"/>
    <n v="920"/>
  </r>
  <r>
    <x v="22"/>
    <x v="52"/>
    <x v="55"/>
    <n v="3"/>
    <n v="236.9"/>
    <n v="710.7"/>
    <n v="710.7"/>
    <n v="0"/>
    <x v="1"/>
    <n v="230"/>
    <s v="Prijs wijkt af"/>
    <s v="Nvt"/>
    <n v="230"/>
    <n v="690"/>
    <n v="690"/>
  </r>
  <r>
    <x v="22"/>
    <x v="55"/>
    <x v="58"/>
    <n v="3"/>
    <n v="16.54"/>
    <n v="49.62"/>
    <n v="49.62"/>
    <n v="0"/>
    <x v="2"/>
    <s v=""/>
    <s v=""/>
    <s v="Nvt"/>
    <n v="16.54"/>
    <n v="49.62"/>
    <n v="49.62"/>
  </r>
  <r>
    <x v="22"/>
    <x v="53"/>
    <x v="56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22"/>
    <x v="52"/>
    <x v="55"/>
    <n v="2"/>
    <n v="236.9"/>
    <n v="473.8"/>
    <n v="473.8"/>
    <n v="0"/>
    <x v="1"/>
    <n v="230"/>
    <s v="Prijs wijkt af"/>
    <s v="Nvt"/>
    <n v="230"/>
    <n v="460"/>
    <n v="460"/>
  </r>
  <r>
    <x v="22"/>
    <x v="55"/>
    <x v="58"/>
    <n v="2"/>
    <n v="16.54"/>
    <n v="33.08"/>
    <n v="33.08"/>
    <n v="0"/>
    <x v="2"/>
    <s v=""/>
    <s v=""/>
    <s v="Nvt"/>
    <n v="16.54"/>
    <n v="33.08"/>
    <n v="33.08"/>
  </r>
  <r>
    <x v="22"/>
    <x v="53"/>
    <x v="56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22"/>
    <x v="52"/>
    <x v="55"/>
    <n v="4"/>
    <n v="236.9"/>
    <n v="947.6"/>
    <n v="947.6"/>
    <n v="0"/>
    <x v="1"/>
    <n v="230"/>
    <s v="Prijs wijkt af"/>
    <s v="Nvt"/>
    <n v="230"/>
    <n v="920"/>
    <n v="920"/>
  </r>
  <r>
    <x v="22"/>
    <x v="56"/>
    <x v="60"/>
    <n v="6"/>
    <n v="88.07"/>
    <n v="528.41999999999996"/>
    <n v="422.74"/>
    <n v="20"/>
    <x v="2"/>
    <s v=""/>
    <s v=""/>
    <s v="Ja"/>
    <n v="88.07"/>
    <n v="528.41999999999996"/>
    <n v="422.73599999999999"/>
  </r>
  <r>
    <x v="22"/>
    <x v="57"/>
    <x v="61"/>
    <n v="6"/>
    <n v="113.3"/>
    <n v="679.8"/>
    <n v="543.84"/>
    <n v="20"/>
    <x v="2"/>
    <s v=""/>
    <s v=""/>
    <s v="Ja"/>
    <n v="113.3"/>
    <n v="679.8"/>
    <n v="543.84"/>
  </r>
  <r>
    <x v="22"/>
    <x v="61"/>
    <x v="67"/>
    <n v="4"/>
    <n v="69.78"/>
    <n v="279.12"/>
    <n v="223.3"/>
    <n v="20"/>
    <x v="2"/>
    <s v=""/>
    <s v=""/>
    <s v="Ja"/>
    <n v="69.78"/>
    <n v="279.12"/>
    <n v="223.29599999999999"/>
  </r>
  <r>
    <x v="22"/>
    <x v="58"/>
    <x v="62"/>
    <n v="18"/>
    <n v="88.57"/>
    <n v="1594.26"/>
    <n v="1275.4100000000001"/>
    <n v="20"/>
    <x v="2"/>
    <s v=""/>
    <s v=""/>
    <s v="Ja"/>
    <n v="88.57"/>
    <n v="1594.2599999999998"/>
    <n v="1275.4079999999999"/>
  </r>
  <r>
    <x v="22"/>
    <x v="52"/>
    <x v="55"/>
    <n v="4"/>
    <n v="236.9"/>
    <n v="947.6"/>
    <n v="947.6"/>
    <n v="0"/>
    <x v="1"/>
    <n v="230"/>
    <s v="Prijs wijkt af"/>
    <s v="Nvt"/>
    <n v="230"/>
    <n v="920"/>
    <n v="920"/>
  </r>
  <r>
    <x v="22"/>
    <x v="52"/>
    <x v="55"/>
    <n v="4"/>
    <n v="236.9"/>
    <n v="947.6"/>
    <n v="947.6"/>
    <n v="0"/>
    <x v="1"/>
    <n v="230"/>
    <s v="Prijs wijkt af"/>
    <s v="Nvt"/>
    <n v="230"/>
    <n v="920"/>
    <n v="920"/>
  </r>
  <r>
    <x v="22"/>
    <x v="4"/>
    <x v="4"/>
    <n v="4"/>
    <n v="159.65"/>
    <n v="638.6"/>
    <n v="638.6"/>
    <n v="0"/>
    <x v="1"/>
    <n v="155"/>
    <s v="Prijs wijkt af"/>
    <s v="Nvt"/>
    <n v="155"/>
    <n v="620"/>
    <n v="620"/>
  </r>
  <r>
    <x v="22"/>
    <x v="53"/>
    <x v="56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22"/>
    <x v="52"/>
    <x v="55"/>
    <n v="5"/>
    <n v="236.9"/>
    <n v="1184.5"/>
    <n v="1184.5"/>
    <n v="0"/>
    <x v="1"/>
    <n v="230"/>
    <s v="Prijs wijkt af"/>
    <s v="Nvt"/>
    <n v="230"/>
    <n v="1150"/>
    <n v="1150"/>
  </r>
  <r>
    <x v="22"/>
    <x v="55"/>
    <x v="58"/>
    <n v="5"/>
    <n v="16.54"/>
    <n v="82.7"/>
    <n v="82.7"/>
    <n v="0"/>
    <x v="2"/>
    <s v=""/>
    <s v=""/>
    <s v="Nvt"/>
    <n v="16.54"/>
    <n v="82.699999999999989"/>
    <n v="82.699999999999989"/>
  </r>
  <r>
    <x v="22"/>
    <x v="53"/>
    <x v="56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22"/>
    <x v="5"/>
    <x v="5"/>
    <n v="19"/>
    <n v="28.84"/>
    <n v="547.96"/>
    <n v="547.96"/>
    <n v="0"/>
    <x v="1"/>
    <n v="28"/>
    <s v="Prijs wijkt af"/>
    <s v="Nvt"/>
    <n v="28"/>
    <n v="532"/>
    <n v="532"/>
  </r>
  <r>
    <x v="22"/>
    <x v="52"/>
    <x v="55"/>
    <n v="4"/>
    <n v="236.9"/>
    <n v="947.6"/>
    <n v="947.6"/>
    <n v="0"/>
    <x v="1"/>
    <n v="230"/>
    <s v="Prijs wijkt af"/>
    <s v="Nvt"/>
    <n v="230"/>
    <n v="920"/>
    <n v="920"/>
  </r>
  <r>
    <x v="22"/>
    <x v="52"/>
    <x v="55"/>
    <n v="6"/>
    <n v="236.9"/>
    <n v="1421.4"/>
    <n v="1421.4"/>
    <n v="0"/>
    <x v="1"/>
    <n v="230"/>
    <s v="Prijs wijkt af"/>
    <s v="Nvt"/>
    <n v="230"/>
    <n v="1380"/>
    <n v="1380"/>
  </r>
  <r>
    <x v="22"/>
    <x v="52"/>
    <x v="55"/>
    <n v="6"/>
    <n v="236.9"/>
    <n v="1421.4"/>
    <n v="1421.4"/>
    <n v="0"/>
    <x v="1"/>
    <n v="230"/>
    <s v="Prijs wijkt af"/>
    <s v="Nvt"/>
    <n v="230"/>
    <n v="1380"/>
    <n v="1380"/>
  </r>
  <r>
    <x v="22"/>
    <x v="52"/>
    <x v="55"/>
    <n v="6"/>
    <n v="236.9"/>
    <n v="1421.4"/>
    <n v="1421.4"/>
    <n v="0"/>
    <x v="1"/>
    <n v="230"/>
    <s v="Prijs wijkt af"/>
    <s v="Nvt"/>
    <n v="230"/>
    <n v="1380"/>
    <n v="1380"/>
  </r>
  <r>
    <x v="22"/>
    <x v="4"/>
    <x v="4"/>
    <n v="6"/>
    <n v="159.65"/>
    <n v="957.9"/>
    <n v="957.9"/>
    <n v="0"/>
    <x v="1"/>
    <n v="155"/>
    <s v="Prijs wijkt af"/>
    <s v="Nvt"/>
    <n v="155"/>
    <n v="930"/>
    <n v="930"/>
  </r>
  <r>
    <x v="22"/>
    <x v="52"/>
    <x v="55"/>
    <n v="2"/>
    <n v="236.9"/>
    <n v="473.8"/>
    <n v="473.8"/>
    <n v="0"/>
    <x v="1"/>
    <n v="230"/>
    <s v="Prijs wijkt af"/>
    <s v="Nvt"/>
    <n v="230"/>
    <n v="460"/>
    <n v="460"/>
  </r>
  <r>
    <x v="22"/>
    <x v="52"/>
    <x v="55"/>
    <n v="4"/>
    <n v="236.9"/>
    <n v="947.6"/>
    <n v="947.6"/>
    <n v="0"/>
    <x v="1"/>
    <n v="230"/>
    <s v="Prijs wijkt af"/>
    <s v="Nvt"/>
    <n v="230"/>
    <n v="920"/>
    <n v="920"/>
  </r>
  <r>
    <x v="22"/>
    <x v="52"/>
    <x v="55"/>
    <n v="8"/>
    <n v="236.9"/>
    <n v="1895.2"/>
    <n v="1895.2"/>
    <n v="0"/>
    <x v="1"/>
    <n v="230"/>
    <s v="Prijs wijkt af"/>
    <s v="Nvt"/>
    <n v="230"/>
    <n v="1840"/>
    <n v="1840"/>
  </r>
  <r>
    <x v="22"/>
    <x v="52"/>
    <x v="55"/>
    <n v="2"/>
    <n v="236.9"/>
    <n v="473.8"/>
    <n v="473.8"/>
    <n v="0"/>
    <x v="1"/>
    <n v="230"/>
    <s v="Prijs wijkt af"/>
    <s v="Nvt"/>
    <n v="230"/>
    <n v="460"/>
    <n v="460"/>
  </r>
  <r>
    <x v="22"/>
    <x v="55"/>
    <x v="58"/>
    <n v="2"/>
    <n v="16.54"/>
    <n v="33.08"/>
    <n v="26.46"/>
    <n v="20"/>
    <x v="2"/>
    <s v=""/>
    <s v=""/>
    <s v="Ja"/>
    <n v="16.54"/>
    <n v="33.08"/>
    <n v="26.463999999999995"/>
  </r>
  <r>
    <x v="22"/>
    <x v="53"/>
    <x v="56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22"/>
    <x v="54"/>
    <x v="57"/>
    <n v="6"/>
    <n v="303.85000000000002"/>
    <n v="1823.1"/>
    <n v="1823.1"/>
    <n v="0"/>
    <x v="1"/>
    <n v="295"/>
    <s v="Prijs wijkt af"/>
    <s v="Nvt"/>
    <n v="295"/>
    <n v="1770"/>
    <n v="1770"/>
  </r>
  <r>
    <x v="22"/>
    <x v="52"/>
    <x v="55"/>
    <n v="4"/>
    <n v="236.9"/>
    <n v="947.6"/>
    <n v="947.6"/>
    <n v="0"/>
    <x v="1"/>
    <n v="230"/>
    <s v="Prijs wijkt af"/>
    <s v="Nvt"/>
    <n v="230"/>
    <n v="920"/>
    <n v="920"/>
  </r>
  <r>
    <x v="22"/>
    <x v="55"/>
    <x v="58"/>
    <n v="10"/>
    <n v="16.54"/>
    <n v="165.4"/>
    <n v="165.4"/>
    <n v="0"/>
    <x v="2"/>
    <s v=""/>
    <s v=""/>
    <s v="Nvt"/>
    <n v="16.54"/>
    <n v="165.39999999999998"/>
    <n v="165.39999999999998"/>
  </r>
  <r>
    <x v="22"/>
    <x v="53"/>
    <x v="56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22"/>
    <x v="52"/>
    <x v="55"/>
    <n v="4"/>
    <n v="236.9"/>
    <n v="947.6"/>
    <n v="947.6"/>
    <n v="0"/>
    <x v="1"/>
    <n v="230"/>
    <s v="Prijs wijkt af"/>
    <s v="Nvt"/>
    <n v="230"/>
    <n v="920"/>
    <n v="920"/>
  </r>
  <r>
    <x v="22"/>
    <x v="54"/>
    <x v="57"/>
    <n v="6"/>
    <n v="303.85000000000002"/>
    <n v="1823.1"/>
    <n v="1823.1"/>
    <n v="0"/>
    <x v="1"/>
    <n v="295"/>
    <s v="Prijs wijkt af"/>
    <s v="Nvt"/>
    <n v="295"/>
    <n v="1770"/>
    <n v="1770"/>
  </r>
  <r>
    <x v="22"/>
    <x v="55"/>
    <x v="58"/>
    <n v="6"/>
    <n v="16.54"/>
    <n v="99.24"/>
    <n v="99.24"/>
    <n v="0"/>
    <x v="2"/>
    <s v=""/>
    <s v=""/>
    <s v="Nvt"/>
    <n v="16.54"/>
    <n v="99.24"/>
    <n v="99.24"/>
  </r>
  <r>
    <x v="22"/>
    <x v="5"/>
    <x v="5"/>
    <n v="18"/>
    <n v="28.84"/>
    <n v="519.12"/>
    <n v="519.12"/>
    <n v="0"/>
    <x v="1"/>
    <n v="28"/>
    <s v="Prijs wijkt af"/>
    <s v="Nvt"/>
    <n v="28"/>
    <n v="504"/>
    <n v="504"/>
  </r>
  <r>
    <x v="22"/>
    <x v="52"/>
    <x v="55"/>
    <n v="3"/>
    <n v="236.9"/>
    <n v="710.7"/>
    <n v="710.7"/>
    <n v="0"/>
    <x v="1"/>
    <n v="230"/>
    <s v="Prijs wijkt af"/>
    <s v="Nvt"/>
    <n v="230"/>
    <n v="690"/>
    <n v="690"/>
  </r>
  <r>
    <x v="22"/>
    <x v="54"/>
    <x v="57"/>
    <n v="4"/>
    <n v="303.85000000000002"/>
    <n v="1215.4000000000001"/>
    <n v="1215.4000000000001"/>
    <n v="0"/>
    <x v="1"/>
    <n v="295"/>
    <s v="Prijs wijkt af"/>
    <s v="Nvt"/>
    <n v="295"/>
    <n v="1180"/>
    <n v="1180"/>
  </r>
  <r>
    <x v="22"/>
    <x v="149"/>
    <x v="151"/>
    <n v="4"/>
    <n v="114.58"/>
    <n v="458.32"/>
    <n v="458.32"/>
    <n v="0"/>
    <x v="2"/>
    <s v=""/>
    <s v=""/>
    <s v="Nvt"/>
    <n v="114.58"/>
    <n v="458.32"/>
    <n v="458.32"/>
  </r>
  <r>
    <x v="22"/>
    <x v="178"/>
    <x v="190"/>
    <n v="4"/>
    <n v="90.64"/>
    <n v="362.56"/>
    <n v="362.56"/>
    <n v="0"/>
    <x v="2"/>
    <s v=""/>
    <s v=""/>
    <s v="Nvt"/>
    <n v="90.64"/>
    <n v="362.56"/>
    <n v="362.56"/>
  </r>
  <r>
    <x v="22"/>
    <x v="55"/>
    <x v="58"/>
    <n v="4"/>
    <n v="16.54"/>
    <n v="66.16"/>
    <n v="66.16"/>
    <n v="0"/>
    <x v="2"/>
    <s v=""/>
    <s v=""/>
    <s v="Nvt"/>
    <n v="16.54"/>
    <n v="66.16"/>
    <n v="66.16"/>
  </r>
  <r>
    <x v="22"/>
    <x v="53"/>
    <x v="56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22"/>
    <x v="52"/>
    <x v="55"/>
    <n v="4"/>
    <n v="236.9"/>
    <n v="947.6"/>
    <n v="947.6"/>
    <n v="0"/>
    <x v="1"/>
    <n v="230"/>
    <s v="Prijs wijkt af"/>
    <s v="Nvt"/>
    <n v="230"/>
    <n v="920"/>
    <n v="920"/>
  </r>
  <r>
    <x v="22"/>
    <x v="53"/>
    <x v="56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22"/>
    <x v="52"/>
    <x v="55"/>
    <n v="2"/>
    <n v="236.9"/>
    <n v="473.8"/>
    <n v="473.8"/>
    <n v="0"/>
    <x v="1"/>
    <n v="230"/>
    <s v="Prijs wijkt af"/>
    <s v="Nvt"/>
    <n v="230"/>
    <n v="460"/>
    <n v="460"/>
  </r>
  <r>
    <x v="22"/>
    <x v="52"/>
    <x v="55"/>
    <n v="4"/>
    <n v="236.9"/>
    <n v="947.6"/>
    <n v="947.6"/>
    <n v="0"/>
    <x v="1"/>
    <n v="230"/>
    <s v="Prijs wijkt af"/>
    <s v="Nvt"/>
    <n v="230"/>
    <n v="920"/>
    <n v="920"/>
  </r>
  <r>
    <x v="22"/>
    <x v="52"/>
    <x v="55"/>
    <n v="4"/>
    <n v="236.9"/>
    <n v="947.6"/>
    <n v="947.6"/>
    <n v="0"/>
    <x v="1"/>
    <n v="230"/>
    <s v="Prijs wijkt af"/>
    <s v="Nvt"/>
    <n v="230"/>
    <n v="920"/>
    <n v="920"/>
  </r>
  <r>
    <x v="22"/>
    <x v="55"/>
    <x v="58"/>
    <n v="4"/>
    <n v="16.54"/>
    <n v="66.16"/>
    <n v="66.16"/>
    <n v="0"/>
    <x v="2"/>
    <s v=""/>
    <s v=""/>
    <s v="Nvt"/>
    <n v="16.54"/>
    <n v="66.16"/>
    <n v="66.16"/>
  </r>
  <r>
    <x v="22"/>
    <x v="56"/>
    <x v="60"/>
    <n v="4"/>
    <n v="88.07"/>
    <n v="352.28"/>
    <n v="281.82"/>
    <n v="20"/>
    <x v="2"/>
    <s v=""/>
    <s v=""/>
    <s v="Ja"/>
    <n v="88.07"/>
    <n v="352.28"/>
    <n v="281.82399999999996"/>
  </r>
  <r>
    <x v="22"/>
    <x v="61"/>
    <x v="67"/>
    <n v="4"/>
    <n v="69.78"/>
    <n v="279.12"/>
    <n v="223.3"/>
    <n v="20"/>
    <x v="2"/>
    <s v=""/>
    <s v=""/>
    <s v="Ja"/>
    <n v="69.78"/>
    <n v="279.12"/>
    <n v="223.29599999999999"/>
  </r>
  <r>
    <x v="22"/>
    <x v="54"/>
    <x v="57"/>
    <n v="12"/>
    <n v="303.85000000000002"/>
    <n v="3646.2"/>
    <n v="3646.2"/>
    <n v="0"/>
    <x v="1"/>
    <n v="295"/>
    <s v="Prijs wijkt af"/>
    <s v="Nvt"/>
    <n v="295"/>
    <n v="3540"/>
    <n v="3540"/>
  </r>
  <r>
    <x v="22"/>
    <x v="53"/>
    <x v="56"/>
    <n v="2"/>
    <n v="144.19999999999999"/>
    <n v="288.39999999999998"/>
    <n v="288.39999999999998"/>
    <n v="0"/>
    <x v="1"/>
    <n v="140"/>
    <s v="Prijs wijkt af"/>
    <s v="Nvt"/>
    <n v="140"/>
    <n v="280"/>
    <n v="280"/>
  </r>
  <r>
    <x v="22"/>
    <x v="5"/>
    <x v="5"/>
    <n v="36"/>
    <n v="28.84"/>
    <n v="1038.24"/>
    <n v="1038.24"/>
    <n v="0"/>
    <x v="1"/>
    <n v="28"/>
    <s v="Prijs wijkt af"/>
    <s v="Nvt"/>
    <n v="28"/>
    <n v="1008"/>
    <n v="1008"/>
  </r>
  <r>
    <x v="22"/>
    <x v="54"/>
    <x v="57"/>
    <n v="6"/>
    <n v="303.85000000000002"/>
    <n v="1823.1"/>
    <n v="1823.1"/>
    <n v="0"/>
    <x v="1"/>
    <n v="295"/>
    <s v="Prijs wijkt af"/>
    <s v="Nvt"/>
    <n v="295"/>
    <n v="1770"/>
    <n v="1770"/>
  </r>
  <r>
    <x v="22"/>
    <x v="53"/>
    <x v="56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23"/>
    <x v="37"/>
    <x v="309"/>
    <n v="1"/>
    <n v="115"/>
    <n v="115"/>
    <n v="115"/>
    <n v="0"/>
    <x v="2"/>
    <s v=""/>
    <s v=""/>
    <s v="Nvt"/>
    <n v="115"/>
    <n v="115"/>
    <n v="115"/>
  </r>
  <r>
    <x v="23"/>
    <x v="237"/>
    <x v="310"/>
    <n v="1"/>
    <n v="121.5"/>
    <n v="121.5"/>
    <n v="121.5"/>
    <n v="0"/>
    <x v="2"/>
    <s v=""/>
    <s v=""/>
    <s v="Nvt"/>
    <n v="121.5"/>
    <n v="121.5"/>
    <n v="121.5"/>
  </r>
  <r>
    <x v="23"/>
    <x v="255"/>
    <x v="311"/>
    <n v="6"/>
    <n v="89.25"/>
    <n v="535.5"/>
    <n v="481.95"/>
    <n v="10"/>
    <x v="2"/>
    <s v=""/>
    <s v=""/>
    <s v="Ja"/>
    <n v="89.25"/>
    <n v="535.5"/>
    <n v="481.95"/>
  </r>
  <r>
    <x v="23"/>
    <x v="256"/>
    <x v="312"/>
    <n v="2"/>
    <n v="59.49"/>
    <n v="118.98"/>
    <n v="107.08"/>
    <n v="10"/>
    <x v="2"/>
    <s v=""/>
    <s v=""/>
    <s v="Ja"/>
    <n v="59.49"/>
    <n v="118.98"/>
    <n v="107.08200000000001"/>
  </r>
  <r>
    <x v="23"/>
    <x v="257"/>
    <x v="313"/>
    <n v="4"/>
    <n v="59.48"/>
    <n v="237.92"/>
    <n v="214.13"/>
    <n v="10"/>
    <x v="2"/>
    <s v=""/>
    <s v=""/>
    <s v="Ja"/>
    <n v="59.48"/>
    <n v="237.92"/>
    <n v="214.12799999999999"/>
  </r>
  <r>
    <x v="23"/>
    <x v="147"/>
    <x v="103"/>
    <n v="12"/>
    <n v="49"/>
    <n v="588"/>
    <n v="529.20000000000005"/>
    <n v="10"/>
    <x v="2"/>
    <s v=""/>
    <s v=""/>
    <s v="Ja"/>
    <n v="49"/>
    <n v="588"/>
    <n v="529.20000000000005"/>
  </r>
  <r>
    <x v="23"/>
    <x v="58"/>
    <x v="62"/>
    <n v="14"/>
    <n v="88.57"/>
    <n v="1239.98"/>
    <n v="1115.98"/>
    <n v="10"/>
    <x v="2"/>
    <s v=""/>
    <s v=""/>
    <s v="Ja"/>
    <n v="88.57"/>
    <n v="1239.98"/>
    <n v="1115.982"/>
  </r>
  <r>
    <x v="23"/>
    <x v="88"/>
    <x v="314"/>
    <n v="1"/>
    <n v="76.02"/>
    <n v="76.02"/>
    <n v="68.42"/>
    <n v="10"/>
    <x v="2"/>
    <s v=""/>
    <s v=""/>
    <s v="Ja"/>
    <n v="76.02"/>
    <n v="76.02"/>
    <n v="68.417999999999992"/>
  </r>
  <r>
    <x v="23"/>
    <x v="139"/>
    <x v="153"/>
    <n v="10"/>
    <n v="29.35"/>
    <n v="293.5"/>
    <n v="264.14999999999998"/>
    <n v="10"/>
    <x v="2"/>
    <s v=""/>
    <s v=""/>
    <s v="Ja"/>
    <n v="29.35"/>
    <n v="293.5"/>
    <n v="264.14999999999998"/>
  </r>
  <r>
    <x v="23"/>
    <x v="15"/>
    <x v="15"/>
    <n v="6"/>
    <n v="39.65"/>
    <n v="237.9"/>
    <n v="214.11"/>
    <n v="10"/>
    <x v="2"/>
    <s v=""/>
    <s v=""/>
    <s v="Ja"/>
    <n v="39.65"/>
    <n v="237.89999999999998"/>
    <n v="214.10999999999996"/>
  </r>
  <r>
    <x v="23"/>
    <x v="258"/>
    <x v="315"/>
    <n v="1"/>
    <n v="39"/>
    <n v="39"/>
    <n v="35.1"/>
    <n v="10"/>
    <x v="2"/>
    <s v=""/>
    <s v=""/>
    <s v="Ja"/>
    <n v="39"/>
    <n v="39"/>
    <n v="35.1"/>
  </r>
  <r>
    <x v="23"/>
    <x v="259"/>
    <x v="316"/>
    <n v="1"/>
    <n v="39"/>
    <n v="39"/>
    <n v="35.1"/>
    <n v="10"/>
    <x v="2"/>
    <s v=""/>
    <s v=""/>
    <s v="Ja"/>
    <n v="39"/>
    <n v="39"/>
    <n v="35.1"/>
  </r>
  <r>
    <x v="23"/>
    <x v="84"/>
    <x v="89"/>
    <n v="8"/>
    <n v="17.89"/>
    <n v="143.12"/>
    <n v="128.81"/>
    <n v="10"/>
    <x v="2"/>
    <s v=""/>
    <s v=""/>
    <s v="Ja"/>
    <n v="17.89"/>
    <n v="143.12"/>
    <n v="128.80800000000002"/>
  </r>
  <r>
    <x v="23"/>
    <x v="160"/>
    <x v="170"/>
    <n v="2"/>
    <n v="39.75"/>
    <n v="79.5"/>
    <n v="71.55"/>
    <n v="10"/>
    <x v="2"/>
    <s v=""/>
    <s v=""/>
    <s v="Ja"/>
    <n v="39.75"/>
    <n v="79.5"/>
    <n v="71.55"/>
  </r>
  <r>
    <x v="23"/>
    <x v="121"/>
    <x v="126"/>
    <n v="6"/>
    <n v="30.45"/>
    <n v="182.7"/>
    <n v="164.43"/>
    <n v="10"/>
    <x v="2"/>
    <s v=""/>
    <s v=""/>
    <s v="Ja"/>
    <n v="30.45"/>
    <n v="182.7"/>
    <n v="164.43"/>
  </r>
  <r>
    <x v="23"/>
    <x v="120"/>
    <x v="75"/>
    <n v="5"/>
    <n v="38.99"/>
    <n v="194.95"/>
    <n v="175.45"/>
    <n v="10"/>
    <x v="2"/>
    <s v=""/>
    <s v=""/>
    <s v="Ja"/>
    <n v="38.99"/>
    <n v="194.95000000000002"/>
    <n v="175.45500000000001"/>
  </r>
  <r>
    <x v="23"/>
    <x v="40"/>
    <x v="41"/>
    <n v="1"/>
    <n v="24.73"/>
    <n v="24.73"/>
    <n v="22.26"/>
    <n v="10"/>
    <x v="2"/>
    <s v=""/>
    <s v=""/>
    <s v="Ja"/>
    <n v="24.73"/>
    <n v="24.73"/>
    <n v="22.256999999999998"/>
  </r>
  <r>
    <x v="23"/>
    <x v="260"/>
    <x v="317"/>
    <n v="4"/>
    <n v="25.52"/>
    <n v="102.08"/>
    <n v="102.08"/>
    <n v="0"/>
    <x v="2"/>
    <s v=""/>
    <s v=""/>
    <s v="Nvt"/>
    <n v="25.52"/>
    <n v="102.08"/>
    <n v="102.08"/>
  </r>
  <r>
    <x v="23"/>
    <x v="261"/>
    <x v="318"/>
    <n v="23"/>
    <n v="45.42"/>
    <n v="1044.6600000000001"/>
    <n v="940.19"/>
    <n v="10"/>
    <x v="2"/>
    <s v=""/>
    <s v=""/>
    <s v="Ja"/>
    <n v="45.42"/>
    <n v="1044.6600000000001"/>
    <n v="940.19400000000007"/>
  </r>
  <r>
    <x v="23"/>
    <x v="262"/>
    <x v="319"/>
    <n v="13"/>
    <n v="25"/>
    <n v="325"/>
    <n v="292.5"/>
    <n v="10"/>
    <x v="2"/>
    <s v=""/>
    <s v=""/>
    <s v="Ja"/>
    <n v="25"/>
    <n v="325"/>
    <n v="292.5"/>
  </r>
  <r>
    <x v="23"/>
    <x v="263"/>
    <x v="320"/>
    <n v="1"/>
    <n v="25"/>
    <n v="25"/>
    <n v="22.5"/>
    <n v="10"/>
    <x v="2"/>
    <s v=""/>
    <s v=""/>
    <s v="Ja"/>
    <n v="25"/>
    <n v="25"/>
    <n v="22.5"/>
  </r>
  <r>
    <x v="23"/>
    <x v="38"/>
    <x v="321"/>
    <n v="4"/>
    <n v="0"/>
    <n v="0"/>
    <n v="0"/>
    <n v="0"/>
    <x v="2"/>
    <s v=""/>
    <s v=""/>
    <s v="Nvt"/>
    <n v="0"/>
    <n v="0"/>
    <n v="0"/>
  </r>
  <r>
    <x v="23"/>
    <x v="38"/>
    <x v="322"/>
    <n v="1"/>
    <n v="0"/>
    <n v="0"/>
    <n v="0"/>
    <n v="0"/>
    <x v="2"/>
    <s v=""/>
    <s v=""/>
    <s v="Nvt"/>
    <n v="0"/>
    <n v="0"/>
    <n v="0"/>
  </r>
  <r>
    <x v="23"/>
    <x v="229"/>
    <x v="185"/>
    <n v="2"/>
    <n v="29.87"/>
    <n v="59.74"/>
    <n v="53.77"/>
    <n v="10"/>
    <x v="2"/>
    <s v=""/>
    <s v=""/>
    <s v="Ja"/>
    <n v="29.87"/>
    <n v="59.74"/>
    <n v="53.766000000000005"/>
  </r>
  <r>
    <x v="23"/>
    <x v="89"/>
    <x v="94"/>
    <n v="2"/>
    <n v="59.74"/>
    <n v="119.48"/>
    <n v="107.53"/>
    <n v="10"/>
    <x v="2"/>
    <s v=""/>
    <s v=""/>
    <s v="Ja"/>
    <n v="59.74"/>
    <n v="119.48"/>
    <n v="107.53200000000001"/>
  </r>
  <r>
    <x v="23"/>
    <x v="71"/>
    <x v="77"/>
    <n v="6"/>
    <n v="89.61"/>
    <n v="537.66"/>
    <n v="483.89"/>
    <n v="10"/>
    <x v="2"/>
    <s v=""/>
    <s v=""/>
    <s v="Ja"/>
    <n v="89.61"/>
    <n v="537.66"/>
    <n v="483.89399999999995"/>
  </r>
  <r>
    <x v="23"/>
    <x v="90"/>
    <x v="95"/>
    <n v="4"/>
    <n v="44.29"/>
    <n v="177.16"/>
    <n v="159.44"/>
    <n v="10"/>
    <x v="2"/>
    <s v=""/>
    <s v=""/>
    <s v="Ja"/>
    <n v="44.29"/>
    <n v="177.16"/>
    <n v="159.44399999999999"/>
  </r>
  <r>
    <x v="23"/>
    <x v="58"/>
    <x v="62"/>
    <n v="16"/>
    <n v="88.57"/>
    <n v="1417.12"/>
    <n v="1275.4100000000001"/>
    <n v="10"/>
    <x v="2"/>
    <s v=""/>
    <s v=""/>
    <s v="Ja"/>
    <n v="88.57"/>
    <n v="1417.12"/>
    <n v="1275.4079999999999"/>
  </r>
  <r>
    <x v="23"/>
    <x v="77"/>
    <x v="82"/>
    <n v="16"/>
    <n v="0"/>
    <n v="0"/>
    <n v="0"/>
    <n v="0"/>
    <x v="2"/>
    <s v=""/>
    <s v=""/>
    <s v="Nvt"/>
    <n v="0"/>
    <n v="0"/>
    <n v="0"/>
  </r>
  <r>
    <x v="23"/>
    <x v="65"/>
    <x v="71"/>
    <n v="10"/>
    <n v="11.03"/>
    <n v="110.3"/>
    <n v="99.27"/>
    <n v="10"/>
    <x v="2"/>
    <s v=""/>
    <s v=""/>
    <s v="Ja"/>
    <n v="11.03"/>
    <n v="110.3"/>
    <n v="99.27"/>
  </r>
  <r>
    <x v="23"/>
    <x v="175"/>
    <x v="187"/>
    <n v="20"/>
    <n v="16.22"/>
    <n v="324.39999999999998"/>
    <n v="291.95999999999998"/>
    <n v="10"/>
    <x v="2"/>
    <s v=""/>
    <s v=""/>
    <s v="Ja"/>
    <n v="16.22"/>
    <n v="324.39999999999998"/>
    <n v="291.95999999999998"/>
  </r>
  <r>
    <x v="23"/>
    <x v="264"/>
    <x v="323"/>
    <n v="4"/>
    <n v="185.4"/>
    <n v="741.6"/>
    <n v="741.6"/>
    <n v="0"/>
    <x v="2"/>
    <s v=""/>
    <s v=""/>
    <s v="Nvt"/>
    <n v="185.4"/>
    <n v="741.6"/>
    <n v="741.6"/>
  </r>
  <r>
    <x v="23"/>
    <x v="265"/>
    <x v="324"/>
    <n v="1"/>
    <n v="96.52"/>
    <n v="96.52"/>
    <n v="96.52"/>
    <n v="0"/>
    <x v="2"/>
    <s v=""/>
    <s v=""/>
    <s v="Nvt"/>
    <n v="96.52"/>
    <n v="96.52"/>
    <n v="96.52"/>
  </r>
  <r>
    <x v="23"/>
    <x v="148"/>
    <x v="150"/>
    <n v="1"/>
    <n v="128.75"/>
    <n v="128.75"/>
    <n v="128.75"/>
    <n v="0"/>
    <x v="2"/>
    <s v=""/>
    <s v=""/>
    <s v="Nvt"/>
    <n v="128.75"/>
    <n v="128.75"/>
    <n v="128.75"/>
  </r>
  <r>
    <x v="23"/>
    <x v="260"/>
    <x v="325"/>
    <n v="2"/>
    <n v="25.52"/>
    <n v="51.04"/>
    <n v="51.04"/>
    <n v="0"/>
    <x v="2"/>
    <s v=""/>
    <s v=""/>
    <s v="Nvt"/>
    <n v="25.52"/>
    <n v="51.04"/>
    <n v="51.04"/>
  </r>
  <r>
    <x v="23"/>
    <x v="35"/>
    <x v="36"/>
    <n v="1"/>
    <n v="741.6"/>
    <n v="741.6"/>
    <n v="667.44"/>
    <n v="10"/>
    <x v="3"/>
    <n v="720"/>
    <s v="Prijs wijkt af"/>
    <s v="Ja"/>
    <n v="720"/>
    <n v="720"/>
    <n v="648"/>
  </r>
  <r>
    <x v="23"/>
    <x v="34"/>
    <x v="35"/>
    <n v="1"/>
    <n v="448.05"/>
    <n v="448.05"/>
    <n v="403.24"/>
    <n v="10"/>
    <x v="3"/>
    <n v="435"/>
    <s v="Prijs wijkt af"/>
    <s v="Ja"/>
    <n v="435"/>
    <n v="435"/>
    <n v="391.5"/>
  </r>
  <r>
    <x v="23"/>
    <x v="266"/>
    <x v="326"/>
    <n v="1"/>
    <n v="749.7"/>
    <n v="749.7"/>
    <n v="674.73"/>
    <n v="10"/>
    <x v="2"/>
    <s v=""/>
    <s v=""/>
    <s v="Ja"/>
    <n v="749.7"/>
    <n v="749.7"/>
    <n v="674.73"/>
  </r>
  <r>
    <x v="23"/>
    <x v="267"/>
    <x v="327"/>
    <n v="1"/>
    <n v="535"/>
    <n v="535"/>
    <n v="481.5"/>
    <n v="10"/>
    <x v="2"/>
    <s v=""/>
    <s v=""/>
    <s v="Ja"/>
    <n v="535"/>
    <n v="535"/>
    <n v="481.5"/>
  </r>
  <r>
    <x v="23"/>
    <x v="266"/>
    <x v="326"/>
    <n v="1"/>
    <n v="749.7"/>
    <n v="749.7"/>
    <n v="674.73"/>
    <n v="10"/>
    <x v="2"/>
    <s v=""/>
    <s v=""/>
    <s v="Ja"/>
    <n v="749.7"/>
    <n v="749.7"/>
    <n v="674.73"/>
  </r>
  <r>
    <x v="23"/>
    <x v="268"/>
    <x v="328"/>
    <n v="1"/>
    <n v="625"/>
    <n v="625"/>
    <n v="562.5"/>
    <n v="10"/>
    <x v="2"/>
    <s v=""/>
    <s v=""/>
    <s v="Ja"/>
    <n v="625"/>
    <n v="625"/>
    <n v="562.5"/>
  </r>
  <r>
    <x v="23"/>
    <x v="170"/>
    <x v="183"/>
    <n v="1"/>
    <n v="100"/>
    <n v="100"/>
    <n v="90"/>
    <n v="10"/>
    <x v="2"/>
    <s v=""/>
    <s v=""/>
    <s v="Ja"/>
    <n v="100"/>
    <n v="100"/>
    <n v="90"/>
  </r>
  <r>
    <x v="23"/>
    <x v="198"/>
    <x v="224"/>
    <n v="1"/>
    <n v="15.45"/>
    <n v="15.45"/>
    <n v="13.9"/>
    <n v="10"/>
    <x v="2"/>
    <s v=""/>
    <s v=""/>
    <s v="Ja"/>
    <n v="15.45"/>
    <n v="15.45"/>
    <n v="13.904999999999999"/>
  </r>
  <r>
    <x v="23"/>
    <x v="133"/>
    <x v="31"/>
    <n v="1"/>
    <n v="99.75"/>
    <n v="99.75"/>
    <n v="89.77"/>
    <n v="10"/>
    <x v="2"/>
    <s v=""/>
    <s v=""/>
    <s v="Ja"/>
    <n v="99.75"/>
    <n v="99.75"/>
    <n v="89.775000000000006"/>
  </r>
  <r>
    <x v="23"/>
    <x v="29"/>
    <x v="31"/>
    <n v="1"/>
    <n v="87.55"/>
    <n v="87.55"/>
    <n v="78.790000000000006"/>
    <n v="10"/>
    <x v="2"/>
    <s v=""/>
    <s v=""/>
    <s v="Ja"/>
    <n v="87.55"/>
    <n v="87.55"/>
    <n v="78.795000000000002"/>
  </r>
  <r>
    <x v="23"/>
    <x v="24"/>
    <x v="26"/>
    <n v="1"/>
    <n v="76.02"/>
    <n v="76.02"/>
    <n v="53.21"/>
    <n v="30"/>
    <x v="2"/>
    <s v=""/>
    <s v=""/>
    <s v="Ja"/>
    <n v="76.02"/>
    <n v="76.02"/>
    <n v="53.213999999999999"/>
  </r>
  <r>
    <x v="23"/>
    <x v="136"/>
    <x v="139"/>
    <n v="2"/>
    <n v="52.88"/>
    <n v="105.76"/>
    <n v="105.76"/>
    <n v="0"/>
    <x v="2"/>
    <s v=""/>
    <s v=""/>
    <s v="Nvt"/>
    <n v="52.88"/>
    <n v="105.76"/>
    <n v="105.76"/>
  </r>
  <r>
    <x v="23"/>
    <x v="164"/>
    <x v="176"/>
    <n v="1"/>
    <n v="136"/>
    <n v="136"/>
    <n v="136"/>
    <n v="0"/>
    <x v="0"/>
    <n v="106.8625"/>
    <s v="Prijs wijkt af"/>
    <s v="Nvt"/>
    <n v="106.8625"/>
    <n v="106.8625"/>
    <n v="106.8625"/>
  </r>
  <r>
    <x v="23"/>
    <x v="70"/>
    <x v="76"/>
    <n v="-2"/>
    <n v="180.25"/>
    <n v="-360.5"/>
    <n v="-360.5"/>
    <n v="0"/>
    <x v="1"/>
    <n v="175"/>
    <s v="Prijs wijkt af"/>
    <s v="Nvt"/>
    <n v="175"/>
    <n v="-350"/>
    <n v="-350"/>
  </r>
  <r>
    <x v="23"/>
    <x v="37"/>
    <x v="309"/>
    <n v="1"/>
    <n v="115"/>
    <n v="115"/>
    <n v="115"/>
    <n v="0"/>
    <x v="2"/>
    <s v=""/>
    <s v=""/>
    <s v="Nvt"/>
    <n v="115"/>
    <n v="115"/>
    <n v="115"/>
  </r>
  <r>
    <x v="23"/>
    <x v="237"/>
    <x v="310"/>
    <n v="1"/>
    <n v="121.5"/>
    <n v="121.5"/>
    <n v="121.5"/>
    <n v="0"/>
    <x v="2"/>
    <s v=""/>
    <s v=""/>
    <s v="Nvt"/>
    <n v="121.5"/>
    <n v="121.5"/>
    <n v="121.5"/>
  </r>
  <r>
    <x v="23"/>
    <x v="54"/>
    <x v="57"/>
    <n v="8"/>
    <n v="303.85000000000002"/>
    <n v="2430.8000000000002"/>
    <n v="2430.8000000000002"/>
    <n v="0"/>
    <x v="1"/>
    <n v="295"/>
    <s v="Prijs wijkt af"/>
    <s v="Nvt"/>
    <n v="295"/>
    <n v="2360"/>
    <n v="2360"/>
  </r>
  <r>
    <x v="23"/>
    <x v="53"/>
    <x v="56"/>
    <n v="2"/>
    <n v="144.19999999999999"/>
    <n v="288.39999999999998"/>
    <n v="288.39999999999998"/>
    <n v="0"/>
    <x v="1"/>
    <n v="140"/>
    <s v="Prijs wijkt af"/>
    <s v="Nvt"/>
    <n v="140"/>
    <n v="280"/>
    <n v="280"/>
  </r>
  <r>
    <x v="23"/>
    <x v="5"/>
    <x v="5"/>
    <n v="60"/>
    <n v="28.84"/>
    <n v="1730.4"/>
    <n v="1730.4"/>
    <n v="0"/>
    <x v="1"/>
    <n v="28"/>
    <s v="Prijs wijkt af"/>
    <s v="Nvt"/>
    <n v="28"/>
    <n v="1680"/>
    <n v="1680"/>
  </r>
  <r>
    <x v="23"/>
    <x v="57"/>
    <x v="61"/>
    <n v="10"/>
    <n v="113.3"/>
    <n v="1133"/>
    <n v="906.4"/>
    <n v="20"/>
    <x v="2"/>
    <s v=""/>
    <s v=""/>
    <s v="Ja"/>
    <n v="113.3"/>
    <n v="1133"/>
    <n v="906.4"/>
  </r>
  <r>
    <x v="23"/>
    <x v="56"/>
    <x v="60"/>
    <n v="4"/>
    <n v="88.07"/>
    <n v="352.28"/>
    <n v="281.82"/>
    <n v="20"/>
    <x v="2"/>
    <s v=""/>
    <s v=""/>
    <s v="Ja"/>
    <n v="88.07"/>
    <n v="352.28"/>
    <n v="281.82399999999996"/>
  </r>
  <r>
    <x v="23"/>
    <x v="61"/>
    <x v="67"/>
    <n v="2"/>
    <n v="69.78"/>
    <n v="139.56"/>
    <n v="111.65"/>
    <n v="20"/>
    <x v="2"/>
    <s v=""/>
    <s v=""/>
    <s v="Ja"/>
    <n v="69.78"/>
    <n v="139.56"/>
    <n v="111.648"/>
  </r>
  <r>
    <x v="23"/>
    <x v="58"/>
    <x v="62"/>
    <n v="21"/>
    <n v="88.57"/>
    <n v="1859.97"/>
    <n v="1487.98"/>
    <n v="20"/>
    <x v="2"/>
    <s v=""/>
    <s v=""/>
    <s v="Ja"/>
    <n v="88.57"/>
    <n v="1859.9699999999998"/>
    <n v="1487.9759999999997"/>
  </r>
  <r>
    <x v="23"/>
    <x v="148"/>
    <x v="150"/>
    <n v="2"/>
    <n v="128.75"/>
    <n v="0"/>
    <n v="0"/>
    <n v="0"/>
    <x v="2"/>
    <s v=""/>
    <s v=""/>
    <s v="Nvt"/>
    <n v="128.75"/>
    <n v="257.5"/>
    <n v="257.5"/>
  </r>
  <r>
    <x v="23"/>
    <x v="58"/>
    <x v="62"/>
    <n v="2"/>
    <n v="88.57"/>
    <n v="0"/>
    <n v="0"/>
    <n v="20"/>
    <x v="2"/>
    <s v=""/>
    <s v=""/>
    <s v="Ja"/>
    <n v="88.57"/>
    <n v="177.14"/>
    <n v="141.71199999999999"/>
  </r>
  <r>
    <x v="23"/>
    <x v="109"/>
    <x v="114"/>
    <n v="10"/>
    <n v="2"/>
    <n v="0"/>
    <n v="0"/>
    <n v="20"/>
    <x v="2"/>
    <s v=""/>
    <s v=""/>
    <s v="Ja"/>
    <n v="2"/>
    <n v="20"/>
    <n v="16"/>
  </r>
  <r>
    <x v="23"/>
    <x v="110"/>
    <x v="115"/>
    <n v="10"/>
    <n v="3"/>
    <n v="0"/>
    <n v="0"/>
    <n v="20"/>
    <x v="2"/>
    <s v=""/>
    <s v=""/>
    <s v="Ja"/>
    <n v="3"/>
    <n v="30"/>
    <n v="24"/>
  </r>
  <r>
    <x v="23"/>
    <x v="111"/>
    <x v="116"/>
    <n v="8"/>
    <n v="4"/>
    <n v="0"/>
    <n v="0"/>
    <n v="20"/>
    <x v="2"/>
    <s v=""/>
    <s v=""/>
    <s v="Ja"/>
    <n v="4"/>
    <n v="32"/>
    <n v="25.6"/>
  </r>
  <r>
    <x v="23"/>
    <x v="112"/>
    <x v="117"/>
    <n v="6"/>
    <n v="6"/>
    <n v="0"/>
    <n v="0"/>
    <n v="20"/>
    <x v="2"/>
    <s v=""/>
    <s v=""/>
    <s v="Ja"/>
    <n v="6"/>
    <n v="36"/>
    <n v="28.8"/>
  </r>
  <r>
    <x v="23"/>
    <x v="168"/>
    <x v="178"/>
    <n v="22"/>
    <n v="5"/>
    <n v="0"/>
    <n v="0"/>
    <n v="20"/>
    <x v="2"/>
    <s v=""/>
    <s v=""/>
    <s v="Ja"/>
    <n v="5"/>
    <n v="110"/>
    <n v="88"/>
  </r>
  <r>
    <x v="23"/>
    <x v="180"/>
    <x v="192"/>
    <n v="2"/>
    <n v="5"/>
    <n v="0"/>
    <n v="0"/>
    <n v="20"/>
    <x v="2"/>
    <s v=""/>
    <s v=""/>
    <s v="Ja"/>
    <n v="5"/>
    <n v="10"/>
    <n v="8"/>
  </r>
  <r>
    <x v="23"/>
    <x v="129"/>
    <x v="329"/>
    <n v="1"/>
    <n v="185.75"/>
    <n v="185.75"/>
    <n v="185.75"/>
    <n v="0"/>
    <x v="2"/>
    <s v=""/>
    <s v=""/>
    <s v="Nvt"/>
    <n v="185.75"/>
    <n v="185.75"/>
    <n v="185.75"/>
  </r>
  <r>
    <x v="23"/>
    <x v="158"/>
    <x v="330"/>
    <n v="1"/>
    <n v="65"/>
    <n v="65"/>
    <n v="65"/>
    <n v="0"/>
    <x v="2"/>
    <s v=""/>
    <s v=""/>
    <s v="Nvt"/>
    <n v="65"/>
    <n v="65"/>
    <n v="65"/>
  </r>
  <r>
    <x v="23"/>
    <x v="6"/>
    <x v="24"/>
    <n v="1"/>
    <n v="175"/>
    <n v="175"/>
    <n v="175"/>
    <n v="0"/>
    <x v="0"/>
    <n v="106.8625"/>
    <s v="Prijs wijkt af"/>
    <s v="Nvt"/>
    <n v="106.8625"/>
    <n v="106.8625"/>
    <n v="106.8625"/>
  </r>
  <r>
    <x v="23"/>
    <x v="155"/>
    <x v="160"/>
    <n v="1"/>
    <n v="128.75"/>
    <n v="128.75"/>
    <n v="115.87"/>
    <n v="10"/>
    <x v="3"/>
    <n v="125"/>
    <s v="Prijs wijkt af"/>
    <s v="Ja"/>
    <n v="125"/>
    <n v="125"/>
    <n v="112.5"/>
  </r>
  <r>
    <x v="23"/>
    <x v="19"/>
    <x v="303"/>
    <n v="1"/>
    <n v="104.09"/>
    <n v="104.09"/>
    <n v="83.27"/>
    <n v="20"/>
    <x v="2"/>
    <s v=""/>
    <s v=""/>
    <s v="Ja"/>
    <n v="104.09"/>
    <n v="104.09"/>
    <n v="83.272000000000006"/>
  </r>
  <r>
    <x v="23"/>
    <x v="88"/>
    <x v="93"/>
    <n v="2"/>
    <n v="76.02"/>
    <n v="152.04"/>
    <n v="121.63"/>
    <n v="20"/>
    <x v="2"/>
    <s v=""/>
    <s v=""/>
    <s v="Ja"/>
    <n v="76.02"/>
    <n v="152.04"/>
    <n v="121.63199999999999"/>
  </r>
  <r>
    <x v="23"/>
    <x v="84"/>
    <x v="89"/>
    <n v="20"/>
    <n v="17.89"/>
    <n v="357.8"/>
    <n v="286.24"/>
    <n v="20"/>
    <x v="2"/>
    <s v=""/>
    <s v=""/>
    <s v="Ja"/>
    <n v="17.89"/>
    <n v="357.8"/>
    <n v="286.24"/>
  </r>
  <r>
    <x v="23"/>
    <x v="44"/>
    <x v="47"/>
    <n v="60"/>
    <n v="26.83"/>
    <n v="1609.8"/>
    <n v="1287.8399999999999"/>
    <n v="20"/>
    <x v="2"/>
    <s v=""/>
    <s v=""/>
    <s v="Ja"/>
    <n v="26.83"/>
    <n v="1609.8"/>
    <n v="1287.8399999999999"/>
  </r>
  <r>
    <x v="23"/>
    <x v="84"/>
    <x v="89"/>
    <n v="20"/>
    <n v="17.89"/>
    <n v="357.8"/>
    <n v="286.24"/>
    <n v="20"/>
    <x v="2"/>
    <s v=""/>
    <s v=""/>
    <s v="Ja"/>
    <n v="17.89"/>
    <n v="357.8"/>
    <n v="286.24"/>
  </r>
  <r>
    <x v="23"/>
    <x v="44"/>
    <x v="47"/>
    <n v="20"/>
    <n v="26.83"/>
    <n v="536.6"/>
    <n v="429.28"/>
    <n v="20"/>
    <x v="2"/>
    <s v=""/>
    <s v=""/>
    <s v="Ja"/>
    <n v="26.83"/>
    <n v="536.59999999999991"/>
    <n v="429.27999999999992"/>
  </r>
  <r>
    <x v="23"/>
    <x v="84"/>
    <x v="89"/>
    <n v="10"/>
    <n v="17.89"/>
    <n v="178.9"/>
    <n v="143.12"/>
    <n v="20"/>
    <x v="2"/>
    <s v=""/>
    <s v=""/>
    <s v="Ja"/>
    <n v="17.89"/>
    <n v="178.9"/>
    <n v="143.12"/>
  </r>
  <r>
    <x v="23"/>
    <x v="269"/>
    <x v="331"/>
    <n v="10"/>
    <n v="65"/>
    <n v="650"/>
    <n v="520"/>
    <n v="20"/>
    <x v="2"/>
    <s v=""/>
    <s v=""/>
    <s v="Ja"/>
    <n v="65"/>
    <n v="650"/>
    <n v="520"/>
  </r>
  <r>
    <x v="23"/>
    <x v="110"/>
    <x v="115"/>
    <n v="30"/>
    <n v="3"/>
    <n v="90"/>
    <n v="72"/>
    <n v="20"/>
    <x v="2"/>
    <s v=""/>
    <s v=""/>
    <s v="Ja"/>
    <n v="3"/>
    <n v="90"/>
    <n v="72"/>
  </r>
  <r>
    <x v="23"/>
    <x v="111"/>
    <x v="116"/>
    <n v="60"/>
    <n v="4"/>
    <n v="240"/>
    <n v="192"/>
    <n v="20"/>
    <x v="2"/>
    <s v=""/>
    <s v=""/>
    <s v="Ja"/>
    <n v="4"/>
    <n v="240"/>
    <n v="192"/>
  </r>
  <r>
    <x v="23"/>
    <x v="112"/>
    <x v="117"/>
    <n v="30"/>
    <n v="6"/>
    <n v="180"/>
    <n v="144"/>
    <n v="20"/>
    <x v="2"/>
    <s v=""/>
    <s v=""/>
    <s v="Ja"/>
    <n v="6"/>
    <n v="180"/>
    <n v="144"/>
  </r>
  <r>
    <x v="23"/>
    <x v="270"/>
    <x v="332"/>
    <n v="15"/>
    <n v="8"/>
    <n v="120"/>
    <n v="96"/>
    <n v="20"/>
    <x v="2"/>
    <s v=""/>
    <s v=""/>
    <s v="Ja"/>
    <n v="8"/>
    <n v="120"/>
    <n v="96"/>
  </r>
  <r>
    <x v="23"/>
    <x v="180"/>
    <x v="192"/>
    <n v="6"/>
    <n v="5"/>
    <n v="30"/>
    <n v="24"/>
    <n v="20"/>
    <x v="2"/>
    <s v=""/>
    <s v=""/>
    <s v="Ja"/>
    <n v="5"/>
    <n v="30"/>
    <n v="24"/>
  </r>
  <r>
    <x v="23"/>
    <x v="57"/>
    <x v="61"/>
    <n v="34"/>
    <n v="113.3"/>
    <n v="3852.2"/>
    <n v="3081.76"/>
    <n v="20"/>
    <x v="2"/>
    <s v=""/>
    <s v=""/>
    <s v="Ja"/>
    <n v="113.3"/>
    <n v="3852.2"/>
    <n v="3081.76"/>
  </r>
  <r>
    <x v="23"/>
    <x v="56"/>
    <x v="60"/>
    <n v="4"/>
    <n v="88.07"/>
    <n v="352.28"/>
    <n v="281.82"/>
    <n v="20"/>
    <x v="2"/>
    <s v=""/>
    <s v=""/>
    <s v="Ja"/>
    <n v="88.07"/>
    <n v="352.28"/>
    <n v="281.82399999999996"/>
  </r>
  <r>
    <x v="23"/>
    <x v="75"/>
    <x v="80"/>
    <n v="4"/>
    <n v="35.020000000000003"/>
    <n v="140.08000000000001"/>
    <n v="112.06"/>
    <n v="20"/>
    <x v="2"/>
    <s v=""/>
    <s v=""/>
    <s v="Ja"/>
    <n v="35.020000000000003"/>
    <n v="140.08000000000001"/>
    <n v="112.06400000000002"/>
  </r>
  <r>
    <x v="23"/>
    <x v="61"/>
    <x v="67"/>
    <n v="4"/>
    <n v="69.78"/>
    <n v="279.12"/>
    <n v="223.3"/>
    <n v="20"/>
    <x v="2"/>
    <s v=""/>
    <s v=""/>
    <s v="Ja"/>
    <n v="69.78"/>
    <n v="279.12"/>
    <n v="223.29599999999999"/>
  </r>
  <r>
    <x v="23"/>
    <x v="74"/>
    <x v="79"/>
    <n v="4"/>
    <n v="69.78"/>
    <n v="279.12"/>
    <n v="223.3"/>
    <n v="20"/>
    <x v="2"/>
    <s v=""/>
    <s v=""/>
    <s v="Ja"/>
    <n v="69.78"/>
    <n v="279.12"/>
    <n v="223.29599999999999"/>
  </r>
  <r>
    <x v="23"/>
    <x v="58"/>
    <x v="62"/>
    <n v="48"/>
    <n v="88.57"/>
    <n v="4251.3599999999997"/>
    <n v="3401.09"/>
    <n v="20"/>
    <x v="2"/>
    <s v=""/>
    <s v=""/>
    <s v="Ja"/>
    <n v="88.57"/>
    <n v="4251.3599999999997"/>
    <n v="3401.0879999999997"/>
  </r>
  <r>
    <x v="23"/>
    <x v="271"/>
    <x v="333"/>
    <n v="48"/>
    <n v="0"/>
    <n v="0"/>
    <n v="0"/>
    <n v="0"/>
    <x v="2"/>
    <s v=""/>
    <s v=""/>
    <s v="Nvt"/>
    <n v="0"/>
    <n v="0"/>
    <n v="0"/>
  </r>
  <r>
    <x v="23"/>
    <x v="58"/>
    <x v="62"/>
    <n v="16"/>
    <n v="88.57"/>
    <n v="1417.12"/>
    <n v="1133.7"/>
    <n v="20"/>
    <x v="2"/>
    <s v=""/>
    <s v=""/>
    <s v="Ja"/>
    <n v="88.57"/>
    <n v="1417.12"/>
    <n v="1133.6959999999999"/>
  </r>
  <r>
    <x v="23"/>
    <x v="271"/>
    <x v="333"/>
    <n v="16"/>
    <n v="0"/>
    <n v="0"/>
    <n v="0"/>
    <n v="0"/>
    <x v="2"/>
    <s v=""/>
    <s v=""/>
    <s v="Nvt"/>
    <n v="0"/>
    <n v="0"/>
    <n v="0"/>
  </r>
  <r>
    <x v="23"/>
    <x v="174"/>
    <x v="186"/>
    <n v="16"/>
    <n v="13.79"/>
    <n v="220.64"/>
    <n v="176.51"/>
    <n v="20"/>
    <x v="2"/>
    <s v=""/>
    <s v=""/>
    <s v="Ja"/>
    <n v="13.79"/>
    <n v="220.64"/>
    <n v="176.51199999999997"/>
  </r>
  <r>
    <x v="23"/>
    <x v="175"/>
    <x v="187"/>
    <n v="32"/>
    <n v="16.22"/>
    <n v="519.04"/>
    <n v="415.23"/>
    <n v="20"/>
    <x v="2"/>
    <s v=""/>
    <s v=""/>
    <s v="Ja"/>
    <n v="16.22"/>
    <n v="519.04"/>
    <n v="415.23199999999997"/>
  </r>
  <r>
    <x v="23"/>
    <x v="237"/>
    <x v="334"/>
    <n v="1"/>
    <n v="1587"/>
    <n v="1587"/>
    <n v="1587"/>
    <n v="0"/>
    <x v="2"/>
    <s v=""/>
    <s v=""/>
    <s v="Nvt"/>
    <n v="1587"/>
    <n v="1587"/>
    <n v="1587"/>
  </r>
  <r>
    <x v="23"/>
    <x v="177"/>
    <x v="189"/>
    <n v="2"/>
    <n v="147.81"/>
    <n v="295.62"/>
    <n v="295.62"/>
    <n v="0"/>
    <x v="2"/>
    <s v=""/>
    <s v=""/>
    <s v="Nvt"/>
    <n v="147.81"/>
    <n v="295.62"/>
    <n v="295.62"/>
  </r>
  <r>
    <x v="23"/>
    <x v="201"/>
    <x v="226"/>
    <n v="1"/>
    <n v="45.32"/>
    <n v="45.32"/>
    <n v="45.32"/>
    <n v="0"/>
    <x v="2"/>
    <s v=""/>
    <s v=""/>
    <s v="Nvt"/>
    <n v="45.32"/>
    <n v="45.32"/>
    <n v="45.32"/>
  </r>
  <r>
    <x v="23"/>
    <x v="272"/>
    <x v="335"/>
    <n v="4"/>
    <n v="12.5"/>
    <n v="50"/>
    <n v="50"/>
    <n v="0"/>
    <x v="2"/>
    <s v=""/>
    <s v=""/>
    <s v="Nvt"/>
    <n v="12.5"/>
    <n v="50"/>
    <n v="50"/>
  </r>
  <r>
    <x v="23"/>
    <x v="177"/>
    <x v="189"/>
    <n v="12"/>
    <n v="147.81"/>
    <n v="1773.72"/>
    <n v="1418.98"/>
    <n v="20"/>
    <x v="2"/>
    <s v=""/>
    <s v=""/>
    <s v="Ja"/>
    <n v="147.81"/>
    <n v="1773.72"/>
    <n v="1418.9760000000001"/>
  </r>
  <r>
    <x v="23"/>
    <x v="149"/>
    <x v="151"/>
    <n v="2"/>
    <n v="114.58"/>
    <n v="229.16"/>
    <n v="183.33"/>
    <n v="20"/>
    <x v="2"/>
    <s v=""/>
    <s v=""/>
    <s v="Ja"/>
    <n v="114.58"/>
    <n v="229.16"/>
    <n v="183.328"/>
  </r>
  <r>
    <x v="23"/>
    <x v="175"/>
    <x v="187"/>
    <n v="12"/>
    <n v="16.22"/>
    <n v="194.64"/>
    <n v="155.71"/>
    <n v="20"/>
    <x v="2"/>
    <s v=""/>
    <s v=""/>
    <s v="Ja"/>
    <n v="16.22"/>
    <n v="194.64"/>
    <n v="155.71199999999999"/>
  </r>
  <r>
    <x v="23"/>
    <x v="273"/>
    <x v="336"/>
    <n v="1"/>
    <n v="525"/>
    <n v="525"/>
    <n v="472.5"/>
    <n v="10"/>
    <x v="2"/>
    <s v=""/>
    <s v=""/>
    <s v="Ja"/>
    <n v="525"/>
    <n v="525"/>
    <n v="472.5"/>
  </r>
  <r>
    <x v="23"/>
    <x v="274"/>
    <x v="337"/>
    <n v="2"/>
    <n v="18"/>
    <n v="36"/>
    <n v="32.4"/>
    <n v="10"/>
    <x v="2"/>
    <s v=""/>
    <s v=""/>
    <s v="Ja"/>
    <n v="18"/>
    <n v="36"/>
    <n v="32.4"/>
  </r>
  <r>
    <x v="23"/>
    <x v="275"/>
    <x v="338"/>
    <n v="2"/>
    <n v="24.5"/>
    <n v="49"/>
    <n v="44.1"/>
    <n v="10"/>
    <x v="2"/>
    <s v=""/>
    <s v=""/>
    <s v="Ja"/>
    <n v="24.5"/>
    <n v="49"/>
    <n v="44.1"/>
  </r>
  <r>
    <x v="23"/>
    <x v="34"/>
    <x v="35"/>
    <n v="15"/>
    <n v="448.05"/>
    <n v="6720.75"/>
    <n v="5712.64"/>
    <n v="15"/>
    <x v="3"/>
    <n v="435"/>
    <s v="Prijs wijkt af"/>
    <s v="Ja"/>
    <n v="435"/>
    <n v="6525"/>
    <n v="5546.25"/>
  </r>
  <r>
    <x v="23"/>
    <x v="28"/>
    <x v="30"/>
    <n v="15"/>
    <n v="76.89"/>
    <n v="1153.3499999999999"/>
    <n v="1038.01"/>
    <n v="10"/>
    <x v="2"/>
    <s v=""/>
    <s v=""/>
    <s v="Ja"/>
    <n v="76.89"/>
    <n v="1153.3499999999999"/>
    <n v="1038.0149999999999"/>
  </r>
  <r>
    <x v="23"/>
    <x v="36"/>
    <x v="37"/>
    <n v="1"/>
    <n v="1236"/>
    <n v="1236"/>
    <n v="1112.4000000000001"/>
    <n v="10"/>
    <x v="3"/>
    <n v="1200"/>
    <s v="Prijs wijkt af"/>
    <s v="Ja"/>
    <n v="1200"/>
    <n v="1200"/>
    <n v="1080"/>
  </r>
  <r>
    <x v="23"/>
    <x v="29"/>
    <x v="31"/>
    <n v="1"/>
    <n v="87.55"/>
    <n v="87.55"/>
    <n v="87.55"/>
    <n v="0"/>
    <x v="2"/>
    <s v=""/>
    <s v=""/>
    <s v="Nvt"/>
    <n v="87.55"/>
    <n v="87.55"/>
    <n v="87.55"/>
  </r>
  <r>
    <x v="23"/>
    <x v="19"/>
    <x v="303"/>
    <n v="1"/>
    <n v="104.09"/>
    <n v="104.09"/>
    <n v="83.27"/>
    <n v="20"/>
    <x v="2"/>
    <s v=""/>
    <s v=""/>
    <s v="Ja"/>
    <n v="104.09"/>
    <n v="104.09"/>
    <n v="83.272000000000006"/>
  </r>
  <r>
    <x v="23"/>
    <x v="40"/>
    <x v="41"/>
    <n v="1"/>
    <n v="24.73"/>
    <n v="24.73"/>
    <n v="19.78"/>
    <n v="20"/>
    <x v="2"/>
    <s v=""/>
    <s v=""/>
    <s v="Ja"/>
    <n v="24.73"/>
    <n v="24.73"/>
    <n v="19.784000000000002"/>
  </r>
  <r>
    <x v="23"/>
    <x v="44"/>
    <x v="47"/>
    <n v="8"/>
    <n v="26.83"/>
    <n v="214.64"/>
    <n v="171.71"/>
    <n v="20"/>
    <x v="2"/>
    <s v=""/>
    <s v=""/>
    <s v="Ja"/>
    <n v="26.83"/>
    <n v="214.64"/>
    <n v="171.71199999999996"/>
  </r>
  <r>
    <x v="23"/>
    <x v="276"/>
    <x v="339"/>
    <n v="5"/>
    <n v="56.25"/>
    <n v="281.25"/>
    <n v="225"/>
    <n v="20"/>
    <x v="2"/>
    <s v=""/>
    <s v=""/>
    <s v="Ja"/>
    <n v="56.25"/>
    <n v="281.25"/>
    <n v="225"/>
  </r>
  <r>
    <x v="23"/>
    <x v="84"/>
    <x v="89"/>
    <n v="13"/>
    <n v="17.89"/>
    <n v="232.57"/>
    <n v="186.06"/>
    <n v="20"/>
    <x v="2"/>
    <s v=""/>
    <s v=""/>
    <s v="Ja"/>
    <n v="17.89"/>
    <n v="232.57"/>
    <n v="186.05599999999998"/>
  </r>
  <r>
    <x v="23"/>
    <x v="69"/>
    <x v="98"/>
    <n v="8"/>
    <n v="48.93"/>
    <n v="391.44"/>
    <n v="313.14999999999998"/>
    <n v="20"/>
    <x v="2"/>
    <s v=""/>
    <s v=""/>
    <s v="Ja"/>
    <n v="48.93"/>
    <n v="391.44"/>
    <n v="313.15199999999999"/>
  </r>
  <r>
    <x v="23"/>
    <x v="69"/>
    <x v="98"/>
    <n v="11"/>
    <n v="48.93"/>
    <n v="538.23"/>
    <n v="430.58"/>
    <n v="20"/>
    <x v="2"/>
    <s v=""/>
    <s v=""/>
    <s v="Ja"/>
    <n v="48.93"/>
    <n v="538.23"/>
    <n v="430.584"/>
  </r>
  <r>
    <x v="23"/>
    <x v="260"/>
    <x v="340"/>
    <n v="3"/>
    <n v="25.52"/>
    <n v="76.56"/>
    <n v="76.56"/>
    <n v="0"/>
    <x v="2"/>
    <s v=""/>
    <s v=""/>
    <s v="Nvt"/>
    <n v="25.52"/>
    <n v="76.56"/>
    <n v="76.56"/>
  </r>
  <r>
    <x v="23"/>
    <x v="261"/>
    <x v="318"/>
    <n v="51"/>
    <n v="45.42"/>
    <n v="2316.42"/>
    <n v="1853.14"/>
    <n v="20"/>
    <x v="2"/>
    <s v=""/>
    <s v=""/>
    <s v="Ja"/>
    <n v="45.42"/>
    <n v="2316.42"/>
    <n v="1853.136"/>
  </r>
  <r>
    <x v="23"/>
    <x v="263"/>
    <x v="341"/>
    <n v="1"/>
    <n v="25"/>
    <n v="25"/>
    <n v="20"/>
    <n v="20"/>
    <x v="2"/>
    <s v=""/>
    <s v=""/>
    <s v="Ja"/>
    <n v="25"/>
    <n v="25"/>
    <n v="20"/>
  </r>
  <r>
    <x v="23"/>
    <x v="277"/>
    <x v="342"/>
    <n v="2"/>
    <n v="92.7"/>
    <n v="0"/>
    <n v="0"/>
    <n v="10"/>
    <x v="2"/>
    <s v=""/>
    <s v=""/>
    <s v="Ja"/>
    <n v="92.7"/>
    <n v="185.4"/>
    <n v="166.86"/>
  </r>
  <r>
    <x v="23"/>
    <x v="263"/>
    <x v="341"/>
    <n v="4"/>
    <n v="25"/>
    <n v="0"/>
    <n v="0"/>
    <n v="20"/>
    <x v="2"/>
    <s v=""/>
    <s v=""/>
    <s v="Ja"/>
    <n v="25"/>
    <n v="100"/>
    <n v="80"/>
  </r>
  <r>
    <x v="23"/>
    <x v="38"/>
    <x v="343"/>
    <n v="2"/>
    <n v="0"/>
    <n v="0"/>
    <n v="0"/>
    <n v="0"/>
    <x v="2"/>
    <s v=""/>
    <s v=""/>
    <s v="Nvt"/>
    <n v="0"/>
    <n v="0"/>
    <n v="0"/>
  </r>
  <r>
    <x v="23"/>
    <x v="38"/>
    <x v="344"/>
    <n v="1"/>
    <n v="0"/>
    <n v="0"/>
    <n v="0"/>
    <n v="0"/>
    <x v="2"/>
    <s v=""/>
    <s v=""/>
    <s v="Nvt"/>
    <n v="0"/>
    <n v="0"/>
    <n v="0"/>
  </r>
  <r>
    <x v="23"/>
    <x v="278"/>
    <x v="345"/>
    <n v="8"/>
    <n v="23.39"/>
    <n v="187.12"/>
    <n v="149.69999999999999"/>
    <n v="20"/>
    <x v="2"/>
    <s v=""/>
    <s v=""/>
    <s v="Ja"/>
    <n v="23.39"/>
    <n v="187.12"/>
    <n v="149.696"/>
  </r>
  <r>
    <x v="23"/>
    <x v="57"/>
    <x v="61"/>
    <n v="6"/>
    <n v="113.3"/>
    <n v="679.8"/>
    <n v="543.84"/>
    <n v="20"/>
    <x v="2"/>
    <s v=""/>
    <s v=""/>
    <s v="Ja"/>
    <n v="113.3"/>
    <n v="679.8"/>
    <n v="543.84"/>
  </r>
  <r>
    <x v="23"/>
    <x v="56"/>
    <x v="60"/>
    <n v="7"/>
    <n v="88.07"/>
    <n v="616.49"/>
    <n v="493.19"/>
    <n v="20"/>
    <x v="2"/>
    <s v=""/>
    <s v=""/>
    <s v="Ja"/>
    <n v="88.07"/>
    <n v="616.49"/>
    <n v="493.19199999999995"/>
  </r>
  <r>
    <x v="23"/>
    <x v="76"/>
    <x v="81"/>
    <n v="2"/>
    <n v="52.79"/>
    <n v="105.58"/>
    <n v="84.46"/>
    <n v="20"/>
    <x v="2"/>
    <s v=""/>
    <s v=""/>
    <s v="Ja"/>
    <n v="52.79"/>
    <n v="105.58"/>
    <n v="84.463999999999999"/>
  </r>
  <r>
    <x v="23"/>
    <x v="230"/>
    <x v="263"/>
    <n v="1"/>
    <n v="35.020000000000003"/>
    <n v="35.020000000000003"/>
    <n v="28.02"/>
    <n v="20"/>
    <x v="2"/>
    <s v=""/>
    <s v=""/>
    <s v="Ja"/>
    <n v="35.020000000000003"/>
    <n v="35.020000000000003"/>
    <n v="28.016000000000005"/>
  </r>
  <r>
    <x v="23"/>
    <x v="60"/>
    <x v="66"/>
    <n v="5"/>
    <n v="35.020000000000003"/>
    <n v="175.1"/>
    <n v="140.08000000000001"/>
    <n v="20"/>
    <x v="2"/>
    <s v=""/>
    <s v=""/>
    <s v="Ja"/>
    <n v="35.020000000000003"/>
    <n v="175.10000000000002"/>
    <n v="140.08000000000001"/>
  </r>
  <r>
    <x v="23"/>
    <x v="59"/>
    <x v="65"/>
    <n v="1"/>
    <n v="35.020000000000003"/>
    <n v="35.020000000000003"/>
    <n v="28.02"/>
    <n v="20"/>
    <x v="2"/>
    <s v=""/>
    <s v=""/>
    <s v="Ja"/>
    <n v="35.020000000000003"/>
    <n v="35.020000000000003"/>
    <n v="28.016000000000005"/>
  </r>
  <r>
    <x v="23"/>
    <x v="75"/>
    <x v="80"/>
    <n v="1"/>
    <n v="35.020000000000003"/>
    <n v="35.020000000000003"/>
    <n v="28.02"/>
    <n v="20"/>
    <x v="2"/>
    <s v=""/>
    <s v=""/>
    <s v="Ja"/>
    <n v="35.020000000000003"/>
    <n v="35.020000000000003"/>
    <n v="28.016000000000005"/>
  </r>
  <r>
    <x v="23"/>
    <x v="61"/>
    <x v="67"/>
    <n v="2"/>
    <n v="69.78"/>
    <n v="139.56"/>
    <n v="111.65"/>
    <n v="20"/>
    <x v="2"/>
    <s v=""/>
    <s v=""/>
    <s v="Ja"/>
    <n v="69.78"/>
    <n v="139.56"/>
    <n v="111.648"/>
  </r>
  <r>
    <x v="23"/>
    <x v="62"/>
    <x v="346"/>
    <n v="4"/>
    <n v="69.78"/>
    <n v="279.12"/>
    <n v="223.3"/>
    <n v="20"/>
    <x v="2"/>
    <s v=""/>
    <s v=""/>
    <s v="Ja"/>
    <n v="69.78"/>
    <n v="279.12"/>
    <n v="223.29599999999999"/>
  </r>
  <r>
    <x v="23"/>
    <x v="69"/>
    <x v="98"/>
    <n v="20"/>
    <n v="48.93"/>
    <n v="978.6"/>
    <n v="782.88"/>
    <n v="20"/>
    <x v="2"/>
    <s v=""/>
    <s v=""/>
    <s v="Ja"/>
    <n v="48.93"/>
    <n v="978.6"/>
    <n v="782.88"/>
  </r>
  <r>
    <x v="23"/>
    <x v="58"/>
    <x v="62"/>
    <n v="10"/>
    <n v="88.57"/>
    <n v="885.7"/>
    <n v="708.56"/>
    <n v="20"/>
    <x v="2"/>
    <s v=""/>
    <s v=""/>
    <s v="Ja"/>
    <n v="88.57"/>
    <n v="885.69999999999993"/>
    <n v="708.56"/>
  </r>
  <r>
    <x v="23"/>
    <x v="54"/>
    <x v="57"/>
    <n v="6"/>
    <n v="303.85000000000002"/>
    <n v="1823.1"/>
    <n v="1823.1"/>
    <n v="0"/>
    <x v="1"/>
    <n v="295"/>
    <s v="Prijs wijkt af"/>
    <s v="Nvt"/>
    <n v="295"/>
    <n v="1770"/>
    <n v="1770"/>
  </r>
  <r>
    <x v="23"/>
    <x v="148"/>
    <x v="150"/>
    <n v="2"/>
    <n v="128.75"/>
    <n v="257.5"/>
    <n v="257.5"/>
    <n v="0"/>
    <x v="2"/>
    <s v=""/>
    <s v=""/>
    <s v="Nvt"/>
    <n v="128.75"/>
    <n v="257.5"/>
    <n v="257.5"/>
  </r>
  <r>
    <x v="23"/>
    <x v="53"/>
    <x v="56"/>
    <n v="2"/>
    <n v="144.19999999999999"/>
    <n v="288.39999999999998"/>
    <n v="288.39999999999998"/>
    <n v="0"/>
    <x v="1"/>
    <n v="140"/>
    <s v="Prijs wijkt af"/>
    <s v="Nvt"/>
    <n v="140"/>
    <n v="280"/>
    <n v="280"/>
  </r>
  <r>
    <x v="23"/>
    <x v="5"/>
    <x v="5"/>
    <n v="12"/>
    <n v="28.84"/>
    <n v="346.08"/>
    <n v="346.08"/>
    <n v="0"/>
    <x v="1"/>
    <n v="28"/>
    <s v="Prijs wijkt af"/>
    <s v="Nvt"/>
    <n v="28"/>
    <n v="336"/>
    <n v="336"/>
  </r>
  <r>
    <x v="23"/>
    <x v="119"/>
    <x v="347"/>
    <n v="1"/>
    <n v="3656"/>
    <n v="3656"/>
    <n v="3290.4"/>
    <n v="10"/>
    <x v="3"/>
    <n v="3250"/>
    <s v="Prijs wijkt af"/>
    <s v="Nee"/>
    <n v="3250"/>
    <n v="3250"/>
    <n v="3250"/>
  </r>
  <r>
    <x v="23"/>
    <x v="245"/>
    <x v="286"/>
    <n v="1"/>
    <n v="132.5"/>
    <n v="132.5"/>
    <n v="119.25"/>
    <n v="10"/>
    <x v="2"/>
    <s v=""/>
    <s v=""/>
    <s v="Ja"/>
    <n v="132.5"/>
    <n v="132.5"/>
    <n v="119.25"/>
  </r>
  <r>
    <x v="23"/>
    <x v="246"/>
    <x v="287"/>
    <n v="1"/>
    <n v="15"/>
    <n v="15"/>
    <n v="13.5"/>
    <n v="10"/>
    <x v="2"/>
    <s v=""/>
    <s v=""/>
    <s v="Ja"/>
    <n v="15"/>
    <n v="15"/>
    <n v="13.5"/>
  </r>
  <r>
    <x v="23"/>
    <x v="13"/>
    <x v="13"/>
    <n v="1"/>
    <n v="1127.56"/>
    <n v="1127.56"/>
    <n v="1127.56"/>
    <n v="0"/>
    <x v="0"/>
    <n v="700"/>
    <s v="Prijs wijkt af"/>
    <s v="Nvt"/>
    <n v="700"/>
    <n v="700"/>
    <n v="700"/>
  </r>
  <r>
    <x v="23"/>
    <x v="19"/>
    <x v="303"/>
    <n v="1"/>
    <n v="104.09"/>
    <n v="104.09"/>
    <n v="83.27"/>
    <n v="20"/>
    <x v="2"/>
    <s v=""/>
    <s v=""/>
    <s v="Ja"/>
    <n v="104.09"/>
    <n v="104.09"/>
    <n v="83.272000000000006"/>
  </r>
  <r>
    <x v="23"/>
    <x v="102"/>
    <x v="107"/>
    <n v="1"/>
    <n v="24.73"/>
    <n v="24.73"/>
    <n v="19.78"/>
    <n v="20"/>
    <x v="2"/>
    <s v=""/>
    <s v=""/>
    <s v="Ja"/>
    <n v="24.73"/>
    <n v="24.73"/>
    <n v="19.784000000000002"/>
  </r>
  <r>
    <x v="23"/>
    <x v="15"/>
    <x v="15"/>
    <n v="25"/>
    <n v="39.65"/>
    <n v="991.25"/>
    <n v="793"/>
    <n v="20"/>
    <x v="2"/>
    <s v=""/>
    <s v=""/>
    <s v="Ja"/>
    <n v="39.65"/>
    <n v="991.25"/>
    <n v="793"/>
  </r>
  <r>
    <x v="23"/>
    <x v="84"/>
    <x v="89"/>
    <n v="22"/>
    <n v="17.89"/>
    <n v="393.58"/>
    <n v="314.86"/>
    <n v="20"/>
    <x v="2"/>
    <s v=""/>
    <s v=""/>
    <s v="Ja"/>
    <n v="17.89"/>
    <n v="393.58000000000004"/>
    <n v="314.86400000000003"/>
  </r>
  <r>
    <x v="23"/>
    <x v="21"/>
    <x v="21"/>
    <n v="2"/>
    <n v="32.96"/>
    <n v="65.92"/>
    <n v="52.74"/>
    <n v="20"/>
    <x v="2"/>
    <s v=""/>
    <s v=""/>
    <s v="Ja"/>
    <n v="32.96"/>
    <n v="65.92"/>
    <n v="52.736000000000004"/>
  </r>
  <r>
    <x v="23"/>
    <x v="20"/>
    <x v="25"/>
    <n v="48"/>
    <n v="48.93"/>
    <n v="2348.64"/>
    <n v="1878.91"/>
    <n v="20"/>
    <x v="2"/>
    <s v=""/>
    <s v=""/>
    <s v="Ja"/>
    <n v="48.93"/>
    <n v="2348.64"/>
    <n v="1878.9119999999998"/>
  </r>
  <r>
    <x v="23"/>
    <x v="39"/>
    <x v="40"/>
    <n v="1"/>
    <n v="8.93"/>
    <n v="8.93"/>
    <n v="8.93"/>
    <n v="0"/>
    <x v="2"/>
    <s v=""/>
    <s v=""/>
    <s v="Nvt"/>
    <n v="8.93"/>
    <n v="8.93"/>
    <n v="8.93"/>
  </r>
  <r>
    <x v="23"/>
    <x v="6"/>
    <x v="24"/>
    <n v="2"/>
    <n v="175"/>
    <n v="350"/>
    <n v="350"/>
    <n v="0"/>
    <x v="0"/>
    <n v="106.8625"/>
    <s v="Prijs wijkt af"/>
    <s v="Nvt"/>
    <n v="106.8625"/>
    <n v="213.72499999999999"/>
    <n v="213.72499999999999"/>
  </r>
  <r>
    <x v="23"/>
    <x v="15"/>
    <x v="15"/>
    <n v="2"/>
    <n v="39.65"/>
    <n v="79.3"/>
    <n v="63.44"/>
    <n v="20"/>
    <x v="2"/>
    <s v=""/>
    <s v=""/>
    <s v="Ja"/>
    <n v="39.65"/>
    <n v="79.3"/>
    <n v="63.44"/>
  </r>
  <r>
    <x v="23"/>
    <x v="84"/>
    <x v="89"/>
    <n v="1"/>
    <n v="17.89"/>
    <n v="17.89"/>
    <n v="14.31"/>
    <n v="20"/>
    <x v="2"/>
    <s v=""/>
    <s v=""/>
    <s v="Ja"/>
    <n v="17.89"/>
    <n v="17.89"/>
    <n v="14.312000000000001"/>
  </r>
  <r>
    <x v="23"/>
    <x v="39"/>
    <x v="40"/>
    <n v="1"/>
    <n v="8.93"/>
    <n v="8.93"/>
    <n v="8.93"/>
    <n v="0"/>
    <x v="2"/>
    <s v=""/>
    <s v=""/>
    <s v="Nvt"/>
    <n v="8.93"/>
    <n v="8.93"/>
    <n v="8.93"/>
  </r>
  <r>
    <x v="23"/>
    <x v="20"/>
    <x v="25"/>
    <n v="9"/>
    <n v="48.93"/>
    <n v="440.37"/>
    <n v="352.3"/>
    <n v="20"/>
    <x v="2"/>
    <s v=""/>
    <s v=""/>
    <s v="Ja"/>
    <n v="48.93"/>
    <n v="440.37"/>
    <n v="352.29599999999999"/>
  </r>
  <r>
    <x v="23"/>
    <x v="20"/>
    <x v="25"/>
    <n v="1"/>
    <n v="48.93"/>
    <n v="48.93"/>
    <n v="39.14"/>
    <n v="20"/>
    <x v="2"/>
    <s v=""/>
    <s v=""/>
    <s v="Ja"/>
    <n v="48.93"/>
    <n v="48.93"/>
    <n v="39.143999999999998"/>
  </r>
  <r>
    <x v="23"/>
    <x v="6"/>
    <x v="24"/>
    <n v="3"/>
    <n v="175"/>
    <n v="525"/>
    <n v="525"/>
    <n v="0"/>
    <x v="0"/>
    <n v="106.8625"/>
    <s v="Prijs wijkt af"/>
    <s v="Nvt"/>
    <n v="106.8625"/>
    <n v="320.58749999999998"/>
    <n v="320.58749999999998"/>
  </r>
  <r>
    <x v="23"/>
    <x v="15"/>
    <x v="15"/>
    <n v="8"/>
    <n v="39.65"/>
    <n v="317.2"/>
    <n v="253.76"/>
    <n v="20"/>
    <x v="2"/>
    <s v=""/>
    <s v=""/>
    <s v="Ja"/>
    <n v="39.65"/>
    <n v="317.2"/>
    <n v="253.76"/>
  </r>
  <r>
    <x v="23"/>
    <x v="84"/>
    <x v="89"/>
    <n v="8"/>
    <n v="17.89"/>
    <n v="143.12"/>
    <n v="114.5"/>
    <n v="20"/>
    <x v="2"/>
    <s v=""/>
    <s v=""/>
    <s v="Ja"/>
    <n v="17.89"/>
    <n v="143.12"/>
    <n v="114.49600000000001"/>
  </r>
  <r>
    <x v="23"/>
    <x v="39"/>
    <x v="40"/>
    <n v="1"/>
    <n v="8.93"/>
    <n v="8.93"/>
    <n v="7.14"/>
    <n v="20"/>
    <x v="2"/>
    <s v=""/>
    <s v=""/>
    <s v="Ja"/>
    <n v="8.93"/>
    <n v="8.93"/>
    <n v="7.1440000000000001"/>
  </r>
  <r>
    <x v="23"/>
    <x v="20"/>
    <x v="25"/>
    <n v="16"/>
    <n v="48.93"/>
    <n v="782.88"/>
    <n v="626.29999999999995"/>
    <n v="20"/>
    <x v="2"/>
    <s v=""/>
    <s v=""/>
    <s v="Ja"/>
    <n v="48.93"/>
    <n v="782.88"/>
    <n v="626.30399999999997"/>
  </r>
  <r>
    <x v="23"/>
    <x v="6"/>
    <x v="24"/>
    <n v="1"/>
    <n v="175"/>
    <n v="175"/>
    <n v="175"/>
    <n v="0"/>
    <x v="0"/>
    <n v="106.8625"/>
    <s v="Prijs wijkt af"/>
    <s v="Nvt"/>
    <n v="106.8625"/>
    <n v="106.8625"/>
    <n v="106.8625"/>
  </r>
  <r>
    <x v="23"/>
    <x v="15"/>
    <x v="15"/>
    <n v="2"/>
    <n v="39.65"/>
    <n v="79.3"/>
    <n v="63.44"/>
    <n v="20"/>
    <x v="2"/>
    <s v=""/>
    <s v=""/>
    <s v="Ja"/>
    <n v="39.65"/>
    <n v="79.3"/>
    <n v="63.44"/>
  </r>
  <r>
    <x v="23"/>
    <x v="39"/>
    <x v="40"/>
    <n v="1"/>
    <n v="8.93"/>
    <n v="8.93"/>
    <n v="8.93"/>
    <n v="0"/>
    <x v="2"/>
    <s v=""/>
    <s v=""/>
    <s v="Nvt"/>
    <n v="8.93"/>
    <n v="8.93"/>
    <n v="8.93"/>
  </r>
  <r>
    <x v="23"/>
    <x v="20"/>
    <x v="25"/>
    <n v="6"/>
    <n v="48.93"/>
    <n v="293.58"/>
    <n v="234.86"/>
    <n v="20"/>
    <x v="2"/>
    <s v=""/>
    <s v=""/>
    <s v="Ja"/>
    <n v="48.93"/>
    <n v="293.58"/>
    <n v="234.86399999999998"/>
  </r>
  <r>
    <x v="23"/>
    <x v="6"/>
    <x v="24"/>
    <n v="1"/>
    <n v="175"/>
    <n v="175"/>
    <n v="175"/>
    <n v="0"/>
    <x v="0"/>
    <n v="106.8625"/>
    <s v="Prijs wijkt af"/>
    <s v="Nvt"/>
    <n v="106.8625"/>
    <n v="106.8625"/>
    <n v="106.8625"/>
  </r>
  <r>
    <x v="23"/>
    <x v="15"/>
    <x v="15"/>
    <n v="2"/>
    <n v="39.65"/>
    <n v="79.3"/>
    <n v="63.44"/>
    <n v="20"/>
    <x v="2"/>
    <s v=""/>
    <s v=""/>
    <s v="Ja"/>
    <n v="39.65"/>
    <n v="79.3"/>
    <n v="63.44"/>
  </r>
  <r>
    <x v="23"/>
    <x v="39"/>
    <x v="40"/>
    <n v="1"/>
    <n v="8.93"/>
    <n v="8.93"/>
    <n v="8.93"/>
    <n v="0"/>
    <x v="2"/>
    <s v=""/>
    <s v=""/>
    <s v="Nvt"/>
    <n v="8.93"/>
    <n v="8.93"/>
    <n v="8.93"/>
  </r>
  <r>
    <x v="23"/>
    <x v="20"/>
    <x v="25"/>
    <n v="5"/>
    <n v="48.93"/>
    <n v="244.65"/>
    <n v="195.72"/>
    <n v="20"/>
    <x v="2"/>
    <s v=""/>
    <s v=""/>
    <s v="Ja"/>
    <n v="48.93"/>
    <n v="244.65"/>
    <n v="195.72"/>
  </r>
  <r>
    <x v="23"/>
    <x v="6"/>
    <x v="24"/>
    <n v="2"/>
    <n v="175"/>
    <n v="350"/>
    <n v="350"/>
    <n v="0"/>
    <x v="0"/>
    <n v="106.8625"/>
    <s v="Prijs wijkt af"/>
    <s v="Nvt"/>
    <n v="106.8625"/>
    <n v="213.72499999999999"/>
    <n v="213.72499999999999"/>
  </r>
  <r>
    <x v="23"/>
    <x v="15"/>
    <x v="15"/>
    <n v="2"/>
    <n v="39.65"/>
    <n v="79.3"/>
    <n v="63.44"/>
    <n v="20"/>
    <x v="2"/>
    <s v=""/>
    <s v=""/>
    <s v="Ja"/>
    <n v="39.65"/>
    <n v="79.3"/>
    <n v="63.44"/>
  </r>
  <r>
    <x v="23"/>
    <x v="39"/>
    <x v="40"/>
    <n v="1"/>
    <n v="8.93"/>
    <n v="8.93"/>
    <n v="8.93"/>
    <n v="0"/>
    <x v="2"/>
    <s v=""/>
    <s v=""/>
    <s v="Nvt"/>
    <n v="8.93"/>
    <n v="8.93"/>
    <n v="8.93"/>
  </r>
  <r>
    <x v="23"/>
    <x v="20"/>
    <x v="25"/>
    <n v="9"/>
    <n v="48.93"/>
    <n v="440.37"/>
    <n v="352.3"/>
    <n v="20"/>
    <x v="2"/>
    <s v=""/>
    <s v=""/>
    <s v="Ja"/>
    <n v="48.93"/>
    <n v="440.37"/>
    <n v="352.29599999999999"/>
  </r>
  <r>
    <x v="23"/>
    <x v="84"/>
    <x v="89"/>
    <n v="2"/>
    <n v="17.89"/>
    <n v="35.78"/>
    <n v="28.62"/>
    <n v="20"/>
    <x v="2"/>
    <s v=""/>
    <s v=""/>
    <s v="Ja"/>
    <n v="17.89"/>
    <n v="35.78"/>
    <n v="28.624000000000002"/>
  </r>
  <r>
    <x v="23"/>
    <x v="20"/>
    <x v="25"/>
    <n v="11"/>
    <n v="48.93"/>
    <n v="538.23"/>
    <n v="430.58"/>
    <n v="20"/>
    <x v="2"/>
    <s v=""/>
    <s v=""/>
    <s v="Ja"/>
    <n v="48.93"/>
    <n v="538.23"/>
    <n v="430.584"/>
  </r>
  <r>
    <x v="23"/>
    <x v="6"/>
    <x v="24"/>
    <n v="2"/>
    <n v="175"/>
    <n v="350"/>
    <n v="350"/>
    <n v="0"/>
    <x v="0"/>
    <n v="106.8625"/>
    <s v="Prijs wijkt af"/>
    <s v="Nvt"/>
    <n v="106.8625"/>
    <n v="213.72499999999999"/>
    <n v="213.72499999999999"/>
  </r>
  <r>
    <x v="23"/>
    <x v="15"/>
    <x v="15"/>
    <n v="2"/>
    <n v="39.65"/>
    <n v="79.3"/>
    <n v="63.44"/>
    <n v="20"/>
    <x v="2"/>
    <s v=""/>
    <s v=""/>
    <s v="Ja"/>
    <n v="39.65"/>
    <n v="79.3"/>
    <n v="63.44"/>
  </r>
  <r>
    <x v="23"/>
    <x v="39"/>
    <x v="40"/>
    <n v="1"/>
    <n v="8.93"/>
    <n v="8.93"/>
    <n v="8.93"/>
    <n v="0"/>
    <x v="2"/>
    <s v=""/>
    <s v=""/>
    <s v="Nvt"/>
    <n v="8.93"/>
    <n v="8.93"/>
    <n v="8.93"/>
  </r>
  <r>
    <x v="23"/>
    <x v="20"/>
    <x v="25"/>
    <n v="3"/>
    <n v="48.93"/>
    <n v="146.79"/>
    <n v="117.43"/>
    <n v="20"/>
    <x v="2"/>
    <s v=""/>
    <s v=""/>
    <s v="Ja"/>
    <n v="48.93"/>
    <n v="146.79"/>
    <n v="117.43199999999999"/>
  </r>
  <r>
    <x v="23"/>
    <x v="6"/>
    <x v="24"/>
    <n v="1"/>
    <n v="175"/>
    <n v="175"/>
    <n v="175"/>
    <n v="0"/>
    <x v="0"/>
    <n v="106.8625"/>
    <s v="Prijs wijkt af"/>
    <s v="Nvt"/>
    <n v="106.8625"/>
    <n v="106.8625"/>
    <n v="106.8625"/>
  </r>
  <r>
    <x v="23"/>
    <x v="15"/>
    <x v="15"/>
    <n v="2"/>
    <n v="39.65"/>
    <n v="79.3"/>
    <n v="63.44"/>
    <n v="20"/>
    <x v="2"/>
    <s v=""/>
    <s v=""/>
    <s v="Ja"/>
    <n v="39.65"/>
    <n v="79.3"/>
    <n v="63.44"/>
  </r>
  <r>
    <x v="23"/>
    <x v="39"/>
    <x v="40"/>
    <n v="1"/>
    <n v="8.93"/>
    <n v="8.93"/>
    <n v="8.93"/>
    <n v="0"/>
    <x v="2"/>
    <s v=""/>
    <s v=""/>
    <s v="Nvt"/>
    <n v="8.93"/>
    <n v="8.93"/>
    <n v="8.93"/>
  </r>
  <r>
    <x v="23"/>
    <x v="6"/>
    <x v="24"/>
    <n v="2"/>
    <n v="175"/>
    <n v="350"/>
    <n v="350"/>
    <n v="0"/>
    <x v="0"/>
    <n v="106.8625"/>
    <s v="Prijs wijkt af"/>
    <s v="Nvt"/>
    <n v="106.8625"/>
    <n v="213.72499999999999"/>
    <n v="213.72499999999999"/>
  </r>
  <r>
    <x v="23"/>
    <x v="15"/>
    <x v="15"/>
    <n v="2"/>
    <n v="39.65"/>
    <n v="79.3"/>
    <n v="63.44"/>
    <n v="20"/>
    <x v="2"/>
    <s v=""/>
    <s v=""/>
    <s v="Ja"/>
    <n v="39.65"/>
    <n v="79.3"/>
    <n v="63.44"/>
  </r>
  <r>
    <x v="23"/>
    <x v="39"/>
    <x v="40"/>
    <n v="1"/>
    <n v="8.93"/>
    <n v="8.93"/>
    <n v="8.93"/>
    <n v="0"/>
    <x v="2"/>
    <s v=""/>
    <s v=""/>
    <s v="Nvt"/>
    <n v="8.93"/>
    <n v="8.93"/>
    <n v="8.93"/>
  </r>
  <r>
    <x v="23"/>
    <x v="20"/>
    <x v="25"/>
    <n v="7"/>
    <n v="48.93"/>
    <n v="342.51"/>
    <n v="274.01"/>
    <n v="20"/>
    <x v="2"/>
    <s v=""/>
    <s v=""/>
    <s v="Ja"/>
    <n v="48.93"/>
    <n v="342.51"/>
    <n v="274.00799999999998"/>
  </r>
  <r>
    <x v="23"/>
    <x v="40"/>
    <x v="41"/>
    <n v="1"/>
    <n v="24.73"/>
    <n v="24.73"/>
    <n v="19.78"/>
    <n v="20"/>
    <x v="2"/>
    <s v=""/>
    <s v=""/>
    <s v="Ja"/>
    <n v="24.73"/>
    <n v="24.73"/>
    <n v="19.784000000000002"/>
  </r>
  <r>
    <x v="23"/>
    <x v="15"/>
    <x v="15"/>
    <n v="2"/>
    <n v="39.65"/>
    <n v="79.3"/>
    <n v="63.44"/>
    <n v="20"/>
    <x v="2"/>
    <s v=""/>
    <s v=""/>
    <s v="Ja"/>
    <n v="39.65"/>
    <n v="79.3"/>
    <n v="63.44"/>
  </r>
  <r>
    <x v="23"/>
    <x v="39"/>
    <x v="40"/>
    <n v="1"/>
    <n v="8.93"/>
    <n v="8.93"/>
    <n v="8.93"/>
    <n v="0"/>
    <x v="2"/>
    <s v=""/>
    <s v=""/>
    <s v="Nvt"/>
    <n v="8.93"/>
    <n v="8.93"/>
    <n v="8.93"/>
  </r>
  <r>
    <x v="23"/>
    <x v="20"/>
    <x v="25"/>
    <n v="8"/>
    <n v="48.93"/>
    <n v="391.44"/>
    <n v="313.14999999999998"/>
    <n v="20"/>
    <x v="2"/>
    <s v=""/>
    <s v=""/>
    <s v="Ja"/>
    <n v="48.93"/>
    <n v="391.44"/>
    <n v="313.15199999999999"/>
  </r>
  <r>
    <x v="23"/>
    <x v="6"/>
    <x v="24"/>
    <n v="2"/>
    <n v="175"/>
    <n v="350"/>
    <n v="350"/>
    <n v="0"/>
    <x v="0"/>
    <n v="106.8625"/>
    <s v="Prijs wijkt af"/>
    <s v="Nvt"/>
    <n v="106.8625"/>
    <n v="213.72499999999999"/>
    <n v="213.72499999999999"/>
  </r>
  <r>
    <x v="23"/>
    <x v="15"/>
    <x v="15"/>
    <n v="6"/>
    <n v="39.65"/>
    <n v="237.9"/>
    <n v="190.32"/>
    <n v="20"/>
    <x v="2"/>
    <s v=""/>
    <s v=""/>
    <s v="Ja"/>
    <n v="39.65"/>
    <n v="237.89999999999998"/>
    <n v="190.32"/>
  </r>
  <r>
    <x v="23"/>
    <x v="39"/>
    <x v="40"/>
    <n v="1"/>
    <n v="8.93"/>
    <n v="8.93"/>
    <n v="8.93"/>
    <n v="0"/>
    <x v="2"/>
    <s v=""/>
    <s v=""/>
    <s v="Nvt"/>
    <n v="8.93"/>
    <n v="8.93"/>
    <n v="8.93"/>
  </r>
  <r>
    <x v="23"/>
    <x v="20"/>
    <x v="25"/>
    <n v="14"/>
    <n v="48.93"/>
    <n v="685.02"/>
    <n v="548.02"/>
    <n v="20"/>
    <x v="2"/>
    <s v=""/>
    <s v=""/>
    <s v="Ja"/>
    <n v="48.93"/>
    <n v="685.02"/>
    <n v="548.01599999999996"/>
  </r>
  <r>
    <x v="23"/>
    <x v="6"/>
    <x v="24"/>
    <n v="1"/>
    <n v="175"/>
    <n v="175"/>
    <n v="175"/>
    <n v="0"/>
    <x v="0"/>
    <n v="106.8625"/>
    <s v="Prijs wijkt af"/>
    <s v="Nvt"/>
    <n v="106.8625"/>
    <n v="106.8625"/>
    <n v="106.8625"/>
  </r>
  <r>
    <x v="23"/>
    <x v="15"/>
    <x v="15"/>
    <n v="2"/>
    <n v="39.65"/>
    <n v="79.3"/>
    <n v="63.44"/>
    <n v="20"/>
    <x v="2"/>
    <s v=""/>
    <s v=""/>
    <s v="Ja"/>
    <n v="39.65"/>
    <n v="79.3"/>
    <n v="63.44"/>
  </r>
  <r>
    <x v="23"/>
    <x v="39"/>
    <x v="40"/>
    <n v="1"/>
    <n v="8.93"/>
    <n v="8.93"/>
    <n v="8.93"/>
    <n v="0"/>
    <x v="2"/>
    <s v=""/>
    <s v=""/>
    <s v="Nvt"/>
    <n v="8.93"/>
    <n v="8.93"/>
    <n v="8.93"/>
  </r>
  <r>
    <x v="23"/>
    <x v="20"/>
    <x v="25"/>
    <n v="6"/>
    <n v="48.93"/>
    <n v="293.58"/>
    <n v="234.86"/>
    <n v="20"/>
    <x v="2"/>
    <s v=""/>
    <s v=""/>
    <s v="Ja"/>
    <n v="48.93"/>
    <n v="293.58"/>
    <n v="234.86399999999998"/>
  </r>
  <r>
    <x v="23"/>
    <x v="6"/>
    <x v="24"/>
    <n v="2"/>
    <n v="175"/>
    <n v="350"/>
    <n v="350"/>
    <n v="0"/>
    <x v="0"/>
    <n v="106.8625"/>
    <s v="Prijs wijkt af"/>
    <s v="Nvt"/>
    <n v="106.8625"/>
    <n v="213.72499999999999"/>
    <n v="213.72499999999999"/>
  </r>
  <r>
    <x v="23"/>
    <x v="15"/>
    <x v="15"/>
    <n v="2"/>
    <n v="39.65"/>
    <n v="79.3"/>
    <n v="63.44"/>
    <n v="20"/>
    <x v="2"/>
    <s v=""/>
    <s v=""/>
    <s v="Ja"/>
    <n v="39.65"/>
    <n v="79.3"/>
    <n v="63.44"/>
  </r>
  <r>
    <x v="23"/>
    <x v="39"/>
    <x v="40"/>
    <n v="1"/>
    <n v="8.93"/>
    <n v="8.93"/>
    <n v="8.93"/>
    <n v="0"/>
    <x v="2"/>
    <s v=""/>
    <s v=""/>
    <s v="Nvt"/>
    <n v="8.93"/>
    <n v="8.93"/>
    <n v="8.93"/>
  </r>
  <r>
    <x v="23"/>
    <x v="20"/>
    <x v="25"/>
    <n v="10"/>
    <n v="48.93"/>
    <n v="489.3"/>
    <n v="391.44"/>
    <n v="20"/>
    <x v="2"/>
    <s v=""/>
    <s v=""/>
    <s v="Ja"/>
    <n v="48.93"/>
    <n v="489.3"/>
    <n v="391.44"/>
  </r>
  <r>
    <x v="23"/>
    <x v="6"/>
    <x v="24"/>
    <n v="1"/>
    <n v="175"/>
    <n v="175"/>
    <n v="175"/>
    <n v="0"/>
    <x v="0"/>
    <n v="106.8625"/>
    <s v="Prijs wijkt af"/>
    <s v="Nvt"/>
    <n v="106.8625"/>
    <n v="106.8625"/>
    <n v="106.8625"/>
  </r>
  <r>
    <x v="23"/>
    <x v="15"/>
    <x v="15"/>
    <n v="2"/>
    <n v="39.65"/>
    <n v="79.3"/>
    <n v="63.44"/>
    <n v="20"/>
    <x v="2"/>
    <s v=""/>
    <s v=""/>
    <s v="Ja"/>
    <n v="39.65"/>
    <n v="79.3"/>
    <n v="63.44"/>
  </r>
  <r>
    <x v="23"/>
    <x v="39"/>
    <x v="40"/>
    <n v="1"/>
    <n v="8.93"/>
    <n v="8.93"/>
    <n v="8.93"/>
    <n v="0"/>
    <x v="2"/>
    <s v=""/>
    <s v=""/>
    <s v="Nvt"/>
    <n v="8.93"/>
    <n v="8.93"/>
    <n v="8.93"/>
  </r>
  <r>
    <x v="23"/>
    <x v="20"/>
    <x v="25"/>
    <n v="9"/>
    <n v="48.93"/>
    <n v="440.37"/>
    <n v="352.3"/>
    <n v="20"/>
    <x v="2"/>
    <s v=""/>
    <s v=""/>
    <s v="Ja"/>
    <n v="48.93"/>
    <n v="440.37"/>
    <n v="352.29599999999999"/>
  </r>
  <r>
    <x v="23"/>
    <x v="6"/>
    <x v="24"/>
    <n v="2"/>
    <n v="175"/>
    <n v="350"/>
    <n v="350"/>
    <n v="0"/>
    <x v="0"/>
    <n v="106.8625"/>
    <s v="Prijs wijkt af"/>
    <s v="Nvt"/>
    <n v="106.8625"/>
    <n v="213.72499999999999"/>
    <n v="213.72499999999999"/>
  </r>
  <r>
    <x v="23"/>
    <x v="15"/>
    <x v="15"/>
    <n v="2"/>
    <n v="39.65"/>
    <n v="79.3"/>
    <n v="63.44"/>
    <n v="20"/>
    <x v="2"/>
    <s v=""/>
    <s v=""/>
    <s v="Ja"/>
    <n v="39.65"/>
    <n v="79.3"/>
    <n v="63.44"/>
  </r>
  <r>
    <x v="23"/>
    <x v="39"/>
    <x v="40"/>
    <n v="1"/>
    <n v="8.93"/>
    <n v="8.93"/>
    <n v="8.93"/>
    <n v="0"/>
    <x v="2"/>
    <s v=""/>
    <s v=""/>
    <s v="Nvt"/>
    <n v="8.93"/>
    <n v="8.93"/>
    <n v="8.93"/>
  </r>
  <r>
    <x v="23"/>
    <x v="20"/>
    <x v="25"/>
    <n v="7"/>
    <n v="48.93"/>
    <n v="342.51"/>
    <n v="274.01"/>
    <n v="20"/>
    <x v="2"/>
    <s v=""/>
    <s v=""/>
    <s v="Ja"/>
    <n v="48.93"/>
    <n v="342.51"/>
    <n v="274.00799999999998"/>
  </r>
  <r>
    <x v="23"/>
    <x v="268"/>
    <x v="328"/>
    <n v="1"/>
    <n v="625"/>
    <n v="625"/>
    <n v="562.5"/>
    <n v="10"/>
    <x v="2"/>
    <s v=""/>
    <s v=""/>
    <s v="Ja"/>
    <n v="625"/>
    <n v="625"/>
    <n v="562.5"/>
  </r>
  <r>
    <x v="23"/>
    <x v="170"/>
    <x v="183"/>
    <n v="1"/>
    <n v="100"/>
    <n v="100"/>
    <n v="90"/>
    <n v="10"/>
    <x v="2"/>
    <s v=""/>
    <s v=""/>
    <s v="Ja"/>
    <n v="100"/>
    <n v="100"/>
    <n v="90"/>
  </r>
  <r>
    <x v="23"/>
    <x v="198"/>
    <x v="224"/>
    <n v="1"/>
    <n v="15.45"/>
    <n v="15.45"/>
    <n v="13.9"/>
    <n v="10"/>
    <x v="2"/>
    <s v=""/>
    <s v=""/>
    <s v="Ja"/>
    <n v="15.45"/>
    <n v="15.45"/>
    <n v="13.904999999999999"/>
  </r>
  <r>
    <x v="23"/>
    <x v="133"/>
    <x v="31"/>
    <n v="1"/>
    <n v="99.75"/>
    <n v="99.75"/>
    <n v="89.77"/>
    <n v="10"/>
    <x v="2"/>
    <s v=""/>
    <s v=""/>
    <s v="Ja"/>
    <n v="99.75"/>
    <n v="99.75"/>
    <n v="89.775000000000006"/>
  </r>
  <r>
    <x v="23"/>
    <x v="29"/>
    <x v="31"/>
    <n v="1"/>
    <n v="87.55"/>
    <n v="87.55"/>
    <n v="78.790000000000006"/>
    <n v="10"/>
    <x v="2"/>
    <s v=""/>
    <s v=""/>
    <s v="Ja"/>
    <n v="87.55"/>
    <n v="87.55"/>
    <n v="78.79500000000000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87">
  <r>
    <x v="0"/>
    <x v="0"/>
    <x v="0"/>
    <n v="40"/>
    <n v="164.8"/>
    <n v="6592"/>
    <n v="6592"/>
    <n v="0"/>
    <x v="0"/>
    <n v="106.8625"/>
    <s v="Prijs wijkt af"/>
    <s v="Nvt"/>
    <n v="106.8625"/>
    <n v="4274.5"/>
    <n v="4274.5"/>
  </r>
  <r>
    <x v="0"/>
    <x v="1"/>
    <x v="1"/>
    <n v="2"/>
    <n v="317.69"/>
    <n v="635.38"/>
    <n v="635.38"/>
    <n v="0"/>
    <x v="0"/>
    <n v="252.35"/>
    <s v="Prijs wijkt af"/>
    <s v="Nvt"/>
    <n v="252.35"/>
    <n v="504.7"/>
    <n v="504.7"/>
  </r>
  <r>
    <x v="0"/>
    <x v="2"/>
    <x v="2"/>
    <n v="1"/>
    <n v="394.94"/>
    <n v="394.94"/>
    <n v="394.94"/>
    <n v="0"/>
    <x v="0"/>
    <n v="329.6"/>
    <s v="Prijs wijkt af"/>
    <s v="Nvt"/>
    <n v="329.6"/>
    <n v="329.6"/>
    <n v="329.6"/>
  </r>
  <r>
    <x v="0"/>
    <x v="3"/>
    <x v="3"/>
    <n v="1"/>
    <n v="1025.92"/>
    <n v="1025.92"/>
    <n v="1025.92"/>
    <n v="0"/>
    <x v="0"/>
    <n v="700"/>
    <s v="Prijs wijkt af"/>
    <s v="Nvt"/>
    <n v="700"/>
    <n v="700"/>
    <n v="700"/>
  </r>
  <r>
    <x v="0"/>
    <x v="4"/>
    <x v="4"/>
    <n v="3"/>
    <n v="632.59"/>
    <n v="1897.77"/>
    <n v="1897.77"/>
    <n v="0"/>
    <x v="0"/>
    <n v="458.35"/>
    <s v="Prijs wijkt af"/>
    <s v="Nvt"/>
    <n v="458.35"/>
    <n v="1375.0500000000002"/>
    <n v="1375.0500000000002"/>
  </r>
  <r>
    <x v="0"/>
    <x v="0"/>
    <x v="0"/>
    <n v="1"/>
    <n v="164.8"/>
    <n v="164.8"/>
    <n v="164.8"/>
    <n v="0"/>
    <x v="0"/>
    <n v="106.8625"/>
    <s v="Prijs wijkt af"/>
    <s v="Nvt"/>
    <n v="106.8625"/>
    <n v="106.8625"/>
    <n v="106.8625"/>
  </r>
  <r>
    <x v="0"/>
    <x v="5"/>
    <x v="5"/>
    <n v="8"/>
    <n v="247.2"/>
    <n v="1977.6"/>
    <n v="1977.6"/>
    <n v="0"/>
    <x v="1"/>
    <n v="240"/>
    <s v="Prijs wijkt af"/>
    <s v="Nvt"/>
    <n v="240"/>
    <n v="1920"/>
    <n v="1920"/>
  </r>
  <r>
    <x v="0"/>
    <x v="0"/>
    <x v="0"/>
    <n v="2"/>
    <n v="164.8"/>
    <n v="329.6"/>
    <n v="329.6"/>
    <n v="0"/>
    <x v="0"/>
    <n v="106.8625"/>
    <s v="Prijs wijkt af"/>
    <s v="Nvt"/>
    <n v="106.8625"/>
    <n v="213.72499999999999"/>
    <n v="213.72499999999999"/>
  </r>
  <r>
    <x v="0"/>
    <x v="6"/>
    <x v="6"/>
    <n v="1"/>
    <n v="200.85"/>
    <n v="200.85"/>
    <n v="200.85"/>
    <n v="0"/>
    <x v="1"/>
    <n v="195"/>
    <s v="Prijs wijkt af"/>
    <s v="Nvt"/>
    <n v="195"/>
    <n v="195"/>
    <n v="195"/>
  </r>
  <r>
    <x v="0"/>
    <x v="1"/>
    <x v="1"/>
    <n v="1"/>
    <n v="317.69"/>
    <n v="317.69"/>
    <n v="317.69"/>
    <n v="0"/>
    <x v="0"/>
    <n v="252.35"/>
    <s v="Prijs wijkt af"/>
    <s v="Nvt"/>
    <n v="252.35"/>
    <n v="252.35"/>
    <n v="252.35"/>
  </r>
  <r>
    <x v="0"/>
    <x v="0"/>
    <x v="0"/>
    <n v="-1"/>
    <n v="164.8"/>
    <n v="-164.8"/>
    <n v="-164.8"/>
    <n v="0"/>
    <x v="0"/>
    <n v="106.8625"/>
    <s v="Prijs wijkt af"/>
    <s v="Nvt"/>
    <n v="106.8625"/>
    <n v="-106.8625"/>
    <n v="-106.8625"/>
  </r>
  <r>
    <x v="0"/>
    <x v="1"/>
    <x v="1"/>
    <n v="1"/>
    <n v="317.69"/>
    <n v="317.69"/>
    <n v="317.69"/>
    <n v="0"/>
    <x v="0"/>
    <n v="252.35"/>
    <s v="Prijs wijkt af"/>
    <s v="Nvt"/>
    <n v="252.35"/>
    <n v="252.35"/>
    <n v="252.35"/>
  </r>
  <r>
    <x v="0"/>
    <x v="0"/>
    <x v="0"/>
    <n v="1"/>
    <n v="164.8"/>
    <n v="164.8"/>
    <n v="164.8"/>
    <n v="0"/>
    <x v="0"/>
    <n v="106.8625"/>
    <s v="Prijs wijkt af"/>
    <s v="Nvt"/>
    <n v="106.8625"/>
    <n v="106.8625"/>
    <n v="106.8625"/>
  </r>
  <r>
    <x v="0"/>
    <x v="0"/>
    <x v="0"/>
    <n v="1"/>
    <n v="164.8"/>
    <n v="164.8"/>
    <n v="164.8"/>
    <n v="0"/>
    <x v="0"/>
    <n v="106.8625"/>
    <s v="Prijs wijkt af"/>
    <s v="Nvt"/>
    <n v="106.8625"/>
    <n v="106.8625"/>
    <n v="106.8625"/>
  </r>
  <r>
    <x v="0"/>
    <x v="0"/>
    <x v="0"/>
    <n v="1"/>
    <n v="164.8"/>
    <n v="164.8"/>
    <n v="164.8"/>
    <n v="0"/>
    <x v="0"/>
    <n v="106.8625"/>
    <s v="Prijs wijkt af"/>
    <s v="Nvt"/>
    <n v="106.8625"/>
    <n v="106.8625"/>
    <n v="106.8625"/>
  </r>
  <r>
    <x v="0"/>
    <x v="0"/>
    <x v="0"/>
    <n v="1"/>
    <n v="164.8"/>
    <n v="164.8"/>
    <n v="164.8"/>
    <n v="0"/>
    <x v="0"/>
    <n v="106.8625"/>
    <s v="Prijs wijkt af"/>
    <s v="Nvt"/>
    <n v="106.8625"/>
    <n v="106.8625"/>
    <n v="106.8625"/>
  </r>
  <r>
    <x v="0"/>
    <x v="7"/>
    <x v="7"/>
    <n v="2"/>
    <n v="125"/>
    <n v="250"/>
    <n v="250"/>
    <n v="0"/>
    <x v="2"/>
    <s v=""/>
    <s v=""/>
    <s v="Nvt"/>
    <n v="125"/>
    <n v="250"/>
    <n v="250"/>
  </r>
  <r>
    <x v="0"/>
    <x v="8"/>
    <x v="8"/>
    <n v="2"/>
    <n v="65"/>
    <n v="130"/>
    <n v="130"/>
    <n v="0"/>
    <x v="2"/>
    <s v=""/>
    <s v=""/>
    <s v="Nvt"/>
    <n v="65"/>
    <n v="130"/>
    <n v="130"/>
  </r>
  <r>
    <x v="0"/>
    <x v="8"/>
    <x v="8"/>
    <n v="4"/>
    <n v="65"/>
    <n v="260"/>
    <n v="260"/>
    <n v="0"/>
    <x v="2"/>
    <s v=""/>
    <s v=""/>
    <s v="Nvt"/>
    <n v="65"/>
    <n v="260"/>
    <n v="260"/>
  </r>
  <r>
    <x v="0"/>
    <x v="8"/>
    <x v="9"/>
    <n v="1"/>
    <n v="65"/>
    <n v="65"/>
    <n v="65"/>
    <n v="0"/>
    <x v="2"/>
    <s v=""/>
    <s v=""/>
    <s v="Nvt"/>
    <n v="65"/>
    <n v="65"/>
    <n v="65"/>
  </r>
  <r>
    <x v="0"/>
    <x v="8"/>
    <x v="8"/>
    <n v="3"/>
    <n v="65"/>
    <n v="195"/>
    <n v="195"/>
    <n v="0"/>
    <x v="2"/>
    <s v=""/>
    <s v=""/>
    <s v="Nvt"/>
    <n v="65"/>
    <n v="195"/>
    <n v="195"/>
  </r>
  <r>
    <x v="0"/>
    <x v="9"/>
    <x v="10"/>
    <n v="2"/>
    <n v="12.75"/>
    <n v="25.5"/>
    <n v="25.5"/>
    <n v="0"/>
    <x v="2"/>
    <s v=""/>
    <s v=""/>
    <s v="Nvt"/>
    <n v="12.75"/>
    <n v="25.5"/>
    <n v="25.5"/>
  </r>
  <r>
    <x v="0"/>
    <x v="10"/>
    <x v="11"/>
    <n v="3"/>
    <n v="130"/>
    <n v="390"/>
    <n v="390"/>
    <n v="0"/>
    <x v="2"/>
    <s v=""/>
    <s v=""/>
    <s v="Nvt"/>
    <n v="130"/>
    <n v="390"/>
    <n v="390"/>
  </r>
  <r>
    <x v="0"/>
    <x v="10"/>
    <x v="11"/>
    <n v="1"/>
    <n v="130"/>
    <n v="130"/>
    <n v="130"/>
    <n v="0"/>
    <x v="2"/>
    <s v=""/>
    <s v=""/>
    <s v="Nvt"/>
    <n v="130"/>
    <n v="130"/>
    <n v="130"/>
  </r>
  <r>
    <x v="0"/>
    <x v="8"/>
    <x v="8"/>
    <n v="2"/>
    <n v="65"/>
    <n v="130"/>
    <n v="130"/>
    <n v="0"/>
    <x v="2"/>
    <s v=""/>
    <s v=""/>
    <s v="Nvt"/>
    <n v="65"/>
    <n v="130"/>
    <n v="130"/>
  </r>
  <r>
    <x v="0"/>
    <x v="7"/>
    <x v="7"/>
    <n v="1"/>
    <n v="125"/>
    <n v="125"/>
    <n v="125"/>
    <n v="0"/>
    <x v="2"/>
    <s v=""/>
    <s v=""/>
    <s v="Nvt"/>
    <n v="125"/>
    <n v="125"/>
    <n v="125"/>
  </r>
  <r>
    <x v="0"/>
    <x v="8"/>
    <x v="8"/>
    <n v="2"/>
    <n v="65"/>
    <n v="130"/>
    <n v="130"/>
    <n v="0"/>
    <x v="2"/>
    <s v=""/>
    <s v=""/>
    <s v="Nvt"/>
    <n v="65"/>
    <n v="130"/>
    <n v="130"/>
  </r>
  <r>
    <x v="0"/>
    <x v="10"/>
    <x v="11"/>
    <n v="1"/>
    <n v="130"/>
    <n v="130"/>
    <n v="130"/>
    <n v="0"/>
    <x v="2"/>
    <s v=""/>
    <s v=""/>
    <s v="Nvt"/>
    <n v="130"/>
    <n v="130"/>
    <n v="130"/>
  </r>
  <r>
    <x v="1"/>
    <x v="11"/>
    <x v="12"/>
    <n v="1"/>
    <n v="1133"/>
    <n v="1133"/>
    <n v="1133"/>
    <n v="0"/>
    <x v="0"/>
    <n v="1100"/>
    <s v="Prijs wijkt af"/>
    <s v="Nvt"/>
    <n v="1100"/>
    <n v="1100"/>
    <n v="1100"/>
  </r>
  <r>
    <x v="1"/>
    <x v="12"/>
    <x v="13"/>
    <n v="1"/>
    <n v="721"/>
    <n v="721"/>
    <n v="721"/>
    <n v="0"/>
    <x v="0"/>
    <n v="700"/>
    <s v="Prijs wijkt af"/>
    <s v="Nvt"/>
    <n v="700"/>
    <n v="700"/>
    <n v="700"/>
  </r>
  <r>
    <x v="1"/>
    <x v="13"/>
    <x v="14"/>
    <n v="1"/>
    <n v="386.25"/>
    <n v="386.25"/>
    <n v="386.25"/>
    <n v="0"/>
    <x v="0"/>
    <n v="386.25"/>
    <s v="Prijs gelijk"/>
    <s v="Nvt"/>
    <n v="386.25"/>
    <n v="386.25"/>
    <n v="386.25"/>
  </r>
  <r>
    <x v="1"/>
    <x v="14"/>
    <x v="15"/>
    <n v="1"/>
    <n v="252.35"/>
    <n v="252.35"/>
    <n v="252.35"/>
    <n v="0"/>
    <x v="0"/>
    <n v="252.35"/>
    <s v="Prijs gelijk"/>
    <s v="Nvt"/>
    <n v="252.35"/>
    <n v="252.35"/>
    <n v="252.35"/>
  </r>
  <r>
    <x v="1"/>
    <x v="13"/>
    <x v="14"/>
    <n v="1"/>
    <n v="386.25"/>
    <n v="386.25"/>
    <n v="386.25"/>
    <n v="0"/>
    <x v="0"/>
    <n v="386.25"/>
    <s v="Prijs gelijk"/>
    <s v="Nvt"/>
    <n v="386.25"/>
    <n v="386.25"/>
    <n v="386.25"/>
  </r>
  <r>
    <x v="1"/>
    <x v="13"/>
    <x v="14"/>
    <n v="1"/>
    <n v="386.25"/>
    <n v="386.25"/>
    <n v="386.25"/>
    <n v="0"/>
    <x v="0"/>
    <n v="386.25"/>
    <s v="Prijs gelijk"/>
    <s v="Nvt"/>
    <n v="386.25"/>
    <n v="386.25"/>
    <n v="386.25"/>
  </r>
  <r>
    <x v="1"/>
    <x v="15"/>
    <x v="16"/>
    <n v="1"/>
    <n v="602.54999999999995"/>
    <n v="602.54999999999995"/>
    <n v="602.54999999999995"/>
    <n v="0"/>
    <x v="0"/>
    <n v="585"/>
    <s v="Prijs wijkt af"/>
    <s v="Nvt"/>
    <n v="585"/>
    <n v="585"/>
    <n v="585"/>
  </r>
  <r>
    <x v="1"/>
    <x v="16"/>
    <x v="17"/>
    <n v="1"/>
    <n v="106.86"/>
    <n v="106.86"/>
    <n v="106.86"/>
    <n v="0"/>
    <x v="0"/>
    <n v="106.8625"/>
    <s v="Prijs wijkt af"/>
    <s v="Nvt"/>
    <n v="106.8625"/>
    <n v="106.8625"/>
    <n v="106.8625"/>
  </r>
  <r>
    <x v="1"/>
    <x v="17"/>
    <x v="18"/>
    <n v="68"/>
    <n v="20"/>
    <n v="1360"/>
    <n v="1360"/>
    <n v="0"/>
    <x v="2"/>
    <s v=""/>
    <s v=""/>
    <s v="Nvt"/>
    <n v="20"/>
    <n v="1360"/>
    <n v="1360"/>
  </r>
  <r>
    <x v="1"/>
    <x v="14"/>
    <x v="15"/>
    <n v="2"/>
    <n v="252.35"/>
    <n v="504.7"/>
    <n v="403.76"/>
    <n v="20"/>
    <x v="0"/>
    <n v="252.35"/>
    <s v="Prijs gelijk"/>
    <s v="Ja"/>
    <n v="252.35"/>
    <n v="504.7"/>
    <n v="403.76"/>
  </r>
  <r>
    <x v="1"/>
    <x v="16"/>
    <x v="19"/>
    <n v="3"/>
    <n v="106.86"/>
    <n v="320.58"/>
    <n v="256.45999999999998"/>
    <n v="20"/>
    <x v="0"/>
    <n v="106.8625"/>
    <s v="Prijs wijkt af"/>
    <s v="Ja"/>
    <n v="106.8625"/>
    <n v="320.58749999999998"/>
    <n v="256.47000000000003"/>
  </r>
  <r>
    <x v="1"/>
    <x v="16"/>
    <x v="19"/>
    <n v="3"/>
    <n v="106.86"/>
    <n v="320.58"/>
    <n v="256.45999999999998"/>
    <n v="20"/>
    <x v="0"/>
    <n v="106.8625"/>
    <s v="Prijs wijkt af"/>
    <s v="Ja"/>
    <n v="106.8625"/>
    <n v="320.58749999999998"/>
    <n v="256.47000000000003"/>
  </r>
  <r>
    <x v="1"/>
    <x v="18"/>
    <x v="20"/>
    <n v="10"/>
    <n v="84"/>
    <n v="840"/>
    <n v="588"/>
    <n v="30"/>
    <x v="2"/>
    <s v=""/>
    <s v=""/>
    <s v="Ja"/>
    <n v="84"/>
    <n v="840"/>
    <n v="588"/>
  </r>
  <r>
    <x v="1"/>
    <x v="19"/>
    <x v="21"/>
    <n v="3"/>
    <n v="52.88"/>
    <n v="158.63999999999999"/>
    <n v="158.63999999999999"/>
    <n v="0"/>
    <x v="2"/>
    <s v=""/>
    <s v=""/>
    <s v="Nvt"/>
    <n v="52.88"/>
    <n v="158.64000000000001"/>
    <n v="158.64000000000001"/>
  </r>
  <r>
    <x v="1"/>
    <x v="16"/>
    <x v="17"/>
    <n v="6"/>
    <n v="106.86"/>
    <n v="641.16"/>
    <n v="512.92999999999995"/>
    <n v="20"/>
    <x v="0"/>
    <n v="106.8625"/>
    <s v="Prijs wijkt af"/>
    <s v="Ja"/>
    <n v="106.8625"/>
    <n v="641.17499999999995"/>
    <n v="512.94000000000005"/>
  </r>
  <r>
    <x v="2"/>
    <x v="4"/>
    <x v="4"/>
    <n v="1"/>
    <n v="632.59"/>
    <n v="632.59"/>
    <n v="506.07"/>
    <n v="20"/>
    <x v="0"/>
    <n v="458.35"/>
    <s v="Prijs wijkt af"/>
    <s v="Nee"/>
    <n v="458.35"/>
    <n v="458.35"/>
    <n v="458.35"/>
  </r>
  <r>
    <x v="2"/>
    <x v="3"/>
    <x v="3"/>
    <n v="1"/>
    <n v="1025.92"/>
    <n v="1025.92"/>
    <n v="820.74"/>
    <n v="20"/>
    <x v="0"/>
    <n v="700"/>
    <s v="Prijs wijkt af"/>
    <s v="Nee"/>
    <n v="700"/>
    <n v="700"/>
    <n v="700"/>
  </r>
  <r>
    <x v="2"/>
    <x v="20"/>
    <x v="22"/>
    <n v="1"/>
    <n v="1319.04"/>
    <n v="1319.04"/>
    <n v="1055.23"/>
    <n v="20"/>
    <x v="0"/>
    <n v="900"/>
    <s v="Prijs wijkt af"/>
    <s v="Nee"/>
    <n v="900"/>
    <n v="900"/>
    <n v="900"/>
  </r>
  <r>
    <x v="3"/>
    <x v="21"/>
    <x v="23"/>
    <n v="1"/>
    <n v="180"/>
    <n v="180"/>
    <n v="180"/>
    <n v="0"/>
    <x v="0"/>
    <n v="106.8625"/>
    <s v="Prijs wijkt af"/>
    <s v="Nvt"/>
    <n v="106.8625"/>
    <n v="106.8625"/>
    <n v="106.8625"/>
  </r>
  <r>
    <x v="3"/>
    <x v="22"/>
    <x v="24"/>
    <n v="1"/>
    <n v="547.83000000000004"/>
    <n v="547.83000000000004"/>
    <n v="547.83000000000004"/>
    <n v="0"/>
    <x v="0"/>
    <n v="417.15"/>
    <s v="Prijs wijkt af"/>
    <s v="Nvt"/>
    <n v="417.15"/>
    <n v="417.15"/>
    <n v="417.15"/>
  </r>
  <r>
    <x v="3"/>
    <x v="21"/>
    <x v="23"/>
    <n v="1"/>
    <n v="180"/>
    <n v="180"/>
    <n v="180"/>
    <n v="0"/>
    <x v="0"/>
    <n v="106.8625"/>
    <s v="Prijs wijkt af"/>
    <s v="Nvt"/>
    <n v="106.8625"/>
    <n v="106.8625"/>
    <n v="106.8625"/>
  </r>
  <r>
    <x v="3"/>
    <x v="23"/>
    <x v="25"/>
    <n v="1"/>
    <n v="604.04999999999995"/>
    <n v="604.04999999999995"/>
    <n v="604.04999999999995"/>
    <n v="0"/>
    <x v="0"/>
    <n v="386.25"/>
    <s v="Prijs wijkt af"/>
    <s v="Nvt"/>
    <n v="386.25"/>
    <n v="386.25"/>
    <n v="386.25"/>
  </r>
  <r>
    <x v="3"/>
    <x v="21"/>
    <x v="23"/>
    <n v="1"/>
    <n v="180"/>
    <n v="180"/>
    <n v="180"/>
    <n v="0"/>
    <x v="0"/>
    <n v="106.8625"/>
    <s v="Prijs wijkt af"/>
    <s v="Nvt"/>
    <n v="106.8625"/>
    <n v="106.8625"/>
    <n v="106.8625"/>
  </r>
  <r>
    <x v="3"/>
    <x v="23"/>
    <x v="25"/>
    <n v="1"/>
    <n v="604.04999999999995"/>
    <n v="604.04999999999995"/>
    <n v="604.04999999999995"/>
    <n v="0"/>
    <x v="0"/>
    <n v="386.25"/>
    <s v="Prijs wijkt af"/>
    <s v="Nvt"/>
    <n v="386.25"/>
    <n v="386.25"/>
    <n v="386.25"/>
  </r>
  <r>
    <x v="3"/>
    <x v="24"/>
    <x v="26"/>
    <n v="1"/>
    <n v="361.25"/>
    <n v="361.25"/>
    <n v="361.25"/>
    <n v="0"/>
    <x v="0"/>
    <n v="252.35"/>
    <s v="Prijs wijkt af"/>
    <s v="Nvt"/>
    <n v="252.35"/>
    <n v="252.35"/>
    <n v="252.35"/>
  </r>
  <r>
    <x v="3"/>
    <x v="23"/>
    <x v="25"/>
    <n v="1"/>
    <n v="604.04999999999995"/>
    <n v="604.04999999999995"/>
    <n v="604.04999999999995"/>
    <n v="0"/>
    <x v="0"/>
    <n v="386.25"/>
    <s v="Prijs wijkt af"/>
    <s v="Nvt"/>
    <n v="386.25"/>
    <n v="386.25"/>
    <n v="386.25"/>
  </r>
  <r>
    <x v="3"/>
    <x v="25"/>
    <x v="27"/>
    <n v="1"/>
    <n v="429.38"/>
    <n v="429.38"/>
    <n v="429.38"/>
    <n v="0"/>
    <x v="0"/>
    <n v="298.7"/>
    <s v="Prijs wijkt af"/>
    <s v="Nvt"/>
    <n v="298.7"/>
    <n v="298.7"/>
    <n v="298.7"/>
  </r>
  <r>
    <x v="3"/>
    <x v="26"/>
    <x v="28"/>
    <n v="1"/>
    <n v="448.05"/>
    <n v="448.05"/>
    <n v="448.05"/>
    <n v="0"/>
    <x v="3"/>
    <n v="435"/>
    <s v="Prijs wijkt af"/>
    <s v="Nvt"/>
    <n v="435"/>
    <n v="435"/>
    <n v="435"/>
  </r>
  <r>
    <x v="3"/>
    <x v="27"/>
    <x v="29"/>
    <n v="1"/>
    <n v="66.95"/>
    <n v="66.95"/>
    <n v="66.95"/>
    <n v="0"/>
    <x v="2"/>
    <s v=""/>
    <s v=""/>
    <s v="Nvt"/>
    <n v="66.95"/>
    <n v="66.95"/>
    <n v="66.95"/>
  </r>
  <r>
    <x v="3"/>
    <x v="28"/>
    <x v="30"/>
    <n v="1"/>
    <n v="762.2"/>
    <n v="762.2"/>
    <n v="762.2"/>
    <n v="0"/>
    <x v="3"/>
    <n v="740"/>
    <s v="Prijs wijkt af"/>
    <s v="Nvt"/>
    <n v="740"/>
    <n v="740"/>
    <n v="740"/>
  </r>
  <r>
    <x v="3"/>
    <x v="27"/>
    <x v="29"/>
    <n v="1"/>
    <n v="66.95"/>
    <n v="66.95"/>
    <n v="66.95"/>
    <n v="0"/>
    <x v="2"/>
    <s v=""/>
    <s v=""/>
    <s v="Nvt"/>
    <n v="66.95"/>
    <n v="66.95"/>
    <n v="66.95"/>
  </r>
  <r>
    <x v="3"/>
    <x v="29"/>
    <x v="31"/>
    <n v="1"/>
    <n v="638.6"/>
    <n v="638.6"/>
    <n v="638.6"/>
    <n v="0"/>
    <x v="3"/>
    <n v="620"/>
    <s v="Prijs wijkt af"/>
    <s v="Nvt"/>
    <n v="620"/>
    <n v="620"/>
    <n v="620"/>
  </r>
  <r>
    <x v="3"/>
    <x v="30"/>
    <x v="32"/>
    <n v="1"/>
    <n v="87.55"/>
    <n v="87.55"/>
    <n v="87.55"/>
    <n v="0"/>
    <x v="2"/>
    <s v=""/>
    <s v=""/>
    <s v="Nvt"/>
    <n v="87.55"/>
    <n v="87.55"/>
    <n v="87.55"/>
  </r>
  <r>
    <x v="3"/>
    <x v="23"/>
    <x v="25"/>
    <n v="1"/>
    <n v="604.04999999999995"/>
    <n v="604.04999999999995"/>
    <n v="604.04999999999995"/>
    <n v="0"/>
    <x v="0"/>
    <n v="386.25"/>
    <s v="Prijs wijkt af"/>
    <s v="Nvt"/>
    <n v="386.25"/>
    <n v="386.25"/>
    <n v="386.25"/>
  </r>
  <r>
    <x v="3"/>
    <x v="23"/>
    <x v="25"/>
    <n v="-1"/>
    <n v="604.04999999999995"/>
    <n v="-604.04999999999995"/>
    <n v="-604.04999999999995"/>
    <n v="0"/>
    <x v="0"/>
    <n v="386.25"/>
    <s v="Prijs wijkt af"/>
    <s v="Nvt"/>
    <n v="386.25"/>
    <n v="-386.25"/>
    <n v="-386.25"/>
  </r>
  <r>
    <x v="3"/>
    <x v="31"/>
    <x v="33"/>
    <n v="1"/>
    <n v="673.79"/>
    <n v="673.79"/>
    <n v="673.79"/>
    <n v="0"/>
    <x v="0"/>
    <n v="499.55"/>
    <s v="Prijs wijkt af"/>
    <s v="Nvt"/>
    <n v="499.55"/>
    <n v="499.55"/>
    <n v="499.55"/>
  </r>
  <r>
    <x v="3"/>
    <x v="24"/>
    <x v="26"/>
    <n v="1"/>
    <n v="361.25"/>
    <n v="361.25"/>
    <n v="361.25"/>
    <n v="0"/>
    <x v="0"/>
    <n v="252.35"/>
    <s v="Prijs wijkt af"/>
    <s v="Nvt"/>
    <n v="252.35"/>
    <n v="252.35"/>
    <n v="252.35"/>
  </r>
  <r>
    <x v="3"/>
    <x v="32"/>
    <x v="34"/>
    <n v="1"/>
    <n v="748.75"/>
    <n v="748.75"/>
    <n v="748.75"/>
    <n v="0"/>
    <x v="0"/>
    <n v="458.35"/>
    <s v="Prijs wijkt af"/>
    <s v="Nvt"/>
    <n v="458.35"/>
    <n v="458.35"/>
    <n v="458.35"/>
  </r>
  <r>
    <x v="3"/>
    <x v="33"/>
    <x v="35"/>
    <n v="1"/>
    <n v="1229.2"/>
    <n v="1229.2"/>
    <n v="1229.2"/>
    <n v="0"/>
    <x v="0"/>
    <n v="700"/>
    <s v="Prijs wijkt af"/>
    <s v="Nvt"/>
    <n v="700"/>
    <n v="700"/>
    <n v="700"/>
  </r>
  <r>
    <x v="3"/>
    <x v="33"/>
    <x v="35"/>
    <n v="-1"/>
    <n v="1229.2"/>
    <n v="-1229.2"/>
    <n v="-1229.2"/>
    <n v="0"/>
    <x v="0"/>
    <n v="700"/>
    <s v="Prijs wijkt af"/>
    <s v="Nvt"/>
    <n v="700"/>
    <n v="-700"/>
    <n v="-700"/>
  </r>
  <r>
    <x v="3"/>
    <x v="34"/>
    <x v="36"/>
    <n v="1"/>
    <n v="438.5"/>
    <n v="438.5"/>
    <n v="438.5"/>
    <n v="0"/>
    <x v="0"/>
    <n v="329.6"/>
    <s v="Prijs wijkt af"/>
    <s v="Nvt"/>
    <n v="329.6"/>
    <n v="329.6"/>
    <n v="329.6"/>
  </r>
  <r>
    <x v="3"/>
    <x v="35"/>
    <x v="37"/>
    <n v="3"/>
    <n v="39.65"/>
    <n v="118.95"/>
    <n v="118.95"/>
    <n v="0"/>
    <x v="2"/>
    <s v=""/>
    <s v=""/>
    <s v="Nvt"/>
    <n v="39.65"/>
    <n v="118.94999999999999"/>
    <n v="118.94999999999999"/>
  </r>
  <r>
    <x v="3"/>
    <x v="34"/>
    <x v="36"/>
    <n v="1"/>
    <n v="438.5"/>
    <n v="438.5"/>
    <n v="438.5"/>
    <n v="0"/>
    <x v="0"/>
    <n v="329.6"/>
    <s v="Prijs wijkt af"/>
    <s v="Nvt"/>
    <n v="329.6"/>
    <n v="329.6"/>
    <n v="329.6"/>
  </r>
  <r>
    <x v="3"/>
    <x v="36"/>
    <x v="38"/>
    <n v="1"/>
    <n v="794.6"/>
    <n v="794.6"/>
    <n v="794.6"/>
    <n v="0"/>
    <x v="0"/>
    <n v="576.79999999999995"/>
    <s v="Prijs wijkt af"/>
    <s v="Nvt"/>
    <n v="576.79999999999995"/>
    <n v="576.79999999999995"/>
    <n v="576.79999999999995"/>
  </r>
  <r>
    <x v="3"/>
    <x v="35"/>
    <x v="39"/>
    <n v="2"/>
    <n v="39.65"/>
    <n v="79.3"/>
    <n v="79.3"/>
    <n v="0"/>
    <x v="2"/>
    <s v=""/>
    <s v=""/>
    <s v="Nvt"/>
    <n v="39.65"/>
    <n v="79.3"/>
    <n v="79.3"/>
  </r>
  <r>
    <x v="3"/>
    <x v="37"/>
    <x v="40"/>
    <n v="1"/>
    <n v="355.35"/>
    <n v="355.35"/>
    <n v="355.35"/>
    <n v="0"/>
    <x v="3"/>
    <n v="345"/>
    <s v="Prijs wijkt af"/>
    <s v="Nvt"/>
    <n v="345"/>
    <n v="345"/>
    <n v="345"/>
  </r>
  <r>
    <x v="3"/>
    <x v="21"/>
    <x v="23"/>
    <n v="1"/>
    <n v="180"/>
    <n v="180"/>
    <n v="180"/>
    <n v="0"/>
    <x v="0"/>
    <n v="106.8625"/>
    <s v="Prijs wijkt af"/>
    <s v="Nvt"/>
    <n v="106.8625"/>
    <n v="106.8625"/>
    <n v="106.8625"/>
  </r>
  <r>
    <x v="3"/>
    <x v="36"/>
    <x v="38"/>
    <n v="1"/>
    <n v="794.6"/>
    <n v="794.6"/>
    <n v="794.6"/>
    <n v="0"/>
    <x v="0"/>
    <n v="576.79999999999995"/>
    <s v="Prijs wijkt af"/>
    <s v="Nvt"/>
    <n v="576.79999999999995"/>
    <n v="576.79999999999995"/>
    <n v="576.79999999999995"/>
  </r>
  <r>
    <x v="3"/>
    <x v="21"/>
    <x v="41"/>
    <n v="1"/>
    <n v="185.4"/>
    <n v="185.4"/>
    <n v="185.4"/>
    <n v="0"/>
    <x v="0"/>
    <n v="106.8625"/>
    <s v="Prijs wijkt af"/>
    <s v="Nvt"/>
    <n v="106.8625"/>
    <n v="106.8625"/>
    <n v="106.8625"/>
  </r>
  <r>
    <x v="3"/>
    <x v="24"/>
    <x v="26"/>
    <n v="1"/>
    <n v="361.25"/>
    <n v="361.25"/>
    <n v="361.25"/>
    <n v="0"/>
    <x v="0"/>
    <n v="252.35"/>
    <s v="Prijs wijkt af"/>
    <s v="Nvt"/>
    <n v="252.35"/>
    <n v="252.35"/>
    <n v="252.35"/>
  </r>
  <r>
    <x v="3"/>
    <x v="24"/>
    <x v="26"/>
    <n v="1"/>
    <n v="361.25"/>
    <n v="361.25"/>
    <n v="361.25"/>
    <n v="0"/>
    <x v="0"/>
    <n v="252.35"/>
    <s v="Prijs wijkt af"/>
    <s v="Nvt"/>
    <n v="252.35"/>
    <n v="252.35"/>
    <n v="252.35"/>
  </r>
  <r>
    <x v="3"/>
    <x v="32"/>
    <x v="34"/>
    <n v="1"/>
    <n v="748.75"/>
    <n v="748.75"/>
    <n v="748.75"/>
    <n v="0"/>
    <x v="0"/>
    <n v="458.35"/>
    <s v="Prijs wijkt af"/>
    <s v="Nvt"/>
    <n v="458.35"/>
    <n v="458.35"/>
    <n v="458.35"/>
  </r>
  <r>
    <x v="3"/>
    <x v="29"/>
    <x v="31"/>
    <n v="1"/>
    <n v="638.6"/>
    <n v="638.6"/>
    <n v="638.6"/>
    <n v="0"/>
    <x v="3"/>
    <n v="620"/>
    <s v="Prijs wijkt af"/>
    <s v="Nvt"/>
    <n v="620"/>
    <n v="620"/>
    <n v="620"/>
  </r>
  <r>
    <x v="3"/>
    <x v="29"/>
    <x v="31"/>
    <n v="-1"/>
    <n v="638.6"/>
    <n v="-638.6"/>
    <n v="-638.6"/>
    <n v="0"/>
    <x v="3"/>
    <n v="620"/>
    <s v="Prijs wijkt af"/>
    <s v="Nvt"/>
    <n v="620"/>
    <n v="-620"/>
    <n v="-620"/>
  </r>
  <r>
    <x v="3"/>
    <x v="34"/>
    <x v="36"/>
    <n v="1"/>
    <n v="438.5"/>
    <n v="438.5"/>
    <n v="438.5"/>
    <n v="0"/>
    <x v="0"/>
    <n v="329.6"/>
    <s v="Prijs wijkt af"/>
    <s v="Nvt"/>
    <n v="329.6"/>
    <n v="329.6"/>
    <n v="329.6"/>
  </r>
  <r>
    <x v="3"/>
    <x v="25"/>
    <x v="27"/>
    <n v="1"/>
    <n v="429.38"/>
    <n v="429.38"/>
    <n v="429.38"/>
    <n v="0"/>
    <x v="0"/>
    <n v="298.7"/>
    <s v="Prijs wijkt af"/>
    <s v="Nvt"/>
    <n v="298.7"/>
    <n v="298.7"/>
    <n v="298.7"/>
  </r>
  <r>
    <x v="3"/>
    <x v="35"/>
    <x v="37"/>
    <n v="2"/>
    <n v="39.65"/>
    <n v="79.3"/>
    <n v="79.3"/>
    <n v="0"/>
    <x v="2"/>
    <s v=""/>
    <s v=""/>
    <s v="Nvt"/>
    <n v="39.65"/>
    <n v="79.3"/>
    <n v="79.3"/>
  </r>
  <r>
    <x v="3"/>
    <x v="36"/>
    <x v="38"/>
    <n v="2"/>
    <n v="794.6"/>
    <n v="1589.2"/>
    <n v="1589.2"/>
    <n v="0"/>
    <x v="0"/>
    <n v="576.79999999999995"/>
    <s v="Prijs wijkt af"/>
    <s v="Nvt"/>
    <n v="576.79999999999995"/>
    <n v="1153.5999999999999"/>
    <n v="1153.5999999999999"/>
  </r>
  <r>
    <x v="3"/>
    <x v="21"/>
    <x v="23"/>
    <n v="1"/>
    <n v="185.4"/>
    <n v="185.4"/>
    <n v="185.4"/>
    <n v="0"/>
    <x v="0"/>
    <n v="106.8625"/>
    <s v="Prijs wijkt af"/>
    <s v="Nvt"/>
    <n v="106.8625"/>
    <n v="106.8625"/>
    <n v="106.8625"/>
  </r>
  <r>
    <x v="3"/>
    <x v="22"/>
    <x v="24"/>
    <n v="1"/>
    <n v="547.83000000000004"/>
    <n v="547.83000000000004"/>
    <n v="547.83000000000004"/>
    <n v="0"/>
    <x v="0"/>
    <n v="417.15"/>
    <s v="Prijs wijkt af"/>
    <s v="Nvt"/>
    <n v="417.15"/>
    <n v="417.15"/>
    <n v="417.15"/>
  </r>
  <r>
    <x v="3"/>
    <x v="21"/>
    <x v="23"/>
    <n v="1"/>
    <n v="180"/>
    <n v="180"/>
    <n v="180"/>
    <n v="0"/>
    <x v="0"/>
    <n v="106.8625"/>
    <s v="Prijs wijkt af"/>
    <s v="Nvt"/>
    <n v="106.8625"/>
    <n v="106.8625"/>
    <n v="106.8625"/>
  </r>
  <r>
    <x v="3"/>
    <x v="38"/>
    <x v="42"/>
    <n v="2"/>
    <n v="29.35"/>
    <n v="58.7"/>
    <n v="58.7"/>
    <n v="0"/>
    <x v="2"/>
    <s v=""/>
    <s v=""/>
    <s v="Nvt"/>
    <n v="29.35"/>
    <n v="58.7"/>
    <n v="58.7"/>
  </r>
  <r>
    <x v="3"/>
    <x v="39"/>
    <x v="43"/>
    <n v="2"/>
    <n v="17.89"/>
    <n v="35.78"/>
    <n v="35.78"/>
    <n v="0"/>
    <x v="2"/>
    <s v=""/>
    <s v=""/>
    <s v="Nvt"/>
    <n v="17.89"/>
    <n v="35.78"/>
    <n v="35.78"/>
  </r>
  <r>
    <x v="3"/>
    <x v="29"/>
    <x v="31"/>
    <n v="1"/>
    <n v="638.6"/>
    <n v="638.6"/>
    <n v="638.6"/>
    <n v="0"/>
    <x v="3"/>
    <n v="620"/>
    <s v="Prijs wijkt af"/>
    <s v="Nvt"/>
    <n v="620"/>
    <n v="620"/>
    <n v="620"/>
  </r>
  <r>
    <x v="3"/>
    <x v="34"/>
    <x v="36"/>
    <n v="1"/>
    <n v="438.5"/>
    <n v="438.5"/>
    <n v="438.5"/>
    <n v="0"/>
    <x v="0"/>
    <n v="329.6"/>
    <s v="Prijs wijkt af"/>
    <s v="Nvt"/>
    <n v="329.6"/>
    <n v="329.6"/>
    <n v="329.6"/>
  </r>
  <r>
    <x v="3"/>
    <x v="40"/>
    <x v="44"/>
    <n v="4"/>
    <n v="18.03"/>
    <n v="72.12"/>
    <n v="72.12"/>
    <n v="0"/>
    <x v="2"/>
    <s v=""/>
    <s v=""/>
    <s v="Nvt"/>
    <n v="18.03"/>
    <n v="72.12"/>
    <n v="72.12"/>
  </r>
  <r>
    <x v="3"/>
    <x v="38"/>
    <x v="42"/>
    <n v="1"/>
    <n v="29.35"/>
    <n v="29.35"/>
    <n v="29.35"/>
    <n v="0"/>
    <x v="2"/>
    <s v=""/>
    <s v=""/>
    <s v="Nvt"/>
    <n v="29.35"/>
    <n v="29.35"/>
    <n v="29.35"/>
  </r>
  <r>
    <x v="3"/>
    <x v="21"/>
    <x v="23"/>
    <n v="2"/>
    <n v="180"/>
    <n v="360"/>
    <n v="360"/>
    <n v="0"/>
    <x v="0"/>
    <n v="106.8625"/>
    <s v="Prijs wijkt af"/>
    <s v="Nvt"/>
    <n v="106.8625"/>
    <n v="213.72499999999999"/>
    <n v="213.72499999999999"/>
  </r>
  <r>
    <x v="3"/>
    <x v="21"/>
    <x v="23"/>
    <n v="-2"/>
    <n v="180"/>
    <n v="-360"/>
    <n v="-360"/>
    <n v="0"/>
    <x v="0"/>
    <n v="106.8625"/>
    <s v="Prijs wijkt af"/>
    <s v="Nvt"/>
    <n v="106.8625"/>
    <n v="-213.72499999999999"/>
    <n v="-213.72499999999999"/>
  </r>
  <r>
    <x v="3"/>
    <x v="26"/>
    <x v="28"/>
    <n v="1"/>
    <n v="448.05"/>
    <n v="448.05"/>
    <n v="448.05"/>
    <n v="0"/>
    <x v="3"/>
    <n v="435"/>
    <s v="Prijs wijkt af"/>
    <s v="Nvt"/>
    <n v="435"/>
    <n v="435"/>
    <n v="435"/>
  </r>
  <r>
    <x v="3"/>
    <x v="24"/>
    <x v="26"/>
    <n v="1"/>
    <n v="361.25"/>
    <n v="361.25"/>
    <n v="361.25"/>
    <n v="0"/>
    <x v="0"/>
    <n v="252.35"/>
    <s v="Prijs wijkt af"/>
    <s v="Nvt"/>
    <n v="252.35"/>
    <n v="252.35"/>
    <n v="252.35"/>
  </r>
  <r>
    <x v="3"/>
    <x v="24"/>
    <x v="26"/>
    <n v="-1"/>
    <n v="361.25"/>
    <n v="-361.25"/>
    <n v="-361.25"/>
    <n v="0"/>
    <x v="0"/>
    <n v="252.35"/>
    <s v="Prijs wijkt af"/>
    <s v="Nvt"/>
    <n v="252.35"/>
    <n v="-252.35"/>
    <n v="-252.35"/>
  </r>
  <r>
    <x v="3"/>
    <x v="25"/>
    <x v="27"/>
    <n v="1"/>
    <n v="429.38"/>
    <n v="429.38"/>
    <n v="429.38"/>
    <n v="0"/>
    <x v="0"/>
    <n v="298.7"/>
    <s v="Prijs wijkt af"/>
    <s v="Nvt"/>
    <n v="298.7"/>
    <n v="298.7"/>
    <n v="298.7"/>
  </r>
  <r>
    <x v="3"/>
    <x v="41"/>
    <x v="45"/>
    <n v="1"/>
    <n v="82.4"/>
    <n v="82.4"/>
    <n v="82.4"/>
    <n v="0"/>
    <x v="2"/>
    <s v=""/>
    <s v=""/>
    <s v="Nvt"/>
    <n v="82.4"/>
    <n v="82.4"/>
    <n v="82.4"/>
  </r>
  <r>
    <x v="3"/>
    <x v="24"/>
    <x v="26"/>
    <n v="1"/>
    <n v="361.25"/>
    <n v="361.25"/>
    <n v="361.25"/>
    <n v="0"/>
    <x v="0"/>
    <n v="252.35"/>
    <s v="Prijs wijkt af"/>
    <s v="Nvt"/>
    <n v="252.35"/>
    <n v="252.35"/>
    <n v="252.35"/>
  </r>
  <r>
    <x v="3"/>
    <x v="31"/>
    <x v="33"/>
    <n v="1"/>
    <n v="673.79"/>
    <n v="673.79"/>
    <n v="673.79"/>
    <n v="0"/>
    <x v="0"/>
    <n v="499.55"/>
    <s v="Prijs wijkt af"/>
    <s v="Nvt"/>
    <n v="499.55"/>
    <n v="499.55"/>
    <n v="499.55"/>
  </r>
  <r>
    <x v="3"/>
    <x v="21"/>
    <x v="23"/>
    <n v="2"/>
    <n v="180"/>
    <n v="360"/>
    <n v="360"/>
    <n v="0"/>
    <x v="0"/>
    <n v="106.8625"/>
    <s v="Prijs wijkt af"/>
    <s v="Nvt"/>
    <n v="106.8625"/>
    <n v="213.72499999999999"/>
    <n v="213.72499999999999"/>
  </r>
  <r>
    <x v="3"/>
    <x v="34"/>
    <x v="36"/>
    <n v="1"/>
    <n v="438.5"/>
    <n v="438.5"/>
    <n v="438.5"/>
    <n v="0"/>
    <x v="0"/>
    <n v="329.6"/>
    <s v="Prijs wijkt af"/>
    <s v="Nvt"/>
    <n v="329.6"/>
    <n v="329.6"/>
    <n v="329.6"/>
  </r>
  <r>
    <x v="3"/>
    <x v="34"/>
    <x v="36"/>
    <n v="1"/>
    <n v="438.5"/>
    <n v="438.5"/>
    <n v="438.5"/>
    <n v="0"/>
    <x v="0"/>
    <n v="329.6"/>
    <s v="Prijs wijkt af"/>
    <s v="Nvt"/>
    <n v="329.6"/>
    <n v="329.6"/>
    <n v="329.6"/>
  </r>
  <r>
    <x v="3"/>
    <x v="35"/>
    <x v="37"/>
    <n v="2"/>
    <n v="39.65"/>
    <n v="79.3"/>
    <n v="79.3"/>
    <n v="0"/>
    <x v="2"/>
    <s v=""/>
    <s v=""/>
    <s v="Nvt"/>
    <n v="39.65"/>
    <n v="79.3"/>
    <n v="79.3"/>
  </r>
  <r>
    <x v="3"/>
    <x v="21"/>
    <x v="23"/>
    <n v="2"/>
    <n v="185.4"/>
    <n v="370.8"/>
    <n v="370.8"/>
    <n v="0"/>
    <x v="0"/>
    <n v="106.8625"/>
    <s v="Prijs wijkt af"/>
    <s v="Nvt"/>
    <n v="106.8625"/>
    <n v="213.72499999999999"/>
    <n v="213.72499999999999"/>
  </r>
  <r>
    <x v="3"/>
    <x v="34"/>
    <x v="36"/>
    <n v="1"/>
    <n v="438.5"/>
    <n v="438.5"/>
    <n v="438.5"/>
    <n v="0"/>
    <x v="0"/>
    <n v="329.6"/>
    <s v="Prijs wijkt af"/>
    <s v="Nvt"/>
    <n v="329.6"/>
    <n v="329.6"/>
    <n v="329.6"/>
  </r>
  <r>
    <x v="3"/>
    <x v="38"/>
    <x v="46"/>
    <n v="4"/>
    <n v="29.35"/>
    <n v="117.4"/>
    <n v="117.4"/>
    <n v="0"/>
    <x v="2"/>
    <s v=""/>
    <s v=""/>
    <s v="Nvt"/>
    <n v="29.35"/>
    <n v="117.4"/>
    <n v="117.4"/>
  </r>
  <r>
    <x v="3"/>
    <x v="26"/>
    <x v="28"/>
    <n v="1"/>
    <n v="448.05"/>
    <n v="448.05"/>
    <n v="448.05"/>
    <n v="0"/>
    <x v="3"/>
    <n v="435"/>
    <s v="Prijs wijkt af"/>
    <s v="Nvt"/>
    <n v="435"/>
    <n v="435"/>
    <n v="435"/>
  </r>
  <r>
    <x v="3"/>
    <x v="24"/>
    <x v="26"/>
    <n v="1"/>
    <n v="361.25"/>
    <n v="361.25"/>
    <n v="361.25"/>
    <n v="0"/>
    <x v="0"/>
    <n v="252.35"/>
    <s v="Prijs wijkt af"/>
    <s v="Nvt"/>
    <n v="252.35"/>
    <n v="252.35"/>
    <n v="252.35"/>
  </r>
  <r>
    <x v="3"/>
    <x v="21"/>
    <x v="41"/>
    <n v="1"/>
    <n v="185.4"/>
    <n v="185.4"/>
    <n v="185.4"/>
    <n v="0"/>
    <x v="0"/>
    <n v="106.8625"/>
    <s v="Prijs wijkt af"/>
    <s v="Nvt"/>
    <n v="106.8625"/>
    <n v="106.8625"/>
    <n v="106.8625"/>
  </r>
  <r>
    <x v="3"/>
    <x v="21"/>
    <x v="23"/>
    <n v="1"/>
    <n v="185.4"/>
    <n v="185.4"/>
    <n v="185.4"/>
    <n v="0"/>
    <x v="0"/>
    <n v="106.8625"/>
    <s v="Prijs wijkt af"/>
    <s v="Nvt"/>
    <n v="106.8625"/>
    <n v="106.8625"/>
    <n v="106.8625"/>
  </r>
  <r>
    <x v="3"/>
    <x v="23"/>
    <x v="25"/>
    <n v="1"/>
    <n v="604.04999999999995"/>
    <n v="604.04999999999995"/>
    <n v="604.04999999999995"/>
    <n v="0"/>
    <x v="0"/>
    <n v="386.25"/>
    <s v="Prijs wijkt af"/>
    <s v="Nvt"/>
    <n v="386.25"/>
    <n v="386.25"/>
    <n v="386.25"/>
  </r>
  <r>
    <x v="3"/>
    <x v="21"/>
    <x v="23"/>
    <n v="1"/>
    <n v="185.4"/>
    <n v="185.4"/>
    <n v="185.4"/>
    <n v="0"/>
    <x v="0"/>
    <n v="106.8625"/>
    <s v="Prijs wijkt af"/>
    <s v="Nvt"/>
    <n v="106.8625"/>
    <n v="106.8625"/>
    <n v="106.8625"/>
  </r>
  <r>
    <x v="3"/>
    <x v="36"/>
    <x v="38"/>
    <n v="1"/>
    <n v="794.6"/>
    <n v="794.6"/>
    <n v="794.6"/>
    <n v="0"/>
    <x v="0"/>
    <n v="576.79999999999995"/>
    <s v="Prijs wijkt af"/>
    <s v="Nvt"/>
    <n v="576.79999999999995"/>
    <n v="576.79999999999995"/>
    <n v="576.79999999999995"/>
  </r>
  <r>
    <x v="3"/>
    <x v="25"/>
    <x v="27"/>
    <n v="1"/>
    <n v="429.38"/>
    <n v="429.38"/>
    <n v="429.38"/>
    <n v="0"/>
    <x v="0"/>
    <n v="298.7"/>
    <s v="Prijs wijkt af"/>
    <s v="Nvt"/>
    <n v="298.7"/>
    <n v="298.7"/>
    <n v="298.7"/>
  </r>
  <r>
    <x v="3"/>
    <x v="34"/>
    <x v="36"/>
    <n v="1"/>
    <n v="438.5"/>
    <n v="438.5"/>
    <n v="438.5"/>
    <n v="0"/>
    <x v="0"/>
    <n v="329.6"/>
    <s v="Prijs wijkt af"/>
    <s v="Nvt"/>
    <n v="329.6"/>
    <n v="329.6"/>
    <n v="329.6"/>
  </r>
  <r>
    <x v="3"/>
    <x v="42"/>
    <x v="47"/>
    <n v="1"/>
    <n v="2004.2"/>
    <n v="2004.2"/>
    <n v="2004.2"/>
    <n v="0"/>
    <x v="0"/>
    <n v="1100"/>
    <s v="Prijs wijkt af"/>
    <s v="Nvt"/>
    <n v="1100"/>
    <n v="1100"/>
    <n v="1100"/>
  </r>
  <r>
    <x v="3"/>
    <x v="36"/>
    <x v="38"/>
    <n v="1"/>
    <n v="794.6"/>
    <n v="794.6"/>
    <n v="794.6"/>
    <n v="0"/>
    <x v="0"/>
    <n v="576.79999999999995"/>
    <s v="Prijs wijkt af"/>
    <s v="Nvt"/>
    <n v="576.79999999999995"/>
    <n v="576.79999999999995"/>
    <n v="576.79999999999995"/>
  </r>
  <r>
    <x v="3"/>
    <x v="22"/>
    <x v="24"/>
    <n v="1"/>
    <n v="547.83000000000004"/>
    <n v="547.83000000000004"/>
    <n v="547.83000000000004"/>
    <n v="0"/>
    <x v="0"/>
    <n v="417.15"/>
    <s v="Prijs wijkt af"/>
    <s v="Nvt"/>
    <n v="417.15"/>
    <n v="417.15"/>
    <n v="417.15"/>
  </r>
  <r>
    <x v="3"/>
    <x v="34"/>
    <x v="36"/>
    <n v="1"/>
    <n v="438.5"/>
    <n v="438.5"/>
    <n v="438.5"/>
    <n v="0"/>
    <x v="0"/>
    <n v="329.6"/>
    <s v="Prijs wijkt af"/>
    <s v="Nvt"/>
    <n v="329.6"/>
    <n v="329.6"/>
    <n v="329.6"/>
  </r>
  <r>
    <x v="3"/>
    <x v="25"/>
    <x v="27"/>
    <n v="1"/>
    <n v="429.38"/>
    <n v="429.38"/>
    <n v="429.38"/>
    <n v="0"/>
    <x v="0"/>
    <n v="298.7"/>
    <s v="Prijs wijkt af"/>
    <s v="Nvt"/>
    <n v="298.7"/>
    <n v="298.7"/>
    <n v="298.7"/>
  </r>
  <r>
    <x v="3"/>
    <x v="25"/>
    <x v="27"/>
    <n v="1"/>
    <n v="429.38"/>
    <n v="429.38"/>
    <n v="429.38"/>
    <n v="0"/>
    <x v="0"/>
    <n v="298.7"/>
    <s v="Prijs wijkt af"/>
    <s v="Nvt"/>
    <n v="298.7"/>
    <n v="298.7"/>
    <n v="298.7"/>
  </r>
  <r>
    <x v="3"/>
    <x v="25"/>
    <x v="27"/>
    <n v="1"/>
    <n v="429.38"/>
    <n v="429.38"/>
    <n v="429.38"/>
    <n v="0"/>
    <x v="0"/>
    <n v="298.7"/>
    <s v="Prijs wijkt af"/>
    <s v="Nvt"/>
    <n v="298.7"/>
    <n v="298.7"/>
    <n v="298.7"/>
  </r>
  <r>
    <x v="3"/>
    <x v="38"/>
    <x v="46"/>
    <n v="2"/>
    <n v="29.35"/>
    <n v="58.7"/>
    <n v="58.7"/>
    <n v="0"/>
    <x v="2"/>
    <s v=""/>
    <s v=""/>
    <s v="Nvt"/>
    <n v="29.35"/>
    <n v="58.7"/>
    <n v="58.7"/>
  </r>
  <r>
    <x v="3"/>
    <x v="35"/>
    <x v="37"/>
    <n v="3"/>
    <n v="39.65"/>
    <n v="118.95"/>
    <n v="118.95"/>
    <n v="0"/>
    <x v="2"/>
    <s v=""/>
    <s v=""/>
    <s v="Nvt"/>
    <n v="39.65"/>
    <n v="118.94999999999999"/>
    <n v="118.94999999999999"/>
  </r>
  <r>
    <x v="3"/>
    <x v="29"/>
    <x v="31"/>
    <n v="1"/>
    <n v="638.6"/>
    <n v="638.6"/>
    <n v="638.6"/>
    <n v="0"/>
    <x v="3"/>
    <n v="620"/>
    <s v="Prijs wijkt af"/>
    <s v="Nvt"/>
    <n v="620"/>
    <n v="620"/>
    <n v="620"/>
  </r>
  <r>
    <x v="3"/>
    <x v="22"/>
    <x v="24"/>
    <n v="1"/>
    <n v="547.83000000000004"/>
    <n v="547.83000000000004"/>
    <n v="547.83000000000004"/>
    <n v="0"/>
    <x v="0"/>
    <n v="417.15"/>
    <s v="Prijs wijkt af"/>
    <s v="Nvt"/>
    <n v="417.15"/>
    <n v="417.15"/>
    <n v="417.15"/>
  </r>
  <r>
    <x v="3"/>
    <x v="22"/>
    <x v="24"/>
    <n v="1"/>
    <n v="547.83000000000004"/>
    <n v="547.83000000000004"/>
    <n v="547.83000000000004"/>
    <n v="0"/>
    <x v="0"/>
    <n v="417.15"/>
    <s v="Prijs wijkt af"/>
    <s v="Nvt"/>
    <n v="417.15"/>
    <n v="417.15"/>
    <n v="417.15"/>
  </r>
  <r>
    <x v="3"/>
    <x v="35"/>
    <x v="37"/>
    <n v="1"/>
    <n v="39.65"/>
    <n v="39.65"/>
    <n v="39.65"/>
    <n v="0"/>
    <x v="2"/>
    <s v=""/>
    <s v=""/>
    <s v="Nvt"/>
    <n v="39.65"/>
    <n v="39.65"/>
    <n v="39.65"/>
  </r>
  <r>
    <x v="3"/>
    <x v="22"/>
    <x v="24"/>
    <n v="1"/>
    <n v="547.83000000000004"/>
    <n v="547.83000000000004"/>
    <n v="547.83000000000004"/>
    <n v="0"/>
    <x v="0"/>
    <n v="417.15"/>
    <s v="Prijs wijkt af"/>
    <s v="Nvt"/>
    <n v="417.15"/>
    <n v="417.15"/>
    <n v="417.15"/>
  </r>
  <r>
    <x v="3"/>
    <x v="35"/>
    <x v="37"/>
    <n v="1"/>
    <n v="39.65"/>
    <n v="39.65"/>
    <n v="39.65"/>
    <n v="0"/>
    <x v="2"/>
    <s v=""/>
    <s v=""/>
    <s v="Nvt"/>
    <n v="39.65"/>
    <n v="39.65"/>
    <n v="39.65"/>
  </r>
  <r>
    <x v="3"/>
    <x v="21"/>
    <x v="23"/>
    <n v="1"/>
    <n v="185.4"/>
    <n v="185.4"/>
    <n v="185.4"/>
    <n v="0"/>
    <x v="0"/>
    <n v="106.8625"/>
    <s v="Prijs wijkt af"/>
    <s v="Nvt"/>
    <n v="106.8625"/>
    <n v="106.8625"/>
    <n v="106.8625"/>
  </r>
  <r>
    <x v="3"/>
    <x v="21"/>
    <x v="23"/>
    <n v="1"/>
    <n v="185.4"/>
    <n v="185.4"/>
    <n v="185.4"/>
    <n v="0"/>
    <x v="0"/>
    <n v="106.8625"/>
    <s v="Prijs wijkt af"/>
    <s v="Nvt"/>
    <n v="106.8625"/>
    <n v="106.8625"/>
    <n v="106.8625"/>
  </r>
  <r>
    <x v="3"/>
    <x v="25"/>
    <x v="27"/>
    <n v="1"/>
    <n v="429.38"/>
    <n v="429.38"/>
    <n v="429.38"/>
    <n v="0"/>
    <x v="0"/>
    <n v="298.7"/>
    <s v="Prijs wijkt af"/>
    <s v="Nvt"/>
    <n v="298.7"/>
    <n v="298.7"/>
    <n v="298.7"/>
  </r>
  <r>
    <x v="3"/>
    <x v="25"/>
    <x v="27"/>
    <n v="1"/>
    <n v="429.38"/>
    <n v="429.38"/>
    <n v="429.38"/>
    <n v="0"/>
    <x v="0"/>
    <n v="298.7"/>
    <s v="Prijs wijkt af"/>
    <s v="Nvt"/>
    <n v="298.7"/>
    <n v="298.7"/>
    <n v="298.7"/>
  </r>
  <r>
    <x v="3"/>
    <x v="23"/>
    <x v="25"/>
    <n v="1"/>
    <n v="604.04999999999995"/>
    <n v="604.04999999999995"/>
    <n v="604.04999999999995"/>
    <n v="0"/>
    <x v="0"/>
    <n v="386.25"/>
    <s v="Prijs wijkt af"/>
    <s v="Nvt"/>
    <n v="386.25"/>
    <n v="386.25"/>
    <n v="386.25"/>
  </r>
  <r>
    <x v="3"/>
    <x v="43"/>
    <x v="48"/>
    <n v="1"/>
    <n v="77.25"/>
    <n v="77.25"/>
    <n v="77.25"/>
    <n v="0"/>
    <x v="2"/>
    <s v=""/>
    <s v=""/>
    <s v="Nvt"/>
    <n v="77.25"/>
    <n v="77.25"/>
    <n v="77.25"/>
  </r>
  <r>
    <x v="3"/>
    <x v="25"/>
    <x v="27"/>
    <n v="1"/>
    <n v="429.38"/>
    <n v="429.38"/>
    <n v="429.38"/>
    <n v="0"/>
    <x v="0"/>
    <n v="298.7"/>
    <s v="Prijs wijkt af"/>
    <s v="Nvt"/>
    <n v="298.7"/>
    <n v="298.7"/>
    <n v="298.7"/>
  </r>
  <r>
    <x v="3"/>
    <x v="21"/>
    <x v="23"/>
    <n v="1"/>
    <n v="185.4"/>
    <n v="185.4"/>
    <n v="185.4"/>
    <n v="0"/>
    <x v="0"/>
    <n v="106.8625"/>
    <s v="Prijs wijkt af"/>
    <s v="Nvt"/>
    <n v="106.8625"/>
    <n v="106.8625"/>
    <n v="106.8625"/>
  </r>
  <r>
    <x v="3"/>
    <x v="44"/>
    <x v="49"/>
    <n v="1"/>
    <n v="32.96"/>
    <n v="32.96"/>
    <n v="32.96"/>
    <n v="0"/>
    <x v="2"/>
    <s v=""/>
    <s v=""/>
    <s v="Nvt"/>
    <n v="32.96"/>
    <n v="32.96"/>
    <n v="32.96"/>
  </r>
  <r>
    <x v="3"/>
    <x v="21"/>
    <x v="23"/>
    <n v="1"/>
    <n v="185.4"/>
    <n v="185.4"/>
    <n v="185.4"/>
    <n v="0"/>
    <x v="0"/>
    <n v="106.8625"/>
    <s v="Prijs wijkt af"/>
    <s v="Nvt"/>
    <n v="106.8625"/>
    <n v="106.8625"/>
    <n v="106.8625"/>
  </r>
  <r>
    <x v="3"/>
    <x v="21"/>
    <x v="23"/>
    <n v="2"/>
    <n v="185.4"/>
    <n v="370.8"/>
    <n v="370.8"/>
    <n v="0"/>
    <x v="0"/>
    <n v="106.8625"/>
    <s v="Prijs wijkt af"/>
    <s v="Nvt"/>
    <n v="106.8625"/>
    <n v="213.72499999999999"/>
    <n v="213.72499999999999"/>
  </r>
  <r>
    <x v="3"/>
    <x v="25"/>
    <x v="27"/>
    <n v="1"/>
    <n v="429.38"/>
    <n v="429.38"/>
    <n v="429.38"/>
    <n v="0"/>
    <x v="0"/>
    <n v="298.7"/>
    <s v="Prijs wijkt af"/>
    <s v="Nvt"/>
    <n v="298.7"/>
    <n v="298.7"/>
    <n v="298.7"/>
  </r>
  <r>
    <x v="3"/>
    <x v="41"/>
    <x v="45"/>
    <n v="1"/>
    <n v="82.4"/>
    <n v="82.4"/>
    <n v="82.4"/>
    <n v="0"/>
    <x v="2"/>
    <s v=""/>
    <s v=""/>
    <s v="Nvt"/>
    <n v="82.4"/>
    <n v="82.4"/>
    <n v="82.4"/>
  </r>
  <r>
    <x v="3"/>
    <x v="37"/>
    <x v="40"/>
    <n v="1"/>
    <n v="355.35"/>
    <n v="355.35"/>
    <n v="355.35"/>
    <n v="0"/>
    <x v="3"/>
    <n v="345"/>
    <s v="Prijs wijkt af"/>
    <s v="Nvt"/>
    <n v="345"/>
    <n v="345"/>
    <n v="345"/>
  </r>
  <r>
    <x v="3"/>
    <x v="45"/>
    <x v="32"/>
    <n v="1"/>
    <n v="66.95"/>
    <n v="66.95"/>
    <n v="66.95"/>
    <n v="0"/>
    <x v="3"/>
    <n v="65"/>
    <s v="Prijs wijkt af"/>
    <s v="Nvt"/>
    <n v="65"/>
    <n v="65"/>
    <n v="65"/>
  </r>
  <r>
    <x v="3"/>
    <x v="22"/>
    <x v="24"/>
    <n v="1"/>
    <n v="547.83000000000004"/>
    <n v="547.83000000000004"/>
    <n v="547.83000000000004"/>
    <n v="0"/>
    <x v="0"/>
    <n v="417.15"/>
    <s v="Prijs wijkt af"/>
    <s v="Nvt"/>
    <n v="417.15"/>
    <n v="417.15"/>
    <n v="417.15"/>
  </r>
  <r>
    <x v="3"/>
    <x v="36"/>
    <x v="38"/>
    <n v="1"/>
    <n v="794.6"/>
    <n v="794.6"/>
    <n v="794.6"/>
    <n v="0"/>
    <x v="0"/>
    <n v="576.79999999999995"/>
    <s v="Prijs wijkt af"/>
    <s v="Nvt"/>
    <n v="576.79999999999995"/>
    <n v="576.79999999999995"/>
    <n v="576.79999999999995"/>
  </r>
  <r>
    <x v="3"/>
    <x v="22"/>
    <x v="24"/>
    <n v="-1"/>
    <n v="547.83000000000004"/>
    <n v="-547.83000000000004"/>
    <n v="-547.83000000000004"/>
    <n v="0"/>
    <x v="0"/>
    <n v="417.15"/>
    <s v="Prijs wijkt af"/>
    <s v="Nvt"/>
    <n v="417.15"/>
    <n v="-417.15"/>
    <n v="-417.15"/>
  </r>
  <r>
    <x v="3"/>
    <x v="36"/>
    <x v="38"/>
    <n v="-1"/>
    <n v="794.6"/>
    <n v="-794.6"/>
    <n v="-794.6"/>
    <n v="0"/>
    <x v="0"/>
    <n v="576.79999999999995"/>
    <s v="Prijs wijkt af"/>
    <s v="Nvt"/>
    <n v="576.79999999999995"/>
    <n v="-576.79999999999995"/>
    <n v="-576.79999999999995"/>
  </r>
  <r>
    <x v="3"/>
    <x v="21"/>
    <x v="23"/>
    <n v="1"/>
    <n v="185.4"/>
    <n v="185.4"/>
    <n v="185.4"/>
    <n v="0"/>
    <x v="0"/>
    <n v="106.8625"/>
    <s v="Prijs wijkt af"/>
    <s v="Nvt"/>
    <n v="106.8625"/>
    <n v="106.8625"/>
    <n v="106.8625"/>
  </r>
  <r>
    <x v="3"/>
    <x v="21"/>
    <x v="23"/>
    <n v="1"/>
    <n v="185.4"/>
    <n v="185.4"/>
    <n v="185.4"/>
    <n v="0"/>
    <x v="0"/>
    <n v="106.8625"/>
    <s v="Prijs wijkt af"/>
    <s v="Nvt"/>
    <n v="106.8625"/>
    <n v="106.8625"/>
    <n v="106.8625"/>
  </r>
  <r>
    <x v="3"/>
    <x v="46"/>
    <x v="50"/>
    <n v="1"/>
    <n v="1580.4"/>
    <n v="1580.4"/>
    <n v="1580.4"/>
    <n v="0"/>
    <x v="0"/>
    <n v="900"/>
    <s v="Prijs wijkt af"/>
    <s v="Nvt"/>
    <n v="900"/>
    <n v="900"/>
    <n v="900"/>
  </r>
  <r>
    <x v="3"/>
    <x v="34"/>
    <x v="36"/>
    <n v="1"/>
    <n v="438.5"/>
    <n v="438.5"/>
    <n v="438.5"/>
    <n v="0"/>
    <x v="0"/>
    <n v="329.6"/>
    <s v="Prijs wijkt af"/>
    <s v="Nvt"/>
    <n v="329.6"/>
    <n v="329.6"/>
    <n v="329.6"/>
  </r>
  <r>
    <x v="3"/>
    <x v="24"/>
    <x v="26"/>
    <n v="1"/>
    <n v="361.25"/>
    <n v="361.25"/>
    <n v="361.25"/>
    <n v="0"/>
    <x v="0"/>
    <n v="252.35"/>
    <s v="Prijs wijkt af"/>
    <s v="Nvt"/>
    <n v="252.35"/>
    <n v="252.35"/>
    <n v="252.35"/>
  </r>
  <r>
    <x v="3"/>
    <x v="47"/>
    <x v="51"/>
    <n v="1"/>
    <n v="949.6"/>
    <n v="949.6"/>
    <n v="949.6"/>
    <n v="0"/>
    <x v="0"/>
    <n v="659.2"/>
    <s v="Prijs wijkt af"/>
    <s v="Nvt"/>
    <n v="659.2"/>
    <n v="659.2"/>
    <n v="659.2"/>
  </r>
  <r>
    <x v="3"/>
    <x v="43"/>
    <x v="48"/>
    <n v="1"/>
    <n v="77.25"/>
    <n v="77.25"/>
    <n v="77.25"/>
    <n v="0"/>
    <x v="2"/>
    <s v=""/>
    <s v=""/>
    <s v="Nvt"/>
    <n v="77.25"/>
    <n v="77.25"/>
    <n v="77.25"/>
  </r>
  <r>
    <x v="3"/>
    <x v="21"/>
    <x v="23"/>
    <n v="2"/>
    <n v="185.4"/>
    <n v="370.8"/>
    <n v="370.8"/>
    <n v="0"/>
    <x v="0"/>
    <n v="106.8625"/>
    <s v="Prijs wijkt af"/>
    <s v="Nvt"/>
    <n v="106.8625"/>
    <n v="213.72499999999999"/>
    <n v="213.72499999999999"/>
  </r>
  <r>
    <x v="3"/>
    <x v="34"/>
    <x v="36"/>
    <n v="1"/>
    <n v="438.5"/>
    <n v="438.5"/>
    <n v="438.5"/>
    <n v="0"/>
    <x v="0"/>
    <n v="329.6"/>
    <s v="Prijs wijkt af"/>
    <s v="Nvt"/>
    <n v="329.6"/>
    <n v="329.6"/>
    <n v="329.6"/>
  </r>
  <r>
    <x v="3"/>
    <x v="24"/>
    <x v="26"/>
    <n v="1"/>
    <n v="361.25"/>
    <n v="361.25"/>
    <n v="361.25"/>
    <n v="0"/>
    <x v="0"/>
    <n v="252.35"/>
    <s v="Prijs wijkt af"/>
    <s v="Nvt"/>
    <n v="252.35"/>
    <n v="252.35"/>
    <n v="252.35"/>
  </r>
  <r>
    <x v="3"/>
    <x v="43"/>
    <x v="48"/>
    <n v="1"/>
    <n v="77.25"/>
    <n v="77.25"/>
    <n v="77.25"/>
    <n v="0"/>
    <x v="2"/>
    <s v=""/>
    <s v=""/>
    <s v="Nvt"/>
    <n v="77.25"/>
    <n v="77.25"/>
    <n v="77.25"/>
  </r>
  <r>
    <x v="3"/>
    <x v="41"/>
    <x v="45"/>
    <n v="1"/>
    <n v="82.4"/>
    <n v="82.4"/>
    <n v="82.4"/>
    <n v="0"/>
    <x v="2"/>
    <s v=""/>
    <s v=""/>
    <s v="Nvt"/>
    <n v="82.4"/>
    <n v="82.4"/>
    <n v="82.4"/>
  </r>
  <r>
    <x v="3"/>
    <x v="24"/>
    <x v="26"/>
    <n v="1"/>
    <n v="361.25"/>
    <n v="361.25"/>
    <n v="361.25"/>
    <n v="0"/>
    <x v="0"/>
    <n v="252.35"/>
    <s v="Prijs wijkt af"/>
    <s v="Nvt"/>
    <n v="252.35"/>
    <n v="252.35"/>
    <n v="252.35"/>
  </r>
  <r>
    <x v="3"/>
    <x v="21"/>
    <x v="23"/>
    <n v="2"/>
    <n v="185.4"/>
    <n v="370.8"/>
    <n v="370.8"/>
    <n v="0"/>
    <x v="0"/>
    <n v="106.8625"/>
    <s v="Prijs wijkt af"/>
    <s v="Nvt"/>
    <n v="106.8625"/>
    <n v="213.72499999999999"/>
    <n v="213.72499999999999"/>
  </r>
  <r>
    <x v="3"/>
    <x v="34"/>
    <x v="36"/>
    <n v="1"/>
    <n v="438.5"/>
    <n v="438.5"/>
    <n v="438.5"/>
    <n v="0"/>
    <x v="0"/>
    <n v="329.6"/>
    <s v="Prijs wijkt af"/>
    <s v="Nvt"/>
    <n v="329.6"/>
    <n v="329.6"/>
    <n v="329.6"/>
  </r>
  <r>
    <x v="3"/>
    <x v="37"/>
    <x v="40"/>
    <n v="1"/>
    <n v="355.35"/>
    <n v="355.35"/>
    <n v="355.35"/>
    <n v="0"/>
    <x v="3"/>
    <n v="345"/>
    <s v="Prijs wijkt af"/>
    <s v="Nvt"/>
    <n v="345"/>
    <n v="345"/>
    <n v="345"/>
  </r>
  <r>
    <x v="3"/>
    <x v="27"/>
    <x v="29"/>
    <n v="1"/>
    <n v="66.95"/>
    <n v="66.95"/>
    <n v="66.95"/>
    <n v="0"/>
    <x v="2"/>
    <s v=""/>
    <s v=""/>
    <s v="Nvt"/>
    <n v="66.95"/>
    <n v="66.95"/>
    <n v="66.95"/>
  </r>
  <r>
    <x v="3"/>
    <x v="37"/>
    <x v="40"/>
    <n v="-1"/>
    <n v="355.35"/>
    <n v="-355.35"/>
    <n v="-355.35"/>
    <n v="0"/>
    <x v="3"/>
    <n v="345"/>
    <s v="Prijs wijkt af"/>
    <s v="Nvt"/>
    <n v="345"/>
    <n v="-345"/>
    <n v="-345"/>
  </r>
  <r>
    <x v="3"/>
    <x v="27"/>
    <x v="29"/>
    <n v="-1"/>
    <n v="66.95"/>
    <n v="-66.95"/>
    <n v="-66.95"/>
    <n v="0"/>
    <x v="2"/>
    <s v=""/>
    <s v=""/>
    <s v="Nvt"/>
    <n v="66.95"/>
    <n v="-66.95"/>
    <n v="-66.95"/>
  </r>
  <r>
    <x v="3"/>
    <x v="36"/>
    <x v="38"/>
    <n v="1"/>
    <n v="794.6"/>
    <n v="794.6"/>
    <n v="794.6"/>
    <n v="0"/>
    <x v="0"/>
    <n v="576.79999999999995"/>
    <s v="Prijs wijkt af"/>
    <s v="Nvt"/>
    <n v="576.79999999999995"/>
    <n v="576.79999999999995"/>
    <n v="576.79999999999995"/>
  </r>
  <r>
    <x v="3"/>
    <x v="48"/>
    <x v="52"/>
    <n v="12"/>
    <n v="48.93"/>
    <n v="587.16"/>
    <n v="587.16"/>
    <n v="0"/>
    <x v="2"/>
    <s v=""/>
    <s v=""/>
    <s v="Nvt"/>
    <n v="48.93"/>
    <n v="587.16"/>
    <n v="587.16"/>
  </r>
  <r>
    <x v="3"/>
    <x v="24"/>
    <x v="26"/>
    <n v="1"/>
    <n v="361.25"/>
    <n v="361.25"/>
    <n v="361.25"/>
    <n v="0"/>
    <x v="0"/>
    <n v="252.35"/>
    <s v="Prijs wijkt af"/>
    <s v="Nvt"/>
    <n v="252.35"/>
    <n v="252.35"/>
    <n v="252.35"/>
  </r>
  <r>
    <x v="3"/>
    <x v="47"/>
    <x v="51"/>
    <n v="1"/>
    <n v="949.6"/>
    <n v="949.6"/>
    <n v="949.6"/>
    <n v="0"/>
    <x v="0"/>
    <n v="659.2"/>
    <s v="Prijs wijkt af"/>
    <s v="Nvt"/>
    <n v="659.2"/>
    <n v="659.2"/>
    <n v="659.2"/>
  </r>
  <r>
    <x v="3"/>
    <x v="25"/>
    <x v="27"/>
    <n v="1"/>
    <n v="429.38"/>
    <n v="429.38"/>
    <n v="429.38"/>
    <n v="0"/>
    <x v="0"/>
    <n v="298.7"/>
    <s v="Prijs wijkt af"/>
    <s v="Nvt"/>
    <n v="298.7"/>
    <n v="298.7"/>
    <n v="298.7"/>
  </r>
  <r>
    <x v="3"/>
    <x v="25"/>
    <x v="27"/>
    <n v="1"/>
    <n v="429.38"/>
    <n v="429.38"/>
    <n v="429.38"/>
    <n v="0"/>
    <x v="0"/>
    <n v="298.7"/>
    <s v="Prijs wijkt af"/>
    <s v="Nvt"/>
    <n v="298.7"/>
    <n v="298.7"/>
    <n v="298.7"/>
  </r>
  <r>
    <x v="3"/>
    <x v="49"/>
    <x v="53"/>
    <n v="1"/>
    <n v="66.95"/>
    <n v="66.95"/>
    <n v="66.95"/>
    <n v="0"/>
    <x v="2"/>
    <s v=""/>
    <s v=""/>
    <s v="Nvt"/>
    <n v="66.95"/>
    <n v="66.95"/>
    <n v="66.95"/>
  </r>
  <r>
    <x v="3"/>
    <x v="24"/>
    <x v="26"/>
    <n v="1"/>
    <n v="361.25"/>
    <n v="361.25"/>
    <n v="361.25"/>
    <n v="0"/>
    <x v="0"/>
    <n v="252.35"/>
    <s v="Prijs wijkt af"/>
    <s v="Nvt"/>
    <n v="252.35"/>
    <n v="252.35"/>
    <n v="252.35"/>
  </r>
  <r>
    <x v="3"/>
    <x v="21"/>
    <x v="23"/>
    <n v="1"/>
    <n v="185.4"/>
    <n v="185.4"/>
    <n v="185.4"/>
    <n v="0"/>
    <x v="0"/>
    <n v="106.8625"/>
    <s v="Prijs wijkt af"/>
    <s v="Nvt"/>
    <n v="106.8625"/>
    <n v="106.8625"/>
    <n v="106.8625"/>
  </r>
  <r>
    <x v="3"/>
    <x v="29"/>
    <x v="31"/>
    <n v="1"/>
    <n v="638.6"/>
    <n v="638.6"/>
    <n v="638.6"/>
    <n v="0"/>
    <x v="3"/>
    <n v="620"/>
    <s v="Prijs wijkt af"/>
    <s v="Nvt"/>
    <n v="620"/>
    <n v="620"/>
    <n v="620"/>
  </r>
  <r>
    <x v="3"/>
    <x v="29"/>
    <x v="31"/>
    <n v="-1"/>
    <n v="638.6"/>
    <n v="-638.6"/>
    <n v="-638.6"/>
    <n v="0"/>
    <x v="3"/>
    <n v="620"/>
    <s v="Prijs wijkt af"/>
    <s v="Nvt"/>
    <n v="620"/>
    <n v="-620"/>
    <n v="-620"/>
  </r>
  <r>
    <x v="3"/>
    <x v="34"/>
    <x v="36"/>
    <n v="1"/>
    <n v="438.5"/>
    <n v="438.5"/>
    <n v="438.5"/>
    <n v="0"/>
    <x v="0"/>
    <n v="329.6"/>
    <s v="Prijs wijkt af"/>
    <s v="Nvt"/>
    <n v="329.6"/>
    <n v="329.6"/>
    <n v="329.6"/>
  </r>
  <r>
    <x v="3"/>
    <x v="35"/>
    <x v="39"/>
    <n v="1"/>
    <n v="39.65"/>
    <n v="39.65"/>
    <n v="39.65"/>
    <n v="0"/>
    <x v="2"/>
    <s v=""/>
    <s v=""/>
    <s v="Nvt"/>
    <n v="39.65"/>
    <n v="39.65"/>
    <n v="39.65"/>
  </r>
  <r>
    <x v="3"/>
    <x v="24"/>
    <x v="26"/>
    <n v="1"/>
    <n v="361.25"/>
    <n v="361.25"/>
    <n v="361.25"/>
    <n v="0"/>
    <x v="0"/>
    <n v="252.35"/>
    <s v="Prijs wijkt af"/>
    <s v="Nvt"/>
    <n v="252.35"/>
    <n v="252.35"/>
    <n v="252.35"/>
  </r>
  <r>
    <x v="3"/>
    <x v="21"/>
    <x v="23"/>
    <n v="4"/>
    <n v="185.4"/>
    <n v="741.6"/>
    <n v="741.6"/>
    <n v="0"/>
    <x v="0"/>
    <n v="106.8625"/>
    <s v="Prijs wijkt af"/>
    <s v="Nvt"/>
    <n v="106.8625"/>
    <n v="427.45"/>
    <n v="427.45"/>
  </r>
  <r>
    <x v="3"/>
    <x v="21"/>
    <x v="23"/>
    <n v="2"/>
    <n v="185.4"/>
    <n v="370.8"/>
    <n v="370.8"/>
    <n v="0"/>
    <x v="0"/>
    <n v="106.8625"/>
    <s v="Prijs wijkt af"/>
    <s v="Nvt"/>
    <n v="106.8625"/>
    <n v="213.72499999999999"/>
    <n v="213.72499999999999"/>
  </r>
  <r>
    <x v="3"/>
    <x v="21"/>
    <x v="41"/>
    <n v="1"/>
    <n v="185.4"/>
    <n v="185.4"/>
    <n v="185.4"/>
    <n v="0"/>
    <x v="0"/>
    <n v="106.8625"/>
    <s v="Prijs wijkt af"/>
    <s v="Nvt"/>
    <n v="106.8625"/>
    <n v="106.8625"/>
    <n v="106.8625"/>
  </r>
  <r>
    <x v="3"/>
    <x v="37"/>
    <x v="40"/>
    <n v="1"/>
    <n v="355.35"/>
    <n v="355.35"/>
    <n v="355.35"/>
    <n v="0"/>
    <x v="3"/>
    <n v="345"/>
    <s v="Prijs wijkt af"/>
    <s v="Nvt"/>
    <n v="345"/>
    <n v="345"/>
    <n v="345"/>
  </r>
  <r>
    <x v="3"/>
    <x v="27"/>
    <x v="29"/>
    <n v="1"/>
    <n v="66.95"/>
    <n v="66.95"/>
    <n v="66.95"/>
    <n v="0"/>
    <x v="2"/>
    <s v=""/>
    <s v=""/>
    <s v="Nvt"/>
    <n v="66.95"/>
    <n v="66.95"/>
    <n v="66.95"/>
  </r>
  <r>
    <x v="3"/>
    <x v="23"/>
    <x v="25"/>
    <n v="1"/>
    <n v="604.04999999999995"/>
    <n v="604.04999999999995"/>
    <n v="604.04999999999995"/>
    <n v="0"/>
    <x v="0"/>
    <n v="386.25"/>
    <s v="Prijs wijkt af"/>
    <s v="Nvt"/>
    <n v="386.25"/>
    <n v="386.25"/>
    <n v="386.25"/>
  </r>
  <r>
    <x v="3"/>
    <x v="34"/>
    <x v="36"/>
    <n v="1"/>
    <n v="438.5"/>
    <n v="438.5"/>
    <n v="438.5"/>
    <n v="0"/>
    <x v="0"/>
    <n v="329.6"/>
    <s v="Prijs wijkt af"/>
    <s v="Nvt"/>
    <n v="329.6"/>
    <n v="329.6"/>
    <n v="329.6"/>
  </r>
  <r>
    <x v="3"/>
    <x v="32"/>
    <x v="34"/>
    <n v="1"/>
    <n v="748.75"/>
    <n v="748.75"/>
    <n v="748.75"/>
    <n v="0"/>
    <x v="0"/>
    <n v="458.35"/>
    <s v="Prijs wijkt af"/>
    <s v="Nvt"/>
    <n v="458.35"/>
    <n v="458.35"/>
    <n v="458.35"/>
  </r>
  <r>
    <x v="3"/>
    <x v="34"/>
    <x v="36"/>
    <n v="1"/>
    <n v="438.5"/>
    <n v="438.5"/>
    <n v="438.5"/>
    <n v="0"/>
    <x v="0"/>
    <n v="329.6"/>
    <s v="Prijs wijkt af"/>
    <s v="Nvt"/>
    <n v="329.6"/>
    <n v="329.6"/>
    <n v="329.6"/>
  </r>
  <r>
    <x v="3"/>
    <x v="21"/>
    <x v="41"/>
    <n v="1"/>
    <n v="185.4"/>
    <n v="185.4"/>
    <n v="185.4"/>
    <n v="0"/>
    <x v="0"/>
    <n v="106.8625"/>
    <s v="Prijs wijkt af"/>
    <s v="Nvt"/>
    <n v="106.8625"/>
    <n v="106.8625"/>
    <n v="106.8625"/>
  </r>
  <r>
    <x v="3"/>
    <x v="32"/>
    <x v="34"/>
    <n v="1"/>
    <n v="748.75"/>
    <n v="748.75"/>
    <n v="748.75"/>
    <n v="0"/>
    <x v="0"/>
    <n v="458.35"/>
    <s v="Prijs wijkt af"/>
    <s v="Nvt"/>
    <n v="458.35"/>
    <n v="458.35"/>
    <n v="458.35"/>
  </r>
  <r>
    <x v="3"/>
    <x v="24"/>
    <x v="26"/>
    <n v="1"/>
    <n v="361.25"/>
    <n v="361.25"/>
    <n v="361.25"/>
    <n v="0"/>
    <x v="0"/>
    <n v="252.35"/>
    <s v="Prijs wijkt af"/>
    <s v="Nvt"/>
    <n v="252.35"/>
    <n v="252.35"/>
    <n v="252.35"/>
  </r>
  <r>
    <x v="3"/>
    <x v="34"/>
    <x v="36"/>
    <n v="1"/>
    <n v="438.5"/>
    <n v="438.5"/>
    <n v="438.5"/>
    <n v="0"/>
    <x v="0"/>
    <n v="329.6"/>
    <s v="Prijs wijkt af"/>
    <s v="Nvt"/>
    <n v="329.6"/>
    <n v="329.6"/>
    <n v="329.6"/>
  </r>
  <r>
    <x v="3"/>
    <x v="21"/>
    <x v="23"/>
    <n v="1"/>
    <n v="185.4"/>
    <n v="185.4"/>
    <n v="185.4"/>
    <n v="0"/>
    <x v="0"/>
    <n v="106.8625"/>
    <s v="Prijs wijkt af"/>
    <s v="Nvt"/>
    <n v="106.8625"/>
    <n v="106.8625"/>
    <n v="106.8625"/>
  </r>
  <r>
    <x v="3"/>
    <x v="21"/>
    <x v="41"/>
    <n v="2"/>
    <n v="185.4"/>
    <n v="370.8"/>
    <n v="370.8"/>
    <n v="0"/>
    <x v="0"/>
    <n v="106.8625"/>
    <s v="Prijs wijkt af"/>
    <s v="Nvt"/>
    <n v="106.8625"/>
    <n v="213.72499999999999"/>
    <n v="213.72499999999999"/>
  </r>
  <r>
    <x v="3"/>
    <x v="23"/>
    <x v="25"/>
    <n v="1"/>
    <n v="604.04999999999995"/>
    <n v="604.04999999999995"/>
    <n v="604.04999999999995"/>
    <n v="0"/>
    <x v="0"/>
    <n v="386.25"/>
    <s v="Prijs wijkt af"/>
    <s v="Nvt"/>
    <n v="386.25"/>
    <n v="386.25"/>
    <n v="386.25"/>
  </r>
  <r>
    <x v="3"/>
    <x v="25"/>
    <x v="27"/>
    <n v="1"/>
    <n v="429.38"/>
    <n v="429.38"/>
    <n v="429.38"/>
    <n v="0"/>
    <x v="0"/>
    <n v="298.7"/>
    <s v="Prijs wijkt af"/>
    <s v="Nvt"/>
    <n v="298.7"/>
    <n v="298.7"/>
    <n v="298.7"/>
  </r>
  <r>
    <x v="3"/>
    <x v="25"/>
    <x v="27"/>
    <n v="1"/>
    <n v="429.38"/>
    <n v="429.38"/>
    <n v="429.38"/>
    <n v="0"/>
    <x v="0"/>
    <n v="298.7"/>
    <s v="Prijs wijkt af"/>
    <s v="Nvt"/>
    <n v="298.7"/>
    <n v="298.7"/>
    <n v="298.7"/>
  </r>
  <r>
    <x v="3"/>
    <x v="36"/>
    <x v="38"/>
    <n v="1"/>
    <n v="794.6"/>
    <n v="794.6"/>
    <n v="794.6"/>
    <n v="0"/>
    <x v="0"/>
    <n v="576.79999999999995"/>
    <s v="Prijs wijkt af"/>
    <s v="Nvt"/>
    <n v="576.79999999999995"/>
    <n v="576.79999999999995"/>
    <n v="576.79999999999995"/>
  </r>
  <r>
    <x v="3"/>
    <x v="22"/>
    <x v="24"/>
    <n v="1"/>
    <n v="547.83000000000004"/>
    <n v="547.83000000000004"/>
    <n v="547.83000000000004"/>
    <n v="0"/>
    <x v="0"/>
    <n v="417.15"/>
    <s v="Prijs wijkt af"/>
    <s v="Nvt"/>
    <n v="417.15"/>
    <n v="417.15"/>
    <n v="417.15"/>
  </r>
  <r>
    <x v="3"/>
    <x v="24"/>
    <x v="26"/>
    <n v="1"/>
    <n v="361.25"/>
    <n v="361.25"/>
    <n v="361.25"/>
    <n v="0"/>
    <x v="0"/>
    <n v="252.35"/>
    <s v="Prijs wijkt af"/>
    <s v="Nvt"/>
    <n v="252.35"/>
    <n v="252.35"/>
    <n v="252.35"/>
  </r>
  <r>
    <x v="3"/>
    <x v="23"/>
    <x v="25"/>
    <n v="1"/>
    <n v="604.04999999999995"/>
    <n v="604.04999999999995"/>
    <n v="604.04999999999995"/>
    <n v="0"/>
    <x v="0"/>
    <n v="386.25"/>
    <s v="Prijs wijkt af"/>
    <s v="Nvt"/>
    <n v="386.25"/>
    <n v="386.25"/>
    <n v="386.25"/>
  </r>
  <r>
    <x v="3"/>
    <x v="41"/>
    <x v="45"/>
    <n v="1"/>
    <n v="82.4"/>
    <n v="82.4"/>
    <n v="82.4"/>
    <n v="0"/>
    <x v="2"/>
    <s v=""/>
    <s v=""/>
    <s v="Nvt"/>
    <n v="82.4"/>
    <n v="82.4"/>
    <n v="82.4"/>
  </r>
  <r>
    <x v="3"/>
    <x v="21"/>
    <x v="23"/>
    <n v="1"/>
    <n v="185.4"/>
    <n v="185.4"/>
    <n v="185.4"/>
    <n v="0"/>
    <x v="0"/>
    <n v="106.8625"/>
    <s v="Prijs wijkt af"/>
    <s v="Nvt"/>
    <n v="106.8625"/>
    <n v="106.8625"/>
    <n v="106.8625"/>
  </r>
  <r>
    <x v="3"/>
    <x v="23"/>
    <x v="25"/>
    <n v="1"/>
    <n v="604.04999999999995"/>
    <n v="604.04999999999995"/>
    <n v="604.04999999999995"/>
    <n v="0"/>
    <x v="0"/>
    <n v="386.25"/>
    <s v="Prijs wijkt af"/>
    <s v="Nvt"/>
    <n v="386.25"/>
    <n v="386.25"/>
    <n v="386.25"/>
  </r>
  <r>
    <x v="3"/>
    <x v="23"/>
    <x v="25"/>
    <n v="-1"/>
    <n v="604.04999999999995"/>
    <n v="-604.04999999999995"/>
    <n v="-604.04999999999995"/>
    <n v="0"/>
    <x v="0"/>
    <n v="386.25"/>
    <s v="Prijs wijkt af"/>
    <s v="Nvt"/>
    <n v="386.25"/>
    <n v="-386.25"/>
    <n v="-386.25"/>
  </r>
  <r>
    <x v="3"/>
    <x v="22"/>
    <x v="24"/>
    <n v="1"/>
    <n v="547.83000000000004"/>
    <n v="547.83000000000004"/>
    <n v="547.83000000000004"/>
    <n v="0"/>
    <x v="0"/>
    <n v="417.15"/>
    <s v="Prijs wijkt af"/>
    <s v="Nvt"/>
    <n v="417.15"/>
    <n v="417.15"/>
    <n v="417.15"/>
  </r>
  <r>
    <x v="3"/>
    <x v="34"/>
    <x v="36"/>
    <n v="1"/>
    <n v="438.5"/>
    <n v="438.5"/>
    <n v="438.5"/>
    <n v="0"/>
    <x v="0"/>
    <n v="329.6"/>
    <s v="Prijs wijkt af"/>
    <s v="Nvt"/>
    <n v="329.6"/>
    <n v="329.6"/>
    <n v="329.6"/>
  </r>
  <r>
    <x v="3"/>
    <x v="21"/>
    <x v="23"/>
    <n v="2"/>
    <n v="185.4"/>
    <n v="370.8"/>
    <n v="370.8"/>
    <n v="0"/>
    <x v="0"/>
    <n v="106.8625"/>
    <s v="Prijs wijkt af"/>
    <s v="Nvt"/>
    <n v="106.8625"/>
    <n v="213.72499999999999"/>
    <n v="213.72499999999999"/>
  </r>
  <r>
    <x v="3"/>
    <x v="21"/>
    <x v="23"/>
    <n v="1"/>
    <n v="185.4"/>
    <n v="185.4"/>
    <n v="185.4"/>
    <n v="0"/>
    <x v="0"/>
    <n v="106.8625"/>
    <s v="Prijs wijkt af"/>
    <s v="Nvt"/>
    <n v="106.8625"/>
    <n v="106.8625"/>
    <n v="106.8625"/>
  </r>
  <r>
    <x v="3"/>
    <x v="38"/>
    <x v="42"/>
    <n v="3"/>
    <n v="29.35"/>
    <n v="88.05"/>
    <n v="88.05"/>
    <n v="0"/>
    <x v="2"/>
    <s v=""/>
    <s v=""/>
    <s v="Nvt"/>
    <n v="29.35"/>
    <n v="88.050000000000011"/>
    <n v="88.050000000000011"/>
  </r>
  <r>
    <x v="3"/>
    <x v="22"/>
    <x v="24"/>
    <n v="1"/>
    <n v="547.83000000000004"/>
    <n v="547.83000000000004"/>
    <n v="547.83000000000004"/>
    <n v="0"/>
    <x v="0"/>
    <n v="417.15"/>
    <s v="Prijs wijkt af"/>
    <s v="Nvt"/>
    <n v="417.15"/>
    <n v="417.15"/>
    <n v="417.15"/>
  </r>
  <r>
    <x v="3"/>
    <x v="34"/>
    <x v="36"/>
    <n v="1"/>
    <n v="438.5"/>
    <n v="438.5"/>
    <n v="438.5"/>
    <n v="0"/>
    <x v="0"/>
    <n v="329.6"/>
    <s v="Prijs wijkt af"/>
    <s v="Nvt"/>
    <n v="329.6"/>
    <n v="329.6"/>
    <n v="329.6"/>
  </r>
  <r>
    <x v="3"/>
    <x v="23"/>
    <x v="25"/>
    <n v="1"/>
    <n v="604.04999999999995"/>
    <n v="604.04999999999995"/>
    <n v="604.04999999999995"/>
    <n v="0"/>
    <x v="0"/>
    <n v="386.25"/>
    <s v="Prijs wijkt af"/>
    <s v="Nvt"/>
    <n v="386.25"/>
    <n v="386.25"/>
    <n v="386.25"/>
  </r>
  <r>
    <x v="3"/>
    <x v="25"/>
    <x v="27"/>
    <n v="1"/>
    <n v="429.38"/>
    <n v="429.38"/>
    <n v="429.38"/>
    <n v="0"/>
    <x v="0"/>
    <n v="298.7"/>
    <s v="Prijs wijkt af"/>
    <s v="Nvt"/>
    <n v="298.7"/>
    <n v="298.7"/>
    <n v="298.7"/>
  </r>
  <r>
    <x v="3"/>
    <x v="34"/>
    <x v="36"/>
    <n v="1"/>
    <n v="438.5"/>
    <n v="438.5"/>
    <n v="438.5"/>
    <n v="0"/>
    <x v="0"/>
    <n v="329.6"/>
    <s v="Prijs wijkt af"/>
    <s v="Nvt"/>
    <n v="329.6"/>
    <n v="329.6"/>
    <n v="329.6"/>
  </r>
  <r>
    <x v="3"/>
    <x v="50"/>
    <x v="54"/>
    <n v="2"/>
    <n v="272.95"/>
    <n v="545.9"/>
    <n v="545.9"/>
    <n v="0"/>
    <x v="3"/>
    <n v="265"/>
    <s v="Prijs wijkt af"/>
    <s v="Nvt"/>
    <n v="265"/>
    <n v="530"/>
    <n v="530"/>
  </r>
  <r>
    <x v="3"/>
    <x v="27"/>
    <x v="29"/>
    <n v="2"/>
    <n v="66.95"/>
    <n v="133.9"/>
    <n v="133.9"/>
    <n v="0"/>
    <x v="2"/>
    <s v=""/>
    <s v=""/>
    <s v="Nvt"/>
    <n v="66.95"/>
    <n v="133.9"/>
    <n v="133.9"/>
  </r>
  <r>
    <x v="3"/>
    <x v="23"/>
    <x v="25"/>
    <n v="1"/>
    <n v="604.04999999999995"/>
    <n v="604.04999999999995"/>
    <n v="604.04999999999995"/>
    <n v="0"/>
    <x v="0"/>
    <n v="386.25"/>
    <s v="Prijs wijkt af"/>
    <s v="Nvt"/>
    <n v="386.25"/>
    <n v="386.25"/>
    <n v="386.25"/>
  </r>
  <r>
    <x v="3"/>
    <x v="34"/>
    <x v="36"/>
    <n v="1"/>
    <n v="438.5"/>
    <n v="438.5"/>
    <n v="438.5"/>
    <n v="0"/>
    <x v="0"/>
    <n v="329.6"/>
    <s v="Prijs wijkt af"/>
    <s v="Nvt"/>
    <n v="329.6"/>
    <n v="329.6"/>
    <n v="329.6"/>
  </r>
  <r>
    <x v="3"/>
    <x v="23"/>
    <x v="25"/>
    <n v="1"/>
    <n v="604.04999999999995"/>
    <n v="604.04999999999995"/>
    <n v="604.04999999999995"/>
    <n v="0"/>
    <x v="0"/>
    <n v="386.25"/>
    <s v="Prijs wijkt af"/>
    <s v="Nvt"/>
    <n v="386.25"/>
    <n v="386.25"/>
    <n v="386.25"/>
  </r>
  <r>
    <x v="3"/>
    <x v="36"/>
    <x v="38"/>
    <n v="1"/>
    <n v="794.6"/>
    <n v="794.6"/>
    <n v="794.6"/>
    <n v="0"/>
    <x v="0"/>
    <n v="576.79999999999995"/>
    <s v="Prijs wijkt af"/>
    <s v="Nvt"/>
    <n v="576.79999999999995"/>
    <n v="576.79999999999995"/>
    <n v="576.79999999999995"/>
  </r>
  <r>
    <x v="3"/>
    <x v="21"/>
    <x v="23"/>
    <n v="1"/>
    <n v="185.4"/>
    <n v="185.4"/>
    <n v="185.4"/>
    <n v="0"/>
    <x v="0"/>
    <n v="106.8625"/>
    <s v="Prijs wijkt af"/>
    <s v="Nvt"/>
    <n v="106.8625"/>
    <n v="106.8625"/>
    <n v="106.8625"/>
  </r>
  <r>
    <x v="3"/>
    <x v="22"/>
    <x v="24"/>
    <n v="3"/>
    <n v="547.83000000000004"/>
    <n v="1643.49"/>
    <n v="1643.49"/>
    <n v="0"/>
    <x v="0"/>
    <n v="417.15"/>
    <s v="Prijs wijkt af"/>
    <s v="Nvt"/>
    <n v="417.15"/>
    <n v="1251.4499999999998"/>
    <n v="1251.4499999999998"/>
  </r>
  <r>
    <x v="3"/>
    <x v="34"/>
    <x v="36"/>
    <n v="1"/>
    <n v="438.5"/>
    <n v="438.5"/>
    <n v="438.5"/>
    <n v="0"/>
    <x v="0"/>
    <n v="329.6"/>
    <s v="Prijs wijkt af"/>
    <s v="Nvt"/>
    <n v="329.6"/>
    <n v="329.6"/>
    <n v="329.6"/>
  </r>
  <r>
    <x v="3"/>
    <x v="21"/>
    <x v="23"/>
    <n v="1"/>
    <n v="185.4"/>
    <n v="185.4"/>
    <n v="185.4"/>
    <n v="0"/>
    <x v="0"/>
    <n v="106.8625"/>
    <s v="Prijs wijkt af"/>
    <s v="Nvt"/>
    <n v="106.8625"/>
    <n v="106.8625"/>
    <n v="106.8625"/>
  </r>
  <r>
    <x v="3"/>
    <x v="21"/>
    <x v="23"/>
    <n v="2"/>
    <n v="185.4"/>
    <n v="370.8"/>
    <n v="370.8"/>
    <n v="0"/>
    <x v="0"/>
    <n v="106.8625"/>
    <s v="Prijs wijkt af"/>
    <s v="Nvt"/>
    <n v="106.8625"/>
    <n v="213.72499999999999"/>
    <n v="213.72499999999999"/>
  </r>
  <r>
    <x v="3"/>
    <x v="35"/>
    <x v="39"/>
    <n v="1"/>
    <n v="39.65"/>
    <n v="39.65"/>
    <n v="39.65"/>
    <n v="0"/>
    <x v="2"/>
    <s v=""/>
    <s v=""/>
    <s v="Nvt"/>
    <n v="39.65"/>
    <n v="39.65"/>
    <n v="39.65"/>
  </r>
  <r>
    <x v="3"/>
    <x v="37"/>
    <x v="40"/>
    <n v="1"/>
    <n v="355.35"/>
    <n v="355.35"/>
    <n v="355.35"/>
    <n v="0"/>
    <x v="3"/>
    <n v="345"/>
    <s v="Prijs wijkt af"/>
    <s v="Nvt"/>
    <n v="345"/>
    <n v="345"/>
    <n v="345"/>
  </r>
  <r>
    <x v="3"/>
    <x v="43"/>
    <x v="48"/>
    <n v="1"/>
    <n v="77.25"/>
    <n v="77.25"/>
    <n v="77.25"/>
    <n v="0"/>
    <x v="2"/>
    <s v=""/>
    <s v=""/>
    <s v="Nvt"/>
    <n v="77.25"/>
    <n v="77.25"/>
    <n v="77.25"/>
  </r>
  <r>
    <x v="3"/>
    <x v="24"/>
    <x v="26"/>
    <n v="1"/>
    <n v="361.25"/>
    <n v="361.25"/>
    <n v="361.25"/>
    <n v="0"/>
    <x v="0"/>
    <n v="252.35"/>
    <s v="Prijs wijkt af"/>
    <s v="Nvt"/>
    <n v="252.35"/>
    <n v="252.35"/>
    <n v="252.35"/>
  </r>
  <r>
    <x v="3"/>
    <x v="21"/>
    <x v="23"/>
    <n v="1"/>
    <n v="185.4"/>
    <n v="185.4"/>
    <n v="185.4"/>
    <n v="0"/>
    <x v="0"/>
    <n v="106.8625"/>
    <s v="Prijs wijkt af"/>
    <s v="Nvt"/>
    <n v="106.8625"/>
    <n v="106.8625"/>
    <n v="106.8625"/>
  </r>
  <r>
    <x v="3"/>
    <x v="25"/>
    <x v="27"/>
    <n v="1"/>
    <n v="429.38"/>
    <n v="429.38"/>
    <n v="429.38"/>
    <n v="0"/>
    <x v="0"/>
    <n v="298.7"/>
    <s v="Prijs wijkt af"/>
    <s v="Nvt"/>
    <n v="298.7"/>
    <n v="298.7"/>
    <n v="298.7"/>
  </r>
  <r>
    <x v="3"/>
    <x v="32"/>
    <x v="34"/>
    <n v="1"/>
    <n v="748.75"/>
    <n v="748.75"/>
    <n v="748.75"/>
    <n v="0"/>
    <x v="0"/>
    <n v="458.35"/>
    <s v="Prijs wijkt af"/>
    <s v="Nvt"/>
    <n v="458.35"/>
    <n v="458.35"/>
    <n v="458.35"/>
  </r>
  <r>
    <x v="3"/>
    <x v="22"/>
    <x v="24"/>
    <n v="1"/>
    <n v="547.83000000000004"/>
    <n v="547.83000000000004"/>
    <n v="547.83000000000004"/>
    <n v="0"/>
    <x v="0"/>
    <n v="417.15"/>
    <s v="Prijs wijkt af"/>
    <s v="Nvt"/>
    <n v="417.15"/>
    <n v="417.15"/>
    <n v="417.15"/>
  </r>
  <r>
    <x v="3"/>
    <x v="23"/>
    <x v="25"/>
    <n v="1"/>
    <n v="604.04999999999995"/>
    <n v="604.04999999999995"/>
    <n v="604.04999999999995"/>
    <n v="0"/>
    <x v="0"/>
    <n v="386.25"/>
    <s v="Prijs wijkt af"/>
    <s v="Nvt"/>
    <n v="386.25"/>
    <n v="386.25"/>
    <n v="386.25"/>
  </r>
  <r>
    <x v="3"/>
    <x v="24"/>
    <x v="26"/>
    <n v="1"/>
    <n v="361.25"/>
    <n v="361.25"/>
    <n v="361.25"/>
    <n v="0"/>
    <x v="0"/>
    <n v="252.35"/>
    <s v="Prijs wijkt af"/>
    <s v="Nvt"/>
    <n v="252.35"/>
    <n v="252.35"/>
    <n v="252.35"/>
  </r>
  <r>
    <x v="3"/>
    <x v="49"/>
    <x v="53"/>
    <n v="1"/>
    <n v="66.95"/>
    <n v="66.95"/>
    <n v="66.95"/>
    <n v="0"/>
    <x v="2"/>
    <s v=""/>
    <s v=""/>
    <s v="Nvt"/>
    <n v="66.95"/>
    <n v="66.95"/>
    <n v="66.95"/>
  </r>
  <r>
    <x v="3"/>
    <x v="24"/>
    <x v="26"/>
    <n v="-1"/>
    <n v="361.25"/>
    <n v="-361.25"/>
    <n v="-361.25"/>
    <n v="0"/>
    <x v="0"/>
    <n v="252.35"/>
    <s v="Prijs wijkt af"/>
    <s v="Nvt"/>
    <n v="252.35"/>
    <n v="-252.35"/>
    <n v="-252.35"/>
  </r>
  <r>
    <x v="3"/>
    <x v="49"/>
    <x v="53"/>
    <n v="-1"/>
    <n v="66.95"/>
    <n v="-66.95"/>
    <n v="-66.95"/>
    <n v="0"/>
    <x v="2"/>
    <s v=""/>
    <s v=""/>
    <s v="Nvt"/>
    <n v="66.95"/>
    <n v="-66.95"/>
    <n v="-66.95"/>
  </r>
  <r>
    <x v="3"/>
    <x v="22"/>
    <x v="24"/>
    <n v="1"/>
    <n v="547.83000000000004"/>
    <n v="547.83000000000004"/>
    <n v="547.83000000000004"/>
    <n v="0"/>
    <x v="0"/>
    <n v="417.15"/>
    <s v="Prijs wijkt af"/>
    <s v="Nvt"/>
    <n v="417.15"/>
    <n v="417.15"/>
    <n v="417.15"/>
  </r>
  <r>
    <x v="3"/>
    <x v="36"/>
    <x v="38"/>
    <n v="1"/>
    <n v="794.6"/>
    <n v="794.6"/>
    <n v="794.6"/>
    <n v="0"/>
    <x v="0"/>
    <n v="576.79999999999995"/>
    <s v="Prijs wijkt af"/>
    <s v="Nvt"/>
    <n v="576.79999999999995"/>
    <n v="576.79999999999995"/>
    <n v="576.79999999999995"/>
  </r>
  <r>
    <x v="3"/>
    <x v="22"/>
    <x v="24"/>
    <n v="1"/>
    <n v="547.83000000000004"/>
    <n v="547.83000000000004"/>
    <n v="547.83000000000004"/>
    <n v="0"/>
    <x v="0"/>
    <n v="417.15"/>
    <s v="Prijs wijkt af"/>
    <s v="Nvt"/>
    <n v="417.15"/>
    <n v="417.15"/>
    <n v="417.15"/>
  </r>
  <r>
    <x v="3"/>
    <x v="36"/>
    <x v="38"/>
    <n v="1"/>
    <n v="794.6"/>
    <n v="794.6"/>
    <n v="794.6"/>
    <n v="0"/>
    <x v="0"/>
    <n v="576.79999999999995"/>
    <s v="Prijs wijkt af"/>
    <s v="Nvt"/>
    <n v="576.79999999999995"/>
    <n v="576.79999999999995"/>
    <n v="576.79999999999995"/>
  </r>
  <r>
    <x v="3"/>
    <x v="29"/>
    <x v="31"/>
    <n v="1"/>
    <n v="638.6"/>
    <n v="638.6"/>
    <n v="638.6"/>
    <n v="0"/>
    <x v="3"/>
    <n v="620"/>
    <s v="Prijs wijkt af"/>
    <s v="Nvt"/>
    <n v="620"/>
    <n v="620"/>
    <n v="620"/>
  </r>
  <r>
    <x v="3"/>
    <x v="21"/>
    <x v="23"/>
    <n v="1"/>
    <n v="185.4"/>
    <n v="185.4"/>
    <n v="185.4"/>
    <n v="0"/>
    <x v="0"/>
    <n v="106.8625"/>
    <s v="Prijs wijkt af"/>
    <s v="Nvt"/>
    <n v="106.8625"/>
    <n v="106.8625"/>
    <n v="106.8625"/>
  </r>
  <r>
    <x v="3"/>
    <x v="38"/>
    <x v="46"/>
    <n v="1"/>
    <n v="29.35"/>
    <n v="29.35"/>
    <n v="29.35"/>
    <n v="0"/>
    <x v="2"/>
    <s v=""/>
    <s v=""/>
    <s v="Nvt"/>
    <n v="29.35"/>
    <n v="29.35"/>
    <n v="29.35"/>
  </r>
  <r>
    <x v="3"/>
    <x v="34"/>
    <x v="36"/>
    <n v="1"/>
    <n v="438.5"/>
    <n v="438.5"/>
    <n v="438.5"/>
    <n v="0"/>
    <x v="0"/>
    <n v="329.6"/>
    <s v="Prijs wijkt af"/>
    <s v="Nvt"/>
    <n v="329.6"/>
    <n v="329.6"/>
    <n v="329.6"/>
  </r>
  <r>
    <x v="3"/>
    <x v="21"/>
    <x v="23"/>
    <n v="10"/>
    <n v="185.4"/>
    <n v="1854"/>
    <n v="1854"/>
    <n v="0"/>
    <x v="0"/>
    <n v="106.8625"/>
    <s v="Prijs wijkt af"/>
    <s v="Nvt"/>
    <n v="106.8625"/>
    <n v="1068.625"/>
    <n v="1068.625"/>
  </r>
  <r>
    <x v="3"/>
    <x v="25"/>
    <x v="27"/>
    <n v="2"/>
    <n v="429.38"/>
    <n v="858.76"/>
    <n v="858.76"/>
    <n v="0"/>
    <x v="0"/>
    <n v="298.7"/>
    <s v="Prijs wijkt af"/>
    <s v="Nvt"/>
    <n v="298.7"/>
    <n v="597.4"/>
    <n v="597.4"/>
  </r>
  <r>
    <x v="3"/>
    <x v="32"/>
    <x v="34"/>
    <n v="2"/>
    <n v="748.75"/>
    <n v="1497.5"/>
    <n v="1497.5"/>
    <n v="0"/>
    <x v="0"/>
    <n v="458.35"/>
    <s v="Prijs wijkt af"/>
    <s v="Nvt"/>
    <n v="458.35"/>
    <n v="916.7"/>
    <n v="916.7"/>
  </r>
  <r>
    <x v="3"/>
    <x v="21"/>
    <x v="23"/>
    <n v="1"/>
    <n v="185.4"/>
    <n v="185.4"/>
    <n v="185.4"/>
    <n v="0"/>
    <x v="0"/>
    <n v="106.8625"/>
    <s v="Prijs wijkt af"/>
    <s v="Nvt"/>
    <n v="106.8625"/>
    <n v="106.8625"/>
    <n v="106.8625"/>
  </r>
  <r>
    <x v="3"/>
    <x v="36"/>
    <x v="38"/>
    <n v="1"/>
    <n v="794.6"/>
    <n v="794.6"/>
    <n v="794.6"/>
    <n v="0"/>
    <x v="0"/>
    <n v="576.79999999999995"/>
    <s v="Prijs wijkt af"/>
    <s v="Nvt"/>
    <n v="576.79999999999995"/>
    <n v="576.79999999999995"/>
    <n v="576.79999999999995"/>
  </r>
  <r>
    <x v="3"/>
    <x v="22"/>
    <x v="24"/>
    <n v="1"/>
    <n v="547.83000000000004"/>
    <n v="547.83000000000004"/>
    <n v="547.83000000000004"/>
    <n v="0"/>
    <x v="0"/>
    <n v="417.15"/>
    <s v="Prijs wijkt af"/>
    <s v="Nvt"/>
    <n v="417.15"/>
    <n v="417.15"/>
    <n v="417.15"/>
  </r>
  <r>
    <x v="3"/>
    <x v="26"/>
    <x v="28"/>
    <n v="1"/>
    <n v="448.05"/>
    <n v="448.05"/>
    <n v="448.05"/>
    <n v="0"/>
    <x v="3"/>
    <n v="435"/>
    <s v="Prijs wijkt af"/>
    <s v="Nvt"/>
    <n v="435"/>
    <n v="435"/>
    <n v="435"/>
  </r>
  <r>
    <x v="3"/>
    <x v="36"/>
    <x v="38"/>
    <n v="1"/>
    <n v="794.6"/>
    <n v="794.6"/>
    <n v="794.6"/>
    <n v="0"/>
    <x v="0"/>
    <n v="576.79999999999995"/>
    <s v="Prijs wijkt af"/>
    <s v="Nvt"/>
    <n v="576.79999999999995"/>
    <n v="576.79999999999995"/>
    <n v="576.79999999999995"/>
  </r>
  <r>
    <x v="3"/>
    <x v="25"/>
    <x v="27"/>
    <n v="1"/>
    <n v="429.38"/>
    <n v="429.38"/>
    <n v="429.38"/>
    <n v="0"/>
    <x v="0"/>
    <n v="298.7"/>
    <s v="Prijs wijkt af"/>
    <s v="Nvt"/>
    <n v="298.7"/>
    <n v="298.7"/>
    <n v="298.7"/>
  </r>
  <r>
    <x v="3"/>
    <x v="34"/>
    <x v="36"/>
    <n v="1"/>
    <n v="438.5"/>
    <n v="438.5"/>
    <n v="438.5"/>
    <n v="0"/>
    <x v="0"/>
    <n v="329.6"/>
    <s v="Prijs wijkt af"/>
    <s v="Nvt"/>
    <n v="329.6"/>
    <n v="329.6"/>
    <n v="329.6"/>
  </r>
  <r>
    <x v="3"/>
    <x v="50"/>
    <x v="54"/>
    <n v="1"/>
    <n v="272.95"/>
    <n v="272.95"/>
    <n v="272.95"/>
    <n v="0"/>
    <x v="3"/>
    <n v="265"/>
    <s v="Prijs wijkt af"/>
    <s v="Nvt"/>
    <n v="265"/>
    <n v="265"/>
    <n v="265"/>
  </r>
  <r>
    <x v="3"/>
    <x v="27"/>
    <x v="29"/>
    <n v="1"/>
    <n v="66.95"/>
    <n v="66.95"/>
    <n v="66.95"/>
    <n v="0"/>
    <x v="2"/>
    <s v=""/>
    <s v=""/>
    <s v="Nvt"/>
    <n v="66.95"/>
    <n v="66.95"/>
    <n v="66.95"/>
  </r>
  <r>
    <x v="3"/>
    <x v="50"/>
    <x v="54"/>
    <n v="1"/>
    <n v="-272.95"/>
    <n v="-272.95"/>
    <n v="-272.95"/>
    <n v="0"/>
    <x v="3"/>
    <n v="265"/>
    <s v="Prijs wijkt af"/>
    <s v="Nvt"/>
    <n v="265"/>
    <n v="265"/>
    <n v="265"/>
  </r>
  <r>
    <x v="3"/>
    <x v="27"/>
    <x v="29"/>
    <n v="1"/>
    <n v="-66.95"/>
    <n v="-66.95"/>
    <n v="-66.95"/>
    <n v="0"/>
    <x v="2"/>
    <s v=""/>
    <s v=""/>
    <s v="Nvt"/>
    <n v="-66.95"/>
    <n v="-66.95"/>
    <n v="-66.95"/>
  </r>
  <r>
    <x v="3"/>
    <x v="26"/>
    <x v="28"/>
    <n v="1"/>
    <n v="448.05"/>
    <n v="448.05"/>
    <n v="448.05"/>
    <n v="0"/>
    <x v="3"/>
    <n v="435"/>
    <s v="Prijs wijkt af"/>
    <s v="Nvt"/>
    <n v="435"/>
    <n v="435"/>
    <n v="435"/>
  </r>
  <r>
    <x v="3"/>
    <x v="27"/>
    <x v="29"/>
    <n v="1"/>
    <n v="66.95"/>
    <n v="66.95"/>
    <n v="66.95"/>
    <n v="0"/>
    <x v="2"/>
    <s v=""/>
    <s v=""/>
    <s v="Nvt"/>
    <n v="66.95"/>
    <n v="66.95"/>
    <n v="66.95"/>
  </r>
  <r>
    <x v="3"/>
    <x v="22"/>
    <x v="24"/>
    <n v="1"/>
    <n v="547.83000000000004"/>
    <n v="547.83000000000004"/>
    <n v="547.83000000000004"/>
    <n v="0"/>
    <x v="0"/>
    <n v="417.15"/>
    <s v="Prijs wijkt af"/>
    <s v="Nvt"/>
    <n v="417.15"/>
    <n v="417.15"/>
    <n v="417.15"/>
  </r>
  <r>
    <x v="3"/>
    <x v="34"/>
    <x v="36"/>
    <n v="1"/>
    <n v="438.5"/>
    <n v="438.5"/>
    <n v="438.5"/>
    <n v="0"/>
    <x v="0"/>
    <n v="329.6"/>
    <s v="Prijs wijkt af"/>
    <s v="Nvt"/>
    <n v="329.6"/>
    <n v="329.6"/>
    <n v="329.6"/>
  </r>
  <r>
    <x v="3"/>
    <x v="34"/>
    <x v="36"/>
    <n v="1"/>
    <n v="438.5"/>
    <n v="438.5"/>
    <n v="438.5"/>
    <n v="0"/>
    <x v="0"/>
    <n v="329.6"/>
    <s v="Prijs wijkt af"/>
    <s v="Nvt"/>
    <n v="329.6"/>
    <n v="329.6"/>
    <n v="329.6"/>
  </r>
  <r>
    <x v="3"/>
    <x v="22"/>
    <x v="24"/>
    <n v="1"/>
    <n v="547.83000000000004"/>
    <n v="547.83000000000004"/>
    <n v="547.83000000000004"/>
    <n v="0"/>
    <x v="0"/>
    <n v="417.15"/>
    <s v="Prijs wijkt af"/>
    <s v="Nvt"/>
    <n v="417.15"/>
    <n v="417.15"/>
    <n v="417.15"/>
  </r>
  <r>
    <x v="3"/>
    <x v="38"/>
    <x v="46"/>
    <n v="1"/>
    <n v="29.35"/>
    <n v="29.35"/>
    <n v="29.35"/>
    <n v="0"/>
    <x v="2"/>
    <s v=""/>
    <s v=""/>
    <s v="Nvt"/>
    <n v="29.35"/>
    <n v="29.35"/>
    <n v="29.35"/>
  </r>
  <r>
    <x v="3"/>
    <x v="22"/>
    <x v="24"/>
    <n v="1"/>
    <n v="547.83000000000004"/>
    <n v="547.83000000000004"/>
    <n v="547.83000000000004"/>
    <n v="0"/>
    <x v="0"/>
    <n v="417.15"/>
    <s v="Prijs wijkt af"/>
    <s v="Nvt"/>
    <n v="417.15"/>
    <n v="417.15"/>
    <n v="417.15"/>
  </r>
  <r>
    <x v="3"/>
    <x v="26"/>
    <x v="28"/>
    <n v="1"/>
    <n v="448.05"/>
    <n v="448.05"/>
    <n v="448.05"/>
    <n v="0"/>
    <x v="3"/>
    <n v="435"/>
    <s v="Prijs wijkt af"/>
    <s v="Nvt"/>
    <n v="435"/>
    <n v="435"/>
    <n v="435"/>
  </r>
  <r>
    <x v="3"/>
    <x v="34"/>
    <x v="36"/>
    <n v="1"/>
    <n v="438.5"/>
    <n v="438.5"/>
    <n v="438.5"/>
    <n v="0"/>
    <x v="0"/>
    <n v="329.6"/>
    <s v="Prijs wijkt af"/>
    <s v="Nvt"/>
    <n v="329.6"/>
    <n v="329.6"/>
    <n v="329.6"/>
  </r>
  <r>
    <x v="3"/>
    <x v="34"/>
    <x v="36"/>
    <n v="1"/>
    <n v="438.5"/>
    <n v="438.5"/>
    <n v="438.5"/>
    <n v="0"/>
    <x v="0"/>
    <n v="329.6"/>
    <s v="Prijs wijkt af"/>
    <s v="Nvt"/>
    <n v="329.6"/>
    <n v="329.6"/>
    <n v="329.6"/>
  </r>
  <r>
    <x v="3"/>
    <x v="37"/>
    <x v="40"/>
    <n v="1"/>
    <n v="272.95"/>
    <n v="272.95"/>
    <n v="272.95"/>
    <n v="0"/>
    <x v="3"/>
    <n v="345"/>
    <s v="Prijs wijkt af"/>
    <s v="Nvt"/>
    <n v="345"/>
    <n v="345"/>
    <n v="345"/>
  </r>
  <r>
    <x v="3"/>
    <x v="27"/>
    <x v="29"/>
    <n v="1"/>
    <n v="66.95"/>
    <n v="66.95"/>
    <n v="66.95"/>
    <n v="0"/>
    <x v="2"/>
    <s v=""/>
    <s v=""/>
    <s v="Nvt"/>
    <n v="66.95"/>
    <n v="66.95"/>
    <n v="66.95"/>
  </r>
  <r>
    <x v="3"/>
    <x v="34"/>
    <x v="36"/>
    <n v="1"/>
    <n v="438.5"/>
    <n v="438.5"/>
    <n v="438.5"/>
    <n v="0"/>
    <x v="0"/>
    <n v="329.6"/>
    <s v="Prijs wijkt af"/>
    <s v="Nvt"/>
    <n v="329.6"/>
    <n v="329.6"/>
    <n v="329.6"/>
  </r>
  <r>
    <x v="3"/>
    <x v="36"/>
    <x v="38"/>
    <n v="1"/>
    <n v="794.6"/>
    <n v="794.6"/>
    <n v="794.6"/>
    <n v="0"/>
    <x v="0"/>
    <n v="576.79999999999995"/>
    <s v="Prijs wijkt af"/>
    <s v="Nvt"/>
    <n v="576.79999999999995"/>
    <n v="576.79999999999995"/>
    <n v="576.79999999999995"/>
  </r>
  <r>
    <x v="3"/>
    <x v="22"/>
    <x v="24"/>
    <n v="2"/>
    <n v="547.83000000000004"/>
    <n v="1095.6600000000001"/>
    <n v="1095.6600000000001"/>
    <n v="0"/>
    <x v="0"/>
    <n v="417.15"/>
    <s v="Prijs wijkt af"/>
    <s v="Nvt"/>
    <n v="417.15"/>
    <n v="834.3"/>
    <n v="834.3"/>
  </r>
  <r>
    <x v="3"/>
    <x v="34"/>
    <x v="36"/>
    <n v="1"/>
    <n v="438.5"/>
    <n v="438.5"/>
    <n v="438.5"/>
    <n v="0"/>
    <x v="0"/>
    <n v="329.6"/>
    <s v="Prijs wijkt af"/>
    <s v="Nvt"/>
    <n v="329.6"/>
    <n v="329.6"/>
    <n v="329.6"/>
  </r>
  <r>
    <x v="3"/>
    <x v="37"/>
    <x v="40"/>
    <n v="1"/>
    <n v="355.35"/>
    <n v="355.35"/>
    <n v="355.35"/>
    <n v="0"/>
    <x v="3"/>
    <n v="345"/>
    <s v="Prijs wijkt af"/>
    <s v="Nvt"/>
    <n v="345"/>
    <n v="345"/>
    <n v="345"/>
  </r>
  <r>
    <x v="3"/>
    <x v="36"/>
    <x v="38"/>
    <n v="1"/>
    <n v="794.6"/>
    <n v="794.6"/>
    <n v="794.6"/>
    <n v="0"/>
    <x v="0"/>
    <n v="576.79999999999995"/>
    <s v="Prijs wijkt af"/>
    <s v="Nvt"/>
    <n v="576.79999999999995"/>
    <n v="576.79999999999995"/>
    <n v="576.79999999999995"/>
  </r>
  <r>
    <x v="3"/>
    <x v="25"/>
    <x v="27"/>
    <n v="1"/>
    <n v="429.38"/>
    <n v="429.38"/>
    <n v="429.38"/>
    <n v="0"/>
    <x v="0"/>
    <n v="298.7"/>
    <s v="Prijs wijkt af"/>
    <s v="Nvt"/>
    <n v="298.7"/>
    <n v="298.7"/>
    <n v="298.7"/>
  </r>
  <r>
    <x v="3"/>
    <x v="25"/>
    <x v="27"/>
    <n v="1"/>
    <n v="429.38"/>
    <n v="429.38"/>
    <n v="429.38"/>
    <n v="0"/>
    <x v="0"/>
    <n v="298.7"/>
    <s v="Prijs wijkt af"/>
    <s v="Nvt"/>
    <n v="298.7"/>
    <n v="298.7"/>
    <n v="298.7"/>
  </r>
  <r>
    <x v="3"/>
    <x v="23"/>
    <x v="25"/>
    <n v="1"/>
    <n v="604.04999999999995"/>
    <n v="604.04999999999995"/>
    <n v="604.04999999999995"/>
    <n v="0"/>
    <x v="0"/>
    <n v="386.25"/>
    <s v="Prijs wijkt af"/>
    <s v="Nvt"/>
    <n v="386.25"/>
    <n v="386.25"/>
    <n v="386.25"/>
  </r>
  <r>
    <x v="3"/>
    <x v="21"/>
    <x v="23"/>
    <n v="1"/>
    <n v="185.4"/>
    <n v="185.4"/>
    <n v="185.4"/>
    <n v="0"/>
    <x v="0"/>
    <n v="106.8625"/>
    <s v="Prijs wijkt af"/>
    <s v="Nvt"/>
    <n v="106.8625"/>
    <n v="106.8625"/>
    <n v="106.8625"/>
  </r>
  <r>
    <x v="3"/>
    <x v="24"/>
    <x v="26"/>
    <n v="1"/>
    <n v="361.25"/>
    <n v="361.25"/>
    <n v="361.25"/>
    <n v="0"/>
    <x v="0"/>
    <n v="252.35"/>
    <s v="Prijs wijkt af"/>
    <s v="Nvt"/>
    <n v="252.35"/>
    <n v="252.35"/>
    <n v="252.35"/>
  </r>
  <r>
    <x v="3"/>
    <x v="24"/>
    <x v="26"/>
    <n v="1"/>
    <n v="361.25"/>
    <n v="361.25"/>
    <n v="289"/>
    <n v="20"/>
    <x v="0"/>
    <n v="252.35"/>
    <s v="Prijs wijkt af"/>
    <s v="Nee"/>
    <n v="252.35"/>
    <n v="252.35"/>
    <n v="252.35"/>
  </r>
  <r>
    <x v="3"/>
    <x v="21"/>
    <x v="23"/>
    <n v="4"/>
    <n v="185.4"/>
    <n v="741.6"/>
    <n v="741.6"/>
    <n v="0"/>
    <x v="0"/>
    <n v="106.8625"/>
    <s v="Prijs wijkt af"/>
    <s v="Nvt"/>
    <n v="106.8625"/>
    <n v="427.45"/>
    <n v="427.45"/>
  </r>
  <r>
    <x v="3"/>
    <x v="21"/>
    <x v="23"/>
    <n v="1"/>
    <n v="185.4"/>
    <n v="185.4"/>
    <n v="185.4"/>
    <n v="0"/>
    <x v="0"/>
    <n v="106.8625"/>
    <s v="Prijs wijkt af"/>
    <s v="Nvt"/>
    <n v="106.8625"/>
    <n v="106.8625"/>
    <n v="106.8625"/>
  </r>
  <r>
    <x v="3"/>
    <x v="23"/>
    <x v="25"/>
    <n v="1"/>
    <n v="604.04999999999995"/>
    <n v="604.04999999999995"/>
    <n v="604.04999999999995"/>
    <n v="0"/>
    <x v="0"/>
    <n v="386.25"/>
    <s v="Prijs wijkt af"/>
    <s v="Nvt"/>
    <n v="386.25"/>
    <n v="386.25"/>
    <n v="386.25"/>
  </r>
  <r>
    <x v="3"/>
    <x v="25"/>
    <x v="27"/>
    <n v="1"/>
    <n v="429.38"/>
    <n v="429.38"/>
    <n v="429.38"/>
    <n v="0"/>
    <x v="0"/>
    <n v="298.7"/>
    <s v="Prijs wijkt af"/>
    <s v="Nvt"/>
    <n v="298.7"/>
    <n v="298.7"/>
    <n v="298.7"/>
  </r>
  <r>
    <x v="3"/>
    <x v="21"/>
    <x v="23"/>
    <n v="1"/>
    <n v="185.4"/>
    <n v="185.4"/>
    <n v="185.4"/>
    <n v="0"/>
    <x v="0"/>
    <n v="106.8625"/>
    <s v="Prijs wijkt af"/>
    <s v="Nvt"/>
    <n v="106.8625"/>
    <n v="106.8625"/>
    <n v="106.8625"/>
  </r>
  <r>
    <x v="3"/>
    <x v="35"/>
    <x v="37"/>
    <n v="2"/>
    <n v="39.65"/>
    <n v="79.3"/>
    <n v="79.3"/>
    <n v="0"/>
    <x v="2"/>
    <s v=""/>
    <s v=""/>
    <s v="Nvt"/>
    <n v="39.65"/>
    <n v="79.3"/>
    <n v="79.3"/>
  </r>
  <r>
    <x v="3"/>
    <x v="37"/>
    <x v="40"/>
    <n v="1"/>
    <n v="355.35"/>
    <n v="355.35"/>
    <n v="355.35"/>
    <n v="0"/>
    <x v="3"/>
    <n v="345"/>
    <s v="Prijs wijkt af"/>
    <s v="Nvt"/>
    <n v="345"/>
    <n v="345"/>
    <n v="345"/>
  </r>
  <r>
    <x v="3"/>
    <x v="27"/>
    <x v="29"/>
    <n v="1"/>
    <n v="66.95"/>
    <n v="66.95"/>
    <n v="66.95"/>
    <n v="0"/>
    <x v="2"/>
    <s v=""/>
    <s v=""/>
    <s v="Nvt"/>
    <n v="66.95"/>
    <n v="66.95"/>
    <n v="66.95"/>
  </r>
  <r>
    <x v="3"/>
    <x v="47"/>
    <x v="51"/>
    <n v="1"/>
    <n v="949.6"/>
    <n v="949.6"/>
    <n v="949.6"/>
    <n v="0"/>
    <x v="0"/>
    <n v="659.2"/>
    <s v="Prijs wijkt af"/>
    <s v="Nvt"/>
    <n v="659.2"/>
    <n v="659.2"/>
    <n v="659.2"/>
  </r>
  <r>
    <x v="3"/>
    <x v="21"/>
    <x v="23"/>
    <n v="1"/>
    <n v="185.4"/>
    <n v="185.4"/>
    <n v="185.4"/>
    <n v="0"/>
    <x v="0"/>
    <n v="106.8625"/>
    <s v="Prijs wijkt af"/>
    <s v="Nvt"/>
    <n v="106.8625"/>
    <n v="106.8625"/>
    <n v="106.8625"/>
  </r>
  <r>
    <x v="3"/>
    <x v="21"/>
    <x v="23"/>
    <n v="1"/>
    <n v="185.4"/>
    <n v="185.4"/>
    <n v="185.4"/>
    <n v="0"/>
    <x v="0"/>
    <n v="106.8625"/>
    <s v="Prijs wijkt af"/>
    <s v="Nvt"/>
    <n v="106.8625"/>
    <n v="106.8625"/>
    <n v="106.8625"/>
  </r>
  <r>
    <x v="3"/>
    <x v="24"/>
    <x v="26"/>
    <n v="1"/>
    <n v="361.25"/>
    <n v="361.25"/>
    <n v="361.25"/>
    <n v="0"/>
    <x v="0"/>
    <n v="252.35"/>
    <s v="Prijs wijkt af"/>
    <s v="Nvt"/>
    <n v="252.35"/>
    <n v="252.35"/>
    <n v="252.35"/>
  </r>
  <r>
    <x v="3"/>
    <x v="32"/>
    <x v="34"/>
    <n v="1"/>
    <n v="748.75"/>
    <n v="748.75"/>
    <n v="748.75"/>
    <n v="0"/>
    <x v="0"/>
    <n v="458.35"/>
    <s v="Prijs wijkt af"/>
    <s v="Nvt"/>
    <n v="458.35"/>
    <n v="458.35"/>
    <n v="458.35"/>
  </r>
  <r>
    <x v="3"/>
    <x v="32"/>
    <x v="34"/>
    <n v="1"/>
    <n v="748.75"/>
    <n v="748.75"/>
    <n v="748.75"/>
    <n v="0"/>
    <x v="0"/>
    <n v="458.35"/>
    <s v="Prijs wijkt af"/>
    <s v="Nvt"/>
    <n v="458.35"/>
    <n v="458.35"/>
    <n v="458.35"/>
  </r>
  <r>
    <x v="3"/>
    <x v="25"/>
    <x v="27"/>
    <n v="1"/>
    <n v="429.38"/>
    <n v="429.38"/>
    <n v="429.38"/>
    <n v="0"/>
    <x v="0"/>
    <n v="298.7"/>
    <s v="Prijs wijkt af"/>
    <s v="Nvt"/>
    <n v="298.7"/>
    <n v="298.7"/>
    <n v="298.7"/>
  </r>
  <r>
    <x v="3"/>
    <x v="24"/>
    <x v="26"/>
    <n v="1"/>
    <n v="361.25"/>
    <n v="361.25"/>
    <n v="361.25"/>
    <n v="0"/>
    <x v="0"/>
    <n v="252.35"/>
    <s v="Prijs wijkt af"/>
    <s v="Nvt"/>
    <n v="252.35"/>
    <n v="252.35"/>
    <n v="252.35"/>
  </r>
  <r>
    <x v="3"/>
    <x v="25"/>
    <x v="27"/>
    <n v="1"/>
    <n v="429.38"/>
    <n v="429.38"/>
    <n v="429.38"/>
    <n v="0"/>
    <x v="0"/>
    <n v="298.7"/>
    <s v="Prijs wijkt af"/>
    <s v="Nvt"/>
    <n v="298.7"/>
    <n v="298.7"/>
    <n v="298.7"/>
  </r>
  <r>
    <x v="3"/>
    <x v="23"/>
    <x v="25"/>
    <n v="1"/>
    <n v="604.04999999999995"/>
    <n v="604.04999999999995"/>
    <n v="604.04999999999995"/>
    <n v="0"/>
    <x v="0"/>
    <n v="386.25"/>
    <s v="Prijs wijkt af"/>
    <s v="Nvt"/>
    <n v="386.25"/>
    <n v="386.25"/>
    <n v="386.25"/>
  </r>
  <r>
    <x v="3"/>
    <x v="24"/>
    <x v="26"/>
    <n v="1"/>
    <n v="361.25"/>
    <n v="361.25"/>
    <n v="361.25"/>
    <n v="0"/>
    <x v="0"/>
    <n v="252.35"/>
    <s v="Prijs wijkt af"/>
    <s v="Nvt"/>
    <n v="252.35"/>
    <n v="252.35"/>
    <n v="252.35"/>
  </r>
  <r>
    <x v="3"/>
    <x v="43"/>
    <x v="48"/>
    <n v="1"/>
    <n v="77.25"/>
    <n v="77.25"/>
    <n v="77.25"/>
    <n v="0"/>
    <x v="2"/>
    <s v=""/>
    <s v=""/>
    <s v="Nvt"/>
    <n v="77.25"/>
    <n v="77.25"/>
    <n v="77.25"/>
  </r>
  <r>
    <x v="3"/>
    <x v="41"/>
    <x v="45"/>
    <n v="1"/>
    <n v="82.4"/>
    <n v="82.4"/>
    <n v="82.4"/>
    <n v="0"/>
    <x v="2"/>
    <s v=""/>
    <s v=""/>
    <s v="Nvt"/>
    <n v="82.4"/>
    <n v="82.4"/>
    <n v="82.4"/>
  </r>
  <r>
    <x v="3"/>
    <x v="24"/>
    <x v="26"/>
    <n v="1"/>
    <n v="361.25"/>
    <n v="361.25"/>
    <n v="361.25"/>
    <n v="0"/>
    <x v="0"/>
    <n v="252.35"/>
    <s v="Prijs wijkt af"/>
    <s v="Nvt"/>
    <n v="252.35"/>
    <n v="252.35"/>
    <n v="252.35"/>
  </r>
  <r>
    <x v="3"/>
    <x v="43"/>
    <x v="48"/>
    <n v="1"/>
    <n v="77.25"/>
    <n v="77.25"/>
    <n v="77.25"/>
    <n v="0"/>
    <x v="2"/>
    <s v=""/>
    <s v=""/>
    <s v="Nvt"/>
    <n v="77.25"/>
    <n v="77.25"/>
    <n v="77.25"/>
  </r>
  <r>
    <x v="3"/>
    <x v="41"/>
    <x v="45"/>
    <n v="1"/>
    <n v="82.4"/>
    <n v="82.4"/>
    <n v="82.4"/>
    <n v="0"/>
    <x v="2"/>
    <s v=""/>
    <s v=""/>
    <s v="Nvt"/>
    <n v="82.4"/>
    <n v="82.4"/>
    <n v="82.4"/>
  </r>
  <r>
    <x v="3"/>
    <x v="21"/>
    <x v="23"/>
    <n v="1"/>
    <n v="185.4"/>
    <n v="185.4"/>
    <n v="185.4"/>
    <n v="0"/>
    <x v="0"/>
    <n v="106.8625"/>
    <s v="Prijs wijkt af"/>
    <s v="Nvt"/>
    <n v="106.8625"/>
    <n v="106.8625"/>
    <n v="106.8625"/>
  </r>
  <r>
    <x v="3"/>
    <x v="47"/>
    <x v="51"/>
    <n v="1"/>
    <n v="949.6"/>
    <n v="949.6"/>
    <n v="949.6"/>
    <n v="0"/>
    <x v="0"/>
    <n v="659.2"/>
    <s v="Prijs wijkt af"/>
    <s v="Nvt"/>
    <n v="659.2"/>
    <n v="659.2"/>
    <n v="659.2"/>
  </r>
  <r>
    <x v="3"/>
    <x v="25"/>
    <x v="27"/>
    <n v="1"/>
    <n v="429.38"/>
    <n v="429.38"/>
    <n v="429.38"/>
    <n v="0"/>
    <x v="0"/>
    <n v="298.7"/>
    <s v="Prijs wijkt af"/>
    <s v="Nvt"/>
    <n v="298.7"/>
    <n v="298.7"/>
    <n v="298.7"/>
  </r>
  <r>
    <x v="3"/>
    <x v="43"/>
    <x v="55"/>
    <n v="1"/>
    <n v="77.25"/>
    <n v="77.25"/>
    <n v="77.25"/>
    <n v="0"/>
    <x v="2"/>
    <s v=""/>
    <s v=""/>
    <s v="Nvt"/>
    <n v="77.25"/>
    <n v="77.25"/>
    <n v="77.25"/>
  </r>
  <r>
    <x v="3"/>
    <x v="47"/>
    <x v="51"/>
    <n v="3"/>
    <n v="949.6"/>
    <n v="2848.8"/>
    <n v="2848.8"/>
    <n v="0"/>
    <x v="0"/>
    <n v="659.2"/>
    <s v="Prijs wijkt af"/>
    <s v="Nvt"/>
    <n v="659.2"/>
    <n v="1977.6000000000001"/>
    <n v="1977.6000000000001"/>
  </r>
  <r>
    <x v="3"/>
    <x v="34"/>
    <x v="36"/>
    <n v="1"/>
    <n v="438.5"/>
    <n v="438.5"/>
    <n v="438.5"/>
    <n v="0"/>
    <x v="0"/>
    <n v="329.6"/>
    <s v="Prijs wijkt af"/>
    <s v="Nvt"/>
    <n v="329.6"/>
    <n v="329.6"/>
    <n v="329.6"/>
  </r>
  <r>
    <x v="3"/>
    <x v="34"/>
    <x v="36"/>
    <n v="1"/>
    <n v="438.5"/>
    <n v="438.5"/>
    <n v="438.5"/>
    <n v="0"/>
    <x v="0"/>
    <n v="329.6"/>
    <s v="Prijs wijkt af"/>
    <s v="Nvt"/>
    <n v="329.6"/>
    <n v="329.6"/>
    <n v="329.6"/>
  </r>
  <r>
    <x v="3"/>
    <x v="36"/>
    <x v="38"/>
    <n v="1"/>
    <n v="794.6"/>
    <n v="794.6"/>
    <n v="794.6"/>
    <n v="0"/>
    <x v="0"/>
    <n v="576.79999999999995"/>
    <s v="Prijs wijkt af"/>
    <s v="Nvt"/>
    <n v="576.79999999999995"/>
    <n v="576.79999999999995"/>
    <n v="576.79999999999995"/>
  </r>
  <r>
    <x v="3"/>
    <x v="34"/>
    <x v="36"/>
    <n v="1"/>
    <n v="438.5"/>
    <n v="438.5"/>
    <n v="438.5"/>
    <n v="0"/>
    <x v="0"/>
    <n v="329.6"/>
    <s v="Prijs wijkt af"/>
    <s v="Nvt"/>
    <n v="329.6"/>
    <n v="329.6"/>
    <n v="329.6"/>
  </r>
  <r>
    <x v="3"/>
    <x v="24"/>
    <x v="26"/>
    <n v="1"/>
    <n v="361.25"/>
    <n v="361.25"/>
    <n v="361.25"/>
    <n v="0"/>
    <x v="0"/>
    <n v="252.35"/>
    <s v="Prijs wijkt af"/>
    <s v="Nvt"/>
    <n v="252.35"/>
    <n v="252.35"/>
    <n v="252.35"/>
  </r>
  <r>
    <x v="3"/>
    <x v="51"/>
    <x v="56"/>
    <n v="1"/>
    <n v="82.4"/>
    <n v="82.4"/>
    <n v="82.4"/>
    <n v="0"/>
    <x v="2"/>
    <s v=""/>
    <s v=""/>
    <s v="Nvt"/>
    <n v="82.4"/>
    <n v="82.4"/>
    <n v="82.4"/>
  </r>
  <r>
    <x v="3"/>
    <x v="21"/>
    <x v="23"/>
    <n v="2"/>
    <n v="185.4"/>
    <n v="370.8"/>
    <n v="370.8"/>
    <n v="0"/>
    <x v="0"/>
    <n v="106.8625"/>
    <s v="Prijs wijkt af"/>
    <s v="Nvt"/>
    <n v="106.8625"/>
    <n v="213.72499999999999"/>
    <n v="213.72499999999999"/>
  </r>
  <r>
    <x v="3"/>
    <x v="21"/>
    <x v="23"/>
    <n v="1"/>
    <n v="185.4"/>
    <n v="185.4"/>
    <n v="185.4"/>
    <n v="0"/>
    <x v="0"/>
    <n v="106.8625"/>
    <s v="Prijs wijkt af"/>
    <s v="Nvt"/>
    <n v="106.8625"/>
    <n v="106.8625"/>
    <n v="106.8625"/>
  </r>
  <r>
    <x v="3"/>
    <x v="37"/>
    <x v="40"/>
    <n v="1"/>
    <n v="355.35"/>
    <n v="355.35"/>
    <n v="355.35"/>
    <n v="0"/>
    <x v="3"/>
    <n v="345"/>
    <s v="Prijs wijkt af"/>
    <s v="Nvt"/>
    <n v="345"/>
    <n v="345"/>
    <n v="345"/>
  </r>
  <r>
    <x v="3"/>
    <x v="27"/>
    <x v="29"/>
    <n v="1"/>
    <n v="66.95"/>
    <n v="66.95"/>
    <n v="66.95"/>
    <n v="0"/>
    <x v="2"/>
    <s v=""/>
    <s v=""/>
    <s v="Nvt"/>
    <n v="66.95"/>
    <n v="66.95"/>
    <n v="66.95"/>
  </r>
  <r>
    <x v="3"/>
    <x v="34"/>
    <x v="36"/>
    <n v="1"/>
    <n v="438.5"/>
    <n v="438.5"/>
    <n v="438.5"/>
    <n v="0"/>
    <x v="0"/>
    <n v="329.6"/>
    <s v="Prijs wijkt af"/>
    <s v="Nvt"/>
    <n v="329.6"/>
    <n v="329.6"/>
    <n v="329.6"/>
  </r>
  <r>
    <x v="3"/>
    <x v="32"/>
    <x v="34"/>
    <n v="1"/>
    <n v="748.75"/>
    <n v="748.75"/>
    <n v="748.75"/>
    <n v="0"/>
    <x v="0"/>
    <n v="458.35"/>
    <s v="Prijs wijkt af"/>
    <s v="Nvt"/>
    <n v="458.35"/>
    <n v="458.35"/>
    <n v="458.35"/>
  </r>
  <r>
    <x v="3"/>
    <x v="47"/>
    <x v="51"/>
    <n v="1"/>
    <n v="949.6"/>
    <n v="949.6"/>
    <n v="949.6"/>
    <n v="0"/>
    <x v="0"/>
    <n v="659.2"/>
    <s v="Prijs wijkt af"/>
    <s v="Nvt"/>
    <n v="659.2"/>
    <n v="659.2"/>
    <n v="659.2"/>
  </r>
  <r>
    <x v="3"/>
    <x v="21"/>
    <x v="23"/>
    <n v="1"/>
    <n v="185.4"/>
    <n v="185.4"/>
    <n v="185.4"/>
    <n v="0"/>
    <x v="0"/>
    <n v="106.8625"/>
    <s v="Prijs wijkt af"/>
    <s v="Nvt"/>
    <n v="106.8625"/>
    <n v="106.8625"/>
    <n v="106.8625"/>
  </r>
  <r>
    <x v="3"/>
    <x v="23"/>
    <x v="25"/>
    <n v="1"/>
    <n v="604.04999999999995"/>
    <n v="604.04999999999995"/>
    <n v="604.04999999999995"/>
    <n v="0"/>
    <x v="0"/>
    <n v="386.25"/>
    <s v="Prijs wijkt af"/>
    <s v="Nvt"/>
    <n v="386.25"/>
    <n v="386.25"/>
    <n v="386.25"/>
  </r>
  <r>
    <x v="3"/>
    <x v="21"/>
    <x v="23"/>
    <n v="1"/>
    <n v="185.4"/>
    <n v="185.4"/>
    <n v="185.4"/>
    <n v="0"/>
    <x v="0"/>
    <n v="106.8625"/>
    <s v="Prijs wijkt af"/>
    <s v="Nvt"/>
    <n v="106.8625"/>
    <n v="106.8625"/>
    <n v="106.8625"/>
  </r>
  <r>
    <x v="3"/>
    <x v="38"/>
    <x v="46"/>
    <n v="1"/>
    <n v="29.35"/>
    <n v="29.35"/>
    <n v="29.35"/>
    <n v="0"/>
    <x v="2"/>
    <s v=""/>
    <s v=""/>
    <s v="Nvt"/>
    <n v="29.35"/>
    <n v="29.35"/>
    <n v="29.35"/>
  </r>
  <r>
    <x v="3"/>
    <x v="21"/>
    <x v="23"/>
    <n v="1"/>
    <n v="185.4"/>
    <n v="185.4"/>
    <n v="185.4"/>
    <n v="0"/>
    <x v="0"/>
    <n v="106.8625"/>
    <s v="Prijs wijkt af"/>
    <s v="Nvt"/>
    <n v="106.8625"/>
    <n v="106.8625"/>
    <n v="106.8625"/>
  </r>
  <r>
    <x v="3"/>
    <x v="37"/>
    <x v="40"/>
    <n v="1"/>
    <n v="355.35"/>
    <n v="355.35"/>
    <n v="355.35"/>
    <n v="0"/>
    <x v="3"/>
    <n v="345"/>
    <s v="Prijs wijkt af"/>
    <s v="Nvt"/>
    <n v="345"/>
    <n v="345"/>
    <n v="345"/>
  </r>
  <r>
    <x v="3"/>
    <x v="52"/>
    <x v="57"/>
    <n v="1"/>
    <n v="298.7"/>
    <n v="298.7"/>
    <n v="298.7"/>
    <n v="0"/>
    <x v="3"/>
    <n v="290"/>
    <s v="Prijs wijkt af"/>
    <s v="Nvt"/>
    <n v="290"/>
    <n v="290"/>
    <n v="290"/>
  </r>
  <r>
    <x v="3"/>
    <x v="27"/>
    <x v="29"/>
    <n v="1"/>
    <n v="66.95"/>
    <n v="66.95"/>
    <n v="66.95"/>
    <n v="0"/>
    <x v="2"/>
    <s v=""/>
    <s v=""/>
    <s v="Nvt"/>
    <n v="66.95"/>
    <n v="66.95"/>
    <n v="66.95"/>
  </r>
  <r>
    <x v="3"/>
    <x v="53"/>
    <x v="58"/>
    <n v="1"/>
    <n v="983.7"/>
    <n v="983.7"/>
    <n v="983.7"/>
    <n v="0"/>
    <x v="0"/>
    <n v="585"/>
    <s v="Prijs wijkt af"/>
    <s v="Nvt"/>
    <n v="585"/>
    <n v="585"/>
    <n v="585"/>
  </r>
  <r>
    <x v="3"/>
    <x v="21"/>
    <x v="23"/>
    <n v="2"/>
    <n v="185.4"/>
    <n v="370.8"/>
    <n v="370.8"/>
    <n v="0"/>
    <x v="0"/>
    <n v="106.8625"/>
    <s v="Prijs wijkt af"/>
    <s v="Nvt"/>
    <n v="106.8625"/>
    <n v="213.72499999999999"/>
    <n v="213.72499999999999"/>
  </r>
  <r>
    <x v="3"/>
    <x v="21"/>
    <x v="23"/>
    <n v="1"/>
    <n v="185.4"/>
    <n v="185.4"/>
    <n v="185.4"/>
    <n v="0"/>
    <x v="0"/>
    <n v="106.8625"/>
    <s v="Prijs wijkt af"/>
    <s v="Nvt"/>
    <n v="106.8625"/>
    <n v="106.8625"/>
    <n v="106.8625"/>
  </r>
  <r>
    <x v="3"/>
    <x v="26"/>
    <x v="28"/>
    <n v="1"/>
    <n v="448.05"/>
    <n v="448.05"/>
    <n v="448.05"/>
    <n v="0"/>
    <x v="3"/>
    <n v="435"/>
    <s v="Prijs wijkt af"/>
    <s v="Nvt"/>
    <n v="435"/>
    <n v="435"/>
    <n v="435"/>
  </r>
  <r>
    <x v="3"/>
    <x v="24"/>
    <x v="26"/>
    <n v="1"/>
    <n v="361.25"/>
    <n v="361.25"/>
    <n v="361.25"/>
    <n v="0"/>
    <x v="0"/>
    <n v="252.35"/>
    <s v="Prijs wijkt af"/>
    <s v="Nvt"/>
    <n v="252.35"/>
    <n v="252.35"/>
    <n v="252.35"/>
  </r>
  <r>
    <x v="3"/>
    <x v="21"/>
    <x v="23"/>
    <n v="1"/>
    <n v="185.4"/>
    <n v="185.4"/>
    <n v="185.4"/>
    <n v="0"/>
    <x v="0"/>
    <n v="106.8625"/>
    <s v="Prijs wijkt af"/>
    <s v="Nvt"/>
    <n v="106.8625"/>
    <n v="106.8625"/>
    <n v="106.8625"/>
  </r>
  <r>
    <x v="3"/>
    <x v="32"/>
    <x v="34"/>
    <n v="1"/>
    <n v="748.75"/>
    <n v="748.75"/>
    <n v="748.75"/>
    <n v="0"/>
    <x v="0"/>
    <n v="458.35"/>
    <s v="Prijs wijkt af"/>
    <s v="Nvt"/>
    <n v="458.35"/>
    <n v="458.35"/>
    <n v="458.35"/>
  </r>
  <r>
    <x v="3"/>
    <x v="24"/>
    <x v="26"/>
    <n v="1"/>
    <n v="361.25"/>
    <n v="361.25"/>
    <n v="361.25"/>
    <n v="0"/>
    <x v="0"/>
    <n v="252.35"/>
    <s v="Prijs wijkt af"/>
    <s v="Nvt"/>
    <n v="252.35"/>
    <n v="252.35"/>
    <n v="252.35"/>
  </r>
  <r>
    <x v="3"/>
    <x v="36"/>
    <x v="38"/>
    <n v="1"/>
    <n v="794.6"/>
    <n v="794.6"/>
    <n v="794.6"/>
    <n v="0"/>
    <x v="0"/>
    <n v="576.79999999999995"/>
    <s v="Prijs wijkt af"/>
    <s v="Nvt"/>
    <n v="576.79999999999995"/>
    <n v="576.79999999999995"/>
    <n v="576.79999999999995"/>
  </r>
  <r>
    <x v="3"/>
    <x v="22"/>
    <x v="24"/>
    <n v="1"/>
    <n v="547.83000000000004"/>
    <n v="547.83000000000004"/>
    <n v="547.83000000000004"/>
    <n v="0"/>
    <x v="0"/>
    <n v="417.15"/>
    <s v="Prijs wijkt af"/>
    <s v="Nvt"/>
    <n v="417.15"/>
    <n v="417.15"/>
    <n v="417.15"/>
  </r>
  <r>
    <x v="3"/>
    <x v="21"/>
    <x v="23"/>
    <n v="1"/>
    <n v="185.4"/>
    <n v="185.4"/>
    <n v="185.4"/>
    <n v="0"/>
    <x v="0"/>
    <n v="106.8625"/>
    <s v="Prijs wijkt af"/>
    <s v="Nvt"/>
    <n v="106.8625"/>
    <n v="106.8625"/>
    <n v="106.8625"/>
  </r>
  <r>
    <x v="3"/>
    <x v="50"/>
    <x v="54"/>
    <n v="1"/>
    <n v="272.95"/>
    <n v="272.95"/>
    <n v="272.95"/>
    <n v="0"/>
    <x v="3"/>
    <n v="265"/>
    <s v="Prijs wijkt af"/>
    <s v="Nvt"/>
    <n v="265"/>
    <n v="265"/>
    <n v="265"/>
  </r>
  <r>
    <x v="3"/>
    <x v="27"/>
    <x v="29"/>
    <n v="1"/>
    <n v="66.95"/>
    <n v="66.95"/>
    <n v="66.95"/>
    <n v="0"/>
    <x v="2"/>
    <s v=""/>
    <s v=""/>
    <s v="Nvt"/>
    <n v="66.95"/>
    <n v="66.95"/>
    <n v="66.95"/>
  </r>
  <r>
    <x v="3"/>
    <x v="36"/>
    <x v="38"/>
    <n v="1"/>
    <n v="794.6"/>
    <n v="794.6"/>
    <n v="794.6"/>
    <n v="0"/>
    <x v="0"/>
    <n v="576.79999999999995"/>
    <s v="Prijs wijkt af"/>
    <s v="Nvt"/>
    <n v="576.79999999999995"/>
    <n v="576.79999999999995"/>
    <n v="576.79999999999995"/>
  </r>
  <r>
    <x v="3"/>
    <x v="32"/>
    <x v="34"/>
    <n v="1"/>
    <n v="748.75"/>
    <n v="748.75"/>
    <n v="748.75"/>
    <n v="0"/>
    <x v="0"/>
    <n v="458.35"/>
    <s v="Prijs wijkt af"/>
    <s v="Nvt"/>
    <n v="458.35"/>
    <n v="458.35"/>
    <n v="458.35"/>
  </r>
  <r>
    <x v="3"/>
    <x v="23"/>
    <x v="25"/>
    <n v="1"/>
    <n v="604.04999999999995"/>
    <n v="604.04999999999995"/>
    <n v="604.04999999999995"/>
    <n v="0"/>
    <x v="0"/>
    <n v="386.25"/>
    <s v="Prijs wijkt af"/>
    <s v="Nvt"/>
    <n v="386.25"/>
    <n v="386.25"/>
    <n v="386.25"/>
  </r>
  <r>
    <x v="3"/>
    <x v="32"/>
    <x v="34"/>
    <n v="1"/>
    <n v="748.75"/>
    <n v="748.75"/>
    <n v="748.75"/>
    <n v="0"/>
    <x v="0"/>
    <n v="458.35"/>
    <s v="Prijs wijkt af"/>
    <s v="Nvt"/>
    <n v="458.35"/>
    <n v="458.35"/>
    <n v="458.35"/>
  </r>
  <r>
    <x v="3"/>
    <x v="22"/>
    <x v="24"/>
    <n v="1"/>
    <n v="547.83000000000004"/>
    <n v="547.83000000000004"/>
    <n v="547.83000000000004"/>
    <n v="0"/>
    <x v="0"/>
    <n v="417.15"/>
    <s v="Prijs wijkt af"/>
    <s v="Nvt"/>
    <n v="417.15"/>
    <n v="417.15"/>
    <n v="417.15"/>
  </r>
  <r>
    <x v="3"/>
    <x v="21"/>
    <x v="23"/>
    <n v="1"/>
    <n v="185.4"/>
    <n v="185.4"/>
    <n v="185.4"/>
    <n v="0"/>
    <x v="0"/>
    <n v="106.8625"/>
    <s v="Prijs wijkt af"/>
    <s v="Nvt"/>
    <n v="106.8625"/>
    <n v="106.8625"/>
    <n v="106.8625"/>
  </r>
  <r>
    <x v="3"/>
    <x v="24"/>
    <x v="26"/>
    <n v="1"/>
    <n v="361.25"/>
    <n v="361.25"/>
    <n v="361.25"/>
    <n v="0"/>
    <x v="0"/>
    <n v="252.35"/>
    <s v="Prijs wijkt af"/>
    <s v="Nvt"/>
    <n v="252.35"/>
    <n v="252.35"/>
    <n v="252.35"/>
  </r>
  <r>
    <x v="3"/>
    <x v="25"/>
    <x v="27"/>
    <n v="1"/>
    <n v="429.38"/>
    <n v="429.38"/>
    <n v="429.38"/>
    <n v="0"/>
    <x v="0"/>
    <n v="298.7"/>
    <s v="Prijs wijkt af"/>
    <s v="Nvt"/>
    <n v="298.7"/>
    <n v="298.7"/>
    <n v="298.7"/>
  </r>
  <r>
    <x v="3"/>
    <x v="33"/>
    <x v="35"/>
    <n v="1"/>
    <n v="1229.2"/>
    <n v="1229.2"/>
    <n v="1229.2"/>
    <n v="0"/>
    <x v="0"/>
    <n v="700"/>
    <s v="Prijs wijkt af"/>
    <s v="Nvt"/>
    <n v="700"/>
    <n v="700"/>
    <n v="700"/>
  </r>
  <r>
    <x v="3"/>
    <x v="35"/>
    <x v="37"/>
    <n v="3"/>
    <n v="39.65"/>
    <n v="118.95"/>
    <n v="118.95"/>
    <n v="0"/>
    <x v="2"/>
    <s v=""/>
    <s v=""/>
    <s v="Nvt"/>
    <n v="39.65"/>
    <n v="118.94999999999999"/>
    <n v="118.94999999999999"/>
  </r>
  <r>
    <x v="3"/>
    <x v="44"/>
    <x v="49"/>
    <n v="1"/>
    <n v="32.96"/>
    <n v="32.96"/>
    <n v="32.96"/>
    <n v="0"/>
    <x v="2"/>
    <s v=""/>
    <s v=""/>
    <s v="Nvt"/>
    <n v="32.96"/>
    <n v="32.96"/>
    <n v="32.96"/>
  </r>
  <r>
    <x v="3"/>
    <x v="54"/>
    <x v="59"/>
    <n v="1"/>
    <n v="741.6"/>
    <n v="741.6"/>
    <n v="741.6"/>
    <n v="0"/>
    <x v="3"/>
    <n v="720"/>
    <s v="Prijs wijkt af"/>
    <s v="Nvt"/>
    <n v="720"/>
    <n v="720"/>
    <n v="720"/>
  </r>
  <r>
    <x v="3"/>
    <x v="30"/>
    <x v="60"/>
    <n v="1"/>
    <n v="87.55"/>
    <n v="87.55"/>
    <n v="87.55"/>
    <n v="0"/>
    <x v="2"/>
    <s v=""/>
    <s v=""/>
    <s v="Nvt"/>
    <n v="87.55"/>
    <n v="87.55"/>
    <n v="87.55"/>
  </r>
  <r>
    <x v="3"/>
    <x v="54"/>
    <x v="59"/>
    <n v="-1"/>
    <n v="741.6"/>
    <n v="-741.6"/>
    <n v="-741.6"/>
    <n v="0"/>
    <x v="3"/>
    <n v="720"/>
    <s v="Prijs wijkt af"/>
    <s v="Nvt"/>
    <n v="720"/>
    <n v="-720"/>
    <n v="-720"/>
  </r>
  <r>
    <x v="3"/>
    <x v="30"/>
    <x v="32"/>
    <n v="-1"/>
    <n v="87.55"/>
    <n v="-87.55"/>
    <n v="-87.55"/>
    <n v="0"/>
    <x v="2"/>
    <s v=""/>
    <s v=""/>
    <s v="Nvt"/>
    <n v="87.55"/>
    <n v="-87.55"/>
    <n v="-87.55"/>
  </r>
  <r>
    <x v="3"/>
    <x v="26"/>
    <x v="28"/>
    <n v="1"/>
    <n v="448.05"/>
    <n v="448.05"/>
    <n v="448.05"/>
    <n v="0"/>
    <x v="3"/>
    <n v="435"/>
    <s v="Prijs wijkt af"/>
    <s v="Nvt"/>
    <n v="435"/>
    <n v="435"/>
    <n v="435"/>
  </r>
  <r>
    <x v="3"/>
    <x v="30"/>
    <x v="32"/>
    <n v="1"/>
    <n v="87.55"/>
    <n v="87.55"/>
    <n v="87.55"/>
    <n v="0"/>
    <x v="2"/>
    <s v=""/>
    <s v=""/>
    <s v="Nvt"/>
    <n v="87.55"/>
    <n v="87.55"/>
    <n v="87.55"/>
  </r>
  <r>
    <x v="3"/>
    <x v="24"/>
    <x v="26"/>
    <n v="1"/>
    <n v="361.25"/>
    <n v="361.25"/>
    <n v="361.25"/>
    <n v="0"/>
    <x v="0"/>
    <n v="252.35"/>
    <s v="Prijs wijkt af"/>
    <s v="Nvt"/>
    <n v="252.35"/>
    <n v="252.35"/>
    <n v="252.35"/>
  </r>
  <r>
    <x v="3"/>
    <x v="34"/>
    <x v="36"/>
    <n v="1"/>
    <n v="438.5"/>
    <n v="438.5"/>
    <n v="438.5"/>
    <n v="0"/>
    <x v="0"/>
    <n v="329.6"/>
    <s v="Prijs wijkt af"/>
    <s v="Nvt"/>
    <n v="329.6"/>
    <n v="329.6"/>
    <n v="329.6"/>
  </r>
  <r>
    <x v="3"/>
    <x v="21"/>
    <x v="23"/>
    <n v="1"/>
    <n v="185.4"/>
    <n v="185.4"/>
    <n v="185.4"/>
    <n v="0"/>
    <x v="0"/>
    <n v="106.8625"/>
    <s v="Prijs wijkt af"/>
    <s v="Nvt"/>
    <n v="106.8625"/>
    <n v="106.8625"/>
    <n v="106.8625"/>
  </r>
  <r>
    <x v="3"/>
    <x v="41"/>
    <x v="45"/>
    <n v="1"/>
    <n v="82.4"/>
    <n v="82.4"/>
    <n v="82.4"/>
    <n v="0"/>
    <x v="2"/>
    <s v=""/>
    <s v=""/>
    <s v="Nvt"/>
    <n v="82.4"/>
    <n v="82.4"/>
    <n v="82.4"/>
  </r>
  <r>
    <x v="3"/>
    <x v="34"/>
    <x v="36"/>
    <n v="1"/>
    <n v="438.5"/>
    <n v="438.5"/>
    <n v="438.5"/>
    <n v="0"/>
    <x v="0"/>
    <n v="329.6"/>
    <s v="Prijs wijkt af"/>
    <s v="Nvt"/>
    <n v="329.6"/>
    <n v="329.6"/>
    <n v="329.6"/>
  </r>
  <r>
    <x v="3"/>
    <x v="26"/>
    <x v="28"/>
    <n v="1"/>
    <n v="448.05"/>
    <n v="448.05"/>
    <n v="448.05"/>
    <n v="0"/>
    <x v="3"/>
    <n v="435"/>
    <s v="Prijs wijkt af"/>
    <s v="Nvt"/>
    <n v="435"/>
    <n v="435"/>
    <n v="435"/>
  </r>
  <r>
    <x v="3"/>
    <x v="27"/>
    <x v="29"/>
    <n v="1"/>
    <n v="66.95"/>
    <n v="66.95"/>
    <n v="66.95"/>
    <n v="0"/>
    <x v="2"/>
    <s v=""/>
    <s v=""/>
    <s v="Nvt"/>
    <n v="66.95"/>
    <n v="66.95"/>
    <n v="66.95"/>
  </r>
  <r>
    <x v="3"/>
    <x v="25"/>
    <x v="27"/>
    <n v="1"/>
    <n v="429.38"/>
    <n v="429.38"/>
    <n v="429.38"/>
    <n v="0"/>
    <x v="0"/>
    <n v="298.7"/>
    <s v="Prijs wijkt af"/>
    <s v="Nvt"/>
    <n v="298.7"/>
    <n v="298.7"/>
    <n v="298.7"/>
  </r>
  <r>
    <x v="3"/>
    <x v="25"/>
    <x v="27"/>
    <n v="1"/>
    <n v="429.38"/>
    <n v="429.38"/>
    <n v="429.38"/>
    <n v="0"/>
    <x v="0"/>
    <n v="298.7"/>
    <s v="Prijs wijkt af"/>
    <s v="Nvt"/>
    <n v="298.7"/>
    <n v="298.7"/>
    <n v="298.7"/>
  </r>
  <r>
    <x v="3"/>
    <x v="36"/>
    <x v="38"/>
    <n v="1"/>
    <n v="794.6"/>
    <n v="794.6"/>
    <n v="794.6"/>
    <n v="0"/>
    <x v="0"/>
    <n v="576.79999999999995"/>
    <s v="Prijs wijkt af"/>
    <s v="Nvt"/>
    <n v="576.79999999999995"/>
    <n v="576.79999999999995"/>
    <n v="576.79999999999995"/>
  </r>
  <r>
    <x v="3"/>
    <x v="23"/>
    <x v="25"/>
    <n v="1"/>
    <n v="604.04999999999995"/>
    <n v="604.04999999999995"/>
    <n v="604.04999999999995"/>
    <n v="0"/>
    <x v="0"/>
    <n v="386.25"/>
    <s v="Prijs wijkt af"/>
    <s v="Nvt"/>
    <n v="386.25"/>
    <n v="386.25"/>
    <n v="386.25"/>
  </r>
  <r>
    <x v="3"/>
    <x v="21"/>
    <x v="23"/>
    <n v="1"/>
    <n v="185.4"/>
    <n v="185.4"/>
    <n v="185.4"/>
    <n v="0"/>
    <x v="0"/>
    <n v="106.8625"/>
    <s v="Prijs wijkt af"/>
    <s v="Nvt"/>
    <n v="106.8625"/>
    <n v="106.8625"/>
    <n v="106.8625"/>
  </r>
  <r>
    <x v="3"/>
    <x v="21"/>
    <x v="41"/>
    <n v="1"/>
    <n v="185.4"/>
    <n v="185.4"/>
    <n v="185.4"/>
    <n v="0"/>
    <x v="0"/>
    <n v="106.8625"/>
    <s v="Prijs wijkt af"/>
    <s v="Nvt"/>
    <n v="106.8625"/>
    <n v="106.8625"/>
    <n v="106.8625"/>
  </r>
  <r>
    <x v="3"/>
    <x v="23"/>
    <x v="25"/>
    <n v="1"/>
    <n v="604.04999999999995"/>
    <n v="604.04999999999995"/>
    <n v="604.04999999999995"/>
    <n v="0"/>
    <x v="0"/>
    <n v="386.25"/>
    <s v="Prijs wijkt af"/>
    <s v="Nvt"/>
    <n v="386.25"/>
    <n v="386.25"/>
    <n v="386.25"/>
  </r>
  <r>
    <x v="3"/>
    <x v="23"/>
    <x v="25"/>
    <n v="-1"/>
    <n v="604.04999999999995"/>
    <n v="-604.04999999999995"/>
    <n v="-604.04999999999995"/>
    <n v="0"/>
    <x v="0"/>
    <n v="386.25"/>
    <s v="Prijs wijkt af"/>
    <s v="Nvt"/>
    <n v="386.25"/>
    <n v="-386.25"/>
    <n v="-386.25"/>
  </r>
  <r>
    <x v="3"/>
    <x v="24"/>
    <x v="26"/>
    <n v="1"/>
    <n v="361.25"/>
    <n v="361.25"/>
    <n v="361.25"/>
    <n v="0"/>
    <x v="0"/>
    <n v="252.35"/>
    <s v="Prijs wijkt af"/>
    <s v="Nvt"/>
    <n v="252.35"/>
    <n v="252.35"/>
    <n v="252.35"/>
  </r>
  <r>
    <x v="3"/>
    <x v="24"/>
    <x v="26"/>
    <n v="1"/>
    <n v="361.25"/>
    <n v="361.25"/>
    <n v="361.25"/>
    <n v="0"/>
    <x v="0"/>
    <n v="252.35"/>
    <s v="Prijs wijkt af"/>
    <s v="Nvt"/>
    <n v="252.35"/>
    <n v="252.35"/>
    <n v="252.35"/>
  </r>
  <r>
    <x v="3"/>
    <x v="21"/>
    <x v="23"/>
    <n v="1"/>
    <n v="185.4"/>
    <n v="185.4"/>
    <n v="185.4"/>
    <n v="0"/>
    <x v="0"/>
    <n v="106.8625"/>
    <s v="Prijs wijkt af"/>
    <s v="Nvt"/>
    <n v="106.8625"/>
    <n v="106.8625"/>
    <n v="106.8625"/>
  </r>
  <r>
    <x v="3"/>
    <x v="47"/>
    <x v="51"/>
    <n v="1"/>
    <n v="949.6"/>
    <n v="949.6"/>
    <n v="949.6"/>
    <n v="0"/>
    <x v="0"/>
    <n v="659.2"/>
    <s v="Prijs wijkt af"/>
    <s v="Nvt"/>
    <n v="659.2"/>
    <n v="659.2"/>
    <n v="659.2"/>
  </r>
  <r>
    <x v="3"/>
    <x v="21"/>
    <x v="23"/>
    <n v="1"/>
    <n v="185.4"/>
    <n v="185.4"/>
    <n v="185.4"/>
    <n v="0"/>
    <x v="0"/>
    <n v="106.8625"/>
    <s v="Prijs wijkt af"/>
    <s v="Nvt"/>
    <n v="106.8625"/>
    <n v="106.8625"/>
    <n v="106.8625"/>
  </r>
  <r>
    <x v="3"/>
    <x v="26"/>
    <x v="28"/>
    <n v="1"/>
    <n v="448.05"/>
    <n v="448.05"/>
    <n v="448.05"/>
    <n v="0"/>
    <x v="3"/>
    <n v="435"/>
    <s v="Prijs wijkt af"/>
    <s v="Nvt"/>
    <n v="435"/>
    <n v="435"/>
    <n v="435"/>
  </r>
  <r>
    <x v="3"/>
    <x v="27"/>
    <x v="29"/>
    <n v="1"/>
    <n v="66.95"/>
    <n v="66.95"/>
    <n v="66.95"/>
    <n v="0"/>
    <x v="2"/>
    <s v=""/>
    <s v=""/>
    <s v="Nvt"/>
    <n v="66.95"/>
    <n v="66.95"/>
    <n v="66.95"/>
  </r>
  <r>
    <x v="3"/>
    <x v="29"/>
    <x v="31"/>
    <n v="1"/>
    <n v="638.6"/>
    <n v="638.6"/>
    <n v="638.6"/>
    <n v="0"/>
    <x v="3"/>
    <n v="620"/>
    <s v="Prijs wijkt af"/>
    <s v="Nvt"/>
    <n v="620"/>
    <n v="620"/>
    <n v="620"/>
  </r>
  <r>
    <x v="3"/>
    <x v="30"/>
    <x v="60"/>
    <n v="1"/>
    <n v="87.55"/>
    <n v="87.55"/>
    <n v="87.55"/>
    <n v="0"/>
    <x v="2"/>
    <s v=""/>
    <s v=""/>
    <s v="Nvt"/>
    <n v="87.55"/>
    <n v="87.55"/>
    <n v="87.55"/>
  </r>
  <r>
    <x v="3"/>
    <x v="26"/>
    <x v="28"/>
    <n v="1"/>
    <n v="448.05"/>
    <n v="448.05"/>
    <n v="448.05"/>
    <n v="0"/>
    <x v="3"/>
    <n v="435"/>
    <s v="Prijs wijkt af"/>
    <s v="Nvt"/>
    <n v="435"/>
    <n v="435"/>
    <n v="435"/>
  </r>
  <r>
    <x v="3"/>
    <x v="27"/>
    <x v="29"/>
    <n v="1"/>
    <n v="66.95"/>
    <n v="66.95"/>
    <n v="66.95"/>
    <n v="0"/>
    <x v="2"/>
    <s v=""/>
    <s v=""/>
    <s v="Nvt"/>
    <n v="66.95"/>
    <n v="66.95"/>
    <n v="66.95"/>
  </r>
  <r>
    <x v="3"/>
    <x v="33"/>
    <x v="35"/>
    <n v="1"/>
    <n v="1229.2"/>
    <n v="1229.2"/>
    <n v="1229.2"/>
    <n v="0"/>
    <x v="0"/>
    <n v="700"/>
    <s v="Prijs wijkt af"/>
    <s v="Nvt"/>
    <n v="700"/>
    <n v="700"/>
    <n v="700"/>
  </r>
  <r>
    <x v="3"/>
    <x v="33"/>
    <x v="35"/>
    <n v="-1"/>
    <n v="1229.2"/>
    <n v="-1229.2"/>
    <n v="-1229.2"/>
    <n v="0"/>
    <x v="0"/>
    <n v="700"/>
    <s v="Prijs wijkt af"/>
    <s v="Nvt"/>
    <n v="700"/>
    <n v="-700"/>
    <n v="-700"/>
  </r>
  <r>
    <x v="3"/>
    <x v="23"/>
    <x v="25"/>
    <n v="1"/>
    <n v="604.04999999999995"/>
    <n v="604.04999999999995"/>
    <n v="604.04999999999995"/>
    <n v="0"/>
    <x v="0"/>
    <n v="386.25"/>
    <s v="Prijs wijkt af"/>
    <s v="Nvt"/>
    <n v="386.25"/>
    <n v="386.25"/>
    <n v="386.25"/>
  </r>
  <r>
    <x v="3"/>
    <x v="21"/>
    <x v="41"/>
    <n v="1"/>
    <n v="185.4"/>
    <n v="185.4"/>
    <n v="185.4"/>
    <n v="0"/>
    <x v="0"/>
    <n v="106.8625"/>
    <s v="Prijs wijkt af"/>
    <s v="Nvt"/>
    <n v="106.8625"/>
    <n v="106.8625"/>
    <n v="106.8625"/>
  </r>
  <r>
    <x v="3"/>
    <x v="34"/>
    <x v="36"/>
    <n v="1"/>
    <n v="438.5"/>
    <n v="438.5"/>
    <n v="438.5"/>
    <n v="0"/>
    <x v="0"/>
    <n v="329.6"/>
    <s v="Prijs wijkt af"/>
    <s v="Nvt"/>
    <n v="329.6"/>
    <n v="329.6"/>
    <n v="329.6"/>
  </r>
  <r>
    <x v="3"/>
    <x v="38"/>
    <x v="42"/>
    <n v="2"/>
    <n v="29.35"/>
    <n v="58.7"/>
    <n v="58.7"/>
    <n v="0"/>
    <x v="2"/>
    <s v=""/>
    <s v=""/>
    <s v="Nvt"/>
    <n v="29.35"/>
    <n v="58.7"/>
    <n v="58.7"/>
  </r>
  <r>
    <x v="3"/>
    <x v="38"/>
    <x v="42"/>
    <n v="-2"/>
    <n v="29.35"/>
    <n v="-58.7"/>
    <n v="-58.7"/>
    <n v="0"/>
    <x v="2"/>
    <s v=""/>
    <s v=""/>
    <s v="Nvt"/>
    <n v="29.35"/>
    <n v="-58.7"/>
    <n v="-58.7"/>
  </r>
  <r>
    <x v="3"/>
    <x v="41"/>
    <x v="45"/>
    <n v="1"/>
    <n v="82.4"/>
    <n v="82.4"/>
    <n v="82.4"/>
    <n v="0"/>
    <x v="2"/>
    <s v=""/>
    <s v=""/>
    <s v="Nvt"/>
    <n v="82.4"/>
    <n v="82.4"/>
    <n v="82.4"/>
  </r>
  <r>
    <x v="3"/>
    <x v="37"/>
    <x v="40"/>
    <n v="1"/>
    <n v="355.35"/>
    <n v="355.35"/>
    <n v="355.35"/>
    <n v="0"/>
    <x v="3"/>
    <n v="345"/>
    <s v="Prijs wijkt af"/>
    <s v="Nvt"/>
    <n v="345"/>
    <n v="345"/>
    <n v="345"/>
  </r>
  <r>
    <x v="3"/>
    <x v="24"/>
    <x v="26"/>
    <n v="1"/>
    <n v="361.25"/>
    <n v="361.25"/>
    <n v="361.25"/>
    <n v="0"/>
    <x v="0"/>
    <n v="252.35"/>
    <s v="Prijs wijkt af"/>
    <s v="Nvt"/>
    <n v="252.35"/>
    <n v="252.35"/>
    <n v="252.35"/>
  </r>
  <r>
    <x v="3"/>
    <x v="51"/>
    <x v="56"/>
    <n v="1"/>
    <n v="82.4"/>
    <n v="82.4"/>
    <n v="82.4"/>
    <n v="0"/>
    <x v="2"/>
    <s v=""/>
    <s v=""/>
    <s v="Nvt"/>
    <n v="82.4"/>
    <n v="82.4"/>
    <n v="82.4"/>
  </r>
  <r>
    <x v="3"/>
    <x v="21"/>
    <x v="23"/>
    <n v="1"/>
    <n v="185.4"/>
    <n v="185.4"/>
    <n v="185.4"/>
    <n v="0"/>
    <x v="0"/>
    <n v="106.8625"/>
    <s v="Prijs wijkt af"/>
    <s v="Nvt"/>
    <n v="106.8625"/>
    <n v="106.8625"/>
    <n v="106.8625"/>
  </r>
  <r>
    <x v="3"/>
    <x v="21"/>
    <x v="41"/>
    <n v="1"/>
    <n v="185.4"/>
    <n v="185.4"/>
    <n v="185.4"/>
    <n v="0"/>
    <x v="0"/>
    <n v="106.8625"/>
    <s v="Prijs wijkt af"/>
    <s v="Nvt"/>
    <n v="106.8625"/>
    <n v="106.8625"/>
    <n v="106.8625"/>
  </r>
  <r>
    <x v="3"/>
    <x v="38"/>
    <x v="42"/>
    <n v="1"/>
    <n v="29.35"/>
    <n v="29.35"/>
    <n v="29.35"/>
    <n v="0"/>
    <x v="2"/>
    <s v=""/>
    <s v=""/>
    <s v="Nvt"/>
    <n v="29.35"/>
    <n v="29.35"/>
    <n v="29.35"/>
  </r>
  <r>
    <x v="3"/>
    <x v="34"/>
    <x v="36"/>
    <n v="1"/>
    <n v="438.5"/>
    <n v="438.5"/>
    <n v="438.5"/>
    <n v="0"/>
    <x v="0"/>
    <n v="329.6"/>
    <s v="Prijs wijkt af"/>
    <s v="Nvt"/>
    <n v="329.6"/>
    <n v="329.6"/>
    <n v="329.6"/>
  </r>
  <r>
    <x v="3"/>
    <x v="25"/>
    <x v="27"/>
    <n v="1"/>
    <n v="429.38"/>
    <n v="429.38"/>
    <n v="429.38"/>
    <n v="0"/>
    <x v="0"/>
    <n v="298.7"/>
    <s v="Prijs wijkt af"/>
    <s v="Nvt"/>
    <n v="298.7"/>
    <n v="298.7"/>
    <n v="298.7"/>
  </r>
  <r>
    <x v="3"/>
    <x v="49"/>
    <x v="61"/>
    <n v="1"/>
    <n v="66.95"/>
    <n v="66.95"/>
    <n v="66.95"/>
    <n v="0"/>
    <x v="2"/>
    <s v=""/>
    <s v=""/>
    <s v="Nvt"/>
    <n v="66.95"/>
    <n v="66.95"/>
    <n v="66.95"/>
  </r>
  <r>
    <x v="3"/>
    <x v="21"/>
    <x v="23"/>
    <n v="1"/>
    <n v="185.4"/>
    <n v="185.4"/>
    <n v="185.4"/>
    <n v="0"/>
    <x v="0"/>
    <n v="106.8625"/>
    <s v="Prijs wijkt af"/>
    <s v="Nvt"/>
    <n v="106.8625"/>
    <n v="106.8625"/>
    <n v="106.8625"/>
  </r>
  <r>
    <x v="3"/>
    <x v="21"/>
    <x v="23"/>
    <n v="1"/>
    <n v="185.4"/>
    <n v="185.4"/>
    <n v="185.4"/>
    <n v="0"/>
    <x v="0"/>
    <n v="106.8625"/>
    <s v="Prijs wijkt af"/>
    <s v="Nvt"/>
    <n v="106.8625"/>
    <n v="106.8625"/>
    <n v="106.8625"/>
  </r>
  <r>
    <x v="3"/>
    <x v="22"/>
    <x v="24"/>
    <n v="1"/>
    <n v="547.83000000000004"/>
    <n v="547.83000000000004"/>
    <n v="547.83000000000004"/>
    <n v="0"/>
    <x v="0"/>
    <n v="417.15"/>
    <s v="Prijs wijkt af"/>
    <s v="Nvt"/>
    <n v="417.15"/>
    <n v="417.15"/>
    <n v="417.15"/>
  </r>
  <r>
    <x v="3"/>
    <x v="22"/>
    <x v="24"/>
    <n v="1"/>
    <n v="547.83000000000004"/>
    <n v="547.83000000000004"/>
    <n v="547.83000000000004"/>
    <n v="0"/>
    <x v="0"/>
    <n v="417.15"/>
    <s v="Prijs wijkt af"/>
    <s v="Nvt"/>
    <n v="417.15"/>
    <n v="417.15"/>
    <n v="417.15"/>
  </r>
  <r>
    <x v="3"/>
    <x v="34"/>
    <x v="36"/>
    <n v="1"/>
    <n v="438.5"/>
    <n v="438.5"/>
    <n v="438.5"/>
    <n v="0"/>
    <x v="0"/>
    <n v="329.6"/>
    <s v="Prijs wijkt af"/>
    <s v="Nvt"/>
    <n v="329.6"/>
    <n v="329.6"/>
    <n v="329.6"/>
  </r>
  <r>
    <x v="3"/>
    <x v="32"/>
    <x v="34"/>
    <n v="1"/>
    <n v="748.75"/>
    <n v="748.75"/>
    <n v="748.75"/>
    <n v="0"/>
    <x v="0"/>
    <n v="458.35"/>
    <s v="Prijs wijkt af"/>
    <s v="Nvt"/>
    <n v="458.35"/>
    <n v="458.35"/>
    <n v="458.35"/>
  </r>
  <r>
    <x v="3"/>
    <x v="32"/>
    <x v="34"/>
    <n v="1"/>
    <n v="748.75"/>
    <n v="748.75"/>
    <n v="748.75"/>
    <n v="0"/>
    <x v="0"/>
    <n v="458.35"/>
    <s v="Prijs wijkt af"/>
    <s v="Nvt"/>
    <n v="458.35"/>
    <n v="458.35"/>
    <n v="458.35"/>
  </r>
  <r>
    <x v="3"/>
    <x v="21"/>
    <x v="23"/>
    <n v="2"/>
    <n v="185.4"/>
    <n v="370.8"/>
    <n v="370.8"/>
    <n v="0"/>
    <x v="0"/>
    <n v="106.8625"/>
    <s v="Prijs wijkt af"/>
    <s v="Nvt"/>
    <n v="106.8625"/>
    <n v="213.72499999999999"/>
    <n v="213.72499999999999"/>
  </r>
  <r>
    <x v="3"/>
    <x v="23"/>
    <x v="25"/>
    <n v="1"/>
    <n v="604.04999999999995"/>
    <n v="604.04999999999995"/>
    <n v="604.04999999999995"/>
    <n v="0"/>
    <x v="0"/>
    <n v="386.25"/>
    <s v="Prijs wijkt af"/>
    <s v="Nvt"/>
    <n v="386.25"/>
    <n v="386.25"/>
    <n v="386.25"/>
  </r>
  <r>
    <x v="3"/>
    <x v="38"/>
    <x v="46"/>
    <n v="2"/>
    <n v="29.35"/>
    <n v="58.7"/>
    <n v="58.7"/>
    <n v="0"/>
    <x v="2"/>
    <s v=""/>
    <s v=""/>
    <s v="Nvt"/>
    <n v="29.35"/>
    <n v="58.7"/>
    <n v="58.7"/>
  </r>
  <r>
    <x v="3"/>
    <x v="26"/>
    <x v="28"/>
    <n v="1"/>
    <n v="448.05"/>
    <n v="448.05"/>
    <n v="448.05"/>
    <n v="0"/>
    <x v="3"/>
    <n v="435"/>
    <s v="Prijs wijkt af"/>
    <s v="Nvt"/>
    <n v="435"/>
    <n v="435"/>
    <n v="435"/>
  </r>
  <r>
    <x v="3"/>
    <x v="26"/>
    <x v="28"/>
    <n v="1"/>
    <n v="448.05"/>
    <n v="448.05"/>
    <n v="448.05"/>
    <n v="0"/>
    <x v="3"/>
    <n v="435"/>
    <s v="Prijs wijkt af"/>
    <s v="Nvt"/>
    <n v="435"/>
    <n v="435"/>
    <n v="435"/>
  </r>
  <r>
    <x v="3"/>
    <x v="27"/>
    <x v="29"/>
    <n v="1"/>
    <n v="66.95"/>
    <n v="66.95"/>
    <n v="66.95"/>
    <n v="0"/>
    <x v="2"/>
    <s v=""/>
    <s v=""/>
    <s v="Nvt"/>
    <n v="66.95"/>
    <n v="66.95"/>
    <n v="66.95"/>
  </r>
  <r>
    <x v="3"/>
    <x v="47"/>
    <x v="51"/>
    <n v="1"/>
    <n v="949.6"/>
    <n v="949.6"/>
    <n v="949.6"/>
    <n v="0"/>
    <x v="0"/>
    <n v="659.2"/>
    <s v="Prijs wijkt af"/>
    <s v="Nvt"/>
    <n v="659.2"/>
    <n v="659.2"/>
    <n v="659.2"/>
  </r>
  <r>
    <x v="3"/>
    <x v="22"/>
    <x v="24"/>
    <n v="1"/>
    <n v="547.83000000000004"/>
    <n v="547.83000000000004"/>
    <n v="547.83000000000004"/>
    <n v="0"/>
    <x v="0"/>
    <n v="417.15"/>
    <s v="Prijs wijkt af"/>
    <s v="Nvt"/>
    <n v="417.15"/>
    <n v="417.15"/>
    <n v="417.15"/>
  </r>
  <r>
    <x v="3"/>
    <x v="25"/>
    <x v="27"/>
    <n v="1"/>
    <n v="429.38"/>
    <n v="429.38"/>
    <n v="429.38"/>
    <n v="0"/>
    <x v="0"/>
    <n v="298.7"/>
    <s v="Prijs wijkt af"/>
    <s v="Nvt"/>
    <n v="298.7"/>
    <n v="298.7"/>
    <n v="298.7"/>
  </r>
  <r>
    <x v="3"/>
    <x v="23"/>
    <x v="25"/>
    <n v="1"/>
    <n v="604.04999999999995"/>
    <n v="604.04999999999995"/>
    <n v="604.04999999999995"/>
    <n v="0"/>
    <x v="0"/>
    <n v="386.25"/>
    <s v="Prijs wijkt af"/>
    <s v="Nvt"/>
    <n v="386.25"/>
    <n v="386.25"/>
    <n v="386.25"/>
  </r>
  <r>
    <x v="3"/>
    <x v="21"/>
    <x v="41"/>
    <n v="1"/>
    <n v="185.4"/>
    <n v="185.4"/>
    <n v="185.4"/>
    <n v="0"/>
    <x v="0"/>
    <n v="106.8625"/>
    <s v="Prijs wijkt af"/>
    <s v="Nvt"/>
    <n v="106.8625"/>
    <n v="106.8625"/>
    <n v="106.8625"/>
  </r>
  <r>
    <x v="3"/>
    <x v="21"/>
    <x v="41"/>
    <n v="-1"/>
    <n v="185.4"/>
    <n v="-185.4"/>
    <n v="-185.4"/>
    <n v="0"/>
    <x v="0"/>
    <n v="106.8625"/>
    <s v="Prijs wijkt af"/>
    <s v="Nvt"/>
    <n v="106.8625"/>
    <n v="-106.8625"/>
    <n v="-106.8625"/>
  </r>
  <r>
    <x v="3"/>
    <x v="22"/>
    <x v="24"/>
    <n v="1"/>
    <n v="547.83000000000004"/>
    <n v="547.83000000000004"/>
    <n v="547.83000000000004"/>
    <n v="0"/>
    <x v="0"/>
    <n v="417.15"/>
    <s v="Prijs wijkt af"/>
    <s v="Nvt"/>
    <n v="417.15"/>
    <n v="417.15"/>
    <n v="417.15"/>
  </r>
  <r>
    <x v="3"/>
    <x v="21"/>
    <x v="23"/>
    <n v="3"/>
    <n v="185.4"/>
    <n v="556.20000000000005"/>
    <n v="556.20000000000005"/>
    <n v="0"/>
    <x v="0"/>
    <n v="106.8625"/>
    <s v="Prijs wijkt af"/>
    <s v="Nvt"/>
    <n v="106.8625"/>
    <n v="320.58749999999998"/>
    <n v="320.58749999999998"/>
  </r>
  <r>
    <x v="3"/>
    <x v="29"/>
    <x v="31"/>
    <n v="1"/>
    <n v="638.6"/>
    <n v="638.6"/>
    <n v="638.6"/>
    <n v="0"/>
    <x v="3"/>
    <n v="620"/>
    <s v="Prijs wijkt af"/>
    <s v="Nvt"/>
    <n v="620"/>
    <n v="620"/>
    <n v="620"/>
  </r>
  <r>
    <x v="3"/>
    <x v="26"/>
    <x v="28"/>
    <n v="1"/>
    <n v="448.05"/>
    <n v="448.05"/>
    <n v="448.05"/>
    <n v="0"/>
    <x v="3"/>
    <n v="435"/>
    <s v="Prijs wijkt af"/>
    <s v="Nvt"/>
    <n v="435"/>
    <n v="435"/>
    <n v="435"/>
  </r>
  <r>
    <x v="3"/>
    <x v="33"/>
    <x v="35"/>
    <n v="1"/>
    <n v="1229.2"/>
    <n v="1229.2"/>
    <n v="1229.2"/>
    <n v="0"/>
    <x v="0"/>
    <n v="700"/>
    <s v="Prijs wijkt af"/>
    <s v="Nvt"/>
    <n v="700"/>
    <n v="700"/>
    <n v="700"/>
  </r>
  <r>
    <x v="3"/>
    <x v="21"/>
    <x v="41"/>
    <n v="1"/>
    <n v="185.4"/>
    <n v="185.4"/>
    <n v="185.4"/>
    <n v="0"/>
    <x v="0"/>
    <n v="106.8625"/>
    <s v="Prijs wijkt af"/>
    <s v="Nvt"/>
    <n v="106.8625"/>
    <n v="106.8625"/>
    <n v="106.8625"/>
  </r>
  <r>
    <x v="3"/>
    <x v="21"/>
    <x v="41"/>
    <n v="1"/>
    <n v="185.4"/>
    <n v="185.4"/>
    <n v="185.4"/>
    <n v="0"/>
    <x v="0"/>
    <n v="106.8625"/>
    <s v="Prijs wijkt af"/>
    <s v="Nvt"/>
    <n v="106.8625"/>
    <n v="106.8625"/>
    <n v="106.8625"/>
  </r>
  <r>
    <x v="3"/>
    <x v="21"/>
    <x v="41"/>
    <n v="4"/>
    <n v="185.4"/>
    <n v="741.6"/>
    <n v="741.6"/>
    <n v="0"/>
    <x v="0"/>
    <n v="106.8625"/>
    <s v="Prijs wijkt af"/>
    <s v="Nvt"/>
    <n v="106.8625"/>
    <n v="427.45"/>
    <n v="427.45"/>
  </r>
  <r>
    <x v="3"/>
    <x v="55"/>
    <x v="62"/>
    <n v="2"/>
    <n v="48.93"/>
    <n v="97.86"/>
    <n v="97.86"/>
    <n v="0"/>
    <x v="2"/>
    <s v=""/>
    <s v=""/>
    <s v="Nvt"/>
    <n v="48.93"/>
    <n v="97.86"/>
    <n v="97.86"/>
  </r>
  <r>
    <x v="3"/>
    <x v="40"/>
    <x v="44"/>
    <n v="1"/>
    <n v="18.03"/>
    <n v="18.03"/>
    <n v="18.03"/>
    <n v="0"/>
    <x v="2"/>
    <s v=""/>
    <s v=""/>
    <s v="Nvt"/>
    <n v="18.03"/>
    <n v="18.03"/>
    <n v="18.03"/>
  </r>
  <r>
    <x v="3"/>
    <x v="37"/>
    <x v="40"/>
    <n v="1"/>
    <n v="355.35"/>
    <n v="355.35"/>
    <n v="355.35"/>
    <n v="0"/>
    <x v="3"/>
    <n v="345"/>
    <s v="Prijs wijkt af"/>
    <s v="Nvt"/>
    <n v="345"/>
    <n v="345"/>
    <n v="345"/>
  </r>
  <r>
    <x v="3"/>
    <x v="21"/>
    <x v="23"/>
    <n v="1"/>
    <n v="185.4"/>
    <n v="185.4"/>
    <n v="185.4"/>
    <n v="0"/>
    <x v="0"/>
    <n v="106.8625"/>
    <s v="Prijs wijkt af"/>
    <s v="Nvt"/>
    <n v="106.8625"/>
    <n v="106.8625"/>
    <n v="106.8625"/>
  </r>
  <r>
    <x v="3"/>
    <x v="24"/>
    <x v="26"/>
    <n v="1"/>
    <n v="361.25"/>
    <n v="361.25"/>
    <n v="361.25"/>
    <n v="0"/>
    <x v="0"/>
    <n v="252.35"/>
    <s v="Prijs wijkt af"/>
    <s v="Nvt"/>
    <n v="252.35"/>
    <n v="252.35"/>
    <n v="252.35"/>
  </r>
  <r>
    <x v="3"/>
    <x v="36"/>
    <x v="38"/>
    <n v="1"/>
    <n v="794.6"/>
    <n v="794.6"/>
    <n v="794.6"/>
    <n v="0"/>
    <x v="0"/>
    <n v="576.79999999999995"/>
    <s v="Prijs wijkt af"/>
    <s v="Nvt"/>
    <n v="576.79999999999995"/>
    <n v="576.79999999999995"/>
    <n v="576.79999999999995"/>
  </r>
  <r>
    <x v="3"/>
    <x v="21"/>
    <x v="23"/>
    <n v="1"/>
    <n v="185.4"/>
    <n v="185.4"/>
    <n v="185.4"/>
    <n v="0"/>
    <x v="0"/>
    <n v="106.8625"/>
    <s v="Prijs wijkt af"/>
    <s v="Nvt"/>
    <n v="106.8625"/>
    <n v="106.8625"/>
    <n v="106.8625"/>
  </r>
  <r>
    <x v="3"/>
    <x v="21"/>
    <x v="41"/>
    <n v="1"/>
    <n v="185.4"/>
    <n v="185.4"/>
    <n v="185.4"/>
    <n v="0"/>
    <x v="0"/>
    <n v="106.8625"/>
    <s v="Prijs wijkt af"/>
    <s v="Nvt"/>
    <n v="106.8625"/>
    <n v="106.8625"/>
    <n v="106.8625"/>
  </r>
  <r>
    <x v="3"/>
    <x v="32"/>
    <x v="34"/>
    <n v="1"/>
    <n v="748.75"/>
    <n v="748.75"/>
    <n v="748.75"/>
    <n v="0"/>
    <x v="0"/>
    <n v="458.35"/>
    <s v="Prijs wijkt af"/>
    <s v="Nvt"/>
    <n v="458.35"/>
    <n v="458.35"/>
    <n v="458.35"/>
  </r>
  <r>
    <x v="3"/>
    <x v="22"/>
    <x v="24"/>
    <n v="1"/>
    <n v="547.83000000000004"/>
    <n v="547.83000000000004"/>
    <n v="547.83000000000004"/>
    <n v="0"/>
    <x v="0"/>
    <n v="417.15"/>
    <s v="Prijs wijkt af"/>
    <s v="Nvt"/>
    <n v="417.15"/>
    <n v="417.15"/>
    <n v="417.15"/>
  </r>
  <r>
    <x v="3"/>
    <x v="41"/>
    <x v="45"/>
    <n v="1"/>
    <n v="82.4"/>
    <n v="82.4"/>
    <n v="82.4"/>
    <n v="0"/>
    <x v="2"/>
    <s v=""/>
    <s v=""/>
    <s v="Nvt"/>
    <n v="82.4"/>
    <n v="82.4"/>
    <n v="82.4"/>
  </r>
  <r>
    <x v="3"/>
    <x v="25"/>
    <x v="27"/>
    <n v="1"/>
    <n v="429.38"/>
    <n v="429.38"/>
    <n v="429.38"/>
    <n v="0"/>
    <x v="0"/>
    <n v="298.7"/>
    <s v="Prijs wijkt af"/>
    <s v="Nvt"/>
    <n v="298.7"/>
    <n v="298.7"/>
    <n v="298.7"/>
  </r>
  <r>
    <x v="3"/>
    <x v="21"/>
    <x v="23"/>
    <n v="1"/>
    <n v="185.4"/>
    <n v="185.4"/>
    <n v="185.4"/>
    <n v="0"/>
    <x v="0"/>
    <n v="106.8625"/>
    <s v="Prijs wijkt af"/>
    <s v="Nvt"/>
    <n v="106.8625"/>
    <n v="106.8625"/>
    <n v="106.8625"/>
  </r>
  <r>
    <x v="3"/>
    <x v="34"/>
    <x v="36"/>
    <n v="1"/>
    <n v="438.5"/>
    <n v="438.5"/>
    <n v="438.5"/>
    <n v="0"/>
    <x v="0"/>
    <n v="329.6"/>
    <s v="Prijs wijkt af"/>
    <s v="Nvt"/>
    <n v="329.6"/>
    <n v="329.6"/>
    <n v="329.6"/>
  </r>
  <r>
    <x v="3"/>
    <x v="21"/>
    <x v="23"/>
    <n v="1"/>
    <n v="185.4"/>
    <n v="185.4"/>
    <n v="185.4"/>
    <n v="0"/>
    <x v="0"/>
    <n v="106.8625"/>
    <s v="Prijs wijkt af"/>
    <s v="Nvt"/>
    <n v="106.8625"/>
    <n v="106.8625"/>
    <n v="106.8625"/>
  </r>
  <r>
    <x v="3"/>
    <x v="33"/>
    <x v="35"/>
    <n v="1"/>
    <n v="1229.2"/>
    <n v="1229.2"/>
    <n v="1229.2"/>
    <n v="0"/>
    <x v="0"/>
    <n v="700"/>
    <s v="Prijs wijkt af"/>
    <s v="Nvt"/>
    <n v="700"/>
    <n v="700"/>
    <n v="700"/>
  </r>
  <r>
    <x v="3"/>
    <x v="32"/>
    <x v="34"/>
    <n v="1"/>
    <n v="748.75"/>
    <n v="748.75"/>
    <n v="748.75"/>
    <n v="0"/>
    <x v="0"/>
    <n v="458.35"/>
    <s v="Prijs wijkt af"/>
    <s v="Nvt"/>
    <n v="458.35"/>
    <n v="458.35"/>
    <n v="458.35"/>
  </r>
  <r>
    <x v="3"/>
    <x v="21"/>
    <x v="23"/>
    <n v="3"/>
    <n v="185.4"/>
    <n v="556.20000000000005"/>
    <n v="556.20000000000005"/>
    <n v="0"/>
    <x v="0"/>
    <n v="106.8625"/>
    <s v="Prijs wijkt af"/>
    <s v="Nvt"/>
    <n v="106.8625"/>
    <n v="320.58749999999998"/>
    <n v="320.58749999999998"/>
  </r>
  <r>
    <x v="3"/>
    <x v="35"/>
    <x v="37"/>
    <n v="1"/>
    <n v="39.65"/>
    <n v="39.65"/>
    <n v="39.65"/>
    <n v="0"/>
    <x v="2"/>
    <s v=""/>
    <s v=""/>
    <s v="Nvt"/>
    <n v="39.65"/>
    <n v="39.65"/>
    <n v="39.65"/>
  </r>
  <r>
    <x v="3"/>
    <x v="25"/>
    <x v="27"/>
    <n v="1"/>
    <n v="429.38"/>
    <n v="429.38"/>
    <n v="429.38"/>
    <n v="0"/>
    <x v="0"/>
    <n v="298.7"/>
    <s v="Prijs wijkt af"/>
    <s v="Nvt"/>
    <n v="298.7"/>
    <n v="298.7"/>
    <n v="298.7"/>
  </r>
  <r>
    <x v="3"/>
    <x v="34"/>
    <x v="36"/>
    <n v="1"/>
    <n v="438.5"/>
    <n v="438.5"/>
    <n v="438.5"/>
    <n v="0"/>
    <x v="0"/>
    <n v="329.6"/>
    <s v="Prijs wijkt af"/>
    <s v="Nvt"/>
    <n v="329.6"/>
    <n v="329.6"/>
    <n v="329.6"/>
  </r>
  <r>
    <x v="3"/>
    <x v="23"/>
    <x v="25"/>
    <n v="1"/>
    <n v="604.04999999999995"/>
    <n v="604.04999999999995"/>
    <n v="604.04999999999995"/>
    <n v="0"/>
    <x v="0"/>
    <n v="386.25"/>
    <s v="Prijs wijkt af"/>
    <s v="Nvt"/>
    <n v="386.25"/>
    <n v="386.25"/>
    <n v="386.25"/>
  </r>
  <r>
    <x v="3"/>
    <x v="25"/>
    <x v="27"/>
    <n v="1"/>
    <n v="429.38"/>
    <n v="429.38"/>
    <n v="429.38"/>
    <n v="0"/>
    <x v="0"/>
    <n v="298.7"/>
    <s v="Prijs wijkt af"/>
    <s v="Nvt"/>
    <n v="298.7"/>
    <n v="298.7"/>
    <n v="298.7"/>
  </r>
  <r>
    <x v="3"/>
    <x v="25"/>
    <x v="27"/>
    <n v="-1"/>
    <n v="429.38"/>
    <n v="-429.38"/>
    <n v="-429.38"/>
    <n v="0"/>
    <x v="0"/>
    <n v="298.7"/>
    <s v="Prijs wijkt af"/>
    <s v="Nvt"/>
    <n v="298.7"/>
    <n v="-298.7"/>
    <n v="-298.7"/>
  </r>
  <r>
    <x v="3"/>
    <x v="33"/>
    <x v="35"/>
    <n v="1"/>
    <n v="1229.2"/>
    <n v="1229.2"/>
    <n v="1229.2"/>
    <n v="0"/>
    <x v="0"/>
    <n v="700"/>
    <s v="Prijs wijkt af"/>
    <s v="Nvt"/>
    <n v="700"/>
    <n v="700"/>
    <n v="700"/>
  </r>
  <r>
    <x v="3"/>
    <x v="21"/>
    <x v="41"/>
    <n v="1"/>
    <n v="185.4"/>
    <n v="185.4"/>
    <n v="185.4"/>
    <n v="0"/>
    <x v="0"/>
    <n v="106.8625"/>
    <s v="Prijs wijkt af"/>
    <s v="Nvt"/>
    <n v="106.8625"/>
    <n v="106.8625"/>
    <n v="106.8625"/>
  </r>
  <r>
    <x v="3"/>
    <x v="25"/>
    <x v="27"/>
    <n v="1"/>
    <n v="429.38"/>
    <n v="429.38"/>
    <n v="429.38"/>
    <n v="0"/>
    <x v="0"/>
    <n v="298.7"/>
    <s v="Prijs wijkt af"/>
    <s v="Nvt"/>
    <n v="298.7"/>
    <n v="298.7"/>
    <n v="298.7"/>
  </r>
  <r>
    <x v="3"/>
    <x v="24"/>
    <x v="26"/>
    <n v="1"/>
    <n v="361.25"/>
    <n v="361.25"/>
    <n v="361.25"/>
    <n v="0"/>
    <x v="0"/>
    <n v="252.35"/>
    <s v="Prijs wijkt af"/>
    <s v="Nvt"/>
    <n v="252.35"/>
    <n v="252.35"/>
    <n v="252.35"/>
  </r>
  <r>
    <x v="3"/>
    <x v="32"/>
    <x v="34"/>
    <n v="1"/>
    <n v="748.75"/>
    <n v="748.75"/>
    <n v="748.75"/>
    <n v="0"/>
    <x v="0"/>
    <n v="458.35"/>
    <s v="Prijs wijkt af"/>
    <s v="Nvt"/>
    <n v="458.35"/>
    <n v="458.35"/>
    <n v="458.35"/>
  </r>
  <r>
    <x v="3"/>
    <x v="21"/>
    <x v="23"/>
    <n v="1"/>
    <n v="185.4"/>
    <n v="185.4"/>
    <n v="185.4"/>
    <n v="0"/>
    <x v="0"/>
    <n v="106.8625"/>
    <s v="Prijs wijkt af"/>
    <s v="Nvt"/>
    <n v="106.8625"/>
    <n v="106.8625"/>
    <n v="106.8625"/>
  </r>
  <r>
    <x v="3"/>
    <x v="24"/>
    <x v="26"/>
    <n v="1"/>
    <n v="361.25"/>
    <n v="361.25"/>
    <n v="361.25"/>
    <n v="0"/>
    <x v="0"/>
    <n v="252.35"/>
    <s v="Prijs wijkt af"/>
    <s v="Nvt"/>
    <n v="252.35"/>
    <n v="252.35"/>
    <n v="252.35"/>
  </r>
  <r>
    <x v="3"/>
    <x v="24"/>
    <x v="26"/>
    <n v="1"/>
    <n v="361.25"/>
    <n v="361.25"/>
    <n v="361.25"/>
    <n v="0"/>
    <x v="0"/>
    <n v="252.35"/>
    <s v="Prijs wijkt af"/>
    <s v="Nvt"/>
    <n v="252.35"/>
    <n v="252.35"/>
    <n v="252.35"/>
  </r>
  <r>
    <x v="3"/>
    <x v="32"/>
    <x v="34"/>
    <n v="1"/>
    <n v="748.75"/>
    <n v="748.75"/>
    <n v="748.75"/>
    <n v="0"/>
    <x v="0"/>
    <n v="458.35"/>
    <s v="Prijs wijkt af"/>
    <s v="Nvt"/>
    <n v="458.35"/>
    <n v="458.35"/>
    <n v="458.35"/>
  </r>
  <r>
    <x v="3"/>
    <x v="24"/>
    <x v="26"/>
    <n v="1"/>
    <n v="361.25"/>
    <n v="361.25"/>
    <n v="361.25"/>
    <n v="0"/>
    <x v="0"/>
    <n v="252.35"/>
    <s v="Prijs wijkt af"/>
    <s v="Nvt"/>
    <n v="252.35"/>
    <n v="252.35"/>
    <n v="252.35"/>
  </r>
  <r>
    <x v="3"/>
    <x v="25"/>
    <x v="27"/>
    <n v="1"/>
    <n v="429.38"/>
    <n v="429.38"/>
    <n v="429.38"/>
    <n v="0"/>
    <x v="0"/>
    <n v="298.7"/>
    <s v="Prijs wijkt af"/>
    <s v="Nvt"/>
    <n v="298.7"/>
    <n v="298.7"/>
    <n v="298.7"/>
  </r>
  <r>
    <x v="3"/>
    <x v="37"/>
    <x v="40"/>
    <n v="1"/>
    <n v="355.35"/>
    <n v="355.35"/>
    <n v="355.35"/>
    <n v="0"/>
    <x v="3"/>
    <n v="345"/>
    <s v="Prijs wijkt af"/>
    <s v="Nvt"/>
    <n v="345"/>
    <n v="345"/>
    <n v="345"/>
  </r>
  <r>
    <x v="3"/>
    <x v="27"/>
    <x v="29"/>
    <n v="1"/>
    <n v="66.95"/>
    <n v="66.95"/>
    <n v="66.95"/>
    <n v="0"/>
    <x v="2"/>
    <s v=""/>
    <s v=""/>
    <s v="Nvt"/>
    <n v="66.95"/>
    <n v="66.95"/>
    <n v="66.95"/>
  </r>
  <r>
    <x v="3"/>
    <x v="23"/>
    <x v="25"/>
    <n v="1"/>
    <n v="604.04999999999995"/>
    <n v="604.04999999999995"/>
    <n v="604.04999999999995"/>
    <n v="0"/>
    <x v="0"/>
    <n v="386.25"/>
    <s v="Prijs wijkt af"/>
    <s v="Nvt"/>
    <n v="386.25"/>
    <n v="386.25"/>
    <n v="386.25"/>
  </r>
  <r>
    <x v="3"/>
    <x v="25"/>
    <x v="27"/>
    <n v="2"/>
    <n v="429.38"/>
    <n v="858.76"/>
    <n v="858.76"/>
    <n v="0"/>
    <x v="0"/>
    <n v="298.7"/>
    <s v="Prijs wijkt af"/>
    <s v="Nvt"/>
    <n v="298.7"/>
    <n v="597.4"/>
    <n v="597.4"/>
  </r>
  <r>
    <x v="3"/>
    <x v="36"/>
    <x v="38"/>
    <n v="1"/>
    <n v="794.6"/>
    <n v="794.6"/>
    <n v="794.6"/>
    <n v="0"/>
    <x v="0"/>
    <n v="576.79999999999995"/>
    <s v="Prijs wijkt af"/>
    <s v="Nvt"/>
    <n v="576.79999999999995"/>
    <n v="576.79999999999995"/>
    <n v="576.79999999999995"/>
  </r>
  <r>
    <x v="3"/>
    <x v="21"/>
    <x v="23"/>
    <n v="2"/>
    <n v="185.4"/>
    <n v="370.8"/>
    <n v="370.8"/>
    <n v="0"/>
    <x v="0"/>
    <n v="106.8625"/>
    <s v="Prijs wijkt af"/>
    <s v="Nvt"/>
    <n v="106.8625"/>
    <n v="213.72499999999999"/>
    <n v="213.72499999999999"/>
  </r>
  <r>
    <x v="3"/>
    <x v="21"/>
    <x v="23"/>
    <n v="1"/>
    <n v="185.4"/>
    <n v="185.4"/>
    <n v="185.4"/>
    <n v="0"/>
    <x v="0"/>
    <n v="106.8625"/>
    <s v="Prijs wijkt af"/>
    <s v="Nvt"/>
    <n v="106.8625"/>
    <n v="106.8625"/>
    <n v="106.8625"/>
  </r>
  <r>
    <x v="3"/>
    <x v="56"/>
    <x v="63"/>
    <n v="1"/>
    <n v="45.32"/>
    <n v="45.32"/>
    <n v="45.32"/>
    <n v="0"/>
    <x v="2"/>
    <s v=""/>
    <s v=""/>
    <s v="Nvt"/>
    <n v="45.32"/>
    <n v="45.32"/>
    <n v="45.32"/>
  </r>
  <r>
    <x v="3"/>
    <x v="25"/>
    <x v="27"/>
    <n v="1"/>
    <n v="429.38"/>
    <n v="429.38"/>
    <n v="429.38"/>
    <n v="0"/>
    <x v="0"/>
    <n v="298.7"/>
    <s v="Prijs wijkt af"/>
    <s v="Nvt"/>
    <n v="298.7"/>
    <n v="298.7"/>
    <n v="298.7"/>
  </r>
  <r>
    <x v="3"/>
    <x v="26"/>
    <x v="28"/>
    <n v="1"/>
    <n v="448.05"/>
    <n v="448.05"/>
    <n v="448.05"/>
    <n v="0"/>
    <x v="3"/>
    <n v="435"/>
    <s v="Prijs wijkt af"/>
    <s v="Nvt"/>
    <n v="435"/>
    <n v="435"/>
    <n v="435"/>
  </r>
  <r>
    <x v="3"/>
    <x v="30"/>
    <x v="60"/>
    <n v="1"/>
    <n v="87.55"/>
    <n v="87.55"/>
    <n v="87.55"/>
    <n v="0"/>
    <x v="2"/>
    <s v=""/>
    <s v=""/>
    <s v="Nvt"/>
    <n v="87.55"/>
    <n v="87.55"/>
    <n v="87.55"/>
  </r>
  <r>
    <x v="3"/>
    <x v="25"/>
    <x v="27"/>
    <n v="1"/>
    <n v="429.38"/>
    <n v="429.38"/>
    <n v="429.38"/>
    <n v="0"/>
    <x v="0"/>
    <n v="298.7"/>
    <s v="Prijs wijkt af"/>
    <s v="Nvt"/>
    <n v="298.7"/>
    <n v="298.7"/>
    <n v="298.7"/>
  </r>
  <r>
    <x v="3"/>
    <x v="22"/>
    <x v="24"/>
    <n v="1"/>
    <n v="547.83000000000004"/>
    <n v="547.83000000000004"/>
    <n v="547.83000000000004"/>
    <n v="0"/>
    <x v="0"/>
    <n v="417.15"/>
    <s v="Prijs wijkt af"/>
    <s v="Nvt"/>
    <n v="417.15"/>
    <n v="417.15"/>
    <n v="417.15"/>
  </r>
  <r>
    <x v="3"/>
    <x v="22"/>
    <x v="24"/>
    <n v="-1"/>
    <n v="547.83000000000004"/>
    <n v="-547.83000000000004"/>
    <n v="-547.83000000000004"/>
    <n v="0"/>
    <x v="0"/>
    <n v="417.15"/>
    <s v="Prijs wijkt af"/>
    <s v="Nvt"/>
    <n v="417.15"/>
    <n v="-417.15"/>
    <n v="-417.15"/>
  </r>
  <r>
    <x v="3"/>
    <x v="21"/>
    <x v="23"/>
    <n v="1"/>
    <n v="185.4"/>
    <n v="185.4"/>
    <n v="185.4"/>
    <n v="0"/>
    <x v="0"/>
    <n v="106.8625"/>
    <s v="Prijs wijkt af"/>
    <s v="Nvt"/>
    <n v="106.8625"/>
    <n v="106.8625"/>
    <n v="106.8625"/>
  </r>
  <r>
    <x v="3"/>
    <x v="21"/>
    <x v="23"/>
    <n v="1"/>
    <n v="185.4"/>
    <n v="185.4"/>
    <n v="185.4"/>
    <n v="0"/>
    <x v="0"/>
    <n v="106.8625"/>
    <s v="Prijs wijkt af"/>
    <s v="Nvt"/>
    <n v="106.8625"/>
    <n v="106.8625"/>
    <n v="106.8625"/>
  </r>
  <r>
    <x v="3"/>
    <x v="21"/>
    <x v="23"/>
    <n v="1"/>
    <n v="185.4"/>
    <n v="185.4"/>
    <n v="185.4"/>
    <n v="0"/>
    <x v="0"/>
    <n v="106.8625"/>
    <s v="Prijs wijkt af"/>
    <s v="Nvt"/>
    <n v="106.8625"/>
    <n v="106.8625"/>
    <n v="106.8625"/>
  </r>
  <r>
    <x v="3"/>
    <x v="25"/>
    <x v="27"/>
    <n v="1"/>
    <n v="429.38"/>
    <n v="429.38"/>
    <n v="429.38"/>
    <n v="0"/>
    <x v="0"/>
    <n v="298.7"/>
    <s v="Prijs wijkt af"/>
    <s v="Nvt"/>
    <n v="298.7"/>
    <n v="298.7"/>
    <n v="298.7"/>
  </r>
  <r>
    <x v="3"/>
    <x v="21"/>
    <x v="23"/>
    <n v="1"/>
    <n v="185.4"/>
    <n v="185.4"/>
    <n v="185.4"/>
    <n v="0"/>
    <x v="0"/>
    <n v="106.8625"/>
    <s v="Prijs wijkt af"/>
    <s v="Nvt"/>
    <n v="106.8625"/>
    <n v="106.8625"/>
    <n v="106.8625"/>
  </r>
  <r>
    <x v="3"/>
    <x v="35"/>
    <x v="37"/>
    <n v="1"/>
    <n v="39.65"/>
    <n v="39.65"/>
    <n v="39.65"/>
    <n v="0"/>
    <x v="2"/>
    <s v=""/>
    <s v=""/>
    <s v="Nvt"/>
    <n v="39.65"/>
    <n v="39.65"/>
    <n v="39.65"/>
  </r>
  <r>
    <x v="3"/>
    <x v="21"/>
    <x v="41"/>
    <n v="1"/>
    <n v="185.4"/>
    <n v="185.4"/>
    <n v="185.4"/>
    <n v="0"/>
    <x v="0"/>
    <n v="106.8625"/>
    <s v="Prijs wijkt af"/>
    <s v="Nvt"/>
    <n v="106.8625"/>
    <n v="106.8625"/>
    <n v="106.8625"/>
  </r>
  <r>
    <x v="3"/>
    <x v="35"/>
    <x v="39"/>
    <n v="1"/>
    <n v="39.65"/>
    <n v="39.65"/>
    <n v="39.65"/>
    <n v="0"/>
    <x v="2"/>
    <s v=""/>
    <s v=""/>
    <s v="Nvt"/>
    <n v="39.65"/>
    <n v="39.65"/>
    <n v="39.65"/>
  </r>
  <r>
    <x v="3"/>
    <x v="26"/>
    <x v="28"/>
    <n v="1"/>
    <n v="448.05"/>
    <n v="448.05"/>
    <n v="448.05"/>
    <n v="0"/>
    <x v="3"/>
    <n v="435"/>
    <s v="Prijs wijkt af"/>
    <s v="Nvt"/>
    <n v="435"/>
    <n v="435"/>
    <n v="435"/>
  </r>
  <r>
    <x v="3"/>
    <x v="24"/>
    <x v="26"/>
    <n v="1"/>
    <n v="361.25"/>
    <n v="361.25"/>
    <n v="361.25"/>
    <n v="0"/>
    <x v="0"/>
    <n v="252.35"/>
    <s v="Prijs wijkt af"/>
    <s v="Nvt"/>
    <n v="252.35"/>
    <n v="252.35"/>
    <n v="252.35"/>
  </r>
  <r>
    <x v="3"/>
    <x v="57"/>
    <x v="64"/>
    <n v="1"/>
    <n v="674.65"/>
    <n v="674.65"/>
    <n v="674.65"/>
    <n v="0"/>
    <x v="2"/>
    <s v=""/>
    <s v=""/>
    <s v="Nvt"/>
    <n v="674.65"/>
    <n v="674.65"/>
    <n v="674.65"/>
  </r>
  <r>
    <x v="3"/>
    <x v="22"/>
    <x v="24"/>
    <n v="1"/>
    <n v="547.83000000000004"/>
    <n v="547.83000000000004"/>
    <n v="547.83000000000004"/>
    <n v="0"/>
    <x v="0"/>
    <n v="417.15"/>
    <s v="Prijs wijkt af"/>
    <s v="Nvt"/>
    <n v="417.15"/>
    <n v="417.15"/>
    <n v="417.15"/>
  </r>
  <r>
    <x v="3"/>
    <x v="24"/>
    <x v="26"/>
    <n v="1"/>
    <n v="361.25"/>
    <n v="361.25"/>
    <n v="361.25"/>
    <n v="0"/>
    <x v="0"/>
    <n v="252.35"/>
    <s v="Prijs wijkt af"/>
    <s v="Nvt"/>
    <n v="252.35"/>
    <n v="252.35"/>
    <n v="252.35"/>
  </r>
  <r>
    <x v="3"/>
    <x v="43"/>
    <x v="48"/>
    <n v="1"/>
    <n v="77.25"/>
    <n v="77.25"/>
    <n v="77.25"/>
    <n v="0"/>
    <x v="2"/>
    <s v=""/>
    <s v=""/>
    <s v="Nvt"/>
    <n v="77.25"/>
    <n v="77.25"/>
    <n v="77.25"/>
  </r>
  <r>
    <x v="3"/>
    <x v="21"/>
    <x v="41"/>
    <n v="1"/>
    <n v="185.4"/>
    <n v="185.4"/>
    <n v="185.4"/>
    <n v="0"/>
    <x v="0"/>
    <n v="106.8625"/>
    <s v="Prijs wijkt af"/>
    <s v="Nvt"/>
    <n v="106.8625"/>
    <n v="106.8625"/>
    <n v="106.8625"/>
  </r>
  <r>
    <x v="3"/>
    <x v="21"/>
    <x v="41"/>
    <n v="1"/>
    <n v="185.4"/>
    <n v="185.4"/>
    <n v="185.4"/>
    <n v="0"/>
    <x v="0"/>
    <n v="106.8625"/>
    <s v="Prijs wijkt af"/>
    <s v="Nvt"/>
    <n v="106.8625"/>
    <n v="106.8625"/>
    <n v="106.8625"/>
  </r>
  <r>
    <x v="3"/>
    <x v="24"/>
    <x v="26"/>
    <n v="1"/>
    <n v="361.25"/>
    <n v="361.25"/>
    <n v="361.25"/>
    <n v="0"/>
    <x v="0"/>
    <n v="252.35"/>
    <s v="Prijs wijkt af"/>
    <s v="Nvt"/>
    <n v="252.35"/>
    <n v="252.35"/>
    <n v="252.35"/>
  </r>
  <r>
    <x v="3"/>
    <x v="48"/>
    <x v="52"/>
    <n v="1"/>
    <n v="48.93"/>
    <n v="48.93"/>
    <n v="48.93"/>
    <n v="0"/>
    <x v="2"/>
    <s v=""/>
    <s v=""/>
    <s v="Nvt"/>
    <n v="48.93"/>
    <n v="48.93"/>
    <n v="48.93"/>
  </r>
  <r>
    <x v="3"/>
    <x v="21"/>
    <x v="23"/>
    <n v="1"/>
    <n v="185.4"/>
    <n v="185.4"/>
    <n v="185.4"/>
    <n v="0"/>
    <x v="0"/>
    <n v="106.8625"/>
    <s v="Prijs wijkt af"/>
    <s v="Nvt"/>
    <n v="106.8625"/>
    <n v="106.8625"/>
    <n v="106.8625"/>
  </r>
  <r>
    <x v="3"/>
    <x v="56"/>
    <x v="63"/>
    <n v="4"/>
    <n v="45.32"/>
    <n v="181.28"/>
    <n v="181.28"/>
    <n v="0"/>
    <x v="2"/>
    <s v=""/>
    <s v=""/>
    <s v="Nvt"/>
    <n v="45.32"/>
    <n v="181.28"/>
    <n v="181.28"/>
  </r>
  <r>
    <x v="3"/>
    <x v="21"/>
    <x v="23"/>
    <n v="1"/>
    <n v="185.4"/>
    <n v="185.4"/>
    <n v="185.4"/>
    <n v="0"/>
    <x v="0"/>
    <n v="106.8625"/>
    <s v="Prijs wijkt af"/>
    <s v="Nvt"/>
    <n v="106.8625"/>
    <n v="106.8625"/>
    <n v="106.8625"/>
  </r>
  <r>
    <x v="3"/>
    <x v="21"/>
    <x v="23"/>
    <n v="1"/>
    <n v="185.4"/>
    <n v="185.4"/>
    <n v="185.4"/>
    <n v="0"/>
    <x v="0"/>
    <n v="106.8625"/>
    <s v="Prijs wijkt af"/>
    <s v="Nvt"/>
    <n v="106.8625"/>
    <n v="106.8625"/>
    <n v="106.8625"/>
  </r>
  <r>
    <x v="3"/>
    <x v="35"/>
    <x v="37"/>
    <n v="1"/>
    <n v="39.65"/>
    <n v="39.65"/>
    <n v="39.65"/>
    <n v="0"/>
    <x v="2"/>
    <s v=""/>
    <s v=""/>
    <s v="Nvt"/>
    <n v="39.65"/>
    <n v="39.65"/>
    <n v="39.65"/>
  </r>
  <r>
    <x v="3"/>
    <x v="34"/>
    <x v="36"/>
    <n v="1"/>
    <n v="438.5"/>
    <n v="438.5"/>
    <n v="438.5"/>
    <n v="0"/>
    <x v="0"/>
    <n v="329.6"/>
    <s v="Prijs wijkt af"/>
    <s v="Nvt"/>
    <n v="329.6"/>
    <n v="329.6"/>
    <n v="329.6"/>
  </r>
  <r>
    <x v="3"/>
    <x v="26"/>
    <x v="28"/>
    <n v="1"/>
    <n v="448.05"/>
    <n v="448.05"/>
    <n v="448.05"/>
    <n v="0"/>
    <x v="3"/>
    <n v="435"/>
    <s v="Prijs wijkt af"/>
    <s v="Nvt"/>
    <n v="435"/>
    <n v="435"/>
    <n v="435"/>
  </r>
  <r>
    <x v="3"/>
    <x v="27"/>
    <x v="29"/>
    <n v="1"/>
    <n v="66.95"/>
    <n v="66.95"/>
    <n v="66.95"/>
    <n v="0"/>
    <x v="2"/>
    <s v=""/>
    <s v=""/>
    <s v="Nvt"/>
    <n v="66.95"/>
    <n v="66.95"/>
    <n v="66.95"/>
  </r>
  <r>
    <x v="3"/>
    <x v="21"/>
    <x v="23"/>
    <n v="1"/>
    <n v="185.4"/>
    <n v="185.4"/>
    <n v="185.4"/>
    <n v="0"/>
    <x v="0"/>
    <n v="106.8625"/>
    <s v="Prijs wijkt af"/>
    <s v="Nvt"/>
    <n v="106.8625"/>
    <n v="106.8625"/>
    <n v="106.8625"/>
  </r>
  <r>
    <x v="3"/>
    <x v="25"/>
    <x v="27"/>
    <n v="1"/>
    <n v="429.38"/>
    <n v="429.38"/>
    <n v="429.38"/>
    <n v="0"/>
    <x v="0"/>
    <n v="298.7"/>
    <s v="Prijs wijkt af"/>
    <s v="Nvt"/>
    <n v="298.7"/>
    <n v="298.7"/>
    <n v="298.7"/>
  </r>
  <r>
    <x v="3"/>
    <x v="21"/>
    <x v="23"/>
    <n v="1"/>
    <n v="185.4"/>
    <n v="185.4"/>
    <n v="185.4"/>
    <n v="0"/>
    <x v="0"/>
    <n v="106.8625"/>
    <s v="Prijs wijkt af"/>
    <s v="Nvt"/>
    <n v="106.8625"/>
    <n v="106.8625"/>
    <n v="106.8625"/>
  </r>
  <r>
    <x v="3"/>
    <x v="34"/>
    <x v="36"/>
    <n v="1"/>
    <n v="438.5"/>
    <n v="438.5"/>
    <n v="438.5"/>
    <n v="0"/>
    <x v="0"/>
    <n v="329.6"/>
    <s v="Prijs wijkt af"/>
    <s v="Nvt"/>
    <n v="329.6"/>
    <n v="329.6"/>
    <n v="329.6"/>
  </r>
  <r>
    <x v="3"/>
    <x v="37"/>
    <x v="40"/>
    <n v="1"/>
    <n v="355.35"/>
    <n v="355.35"/>
    <n v="355.35"/>
    <n v="0"/>
    <x v="3"/>
    <n v="345"/>
    <s v="Prijs wijkt af"/>
    <s v="Nvt"/>
    <n v="345"/>
    <n v="345"/>
    <n v="345"/>
  </r>
  <r>
    <x v="3"/>
    <x v="21"/>
    <x v="23"/>
    <n v="1"/>
    <n v="185.4"/>
    <n v="185.4"/>
    <n v="185.4"/>
    <n v="0"/>
    <x v="0"/>
    <n v="106.8625"/>
    <s v="Prijs wijkt af"/>
    <s v="Nvt"/>
    <n v="106.8625"/>
    <n v="106.8625"/>
    <n v="106.8625"/>
  </r>
  <r>
    <x v="3"/>
    <x v="37"/>
    <x v="40"/>
    <n v="1"/>
    <n v="355.35"/>
    <n v="355.35"/>
    <n v="355.35"/>
    <n v="0"/>
    <x v="3"/>
    <n v="345"/>
    <s v="Prijs wijkt af"/>
    <s v="Nvt"/>
    <n v="345"/>
    <n v="345"/>
    <n v="345"/>
  </r>
  <r>
    <x v="3"/>
    <x v="58"/>
    <x v="65"/>
    <n v="1"/>
    <n v="272.95"/>
    <n v="272.95"/>
    <n v="272.95"/>
    <n v="0"/>
    <x v="2"/>
    <s v=""/>
    <s v=""/>
    <s v="Nvt"/>
    <n v="272.95"/>
    <n v="272.95"/>
    <n v="272.95"/>
  </r>
  <r>
    <x v="3"/>
    <x v="45"/>
    <x v="32"/>
    <n v="1"/>
    <n v="66.95"/>
    <n v="66.95"/>
    <n v="66.95"/>
    <n v="0"/>
    <x v="3"/>
    <n v="65"/>
    <s v="Prijs wijkt af"/>
    <s v="Nvt"/>
    <n v="65"/>
    <n v="65"/>
    <n v="65"/>
  </r>
  <r>
    <x v="3"/>
    <x v="22"/>
    <x v="24"/>
    <n v="1"/>
    <n v="547.83000000000004"/>
    <n v="547.83000000000004"/>
    <n v="547.83000000000004"/>
    <n v="0"/>
    <x v="0"/>
    <n v="417.15"/>
    <s v="Prijs wijkt af"/>
    <s v="Nvt"/>
    <n v="417.15"/>
    <n v="417.15"/>
    <n v="417.15"/>
  </r>
  <r>
    <x v="3"/>
    <x v="26"/>
    <x v="28"/>
    <n v="1"/>
    <n v="448.05"/>
    <n v="448.05"/>
    <n v="448.05"/>
    <n v="0"/>
    <x v="3"/>
    <n v="435"/>
    <s v="Prijs wijkt af"/>
    <s v="Nvt"/>
    <n v="435"/>
    <n v="435"/>
    <n v="435"/>
  </r>
  <r>
    <x v="3"/>
    <x v="27"/>
    <x v="29"/>
    <n v="1"/>
    <n v="66.95"/>
    <n v="66.95"/>
    <n v="66.95"/>
    <n v="0"/>
    <x v="2"/>
    <s v=""/>
    <s v=""/>
    <s v="Nvt"/>
    <n v="66.95"/>
    <n v="66.95"/>
    <n v="66.95"/>
  </r>
  <r>
    <x v="3"/>
    <x v="43"/>
    <x v="48"/>
    <n v="3"/>
    <n v="77.25"/>
    <n v="231.75"/>
    <n v="231.75"/>
    <n v="0"/>
    <x v="2"/>
    <s v=""/>
    <s v=""/>
    <s v="Nvt"/>
    <n v="77.25"/>
    <n v="231.75"/>
    <n v="231.75"/>
  </r>
  <r>
    <x v="3"/>
    <x v="49"/>
    <x v="53"/>
    <n v="4"/>
    <n v="66.95"/>
    <n v="267.8"/>
    <n v="267.8"/>
    <n v="0"/>
    <x v="2"/>
    <s v=""/>
    <s v=""/>
    <s v="Nvt"/>
    <n v="66.95"/>
    <n v="267.8"/>
    <n v="267.8"/>
  </r>
  <r>
    <x v="3"/>
    <x v="35"/>
    <x v="37"/>
    <n v="1"/>
    <n v="39.65"/>
    <n v="39.65"/>
    <n v="39.65"/>
    <n v="0"/>
    <x v="2"/>
    <s v=""/>
    <s v=""/>
    <s v="Nvt"/>
    <n v="39.65"/>
    <n v="39.65"/>
    <n v="39.65"/>
  </r>
  <r>
    <x v="3"/>
    <x v="35"/>
    <x v="37"/>
    <n v="1"/>
    <n v="39.65"/>
    <n v="39.65"/>
    <n v="39.65"/>
    <n v="0"/>
    <x v="2"/>
    <s v=""/>
    <s v=""/>
    <s v="Nvt"/>
    <n v="39.65"/>
    <n v="39.65"/>
    <n v="39.65"/>
  </r>
  <r>
    <x v="3"/>
    <x v="16"/>
    <x v="17"/>
    <n v="1"/>
    <n v="106.86"/>
    <n v="106.86"/>
    <n v="106.86"/>
    <n v="0"/>
    <x v="0"/>
    <n v="106.8625"/>
    <s v="Prijs wijkt af"/>
    <s v="Nvt"/>
    <n v="106.8625"/>
    <n v="106.8625"/>
    <n v="106.8625"/>
  </r>
  <r>
    <x v="3"/>
    <x v="21"/>
    <x v="23"/>
    <n v="2"/>
    <n v="185.4"/>
    <n v="370.8"/>
    <n v="370.8"/>
    <n v="0"/>
    <x v="0"/>
    <n v="106.8625"/>
    <s v="Prijs wijkt af"/>
    <s v="Nvt"/>
    <n v="106.8625"/>
    <n v="213.72499999999999"/>
    <n v="213.72499999999999"/>
  </r>
  <r>
    <x v="3"/>
    <x v="36"/>
    <x v="38"/>
    <n v="2"/>
    <n v="794.6"/>
    <n v="1589.2"/>
    <n v="1589.2"/>
    <n v="0"/>
    <x v="0"/>
    <n v="576.79999999999995"/>
    <s v="Prijs wijkt af"/>
    <s v="Nvt"/>
    <n v="576.79999999999995"/>
    <n v="1153.5999999999999"/>
    <n v="1153.5999999999999"/>
  </r>
  <r>
    <x v="3"/>
    <x v="47"/>
    <x v="51"/>
    <n v="2"/>
    <n v="949.6"/>
    <n v="1899.2"/>
    <n v="1899.2"/>
    <n v="0"/>
    <x v="0"/>
    <n v="659.2"/>
    <s v="Prijs wijkt af"/>
    <s v="Nvt"/>
    <n v="659.2"/>
    <n v="1318.4"/>
    <n v="1318.4"/>
  </r>
  <r>
    <x v="3"/>
    <x v="56"/>
    <x v="63"/>
    <n v="1"/>
    <n v="45.32"/>
    <n v="45.32"/>
    <n v="45.32"/>
    <n v="0"/>
    <x v="2"/>
    <s v=""/>
    <s v=""/>
    <s v="Nvt"/>
    <n v="45.32"/>
    <n v="45.32"/>
    <n v="45.32"/>
  </r>
  <r>
    <x v="3"/>
    <x v="21"/>
    <x v="23"/>
    <n v="1"/>
    <n v="185.4"/>
    <n v="185.4"/>
    <n v="185.4"/>
    <n v="0"/>
    <x v="0"/>
    <n v="106.8625"/>
    <s v="Prijs wijkt af"/>
    <s v="Nvt"/>
    <n v="106.8625"/>
    <n v="106.8625"/>
    <n v="106.8625"/>
  </r>
  <r>
    <x v="3"/>
    <x v="56"/>
    <x v="66"/>
    <n v="3"/>
    <n v="45.32"/>
    <n v="135.96"/>
    <n v="135.96"/>
    <n v="0"/>
    <x v="2"/>
    <s v=""/>
    <s v=""/>
    <s v="Nvt"/>
    <n v="45.32"/>
    <n v="135.96"/>
    <n v="135.96"/>
  </r>
  <r>
    <x v="3"/>
    <x v="21"/>
    <x v="23"/>
    <n v="1"/>
    <n v="185.4"/>
    <n v="185.4"/>
    <n v="185.4"/>
    <n v="0"/>
    <x v="0"/>
    <n v="106.8625"/>
    <s v="Prijs wijkt af"/>
    <s v="Nvt"/>
    <n v="106.8625"/>
    <n v="106.8625"/>
    <n v="106.8625"/>
  </r>
  <r>
    <x v="3"/>
    <x v="56"/>
    <x v="63"/>
    <n v="1"/>
    <n v="45.32"/>
    <n v="45.32"/>
    <n v="45.32"/>
    <n v="0"/>
    <x v="2"/>
    <s v=""/>
    <s v=""/>
    <s v="Nvt"/>
    <n v="45.32"/>
    <n v="45.32"/>
    <n v="45.32"/>
  </r>
  <r>
    <x v="3"/>
    <x v="23"/>
    <x v="25"/>
    <n v="1"/>
    <n v="604.04999999999995"/>
    <n v="604.04999999999995"/>
    <n v="604.04999999999995"/>
    <n v="0"/>
    <x v="0"/>
    <n v="386.25"/>
    <s v="Prijs wijkt af"/>
    <s v="Nvt"/>
    <n v="386.25"/>
    <n v="386.25"/>
    <n v="386.25"/>
  </r>
  <r>
    <x v="3"/>
    <x v="24"/>
    <x v="26"/>
    <n v="1"/>
    <n v="361.25"/>
    <n v="361.25"/>
    <n v="361.25"/>
    <n v="0"/>
    <x v="0"/>
    <n v="252.35"/>
    <s v="Prijs wijkt af"/>
    <s v="Nvt"/>
    <n v="252.35"/>
    <n v="252.35"/>
    <n v="252.35"/>
  </r>
  <r>
    <x v="3"/>
    <x v="32"/>
    <x v="34"/>
    <n v="1"/>
    <n v="748.75"/>
    <n v="748.75"/>
    <n v="748.75"/>
    <n v="0"/>
    <x v="0"/>
    <n v="458.35"/>
    <s v="Prijs wijkt af"/>
    <s v="Nvt"/>
    <n v="458.35"/>
    <n v="458.35"/>
    <n v="458.35"/>
  </r>
  <r>
    <x v="3"/>
    <x v="21"/>
    <x v="23"/>
    <n v="1"/>
    <n v="185.4"/>
    <n v="185.4"/>
    <n v="185.4"/>
    <n v="0"/>
    <x v="0"/>
    <n v="106.8625"/>
    <s v="Prijs wijkt af"/>
    <s v="Nvt"/>
    <n v="106.8625"/>
    <n v="106.8625"/>
    <n v="106.8625"/>
  </r>
  <r>
    <x v="3"/>
    <x v="21"/>
    <x v="23"/>
    <n v="1"/>
    <n v="185.4"/>
    <n v="185.4"/>
    <n v="185.4"/>
    <n v="0"/>
    <x v="0"/>
    <n v="106.8625"/>
    <s v="Prijs wijkt af"/>
    <s v="Nvt"/>
    <n v="106.8625"/>
    <n v="106.8625"/>
    <n v="106.8625"/>
  </r>
  <r>
    <x v="3"/>
    <x v="26"/>
    <x v="28"/>
    <n v="1"/>
    <n v="448.05"/>
    <n v="448.05"/>
    <n v="448.05"/>
    <n v="0"/>
    <x v="3"/>
    <n v="435"/>
    <s v="Prijs wijkt af"/>
    <s v="Nvt"/>
    <n v="435"/>
    <n v="435"/>
    <n v="435"/>
  </r>
  <r>
    <x v="3"/>
    <x v="27"/>
    <x v="29"/>
    <n v="1"/>
    <n v="66.95"/>
    <n v="66.95"/>
    <n v="66.95"/>
    <n v="0"/>
    <x v="2"/>
    <s v=""/>
    <s v=""/>
    <s v="Nvt"/>
    <n v="66.95"/>
    <n v="66.95"/>
    <n v="66.95"/>
  </r>
  <r>
    <x v="3"/>
    <x v="25"/>
    <x v="27"/>
    <n v="1"/>
    <n v="429.38"/>
    <n v="429.38"/>
    <n v="429.38"/>
    <n v="0"/>
    <x v="0"/>
    <n v="298.7"/>
    <s v="Prijs wijkt af"/>
    <s v="Nvt"/>
    <n v="298.7"/>
    <n v="298.7"/>
    <n v="298.7"/>
  </r>
  <r>
    <x v="3"/>
    <x v="34"/>
    <x v="36"/>
    <n v="1"/>
    <n v="438.5"/>
    <n v="438.5"/>
    <n v="438.5"/>
    <n v="0"/>
    <x v="0"/>
    <n v="329.6"/>
    <s v="Prijs wijkt af"/>
    <s v="Nvt"/>
    <n v="329.6"/>
    <n v="329.6"/>
    <n v="329.6"/>
  </r>
  <r>
    <x v="3"/>
    <x v="34"/>
    <x v="36"/>
    <n v="1"/>
    <n v="438.5"/>
    <n v="438.5"/>
    <n v="438.5"/>
    <n v="0"/>
    <x v="0"/>
    <n v="329.6"/>
    <s v="Prijs wijkt af"/>
    <s v="Nvt"/>
    <n v="329.6"/>
    <n v="329.6"/>
    <n v="329.6"/>
  </r>
  <r>
    <x v="3"/>
    <x v="22"/>
    <x v="24"/>
    <n v="1"/>
    <n v="547.83000000000004"/>
    <n v="547.83000000000004"/>
    <n v="547.83000000000004"/>
    <n v="0"/>
    <x v="0"/>
    <n v="417.15"/>
    <s v="Prijs wijkt af"/>
    <s v="Nvt"/>
    <n v="417.15"/>
    <n v="417.15"/>
    <n v="417.15"/>
  </r>
  <r>
    <x v="3"/>
    <x v="34"/>
    <x v="36"/>
    <n v="1"/>
    <n v="438.5"/>
    <n v="438.5"/>
    <n v="438.5"/>
    <n v="0"/>
    <x v="0"/>
    <n v="329.6"/>
    <s v="Prijs wijkt af"/>
    <s v="Nvt"/>
    <n v="329.6"/>
    <n v="329.6"/>
    <n v="329.6"/>
  </r>
  <r>
    <x v="3"/>
    <x v="21"/>
    <x v="23"/>
    <n v="1"/>
    <n v="185.4"/>
    <n v="185.4"/>
    <n v="185.4"/>
    <n v="0"/>
    <x v="0"/>
    <n v="106.8625"/>
    <s v="Prijs wijkt af"/>
    <s v="Nvt"/>
    <n v="106.8625"/>
    <n v="106.8625"/>
    <n v="106.8625"/>
  </r>
  <r>
    <x v="3"/>
    <x v="34"/>
    <x v="36"/>
    <n v="1"/>
    <n v="438.5"/>
    <n v="438.5"/>
    <n v="438.5"/>
    <n v="0"/>
    <x v="0"/>
    <n v="329.6"/>
    <s v="Prijs wijkt af"/>
    <s v="Nvt"/>
    <n v="329.6"/>
    <n v="329.6"/>
    <n v="329.6"/>
  </r>
  <r>
    <x v="3"/>
    <x v="21"/>
    <x v="23"/>
    <n v="1"/>
    <n v="185.4"/>
    <n v="185.4"/>
    <n v="185.4"/>
    <n v="0"/>
    <x v="0"/>
    <n v="106.8625"/>
    <s v="Prijs wijkt af"/>
    <s v="Nvt"/>
    <n v="106.8625"/>
    <n v="106.8625"/>
    <n v="106.8625"/>
  </r>
  <r>
    <x v="3"/>
    <x v="25"/>
    <x v="27"/>
    <n v="1"/>
    <n v="429.38"/>
    <n v="429.38"/>
    <n v="429.38"/>
    <n v="0"/>
    <x v="0"/>
    <n v="298.7"/>
    <s v="Prijs wijkt af"/>
    <s v="Nvt"/>
    <n v="298.7"/>
    <n v="298.7"/>
    <n v="298.7"/>
  </r>
  <r>
    <x v="3"/>
    <x v="28"/>
    <x v="30"/>
    <n v="1"/>
    <n v="762.2"/>
    <n v="762.2"/>
    <n v="762.2"/>
    <n v="0"/>
    <x v="3"/>
    <n v="740"/>
    <s v="Prijs wijkt af"/>
    <s v="Nvt"/>
    <n v="740"/>
    <n v="740"/>
    <n v="740"/>
  </r>
  <r>
    <x v="3"/>
    <x v="27"/>
    <x v="29"/>
    <n v="1"/>
    <n v="66.95"/>
    <n v="66.95"/>
    <n v="66.95"/>
    <n v="0"/>
    <x v="2"/>
    <s v=""/>
    <s v=""/>
    <s v="Nvt"/>
    <n v="66.95"/>
    <n v="66.95"/>
    <n v="66.95"/>
  </r>
  <r>
    <x v="3"/>
    <x v="34"/>
    <x v="36"/>
    <n v="1"/>
    <n v="438.5"/>
    <n v="438.5"/>
    <n v="438.5"/>
    <n v="0"/>
    <x v="0"/>
    <n v="329.6"/>
    <s v="Prijs wijkt af"/>
    <s v="Nvt"/>
    <n v="329.6"/>
    <n v="329.6"/>
    <n v="329.6"/>
  </r>
  <r>
    <x v="3"/>
    <x v="26"/>
    <x v="28"/>
    <n v="1"/>
    <n v="448.05"/>
    <n v="448.05"/>
    <n v="448.05"/>
    <n v="0"/>
    <x v="3"/>
    <n v="435"/>
    <s v="Prijs wijkt af"/>
    <s v="Nvt"/>
    <n v="435"/>
    <n v="435"/>
    <n v="435"/>
  </r>
  <r>
    <x v="3"/>
    <x v="59"/>
    <x v="67"/>
    <n v="1"/>
    <n v="-103.5"/>
    <n v="-103.5"/>
    <n v="-103.5"/>
    <n v="0"/>
    <x v="2"/>
    <s v=""/>
    <s v=""/>
    <s v="Nvt"/>
    <n v="-103.5"/>
    <n v="-103.5"/>
    <n v="-103.5"/>
  </r>
  <r>
    <x v="3"/>
    <x v="34"/>
    <x v="36"/>
    <n v="1"/>
    <n v="438.5"/>
    <n v="438.5"/>
    <n v="438.5"/>
    <n v="0"/>
    <x v="0"/>
    <n v="329.6"/>
    <s v="Prijs wijkt af"/>
    <s v="Nvt"/>
    <n v="329.6"/>
    <n v="329.6"/>
    <n v="329.6"/>
  </r>
  <r>
    <x v="3"/>
    <x v="37"/>
    <x v="40"/>
    <n v="1"/>
    <n v="355.35"/>
    <n v="355.35"/>
    <n v="355.35"/>
    <n v="0"/>
    <x v="3"/>
    <n v="345"/>
    <s v="Prijs wijkt af"/>
    <s v="Nvt"/>
    <n v="345"/>
    <n v="345"/>
    <n v="345"/>
  </r>
  <r>
    <x v="3"/>
    <x v="21"/>
    <x v="41"/>
    <n v="1"/>
    <n v="185.4"/>
    <n v="185.4"/>
    <n v="185.4"/>
    <n v="0"/>
    <x v="0"/>
    <n v="106.8625"/>
    <s v="Prijs wijkt af"/>
    <s v="Nvt"/>
    <n v="106.8625"/>
    <n v="106.8625"/>
    <n v="106.8625"/>
  </r>
  <r>
    <x v="3"/>
    <x v="25"/>
    <x v="27"/>
    <n v="1"/>
    <n v="429.38"/>
    <n v="429.38"/>
    <n v="429.38"/>
    <n v="0"/>
    <x v="0"/>
    <n v="298.7"/>
    <s v="Prijs wijkt af"/>
    <s v="Nvt"/>
    <n v="298.7"/>
    <n v="298.7"/>
    <n v="298.7"/>
  </r>
  <r>
    <x v="3"/>
    <x v="41"/>
    <x v="45"/>
    <n v="1"/>
    <n v="82.4"/>
    <n v="82.4"/>
    <n v="82.4"/>
    <n v="0"/>
    <x v="2"/>
    <s v=""/>
    <s v=""/>
    <s v="Nvt"/>
    <n v="82.4"/>
    <n v="82.4"/>
    <n v="82.4"/>
  </r>
  <r>
    <x v="3"/>
    <x v="21"/>
    <x v="23"/>
    <n v="1"/>
    <n v="185.4"/>
    <n v="185.4"/>
    <n v="185.4"/>
    <n v="0"/>
    <x v="0"/>
    <n v="106.8625"/>
    <s v="Prijs wijkt af"/>
    <s v="Nvt"/>
    <n v="106.8625"/>
    <n v="106.8625"/>
    <n v="106.8625"/>
  </r>
  <r>
    <x v="3"/>
    <x v="34"/>
    <x v="36"/>
    <n v="1"/>
    <n v="438.5"/>
    <n v="438.5"/>
    <n v="438.5"/>
    <n v="0"/>
    <x v="0"/>
    <n v="329.6"/>
    <s v="Prijs wijkt af"/>
    <s v="Nvt"/>
    <n v="329.6"/>
    <n v="329.6"/>
    <n v="329.6"/>
  </r>
  <r>
    <x v="3"/>
    <x v="26"/>
    <x v="28"/>
    <n v="1"/>
    <n v="448.05"/>
    <n v="448.05"/>
    <n v="448.05"/>
    <n v="0"/>
    <x v="3"/>
    <n v="435"/>
    <s v="Prijs wijkt af"/>
    <s v="Nvt"/>
    <n v="435"/>
    <n v="435"/>
    <n v="435"/>
  </r>
  <r>
    <x v="3"/>
    <x v="27"/>
    <x v="29"/>
    <n v="1"/>
    <n v="66.95"/>
    <n v="66.95"/>
    <n v="66.95"/>
    <n v="0"/>
    <x v="2"/>
    <s v=""/>
    <s v=""/>
    <s v="Nvt"/>
    <n v="66.95"/>
    <n v="66.95"/>
    <n v="66.95"/>
  </r>
  <r>
    <x v="3"/>
    <x v="26"/>
    <x v="28"/>
    <n v="1"/>
    <n v="448.05"/>
    <n v="448.05"/>
    <n v="448.05"/>
    <n v="0"/>
    <x v="3"/>
    <n v="435"/>
    <s v="Prijs wijkt af"/>
    <s v="Nvt"/>
    <n v="435"/>
    <n v="435"/>
    <n v="435"/>
  </r>
  <r>
    <x v="3"/>
    <x v="27"/>
    <x v="29"/>
    <n v="1"/>
    <n v="66.95"/>
    <n v="66.95"/>
    <n v="66.95"/>
    <n v="0"/>
    <x v="2"/>
    <s v=""/>
    <s v=""/>
    <s v="Nvt"/>
    <n v="66.95"/>
    <n v="66.95"/>
    <n v="66.95"/>
  </r>
  <r>
    <x v="3"/>
    <x v="26"/>
    <x v="28"/>
    <n v="1"/>
    <n v="448.05"/>
    <n v="448.05"/>
    <n v="448.05"/>
    <n v="0"/>
    <x v="3"/>
    <n v="435"/>
    <s v="Prijs wijkt af"/>
    <s v="Nvt"/>
    <n v="435"/>
    <n v="435"/>
    <n v="435"/>
  </r>
  <r>
    <x v="3"/>
    <x v="27"/>
    <x v="29"/>
    <n v="1"/>
    <n v="66.95"/>
    <n v="66.95"/>
    <n v="0"/>
    <n v="100"/>
    <x v="2"/>
    <s v=""/>
    <s v=""/>
    <s v="Ja"/>
    <n v="66.95"/>
    <n v="66.95"/>
    <n v="0"/>
  </r>
  <r>
    <x v="3"/>
    <x v="60"/>
    <x v="68"/>
    <n v="1"/>
    <n v="401.7"/>
    <n v="401.7"/>
    <n v="401.7"/>
    <n v="0"/>
    <x v="3"/>
    <n v="390"/>
    <s v="Prijs wijkt af"/>
    <s v="Nvt"/>
    <n v="390"/>
    <n v="390"/>
    <n v="390"/>
  </r>
  <r>
    <x v="3"/>
    <x v="38"/>
    <x v="46"/>
    <n v="1"/>
    <n v="29.35"/>
    <n v="29.35"/>
    <n v="29.35"/>
    <n v="0"/>
    <x v="2"/>
    <s v=""/>
    <s v=""/>
    <s v="Nvt"/>
    <n v="29.35"/>
    <n v="29.35"/>
    <n v="29.35"/>
  </r>
  <r>
    <x v="3"/>
    <x v="24"/>
    <x v="26"/>
    <n v="1"/>
    <n v="361.25"/>
    <n v="361.25"/>
    <n v="361.25"/>
    <n v="0"/>
    <x v="0"/>
    <n v="252.35"/>
    <s v="Prijs wijkt af"/>
    <s v="Nvt"/>
    <n v="252.35"/>
    <n v="252.35"/>
    <n v="252.35"/>
  </r>
  <r>
    <x v="3"/>
    <x v="24"/>
    <x v="26"/>
    <n v="1"/>
    <n v="361.25"/>
    <n v="361.25"/>
    <n v="361.25"/>
    <n v="0"/>
    <x v="0"/>
    <n v="252.35"/>
    <s v="Prijs wijkt af"/>
    <s v="Nvt"/>
    <n v="252.35"/>
    <n v="252.35"/>
    <n v="252.35"/>
  </r>
  <r>
    <x v="3"/>
    <x v="49"/>
    <x v="61"/>
    <n v="1"/>
    <n v="66.95"/>
    <n v="66.95"/>
    <n v="66.95"/>
    <n v="0"/>
    <x v="2"/>
    <s v=""/>
    <s v=""/>
    <s v="Nvt"/>
    <n v="66.95"/>
    <n v="66.95"/>
    <n v="66.95"/>
  </r>
  <r>
    <x v="3"/>
    <x v="23"/>
    <x v="25"/>
    <n v="1"/>
    <n v="604.04999999999995"/>
    <n v="604.04999999999995"/>
    <n v="604.04999999999995"/>
    <n v="0"/>
    <x v="0"/>
    <n v="386.25"/>
    <s v="Prijs wijkt af"/>
    <s v="Nvt"/>
    <n v="386.25"/>
    <n v="386.25"/>
    <n v="386.25"/>
  </r>
  <r>
    <x v="4"/>
    <x v="61"/>
    <x v="69"/>
    <n v="4"/>
    <n v="236.9"/>
    <n v="947.6"/>
    <n v="947.6"/>
    <n v="0"/>
    <x v="1"/>
    <n v="230"/>
    <s v="Prijs wijkt af"/>
    <s v="Nvt"/>
    <n v="230"/>
    <n v="920"/>
    <n v="920"/>
  </r>
  <r>
    <x v="4"/>
    <x v="62"/>
    <x v="70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4"/>
    <x v="61"/>
    <x v="69"/>
    <n v="3"/>
    <n v="236.9"/>
    <n v="710.7"/>
    <n v="710.7"/>
    <n v="0"/>
    <x v="1"/>
    <n v="230"/>
    <s v="Prijs wijkt af"/>
    <s v="Nvt"/>
    <n v="230"/>
    <n v="690"/>
    <n v="690"/>
  </r>
  <r>
    <x v="4"/>
    <x v="61"/>
    <x v="69"/>
    <n v="6"/>
    <n v="261.89999999999998"/>
    <n v="1571.4"/>
    <n v="1571.4"/>
    <n v="0"/>
    <x v="1"/>
    <n v="230"/>
    <s v="Prijs wijkt af"/>
    <s v="Nvt"/>
    <n v="230"/>
    <n v="1380"/>
    <n v="1380"/>
  </r>
  <r>
    <x v="4"/>
    <x v="62"/>
    <x v="70"/>
    <n v="1"/>
    <n v="169.2"/>
    <n v="169.2"/>
    <n v="169.2"/>
    <n v="0"/>
    <x v="1"/>
    <n v="140"/>
    <s v="Prijs wijkt af"/>
    <s v="Nvt"/>
    <n v="140"/>
    <n v="140"/>
    <n v="140"/>
  </r>
  <r>
    <x v="4"/>
    <x v="61"/>
    <x v="69"/>
    <n v="3"/>
    <n v="236.9"/>
    <n v="710.7"/>
    <n v="710.7"/>
    <n v="0"/>
    <x v="1"/>
    <n v="230"/>
    <s v="Prijs wijkt af"/>
    <s v="Nvt"/>
    <n v="230"/>
    <n v="690"/>
    <n v="690"/>
  </r>
  <r>
    <x v="4"/>
    <x v="62"/>
    <x v="70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4"/>
    <x v="63"/>
    <x v="71"/>
    <n v="4"/>
    <n v="303.85000000000002"/>
    <n v="1215.4000000000001"/>
    <n v="1215.4000000000001"/>
    <n v="0"/>
    <x v="1"/>
    <n v="295"/>
    <s v="Prijs wijkt af"/>
    <s v="Nvt"/>
    <n v="295"/>
    <n v="1180"/>
    <n v="1180"/>
  </r>
  <r>
    <x v="4"/>
    <x v="64"/>
    <x v="72"/>
    <n v="13"/>
    <n v="28.84"/>
    <n v="374.92"/>
    <n v="374.92"/>
    <n v="0"/>
    <x v="2"/>
    <s v=""/>
    <s v=""/>
    <s v="Nvt"/>
    <n v="28.84"/>
    <n v="374.92"/>
    <n v="374.92"/>
  </r>
  <r>
    <x v="4"/>
    <x v="61"/>
    <x v="73"/>
    <n v="4"/>
    <n v="236.9"/>
    <n v="947.6"/>
    <n v="947.6"/>
    <n v="0"/>
    <x v="1"/>
    <n v="230"/>
    <s v="Prijs wijkt af"/>
    <s v="Nvt"/>
    <n v="230"/>
    <n v="920"/>
    <n v="920"/>
  </r>
  <r>
    <x v="4"/>
    <x v="62"/>
    <x v="74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4"/>
    <x v="63"/>
    <x v="71"/>
    <n v="4"/>
    <n v="328.85"/>
    <n v="1315.4"/>
    <n v="1315.4"/>
    <n v="0"/>
    <x v="1"/>
    <n v="295"/>
    <s v="Prijs wijkt af"/>
    <s v="Nvt"/>
    <n v="295"/>
    <n v="1180"/>
    <n v="1180"/>
  </r>
  <r>
    <x v="4"/>
    <x v="61"/>
    <x v="69"/>
    <n v="4"/>
    <n v="236.9"/>
    <n v="947.6"/>
    <n v="947.6"/>
    <n v="0"/>
    <x v="1"/>
    <n v="230"/>
    <s v="Prijs wijkt af"/>
    <s v="Nvt"/>
    <n v="230"/>
    <n v="920"/>
    <n v="920"/>
  </r>
  <r>
    <x v="4"/>
    <x v="61"/>
    <x v="69"/>
    <n v="4"/>
    <n v="236.9"/>
    <n v="947.6"/>
    <n v="947.6"/>
    <n v="0"/>
    <x v="1"/>
    <n v="230"/>
    <s v="Prijs wijkt af"/>
    <s v="Nvt"/>
    <n v="230"/>
    <n v="920"/>
    <n v="920"/>
  </r>
  <r>
    <x v="4"/>
    <x v="61"/>
    <x v="69"/>
    <n v="2"/>
    <n v="236.9"/>
    <n v="473.8"/>
    <n v="473.8"/>
    <n v="0"/>
    <x v="1"/>
    <n v="230"/>
    <s v="Prijs wijkt af"/>
    <s v="Nvt"/>
    <n v="230"/>
    <n v="460"/>
    <n v="460"/>
  </r>
  <r>
    <x v="4"/>
    <x v="64"/>
    <x v="72"/>
    <n v="6"/>
    <n v="28.84"/>
    <n v="173.04"/>
    <n v="173.04"/>
    <n v="0"/>
    <x v="2"/>
    <s v=""/>
    <s v=""/>
    <s v="Nvt"/>
    <n v="28.84"/>
    <n v="173.04"/>
    <n v="173.04"/>
  </r>
  <r>
    <x v="4"/>
    <x v="64"/>
    <x v="75"/>
    <n v="10"/>
    <n v="28.84"/>
    <n v="288.39999999999998"/>
    <n v="288.39999999999998"/>
    <n v="0"/>
    <x v="2"/>
    <s v=""/>
    <s v=""/>
    <s v="Nvt"/>
    <n v="28.84"/>
    <n v="288.39999999999998"/>
    <n v="288.39999999999998"/>
  </r>
  <r>
    <x v="4"/>
    <x v="61"/>
    <x v="73"/>
    <n v="8"/>
    <n v="261.29000000000002"/>
    <n v="2090.3200000000002"/>
    <n v="2090.3200000000002"/>
    <n v="0"/>
    <x v="1"/>
    <n v="230"/>
    <s v="Prijs wijkt af"/>
    <s v="Nvt"/>
    <n v="230"/>
    <n v="1840"/>
    <n v="1840"/>
  </r>
  <r>
    <x v="4"/>
    <x v="61"/>
    <x v="73"/>
    <n v="4"/>
    <n v="261.89999999999998"/>
    <n v="1047.5999999999999"/>
    <n v="1047.5999999999999"/>
    <n v="0"/>
    <x v="1"/>
    <n v="230"/>
    <s v="Prijs wijkt af"/>
    <s v="Nvt"/>
    <n v="230"/>
    <n v="920"/>
    <n v="920"/>
  </r>
  <r>
    <x v="4"/>
    <x v="6"/>
    <x v="76"/>
    <n v="1"/>
    <n v="200.85"/>
    <n v="200.85"/>
    <n v="200.85"/>
    <n v="0"/>
    <x v="1"/>
    <n v="195"/>
    <s v="Prijs wijkt af"/>
    <s v="Nvt"/>
    <n v="195"/>
    <n v="195"/>
    <n v="195"/>
  </r>
  <r>
    <x v="4"/>
    <x v="65"/>
    <x v="77"/>
    <n v="2"/>
    <n v="88.07"/>
    <n v="176.14"/>
    <n v="176.14"/>
    <n v="0"/>
    <x v="2"/>
    <s v=""/>
    <s v=""/>
    <s v="Nvt"/>
    <n v="88.07"/>
    <n v="176.14"/>
    <n v="176.14"/>
  </r>
  <r>
    <x v="4"/>
    <x v="61"/>
    <x v="73"/>
    <n v="-4"/>
    <n v="261.89999999999998"/>
    <n v="-1047.5999999999999"/>
    <n v="-1047.5999999999999"/>
    <n v="0"/>
    <x v="1"/>
    <n v="230"/>
    <s v="Prijs wijkt af"/>
    <s v="Nvt"/>
    <n v="230"/>
    <n v="-920"/>
    <n v="-920"/>
  </r>
  <r>
    <x v="4"/>
    <x v="6"/>
    <x v="76"/>
    <n v="-1"/>
    <n v="200.85"/>
    <n v="-200.85"/>
    <n v="-200.85"/>
    <n v="0"/>
    <x v="1"/>
    <n v="195"/>
    <s v="Prijs wijkt af"/>
    <s v="Nvt"/>
    <n v="195"/>
    <n v="-195"/>
    <n v="-195"/>
  </r>
  <r>
    <x v="4"/>
    <x v="65"/>
    <x v="77"/>
    <n v="-2"/>
    <n v="88.07"/>
    <n v="-176.14"/>
    <n v="-176.14"/>
    <n v="0"/>
    <x v="2"/>
    <s v=""/>
    <s v=""/>
    <s v="Nvt"/>
    <n v="88.07"/>
    <n v="-176.14"/>
    <n v="-176.14"/>
  </r>
  <r>
    <x v="4"/>
    <x v="61"/>
    <x v="69"/>
    <n v="5"/>
    <n v="236.9"/>
    <n v="1184.5"/>
    <n v="1184.5"/>
    <n v="0"/>
    <x v="1"/>
    <n v="230"/>
    <s v="Prijs wijkt af"/>
    <s v="Nvt"/>
    <n v="230"/>
    <n v="1150"/>
    <n v="1150"/>
  </r>
  <r>
    <x v="4"/>
    <x v="63"/>
    <x v="71"/>
    <n v="6"/>
    <n v="303.85000000000002"/>
    <n v="1823.1"/>
    <n v="1823.1"/>
    <n v="0"/>
    <x v="1"/>
    <n v="295"/>
    <s v="Prijs wijkt af"/>
    <s v="Nvt"/>
    <n v="295"/>
    <n v="1770"/>
    <n v="1770"/>
  </r>
  <r>
    <x v="4"/>
    <x v="61"/>
    <x v="69"/>
    <n v="1"/>
    <n v="236.9"/>
    <n v="236.9"/>
    <n v="236.9"/>
    <n v="0"/>
    <x v="1"/>
    <n v="230"/>
    <s v="Prijs wijkt af"/>
    <s v="Nvt"/>
    <n v="230"/>
    <n v="230"/>
    <n v="230"/>
  </r>
  <r>
    <x v="4"/>
    <x v="66"/>
    <x v="78"/>
    <n v="1"/>
    <n v="180.25"/>
    <n v="180.25"/>
    <n v="180.25"/>
    <n v="0"/>
    <x v="1"/>
    <n v="175"/>
    <s v="Prijs wijkt af"/>
    <s v="Nvt"/>
    <n v="175"/>
    <n v="175"/>
    <n v="175"/>
  </r>
  <r>
    <x v="4"/>
    <x v="61"/>
    <x v="73"/>
    <n v="2"/>
    <n v="236.9"/>
    <n v="473.8"/>
    <n v="473.8"/>
    <n v="0"/>
    <x v="1"/>
    <n v="230"/>
    <s v="Prijs wijkt af"/>
    <s v="Nvt"/>
    <n v="230"/>
    <n v="460"/>
    <n v="460"/>
  </r>
  <r>
    <x v="4"/>
    <x v="61"/>
    <x v="73"/>
    <n v="3"/>
    <n v="236.9"/>
    <n v="710.7"/>
    <n v="710.7"/>
    <n v="0"/>
    <x v="1"/>
    <n v="230"/>
    <s v="Prijs wijkt af"/>
    <s v="Nvt"/>
    <n v="230"/>
    <n v="690"/>
    <n v="690"/>
  </r>
  <r>
    <x v="4"/>
    <x v="61"/>
    <x v="73"/>
    <n v="4"/>
    <n v="236.9"/>
    <n v="947.6"/>
    <n v="947.6"/>
    <n v="0"/>
    <x v="1"/>
    <n v="230"/>
    <s v="Prijs wijkt af"/>
    <s v="Nvt"/>
    <n v="230"/>
    <n v="920"/>
    <n v="920"/>
  </r>
  <r>
    <x v="4"/>
    <x v="62"/>
    <x v="74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4"/>
    <x v="61"/>
    <x v="73"/>
    <n v="2"/>
    <n v="236.9"/>
    <n v="473.8"/>
    <n v="473.8"/>
    <n v="0"/>
    <x v="1"/>
    <n v="230"/>
    <s v="Prijs wijkt af"/>
    <s v="Nvt"/>
    <n v="230"/>
    <n v="460"/>
    <n v="460"/>
  </r>
  <r>
    <x v="4"/>
    <x v="64"/>
    <x v="75"/>
    <n v="12"/>
    <n v="28.84"/>
    <n v="346.08"/>
    <n v="346.08"/>
    <n v="0"/>
    <x v="2"/>
    <s v=""/>
    <s v=""/>
    <s v="Nvt"/>
    <n v="28.84"/>
    <n v="346.08"/>
    <n v="346.08"/>
  </r>
  <r>
    <x v="4"/>
    <x v="67"/>
    <x v="79"/>
    <n v="4"/>
    <n v="133.9"/>
    <n v="535.6"/>
    <n v="535.6"/>
    <n v="0"/>
    <x v="1"/>
    <n v="130"/>
    <s v="Prijs wijkt af"/>
    <s v="Nvt"/>
    <n v="130"/>
    <n v="520"/>
    <n v="520"/>
  </r>
  <r>
    <x v="4"/>
    <x v="61"/>
    <x v="73"/>
    <n v="-2"/>
    <n v="236.9"/>
    <n v="-473.8"/>
    <n v="-473.8"/>
    <n v="0"/>
    <x v="1"/>
    <n v="230"/>
    <s v="Prijs wijkt af"/>
    <s v="Nvt"/>
    <n v="230"/>
    <n v="-460"/>
    <n v="-460"/>
  </r>
  <r>
    <x v="4"/>
    <x v="64"/>
    <x v="75"/>
    <n v="-12"/>
    <n v="28.84"/>
    <n v="-346.08"/>
    <n v="-346.08"/>
    <n v="0"/>
    <x v="2"/>
    <s v=""/>
    <s v=""/>
    <s v="Nvt"/>
    <n v="28.84"/>
    <n v="-346.08"/>
    <n v="-346.08"/>
  </r>
  <r>
    <x v="4"/>
    <x v="67"/>
    <x v="79"/>
    <n v="-4"/>
    <n v="133.9"/>
    <n v="-535.6"/>
    <n v="-535.6"/>
    <n v="0"/>
    <x v="1"/>
    <n v="130"/>
    <s v="Prijs wijkt af"/>
    <s v="Nvt"/>
    <n v="130"/>
    <n v="-520"/>
    <n v="-520"/>
  </r>
  <r>
    <x v="4"/>
    <x v="61"/>
    <x v="69"/>
    <n v="2"/>
    <n v="261.89999999999998"/>
    <n v="523.79999999999995"/>
    <n v="523.79999999999995"/>
    <n v="0"/>
    <x v="1"/>
    <n v="230"/>
    <s v="Prijs wijkt af"/>
    <s v="Nvt"/>
    <n v="230"/>
    <n v="460"/>
    <n v="460"/>
  </r>
  <r>
    <x v="4"/>
    <x v="61"/>
    <x v="73"/>
    <n v="4"/>
    <n v="236.9"/>
    <n v="947.6"/>
    <n v="947.6"/>
    <n v="0"/>
    <x v="1"/>
    <n v="230"/>
    <s v="Prijs wijkt af"/>
    <s v="Nvt"/>
    <n v="230"/>
    <n v="920"/>
    <n v="920"/>
  </r>
  <r>
    <x v="4"/>
    <x v="62"/>
    <x v="74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4"/>
    <x v="61"/>
    <x v="69"/>
    <n v="6"/>
    <n v="236.9"/>
    <n v="1421.4"/>
    <n v="1421.4"/>
    <n v="0"/>
    <x v="1"/>
    <n v="230"/>
    <s v="Prijs wijkt af"/>
    <s v="Nvt"/>
    <n v="230"/>
    <n v="1380"/>
    <n v="1380"/>
  </r>
  <r>
    <x v="4"/>
    <x v="61"/>
    <x v="73"/>
    <n v="6"/>
    <n v="236.9"/>
    <n v="1421.4"/>
    <n v="1421.4"/>
    <n v="0"/>
    <x v="1"/>
    <n v="230"/>
    <s v="Prijs wijkt af"/>
    <s v="Nvt"/>
    <n v="230"/>
    <n v="1380"/>
    <n v="1380"/>
  </r>
  <r>
    <x v="4"/>
    <x v="63"/>
    <x v="71"/>
    <n v="4"/>
    <n v="303.85000000000002"/>
    <n v="1215.4000000000001"/>
    <n v="1215.4000000000001"/>
    <n v="0"/>
    <x v="1"/>
    <n v="295"/>
    <s v="Prijs wijkt af"/>
    <s v="Nvt"/>
    <n v="295"/>
    <n v="1180"/>
    <n v="1180"/>
  </r>
  <r>
    <x v="4"/>
    <x v="64"/>
    <x v="75"/>
    <n v="12"/>
    <n v="28.84"/>
    <n v="346.08"/>
    <n v="346.08"/>
    <n v="0"/>
    <x v="2"/>
    <s v=""/>
    <s v=""/>
    <s v="Nvt"/>
    <n v="28.84"/>
    <n v="346.08"/>
    <n v="346.08"/>
  </r>
  <r>
    <x v="4"/>
    <x v="68"/>
    <x v="75"/>
    <n v="8"/>
    <n v="28.84"/>
    <n v="230.72"/>
    <n v="230.72"/>
    <n v="0"/>
    <x v="1"/>
    <n v="28"/>
    <s v="Prijs wijkt af"/>
    <s v="Nvt"/>
    <n v="28"/>
    <n v="224"/>
    <n v="224"/>
  </r>
  <r>
    <x v="4"/>
    <x v="61"/>
    <x v="73"/>
    <n v="4"/>
    <n v="236.9"/>
    <n v="947.6"/>
    <n v="947.6"/>
    <n v="0"/>
    <x v="1"/>
    <n v="230"/>
    <s v="Prijs wijkt af"/>
    <s v="Nvt"/>
    <n v="230"/>
    <n v="920"/>
    <n v="920"/>
  </r>
  <r>
    <x v="4"/>
    <x v="62"/>
    <x v="74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4"/>
    <x v="61"/>
    <x v="69"/>
    <n v="1"/>
    <n v="236.9"/>
    <n v="236.9"/>
    <n v="236.9"/>
    <n v="0"/>
    <x v="1"/>
    <n v="230"/>
    <s v="Prijs wijkt af"/>
    <s v="Nvt"/>
    <n v="230"/>
    <n v="230"/>
    <n v="230"/>
  </r>
  <r>
    <x v="4"/>
    <x v="61"/>
    <x v="69"/>
    <n v="4"/>
    <n v="236.9"/>
    <n v="947.6"/>
    <n v="947.6"/>
    <n v="0"/>
    <x v="1"/>
    <n v="230"/>
    <s v="Prijs wijkt af"/>
    <s v="Nvt"/>
    <n v="230"/>
    <n v="920"/>
    <n v="920"/>
  </r>
  <r>
    <x v="4"/>
    <x v="61"/>
    <x v="73"/>
    <n v="1"/>
    <n v="236.9"/>
    <n v="236.9"/>
    <n v="236.9"/>
    <n v="0"/>
    <x v="1"/>
    <n v="230"/>
    <s v="Prijs wijkt af"/>
    <s v="Nvt"/>
    <n v="230"/>
    <n v="230"/>
    <n v="230"/>
  </r>
  <r>
    <x v="4"/>
    <x v="61"/>
    <x v="73"/>
    <n v="2"/>
    <n v="236.9"/>
    <n v="473.8"/>
    <n v="473.8"/>
    <n v="0"/>
    <x v="1"/>
    <n v="230"/>
    <s v="Prijs wijkt af"/>
    <s v="Nvt"/>
    <n v="230"/>
    <n v="460"/>
    <n v="460"/>
  </r>
  <r>
    <x v="4"/>
    <x v="62"/>
    <x v="74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4"/>
    <x v="64"/>
    <x v="75"/>
    <n v="12"/>
    <n v="28.84"/>
    <n v="346.08"/>
    <n v="346.08"/>
    <n v="0"/>
    <x v="2"/>
    <s v=""/>
    <s v=""/>
    <s v="Nvt"/>
    <n v="28.84"/>
    <n v="346.08"/>
    <n v="346.08"/>
  </r>
  <r>
    <x v="4"/>
    <x v="68"/>
    <x v="75"/>
    <n v="7"/>
    <n v="28.84"/>
    <n v="201.88"/>
    <n v="201.88"/>
    <n v="0"/>
    <x v="1"/>
    <n v="28"/>
    <s v="Prijs wijkt af"/>
    <s v="Nvt"/>
    <n v="28"/>
    <n v="196"/>
    <n v="196"/>
  </r>
  <r>
    <x v="4"/>
    <x v="61"/>
    <x v="73"/>
    <n v="4"/>
    <n v="261.89999999999998"/>
    <n v="1047.5999999999999"/>
    <n v="1047.5999999999999"/>
    <n v="0"/>
    <x v="1"/>
    <n v="230"/>
    <s v="Prijs wijkt af"/>
    <s v="Nvt"/>
    <n v="230"/>
    <n v="920"/>
    <n v="920"/>
  </r>
  <r>
    <x v="4"/>
    <x v="6"/>
    <x v="76"/>
    <n v="1"/>
    <n v="200.85"/>
    <n v="200.85"/>
    <n v="200.85"/>
    <n v="0"/>
    <x v="1"/>
    <n v="195"/>
    <s v="Prijs wijkt af"/>
    <s v="Nvt"/>
    <n v="195"/>
    <n v="195"/>
    <n v="195"/>
  </r>
  <r>
    <x v="4"/>
    <x v="65"/>
    <x v="77"/>
    <n v="2"/>
    <n v="88.07"/>
    <n v="176.14"/>
    <n v="176.14"/>
    <n v="0"/>
    <x v="2"/>
    <s v=""/>
    <s v=""/>
    <s v="Nvt"/>
    <n v="88.07"/>
    <n v="176.14"/>
    <n v="176.14"/>
  </r>
  <r>
    <x v="4"/>
    <x v="61"/>
    <x v="73"/>
    <n v="2"/>
    <n v="236.9"/>
    <n v="473.8"/>
    <n v="473.8"/>
    <n v="0"/>
    <x v="1"/>
    <n v="230"/>
    <s v="Prijs wijkt af"/>
    <s v="Nvt"/>
    <n v="230"/>
    <n v="460"/>
    <n v="460"/>
  </r>
  <r>
    <x v="4"/>
    <x v="61"/>
    <x v="73"/>
    <n v="4"/>
    <n v="236.9"/>
    <n v="947.6"/>
    <n v="947.6"/>
    <n v="0"/>
    <x v="1"/>
    <n v="230"/>
    <s v="Prijs wijkt af"/>
    <s v="Nvt"/>
    <n v="230"/>
    <n v="920"/>
    <n v="920"/>
  </r>
  <r>
    <x v="4"/>
    <x v="62"/>
    <x v="74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4"/>
    <x v="61"/>
    <x v="73"/>
    <n v="3"/>
    <n v="236.9"/>
    <n v="710.7"/>
    <n v="710.7"/>
    <n v="0"/>
    <x v="1"/>
    <n v="230"/>
    <s v="Prijs wijkt af"/>
    <s v="Nvt"/>
    <n v="230"/>
    <n v="690"/>
    <n v="690"/>
  </r>
  <r>
    <x v="4"/>
    <x v="63"/>
    <x v="71"/>
    <n v="6"/>
    <n v="303.85000000000002"/>
    <n v="1823.1"/>
    <n v="1823.1"/>
    <n v="0"/>
    <x v="1"/>
    <n v="295"/>
    <s v="Prijs wijkt af"/>
    <s v="Nvt"/>
    <n v="295"/>
    <n v="1770"/>
    <n v="1770"/>
  </r>
  <r>
    <x v="4"/>
    <x v="63"/>
    <x v="80"/>
    <n v="4"/>
    <n v="303.85000000000002"/>
    <n v="1215.4000000000001"/>
    <n v="1215.4000000000001"/>
    <n v="0"/>
    <x v="1"/>
    <n v="295"/>
    <s v="Prijs wijkt af"/>
    <s v="Nvt"/>
    <n v="295"/>
    <n v="1180"/>
    <n v="1180"/>
  </r>
  <r>
    <x v="4"/>
    <x v="62"/>
    <x v="74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4"/>
    <x v="61"/>
    <x v="69"/>
    <n v="6"/>
    <n v="236.9"/>
    <n v="1421.4"/>
    <n v="1421.4"/>
    <n v="0"/>
    <x v="1"/>
    <n v="230"/>
    <s v="Prijs wijkt af"/>
    <s v="Nvt"/>
    <n v="230"/>
    <n v="1380"/>
    <n v="1380"/>
  </r>
  <r>
    <x v="4"/>
    <x v="61"/>
    <x v="69"/>
    <n v="2"/>
    <n v="236.9"/>
    <n v="473.8"/>
    <n v="473.8"/>
    <n v="0"/>
    <x v="1"/>
    <n v="230"/>
    <s v="Prijs wijkt af"/>
    <s v="Nvt"/>
    <n v="230"/>
    <n v="460"/>
    <n v="460"/>
  </r>
  <r>
    <x v="4"/>
    <x v="62"/>
    <x v="70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4"/>
    <x v="61"/>
    <x v="69"/>
    <n v="6"/>
    <n v="236.9"/>
    <n v="1421.4"/>
    <n v="1421.4"/>
    <n v="0"/>
    <x v="1"/>
    <n v="230"/>
    <s v="Prijs wijkt af"/>
    <s v="Nvt"/>
    <n v="230"/>
    <n v="1380"/>
    <n v="1380"/>
  </r>
  <r>
    <x v="4"/>
    <x v="61"/>
    <x v="69"/>
    <n v="4"/>
    <n v="236.9"/>
    <n v="947.6"/>
    <n v="663.32"/>
    <n v="30"/>
    <x v="1"/>
    <n v="230"/>
    <s v="Prijs wijkt af"/>
    <s v="Ja"/>
    <n v="230"/>
    <n v="920"/>
    <n v="644"/>
  </r>
  <r>
    <x v="4"/>
    <x v="61"/>
    <x v="69"/>
    <n v="4"/>
    <n v="236.9"/>
    <n v="947.6"/>
    <n v="947.6"/>
    <n v="0"/>
    <x v="1"/>
    <n v="230"/>
    <s v="Prijs wijkt af"/>
    <s v="Nvt"/>
    <n v="230"/>
    <n v="920"/>
    <n v="920"/>
  </r>
  <r>
    <x v="4"/>
    <x v="61"/>
    <x v="69"/>
    <n v="3"/>
    <n v="236.9"/>
    <n v="710.7"/>
    <n v="710.7"/>
    <n v="0"/>
    <x v="1"/>
    <n v="230"/>
    <s v="Prijs wijkt af"/>
    <s v="Nvt"/>
    <n v="230"/>
    <n v="690"/>
    <n v="690"/>
  </r>
  <r>
    <x v="4"/>
    <x v="62"/>
    <x v="70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4"/>
    <x v="61"/>
    <x v="73"/>
    <n v="9"/>
    <n v="236.9"/>
    <n v="2132.1"/>
    <n v="2132.1"/>
    <n v="0"/>
    <x v="1"/>
    <n v="230"/>
    <s v="Prijs wijkt af"/>
    <s v="Nvt"/>
    <n v="230"/>
    <n v="2070"/>
    <n v="2070"/>
  </r>
  <r>
    <x v="4"/>
    <x v="61"/>
    <x v="69"/>
    <n v="4"/>
    <n v="236.9"/>
    <n v="947.6"/>
    <n v="947.6"/>
    <n v="0"/>
    <x v="1"/>
    <n v="230"/>
    <s v="Prijs wijkt af"/>
    <s v="Nvt"/>
    <n v="230"/>
    <n v="920"/>
    <n v="920"/>
  </r>
  <r>
    <x v="4"/>
    <x v="61"/>
    <x v="69"/>
    <n v="8"/>
    <n v="236.9"/>
    <n v="1895.2"/>
    <n v="1895.2"/>
    <n v="0"/>
    <x v="1"/>
    <n v="230"/>
    <s v="Prijs wijkt af"/>
    <s v="Nvt"/>
    <n v="230"/>
    <n v="1840"/>
    <n v="1840"/>
  </r>
  <r>
    <x v="4"/>
    <x v="64"/>
    <x v="72"/>
    <n v="33"/>
    <n v="28.84"/>
    <n v="951.72"/>
    <n v="951.72"/>
    <n v="0"/>
    <x v="2"/>
    <s v=""/>
    <s v=""/>
    <s v="Nvt"/>
    <n v="28.84"/>
    <n v="951.72"/>
    <n v="951.72"/>
  </r>
  <r>
    <x v="4"/>
    <x v="63"/>
    <x v="71"/>
    <n v="6"/>
    <n v="328.85"/>
    <n v="1973.1"/>
    <n v="1973.1"/>
    <n v="0"/>
    <x v="1"/>
    <n v="295"/>
    <s v="Prijs wijkt af"/>
    <s v="Nvt"/>
    <n v="295"/>
    <n v="1770"/>
    <n v="1770"/>
  </r>
  <r>
    <x v="4"/>
    <x v="63"/>
    <x v="80"/>
    <n v="1"/>
    <n v="303.85000000000002"/>
    <n v="303.85000000000002"/>
    <n v="303.85000000000002"/>
    <n v="0"/>
    <x v="1"/>
    <n v="295"/>
    <s v="Prijs wijkt af"/>
    <s v="Nvt"/>
    <n v="295"/>
    <n v="295"/>
    <n v="295"/>
  </r>
  <r>
    <x v="4"/>
    <x v="61"/>
    <x v="69"/>
    <n v="4"/>
    <n v="261.89999999999998"/>
    <n v="1047.5999999999999"/>
    <n v="1047.5999999999999"/>
    <n v="0"/>
    <x v="1"/>
    <n v="230"/>
    <s v="Prijs wijkt af"/>
    <s v="Nvt"/>
    <n v="230"/>
    <n v="920"/>
    <n v="920"/>
  </r>
  <r>
    <x v="4"/>
    <x v="61"/>
    <x v="73"/>
    <n v="3"/>
    <n v="236.9"/>
    <n v="710.7"/>
    <n v="710.7"/>
    <n v="0"/>
    <x v="1"/>
    <n v="230"/>
    <s v="Prijs wijkt af"/>
    <s v="Nvt"/>
    <n v="230"/>
    <n v="690"/>
    <n v="690"/>
  </r>
  <r>
    <x v="4"/>
    <x v="62"/>
    <x v="74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4"/>
    <x v="62"/>
    <x v="70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4"/>
    <x v="62"/>
    <x v="70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4"/>
    <x v="61"/>
    <x v="69"/>
    <n v="3"/>
    <n v="236.9"/>
    <n v="710.7"/>
    <n v="710.7"/>
    <n v="0"/>
    <x v="1"/>
    <n v="230"/>
    <s v="Prijs wijkt af"/>
    <s v="Nvt"/>
    <n v="230"/>
    <n v="690"/>
    <n v="690"/>
  </r>
  <r>
    <x v="4"/>
    <x v="62"/>
    <x v="70"/>
    <n v="2"/>
    <n v="144.19999999999999"/>
    <n v="288.39999999999998"/>
    <n v="288.39999999999998"/>
    <n v="0"/>
    <x v="1"/>
    <n v="140"/>
    <s v="Prijs wijkt af"/>
    <s v="Nvt"/>
    <n v="140"/>
    <n v="280"/>
    <n v="280"/>
  </r>
  <r>
    <x v="4"/>
    <x v="69"/>
    <x v="81"/>
    <n v="2"/>
    <n v="5.22"/>
    <n v="10.44"/>
    <n v="10.44"/>
    <n v="0"/>
    <x v="2"/>
    <s v=""/>
    <s v=""/>
    <s v="Nvt"/>
    <n v="5.22"/>
    <n v="10.44"/>
    <n v="10.44"/>
  </r>
  <r>
    <x v="4"/>
    <x v="61"/>
    <x v="73"/>
    <n v="4"/>
    <n v="236.9"/>
    <n v="947.6"/>
    <n v="947.6"/>
    <n v="0"/>
    <x v="1"/>
    <n v="230"/>
    <s v="Prijs wijkt af"/>
    <s v="Nvt"/>
    <n v="230"/>
    <n v="920"/>
    <n v="920"/>
  </r>
  <r>
    <x v="4"/>
    <x v="62"/>
    <x v="74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4"/>
    <x v="61"/>
    <x v="69"/>
    <n v="3"/>
    <n v="236.9"/>
    <n v="710.7"/>
    <n v="710.7"/>
    <n v="0"/>
    <x v="1"/>
    <n v="230"/>
    <s v="Prijs wijkt af"/>
    <s v="Nvt"/>
    <n v="230"/>
    <n v="690"/>
    <n v="690"/>
  </r>
  <r>
    <x v="4"/>
    <x v="62"/>
    <x v="70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4"/>
    <x v="62"/>
    <x v="70"/>
    <n v="-1"/>
    <n v="144.19999999999999"/>
    <n v="-144.19999999999999"/>
    <n v="-144.19999999999999"/>
    <n v="0"/>
    <x v="1"/>
    <n v="140"/>
    <s v="Prijs wijkt af"/>
    <s v="Nvt"/>
    <n v="140"/>
    <n v="-140"/>
    <n v="-140"/>
  </r>
  <r>
    <x v="4"/>
    <x v="61"/>
    <x v="69"/>
    <n v="3"/>
    <n v="236.9"/>
    <n v="710.7"/>
    <n v="710.7"/>
    <n v="0"/>
    <x v="1"/>
    <n v="230"/>
    <s v="Prijs wijkt af"/>
    <s v="Nvt"/>
    <n v="230"/>
    <n v="690"/>
    <n v="690"/>
  </r>
  <r>
    <x v="4"/>
    <x v="62"/>
    <x v="70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4"/>
    <x v="61"/>
    <x v="69"/>
    <n v="2"/>
    <n v="236.9"/>
    <n v="473.8"/>
    <n v="473.8"/>
    <n v="0"/>
    <x v="1"/>
    <n v="230"/>
    <s v="Prijs wijkt af"/>
    <s v="Nvt"/>
    <n v="230"/>
    <n v="460"/>
    <n v="460"/>
  </r>
  <r>
    <x v="4"/>
    <x v="62"/>
    <x v="70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4"/>
    <x v="64"/>
    <x v="72"/>
    <n v="13"/>
    <n v="28.84"/>
    <n v="374.92"/>
    <n v="374.92"/>
    <n v="0"/>
    <x v="2"/>
    <s v=""/>
    <s v=""/>
    <s v="Nvt"/>
    <n v="28.84"/>
    <n v="374.92"/>
    <n v="374.92"/>
  </r>
  <r>
    <x v="4"/>
    <x v="61"/>
    <x v="69"/>
    <n v="4"/>
    <n v="236.9"/>
    <n v="947.6"/>
    <n v="947.6"/>
    <n v="0"/>
    <x v="1"/>
    <n v="230"/>
    <s v="Prijs wijkt af"/>
    <s v="Nvt"/>
    <n v="230"/>
    <n v="920"/>
    <n v="920"/>
  </r>
  <r>
    <x v="4"/>
    <x v="62"/>
    <x v="70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4"/>
    <x v="64"/>
    <x v="72"/>
    <n v="12"/>
    <n v="28.84"/>
    <n v="346.08"/>
    <n v="346.08"/>
    <n v="0"/>
    <x v="2"/>
    <s v=""/>
    <s v=""/>
    <s v="Nvt"/>
    <n v="28.84"/>
    <n v="346.08"/>
    <n v="346.08"/>
  </r>
  <r>
    <x v="4"/>
    <x v="68"/>
    <x v="82"/>
    <n v="7"/>
    <n v="28.84"/>
    <n v="201.88"/>
    <n v="201.88"/>
    <n v="0"/>
    <x v="1"/>
    <n v="28"/>
    <s v="Prijs wijkt af"/>
    <s v="Nvt"/>
    <n v="28"/>
    <n v="196"/>
    <n v="196"/>
  </r>
  <r>
    <x v="4"/>
    <x v="63"/>
    <x v="80"/>
    <n v="4"/>
    <n v="303.85000000000002"/>
    <n v="1215.4000000000001"/>
    <n v="1215.4000000000001"/>
    <n v="0"/>
    <x v="1"/>
    <n v="295"/>
    <s v="Prijs wijkt af"/>
    <s v="Nvt"/>
    <n v="295"/>
    <n v="1180"/>
    <n v="1180"/>
  </r>
  <r>
    <x v="4"/>
    <x v="64"/>
    <x v="75"/>
    <n v="26"/>
    <n v="28.84"/>
    <n v="749.84"/>
    <n v="749.84"/>
    <n v="0"/>
    <x v="2"/>
    <s v=""/>
    <s v=""/>
    <s v="Nvt"/>
    <n v="28.84"/>
    <n v="749.84"/>
    <n v="749.84"/>
  </r>
  <r>
    <x v="4"/>
    <x v="61"/>
    <x v="73"/>
    <n v="2"/>
    <n v="236.9"/>
    <n v="473.8"/>
    <n v="473.8"/>
    <n v="0"/>
    <x v="1"/>
    <n v="230"/>
    <s v="Prijs wijkt af"/>
    <s v="Nvt"/>
    <n v="230"/>
    <n v="460"/>
    <n v="460"/>
  </r>
  <r>
    <x v="4"/>
    <x v="64"/>
    <x v="75"/>
    <n v="12"/>
    <n v="28.84"/>
    <n v="346.08"/>
    <n v="346.08"/>
    <n v="0"/>
    <x v="2"/>
    <s v=""/>
    <s v=""/>
    <s v="Nvt"/>
    <n v="28.84"/>
    <n v="346.08"/>
    <n v="346.08"/>
  </r>
  <r>
    <x v="4"/>
    <x v="67"/>
    <x v="79"/>
    <n v="4"/>
    <n v="133.9"/>
    <n v="535.6"/>
    <n v="535.6"/>
    <n v="0"/>
    <x v="1"/>
    <n v="130"/>
    <s v="Prijs wijkt af"/>
    <s v="Nvt"/>
    <n v="130"/>
    <n v="520"/>
    <n v="520"/>
  </r>
  <r>
    <x v="4"/>
    <x v="61"/>
    <x v="69"/>
    <n v="4"/>
    <n v="236.9"/>
    <n v="947.6"/>
    <n v="947.6"/>
    <n v="0"/>
    <x v="1"/>
    <n v="230"/>
    <s v="Prijs wijkt af"/>
    <s v="Nvt"/>
    <n v="230"/>
    <n v="920"/>
    <n v="920"/>
  </r>
  <r>
    <x v="4"/>
    <x v="62"/>
    <x v="70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4"/>
    <x v="64"/>
    <x v="72"/>
    <n v="13"/>
    <n v="28.84"/>
    <n v="374.92"/>
    <n v="374.92"/>
    <n v="0"/>
    <x v="2"/>
    <s v=""/>
    <s v=""/>
    <s v="Nvt"/>
    <n v="28.84"/>
    <n v="374.92"/>
    <n v="374.92"/>
  </r>
  <r>
    <x v="4"/>
    <x v="67"/>
    <x v="83"/>
    <n v="2"/>
    <n v="133.9"/>
    <n v="267.8"/>
    <n v="267.8"/>
    <n v="0"/>
    <x v="1"/>
    <n v="130"/>
    <s v="Prijs wijkt af"/>
    <s v="Nvt"/>
    <n v="130"/>
    <n v="260"/>
    <n v="260"/>
  </r>
  <r>
    <x v="4"/>
    <x v="61"/>
    <x v="69"/>
    <n v="4"/>
    <n v="236.9"/>
    <n v="947.6"/>
    <n v="947.6"/>
    <n v="0"/>
    <x v="1"/>
    <n v="230"/>
    <s v="Prijs wijkt af"/>
    <s v="Nvt"/>
    <n v="230"/>
    <n v="920"/>
    <n v="920"/>
  </r>
  <r>
    <x v="4"/>
    <x v="61"/>
    <x v="69"/>
    <n v="4"/>
    <n v="236.9"/>
    <n v="947.6"/>
    <n v="947.6"/>
    <n v="0"/>
    <x v="1"/>
    <n v="230"/>
    <s v="Prijs wijkt af"/>
    <s v="Nvt"/>
    <n v="230"/>
    <n v="920"/>
    <n v="920"/>
  </r>
  <r>
    <x v="4"/>
    <x v="61"/>
    <x v="73"/>
    <n v="3"/>
    <n v="236.9"/>
    <n v="710.7"/>
    <n v="710.7"/>
    <n v="0"/>
    <x v="1"/>
    <n v="230"/>
    <s v="Prijs wijkt af"/>
    <s v="Nvt"/>
    <n v="230"/>
    <n v="690"/>
    <n v="690"/>
  </r>
  <r>
    <x v="4"/>
    <x v="62"/>
    <x v="74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4"/>
    <x v="61"/>
    <x v="69"/>
    <n v="2"/>
    <n v="236.9"/>
    <n v="473.8"/>
    <n v="473.8"/>
    <n v="0"/>
    <x v="1"/>
    <n v="230"/>
    <s v="Prijs wijkt af"/>
    <s v="Nvt"/>
    <n v="230"/>
    <n v="460"/>
    <n v="460"/>
  </r>
  <r>
    <x v="4"/>
    <x v="61"/>
    <x v="69"/>
    <n v="4"/>
    <n v="236.9"/>
    <n v="947.6"/>
    <n v="947.6"/>
    <n v="0"/>
    <x v="1"/>
    <n v="230"/>
    <s v="Prijs wijkt af"/>
    <s v="Nvt"/>
    <n v="230"/>
    <n v="920"/>
    <n v="920"/>
  </r>
  <r>
    <x v="4"/>
    <x v="61"/>
    <x v="69"/>
    <n v="4"/>
    <n v="236.9"/>
    <n v="947.6"/>
    <n v="947.6"/>
    <n v="0"/>
    <x v="1"/>
    <n v="230"/>
    <s v="Prijs wijkt af"/>
    <s v="Nvt"/>
    <n v="230"/>
    <n v="920"/>
    <n v="920"/>
  </r>
  <r>
    <x v="4"/>
    <x v="61"/>
    <x v="69"/>
    <n v="2"/>
    <n v="236.9"/>
    <n v="473.8"/>
    <n v="473.8"/>
    <n v="0"/>
    <x v="1"/>
    <n v="230"/>
    <s v="Prijs wijkt af"/>
    <s v="Nvt"/>
    <n v="230"/>
    <n v="460"/>
    <n v="460"/>
  </r>
  <r>
    <x v="4"/>
    <x v="70"/>
    <x v="84"/>
    <n v="8"/>
    <n v="33.42"/>
    <n v="267.36"/>
    <n v="267.36"/>
    <n v="0"/>
    <x v="2"/>
    <s v=""/>
    <s v=""/>
    <s v="Nvt"/>
    <n v="33.42"/>
    <n v="267.36"/>
    <n v="267.36"/>
  </r>
  <r>
    <x v="4"/>
    <x v="67"/>
    <x v="79"/>
    <n v="1"/>
    <n v="133.9"/>
    <n v="133.9"/>
    <n v="133.9"/>
    <n v="0"/>
    <x v="1"/>
    <n v="130"/>
    <s v="Prijs wijkt af"/>
    <s v="Nvt"/>
    <n v="130"/>
    <n v="130"/>
    <n v="130"/>
  </r>
  <r>
    <x v="4"/>
    <x v="61"/>
    <x v="73"/>
    <n v="1"/>
    <n v="236.9"/>
    <n v="236.9"/>
    <n v="236.9"/>
    <n v="0"/>
    <x v="1"/>
    <n v="230"/>
    <s v="Prijs wijkt af"/>
    <s v="Nvt"/>
    <n v="230"/>
    <n v="230"/>
    <n v="230"/>
  </r>
  <r>
    <x v="4"/>
    <x v="61"/>
    <x v="69"/>
    <n v="4"/>
    <n v="236.9"/>
    <n v="947.6"/>
    <n v="947.6"/>
    <n v="0"/>
    <x v="1"/>
    <n v="230"/>
    <s v="Prijs wijkt af"/>
    <s v="Nvt"/>
    <n v="230"/>
    <n v="920"/>
    <n v="920"/>
  </r>
  <r>
    <x v="4"/>
    <x v="64"/>
    <x v="72"/>
    <n v="13"/>
    <n v="28.84"/>
    <n v="374.92"/>
    <n v="374.92"/>
    <n v="0"/>
    <x v="2"/>
    <s v=""/>
    <s v=""/>
    <s v="Nvt"/>
    <n v="28.84"/>
    <n v="374.92"/>
    <n v="374.92"/>
  </r>
  <r>
    <x v="4"/>
    <x v="64"/>
    <x v="72"/>
    <n v="13"/>
    <n v="28.84"/>
    <n v="374.92"/>
    <n v="0"/>
    <n v="100"/>
    <x v="2"/>
    <s v=""/>
    <s v=""/>
    <s v="Ja"/>
    <n v="28.84"/>
    <n v="374.92"/>
    <n v="0"/>
  </r>
  <r>
    <x v="4"/>
    <x v="64"/>
    <x v="75"/>
    <n v="12"/>
    <n v="28.84"/>
    <n v="346.08"/>
    <n v="346.08"/>
    <n v="0"/>
    <x v="2"/>
    <s v=""/>
    <s v=""/>
    <s v="Nvt"/>
    <n v="28.84"/>
    <n v="346.08"/>
    <n v="346.08"/>
  </r>
  <r>
    <x v="4"/>
    <x v="63"/>
    <x v="80"/>
    <n v="4"/>
    <n v="303.85000000000002"/>
    <n v="1215.4000000000001"/>
    <n v="1215.4000000000001"/>
    <n v="0"/>
    <x v="1"/>
    <n v="295"/>
    <s v="Prijs wijkt af"/>
    <s v="Nvt"/>
    <n v="295"/>
    <n v="1180"/>
    <n v="1180"/>
  </r>
  <r>
    <x v="4"/>
    <x v="61"/>
    <x v="73"/>
    <n v="4"/>
    <n v="236.9"/>
    <n v="947.6"/>
    <n v="947.6"/>
    <n v="0"/>
    <x v="1"/>
    <n v="230"/>
    <s v="Prijs wijkt af"/>
    <s v="Nvt"/>
    <n v="230"/>
    <n v="920"/>
    <n v="920"/>
  </r>
  <r>
    <x v="4"/>
    <x v="61"/>
    <x v="69"/>
    <n v="4"/>
    <n v="236.9"/>
    <n v="947.6"/>
    <n v="947.6"/>
    <n v="0"/>
    <x v="1"/>
    <n v="230"/>
    <s v="Prijs wijkt af"/>
    <s v="Nvt"/>
    <n v="230"/>
    <n v="920"/>
    <n v="920"/>
  </r>
  <r>
    <x v="4"/>
    <x v="61"/>
    <x v="69"/>
    <n v="4"/>
    <n v="236.9"/>
    <n v="947.6"/>
    <n v="947.6"/>
    <n v="0"/>
    <x v="1"/>
    <n v="230"/>
    <s v="Prijs wijkt af"/>
    <s v="Nvt"/>
    <n v="230"/>
    <n v="920"/>
    <n v="920"/>
  </r>
  <r>
    <x v="4"/>
    <x v="63"/>
    <x v="71"/>
    <n v="3"/>
    <n v="303.85000000000002"/>
    <n v="911.55"/>
    <n v="911.55"/>
    <n v="0"/>
    <x v="1"/>
    <n v="295"/>
    <s v="Prijs wijkt af"/>
    <s v="Nvt"/>
    <n v="295"/>
    <n v="885"/>
    <n v="885"/>
  </r>
  <r>
    <x v="4"/>
    <x v="61"/>
    <x v="69"/>
    <n v="2"/>
    <n v="236.9"/>
    <n v="473.8"/>
    <n v="473.8"/>
    <n v="0"/>
    <x v="1"/>
    <n v="230"/>
    <s v="Prijs wijkt af"/>
    <s v="Nvt"/>
    <n v="230"/>
    <n v="460"/>
    <n v="460"/>
  </r>
  <r>
    <x v="4"/>
    <x v="61"/>
    <x v="69"/>
    <n v="6"/>
    <n v="236.9"/>
    <n v="1421.4"/>
    <n v="1421.4"/>
    <n v="0"/>
    <x v="1"/>
    <n v="230"/>
    <s v="Prijs wijkt af"/>
    <s v="Nvt"/>
    <n v="230"/>
    <n v="1380"/>
    <n v="1380"/>
  </r>
  <r>
    <x v="4"/>
    <x v="62"/>
    <x v="70"/>
    <n v="4"/>
    <n v="144.19999999999999"/>
    <n v="576.79999999999995"/>
    <n v="576.79999999999995"/>
    <n v="0"/>
    <x v="1"/>
    <n v="140"/>
    <s v="Prijs wijkt af"/>
    <s v="Nvt"/>
    <n v="140"/>
    <n v="560"/>
    <n v="560"/>
  </r>
  <r>
    <x v="4"/>
    <x v="61"/>
    <x v="69"/>
    <n v="2"/>
    <n v="236.9"/>
    <n v="473.8"/>
    <n v="473.8"/>
    <n v="0"/>
    <x v="1"/>
    <n v="230"/>
    <s v="Prijs wijkt af"/>
    <s v="Nvt"/>
    <n v="230"/>
    <n v="460"/>
    <n v="460"/>
  </r>
  <r>
    <x v="4"/>
    <x v="62"/>
    <x v="70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4"/>
    <x v="61"/>
    <x v="69"/>
    <n v="-1"/>
    <n v="236.9"/>
    <n v="-236.9"/>
    <n v="-236.9"/>
    <n v="0"/>
    <x v="1"/>
    <n v="230"/>
    <s v="Prijs wijkt af"/>
    <s v="Nvt"/>
    <n v="230"/>
    <n v="-230"/>
    <n v="-230"/>
  </r>
  <r>
    <x v="4"/>
    <x v="61"/>
    <x v="69"/>
    <n v="4"/>
    <n v="236.9"/>
    <n v="947.6"/>
    <n v="947.6"/>
    <n v="0"/>
    <x v="1"/>
    <n v="230"/>
    <s v="Prijs wijkt af"/>
    <s v="Nvt"/>
    <n v="230"/>
    <n v="920"/>
    <n v="920"/>
  </r>
  <r>
    <x v="4"/>
    <x v="63"/>
    <x v="71"/>
    <n v="3"/>
    <n v="303.85000000000002"/>
    <n v="911.55"/>
    <n v="911.55"/>
    <n v="0"/>
    <x v="1"/>
    <n v="295"/>
    <s v="Prijs wijkt af"/>
    <s v="Nvt"/>
    <n v="295"/>
    <n v="885"/>
    <n v="885"/>
  </r>
  <r>
    <x v="4"/>
    <x v="70"/>
    <x v="84"/>
    <n v="8"/>
    <n v="33.42"/>
    <n v="267.36"/>
    <n v="240.62"/>
    <n v="10"/>
    <x v="2"/>
    <s v=""/>
    <s v=""/>
    <s v="Ja"/>
    <n v="33.42"/>
    <n v="267.36"/>
    <n v="240.62400000000002"/>
  </r>
  <r>
    <x v="4"/>
    <x v="61"/>
    <x v="69"/>
    <n v="6"/>
    <n v="236.9"/>
    <n v="1421.4"/>
    <n v="1421.4"/>
    <n v="0"/>
    <x v="1"/>
    <n v="230"/>
    <s v="Prijs wijkt af"/>
    <s v="Nvt"/>
    <n v="230"/>
    <n v="1380"/>
    <n v="1380"/>
  </r>
  <r>
    <x v="4"/>
    <x v="61"/>
    <x v="69"/>
    <n v="4"/>
    <n v="236.9"/>
    <n v="947.6"/>
    <n v="947.6"/>
    <n v="0"/>
    <x v="1"/>
    <n v="230"/>
    <s v="Prijs wijkt af"/>
    <s v="Nvt"/>
    <n v="230"/>
    <n v="920"/>
    <n v="920"/>
  </r>
  <r>
    <x v="4"/>
    <x v="71"/>
    <x v="85"/>
    <n v="4"/>
    <n v="25"/>
    <n v="100"/>
    <n v="100"/>
    <n v="0"/>
    <x v="2"/>
    <s v=""/>
    <s v=""/>
    <s v="Nvt"/>
    <n v="25"/>
    <n v="100"/>
    <n v="100"/>
  </r>
  <r>
    <x v="4"/>
    <x v="62"/>
    <x v="70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4"/>
    <x v="61"/>
    <x v="69"/>
    <n v="-4"/>
    <n v="236.9"/>
    <n v="-947.6"/>
    <n v="-947.6"/>
    <n v="0"/>
    <x v="1"/>
    <n v="230"/>
    <s v="Prijs wijkt af"/>
    <s v="Nvt"/>
    <n v="230"/>
    <n v="-920"/>
    <n v="-920"/>
  </r>
  <r>
    <x v="4"/>
    <x v="71"/>
    <x v="85"/>
    <n v="-4"/>
    <n v="25"/>
    <n v="-100"/>
    <n v="-100"/>
    <n v="0"/>
    <x v="2"/>
    <s v=""/>
    <s v=""/>
    <s v="Nvt"/>
    <n v="25"/>
    <n v="-100"/>
    <n v="-100"/>
  </r>
  <r>
    <x v="4"/>
    <x v="62"/>
    <x v="70"/>
    <n v="-1"/>
    <n v="144.19999999999999"/>
    <n v="-144.19999999999999"/>
    <n v="-144.19999999999999"/>
    <n v="0"/>
    <x v="1"/>
    <n v="140"/>
    <s v="Prijs wijkt af"/>
    <s v="Nvt"/>
    <n v="140"/>
    <n v="-140"/>
    <n v="-140"/>
  </r>
  <r>
    <x v="4"/>
    <x v="64"/>
    <x v="72"/>
    <n v="7"/>
    <n v="28.84"/>
    <n v="201.88"/>
    <n v="201.88"/>
    <n v="0"/>
    <x v="2"/>
    <s v=""/>
    <s v=""/>
    <s v="Nvt"/>
    <n v="28.84"/>
    <n v="201.88"/>
    <n v="201.88"/>
  </r>
  <r>
    <x v="4"/>
    <x v="61"/>
    <x v="69"/>
    <n v="1"/>
    <n v="236.9"/>
    <n v="236.9"/>
    <n v="236.9"/>
    <n v="0"/>
    <x v="1"/>
    <n v="230"/>
    <s v="Prijs wijkt af"/>
    <s v="Nvt"/>
    <n v="230"/>
    <n v="230"/>
    <n v="230"/>
  </r>
  <r>
    <x v="4"/>
    <x v="61"/>
    <x v="69"/>
    <n v="2"/>
    <n v="236.9"/>
    <n v="473.8"/>
    <n v="473.8"/>
    <n v="0"/>
    <x v="1"/>
    <n v="230"/>
    <s v="Prijs wijkt af"/>
    <s v="Nvt"/>
    <n v="230"/>
    <n v="460"/>
    <n v="460"/>
  </r>
  <r>
    <x v="4"/>
    <x v="61"/>
    <x v="69"/>
    <n v="6"/>
    <n v="236.9"/>
    <n v="1421.4"/>
    <n v="1421.4"/>
    <n v="0"/>
    <x v="1"/>
    <n v="230"/>
    <s v="Prijs wijkt af"/>
    <s v="Nvt"/>
    <n v="230"/>
    <n v="1380"/>
    <n v="1380"/>
  </r>
  <r>
    <x v="4"/>
    <x v="67"/>
    <x v="83"/>
    <n v="1"/>
    <n v="133.9"/>
    <n v="133.9"/>
    <n v="133.9"/>
    <n v="0"/>
    <x v="1"/>
    <n v="130"/>
    <s v="Prijs wijkt af"/>
    <s v="Nvt"/>
    <n v="130"/>
    <n v="130"/>
    <n v="130"/>
  </r>
  <r>
    <x v="4"/>
    <x v="61"/>
    <x v="69"/>
    <n v="2"/>
    <n v="236.9"/>
    <n v="473.8"/>
    <n v="473.8"/>
    <n v="0"/>
    <x v="1"/>
    <n v="230"/>
    <s v="Prijs wijkt af"/>
    <s v="Nvt"/>
    <n v="230"/>
    <n v="460"/>
    <n v="460"/>
  </r>
  <r>
    <x v="4"/>
    <x v="62"/>
    <x v="70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4"/>
    <x v="61"/>
    <x v="73"/>
    <n v="4"/>
    <n v="236.9"/>
    <n v="947.6"/>
    <n v="947.6"/>
    <n v="0"/>
    <x v="1"/>
    <n v="230"/>
    <s v="Prijs wijkt af"/>
    <s v="Nvt"/>
    <n v="230"/>
    <n v="920"/>
    <n v="920"/>
  </r>
  <r>
    <x v="4"/>
    <x v="62"/>
    <x v="74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4"/>
    <x v="72"/>
    <x v="86"/>
    <n v="4"/>
    <n v="35.020000000000003"/>
    <n v="140.08000000000001"/>
    <n v="140.08000000000001"/>
    <n v="0"/>
    <x v="2"/>
    <s v=""/>
    <s v=""/>
    <s v="Nvt"/>
    <n v="35.020000000000003"/>
    <n v="140.08000000000001"/>
    <n v="140.08000000000001"/>
  </r>
  <r>
    <x v="4"/>
    <x v="73"/>
    <x v="87"/>
    <n v="4"/>
    <n v="52.79"/>
    <n v="211.16"/>
    <n v="211.16"/>
    <n v="0"/>
    <x v="2"/>
    <s v=""/>
    <s v=""/>
    <s v="Nvt"/>
    <n v="52.79"/>
    <n v="211.16"/>
    <n v="211.16"/>
  </r>
  <r>
    <x v="4"/>
    <x v="74"/>
    <x v="88"/>
    <n v="4"/>
    <n v="69.78"/>
    <n v="279.12"/>
    <n v="279.12"/>
    <n v="0"/>
    <x v="2"/>
    <s v=""/>
    <s v=""/>
    <s v="Nvt"/>
    <n v="69.78"/>
    <n v="279.12"/>
    <n v="279.12"/>
  </r>
  <r>
    <x v="4"/>
    <x v="75"/>
    <x v="89"/>
    <n v="8"/>
    <n v="78"/>
    <n v="624"/>
    <n v="624"/>
    <n v="0"/>
    <x v="2"/>
    <s v=""/>
    <s v=""/>
    <s v="Nvt"/>
    <n v="78"/>
    <n v="624"/>
    <n v="624"/>
  </r>
  <r>
    <x v="4"/>
    <x v="63"/>
    <x v="71"/>
    <n v="13"/>
    <n v="303.85000000000002"/>
    <n v="3950.05"/>
    <n v="3950.05"/>
    <n v="0"/>
    <x v="1"/>
    <n v="295"/>
    <s v="Prijs wijkt af"/>
    <s v="Nvt"/>
    <n v="295"/>
    <n v="3835"/>
    <n v="3835"/>
  </r>
  <r>
    <x v="4"/>
    <x v="61"/>
    <x v="69"/>
    <n v="1"/>
    <n v="236.9"/>
    <n v="236.9"/>
    <n v="236.9"/>
    <n v="0"/>
    <x v="1"/>
    <n v="230"/>
    <s v="Prijs wijkt af"/>
    <s v="Nvt"/>
    <n v="230"/>
    <n v="230"/>
    <n v="230"/>
  </r>
  <r>
    <x v="4"/>
    <x v="62"/>
    <x v="70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4"/>
    <x v="61"/>
    <x v="73"/>
    <n v="4"/>
    <n v="236.9"/>
    <n v="947.6"/>
    <n v="947.6"/>
    <n v="0"/>
    <x v="1"/>
    <n v="230"/>
    <s v="Prijs wijkt af"/>
    <s v="Nvt"/>
    <n v="230"/>
    <n v="920"/>
    <n v="920"/>
  </r>
  <r>
    <x v="4"/>
    <x v="61"/>
    <x v="69"/>
    <n v="4"/>
    <n v="236.9"/>
    <n v="947.6"/>
    <n v="947.6"/>
    <n v="0"/>
    <x v="1"/>
    <n v="230"/>
    <s v="Prijs wijkt af"/>
    <s v="Nvt"/>
    <n v="230"/>
    <n v="920"/>
    <n v="920"/>
  </r>
  <r>
    <x v="4"/>
    <x v="62"/>
    <x v="70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4"/>
    <x v="76"/>
    <x v="90"/>
    <n v="4"/>
    <n v="16.54"/>
    <n v="66.16"/>
    <n v="66.16"/>
    <n v="0"/>
    <x v="2"/>
    <s v=""/>
    <s v=""/>
    <s v="Nvt"/>
    <n v="16.54"/>
    <n v="66.16"/>
    <n v="66.16"/>
  </r>
  <r>
    <x v="4"/>
    <x v="61"/>
    <x v="69"/>
    <n v="1"/>
    <n v="236.9"/>
    <n v="236.9"/>
    <n v="236.9"/>
    <n v="0"/>
    <x v="1"/>
    <n v="230"/>
    <s v="Prijs wijkt af"/>
    <s v="Nvt"/>
    <n v="230"/>
    <n v="230"/>
    <n v="230"/>
  </r>
  <r>
    <x v="4"/>
    <x v="61"/>
    <x v="73"/>
    <n v="2"/>
    <n v="236.9"/>
    <n v="473.8"/>
    <n v="473.8"/>
    <n v="0"/>
    <x v="1"/>
    <n v="230"/>
    <s v="Prijs wijkt af"/>
    <s v="Nvt"/>
    <n v="230"/>
    <n v="460"/>
    <n v="460"/>
  </r>
  <r>
    <x v="4"/>
    <x v="62"/>
    <x v="74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4"/>
    <x v="77"/>
    <x v="91"/>
    <n v="1"/>
    <n v="68.5"/>
    <n v="68.5"/>
    <n v="68.5"/>
    <n v="0"/>
    <x v="2"/>
    <s v=""/>
    <s v=""/>
    <s v="Nvt"/>
    <n v="68.5"/>
    <n v="68.5"/>
    <n v="68.5"/>
  </r>
  <r>
    <x v="4"/>
    <x v="61"/>
    <x v="69"/>
    <n v="1"/>
    <n v="236.9"/>
    <n v="236.9"/>
    <n v="236.9"/>
    <n v="0"/>
    <x v="1"/>
    <n v="230"/>
    <s v="Prijs wijkt af"/>
    <s v="Nvt"/>
    <n v="230"/>
    <n v="230"/>
    <n v="230"/>
  </r>
  <r>
    <x v="4"/>
    <x v="61"/>
    <x v="69"/>
    <n v="5"/>
    <n v="236.9"/>
    <n v="1184.5"/>
    <n v="1184.5"/>
    <n v="0"/>
    <x v="1"/>
    <n v="230"/>
    <s v="Prijs wijkt af"/>
    <s v="Nvt"/>
    <n v="230"/>
    <n v="1150"/>
    <n v="1150"/>
  </r>
  <r>
    <x v="4"/>
    <x v="76"/>
    <x v="90"/>
    <n v="5"/>
    <n v="16.54"/>
    <n v="82.7"/>
    <n v="82.7"/>
    <n v="0"/>
    <x v="2"/>
    <s v=""/>
    <s v=""/>
    <s v="Nvt"/>
    <n v="16.54"/>
    <n v="82.699999999999989"/>
    <n v="82.699999999999989"/>
  </r>
  <r>
    <x v="4"/>
    <x v="62"/>
    <x v="70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4"/>
    <x v="61"/>
    <x v="69"/>
    <n v="10"/>
    <n v="236.9"/>
    <n v="2369"/>
    <n v="2369"/>
    <n v="0"/>
    <x v="1"/>
    <n v="230"/>
    <s v="Prijs wijkt af"/>
    <s v="Nvt"/>
    <n v="230"/>
    <n v="2300"/>
    <n v="2300"/>
  </r>
  <r>
    <x v="4"/>
    <x v="17"/>
    <x v="92"/>
    <n v="2"/>
    <n v="303.85000000000002"/>
    <n v="607.70000000000005"/>
    <n v="607.70000000000005"/>
    <n v="0"/>
    <x v="2"/>
    <s v=""/>
    <s v=""/>
    <s v="Nvt"/>
    <n v="303.85000000000002"/>
    <n v="607.70000000000005"/>
    <n v="607.70000000000005"/>
  </r>
  <r>
    <x v="4"/>
    <x v="62"/>
    <x v="70"/>
    <n v="2"/>
    <n v="144.19999999999999"/>
    <n v="288.39999999999998"/>
    <n v="288.39999999999998"/>
    <n v="0"/>
    <x v="1"/>
    <n v="140"/>
    <s v="Prijs wijkt af"/>
    <s v="Nvt"/>
    <n v="140"/>
    <n v="280"/>
    <n v="280"/>
  </r>
  <r>
    <x v="4"/>
    <x v="61"/>
    <x v="69"/>
    <n v="4"/>
    <n v="236.9"/>
    <n v="947.6"/>
    <n v="947.6"/>
    <n v="0"/>
    <x v="1"/>
    <n v="230"/>
    <s v="Prijs wijkt af"/>
    <s v="Nvt"/>
    <n v="230"/>
    <n v="920"/>
    <n v="920"/>
  </r>
  <r>
    <x v="4"/>
    <x v="61"/>
    <x v="69"/>
    <n v="1"/>
    <n v="236.9"/>
    <n v="236.9"/>
    <n v="236.9"/>
    <n v="0"/>
    <x v="1"/>
    <n v="230"/>
    <s v="Prijs wijkt af"/>
    <s v="Nvt"/>
    <n v="230"/>
    <n v="230"/>
    <n v="230"/>
  </r>
  <r>
    <x v="4"/>
    <x v="61"/>
    <x v="69"/>
    <n v="4"/>
    <n v="236.9"/>
    <n v="947.6"/>
    <n v="947.6"/>
    <n v="0"/>
    <x v="1"/>
    <n v="230"/>
    <s v="Prijs wijkt af"/>
    <s v="Nvt"/>
    <n v="230"/>
    <n v="920"/>
    <n v="920"/>
  </r>
  <r>
    <x v="4"/>
    <x v="61"/>
    <x v="69"/>
    <n v="4"/>
    <n v="236.9"/>
    <n v="947.6"/>
    <n v="947.6"/>
    <n v="0"/>
    <x v="1"/>
    <n v="230"/>
    <s v="Prijs wijkt af"/>
    <s v="Nvt"/>
    <n v="230"/>
    <n v="920"/>
    <n v="920"/>
  </r>
  <r>
    <x v="4"/>
    <x v="61"/>
    <x v="69"/>
    <n v="4"/>
    <n v="236.9"/>
    <n v="947.6"/>
    <n v="947.6"/>
    <n v="0"/>
    <x v="1"/>
    <n v="230"/>
    <s v="Prijs wijkt af"/>
    <s v="Nvt"/>
    <n v="230"/>
    <n v="920"/>
    <n v="920"/>
  </r>
  <r>
    <x v="4"/>
    <x v="62"/>
    <x v="70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4"/>
    <x v="61"/>
    <x v="69"/>
    <n v="3"/>
    <n v="236.9"/>
    <n v="710.7"/>
    <n v="710.7"/>
    <n v="0"/>
    <x v="1"/>
    <n v="230"/>
    <s v="Prijs wijkt af"/>
    <s v="Nvt"/>
    <n v="230"/>
    <n v="690"/>
    <n v="690"/>
  </r>
  <r>
    <x v="4"/>
    <x v="61"/>
    <x v="73"/>
    <n v="1"/>
    <n v="236.9"/>
    <n v="236.9"/>
    <n v="236.9"/>
    <n v="0"/>
    <x v="1"/>
    <n v="230"/>
    <s v="Prijs wijkt af"/>
    <s v="Nvt"/>
    <n v="230"/>
    <n v="230"/>
    <n v="230"/>
  </r>
  <r>
    <x v="4"/>
    <x v="61"/>
    <x v="69"/>
    <n v="4"/>
    <n v="236.9"/>
    <n v="947.6"/>
    <n v="947.6"/>
    <n v="0"/>
    <x v="1"/>
    <n v="230"/>
    <s v="Prijs wijkt af"/>
    <s v="Nvt"/>
    <n v="230"/>
    <n v="920"/>
    <n v="920"/>
  </r>
  <r>
    <x v="4"/>
    <x v="62"/>
    <x v="70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4"/>
    <x v="63"/>
    <x v="80"/>
    <n v="10"/>
    <n v="303.85000000000002"/>
    <n v="3038.5"/>
    <n v="3038.5"/>
    <n v="0"/>
    <x v="1"/>
    <n v="295"/>
    <s v="Prijs wijkt af"/>
    <s v="Nvt"/>
    <n v="295"/>
    <n v="2950"/>
    <n v="2950"/>
  </r>
  <r>
    <x v="4"/>
    <x v="78"/>
    <x v="93"/>
    <n v="10"/>
    <n v="16.54"/>
    <n v="165.4"/>
    <n v="165.4"/>
    <n v="0"/>
    <x v="2"/>
    <s v=""/>
    <s v=""/>
    <s v="Nvt"/>
    <n v="16.54"/>
    <n v="165.39999999999998"/>
    <n v="165.39999999999998"/>
  </r>
  <r>
    <x v="4"/>
    <x v="64"/>
    <x v="72"/>
    <n v="7"/>
    <n v="28.84"/>
    <n v="201.88"/>
    <n v="201.88"/>
    <n v="0"/>
    <x v="2"/>
    <s v=""/>
    <s v=""/>
    <s v="Nvt"/>
    <n v="28.84"/>
    <n v="201.88"/>
    <n v="201.88"/>
  </r>
  <r>
    <x v="4"/>
    <x v="61"/>
    <x v="69"/>
    <n v="1"/>
    <n v="236.9"/>
    <n v="236.9"/>
    <n v="236.9"/>
    <n v="0"/>
    <x v="1"/>
    <n v="230"/>
    <s v="Prijs wijkt af"/>
    <s v="Nvt"/>
    <n v="230"/>
    <n v="230"/>
    <n v="230"/>
  </r>
  <r>
    <x v="4"/>
    <x v="61"/>
    <x v="69"/>
    <n v="3"/>
    <n v="236.9"/>
    <n v="710.7"/>
    <n v="710.7"/>
    <n v="0"/>
    <x v="1"/>
    <n v="230"/>
    <s v="Prijs wijkt af"/>
    <s v="Nvt"/>
    <n v="230"/>
    <n v="690"/>
    <n v="690"/>
  </r>
  <r>
    <x v="4"/>
    <x v="66"/>
    <x v="94"/>
    <n v="1"/>
    <n v="180.25"/>
    <n v="180.25"/>
    <n v="180.25"/>
    <n v="0"/>
    <x v="1"/>
    <n v="175"/>
    <s v="Prijs wijkt af"/>
    <s v="Nvt"/>
    <n v="175"/>
    <n v="175"/>
    <n v="175"/>
  </r>
  <r>
    <x v="4"/>
    <x v="68"/>
    <x v="82"/>
    <n v="25"/>
    <n v="28.84"/>
    <n v="721"/>
    <n v="721"/>
    <n v="0"/>
    <x v="1"/>
    <n v="28"/>
    <s v="Prijs wijkt af"/>
    <s v="Nvt"/>
    <n v="28"/>
    <n v="700"/>
    <n v="700"/>
  </r>
  <r>
    <x v="4"/>
    <x v="61"/>
    <x v="69"/>
    <n v="4"/>
    <n v="236.9"/>
    <n v="947.6"/>
    <n v="947.6"/>
    <n v="0"/>
    <x v="1"/>
    <n v="230"/>
    <s v="Prijs wijkt af"/>
    <s v="Nvt"/>
    <n v="230"/>
    <n v="920"/>
    <n v="920"/>
  </r>
  <r>
    <x v="4"/>
    <x v="61"/>
    <x v="69"/>
    <n v="3"/>
    <n v="236.9"/>
    <n v="710.7"/>
    <n v="710.7"/>
    <n v="0"/>
    <x v="1"/>
    <n v="230"/>
    <s v="Prijs wijkt af"/>
    <s v="Nvt"/>
    <n v="230"/>
    <n v="690"/>
    <n v="690"/>
  </r>
  <r>
    <x v="4"/>
    <x v="67"/>
    <x v="83"/>
    <n v="1"/>
    <n v="133.9"/>
    <n v="133.9"/>
    <n v="133.9"/>
    <n v="0"/>
    <x v="1"/>
    <n v="130"/>
    <s v="Prijs wijkt af"/>
    <s v="Nvt"/>
    <n v="130"/>
    <n v="130"/>
    <n v="130"/>
  </r>
  <r>
    <x v="4"/>
    <x v="67"/>
    <x v="83"/>
    <n v="-1"/>
    <n v="133.9"/>
    <n v="-133.9"/>
    <n v="-133.9"/>
    <n v="0"/>
    <x v="1"/>
    <n v="130"/>
    <s v="Prijs wijkt af"/>
    <s v="Nvt"/>
    <n v="130"/>
    <n v="-130"/>
    <n v="-130"/>
  </r>
  <r>
    <x v="4"/>
    <x v="62"/>
    <x v="70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4"/>
    <x v="61"/>
    <x v="69"/>
    <n v="1"/>
    <n v="236.9"/>
    <n v="236.9"/>
    <n v="236.9"/>
    <n v="0"/>
    <x v="1"/>
    <n v="230"/>
    <s v="Prijs wijkt af"/>
    <s v="Nvt"/>
    <n v="230"/>
    <n v="230"/>
    <n v="230"/>
  </r>
  <r>
    <x v="4"/>
    <x v="61"/>
    <x v="73"/>
    <n v="2"/>
    <n v="236.9"/>
    <n v="473.8"/>
    <n v="473.8"/>
    <n v="0"/>
    <x v="1"/>
    <n v="230"/>
    <s v="Prijs wijkt af"/>
    <s v="Nvt"/>
    <n v="230"/>
    <n v="460"/>
    <n v="460"/>
  </r>
  <r>
    <x v="4"/>
    <x v="61"/>
    <x v="69"/>
    <n v="6"/>
    <n v="236.9"/>
    <n v="1421.4"/>
    <n v="1421.4"/>
    <n v="0"/>
    <x v="1"/>
    <n v="230"/>
    <s v="Prijs wijkt af"/>
    <s v="Nvt"/>
    <n v="230"/>
    <n v="1380"/>
    <n v="1380"/>
  </r>
  <r>
    <x v="4"/>
    <x v="63"/>
    <x v="71"/>
    <n v="6"/>
    <n v="303.85000000000002"/>
    <n v="1823.1"/>
    <n v="1823.1"/>
    <n v="0"/>
    <x v="1"/>
    <n v="295"/>
    <s v="Prijs wijkt af"/>
    <s v="Nvt"/>
    <n v="295"/>
    <n v="1770"/>
    <n v="1770"/>
  </r>
  <r>
    <x v="4"/>
    <x v="62"/>
    <x v="70"/>
    <n v="2"/>
    <n v="144.19999999999999"/>
    <n v="288.39999999999998"/>
    <n v="288.39999999999998"/>
    <n v="0"/>
    <x v="1"/>
    <n v="140"/>
    <s v="Prijs wijkt af"/>
    <s v="Nvt"/>
    <n v="140"/>
    <n v="280"/>
    <n v="280"/>
  </r>
  <r>
    <x v="4"/>
    <x v="63"/>
    <x v="71"/>
    <n v="5"/>
    <n v="303.85000000000002"/>
    <n v="1519.25"/>
    <n v="1519.25"/>
    <n v="0"/>
    <x v="1"/>
    <n v="295"/>
    <s v="Prijs wijkt af"/>
    <s v="Nvt"/>
    <n v="295"/>
    <n v="1475"/>
    <n v="1475"/>
  </r>
  <r>
    <x v="4"/>
    <x v="61"/>
    <x v="69"/>
    <n v="5"/>
    <n v="236.9"/>
    <n v="1184.5"/>
    <n v="1184.5"/>
    <n v="0"/>
    <x v="1"/>
    <n v="230"/>
    <s v="Prijs wijkt af"/>
    <s v="Nvt"/>
    <n v="230"/>
    <n v="1150"/>
    <n v="1150"/>
  </r>
  <r>
    <x v="4"/>
    <x v="62"/>
    <x v="70"/>
    <n v="2"/>
    <n v="144.19999999999999"/>
    <n v="288.39999999999998"/>
    <n v="288.39999999999998"/>
    <n v="0"/>
    <x v="1"/>
    <n v="140"/>
    <s v="Prijs wijkt af"/>
    <s v="Nvt"/>
    <n v="140"/>
    <n v="280"/>
    <n v="280"/>
  </r>
  <r>
    <x v="4"/>
    <x v="61"/>
    <x v="73"/>
    <n v="4"/>
    <n v="236.9"/>
    <n v="947.6"/>
    <n v="947.6"/>
    <n v="0"/>
    <x v="1"/>
    <n v="230"/>
    <s v="Prijs wijkt af"/>
    <s v="Nvt"/>
    <n v="230"/>
    <n v="920"/>
    <n v="920"/>
  </r>
  <r>
    <x v="4"/>
    <x v="79"/>
    <x v="95"/>
    <n v="4"/>
    <n v="103.95"/>
    <n v="415.8"/>
    <n v="415.8"/>
    <n v="0"/>
    <x v="2"/>
    <s v=""/>
    <s v=""/>
    <s v="Nvt"/>
    <n v="103.95"/>
    <n v="415.8"/>
    <n v="415.8"/>
  </r>
  <r>
    <x v="4"/>
    <x v="80"/>
    <x v="96"/>
    <n v="4"/>
    <n v="63"/>
    <n v="252"/>
    <n v="252"/>
    <n v="0"/>
    <x v="2"/>
    <s v=""/>
    <s v=""/>
    <s v="Nvt"/>
    <n v="63"/>
    <n v="252"/>
    <n v="252"/>
  </r>
  <r>
    <x v="4"/>
    <x v="62"/>
    <x v="74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4"/>
    <x v="61"/>
    <x v="69"/>
    <n v="6"/>
    <n v="236.9"/>
    <n v="1421.4"/>
    <n v="994.98"/>
    <n v="30"/>
    <x v="1"/>
    <n v="230"/>
    <s v="Prijs wijkt af"/>
    <s v="Ja"/>
    <n v="230"/>
    <n v="1380"/>
    <n v="966"/>
  </r>
  <r>
    <x v="4"/>
    <x v="61"/>
    <x v="69"/>
    <n v="1"/>
    <n v="236.9"/>
    <n v="236.9"/>
    <n v="236.9"/>
    <n v="0"/>
    <x v="1"/>
    <n v="230"/>
    <s v="Prijs wijkt af"/>
    <s v="Nvt"/>
    <n v="230"/>
    <n v="230"/>
    <n v="230"/>
  </r>
  <r>
    <x v="4"/>
    <x v="61"/>
    <x v="69"/>
    <n v="5"/>
    <n v="236.9"/>
    <n v="1184.5"/>
    <n v="1184.5"/>
    <n v="0"/>
    <x v="1"/>
    <n v="230"/>
    <s v="Prijs wijkt af"/>
    <s v="Nvt"/>
    <n v="230"/>
    <n v="1150"/>
    <n v="1150"/>
  </r>
  <r>
    <x v="4"/>
    <x v="62"/>
    <x v="70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4"/>
    <x v="61"/>
    <x v="69"/>
    <n v="4"/>
    <n v="236.9"/>
    <n v="947.6"/>
    <n v="947.6"/>
    <n v="0"/>
    <x v="1"/>
    <n v="230"/>
    <s v="Prijs wijkt af"/>
    <s v="Nvt"/>
    <n v="230"/>
    <n v="920"/>
    <n v="920"/>
  </r>
  <r>
    <x v="4"/>
    <x v="62"/>
    <x v="70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4"/>
    <x v="61"/>
    <x v="69"/>
    <n v="4"/>
    <n v="236.9"/>
    <n v="947.6"/>
    <n v="947.6"/>
    <n v="0"/>
    <x v="1"/>
    <n v="230"/>
    <s v="Prijs wijkt af"/>
    <s v="Nvt"/>
    <n v="230"/>
    <n v="920"/>
    <n v="920"/>
  </r>
  <r>
    <x v="4"/>
    <x v="62"/>
    <x v="70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4"/>
    <x v="61"/>
    <x v="69"/>
    <n v="2"/>
    <n v="236.9"/>
    <n v="473.8"/>
    <n v="473.8"/>
    <n v="0"/>
    <x v="1"/>
    <n v="230"/>
    <s v="Prijs wijkt af"/>
    <s v="Nvt"/>
    <n v="230"/>
    <n v="460"/>
    <n v="460"/>
  </r>
  <r>
    <x v="4"/>
    <x v="63"/>
    <x v="80"/>
    <n v="2"/>
    <n v="303.85000000000002"/>
    <n v="607.70000000000005"/>
    <n v="607.70000000000005"/>
    <n v="0"/>
    <x v="1"/>
    <n v="295"/>
    <s v="Prijs wijkt af"/>
    <s v="Nvt"/>
    <n v="295"/>
    <n v="590"/>
    <n v="590"/>
  </r>
  <r>
    <x v="4"/>
    <x v="61"/>
    <x v="73"/>
    <n v="3"/>
    <n v="261.89999999999998"/>
    <n v="785.7"/>
    <n v="785.7"/>
    <n v="0"/>
    <x v="1"/>
    <n v="230"/>
    <s v="Prijs wijkt af"/>
    <s v="Nvt"/>
    <n v="230"/>
    <n v="690"/>
    <n v="690"/>
  </r>
  <r>
    <x v="4"/>
    <x v="6"/>
    <x v="76"/>
    <n v="1"/>
    <n v="200.85"/>
    <n v="200.85"/>
    <n v="200.85"/>
    <n v="0"/>
    <x v="1"/>
    <n v="195"/>
    <s v="Prijs wijkt af"/>
    <s v="Nvt"/>
    <n v="195"/>
    <n v="195"/>
    <n v="195"/>
  </r>
  <r>
    <x v="4"/>
    <x v="61"/>
    <x v="69"/>
    <n v="5"/>
    <n v="236.9"/>
    <n v="1184.5"/>
    <n v="1184.5"/>
    <n v="0"/>
    <x v="1"/>
    <n v="230"/>
    <s v="Prijs wijkt af"/>
    <s v="Nvt"/>
    <n v="230"/>
    <n v="1150"/>
    <n v="1150"/>
  </r>
  <r>
    <x v="4"/>
    <x v="62"/>
    <x v="70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4"/>
    <x v="63"/>
    <x v="71"/>
    <n v="8"/>
    <n v="303.85000000000002"/>
    <n v="2430.8000000000002"/>
    <n v="2430.8000000000002"/>
    <n v="0"/>
    <x v="1"/>
    <n v="295"/>
    <s v="Prijs wijkt af"/>
    <s v="Nvt"/>
    <n v="295"/>
    <n v="2360"/>
    <n v="2360"/>
  </r>
  <r>
    <x v="4"/>
    <x v="62"/>
    <x v="70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4"/>
    <x v="67"/>
    <x v="83"/>
    <n v="4"/>
    <n v="133.9"/>
    <n v="535.6"/>
    <n v="535.6"/>
    <n v="0"/>
    <x v="1"/>
    <n v="130"/>
    <s v="Prijs wijkt af"/>
    <s v="Nvt"/>
    <n v="130"/>
    <n v="520"/>
    <n v="520"/>
  </r>
  <r>
    <x v="4"/>
    <x v="62"/>
    <x v="70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4"/>
    <x v="61"/>
    <x v="69"/>
    <n v="2"/>
    <n v="236.9"/>
    <n v="473.8"/>
    <n v="473.8"/>
    <n v="0"/>
    <x v="1"/>
    <n v="230"/>
    <s v="Prijs wijkt af"/>
    <s v="Nvt"/>
    <n v="230"/>
    <n v="460"/>
    <n v="460"/>
  </r>
  <r>
    <x v="4"/>
    <x v="61"/>
    <x v="73"/>
    <n v="2"/>
    <n v="236.9"/>
    <n v="473.8"/>
    <n v="473.8"/>
    <n v="0"/>
    <x v="1"/>
    <n v="230"/>
    <s v="Prijs wijkt af"/>
    <s v="Nvt"/>
    <n v="230"/>
    <n v="460"/>
    <n v="460"/>
  </r>
  <r>
    <x v="4"/>
    <x v="61"/>
    <x v="69"/>
    <n v="4"/>
    <n v="236.9"/>
    <n v="947.6"/>
    <n v="947.6"/>
    <n v="0"/>
    <x v="1"/>
    <n v="230"/>
    <s v="Prijs wijkt af"/>
    <s v="Nvt"/>
    <n v="230"/>
    <n v="920"/>
    <n v="920"/>
  </r>
  <r>
    <x v="4"/>
    <x v="62"/>
    <x v="70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4"/>
    <x v="61"/>
    <x v="69"/>
    <n v="4"/>
    <n v="236.9"/>
    <n v="947.6"/>
    <n v="947.6"/>
    <n v="0"/>
    <x v="1"/>
    <n v="230"/>
    <s v="Prijs wijkt af"/>
    <s v="Nvt"/>
    <n v="230"/>
    <n v="920"/>
    <n v="920"/>
  </r>
  <r>
    <x v="4"/>
    <x v="61"/>
    <x v="73"/>
    <n v="2"/>
    <n v="236.9"/>
    <n v="473.8"/>
    <n v="473.8"/>
    <n v="0"/>
    <x v="1"/>
    <n v="230"/>
    <s v="Prijs wijkt af"/>
    <s v="Nvt"/>
    <n v="230"/>
    <n v="460"/>
    <n v="460"/>
  </r>
  <r>
    <x v="4"/>
    <x v="64"/>
    <x v="75"/>
    <n v="12"/>
    <n v="28.84"/>
    <n v="346.08"/>
    <n v="346.08"/>
    <n v="0"/>
    <x v="2"/>
    <s v=""/>
    <s v=""/>
    <s v="Nvt"/>
    <n v="28.84"/>
    <n v="346.08"/>
    <n v="346.08"/>
  </r>
  <r>
    <x v="4"/>
    <x v="62"/>
    <x v="70"/>
    <n v="-1"/>
    <n v="144.19999999999999"/>
    <n v="-144.19999999999999"/>
    <n v="-144.19999999999999"/>
    <n v="0"/>
    <x v="1"/>
    <n v="140"/>
    <s v="Prijs wijkt af"/>
    <s v="Nvt"/>
    <n v="140"/>
    <n v="-140"/>
    <n v="-140"/>
  </r>
  <r>
    <x v="4"/>
    <x v="61"/>
    <x v="69"/>
    <n v="1"/>
    <n v="236.9"/>
    <n v="236.9"/>
    <n v="236.9"/>
    <n v="0"/>
    <x v="1"/>
    <n v="230"/>
    <s v="Prijs wijkt af"/>
    <s v="Nvt"/>
    <n v="230"/>
    <n v="230"/>
    <n v="230"/>
  </r>
  <r>
    <x v="5"/>
    <x v="81"/>
    <x v="97"/>
    <n v="1"/>
    <n v="104.09"/>
    <n v="104.09"/>
    <n v="72.86"/>
    <n v="30"/>
    <x v="2"/>
    <s v=""/>
    <s v=""/>
    <s v="Ja"/>
    <n v="104.09"/>
    <n v="104.09"/>
    <n v="72.863"/>
  </r>
  <r>
    <x v="5"/>
    <x v="39"/>
    <x v="98"/>
    <n v="2"/>
    <n v="17.89"/>
    <n v="35.78"/>
    <n v="25.05"/>
    <n v="30"/>
    <x v="2"/>
    <s v=""/>
    <s v=""/>
    <s v="Ja"/>
    <n v="17.89"/>
    <n v="35.78"/>
    <n v="25.045999999999999"/>
  </r>
  <r>
    <x v="5"/>
    <x v="82"/>
    <x v="99"/>
    <n v="13"/>
    <n v="26.83"/>
    <n v="348.79"/>
    <n v="244.15"/>
    <n v="30"/>
    <x v="2"/>
    <s v=""/>
    <s v=""/>
    <s v="Ja"/>
    <n v="26.83"/>
    <n v="348.78999999999996"/>
    <n v="244.15299999999996"/>
  </r>
  <r>
    <x v="5"/>
    <x v="83"/>
    <x v="100"/>
    <n v="3"/>
    <n v="25.52"/>
    <n v="76.56"/>
    <n v="76.56"/>
    <n v="0"/>
    <x v="2"/>
    <s v=""/>
    <s v=""/>
    <s v="Nvt"/>
    <n v="25.52"/>
    <n v="76.56"/>
    <n v="76.56"/>
  </r>
  <r>
    <x v="5"/>
    <x v="83"/>
    <x v="100"/>
    <n v="2"/>
    <n v="25.52"/>
    <n v="51.04"/>
    <n v="51.04"/>
    <n v="0"/>
    <x v="2"/>
    <s v=""/>
    <s v=""/>
    <s v="Nvt"/>
    <n v="25.52"/>
    <n v="51.04"/>
    <n v="51.04"/>
  </r>
  <r>
    <x v="5"/>
    <x v="84"/>
    <x v="101"/>
    <n v="14"/>
    <n v="52.99"/>
    <n v="741.86"/>
    <n v="519.29999999999995"/>
    <n v="30"/>
    <x v="2"/>
    <s v=""/>
    <s v=""/>
    <s v="Ja"/>
    <n v="52.99"/>
    <n v="741.86"/>
    <n v="519.30200000000002"/>
  </r>
  <r>
    <x v="5"/>
    <x v="85"/>
    <x v="102"/>
    <n v="1"/>
    <n v="24.73"/>
    <n v="24.73"/>
    <n v="17.309999999999999"/>
    <n v="30"/>
    <x v="2"/>
    <s v=""/>
    <s v=""/>
    <s v="Ja"/>
    <n v="24.73"/>
    <n v="24.73"/>
    <n v="17.311"/>
  </r>
  <r>
    <x v="5"/>
    <x v="61"/>
    <x v="73"/>
    <n v="3"/>
    <n v="236.9"/>
    <n v="710.7"/>
    <n v="710.7"/>
    <n v="0"/>
    <x v="1"/>
    <n v="230"/>
    <s v="Prijs wijkt af"/>
    <s v="Nvt"/>
    <n v="230"/>
    <n v="690"/>
    <n v="690"/>
  </r>
  <r>
    <x v="5"/>
    <x v="86"/>
    <x v="103"/>
    <n v="1"/>
    <n v="448.82"/>
    <n v="448.82"/>
    <n v="448.82"/>
    <n v="0"/>
    <x v="2"/>
    <s v=""/>
    <s v=""/>
    <s v="Nvt"/>
    <n v="448.82"/>
    <n v="448.82"/>
    <n v="448.82"/>
  </r>
  <r>
    <x v="5"/>
    <x v="63"/>
    <x v="71"/>
    <n v="10"/>
    <n v="303.85000000000002"/>
    <n v="3038.5"/>
    <n v="3038.5"/>
    <n v="0"/>
    <x v="1"/>
    <n v="295"/>
    <s v="Prijs wijkt af"/>
    <s v="Nvt"/>
    <n v="295"/>
    <n v="2950"/>
    <n v="2950"/>
  </r>
  <r>
    <x v="5"/>
    <x v="87"/>
    <x v="104"/>
    <n v="18"/>
    <n v="113.3"/>
    <n v="2039.4"/>
    <n v="2039.4"/>
    <n v="0"/>
    <x v="2"/>
    <s v=""/>
    <s v=""/>
    <s v="Nvt"/>
    <n v="113.3"/>
    <n v="2039.3999999999999"/>
    <n v="2039.4"/>
  </r>
  <r>
    <x v="5"/>
    <x v="73"/>
    <x v="87"/>
    <n v="4"/>
    <n v="52.79"/>
    <n v="211.16"/>
    <n v="211.16"/>
    <n v="0"/>
    <x v="2"/>
    <s v=""/>
    <s v=""/>
    <s v="Nvt"/>
    <n v="52.79"/>
    <n v="211.16"/>
    <n v="211.16"/>
  </r>
  <r>
    <x v="5"/>
    <x v="72"/>
    <x v="86"/>
    <n v="4"/>
    <n v="35.020000000000003"/>
    <n v="140.08000000000001"/>
    <n v="140.08000000000001"/>
    <n v="0"/>
    <x v="2"/>
    <s v=""/>
    <s v=""/>
    <s v="Nvt"/>
    <n v="35.020000000000003"/>
    <n v="140.08000000000001"/>
    <n v="140.08000000000001"/>
  </r>
  <r>
    <x v="5"/>
    <x v="88"/>
    <x v="105"/>
    <n v="4"/>
    <n v="35.020000000000003"/>
    <n v="140.08000000000001"/>
    <n v="140.08000000000001"/>
    <n v="0"/>
    <x v="2"/>
    <s v=""/>
    <s v=""/>
    <s v="Nvt"/>
    <n v="35.020000000000003"/>
    <n v="140.08000000000001"/>
    <n v="140.08000000000001"/>
  </r>
  <r>
    <x v="5"/>
    <x v="74"/>
    <x v="106"/>
    <n v="4"/>
    <n v="69.78"/>
    <n v="279.12"/>
    <n v="279.12"/>
    <n v="0"/>
    <x v="2"/>
    <s v=""/>
    <s v=""/>
    <s v="Nvt"/>
    <n v="69.78"/>
    <n v="279.12"/>
    <n v="279.12"/>
  </r>
  <r>
    <x v="5"/>
    <x v="89"/>
    <x v="107"/>
    <n v="4"/>
    <n v="69.78"/>
    <n v="279.12"/>
    <n v="279.12"/>
    <n v="0"/>
    <x v="2"/>
    <s v=""/>
    <s v=""/>
    <s v="Nvt"/>
    <n v="69.78"/>
    <n v="279.12"/>
    <n v="279.12"/>
  </r>
  <r>
    <x v="5"/>
    <x v="90"/>
    <x v="108"/>
    <n v="17"/>
    <n v="88.57"/>
    <n v="1505.69"/>
    <n v="1505.69"/>
    <n v="0"/>
    <x v="2"/>
    <s v=""/>
    <s v=""/>
    <s v="Nvt"/>
    <n v="88.57"/>
    <n v="1505.6899999999998"/>
    <n v="1505.6899999999996"/>
  </r>
  <r>
    <x v="5"/>
    <x v="32"/>
    <x v="34"/>
    <n v="1"/>
    <n v="748.75"/>
    <n v="748.75"/>
    <n v="599"/>
    <n v="20"/>
    <x v="0"/>
    <n v="458.35"/>
    <s v="Prijs wijkt af"/>
    <s v="Nee"/>
    <n v="458.35"/>
    <n v="458.35"/>
    <n v="458.35"/>
  </r>
  <r>
    <x v="5"/>
    <x v="35"/>
    <x v="37"/>
    <n v="7"/>
    <n v="39.65"/>
    <n v="277.55"/>
    <n v="208.16"/>
    <n v="25"/>
    <x v="2"/>
    <s v=""/>
    <s v=""/>
    <s v="Ja"/>
    <n v="39.65"/>
    <n v="277.55"/>
    <n v="208.16249999999999"/>
  </r>
  <r>
    <x v="5"/>
    <x v="44"/>
    <x v="49"/>
    <n v="12"/>
    <n v="32.96"/>
    <n v="395.52"/>
    <n v="296.64"/>
    <n v="25"/>
    <x v="2"/>
    <s v=""/>
    <s v=""/>
    <s v="Ja"/>
    <n v="32.96"/>
    <n v="395.52"/>
    <n v="296.64"/>
  </r>
  <r>
    <x v="5"/>
    <x v="56"/>
    <x v="63"/>
    <n v="2"/>
    <n v="45.32"/>
    <n v="90.64"/>
    <n v="67.98"/>
    <n v="25"/>
    <x v="2"/>
    <s v=""/>
    <s v=""/>
    <s v="Ja"/>
    <n v="45.32"/>
    <n v="90.64"/>
    <n v="67.98"/>
  </r>
  <r>
    <x v="5"/>
    <x v="48"/>
    <x v="109"/>
    <n v="16"/>
    <n v="48.93"/>
    <n v="782.88"/>
    <n v="587.16"/>
    <n v="25"/>
    <x v="2"/>
    <s v=""/>
    <s v=""/>
    <s v="Ja"/>
    <n v="48.93"/>
    <n v="782.88"/>
    <n v="587.16"/>
  </r>
  <r>
    <x v="5"/>
    <x v="38"/>
    <x v="46"/>
    <n v="1"/>
    <n v="29.35"/>
    <n v="29.35"/>
    <n v="23.48"/>
    <n v="20"/>
    <x v="2"/>
    <s v=""/>
    <s v=""/>
    <s v="Ja"/>
    <n v="29.35"/>
    <n v="29.35"/>
    <n v="23.48"/>
  </r>
  <r>
    <x v="5"/>
    <x v="54"/>
    <x v="59"/>
    <n v="1"/>
    <n v="741.6"/>
    <n v="741.6"/>
    <n v="593.28"/>
    <n v="20"/>
    <x v="3"/>
    <n v="720"/>
    <s v="Prijs wijkt af"/>
    <s v="Ja"/>
    <n v="720"/>
    <n v="720"/>
    <n v="576"/>
  </r>
  <r>
    <x v="5"/>
    <x v="72"/>
    <x v="86"/>
    <n v="1"/>
    <n v="35.020000000000003"/>
    <n v="35.020000000000003"/>
    <n v="29.77"/>
    <n v="15"/>
    <x v="2"/>
    <s v=""/>
    <s v=""/>
    <s v="Ja"/>
    <n v="35.020000000000003"/>
    <n v="35.020000000000003"/>
    <n v="29.767000000000003"/>
  </r>
  <r>
    <x v="5"/>
    <x v="65"/>
    <x v="77"/>
    <n v="2"/>
    <n v="88.07"/>
    <n v="176.14"/>
    <n v="149.72"/>
    <n v="15"/>
    <x v="2"/>
    <s v=""/>
    <s v=""/>
    <s v="Ja"/>
    <n v="88.07"/>
    <n v="176.14"/>
    <n v="149.71899999999999"/>
  </r>
  <r>
    <x v="5"/>
    <x v="87"/>
    <x v="104"/>
    <n v="2"/>
    <n v="113.3"/>
    <n v="226.6"/>
    <n v="192.61"/>
    <n v="15"/>
    <x v="2"/>
    <s v=""/>
    <s v=""/>
    <s v="Ja"/>
    <n v="113.3"/>
    <n v="226.6"/>
    <n v="192.61"/>
  </r>
  <r>
    <x v="5"/>
    <x v="74"/>
    <x v="106"/>
    <n v="1"/>
    <n v="69.78"/>
    <n v="69.78"/>
    <n v="59.31"/>
    <n v="15"/>
    <x v="2"/>
    <s v=""/>
    <s v=""/>
    <s v="Ja"/>
    <n v="69.78"/>
    <n v="69.78"/>
    <n v="59.313000000000002"/>
  </r>
  <r>
    <x v="5"/>
    <x v="90"/>
    <x v="108"/>
    <n v="7"/>
    <n v="88.57"/>
    <n v="619.99"/>
    <n v="526.99"/>
    <n v="15"/>
    <x v="2"/>
    <s v=""/>
    <s v=""/>
    <s v="Ja"/>
    <n v="88.57"/>
    <n v="619.99"/>
    <n v="526.99149999999997"/>
  </r>
  <r>
    <x v="5"/>
    <x v="22"/>
    <x v="24"/>
    <n v="1"/>
    <n v="547.83000000000004"/>
    <n v="547.83000000000004"/>
    <n v="438.26"/>
    <n v="20"/>
    <x v="0"/>
    <n v="417.15"/>
    <s v="Prijs wijkt af"/>
    <s v="Nee"/>
    <n v="417.15"/>
    <n v="417.15"/>
    <n v="417.15"/>
  </r>
  <r>
    <x v="5"/>
    <x v="48"/>
    <x v="110"/>
    <n v="10"/>
    <n v="48.93"/>
    <n v="489.3"/>
    <n v="366.97"/>
    <n v="25"/>
    <x v="2"/>
    <s v=""/>
    <s v=""/>
    <s v="Ja"/>
    <n v="48.93"/>
    <n v="489.3"/>
    <n v="366.97500000000002"/>
  </r>
  <r>
    <x v="5"/>
    <x v="91"/>
    <x v="111"/>
    <n v="10"/>
    <n v="29"/>
    <n v="290"/>
    <n v="217.5"/>
    <n v="25"/>
    <x v="2"/>
    <s v=""/>
    <s v=""/>
    <s v="Ja"/>
    <n v="29"/>
    <n v="290"/>
    <n v="217.5"/>
  </r>
  <r>
    <x v="5"/>
    <x v="54"/>
    <x v="59"/>
    <n v="1"/>
    <n v="741.6"/>
    <n v="741.6"/>
    <n v="519.12"/>
    <n v="30"/>
    <x v="3"/>
    <n v="720"/>
    <s v="Prijs wijkt af"/>
    <s v="Ja"/>
    <n v="720"/>
    <n v="720"/>
    <n v="504"/>
  </r>
  <r>
    <x v="5"/>
    <x v="30"/>
    <x v="60"/>
    <n v="1"/>
    <n v="87.55"/>
    <n v="87.55"/>
    <n v="61.28"/>
    <n v="30"/>
    <x v="2"/>
    <s v=""/>
    <s v=""/>
    <s v="Ja"/>
    <n v="87.55"/>
    <n v="87.55"/>
    <n v="61.284999999999997"/>
  </r>
  <r>
    <x v="5"/>
    <x v="92"/>
    <x v="112"/>
    <n v="2"/>
    <n v="128.75"/>
    <n v="257.5"/>
    <n v="180.25"/>
    <n v="30"/>
    <x v="3"/>
    <n v="125"/>
    <s v="Prijs wijkt af"/>
    <s v="Ja"/>
    <n v="125"/>
    <n v="250"/>
    <n v="175"/>
  </r>
  <r>
    <x v="5"/>
    <x v="93"/>
    <x v="113"/>
    <n v="1"/>
    <n v="115"/>
    <n v="115"/>
    <n v="80.5"/>
    <n v="30"/>
    <x v="2"/>
    <s v=""/>
    <s v=""/>
    <s v="Ja"/>
    <n v="115"/>
    <n v="115"/>
    <n v="80.5"/>
  </r>
  <r>
    <x v="5"/>
    <x v="94"/>
    <x v="114"/>
    <n v="1"/>
    <n v="35"/>
    <n v="35"/>
    <n v="24.5"/>
    <n v="30"/>
    <x v="2"/>
    <s v=""/>
    <s v=""/>
    <s v="Ja"/>
    <n v="35"/>
    <n v="35"/>
    <n v="24.5"/>
  </r>
  <r>
    <x v="5"/>
    <x v="95"/>
    <x v="115"/>
    <n v="1"/>
    <n v="15.75"/>
    <n v="15.75"/>
    <n v="11.02"/>
    <n v="30"/>
    <x v="2"/>
    <s v=""/>
    <s v=""/>
    <s v="Ja"/>
    <n v="15.75"/>
    <n v="15.75"/>
    <n v="11.025"/>
  </r>
  <r>
    <x v="5"/>
    <x v="96"/>
    <x v="116"/>
    <n v="1"/>
    <n v="896.1"/>
    <n v="896.1"/>
    <n v="627.27"/>
    <n v="30"/>
    <x v="2"/>
    <s v=""/>
    <s v=""/>
    <s v="Ja"/>
    <n v="896.1"/>
    <n v="896.1"/>
    <n v="627.27"/>
  </r>
  <r>
    <x v="5"/>
    <x v="58"/>
    <x v="117"/>
    <n v="1"/>
    <n v="0"/>
    <n v="0"/>
    <n v="0"/>
    <n v="0"/>
    <x v="2"/>
    <s v=""/>
    <s v=""/>
    <s v="Nvt"/>
    <n v="0"/>
    <n v="0"/>
    <n v="0"/>
  </r>
  <r>
    <x v="5"/>
    <x v="58"/>
    <x v="118"/>
    <n v="5"/>
    <n v="0"/>
    <n v="0"/>
    <n v="0"/>
    <n v="0"/>
    <x v="2"/>
    <s v=""/>
    <s v=""/>
    <s v="Nvt"/>
    <n v="0"/>
    <n v="0"/>
    <n v="0"/>
  </r>
  <r>
    <x v="5"/>
    <x v="58"/>
    <x v="119"/>
    <n v="1"/>
    <n v="0"/>
    <n v="0"/>
    <n v="0"/>
    <n v="0"/>
    <x v="2"/>
    <s v=""/>
    <s v=""/>
    <s v="Nvt"/>
    <n v="0"/>
    <n v="0"/>
    <n v="0"/>
  </r>
  <r>
    <x v="5"/>
    <x v="97"/>
    <x v="120"/>
    <n v="1"/>
    <n v="15"/>
    <n v="15"/>
    <n v="10.5"/>
    <n v="30"/>
    <x v="2"/>
    <s v=""/>
    <s v=""/>
    <s v="Ja"/>
    <n v="15"/>
    <n v="15"/>
    <n v="10.5"/>
  </r>
  <r>
    <x v="5"/>
    <x v="58"/>
    <x v="119"/>
    <n v="1"/>
    <n v="12.5"/>
    <n v="12.5"/>
    <n v="8.75"/>
    <n v="30"/>
    <x v="2"/>
    <s v=""/>
    <s v=""/>
    <s v="Ja"/>
    <n v="12.5"/>
    <n v="12.5"/>
    <n v="8.75"/>
  </r>
  <r>
    <x v="5"/>
    <x v="58"/>
    <x v="121"/>
    <n v="1"/>
    <n v="115.05"/>
    <n v="115.05"/>
    <n v="115.05"/>
    <n v="0"/>
    <x v="2"/>
    <s v=""/>
    <s v=""/>
    <s v="Nvt"/>
    <n v="115.05"/>
    <n v="115.05"/>
    <n v="115.05"/>
  </r>
  <r>
    <x v="5"/>
    <x v="98"/>
    <x v="122"/>
    <n v="6"/>
    <n v="73.25"/>
    <n v="439.5"/>
    <n v="439.5"/>
    <n v="0"/>
    <x v="2"/>
    <s v=""/>
    <s v=""/>
    <s v="Nvt"/>
    <n v="73.25"/>
    <n v="439.5"/>
    <n v="439.5"/>
  </r>
  <r>
    <x v="5"/>
    <x v="99"/>
    <x v="123"/>
    <n v="1"/>
    <n v="50"/>
    <n v="50"/>
    <n v="50"/>
    <n v="0"/>
    <x v="2"/>
    <s v=""/>
    <s v=""/>
    <s v="Nvt"/>
    <n v="50"/>
    <n v="50"/>
    <n v="50"/>
  </r>
  <r>
    <x v="5"/>
    <x v="100"/>
    <x v="124"/>
    <n v="24"/>
    <n v="1.4"/>
    <n v="33.6"/>
    <n v="33.6"/>
    <n v="0"/>
    <x v="2"/>
    <s v=""/>
    <s v=""/>
    <s v="Nvt"/>
    <n v="1.4"/>
    <n v="33.599999999999994"/>
    <n v="33.599999999999994"/>
  </r>
  <r>
    <x v="5"/>
    <x v="101"/>
    <x v="125"/>
    <n v="1"/>
    <n v="33.35"/>
    <n v="33.35"/>
    <n v="33.35"/>
    <n v="0"/>
    <x v="2"/>
    <s v=""/>
    <s v=""/>
    <s v="Nvt"/>
    <n v="33.35"/>
    <n v="33.35"/>
    <n v="33.35"/>
  </r>
  <r>
    <x v="5"/>
    <x v="102"/>
    <x v="126"/>
    <n v="1"/>
    <n v="76.02"/>
    <n v="76.02"/>
    <n v="53.21"/>
    <n v="30"/>
    <x v="2"/>
    <s v=""/>
    <s v=""/>
    <s v="Ja"/>
    <n v="76.02"/>
    <n v="76.02"/>
    <n v="53.213999999999999"/>
  </r>
  <r>
    <x v="5"/>
    <x v="39"/>
    <x v="98"/>
    <n v="7"/>
    <n v="17.89"/>
    <n v="125.23"/>
    <n v="87.66"/>
    <n v="30"/>
    <x v="2"/>
    <s v=""/>
    <s v=""/>
    <s v="Ja"/>
    <n v="17.89"/>
    <n v="125.23"/>
    <n v="87.661000000000001"/>
  </r>
  <r>
    <x v="5"/>
    <x v="82"/>
    <x v="99"/>
    <n v="11"/>
    <n v="26.83"/>
    <n v="295.13"/>
    <n v="206.59"/>
    <n v="30"/>
    <x v="2"/>
    <s v=""/>
    <s v=""/>
    <s v="Ja"/>
    <n v="26.83"/>
    <n v="295.13"/>
    <n v="206.59099999999998"/>
  </r>
  <r>
    <x v="5"/>
    <x v="103"/>
    <x v="127"/>
    <n v="1"/>
    <n v="24.73"/>
    <n v="24.73"/>
    <n v="17.309999999999999"/>
    <n v="30"/>
    <x v="2"/>
    <s v=""/>
    <s v=""/>
    <s v="Ja"/>
    <n v="24.73"/>
    <n v="24.73"/>
    <n v="17.311"/>
  </r>
  <r>
    <x v="5"/>
    <x v="104"/>
    <x v="128"/>
    <n v="2"/>
    <n v="38.99"/>
    <n v="77.98"/>
    <n v="54.59"/>
    <n v="30"/>
    <x v="2"/>
    <s v=""/>
    <s v=""/>
    <s v="Ja"/>
    <n v="38.99"/>
    <n v="77.98"/>
    <n v="54.586000000000006"/>
  </r>
  <r>
    <x v="5"/>
    <x v="105"/>
    <x v="129"/>
    <n v="12"/>
    <n v="48.68"/>
    <n v="584.16"/>
    <n v="408.91"/>
    <n v="30"/>
    <x v="2"/>
    <s v=""/>
    <s v=""/>
    <s v="Ja"/>
    <n v="48.68"/>
    <n v="584.16"/>
    <n v="408.91199999999998"/>
  </r>
  <r>
    <x v="5"/>
    <x v="106"/>
    <x v="130"/>
    <n v="12"/>
    <n v="24.87"/>
    <n v="298.44"/>
    <n v="208.91"/>
    <n v="30"/>
    <x v="2"/>
    <s v=""/>
    <s v=""/>
    <s v="Ja"/>
    <n v="24.87"/>
    <n v="298.44"/>
    <n v="208.90799999999999"/>
  </r>
  <r>
    <x v="5"/>
    <x v="107"/>
    <x v="131"/>
    <n v="4"/>
    <n v="42.18"/>
    <n v="168.72"/>
    <n v="118.1"/>
    <n v="30"/>
    <x v="2"/>
    <s v=""/>
    <s v=""/>
    <s v="Ja"/>
    <n v="42.18"/>
    <n v="168.72"/>
    <n v="118.104"/>
  </r>
  <r>
    <x v="5"/>
    <x v="108"/>
    <x v="132"/>
    <n v="4"/>
    <n v="42.18"/>
    <n v="168.72"/>
    <n v="118.1"/>
    <n v="30"/>
    <x v="2"/>
    <s v=""/>
    <s v=""/>
    <s v="Ja"/>
    <n v="42.18"/>
    <n v="168.72"/>
    <n v="118.104"/>
  </r>
  <r>
    <x v="5"/>
    <x v="109"/>
    <x v="133"/>
    <n v="1"/>
    <n v="45.42"/>
    <n v="45.42"/>
    <n v="31.79"/>
    <n v="30"/>
    <x v="2"/>
    <s v=""/>
    <s v=""/>
    <s v="Ja"/>
    <n v="45.42"/>
    <n v="45.42"/>
    <n v="31.794"/>
  </r>
  <r>
    <x v="5"/>
    <x v="76"/>
    <x v="90"/>
    <n v="4"/>
    <n v="16.54"/>
    <n v="66.16"/>
    <n v="46.31"/>
    <n v="30"/>
    <x v="2"/>
    <s v=""/>
    <s v=""/>
    <s v="Ja"/>
    <n v="16.54"/>
    <n v="66.16"/>
    <n v="46.311999999999998"/>
  </r>
  <r>
    <x v="5"/>
    <x v="110"/>
    <x v="134"/>
    <n v="16"/>
    <n v="49"/>
    <n v="784"/>
    <n v="548.79999999999995"/>
    <n v="30"/>
    <x v="2"/>
    <s v=""/>
    <s v=""/>
    <s v="Ja"/>
    <n v="49"/>
    <n v="784"/>
    <n v="548.79999999999995"/>
  </r>
  <r>
    <x v="5"/>
    <x v="75"/>
    <x v="89"/>
    <n v="16"/>
    <n v="78"/>
    <n v="1248"/>
    <n v="873.6"/>
    <n v="30"/>
    <x v="2"/>
    <s v=""/>
    <s v=""/>
    <s v="Ja"/>
    <n v="78"/>
    <n v="1248"/>
    <n v="873.6"/>
  </r>
  <r>
    <x v="5"/>
    <x v="111"/>
    <x v="135"/>
    <n v="6"/>
    <n v="309.25"/>
    <n v="1855.5"/>
    <n v="1669.95"/>
    <n v="10"/>
    <x v="2"/>
    <s v=""/>
    <s v=""/>
    <s v="Ja"/>
    <n v="309.25"/>
    <n v="1855.5"/>
    <n v="1669.95"/>
  </r>
  <r>
    <x v="5"/>
    <x v="102"/>
    <x v="126"/>
    <n v="1"/>
    <n v="76.02"/>
    <n v="76.02"/>
    <n v="60.82"/>
    <n v="20"/>
    <x v="2"/>
    <s v=""/>
    <s v=""/>
    <s v="Ja"/>
    <n v="76.02"/>
    <n v="76.02"/>
    <n v="60.815999999999995"/>
  </r>
  <r>
    <x v="5"/>
    <x v="82"/>
    <x v="99"/>
    <n v="17"/>
    <n v="26.83"/>
    <n v="456.11"/>
    <n v="364.89"/>
    <n v="20"/>
    <x v="2"/>
    <s v=""/>
    <s v=""/>
    <s v="Ja"/>
    <n v="26.83"/>
    <n v="456.10999999999996"/>
    <n v="364.88799999999998"/>
  </r>
  <r>
    <x v="5"/>
    <x v="112"/>
    <x v="136"/>
    <n v="1"/>
    <n v="65"/>
    <n v="65"/>
    <n v="52"/>
    <n v="20"/>
    <x v="2"/>
    <s v=""/>
    <s v=""/>
    <s v="Ja"/>
    <n v="65"/>
    <n v="65"/>
    <n v="52"/>
  </r>
  <r>
    <x v="5"/>
    <x v="39"/>
    <x v="98"/>
    <n v="14"/>
    <n v="17.89"/>
    <n v="250.46"/>
    <n v="200.37"/>
    <n v="20"/>
    <x v="2"/>
    <s v=""/>
    <s v=""/>
    <s v="Ja"/>
    <n v="17.89"/>
    <n v="250.46"/>
    <n v="200.36799999999999"/>
  </r>
  <r>
    <x v="5"/>
    <x v="113"/>
    <x v="137"/>
    <n v="8"/>
    <n v="9"/>
    <n v="72"/>
    <n v="57.6"/>
    <n v="20"/>
    <x v="2"/>
    <s v=""/>
    <s v=""/>
    <s v="Ja"/>
    <n v="9"/>
    <n v="72"/>
    <n v="57.6"/>
  </r>
  <r>
    <x v="5"/>
    <x v="114"/>
    <x v="138"/>
    <n v="8"/>
    <n v="11"/>
    <n v="88"/>
    <n v="70.400000000000006"/>
    <n v="20"/>
    <x v="2"/>
    <s v=""/>
    <s v=""/>
    <s v="Ja"/>
    <n v="11"/>
    <n v="88"/>
    <n v="70.400000000000006"/>
  </r>
  <r>
    <x v="5"/>
    <x v="103"/>
    <x v="127"/>
    <n v="1"/>
    <n v="24.73"/>
    <n v="24.73"/>
    <n v="19.78"/>
    <n v="20"/>
    <x v="2"/>
    <s v=""/>
    <s v=""/>
    <s v="Ja"/>
    <n v="24.73"/>
    <n v="24.73"/>
    <n v="19.784000000000002"/>
  </r>
  <r>
    <x v="5"/>
    <x v="83"/>
    <x v="100"/>
    <n v="3"/>
    <n v="25.52"/>
    <n v="76.56"/>
    <n v="76.56"/>
    <n v="0"/>
    <x v="2"/>
    <s v=""/>
    <s v=""/>
    <s v="Nvt"/>
    <n v="25.52"/>
    <n v="76.56"/>
    <n v="76.56"/>
  </r>
  <r>
    <x v="5"/>
    <x v="115"/>
    <x v="139"/>
    <n v="7"/>
    <n v="48.93"/>
    <n v="342.51"/>
    <n v="274.01"/>
    <n v="20"/>
    <x v="2"/>
    <s v=""/>
    <s v=""/>
    <s v="Ja"/>
    <n v="48.93"/>
    <n v="342.51"/>
    <n v="274.00799999999998"/>
  </r>
  <r>
    <x v="5"/>
    <x v="115"/>
    <x v="139"/>
    <n v="26"/>
    <n v="48.93"/>
    <n v="1272.18"/>
    <n v="1017.74"/>
    <n v="20"/>
    <x v="2"/>
    <s v=""/>
    <s v=""/>
    <s v="Ja"/>
    <n v="48.93"/>
    <n v="1272.18"/>
    <n v="1017.7440000000001"/>
  </r>
  <r>
    <x v="5"/>
    <x v="111"/>
    <x v="135"/>
    <n v="9"/>
    <n v="309.25"/>
    <n v="2783.25"/>
    <n v="2148.39"/>
    <n v="23"/>
    <x v="2"/>
    <s v=""/>
    <s v=""/>
    <s v="Ja"/>
    <n v="309.25"/>
    <n v="2783.25"/>
    <n v="2143.1025"/>
  </r>
  <r>
    <x v="5"/>
    <x v="102"/>
    <x v="126"/>
    <n v="1"/>
    <n v="76.02"/>
    <n v="76.02"/>
    <n v="53.21"/>
    <n v="30"/>
    <x v="2"/>
    <s v=""/>
    <s v=""/>
    <s v="Ja"/>
    <n v="76.02"/>
    <n v="76.02"/>
    <n v="53.213999999999999"/>
  </r>
  <r>
    <x v="5"/>
    <x v="39"/>
    <x v="98"/>
    <n v="3"/>
    <n v="17.89"/>
    <n v="53.67"/>
    <n v="37.57"/>
    <n v="30"/>
    <x v="2"/>
    <s v=""/>
    <s v=""/>
    <s v="Ja"/>
    <n v="17.89"/>
    <n v="53.67"/>
    <n v="37.569000000000003"/>
  </r>
  <r>
    <x v="5"/>
    <x v="82"/>
    <x v="99"/>
    <n v="7"/>
    <n v="26.83"/>
    <n v="187.81"/>
    <n v="131.47"/>
    <n v="30"/>
    <x v="2"/>
    <s v=""/>
    <s v=""/>
    <s v="Ja"/>
    <n v="26.83"/>
    <n v="187.81"/>
    <n v="131.46700000000001"/>
  </r>
  <r>
    <x v="5"/>
    <x v="103"/>
    <x v="127"/>
    <n v="1"/>
    <n v="24.73"/>
    <n v="24.73"/>
    <n v="17.309999999999999"/>
    <n v="30"/>
    <x v="2"/>
    <s v=""/>
    <s v=""/>
    <s v="Ja"/>
    <n v="24.73"/>
    <n v="24.73"/>
    <n v="17.311"/>
  </r>
  <r>
    <x v="5"/>
    <x v="83"/>
    <x v="100"/>
    <n v="3"/>
    <n v="25.52"/>
    <n v="76.56"/>
    <n v="76.56"/>
    <n v="0"/>
    <x v="2"/>
    <s v=""/>
    <s v=""/>
    <s v="Nvt"/>
    <n v="25.52"/>
    <n v="76.56"/>
    <n v="76.56"/>
  </r>
  <r>
    <x v="5"/>
    <x v="116"/>
    <x v="140"/>
    <n v="5"/>
    <n v="73.02"/>
    <n v="365.1"/>
    <n v="255.57"/>
    <n v="30"/>
    <x v="2"/>
    <s v=""/>
    <s v=""/>
    <s v="Ja"/>
    <n v="73.02"/>
    <n v="365.09999999999997"/>
    <n v="255.56999999999996"/>
  </r>
  <r>
    <x v="5"/>
    <x v="107"/>
    <x v="131"/>
    <n v="2"/>
    <n v="42.18"/>
    <n v="84.36"/>
    <n v="59.05"/>
    <n v="30"/>
    <x v="2"/>
    <s v=""/>
    <s v=""/>
    <s v="Ja"/>
    <n v="42.18"/>
    <n v="84.36"/>
    <n v="59.052"/>
  </r>
  <r>
    <x v="5"/>
    <x v="76"/>
    <x v="90"/>
    <n v="4"/>
    <n v="16.54"/>
    <n v="66.16"/>
    <n v="46.31"/>
    <n v="30"/>
    <x v="2"/>
    <s v=""/>
    <s v=""/>
    <s v="Ja"/>
    <n v="16.54"/>
    <n v="66.16"/>
    <n v="46.311999999999998"/>
  </r>
  <r>
    <x v="5"/>
    <x v="117"/>
    <x v="141"/>
    <n v="3"/>
    <n v="17.64"/>
    <n v="52.92"/>
    <n v="37.04"/>
    <n v="30"/>
    <x v="2"/>
    <s v=""/>
    <s v=""/>
    <s v="Ja"/>
    <n v="17.64"/>
    <n v="52.92"/>
    <n v="37.044000000000004"/>
  </r>
  <r>
    <x v="5"/>
    <x v="118"/>
    <x v="142"/>
    <n v="6"/>
    <n v="16.22"/>
    <n v="97.32"/>
    <n v="68.12"/>
    <n v="30"/>
    <x v="2"/>
    <s v=""/>
    <s v=""/>
    <s v="Ja"/>
    <n v="16.22"/>
    <n v="97.32"/>
    <n v="68.123999999999995"/>
  </r>
  <r>
    <x v="5"/>
    <x v="110"/>
    <x v="134"/>
    <n v="11"/>
    <n v="49"/>
    <n v="539"/>
    <n v="377.3"/>
    <n v="30"/>
    <x v="2"/>
    <s v=""/>
    <s v=""/>
    <s v="Ja"/>
    <n v="49"/>
    <n v="539"/>
    <n v="377.3"/>
  </r>
  <r>
    <x v="5"/>
    <x v="75"/>
    <x v="89"/>
    <n v="7"/>
    <n v="78"/>
    <n v="546"/>
    <n v="382.2"/>
    <n v="30"/>
    <x v="2"/>
    <s v=""/>
    <s v=""/>
    <s v="Ja"/>
    <n v="78"/>
    <n v="546"/>
    <n v="382.2"/>
  </r>
  <r>
    <x v="5"/>
    <x v="119"/>
    <x v="143"/>
    <n v="1"/>
    <n v="990.68"/>
    <n v="990.68"/>
    <n v="891.61"/>
    <n v="10"/>
    <x v="2"/>
    <s v=""/>
    <s v=""/>
    <s v="Ja"/>
    <n v="990.68"/>
    <n v="990.68"/>
    <n v="891.61199999999997"/>
  </r>
  <r>
    <x v="5"/>
    <x v="120"/>
    <x v="144"/>
    <n v="1"/>
    <n v="400"/>
    <n v="400"/>
    <n v="400"/>
    <n v="0"/>
    <x v="2"/>
    <s v=""/>
    <s v=""/>
    <s v="Nvt"/>
    <n v="400"/>
    <n v="400"/>
    <n v="400"/>
  </r>
  <r>
    <x v="5"/>
    <x v="121"/>
    <x v="145"/>
    <n v="1"/>
    <n v="100"/>
    <n v="100"/>
    <n v="90"/>
    <n v="10"/>
    <x v="2"/>
    <s v=""/>
    <s v=""/>
    <s v="Ja"/>
    <n v="100"/>
    <n v="100"/>
    <n v="90"/>
  </r>
  <r>
    <x v="5"/>
    <x v="122"/>
    <x v="146"/>
    <n v="1"/>
    <n v="15.45"/>
    <n v="15.45"/>
    <n v="13.9"/>
    <n v="10"/>
    <x v="2"/>
    <s v=""/>
    <s v=""/>
    <s v="Ja"/>
    <n v="15.45"/>
    <n v="15.45"/>
    <n v="13.904999999999999"/>
  </r>
  <r>
    <x v="5"/>
    <x v="61"/>
    <x v="73"/>
    <n v="2"/>
    <n v="236.9"/>
    <n v="473.8"/>
    <n v="473.8"/>
    <n v="0"/>
    <x v="1"/>
    <n v="230"/>
    <s v="Prijs wijkt af"/>
    <s v="Nvt"/>
    <n v="230"/>
    <n v="460"/>
    <n v="460"/>
  </r>
  <r>
    <x v="5"/>
    <x v="62"/>
    <x v="74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5"/>
    <x v="123"/>
    <x v="147"/>
    <n v="1"/>
    <n v="29.87"/>
    <n v="29.87"/>
    <n v="29.87"/>
    <n v="0"/>
    <x v="2"/>
    <s v=""/>
    <s v=""/>
    <s v="Nvt"/>
    <n v="29.87"/>
    <n v="29.87"/>
    <n v="29.87"/>
  </r>
  <r>
    <x v="5"/>
    <x v="124"/>
    <x v="148"/>
    <n v="2"/>
    <n v="59.74"/>
    <n v="119.48"/>
    <n v="119.48"/>
    <n v="0"/>
    <x v="2"/>
    <s v=""/>
    <s v=""/>
    <s v="Nvt"/>
    <n v="59.74"/>
    <n v="119.48"/>
    <n v="119.48"/>
  </r>
  <r>
    <x v="5"/>
    <x v="90"/>
    <x v="108"/>
    <n v="6"/>
    <n v="88.57"/>
    <n v="531.41999999999996"/>
    <n v="531.41999999999996"/>
    <n v="0"/>
    <x v="2"/>
    <s v=""/>
    <s v=""/>
    <s v="Nvt"/>
    <n v="88.57"/>
    <n v="531.41999999999996"/>
    <n v="531.41999999999996"/>
  </r>
  <r>
    <x v="5"/>
    <x v="21"/>
    <x v="23"/>
    <n v="1"/>
    <n v="185.4"/>
    <n v="185.4"/>
    <n v="185.4"/>
    <n v="0"/>
    <x v="0"/>
    <n v="106.8625"/>
    <s v="Prijs wijkt af"/>
    <s v="Nvt"/>
    <n v="106.8625"/>
    <n v="106.8625"/>
    <n v="106.8625"/>
  </r>
  <r>
    <x v="5"/>
    <x v="61"/>
    <x v="69"/>
    <n v="2"/>
    <n v="236.9"/>
    <n v="473.8"/>
    <n v="473.8"/>
    <n v="0"/>
    <x v="1"/>
    <n v="230"/>
    <s v="Prijs wijkt af"/>
    <s v="Nvt"/>
    <n v="230"/>
    <n v="460"/>
    <n v="460"/>
  </r>
  <r>
    <x v="5"/>
    <x v="62"/>
    <x v="70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5"/>
    <x v="124"/>
    <x v="129"/>
    <n v="2"/>
    <n v="59.74"/>
    <n v="119.48"/>
    <n v="119.48"/>
    <n v="0"/>
    <x v="2"/>
    <s v=""/>
    <s v=""/>
    <s v="Nvt"/>
    <n v="59.74"/>
    <n v="119.48"/>
    <n v="119.48"/>
  </r>
  <r>
    <x v="5"/>
    <x v="125"/>
    <x v="140"/>
    <n v="2"/>
    <n v="89.61"/>
    <n v="179.22"/>
    <n v="179.22"/>
    <n v="0"/>
    <x v="2"/>
    <s v=""/>
    <s v=""/>
    <s v="Nvt"/>
    <n v="89.61"/>
    <n v="179.22"/>
    <n v="179.22"/>
  </r>
  <r>
    <x v="5"/>
    <x v="126"/>
    <x v="149"/>
    <n v="5"/>
    <n v="82.95"/>
    <n v="414.75"/>
    <n v="414.75"/>
    <n v="0"/>
    <x v="2"/>
    <s v=""/>
    <s v=""/>
    <s v="Nvt"/>
    <n v="82.95"/>
    <n v="414.75"/>
    <n v="414.75"/>
  </r>
  <r>
    <x v="5"/>
    <x v="127"/>
    <x v="150"/>
    <n v="1"/>
    <n v="95"/>
    <n v="95"/>
    <n v="95"/>
    <n v="0"/>
    <x v="2"/>
    <s v=""/>
    <s v=""/>
    <s v="Nvt"/>
    <n v="95"/>
    <n v="95"/>
    <n v="95"/>
  </r>
  <r>
    <x v="5"/>
    <x v="102"/>
    <x v="126"/>
    <n v="1"/>
    <n v="76.02"/>
    <n v="76.02"/>
    <n v="53.21"/>
    <n v="30"/>
    <x v="2"/>
    <s v=""/>
    <s v=""/>
    <s v="Ja"/>
    <n v="76.02"/>
    <n v="76.02"/>
    <n v="53.213999999999999"/>
  </r>
  <r>
    <x v="5"/>
    <x v="39"/>
    <x v="98"/>
    <n v="3"/>
    <n v="17.89"/>
    <n v="53.67"/>
    <n v="37.57"/>
    <n v="30"/>
    <x v="2"/>
    <s v=""/>
    <s v=""/>
    <s v="Ja"/>
    <n v="17.89"/>
    <n v="53.67"/>
    <n v="37.569000000000003"/>
  </r>
  <r>
    <x v="5"/>
    <x v="82"/>
    <x v="99"/>
    <n v="3"/>
    <n v="26.83"/>
    <n v="80.489999999999995"/>
    <n v="56.34"/>
    <n v="30"/>
    <x v="2"/>
    <s v=""/>
    <s v=""/>
    <s v="Ja"/>
    <n v="26.83"/>
    <n v="80.489999999999995"/>
    <n v="56.342999999999989"/>
  </r>
  <r>
    <x v="5"/>
    <x v="128"/>
    <x v="151"/>
    <n v="1"/>
    <n v="40"/>
    <n v="40"/>
    <n v="28"/>
    <n v="30"/>
    <x v="2"/>
    <s v=""/>
    <s v=""/>
    <s v="Ja"/>
    <n v="40"/>
    <n v="40"/>
    <n v="28"/>
  </r>
  <r>
    <x v="5"/>
    <x v="104"/>
    <x v="128"/>
    <n v="4"/>
    <n v="38.99"/>
    <n v="155.96"/>
    <n v="109.17"/>
    <n v="30"/>
    <x v="2"/>
    <s v=""/>
    <s v=""/>
    <s v="Ja"/>
    <n v="38.99"/>
    <n v="155.96"/>
    <n v="109.17200000000001"/>
  </r>
  <r>
    <x v="5"/>
    <x v="129"/>
    <x v="152"/>
    <n v="1"/>
    <n v="584.01"/>
    <n v="584.01"/>
    <n v="408.81"/>
    <n v="30"/>
    <x v="2"/>
    <s v=""/>
    <s v=""/>
    <s v="Ja"/>
    <n v="584.01"/>
    <n v="584.01"/>
    <n v="408.80699999999996"/>
  </r>
  <r>
    <x v="5"/>
    <x v="76"/>
    <x v="90"/>
    <n v="4"/>
    <n v="16.54"/>
    <n v="66.16"/>
    <n v="46.31"/>
    <n v="30"/>
    <x v="2"/>
    <s v=""/>
    <s v=""/>
    <s v="Ja"/>
    <n v="16.54"/>
    <n v="66.16"/>
    <n v="46.311999999999998"/>
  </r>
  <r>
    <x v="5"/>
    <x v="130"/>
    <x v="153"/>
    <n v="4"/>
    <n v="33.42"/>
    <n v="133.68"/>
    <n v="93.58"/>
    <n v="30"/>
    <x v="2"/>
    <s v=""/>
    <s v=""/>
    <s v="Ja"/>
    <n v="33.42"/>
    <n v="133.68"/>
    <n v="93.576000000000008"/>
  </r>
  <r>
    <x v="5"/>
    <x v="110"/>
    <x v="134"/>
    <n v="6"/>
    <n v="49"/>
    <n v="294"/>
    <n v="205.8"/>
    <n v="30"/>
    <x v="2"/>
    <s v=""/>
    <s v=""/>
    <s v="Ja"/>
    <n v="49"/>
    <n v="294"/>
    <n v="205.8"/>
  </r>
  <r>
    <x v="5"/>
    <x v="131"/>
    <x v="154"/>
    <n v="1"/>
    <n v="71.66"/>
    <n v="71.66"/>
    <n v="50.16"/>
    <n v="30"/>
    <x v="2"/>
    <s v=""/>
    <s v=""/>
    <s v="Ja"/>
    <n v="71.66"/>
    <n v="71.66"/>
    <n v="50.161999999999999"/>
  </r>
  <r>
    <x v="5"/>
    <x v="82"/>
    <x v="99"/>
    <n v="10"/>
    <n v="26.83"/>
    <n v="268.3"/>
    <n v="187.81"/>
    <n v="30"/>
    <x v="2"/>
    <s v=""/>
    <s v=""/>
    <s v="Ja"/>
    <n v="26.83"/>
    <n v="268.29999999999995"/>
    <n v="187.80999999999997"/>
  </r>
  <r>
    <x v="5"/>
    <x v="132"/>
    <x v="99"/>
    <n v="2"/>
    <n v="26.83"/>
    <n v="53.66"/>
    <n v="37.56"/>
    <n v="30"/>
    <x v="2"/>
    <s v=""/>
    <s v=""/>
    <s v="Ja"/>
    <n v="26.83"/>
    <n v="53.66"/>
    <n v="37.561999999999998"/>
  </r>
  <r>
    <x v="5"/>
    <x v="39"/>
    <x v="98"/>
    <n v="2"/>
    <n v="17.89"/>
    <n v="35.78"/>
    <n v="25.05"/>
    <n v="30"/>
    <x v="2"/>
    <s v=""/>
    <s v=""/>
    <s v="Ja"/>
    <n v="17.89"/>
    <n v="35.78"/>
    <n v="25.045999999999999"/>
  </r>
  <r>
    <x v="5"/>
    <x v="133"/>
    <x v="109"/>
    <n v="7"/>
    <n v="38.99"/>
    <n v="272.93"/>
    <n v="191.05"/>
    <n v="30"/>
    <x v="2"/>
    <s v=""/>
    <s v=""/>
    <s v="Ja"/>
    <n v="38.99"/>
    <n v="272.93"/>
    <n v="191.05100000000002"/>
  </r>
  <r>
    <x v="5"/>
    <x v="134"/>
    <x v="155"/>
    <n v="7"/>
    <n v="23.39"/>
    <n v="163.72999999999999"/>
    <n v="163.72999999999999"/>
    <n v="0"/>
    <x v="2"/>
    <s v=""/>
    <s v=""/>
    <s v="Nvt"/>
    <n v="23.39"/>
    <n v="163.73000000000002"/>
    <n v="163.73000000000002"/>
  </r>
  <r>
    <x v="5"/>
    <x v="85"/>
    <x v="102"/>
    <n v="1"/>
    <n v="24.73"/>
    <n v="24.73"/>
    <n v="17.309999999999999"/>
    <n v="30"/>
    <x v="2"/>
    <s v=""/>
    <s v=""/>
    <s v="Ja"/>
    <n v="24.73"/>
    <n v="24.73"/>
    <n v="17.311"/>
  </r>
  <r>
    <x v="5"/>
    <x v="105"/>
    <x v="129"/>
    <n v="3"/>
    <n v="48.68"/>
    <n v="146.04"/>
    <n v="102.23"/>
    <n v="30"/>
    <x v="2"/>
    <s v=""/>
    <s v=""/>
    <s v="Ja"/>
    <n v="48.68"/>
    <n v="146.04"/>
    <n v="102.22799999999999"/>
  </r>
  <r>
    <x v="5"/>
    <x v="106"/>
    <x v="130"/>
    <n v="4"/>
    <n v="24.87"/>
    <n v="99.48"/>
    <n v="69.64"/>
    <n v="30"/>
    <x v="2"/>
    <s v=""/>
    <s v=""/>
    <s v="Ja"/>
    <n v="24.87"/>
    <n v="99.48"/>
    <n v="69.63600000000001"/>
  </r>
  <r>
    <x v="5"/>
    <x v="108"/>
    <x v="132"/>
    <n v="2"/>
    <n v="42.18"/>
    <n v="84.36"/>
    <n v="59.05"/>
    <n v="30"/>
    <x v="2"/>
    <s v=""/>
    <s v=""/>
    <s v="Ja"/>
    <n v="42.18"/>
    <n v="84.36"/>
    <n v="59.052"/>
  </r>
  <r>
    <x v="5"/>
    <x v="107"/>
    <x v="131"/>
    <n v="4"/>
    <n v="42.18"/>
    <n v="168.72"/>
    <n v="118.1"/>
    <n v="30"/>
    <x v="2"/>
    <s v=""/>
    <s v=""/>
    <s v="Ja"/>
    <n v="42.18"/>
    <n v="168.72"/>
    <n v="118.104"/>
  </r>
  <r>
    <x v="5"/>
    <x v="76"/>
    <x v="90"/>
    <n v="4"/>
    <n v="16.54"/>
    <n v="66.16"/>
    <n v="46.31"/>
    <n v="30"/>
    <x v="2"/>
    <s v=""/>
    <s v=""/>
    <s v="Ja"/>
    <n v="16.54"/>
    <n v="66.16"/>
    <n v="46.311999999999998"/>
  </r>
  <r>
    <x v="5"/>
    <x v="135"/>
    <x v="156"/>
    <n v="8"/>
    <n v="38.99"/>
    <n v="311.92"/>
    <n v="218.34"/>
    <n v="30"/>
    <x v="2"/>
    <s v=""/>
    <s v=""/>
    <s v="Ja"/>
    <n v="38.99"/>
    <n v="311.92"/>
    <n v="218.34400000000002"/>
  </r>
  <r>
    <x v="5"/>
    <x v="136"/>
    <x v="157"/>
    <n v="6"/>
    <n v="52.99"/>
    <n v="317.94"/>
    <n v="222.56"/>
    <n v="30"/>
    <x v="2"/>
    <s v=""/>
    <s v=""/>
    <s v="Ja"/>
    <n v="52.99"/>
    <n v="317.94"/>
    <n v="222.55799999999999"/>
  </r>
  <r>
    <x v="5"/>
    <x v="137"/>
    <x v="158"/>
    <n v="3"/>
    <n v="16.54"/>
    <n v="49.62"/>
    <n v="34.729999999999997"/>
    <n v="30"/>
    <x v="2"/>
    <s v=""/>
    <s v=""/>
    <s v="Ja"/>
    <n v="16.54"/>
    <n v="49.62"/>
    <n v="34.733999999999995"/>
  </r>
  <r>
    <x v="5"/>
    <x v="138"/>
    <x v="159"/>
    <n v="9"/>
    <n v="16.22"/>
    <n v="145.97999999999999"/>
    <n v="102.19"/>
    <n v="30"/>
    <x v="2"/>
    <s v=""/>
    <s v=""/>
    <s v="Ja"/>
    <n v="16.22"/>
    <n v="145.97999999999999"/>
    <n v="102.18599999999998"/>
  </r>
  <r>
    <x v="5"/>
    <x v="139"/>
    <x v="160"/>
    <n v="16"/>
    <n v="33.57"/>
    <n v="537.12"/>
    <n v="375.98"/>
    <n v="30"/>
    <x v="2"/>
    <s v=""/>
    <s v=""/>
    <s v="Ja"/>
    <n v="33.57"/>
    <n v="537.12"/>
    <n v="375.98400000000004"/>
  </r>
  <r>
    <x v="5"/>
    <x v="102"/>
    <x v="126"/>
    <n v="1"/>
    <n v="76.02"/>
    <n v="76.02"/>
    <n v="53.21"/>
    <n v="30"/>
    <x v="2"/>
    <s v=""/>
    <s v=""/>
    <s v="Ja"/>
    <n v="76.02"/>
    <n v="76.02"/>
    <n v="53.213999999999999"/>
  </r>
  <r>
    <x v="5"/>
    <x v="39"/>
    <x v="98"/>
    <n v="4"/>
    <n v="17.89"/>
    <n v="71.56"/>
    <n v="50.09"/>
    <n v="30"/>
    <x v="2"/>
    <s v=""/>
    <s v=""/>
    <s v="Ja"/>
    <n v="17.89"/>
    <n v="71.56"/>
    <n v="50.091999999999999"/>
  </r>
  <r>
    <x v="5"/>
    <x v="82"/>
    <x v="99"/>
    <n v="9"/>
    <n v="26.83"/>
    <n v="241.47"/>
    <n v="169.03"/>
    <n v="30"/>
    <x v="2"/>
    <s v=""/>
    <s v=""/>
    <s v="Ja"/>
    <n v="26.83"/>
    <n v="241.46999999999997"/>
    <n v="169.02899999999997"/>
  </r>
  <r>
    <x v="5"/>
    <x v="103"/>
    <x v="127"/>
    <n v="1"/>
    <n v="24.73"/>
    <n v="24.73"/>
    <n v="17.309999999999999"/>
    <n v="30"/>
    <x v="2"/>
    <s v=""/>
    <s v=""/>
    <s v="Ja"/>
    <n v="24.73"/>
    <n v="24.73"/>
    <n v="17.311"/>
  </r>
  <r>
    <x v="5"/>
    <x v="140"/>
    <x v="161"/>
    <n v="6"/>
    <n v="24.87"/>
    <n v="149.22"/>
    <n v="104.45"/>
    <n v="30"/>
    <x v="2"/>
    <s v=""/>
    <s v=""/>
    <s v="Ja"/>
    <n v="24.87"/>
    <n v="149.22"/>
    <n v="104.45399999999999"/>
  </r>
  <r>
    <x v="5"/>
    <x v="106"/>
    <x v="130"/>
    <n v="6"/>
    <n v="24.87"/>
    <n v="149.22"/>
    <n v="104.45"/>
    <n v="30"/>
    <x v="2"/>
    <s v=""/>
    <s v=""/>
    <s v="Ja"/>
    <n v="24.87"/>
    <n v="149.22"/>
    <n v="104.45399999999999"/>
  </r>
  <r>
    <x v="5"/>
    <x v="141"/>
    <x v="162"/>
    <n v="6"/>
    <n v="24.34"/>
    <n v="146.04"/>
    <n v="102.23"/>
    <n v="30"/>
    <x v="2"/>
    <s v=""/>
    <s v=""/>
    <s v="Ja"/>
    <n v="24.34"/>
    <n v="146.04"/>
    <n v="102.22799999999999"/>
  </r>
  <r>
    <x v="5"/>
    <x v="105"/>
    <x v="129"/>
    <n v="6"/>
    <n v="48.68"/>
    <n v="292.08"/>
    <n v="204.46"/>
    <n v="30"/>
    <x v="2"/>
    <s v=""/>
    <s v=""/>
    <s v="Ja"/>
    <n v="48.68"/>
    <n v="292.08"/>
    <n v="204.45599999999999"/>
  </r>
  <r>
    <x v="5"/>
    <x v="107"/>
    <x v="131"/>
    <n v="4"/>
    <n v="42.18"/>
    <n v="168.72"/>
    <n v="118.1"/>
    <n v="30"/>
    <x v="2"/>
    <s v=""/>
    <s v=""/>
    <s v="Ja"/>
    <n v="42.18"/>
    <n v="168.72"/>
    <n v="118.104"/>
  </r>
  <r>
    <x v="5"/>
    <x v="108"/>
    <x v="132"/>
    <n v="4"/>
    <n v="42.18"/>
    <n v="168.72"/>
    <n v="118.1"/>
    <n v="30"/>
    <x v="2"/>
    <s v=""/>
    <s v=""/>
    <s v="Ja"/>
    <n v="42.18"/>
    <n v="168.72"/>
    <n v="118.104"/>
  </r>
  <r>
    <x v="5"/>
    <x v="109"/>
    <x v="133"/>
    <n v="1"/>
    <n v="45.42"/>
    <n v="45.42"/>
    <n v="31.79"/>
    <n v="30"/>
    <x v="2"/>
    <s v=""/>
    <s v=""/>
    <s v="Ja"/>
    <n v="45.42"/>
    <n v="45.42"/>
    <n v="31.794"/>
  </r>
  <r>
    <x v="5"/>
    <x v="76"/>
    <x v="90"/>
    <n v="5"/>
    <n v="16.54"/>
    <n v="82.7"/>
    <n v="57.89"/>
    <n v="30"/>
    <x v="2"/>
    <s v=""/>
    <s v=""/>
    <s v="Ja"/>
    <n v="16.54"/>
    <n v="82.699999999999989"/>
    <n v="57.889999999999993"/>
  </r>
  <r>
    <x v="5"/>
    <x v="110"/>
    <x v="134"/>
    <n v="12"/>
    <n v="49"/>
    <n v="588"/>
    <n v="411.6"/>
    <n v="30"/>
    <x v="2"/>
    <s v=""/>
    <s v=""/>
    <s v="Ja"/>
    <n v="49"/>
    <n v="588"/>
    <n v="411.6"/>
  </r>
  <r>
    <x v="5"/>
    <x v="75"/>
    <x v="89"/>
    <n v="10"/>
    <n v="78"/>
    <n v="780"/>
    <n v="546"/>
    <n v="30"/>
    <x v="2"/>
    <s v=""/>
    <s v=""/>
    <s v="Ja"/>
    <n v="78"/>
    <n v="780"/>
    <n v="546"/>
  </r>
  <r>
    <x v="5"/>
    <x v="83"/>
    <x v="100"/>
    <n v="3"/>
    <n v="25.52"/>
    <n v="76.56"/>
    <n v="76.56"/>
    <n v="0"/>
    <x v="2"/>
    <s v=""/>
    <s v=""/>
    <s v="Nvt"/>
    <n v="25.52"/>
    <n v="76.56"/>
    <n v="76.56"/>
  </r>
  <r>
    <x v="5"/>
    <x v="142"/>
    <x v="163"/>
    <n v="3"/>
    <n v="13.79"/>
    <n v="41.37"/>
    <n v="28.96"/>
    <n v="30"/>
    <x v="2"/>
    <s v=""/>
    <s v=""/>
    <s v="Ja"/>
    <n v="13.79"/>
    <n v="41.37"/>
    <n v="28.958999999999996"/>
  </r>
  <r>
    <x v="5"/>
    <x v="143"/>
    <x v="164"/>
    <n v="3"/>
    <n v="19.3"/>
    <n v="57.9"/>
    <n v="40.53"/>
    <n v="30"/>
    <x v="2"/>
    <s v=""/>
    <s v=""/>
    <s v="Ja"/>
    <n v="19.3"/>
    <n v="57.900000000000006"/>
    <n v="40.53"/>
  </r>
  <r>
    <x v="5"/>
    <x v="118"/>
    <x v="142"/>
    <n v="12"/>
    <n v="16.22"/>
    <n v="194.64"/>
    <n v="136.25"/>
    <n v="30"/>
    <x v="2"/>
    <s v=""/>
    <s v=""/>
    <s v="Ja"/>
    <n v="16.22"/>
    <n v="194.64"/>
    <n v="136.24799999999999"/>
  </r>
  <r>
    <x v="5"/>
    <x v="115"/>
    <x v="165"/>
    <n v="6"/>
    <n v="48.93"/>
    <n v="293.58"/>
    <n v="220.18"/>
    <n v="25"/>
    <x v="2"/>
    <s v=""/>
    <s v=""/>
    <s v="Ja"/>
    <n v="48.93"/>
    <n v="293.58"/>
    <n v="220.185"/>
  </r>
  <r>
    <x v="5"/>
    <x v="126"/>
    <x v="149"/>
    <n v="10"/>
    <n v="82.95"/>
    <n v="829.5"/>
    <n v="622.12"/>
    <n v="25"/>
    <x v="2"/>
    <s v=""/>
    <s v=""/>
    <s v="Ja"/>
    <n v="82.95"/>
    <n v="829.5"/>
    <n v="622.125"/>
  </r>
  <r>
    <x v="5"/>
    <x v="127"/>
    <x v="150"/>
    <n v="1"/>
    <n v="95"/>
    <n v="95"/>
    <n v="71.25"/>
    <n v="25"/>
    <x v="2"/>
    <s v=""/>
    <s v=""/>
    <s v="Ja"/>
    <n v="95"/>
    <n v="95"/>
    <n v="71.25"/>
  </r>
  <r>
    <x v="5"/>
    <x v="16"/>
    <x v="17"/>
    <n v="1"/>
    <n v="103.75"/>
    <n v="103.75"/>
    <n v="83"/>
    <n v="20"/>
    <x v="0"/>
    <n v="106.8625"/>
    <s v="Prijs wijkt af"/>
    <s v="Ja"/>
    <n v="106.8625"/>
    <n v="106.8625"/>
    <n v="85.49"/>
  </r>
  <r>
    <x v="5"/>
    <x v="16"/>
    <x v="17"/>
    <n v="2"/>
    <n v="103.75"/>
    <n v="207.5"/>
    <n v="166"/>
    <n v="20"/>
    <x v="0"/>
    <n v="106.8625"/>
    <s v="Prijs wijkt af"/>
    <s v="Ja"/>
    <n v="106.8625"/>
    <n v="213.72499999999999"/>
    <n v="170.98"/>
  </r>
  <r>
    <x v="5"/>
    <x v="144"/>
    <x v="166"/>
    <n v="4"/>
    <n v="18.03"/>
    <n v="72.12"/>
    <n v="54.09"/>
    <n v="25"/>
    <x v="2"/>
    <s v=""/>
    <s v=""/>
    <s v="Ja"/>
    <n v="18.03"/>
    <n v="72.12"/>
    <n v="54.09"/>
  </r>
  <r>
    <x v="5"/>
    <x v="16"/>
    <x v="17"/>
    <n v="1"/>
    <n v="103.75"/>
    <n v="103.75"/>
    <n v="83"/>
    <n v="20"/>
    <x v="0"/>
    <n v="106.8625"/>
    <s v="Prijs wijkt af"/>
    <s v="Ja"/>
    <n v="106.8625"/>
    <n v="106.8625"/>
    <n v="85.49"/>
  </r>
  <r>
    <x v="5"/>
    <x v="126"/>
    <x v="149"/>
    <n v="4"/>
    <n v="82.95"/>
    <n v="331.8"/>
    <n v="248.85"/>
    <n v="25"/>
    <x v="2"/>
    <s v=""/>
    <s v=""/>
    <s v="Ja"/>
    <n v="82.95"/>
    <n v="331.8"/>
    <n v="248.85"/>
  </r>
  <r>
    <x v="5"/>
    <x v="16"/>
    <x v="17"/>
    <n v="2"/>
    <n v="103.75"/>
    <n v="207.5"/>
    <n v="166"/>
    <n v="20"/>
    <x v="0"/>
    <n v="106.8625"/>
    <s v="Prijs wijkt af"/>
    <s v="Ja"/>
    <n v="106.8625"/>
    <n v="213.72499999999999"/>
    <n v="170.98"/>
  </r>
  <r>
    <x v="5"/>
    <x v="38"/>
    <x v="46"/>
    <n v="6"/>
    <n v="29.35"/>
    <n v="176.1"/>
    <n v="132.07"/>
    <n v="25"/>
    <x v="2"/>
    <s v=""/>
    <s v=""/>
    <s v="Ja"/>
    <n v="29.35"/>
    <n v="176.10000000000002"/>
    <n v="132.07500000000002"/>
  </r>
  <r>
    <x v="5"/>
    <x v="102"/>
    <x v="126"/>
    <n v="1"/>
    <n v="76.02"/>
    <n v="76.02"/>
    <n v="53.21"/>
    <n v="30"/>
    <x v="2"/>
    <s v=""/>
    <s v=""/>
    <s v="Ja"/>
    <n v="76.02"/>
    <n v="76.02"/>
    <n v="53.213999999999999"/>
  </r>
  <r>
    <x v="5"/>
    <x v="39"/>
    <x v="98"/>
    <n v="1"/>
    <n v="17.89"/>
    <n v="17.89"/>
    <n v="12.52"/>
    <n v="30"/>
    <x v="2"/>
    <s v=""/>
    <s v=""/>
    <s v="Ja"/>
    <n v="17.89"/>
    <n v="17.89"/>
    <n v="12.523"/>
  </r>
  <r>
    <x v="5"/>
    <x v="82"/>
    <x v="99"/>
    <n v="2"/>
    <n v="26.83"/>
    <n v="53.66"/>
    <n v="37.56"/>
    <n v="30"/>
    <x v="2"/>
    <s v=""/>
    <s v=""/>
    <s v="Ja"/>
    <n v="26.83"/>
    <n v="53.66"/>
    <n v="37.561999999999998"/>
  </r>
  <r>
    <x v="5"/>
    <x v="128"/>
    <x v="151"/>
    <n v="1"/>
    <n v="40"/>
    <n v="40"/>
    <n v="28"/>
    <n v="30"/>
    <x v="2"/>
    <s v=""/>
    <s v=""/>
    <s v="Ja"/>
    <n v="40"/>
    <n v="40"/>
    <n v="28"/>
  </r>
  <r>
    <x v="5"/>
    <x v="133"/>
    <x v="109"/>
    <n v="6"/>
    <n v="38.99"/>
    <n v="233.94"/>
    <n v="163.76"/>
    <n v="30"/>
    <x v="2"/>
    <s v=""/>
    <s v=""/>
    <s v="Ja"/>
    <n v="38.99"/>
    <n v="233.94"/>
    <n v="163.75799999999998"/>
  </r>
  <r>
    <x v="5"/>
    <x v="102"/>
    <x v="126"/>
    <n v="1"/>
    <n v="76.02"/>
    <n v="76.02"/>
    <n v="53.21"/>
    <n v="30"/>
    <x v="2"/>
    <s v=""/>
    <s v=""/>
    <s v="Ja"/>
    <n v="76.02"/>
    <n v="76.02"/>
    <n v="53.213999999999999"/>
  </r>
  <r>
    <x v="5"/>
    <x v="39"/>
    <x v="98"/>
    <n v="2"/>
    <n v="17.89"/>
    <n v="35.78"/>
    <n v="25.05"/>
    <n v="30"/>
    <x v="2"/>
    <s v=""/>
    <s v=""/>
    <s v="Ja"/>
    <n v="17.89"/>
    <n v="35.78"/>
    <n v="25.045999999999999"/>
  </r>
  <r>
    <x v="5"/>
    <x v="82"/>
    <x v="99"/>
    <n v="7"/>
    <n v="26.83"/>
    <n v="187.81"/>
    <n v="131.47"/>
    <n v="30"/>
    <x v="2"/>
    <s v=""/>
    <s v=""/>
    <s v="Ja"/>
    <n v="26.83"/>
    <n v="187.81"/>
    <n v="131.46700000000001"/>
  </r>
  <r>
    <x v="5"/>
    <x v="103"/>
    <x v="127"/>
    <n v="1"/>
    <n v="24.73"/>
    <n v="24.73"/>
    <n v="17.309999999999999"/>
    <n v="30"/>
    <x v="2"/>
    <s v=""/>
    <s v=""/>
    <s v="Ja"/>
    <n v="24.73"/>
    <n v="24.73"/>
    <n v="17.311"/>
  </r>
  <r>
    <x v="5"/>
    <x v="145"/>
    <x v="167"/>
    <n v="8"/>
    <n v="49.35"/>
    <n v="394.8"/>
    <n v="276.36"/>
    <n v="30"/>
    <x v="2"/>
    <s v=""/>
    <s v=""/>
    <s v="Ja"/>
    <n v="49.35"/>
    <n v="394.8"/>
    <n v="276.36"/>
  </r>
  <r>
    <x v="5"/>
    <x v="146"/>
    <x v="168"/>
    <n v="9"/>
    <n v="38.99"/>
    <n v="350.91"/>
    <n v="245.64"/>
    <n v="30"/>
    <x v="2"/>
    <s v=""/>
    <s v=""/>
    <s v="Ja"/>
    <n v="38.99"/>
    <n v="350.91"/>
    <n v="245.637"/>
  </r>
  <r>
    <x v="5"/>
    <x v="26"/>
    <x v="28"/>
    <n v="1"/>
    <n v="448.05"/>
    <n v="448.05"/>
    <n v="380.84"/>
    <n v="15"/>
    <x v="3"/>
    <n v="435"/>
    <s v="Prijs wijkt af"/>
    <s v="Ja"/>
    <n v="435"/>
    <n v="435"/>
    <n v="369.75"/>
  </r>
  <r>
    <x v="5"/>
    <x v="54"/>
    <x v="59"/>
    <n v="1"/>
    <n v="741.6"/>
    <n v="741.6"/>
    <n v="630.36"/>
    <n v="15"/>
    <x v="3"/>
    <n v="720"/>
    <s v="Prijs wijkt af"/>
    <s v="Ja"/>
    <n v="720"/>
    <n v="720"/>
    <n v="612"/>
  </r>
  <r>
    <x v="5"/>
    <x v="102"/>
    <x v="126"/>
    <n v="1"/>
    <n v="76.02"/>
    <n v="76.02"/>
    <n v="53.21"/>
    <n v="30"/>
    <x v="2"/>
    <s v=""/>
    <s v=""/>
    <s v="Ja"/>
    <n v="76.02"/>
    <n v="76.02"/>
    <n v="53.213999999999999"/>
  </r>
  <r>
    <x v="5"/>
    <x v="82"/>
    <x v="99"/>
    <n v="10"/>
    <n v="26.83"/>
    <n v="268.3"/>
    <n v="187.81"/>
    <n v="30"/>
    <x v="2"/>
    <s v=""/>
    <s v=""/>
    <s v="Ja"/>
    <n v="26.83"/>
    <n v="268.29999999999995"/>
    <n v="187.80999999999997"/>
  </r>
  <r>
    <x v="5"/>
    <x v="39"/>
    <x v="98"/>
    <n v="2"/>
    <n v="17.89"/>
    <n v="35.78"/>
    <n v="25.05"/>
    <n v="30"/>
    <x v="2"/>
    <s v=""/>
    <s v=""/>
    <s v="Ja"/>
    <n v="17.89"/>
    <n v="35.78"/>
    <n v="25.045999999999999"/>
  </r>
  <r>
    <x v="5"/>
    <x v="147"/>
    <x v="169"/>
    <n v="2"/>
    <n v="30.45"/>
    <n v="60.9"/>
    <n v="42.63"/>
    <n v="30"/>
    <x v="2"/>
    <s v=""/>
    <s v=""/>
    <s v="Ja"/>
    <n v="30.45"/>
    <n v="60.9"/>
    <n v="42.63"/>
  </r>
  <r>
    <x v="5"/>
    <x v="103"/>
    <x v="127"/>
    <n v="1"/>
    <n v="24.73"/>
    <n v="24.73"/>
    <n v="17.309999999999999"/>
    <n v="30"/>
    <x v="2"/>
    <s v=""/>
    <s v=""/>
    <s v="Ja"/>
    <n v="24.73"/>
    <n v="24.73"/>
    <n v="17.311"/>
  </r>
  <r>
    <x v="5"/>
    <x v="148"/>
    <x v="170"/>
    <n v="8"/>
    <n v="52.99"/>
    <n v="423.92"/>
    <n v="296.74"/>
    <n v="30"/>
    <x v="2"/>
    <s v=""/>
    <s v=""/>
    <s v="Ja"/>
    <n v="52.99"/>
    <n v="423.92"/>
    <n v="296.74400000000003"/>
  </r>
  <r>
    <x v="5"/>
    <x v="83"/>
    <x v="100"/>
    <n v="5"/>
    <n v="25.52"/>
    <n v="127.6"/>
    <n v="127.6"/>
    <n v="0"/>
    <x v="2"/>
    <s v=""/>
    <s v=""/>
    <s v="Nvt"/>
    <n v="25.52"/>
    <n v="127.6"/>
    <n v="127.6"/>
  </r>
  <r>
    <x v="5"/>
    <x v="149"/>
    <x v="171"/>
    <n v="9"/>
    <n v="45.42"/>
    <n v="408.78"/>
    <n v="408.78"/>
    <n v="0"/>
    <x v="2"/>
    <s v=""/>
    <s v=""/>
    <s v="Nvt"/>
    <n v="45.42"/>
    <n v="408.78000000000003"/>
    <n v="408.78"/>
  </r>
  <r>
    <x v="5"/>
    <x v="150"/>
    <x v="172"/>
    <n v="1"/>
    <n v="25"/>
    <n v="25"/>
    <n v="17.5"/>
    <n v="30"/>
    <x v="2"/>
    <s v=""/>
    <s v=""/>
    <s v="Ja"/>
    <n v="25"/>
    <n v="25"/>
    <n v="17.5"/>
  </r>
  <r>
    <x v="5"/>
    <x v="151"/>
    <x v="173"/>
    <n v="2"/>
    <n v="393.6"/>
    <n v="787.2"/>
    <n v="708.48"/>
    <n v="10"/>
    <x v="2"/>
    <s v=""/>
    <s v=""/>
    <s v="Ja"/>
    <n v="393.6"/>
    <n v="787.2"/>
    <n v="708.48"/>
  </r>
  <r>
    <x v="5"/>
    <x v="132"/>
    <x v="99"/>
    <n v="3"/>
    <n v="26.83"/>
    <n v="80.489999999999995"/>
    <n v="80.489999999999995"/>
    <n v="0"/>
    <x v="2"/>
    <s v=""/>
    <s v=""/>
    <s v="Nvt"/>
    <n v="26.83"/>
    <n v="80.489999999999995"/>
    <n v="80.489999999999995"/>
  </r>
  <r>
    <x v="5"/>
    <x v="39"/>
    <x v="98"/>
    <n v="3"/>
    <n v="17.89"/>
    <n v="53.67"/>
    <n v="53.67"/>
    <n v="0"/>
    <x v="2"/>
    <s v=""/>
    <s v=""/>
    <s v="Nvt"/>
    <n v="17.89"/>
    <n v="53.67"/>
    <n v="53.67"/>
  </r>
  <r>
    <x v="5"/>
    <x v="64"/>
    <x v="72"/>
    <n v="7"/>
    <n v="28.84"/>
    <n v="201.88"/>
    <n v="201.88"/>
    <n v="0"/>
    <x v="2"/>
    <s v=""/>
    <s v=""/>
    <s v="Nvt"/>
    <n v="28.84"/>
    <n v="201.88"/>
    <n v="201.88"/>
  </r>
  <r>
    <x v="5"/>
    <x v="62"/>
    <x v="70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5"/>
    <x v="152"/>
    <x v="174"/>
    <n v="1"/>
    <n v="200"/>
    <n v="200"/>
    <n v="170"/>
    <n v="15"/>
    <x v="2"/>
    <s v=""/>
    <s v=""/>
    <s v="Ja"/>
    <n v="200"/>
    <n v="200"/>
    <n v="170"/>
  </r>
  <r>
    <x v="5"/>
    <x v="153"/>
    <x v="175"/>
    <n v="1"/>
    <n v="85"/>
    <n v="85"/>
    <n v="72.25"/>
    <n v="15"/>
    <x v="2"/>
    <s v=""/>
    <s v=""/>
    <s v="Ja"/>
    <n v="85"/>
    <n v="85"/>
    <n v="72.25"/>
  </r>
  <r>
    <x v="5"/>
    <x v="130"/>
    <x v="153"/>
    <n v="3"/>
    <n v="33.42"/>
    <n v="100.26"/>
    <n v="85.22"/>
    <n v="15"/>
    <x v="2"/>
    <s v=""/>
    <s v=""/>
    <s v="Ja"/>
    <n v="33.42"/>
    <n v="100.26"/>
    <n v="85.221000000000004"/>
  </r>
  <r>
    <x v="5"/>
    <x v="58"/>
    <x v="176"/>
    <n v="2"/>
    <n v="1041.9000000000001"/>
    <n v="2083.8000000000002"/>
    <n v="2083.8000000000002"/>
    <n v="0"/>
    <x v="2"/>
    <s v=""/>
    <s v=""/>
    <s v="Nvt"/>
    <n v="1041.9000000000001"/>
    <n v="2083.8000000000002"/>
    <n v="2083.8000000000002"/>
  </r>
  <r>
    <x v="5"/>
    <x v="58"/>
    <x v="177"/>
    <n v="2"/>
    <n v="0"/>
    <n v="0"/>
    <n v="0"/>
    <n v="0"/>
    <x v="2"/>
    <s v=""/>
    <s v=""/>
    <s v="Nvt"/>
    <n v="0"/>
    <n v="0"/>
    <n v="0"/>
  </r>
  <r>
    <x v="5"/>
    <x v="58"/>
    <x v="178"/>
    <n v="2"/>
    <n v="0"/>
    <n v="0"/>
    <n v="0"/>
    <n v="0"/>
    <x v="2"/>
    <s v=""/>
    <s v=""/>
    <s v="Nvt"/>
    <n v="0"/>
    <n v="0"/>
    <n v="0"/>
  </r>
  <r>
    <x v="5"/>
    <x v="58"/>
    <x v="179"/>
    <n v="2"/>
    <n v="0"/>
    <n v="0"/>
    <n v="0"/>
    <n v="0"/>
    <x v="2"/>
    <s v=""/>
    <s v=""/>
    <s v="Nvt"/>
    <n v="0"/>
    <n v="0"/>
    <n v="0"/>
  </r>
  <r>
    <x v="5"/>
    <x v="58"/>
    <x v="180"/>
    <n v="2"/>
    <n v="0"/>
    <n v="0"/>
    <n v="0"/>
    <n v="0"/>
    <x v="2"/>
    <s v=""/>
    <s v=""/>
    <s v="Nvt"/>
    <n v="0"/>
    <n v="0"/>
    <n v="0"/>
  </r>
  <r>
    <x v="5"/>
    <x v="58"/>
    <x v="181"/>
    <n v="1"/>
    <n v="707.85"/>
    <n v="707.85"/>
    <n v="707.85"/>
    <n v="0"/>
    <x v="2"/>
    <s v=""/>
    <s v=""/>
    <s v="Nvt"/>
    <n v="707.85"/>
    <n v="707.85"/>
    <n v="707.85"/>
  </r>
  <r>
    <x v="5"/>
    <x v="58"/>
    <x v="178"/>
    <n v="1"/>
    <n v="0"/>
    <n v="0"/>
    <n v="0"/>
    <n v="0"/>
    <x v="2"/>
    <s v=""/>
    <s v=""/>
    <s v="Nvt"/>
    <n v="0"/>
    <n v="0"/>
    <n v="0"/>
  </r>
  <r>
    <x v="5"/>
    <x v="58"/>
    <x v="179"/>
    <n v="1"/>
    <n v="0"/>
    <n v="0"/>
    <n v="0"/>
    <n v="0"/>
    <x v="2"/>
    <s v=""/>
    <s v=""/>
    <s v="Nvt"/>
    <n v="0"/>
    <n v="0"/>
    <n v="0"/>
  </r>
  <r>
    <x v="5"/>
    <x v="58"/>
    <x v="180"/>
    <n v="1"/>
    <n v="0"/>
    <n v="0"/>
    <n v="0"/>
    <n v="0"/>
    <x v="2"/>
    <s v=""/>
    <s v=""/>
    <s v="Nvt"/>
    <n v="0"/>
    <n v="0"/>
    <n v="0"/>
  </r>
  <r>
    <x v="5"/>
    <x v="22"/>
    <x v="24"/>
    <n v="1"/>
    <n v="547.83000000000004"/>
    <n v="547.83000000000004"/>
    <n v="438.26"/>
    <n v="20"/>
    <x v="0"/>
    <n v="417.15"/>
    <s v="Prijs wijkt af"/>
    <s v="Nee"/>
    <n v="417.15"/>
    <n v="417.15"/>
    <n v="417.15"/>
  </r>
  <r>
    <x v="5"/>
    <x v="61"/>
    <x v="69"/>
    <n v="3"/>
    <n v="236.9"/>
    <n v="710.7"/>
    <n v="497.49"/>
    <n v="30"/>
    <x v="1"/>
    <n v="230"/>
    <s v="Prijs wijkt af"/>
    <s v="Ja"/>
    <n v="230"/>
    <n v="690"/>
    <n v="483"/>
  </r>
  <r>
    <x v="5"/>
    <x v="62"/>
    <x v="70"/>
    <n v="1"/>
    <n v="144.19999999999999"/>
    <n v="144.19999999999999"/>
    <n v="100.94"/>
    <n v="30"/>
    <x v="1"/>
    <n v="140"/>
    <s v="Prijs wijkt af"/>
    <s v="Ja"/>
    <n v="140"/>
    <n v="140"/>
    <n v="98"/>
  </r>
  <r>
    <x v="5"/>
    <x v="125"/>
    <x v="140"/>
    <n v="6"/>
    <n v="89.61"/>
    <n v="537.66"/>
    <n v="376.36"/>
    <n v="30"/>
    <x v="2"/>
    <s v=""/>
    <s v=""/>
    <s v="Ja"/>
    <n v="89.61"/>
    <n v="537.66"/>
    <n v="376.36199999999997"/>
  </r>
  <r>
    <x v="5"/>
    <x v="154"/>
    <x v="131"/>
    <n v="1"/>
    <n v="37"/>
    <n v="37"/>
    <n v="25.9"/>
    <n v="30"/>
    <x v="2"/>
    <s v=""/>
    <s v=""/>
    <s v="Ja"/>
    <n v="37"/>
    <n v="37"/>
    <n v="25.9"/>
  </r>
  <r>
    <x v="5"/>
    <x v="90"/>
    <x v="108"/>
    <n v="11"/>
    <n v="88.57"/>
    <n v="974.27"/>
    <n v="730.7"/>
    <n v="25"/>
    <x v="2"/>
    <s v=""/>
    <s v=""/>
    <s v="Ja"/>
    <n v="88.57"/>
    <n v="974.27"/>
    <n v="730.70249999999999"/>
  </r>
  <r>
    <x v="5"/>
    <x v="127"/>
    <x v="150"/>
    <n v="1"/>
    <n v="17.84"/>
    <n v="17.84"/>
    <n v="17.84"/>
    <n v="0"/>
    <x v="2"/>
    <s v=""/>
    <s v=""/>
    <s v="Nvt"/>
    <n v="17.84"/>
    <n v="17.84"/>
    <n v="17.84"/>
  </r>
  <r>
    <x v="5"/>
    <x v="58"/>
    <x v="182"/>
    <n v="1"/>
    <n v="4100"/>
    <n v="4100"/>
    <n v="2870"/>
    <n v="30"/>
    <x v="2"/>
    <s v=""/>
    <s v=""/>
    <s v="Ja"/>
    <n v="4100"/>
    <n v="4100"/>
    <n v="2870"/>
  </r>
  <r>
    <x v="5"/>
    <x v="58"/>
    <x v="183"/>
    <n v="28"/>
    <n v="0"/>
    <n v="0"/>
    <n v="0"/>
    <n v="0"/>
    <x v="2"/>
    <s v=""/>
    <s v=""/>
    <s v="Nvt"/>
    <n v="0"/>
    <n v="0"/>
    <n v="0"/>
  </r>
  <r>
    <x v="5"/>
    <x v="58"/>
    <x v="184"/>
    <n v="1"/>
    <n v="0"/>
    <n v="0"/>
    <n v="0"/>
    <n v="0"/>
    <x v="2"/>
    <s v=""/>
    <s v=""/>
    <s v="Nvt"/>
    <n v="0"/>
    <n v="0"/>
    <n v="0"/>
  </r>
  <r>
    <x v="5"/>
    <x v="58"/>
    <x v="185"/>
    <n v="1"/>
    <n v="0"/>
    <n v="0"/>
    <n v="0"/>
    <n v="0"/>
    <x v="2"/>
    <s v=""/>
    <s v=""/>
    <s v="Nvt"/>
    <n v="0"/>
    <n v="0"/>
    <n v="0"/>
  </r>
  <r>
    <x v="5"/>
    <x v="58"/>
    <x v="186"/>
    <n v="10"/>
    <n v="0"/>
    <n v="0"/>
    <n v="0"/>
    <n v="0"/>
    <x v="2"/>
    <s v=""/>
    <s v=""/>
    <s v="Nvt"/>
    <n v="0"/>
    <n v="0"/>
    <n v="0"/>
  </r>
  <r>
    <x v="5"/>
    <x v="58"/>
    <x v="187"/>
    <n v="1"/>
    <n v="0"/>
    <n v="0"/>
    <n v="0"/>
    <n v="0"/>
    <x v="2"/>
    <s v=""/>
    <s v=""/>
    <s v="Nvt"/>
    <n v="0"/>
    <n v="0"/>
    <n v="0"/>
  </r>
  <r>
    <x v="5"/>
    <x v="96"/>
    <x v="188"/>
    <n v="1"/>
    <n v="896.1"/>
    <n v="896.1"/>
    <n v="896.1"/>
    <n v="0"/>
    <x v="2"/>
    <s v=""/>
    <s v=""/>
    <s v="Nvt"/>
    <n v="896.1"/>
    <n v="896.1"/>
    <n v="896.1"/>
  </r>
  <r>
    <x v="5"/>
    <x v="58"/>
    <x v="189"/>
    <n v="1"/>
    <n v="0"/>
    <n v="0"/>
    <n v="0"/>
    <n v="0"/>
    <x v="2"/>
    <s v=""/>
    <s v=""/>
    <s v="Nvt"/>
    <n v="0"/>
    <n v="0"/>
    <n v="0"/>
  </r>
  <r>
    <x v="5"/>
    <x v="58"/>
    <x v="117"/>
    <n v="1"/>
    <n v="0"/>
    <n v="0"/>
    <n v="0"/>
    <n v="0"/>
    <x v="2"/>
    <s v=""/>
    <s v=""/>
    <s v="Nvt"/>
    <n v="0"/>
    <n v="0"/>
    <n v="0"/>
  </r>
  <r>
    <x v="5"/>
    <x v="58"/>
    <x v="118"/>
    <n v="5"/>
    <n v="0"/>
    <n v="0"/>
    <n v="0"/>
    <n v="0"/>
    <x v="2"/>
    <s v=""/>
    <s v=""/>
    <s v="Nvt"/>
    <n v="0"/>
    <n v="0"/>
    <n v="0"/>
  </r>
  <r>
    <x v="5"/>
    <x v="58"/>
    <x v="119"/>
    <n v="1"/>
    <n v="0"/>
    <n v="0"/>
    <n v="0"/>
    <n v="0"/>
    <x v="2"/>
    <s v=""/>
    <s v=""/>
    <s v="Nvt"/>
    <n v="0"/>
    <n v="0"/>
    <n v="0"/>
  </r>
  <r>
    <x v="5"/>
    <x v="155"/>
    <x v="190"/>
    <n v="1"/>
    <n v="0"/>
    <n v="0"/>
    <n v="0"/>
    <n v="0"/>
    <x v="2"/>
    <s v=""/>
    <s v=""/>
    <s v="Nvt"/>
    <n v="0"/>
    <n v="0"/>
    <n v="0"/>
  </r>
  <r>
    <x v="5"/>
    <x v="58"/>
    <x v="121"/>
    <n v="1"/>
    <n v="115.05"/>
    <n v="115.05"/>
    <n v="80.53"/>
    <n v="30"/>
    <x v="2"/>
    <s v=""/>
    <s v=""/>
    <s v="Ja"/>
    <n v="115.05"/>
    <n v="115.05"/>
    <n v="80.534999999999997"/>
  </r>
  <r>
    <x v="5"/>
    <x v="92"/>
    <x v="112"/>
    <n v="2"/>
    <n v="128.75"/>
    <n v="257.5"/>
    <n v="180.25"/>
    <n v="30"/>
    <x v="3"/>
    <n v="125"/>
    <s v="Prijs wijkt af"/>
    <s v="Ja"/>
    <n v="125"/>
    <n v="250"/>
    <n v="175"/>
  </r>
  <r>
    <x v="5"/>
    <x v="156"/>
    <x v="191"/>
    <n v="1"/>
    <n v="121.9"/>
    <n v="121.9"/>
    <n v="85.33"/>
    <n v="30"/>
    <x v="2"/>
    <s v=""/>
    <s v=""/>
    <s v="Ja"/>
    <n v="121.9"/>
    <n v="121.9"/>
    <n v="85.33"/>
  </r>
  <r>
    <x v="5"/>
    <x v="58"/>
    <x v="192"/>
    <n v="1"/>
    <n v="81.25"/>
    <n v="81.25"/>
    <n v="56.87"/>
    <n v="30"/>
    <x v="2"/>
    <s v=""/>
    <s v=""/>
    <s v="Ja"/>
    <n v="81.25"/>
    <n v="81.25"/>
    <n v="56.875"/>
  </r>
  <r>
    <x v="5"/>
    <x v="157"/>
    <x v="193"/>
    <n v="1"/>
    <n v="45"/>
    <n v="45"/>
    <n v="31.5"/>
    <n v="30"/>
    <x v="2"/>
    <s v=""/>
    <s v=""/>
    <s v="Ja"/>
    <n v="45"/>
    <n v="45"/>
    <n v="31.5"/>
  </r>
  <r>
    <x v="5"/>
    <x v="158"/>
    <x v="194"/>
    <n v="1"/>
    <n v="35"/>
    <n v="35"/>
    <n v="24.5"/>
    <n v="30"/>
    <x v="2"/>
    <s v=""/>
    <s v=""/>
    <s v="Ja"/>
    <n v="35"/>
    <n v="35"/>
    <n v="24.5"/>
  </r>
  <r>
    <x v="5"/>
    <x v="93"/>
    <x v="113"/>
    <n v="1"/>
    <n v="121.9"/>
    <n v="121.9"/>
    <n v="85.33"/>
    <n v="30"/>
    <x v="2"/>
    <s v=""/>
    <s v=""/>
    <s v="Ja"/>
    <n v="121.9"/>
    <n v="121.9"/>
    <n v="85.33"/>
  </r>
  <r>
    <x v="5"/>
    <x v="37"/>
    <x v="40"/>
    <n v="1"/>
    <n v="355.35"/>
    <n v="355.35"/>
    <n v="248.74"/>
    <n v="30"/>
    <x v="3"/>
    <n v="345"/>
    <s v="Prijs wijkt af"/>
    <s v="Ja"/>
    <n v="345"/>
    <n v="345"/>
    <n v="241.5"/>
  </r>
  <r>
    <x v="5"/>
    <x v="27"/>
    <x v="29"/>
    <n v="1"/>
    <n v="66.95"/>
    <n v="66.95"/>
    <n v="46.86"/>
    <n v="30"/>
    <x v="2"/>
    <s v=""/>
    <s v=""/>
    <s v="Ja"/>
    <n v="66.95"/>
    <n v="66.95"/>
    <n v="46.865000000000002"/>
  </r>
  <r>
    <x v="5"/>
    <x v="159"/>
    <x v="195"/>
    <n v="12"/>
    <n v="114.58"/>
    <n v="1374.96"/>
    <n v="1168.72"/>
    <n v="15"/>
    <x v="2"/>
    <s v=""/>
    <s v=""/>
    <s v="Ja"/>
    <n v="114.58"/>
    <n v="1374.96"/>
    <n v="1168.7160000000001"/>
  </r>
  <r>
    <x v="5"/>
    <x v="160"/>
    <x v="95"/>
    <n v="2"/>
    <n v="147.81"/>
    <n v="295.62"/>
    <n v="251.28"/>
    <n v="15"/>
    <x v="2"/>
    <s v=""/>
    <s v=""/>
    <s v="Ja"/>
    <n v="147.81"/>
    <n v="295.62"/>
    <n v="251.27700000000002"/>
  </r>
  <r>
    <x v="5"/>
    <x v="161"/>
    <x v="196"/>
    <n v="4"/>
    <n v="90.64"/>
    <n v="362.56"/>
    <n v="308.18"/>
    <n v="15"/>
    <x v="2"/>
    <s v=""/>
    <s v=""/>
    <s v="Ja"/>
    <n v="90.64"/>
    <n v="362.56"/>
    <n v="308.17599999999999"/>
  </r>
  <r>
    <x v="5"/>
    <x v="162"/>
    <x v="197"/>
    <n v="4"/>
    <n v="90.64"/>
    <n v="362.56"/>
    <n v="308.18"/>
    <n v="15"/>
    <x v="2"/>
    <s v=""/>
    <s v=""/>
    <s v="Ja"/>
    <n v="90.64"/>
    <n v="362.56"/>
    <n v="308.17599999999999"/>
  </r>
  <r>
    <x v="5"/>
    <x v="90"/>
    <x v="108"/>
    <n v="13"/>
    <n v="88.57"/>
    <n v="1151.4100000000001"/>
    <n v="978.7"/>
    <n v="15"/>
    <x v="2"/>
    <s v=""/>
    <s v=""/>
    <s v="Ja"/>
    <n v="88.57"/>
    <n v="1151.4099999999999"/>
    <n v="978.69849999999997"/>
  </r>
  <r>
    <x v="5"/>
    <x v="163"/>
    <x v="198"/>
    <n v="6"/>
    <n v="56.65"/>
    <n v="339.9"/>
    <n v="288.91000000000003"/>
    <n v="15"/>
    <x v="2"/>
    <s v=""/>
    <s v=""/>
    <s v="Ja"/>
    <n v="56.65"/>
    <n v="339.9"/>
    <n v="288.91499999999996"/>
  </r>
  <r>
    <x v="5"/>
    <x v="102"/>
    <x v="126"/>
    <n v="1"/>
    <n v="76.02"/>
    <n v="76.02"/>
    <n v="53.21"/>
    <n v="30"/>
    <x v="2"/>
    <s v=""/>
    <s v=""/>
    <s v="Ja"/>
    <n v="76.02"/>
    <n v="76.02"/>
    <n v="53.213999999999999"/>
  </r>
  <r>
    <x v="5"/>
    <x v="39"/>
    <x v="98"/>
    <n v="2"/>
    <n v="17.89"/>
    <n v="35.78"/>
    <n v="25.05"/>
    <n v="30"/>
    <x v="2"/>
    <s v=""/>
    <s v=""/>
    <s v="Ja"/>
    <n v="17.89"/>
    <n v="35.78"/>
    <n v="25.045999999999999"/>
  </r>
  <r>
    <x v="5"/>
    <x v="82"/>
    <x v="99"/>
    <n v="2"/>
    <n v="26.83"/>
    <n v="53.66"/>
    <n v="37.56"/>
    <n v="30"/>
    <x v="2"/>
    <s v=""/>
    <s v=""/>
    <s v="Ja"/>
    <n v="26.83"/>
    <n v="53.66"/>
    <n v="37.561999999999998"/>
  </r>
  <r>
    <x v="5"/>
    <x v="119"/>
    <x v="143"/>
    <n v="1"/>
    <n v="990.68"/>
    <n v="990.68"/>
    <n v="891.61"/>
    <n v="10"/>
    <x v="2"/>
    <s v=""/>
    <s v=""/>
    <s v="Ja"/>
    <n v="990.68"/>
    <n v="990.68"/>
    <n v="891.61199999999997"/>
  </r>
  <r>
    <x v="5"/>
    <x v="32"/>
    <x v="34"/>
    <n v="1"/>
    <n v="748.75"/>
    <n v="748.75"/>
    <n v="599"/>
    <n v="20"/>
    <x v="0"/>
    <n v="458.35"/>
    <s v="Prijs wijkt af"/>
    <s v="Nee"/>
    <n v="458.35"/>
    <n v="458.35"/>
    <n v="458.35"/>
  </r>
  <r>
    <x v="5"/>
    <x v="35"/>
    <x v="37"/>
    <n v="6"/>
    <n v="39.65"/>
    <n v="237.9"/>
    <n v="178.42"/>
    <n v="25"/>
    <x v="2"/>
    <s v=""/>
    <s v=""/>
    <s v="Ja"/>
    <n v="39.65"/>
    <n v="237.89999999999998"/>
    <n v="178.42500000000001"/>
  </r>
  <r>
    <x v="5"/>
    <x v="164"/>
    <x v="199"/>
    <n v="16"/>
    <n v="55.35"/>
    <n v="885.6"/>
    <n v="664.2"/>
    <n v="25"/>
    <x v="2"/>
    <s v=""/>
    <s v=""/>
    <s v="Ja"/>
    <n v="55.35"/>
    <n v="885.6"/>
    <n v="664.2"/>
  </r>
  <r>
    <x v="5"/>
    <x v="21"/>
    <x v="23"/>
    <n v="44"/>
    <n v="185.4"/>
    <n v="8157.6"/>
    <n v="6526.08"/>
    <n v="20"/>
    <x v="0"/>
    <n v="106.8625"/>
    <s v="Prijs wijkt af"/>
    <s v="Nee"/>
    <n v="106.8625"/>
    <n v="4701.95"/>
    <n v="4701.95"/>
  </r>
  <r>
    <x v="5"/>
    <x v="44"/>
    <x v="49"/>
    <n v="55"/>
    <n v="32.96"/>
    <n v="1812.8"/>
    <n v="1359.6"/>
    <n v="25"/>
    <x v="2"/>
    <s v=""/>
    <s v=""/>
    <s v="Ja"/>
    <n v="32.96"/>
    <n v="1812.8"/>
    <n v="1359.6"/>
  </r>
  <r>
    <x v="5"/>
    <x v="56"/>
    <x v="63"/>
    <n v="76"/>
    <n v="45.32"/>
    <n v="3444.32"/>
    <n v="2583.2399999999998"/>
    <n v="25"/>
    <x v="2"/>
    <s v=""/>
    <s v=""/>
    <s v="Ja"/>
    <n v="45.32"/>
    <n v="3444.32"/>
    <n v="2583.2399999999998"/>
  </r>
  <r>
    <x v="5"/>
    <x v="165"/>
    <x v="200"/>
    <n v="89"/>
    <n v="30.9"/>
    <n v="2750.1"/>
    <n v="2062.5700000000002"/>
    <n v="25"/>
    <x v="2"/>
    <s v=""/>
    <s v=""/>
    <s v="Ja"/>
    <n v="30.9"/>
    <n v="2750.1"/>
    <n v="2062.5749999999998"/>
  </r>
  <r>
    <x v="5"/>
    <x v="55"/>
    <x v="201"/>
    <n v="100"/>
    <n v="48.93"/>
    <n v="4893"/>
    <n v="3669.75"/>
    <n v="25"/>
    <x v="2"/>
    <s v=""/>
    <s v=""/>
    <s v="Ja"/>
    <n v="48.93"/>
    <n v="4893"/>
    <n v="3669.75"/>
  </r>
  <r>
    <x v="5"/>
    <x v="21"/>
    <x v="23"/>
    <n v="2"/>
    <n v="185.4"/>
    <n v="370.8"/>
    <n v="296.64"/>
    <n v="20"/>
    <x v="0"/>
    <n v="106.8625"/>
    <s v="Prijs wijkt af"/>
    <s v="Nee"/>
    <n v="106.8625"/>
    <n v="213.72499999999999"/>
    <n v="213.72499999999999"/>
  </r>
  <r>
    <x v="5"/>
    <x v="56"/>
    <x v="63"/>
    <n v="4"/>
    <n v="45.32"/>
    <n v="181.28"/>
    <n v="135.96"/>
    <n v="25"/>
    <x v="2"/>
    <s v=""/>
    <s v=""/>
    <s v="Ja"/>
    <n v="45.32"/>
    <n v="181.28"/>
    <n v="135.96"/>
  </r>
  <r>
    <x v="5"/>
    <x v="55"/>
    <x v="201"/>
    <n v="6"/>
    <n v="48.93"/>
    <n v="293.58"/>
    <n v="220.18"/>
    <n v="25"/>
    <x v="2"/>
    <s v=""/>
    <s v=""/>
    <s v="Ja"/>
    <n v="48.93"/>
    <n v="293.58"/>
    <n v="220.185"/>
  </r>
  <r>
    <x v="5"/>
    <x v="166"/>
    <x v="160"/>
    <n v="2"/>
    <n v="33.57"/>
    <n v="67.14"/>
    <n v="50.35"/>
    <n v="25"/>
    <x v="2"/>
    <s v=""/>
    <s v=""/>
    <s v="Ja"/>
    <n v="33.57"/>
    <n v="67.14"/>
    <n v="50.354999999999997"/>
  </r>
  <r>
    <x v="5"/>
    <x v="38"/>
    <x v="46"/>
    <n v="6"/>
    <n v="29.35"/>
    <n v="176.1"/>
    <n v="132.07"/>
    <n v="25"/>
    <x v="2"/>
    <s v=""/>
    <s v=""/>
    <s v="Ja"/>
    <n v="29.35"/>
    <n v="176.10000000000002"/>
    <n v="132.07500000000002"/>
  </r>
  <r>
    <x v="5"/>
    <x v="102"/>
    <x v="126"/>
    <n v="1"/>
    <n v="76.02"/>
    <n v="76.02"/>
    <n v="57.01"/>
    <n v="25"/>
    <x v="2"/>
    <s v=""/>
    <s v=""/>
    <s v="Ja"/>
    <n v="76.02"/>
    <n v="76.02"/>
    <n v="57.015000000000001"/>
  </r>
  <r>
    <x v="5"/>
    <x v="132"/>
    <x v="99"/>
    <n v="6"/>
    <n v="26.83"/>
    <n v="160.97999999999999"/>
    <n v="120.73"/>
    <n v="25"/>
    <x v="2"/>
    <s v=""/>
    <s v=""/>
    <s v="Ja"/>
    <n v="26.83"/>
    <n v="160.97999999999999"/>
    <n v="120.735"/>
  </r>
  <r>
    <x v="5"/>
    <x v="39"/>
    <x v="98"/>
    <n v="3"/>
    <n v="17.89"/>
    <n v="53.67"/>
    <n v="40.25"/>
    <n v="25"/>
    <x v="2"/>
    <s v=""/>
    <s v=""/>
    <s v="Ja"/>
    <n v="17.89"/>
    <n v="53.67"/>
    <n v="40.252499999999998"/>
  </r>
  <r>
    <x v="5"/>
    <x v="146"/>
    <x v="168"/>
    <n v="6"/>
    <n v="38.99"/>
    <n v="233.94"/>
    <n v="175.45"/>
    <n v="25"/>
    <x v="2"/>
    <s v=""/>
    <s v=""/>
    <s v="Ja"/>
    <n v="38.99"/>
    <n v="233.94"/>
    <n v="175.45500000000001"/>
  </r>
  <r>
    <x v="5"/>
    <x v="167"/>
    <x v="161"/>
    <n v="2"/>
    <n v="24.87"/>
    <n v="49.74"/>
    <n v="37.299999999999997"/>
    <n v="25"/>
    <x v="2"/>
    <s v=""/>
    <s v=""/>
    <s v="Ja"/>
    <n v="24.87"/>
    <n v="49.74"/>
    <n v="37.305"/>
  </r>
  <r>
    <x v="5"/>
    <x v="123"/>
    <x v="130"/>
    <n v="2"/>
    <n v="24.87"/>
    <n v="49.74"/>
    <n v="49.74"/>
    <n v="0"/>
    <x v="2"/>
    <s v=""/>
    <s v=""/>
    <s v="Nvt"/>
    <n v="24.87"/>
    <n v="49.74"/>
    <n v="49.74"/>
  </r>
  <r>
    <x v="5"/>
    <x v="105"/>
    <x v="129"/>
    <n v="4"/>
    <n v="48.68"/>
    <n v="194.72"/>
    <n v="146.04"/>
    <n v="25"/>
    <x v="2"/>
    <s v=""/>
    <s v=""/>
    <s v="Ja"/>
    <n v="48.68"/>
    <n v="194.72"/>
    <n v="146.04"/>
  </r>
  <r>
    <x v="5"/>
    <x v="116"/>
    <x v="140"/>
    <n v="3"/>
    <n v="73.02"/>
    <n v="219.06"/>
    <n v="164.29"/>
    <n v="25"/>
    <x v="2"/>
    <s v=""/>
    <s v=""/>
    <s v="Ja"/>
    <n v="73.02"/>
    <n v="219.06"/>
    <n v="164.29499999999999"/>
  </r>
  <r>
    <x v="5"/>
    <x v="107"/>
    <x v="131"/>
    <n v="4"/>
    <n v="42.18"/>
    <n v="168.72"/>
    <n v="126.54"/>
    <n v="25"/>
    <x v="2"/>
    <s v=""/>
    <s v=""/>
    <s v="Ja"/>
    <n v="42.18"/>
    <n v="168.72"/>
    <n v="126.54"/>
  </r>
  <r>
    <x v="5"/>
    <x v="108"/>
    <x v="132"/>
    <n v="2"/>
    <n v="42.18"/>
    <n v="84.36"/>
    <n v="63.27"/>
    <n v="25"/>
    <x v="2"/>
    <s v=""/>
    <s v=""/>
    <s v="Ja"/>
    <n v="42.18"/>
    <n v="84.36"/>
    <n v="63.27"/>
  </r>
  <r>
    <x v="5"/>
    <x v="76"/>
    <x v="90"/>
    <n v="4"/>
    <n v="16.54"/>
    <n v="66.16"/>
    <n v="49.62"/>
    <n v="25"/>
    <x v="2"/>
    <s v=""/>
    <s v=""/>
    <s v="Ja"/>
    <n v="16.54"/>
    <n v="66.16"/>
    <n v="49.62"/>
  </r>
  <r>
    <x v="5"/>
    <x v="90"/>
    <x v="108"/>
    <n v="17"/>
    <n v="88.57"/>
    <n v="1505.69"/>
    <n v="1129.27"/>
    <n v="25"/>
    <x v="2"/>
    <s v=""/>
    <s v=""/>
    <s v="Ja"/>
    <n v="88.57"/>
    <n v="1505.6899999999998"/>
    <n v="1129.2674999999999"/>
  </r>
  <r>
    <x v="5"/>
    <x v="110"/>
    <x v="134"/>
    <n v="9"/>
    <n v="38.99"/>
    <n v="350.91"/>
    <n v="263.18"/>
    <n v="25"/>
    <x v="2"/>
    <s v=""/>
    <s v=""/>
    <s v="Ja"/>
    <n v="38.99"/>
    <n v="350.91"/>
    <n v="263.18250000000006"/>
  </r>
  <r>
    <x v="5"/>
    <x v="119"/>
    <x v="143"/>
    <n v="2"/>
    <n v="990.68"/>
    <n v="1981.36"/>
    <n v="1585.09"/>
    <n v="20"/>
    <x v="2"/>
    <s v=""/>
    <s v=""/>
    <s v="Ja"/>
    <n v="990.68"/>
    <n v="1981.36"/>
    <n v="1585.088"/>
  </r>
  <r>
    <x v="5"/>
    <x v="102"/>
    <x v="126"/>
    <n v="1"/>
    <n v="76.02"/>
    <n v="76.02"/>
    <n v="53.21"/>
    <n v="30"/>
    <x v="2"/>
    <s v=""/>
    <s v=""/>
    <s v="Ja"/>
    <n v="76.02"/>
    <n v="76.02"/>
    <n v="53.213999999999999"/>
  </r>
  <r>
    <x v="5"/>
    <x v="39"/>
    <x v="98"/>
    <n v="4"/>
    <n v="17.89"/>
    <n v="71.56"/>
    <n v="50.09"/>
    <n v="30"/>
    <x v="2"/>
    <s v=""/>
    <s v=""/>
    <s v="Ja"/>
    <n v="17.89"/>
    <n v="71.56"/>
    <n v="50.091999999999999"/>
  </r>
  <r>
    <x v="5"/>
    <x v="132"/>
    <x v="99"/>
    <n v="6"/>
    <n v="26.83"/>
    <n v="160.97999999999999"/>
    <n v="112.69"/>
    <n v="30"/>
    <x v="2"/>
    <s v=""/>
    <s v=""/>
    <s v="Ja"/>
    <n v="26.83"/>
    <n v="160.97999999999999"/>
    <n v="112.68599999999998"/>
  </r>
  <r>
    <x v="5"/>
    <x v="85"/>
    <x v="102"/>
    <n v="1"/>
    <n v="24.73"/>
    <n v="24.73"/>
    <n v="17.309999999999999"/>
    <n v="30"/>
    <x v="2"/>
    <s v=""/>
    <s v=""/>
    <s v="Ja"/>
    <n v="24.73"/>
    <n v="24.73"/>
    <n v="17.311"/>
  </r>
  <r>
    <x v="5"/>
    <x v="133"/>
    <x v="128"/>
    <n v="7"/>
    <n v="38.99"/>
    <n v="272.93"/>
    <n v="191.05"/>
    <n v="30"/>
    <x v="2"/>
    <s v=""/>
    <s v=""/>
    <s v="Ja"/>
    <n v="38.99"/>
    <n v="272.93"/>
    <n v="191.05100000000002"/>
  </r>
  <r>
    <x v="5"/>
    <x v="79"/>
    <x v="95"/>
    <n v="4"/>
    <n v="103.95"/>
    <n v="415.8"/>
    <n v="291.06"/>
    <n v="30"/>
    <x v="2"/>
    <s v=""/>
    <s v=""/>
    <s v="Ja"/>
    <n v="103.95"/>
    <n v="415.8"/>
    <n v="291.06"/>
  </r>
  <r>
    <x v="5"/>
    <x v="168"/>
    <x v="91"/>
    <n v="7"/>
    <n v="34.65"/>
    <n v="242.55"/>
    <n v="169.78"/>
    <n v="30"/>
    <x v="2"/>
    <s v=""/>
    <s v=""/>
    <s v="Ja"/>
    <n v="34.65"/>
    <n v="242.54999999999998"/>
    <n v="169.785"/>
  </r>
  <r>
    <x v="5"/>
    <x v="169"/>
    <x v="202"/>
    <n v="7"/>
    <n v="31.5"/>
    <n v="220.5"/>
    <n v="154.35"/>
    <n v="30"/>
    <x v="2"/>
    <s v=""/>
    <s v=""/>
    <s v="Ja"/>
    <n v="31.5"/>
    <n v="220.5"/>
    <n v="154.35"/>
  </r>
  <r>
    <x v="5"/>
    <x v="170"/>
    <x v="203"/>
    <n v="2"/>
    <n v="31.5"/>
    <n v="63"/>
    <n v="44.1"/>
    <n v="30"/>
    <x v="2"/>
    <s v=""/>
    <s v=""/>
    <s v="Ja"/>
    <n v="31.5"/>
    <n v="63"/>
    <n v="44.1"/>
  </r>
  <r>
    <x v="5"/>
    <x v="171"/>
    <x v="204"/>
    <n v="2"/>
    <n v="63"/>
    <n v="126"/>
    <n v="88.2"/>
    <n v="30"/>
    <x v="2"/>
    <s v=""/>
    <s v=""/>
    <s v="Ja"/>
    <n v="63"/>
    <n v="126"/>
    <n v="88.2"/>
  </r>
  <r>
    <x v="5"/>
    <x v="172"/>
    <x v="96"/>
    <n v="4"/>
    <n v="63"/>
    <n v="252"/>
    <n v="176.4"/>
    <n v="30"/>
    <x v="2"/>
    <s v=""/>
    <s v=""/>
    <s v="Ja"/>
    <n v="63"/>
    <n v="252"/>
    <n v="176.4"/>
  </r>
  <r>
    <x v="5"/>
    <x v="110"/>
    <x v="134"/>
    <n v="11"/>
    <n v="49"/>
    <n v="539"/>
    <n v="377.3"/>
    <n v="30"/>
    <x v="2"/>
    <s v=""/>
    <s v=""/>
    <s v="Ja"/>
    <n v="49"/>
    <n v="539"/>
    <n v="377.3"/>
  </r>
  <r>
    <x v="5"/>
    <x v="90"/>
    <x v="108"/>
    <n v="1"/>
    <n v="88.57"/>
    <n v="88.57"/>
    <n v="70.86"/>
    <n v="20"/>
    <x v="2"/>
    <s v=""/>
    <s v=""/>
    <s v="Ja"/>
    <n v="88.57"/>
    <n v="88.57"/>
    <n v="70.855999999999995"/>
  </r>
  <r>
    <x v="5"/>
    <x v="119"/>
    <x v="143"/>
    <n v="1"/>
    <n v="990.68"/>
    <n v="990.68"/>
    <n v="842.08"/>
    <n v="15"/>
    <x v="2"/>
    <s v=""/>
    <s v=""/>
    <s v="Ja"/>
    <n v="990.68"/>
    <n v="990.68"/>
    <n v="842.07799999999997"/>
  </r>
  <r>
    <x v="5"/>
    <x v="22"/>
    <x v="24"/>
    <n v="1"/>
    <n v="547.83000000000004"/>
    <n v="547.83000000000004"/>
    <n v="438.26"/>
    <n v="20"/>
    <x v="0"/>
    <n v="417.15"/>
    <s v="Prijs wijkt af"/>
    <s v="Nee"/>
    <n v="417.15"/>
    <n v="417.15"/>
    <n v="417.15"/>
  </r>
  <r>
    <x v="5"/>
    <x v="61"/>
    <x v="69"/>
    <n v="3"/>
    <n v="236.9"/>
    <n v="710.7"/>
    <n v="497.49"/>
    <n v="30"/>
    <x v="1"/>
    <n v="230"/>
    <s v="Prijs wijkt af"/>
    <s v="Ja"/>
    <n v="230"/>
    <n v="690"/>
    <n v="483"/>
  </r>
  <r>
    <x v="5"/>
    <x v="62"/>
    <x v="70"/>
    <n v="1"/>
    <n v="144.19999999999999"/>
    <n v="144.19999999999999"/>
    <n v="100.94"/>
    <n v="30"/>
    <x v="1"/>
    <n v="140"/>
    <s v="Prijs wijkt af"/>
    <s v="Ja"/>
    <n v="140"/>
    <n v="140"/>
    <n v="98"/>
  </r>
  <r>
    <x v="5"/>
    <x v="125"/>
    <x v="140"/>
    <n v="6"/>
    <n v="89.61"/>
    <n v="537.66"/>
    <n v="376.36"/>
    <n v="30"/>
    <x v="2"/>
    <s v=""/>
    <s v=""/>
    <s v="Ja"/>
    <n v="89.61"/>
    <n v="537.66"/>
    <n v="376.36199999999997"/>
  </r>
  <r>
    <x v="5"/>
    <x v="173"/>
    <x v="131"/>
    <n v="1"/>
    <n v="37"/>
    <n v="37"/>
    <n v="25.9"/>
    <n v="30"/>
    <x v="2"/>
    <s v=""/>
    <s v=""/>
    <s v="Ja"/>
    <n v="37"/>
    <n v="37"/>
    <n v="25.9"/>
  </r>
  <r>
    <x v="5"/>
    <x v="90"/>
    <x v="108"/>
    <n v="11"/>
    <n v="88.57"/>
    <n v="974.27"/>
    <n v="730.7"/>
    <n v="25"/>
    <x v="2"/>
    <s v=""/>
    <s v=""/>
    <s v="Ja"/>
    <n v="88.57"/>
    <n v="974.27"/>
    <n v="730.70249999999999"/>
  </r>
  <r>
    <x v="5"/>
    <x v="174"/>
    <x v="205"/>
    <n v="1"/>
    <n v="17.84"/>
    <n v="17.84"/>
    <n v="17.84"/>
    <n v="0"/>
    <x v="2"/>
    <s v=""/>
    <s v=""/>
    <s v="Nvt"/>
    <n v="17.84"/>
    <n v="17.84"/>
    <n v="17.84"/>
  </r>
  <r>
    <x v="5"/>
    <x v="58"/>
    <x v="182"/>
    <n v="1"/>
    <n v="4100"/>
    <n v="4100"/>
    <n v="2870"/>
    <n v="30"/>
    <x v="2"/>
    <s v=""/>
    <s v=""/>
    <s v="Ja"/>
    <n v="4100"/>
    <n v="4100"/>
    <n v="2870"/>
  </r>
  <r>
    <x v="5"/>
    <x v="58"/>
    <x v="183"/>
    <n v="28"/>
    <n v="0"/>
    <n v="0"/>
    <n v="0"/>
    <n v="0"/>
    <x v="2"/>
    <s v=""/>
    <s v=""/>
    <s v="Nvt"/>
    <n v="0"/>
    <n v="0"/>
    <n v="0"/>
  </r>
  <r>
    <x v="5"/>
    <x v="58"/>
    <x v="184"/>
    <n v="1"/>
    <n v="0"/>
    <n v="0"/>
    <n v="0"/>
    <n v="0"/>
    <x v="2"/>
    <s v=""/>
    <s v=""/>
    <s v="Nvt"/>
    <n v="0"/>
    <n v="0"/>
    <n v="0"/>
  </r>
  <r>
    <x v="5"/>
    <x v="58"/>
    <x v="185"/>
    <n v="1"/>
    <n v="0"/>
    <n v="0"/>
    <n v="0"/>
    <n v="0"/>
    <x v="2"/>
    <s v=""/>
    <s v=""/>
    <s v="Nvt"/>
    <n v="0"/>
    <n v="0"/>
    <n v="0"/>
  </r>
  <r>
    <x v="5"/>
    <x v="58"/>
    <x v="186"/>
    <n v="10"/>
    <n v="0"/>
    <n v="0"/>
    <n v="0"/>
    <n v="0"/>
    <x v="2"/>
    <s v=""/>
    <s v=""/>
    <s v="Nvt"/>
    <n v="0"/>
    <n v="0"/>
    <n v="0"/>
  </r>
  <r>
    <x v="5"/>
    <x v="58"/>
    <x v="187"/>
    <n v="1"/>
    <n v="0"/>
    <n v="0"/>
    <n v="0"/>
    <n v="0"/>
    <x v="2"/>
    <s v=""/>
    <s v=""/>
    <s v="Nvt"/>
    <n v="0"/>
    <n v="0"/>
    <n v="0"/>
  </r>
  <r>
    <x v="5"/>
    <x v="96"/>
    <x v="188"/>
    <n v="1"/>
    <n v="896.1"/>
    <n v="896.1"/>
    <n v="896.1"/>
    <n v="0"/>
    <x v="2"/>
    <s v=""/>
    <s v=""/>
    <s v="Nvt"/>
    <n v="896.1"/>
    <n v="896.1"/>
    <n v="896.1"/>
  </r>
  <r>
    <x v="5"/>
    <x v="58"/>
    <x v="117"/>
    <n v="1"/>
    <n v="0"/>
    <n v="0"/>
    <n v="0"/>
    <n v="0"/>
    <x v="2"/>
    <s v=""/>
    <s v=""/>
    <s v="Nvt"/>
    <n v="0"/>
    <n v="0"/>
    <n v="0"/>
  </r>
  <r>
    <x v="5"/>
    <x v="58"/>
    <x v="118"/>
    <n v="5"/>
    <n v="0"/>
    <n v="0"/>
    <n v="0"/>
    <n v="0"/>
    <x v="2"/>
    <s v=""/>
    <s v=""/>
    <s v="Nvt"/>
    <n v="0"/>
    <n v="0"/>
    <n v="0"/>
  </r>
  <r>
    <x v="5"/>
    <x v="58"/>
    <x v="119"/>
    <n v="1"/>
    <n v="0"/>
    <n v="0"/>
    <n v="0"/>
    <n v="0"/>
    <x v="2"/>
    <s v=""/>
    <s v=""/>
    <s v="Nvt"/>
    <n v="0"/>
    <n v="0"/>
    <n v="0"/>
  </r>
  <r>
    <x v="5"/>
    <x v="155"/>
    <x v="190"/>
    <n v="1"/>
    <n v="0"/>
    <n v="0"/>
    <n v="0"/>
    <n v="0"/>
    <x v="2"/>
    <s v=""/>
    <s v=""/>
    <s v="Nvt"/>
    <n v="0"/>
    <n v="0"/>
    <n v="0"/>
  </r>
  <r>
    <x v="5"/>
    <x v="58"/>
    <x v="121"/>
    <n v="1"/>
    <n v="115.05"/>
    <n v="115.05"/>
    <n v="80.53"/>
    <n v="30"/>
    <x v="2"/>
    <s v=""/>
    <s v=""/>
    <s v="Ja"/>
    <n v="115.05"/>
    <n v="115.05"/>
    <n v="80.534999999999997"/>
  </r>
  <r>
    <x v="5"/>
    <x v="92"/>
    <x v="112"/>
    <n v="2"/>
    <n v="128.75"/>
    <n v="257.5"/>
    <n v="180.25"/>
    <n v="30"/>
    <x v="3"/>
    <n v="125"/>
    <s v="Prijs wijkt af"/>
    <s v="Ja"/>
    <n v="125"/>
    <n v="250"/>
    <n v="175"/>
  </r>
  <r>
    <x v="5"/>
    <x v="156"/>
    <x v="191"/>
    <n v="1"/>
    <n v="121.9"/>
    <n v="121.9"/>
    <n v="85.33"/>
    <n v="30"/>
    <x v="2"/>
    <s v=""/>
    <s v=""/>
    <s v="Ja"/>
    <n v="121.9"/>
    <n v="121.9"/>
    <n v="85.33"/>
  </r>
  <r>
    <x v="5"/>
    <x v="58"/>
    <x v="192"/>
    <n v="1"/>
    <n v="81.25"/>
    <n v="81.25"/>
    <n v="56.87"/>
    <n v="30"/>
    <x v="2"/>
    <s v=""/>
    <s v=""/>
    <s v="Ja"/>
    <n v="81.25"/>
    <n v="81.25"/>
    <n v="56.875"/>
  </r>
  <r>
    <x v="5"/>
    <x v="157"/>
    <x v="193"/>
    <n v="1"/>
    <n v="45"/>
    <n v="45"/>
    <n v="31.5"/>
    <n v="30"/>
    <x v="2"/>
    <s v=""/>
    <s v=""/>
    <s v="Ja"/>
    <n v="45"/>
    <n v="45"/>
    <n v="31.5"/>
  </r>
  <r>
    <x v="5"/>
    <x v="158"/>
    <x v="194"/>
    <n v="1"/>
    <n v="35"/>
    <n v="35"/>
    <n v="24.5"/>
    <n v="30"/>
    <x v="2"/>
    <s v=""/>
    <s v=""/>
    <s v="Ja"/>
    <n v="35"/>
    <n v="35"/>
    <n v="24.5"/>
  </r>
  <r>
    <x v="5"/>
    <x v="93"/>
    <x v="113"/>
    <n v="1"/>
    <n v="121.9"/>
    <n v="121.9"/>
    <n v="85.33"/>
    <n v="30"/>
    <x v="2"/>
    <s v=""/>
    <s v=""/>
    <s v="Ja"/>
    <n v="121.9"/>
    <n v="121.9"/>
    <n v="85.33"/>
  </r>
  <r>
    <x v="5"/>
    <x v="37"/>
    <x v="40"/>
    <n v="1"/>
    <n v="355.35"/>
    <n v="355.35"/>
    <n v="248.74"/>
    <n v="30"/>
    <x v="3"/>
    <n v="345"/>
    <s v="Prijs wijkt af"/>
    <s v="Ja"/>
    <n v="345"/>
    <n v="345"/>
    <n v="241.5"/>
  </r>
  <r>
    <x v="5"/>
    <x v="27"/>
    <x v="29"/>
    <n v="1"/>
    <n v="66.95"/>
    <n v="66.95"/>
    <n v="46.86"/>
    <n v="30"/>
    <x v="2"/>
    <s v=""/>
    <s v=""/>
    <s v="Ja"/>
    <n v="66.95"/>
    <n v="66.95"/>
    <n v="46.865000000000002"/>
  </r>
  <r>
    <x v="5"/>
    <x v="58"/>
    <x v="206"/>
    <n v="2"/>
    <n v="480"/>
    <n v="960"/>
    <n v="816"/>
    <n v="15"/>
    <x v="2"/>
    <s v=""/>
    <s v=""/>
    <s v="Ja"/>
    <n v="480"/>
    <n v="960"/>
    <n v="816"/>
  </r>
  <r>
    <x v="5"/>
    <x v="58"/>
    <x v="207"/>
    <n v="1"/>
    <n v="240"/>
    <n v="240"/>
    <n v="204"/>
    <n v="15"/>
    <x v="2"/>
    <s v=""/>
    <s v=""/>
    <s v="Ja"/>
    <n v="240"/>
    <n v="240"/>
    <n v="204"/>
  </r>
  <r>
    <x v="5"/>
    <x v="58"/>
    <x v="208"/>
    <n v="2"/>
    <n v="41.25"/>
    <n v="82.5"/>
    <n v="70.12"/>
    <n v="15"/>
    <x v="2"/>
    <s v=""/>
    <s v=""/>
    <s v="Ja"/>
    <n v="41.25"/>
    <n v="82.5"/>
    <n v="70.125"/>
  </r>
  <r>
    <x v="5"/>
    <x v="58"/>
    <x v="209"/>
    <n v="2"/>
    <n v="11.25"/>
    <n v="22.5"/>
    <n v="19.12"/>
    <n v="15"/>
    <x v="2"/>
    <s v=""/>
    <s v=""/>
    <s v="Ja"/>
    <n v="11.25"/>
    <n v="22.5"/>
    <n v="19.125"/>
  </r>
  <r>
    <x v="5"/>
    <x v="58"/>
    <x v="210"/>
    <n v="2"/>
    <n v="6.75"/>
    <n v="13.5"/>
    <n v="11.47"/>
    <n v="15"/>
    <x v="2"/>
    <s v=""/>
    <s v=""/>
    <s v="Ja"/>
    <n v="6.75"/>
    <n v="13.5"/>
    <n v="11.475"/>
  </r>
  <r>
    <x v="5"/>
    <x v="58"/>
    <x v="211"/>
    <n v="1"/>
    <n v="337.5"/>
    <n v="337.5"/>
    <n v="286.87"/>
    <n v="15"/>
    <x v="2"/>
    <s v=""/>
    <s v=""/>
    <s v="Ja"/>
    <n v="337.5"/>
    <n v="337.5"/>
    <n v="286.875"/>
  </r>
  <r>
    <x v="5"/>
    <x v="58"/>
    <x v="212"/>
    <n v="1"/>
    <n v="30"/>
    <n v="30"/>
    <n v="25.5"/>
    <n v="15"/>
    <x v="2"/>
    <s v=""/>
    <s v=""/>
    <s v="Ja"/>
    <n v="30"/>
    <n v="30"/>
    <n v="25.5"/>
  </r>
  <r>
    <x v="5"/>
    <x v="58"/>
    <x v="213"/>
    <n v="1"/>
    <n v="3.91"/>
    <n v="3.91"/>
    <n v="3.91"/>
    <n v="0"/>
    <x v="2"/>
    <s v=""/>
    <s v=""/>
    <s v="Nvt"/>
    <n v="3.91"/>
    <n v="3.91"/>
    <n v="3.91"/>
  </r>
  <r>
    <x v="5"/>
    <x v="93"/>
    <x v="113"/>
    <n v="1"/>
    <n v="115"/>
    <n v="115"/>
    <n v="97.75"/>
    <n v="15"/>
    <x v="2"/>
    <s v=""/>
    <s v=""/>
    <s v="Ja"/>
    <n v="115"/>
    <n v="115"/>
    <n v="97.75"/>
  </r>
  <r>
    <x v="5"/>
    <x v="158"/>
    <x v="194"/>
    <n v="1"/>
    <n v="35"/>
    <n v="35"/>
    <n v="29.75"/>
    <n v="15"/>
    <x v="2"/>
    <s v=""/>
    <s v=""/>
    <s v="Ja"/>
    <n v="35"/>
    <n v="35"/>
    <n v="29.75"/>
  </r>
  <r>
    <x v="5"/>
    <x v="102"/>
    <x v="126"/>
    <n v="1"/>
    <n v="76.02"/>
    <n v="76.02"/>
    <n v="53.21"/>
    <n v="30"/>
    <x v="2"/>
    <s v=""/>
    <s v=""/>
    <s v="Ja"/>
    <n v="76.02"/>
    <n v="76.02"/>
    <n v="53.213999999999999"/>
  </r>
  <r>
    <x v="5"/>
    <x v="39"/>
    <x v="98"/>
    <n v="2"/>
    <n v="17.89"/>
    <n v="35.78"/>
    <n v="25.05"/>
    <n v="30"/>
    <x v="2"/>
    <s v=""/>
    <s v=""/>
    <s v="Ja"/>
    <n v="17.89"/>
    <n v="35.78"/>
    <n v="25.045999999999999"/>
  </r>
  <r>
    <x v="5"/>
    <x v="132"/>
    <x v="99"/>
    <n v="6"/>
    <n v="26.83"/>
    <n v="160.97999999999999"/>
    <n v="112.69"/>
    <n v="30"/>
    <x v="2"/>
    <s v=""/>
    <s v=""/>
    <s v="Ja"/>
    <n v="26.83"/>
    <n v="160.97999999999999"/>
    <n v="112.68599999999998"/>
  </r>
  <r>
    <x v="5"/>
    <x v="103"/>
    <x v="127"/>
    <n v="1"/>
    <n v="24.73"/>
    <n v="24.73"/>
    <n v="17.309999999999999"/>
    <n v="30"/>
    <x v="2"/>
    <s v=""/>
    <s v=""/>
    <s v="Ja"/>
    <n v="24.73"/>
    <n v="24.73"/>
    <n v="17.311"/>
  </r>
  <r>
    <x v="5"/>
    <x v="146"/>
    <x v="214"/>
    <n v="7"/>
    <n v="38.99"/>
    <n v="272.93"/>
    <n v="191.05"/>
    <n v="30"/>
    <x v="2"/>
    <s v=""/>
    <s v=""/>
    <s v="Ja"/>
    <n v="38.99"/>
    <n v="272.93"/>
    <n v="191.05100000000002"/>
  </r>
  <r>
    <x v="5"/>
    <x v="91"/>
    <x v="111"/>
    <n v="8"/>
    <n v="29"/>
    <n v="232"/>
    <n v="162.4"/>
    <n v="30"/>
    <x v="2"/>
    <s v=""/>
    <s v=""/>
    <s v="Ja"/>
    <n v="29"/>
    <n v="232"/>
    <n v="162.4"/>
  </r>
  <r>
    <x v="5"/>
    <x v="119"/>
    <x v="143"/>
    <n v="1"/>
    <n v="990.68"/>
    <n v="990.68"/>
    <n v="842.08"/>
    <n v="15"/>
    <x v="2"/>
    <s v=""/>
    <s v=""/>
    <s v="Ja"/>
    <n v="990.68"/>
    <n v="990.68"/>
    <n v="842.07799999999997"/>
  </r>
  <r>
    <x v="5"/>
    <x v="29"/>
    <x v="31"/>
    <n v="1"/>
    <n v="638.6"/>
    <n v="638.6"/>
    <n v="542.80999999999995"/>
    <n v="15"/>
    <x v="3"/>
    <n v="620"/>
    <s v="Prijs wijkt af"/>
    <s v="Ja"/>
    <n v="620"/>
    <n v="620"/>
    <n v="527"/>
  </r>
  <r>
    <x v="5"/>
    <x v="53"/>
    <x v="58"/>
    <n v="1"/>
    <n v="983.7"/>
    <n v="983.7"/>
    <n v="983.7"/>
    <n v="0"/>
    <x v="0"/>
    <n v="585"/>
    <s v="Prijs wijkt af"/>
    <s v="Nvt"/>
    <n v="585"/>
    <n v="585"/>
    <n v="585"/>
  </r>
  <r>
    <x v="5"/>
    <x v="63"/>
    <x v="71"/>
    <n v="8"/>
    <n v="303.85000000000002"/>
    <n v="2430.8000000000002"/>
    <n v="2430.8000000000002"/>
    <n v="0"/>
    <x v="1"/>
    <n v="295"/>
    <s v="Prijs wijkt af"/>
    <s v="Nvt"/>
    <n v="295"/>
    <n v="2360"/>
    <n v="2360"/>
  </r>
  <r>
    <x v="5"/>
    <x v="175"/>
    <x v="215"/>
    <n v="4"/>
    <n v="29.87"/>
    <n v="119.48"/>
    <n v="119.48"/>
    <n v="0"/>
    <x v="2"/>
    <s v=""/>
    <s v=""/>
    <s v="Nvt"/>
    <n v="29.87"/>
    <n v="119.48"/>
    <n v="119.48"/>
  </r>
  <r>
    <x v="5"/>
    <x v="167"/>
    <x v="161"/>
    <n v="2"/>
    <n v="29.87"/>
    <n v="59.74"/>
    <n v="59.74"/>
    <n v="0"/>
    <x v="2"/>
    <s v=""/>
    <s v=""/>
    <s v="Nvt"/>
    <n v="29.87"/>
    <n v="59.74"/>
    <n v="59.74"/>
  </r>
  <r>
    <x v="5"/>
    <x v="167"/>
    <x v="161"/>
    <n v="4"/>
    <n v="29.87"/>
    <n v="119.48"/>
    <n v="119.48"/>
    <n v="0"/>
    <x v="2"/>
    <s v=""/>
    <s v=""/>
    <s v="Nvt"/>
    <n v="29.87"/>
    <n v="119.48"/>
    <n v="119.48"/>
  </r>
  <r>
    <x v="5"/>
    <x v="123"/>
    <x v="130"/>
    <n v="6"/>
    <n v="29.87"/>
    <n v="179.22"/>
    <n v="179.22"/>
    <n v="0"/>
    <x v="2"/>
    <s v=""/>
    <s v=""/>
    <s v="Nvt"/>
    <n v="29.87"/>
    <n v="179.22"/>
    <n v="179.22"/>
  </r>
  <r>
    <x v="5"/>
    <x v="176"/>
    <x v="162"/>
    <n v="6"/>
    <n v="29.87"/>
    <n v="179.22"/>
    <n v="179.22"/>
    <n v="0"/>
    <x v="2"/>
    <s v=""/>
    <s v=""/>
    <s v="Nvt"/>
    <n v="29.87"/>
    <n v="179.22"/>
    <n v="179.22"/>
  </r>
  <r>
    <x v="5"/>
    <x v="124"/>
    <x v="129"/>
    <n v="4"/>
    <n v="59.74"/>
    <n v="238.96"/>
    <n v="238.96"/>
    <n v="0"/>
    <x v="2"/>
    <s v=""/>
    <s v=""/>
    <s v="Nvt"/>
    <n v="59.74"/>
    <n v="238.96"/>
    <n v="238.96"/>
  </r>
  <r>
    <x v="5"/>
    <x v="125"/>
    <x v="140"/>
    <n v="10"/>
    <n v="89.61"/>
    <n v="896.1"/>
    <n v="896.1"/>
    <n v="0"/>
    <x v="2"/>
    <s v=""/>
    <s v=""/>
    <s v="Nvt"/>
    <n v="89.61"/>
    <n v="896.1"/>
    <n v="896.1"/>
  </r>
  <r>
    <x v="5"/>
    <x v="173"/>
    <x v="131"/>
    <n v="4"/>
    <n v="44.29"/>
    <n v="177.16"/>
    <n v="177.16"/>
    <n v="0"/>
    <x v="2"/>
    <s v=""/>
    <s v=""/>
    <s v="Nvt"/>
    <n v="44.29"/>
    <n v="177.16"/>
    <n v="177.16"/>
  </r>
  <r>
    <x v="5"/>
    <x v="177"/>
    <x v="216"/>
    <n v="4"/>
    <n v="44.29"/>
    <n v="177.16"/>
    <n v="177.16"/>
    <n v="0"/>
    <x v="2"/>
    <s v=""/>
    <s v=""/>
    <s v="Nvt"/>
    <n v="44.29"/>
    <n v="177.16"/>
    <n v="177.16"/>
  </r>
  <r>
    <x v="5"/>
    <x v="101"/>
    <x v="217"/>
    <n v="2"/>
    <n v="69.3"/>
    <n v="138.6"/>
    <n v="138.6"/>
    <n v="0"/>
    <x v="2"/>
    <s v=""/>
    <s v=""/>
    <s v="Nvt"/>
    <n v="69.3"/>
    <n v="138.6"/>
    <n v="138.6"/>
  </r>
  <r>
    <x v="5"/>
    <x v="118"/>
    <x v="142"/>
    <n v="4"/>
    <n v="16.22"/>
    <n v="64.88"/>
    <n v="64.88"/>
    <n v="0"/>
    <x v="2"/>
    <s v=""/>
    <s v=""/>
    <s v="Nvt"/>
    <n v="16.22"/>
    <n v="64.88"/>
    <n v="64.88"/>
  </r>
  <r>
    <x v="5"/>
    <x v="90"/>
    <x v="108"/>
    <n v="30"/>
    <n v="88.57"/>
    <n v="2657.1"/>
    <n v="2657.1"/>
    <n v="0"/>
    <x v="2"/>
    <s v=""/>
    <s v=""/>
    <s v="Nvt"/>
    <n v="88.57"/>
    <n v="2657.1"/>
    <n v="2657.1"/>
  </r>
  <r>
    <x v="5"/>
    <x v="102"/>
    <x v="126"/>
    <n v="1"/>
    <n v="76.02"/>
    <n v="76.02"/>
    <n v="53.21"/>
    <n v="30"/>
    <x v="2"/>
    <s v=""/>
    <s v=""/>
    <s v="Ja"/>
    <n v="76.02"/>
    <n v="76.02"/>
    <n v="53.213999999999999"/>
  </r>
  <r>
    <x v="5"/>
    <x v="178"/>
    <x v="218"/>
    <n v="13"/>
    <n v="24.1"/>
    <n v="313.3"/>
    <n v="219.31"/>
    <n v="30"/>
    <x v="2"/>
    <s v=""/>
    <s v=""/>
    <s v="Ja"/>
    <n v="24.1"/>
    <n v="313.3"/>
    <n v="219.31"/>
  </r>
  <r>
    <x v="5"/>
    <x v="103"/>
    <x v="127"/>
    <n v="1"/>
    <n v="24.73"/>
    <n v="24.73"/>
    <n v="17.309999999999999"/>
    <n v="30"/>
    <x v="2"/>
    <s v=""/>
    <s v=""/>
    <s v="Ja"/>
    <n v="24.73"/>
    <n v="24.73"/>
    <n v="17.311"/>
  </r>
  <r>
    <x v="5"/>
    <x v="39"/>
    <x v="98"/>
    <n v="1"/>
    <n v="17.89"/>
    <n v="17.89"/>
    <n v="12.52"/>
    <n v="30"/>
    <x v="2"/>
    <s v=""/>
    <s v=""/>
    <s v="Ja"/>
    <n v="17.89"/>
    <n v="17.89"/>
    <n v="12.523"/>
  </r>
  <r>
    <x v="5"/>
    <x v="134"/>
    <x v="155"/>
    <n v="25"/>
    <n v="23.39"/>
    <n v="584.75"/>
    <n v="584.75"/>
    <n v="0"/>
    <x v="2"/>
    <s v=""/>
    <s v=""/>
    <s v="Nvt"/>
    <n v="23.39"/>
    <n v="584.75"/>
    <n v="584.75"/>
  </r>
  <r>
    <x v="5"/>
    <x v="149"/>
    <x v="171"/>
    <n v="3"/>
    <n v="45.42"/>
    <n v="136.26"/>
    <n v="136.26"/>
    <n v="0"/>
    <x v="2"/>
    <s v=""/>
    <s v=""/>
    <s v="Nvt"/>
    <n v="45.42"/>
    <n v="136.26"/>
    <n v="136.26"/>
  </r>
  <r>
    <x v="5"/>
    <x v="179"/>
    <x v="219"/>
    <n v="1"/>
    <n v="92.7"/>
    <n v="92.7"/>
    <n v="83.43"/>
    <n v="10"/>
    <x v="2"/>
    <s v=""/>
    <s v=""/>
    <s v="Ja"/>
    <n v="92.7"/>
    <n v="92.7"/>
    <n v="83.43"/>
  </r>
  <r>
    <x v="5"/>
    <x v="150"/>
    <x v="172"/>
    <n v="2"/>
    <n v="25"/>
    <n v="50"/>
    <n v="35"/>
    <n v="30"/>
    <x v="2"/>
    <s v=""/>
    <s v=""/>
    <s v="Ja"/>
    <n v="25"/>
    <n v="50"/>
    <n v="35"/>
  </r>
  <r>
    <x v="5"/>
    <x v="105"/>
    <x v="129"/>
    <n v="12"/>
    <n v="48.68"/>
    <n v="584.16"/>
    <n v="408.91"/>
    <n v="30"/>
    <x v="2"/>
    <s v=""/>
    <s v=""/>
    <s v="Ja"/>
    <n v="48.68"/>
    <n v="584.16"/>
    <n v="408.91199999999998"/>
  </r>
  <r>
    <x v="5"/>
    <x v="154"/>
    <x v="131"/>
    <n v="4"/>
    <n v="42.18"/>
    <n v="168.72"/>
    <n v="118.1"/>
    <n v="30"/>
    <x v="2"/>
    <s v=""/>
    <s v=""/>
    <s v="Ja"/>
    <n v="42.18"/>
    <n v="168.72"/>
    <n v="118.104"/>
  </r>
  <r>
    <x v="5"/>
    <x v="78"/>
    <x v="93"/>
    <n v="1"/>
    <n v="16.54"/>
    <n v="16.54"/>
    <n v="11.58"/>
    <n v="30"/>
    <x v="2"/>
    <s v=""/>
    <s v=""/>
    <s v="Ja"/>
    <n v="16.54"/>
    <n v="16.54"/>
    <n v="11.577999999999999"/>
  </r>
  <r>
    <x v="5"/>
    <x v="117"/>
    <x v="141"/>
    <n v="2"/>
    <n v="17.64"/>
    <n v="35.28"/>
    <n v="24.7"/>
    <n v="30"/>
    <x v="2"/>
    <s v=""/>
    <s v=""/>
    <s v="Ja"/>
    <n v="17.64"/>
    <n v="35.28"/>
    <n v="24.695999999999998"/>
  </r>
  <r>
    <x v="5"/>
    <x v="118"/>
    <x v="142"/>
    <n v="4"/>
    <n v="16.22"/>
    <n v="64.88"/>
    <n v="45.42"/>
    <n v="30"/>
    <x v="2"/>
    <s v=""/>
    <s v=""/>
    <s v="Ja"/>
    <n v="16.22"/>
    <n v="64.88"/>
    <n v="45.415999999999997"/>
  </r>
  <r>
    <x v="5"/>
    <x v="90"/>
    <x v="108"/>
    <n v="21"/>
    <n v="88.57"/>
    <n v="1859.97"/>
    <n v="1301.98"/>
    <n v="30"/>
    <x v="2"/>
    <s v=""/>
    <s v=""/>
    <s v="Ja"/>
    <n v="88.57"/>
    <n v="1859.9699999999998"/>
    <n v="1301.9789999999998"/>
  </r>
  <r>
    <x v="5"/>
    <x v="61"/>
    <x v="69"/>
    <n v="4"/>
    <n v="236.9"/>
    <n v="947.6"/>
    <n v="947.6"/>
    <n v="0"/>
    <x v="1"/>
    <n v="230"/>
    <s v="Prijs wijkt af"/>
    <s v="Nvt"/>
    <n v="230"/>
    <n v="920"/>
    <n v="920"/>
  </r>
  <r>
    <x v="5"/>
    <x v="125"/>
    <x v="140"/>
    <n v="4"/>
    <n v="89.61"/>
    <n v="358.44"/>
    <n v="358.44"/>
    <n v="0"/>
    <x v="2"/>
    <s v=""/>
    <s v=""/>
    <s v="Nvt"/>
    <n v="89.61"/>
    <n v="358.44"/>
    <n v="358.44"/>
  </r>
  <r>
    <x v="5"/>
    <x v="173"/>
    <x v="131"/>
    <n v="4"/>
    <n v="44.29"/>
    <n v="177.16"/>
    <n v="177.16"/>
    <n v="0"/>
    <x v="2"/>
    <s v=""/>
    <s v=""/>
    <s v="Nvt"/>
    <n v="44.29"/>
    <n v="177.16"/>
    <n v="177.16"/>
  </r>
  <r>
    <x v="5"/>
    <x v="87"/>
    <x v="104"/>
    <n v="4"/>
    <n v="113.3"/>
    <n v="453.2"/>
    <n v="407.88"/>
    <n v="10"/>
    <x v="2"/>
    <s v=""/>
    <s v=""/>
    <s v="Ja"/>
    <n v="113.3"/>
    <n v="453.2"/>
    <n v="407.88"/>
  </r>
  <r>
    <x v="5"/>
    <x v="65"/>
    <x v="77"/>
    <n v="2"/>
    <n v="88.07"/>
    <n v="176.14"/>
    <n v="158.53"/>
    <n v="10"/>
    <x v="2"/>
    <s v=""/>
    <s v=""/>
    <s v="Ja"/>
    <n v="88.07"/>
    <n v="176.14"/>
    <n v="158.52599999999998"/>
  </r>
  <r>
    <x v="5"/>
    <x v="73"/>
    <x v="87"/>
    <n v="2"/>
    <n v="52.79"/>
    <n v="105.58"/>
    <n v="95.02"/>
    <n v="10"/>
    <x v="2"/>
    <s v=""/>
    <s v=""/>
    <s v="Ja"/>
    <n v="52.79"/>
    <n v="105.58"/>
    <n v="95.022000000000006"/>
  </r>
  <r>
    <x v="5"/>
    <x v="72"/>
    <x v="86"/>
    <n v="2"/>
    <n v="35.020000000000003"/>
    <n v="70.040000000000006"/>
    <n v="63.04"/>
    <n v="10"/>
    <x v="2"/>
    <s v=""/>
    <s v=""/>
    <s v="Ja"/>
    <n v="35.020000000000003"/>
    <n v="70.040000000000006"/>
    <n v="63.036000000000001"/>
  </r>
  <r>
    <x v="5"/>
    <x v="180"/>
    <x v="220"/>
    <n v="2"/>
    <n v="35.020000000000003"/>
    <n v="70.040000000000006"/>
    <n v="63.04"/>
    <n v="10"/>
    <x v="2"/>
    <s v=""/>
    <s v=""/>
    <s v="Ja"/>
    <n v="35.020000000000003"/>
    <n v="70.040000000000006"/>
    <n v="63.036000000000001"/>
  </r>
  <r>
    <x v="5"/>
    <x v="74"/>
    <x v="106"/>
    <n v="4"/>
    <n v="69.78"/>
    <n v="279.12"/>
    <n v="251.21"/>
    <n v="10"/>
    <x v="2"/>
    <s v=""/>
    <s v=""/>
    <s v="Ja"/>
    <n v="69.78"/>
    <n v="279.12"/>
    <n v="251.208"/>
  </r>
  <r>
    <x v="5"/>
    <x v="62"/>
    <x v="70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5"/>
    <x v="61"/>
    <x v="69"/>
    <n v="2"/>
    <n v="236.9"/>
    <n v="473.8"/>
    <n v="473.8"/>
    <n v="0"/>
    <x v="1"/>
    <n v="230"/>
    <s v="Prijs wijkt af"/>
    <s v="Nvt"/>
    <n v="230"/>
    <n v="460"/>
    <n v="460"/>
  </r>
  <r>
    <x v="5"/>
    <x v="125"/>
    <x v="140"/>
    <n v="2"/>
    <n v="89.61"/>
    <n v="179.22"/>
    <n v="161.30000000000001"/>
    <n v="10"/>
    <x v="2"/>
    <s v=""/>
    <s v=""/>
    <s v="Ja"/>
    <n v="89.61"/>
    <n v="179.22"/>
    <n v="161.298"/>
  </r>
  <r>
    <x v="5"/>
    <x v="124"/>
    <x v="129"/>
    <n v="4"/>
    <n v="59.74"/>
    <n v="238.96"/>
    <n v="215.06"/>
    <n v="10"/>
    <x v="2"/>
    <s v=""/>
    <s v=""/>
    <s v="Ja"/>
    <n v="59.74"/>
    <n v="238.96"/>
    <n v="215.06400000000002"/>
  </r>
  <r>
    <x v="5"/>
    <x v="175"/>
    <x v="215"/>
    <n v="4"/>
    <n v="29.87"/>
    <n v="119.48"/>
    <n v="107.53"/>
    <n v="10"/>
    <x v="2"/>
    <s v=""/>
    <s v=""/>
    <s v="Ja"/>
    <n v="29.87"/>
    <n v="119.48"/>
    <n v="107.53200000000001"/>
  </r>
  <r>
    <x v="5"/>
    <x v="173"/>
    <x v="131"/>
    <n v="4"/>
    <n v="44.29"/>
    <n v="177.16"/>
    <n v="159.44"/>
    <n v="10"/>
    <x v="2"/>
    <s v=""/>
    <s v=""/>
    <s v="Ja"/>
    <n v="44.29"/>
    <n v="177.16"/>
    <n v="159.44399999999999"/>
  </r>
  <r>
    <x v="5"/>
    <x v="61"/>
    <x v="69"/>
    <n v="4"/>
    <n v="236.9"/>
    <n v="947.6"/>
    <n v="947.6"/>
    <n v="0"/>
    <x v="1"/>
    <n v="230"/>
    <s v="Prijs wijkt af"/>
    <s v="Nvt"/>
    <n v="230"/>
    <n v="920"/>
    <n v="920"/>
  </r>
  <r>
    <x v="5"/>
    <x v="62"/>
    <x v="70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5"/>
    <x v="181"/>
    <x v="134"/>
    <n v="6"/>
    <n v="66.95"/>
    <n v="401.7"/>
    <n v="361.53"/>
    <n v="10"/>
    <x v="2"/>
    <s v=""/>
    <s v=""/>
    <s v="Ja"/>
    <n v="66.95"/>
    <n v="401.70000000000005"/>
    <n v="361.53000000000009"/>
  </r>
  <r>
    <x v="5"/>
    <x v="90"/>
    <x v="108"/>
    <n v="6"/>
    <n v="88.57"/>
    <n v="531.41999999999996"/>
    <n v="478.28"/>
    <n v="10"/>
    <x v="2"/>
    <s v=""/>
    <s v=""/>
    <s v="Ja"/>
    <n v="88.57"/>
    <n v="531.41999999999996"/>
    <n v="478.27799999999996"/>
  </r>
  <r>
    <x v="5"/>
    <x v="102"/>
    <x v="221"/>
    <n v="1"/>
    <n v="76.02"/>
    <n v="76.02"/>
    <n v="53.21"/>
    <n v="30"/>
    <x v="2"/>
    <s v=""/>
    <s v=""/>
    <s v="Ja"/>
    <n v="76.02"/>
    <n v="76.02"/>
    <n v="53.213999999999999"/>
  </r>
  <r>
    <x v="5"/>
    <x v="82"/>
    <x v="99"/>
    <n v="13"/>
    <n v="26.83"/>
    <n v="348.79"/>
    <n v="244.15"/>
    <n v="30"/>
    <x v="2"/>
    <s v=""/>
    <s v=""/>
    <s v="Ja"/>
    <n v="26.83"/>
    <n v="348.78999999999996"/>
    <n v="244.15299999999996"/>
  </r>
  <r>
    <x v="5"/>
    <x v="39"/>
    <x v="98"/>
    <n v="6"/>
    <n v="17.89"/>
    <n v="107.34"/>
    <n v="75.14"/>
    <n v="30"/>
    <x v="2"/>
    <s v=""/>
    <s v=""/>
    <s v="Ja"/>
    <n v="17.89"/>
    <n v="107.34"/>
    <n v="75.138000000000005"/>
  </r>
  <r>
    <x v="5"/>
    <x v="103"/>
    <x v="127"/>
    <n v="2"/>
    <n v="24.73"/>
    <n v="49.46"/>
    <n v="34.619999999999997"/>
    <n v="30"/>
    <x v="2"/>
    <s v=""/>
    <s v=""/>
    <s v="Ja"/>
    <n v="24.73"/>
    <n v="49.46"/>
    <n v="34.622"/>
  </r>
  <r>
    <x v="5"/>
    <x v="133"/>
    <x v="109"/>
    <n v="6"/>
    <n v="38.99"/>
    <n v="233.94"/>
    <n v="163.76"/>
    <n v="30"/>
    <x v="2"/>
    <s v=""/>
    <s v=""/>
    <s v="Ja"/>
    <n v="38.99"/>
    <n v="233.94"/>
    <n v="163.75799999999998"/>
  </r>
  <r>
    <x v="5"/>
    <x v="133"/>
    <x v="109"/>
    <n v="2"/>
    <n v="38.99"/>
    <n v="0"/>
    <n v="0"/>
    <n v="30"/>
    <x v="2"/>
    <s v=""/>
    <s v=""/>
    <s v="Ja"/>
    <n v="38.99"/>
    <n v="77.98"/>
    <n v="54.586000000000006"/>
  </r>
  <r>
    <x v="5"/>
    <x v="182"/>
    <x v="170"/>
    <n v="3"/>
    <n v="52.99"/>
    <n v="158.97"/>
    <n v="111.28"/>
    <n v="30"/>
    <x v="2"/>
    <s v=""/>
    <s v=""/>
    <s v="Ja"/>
    <n v="52.99"/>
    <n v="158.97"/>
    <n v="111.279"/>
  </r>
  <r>
    <x v="5"/>
    <x v="182"/>
    <x v="170"/>
    <n v="1"/>
    <n v="52.99"/>
    <n v="0"/>
    <n v="0"/>
    <n v="30"/>
    <x v="2"/>
    <s v=""/>
    <s v=""/>
    <s v="Ja"/>
    <n v="52.99"/>
    <n v="52.99"/>
    <n v="37.093000000000004"/>
  </r>
  <r>
    <x v="5"/>
    <x v="183"/>
    <x v="222"/>
    <n v="45"/>
    <n v="3.5"/>
    <n v="0"/>
    <n v="0"/>
    <n v="30"/>
    <x v="2"/>
    <s v=""/>
    <s v=""/>
    <s v="Ja"/>
    <n v="3.5"/>
    <n v="157.5"/>
    <n v="110.25"/>
  </r>
  <r>
    <x v="5"/>
    <x v="184"/>
    <x v="223"/>
    <n v="25"/>
    <n v="2"/>
    <n v="0"/>
    <n v="0"/>
    <n v="30"/>
    <x v="2"/>
    <s v=""/>
    <s v=""/>
    <s v="Ja"/>
    <n v="2"/>
    <n v="50"/>
    <n v="35"/>
  </r>
  <r>
    <x v="5"/>
    <x v="185"/>
    <x v="224"/>
    <n v="25"/>
    <n v="3"/>
    <n v="0"/>
    <n v="0"/>
    <n v="30"/>
    <x v="2"/>
    <s v=""/>
    <s v=""/>
    <s v="Ja"/>
    <n v="3"/>
    <n v="75"/>
    <n v="52.5"/>
  </r>
  <r>
    <x v="5"/>
    <x v="186"/>
    <x v="225"/>
    <n v="30"/>
    <n v="4"/>
    <n v="0"/>
    <n v="0"/>
    <n v="30"/>
    <x v="2"/>
    <s v=""/>
    <s v=""/>
    <s v="Ja"/>
    <n v="4"/>
    <n v="120"/>
    <n v="84"/>
  </r>
  <r>
    <x v="5"/>
    <x v="187"/>
    <x v="226"/>
    <n v="12"/>
    <n v="6"/>
    <n v="0"/>
    <n v="0"/>
    <n v="30"/>
    <x v="2"/>
    <s v=""/>
    <s v=""/>
    <s v="Ja"/>
    <n v="6"/>
    <n v="72"/>
    <n v="50.4"/>
  </r>
  <r>
    <x v="5"/>
    <x v="188"/>
    <x v="227"/>
    <n v="5"/>
    <n v="7"/>
    <n v="0"/>
    <n v="0"/>
    <n v="30"/>
    <x v="2"/>
    <s v=""/>
    <s v=""/>
    <s v="Ja"/>
    <n v="7"/>
    <n v="35"/>
    <n v="24.5"/>
  </r>
  <r>
    <x v="5"/>
    <x v="189"/>
    <x v="228"/>
    <n v="5"/>
    <n v="8"/>
    <n v="0"/>
    <n v="0"/>
    <n v="30"/>
    <x v="2"/>
    <s v=""/>
    <s v=""/>
    <s v="Ja"/>
    <n v="8"/>
    <n v="40"/>
    <n v="28"/>
  </r>
  <r>
    <x v="5"/>
    <x v="190"/>
    <x v="229"/>
    <n v="4"/>
    <n v="8.65"/>
    <n v="34.6"/>
    <n v="24.22"/>
    <n v="30"/>
    <x v="2"/>
    <s v=""/>
    <s v=""/>
    <s v="Ja"/>
    <n v="8.65"/>
    <n v="34.6"/>
    <n v="24.22"/>
  </r>
  <r>
    <x v="5"/>
    <x v="116"/>
    <x v="140"/>
    <n v="14"/>
    <n v="73.02"/>
    <n v="1022.28"/>
    <n v="715.6"/>
    <n v="30"/>
    <x v="2"/>
    <s v=""/>
    <s v=""/>
    <s v="Ja"/>
    <n v="73.02"/>
    <n v="1022.28"/>
    <n v="715.59599999999989"/>
  </r>
  <r>
    <x v="5"/>
    <x v="105"/>
    <x v="129"/>
    <n v="7"/>
    <n v="48.68"/>
    <n v="340.76"/>
    <n v="238.53"/>
    <n v="30"/>
    <x v="2"/>
    <s v=""/>
    <s v=""/>
    <s v="Ja"/>
    <n v="48.68"/>
    <n v="340.76"/>
    <n v="238.53200000000001"/>
  </r>
  <r>
    <x v="5"/>
    <x v="191"/>
    <x v="230"/>
    <n v="2"/>
    <n v="22"/>
    <n v="44"/>
    <n v="30.8"/>
    <n v="30"/>
    <x v="2"/>
    <s v=""/>
    <s v=""/>
    <s v="Ja"/>
    <n v="22"/>
    <n v="44"/>
    <n v="30.8"/>
  </r>
  <r>
    <x v="5"/>
    <x v="192"/>
    <x v="231"/>
    <n v="2"/>
    <n v="22"/>
    <n v="44"/>
    <n v="30.8"/>
    <n v="30"/>
    <x v="2"/>
    <s v=""/>
    <s v=""/>
    <s v="Ja"/>
    <n v="22"/>
    <n v="44"/>
    <n v="30.8"/>
  </r>
  <r>
    <x v="5"/>
    <x v="107"/>
    <x v="131"/>
    <n v="5"/>
    <n v="42.18"/>
    <n v="210.9"/>
    <n v="147.63"/>
    <n v="30"/>
    <x v="2"/>
    <s v=""/>
    <s v=""/>
    <s v="Ja"/>
    <n v="42.18"/>
    <n v="210.9"/>
    <n v="147.63"/>
  </r>
  <r>
    <x v="5"/>
    <x v="108"/>
    <x v="132"/>
    <n v="6"/>
    <n v="42.18"/>
    <n v="253.08"/>
    <n v="177.16"/>
    <n v="30"/>
    <x v="2"/>
    <s v=""/>
    <s v=""/>
    <s v="Ja"/>
    <n v="42.18"/>
    <n v="253.07999999999998"/>
    <n v="177.15599999999998"/>
  </r>
  <r>
    <x v="5"/>
    <x v="193"/>
    <x v="232"/>
    <n v="1"/>
    <n v="37"/>
    <n v="37"/>
    <n v="25.9"/>
    <n v="30"/>
    <x v="2"/>
    <s v=""/>
    <s v=""/>
    <s v="Ja"/>
    <n v="37"/>
    <n v="37"/>
    <n v="25.9"/>
  </r>
  <r>
    <x v="5"/>
    <x v="78"/>
    <x v="93"/>
    <n v="8"/>
    <n v="16.54"/>
    <n v="132.32"/>
    <n v="92.62"/>
    <n v="30"/>
    <x v="2"/>
    <s v=""/>
    <s v=""/>
    <s v="Ja"/>
    <n v="16.54"/>
    <n v="132.32"/>
    <n v="92.623999999999995"/>
  </r>
  <r>
    <x v="5"/>
    <x v="90"/>
    <x v="108"/>
    <n v="28"/>
    <n v="88.57"/>
    <n v="2479.96"/>
    <n v="1735.97"/>
    <n v="30"/>
    <x v="2"/>
    <s v=""/>
    <s v=""/>
    <s v="Ja"/>
    <n v="88.57"/>
    <n v="2479.96"/>
    <n v="1735.9720000000002"/>
  </r>
  <r>
    <x v="5"/>
    <x v="194"/>
    <x v="233"/>
    <n v="28"/>
    <n v="0"/>
    <n v="0"/>
    <n v="0"/>
    <n v="0"/>
    <x v="2"/>
    <s v=""/>
    <s v=""/>
    <s v="Nvt"/>
    <n v="0"/>
    <n v="0"/>
    <n v="0"/>
  </r>
  <r>
    <x v="5"/>
    <x v="90"/>
    <x v="108"/>
    <n v="2"/>
    <n v="88.57"/>
    <n v="0"/>
    <n v="0"/>
    <n v="30"/>
    <x v="2"/>
    <s v=""/>
    <s v=""/>
    <s v="Ja"/>
    <n v="88.57"/>
    <n v="177.14"/>
    <n v="123.99799999999999"/>
  </r>
  <r>
    <x v="5"/>
    <x v="194"/>
    <x v="233"/>
    <n v="2"/>
    <n v="0"/>
    <n v="0"/>
    <n v="0"/>
    <n v="0"/>
    <x v="2"/>
    <s v=""/>
    <s v=""/>
    <s v="Nvt"/>
    <n v="0"/>
    <n v="0"/>
    <n v="0"/>
  </r>
  <r>
    <x v="5"/>
    <x v="110"/>
    <x v="134"/>
    <n v="6"/>
    <n v="49"/>
    <n v="294"/>
    <n v="205.8"/>
    <n v="30"/>
    <x v="2"/>
    <s v=""/>
    <s v=""/>
    <s v="Ja"/>
    <n v="49"/>
    <n v="294"/>
    <n v="205.8"/>
  </r>
  <r>
    <x v="5"/>
    <x v="110"/>
    <x v="134"/>
    <n v="1"/>
    <n v="49"/>
    <n v="49"/>
    <n v="34.299999999999997"/>
    <n v="30"/>
    <x v="2"/>
    <s v=""/>
    <s v=""/>
    <s v="Ja"/>
    <n v="49"/>
    <n v="49"/>
    <n v="34.299999999999997"/>
  </r>
  <r>
    <x v="5"/>
    <x v="117"/>
    <x v="141"/>
    <n v="10"/>
    <n v="17.64"/>
    <n v="176.4"/>
    <n v="123.48"/>
    <n v="30"/>
    <x v="2"/>
    <s v=""/>
    <s v=""/>
    <s v="Ja"/>
    <n v="17.64"/>
    <n v="176.4"/>
    <n v="123.48"/>
  </r>
  <r>
    <x v="5"/>
    <x v="138"/>
    <x v="159"/>
    <n v="20"/>
    <n v="16.22"/>
    <n v="324.39999999999998"/>
    <n v="227.08"/>
    <n v="30"/>
    <x v="2"/>
    <s v=""/>
    <s v=""/>
    <s v="Ja"/>
    <n v="16.22"/>
    <n v="324.39999999999998"/>
    <n v="227.08"/>
  </r>
  <r>
    <x v="5"/>
    <x v="123"/>
    <x v="130"/>
    <n v="2"/>
    <n v="29.87"/>
    <n v="59.74"/>
    <n v="53.77"/>
    <n v="10"/>
    <x v="2"/>
    <s v=""/>
    <s v=""/>
    <s v="Ja"/>
    <n v="29.87"/>
    <n v="59.74"/>
    <n v="53.766000000000005"/>
  </r>
  <r>
    <x v="5"/>
    <x v="124"/>
    <x v="129"/>
    <n v="2"/>
    <n v="59.74"/>
    <n v="119.48"/>
    <n v="107.53"/>
    <n v="10"/>
    <x v="2"/>
    <s v=""/>
    <s v=""/>
    <s v="Ja"/>
    <n v="59.74"/>
    <n v="119.48"/>
    <n v="107.53200000000001"/>
  </r>
  <r>
    <x v="5"/>
    <x v="125"/>
    <x v="140"/>
    <n v="3"/>
    <n v="89.61"/>
    <n v="268.83"/>
    <n v="241.95"/>
    <n v="10"/>
    <x v="2"/>
    <s v=""/>
    <s v=""/>
    <s v="Ja"/>
    <n v="89.61"/>
    <n v="268.83"/>
    <n v="241.94699999999997"/>
  </r>
  <r>
    <x v="5"/>
    <x v="173"/>
    <x v="131"/>
    <n v="1"/>
    <n v="44.29"/>
    <n v="44.29"/>
    <n v="39.86"/>
    <n v="10"/>
    <x v="2"/>
    <s v=""/>
    <s v=""/>
    <s v="Ja"/>
    <n v="44.29"/>
    <n v="44.29"/>
    <n v="39.860999999999997"/>
  </r>
  <r>
    <x v="5"/>
    <x v="62"/>
    <x v="70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5"/>
    <x v="195"/>
    <x v="234"/>
    <n v="2"/>
    <n v="514.14"/>
    <n v="1028.28"/>
    <n v="822.62"/>
    <n v="20"/>
    <x v="0"/>
    <n v="339.9"/>
    <s v="Prijs wijkt af"/>
    <s v="Nee"/>
    <n v="339.9"/>
    <n v="679.8"/>
    <n v="679.8"/>
  </r>
  <r>
    <x v="5"/>
    <x v="35"/>
    <x v="37"/>
    <n v="8"/>
    <n v="39.65"/>
    <n v="317.2"/>
    <n v="237.9"/>
    <n v="25"/>
    <x v="2"/>
    <s v=""/>
    <s v=""/>
    <s v="Ja"/>
    <n v="39.65"/>
    <n v="317.2"/>
    <n v="237.9"/>
  </r>
  <r>
    <x v="5"/>
    <x v="48"/>
    <x v="235"/>
    <n v="14"/>
    <n v="48.93"/>
    <n v="685.02"/>
    <n v="513.76"/>
    <n v="25"/>
    <x v="2"/>
    <s v=""/>
    <s v=""/>
    <s v="Ja"/>
    <n v="48.93"/>
    <n v="685.02"/>
    <n v="513.76499999999999"/>
  </r>
  <r>
    <x v="5"/>
    <x v="25"/>
    <x v="27"/>
    <n v="1"/>
    <n v="429.38"/>
    <n v="429.38"/>
    <n v="343.5"/>
    <n v="20"/>
    <x v="0"/>
    <n v="298.7"/>
    <s v="Prijs wijkt af"/>
    <s v="Nee"/>
    <n v="298.7"/>
    <n v="298.7"/>
    <n v="298.7"/>
  </r>
  <r>
    <x v="5"/>
    <x v="32"/>
    <x v="34"/>
    <n v="1"/>
    <n v="748.75"/>
    <n v="748.75"/>
    <n v="599"/>
    <n v="20"/>
    <x v="0"/>
    <n v="458.35"/>
    <s v="Prijs wijkt af"/>
    <s v="Nee"/>
    <n v="458.35"/>
    <n v="458.35"/>
    <n v="458.35"/>
  </r>
  <r>
    <x v="5"/>
    <x v="35"/>
    <x v="37"/>
    <n v="9"/>
    <n v="39.65"/>
    <n v="356.85"/>
    <n v="267.64"/>
    <n v="25"/>
    <x v="2"/>
    <s v=""/>
    <s v=""/>
    <s v="Ja"/>
    <n v="39.65"/>
    <n v="356.84999999999997"/>
    <n v="267.63749999999999"/>
  </r>
  <r>
    <x v="5"/>
    <x v="48"/>
    <x v="235"/>
    <n v="9"/>
    <n v="48.93"/>
    <n v="440.37"/>
    <n v="330.28"/>
    <n v="25"/>
    <x v="2"/>
    <s v=""/>
    <s v=""/>
    <s v="Ja"/>
    <n v="48.93"/>
    <n v="440.37"/>
    <n v="330.27749999999997"/>
  </r>
  <r>
    <x v="5"/>
    <x v="102"/>
    <x v="126"/>
    <n v="1"/>
    <n v="76.02"/>
    <n v="76.02"/>
    <n v="53.21"/>
    <n v="30"/>
    <x v="2"/>
    <s v=""/>
    <s v=""/>
    <s v="Ja"/>
    <n v="76.02"/>
    <n v="76.02"/>
    <n v="53.213999999999999"/>
  </r>
  <r>
    <x v="5"/>
    <x v="82"/>
    <x v="99"/>
    <n v="7"/>
    <n v="26.83"/>
    <n v="187.81"/>
    <n v="131.47"/>
    <n v="30"/>
    <x v="2"/>
    <s v=""/>
    <s v=""/>
    <s v="Ja"/>
    <n v="26.83"/>
    <n v="187.81"/>
    <n v="131.46700000000001"/>
  </r>
  <r>
    <x v="5"/>
    <x v="39"/>
    <x v="98"/>
    <n v="3"/>
    <n v="17.89"/>
    <n v="53.67"/>
    <n v="37.57"/>
    <n v="30"/>
    <x v="2"/>
    <s v=""/>
    <s v=""/>
    <s v="Ja"/>
    <n v="17.89"/>
    <n v="53.67"/>
    <n v="37.569000000000003"/>
  </r>
  <r>
    <x v="5"/>
    <x v="103"/>
    <x v="127"/>
    <n v="1"/>
    <n v="24.73"/>
    <n v="24.73"/>
    <n v="17.309999999999999"/>
    <n v="30"/>
    <x v="2"/>
    <s v=""/>
    <s v=""/>
    <s v="Ja"/>
    <n v="24.73"/>
    <n v="24.73"/>
    <n v="17.311"/>
  </r>
  <r>
    <x v="5"/>
    <x v="133"/>
    <x v="128"/>
    <n v="7"/>
    <n v="38.99"/>
    <n v="272.93"/>
    <n v="191.05"/>
    <n v="30"/>
    <x v="2"/>
    <s v=""/>
    <s v=""/>
    <s v="Ja"/>
    <n v="38.99"/>
    <n v="272.93"/>
    <n v="191.05100000000002"/>
  </r>
  <r>
    <x v="5"/>
    <x v="133"/>
    <x v="128"/>
    <n v="1"/>
    <n v="38.99"/>
    <n v="0"/>
    <n v="0"/>
    <n v="30"/>
    <x v="2"/>
    <s v=""/>
    <s v=""/>
    <s v="Ja"/>
    <n v="38.99"/>
    <n v="38.99"/>
    <n v="27.293000000000003"/>
  </r>
  <r>
    <x v="5"/>
    <x v="107"/>
    <x v="131"/>
    <n v="1"/>
    <n v="42.18"/>
    <n v="42.18"/>
    <n v="29.53"/>
    <n v="30"/>
    <x v="2"/>
    <s v=""/>
    <s v=""/>
    <s v="Ja"/>
    <n v="42.18"/>
    <n v="42.18"/>
    <n v="29.526"/>
  </r>
  <r>
    <x v="5"/>
    <x v="105"/>
    <x v="129"/>
    <n v="1"/>
    <n v="48.68"/>
    <n v="48.68"/>
    <n v="34.08"/>
    <n v="30"/>
    <x v="2"/>
    <s v=""/>
    <s v=""/>
    <s v="Ja"/>
    <n v="48.68"/>
    <n v="48.68"/>
    <n v="34.076000000000001"/>
  </r>
  <r>
    <x v="5"/>
    <x v="116"/>
    <x v="140"/>
    <n v="3"/>
    <n v="73.02"/>
    <n v="219.06"/>
    <n v="153.34"/>
    <n v="30"/>
    <x v="2"/>
    <s v=""/>
    <s v=""/>
    <s v="Ja"/>
    <n v="73.02"/>
    <n v="219.06"/>
    <n v="153.34200000000001"/>
  </r>
  <r>
    <x v="5"/>
    <x v="78"/>
    <x v="93"/>
    <n v="3"/>
    <n v="16.54"/>
    <n v="49.62"/>
    <n v="34.729999999999997"/>
    <n v="30"/>
    <x v="2"/>
    <s v=""/>
    <s v=""/>
    <s v="Ja"/>
    <n v="16.54"/>
    <n v="49.62"/>
    <n v="34.733999999999995"/>
  </r>
  <r>
    <x v="5"/>
    <x v="75"/>
    <x v="89"/>
    <n v="9"/>
    <n v="78"/>
    <n v="702"/>
    <n v="491.4"/>
    <n v="30"/>
    <x v="2"/>
    <s v=""/>
    <s v=""/>
    <s v="Ja"/>
    <n v="78"/>
    <n v="702"/>
    <n v="491.4"/>
  </r>
  <r>
    <x v="5"/>
    <x v="110"/>
    <x v="134"/>
    <n v="6"/>
    <n v="49"/>
    <n v="294"/>
    <n v="205.8"/>
    <n v="30"/>
    <x v="2"/>
    <s v=""/>
    <s v=""/>
    <s v="Ja"/>
    <n v="49"/>
    <n v="294"/>
    <n v="205.8"/>
  </r>
  <r>
    <x v="5"/>
    <x v="81"/>
    <x v="97"/>
    <n v="1"/>
    <n v="104.09"/>
    <n v="104.09"/>
    <n v="72.86"/>
    <n v="30"/>
    <x v="2"/>
    <s v=""/>
    <s v=""/>
    <s v="Ja"/>
    <n v="104.09"/>
    <n v="104.09"/>
    <n v="72.863"/>
  </r>
  <r>
    <x v="5"/>
    <x v="82"/>
    <x v="99"/>
    <n v="17"/>
    <n v="26.83"/>
    <n v="456.11"/>
    <n v="319.27999999999997"/>
    <n v="30"/>
    <x v="2"/>
    <s v=""/>
    <s v=""/>
    <s v="Ja"/>
    <n v="26.83"/>
    <n v="456.10999999999996"/>
    <n v="319.27699999999999"/>
  </r>
  <r>
    <x v="5"/>
    <x v="39"/>
    <x v="98"/>
    <n v="6"/>
    <n v="17.89"/>
    <n v="107.34"/>
    <n v="75.14"/>
    <n v="30"/>
    <x v="2"/>
    <s v=""/>
    <s v=""/>
    <s v="Ja"/>
    <n v="17.89"/>
    <n v="107.34"/>
    <n v="75.138000000000005"/>
  </r>
  <r>
    <x v="5"/>
    <x v="196"/>
    <x v="236"/>
    <n v="1"/>
    <n v="21"/>
    <n v="21"/>
    <n v="18.899999999999999"/>
    <n v="10"/>
    <x v="2"/>
    <s v=""/>
    <s v=""/>
    <s v="Ja"/>
    <n v="21"/>
    <n v="21"/>
    <n v="18.899999999999999"/>
  </r>
  <r>
    <x v="5"/>
    <x v="103"/>
    <x v="127"/>
    <n v="2"/>
    <n v="24.73"/>
    <n v="49.46"/>
    <n v="34.619999999999997"/>
    <n v="30"/>
    <x v="2"/>
    <s v=""/>
    <s v=""/>
    <s v="Ja"/>
    <n v="24.73"/>
    <n v="49.46"/>
    <n v="34.622"/>
  </r>
  <r>
    <x v="5"/>
    <x v="133"/>
    <x v="128"/>
    <n v="12"/>
    <n v="38.99"/>
    <n v="467.88"/>
    <n v="327.52"/>
    <n v="30"/>
    <x v="2"/>
    <s v=""/>
    <s v=""/>
    <s v="Ja"/>
    <n v="38.99"/>
    <n v="467.88"/>
    <n v="327.51599999999996"/>
  </r>
  <r>
    <x v="5"/>
    <x v="197"/>
    <x v="237"/>
    <n v="2"/>
    <n v="29"/>
    <n v="58"/>
    <n v="40.6"/>
    <n v="30"/>
    <x v="2"/>
    <s v=""/>
    <s v=""/>
    <s v="Ja"/>
    <n v="29"/>
    <n v="58"/>
    <n v="40.6"/>
  </r>
  <r>
    <x v="5"/>
    <x v="198"/>
    <x v="238"/>
    <n v="2"/>
    <n v="28.39"/>
    <n v="56.78"/>
    <n v="39.75"/>
    <n v="30"/>
    <x v="2"/>
    <s v=""/>
    <s v=""/>
    <s v="Ja"/>
    <n v="28.39"/>
    <n v="56.78"/>
    <n v="39.746000000000002"/>
  </r>
  <r>
    <x v="5"/>
    <x v="149"/>
    <x v="171"/>
    <n v="9"/>
    <n v="45.42"/>
    <n v="408.78"/>
    <n v="327.02"/>
    <n v="20"/>
    <x v="2"/>
    <s v=""/>
    <s v=""/>
    <s v="Ja"/>
    <n v="45.42"/>
    <n v="408.78000000000003"/>
    <n v="327.024"/>
  </r>
  <r>
    <x v="5"/>
    <x v="150"/>
    <x v="172"/>
    <n v="1"/>
    <n v="25"/>
    <n v="25"/>
    <n v="17.5"/>
    <n v="30"/>
    <x v="2"/>
    <s v=""/>
    <s v=""/>
    <s v="Ja"/>
    <n v="25"/>
    <n v="25"/>
    <n v="17.5"/>
  </r>
  <r>
    <x v="5"/>
    <x v="149"/>
    <x v="171"/>
    <n v="6"/>
    <n v="45.42"/>
    <n v="272.52"/>
    <n v="218.02"/>
    <n v="20"/>
    <x v="2"/>
    <s v=""/>
    <s v=""/>
    <s v="Ja"/>
    <n v="45.42"/>
    <n v="272.52"/>
    <n v="218.01599999999999"/>
  </r>
  <r>
    <x v="5"/>
    <x v="150"/>
    <x v="172"/>
    <n v="1"/>
    <n v="25"/>
    <n v="25"/>
    <n v="17.5"/>
    <n v="30"/>
    <x v="2"/>
    <s v=""/>
    <s v=""/>
    <s v="Ja"/>
    <n v="25"/>
    <n v="25"/>
    <n v="17.5"/>
  </r>
  <r>
    <x v="5"/>
    <x v="168"/>
    <x v="91"/>
    <n v="12"/>
    <n v="34.65"/>
    <n v="415.8"/>
    <n v="291.06"/>
    <n v="30"/>
    <x v="2"/>
    <s v=""/>
    <s v=""/>
    <s v="Ja"/>
    <n v="34.65"/>
    <n v="415.79999999999995"/>
    <n v="291.05999999999995"/>
  </r>
  <r>
    <x v="5"/>
    <x v="199"/>
    <x v="202"/>
    <n v="12"/>
    <n v="31.5"/>
    <n v="378"/>
    <n v="264.60000000000002"/>
    <n v="30"/>
    <x v="2"/>
    <s v=""/>
    <s v=""/>
    <s v="Ja"/>
    <n v="31.5"/>
    <n v="378"/>
    <n v="264.60000000000002"/>
  </r>
  <r>
    <x v="5"/>
    <x v="200"/>
    <x v="204"/>
    <n v="2"/>
    <n v="63"/>
    <n v="126"/>
    <n v="88.2"/>
    <n v="30"/>
    <x v="2"/>
    <s v=""/>
    <s v=""/>
    <s v="Ja"/>
    <n v="63"/>
    <n v="126"/>
    <n v="88.2"/>
  </r>
  <r>
    <x v="5"/>
    <x v="200"/>
    <x v="204"/>
    <n v="2"/>
    <n v="63"/>
    <n v="126"/>
    <n v="88.2"/>
    <n v="30"/>
    <x v="2"/>
    <s v=""/>
    <s v=""/>
    <s v="Ja"/>
    <n v="63"/>
    <n v="126"/>
    <n v="88.2"/>
  </r>
  <r>
    <x v="5"/>
    <x v="201"/>
    <x v="239"/>
    <n v="1"/>
    <n v="63"/>
    <n v="63"/>
    <n v="44.1"/>
    <n v="30"/>
    <x v="2"/>
    <s v=""/>
    <s v=""/>
    <s v="Ja"/>
    <n v="63"/>
    <n v="63"/>
    <n v="44.1"/>
  </r>
  <r>
    <x v="5"/>
    <x v="80"/>
    <x v="96"/>
    <n v="4"/>
    <n v="63"/>
    <n v="252"/>
    <n v="176.4"/>
    <n v="30"/>
    <x v="2"/>
    <s v=""/>
    <s v=""/>
    <s v="Ja"/>
    <n v="63"/>
    <n v="252"/>
    <n v="176.4"/>
  </r>
  <r>
    <x v="5"/>
    <x v="137"/>
    <x v="158"/>
    <n v="4"/>
    <n v="19.75"/>
    <n v="79"/>
    <n v="55.3"/>
    <n v="30"/>
    <x v="2"/>
    <s v=""/>
    <s v=""/>
    <s v="Ja"/>
    <n v="19.75"/>
    <n v="79"/>
    <n v="55.3"/>
  </r>
  <r>
    <x v="5"/>
    <x v="117"/>
    <x v="141"/>
    <n v="2"/>
    <n v="23"/>
    <n v="46"/>
    <n v="32.200000000000003"/>
    <n v="30"/>
    <x v="2"/>
    <s v=""/>
    <s v=""/>
    <s v="Ja"/>
    <n v="23"/>
    <n v="46"/>
    <n v="32.200000000000003"/>
  </r>
  <r>
    <x v="5"/>
    <x v="138"/>
    <x v="159"/>
    <n v="12"/>
    <n v="16.22"/>
    <n v="194.64"/>
    <n v="136.25"/>
    <n v="30"/>
    <x v="2"/>
    <s v=""/>
    <s v=""/>
    <s v="Ja"/>
    <n v="16.22"/>
    <n v="194.64"/>
    <n v="136.24799999999999"/>
  </r>
  <r>
    <x v="5"/>
    <x v="202"/>
    <x v="240"/>
    <n v="17"/>
    <n v="22.71"/>
    <n v="386.07"/>
    <n v="270.25"/>
    <n v="30"/>
    <x v="2"/>
    <s v=""/>
    <s v=""/>
    <s v="Ja"/>
    <n v="22.71"/>
    <n v="386.07"/>
    <n v="270.24899999999997"/>
  </r>
  <r>
    <x v="5"/>
    <x v="90"/>
    <x v="108"/>
    <n v="12"/>
    <n v="88.57"/>
    <n v="1062.8399999999999"/>
    <n v="743.99"/>
    <n v="30"/>
    <x v="2"/>
    <s v=""/>
    <s v=""/>
    <s v="Ja"/>
    <n v="88.57"/>
    <n v="1062.8399999999999"/>
    <n v="743.98799999999983"/>
  </r>
  <r>
    <x v="5"/>
    <x v="135"/>
    <x v="156"/>
    <n v="12"/>
    <n v="49"/>
    <n v="588"/>
    <n v="411.6"/>
    <n v="30"/>
    <x v="2"/>
    <s v=""/>
    <s v=""/>
    <s v="Ja"/>
    <n v="49"/>
    <n v="588"/>
    <n v="411.6"/>
  </r>
  <r>
    <x v="5"/>
    <x v="120"/>
    <x v="144"/>
    <n v="1"/>
    <n v="400"/>
    <n v="400"/>
    <n v="360"/>
    <n v="10"/>
    <x v="2"/>
    <s v=""/>
    <s v=""/>
    <s v="Ja"/>
    <n v="400"/>
    <n v="400"/>
    <n v="360"/>
  </r>
  <r>
    <x v="5"/>
    <x v="121"/>
    <x v="145"/>
    <n v="1"/>
    <n v="100"/>
    <n v="100"/>
    <n v="90"/>
    <n v="10"/>
    <x v="2"/>
    <s v=""/>
    <s v=""/>
    <s v="Ja"/>
    <n v="100"/>
    <n v="100"/>
    <n v="90"/>
  </r>
  <r>
    <x v="5"/>
    <x v="122"/>
    <x v="146"/>
    <n v="1"/>
    <n v="15.45"/>
    <n v="15.45"/>
    <n v="13.9"/>
    <n v="10"/>
    <x v="2"/>
    <s v=""/>
    <s v=""/>
    <s v="Ja"/>
    <n v="15.45"/>
    <n v="15.45"/>
    <n v="13.904999999999999"/>
  </r>
  <r>
    <x v="5"/>
    <x v="203"/>
    <x v="241"/>
    <n v="1"/>
    <n v="1698.3"/>
    <n v="1698.3"/>
    <n v="1528.47"/>
    <n v="10"/>
    <x v="2"/>
    <s v=""/>
    <s v=""/>
    <s v="Ja"/>
    <n v="1698.3"/>
    <n v="1698.3"/>
    <n v="1528.47"/>
  </r>
  <r>
    <x v="5"/>
    <x v="58"/>
    <x v="242"/>
    <n v="4"/>
    <n v="75"/>
    <n v="300"/>
    <n v="270"/>
    <n v="10"/>
    <x v="2"/>
    <s v=""/>
    <s v=""/>
    <s v="Ja"/>
    <n v="75"/>
    <n v="300"/>
    <n v="270"/>
  </r>
  <r>
    <x v="5"/>
    <x v="58"/>
    <x v="243"/>
    <n v="1"/>
    <n v="115"/>
    <n v="115"/>
    <n v="103.5"/>
    <n v="10"/>
    <x v="2"/>
    <s v=""/>
    <s v=""/>
    <s v="Ja"/>
    <n v="115"/>
    <n v="115"/>
    <n v="103.5"/>
  </r>
  <r>
    <x v="5"/>
    <x v="81"/>
    <x v="97"/>
    <n v="1"/>
    <n v="104.09"/>
    <n v="104.09"/>
    <n v="72.86"/>
    <n v="30"/>
    <x v="2"/>
    <s v=""/>
    <s v=""/>
    <s v="Ja"/>
    <n v="104.09"/>
    <n v="104.09"/>
    <n v="72.863"/>
  </r>
  <r>
    <x v="5"/>
    <x v="82"/>
    <x v="99"/>
    <n v="7"/>
    <n v="26.83"/>
    <n v="187.81"/>
    <n v="131.47"/>
    <n v="30"/>
    <x v="2"/>
    <s v=""/>
    <s v=""/>
    <s v="Ja"/>
    <n v="26.83"/>
    <n v="187.81"/>
    <n v="131.46700000000001"/>
  </r>
  <r>
    <x v="5"/>
    <x v="204"/>
    <x v="244"/>
    <n v="1"/>
    <n v="47.99"/>
    <n v="47.99"/>
    <n v="33.590000000000003"/>
    <n v="30"/>
    <x v="2"/>
    <s v=""/>
    <s v=""/>
    <s v="Ja"/>
    <n v="47.99"/>
    <n v="47.99"/>
    <n v="33.593000000000004"/>
  </r>
  <r>
    <x v="5"/>
    <x v="39"/>
    <x v="98"/>
    <n v="1"/>
    <n v="17.89"/>
    <n v="17.89"/>
    <n v="12.52"/>
    <n v="30"/>
    <x v="2"/>
    <s v=""/>
    <s v=""/>
    <s v="Ja"/>
    <n v="17.89"/>
    <n v="17.89"/>
    <n v="12.523"/>
  </r>
  <r>
    <x v="5"/>
    <x v="115"/>
    <x v="139"/>
    <n v="6"/>
    <n v="38.99"/>
    <n v="233.94"/>
    <n v="163.76"/>
    <n v="30"/>
    <x v="2"/>
    <s v=""/>
    <s v=""/>
    <s v="Ja"/>
    <n v="38.99"/>
    <n v="233.94"/>
    <n v="163.75799999999998"/>
  </r>
  <r>
    <x v="5"/>
    <x v="103"/>
    <x v="127"/>
    <n v="1"/>
    <n v="24.73"/>
    <n v="24.73"/>
    <n v="17.309999999999999"/>
    <n v="30"/>
    <x v="2"/>
    <s v=""/>
    <s v=""/>
    <s v="Ja"/>
    <n v="24.73"/>
    <n v="24.73"/>
    <n v="17.311"/>
  </r>
  <r>
    <x v="5"/>
    <x v="205"/>
    <x v="162"/>
    <n v="12"/>
    <n v="24.34"/>
    <n v="292.08"/>
    <n v="204.46"/>
    <n v="30"/>
    <x v="2"/>
    <s v=""/>
    <s v=""/>
    <s v="Ja"/>
    <n v="24.34"/>
    <n v="292.08"/>
    <n v="204.45599999999999"/>
  </r>
  <r>
    <x v="5"/>
    <x v="206"/>
    <x v="133"/>
    <n v="1"/>
    <n v="45.42"/>
    <n v="45.42"/>
    <n v="31.79"/>
    <n v="30"/>
    <x v="2"/>
    <s v=""/>
    <s v=""/>
    <s v="Ja"/>
    <n v="45.42"/>
    <n v="45.42"/>
    <n v="31.794"/>
  </r>
  <r>
    <x v="5"/>
    <x v="154"/>
    <x v="131"/>
    <n v="4"/>
    <n v="42.18"/>
    <n v="168.72"/>
    <n v="118.1"/>
    <n v="30"/>
    <x v="2"/>
    <s v=""/>
    <s v=""/>
    <s v="Ja"/>
    <n v="42.18"/>
    <n v="168.72"/>
    <n v="118.104"/>
  </r>
  <r>
    <x v="5"/>
    <x v="207"/>
    <x v="245"/>
    <n v="4"/>
    <n v="37"/>
    <n v="148"/>
    <n v="103.6"/>
    <n v="30"/>
    <x v="2"/>
    <s v=""/>
    <s v=""/>
    <s v="Ja"/>
    <n v="37"/>
    <n v="148"/>
    <n v="103.6"/>
  </r>
  <r>
    <x v="5"/>
    <x v="78"/>
    <x v="93"/>
    <n v="5"/>
    <n v="16.54"/>
    <n v="82.7"/>
    <n v="57.89"/>
    <n v="30"/>
    <x v="2"/>
    <s v=""/>
    <s v=""/>
    <s v="Ja"/>
    <n v="16.54"/>
    <n v="82.699999999999989"/>
    <n v="57.889999999999993"/>
  </r>
  <r>
    <x v="5"/>
    <x v="90"/>
    <x v="108"/>
    <n v="8"/>
    <n v="88.57"/>
    <n v="708.56"/>
    <n v="495.99"/>
    <n v="30"/>
    <x v="2"/>
    <s v=""/>
    <s v=""/>
    <s v="Ja"/>
    <n v="88.57"/>
    <n v="708.56"/>
    <n v="495.99199999999996"/>
  </r>
  <r>
    <x v="5"/>
    <x v="110"/>
    <x v="134"/>
    <n v="4"/>
    <n v="49"/>
    <n v="196"/>
    <n v="137.19999999999999"/>
    <n v="30"/>
    <x v="2"/>
    <s v=""/>
    <s v=""/>
    <s v="Ja"/>
    <n v="49"/>
    <n v="196"/>
    <n v="137.19999999999999"/>
  </r>
  <r>
    <x v="5"/>
    <x v="83"/>
    <x v="100"/>
    <n v="5"/>
    <n v="25.52"/>
    <n v="127.6"/>
    <n v="127.6"/>
    <n v="0"/>
    <x v="2"/>
    <s v=""/>
    <s v=""/>
    <s v="Nvt"/>
    <n v="25.52"/>
    <n v="127.6"/>
    <n v="127.6"/>
  </r>
  <r>
    <x v="5"/>
    <x v="35"/>
    <x v="37"/>
    <n v="1"/>
    <n v="39.65"/>
    <n v="39.65"/>
    <n v="31.72"/>
    <n v="20"/>
    <x v="2"/>
    <s v=""/>
    <s v=""/>
    <s v="Ja"/>
    <n v="39.65"/>
    <n v="39.65"/>
    <n v="31.72"/>
  </r>
  <r>
    <x v="5"/>
    <x v="35"/>
    <x v="37"/>
    <n v="1"/>
    <n v="39.65"/>
    <n v="39.65"/>
    <n v="31.72"/>
    <n v="20"/>
    <x v="2"/>
    <s v=""/>
    <s v=""/>
    <s v="Ja"/>
    <n v="39.65"/>
    <n v="39.65"/>
    <n v="31.72"/>
  </r>
  <r>
    <x v="5"/>
    <x v="166"/>
    <x v="160"/>
    <n v="3"/>
    <n v="33.57"/>
    <n v="100.71"/>
    <n v="80.569999999999993"/>
    <n v="20"/>
    <x v="2"/>
    <s v=""/>
    <s v=""/>
    <s v="Ja"/>
    <n v="33.57"/>
    <n v="100.71000000000001"/>
    <n v="80.568000000000012"/>
  </r>
  <r>
    <x v="5"/>
    <x v="35"/>
    <x v="37"/>
    <n v="1"/>
    <n v="39.65"/>
    <n v="39.65"/>
    <n v="31.72"/>
    <n v="20"/>
    <x v="2"/>
    <s v=""/>
    <s v=""/>
    <s v="Ja"/>
    <n v="39.65"/>
    <n v="39.65"/>
    <n v="31.72"/>
  </r>
  <r>
    <x v="5"/>
    <x v="35"/>
    <x v="37"/>
    <n v="1"/>
    <n v="39.65"/>
    <n v="39.65"/>
    <n v="31.72"/>
    <n v="20"/>
    <x v="2"/>
    <s v=""/>
    <s v=""/>
    <s v="Ja"/>
    <n v="39.65"/>
    <n v="39.65"/>
    <n v="31.72"/>
  </r>
  <r>
    <x v="5"/>
    <x v="35"/>
    <x v="37"/>
    <n v="1"/>
    <n v="39.65"/>
    <n v="39.65"/>
    <n v="31.72"/>
    <n v="20"/>
    <x v="2"/>
    <s v=""/>
    <s v=""/>
    <s v="Ja"/>
    <n v="39.65"/>
    <n v="39.65"/>
    <n v="31.72"/>
  </r>
  <r>
    <x v="5"/>
    <x v="35"/>
    <x v="37"/>
    <n v="1"/>
    <n v="39.65"/>
    <n v="39.65"/>
    <n v="31.72"/>
    <n v="20"/>
    <x v="2"/>
    <s v=""/>
    <s v=""/>
    <s v="Ja"/>
    <n v="39.65"/>
    <n v="39.65"/>
    <n v="31.72"/>
  </r>
  <r>
    <x v="5"/>
    <x v="35"/>
    <x v="37"/>
    <n v="1"/>
    <n v="39.65"/>
    <n v="39.65"/>
    <n v="31.72"/>
    <n v="20"/>
    <x v="2"/>
    <s v=""/>
    <s v=""/>
    <s v="Ja"/>
    <n v="39.65"/>
    <n v="39.65"/>
    <n v="31.72"/>
  </r>
  <r>
    <x v="5"/>
    <x v="175"/>
    <x v="215"/>
    <n v="2"/>
    <n v="29.87"/>
    <n v="59.74"/>
    <n v="59.74"/>
    <n v="0"/>
    <x v="2"/>
    <s v=""/>
    <s v=""/>
    <s v="Nvt"/>
    <n v="29.87"/>
    <n v="59.74"/>
    <n v="59.74"/>
  </r>
  <r>
    <x v="5"/>
    <x v="167"/>
    <x v="161"/>
    <n v="4"/>
    <n v="29.87"/>
    <n v="119.48"/>
    <n v="119.48"/>
    <n v="0"/>
    <x v="2"/>
    <s v=""/>
    <s v=""/>
    <s v="Nvt"/>
    <n v="29.87"/>
    <n v="119.48"/>
    <n v="119.48"/>
  </r>
  <r>
    <x v="5"/>
    <x v="123"/>
    <x v="130"/>
    <n v="6"/>
    <n v="29.87"/>
    <n v="179.22"/>
    <n v="179.22"/>
    <n v="0"/>
    <x v="2"/>
    <s v=""/>
    <s v=""/>
    <s v="Nvt"/>
    <n v="29.87"/>
    <n v="179.22"/>
    <n v="179.22"/>
  </r>
  <r>
    <x v="5"/>
    <x v="176"/>
    <x v="162"/>
    <n v="2"/>
    <n v="29.87"/>
    <n v="59.74"/>
    <n v="59.74"/>
    <n v="0"/>
    <x v="2"/>
    <s v=""/>
    <s v=""/>
    <s v="Nvt"/>
    <n v="29.87"/>
    <n v="59.74"/>
    <n v="59.74"/>
  </r>
  <r>
    <x v="5"/>
    <x v="124"/>
    <x v="129"/>
    <n v="2"/>
    <n v="59.74"/>
    <n v="119.48"/>
    <n v="119.48"/>
    <n v="0"/>
    <x v="2"/>
    <s v=""/>
    <s v=""/>
    <s v="Nvt"/>
    <n v="59.74"/>
    <n v="119.48"/>
    <n v="119.48"/>
  </r>
  <r>
    <x v="5"/>
    <x v="125"/>
    <x v="140"/>
    <n v="28"/>
    <n v="89.61"/>
    <n v="2509.08"/>
    <n v="2509.08"/>
    <n v="0"/>
    <x v="2"/>
    <s v=""/>
    <s v=""/>
    <s v="Nvt"/>
    <n v="89.61"/>
    <n v="2509.08"/>
    <n v="2509.08"/>
  </r>
  <r>
    <x v="5"/>
    <x v="173"/>
    <x v="131"/>
    <n v="4"/>
    <n v="44.29"/>
    <n v="177.16"/>
    <n v="177.16"/>
    <n v="0"/>
    <x v="2"/>
    <s v=""/>
    <s v=""/>
    <s v="Nvt"/>
    <n v="44.29"/>
    <n v="177.16"/>
    <n v="177.16"/>
  </r>
  <r>
    <x v="5"/>
    <x v="177"/>
    <x v="216"/>
    <n v="8"/>
    <n v="44.29"/>
    <n v="354.32"/>
    <n v="354.32"/>
    <n v="0"/>
    <x v="2"/>
    <s v=""/>
    <s v=""/>
    <s v="Nvt"/>
    <n v="44.29"/>
    <n v="354.32"/>
    <n v="354.32"/>
  </r>
  <r>
    <x v="5"/>
    <x v="64"/>
    <x v="72"/>
    <n v="13"/>
    <n v="28.84"/>
    <n v="374.92"/>
    <n v="374.92"/>
    <n v="0"/>
    <x v="2"/>
    <s v=""/>
    <s v=""/>
    <s v="Nvt"/>
    <n v="28.84"/>
    <n v="374.92"/>
    <n v="374.92"/>
  </r>
  <r>
    <x v="5"/>
    <x v="61"/>
    <x v="69"/>
    <n v="4"/>
    <n v="236.9"/>
    <n v="947.6"/>
    <n v="947.6"/>
    <n v="0"/>
    <x v="1"/>
    <n v="230"/>
    <s v="Prijs wijkt af"/>
    <s v="Nvt"/>
    <n v="230"/>
    <n v="920"/>
    <n v="920"/>
  </r>
  <r>
    <x v="5"/>
    <x v="62"/>
    <x v="70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5"/>
    <x v="72"/>
    <x v="86"/>
    <n v="4"/>
    <n v="35.020000000000003"/>
    <n v="140.08000000000001"/>
    <n v="119.07"/>
    <n v="15"/>
    <x v="2"/>
    <s v=""/>
    <s v=""/>
    <s v="Ja"/>
    <n v="35.020000000000003"/>
    <n v="140.08000000000001"/>
    <n v="119.06800000000001"/>
  </r>
  <r>
    <x v="5"/>
    <x v="65"/>
    <x v="77"/>
    <n v="4"/>
    <n v="88.07"/>
    <n v="352.28"/>
    <n v="299.44"/>
    <n v="15"/>
    <x v="2"/>
    <s v=""/>
    <s v=""/>
    <s v="Ja"/>
    <n v="88.07"/>
    <n v="352.28"/>
    <n v="299.43799999999999"/>
  </r>
  <r>
    <x v="5"/>
    <x v="74"/>
    <x v="106"/>
    <n v="4"/>
    <n v="69.78"/>
    <n v="279.12"/>
    <n v="237.25"/>
    <n v="15"/>
    <x v="2"/>
    <s v=""/>
    <s v=""/>
    <s v="Ja"/>
    <n v="69.78"/>
    <n v="279.12"/>
    <n v="237.25200000000001"/>
  </r>
  <r>
    <x v="5"/>
    <x v="181"/>
    <x v="134"/>
    <n v="8"/>
    <n v="66.95"/>
    <n v="535.6"/>
    <n v="482.04"/>
    <n v="10"/>
    <x v="2"/>
    <s v=""/>
    <s v=""/>
    <s v="Ja"/>
    <n v="66.95"/>
    <n v="535.6"/>
    <n v="482.04"/>
  </r>
  <r>
    <x v="5"/>
    <x v="163"/>
    <x v="198"/>
    <n v="4"/>
    <n v="56.65"/>
    <n v="226.6"/>
    <n v="203.94"/>
    <n v="10"/>
    <x v="2"/>
    <s v=""/>
    <s v=""/>
    <s v="Ja"/>
    <n v="56.65"/>
    <n v="226.6"/>
    <n v="203.94"/>
  </r>
  <r>
    <x v="5"/>
    <x v="102"/>
    <x v="126"/>
    <n v="1"/>
    <n v="76.02"/>
    <n v="76.02"/>
    <n v="53.21"/>
    <n v="30"/>
    <x v="2"/>
    <s v=""/>
    <s v=""/>
    <s v="Ja"/>
    <n v="76.02"/>
    <n v="76.02"/>
    <n v="53.213999999999999"/>
  </r>
  <r>
    <x v="5"/>
    <x v="39"/>
    <x v="98"/>
    <n v="2"/>
    <n v="17.89"/>
    <n v="35.78"/>
    <n v="25.05"/>
    <n v="30"/>
    <x v="2"/>
    <s v=""/>
    <s v=""/>
    <s v="Ja"/>
    <n v="17.89"/>
    <n v="35.78"/>
    <n v="25.045999999999999"/>
  </r>
  <r>
    <x v="5"/>
    <x v="82"/>
    <x v="99"/>
    <n v="5"/>
    <n v="26.83"/>
    <n v="134.15"/>
    <n v="93.9"/>
    <n v="30"/>
    <x v="2"/>
    <s v=""/>
    <s v=""/>
    <s v="Ja"/>
    <n v="26.83"/>
    <n v="134.14999999999998"/>
    <n v="93.904999999999987"/>
  </r>
  <r>
    <x v="5"/>
    <x v="146"/>
    <x v="214"/>
    <n v="7"/>
    <n v="38.99"/>
    <n v="272.93"/>
    <n v="191.05"/>
    <n v="30"/>
    <x v="2"/>
    <s v=""/>
    <s v=""/>
    <s v="Ja"/>
    <n v="38.99"/>
    <n v="272.93"/>
    <n v="191.05100000000002"/>
  </r>
  <r>
    <x v="5"/>
    <x v="102"/>
    <x v="126"/>
    <n v="1"/>
    <n v="76.02"/>
    <n v="76.02"/>
    <n v="53.21"/>
    <n v="30"/>
    <x v="2"/>
    <s v=""/>
    <s v=""/>
    <s v="Ja"/>
    <n v="76.02"/>
    <n v="76.02"/>
    <n v="53.213999999999999"/>
  </r>
  <r>
    <x v="5"/>
    <x v="39"/>
    <x v="98"/>
    <n v="2"/>
    <n v="17.89"/>
    <n v="35.78"/>
    <n v="25.05"/>
    <n v="30"/>
    <x v="2"/>
    <s v=""/>
    <s v=""/>
    <s v="Ja"/>
    <n v="17.89"/>
    <n v="35.78"/>
    <n v="25.045999999999999"/>
  </r>
  <r>
    <x v="5"/>
    <x v="82"/>
    <x v="99"/>
    <n v="5"/>
    <n v="26.83"/>
    <n v="134.15"/>
    <n v="93.9"/>
    <n v="30"/>
    <x v="2"/>
    <s v=""/>
    <s v=""/>
    <s v="Ja"/>
    <n v="26.83"/>
    <n v="134.14999999999998"/>
    <n v="93.904999999999987"/>
  </r>
  <r>
    <x v="5"/>
    <x v="208"/>
    <x v="246"/>
    <n v="12"/>
    <n v="28.35"/>
    <n v="340.2"/>
    <n v="238.14"/>
    <n v="30"/>
    <x v="2"/>
    <s v=""/>
    <s v=""/>
    <s v="Ja"/>
    <n v="28.35"/>
    <n v="340.20000000000005"/>
    <n v="238.14000000000004"/>
  </r>
  <r>
    <x v="5"/>
    <x v="104"/>
    <x v="128"/>
    <n v="2"/>
    <n v="38.99"/>
    <n v="77.98"/>
    <n v="54.59"/>
    <n v="30"/>
    <x v="2"/>
    <s v=""/>
    <s v=""/>
    <s v="Ja"/>
    <n v="38.99"/>
    <n v="77.98"/>
    <n v="54.586000000000006"/>
  </r>
  <r>
    <x v="5"/>
    <x v="103"/>
    <x v="127"/>
    <n v="1"/>
    <n v="24.73"/>
    <n v="24.73"/>
    <n v="17.309999999999999"/>
    <n v="30"/>
    <x v="2"/>
    <s v=""/>
    <s v=""/>
    <s v="Ja"/>
    <n v="24.73"/>
    <n v="24.73"/>
    <n v="17.311"/>
  </r>
  <r>
    <x v="5"/>
    <x v="176"/>
    <x v="162"/>
    <n v="2"/>
    <n v="29.87"/>
    <n v="59.74"/>
    <n v="59.74"/>
    <n v="0"/>
    <x v="2"/>
    <s v=""/>
    <s v=""/>
    <s v="Nvt"/>
    <n v="29.87"/>
    <n v="59.74"/>
    <n v="59.74"/>
  </r>
  <r>
    <x v="5"/>
    <x v="123"/>
    <x v="130"/>
    <n v="2"/>
    <n v="29.87"/>
    <n v="59.74"/>
    <n v="59.74"/>
    <n v="0"/>
    <x v="2"/>
    <s v=""/>
    <s v=""/>
    <s v="Nvt"/>
    <n v="29.87"/>
    <n v="59.74"/>
    <n v="59.74"/>
  </r>
  <r>
    <x v="5"/>
    <x v="116"/>
    <x v="140"/>
    <n v="2"/>
    <n v="73.02"/>
    <n v="146.04"/>
    <n v="102.23"/>
    <n v="30"/>
    <x v="2"/>
    <s v=""/>
    <s v=""/>
    <s v="Ja"/>
    <n v="73.02"/>
    <n v="146.04"/>
    <n v="102.22799999999999"/>
  </r>
  <r>
    <x v="5"/>
    <x v="107"/>
    <x v="131"/>
    <n v="4"/>
    <n v="42.18"/>
    <n v="168.72"/>
    <n v="118.1"/>
    <n v="30"/>
    <x v="2"/>
    <s v=""/>
    <s v=""/>
    <s v="Ja"/>
    <n v="42.18"/>
    <n v="168.72"/>
    <n v="118.104"/>
  </r>
  <r>
    <x v="5"/>
    <x v="76"/>
    <x v="90"/>
    <n v="4"/>
    <n v="16.54"/>
    <n v="66.16"/>
    <n v="46.31"/>
    <n v="30"/>
    <x v="2"/>
    <s v=""/>
    <s v=""/>
    <s v="Ja"/>
    <n v="16.54"/>
    <n v="66.16"/>
    <n v="46.311999999999998"/>
  </r>
  <r>
    <x v="5"/>
    <x v="110"/>
    <x v="134"/>
    <n v="6"/>
    <n v="49"/>
    <n v="294"/>
    <n v="205.8"/>
    <n v="30"/>
    <x v="2"/>
    <s v=""/>
    <s v=""/>
    <s v="Ja"/>
    <n v="49"/>
    <n v="294"/>
    <n v="205.8"/>
  </r>
  <r>
    <x v="5"/>
    <x v="75"/>
    <x v="89"/>
    <n v="4"/>
    <n v="78"/>
    <n v="312"/>
    <n v="218.4"/>
    <n v="30"/>
    <x v="2"/>
    <s v=""/>
    <s v=""/>
    <s v="Ja"/>
    <n v="78"/>
    <n v="312"/>
    <n v="218.4"/>
  </r>
  <r>
    <x v="5"/>
    <x v="119"/>
    <x v="143"/>
    <n v="1"/>
    <n v="990.68"/>
    <n v="990.68"/>
    <n v="891.61"/>
    <n v="10"/>
    <x v="2"/>
    <s v=""/>
    <s v=""/>
    <s v="Ja"/>
    <n v="990.68"/>
    <n v="990.68"/>
    <n v="891.61199999999997"/>
  </r>
  <r>
    <x v="5"/>
    <x v="209"/>
    <x v="247"/>
    <n v="1"/>
    <n v="339.9"/>
    <n v="339.9"/>
    <n v="271.92"/>
    <n v="20"/>
    <x v="0"/>
    <n v="339.9"/>
    <s v="Prijs gelijk"/>
    <s v="Ja"/>
    <n v="339.9"/>
    <n v="339.9"/>
    <n v="271.92"/>
  </r>
  <r>
    <x v="5"/>
    <x v="38"/>
    <x v="46"/>
    <n v="3"/>
    <n v="29.35"/>
    <n v="88.05"/>
    <n v="66.040000000000006"/>
    <n v="25"/>
    <x v="2"/>
    <s v=""/>
    <s v=""/>
    <s v="Ja"/>
    <n v="29.35"/>
    <n v="88.050000000000011"/>
    <n v="66.037500000000009"/>
  </r>
  <r>
    <x v="5"/>
    <x v="35"/>
    <x v="37"/>
    <n v="3"/>
    <n v="39.65"/>
    <n v="118.95"/>
    <n v="89.21"/>
    <n v="25"/>
    <x v="2"/>
    <s v=""/>
    <s v=""/>
    <s v="Ja"/>
    <n v="39.65"/>
    <n v="118.94999999999999"/>
    <n v="89.212500000000006"/>
  </r>
  <r>
    <x v="5"/>
    <x v="210"/>
    <x v="248"/>
    <n v="8"/>
    <n v="38.590000000000003"/>
    <n v="308.72000000000003"/>
    <n v="216.1"/>
    <n v="30"/>
    <x v="2"/>
    <s v=""/>
    <s v=""/>
    <s v="Ja"/>
    <n v="38.590000000000003"/>
    <n v="308.72000000000003"/>
    <n v="216.10400000000001"/>
  </r>
  <r>
    <x v="5"/>
    <x v="211"/>
    <x v="249"/>
    <n v="10"/>
    <n v="28.39"/>
    <n v="283.89999999999998"/>
    <n v="198.73"/>
    <n v="30"/>
    <x v="2"/>
    <s v=""/>
    <s v=""/>
    <s v="Ja"/>
    <n v="28.39"/>
    <n v="283.89999999999998"/>
    <n v="198.73"/>
  </r>
  <r>
    <x v="5"/>
    <x v="7"/>
    <x v="7"/>
    <n v="1"/>
    <n v="125"/>
    <n v="125"/>
    <n v="125"/>
    <n v="0"/>
    <x v="2"/>
    <s v=""/>
    <s v=""/>
    <s v="Nvt"/>
    <n v="125"/>
    <n v="125"/>
    <n v="125"/>
  </r>
  <r>
    <x v="5"/>
    <x v="66"/>
    <x v="94"/>
    <n v="1"/>
    <n v="180.25"/>
    <n v="180.25"/>
    <n v="126.17"/>
    <n v="30"/>
    <x v="1"/>
    <n v="175"/>
    <s v="Prijs wijkt af"/>
    <s v="Ja"/>
    <n v="175"/>
    <n v="175"/>
    <n v="122.5"/>
  </r>
  <r>
    <x v="5"/>
    <x v="83"/>
    <x v="100"/>
    <n v="1"/>
    <n v="25.52"/>
    <n v="25.52"/>
    <n v="25.52"/>
    <n v="0"/>
    <x v="2"/>
    <s v=""/>
    <s v=""/>
    <s v="Nvt"/>
    <n v="25.52"/>
    <n v="25.52"/>
    <n v="25.52"/>
  </r>
  <r>
    <x v="5"/>
    <x v="29"/>
    <x v="31"/>
    <n v="2"/>
    <n v="638.6"/>
    <n v="1277.2"/>
    <n v="894.04"/>
    <n v="30"/>
    <x v="3"/>
    <n v="620"/>
    <s v="Prijs wijkt af"/>
    <s v="Ja"/>
    <n v="620"/>
    <n v="1240"/>
    <n v="868"/>
  </r>
  <r>
    <x v="5"/>
    <x v="58"/>
    <x v="250"/>
    <n v="2"/>
    <n v="134.94"/>
    <n v="269.88"/>
    <n v="188.92"/>
    <n v="30"/>
    <x v="2"/>
    <s v=""/>
    <s v=""/>
    <s v="Ja"/>
    <n v="134.94"/>
    <n v="269.88"/>
    <n v="188.916"/>
  </r>
  <r>
    <x v="5"/>
    <x v="21"/>
    <x v="23"/>
    <n v="1"/>
    <n v="185.4"/>
    <n v="185.4"/>
    <n v="148.32"/>
    <n v="20"/>
    <x v="0"/>
    <n v="106.8625"/>
    <s v="Prijs wijkt af"/>
    <s v="Nee"/>
    <n v="106.8625"/>
    <n v="106.8625"/>
    <n v="106.8625"/>
  </r>
  <r>
    <x v="5"/>
    <x v="48"/>
    <x v="235"/>
    <n v="7"/>
    <n v="48.93"/>
    <n v="342.51"/>
    <n v="256.88"/>
    <n v="25"/>
    <x v="2"/>
    <s v=""/>
    <s v=""/>
    <s v="Ja"/>
    <n v="48.93"/>
    <n v="342.51"/>
    <n v="256.88249999999999"/>
  </r>
  <r>
    <x v="5"/>
    <x v="212"/>
    <x v="251"/>
    <n v="4"/>
    <n v="29"/>
    <n v="116"/>
    <n v="87"/>
    <n v="25"/>
    <x v="2"/>
    <s v=""/>
    <s v=""/>
    <s v="Ja"/>
    <n v="29"/>
    <n v="116"/>
    <n v="87"/>
  </r>
  <r>
    <x v="5"/>
    <x v="21"/>
    <x v="23"/>
    <n v="4"/>
    <n v="185.4"/>
    <n v="741.6"/>
    <n v="593.28"/>
    <n v="20"/>
    <x v="0"/>
    <n v="106.8625"/>
    <s v="Prijs wijkt af"/>
    <s v="Nee"/>
    <n v="106.8625"/>
    <n v="427.45"/>
    <n v="427.45"/>
  </r>
  <r>
    <x v="5"/>
    <x v="144"/>
    <x v="166"/>
    <n v="20"/>
    <n v="18.03"/>
    <n v="360.6"/>
    <n v="270.45"/>
    <n v="25"/>
    <x v="2"/>
    <s v=""/>
    <s v=""/>
    <s v="Ja"/>
    <n v="18.03"/>
    <n v="360.6"/>
    <n v="270.45"/>
  </r>
  <r>
    <x v="5"/>
    <x v="44"/>
    <x v="49"/>
    <n v="15"/>
    <n v="32.96"/>
    <n v="494.4"/>
    <n v="370.8"/>
    <n v="25"/>
    <x v="2"/>
    <s v=""/>
    <s v=""/>
    <s v="Ja"/>
    <n v="32.96"/>
    <n v="494.40000000000003"/>
    <n v="370.8"/>
  </r>
  <r>
    <x v="5"/>
    <x v="213"/>
    <x v="149"/>
    <n v="8"/>
    <n v="82.95"/>
    <n v="663.6"/>
    <n v="464.52"/>
    <n v="30"/>
    <x v="2"/>
    <s v=""/>
    <s v=""/>
    <s v="Ja"/>
    <n v="82.95"/>
    <n v="663.6"/>
    <n v="464.52"/>
  </r>
  <r>
    <x v="5"/>
    <x v="213"/>
    <x v="149"/>
    <n v="5"/>
    <n v="82.95"/>
    <n v="414.75"/>
    <n v="290.32"/>
    <n v="30"/>
    <x v="2"/>
    <s v=""/>
    <s v=""/>
    <s v="Ja"/>
    <n v="82.95"/>
    <n v="414.75"/>
    <n v="290.32499999999999"/>
  </r>
  <r>
    <x v="5"/>
    <x v="214"/>
    <x v="252"/>
    <n v="1"/>
    <n v="141.1"/>
    <n v="141.1"/>
    <n v="112.88"/>
    <n v="20"/>
    <x v="0"/>
    <n v="106.8625"/>
    <s v="Prijs wijkt af"/>
    <s v="Nee"/>
    <n v="106.8625"/>
    <n v="106.8625"/>
    <n v="106.8625"/>
  </r>
  <r>
    <x v="5"/>
    <x v="61"/>
    <x v="69"/>
    <n v="8"/>
    <n v="236.9"/>
    <n v="1895.2"/>
    <n v="1326.64"/>
    <n v="30"/>
    <x v="1"/>
    <n v="230"/>
    <s v="Prijs wijkt af"/>
    <s v="Ja"/>
    <n v="230"/>
    <n v="1840"/>
    <n v="1288"/>
  </r>
  <r>
    <x v="5"/>
    <x v="176"/>
    <x v="162"/>
    <n v="8"/>
    <n v="29.87"/>
    <n v="238.96"/>
    <n v="167.27"/>
    <n v="30"/>
    <x v="2"/>
    <s v=""/>
    <s v=""/>
    <s v="Ja"/>
    <n v="29.87"/>
    <n v="238.96"/>
    <n v="167.27200000000002"/>
  </r>
  <r>
    <x v="5"/>
    <x v="124"/>
    <x v="129"/>
    <n v="12"/>
    <n v="59.74"/>
    <n v="716.88"/>
    <n v="501.82"/>
    <n v="30"/>
    <x v="2"/>
    <s v=""/>
    <s v=""/>
    <s v="Ja"/>
    <n v="59.74"/>
    <n v="716.88"/>
    <n v="501.81599999999997"/>
  </r>
  <r>
    <x v="5"/>
    <x v="110"/>
    <x v="134"/>
    <n v="8"/>
    <n v="66.95"/>
    <n v="535.6"/>
    <n v="401.7"/>
    <n v="25"/>
    <x v="2"/>
    <s v=""/>
    <s v=""/>
    <s v="Ja"/>
    <n v="66.95"/>
    <n v="535.6"/>
    <n v="401.7"/>
  </r>
  <r>
    <x v="5"/>
    <x v="214"/>
    <x v="252"/>
    <n v="4"/>
    <n v="141.1"/>
    <n v="564.4"/>
    <n v="451.52"/>
    <n v="20"/>
    <x v="0"/>
    <n v="106.8625"/>
    <s v="Prijs wijkt af"/>
    <s v="Nee"/>
    <n v="106.8625"/>
    <n v="427.45"/>
    <n v="427.45"/>
  </r>
  <r>
    <x v="5"/>
    <x v="66"/>
    <x v="94"/>
    <n v="2"/>
    <n v="180.25"/>
    <n v="360.5"/>
    <n v="252.35"/>
    <n v="30"/>
    <x v="1"/>
    <n v="175"/>
    <s v="Prijs wijkt af"/>
    <s v="Ja"/>
    <n v="175"/>
    <n v="350"/>
    <n v="245"/>
  </r>
  <r>
    <x v="5"/>
    <x v="123"/>
    <x v="130"/>
    <n v="2"/>
    <n v="29.87"/>
    <n v="59.74"/>
    <n v="59.74"/>
    <n v="0"/>
    <x v="2"/>
    <s v=""/>
    <s v=""/>
    <s v="Nvt"/>
    <n v="29.87"/>
    <n v="59.74"/>
    <n v="59.74"/>
  </r>
  <r>
    <x v="5"/>
    <x v="176"/>
    <x v="162"/>
    <n v="1"/>
    <n v="29.87"/>
    <n v="29.87"/>
    <n v="29.87"/>
    <n v="0"/>
    <x v="2"/>
    <s v=""/>
    <s v=""/>
    <s v="Nvt"/>
    <n v="29.87"/>
    <n v="29.87"/>
    <n v="29.87"/>
  </r>
  <r>
    <x v="5"/>
    <x v="124"/>
    <x v="129"/>
    <n v="2"/>
    <n v="59.74"/>
    <n v="119.48"/>
    <n v="119.48"/>
    <n v="0"/>
    <x v="2"/>
    <s v=""/>
    <s v=""/>
    <s v="Nvt"/>
    <n v="59.74"/>
    <n v="119.48"/>
    <n v="119.48"/>
  </r>
  <r>
    <x v="5"/>
    <x v="173"/>
    <x v="131"/>
    <n v="1"/>
    <n v="44.29"/>
    <n v="44.29"/>
    <n v="44.29"/>
    <n v="0"/>
    <x v="2"/>
    <s v=""/>
    <s v=""/>
    <s v="Nvt"/>
    <n v="44.29"/>
    <n v="44.29"/>
    <n v="44.29"/>
  </r>
  <r>
    <x v="5"/>
    <x v="102"/>
    <x v="126"/>
    <n v="1"/>
    <n v="76.02"/>
    <n v="76.02"/>
    <n v="53.21"/>
    <n v="30"/>
    <x v="2"/>
    <s v=""/>
    <s v=""/>
    <s v="Ja"/>
    <n v="76.02"/>
    <n v="76.02"/>
    <n v="53.213999999999999"/>
  </r>
  <r>
    <x v="5"/>
    <x v="39"/>
    <x v="98"/>
    <n v="3"/>
    <n v="17.89"/>
    <n v="53.67"/>
    <n v="37.57"/>
    <n v="30"/>
    <x v="2"/>
    <s v=""/>
    <s v=""/>
    <s v="Ja"/>
    <n v="17.89"/>
    <n v="53.67"/>
    <n v="37.569000000000003"/>
  </r>
  <r>
    <x v="5"/>
    <x v="82"/>
    <x v="99"/>
    <n v="6"/>
    <n v="26.83"/>
    <n v="160.97999999999999"/>
    <n v="112.69"/>
    <n v="30"/>
    <x v="2"/>
    <s v=""/>
    <s v=""/>
    <s v="Ja"/>
    <n v="26.83"/>
    <n v="160.97999999999999"/>
    <n v="112.68599999999998"/>
  </r>
  <r>
    <x v="5"/>
    <x v="215"/>
    <x v="244"/>
    <n v="1"/>
    <n v="58.17"/>
    <n v="58.17"/>
    <n v="40.72"/>
    <n v="30"/>
    <x v="2"/>
    <s v=""/>
    <s v=""/>
    <s v="Ja"/>
    <n v="58.17"/>
    <n v="58.17"/>
    <n v="40.719000000000001"/>
  </r>
  <r>
    <x v="5"/>
    <x v="103"/>
    <x v="127"/>
    <n v="1"/>
    <n v="24.73"/>
    <n v="24.73"/>
    <n v="17.309999999999999"/>
    <n v="30"/>
    <x v="2"/>
    <s v=""/>
    <s v=""/>
    <s v="Ja"/>
    <n v="24.73"/>
    <n v="24.73"/>
    <n v="17.311"/>
  </r>
  <r>
    <x v="5"/>
    <x v="216"/>
    <x v="253"/>
    <n v="5"/>
    <n v="68.25"/>
    <n v="341.25"/>
    <n v="238.87"/>
    <n v="30"/>
    <x v="2"/>
    <s v=""/>
    <s v=""/>
    <s v="Ja"/>
    <n v="68.25"/>
    <n v="341.25"/>
    <n v="238.875"/>
  </r>
  <r>
    <x v="5"/>
    <x v="83"/>
    <x v="100"/>
    <n v="1"/>
    <n v="25.52"/>
    <n v="25.52"/>
    <n v="25.52"/>
    <n v="0"/>
    <x v="2"/>
    <s v=""/>
    <s v=""/>
    <s v="Nvt"/>
    <n v="25.52"/>
    <n v="25.52"/>
    <n v="25.52"/>
  </r>
  <r>
    <x v="5"/>
    <x v="134"/>
    <x v="155"/>
    <n v="10"/>
    <n v="23.39"/>
    <n v="233.9"/>
    <n v="233.9"/>
    <n v="0"/>
    <x v="2"/>
    <s v=""/>
    <s v=""/>
    <s v="Nvt"/>
    <n v="23.39"/>
    <n v="233.9"/>
    <n v="233.9"/>
  </r>
  <r>
    <x v="5"/>
    <x v="205"/>
    <x v="162"/>
    <n v="2"/>
    <n v="22"/>
    <n v="44"/>
    <n v="30.8"/>
    <n v="30"/>
    <x v="2"/>
    <s v=""/>
    <s v=""/>
    <s v="Ja"/>
    <n v="22"/>
    <n v="44"/>
    <n v="30.8"/>
  </r>
  <r>
    <x v="5"/>
    <x v="105"/>
    <x v="129"/>
    <n v="8"/>
    <n v="48.68"/>
    <n v="389.44"/>
    <n v="272.61"/>
    <n v="30"/>
    <x v="2"/>
    <s v=""/>
    <s v=""/>
    <s v="Ja"/>
    <n v="48.68"/>
    <n v="389.44"/>
    <n v="272.608"/>
  </r>
  <r>
    <x v="5"/>
    <x v="217"/>
    <x v="130"/>
    <n v="4"/>
    <n v="24.87"/>
    <n v="99.48"/>
    <n v="69.64"/>
    <n v="30"/>
    <x v="2"/>
    <s v=""/>
    <s v=""/>
    <s v="Ja"/>
    <n v="24.87"/>
    <n v="99.48"/>
    <n v="69.63600000000001"/>
  </r>
  <r>
    <x v="5"/>
    <x v="107"/>
    <x v="131"/>
    <n v="4"/>
    <n v="42.18"/>
    <n v="168.72"/>
    <n v="118.1"/>
    <n v="30"/>
    <x v="2"/>
    <s v=""/>
    <s v=""/>
    <s v="Ja"/>
    <n v="42.18"/>
    <n v="168.72"/>
    <n v="118.104"/>
  </r>
  <r>
    <x v="5"/>
    <x v="78"/>
    <x v="93"/>
    <n v="4"/>
    <n v="16.54"/>
    <n v="66.16"/>
    <n v="46.31"/>
    <n v="30"/>
    <x v="2"/>
    <s v=""/>
    <s v=""/>
    <s v="Ja"/>
    <n v="16.54"/>
    <n v="66.16"/>
    <n v="46.311999999999998"/>
  </r>
  <r>
    <x v="5"/>
    <x v="110"/>
    <x v="134"/>
    <n v="7"/>
    <n v="49"/>
    <n v="343"/>
    <n v="240.1"/>
    <n v="30"/>
    <x v="2"/>
    <s v=""/>
    <s v=""/>
    <s v="Ja"/>
    <n v="49"/>
    <n v="343"/>
    <n v="240.1"/>
  </r>
  <r>
    <x v="5"/>
    <x v="75"/>
    <x v="89"/>
    <n v="8"/>
    <n v="78"/>
    <n v="624"/>
    <n v="436.8"/>
    <n v="30"/>
    <x v="2"/>
    <s v=""/>
    <s v=""/>
    <s v="Ja"/>
    <n v="78"/>
    <n v="624"/>
    <n v="436.8"/>
  </r>
  <r>
    <x v="5"/>
    <x v="137"/>
    <x v="158"/>
    <n v="2"/>
    <n v="16.54"/>
    <n v="33.08"/>
    <n v="23.16"/>
    <n v="30"/>
    <x v="2"/>
    <s v=""/>
    <s v=""/>
    <s v="Ja"/>
    <n v="16.54"/>
    <n v="33.08"/>
    <n v="23.155999999999999"/>
  </r>
  <r>
    <x v="5"/>
    <x v="117"/>
    <x v="141"/>
    <n v="3"/>
    <n v="17.64"/>
    <n v="52.92"/>
    <n v="37.04"/>
    <n v="30"/>
    <x v="2"/>
    <s v=""/>
    <s v=""/>
    <s v="Ja"/>
    <n v="17.64"/>
    <n v="52.92"/>
    <n v="37.044000000000004"/>
  </r>
  <r>
    <x v="5"/>
    <x v="118"/>
    <x v="142"/>
    <n v="10"/>
    <n v="16.22"/>
    <n v="162.19999999999999"/>
    <n v="113.54"/>
    <n v="30"/>
    <x v="2"/>
    <s v=""/>
    <s v=""/>
    <s v="Ja"/>
    <n v="16.22"/>
    <n v="162.19999999999999"/>
    <n v="113.54"/>
  </r>
  <r>
    <x v="5"/>
    <x v="60"/>
    <x v="68"/>
    <n v="1"/>
    <n v="401.7"/>
    <n v="401.7"/>
    <n v="361.53"/>
    <n v="10"/>
    <x v="3"/>
    <n v="390"/>
    <s v="Prijs wijkt af"/>
    <s v="Ja"/>
    <n v="390"/>
    <n v="390"/>
    <n v="351"/>
  </r>
  <r>
    <x v="5"/>
    <x v="63"/>
    <x v="71"/>
    <n v="5"/>
    <n v="303.85000000000002"/>
    <n v="1519.25"/>
    <n v="1519.25"/>
    <n v="0"/>
    <x v="1"/>
    <n v="295"/>
    <s v="Prijs wijkt af"/>
    <s v="Nvt"/>
    <n v="295"/>
    <n v="1475"/>
    <n v="1475"/>
  </r>
  <r>
    <x v="5"/>
    <x v="62"/>
    <x v="70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5"/>
    <x v="65"/>
    <x v="77"/>
    <n v="2"/>
    <n v="88.07"/>
    <n v="176.14"/>
    <n v="176.14"/>
    <n v="0"/>
    <x v="2"/>
    <s v=""/>
    <s v=""/>
    <s v="Nvt"/>
    <n v="88.07"/>
    <n v="176.14"/>
    <n v="176.14"/>
  </r>
  <r>
    <x v="5"/>
    <x v="87"/>
    <x v="104"/>
    <n v="8"/>
    <n v="113.3"/>
    <n v="906.4"/>
    <n v="906.4"/>
    <n v="0"/>
    <x v="2"/>
    <s v=""/>
    <s v=""/>
    <s v="Nvt"/>
    <n v="113.3"/>
    <n v="906.4"/>
    <n v="906.4"/>
  </r>
  <r>
    <x v="5"/>
    <x v="74"/>
    <x v="106"/>
    <n v="2"/>
    <n v="69.78"/>
    <n v="139.56"/>
    <n v="139.56"/>
    <n v="0"/>
    <x v="2"/>
    <s v=""/>
    <s v=""/>
    <s v="Nvt"/>
    <n v="69.78"/>
    <n v="139.56"/>
    <n v="139.56"/>
  </r>
  <r>
    <x v="5"/>
    <x v="89"/>
    <x v="107"/>
    <n v="2"/>
    <n v="69.78"/>
    <n v="139.56"/>
    <n v="139.56"/>
    <n v="0"/>
    <x v="2"/>
    <s v=""/>
    <s v=""/>
    <s v="Nvt"/>
    <n v="69.78"/>
    <n v="139.56"/>
    <n v="139.56"/>
  </r>
  <r>
    <x v="5"/>
    <x v="102"/>
    <x v="126"/>
    <n v="1"/>
    <n v="76.02"/>
    <n v="76.02"/>
    <n v="53.21"/>
    <n v="30"/>
    <x v="2"/>
    <s v=""/>
    <s v=""/>
    <s v="Ja"/>
    <n v="76.02"/>
    <n v="76.02"/>
    <n v="53.213999999999999"/>
  </r>
  <r>
    <x v="5"/>
    <x v="39"/>
    <x v="98"/>
    <n v="6"/>
    <n v="17.89"/>
    <n v="107.34"/>
    <n v="75.14"/>
    <n v="30"/>
    <x v="2"/>
    <s v=""/>
    <s v=""/>
    <s v="Ja"/>
    <n v="17.89"/>
    <n v="107.34"/>
    <n v="75.138000000000005"/>
  </r>
  <r>
    <x v="5"/>
    <x v="82"/>
    <x v="99"/>
    <n v="16"/>
    <n v="26.83"/>
    <n v="429.28"/>
    <n v="300.5"/>
    <n v="30"/>
    <x v="2"/>
    <s v=""/>
    <s v=""/>
    <s v="Ja"/>
    <n v="26.83"/>
    <n v="429.28"/>
    <n v="300.49599999999998"/>
  </r>
  <r>
    <x v="5"/>
    <x v="103"/>
    <x v="127"/>
    <n v="1"/>
    <n v="24.73"/>
    <n v="24.73"/>
    <n v="17.309999999999999"/>
    <n v="30"/>
    <x v="2"/>
    <s v=""/>
    <s v=""/>
    <s v="Ja"/>
    <n v="24.73"/>
    <n v="24.73"/>
    <n v="17.311"/>
  </r>
  <r>
    <x v="5"/>
    <x v="83"/>
    <x v="100"/>
    <n v="8"/>
    <n v="25.52"/>
    <n v="204.16"/>
    <n v="204.16"/>
    <n v="0"/>
    <x v="2"/>
    <s v=""/>
    <s v=""/>
    <s v="Nvt"/>
    <n v="25.52"/>
    <n v="204.16"/>
    <n v="204.16"/>
  </r>
  <r>
    <x v="5"/>
    <x v="208"/>
    <x v="246"/>
    <n v="6"/>
    <n v="28.35"/>
    <n v="170.1"/>
    <n v="119.07"/>
    <n v="30"/>
    <x v="2"/>
    <s v=""/>
    <s v=""/>
    <s v="Ja"/>
    <n v="28.35"/>
    <n v="170.10000000000002"/>
    <n v="119.07000000000002"/>
  </r>
  <r>
    <x v="5"/>
    <x v="134"/>
    <x v="155"/>
    <n v="25"/>
    <n v="23.39"/>
    <n v="584.75"/>
    <n v="584.75"/>
    <n v="0"/>
    <x v="2"/>
    <s v=""/>
    <s v=""/>
    <s v="Nvt"/>
    <n v="23.39"/>
    <n v="584.75"/>
    <n v="584.75"/>
  </r>
  <r>
    <x v="5"/>
    <x v="205"/>
    <x v="162"/>
    <n v="4"/>
    <n v="24.34"/>
    <n v="97.36"/>
    <n v="68.150000000000006"/>
    <n v="30"/>
    <x v="2"/>
    <s v=""/>
    <s v=""/>
    <s v="Ja"/>
    <n v="24.34"/>
    <n v="97.36"/>
    <n v="68.152000000000001"/>
  </r>
  <r>
    <x v="5"/>
    <x v="105"/>
    <x v="129"/>
    <n v="8"/>
    <n v="48.68"/>
    <n v="389.44"/>
    <n v="272.61"/>
    <n v="30"/>
    <x v="2"/>
    <s v=""/>
    <s v=""/>
    <s v="Ja"/>
    <n v="48.68"/>
    <n v="389.44"/>
    <n v="272.608"/>
  </r>
  <r>
    <x v="5"/>
    <x v="107"/>
    <x v="131"/>
    <n v="4"/>
    <n v="42.18"/>
    <n v="168.72"/>
    <n v="118.1"/>
    <n v="30"/>
    <x v="2"/>
    <s v=""/>
    <s v=""/>
    <s v="Ja"/>
    <n v="42.18"/>
    <n v="168.72"/>
    <n v="118.104"/>
  </r>
  <r>
    <x v="5"/>
    <x v="76"/>
    <x v="90"/>
    <n v="4"/>
    <n v="16.54"/>
    <n v="66.16"/>
    <n v="46.31"/>
    <n v="30"/>
    <x v="2"/>
    <s v=""/>
    <s v=""/>
    <s v="Ja"/>
    <n v="16.54"/>
    <n v="66.16"/>
    <n v="46.311999999999998"/>
  </r>
  <r>
    <x v="5"/>
    <x v="110"/>
    <x v="134"/>
    <n v="14"/>
    <n v="49"/>
    <n v="686"/>
    <n v="480.2"/>
    <n v="30"/>
    <x v="2"/>
    <s v=""/>
    <s v=""/>
    <s v="Ja"/>
    <n v="49"/>
    <n v="686"/>
    <n v="480.2"/>
  </r>
  <r>
    <x v="5"/>
    <x v="75"/>
    <x v="89"/>
    <n v="12"/>
    <n v="78"/>
    <n v="936"/>
    <n v="655.20000000000005"/>
    <n v="30"/>
    <x v="2"/>
    <s v=""/>
    <s v=""/>
    <s v="Ja"/>
    <n v="78"/>
    <n v="936"/>
    <n v="655.20000000000005"/>
  </r>
  <r>
    <x v="5"/>
    <x v="218"/>
    <x v="254"/>
    <n v="2"/>
    <n v="11.03"/>
    <n v="22.06"/>
    <n v="15.44"/>
    <n v="30"/>
    <x v="2"/>
    <s v=""/>
    <s v=""/>
    <s v="Ja"/>
    <n v="11.03"/>
    <n v="22.06"/>
    <n v="15.441999999999998"/>
  </r>
  <r>
    <x v="5"/>
    <x v="118"/>
    <x v="142"/>
    <n v="4"/>
    <n v="16.22"/>
    <n v="64.88"/>
    <n v="45.42"/>
    <n v="30"/>
    <x v="2"/>
    <s v=""/>
    <s v=""/>
    <s v="Ja"/>
    <n v="16.22"/>
    <n v="64.88"/>
    <n v="45.415999999999997"/>
  </r>
  <r>
    <x v="5"/>
    <x v="219"/>
    <x v="255"/>
    <n v="2"/>
    <n v="13.65"/>
    <n v="27.3"/>
    <n v="19.11"/>
    <n v="30"/>
    <x v="2"/>
    <s v=""/>
    <s v=""/>
    <s v="Ja"/>
    <n v="13.65"/>
    <n v="27.3"/>
    <n v="19.11"/>
  </r>
  <r>
    <x v="5"/>
    <x v="21"/>
    <x v="23"/>
    <n v="1"/>
    <n v="185.4"/>
    <n v="185.4"/>
    <n v="148.32"/>
    <n v="20"/>
    <x v="0"/>
    <n v="106.8625"/>
    <s v="Prijs wijkt af"/>
    <s v="Nee"/>
    <n v="106.8625"/>
    <n v="106.8625"/>
    <n v="106.8625"/>
  </r>
  <r>
    <x v="5"/>
    <x v="38"/>
    <x v="46"/>
    <n v="2"/>
    <n v="29.35"/>
    <n v="58.7"/>
    <n v="44.02"/>
    <n v="25"/>
    <x v="2"/>
    <s v=""/>
    <s v=""/>
    <s v="Ja"/>
    <n v="29.35"/>
    <n v="58.7"/>
    <n v="44.024999999999999"/>
  </r>
  <r>
    <x v="5"/>
    <x v="56"/>
    <x v="63"/>
    <n v="4"/>
    <n v="45.32"/>
    <n v="181.28"/>
    <n v="135.96"/>
    <n v="25"/>
    <x v="2"/>
    <s v=""/>
    <s v=""/>
    <s v="Ja"/>
    <n v="45.32"/>
    <n v="181.28"/>
    <n v="135.96"/>
  </r>
  <r>
    <x v="5"/>
    <x v="48"/>
    <x v="235"/>
    <n v="6"/>
    <n v="48.93"/>
    <n v="293.58"/>
    <n v="220.18"/>
    <n v="25"/>
    <x v="2"/>
    <s v=""/>
    <s v=""/>
    <s v="Ja"/>
    <n v="48.93"/>
    <n v="293.58"/>
    <n v="220.185"/>
  </r>
  <r>
    <x v="5"/>
    <x v="67"/>
    <x v="83"/>
    <n v="4"/>
    <n v="133.9"/>
    <n v="535.6"/>
    <n v="374.92"/>
    <n v="30"/>
    <x v="1"/>
    <n v="130"/>
    <s v="Prijs wijkt af"/>
    <s v="Ja"/>
    <n v="130"/>
    <n v="520"/>
    <n v="364"/>
  </r>
  <r>
    <x v="5"/>
    <x v="37"/>
    <x v="40"/>
    <n v="1"/>
    <n v="355.35"/>
    <n v="355.35"/>
    <n v="248.74"/>
    <n v="30"/>
    <x v="3"/>
    <n v="345"/>
    <s v="Prijs wijkt af"/>
    <s v="Ja"/>
    <n v="345"/>
    <n v="345"/>
    <n v="241.5"/>
  </r>
  <r>
    <x v="5"/>
    <x v="27"/>
    <x v="29"/>
    <n v="1"/>
    <n v="66.95"/>
    <n v="66.95"/>
    <n v="46.86"/>
    <n v="30"/>
    <x v="2"/>
    <s v=""/>
    <s v=""/>
    <s v="Ja"/>
    <n v="66.95"/>
    <n v="66.95"/>
    <n v="46.865000000000002"/>
  </r>
  <r>
    <x v="5"/>
    <x v="54"/>
    <x v="59"/>
    <n v="1"/>
    <n v="741.6"/>
    <n v="741.6"/>
    <n v="519.12"/>
    <n v="30"/>
    <x v="3"/>
    <n v="720"/>
    <s v="Prijs wijkt af"/>
    <s v="Ja"/>
    <n v="720"/>
    <n v="720"/>
    <n v="504"/>
  </r>
  <r>
    <x v="5"/>
    <x v="30"/>
    <x v="60"/>
    <n v="1"/>
    <n v="87.55"/>
    <n v="87.55"/>
    <n v="61.28"/>
    <n v="30"/>
    <x v="2"/>
    <s v=""/>
    <s v=""/>
    <s v="Ja"/>
    <n v="87.55"/>
    <n v="87.55"/>
    <n v="61.284999999999997"/>
  </r>
  <r>
    <x v="5"/>
    <x v="92"/>
    <x v="112"/>
    <n v="1"/>
    <n v="128.75"/>
    <n v="128.75"/>
    <n v="90.12"/>
    <n v="30"/>
    <x v="3"/>
    <n v="125"/>
    <s v="Prijs wijkt af"/>
    <s v="Ja"/>
    <n v="125"/>
    <n v="125"/>
    <n v="87.5"/>
  </r>
  <r>
    <x v="5"/>
    <x v="95"/>
    <x v="115"/>
    <n v="1"/>
    <n v="15.75"/>
    <n v="15.75"/>
    <n v="11.02"/>
    <n v="30"/>
    <x v="2"/>
    <s v=""/>
    <s v=""/>
    <s v="Ja"/>
    <n v="15.75"/>
    <n v="15.75"/>
    <n v="11.025"/>
  </r>
  <r>
    <x v="5"/>
    <x v="57"/>
    <x v="116"/>
    <n v="1"/>
    <n v="674.65"/>
    <n v="674.65"/>
    <n v="472.25"/>
    <n v="30"/>
    <x v="2"/>
    <s v=""/>
    <s v=""/>
    <s v="Ja"/>
    <n v="674.65"/>
    <n v="674.65"/>
    <n v="472.255"/>
  </r>
  <r>
    <x v="5"/>
    <x v="58"/>
    <x v="118"/>
    <n v="1"/>
    <n v="150.88999999999999"/>
    <n v="150.88999999999999"/>
    <n v="105.62"/>
    <n v="30"/>
    <x v="2"/>
    <s v=""/>
    <s v=""/>
    <s v="Ja"/>
    <n v="150.88999999999999"/>
    <n v="150.88999999999999"/>
    <n v="105.62299999999999"/>
  </r>
  <r>
    <x v="5"/>
    <x v="58"/>
    <x v="118"/>
    <n v="1"/>
    <n v="150.88999999999999"/>
    <n v="150.88999999999999"/>
    <n v="105.62"/>
    <n v="30"/>
    <x v="2"/>
    <s v=""/>
    <s v=""/>
    <s v="Ja"/>
    <n v="150.88999999999999"/>
    <n v="150.88999999999999"/>
    <n v="105.62299999999999"/>
  </r>
  <r>
    <x v="5"/>
    <x v="125"/>
    <x v="140"/>
    <n v="2"/>
    <n v="89.61"/>
    <n v="179.22"/>
    <n v="152.34"/>
    <n v="15"/>
    <x v="2"/>
    <s v=""/>
    <s v=""/>
    <s v="Ja"/>
    <n v="89.61"/>
    <n v="179.22"/>
    <n v="152.33700000000002"/>
  </r>
  <r>
    <x v="5"/>
    <x v="124"/>
    <x v="129"/>
    <n v="4"/>
    <n v="59.74"/>
    <n v="238.96"/>
    <n v="203.12"/>
    <n v="15"/>
    <x v="2"/>
    <s v=""/>
    <s v=""/>
    <s v="Ja"/>
    <n v="59.74"/>
    <n v="238.96"/>
    <n v="203.11600000000001"/>
  </r>
  <r>
    <x v="5"/>
    <x v="176"/>
    <x v="162"/>
    <n v="2"/>
    <n v="29.87"/>
    <n v="59.74"/>
    <n v="50.78"/>
    <n v="15"/>
    <x v="2"/>
    <s v=""/>
    <s v=""/>
    <s v="Ja"/>
    <n v="29.87"/>
    <n v="59.74"/>
    <n v="50.779000000000003"/>
  </r>
  <r>
    <x v="5"/>
    <x v="123"/>
    <x v="130"/>
    <n v="2"/>
    <n v="29.87"/>
    <n v="59.74"/>
    <n v="50.78"/>
    <n v="15"/>
    <x v="2"/>
    <s v=""/>
    <s v=""/>
    <s v="Ja"/>
    <n v="29.87"/>
    <n v="59.74"/>
    <n v="50.779000000000003"/>
  </r>
  <r>
    <x v="5"/>
    <x v="173"/>
    <x v="131"/>
    <n v="4"/>
    <n v="44.29"/>
    <n v="177.16"/>
    <n v="150.59"/>
    <n v="15"/>
    <x v="2"/>
    <s v=""/>
    <s v=""/>
    <s v="Ja"/>
    <n v="44.29"/>
    <n v="177.16"/>
    <n v="150.58600000000001"/>
  </r>
  <r>
    <x v="5"/>
    <x v="78"/>
    <x v="93"/>
    <n v="4"/>
    <n v="16.54"/>
    <n v="66.16"/>
    <n v="56.24"/>
    <n v="15"/>
    <x v="2"/>
    <s v=""/>
    <s v=""/>
    <s v="Ja"/>
    <n v="16.54"/>
    <n v="66.16"/>
    <n v="56.235999999999997"/>
  </r>
  <r>
    <x v="5"/>
    <x v="181"/>
    <x v="134"/>
    <n v="12"/>
    <n v="66.95"/>
    <n v="803.4"/>
    <n v="682.89"/>
    <n v="15"/>
    <x v="2"/>
    <s v=""/>
    <s v=""/>
    <s v="Ja"/>
    <n v="66.95"/>
    <n v="803.40000000000009"/>
    <n v="682.8900000000001"/>
  </r>
  <r>
    <x v="5"/>
    <x v="90"/>
    <x v="108"/>
    <n v="4"/>
    <n v="88.57"/>
    <n v="354.28"/>
    <n v="301.14"/>
    <n v="15"/>
    <x v="2"/>
    <s v=""/>
    <s v=""/>
    <s v="Ja"/>
    <n v="88.57"/>
    <n v="354.28"/>
    <n v="301.13799999999998"/>
  </r>
  <r>
    <x v="5"/>
    <x v="35"/>
    <x v="37"/>
    <n v="3"/>
    <n v="39.65"/>
    <n v="118.95"/>
    <n v="95.16"/>
    <n v="20"/>
    <x v="2"/>
    <s v=""/>
    <s v=""/>
    <s v="Ja"/>
    <n v="39.65"/>
    <n v="118.94999999999999"/>
    <n v="95.16"/>
  </r>
  <r>
    <x v="5"/>
    <x v="38"/>
    <x v="46"/>
    <n v="2"/>
    <n v="29.35"/>
    <n v="58.7"/>
    <n v="46.96"/>
    <n v="20"/>
    <x v="2"/>
    <s v=""/>
    <s v=""/>
    <s v="Ja"/>
    <n v="29.35"/>
    <n v="58.7"/>
    <n v="46.96"/>
  </r>
  <r>
    <x v="5"/>
    <x v="48"/>
    <x v="235"/>
    <n v="15"/>
    <n v="48.93"/>
    <n v="733.95"/>
    <n v="587.16"/>
    <n v="20"/>
    <x v="2"/>
    <s v=""/>
    <s v=""/>
    <s v="Ja"/>
    <n v="48.93"/>
    <n v="733.95"/>
    <n v="587.16"/>
  </r>
  <r>
    <x v="5"/>
    <x v="50"/>
    <x v="54"/>
    <n v="2"/>
    <n v="272.95"/>
    <n v="545.9"/>
    <n v="545.9"/>
    <n v="0"/>
    <x v="3"/>
    <n v="265"/>
    <s v="Prijs wijkt af"/>
    <s v="Nvt"/>
    <n v="265"/>
    <n v="530"/>
    <n v="530"/>
  </r>
  <r>
    <x v="5"/>
    <x v="220"/>
    <x v="256"/>
    <n v="1"/>
    <n v="3347.5"/>
    <n v="3347.5"/>
    <n v="3347.5"/>
    <n v="0"/>
    <x v="3"/>
    <n v="3250"/>
    <s v="Prijs wijkt af"/>
    <s v="Nvt"/>
    <n v="3250"/>
    <n v="3250"/>
    <n v="3250"/>
  </r>
  <r>
    <x v="5"/>
    <x v="58"/>
    <x v="257"/>
    <n v="3"/>
    <n v="24.3"/>
    <n v="72.900000000000006"/>
    <n v="72.900000000000006"/>
    <n v="0"/>
    <x v="2"/>
    <s v=""/>
    <s v=""/>
    <s v="Nvt"/>
    <n v="24.3"/>
    <n v="72.900000000000006"/>
    <n v="72.900000000000006"/>
  </r>
  <r>
    <x v="5"/>
    <x v="58"/>
    <x v="258"/>
    <n v="60"/>
    <n v="11.8"/>
    <n v="708"/>
    <n v="708"/>
    <n v="0"/>
    <x v="2"/>
    <s v=""/>
    <s v=""/>
    <s v="Nvt"/>
    <n v="11.8"/>
    <n v="708"/>
    <n v="708"/>
  </r>
  <r>
    <x v="5"/>
    <x v="58"/>
    <x v="259"/>
    <n v="60"/>
    <n v="2.75"/>
    <n v="165"/>
    <n v="165"/>
    <n v="0"/>
    <x v="2"/>
    <s v=""/>
    <s v=""/>
    <s v="Nvt"/>
    <n v="2.75"/>
    <n v="165"/>
    <n v="165"/>
  </r>
  <r>
    <x v="5"/>
    <x v="221"/>
    <x v="260"/>
    <n v="-3"/>
    <n v="65"/>
    <n v="-195"/>
    <n v="-195"/>
    <n v="0"/>
    <x v="2"/>
    <s v=""/>
    <s v=""/>
    <s v="Nvt"/>
    <n v="65"/>
    <n v="-195"/>
    <n v="-195"/>
  </r>
  <r>
    <x v="5"/>
    <x v="214"/>
    <x v="252"/>
    <n v="3"/>
    <n v="141.1"/>
    <n v="423.3"/>
    <n v="338.64"/>
    <n v="20"/>
    <x v="0"/>
    <n v="106.8625"/>
    <s v="Prijs wijkt af"/>
    <s v="Nee"/>
    <n v="106.8625"/>
    <n v="320.58749999999998"/>
    <n v="320.58749999999998"/>
  </r>
  <r>
    <x v="5"/>
    <x v="144"/>
    <x v="166"/>
    <n v="8"/>
    <n v="18.03"/>
    <n v="144.24"/>
    <n v="108.18"/>
    <n v="25"/>
    <x v="2"/>
    <s v=""/>
    <s v=""/>
    <s v="Ja"/>
    <n v="18.03"/>
    <n v="144.24"/>
    <n v="108.18"/>
  </r>
  <r>
    <x v="5"/>
    <x v="214"/>
    <x v="252"/>
    <n v="3"/>
    <n v="141.1"/>
    <n v="423.3"/>
    <n v="338.64"/>
    <n v="20"/>
    <x v="0"/>
    <n v="106.8625"/>
    <s v="Prijs wijkt af"/>
    <s v="Nee"/>
    <n v="106.8625"/>
    <n v="320.58749999999998"/>
    <n v="320.58749999999998"/>
  </r>
  <r>
    <x v="5"/>
    <x v="214"/>
    <x v="252"/>
    <n v="1"/>
    <n v="141.1"/>
    <n v="141.1"/>
    <n v="112.88"/>
    <n v="20"/>
    <x v="0"/>
    <n v="106.8625"/>
    <s v="Prijs wijkt af"/>
    <s v="Nee"/>
    <n v="106.8625"/>
    <n v="106.8625"/>
    <n v="106.8625"/>
  </r>
  <r>
    <x v="5"/>
    <x v="214"/>
    <x v="252"/>
    <n v="1"/>
    <n v="141.1"/>
    <n v="141.1"/>
    <n v="112.88"/>
    <n v="20"/>
    <x v="0"/>
    <n v="106.8625"/>
    <s v="Prijs wijkt af"/>
    <s v="Nee"/>
    <n v="106.8625"/>
    <n v="106.8625"/>
    <n v="106.8625"/>
  </r>
  <r>
    <x v="5"/>
    <x v="214"/>
    <x v="252"/>
    <n v="1"/>
    <n v="141.1"/>
    <n v="141.1"/>
    <n v="112.88"/>
    <n v="20"/>
    <x v="0"/>
    <n v="106.8625"/>
    <s v="Prijs wijkt af"/>
    <s v="Nee"/>
    <n v="106.8625"/>
    <n v="106.8625"/>
    <n v="106.8625"/>
  </r>
  <r>
    <x v="5"/>
    <x v="214"/>
    <x v="252"/>
    <n v="2"/>
    <n v="141.1"/>
    <n v="282.2"/>
    <n v="225.76"/>
    <n v="20"/>
    <x v="0"/>
    <n v="106.8625"/>
    <s v="Prijs wijkt af"/>
    <s v="Nee"/>
    <n v="106.8625"/>
    <n v="213.72499999999999"/>
    <n v="213.72499999999999"/>
  </r>
  <r>
    <x v="5"/>
    <x v="48"/>
    <x v="235"/>
    <n v="9"/>
    <n v="48.93"/>
    <n v="440.37"/>
    <n v="330.28"/>
    <n v="25"/>
    <x v="2"/>
    <s v=""/>
    <s v=""/>
    <s v="Ja"/>
    <n v="48.93"/>
    <n v="440.37"/>
    <n v="330.27749999999997"/>
  </r>
  <r>
    <x v="5"/>
    <x v="48"/>
    <x v="235"/>
    <n v="4"/>
    <n v="48.93"/>
    <n v="195.72"/>
    <n v="146.79"/>
    <n v="25"/>
    <x v="2"/>
    <s v=""/>
    <s v=""/>
    <s v="Ja"/>
    <n v="48.93"/>
    <n v="195.72"/>
    <n v="146.79"/>
  </r>
  <r>
    <x v="5"/>
    <x v="48"/>
    <x v="235"/>
    <n v="4"/>
    <n v="48.93"/>
    <n v="195.72"/>
    <n v="146.79"/>
    <n v="25"/>
    <x v="2"/>
    <s v=""/>
    <s v=""/>
    <s v="Ja"/>
    <n v="48.93"/>
    <n v="195.72"/>
    <n v="146.79"/>
  </r>
  <r>
    <x v="5"/>
    <x v="214"/>
    <x v="252"/>
    <n v="1"/>
    <n v="141.1"/>
    <n v="141.1"/>
    <n v="112.88"/>
    <n v="20"/>
    <x v="0"/>
    <n v="106.8625"/>
    <s v="Prijs wijkt af"/>
    <s v="Nee"/>
    <n v="106.8625"/>
    <n v="106.8625"/>
    <n v="106.8625"/>
  </r>
  <r>
    <x v="5"/>
    <x v="21"/>
    <x v="23"/>
    <n v="1"/>
    <n v="185.4"/>
    <n v="185.4"/>
    <n v="148.32"/>
    <n v="20"/>
    <x v="0"/>
    <n v="106.8625"/>
    <s v="Prijs wijkt af"/>
    <s v="Nee"/>
    <n v="106.8625"/>
    <n v="106.8625"/>
    <n v="106.8625"/>
  </r>
  <r>
    <x v="5"/>
    <x v="21"/>
    <x v="23"/>
    <n v="1"/>
    <n v="185.4"/>
    <n v="185.4"/>
    <n v="148.32"/>
    <n v="20"/>
    <x v="0"/>
    <n v="106.8625"/>
    <s v="Prijs wijkt af"/>
    <s v="Nee"/>
    <n v="106.8625"/>
    <n v="106.8625"/>
    <n v="106.8625"/>
  </r>
  <r>
    <x v="5"/>
    <x v="24"/>
    <x v="26"/>
    <n v="1"/>
    <n v="361.25"/>
    <n v="361.25"/>
    <n v="289"/>
    <n v="20"/>
    <x v="0"/>
    <n v="252.35"/>
    <s v="Prijs wijkt af"/>
    <s v="Nee"/>
    <n v="252.35"/>
    <n v="252.35"/>
    <n v="252.35"/>
  </r>
  <r>
    <x v="5"/>
    <x v="21"/>
    <x v="23"/>
    <n v="1"/>
    <n v="185.4"/>
    <n v="185.4"/>
    <n v="148.32"/>
    <n v="20"/>
    <x v="0"/>
    <n v="106.8625"/>
    <s v="Prijs wijkt af"/>
    <s v="Nee"/>
    <n v="106.8625"/>
    <n v="106.8625"/>
    <n v="106.8625"/>
  </r>
  <r>
    <x v="5"/>
    <x v="56"/>
    <x v="63"/>
    <n v="1"/>
    <n v="45.32"/>
    <n v="45.32"/>
    <n v="33.99"/>
    <n v="25"/>
    <x v="2"/>
    <s v=""/>
    <s v=""/>
    <s v="Ja"/>
    <n v="45.32"/>
    <n v="45.32"/>
    <n v="33.99"/>
  </r>
  <r>
    <x v="5"/>
    <x v="222"/>
    <x v="89"/>
    <n v="4"/>
    <n v="78"/>
    <n v="312"/>
    <n v="312"/>
    <n v="0"/>
    <x v="2"/>
    <s v=""/>
    <s v=""/>
    <s v="Nvt"/>
    <n v="78"/>
    <n v="312"/>
    <n v="312"/>
  </r>
  <r>
    <x v="5"/>
    <x v="222"/>
    <x v="89"/>
    <n v="-4"/>
    <n v="78"/>
    <n v="-312"/>
    <n v="-312"/>
    <n v="0"/>
    <x v="2"/>
    <s v=""/>
    <s v=""/>
    <s v="Nvt"/>
    <n v="78"/>
    <n v="-312"/>
    <n v="-312"/>
  </r>
  <r>
    <x v="5"/>
    <x v="222"/>
    <x v="89"/>
    <n v="4"/>
    <n v="78"/>
    <n v="312"/>
    <n v="312"/>
    <n v="0"/>
    <x v="2"/>
    <s v=""/>
    <s v=""/>
    <s v="Nvt"/>
    <n v="78"/>
    <n v="312"/>
    <n v="312"/>
  </r>
  <r>
    <x v="5"/>
    <x v="21"/>
    <x v="23"/>
    <n v="108"/>
    <n v="185.4"/>
    <n v="20023.2"/>
    <n v="16018.56"/>
    <n v="20"/>
    <x v="0"/>
    <n v="106.8625"/>
    <s v="Prijs wijkt af"/>
    <s v="Nee"/>
    <n v="106.8625"/>
    <n v="11541.15"/>
    <n v="11541.15"/>
  </r>
  <r>
    <x v="5"/>
    <x v="44"/>
    <x v="49"/>
    <n v="69"/>
    <n v="32.96"/>
    <n v="2274.2399999999998"/>
    <n v="1705.68"/>
    <n v="25"/>
    <x v="2"/>
    <s v=""/>
    <s v=""/>
    <s v="Ja"/>
    <n v="32.96"/>
    <n v="2274.2400000000002"/>
    <n v="1705.6800000000003"/>
  </r>
  <r>
    <x v="5"/>
    <x v="56"/>
    <x v="63"/>
    <n v="93"/>
    <n v="45.32"/>
    <n v="4214.76"/>
    <n v="3161.07"/>
    <n v="25"/>
    <x v="2"/>
    <s v=""/>
    <s v=""/>
    <s v="Ja"/>
    <n v="45.32"/>
    <n v="4214.76"/>
    <n v="3161.07"/>
  </r>
  <r>
    <x v="5"/>
    <x v="21"/>
    <x v="23"/>
    <n v="55"/>
    <n v="185.4"/>
    <n v="10197"/>
    <n v="8157.6"/>
    <n v="20"/>
    <x v="0"/>
    <n v="106.8625"/>
    <s v="Prijs wijkt af"/>
    <s v="Nee"/>
    <n v="106.8625"/>
    <n v="5877.4375"/>
    <n v="5877.4375"/>
  </r>
  <r>
    <x v="5"/>
    <x v="223"/>
    <x v="251"/>
    <n v="189"/>
    <n v="29"/>
    <n v="5481"/>
    <n v="4110.75"/>
    <n v="25"/>
    <x v="2"/>
    <s v=""/>
    <s v=""/>
    <s v="Ja"/>
    <n v="29"/>
    <n v="5481"/>
    <n v="4110.75"/>
  </r>
  <r>
    <x v="5"/>
    <x v="165"/>
    <x v="200"/>
    <n v="306"/>
    <n v="30.9"/>
    <n v="9455.4"/>
    <n v="7091.55"/>
    <n v="25"/>
    <x v="2"/>
    <s v=""/>
    <s v=""/>
    <s v="Ja"/>
    <n v="30.9"/>
    <n v="9455.4"/>
    <n v="7091.55"/>
  </r>
  <r>
    <x v="5"/>
    <x v="56"/>
    <x v="63"/>
    <n v="1"/>
    <n v="45.32"/>
    <n v="45.32"/>
    <n v="33.99"/>
    <n v="25"/>
    <x v="2"/>
    <s v=""/>
    <s v=""/>
    <s v="Ja"/>
    <n v="45.32"/>
    <n v="45.32"/>
    <n v="33.99"/>
  </r>
  <r>
    <x v="5"/>
    <x v="21"/>
    <x v="23"/>
    <n v="5"/>
    <n v="185.4"/>
    <n v="927"/>
    <n v="741.6"/>
    <n v="20"/>
    <x v="0"/>
    <n v="106.8625"/>
    <s v="Prijs wijkt af"/>
    <s v="Nee"/>
    <n v="106.8625"/>
    <n v="534.3125"/>
    <n v="534.3125"/>
  </r>
  <r>
    <x v="5"/>
    <x v="165"/>
    <x v="200"/>
    <n v="17"/>
    <n v="30.9"/>
    <n v="525.29999999999995"/>
    <n v="393.97"/>
    <n v="25"/>
    <x v="2"/>
    <s v=""/>
    <s v=""/>
    <s v="Ja"/>
    <n v="30.9"/>
    <n v="525.29999999999995"/>
    <n v="393.97500000000002"/>
  </r>
  <r>
    <x v="5"/>
    <x v="55"/>
    <x v="261"/>
    <n v="10"/>
    <n v="48.93"/>
    <n v="489.3"/>
    <n v="366.97"/>
    <n v="25"/>
    <x v="2"/>
    <s v=""/>
    <s v=""/>
    <s v="Ja"/>
    <n v="48.93"/>
    <n v="489.3"/>
    <n v="366.97500000000002"/>
  </r>
  <r>
    <x v="5"/>
    <x v="21"/>
    <x v="23"/>
    <n v="-1"/>
    <n v="185.4"/>
    <n v="-185.4"/>
    <n v="-185.4"/>
    <n v="0"/>
    <x v="0"/>
    <n v="106.8625"/>
    <s v="Prijs wijkt af"/>
    <s v="Nvt"/>
    <n v="106.8625"/>
    <n v="-106.8625"/>
    <n v="-106.8625"/>
  </r>
  <r>
    <x v="5"/>
    <x v="71"/>
    <x v="262"/>
    <n v="-1"/>
    <n v="18.54"/>
    <n v="-18.54"/>
    <n v="-18.54"/>
    <n v="0"/>
    <x v="2"/>
    <s v=""/>
    <s v=""/>
    <s v="Nvt"/>
    <n v="18.54"/>
    <n v="-18.54"/>
    <n v="-18.54"/>
  </r>
  <r>
    <x v="5"/>
    <x v="48"/>
    <x v="235"/>
    <n v="6"/>
    <n v="48.93"/>
    <n v="293.58"/>
    <n v="293.58"/>
    <n v="0"/>
    <x v="2"/>
    <s v=""/>
    <s v=""/>
    <s v="Nvt"/>
    <n v="48.93"/>
    <n v="293.58"/>
    <n v="293.58"/>
  </r>
  <r>
    <x v="5"/>
    <x v="35"/>
    <x v="37"/>
    <n v="2"/>
    <n v="39.65"/>
    <n v="79.3"/>
    <n v="79.3"/>
    <n v="0"/>
    <x v="2"/>
    <s v=""/>
    <s v=""/>
    <s v="Nvt"/>
    <n v="39.65"/>
    <n v="79.3"/>
    <n v="79.3"/>
  </r>
  <r>
    <x v="6"/>
    <x v="21"/>
    <x v="23"/>
    <n v="29"/>
    <n v="185.4"/>
    <n v="5376.6"/>
    <n v="5376.6"/>
    <n v="0"/>
    <x v="0"/>
    <n v="106.8625"/>
    <s v="Prijs wijkt af"/>
    <s v="Nvt"/>
    <n v="106.8625"/>
    <n v="3099.0124999999998"/>
    <n v="3099.0124999999998"/>
  </r>
  <r>
    <x v="6"/>
    <x v="4"/>
    <x v="4"/>
    <n v="1"/>
    <n v="632.59"/>
    <n v="632.59"/>
    <n v="632.59"/>
    <n v="0"/>
    <x v="0"/>
    <n v="458.35"/>
    <s v="Prijs wijkt af"/>
    <s v="Nvt"/>
    <n v="458.35"/>
    <n v="458.35"/>
    <n v="458.35"/>
  </r>
  <r>
    <x v="6"/>
    <x v="102"/>
    <x v="126"/>
    <n v="1"/>
    <n v="76.02"/>
    <n v="76.02"/>
    <n v="76.02"/>
    <n v="0"/>
    <x v="2"/>
    <s v=""/>
    <s v=""/>
    <s v="Nvt"/>
    <n v="76.02"/>
    <n v="76.02"/>
    <n v="76.02"/>
  </r>
  <r>
    <x v="6"/>
    <x v="25"/>
    <x v="27"/>
    <n v="1"/>
    <n v="429.38"/>
    <n v="429.38"/>
    <n v="429.38"/>
    <n v="0"/>
    <x v="0"/>
    <n v="298.7"/>
    <s v="Prijs wijkt af"/>
    <s v="Nvt"/>
    <n v="298.7"/>
    <n v="298.7"/>
    <n v="298.7"/>
  </r>
  <r>
    <x v="6"/>
    <x v="53"/>
    <x v="58"/>
    <n v="1"/>
    <n v="983.7"/>
    <n v="983.7"/>
    <n v="983.7"/>
    <n v="0"/>
    <x v="0"/>
    <n v="585"/>
    <s v="Prijs wijkt af"/>
    <s v="Nvt"/>
    <n v="585"/>
    <n v="585"/>
    <n v="585"/>
  </r>
  <r>
    <x v="6"/>
    <x v="81"/>
    <x v="97"/>
    <n v="1"/>
    <n v="64.44"/>
    <n v="64.44"/>
    <n v="64.44"/>
    <n v="0"/>
    <x v="2"/>
    <s v=""/>
    <s v=""/>
    <s v="Nvt"/>
    <n v="64.44"/>
    <n v="64.44"/>
    <n v="64.44"/>
  </r>
  <r>
    <x v="6"/>
    <x v="21"/>
    <x v="263"/>
    <n v="1"/>
    <n v="185.4"/>
    <n v="185.4"/>
    <n v="185.4"/>
    <n v="0"/>
    <x v="0"/>
    <n v="106.8625"/>
    <s v="Prijs wijkt af"/>
    <s v="Nvt"/>
    <n v="106.8625"/>
    <n v="106.8625"/>
    <n v="106.8625"/>
  </r>
  <r>
    <x v="6"/>
    <x v="53"/>
    <x v="58"/>
    <n v="1"/>
    <n v="983.7"/>
    <n v="983.7"/>
    <n v="983.7"/>
    <n v="0"/>
    <x v="0"/>
    <n v="585"/>
    <s v="Prijs wijkt af"/>
    <s v="Nvt"/>
    <n v="585"/>
    <n v="585"/>
    <n v="585"/>
  </r>
  <r>
    <x v="6"/>
    <x v="195"/>
    <x v="234"/>
    <n v="1"/>
    <n v="514.14"/>
    <n v="514.14"/>
    <n v="514.14"/>
    <n v="0"/>
    <x v="0"/>
    <n v="339.9"/>
    <s v="Prijs wijkt af"/>
    <s v="Nvt"/>
    <n v="339.9"/>
    <n v="339.9"/>
    <n v="339.9"/>
  </r>
  <r>
    <x v="6"/>
    <x v="51"/>
    <x v="56"/>
    <n v="1"/>
    <n v="82.4"/>
    <n v="82.4"/>
    <n v="82.4"/>
    <n v="0"/>
    <x v="2"/>
    <s v=""/>
    <s v=""/>
    <s v="Nvt"/>
    <n v="82.4"/>
    <n v="82.4"/>
    <n v="82.4"/>
  </r>
  <r>
    <x v="6"/>
    <x v="21"/>
    <x v="263"/>
    <n v="1"/>
    <n v="185.4"/>
    <n v="185.4"/>
    <n v="185.4"/>
    <n v="0"/>
    <x v="0"/>
    <n v="106.8625"/>
    <s v="Prijs wijkt af"/>
    <s v="Nvt"/>
    <n v="106.8625"/>
    <n v="106.8625"/>
    <n v="106.8625"/>
  </r>
  <r>
    <x v="6"/>
    <x v="4"/>
    <x v="4"/>
    <n v="1"/>
    <n v="632.59"/>
    <n v="632.59"/>
    <n v="632.59"/>
    <n v="0"/>
    <x v="0"/>
    <n v="458.35"/>
    <s v="Prijs wijkt af"/>
    <s v="Nvt"/>
    <n v="458.35"/>
    <n v="458.35"/>
    <n v="458.35"/>
  </r>
  <r>
    <x v="6"/>
    <x v="102"/>
    <x v="126"/>
    <n v="1"/>
    <n v="76.02"/>
    <n v="76.02"/>
    <n v="76.02"/>
    <n v="0"/>
    <x v="2"/>
    <s v=""/>
    <s v=""/>
    <s v="Nvt"/>
    <n v="76.02"/>
    <n v="76.02"/>
    <n v="76.02"/>
  </r>
  <r>
    <x v="6"/>
    <x v="21"/>
    <x v="263"/>
    <n v="33"/>
    <n v="185.4"/>
    <n v="6118.2"/>
    <n v="6118.2"/>
    <n v="0"/>
    <x v="0"/>
    <n v="106.8625"/>
    <s v="Prijs wijkt af"/>
    <s v="Nvt"/>
    <n v="106.8625"/>
    <n v="3526.4625000000001"/>
    <n v="3526.4625000000001"/>
  </r>
  <r>
    <x v="6"/>
    <x v="21"/>
    <x v="263"/>
    <n v="1"/>
    <n v="185.4"/>
    <n v="185.4"/>
    <n v="185.4"/>
    <n v="0"/>
    <x v="0"/>
    <n v="106.8625"/>
    <s v="Prijs wijkt af"/>
    <s v="Nvt"/>
    <n v="106.8625"/>
    <n v="106.8625"/>
    <n v="106.8625"/>
  </r>
  <r>
    <x v="6"/>
    <x v="21"/>
    <x v="263"/>
    <n v="1"/>
    <n v="185.4"/>
    <n v="185.4"/>
    <n v="185.4"/>
    <n v="0"/>
    <x v="0"/>
    <n v="106.8625"/>
    <s v="Prijs wijkt af"/>
    <s v="Nvt"/>
    <n v="106.8625"/>
    <n v="106.8625"/>
    <n v="106.8625"/>
  </r>
  <r>
    <x v="6"/>
    <x v="21"/>
    <x v="263"/>
    <n v="1"/>
    <n v="185.4"/>
    <n v="185.4"/>
    <n v="185.4"/>
    <n v="0"/>
    <x v="0"/>
    <n v="106.8625"/>
    <s v="Prijs wijkt af"/>
    <s v="Nvt"/>
    <n v="106.8625"/>
    <n v="106.8625"/>
    <n v="106.8625"/>
  </r>
  <r>
    <x v="6"/>
    <x v="53"/>
    <x v="58"/>
    <n v="1"/>
    <n v="983.7"/>
    <n v="983.7"/>
    <n v="983.7"/>
    <n v="0"/>
    <x v="0"/>
    <n v="585"/>
    <s v="Prijs wijkt af"/>
    <s v="Nvt"/>
    <n v="585"/>
    <n v="585"/>
    <n v="585"/>
  </r>
  <r>
    <x v="6"/>
    <x v="81"/>
    <x v="97"/>
    <n v="1"/>
    <n v="64.44"/>
    <n v="64.44"/>
    <n v="64.44"/>
    <n v="0"/>
    <x v="2"/>
    <s v=""/>
    <s v=""/>
    <s v="Nvt"/>
    <n v="64.44"/>
    <n v="64.44"/>
    <n v="64.44"/>
  </r>
  <r>
    <x v="6"/>
    <x v="21"/>
    <x v="263"/>
    <n v="2"/>
    <n v="185.4"/>
    <n v="370.8"/>
    <n v="370.8"/>
    <n v="0"/>
    <x v="0"/>
    <n v="106.8625"/>
    <s v="Prijs wijkt af"/>
    <s v="Nvt"/>
    <n v="106.8625"/>
    <n v="213.72499999999999"/>
    <n v="213.72499999999999"/>
  </r>
  <r>
    <x v="6"/>
    <x v="21"/>
    <x v="263"/>
    <n v="1"/>
    <n v="185.4"/>
    <n v="185.4"/>
    <n v="185.4"/>
    <n v="0"/>
    <x v="0"/>
    <n v="106.8625"/>
    <s v="Prijs wijkt af"/>
    <s v="Nvt"/>
    <n v="106.8625"/>
    <n v="106.8625"/>
    <n v="106.8625"/>
  </r>
  <r>
    <x v="6"/>
    <x v="24"/>
    <x v="26"/>
    <n v="1"/>
    <n v="361.25"/>
    <n v="361.25"/>
    <n v="361.25"/>
    <n v="0"/>
    <x v="0"/>
    <n v="252.35"/>
    <s v="Prijs wijkt af"/>
    <s v="Nvt"/>
    <n v="252.35"/>
    <n v="252.35"/>
    <n v="252.35"/>
  </r>
  <r>
    <x v="6"/>
    <x v="53"/>
    <x v="58"/>
    <n v="1"/>
    <n v="983.7"/>
    <n v="983.7"/>
    <n v="983.7"/>
    <n v="0"/>
    <x v="0"/>
    <n v="585"/>
    <s v="Prijs wijkt af"/>
    <s v="Nvt"/>
    <n v="585"/>
    <n v="585"/>
    <n v="585"/>
  </r>
  <r>
    <x v="6"/>
    <x v="81"/>
    <x v="97"/>
    <n v="1"/>
    <n v="64.44"/>
    <n v="64.44"/>
    <n v="64.44"/>
    <n v="0"/>
    <x v="2"/>
    <s v=""/>
    <s v=""/>
    <s v="Nvt"/>
    <n v="64.44"/>
    <n v="64.44"/>
    <n v="64.44"/>
  </r>
  <r>
    <x v="6"/>
    <x v="21"/>
    <x v="263"/>
    <n v="1"/>
    <n v="185.4"/>
    <n v="185.4"/>
    <n v="185.4"/>
    <n v="0"/>
    <x v="0"/>
    <n v="106.8625"/>
    <s v="Prijs wijkt af"/>
    <s v="Nvt"/>
    <n v="106.8625"/>
    <n v="106.8625"/>
    <n v="106.8625"/>
  </r>
  <r>
    <x v="6"/>
    <x v="21"/>
    <x v="263"/>
    <n v="22"/>
    <n v="185.4"/>
    <n v="4078.8"/>
    <n v="4078.8"/>
    <n v="0"/>
    <x v="0"/>
    <n v="106.8625"/>
    <s v="Prijs wijkt af"/>
    <s v="Nvt"/>
    <n v="106.8625"/>
    <n v="2350.9749999999999"/>
    <n v="2350.9749999999999"/>
  </r>
  <r>
    <x v="6"/>
    <x v="25"/>
    <x v="27"/>
    <n v="1"/>
    <n v="429.38"/>
    <n v="429.38"/>
    <n v="429.38"/>
    <n v="0"/>
    <x v="0"/>
    <n v="298.7"/>
    <s v="Prijs wijkt af"/>
    <s v="Nvt"/>
    <n v="298.7"/>
    <n v="298.7"/>
    <n v="298.7"/>
  </r>
  <r>
    <x v="6"/>
    <x v="53"/>
    <x v="58"/>
    <n v="1"/>
    <n v="983.7"/>
    <n v="983.7"/>
    <n v="983.7"/>
    <n v="0"/>
    <x v="0"/>
    <n v="585"/>
    <s v="Prijs wijkt af"/>
    <s v="Nvt"/>
    <n v="585"/>
    <n v="585"/>
    <n v="585"/>
  </r>
  <r>
    <x v="6"/>
    <x v="81"/>
    <x v="97"/>
    <n v="1"/>
    <n v="64.44"/>
    <n v="64.44"/>
    <n v="64.44"/>
    <n v="0"/>
    <x v="2"/>
    <s v=""/>
    <s v=""/>
    <s v="Nvt"/>
    <n v="64.44"/>
    <n v="64.44"/>
    <n v="64.44"/>
  </r>
  <r>
    <x v="6"/>
    <x v="25"/>
    <x v="27"/>
    <n v="1"/>
    <n v="429.38"/>
    <n v="429.38"/>
    <n v="429.38"/>
    <n v="0"/>
    <x v="0"/>
    <n v="298.7"/>
    <s v="Prijs wijkt af"/>
    <s v="Nvt"/>
    <n v="298.7"/>
    <n v="298.7"/>
    <n v="298.7"/>
  </r>
  <r>
    <x v="6"/>
    <x v="21"/>
    <x v="263"/>
    <n v="1"/>
    <n v="185.4"/>
    <n v="185.4"/>
    <n v="185.4"/>
    <n v="0"/>
    <x v="0"/>
    <n v="106.8625"/>
    <s v="Prijs wijkt af"/>
    <s v="Nvt"/>
    <n v="106.8625"/>
    <n v="106.8625"/>
    <n v="106.8625"/>
  </r>
  <r>
    <x v="6"/>
    <x v="4"/>
    <x v="4"/>
    <n v="1"/>
    <n v="632.59"/>
    <n v="632.59"/>
    <n v="632.59"/>
    <n v="0"/>
    <x v="0"/>
    <n v="458.35"/>
    <s v="Prijs wijkt af"/>
    <s v="Nvt"/>
    <n v="458.35"/>
    <n v="458.35"/>
    <n v="458.35"/>
  </r>
  <r>
    <x v="6"/>
    <x v="102"/>
    <x v="126"/>
    <n v="1"/>
    <n v="76.02"/>
    <n v="76.02"/>
    <n v="76.02"/>
    <n v="0"/>
    <x v="2"/>
    <s v=""/>
    <s v=""/>
    <s v="Nvt"/>
    <n v="76.02"/>
    <n v="76.02"/>
    <n v="76.02"/>
  </r>
  <r>
    <x v="6"/>
    <x v="195"/>
    <x v="234"/>
    <n v="1"/>
    <n v="514.14"/>
    <n v="514.14"/>
    <n v="514.14"/>
    <n v="0"/>
    <x v="0"/>
    <n v="339.9"/>
    <s v="Prijs wijkt af"/>
    <s v="Nvt"/>
    <n v="339.9"/>
    <n v="339.9"/>
    <n v="339.9"/>
  </r>
  <r>
    <x v="6"/>
    <x v="51"/>
    <x v="56"/>
    <n v="1"/>
    <n v="82.4"/>
    <n v="82.4"/>
    <n v="82.4"/>
    <n v="0"/>
    <x v="2"/>
    <s v=""/>
    <s v=""/>
    <s v="Nvt"/>
    <n v="82.4"/>
    <n v="82.4"/>
    <n v="82.4"/>
  </r>
  <r>
    <x v="6"/>
    <x v="35"/>
    <x v="37"/>
    <n v="4"/>
    <n v="39.65"/>
    <n v="158.6"/>
    <n v="158.6"/>
    <n v="0"/>
    <x v="2"/>
    <s v=""/>
    <s v=""/>
    <s v="Nvt"/>
    <n v="39.65"/>
    <n v="158.6"/>
    <n v="158.6"/>
  </r>
  <r>
    <x v="6"/>
    <x v="53"/>
    <x v="58"/>
    <n v="1"/>
    <n v="983.7"/>
    <n v="983.7"/>
    <n v="983.7"/>
    <n v="0"/>
    <x v="0"/>
    <n v="585"/>
    <s v="Prijs wijkt af"/>
    <s v="Nvt"/>
    <n v="585"/>
    <n v="585"/>
    <n v="585"/>
  </r>
  <r>
    <x v="6"/>
    <x v="81"/>
    <x v="97"/>
    <n v="1"/>
    <n v="64.44"/>
    <n v="64.44"/>
    <n v="64.44"/>
    <n v="0"/>
    <x v="2"/>
    <s v=""/>
    <s v=""/>
    <s v="Nvt"/>
    <n v="64.44"/>
    <n v="64.44"/>
    <n v="64.44"/>
  </r>
  <r>
    <x v="6"/>
    <x v="21"/>
    <x v="263"/>
    <n v="1"/>
    <n v="185.4"/>
    <n v="185.4"/>
    <n v="185.4"/>
    <n v="0"/>
    <x v="0"/>
    <n v="106.8625"/>
    <s v="Prijs wijkt af"/>
    <s v="Nvt"/>
    <n v="106.8625"/>
    <n v="106.8625"/>
    <n v="106.8625"/>
  </r>
  <r>
    <x v="6"/>
    <x v="33"/>
    <x v="35"/>
    <n v="1"/>
    <n v="1229.2"/>
    <n v="1229.2"/>
    <n v="1229.2"/>
    <n v="0"/>
    <x v="0"/>
    <n v="700"/>
    <s v="Prijs wijkt af"/>
    <s v="Nvt"/>
    <n v="700"/>
    <n v="700"/>
    <n v="700"/>
  </r>
  <r>
    <x v="6"/>
    <x v="81"/>
    <x v="97"/>
    <n v="1"/>
    <n v="64.44"/>
    <n v="64.44"/>
    <n v="64.44"/>
    <n v="0"/>
    <x v="2"/>
    <s v=""/>
    <s v=""/>
    <s v="Nvt"/>
    <n v="64.44"/>
    <n v="64.44"/>
    <n v="64.44"/>
  </r>
  <r>
    <x v="6"/>
    <x v="21"/>
    <x v="263"/>
    <n v="2"/>
    <n v="185.4"/>
    <n v="370.8"/>
    <n v="370.8"/>
    <n v="0"/>
    <x v="0"/>
    <n v="106.8625"/>
    <s v="Prijs wijkt af"/>
    <s v="Nvt"/>
    <n v="106.8625"/>
    <n v="213.72499999999999"/>
    <n v="213.72499999999999"/>
  </r>
  <r>
    <x v="6"/>
    <x v="21"/>
    <x v="263"/>
    <n v="1"/>
    <n v="185.4"/>
    <n v="185.4"/>
    <n v="185.4"/>
    <n v="0"/>
    <x v="0"/>
    <n v="106.8625"/>
    <s v="Prijs wijkt af"/>
    <s v="Nvt"/>
    <n v="106.8625"/>
    <n v="106.8625"/>
    <n v="106.8625"/>
  </r>
  <r>
    <x v="6"/>
    <x v="21"/>
    <x v="263"/>
    <n v="2"/>
    <n v="185.4"/>
    <n v="370.8"/>
    <n v="370.8"/>
    <n v="0"/>
    <x v="0"/>
    <n v="106.8625"/>
    <s v="Prijs wijkt af"/>
    <s v="Nvt"/>
    <n v="106.8625"/>
    <n v="213.72499999999999"/>
    <n v="213.72499999999999"/>
  </r>
  <r>
    <x v="6"/>
    <x v="4"/>
    <x v="4"/>
    <n v="1"/>
    <n v="632.59"/>
    <n v="632.59"/>
    <n v="632.59"/>
    <n v="0"/>
    <x v="0"/>
    <n v="458.35"/>
    <s v="Prijs wijkt af"/>
    <s v="Nvt"/>
    <n v="458.35"/>
    <n v="458.35"/>
    <n v="458.35"/>
  </r>
  <r>
    <x v="6"/>
    <x v="25"/>
    <x v="27"/>
    <n v="1"/>
    <n v="429.38"/>
    <n v="429.38"/>
    <n v="429.38"/>
    <n v="0"/>
    <x v="0"/>
    <n v="298.7"/>
    <s v="Prijs wijkt af"/>
    <s v="Nvt"/>
    <n v="298.7"/>
    <n v="298.7"/>
    <n v="298.7"/>
  </r>
  <r>
    <x v="6"/>
    <x v="21"/>
    <x v="263"/>
    <n v="1"/>
    <n v="185.4"/>
    <n v="185.4"/>
    <n v="185.4"/>
    <n v="0"/>
    <x v="0"/>
    <n v="106.8625"/>
    <s v="Prijs wijkt af"/>
    <s v="Nvt"/>
    <n v="106.8625"/>
    <n v="106.8625"/>
    <n v="106.8625"/>
  </r>
  <r>
    <x v="6"/>
    <x v="24"/>
    <x v="26"/>
    <n v="1"/>
    <n v="361.25"/>
    <n v="361.25"/>
    <n v="361.25"/>
    <n v="0"/>
    <x v="0"/>
    <n v="252.35"/>
    <s v="Prijs wijkt af"/>
    <s v="Nvt"/>
    <n v="252.35"/>
    <n v="252.35"/>
    <n v="252.35"/>
  </r>
  <r>
    <x v="6"/>
    <x v="21"/>
    <x v="263"/>
    <n v="2"/>
    <n v="185.4"/>
    <n v="370.8"/>
    <n v="370.8"/>
    <n v="0"/>
    <x v="0"/>
    <n v="106.8625"/>
    <s v="Prijs wijkt af"/>
    <s v="Nvt"/>
    <n v="106.8625"/>
    <n v="213.72499999999999"/>
    <n v="213.72499999999999"/>
  </r>
  <r>
    <x v="6"/>
    <x v="224"/>
    <x v="21"/>
    <n v="7"/>
    <n v="43"/>
    <n v="301"/>
    <n v="301"/>
    <n v="0"/>
    <x v="2"/>
    <s v=""/>
    <s v=""/>
    <s v="Nvt"/>
    <n v="43"/>
    <n v="301"/>
    <n v="301"/>
  </r>
  <r>
    <x v="6"/>
    <x v="38"/>
    <x v="46"/>
    <n v="7"/>
    <n v="29.35"/>
    <n v="205.45"/>
    <n v="205.45"/>
    <n v="0"/>
    <x v="2"/>
    <s v=""/>
    <s v=""/>
    <s v="Nvt"/>
    <n v="29.35"/>
    <n v="205.45000000000002"/>
    <n v="205.45"/>
  </r>
  <r>
    <x v="6"/>
    <x v="64"/>
    <x v="72"/>
    <n v="13"/>
    <n v="28.84"/>
    <n v="374.92"/>
    <n v="374.92"/>
    <n v="0"/>
    <x v="2"/>
    <s v=""/>
    <s v=""/>
    <s v="Nvt"/>
    <n v="28.84"/>
    <n v="374.92"/>
    <n v="374.92"/>
  </r>
  <r>
    <x v="6"/>
    <x v="67"/>
    <x v="83"/>
    <n v="2"/>
    <n v="133.9"/>
    <n v="267.8"/>
    <n v="267.8"/>
    <n v="0"/>
    <x v="1"/>
    <n v="130"/>
    <s v="Prijs wijkt af"/>
    <s v="Nvt"/>
    <n v="130"/>
    <n v="260"/>
    <n v="260"/>
  </r>
  <r>
    <x v="6"/>
    <x v="67"/>
    <x v="83"/>
    <n v="3"/>
    <n v="133.9"/>
    <n v="401.7"/>
    <n v="401.7"/>
    <n v="0"/>
    <x v="1"/>
    <n v="130"/>
    <s v="Prijs wijkt af"/>
    <s v="Nvt"/>
    <n v="130"/>
    <n v="390"/>
    <n v="390"/>
  </r>
  <r>
    <x v="6"/>
    <x v="61"/>
    <x v="69"/>
    <n v="2"/>
    <n v="236.9"/>
    <n v="473.8"/>
    <n v="473.8"/>
    <n v="0"/>
    <x v="1"/>
    <n v="230"/>
    <s v="Prijs wijkt af"/>
    <s v="Nvt"/>
    <n v="230"/>
    <n v="460"/>
    <n v="460"/>
  </r>
  <r>
    <x v="6"/>
    <x v="62"/>
    <x v="70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6"/>
    <x v="63"/>
    <x v="71"/>
    <n v="6"/>
    <n v="303.85000000000002"/>
    <n v="1823.1"/>
    <n v="1823.1"/>
    <n v="0"/>
    <x v="1"/>
    <n v="295"/>
    <s v="Prijs wijkt af"/>
    <s v="Nvt"/>
    <n v="295"/>
    <n v="1770"/>
    <n v="1770"/>
  </r>
  <r>
    <x v="6"/>
    <x v="63"/>
    <x v="71"/>
    <n v="4"/>
    <n v="303.85000000000002"/>
    <n v="1215.4000000000001"/>
    <n v="1215.4000000000001"/>
    <n v="0"/>
    <x v="1"/>
    <n v="295"/>
    <s v="Prijs wijkt af"/>
    <s v="Nvt"/>
    <n v="295"/>
    <n v="1180"/>
    <n v="1180"/>
  </r>
  <r>
    <x v="6"/>
    <x v="62"/>
    <x v="70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6"/>
    <x v="67"/>
    <x v="83"/>
    <n v="4"/>
    <n v="133.9"/>
    <n v="535.6"/>
    <n v="535.6"/>
    <n v="0"/>
    <x v="1"/>
    <n v="130"/>
    <s v="Prijs wijkt af"/>
    <s v="Nvt"/>
    <n v="130"/>
    <n v="520"/>
    <n v="520"/>
  </r>
  <r>
    <x v="6"/>
    <x v="61"/>
    <x v="69"/>
    <n v="2"/>
    <n v="236.9"/>
    <n v="473.8"/>
    <n v="473.8"/>
    <n v="0"/>
    <x v="1"/>
    <n v="230"/>
    <s v="Prijs wijkt af"/>
    <s v="Nvt"/>
    <n v="230"/>
    <n v="460"/>
    <n v="460"/>
  </r>
  <r>
    <x v="6"/>
    <x v="62"/>
    <x v="70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6"/>
    <x v="61"/>
    <x v="69"/>
    <n v="2"/>
    <n v="236.9"/>
    <n v="473.8"/>
    <n v="473.8"/>
    <n v="0"/>
    <x v="1"/>
    <n v="230"/>
    <s v="Prijs wijkt af"/>
    <s v="Nvt"/>
    <n v="230"/>
    <n v="460"/>
    <n v="460"/>
  </r>
  <r>
    <x v="6"/>
    <x v="62"/>
    <x v="70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6"/>
    <x v="61"/>
    <x v="69"/>
    <n v="1"/>
    <n v="236.9"/>
    <n v="236.9"/>
    <n v="236.9"/>
    <n v="0"/>
    <x v="1"/>
    <n v="230"/>
    <s v="Prijs wijkt af"/>
    <s v="Nvt"/>
    <n v="230"/>
    <n v="230"/>
    <n v="230"/>
  </r>
  <r>
    <x v="6"/>
    <x v="62"/>
    <x v="70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6"/>
    <x v="64"/>
    <x v="72"/>
    <n v="7"/>
    <n v="28.84"/>
    <n v="201.88"/>
    <n v="201.88"/>
    <n v="0"/>
    <x v="2"/>
    <s v=""/>
    <s v=""/>
    <s v="Nvt"/>
    <n v="28.84"/>
    <n v="201.88"/>
    <n v="201.88"/>
  </r>
  <r>
    <x v="6"/>
    <x v="61"/>
    <x v="69"/>
    <n v="1"/>
    <n v="236.9"/>
    <n v="236.9"/>
    <n v="236.9"/>
    <n v="0"/>
    <x v="1"/>
    <n v="230"/>
    <s v="Prijs wijkt af"/>
    <s v="Nvt"/>
    <n v="230"/>
    <n v="230"/>
    <n v="230"/>
  </r>
  <r>
    <x v="6"/>
    <x v="62"/>
    <x v="70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6"/>
    <x v="61"/>
    <x v="69"/>
    <n v="4"/>
    <n v="236.9"/>
    <n v="947.6"/>
    <n v="947.6"/>
    <n v="0"/>
    <x v="1"/>
    <n v="230"/>
    <s v="Prijs wijkt af"/>
    <s v="Nvt"/>
    <n v="230"/>
    <n v="920"/>
    <n v="920"/>
  </r>
  <r>
    <x v="6"/>
    <x v="62"/>
    <x v="70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6"/>
    <x v="63"/>
    <x v="71"/>
    <n v="8"/>
    <n v="303.85000000000002"/>
    <n v="2430.8000000000002"/>
    <n v="2430.8000000000002"/>
    <n v="0"/>
    <x v="1"/>
    <n v="295"/>
    <s v="Prijs wijkt af"/>
    <s v="Nvt"/>
    <n v="295"/>
    <n v="2360"/>
    <n v="2360"/>
  </r>
  <r>
    <x v="6"/>
    <x v="62"/>
    <x v="70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6"/>
    <x v="64"/>
    <x v="72"/>
    <n v="7"/>
    <n v="28.84"/>
    <n v="201.88"/>
    <n v="201.88"/>
    <n v="0"/>
    <x v="2"/>
    <s v=""/>
    <s v=""/>
    <s v="Nvt"/>
    <n v="28.84"/>
    <n v="201.88"/>
    <n v="201.88"/>
  </r>
  <r>
    <x v="6"/>
    <x v="61"/>
    <x v="69"/>
    <n v="1"/>
    <n v="236.9"/>
    <n v="236.9"/>
    <n v="236.9"/>
    <n v="0"/>
    <x v="1"/>
    <n v="230"/>
    <s v="Prijs wijkt af"/>
    <s v="Nvt"/>
    <n v="230"/>
    <n v="230"/>
    <n v="230"/>
  </r>
  <r>
    <x v="6"/>
    <x v="64"/>
    <x v="72"/>
    <n v="13"/>
    <n v="28.84"/>
    <n v="374.92"/>
    <n v="374.92"/>
    <n v="0"/>
    <x v="2"/>
    <s v=""/>
    <s v=""/>
    <s v="Nvt"/>
    <n v="28.84"/>
    <n v="374.92"/>
    <n v="374.92"/>
  </r>
  <r>
    <x v="6"/>
    <x v="67"/>
    <x v="83"/>
    <n v="4"/>
    <n v="133.9"/>
    <n v="535.6"/>
    <n v="535.6"/>
    <n v="0"/>
    <x v="1"/>
    <n v="130"/>
    <s v="Prijs wijkt af"/>
    <s v="Nvt"/>
    <n v="130"/>
    <n v="520"/>
    <n v="520"/>
  </r>
  <r>
    <x v="6"/>
    <x v="61"/>
    <x v="69"/>
    <n v="2"/>
    <n v="236.9"/>
    <n v="473.8"/>
    <n v="473.8"/>
    <n v="0"/>
    <x v="1"/>
    <n v="230"/>
    <s v="Prijs wijkt af"/>
    <s v="Nvt"/>
    <n v="230"/>
    <n v="460"/>
    <n v="460"/>
  </r>
  <r>
    <x v="6"/>
    <x v="62"/>
    <x v="70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6"/>
    <x v="61"/>
    <x v="69"/>
    <n v="4"/>
    <n v="236.9"/>
    <n v="947.6"/>
    <n v="947.6"/>
    <n v="0"/>
    <x v="1"/>
    <n v="230"/>
    <s v="Prijs wijkt af"/>
    <s v="Nvt"/>
    <n v="230"/>
    <n v="920"/>
    <n v="920"/>
  </r>
  <r>
    <x v="6"/>
    <x v="62"/>
    <x v="70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6"/>
    <x v="61"/>
    <x v="69"/>
    <n v="1"/>
    <n v="236.9"/>
    <n v="236.9"/>
    <n v="236.9"/>
    <n v="0"/>
    <x v="1"/>
    <n v="230"/>
    <s v="Prijs wijkt af"/>
    <s v="Nvt"/>
    <n v="230"/>
    <n v="230"/>
    <n v="230"/>
  </r>
  <r>
    <x v="6"/>
    <x v="61"/>
    <x v="69"/>
    <n v="4"/>
    <n v="236.9"/>
    <n v="947.6"/>
    <n v="947.6"/>
    <n v="0"/>
    <x v="1"/>
    <n v="230"/>
    <s v="Prijs wijkt af"/>
    <s v="Nvt"/>
    <n v="230"/>
    <n v="920"/>
    <n v="920"/>
  </r>
  <r>
    <x v="6"/>
    <x v="6"/>
    <x v="6"/>
    <n v="1"/>
    <n v="200.85"/>
    <n v="200.85"/>
    <n v="200.85"/>
    <n v="0"/>
    <x v="1"/>
    <n v="195"/>
    <s v="Prijs wijkt af"/>
    <s v="Nvt"/>
    <n v="195"/>
    <n v="195"/>
    <n v="195"/>
  </r>
  <r>
    <x v="6"/>
    <x v="67"/>
    <x v="83"/>
    <n v="4"/>
    <n v="133.9"/>
    <n v="535.6"/>
    <n v="535.6"/>
    <n v="0"/>
    <x v="1"/>
    <n v="130"/>
    <s v="Prijs wijkt af"/>
    <s v="Nvt"/>
    <n v="130"/>
    <n v="520"/>
    <n v="520"/>
  </r>
  <r>
    <x v="6"/>
    <x v="61"/>
    <x v="69"/>
    <n v="2"/>
    <n v="236.9"/>
    <n v="473.8"/>
    <n v="473.8"/>
    <n v="0"/>
    <x v="1"/>
    <n v="230"/>
    <s v="Prijs wijkt af"/>
    <s v="Nvt"/>
    <n v="230"/>
    <n v="460"/>
    <n v="460"/>
  </r>
  <r>
    <x v="6"/>
    <x v="62"/>
    <x v="70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6"/>
    <x v="61"/>
    <x v="69"/>
    <n v="1"/>
    <n v="236.9"/>
    <n v="236.9"/>
    <n v="236.9"/>
    <n v="0"/>
    <x v="1"/>
    <n v="230"/>
    <s v="Prijs wijkt af"/>
    <s v="Nvt"/>
    <n v="230"/>
    <n v="230"/>
    <n v="230"/>
  </r>
  <r>
    <x v="6"/>
    <x v="61"/>
    <x v="69"/>
    <n v="4"/>
    <n v="236.9"/>
    <n v="947.6"/>
    <n v="947.6"/>
    <n v="0"/>
    <x v="1"/>
    <n v="230"/>
    <s v="Prijs wijkt af"/>
    <s v="Nvt"/>
    <n v="230"/>
    <n v="920"/>
    <n v="920"/>
  </r>
  <r>
    <x v="6"/>
    <x v="62"/>
    <x v="70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6"/>
    <x v="61"/>
    <x v="69"/>
    <n v="4"/>
    <n v="236.9"/>
    <n v="947.6"/>
    <n v="947.6"/>
    <n v="0"/>
    <x v="1"/>
    <n v="230"/>
    <s v="Prijs wijkt af"/>
    <s v="Nvt"/>
    <n v="230"/>
    <n v="920"/>
    <n v="920"/>
  </r>
  <r>
    <x v="6"/>
    <x v="62"/>
    <x v="70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6"/>
    <x v="64"/>
    <x v="72"/>
    <n v="33"/>
    <n v="28.84"/>
    <n v="951.72"/>
    <n v="951.72"/>
    <n v="0"/>
    <x v="2"/>
    <s v=""/>
    <s v=""/>
    <s v="Nvt"/>
    <n v="28.84"/>
    <n v="951.72"/>
    <n v="951.72"/>
  </r>
  <r>
    <x v="6"/>
    <x v="61"/>
    <x v="69"/>
    <n v="8"/>
    <n v="236.9"/>
    <n v="1895.2"/>
    <n v="1895.2"/>
    <n v="0"/>
    <x v="1"/>
    <n v="230"/>
    <s v="Prijs wijkt af"/>
    <s v="Nvt"/>
    <n v="230"/>
    <n v="1840"/>
    <n v="1840"/>
  </r>
  <r>
    <x v="6"/>
    <x v="62"/>
    <x v="70"/>
    <n v="4"/>
    <n v="144.19999999999999"/>
    <n v="576.79999999999995"/>
    <n v="576.79999999999995"/>
    <n v="0"/>
    <x v="1"/>
    <n v="140"/>
    <s v="Prijs wijkt af"/>
    <s v="Nvt"/>
    <n v="140"/>
    <n v="560"/>
    <n v="560"/>
  </r>
  <r>
    <x v="6"/>
    <x v="21"/>
    <x v="23"/>
    <n v="1"/>
    <n v="185.4"/>
    <n v="185.4"/>
    <n v="139.05000000000001"/>
    <n v="25"/>
    <x v="0"/>
    <n v="106.8625"/>
    <s v="Prijs wijkt af"/>
    <s v="Nee"/>
    <n v="106.8625"/>
    <n v="106.8625"/>
    <n v="106.8625"/>
  </r>
  <r>
    <x v="6"/>
    <x v="38"/>
    <x v="46"/>
    <n v="2"/>
    <n v="29.35"/>
    <n v="58.7"/>
    <n v="44.02"/>
    <n v="25"/>
    <x v="2"/>
    <s v=""/>
    <s v=""/>
    <s v="Ja"/>
    <n v="29.35"/>
    <n v="58.7"/>
    <n v="44.024999999999999"/>
  </r>
  <r>
    <x v="6"/>
    <x v="21"/>
    <x v="23"/>
    <n v="1"/>
    <n v="185.4"/>
    <n v="185.4"/>
    <n v="139.05000000000001"/>
    <n v="25"/>
    <x v="0"/>
    <n v="106.8625"/>
    <s v="Prijs wijkt af"/>
    <s v="Nee"/>
    <n v="106.8625"/>
    <n v="106.8625"/>
    <n v="106.8625"/>
  </r>
  <r>
    <x v="6"/>
    <x v="38"/>
    <x v="46"/>
    <n v="4"/>
    <n v="29.35"/>
    <n v="117.4"/>
    <n v="88.05"/>
    <n v="25"/>
    <x v="2"/>
    <s v=""/>
    <s v=""/>
    <s v="Ja"/>
    <n v="29.35"/>
    <n v="117.4"/>
    <n v="88.05"/>
  </r>
  <r>
    <x v="6"/>
    <x v="25"/>
    <x v="27"/>
    <n v="1"/>
    <n v="429.38"/>
    <n v="429.38"/>
    <n v="322.02999999999997"/>
    <n v="25"/>
    <x v="0"/>
    <n v="298.7"/>
    <s v="Prijs wijkt af"/>
    <s v="Nee"/>
    <n v="298.7"/>
    <n v="298.7"/>
    <n v="298.7"/>
  </r>
  <r>
    <x v="6"/>
    <x v="35"/>
    <x v="37"/>
    <n v="2"/>
    <n v="39.65"/>
    <n v="79.3"/>
    <n v="59.47"/>
    <n v="25"/>
    <x v="2"/>
    <s v=""/>
    <s v=""/>
    <s v="Ja"/>
    <n v="39.65"/>
    <n v="79.3"/>
    <n v="59.475000000000001"/>
  </r>
  <r>
    <x v="6"/>
    <x v="38"/>
    <x v="46"/>
    <n v="4"/>
    <n v="29.35"/>
    <n v="117.4"/>
    <n v="88.05"/>
    <n v="25"/>
    <x v="2"/>
    <s v=""/>
    <s v=""/>
    <s v="Ja"/>
    <n v="29.35"/>
    <n v="117.4"/>
    <n v="88.05"/>
  </r>
  <r>
    <x v="6"/>
    <x v="32"/>
    <x v="34"/>
    <n v="1"/>
    <n v="748.75"/>
    <n v="748.75"/>
    <n v="561.55999999999995"/>
    <n v="25"/>
    <x v="0"/>
    <n v="458.35"/>
    <s v="Prijs wijkt af"/>
    <s v="Nee"/>
    <n v="458.35"/>
    <n v="458.35"/>
    <n v="458.35"/>
  </r>
  <r>
    <x v="6"/>
    <x v="21"/>
    <x v="23"/>
    <n v="2"/>
    <n v="185.4"/>
    <n v="370.8"/>
    <n v="278.10000000000002"/>
    <n v="25"/>
    <x v="0"/>
    <n v="106.8625"/>
    <s v="Prijs wijkt af"/>
    <s v="Nee"/>
    <n v="106.8625"/>
    <n v="213.72499999999999"/>
    <n v="213.72499999999999"/>
  </r>
  <r>
    <x v="6"/>
    <x v="38"/>
    <x v="46"/>
    <n v="5"/>
    <n v="29.35"/>
    <n v="146.75"/>
    <n v="110.06"/>
    <n v="25"/>
    <x v="2"/>
    <s v=""/>
    <s v=""/>
    <s v="Ja"/>
    <n v="29.35"/>
    <n v="146.75"/>
    <n v="110.0625"/>
  </r>
  <r>
    <x v="6"/>
    <x v="21"/>
    <x v="23"/>
    <n v="2"/>
    <n v="185.4"/>
    <n v="370.8"/>
    <n v="278.10000000000002"/>
    <n v="25"/>
    <x v="0"/>
    <n v="106.8625"/>
    <s v="Prijs wijkt af"/>
    <s v="Nee"/>
    <n v="106.8625"/>
    <n v="213.72499999999999"/>
    <n v="213.72499999999999"/>
  </r>
  <r>
    <x v="6"/>
    <x v="38"/>
    <x v="46"/>
    <n v="5"/>
    <n v="29.35"/>
    <n v="146.75"/>
    <n v="110.06"/>
    <n v="25"/>
    <x v="2"/>
    <s v=""/>
    <s v=""/>
    <s v="Ja"/>
    <n v="29.35"/>
    <n v="146.75"/>
    <n v="110.0625"/>
  </r>
  <r>
    <x v="6"/>
    <x v="21"/>
    <x v="23"/>
    <n v="1"/>
    <n v="185.4"/>
    <n v="185.4"/>
    <n v="139.05000000000001"/>
    <n v="25"/>
    <x v="0"/>
    <n v="106.8625"/>
    <s v="Prijs wijkt af"/>
    <s v="Nee"/>
    <n v="106.8625"/>
    <n v="106.8625"/>
    <n v="106.8625"/>
  </r>
  <r>
    <x v="6"/>
    <x v="38"/>
    <x v="46"/>
    <n v="2"/>
    <n v="29.35"/>
    <n v="58.7"/>
    <n v="44.02"/>
    <n v="25"/>
    <x v="2"/>
    <s v=""/>
    <s v=""/>
    <s v="Ja"/>
    <n v="29.35"/>
    <n v="58.7"/>
    <n v="44.024999999999999"/>
  </r>
  <r>
    <x v="6"/>
    <x v="21"/>
    <x v="23"/>
    <n v="1"/>
    <n v="185.4"/>
    <n v="185.4"/>
    <n v="139.05000000000001"/>
    <n v="25"/>
    <x v="0"/>
    <n v="106.8625"/>
    <s v="Prijs wijkt af"/>
    <s v="Nee"/>
    <n v="106.8625"/>
    <n v="106.8625"/>
    <n v="106.8625"/>
  </r>
  <r>
    <x v="6"/>
    <x v="38"/>
    <x v="46"/>
    <n v="3"/>
    <n v="29.35"/>
    <n v="88.05"/>
    <n v="66.040000000000006"/>
    <n v="25"/>
    <x v="2"/>
    <s v=""/>
    <s v=""/>
    <s v="Ja"/>
    <n v="29.35"/>
    <n v="88.050000000000011"/>
    <n v="66.037500000000009"/>
  </r>
  <r>
    <x v="6"/>
    <x v="21"/>
    <x v="23"/>
    <n v="1"/>
    <n v="185.4"/>
    <n v="185.4"/>
    <n v="139.05000000000001"/>
    <n v="25"/>
    <x v="0"/>
    <n v="106.8625"/>
    <s v="Prijs wijkt af"/>
    <s v="Nee"/>
    <n v="106.8625"/>
    <n v="106.8625"/>
    <n v="106.8625"/>
  </r>
  <r>
    <x v="6"/>
    <x v="195"/>
    <x v="234"/>
    <n v="2"/>
    <n v="514.14"/>
    <n v="1028.28"/>
    <n v="771.21"/>
    <n v="25"/>
    <x v="0"/>
    <n v="339.9"/>
    <s v="Prijs wijkt af"/>
    <s v="Nee"/>
    <n v="339.9"/>
    <n v="679.8"/>
    <n v="679.8"/>
  </r>
  <r>
    <x v="6"/>
    <x v="21"/>
    <x v="23"/>
    <n v="2"/>
    <n v="185.4"/>
    <n v="370.8"/>
    <n v="278.10000000000002"/>
    <n v="25"/>
    <x v="0"/>
    <n v="106.8625"/>
    <s v="Prijs wijkt af"/>
    <s v="Nee"/>
    <n v="106.8625"/>
    <n v="213.72499999999999"/>
    <n v="213.72499999999999"/>
  </r>
  <r>
    <x v="6"/>
    <x v="38"/>
    <x v="46"/>
    <n v="4"/>
    <n v="29.35"/>
    <n v="117.4"/>
    <n v="88.05"/>
    <n v="25"/>
    <x v="2"/>
    <s v=""/>
    <s v=""/>
    <s v="Ja"/>
    <n v="29.35"/>
    <n v="117.4"/>
    <n v="88.05"/>
  </r>
  <r>
    <x v="6"/>
    <x v="24"/>
    <x v="26"/>
    <n v="1"/>
    <n v="361.25"/>
    <n v="361.25"/>
    <n v="270.94"/>
    <n v="25"/>
    <x v="0"/>
    <n v="252.35"/>
    <s v="Prijs wijkt af"/>
    <s v="Nee"/>
    <n v="252.35"/>
    <n v="252.35"/>
    <n v="252.35"/>
  </r>
  <r>
    <x v="6"/>
    <x v="32"/>
    <x v="34"/>
    <n v="2"/>
    <n v="748.75"/>
    <n v="1497.5"/>
    <n v="1123.1199999999999"/>
    <n v="25"/>
    <x v="0"/>
    <n v="458.35"/>
    <s v="Prijs wijkt af"/>
    <s v="Nee"/>
    <n v="458.35"/>
    <n v="916.7"/>
    <n v="916.7"/>
  </r>
  <r>
    <x v="6"/>
    <x v="21"/>
    <x v="23"/>
    <n v="2"/>
    <n v="185.4"/>
    <n v="370.8"/>
    <n v="278.10000000000002"/>
    <n v="25"/>
    <x v="0"/>
    <n v="106.8625"/>
    <s v="Prijs wijkt af"/>
    <s v="Nee"/>
    <n v="106.8625"/>
    <n v="213.72499999999999"/>
    <n v="213.72499999999999"/>
  </r>
  <r>
    <x v="6"/>
    <x v="21"/>
    <x v="23"/>
    <n v="1"/>
    <n v="185.4"/>
    <n v="185.4"/>
    <n v="139.05000000000001"/>
    <n v="25"/>
    <x v="0"/>
    <n v="106.8625"/>
    <s v="Prijs wijkt af"/>
    <s v="Nee"/>
    <n v="106.8625"/>
    <n v="106.8625"/>
    <n v="106.8625"/>
  </r>
  <r>
    <x v="6"/>
    <x v="38"/>
    <x v="46"/>
    <n v="4"/>
    <n v="29.35"/>
    <n v="117.4"/>
    <n v="88.05"/>
    <n v="25"/>
    <x v="2"/>
    <s v=""/>
    <s v=""/>
    <s v="Ja"/>
    <n v="29.35"/>
    <n v="117.4"/>
    <n v="88.05"/>
  </r>
  <r>
    <x v="6"/>
    <x v="25"/>
    <x v="27"/>
    <n v="1"/>
    <n v="429.38"/>
    <n v="429.38"/>
    <n v="322.02999999999997"/>
    <n v="25"/>
    <x v="0"/>
    <n v="298.7"/>
    <s v="Prijs wijkt af"/>
    <s v="Nee"/>
    <n v="298.7"/>
    <n v="298.7"/>
    <n v="298.7"/>
  </r>
  <r>
    <x v="6"/>
    <x v="35"/>
    <x v="37"/>
    <n v="3"/>
    <n v="39.65"/>
    <n v="118.95"/>
    <n v="89.21"/>
    <n v="25"/>
    <x v="2"/>
    <s v=""/>
    <s v=""/>
    <s v="Ja"/>
    <n v="39.65"/>
    <n v="118.94999999999999"/>
    <n v="89.212500000000006"/>
  </r>
  <r>
    <x v="6"/>
    <x v="25"/>
    <x v="27"/>
    <n v="2"/>
    <n v="429.38"/>
    <n v="858.76"/>
    <n v="858.76"/>
    <n v="0"/>
    <x v="0"/>
    <n v="298.7"/>
    <s v="Prijs wijkt af"/>
    <s v="Nvt"/>
    <n v="298.7"/>
    <n v="597.4"/>
    <n v="597.4"/>
  </r>
  <r>
    <x v="6"/>
    <x v="21"/>
    <x v="23"/>
    <n v="1"/>
    <n v="185.4"/>
    <n v="185.4"/>
    <n v="185.4"/>
    <n v="0"/>
    <x v="0"/>
    <n v="106.8625"/>
    <s v="Prijs wijkt af"/>
    <s v="Nvt"/>
    <n v="106.8625"/>
    <n v="106.8625"/>
    <n v="106.8625"/>
  </r>
  <r>
    <x v="6"/>
    <x v="21"/>
    <x v="23"/>
    <n v="2"/>
    <n v="185.4"/>
    <n v="370.8"/>
    <n v="370.8"/>
    <n v="0"/>
    <x v="0"/>
    <n v="106.8625"/>
    <s v="Prijs wijkt af"/>
    <s v="Nvt"/>
    <n v="106.8625"/>
    <n v="213.72499999999999"/>
    <n v="213.72499999999999"/>
  </r>
  <r>
    <x v="6"/>
    <x v="25"/>
    <x v="27"/>
    <n v="1"/>
    <n v="429.38"/>
    <n v="429.38"/>
    <n v="429.38"/>
    <n v="0"/>
    <x v="0"/>
    <n v="298.7"/>
    <s v="Prijs wijkt af"/>
    <s v="Nvt"/>
    <n v="298.7"/>
    <n v="298.7"/>
    <n v="298.7"/>
  </r>
  <r>
    <x v="6"/>
    <x v="32"/>
    <x v="34"/>
    <n v="-1"/>
    <n v="748.75"/>
    <n v="-748.75"/>
    <n v="-748.75"/>
    <n v="0"/>
    <x v="0"/>
    <n v="458.35"/>
    <s v="Prijs wijkt af"/>
    <s v="Nvt"/>
    <n v="458.35"/>
    <n v="-458.35"/>
    <n v="-458.35"/>
  </r>
  <r>
    <x v="6"/>
    <x v="53"/>
    <x v="58"/>
    <n v="1"/>
    <n v="983.7"/>
    <n v="983.7"/>
    <n v="983.7"/>
    <n v="0"/>
    <x v="0"/>
    <n v="585"/>
    <s v="Prijs wijkt af"/>
    <s v="Nvt"/>
    <n v="585"/>
    <n v="585"/>
    <n v="585"/>
  </r>
  <r>
    <x v="6"/>
    <x v="53"/>
    <x v="58"/>
    <n v="1"/>
    <n v="983.7"/>
    <n v="983.7"/>
    <n v="983.7"/>
    <n v="0"/>
    <x v="0"/>
    <n v="585"/>
    <s v="Prijs wijkt af"/>
    <s v="Nvt"/>
    <n v="585"/>
    <n v="585"/>
    <n v="585"/>
  </r>
  <r>
    <x v="6"/>
    <x v="31"/>
    <x v="33"/>
    <n v="-1"/>
    <n v="673.79"/>
    <n v="-673.79"/>
    <n v="-673.79"/>
    <n v="0"/>
    <x v="0"/>
    <n v="499.55"/>
    <s v="Prijs wijkt af"/>
    <s v="Nvt"/>
    <n v="499.55"/>
    <n v="-499.55"/>
    <n v="-499.55"/>
  </r>
  <r>
    <x v="6"/>
    <x v="225"/>
    <x v="264"/>
    <n v="1"/>
    <n v="32"/>
    <n v="32"/>
    <n v="32"/>
    <n v="0"/>
    <x v="2"/>
    <s v=""/>
    <s v=""/>
    <s v="Nvt"/>
    <n v="32"/>
    <n v="32"/>
    <n v="32"/>
  </r>
  <r>
    <x v="6"/>
    <x v="195"/>
    <x v="234"/>
    <n v="1"/>
    <n v="514.14"/>
    <n v="514.14"/>
    <n v="514.14"/>
    <n v="0"/>
    <x v="0"/>
    <n v="339.9"/>
    <s v="Prijs wijkt af"/>
    <s v="Nvt"/>
    <n v="339.9"/>
    <n v="339.9"/>
    <n v="339.9"/>
  </r>
  <r>
    <x v="6"/>
    <x v="24"/>
    <x v="26"/>
    <n v="-1"/>
    <n v="361.25"/>
    <n v="-361.25"/>
    <n v="-361.25"/>
    <n v="0"/>
    <x v="0"/>
    <n v="252.35"/>
    <s v="Prijs wijkt af"/>
    <s v="Nvt"/>
    <n v="252.35"/>
    <n v="-252.35"/>
    <n v="-252.35"/>
  </r>
  <r>
    <x v="6"/>
    <x v="21"/>
    <x v="23"/>
    <n v="1"/>
    <n v="185.4"/>
    <n v="185.4"/>
    <n v="185.4"/>
    <n v="0"/>
    <x v="0"/>
    <n v="106.8625"/>
    <s v="Prijs wijkt af"/>
    <s v="Nvt"/>
    <n v="106.8625"/>
    <n v="106.8625"/>
    <n v="106.8625"/>
  </r>
  <r>
    <x v="6"/>
    <x v="62"/>
    <x v="70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6"/>
    <x v="21"/>
    <x v="23"/>
    <n v="1"/>
    <n v="185.4"/>
    <n v="185.4"/>
    <n v="185.4"/>
    <n v="0"/>
    <x v="0"/>
    <n v="106.8625"/>
    <s v="Prijs wijkt af"/>
    <s v="Nvt"/>
    <n v="106.8625"/>
    <n v="106.8625"/>
    <n v="106.8625"/>
  </r>
  <r>
    <x v="6"/>
    <x v="21"/>
    <x v="23"/>
    <n v="1"/>
    <n v="185.4"/>
    <n v="185.4"/>
    <n v="185.4"/>
    <n v="0"/>
    <x v="0"/>
    <n v="106.8625"/>
    <s v="Prijs wijkt af"/>
    <s v="Nvt"/>
    <n v="106.8625"/>
    <n v="106.8625"/>
    <n v="106.8625"/>
  </r>
  <r>
    <x v="6"/>
    <x v="21"/>
    <x v="23"/>
    <n v="2"/>
    <n v="185.4"/>
    <n v="370.8"/>
    <n v="370.8"/>
    <n v="0"/>
    <x v="0"/>
    <n v="106.8625"/>
    <s v="Prijs wijkt af"/>
    <s v="Nvt"/>
    <n v="106.8625"/>
    <n v="213.72499999999999"/>
    <n v="213.72499999999999"/>
  </r>
  <r>
    <x v="6"/>
    <x v="224"/>
    <x v="21"/>
    <n v="-7"/>
    <n v="43"/>
    <n v="-301"/>
    <n v="-301"/>
    <n v="0"/>
    <x v="2"/>
    <s v=""/>
    <s v=""/>
    <s v="Nvt"/>
    <n v="43"/>
    <n v="-301"/>
    <n v="-301"/>
  </r>
  <r>
    <x v="6"/>
    <x v="38"/>
    <x v="46"/>
    <n v="-7"/>
    <n v="29.35"/>
    <n v="-205.45"/>
    <n v="-205.45"/>
    <n v="0"/>
    <x v="2"/>
    <s v=""/>
    <s v=""/>
    <s v="Nvt"/>
    <n v="29.35"/>
    <n v="-205.45000000000002"/>
    <n v="-205.45"/>
  </r>
  <r>
    <x v="6"/>
    <x v="61"/>
    <x v="69"/>
    <n v="1"/>
    <n v="236.9"/>
    <n v="236.9"/>
    <n v="236.9"/>
    <n v="0"/>
    <x v="1"/>
    <n v="230"/>
    <s v="Prijs wijkt af"/>
    <s v="Nvt"/>
    <n v="230"/>
    <n v="230"/>
    <n v="230"/>
  </r>
  <r>
    <x v="6"/>
    <x v="62"/>
    <x v="70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6"/>
    <x v="61"/>
    <x v="69"/>
    <n v="2"/>
    <n v="236.9"/>
    <n v="473.8"/>
    <n v="473.8"/>
    <n v="0"/>
    <x v="1"/>
    <n v="230"/>
    <s v="Prijs wijkt af"/>
    <s v="Nvt"/>
    <n v="230"/>
    <n v="460"/>
    <n v="460"/>
  </r>
  <r>
    <x v="6"/>
    <x v="62"/>
    <x v="70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6"/>
    <x v="61"/>
    <x v="69"/>
    <n v="2"/>
    <n v="236.9"/>
    <n v="473.8"/>
    <n v="473.8"/>
    <n v="0"/>
    <x v="1"/>
    <n v="230"/>
    <s v="Prijs wijkt af"/>
    <s v="Nvt"/>
    <n v="230"/>
    <n v="460"/>
    <n v="460"/>
  </r>
  <r>
    <x v="6"/>
    <x v="62"/>
    <x v="70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7"/>
    <x v="226"/>
    <x v="265"/>
    <n v="1"/>
    <n v="831.24"/>
    <n v="831.24"/>
    <n v="623.42999999999995"/>
    <n v="25"/>
    <x v="0"/>
    <n v="585"/>
    <s v="Prijs wijkt af"/>
    <s v="Nee"/>
    <n v="585"/>
    <n v="585"/>
    <n v="585"/>
  </r>
  <r>
    <x v="7"/>
    <x v="20"/>
    <x v="22"/>
    <n v="1"/>
    <n v="1319.04"/>
    <n v="1319.04"/>
    <n v="989.28"/>
    <n v="25"/>
    <x v="0"/>
    <n v="900"/>
    <s v="Prijs wijkt af"/>
    <s v="Nee"/>
    <n v="900"/>
    <n v="900"/>
    <n v="900"/>
  </r>
  <r>
    <x v="7"/>
    <x v="0"/>
    <x v="0"/>
    <n v="1"/>
    <n v="164.8"/>
    <n v="164.8"/>
    <n v="123.6"/>
    <n v="25"/>
    <x v="0"/>
    <n v="106.8625"/>
    <s v="Prijs wijkt af"/>
    <s v="Nee"/>
    <n v="106.8625"/>
    <n v="106.8625"/>
    <n v="106.8625"/>
  </r>
  <r>
    <x v="8"/>
    <x v="0"/>
    <x v="0"/>
    <n v="1"/>
    <n v="164.8"/>
    <n v="164.8"/>
    <n v="164.8"/>
    <n v="0"/>
    <x v="0"/>
    <n v="106.8625"/>
    <s v="Prijs wijkt af"/>
    <s v="Nvt"/>
    <n v="106.8625"/>
    <n v="106.8625"/>
    <n v="106.8625"/>
  </r>
  <r>
    <x v="8"/>
    <x v="0"/>
    <x v="0"/>
    <n v="2"/>
    <n v="164.8"/>
    <n v="329.6"/>
    <n v="329.6"/>
    <n v="0"/>
    <x v="0"/>
    <n v="106.8625"/>
    <s v="Prijs wijkt af"/>
    <s v="Nvt"/>
    <n v="106.8625"/>
    <n v="213.72499999999999"/>
    <n v="213.72499999999999"/>
  </r>
  <r>
    <x v="8"/>
    <x v="0"/>
    <x v="0"/>
    <n v="1"/>
    <n v="164.8"/>
    <n v="164.8"/>
    <n v="164.8"/>
    <n v="0"/>
    <x v="0"/>
    <n v="106.8625"/>
    <s v="Prijs wijkt af"/>
    <s v="Nvt"/>
    <n v="106.8625"/>
    <n v="106.8625"/>
    <n v="106.8625"/>
  </r>
  <r>
    <x v="8"/>
    <x v="227"/>
    <x v="266"/>
    <n v="1"/>
    <n v="495.38"/>
    <n v="495.38"/>
    <n v="495.38"/>
    <n v="0"/>
    <x v="0"/>
    <n v="417.15"/>
    <s v="Prijs wijkt af"/>
    <s v="Nvt"/>
    <n v="417.15"/>
    <n v="417.15"/>
    <n v="417.15"/>
  </r>
  <r>
    <x v="8"/>
    <x v="1"/>
    <x v="1"/>
    <n v="1"/>
    <n v="317.69"/>
    <n v="317.69"/>
    <n v="317.69"/>
    <n v="0"/>
    <x v="0"/>
    <n v="252.35"/>
    <s v="Prijs wijkt af"/>
    <s v="Nvt"/>
    <n v="252.35"/>
    <n v="252.35"/>
    <n v="252.35"/>
  </r>
  <r>
    <x v="8"/>
    <x v="0"/>
    <x v="41"/>
    <n v="1"/>
    <n v="164.8"/>
    <n v="164.8"/>
    <n v="164.8"/>
    <n v="0"/>
    <x v="0"/>
    <n v="106.8625"/>
    <s v="Prijs wijkt af"/>
    <s v="Nvt"/>
    <n v="106.8625"/>
    <n v="106.8625"/>
    <n v="106.8625"/>
  </r>
  <r>
    <x v="8"/>
    <x v="38"/>
    <x v="42"/>
    <n v="4"/>
    <n v="29.35"/>
    <n v="117.4"/>
    <n v="117.4"/>
    <n v="0"/>
    <x v="2"/>
    <s v=""/>
    <s v=""/>
    <s v="Nvt"/>
    <n v="29.35"/>
    <n v="117.4"/>
    <n v="117.4"/>
  </r>
  <r>
    <x v="8"/>
    <x v="0"/>
    <x v="0"/>
    <n v="1"/>
    <n v="164.8"/>
    <n v="164.8"/>
    <n v="164.8"/>
    <n v="0"/>
    <x v="0"/>
    <n v="106.8625"/>
    <s v="Prijs wijkt af"/>
    <s v="Nvt"/>
    <n v="106.8625"/>
    <n v="106.8625"/>
    <n v="106.8625"/>
  </r>
  <r>
    <x v="8"/>
    <x v="1"/>
    <x v="1"/>
    <n v="1"/>
    <n v="317.69"/>
    <n v="317.69"/>
    <n v="317.69"/>
    <n v="0"/>
    <x v="0"/>
    <n v="252.35"/>
    <s v="Prijs wijkt af"/>
    <s v="Nvt"/>
    <n v="252.35"/>
    <n v="252.35"/>
    <n v="252.35"/>
  </r>
  <r>
    <x v="8"/>
    <x v="0"/>
    <x v="41"/>
    <n v="1"/>
    <n v="164.8"/>
    <n v="164.8"/>
    <n v="164.8"/>
    <n v="0"/>
    <x v="0"/>
    <n v="106.8625"/>
    <s v="Prijs wijkt af"/>
    <s v="Nvt"/>
    <n v="106.8625"/>
    <n v="106.8625"/>
    <n v="106.8625"/>
  </r>
  <r>
    <x v="8"/>
    <x v="4"/>
    <x v="4"/>
    <n v="1"/>
    <n v="632.59"/>
    <n v="632.59"/>
    <n v="632.59"/>
    <n v="0"/>
    <x v="0"/>
    <n v="458.35"/>
    <s v="Prijs wijkt af"/>
    <s v="Nvt"/>
    <n v="458.35"/>
    <n v="458.35"/>
    <n v="458.35"/>
  </r>
  <r>
    <x v="8"/>
    <x v="2"/>
    <x v="2"/>
    <n v="1"/>
    <n v="394.94"/>
    <n v="394.94"/>
    <n v="394.94"/>
    <n v="0"/>
    <x v="0"/>
    <n v="329.6"/>
    <s v="Prijs wijkt af"/>
    <s v="Nvt"/>
    <n v="329.6"/>
    <n v="329.6"/>
    <n v="329.6"/>
  </r>
  <r>
    <x v="8"/>
    <x v="0"/>
    <x v="0"/>
    <n v="1"/>
    <n v="164.8"/>
    <n v="164.8"/>
    <n v="164.8"/>
    <n v="0"/>
    <x v="0"/>
    <n v="106.8625"/>
    <s v="Prijs wijkt af"/>
    <s v="Nvt"/>
    <n v="106.8625"/>
    <n v="106.8625"/>
    <n v="106.8625"/>
  </r>
  <r>
    <x v="8"/>
    <x v="228"/>
    <x v="267"/>
    <n v="1"/>
    <n v="516.92999999999995"/>
    <n v="516.92999999999995"/>
    <n v="516.92999999999995"/>
    <n v="0"/>
    <x v="0"/>
    <n v="386.25"/>
    <s v="Prijs wijkt af"/>
    <s v="Nvt"/>
    <n v="386.25"/>
    <n v="386.25"/>
    <n v="386.25"/>
  </r>
  <r>
    <x v="8"/>
    <x v="0"/>
    <x v="0"/>
    <n v="1"/>
    <n v="164.8"/>
    <n v="164.8"/>
    <n v="164.8"/>
    <n v="0"/>
    <x v="0"/>
    <n v="106.8625"/>
    <s v="Prijs wijkt af"/>
    <s v="Nvt"/>
    <n v="106.8625"/>
    <n v="106.8625"/>
    <n v="106.8625"/>
  </r>
  <r>
    <x v="8"/>
    <x v="0"/>
    <x v="0"/>
    <n v="1"/>
    <n v="164.8"/>
    <n v="164.8"/>
    <n v="164.8"/>
    <n v="0"/>
    <x v="0"/>
    <n v="106.8625"/>
    <s v="Prijs wijkt af"/>
    <s v="Nvt"/>
    <n v="106.8625"/>
    <n v="106.8625"/>
    <n v="106.8625"/>
  </r>
  <r>
    <x v="8"/>
    <x v="1"/>
    <x v="1"/>
    <n v="1"/>
    <n v="317.69"/>
    <n v="317.69"/>
    <n v="317.69"/>
    <n v="0"/>
    <x v="0"/>
    <n v="252.35"/>
    <s v="Prijs wijkt af"/>
    <s v="Nvt"/>
    <n v="252.35"/>
    <n v="252.35"/>
    <n v="252.35"/>
  </r>
  <r>
    <x v="8"/>
    <x v="1"/>
    <x v="1"/>
    <n v="-1"/>
    <n v="317.69"/>
    <n v="-317.69"/>
    <n v="-317.69"/>
    <n v="0"/>
    <x v="0"/>
    <n v="252.35"/>
    <s v="Prijs wijkt af"/>
    <s v="Nvt"/>
    <n v="252.35"/>
    <n v="-252.35"/>
    <n v="-252.35"/>
  </r>
  <r>
    <x v="8"/>
    <x v="0"/>
    <x v="0"/>
    <n v="1"/>
    <n v="164.8"/>
    <n v="164.8"/>
    <n v="164.8"/>
    <n v="0"/>
    <x v="0"/>
    <n v="106.8625"/>
    <s v="Prijs wijkt af"/>
    <s v="Nvt"/>
    <n v="106.8625"/>
    <n v="106.8625"/>
    <n v="106.8625"/>
  </r>
  <r>
    <x v="8"/>
    <x v="0"/>
    <x v="0"/>
    <n v="2"/>
    <n v="164.8"/>
    <n v="329.6"/>
    <n v="329.6"/>
    <n v="0"/>
    <x v="0"/>
    <n v="106.8625"/>
    <s v="Prijs wijkt af"/>
    <s v="Nvt"/>
    <n v="106.8625"/>
    <n v="213.72499999999999"/>
    <n v="213.72499999999999"/>
  </r>
  <r>
    <x v="8"/>
    <x v="0"/>
    <x v="0"/>
    <n v="1"/>
    <n v="164.8"/>
    <n v="164.8"/>
    <n v="164.8"/>
    <n v="0"/>
    <x v="0"/>
    <n v="106.8625"/>
    <s v="Prijs wijkt af"/>
    <s v="Nvt"/>
    <n v="106.8625"/>
    <n v="106.8625"/>
    <n v="106.8625"/>
  </r>
  <r>
    <x v="8"/>
    <x v="229"/>
    <x v="268"/>
    <n v="1"/>
    <n v="444.44"/>
    <n v="444.44"/>
    <n v="444.44"/>
    <n v="0"/>
    <x v="0"/>
    <n v="339.9"/>
    <s v="Prijs wijkt af"/>
    <s v="Nvt"/>
    <n v="339.9"/>
    <n v="339.9"/>
    <n v="339.9"/>
  </r>
  <r>
    <x v="8"/>
    <x v="229"/>
    <x v="268"/>
    <n v="-1"/>
    <n v="444.44"/>
    <n v="-444.44"/>
    <n v="-444.44"/>
    <n v="0"/>
    <x v="0"/>
    <n v="339.9"/>
    <s v="Prijs wijkt af"/>
    <s v="Nvt"/>
    <n v="339.9"/>
    <n v="-339.9"/>
    <n v="-339.9"/>
  </r>
  <r>
    <x v="8"/>
    <x v="4"/>
    <x v="4"/>
    <n v="1"/>
    <n v="632.59"/>
    <n v="632.59"/>
    <n v="632.59"/>
    <n v="0"/>
    <x v="0"/>
    <n v="458.35"/>
    <s v="Prijs wijkt af"/>
    <s v="Nvt"/>
    <n v="458.35"/>
    <n v="458.35"/>
    <n v="458.35"/>
  </r>
  <r>
    <x v="8"/>
    <x v="230"/>
    <x v="269"/>
    <n v="1"/>
    <n v="377.11"/>
    <n v="377.11"/>
    <n v="377.11"/>
    <n v="0"/>
    <x v="0"/>
    <n v="298.7"/>
    <s v="Prijs wijkt af"/>
    <s v="Nvt"/>
    <n v="298.7"/>
    <n v="298.7"/>
    <n v="298.7"/>
  </r>
  <r>
    <x v="8"/>
    <x v="227"/>
    <x v="266"/>
    <n v="1"/>
    <n v="495.38"/>
    <n v="495.38"/>
    <n v="495.38"/>
    <n v="0"/>
    <x v="0"/>
    <n v="417.15"/>
    <s v="Prijs wijkt af"/>
    <s v="Nvt"/>
    <n v="417.15"/>
    <n v="417.15"/>
    <n v="417.15"/>
  </r>
  <r>
    <x v="8"/>
    <x v="227"/>
    <x v="266"/>
    <n v="-1"/>
    <n v="495.38"/>
    <n v="-495.38"/>
    <n v="-495.38"/>
    <n v="0"/>
    <x v="0"/>
    <n v="417.15"/>
    <s v="Prijs wijkt af"/>
    <s v="Nvt"/>
    <n v="417.15"/>
    <n v="-417.15"/>
    <n v="-417.15"/>
  </r>
  <r>
    <x v="8"/>
    <x v="0"/>
    <x v="0"/>
    <n v="2"/>
    <n v="164.8"/>
    <n v="329.6"/>
    <n v="329.6"/>
    <n v="0"/>
    <x v="0"/>
    <n v="106.8625"/>
    <s v="Prijs wijkt af"/>
    <s v="Nvt"/>
    <n v="106.8625"/>
    <n v="213.72499999999999"/>
    <n v="213.72499999999999"/>
  </r>
  <r>
    <x v="8"/>
    <x v="227"/>
    <x v="266"/>
    <n v="1"/>
    <n v="495.38"/>
    <n v="495.38"/>
    <n v="495.38"/>
    <n v="0"/>
    <x v="0"/>
    <n v="417.15"/>
    <s v="Prijs wijkt af"/>
    <s v="Nvt"/>
    <n v="417.15"/>
    <n v="417.15"/>
    <n v="417.15"/>
  </r>
  <r>
    <x v="8"/>
    <x v="0"/>
    <x v="41"/>
    <n v="1"/>
    <n v="164.8"/>
    <n v="164.8"/>
    <n v="164.8"/>
    <n v="0"/>
    <x v="0"/>
    <n v="106.8625"/>
    <s v="Prijs wijkt af"/>
    <s v="Nvt"/>
    <n v="106.8625"/>
    <n v="106.8625"/>
    <n v="106.8625"/>
  </r>
  <r>
    <x v="8"/>
    <x v="0"/>
    <x v="41"/>
    <n v="1"/>
    <n v="164.8"/>
    <n v="164.8"/>
    <n v="164.8"/>
    <n v="0"/>
    <x v="0"/>
    <n v="106.8625"/>
    <s v="Prijs wijkt af"/>
    <s v="Nvt"/>
    <n v="106.8625"/>
    <n v="106.8625"/>
    <n v="106.8625"/>
  </r>
  <r>
    <x v="8"/>
    <x v="0"/>
    <x v="41"/>
    <n v="1"/>
    <n v="164.8"/>
    <n v="164.8"/>
    <n v="164.8"/>
    <n v="0"/>
    <x v="0"/>
    <n v="106.8625"/>
    <s v="Prijs wijkt af"/>
    <s v="Nvt"/>
    <n v="106.8625"/>
    <n v="106.8625"/>
    <n v="106.8625"/>
  </r>
  <r>
    <x v="8"/>
    <x v="0"/>
    <x v="41"/>
    <n v="1"/>
    <n v="164.8"/>
    <n v="164.8"/>
    <n v="164.8"/>
    <n v="0"/>
    <x v="0"/>
    <n v="106.8625"/>
    <s v="Prijs wijkt af"/>
    <s v="Nvt"/>
    <n v="106.8625"/>
    <n v="106.8625"/>
    <n v="106.8625"/>
  </r>
  <r>
    <x v="8"/>
    <x v="0"/>
    <x v="41"/>
    <n v="1"/>
    <n v="164.8"/>
    <n v="164.8"/>
    <n v="164.8"/>
    <n v="0"/>
    <x v="0"/>
    <n v="106.8625"/>
    <s v="Prijs wijkt af"/>
    <s v="Nvt"/>
    <n v="106.8625"/>
    <n v="106.8625"/>
    <n v="106.8625"/>
  </r>
  <r>
    <x v="8"/>
    <x v="0"/>
    <x v="41"/>
    <n v="2"/>
    <n v="164.8"/>
    <n v="329.6"/>
    <n v="329.6"/>
    <n v="0"/>
    <x v="0"/>
    <n v="106.8625"/>
    <s v="Prijs wijkt af"/>
    <s v="Nvt"/>
    <n v="106.8625"/>
    <n v="213.72499999999999"/>
    <n v="213.72499999999999"/>
  </r>
  <r>
    <x v="8"/>
    <x v="0"/>
    <x v="41"/>
    <n v="2"/>
    <n v="164.8"/>
    <n v="329.6"/>
    <n v="329.6"/>
    <n v="0"/>
    <x v="0"/>
    <n v="106.8625"/>
    <s v="Prijs wijkt af"/>
    <s v="Nvt"/>
    <n v="106.8625"/>
    <n v="213.72499999999999"/>
    <n v="213.72499999999999"/>
  </r>
  <r>
    <x v="8"/>
    <x v="0"/>
    <x v="41"/>
    <n v="3"/>
    <n v="164.8"/>
    <n v="494.4"/>
    <n v="494.4"/>
    <n v="0"/>
    <x v="0"/>
    <n v="106.8625"/>
    <s v="Prijs wijkt af"/>
    <s v="Nvt"/>
    <n v="106.8625"/>
    <n v="320.58749999999998"/>
    <n v="320.58749999999998"/>
  </r>
  <r>
    <x v="8"/>
    <x v="0"/>
    <x v="41"/>
    <n v="1"/>
    <n v="164.8"/>
    <n v="164.8"/>
    <n v="164.8"/>
    <n v="0"/>
    <x v="0"/>
    <n v="106.8625"/>
    <s v="Prijs wijkt af"/>
    <s v="Nvt"/>
    <n v="106.8625"/>
    <n v="106.8625"/>
    <n v="106.8625"/>
  </r>
  <r>
    <x v="8"/>
    <x v="0"/>
    <x v="41"/>
    <n v="1"/>
    <n v="164.8"/>
    <n v="164.8"/>
    <n v="164.8"/>
    <n v="0"/>
    <x v="0"/>
    <n v="106.8625"/>
    <s v="Prijs wijkt af"/>
    <s v="Nvt"/>
    <n v="106.8625"/>
    <n v="106.8625"/>
    <n v="106.8625"/>
  </r>
  <r>
    <x v="8"/>
    <x v="0"/>
    <x v="41"/>
    <n v="1"/>
    <n v="164.8"/>
    <n v="164.8"/>
    <n v="164.8"/>
    <n v="0"/>
    <x v="0"/>
    <n v="106.8625"/>
    <s v="Prijs wijkt af"/>
    <s v="Nvt"/>
    <n v="106.8625"/>
    <n v="106.8625"/>
    <n v="106.8625"/>
  </r>
  <r>
    <x v="8"/>
    <x v="230"/>
    <x v="269"/>
    <n v="1"/>
    <n v="377.11"/>
    <n v="377.11"/>
    <n v="377.11"/>
    <n v="0"/>
    <x v="0"/>
    <n v="298.7"/>
    <s v="Prijs wijkt af"/>
    <s v="Nvt"/>
    <n v="298.7"/>
    <n v="298.7"/>
    <n v="298.7"/>
  </r>
  <r>
    <x v="8"/>
    <x v="0"/>
    <x v="0"/>
    <n v="2"/>
    <n v="164.8"/>
    <n v="329.6"/>
    <n v="329.6"/>
    <n v="0"/>
    <x v="0"/>
    <n v="106.8625"/>
    <s v="Prijs wijkt af"/>
    <s v="Nvt"/>
    <n v="106.8625"/>
    <n v="213.72499999999999"/>
    <n v="213.72499999999999"/>
  </r>
  <r>
    <x v="8"/>
    <x v="0"/>
    <x v="0"/>
    <n v="1"/>
    <n v="164.8"/>
    <n v="164.8"/>
    <n v="164.8"/>
    <n v="0"/>
    <x v="0"/>
    <n v="106.8625"/>
    <s v="Prijs wijkt af"/>
    <s v="Nvt"/>
    <n v="106.8625"/>
    <n v="106.8625"/>
    <n v="106.8625"/>
  </r>
  <r>
    <x v="8"/>
    <x v="231"/>
    <x v="270"/>
    <n v="1"/>
    <n v="707.48"/>
    <n v="707.48"/>
    <n v="707.48"/>
    <n v="0"/>
    <x v="0"/>
    <n v="576.79999999999995"/>
    <s v="Prijs wijkt af"/>
    <s v="Nvt"/>
    <n v="576.79999999999995"/>
    <n v="576.79999999999995"/>
    <n v="576.79999999999995"/>
  </r>
  <r>
    <x v="8"/>
    <x v="229"/>
    <x v="268"/>
    <n v="1"/>
    <n v="444.44"/>
    <n v="444.44"/>
    <n v="444.44"/>
    <n v="0"/>
    <x v="0"/>
    <n v="339.9"/>
    <s v="Prijs wijkt af"/>
    <s v="Nvt"/>
    <n v="339.9"/>
    <n v="339.9"/>
    <n v="339.9"/>
  </r>
  <r>
    <x v="8"/>
    <x v="35"/>
    <x v="37"/>
    <n v="1"/>
    <n v="39.65"/>
    <n v="39.65"/>
    <n v="39.65"/>
    <n v="0"/>
    <x v="2"/>
    <s v=""/>
    <s v=""/>
    <s v="Nvt"/>
    <n v="39.65"/>
    <n v="39.65"/>
    <n v="39.65"/>
  </r>
  <r>
    <x v="8"/>
    <x v="0"/>
    <x v="0"/>
    <n v="1"/>
    <n v="164.8"/>
    <n v="164.8"/>
    <n v="164.8"/>
    <n v="0"/>
    <x v="0"/>
    <n v="106.8625"/>
    <s v="Prijs wijkt af"/>
    <s v="Nvt"/>
    <n v="106.8625"/>
    <n v="106.8625"/>
    <n v="106.8625"/>
  </r>
  <r>
    <x v="8"/>
    <x v="38"/>
    <x v="46"/>
    <n v="2"/>
    <n v="29.35"/>
    <n v="58.7"/>
    <n v="58.7"/>
    <n v="0"/>
    <x v="2"/>
    <s v=""/>
    <s v=""/>
    <s v="Nvt"/>
    <n v="29.35"/>
    <n v="58.7"/>
    <n v="58.7"/>
  </r>
  <r>
    <x v="8"/>
    <x v="2"/>
    <x v="2"/>
    <n v="1"/>
    <n v="394.94"/>
    <n v="394.94"/>
    <n v="394.94"/>
    <n v="0"/>
    <x v="0"/>
    <n v="329.6"/>
    <s v="Prijs wijkt af"/>
    <s v="Nvt"/>
    <n v="329.6"/>
    <n v="329.6"/>
    <n v="329.6"/>
  </r>
  <r>
    <x v="8"/>
    <x v="0"/>
    <x v="0"/>
    <n v="1"/>
    <n v="164.8"/>
    <n v="164.8"/>
    <n v="164.8"/>
    <n v="0"/>
    <x v="0"/>
    <n v="106.8625"/>
    <s v="Prijs wijkt af"/>
    <s v="Nvt"/>
    <n v="106.8625"/>
    <n v="106.8625"/>
    <n v="106.8625"/>
  </r>
  <r>
    <x v="8"/>
    <x v="228"/>
    <x v="267"/>
    <n v="1"/>
    <n v="516.92999999999995"/>
    <n v="516.92999999999995"/>
    <n v="516.92999999999995"/>
    <n v="0"/>
    <x v="0"/>
    <n v="386.25"/>
    <s v="Prijs wijkt af"/>
    <s v="Nvt"/>
    <n v="386.25"/>
    <n v="386.25"/>
    <n v="386.25"/>
  </r>
  <r>
    <x v="8"/>
    <x v="3"/>
    <x v="3"/>
    <n v="1"/>
    <n v="1025.92"/>
    <n v="1025.92"/>
    <n v="1025.92"/>
    <n v="0"/>
    <x v="0"/>
    <n v="700"/>
    <s v="Prijs wijkt af"/>
    <s v="Nvt"/>
    <n v="700"/>
    <n v="700"/>
    <n v="700"/>
  </r>
  <r>
    <x v="8"/>
    <x v="229"/>
    <x v="268"/>
    <n v="1"/>
    <n v="444.44"/>
    <n v="444.44"/>
    <n v="444.44"/>
    <n v="0"/>
    <x v="0"/>
    <n v="339.9"/>
    <s v="Prijs wijkt af"/>
    <s v="Nvt"/>
    <n v="339.9"/>
    <n v="339.9"/>
    <n v="339.9"/>
  </r>
  <r>
    <x v="8"/>
    <x v="2"/>
    <x v="2"/>
    <n v="1"/>
    <n v="394.94"/>
    <n v="394.94"/>
    <n v="394.94"/>
    <n v="0"/>
    <x v="0"/>
    <n v="329.6"/>
    <s v="Prijs wijkt af"/>
    <s v="Nvt"/>
    <n v="329.6"/>
    <n v="329.6"/>
    <n v="329.6"/>
  </r>
  <r>
    <x v="8"/>
    <x v="0"/>
    <x v="0"/>
    <n v="1"/>
    <n v="164.8"/>
    <n v="164.8"/>
    <n v="164.8"/>
    <n v="0"/>
    <x v="0"/>
    <n v="106.8625"/>
    <s v="Prijs wijkt af"/>
    <s v="Nvt"/>
    <n v="106.8625"/>
    <n v="106.8625"/>
    <n v="106.8625"/>
  </r>
  <r>
    <x v="8"/>
    <x v="0"/>
    <x v="41"/>
    <n v="3"/>
    <n v="164.8"/>
    <n v="494.4"/>
    <n v="494.4"/>
    <n v="0"/>
    <x v="0"/>
    <n v="106.8625"/>
    <s v="Prijs wijkt af"/>
    <s v="Nvt"/>
    <n v="106.8625"/>
    <n v="320.58749999999998"/>
    <n v="320.58749999999998"/>
  </r>
  <r>
    <x v="8"/>
    <x v="230"/>
    <x v="269"/>
    <n v="1"/>
    <n v="377.11"/>
    <n v="377.11"/>
    <n v="377.11"/>
    <n v="0"/>
    <x v="0"/>
    <n v="298.7"/>
    <s v="Prijs wijkt af"/>
    <s v="Nvt"/>
    <n v="298.7"/>
    <n v="298.7"/>
    <n v="298.7"/>
  </r>
  <r>
    <x v="8"/>
    <x v="102"/>
    <x v="126"/>
    <n v="1"/>
    <n v="76.02"/>
    <n v="76.02"/>
    <n v="76.02"/>
    <n v="0"/>
    <x v="2"/>
    <s v=""/>
    <s v=""/>
    <s v="Nvt"/>
    <n v="76.02"/>
    <n v="76.02"/>
    <n v="76.02"/>
  </r>
  <r>
    <x v="8"/>
    <x v="232"/>
    <x v="271"/>
    <n v="1"/>
    <n v="604.09"/>
    <n v="604.09"/>
    <n v="604.09"/>
    <n v="0"/>
    <x v="0"/>
    <n v="499.55"/>
    <s v="Prijs wijkt af"/>
    <s v="Nvt"/>
    <n v="499.55"/>
    <n v="499.55"/>
    <n v="499.55"/>
  </r>
  <r>
    <x v="8"/>
    <x v="227"/>
    <x v="266"/>
    <n v="1"/>
    <n v="495.38"/>
    <n v="495.38"/>
    <n v="495.38"/>
    <n v="0"/>
    <x v="0"/>
    <n v="417.15"/>
    <s v="Prijs wijkt af"/>
    <s v="Nvt"/>
    <n v="417.15"/>
    <n v="417.15"/>
    <n v="417.15"/>
  </r>
  <r>
    <x v="8"/>
    <x v="38"/>
    <x v="46"/>
    <n v="1"/>
    <n v="29.35"/>
    <n v="29.35"/>
    <n v="29.35"/>
    <n v="0"/>
    <x v="2"/>
    <s v=""/>
    <s v=""/>
    <s v="Nvt"/>
    <n v="29.35"/>
    <n v="29.35"/>
    <n v="29.35"/>
  </r>
  <r>
    <x v="8"/>
    <x v="227"/>
    <x v="266"/>
    <n v="1"/>
    <n v="495.38"/>
    <n v="495.38"/>
    <n v="495.38"/>
    <n v="0"/>
    <x v="0"/>
    <n v="417.15"/>
    <s v="Prijs wijkt af"/>
    <s v="Nvt"/>
    <n v="417.15"/>
    <n v="417.15"/>
    <n v="417.15"/>
  </r>
  <r>
    <x v="8"/>
    <x v="1"/>
    <x v="1"/>
    <n v="1"/>
    <n v="317.69"/>
    <n v="317.69"/>
    <n v="317.69"/>
    <n v="0"/>
    <x v="0"/>
    <n v="252.35"/>
    <s v="Prijs wijkt af"/>
    <s v="Nvt"/>
    <n v="252.35"/>
    <n v="252.35"/>
    <n v="252.35"/>
  </r>
  <r>
    <x v="8"/>
    <x v="38"/>
    <x v="46"/>
    <n v="7"/>
    <n v="29.35"/>
    <n v="205.45"/>
    <n v="205.45"/>
    <n v="0"/>
    <x v="2"/>
    <s v=""/>
    <s v=""/>
    <s v="Nvt"/>
    <n v="29.35"/>
    <n v="205.45000000000002"/>
    <n v="205.45"/>
  </r>
  <r>
    <x v="8"/>
    <x v="4"/>
    <x v="4"/>
    <n v="1"/>
    <n v="632.59"/>
    <n v="632.59"/>
    <n v="632.59"/>
    <n v="0"/>
    <x v="0"/>
    <n v="458.35"/>
    <s v="Prijs wijkt af"/>
    <s v="Nvt"/>
    <n v="458.35"/>
    <n v="458.35"/>
    <n v="458.35"/>
  </r>
  <r>
    <x v="8"/>
    <x v="0"/>
    <x v="0"/>
    <n v="96"/>
    <n v="164.8"/>
    <n v="15820.8"/>
    <n v="15820.8"/>
    <n v="0"/>
    <x v="0"/>
    <n v="106.8625"/>
    <s v="Prijs wijkt af"/>
    <s v="Nvt"/>
    <n v="106.8625"/>
    <n v="10258.799999999999"/>
    <n v="10258.799999999999"/>
  </r>
  <r>
    <x v="8"/>
    <x v="1"/>
    <x v="1"/>
    <n v="1"/>
    <n v="317.69"/>
    <n v="317.69"/>
    <n v="317.69"/>
    <n v="0"/>
    <x v="0"/>
    <n v="252.35"/>
    <s v="Prijs wijkt af"/>
    <s v="Nvt"/>
    <n v="252.35"/>
    <n v="252.35"/>
    <n v="252.35"/>
  </r>
  <r>
    <x v="8"/>
    <x v="51"/>
    <x v="56"/>
    <n v="1"/>
    <n v="82.4"/>
    <n v="82.4"/>
    <n v="82.4"/>
    <n v="0"/>
    <x v="2"/>
    <s v=""/>
    <s v=""/>
    <s v="Nvt"/>
    <n v="82.4"/>
    <n v="82.4"/>
    <n v="82.4"/>
  </r>
  <r>
    <x v="8"/>
    <x v="35"/>
    <x v="37"/>
    <n v="3"/>
    <n v="39.65"/>
    <n v="118.95"/>
    <n v="118.95"/>
    <n v="0"/>
    <x v="2"/>
    <s v=""/>
    <s v=""/>
    <s v="Nvt"/>
    <n v="39.65"/>
    <n v="118.94999999999999"/>
    <n v="118.94999999999999"/>
  </r>
  <r>
    <x v="8"/>
    <x v="231"/>
    <x v="270"/>
    <n v="1"/>
    <n v="707.48"/>
    <n v="707.48"/>
    <n v="707.48"/>
    <n v="0"/>
    <x v="0"/>
    <n v="576.79999999999995"/>
    <s v="Prijs wijkt af"/>
    <s v="Nvt"/>
    <n v="576.79999999999995"/>
    <n v="576.79999999999995"/>
    <n v="576.79999999999995"/>
  </r>
  <r>
    <x v="8"/>
    <x v="0"/>
    <x v="0"/>
    <n v="1"/>
    <n v="164.8"/>
    <n v="164.8"/>
    <n v="164.8"/>
    <n v="0"/>
    <x v="0"/>
    <n v="106.8625"/>
    <s v="Prijs wijkt af"/>
    <s v="Nvt"/>
    <n v="106.8625"/>
    <n v="106.8625"/>
    <n v="106.8625"/>
  </r>
  <r>
    <x v="8"/>
    <x v="232"/>
    <x v="271"/>
    <n v="1"/>
    <n v="604.09"/>
    <n v="604.09"/>
    <n v="604.09"/>
    <n v="0"/>
    <x v="0"/>
    <n v="499.55"/>
    <s v="Prijs wijkt af"/>
    <s v="Nvt"/>
    <n v="499.55"/>
    <n v="499.55"/>
    <n v="499.55"/>
  </r>
  <r>
    <x v="8"/>
    <x v="4"/>
    <x v="4"/>
    <n v="1"/>
    <n v="632.59"/>
    <n v="632.59"/>
    <n v="632.59"/>
    <n v="0"/>
    <x v="0"/>
    <n v="458.35"/>
    <s v="Prijs wijkt af"/>
    <s v="Nvt"/>
    <n v="458.35"/>
    <n v="458.35"/>
    <n v="458.35"/>
  </r>
  <r>
    <x v="8"/>
    <x v="229"/>
    <x v="268"/>
    <n v="1"/>
    <n v="444.44"/>
    <n v="444.44"/>
    <n v="444.44"/>
    <n v="0"/>
    <x v="0"/>
    <n v="339.9"/>
    <s v="Prijs wijkt af"/>
    <s v="Nvt"/>
    <n v="339.9"/>
    <n v="339.9"/>
    <n v="339.9"/>
  </r>
  <r>
    <x v="8"/>
    <x v="35"/>
    <x v="37"/>
    <n v="2"/>
    <n v="39.65"/>
    <n v="79.3"/>
    <n v="79.3"/>
    <n v="0"/>
    <x v="2"/>
    <s v=""/>
    <s v=""/>
    <s v="Nvt"/>
    <n v="39.65"/>
    <n v="79.3"/>
    <n v="79.3"/>
  </r>
  <r>
    <x v="8"/>
    <x v="0"/>
    <x v="0"/>
    <n v="2"/>
    <n v="164.8"/>
    <n v="329.6"/>
    <n v="329.6"/>
    <n v="0"/>
    <x v="0"/>
    <n v="106.8625"/>
    <s v="Prijs wijkt af"/>
    <s v="Nvt"/>
    <n v="106.8625"/>
    <n v="213.72499999999999"/>
    <n v="213.72499999999999"/>
  </r>
  <r>
    <x v="8"/>
    <x v="0"/>
    <x v="0"/>
    <n v="-2"/>
    <n v="164.8"/>
    <n v="-329.6"/>
    <n v="-329.6"/>
    <n v="0"/>
    <x v="0"/>
    <n v="106.8625"/>
    <s v="Prijs wijkt af"/>
    <s v="Nvt"/>
    <n v="106.8625"/>
    <n v="-213.72499999999999"/>
    <n v="-213.72499999999999"/>
  </r>
  <r>
    <x v="8"/>
    <x v="4"/>
    <x v="4"/>
    <n v="1"/>
    <n v="632.59"/>
    <n v="632.59"/>
    <n v="632.59"/>
    <n v="0"/>
    <x v="0"/>
    <n v="458.35"/>
    <s v="Prijs wijkt af"/>
    <s v="Nvt"/>
    <n v="458.35"/>
    <n v="458.35"/>
    <n v="458.35"/>
  </r>
  <r>
    <x v="8"/>
    <x v="0"/>
    <x v="0"/>
    <n v="2"/>
    <n v="164.8"/>
    <n v="329.6"/>
    <n v="329.6"/>
    <n v="0"/>
    <x v="0"/>
    <n v="106.8625"/>
    <s v="Prijs wijkt af"/>
    <s v="Nvt"/>
    <n v="106.8625"/>
    <n v="213.72499999999999"/>
    <n v="213.72499999999999"/>
  </r>
  <r>
    <x v="8"/>
    <x v="2"/>
    <x v="2"/>
    <n v="1"/>
    <n v="394.94"/>
    <n v="394.94"/>
    <n v="394.94"/>
    <n v="0"/>
    <x v="0"/>
    <n v="329.6"/>
    <s v="Prijs wijkt af"/>
    <s v="Nvt"/>
    <n v="329.6"/>
    <n v="329.6"/>
    <n v="329.6"/>
  </r>
  <r>
    <x v="8"/>
    <x v="0"/>
    <x v="41"/>
    <n v="2"/>
    <n v="164.8"/>
    <n v="329.6"/>
    <n v="329.6"/>
    <n v="0"/>
    <x v="0"/>
    <n v="106.8625"/>
    <s v="Prijs wijkt af"/>
    <s v="Nvt"/>
    <n v="106.8625"/>
    <n v="213.72499999999999"/>
    <n v="213.72499999999999"/>
  </r>
  <r>
    <x v="8"/>
    <x v="4"/>
    <x v="4"/>
    <n v="1"/>
    <n v="632.59"/>
    <n v="632.59"/>
    <n v="632.59"/>
    <n v="0"/>
    <x v="0"/>
    <n v="458.35"/>
    <s v="Prijs wijkt af"/>
    <s v="Nvt"/>
    <n v="458.35"/>
    <n v="458.35"/>
    <n v="458.35"/>
  </r>
  <r>
    <x v="8"/>
    <x v="4"/>
    <x v="4"/>
    <n v="-1"/>
    <n v="632.59"/>
    <n v="-632.59"/>
    <n v="-632.59"/>
    <n v="0"/>
    <x v="0"/>
    <n v="458.35"/>
    <s v="Prijs wijkt af"/>
    <s v="Nvt"/>
    <n v="458.35"/>
    <n v="-458.35"/>
    <n v="-458.35"/>
  </r>
  <r>
    <x v="8"/>
    <x v="229"/>
    <x v="268"/>
    <n v="2"/>
    <n v="444.44"/>
    <n v="888.88"/>
    <n v="888.88"/>
    <n v="0"/>
    <x v="0"/>
    <n v="339.9"/>
    <s v="Prijs wijkt af"/>
    <s v="Nvt"/>
    <n v="339.9"/>
    <n v="679.8"/>
    <n v="679.8"/>
  </r>
  <r>
    <x v="8"/>
    <x v="229"/>
    <x v="268"/>
    <n v="1"/>
    <n v="444.44"/>
    <n v="444.44"/>
    <n v="444.44"/>
    <n v="0"/>
    <x v="0"/>
    <n v="339.9"/>
    <s v="Prijs wijkt af"/>
    <s v="Nvt"/>
    <n v="339.9"/>
    <n v="339.9"/>
    <n v="339.9"/>
  </r>
  <r>
    <x v="8"/>
    <x v="229"/>
    <x v="268"/>
    <n v="1"/>
    <n v="444.44"/>
    <n v="444.44"/>
    <n v="444.44"/>
    <n v="0"/>
    <x v="0"/>
    <n v="339.9"/>
    <s v="Prijs wijkt af"/>
    <s v="Nvt"/>
    <n v="339.9"/>
    <n v="339.9"/>
    <n v="339.9"/>
  </r>
  <r>
    <x v="8"/>
    <x v="1"/>
    <x v="1"/>
    <n v="1"/>
    <n v="317.69"/>
    <n v="317.69"/>
    <n v="317.69"/>
    <n v="0"/>
    <x v="0"/>
    <n v="252.35"/>
    <s v="Prijs wijkt af"/>
    <s v="Nvt"/>
    <n v="252.35"/>
    <n v="252.35"/>
    <n v="252.35"/>
  </r>
  <r>
    <x v="8"/>
    <x v="233"/>
    <x v="272"/>
    <n v="1"/>
    <n v="833.44"/>
    <n v="833.44"/>
    <n v="833.44"/>
    <n v="0"/>
    <x v="0"/>
    <n v="659.2"/>
    <s v="Prijs wijkt af"/>
    <s v="Nvt"/>
    <n v="659.2"/>
    <n v="659.2"/>
    <n v="659.2"/>
  </r>
  <r>
    <x v="8"/>
    <x v="231"/>
    <x v="270"/>
    <n v="2"/>
    <n v="707.48"/>
    <n v="1414.96"/>
    <n v="1414.96"/>
    <n v="0"/>
    <x v="0"/>
    <n v="576.79999999999995"/>
    <s v="Prijs wijkt af"/>
    <s v="Nvt"/>
    <n v="576.79999999999995"/>
    <n v="1153.5999999999999"/>
    <n v="1153.5999999999999"/>
  </r>
  <r>
    <x v="8"/>
    <x v="0"/>
    <x v="0"/>
    <n v="1"/>
    <n v="164.8"/>
    <n v="164.8"/>
    <n v="164.8"/>
    <n v="0"/>
    <x v="0"/>
    <n v="106.8625"/>
    <s v="Prijs wijkt af"/>
    <s v="Nvt"/>
    <n v="106.8625"/>
    <n v="106.8625"/>
    <n v="106.8625"/>
  </r>
  <r>
    <x v="8"/>
    <x v="2"/>
    <x v="2"/>
    <n v="1"/>
    <n v="394.94"/>
    <n v="394.94"/>
    <n v="394.94"/>
    <n v="0"/>
    <x v="0"/>
    <n v="329.6"/>
    <s v="Prijs wijkt af"/>
    <s v="Nvt"/>
    <n v="329.6"/>
    <n v="329.6"/>
    <n v="329.6"/>
  </r>
  <r>
    <x v="8"/>
    <x v="2"/>
    <x v="2"/>
    <n v="-1"/>
    <n v="394.94"/>
    <n v="-394.94"/>
    <n v="-394.94"/>
    <n v="0"/>
    <x v="0"/>
    <n v="329.6"/>
    <s v="Prijs wijkt af"/>
    <s v="Nvt"/>
    <n v="329.6"/>
    <n v="-329.6"/>
    <n v="-329.6"/>
  </r>
  <r>
    <x v="8"/>
    <x v="4"/>
    <x v="4"/>
    <n v="1"/>
    <n v="632.59"/>
    <n v="632.59"/>
    <n v="632.59"/>
    <n v="0"/>
    <x v="0"/>
    <n v="458.35"/>
    <s v="Prijs wijkt af"/>
    <s v="Nvt"/>
    <n v="458.35"/>
    <n v="458.35"/>
    <n v="458.35"/>
  </r>
  <r>
    <x v="8"/>
    <x v="2"/>
    <x v="2"/>
    <n v="1"/>
    <n v="394.94"/>
    <n v="394.94"/>
    <n v="394.94"/>
    <n v="0"/>
    <x v="0"/>
    <n v="329.6"/>
    <s v="Prijs wijkt af"/>
    <s v="Nvt"/>
    <n v="329.6"/>
    <n v="329.6"/>
    <n v="329.6"/>
  </r>
  <r>
    <x v="8"/>
    <x v="2"/>
    <x v="2"/>
    <n v="-1"/>
    <n v="394.94"/>
    <n v="-394.94"/>
    <n v="-394.94"/>
    <n v="0"/>
    <x v="0"/>
    <n v="329.6"/>
    <s v="Prijs wijkt af"/>
    <s v="Nvt"/>
    <n v="329.6"/>
    <n v="-329.6"/>
    <n v="-329.6"/>
  </r>
  <r>
    <x v="8"/>
    <x v="233"/>
    <x v="272"/>
    <n v="1"/>
    <n v="833.44"/>
    <n v="833.44"/>
    <n v="833.44"/>
    <n v="0"/>
    <x v="0"/>
    <n v="659.2"/>
    <s v="Prijs wijkt af"/>
    <s v="Nvt"/>
    <n v="659.2"/>
    <n v="659.2"/>
    <n v="659.2"/>
  </r>
  <r>
    <x v="8"/>
    <x v="230"/>
    <x v="269"/>
    <n v="1"/>
    <n v="377.11"/>
    <n v="377.11"/>
    <n v="377.11"/>
    <n v="0"/>
    <x v="0"/>
    <n v="298.7"/>
    <s v="Prijs wijkt af"/>
    <s v="Nvt"/>
    <n v="298.7"/>
    <n v="298.7"/>
    <n v="298.7"/>
  </r>
  <r>
    <x v="8"/>
    <x v="228"/>
    <x v="267"/>
    <n v="1"/>
    <n v="516.92999999999995"/>
    <n v="516.92999999999995"/>
    <n v="516.92999999999995"/>
    <n v="0"/>
    <x v="0"/>
    <n v="386.25"/>
    <s v="Prijs wijkt af"/>
    <s v="Nvt"/>
    <n v="386.25"/>
    <n v="386.25"/>
    <n v="386.25"/>
  </r>
  <r>
    <x v="8"/>
    <x v="0"/>
    <x v="0"/>
    <n v="1"/>
    <n v="164.8"/>
    <n v="164.8"/>
    <n v="164.8"/>
    <n v="0"/>
    <x v="0"/>
    <n v="106.8625"/>
    <s v="Prijs wijkt af"/>
    <s v="Nvt"/>
    <n v="106.8625"/>
    <n v="106.8625"/>
    <n v="106.8625"/>
  </r>
  <r>
    <x v="8"/>
    <x v="2"/>
    <x v="2"/>
    <n v="1"/>
    <n v="394.94"/>
    <n v="394.94"/>
    <n v="394.94"/>
    <n v="0"/>
    <x v="0"/>
    <n v="329.6"/>
    <s v="Prijs wijkt af"/>
    <s v="Nvt"/>
    <n v="329.6"/>
    <n v="329.6"/>
    <n v="329.6"/>
  </r>
  <r>
    <x v="8"/>
    <x v="2"/>
    <x v="2"/>
    <n v="1"/>
    <n v="394.94"/>
    <n v="394.94"/>
    <n v="394.94"/>
    <n v="0"/>
    <x v="0"/>
    <n v="329.6"/>
    <s v="Prijs wijkt af"/>
    <s v="Nvt"/>
    <n v="329.6"/>
    <n v="329.6"/>
    <n v="329.6"/>
  </r>
  <r>
    <x v="8"/>
    <x v="0"/>
    <x v="0"/>
    <n v="1"/>
    <n v="164.8"/>
    <n v="164.8"/>
    <n v="164.8"/>
    <n v="0"/>
    <x v="0"/>
    <n v="106.8625"/>
    <s v="Prijs wijkt af"/>
    <s v="Nvt"/>
    <n v="106.8625"/>
    <n v="106.8625"/>
    <n v="106.8625"/>
  </r>
  <r>
    <x v="8"/>
    <x v="0"/>
    <x v="0"/>
    <n v="1"/>
    <n v="164.8"/>
    <n v="164.8"/>
    <n v="164.8"/>
    <n v="0"/>
    <x v="0"/>
    <n v="106.8625"/>
    <s v="Prijs wijkt af"/>
    <s v="Nvt"/>
    <n v="106.8625"/>
    <n v="106.8625"/>
    <n v="106.8625"/>
  </r>
  <r>
    <x v="8"/>
    <x v="230"/>
    <x v="269"/>
    <n v="1"/>
    <n v="377.11"/>
    <n v="377.11"/>
    <n v="377.11"/>
    <n v="0"/>
    <x v="0"/>
    <n v="298.7"/>
    <s v="Prijs wijkt af"/>
    <s v="Nvt"/>
    <n v="298.7"/>
    <n v="298.7"/>
    <n v="298.7"/>
  </r>
  <r>
    <x v="8"/>
    <x v="0"/>
    <x v="41"/>
    <n v="2"/>
    <n v="164.8"/>
    <n v="329.6"/>
    <n v="329.6"/>
    <n v="0"/>
    <x v="0"/>
    <n v="106.8625"/>
    <s v="Prijs wijkt af"/>
    <s v="Nvt"/>
    <n v="106.8625"/>
    <n v="213.72499999999999"/>
    <n v="213.72499999999999"/>
  </r>
  <r>
    <x v="8"/>
    <x v="2"/>
    <x v="2"/>
    <n v="1"/>
    <n v="394.94"/>
    <n v="394.94"/>
    <n v="394.94"/>
    <n v="0"/>
    <x v="0"/>
    <n v="329.6"/>
    <s v="Prijs wijkt af"/>
    <s v="Nvt"/>
    <n v="329.6"/>
    <n v="329.6"/>
    <n v="329.6"/>
  </r>
  <r>
    <x v="8"/>
    <x v="10"/>
    <x v="11"/>
    <n v="6"/>
    <n v="130"/>
    <n v="780"/>
    <n v="624"/>
    <n v="20"/>
    <x v="2"/>
    <s v=""/>
    <s v=""/>
    <s v="Ja"/>
    <n v="130"/>
    <n v="780"/>
    <n v="624"/>
  </r>
  <r>
    <x v="8"/>
    <x v="8"/>
    <x v="8"/>
    <n v="12"/>
    <n v="65"/>
    <n v="780"/>
    <n v="624"/>
    <n v="20"/>
    <x v="2"/>
    <s v=""/>
    <s v=""/>
    <s v="Ja"/>
    <n v="65"/>
    <n v="780"/>
    <n v="624"/>
  </r>
  <r>
    <x v="8"/>
    <x v="8"/>
    <x v="8"/>
    <n v="4"/>
    <n v="65"/>
    <n v="260"/>
    <n v="208"/>
    <n v="20"/>
    <x v="2"/>
    <s v=""/>
    <s v=""/>
    <s v="Ja"/>
    <n v="65"/>
    <n v="260"/>
    <n v="208"/>
  </r>
  <r>
    <x v="8"/>
    <x v="9"/>
    <x v="10"/>
    <n v="2"/>
    <n v="12.75"/>
    <n v="25.5"/>
    <n v="20.399999999999999"/>
    <n v="20"/>
    <x v="2"/>
    <s v=""/>
    <s v=""/>
    <s v="Ja"/>
    <n v="12.75"/>
    <n v="25.5"/>
    <n v="20.399999999999999"/>
  </r>
  <r>
    <x v="8"/>
    <x v="8"/>
    <x v="8"/>
    <n v="4"/>
    <n v="65"/>
    <n v="260"/>
    <n v="208"/>
    <n v="20"/>
    <x v="2"/>
    <s v=""/>
    <s v=""/>
    <s v="Ja"/>
    <n v="65"/>
    <n v="260"/>
    <n v="208"/>
  </r>
  <r>
    <x v="8"/>
    <x v="8"/>
    <x v="8"/>
    <n v="6"/>
    <n v="65"/>
    <n v="390"/>
    <n v="312"/>
    <n v="20"/>
    <x v="2"/>
    <s v=""/>
    <s v=""/>
    <s v="Ja"/>
    <n v="65"/>
    <n v="390"/>
    <n v="312"/>
  </r>
  <r>
    <x v="8"/>
    <x v="0"/>
    <x v="0"/>
    <n v="1"/>
    <n v="164.8"/>
    <n v="164.8"/>
    <n v="164.8"/>
    <n v="0"/>
    <x v="0"/>
    <n v="106.8625"/>
    <s v="Prijs wijkt af"/>
    <s v="Nvt"/>
    <n v="106.8625"/>
    <n v="106.8625"/>
    <n v="106.8625"/>
  </r>
  <r>
    <x v="8"/>
    <x v="230"/>
    <x v="269"/>
    <n v="1"/>
    <n v="377.11"/>
    <n v="377.11"/>
    <n v="377.11"/>
    <n v="0"/>
    <x v="0"/>
    <n v="298.7"/>
    <s v="Prijs wijkt af"/>
    <s v="Nvt"/>
    <n v="298.7"/>
    <n v="298.7"/>
    <n v="298.7"/>
  </r>
  <r>
    <x v="8"/>
    <x v="230"/>
    <x v="269"/>
    <n v="-1"/>
    <n v="377.11"/>
    <n v="-377.11"/>
    <n v="-377.11"/>
    <n v="0"/>
    <x v="0"/>
    <n v="298.7"/>
    <s v="Prijs wijkt af"/>
    <s v="Nvt"/>
    <n v="298.7"/>
    <n v="-298.7"/>
    <n v="-298.7"/>
  </r>
  <r>
    <x v="8"/>
    <x v="0"/>
    <x v="0"/>
    <n v="1"/>
    <n v="164.8"/>
    <n v="164.8"/>
    <n v="164.8"/>
    <n v="0"/>
    <x v="0"/>
    <n v="106.8625"/>
    <s v="Prijs wijkt af"/>
    <s v="Nvt"/>
    <n v="106.8625"/>
    <n v="106.8625"/>
    <n v="106.8625"/>
  </r>
  <r>
    <x v="8"/>
    <x v="0"/>
    <x v="0"/>
    <n v="1"/>
    <n v="164.8"/>
    <n v="164.8"/>
    <n v="164.8"/>
    <n v="0"/>
    <x v="0"/>
    <n v="106.8625"/>
    <s v="Prijs wijkt af"/>
    <s v="Nvt"/>
    <n v="106.8625"/>
    <n v="106.8625"/>
    <n v="106.8625"/>
  </r>
  <r>
    <x v="9"/>
    <x v="61"/>
    <x v="69"/>
    <n v="4"/>
    <n v="236.9"/>
    <n v="947.6"/>
    <n v="947.6"/>
    <n v="0"/>
    <x v="1"/>
    <n v="230"/>
    <s v="Prijs wijkt af"/>
    <s v="Nvt"/>
    <n v="230"/>
    <n v="920"/>
    <n v="920"/>
  </r>
  <r>
    <x v="9"/>
    <x v="62"/>
    <x v="70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9"/>
    <x v="61"/>
    <x v="69"/>
    <n v="4"/>
    <n v="236.9"/>
    <n v="947.6"/>
    <n v="947.6"/>
    <n v="0"/>
    <x v="1"/>
    <n v="230"/>
    <s v="Prijs wijkt af"/>
    <s v="Nvt"/>
    <n v="230"/>
    <n v="920"/>
    <n v="920"/>
  </r>
  <r>
    <x v="9"/>
    <x v="61"/>
    <x v="73"/>
    <n v="4"/>
    <n v="236.9"/>
    <n v="947.6"/>
    <n v="947.6"/>
    <n v="0"/>
    <x v="1"/>
    <n v="230"/>
    <s v="Prijs wijkt af"/>
    <s v="Nvt"/>
    <n v="230"/>
    <n v="920"/>
    <n v="920"/>
  </r>
  <r>
    <x v="9"/>
    <x v="6"/>
    <x v="76"/>
    <n v="1"/>
    <n v="200.85"/>
    <n v="200.85"/>
    <n v="200.85"/>
    <n v="0"/>
    <x v="1"/>
    <n v="195"/>
    <s v="Prijs wijkt af"/>
    <s v="Nvt"/>
    <n v="195"/>
    <n v="195"/>
    <n v="195"/>
  </r>
  <r>
    <x v="9"/>
    <x v="4"/>
    <x v="4"/>
    <n v="1"/>
    <n v="632.59"/>
    <n v="632.59"/>
    <n v="632.59"/>
    <n v="0"/>
    <x v="0"/>
    <n v="458.35"/>
    <s v="Prijs wijkt af"/>
    <s v="Nvt"/>
    <n v="458.35"/>
    <n v="458.35"/>
    <n v="458.35"/>
  </r>
  <r>
    <x v="9"/>
    <x v="3"/>
    <x v="3"/>
    <n v="2"/>
    <n v="1025.92"/>
    <n v="2051.84"/>
    <n v="2051.84"/>
    <n v="0"/>
    <x v="0"/>
    <n v="700"/>
    <s v="Prijs wijkt af"/>
    <s v="Nvt"/>
    <n v="700"/>
    <n v="1400"/>
    <n v="1400"/>
  </r>
  <r>
    <x v="9"/>
    <x v="5"/>
    <x v="5"/>
    <n v="28"/>
    <n v="247.2"/>
    <n v="6921.6"/>
    <n v="6921.6"/>
    <n v="0"/>
    <x v="1"/>
    <n v="240"/>
    <s v="Prijs wijkt af"/>
    <s v="Nvt"/>
    <n v="240"/>
    <n v="6720"/>
    <n v="6720"/>
  </r>
  <r>
    <x v="9"/>
    <x v="61"/>
    <x v="69"/>
    <n v="4"/>
    <n v="236.9"/>
    <n v="947.6"/>
    <n v="947.6"/>
    <n v="0"/>
    <x v="1"/>
    <n v="230"/>
    <s v="Prijs wijkt af"/>
    <s v="Nvt"/>
    <n v="230"/>
    <n v="920"/>
    <n v="920"/>
  </r>
  <r>
    <x v="9"/>
    <x v="62"/>
    <x v="70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9"/>
    <x v="61"/>
    <x v="69"/>
    <n v="3"/>
    <n v="236.9"/>
    <n v="710.7"/>
    <n v="710.7"/>
    <n v="0"/>
    <x v="1"/>
    <n v="230"/>
    <s v="Prijs wijkt af"/>
    <s v="Nvt"/>
    <n v="230"/>
    <n v="690"/>
    <n v="690"/>
  </r>
  <r>
    <x v="9"/>
    <x v="1"/>
    <x v="1"/>
    <n v="1"/>
    <n v="317.69"/>
    <n v="317.69"/>
    <n v="317.69"/>
    <n v="0"/>
    <x v="0"/>
    <n v="252.35"/>
    <s v="Prijs wijkt af"/>
    <s v="Nvt"/>
    <n v="252.35"/>
    <n v="252.35"/>
    <n v="252.35"/>
  </r>
  <r>
    <x v="9"/>
    <x v="61"/>
    <x v="69"/>
    <n v="2"/>
    <n v="236.9"/>
    <n v="473.8"/>
    <n v="473.8"/>
    <n v="0"/>
    <x v="1"/>
    <n v="230"/>
    <s v="Prijs wijkt af"/>
    <s v="Nvt"/>
    <n v="230"/>
    <n v="460"/>
    <n v="460"/>
  </r>
  <r>
    <x v="9"/>
    <x v="63"/>
    <x v="71"/>
    <n v="6"/>
    <n v="303.85000000000002"/>
    <n v="1823.1"/>
    <n v="1823.1"/>
    <n v="0"/>
    <x v="1"/>
    <n v="295"/>
    <s v="Prijs wijkt af"/>
    <s v="Nvt"/>
    <n v="295"/>
    <n v="1770"/>
    <n v="1770"/>
  </r>
  <r>
    <x v="9"/>
    <x v="62"/>
    <x v="70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9"/>
    <x v="63"/>
    <x v="71"/>
    <n v="-6"/>
    <n v="303.85000000000002"/>
    <n v="-1823.1"/>
    <n v="-1823.1"/>
    <n v="0"/>
    <x v="1"/>
    <n v="295"/>
    <s v="Prijs wijkt af"/>
    <s v="Nvt"/>
    <n v="295"/>
    <n v="-1770"/>
    <n v="-1770"/>
  </r>
  <r>
    <x v="9"/>
    <x v="62"/>
    <x v="70"/>
    <n v="-1"/>
    <n v="144.19999999999999"/>
    <n v="-144.19999999999999"/>
    <n v="-144.19999999999999"/>
    <n v="0"/>
    <x v="1"/>
    <n v="140"/>
    <s v="Prijs wijkt af"/>
    <s v="Nvt"/>
    <n v="140"/>
    <n v="-140"/>
    <n v="-140"/>
  </r>
  <r>
    <x v="9"/>
    <x v="63"/>
    <x v="71"/>
    <n v="6"/>
    <n v="303.85000000000002"/>
    <n v="1823.1"/>
    <n v="1823.1"/>
    <n v="0"/>
    <x v="1"/>
    <n v="295"/>
    <s v="Prijs wijkt af"/>
    <s v="Nvt"/>
    <n v="295"/>
    <n v="1770"/>
    <n v="1770"/>
  </r>
  <r>
    <x v="9"/>
    <x v="67"/>
    <x v="83"/>
    <n v="5"/>
    <n v="133.9"/>
    <n v="669.5"/>
    <n v="669.5"/>
    <n v="0"/>
    <x v="1"/>
    <n v="130"/>
    <s v="Prijs wijkt af"/>
    <s v="Nvt"/>
    <n v="130"/>
    <n v="650"/>
    <n v="650"/>
  </r>
  <r>
    <x v="9"/>
    <x v="17"/>
    <x v="273"/>
    <n v="5"/>
    <n v="77.25"/>
    <n v="386.25"/>
    <n v="386.25"/>
    <n v="0"/>
    <x v="2"/>
    <s v=""/>
    <s v=""/>
    <s v="Nvt"/>
    <n v="77.25"/>
    <n v="386.25"/>
    <n v="386.25"/>
  </r>
  <r>
    <x v="9"/>
    <x v="71"/>
    <x v="274"/>
    <n v="1"/>
    <n v="38.619999999999997"/>
    <n v="38.619999999999997"/>
    <n v="38.619999999999997"/>
    <n v="0"/>
    <x v="2"/>
    <s v=""/>
    <s v=""/>
    <s v="Nvt"/>
    <n v="38.619999999999997"/>
    <n v="38.619999999999997"/>
    <n v="38.619999999999997"/>
  </r>
  <r>
    <x v="9"/>
    <x v="67"/>
    <x v="83"/>
    <n v="-5"/>
    <n v="133.9"/>
    <n v="-669.5"/>
    <n v="-669.5"/>
    <n v="0"/>
    <x v="1"/>
    <n v="130"/>
    <s v="Prijs wijkt af"/>
    <s v="Nvt"/>
    <n v="130"/>
    <n v="-650"/>
    <n v="-650"/>
  </r>
  <r>
    <x v="9"/>
    <x v="17"/>
    <x v="273"/>
    <n v="-5"/>
    <n v="77.25"/>
    <n v="-386.25"/>
    <n v="-386.25"/>
    <n v="0"/>
    <x v="2"/>
    <s v=""/>
    <s v=""/>
    <s v="Nvt"/>
    <n v="77.25"/>
    <n v="-386.25"/>
    <n v="-386.25"/>
  </r>
  <r>
    <x v="9"/>
    <x v="71"/>
    <x v="274"/>
    <n v="-1"/>
    <n v="38.619999999999997"/>
    <n v="-38.619999999999997"/>
    <n v="-38.619999999999997"/>
    <n v="0"/>
    <x v="2"/>
    <s v=""/>
    <s v=""/>
    <s v="Nvt"/>
    <n v="38.619999999999997"/>
    <n v="-38.619999999999997"/>
    <n v="-38.619999999999997"/>
  </r>
  <r>
    <x v="9"/>
    <x v="61"/>
    <x v="69"/>
    <n v="2"/>
    <n v="236.9"/>
    <n v="473.8"/>
    <n v="473.8"/>
    <n v="0"/>
    <x v="1"/>
    <n v="230"/>
    <s v="Prijs wijkt af"/>
    <s v="Nvt"/>
    <n v="230"/>
    <n v="460"/>
    <n v="460"/>
  </r>
  <r>
    <x v="9"/>
    <x v="62"/>
    <x v="70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9"/>
    <x v="61"/>
    <x v="69"/>
    <n v="-2"/>
    <n v="236.9"/>
    <n v="-473.8"/>
    <n v="-473.8"/>
    <n v="0"/>
    <x v="1"/>
    <n v="230"/>
    <s v="Prijs wijkt af"/>
    <s v="Nvt"/>
    <n v="230"/>
    <n v="-460"/>
    <n v="-460"/>
  </r>
  <r>
    <x v="9"/>
    <x v="62"/>
    <x v="70"/>
    <n v="-1"/>
    <n v="144.19999999999999"/>
    <n v="-144.19999999999999"/>
    <n v="-144.19999999999999"/>
    <n v="0"/>
    <x v="1"/>
    <n v="140"/>
    <s v="Prijs wijkt af"/>
    <s v="Nvt"/>
    <n v="140"/>
    <n v="-140"/>
    <n v="-140"/>
  </r>
  <r>
    <x v="9"/>
    <x v="61"/>
    <x v="69"/>
    <n v="2"/>
    <n v="236.9"/>
    <n v="473.8"/>
    <n v="473.8"/>
    <n v="0"/>
    <x v="1"/>
    <n v="230"/>
    <s v="Prijs wijkt af"/>
    <s v="Nvt"/>
    <n v="230"/>
    <n v="460"/>
    <n v="460"/>
  </r>
  <r>
    <x v="9"/>
    <x v="62"/>
    <x v="70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9"/>
    <x v="61"/>
    <x v="69"/>
    <n v="4"/>
    <n v="236.9"/>
    <n v="947.6"/>
    <n v="947.6"/>
    <n v="0"/>
    <x v="1"/>
    <n v="230"/>
    <s v="Prijs wijkt af"/>
    <s v="Nvt"/>
    <n v="230"/>
    <n v="920"/>
    <n v="920"/>
  </r>
  <r>
    <x v="9"/>
    <x v="61"/>
    <x v="69"/>
    <n v="4"/>
    <n v="236.9"/>
    <n v="947.6"/>
    <n v="947.6"/>
    <n v="0"/>
    <x v="1"/>
    <n v="230"/>
    <s v="Prijs wijkt af"/>
    <s v="Nvt"/>
    <n v="230"/>
    <n v="920"/>
    <n v="920"/>
  </r>
  <r>
    <x v="9"/>
    <x v="61"/>
    <x v="69"/>
    <n v="4"/>
    <n v="236.9"/>
    <n v="947.6"/>
    <n v="947.6"/>
    <n v="0"/>
    <x v="1"/>
    <n v="230"/>
    <s v="Prijs wijkt af"/>
    <s v="Nvt"/>
    <n v="230"/>
    <n v="920"/>
    <n v="920"/>
  </r>
  <r>
    <x v="9"/>
    <x v="61"/>
    <x v="69"/>
    <n v="4"/>
    <n v="236.9"/>
    <n v="947.6"/>
    <n v="947.6"/>
    <n v="0"/>
    <x v="1"/>
    <n v="230"/>
    <s v="Prijs wijkt af"/>
    <s v="Nvt"/>
    <n v="230"/>
    <n v="920"/>
    <n v="920"/>
  </r>
  <r>
    <x v="9"/>
    <x v="61"/>
    <x v="69"/>
    <n v="4"/>
    <n v="236.9"/>
    <n v="947.6"/>
    <n v="947.6"/>
    <n v="0"/>
    <x v="1"/>
    <n v="230"/>
    <s v="Prijs wijkt af"/>
    <s v="Nvt"/>
    <n v="230"/>
    <n v="920"/>
    <n v="920"/>
  </r>
  <r>
    <x v="9"/>
    <x v="63"/>
    <x v="71"/>
    <n v="6"/>
    <n v="303.85000000000002"/>
    <n v="1823.1"/>
    <n v="1823.1"/>
    <n v="0"/>
    <x v="1"/>
    <n v="295"/>
    <s v="Prijs wijkt af"/>
    <s v="Nvt"/>
    <n v="295"/>
    <n v="1770"/>
    <n v="1770"/>
  </r>
  <r>
    <x v="9"/>
    <x v="62"/>
    <x v="70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9"/>
    <x v="61"/>
    <x v="69"/>
    <n v="4"/>
    <n v="236.9"/>
    <n v="947.6"/>
    <n v="947.6"/>
    <n v="0"/>
    <x v="1"/>
    <n v="230"/>
    <s v="Prijs wijkt af"/>
    <s v="Nvt"/>
    <n v="230"/>
    <n v="920"/>
    <n v="920"/>
  </r>
  <r>
    <x v="9"/>
    <x v="6"/>
    <x v="6"/>
    <n v="1"/>
    <n v="200.85"/>
    <n v="200.85"/>
    <n v="200.85"/>
    <n v="0"/>
    <x v="1"/>
    <n v="195"/>
    <s v="Prijs wijkt af"/>
    <s v="Nvt"/>
    <n v="195"/>
    <n v="195"/>
    <n v="195"/>
  </r>
  <r>
    <x v="9"/>
    <x v="61"/>
    <x v="69"/>
    <n v="2"/>
    <n v="236.9"/>
    <n v="473.8"/>
    <n v="473.8"/>
    <n v="0"/>
    <x v="1"/>
    <n v="230"/>
    <s v="Prijs wijkt af"/>
    <s v="Nvt"/>
    <n v="230"/>
    <n v="460"/>
    <n v="460"/>
  </r>
  <r>
    <x v="9"/>
    <x v="61"/>
    <x v="69"/>
    <n v="4"/>
    <n v="236.9"/>
    <n v="947.6"/>
    <n v="947.6"/>
    <n v="0"/>
    <x v="1"/>
    <n v="230"/>
    <s v="Prijs wijkt af"/>
    <s v="Nvt"/>
    <n v="230"/>
    <n v="920"/>
    <n v="920"/>
  </r>
  <r>
    <x v="9"/>
    <x v="62"/>
    <x v="70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9"/>
    <x v="61"/>
    <x v="69"/>
    <n v="4"/>
    <n v="236.9"/>
    <n v="947.6"/>
    <n v="947.6"/>
    <n v="0"/>
    <x v="1"/>
    <n v="230"/>
    <s v="Prijs wijkt af"/>
    <s v="Nvt"/>
    <n v="230"/>
    <n v="920"/>
    <n v="920"/>
  </r>
  <r>
    <x v="9"/>
    <x v="61"/>
    <x v="69"/>
    <n v="4"/>
    <n v="236.9"/>
    <n v="947.6"/>
    <n v="947.6"/>
    <n v="0"/>
    <x v="1"/>
    <n v="230"/>
    <s v="Prijs wijkt af"/>
    <s v="Nvt"/>
    <n v="230"/>
    <n v="920"/>
    <n v="920"/>
  </r>
  <r>
    <x v="9"/>
    <x v="62"/>
    <x v="70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9"/>
    <x v="61"/>
    <x v="69"/>
    <n v="8"/>
    <n v="236.9"/>
    <n v="1895.2"/>
    <n v="1895.2"/>
    <n v="0"/>
    <x v="1"/>
    <n v="230"/>
    <s v="Prijs wijkt af"/>
    <s v="Nvt"/>
    <n v="230"/>
    <n v="1840"/>
    <n v="1840"/>
  </r>
  <r>
    <x v="9"/>
    <x v="62"/>
    <x v="70"/>
    <n v="2"/>
    <n v="144.19999999999999"/>
    <n v="288.39999999999998"/>
    <n v="288.39999999999998"/>
    <n v="0"/>
    <x v="1"/>
    <n v="140"/>
    <s v="Prijs wijkt af"/>
    <s v="Nvt"/>
    <n v="140"/>
    <n v="280"/>
    <n v="280"/>
  </r>
  <r>
    <x v="9"/>
    <x v="63"/>
    <x v="71"/>
    <n v="7"/>
    <n v="303.85000000000002"/>
    <n v="2126.9499999999998"/>
    <n v="2126.9499999999998"/>
    <n v="0"/>
    <x v="1"/>
    <n v="295"/>
    <s v="Prijs wijkt af"/>
    <s v="Nvt"/>
    <n v="295"/>
    <n v="2065"/>
    <n v="2065"/>
  </r>
  <r>
    <x v="9"/>
    <x v="61"/>
    <x v="69"/>
    <n v="4"/>
    <n v="236.9"/>
    <n v="947.6"/>
    <n v="947.6"/>
    <n v="0"/>
    <x v="1"/>
    <n v="230"/>
    <s v="Prijs wijkt af"/>
    <s v="Nvt"/>
    <n v="230"/>
    <n v="920"/>
    <n v="920"/>
  </r>
  <r>
    <x v="9"/>
    <x v="61"/>
    <x v="73"/>
    <n v="5"/>
    <n v="236.9"/>
    <n v="1184.5"/>
    <n v="1184.5"/>
    <n v="0"/>
    <x v="1"/>
    <n v="230"/>
    <s v="Prijs wijkt af"/>
    <s v="Nvt"/>
    <n v="230"/>
    <n v="1150"/>
    <n v="1150"/>
  </r>
  <r>
    <x v="9"/>
    <x v="63"/>
    <x v="71"/>
    <n v="4"/>
    <n v="303.85000000000002"/>
    <n v="1215.4000000000001"/>
    <n v="1215.4000000000001"/>
    <n v="0"/>
    <x v="1"/>
    <n v="295"/>
    <s v="Prijs wijkt af"/>
    <s v="Nvt"/>
    <n v="295"/>
    <n v="1180"/>
    <n v="1180"/>
  </r>
  <r>
    <x v="9"/>
    <x v="61"/>
    <x v="69"/>
    <n v="4"/>
    <n v="236.9"/>
    <n v="947.6"/>
    <n v="947.6"/>
    <n v="0"/>
    <x v="1"/>
    <n v="230"/>
    <s v="Prijs wijkt af"/>
    <s v="Nvt"/>
    <n v="230"/>
    <n v="920"/>
    <n v="920"/>
  </r>
  <r>
    <x v="9"/>
    <x v="61"/>
    <x v="69"/>
    <n v="4"/>
    <n v="236.9"/>
    <n v="947.6"/>
    <n v="947.6"/>
    <n v="0"/>
    <x v="1"/>
    <n v="230"/>
    <s v="Prijs wijkt af"/>
    <s v="Nvt"/>
    <n v="230"/>
    <n v="920"/>
    <n v="920"/>
  </r>
  <r>
    <x v="9"/>
    <x v="62"/>
    <x v="70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9"/>
    <x v="61"/>
    <x v="69"/>
    <n v="-4"/>
    <n v="236.9"/>
    <n v="-947.6"/>
    <n v="-947.6"/>
    <n v="0"/>
    <x v="1"/>
    <n v="230"/>
    <s v="Prijs wijkt af"/>
    <s v="Nvt"/>
    <n v="230"/>
    <n v="-920"/>
    <n v="-920"/>
  </r>
  <r>
    <x v="9"/>
    <x v="62"/>
    <x v="70"/>
    <n v="-1"/>
    <n v="144.19999999999999"/>
    <n v="-144.19999999999999"/>
    <n v="-144.19999999999999"/>
    <n v="0"/>
    <x v="1"/>
    <n v="140"/>
    <s v="Prijs wijkt af"/>
    <s v="Nvt"/>
    <n v="140"/>
    <n v="-140"/>
    <n v="-140"/>
  </r>
  <r>
    <x v="9"/>
    <x v="63"/>
    <x v="71"/>
    <n v="6"/>
    <n v="303.85000000000002"/>
    <n v="1823.1"/>
    <n v="1823.1"/>
    <n v="0"/>
    <x v="1"/>
    <n v="295"/>
    <s v="Prijs wijkt af"/>
    <s v="Nvt"/>
    <n v="295"/>
    <n v="1770"/>
    <n v="1770"/>
  </r>
  <r>
    <x v="9"/>
    <x v="62"/>
    <x v="70"/>
    <n v="2"/>
    <n v="144.19999999999999"/>
    <n v="288.39999999999998"/>
    <n v="288.39999999999998"/>
    <n v="0"/>
    <x v="1"/>
    <n v="140"/>
    <s v="Prijs wijkt af"/>
    <s v="Nvt"/>
    <n v="140"/>
    <n v="280"/>
    <n v="280"/>
  </r>
  <r>
    <x v="9"/>
    <x v="61"/>
    <x v="69"/>
    <n v="4"/>
    <n v="236.9"/>
    <n v="947.6"/>
    <n v="947.6"/>
    <n v="0"/>
    <x v="1"/>
    <n v="230"/>
    <s v="Prijs wijkt af"/>
    <s v="Nvt"/>
    <n v="230"/>
    <n v="920"/>
    <n v="920"/>
  </r>
  <r>
    <x v="9"/>
    <x v="63"/>
    <x v="71"/>
    <n v="4"/>
    <n v="303.85000000000002"/>
    <n v="1215.4000000000001"/>
    <n v="1215.4000000000001"/>
    <n v="0"/>
    <x v="1"/>
    <n v="295"/>
    <s v="Prijs wijkt af"/>
    <s v="Nvt"/>
    <n v="295"/>
    <n v="1180"/>
    <n v="1180"/>
  </r>
  <r>
    <x v="9"/>
    <x v="62"/>
    <x v="70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9"/>
    <x v="234"/>
    <x v="275"/>
    <n v="2"/>
    <n v="159.65"/>
    <n v="319.3"/>
    <n v="319.3"/>
    <n v="0"/>
    <x v="1"/>
    <n v="155"/>
    <s v="Prijs wijkt af"/>
    <s v="Nvt"/>
    <n v="155"/>
    <n v="310"/>
    <n v="310"/>
  </r>
  <r>
    <x v="9"/>
    <x v="230"/>
    <x v="269"/>
    <n v="1"/>
    <n v="377.11"/>
    <n v="377.11"/>
    <n v="377.11"/>
    <n v="0"/>
    <x v="0"/>
    <n v="298.7"/>
    <s v="Prijs wijkt af"/>
    <s v="Nvt"/>
    <n v="298.7"/>
    <n v="298.7"/>
    <n v="298.7"/>
  </r>
  <r>
    <x v="9"/>
    <x v="67"/>
    <x v="79"/>
    <n v="5"/>
    <n v="133.9"/>
    <n v="669.5"/>
    <n v="669.5"/>
    <n v="0"/>
    <x v="1"/>
    <n v="130"/>
    <s v="Prijs wijkt af"/>
    <s v="Nvt"/>
    <n v="130"/>
    <n v="650"/>
    <n v="650"/>
  </r>
  <r>
    <x v="9"/>
    <x v="17"/>
    <x v="273"/>
    <n v="5"/>
    <n v="77.25"/>
    <n v="386.25"/>
    <n v="386.25"/>
    <n v="0"/>
    <x v="2"/>
    <s v=""/>
    <s v=""/>
    <s v="Nvt"/>
    <n v="77.25"/>
    <n v="386.25"/>
    <n v="386.25"/>
  </r>
  <r>
    <x v="10"/>
    <x v="125"/>
    <x v="276"/>
    <n v="6"/>
    <n v="89.61"/>
    <n v="537.66"/>
    <n v="537.66"/>
    <n v="0"/>
    <x v="2"/>
    <s v=""/>
    <s v=""/>
    <s v="Nvt"/>
    <n v="89.61"/>
    <n v="537.66"/>
    <n v="537.66"/>
  </r>
  <r>
    <x v="10"/>
    <x v="235"/>
    <x v="195"/>
    <n v="2"/>
    <n v="69.3"/>
    <n v="138.6"/>
    <n v="138.6"/>
    <n v="0"/>
    <x v="2"/>
    <s v=""/>
    <s v=""/>
    <s v="Nvt"/>
    <n v="69.3"/>
    <n v="138.6"/>
    <n v="138.6"/>
  </r>
  <r>
    <x v="10"/>
    <x v="173"/>
    <x v="277"/>
    <n v="4"/>
    <n v="44.29"/>
    <n v="177.16"/>
    <n v="177.16"/>
    <n v="0"/>
    <x v="2"/>
    <s v=""/>
    <s v=""/>
    <s v="Nvt"/>
    <n v="44.29"/>
    <n v="177.16"/>
    <n v="177.16"/>
  </r>
  <r>
    <x v="10"/>
    <x v="66"/>
    <x v="78"/>
    <n v="4"/>
    <n v="180.25"/>
    <n v="721"/>
    <n v="721"/>
    <n v="0"/>
    <x v="1"/>
    <n v="175"/>
    <s v="Prijs wijkt af"/>
    <s v="Nvt"/>
    <n v="175"/>
    <n v="700"/>
    <n v="700"/>
  </r>
  <r>
    <x v="10"/>
    <x v="61"/>
    <x v="73"/>
    <n v="4"/>
    <n v="236.9"/>
    <n v="947.6"/>
    <n v="947.6"/>
    <n v="0"/>
    <x v="1"/>
    <n v="230"/>
    <s v="Prijs wijkt af"/>
    <s v="Nvt"/>
    <n v="230"/>
    <n v="920"/>
    <n v="920"/>
  </r>
  <r>
    <x v="10"/>
    <x v="4"/>
    <x v="4"/>
    <n v="1"/>
    <n v="632.59"/>
    <n v="632.59"/>
    <n v="632.59"/>
    <n v="0"/>
    <x v="0"/>
    <n v="458.35"/>
    <s v="Prijs wijkt af"/>
    <s v="Nvt"/>
    <n v="458.35"/>
    <n v="458.35"/>
    <n v="458.35"/>
  </r>
  <r>
    <x v="10"/>
    <x v="63"/>
    <x v="71"/>
    <n v="8"/>
    <n v="303.85000000000002"/>
    <n v="2430.8000000000002"/>
    <n v="2430.8000000000002"/>
    <n v="0"/>
    <x v="1"/>
    <n v="295"/>
    <s v="Prijs wijkt af"/>
    <s v="Nvt"/>
    <n v="295"/>
    <n v="2360"/>
    <n v="2360"/>
  </r>
  <r>
    <x v="10"/>
    <x v="62"/>
    <x v="70"/>
    <n v="2"/>
    <n v="144.19999999999999"/>
    <n v="288.39999999999998"/>
    <n v="288.39999999999998"/>
    <n v="0"/>
    <x v="1"/>
    <n v="140"/>
    <s v="Prijs wijkt af"/>
    <s v="Nvt"/>
    <n v="140"/>
    <n v="280"/>
    <n v="280"/>
  </r>
  <r>
    <x v="10"/>
    <x v="236"/>
    <x v="278"/>
    <n v="1"/>
    <n v="509.85"/>
    <n v="509.85"/>
    <n v="509.85"/>
    <n v="0"/>
    <x v="2"/>
    <s v=""/>
    <s v=""/>
    <s v="Nvt"/>
    <n v="509.85"/>
    <n v="509.85"/>
    <n v="509.85"/>
  </r>
  <r>
    <x v="10"/>
    <x v="237"/>
    <x v="279"/>
    <n v="1"/>
    <n v="767.25"/>
    <n v="767.25"/>
    <n v="767.25"/>
    <n v="0"/>
    <x v="2"/>
    <s v=""/>
    <s v=""/>
    <s v="Nvt"/>
    <n v="767.25"/>
    <n v="767.25"/>
    <n v="767.25"/>
  </r>
  <r>
    <x v="10"/>
    <x v="228"/>
    <x v="267"/>
    <n v="1"/>
    <n v="516.92999999999995"/>
    <n v="516.92999999999995"/>
    <n v="516.92999999999995"/>
    <n v="0"/>
    <x v="0"/>
    <n v="386.25"/>
    <s v="Prijs wijkt af"/>
    <s v="Nvt"/>
    <n v="386.25"/>
    <n v="386.25"/>
    <n v="386.25"/>
  </r>
  <r>
    <x v="10"/>
    <x v="38"/>
    <x v="46"/>
    <n v="3"/>
    <n v="29.35"/>
    <n v="88.05"/>
    <n v="74.84"/>
    <n v="15"/>
    <x v="2"/>
    <s v=""/>
    <s v=""/>
    <s v="Ja"/>
    <n v="29.35"/>
    <n v="88.050000000000011"/>
    <n v="74.842500000000015"/>
  </r>
  <r>
    <x v="10"/>
    <x v="35"/>
    <x v="37"/>
    <n v="1"/>
    <n v="39.65"/>
    <n v="39.65"/>
    <n v="33.700000000000003"/>
    <n v="15"/>
    <x v="2"/>
    <s v=""/>
    <s v=""/>
    <s v="Ja"/>
    <n v="39.65"/>
    <n v="39.65"/>
    <n v="33.702500000000001"/>
  </r>
  <r>
    <x v="10"/>
    <x v="63"/>
    <x v="71"/>
    <n v="5"/>
    <n v="303.85000000000002"/>
    <n v="1519.25"/>
    <n v="1519.25"/>
    <n v="0"/>
    <x v="1"/>
    <n v="295"/>
    <s v="Prijs wijkt af"/>
    <s v="Nvt"/>
    <n v="295"/>
    <n v="1475"/>
    <n v="1475"/>
  </r>
  <r>
    <x v="10"/>
    <x v="88"/>
    <x v="105"/>
    <n v="6"/>
    <n v="35.020000000000003"/>
    <n v="210.12"/>
    <n v="178.6"/>
    <n v="15"/>
    <x v="2"/>
    <s v=""/>
    <s v=""/>
    <s v="Ja"/>
    <n v="35.020000000000003"/>
    <n v="210.12"/>
    <n v="178.602"/>
  </r>
  <r>
    <x v="10"/>
    <x v="65"/>
    <x v="77"/>
    <n v="20"/>
    <n v="88.07"/>
    <n v="1761.4"/>
    <n v="1497.19"/>
    <n v="15"/>
    <x v="2"/>
    <s v=""/>
    <s v=""/>
    <s v="Ja"/>
    <n v="88.07"/>
    <n v="1761.3999999999999"/>
    <n v="1497.19"/>
  </r>
  <r>
    <x v="10"/>
    <x v="74"/>
    <x v="106"/>
    <n v="4"/>
    <n v="69.78"/>
    <n v="279.12"/>
    <n v="237.25"/>
    <n v="15"/>
    <x v="2"/>
    <s v=""/>
    <s v=""/>
    <s v="Ja"/>
    <n v="69.78"/>
    <n v="279.12"/>
    <n v="237.25200000000001"/>
  </r>
  <r>
    <x v="10"/>
    <x v="238"/>
    <x v="280"/>
    <n v="1"/>
    <n v="69.78"/>
    <n v="69.78"/>
    <n v="59.31"/>
    <n v="15"/>
    <x v="2"/>
    <s v=""/>
    <s v=""/>
    <s v="Ja"/>
    <n v="69.78"/>
    <n v="69.78"/>
    <n v="59.313000000000002"/>
  </r>
  <r>
    <x v="10"/>
    <x v="89"/>
    <x v="107"/>
    <n v="4"/>
    <n v="69.78"/>
    <n v="279.12"/>
    <n v="237.25"/>
    <n v="15"/>
    <x v="2"/>
    <s v=""/>
    <s v=""/>
    <s v="Ja"/>
    <n v="69.78"/>
    <n v="279.12"/>
    <n v="237.25200000000001"/>
  </r>
  <r>
    <x v="10"/>
    <x v="90"/>
    <x v="108"/>
    <n v="24"/>
    <n v="88.57"/>
    <n v="2125.6799999999998"/>
    <n v="1806.83"/>
    <n v="15"/>
    <x v="2"/>
    <s v=""/>
    <s v=""/>
    <s v="Ja"/>
    <n v="88.57"/>
    <n v="2125.6799999999998"/>
    <n v="1806.828"/>
  </r>
  <r>
    <x v="10"/>
    <x v="232"/>
    <x v="271"/>
    <n v="1"/>
    <n v="604.09"/>
    <n v="604.09"/>
    <n v="604.09"/>
    <n v="0"/>
    <x v="0"/>
    <n v="499.55"/>
    <s v="Prijs wijkt af"/>
    <s v="Nvt"/>
    <n v="499.55"/>
    <n v="499.55"/>
    <n v="499.55"/>
  </r>
  <r>
    <x v="10"/>
    <x v="87"/>
    <x v="104"/>
    <n v="4"/>
    <n v="113.3"/>
    <n v="453.2"/>
    <n v="453.2"/>
    <n v="0"/>
    <x v="2"/>
    <s v=""/>
    <s v=""/>
    <s v="Nvt"/>
    <n v="113.3"/>
    <n v="453.2"/>
    <n v="453.2"/>
  </r>
  <r>
    <x v="10"/>
    <x v="74"/>
    <x v="106"/>
    <n v="4"/>
    <n v="69.78"/>
    <n v="279.12"/>
    <n v="279.12"/>
    <n v="0"/>
    <x v="2"/>
    <s v=""/>
    <s v=""/>
    <s v="Nvt"/>
    <n v="69.78"/>
    <n v="279.12"/>
    <n v="279.12"/>
  </r>
  <r>
    <x v="10"/>
    <x v="90"/>
    <x v="108"/>
    <n v="8"/>
    <n v="88.57"/>
    <n v="708.56"/>
    <n v="708.56"/>
    <n v="0"/>
    <x v="2"/>
    <s v=""/>
    <s v=""/>
    <s v="Nvt"/>
    <n v="88.57"/>
    <n v="708.56"/>
    <n v="708.56"/>
  </r>
  <r>
    <x v="10"/>
    <x v="66"/>
    <x v="94"/>
    <n v="2"/>
    <n v="180.25"/>
    <n v="360.5"/>
    <n v="360.5"/>
    <n v="0"/>
    <x v="1"/>
    <n v="175"/>
    <s v="Prijs wijkt af"/>
    <s v="Nvt"/>
    <n v="175"/>
    <n v="350"/>
    <n v="350"/>
  </r>
  <r>
    <x v="10"/>
    <x v="62"/>
    <x v="70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10"/>
    <x v="38"/>
    <x v="42"/>
    <n v="3"/>
    <n v="29.35"/>
    <n v="88.05"/>
    <n v="88.05"/>
    <n v="0"/>
    <x v="2"/>
    <s v=""/>
    <s v=""/>
    <s v="Nvt"/>
    <n v="29.35"/>
    <n v="88.050000000000011"/>
    <n v="88.050000000000011"/>
  </r>
  <r>
    <x v="10"/>
    <x v="39"/>
    <x v="281"/>
    <n v="3"/>
    <n v="17.89"/>
    <n v="53.67"/>
    <n v="53.67"/>
    <n v="0"/>
    <x v="2"/>
    <s v=""/>
    <s v=""/>
    <s v="Nvt"/>
    <n v="17.89"/>
    <n v="53.67"/>
    <n v="53.67"/>
  </r>
  <r>
    <x v="10"/>
    <x v="102"/>
    <x v="126"/>
    <n v="1"/>
    <n v="76.02"/>
    <n v="76.02"/>
    <n v="53.21"/>
    <n v="30"/>
    <x v="2"/>
    <s v=""/>
    <s v=""/>
    <s v="Ja"/>
    <n v="76.02"/>
    <n v="76.02"/>
    <n v="53.213999999999999"/>
  </r>
  <r>
    <x v="10"/>
    <x v="132"/>
    <x v="99"/>
    <n v="22"/>
    <n v="26.83"/>
    <n v="590.26"/>
    <n v="413.18"/>
    <n v="30"/>
    <x v="2"/>
    <s v=""/>
    <s v=""/>
    <s v="Ja"/>
    <n v="26.83"/>
    <n v="590.26"/>
    <n v="413.18199999999996"/>
  </r>
  <r>
    <x v="10"/>
    <x v="39"/>
    <x v="98"/>
    <n v="9"/>
    <n v="17.89"/>
    <n v="161.01"/>
    <n v="112.71"/>
    <n v="30"/>
    <x v="2"/>
    <s v=""/>
    <s v=""/>
    <s v="Ja"/>
    <n v="17.89"/>
    <n v="161.01"/>
    <n v="112.70699999999999"/>
  </r>
  <r>
    <x v="10"/>
    <x v="85"/>
    <x v="102"/>
    <n v="1"/>
    <n v="24.73"/>
    <n v="24.73"/>
    <n v="17.309999999999999"/>
    <n v="30"/>
    <x v="2"/>
    <s v=""/>
    <s v=""/>
    <s v="Ja"/>
    <n v="24.73"/>
    <n v="24.73"/>
    <n v="17.311"/>
  </r>
  <r>
    <x v="10"/>
    <x v="134"/>
    <x v="155"/>
    <n v="14"/>
    <n v="23.39"/>
    <n v="327.45999999999998"/>
    <n v="327.45999999999998"/>
    <n v="0"/>
    <x v="2"/>
    <s v=""/>
    <s v=""/>
    <s v="Nvt"/>
    <n v="23.39"/>
    <n v="327.46000000000004"/>
    <n v="327.46000000000004"/>
  </r>
  <r>
    <x v="10"/>
    <x v="239"/>
    <x v="282"/>
    <n v="3"/>
    <n v="57.75"/>
    <n v="173.25"/>
    <n v="173.25"/>
    <n v="0"/>
    <x v="2"/>
    <s v=""/>
    <s v=""/>
    <s v="Nvt"/>
    <n v="57.75"/>
    <n v="173.25"/>
    <n v="173.25"/>
  </r>
  <r>
    <x v="10"/>
    <x v="134"/>
    <x v="155"/>
    <n v="12"/>
    <n v="23.39"/>
    <n v="280.68"/>
    <n v="280.68"/>
    <n v="0"/>
    <x v="2"/>
    <s v=""/>
    <s v=""/>
    <s v="Nvt"/>
    <n v="23.39"/>
    <n v="280.68"/>
    <n v="280.68"/>
  </r>
  <r>
    <x v="10"/>
    <x v="105"/>
    <x v="129"/>
    <n v="8"/>
    <n v="48.68"/>
    <n v="389.44"/>
    <n v="272.61"/>
    <n v="30"/>
    <x v="2"/>
    <s v=""/>
    <s v=""/>
    <s v="Ja"/>
    <n v="48.68"/>
    <n v="389.44"/>
    <n v="272.608"/>
  </r>
  <r>
    <x v="10"/>
    <x v="154"/>
    <x v="131"/>
    <n v="4"/>
    <n v="42.18"/>
    <n v="168.72"/>
    <n v="118.1"/>
    <n v="30"/>
    <x v="2"/>
    <s v=""/>
    <s v=""/>
    <s v="Ja"/>
    <n v="42.18"/>
    <n v="168.72"/>
    <n v="118.104"/>
  </r>
  <r>
    <x v="10"/>
    <x v="135"/>
    <x v="156"/>
    <n v="12"/>
    <n v="49"/>
    <n v="588"/>
    <n v="411.6"/>
    <n v="30"/>
    <x v="2"/>
    <s v=""/>
    <s v=""/>
    <s v="Ja"/>
    <n v="49"/>
    <n v="588"/>
    <n v="411.6"/>
  </r>
  <r>
    <x v="10"/>
    <x v="90"/>
    <x v="108"/>
    <n v="8"/>
    <n v="88.57"/>
    <n v="708.56"/>
    <n v="495.99"/>
    <n v="30"/>
    <x v="2"/>
    <s v=""/>
    <s v=""/>
    <s v="Ja"/>
    <n v="88.57"/>
    <n v="708.56"/>
    <n v="495.99199999999996"/>
  </r>
  <r>
    <x v="10"/>
    <x v="78"/>
    <x v="93"/>
    <n v="4"/>
    <n v="16.54"/>
    <n v="66.16"/>
    <n v="46.31"/>
    <n v="30"/>
    <x v="2"/>
    <s v=""/>
    <s v=""/>
    <s v="Ja"/>
    <n v="16.54"/>
    <n v="66.16"/>
    <n v="46.311999999999998"/>
  </r>
  <r>
    <x v="10"/>
    <x v="105"/>
    <x v="129"/>
    <n v="4"/>
    <n v="48.68"/>
    <n v="194.72"/>
    <n v="136.30000000000001"/>
    <n v="30"/>
    <x v="2"/>
    <s v=""/>
    <s v=""/>
    <s v="Ja"/>
    <n v="48.68"/>
    <n v="194.72"/>
    <n v="136.304"/>
  </r>
  <r>
    <x v="10"/>
    <x v="90"/>
    <x v="108"/>
    <n v="4"/>
    <n v="88.57"/>
    <n v="354.28"/>
    <n v="248"/>
    <n v="30"/>
    <x v="2"/>
    <s v=""/>
    <s v=""/>
    <s v="Ja"/>
    <n v="88.57"/>
    <n v="354.28"/>
    <n v="247.99599999999998"/>
  </r>
  <r>
    <x v="10"/>
    <x v="78"/>
    <x v="93"/>
    <n v="2"/>
    <n v="16.54"/>
    <n v="33.08"/>
    <n v="23.16"/>
    <n v="30"/>
    <x v="2"/>
    <s v=""/>
    <s v=""/>
    <s v="Ja"/>
    <n v="16.54"/>
    <n v="33.08"/>
    <n v="23.155999999999999"/>
  </r>
  <r>
    <x v="10"/>
    <x v="111"/>
    <x v="135"/>
    <n v="5"/>
    <n v="309.25"/>
    <n v="1546.25"/>
    <n v="1391.62"/>
    <n v="10"/>
    <x v="2"/>
    <s v=""/>
    <s v=""/>
    <s v="Ja"/>
    <n v="309.25"/>
    <n v="1546.25"/>
    <n v="1391.625"/>
  </r>
  <r>
    <x v="10"/>
    <x v="229"/>
    <x v="268"/>
    <n v="1"/>
    <n v="444.44"/>
    <n v="444.44"/>
    <n v="444.44"/>
    <n v="0"/>
    <x v="0"/>
    <n v="339.9"/>
    <s v="Prijs wijkt af"/>
    <s v="Nvt"/>
    <n v="339.9"/>
    <n v="339.9"/>
    <n v="339.9"/>
  </r>
  <r>
    <x v="10"/>
    <x v="102"/>
    <x v="126"/>
    <n v="1"/>
    <n v="76.02"/>
    <n v="76.02"/>
    <n v="76.02"/>
    <n v="0"/>
    <x v="2"/>
    <s v=""/>
    <s v=""/>
    <s v="Nvt"/>
    <n v="76.02"/>
    <n v="76.02"/>
    <n v="76.02"/>
  </r>
  <r>
    <x v="10"/>
    <x v="61"/>
    <x v="69"/>
    <n v="4"/>
    <n v="236.9"/>
    <n v="947.6"/>
    <n v="947.6"/>
    <n v="0"/>
    <x v="1"/>
    <n v="230"/>
    <s v="Prijs wijkt af"/>
    <s v="Nvt"/>
    <n v="230"/>
    <n v="920"/>
    <n v="920"/>
  </r>
  <r>
    <x v="10"/>
    <x v="62"/>
    <x v="70"/>
    <n v="1"/>
    <n v="144.19999999999999"/>
    <n v="144.19999999999999"/>
    <n v="144.19999999999999"/>
    <n v="0"/>
    <x v="1"/>
    <n v="140"/>
    <s v="Prijs wijkt af"/>
    <s v="Nvt"/>
    <n v="140"/>
    <n v="140"/>
    <n v="140"/>
  </r>
  <r>
    <x v="10"/>
    <x v="65"/>
    <x v="77"/>
    <n v="6"/>
    <n v="88.07"/>
    <n v="528.41999999999996"/>
    <n v="528.41999999999996"/>
    <n v="0"/>
    <x v="2"/>
    <s v=""/>
    <s v=""/>
    <s v="Nvt"/>
    <n v="88.07"/>
    <n v="528.41999999999996"/>
    <n v="528.41999999999996"/>
  </r>
  <r>
    <x v="10"/>
    <x v="240"/>
    <x v="283"/>
    <n v="4"/>
    <n v="26.25"/>
    <n v="105"/>
    <n v="105"/>
    <n v="0"/>
    <x v="2"/>
    <s v=""/>
    <s v=""/>
    <s v="Nvt"/>
    <n v="26.25"/>
    <n v="105"/>
    <n v="105"/>
  </r>
  <r>
    <x v="10"/>
    <x v="74"/>
    <x v="106"/>
    <n v="4"/>
    <n v="69.78"/>
    <n v="279.12"/>
    <n v="279.12"/>
    <n v="0"/>
    <x v="2"/>
    <s v=""/>
    <s v=""/>
    <s v="Nvt"/>
    <n v="69.78"/>
    <n v="279.12"/>
    <n v="279.12"/>
  </r>
  <r>
    <x v="10"/>
    <x v="90"/>
    <x v="108"/>
    <n v="8"/>
    <n v="88.57"/>
    <n v="708.56"/>
    <n v="708.56"/>
    <n v="0"/>
    <x v="2"/>
    <s v=""/>
    <s v=""/>
    <s v="Nvt"/>
    <n v="88.57"/>
    <n v="708.56"/>
    <n v="708.56"/>
  </r>
  <r>
    <x v="10"/>
    <x v="159"/>
    <x v="195"/>
    <n v="12"/>
    <n v="114.58"/>
    <n v="1374.96"/>
    <n v="1237.46"/>
    <n v="10"/>
    <x v="2"/>
    <s v=""/>
    <s v=""/>
    <s v="Ja"/>
    <n v="114.58"/>
    <n v="1374.96"/>
    <n v="1237.4640000000002"/>
  </r>
  <r>
    <x v="10"/>
    <x v="241"/>
    <x v="284"/>
    <n v="12"/>
    <n v="45.32"/>
    <n v="543.84"/>
    <n v="489.46"/>
    <n v="10"/>
    <x v="2"/>
    <s v=""/>
    <s v=""/>
    <s v="Ja"/>
    <n v="45.32"/>
    <n v="543.84"/>
    <n v="489.45600000000007"/>
  </r>
  <r>
    <x v="10"/>
    <x v="161"/>
    <x v="196"/>
    <n v="4"/>
    <n v="90.64"/>
    <n v="362.56"/>
    <n v="326.3"/>
    <n v="10"/>
    <x v="2"/>
    <s v=""/>
    <s v=""/>
    <s v="Ja"/>
    <n v="90.64"/>
    <n v="362.56"/>
    <n v="326.30400000000003"/>
  </r>
  <r>
    <x v="10"/>
    <x v="242"/>
    <x v="285"/>
    <n v="1"/>
    <n v="90.64"/>
    <n v="90.64"/>
    <n v="81.58"/>
    <n v="10"/>
    <x v="2"/>
    <s v=""/>
    <s v=""/>
    <s v="Ja"/>
    <n v="90.64"/>
    <n v="90.64"/>
    <n v="81.576000000000008"/>
  </r>
  <r>
    <x v="10"/>
    <x v="162"/>
    <x v="197"/>
    <n v="4"/>
    <n v="90.64"/>
    <n v="362.56"/>
    <n v="326.3"/>
    <n v="10"/>
    <x v="2"/>
    <s v=""/>
    <s v=""/>
    <s v="Ja"/>
    <n v="90.64"/>
    <n v="362.56"/>
    <n v="326.30400000000003"/>
  </r>
  <r>
    <x v="10"/>
    <x v="87"/>
    <x v="104"/>
    <n v="2"/>
    <n v="113.3"/>
    <n v="226.6"/>
    <n v="226.6"/>
    <n v="0"/>
    <x v="2"/>
    <s v=""/>
    <s v=""/>
    <s v="Nvt"/>
    <n v="113.3"/>
    <n v="226.6"/>
    <n v="226.6"/>
  </r>
  <r>
    <x v="10"/>
    <x v="65"/>
    <x v="77"/>
    <n v="2"/>
    <n v="88.07"/>
    <n v="176.14"/>
    <n v="176.14"/>
    <n v="0"/>
    <x v="2"/>
    <s v=""/>
    <s v=""/>
    <s v="Nvt"/>
    <n v="88.07"/>
    <n v="176.14"/>
    <n v="176.14"/>
  </r>
  <r>
    <x v="10"/>
    <x v="243"/>
    <x v="286"/>
    <n v="2"/>
    <n v="29.75"/>
    <n v="59.5"/>
    <n v="59.5"/>
    <n v="0"/>
    <x v="2"/>
    <s v=""/>
    <s v=""/>
    <s v="Nvt"/>
    <n v="29.75"/>
    <n v="59.5"/>
    <n v="59.5"/>
  </r>
  <r>
    <x v="10"/>
    <x v="244"/>
    <x v="287"/>
    <n v="8"/>
    <n v="26.25"/>
    <n v="210"/>
    <n v="210"/>
    <n v="0"/>
    <x v="2"/>
    <s v=""/>
    <s v=""/>
    <s v="Nvt"/>
    <n v="26.25"/>
    <n v="210"/>
    <n v="210"/>
  </r>
  <r>
    <x v="10"/>
    <x v="74"/>
    <x v="88"/>
    <n v="4"/>
    <n v="69.78"/>
    <n v="279.12"/>
    <n v="279.12"/>
    <n v="0"/>
    <x v="2"/>
    <s v=""/>
    <s v=""/>
    <s v="Nvt"/>
    <n v="69.78"/>
    <n v="279.12"/>
    <n v="279.12"/>
  </r>
  <r>
    <x v="10"/>
    <x v="245"/>
    <x v="288"/>
    <n v="10"/>
    <n v="12.5"/>
    <n v="125"/>
    <n v="125"/>
    <n v="0"/>
    <x v="2"/>
    <s v=""/>
    <s v=""/>
    <s v="Nvt"/>
    <n v="12.5"/>
    <n v="125"/>
    <n v="125"/>
  </r>
  <r>
    <x v="10"/>
    <x v="138"/>
    <x v="159"/>
    <n v="20"/>
    <n v="16.22"/>
    <n v="324.39999999999998"/>
    <n v="324.39999999999998"/>
    <n v="0"/>
    <x v="2"/>
    <s v=""/>
    <s v=""/>
    <s v="Nvt"/>
    <n v="16.22"/>
    <n v="324.39999999999998"/>
    <n v="324.39999999999998"/>
  </r>
  <r>
    <x v="10"/>
    <x v="61"/>
    <x v="73"/>
    <n v="4"/>
    <n v="236.9"/>
    <n v="947.6"/>
    <n v="947.6"/>
    <n v="0"/>
    <x v="1"/>
    <n v="230"/>
    <s v="Prijs wijkt af"/>
    <s v="Nvt"/>
    <n v="230"/>
    <n v="920"/>
    <n v="920"/>
  </r>
  <r>
    <x v="10"/>
    <x v="125"/>
    <x v="140"/>
    <n v="4"/>
    <n v="89.61"/>
    <n v="358.44"/>
    <n v="268.83"/>
    <n v="25"/>
    <x v="2"/>
    <s v=""/>
    <s v=""/>
    <s v="Ja"/>
    <n v="89.61"/>
    <n v="358.44"/>
    <n v="268.83"/>
  </r>
  <r>
    <x v="10"/>
    <x v="124"/>
    <x v="129"/>
    <n v="6"/>
    <n v="59.74"/>
    <n v="358.44"/>
    <n v="268.83"/>
    <n v="25"/>
    <x v="2"/>
    <s v=""/>
    <s v=""/>
    <s v="Ja"/>
    <n v="59.74"/>
    <n v="358.44"/>
    <n v="268.83"/>
  </r>
  <r>
    <x v="10"/>
    <x v="173"/>
    <x v="131"/>
    <n v="4"/>
    <n v="44.29"/>
    <n v="177.16"/>
    <n v="132.87"/>
    <n v="25"/>
    <x v="2"/>
    <s v=""/>
    <s v=""/>
    <s v="Ja"/>
    <n v="44.29"/>
    <n v="177.16"/>
    <n v="132.87"/>
  </r>
  <r>
    <x v="10"/>
    <x v="90"/>
    <x v="108"/>
    <n v="12"/>
    <n v="88.57"/>
    <n v="1062.8399999999999"/>
    <n v="797.13"/>
    <n v="25"/>
    <x v="2"/>
    <s v=""/>
    <s v=""/>
    <s v="Ja"/>
    <n v="88.57"/>
    <n v="1062.8399999999999"/>
    <n v="797.13"/>
  </r>
  <r>
    <x v="10"/>
    <x v="75"/>
    <x v="89"/>
    <n v="4"/>
    <n v="78"/>
    <n v="312"/>
    <n v="234"/>
    <n v="25"/>
    <x v="2"/>
    <s v=""/>
    <s v=""/>
    <s v="Ja"/>
    <n v="78"/>
    <n v="312"/>
    <n v="234"/>
  </r>
  <r>
    <x v="10"/>
    <x v="218"/>
    <x v="254"/>
    <n v="4"/>
    <n v="11.03"/>
    <n v="44.12"/>
    <n v="33.090000000000003"/>
    <n v="25"/>
    <x v="2"/>
    <s v=""/>
    <s v=""/>
    <s v="Ja"/>
    <n v="11.03"/>
    <n v="44.12"/>
    <n v="33.090000000000003"/>
  </r>
  <r>
    <x v="10"/>
    <x v="118"/>
    <x v="142"/>
    <n v="8"/>
    <n v="16.22"/>
    <n v="129.76"/>
    <n v="97.32"/>
    <n v="25"/>
    <x v="2"/>
    <s v=""/>
    <s v=""/>
    <s v="Ja"/>
    <n v="16.22"/>
    <n v="129.76"/>
    <n v="97.32"/>
  </r>
  <r>
    <x v="10"/>
    <x v="246"/>
    <x v="21"/>
    <n v="2"/>
    <n v="52.88"/>
    <n v="105.76"/>
    <n v="79.319999999999993"/>
    <n v="25"/>
    <x v="2"/>
    <s v=""/>
    <s v=""/>
    <s v="Ja"/>
    <n v="52.88"/>
    <n v="105.76"/>
    <n v="79.319999999999993"/>
  </r>
  <r>
    <x v="11"/>
    <x v="247"/>
    <x v="289"/>
    <n v="1"/>
    <n v="403.24"/>
    <n v="403.24"/>
    <n v="322.58999999999997"/>
    <n v="20"/>
    <x v="0"/>
    <n v="298.7"/>
    <s v="Prijs wijkt af"/>
    <s v="Nee"/>
    <n v="298.7"/>
    <n v="298.7"/>
    <n v="298.7"/>
  </r>
  <r>
    <x v="11"/>
    <x v="248"/>
    <x v="290"/>
    <n v="3"/>
    <n v="690.67"/>
    <n v="2072.0100000000002"/>
    <n v="1657.61"/>
    <n v="20"/>
    <x v="0"/>
    <n v="458.35"/>
    <s v="Prijs wijkt af"/>
    <s v="Nee"/>
    <n v="458.35"/>
    <n v="1375.0500000000002"/>
    <n v="1375.0500000000002"/>
  </r>
  <r>
    <x v="11"/>
    <x v="249"/>
    <x v="291"/>
    <n v="1"/>
    <n v="1127.56"/>
    <n v="1127.56"/>
    <n v="902.05"/>
    <n v="20"/>
    <x v="0"/>
    <n v="700"/>
    <s v="Prijs wijkt af"/>
    <s v="Nee"/>
    <n v="700"/>
    <n v="700"/>
    <n v="700"/>
  </r>
  <r>
    <x v="11"/>
    <x v="247"/>
    <x v="289"/>
    <n v="1"/>
    <n v="403.24"/>
    <n v="403.24"/>
    <n v="322.58999999999997"/>
    <n v="20"/>
    <x v="0"/>
    <n v="298.7"/>
    <s v="Prijs wijkt af"/>
    <s v="Nee"/>
    <n v="298.7"/>
    <n v="298.7"/>
    <n v="298.7"/>
  </r>
  <r>
    <x v="11"/>
    <x v="68"/>
    <x v="82"/>
    <n v="39"/>
    <n v="28.84"/>
    <n v="1124.76"/>
    <n v="899.81"/>
    <n v="20"/>
    <x v="1"/>
    <n v="28"/>
    <s v="Prijs wijkt af"/>
    <s v="Ja"/>
    <n v="28"/>
    <n v="1092"/>
    <n v="873.6"/>
  </r>
  <r>
    <x v="11"/>
    <x v="64"/>
    <x v="72"/>
    <n v="23"/>
    <n v="28.84"/>
    <n v="663.32"/>
    <n v="530.66"/>
    <n v="20"/>
    <x v="2"/>
    <s v=""/>
    <s v=""/>
    <s v="Ja"/>
    <n v="28.84"/>
    <n v="663.32"/>
    <n v="530.65600000000006"/>
  </r>
  <r>
    <x v="11"/>
    <x v="63"/>
    <x v="71"/>
    <n v="43"/>
    <n v="303.85000000000002"/>
    <n v="13065.55"/>
    <n v="10452.44"/>
    <n v="20"/>
    <x v="1"/>
    <n v="295"/>
    <s v="Prijs wijkt af"/>
    <s v="Ja"/>
    <n v="295"/>
    <n v="12685"/>
    <n v="10148"/>
  </r>
  <r>
    <x v="11"/>
    <x v="56"/>
    <x v="63"/>
    <n v="31"/>
    <n v="45.32"/>
    <n v="1404.92"/>
    <n v="1194.18"/>
    <n v="15"/>
    <x v="2"/>
    <s v=""/>
    <s v=""/>
    <s v="Ja"/>
    <n v="45.32"/>
    <n v="1404.92"/>
    <n v="1194.182"/>
  </r>
  <r>
    <x v="11"/>
    <x v="48"/>
    <x v="235"/>
    <n v="24"/>
    <n v="48.93"/>
    <n v="1174.32"/>
    <n v="998.17"/>
    <n v="15"/>
    <x v="2"/>
    <s v=""/>
    <s v=""/>
    <s v="Ja"/>
    <n v="48.93"/>
    <n v="1174.32"/>
    <n v="998.17200000000003"/>
  </r>
  <r>
    <x v="12"/>
    <x v="250"/>
    <x v="292"/>
    <n v="1"/>
    <n v="154.5"/>
    <n v="154.5"/>
    <n v="154.5"/>
    <n v="0"/>
    <x v="0"/>
    <n v="106.8625"/>
    <s v="Prijs wijkt af"/>
    <s v="Nvt"/>
    <n v="106.8625"/>
    <n v="106.8625"/>
    <n v="106.8625"/>
  </r>
  <r>
    <x v="13"/>
    <x v="251"/>
    <x v="293"/>
    <n v="433"/>
    <n v="9.4499999999999993"/>
    <n v="4091.85"/>
    <n v="4091.85"/>
    <n v="0"/>
    <x v="2"/>
    <s v=""/>
    <s v=""/>
    <s v="Nvt"/>
    <n v="9.4499999999999993"/>
    <n v="4091.85"/>
    <n v="4091.85"/>
  </r>
  <r>
    <x v="13"/>
    <x v="252"/>
    <x v="109"/>
    <n v="41"/>
    <n v="21.36"/>
    <n v="875.76"/>
    <n v="875.76"/>
    <n v="0"/>
    <x v="2"/>
    <s v=""/>
    <s v=""/>
    <s v="Nvt"/>
    <n v="21.36"/>
    <n v="875.76"/>
    <n v="875.76"/>
  </r>
  <r>
    <x v="13"/>
    <x v="251"/>
    <x v="293"/>
    <n v="175"/>
    <n v="9.4499999999999993"/>
    <n v="1653.75"/>
    <n v="1653.75"/>
    <n v="0"/>
    <x v="2"/>
    <s v=""/>
    <s v=""/>
    <s v="Nvt"/>
    <n v="9.4499999999999993"/>
    <n v="1653.7499999999998"/>
    <n v="1653.7499999999998"/>
  </r>
  <r>
    <x v="13"/>
    <x v="253"/>
    <x v="294"/>
    <n v="10"/>
    <n v="21.36"/>
    <n v="213.6"/>
    <n v="213.6"/>
    <n v="0"/>
    <x v="2"/>
    <s v=""/>
    <s v=""/>
    <s v="Nvt"/>
    <n v="21.36"/>
    <n v="213.6"/>
    <n v="213.6"/>
  </r>
  <r>
    <x v="13"/>
    <x v="251"/>
    <x v="293"/>
    <n v="118"/>
    <n v="9.4499999999999993"/>
    <n v="1115.0999999999999"/>
    <n v="1115.0999999999999"/>
    <n v="0"/>
    <x v="2"/>
    <s v=""/>
    <s v=""/>
    <s v="Nvt"/>
    <n v="9.4499999999999993"/>
    <n v="1115.0999999999999"/>
    <n v="1115.0999999999999"/>
  </r>
  <r>
    <x v="13"/>
    <x v="252"/>
    <x v="109"/>
    <n v="6"/>
    <n v="21.36"/>
    <n v="128.16"/>
    <n v="128.16"/>
    <n v="0"/>
    <x v="2"/>
    <s v=""/>
    <s v=""/>
    <s v="Nvt"/>
    <n v="21.36"/>
    <n v="128.16"/>
    <n v="128.16"/>
  </r>
  <r>
    <x v="13"/>
    <x v="251"/>
    <x v="293"/>
    <n v="4"/>
    <n v="9.4499999999999993"/>
    <n v="37.799999999999997"/>
    <n v="37.799999999999997"/>
    <n v="0"/>
    <x v="2"/>
    <s v=""/>
    <s v=""/>
    <s v="Nvt"/>
    <n v="9.4499999999999993"/>
    <n v="37.799999999999997"/>
    <n v="37.799999999999997"/>
  </r>
  <r>
    <x v="13"/>
    <x v="19"/>
    <x v="21"/>
    <n v="7"/>
    <n v="52.88"/>
    <n v="370.16"/>
    <n v="370.16"/>
    <n v="0"/>
    <x v="2"/>
    <s v=""/>
    <s v=""/>
    <s v="Nvt"/>
    <n v="52.88"/>
    <n v="370.16"/>
    <n v="370.16"/>
  </r>
  <r>
    <x v="13"/>
    <x v="0"/>
    <x v="0"/>
    <n v="145"/>
    <n v="164.8"/>
    <n v="23896"/>
    <n v="23896"/>
    <n v="0"/>
    <x v="0"/>
    <n v="106.8625"/>
    <s v="Prijs wijkt af"/>
    <s v="Nvt"/>
    <n v="106.8625"/>
    <n v="15495.0625"/>
    <n v="15495.0625"/>
  </r>
  <r>
    <x v="13"/>
    <x v="1"/>
    <x v="1"/>
    <n v="9"/>
    <n v="317.69"/>
    <n v="2859.21"/>
    <n v="2859.21"/>
    <n v="0"/>
    <x v="0"/>
    <n v="252.35"/>
    <s v="Prijs wijkt af"/>
    <s v="Nvt"/>
    <n v="252.35"/>
    <n v="2271.15"/>
    <n v="2271.15"/>
  </r>
  <r>
    <x v="13"/>
    <x v="230"/>
    <x v="269"/>
    <n v="2"/>
    <n v="377.11"/>
    <n v="754.22"/>
    <n v="754.22"/>
    <n v="0"/>
    <x v="0"/>
    <n v="298.7"/>
    <s v="Prijs wijkt af"/>
    <s v="Nvt"/>
    <n v="298.7"/>
    <n v="597.4"/>
    <n v="597.4"/>
  </r>
  <r>
    <x v="13"/>
    <x v="228"/>
    <x v="267"/>
    <n v="2"/>
    <n v="516.92999999999995"/>
    <n v="1033.8599999999999"/>
    <n v="1033.8599999999999"/>
    <n v="0"/>
    <x v="0"/>
    <n v="386.25"/>
    <s v="Prijs wijkt af"/>
    <s v="Nvt"/>
    <n v="386.25"/>
    <n v="772.5"/>
    <n v="772.5"/>
  </r>
  <r>
    <x v="13"/>
    <x v="231"/>
    <x v="270"/>
    <n v="1"/>
    <n v="707.48"/>
    <n v="707.48"/>
    <n v="707.48"/>
    <n v="0"/>
    <x v="0"/>
    <n v="576.79999999999995"/>
    <s v="Prijs wijkt af"/>
    <s v="Nvt"/>
    <n v="576.79999999999995"/>
    <n v="576.79999999999995"/>
    <n v="576.79999999999995"/>
  </r>
  <r>
    <x v="13"/>
    <x v="4"/>
    <x v="4"/>
    <n v="1"/>
    <n v="632.59"/>
    <n v="632.59"/>
    <n v="632.59"/>
    <n v="0"/>
    <x v="0"/>
    <n v="458.35"/>
    <s v="Prijs wijkt af"/>
    <s v="Nvt"/>
    <n v="458.35"/>
    <n v="458.35"/>
    <n v="458.35"/>
  </r>
  <r>
    <x v="13"/>
    <x v="254"/>
    <x v="56"/>
    <n v="1"/>
    <n v="82.4"/>
    <n v="82.4"/>
    <n v="82.4"/>
    <n v="0"/>
    <x v="2"/>
    <s v=""/>
    <s v=""/>
    <s v="Nvt"/>
    <n v="82.4"/>
    <n v="82.4"/>
    <n v="82.4"/>
  </r>
  <r>
    <x v="13"/>
    <x v="131"/>
    <x v="154"/>
    <n v="2"/>
    <n v="82.4"/>
    <n v="164.8"/>
    <n v="164.8"/>
    <n v="0"/>
    <x v="2"/>
    <s v=""/>
    <s v=""/>
    <s v="Nvt"/>
    <n v="82.4"/>
    <n v="164.8"/>
    <n v="164.8"/>
  </r>
  <r>
    <x v="13"/>
    <x v="230"/>
    <x v="269"/>
    <n v="1"/>
    <n v="377.11"/>
    <n v="377.11"/>
    <n v="377.11"/>
    <n v="0"/>
    <x v="0"/>
    <n v="298.7"/>
    <s v="Prijs wijkt af"/>
    <s v="Nvt"/>
    <n v="298.7"/>
    <n v="298.7"/>
    <n v="298.7"/>
  </r>
  <r>
    <x v="13"/>
    <x v="51"/>
    <x v="295"/>
    <n v="1"/>
    <n v="82.4"/>
    <n v="82.4"/>
    <n v="82.4"/>
    <n v="0"/>
    <x v="2"/>
    <s v=""/>
    <s v=""/>
    <s v="Nvt"/>
    <n v="82.4"/>
    <n v="82.4"/>
    <n v="82.4"/>
  </r>
  <r>
    <x v="13"/>
    <x v="0"/>
    <x v="0"/>
    <n v="3"/>
    <n v="164.8"/>
    <n v="494.4"/>
    <n v="494.4"/>
    <n v="0"/>
    <x v="0"/>
    <n v="106.8625"/>
    <s v="Prijs wijkt af"/>
    <s v="Nvt"/>
    <n v="106.8625"/>
    <n v="320.58749999999998"/>
    <n v="320.58749999999998"/>
  </r>
  <r>
    <x v="13"/>
    <x v="255"/>
    <x v="296"/>
    <n v="8"/>
    <n v="38.99"/>
    <n v="311.92"/>
    <n v="311.92"/>
    <n v="0"/>
    <x v="2"/>
    <s v=""/>
    <s v=""/>
    <s v="Nvt"/>
    <n v="38.99"/>
    <n v="311.92"/>
    <n v="311.92"/>
  </r>
  <r>
    <x v="13"/>
    <x v="0"/>
    <x v="0"/>
    <n v="51"/>
    <n v="164.8"/>
    <n v="8404.7999999999993"/>
    <n v="8404.7999999999993"/>
    <n v="0"/>
    <x v="0"/>
    <n v="106.8625"/>
    <s v="Prijs wijkt af"/>
    <s v="Nvt"/>
    <n v="106.8625"/>
    <n v="5449.9875000000002"/>
    <n v="5449.9875000000002"/>
  </r>
  <r>
    <x v="13"/>
    <x v="2"/>
    <x v="2"/>
    <n v="2"/>
    <n v="394.94"/>
    <n v="789.88"/>
    <n v="789.88"/>
    <n v="0"/>
    <x v="0"/>
    <n v="329.6"/>
    <s v="Prijs wijkt af"/>
    <s v="Nvt"/>
    <n v="329.6"/>
    <n v="659.2"/>
    <n v="659.2"/>
  </r>
  <r>
    <x v="13"/>
    <x v="1"/>
    <x v="1"/>
    <n v="1"/>
    <n v="317.69"/>
    <n v="317.69"/>
    <n v="317.69"/>
    <n v="0"/>
    <x v="0"/>
    <n v="252.35"/>
    <s v="Prijs wijkt af"/>
    <s v="Nvt"/>
    <n v="252.35"/>
    <n v="252.35"/>
    <n v="252.35"/>
  </r>
  <r>
    <x v="13"/>
    <x v="38"/>
    <x v="46"/>
    <n v="7"/>
    <n v="29.35"/>
    <n v="205.45"/>
    <n v="205.45"/>
    <n v="0"/>
    <x v="2"/>
    <s v=""/>
    <s v=""/>
    <s v="Nvt"/>
    <n v="29.35"/>
    <n v="205.45000000000002"/>
    <n v="205.45"/>
  </r>
  <r>
    <x v="13"/>
    <x v="39"/>
    <x v="98"/>
    <n v="7"/>
    <n v="17.89"/>
    <n v="125.23"/>
    <n v="125.23"/>
    <n v="0"/>
    <x v="2"/>
    <s v=""/>
    <s v=""/>
    <s v="Nvt"/>
    <n v="17.89"/>
    <n v="125.23"/>
    <n v="125.23"/>
  </r>
  <r>
    <x v="13"/>
    <x v="0"/>
    <x v="0"/>
    <n v="72"/>
    <n v="164.8"/>
    <n v="11865.6"/>
    <n v="11865.6"/>
    <n v="0"/>
    <x v="0"/>
    <n v="106.8625"/>
    <s v="Prijs wijkt af"/>
    <s v="Nvt"/>
    <n v="106.8625"/>
    <n v="7694.0999999999995"/>
    <n v="7694.0999999999995"/>
  </r>
  <r>
    <x v="13"/>
    <x v="1"/>
    <x v="1"/>
    <n v="1"/>
    <n v="317.69"/>
    <n v="317.69"/>
    <n v="317.69"/>
    <n v="0"/>
    <x v="0"/>
    <n v="252.35"/>
    <s v="Prijs wijkt af"/>
    <s v="Nvt"/>
    <n v="252.35"/>
    <n v="252.35"/>
    <n v="252.35"/>
  </r>
  <r>
    <x v="13"/>
    <x v="2"/>
    <x v="2"/>
    <n v="2"/>
    <n v="394.94"/>
    <n v="789.88"/>
    <n v="789.88"/>
    <n v="0"/>
    <x v="0"/>
    <n v="329.6"/>
    <s v="Prijs wijkt af"/>
    <s v="Nvt"/>
    <n v="329.6"/>
    <n v="659.2"/>
    <n v="659.2"/>
  </r>
  <r>
    <x v="13"/>
    <x v="230"/>
    <x v="269"/>
    <n v="3"/>
    <n v="377.11"/>
    <n v="1131.33"/>
    <n v="1131.33"/>
    <n v="0"/>
    <x v="0"/>
    <n v="298.7"/>
    <s v="Prijs wijkt af"/>
    <s v="Nvt"/>
    <n v="298.7"/>
    <n v="896.09999999999991"/>
    <n v="896.09999999999991"/>
  </r>
  <r>
    <x v="13"/>
    <x v="4"/>
    <x v="4"/>
    <n v="3"/>
    <n v="632.59"/>
    <n v="1897.77"/>
    <n v="1897.77"/>
    <n v="0"/>
    <x v="0"/>
    <n v="458.35"/>
    <s v="Prijs wijkt af"/>
    <s v="Nvt"/>
    <n v="458.35"/>
    <n v="1375.0500000000002"/>
    <n v="1375.0500000000002"/>
  </r>
  <r>
    <x v="13"/>
    <x v="226"/>
    <x v="265"/>
    <n v="1"/>
    <n v="831.24"/>
    <n v="831.24"/>
    <n v="831.24"/>
    <n v="0"/>
    <x v="0"/>
    <n v="585"/>
    <s v="Prijs wijkt af"/>
    <s v="Nvt"/>
    <n v="585"/>
    <n v="585"/>
    <n v="585"/>
  </r>
  <r>
    <x v="13"/>
    <x v="0"/>
    <x v="0"/>
    <n v="3"/>
    <n v="164.8"/>
    <n v="494.4"/>
    <n v="494.4"/>
    <n v="0"/>
    <x v="0"/>
    <n v="106.8625"/>
    <s v="Prijs wijkt af"/>
    <s v="Nvt"/>
    <n v="106.8625"/>
    <n v="320.58749999999998"/>
    <n v="320.58749999999998"/>
  </r>
  <r>
    <x v="13"/>
    <x v="35"/>
    <x v="37"/>
    <n v="1"/>
    <n v="39.65"/>
    <n v="39.65"/>
    <n v="39.65"/>
    <n v="0"/>
    <x v="2"/>
    <s v=""/>
    <s v=""/>
    <s v="Nvt"/>
    <n v="39.65"/>
    <n v="39.65"/>
    <n v="39.65"/>
  </r>
  <r>
    <x v="14"/>
    <x v="102"/>
    <x v="126"/>
    <n v="1"/>
    <n v="76.02"/>
    <n v="76.02"/>
    <n v="53.21"/>
    <n v="30"/>
    <x v="2"/>
    <s v=""/>
    <s v=""/>
    <s v="Ja"/>
    <n v="76.02"/>
    <n v="76.02"/>
    <n v="53.213999999999999"/>
  </r>
  <r>
    <x v="14"/>
    <x v="82"/>
    <x v="99"/>
    <n v="6"/>
    <n v="26.83"/>
    <n v="160.97999999999999"/>
    <n v="112.69"/>
    <n v="30"/>
    <x v="2"/>
    <s v=""/>
    <s v=""/>
    <s v="Ja"/>
    <n v="26.83"/>
    <n v="160.97999999999999"/>
    <n v="112.68599999999998"/>
  </r>
  <r>
    <x v="14"/>
    <x v="39"/>
    <x v="98"/>
    <n v="5"/>
    <n v="17.89"/>
    <n v="89.45"/>
    <n v="62.61"/>
    <n v="30"/>
    <x v="2"/>
    <s v=""/>
    <s v=""/>
    <s v="Ja"/>
    <n v="17.89"/>
    <n v="89.45"/>
    <n v="62.615000000000002"/>
  </r>
  <r>
    <x v="14"/>
    <x v="102"/>
    <x v="126"/>
    <n v="1"/>
    <n v="76.02"/>
    <n v="76.02"/>
    <n v="53.21"/>
    <n v="30"/>
    <x v="2"/>
    <s v=""/>
    <s v=""/>
    <s v="Ja"/>
    <n v="76.02"/>
    <n v="76.02"/>
    <n v="53.213999999999999"/>
  </r>
  <r>
    <x v="14"/>
    <x v="132"/>
    <x v="99"/>
    <n v="10"/>
    <n v="26.83"/>
    <n v="268.3"/>
    <n v="187.81"/>
    <n v="30"/>
    <x v="2"/>
    <s v=""/>
    <s v=""/>
    <s v="Ja"/>
    <n v="26.83"/>
    <n v="268.29999999999995"/>
    <n v="187.80999999999997"/>
  </r>
  <r>
    <x v="14"/>
    <x v="39"/>
    <x v="98"/>
    <n v="6"/>
    <n v="17.89"/>
    <n v="107.34"/>
    <n v="75.14"/>
    <n v="30"/>
    <x v="2"/>
    <s v=""/>
    <s v=""/>
    <s v="Ja"/>
    <n v="17.89"/>
    <n v="107.34"/>
    <n v="75.138000000000005"/>
  </r>
  <r>
    <x v="14"/>
    <x v="148"/>
    <x v="170"/>
    <n v="8"/>
    <n v="52.99"/>
    <n v="423.92"/>
    <n v="296.74"/>
    <n v="30"/>
    <x v="2"/>
    <s v=""/>
    <s v=""/>
    <s v="Ja"/>
    <n v="52.99"/>
    <n v="423.92"/>
    <n v="296.74400000000003"/>
  </r>
  <r>
    <x v="14"/>
    <x v="256"/>
    <x v="297"/>
    <n v="3"/>
    <n v="38.99"/>
    <n v="116.97"/>
    <n v="81.88"/>
    <n v="30"/>
    <x v="2"/>
    <s v=""/>
    <s v=""/>
    <s v="Ja"/>
    <n v="38.99"/>
    <n v="116.97"/>
    <n v="81.878999999999991"/>
  </r>
  <r>
    <x v="14"/>
    <x v="85"/>
    <x v="102"/>
    <n v="1"/>
    <n v="24.73"/>
    <n v="24.73"/>
    <n v="17.309999999999999"/>
    <n v="30"/>
    <x v="2"/>
    <s v=""/>
    <s v=""/>
    <s v="Ja"/>
    <n v="24.73"/>
    <n v="24.73"/>
    <n v="17.311"/>
  </r>
  <r>
    <x v="15"/>
    <x v="250"/>
    <x v="292"/>
    <n v="7"/>
    <n v="154.5"/>
    <n v="1081.5"/>
    <n v="1081.5"/>
    <n v="0"/>
    <x v="0"/>
    <n v="106.8625"/>
    <s v="Prijs wijkt af"/>
    <s v="Nvt"/>
    <n v="106.8625"/>
    <n v="748.03750000000002"/>
    <n v="748.03750000000002"/>
  </r>
  <r>
    <x v="16"/>
    <x v="0"/>
    <x v="263"/>
    <n v="141"/>
    <n v="164.8"/>
    <n v="23236.799999999999"/>
    <n v="23236.799999999999"/>
    <n v="0"/>
    <x v="0"/>
    <n v="106.8625"/>
    <s v="Prijs wijkt af"/>
    <s v="Nvt"/>
    <n v="106.8625"/>
    <n v="15067.612499999999"/>
    <n v="15067.612499999999"/>
  </r>
  <r>
    <x v="16"/>
    <x v="230"/>
    <x v="269"/>
    <n v="1"/>
    <n v="377.11"/>
    <n v="377.11"/>
    <n v="377.11"/>
    <n v="0"/>
    <x v="0"/>
    <n v="298.7"/>
    <s v="Prijs wijkt af"/>
    <s v="Nvt"/>
    <n v="298.7"/>
    <n v="298.7"/>
    <n v="298.7"/>
  </r>
  <r>
    <x v="16"/>
    <x v="4"/>
    <x v="4"/>
    <n v="3"/>
    <n v="632.59"/>
    <n v="1897.77"/>
    <n v="1897.77"/>
    <n v="0"/>
    <x v="0"/>
    <n v="458.35"/>
    <s v="Prijs wijkt af"/>
    <s v="Nvt"/>
    <n v="458.35"/>
    <n v="1375.0500000000002"/>
    <n v="1375.0500000000002"/>
  </r>
  <r>
    <x v="16"/>
    <x v="3"/>
    <x v="3"/>
    <n v="2"/>
    <n v="1025.92"/>
    <n v="2051.84"/>
    <n v="2051.84"/>
    <n v="0"/>
    <x v="0"/>
    <n v="700"/>
    <s v="Prijs wijkt af"/>
    <s v="Nvt"/>
    <n v="700"/>
    <n v="1400"/>
    <n v="1400"/>
  </r>
  <r>
    <x v="16"/>
    <x v="44"/>
    <x v="49"/>
    <n v="185"/>
    <n v="32.96"/>
    <n v="6097.6"/>
    <n v="4878.08"/>
    <n v="20"/>
    <x v="2"/>
    <s v=""/>
    <s v=""/>
    <s v="Ja"/>
    <n v="32.96"/>
    <n v="6097.6"/>
    <n v="4878.08"/>
  </r>
  <r>
    <x v="16"/>
    <x v="19"/>
    <x v="21"/>
    <n v="6"/>
    <n v="52.88"/>
    <n v="317.27999999999997"/>
    <n v="253.82"/>
    <n v="20"/>
    <x v="2"/>
    <s v=""/>
    <s v=""/>
    <s v="Ja"/>
    <n v="52.88"/>
    <n v="317.28000000000003"/>
    <n v="253.82400000000001"/>
  </r>
  <r>
    <x v="16"/>
    <x v="51"/>
    <x v="56"/>
    <n v="2"/>
    <n v="82.4"/>
    <n v="164.8"/>
    <n v="131.84"/>
    <n v="20"/>
    <x v="2"/>
    <s v=""/>
    <s v=""/>
    <s v="Ja"/>
    <n v="82.4"/>
    <n v="164.8"/>
    <n v="131.84"/>
  </r>
  <r>
    <x v="16"/>
    <x v="257"/>
    <x v="298"/>
    <n v="1"/>
    <n v="120"/>
    <n v="120"/>
    <n v="96"/>
    <n v="20"/>
    <x v="2"/>
    <s v=""/>
    <s v=""/>
    <s v="Ja"/>
    <n v="120"/>
    <n v="120"/>
    <n v="96"/>
  </r>
  <r>
    <x v="16"/>
    <x v="66"/>
    <x v="94"/>
    <n v="2"/>
    <n v="180.25"/>
    <n v="360.5"/>
    <n v="360.5"/>
    <n v="0"/>
    <x v="1"/>
    <n v="175"/>
    <s v="Prijs wijkt af"/>
    <s v="Nvt"/>
    <n v="175"/>
    <n v="350"/>
    <n v="350"/>
  </r>
  <r>
    <x v="16"/>
    <x v="61"/>
    <x v="69"/>
    <n v="4"/>
    <n v="236.9"/>
    <n v="947.6"/>
    <n v="947.6"/>
    <n v="0"/>
    <x v="1"/>
    <n v="230"/>
    <s v="Prijs wijkt af"/>
    <s v="Nvt"/>
    <n v="230"/>
    <n v="920"/>
    <n v="920"/>
  </r>
  <r>
    <x v="16"/>
    <x v="44"/>
    <x v="49"/>
    <n v="1"/>
    <n v="32.96"/>
    <n v="32.96"/>
    <n v="32.96"/>
    <n v="0"/>
    <x v="2"/>
    <s v=""/>
    <s v=""/>
    <s v="Nvt"/>
    <n v="32.96"/>
    <n v="32.96"/>
    <n v="32.96"/>
  </r>
  <r>
    <x v="16"/>
    <x v="0"/>
    <x v="0"/>
    <n v="1"/>
    <n v="164.8"/>
    <n v="164.8"/>
    <n v="164.8"/>
    <n v="0"/>
    <x v="0"/>
    <n v="106.8625"/>
    <s v="Prijs wijkt af"/>
    <s v="Nvt"/>
    <n v="106.8625"/>
    <n v="106.8625"/>
    <n v="106.8625"/>
  </r>
  <r>
    <x v="16"/>
    <x v="41"/>
    <x v="45"/>
    <n v="1"/>
    <n v="82.4"/>
    <n v="82.4"/>
    <n v="82.4"/>
    <n v="0"/>
    <x v="2"/>
    <s v=""/>
    <s v=""/>
    <s v="Nvt"/>
    <n v="82.4"/>
    <n v="82.4"/>
    <n v="82.4"/>
  </r>
  <r>
    <x v="16"/>
    <x v="9"/>
    <x v="10"/>
    <n v="4"/>
    <n v="12.75"/>
    <n v="51"/>
    <n v="51"/>
    <n v="0"/>
    <x v="2"/>
    <s v=""/>
    <s v=""/>
    <s v="Nvt"/>
    <n v="12.75"/>
    <n v="51"/>
    <n v="51"/>
  </r>
  <r>
    <x v="16"/>
    <x v="19"/>
    <x v="21"/>
    <n v="-2"/>
    <n v="52.88"/>
    <n v="-105.76"/>
    <n v="-84.61"/>
    <n v="20"/>
    <x v="2"/>
    <s v=""/>
    <s v=""/>
    <s v="Nee"/>
    <n v="52.88"/>
    <n v="-105.76"/>
    <n v="-105.76"/>
  </r>
  <r>
    <x v="16"/>
    <x v="44"/>
    <x v="49"/>
    <n v="2"/>
    <n v="32.96"/>
    <n v="65.92"/>
    <n v="65.92"/>
    <n v="0"/>
    <x v="2"/>
    <s v=""/>
    <s v=""/>
    <s v="Nvt"/>
    <n v="32.96"/>
    <n v="65.92"/>
    <n v="65.92"/>
  </r>
  <r>
    <x v="16"/>
    <x v="61"/>
    <x v="69"/>
    <n v="4"/>
    <n v="236.9"/>
    <n v="947.6"/>
    <n v="947.6"/>
    <n v="0"/>
    <x v="1"/>
    <n v="230"/>
    <s v="Prijs wijkt af"/>
    <s v="Nvt"/>
    <n v="230"/>
    <n v="920"/>
    <n v="920"/>
  </r>
  <r>
    <x v="16"/>
    <x v="64"/>
    <x v="72"/>
    <n v="26"/>
    <n v="28.84"/>
    <n v="749.84"/>
    <n v="749.84"/>
    <n v="0"/>
    <x v="2"/>
    <s v=""/>
    <s v=""/>
    <s v="Nvt"/>
    <n v="28.84"/>
    <n v="749.84"/>
    <n v="749.84"/>
  </r>
  <r>
    <x v="16"/>
    <x v="61"/>
    <x v="69"/>
    <n v="3"/>
    <n v="236.9"/>
    <n v="710.7"/>
    <n v="710.7"/>
    <n v="0"/>
    <x v="1"/>
    <n v="230"/>
    <s v="Prijs wijkt af"/>
    <s v="Nvt"/>
    <n v="230"/>
    <n v="690"/>
    <n v="690"/>
  </r>
  <r>
    <x v="16"/>
    <x v="61"/>
    <x v="69"/>
    <n v="4"/>
    <n v="236.9"/>
    <n v="947.6"/>
    <n v="947.6"/>
    <n v="0"/>
    <x v="1"/>
    <n v="230"/>
    <s v="Prijs wijkt af"/>
    <s v="Nvt"/>
    <n v="230"/>
    <n v="920"/>
    <n v="920"/>
  </r>
  <r>
    <x v="16"/>
    <x v="64"/>
    <x v="72"/>
    <n v="13"/>
    <n v="28.84"/>
    <n v="374.92"/>
    <n v="374.92"/>
    <n v="0"/>
    <x v="2"/>
    <s v=""/>
    <s v=""/>
    <s v="Nvt"/>
    <n v="28.84"/>
    <n v="374.92"/>
    <n v="374.92"/>
  </r>
  <r>
    <x v="16"/>
    <x v="258"/>
    <x v="299"/>
    <n v="1"/>
    <n v="0"/>
    <n v="0"/>
    <n v="0"/>
    <n v="0"/>
    <x v="2"/>
    <s v=""/>
    <s v=""/>
    <s v="Nvt"/>
    <n v="0"/>
    <n v="0"/>
    <n v="0"/>
  </r>
  <r>
    <x v="16"/>
    <x v="61"/>
    <x v="69"/>
    <n v="4"/>
    <n v="236.9"/>
    <n v="947.6"/>
    <n v="315.93"/>
    <n v="67"/>
    <x v="1"/>
    <n v="230"/>
    <s v="Prijs wijkt af"/>
    <s v="Ja"/>
    <n v="230"/>
    <n v="920"/>
    <n v="303.60000000000002"/>
  </r>
  <r>
    <x v="16"/>
    <x v="61"/>
    <x v="69"/>
    <n v="4"/>
    <n v="236.9"/>
    <n v="947.6"/>
    <n v="947.6"/>
    <n v="0"/>
    <x v="1"/>
    <n v="230"/>
    <s v="Prijs wijkt af"/>
    <s v="Nvt"/>
    <n v="230"/>
    <n v="920"/>
    <n v="920"/>
  </r>
  <r>
    <x v="16"/>
    <x v="61"/>
    <x v="69"/>
    <n v="4"/>
    <n v="236.9"/>
    <n v="947.6"/>
    <n v="315.93"/>
    <n v="67"/>
    <x v="1"/>
    <n v="230"/>
    <s v="Prijs wijkt af"/>
    <s v="Ja"/>
    <n v="230"/>
    <n v="920"/>
    <n v="303.60000000000002"/>
  </r>
  <r>
    <x v="16"/>
    <x v="61"/>
    <x v="69"/>
    <n v="4"/>
    <n v="236.9"/>
    <n v="947.6"/>
    <n v="316.5"/>
    <n v="67"/>
    <x v="1"/>
    <n v="230"/>
    <s v="Prijs wijkt af"/>
    <s v="Ja"/>
    <n v="230"/>
    <n v="920"/>
    <n v="303.60000000000002"/>
  </r>
  <r>
    <x v="16"/>
    <x v="66"/>
    <x v="94"/>
    <n v="3"/>
    <n v="180.25"/>
    <n v="540.75"/>
    <n v="378.52"/>
    <n v="30"/>
    <x v="1"/>
    <n v="175"/>
    <s v="Prijs wijkt af"/>
    <s v="Ja"/>
    <n v="175"/>
    <n v="525"/>
    <n v="367.5"/>
  </r>
  <r>
    <x v="16"/>
    <x v="61"/>
    <x v="69"/>
    <n v="6"/>
    <n v="236.9"/>
    <n v="1421.4"/>
    <n v="994.98"/>
    <n v="30"/>
    <x v="1"/>
    <n v="230"/>
    <s v="Prijs wijkt af"/>
    <s v="Ja"/>
    <n v="230"/>
    <n v="1380"/>
    <n v="966"/>
  </r>
  <r>
    <x v="16"/>
    <x v="125"/>
    <x v="140"/>
    <n v="6"/>
    <n v="89.61"/>
    <n v="537.66"/>
    <n v="376.36"/>
    <n v="30"/>
    <x v="2"/>
    <s v=""/>
    <s v=""/>
    <s v="Ja"/>
    <n v="89.61"/>
    <n v="537.66"/>
    <n v="376.36199999999997"/>
  </r>
  <r>
    <x v="16"/>
    <x v="234"/>
    <x v="275"/>
    <n v="4"/>
    <n v="159.65"/>
    <n v="638.6"/>
    <n v="638.6"/>
    <n v="0"/>
    <x v="1"/>
    <n v="155"/>
    <s v="Prijs wijkt af"/>
    <s v="Nvt"/>
    <n v="155"/>
    <n v="620"/>
    <n v="620"/>
  </r>
  <r>
    <x v="16"/>
    <x v="64"/>
    <x v="72"/>
    <n v="13"/>
    <n v="28.84"/>
    <n v="374.92"/>
    <n v="374.92"/>
    <n v="0"/>
    <x v="2"/>
    <s v=""/>
    <s v=""/>
    <s v="Nvt"/>
    <n v="28.84"/>
    <n v="374.92"/>
    <n v="374.92"/>
  </r>
  <r>
    <x v="17"/>
    <x v="250"/>
    <x v="292"/>
    <n v="12"/>
    <n v="154.5"/>
    <n v="1854"/>
    <n v="1483.2"/>
    <n v="20"/>
    <x v="0"/>
    <n v="106.8625"/>
    <s v="Prijs wijkt af"/>
    <s v="Nee"/>
    <n v="106.8625"/>
    <n v="1282.3499999999999"/>
    <n v="1282.3499999999999"/>
  </r>
  <r>
    <x v="18"/>
    <x v="16"/>
    <x v="17"/>
    <n v="28"/>
    <n v="103.75"/>
    <n v="2905"/>
    <n v="2905"/>
    <n v="0"/>
    <x v="0"/>
    <n v="106.8625"/>
    <s v="Prijs wijkt af"/>
    <s v="Nvt"/>
    <n v="106.8625"/>
    <n v="2992.15"/>
    <n v="2992.15"/>
  </r>
  <r>
    <x v="18"/>
    <x v="58"/>
    <x v="300"/>
    <n v="1"/>
    <n v="95"/>
    <n v="95"/>
    <n v="85.5"/>
    <n v="10"/>
    <x v="2"/>
    <s v=""/>
    <s v=""/>
    <s v="Ja"/>
    <n v="95"/>
    <n v="95"/>
    <n v="85.5"/>
  </r>
  <r>
    <x v="18"/>
    <x v="259"/>
    <x v="301"/>
    <n v="1"/>
    <n v="204.75"/>
    <n v="204.75"/>
    <n v="184.27"/>
    <n v="10"/>
    <x v="2"/>
    <s v=""/>
    <s v=""/>
    <s v="Ja"/>
    <n v="204.75"/>
    <n v="204.75"/>
    <n v="184.27500000000001"/>
  </r>
  <r>
    <x v="18"/>
    <x v="97"/>
    <x v="120"/>
    <n v="1"/>
    <n v="15"/>
    <n v="15"/>
    <n v="13.5"/>
    <n v="10"/>
    <x v="2"/>
    <s v=""/>
    <s v=""/>
    <s v="Ja"/>
    <n v="15"/>
    <n v="15"/>
    <n v="13.5"/>
  </r>
  <r>
    <x v="18"/>
    <x v="260"/>
    <x v="302"/>
    <n v="1"/>
    <n v="15"/>
    <n v="15"/>
    <n v="13.5"/>
    <n v="10"/>
    <x v="2"/>
    <s v=""/>
    <s v=""/>
    <s v="Ja"/>
    <n v="15"/>
    <n v="15"/>
    <n v="13.5"/>
  </r>
  <r>
    <x v="18"/>
    <x v="58"/>
    <x v="303"/>
    <n v="2"/>
    <n v="2.5"/>
    <n v="5"/>
    <n v="4.5"/>
    <n v="10"/>
    <x v="2"/>
    <s v=""/>
    <s v=""/>
    <s v="Ja"/>
    <n v="2.5"/>
    <n v="5"/>
    <n v="4.5"/>
  </r>
  <r>
    <x v="18"/>
    <x v="58"/>
    <x v="304"/>
    <n v="8"/>
    <n v="45"/>
    <n v="360"/>
    <n v="324"/>
    <n v="10"/>
    <x v="2"/>
    <s v=""/>
    <s v=""/>
    <s v="Ja"/>
    <n v="45"/>
    <n v="360"/>
    <n v="324"/>
  </r>
  <r>
    <x v="18"/>
    <x v="58"/>
    <x v="305"/>
    <n v="8"/>
    <n v="12"/>
    <n v="96"/>
    <n v="86.4"/>
    <n v="10"/>
    <x v="2"/>
    <s v=""/>
    <s v=""/>
    <s v="Ja"/>
    <n v="12"/>
    <n v="96"/>
    <n v="86.4"/>
  </r>
  <r>
    <x v="18"/>
    <x v="58"/>
    <x v="306"/>
    <n v="1"/>
    <n v="75"/>
    <n v="75"/>
    <n v="67.5"/>
    <n v="10"/>
    <x v="2"/>
    <s v=""/>
    <s v=""/>
    <s v="Ja"/>
    <n v="75"/>
    <n v="75"/>
    <n v="67.5"/>
  </r>
  <r>
    <x v="18"/>
    <x v="58"/>
    <x v="307"/>
    <n v="1"/>
    <n v="144.75"/>
    <n v="144.75"/>
    <n v="130.27000000000001"/>
    <n v="10"/>
    <x v="2"/>
    <s v=""/>
    <s v=""/>
    <s v="Ja"/>
    <n v="144.75"/>
    <n v="144.75"/>
    <n v="130.27500000000001"/>
  </r>
  <r>
    <x v="18"/>
    <x v="58"/>
    <x v="308"/>
    <n v="4"/>
    <n v="2000"/>
    <n v="8000"/>
    <n v="7200"/>
    <n v="10"/>
    <x v="2"/>
    <s v=""/>
    <s v=""/>
    <s v="Ja"/>
    <n v="2000"/>
    <n v="8000"/>
    <n v="7200"/>
  </r>
  <r>
    <x v="18"/>
    <x v="58"/>
    <x v="309"/>
    <n v="4"/>
    <n v="60"/>
    <n v="240"/>
    <n v="216"/>
    <n v="10"/>
    <x v="2"/>
    <s v=""/>
    <s v=""/>
    <s v="Ja"/>
    <n v="60"/>
    <n v="240"/>
    <n v="216"/>
  </r>
  <r>
    <x v="18"/>
    <x v="58"/>
    <x v="310"/>
    <n v="4"/>
    <n v="125"/>
    <n v="500"/>
    <n v="450"/>
    <n v="10"/>
    <x v="2"/>
    <s v=""/>
    <s v=""/>
    <s v="Ja"/>
    <n v="125"/>
    <n v="500"/>
    <n v="450"/>
  </r>
  <r>
    <x v="18"/>
    <x v="58"/>
    <x v="311"/>
    <n v="4"/>
    <n v="260"/>
    <n v="1040"/>
    <n v="936"/>
    <n v="10"/>
    <x v="2"/>
    <s v=""/>
    <s v=""/>
    <s v="Ja"/>
    <n v="260"/>
    <n v="1040"/>
    <n v="936"/>
  </r>
  <r>
    <x v="18"/>
    <x v="261"/>
    <x v="113"/>
    <n v="1"/>
    <n v="185.25"/>
    <n v="185.25"/>
    <n v="166.72"/>
    <n v="10"/>
    <x v="2"/>
    <s v=""/>
    <s v=""/>
    <s v="Ja"/>
    <n v="185.25"/>
    <n v="185.25"/>
    <n v="166.72499999999999"/>
  </r>
  <r>
    <x v="18"/>
    <x v="58"/>
    <x v="307"/>
    <n v="1"/>
    <n v="395"/>
    <n v="395"/>
    <n v="355.5"/>
    <n v="10"/>
    <x v="2"/>
    <s v=""/>
    <s v=""/>
    <s v="Ja"/>
    <n v="395"/>
    <n v="395"/>
    <n v="355.5"/>
  </r>
  <r>
    <x v="18"/>
    <x v="16"/>
    <x v="17"/>
    <n v="4"/>
    <n v="103.75"/>
    <n v="415"/>
    <n v="415"/>
    <n v="0"/>
    <x v="0"/>
    <n v="106.8625"/>
    <s v="Prijs wijkt af"/>
    <s v="Nvt"/>
    <n v="106.8625"/>
    <n v="427.45"/>
    <n v="427.45"/>
  </r>
  <r>
    <x v="18"/>
    <x v="92"/>
    <x v="112"/>
    <n v="1"/>
    <n v="128.75"/>
    <n v="128.75"/>
    <n v="115.87"/>
    <n v="10"/>
    <x v="3"/>
    <n v="125"/>
    <s v="Prijs wijkt af"/>
    <s v="Ja"/>
    <n v="125"/>
    <n v="125"/>
    <n v="112.5"/>
  </r>
  <r>
    <x v="18"/>
    <x v="157"/>
    <x v="193"/>
    <n v="4"/>
    <n v="45"/>
    <n v="180"/>
    <n v="162"/>
    <n v="10"/>
    <x v="2"/>
    <s v=""/>
    <s v=""/>
    <s v="Ja"/>
    <n v="45"/>
    <n v="180"/>
    <n v="162"/>
  </r>
  <r>
    <x v="18"/>
    <x v="156"/>
    <x v="191"/>
    <n v="1"/>
    <n v="140.57"/>
    <n v="140.57"/>
    <n v="140.57"/>
    <n v="0"/>
    <x v="2"/>
    <s v=""/>
    <s v=""/>
    <s v="Nvt"/>
    <n v="140.57"/>
    <n v="140.57"/>
    <n v="140.57"/>
  </r>
  <r>
    <x v="18"/>
    <x v="262"/>
    <x v="312"/>
    <n v="1"/>
    <n v="3.4"/>
    <n v="3.4"/>
    <n v="3.4"/>
    <n v="0"/>
    <x v="2"/>
    <s v=""/>
    <s v=""/>
    <s v="Nvt"/>
    <n v="3.4"/>
    <n v="3.4"/>
    <n v="3.4"/>
  </r>
  <r>
    <x v="18"/>
    <x v="16"/>
    <x v="17"/>
    <n v="1"/>
    <n v="103.75"/>
    <n v="103.75"/>
    <n v="103.75"/>
    <n v="0"/>
    <x v="0"/>
    <n v="106.8625"/>
    <s v="Prijs wijkt af"/>
    <s v="Nvt"/>
    <n v="106.8625"/>
    <n v="106.8625"/>
    <n v="106.8625"/>
  </r>
  <r>
    <x v="18"/>
    <x v="58"/>
    <x v="313"/>
    <n v="1"/>
    <n v="231"/>
    <n v="231"/>
    <n v="207.9"/>
    <n v="10"/>
    <x v="2"/>
    <s v=""/>
    <s v=""/>
    <s v="Ja"/>
    <n v="231"/>
    <n v="231"/>
    <n v="207.9"/>
  </r>
  <r>
    <x v="18"/>
    <x v="63"/>
    <x v="71"/>
    <n v="12"/>
    <n v="303.85000000000002"/>
    <n v="3646.2"/>
    <n v="3646.2"/>
    <n v="0"/>
    <x v="1"/>
    <n v="295"/>
    <s v="Prijs wijkt af"/>
    <s v="Nvt"/>
    <n v="295"/>
    <n v="3540"/>
    <n v="3540"/>
  </r>
  <r>
    <x v="18"/>
    <x v="263"/>
    <x v="314"/>
    <n v="12"/>
    <n v="40"/>
    <n v="480"/>
    <n v="480"/>
    <n v="0"/>
    <x v="2"/>
    <s v=""/>
    <s v=""/>
    <s v="Nvt"/>
    <n v="40"/>
    <n v="480"/>
    <n v="480"/>
  </r>
  <r>
    <x v="18"/>
    <x v="125"/>
    <x v="140"/>
    <n v="20"/>
    <n v="89.61"/>
    <n v="1792.2"/>
    <n v="1612.98"/>
    <n v="10"/>
    <x v="2"/>
    <s v=""/>
    <s v=""/>
    <s v="Ja"/>
    <n v="89.61"/>
    <n v="1792.2"/>
    <n v="1612.98"/>
  </r>
  <r>
    <x v="18"/>
    <x v="177"/>
    <x v="216"/>
    <n v="4"/>
    <n v="44.29"/>
    <n v="177.16"/>
    <n v="159.44"/>
    <n v="10"/>
    <x v="2"/>
    <s v=""/>
    <s v=""/>
    <s v="Ja"/>
    <n v="44.29"/>
    <n v="177.16"/>
    <n v="159.44399999999999"/>
  </r>
  <r>
    <x v="18"/>
    <x v="6"/>
    <x v="6"/>
    <n v="4"/>
    <n v="200.85"/>
    <n v="803.4"/>
    <n v="723.06"/>
    <n v="10"/>
    <x v="1"/>
    <n v="195"/>
    <s v="Prijs wijkt af"/>
    <s v="Ja"/>
    <n v="195"/>
    <n v="780"/>
    <n v="702"/>
  </r>
  <r>
    <x v="18"/>
    <x v="264"/>
    <x v="315"/>
    <n v="20"/>
    <n v="19"/>
    <n v="380"/>
    <n v="342"/>
    <n v="10"/>
    <x v="2"/>
    <s v=""/>
    <s v=""/>
    <s v="Ja"/>
    <n v="19"/>
    <n v="380"/>
    <n v="342"/>
  </r>
  <r>
    <x v="18"/>
    <x v="16"/>
    <x v="17"/>
    <n v="1"/>
    <n v="103.75"/>
    <n v="103.75"/>
    <n v="103.75"/>
    <n v="0"/>
    <x v="0"/>
    <n v="106.8625"/>
    <s v="Prijs wijkt af"/>
    <s v="Nvt"/>
    <n v="106.8625"/>
    <n v="106.8625"/>
    <n v="106.8625"/>
  </r>
  <r>
    <x v="18"/>
    <x v="16"/>
    <x v="17"/>
    <n v="1"/>
    <n v="103.75"/>
    <n v="103.75"/>
    <n v="103.75"/>
    <n v="0"/>
    <x v="0"/>
    <n v="106.8625"/>
    <s v="Prijs wijkt af"/>
    <s v="Nvt"/>
    <n v="106.8625"/>
    <n v="106.8625"/>
    <n v="106.8625"/>
  </r>
  <r>
    <x v="18"/>
    <x v="16"/>
    <x v="17"/>
    <n v="1"/>
    <n v="103.75"/>
    <n v="103.75"/>
    <n v="103.75"/>
    <n v="0"/>
    <x v="0"/>
    <n v="106.8625"/>
    <s v="Prijs wijkt af"/>
    <s v="Nvt"/>
    <n v="106.8625"/>
    <n v="106.8625"/>
    <n v="106.8625"/>
  </r>
  <r>
    <x v="18"/>
    <x v="92"/>
    <x v="112"/>
    <n v="1"/>
    <n v="128.75"/>
    <n v="128.75"/>
    <n v="115.87"/>
    <n v="10"/>
    <x v="3"/>
    <n v="125"/>
    <s v="Prijs wijkt af"/>
    <s v="Ja"/>
    <n v="125"/>
    <n v="125"/>
    <n v="112.5"/>
  </r>
  <r>
    <x v="18"/>
    <x v="29"/>
    <x v="31"/>
    <n v="1"/>
    <n v="638.6"/>
    <n v="638.6"/>
    <n v="574.74"/>
    <n v="10"/>
    <x v="3"/>
    <n v="620"/>
    <s v="Prijs wijkt af"/>
    <s v="Ja"/>
    <n v="620"/>
    <n v="620"/>
    <n v="558"/>
  </r>
  <r>
    <x v="18"/>
    <x v="30"/>
    <x v="60"/>
    <n v="1"/>
    <n v="87.55"/>
    <n v="87.55"/>
    <n v="78.790000000000006"/>
    <n v="10"/>
    <x v="2"/>
    <s v=""/>
    <s v=""/>
    <s v="Ja"/>
    <n v="87.55"/>
    <n v="87.55"/>
    <n v="78.795000000000002"/>
  </r>
  <r>
    <x v="18"/>
    <x v="231"/>
    <x v="270"/>
    <n v="1"/>
    <n v="707.48"/>
    <n v="707.48"/>
    <n v="707.48"/>
    <n v="0"/>
    <x v="0"/>
    <n v="576.79999999999995"/>
    <s v="Prijs wijkt af"/>
    <s v="Nvt"/>
    <n v="576.79999999999995"/>
    <n v="576.79999999999995"/>
    <n v="576.79999999999995"/>
  </r>
  <r>
    <x v="18"/>
    <x v="16"/>
    <x v="17"/>
    <n v="9"/>
    <n v="103.75"/>
    <n v="933.75"/>
    <n v="933.75"/>
    <n v="0"/>
    <x v="0"/>
    <n v="106.8625"/>
    <s v="Prijs wijkt af"/>
    <s v="Nvt"/>
    <n v="106.8625"/>
    <n v="961.76249999999993"/>
    <n v="961.76250000000005"/>
  </r>
  <r>
    <x v="18"/>
    <x v="16"/>
    <x v="17"/>
    <n v="1"/>
    <n v="103.75"/>
    <n v="103.75"/>
    <n v="103.75"/>
    <n v="0"/>
    <x v="0"/>
    <n v="106.8625"/>
    <s v="Prijs wijkt af"/>
    <s v="Nvt"/>
    <n v="106.8625"/>
    <n v="106.8625"/>
    <n v="106.8625"/>
  </r>
  <r>
    <x v="18"/>
    <x v="16"/>
    <x v="17"/>
    <n v="36"/>
    <n v="103.75"/>
    <n v="3735"/>
    <n v="3735"/>
    <n v="0"/>
    <x v="0"/>
    <n v="106.8625"/>
    <s v="Prijs wijkt af"/>
    <s v="Nvt"/>
    <n v="106.8625"/>
    <n v="3847.0499999999997"/>
    <n v="3847.05"/>
  </r>
  <r>
    <x v="18"/>
    <x v="16"/>
    <x v="17"/>
    <n v="2"/>
    <n v="103.75"/>
    <n v="207.5"/>
    <n v="207.5"/>
    <n v="0"/>
    <x v="0"/>
    <n v="106.8625"/>
    <s v="Prijs wijkt af"/>
    <s v="Nvt"/>
    <n v="106.8625"/>
    <n v="213.72499999999999"/>
    <n v="213.72499999999999"/>
  </r>
  <r>
    <x v="18"/>
    <x v="264"/>
    <x v="315"/>
    <n v="20"/>
    <n v="19"/>
    <n v="380"/>
    <n v="342"/>
    <n v="10"/>
    <x v="2"/>
    <s v=""/>
    <s v=""/>
    <s v="Ja"/>
    <n v="19"/>
    <n v="380"/>
    <n v="342"/>
  </r>
  <r>
    <x v="18"/>
    <x v="16"/>
    <x v="17"/>
    <n v="1"/>
    <n v="103.75"/>
    <n v="103.75"/>
    <n v="103.75"/>
    <n v="0"/>
    <x v="0"/>
    <n v="106.8625"/>
    <s v="Prijs wijkt af"/>
    <s v="Nvt"/>
    <n v="106.8625"/>
    <n v="106.8625"/>
    <n v="106.8625"/>
  </r>
  <r>
    <x v="18"/>
    <x v="265"/>
    <x v="316"/>
    <n v="15"/>
    <n v="9"/>
    <n v="0"/>
    <n v="0"/>
    <n v="0"/>
    <x v="2"/>
    <s v=""/>
    <s v=""/>
    <s v="Nvt"/>
    <n v="9"/>
    <n v="135"/>
    <n v="135"/>
  </r>
  <r>
    <x v="18"/>
    <x v="266"/>
    <x v="317"/>
    <n v="10"/>
    <n v="12"/>
    <n v="0"/>
    <n v="0"/>
    <n v="0"/>
    <x v="2"/>
    <s v=""/>
    <s v=""/>
    <s v="Nvt"/>
    <n v="12"/>
    <n v="120"/>
    <n v="120"/>
  </r>
  <r>
    <x v="18"/>
    <x v="265"/>
    <x v="316"/>
    <n v="15"/>
    <n v="9"/>
    <n v="0"/>
    <n v="0"/>
    <n v="0"/>
    <x v="2"/>
    <s v=""/>
    <s v=""/>
    <s v="Nvt"/>
    <n v="9"/>
    <n v="135"/>
    <n v="135"/>
  </r>
  <r>
    <x v="18"/>
    <x v="266"/>
    <x v="317"/>
    <n v="10"/>
    <n v="12"/>
    <n v="0"/>
    <n v="0"/>
    <n v="0"/>
    <x v="2"/>
    <s v=""/>
    <s v=""/>
    <s v="Nvt"/>
    <n v="12"/>
    <n v="120"/>
    <n v="120"/>
  </r>
  <r>
    <x v="18"/>
    <x v="148"/>
    <x v="170"/>
    <n v="32"/>
    <n v="56.65"/>
    <n v="1812.8"/>
    <n v="1631.52"/>
    <n v="10"/>
    <x v="2"/>
    <s v=""/>
    <s v=""/>
    <s v="Ja"/>
    <n v="56.65"/>
    <n v="1812.8"/>
    <n v="1631.52"/>
  </r>
  <r>
    <x v="18"/>
    <x v="16"/>
    <x v="17"/>
    <n v="4"/>
    <n v="106.86"/>
    <n v="427.44"/>
    <n v="427.44"/>
    <n v="0"/>
    <x v="0"/>
    <n v="106.8625"/>
    <s v="Prijs wijkt af"/>
    <s v="Nvt"/>
    <n v="106.8625"/>
    <n v="427.45"/>
    <n v="427.45"/>
  </r>
  <r>
    <x v="18"/>
    <x v="29"/>
    <x v="31"/>
    <n v="2"/>
    <n v="638.6"/>
    <n v="1277.2"/>
    <n v="1149.48"/>
    <n v="10"/>
    <x v="3"/>
    <n v="620"/>
    <s v="Prijs wijkt af"/>
    <s v="Ja"/>
    <n v="620"/>
    <n v="1240"/>
    <n v="1116"/>
  </r>
  <r>
    <x v="18"/>
    <x v="30"/>
    <x v="60"/>
    <n v="2"/>
    <n v="87.55"/>
    <n v="175.1"/>
    <n v="0"/>
    <n v="100"/>
    <x v="2"/>
    <s v=""/>
    <s v=""/>
    <s v="Ja"/>
    <n v="87.55"/>
    <n v="175.1"/>
    <n v="0"/>
  </r>
  <r>
    <x v="18"/>
    <x v="92"/>
    <x v="112"/>
    <n v="1"/>
    <n v="128.75"/>
    <n v="128.75"/>
    <n v="115.87"/>
    <n v="10"/>
    <x v="3"/>
    <n v="125"/>
    <s v="Prijs wijkt af"/>
    <s v="Ja"/>
    <n v="125"/>
    <n v="125"/>
    <n v="112.5"/>
  </r>
  <r>
    <x v="18"/>
    <x v="267"/>
    <x v="318"/>
    <n v="3"/>
    <n v="38.93"/>
    <n v="116.79"/>
    <n v="105.11"/>
    <n v="10"/>
    <x v="2"/>
    <s v=""/>
    <s v=""/>
    <s v="Ja"/>
    <n v="38.93"/>
    <n v="116.78999999999999"/>
    <n v="105.11099999999999"/>
  </r>
  <r>
    <x v="18"/>
    <x v="268"/>
    <x v="319"/>
    <n v="3"/>
    <n v="59.49"/>
    <n v="178.47"/>
    <n v="160.62"/>
    <n v="10"/>
    <x v="2"/>
    <s v=""/>
    <s v=""/>
    <s v="Ja"/>
    <n v="59.49"/>
    <n v="178.47"/>
    <n v="160.62299999999999"/>
  </r>
  <r>
    <x v="18"/>
    <x v="269"/>
    <x v="320"/>
    <n v="3"/>
    <n v="26.25"/>
    <n v="78.75"/>
    <n v="70.87"/>
    <n v="10"/>
    <x v="2"/>
    <s v=""/>
    <s v=""/>
    <s v="Ja"/>
    <n v="26.25"/>
    <n v="78.75"/>
    <n v="70.875"/>
  </r>
  <r>
    <x v="18"/>
    <x v="148"/>
    <x v="170"/>
    <n v="6"/>
    <n v="52.99"/>
    <n v="317.94"/>
    <n v="286.14999999999998"/>
    <n v="10"/>
    <x v="2"/>
    <s v=""/>
    <s v=""/>
    <s v="Ja"/>
    <n v="52.99"/>
    <n v="317.94"/>
    <n v="286.14599999999996"/>
  </r>
  <r>
    <x v="19"/>
    <x v="250"/>
    <x v="292"/>
    <n v="3"/>
    <n v="154.5"/>
    <n v="463.5"/>
    <n v="370.8"/>
    <n v="20"/>
    <x v="0"/>
    <n v="106.8625"/>
    <s v="Prijs wijkt af"/>
    <s v="Nee"/>
    <n v="106.8625"/>
    <n v="320.58749999999998"/>
    <n v="320.58749999999998"/>
  </r>
  <r>
    <x v="20"/>
    <x v="55"/>
    <x v="201"/>
    <n v="9"/>
    <n v="48.93"/>
    <n v="440.37"/>
    <n v="330.28"/>
    <n v="25"/>
    <x v="2"/>
    <s v=""/>
    <s v=""/>
    <s v="Ja"/>
    <n v="48.93"/>
    <n v="440.37"/>
    <n v="330.27749999999997"/>
  </r>
  <r>
    <x v="20"/>
    <x v="163"/>
    <x v="198"/>
    <n v="6"/>
    <n v="56.65"/>
    <n v="339.9"/>
    <n v="339.9"/>
    <n v="0"/>
    <x v="2"/>
    <s v=""/>
    <s v=""/>
    <s v="Nvt"/>
    <n v="56.65"/>
    <n v="339.9"/>
    <n v="339.9"/>
  </r>
  <r>
    <x v="20"/>
    <x v="16"/>
    <x v="17"/>
    <n v="16"/>
    <n v="106.86"/>
    <n v="1709.76"/>
    <n v="1367.81"/>
    <n v="20"/>
    <x v="0"/>
    <n v="106.8625"/>
    <s v="Prijs wijkt af"/>
    <s v="Ja"/>
    <n v="106.8625"/>
    <n v="1709.8"/>
    <n v="1367.84"/>
  </r>
  <r>
    <x v="20"/>
    <x v="44"/>
    <x v="49"/>
    <n v="2"/>
    <n v="32.96"/>
    <n v="65.92"/>
    <n v="49.44"/>
    <n v="25"/>
    <x v="2"/>
    <s v=""/>
    <s v=""/>
    <s v="Ja"/>
    <n v="32.96"/>
    <n v="65.92"/>
    <n v="49.44"/>
  </r>
  <r>
    <x v="20"/>
    <x v="44"/>
    <x v="49"/>
    <n v="2"/>
    <n v="32.96"/>
    <n v="65.92"/>
    <n v="49.44"/>
    <n v="25"/>
    <x v="2"/>
    <s v=""/>
    <s v=""/>
    <s v="Ja"/>
    <n v="32.96"/>
    <n v="65.92"/>
    <n v="49.44"/>
  </r>
  <r>
    <x v="20"/>
    <x v="44"/>
    <x v="49"/>
    <n v="6"/>
    <n v="32.96"/>
    <n v="197.76"/>
    <n v="148.32"/>
    <n v="25"/>
    <x v="2"/>
    <s v=""/>
    <s v=""/>
    <s v="Ja"/>
    <n v="32.96"/>
    <n v="197.76"/>
    <n v="148.32"/>
  </r>
  <r>
    <x v="21"/>
    <x v="16"/>
    <x v="17"/>
    <n v="1"/>
    <n v="106.86"/>
    <n v="106.86"/>
    <n v="80.14"/>
    <n v="25"/>
    <x v="0"/>
    <n v="106.8625"/>
    <s v="Prijs wijkt af"/>
    <s v="Ja"/>
    <n v="106.8625"/>
    <n v="106.8625"/>
    <n v="80.146874999999994"/>
  </r>
  <r>
    <x v="21"/>
    <x v="16"/>
    <x v="17"/>
    <n v="1"/>
    <n v="106.86"/>
    <n v="106.86"/>
    <n v="80.14"/>
    <n v="25"/>
    <x v="0"/>
    <n v="106.8625"/>
    <s v="Prijs wijkt af"/>
    <s v="Ja"/>
    <n v="106.8625"/>
    <n v="106.8625"/>
    <n v="80.146874999999994"/>
  </r>
  <r>
    <x v="21"/>
    <x v="16"/>
    <x v="17"/>
    <n v="1"/>
    <n v="106.86"/>
    <n v="106.86"/>
    <n v="80.14"/>
    <n v="25"/>
    <x v="0"/>
    <n v="106.8625"/>
    <s v="Prijs wijkt af"/>
    <s v="Ja"/>
    <n v="106.8625"/>
    <n v="106.8625"/>
    <n v="80.146874999999994"/>
  </r>
  <r>
    <x v="21"/>
    <x v="16"/>
    <x v="17"/>
    <n v="1"/>
    <n v="106.86"/>
    <n v="106.86"/>
    <n v="80.14"/>
    <n v="25"/>
    <x v="0"/>
    <n v="106.8625"/>
    <s v="Prijs wijkt af"/>
    <s v="Ja"/>
    <n v="106.8625"/>
    <n v="106.8625"/>
    <n v="80.146874999999994"/>
  </r>
  <r>
    <x v="21"/>
    <x v="15"/>
    <x v="16"/>
    <n v="1"/>
    <n v="602.54999999999995"/>
    <n v="602.54999999999995"/>
    <n v="451.91"/>
    <n v="25"/>
    <x v="0"/>
    <n v="585"/>
    <s v="Prijs wijkt af"/>
    <s v="Ja"/>
    <n v="585"/>
    <n v="585"/>
    <n v="438.75"/>
  </r>
  <r>
    <x v="21"/>
    <x v="16"/>
    <x v="17"/>
    <n v="2"/>
    <n v="106.86"/>
    <n v="213.72"/>
    <n v="160.29"/>
    <n v="25"/>
    <x v="0"/>
    <n v="106.8625"/>
    <s v="Prijs wijkt af"/>
    <s v="Ja"/>
    <n v="106.8625"/>
    <n v="213.72499999999999"/>
    <n v="160.29374999999999"/>
  </r>
  <r>
    <x v="21"/>
    <x v="16"/>
    <x v="17"/>
    <n v="1"/>
    <n v="106.86"/>
    <n v="106.86"/>
    <n v="80.14"/>
    <n v="25"/>
    <x v="0"/>
    <n v="106.8625"/>
    <s v="Prijs wijkt af"/>
    <s v="Ja"/>
    <n v="106.8625"/>
    <n v="106.8625"/>
    <n v="80.146874999999994"/>
  </r>
  <r>
    <x v="21"/>
    <x v="13"/>
    <x v="14"/>
    <n v="1"/>
    <n v="386.25"/>
    <n v="386.25"/>
    <n v="289.69"/>
    <n v="25"/>
    <x v="0"/>
    <n v="386.25"/>
    <s v="Prijs gelijk"/>
    <s v="Ja"/>
    <n v="386.25"/>
    <n v="386.25"/>
    <n v="289.6875"/>
  </r>
  <r>
    <x v="21"/>
    <x v="16"/>
    <x v="17"/>
    <n v="2"/>
    <n v="106.86"/>
    <n v="213.72"/>
    <n v="160.29"/>
    <n v="25"/>
    <x v="0"/>
    <n v="106.8625"/>
    <s v="Prijs wijkt af"/>
    <s v="Ja"/>
    <n v="106.8625"/>
    <n v="213.72499999999999"/>
    <n v="160.29374999999999"/>
  </r>
  <r>
    <x v="21"/>
    <x v="16"/>
    <x v="17"/>
    <n v="2"/>
    <n v="106.86"/>
    <n v="213.72"/>
    <n v="160.29"/>
    <n v="25"/>
    <x v="0"/>
    <n v="106.8625"/>
    <s v="Prijs wijkt af"/>
    <s v="Ja"/>
    <n v="106.8625"/>
    <n v="213.72499999999999"/>
    <n v="160.29374999999999"/>
  </r>
  <r>
    <x v="21"/>
    <x v="16"/>
    <x v="17"/>
    <n v="2"/>
    <n v="106.86"/>
    <n v="213.72"/>
    <n v="160.29"/>
    <n v="25"/>
    <x v="0"/>
    <n v="106.8625"/>
    <s v="Prijs wijkt af"/>
    <s v="Ja"/>
    <n v="106.8625"/>
    <n v="213.72499999999999"/>
    <n v="160.29374999999999"/>
  </r>
  <r>
    <x v="21"/>
    <x v="16"/>
    <x v="17"/>
    <n v="1"/>
    <n v="106.86"/>
    <n v="106.86"/>
    <n v="80.14"/>
    <n v="25"/>
    <x v="0"/>
    <n v="106.8625"/>
    <s v="Prijs wijkt af"/>
    <s v="Ja"/>
    <n v="106.8625"/>
    <n v="106.8625"/>
    <n v="80.146874999999994"/>
  </r>
  <r>
    <x v="21"/>
    <x v="270"/>
    <x v="321"/>
    <n v="1"/>
    <n v="298.7"/>
    <n v="298.7"/>
    <n v="224.02"/>
    <n v="25"/>
    <x v="0"/>
    <n v="298.7"/>
    <s v="Prijs gelijk"/>
    <s v="Ja"/>
    <n v="298.7"/>
    <n v="298.7"/>
    <n v="224.02500000000001"/>
  </r>
  <r>
    <x v="21"/>
    <x v="16"/>
    <x v="17"/>
    <n v="2"/>
    <n v="106.86"/>
    <n v="213.72"/>
    <n v="160.29"/>
    <n v="25"/>
    <x v="0"/>
    <n v="106.8625"/>
    <s v="Prijs wijkt af"/>
    <s v="Ja"/>
    <n v="106.8625"/>
    <n v="213.72499999999999"/>
    <n v="160.29374999999999"/>
  </r>
  <r>
    <x v="21"/>
    <x v="16"/>
    <x v="17"/>
    <n v="2"/>
    <n v="106.86"/>
    <n v="213.72"/>
    <n v="160.29"/>
    <n v="25"/>
    <x v="0"/>
    <n v="106.8625"/>
    <s v="Prijs wijkt af"/>
    <s v="Ja"/>
    <n v="106.8625"/>
    <n v="213.72499999999999"/>
    <n v="160.29374999999999"/>
  </r>
  <r>
    <x v="21"/>
    <x v="16"/>
    <x v="17"/>
    <n v="1"/>
    <n v="106.86"/>
    <n v="106.86"/>
    <n v="80.14"/>
    <n v="25"/>
    <x v="0"/>
    <n v="106.8625"/>
    <s v="Prijs wijkt af"/>
    <s v="Ja"/>
    <n v="106.8625"/>
    <n v="106.8625"/>
    <n v="80.146874999999994"/>
  </r>
  <r>
    <x v="21"/>
    <x v="16"/>
    <x v="17"/>
    <n v="1"/>
    <n v="106.86"/>
    <n v="106.86"/>
    <n v="80.14"/>
    <n v="25"/>
    <x v="0"/>
    <n v="106.8625"/>
    <s v="Prijs wijkt af"/>
    <s v="Ja"/>
    <n v="106.8625"/>
    <n v="106.8625"/>
    <n v="80.146874999999994"/>
  </r>
  <r>
    <x v="21"/>
    <x v="16"/>
    <x v="17"/>
    <n v="2"/>
    <n v="106.86"/>
    <n v="213.72"/>
    <n v="160.29"/>
    <n v="25"/>
    <x v="0"/>
    <n v="106.8625"/>
    <s v="Prijs wijkt af"/>
    <s v="Ja"/>
    <n v="106.8625"/>
    <n v="213.72499999999999"/>
    <n v="160.29374999999999"/>
  </r>
  <r>
    <x v="21"/>
    <x v="11"/>
    <x v="12"/>
    <n v="1"/>
    <n v="1133"/>
    <n v="1133"/>
    <n v="849.75"/>
    <n v="25"/>
    <x v="0"/>
    <n v="1100"/>
    <s v="Prijs wijkt af"/>
    <s v="Ja"/>
    <n v="1100"/>
    <n v="1100"/>
    <n v="825"/>
  </r>
  <r>
    <x v="21"/>
    <x v="271"/>
    <x v="322"/>
    <n v="1"/>
    <n v="2418"/>
    <n v="2418"/>
    <n v="1813.5"/>
    <n v="25"/>
    <x v="2"/>
    <s v=""/>
    <s v=""/>
    <s v="Ja"/>
    <n v="2418"/>
    <n v="2418"/>
    <n v="1813.5"/>
  </r>
  <r>
    <x v="21"/>
    <x v="16"/>
    <x v="17"/>
    <n v="1"/>
    <n v="106.86"/>
    <n v="106.86"/>
    <n v="80.14"/>
    <n v="25"/>
    <x v="0"/>
    <n v="106.8625"/>
    <s v="Prijs wijkt af"/>
    <s v="Ja"/>
    <n v="106.8625"/>
    <n v="106.8625"/>
    <n v="80.146874999999994"/>
  </r>
  <r>
    <x v="21"/>
    <x v="13"/>
    <x v="14"/>
    <n v="6"/>
    <n v="386.25"/>
    <n v="2317.5"/>
    <n v="1738.12"/>
    <n v="25"/>
    <x v="0"/>
    <n v="386.25"/>
    <s v="Prijs gelijk"/>
    <s v="Ja"/>
    <n v="386.25"/>
    <n v="2317.5"/>
    <n v="1738.125"/>
  </r>
  <r>
    <x v="21"/>
    <x v="15"/>
    <x v="16"/>
    <n v="1"/>
    <n v="602.54999999999995"/>
    <n v="602.54999999999995"/>
    <n v="451.91"/>
    <n v="25"/>
    <x v="0"/>
    <n v="585"/>
    <s v="Prijs wijkt af"/>
    <s v="Ja"/>
    <n v="585"/>
    <n v="585"/>
    <n v="438.75"/>
  </r>
  <r>
    <x v="21"/>
    <x v="16"/>
    <x v="17"/>
    <n v="5"/>
    <n v="106.86"/>
    <n v="534.29999999999995"/>
    <n v="400.72"/>
    <n v="25"/>
    <x v="0"/>
    <n v="106.8625"/>
    <s v="Prijs wijkt af"/>
    <s v="Ja"/>
    <n v="106.8625"/>
    <n v="534.3125"/>
    <n v="400.734375"/>
  </r>
  <r>
    <x v="21"/>
    <x v="9"/>
    <x v="10"/>
    <n v="2"/>
    <n v="13.25"/>
    <n v="26.5"/>
    <n v="19.87"/>
    <n v="25"/>
    <x v="2"/>
    <s v=""/>
    <s v=""/>
    <s v="Ja"/>
    <n v="13.25"/>
    <n v="26.5"/>
    <n v="19.875"/>
  </r>
  <r>
    <x v="21"/>
    <x v="16"/>
    <x v="17"/>
    <n v="1"/>
    <n v="106.86"/>
    <n v="106.86"/>
    <n v="80.14"/>
    <n v="25"/>
    <x v="0"/>
    <n v="106.8625"/>
    <s v="Prijs wijkt af"/>
    <s v="Ja"/>
    <n v="106.8625"/>
    <n v="106.8625"/>
    <n v="80.146874999999994"/>
  </r>
  <r>
    <x v="21"/>
    <x v="16"/>
    <x v="17"/>
    <n v="1"/>
    <n v="106.86"/>
    <n v="106.86"/>
    <n v="80.14"/>
    <n v="25"/>
    <x v="0"/>
    <n v="106.8625"/>
    <s v="Prijs wijkt af"/>
    <s v="Ja"/>
    <n v="106.8625"/>
    <n v="106.8625"/>
    <n v="80.146874999999994"/>
  </r>
  <r>
    <x v="21"/>
    <x v="16"/>
    <x v="17"/>
    <n v="2"/>
    <n v="106.86"/>
    <n v="213.72"/>
    <n v="160.29"/>
    <n v="25"/>
    <x v="0"/>
    <n v="106.8625"/>
    <s v="Prijs wijkt af"/>
    <s v="Ja"/>
    <n v="106.8625"/>
    <n v="213.72499999999999"/>
    <n v="160.29374999999999"/>
  </r>
  <r>
    <x v="21"/>
    <x v="16"/>
    <x v="17"/>
    <n v="1"/>
    <n v="106.86"/>
    <n v="106.86"/>
    <n v="80.14"/>
    <n v="25"/>
    <x v="0"/>
    <n v="106.8625"/>
    <s v="Prijs wijkt af"/>
    <s v="Ja"/>
    <n v="106.8625"/>
    <n v="106.8625"/>
    <n v="80.146874999999994"/>
  </r>
  <r>
    <x v="21"/>
    <x v="64"/>
    <x v="72"/>
    <n v="7"/>
    <n v="28.84"/>
    <n v="201.88"/>
    <n v="171.6"/>
    <n v="15"/>
    <x v="2"/>
    <s v=""/>
    <s v=""/>
    <s v="Ja"/>
    <n v="28.84"/>
    <n v="201.88"/>
    <n v="171.59799999999998"/>
  </r>
  <r>
    <x v="21"/>
    <x v="234"/>
    <x v="275"/>
    <n v="20"/>
    <n v="159.65"/>
    <n v="3193"/>
    <n v="2714.05"/>
    <n v="15"/>
    <x v="1"/>
    <n v="155"/>
    <s v="Prijs wijkt af"/>
    <s v="Ja"/>
    <n v="155"/>
    <n v="3100"/>
    <n v="2635"/>
  </r>
  <r>
    <x v="22"/>
    <x v="11"/>
    <x v="12"/>
    <n v="2"/>
    <n v="1133"/>
    <n v="2266"/>
    <n v="2266"/>
    <n v="0"/>
    <x v="0"/>
    <n v="1100"/>
    <s v="Prijs wijkt af"/>
    <s v="Nvt"/>
    <n v="1100"/>
    <n v="2200"/>
    <n v="2200"/>
  </r>
  <r>
    <x v="22"/>
    <x v="12"/>
    <x v="13"/>
    <n v="2"/>
    <n v="721"/>
    <n v="1442"/>
    <n v="1442"/>
    <n v="0"/>
    <x v="0"/>
    <n v="700"/>
    <s v="Prijs wijkt af"/>
    <s v="Nvt"/>
    <n v="700"/>
    <n v="1400"/>
    <n v="1400"/>
  </r>
  <r>
    <x v="22"/>
    <x v="272"/>
    <x v="11"/>
    <n v="1"/>
    <n v="458.35"/>
    <n v="458.35"/>
    <n v="458.35"/>
    <n v="0"/>
    <x v="0"/>
    <n v="458.35"/>
    <s v="Prijs gelijk"/>
    <s v="Nvt"/>
    <n v="458.35"/>
    <n v="458.35"/>
    <n v="458.35"/>
  </r>
  <r>
    <x v="22"/>
    <x v="16"/>
    <x v="17"/>
    <n v="11"/>
    <n v="106.86"/>
    <n v="1175.46"/>
    <n v="1175.46"/>
    <n v="0"/>
    <x v="0"/>
    <n v="106.8625"/>
    <s v="Prijs wijkt af"/>
    <s v="Nvt"/>
    <n v="106.8625"/>
    <n v="1175.4875"/>
    <n v="1175.4875"/>
  </r>
  <r>
    <x v="22"/>
    <x v="63"/>
    <x v="71"/>
    <n v="24"/>
    <n v="303.85000000000002"/>
    <n v="7292.4"/>
    <n v="7292.4"/>
    <n v="0"/>
    <x v="1"/>
    <n v="295"/>
    <s v="Prijs wijkt af"/>
    <s v="Nvt"/>
    <n v="295"/>
    <n v="7080"/>
    <n v="7080"/>
  </r>
  <r>
    <x v="22"/>
    <x v="63"/>
    <x v="71"/>
    <n v="6"/>
    <n v="303.85000000000002"/>
    <n v="1823.1"/>
    <n v="1823.1"/>
    <n v="0"/>
    <x v="1"/>
    <n v="295"/>
    <s v="Prijs wijkt af"/>
    <s v="Nvt"/>
    <n v="295"/>
    <n v="1770"/>
    <n v="1770"/>
  </r>
  <r>
    <x v="22"/>
    <x v="273"/>
    <x v="323"/>
    <n v="7"/>
    <n v="303.85000000000002"/>
    <n v="2126.9499999999998"/>
    <n v="2126.9499999999998"/>
    <n v="0"/>
    <x v="2"/>
    <s v=""/>
    <s v=""/>
    <s v="Nvt"/>
    <n v="303.85000000000002"/>
    <n v="2126.9500000000003"/>
    <n v="2126.9500000000003"/>
  </r>
  <r>
    <x v="22"/>
    <x v="63"/>
    <x v="71"/>
    <n v="1"/>
    <n v="303.85000000000002"/>
    <n v="303.85000000000002"/>
    <n v="212.69"/>
    <n v="30"/>
    <x v="1"/>
    <n v="295"/>
    <s v="Prijs wijkt af"/>
    <s v="Ja"/>
    <n v="295"/>
    <n v="295"/>
    <n v="206.5"/>
  </r>
  <r>
    <x v="22"/>
    <x v="64"/>
    <x v="72"/>
    <n v="52"/>
    <n v="28.84"/>
    <n v="1499.68"/>
    <n v="1499.68"/>
    <n v="0"/>
    <x v="2"/>
    <s v=""/>
    <s v=""/>
    <s v="Nvt"/>
    <n v="28.84"/>
    <n v="1499.68"/>
    <n v="1499.68"/>
  </r>
  <r>
    <x v="23"/>
    <x v="13"/>
    <x v="14"/>
    <n v="2"/>
    <n v="386.25"/>
    <n v="772.5"/>
    <n v="656.62"/>
    <n v="15"/>
    <x v="0"/>
    <n v="386.25"/>
    <s v="Prijs gelijk"/>
    <s v="Ja"/>
    <n v="386.25"/>
    <n v="772.5"/>
    <n v="656.625"/>
  </r>
  <r>
    <x v="23"/>
    <x v="15"/>
    <x v="16"/>
    <n v="6"/>
    <n v="602.54999999999995"/>
    <n v="3615.3"/>
    <n v="3073"/>
    <n v="15"/>
    <x v="0"/>
    <n v="585"/>
    <s v="Prijs wijkt af"/>
    <s v="Ja"/>
    <n v="585"/>
    <n v="3510"/>
    <n v="2983.5"/>
  </r>
  <r>
    <x v="23"/>
    <x v="274"/>
    <x v="324"/>
    <n v="7"/>
    <n v="927"/>
    <n v="6489"/>
    <n v="5515.65"/>
    <n v="15"/>
    <x v="0"/>
    <n v="900"/>
    <s v="Prijs wijkt af"/>
    <s v="Ja"/>
    <n v="900"/>
    <n v="6300"/>
    <n v="5355"/>
  </r>
  <r>
    <x v="23"/>
    <x v="13"/>
    <x v="14"/>
    <n v="3"/>
    <n v="386.25"/>
    <n v="1158.75"/>
    <n v="984.94"/>
    <n v="15"/>
    <x v="0"/>
    <n v="386.25"/>
    <s v="Prijs gelijk"/>
    <s v="Ja"/>
    <n v="386.25"/>
    <n v="1158.75"/>
    <n v="984.9375"/>
  </r>
  <r>
    <x v="23"/>
    <x v="15"/>
    <x v="16"/>
    <n v="1"/>
    <n v="602.54999999999995"/>
    <n v="602.54999999999995"/>
    <n v="512.16999999999996"/>
    <n v="15"/>
    <x v="0"/>
    <n v="585"/>
    <s v="Prijs wijkt af"/>
    <s v="Ja"/>
    <n v="585"/>
    <n v="585"/>
    <n v="497.25"/>
  </r>
  <r>
    <x v="23"/>
    <x v="274"/>
    <x v="324"/>
    <n v="2"/>
    <n v="927"/>
    <n v="1854"/>
    <n v="1575.9"/>
    <n v="15"/>
    <x v="0"/>
    <n v="900"/>
    <s v="Prijs wijkt af"/>
    <s v="Ja"/>
    <n v="900"/>
    <n v="1800"/>
    <n v="1530"/>
  </r>
  <r>
    <x v="23"/>
    <x v="234"/>
    <x v="275"/>
    <n v="111"/>
    <n v="159.65"/>
    <n v="17721.150000000001"/>
    <n v="17721.150000000001"/>
    <n v="0"/>
    <x v="1"/>
    <n v="155"/>
    <s v="Prijs wijkt af"/>
    <s v="Nvt"/>
    <n v="155"/>
    <n v="17205"/>
    <n v="17205"/>
  </r>
  <r>
    <x v="23"/>
    <x v="64"/>
    <x v="72"/>
    <n v="28"/>
    <n v="28.84"/>
    <n v="807.52"/>
    <n v="646.02"/>
    <n v="20"/>
    <x v="2"/>
    <s v=""/>
    <s v=""/>
    <s v="Ja"/>
    <n v="28.84"/>
    <n v="807.52"/>
    <n v="646.01599999999996"/>
  </r>
  <r>
    <x v="23"/>
    <x v="234"/>
    <x v="275"/>
    <n v="34"/>
    <n v="159.65"/>
    <n v="5428.1"/>
    <n v="5428.1"/>
    <n v="0"/>
    <x v="1"/>
    <n v="155"/>
    <s v="Prijs wijkt af"/>
    <s v="Nvt"/>
    <n v="155"/>
    <n v="5270"/>
    <n v="5270"/>
  </r>
  <r>
    <x v="23"/>
    <x v="64"/>
    <x v="72"/>
    <n v="7"/>
    <n v="28.84"/>
    <n v="201.88"/>
    <n v="161.5"/>
    <n v="20"/>
    <x v="2"/>
    <s v=""/>
    <s v=""/>
    <s v="Ja"/>
    <n v="28.84"/>
    <n v="201.88"/>
    <n v="161.50399999999999"/>
  </r>
  <r>
    <x v="23"/>
    <x v="13"/>
    <x v="14"/>
    <n v="1"/>
    <n v="386.25"/>
    <n v="386.25"/>
    <n v="386.25"/>
    <n v="0"/>
    <x v="0"/>
    <n v="386.25"/>
    <s v="Prijs gelijk"/>
    <s v="Nvt"/>
    <n v="386.25"/>
    <n v="386.25"/>
    <n v="386.25"/>
  </r>
  <r>
    <x v="23"/>
    <x v="13"/>
    <x v="14"/>
    <n v="2"/>
    <n v="386.25"/>
    <n v="772.5"/>
    <n v="772.5"/>
    <n v="0"/>
    <x v="0"/>
    <n v="386.25"/>
    <s v="Prijs gelijk"/>
    <s v="Nvt"/>
    <n v="386.25"/>
    <n v="772.5"/>
    <n v="772.5"/>
  </r>
  <r>
    <x v="23"/>
    <x v="275"/>
    <x v="325"/>
    <n v="2"/>
    <n v="76.02"/>
    <n v="152.04"/>
    <n v="152.04"/>
    <n v="0"/>
    <x v="2"/>
    <s v=""/>
    <s v=""/>
    <s v="Nvt"/>
    <n v="76.02"/>
    <n v="152.04"/>
    <n v="152.04"/>
  </r>
  <r>
    <x v="23"/>
    <x v="13"/>
    <x v="14"/>
    <n v="1"/>
    <n v="386.25"/>
    <n v="386.25"/>
    <n v="386.25"/>
    <n v="0"/>
    <x v="0"/>
    <n v="386.25"/>
    <s v="Prijs gelijk"/>
    <s v="Nvt"/>
    <n v="386.25"/>
    <n v="386.25"/>
    <n v="386.25"/>
  </r>
  <r>
    <x v="23"/>
    <x v="270"/>
    <x v="321"/>
    <n v="1"/>
    <n v="298.7"/>
    <n v="298.7"/>
    <n v="298.7"/>
    <n v="0"/>
    <x v="0"/>
    <n v="298.7"/>
    <s v="Prijs gelijk"/>
    <s v="Nvt"/>
    <n v="298.7"/>
    <n v="298.7"/>
    <n v="298.7"/>
  </r>
  <r>
    <x v="23"/>
    <x v="49"/>
    <x v="53"/>
    <n v="1"/>
    <n v="66.95"/>
    <n v="66.95"/>
    <n v="66.95"/>
    <n v="0"/>
    <x v="2"/>
    <s v=""/>
    <s v=""/>
    <s v="Nvt"/>
    <n v="66.95"/>
    <n v="66.95"/>
    <n v="66.95"/>
  </r>
  <r>
    <x v="23"/>
    <x v="270"/>
    <x v="321"/>
    <n v="1"/>
    <n v="298.7"/>
    <n v="298.7"/>
    <n v="298.7"/>
    <n v="0"/>
    <x v="0"/>
    <n v="298.7"/>
    <s v="Prijs gelijk"/>
    <s v="Nvt"/>
    <n v="298.7"/>
    <n v="298.7"/>
    <n v="298.7"/>
  </r>
  <r>
    <x v="23"/>
    <x v="49"/>
    <x v="53"/>
    <n v="1"/>
    <n v="66.95"/>
    <n v="66.95"/>
    <n v="66.95"/>
    <n v="0"/>
    <x v="2"/>
    <s v=""/>
    <s v=""/>
    <s v="Nvt"/>
    <n v="66.95"/>
    <n v="66.95"/>
    <n v="66.95"/>
  </r>
  <r>
    <x v="23"/>
    <x v="270"/>
    <x v="321"/>
    <n v="4"/>
    <n v="298.7"/>
    <n v="1194.8"/>
    <n v="1194.8"/>
    <n v="0"/>
    <x v="0"/>
    <n v="298.7"/>
    <s v="Prijs gelijk"/>
    <s v="Nvt"/>
    <n v="298.7"/>
    <n v="1194.8"/>
    <n v="1194.8"/>
  </r>
  <r>
    <x v="23"/>
    <x v="13"/>
    <x v="14"/>
    <n v="1"/>
    <n v="386.25"/>
    <n v="386.25"/>
    <n v="386.25"/>
    <n v="0"/>
    <x v="0"/>
    <n v="386.25"/>
    <s v="Prijs gelijk"/>
    <s v="Nvt"/>
    <n v="386.25"/>
    <n v="386.25"/>
    <n v="386.25"/>
  </r>
  <r>
    <x v="23"/>
    <x v="246"/>
    <x v="21"/>
    <n v="7"/>
    <n v="52.88"/>
    <n v="370.16"/>
    <n v="370.16"/>
    <n v="0"/>
    <x v="2"/>
    <s v=""/>
    <s v=""/>
    <s v="Nvt"/>
    <n v="52.88"/>
    <n v="370.16"/>
    <n v="370.16"/>
  </r>
  <r>
    <x v="23"/>
    <x v="276"/>
    <x v="326"/>
    <n v="2"/>
    <n v="49.5"/>
    <n v="99"/>
    <n v="99"/>
    <n v="0"/>
    <x v="2"/>
    <s v=""/>
    <s v=""/>
    <s v="Nvt"/>
    <n v="49.5"/>
    <n v="99"/>
    <n v="99"/>
  </r>
  <r>
    <x v="23"/>
    <x v="13"/>
    <x v="14"/>
    <n v="4"/>
    <n v="386.25"/>
    <n v="1545"/>
    <n v="1545"/>
    <n v="0"/>
    <x v="0"/>
    <n v="386.25"/>
    <s v="Prijs gelijk"/>
    <s v="Nvt"/>
    <n v="386.25"/>
    <n v="1545"/>
    <n v="1545"/>
  </r>
  <r>
    <x v="23"/>
    <x v="16"/>
    <x v="17"/>
    <n v="2"/>
    <n v="106.86"/>
    <n v="213.72"/>
    <n v="213.72"/>
    <n v="0"/>
    <x v="0"/>
    <n v="106.8625"/>
    <s v="Prijs wijkt af"/>
    <s v="Nvt"/>
    <n v="106.8625"/>
    <n v="213.72499999999999"/>
    <n v="213.72499999999999"/>
  </r>
  <r>
    <x v="23"/>
    <x v="13"/>
    <x v="14"/>
    <n v="1"/>
    <n v="386.25"/>
    <n v="386.25"/>
    <n v="386.25"/>
    <n v="0"/>
    <x v="0"/>
    <n v="386.25"/>
    <s v="Prijs gelijk"/>
    <s v="Nvt"/>
    <n v="386.25"/>
    <n v="386.25"/>
    <n v="386.25"/>
  </r>
  <r>
    <x v="23"/>
    <x v="270"/>
    <x v="321"/>
    <n v="1"/>
    <n v="298.7"/>
    <n v="298.7"/>
    <n v="298.7"/>
    <n v="0"/>
    <x v="0"/>
    <n v="298.7"/>
    <s v="Prijs gelijk"/>
    <s v="Nvt"/>
    <n v="298.7"/>
    <n v="298.7"/>
    <n v="298.7"/>
  </r>
  <r>
    <x v="23"/>
    <x v="275"/>
    <x v="325"/>
    <n v="1"/>
    <n v="76.02"/>
    <n v="76.02"/>
    <n v="76.02"/>
    <n v="0"/>
    <x v="2"/>
    <s v=""/>
    <s v=""/>
    <s v="Nvt"/>
    <n v="76.02"/>
    <n v="76.02"/>
    <n v="76.02"/>
  </r>
  <r>
    <x v="23"/>
    <x v="13"/>
    <x v="14"/>
    <n v="1"/>
    <n v="386.25"/>
    <n v="386.25"/>
    <n v="386.25"/>
    <n v="0"/>
    <x v="0"/>
    <n v="386.25"/>
    <s v="Prijs gelijk"/>
    <s v="Nvt"/>
    <n v="386.25"/>
    <n v="386.25"/>
    <n v="386.25"/>
  </r>
  <r>
    <x v="23"/>
    <x v="13"/>
    <x v="14"/>
    <n v="2"/>
    <n v="386.25"/>
    <n v="772.5"/>
    <n v="772.5"/>
    <n v="0"/>
    <x v="0"/>
    <n v="386.25"/>
    <s v="Prijs gelijk"/>
    <s v="Nvt"/>
    <n v="386.25"/>
    <n v="772.5"/>
    <n v="772.5"/>
  </r>
  <r>
    <x v="23"/>
    <x v="13"/>
    <x v="14"/>
    <n v="2"/>
    <n v="386.25"/>
    <n v="772.5"/>
    <n v="772.5"/>
    <n v="0"/>
    <x v="0"/>
    <n v="386.25"/>
    <s v="Prijs gelijk"/>
    <s v="Nvt"/>
    <n v="386.25"/>
    <n v="772.5"/>
    <n v="772.5"/>
  </r>
  <r>
    <x v="23"/>
    <x v="64"/>
    <x v="72"/>
    <n v="7"/>
    <n v="28.84"/>
    <n v="201.88"/>
    <n v="201.88"/>
    <n v="0"/>
    <x v="2"/>
    <s v=""/>
    <s v=""/>
    <s v="Nvt"/>
    <n v="28.84"/>
    <n v="201.88"/>
    <n v="201.88"/>
  </r>
  <r>
    <x v="23"/>
    <x v="234"/>
    <x v="275"/>
    <n v="2"/>
    <n v="159.65"/>
    <n v="319.3"/>
    <n v="319.3"/>
    <n v="0"/>
    <x v="1"/>
    <n v="155"/>
    <s v="Prijs wijkt af"/>
    <s v="Nvt"/>
    <n v="155"/>
    <n v="310"/>
    <n v="3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7E6078-A6A0-4622-B327-859B9732F254}" name="Draaitabel1" cacheId="5" applyNumberFormats="0" applyBorderFormats="0" applyFontFormats="0" applyPatternFormats="0" applyAlignmentFormats="0" applyWidthHeightFormats="1" dataCaption="Waarden" updatedVersion="8" minRefreshableVersion="3" useAutoFormatting="1" itemPrintTitles="1" createdVersion="8" indent="0" compact="0" compactData="0" multipleFieldFilters="0">
  <location ref="A3:E788" firstHeaderRow="1" firstDataRow="1" firstDataCol="4"/>
  <pivotFields count="16">
    <pivotField axis="axisRow" compact="0" outline="0" showAll="0" defaultSubtota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</pivotField>
    <pivotField axis="axisRow" compact="0" outline="0" showAll="0" defaultSubtotal="0">
      <items count="357">
        <item x="315"/>
        <item x="274"/>
        <item x="275"/>
        <item x="268"/>
        <item x="86"/>
        <item x="198"/>
        <item x="193"/>
        <item x="147"/>
        <item x="197"/>
        <item x="314"/>
        <item x="151"/>
        <item x="182"/>
        <item x="316"/>
        <item x="186"/>
        <item x="185"/>
        <item x="122"/>
        <item x="255"/>
        <item x="178"/>
        <item x="164"/>
        <item x="327"/>
        <item x="183"/>
        <item x="317"/>
        <item x="145"/>
        <item x="228"/>
        <item x="152"/>
        <item x="142"/>
        <item x="79"/>
        <item x="78"/>
        <item x="17"/>
        <item x="307"/>
        <item x="336"/>
        <item x="34"/>
        <item x="329"/>
        <item x="254"/>
        <item x="282"/>
        <item x="119"/>
        <item x="37"/>
        <item x="332"/>
        <item x="271"/>
        <item x="265"/>
        <item x="180"/>
        <item x="196"/>
        <item x="39"/>
        <item x="38"/>
        <item x="143"/>
        <item x="80"/>
        <item x="192"/>
        <item x="123"/>
        <item x="323"/>
        <item x="322"/>
        <item x="324"/>
        <item x="353"/>
        <item x="14"/>
        <item x="110"/>
        <item x="269"/>
        <item x="335"/>
        <item x="257"/>
        <item x="106"/>
        <item x="112"/>
        <item x="355"/>
        <item x="354"/>
        <item x="312"/>
        <item x="313"/>
        <item x="285"/>
        <item x="75"/>
        <item x="104"/>
        <item x="118"/>
        <item x="321"/>
        <item x="256"/>
        <item x="284"/>
        <item x="170"/>
        <item x="169"/>
        <item x="168"/>
        <item x="22"/>
        <item x="272"/>
        <item x="117"/>
        <item x="252"/>
        <item x="267"/>
        <item x="273"/>
        <item x="18"/>
        <item x="12"/>
        <item x="94"/>
        <item x="95"/>
        <item x="264"/>
        <item x="158"/>
        <item x="260"/>
        <item x="174"/>
        <item x="98"/>
        <item x="96"/>
        <item x="172"/>
        <item x="97"/>
        <item x="276"/>
        <item x="26"/>
        <item x="66"/>
        <item x="253"/>
        <item x="177"/>
        <item x="35"/>
        <item x="63"/>
        <item x="25"/>
        <item x="68"/>
        <item x="159"/>
        <item x="23"/>
        <item x="161"/>
        <item x="286"/>
        <item x="40"/>
        <item x="65"/>
        <item x="67"/>
        <item x="157"/>
        <item x="184"/>
        <item x="160"/>
        <item x="162"/>
        <item x="62"/>
        <item x="24"/>
        <item x="64"/>
        <item x="138"/>
        <item x="263"/>
        <item x="261"/>
        <item x="173"/>
        <item x="8"/>
        <item x="311"/>
        <item x="356"/>
        <item x="238"/>
        <item x="288"/>
        <item x="58"/>
        <item x="102"/>
        <item x="43"/>
        <item x="44"/>
        <item x="45"/>
        <item x="46"/>
        <item x="47"/>
        <item x="48"/>
        <item x="49"/>
        <item x="50"/>
        <item x="51"/>
        <item x="41"/>
        <item x="52"/>
        <item x="42"/>
        <item x="149"/>
        <item x="150"/>
        <item x="132"/>
        <item x="99"/>
        <item x="287"/>
        <item x="194"/>
        <item x="100"/>
        <item x="74"/>
        <item x="59"/>
        <item x="92"/>
        <item x="101"/>
        <item x="165"/>
        <item x="181"/>
        <item x="302"/>
        <item x="304"/>
        <item x="88"/>
        <item x="60"/>
        <item x="61"/>
        <item x="89"/>
        <item x="139"/>
        <item x="140"/>
        <item x="195"/>
        <item x="310"/>
        <item x="163"/>
        <item x="144"/>
        <item x="234"/>
        <item x="146"/>
        <item x="71"/>
        <item x="70"/>
        <item x="72"/>
        <item x="69"/>
        <item x="166"/>
        <item x="340"/>
        <item x="153"/>
        <item x="7"/>
        <item x="29"/>
        <item x="239"/>
        <item x="292"/>
        <item x="125"/>
        <item x="155"/>
        <item x="279"/>
        <item x="325"/>
        <item x="326"/>
        <item x="306"/>
        <item x="281"/>
        <item x="297"/>
        <item x="278"/>
        <item x="248"/>
        <item x="318"/>
        <item x="298"/>
        <item x="91"/>
        <item x="305"/>
        <item x="330"/>
        <item x="295"/>
        <item x="331"/>
        <item x="277"/>
        <item x="243"/>
        <item x="280"/>
        <item x="90"/>
        <item x="57"/>
        <item x="54"/>
        <item x="289"/>
        <item x="290"/>
        <item x="299"/>
        <item x="328"/>
        <item x="266"/>
        <item x="270"/>
        <item x="230"/>
        <item x="247"/>
        <item x="154"/>
        <item x="114"/>
        <item x="337"/>
        <item x="124"/>
        <item x="225"/>
        <item x="15"/>
        <item x="251"/>
        <item x="133"/>
        <item x="227"/>
        <item x="148"/>
        <item x="179"/>
        <item x="28"/>
        <item x="36"/>
        <item x="189"/>
        <item x="167"/>
        <item x="84"/>
        <item x="87"/>
        <item x="190"/>
        <item x="33"/>
        <item x="85"/>
        <item x="250"/>
        <item x="73"/>
        <item x="0"/>
        <item x="141"/>
        <item x="301"/>
        <item x="120"/>
        <item x="343"/>
        <item x="30"/>
        <item x="31"/>
        <item x="346"/>
        <item x="82"/>
        <item x="347"/>
        <item x="32"/>
        <item x="187"/>
        <item x="344"/>
        <item x="188"/>
        <item x="223"/>
        <item x="220"/>
        <item x="303"/>
        <item x="219"/>
        <item x="300"/>
        <item x="200"/>
        <item x="218"/>
        <item x="27"/>
        <item x="199"/>
        <item x="345"/>
        <item x="226"/>
        <item x="342"/>
        <item x="221"/>
        <item x="348"/>
        <item x="349"/>
        <item x="350"/>
        <item x="351"/>
        <item x="224"/>
        <item x="201"/>
        <item x="203"/>
        <item x="206"/>
        <item x="208"/>
        <item x="210"/>
        <item x="217"/>
        <item x="237"/>
        <item x="212"/>
        <item x="213"/>
        <item x="214"/>
        <item x="202"/>
        <item x="204"/>
        <item x="205"/>
        <item x="207"/>
        <item x="209"/>
        <item x="211"/>
        <item x="341"/>
        <item x="339"/>
        <item x="93"/>
        <item x="16"/>
        <item x="113"/>
        <item x="191"/>
        <item x="215"/>
        <item x="81"/>
        <item x="6"/>
        <item x="216"/>
        <item x="83"/>
        <item x="121"/>
        <item x="320"/>
        <item x="109"/>
        <item x="108"/>
        <item x="107"/>
        <item x="127"/>
        <item x="115"/>
        <item x="105"/>
        <item x="103"/>
        <item x="111"/>
        <item x="222"/>
        <item x="128"/>
        <item x="129"/>
        <item x="130"/>
        <item x="309"/>
        <item x="308"/>
        <item x="131"/>
        <item x="171"/>
        <item x="175"/>
        <item x="19"/>
        <item x="116"/>
        <item x="20"/>
        <item x="76"/>
        <item x="21"/>
        <item x="77"/>
        <item x="176"/>
        <item x="11"/>
        <item x="3"/>
        <item x="136"/>
        <item x="10"/>
        <item x="2"/>
        <item x="1"/>
        <item x="4"/>
        <item x="135"/>
        <item x="259"/>
        <item x="5"/>
        <item x="134"/>
        <item x="137"/>
        <item x="13"/>
        <item x="262"/>
        <item x="241"/>
        <item x="240"/>
        <item x="246"/>
        <item x="236"/>
        <item x="232"/>
        <item x="235"/>
        <item x="242"/>
        <item x="293"/>
        <item x="244"/>
        <item x="156"/>
        <item x="126"/>
        <item x="233"/>
        <item x="53"/>
        <item x="294"/>
        <item x="352"/>
        <item x="296"/>
        <item x="231"/>
        <item x="249"/>
        <item x="291"/>
        <item x="229"/>
        <item x="245"/>
        <item x="333"/>
        <item x="283"/>
        <item x="9"/>
        <item x="338"/>
        <item x="258"/>
        <item x="56"/>
        <item x="55"/>
        <item x="334"/>
        <item x="319"/>
      </items>
    </pivotField>
    <pivotField axis="axisRow" compact="0" outline="0" showAll="0" defaultSubtotal="0">
      <items count="449">
        <item x="160"/>
        <item x="118"/>
        <item x="85"/>
        <item x="107"/>
        <item x="361"/>
        <item x="162"/>
        <item x="314"/>
        <item x="43"/>
        <item x="411"/>
        <item x="139"/>
        <item x="65"/>
        <item x="192"/>
        <item x="26"/>
        <item x="80"/>
        <item x="193"/>
        <item x="194"/>
        <item x="338"/>
        <item x="27"/>
        <item x="195"/>
        <item x="183"/>
        <item x="144"/>
        <item x="143"/>
        <item x="62"/>
        <item x="198"/>
        <item x="336"/>
        <item x="271"/>
        <item x="235"/>
        <item x="351"/>
        <item x="385"/>
        <item x="94"/>
        <item x="210"/>
        <item x="204"/>
        <item x="366"/>
        <item x="400"/>
        <item x="347"/>
        <item x="169"/>
        <item x="332"/>
        <item x="92"/>
        <item x="231"/>
        <item x="207"/>
        <item x="277"/>
        <item x="232"/>
        <item x="311"/>
        <item x="238"/>
        <item x="236"/>
        <item x="376"/>
        <item x="203"/>
        <item x="295"/>
        <item x="282"/>
        <item x="296"/>
        <item x="285"/>
        <item x="163"/>
        <item x="439"/>
        <item x="440"/>
        <item x="353"/>
        <item x="69"/>
        <item x="108"/>
        <item x="68"/>
        <item x="67"/>
        <item x="274"/>
        <item x="29"/>
        <item x="28"/>
        <item x="140"/>
        <item x="330"/>
        <item x="240"/>
        <item x="64"/>
        <item x="93"/>
        <item x="184"/>
        <item x="7"/>
        <item x="355"/>
        <item x="293"/>
        <item x="188"/>
        <item x="145"/>
        <item x="308"/>
        <item x="9"/>
        <item x="130"/>
        <item x="8"/>
        <item x="128"/>
        <item x="18"/>
        <item x="206"/>
        <item x="419"/>
        <item x="82"/>
        <item x="81"/>
        <item x="83"/>
        <item x="377"/>
        <item x="196"/>
        <item x="173"/>
        <item x="286"/>
        <item x="416"/>
        <item x="172"/>
        <item x="175"/>
        <item x="433"/>
        <item x="190"/>
        <item x="95"/>
        <item x="437"/>
        <item x="435"/>
        <item x="164"/>
        <item x="174"/>
        <item x="280"/>
        <item x="382"/>
        <item x="315"/>
        <item x="327"/>
        <item x="77"/>
        <item x="115"/>
        <item x="189"/>
        <item x="365"/>
        <item x="346"/>
        <item x="300"/>
        <item x="345"/>
        <item x="281"/>
        <item x="197"/>
        <item x="220"/>
        <item x="393"/>
        <item x="226"/>
        <item x="378"/>
        <item x="264"/>
        <item x="329"/>
        <item x="61"/>
        <item x="358"/>
        <item x="243"/>
        <item x="312"/>
        <item x="185"/>
        <item x="142"/>
        <item x="58"/>
        <item x="141"/>
        <item x="59"/>
        <item x="60"/>
        <item x="292"/>
        <item x="297"/>
        <item x="288"/>
        <item x="284"/>
        <item x="287"/>
        <item x="294"/>
        <item x="348"/>
        <item x="438"/>
        <item x="349"/>
        <item x="394"/>
        <item x="319"/>
        <item x="321"/>
        <item x="101"/>
        <item x="305"/>
        <item x="20"/>
        <item x="401"/>
        <item x="127"/>
        <item x="17"/>
        <item x="362"/>
        <item x="333"/>
        <item x="40"/>
        <item x="397"/>
        <item x="331"/>
        <item x="299"/>
        <item x="392"/>
        <item x="391"/>
        <item x="328"/>
        <item x="165"/>
        <item x="109"/>
        <item x="167"/>
        <item x="209"/>
        <item x="135"/>
        <item x="91"/>
        <item x="16"/>
        <item x="223"/>
        <item x="444"/>
        <item x="344"/>
        <item x="384"/>
        <item x="153"/>
        <item x="283"/>
        <item x="398"/>
        <item x="434"/>
        <item x="367"/>
        <item x="6"/>
        <item x="37"/>
        <item x="138"/>
        <item x="246"/>
        <item x="41"/>
        <item x="42"/>
        <item x="350"/>
        <item x="396"/>
        <item x="136"/>
        <item x="234"/>
        <item x="217"/>
        <item x="263"/>
        <item x="74"/>
        <item x="137"/>
        <item x="177"/>
        <item x="228"/>
        <item x="178"/>
        <item x="221"/>
        <item x="302"/>
        <item x="279"/>
        <item x="202"/>
        <item x="146"/>
        <item x="201"/>
        <item x="414"/>
        <item x="415"/>
        <item x="436"/>
        <item x="269"/>
        <item x="421"/>
        <item x="253"/>
        <item x="255"/>
        <item x="254"/>
        <item x="425"/>
        <item x="441"/>
        <item x="257"/>
        <item x="412"/>
        <item x="256"/>
        <item x="426"/>
        <item x="442"/>
        <item x="259"/>
        <item x="405"/>
        <item x="270"/>
        <item x="258"/>
        <item x="265"/>
        <item x="427"/>
        <item x="289"/>
        <item x="428"/>
        <item x="260"/>
        <item x="423"/>
        <item x="360"/>
        <item x="250"/>
        <item x="422"/>
        <item x="249"/>
        <item x="429"/>
        <item x="261"/>
        <item x="430"/>
        <item x="262"/>
        <item x="424"/>
        <item x="413"/>
        <item x="252"/>
        <item x="278"/>
        <item x="251"/>
        <item x="418"/>
        <item x="408"/>
        <item x="369"/>
        <item x="409"/>
        <item x="112"/>
        <item x="113"/>
        <item x="306"/>
        <item x="111"/>
        <item x="368"/>
        <item x="352"/>
        <item x="168"/>
        <item x="90"/>
        <item x="89"/>
        <item x="324"/>
        <item x="337"/>
        <item x="86"/>
        <item x="335"/>
        <item x="132"/>
        <item x="323"/>
        <item x="155"/>
        <item x="12"/>
        <item x="215"/>
        <item x="3"/>
        <item x="22"/>
        <item x="158"/>
        <item x="131"/>
        <item x="13"/>
        <item x="11"/>
        <item x="23"/>
        <item x="208"/>
        <item x="2"/>
        <item x="87"/>
        <item x="21"/>
        <item x="1"/>
        <item x="24"/>
        <item x="303"/>
        <item x="159"/>
        <item x="25"/>
        <item x="4"/>
        <item x="88"/>
        <item x="402"/>
        <item x="14"/>
        <item x="156"/>
        <item x="310"/>
        <item x="5"/>
        <item x="216"/>
        <item x="320"/>
        <item x="15"/>
        <item x="316"/>
        <item x="445"/>
        <item x="390"/>
        <item x="386"/>
        <item x="125"/>
        <item x="389"/>
        <item x="372"/>
        <item x="124"/>
        <item x="123"/>
        <item x="147"/>
        <item x="388"/>
        <item x="371"/>
        <item x="129"/>
        <item x="387"/>
        <item x="370"/>
        <item x="122"/>
        <item x="121"/>
        <item x="151"/>
        <item x="373"/>
        <item x="375"/>
        <item x="374"/>
        <item x="126"/>
        <item x="272"/>
        <item x="148"/>
        <item x="149"/>
        <item x="150"/>
        <item x="379"/>
        <item x="380"/>
        <item x="102"/>
        <item x="36"/>
        <item x="103"/>
        <item x="191"/>
        <item x="154"/>
        <item x="104"/>
        <item x="326"/>
        <item x="225"/>
        <item x="325"/>
        <item x="176"/>
        <item x="161"/>
        <item x="244"/>
        <item x="381"/>
        <item x="239"/>
        <item x="199"/>
        <item x="200"/>
        <item x="78"/>
        <item x="218"/>
        <item x="55"/>
        <item x="57"/>
        <item x="170"/>
        <item x="307"/>
        <item x="313"/>
        <item x="383"/>
        <item x="341"/>
        <item x="75"/>
        <item x="116"/>
        <item x="227"/>
        <item x="114"/>
        <item x="304"/>
        <item x="356"/>
        <item x="342"/>
        <item x="212"/>
        <item x="186"/>
        <item x="395"/>
        <item x="399"/>
        <item x="357"/>
        <item x="99"/>
        <item x="182"/>
        <item x="276"/>
        <item x="133"/>
        <item x="214"/>
        <item x="211"/>
        <item x="447"/>
        <item x="66"/>
        <item x="363"/>
        <item x="267"/>
        <item x="359"/>
        <item x="266"/>
        <item x="248"/>
        <item x="0"/>
        <item x="247"/>
        <item x="33"/>
        <item x="34"/>
        <item x="96"/>
        <item x="446"/>
        <item x="406"/>
        <item x="30"/>
        <item x="35"/>
        <item x="229"/>
        <item x="420"/>
        <item x="166"/>
        <item x="230"/>
        <item x="275"/>
        <item x="134"/>
        <item x="268"/>
        <item x="448"/>
        <item x="432"/>
        <item x="431"/>
        <item x="38"/>
        <item x="322"/>
        <item x="318"/>
        <item x="222"/>
        <item x="237"/>
        <item x="309"/>
        <item x="404"/>
        <item x="10"/>
        <item x="157"/>
        <item x="76"/>
        <item x="79"/>
        <item x="273"/>
        <item x="417"/>
        <item x="233"/>
        <item x="219"/>
        <item x="181"/>
        <item x="407"/>
        <item x="245"/>
        <item x="301"/>
        <item x="84"/>
        <item x="317"/>
        <item x="242"/>
        <item x="71"/>
        <item x="72"/>
        <item x="73"/>
        <item x="339"/>
        <item x="340"/>
        <item x="110"/>
        <item x="70"/>
        <item x="120"/>
        <item x="119"/>
        <item x="106"/>
        <item x="205"/>
        <item x="180"/>
        <item x="187"/>
        <item x="290"/>
        <item x="291"/>
        <item x="364"/>
        <item x="32"/>
        <item x="97"/>
        <item x="19"/>
        <item x="334"/>
        <item x="443"/>
        <item x="105"/>
        <item x="31"/>
        <item x="39"/>
        <item x="171"/>
        <item x="403"/>
        <item x="98"/>
        <item x="224"/>
        <item x="45"/>
        <item x="179"/>
        <item x="52"/>
        <item x="53"/>
        <item x="54"/>
        <item x="152"/>
        <item x="46"/>
        <item x="51"/>
        <item x="47"/>
        <item x="48"/>
        <item x="49"/>
        <item x="117"/>
        <item x="50"/>
        <item x="44"/>
        <item x="241"/>
        <item x="354"/>
        <item x="63"/>
        <item x="298"/>
        <item x="343"/>
        <item x="56"/>
        <item x="410"/>
        <item x="100"/>
        <item x="213"/>
      </items>
    </pivotField>
    <pivotField dataField="1" compact="0" outline="0" showAll="0" defaultSubtotal="0"/>
    <pivotField compact="0" numFmtId="166" outline="0" showAll="0" defaultSubtotal="0"/>
    <pivotField compact="0" numFmtId="166" outline="0" showAll="0" defaultSubtotal="0"/>
    <pivotField compact="0" numFmtId="166" outline="0" showAll="0" defaultSubtotal="0"/>
    <pivotField compact="0" outline="0" showAll="0" defaultSubtotal="0"/>
    <pivotField axis="axisRow" compact="0" outline="0" showAll="0" defaultSubtotal="0">
      <items count="4">
        <item x="1"/>
        <item x="3"/>
        <item x="0"/>
        <item x="2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66" outline="0" showAll="0" defaultSubtotal="0"/>
    <pivotField compact="0" numFmtId="166" outline="0" showAll="0" defaultSubtotal="0"/>
    <pivotField compact="0" numFmtId="166" outline="0" showAll="0" defaultSubtotal="0"/>
  </pivotFields>
  <rowFields count="4">
    <field x="0"/>
    <field x="1"/>
    <field x="2"/>
    <field x="8"/>
  </rowFields>
  <rowItems count="785">
    <i>
      <x/>
      <x v="228"/>
      <x v="357"/>
      <x v="2"/>
    </i>
    <i>
      <x v="1"/>
      <x v="4"/>
      <x v="312"/>
      <x/>
    </i>
    <i r="1">
      <x v="7"/>
      <x v="316"/>
      <x/>
    </i>
    <i r="1">
      <x v="10"/>
      <x v="312"/>
      <x/>
    </i>
    <i r="1">
      <x v="11"/>
      <x v="314"/>
      <x/>
    </i>
    <i r="1">
      <x v="13"/>
      <x v="184"/>
      <x/>
    </i>
    <i r="1">
      <x v="14"/>
      <x v="185"/>
      <x/>
    </i>
    <i r="1">
      <x v="15"/>
      <x v="183"/>
      <x/>
    </i>
    <i r="1">
      <x v="17"/>
      <x v="111"/>
      <x/>
    </i>
    <i r="1">
      <x v="18"/>
      <x v="110"/>
      <x/>
    </i>
    <i r="1">
      <x v="20"/>
      <x v="113"/>
      <x/>
    </i>
    <i r="1">
      <x v="22"/>
      <x v="97"/>
      <x/>
    </i>
    <i r="1">
      <x v="24"/>
      <x v="96"/>
      <x/>
    </i>
    <i r="1">
      <x v="25"/>
      <x v="241"/>
      <x/>
    </i>
    <i r="1">
      <x v="26"/>
      <x v="242"/>
      <x/>
    </i>
    <i r="1">
      <x v="27"/>
      <x v="243"/>
      <x/>
    </i>
    <i r="1">
      <x v="28"/>
      <x v="141"/>
      <x/>
    </i>
    <i r="1">
      <x v="31"/>
      <x v="171"/>
      <x/>
    </i>
    <i r="1">
      <x v="35"/>
      <x v="347"/>
      <x/>
    </i>
    <i r="1">
      <x v="36"/>
      <x v="147"/>
      <x/>
    </i>
    <i r="1">
      <x v="40"/>
      <x v="379"/>
      <x/>
    </i>
    <i r="1">
      <x v="42"/>
      <x v="175"/>
      <x/>
    </i>
    <i r="1">
      <x v="43"/>
      <x v="174"/>
      <x/>
    </i>
    <i r="1">
      <x v="44"/>
      <x v="327"/>
      <x/>
    </i>
    <i r="1">
      <x v="45"/>
      <x v="31"/>
      <x/>
    </i>
    <i r="2">
      <x v="159"/>
      <x/>
    </i>
    <i r="2">
      <x v="161"/>
      <x/>
    </i>
    <i r="1">
      <x v="46"/>
      <x v="43"/>
      <x/>
    </i>
    <i r="1">
      <x v="47"/>
      <x v="347"/>
      <x/>
    </i>
    <i r="1">
      <x v="52"/>
      <x v="278"/>
      <x/>
    </i>
    <i r="1">
      <x v="53"/>
      <x v="283"/>
      <x/>
    </i>
    <i r="1">
      <x v="57"/>
      <x v="294"/>
      <x/>
    </i>
    <i r="1">
      <x v="58"/>
      <x v="300"/>
      <x/>
    </i>
    <i r="1">
      <x v="64"/>
      <x v="246"/>
      <x/>
    </i>
    <i r="1">
      <x v="65"/>
      <x v="295"/>
      <x/>
    </i>
    <i r="1">
      <x v="66"/>
      <x v="295"/>
      <x/>
    </i>
    <i r="1">
      <x v="70"/>
      <x v="257"/>
      <x/>
    </i>
    <i r="1">
      <x v="71"/>
      <x v="260"/>
      <x/>
    </i>
    <i r="1">
      <x v="72"/>
      <x v="263"/>
      <x/>
    </i>
    <i r="1">
      <x v="73"/>
      <x v="268"/>
      <x/>
    </i>
    <i r="1">
      <x v="75"/>
      <x v="248"/>
      <x/>
    </i>
    <i r="1">
      <x v="79"/>
      <x v="263"/>
      <x/>
    </i>
    <i r="1">
      <x v="80"/>
      <x v="257"/>
      <x/>
    </i>
    <i r="1">
      <x v="81"/>
      <x v="235"/>
      <x/>
    </i>
    <i r="1">
      <x v="82"/>
      <x v="236"/>
      <x/>
    </i>
    <i r="1">
      <x v="84"/>
      <x v="92"/>
      <x/>
    </i>
    <i r="1">
      <x v="86"/>
      <x v="348"/>
      <x/>
    </i>
    <i r="1">
      <x v="87"/>
      <x v="333"/>
      <x/>
    </i>
    <i r="1">
      <x v="88"/>
      <x v="335"/>
      <x/>
    </i>
    <i r="1">
      <x v="89"/>
      <x v="349"/>
      <x/>
    </i>
    <i r="1">
      <x v="90"/>
      <x v="103"/>
      <x/>
    </i>
    <i r="1">
      <x v="92"/>
      <x v="60"/>
      <x/>
    </i>
    <i r="1">
      <x v="93"/>
      <x v="323"/>
      <x/>
    </i>
    <i r="1">
      <x v="95"/>
      <x v="324"/>
      <x/>
    </i>
    <i r="1">
      <x v="96"/>
      <x v="376"/>
      <x/>
    </i>
    <i r="1">
      <x v="97"/>
      <x v="332"/>
      <x/>
    </i>
    <i r="1">
      <x v="98"/>
      <x v="61"/>
      <x/>
    </i>
    <i r="1">
      <x v="99"/>
      <x v="13"/>
      <x/>
    </i>
    <i r="1">
      <x v="100"/>
      <x v="11"/>
      <x/>
    </i>
    <i r="1">
      <x v="101"/>
      <x v="12"/>
      <x/>
    </i>
    <i r="1">
      <x v="102"/>
      <x v="15"/>
      <x/>
    </i>
    <i r="1">
      <x v="104"/>
      <x v="7"/>
      <x/>
    </i>
    <i r="1">
      <x v="105"/>
      <x v="102"/>
      <x/>
    </i>
    <i r="1">
      <x v="106"/>
      <x v="386"/>
      <x/>
    </i>
    <i r="1">
      <x v="107"/>
      <x v="104"/>
      <x/>
    </i>
    <i r="1">
      <x v="108"/>
      <x v="334"/>
      <x/>
    </i>
    <i r="1">
      <x v="109"/>
      <x v="14"/>
      <x/>
    </i>
    <i r="1">
      <x v="110"/>
      <x v="18"/>
      <x/>
    </i>
    <i r="1">
      <x v="111"/>
      <x v="182"/>
      <x/>
    </i>
    <i r="1">
      <x v="112"/>
      <x v="17"/>
      <x/>
    </i>
    <i r="1">
      <x v="113"/>
      <x v="385"/>
      <x/>
    </i>
    <i r="1">
      <x v="114"/>
      <x/>
      <x/>
    </i>
    <i r="1">
      <x v="117"/>
      <x v="448"/>
      <x/>
    </i>
    <i r="1">
      <x v="118"/>
      <x v="74"/>
      <x/>
    </i>
    <i r="2">
      <x v="76"/>
      <x/>
    </i>
    <i r="2">
      <x v="384"/>
      <x/>
    </i>
    <i r="1">
      <x v="123"/>
      <x v="404"/>
      <x/>
    </i>
    <i r="1">
      <x v="124"/>
      <x v="405"/>
      <x/>
    </i>
    <i r="1">
      <x v="125"/>
      <x v="432"/>
      <x/>
    </i>
    <i r="1">
      <x v="126"/>
      <x v="434"/>
      <x/>
    </i>
    <i r="1">
      <x v="127"/>
      <x v="435"/>
      <x/>
    </i>
    <i r="1">
      <x v="128"/>
      <x v="436"/>
      <x/>
    </i>
    <i r="1">
      <x v="129"/>
      <x v="438"/>
      <x/>
    </i>
    <i r="1">
      <x v="130"/>
      <x v="433"/>
      <x/>
    </i>
    <i r="1">
      <x v="131"/>
      <x v="428"/>
      <x/>
    </i>
    <i r="1">
      <x v="132"/>
      <x v="429"/>
      <x/>
    </i>
    <i r="1">
      <x v="133"/>
      <x v="430"/>
      <x/>
    </i>
    <i r="1">
      <x v="134"/>
      <x v="439"/>
      <x/>
    </i>
    <i r="1">
      <x v="135"/>
      <x v="325"/>
      <x/>
    </i>
    <i r="1">
      <x v="136"/>
      <x v="426"/>
      <x/>
    </i>
    <i r="1">
      <x v="137"/>
      <x v="427"/>
      <x/>
    </i>
    <i r="1">
      <x v="138"/>
      <x v="409"/>
      <x/>
    </i>
    <i r="1">
      <x v="139"/>
      <x v="431"/>
      <x/>
    </i>
    <i r="1">
      <x v="140"/>
      <x v="437"/>
      <x/>
    </i>
    <i r="1">
      <x v="143"/>
      <x v="1"/>
      <x/>
    </i>
    <i r="1">
      <x v="144"/>
      <x v="2"/>
      <x/>
    </i>
    <i r="1">
      <x v="145"/>
      <x v="398"/>
      <x/>
    </i>
    <i r="1">
      <x v="146"/>
      <x v="403"/>
      <x/>
    </i>
    <i r="1">
      <x v="147"/>
      <x v="406"/>
      <x/>
    </i>
    <i r="1">
      <x v="148"/>
      <x v="408"/>
      <x/>
    </i>
    <i r="1">
      <x v="149"/>
      <x v="425"/>
      <x/>
    </i>
    <i r="1">
      <x v="152"/>
      <x v="407"/>
      <x/>
    </i>
    <i r="1">
      <x v="153"/>
      <x v="399"/>
      <x/>
    </i>
    <i r="1">
      <x v="154"/>
      <x v="400"/>
      <x/>
    </i>
    <i r="1">
      <x v="155"/>
      <x v="3"/>
      <x/>
    </i>
    <i r="1">
      <x v="156"/>
      <x v="5"/>
      <x/>
    </i>
    <i r="1">
      <x v="157"/>
      <x v="51"/>
      <x/>
    </i>
    <i r="1">
      <x v="160"/>
      <x v="85"/>
      <x/>
    </i>
    <i r="1">
      <x v="161"/>
      <x v="86"/>
      <x/>
    </i>
    <i r="2">
      <x v="89"/>
      <x/>
    </i>
    <i r="1">
      <x v="163"/>
      <x v="90"/>
      <x/>
    </i>
    <i r="1">
      <x v="164"/>
      <x v="83"/>
      <x/>
    </i>
    <i r="1">
      <x v="165"/>
      <x v="81"/>
      <x/>
    </i>
    <i r="1">
      <x v="166"/>
      <x v="395"/>
      <x/>
    </i>
    <i r="1">
      <x v="167"/>
      <x v="82"/>
      <x/>
    </i>
    <i r="1">
      <x v="168"/>
      <x v="79"/>
      <x/>
    </i>
    <i r="1">
      <x v="170"/>
      <x v="391"/>
      <x/>
    </i>
    <i r="1">
      <x v="171"/>
      <x v="68"/>
      <x/>
    </i>
    <i r="2">
      <x v="144"/>
      <x/>
    </i>
    <i r="2">
      <x v="160"/>
      <x/>
    </i>
    <i r="2">
      <x v="424"/>
      <x/>
    </i>
    <i r="1">
      <x v="172"/>
      <x v="414"/>
      <x/>
    </i>
    <i r="1">
      <x v="175"/>
      <x v="20"/>
      <x/>
    </i>
    <i r="1">
      <x v="176"/>
      <x v="410"/>
      <x/>
    </i>
    <i r="1">
      <x v="187"/>
      <x v="155"/>
      <x/>
    </i>
    <i r="2">
      <x v="156"/>
      <x/>
    </i>
    <i r="1">
      <x v="195"/>
      <x v="56"/>
      <x/>
    </i>
    <i r="1">
      <x v="196"/>
      <x v="55"/>
      <x/>
    </i>
    <i r="1">
      <x v="197"/>
      <x v="442"/>
      <x/>
    </i>
    <i r="1">
      <x v="206"/>
      <x v="340"/>
      <x/>
    </i>
    <i r="1">
      <x v="207"/>
      <x v="21"/>
      <x/>
    </i>
    <i r="2">
      <x v="22"/>
      <x/>
    </i>
    <i r="2">
      <x v="23"/>
      <x/>
    </i>
    <i r="2">
      <x v="46"/>
      <x/>
    </i>
    <i r="2">
      <x v="67"/>
      <x/>
    </i>
    <i r="2">
      <x v="77"/>
      <x/>
    </i>
    <i r="2">
      <x v="121"/>
      <x/>
    </i>
    <i r="2">
      <x v="123"/>
      <x/>
    </i>
    <i r="2">
      <x v="124"/>
      <x/>
    </i>
    <i r="2">
      <x v="125"/>
      <x/>
    </i>
    <i r="2">
      <x v="126"/>
      <x/>
    </i>
    <i r="2">
      <x v="190"/>
      <x/>
    </i>
    <i r="2">
      <x v="191"/>
      <x/>
    </i>
    <i r="2">
      <x v="192"/>
      <x/>
    </i>
    <i r="2">
      <x v="321"/>
      <x/>
    </i>
    <i r="2">
      <x v="322"/>
      <x/>
    </i>
    <i r="2">
      <x v="326"/>
      <x/>
    </i>
    <i r="2">
      <x v="351"/>
      <x/>
    </i>
    <i r="1">
      <x v="209"/>
      <x v="172"/>
      <x/>
    </i>
    <i r="1">
      <x v="211"/>
      <x v="29"/>
      <x/>
    </i>
    <i r="2">
      <x v="35"/>
      <x/>
    </i>
    <i r="2">
      <x v="37"/>
      <x/>
    </i>
    <i r="2">
      <x v="66"/>
      <x/>
    </i>
    <i r="2">
      <x v="78"/>
      <x/>
    </i>
    <i r="2">
      <x v="96"/>
      <x/>
    </i>
    <i r="2">
      <x v="139"/>
      <x/>
    </i>
    <i r="2">
      <x v="154"/>
      <x/>
    </i>
    <i r="2">
      <x v="157"/>
      <x/>
    </i>
    <i r="2">
      <x v="158"/>
      <x/>
    </i>
    <i r="2">
      <x v="160"/>
      <x/>
    </i>
    <i r="2">
      <x v="165"/>
      <x/>
    </i>
    <i r="2">
      <x v="310"/>
      <x/>
    </i>
    <i r="2">
      <x v="317"/>
      <x/>
    </i>
    <i r="1">
      <x v="213"/>
      <x v="311"/>
      <x/>
    </i>
    <i r="1">
      <x v="215"/>
      <x v="184"/>
      <x/>
    </i>
    <i r="2">
      <x v="186"/>
      <x/>
    </i>
    <i r="1">
      <x v="216"/>
      <x v="187"/>
      <x/>
    </i>
    <i r="1">
      <x v="217"/>
      <x v="420"/>
      <x/>
    </i>
    <i r="1">
      <x v="218"/>
      <x v="421"/>
      <x/>
    </i>
    <i r="1">
      <x v="219"/>
      <x v="38"/>
      <x/>
    </i>
    <i r="1">
      <x v="220"/>
      <x v="39"/>
      <x/>
    </i>
    <i r="1">
      <x v="221"/>
      <x v="307"/>
      <x/>
    </i>
    <i r="1">
      <x v="222"/>
      <x v="44"/>
      <x/>
    </i>
    <i r="2">
      <x v="419"/>
      <x/>
    </i>
    <i r="2">
      <x v="422"/>
      <x/>
    </i>
    <i r="1">
      <x v="223"/>
      <x v="41"/>
      <x/>
    </i>
    <i r="1">
      <x v="224"/>
      <x v="308"/>
      <x/>
    </i>
    <i r="1">
      <x v="225"/>
      <x v="309"/>
      <x/>
    </i>
    <i r="1">
      <x v="227"/>
      <x v="2"/>
      <x/>
    </i>
    <i r="1">
      <x v="229"/>
      <x v="368"/>
      <x v="2"/>
    </i>
    <i r="1">
      <x v="231"/>
      <x v="371"/>
      <x v="2"/>
    </i>
    <i r="1">
      <x v="233"/>
      <x v="359"/>
      <x v="2"/>
    </i>
    <i r="1">
      <x v="234"/>
      <x v="360"/>
      <x v="2"/>
    </i>
    <i r="1">
      <x v="236"/>
      <x v="361"/>
      <x v="2"/>
    </i>
    <i r="1">
      <x v="238"/>
      <x v="365"/>
      <x v="2"/>
    </i>
    <i r="1">
      <x v="239"/>
      <x v="366"/>
      <x v="2"/>
    </i>
    <i r="1">
      <x v="241"/>
      <x v="369"/>
      <x v="2"/>
    </i>
    <i r="1">
      <x v="249"/>
      <x v="364"/>
      <x v="2"/>
    </i>
    <i r="1">
      <x v="278"/>
      <x v="238"/>
      <x v="3"/>
    </i>
    <i r="1">
      <x v="279"/>
      <x v="416"/>
      <x v="3"/>
    </i>
    <i r="1">
      <x v="280"/>
      <x v="75"/>
      <x/>
    </i>
    <i r="2">
      <x v="143"/>
      <x/>
    </i>
    <i r="2">
      <x v="180"/>
      <x/>
    </i>
    <i r="2">
      <x v="389"/>
      <x/>
    </i>
    <i r="2">
      <x v="390"/>
      <x/>
    </i>
    <i r="2">
      <x v="424"/>
      <x/>
    </i>
    <i r="1">
      <x v="281"/>
      <x v="179"/>
      <x v="3"/>
    </i>
    <i r="1">
      <x v="283"/>
      <x v="93"/>
      <x v="3"/>
    </i>
    <i r="1">
      <x v="284"/>
      <x v="170"/>
      <x v="3"/>
    </i>
    <i r="1">
      <x v="286"/>
      <x v="415"/>
      <x v="3"/>
    </i>
    <i r="1">
      <x v="287"/>
      <x v="178"/>
      <x v="3"/>
    </i>
    <i r="1">
      <x v="289"/>
      <x v="283"/>
      <x/>
    </i>
    <i r="1">
      <x v="290"/>
      <x v="286"/>
      <x/>
    </i>
    <i r="1">
      <x v="291"/>
      <x v="287"/>
      <x/>
    </i>
    <i r="1">
      <x v="292"/>
      <x v="288"/>
      <x/>
    </i>
    <i r="1">
      <x v="293"/>
      <x v="291"/>
      <x/>
    </i>
    <i r="1">
      <x v="294"/>
      <x v="294"/>
      <x/>
    </i>
    <i r="1">
      <x v="295"/>
      <x v="295"/>
      <x/>
    </i>
    <i r="1">
      <x v="296"/>
      <x v="300"/>
      <x/>
    </i>
    <i r="1">
      <x v="298"/>
      <x v="302"/>
      <x/>
    </i>
    <i r="1">
      <x v="299"/>
      <x v="303"/>
      <x/>
    </i>
    <i r="1">
      <x v="300"/>
      <x v="304"/>
      <x/>
    </i>
    <i r="1">
      <x v="303"/>
      <x v="296"/>
      <x/>
    </i>
    <i r="1">
      <x v="304"/>
      <x v="26"/>
      <x/>
    </i>
    <i r="2">
      <x v="143"/>
      <x/>
    </i>
    <i r="1">
      <x v="305"/>
      <x v="252"/>
      <x/>
    </i>
    <i r="1">
      <x v="306"/>
      <x v="254"/>
      <x/>
    </i>
    <i r="1">
      <x v="307"/>
      <x v="256"/>
      <x/>
    </i>
    <i r="1">
      <x v="308"/>
      <x v="259"/>
      <x/>
    </i>
    <i r="1">
      <x v="309"/>
      <x v="262"/>
      <x/>
    </i>
    <i r="1">
      <x v="310"/>
      <x v="265"/>
      <x/>
    </i>
    <i r="1">
      <x v="311"/>
      <x v="270"/>
      <x/>
    </i>
    <i r="1">
      <x v="312"/>
      <x v="276"/>
      <x/>
    </i>
    <i r="1">
      <x v="313"/>
      <x v="251"/>
      <x/>
    </i>
    <i r="1">
      <x v="314"/>
      <x v="253"/>
      <x/>
    </i>
    <i r="1">
      <x v="315"/>
      <x v="255"/>
      <x/>
    </i>
    <i r="1">
      <x v="316"/>
      <x v="258"/>
      <x/>
    </i>
    <i r="1">
      <x v="317"/>
      <x v="261"/>
      <x/>
    </i>
    <i r="1">
      <x v="318"/>
      <x v="264"/>
      <x/>
    </i>
    <i r="1">
      <x v="319"/>
      <x v="269"/>
      <x/>
    </i>
    <i r="1">
      <x v="320"/>
      <x v="273"/>
      <x/>
    </i>
    <i r="1">
      <x v="322"/>
      <x v="275"/>
      <x/>
    </i>
    <i r="1">
      <x v="323"/>
      <x v="250"/>
      <x/>
    </i>
    <i r="1">
      <x v="324"/>
      <x v="267"/>
      <x/>
    </i>
    <i r="1">
      <x v="325"/>
      <x v="272"/>
      <x/>
    </i>
    <i r="1">
      <x v="336"/>
      <x v="71"/>
      <x/>
    </i>
    <i r="1">
      <x v="337"/>
      <x v="72"/>
      <x/>
    </i>
    <i r="1">
      <x v="339"/>
      <x v="9"/>
      <x/>
    </i>
    <i r="2">
      <x v="10"/>
      <x/>
    </i>
    <i r="2">
      <x v="19"/>
      <x/>
    </i>
    <i r="2">
      <x v="22"/>
      <x/>
    </i>
    <i r="2">
      <x v="30"/>
      <x/>
    </i>
    <i r="2">
      <x v="62"/>
      <x/>
    </i>
    <i r="2">
      <x v="65"/>
      <x/>
    </i>
    <i r="2">
      <x v="67"/>
      <x/>
    </i>
    <i r="2">
      <x v="117"/>
      <x/>
    </i>
    <i r="2">
      <x v="121"/>
      <x/>
    </i>
    <i r="2">
      <x v="122"/>
      <x/>
    </i>
    <i r="2">
      <x v="123"/>
      <x/>
    </i>
    <i r="2">
      <x v="124"/>
      <x/>
    </i>
    <i r="2">
      <x v="125"/>
      <x/>
    </i>
    <i r="2">
      <x v="126"/>
      <x/>
    </i>
    <i r="2">
      <x v="326"/>
      <x/>
    </i>
    <i r="2">
      <x v="339"/>
      <x/>
    </i>
    <i r="2">
      <x v="344"/>
      <x/>
    </i>
    <i r="2">
      <x v="345"/>
      <x/>
    </i>
    <i r="2">
      <x v="351"/>
      <x/>
    </i>
    <i r="2">
      <x v="445"/>
      <x/>
    </i>
    <i r="2">
      <x v="447"/>
      <x/>
    </i>
    <i r="1">
      <x v="350"/>
      <x v="380"/>
      <x/>
    </i>
    <i r="2">
      <x v="383"/>
      <x/>
    </i>
    <i r="1">
      <x v="353"/>
      <x v="57"/>
      <x/>
    </i>
    <i r="1">
      <x v="354"/>
      <x v="58"/>
      <x/>
    </i>
    <i>
      <x v="2"/>
      <x v="4"/>
      <x v="312"/>
      <x/>
    </i>
    <i r="1">
      <x v="5"/>
      <x v="320"/>
      <x/>
    </i>
    <i r="1">
      <x v="6"/>
      <x v="320"/>
      <x/>
    </i>
    <i r="1">
      <x v="8"/>
      <x v="318"/>
      <x/>
    </i>
    <i r="1">
      <x v="14"/>
      <x v="185"/>
      <x/>
    </i>
    <i r="1">
      <x v="31"/>
      <x v="171"/>
      <x/>
    </i>
    <i r="1">
      <x v="41"/>
      <x v="119"/>
      <x/>
    </i>
    <i r="1">
      <x v="125"/>
      <x v="432"/>
      <x/>
    </i>
    <i r="1">
      <x v="126"/>
      <x v="434"/>
      <x/>
    </i>
    <i r="1">
      <x v="127"/>
      <x v="435"/>
      <x/>
    </i>
    <i r="1">
      <x v="128"/>
      <x v="436"/>
      <x/>
    </i>
    <i r="1">
      <x v="129"/>
      <x v="438"/>
      <x/>
    </i>
    <i r="1">
      <x v="130"/>
      <x v="433"/>
      <x/>
    </i>
    <i r="1">
      <x v="132"/>
      <x v="429"/>
      <x/>
    </i>
    <i r="1">
      <x v="133"/>
      <x v="430"/>
      <x/>
    </i>
    <i r="1">
      <x v="134"/>
      <x v="439"/>
      <x/>
    </i>
    <i r="1">
      <x v="135"/>
      <x v="325"/>
      <x/>
    </i>
    <i r="1">
      <x v="136"/>
      <x v="426"/>
      <x/>
    </i>
    <i r="1">
      <x v="137"/>
      <x v="427"/>
      <x/>
    </i>
    <i r="1">
      <x v="140"/>
      <x v="437"/>
      <x/>
    </i>
    <i r="1">
      <x v="142"/>
      <x v="440"/>
      <x/>
    </i>
    <i r="1">
      <x v="158"/>
      <x v="397"/>
      <x/>
    </i>
    <i r="1">
      <x v="164"/>
      <x v="83"/>
      <x/>
    </i>
    <i r="1">
      <x v="209"/>
      <x v="172"/>
      <x/>
    </i>
    <i r="1">
      <x v="211"/>
      <x v="173"/>
      <x/>
    </i>
    <i r="1">
      <x v="216"/>
      <x v="187"/>
      <x/>
    </i>
    <i r="1">
      <x v="217"/>
      <x v="420"/>
      <x/>
    </i>
    <i r="1">
      <x v="218"/>
      <x v="421"/>
      <x/>
    </i>
    <i r="1">
      <x v="219"/>
      <x v="38"/>
      <x/>
    </i>
    <i r="1">
      <x v="220"/>
      <x v="39"/>
      <x/>
    </i>
    <i r="1">
      <x v="222"/>
      <x v="64"/>
      <x/>
    </i>
    <i r="1">
      <x v="245"/>
      <x v="353"/>
      <x v="2"/>
    </i>
    <i r="1">
      <x v="247"/>
      <x v="356"/>
      <x v="2"/>
    </i>
    <i r="2">
      <x v="358"/>
      <x v="2"/>
    </i>
    <i r="1">
      <x v="248"/>
      <x v="355"/>
      <x/>
    </i>
    <i r="1">
      <x v="249"/>
      <x v="364"/>
      <x v="2"/>
    </i>
    <i r="1">
      <x v="250"/>
      <x v="393"/>
      <x/>
    </i>
    <i r="1">
      <x v="260"/>
      <x v="221"/>
      <x v="2"/>
    </i>
    <i r="1">
      <x v="261"/>
      <x v="230"/>
      <x v="2"/>
    </i>
    <i r="1">
      <x v="262"/>
      <x v="200"/>
      <x v="2"/>
    </i>
    <i r="1">
      <x v="263"/>
      <x v="205"/>
      <x v="2"/>
    </i>
    <i r="1">
      <x v="264"/>
      <x v="211"/>
      <x v="2"/>
    </i>
    <i r="1">
      <x v="265"/>
      <x v="212"/>
      <x v="2"/>
    </i>
    <i r="1">
      <x v="267"/>
      <x v="216"/>
      <x v="2"/>
    </i>
    <i r="1">
      <x v="268"/>
      <x v="223"/>
      <x v="2"/>
    </i>
    <i r="1">
      <x v="269"/>
      <x v="225"/>
      <x v="2"/>
    </i>
    <i r="1">
      <x v="270"/>
      <x v="219"/>
      <x v="2"/>
    </i>
    <i r="1">
      <x v="271"/>
      <x v="228"/>
      <x v="2"/>
    </i>
    <i r="1">
      <x v="272"/>
      <x v="198"/>
      <x v="2"/>
    </i>
    <i r="1">
      <x v="273"/>
      <x v="199"/>
      <x v="2"/>
    </i>
    <i r="1">
      <x v="274"/>
      <x v="203"/>
      <x v="2"/>
    </i>
    <i r="1">
      <x v="275"/>
      <x v="208"/>
      <x v="2"/>
    </i>
    <i r="1">
      <x v="278"/>
      <x v="238"/>
      <x v="3"/>
    </i>
    <i r="1">
      <x v="279"/>
      <x v="416"/>
      <x v="3"/>
    </i>
    <i r="1">
      <x v="281"/>
      <x v="179"/>
      <x v="3"/>
    </i>
    <i r="1">
      <x v="282"/>
      <x v="181"/>
      <x v="3"/>
    </i>
    <i r="1">
      <x v="283"/>
      <x v="93"/>
      <x v="3"/>
    </i>
    <i r="1">
      <x v="284"/>
      <x v="170"/>
      <x v="3"/>
    </i>
    <i r="1">
      <x v="285"/>
      <x v="115"/>
      <x v="3"/>
    </i>
    <i r="1">
      <x v="286"/>
      <x v="415"/>
      <x v="3"/>
    </i>
    <i r="1">
      <x v="287"/>
      <x v="178"/>
      <x v="3"/>
    </i>
    <i>
      <x v="3"/>
      <x v="231"/>
      <x v="371"/>
      <x v="2"/>
    </i>
    <i r="1">
      <x v="234"/>
      <x v="360"/>
      <x v="2"/>
    </i>
    <i r="1">
      <x v="238"/>
      <x v="365"/>
      <x v="2"/>
    </i>
    <i r="1">
      <x v="241"/>
      <x v="369"/>
      <x v="2"/>
    </i>
    <i r="1">
      <x v="249"/>
      <x v="372"/>
      <x v="2"/>
    </i>
    <i>
      <x v="4"/>
      <x v="243"/>
      <x v="196"/>
      <x v="2"/>
    </i>
    <i r="1">
      <x v="254"/>
      <x v="210"/>
      <x v="2"/>
    </i>
    <i>
      <x v="5"/>
      <x v="36"/>
      <x v="147"/>
      <x/>
    </i>
    <i r="1">
      <x v="92"/>
      <x v="60"/>
      <x/>
    </i>
    <i r="1">
      <x v="209"/>
      <x v="172"/>
      <x/>
    </i>
    <i r="1">
      <x v="217"/>
      <x v="420"/>
      <x/>
    </i>
    <i r="1">
      <x v="218"/>
      <x v="421"/>
      <x/>
    </i>
    <i r="1">
      <x v="225"/>
      <x v="309"/>
      <x/>
    </i>
    <i r="1">
      <x v="229"/>
      <x v="368"/>
      <x v="2"/>
    </i>
    <i r="1">
      <x v="234"/>
      <x v="360"/>
      <x v="2"/>
    </i>
    <i r="1">
      <x v="236"/>
      <x v="361"/>
      <x v="2"/>
    </i>
    <i r="1">
      <x v="239"/>
      <x v="366"/>
      <x v="2"/>
    </i>
    <i r="1">
      <x v="242"/>
      <x v="370"/>
      <x v="2"/>
    </i>
    <i r="1">
      <x v="249"/>
      <x v="364"/>
      <x v="2"/>
    </i>
    <i r="1">
      <x v="259"/>
      <x v="346"/>
      <x/>
    </i>
    <i r="1">
      <x v="280"/>
      <x v="59"/>
      <x/>
    </i>
    <i r="2">
      <x v="387"/>
      <x/>
    </i>
    <i r="1">
      <x v="294"/>
      <x v="294"/>
      <x/>
    </i>
    <i r="1">
      <x v="297"/>
      <x v="301"/>
      <x/>
    </i>
    <i r="1">
      <x v="303"/>
      <x v="296"/>
      <x/>
    </i>
    <i r="1">
      <x v="304"/>
      <x v="25"/>
      <x/>
    </i>
    <i r="1">
      <x v="310"/>
      <x v="265"/>
      <x/>
    </i>
    <i r="1">
      <x v="323"/>
      <x v="250"/>
      <x/>
    </i>
    <i>
      <x v="6"/>
      <x v="165"/>
      <x v="81"/>
      <x/>
    </i>
    <i r="1">
      <x v="210"/>
      <x v="40"/>
      <x/>
    </i>
    <i r="1">
      <x v="218"/>
      <x v="421"/>
      <x/>
    </i>
    <i r="1">
      <x v="219"/>
      <x v="38"/>
      <x/>
    </i>
    <i r="1">
      <x v="247"/>
      <x v="356"/>
      <x v="2"/>
    </i>
    <i r="2">
      <x v="358"/>
      <x v="2"/>
    </i>
    <i r="1">
      <x v="252"/>
      <x v="229"/>
      <x v="2"/>
    </i>
    <i r="1">
      <x v="261"/>
      <x v="230"/>
      <x v="2"/>
    </i>
    <i r="1">
      <x v="262"/>
      <x v="200"/>
      <x v="2"/>
    </i>
    <i r="1">
      <x v="263"/>
      <x v="205"/>
      <x v="2"/>
    </i>
    <i r="1">
      <x v="264"/>
      <x v="211"/>
      <x v="2"/>
    </i>
    <i r="1">
      <x v="267"/>
      <x v="216"/>
      <x v="2"/>
    </i>
    <i>
      <x v="7"/>
      <x v="18"/>
      <x v="110"/>
      <x/>
    </i>
    <i r="1">
      <x v="23"/>
      <x v="98"/>
      <x/>
    </i>
    <i r="1">
      <x v="121"/>
      <x v="411"/>
      <x/>
    </i>
    <i r="1">
      <x v="134"/>
      <x v="439"/>
      <x/>
    </i>
    <i r="1">
      <x v="147"/>
      <x v="406"/>
      <x/>
    </i>
    <i r="1">
      <x v="162"/>
      <x v="87"/>
      <x/>
    </i>
    <i r="1">
      <x v="165"/>
      <x v="81"/>
      <x/>
    </i>
    <i r="1">
      <x v="173"/>
      <x v="412"/>
      <x/>
    </i>
    <i r="1">
      <x v="184"/>
      <x v="150"/>
      <x/>
    </i>
    <i r="1">
      <x v="193"/>
      <x v="47"/>
      <x/>
    </i>
    <i r="1">
      <x v="204"/>
      <x v="48"/>
      <x/>
    </i>
    <i r="1">
      <x v="205"/>
      <x v="443"/>
      <x/>
    </i>
    <i r="1">
      <x v="214"/>
      <x v="189"/>
      <x/>
    </i>
    <i r="1">
      <x v="216"/>
      <x v="187"/>
      <x/>
    </i>
    <i r="1">
      <x v="217"/>
      <x v="420"/>
      <x/>
    </i>
    <i r="1">
      <x v="218"/>
      <x v="421"/>
      <x/>
    </i>
    <i r="1">
      <x v="220"/>
      <x v="39"/>
      <x/>
    </i>
    <i r="1">
      <x v="224"/>
      <x v="308"/>
      <x/>
    </i>
    <i r="1">
      <x v="225"/>
      <x v="309"/>
      <x/>
    </i>
    <i r="1">
      <x v="226"/>
      <x v="394"/>
      <x/>
    </i>
    <i r="1">
      <x v="247"/>
      <x v="196"/>
      <x v="2"/>
    </i>
    <i r="2">
      <x v="356"/>
      <x v="2"/>
    </i>
    <i r="2">
      <x v="358"/>
      <x v="2"/>
    </i>
    <i r="1">
      <x v="260"/>
      <x v="221"/>
      <x v="2"/>
    </i>
    <i r="1">
      <x v="261"/>
      <x v="230"/>
      <x v="2"/>
    </i>
    <i r="1">
      <x v="262"/>
      <x v="200"/>
      <x v="2"/>
    </i>
    <i r="1">
      <x v="263"/>
      <x v="205"/>
      <x v="2"/>
    </i>
    <i r="1">
      <x v="264"/>
      <x v="211"/>
      <x v="2"/>
    </i>
    <i r="1">
      <x v="265"/>
      <x v="212"/>
      <x v="2"/>
    </i>
    <i r="1">
      <x v="266"/>
      <x v="214"/>
      <x v="2"/>
    </i>
    <i r="1">
      <x v="267"/>
      <x v="216"/>
      <x v="2"/>
    </i>
    <i r="1">
      <x v="270"/>
      <x v="219"/>
      <x v="2"/>
    </i>
    <i r="1">
      <x v="271"/>
      <x v="228"/>
      <x v="2"/>
    </i>
    <i r="1">
      <x v="273"/>
      <x v="199"/>
      <x v="2"/>
    </i>
    <i r="1">
      <x v="274"/>
      <x v="203"/>
      <x v="2"/>
    </i>
    <i r="1">
      <x v="275"/>
      <x v="208"/>
      <x v="2"/>
    </i>
    <i r="1">
      <x v="327"/>
      <x v="70"/>
      <x v="1"/>
    </i>
    <i r="1">
      <x v="328"/>
      <x v="127"/>
      <x v="1"/>
    </i>
    <i r="1">
      <x v="329"/>
      <x v="128"/>
      <x v="1"/>
    </i>
    <i r="1">
      <x v="330"/>
      <x v="129"/>
      <x v="1"/>
    </i>
    <i r="1">
      <x v="331"/>
      <x v="130"/>
      <x v="1"/>
    </i>
    <i r="1">
      <x v="332"/>
      <x v="131"/>
      <x v="1"/>
    </i>
    <i r="1">
      <x v="333"/>
      <x v="132"/>
      <x v="1"/>
    </i>
    <i r="1">
      <x v="335"/>
      <x v="47"/>
      <x v="1"/>
    </i>
    <i r="1">
      <x v="338"/>
      <x v="49"/>
      <x/>
    </i>
    <i r="2">
      <x v="50"/>
      <x/>
    </i>
    <i r="1">
      <x v="343"/>
      <x v="166"/>
      <x v="1"/>
    </i>
    <i r="1">
      <x v="344"/>
      <x v="107"/>
      <x v="1"/>
    </i>
    <i r="1">
      <x v="346"/>
      <x v="109"/>
      <x v="1"/>
    </i>
    <i r="1">
      <x v="347"/>
      <x v="48"/>
      <x/>
    </i>
    <i>
      <x v="8"/>
      <x v="16"/>
      <x v="188"/>
      <x/>
    </i>
    <i r="1">
      <x v="31"/>
      <x v="171"/>
      <x/>
    </i>
    <i r="1">
      <x v="33"/>
      <x v="140"/>
      <x/>
    </i>
    <i r="1">
      <x v="46"/>
      <x v="43"/>
      <x/>
    </i>
    <i r="1">
      <x v="76"/>
      <x v="266"/>
      <x/>
    </i>
    <i r="1">
      <x v="81"/>
      <x v="235"/>
      <x/>
    </i>
    <i r="1">
      <x v="82"/>
      <x v="236"/>
      <x/>
    </i>
    <i r="1">
      <x v="88"/>
      <x v="335"/>
      <x/>
    </i>
    <i r="1">
      <x v="90"/>
      <x v="103"/>
      <x/>
    </i>
    <i r="1">
      <x v="94"/>
      <x v="336"/>
      <x/>
    </i>
    <i r="1">
      <x v="98"/>
      <x v="61"/>
      <x/>
    </i>
    <i r="1">
      <x v="109"/>
      <x v="14"/>
      <x/>
    </i>
    <i r="1">
      <x v="125"/>
      <x v="432"/>
      <x/>
    </i>
    <i r="1">
      <x v="126"/>
      <x v="434"/>
      <x/>
    </i>
    <i r="1">
      <x v="127"/>
      <x v="435"/>
      <x/>
    </i>
    <i r="1">
      <x v="128"/>
      <x v="436"/>
      <x/>
    </i>
    <i r="1">
      <x v="135"/>
      <x v="325"/>
      <x/>
    </i>
    <i r="1">
      <x v="136"/>
      <x v="426"/>
      <x/>
    </i>
    <i r="1">
      <x v="212"/>
      <x v="188"/>
      <x/>
    </i>
    <i r="1">
      <x v="267"/>
      <x v="216"/>
      <x v="2"/>
    </i>
    <i r="1">
      <x v="278"/>
      <x v="237"/>
      <x v="3"/>
    </i>
    <i r="2">
      <x v="238"/>
      <x v="3"/>
    </i>
    <i r="1">
      <x v="280"/>
      <x v="328"/>
      <x/>
    </i>
    <i r="1">
      <x v="281"/>
      <x v="179"/>
      <x v="3"/>
    </i>
    <i r="1">
      <x v="282"/>
      <x v="181"/>
      <x v="3"/>
    </i>
    <i r="1">
      <x v="283"/>
      <x v="93"/>
      <x v="3"/>
    </i>
    <i r="1">
      <x v="284"/>
      <x v="170"/>
      <x v="3"/>
    </i>
    <i r="1">
      <x v="286"/>
      <x v="415"/>
      <x v="3"/>
    </i>
    <i r="1">
      <x v="287"/>
      <x v="178"/>
      <x v="3"/>
    </i>
    <i r="1">
      <x v="294"/>
      <x v="294"/>
      <x/>
    </i>
    <i r="1">
      <x v="295"/>
      <x v="295"/>
      <x/>
    </i>
    <i r="1">
      <x v="296"/>
      <x v="300"/>
      <x/>
    </i>
    <i r="1">
      <x v="306"/>
      <x v="254"/>
      <x/>
    </i>
    <i r="1">
      <x v="309"/>
      <x v="262"/>
      <x/>
    </i>
    <i r="1">
      <x v="310"/>
      <x v="265"/>
      <x/>
    </i>
    <i r="1">
      <x v="319"/>
      <x v="269"/>
      <x/>
    </i>
    <i>
      <x v="9"/>
      <x/>
      <x v="319"/>
      <x/>
    </i>
    <i r="1">
      <x v="1"/>
      <x v="315"/>
      <x/>
    </i>
    <i r="1">
      <x v="2"/>
      <x v="313"/>
      <x/>
    </i>
    <i r="1">
      <x v="3"/>
      <x v="314"/>
      <x/>
    </i>
    <i r="1">
      <x v="4"/>
      <x v="312"/>
      <x/>
    </i>
    <i r="1">
      <x v="6"/>
      <x v="320"/>
      <x/>
    </i>
    <i r="1">
      <x v="9"/>
      <x v="319"/>
      <x/>
    </i>
    <i r="1">
      <x v="12"/>
      <x v="186"/>
      <x/>
    </i>
    <i r="1">
      <x v="13"/>
      <x v="184"/>
      <x/>
    </i>
    <i r="1">
      <x v="14"/>
      <x v="185"/>
      <x/>
    </i>
    <i r="1">
      <x v="16"/>
      <x v="188"/>
      <x/>
    </i>
    <i r="1">
      <x v="17"/>
      <x v="111"/>
      <x/>
    </i>
    <i r="1">
      <x v="18"/>
      <x v="110"/>
      <x/>
    </i>
    <i r="1">
      <x v="19"/>
      <x v="112"/>
      <x/>
    </i>
    <i r="1">
      <x v="21"/>
      <x v="99"/>
      <x/>
    </i>
    <i r="1">
      <x v="28"/>
      <x v="141"/>
      <x/>
    </i>
    <i r="1">
      <x v="29"/>
      <x v="32"/>
      <x/>
    </i>
    <i r="1">
      <x v="30"/>
      <x v="33"/>
      <x/>
    </i>
    <i r="1">
      <x v="31"/>
      <x v="171"/>
      <x/>
    </i>
    <i r="1">
      <x v="32"/>
      <x v="140"/>
      <x/>
    </i>
    <i r="1">
      <x v="33"/>
      <x v="140"/>
      <x/>
    </i>
    <i r="1">
      <x v="34"/>
      <x v="146"/>
      <x/>
    </i>
    <i r="1">
      <x v="37"/>
      <x v="148"/>
      <x/>
    </i>
    <i r="1">
      <x v="38"/>
      <x v="377"/>
      <x/>
    </i>
    <i r="1">
      <x v="39"/>
      <x v="378"/>
      <x/>
    </i>
    <i r="1">
      <x v="40"/>
      <x v="379"/>
      <x/>
    </i>
    <i r="1">
      <x v="48"/>
      <x v="284"/>
      <x/>
    </i>
    <i r="1">
      <x v="49"/>
      <x v="289"/>
      <x/>
    </i>
    <i r="1">
      <x v="50"/>
      <x v="281"/>
      <x/>
    </i>
    <i r="1">
      <x v="53"/>
      <x v="283"/>
      <x/>
    </i>
    <i r="1">
      <x v="54"/>
      <x v="286"/>
      <x/>
    </i>
    <i r="1">
      <x v="55"/>
      <x v="287"/>
      <x/>
    </i>
    <i r="1">
      <x v="56"/>
      <x v="291"/>
      <x/>
    </i>
    <i r="1">
      <x v="58"/>
      <x v="300"/>
      <x/>
    </i>
    <i r="1">
      <x v="61"/>
      <x v="305"/>
      <x/>
    </i>
    <i r="1">
      <x v="62"/>
      <x v="306"/>
      <x/>
    </i>
    <i r="1">
      <x v="63"/>
      <x v="245"/>
      <x/>
    </i>
    <i r="1">
      <x v="66"/>
      <x v="295"/>
      <x/>
    </i>
    <i r="1">
      <x v="67"/>
      <x v="292"/>
      <x/>
    </i>
    <i r="1">
      <x v="68"/>
      <x v="294"/>
      <x/>
    </i>
    <i r="1">
      <x v="69"/>
      <x v="247"/>
      <x/>
    </i>
    <i r="1">
      <x v="74"/>
      <x v="249"/>
      <x/>
    </i>
    <i r="1">
      <x v="76"/>
      <x v="266"/>
      <x/>
    </i>
    <i r="1">
      <x v="77"/>
      <x v="277"/>
      <x/>
    </i>
    <i r="1">
      <x v="78"/>
      <x v="244"/>
      <x/>
    </i>
    <i r="1">
      <x v="79"/>
      <x v="263"/>
      <x/>
    </i>
    <i r="1">
      <x v="80"/>
      <x v="257"/>
      <x/>
    </i>
    <i r="1">
      <x v="81"/>
      <x v="235"/>
      <x/>
    </i>
    <i r="1">
      <x v="83"/>
      <x v="279"/>
      <x/>
    </i>
    <i r="1">
      <x v="85"/>
      <x v="42"/>
      <x/>
    </i>
    <i r="1">
      <x v="88"/>
      <x v="335"/>
      <x/>
    </i>
    <i r="1">
      <x v="90"/>
      <x v="103"/>
      <x/>
    </i>
    <i r="1">
      <x v="91"/>
      <x v="101"/>
      <x/>
    </i>
    <i r="1">
      <x v="92"/>
      <x v="60"/>
      <x/>
    </i>
    <i r="1">
      <x v="94"/>
      <x v="336"/>
      <x/>
    </i>
    <i r="1">
      <x v="98"/>
      <x v="61"/>
      <x/>
    </i>
    <i r="1">
      <x v="99"/>
      <x v="13"/>
      <x/>
    </i>
    <i r="1">
      <x v="102"/>
      <x v="15"/>
      <x/>
    </i>
    <i r="1">
      <x v="103"/>
      <x v="16"/>
      <x/>
    </i>
    <i r="1">
      <x v="108"/>
      <x v="334"/>
      <x/>
    </i>
    <i r="1">
      <x v="109"/>
      <x v="14"/>
      <x/>
    </i>
    <i r="1">
      <x v="111"/>
      <x v="182"/>
      <x/>
    </i>
    <i r="1">
      <x v="115"/>
      <x v="100"/>
      <x/>
    </i>
    <i r="1">
      <x v="116"/>
      <x v="120"/>
      <x/>
    </i>
    <i r="1">
      <x v="119"/>
      <x v="114"/>
      <x/>
    </i>
    <i r="1">
      <x v="121"/>
      <x v="411"/>
      <x/>
    </i>
    <i r="1">
      <x v="122"/>
      <x v="402"/>
      <x/>
    </i>
    <i r="1">
      <x v="125"/>
      <x v="432"/>
      <x/>
    </i>
    <i r="1">
      <x v="126"/>
      <x v="434"/>
      <x/>
    </i>
    <i r="1">
      <x v="127"/>
      <x v="435"/>
      <x/>
    </i>
    <i r="1">
      <x v="128"/>
      <x v="436"/>
      <x/>
    </i>
    <i r="1">
      <x v="129"/>
      <x v="438"/>
      <x/>
    </i>
    <i r="1">
      <x v="130"/>
      <x v="433"/>
      <x/>
    </i>
    <i r="1">
      <x v="133"/>
      <x v="430"/>
      <x/>
    </i>
    <i r="1">
      <x v="134"/>
      <x v="439"/>
      <x/>
    </i>
    <i r="1">
      <x v="135"/>
      <x v="325"/>
      <x/>
    </i>
    <i r="1">
      <x v="136"/>
      <x v="426"/>
      <x/>
    </i>
    <i r="1">
      <x v="137"/>
      <x v="427"/>
      <x/>
    </i>
    <i r="1">
      <x v="141"/>
      <x v="401"/>
      <x/>
    </i>
    <i r="1">
      <x v="150"/>
      <x v="4"/>
      <x/>
    </i>
    <i r="1">
      <x v="151"/>
      <x v="352"/>
      <x v="2"/>
    </i>
    <i r="1">
      <x v="156"/>
      <x v="5"/>
      <x/>
    </i>
    <i r="2">
      <x v="45"/>
      <x/>
    </i>
    <i r="1">
      <x v="158"/>
      <x v="396"/>
      <x/>
    </i>
    <i r="1">
      <x v="159"/>
      <x v="84"/>
      <x/>
    </i>
    <i r="1">
      <x v="160"/>
      <x v="85"/>
      <x/>
    </i>
    <i r="1">
      <x v="161"/>
      <x v="86"/>
      <x/>
    </i>
    <i r="1">
      <x v="164"/>
      <x v="83"/>
      <x/>
    </i>
    <i r="1">
      <x v="165"/>
      <x v="81"/>
      <x/>
    </i>
    <i r="1">
      <x v="166"/>
      <x v="395"/>
      <x/>
    </i>
    <i r="1">
      <x v="167"/>
      <x v="82"/>
      <x/>
    </i>
    <i r="1">
      <x v="168"/>
      <x v="79"/>
      <x/>
    </i>
    <i r="1">
      <x v="171"/>
      <x v="142"/>
      <x/>
    </i>
    <i r="1">
      <x v="173"/>
      <x v="412"/>
      <x/>
    </i>
    <i r="1">
      <x v="174"/>
      <x v="106"/>
      <x/>
    </i>
    <i r="1">
      <x v="177"/>
      <x v="63"/>
      <x/>
    </i>
    <i r="1">
      <x v="178"/>
      <x v="152"/>
      <x/>
    </i>
    <i r="1">
      <x v="179"/>
      <x v="151"/>
      <x/>
    </i>
    <i r="1">
      <x v="180"/>
      <x v="105"/>
      <x/>
    </i>
    <i r="1">
      <x v="181"/>
      <x v="36"/>
      <x/>
    </i>
    <i r="1">
      <x v="182"/>
      <x v="441"/>
      <x/>
    </i>
    <i r="1">
      <x v="183"/>
      <x v="116"/>
      <x/>
    </i>
    <i r="1">
      <x v="185"/>
      <x v="337"/>
      <x/>
    </i>
    <i r="1">
      <x v="186"/>
      <x v="343"/>
      <x/>
    </i>
    <i r="1">
      <x v="188"/>
      <x v="413"/>
      <x/>
    </i>
    <i r="1">
      <x v="189"/>
      <x v="341"/>
      <x/>
    </i>
    <i r="1">
      <x v="190"/>
      <x v="135"/>
      <x/>
    </i>
    <i r="1">
      <x v="191"/>
      <x v="177"/>
      <x/>
    </i>
    <i r="1">
      <x v="192"/>
      <x v="153"/>
      <x/>
    </i>
    <i r="1">
      <x v="194"/>
      <x v="149"/>
      <x/>
    </i>
    <i r="1">
      <x v="197"/>
      <x v="442"/>
      <x/>
    </i>
    <i r="1">
      <x v="198"/>
      <x v="50"/>
      <x/>
    </i>
    <i r="1">
      <x v="199"/>
      <x v="444"/>
      <x/>
    </i>
    <i r="1">
      <x v="200"/>
      <x v="118"/>
      <x/>
    </i>
    <i r="1">
      <x v="201"/>
      <x v="136"/>
      <x/>
    </i>
    <i r="1">
      <x v="202"/>
      <x v="137"/>
      <x/>
    </i>
    <i r="1">
      <x v="203"/>
      <x v="138"/>
      <x/>
    </i>
    <i r="1">
      <x v="204"/>
      <x v="48"/>
      <x/>
    </i>
    <i r="1">
      <x v="205"/>
      <x v="443"/>
      <x/>
    </i>
    <i r="1">
      <x v="207"/>
      <x v="337"/>
      <x/>
    </i>
    <i r="2">
      <x v="338"/>
      <x/>
    </i>
    <i r="1">
      <x v="208"/>
      <x v="423"/>
      <x/>
    </i>
    <i r="1">
      <x v="209"/>
      <x v="172"/>
      <x/>
    </i>
    <i r="1">
      <x v="211"/>
      <x v="73"/>
      <x/>
    </i>
    <i r="2">
      <x v="145"/>
      <x/>
    </i>
    <i r="1">
      <x v="212"/>
      <x v="188"/>
      <x/>
    </i>
    <i r="1">
      <x v="214"/>
      <x v="189"/>
      <x/>
    </i>
    <i r="1">
      <x v="215"/>
      <x v="186"/>
      <x/>
    </i>
    <i r="1">
      <x v="216"/>
      <x v="187"/>
      <x/>
    </i>
    <i r="1">
      <x v="217"/>
      <x v="420"/>
      <x/>
    </i>
    <i r="1">
      <x v="218"/>
      <x v="421"/>
      <x/>
    </i>
    <i r="1">
      <x v="224"/>
      <x v="308"/>
      <x/>
    </i>
    <i r="1">
      <x v="225"/>
      <x v="309"/>
      <x/>
    </i>
    <i r="1">
      <x v="226"/>
      <x v="394"/>
      <x/>
    </i>
    <i r="1">
      <x v="230"/>
      <x v="218"/>
      <x v="2"/>
    </i>
    <i r="1">
      <x v="244"/>
      <x v="356"/>
      <x v="2"/>
    </i>
    <i r="1">
      <x v="246"/>
      <x v="354"/>
      <x v="2"/>
    </i>
    <i r="1">
      <x v="247"/>
      <x v="356"/>
      <x v="2"/>
    </i>
    <i r="1">
      <x v="250"/>
      <x v="393"/>
      <x/>
    </i>
    <i r="1">
      <x v="260"/>
      <x v="221"/>
      <x v="2"/>
    </i>
    <i r="1">
      <x v="261"/>
      <x v="230"/>
      <x v="2"/>
    </i>
    <i r="1">
      <x v="262"/>
      <x v="200"/>
      <x v="2"/>
    </i>
    <i r="1">
      <x v="278"/>
      <x v="237"/>
      <x v="3"/>
    </i>
    <i r="2">
      <x v="238"/>
      <x v="3"/>
    </i>
    <i r="2">
      <x v="239"/>
      <x v="3"/>
    </i>
    <i r="1">
      <x v="283"/>
      <x v="93"/>
      <x v="3"/>
    </i>
    <i r="1">
      <x v="284"/>
      <x v="169"/>
      <x v="3"/>
    </i>
    <i r="2">
      <x v="170"/>
      <x v="3"/>
    </i>
    <i r="1">
      <x v="286"/>
      <x v="233"/>
      <x v="3"/>
    </i>
    <i r="2">
      <x v="415"/>
      <x v="3"/>
    </i>
    <i r="1">
      <x v="287"/>
      <x v="178"/>
      <x v="3"/>
    </i>
    <i r="1">
      <x v="288"/>
      <x v="282"/>
      <x/>
    </i>
    <i r="1">
      <x v="290"/>
      <x v="285"/>
      <x/>
    </i>
    <i r="1">
      <x v="293"/>
      <x v="290"/>
      <x/>
    </i>
    <i r="1">
      <x v="294"/>
      <x v="293"/>
      <x/>
    </i>
    <i r="2">
      <x v="294"/>
      <x/>
    </i>
    <i r="1">
      <x v="295"/>
      <x v="295"/>
      <x/>
    </i>
    <i r="1">
      <x v="296"/>
      <x v="297"/>
      <x/>
    </i>
    <i r="2">
      <x v="300"/>
      <x/>
    </i>
    <i r="1">
      <x v="301"/>
      <x v="298"/>
      <x/>
    </i>
    <i r="1">
      <x v="302"/>
      <x v="299"/>
      <x/>
    </i>
    <i r="1">
      <x v="304"/>
      <x v="69"/>
      <x/>
    </i>
    <i r="2">
      <x v="271"/>
      <x/>
    </i>
    <i r="1">
      <x v="305"/>
      <x v="252"/>
      <x/>
    </i>
    <i r="1">
      <x v="306"/>
      <x v="254"/>
      <x/>
    </i>
    <i r="1">
      <x v="309"/>
      <x v="262"/>
      <x/>
    </i>
    <i r="1">
      <x v="310"/>
      <x v="265"/>
      <x/>
    </i>
    <i r="1">
      <x v="311"/>
      <x v="270"/>
      <x/>
    </i>
    <i r="1">
      <x v="312"/>
      <x v="276"/>
      <x/>
    </i>
    <i r="1">
      <x v="313"/>
      <x v="251"/>
      <x/>
    </i>
    <i r="1">
      <x v="314"/>
      <x v="253"/>
      <x/>
    </i>
    <i r="1">
      <x v="316"/>
      <x v="258"/>
      <x/>
    </i>
    <i r="1">
      <x v="317"/>
      <x v="261"/>
      <x/>
    </i>
    <i r="1">
      <x v="318"/>
      <x v="264"/>
      <x/>
    </i>
    <i r="1">
      <x v="319"/>
      <x v="269"/>
      <x/>
    </i>
    <i r="1">
      <x v="321"/>
      <x v="274"/>
      <x/>
    </i>
    <i r="1">
      <x v="322"/>
      <x v="275"/>
      <x/>
    </i>
    <i r="1">
      <x v="326"/>
      <x v="24"/>
      <x v="1"/>
    </i>
    <i r="2">
      <x v="329"/>
      <x v="1"/>
    </i>
    <i r="2">
      <x v="330"/>
      <x v="1"/>
    </i>
    <i r="2">
      <x v="331"/>
      <x v="1"/>
    </i>
    <i r="1">
      <x v="329"/>
      <x v="128"/>
      <x v="1"/>
    </i>
    <i r="1">
      <x v="330"/>
      <x v="129"/>
      <x v="1"/>
    </i>
    <i r="1">
      <x v="331"/>
      <x v="130"/>
      <x v="1"/>
    </i>
    <i r="1">
      <x v="332"/>
      <x v="131"/>
      <x v="1"/>
    </i>
    <i r="1">
      <x v="334"/>
      <x v="34"/>
      <x/>
    </i>
    <i r="1">
      <x v="335"/>
      <x v="47"/>
      <x v="1"/>
    </i>
    <i r="1">
      <x v="339"/>
      <x v="6"/>
      <x/>
    </i>
    <i r="2">
      <x v="27"/>
      <x/>
    </i>
    <i r="2">
      <x v="54"/>
      <x/>
    </i>
    <i r="2">
      <x v="163"/>
      <x/>
    </i>
    <i r="2">
      <x v="164"/>
      <x/>
    </i>
    <i r="2">
      <x v="240"/>
      <x/>
    </i>
    <i r="1">
      <x v="340"/>
      <x v="133"/>
      <x v="1"/>
    </i>
    <i r="1">
      <x v="342"/>
      <x v="176"/>
      <x v="1"/>
    </i>
    <i r="1">
      <x v="345"/>
      <x v="108"/>
      <x v="1"/>
    </i>
    <i r="1">
      <x v="347"/>
      <x v="48"/>
      <x/>
    </i>
    <i r="1">
      <x v="348"/>
      <x v="167"/>
      <x/>
    </i>
    <i r="1">
      <x v="349"/>
      <x v="417"/>
      <x/>
    </i>
    <i r="1">
      <x v="351"/>
      <x v="382"/>
      <x/>
    </i>
    <i r="1">
      <x v="352"/>
      <x v="381"/>
      <x/>
    </i>
    <i r="1">
      <x v="355"/>
      <x v="342"/>
      <x/>
    </i>
    <i r="1">
      <x v="356"/>
      <x v="28"/>
      <x/>
    </i>
    <i>
      <x v="10"/>
      <x v="228"/>
      <x v="356"/>
      <x v="2"/>
    </i>
    <i>
      <x v="11"/>
      <x v="169"/>
      <x v="392"/>
      <x/>
    </i>
    <i r="1">
      <x v="222"/>
      <x v="234"/>
      <x/>
    </i>
    <i r="2">
      <x v="446"/>
      <x/>
    </i>
    <i r="1">
      <x v="228"/>
      <x v="356"/>
      <x v="2"/>
    </i>
    <i r="1">
      <x v="233"/>
      <x v="359"/>
      <x v="2"/>
    </i>
    <i r="1">
      <x v="254"/>
      <x v="209"/>
      <x v="2"/>
    </i>
    <i r="1">
      <x v="259"/>
      <x v="8"/>
      <x/>
    </i>
    <i r="1">
      <x v="276"/>
      <x v="232"/>
      <x v="2"/>
    </i>
    <i r="1">
      <x v="277"/>
      <x v="363"/>
      <x/>
    </i>
    <i>
      <x v="12"/>
      <x v="230"/>
      <x v="218"/>
      <x v="2"/>
    </i>
    <i r="1">
      <x v="232"/>
      <x v="227"/>
      <x v="2"/>
    </i>
    <i r="1">
      <x v="243"/>
      <x v="196"/>
      <x v="2"/>
    </i>
    <i r="2">
      <x v="356"/>
      <x v="2"/>
    </i>
    <i r="1">
      <x v="253"/>
      <x v="204"/>
      <x v="2"/>
    </i>
    <i r="1">
      <x v="254"/>
      <x v="210"/>
      <x v="2"/>
    </i>
    <i r="1">
      <x v="284"/>
      <x v="169"/>
      <x v="3"/>
    </i>
    <i r="2">
      <x v="170"/>
      <x v="3"/>
    </i>
    <i r="1">
      <x v="313"/>
      <x v="251"/>
      <x/>
    </i>
    <i r="1">
      <x v="314"/>
      <x v="253"/>
      <x/>
    </i>
    <i r="1">
      <x v="315"/>
      <x v="255"/>
      <x/>
    </i>
    <i r="1">
      <x v="316"/>
      <x v="258"/>
      <x/>
    </i>
    <i r="1">
      <x v="317"/>
      <x v="261"/>
      <x/>
    </i>
    <i r="1">
      <x v="318"/>
      <x v="264"/>
      <x/>
    </i>
    <i r="1">
      <x v="319"/>
      <x v="269"/>
      <x/>
    </i>
    <i r="1">
      <x v="320"/>
      <x v="273"/>
      <x/>
    </i>
    <i r="1">
      <x v="324"/>
      <x v="267"/>
      <x/>
    </i>
    <i>
      <x v="13"/>
      <x v="159"/>
      <x v="84"/>
      <x/>
    </i>
    <i r="2">
      <x v="88"/>
      <x/>
    </i>
    <i r="1">
      <x v="165"/>
      <x v="81"/>
      <x/>
    </i>
    <i r="1">
      <x v="167"/>
      <x v="82"/>
      <x/>
    </i>
    <i r="1">
      <x v="222"/>
      <x v="80"/>
      <x/>
    </i>
    <i r="1">
      <x v="231"/>
      <x v="371"/>
      <x v="2"/>
    </i>
    <i r="1">
      <x v="234"/>
      <x v="360"/>
      <x v="2"/>
    </i>
    <i r="1">
      <x v="236"/>
      <x v="361"/>
      <x v="2"/>
    </i>
    <i r="1">
      <x v="238"/>
      <x v="365"/>
      <x v="2"/>
    </i>
    <i r="1">
      <x v="239"/>
      <x v="366"/>
      <x v="2"/>
    </i>
    <i r="1">
      <x v="240"/>
      <x v="367"/>
      <x v="2"/>
    </i>
    <i r="1">
      <x v="241"/>
      <x v="369"/>
      <x v="2"/>
    </i>
    <i r="1">
      <x v="242"/>
      <x v="370"/>
      <x v="2"/>
    </i>
    <i r="1">
      <x v="249"/>
      <x v="364"/>
      <x v="2"/>
    </i>
    <i r="2">
      <x v="372"/>
      <x v="2"/>
    </i>
    <i r="1">
      <x v="252"/>
      <x v="229"/>
      <x v="2"/>
    </i>
    <i r="1">
      <x v="259"/>
      <x v="193"/>
      <x/>
    </i>
    <i r="2">
      <x v="194"/>
      <x/>
    </i>
    <i r="1">
      <x v="276"/>
      <x v="231"/>
      <x v="2"/>
    </i>
    <i r="1">
      <x v="278"/>
      <x v="238"/>
      <x v="3"/>
    </i>
    <i r="1">
      <x v="280"/>
      <x v="388"/>
      <x/>
    </i>
    <i r="1">
      <x v="282"/>
      <x v="181"/>
      <x v="3"/>
    </i>
    <i>
      <x v="14"/>
      <x v="124"/>
      <x v="405"/>
      <x/>
    </i>
    <i r="1">
      <x v="159"/>
      <x v="52"/>
      <x/>
    </i>
    <i r="1">
      <x v="163"/>
      <x v="53"/>
      <x/>
    </i>
    <i r="1">
      <x v="165"/>
      <x v="81"/>
      <x/>
    </i>
    <i r="1">
      <x v="193"/>
      <x v="47"/>
      <x/>
    </i>
    <i r="1">
      <x v="209"/>
      <x v="172"/>
      <x/>
    </i>
    <i r="1">
      <x v="217"/>
      <x v="418"/>
      <x/>
    </i>
    <i r="1">
      <x v="230"/>
      <x v="217"/>
      <x v="2"/>
    </i>
    <i r="2">
      <x v="218"/>
      <x v="2"/>
    </i>
    <i r="1">
      <x v="232"/>
      <x v="226"/>
      <x v="2"/>
    </i>
    <i r="2">
      <x v="227"/>
      <x v="2"/>
    </i>
    <i r="1">
      <x v="235"/>
      <x v="201"/>
      <x v="2"/>
    </i>
    <i r="2">
      <x v="202"/>
      <x v="2"/>
    </i>
    <i r="1">
      <x v="237"/>
      <x v="206"/>
      <x v="2"/>
    </i>
    <i r="2">
      <x v="207"/>
      <x v="2"/>
    </i>
    <i r="1">
      <x v="243"/>
      <x v="196"/>
      <x v="2"/>
    </i>
    <i r="2">
      <x v="197"/>
      <x v="2"/>
    </i>
    <i r="1">
      <x v="251"/>
      <x v="220"/>
      <x v="2"/>
    </i>
    <i r="1">
      <x v="252"/>
      <x v="229"/>
      <x v="2"/>
    </i>
    <i r="1">
      <x v="253"/>
      <x v="204"/>
      <x v="2"/>
    </i>
    <i r="1">
      <x v="254"/>
      <x v="210"/>
      <x v="2"/>
    </i>
    <i r="1">
      <x v="255"/>
      <x v="213"/>
      <x v="2"/>
    </i>
    <i r="1">
      <x v="256"/>
      <x v="215"/>
      <x v="2"/>
    </i>
    <i r="1">
      <x v="257"/>
      <x v="222"/>
      <x v="2"/>
    </i>
    <i r="1">
      <x v="258"/>
      <x v="224"/>
      <x v="2"/>
    </i>
    <i r="1">
      <x v="278"/>
      <x v="237"/>
      <x v="3"/>
    </i>
    <i r="1">
      <x v="281"/>
      <x v="375"/>
      <x v="3"/>
    </i>
    <i r="1">
      <x v="282"/>
      <x v="374"/>
      <x v="3"/>
    </i>
    <i r="1">
      <x v="283"/>
      <x v="91"/>
      <x v="3"/>
    </i>
    <i r="1">
      <x v="284"/>
      <x v="168"/>
      <x v="3"/>
    </i>
    <i r="1">
      <x v="285"/>
      <x v="95"/>
      <x v="3"/>
    </i>
    <i r="1">
      <x v="286"/>
      <x v="195"/>
      <x v="3"/>
    </i>
    <i r="1">
      <x v="287"/>
      <x v="94"/>
      <x v="3"/>
    </i>
    <i r="1">
      <x v="328"/>
      <x v="127"/>
      <x v="1"/>
    </i>
    <i r="1">
      <x v="329"/>
      <x v="128"/>
      <x v="1"/>
    </i>
    <i r="1">
      <x v="330"/>
      <x v="129"/>
      <x v="1"/>
    </i>
    <i r="1">
      <x v="331"/>
      <x v="130"/>
      <x v="1"/>
    </i>
    <i r="1">
      <x v="332"/>
      <x v="131"/>
      <x v="1"/>
    </i>
    <i r="1">
      <x v="333"/>
      <x v="132"/>
      <x v="1"/>
    </i>
    <i r="1">
      <x v="340"/>
      <x v="133"/>
      <x v="1"/>
    </i>
    <i r="1">
      <x v="341"/>
      <x v="134"/>
      <x v="1"/>
    </i>
    <i>
      <x v="15"/>
      <x v="68"/>
      <x v="294"/>
      <x/>
    </i>
    <i r="1">
      <x v="88"/>
      <x v="335"/>
      <x/>
    </i>
    <i r="1">
      <x v="90"/>
      <x v="103"/>
      <x/>
    </i>
    <i r="1">
      <x v="94"/>
      <x v="336"/>
      <x/>
    </i>
    <i r="1">
      <x v="116"/>
      <x v="120"/>
      <x/>
    </i>
    <i r="1">
      <x v="283"/>
      <x v="93"/>
      <x v="3"/>
    </i>
    <i r="2">
      <x v="162"/>
      <x v="3"/>
    </i>
    <i r="1">
      <x v="284"/>
      <x v="169"/>
      <x v="3"/>
    </i>
    <i r="1">
      <x v="286"/>
      <x v="233"/>
      <x v="3"/>
    </i>
    <i r="2">
      <x v="415"/>
      <x v="3"/>
    </i>
    <i>
      <x v="16"/>
      <x v="13"/>
      <x v="184"/>
      <x/>
    </i>
    <i r="1">
      <x v="51"/>
      <x v="280"/>
      <x/>
    </i>
    <i r="1">
      <x v="59"/>
      <x v="303"/>
      <x/>
    </i>
    <i r="1">
      <x v="60"/>
      <x v="304"/>
      <x/>
    </i>
    <i r="1">
      <x v="66"/>
      <x v="295"/>
      <x/>
    </i>
    <i r="1">
      <x v="68"/>
      <x v="294"/>
      <x/>
    </i>
    <i r="1">
      <x v="164"/>
      <x v="83"/>
      <x/>
    </i>
    <i r="1">
      <x v="214"/>
      <x v="189"/>
      <x/>
    </i>
    <i r="1">
      <x v="215"/>
      <x v="186"/>
      <x/>
    </i>
    <i r="1">
      <x v="218"/>
      <x v="421"/>
      <x/>
    </i>
    <i r="1">
      <x v="331"/>
      <x v="130"/>
      <x v="1"/>
    </i>
    <i>
      <x v="17"/>
      <x v="228"/>
      <x v="356"/>
      <x v="2"/>
    </i>
    <i>
      <x v="18"/>
      <x v="120"/>
      <x v="40"/>
      <x/>
    </i>
    <i r="1">
      <x v="134"/>
      <x v="439"/>
      <x/>
    </i>
    <i r="1">
      <x v="209"/>
      <x v="172"/>
      <x/>
    </i>
    <i r="1">
      <x v="217"/>
      <x v="420"/>
      <x/>
    </i>
    <i r="1">
      <x v="218"/>
      <x v="421"/>
      <x/>
    </i>
    <i r="1">
      <x v="219"/>
      <x v="38"/>
      <x/>
    </i>
    <i r="1">
      <x v="220"/>
      <x v="39"/>
      <x/>
    </i>
    <i r="1">
      <x v="229"/>
      <x v="368"/>
      <x v="2"/>
    </i>
    <i r="1">
      <x v="231"/>
      <x v="371"/>
      <x v="2"/>
    </i>
    <i r="1">
      <x v="233"/>
      <x v="359"/>
      <x v="2"/>
    </i>
    <i r="1">
      <x v="234"/>
      <x v="360"/>
      <x v="2"/>
    </i>
    <i r="1">
      <x v="236"/>
      <x v="361"/>
      <x v="2"/>
    </i>
    <i r="1">
      <x v="238"/>
      <x v="365"/>
      <x v="2"/>
    </i>
    <i r="1">
      <x v="239"/>
      <x v="366"/>
      <x v="2"/>
    </i>
    <i r="1">
      <x v="241"/>
      <x v="369"/>
      <x v="2"/>
    </i>
    <i r="1">
      <x v="249"/>
      <x v="364"/>
      <x v="2"/>
    </i>
    <i r="1">
      <x v="259"/>
      <x v="350"/>
      <x/>
    </i>
    <i r="2">
      <x v="373"/>
      <x/>
    </i>
    <i r="1">
      <x v="277"/>
      <x v="362"/>
      <x/>
    </i>
    <i t="grand">
      <x/>
    </i>
  </rowItems>
  <colItems count="1">
    <i/>
  </colItems>
  <dataFields count="1">
    <dataField name="Som van Besteld" fld="3" baseField="0" baseItem="0"/>
  </dataField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5AF7DF-2FDA-488A-8E7B-71A25A844416}" name="Draaitabel1" cacheId="6" applyNumberFormats="0" applyBorderFormats="0" applyFontFormats="0" applyPatternFormats="0" applyAlignmentFormats="0" applyWidthHeightFormats="1" dataCaption="Waarden" updatedVersion="8" minRefreshableVersion="3" useAutoFormatting="1" itemPrintTitles="1" createdVersion="8" indent="0" compact="0" compactData="0" multipleFieldFilters="0">
  <location ref="A3:E165" firstHeaderRow="1" firstDataRow="1" firstDataCol="4"/>
  <pivotFields count="15">
    <pivotField axis="axisRow" compact="0" outline="0" showAll="0" defaultSubtotal="0">
      <items count="43"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x="0"/>
        <item h="1" x="1"/>
        <item h="1" x="2"/>
        <item h="1" x="3"/>
        <item x="4"/>
        <item x="5"/>
        <item x="6"/>
        <item x="7"/>
        <item x="8"/>
        <item h="1" x="9"/>
        <item x="10"/>
        <item x="11"/>
        <item h="1" x="12"/>
        <item x="13"/>
        <item x="14"/>
        <item x="15"/>
        <item h="1" x="16"/>
        <item x="17"/>
        <item h="1" x="18"/>
        <item h="1" x="19"/>
        <item h="1" x="20"/>
        <item h="1" x="21"/>
        <item h="1" x="22"/>
        <item h="1" x="23"/>
      </items>
    </pivotField>
    <pivotField axis="axisRow" compact="0" outline="0" showAll="0" defaultSubtotal="0">
      <items count="456">
        <item m="1" x="424"/>
        <item m="1" x="397"/>
        <item m="1" x="398"/>
        <item m="1" x="395"/>
        <item m="1" x="310"/>
        <item m="1" x="369"/>
        <item m="1" x="365"/>
        <item m="1" x="344"/>
        <item m="1" x="368"/>
        <item m="1" x="423"/>
        <item x="176"/>
        <item m="1" x="362"/>
        <item m="1" x="425"/>
        <item x="120"/>
        <item x="101"/>
        <item m="1" x="330"/>
        <item x="147"/>
        <item x="23"/>
        <item x="121"/>
        <item x="99"/>
        <item x="96"/>
        <item x="160"/>
        <item x="171"/>
        <item m="1" x="383"/>
        <item m="1" x="346"/>
        <item m="1" x="342"/>
        <item m="1" x="309"/>
        <item m="1" x="308"/>
        <item x="67"/>
        <item m="1" x="418"/>
        <item m="1" x="439"/>
        <item x="58"/>
        <item m="1" x="433"/>
        <item x="167"/>
        <item x="261"/>
        <item x="73"/>
        <item m="1" x="288"/>
        <item x="262"/>
        <item x="102"/>
        <item x="213"/>
        <item x="40"/>
        <item m="1" x="367"/>
        <item m="1" x="290"/>
        <item m="1" x="289"/>
        <item m="1" x="343"/>
        <item x="42"/>
        <item x="144"/>
        <item m="1" x="331"/>
        <item m="1" x="429"/>
        <item m="1" x="428"/>
        <item m="1" x="430"/>
        <item m="1" x="452"/>
        <item m="1" x="283"/>
        <item m="1" x="327"/>
        <item x="172"/>
        <item m="1" x="438"/>
        <item x="165"/>
        <item m="1" x="325"/>
        <item x="124"/>
        <item m="1" x="454"/>
        <item m="1" x="453"/>
        <item m="1" x="421"/>
        <item m="1" x="422"/>
        <item x="161"/>
        <item m="1" x="307"/>
        <item x="72"/>
        <item x="123"/>
        <item m="1" x="427"/>
        <item x="173"/>
        <item m="1" x="403"/>
        <item m="1" x="356"/>
        <item m="1" x="355"/>
        <item m="1" x="354"/>
        <item m="1" x="284"/>
        <item x="257"/>
        <item m="1" x="329"/>
        <item m="1" x="389"/>
        <item m="1" x="394"/>
        <item m="1" x="396"/>
        <item x="255"/>
        <item m="1" x="281"/>
        <item m="1" x="316"/>
        <item m="1" x="317"/>
        <item m="1" x="393"/>
        <item x="192"/>
        <item x="265"/>
        <item x="274"/>
        <item m="1" x="320"/>
        <item m="1" x="318"/>
        <item m="1" x="357"/>
        <item m="1" x="319"/>
        <item x="235"/>
        <item x="64"/>
        <item x="236"/>
        <item x="55"/>
        <item m="1" x="360"/>
        <item m="1" x="287"/>
        <item m="1" x="300"/>
        <item x="175"/>
        <item x="231"/>
        <item m="1" x="350"/>
        <item x="65"/>
        <item m="1" x="351"/>
        <item x="232"/>
        <item x="107"/>
        <item m="1" x="302"/>
        <item m="1" x="303"/>
        <item m="1" x="349"/>
        <item x="66"/>
        <item x="174"/>
        <item x="63"/>
        <item x="78"/>
        <item m="1" x="285"/>
        <item m="1" x="301"/>
        <item x="205"/>
        <item m="1" x="392"/>
        <item x="148"/>
        <item x="249"/>
        <item m="1" x="279"/>
        <item x="258"/>
        <item m="1" x="455"/>
        <item x="84"/>
        <item m="1" x="405"/>
        <item m="1" x="297"/>
        <item m="1" x="324"/>
        <item x="109"/>
        <item x="110"/>
        <item x="111"/>
        <item x="112"/>
        <item x="113"/>
        <item x="270"/>
        <item m="1" x="291"/>
        <item m="1" x="292"/>
        <item m="1" x="293"/>
        <item x="44"/>
        <item x="180"/>
        <item x="114"/>
        <item x="168"/>
        <item m="1" x="345"/>
        <item m="1" x="338"/>
        <item m="1" x="321"/>
        <item m="1" x="404"/>
        <item m="1" x="366"/>
        <item m="1" x="322"/>
        <item m="1" x="306"/>
        <item m="1" x="298"/>
        <item m="1" x="315"/>
        <item m="1" x="323"/>
        <item m="1" x="353"/>
        <item m="1" x="361"/>
        <item m="1" x="414"/>
        <item m="1" x="415"/>
        <item m="1" x="312"/>
        <item m="1" x="299"/>
        <item x="47"/>
        <item m="1" x="313"/>
        <item x="260"/>
        <item m="1" x="340"/>
        <item x="98"/>
        <item x="108"/>
        <item m="1" x="352"/>
        <item x="88"/>
        <item x="83"/>
        <item x="19"/>
        <item x="24"/>
        <item x="18"/>
        <item m="1" x="304"/>
        <item x="191"/>
        <item x="252"/>
        <item m="1" x="443"/>
        <item m="1" x="347"/>
        <item x="38"/>
        <item x="254"/>
        <item x="217"/>
        <item m="1" x="408"/>
        <item x="243"/>
        <item x="127"/>
        <item m="1" x="399"/>
        <item m="1" x="431"/>
        <item x="266"/>
        <item m="1" x="417"/>
        <item m="1" x="401"/>
        <item m="1" x="410"/>
        <item x="170"/>
        <item m="1" x="387"/>
        <item x="150"/>
        <item m="1" x="411"/>
        <item x="277"/>
        <item m="1" x="416"/>
        <item m="1" x="434"/>
        <item x="79"/>
        <item m="1" x="435"/>
        <item x="268"/>
        <item x="33"/>
        <item m="1" x="400"/>
        <item m="1" x="314"/>
        <item m="1" x="296"/>
        <item x="246"/>
        <item m="1" x="406"/>
        <item x="152"/>
        <item m="1" x="412"/>
        <item m="1" x="432"/>
        <item x="267"/>
        <item x="103"/>
        <item x="133"/>
        <item x="130"/>
        <item x="125"/>
        <item x="129"/>
        <item m="1" x="440"/>
        <item x="136"/>
        <item m="1" x="382"/>
        <item x="158"/>
        <item x="97"/>
        <item m="1" x="339"/>
        <item x="159"/>
        <item x="69"/>
        <item x="20"/>
        <item x="139"/>
        <item x="15"/>
        <item x="141"/>
        <item x="221"/>
        <item x="137"/>
        <item m="1" x="311"/>
        <item m="1" x="364"/>
        <item x="21"/>
        <item x="22"/>
        <item m="1" x="388"/>
        <item m="1" x="305"/>
        <item x="3"/>
        <item m="1" x="341"/>
        <item m="1" x="413"/>
        <item x="225"/>
        <item m="1" x="446"/>
        <item m="1" x="286"/>
        <item x="189"/>
        <item m="1" x="448"/>
        <item x="218"/>
        <item m="1" x="449"/>
        <item x="190"/>
        <item x="222"/>
        <item m="1" x="447"/>
        <item m="1" x="363"/>
        <item m="1" x="380"/>
        <item x="181"/>
        <item x="6"/>
        <item x="182"/>
        <item x="138"/>
        <item x="183"/>
        <item m="1" x="378"/>
        <item x="188"/>
        <item x="17"/>
        <item x="224"/>
        <item x="1"/>
        <item m="1" x="445"/>
        <item x="2"/>
        <item m="1" x="450"/>
        <item x="135"/>
        <item m="1" x="451"/>
        <item x="0"/>
        <item m="1" x="381"/>
        <item x="163"/>
        <item x="186"/>
        <item m="1" x="371"/>
        <item m="1" x="373"/>
        <item x="184"/>
        <item m="1" x="377"/>
        <item m="1" x="386"/>
        <item x="185"/>
        <item x="187"/>
        <item m="1" x="376"/>
        <item m="1" x="370"/>
        <item x="51"/>
        <item x="45"/>
        <item m="1" x="372"/>
        <item m="1" x="374"/>
        <item m="1" x="375"/>
        <item m="1" x="444"/>
        <item m="1" x="442"/>
        <item x="5"/>
        <item x="46"/>
        <item x="237"/>
        <item x="26"/>
        <item x="4"/>
        <item x="52"/>
        <item x="54"/>
        <item x="228"/>
        <item x="53"/>
        <item x="70"/>
        <item m="1" x="426"/>
        <item x="92"/>
        <item x="229"/>
        <item m="1" x="326"/>
        <item m="1" x="333"/>
        <item x="91"/>
        <item x="89"/>
        <item x="71"/>
        <item x="90"/>
        <item m="1" x="379"/>
        <item m="1" x="334"/>
        <item m="1" x="335"/>
        <item m="1" x="336"/>
        <item m="1" x="420"/>
        <item m="1" x="419"/>
        <item m="1" x="337"/>
        <item x="62"/>
        <item m="1" x="358"/>
        <item x="201"/>
        <item m="1" x="328"/>
        <item x="200"/>
        <item x="149"/>
        <item x="177"/>
        <item x="178"/>
        <item m="1" x="359"/>
        <item x="75"/>
        <item x="60"/>
        <item x="230"/>
        <item x="76"/>
        <item x="56"/>
        <item x="57"/>
        <item x="61"/>
        <item x="105"/>
        <item m="1" x="391"/>
        <item x="74"/>
        <item x="59"/>
        <item x="106"/>
        <item m="1" x="282"/>
        <item x="151"/>
        <item x="238"/>
        <item x="143"/>
        <item x="32"/>
        <item m="1" x="385"/>
        <item x="34"/>
        <item x="30"/>
        <item x="35"/>
        <item m="1" x="409"/>
        <item x="145"/>
        <item m="1" x="348"/>
        <item m="1" x="332"/>
        <item x="28"/>
        <item x="37"/>
        <item x="36"/>
        <item x="94"/>
        <item x="155"/>
        <item x="80"/>
        <item x="140"/>
        <item m="1" x="407"/>
        <item m="1" x="384"/>
        <item x="29"/>
        <item m="1" x="436"/>
        <item m="1" x="402"/>
        <item m="1" x="280"/>
        <item m="1" x="441"/>
        <item m="1" x="390"/>
        <item m="1" x="295"/>
        <item m="1" x="294"/>
        <item m="1" x="437"/>
        <item x="153"/>
        <item x="7"/>
        <item x="8"/>
        <item x="9"/>
        <item x="10"/>
        <item x="11"/>
        <item x="12"/>
        <item x="13"/>
        <item x="14"/>
        <item x="16"/>
        <item x="25"/>
        <item x="27"/>
        <item x="31"/>
        <item x="39"/>
        <item x="41"/>
        <item x="43"/>
        <item x="48"/>
        <item x="49"/>
        <item x="50"/>
        <item x="68"/>
        <item x="77"/>
        <item x="81"/>
        <item x="82"/>
        <item x="85"/>
        <item x="86"/>
        <item x="87"/>
        <item x="93"/>
        <item x="95"/>
        <item x="100"/>
        <item x="104"/>
        <item x="115"/>
        <item x="116"/>
        <item x="117"/>
        <item x="118"/>
        <item x="119"/>
        <item x="122"/>
        <item x="126"/>
        <item x="128"/>
        <item x="131"/>
        <item x="132"/>
        <item x="134"/>
        <item x="142"/>
        <item x="146"/>
        <item x="154"/>
        <item x="156"/>
        <item x="157"/>
        <item x="162"/>
        <item x="164"/>
        <item x="166"/>
        <item x="169"/>
        <item x="179"/>
        <item x="193"/>
        <item x="194"/>
        <item x="195"/>
        <item x="196"/>
        <item x="197"/>
        <item x="198"/>
        <item x="199"/>
        <item x="202"/>
        <item x="203"/>
        <item x="204"/>
        <item x="206"/>
        <item x="207"/>
        <item x="208"/>
        <item x="209"/>
        <item x="210"/>
        <item x="211"/>
        <item x="212"/>
        <item x="214"/>
        <item x="215"/>
        <item x="216"/>
        <item x="219"/>
        <item x="220"/>
        <item x="223"/>
        <item x="226"/>
        <item x="227"/>
        <item x="233"/>
        <item x="234"/>
        <item x="239"/>
        <item x="240"/>
        <item x="241"/>
        <item x="242"/>
        <item x="244"/>
        <item x="245"/>
        <item x="247"/>
        <item x="248"/>
        <item x="250"/>
        <item x="251"/>
        <item x="253"/>
        <item x="256"/>
        <item x="259"/>
        <item x="263"/>
        <item x="264"/>
        <item x="269"/>
        <item x="271"/>
        <item x="272"/>
        <item x="273"/>
        <item x="275"/>
        <item x="276"/>
        <item x="278"/>
      </items>
    </pivotField>
    <pivotField axis="axisRow" compact="0" outline="0" showAll="0" sortType="ascending" defaultSubtotal="0">
      <items count="623">
        <item x="230"/>
        <item x="233"/>
        <item x="321"/>
        <item x="164"/>
        <item m="1" x="415"/>
        <item m="1" x="390"/>
        <item m="1" x="405"/>
        <item m="1" x="555"/>
        <item x="246"/>
        <item x="182"/>
        <item x="172"/>
        <item x="136"/>
        <item x="340"/>
        <item x="317"/>
        <item x="325"/>
        <item x="180"/>
        <item m="1" x="531"/>
        <item x="40"/>
        <item x="43"/>
        <item x="301"/>
        <item x="112"/>
        <item m="1" x="592"/>
        <item m="1" x="426"/>
        <item m="1" x="376"/>
        <item m="1" x="462"/>
        <item x="71"/>
        <item x="265"/>
        <item x="186"/>
        <item m="1" x="463"/>
        <item x="266"/>
        <item m="1" x="359"/>
        <item x="69"/>
        <item m="1" x="456"/>
        <item x="125"/>
        <item x="284"/>
        <item x="288"/>
        <item x="289"/>
        <item m="1" x="430"/>
        <item m="1" x="374"/>
        <item m="1" x="465"/>
        <item x="137"/>
        <item m="1" x="542"/>
        <item m="1" x="510"/>
        <item m="1" x="489"/>
        <item m="1" x="550"/>
        <item x="335"/>
        <item x="158"/>
        <item x="296"/>
        <item m="1" x="397"/>
        <item m="1" x="474"/>
        <item m="1" x="471"/>
        <item x="310"/>
        <item m="1" x="559"/>
        <item m="1" x="581"/>
        <item m="1" x="549"/>
        <item x="334"/>
        <item x="42"/>
        <item x="39"/>
        <item x="44"/>
        <item m="1" x="449"/>
        <item x="239"/>
        <item x="291"/>
        <item m="1" x="539"/>
        <item x="292"/>
        <item x="273"/>
        <item m="1" x="395"/>
        <item x="144"/>
        <item m="1" x="473"/>
        <item m="1" x="516"/>
        <item m="1" x="487"/>
        <item x="324"/>
        <item m="1" x="492"/>
        <item x="149"/>
        <item m="1" x="490"/>
        <item m="1" x="563"/>
        <item m="1" x="470"/>
        <item x="33"/>
        <item x="31"/>
        <item m="1" x="522"/>
        <item x="30"/>
        <item m="1" x="443"/>
        <item x="243"/>
        <item m="1" x="615"/>
        <item m="1" x="616"/>
        <item x="162"/>
        <item m="1" x="380"/>
        <item m="1" x="406"/>
        <item x="342"/>
        <item m="1" x="379"/>
        <item m="1" x="378"/>
        <item m="1" x="513"/>
        <item x="70"/>
        <item x="187"/>
        <item m="1" x="427"/>
        <item x="86"/>
        <item m="1" x="537"/>
        <item x="224"/>
        <item x="336"/>
        <item x="281"/>
        <item m="1" x="494"/>
        <item m="1" x="375"/>
        <item m="1" x="396"/>
        <item m="1" x="457"/>
        <item m="1" x="348"/>
        <item x="207"/>
        <item x="163"/>
        <item m="1" x="521"/>
        <item m="1" x="459"/>
        <item m="1" x="431"/>
        <item x="329"/>
        <item x="166"/>
        <item m="1" x="528"/>
        <item m="1" x="350"/>
        <item m="1" x="420"/>
        <item m="1" x="349"/>
        <item m="1" x="419"/>
        <item m="1" x="357"/>
        <item x="302"/>
        <item m="1" x="599"/>
        <item x="18"/>
        <item x="213"/>
        <item x="26"/>
        <item m="1" x="564"/>
        <item m="1" x="464"/>
        <item x="93"/>
        <item x="88"/>
        <item x="303"/>
        <item x="113"/>
        <item x="314"/>
        <item x="19"/>
        <item m="1" x="610"/>
        <item x="168"/>
        <item x="218"/>
        <item x="55"/>
        <item x="209"/>
        <item m="1" x="614"/>
        <item m="1" x="612"/>
        <item x="261"/>
        <item x="99"/>
        <item m="1" x="444"/>
        <item x="184"/>
        <item m="1" x="517"/>
        <item x="170"/>
        <item m="1" x="532"/>
        <item x="270"/>
        <item m="1" x="386"/>
        <item m="1" x="412"/>
        <item m="1" x="460"/>
        <item m="1" x="558"/>
        <item x="123"/>
        <item x="122"/>
        <item m="1" x="548"/>
        <item x="38"/>
        <item x="143"/>
        <item x="235"/>
        <item m="1" x="547"/>
        <item m="1" x="518"/>
        <item x="91"/>
        <item x="339"/>
        <item x="316"/>
        <item x="126"/>
        <item x="23"/>
        <item x="105"/>
        <item x="102"/>
        <item m="1" x="565"/>
        <item x="315"/>
        <item m="1" x="507"/>
        <item x="183"/>
        <item x="277"/>
        <item x="309"/>
        <item m="1" x="373"/>
        <item x="280"/>
        <item m="1" x="553"/>
        <item x="129"/>
        <item x="254"/>
        <item m="1" x="497"/>
        <item x="150"/>
        <item x="82"/>
        <item x="333"/>
        <item m="1" x="458"/>
        <item m="1" x="429"/>
        <item m="1" x="370"/>
        <item m="1" x="428"/>
        <item m="1" x="371"/>
        <item m="1" x="372"/>
        <item x="148"/>
        <item x="34"/>
        <item m="1" x="519"/>
        <item x="35"/>
        <item x="32"/>
        <item x="36"/>
        <item x="37"/>
        <item x="100"/>
        <item x="84"/>
        <item x="240"/>
        <item m="1" x="576"/>
        <item x="241"/>
        <item x="127"/>
        <item x="327"/>
        <item x="222"/>
        <item x="108"/>
        <item m="1" x="402"/>
        <item x="101"/>
        <item x="177"/>
        <item x="73"/>
        <item x="106"/>
        <item x="320"/>
        <item x="341"/>
        <item m="1" x="582"/>
        <item x="294"/>
        <item m="1" x="356"/>
        <item m="1" x="556"/>
        <item x="298"/>
        <item x="318"/>
        <item x="345"/>
        <item m="1" x="362"/>
        <item x="319"/>
        <item m="1" x="538"/>
        <item m="1" x="523"/>
        <item x="326"/>
        <item x="120"/>
        <item m="1" x="575"/>
        <item x="328"/>
        <item x="223"/>
        <item x="231"/>
        <item x="232"/>
        <item x="124"/>
        <item x="344"/>
        <item x="343"/>
        <item m="1" x="445"/>
        <item m="1" x="407"/>
        <item m="1" x="447"/>
        <item x="295"/>
        <item x="135"/>
        <item x="87"/>
        <item x="293"/>
        <item m="1" x="424"/>
        <item m="1" x="394"/>
        <item m="1" x="355"/>
        <item x="286"/>
        <item x="290"/>
        <item m="1" x="482"/>
        <item x="152"/>
        <item x="208"/>
        <item x="59"/>
        <item x="63"/>
        <item x="181"/>
        <item m="1" x="546"/>
        <item m="1" x="569"/>
        <item m="1" x="439"/>
        <item x="85"/>
        <item m="1" x="579"/>
        <item m="1" x="611"/>
        <item x="217"/>
        <item x="323"/>
        <item x="57"/>
        <item x="258"/>
        <item x="234"/>
        <item x="62"/>
        <item x="53"/>
        <item x="121"/>
        <item x="139"/>
        <item m="1" x="499"/>
        <item m="1" x="363"/>
        <item m="1" x="364"/>
        <item x="134"/>
        <item x="160"/>
        <item m="1" x="578"/>
        <item x="304"/>
        <item x="76"/>
        <item x="28"/>
        <item m="1" x="479"/>
        <item x="4"/>
        <item x="74"/>
        <item x="83"/>
        <item x="274"/>
        <item x="132"/>
        <item m="1" x="425"/>
        <item x="92"/>
        <item x="75"/>
        <item x="20"/>
        <item x="98"/>
        <item x="25"/>
        <item x="103"/>
        <item x="191"/>
        <item x="169"/>
        <item m="1" x="469"/>
        <item m="1" x="432"/>
        <item m="1" x="468"/>
        <item m="1" x="595"/>
        <item m="1" x="596"/>
        <item m="1" x="613"/>
        <item x="64"/>
        <item x="212"/>
        <item x="146"/>
        <item m="1" x="601"/>
        <item x="147"/>
        <item x="48"/>
        <item m="1" x="502"/>
        <item x="29"/>
        <item m="1" x="501"/>
        <item m="1" x="604"/>
        <item m="1" x="617"/>
        <item x="145"/>
        <item m="1" x="504"/>
        <item m="1" x="593"/>
        <item x="10"/>
        <item m="1" x="503"/>
        <item m="1" x="605"/>
        <item m="1" x="618"/>
        <item x="46"/>
        <item m="1" x="505"/>
        <item m="1" x="586"/>
        <item x="2"/>
        <item x="11"/>
        <item x="197"/>
        <item m="1" x="508"/>
        <item m="1" x="606"/>
        <item x="12"/>
        <item m="1" x="520"/>
        <item x="138"/>
        <item x="13"/>
        <item x="198"/>
        <item x="300"/>
        <item m="1" x="602"/>
        <item x="8"/>
        <item m="1" x="554"/>
        <item x="45"/>
        <item m="1" x="500"/>
        <item x="251"/>
        <item x="7"/>
        <item x="175"/>
        <item m="1" x="607"/>
        <item x="14"/>
        <item x="201"/>
        <item x="0"/>
        <item x="247"/>
        <item m="1" x="506"/>
        <item m="1" x="603"/>
        <item m="1" x="594"/>
        <item x="109"/>
        <item x="54"/>
        <item x="1"/>
        <item x="9"/>
        <item x="200"/>
        <item x="245"/>
        <item m="1" x="598"/>
        <item x="244"/>
        <item x="249"/>
        <item m="1" x="589"/>
        <item x="252"/>
        <item x="205"/>
        <item x="214"/>
        <item m="1" x="590"/>
        <item m="1" x="409"/>
        <item m="1" x="410"/>
        <item m="1" x="526"/>
        <item x="5"/>
        <item x="257"/>
        <item x="161"/>
        <item m="1" x="448"/>
        <item m="1" x="393"/>
        <item m="1" x="392"/>
        <item x="219"/>
        <item x="220"/>
        <item m="1" x="535"/>
        <item x="171"/>
        <item m="1" x="391"/>
        <item m="1" x="541"/>
        <item m="1" x="422"/>
        <item x="313"/>
        <item x="65"/>
        <item x="80"/>
        <item m="1" x="477"/>
        <item x="66"/>
        <item x="226"/>
        <item x="263"/>
        <item m="1" x="421"/>
        <item m="1" x="352"/>
        <item x="81"/>
        <item x="306"/>
        <item x="225"/>
        <item x="312"/>
        <item x="60"/>
        <item x="308"/>
        <item x="151"/>
        <item x="311"/>
        <item x="61"/>
        <item x="307"/>
        <item x="189"/>
        <item m="1" x="525"/>
        <item x="111"/>
        <item x="227"/>
        <item x="215"/>
        <item x="264"/>
        <item m="1" x="358"/>
        <item x="67"/>
        <item x="190"/>
        <item m="1" x="583"/>
        <item m="1" x="353"/>
        <item x="110"/>
        <item x="228"/>
        <item m="1" x="530"/>
        <item x="79"/>
        <item x="68"/>
        <item m="1" x="478"/>
        <item m="1" x="534"/>
        <item m="1" x="354"/>
        <item m="1" x="533"/>
        <item x="346"/>
        <item m="1" x="619"/>
        <item m="1" x="574"/>
        <item m="1" x="570"/>
        <item x="97"/>
        <item m="1" x="573"/>
        <item x="259"/>
        <item x="185"/>
        <item m="1" x="418"/>
        <item m="1" x="433"/>
        <item m="1" x="572"/>
        <item m="1" x="560"/>
        <item x="96"/>
        <item m="1" x="571"/>
        <item x="272"/>
        <item x="94"/>
        <item x="262"/>
        <item x="77"/>
        <item m="1" x="437"/>
        <item x="260"/>
        <item m="1" x="562"/>
        <item m="1" x="561"/>
        <item x="95"/>
        <item m="1" x="511"/>
        <item m="1" x="434"/>
        <item m="1" x="435"/>
        <item m="1" x="436"/>
        <item m="1" x="566"/>
        <item m="1" x="567"/>
        <item x="140"/>
        <item x="21"/>
        <item x="22"/>
        <item m="1" x="461"/>
        <item m="1" x="440"/>
        <item x="188"/>
        <item x="221"/>
        <item m="1" x="484"/>
        <item m="1" x="536"/>
        <item m="1" x="452"/>
        <item m="1" x="442"/>
        <item m="1" x="498"/>
        <item m="1" x="568"/>
        <item x="229"/>
        <item m="1" x="493"/>
        <item m="1" x="466"/>
        <item m="1" x="467"/>
        <item x="271"/>
        <item m="1" x="387"/>
        <item m="1" x="480"/>
        <item x="255"/>
        <item x="216"/>
        <item x="256"/>
        <item x="210"/>
        <item x="159"/>
        <item x="167"/>
        <item x="330"/>
        <item x="192"/>
        <item x="279"/>
        <item m="1" x="369"/>
        <item x="157"/>
        <item x="267"/>
        <item m="1" x="450"/>
        <item m="1" x="527"/>
        <item x="155"/>
        <item x="179"/>
        <item x="173"/>
        <item m="1" x="545"/>
        <item x="268"/>
        <item m="1" x="384"/>
        <item x="211"/>
        <item x="248"/>
        <item m="1" x="413"/>
        <item x="72"/>
        <item m="1" x="411"/>
        <item x="58"/>
        <item x="322"/>
        <item x="131"/>
        <item x="174"/>
        <item x="154"/>
        <item x="275"/>
        <item m="1" x="476"/>
        <item x="282"/>
        <item x="128"/>
        <item x="283"/>
        <item m="1" x="577"/>
        <item m="1" x="580"/>
        <item m="1" x="552"/>
        <item m="1" x="400"/>
        <item m="1" x="455"/>
        <item m="1" x="515"/>
        <item x="78"/>
        <item x="337"/>
        <item m="1" x="475"/>
        <item x="338"/>
        <item m="1" x="621"/>
        <item m="1" x="377"/>
        <item x="195"/>
        <item x="176"/>
        <item x="194"/>
        <item x="141"/>
        <item x="199"/>
        <item m="1" x="509"/>
        <item x="6"/>
        <item x="3"/>
        <item x="193"/>
        <item x="24"/>
        <item x="196"/>
        <item m="1" x="360"/>
        <item x="203"/>
        <item m="1" x="398"/>
        <item m="1" x="620"/>
        <item m="1" x="587"/>
        <item x="202"/>
        <item x="204"/>
        <item m="1" x="485"/>
        <item m="1" x="600"/>
        <item m="1" x="446"/>
        <item m="1" x="486"/>
        <item m="1" x="514"/>
        <item m="1" x="423"/>
        <item x="299"/>
        <item m="1" x="622"/>
        <item m="1" x="609"/>
        <item m="1" x="608"/>
        <item x="285"/>
        <item m="1" x="361"/>
        <item x="107"/>
        <item x="238"/>
        <item x="41"/>
        <item m="1" x="491"/>
        <item m="1" x="529"/>
        <item m="1" x="585"/>
        <item m="1" x="351"/>
        <item m="1" x="441"/>
        <item m="1" x="385"/>
        <item m="1" x="388"/>
        <item x="269"/>
        <item m="1" x="512"/>
        <item m="1" x="597"/>
        <item m="1" x="488"/>
        <item m="1" x="481"/>
        <item m="1" x="454"/>
        <item x="253"/>
        <item m="1" x="588"/>
        <item x="17"/>
        <item m="1" x="524"/>
        <item m="1" x="389"/>
        <item x="104"/>
        <item m="1" x="496"/>
        <item x="52"/>
        <item m="1" x="382"/>
        <item m="1" x="383"/>
        <item x="50"/>
        <item m="1" x="543"/>
        <item m="1" x="544"/>
        <item x="51"/>
        <item m="1" x="408"/>
        <item m="1" x="381"/>
        <item x="27"/>
        <item m="1" x="417"/>
        <item m="1" x="416"/>
        <item m="1" x="404"/>
        <item m="1" x="472"/>
        <item m="1" x="453"/>
        <item x="16"/>
        <item x="130"/>
        <item x="347"/>
        <item x="250"/>
        <item x="237"/>
        <item x="89"/>
        <item x="90"/>
        <item x="242"/>
        <item m="1" x="557"/>
        <item x="305"/>
        <item x="331"/>
        <item x="56"/>
        <item x="49"/>
        <item m="1" x="540"/>
        <item x="142"/>
        <item x="206"/>
        <item m="1" x="403"/>
        <item x="153"/>
        <item x="15"/>
        <item m="1" x="451"/>
        <item m="1" x="584"/>
        <item x="236"/>
        <item m="1" x="399"/>
        <item m="1" x="483"/>
        <item x="119"/>
        <item x="178"/>
        <item m="1" x="365"/>
        <item m="1" x="366"/>
        <item m="1" x="367"/>
        <item m="1" x="438"/>
        <item x="114"/>
        <item x="332"/>
        <item x="115"/>
        <item x="116"/>
        <item x="117"/>
        <item m="1" x="414"/>
        <item x="118"/>
        <item x="47"/>
        <item m="1" x="495"/>
        <item m="1" x="551"/>
        <item x="165"/>
        <item x="287"/>
        <item x="133"/>
        <item x="156"/>
        <item x="276"/>
        <item x="278"/>
        <item m="1" x="368"/>
        <item m="1" x="591"/>
        <item m="1" x="401"/>
        <item x="297"/>
      </items>
    </pivotField>
    <pivotField dataField="1" compact="0" outline="0" showAll="0" defaultSubtotal="0"/>
    <pivotField compact="0" numFmtId="166" outline="0" showAll="0" defaultSubtotal="0"/>
    <pivotField compact="0" numFmtId="166" outline="0" showAll="0" defaultSubtotal="0"/>
    <pivotField compact="0" numFmtId="166" outline="0" showAll="0" defaultSubtotal="0"/>
    <pivotField compact="0" outline="0" showAll="0" defaultSubtotal="0"/>
    <pivotField axis="axisRow" compact="0" outline="0" showAll="0" defaultSubtotal="0">
      <items count="6">
        <item x="2"/>
        <item x="4"/>
        <item x="0"/>
        <item x="1"/>
        <item m="1" x="5"/>
        <item x="3"/>
      </items>
    </pivotField>
    <pivotField compact="0" outline="0" showAll="0" defaultSubtotal="0"/>
    <pivotField compact="0" outline="0" showAll="0" defaultSubtotal="0"/>
    <pivotField compact="0" outline="0" subtotalTop="0" showAll="0" defaultSubtotal="0"/>
    <pivotField compact="0" numFmtId="166" outline="0" showAll="0" defaultSubtotal="0"/>
    <pivotField compact="0" numFmtId="166" outline="0" showAll="0" defaultSubtotal="0"/>
    <pivotField compact="0" numFmtId="166" outline="0" showAll="0" defaultSubtotal="0"/>
  </pivotFields>
  <rowFields count="4">
    <field x="0"/>
    <field x="1"/>
    <field x="2"/>
    <field x="8"/>
  </rowFields>
  <rowItems count="162">
    <i>
      <x v="19"/>
      <x v="228"/>
      <x v="512"/>
      <x v="2"/>
    </i>
    <i r="1">
      <x v="252"/>
      <x v="342"/>
      <x v="2"/>
    </i>
    <i r="1">
      <x v="254"/>
      <x v="313"/>
      <x v="2"/>
    </i>
    <i r="1">
      <x v="258"/>
      <x v="335"/>
      <x v="2"/>
    </i>
    <i r="1">
      <x v="278"/>
      <x v="357"/>
      <x v="3"/>
    </i>
    <i r="1">
      <x v="282"/>
      <x v="272"/>
      <x v="3"/>
    </i>
    <i>
      <x v="23"/>
      <x v="228"/>
      <x v="512"/>
      <x v="2"/>
    </i>
    <i r="1">
      <x v="256"/>
      <x v="320"/>
      <x v="2"/>
    </i>
    <i r="1">
      <x v="258"/>
      <x v="335"/>
      <x v="2"/>
    </i>
    <i>
      <x v="24"/>
      <x v="224"/>
      <x v="439"/>
      <x/>
    </i>
    <i r="1">
      <x v="225"/>
      <x v="440"/>
      <x/>
    </i>
    <i>
      <x v="25"/>
      <x v="209"/>
      <x v="261"/>
      <x/>
    </i>
    <i>
      <x v="26"/>
      <x v="18"/>
      <x v="160"/>
      <x/>
    </i>
    <i r="1">
      <x v="46"/>
      <x v="72"/>
      <x/>
    </i>
    <i r="1">
      <x v="193"/>
      <x v="76"/>
      <x/>
    </i>
    <i r="1">
      <x v="217"/>
      <x v="587"/>
      <x/>
    </i>
    <i r="1">
      <x v="218"/>
      <x v="591"/>
      <x/>
    </i>
    <i r="1">
      <x v="219"/>
      <x v="66"/>
      <x/>
    </i>
    <i r="1">
      <x v="221"/>
      <x v="438"/>
      <x/>
    </i>
    <i r="1">
      <x v="225"/>
      <x v="296"/>
      <x/>
    </i>
    <i r="2">
      <x v="440"/>
      <x/>
    </i>
    <i r="1">
      <x v="244"/>
      <x v="294"/>
      <x v="2"/>
    </i>
    <i r="2">
      <x v="511"/>
      <x v="2"/>
    </i>
    <i r="2">
      <x v="514"/>
      <x v="2"/>
    </i>
    <i r="1">
      <x v="246"/>
      <x v="508"/>
      <x v="2"/>
    </i>
    <i r="1">
      <x v="287"/>
      <x v="269"/>
      <x v="3"/>
    </i>
    <i r="1">
      <x v="328"/>
      <x v="185"/>
      <x v="1"/>
    </i>
    <i r="1">
      <x v="329"/>
      <x v="186"/>
      <x v="1"/>
    </i>
    <i r="1">
      <x v="331"/>
      <x v="188"/>
      <x v="1"/>
    </i>
    <i r="1">
      <x v="332"/>
      <x v="189"/>
      <x v="1"/>
    </i>
    <i r="1">
      <x v="333"/>
      <x v="190"/>
      <x v="1"/>
    </i>
    <i r="1">
      <x v="335"/>
      <x v="76"/>
      <x v="1"/>
    </i>
    <i r="1">
      <x v="338"/>
      <x v="79"/>
      <x/>
    </i>
    <i r="1">
      <x v="344"/>
      <x v="153"/>
      <x v="1"/>
    </i>
    <i r="1">
      <x v="347"/>
      <x v="77"/>
      <x/>
    </i>
    <i r="1">
      <x v="357"/>
      <x v="330"/>
      <x v="2"/>
    </i>
    <i r="1">
      <x v="358"/>
      <x v="327"/>
      <x v="2"/>
    </i>
    <i r="1">
      <x v="359"/>
      <x v="343"/>
      <x v="2"/>
    </i>
    <i r="1">
      <x v="360"/>
      <x v="306"/>
      <x v="2"/>
    </i>
    <i r="1">
      <x v="361"/>
      <x v="314"/>
      <x v="2"/>
    </i>
    <i r="1">
      <x v="363"/>
      <x v="321"/>
      <x v="2"/>
    </i>
    <i r="1">
      <x v="371"/>
      <x v="310"/>
      <x v="2"/>
    </i>
    <i r="1">
      <x v="385"/>
      <x v="340"/>
      <x v="2"/>
    </i>
    <i r="1">
      <x v="397"/>
      <x v="303"/>
      <x v="2"/>
    </i>
    <i r="1">
      <x v="398"/>
      <x v="77"/>
      <x/>
    </i>
    <i>
      <x v="27"/>
      <x v="16"/>
      <x v="283"/>
      <x/>
    </i>
    <i r="1">
      <x v="31"/>
      <x v="258"/>
      <x/>
    </i>
    <i r="1">
      <x v="94"/>
      <x v="483"/>
      <x/>
    </i>
    <i r="1">
      <x v="116"/>
      <x v="176"/>
      <x/>
    </i>
    <i r="1">
      <x v="212"/>
      <x v="283"/>
      <x/>
    </i>
    <i r="1">
      <x v="278"/>
      <x v="357"/>
      <x v="3"/>
    </i>
    <i r="1">
      <x v="279"/>
      <x v="585"/>
      <x v="3"/>
    </i>
    <i r="1">
      <x v="282"/>
      <x v="272"/>
      <x v="3"/>
    </i>
    <i r="1">
      <x v="283"/>
      <x v="133"/>
      <x v="3"/>
    </i>
    <i r="2">
      <x v="242"/>
      <x v="3"/>
    </i>
    <i r="1">
      <x v="284"/>
      <x v="255"/>
      <x v="3"/>
    </i>
    <i r="1">
      <x v="286"/>
      <x v="584"/>
      <x v="3"/>
    </i>
    <i r="1">
      <x v="287"/>
      <x v="269"/>
      <x v="3"/>
    </i>
    <i r="1">
      <x v="309"/>
      <x v="385"/>
      <x/>
    </i>
    <i r="1">
      <x v="317"/>
      <x v="383"/>
      <x/>
    </i>
    <i r="1">
      <x v="318"/>
      <x v="387"/>
      <x/>
    </i>
    <i>
      <x v="29"/>
      <x v="165"/>
      <x v="119"/>
      <x/>
    </i>
    <i r="1">
      <x v="243"/>
      <x v="511"/>
      <x v="2"/>
    </i>
    <i r="2">
      <x v="513"/>
      <x v="2"/>
    </i>
    <i r="1">
      <x v="256"/>
      <x v="320"/>
      <x v="2"/>
    </i>
    <i>
      <x v="30"/>
      <x v="209"/>
      <x v="261"/>
      <x/>
    </i>
    <i r="1">
      <x v="245"/>
      <x v="505"/>
      <x v="2"/>
    </i>
    <i r="2">
      <x v="507"/>
      <x v="2"/>
    </i>
    <i r="1">
      <x v="246"/>
      <x v="509"/>
      <x v="2"/>
    </i>
    <i r="1">
      <x v="247"/>
      <x v="511"/>
      <x v="2"/>
    </i>
    <i r="2">
      <x v="515"/>
      <x v="2"/>
    </i>
    <i r="1">
      <x v="260"/>
      <x v="331"/>
      <x v="2"/>
    </i>
    <i r="1">
      <x v="261"/>
      <x v="344"/>
      <x v="2"/>
    </i>
    <i r="1">
      <x v="264"/>
      <x v="315"/>
      <x v="2"/>
    </i>
    <i r="1">
      <x v="267"/>
      <x v="322"/>
      <x v="2"/>
    </i>
    <i r="1">
      <x v="268"/>
      <x v="334"/>
      <x v="2"/>
    </i>
    <i r="1">
      <x v="282"/>
      <x v="272"/>
      <x v="3"/>
    </i>
    <i>
      <x v="32"/>
      <x v="217"/>
      <x v="590"/>
      <x/>
    </i>
    <i r="1">
      <x v="234"/>
      <x v="517"/>
      <x v="2"/>
    </i>
    <i r="1">
      <x v="238"/>
      <x v="522"/>
      <x v="2"/>
    </i>
    <i r="1">
      <x v="249"/>
      <x v="521"/>
      <x v="2"/>
    </i>
    <i r="1">
      <x v="282"/>
      <x v="272"/>
      <x v="3"/>
    </i>
    <i r="1">
      <x v="283"/>
      <x v="133"/>
      <x v="3"/>
    </i>
    <i r="1">
      <x v="287"/>
      <x v="269"/>
      <x v="3"/>
    </i>
    <i r="1">
      <x v="294"/>
      <x v="424"/>
      <x/>
    </i>
    <i>
      <x v="33"/>
      <x v="121"/>
      <x v="104"/>
      <x/>
    </i>
    <i r="1">
      <x v="167"/>
      <x v="120"/>
      <x/>
    </i>
    <i r="1">
      <x v="218"/>
      <x v="588"/>
      <x/>
    </i>
    <i r="2">
      <x v="591"/>
      <x/>
    </i>
    <i r="1">
      <x v="219"/>
      <x v="66"/>
      <x/>
    </i>
    <i r="2">
      <x v="478"/>
      <x/>
    </i>
    <i r="1">
      <x v="244"/>
      <x v="294"/>
      <x v="2"/>
    </i>
    <i r="2">
      <x v="511"/>
      <x v="2"/>
    </i>
    <i r="2">
      <x v="514"/>
      <x v="2"/>
    </i>
    <i r="1">
      <x v="246"/>
      <x v="293"/>
      <x v="2"/>
    </i>
    <i r="1">
      <x v="250"/>
      <x v="553"/>
      <x/>
    </i>
    <i r="1">
      <x v="272"/>
      <x v="297"/>
      <x v="2"/>
    </i>
    <i r="1">
      <x v="279"/>
      <x v="351"/>
      <x v="3"/>
    </i>
    <i r="1">
      <x v="281"/>
      <x v="461"/>
      <x v="3"/>
    </i>
    <i r="1">
      <x v="283"/>
      <x v="243"/>
      <x v="3"/>
    </i>
    <i r="1">
      <x v="287"/>
      <x v="134"/>
      <x v="3"/>
    </i>
    <i r="1">
      <x v="329"/>
      <x v="186"/>
      <x v="1"/>
    </i>
    <i r="1">
      <x v="338"/>
      <x v="79"/>
      <x/>
    </i>
    <i r="1">
      <x v="357"/>
      <x v="330"/>
      <x v="2"/>
    </i>
    <i r="1">
      <x v="358"/>
      <x v="327"/>
      <x v="2"/>
    </i>
    <i r="1">
      <x v="359"/>
      <x v="343"/>
      <x v="2"/>
    </i>
    <i r="1">
      <x v="360"/>
      <x v="306"/>
      <x v="2"/>
    </i>
    <i r="1">
      <x v="361"/>
      <x v="314"/>
      <x v="2"/>
    </i>
    <i r="1">
      <x v="363"/>
      <x v="321"/>
      <x v="2"/>
    </i>
    <i r="1">
      <x v="364"/>
      <x v="333"/>
      <x v="2"/>
    </i>
    <i r="1">
      <x v="367"/>
      <x v="299"/>
      <x v="2"/>
    </i>
    <i r="1">
      <x v="371"/>
      <x v="310"/>
      <x v="2"/>
    </i>
    <i r="1">
      <x v="385"/>
      <x v="340"/>
      <x v="2"/>
    </i>
    <i r="1">
      <x v="397"/>
      <x v="303"/>
      <x v="2"/>
    </i>
    <i>
      <x v="34"/>
      <x v="31"/>
      <x v="258"/>
      <x/>
    </i>
    <i r="1">
      <x v="84"/>
      <x v="132"/>
      <x/>
    </i>
    <i r="1">
      <x v="279"/>
      <x v="351"/>
      <x v="3"/>
    </i>
    <i r="1">
      <x v="281"/>
      <x v="461"/>
      <x v="3"/>
    </i>
    <i r="1">
      <x v="282"/>
      <x v="272"/>
      <x v="3"/>
    </i>
    <i r="2">
      <x v="459"/>
      <x v="3"/>
    </i>
    <i r="1">
      <x v="283"/>
      <x v="133"/>
      <x v="3"/>
    </i>
    <i r="2">
      <x v="242"/>
      <x v="3"/>
    </i>
    <i r="1">
      <x v="284"/>
      <x v="253"/>
      <x v="3"/>
    </i>
    <i r="2">
      <x v="255"/>
      <x v="3"/>
    </i>
    <i r="1">
      <x v="286"/>
      <x v="352"/>
      <x v="3"/>
    </i>
    <i r="2">
      <x v="584"/>
      <x v="3"/>
    </i>
    <i r="1">
      <x v="314"/>
      <x v="374"/>
      <x/>
    </i>
    <i r="1">
      <x v="316"/>
      <x v="379"/>
      <x/>
    </i>
    <i r="1">
      <x v="319"/>
      <x v="393"/>
      <x/>
    </i>
    <i>
      <x v="36"/>
      <x v="165"/>
      <x v="119"/>
      <x/>
    </i>
    <i r="1">
      <x v="216"/>
      <x v="282"/>
      <x/>
    </i>
    <i r="1">
      <x v="218"/>
      <x v="588"/>
      <x/>
    </i>
    <i r="2">
      <x v="591"/>
      <x/>
    </i>
    <i r="1">
      <x v="220"/>
      <x v="479"/>
      <x/>
    </i>
    <i r="1">
      <x v="225"/>
      <x v="440"/>
      <x/>
    </i>
    <i r="1">
      <x v="231"/>
      <x v="350"/>
      <x v="2"/>
    </i>
    <i r="1">
      <x v="236"/>
      <x v="345"/>
      <x v="2"/>
    </i>
    <i r="1">
      <x v="239"/>
      <x v="348"/>
      <x v="2"/>
    </i>
    <i r="1">
      <x v="243"/>
      <x v="294"/>
      <x v="2"/>
    </i>
    <i r="2">
      <x v="513"/>
      <x v="2"/>
    </i>
    <i r="1">
      <x v="249"/>
      <x v="347"/>
      <x v="2"/>
    </i>
    <i r="1">
      <x v="250"/>
      <x v="553"/>
      <x/>
    </i>
    <i r="1">
      <x v="251"/>
      <x v="329"/>
      <x v="2"/>
    </i>
    <i r="1">
      <x v="252"/>
      <x v="342"/>
      <x v="2"/>
    </i>
    <i r="1">
      <x v="254"/>
      <x v="313"/>
      <x v="2"/>
    </i>
    <i r="1">
      <x v="256"/>
      <x v="320"/>
      <x v="2"/>
    </i>
    <i r="1">
      <x v="258"/>
      <x v="335"/>
      <x v="2"/>
    </i>
    <i r="1">
      <x v="281"/>
      <x v="461"/>
      <x v="3"/>
    </i>
    <i r="1">
      <x v="287"/>
      <x v="458"/>
      <x v="3"/>
    </i>
    <i r="1">
      <x v="329"/>
      <x v="186"/>
      <x v="1"/>
    </i>
    <i r="1">
      <x v="331"/>
      <x v="188"/>
      <x v="1"/>
    </i>
    <i r="1">
      <x v="332"/>
      <x v="189"/>
      <x v="1"/>
    </i>
    <i r="1">
      <x v="338"/>
      <x v="79"/>
      <x/>
    </i>
    <i r="1">
      <x v="347"/>
      <x v="77"/>
      <x/>
    </i>
    <i r="1">
      <x v="363"/>
      <x v="321"/>
      <x v="2"/>
    </i>
    <i r="1">
      <x v="365"/>
      <x v="573"/>
      <x/>
    </i>
    <i r="1">
      <x v="427"/>
      <x v="8"/>
      <x/>
    </i>
    <i r="1">
      <x v="428"/>
      <x v="336"/>
      <x v="2"/>
    </i>
    <i r="1">
      <x v="429"/>
      <x v="576"/>
      <x/>
    </i>
    <i r="1">
      <x v="430"/>
      <x v="551"/>
      <x/>
    </i>
    <i r="1">
      <x v="431"/>
      <x v="174"/>
      <x/>
    </i>
    <i t="grand">
      <x/>
    </i>
  </rowItems>
  <colItems count="1">
    <i/>
  </colItems>
  <dataFields count="1">
    <dataField name="Som van Besteld" fld="3" baseField="0" baseItem="0"/>
  </dataField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C6BB42-8E5C-4ACB-892C-95B631B993B0}" name="Draaitabel1" cacheId="4" applyNumberFormats="0" applyBorderFormats="0" applyFontFormats="0" applyPatternFormats="0" applyAlignmentFormats="0" applyWidthHeightFormats="1" dataCaption="Waarden" updatedVersion="8" minRefreshableVersion="3" useAutoFormatting="1" itemPrintTitles="1" createdVersion="8" indent="0" compact="0" compactData="0" multipleFieldFilters="0">
  <location ref="A3:E386" firstHeaderRow="1" firstDataRow="1" firstDataCol="4"/>
  <pivotFields count="15">
    <pivotField axis="axisRow" compact="0" outline="0" showAll="0" defaultSubtotal="0">
      <items count="9">
        <item x="0"/>
        <item x="1"/>
        <item x="2"/>
        <item x="3"/>
        <item x="4"/>
        <item x="5"/>
        <item x="6"/>
        <item x="7"/>
        <item x="8"/>
      </items>
    </pivotField>
    <pivotField axis="axisRow" compact="0" outline="0" showAll="0" defaultSubtotal="0">
      <items count="231">
        <item x="159"/>
        <item x="178"/>
        <item x="92"/>
        <item x="177"/>
        <item x="164"/>
        <item x="93"/>
        <item x="160"/>
        <item x="103"/>
        <item x="100"/>
        <item x="68"/>
        <item x="165"/>
        <item x="154"/>
        <item x="153"/>
        <item x="115"/>
        <item x="110"/>
        <item x="12"/>
        <item x="149"/>
        <item x="218"/>
        <item x="112"/>
        <item x="29"/>
        <item x="205"/>
        <item x="174"/>
        <item x="170"/>
        <item x="89"/>
        <item x="90"/>
        <item x="161"/>
        <item x="201"/>
        <item x="94"/>
        <item x="163"/>
        <item x="152"/>
        <item x="8"/>
        <item x="9"/>
        <item x="7"/>
        <item x="10"/>
        <item x="11"/>
        <item x="200"/>
        <item x="137"/>
        <item x="191"/>
        <item x="192"/>
        <item x="96"/>
        <item x="97"/>
        <item x="98"/>
        <item x="173"/>
        <item x="184"/>
        <item x="166"/>
        <item x="155"/>
        <item x="183"/>
        <item x="224"/>
        <item x="203"/>
        <item x="204"/>
        <item x="202"/>
        <item x="199"/>
        <item x="17"/>
        <item x="15"/>
        <item x="85"/>
        <item x="99"/>
        <item x="180"/>
        <item x="84"/>
        <item x="167"/>
        <item x="104"/>
        <item x="14"/>
        <item x="79"/>
        <item x="22"/>
        <item x="78"/>
        <item x="181"/>
        <item x="124"/>
        <item x="162"/>
        <item x="171"/>
        <item x="102"/>
        <item x="158"/>
        <item x="196"/>
        <item x="130"/>
        <item x="131"/>
        <item x="187"/>
        <item x="188"/>
        <item x="146"/>
        <item x="4"/>
        <item x="186"/>
        <item x="129"/>
        <item x="53"/>
        <item x="190"/>
        <item x="185"/>
        <item x="2"/>
        <item x="19"/>
        <item x="221"/>
        <item x="91"/>
        <item x="101"/>
        <item x="20"/>
        <item x="197"/>
        <item x="86"/>
        <item x="87"/>
        <item x="41"/>
        <item x="195"/>
        <item x="194"/>
        <item x="58"/>
        <item x="56"/>
        <item x="157"/>
        <item x="198"/>
        <item x="38"/>
        <item x="52"/>
        <item x="214"/>
        <item x="35"/>
        <item x="128"/>
        <item x="182"/>
        <item x="133"/>
        <item x="117"/>
        <item x="119"/>
        <item x="120"/>
        <item x="189"/>
        <item x="125"/>
        <item x="118"/>
        <item x="132"/>
        <item x="143"/>
        <item x="144"/>
        <item x="139"/>
        <item x="169"/>
        <item x="156"/>
        <item x="179"/>
        <item x="138"/>
        <item x="150"/>
        <item x="151"/>
        <item x="140"/>
        <item x="193"/>
        <item x="176"/>
        <item x="6"/>
        <item x="88"/>
        <item x="215"/>
        <item x="95"/>
        <item x="28"/>
        <item x="113"/>
        <item x="71"/>
        <item x="69"/>
        <item x="51"/>
        <item x="3"/>
        <item x="49"/>
        <item x="57"/>
        <item x="64"/>
        <item x="74"/>
        <item x="225"/>
        <item x="216"/>
        <item x="54"/>
        <item x="61"/>
        <item x="63"/>
        <item x="62"/>
        <item x="122"/>
        <item x="230"/>
        <item x="217"/>
        <item x="209"/>
        <item x="229"/>
        <item x="208"/>
        <item x="211"/>
        <item x="207"/>
        <item x="212"/>
        <item x="219"/>
        <item x="210"/>
        <item x="31"/>
        <item x="114"/>
        <item x="44"/>
        <item x="206"/>
        <item x="48"/>
        <item x="5"/>
        <item x="34"/>
        <item x="1"/>
        <item x="32"/>
        <item x="227"/>
        <item x="33"/>
        <item x="228"/>
        <item x="0"/>
        <item x="226"/>
        <item x="50"/>
        <item x="73"/>
        <item x="39"/>
        <item x="42"/>
        <item x="43"/>
        <item x="37"/>
        <item x="145"/>
        <item x="40"/>
        <item x="67"/>
        <item x="60"/>
        <item x="45"/>
        <item x="65"/>
        <item x="59"/>
        <item x="55"/>
        <item x="213"/>
        <item x="76"/>
        <item x="23"/>
        <item x="30"/>
        <item x="220"/>
        <item x="75"/>
        <item x="77"/>
        <item x="36"/>
        <item x="16"/>
        <item x="13"/>
        <item x="18"/>
        <item x="21"/>
        <item x="82"/>
        <item x="172"/>
        <item x="81"/>
        <item x="80"/>
        <item x="27"/>
        <item x="83"/>
        <item x="148"/>
        <item x="223"/>
        <item x="136"/>
        <item x="109"/>
        <item x="147"/>
        <item x="107"/>
        <item x="105"/>
        <item x="106"/>
        <item x="108"/>
        <item x="111"/>
        <item x="123"/>
        <item x="222"/>
        <item x="24"/>
        <item x="25"/>
        <item x="26"/>
        <item x="72"/>
        <item x="46"/>
        <item x="168"/>
        <item x="66"/>
        <item x="126"/>
        <item x="175"/>
        <item x="121"/>
        <item x="70"/>
        <item x="116"/>
        <item x="47"/>
        <item x="141"/>
        <item x="127"/>
        <item x="142"/>
        <item x="134"/>
        <item x="135"/>
      </items>
    </pivotField>
    <pivotField axis="axisRow" compact="0" outline="0" showAll="0" defaultSubtotal="0">
      <items count="267">
        <item x="130"/>
        <item x="251"/>
        <item x="79"/>
        <item x="97"/>
        <item x="151"/>
        <item x="95"/>
        <item x="194"/>
        <item x="159"/>
        <item x="173"/>
        <item x="32"/>
        <item x="31"/>
        <item x="167"/>
        <item x="169"/>
        <item x="28"/>
        <item x="27"/>
        <item x="252"/>
        <item x="60"/>
        <item x="67"/>
        <item x="241"/>
        <item x="102"/>
        <item x="109"/>
        <item x="242"/>
        <item x="14"/>
        <item x="158"/>
        <item x="156"/>
        <item x="157"/>
        <item x="129"/>
        <item x="137"/>
        <item x="50"/>
        <item x="134"/>
        <item x="150"/>
        <item x="149"/>
        <item x="135"/>
        <item x="145"/>
        <item x="179"/>
        <item x="146"/>
        <item x="180"/>
        <item x="96"/>
        <item x="205"/>
        <item x="153"/>
        <item x="66"/>
        <item x="178"/>
        <item x="75"/>
        <item x="124"/>
        <item x="61"/>
        <item x="59"/>
        <item x="98"/>
        <item x="218"/>
        <item x="44"/>
        <item x="217"/>
        <item x="181"/>
        <item x="220"/>
        <item x="255"/>
        <item x="240"/>
        <item x="16"/>
        <item x="15"/>
        <item x="88"/>
        <item x="123"/>
        <item x="118"/>
        <item x="250"/>
        <item x="21"/>
        <item x="171"/>
        <item x="170"/>
        <item x="72"/>
        <item x="192"/>
        <item x="166"/>
        <item x="155"/>
        <item x="87"/>
        <item x="120"/>
        <item x="229"/>
        <item x="168"/>
        <item x="78"/>
        <item x="49"/>
        <item x="195"/>
        <item x="70"/>
        <item x="136"/>
        <item x="201"/>
        <item x="165"/>
        <item x="196"/>
        <item x="186"/>
        <item x="204"/>
        <item x="199"/>
        <item x="197"/>
        <item x="246"/>
        <item x="101"/>
        <item x="100"/>
        <item x="190"/>
        <item x="224"/>
        <item x="86"/>
        <item x="264"/>
        <item x="263"/>
        <item x="13"/>
        <item x="12"/>
        <item x="29"/>
        <item x="6"/>
        <item x="7"/>
        <item x="244"/>
        <item x="8"/>
        <item x="223"/>
        <item x="20"/>
        <item x="85"/>
        <item x="256"/>
        <item x="39"/>
        <item x="25"/>
        <item x="24"/>
        <item x="23"/>
        <item x="161"/>
        <item x="160"/>
        <item x="216"/>
        <item x="111"/>
        <item x="182"/>
        <item x="104"/>
        <item x="189"/>
        <item x="73"/>
        <item x="81"/>
        <item x="54"/>
        <item x="108"/>
        <item x="77"/>
        <item x="74"/>
        <item x="82"/>
        <item x="80"/>
        <item x="1"/>
        <item x="45"/>
        <item x="62"/>
        <item x="35"/>
        <item x="46"/>
        <item x="58"/>
        <item x="261"/>
        <item x="40"/>
        <item x="36"/>
        <item x="174"/>
        <item x="262"/>
        <item x="43"/>
        <item x="0"/>
        <item x="48"/>
        <item x="5"/>
        <item x="53"/>
        <item x="71"/>
        <item x="260"/>
        <item x="63"/>
        <item x="265"/>
        <item x="68"/>
        <item x="37"/>
        <item x="42"/>
        <item x="239"/>
        <item x="89"/>
        <item x="69"/>
        <item x="83"/>
        <item x="84"/>
        <item x="11"/>
        <item x="30"/>
        <item x="193"/>
        <item x="254"/>
        <item x="227"/>
        <item x="131"/>
        <item x="147"/>
        <item x="117"/>
        <item x="176"/>
        <item x="115"/>
        <item x="113"/>
        <item x="226"/>
        <item x="222"/>
        <item x="114"/>
        <item x="228"/>
        <item x="253"/>
        <item x="116"/>
        <item x="119"/>
        <item x="214"/>
        <item x="215"/>
        <item x="93"/>
        <item x="106"/>
        <item x="92"/>
        <item x="91"/>
        <item x="26"/>
        <item x="94"/>
        <item x="177"/>
        <item x="208"/>
        <item x="198"/>
        <item x="142"/>
        <item x="57"/>
        <item x="64"/>
        <item x="121"/>
        <item x="202"/>
        <item x="103"/>
        <item x="99"/>
        <item x="203"/>
        <item x="163"/>
        <item x="90"/>
        <item x="164"/>
        <item x="152"/>
        <item x="154"/>
        <item x="206"/>
        <item x="112"/>
        <item x="107"/>
        <item x="2"/>
        <item x="122"/>
        <item x="225"/>
        <item x="266"/>
        <item x="34"/>
        <item x="47"/>
        <item x="232"/>
        <item x="247"/>
        <item x="237"/>
        <item x="231"/>
        <item x="230"/>
        <item x="238"/>
        <item x="249"/>
        <item x="248"/>
        <item x="245"/>
        <item x="243"/>
        <item x="236"/>
        <item x="233"/>
        <item x="235"/>
        <item x="234"/>
        <item x="162"/>
        <item x="10"/>
        <item x="148"/>
        <item x="105"/>
        <item x="191"/>
        <item x="183"/>
        <item x="132"/>
        <item x="207"/>
        <item x="55"/>
        <item x="41"/>
        <item x="221"/>
        <item x="187"/>
        <item x="51"/>
        <item x="65"/>
        <item x="138"/>
        <item x="140"/>
        <item x="141"/>
        <item x="18"/>
        <item x="19"/>
        <item x="200"/>
        <item x="139"/>
        <item x="56"/>
        <item x="185"/>
        <item x="184"/>
        <item x="110"/>
        <item x="188"/>
        <item x="219"/>
        <item x="213"/>
        <item x="38"/>
        <item x="209"/>
        <item x="17"/>
        <item x="33"/>
        <item x="133"/>
        <item x="76"/>
        <item x="9"/>
        <item x="3"/>
        <item x="52"/>
        <item x="257"/>
        <item x="172"/>
        <item x="258"/>
        <item x="211"/>
        <item x="212"/>
        <item x="175"/>
        <item x="210"/>
        <item x="4"/>
        <item x="125"/>
        <item x="127"/>
        <item x="128"/>
        <item x="143"/>
        <item x="126"/>
        <item x="144"/>
        <item x="22"/>
        <item x="259"/>
      </items>
    </pivotField>
    <pivotField dataField="1" compact="0" outline="0" showAll="0" defaultSubtotal="0"/>
    <pivotField compact="0" numFmtId="166" outline="0" showAll="0" defaultSubtotal="0"/>
    <pivotField compact="0" numFmtId="166" outline="0" showAll="0" defaultSubtotal="0"/>
    <pivotField compact="0" numFmtId="166" outline="0" showAll="0" defaultSubtotal="0"/>
    <pivotField compact="0" outline="0" showAll="0" defaultSubtotal="0"/>
    <pivotField axis="axisRow" compact="0" outline="0" showAll="0" defaultSubtotal="0">
      <items count="4">
        <item x="1"/>
        <item x="3"/>
        <item x="0"/>
        <item x="2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numFmtId="166" outline="0" showAll="0" defaultSubtotal="0"/>
    <pivotField compact="0" numFmtId="166" outline="0" showAll="0" defaultSubtotal="0"/>
    <pivotField compact="0" numFmtId="166" outline="0" showAll="0" defaultSubtotal="0"/>
  </pivotFields>
  <rowFields count="4">
    <field x="0"/>
    <field x="1"/>
    <field x="2"/>
    <field x="8"/>
  </rowFields>
  <rowItems count="383">
    <i>
      <x/>
      <x v="15"/>
      <x v="149"/>
      <x/>
    </i>
    <i r="1">
      <x v="19"/>
      <x v="93"/>
      <x/>
    </i>
    <i r="1">
      <x v="30"/>
      <x v="94"/>
      <x/>
    </i>
    <i r="1">
      <x v="31"/>
      <x v="97"/>
      <x/>
    </i>
    <i r="1">
      <x v="32"/>
      <x v="95"/>
      <x/>
    </i>
    <i r="1">
      <x v="33"/>
      <x v="248"/>
      <x/>
    </i>
    <i r="1">
      <x v="34"/>
      <x v="215"/>
      <x/>
    </i>
    <i r="1">
      <x v="52"/>
      <x v="54"/>
      <x/>
    </i>
    <i r="1">
      <x v="53"/>
      <x v="22"/>
      <x/>
    </i>
    <i r="1">
      <x v="60"/>
      <x v="91"/>
      <x/>
    </i>
    <i r="1">
      <x v="62"/>
      <x v="60"/>
      <x/>
    </i>
    <i r="1">
      <x v="76"/>
      <x v="258"/>
      <x/>
    </i>
    <i r="1">
      <x v="82"/>
      <x v="194"/>
      <x v="2"/>
    </i>
    <i r="1">
      <x v="83"/>
      <x v="231"/>
      <x/>
    </i>
    <i r="1">
      <x v="87"/>
      <x v="232"/>
      <x/>
    </i>
    <i r="1">
      <x v="124"/>
      <x v="94"/>
      <x/>
    </i>
    <i r="1">
      <x v="128"/>
      <x v="9"/>
      <x/>
    </i>
    <i r="2">
      <x v="10"/>
      <x/>
    </i>
    <i r="2">
      <x v="13"/>
      <x/>
    </i>
    <i r="2">
      <x v="14"/>
      <x/>
    </i>
    <i r="2">
      <x v="150"/>
      <x/>
    </i>
    <i r="1">
      <x v="133"/>
      <x v="249"/>
      <x/>
    </i>
    <i r="1">
      <x v="155"/>
      <x v="198"/>
      <x v="2"/>
    </i>
    <i r="1">
      <x v="160"/>
      <x v="135"/>
      <x v="2"/>
    </i>
    <i r="1">
      <x v="162"/>
      <x v="121"/>
      <x v="2"/>
    </i>
    <i r="1">
      <x v="167"/>
      <x v="133"/>
      <x v="2"/>
    </i>
    <i r="1">
      <x v="185"/>
      <x v="265"/>
      <x/>
    </i>
    <i r="1">
      <x v="186"/>
      <x v="245"/>
      <x v="3"/>
    </i>
    <i r="1">
      <x v="191"/>
      <x v="55"/>
      <x v="3"/>
    </i>
    <i r="1">
      <x v="192"/>
      <x v="92"/>
      <x v="3"/>
    </i>
    <i r="1">
      <x v="193"/>
      <x v="244"/>
      <x v="3"/>
    </i>
    <i r="1">
      <x v="194"/>
      <x v="99"/>
      <x v="3"/>
    </i>
    <i r="1">
      <x v="199"/>
      <x v="173"/>
      <x/>
    </i>
    <i r="1">
      <x v="213"/>
      <x v="105"/>
      <x/>
    </i>
    <i r="1">
      <x v="214"/>
      <x v="104"/>
      <x/>
    </i>
    <i r="1">
      <x v="215"/>
      <x v="103"/>
      <x/>
    </i>
    <i>
      <x v="1"/>
      <x v="101"/>
      <x v="242"/>
      <x/>
    </i>
    <i r="1">
      <x v="161"/>
      <x v="142"/>
      <x v="2"/>
    </i>
    <i r="1">
      <x v="163"/>
      <x v="124"/>
      <x v="2"/>
    </i>
    <i r="1">
      <x v="165"/>
      <x v="129"/>
      <x v="2"/>
    </i>
    <i r="1">
      <x v="190"/>
      <x v="102"/>
      <x v="3"/>
    </i>
    <i>
      <x v="2"/>
      <x v="9"/>
      <x v="63"/>
      <x/>
    </i>
    <i r="1">
      <x v="19"/>
      <x v="93"/>
      <x/>
    </i>
    <i r="1">
      <x v="79"/>
      <x v="235"/>
      <x/>
    </i>
    <i r="1">
      <x v="91"/>
      <x v="48"/>
      <x/>
    </i>
    <i r="1">
      <x v="94"/>
      <x v="44"/>
      <x/>
    </i>
    <i r="1">
      <x v="95"/>
      <x v="45"/>
      <x/>
    </i>
    <i r="1">
      <x v="98"/>
      <x v="223"/>
      <x/>
    </i>
    <i r="1">
      <x v="99"/>
      <x v="222"/>
      <x/>
    </i>
    <i r="1">
      <x v="130"/>
      <x v="117"/>
      <x/>
    </i>
    <i r="1">
      <x v="131"/>
      <x v="113"/>
      <x/>
    </i>
    <i r="2">
      <x v="114"/>
      <x/>
    </i>
    <i r="1">
      <x v="132"/>
      <x v="115"/>
      <x/>
    </i>
    <i r="1">
      <x v="133"/>
      <x v="249"/>
      <x/>
    </i>
    <i r="1">
      <x v="134"/>
      <x v="247"/>
      <x/>
    </i>
    <i r="2">
      <x v="250"/>
      <x/>
    </i>
    <i r="1">
      <x v="135"/>
      <x v="16"/>
      <x/>
    </i>
    <i r="1">
      <x v="136"/>
      <x v="17"/>
      <x/>
    </i>
    <i r="1">
      <x v="137"/>
      <x v="119"/>
      <x/>
    </i>
    <i r="1">
      <x v="140"/>
      <x v="179"/>
      <x/>
    </i>
    <i r="1">
      <x v="141"/>
      <x v="120"/>
      <x/>
    </i>
    <i r="2">
      <x v="180"/>
      <x/>
    </i>
    <i r="1">
      <x v="142"/>
      <x v="40"/>
      <x/>
    </i>
    <i r="1">
      <x v="143"/>
      <x v="227"/>
      <x/>
    </i>
    <i r="1">
      <x v="157"/>
      <x v="118"/>
      <x v="2"/>
    </i>
    <i r="2">
      <x v="146"/>
      <x v="2"/>
    </i>
    <i r="2">
      <x v="199"/>
      <x v="2"/>
    </i>
    <i r="1">
      <x v="159"/>
      <x v="226"/>
      <x/>
    </i>
    <i r="1">
      <x v="169"/>
      <x v="136"/>
      <x v="2"/>
    </i>
    <i r="1">
      <x v="170"/>
      <x v="2"/>
      <x/>
    </i>
    <i r="1">
      <x v="171"/>
      <x v="143"/>
      <x v="2"/>
    </i>
    <i r="1">
      <x v="172"/>
      <x v="122"/>
      <x v="2"/>
    </i>
    <i r="1">
      <x v="173"/>
      <x v="125"/>
      <x v="2"/>
    </i>
    <i r="1">
      <x v="174"/>
      <x v="128"/>
      <x v="2"/>
    </i>
    <i r="1">
      <x v="176"/>
      <x v="132"/>
      <x v="2"/>
    </i>
    <i r="1">
      <x v="177"/>
      <x v="137"/>
      <x v="2"/>
    </i>
    <i r="1">
      <x v="178"/>
      <x v="139"/>
      <x v="2"/>
    </i>
    <i r="1">
      <x v="179"/>
      <x v="134"/>
      <x v="2"/>
    </i>
    <i r="1">
      <x v="180"/>
      <x v="141"/>
      <x v="2"/>
    </i>
    <i r="1">
      <x v="181"/>
      <x v="123"/>
      <x v="2"/>
    </i>
    <i r="1">
      <x v="182"/>
      <x v="126"/>
      <x v="2"/>
    </i>
    <i r="1">
      <x v="216"/>
      <x v="71"/>
      <x v="1"/>
    </i>
    <i r="1">
      <x v="217"/>
      <x v="72"/>
      <x v="1"/>
    </i>
    <i r="1">
      <x v="219"/>
      <x v="74"/>
      <x v="1"/>
    </i>
    <i r="1">
      <x v="223"/>
      <x v="42"/>
      <x/>
    </i>
    <i r="1">
      <x v="225"/>
      <x v="28"/>
      <x/>
    </i>
    <i>
      <x v="3"/>
      <x v="61"/>
      <x v="56"/>
      <x/>
    </i>
    <i r="1">
      <x v="63"/>
      <x v="67"/>
      <x/>
    </i>
    <i r="1">
      <x v="184"/>
      <x v="148"/>
      <x v="3"/>
    </i>
    <i r="1">
      <x v="186"/>
      <x v="245"/>
      <x v="3"/>
    </i>
    <i r="1">
      <x v="188"/>
      <x v="147"/>
      <x/>
    </i>
    <i r="1">
      <x v="189"/>
      <x v="100"/>
      <x v="3"/>
    </i>
    <i r="1">
      <x v="191"/>
      <x v="55"/>
      <x v="3"/>
    </i>
    <i r="2">
      <x v="88"/>
      <x v="3"/>
    </i>
    <i r="1">
      <x v="192"/>
      <x v="92"/>
      <x v="3"/>
    </i>
    <i r="1">
      <x v="193"/>
      <x v="145"/>
      <x v="3"/>
    </i>
    <i r="2">
      <x v="244"/>
      <x v="3"/>
    </i>
    <i r="1">
      <x v="194"/>
      <x v="187"/>
      <x v="3"/>
    </i>
    <i>
      <x v="4"/>
      <x/>
      <x v="183"/>
      <x/>
    </i>
    <i r="1">
      <x v="1"/>
      <x v="185"/>
      <x/>
    </i>
    <i r="1">
      <x v="2"/>
      <x v="183"/>
      <x/>
    </i>
    <i r="1">
      <x v="3"/>
      <x v="182"/>
      <x/>
    </i>
    <i r="1">
      <x v="4"/>
      <x v="110"/>
      <x/>
    </i>
    <i r="1">
      <x v="5"/>
      <x v="111"/>
      <x/>
    </i>
    <i r="1">
      <x v="6"/>
      <x v="112"/>
      <x/>
    </i>
    <i r="1">
      <x v="7"/>
      <x v="109"/>
      <x/>
    </i>
    <i r="1">
      <x v="8"/>
      <x v="116"/>
      <x/>
    </i>
    <i r="1">
      <x v="9"/>
      <x v="63"/>
      <x/>
    </i>
    <i r="1">
      <x v="10"/>
      <x v="64"/>
      <x/>
    </i>
    <i r="1">
      <x v="11"/>
      <x v="236"/>
      <x/>
    </i>
    <i r="1">
      <x v="12"/>
      <x v="237"/>
      <x/>
    </i>
    <i r="1">
      <x v="13"/>
      <x v="57"/>
      <x/>
    </i>
    <i r="1">
      <x v="14"/>
      <x v="58"/>
      <x/>
    </i>
    <i r="1">
      <x v="16"/>
      <x v="150"/>
      <x/>
    </i>
    <i r="1">
      <x v="18"/>
      <x v="68"/>
      <x/>
    </i>
    <i r="1">
      <x v="19"/>
      <x v="93"/>
      <x/>
    </i>
    <i r="1">
      <x v="20"/>
      <x v="69"/>
      <x/>
    </i>
    <i r="1">
      <x v="21"/>
      <x v="81"/>
      <x/>
    </i>
    <i r="1">
      <x v="22"/>
      <x v="82"/>
      <x/>
    </i>
    <i r="1">
      <x v="23"/>
      <x v="85"/>
      <x/>
    </i>
    <i r="1">
      <x v="24"/>
      <x v="84"/>
      <x/>
    </i>
    <i r="1">
      <x v="25"/>
      <x v="86"/>
      <x/>
    </i>
    <i r="1">
      <x v="26"/>
      <x v="87"/>
      <x/>
    </i>
    <i r="1">
      <x v="27"/>
      <x v="217"/>
      <x/>
    </i>
    <i r="1">
      <x v="28"/>
      <x v="218"/>
      <x/>
    </i>
    <i r="1">
      <x v="29"/>
      <x v="219"/>
      <x/>
    </i>
    <i r="1">
      <x v="35"/>
      <x v="98"/>
      <x/>
    </i>
    <i r="1">
      <x v="36"/>
      <x v="29"/>
      <x/>
    </i>
    <i r="1">
      <x v="37"/>
      <x v="167"/>
      <x/>
    </i>
    <i r="1">
      <x v="38"/>
      <x v="168"/>
      <x/>
    </i>
    <i r="1">
      <x v="39"/>
      <x v="170"/>
      <x/>
    </i>
    <i r="1">
      <x v="40"/>
      <x v="171"/>
      <x/>
    </i>
    <i r="1">
      <x v="41"/>
      <x v="174"/>
      <x/>
    </i>
    <i r="1">
      <x v="42"/>
      <x v="177"/>
      <x/>
    </i>
    <i r="1">
      <x v="43"/>
      <x v="176"/>
      <x/>
    </i>
    <i r="1">
      <x v="44"/>
      <x v="151"/>
      <x/>
    </i>
    <i r="1">
      <x v="45"/>
      <x v="173"/>
      <x/>
    </i>
    <i r="1">
      <x v="46"/>
      <x v="172"/>
      <x/>
    </i>
    <i r="1">
      <x v="48"/>
      <x v="153"/>
      <x/>
    </i>
    <i r="1">
      <x v="49"/>
      <x v="163"/>
      <x/>
    </i>
    <i r="1">
      <x v="50"/>
      <x v="160"/>
      <x/>
    </i>
    <i r="1">
      <x v="51"/>
      <x v="161"/>
      <x/>
    </i>
    <i r="1">
      <x v="54"/>
      <x v="37"/>
      <x/>
    </i>
    <i r="1">
      <x v="55"/>
      <x v="193"/>
      <x/>
    </i>
    <i r="1">
      <x v="56"/>
      <x v="38"/>
      <x/>
    </i>
    <i r="1">
      <x v="57"/>
      <x v="5"/>
      <x/>
    </i>
    <i r="1">
      <x v="58"/>
      <x v="6"/>
      <x/>
    </i>
    <i r="1">
      <x v="59"/>
      <x v="192"/>
      <x/>
    </i>
    <i r="1">
      <x v="63"/>
      <x v="67"/>
      <x/>
    </i>
    <i r="1">
      <x v="64"/>
      <x v="191"/>
      <x/>
    </i>
    <i r="1">
      <x v="65"/>
      <x v="216"/>
      <x/>
    </i>
    <i r="2">
      <x v="220"/>
      <x/>
    </i>
    <i r="2">
      <x v="246"/>
      <x/>
    </i>
    <i r="1">
      <x v="66"/>
      <x v="19"/>
      <x/>
    </i>
    <i r="1">
      <x v="67"/>
      <x v="20"/>
      <x/>
    </i>
    <i r="1">
      <x v="68"/>
      <x v="238"/>
      <x/>
    </i>
    <i r="1">
      <x v="69"/>
      <x v="239"/>
      <x/>
    </i>
    <i r="1">
      <x v="70"/>
      <x v="240"/>
      <x/>
    </i>
    <i r="1">
      <x v="71"/>
      <x v="229"/>
      <x/>
    </i>
    <i r="1">
      <x v="72"/>
      <x v="230"/>
      <x/>
    </i>
    <i r="1">
      <x v="73"/>
      <x v="254"/>
      <x/>
    </i>
    <i r="1">
      <x v="74"/>
      <x v="255"/>
      <x/>
    </i>
    <i r="1">
      <x v="75"/>
      <x v="256"/>
      <x/>
    </i>
    <i r="1">
      <x v="76"/>
      <x v="258"/>
      <x/>
    </i>
    <i r="1">
      <x v="77"/>
      <x v="257"/>
      <x/>
    </i>
    <i r="1">
      <x v="78"/>
      <x v="234"/>
      <x/>
    </i>
    <i r="1">
      <x v="79"/>
      <x v="233"/>
      <x/>
    </i>
    <i r="1">
      <x v="80"/>
      <x v="19"/>
      <x/>
    </i>
    <i r="1">
      <x v="81"/>
      <x v="243"/>
      <x/>
    </i>
    <i r="1">
      <x v="82"/>
      <x v="194"/>
      <x v="2"/>
    </i>
    <i r="1">
      <x v="85"/>
      <x v="19"/>
      <x/>
    </i>
    <i r="1">
      <x v="86"/>
      <x v="20"/>
      <x/>
    </i>
    <i r="1">
      <x v="88"/>
      <x v="51"/>
      <x/>
    </i>
    <i r="1">
      <x v="89"/>
      <x v="3"/>
      <x/>
    </i>
    <i r="1">
      <x v="90"/>
      <x v="46"/>
      <x/>
    </i>
    <i r="2">
      <x v="50"/>
      <x/>
    </i>
    <i r="1">
      <x v="91"/>
      <x v="48"/>
      <x/>
    </i>
    <i r="1">
      <x v="92"/>
      <x v="47"/>
      <x/>
    </i>
    <i r="1">
      <x v="93"/>
      <x v="49"/>
      <x/>
    </i>
    <i r="1">
      <x v="94"/>
      <x v="44"/>
      <x/>
    </i>
    <i r="1">
      <x v="96"/>
      <x v="225"/>
      <x/>
    </i>
    <i r="1">
      <x v="97"/>
      <x v="224"/>
      <x/>
    </i>
    <i r="1">
      <x v="99"/>
      <x v="222"/>
      <x/>
    </i>
    <i r="1">
      <x v="102"/>
      <x v="228"/>
      <x/>
    </i>
    <i r="1">
      <x v="103"/>
      <x v="221"/>
      <x/>
    </i>
    <i r="1">
      <x v="104"/>
      <x v="264"/>
      <x/>
    </i>
    <i r="1">
      <x v="105"/>
      <x v="259"/>
      <x/>
    </i>
    <i r="1">
      <x v="106"/>
      <x v="260"/>
      <x/>
    </i>
    <i r="1">
      <x v="107"/>
      <x v="261"/>
      <x/>
    </i>
    <i r="1">
      <x v="108"/>
      <x v="241"/>
      <x/>
    </i>
    <i r="1">
      <x v="109"/>
      <x v="32"/>
      <x/>
    </i>
    <i r="1">
      <x v="110"/>
      <x v="263"/>
      <x/>
    </i>
    <i r="1">
      <x v="111"/>
      <x v="262"/>
      <x/>
    </i>
    <i r="1">
      <x v="112"/>
      <x v="77"/>
      <x/>
    </i>
    <i r="1">
      <x v="113"/>
      <x v="26"/>
      <x/>
    </i>
    <i r="1">
      <x v="114"/>
      <x v="30"/>
      <x/>
    </i>
    <i r="1">
      <x v="115"/>
      <x v="78"/>
      <x/>
    </i>
    <i r="1">
      <x v="116"/>
      <x v="79"/>
      <x/>
    </i>
    <i r="1">
      <x v="117"/>
      <x v="80"/>
      <x/>
    </i>
    <i r="1">
      <x v="118"/>
      <x v="31"/>
      <x/>
    </i>
    <i r="1">
      <x v="119"/>
      <x v="34"/>
      <x/>
    </i>
    <i r="1">
      <x v="120"/>
      <x v="36"/>
      <x/>
    </i>
    <i r="1">
      <x v="121"/>
      <x v="4"/>
      <x/>
    </i>
    <i r="2">
      <x v="252"/>
      <x/>
    </i>
    <i r="1">
      <x v="122"/>
      <x v="108"/>
      <x/>
    </i>
    <i r="1">
      <x v="123"/>
      <x v="109"/>
      <x/>
    </i>
    <i r="1">
      <x v="124"/>
      <x v="94"/>
      <x/>
    </i>
    <i r="1">
      <x v="125"/>
      <x v="184"/>
      <x/>
    </i>
    <i r="1">
      <x v="127"/>
      <x v="19"/>
      <x/>
    </i>
    <i r="1">
      <x v="128"/>
      <x v="29"/>
      <x/>
    </i>
    <i r="2">
      <x v="41"/>
      <x/>
    </i>
    <i r="1">
      <x v="129"/>
      <x v="181"/>
      <x/>
    </i>
    <i r="1">
      <x v="130"/>
      <x v="117"/>
      <x/>
    </i>
    <i r="1">
      <x v="131"/>
      <x v="110"/>
      <x/>
    </i>
    <i r="2">
      <x v="113"/>
      <x/>
    </i>
    <i r="2">
      <x v="114"/>
      <x/>
    </i>
    <i r="1">
      <x v="132"/>
      <x v="115"/>
      <x/>
    </i>
    <i r="1">
      <x v="133"/>
      <x v="249"/>
      <x/>
    </i>
    <i r="1">
      <x v="134"/>
      <x v="250"/>
      <x/>
    </i>
    <i r="1">
      <x v="135"/>
      <x v="16"/>
      <x/>
    </i>
    <i r="1">
      <x v="136"/>
      <x v="17"/>
      <x/>
    </i>
    <i r="1">
      <x v="137"/>
      <x v="178"/>
      <x/>
    </i>
    <i r="1">
      <x v="140"/>
      <x v="179"/>
      <x/>
    </i>
    <i r="1">
      <x v="141"/>
      <x v="180"/>
      <x/>
    </i>
    <i r="1">
      <x v="144"/>
      <x/>
      <x/>
    </i>
    <i r="1">
      <x v="155"/>
      <x v="198"/>
      <x v="2"/>
    </i>
    <i r="1">
      <x v="156"/>
      <x v="195"/>
      <x v="2"/>
    </i>
    <i r="1">
      <x v="157"/>
      <x v="196"/>
      <x v="2"/>
    </i>
    <i r="2">
      <x v="199"/>
      <x v="2"/>
    </i>
    <i r="1">
      <x v="159"/>
      <x v="226"/>
      <x/>
    </i>
    <i r="1">
      <x v="171"/>
      <x v="143"/>
      <x v="2"/>
    </i>
    <i r="1">
      <x v="173"/>
      <x v="125"/>
      <x v="2"/>
    </i>
    <i r="1">
      <x v="174"/>
      <x v="128"/>
      <x v="2"/>
    </i>
    <i r="1">
      <x v="175"/>
      <x v="130"/>
      <x v="2"/>
    </i>
    <i r="1">
      <x v="176"/>
      <x v="132"/>
      <x v="2"/>
    </i>
    <i r="1">
      <x v="179"/>
      <x v="134"/>
      <x v="2"/>
    </i>
    <i r="1">
      <x v="180"/>
      <x v="141"/>
      <x v="2"/>
    </i>
    <i r="1">
      <x v="184"/>
      <x v="148"/>
      <x v="3"/>
    </i>
    <i r="1">
      <x v="186"/>
      <x v="245"/>
      <x v="3"/>
    </i>
    <i r="1">
      <x v="189"/>
      <x v="100"/>
      <x v="3"/>
    </i>
    <i r="1">
      <x v="191"/>
      <x v="55"/>
      <x v="3"/>
    </i>
    <i r="1">
      <x v="192"/>
      <x v="92"/>
      <x v="3"/>
    </i>
    <i r="1">
      <x v="193"/>
      <x v="244"/>
      <x v="3"/>
    </i>
    <i r="1">
      <x v="194"/>
      <x v="99"/>
      <x v="3"/>
    </i>
    <i r="1">
      <x v="195"/>
      <x v="169"/>
      <x/>
    </i>
    <i r="1">
      <x v="196"/>
      <x v="170"/>
      <x/>
    </i>
    <i r="1">
      <x v="197"/>
      <x v="171"/>
      <x/>
    </i>
    <i r="1">
      <x v="198"/>
      <x v="172"/>
      <x/>
    </i>
    <i r="1">
      <x v="199"/>
      <x v="173"/>
      <x/>
    </i>
    <i r="1">
      <x v="200"/>
      <x v="174"/>
      <x/>
    </i>
    <i r="1">
      <x v="201"/>
      <x v="175"/>
      <x/>
    </i>
    <i r="1">
      <x v="203"/>
      <x v="155"/>
      <x/>
    </i>
    <i r="1">
      <x v="204"/>
      <x v="156"/>
      <x/>
    </i>
    <i r="1">
      <x v="205"/>
      <x v="157"/>
      <x/>
    </i>
    <i r="1">
      <x v="206"/>
      <x v="158"/>
      <x/>
    </i>
    <i r="1">
      <x v="207"/>
      <x v="159"/>
      <x/>
    </i>
    <i r="1">
      <x v="208"/>
      <x v="162"/>
      <x/>
    </i>
    <i r="1">
      <x v="209"/>
      <x v="165"/>
      <x/>
    </i>
    <i r="1">
      <x v="210"/>
      <x v="166"/>
      <x/>
    </i>
    <i r="1">
      <x v="211"/>
      <x v="154"/>
      <x/>
    </i>
    <i r="1">
      <x v="217"/>
      <x v="72"/>
      <x v="1"/>
    </i>
    <i r="1">
      <x v="218"/>
      <x v="73"/>
      <x v="1"/>
    </i>
    <i r="1">
      <x v="219"/>
      <x v="74"/>
      <x v="1"/>
    </i>
    <i r="1">
      <x v="220"/>
      <x v="75"/>
      <x v="1"/>
    </i>
    <i r="1">
      <x v="221"/>
      <x v="76"/>
      <x v="1"/>
    </i>
    <i r="1">
      <x v="222"/>
      <x v="26"/>
      <x v="1"/>
    </i>
    <i r="1">
      <x v="223"/>
      <x v="42"/>
      <x/>
    </i>
    <i r="1">
      <x v="224"/>
      <x v="43"/>
      <x/>
    </i>
    <i r="1">
      <x v="225"/>
      <x v="28"/>
      <x/>
    </i>
    <i r="1">
      <x v="226"/>
      <x v="7"/>
      <x/>
    </i>
    <i r="2">
      <x v="8"/>
      <x/>
    </i>
    <i r="2">
      <x v="11"/>
      <x/>
    </i>
    <i r="2">
      <x v="12"/>
      <x/>
    </i>
    <i r="2">
      <x v="23"/>
      <x/>
    </i>
    <i r="2">
      <x v="24"/>
      <x/>
    </i>
    <i r="2">
      <x v="25"/>
      <x/>
    </i>
    <i r="2">
      <x v="39"/>
      <x/>
    </i>
    <i r="2">
      <x v="61"/>
      <x/>
    </i>
    <i r="2">
      <x v="62"/>
      <x/>
    </i>
    <i r="2">
      <x v="65"/>
      <x/>
    </i>
    <i r="2">
      <x v="66"/>
      <x/>
    </i>
    <i r="2">
      <x v="70"/>
      <x/>
    </i>
    <i r="2">
      <x v="106"/>
      <x/>
    </i>
    <i r="2">
      <x v="107"/>
      <x/>
    </i>
    <i r="2">
      <x v="186"/>
      <x/>
    </i>
    <i r="2">
      <x v="189"/>
      <x/>
    </i>
    <i r="2">
      <x v="190"/>
      <x/>
    </i>
    <i r="2">
      <x v="214"/>
      <x/>
    </i>
    <i r="1">
      <x v="227"/>
      <x v="27"/>
      <x/>
    </i>
    <i r="1">
      <x v="228"/>
      <x v="188"/>
      <x/>
    </i>
    <i r="1">
      <x v="229"/>
      <x v="33"/>
      <x/>
    </i>
    <i r="1">
      <x v="230"/>
      <x v="35"/>
      <x/>
    </i>
    <i>
      <x v="5"/>
      <x v="80"/>
      <x v="19"/>
      <x/>
    </i>
    <i r="1">
      <x v="134"/>
      <x v="250"/>
      <x/>
    </i>
    <i r="1">
      <x v="140"/>
      <x v="179"/>
      <x/>
    </i>
    <i r="1">
      <x v="147"/>
      <x v="211"/>
      <x v="2"/>
    </i>
    <i r="1">
      <x v="149"/>
      <x v="200"/>
      <x v="2"/>
    </i>
    <i r="1">
      <x v="151"/>
      <x v="203"/>
      <x v="2"/>
    </i>
    <i r="1">
      <x v="158"/>
      <x v="204"/>
      <x v="2"/>
    </i>
    <i r="2">
      <x v="212"/>
      <x v="2"/>
    </i>
    <i r="1">
      <x v="170"/>
      <x v="213"/>
      <x/>
    </i>
    <i>
      <x v="6"/>
      <x v="17"/>
      <x v="83"/>
      <x/>
    </i>
    <i r="1">
      <x v="30"/>
      <x v="94"/>
      <x/>
    </i>
    <i r="2">
      <x v="96"/>
      <x/>
    </i>
    <i r="1">
      <x v="32"/>
      <x v="95"/>
      <x/>
    </i>
    <i r="1">
      <x v="47"/>
      <x v="152"/>
      <x/>
    </i>
    <i r="1">
      <x v="65"/>
      <x v="15"/>
      <x/>
    </i>
    <i r="1">
      <x v="84"/>
      <x v="1"/>
      <x/>
    </i>
    <i r="1">
      <x v="92"/>
      <x v="52"/>
      <x/>
    </i>
    <i r="1">
      <x v="93"/>
      <x v="49"/>
      <x/>
    </i>
    <i r="1">
      <x v="94"/>
      <x v="44"/>
      <x/>
    </i>
    <i r="1">
      <x v="98"/>
      <x v="223"/>
      <x/>
    </i>
    <i r="1">
      <x v="100"/>
      <x v="53"/>
      <x/>
    </i>
    <i r="1">
      <x v="126"/>
      <x v="18"/>
      <x/>
    </i>
    <i r="1">
      <x v="134"/>
      <x v="250"/>
      <x/>
    </i>
    <i r="1">
      <x v="136"/>
      <x v="17"/>
      <x/>
    </i>
    <i r="1">
      <x v="139"/>
      <x v="21"/>
      <x/>
    </i>
    <i r="1">
      <x v="140"/>
      <x v="179"/>
      <x/>
    </i>
    <i r="1">
      <x v="141"/>
      <x v="180"/>
      <x/>
    </i>
    <i r="1">
      <x v="144"/>
      <x/>
      <x/>
    </i>
    <i r="1">
      <x v="146"/>
      <x v="207"/>
      <x v="2"/>
    </i>
    <i r="2">
      <x v="208"/>
      <x v="2"/>
    </i>
    <i r="2">
      <x v="209"/>
      <x v="2"/>
    </i>
    <i r="1">
      <x v="149"/>
      <x v="200"/>
      <x v="2"/>
    </i>
    <i r="1">
      <x v="150"/>
      <x v="201"/>
      <x v="2"/>
    </i>
    <i r="2">
      <x v="202"/>
      <x v="2"/>
    </i>
    <i r="1">
      <x v="151"/>
      <x v="203"/>
      <x v="2"/>
    </i>
    <i r="1">
      <x v="152"/>
      <x v="205"/>
      <x v="2"/>
    </i>
    <i r="1">
      <x v="153"/>
      <x v="206"/>
      <x v="2"/>
    </i>
    <i r="1">
      <x v="154"/>
      <x v="210"/>
      <x v="2"/>
    </i>
    <i r="1">
      <x v="158"/>
      <x v="204"/>
      <x v="2"/>
    </i>
    <i r="2">
      <x v="212"/>
      <x v="2"/>
    </i>
    <i r="1">
      <x v="159"/>
      <x v="226"/>
      <x/>
    </i>
    <i r="1">
      <x v="183"/>
      <x v="144"/>
      <x/>
    </i>
    <i r="1">
      <x v="187"/>
      <x v="59"/>
      <x/>
    </i>
    <i r="1">
      <x v="191"/>
      <x v="55"/>
      <x v="3"/>
    </i>
    <i r="1">
      <x v="199"/>
      <x v="173"/>
      <x/>
    </i>
    <i r="1">
      <x v="202"/>
      <x v="164"/>
      <x/>
    </i>
    <i r="1">
      <x v="204"/>
      <x v="156"/>
      <x/>
    </i>
    <i r="1">
      <x v="206"/>
      <x v="158"/>
      <x/>
    </i>
    <i r="1">
      <x v="207"/>
      <x v="159"/>
      <x/>
    </i>
    <i r="1">
      <x v="208"/>
      <x v="162"/>
      <x/>
    </i>
    <i r="1">
      <x v="209"/>
      <x v="165"/>
      <x/>
    </i>
    <i r="1">
      <x v="210"/>
      <x v="166"/>
      <x/>
    </i>
    <i r="1">
      <x v="212"/>
      <x v="164"/>
      <x/>
    </i>
    <i>
      <x v="7"/>
      <x v="52"/>
      <x v="54"/>
      <x/>
    </i>
    <i r="1">
      <x v="74"/>
      <x v="255"/>
      <x/>
    </i>
    <i r="1">
      <x v="134"/>
      <x v="250"/>
      <x/>
    </i>
    <i r="2">
      <x v="251"/>
      <x/>
    </i>
    <i r="1">
      <x v="136"/>
      <x v="17"/>
      <x/>
    </i>
    <i r="1">
      <x v="138"/>
      <x v="253"/>
      <x/>
    </i>
    <i r="2">
      <x v="266"/>
      <x/>
    </i>
    <i r="1">
      <x v="140"/>
      <x v="179"/>
      <x/>
    </i>
    <i r="1">
      <x v="146"/>
      <x v="209"/>
      <x v="2"/>
    </i>
    <i r="1">
      <x v="147"/>
      <x v="211"/>
      <x v="2"/>
    </i>
    <i r="1">
      <x v="150"/>
      <x v="202"/>
      <x v="2"/>
    </i>
    <i r="1">
      <x v="151"/>
      <x v="203"/>
      <x v="2"/>
    </i>
    <i r="1">
      <x v="152"/>
      <x v="205"/>
      <x v="2"/>
    </i>
    <i r="1">
      <x v="154"/>
      <x v="210"/>
      <x v="2"/>
    </i>
    <i r="1">
      <x v="158"/>
      <x v="212"/>
      <x v="2"/>
    </i>
    <i r="1">
      <x v="186"/>
      <x v="245"/>
      <x v="3"/>
    </i>
    <i r="1">
      <x v="190"/>
      <x v="101"/>
      <x v="3"/>
    </i>
    <i r="2">
      <x v="102"/>
      <x v="3"/>
    </i>
    <i r="1">
      <x v="191"/>
      <x v="55"/>
      <x v="3"/>
    </i>
    <i>
      <x v="8"/>
      <x v="94"/>
      <x v="44"/>
      <x/>
    </i>
    <i r="1">
      <x v="95"/>
      <x v="45"/>
      <x/>
    </i>
    <i r="1">
      <x v="100"/>
      <x v="89"/>
      <x/>
    </i>
    <i r="2">
      <x v="90"/>
      <x/>
    </i>
    <i r="1">
      <x v="136"/>
      <x v="17"/>
      <x/>
    </i>
    <i r="1">
      <x v="145"/>
      <x v="197"/>
      <x v="2"/>
    </i>
    <i r="1">
      <x v="148"/>
      <x v="140"/>
      <x v="2"/>
    </i>
    <i r="1">
      <x v="151"/>
      <x v="203"/>
      <x v="2"/>
    </i>
    <i r="1">
      <x v="153"/>
      <x v="206"/>
      <x v="2"/>
    </i>
    <i r="1">
      <x v="155"/>
      <x v="196"/>
      <x v="2"/>
    </i>
    <i r="2">
      <x v="198"/>
      <x v="2"/>
    </i>
    <i r="1">
      <x v="159"/>
      <x v="226"/>
      <x/>
    </i>
    <i r="1">
      <x v="161"/>
      <x v="142"/>
      <x v="2"/>
    </i>
    <i r="1">
      <x v="163"/>
      <x v="124"/>
      <x v="2"/>
    </i>
    <i r="1">
      <x v="164"/>
      <x v="127"/>
      <x v="2"/>
    </i>
    <i r="1">
      <x v="165"/>
      <x v="129"/>
      <x v="2"/>
    </i>
    <i r="1">
      <x v="166"/>
      <x v="131"/>
      <x v="2"/>
    </i>
    <i r="1">
      <x v="168"/>
      <x v="138"/>
      <x v="2"/>
    </i>
    <i t="grand">
      <x/>
    </i>
  </rowItems>
  <colItems count="1">
    <i/>
  </colItems>
  <dataFields count="1">
    <dataField name="Som van Besteld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A272F4-22DA-4858-9582-C73F4F1FB49E}" name="Draaitabel1" cacheId="7" applyNumberFormats="0" applyBorderFormats="0" applyFontFormats="0" applyPatternFormats="0" applyAlignmentFormats="0" applyWidthHeightFormats="1" dataCaption="Waarden" updatedVersion="8" minRefreshableVersion="3" useAutoFormatting="1" rowGrandTotals="0" colGrandTotals="0" itemPrintTitles="1" createdVersion="8" indent="0" compact="0" compactData="0" multipleFieldFilters="0">
  <location ref="A3:F572" firstHeaderRow="0" firstDataRow="1" firstDataCol="4"/>
  <pivotFields count="15">
    <pivotField axis="axisRow" compact="0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axis="axisRow" compact="0" outline="0" showAll="0" defaultSubtotal="0">
      <items count="277">
        <item x="182"/>
        <item x="198"/>
        <item x="148"/>
        <item x="84"/>
        <item x="211"/>
        <item x="133"/>
        <item x="135"/>
        <item x="256"/>
        <item x="115"/>
        <item x="146"/>
        <item x="255"/>
        <item x="104"/>
        <item x="110"/>
        <item x="147"/>
        <item x="223"/>
        <item x="197"/>
        <item x="145"/>
        <item x="91"/>
        <item x="212"/>
        <item x="208"/>
        <item x="216"/>
        <item x="139"/>
        <item x="166"/>
        <item x="202"/>
        <item x="210"/>
        <item x="90"/>
        <item x="194"/>
        <item x="75"/>
        <item x="136"/>
        <item x="149"/>
        <item x="126"/>
        <item x="150"/>
        <item x="18"/>
        <item x="134"/>
        <item x="174"/>
        <item x="213"/>
        <item x="85"/>
        <item x="128"/>
        <item x="103"/>
        <item x="224"/>
        <item x="59"/>
        <item x="253"/>
        <item x="252"/>
        <item x="190"/>
        <item x="140"/>
        <item x="106"/>
        <item x="141"/>
        <item x="107"/>
        <item x="109"/>
        <item x="108"/>
        <item x="129"/>
        <item x="116"/>
        <item x="105"/>
        <item x="237"/>
        <item x="236"/>
        <item x="154"/>
        <item x="206"/>
        <item x="192"/>
        <item x="191"/>
        <item x="193"/>
        <item x="207"/>
        <item x="217"/>
        <item x="205"/>
        <item x="170"/>
        <item x="169"/>
        <item x="172"/>
        <item x="171"/>
        <item x="268"/>
        <item x="235"/>
        <item x="86"/>
        <item x="243"/>
        <item x="79"/>
        <item x="267"/>
        <item x="168"/>
        <item x="244"/>
        <item x="240"/>
        <item x="269"/>
        <item x="199"/>
        <item x="80"/>
        <item x="201"/>
        <item x="200"/>
        <item x="258"/>
        <item x="219"/>
        <item x="138"/>
        <item x="76"/>
        <item x="118"/>
        <item x="137"/>
        <item x="245"/>
        <item x="218"/>
        <item x="117"/>
        <item x="78"/>
        <item x="142"/>
        <item x="70"/>
        <item x="130"/>
        <item x="143"/>
        <item x="273"/>
        <item x="112"/>
        <item x="39"/>
        <item x="184"/>
        <item x="185"/>
        <item x="186"/>
        <item x="187"/>
        <item x="188"/>
        <item x="189"/>
        <item x="113"/>
        <item x="114"/>
        <item x="82"/>
        <item x="183"/>
        <item x="225"/>
        <item x="265"/>
        <item x="266"/>
        <item x="215"/>
        <item x="204"/>
        <item x="132"/>
        <item x="83"/>
        <item x="102"/>
        <item x="81"/>
        <item x="254"/>
        <item x="131"/>
        <item x="275"/>
        <item x="51"/>
        <item x="152"/>
        <item x="153"/>
        <item x="264"/>
        <item x="259"/>
        <item x="95"/>
        <item x="120"/>
        <item x="121"/>
        <item x="69"/>
        <item x="179"/>
        <item x="156"/>
        <item x="196"/>
        <item x="203"/>
        <item x="97"/>
        <item x="260"/>
        <item x="111"/>
        <item x="151"/>
        <item x="119"/>
        <item x="155"/>
        <item x="127"/>
        <item x="158"/>
        <item x="94"/>
        <item x="157"/>
        <item x="122"/>
        <item x="93"/>
        <item x="262"/>
        <item x="251"/>
        <item x="19"/>
        <item x="178"/>
        <item x="181"/>
        <item x="222"/>
        <item x="163"/>
        <item x="165"/>
        <item x="55"/>
        <item x="48"/>
        <item x="164"/>
        <item x="246"/>
        <item x="38"/>
        <item x="35"/>
        <item x="49"/>
        <item x="43"/>
        <item x="40"/>
        <item x="44"/>
        <item x="56"/>
        <item x="144"/>
        <item x="41"/>
        <item x="257"/>
        <item x="250"/>
        <item x="14"/>
        <item x="2"/>
        <item x="270"/>
        <item x="227"/>
        <item x="209"/>
        <item x="232"/>
        <item x="13"/>
        <item x="231"/>
        <item x="272"/>
        <item x="233"/>
        <item x="15"/>
        <item x="12"/>
        <item x="274"/>
        <item x="11"/>
        <item x="0"/>
        <item x="214"/>
        <item x="21"/>
        <item x="8"/>
        <item x="7"/>
        <item x="16"/>
        <item x="10"/>
        <item x="9"/>
        <item x="1"/>
        <item x="230"/>
        <item x="229"/>
        <item x="228"/>
        <item x="4"/>
        <item x="226"/>
        <item x="3"/>
        <item x="20"/>
        <item x="24"/>
        <item x="247"/>
        <item x="25"/>
        <item x="195"/>
        <item x="23"/>
        <item x="248"/>
        <item x="32"/>
        <item x="53"/>
        <item x="249"/>
        <item x="33"/>
        <item x="46"/>
        <item x="42"/>
        <item x="34"/>
        <item x="22"/>
        <item x="31"/>
        <item x="36"/>
        <item x="47"/>
        <item x="271"/>
        <item x="68"/>
        <item x="6"/>
        <item x="71"/>
        <item x="263"/>
        <item x="17"/>
        <item x="64"/>
        <item x="67"/>
        <item x="234"/>
        <item x="61"/>
        <item x="63"/>
        <item x="5"/>
        <item x="62"/>
        <item x="66"/>
        <item x="175"/>
        <item x="167"/>
        <item x="123"/>
        <item x="176"/>
        <item x="124"/>
        <item x="125"/>
        <item x="173"/>
        <item x="177"/>
        <item x="101"/>
        <item x="241"/>
        <item x="77"/>
        <item x="159"/>
        <item x="160"/>
        <item x="161"/>
        <item x="242"/>
        <item x="162"/>
        <item x="88"/>
        <item x="72"/>
        <item x="73"/>
        <item x="65"/>
        <item x="87"/>
        <item x="74"/>
        <item x="238"/>
        <item x="89"/>
        <item x="180"/>
        <item x="98"/>
        <item x="99"/>
        <item x="100"/>
        <item x="50"/>
        <item x="37"/>
        <item x="60"/>
        <item x="26"/>
        <item x="29"/>
        <item x="54"/>
        <item x="220"/>
        <item x="45"/>
        <item x="57"/>
        <item x="96"/>
        <item x="27"/>
        <item x="58"/>
        <item x="52"/>
        <item x="92"/>
        <item x="28"/>
        <item x="30"/>
        <item x="261"/>
        <item x="276"/>
        <item x="221"/>
        <item x="239"/>
      </items>
    </pivotField>
    <pivotField axis="axisRow" compact="0" outline="0" showAll="0" defaultSubtotal="0">
      <items count="327">
        <item x="274"/>
        <item x="262"/>
        <item x="181"/>
        <item x="193"/>
        <item x="316"/>
        <item x="317"/>
        <item x="166"/>
        <item x="176"/>
        <item x="114"/>
        <item x="194"/>
        <item x="100"/>
        <item x="125"/>
        <item x="211"/>
        <item x="117"/>
        <item x="254"/>
        <item x="163"/>
        <item x="158"/>
        <item x="141"/>
        <item x="164"/>
        <item x="217"/>
        <item x="288"/>
        <item x="306"/>
        <item x="260"/>
        <item x="311"/>
        <item x="258"/>
        <item x="257"/>
        <item x="259"/>
        <item x="213"/>
        <item x="208"/>
        <item x="299"/>
        <item x="236"/>
        <item x="53"/>
        <item x="48"/>
        <item x="244"/>
        <item x="67"/>
        <item x="32"/>
        <item x="60"/>
        <item x="29"/>
        <item x="62"/>
        <item x="52"/>
        <item x="307"/>
        <item x="150"/>
        <item x="219"/>
        <item x="159"/>
        <item x="142"/>
        <item x="146"/>
        <item x="174"/>
        <item x="43"/>
        <item x="281"/>
        <item x="313"/>
        <item x="121"/>
        <item x="116"/>
        <item x="188"/>
        <item x="295"/>
        <item x="45"/>
        <item x="56"/>
        <item x="298"/>
        <item x="325"/>
        <item x="126"/>
        <item x="97"/>
        <item x="221"/>
        <item x="301"/>
        <item x="69"/>
        <item x="240"/>
        <item x="160"/>
        <item x="248"/>
        <item x="57"/>
        <item x="30"/>
        <item x="246"/>
        <item x="169"/>
        <item x="167"/>
        <item x="253"/>
        <item x="111"/>
        <item x="251"/>
        <item x="5"/>
        <item x="145"/>
        <item x="178"/>
        <item x="192"/>
        <item x="210"/>
        <item x="302"/>
        <item x="233"/>
        <item x="119"/>
        <item x="250"/>
        <item x="189"/>
        <item x="54"/>
        <item x="65"/>
        <item x="40"/>
        <item x="68"/>
        <item x="28"/>
        <item x="31"/>
        <item x="59"/>
        <item x="191"/>
        <item x="135"/>
        <item x="173"/>
        <item x="143"/>
        <item x="89"/>
        <item x="157"/>
        <item x="205"/>
        <item x="172"/>
        <item x="184"/>
        <item x="171"/>
        <item x="155"/>
        <item x="183"/>
        <item x="20"/>
        <item x="241"/>
        <item x="144"/>
        <item x="182"/>
        <item x="256"/>
        <item x="124"/>
        <item x="310"/>
        <item x="115"/>
        <item x="273"/>
        <item x="73"/>
        <item x="303"/>
        <item x="326"/>
        <item x="80"/>
        <item x="323"/>
        <item x="92"/>
        <item x="71"/>
        <item x="108"/>
        <item x="212"/>
        <item x="209"/>
        <item x="21"/>
        <item x="185"/>
        <item x="112"/>
        <item x="180"/>
        <item x="187"/>
        <item x="94"/>
        <item x="83"/>
        <item x="275"/>
        <item x="153"/>
        <item x="84"/>
        <item x="242"/>
        <item x="206"/>
        <item x="207"/>
        <item x="168"/>
        <item x="214"/>
        <item x="165"/>
        <item x="139"/>
        <item x="294"/>
        <item x="296"/>
        <item x="109"/>
        <item x="128"/>
        <item x="297"/>
        <item x="201"/>
        <item x="261"/>
        <item x="110"/>
        <item x="235"/>
        <item x="134"/>
        <item x="156"/>
        <item x="200"/>
        <item x="41"/>
        <item x="44"/>
        <item x="66"/>
        <item x="271"/>
        <item x="33"/>
        <item x="268"/>
        <item x="234"/>
        <item x="270"/>
        <item x="38"/>
        <item x="267"/>
        <item x="25"/>
        <item x="272"/>
        <item x="51"/>
        <item x="4"/>
        <item x="290"/>
        <item x="34"/>
        <item x="265"/>
        <item x="58"/>
        <item x="3"/>
        <item x="291"/>
        <item x="35"/>
        <item x="2"/>
        <item x="36"/>
        <item x="1"/>
        <item x="26"/>
        <item x="22"/>
        <item x="50"/>
        <item x="47"/>
        <item x="266"/>
        <item x="24"/>
        <item x="269"/>
        <item x="289"/>
        <item x="27"/>
        <item x="322"/>
        <item x="76"/>
        <item x="74"/>
        <item x="72"/>
        <item x="82"/>
        <item x="75"/>
        <item x="308"/>
        <item x="103"/>
        <item x="278"/>
        <item x="152"/>
        <item x="279"/>
        <item x="318"/>
        <item x="287"/>
        <item x="203"/>
        <item x="283"/>
        <item x="202"/>
        <item x="320"/>
        <item x="220"/>
        <item x="105"/>
        <item x="284"/>
        <item x="86"/>
        <item x="286"/>
        <item x="87"/>
        <item x="91"/>
        <item x="319"/>
        <item x="77"/>
        <item x="195"/>
        <item x="104"/>
        <item x="95"/>
        <item x="96"/>
        <item x="88"/>
        <item x="106"/>
        <item x="196"/>
        <item x="280"/>
        <item x="285"/>
        <item x="107"/>
        <item x="197"/>
        <item x="239"/>
        <item x="204"/>
        <item x="229"/>
        <item x="245"/>
        <item x="215"/>
        <item x="161"/>
        <item x="147"/>
        <item x="130"/>
        <item x="231"/>
        <item x="230"/>
        <item x="162"/>
        <item x="148"/>
        <item x="129"/>
        <item x="276"/>
        <item x="140"/>
        <item x="277"/>
        <item x="131"/>
        <item x="216"/>
        <item x="133"/>
        <item x="232"/>
        <item x="132"/>
        <item x="186"/>
        <item x="49"/>
        <item x="63"/>
        <item x="198"/>
        <item x="293"/>
        <item x="101"/>
        <item x="170"/>
        <item x="238"/>
        <item x="249"/>
        <item x="199"/>
        <item x="309"/>
        <item x="78"/>
        <item x="79"/>
        <item x="113"/>
        <item x="118"/>
        <item x="123"/>
        <item x="255"/>
        <item x="9"/>
        <item x="177"/>
        <item x="61"/>
        <item x="55"/>
        <item x="93"/>
        <item x="90"/>
        <item x="64"/>
        <item x="304"/>
        <item x="305"/>
        <item x="149"/>
        <item x="312"/>
        <item x="122"/>
        <item x="252"/>
        <item x="8"/>
        <item x="263"/>
        <item x="292"/>
        <item x="0"/>
        <item x="23"/>
        <item x="7"/>
        <item x="247"/>
        <item x="14"/>
        <item x="11"/>
        <item x="19"/>
        <item x="16"/>
        <item x="13"/>
        <item x="15"/>
        <item x="324"/>
        <item x="12"/>
        <item x="321"/>
        <item x="17"/>
        <item x="243"/>
        <item x="102"/>
        <item x="151"/>
        <item x="127"/>
        <item x="314"/>
        <item x="85"/>
        <item x="18"/>
        <item x="154"/>
        <item x="10"/>
        <item x="264"/>
        <item x="237"/>
        <item x="98"/>
        <item x="315"/>
        <item x="136"/>
        <item x="70"/>
        <item x="6"/>
        <item x="282"/>
        <item x="42"/>
        <item x="39"/>
        <item x="46"/>
        <item x="37"/>
        <item x="218"/>
        <item x="222"/>
        <item x="137"/>
        <item x="138"/>
        <item x="223"/>
        <item x="228"/>
        <item x="224"/>
        <item x="225"/>
        <item x="226"/>
        <item x="227"/>
        <item x="99"/>
        <item x="179"/>
        <item x="120"/>
        <item x="190"/>
        <item x="81"/>
        <item x="300"/>
        <item x="175"/>
      </items>
    </pivotField>
    <pivotField dataField="1" compact="0" outline="0" showAll="0" defaultSubtotal="0"/>
    <pivotField compact="0" numFmtId="166" outline="0" showAll="0" defaultSubtotal="0"/>
    <pivotField compact="0" numFmtId="166" outline="0" showAll="0" defaultSubtotal="0"/>
    <pivotField compact="0" numFmtId="166" outline="0" showAll="0" defaultSubtotal="0"/>
    <pivotField compact="0" outline="0" showAll="0" defaultSubtotal="0"/>
    <pivotField axis="axisRow" compact="0" outline="0" showAll="0" defaultSubtotal="0">
      <items count="4">
        <item x="2"/>
        <item x="3"/>
        <item x="0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numFmtId="166" outline="0" showAll="0" defaultSubtotal="0"/>
    <pivotField compact="0" numFmtId="166" outline="0" showAll="0" defaultSubtotal="0"/>
    <pivotField dataField="1" compact="0" numFmtId="166" outline="0" showAll="0" defaultSubtotal="0"/>
  </pivotFields>
  <rowFields count="4">
    <field x="0"/>
    <field x="2"/>
    <field x="8"/>
    <field x="1"/>
  </rowFields>
  <rowItems count="569">
    <i>
      <x/>
      <x v="74"/>
      <x v="3"/>
      <x v="226"/>
    </i>
    <i r="1">
      <x v="164"/>
      <x v="2"/>
      <x v="194"/>
    </i>
    <i r="1">
      <x v="169"/>
      <x v="2"/>
      <x v="196"/>
    </i>
    <i r="1">
      <x v="172"/>
      <x v="2"/>
      <x v="169"/>
    </i>
    <i r="1">
      <x v="174"/>
      <x v="2"/>
      <x v="190"/>
    </i>
    <i r="1">
      <x v="259"/>
      <x/>
      <x v="185"/>
    </i>
    <i r="1">
      <x v="272"/>
      <x/>
      <x v="185"/>
    </i>
    <i r="1">
      <x v="275"/>
      <x v="2"/>
      <x v="182"/>
    </i>
    <i r="1">
      <x v="277"/>
      <x/>
      <x v="186"/>
    </i>
    <i r="1">
      <x v="280"/>
      <x/>
      <x v="188"/>
    </i>
    <i r="1">
      <x v="297"/>
      <x/>
      <x v="189"/>
    </i>
    <i r="1">
      <x v="304"/>
      <x v="3"/>
      <x v="217"/>
    </i>
    <i>
      <x v="1"/>
      <x v="103"/>
      <x/>
      <x v="32"/>
    </i>
    <i r="1">
      <x v="122"/>
      <x/>
      <x v="147"/>
    </i>
    <i r="1">
      <x v="279"/>
      <x v="2"/>
      <x v="174"/>
    </i>
    <i r="1">
      <x v="281"/>
      <x v="2"/>
      <x v="187"/>
    </i>
    <i r="1">
      <x v="282"/>
      <x v="2"/>
      <x v="178"/>
    </i>
    <i r="1">
      <x v="283"/>
      <x v="2"/>
      <x v="179"/>
    </i>
    <i r="1">
      <x v="284"/>
      <x v="2"/>
      <x v="168"/>
    </i>
    <i r="1">
      <x v="286"/>
      <x v="2"/>
      <x v="181"/>
    </i>
    <i r="1">
      <x v="288"/>
      <x v="2"/>
      <x v="187"/>
    </i>
    <i r="1">
      <x v="295"/>
      <x/>
      <x v="220"/>
    </i>
    <i>
      <x v="2"/>
      <x v="164"/>
      <x v="2"/>
      <x v="194"/>
    </i>
    <i r="1">
      <x v="169"/>
      <x v="2"/>
      <x v="196"/>
    </i>
    <i r="1">
      <x v="176"/>
      <x v="2"/>
      <x v="197"/>
    </i>
    <i>
      <x v="3"/>
      <x v="31"/>
      <x/>
      <x v="159"/>
    </i>
    <i r="1">
      <x v="32"/>
      <x/>
      <x v="160"/>
    </i>
    <i r="1">
      <x v="34"/>
      <x/>
      <x v="40"/>
    </i>
    <i r="1">
      <x v="35"/>
      <x/>
      <x v="272"/>
    </i>
    <i r="2">
      <x v="1"/>
      <x v="264"/>
    </i>
    <i r="1">
      <x v="36"/>
      <x/>
      <x v="272"/>
    </i>
    <i r="1">
      <x v="37"/>
      <x/>
      <x v="267"/>
    </i>
    <i r="1">
      <x v="38"/>
      <x/>
      <x v="153"/>
    </i>
    <i r="1">
      <x v="39"/>
      <x/>
      <x v="154"/>
    </i>
    <i r="1">
      <x v="47"/>
      <x/>
      <x v="97"/>
    </i>
    <i r="1">
      <x v="54"/>
      <x/>
      <x v="165"/>
    </i>
    <i r="1">
      <x v="55"/>
      <x/>
      <x v="120"/>
    </i>
    <i r="1">
      <x v="66"/>
      <x v="1"/>
      <x v="269"/>
    </i>
    <i r="1">
      <x v="67"/>
      <x v="1"/>
      <x v="271"/>
    </i>
    <i r="1">
      <x v="84"/>
      <x v="1"/>
      <x v="257"/>
    </i>
    <i r="1">
      <x v="85"/>
      <x/>
      <x v="268"/>
    </i>
    <i r="1">
      <x v="86"/>
      <x v="1"/>
      <x v="258"/>
    </i>
    <i r="1">
      <x v="87"/>
      <x v="1"/>
      <x v="259"/>
    </i>
    <i r="1">
      <x v="88"/>
      <x v="1"/>
      <x v="260"/>
    </i>
    <i r="1">
      <x v="89"/>
      <x v="1"/>
      <x v="261"/>
    </i>
    <i r="1">
      <x v="90"/>
      <x v="1"/>
      <x v="262"/>
    </i>
    <i r="1">
      <x v="151"/>
      <x v="2"/>
      <x v="184"/>
    </i>
    <i r="1">
      <x v="152"/>
      <x/>
      <x v="161"/>
    </i>
    <i r="1">
      <x v="153"/>
      <x/>
      <x v="163"/>
    </i>
    <i r="1">
      <x v="155"/>
      <x v="2"/>
      <x v="212"/>
    </i>
    <i r="1">
      <x v="159"/>
      <x v="2"/>
      <x v="213"/>
    </i>
    <i r="1">
      <x v="161"/>
      <x v="2"/>
      <x v="202"/>
    </i>
    <i r="1">
      <x v="163"/>
      <x v="2"/>
      <x v="214"/>
    </i>
    <i r="1">
      <x v="166"/>
      <x v="2"/>
      <x v="204"/>
    </i>
    <i r="1">
      <x v="168"/>
      <x v="2"/>
      <x v="205"/>
    </i>
    <i r="1">
      <x v="171"/>
      <x v="2"/>
      <x v="207"/>
    </i>
    <i r="1">
      <x v="173"/>
      <x v="2"/>
      <x v="210"/>
    </i>
    <i r="1">
      <x v="175"/>
      <x v="2"/>
      <x v="198"/>
    </i>
    <i r="1">
      <x v="177"/>
      <x v="2"/>
      <x v="208"/>
    </i>
    <i r="1">
      <x v="178"/>
      <x v="2"/>
      <x v="209"/>
    </i>
    <i r="1">
      <x v="180"/>
      <x v="2"/>
      <x v="211"/>
    </i>
    <i r="1">
      <x v="183"/>
      <x v="2"/>
      <x v="200"/>
    </i>
    <i r="1">
      <x v="243"/>
      <x/>
      <x v="162"/>
    </i>
    <i r="1">
      <x v="244"/>
      <x/>
      <x v="163"/>
    </i>
    <i r="1">
      <x v="261"/>
      <x/>
      <x v="159"/>
    </i>
    <i r="1">
      <x v="262"/>
      <x/>
      <x v="160"/>
    </i>
    <i r="1">
      <x v="265"/>
      <x/>
      <x v="265"/>
    </i>
    <i r="1">
      <x v="276"/>
      <x v="2"/>
      <x v="184"/>
    </i>
    <i r="1">
      <x v="288"/>
      <x v="2"/>
      <x v="187"/>
    </i>
    <i r="1">
      <x v="306"/>
      <x/>
      <x v="157"/>
    </i>
    <i r="1">
      <x v="307"/>
      <x/>
      <x v="158"/>
    </i>
    <i r="1">
      <x v="308"/>
      <x/>
      <x v="157"/>
    </i>
    <i r="1">
      <x v="309"/>
      <x/>
      <x v="158"/>
    </i>
    <i>
      <x v="4"/>
      <x v="62"/>
      <x v="3"/>
      <x v="224"/>
    </i>
    <i r="1">
      <x v="95"/>
      <x/>
      <x v="27"/>
    </i>
    <i r="1">
      <x v="112"/>
      <x v="3"/>
      <x v="224"/>
    </i>
    <i r="1">
      <x v="115"/>
      <x v="3"/>
      <x v="225"/>
    </i>
    <i r="1">
      <x v="117"/>
      <x/>
      <x v="220"/>
    </i>
    <i r="1">
      <x v="118"/>
      <x v="3"/>
      <x v="225"/>
    </i>
    <i r="1">
      <x v="127"/>
      <x v="3"/>
      <x v="228"/>
    </i>
    <i r="1">
      <x v="128"/>
      <x v="3"/>
      <x v="222"/>
    </i>
    <i r="1">
      <x v="131"/>
      <x/>
      <x v="92"/>
    </i>
    <i r="1">
      <x v="185"/>
      <x v="3"/>
      <x v="217"/>
    </i>
    <i r="1">
      <x v="186"/>
      <x v="3"/>
      <x v="227"/>
    </i>
    <i r="1">
      <x v="187"/>
      <x/>
      <x v="221"/>
    </i>
    <i r="1">
      <x v="188"/>
      <x v="3"/>
      <x v="216"/>
    </i>
    <i r="1">
      <x v="189"/>
      <x/>
      <x v="221"/>
    </i>
    <i r="2">
      <x v="3"/>
      <x v="216"/>
    </i>
    <i r="1">
      <x v="204"/>
      <x/>
      <x v="246"/>
    </i>
    <i r="1">
      <x v="206"/>
      <x/>
      <x v="247"/>
    </i>
    <i r="1">
      <x v="207"/>
      <x/>
      <x v="239"/>
    </i>
    <i r="1">
      <x v="209"/>
      <x/>
      <x v="248"/>
    </i>
    <i r="1">
      <x v="212"/>
      <x/>
      <x v="71"/>
    </i>
    <i r="1">
      <x v="213"/>
      <x/>
      <x v="78"/>
    </i>
    <i r="1">
      <x v="214"/>
      <x/>
      <x v="250"/>
    </i>
    <i r="1">
      <x v="253"/>
      <x v="3"/>
      <x v="228"/>
    </i>
    <i r="1">
      <x v="254"/>
      <x v="3"/>
      <x v="222"/>
    </i>
    <i r="1">
      <x v="263"/>
      <x/>
      <x v="90"/>
    </i>
    <i r="1">
      <x v="264"/>
      <x/>
      <x v="84"/>
    </i>
    <i r="1">
      <x v="294"/>
      <x/>
      <x v="218"/>
    </i>
    <i r="1">
      <x v="303"/>
      <x v="3"/>
      <x v="227"/>
    </i>
    <i r="1">
      <x v="324"/>
      <x/>
      <x v="128"/>
    </i>
    <i>
      <x v="5"/>
      <x v="1"/>
      <x/>
      <x v="218"/>
    </i>
    <i r="1">
      <x v="2"/>
      <x/>
      <x v="268"/>
    </i>
    <i r="1">
      <x v="3"/>
      <x/>
      <x v="142"/>
    </i>
    <i r="1">
      <x v="6"/>
      <x/>
      <x v="164"/>
    </i>
    <i r="1">
      <x v="7"/>
      <x/>
      <x v="268"/>
    </i>
    <i r="1">
      <x v="8"/>
      <x/>
      <x v="141"/>
    </i>
    <i r="1">
      <x v="9"/>
      <x/>
      <x v="140"/>
    </i>
    <i r="1">
      <x v="10"/>
      <x/>
      <x v="114"/>
    </i>
    <i r="1">
      <x v="11"/>
      <x/>
      <x v="237"/>
    </i>
    <i r="1">
      <x v="12"/>
      <x/>
      <x v="268"/>
    </i>
    <i r="1">
      <x v="13"/>
      <x/>
      <x v="268"/>
    </i>
    <i r="1">
      <x v="14"/>
      <x/>
      <x v="88"/>
    </i>
    <i r="1">
      <x v="15"/>
      <x/>
      <x v="91"/>
    </i>
    <i r="1">
      <x v="16"/>
      <x/>
      <x v="86"/>
    </i>
    <i r="1">
      <x v="17"/>
      <x/>
      <x v="89"/>
    </i>
    <i r="1">
      <x v="18"/>
      <x/>
      <x v="94"/>
    </i>
    <i r="1">
      <x v="19"/>
      <x/>
      <x v="237"/>
    </i>
    <i r="1">
      <x v="22"/>
      <x/>
      <x v="275"/>
    </i>
    <i r="1">
      <x v="24"/>
      <x/>
      <x v="268"/>
    </i>
    <i r="1">
      <x v="25"/>
      <x/>
      <x v="268"/>
    </i>
    <i r="1">
      <x v="26"/>
      <x/>
      <x v="268"/>
    </i>
    <i r="1">
      <x v="27"/>
      <x/>
      <x v="268"/>
    </i>
    <i r="1">
      <x v="28"/>
      <x/>
      <x v="268"/>
    </i>
    <i r="1">
      <x v="30"/>
      <x/>
      <x v="131"/>
    </i>
    <i r="1">
      <x v="33"/>
      <x/>
      <x v="111"/>
    </i>
    <i r="3">
      <x v="112"/>
    </i>
    <i r="1">
      <x v="36"/>
      <x/>
      <x v="272"/>
    </i>
    <i r="1">
      <x v="37"/>
      <x/>
      <x v="267"/>
    </i>
    <i r="1">
      <x v="41"/>
      <x/>
      <x v="139"/>
    </i>
    <i r="1">
      <x v="42"/>
      <x/>
      <x v="129"/>
    </i>
    <i r="1">
      <x v="43"/>
      <x/>
      <x v="83"/>
    </i>
    <i r="1">
      <x v="44"/>
      <x/>
      <x v="85"/>
    </i>
    <i r="1">
      <x v="45"/>
      <x/>
      <x v="143"/>
    </i>
    <i r="1">
      <x v="46"/>
      <x/>
      <x v="121"/>
    </i>
    <i r="1">
      <x v="50"/>
      <x/>
      <x v="268"/>
    </i>
    <i r="1">
      <x v="51"/>
      <x/>
      <x v="265"/>
    </i>
    <i r="3">
      <x v="266"/>
    </i>
    <i r="1">
      <x v="52"/>
      <x/>
      <x v="266"/>
    </i>
    <i r="1">
      <x v="58"/>
      <x/>
      <x v="115"/>
    </i>
    <i r="1">
      <x v="59"/>
      <x/>
      <x v="116"/>
    </i>
    <i r="1">
      <x v="60"/>
      <x/>
      <x v="115"/>
    </i>
    <i r="1">
      <x v="62"/>
      <x v="3"/>
      <x v="224"/>
    </i>
    <i r="1">
      <x v="63"/>
      <x/>
      <x v="23"/>
    </i>
    <i r="1">
      <x v="64"/>
      <x/>
      <x v="21"/>
    </i>
    <i r="3">
      <x v="22"/>
    </i>
    <i r="1">
      <x v="65"/>
      <x/>
      <x v="24"/>
    </i>
    <i r="1">
      <x v="68"/>
      <x/>
      <x v="19"/>
    </i>
    <i r="1">
      <x v="69"/>
      <x/>
      <x v="13"/>
    </i>
    <i r="1">
      <x v="70"/>
      <x/>
      <x v="16"/>
    </i>
    <i r="1">
      <x v="71"/>
      <x/>
      <x v="20"/>
    </i>
    <i r="1">
      <x v="72"/>
      <x/>
      <x v="17"/>
    </i>
    <i r="1">
      <x v="73"/>
      <x/>
      <x v="14"/>
    </i>
    <i r="3">
      <x v="18"/>
    </i>
    <i r="1">
      <x v="75"/>
      <x/>
      <x v="127"/>
    </i>
    <i r="1">
      <x v="76"/>
      <x/>
      <x v="268"/>
    </i>
    <i r="1">
      <x v="77"/>
      <x/>
      <x v="268"/>
    </i>
    <i r="1">
      <x v="78"/>
      <x/>
      <x v="268"/>
    </i>
    <i r="1">
      <x v="80"/>
      <x/>
      <x v="26"/>
    </i>
    <i r="1">
      <x v="81"/>
      <x/>
      <x v="268"/>
    </i>
    <i r="1">
      <x v="82"/>
      <x/>
      <x v="268"/>
    </i>
    <i r="1">
      <x v="83"/>
      <x/>
      <x v="268"/>
    </i>
    <i r="1">
      <x v="84"/>
      <x v="1"/>
      <x v="257"/>
    </i>
    <i r="1">
      <x v="86"/>
      <x v="1"/>
      <x v="258"/>
    </i>
    <i r="1">
      <x v="87"/>
      <x v="1"/>
      <x v="259"/>
    </i>
    <i r="1">
      <x v="88"/>
      <x v="1"/>
      <x v="260"/>
    </i>
    <i r="1">
      <x v="89"/>
      <x v="1"/>
      <x v="261"/>
    </i>
    <i r="1">
      <x v="90"/>
      <x v="1"/>
      <x v="262"/>
    </i>
    <i r="1">
      <x v="91"/>
      <x/>
      <x v="130"/>
    </i>
    <i r="1">
      <x v="92"/>
      <x/>
      <x v="135"/>
    </i>
    <i r="1">
      <x v="93"/>
      <x/>
      <x v="136"/>
    </i>
    <i r="1">
      <x v="94"/>
      <x/>
      <x v="137"/>
    </i>
    <i r="1">
      <x v="95"/>
      <x/>
      <x v="27"/>
    </i>
    <i r="3">
      <x v="150"/>
    </i>
    <i r="1">
      <x v="96"/>
      <x/>
      <x v="28"/>
    </i>
    <i r="1">
      <x v="97"/>
      <x/>
      <x v="34"/>
    </i>
    <i r="1">
      <x v="98"/>
      <x/>
      <x v="31"/>
    </i>
    <i r="1">
      <x v="99"/>
      <x/>
      <x v="268"/>
    </i>
    <i r="1">
      <x v="100"/>
      <x/>
      <x v="29"/>
    </i>
    <i r="1">
      <x v="101"/>
      <x/>
      <x v="33"/>
    </i>
    <i r="1">
      <x v="102"/>
      <x/>
      <x v="268"/>
    </i>
    <i r="1">
      <x v="104"/>
      <x/>
      <x v="132"/>
    </i>
    <i r="1">
      <x v="105"/>
      <x/>
      <x v="126"/>
    </i>
    <i r="1">
      <x v="106"/>
      <x/>
      <x v="268"/>
    </i>
    <i r="1">
      <x v="107"/>
      <x v="1"/>
      <x v="263"/>
    </i>
    <i r="1">
      <x v="108"/>
      <x/>
      <x v="256"/>
    </i>
    <i r="1">
      <x v="110"/>
      <x/>
      <x v="125"/>
    </i>
    <i r="1">
      <x v="112"/>
      <x v="3"/>
      <x v="224"/>
    </i>
    <i r="1">
      <x v="118"/>
      <x v="3"/>
      <x v="225"/>
    </i>
    <i r="1">
      <x v="119"/>
      <x/>
      <x v="25"/>
    </i>
    <i r="1">
      <x v="120"/>
      <x/>
      <x v="268"/>
    </i>
    <i r="1">
      <x v="121"/>
      <x/>
      <x v="268"/>
    </i>
    <i r="1">
      <x v="123"/>
      <x/>
      <x v="268"/>
    </i>
    <i r="1">
      <x v="124"/>
      <x v="1"/>
      <x v="270"/>
    </i>
    <i r="1">
      <x v="125"/>
      <x/>
      <x v="268"/>
    </i>
    <i r="1">
      <x v="126"/>
      <x/>
      <x v="268"/>
    </i>
    <i r="1">
      <x v="127"/>
      <x v="3"/>
      <x v="228"/>
    </i>
    <i r="1">
      <x v="128"/>
      <x v="3"/>
      <x v="222"/>
    </i>
    <i r="1">
      <x v="130"/>
      <x/>
      <x v="93"/>
    </i>
    <i r="1">
      <x v="132"/>
      <x/>
      <x v="268"/>
    </i>
    <i r="1">
      <x v="133"/>
      <x/>
      <x v="268"/>
    </i>
    <i r="1">
      <x v="134"/>
      <x/>
      <x v="268"/>
    </i>
    <i r="1">
      <x v="135"/>
      <x/>
      <x v="9"/>
    </i>
    <i r="1">
      <x v="136"/>
      <x/>
      <x v="9"/>
    </i>
    <i r="1">
      <x v="137"/>
      <x/>
      <x v="8"/>
    </i>
    <i r="1">
      <x v="138"/>
      <x/>
      <x v="8"/>
    </i>
    <i r="1">
      <x v="141"/>
      <x/>
      <x v="5"/>
    </i>
    <i r="3">
      <x v="154"/>
    </i>
    <i r="1">
      <x v="142"/>
      <x/>
      <x v="5"/>
    </i>
    <i r="3">
      <x v="11"/>
    </i>
    <i r="1">
      <x v="144"/>
      <x/>
      <x v="153"/>
    </i>
    <i r="1">
      <x v="145"/>
      <x/>
      <x v="153"/>
    </i>
    <i r="1">
      <x v="146"/>
      <x/>
      <x v="154"/>
    </i>
    <i r="1">
      <x v="147"/>
      <x/>
      <x v="154"/>
    </i>
    <i r="1">
      <x v="148"/>
      <x/>
      <x v="12"/>
    </i>
    <i r="3">
      <x v="149"/>
    </i>
    <i r="1">
      <x v="149"/>
      <x/>
      <x v="6"/>
    </i>
    <i r="1">
      <x v="150"/>
      <x/>
      <x v="152"/>
    </i>
    <i r="1">
      <x v="157"/>
      <x v="2"/>
      <x v="201"/>
    </i>
    <i r="1">
      <x v="166"/>
      <x v="2"/>
      <x v="204"/>
    </i>
    <i r="1">
      <x v="168"/>
      <x v="2"/>
      <x v="205"/>
    </i>
    <i r="1">
      <x v="175"/>
      <x v="2"/>
      <x v="198"/>
    </i>
    <i r="1">
      <x v="180"/>
      <x v="2"/>
      <x v="211"/>
    </i>
    <i r="1">
      <x v="183"/>
      <x v="2"/>
      <x v="200"/>
    </i>
    <i r="1">
      <x v="186"/>
      <x v="3"/>
      <x v="227"/>
    </i>
    <i r="1">
      <x v="187"/>
      <x/>
      <x v="221"/>
    </i>
    <i r="1">
      <x v="191"/>
      <x/>
      <x v="69"/>
    </i>
    <i r="1">
      <x v="193"/>
      <x/>
      <x v="50"/>
    </i>
    <i r="1">
      <x v="197"/>
      <x/>
      <x v="63"/>
    </i>
    <i r="1">
      <x v="199"/>
      <x/>
      <x v="64"/>
    </i>
    <i r="3">
      <x v="77"/>
    </i>
    <i r="1">
      <x v="201"/>
      <x/>
      <x v="253"/>
    </i>
    <i r="1">
      <x v="202"/>
      <x/>
      <x v="245"/>
    </i>
    <i r="1">
      <x v="204"/>
      <x/>
      <x v="246"/>
    </i>
    <i r="1">
      <x v="206"/>
      <x/>
      <x v="247"/>
    </i>
    <i r="1">
      <x v="207"/>
      <x/>
      <x v="73"/>
    </i>
    <i r="1">
      <x v="209"/>
      <x/>
      <x v="248"/>
    </i>
    <i r="1">
      <x v="210"/>
      <x/>
      <x v="240"/>
    </i>
    <i r="1">
      <x v="211"/>
      <x/>
      <x v="249"/>
    </i>
    <i r="1">
      <x v="212"/>
      <x/>
      <x v="71"/>
    </i>
    <i r="3">
      <x v="241"/>
    </i>
    <i r="1">
      <x v="213"/>
      <x/>
      <x v="65"/>
    </i>
    <i r="3">
      <x v="78"/>
    </i>
    <i r="1">
      <x v="215"/>
      <x/>
      <x v="250"/>
    </i>
    <i r="1">
      <x v="216"/>
      <x/>
      <x v="242"/>
    </i>
    <i r="1">
      <x v="219"/>
      <x/>
      <x v="252"/>
    </i>
    <i r="1">
      <x v="220"/>
      <x/>
      <x v="244"/>
    </i>
    <i r="1">
      <x v="221"/>
      <x/>
      <x v="79"/>
    </i>
    <i r="1">
      <x v="222"/>
      <x/>
      <x v="66"/>
    </i>
    <i r="3">
      <x v="80"/>
    </i>
    <i r="1">
      <x v="223"/>
      <x/>
      <x v="43"/>
    </i>
    <i r="1">
      <x v="224"/>
      <x/>
      <x v="60"/>
    </i>
    <i r="1">
      <x v="225"/>
      <x/>
      <x v="229"/>
    </i>
    <i r="1">
      <x v="226"/>
      <x/>
      <x v="44"/>
    </i>
    <i r="3">
      <x v="230"/>
    </i>
    <i r="1">
      <x v="227"/>
      <x/>
      <x v="231"/>
    </i>
    <i r="1">
      <x v="228"/>
      <x/>
      <x v="45"/>
    </i>
    <i r="3">
      <x v="61"/>
    </i>
    <i r="3">
      <x v="231"/>
    </i>
    <i r="1">
      <x v="229"/>
      <x/>
      <x v="57"/>
    </i>
    <i r="1">
      <x v="230"/>
      <x/>
      <x v="58"/>
    </i>
    <i r="1">
      <x v="231"/>
      <x/>
      <x v="46"/>
    </i>
    <i r="3">
      <x v="62"/>
    </i>
    <i r="3">
      <x v="232"/>
    </i>
    <i r="1">
      <x v="232"/>
      <x/>
      <x v="233"/>
    </i>
    <i r="1">
      <x v="233"/>
      <x/>
      <x v="52"/>
    </i>
    <i r="3">
      <x v="233"/>
    </i>
    <i r="1">
      <x v="235"/>
      <x/>
      <x v="51"/>
    </i>
    <i r="3">
      <x v="234"/>
    </i>
    <i r="1">
      <x v="237"/>
      <x/>
      <x v="47"/>
    </i>
    <i r="3">
      <x v="55"/>
    </i>
    <i r="3">
      <x v="235"/>
    </i>
    <i r="1">
      <x v="238"/>
      <x/>
      <x v="236"/>
    </i>
    <i r="1">
      <x v="239"/>
      <x/>
      <x v="48"/>
    </i>
    <i r="3">
      <x v="56"/>
    </i>
    <i r="1">
      <x v="240"/>
      <x/>
      <x v="59"/>
    </i>
    <i r="1">
      <x v="241"/>
      <x/>
      <x v="49"/>
    </i>
    <i r="1">
      <x v="242"/>
      <x/>
      <x v="268"/>
    </i>
    <i r="1">
      <x v="243"/>
      <x/>
      <x v="162"/>
    </i>
    <i r="1">
      <x v="244"/>
      <x/>
      <x v="163"/>
    </i>
    <i r="1">
      <x v="245"/>
      <x/>
      <x v="151"/>
    </i>
    <i r="1">
      <x v="247"/>
      <x/>
      <x v="3"/>
    </i>
    <i r="1">
      <x v="248"/>
      <x/>
      <x/>
    </i>
    <i r="3">
      <x v="2"/>
    </i>
    <i r="1">
      <x v="249"/>
      <x/>
      <x v="1"/>
    </i>
    <i r="1">
      <x v="250"/>
      <x/>
      <x v="4"/>
    </i>
    <i r="1">
      <x v="251"/>
      <x/>
      <x v="155"/>
    </i>
    <i r="1">
      <x v="255"/>
      <x/>
      <x v="144"/>
    </i>
    <i r="1">
      <x v="256"/>
      <x/>
      <x v="268"/>
    </i>
    <i r="1">
      <x v="257"/>
      <x/>
      <x v="255"/>
    </i>
    <i r="1">
      <x v="258"/>
      <x/>
      <x v="82"/>
    </i>
    <i r="1">
      <x v="260"/>
      <x/>
      <x v="268"/>
    </i>
    <i r="1">
      <x v="263"/>
      <x/>
      <x v="90"/>
    </i>
    <i r="1">
      <x v="264"/>
      <x/>
      <x v="84"/>
    </i>
    <i r="1">
      <x v="268"/>
      <x/>
      <x v="30"/>
    </i>
    <i r="3">
      <x v="35"/>
    </i>
    <i r="1">
      <x v="270"/>
      <x/>
      <x v="254"/>
    </i>
    <i r="1">
      <x v="271"/>
      <x v="2"/>
      <x v="183"/>
    </i>
    <i r="1">
      <x v="276"/>
      <x v="2"/>
      <x v="184"/>
    </i>
    <i r="1">
      <x v="277"/>
      <x/>
      <x v="186"/>
    </i>
    <i r="1">
      <x v="278"/>
      <x v="2"/>
      <x v="172"/>
    </i>
    <i r="1">
      <x v="288"/>
      <x v="2"/>
      <x v="187"/>
    </i>
    <i r="1">
      <x v="289"/>
      <x/>
      <x v="268"/>
    </i>
    <i r="1">
      <x v="290"/>
      <x/>
      <x v="36"/>
    </i>
    <i r="1">
      <x v="291"/>
      <x/>
      <x v="37"/>
    </i>
    <i r="1">
      <x v="292"/>
      <x/>
      <x v="38"/>
    </i>
    <i r="1">
      <x v="296"/>
      <x/>
      <x v="118"/>
    </i>
    <i r="1">
      <x v="299"/>
      <x/>
      <x v="15"/>
    </i>
    <i r="1">
      <x v="300"/>
      <x/>
      <x v="97"/>
    </i>
    <i r="1">
      <x v="302"/>
      <x/>
      <x v="96"/>
    </i>
    <i r="1">
      <x v="303"/>
      <x v="3"/>
      <x v="227"/>
    </i>
    <i r="1">
      <x v="308"/>
      <x/>
      <x v="157"/>
    </i>
    <i r="1">
      <x v="309"/>
      <x/>
      <x v="158"/>
    </i>
    <i r="1">
      <x v="310"/>
      <x/>
      <x v="148"/>
    </i>
    <i r="1">
      <x v="311"/>
      <x/>
      <x v="107"/>
    </i>
    <i r="1">
      <x v="312"/>
      <x/>
      <x v="104"/>
    </i>
    <i r="1">
      <x v="313"/>
      <x/>
      <x v="105"/>
    </i>
    <i r="1">
      <x v="314"/>
      <x/>
      <x v="98"/>
    </i>
    <i r="1">
      <x v="315"/>
      <x/>
      <x v="103"/>
    </i>
    <i r="1">
      <x v="316"/>
      <x/>
      <x v="99"/>
    </i>
    <i r="1">
      <x v="317"/>
      <x/>
      <x v="100"/>
    </i>
    <i r="1">
      <x v="318"/>
      <x/>
      <x v="101"/>
    </i>
    <i r="1">
      <x v="319"/>
      <x/>
      <x v="102"/>
    </i>
    <i r="1">
      <x v="320"/>
      <x/>
      <x v="106"/>
    </i>
    <i r="3">
      <x v="113"/>
    </i>
    <i r="1">
      <x v="321"/>
      <x/>
      <x v="268"/>
    </i>
    <i r="1">
      <x v="322"/>
      <x/>
      <x v="133"/>
    </i>
    <i r="1">
      <x v="323"/>
      <x/>
      <x v="138"/>
    </i>
    <i r="1">
      <x v="326"/>
      <x/>
      <x v="122"/>
    </i>
    <i>
      <x v="6"/>
      <x v="55"/>
      <x/>
      <x v="120"/>
    </i>
    <i r="1">
      <x v="58"/>
      <x/>
      <x v="115"/>
    </i>
    <i r="1">
      <x v="59"/>
      <x/>
      <x v="116"/>
    </i>
    <i r="1">
      <x v="62"/>
      <x v="3"/>
      <x v="224"/>
    </i>
    <i r="1">
      <x v="118"/>
      <x v="3"/>
      <x v="225"/>
    </i>
    <i r="1">
      <x v="122"/>
      <x/>
      <x v="39"/>
    </i>
    <i r="1">
      <x v="128"/>
      <x v="3"/>
      <x v="222"/>
    </i>
    <i r="1">
      <x v="155"/>
      <x v="2"/>
      <x v="212"/>
    </i>
    <i r="1">
      <x v="157"/>
      <x v="2"/>
      <x v="201"/>
    </i>
    <i r="1">
      <x v="164"/>
      <x v="2"/>
      <x v="194"/>
    </i>
    <i r="1">
      <x v="166"/>
      <x v="2"/>
      <x v="204"/>
    </i>
    <i r="1">
      <x v="168"/>
      <x v="2"/>
      <x v="205"/>
    </i>
    <i r="1">
      <x v="171"/>
      <x v="2"/>
      <x v="207"/>
    </i>
    <i r="1">
      <x v="175"/>
      <x v="2"/>
      <x v="198"/>
    </i>
    <i r="1">
      <x v="183"/>
      <x v="2"/>
      <x v="200"/>
    </i>
    <i r="1">
      <x v="187"/>
      <x/>
      <x v="221"/>
    </i>
    <i r="1">
      <x v="273"/>
      <x v="2"/>
      <x v="184"/>
    </i>
    <i r="1">
      <x v="276"/>
      <x v="2"/>
      <x v="184"/>
    </i>
    <i r="1">
      <x v="298"/>
      <x/>
      <x v="108"/>
    </i>
    <i r="1">
      <x v="303"/>
      <x v="3"/>
      <x v="227"/>
    </i>
    <i r="1">
      <x v="304"/>
      <x v="3"/>
      <x v="217"/>
    </i>
    <i r="1">
      <x v="308"/>
      <x/>
      <x v="157"/>
    </i>
    <i r="1">
      <x v="309"/>
      <x/>
      <x v="158"/>
    </i>
    <i>
      <x v="7"/>
      <x v="167"/>
      <x v="2"/>
      <x v="195"/>
    </i>
    <i r="1">
      <x v="176"/>
      <x v="2"/>
      <x v="197"/>
    </i>
    <i r="1">
      <x v="275"/>
      <x v="2"/>
      <x v="182"/>
    </i>
    <i>
      <x v="8"/>
      <x v="55"/>
      <x/>
      <x v="120"/>
    </i>
    <i r="1">
      <x v="58"/>
      <x/>
      <x v="115"/>
    </i>
    <i r="1">
      <x v="151"/>
      <x v="2"/>
      <x v="182"/>
    </i>
    <i r="1">
      <x v="154"/>
      <x v="2"/>
      <x v="173"/>
    </i>
    <i r="1">
      <x v="156"/>
      <x v="2"/>
      <x v="192"/>
    </i>
    <i r="1">
      <x v="158"/>
      <x v="2"/>
      <x v="175"/>
    </i>
    <i r="1">
      <x v="160"/>
      <x v="2"/>
      <x v="193"/>
    </i>
    <i r="1">
      <x v="162"/>
      <x v="2"/>
      <x v="177"/>
    </i>
    <i r="1">
      <x v="164"/>
      <x v="2"/>
      <x v="194"/>
    </i>
    <i r="1">
      <x v="169"/>
      <x v="2"/>
      <x v="196"/>
    </i>
    <i r="1">
      <x v="172"/>
      <x v="2"/>
      <x v="169"/>
    </i>
    <i r="1">
      <x v="174"/>
      <x v="2"/>
      <x v="190"/>
    </i>
    <i r="1">
      <x v="179"/>
      <x v="2"/>
      <x v="171"/>
    </i>
    <i r="1">
      <x v="181"/>
      <x v="2"/>
      <x v="191"/>
    </i>
    <i r="1">
      <x v="272"/>
      <x/>
      <x v="185"/>
    </i>
    <i r="1">
      <x v="275"/>
      <x v="2"/>
      <x v="182"/>
    </i>
    <i r="1">
      <x v="280"/>
      <x/>
      <x v="188"/>
    </i>
    <i r="1">
      <x v="297"/>
      <x/>
      <x v="189"/>
    </i>
    <i r="1">
      <x v="306"/>
      <x/>
      <x v="157"/>
    </i>
    <i r="1">
      <x v="308"/>
      <x/>
      <x v="157"/>
    </i>
    <i r="1">
      <x v="309"/>
      <x/>
      <x v="158"/>
    </i>
    <i>
      <x v="9"/>
      <x/>
      <x/>
      <x v="218"/>
    </i>
    <i r="1">
      <x v="62"/>
      <x v="3"/>
      <x v="224"/>
    </i>
    <i r="1">
      <x v="74"/>
      <x v="3"/>
      <x v="226"/>
    </i>
    <i r="1">
      <x v="111"/>
      <x/>
      <x v="220"/>
    </i>
    <i r="1">
      <x v="112"/>
      <x v="3"/>
      <x v="224"/>
    </i>
    <i r="1">
      <x v="118"/>
      <x v="3"/>
      <x v="225"/>
    </i>
    <i r="1">
      <x v="128"/>
      <x v="3"/>
      <x v="222"/>
    </i>
    <i r="1">
      <x v="129"/>
      <x v="3"/>
      <x v="223"/>
    </i>
    <i r="1">
      <x v="164"/>
      <x v="2"/>
      <x v="194"/>
    </i>
    <i r="1">
      <x v="169"/>
      <x v="2"/>
      <x v="196"/>
    </i>
    <i r="1">
      <x v="174"/>
      <x v="2"/>
      <x v="190"/>
    </i>
    <i r="1">
      <x v="181"/>
      <x v="2"/>
      <x v="191"/>
    </i>
    <i r="1">
      <x v="185"/>
      <x v="3"/>
      <x v="217"/>
    </i>
    <i r="1">
      <x v="254"/>
      <x v="3"/>
      <x v="222"/>
    </i>
    <i r="1">
      <x v="303"/>
      <x v="3"/>
      <x v="227"/>
    </i>
    <i r="1">
      <x v="304"/>
      <x v="3"/>
      <x v="217"/>
    </i>
    <i>
      <x v="10"/>
      <x v="14"/>
      <x/>
      <x v="88"/>
    </i>
    <i r="1">
      <x v="20"/>
      <x/>
      <x v="87"/>
    </i>
    <i r="1">
      <x v="43"/>
      <x/>
      <x v="83"/>
    </i>
    <i r="1">
      <x v="44"/>
      <x/>
      <x v="85"/>
    </i>
    <i r="1">
      <x v="48"/>
      <x/>
      <x v="97"/>
    </i>
    <i r="1">
      <x v="58"/>
      <x/>
      <x v="115"/>
    </i>
    <i r="1">
      <x v="62"/>
      <x v="3"/>
      <x v="224"/>
    </i>
    <i r="1">
      <x v="92"/>
      <x/>
      <x v="135"/>
    </i>
    <i r="1">
      <x v="95"/>
      <x/>
      <x v="27"/>
    </i>
    <i r="1">
      <x v="101"/>
      <x/>
      <x v="33"/>
    </i>
    <i r="1">
      <x v="112"/>
      <x v="3"/>
      <x v="224"/>
    </i>
    <i r="1">
      <x v="118"/>
      <x v="3"/>
      <x v="225"/>
    </i>
    <i r="1">
      <x v="119"/>
      <x/>
      <x v="25"/>
    </i>
    <i r="1">
      <x v="122"/>
      <x/>
      <x v="156"/>
    </i>
    <i r="1">
      <x v="127"/>
      <x v="3"/>
      <x v="228"/>
    </i>
    <i r="1">
      <x v="149"/>
      <x/>
      <x v="6"/>
    </i>
    <i r="1">
      <x v="154"/>
      <x v="2"/>
      <x v="173"/>
    </i>
    <i r="1">
      <x v="156"/>
      <x v="2"/>
      <x v="192"/>
    </i>
    <i r="1">
      <x v="160"/>
      <x v="2"/>
      <x v="193"/>
    </i>
    <i r="1">
      <x v="164"/>
      <x v="2"/>
      <x v="194"/>
    </i>
    <i r="1">
      <x v="192"/>
      <x/>
      <x v="54"/>
    </i>
    <i r="1">
      <x v="194"/>
      <x/>
      <x v="53"/>
    </i>
    <i r="1">
      <x v="196"/>
      <x/>
      <x v="74"/>
    </i>
    <i r="1">
      <x v="198"/>
      <x/>
      <x v="75"/>
    </i>
    <i r="1">
      <x v="202"/>
      <x/>
      <x v="245"/>
    </i>
    <i r="1">
      <x v="203"/>
      <x/>
      <x v="238"/>
    </i>
    <i r="1">
      <x v="205"/>
      <x/>
      <x v="70"/>
    </i>
    <i r="1">
      <x v="209"/>
      <x/>
      <x v="248"/>
    </i>
    <i r="1">
      <x v="210"/>
      <x/>
      <x v="68"/>
    </i>
    <i r="3">
      <x v="240"/>
    </i>
    <i r="1">
      <x v="211"/>
      <x/>
      <x v="249"/>
    </i>
    <i r="1">
      <x v="214"/>
      <x/>
      <x v="250"/>
    </i>
    <i r="1">
      <x v="215"/>
      <x/>
      <x v="250"/>
    </i>
    <i r="1">
      <x v="216"/>
      <x/>
      <x v="242"/>
    </i>
    <i r="1">
      <x v="217"/>
      <x/>
      <x v="251"/>
    </i>
    <i r="1">
      <x v="218"/>
      <x/>
      <x v="243"/>
    </i>
    <i r="1">
      <x v="219"/>
      <x/>
      <x v="252"/>
    </i>
    <i r="1">
      <x v="220"/>
      <x/>
      <x v="244"/>
    </i>
    <i r="1">
      <x v="233"/>
      <x/>
      <x v="52"/>
    </i>
    <i r="3">
      <x v="233"/>
    </i>
    <i r="1">
      <x v="234"/>
      <x/>
      <x v="234"/>
    </i>
    <i r="1">
      <x v="235"/>
      <x/>
      <x v="234"/>
    </i>
    <i r="1">
      <x v="236"/>
      <x/>
      <x v="235"/>
    </i>
    <i r="1">
      <x v="237"/>
      <x/>
      <x v="55"/>
    </i>
    <i r="3">
      <x v="235"/>
    </i>
    <i r="1">
      <x v="253"/>
      <x v="3"/>
      <x v="228"/>
    </i>
    <i r="1">
      <x v="263"/>
      <x/>
      <x v="90"/>
    </i>
    <i r="1">
      <x v="290"/>
      <x/>
      <x v="36"/>
    </i>
    <i r="1">
      <x v="300"/>
      <x/>
      <x v="97"/>
    </i>
    <i r="1">
      <x v="303"/>
      <x v="3"/>
      <x v="227"/>
    </i>
    <i r="1">
      <x v="305"/>
      <x/>
      <x v="276"/>
    </i>
    <i r="1">
      <x v="306"/>
      <x/>
      <x v="157"/>
    </i>
    <i r="1">
      <x v="308"/>
      <x/>
      <x v="157"/>
    </i>
    <i r="1">
      <x v="309"/>
      <x/>
      <x v="158"/>
    </i>
    <i r="1">
      <x v="320"/>
      <x/>
      <x v="113"/>
    </i>
    <i>
      <x v="11"/>
      <x v="118"/>
      <x v="3"/>
      <x v="225"/>
    </i>
    <i r="1">
      <x v="147"/>
      <x/>
      <x v="154"/>
    </i>
    <i r="1">
      <x v="165"/>
      <x v="2"/>
      <x v="203"/>
    </i>
    <i r="1">
      <x v="170"/>
      <x v="2"/>
      <x v="206"/>
    </i>
    <i r="1">
      <x v="182"/>
      <x v="2"/>
      <x v="199"/>
    </i>
    <i r="1">
      <x v="187"/>
      <x/>
      <x v="221"/>
    </i>
    <i r="1">
      <x v="188"/>
      <x v="3"/>
      <x v="216"/>
    </i>
    <i r="1">
      <x v="244"/>
      <x/>
      <x v="163"/>
    </i>
    <i>
      <x v="12"/>
      <x v="274"/>
      <x v="2"/>
      <x v="167"/>
    </i>
    <i>
      <x v="13"/>
      <x v="53"/>
      <x/>
      <x v="120"/>
    </i>
    <i r="1">
      <x v="55"/>
      <x/>
      <x v="117"/>
    </i>
    <i r="1">
      <x v="122"/>
      <x/>
      <x v="147"/>
    </i>
    <i r="1">
      <x v="139"/>
      <x/>
      <x v="41"/>
    </i>
    <i r="1">
      <x v="140"/>
      <x/>
      <x v="10"/>
    </i>
    <i r="1">
      <x v="141"/>
      <x/>
      <x v="42"/>
    </i>
    <i r="1">
      <x v="158"/>
      <x v="2"/>
      <x v="175"/>
    </i>
    <i r="1">
      <x v="160"/>
      <x v="2"/>
      <x v="193"/>
    </i>
    <i r="1">
      <x v="164"/>
      <x v="2"/>
      <x v="194"/>
    </i>
    <i r="1">
      <x v="167"/>
      <x v="2"/>
      <x v="195"/>
    </i>
    <i r="1">
      <x v="172"/>
      <x v="2"/>
      <x v="169"/>
    </i>
    <i r="1">
      <x v="174"/>
      <x v="2"/>
      <x v="190"/>
    </i>
    <i r="1">
      <x v="181"/>
      <x v="2"/>
      <x v="191"/>
    </i>
    <i r="1">
      <x v="246"/>
      <x/>
      <x v="146"/>
    </i>
    <i r="1">
      <x v="275"/>
      <x v="2"/>
      <x v="182"/>
    </i>
    <i r="1">
      <x v="296"/>
      <x/>
      <x v="118"/>
    </i>
    <i r="1">
      <x v="300"/>
      <x/>
      <x v="97"/>
    </i>
    <i r="1">
      <x v="308"/>
      <x/>
      <x v="157"/>
    </i>
    <i r="1">
      <x v="309"/>
      <x/>
      <x v="158"/>
    </i>
    <i>
      <x v="14"/>
      <x v="58"/>
      <x/>
      <x v="115"/>
    </i>
    <i r="1">
      <x v="143"/>
      <x/>
      <x v="7"/>
    </i>
    <i r="1">
      <x v="248"/>
      <x/>
      <x v="2"/>
    </i>
    <i r="1">
      <x v="290"/>
      <x/>
      <x v="36"/>
    </i>
    <i r="1">
      <x v="300"/>
      <x/>
      <x v="97"/>
    </i>
    <i r="1">
      <x v="320"/>
      <x/>
      <x v="106"/>
    </i>
    <i r="3">
      <x v="113"/>
    </i>
    <i>
      <x v="15"/>
      <x v="274"/>
      <x v="2"/>
      <x v="167"/>
    </i>
    <i>
      <x v="16"/>
      <x v="29"/>
      <x/>
      <x v="81"/>
    </i>
    <i r="1">
      <x v="54"/>
      <x/>
      <x v="165"/>
    </i>
    <i r="1">
      <x v="55"/>
      <x/>
      <x v="120"/>
    </i>
    <i r="1">
      <x v="56"/>
      <x/>
      <x v="166"/>
    </i>
    <i r="1">
      <x v="62"/>
      <x v="3"/>
      <x v="224"/>
    </i>
    <i r="1">
      <x v="122"/>
      <x/>
      <x v="147"/>
    </i>
    <i r="1">
      <x v="127"/>
      <x v="3"/>
      <x v="228"/>
    </i>
    <i r="1">
      <x v="129"/>
      <x v="3"/>
      <x v="223"/>
    </i>
    <i r="1">
      <x v="164"/>
      <x v="2"/>
      <x v="194"/>
    </i>
    <i r="1">
      <x v="169"/>
      <x v="2"/>
      <x v="196"/>
    </i>
    <i r="1">
      <x v="181"/>
      <x v="2"/>
      <x v="191"/>
    </i>
    <i r="1">
      <x v="187"/>
      <x/>
      <x v="221"/>
    </i>
    <i r="1">
      <x v="235"/>
      <x/>
      <x v="234"/>
    </i>
    <i r="1">
      <x v="243"/>
      <x/>
      <x v="162"/>
    </i>
    <i r="1">
      <x v="273"/>
      <x v="2"/>
      <x v="182"/>
    </i>
    <i r="1">
      <x v="275"/>
      <x v="2"/>
      <x v="182"/>
    </i>
    <i r="1">
      <x v="297"/>
      <x/>
      <x v="189"/>
    </i>
    <i>
      <x v="17"/>
      <x v="274"/>
      <x v="2"/>
      <x v="167"/>
    </i>
    <i>
      <x v="18"/>
      <x v="3"/>
      <x/>
      <x v="142"/>
    </i>
    <i r="1">
      <x v="4"/>
      <x/>
      <x v="109"/>
    </i>
    <i r="1">
      <x v="5"/>
      <x/>
      <x v="110"/>
    </i>
    <i r="1">
      <x v="21"/>
      <x/>
      <x v="268"/>
    </i>
    <i r="1">
      <x v="23"/>
      <x/>
      <x v="268"/>
    </i>
    <i r="1">
      <x v="36"/>
      <x/>
      <x v="272"/>
    </i>
    <i r="1">
      <x v="40"/>
      <x/>
      <x v="268"/>
    </i>
    <i r="1">
      <x v="49"/>
      <x/>
      <x v="268"/>
    </i>
    <i r="1">
      <x v="61"/>
      <x/>
      <x v="124"/>
    </i>
    <i r="1">
      <x v="79"/>
      <x/>
      <x v="134"/>
    </i>
    <i r="1">
      <x v="89"/>
      <x v="1"/>
      <x v="261"/>
    </i>
    <i r="1">
      <x v="91"/>
      <x/>
      <x v="130"/>
    </i>
    <i r="1">
      <x v="109"/>
      <x/>
      <x v="268"/>
    </i>
    <i r="1">
      <x v="113"/>
      <x/>
      <x v="268"/>
    </i>
    <i r="1">
      <x v="118"/>
      <x v="3"/>
      <x v="225"/>
    </i>
    <i r="1">
      <x v="124"/>
      <x v="1"/>
      <x v="270"/>
    </i>
    <i r="1">
      <x v="158"/>
      <x v="2"/>
      <x v="175"/>
    </i>
    <i r="1">
      <x v="190"/>
      <x/>
      <x v="268"/>
    </i>
    <i r="1">
      <x v="195"/>
      <x/>
      <x v="72"/>
    </i>
    <i r="1">
      <x v="200"/>
      <x/>
      <x v="76"/>
    </i>
    <i r="1">
      <x v="208"/>
      <x/>
      <x v="67"/>
    </i>
    <i r="1">
      <x v="235"/>
      <x/>
      <x v="234"/>
    </i>
    <i r="1">
      <x v="238"/>
      <x/>
      <x v="236"/>
    </i>
    <i r="1">
      <x v="248"/>
      <x/>
      <x v="2"/>
    </i>
    <i r="1">
      <x v="252"/>
      <x/>
      <x v="268"/>
    </i>
    <i r="1">
      <x v="255"/>
      <x/>
      <x v="273"/>
    </i>
    <i r="1">
      <x v="266"/>
      <x/>
      <x v="268"/>
    </i>
    <i r="1">
      <x v="267"/>
      <x/>
      <x v="268"/>
    </i>
    <i r="1">
      <x v="269"/>
      <x/>
      <x v="145"/>
    </i>
    <i r="1">
      <x v="288"/>
      <x v="2"/>
      <x v="187"/>
    </i>
    <i r="1">
      <x v="293"/>
      <x/>
      <x v="219"/>
    </i>
    <i r="1">
      <x v="301"/>
      <x/>
      <x v="123"/>
    </i>
    <i r="1">
      <x v="304"/>
      <x v="3"/>
      <x v="217"/>
    </i>
    <i r="1">
      <x v="322"/>
      <x/>
      <x v="133"/>
    </i>
    <i r="1">
      <x v="325"/>
      <x/>
      <x v="268"/>
    </i>
    <i>
      <x v="19"/>
      <x v="274"/>
      <x v="2"/>
      <x v="167"/>
    </i>
    <i>
      <x v="20"/>
      <x v="144"/>
      <x/>
      <x v="153"/>
    </i>
    <i r="1">
      <x v="243"/>
      <x/>
      <x v="162"/>
    </i>
    <i r="1">
      <x v="245"/>
      <x/>
      <x v="151"/>
    </i>
    <i r="1">
      <x v="288"/>
      <x v="2"/>
      <x v="187"/>
    </i>
    <i>
      <x v="21"/>
      <x v="129"/>
      <x v="3"/>
      <x v="223"/>
    </i>
    <i r="1">
      <x v="184"/>
      <x/>
      <x v="215"/>
    </i>
    <i r="1">
      <x v="187"/>
      <x/>
      <x v="221"/>
    </i>
    <i r="1">
      <x v="279"/>
      <x v="2"/>
      <x v="174"/>
    </i>
    <i r="1">
      <x v="282"/>
      <x v="2"/>
      <x v="178"/>
    </i>
    <i r="1">
      <x v="286"/>
      <x v="2"/>
      <x v="181"/>
    </i>
    <i r="1">
      <x v="287"/>
      <x v="2"/>
      <x v="170"/>
    </i>
    <i r="1">
      <x v="288"/>
      <x v="2"/>
      <x v="187"/>
    </i>
    <i r="1">
      <x v="297"/>
      <x/>
      <x v="189"/>
    </i>
    <i>
      <x v="22"/>
      <x v="116"/>
      <x/>
      <x v="95"/>
    </i>
    <i r="1">
      <x v="118"/>
      <x v="3"/>
      <x v="225"/>
    </i>
    <i r="1">
      <x v="187"/>
      <x/>
      <x v="221"/>
    </i>
    <i r="1">
      <x v="280"/>
      <x v="2"/>
      <x v="176"/>
    </i>
    <i r="1">
      <x v="283"/>
      <x v="2"/>
      <x v="179"/>
    </i>
    <i r="1">
      <x v="286"/>
      <x v="2"/>
      <x v="181"/>
    </i>
    <i r="1">
      <x v="288"/>
      <x v="2"/>
      <x v="187"/>
    </i>
    <i>
      <x v="23"/>
      <x v="31"/>
      <x/>
      <x v="159"/>
    </i>
    <i r="1">
      <x v="57"/>
      <x/>
      <x v="119"/>
    </i>
    <i r="1">
      <x v="114"/>
      <x/>
      <x v="274"/>
    </i>
    <i r="1">
      <x v="122"/>
      <x/>
      <x v="156"/>
    </i>
    <i r="1">
      <x v="129"/>
      <x v="3"/>
      <x v="223"/>
    </i>
    <i r="1">
      <x v="187"/>
      <x/>
      <x v="221"/>
    </i>
    <i r="1">
      <x v="279"/>
      <x v="2"/>
      <x v="174"/>
    </i>
    <i r="1">
      <x v="282"/>
      <x v="2"/>
      <x v="178"/>
    </i>
    <i r="1">
      <x v="285"/>
      <x v="2"/>
      <x v="180"/>
    </i>
    <i r="1">
      <x v="287"/>
      <x v="2"/>
      <x v="170"/>
    </i>
    <i r="1">
      <x v="288"/>
      <x v="2"/>
      <x v="187"/>
    </i>
  </rowItems>
  <colFields count="1">
    <field x="-2"/>
  </colFields>
  <colItems count="2">
    <i>
      <x/>
    </i>
    <i i="1">
      <x v="1"/>
    </i>
  </colItems>
  <dataFields count="2">
    <dataField name="Som van Besteld" fld="3" baseField="0" baseItem="0"/>
    <dataField name="Som van Bruto-Rel. korting 2" fld="14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9" xr16:uid="{07E42DB0-244C-4B50-85A0-005DB1CC3B4D}" autoFormatId="16" applyNumberFormats="0" applyBorderFormats="0" applyFontFormats="0" applyPatternFormats="0" applyAlignmentFormats="0" applyWidthHeightFormats="0">
  <queryTableRefresh nextId="35" unboundColumnsRight="8">
    <queryTableFields count="16">
      <queryTableField id="22" name="Evenement" tableColumnId="22"/>
      <queryTableField id="4" name="Artikelnr" tableColumnId="4"/>
      <queryTableField id="5" name="Omschrijving" tableColumnId="5"/>
      <queryTableField id="6" name="Besteld" tableColumnId="6"/>
      <queryTableField id="11" name="Stuksprijs" tableColumnId="11"/>
      <queryTableField id="12" name="Brutobedrag" tableColumnId="12"/>
      <queryTableField id="13" name="Bruto - Rel.korting" tableColumnId="13"/>
      <queryTableField id="14" name="Relatiekorting percentage" tableColumnId="14"/>
      <queryTableField id="24" dataBound="0" tableColumnId="23"/>
      <queryTableField id="25" dataBound="0" tableColumnId="24"/>
      <queryTableField id="26" dataBound="0" tableColumnId="25"/>
      <queryTableField id="28" dataBound="0" tableColumnId="27"/>
      <queryTableField id="33" dataBound="0" tableColumnId="1"/>
      <queryTableField id="30" dataBound="0" tableColumnId="29"/>
      <queryTableField id="31" dataBound="0" tableColumnId="30"/>
      <queryTableField id="32" dataBound="0" tableColumnId="3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0" xr16:uid="{D11D0DD1-0C10-4757-8671-857218478BC5}" autoFormatId="16" applyNumberFormats="0" applyBorderFormats="0" applyFontFormats="0" applyPatternFormats="0" applyAlignmentFormats="0" applyWidthHeightFormats="0">
  <queryTableRefresh nextId="41" unboundColumnsRight="7">
    <queryTableFields count="15">
      <queryTableField id="33" name="Evenement" tableColumnId="24"/>
      <queryTableField id="34" name="Artikelnr" tableColumnId="25"/>
      <queryTableField id="35" name="Omschrijving" tableColumnId="26"/>
      <queryTableField id="36" name="Besteld" tableColumnId="27"/>
      <queryTableField id="37" name="Stuksprijs" tableColumnId="28"/>
      <queryTableField id="38" name="Brutobedrag" tableColumnId="29"/>
      <queryTableField id="39" name="Bruto - Rel.korting" tableColumnId="30"/>
      <queryTableField id="40" name="Relatiekorting percentage" tableColumnId="31"/>
      <queryTableField id="14" dataBound="0" tableColumnId="13"/>
      <queryTableField id="15" dataBound="0" tableColumnId="14"/>
      <queryTableField id="18" dataBound="0" tableColumnId="17"/>
      <queryTableField id="20" dataBound="0" tableColumnId="19"/>
      <queryTableField id="22" dataBound="0" tableColumnId="5"/>
      <queryTableField id="23" dataBound="0" tableColumnId="10"/>
      <queryTableField id="24" dataBound="0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1" xr16:uid="{FEE1D81E-104B-4AE4-88F6-696217CAA1EC}" autoFormatId="16" applyNumberFormats="0" applyBorderFormats="0" applyFontFormats="0" applyPatternFormats="0" applyAlignmentFormats="0" applyWidthHeightFormats="0">
  <queryTableRefresh nextId="41" unboundColumnsRight="7">
    <queryTableFields count="15">
      <queryTableField id="33" name="Evenement" tableColumnId="24"/>
      <queryTableField id="34" name="Artikelnr" tableColumnId="25"/>
      <queryTableField id="35" name="Omschrijving" tableColumnId="26"/>
      <queryTableField id="36" name="Besteld" tableColumnId="27"/>
      <queryTableField id="37" name="Stuksprijs" tableColumnId="28"/>
      <queryTableField id="38" name="Brutobedrag" tableColumnId="29"/>
      <queryTableField id="39" name="Bruto - Rel.korting" tableColumnId="30"/>
      <queryTableField id="40" name="Relatiekorting percentage" tableColumnId="31"/>
      <queryTableField id="14" dataBound="0" tableColumnId="13"/>
      <queryTableField id="15" dataBound="0" tableColumnId="14"/>
      <queryTableField id="18" dataBound="0" tableColumnId="17"/>
      <queryTableField id="20" dataBound="0" tableColumnId="19"/>
      <queryTableField id="22" dataBound="0" tableColumnId="5"/>
      <queryTableField id="23" dataBound="0" tableColumnId="10"/>
      <queryTableField id="24" dataBound="0" tableColumnId="1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2" xr16:uid="{FF3EE20E-F1ED-4E9D-9BF8-330192E7C7C8}" autoFormatId="16" applyNumberFormats="0" applyBorderFormats="0" applyFontFormats="0" applyPatternFormats="0" applyAlignmentFormats="0" applyWidthHeightFormats="0">
  <queryTableRefresh nextId="41" unboundColumnsRight="7">
    <queryTableFields count="15">
      <queryTableField id="33" name="Evenement" tableColumnId="24"/>
      <queryTableField id="34" name="Artikelnr" tableColumnId="25"/>
      <queryTableField id="35" name="Omschrijving" tableColumnId="26"/>
      <queryTableField id="36" name="Besteld" tableColumnId="27"/>
      <queryTableField id="37" name="Stuksprijs" tableColumnId="28"/>
      <queryTableField id="38" name="Brutobedrag" tableColumnId="29"/>
      <queryTableField id="39" name="Bruto - Rel.korting" tableColumnId="30"/>
      <queryTableField id="40" name="Relatiekorting percentage" tableColumnId="31"/>
      <queryTableField id="14" dataBound="0" tableColumnId="13"/>
      <queryTableField id="15" dataBound="0" tableColumnId="14"/>
      <queryTableField id="18" dataBound="0" tableColumnId="17"/>
      <queryTableField id="20" dataBound="0" tableColumnId="19"/>
      <queryTableField id="22" dataBound="0" tableColumnId="5"/>
      <queryTableField id="23" dataBound="0" tableColumnId="10"/>
      <queryTableField id="24" dataBound="0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A7D8708-2D28-4307-873F-FE99B1C27F3B}" name="Q1_2025" displayName="Q1_2025" ref="A1:P3402" tableType="queryTable" totalsRowCount="1" dataDxfId="72">
  <autoFilter ref="A1:P3401" xr:uid="{2A7D8708-2D28-4307-873F-FE99B1C27F3B}"/>
  <tableColumns count="16">
    <tableColumn id="22" xr3:uid="{15A6E61B-29DC-4639-AB6F-EE595078444D}" uniqueName="22" name="Evenement" totalsRowLabel="Totaal" queryTableFieldId="22" dataDxfId="71"/>
    <tableColumn id="4" xr3:uid="{482A5769-F21B-4CDA-ACB7-1FE855BB1909}" uniqueName="4" name="Artikelnr" queryTableFieldId="4" dataDxfId="70"/>
    <tableColumn id="5" xr3:uid="{0C858E51-7C6A-4B54-8A35-054B3DD9572F}" uniqueName="5" name="Omschrijving" queryTableFieldId="5" dataDxfId="69"/>
    <tableColumn id="6" xr3:uid="{F2B45F3A-9D29-470C-86C1-AA418FFCAEFA}" uniqueName="6" name="Besteld" totalsRowFunction="sum" queryTableFieldId="6" dataDxfId="68"/>
    <tableColumn id="11" xr3:uid="{35C1B31B-7FCD-4028-AAE8-35A396087504}" uniqueName="11" name="Stuksprijs" queryTableFieldId="11" dataDxfId="67"/>
    <tableColumn id="12" xr3:uid="{B6CD15DB-260C-4AEE-A716-FBF24920932A}" uniqueName="12" name="Brutobedrag" totalsRowFunction="sum" queryTableFieldId="12" dataDxfId="66" totalsRowDxfId="3"/>
    <tableColumn id="13" xr3:uid="{70123D4A-5422-4B11-BAA9-8D1FFF55EE2C}" uniqueName="13" name="Bruto - Rel.korting" totalsRowFunction="sum" queryTableFieldId="13" dataDxfId="65" totalsRowDxfId="2"/>
    <tableColumn id="14" xr3:uid="{9EED6B9C-2969-4212-B7ED-180D1753A540}" uniqueName="14" name="Relatiekorting percentage" queryTableFieldId="14" dataDxfId="64"/>
    <tableColumn id="23" xr3:uid="{181876B0-7050-45E7-9451-DD067318D617}" uniqueName="23" name="Groep" queryTableFieldId="24" dataDxfId="63">
      <calculatedColumnFormula>_xlfn.XLOOKUP(Q1_2025[[#This Row],[Artikelnr]],Artikel_prijzen[Artnr],Artikel_prijzen[Groep],"")</calculatedColumnFormula>
    </tableColumn>
    <tableColumn id="24" xr3:uid="{57919FD8-D6AA-4022-B593-C3A6D701A906}" uniqueName="24" name="Artikelprijs" queryTableFieldId="25" dataDxfId="62">
      <calculatedColumnFormula>_xlfn.XLOOKUP(Q1_2025[[#This Row],[Artikelnr]],Artikel_prijzen[Artnr],Artikel_prijzen[Prijs 2025],"")</calculatedColumnFormula>
    </tableColumn>
    <tableColumn id="25" xr3:uid="{D324261D-C0AE-4527-951A-AA124B069BD5}" uniqueName="25" name="Vergelijk" queryTableFieldId="26" dataDxfId="61">
      <calculatedColumnFormula>IF(Q1_2025[[#This Row],[Artikelprijs]]&lt;&gt;"",IF(Q1_2025[[#This Row],[Stuksprijs]]=Q1_2025[[#This Row],[Artikelprijs]],"Prijs gelijk","Prijs wijkt af"),"")</calculatedColumnFormula>
    </tableColumn>
    <tableColumn id="27" xr3:uid="{E96FA1CF-C239-4163-BCFE-82774D5F5622}" uniqueName="27" name="Provisie" queryTableFieldId="28" dataDxfId="60"/>
    <tableColumn id="1" xr3:uid="{6AF6EBBF-08DD-41D0-A407-0C1647070468}" uniqueName="1" name="Prijstype" queryTableFieldId="33" dataDxfId="59"/>
    <tableColumn id="29" xr3:uid="{8C838847-E6D1-4AE6-860F-121C71FF3F26}" uniqueName="29" name="Prijs 2" queryTableFieldId="30" dataDxfId="58">
      <calculatedColumnFormula>IF(Q1_2025[[#This Row],[Prijstype]]="Artikelprijs",Q1_2025[[#This Row],[Artikelprijs]],Q1_2025[[#This Row],[Stuksprijs]])</calculatedColumnFormula>
    </tableColumn>
    <tableColumn id="30" xr3:uid="{720BF138-B0E8-4014-9226-F609E41306B0}" uniqueName="30" name="Brutobedrag 2" totalsRowFunction="sum" queryTableFieldId="31" dataDxfId="57" totalsRowDxfId="1">
      <calculatedColumnFormula>IF(Q1_2025[[#This Row],[Prijstype]]="Artikelprijs",Q1_2025[[#This Row],[Artikelprijs]] * Q1_2025[[#This Row],[Besteld]],Q1_2025[[#This Row],[Brutobedrag]])</calculatedColumnFormula>
    </tableColumn>
    <tableColumn id="31" xr3:uid="{1D585DF1-1BCE-4441-AC98-6C3E3D032456}" uniqueName="31" name="Bruto-Rel. korting 2" totalsRowFunction="sum" queryTableFieldId="32" dataDxfId="56" totalsRowDxfId="0">
      <calculatedColumnFormula>IF(Q1_2025[[#This Row],[Prijstype]] = "Artikelprijs",Q1_2025[[#This Row],[Brutobedrag 2]]*(100-Q1_2025[[#This Row],[Relatiekorting percentage]])/100,Q1_2025[[#This Row],[Bruto - Rel.korting]])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A0C6B6-29BF-482D-97AE-B76E6C46A238}" name="Q2_2025" displayName="Q2_2025" ref="A1:O2321" tableType="queryTable" totalsRowShown="0">
  <autoFilter ref="A1:O2321" xr:uid="{81A0C6B6-29BF-482D-97AE-B76E6C46A238}"/>
  <tableColumns count="15">
    <tableColumn id="24" xr3:uid="{44614353-9E7F-41E4-93FF-47494513C3DC}" uniqueName="24" name="Evenement" queryTableFieldId="33" dataDxfId="55"/>
    <tableColumn id="25" xr3:uid="{B6F6AEF1-291E-4740-992D-7B4B83883E22}" uniqueName="25" name="Artikelnr" queryTableFieldId="34"/>
    <tableColumn id="26" xr3:uid="{680E7272-137D-41F3-A0BF-513697956177}" uniqueName="26" name="Omschrijving" queryTableFieldId="35" dataDxfId="54"/>
    <tableColumn id="27" xr3:uid="{AE50F4AC-3ECA-4EE0-9C7D-1DEB98609251}" uniqueName="27" name="Besteld" queryTableFieldId="36"/>
    <tableColumn id="28" xr3:uid="{B71E6337-FC1E-49CA-8802-58512624BFBC}" uniqueName="28" name="Stuksprijs" queryTableFieldId="37" dataDxfId="53"/>
    <tableColumn id="29" xr3:uid="{4E6B4CA1-435F-4EC3-ACF7-FF618E26F033}" uniqueName="29" name="Brutobedrag" queryTableFieldId="38" dataDxfId="52"/>
    <tableColumn id="30" xr3:uid="{48BFC1D1-2CAE-4F74-9719-CFF64AE182A8}" uniqueName="30" name="Bruto - Rel.korting" queryTableFieldId="39" dataDxfId="51"/>
    <tableColumn id="31" xr3:uid="{58DEED19-980E-4989-9DD3-DABA0201C937}" uniqueName="31" name="Relatiekorting percentage" queryTableFieldId="40"/>
    <tableColumn id="13" xr3:uid="{F544562B-3CF7-4BA5-B58F-F547CD08B063}" uniqueName="13" name="Groep" queryTableFieldId="14" dataDxfId="50">
      <calculatedColumnFormula>_xlfn.XLOOKUP(Q2_2025[[#This Row],[Artikelnr]],Artikel_prijzen[Artnr],Artikel_prijzen[Groep],"")</calculatedColumnFormula>
    </tableColumn>
    <tableColumn id="14" xr3:uid="{85A81EBD-7664-4CE6-9305-B3318E1983BB}" uniqueName="14" name="Artikelprijs" queryTableFieldId="15" dataDxfId="49">
      <calculatedColumnFormula>_xlfn.XLOOKUP(Q2_2025[[#This Row],[Artikelnr]],Artikel_prijzen[Artnr],Artikel_prijzen[Prijs 2025],"")</calculatedColumnFormula>
    </tableColumn>
    <tableColumn id="17" xr3:uid="{7BB3FBC3-7DF7-4D18-802C-9852F53BCBFA}" uniqueName="17" name="Vergelijk" queryTableFieldId="18" dataDxfId="48">
      <calculatedColumnFormula>IF(Q2_2025[[#This Row],[Artikelprijs]]&lt;&gt;"",IF(Q2_2025[[#This Row],[Stuksprijs]]=Q2_2025[[#This Row],[Artikelprijs]],"Prijs gelijk","Prijs wijkt af"),"")</calculatedColumnFormula>
    </tableColumn>
    <tableColumn id="19" xr3:uid="{6A10B3F9-1922-4705-A1BE-B6ADEBBD4EE9}" uniqueName="19" name="Relatie korting" queryTableFieldId="20" dataDxfId="47">
      <calculatedColumnFormula>IF(Q2_2025[[#This Row],[Relatiekorting percentage]]=0,
    "Nvt",
    IF(Q2_2025[[#This Row],[Brutobedrag 2]] &lt; Q2_2025[[#This Row],[Bruto - Rel.korting]],
        "Nee",
        "Ja"))</calculatedColumnFormula>
    </tableColumn>
    <tableColumn id="5" xr3:uid="{699BD5EC-2D9A-48E3-83E4-8DB9B2457585}" uniqueName="5" name="Prijs 2" queryTableFieldId="22" dataDxfId="46">
      <calculatedColumnFormula>IF(Q2_2025[[#This Row],[Artikelprijs]]&lt;&gt;"",Q2_2025[[#This Row],[Artikelprijs]],Q2_2025[[#This Row],[Stuksprijs]])</calculatedColumnFormula>
    </tableColumn>
    <tableColumn id="10" xr3:uid="{F9F33114-458E-4863-A9EB-50A5DB0A2F3B}" uniqueName="10" name="Brutobedrag 2" queryTableFieldId="23" dataDxfId="45">
      <calculatedColumnFormula>Q2_2025[[#This Row],[Besteld]]*Q2_2025[[#This Row],[Prijs 2]]</calculatedColumnFormula>
    </tableColumn>
    <tableColumn id="11" xr3:uid="{447FF128-449C-47E4-94FB-E769E1643103}" uniqueName="11" name="Bruto-Rel. korting 2" queryTableFieldId="24" dataDxfId="44">
      <calculatedColumnFormula>IF(Q2_2025[[#This Row],[Brutobedrag 2]]&lt;Q2_2025[[#This Row],[Bruto - Rel.korting]],Q2_2025[[#This Row],[Brutobedrag 2]],Q2_2025[[#This Row],[Brutobedrag 2]]*(100-Q2_2025[[#This Row],[Relatiekorting percentage]])/100)</calculatedColumnFormula>
    </tableColumn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3DF0268-87FC-4AEA-BCA1-20AC1EF2FE63}" name="Q3_2025" displayName="Q3_2025" ref="A1:O1820" tableType="queryTable" totalsRowCount="1">
  <autoFilter ref="A1:O1819" xr:uid="{81A0C6B6-29BF-482D-97AE-B76E6C46A238}"/>
  <tableColumns count="15">
    <tableColumn id="24" xr3:uid="{57B7C616-68B9-40B0-AACE-56740BD9FBDC}" uniqueName="24" name="Evenement" totalsRowLabel="Totaal" queryTableFieldId="33" dataDxfId="43"/>
    <tableColumn id="25" xr3:uid="{FCA761B4-21CB-4A0B-BA58-42434CA4930C}" uniqueName="25" name="Artikelnr" queryTableFieldId="34"/>
    <tableColumn id="26" xr3:uid="{3A25D259-F6B9-424B-BA7C-48DDD65CE880}" uniqueName="26" name="Omschrijving" queryTableFieldId="35" dataDxfId="42"/>
    <tableColumn id="27" xr3:uid="{A1F207C8-0454-4337-B009-7DE9F2E3916E}" uniqueName="27" name="Besteld" queryTableFieldId="36"/>
    <tableColumn id="28" xr3:uid="{92F2302D-A722-4519-AA76-568FD1FCFCA6}" uniqueName="28" name="Stuksprijs" queryTableFieldId="37" dataDxfId="41"/>
    <tableColumn id="29" xr3:uid="{D6D8D847-72A4-4052-96E9-C0476E02A767}" uniqueName="29" name="Brutobedrag" totalsRowFunction="sum" queryTableFieldId="38" dataDxfId="40" totalsRowDxfId="39"/>
    <tableColumn id="30" xr3:uid="{B0BEBFC7-A565-4EC2-98E3-35F4A076821C}" uniqueName="30" name="Bruto - Rel.korting" totalsRowFunction="sum" queryTableFieldId="39" dataDxfId="38" totalsRowDxfId="37"/>
    <tableColumn id="31" xr3:uid="{B7727668-9F44-4668-82F5-B22ABEAA660F}" uniqueName="31" name="Relatiekorting percentage" queryTableFieldId="40"/>
    <tableColumn id="13" xr3:uid="{385199A8-315A-4912-9F99-4BBDB330DBAD}" uniqueName="13" name="Groep" queryTableFieldId="14" dataDxfId="36" totalsRowDxfId="35">
      <calculatedColumnFormula>_xlfn.XLOOKUP(Q3_2025[[#This Row],[Artikelnr]],Artikel_prijzen[Artnr],Artikel_prijzen[Groep],"")</calculatedColumnFormula>
    </tableColumn>
    <tableColumn id="14" xr3:uid="{4944E83B-C68B-422D-8455-559FB2D57B9B}" uniqueName="14" name="Artikelprijs" queryTableFieldId="15" dataDxfId="34">
      <calculatedColumnFormula>_xlfn.XLOOKUP(Q3_2025[[#This Row],[Artikelnr]],Artikel_prijzen[Artnr],Artikel_prijzen[Prijs 2025],"")</calculatedColumnFormula>
    </tableColumn>
    <tableColumn id="17" xr3:uid="{7EC074DD-00D3-44AC-86B5-79A13D8441B1}" uniqueName="17" name="Vergelijk" queryTableFieldId="18" dataDxfId="33">
      <calculatedColumnFormula>IF(Q3_2025[[#This Row],[Artikelprijs]]&lt;&gt;"",IF(Q3_2025[[#This Row],[Stuksprijs]]=Q3_2025[[#This Row],[Artikelprijs]],"Prijs gelijk","Prijs wijkt af"),"")</calculatedColumnFormula>
    </tableColumn>
    <tableColumn id="19" xr3:uid="{5E5EAB0B-0C9A-4529-AFCD-1607377604AB}" uniqueName="19" name="Relatie korting" queryTableFieldId="20" dataDxfId="32">
      <calculatedColumnFormula>IF(Q3_2025[[#This Row],[Relatiekorting percentage]]=0,
    "Nvt",
    IF(Q3_2025[[#This Row],[Brutobedrag 2]] &lt; Q3_2025[[#This Row],[Bruto - Rel.korting]],
        "Nee",
        "Ja"))</calculatedColumnFormula>
    </tableColumn>
    <tableColumn id="5" xr3:uid="{476656E9-4827-4E6D-80E9-88D05FA02316}" uniqueName="5" name="Prijs 2" queryTableFieldId="22" dataDxfId="31">
      <calculatedColumnFormula>IF(Q3_2025[[#This Row],[Artikelprijs]]&lt;&gt;"",Q3_2025[[#This Row],[Artikelprijs]],Q3_2025[[#This Row],[Stuksprijs]])</calculatedColumnFormula>
    </tableColumn>
    <tableColumn id="10" xr3:uid="{AB8FA5B3-FB61-4077-8EFA-BA11F3953640}" uniqueName="10" name="Brutobedrag 2" totalsRowFunction="sum" queryTableFieldId="23" dataDxfId="30" totalsRowDxfId="29">
      <calculatedColumnFormula>Q3_2025[[#This Row],[Besteld]]*Q3_2025[[#This Row],[Prijs 2]]</calculatedColumnFormula>
    </tableColumn>
    <tableColumn id="11" xr3:uid="{52B7C34B-4473-435C-82AC-8FF17E0DB04B}" uniqueName="11" name="Bruto-Rel. korting 2" totalsRowFunction="sum" queryTableFieldId="24" dataDxfId="28" totalsRowDxfId="27">
      <calculatedColumnFormula>IF(Q3_2025[[#This Row],[Brutobedrag 2]]&lt;Q3_2025[[#This Row],[Bruto - Rel.korting]],Q3_2025[[#This Row],[Brutobedrag 2]],Q3_2025[[#This Row],[Brutobedrag 2]]*(100-Q3_2025[[#This Row],[Relatiekorting percentage]])/100)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71D1A60-E46C-40D2-B433-FFB0865161D3}" name="Q4_2025" displayName="Q4_2025" ref="A1:O2089" tableType="queryTable" totalsRowCount="1" headerRowDxfId="26">
  <autoFilter ref="A1:O2088" xr:uid="{81A0C6B6-29BF-482D-97AE-B76E6C46A238}"/>
  <tableColumns count="15">
    <tableColumn id="24" xr3:uid="{2B3299DA-C7DA-49AC-9FA8-97259D58D4DD}" uniqueName="24" name="Evenement" totalsRowLabel="Totaal" queryTableFieldId="33" dataDxfId="25"/>
    <tableColumn id="25" xr3:uid="{ED66240F-66AB-4E4D-B827-30736B1BCC5A}" uniqueName="25" name="Artikelnr" queryTableFieldId="34"/>
    <tableColumn id="26" xr3:uid="{D4CF2722-2A33-4BB7-B0A8-F4D46016738C}" uniqueName="26" name="Omschrijving" queryTableFieldId="35" dataDxfId="24"/>
    <tableColumn id="27" xr3:uid="{3B698A2C-2F0C-4260-8422-3DE587179FAF}" uniqueName="27" name="Besteld" queryTableFieldId="36"/>
    <tableColumn id="28" xr3:uid="{A93AA715-3BFE-4770-BC96-B736B58E4478}" uniqueName="28" name="Stuksprijs" queryTableFieldId="37" dataDxfId="23"/>
    <tableColumn id="29" xr3:uid="{72BCB320-9932-48E4-AC96-62A194FBBF36}" uniqueName="29" name="Brutobedrag" totalsRowFunction="sum" queryTableFieldId="38" dataDxfId="22" totalsRowDxfId="21"/>
    <tableColumn id="30" xr3:uid="{DA95D0B4-50A6-4BEB-BD64-D12EADDAAC4B}" uniqueName="30" name="Bruto - Rel.korting" totalsRowFunction="sum" queryTableFieldId="39" dataDxfId="20" totalsRowDxfId="19"/>
    <tableColumn id="31" xr3:uid="{0722F5F0-FFCE-45D1-8B4D-0E9C62074285}" uniqueName="31" name="Relatiekorting percentage" queryTableFieldId="40"/>
    <tableColumn id="13" xr3:uid="{420E8CAC-0507-4579-B2B2-A05D388B6D7C}" uniqueName="13" name="Groep" queryTableFieldId="14" dataDxfId="18" totalsRowDxfId="17">
      <calculatedColumnFormula>_xlfn.XLOOKUP(Q4_2025[[#This Row],[Artikelnr]],Artikel_prijzen[Artnr],Artikel_prijzen[Groep],"")</calculatedColumnFormula>
    </tableColumn>
    <tableColumn id="14" xr3:uid="{FF37A84D-BBEE-4A68-9A91-B6B3CA5F931C}" uniqueName="14" name="Artikelprijs" queryTableFieldId="15" dataDxfId="16">
      <calculatedColumnFormula>_xlfn.XLOOKUP(Q4_2025[[#This Row],[Artikelnr]],Artikel_prijzen[Artnr],Artikel_prijzen[Prijs 2025],"")</calculatedColumnFormula>
    </tableColumn>
    <tableColumn id="17" xr3:uid="{C559D047-4E55-47AF-851B-FB706EA33800}" uniqueName="17" name="Vergelijk" queryTableFieldId="18" dataDxfId="15">
      <calculatedColumnFormula>IF(Q4_2025[[#This Row],[Artikelprijs]]&lt;&gt;"",IF(Q4_2025[[#This Row],[Stuksprijs]]=Q4_2025[[#This Row],[Artikelprijs]],"Prijs gelijk","Prijs wijkt af"),"")</calculatedColumnFormula>
    </tableColumn>
    <tableColumn id="19" xr3:uid="{96365460-A4A6-4A4C-84B4-7F65AD7D6D57}" uniqueName="19" name="Relatie korting" queryTableFieldId="20" dataDxfId="14">
      <calculatedColumnFormula>IF(Q4_2025[[#This Row],[Relatiekorting percentage]]=0,
    "Nvt",
    IF(Q4_2025[[#This Row],[Brutobedrag 2]] &lt; Q4_2025[[#This Row],[Bruto - Rel.korting]],
        "Nee",
        "Ja"))</calculatedColumnFormula>
    </tableColumn>
    <tableColumn id="5" xr3:uid="{66FC08B8-0643-47EC-BF23-185F8132388C}" uniqueName="5" name="Prijs 2" queryTableFieldId="22" dataDxfId="13">
      <calculatedColumnFormula>IF(Q4_2025[[#This Row],[Artikelprijs]]&lt;&gt;"",Q4_2025[[#This Row],[Artikelprijs]],Q4_2025[[#This Row],[Stuksprijs]])</calculatedColumnFormula>
    </tableColumn>
    <tableColumn id="10" xr3:uid="{3C6707A4-F40E-411A-9F5D-85AD68F986BC}" uniqueName="10" name="Brutobedrag 2" totalsRowFunction="sum" queryTableFieldId="23" dataDxfId="12" totalsRowDxfId="11">
      <calculatedColumnFormula>Q4_2025[[#This Row],[Besteld]]*Q4_2025[[#This Row],[Prijs 2]]</calculatedColumnFormula>
    </tableColumn>
    <tableColumn id="11" xr3:uid="{DA856C5E-FBBF-417C-9CBC-3FB77608EC02}" uniqueName="11" name="Bruto-Rel. korting 2" totalsRowFunction="sum" queryTableFieldId="24" dataDxfId="10" totalsRowDxfId="9">
      <calculatedColumnFormula>IF(Q4_2025[[#This Row],[Brutobedrag 2]]&lt;Q4_2025[[#This Row],[Bruto - Rel.korting]],Q4_2025[[#This Row],[Brutobedrag 2]],Q4_2025[[#This Row],[Brutobedrag 2]]*(100-Q4_2025[[#This Row],[Relatiekorting percentage]])/100)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B752E5-A94E-4E11-B393-6E8E96410377}" name="Artikel_prijzen" displayName="Artikel_prijzen" ref="A2:E106" totalsRowShown="0" headerRowDxfId="8">
  <autoFilter ref="A2:E106" xr:uid="{C49EBC8A-6517-4D8D-8DBA-3C9274DF2F7C}"/>
  <sortState xmlns:xlrd2="http://schemas.microsoft.com/office/spreadsheetml/2017/richdata2" ref="A3:E106">
    <sortCondition ref="B2:B106"/>
  </sortState>
  <tableColumns count="5">
    <tableColumn id="1" xr3:uid="{85EFAA74-1F32-40E6-BA8D-C56BDFEFD029}" name="Artnr" dataDxfId="7"/>
    <tableColumn id="2" xr3:uid="{CD23ACED-C5B3-4D93-A8C4-BEBA1E58D055}" name="Groep" dataDxfId="6"/>
    <tableColumn id="3" xr3:uid="{EDD57A03-C8C9-4F6F-9630-285979A7DF4B}" name="Omschrijving"/>
    <tableColumn id="5" xr3:uid="{892343FE-1A78-462C-A438-47A51EEC6500}" name="Prijs 2024" dataDxfId="5"/>
    <tableColumn id="6" xr3:uid="{42C809C0-BCCB-4BE7-82A7-06884489FDF6}" name="Prijs 2025" dataDxfId="4">
      <calculatedColumnFormula>D3+(D3*$H$2)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4CA60-D979-42D1-9D88-CAACDD512226}">
  <dimension ref="A1:P3402"/>
  <sheetViews>
    <sheetView topLeftCell="A52" workbookViewId="0">
      <selection activeCell="P2" sqref="P2:P3401"/>
    </sheetView>
  </sheetViews>
  <sheetFormatPr defaultRowHeight="14.4" x14ac:dyDescent="0.3"/>
  <cols>
    <col min="1" max="1" width="33.6640625" bestFit="1" customWidth="1"/>
    <col min="2" max="2" width="10.6640625" bestFit="1" customWidth="1"/>
    <col min="3" max="3" width="57.44140625" bestFit="1" customWidth="1"/>
    <col min="4" max="4" width="9.88671875" bestFit="1" customWidth="1"/>
    <col min="5" max="5" width="11.88671875" style="10" bestFit="1" customWidth="1"/>
    <col min="6" max="6" width="13.88671875" style="10" bestFit="1" customWidth="1"/>
    <col min="7" max="7" width="19.33203125" style="10" bestFit="1" customWidth="1"/>
    <col min="8" max="8" width="26.33203125" bestFit="1" customWidth="1"/>
    <col min="9" max="9" width="8.5546875" bestFit="1" customWidth="1"/>
    <col min="10" max="10" width="12.6640625" bestFit="1" customWidth="1"/>
    <col min="11" max="11" width="11.33203125" bestFit="1" customWidth="1"/>
    <col min="12" max="12" width="10.33203125" bestFit="1" customWidth="1"/>
    <col min="13" max="13" width="11" bestFit="1" customWidth="1"/>
    <col min="14" max="14" width="10.109375" bestFit="1" customWidth="1"/>
    <col min="15" max="15" width="15.44140625" bestFit="1" customWidth="1"/>
    <col min="16" max="16" width="20.33203125" bestFit="1" customWidth="1"/>
    <col min="17" max="17" width="11.88671875" bestFit="1" customWidth="1"/>
    <col min="18" max="18" width="19.6640625" bestFit="1" customWidth="1"/>
  </cols>
  <sheetData>
    <row r="1" spans="1:16" x14ac:dyDescent="0.3">
      <c r="A1" t="s">
        <v>481</v>
      </c>
      <c r="B1" t="s">
        <v>0</v>
      </c>
      <c r="C1" t="s">
        <v>1</v>
      </c>
      <c r="D1" t="s">
        <v>2</v>
      </c>
      <c r="E1" s="10" t="s">
        <v>3</v>
      </c>
      <c r="F1" s="10" t="s">
        <v>4</v>
      </c>
      <c r="G1" s="10" t="s">
        <v>5</v>
      </c>
      <c r="H1" t="s">
        <v>6</v>
      </c>
      <c r="I1" s="12" t="s">
        <v>482</v>
      </c>
      <c r="J1" s="11" t="s">
        <v>536</v>
      </c>
      <c r="K1" s="1" t="s">
        <v>483</v>
      </c>
      <c r="L1" s="2" t="s">
        <v>484</v>
      </c>
      <c r="M1" t="s">
        <v>537</v>
      </c>
      <c r="N1" s="44" t="s">
        <v>538</v>
      </c>
      <c r="O1" s="11" t="s">
        <v>539</v>
      </c>
      <c r="P1" s="11" t="s">
        <v>540</v>
      </c>
    </row>
    <row r="2" spans="1:16" x14ac:dyDescent="0.3">
      <c r="A2" t="s">
        <v>7</v>
      </c>
      <c r="B2">
        <v>5021001</v>
      </c>
      <c r="C2" t="s">
        <v>8</v>
      </c>
      <c r="D2">
        <v>2</v>
      </c>
      <c r="E2" s="10">
        <v>154.5</v>
      </c>
      <c r="F2" s="10">
        <v>309</v>
      </c>
      <c r="G2" s="10">
        <v>278.10000000000002</v>
      </c>
      <c r="H2">
        <v>10</v>
      </c>
      <c r="I2" s="10" t="str">
        <f>_xlfn.XLOOKUP(Q1_2025[[#This Row],[Artikelnr]],Artikel_prijzen[Artnr],Artikel_prijzen[Groep],"")</f>
        <v>Elektra</v>
      </c>
      <c r="J2" s="10">
        <f>_xlfn.XLOOKUP(Q1_2025[[#This Row],[Artikelnr]],Artikel_prijzen[Artnr],Artikel_prijzen[Prijs 2025],"")</f>
        <v>106.8625</v>
      </c>
      <c r="K2" s="10" t="str">
        <f>IF(Q1_2025[[#This Row],[Artikelprijs]]&lt;&gt;"",IF(Q1_2025[[#This Row],[Stuksprijs]]=Q1_2025[[#This Row],[Artikelprijs]],"Prijs gelijk","Prijs wijkt af"),"")</f>
        <v>Prijs wijkt af</v>
      </c>
      <c r="L2" s="10"/>
      <c r="M2" s="52" t="s">
        <v>3</v>
      </c>
      <c r="N2" s="10">
        <f>IF(Q1_2025[[#This Row],[Prijstype]]="Artikelprijs",Q1_2025[[#This Row],[Artikelprijs]],Q1_2025[[#This Row],[Stuksprijs]])</f>
        <v>154.5</v>
      </c>
      <c r="O2" s="10">
        <f>IF(Q1_2025[[#This Row],[Prijstype]]="Artikelprijs",Q1_2025[[#This Row],[Artikelprijs]] * Q1_2025[[#This Row],[Besteld]],Q1_2025[[#This Row],[Brutobedrag]])</f>
        <v>309</v>
      </c>
      <c r="P2" s="10">
        <f>IF(Q1_2025[[#This Row],[Prijstype]] = "Artikelprijs",Q1_2025[[#This Row],[Brutobedrag 2]]*(100-Q1_2025[[#This Row],[Relatiekorting percentage]])/100,Q1_2025[[#This Row],[Bruto - Rel.korting]])</f>
        <v>278.10000000000002</v>
      </c>
    </row>
    <row r="3" spans="1:16" x14ac:dyDescent="0.3">
      <c r="A3" t="s">
        <v>7</v>
      </c>
      <c r="B3">
        <v>5021001</v>
      </c>
      <c r="C3" t="s">
        <v>8</v>
      </c>
      <c r="D3">
        <v>1</v>
      </c>
      <c r="E3" s="10">
        <v>154.5</v>
      </c>
      <c r="F3" s="10">
        <v>154.5</v>
      </c>
      <c r="G3" s="10">
        <v>139.05000000000001</v>
      </c>
      <c r="H3">
        <v>10</v>
      </c>
      <c r="I3" s="10" t="str">
        <f>_xlfn.XLOOKUP(Q1_2025[[#This Row],[Artikelnr]],Artikel_prijzen[Artnr],Artikel_prijzen[Groep],"")</f>
        <v>Elektra</v>
      </c>
      <c r="J3" s="10">
        <f>_xlfn.XLOOKUP(Q1_2025[[#This Row],[Artikelnr]],Artikel_prijzen[Artnr],Artikel_prijzen[Prijs 2025],"")</f>
        <v>106.8625</v>
      </c>
      <c r="K3" s="10" t="str">
        <f>IF(Q1_2025[[#This Row],[Artikelprijs]]&lt;&gt;"",IF(Q1_2025[[#This Row],[Stuksprijs]]=Q1_2025[[#This Row],[Artikelprijs]],"Prijs gelijk","Prijs wijkt af"),"")</f>
        <v>Prijs wijkt af</v>
      </c>
      <c r="L3" s="10"/>
      <c r="M3" t="s">
        <v>3</v>
      </c>
      <c r="N3" s="10">
        <f>IF(Q1_2025[[#This Row],[Prijstype]]="Artikelprijs",Q1_2025[[#This Row],[Artikelprijs]],Q1_2025[[#This Row],[Stuksprijs]])</f>
        <v>154.5</v>
      </c>
      <c r="O3" s="10">
        <f>IF(Q1_2025[[#This Row],[Prijstype]]="Artikelprijs",Q1_2025[[#This Row],[Artikelprijs]] * Q1_2025[[#This Row],[Besteld]],Q1_2025[[#This Row],[Brutobedrag]])</f>
        <v>154.5</v>
      </c>
      <c r="P3" s="10">
        <f>IF(Q1_2025[[#This Row],[Prijstype]] = "Artikelprijs",Q1_2025[[#This Row],[Brutobedrag 2]]*(100-Q1_2025[[#This Row],[Relatiekorting percentage]])/100,Q1_2025[[#This Row],[Bruto - Rel.korting]])</f>
        <v>139.05000000000001</v>
      </c>
    </row>
    <row r="4" spans="1:16" x14ac:dyDescent="0.3">
      <c r="A4" t="s">
        <v>9</v>
      </c>
      <c r="B4">
        <v>5031053</v>
      </c>
      <c r="C4" t="s">
        <v>10</v>
      </c>
      <c r="D4">
        <v>34</v>
      </c>
      <c r="E4" s="10">
        <v>113.3</v>
      </c>
      <c r="F4" s="10">
        <v>3852.2</v>
      </c>
      <c r="G4" s="10">
        <v>2696.54</v>
      </c>
      <c r="H4">
        <v>30</v>
      </c>
      <c r="I4" s="10" t="str">
        <f>_xlfn.XLOOKUP(Q1_2025[[#This Row],[Artikelnr]],Artikel_prijzen[Artnr],Artikel_prijzen[Groep],"")</f>
        <v/>
      </c>
      <c r="J4" s="10" t="str">
        <f>_xlfn.XLOOKUP(Q1_2025[[#This Row],[Artikelnr]],Artikel_prijzen[Artnr],Artikel_prijzen[Prijs 2025],"")</f>
        <v/>
      </c>
      <c r="K4" s="10" t="str">
        <f>IF(Q1_2025[[#This Row],[Artikelprijs]]&lt;&gt;"",IF(Q1_2025[[#This Row],[Stuksprijs]]=Q1_2025[[#This Row],[Artikelprijs]],"Prijs gelijk","Prijs wijkt af"),"")</f>
        <v/>
      </c>
      <c r="L4" s="10"/>
      <c r="N4" s="10">
        <f>IF(Q1_2025[[#This Row],[Prijstype]]="Artikelprijs",Q1_2025[[#This Row],[Artikelprijs]],Q1_2025[[#This Row],[Stuksprijs]])</f>
        <v>113.3</v>
      </c>
      <c r="O4" s="10">
        <f>IF(Q1_2025[[#This Row],[Prijstype]]="Artikelprijs",Q1_2025[[#This Row],[Artikelprijs]] * Q1_2025[[#This Row],[Besteld]],Q1_2025[[#This Row],[Brutobedrag]])</f>
        <v>3852.2</v>
      </c>
      <c r="P4" s="10">
        <f>IF(Q1_2025[[#This Row],[Prijstype]] = "Artikelprijs",Q1_2025[[#This Row],[Brutobedrag 2]]*(100-Q1_2025[[#This Row],[Relatiekorting percentage]])/100,Q1_2025[[#This Row],[Bruto - Rel.korting]])</f>
        <v>2696.54</v>
      </c>
    </row>
    <row r="5" spans="1:16" x14ac:dyDescent="0.3">
      <c r="A5" t="s">
        <v>9</v>
      </c>
      <c r="B5">
        <v>5031052</v>
      </c>
      <c r="C5" t="s">
        <v>12</v>
      </c>
      <c r="D5">
        <v>5</v>
      </c>
      <c r="E5" s="10">
        <v>88.07</v>
      </c>
      <c r="F5" s="10">
        <v>440.35</v>
      </c>
      <c r="G5" s="10">
        <v>308.24</v>
      </c>
      <c r="H5">
        <v>30</v>
      </c>
      <c r="I5" s="10" t="str">
        <f>_xlfn.XLOOKUP(Q1_2025[[#This Row],[Artikelnr]],Artikel_prijzen[Artnr],Artikel_prijzen[Groep],"")</f>
        <v/>
      </c>
      <c r="J5" s="10" t="str">
        <f>_xlfn.XLOOKUP(Q1_2025[[#This Row],[Artikelnr]],Artikel_prijzen[Artnr],Artikel_prijzen[Prijs 2025],"")</f>
        <v/>
      </c>
      <c r="K5" s="10" t="str">
        <f>IF(Q1_2025[[#This Row],[Artikelprijs]]&lt;&gt;"",IF(Q1_2025[[#This Row],[Stuksprijs]]=Q1_2025[[#This Row],[Artikelprijs]],"Prijs gelijk","Prijs wijkt af"),"")</f>
        <v/>
      </c>
      <c r="L5" s="10"/>
      <c r="N5" s="10">
        <f>IF(Q1_2025[[#This Row],[Prijstype]]="Artikelprijs",Q1_2025[[#This Row],[Artikelprijs]],Q1_2025[[#This Row],[Stuksprijs]])</f>
        <v>88.07</v>
      </c>
      <c r="O5" s="10">
        <f>IF(Q1_2025[[#This Row],[Prijstype]]="Artikelprijs",Q1_2025[[#This Row],[Artikelprijs]] * Q1_2025[[#This Row],[Besteld]],Q1_2025[[#This Row],[Brutobedrag]])</f>
        <v>440.35</v>
      </c>
      <c r="P5" s="10">
        <f>IF(Q1_2025[[#This Row],[Prijstype]] = "Artikelprijs",Q1_2025[[#This Row],[Brutobedrag 2]]*(100-Q1_2025[[#This Row],[Relatiekorting percentage]])/100,Q1_2025[[#This Row],[Bruto - Rel.korting]])</f>
        <v>308.24</v>
      </c>
    </row>
    <row r="6" spans="1:16" x14ac:dyDescent="0.3">
      <c r="A6" t="s">
        <v>9</v>
      </c>
      <c r="B6">
        <v>5031049</v>
      </c>
      <c r="C6" t="s">
        <v>14</v>
      </c>
      <c r="D6">
        <v>1</v>
      </c>
      <c r="E6" s="10">
        <v>35.020000000000003</v>
      </c>
      <c r="F6" s="10">
        <v>35.020000000000003</v>
      </c>
      <c r="G6" s="10">
        <v>24.51</v>
      </c>
      <c r="H6">
        <v>30</v>
      </c>
      <c r="I6" s="10" t="str">
        <f>_xlfn.XLOOKUP(Q1_2025[[#This Row],[Artikelnr]],Artikel_prijzen[Artnr],Artikel_prijzen[Groep],"")</f>
        <v/>
      </c>
      <c r="J6" s="10" t="str">
        <f>_xlfn.XLOOKUP(Q1_2025[[#This Row],[Artikelnr]],Artikel_prijzen[Artnr],Artikel_prijzen[Prijs 2025],"")</f>
        <v/>
      </c>
      <c r="K6" s="10" t="str">
        <f>IF(Q1_2025[[#This Row],[Artikelprijs]]&lt;&gt;"",IF(Q1_2025[[#This Row],[Stuksprijs]]=Q1_2025[[#This Row],[Artikelprijs]],"Prijs gelijk","Prijs wijkt af"),"")</f>
        <v/>
      </c>
      <c r="L6" s="10"/>
      <c r="N6" s="10">
        <f>IF(Q1_2025[[#This Row],[Prijstype]]="Artikelprijs",Q1_2025[[#This Row],[Artikelprijs]],Q1_2025[[#This Row],[Stuksprijs]])</f>
        <v>35.020000000000003</v>
      </c>
      <c r="O6" s="10">
        <f>IF(Q1_2025[[#This Row],[Prijstype]]="Artikelprijs",Q1_2025[[#This Row],[Artikelprijs]] * Q1_2025[[#This Row],[Besteld]],Q1_2025[[#This Row],[Brutobedrag]])</f>
        <v>35.020000000000003</v>
      </c>
      <c r="P6" s="10">
        <f>IF(Q1_2025[[#This Row],[Prijstype]] = "Artikelprijs",Q1_2025[[#This Row],[Brutobedrag 2]]*(100-Q1_2025[[#This Row],[Relatiekorting percentage]])/100,Q1_2025[[#This Row],[Bruto - Rel.korting]])</f>
        <v>24.51</v>
      </c>
    </row>
    <row r="7" spans="1:16" x14ac:dyDescent="0.3">
      <c r="A7" t="s">
        <v>9</v>
      </c>
      <c r="B7">
        <v>5031056</v>
      </c>
      <c r="C7" t="s">
        <v>15</v>
      </c>
      <c r="D7">
        <v>3</v>
      </c>
      <c r="E7" s="10">
        <v>69.78</v>
      </c>
      <c r="F7" s="10">
        <v>209.34</v>
      </c>
      <c r="G7" s="10">
        <v>146.54</v>
      </c>
      <c r="H7">
        <v>30</v>
      </c>
      <c r="I7" s="10" t="str">
        <f>_xlfn.XLOOKUP(Q1_2025[[#This Row],[Artikelnr]],Artikel_prijzen[Artnr],Artikel_prijzen[Groep],"")</f>
        <v/>
      </c>
      <c r="J7" s="10" t="str">
        <f>_xlfn.XLOOKUP(Q1_2025[[#This Row],[Artikelnr]],Artikel_prijzen[Artnr],Artikel_prijzen[Prijs 2025],"")</f>
        <v/>
      </c>
      <c r="K7" s="10" t="str">
        <f>IF(Q1_2025[[#This Row],[Artikelprijs]]&lt;&gt;"",IF(Q1_2025[[#This Row],[Stuksprijs]]=Q1_2025[[#This Row],[Artikelprijs]],"Prijs gelijk","Prijs wijkt af"),"")</f>
        <v/>
      </c>
      <c r="L7" s="10"/>
      <c r="N7" s="10">
        <f>IF(Q1_2025[[#This Row],[Prijstype]]="Artikelprijs",Q1_2025[[#This Row],[Artikelprijs]],Q1_2025[[#This Row],[Stuksprijs]])</f>
        <v>69.78</v>
      </c>
      <c r="O7" s="10">
        <f>IF(Q1_2025[[#This Row],[Prijstype]]="Artikelprijs",Q1_2025[[#This Row],[Artikelprijs]] * Q1_2025[[#This Row],[Besteld]],Q1_2025[[#This Row],[Brutobedrag]])</f>
        <v>209.34</v>
      </c>
      <c r="P7" s="10">
        <f>IF(Q1_2025[[#This Row],[Prijstype]] = "Artikelprijs",Q1_2025[[#This Row],[Brutobedrag 2]]*(100-Q1_2025[[#This Row],[Relatiekorting percentage]])/100,Q1_2025[[#This Row],[Bruto - Rel.korting]])</f>
        <v>146.54</v>
      </c>
    </row>
    <row r="8" spans="1:16" x14ac:dyDescent="0.3">
      <c r="A8" t="s">
        <v>9</v>
      </c>
      <c r="B8">
        <v>5031059</v>
      </c>
      <c r="C8" t="s">
        <v>17</v>
      </c>
      <c r="D8">
        <v>1</v>
      </c>
      <c r="E8" s="10">
        <v>69.78</v>
      </c>
      <c r="F8" s="10">
        <v>69.78</v>
      </c>
      <c r="G8" s="10">
        <v>48.85</v>
      </c>
      <c r="H8">
        <v>30</v>
      </c>
      <c r="I8" s="10" t="str">
        <f>_xlfn.XLOOKUP(Q1_2025[[#This Row],[Artikelnr]],Artikel_prijzen[Artnr],Artikel_prijzen[Groep],"")</f>
        <v/>
      </c>
      <c r="J8" s="10" t="str">
        <f>_xlfn.XLOOKUP(Q1_2025[[#This Row],[Artikelnr]],Artikel_prijzen[Artnr],Artikel_prijzen[Prijs 2025],"")</f>
        <v/>
      </c>
      <c r="K8" s="10" t="str">
        <f>IF(Q1_2025[[#This Row],[Artikelprijs]]&lt;&gt;"",IF(Q1_2025[[#This Row],[Stuksprijs]]=Q1_2025[[#This Row],[Artikelprijs]],"Prijs gelijk","Prijs wijkt af"),"")</f>
        <v/>
      </c>
      <c r="L8" s="10"/>
      <c r="N8" s="10">
        <f>IF(Q1_2025[[#This Row],[Prijstype]]="Artikelprijs",Q1_2025[[#This Row],[Artikelprijs]],Q1_2025[[#This Row],[Stuksprijs]])</f>
        <v>69.78</v>
      </c>
      <c r="O8" s="10">
        <f>IF(Q1_2025[[#This Row],[Prijstype]]="Artikelprijs",Q1_2025[[#This Row],[Artikelprijs]] * Q1_2025[[#This Row],[Besteld]],Q1_2025[[#This Row],[Brutobedrag]])</f>
        <v>69.78</v>
      </c>
      <c r="P8" s="10">
        <f>IF(Q1_2025[[#This Row],[Prijstype]] = "Artikelprijs",Q1_2025[[#This Row],[Brutobedrag 2]]*(100-Q1_2025[[#This Row],[Relatiekorting percentage]])/100,Q1_2025[[#This Row],[Bruto - Rel.korting]])</f>
        <v>48.85</v>
      </c>
    </row>
    <row r="9" spans="1:16" x14ac:dyDescent="0.3">
      <c r="A9" t="s">
        <v>9</v>
      </c>
      <c r="B9">
        <v>5030229</v>
      </c>
      <c r="C9" t="s">
        <v>18</v>
      </c>
      <c r="D9">
        <v>13</v>
      </c>
      <c r="E9" s="10">
        <v>303.85000000000002</v>
      </c>
      <c r="F9" s="10">
        <v>3950.05</v>
      </c>
      <c r="G9" s="10">
        <v>2765.03</v>
      </c>
      <c r="H9">
        <v>30</v>
      </c>
      <c r="I9" s="10" t="str">
        <f>_xlfn.XLOOKUP(Q1_2025[[#This Row],[Artikelnr]],Artikel_prijzen[Artnr],Artikel_prijzen[Groep],"")</f>
        <v>Rigging</v>
      </c>
      <c r="J9" s="10">
        <f>_xlfn.XLOOKUP(Q1_2025[[#This Row],[Artikelnr]],Artikel_prijzen[Artnr],Artikel_prijzen[Prijs 2025],"")</f>
        <v>295</v>
      </c>
      <c r="K9" s="10" t="str">
        <f>IF(Q1_2025[[#This Row],[Artikelprijs]]&lt;&gt;"",IF(Q1_2025[[#This Row],[Stuksprijs]]=Q1_2025[[#This Row],[Artikelprijs]],"Prijs gelijk","Prijs wijkt af"),"")</f>
        <v>Prijs wijkt af</v>
      </c>
      <c r="L9" s="10"/>
      <c r="M9" t="s">
        <v>536</v>
      </c>
      <c r="N9" s="10">
        <f>IF(Q1_2025[[#This Row],[Prijstype]]="Artikelprijs",Q1_2025[[#This Row],[Artikelprijs]],Q1_2025[[#This Row],[Stuksprijs]])</f>
        <v>295</v>
      </c>
      <c r="O9" s="10">
        <f>IF(Q1_2025[[#This Row],[Prijstype]]="Artikelprijs",Q1_2025[[#This Row],[Artikelprijs]] * Q1_2025[[#This Row],[Besteld]],Q1_2025[[#This Row],[Brutobedrag]])</f>
        <v>3835</v>
      </c>
      <c r="P9" s="10">
        <f>IF(Q1_2025[[#This Row],[Prijstype]] = "Artikelprijs",Q1_2025[[#This Row],[Brutobedrag 2]]*(100-Q1_2025[[#This Row],[Relatiekorting percentage]])/100,Q1_2025[[#This Row],[Bruto - Rel.korting]])</f>
        <v>2684.5</v>
      </c>
    </row>
    <row r="10" spans="1:16" x14ac:dyDescent="0.3">
      <c r="A10" t="s">
        <v>9</v>
      </c>
      <c r="B10">
        <v>3098001</v>
      </c>
      <c r="C10" t="s">
        <v>21</v>
      </c>
      <c r="D10">
        <v>20</v>
      </c>
      <c r="E10" s="10">
        <v>285</v>
      </c>
      <c r="F10" s="10">
        <v>5700</v>
      </c>
      <c r="G10" s="10">
        <v>4275</v>
      </c>
      <c r="H10">
        <v>25</v>
      </c>
      <c r="I10" s="10" t="str">
        <f>_xlfn.XLOOKUP(Q1_2025[[#This Row],[Artikelnr]],Artikel_prijzen[Artnr],Artikel_prijzen[Groep],"")</f>
        <v/>
      </c>
      <c r="J10" s="10" t="str">
        <f>_xlfn.XLOOKUP(Q1_2025[[#This Row],[Artikelnr]],Artikel_prijzen[Artnr],Artikel_prijzen[Prijs 2025],"")</f>
        <v/>
      </c>
      <c r="K10" s="10" t="str">
        <f>IF(Q1_2025[[#This Row],[Artikelprijs]]&lt;&gt;"",IF(Q1_2025[[#This Row],[Stuksprijs]]=Q1_2025[[#This Row],[Artikelprijs]],"Prijs gelijk","Prijs wijkt af"),"")</f>
        <v/>
      </c>
      <c r="L10" s="10"/>
      <c r="N10" s="10">
        <f>IF(Q1_2025[[#This Row],[Prijstype]]="Artikelprijs",Q1_2025[[#This Row],[Artikelprijs]],Q1_2025[[#This Row],[Stuksprijs]])</f>
        <v>285</v>
      </c>
      <c r="O10" s="10">
        <f>IF(Q1_2025[[#This Row],[Prijstype]]="Artikelprijs",Q1_2025[[#This Row],[Artikelprijs]] * Q1_2025[[#This Row],[Besteld]],Q1_2025[[#This Row],[Brutobedrag]])</f>
        <v>5700</v>
      </c>
      <c r="P10" s="10">
        <f>IF(Q1_2025[[#This Row],[Prijstype]] = "Artikelprijs",Q1_2025[[#This Row],[Brutobedrag 2]]*(100-Q1_2025[[#This Row],[Relatiekorting percentage]])/100,Q1_2025[[#This Row],[Bruto - Rel.korting]])</f>
        <v>4275</v>
      </c>
    </row>
    <row r="11" spans="1:16" x14ac:dyDescent="0.3">
      <c r="A11" t="s">
        <v>9</v>
      </c>
      <c r="B11">
        <v>5030229</v>
      </c>
      <c r="C11" t="s">
        <v>18</v>
      </c>
      <c r="D11">
        <v>4</v>
      </c>
      <c r="E11" s="10">
        <v>303.85000000000002</v>
      </c>
      <c r="F11" s="10">
        <v>1215.4000000000001</v>
      </c>
      <c r="G11" s="10">
        <v>850.78</v>
      </c>
      <c r="H11">
        <v>30</v>
      </c>
      <c r="I11" s="10" t="str">
        <f>_xlfn.XLOOKUP(Q1_2025[[#This Row],[Artikelnr]],Artikel_prijzen[Artnr],Artikel_prijzen[Groep],"")</f>
        <v>Rigging</v>
      </c>
      <c r="J11" s="10">
        <f>_xlfn.XLOOKUP(Q1_2025[[#This Row],[Artikelnr]],Artikel_prijzen[Artnr],Artikel_prijzen[Prijs 2025],"")</f>
        <v>295</v>
      </c>
      <c r="K11" s="10" t="str">
        <f>IF(Q1_2025[[#This Row],[Artikelprijs]]&lt;&gt;"",IF(Q1_2025[[#This Row],[Stuksprijs]]=Q1_2025[[#This Row],[Artikelprijs]],"Prijs gelijk","Prijs wijkt af"),"")</f>
        <v>Prijs wijkt af</v>
      </c>
      <c r="L11" s="10"/>
      <c r="M11" t="s">
        <v>536</v>
      </c>
      <c r="N11" s="10">
        <f>IF(Q1_2025[[#This Row],[Prijstype]]="Artikelprijs",Q1_2025[[#This Row],[Artikelprijs]],Q1_2025[[#This Row],[Stuksprijs]])</f>
        <v>295</v>
      </c>
      <c r="O11" s="10">
        <f>IF(Q1_2025[[#This Row],[Prijstype]]="Artikelprijs",Q1_2025[[#This Row],[Artikelprijs]] * Q1_2025[[#This Row],[Besteld]],Q1_2025[[#This Row],[Brutobedrag]])</f>
        <v>1180</v>
      </c>
      <c r="P11" s="10">
        <f>IF(Q1_2025[[#This Row],[Prijstype]] = "Artikelprijs",Q1_2025[[#This Row],[Brutobedrag 2]]*(100-Q1_2025[[#This Row],[Relatiekorting percentage]])/100,Q1_2025[[#This Row],[Bruto - Rel.korting]])</f>
        <v>826</v>
      </c>
    </row>
    <row r="12" spans="1:16" x14ac:dyDescent="0.3">
      <c r="A12" t="s">
        <v>9</v>
      </c>
      <c r="B12">
        <v>5031053</v>
      </c>
      <c r="C12" t="s">
        <v>10</v>
      </c>
      <c r="D12">
        <v>20</v>
      </c>
      <c r="E12" s="10">
        <v>113.3</v>
      </c>
      <c r="F12" s="10">
        <v>2266</v>
      </c>
      <c r="G12" s="10">
        <v>1586.2</v>
      </c>
      <c r="H12">
        <v>30</v>
      </c>
      <c r="I12" s="10" t="str">
        <f>_xlfn.XLOOKUP(Q1_2025[[#This Row],[Artikelnr]],Artikel_prijzen[Artnr],Artikel_prijzen[Groep],"")</f>
        <v/>
      </c>
      <c r="J12" s="10" t="str">
        <f>_xlfn.XLOOKUP(Q1_2025[[#This Row],[Artikelnr]],Artikel_prijzen[Artnr],Artikel_prijzen[Prijs 2025],"")</f>
        <v/>
      </c>
      <c r="K12" s="10" t="str">
        <f>IF(Q1_2025[[#This Row],[Artikelprijs]]&lt;&gt;"",IF(Q1_2025[[#This Row],[Stuksprijs]]=Q1_2025[[#This Row],[Artikelprijs]],"Prijs gelijk","Prijs wijkt af"),"")</f>
        <v/>
      </c>
      <c r="L12" s="10"/>
      <c r="N12" s="10">
        <f>IF(Q1_2025[[#This Row],[Prijstype]]="Artikelprijs",Q1_2025[[#This Row],[Artikelprijs]],Q1_2025[[#This Row],[Stuksprijs]])</f>
        <v>113.3</v>
      </c>
      <c r="O12" s="10">
        <f>IF(Q1_2025[[#This Row],[Prijstype]]="Artikelprijs",Q1_2025[[#This Row],[Artikelprijs]] * Q1_2025[[#This Row],[Besteld]],Q1_2025[[#This Row],[Brutobedrag]])</f>
        <v>2266</v>
      </c>
      <c r="P12" s="10">
        <f>IF(Q1_2025[[#This Row],[Prijstype]] = "Artikelprijs",Q1_2025[[#This Row],[Brutobedrag 2]]*(100-Q1_2025[[#This Row],[Relatiekorting percentage]])/100,Q1_2025[[#This Row],[Bruto - Rel.korting]])</f>
        <v>1586.2</v>
      </c>
    </row>
    <row r="13" spans="1:16" x14ac:dyDescent="0.3">
      <c r="A13" t="s">
        <v>9</v>
      </c>
      <c r="B13">
        <v>5031052</v>
      </c>
      <c r="C13" t="s">
        <v>12</v>
      </c>
      <c r="D13">
        <v>2</v>
      </c>
      <c r="E13" s="10">
        <v>88.07</v>
      </c>
      <c r="F13" s="10">
        <v>176.14</v>
      </c>
      <c r="G13" s="10">
        <v>123.3</v>
      </c>
      <c r="H13">
        <v>30</v>
      </c>
      <c r="I13" s="10" t="str">
        <f>_xlfn.XLOOKUP(Q1_2025[[#This Row],[Artikelnr]],Artikel_prijzen[Artnr],Artikel_prijzen[Groep],"")</f>
        <v/>
      </c>
      <c r="J13" s="10" t="str">
        <f>_xlfn.XLOOKUP(Q1_2025[[#This Row],[Artikelnr]],Artikel_prijzen[Artnr],Artikel_prijzen[Prijs 2025],"")</f>
        <v/>
      </c>
      <c r="K13" s="10" t="str">
        <f>IF(Q1_2025[[#This Row],[Artikelprijs]]&lt;&gt;"",IF(Q1_2025[[#This Row],[Stuksprijs]]=Q1_2025[[#This Row],[Artikelprijs]],"Prijs gelijk","Prijs wijkt af"),"")</f>
        <v/>
      </c>
      <c r="L13" s="10"/>
      <c r="N13" s="10">
        <f>IF(Q1_2025[[#This Row],[Prijstype]]="Artikelprijs",Q1_2025[[#This Row],[Artikelprijs]],Q1_2025[[#This Row],[Stuksprijs]])</f>
        <v>88.07</v>
      </c>
      <c r="O13" s="10">
        <f>IF(Q1_2025[[#This Row],[Prijstype]]="Artikelprijs",Q1_2025[[#This Row],[Artikelprijs]] * Q1_2025[[#This Row],[Besteld]],Q1_2025[[#This Row],[Brutobedrag]])</f>
        <v>176.14</v>
      </c>
      <c r="P13" s="10">
        <f>IF(Q1_2025[[#This Row],[Prijstype]] = "Artikelprijs",Q1_2025[[#This Row],[Brutobedrag 2]]*(100-Q1_2025[[#This Row],[Relatiekorting percentage]])/100,Q1_2025[[#This Row],[Bruto - Rel.korting]])</f>
        <v>123.3</v>
      </c>
    </row>
    <row r="14" spans="1:16" x14ac:dyDescent="0.3">
      <c r="A14" t="s">
        <v>9</v>
      </c>
      <c r="B14">
        <v>5030229</v>
      </c>
      <c r="C14" t="s">
        <v>18</v>
      </c>
      <c r="D14">
        <v>8</v>
      </c>
      <c r="E14" s="10">
        <v>303.85000000000002</v>
      </c>
      <c r="F14" s="10">
        <v>2430.8000000000002</v>
      </c>
      <c r="G14" s="10">
        <v>1701.56</v>
      </c>
      <c r="H14">
        <v>30</v>
      </c>
      <c r="I14" s="10" t="str">
        <f>_xlfn.XLOOKUP(Q1_2025[[#This Row],[Artikelnr]],Artikel_prijzen[Artnr],Artikel_prijzen[Groep],"")</f>
        <v>Rigging</v>
      </c>
      <c r="J14" s="10">
        <f>_xlfn.XLOOKUP(Q1_2025[[#This Row],[Artikelnr]],Artikel_prijzen[Artnr],Artikel_prijzen[Prijs 2025],"")</f>
        <v>295</v>
      </c>
      <c r="K14" s="10" t="str">
        <f>IF(Q1_2025[[#This Row],[Artikelprijs]]&lt;&gt;"",IF(Q1_2025[[#This Row],[Stuksprijs]]=Q1_2025[[#This Row],[Artikelprijs]],"Prijs gelijk","Prijs wijkt af"),"")</f>
        <v>Prijs wijkt af</v>
      </c>
      <c r="L14" s="10"/>
      <c r="M14" t="s">
        <v>536</v>
      </c>
      <c r="N14" s="10">
        <f>IF(Q1_2025[[#This Row],[Prijstype]]="Artikelprijs",Q1_2025[[#This Row],[Artikelprijs]],Q1_2025[[#This Row],[Stuksprijs]])</f>
        <v>295</v>
      </c>
      <c r="O14" s="10">
        <f>IF(Q1_2025[[#This Row],[Prijstype]]="Artikelprijs",Q1_2025[[#This Row],[Artikelprijs]] * Q1_2025[[#This Row],[Besteld]],Q1_2025[[#This Row],[Brutobedrag]])</f>
        <v>2360</v>
      </c>
      <c r="P14" s="10">
        <f>IF(Q1_2025[[#This Row],[Prijstype]] = "Artikelprijs",Q1_2025[[#This Row],[Brutobedrag 2]]*(100-Q1_2025[[#This Row],[Relatiekorting percentage]])/100,Q1_2025[[#This Row],[Bruto - Rel.korting]])</f>
        <v>1652</v>
      </c>
    </row>
    <row r="15" spans="1:16" x14ac:dyDescent="0.3">
      <c r="A15" t="s">
        <v>9</v>
      </c>
      <c r="B15">
        <v>2098001</v>
      </c>
      <c r="C15" t="s">
        <v>22</v>
      </c>
      <c r="D15">
        <v>25</v>
      </c>
      <c r="E15" s="10">
        <v>91</v>
      </c>
      <c r="F15" s="10">
        <v>2275</v>
      </c>
      <c r="G15" s="10">
        <v>1592.5</v>
      </c>
      <c r="H15">
        <v>30</v>
      </c>
      <c r="I15" s="10" t="str">
        <f>_xlfn.XLOOKUP(Q1_2025[[#This Row],[Artikelnr]],Artikel_prijzen[Artnr],Artikel_prijzen[Groep],"")</f>
        <v/>
      </c>
      <c r="J15" s="10" t="str">
        <f>_xlfn.XLOOKUP(Q1_2025[[#This Row],[Artikelnr]],Artikel_prijzen[Artnr],Artikel_prijzen[Prijs 2025],"")</f>
        <v/>
      </c>
      <c r="K15" s="10" t="str">
        <f>IF(Q1_2025[[#This Row],[Artikelprijs]]&lt;&gt;"",IF(Q1_2025[[#This Row],[Stuksprijs]]=Q1_2025[[#This Row],[Artikelprijs]],"Prijs gelijk","Prijs wijkt af"),"")</f>
        <v/>
      </c>
      <c r="L15" s="10"/>
      <c r="N15" s="10">
        <f>IF(Q1_2025[[#This Row],[Prijstype]]="Artikelprijs",Q1_2025[[#This Row],[Artikelprijs]],Q1_2025[[#This Row],[Stuksprijs]])</f>
        <v>91</v>
      </c>
      <c r="O15" s="10">
        <f>IF(Q1_2025[[#This Row],[Prijstype]]="Artikelprijs",Q1_2025[[#This Row],[Artikelprijs]] * Q1_2025[[#This Row],[Besteld]],Q1_2025[[#This Row],[Brutobedrag]])</f>
        <v>2275</v>
      </c>
      <c r="P15" s="10">
        <f>IF(Q1_2025[[#This Row],[Prijstype]] = "Artikelprijs",Q1_2025[[#This Row],[Brutobedrag 2]]*(100-Q1_2025[[#This Row],[Relatiekorting percentage]])/100,Q1_2025[[#This Row],[Bruto - Rel.korting]])</f>
        <v>1592.5</v>
      </c>
    </row>
    <row r="16" spans="1:16" x14ac:dyDescent="0.3">
      <c r="A16" t="s">
        <v>9</v>
      </c>
      <c r="B16">
        <v>2098001</v>
      </c>
      <c r="C16" t="s">
        <v>23</v>
      </c>
      <c r="D16">
        <v>4</v>
      </c>
      <c r="E16" s="10">
        <v>65</v>
      </c>
      <c r="F16" s="10">
        <v>260</v>
      </c>
      <c r="G16" s="10">
        <v>182</v>
      </c>
      <c r="H16">
        <v>30</v>
      </c>
      <c r="I16" s="10" t="str">
        <f>_xlfn.XLOOKUP(Q1_2025[[#This Row],[Artikelnr]],Artikel_prijzen[Artnr],Artikel_prijzen[Groep],"")</f>
        <v/>
      </c>
      <c r="J16" s="10" t="str">
        <f>_xlfn.XLOOKUP(Q1_2025[[#This Row],[Artikelnr]],Artikel_prijzen[Artnr],Artikel_prijzen[Prijs 2025],"")</f>
        <v/>
      </c>
      <c r="K16" s="10" t="str">
        <f>IF(Q1_2025[[#This Row],[Artikelprijs]]&lt;&gt;"",IF(Q1_2025[[#This Row],[Stuksprijs]]=Q1_2025[[#This Row],[Artikelprijs]],"Prijs gelijk","Prijs wijkt af"),"")</f>
        <v/>
      </c>
      <c r="L16" s="10"/>
      <c r="N16" s="10">
        <f>IF(Q1_2025[[#This Row],[Prijstype]]="Artikelprijs",Q1_2025[[#This Row],[Artikelprijs]],Q1_2025[[#This Row],[Stuksprijs]])</f>
        <v>65</v>
      </c>
      <c r="O16" s="10">
        <f>IF(Q1_2025[[#This Row],[Prijstype]]="Artikelprijs",Q1_2025[[#This Row],[Artikelprijs]] * Q1_2025[[#This Row],[Besteld]],Q1_2025[[#This Row],[Brutobedrag]])</f>
        <v>260</v>
      </c>
      <c r="P16" s="10">
        <f>IF(Q1_2025[[#This Row],[Prijstype]] = "Artikelprijs",Q1_2025[[#This Row],[Brutobedrag 2]]*(100-Q1_2025[[#This Row],[Relatiekorting percentage]])/100,Q1_2025[[#This Row],[Bruto - Rel.korting]])</f>
        <v>182</v>
      </c>
    </row>
    <row r="17" spans="1:16" x14ac:dyDescent="0.3">
      <c r="A17" t="s">
        <v>9</v>
      </c>
      <c r="B17">
        <v>5301001</v>
      </c>
      <c r="C17" t="s">
        <v>24</v>
      </c>
      <c r="D17">
        <v>2</v>
      </c>
      <c r="E17" s="10">
        <v>228</v>
      </c>
      <c r="F17" s="10">
        <v>456</v>
      </c>
      <c r="G17" s="10">
        <v>456</v>
      </c>
      <c r="H17">
        <v>0</v>
      </c>
      <c r="I17" s="10" t="str">
        <f>_xlfn.XLOOKUP(Q1_2025[[#This Row],[Artikelnr]],Artikel_prijzen[Artnr],Artikel_prijzen[Groep],"")</f>
        <v/>
      </c>
      <c r="J17" s="10" t="str">
        <f>_xlfn.XLOOKUP(Q1_2025[[#This Row],[Artikelnr]],Artikel_prijzen[Artnr],Artikel_prijzen[Prijs 2025],"")</f>
        <v/>
      </c>
      <c r="K17" s="10" t="str">
        <f>IF(Q1_2025[[#This Row],[Artikelprijs]]&lt;&gt;"",IF(Q1_2025[[#This Row],[Stuksprijs]]=Q1_2025[[#This Row],[Artikelprijs]],"Prijs gelijk","Prijs wijkt af"),"")</f>
        <v/>
      </c>
      <c r="L17" s="10"/>
      <c r="N17" s="10">
        <f>IF(Q1_2025[[#This Row],[Prijstype]]="Artikelprijs",Q1_2025[[#This Row],[Artikelprijs]],Q1_2025[[#This Row],[Stuksprijs]])</f>
        <v>228</v>
      </c>
      <c r="O17" s="10">
        <f>IF(Q1_2025[[#This Row],[Prijstype]]="Artikelprijs",Q1_2025[[#This Row],[Artikelprijs]] * Q1_2025[[#This Row],[Besteld]],Q1_2025[[#This Row],[Brutobedrag]])</f>
        <v>456</v>
      </c>
      <c r="P17" s="10">
        <f>IF(Q1_2025[[#This Row],[Prijstype]] = "Artikelprijs",Q1_2025[[#This Row],[Brutobedrag 2]]*(100-Q1_2025[[#This Row],[Relatiekorting percentage]])/100,Q1_2025[[#This Row],[Bruto - Rel.korting]])</f>
        <v>456</v>
      </c>
    </row>
    <row r="18" spans="1:16" x14ac:dyDescent="0.3">
      <c r="A18" t="s">
        <v>9</v>
      </c>
      <c r="B18">
        <v>5031053</v>
      </c>
      <c r="C18" t="s">
        <v>10</v>
      </c>
      <c r="D18">
        <v>33</v>
      </c>
      <c r="E18" s="10">
        <v>113.3</v>
      </c>
      <c r="F18" s="10">
        <v>3738.9</v>
      </c>
      <c r="G18" s="10">
        <v>2617.23</v>
      </c>
      <c r="H18">
        <v>30</v>
      </c>
      <c r="I18" s="10" t="str">
        <f>_xlfn.XLOOKUP(Q1_2025[[#This Row],[Artikelnr]],Artikel_prijzen[Artnr],Artikel_prijzen[Groep],"")</f>
        <v/>
      </c>
      <c r="J18" s="10" t="str">
        <f>_xlfn.XLOOKUP(Q1_2025[[#This Row],[Artikelnr]],Artikel_prijzen[Artnr],Artikel_prijzen[Prijs 2025],"")</f>
        <v/>
      </c>
      <c r="K18" s="10" t="str">
        <f>IF(Q1_2025[[#This Row],[Artikelprijs]]&lt;&gt;"",IF(Q1_2025[[#This Row],[Stuksprijs]]=Q1_2025[[#This Row],[Artikelprijs]],"Prijs gelijk","Prijs wijkt af"),"")</f>
        <v/>
      </c>
      <c r="L18" s="10"/>
      <c r="N18" s="10">
        <f>IF(Q1_2025[[#This Row],[Prijstype]]="Artikelprijs",Q1_2025[[#This Row],[Artikelprijs]],Q1_2025[[#This Row],[Stuksprijs]])</f>
        <v>113.3</v>
      </c>
      <c r="O18" s="10">
        <f>IF(Q1_2025[[#This Row],[Prijstype]]="Artikelprijs",Q1_2025[[#This Row],[Artikelprijs]] * Q1_2025[[#This Row],[Besteld]],Q1_2025[[#This Row],[Brutobedrag]])</f>
        <v>3738.9</v>
      </c>
      <c r="P18" s="10">
        <f>IF(Q1_2025[[#This Row],[Prijstype]] = "Artikelprijs",Q1_2025[[#This Row],[Brutobedrag 2]]*(100-Q1_2025[[#This Row],[Relatiekorting percentage]])/100,Q1_2025[[#This Row],[Bruto - Rel.korting]])</f>
        <v>2617.23</v>
      </c>
    </row>
    <row r="19" spans="1:16" x14ac:dyDescent="0.3">
      <c r="A19" t="s">
        <v>9</v>
      </c>
      <c r="B19">
        <v>5031052</v>
      </c>
      <c r="C19" t="s">
        <v>12</v>
      </c>
      <c r="D19">
        <v>5</v>
      </c>
      <c r="E19" s="10">
        <v>88.07</v>
      </c>
      <c r="F19" s="10">
        <v>440.35</v>
      </c>
      <c r="G19" s="10">
        <v>308.24</v>
      </c>
      <c r="H19">
        <v>30</v>
      </c>
      <c r="I19" s="10" t="str">
        <f>_xlfn.XLOOKUP(Q1_2025[[#This Row],[Artikelnr]],Artikel_prijzen[Artnr],Artikel_prijzen[Groep],"")</f>
        <v/>
      </c>
      <c r="J19" s="10" t="str">
        <f>_xlfn.XLOOKUP(Q1_2025[[#This Row],[Artikelnr]],Artikel_prijzen[Artnr],Artikel_prijzen[Prijs 2025],"")</f>
        <v/>
      </c>
      <c r="K19" s="10" t="str">
        <f>IF(Q1_2025[[#This Row],[Artikelprijs]]&lt;&gt;"",IF(Q1_2025[[#This Row],[Stuksprijs]]=Q1_2025[[#This Row],[Artikelprijs]],"Prijs gelijk","Prijs wijkt af"),"")</f>
        <v/>
      </c>
      <c r="L19" s="10"/>
      <c r="N19" s="10">
        <f>IF(Q1_2025[[#This Row],[Prijstype]]="Artikelprijs",Q1_2025[[#This Row],[Artikelprijs]],Q1_2025[[#This Row],[Stuksprijs]])</f>
        <v>88.07</v>
      </c>
      <c r="O19" s="10">
        <f>IF(Q1_2025[[#This Row],[Prijstype]]="Artikelprijs",Q1_2025[[#This Row],[Artikelprijs]] * Q1_2025[[#This Row],[Besteld]],Q1_2025[[#This Row],[Brutobedrag]])</f>
        <v>440.35</v>
      </c>
      <c r="P19" s="10">
        <f>IF(Q1_2025[[#This Row],[Prijstype]] = "Artikelprijs",Q1_2025[[#This Row],[Brutobedrag 2]]*(100-Q1_2025[[#This Row],[Relatiekorting percentage]])/100,Q1_2025[[#This Row],[Bruto - Rel.korting]])</f>
        <v>308.24</v>
      </c>
    </row>
    <row r="20" spans="1:16" x14ac:dyDescent="0.3">
      <c r="A20" t="s">
        <v>9</v>
      </c>
      <c r="B20">
        <v>5031051</v>
      </c>
      <c r="C20" t="s">
        <v>25</v>
      </c>
      <c r="D20">
        <v>2</v>
      </c>
      <c r="E20" s="10">
        <v>52.79</v>
      </c>
      <c r="F20" s="10">
        <v>105.58</v>
      </c>
      <c r="G20" s="10">
        <v>73.91</v>
      </c>
      <c r="H20">
        <v>30</v>
      </c>
      <c r="I20" s="10" t="str">
        <f>_xlfn.XLOOKUP(Q1_2025[[#This Row],[Artikelnr]],Artikel_prijzen[Artnr],Artikel_prijzen[Groep],"")</f>
        <v/>
      </c>
      <c r="J20" s="10" t="str">
        <f>_xlfn.XLOOKUP(Q1_2025[[#This Row],[Artikelnr]],Artikel_prijzen[Artnr],Artikel_prijzen[Prijs 2025],"")</f>
        <v/>
      </c>
      <c r="K20" s="10" t="str">
        <f>IF(Q1_2025[[#This Row],[Artikelprijs]]&lt;&gt;"",IF(Q1_2025[[#This Row],[Stuksprijs]]=Q1_2025[[#This Row],[Artikelprijs]],"Prijs gelijk","Prijs wijkt af"),"")</f>
        <v/>
      </c>
      <c r="L20" s="10"/>
      <c r="N20" s="10">
        <f>IF(Q1_2025[[#This Row],[Prijstype]]="Artikelprijs",Q1_2025[[#This Row],[Artikelprijs]],Q1_2025[[#This Row],[Stuksprijs]])</f>
        <v>52.79</v>
      </c>
      <c r="O20" s="10">
        <f>IF(Q1_2025[[#This Row],[Prijstype]]="Artikelprijs",Q1_2025[[#This Row],[Artikelprijs]] * Q1_2025[[#This Row],[Besteld]],Q1_2025[[#This Row],[Brutobedrag]])</f>
        <v>105.58</v>
      </c>
      <c r="P20" s="10">
        <f>IF(Q1_2025[[#This Row],[Prijstype]] = "Artikelprijs",Q1_2025[[#This Row],[Brutobedrag 2]]*(100-Q1_2025[[#This Row],[Relatiekorting percentage]])/100,Q1_2025[[#This Row],[Bruto - Rel.korting]])</f>
        <v>73.91</v>
      </c>
    </row>
    <row r="21" spans="1:16" x14ac:dyDescent="0.3">
      <c r="A21" t="s">
        <v>9</v>
      </c>
      <c r="B21">
        <v>5031049</v>
      </c>
      <c r="C21" t="s">
        <v>14</v>
      </c>
      <c r="D21">
        <v>1</v>
      </c>
      <c r="E21" s="10">
        <v>35.020000000000003</v>
      </c>
      <c r="F21" s="10">
        <v>35.020000000000003</v>
      </c>
      <c r="G21" s="10">
        <v>24.51</v>
      </c>
      <c r="H21">
        <v>30</v>
      </c>
      <c r="I21" s="10" t="str">
        <f>_xlfn.XLOOKUP(Q1_2025[[#This Row],[Artikelnr]],Artikel_prijzen[Artnr],Artikel_prijzen[Groep],"")</f>
        <v/>
      </c>
      <c r="J21" s="10" t="str">
        <f>_xlfn.XLOOKUP(Q1_2025[[#This Row],[Artikelnr]],Artikel_prijzen[Artnr],Artikel_prijzen[Prijs 2025],"")</f>
        <v/>
      </c>
      <c r="K21" s="10" t="str">
        <f>IF(Q1_2025[[#This Row],[Artikelprijs]]&lt;&gt;"",IF(Q1_2025[[#This Row],[Stuksprijs]]=Q1_2025[[#This Row],[Artikelprijs]],"Prijs gelijk","Prijs wijkt af"),"")</f>
        <v/>
      </c>
      <c r="L21" s="10"/>
      <c r="N21" s="10">
        <f>IF(Q1_2025[[#This Row],[Prijstype]]="Artikelprijs",Q1_2025[[#This Row],[Artikelprijs]],Q1_2025[[#This Row],[Stuksprijs]])</f>
        <v>35.020000000000003</v>
      </c>
      <c r="O21" s="10">
        <f>IF(Q1_2025[[#This Row],[Prijstype]]="Artikelprijs",Q1_2025[[#This Row],[Artikelprijs]] * Q1_2025[[#This Row],[Besteld]],Q1_2025[[#This Row],[Brutobedrag]])</f>
        <v>35.020000000000003</v>
      </c>
      <c r="P21" s="10">
        <f>IF(Q1_2025[[#This Row],[Prijstype]] = "Artikelprijs",Q1_2025[[#This Row],[Brutobedrag 2]]*(100-Q1_2025[[#This Row],[Relatiekorting percentage]])/100,Q1_2025[[#This Row],[Bruto - Rel.korting]])</f>
        <v>24.51</v>
      </c>
    </row>
    <row r="22" spans="1:16" x14ac:dyDescent="0.3">
      <c r="A22" t="s">
        <v>9</v>
      </c>
      <c r="B22">
        <v>5031047</v>
      </c>
      <c r="C22" t="s">
        <v>27</v>
      </c>
      <c r="D22">
        <v>1</v>
      </c>
      <c r="E22" s="10">
        <v>35.020000000000003</v>
      </c>
      <c r="F22" s="10">
        <v>35.020000000000003</v>
      </c>
      <c r="G22" s="10">
        <v>24.51</v>
      </c>
      <c r="H22">
        <v>30</v>
      </c>
      <c r="I22" s="10" t="str">
        <f>_xlfn.XLOOKUP(Q1_2025[[#This Row],[Artikelnr]],Artikel_prijzen[Artnr],Artikel_prijzen[Groep],"")</f>
        <v/>
      </c>
      <c r="J22" s="10" t="str">
        <f>_xlfn.XLOOKUP(Q1_2025[[#This Row],[Artikelnr]],Artikel_prijzen[Artnr],Artikel_prijzen[Prijs 2025],"")</f>
        <v/>
      </c>
      <c r="K22" s="10" t="str">
        <f>IF(Q1_2025[[#This Row],[Artikelprijs]]&lt;&gt;"",IF(Q1_2025[[#This Row],[Stuksprijs]]=Q1_2025[[#This Row],[Artikelprijs]],"Prijs gelijk","Prijs wijkt af"),"")</f>
        <v/>
      </c>
      <c r="L22" s="10"/>
      <c r="N22" s="10">
        <f>IF(Q1_2025[[#This Row],[Prijstype]]="Artikelprijs",Q1_2025[[#This Row],[Artikelprijs]],Q1_2025[[#This Row],[Stuksprijs]])</f>
        <v>35.020000000000003</v>
      </c>
      <c r="O22" s="10">
        <f>IF(Q1_2025[[#This Row],[Prijstype]]="Artikelprijs",Q1_2025[[#This Row],[Artikelprijs]] * Q1_2025[[#This Row],[Besteld]],Q1_2025[[#This Row],[Brutobedrag]])</f>
        <v>35.020000000000003</v>
      </c>
      <c r="P22" s="10">
        <f>IF(Q1_2025[[#This Row],[Prijstype]] = "Artikelprijs",Q1_2025[[#This Row],[Brutobedrag 2]]*(100-Q1_2025[[#This Row],[Relatiekorting percentage]])/100,Q1_2025[[#This Row],[Bruto - Rel.korting]])</f>
        <v>24.51</v>
      </c>
    </row>
    <row r="23" spans="1:16" x14ac:dyDescent="0.3">
      <c r="A23" t="s">
        <v>9</v>
      </c>
      <c r="B23">
        <v>5031056</v>
      </c>
      <c r="C23" t="s">
        <v>15</v>
      </c>
      <c r="D23">
        <v>4</v>
      </c>
      <c r="E23" s="10">
        <v>69.78</v>
      </c>
      <c r="F23" s="10">
        <v>279.12</v>
      </c>
      <c r="G23" s="10">
        <v>195.38</v>
      </c>
      <c r="H23">
        <v>30</v>
      </c>
      <c r="I23" s="10" t="str">
        <f>_xlfn.XLOOKUP(Q1_2025[[#This Row],[Artikelnr]],Artikel_prijzen[Artnr],Artikel_prijzen[Groep],"")</f>
        <v/>
      </c>
      <c r="J23" s="10" t="str">
        <f>_xlfn.XLOOKUP(Q1_2025[[#This Row],[Artikelnr]],Artikel_prijzen[Artnr],Artikel_prijzen[Prijs 2025],"")</f>
        <v/>
      </c>
      <c r="K23" s="10" t="str">
        <f>IF(Q1_2025[[#This Row],[Artikelprijs]]&lt;&gt;"",IF(Q1_2025[[#This Row],[Stuksprijs]]=Q1_2025[[#This Row],[Artikelprijs]],"Prijs gelijk","Prijs wijkt af"),"")</f>
        <v/>
      </c>
      <c r="L23" s="10"/>
      <c r="N23" s="10">
        <f>IF(Q1_2025[[#This Row],[Prijstype]]="Artikelprijs",Q1_2025[[#This Row],[Artikelprijs]],Q1_2025[[#This Row],[Stuksprijs]])</f>
        <v>69.78</v>
      </c>
      <c r="O23" s="10">
        <f>IF(Q1_2025[[#This Row],[Prijstype]]="Artikelprijs",Q1_2025[[#This Row],[Artikelprijs]] * Q1_2025[[#This Row],[Besteld]],Q1_2025[[#This Row],[Brutobedrag]])</f>
        <v>279.12</v>
      </c>
      <c r="P23" s="10">
        <f>IF(Q1_2025[[#This Row],[Prijstype]] = "Artikelprijs",Q1_2025[[#This Row],[Brutobedrag 2]]*(100-Q1_2025[[#This Row],[Relatiekorting percentage]])/100,Q1_2025[[#This Row],[Bruto - Rel.korting]])</f>
        <v>195.38</v>
      </c>
    </row>
    <row r="24" spans="1:16" x14ac:dyDescent="0.3">
      <c r="A24" t="s">
        <v>9</v>
      </c>
      <c r="B24">
        <v>5031059</v>
      </c>
      <c r="C24" t="s">
        <v>17</v>
      </c>
      <c r="D24">
        <v>1</v>
      </c>
      <c r="E24" s="10">
        <v>69.78</v>
      </c>
      <c r="F24" s="10">
        <v>69.78</v>
      </c>
      <c r="G24" s="10">
        <v>48.85</v>
      </c>
      <c r="H24">
        <v>30</v>
      </c>
      <c r="I24" s="10" t="str">
        <f>_xlfn.XLOOKUP(Q1_2025[[#This Row],[Artikelnr]],Artikel_prijzen[Artnr],Artikel_prijzen[Groep],"")</f>
        <v/>
      </c>
      <c r="J24" s="10" t="str">
        <f>_xlfn.XLOOKUP(Q1_2025[[#This Row],[Artikelnr]],Artikel_prijzen[Artnr],Artikel_prijzen[Prijs 2025],"")</f>
        <v/>
      </c>
      <c r="K24" s="10" t="str">
        <f>IF(Q1_2025[[#This Row],[Artikelprijs]]&lt;&gt;"",IF(Q1_2025[[#This Row],[Stuksprijs]]=Q1_2025[[#This Row],[Artikelprijs]],"Prijs gelijk","Prijs wijkt af"),"")</f>
        <v/>
      </c>
      <c r="L24" s="10"/>
      <c r="N24" s="10">
        <f>IF(Q1_2025[[#This Row],[Prijstype]]="Artikelprijs",Q1_2025[[#This Row],[Artikelprijs]],Q1_2025[[#This Row],[Stuksprijs]])</f>
        <v>69.78</v>
      </c>
      <c r="O24" s="10">
        <f>IF(Q1_2025[[#This Row],[Prijstype]]="Artikelprijs",Q1_2025[[#This Row],[Artikelprijs]] * Q1_2025[[#This Row],[Besteld]],Q1_2025[[#This Row],[Brutobedrag]])</f>
        <v>69.78</v>
      </c>
      <c r="P24" s="10">
        <f>IF(Q1_2025[[#This Row],[Prijstype]] = "Artikelprijs",Q1_2025[[#This Row],[Brutobedrag 2]]*(100-Q1_2025[[#This Row],[Relatiekorting percentage]])/100,Q1_2025[[#This Row],[Bruto - Rel.korting]])</f>
        <v>48.85</v>
      </c>
    </row>
    <row r="25" spans="1:16" x14ac:dyDescent="0.3">
      <c r="A25" t="s">
        <v>9</v>
      </c>
      <c r="B25">
        <v>5030229</v>
      </c>
      <c r="C25" t="s">
        <v>18</v>
      </c>
      <c r="D25">
        <v>13</v>
      </c>
      <c r="E25" s="10">
        <v>303.85000000000002</v>
      </c>
      <c r="F25" s="10">
        <v>3950.05</v>
      </c>
      <c r="G25" s="10">
        <v>2765.03</v>
      </c>
      <c r="H25">
        <v>30</v>
      </c>
      <c r="I25" s="10" t="str">
        <f>_xlfn.XLOOKUP(Q1_2025[[#This Row],[Artikelnr]],Artikel_prijzen[Artnr],Artikel_prijzen[Groep],"")</f>
        <v>Rigging</v>
      </c>
      <c r="J25" s="10">
        <f>_xlfn.XLOOKUP(Q1_2025[[#This Row],[Artikelnr]],Artikel_prijzen[Artnr],Artikel_prijzen[Prijs 2025],"")</f>
        <v>295</v>
      </c>
      <c r="K25" s="10" t="str">
        <f>IF(Q1_2025[[#This Row],[Artikelprijs]]&lt;&gt;"",IF(Q1_2025[[#This Row],[Stuksprijs]]=Q1_2025[[#This Row],[Artikelprijs]],"Prijs gelijk","Prijs wijkt af"),"")</f>
        <v>Prijs wijkt af</v>
      </c>
      <c r="L25" s="10"/>
      <c r="M25" t="s">
        <v>536</v>
      </c>
      <c r="N25" s="10">
        <f>IF(Q1_2025[[#This Row],[Prijstype]]="Artikelprijs",Q1_2025[[#This Row],[Artikelprijs]],Q1_2025[[#This Row],[Stuksprijs]])</f>
        <v>295</v>
      </c>
      <c r="O25" s="10">
        <f>IF(Q1_2025[[#This Row],[Prijstype]]="Artikelprijs",Q1_2025[[#This Row],[Artikelprijs]] * Q1_2025[[#This Row],[Besteld]],Q1_2025[[#This Row],[Brutobedrag]])</f>
        <v>3835</v>
      </c>
      <c r="P25" s="10">
        <f>IF(Q1_2025[[#This Row],[Prijstype]] = "Artikelprijs",Q1_2025[[#This Row],[Brutobedrag 2]]*(100-Q1_2025[[#This Row],[Relatiekorting percentage]])/100,Q1_2025[[#This Row],[Bruto - Rel.korting]])</f>
        <v>2684.5</v>
      </c>
    </row>
    <row r="26" spans="1:16" x14ac:dyDescent="0.3">
      <c r="A26" t="s">
        <v>9</v>
      </c>
      <c r="B26">
        <v>3098001</v>
      </c>
      <c r="C26" t="s">
        <v>21</v>
      </c>
      <c r="D26">
        <v>20</v>
      </c>
      <c r="E26" s="10">
        <v>285</v>
      </c>
      <c r="F26" s="10">
        <v>5700</v>
      </c>
      <c r="G26" s="10">
        <v>4275</v>
      </c>
      <c r="H26">
        <v>25</v>
      </c>
      <c r="I26" s="10" t="str">
        <f>_xlfn.XLOOKUP(Q1_2025[[#This Row],[Artikelnr]],Artikel_prijzen[Artnr],Artikel_prijzen[Groep],"")</f>
        <v/>
      </c>
      <c r="J26" s="10" t="str">
        <f>_xlfn.XLOOKUP(Q1_2025[[#This Row],[Artikelnr]],Artikel_prijzen[Artnr],Artikel_prijzen[Prijs 2025],"")</f>
        <v/>
      </c>
      <c r="K26" s="10" t="str">
        <f>IF(Q1_2025[[#This Row],[Artikelprijs]]&lt;&gt;"",IF(Q1_2025[[#This Row],[Stuksprijs]]=Q1_2025[[#This Row],[Artikelprijs]],"Prijs gelijk","Prijs wijkt af"),"")</f>
        <v/>
      </c>
      <c r="L26" s="10"/>
      <c r="N26" s="10">
        <f>IF(Q1_2025[[#This Row],[Prijstype]]="Artikelprijs",Q1_2025[[#This Row],[Artikelprijs]],Q1_2025[[#This Row],[Stuksprijs]])</f>
        <v>285</v>
      </c>
      <c r="O26" s="10">
        <f>IF(Q1_2025[[#This Row],[Prijstype]]="Artikelprijs",Q1_2025[[#This Row],[Artikelprijs]] * Q1_2025[[#This Row],[Besteld]],Q1_2025[[#This Row],[Brutobedrag]])</f>
        <v>5700</v>
      </c>
      <c r="P26" s="10">
        <f>IF(Q1_2025[[#This Row],[Prijstype]] = "Artikelprijs",Q1_2025[[#This Row],[Brutobedrag 2]]*(100-Q1_2025[[#This Row],[Relatiekorting percentage]])/100,Q1_2025[[#This Row],[Bruto - Rel.korting]])</f>
        <v>4275</v>
      </c>
    </row>
    <row r="27" spans="1:16" x14ac:dyDescent="0.3">
      <c r="A27" t="s">
        <v>9</v>
      </c>
      <c r="B27">
        <v>5031053</v>
      </c>
      <c r="C27" t="s">
        <v>10</v>
      </c>
      <c r="D27">
        <v>49</v>
      </c>
      <c r="E27" s="10">
        <v>113.3</v>
      </c>
      <c r="F27" s="10">
        <v>5551.7</v>
      </c>
      <c r="G27" s="10">
        <v>3886.19</v>
      </c>
      <c r="H27">
        <v>30</v>
      </c>
      <c r="I27" s="10" t="str">
        <f>_xlfn.XLOOKUP(Q1_2025[[#This Row],[Artikelnr]],Artikel_prijzen[Artnr],Artikel_prijzen[Groep],"")</f>
        <v/>
      </c>
      <c r="J27" s="10" t="str">
        <f>_xlfn.XLOOKUP(Q1_2025[[#This Row],[Artikelnr]],Artikel_prijzen[Artnr],Artikel_prijzen[Prijs 2025],"")</f>
        <v/>
      </c>
      <c r="K27" s="10" t="str">
        <f>IF(Q1_2025[[#This Row],[Artikelprijs]]&lt;&gt;"",IF(Q1_2025[[#This Row],[Stuksprijs]]=Q1_2025[[#This Row],[Artikelprijs]],"Prijs gelijk","Prijs wijkt af"),"")</f>
        <v/>
      </c>
      <c r="L27" s="10"/>
      <c r="N27" s="10">
        <f>IF(Q1_2025[[#This Row],[Prijstype]]="Artikelprijs",Q1_2025[[#This Row],[Artikelprijs]],Q1_2025[[#This Row],[Stuksprijs]])</f>
        <v>113.3</v>
      </c>
      <c r="O27" s="10">
        <f>IF(Q1_2025[[#This Row],[Prijstype]]="Artikelprijs",Q1_2025[[#This Row],[Artikelprijs]] * Q1_2025[[#This Row],[Besteld]],Q1_2025[[#This Row],[Brutobedrag]])</f>
        <v>5551.7</v>
      </c>
      <c r="P27" s="10">
        <f>IF(Q1_2025[[#This Row],[Prijstype]] = "Artikelprijs",Q1_2025[[#This Row],[Brutobedrag 2]]*(100-Q1_2025[[#This Row],[Relatiekorting percentage]])/100,Q1_2025[[#This Row],[Bruto - Rel.korting]])</f>
        <v>3886.19</v>
      </c>
    </row>
    <row r="28" spans="1:16" x14ac:dyDescent="0.3">
      <c r="A28" t="s">
        <v>9</v>
      </c>
      <c r="B28">
        <v>5031052</v>
      </c>
      <c r="C28" t="s">
        <v>12</v>
      </c>
      <c r="D28">
        <v>2</v>
      </c>
      <c r="E28" s="10">
        <v>88.07</v>
      </c>
      <c r="F28" s="10">
        <v>176.14</v>
      </c>
      <c r="G28" s="10">
        <v>123.3</v>
      </c>
      <c r="H28">
        <v>30</v>
      </c>
      <c r="I28" s="10" t="str">
        <f>_xlfn.XLOOKUP(Q1_2025[[#This Row],[Artikelnr]],Artikel_prijzen[Artnr],Artikel_prijzen[Groep],"")</f>
        <v/>
      </c>
      <c r="J28" s="10" t="str">
        <f>_xlfn.XLOOKUP(Q1_2025[[#This Row],[Artikelnr]],Artikel_prijzen[Artnr],Artikel_prijzen[Prijs 2025],"")</f>
        <v/>
      </c>
      <c r="K28" s="10" t="str">
        <f>IF(Q1_2025[[#This Row],[Artikelprijs]]&lt;&gt;"",IF(Q1_2025[[#This Row],[Stuksprijs]]=Q1_2025[[#This Row],[Artikelprijs]],"Prijs gelijk","Prijs wijkt af"),"")</f>
        <v/>
      </c>
      <c r="L28" s="10"/>
      <c r="N28" s="10">
        <f>IF(Q1_2025[[#This Row],[Prijstype]]="Artikelprijs",Q1_2025[[#This Row],[Artikelprijs]],Q1_2025[[#This Row],[Stuksprijs]])</f>
        <v>88.07</v>
      </c>
      <c r="O28" s="10">
        <f>IF(Q1_2025[[#This Row],[Prijstype]]="Artikelprijs",Q1_2025[[#This Row],[Artikelprijs]] * Q1_2025[[#This Row],[Besteld]],Q1_2025[[#This Row],[Brutobedrag]])</f>
        <v>176.14</v>
      </c>
      <c r="P28" s="10">
        <f>IF(Q1_2025[[#This Row],[Prijstype]] = "Artikelprijs",Q1_2025[[#This Row],[Brutobedrag 2]]*(100-Q1_2025[[#This Row],[Relatiekorting percentage]])/100,Q1_2025[[#This Row],[Bruto - Rel.korting]])</f>
        <v>123.3</v>
      </c>
    </row>
    <row r="29" spans="1:16" x14ac:dyDescent="0.3">
      <c r="A29" t="s">
        <v>9</v>
      </c>
      <c r="B29">
        <v>2002096</v>
      </c>
      <c r="C29" t="s">
        <v>26</v>
      </c>
      <c r="D29">
        <v>2</v>
      </c>
      <c r="E29" s="10">
        <v>29.75</v>
      </c>
      <c r="F29" s="10">
        <v>59.5</v>
      </c>
      <c r="G29" s="10">
        <v>41.65</v>
      </c>
      <c r="H29">
        <v>30</v>
      </c>
      <c r="I29" s="10" t="str">
        <f>_xlfn.XLOOKUP(Q1_2025[[#This Row],[Artikelnr]],Artikel_prijzen[Artnr],Artikel_prijzen[Groep],"")</f>
        <v/>
      </c>
      <c r="J29" s="10" t="str">
        <f>_xlfn.XLOOKUP(Q1_2025[[#This Row],[Artikelnr]],Artikel_prijzen[Artnr],Artikel_prijzen[Prijs 2025],"")</f>
        <v/>
      </c>
      <c r="K29" s="10" t="str">
        <f>IF(Q1_2025[[#This Row],[Artikelprijs]]&lt;&gt;"",IF(Q1_2025[[#This Row],[Stuksprijs]]=Q1_2025[[#This Row],[Artikelprijs]],"Prijs gelijk","Prijs wijkt af"),"")</f>
        <v/>
      </c>
      <c r="L29" s="10"/>
      <c r="N29" s="10">
        <f>IF(Q1_2025[[#This Row],[Prijstype]]="Artikelprijs",Q1_2025[[#This Row],[Artikelprijs]],Q1_2025[[#This Row],[Stuksprijs]])</f>
        <v>29.75</v>
      </c>
      <c r="O29" s="10">
        <f>IF(Q1_2025[[#This Row],[Prijstype]]="Artikelprijs",Q1_2025[[#This Row],[Artikelprijs]] * Q1_2025[[#This Row],[Besteld]],Q1_2025[[#This Row],[Brutobedrag]])</f>
        <v>59.5</v>
      </c>
      <c r="P29" s="10">
        <f>IF(Q1_2025[[#This Row],[Prijstype]] = "Artikelprijs",Q1_2025[[#This Row],[Brutobedrag 2]]*(100-Q1_2025[[#This Row],[Relatiekorting percentage]])/100,Q1_2025[[#This Row],[Bruto - Rel.korting]])</f>
        <v>41.65</v>
      </c>
    </row>
    <row r="30" spans="1:16" x14ac:dyDescent="0.3">
      <c r="A30" t="s">
        <v>9</v>
      </c>
      <c r="B30">
        <v>5031047</v>
      </c>
      <c r="C30" t="s">
        <v>27</v>
      </c>
      <c r="D30">
        <v>3</v>
      </c>
      <c r="E30" s="10">
        <v>35.020000000000003</v>
      </c>
      <c r="F30" s="10">
        <v>105.06</v>
      </c>
      <c r="G30" s="10">
        <v>73.540000000000006</v>
      </c>
      <c r="H30">
        <v>30</v>
      </c>
      <c r="I30" s="10" t="str">
        <f>_xlfn.XLOOKUP(Q1_2025[[#This Row],[Artikelnr]],Artikel_prijzen[Artnr],Artikel_prijzen[Groep],"")</f>
        <v/>
      </c>
      <c r="J30" s="10" t="str">
        <f>_xlfn.XLOOKUP(Q1_2025[[#This Row],[Artikelnr]],Artikel_prijzen[Artnr],Artikel_prijzen[Prijs 2025],"")</f>
        <v/>
      </c>
      <c r="K30" s="10" t="str">
        <f>IF(Q1_2025[[#This Row],[Artikelprijs]]&lt;&gt;"",IF(Q1_2025[[#This Row],[Stuksprijs]]=Q1_2025[[#This Row],[Artikelprijs]],"Prijs gelijk","Prijs wijkt af"),"")</f>
        <v/>
      </c>
      <c r="L30" s="10"/>
      <c r="N30" s="10">
        <f>IF(Q1_2025[[#This Row],[Prijstype]]="Artikelprijs",Q1_2025[[#This Row],[Artikelprijs]],Q1_2025[[#This Row],[Stuksprijs]])</f>
        <v>35.020000000000003</v>
      </c>
      <c r="O30" s="10">
        <f>IF(Q1_2025[[#This Row],[Prijstype]]="Artikelprijs",Q1_2025[[#This Row],[Artikelprijs]] * Q1_2025[[#This Row],[Besteld]],Q1_2025[[#This Row],[Brutobedrag]])</f>
        <v>105.06</v>
      </c>
      <c r="P30" s="10">
        <f>IF(Q1_2025[[#This Row],[Prijstype]] = "Artikelprijs",Q1_2025[[#This Row],[Brutobedrag 2]]*(100-Q1_2025[[#This Row],[Relatiekorting percentage]])/100,Q1_2025[[#This Row],[Bruto - Rel.korting]])</f>
        <v>73.540000000000006</v>
      </c>
    </row>
    <row r="31" spans="1:16" x14ac:dyDescent="0.3">
      <c r="A31" t="s">
        <v>9</v>
      </c>
      <c r="B31">
        <v>5031056</v>
      </c>
      <c r="C31" t="s">
        <v>15</v>
      </c>
      <c r="D31">
        <v>2</v>
      </c>
      <c r="E31" s="10">
        <v>69.78</v>
      </c>
      <c r="F31" s="10">
        <v>139.56</v>
      </c>
      <c r="G31" s="10">
        <v>97.69</v>
      </c>
      <c r="H31">
        <v>30</v>
      </c>
      <c r="I31" s="10" t="str">
        <f>_xlfn.XLOOKUP(Q1_2025[[#This Row],[Artikelnr]],Artikel_prijzen[Artnr],Artikel_prijzen[Groep],"")</f>
        <v/>
      </c>
      <c r="J31" s="10" t="str">
        <f>_xlfn.XLOOKUP(Q1_2025[[#This Row],[Artikelnr]],Artikel_prijzen[Artnr],Artikel_prijzen[Prijs 2025],"")</f>
        <v/>
      </c>
      <c r="K31" s="10" t="str">
        <f>IF(Q1_2025[[#This Row],[Artikelprijs]]&lt;&gt;"",IF(Q1_2025[[#This Row],[Stuksprijs]]=Q1_2025[[#This Row],[Artikelprijs]],"Prijs gelijk","Prijs wijkt af"),"")</f>
        <v/>
      </c>
      <c r="L31" s="10"/>
      <c r="N31" s="10">
        <f>IF(Q1_2025[[#This Row],[Prijstype]]="Artikelprijs",Q1_2025[[#This Row],[Artikelprijs]],Q1_2025[[#This Row],[Stuksprijs]])</f>
        <v>69.78</v>
      </c>
      <c r="O31" s="10">
        <f>IF(Q1_2025[[#This Row],[Prijstype]]="Artikelprijs",Q1_2025[[#This Row],[Artikelprijs]] * Q1_2025[[#This Row],[Besteld]],Q1_2025[[#This Row],[Brutobedrag]])</f>
        <v>139.56</v>
      </c>
      <c r="P31" s="10">
        <f>IF(Q1_2025[[#This Row],[Prijstype]] = "Artikelprijs",Q1_2025[[#This Row],[Brutobedrag 2]]*(100-Q1_2025[[#This Row],[Relatiekorting percentage]])/100,Q1_2025[[#This Row],[Bruto - Rel.korting]])</f>
        <v>97.69</v>
      </c>
    </row>
    <row r="32" spans="1:16" x14ac:dyDescent="0.3">
      <c r="A32" t="s">
        <v>9</v>
      </c>
      <c r="B32">
        <v>5031072</v>
      </c>
      <c r="C32" t="s">
        <v>28</v>
      </c>
      <c r="D32">
        <v>4</v>
      </c>
      <c r="E32" s="10">
        <v>69.78</v>
      </c>
      <c r="F32" s="10">
        <v>279.12</v>
      </c>
      <c r="G32" s="10">
        <v>195.38</v>
      </c>
      <c r="H32">
        <v>30</v>
      </c>
      <c r="I32" s="10" t="str">
        <f>_xlfn.XLOOKUP(Q1_2025[[#This Row],[Artikelnr]],Artikel_prijzen[Artnr],Artikel_prijzen[Groep],"")</f>
        <v/>
      </c>
      <c r="J32" s="10" t="str">
        <f>_xlfn.XLOOKUP(Q1_2025[[#This Row],[Artikelnr]],Artikel_prijzen[Artnr],Artikel_prijzen[Prijs 2025],"")</f>
        <v/>
      </c>
      <c r="K32" s="10" t="str">
        <f>IF(Q1_2025[[#This Row],[Artikelprijs]]&lt;&gt;"",IF(Q1_2025[[#This Row],[Stuksprijs]]=Q1_2025[[#This Row],[Artikelprijs]],"Prijs gelijk","Prijs wijkt af"),"")</f>
        <v/>
      </c>
      <c r="L32" s="10"/>
      <c r="N32" s="10">
        <f>IF(Q1_2025[[#This Row],[Prijstype]]="Artikelprijs",Q1_2025[[#This Row],[Artikelprijs]],Q1_2025[[#This Row],[Stuksprijs]])</f>
        <v>69.78</v>
      </c>
      <c r="O32" s="10">
        <f>IF(Q1_2025[[#This Row],[Prijstype]]="Artikelprijs",Q1_2025[[#This Row],[Artikelprijs]] * Q1_2025[[#This Row],[Besteld]],Q1_2025[[#This Row],[Brutobedrag]])</f>
        <v>279.12</v>
      </c>
      <c r="P32" s="10">
        <f>IF(Q1_2025[[#This Row],[Prijstype]] = "Artikelprijs",Q1_2025[[#This Row],[Brutobedrag 2]]*(100-Q1_2025[[#This Row],[Relatiekorting percentage]])/100,Q1_2025[[#This Row],[Bruto - Rel.korting]])</f>
        <v>195.38</v>
      </c>
    </row>
    <row r="33" spans="1:16" x14ac:dyDescent="0.3">
      <c r="A33" t="s">
        <v>9</v>
      </c>
      <c r="B33">
        <v>2001027</v>
      </c>
      <c r="C33" t="s">
        <v>29</v>
      </c>
      <c r="D33">
        <v>4</v>
      </c>
      <c r="E33" s="10">
        <v>8.65</v>
      </c>
      <c r="F33" s="10">
        <v>0</v>
      </c>
      <c r="G33" s="10">
        <v>0</v>
      </c>
      <c r="H33">
        <v>30</v>
      </c>
      <c r="I33" s="10" t="str">
        <f>_xlfn.XLOOKUP(Q1_2025[[#This Row],[Artikelnr]],Artikel_prijzen[Artnr],Artikel_prijzen[Groep],"")</f>
        <v/>
      </c>
      <c r="J33" s="10" t="str">
        <f>_xlfn.XLOOKUP(Q1_2025[[#This Row],[Artikelnr]],Artikel_prijzen[Artnr],Artikel_prijzen[Prijs 2025],"")</f>
        <v/>
      </c>
      <c r="K33" s="10" t="str">
        <f>IF(Q1_2025[[#This Row],[Artikelprijs]]&lt;&gt;"",IF(Q1_2025[[#This Row],[Stuksprijs]]=Q1_2025[[#This Row],[Artikelprijs]],"Prijs gelijk","Prijs wijkt af"),"")</f>
        <v/>
      </c>
      <c r="L33" s="10"/>
      <c r="N33" s="10">
        <f>IF(Q1_2025[[#This Row],[Prijstype]]="Artikelprijs",Q1_2025[[#This Row],[Artikelprijs]],Q1_2025[[#This Row],[Stuksprijs]])</f>
        <v>8.65</v>
      </c>
      <c r="O33" s="10">
        <f>IF(Q1_2025[[#This Row],[Prijstype]]="Artikelprijs",Q1_2025[[#This Row],[Artikelprijs]] * Q1_2025[[#This Row],[Besteld]],Q1_2025[[#This Row],[Brutobedrag]])</f>
        <v>0</v>
      </c>
      <c r="P33" s="10">
        <f>IF(Q1_2025[[#This Row],[Prijstype]] = "Artikelprijs",Q1_2025[[#This Row],[Brutobedrag 2]]*(100-Q1_2025[[#This Row],[Relatiekorting percentage]])/100,Q1_2025[[#This Row],[Bruto - Rel.korting]])</f>
        <v>0</v>
      </c>
    </row>
    <row r="34" spans="1:16" x14ac:dyDescent="0.3">
      <c r="A34" t="s">
        <v>9</v>
      </c>
      <c r="B34">
        <v>5030229</v>
      </c>
      <c r="C34" t="s">
        <v>18</v>
      </c>
      <c r="D34">
        <v>18</v>
      </c>
      <c r="E34" s="10">
        <v>303.85000000000002</v>
      </c>
      <c r="F34" s="10">
        <v>5469.3</v>
      </c>
      <c r="G34" s="10">
        <v>3828.51</v>
      </c>
      <c r="H34">
        <v>30</v>
      </c>
      <c r="I34" s="10" t="str">
        <f>_xlfn.XLOOKUP(Q1_2025[[#This Row],[Artikelnr]],Artikel_prijzen[Artnr],Artikel_prijzen[Groep],"")</f>
        <v>Rigging</v>
      </c>
      <c r="J34" s="10">
        <f>_xlfn.XLOOKUP(Q1_2025[[#This Row],[Artikelnr]],Artikel_prijzen[Artnr],Artikel_prijzen[Prijs 2025],"")</f>
        <v>295</v>
      </c>
      <c r="K34" s="10" t="str">
        <f>IF(Q1_2025[[#This Row],[Artikelprijs]]&lt;&gt;"",IF(Q1_2025[[#This Row],[Stuksprijs]]=Q1_2025[[#This Row],[Artikelprijs]],"Prijs gelijk","Prijs wijkt af"),"")</f>
        <v>Prijs wijkt af</v>
      </c>
      <c r="L34" s="10"/>
      <c r="M34" t="s">
        <v>536</v>
      </c>
      <c r="N34" s="10">
        <f>IF(Q1_2025[[#This Row],[Prijstype]]="Artikelprijs",Q1_2025[[#This Row],[Artikelprijs]],Q1_2025[[#This Row],[Stuksprijs]])</f>
        <v>295</v>
      </c>
      <c r="O34" s="10">
        <f>IF(Q1_2025[[#This Row],[Prijstype]]="Artikelprijs",Q1_2025[[#This Row],[Artikelprijs]] * Q1_2025[[#This Row],[Besteld]],Q1_2025[[#This Row],[Brutobedrag]])</f>
        <v>5310</v>
      </c>
      <c r="P34" s="10">
        <f>IF(Q1_2025[[#This Row],[Prijstype]] = "Artikelprijs",Q1_2025[[#This Row],[Brutobedrag 2]]*(100-Q1_2025[[#This Row],[Relatiekorting percentage]])/100,Q1_2025[[#This Row],[Bruto - Rel.korting]])</f>
        <v>3717</v>
      </c>
    </row>
    <row r="35" spans="1:16" x14ac:dyDescent="0.3">
      <c r="A35" t="s">
        <v>9</v>
      </c>
      <c r="B35">
        <v>3098001</v>
      </c>
      <c r="C35" t="s">
        <v>30</v>
      </c>
      <c r="D35">
        <v>24</v>
      </c>
      <c r="E35" s="10">
        <v>225</v>
      </c>
      <c r="F35" s="10">
        <v>5400</v>
      </c>
      <c r="G35" s="10">
        <v>4050</v>
      </c>
      <c r="H35">
        <v>25</v>
      </c>
      <c r="I35" s="10" t="str">
        <f>_xlfn.XLOOKUP(Q1_2025[[#This Row],[Artikelnr]],Artikel_prijzen[Artnr],Artikel_prijzen[Groep],"")</f>
        <v/>
      </c>
      <c r="J35" s="10" t="str">
        <f>_xlfn.XLOOKUP(Q1_2025[[#This Row],[Artikelnr]],Artikel_prijzen[Artnr],Artikel_prijzen[Prijs 2025],"")</f>
        <v/>
      </c>
      <c r="K35" s="10" t="str">
        <f>IF(Q1_2025[[#This Row],[Artikelprijs]]&lt;&gt;"",IF(Q1_2025[[#This Row],[Stuksprijs]]=Q1_2025[[#This Row],[Artikelprijs]],"Prijs gelijk","Prijs wijkt af"),"")</f>
        <v/>
      </c>
      <c r="L35" s="10"/>
      <c r="N35" s="10">
        <f>IF(Q1_2025[[#This Row],[Prijstype]]="Artikelprijs",Q1_2025[[#This Row],[Artikelprijs]],Q1_2025[[#This Row],[Stuksprijs]])</f>
        <v>225</v>
      </c>
      <c r="O35" s="10">
        <f>IF(Q1_2025[[#This Row],[Prijstype]]="Artikelprijs",Q1_2025[[#This Row],[Artikelprijs]] * Q1_2025[[#This Row],[Besteld]],Q1_2025[[#This Row],[Brutobedrag]])</f>
        <v>5400</v>
      </c>
      <c r="P35" s="10">
        <f>IF(Q1_2025[[#This Row],[Prijstype]] = "Artikelprijs",Q1_2025[[#This Row],[Brutobedrag 2]]*(100-Q1_2025[[#This Row],[Relatiekorting percentage]])/100,Q1_2025[[#This Row],[Bruto - Rel.korting]])</f>
        <v>4050</v>
      </c>
    </row>
    <row r="36" spans="1:16" x14ac:dyDescent="0.3">
      <c r="A36" t="s">
        <v>9</v>
      </c>
      <c r="B36">
        <v>3098001</v>
      </c>
      <c r="C36" t="s">
        <v>31</v>
      </c>
      <c r="D36">
        <v>12</v>
      </c>
      <c r="E36" s="10">
        <v>605</v>
      </c>
      <c r="F36" s="10">
        <v>7260</v>
      </c>
      <c r="G36" s="10">
        <v>5445</v>
      </c>
      <c r="H36">
        <v>25</v>
      </c>
      <c r="I36" s="10" t="str">
        <f>_xlfn.XLOOKUP(Q1_2025[[#This Row],[Artikelnr]],Artikel_prijzen[Artnr],Artikel_prijzen[Groep],"")</f>
        <v/>
      </c>
      <c r="J36" s="10" t="str">
        <f>_xlfn.XLOOKUP(Q1_2025[[#This Row],[Artikelnr]],Artikel_prijzen[Artnr],Artikel_prijzen[Prijs 2025],"")</f>
        <v/>
      </c>
      <c r="K36" s="10" t="str">
        <f>IF(Q1_2025[[#This Row],[Artikelprijs]]&lt;&gt;"",IF(Q1_2025[[#This Row],[Stuksprijs]]=Q1_2025[[#This Row],[Artikelprijs]],"Prijs gelijk","Prijs wijkt af"),"")</f>
        <v/>
      </c>
      <c r="L36" s="10"/>
      <c r="N36" s="10">
        <f>IF(Q1_2025[[#This Row],[Prijstype]]="Artikelprijs",Q1_2025[[#This Row],[Artikelprijs]],Q1_2025[[#This Row],[Stuksprijs]])</f>
        <v>605</v>
      </c>
      <c r="O36" s="10">
        <f>IF(Q1_2025[[#This Row],[Prijstype]]="Artikelprijs",Q1_2025[[#This Row],[Artikelprijs]] * Q1_2025[[#This Row],[Besteld]],Q1_2025[[#This Row],[Brutobedrag]])</f>
        <v>7260</v>
      </c>
      <c r="P36" s="10">
        <f>IF(Q1_2025[[#This Row],[Prijstype]] = "Artikelprijs",Q1_2025[[#This Row],[Brutobedrag 2]]*(100-Q1_2025[[#This Row],[Relatiekorting percentage]])/100,Q1_2025[[#This Row],[Bruto - Rel.korting]])</f>
        <v>5445</v>
      </c>
    </row>
    <row r="37" spans="1:16" x14ac:dyDescent="0.3">
      <c r="A37" t="s">
        <v>9</v>
      </c>
      <c r="B37">
        <v>5010001</v>
      </c>
      <c r="C37" t="s">
        <v>32</v>
      </c>
      <c r="D37">
        <v>1</v>
      </c>
      <c r="E37" s="10">
        <v>1450</v>
      </c>
      <c r="F37" s="10">
        <v>1450</v>
      </c>
      <c r="G37" s="10">
        <v>1087.5</v>
      </c>
      <c r="H37">
        <v>25</v>
      </c>
      <c r="I37" s="10" t="str">
        <f>_xlfn.XLOOKUP(Q1_2025[[#This Row],[Artikelnr]],Artikel_prijzen[Artnr],Artikel_prijzen[Groep],"")</f>
        <v/>
      </c>
      <c r="J37" s="10" t="str">
        <f>_xlfn.XLOOKUP(Q1_2025[[#This Row],[Artikelnr]],Artikel_prijzen[Artnr],Artikel_prijzen[Prijs 2025],"")</f>
        <v/>
      </c>
      <c r="K37" s="10" t="str">
        <f>IF(Q1_2025[[#This Row],[Artikelprijs]]&lt;&gt;"",IF(Q1_2025[[#This Row],[Stuksprijs]]=Q1_2025[[#This Row],[Artikelprijs]],"Prijs gelijk","Prijs wijkt af"),"")</f>
        <v/>
      </c>
      <c r="L37" s="10"/>
      <c r="N37" s="10">
        <f>IF(Q1_2025[[#This Row],[Prijstype]]="Artikelprijs",Q1_2025[[#This Row],[Artikelprijs]],Q1_2025[[#This Row],[Stuksprijs]])</f>
        <v>1450</v>
      </c>
      <c r="O37" s="10">
        <f>IF(Q1_2025[[#This Row],[Prijstype]]="Artikelprijs",Q1_2025[[#This Row],[Artikelprijs]] * Q1_2025[[#This Row],[Besteld]],Q1_2025[[#This Row],[Brutobedrag]])</f>
        <v>1450</v>
      </c>
      <c r="P37" s="10">
        <f>IF(Q1_2025[[#This Row],[Prijstype]] = "Artikelprijs",Q1_2025[[#This Row],[Brutobedrag 2]]*(100-Q1_2025[[#This Row],[Relatiekorting percentage]])/100,Q1_2025[[#This Row],[Bruto - Rel.korting]])</f>
        <v>1087.5</v>
      </c>
    </row>
    <row r="38" spans="1:16" x14ac:dyDescent="0.3">
      <c r="A38" t="s">
        <v>9</v>
      </c>
      <c r="B38">
        <v>5030229</v>
      </c>
      <c r="C38" t="s">
        <v>18</v>
      </c>
      <c r="D38">
        <v>4</v>
      </c>
      <c r="E38" s="10">
        <v>303.85000000000002</v>
      </c>
      <c r="F38" s="10">
        <v>1215.4000000000001</v>
      </c>
      <c r="G38" s="10">
        <v>850.78</v>
      </c>
      <c r="H38">
        <v>30</v>
      </c>
      <c r="I38" s="10" t="str">
        <f>_xlfn.XLOOKUP(Q1_2025[[#This Row],[Artikelnr]],Artikel_prijzen[Artnr],Artikel_prijzen[Groep],"")</f>
        <v>Rigging</v>
      </c>
      <c r="J38" s="10">
        <f>_xlfn.XLOOKUP(Q1_2025[[#This Row],[Artikelnr]],Artikel_prijzen[Artnr],Artikel_prijzen[Prijs 2025],"")</f>
        <v>295</v>
      </c>
      <c r="K38" s="10" t="str">
        <f>IF(Q1_2025[[#This Row],[Artikelprijs]]&lt;&gt;"",IF(Q1_2025[[#This Row],[Stuksprijs]]=Q1_2025[[#This Row],[Artikelprijs]],"Prijs gelijk","Prijs wijkt af"),"")</f>
        <v>Prijs wijkt af</v>
      </c>
      <c r="L38" s="10"/>
      <c r="M38" t="s">
        <v>536</v>
      </c>
      <c r="N38" s="10">
        <f>IF(Q1_2025[[#This Row],[Prijstype]]="Artikelprijs",Q1_2025[[#This Row],[Artikelprijs]],Q1_2025[[#This Row],[Stuksprijs]])</f>
        <v>295</v>
      </c>
      <c r="O38" s="10">
        <f>IF(Q1_2025[[#This Row],[Prijstype]]="Artikelprijs",Q1_2025[[#This Row],[Artikelprijs]] * Q1_2025[[#This Row],[Besteld]],Q1_2025[[#This Row],[Brutobedrag]])</f>
        <v>1180</v>
      </c>
      <c r="P38" s="10">
        <f>IF(Q1_2025[[#This Row],[Prijstype]] = "Artikelprijs",Q1_2025[[#This Row],[Brutobedrag 2]]*(100-Q1_2025[[#This Row],[Relatiekorting percentage]])/100,Q1_2025[[#This Row],[Bruto - Rel.korting]])</f>
        <v>826</v>
      </c>
    </row>
    <row r="39" spans="1:16" x14ac:dyDescent="0.3">
      <c r="A39" t="s">
        <v>9</v>
      </c>
      <c r="B39">
        <v>5030229</v>
      </c>
      <c r="C39" t="s">
        <v>18</v>
      </c>
      <c r="D39">
        <v>3</v>
      </c>
      <c r="E39" s="10">
        <v>303.85000000000002</v>
      </c>
      <c r="F39" s="10">
        <v>911.55</v>
      </c>
      <c r="G39" s="10">
        <v>638.08000000000004</v>
      </c>
      <c r="H39">
        <v>30</v>
      </c>
      <c r="I39" s="10" t="str">
        <f>_xlfn.XLOOKUP(Q1_2025[[#This Row],[Artikelnr]],Artikel_prijzen[Artnr],Artikel_prijzen[Groep],"")</f>
        <v>Rigging</v>
      </c>
      <c r="J39" s="10">
        <f>_xlfn.XLOOKUP(Q1_2025[[#This Row],[Artikelnr]],Artikel_prijzen[Artnr],Artikel_prijzen[Prijs 2025],"")</f>
        <v>295</v>
      </c>
      <c r="K39" s="10" t="str">
        <f>IF(Q1_2025[[#This Row],[Artikelprijs]]&lt;&gt;"",IF(Q1_2025[[#This Row],[Stuksprijs]]=Q1_2025[[#This Row],[Artikelprijs]],"Prijs gelijk","Prijs wijkt af"),"")</f>
        <v>Prijs wijkt af</v>
      </c>
      <c r="L39" s="10"/>
      <c r="M39" t="s">
        <v>536</v>
      </c>
      <c r="N39" s="10">
        <f>IF(Q1_2025[[#This Row],[Prijstype]]="Artikelprijs",Q1_2025[[#This Row],[Artikelprijs]],Q1_2025[[#This Row],[Stuksprijs]])</f>
        <v>295</v>
      </c>
      <c r="O39" s="10">
        <f>IF(Q1_2025[[#This Row],[Prijstype]]="Artikelprijs",Q1_2025[[#This Row],[Artikelprijs]] * Q1_2025[[#This Row],[Besteld]],Q1_2025[[#This Row],[Brutobedrag]])</f>
        <v>885</v>
      </c>
      <c r="P39" s="10">
        <f>IF(Q1_2025[[#This Row],[Prijstype]] = "Artikelprijs",Q1_2025[[#This Row],[Brutobedrag 2]]*(100-Q1_2025[[#This Row],[Relatiekorting percentage]])/100,Q1_2025[[#This Row],[Bruto - Rel.korting]])</f>
        <v>619.5</v>
      </c>
    </row>
    <row r="40" spans="1:16" x14ac:dyDescent="0.3">
      <c r="A40" t="s">
        <v>9</v>
      </c>
      <c r="B40">
        <v>5031051</v>
      </c>
      <c r="C40" t="s">
        <v>25</v>
      </c>
      <c r="D40">
        <v>1</v>
      </c>
      <c r="E40" s="10">
        <v>52.79</v>
      </c>
      <c r="F40" s="10">
        <v>52.79</v>
      </c>
      <c r="G40" s="10">
        <v>36.950000000000003</v>
      </c>
      <c r="H40">
        <v>30</v>
      </c>
      <c r="I40" s="10" t="str">
        <f>_xlfn.XLOOKUP(Q1_2025[[#This Row],[Artikelnr]],Artikel_prijzen[Artnr],Artikel_prijzen[Groep],"")</f>
        <v/>
      </c>
      <c r="J40" s="10" t="str">
        <f>_xlfn.XLOOKUP(Q1_2025[[#This Row],[Artikelnr]],Artikel_prijzen[Artnr],Artikel_prijzen[Prijs 2025],"")</f>
        <v/>
      </c>
      <c r="K40" s="10" t="str">
        <f>IF(Q1_2025[[#This Row],[Artikelprijs]]&lt;&gt;"",IF(Q1_2025[[#This Row],[Stuksprijs]]=Q1_2025[[#This Row],[Artikelprijs]],"Prijs gelijk","Prijs wijkt af"),"")</f>
        <v/>
      </c>
      <c r="L40" s="10"/>
      <c r="N40" s="10">
        <f>IF(Q1_2025[[#This Row],[Prijstype]]="Artikelprijs",Q1_2025[[#This Row],[Artikelprijs]],Q1_2025[[#This Row],[Stuksprijs]])</f>
        <v>52.79</v>
      </c>
      <c r="O40" s="10">
        <f>IF(Q1_2025[[#This Row],[Prijstype]]="Artikelprijs",Q1_2025[[#This Row],[Artikelprijs]] * Q1_2025[[#This Row],[Besteld]],Q1_2025[[#This Row],[Brutobedrag]])</f>
        <v>52.79</v>
      </c>
      <c r="P40" s="10">
        <f>IF(Q1_2025[[#This Row],[Prijstype]] = "Artikelprijs",Q1_2025[[#This Row],[Brutobedrag 2]]*(100-Q1_2025[[#This Row],[Relatiekorting percentage]])/100,Q1_2025[[#This Row],[Bruto - Rel.korting]])</f>
        <v>36.950000000000003</v>
      </c>
    </row>
    <row r="41" spans="1:16" x14ac:dyDescent="0.3">
      <c r="A41" t="s">
        <v>9</v>
      </c>
      <c r="B41">
        <v>5031053</v>
      </c>
      <c r="C41" t="s">
        <v>10</v>
      </c>
      <c r="D41">
        <v>5</v>
      </c>
      <c r="E41" s="10">
        <v>113.3</v>
      </c>
      <c r="F41" s="10">
        <v>566.5</v>
      </c>
      <c r="G41" s="10">
        <v>396.55</v>
      </c>
      <c r="H41">
        <v>30</v>
      </c>
      <c r="I41" s="10" t="str">
        <f>_xlfn.XLOOKUP(Q1_2025[[#This Row],[Artikelnr]],Artikel_prijzen[Artnr],Artikel_prijzen[Groep],"")</f>
        <v/>
      </c>
      <c r="J41" s="10" t="str">
        <f>_xlfn.XLOOKUP(Q1_2025[[#This Row],[Artikelnr]],Artikel_prijzen[Artnr],Artikel_prijzen[Prijs 2025],"")</f>
        <v/>
      </c>
      <c r="K41" s="10" t="str">
        <f>IF(Q1_2025[[#This Row],[Artikelprijs]]&lt;&gt;"",IF(Q1_2025[[#This Row],[Stuksprijs]]=Q1_2025[[#This Row],[Artikelprijs]],"Prijs gelijk","Prijs wijkt af"),"")</f>
        <v/>
      </c>
      <c r="L41" s="10"/>
      <c r="N41" s="10">
        <f>IF(Q1_2025[[#This Row],[Prijstype]]="Artikelprijs",Q1_2025[[#This Row],[Artikelprijs]],Q1_2025[[#This Row],[Stuksprijs]])</f>
        <v>113.3</v>
      </c>
      <c r="O41" s="10">
        <f>IF(Q1_2025[[#This Row],[Prijstype]]="Artikelprijs",Q1_2025[[#This Row],[Artikelprijs]] * Q1_2025[[#This Row],[Besteld]],Q1_2025[[#This Row],[Brutobedrag]])</f>
        <v>566.5</v>
      </c>
      <c r="P41" s="10">
        <f>IF(Q1_2025[[#This Row],[Prijstype]] = "Artikelprijs",Q1_2025[[#This Row],[Brutobedrag 2]]*(100-Q1_2025[[#This Row],[Relatiekorting percentage]])/100,Q1_2025[[#This Row],[Bruto - Rel.korting]])</f>
        <v>396.55</v>
      </c>
    </row>
    <row r="42" spans="1:16" x14ac:dyDescent="0.3">
      <c r="A42" t="s">
        <v>9</v>
      </c>
      <c r="B42">
        <v>5031053</v>
      </c>
      <c r="C42" t="s">
        <v>10</v>
      </c>
      <c r="D42">
        <v>3</v>
      </c>
      <c r="E42" s="10">
        <v>113.3</v>
      </c>
      <c r="F42" s="10">
        <v>339.9</v>
      </c>
      <c r="G42" s="10">
        <v>237.93</v>
      </c>
      <c r="H42">
        <v>30</v>
      </c>
      <c r="I42" s="10" t="str">
        <f>_xlfn.XLOOKUP(Q1_2025[[#This Row],[Artikelnr]],Artikel_prijzen[Artnr],Artikel_prijzen[Groep],"")</f>
        <v/>
      </c>
      <c r="J42" s="10" t="str">
        <f>_xlfn.XLOOKUP(Q1_2025[[#This Row],[Artikelnr]],Artikel_prijzen[Artnr],Artikel_prijzen[Prijs 2025],"")</f>
        <v/>
      </c>
      <c r="K42" s="10" t="str">
        <f>IF(Q1_2025[[#This Row],[Artikelprijs]]&lt;&gt;"",IF(Q1_2025[[#This Row],[Stuksprijs]]=Q1_2025[[#This Row],[Artikelprijs]],"Prijs gelijk","Prijs wijkt af"),"")</f>
        <v/>
      </c>
      <c r="L42" s="10"/>
      <c r="N42" s="10">
        <f>IF(Q1_2025[[#This Row],[Prijstype]]="Artikelprijs",Q1_2025[[#This Row],[Artikelprijs]],Q1_2025[[#This Row],[Stuksprijs]])</f>
        <v>113.3</v>
      </c>
      <c r="O42" s="10">
        <f>IF(Q1_2025[[#This Row],[Prijstype]]="Artikelprijs",Q1_2025[[#This Row],[Artikelprijs]] * Q1_2025[[#This Row],[Besteld]],Q1_2025[[#This Row],[Brutobedrag]])</f>
        <v>339.9</v>
      </c>
      <c r="P42" s="10">
        <f>IF(Q1_2025[[#This Row],[Prijstype]] = "Artikelprijs",Q1_2025[[#This Row],[Brutobedrag 2]]*(100-Q1_2025[[#This Row],[Relatiekorting percentage]])/100,Q1_2025[[#This Row],[Bruto - Rel.korting]])</f>
        <v>237.93</v>
      </c>
    </row>
    <row r="43" spans="1:16" x14ac:dyDescent="0.3">
      <c r="A43" t="s">
        <v>9</v>
      </c>
      <c r="B43">
        <v>5030005</v>
      </c>
      <c r="C43" t="s">
        <v>33</v>
      </c>
      <c r="D43">
        <v>1</v>
      </c>
      <c r="E43" s="10">
        <v>200.85</v>
      </c>
      <c r="F43" s="10">
        <v>200.85</v>
      </c>
      <c r="G43" s="10">
        <v>140.59</v>
      </c>
      <c r="H43">
        <v>30</v>
      </c>
      <c r="I43" s="10" t="str">
        <f>_xlfn.XLOOKUP(Q1_2025[[#This Row],[Artikelnr]],Artikel_prijzen[Artnr],Artikel_prijzen[Groep],"")</f>
        <v>Rigging</v>
      </c>
      <c r="J43" s="10">
        <f>_xlfn.XLOOKUP(Q1_2025[[#This Row],[Artikelnr]],Artikel_prijzen[Artnr],Artikel_prijzen[Prijs 2025],"")</f>
        <v>195</v>
      </c>
      <c r="K43" s="10" t="str">
        <f>IF(Q1_2025[[#This Row],[Artikelprijs]]&lt;&gt;"",IF(Q1_2025[[#This Row],[Stuksprijs]]=Q1_2025[[#This Row],[Artikelprijs]],"Prijs gelijk","Prijs wijkt af"),"")</f>
        <v>Prijs wijkt af</v>
      </c>
      <c r="L43" s="10"/>
      <c r="M43" t="s">
        <v>536</v>
      </c>
      <c r="N43" s="10">
        <f>IF(Q1_2025[[#This Row],[Prijstype]]="Artikelprijs",Q1_2025[[#This Row],[Artikelprijs]],Q1_2025[[#This Row],[Stuksprijs]])</f>
        <v>195</v>
      </c>
      <c r="O43" s="10">
        <f>IF(Q1_2025[[#This Row],[Prijstype]]="Artikelprijs",Q1_2025[[#This Row],[Artikelprijs]] * Q1_2025[[#This Row],[Besteld]],Q1_2025[[#This Row],[Brutobedrag]])</f>
        <v>195</v>
      </c>
      <c r="P43" s="10">
        <f>IF(Q1_2025[[#This Row],[Prijstype]] = "Artikelprijs",Q1_2025[[#This Row],[Brutobedrag 2]]*(100-Q1_2025[[#This Row],[Relatiekorting percentage]])/100,Q1_2025[[#This Row],[Bruto - Rel.korting]])</f>
        <v>136.5</v>
      </c>
    </row>
    <row r="44" spans="1:16" x14ac:dyDescent="0.3">
      <c r="A44" t="s">
        <v>9</v>
      </c>
      <c r="B44">
        <v>1007028</v>
      </c>
      <c r="C44" t="s">
        <v>35</v>
      </c>
      <c r="D44">
        <v>2</v>
      </c>
      <c r="E44" s="10">
        <v>115</v>
      </c>
      <c r="F44" s="10">
        <v>230</v>
      </c>
      <c r="G44" s="10">
        <v>172.5</v>
      </c>
      <c r="H44">
        <v>25</v>
      </c>
      <c r="I44" s="10" t="str">
        <f>_xlfn.XLOOKUP(Q1_2025[[#This Row],[Artikelnr]],Artikel_prijzen[Artnr],Artikel_prijzen[Groep],"")</f>
        <v/>
      </c>
      <c r="J44" s="10" t="str">
        <f>_xlfn.XLOOKUP(Q1_2025[[#This Row],[Artikelnr]],Artikel_prijzen[Artnr],Artikel_prijzen[Prijs 2025],"")</f>
        <v/>
      </c>
      <c r="K44" s="10" t="str">
        <f>IF(Q1_2025[[#This Row],[Artikelprijs]]&lt;&gt;"",IF(Q1_2025[[#This Row],[Stuksprijs]]=Q1_2025[[#This Row],[Artikelprijs]],"Prijs gelijk","Prijs wijkt af"),"")</f>
        <v/>
      </c>
      <c r="L44" s="10"/>
      <c r="N44" s="10">
        <f>IF(Q1_2025[[#This Row],[Prijstype]]="Artikelprijs",Q1_2025[[#This Row],[Artikelprijs]],Q1_2025[[#This Row],[Stuksprijs]])</f>
        <v>115</v>
      </c>
      <c r="O44" s="10">
        <f>IF(Q1_2025[[#This Row],[Prijstype]]="Artikelprijs",Q1_2025[[#This Row],[Artikelprijs]] * Q1_2025[[#This Row],[Besteld]],Q1_2025[[#This Row],[Brutobedrag]])</f>
        <v>230</v>
      </c>
      <c r="P44" s="10">
        <f>IF(Q1_2025[[#This Row],[Prijstype]] = "Artikelprijs",Q1_2025[[#This Row],[Brutobedrag 2]]*(100-Q1_2025[[#This Row],[Relatiekorting percentage]])/100,Q1_2025[[#This Row],[Bruto - Rel.korting]])</f>
        <v>172.5</v>
      </c>
    </row>
    <row r="45" spans="1:16" x14ac:dyDescent="0.3">
      <c r="A45" t="s">
        <v>9</v>
      </c>
      <c r="B45">
        <v>2002095</v>
      </c>
      <c r="C45" t="s">
        <v>11</v>
      </c>
      <c r="D45">
        <v>63</v>
      </c>
      <c r="E45" s="10">
        <v>89.25</v>
      </c>
      <c r="F45" s="10">
        <v>5622.75</v>
      </c>
      <c r="G45" s="10">
        <v>3935.92</v>
      </c>
      <c r="H45">
        <v>30</v>
      </c>
      <c r="I45" s="10" t="str">
        <f>_xlfn.XLOOKUP(Q1_2025[[#This Row],[Artikelnr]],Artikel_prijzen[Artnr],Artikel_prijzen[Groep],"")</f>
        <v/>
      </c>
      <c r="J45" s="10" t="str">
        <f>_xlfn.XLOOKUP(Q1_2025[[#This Row],[Artikelnr]],Artikel_prijzen[Artnr],Artikel_prijzen[Prijs 2025],"")</f>
        <v/>
      </c>
      <c r="K45" s="10" t="str">
        <f>IF(Q1_2025[[#This Row],[Artikelprijs]]&lt;&gt;"",IF(Q1_2025[[#This Row],[Stuksprijs]]=Q1_2025[[#This Row],[Artikelprijs]],"Prijs gelijk","Prijs wijkt af"),"")</f>
        <v/>
      </c>
      <c r="L45" s="10"/>
      <c r="N45" s="10">
        <f>IF(Q1_2025[[#This Row],[Prijstype]]="Artikelprijs",Q1_2025[[#This Row],[Artikelprijs]],Q1_2025[[#This Row],[Stuksprijs]])</f>
        <v>89.25</v>
      </c>
      <c r="O45" s="10">
        <f>IF(Q1_2025[[#This Row],[Prijstype]]="Artikelprijs",Q1_2025[[#This Row],[Artikelprijs]] * Q1_2025[[#This Row],[Besteld]],Q1_2025[[#This Row],[Brutobedrag]])</f>
        <v>5622.75</v>
      </c>
      <c r="P45" s="10">
        <f>IF(Q1_2025[[#This Row],[Prijstype]] = "Artikelprijs",Q1_2025[[#This Row],[Brutobedrag 2]]*(100-Q1_2025[[#This Row],[Relatiekorting percentage]])/100,Q1_2025[[#This Row],[Bruto - Rel.korting]])</f>
        <v>3935.92</v>
      </c>
    </row>
    <row r="46" spans="1:16" x14ac:dyDescent="0.3">
      <c r="A46" t="s">
        <v>9</v>
      </c>
      <c r="B46">
        <v>5031052</v>
      </c>
      <c r="C46" t="s">
        <v>12</v>
      </c>
      <c r="D46">
        <v>2</v>
      </c>
      <c r="E46" s="10">
        <v>88.07</v>
      </c>
      <c r="F46" s="10">
        <v>176.14</v>
      </c>
      <c r="G46" s="10">
        <v>123.3</v>
      </c>
      <c r="H46">
        <v>30</v>
      </c>
      <c r="I46" s="10" t="str">
        <f>_xlfn.XLOOKUP(Q1_2025[[#This Row],[Artikelnr]],Artikel_prijzen[Artnr],Artikel_prijzen[Groep],"")</f>
        <v/>
      </c>
      <c r="J46" s="10" t="str">
        <f>_xlfn.XLOOKUP(Q1_2025[[#This Row],[Artikelnr]],Artikel_prijzen[Artnr],Artikel_prijzen[Prijs 2025],"")</f>
        <v/>
      </c>
      <c r="K46" s="10" t="str">
        <f>IF(Q1_2025[[#This Row],[Artikelprijs]]&lt;&gt;"",IF(Q1_2025[[#This Row],[Stuksprijs]]=Q1_2025[[#This Row],[Artikelprijs]],"Prijs gelijk","Prijs wijkt af"),"")</f>
        <v/>
      </c>
      <c r="L46" s="10"/>
      <c r="N46" s="10">
        <f>IF(Q1_2025[[#This Row],[Prijstype]]="Artikelprijs",Q1_2025[[#This Row],[Artikelprijs]],Q1_2025[[#This Row],[Stuksprijs]])</f>
        <v>88.07</v>
      </c>
      <c r="O46" s="10">
        <f>IF(Q1_2025[[#This Row],[Prijstype]]="Artikelprijs",Q1_2025[[#This Row],[Artikelprijs]] * Q1_2025[[#This Row],[Besteld]],Q1_2025[[#This Row],[Brutobedrag]])</f>
        <v>176.14</v>
      </c>
      <c r="P46" s="10">
        <f>IF(Q1_2025[[#This Row],[Prijstype]] = "Artikelprijs",Q1_2025[[#This Row],[Brutobedrag 2]]*(100-Q1_2025[[#This Row],[Relatiekorting percentage]])/100,Q1_2025[[#This Row],[Bruto - Rel.korting]])</f>
        <v>123.3</v>
      </c>
    </row>
    <row r="47" spans="1:16" x14ac:dyDescent="0.3">
      <c r="A47" t="s">
        <v>9</v>
      </c>
      <c r="B47">
        <v>5031052</v>
      </c>
      <c r="C47" t="s">
        <v>12</v>
      </c>
      <c r="D47">
        <v>4</v>
      </c>
      <c r="E47" s="10">
        <v>88.07</v>
      </c>
      <c r="F47" s="10">
        <v>352.28</v>
      </c>
      <c r="G47" s="10">
        <v>246.6</v>
      </c>
      <c r="H47">
        <v>30</v>
      </c>
      <c r="I47" s="10" t="str">
        <f>_xlfn.XLOOKUP(Q1_2025[[#This Row],[Artikelnr]],Artikel_prijzen[Artnr],Artikel_prijzen[Groep],"")</f>
        <v/>
      </c>
      <c r="J47" s="10" t="str">
        <f>_xlfn.XLOOKUP(Q1_2025[[#This Row],[Artikelnr]],Artikel_prijzen[Artnr],Artikel_prijzen[Prijs 2025],"")</f>
        <v/>
      </c>
      <c r="K47" s="10" t="str">
        <f>IF(Q1_2025[[#This Row],[Artikelprijs]]&lt;&gt;"",IF(Q1_2025[[#This Row],[Stuksprijs]]=Q1_2025[[#This Row],[Artikelprijs]],"Prijs gelijk","Prijs wijkt af"),"")</f>
        <v/>
      </c>
      <c r="L47" s="10"/>
      <c r="N47" s="10">
        <f>IF(Q1_2025[[#This Row],[Prijstype]]="Artikelprijs",Q1_2025[[#This Row],[Artikelprijs]],Q1_2025[[#This Row],[Stuksprijs]])</f>
        <v>88.07</v>
      </c>
      <c r="O47" s="10">
        <f>IF(Q1_2025[[#This Row],[Prijstype]]="Artikelprijs",Q1_2025[[#This Row],[Artikelprijs]] * Q1_2025[[#This Row],[Besteld]],Q1_2025[[#This Row],[Brutobedrag]])</f>
        <v>352.28</v>
      </c>
      <c r="P47" s="10">
        <f>IF(Q1_2025[[#This Row],[Prijstype]] = "Artikelprijs",Q1_2025[[#This Row],[Brutobedrag 2]]*(100-Q1_2025[[#This Row],[Relatiekorting percentage]])/100,Q1_2025[[#This Row],[Bruto - Rel.korting]])</f>
        <v>246.6</v>
      </c>
    </row>
    <row r="48" spans="1:16" x14ac:dyDescent="0.3">
      <c r="A48" t="s">
        <v>9</v>
      </c>
      <c r="B48">
        <v>2002096</v>
      </c>
      <c r="C48" t="s">
        <v>26</v>
      </c>
      <c r="D48">
        <v>4</v>
      </c>
      <c r="E48" s="10">
        <v>29.75</v>
      </c>
      <c r="F48" s="10">
        <v>119</v>
      </c>
      <c r="G48" s="10">
        <v>83.3</v>
      </c>
      <c r="H48">
        <v>30</v>
      </c>
      <c r="I48" s="10" t="str">
        <f>_xlfn.XLOOKUP(Q1_2025[[#This Row],[Artikelnr]],Artikel_prijzen[Artnr],Artikel_prijzen[Groep],"")</f>
        <v/>
      </c>
      <c r="J48" s="10" t="str">
        <f>_xlfn.XLOOKUP(Q1_2025[[#This Row],[Artikelnr]],Artikel_prijzen[Artnr],Artikel_prijzen[Prijs 2025],"")</f>
        <v/>
      </c>
      <c r="K48" s="10" t="str">
        <f>IF(Q1_2025[[#This Row],[Artikelprijs]]&lt;&gt;"",IF(Q1_2025[[#This Row],[Stuksprijs]]=Q1_2025[[#This Row],[Artikelprijs]],"Prijs gelijk","Prijs wijkt af"),"")</f>
        <v/>
      </c>
      <c r="L48" s="10"/>
      <c r="N48" s="10">
        <f>IF(Q1_2025[[#This Row],[Prijstype]]="Artikelprijs",Q1_2025[[#This Row],[Artikelprijs]],Q1_2025[[#This Row],[Stuksprijs]])</f>
        <v>29.75</v>
      </c>
      <c r="O48" s="10">
        <f>IF(Q1_2025[[#This Row],[Prijstype]]="Artikelprijs",Q1_2025[[#This Row],[Artikelprijs]] * Q1_2025[[#This Row],[Besteld]],Q1_2025[[#This Row],[Brutobedrag]])</f>
        <v>119</v>
      </c>
      <c r="P48" s="10">
        <f>IF(Q1_2025[[#This Row],[Prijstype]] = "Artikelprijs",Q1_2025[[#This Row],[Brutobedrag 2]]*(100-Q1_2025[[#This Row],[Relatiekorting percentage]])/100,Q1_2025[[#This Row],[Bruto - Rel.korting]])</f>
        <v>83.3</v>
      </c>
    </row>
    <row r="49" spans="1:16" x14ac:dyDescent="0.3">
      <c r="A49" t="s">
        <v>9</v>
      </c>
      <c r="B49">
        <v>5031049</v>
      </c>
      <c r="C49" t="s">
        <v>14</v>
      </c>
      <c r="D49">
        <v>4</v>
      </c>
      <c r="E49" s="10">
        <v>35.020000000000003</v>
      </c>
      <c r="F49" s="10">
        <v>140.08000000000001</v>
      </c>
      <c r="G49" s="10">
        <v>98.06</v>
      </c>
      <c r="H49">
        <v>30</v>
      </c>
      <c r="I49" s="10" t="str">
        <f>_xlfn.XLOOKUP(Q1_2025[[#This Row],[Artikelnr]],Artikel_prijzen[Artnr],Artikel_prijzen[Groep],"")</f>
        <v/>
      </c>
      <c r="J49" s="10" t="str">
        <f>_xlfn.XLOOKUP(Q1_2025[[#This Row],[Artikelnr]],Artikel_prijzen[Artnr],Artikel_prijzen[Prijs 2025],"")</f>
        <v/>
      </c>
      <c r="K49" s="10" t="str">
        <f>IF(Q1_2025[[#This Row],[Artikelprijs]]&lt;&gt;"",IF(Q1_2025[[#This Row],[Stuksprijs]]=Q1_2025[[#This Row],[Artikelprijs]],"Prijs gelijk","Prijs wijkt af"),"")</f>
        <v/>
      </c>
      <c r="L49" s="10"/>
      <c r="N49" s="10">
        <f>IF(Q1_2025[[#This Row],[Prijstype]]="Artikelprijs",Q1_2025[[#This Row],[Artikelprijs]],Q1_2025[[#This Row],[Stuksprijs]])</f>
        <v>35.020000000000003</v>
      </c>
      <c r="O49" s="10">
        <f>IF(Q1_2025[[#This Row],[Prijstype]]="Artikelprijs",Q1_2025[[#This Row],[Artikelprijs]] * Q1_2025[[#This Row],[Besteld]],Q1_2025[[#This Row],[Brutobedrag]])</f>
        <v>140.08000000000001</v>
      </c>
      <c r="P49" s="10">
        <f>IF(Q1_2025[[#This Row],[Prijstype]] = "Artikelprijs",Q1_2025[[#This Row],[Brutobedrag 2]]*(100-Q1_2025[[#This Row],[Relatiekorting percentage]])/100,Q1_2025[[#This Row],[Bruto - Rel.korting]])</f>
        <v>98.06</v>
      </c>
    </row>
    <row r="50" spans="1:16" x14ac:dyDescent="0.3">
      <c r="A50" t="s">
        <v>9</v>
      </c>
      <c r="B50">
        <v>5031047</v>
      </c>
      <c r="C50" t="s">
        <v>27</v>
      </c>
      <c r="D50">
        <v>1</v>
      </c>
      <c r="E50" s="10">
        <v>35.020000000000003</v>
      </c>
      <c r="F50" s="10">
        <v>35.020000000000003</v>
      </c>
      <c r="G50" s="10">
        <v>24.51</v>
      </c>
      <c r="H50">
        <v>30</v>
      </c>
      <c r="I50" s="10" t="str">
        <f>_xlfn.XLOOKUP(Q1_2025[[#This Row],[Artikelnr]],Artikel_prijzen[Artnr],Artikel_prijzen[Groep],"")</f>
        <v/>
      </c>
      <c r="J50" s="10" t="str">
        <f>_xlfn.XLOOKUP(Q1_2025[[#This Row],[Artikelnr]],Artikel_prijzen[Artnr],Artikel_prijzen[Prijs 2025],"")</f>
        <v/>
      </c>
      <c r="K50" s="10" t="str">
        <f>IF(Q1_2025[[#This Row],[Artikelprijs]]&lt;&gt;"",IF(Q1_2025[[#This Row],[Stuksprijs]]=Q1_2025[[#This Row],[Artikelprijs]],"Prijs gelijk","Prijs wijkt af"),"")</f>
        <v/>
      </c>
      <c r="L50" s="10"/>
      <c r="N50" s="10">
        <f>IF(Q1_2025[[#This Row],[Prijstype]]="Artikelprijs",Q1_2025[[#This Row],[Artikelprijs]],Q1_2025[[#This Row],[Stuksprijs]])</f>
        <v>35.020000000000003</v>
      </c>
      <c r="O50" s="10">
        <f>IF(Q1_2025[[#This Row],[Prijstype]]="Artikelprijs",Q1_2025[[#This Row],[Artikelprijs]] * Q1_2025[[#This Row],[Besteld]],Q1_2025[[#This Row],[Brutobedrag]])</f>
        <v>35.020000000000003</v>
      </c>
      <c r="P50" s="10">
        <f>IF(Q1_2025[[#This Row],[Prijstype]] = "Artikelprijs",Q1_2025[[#This Row],[Brutobedrag 2]]*(100-Q1_2025[[#This Row],[Relatiekorting percentage]])/100,Q1_2025[[#This Row],[Bruto - Rel.korting]])</f>
        <v>24.51</v>
      </c>
    </row>
    <row r="51" spans="1:16" x14ac:dyDescent="0.3">
      <c r="A51" t="s">
        <v>9</v>
      </c>
      <c r="B51">
        <v>5031056</v>
      </c>
      <c r="C51" t="s">
        <v>15</v>
      </c>
      <c r="D51">
        <v>4</v>
      </c>
      <c r="E51" s="10">
        <v>69.78</v>
      </c>
      <c r="F51" s="10">
        <v>279.12</v>
      </c>
      <c r="G51" s="10">
        <v>195.38</v>
      </c>
      <c r="H51">
        <v>30</v>
      </c>
      <c r="I51" s="10" t="str">
        <f>_xlfn.XLOOKUP(Q1_2025[[#This Row],[Artikelnr]],Artikel_prijzen[Artnr],Artikel_prijzen[Groep],"")</f>
        <v/>
      </c>
      <c r="J51" s="10" t="str">
        <f>_xlfn.XLOOKUP(Q1_2025[[#This Row],[Artikelnr]],Artikel_prijzen[Artnr],Artikel_prijzen[Prijs 2025],"")</f>
        <v/>
      </c>
      <c r="K51" s="10" t="str">
        <f>IF(Q1_2025[[#This Row],[Artikelprijs]]&lt;&gt;"",IF(Q1_2025[[#This Row],[Stuksprijs]]=Q1_2025[[#This Row],[Artikelprijs]],"Prijs gelijk","Prijs wijkt af"),"")</f>
        <v/>
      </c>
      <c r="L51" s="10"/>
      <c r="N51" s="10">
        <f>IF(Q1_2025[[#This Row],[Prijstype]]="Artikelprijs",Q1_2025[[#This Row],[Artikelprijs]],Q1_2025[[#This Row],[Stuksprijs]])</f>
        <v>69.78</v>
      </c>
      <c r="O51" s="10">
        <f>IF(Q1_2025[[#This Row],[Prijstype]]="Artikelprijs",Q1_2025[[#This Row],[Artikelprijs]] * Q1_2025[[#This Row],[Besteld]],Q1_2025[[#This Row],[Brutobedrag]])</f>
        <v>279.12</v>
      </c>
      <c r="P51" s="10">
        <f>IF(Q1_2025[[#This Row],[Prijstype]] = "Artikelprijs",Q1_2025[[#This Row],[Brutobedrag 2]]*(100-Q1_2025[[#This Row],[Relatiekorting percentage]])/100,Q1_2025[[#This Row],[Bruto - Rel.korting]])</f>
        <v>195.38</v>
      </c>
    </row>
    <row r="52" spans="1:16" x14ac:dyDescent="0.3">
      <c r="A52" t="s">
        <v>9</v>
      </c>
      <c r="B52">
        <v>5031059</v>
      </c>
      <c r="C52" t="s">
        <v>17</v>
      </c>
      <c r="D52">
        <v>3</v>
      </c>
      <c r="E52" s="10">
        <v>69.78</v>
      </c>
      <c r="F52" s="10">
        <v>209.34</v>
      </c>
      <c r="G52" s="10">
        <v>146.54</v>
      </c>
      <c r="H52">
        <v>30</v>
      </c>
      <c r="I52" s="10" t="str">
        <f>_xlfn.XLOOKUP(Q1_2025[[#This Row],[Artikelnr]],Artikel_prijzen[Artnr],Artikel_prijzen[Groep],"")</f>
        <v/>
      </c>
      <c r="J52" s="10" t="str">
        <f>_xlfn.XLOOKUP(Q1_2025[[#This Row],[Artikelnr]],Artikel_prijzen[Artnr],Artikel_prijzen[Prijs 2025],"")</f>
        <v/>
      </c>
      <c r="K52" s="10" t="str">
        <f>IF(Q1_2025[[#This Row],[Artikelprijs]]&lt;&gt;"",IF(Q1_2025[[#This Row],[Stuksprijs]]=Q1_2025[[#This Row],[Artikelprijs]],"Prijs gelijk","Prijs wijkt af"),"")</f>
        <v/>
      </c>
      <c r="L52" s="10"/>
      <c r="N52" s="10">
        <f>IF(Q1_2025[[#This Row],[Prijstype]]="Artikelprijs",Q1_2025[[#This Row],[Artikelprijs]],Q1_2025[[#This Row],[Stuksprijs]])</f>
        <v>69.78</v>
      </c>
      <c r="O52" s="10">
        <f>IF(Q1_2025[[#This Row],[Prijstype]]="Artikelprijs",Q1_2025[[#This Row],[Artikelprijs]] * Q1_2025[[#This Row],[Besteld]],Q1_2025[[#This Row],[Brutobedrag]])</f>
        <v>209.34</v>
      </c>
      <c r="P52" s="10">
        <f>IF(Q1_2025[[#This Row],[Prijstype]] = "Artikelprijs",Q1_2025[[#This Row],[Brutobedrag 2]]*(100-Q1_2025[[#This Row],[Relatiekorting percentage]])/100,Q1_2025[[#This Row],[Bruto - Rel.korting]])</f>
        <v>146.54</v>
      </c>
    </row>
    <row r="53" spans="1:16" x14ac:dyDescent="0.3">
      <c r="A53" t="s">
        <v>9</v>
      </c>
      <c r="B53">
        <v>5030229</v>
      </c>
      <c r="C53" t="s">
        <v>18</v>
      </c>
      <c r="D53">
        <v>21</v>
      </c>
      <c r="E53" s="10">
        <v>303.85000000000002</v>
      </c>
      <c r="F53" s="10">
        <v>6380.85</v>
      </c>
      <c r="G53" s="10">
        <v>4466.59</v>
      </c>
      <c r="H53">
        <v>30</v>
      </c>
      <c r="I53" s="10" t="str">
        <f>_xlfn.XLOOKUP(Q1_2025[[#This Row],[Artikelnr]],Artikel_prijzen[Artnr],Artikel_prijzen[Groep],"")</f>
        <v>Rigging</v>
      </c>
      <c r="J53" s="10">
        <f>_xlfn.XLOOKUP(Q1_2025[[#This Row],[Artikelnr]],Artikel_prijzen[Artnr],Artikel_prijzen[Prijs 2025],"")</f>
        <v>295</v>
      </c>
      <c r="K53" s="10" t="str">
        <f>IF(Q1_2025[[#This Row],[Artikelprijs]]&lt;&gt;"",IF(Q1_2025[[#This Row],[Stuksprijs]]=Q1_2025[[#This Row],[Artikelprijs]],"Prijs gelijk","Prijs wijkt af"),"")</f>
        <v>Prijs wijkt af</v>
      </c>
      <c r="L53" s="10"/>
      <c r="M53" t="s">
        <v>536</v>
      </c>
      <c r="N53" s="10">
        <f>IF(Q1_2025[[#This Row],[Prijstype]]="Artikelprijs",Q1_2025[[#This Row],[Artikelprijs]],Q1_2025[[#This Row],[Stuksprijs]])</f>
        <v>295</v>
      </c>
      <c r="O53" s="10">
        <f>IF(Q1_2025[[#This Row],[Prijstype]]="Artikelprijs",Q1_2025[[#This Row],[Artikelprijs]] * Q1_2025[[#This Row],[Besteld]],Q1_2025[[#This Row],[Brutobedrag]])</f>
        <v>6195</v>
      </c>
      <c r="P53" s="10">
        <f>IF(Q1_2025[[#This Row],[Prijstype]] = "Artikelprijs",Q1_2025[[#This Row],[Brutobedrag 2]]*(100-Q1_2025[[#This Row],[Relatiekorting percentage]])/100,Q1_2025[[#This Row],[Bruto - Rel.korting]])</f>
        <v>4336.5</v>
      </c>
    </row>
    <row r="54" spans="1:16" x14ac:dyDescent="0.3">
      <c r="A54" t="s">
        <v>9</v>
      </c>
      <c r="B54">
        <v>5031053</v>
      </c>
      <c r="C54" t="s">
        <v>10</v>
      </c>
      <c r="D54">
        <v>64</v>
      </c>
      <c r="E54" s="10">
        <v>113.3</v>
      </c>
      <c r="F54" s="10">
        <v>7251.2</v>
      </c>
      <c r="G54" s="10">
        <v>5075.84</v>
      </c>
      <c r="H54">
        <v>30</v>
      </c>
      <c r="I54" s="10" t="str">
        <f>_xlfn.XLOOKUP(Q1_2025[[#This Row],[Artikelnr]],Artikel_prijzen[Artnr],Artikel_prijzen[Groep],"")</f>
        <v/>
      </c>
      <c r="J54" s="10" t="str">
        <f>_xlfn.XLOOKUP(Q1_2025[[#This Row],[Artikelnr]],Artikel_prijzen[Artnr],Artikel_prijzen[Prijs 2025],"")</f>
        <v/>
      </c>
      <c r="K54" s="10" t="str">
        <f>IF(Q1_2025[[#This Row],[Artikelprijs]]&lt;&gt;"",IF(Q1_2025[[#This Row],[Stuksprijs]]=Q1_2025[[#This Row],[Artikelprijs]],"Prijs gelijk","Prijs wijkt af"),"")</f>
        <v/>
      </c>
      <c r="L54" s="10"/>
      <c r="N54" s="10">
        <f>IF(Q1_2025[[#This Row],[Prijstype]]="Artikelprijs",Q1_2025[[#This Row],[Artikelprijs]],Q1_2025[[#This Row],[Stuksprijs]])</f>
        <v>113.3</v>
      </c>
      <c r="O54" s="10">
        <f>IF(Q1_2025[[#This Row],[Prijstype]]="Artikelprijs",Q1_2025[[#This Row],[Artikelprijs]] * Q1_2025[[#This Row],[Besteld]],Q1_2025[[#This Row],[Brutobedrag]])</f>
        <v>7251.2</v>
      </c>
      <c r="P54" s="10">
        <f>IF(Q1_2025[[#This Row],[Prijstype]] = "Artikelprijs",Q1_2025[[#This Row],[Brutobedrag 2]]*(100-Q1_2025[[#This Row],[Relatiekorting percentage]])/100,Q1_2025[[#This Row],[Bruto - Rel.korting]])</f>
        <v>5075.84</v>
      </c>
    </row>
    <row r="55" spans="1:16" x14ac:dyDescent="0.3">
      <c r="A55" t="s">
        <v>9</v>
      </c>
      <c r="B55">
        <v>5031052</v>
      </c>
      <c r="C55" t="s">
        <v>12</v>
      </c>
      <c r="D55">
        <v>5</v>
      </c>
      <c r="E55" s="10">
        <v>88.07</v>
      </c>
      <c r="F55" s="10">
        <v>440.35</v>
      </c>
      <c r="G55" s="10">
        <v>308.24</v>
      </c>
      <c r="H55">
        <v>30</v>
      </c>
      <c r="I55" s="10" t="str">
        <f>_xlfn.XLOOKUP(Q1_2025[[#This Row],[Artikelnr]],Artikel_prijzen[Artnr],Artikel_prijzen[Groep],"")</f>
        <v/>
      </c>
      <c r="J55" s="10" t="str">
        <f>_xlfn.XLOOKUP(Q1_2025[[#This Row],[Artikelnr]],Artikel_prijzen[Artnr],Artikel_prijzen[Prijs 2025],"")</f>
        <v/>
      </c>
      <c r="K55" s="10" t="str">
        <f>IF(Q1_2025[[#This Row],[Artikelprijs]]&lt;&gt;"",IF(Q1_2025[[#This Row],[Stuksprijs]]=Q1_2025[[#This Row],[Artikelprijs]],"Prijs gelijk","Prijs wijkt af"),"")</f>
        <v/>
      </c>
      <c r="L55" s="10"/>
      <c r="N55" s="10">
        <f>IF(Q1_2025[[#This Row],[Prijstype]]="Artikelprijs",Q1_2025[[#This Row],[Artikelprijs]],Q1_2025[[#This Row],[Stuksprijs]])</f>
        <v>88.07</v>
      </c>
      <c r="O55" s="10">
        <f>IF(Q1_2025[[#This Row],[Prijstype]]="Artikelprijs",Q1_2025[[#This Row],[Artikelprijs]] * Q1_2025[[#This Row],[Besteld]],Q1_2025[[#This Row],[Brutobedrag]])</f>
        <v>440.35</v>
      </c>
      <c r="P55" s="10">
        <f>IF(Q1_2025[[#This Row],[Prijstype]] = "Artikelprijs",Q1_2025[[#This Row],[Brutobedrag 2]]*(100-Q1_2025[[#This Row],[Relatiekorting percentage]])/100,Q1_2025[[#This Row],[Bruto - Rel.korting]])</f>
        <v>308.24</v>
      </c>
    </row>
    <row r="56" spans="1:16" x14ac:dyDescent="0.3">
      <c r="A56" t="s">
        <v>9</v>
      </c>
      <c r="B56">
        <v>5031051</v>
      </c>
      <c r="C56" t="s">
        <v>25</v>
      </c>
      <c r="D56">
        <v>4</v>
      </c>
      <c r="E56" s="10">
        <v>52.79</v>
      </c>
      <c r="F56" s="10">
        <v>211.16</v>
      </c>
      <c r="G56" s="10">
        <v>147.81</v>
      </c>
      <c r="H56">
        <v>30</v>
      </c>
      <c r="I56" s="10" t="str">
        <f>_xlfn.XLOOKUP(Q1_2025[[#This Row],[Artikelnr]],Artikel_prijzen[Artnr],Artikel_prijzen[Groep],"")</f>
        <v/>
      </c>
      <c r="J56" s="10" t="str">
        <f>_xlfn.XLOOKUP(Q1_2025[[#This Row],[Artikelnr]],Artikel_prijzen[Artnr],Artikel_prijzen[Prijs 2025],"")</f>
        <v/>
      </c>
      <c r="K56" s="10" t="str">
        <f>IF(Q1_2025[[#This Row],[Artikelprijs]]&lt;&gt;"",IF(Q1_2025[[#This Row],[Stuksprijs]]=Q1_2025[[#This Row],[Artikelprijs]],"Prijs gelijk","Prijs wijkt af"),"")</f>
        <v/>
      </c>
      <c r="L56" s="10"/>
      <c r="N56" s="10">
        <f>IF(Q1_2025[[#This Row],[Prijstype]]="Artikelprijs",Q1_2025[[#This Row],[Artikelprijs]],Q1_2025[[#This Row],[Stuksprijs]])</f>
        <v>52.79</v>
      </c>
      <c r="O56" s="10">
        <f>IF(Q1_2025[[#This Row],[Prijstype]]="Artikelprijs",Q1_2025[[#This Row],[Artikelprijs]] * Q1_2025[[#This Row],[Besteld]],Q1_2025[[#This Row],[Brutobedrag]])</f>
        <v>211.16</v>
      </c>
      <c r="P56" s="10">
        <f>IF(Q1_2025[[#This Row],[Prijstype]] = "Artikelprijs",Q1_2025[[#This Row],[Brutobedrag 2]]*(100-Q1_2025[[#This Row],[Relatiekorting percentage]])/100,Q1_2025[[#This Row],[Bruto - Rel.korting]])</f>
        <v>147.81</v>
      </c>
    </row>
    <row r="57" spans="1:16" x14ac:dyDescent="0.3">
      <c r="A57" t="s">
        <v>9</v>
      </c>
      <c r="B57">
        <v>5031047</v>
      </c>
      <c r="C57" t="s">
        <v>27</v>
      </c>
      <c r="D57">
        <v>3</v>
      </c>
      <c r="E57" s="10">
        <v>35.020000000000003</v>
      </c>
      <c r="F57" s="10">
        <v>105.06</v>
      </c>
      <c r="G57" s="10">
        <v>73.540000000000006</v>
      </c>
      <c r="H57">
        <v>30</v>
      </c>
      <c r="I57" s="10" t="str">
        <f>_xlfn.XLOOKUP(Q1_2025[[#This Row],[Artikelnr]],Artikel_prijzen[Artnr],Artikel_prijzen[Groep],"")</f>
        <v/>
      </c>
      <c r="J57" s="10" t="str">
        <f>_xlfn.XLOOKUP(Q1_2025[[#This Row],[Artikelnr]],Artikel_prijzen[Artnr],Artikel_prijzen[Prijs 2025],"")</f>
        <v/>
      </c>
      <c r="K57" s="10" t="str">
        <f>IF(Q1_2025[[#This Row],[Artikelprijs]]&lt;&gt;"",IF(Q1_2025[[#This Row],[Stuksprijs]]=Q1_2025[[#This Row],[Artikelprijs]],"Prijs gelijk","Prijs wijkt af"),"")</f>
        <v/>
      </c>
      <c r="L57" s="10"/>
      <c r="N57" s="10">
        <f>IF(Q1_2025[[#This Row],[Prijstype]]="Artikelprijs",Q1_2025[[#This Row],[Artikelprijs]],Q1_2025[[#This Row],[Stuksprijs]])</f>
        <v>35.020000000000003</v>
      </c>
      <c r="O57" s="10">
        <f>IF(Q1_2025[[#This Row],[Prijstype]]="Artikelprijs",Q1_2025[[#This Row],[Artikelprijs]] * Q1_2025[[#This Row],[Besteld]],Q1_2025[[#This Row],[Brutobedrag]])</f>
        <v>105.06</v>
      </c>
      <c r="P57" s="10">
        <f>IF(Q1_2025[[#This Row],[Prijstype]] = "Artikelprijs",Q1_2025[[#This Row],[Brutobedrag 2]]*(100-Q1_2025[[#This Row],[Relatiekorting percentage]])/100,Q1_2025[[#This Row],[Bruto - Rel.korting]])</f>
        <v>73.540000000000006</v>
      </c>
    </row>
    <row r="58" spans="1:16" x14ac:dyDescent="0.3">
      <c r="A58" t="s">
        <v>9</v>
      </c>
      <c r="B58">
        <v>5031049</v>
      </c>
      <c r="C58" t="s">
        <v>14</v>
      </c>
      <c r="D58">
        <v>2</v>
      </c>
      <c r="E58" s="10">
        <v>35.020000000000003</v>
      </c>
      <c r="F58" s="10">
        <v>70.040000000000006</v>
      </c>
      <c r="G58" s="10">
        <v>49.03</v>
      </c>
      <c r="H58">
        <v>30</v>
      </c>
      <c r="I58" s="10" t="str">
        <f>_xlfn.XLOOKUP(Q1_2025[[#This Row],[Artikelnr]],Artikel_prijzen[Artnr],Artikel_prijzen[Groep],"")</f>
        <v/>
      </c>
      <c r="J58" s="10" t="str">
        <f>_xlfn.XLOOKUP(Q1_2025[[#This Row],[Artikelnr]],Artikel_prijzen[Artnr],Artikel_prijzen[Prijs 2025],"")</f>
        <v/>
      </c>
      <c r="K58" s="10" t="str">
        <f>IF(Q1_2025[[#This Row],[Artikelprijs]]&lt;&gt;"",IF(Q1_2025[[#This Row],[Stuksprijs]]=Q1_2025[[#This Row],[Artikelprijs]],"Prijs gelijk","Prijs wijkt af"),"")</f>
        <v/>
      </c>
      <c r="L58" s="10"/>
      <c r="N58" s="10">
        <f>IF(Q1_2025[[#This Row],[Prijstype]]="Artikelprijs",Q1_2025[[#This Row],[Artikelprijs]],Q1_2025[[#This Row],[Stuksprijs]])</f>
        <v>35.020000000000003</v>
      </c>
      <c r="O58" s="10">
        <f>IF(Q1_2025[[#This Row],[Prijstype]]="Artikelprijs",Q1_2025[[#This Row],[Artikelprijs]] * Q1_2025[[#This Row],[Besteld]],Q1_2025[[#This Row],[Brutobedrag]])</f>
        <v>70.040000000000006</v>
      </c>
      <c r="P58" s="10">
        <f>IF(Q1_2025[[#This Row],[Prijstype]] = "Artikelprijs",Q1_2025[[#This Row],[Brutobedrag 2]]*(100-Q1_2025[[#This Row],[Relatiekorting percentage]])/100,Q1_2025[[#This Row],[Bruto - Rel.korting]])</f>
        <v>49.03</v>
      </c>
    </row>
    <row r="59" spans="1:16" x14ac:dyDescent="0.3">
      <c r="A59" t="s">
        <v>9</v>
      </c>
      <c r="B59">
        <v>5031056</v>
      </c>
      <c r="C59" t="s">
        <v>15</v>
      </c>
      <c r="D59">
        <v>4</v>
      </c>
      <c r="E59" s="10">
        <v>69.78</v>
      </c>
      <c r="F59" s="10">
        <v>279.12</v>
      </c>
      <c r="G59" s="10">
        <v>195.38</v>
      </c>
      <c r="H59">
        <v>30</v>
      </c>
      <c r="I59" s="10" t="str">
        <f>_xlfn.XLOOKUP(Q1_2025[[#This Row],[Artikelnr]],Artikel_prijzen[Artnr],Artikel_prijzen[Groep],"")</f>
        <v/>
      </c>
      <c r="J59" s="10" t="str">
        <f>_xlfn.XLOOKUP(Q1_2025[[#This Row],[Artikelnr]],Artikel_prijzen[Artnr],Artikel_prijzen[Prijs 2025],"")</f>
        <v/>
      </c>
      <c r="K59" s="10" t="str">
        <f>IF(Q1_2025[[#This Row],[Artikelprijs]]&lt;&gt;"",IF(Q1_2025[[#This Row],[Stuksprijs]]=Q1_2025[[#This Row],[Artikelprijs]],"Prijs gelijk","Prijs wijkt af"),"")</f>
        <v/>
      </c>
      <c r="L59" s="10"/>
      <c r="N59" s="10">
        <f>IF(Q1_2025[[#This Row],[Prijstype]]="Artikelprijs",Q1_2025[[#This Row],[Artikelprijs]],Q1_2025[[#This Row],[Stuksprijs]])</f>
        <v>69.78</v>
      </c>
      <c r="O59" s="10">
        <f>IF(Q1_2025[[#This Row],[Prijstype]]="Artikelprijs",Q1_2025[[#This Row],[Artikelprijs]] * Q1_2025[[#This Row],[Besteld]],Q1_2025[[#This Row],[Brutobedrag]])</f>
        <v>279.12</v>
      </c>
      <c r="P59" s="10">
        <f>IF(Q1_2025[[#This Row],[Prijstype]] = "Artikelprijs",Q1_2025[[#This Row],[Brutobedrag 2]]*(100-Q1_2025[[#This Row],[Relatiekorting percentage]])/100,Q1_2025[[#This Row],[Bruto - Rel.korting]])</f>
        <v>195.38</v>
      </c>
    </row>
    <row r="60" spans="1:16" x14ac:dyDescent="0.3">
      <c r="A60" t="s">
        <v>9</v>
      </c>
      <c r="B60">
        <v>5031059</v>
      </c>
      <c r="C60" t="s">
        <v>17</v>
      </c>
      <c r="D60">
        <v>3</v>
      </c>
      <c r="E60" s="10">
        <v>69.78</v>
      </c>
      <c r="F60" s="10">
        <v>209.34</v>
      </c>
      <c r="G60" s="10">
        <v>146.54</v>
      </c>
      <c r="H60">
        <v>30</v>
      </c>
      <c r="I60" s="10" t="str">
        <f>_xlfn.XLOOKUP(Q1_2025[[#This Row],[Artikelnr]],Artikel_prijzen[Artnr],Artikel_prijzen[Groep],"")</f>
        <v/>
      </c>
      <c r="J60" s="10" t="str">
        <f>_xlfn.XLOOKUP(Q1_2025[[#This Row],[Artikelnr]],Artikel_prijzen[Artnr],Artikel_prijzen[Prijs 2025],"")</f>
        <v/>
      </c>
      <c r="K60" s="10" t="str">
        <f>IF(Q1_2025[[#This Row],[Artikelprijs]]&lt;&gt;"",IF(Q1_2025[[#This Row],[Stuksprijs]]=Q1_2025[[#This Row],[Artikelprijs]],"Prijs gelijk","Prijs wijkt af"),"")</f>
        <v/>
      </c>
      <c r="L60" s="10"/>
      <c r="N60" s="10">
        <f>IF(Q1_2025[[#This Row],[Prijstype]]="Artikelprijs",Q1_2025[[#This Row],[Artikelprijs]],Q1_2025[[#This Row],[Stuksprijs]])</f>
        <v>69.78</v>
      </c>
      <c r="O60" s="10">
        <f>IF(Q1_2025[[#This Row],[Prijstype]]="Artikelprijs",Q1_2025[[#This Row],[Artikelprijs]] * Q1_2025[[#This Row],[Besteld]],Q1_2025[[#This Row],[Brutobedrag]])</f>
        <v>209.34</v>
      </c>
      <c r="P60" s="10">
        <f>IF(Q1_2025[[#This Row],[Prijstype]] = "Artikelprijs",Q1_2025[[#This Row],[Brutobedrag 2]]*(100-Q1_2025[[#This Row],[Relatiekorting percentage]])/100,Q1_2025[[#This Row],[Bruto - Rel.korting]])</f>
        <v>146.54</v>
      </c>
    </row>
    <row r="61" spans="1:16" x14ac:dyDescent="0.3">
      <c r="A61" t="s">
        <v>9</v>
      </c>
      <c r="B61">
        <v>5030229</v>
      </c>
      <c r="C61" t="s">
        <v>18</v>
      </c>
      <c r="D61">
        <v>21</v>
      </c>
      <c r="E61" s="10">
        <v>303.85000000000002</v>
      </c>
      <c r="F61" s="10">
        <v>6380.85</v>
      </c>
      <c r="G61" s="10">
        <v>4466.59</v>
      </c>
      <c r="H61">
        <v>30</v>
      </c>
      <c r="I61" s="10" t="str">
        <f>_xlfn.XLOOKUP(Q1_2025[[#This Row],[Artikelnr]],Artikel_prijzen[Artnr],Artikel_prijzen[Groep],"")</f>
        <v>Rigging</v>
      </c>
      <c r="J61" s="10">
        <f>_xlfn.XLOOKUP(Q1_2025[[#This Row],[Artikelnr]],Artikel_prijzen[Artnr],Artikel_prijzen[Prijs 2025],"")</f>
        <v>295</v>
      </c>
      <c r="K61" s="10" t="str">
        <f>IF(Q1_2025[[#This Row],[Artikelprijs]]&lt;&gt;"",IF(Q1_2025[[#This Row],[Stuksprijs]]=Q1_2025[[#This Row],[Artikelprijs]],"Prijs gelijk","Prijs wijkt af"),"")</f>
        <v>Prijs wijkt af</v>
      </c>
      <c r="L61" s="10"/>
      <c r="M61" t="s">
        <v>536</v>
      </c>
      <c r="N61" s="10">
        <f>IF(Q1_2025[[#This Row],[Prijstype]]="Artikelprijs",Q1_2025[[#This Row],[Artikelprijs]],Q1_2025[[#This Row],[Stuksprijs]])</f>
        <v>295</v>
      </c>
      <c r="O61" s="10">
        <f>IF(Q1_2025[[#This Row],[Prijstype]]="Artikelprijs",Q1_2025[[#This Row],[Artikelprijs]] * Q1_2025[[#This Row],[Besteld]],Q1_2025[[#This Row],[Brutobedrag]])</f>
        <v>6195</v>
      </c>
      <c r="P61" s="10">
        <f>IF(Q1_2025[[#This Row],[Prijstype]] = "Artikelprijs",Q1_2025[[#This Row],[Brutobedrag 2]]*(100-Q1_2025[[#This Row],[Relatiekorting percentage]])/100,Q1_2025[[#This Row],[Bruto - Rel.korting]])</f>
        <v>4336.5</v>
      </c>
    </row>
    <row r="62" spans="1:16" x14ac:dyDescent="0.3">
      <c r="A62" t="s">
        <v>9</v>
      </c>
      <c r="B62">
        <v>5031036</v>
      </c>
      <c r="C62" t="s">
        <v>36</v>
      </c>
      <c r="D62">
        <v>8</v>
      </c>
      <c r="E62" s="10">
        <v>45.32</v>
      </c>
      <c r="F62" s="10">
        <v>362.56</v>
      </c>
      <c r="G62" s="10">
        <v>253.79</v>
      </c>
      <c r="H62">
        <v>30</v>
      </c>
      <c r="I62" s="10" t="str">
        <f>_xlfn.XLOOKUP(Q1_2025[[#This Row],[Artikelnr]],Artikel_prijzen[Artnr],Artikel_prijzen[Groep],"")</f>
        <v/>
      </c>
      <c r="J62" s="10" t="str">
        <f>_xlfn.XLOOKUP(Q1_2025[[#This Row],[Artikelnr]],Artikel_prijzen[Artnr],Artikel_prijzen[Prijs 2025],"")</f>
        <v/>
      </c>
      <c r="K62" s="10" t="str">
        <f>IF(Q1_2025[[#This Row],[Artikelprijs]]&lt;&gt;"",IF(Q1_2025[[#This Row],[Stuksprijs]]=Q1_2025[[#This Row],[Artikelprijs]],"Prijs gelijk","Prijs wijkt af"),"")</f>
        <v/>
      </c>
      <c r="L62" s="10"/>
      <c r="N62" s="10">
        <f>IF(Q1_2025[[#This Row],[Prijstype]]="Artikelprijs",Q1_2025[[#This Row],[Artikelprijs]],Q1_2025[[#This Row],[Stuksprijs]])</f>
        <v>45.32</v>
      </c>
      <c r="O62" s="10">
        <f>IF(Q1_2025[[#This Row],[Prijstype]]="Artikelprijs",Q1_2025[[#This Row],[Artikelprijs]] * Q1_2025[[#This Row],[Besteld]],Q1_2025[[#This Row],[Brutobedrag]])</f>
        <v>362.56</v>
      </c>
      <c r="P62" s="10">
        <f>IF(Q1_2025[[#This Row],[Prijstype]] = "Artikelprijs",Q1_2025[[#This Row],[Brutobedrag 2]]*(100-Q1_2025[[#This Row],[Relatiekorting percentage]])/100,Q1_2025[[#This Row],[Bruto - Rel.korting]])</f>
        <v>253.79</v>
      </c>
    </row>
    <row r="63" spans="1:16" x14ac:dyDescent="0.3">
      <c r="A63" t="s">
        <v>9</v>
      </c>
      <c r="B63">
        <v>5031038</v>
      </c>
      <c r="C63" t="s">
        <v>38</v>
      </c>
      <c r="D63">
        <v>8</v>
      </c>
      <c r="E63" s="10">
        <v>68.5</v>
      </c>
      <c r="F63" s="10">
        <v>548</v>
      </c>
      <c r="G63" s="10">
        <v>383.6</v>
      </c>
      <c r="H63">
        <v>30</v>
      </c>
      <c r="I63" s="10" t="str">
        <f>_xlfn.XLOOKUP(Q1_2025[[#This Row],[Artikelnr]],Artikel_prijzen[Artnr],Artikel_prijzen[Groep],"")</f>
        <v/>
      </c>
      <c r="J63" s="10" t="str">
        <f>_xlfn.XLOOKUP(Q1_2025[[#This Row],[Artikelnr]],Artikel_prijzen[Artnr],Artikel_prijzen[Prijs 2025],"")</f>
        <v/>
      </c>
      <c r="K63" s="10" t="str">
        <f>IF(Q1_2025[[#This Row],[Artikelprijs]]&lt;&gt;"",IF(Q1_2025[[#This Row],[Stuksprijs]]=Q1_2025[[#This Row],[Artikelprijs]],"Prijs gelijk","Prijs wijkt af"),"")</f>
        <v/>
      </c>
      <c r="L63" s="10"/>
      <c r="N63" s="10">
        <f>IF(Q1_2025[[#This Row],[Prijstype]]="Artikelprijs",Q1_2025[[#This Row],[Artikelprijs]],Q1_2025[[#This Row],[Stuksprijs]])</f>
        <v>68.5</v>
      </c>
      <c r="O63" s="10">
        <f>IF(Q1_2025[[#This Row],[Prijstype]]="Artikelprijs",Q1_2025[[#This Row],[Artikelprijs]] * Q1_2025[[#This Row],[Besteld]],Q1_2025[[#This Row],[Brutobedrag]])</f>
        <v>548</v>
      </c>
      <c r="P63" s="10">
        <f>IF(Q1_2025[[#This Row],[Prijstype]] = "Artikelprijs",Q1_2025[[#This Row],[Brutobedrag 2]]*(100-Q1_2025[[#This Row],[Relatiekorting percentage]])/100,Q1_2025[[#This Row],[Bruto - Rel.korting]])</f>
        <v>383.6</v>
      </c>
    </row>
    <row r="64" spans="1:16" x14ac:dyDescent="0.3">
      <c r="A64" t="s">
        <v>9</v>
      </c>
      <c r="B64">
        <v>5031040</v>
      </c>
      <c r="C64" t="s">
        <v>39</v>
      </c>
      <c r="D64">
        <v>8</v>
      </c>
      <c r="E64" s="10">
        <v>147.81</v>
      </c>
      <c r="F64" s="10">
        <v>1182.48</v>
      </c>
      <c r="G64" s="10">
        <v>827.74</v>
      </c>
      <c r="H64">
        <v>30</v>
      </c>
      <c r="I64" s="10" t="str">
        <f>_xlfn.XLOOKUP(Q1_2025[[#This Row],[Artikelnr]],Artikel_prijzen[Artnr],Artikel_prijzen[Groep],"")</f>
        <v/>
      </c>
      <c r="J64" s="10" t="str">
        <f>_xlfn.XLOOKUP(Q1_2025[[#This Row],[Artikelnr]],Artikel_prijzen[Artnr],Artikel_prijzen[Prijs 2025],"")</f>
        <v/>
      </c>
      <c r="K64" s="10" t="str">
        <f>IF(Q1_2025[[#This Row],[Artikelprijs]]&lt;&gt;"",IF(Q1_2025[[#This Row],[Stuksprijs]]=Q1_2025[[#This Row],[Artikelprijs]],"Prijs gelijk","Prijs wijkt af"),"")</f>
        <v/>
      </c>
      <c r="L64" s="10"/>
      <c r="N64" s="10">
        <f>IF(Q1_2025[[#This Row],[Prijstype]]="Artikelprijs",Q1_2025[[#This Row],[Artikelprijs]],Q1_2025[[#This Row],[Stuksprijs]])</f>
        <v>147.81</v>
      </c>
      <c r="O64" s="10">
        <f>IF(Q1_2025[[#This Row],[Prijstype]]="Artikelprijs",Q1_2025[[#This Row],[Artikelprijs]] * Q1_2025[[#This Row],[Besteld]],Q1_2025[[#This Row],[Brutobedrag]])</f>
        <v>1182.48</v>
      </c>
      <c r="P64" s="10">
        <f>IF(Q1_2025[[#This Row],[Prijstype]] = "Artikelprijs",Q1_2025[[#This Row],[Brutobedrag 2]]*(100-Q1_2025[[#This Row],[Relatiekorting percentage]])/100,Q1_2025[[#This Row],[Bruto - Rel.korting]])</f>
        <v>827.74</v>
      </c>
    </row>
    <row r="65" spans="1:16" x14ac:dyDescent="0.3">
      <c r="A65" t="s">
        <v>9</v>
      </c>
      <c r="B65">
        <v>2002009</v>
      </c>
      <c r="C65" t="s">
        <v>40</v>
      </c>
      <c r="D65">
        <v>8</v>
      </c>
      <c r="E65" s="10">
        <v>38.93</v>
      </c>
      <c r="F65" s="10">
        <v>311.44</v>
      </c>
      <c r="G65" s="10">
        <v>218.01</v>
      </c>
      <c r="H65">
        <v>30</v>
      </c>
      <c r="I65" s="10" t="str">
        <f>_xlfn.XLOOKUP(Q1_2025[[#This Row],[Artikelnr]],Artikel_prijzen[Artnr],Artikel_prijzen[Groep],"")</f>
        <v/>
      </c>
      <c r="J65" s="10" t="str">
        <f>_xlfn.XLOOKUP(Q1_2025[[#This Row],[Artikelnr]],Artikel_prijzen[Artnr],Artikel_prijzen[Prijs 2025],"")</f>
        <v/>
      </c>
      <c r="K65" s="10" t="str">
        <f>IF(Q1_2025[[#This Row],[Artikelprijs]]&lt;&gt;"",IF(Q1_2025[[#This Row],[Stuksprijs]]=Q1_2025[[#This Row],[Artikelprijs]],"Prijs gelijk","Prijs wijkt af"),"")</f>
        <v/>
      </c>
      <c r="L65" s="10"/>
      <c r="N65" s="10">
        <f>IF(Q1_2025[[#This Row],[Prijstype]]="Artikelprijs",Q1_2025[[#This Row],[Artikelprijs]],Q1_2025[[#This Row],[Stuksprijs]])</f>
        <v>38.93</v>
      </c>
      <c r="O65" s="10">
        <f>IF(Q1_2025[[#This Row],[Prijstype]]="Artikelprijs",Q1_2025[[#This Row],[Artikelprijs]] * Q1_2025[[#This Row],[Besteld]],Q1_2025[[#This Row],[Brutobedrag]])</f>
        <v>311.44</v>
      </c>
      <c r="P65" s="10">
        <f>IF(Q1_2025[[#This Row],[Prijstype]] = "Artikelprijs",Q1_2025[[#This Row],[Brutobedrag 2]]*(100-Q1_2025[[#This Row],[Relatiekorting percentage]])/100,Q1_2025[[#This Row],[Bruto - Rel.korting]])</f>
        <v>218.01</v>
      </c>
    </row>
    <row r="66" spans="1:16" x14ac:dyDescent="0.3">
      <c r="A66" t="s">
        <v>9</v>
      </c>
      <c r="B66">
        <v>2004040</v>
      </c>
      <c r="C66" t="s">
        <v>41</v>
      </c>
      <c r="D66">
        <v>4</v>
      </c>
      <c r="E66" s="10">
        <v>11.03</v>
      </c>
      <c r="F66" s="10">
        <v>44.12</v>
      </c>
      <c r="G66" s="10">
        <v>30.88</v>
      </c>
      <c r="H66">
        <v>30</v>
      </c>
      <c r="I66" s="10" t="str">
        <f>_xlfn.XLOOKUP(Q1_2025[[#This Row],[Artikelnr]],Artikel_prijzen[Artnr],Artikel_prijzen[Groep],"")</f>
        <v/>
      </c>
      <c r="J66" s="10" t="str">
        <f>_xlfn.XLOOKUP(Q1_2025[[#This Row],[Artikelnr]],Artikel_prijzen[Artnr],Artikel_prijzen[Prijs 2025],"")</f>
        <v/>
      </c>
      <c r="K66" s="10" t="str">
        <f>IF(Q1_2025[[#This Row],[Artikelprijs]]&lt;&gt;"",IF(Q1_2025[[#This Row],[Stuksprijs]]=Q1_2025[[#This Row],[Artikelprijs]],"Prijs gelijk","Prijs wijkt af"),"")</f>
        <v/>
      </c>
      <c r="L66" s="10"/>
      <c r="N66" s="10">
        <f>IF(Q1_2025[[#This Row],[Prijstype]]="Artikelprijs",Q1_2025[[#This Row],[Artikelprijs]],Q1_2025[[#This Row],[Stuksprijs]])</f>
        <v>11.03</v>
      </c>
      <c r="O66" s="10">
        <f>IF(Q1_2025[[#This Row],[Prijstype]]="Artikelprijs",Q1_2025[[#This Row],[Artikelprijs]] * Q1_2025[[#This Row],[Besteld]],Q1_2025[[#This Row],[Brutobedrag]])</f>
        <v>44.12</v>
      </c>
      <c r="P66" s="10">
        <f>IF(Q1_2025[[#This Row],[Prijstype]] = "Artikelprijs",Q1_2025[[#This Row],[Brutobedrag 2]]*(100-Q1_2025[[#This Row],[Relatiekorting percentage]])/100,Q1_2025[[#This Row],[Bruto - Rel.korting]])</f>
        <v>30.88</v>
      </c>
    </row>
    <row r="67" spans="1:16" x14ac:dyDescent="0.3">
      <c r="A67" t="s">
        <v>9</v>
      </c>
      <c r="B67">
        <v>2004064</v>
      </c>
      <c r="C67" t="s">
        <v>42</v>
      </c>
      <c r="D67">
        <v>16</v>
      </c>
      <c r="E67" s="10">
        <v>19.3</v>
      </c>
      <c r="F67" s="10">
        <v>308.8</v>
      </c>
      <c r="G67" s="10">
        <v>216.16</v>
      </c>
      <c r="H67">
        <v>30</v>
      </c>
      <c r="I67" s="10" t="str">
        <f>_xlfn.XLOOKUP(Q1_2025[[#This Row],[Artikelnr]],Artikel_prijzen[Artnr],Artikel_prijzen[Groep],"")</f>
        <v/>
      </c>
      <c r="J67" s="10" t="str">
        <f>_xlfn.XLOOKUP(Q1_2025[[#This Row],[Artikelnr]],Artikel_prijzen[Artnr],Artikel_prijzen[Prijs 2025],"")</f>
        <v/>
      </c>
      <c r="K67" s="10" t="str">
        <f>IF(Q1_2025[[#This Row],[Artikelprijs]]&lt;&gt;"",IF(Q1_2025[[#This Row],[Stuksprijs]]=Q1_2025[[#This Row],[Artikelprijs]],"Prijs gelijk","Prijs wijkt af"),"")</f>
        <v/>
      </c>
      <c r="L67" s="10"/>
      <c r="N67" s="10">
        <f>IF(Q1_2025[[#This Row],[Prijstype]]="Artikelprijs",Q1_2025[[#This Row],[Artikelprijs]],Q1_2025[[#This Row],[Stuksprijs]])</f>
        <v>19.3</v>
      </c>
      <c r="O67" s="10">
        <f>IF(Q1_2025[[#This Row],[Prijstype]]="Artikelprijs",Q1_2025[[#This Row],[Artikelprijs]] * Q1_2025[[#This Row],[Besteld]],Q1_2025[[#This Row],[Brutobedrag]])</f>
        <v>308.8</v>
      </c>
      <c r="P67" s="10">
        <f>IF(Q1_2025[[#This Row],[Prijstype]] = "Artikelprijs",Q1_2025[[#This Row],[Brutobedrag 2]]*(100-Q1_2025[[#This Row],[Relatiekorting percentage]])/100,Q1_2025[[#This Row],[Bruto - Rel.korting]])</f>
        <v>216.16</v>
      </c>
    </row>
    <row r="68" spans="1:16" x14ac:dyDescent="0.3">
      <c r="A68" t="s">
        <v>9</v>
      </c>
      <c r="B68">
        <v>2004032</v>
      </c>
      <c r="C68" t="s">
        <v>43</v>
      </c>
      <c r="D68">
        <v>32</v>
      </c>
      <c r="E68" s="10">
        <v>16.22</v>
      </c>
      <c r="F68" s="10">
        <v>519.04</v>
      </c>
      <c r="G68" s="10">
        <v>363.33</v>
      </c>
      <c r="H68">
        <v>30</v>
      </c>
      <c r="I68" s="10" t="str">
        <f>_xlfn.XLOOKUP(Q1_2025[[#This Row],[Artikelnr]],Artikel_prijzen[Artnr],Artikel_prijzen[Groep],"")</f>
        <v/>
      </c>
      <c r="J68" s="10" t="str">
        <f>_xlfn.XLOOKUP(Q1_2025[[#This Row],[Artikelnr]],Artikel_prijzen[Artnr],Artikel_prijzen[Prijs 2025],"")</f>
        <v/>
      </c>
      <c r="K68" s="10" t="str">
        <f>IF(Q1_2025[[#This Row],[Artikelprijs]]&lt;&gt;"",IF(Q1_2025[[#This Row],[Stuksprijs]]=Q1_2025[[#This Row],[Artikelprijs]],"Prijs gelijk","Prijs wijkt af"),"")</f>
        <v/>
      </c>
      <c r="L68" s="10"/>
      <c r="N68" s="10">
        <f>IF(Q1_2025[[#This Row],[Prijstype]]="Artikelprijs",Q1_2025[[#This Row],[Artikelprijs]],Q1_2025[[#This Row],[Stuksprijs]])</f>
        <v>16.22</v>
      </c>
      <c r="O68" s="10">
        <f>IF(Q1_2025[[#This Row],[Prijstype]]="Artikelprijs",Q1_2025[[#This Row],[Artikelprijs]] * Q1_2025[[#This Row],[Besteld]],Q1_2025[[#This Row],[Brutobedrag]])</f>
        <v>519.04</v>
      </c>
      <c r="P68" s="10">
        <f>IF(Q1_2025[[#This Row],[Prijstype]] = "Artikelprijs",Q1_2025[[#This Row],[Brutobedrag 2]]*(100-Q1_2025[[#This Row],[Relatiekorting percentage]])/100,Q1_2025[[#This Row],[Bruto - Rel.korting]])</f>
        <v>363.33</v>
      </c>
    </row>
    <row r="69" spans="1:16" x14ac:dyDescent="0.3">
      <c r="A69" t="s">
        <v>9</v>
      </c>
      <c r="B69">
        <v>2004021</v>
      </c>
      <c r="C69" t="s">
        <v>44</v>
      </c>
      <c r="D69">
        <v>8</v>
      </c>
      <c r="E69" s="10">
        <v>16.22</v>
      </c>
      <c r="F69" s="10">
        <v>129.76</v>
      </c>
      <c r="G69" s="10">
        <v>90.83</v>
      </c>
      <c r="H69">
        <v>30</v>
      </c>
      <c r="I69" s="10" t="str">
        <f>_xlfn.XLOOKUP(Q1_2025[[#This Row],[Artikelnr]],Artikel_prijzen[Artnr],Artikel_prijzen[Groep],"")</f>
        <v/>
      </c>
      <c r="J69" s="10" t="str">
        <f>_xlfn.XLOOKUP(Q1_2025[[#This Row],[Artikelnr]],Artikel_prijzen[Artnr],Artikel_prijzen[Prijs 2025],"")</f>
        <v/>
      </c>
      <c r="K69" s="10" t="str">
        <f>IF(Q1_2025[[#This Row],[Artikelprijs]]&lt;&gt;"",IF(Q1_2025[[#This Row],[Stuksprijs]]=Q1_2025[[#This Row],[Artikelprijs]],"Prijs gelijk","Prijs wijkt af"),"")</f>
        <v/>
      </c>
      <c r="L69" s="10"/>
      <c r="N69" s="10">
        <f>IF(Q1_2025[[#This Row],[Prijstype]]="Artikelprijs",Q1_2025[[#This Row],[Artikelprijs]],Q1_2025[[#This Row],[Stuksprijs]])</f>
        <v>16.22</v>
      </c>
      <c r="O69" s="10">
        <f>IF(Q1_2025[[#This Row],[Prijstype]]="Artikelprijs",Q1_2025[[#This Row],[Artikelprijs]] * Q1_2025[[#This Row],[Besteld]],Q1_2025[[#This Row],[Brutobedrag]])</f>
        <v>129.76</v>
      </c>
      <c r="P69" s="10">
        <f>IF(Q1_2025[[#This Row],[Prijstype]] = "Artikelprijs",Q1_2025[[#This Row],[Brutobedrag 2]]*(100-Q1_2025[[#This Row],[Relatiekorting percentage]])/100,Q1_2025[[#This Row],[Bruto - Rel.korting]])</f>
        <v>90.83</v>
      </c>
    </row>
    <row r="70" spans="1:16" x14ac:dyDescent="0.3">
      <c r="A70" t="s">
        <v>9</v>
      </c>
      <c r="B70">
        <v>5022009</v>
      </c>
      <c r="C70" t="s">
        <v>45</v>
      </c>
      <c r="D70">
        <v>6</v>
      </c>
      <c r="E70" s="10">
        <v>103.75</v>
      </c>
      <c r="F70" s="10">
        <v>622.5</v>
      </c>
      <c r="G70" s="10">
        <v>498</v>
      </c>
      <c r="H70">
        <v>20</v>
      </c>
      <c r="I70" s="10" t="str">
        <f>_xlfn.XLOOKUP(Q1_2025[[#This Row],[Artikelnr]],Artikel_prijzen[Artnr],Artikel_prijzen[Groep],"")</f>
        <v>Elektra</v>
      </c>
      <c r="J70" s="10">
        <f>_xlfn.XLOOKUP(Q1_2025[[#This Row],[Artikelnr]],Artikel_prijzen[Artnr],Artikel_prijzen[Prijs 2025],"")</f>
        <v>106.8625</v>
      </c>
      <c r="K70" s="10" t="str">
        <f>IF(Q1_2025[[#This Row],[Artikelprijs]]&lt;&gt;"",IF(Q1_2025[[#This Row],[Stuksprijs]]=Q1_2025[[#This Row],[Artikelprijs]],"Prijs gelijk","Prijs wijkt af"),"")</f>
        <v>Prijs wijkt af</v>
      </c>
      <c r="L70" s="10"/>
      <c r="M70" t="s">
        <v>536</v>
      </c>
      <c r="N70" s="10">
        <f>IF(Q1_2025[[#This Row],[Prijstype]]="Artikelprijs",Q1_2025[[#This Row],[Artikelprijs]],Q1_2025[[#This Row],[Stuksprijs]])</f>
        <v>106.8625</v>
      </c>
      <c r="O70" s="10">
        <f>IF(Q1_2025[[#This Row],[Prijstype]]="Artikelprijs",Q1_2025[[#This Row],[Artikelprijs]] * Q1_2025[[#This Row],[Besteld]],Q1_2025[[#This Row],[Brutobedrag]])</f>
        <v>641.17499999999995</v>
      </c>
      <c r="P70" s="10">
        <f>IF(Q1_2025[[#This Row],[Prijstype]] = "Artikelprijs",Q1_2025[[#This Row],[Brutobedrag 2]]*(100-Q1_2025[[#This Row],[Relatiekorting percentage]])/100,Q1_2025[[#This Row],[Bruto - Rel.korting]])</f>
        <v>512.94000000000005</v>
      </c>
    </row>
    <row r="71" spans="1:16" x14ac:dyDescent="0.3">
      <c r="A71" t="s">
        <v>9</v>
      </c>
      <c r="B71">
        <v>5020001</v>
      </c>
      <c r="C71" t="s">
        <v>46</v>
      </c>
      <c r="D71">
        <v>6</v>
      </c>
      <c r="E71" s="10">
        <v>29.35</v>
      </c>
      <c r="F71" s="10">
        <v>176.1</v>
      </c>
      <c r="G71" s="10">
        <v>132.07</v>
      </c>
      <c r="H71">
        <v>25</v>
      </c>
      <c r="I71" s="10" t="str">
        <f>_xlfn.XLOOKUP(Q1_2025[[#This Row],[Artikelnr]],Artikel_prijzen[Artnr],Artikel_prijzen[Groep],"")</f>
        <v/>
      </c>
      <c r="J71" s="10" t="str">
        <f>_xlfn.XLOOKUP(Q1_2025[[#This Row],[Artikelnr]],Artikel_prijzen[Artnr],Artikel_prijzen[Prijs 2025],"")</f>
        <v/>
      </c>
      <c r="K71" s="10" t="str">
        <f>IF(Q1_2025[[#This Row],[Artikelprijs]]&lt;&gt;"",IF(Q1_2025[[#This Row],[Stuksprijs]]=Q1_2025[[#This Row],[Artikelprijs]],"Prijs gelijk","Prijs wijkt af"),"")</f>
        <v/>
      </c>
      <c r="L71" s="10"/>
      <c r="N71" s="10">
        <f>IF(Q1_2025[[#This Row],[Prijstype]]="Artikelprijs",Q1_2025[[#This Row],[Artikelprijs]],Q1_2025[[#This Row],[Stuksprijs]])</f>
        <v>29.35</v>
      </c>
      <c r="O71" s="10">
        <f>IF(Q1_2025[[#This Row],[Prijstype]]="Artikelprijs",Q1_2025[[#This Row],[Artikelprijs]] * Q1_2025[[#This Row],[Besteld]],Q1_2025[[#This Row],[Brutobedrag]])</f>
        <v>176.1</v>
      </c>
      <c r="P71" s="10">
        <f>IF(Q1_2025[[#This Row],[Prijstype]] = "Artikelprijs",Q1_2025[[#This Row],[Brutobedrag 2]]*(100-Q1_2025[[#This Row],[Relatiekorting percentage]])/100,Q1_2025[[#This Row],[Bruto - Rel.korting]])</f>
        <v>132.07</v>
      </c>
    </row>
    <row r="72" spans="1:16" x14ac:dyDescent="0.3">
      <c r="A72" t="s">
        <v>9</v>
      </c>
      <c r="B72">
        <v>5022009</v>
      </c>
      <c r="C72" t="s">
        <v>45</v>
      </c>
      <c r="D72">
        <v>4</v>
      </c>
      <c r="E72" s="10">
        <v>103.75</v>
      </c>
      <c r="F72" s="10">
        <v>415</v>
      </c>
      <c r="G72" s="10">
        <v>332</v>
      </c>
      <c r="H72">
        <v>20</v>
      </c>
      <c r="I72" s="10" t="str">
        <f>_xlfn.XLOOKUP(Q1_2025[[#This Row],[Artikelnr]],Artikel_prijzen[Artnr],Artikel_prijzen[Groep],"")</f>
        <v>Elektra</v>
      </c>
      <c r="J72" s="10">
        <f>_xlfn.XLOOKUP(Q1_2025[[#This Row],[Artikelnr]],Artikel_prijzen[Artnr],Artikel_prijzen[Prijs 2025],"")</f>
        <v>106.8625</v>
      </c>
      <c r="K72" s="10" t="str">
        <f>IF(Q1_2025[[#This Row],[Artikelprijs]]&lt;&gt;"",IF(Q1_2025[[#This Row],[Stuksprijs]]=Q1_2025[[#This Row],[Artikelprijs]],"Prijs gelijk","Prijs wijkt af"),"")</f>
        <v>Prijs wijkt af</v>
      </c>
      <c r="L72" s="10"/>
      <c r="M72" t="s">
        <v>536</v>
      </c>
      <c r="N72" s="10">
        <f>IF(Q1_2025[[#This Row],[Prijstype]]="Artikelprijs",Q1_2025[[#This Row],[Artikelprijs]],Q1_2025[[#This Row],[Stuksprijs]])</f>
        <v>106.8625</v>
      </c>
      <c r="O72" s="10">
        <f>IF(Q1_2025[[#This Row],[Prijstype]]="Artikelprijs",Q1_2025[[#This Row],[Artikelprijs]] * Q1_2025[[#This Row],[Besteld]],Q1_2025[[#This Row],[Brutobedrag]])</f>
        <v>427.45</v>
      </c>
      <c r="P72" s="10">
        <f>IF(Q1_2025[[#This Row],[Prijstype]] = "Artikelprijs",Q1_2025[[#This Row],[Brutobedrag 2]]*(100-Q1_2025[[#This Row],[Relatiekorting percentage]])/100,Q1_2025[[#This Row],[Bruto - Rel.korting]])</f>
        <v>341.96</v>
      </c>
    </row>
    <row r="73" spans="1:16" x14ac:dyDescent="0.3">
      <c r="A73" t="s">
        <v>9</v>
      </c>
      <c r="B73">
        <v>5020001</v>
      </c>
      <c r="C73" t="s">
        <v>46</v>
      </c>
      <c r="D73">
        <v>6</v>
      </c>
      <c r="E73" s="10">
        <v>29.35</v>
      </c>
      <c r="F73" s="10">
        <v>176.1</v>
      </c>
      <c r="G73" s="10">
        <v>132.07</v>
      </c>
      <c r="H73">
        <v>25</v>
      </c>
      <c r="I73" s="10" t="str">
        <f>_xlfn.XLOOKUP(Q1_2025[[#This Row],[Artikelnr]],Artikel_prijzen[Artnr],Artikel_prijzen[Groep],"")</f>
        <v/>
      </c>
      <c r="J73" s="10" t="str">
        <f>_xlfn.XLOOKUP(Q1_2025[[#This Row],[Artikelnr]],Artikel_prijzen[Artnr],Artikel_prijzen[Prijs 2025],"")</f>
        <v/>
      </c>
      <c r="K73" s="10" t="str">
        <f>IF(Q1_2025[[#This Row],[Artikelprijs]]&lt;&gt;"",IF(Q1_2025[[#This Row],[Stuksprijs]]=Q1_2025[[#This Row],[Artikelprijs]],"Prijs gelijk","Prijs wijkt af"),"")</f>
        <v/>
      </c>
      <c r="L73" s="10"/>
      <c r="N73" s="10">
        <f>IF(Q1_2025[[#This Row],[Prijstype]]="Artikelprijs",Q1_2025[[#This Row],[Artikelprijs]],Q1_2025[[#This Row],[Stuksprijs]])</f>
        <v>29.35</v>
      </c>
      <c r="O73" s="10">
        <f>IF(Q1_2025[[#This Row],[Prijstype]]="Artikelprijs",Q1_2025[[#This Row],[Artikelprijs]] * Q1_2025[[#This Row],[Besteld]],Q1_2025[[#This Row],[Brutobedrag]])</f>
        <v>176.1</v>
      </c>
      <c r="P73" s="10">
        <f>IF(Q1_2025[[#This Row],[Prijstype]] = "Artikelprijs",Q1_2025[[#This Row],[Brutobedrag 2]]*(100-Q1_2025[[#This Row],[Relatiekorting percentage]])/100,Q1_2025[[#This Row],[Bruto - Rel.korting]])</f>
        <v>132.07</v>
      </c>
    </row>
    <row r="74" spans="1:16" x14ac:dyDescent="0.3">
      <c r="A74" t="s">
        <v>9</v>
      </c>
      <c r="B74">
        <v>3098016</v>
      </c>
      <c r="C74" t="s">
        <v>48</v>
      </c>
      <c r="D74">
        <v>4</v>
      </c>
      <c r="E74" s="10">
        <v>21</v>
      </c>
      <c r="F74" s="10">
        <v>84</v>
      </c>
      <c r="G74" s="10">
        <v>67.2</v>
      </c>
      <c r="H74">
        <v>20</v>
      </c>
      <c r="I74" s="10" t="str">
        <f>_xlfn.XLOOKUP(Q1_2025[[#This Row],[Artikelnr]],Artikel_prijzen[Artnr],Artikel_prijzen[Groep],"")</f>
        <v/>
      </c>
      <c r="J74" s="10" t="str">
        <f>_xlfn.XLOOKUP(Q1_2025[[#This Row],[Artikelnr]],Artikel_prijzen[Artnr],Artikel_prijzen[Prijs 2025],"")</f>
        <v/>
      </c>
      <c r="K74" s="10" t="str">
        <f>IF(Q1_2025[[#This Row],[Artikelprijs]]&lt;&gt;"",IF(Q1_2025[[#This Row],[Stuksprijs]]=Q1_2025[[#This Row],[Artikelprijs]],"Prijs gelijk","Prijs wijkt af"),"")</f>
        <v/>
      </c>
      <c r="L74" s="10"/>
      <c r="N74" s="10">
        <f>IF(Q1_2025[[#This Row],[Prijstype]]="Artikelprijs",Q1_2025[[#This Row],[Artikelprijs]],Q1_2025[[#This Row],[Stuksprijs]])</f>
        <v>21</v>
      </c>
      <c r="O74" s="10">
        <f>IF(Q1_2025[[#This Row],[Prijstype]]="Artikelprijs",Q1_2025[[#This Row],[Artikelprijs]] * Q1_2025[[#This Row],[Besteld]],Q1_2025[[#This Row],[Brutobedrag]])</f>
        <v>84</v>
      </c>
      <c r="P74" s="10">
        <f>IF(Q1_2025[[#This Row],[Prijstype]] = "Artikelprijs",Q1_2025[[#This Row],[Brutobedrag 2]]*(100-Q1_2025[[#This Row],[Relatiekorting percentage]])/100,Q1_2025[[#This Row],[Bruto - Rel.korting]])</f>
        <v>67.2</v>
      </c>
    </row>
    <row r="75" spans="1:16" x14ac:dyDescent="0.3">
      <c r="A75" t="s">
        <v>9</v>
      </c>
      <c r="B75">
        <v>5022009</v>
      </c>
      <c r="C75" t="s">
        <v>45</v>
      </c>
      <c r="D75">
        <v>4</v>
      </c>
      <c r="E75" s="10">
        <v>103.75</v>
      </c>
      <c r="F75" s="10">
        <v>415</v>
      </c>
      <c r="G75" s="10">
        <v>332</v>
      </c>
      <c r="H75">
        <v>20</v>
      </c>
      <c r="I75" s="10" t="str">
        <f>_xlfn.XLOOKUP(Q1_2025[[#This Row],[Artikelnr]],Artikel_prijzen[Artnr],Artikel_prijzen[Groep],"")</f>
        <v>Elektra</v>
      </c>
      <c r="J75" s="10">
        <f>_xlfn.XLOOKUP(Q1_2025[[#This Row],[Artikelnr]],Artikel_prijzen[Artnr],Artikel_prijzen[Prijs 2025],"")</f>
        <v>106.8625</v>
      </c>
      <c r="K75" s="10" t="str">
        <f>IF(Q1_2025[[#This Row],[Artikelprijs]]&lt;&gt;"",IF(Q1_2025[[#This Row],[Stuksprijs]]=Q1_2025[[#This Row],[Artikelprijs]],"Prijs gelijk","Prijs wijkt af"),"")</f>
        <v>Prijs wijkt af</v>
      </c>
      <c r="L75" s="10"/>
      <c r="M75" t="s">
        <v>536</v>
      </c>
      <c r="N75" s="10">
        <f>IF(Q1_2025[[#This Row],[Prijstype]]="Artikelprijs",Q1_2025[[#This Row],[Artikelprijs]],Q1_2025[[#This Row],[Stuksprijs]])</f>
        <v>106.8625</v>
      </c>
      <c r="O75" s="10">
        <f>IF(Q1_2025[[#This Row],[Prijstype]]="Artikelprijs",Q1_2025[[#This Row],[Artikelprijs]] * Q1_2025[[#This Row],[Besteld]],Q1_2025[[#This Row],[Brutobedrag]])</f>
        <v>427.45</v>
      </c>
      <c r="P75" s="10">
        <f>IF(Q1_2025[[#This Row],[Prijstype]] = "Artikelprijs",Q1_2025[[#This Row],[Brutobedrag 2]]*(100-Q1_2025[[#This Row],[Relatiekorting percentage]])/100,Q1_2025[[#This Row],[Bruto - Rel.korting]])</f>
        <v>341.96</v>
      </c>
    </row>
    <row r="76" spans="1:16" x14ac:dyDescent="0.3">
      <c r="A76" t="s">
        <v>9</v>
      </c>
      <c r="B76">
        <v>5020001</v>
      </c>
      <c r="C76" t="s">
        <v>46</v>
      </c>
      <c r="D76">
        <v>4</v>
      </c>
      <c r="E76" s="10">
        <v>29.35</v>
      </c>
      <c r="F76" s="10">
        <v>117.4</v>
      </c>
      <c r="G76" s="10">
        <v>88.05</v>
      </c>
      <c r="H76">
        <v>25</v>
      </c>
      <c r="I76" s="10" t="str">
        <f>_xlfn.XLOOKUP(Q1_2025[[#This Row],[Artikelnr]],Artikel_prijzen[Artnr],Artikel_prijzen[Groep],"")</f>
        <v/>
      </c>
      <c r="J76" s="10" t="str">
        <f>_xlfn.XLOOKUP(Q1_2025[[#This Row],[Artikelnr]],Artikel_prijzen[Artnr],Artikel_prijzen[Prijs 2025],"")</f>
        <v/>
      </c>
      <c r="K76" s="10" t="str">
        <f>IF(Q1_2025[[#This Row],[Artikelprijs]]&lt;&gt;"",IF(Q1_2025[[#This Row],[Stuksprijs]]=Q1_2025[[#This Row],[Artikelprijs]],"Prijs gelijk","Prijs wijkt af"),"")</f>
        <v/>
      </c>
      <c r="L76" s="10"/>
      <c r="N76" s="10">
        <f>IF(Q1_2025[[#This Row],[Prijstype]]="Artikelprijs",Q1_2025[[#This Row],[Artikelprijs]],Q1_2025[[#This Row],[Stuksprijs]])</f>
        <v>29.35</v>
      </c>
      <c r="O76" s="10">
        <f>IF(Q1_2025[[#This Row],[Prijstype]]="Artikelprijs",Q1_2025[[#This Row],[Artikelprijs]] * Q1_2025[[#This Row],[Besteld]],Q1_2025[[#This Row],[Brutobedrag]])</f>
        <v>117.4</v>
      </c>
      <c r="P76" s="10">
        <f>IF(Q1_2025[[#This Row],[Prijstype]] = "Artikelprijs",Q1_2025[[#This Row],[Brutobedrag 2]]*(100-Q1_2025[[#This Row],[Relatiekorting percentage]])/100,Q1_2025[[#This Row],[Bruto - Rel.korting]])</f>
        <v>88.05</v>
      </c>
    </row>
    <row r="77" spans="1:16" x14ac:dyDescent="0.3">
      <c r="A77" t="s">
        <v>9</v>
      </c>
      <c r="B77">
        <v>5022009</v>
      </c>
      <c r="C77" t="s">
        <v>45</v>
      </c>
      <c r="D77">
        <v>2</v>
      </c>
      <c r="E77" s="10">
        <v>103.75</v>
      </c>
      <c r="F77" s="10">
        <v>207.5</v>
      </c>
      <c r="G77" s="10">
        <v>166</v>
      </c>
      <c r="H77">
        <v>20</v>
      </c>
      <c r="I77" s="10" t="str">
        <f>_xlfn.XLOOKUP(Q1_2025[[#This Row],[Artikelnr]],Artikel_prijzen[Artnr],Artikel_prijzen[Groep],"")</f>
        <v>Elektra</v>
      </c>
      <c r="J77" s="10">
        <f>_xlfn.XLOOKUP(Q1_2025[[#This Row],[Artikelnr]],Artikel_prijzen[Artnr],Artikel_prijzen[Prijs 2025],"")</f>
        <v>106.8625</v>
      </c>
      <c r="K77" s="10" t="str">
        <f>IF(Q1_2025[[#This Row],[Artikelprijs]]&lt;&gt;"",IF(Q1_2025[[#This Row],[Stuksprijs]]=Q1_2025[[#This Row],[Artikelprijs]],"Prijs gelijk","Prijs wijkt af"),"")</f>
        <v>Prijs wijkt af</v>
      </c>
      <c r="L77" s="10"/>
      <c r="M77" t="s">
        <v>536</v>
      </c>
      <c r="N77" s="10">
        <f>IF(Q1_2025[[#This Row],[Prijstype]]="Artikelprijs",Q1_2025[[#This Row],[Artikelprijs]],Q1_2025[[#This Row],[Stuksprijs]])</f>
        <v>106.8625</v>
      </c>
      <c r="O77" s="10">
        <f>IF(Q1_2025[[#This Row],[Prijstype]]="Artikelprijs",Q1_2025[[#This Row],[Artikelprijs]] * Q1_2025[[#This Row],[Besteld]],Q1_2025[[#This Row],[Brutobedrag]])</f>
        <v>213.72499999999999</v>
      </c>
      <c r="P77" s="10">
        <f>IF(Q1_2025[[#This Row],[Prijstype]] = "Artikelprijs",Q1_2025[[#This Row],[Brutobedrag 2]]*(100-Q1_2025[[#This Row],[Relatiekorting percentage]])/100,Q1_2025[[#This Row],[Bruto - Rel.korting]])</f>
        <v>170.98</v>
      </c>
    </row>
    <row r="78" spans="1:16" x14ac:dyDescent="0.3">
      <c r="A78" t="s">
        <v>9</v>
      </c>
      <c r="B78">
        <v>5020001</v>
      </c>
      <c r="C78" t="s">
        <v>46</v>
      </c>
      <c r="D78">
        <v>4</v>
      </c>
      <c r="E78" s="10">
        <v>29.35</v>
      </c>
      <c r="F78" s="10">
        <v>117.4</v>
      </c>
      <c r="G78" s="10">
        <v>88.05</v>
      </c>
      <c r="H78">
        <v>25</v>
      </c>
      <c r="I78" s="10" t="str">
        <f>_xlfn.XLOOKUP(Q1_2025[[#This Row],[Artikelnr]],Artikel_prijzen[Artnr],Artikel_prijzen[Groep],"")</f>
        <v/>
      </c>
      <c r="J78" s="10" t="str">
        <f>_xlfn.XLOOKUP(Q1_2025[[#This Row],[Artikelnr]],Artikel_prijzen[Artnr],Artikel_prijzen[Prijs 2025],"")</f>
        <v/>
      </c>
      <c r="K78" s="10" t="str">
        <f>IF(Q1_2025[[#This Row],[Artikelprijs]]&lt;&gt;"",IF(Q1_2025[[#This Row],[Stuksprijs]]=Q1_2025[[#This Row],[Artikelprijs]],"Prijs gelijk","Prijs wijkt af"),"")</f>
        <v/>
      </c>
      <c r="L78" s="10"/>
      <c r="N78" s="10">
        <f>IF(Q1_2025[[#This Row],[Prijstype]]="Artikelprijs",Q1_2025[[#This Row],[Artikelprijs]],Q1_2025[[#This Row],[Stuksprijs]])</f>
        <v>29.35</v>
      </c>
      <c r="O78" s="10">
        <f>IF(Q1_2025[[#This Row],[Prijstype]]="Artikelprijs",Q1_2025[[#This Row],[Artikelprijs]] * Q1_2025[[#This Row],[Besteld]],Q1_2025[[#This Row],[Brutobedrag]])</f>
        <v>117.4</v>
      </c>
      <c r="P78" s="10">
        <f>IF(Q1_2025[[#This Row],[Prijstype]] = "Artikelprijs",Q1_2025[[#This Row],[Brutobedrag 2]]*(100-Q1_2025[[#This Row],[Relatiekorting percentage]])/100,Q1_2025[[#This Row],[Bruto - Rel.korting]])</f>
        <v>88.05</v>
      </c>
    </row>
    <row r="79" spans="1:16" x14ac:dyDescent="0.3">
      <c r="A79" t="s">
        <v>9</v>
      </c>
      <c r="B79">
        <v>5021007</v>
      </c>
      <c r="C79" t="s">
        <v>49</v>
      </c>
      <c r="D79">
        <v>8</v>
      </c>
      <c r="E79" s="10">
        <v>339.9</v>
      </c>
      <c r="F79" s="10">
        <v>2719.2</v>
      </c>
      <c r="G79" s="10">
        <v>2175.36</v>
      </c>
      <c r="H79">
        <v>20</v>
      </c>
      <c r="I79" s="10" t="str">
        <f>_xlfn.XLOOKUP(Q1_2025[[#This Row],[Artikelnr]],Artikel_prijzen[Artnr],Artikel_prijzen[Groep],"")</f>
        <v>Elektra</v>
      </c>
      <c r="J79" s="10">
        <f>_xlfn.XLOOKUP(Q1_2025[[#This Row],[Artikelnr]],Artikel_prijzen[Artnr],Artikel_prijzen[Prijs 2025],"")</f>
        <v>339.9</v>
      </c>
      <c r="K79" s="10" t="str">
        <f>IF(Q1_2025[[#This Row],[Artikelprijs]]&lt;&gt;"",IF(Q1_2025[[#This Row],[Stuksprijs]]=Q1_2025[[#This Row],[Artikelprijs]],"Prijs gelijk","Prijs wijkt af"),"")</f>
        <v>Prijs gelijk</v>
      </c>
      <c r="L79" s="10"/>
      <c r="M79" t="s">
        <v>536</v>
      </c>
      <c r="N79" s="10">
        <f>IF(Q1_2025[[#This Row],[Prijstype]]="Artikelprijs",Q1_2025[[#This Row],[Artikelprijs]],Q1_2025[[#This Row],[Stuksprijs]])</f>
        <v>339.9</v>
      </c>
      <c r="O79" s="10">
        <f>IF(Q1_2025[[#This Row],[Prijstype]]="Artikelprijs",Q1_2025[[#This Row],[Artikelprijs]] * Q1_2025[[#This Row],[Besteld]],Q1_2025[[#This Row],[Brutobedrag]])</f>
        <v>2719.2</v>
      </c>
      <c r="P79" s="10">
        <f>IF(Q1_2025[[#This Row],[Prijstype]] = "Artikelprijs",Q1_2025[[#This Row],[Brutobedrag 2]]*(100-Q1_2025[[#This Row],[Relatiekorting percentage]])/100,Q1_2025[[#This Row],[Bruto - Rel.korting]])</f>
        <v>2175.36</v>
      </c>
    </row>
    <row r="80" spans="1:16" x14ac:dyDescent="0.3">
      <c r="A80" t="s">
        <v>9</v>
      </c>
      <c r="B80">
        <v>5021009</v>
      </c>
      <c r="C80" t="s">
        <v>50</v>
      </c>
      <c r="D80">
        <v>2</v>
      </c>
      <c r="E80" s="10">
        <v>386.25</v>
      </c>
      <c r="F80" s="10">
        <v>772.5</v>
      </c>
      <c r="G80" s="10">
        <v>618</v>
      </c>
      <c r="H80">
        <v>20</v>
      </c>
      <c r="I80" s="10" t="str">
        <f>_xlfn.XLOOKUP(Q1_2025[[#This Row],[Artikelnr]],Artikel_prijzen[Artnr],Artikel_prijzen[Groep],"")</f>
        <v>Elektra</v>
      </c>
      <c r="J80" s="10">
        <f>_xlfn.XLOOKUP(Q1_2025[[#This Row],[Artikelnr]],Artikel_prijzen[Artnr],Artikel_prijzen[Prijs 2025],"")</f>
        <v>386.25</v>
      </c>
      <c r="K80" s="10" t="str">
        <f>IF(Q1_2025[[#This Row],[Artikelprijs]]&lt;&gt;"",IF(Q1_2025[[#This Row],[Stuksprijs]]=Q1_2025[[#This Row],[Artikelprijs]],"Prijs gelijk","Prijs wijkt af"),"")</f>
        <v>Prijs gelijk</v>
      </c>
      <c r="L80" s="10"/>
      <c r="M80" t="s">
        <v>536</v>
      </c>
      <c r="N80" s="10">
        <f>IF(Q1_2025[[#This Row],[Prijstype]]="Artikelprijs",Q1_2025[[#This Row],[Artikelprijs]],Q1_2025[[#This Row],[Stuksprijs]])</f>
        <v>386.25</v>
      </c>
      <c r="O80" s="10">
        <f>IF(Q1_2025[[#This Row],[Prijstype]]="Artikelprijs",Q1_2025[[#This Row],[Artikelprijs]] * Q1_2025[[#This Row],[Besteld]],Q1_2025[[#This Row],[Brutobedrag]])</f>
        <v>772.5</v>
      </c>
      <c r="P80" s="10">
        <f>IF(Q1_2025[[#This Row],[Prijstype]] = "Artikelprijs",Q1_2025[[#This Row],[Brutobedrag 2]]*(100-Q1_2025[[#This Row],[Relatiekorting percentage]])/100,Q1_2025[[#This Row],[Bruto - Rel.korting]])</f>
        <v>618</v>
      </c>
    </row>
    <row r="81" spans="1:16" x14ac:dyDescent="0.3">
      <c r="A81" t="s">
        <v>9</v>
      </c>
      <c r="B81">
        <v>5021016</v>
      </c>
      <c r="C81" t="s">
        <v>51</v>
      </c>
      <c r="D81">
        <v>6</v>
      </c>
      <c r="E81" s="10">
        <v>602.54999999999995</v>
      </c>
      <c r="F81" s="10">
        <v>3615.3</v>
      </c>
      <c r="G81" s="10">
        <v>2892.24</v>
      </c>
      <c r="H81">
        <v>20</v>
      </c>
      <c r="I81" s="10" t="str">
        <f>_xlfn.XLOOKUP(Q1_2025[[#This Row],[Artikelnr]],Artikel_prijzen[Artnr],Artikel_prijzen[Groep],"")</f>
        <v>Elektra</v>
      </c>
      <c r="J81" s="10">
        <f>_xlfn.XLOOKUP(Q1_2025[[#This Row],[Artikelnr]],Artikel_prijzen[Artnr],Artikel_prijzen[Prijs 2025],"")</f>
        <v>585</v>
      </c>
      <c r="K81" s="10" t="str">
        <f>IF(Q1_2025[[#This Row],[Artikelprijs]]&lt;&gt;"",IF(Q1_2025[[#This Row],[Stuksprijs]]=Q1_2025[[#This Row],[Artikelprijs]],"Prijs gelijk","Prijs wijkt af"),"")</f>
        <v>Prijs wijkt af</v>
      </c>
      <c r="L81" s="10"/>
      <c r="M81" t="s">
        <v>536</v>
      </c>
      <c r="N81" s="10">
        <f>IF(Q1_2025[[#This Row],[Prijstype]]="Artikelprijs",Q1_2025[[#This Row],[Artikelprijs]],Q1_2025[[#This Row],[Stuksprijs]])</f>
        <v>585</v>
      </c>
      <c r="O81" s="10">
        <f>IF(Q1_2025[[#This Row],[Prijstype]]="Artikelprijs",Q1_2025[[#This Row],[Artikelprijs]] * Q1_2025[[#This Row],[Besteld]],Q1_2025[[#This Row],[Brutobedrag]])</f>
        <v>3510</v>
      </c>
      <c r="P81" s="10">
        <f>IF(Q1_2025[[#This Row],[Prijstype]] = "Artikelprijs",Q1_2025[[#This Row],[Brutobedrag 2]]*(100-Q1_2025[[#This Row],[Relatiekorting percentage]])/100,Q1_2025[[#This Row],[Bruto - Rel.korting]])</f>
        <v>2808</v>
      </c>
    </row>
    <row r="82" spans="1:16" x14ac:dyDescent="0.3">
      <c r="A82" t="s">
        <v>9</v>
      </c>
      <c r="B82">
        <v>5021007</v>
      </c>
      <c r="C82" t="s">
        <v>49</v>
      </c>
      <c r="D82">
        <v>4</v>
      </c>
      <c r="E82" s="10">
        <v>339.9</v>
      </c>
      <c r="F82" s="10">
        <v>1359.6</v>
      </c>
      <c r="G82" s="10">
        <v>1087.68</v>
      </c>
      <c r="H82">
        <v>20</v>
      </c>
      <c r="I82" s="10" t="str">
        <f>_xlfn.XLOOKUP(Q1_2025[[#This Row],[Artikelnr]],Artikel_prijzen[Artnr],Artikel_prijzen[Groep],"")</f>
        <v>Elektra</v>
      </c>
      <c r="J82" s="10">
        <f>_xlfn.XLOOKUP(Q1_2025[[#This Row],[Artikelnr]],Artikel_prijzen[Artnr],Artikel_prijzen[Prijs 2025],"")</f>
        <v>339.9</v>
      </c>
      <c r="K82" s="10" t="str">
        <f>IF(Q1_2025[[#This Row],[Artikelprijs]]&lt;&gt;"",IF(Q1_2025[[#This Row],[Stuksprijs]]=Q1_2025[[#This Row],[Artikelprijs]],"Prijs gelijk","Prijs wijkt af"),"")</f>
        <v>Prijs gelijk</v>
      </c>
      <c r="L82" s="10"/>
      <c r="M82" t="s">
        <v>536</v>
      </c>
      <c r="N82" s="10">
        <f>IF(Q1_2025[[#This Row],[Prijstype]]="Artikelprijs",Q1_2025[[#This Row],[Artikelprijs]],Q1_2025[[#This Row],[Stuksprijs]])</f>
        <v>339.9</v>
      </c>
      <c r="O82" s="10">
        <f>IF(Q1_2025[[#This Row],[Prijstype]]="Artikelprijs",Q1_2025[[#This Row],[Artikelprijs]] * Q1_2025[[#This Row],[Besteld]],Q1_2025[[#This Row],[Brutobedrag]])</f>
        <v>1359.6</v>
      </c>
      <c r="P82" s="10">
        <f>IF(Q1_2025[[#This Row],[Prijstype]] = "Artikelprijs",Q1_2025[[#This Row],[Brutobedrag 2]]*(100-Q1_2025[[#This Row],[Relatiekorting percentage]])/100,Q1_2025[[#This Row],[Bruto - Rel.korting]])</f>
        <v>1087.68</v>
      </c>
    </row>
    <row r="83" spans="1:16" x14ac:dyDescent="0.3">
      <c r="A83" t="s">
        <v>9</v>
      </c>
      <c r="B83">
        <v>5022009</v>
      </c>
      <c r="C83" t="s">
        <v>45</v>
      </c>
      <c r="D83">
        <v>1</v>
      </c>
      <c r="E83" s="10">
        <v>103.75</v>
      </c>
      <c r="F83" s="10">
        <v>103.75</v>
      </c>
      <c r="G83" s="10">
        <v>83</v>
      </c>
      <c r="H83">
        <v>20</v>
      </c>
      <c r="I83" s="10" t="str">
        <f>_xlfn.XLOOKUP(Q1_2025[[#This Row],[Artikelnr]],Artikel_prijzen[Artnr],Artikel_prijzen[Groep],"")</f>
        <v>Elektra</v>
      </c>
      <c r="J83" s="10">
        <f>_xlfn.XLOOKUP(Q1_2025[[#This Row],[Artikelnr]],Artikel_prijzen[Artnr],Artikel_prijzen[Prijs 2025],"")</f>
        <v>106.8625</v>
      </c>
      <c r="K83" s="10" t="str">
        <f>IF(Q1_2025[[#This Row],[Artikelprijs]]&lt;&gt;"",IF(Q1_2025[[#This Row],[Stuksprijs]]=Q1_2025[[#This Row],[Artikelprijs]],"Prijs gelijk","Prijs wijkt af"),"")</f>
        <v>Prijs wijkt af</v>
      </c>
      <c r="L83" s="10"/>
      <c r="M83" t="s">
        <v>536</v>
      </c>
      <c r="N83" s="10">
        <f>IF(Q1_2025[[#This Row],[Prijstype]]="Artikelprijs",Q1_2025[[#This Row],[Artikelprijs]],Q1_2025[[#This Row],[Stuksprijs]])</f>
        <v>106.8625</v>
      </c>
      <c r="O83" s="10">
        <f>IF(Q1_2025[[#This Row],[Prijstype]]="Artikelprijs",Q1_2025[[#This Row],[Artikelprijs]] * Q1_2025[[#This Row],[Besteld]],Q1_2025[[#This Row],[Brutobedrag]])</f>
        <v>106.8625</v>
      </c>
      <c r="P83" s="10">
        <f>IF(Q1_2025[[#This Row],[Prijstype]] = "Artikelprijs",Q1_2025[[#This Row],[Brutobedrag 2]]*(100-Q1_2025[[#This Row],[Relatiekorting percentage]])/100,Q1_2025[[#This Row],[Bruto - Rel.korting]])</f>
        <v>85.49</v>
      </c>
    </row>
    <row r="84" spans="1:16" x14ac:dyDescent="0.3">
      <c r="A84" t="s">
        <v>9</v>
      </c>
      <c r="B84">
        <v>5020001</v>
      </c>
      <c r="C84" t="s">
        <v>46</v>
      </c>
      <c r="D84">
        <v>1</v>
      </c>
      <c r="E84" s="10">
        <v>29.35</v>
      </c>
      <c r="F84" s="10">
        <v>29.35</v>
      </c>
      <c r="G84" s="10">
        <v>22.01</v>
      </c>
      <c r="H84">
        <v>25</v>
      </c>
      <c r="I84" s="10" t="str">
        <f>_xlfn.XLOOKUP(Q1_2025[[#This Row],[Artikelnr]],Artikel_prijzen[Artnr],Artikel_prijzen[Groep],"")</f>
        <v/>
      </c>
      <c r="J84" s="10" t="str">
        <f>_xlfn.XLOOKUP(Q1_2025[[#This Row],[Artikelnr]],Artikel_prijzen[Artnr],Artikel_prijzen[Prijs 2025],"")</f>
        <v/>
      </c>
      <c r="K84" s="10" t="str">
        <f>IF(Q1_2025[[#This Row],[Artikelprijs]]&lt;&gt;"",IF(Q1_2025[[#This Row],[Stuksprijs]]=Q1_2025[[#This Row],[Artikelprijs]],"Prijs gelijk","Prijs wijkt af"),"")</f>
        <v/>
      </c>
      <c r="L84" s="10"/>
      <c r="N84" s="10">
        <f>IF(Q1_2025[[#This Row],[Prijstype]]="Artikelprijs",Q1_2025[[#This Row],[Artikelprijs]],Q1_2025[[#This Row],[Stuksprijs]])</f>
        <v>29.35</v>
      </c>
      <c r="O84" s="10">
        <f>IF(Q1_2025[[#This Row],[Prijstype]]="Artikelprijs",Q1_2025[[#This Row],[Artikelprijs]] * Q1_2025[[#This Row],[Besteld]],Q1_2025[[#This Row],[Brutobedrag]])</f>
        <v>29.35</v>
      </c>
      <c r="P84" s="10">
        <f>IF(Q1_2025[[#This Row],[Prijstype]] = "Artikelprijs",Q1_2025[[#This Row],[Brutobedrag 2]]*(100-Q1_2025[[#This Row],[Relatiekorting percentage]])/100,Q1_2025[[#This Row],[Bruto - Rel.korting]])</f>
        <v>22.01</v>
      </c>
    </row>
    <row r="85" spans="1:16" x14ac:dyDescent="0.3">
      <c r="A85" t="s">
        <v>9</v>
      </c>
      <c r="B85">
        <v>5022009</v>
      </c>
      <c r="C85" t="s">
        <v>45</v>
      </c>
      <c r="D85">
        <v>1</v>
      </c>
      <c r="E85" s="10">
        <v>103.75</v>
      </c>
      <c r="F85" s="10">
        <v>103.75</v>
      </c>
      <c r="G85" s="10">
        <v>83</v>
      </c>
      <c r="H85">
        <v>20</v>
      </c>
      <c r="I85" s="10" t="str">
        <f>_xlfn.XLOOKUP(Q1_2025[[#This Row],[Artikelnr]],Artikel_prijzen[Artnr],Artikel_prijzen[Groep],"")</f>
        <v>Elektra</v>
      </c>
      <c r="J85" s="10">
        <f>_xlfn.XLOOKUP(Q1_2025[[#This Row],[Artikelnr]],Artikel_prijzen[Artnr],Artikel_prijzen[Prijs 2025],"")</f>
        <v>106.8625</v>
      </c>
      <c r="K85" s="10" t="str">
        <f>IF(Q1_2025[[#This Row],[Artikelprijs]]&lt;&gt;"",IF(Q1_2025[[#This Row],[Stuksprijs]]=Q1_2025[[#This Row],[Artikelprijs]],"Prijs gelijk","Prijs wijkt af"),"")</f>
        <v>Prijs wijkt af</v>
      </c>
      <c r="L85" s="10"/>
      <c r="M85" t="s">
        <v>536</v>
      </c>
      <c r="N85" s="10">
        <f>IF(Q1_2025[[#This Row],[Prijstype]]="Artikelprijs",Q1_2025[[#This Row],[Artikelprijs]],Q1_2025[[#This Row],[Stuksprijs]])</f>
        <v>106.8625</v>
      </c>
      <c r="O85" s="10">
        <f>IF(Q1_2025[[#This Row],[Prijstype]]="Artikelprijs",Q1_2025[[#This Row],[Artikelprijs]] * Q1_2025[[#This Row],[Besteld]],Q1_2025[[#This Row],[Brutobedrag]])</f>
        <v>106.8625</v>
      </c>
      <c r="P85" s="10">
        <f>IF(Q1_2025[[#This Row],[Prijstype]] = "Artikelprijs",Q1_2025[[#This Row],[Brutobedrag 2]]*(100-Q1_2025[[#This Row],[Relatiekorting percentage]])/100,Q1_2025[[#This Row],[Bruto - Rel.korting]])</f>
        <v>85.49</v>
      </c>
    </row>
    <row r="86" spans="1:16" x14ac:dyDescent="0.3">
      <c r="A86" t="s">
        <v>9</v>
      </c>
      <c r="B86">
        <v>5020001</v>
      </c>
      <c r="C86" t="s">
        <v>46</v>
      </c>
      <c r="D86">
        <v>1</v>
      </c>
      <c r="E86" s="10">
        <v>29.35</v>
      </c>
      <c r="F86" s="10">
        <v>29.35</v>
      </c>
      <c r="G86" s="10">
        <v>22.01</v>
      </c>
      <c r="H86">
        <v>25</v>
      </c>
      <c r="I86" s="10" t="str">
        <f>_xlfn.XLOOKUP(Q1_2025[[#This Row],[Artikelnr]],Artikel_prijzen[Artnr],Artikel_prijzen[Groep],"")</f>
        <v/>
      </c>
      <c r="J86" s="10" t="str">
        <f>_xlfn.XLOOKUP(Q1_2025[[#This Row],[Artikelnr]],Artikel_prijzen[Artnr],Artikel_prijzen[Prijs 2025],"")</f>
        <v/>
      </c>
      <c r="K86" s="10" t="str">
        <f>IF(Q1_2025[[#This Row],[Artikelprijs]]&lt;&gt;"",IF(Q1_2025[[#This Row],[Stuksprijs]]=Q1_2025[[#This Row],[Artikelprijs]],"Prijs gelijk","Prijs wijkt af"),"")</f>
        <v/>
      </c>
      <c r="L86" s="10"/>
      <c r="N86" s="10">
        <f>IF(Q1_2025[[#This Row],[Prijstype]]="Artikelprijs",Q1_2025[[#This Row],[Artikelprijs]],Q1_2025[[#This Row],[Stuksprijs]])</f>
        <v>29.35</v>
      </c>
      <c r="O86" s="10">
        <f>IF(Q1_2025[[#This Row],[Prijstype]]="Artikelprijs",Q1_2025[[#This Row],[Artikelprijs]] * Q1_2025[[#This Row],[Besteld]],Q1_2025[[#This Row],[Brutobedrag]])</f>
        <v>29.35</v>
      </c>
      <c r="P86" s="10">
        <f>IF(Q1_2025[[#This Row],[Prijstype]] = "Artikelprijs",Q1_2025[[#This Row],[Brutobedrag 2]]*(100-Q1_2025[[#This Row],[Relatiekorting percentage]])/100,Q1_2025[[#This Row],[Bruto - Rel.korting]])</f>
        <v>22.01</v>
      </c>
    </row>
    <row r="87" spans="1:16" x14ac:dyDescent="0.3">
      <c r="A87" t="s">
        <v>9</v>
      </c>
      <c r="B87">
        <v>5022009</v>
      </c>
      <c r="C87" t="s">
        <v>45</v>
      </c>
      <c r="D87">
        <v>6</v>
      </c>
      <c r="E87" s="10">
        <v>103.75</v>
      </c>
      <c r="F87" s="10">
        <v>622.5</v>
      </c>
      <c r="G87" s="10">
        <v>498</v>
      </c>
      <c r="H87">
        <v>20</v>
      </c>
      <c r="I87" s="10" t="str">
        <f>_xlfn.XLOOKUP(Q1_2025[[#This Row],[Artikelnr]],Artikel_prijzen[Artnr],Artikel_prijzen[Groep],"")</f>
        <v>Elektra</v>
      </c>
      <c r="J87" s="10">
        <f>_xlfn.XLOOKUP(Q1_2025[[#This Row],[Artikelnr]],Artikel_prijzen[Artnr],Artikel_prijzen[Prijs 2025],"")</f>
        <v>106.8625</v>
      </c>
      <c r="K87" s="10" t="str">
        <f>IF(Q1_2025[[#This Row],[Artikelprijs]]&lt;&gt;"",IF(Q1_2025[[#This Row],[Stuksprijs]]=Q1_2025[[#This Row],[Artikelprijs]],"Prijs gelijk","Prijs wijkt af"),"")</f>
        <v>Prijs wijkt af</v>
      </c>
      <c r="L87" s="10"/>
      <c r="M87" t="s">
        <v>536</v>
      </c>
      <c r="N87" s="10">
        <f>IF(Q1_2025[[#This Row],[Prijstype]]="Artikelprijs",Q1_2025[[#This Row],[Artikelprijs]],Q1_2025[[#This Row],[Stuksprijs]])</f>
        <v>106.8625</v>
      </c>
      <c r="O87" s="10">
        <f>IF(Q1_2025[[#This Row],[Prijstype]]="Artikelprijs",Q1_2025[[#This Row],[Artikelprijs]] * Q1_2025[[#This Row],[Besteld]],Q1_2025[[#This Row],[Brutobedrag]])</f>
        <v>641.17499999999995</v>
      </c>
      <c r="P87" s="10">
        <f>IF(Q1_2025[[#This Row],[Prijstype]] = "Artikelprijs",Q1_2025[[#This Row],[Brutobedrag 2]]*(100-Q1_2025[[#This Row],[Relatiekorting percentage]])/100,Q1_2025[[#This Row],[Bruto - Rel.korting]])</f>
        <v>512.94000000000005</v>
      </c>
    </row>
    <row r="88" spans="1:16" x14ac:dyDescent="0.3">
      <c r="A88" t="s">
        <v>9</v>
      </c>
      <c r="B88">
        <v>5020001</v>
      </c>
      <c r="C88" t="s">
        <v>46</v>
      </c>
      <c r="D88">
        <v>6</v>
      </c>
      <c r="E88" s="10">
        <v>29.35</v>
      </c>
      <c r="F88" s="10">
        <v>176.1</v>
      </c>
      <c r="G88" s="10">
        <v>132.07</v>
      </c>
      <c r="H88">
        <v>25</v>
      </c>
      <c r="I88" s="10" t="str">
        <f>_xlfn.XLOOKUP(Q1_2025[[#This Row],[Artikelnr]],Artikel_prijzen[Artnr],Artikel_prijzen[Groep],"")</f>
        <v/>
      </c>
      <c r="J88" s="10" t="str">
        <f>_xlfn.XLOOKUP(Q1_2025[[#This Row],[Artikelnr]],Artikel_prijzen[Artnr],Artikel_prijzen[Prijs 2025],"")</f>
        <v/>
      </c>
      <c r="K88" s="10" t="str">
        <f>IF(Q1_2025[[#This Row],[Artikelprijs]]&lt;&gt;"",IF(Q1_2025[[#This Row],[Stuksprijs]]=Q1_2025[[#This Row],[Artikelprijs]],"Prijs gelijk","Prijs wijkt af"),"")</f>
        <v/>
      </c>
      <c r="L88" s="10"/>
      <c r="N88" s="10">
        <f>IF(Q1_2025[[#This Row],[Prijstype]]="Artikelprijs",Q1_2025[[#This Row],[Artikelprijs]],Q1_2025[[#This Row],[Stuksprijs]])</f>
        <v>29.35</v>
      </c>
      <c r="O88" s="10">
        <f>IF(Q1_2025[[#This Row],[Prijstype]]="Artikelprijs",Q1_2025[[#This Row],[Artikelprijs]] * Q1_2025[[#This Row],[Besteld]],Q1_2025[[#This Row],[Brutobedrag]])</f>
        <v>176.1</v>
      </c>
      <c r="P88" s="10">
        <f>IF(Q1_2025[[#This Row],[Prijstype]] = "Artikelprijs",Q1_2025[[#This Row],[Brutobedrag 2]]*(100-Q1_2025[[#This Row],[Relatiekorting percentage]])/100,Q1_2025[[#This Row],[Bruto - Rel.korting]])</f>
        <v>132.07</v>
      </c>
    </row>
    <row r="89" spans="1:16" x14ac:dyDescent="0.3">
      <c r="A89" t="s">
        <v>9</v>
      </c>
      <c r="B89">
        <v>3098016</v>
      </c>
      <c r="C89" t="s">
        <v>48</v>
      </c>
      <c r="D89">
        <v>5</v>
      </c>
      <c r="E89" s="10">
        <v>21</v>
      </c>
      <c r="F89" s="10">
        <v>105</v>
      </c>
      <c r="G89" s="10">
        <v>84</v>
      </c>
      <c r="H89">
        <v>20</v>
      </c>
      <c r="I89" s="10" t="str">
        <f>_xlfn.XLOOKUP(Q1_2025[[#This Row],[Artikelnr]],Artikel_prijzen[Artnr],Artikel_prijzen[Groep],"")</f>
        <v/>
      </c>
      <c r="J89" s="10" t="str">
        <f>_xlfn.XLOOKUP(Q1_2025[[#This Row],[Artikelnr]],Artikel_prijzen[Artnr],Artikel_prijzen[Prijs 2025],"")</f>
        <v/>
      </c>
      <c r="K89" s="10" t="str">
        <f>IF(Q1_2025[[#This Row],[Artikelprijs]]&lt;&gt;"",IF(Q1_2025[[#This Row],[Stuksprijs]]=Q1_2025[[#This Row],[Artikelprijs]],"Prijs gelijk","Prijs wijkt af"),"")</f>
        <v/>
      </c>
      <c r="L89" s="10"/>
      <c r="N89" s="10">
        <f>IF(Q1_2025[[#This Row],[Prijstype]]="Artikelprijs",Q1_2025[[#This Row],[Artikelprijs]],Q1_2025[[#This Row],[Stuksprijs]])</f>
        <v>21</v>
      </c>
      <c r="O89" s="10">
        <f>IF(Q1_2025[[#This Row],[Prijstype]]="Artikelprijs",Q1_2025[[#This Row],[Artikelprijs]] * Q1_2025[[#This Row],[Besteld]],Q1_2025[[#This Row],[Brutobedrag]])</f>
        <v>105</v>
      </c>
      <c r="P89" s="10">
        <f>IF(Q1_2025[[#This Row],[Prijstype]] = "Artikelprijs",Q1_2025[[#This Row],[Brutobedrag 2]]*(100-Q1_2025[[#This Row],[Relatiekorting percentage]])/100,Q1_2025[[#This Row],[Bruto - Rel.korting]])</f>
        <v>84</v>
      </c>
    </row>
    <row r="90" spans="1:16" x14ac:dyDescent="0.3">
      <c r="A90" t="s">
        <v>9</v>
      </c>
      <c r="B90">
        <v>5022009</v>
      </c>
      <c r="C90" t="s">
        <v>45</v>
      </c>
      <c r="D90">
        <v>6</v>
      </c>
      <c r="E90" s="10">
        <v>103.75</v>
      </c>
      <c r="F90" s="10">
        <v>622.5</v>
      </c>
      <c r="G90" s="10">
        <v>498</v>
      </c>
      <c r="H90">
        <v>20</v>
      </c>
      <c r="I90" s="10" t="str">
        <f>_xlfn.XLOOKUP(Q1_2025[[#This Row],[Artikelnr]],Artikel_prijzen[Artnr],Artikel_prijzen[Groep],"")</f>
        <v>Elektra</v>
      </c>
      <c r="J90" s="10">
        <f>_xlfn.XLOOKUP(Q1_2025[[#This Row],[Artikelnr]],Artikel_prijzen[Artnr],Artikel_prijzen[Prijs 2025],"")</f>
        <v>106.8625</v>
      </c>
      <c r="K90" s="10" t="str">
        <f>IF(Q1_2025[[#This Row],[Artikelprijs]]&lt;&gt;"",IF(Q1_2025[[#This Row],[Stuksprijs]]=Q1_2025[[#This Row],[Artikelprijs]],"Prijs gelijk","Prijs wijkt af"),"")</f>
        <v>Prijs wijkt af</v>
      </c>
      <c r="L90" s="10"/>
      <c r="M90" t="s">
        <v>536</v>
      </c>
      <c r="N90" s="10">
        <f>IF(Q1_2025[[#This Row],[Prijstype]]="Artikelprijs",Q1_2025[[#This Row],[Artikelprijs]],Q1_2025[[#This Row],[Stuksprijs]])</f>
        <v>106.8625</v>
      </c>
      <c r="O90" s="10">
        <f>IF(Q1_2025[[#This Row],[Prijstype]]="Artikelprijs",Q1_2025[[#This Row],[Artikelprijs]] * Q1_2025[[#This Row],[Besteld]],Q1_2025[[#This Row],[Brutobedrag]])</f>
        <v>641.17499999999995</v>
      </c>
      <c r="P90" s="10">
        <f>IF(Q1_2025[[#This Row],[Prijstype]] = "Artikelprijs",Q1_2025[[#This Row],[Brutobedrag 2]]*(100-Q1_2025[[#This Row],[Relatiekorting percentage]])/100,Q1_2025[[#This Row],[Bruto - Rel.korting]])</f>
        <v>512.94000000000005</v>
      </c>
    </row>
    <row r="91" spans="1:16" x14ac:dyDescent="0.3">
      <c r="A91" t="s">
        <v>9</v>
      </c>
      <c r="B91">
        <v>5020001</v>
      </c>
      <c r="C91" t="s">
        <v>46</v>
      </c>
      <c r="D91">
        <v>6</v>
      </c>
      <c r="E91" s="10">
        <v>29.35</v>
      </c>
      <c r="F91" s="10">
        <v>176.1</v>
      </c>
      <c r="G91" s="10">
        <v>132.07</v>
      </c>
      <c r="H91">
        <v>25</v>
      </c>
      <c r="I91" s="10" t="str">
        <f>_xlfn.XLOOKUP(Q1_2025[[#This Row],[Artikelnr]],Artikel_prijzen[Artnr],Artikel_prijzen[Groep],"")</f>
        <v/>
      </c>
      <c r="J91" s="10" t="str">
        <f>_xlfn.XLOOKUP(Q1_2025[[#This Row],[Artikelnr]],Artikel_prijzen[Artnr],Artikel_prijzen[Prijs 2025],"")</f>
        <v/>
      </c>
      <c r="K91" s="10" t="str">
        <f>IF(Q1_2025[[#This Row],[Artikelprijs]]&lt;&gt;"",IF(Q1_2025[[#This Row],[Stuksprijs]]=Q1_2025[[#This Row],[Artikelprijs]],"Prijs gelijk","Prijs wijkt af"),"")</f>
        <v/>
      </c>
      <c r="L91" s="10"/>
      <c r="N91" s="10">
        <f>IF(Q1_2025[[#This Row],[Prijstype]]="Artikelprijs",Q1_2025[[#This Row],[Artikelprijs]],Q1_2025[[#This Row],[Stuksprijs]])</f>
        <v>29.35</v>
      </c>
      <c r="O91" s="10">
        <f>IF(Q1_2025[[#This Row],[Prijstype]]="Artikelprijs",Q1_2025[[#This Row],[Artikelprijs]] * Q1_2025[[#This Row],[Besteld]],Q1_2025[[#This Row],[Brutobedrag]])</f>
        <v>176.1</v>
      </c>
      <c r="P91" s="10">
        <f>IF(Q1_2025[[#This Row],[Prijstype]] = "Artikelprijs",Q1_2025[[#This Row],[Brutobedrag 2]]*(100-Q1_2025[[#This Row],[Relatiekorting percentage]])/100,Q1_2025[[#This Row],[Bruto - Rel.korting]])</f>
        <v>132.07</v>
      </c>
    </row>
    <row r="92" spans="1:16" x14ac:dyDescent="0.3">
      <c r="A92" t="s">
        <v>9</v>
      </c>
      <c r="B92">
        <v>5022009</v>
      </c>
      <c r="C92" t="s">
        <v>45</v>
      </c>
      <c r="D92">
        <v>4</v>
      </c>
      <c r="E92" s="10">
        <v>103.75</v>
      </c>
      <c r="F92" s="10">
        <v>415</v>
      </c>
      <c r="G92" s="10">
        <v>332</v>
      </c>
      <c r="H92">
        <v>20</v>
      </c>
      <c r="I92" s="10" t="str">
        <f>_xlfn.XLOOKUP(Q1_2025[[#This Row],[Artikelnr]],Artikel_prijzen[Artnr],Artikel_prijzen[Groep],"")</f>
        <v>Elektra</v>
      </c>
      <c r="J92" s="10">
        <f>_xlfn.XLOOKUP(Q1_2025[[#This Row],[Artikelnr]],Artikel_prijzen[Artnr],Artikel_prijzen[Prijs 2025],"")</f>
        <v>106.8625</v>
      </c>
      <c r="K92" s="10" t="str">
        <f>IF(Q1_2025[[#This Row],[Artikelprijs]]&lt;&gt;"",IF(Q1_2025[[#This Row],[Stuksprijs]]=Q1_2025[[#This Row],[Artikelprijs]],"Prijs gelijk","Prijs wijkt af"),"")</f>
        <v>Prijs wijkt af</v>
      </c>
      <c r="L92" s="10"/>
      <c r="M92" t="s">
        <v>536</v>
      </c>
      <c r="N92" s="10">
        <f>IF(Q1_2025[[#This Row],[Prijstype]]="Artikelprijs",Q1_2025[[#This Row],[Artikelprijs]],Q1_2025[[#This Row],[Stuksprijs]])</f>
        <v>106.8625</v>
      </c>
      <c r="O92" s="10">
        <f>IF(Q1_2025[[#This Row],[Prijstype]]="Artikelprijs",Q1_2025[[#This Row],[Artikelprijs]] * Q1_2025[[#This Row],[Besteld]],Q1_2025[[#This Row],[Brutobedrag]])</f>
        <v>427.45</v>
      </c>
      <c r="P92" s="10">
        <f>IF(Q1_2025[[#This Row],[Prijstype]] = "Artikelprijs",Q1_2025[[#This Row],[Brutobedrag 2]]*(100-Q1_2025[[#This Row],[Relatiekorting percentage]])/100,Q1_2025[[#This Row],[Bruto - Rel.korting]])</f>
        <v>341.96</v>
      </c>
    </row>
    <row r="93" spans="1:16" x14ac:dyDescent="0.3">
      <c r="A93" t="s">
        <v>9</v>
      </c>
      <c r="B93">
        <v>5020001</v>
      </c>
      <c r="C93" t="s">
        <v>46</v>
      </c>
      <c r="D93">
        <v>4</v>
      </c>
      <c r="E93" s="10">
        <v>29.35</v>
      </c>
      <c r="F93" s="10">
        <v>117.4</v>
      </c>
      <c r="G93" s="10">
        <v>88.05</v>
      </c>
      <c r="H93">
        <v>25</v>
      </c>
      <c r="I93" s="10" t="str">
        <f>_xlfn.XLOOKUP(Q1_2025[[#This Row],[Artikelnr]],Artikel_prijzen[Artnr],Artikel_prijzen[Groep],"")</f>
        <v/>
      </c>
      <c r="J93" s="10" t="str">
        <f>_xlfn.XLOOKUP(Q1_2025[[#This Row],[Artikelnr]],Artikel_prijzen[Artnr],Artikel_prijzen[Prijs 2025],"")</f>
        <v/>
      </c>
      <c r="K93" s="10" t="str">
        <f>IF(Q1_2025[[#This Row],[Artikelprijs]]&lt;&gt;"",IF(Q1_2025[[#This Row],[Stuksprijs]]=Q1_2025[[#This Row],[Artikelprijs]],"Prijs gelijk","Prijs wijkt af"),"")</f>
        <v/>
      </c>
      <c r="L93" s="10"/>
      <c r="N93" s="10">
        <f>IF(Q1_2025[[#This Row],[Prijstype]]="Artikelprijs",Q1_2025[[#This Row],[Artikelprijs]],Q1_2025[[#This Row],[Stuksprijs]])</f>
        <v>29.35</v>
      </c>
      <c r="O93" s="10">
        <f>IF(Q1_2025[[#This Row],[Prijstype]]="Artikelprijs",Q1_2025[[#This Row],[Artikelprijs]] * Q1_2025[[#This Row],[Besteld]],Q1_2025[[#This Row],[Brutobedrag]])</f>
        <v>117.4</v>
      </c>
      <c r="P93" s="10">
        <f>IF(Q1_2025[[#This Row],[Prijstype]] = "Artikelprijs",Q1_2025[[#This Row],[Brutobedrag 2]]*(100-Q1_2025[[#This Row],[Relatiekorting percentage]])/100,Q1_2025[[#This Row],[Bruto - Rel.korting]])</f>
        <v>88.05</v>
      </c>
    </row>
    <row r="94" spans="1:16" x14ac:dyDescent="0.3">
      <c r="A94" t="s">
        <v>9</v>
      </c>
      <c r="B94">
        <v>3098016</v>
      </c>
      <c r="C94" t="s">
        <v>48</v>
      </c>
      <c r="D94">
        <v>4</v>
      </c>
      <c r="E94" s="10">
        <v>21</v>
      </c>
      <c r="F94" s="10">
        <v>84</v>
      </c>
      <c r="G94" s="10">
        <v>67.2</v>
      </c>
      <c r="H94">
        <v>20</v>
      </c>
      <c r="I94" s="10" t="str">
        <f>_xlfn.XLOOKUP(Q1_2025[[#This Row],[Artikelnr]],Artikel_prijzen[Artnr],Artikel_prijzen[Groep],"")</f>
        <v/>
      </c>
      <c r="J94" s="10" t="str">
        <f>_xlfn.XLOOKUP(Q1_2025[[#This Row],[Artikelnr]],Artikel_prijzen[Artnr],Artikel_prijzen[Prijs 2025],"")</f>
        <v/>
      </c>
      <c r="K94" s="10" t="str">
        <f>IF(Q1_2025[[#This Row],[Artikelprijs]]&lt;&gt;"",IF(Q1_2025[[#This Row],[Stuksprijs]]=Q1_2025[[#This Row],[Artikelprijs]],"Prijs gelijk","Prijs wijkt af"),"")</f>
        <v/>
      </c>
      <c r="L94" s="10"/>
      <c r="N94" s="10">
        <f>IF(Q1_2025[[#This Row],[Prijstype]]="Artikelprijs",Q1_2025[[#This Row],[Artikelprijs]],Q1_2025[[#This Row],[Stuksprijs]])</f>
        <v>21</v>
      </c>
      <c r="O94" s="10">
        <f>IF(Q1_2025[[#This Row],[Prijstype]]="Artikelprijs",Q1_2025[[#This Row],[Artikelprijs]] * Q1_2025[[#This Row],[Besteld]],Q1_2025[[#This Row],[Brutobedrag]])</f>
        <v>84</v>
      </c>
      <c r="P94" s="10">
        <f>IF(Q1_2025[[#This Row],[Prijstype]] = "Artikelprijs",Q1_2025[[#This Row],[Brutobedrag 2]]*(100-Q1_2025[[#This Row],[Relatiekorting percentage]])/100,Q1_2025[[#This Row],[Bruto - Rel.korting]])</f>
        <v>67.2</v>
      </c>
    </row>
    <row r="95" spans="1:16" x14ac:dyDescent="0.3">
      <c r="A95" t="s">
        <v>9</v>
      </c>
      <c r="B95">
        <v>5021009</v>
      </c>
      <c r="C95" t="s">
        <v>50</v>
      </c>
      <c r="D95">
        <v>1</v>
      </c>
      <c r="E95" s="10">
        <v>386.25</v>
      </c>
      <c r="F95" s="10">
        <v>386.25</v>
      </c>
      <c r="G95" s="10">
        <v>309</v>
      </c>
      <c r="H95">
        <v>20</v>
      </c>
      <c r="I95" s="10" t="str">
        <f>_xlfn.XLOOKUP(Q1_2025[[#This Row],[Artikelnr]],Artikel_prijzen[Artnr],Artikel_prijzen[Groep],"")</f>
        <v>Elektra</v>
      </c>
      <c r="J95" s="10">
        <f>_xlfn.XLOOKUP(Q1_2025[[#This Row],[Artikelnr]],Artikel_prijzen[Artnr],Artikel_prijzen[Prijs 2025],"")</f>
        <v>386.25</v>
      </c>
      <c r="K95" s="10" t="str">
        <f>IF(Q1_2025[[#This Row],[Artikelprijs]]&lt;&gt;"",IF(Q1_2025[[#This Row],[Stuksprijs]]=Q1_2025[[#This Row],[Artikelprijs]],"Prijs gelijk","Prijs wijkt af"),"")</f>
        <v>Prijs gelijk</v>
      </c>
      <c r="L95" s="10"/>
      <c r="M95" t="s">
        <v>536</v>
      </c>
      <c r="N95" s="10">
        <f>IF(Q1_2025[[#This Row],[Prijstype]]="Artikelprijs",Q1_2025[[#This Row],[Artikelprijs]],Q1_2025[[#This Row],[Stuksprijs]])</f>
        <v>386.25</v>
      </c>
      <c r="O95" s="10">
        <f>IF(Q1_2025[[#This Row],[Prijstype]]="Artikelprijs",Q1_2025[[#This Row],[Artikelprijs]] * Q1_2025[[#This Row],[Besteld]],Q1_2025[[#This Row],[Brutobedrag]])</f>
        <v>386.25</v>
      </c>
      <c r="P95" s="10">
        <f>IF(Q1_2025[[#This Row],[Prijstype]] = "Artikelprijs",Q1_2025[[#This Row],[Brutobedrag 2]]*(100-Q1_2025[[#This Row],[Relatiekorting percentage]])/100,Q1_2025[[#This Row],[Bruto - Rel.korting]])</f>
        <v>309</v>
      </c>
    </row>
    <row r="96" spans="1:16" x14ac:dyDescent="0.3">
      <c r="A96" t="s">
        <v>9</v>
      </c>
      <c r="B96">
        <v>3098016</v>
      </c>
      <c r="C96" t="s">
        <v>48</v>
      </c>
      <c r="D96">
        <v>5</v>
      </c>
      <c r="E96" s="10">
        <v>21</v>
      </c>
      <c r="F96" s="10">
        <v>105</v>
      </c>
      <c r="G96" s="10">
        <v>84</v>
      </c>
      <c r="H96">
        <v>20</v>
      </c>
      <c r="I96" s="10" t="str">
        <f>_xlfn.XLOOKUP(Q1_2025[[#This Row],[Artikelnr]],Artikel_prijzen[Artnr],Artikel_prijzen[Groep],"")</f>
        <v/>
      </c>
      <c r="J96" s="10" t="str">
        <f>_xlfn.XLOOKUP(Q1_2025[[#This Row],[Artikelnr]],Artikel_prijzen[Artnr],Artikel_prijzen[Prijs 2025],"")</f>
        <v/>
      </c>
      <c r="K96" s="10" t="str">
        <f>IF(Q1_2025[[#This Row],[Artikelprijs]]&lt;&gt;"",IF(Q1_2025[[#This Row],[Stuksprijs]]=Q1_2025[[#This Row],[Artikelprijs]],"Prijs gelijk","Prijs wijkt af"),"")</f>
        <v/>
      </c>
      <c r="L96" s="10"/>
      <c r="N96" s="10">
        <f>IF(Q1_2025[[#This Row],[Prijstype]]="Artikelprijs",Q1_2025[[#This Row],[Artikelprijs]],Q1_2025[[#This Row],[Stuksprijs]])</f>
        <v>21</v>
      </c>
      <c r="O96" s="10">
        <f>IF(Q1_2025[[#This Row],[Prijstype]]="Artikelprijs",Q1_2025[[#This Row],[Artikelprijs]] * Q1_2025[[#This Row],[Besteld]],Q1_2025[[#This Row],[Brutobedrag]])</f>
        <v>105</v>
      </c>
      <c r="P96" s="10">
        <f>IF(Q1_2025[[#This Row],[Prijstype]] = "Artikelprijs",Q1_2025[[#This Row],[Brutobedrag 2]]*(100-Q1_2025[[#This Row],[Relatiekorting percentage]])/100,Q1_2025[[#This Row],[Bruto - Rel.korting]])</f>
        <v>84</v>
      </c>
    </row>
    <row r="97" spans="1:16" x14ac:dyDescent="0.3">
      <c r="A97" t="s">
        <v>9</v>
      </c>
      <c r="B97">
        <v>5022009</v>
      </c>
      <c r="C97" t="s">
        <v>45</v>
      </c>
      <c r="D97">
        <v>1</v>
      </c>
      <c r="E97" s="10">
        <v>103.75</v>
      </c>
      <c r="F97" s="10">
        <v>103.75</v>
      </c>
      <c r="G97" s="10">
        <v>83</v>
      </c>
      <c r="H97">
        <v>20</v>
      </c>
      <c r="I97" s="10" t="str">
        <f>_xlfn.XLOOKUP(Q1_2025[[#This Row],[Artikelnr]],Artikel_prijzen[Artnr],Artikel_prijzen[Groep],"")</f>
        <v>Elektra</v>
      </c>
      <c r="J97" s="10">
        <f>_xlfn.XLOOKUP(Q1_2025[[#This Row],[Artikelnr]],Artikel_prijzen[Artnr],Artikel_prijzen[Prijs 2025],"")</f>
        <v>106.8625</v>
      </c>
      <c r="K97" s="10" t="str">
        <f>IF(Q1_2025[[#This Row],[Artikelprijs]]&lt;&gt;"",IF(Q1_2025[[#This Row],[Stuksprijs]]=Q1_2025[[#This Row],[Artikelprijs]],"Prijs gelijk","Prijs wijkt af"),"")</f>
        <v>Prijs wijkt af</v>
      </c>
      <c r="L97" s="10"/>
      <c r="M97" t="s">
        <v>536</v>
      </c>
      <c r="N97" s="10">
        <f>IF(Q1_2025[[#This Row],[Prijstype]]="Artikelprijs",Q1_2025[[#This Row],[Artikelprijs]],Q1_2025[[#This Row],[Stuksprijs]])</f>
        <v>106.8625</v>
      </c>
      <c r="O97" s="10">
        <f>IF(Q1_2025[[#This Row],[Prijstype]]="Artikelprijs",Q1_2025[[#This Row],[Artikelprijs]] * Q1_2025[[#This Row],[Besteld]],Q1_2025[[#This Row],[Brutobedrag]])</f>
        <v>106.8625</v>
      </c>
      <c r="P97" s="10">
        <f>IF(Q1_2025[[#This Row],[Prijstype]] = "Artikelprijs",Q1_2025[[#This Row],[Brutobedrag 2]]*(100-Q1_2025[[#This Row],[Relatiekorting percentage]])/100,Q1_2025[[#This Row],[Bruto - Rel.korting]])</f>
        <v>85.49</v>
      </c>
    </row>
    <row r="98" spans="1:16" x14ac:dyDescent="0.3">
      <c r="A98" t="s">
        <v>9</v>
      </c>
      <c r="B98">
        <v>5020001</v>
      </c>
      <c r="C98" t="s">
        <v>46</v>
      </c>
      <c r="D98">
        <v>1</v>
      </c>
      <c r="E98" s="10">
        <v>29.35</v>
      </c>
      <c r="F98" s="10">
        <v>29.35</v>
      </c>
      <c r="G98" s="10">
        <v>22.01</v>
      </c>
      <c r="H98">
        <v>25</v>
      </c>
      <c r="I98" s="10" t="str">
        <f>_xlfn.XLOOKUP(Q1_2025[[#This Row],[Artikelnr]],Artikel_prijzen[Artnr],Artikel_prijzen[Groep],"")</f>
        <v/>
      </c>
      <c r="J98" s="10" t="str">
        <f>_xlfn.XLOOKUP(Q1_2025[[#This Row],[Artikelnr]],Artikel_prijzen[Artnr],Artikel_prijzen[Prijs 2025],"")</f>
        <v/>
      </c>
      <c r="K98" s="10" t="str">
        <f>IF(Q1_2025[[#This Row],[Artikelprijs]]&lt;&gt;"",IF(Q1_2025[[#This Row],[Stuksprijs]]=Q1_2025[[#This Row],[Artikelprijs]],"Prijs gelijk","Prijs wijkt af"),"")</f>
        <v/>
      </c>
      <c r="L98" s="10"/>
      <c r="N98" s="10">
        <f>IF(Q1_2025[[#This Row],[Prijstype]]="Artikelprijs",Q1_2025[[#This Row],[Artikelprijs]],Q1_2025[[#This Row],[Stuksprijs]])</f>
        <v>29.35</v>
      </c>
      <c r="O98" s="10">
        <f>IF(Q1_2025[[#This Row],[Prijstype]]="Artikelprijs",Q1_2025[[#This Row],[Artikelprijs]] * Q1_2025[[#This Row],[Besteld]],Q1_2025[[#This Row],[Brutobedrag]])</f>
        <v>29.35</v>
      </c>
      <c r="P98" s="10">
        <f>IF(Q1_2025[[#This Row],[Prijstype]] = "Artikelprijs",Q1_2025[[#This Row],[Brutobedrag 2]]*(100-Q1_2025[[#This Row],[Relatiekorting percentage]])/100,Q1_2025[[#This Row],[Bruto - Rel.korting]])</f>
        <v>22.01</v>
      </c>
    </row>
    <row r="99" spans="1:16" x14ac:dyDescent="0.3">
      <c r="A99" t="s">
        <v>9</v>
      </c>
      <c r="B99">
        <v>5020008</v>
      </c>
      <c r="C99" t="s">
        <v>52</v>
      </c>
      <c r="D99">
        <v>8</v>
      </c>
      <c r="E99" s="10">
        <v>32.96</v>
      </c>
      <c r="F99" s="10">
        <v>263.68</v>
      </c>
      <c r="G99" s="10">
        <v>197.76</v>
      </c>
      <c r="H99">
        <v>25</v>
      </c>
      <c r="I99" s="10" t="str">
        <f>_xlfn.XLOOKUP(Q1_2025[[#This Row],[Artikelnr]],Artikel_prijzen[Artnr],Artikel_prijzen[Groep],"")</f>
        <v/>
      </c>
      <c r="J99" s="10" t="str">
        <f>_xlfn.XLOOKUP(Q1_2025[[#This Row],[Artikelnr]],Artikel_prijzen[Artnr],Artikel_prijzen[Prijs 2025],"")</f>
        <v/>
      </c>
      <c r="K99" s="10" t="str">
        <f>IF(Q1_2025[[#This Row],[Artikelprijs]]&lt;&gt;"",IF(Q1_2025[[#This Row],[Stuksprijs]]=Q1_2025[[#This Row],[Artikelprijs]],"Prijs gelijk","Prijs wijkt af"),"")</f>
        <v/>
      </c>
      <c r="L99" s="10"/>
      <c r="N99" s="10">
        <f>IF(Q1_2025[[#This Row],[Prijstype]]="Artikelprijs",Q1_2025[[#This Row],[Artikelprijs]],Q1_2025[[#This Row],[Stuksprijs]])</f>
        <v>32.96</v>
      </c>
      <c r="O99" s="10">
        <f>IF(Q1_2025[[#This Row],[Prijstype]]="Artikelprijs",Q1_2025[[#This Row],[Artikelprijs]] * Q1_2025[[#This Row],[Besteld]],Q1_2025[[#This Row],[Brutobedrag]])</f>
        <v>263.68</v>
      </c>
      <c r="P99" s="10">
        <f>IF(Q1_2025[[#This Row],[Prijstype]] = "Artikelprijs",Q1_2025[[#This Row],[Brutobedrag 2]]*(100-Q1_2025[[#This Row],[Relatiekorting percentage]])/100,Q1_2025[[#This Row],[Bruto - Rel.korting]])</f>
        <v>197.76</v>
      </c>
    </row>
    <row r="100" spans="1:16" x14ac:dyDescent="0.3">
      <c r="A100" t="s">
        <v>9</v>
      </c>
      <c r="B100">
        <v>5020008</v>
      </c>
      <c r="C100" t="s">
        <v>52</v>
      </c>
      <c r="D100">
        <v>14</v>
      </c>
      <c r="E100" s="10">
        <v>32.96</v>
      </c>
      <c r="F100" s="10">
        <v>461.44</v>
      </c>
      <c r="G100" s="10">
        <v>346.08</v>
      </c>
      <c r="H100">
        <v>25</v>
      </c>
      <c r="I100" s="10" t="str">
        <f>_xlfn.XLOOKUP(Q1_2025[[#This Row],[Artikelnr]],Artikel_prijzen[Artnr],Artikel_prijzen[Groep],"")</f>
        <v/>
      </c>
      <c r="J100" s="10" t="str">
        <f>_xlfn.XLOOKUP(Q1_2025[[#This Row],[Artikelnr]],Artikel_prijzen[Artnr],Artikel_prijzen[Prijs 2025],"")</f>
        <v/>
      </c>
      <c r="K100" s="10" t="str">
        <f>IF(Q1_2025[[#This Row],[Artikelprijs]]&lt;&gt;"",IF(Q1_2025[[#This Row],[Stuksprijs]]=Q1_2025[[#This Row],[Artikelprijs]],"Prijs gelijk","Prijs wijkt af"),"")</f>
        <v/>
      </c>
      <c r="L100" s="10"/>
      <c r="N100" s="10">
        <f>IF(Q1_2025[[#This Row],[Prijstype]]="Artikelprijs",Q1_2025[[#This Row],[Artikelprijs]],Q1_2025[[#This Row],[Stuksprijs]])</f>
        <v>32.96</v>
      </c>
      <c r="O100" s="10">
        <f>IF(Q1_2025[[#This Row],[Prijstype]]="Artikelprijs",Q1_2025[[#This Row],[Artikelprijs]] * Q1_2025[[#This Row],[Besteld]],Q1_2025[[#This Row],[Brutobedrag]])</f>
        <v>461.44</v>
      </c>
      <c r="P100" s="10">
        <f>IF(Q1_2025[[#This Row],[Prijstype]] = "Artikelprijs",Q1_2025[[#This Row],[Brutobedrag 2]]*(100-Q1_2025[[#This Row],[Relatiekorting percentage]])/100,Q1_2025[[#This Row],[Bruto - Rel.korting]])</f>
        <v>346.08</v>
      </c>
    </row>
    <row r="101" spans="1:16" x14ac:dyDescent="0.3">
      <c r="A101" t="s">
        <v>9</v>
      </c>
      <c r="B101">
        <v>5022009</v>
      </c>
      <c r="C101" t="s">
        <v>45</v>
      </c>
      <c r="D101">
        <v>2</v>
      </c>
      <c r="E101" s="10">
        <v>103.75</v>
      </c>
      <c r="F101" s="10">
        <v>207.5</v>
      </c>
      <c r="G101" s="10">
        <v>166</v>
      </c>
      <c r="H101">
        <v>20</v>
      </c>
      <c r="I101" s="10" t="str">
        <f>_xlfn.XLOOKUP(Q1_2025[[#This Row],[Artikelnr]],Artikel_prijzen[Artnr],Artikel_prijzen[Groep],"")</f>
        <v>Elektra</v>
      </c>
      <c r="J101" s="10">
        <f>_xlfn.XLOOKUP(Q1_2025[[#This Row],[Artikelnr]],Artikel_prijzen[Artnr],Artikel_prijzen[Prijs 2025],"")</f>
        <v>106.8625</v>
      </c>
      <c r="K101" s="10" t="str">
        <f>IF(Q1_2025[[#This Row],[Artikelprijs]]&lt;&gt;"",IF(Q1_2025[[#This Row],[Stuksprijs]]=Q1_2025[[#This Row],[Artikelprijs]],"Prijs gelijk","Prijs wijkt af"),"")</f>
        <v>Prijs wijkt af</v>
      </c>
      <c r="L101" s="10"/>
      <c r="M101" t="s">
        <v>536</v>
      </c>
      <c r="N101" s="10">
        <f>IF(Q1_2025[[#This Row],[Prijstype]]="Artikelprijs",Q1_2025[[#This Row],[Artikelprijs]],Q1_2025[[#This Row],[Stuksprijs]])</f>
        <v>106.8625</v>
      </c>
      <c r="O101" s="10">
        <f>IF(Q1_2025[[#This Row],[Prijstype]]="Artikelprijs",Q1_2025[[#This Row],[Artikelprijs]] * Q1_2025[[#This Row],[Besteld]],Q1_2025[[#This Row],[Brutobedrag]])</f>
        <v>213.72499999999999</v>
      </c>
      <c r="P101" s="10">
        <f>IF(Q1_2025[[#This Row],[Prijstype]] = "Artikelprijs",Q1_2025[[#This Row],[Brutobedrag 2]]*(100-Q1_2025[[#This Row],[Relatiekorting percentage]])/100,Q1_2025[[#This Row],[Bruto - Rel.korting]])</f>
        <v>170.98</v>
      </c>
    </row>
    <row r="102" spans="1:16" x14ac:dyDescent="0.3">
      <c r="A102" t="s">
        <v>9</v>
      </c>
      <c r="B102">
        <v>1007051</v>
      </c>
      <c r="C102" t="s">
        <v>54</v>
      </c>
      <c r="D102">
        <v>4</v>
      </c>
      <c r="E102" s="10">
        <v>88.57</v>
      </c>
      <c r="F102" s="10">
        <v>354.28</v>
      </c>
      <c r="G102" s="10">
        <v>265.70999999999998</v>
      </c>
      <c r="H102">
        <v>25</v>
      </c>
      <c r="I102" s="10" t="str">
        <f>_xlfn.XLOOKUP(Q1_2025[[#This Row],[Artikelnr]],Artikel_prijzen[Artnr],Artikel_prijzen[Groep],"")</f>
        <v/>
      </c>
      <c r="J102" s="10" t="str">
        <f>_xlfn.XLOOKUP(Q1_2025[[#This Row],[Artikelnr]],Artikel_prijzen[Artnr],Artikel_prijzen[Prijs 2025],"")</f>
        <v/>
      </c>
      <c r="K102" s="10" t="str">
        <f>IF(Q1_2025[[#This Row],[Artikelprijs]]&lt;&gt;"",IF(Q1_2025[[#This Row],[Stuksprijs]]=Q1_2025[[#This Row],[Artikelprijs]],"Prijs gelijk","Prijs wijkt af"),"")</f>
        <v/>
      </c>
      <c r="L102" s="10"/>
      <c r="N102" s="10">
        <f>IF(Q1_2025[[#This Row],[Prijstype]]="Artikelprijs",Q1_2025[[#This Row],[Artikelprijs]],Q1_2025[[#This Row],[Stuksprijs]])</f>
        <v>88.57</v>
      </c>
      <c r="O102" s="10">
        <f>IF(Q1_2025[[#This Row],[Prijstype]]="Artikelprijs",Q1_2025[[#This Row],[Artikelprijs]] * Q1_2025[[#This Row],[Besteld]],Q1_2025[[#This Row],[Brutobedrag]])</f>
        <v>354.28</v>
      </c>
      <c r="P102" s="10">
        <f>IF(Q1_2025[[#This Row],[Prijstype]] = "Artikelprijs",Q1_2025[[#This Row],[Brutobedrag 2]]*(100-Q1_2025[[#This Row],[Relatiekorting percentage]])/100,Q1_2025[[#This Row],[Bruto - Rel.korting]])</f>
        <v>265.70999999999998</v>
      </c>
    </row>
    <row r="103" spans="1:16" x14ac:dyDescent="0.3">
      <c r="A103" t="s">
        <v>9</v>
      </c>
      <c r="B103">
        <v>2004030</v>
      </c>
      <c r="C103" t="s">
        <v>55</v>
      </c>
      <c r="D103">
        <v>4</v>
      </c>
      <c r="E103" s="10">
        <v>15.75</v>
      </c>
      <c r="F103" s="10">
        <v>63</v>
      </c>
      <c r="G103" s="10">
        <v>47.25</v>
      </c>
      <c r="H103">
        <v>25</v>
      </c>
      <c r="I103" s="10" t="str">
        <f>_xlfn.XLOOKUP(Q1_2025[[#This Row],[Artikelnr]],Artikel_prijzen[Artnr],Artikel_prijzen[Groep],"")</f>
        <v/>
      </c>
      <c r="J103" s="10" t="str">
        <f>_xlfn.XLOOKUP(Q1_2025[[#This Row],[Artikelnr]],Artikel_prijzen[Artnr],Artikel_prijzen[Prijs 2025],"")</f>
        <v/>
      </c>
      <c r="K103" s="10" t="str">
        <f>IF(Q1_2025[[#This Row],[Artikelprijs]]&lt;&gt;"",IF(Q1_2025[[#This Row],[Stuksprijs]]=Q1_2025[[#This Row],[Artikelprijs]],"Prijs gelijk","Prijs wijkt af"),"")</f>
        <v/>
      </c>
      <c r="L103" s="10"/>
      <c r="N103" s="10">
        <f>IF(Q1_2025[[#This Row],[Prijstype]]="Artikelprijs",Q1_2025[[#This Row],[Artikelprijs]],Q1_2025[[#This Row],[Stuksprijs]])</f>
        <v>15.75</v>
      </c>
      <c r="O103" s="10">
        <f>IF(Q1_2025[[#This Row],[Prijstype]]="Artikelprijs",Q1_2025[[#This Row],[Artikelprijs]] * Q1_2025[[#This Row],[Besteld]],Q1_2025[[#This Row],[Brutobedrag]])</f>
        <v>63</v>
      </c>
      <c r="P103" s="10">
        <f>IF(Q1_2025[[#This Row],[Prijstype]] = "Artikelprijs",Q1_2025[[#This Row],[Brutobedrag 2]]*(100-Q1_2025[[#This Row],[Relatiekorting percentage]])/100,Q1_2025[[#This Row],[Bruto - Rel.korting]])</f>
        <v>47.25</v>
      </c>
    </row>
    <row r="104" spans="1:16" x14ac:dyDescent="0.3">
      <c r="A104" t="s">
        <v>9</v>
      </c>
      <c r="B104">
        <v>1007051</v>
      </c>
      <c r="C104" t="s">
        <v>54</v>
      </c>
      <c r="D104">
        <v>2</v>
      </c>
      <c r="E104" s="10">
        <v>88.57</v>
      </c>
      <c r="F104" s="10">
        <v>0</v>
      </c>
      <c r="G104" s="10">
        <v>0</v>
      </c>
      <c r="H104">
        <v>25</v>
      </c>
      <c r="I104" s="10" t="str">
        <f>_xlfn.XLOOKUP(Q1_2025[[#This Row],[Artikelnr]],Artikel_prijzen[Artnr],Artikel_prijzen[Groep],"")</f>
        <v/>
      </c>
      <c r="J104" s="10" t="str">
        <f>_xlfn.XLOOKUP(Q1_2025[[#This Row],[Artikelnr]],Artikel_prijzen[Artnr],Artikel_prijzen[Prijs 2025],"")</f>
        <v/>
      </c>
      <c r="K104" s="10" t="str">
        <f>IF(Q1_2025[[#This Row],[Artikelprijs]]&lt;&gt;"",IF(Q1_2025[[#This Row],[Stuksprijs]]=Q1_2025[[#This Row],[Artikelprijs]],"Prijs gelijk","Prijs wijkt af"),"")</f>
        <v/>
      </c>
      <c r="L104" s="10"/>
      <c r="N104" s="10">
        <f>IF(Q1_2025[[#This Row],[Prijstype]]="Artikelprijs",Q1_2025[[#This Row],[Artikelprijs]],Q1_2025[[#This Row],[Stuksprijs]])</f>
        <v>88.57</v>
      </c>
      <c r="O104" s="10">
        <f>IF(Q1_2025[[#This Row],[Prijstype]]="Artikelprijs",Q1_2025[[#This Row],[Artikelprijs]] * Q1_2025[[#This Row],[Besteld]],Q1_2025[[#This Row],[Brutobedrag]])</f>
        <v>0</v>
      </c>
      <c r="P104" s="10">
        <f>IF(Q1_2025[[#This Row],[Prijstype]] = "Artikelprijs",Q1_2025[[#This Row],[Brutobedrag 2]]*(100-Q1_2025[[#This Row],[Relatiekorting percentage]])/100,Q1_2025[[#This Row],[Bruto - Rel.korting]])</f>
        <v>0</v>
      </c>
    </row>
    <row r="105" spans="1:16" x14ac:dyDescent="0.3">
      <c r="A105" t="s">
        <v>9</v>
      </c>
      <c r="B105">
        <v>2004030</v>
      </c>
      <c r="C105" t="s">
        <v>55</v>
      </c>
      <c r="D105">
        <v>2</v>
      </c>
      <c r="E105" s="10">
        <v>15.75</v>
      </c>
      <c r="F105" s="10">
        <v>0</v>
      </c>
      <c r="G105" s="10">
        <v>0</v>
      </c>
      <c r="H105">
        <v>25</v>
      </c>
      <c r="I105" s="10" t="str">
        <f>_xlfn.XLOOKUP(Q1_2025[[#This Row],[Artikelnr]],Artikel_prijzen[Artnr],Artikel_prijzen[Groep],"")</f>
        <v/>
      </c>
      <c r="J105" s="10" t="str">
        <f>_xlfn.XLOOKUP(Q1_2025[[#This Row],[Artikelnr]],Artikel_prijzen[Artnr],Artikel_prijzen[Prijs 2025],"")</f>
        <v/>
      </c>
      <c r="K105" s="10" t="str">
        <f>IF(Q1_2025[[#This Row],[Artikelprijs]]&lt;&gt;"",IF(Q1_2025[[#This Row],[Stuksprijs]]=Q1_2025[[#This Row],[Artikelprijs]],"Prijs gelijk","Prijs wijkt af"),"")</f>
        <v/>
      </c>
      <c r="L105" s="10"/>
      <c r="N105" s="10">
        <f>IF(Q1_2025[[#This Row],[Prijstype]]="Artikelprijs",Q1_2025[[#This Row],[Artikelprijs]],Q1_2025[[#This Row],[Stuksprijs]])</f>
        <v>15.75</v>
      </c>
      <c r="O105" s="10">
        <f>IF(Q1_2025[[#This Row],[Prijstype]]="Artikelprijs",Q1_2025[[#This Row],[Artikelprijs]] * Q1_2025[[#This Row],[Besteld]],Q1_2025[[#This Row],[Brutobedrag]])</f>
        <v>0</v>
      </c>
      <c r="P105" s="10">
        <f>IF(Q1_2025[[#This Row],[Prijstype]] = "Artikelprijs",Q1_2025[[#This Row],[Brutobedrag 2]]*(100-Q1_2025[[#This Row],[Relatiekorting percentage]])/100,Q1_2025[[#This Row],[Bruto - Rel.korting]])</f>
        <v>0</v>
      </c>
    </row>
    <row r="106" spans="1:16" x14ac:dyDescent="0.3">
      <c r="A106" t="s">
        <v>9</v>
      </c>
      <c r="B106">
        <v>5022009</v>
      </c>
      <c r="C106" t="s">
        <v>45</v>
      </c>
      <c r="D106">
        <v>1</v>
      </c>
      <c r="E106" s="10">
        <v>103.75</v>
      </c>
      <c r="F106" s="10">
        <v>103.75</v>
      </c>
      <c r="G106" s="10">
        <v>83</v>
      </c>
      <c r="H106">
        <v>20</v>
      </c>
      <c r="I106" s="10" t="str">
        <f>_xlfn.XLOOKUP(Q1_2025[[#This Row],[Artikelnr]],Artikel_prijzen[Artnr],Artikel_prijzen[Groep],"")</f>
        <v>Elektra</v>
      </c>
      <c r="J106" s="10">
        <f>_xlfn.XLOOKUP(Q1_2025[[#This Row],[Artikelnr]],Artikel_prijzen[Artnr],Artikel_prijzen[Prijs 2025],"")</f>
        <v>106.8625</v>
      </c>
      <c r="K106" s="10" t="str">
        <f>IF(Q1_2025[[#This Row],[Artikelprijs]]&lt;&gt;"",IF(Q1_2025[[#This Row],[Stuksprijs]]=Q1_2025[[#This Row],[Artikelprijs]],"Prijs gelijk","Prijs wijkt af"),"")</f>
        <v>Prijs wijkt af</v>
      </c>
      <c r="L106" s="10"/>
      <c r="M106" t="s">
        <v>536</v>
      </c>
      <c r="N106" s="10">
        <f>IF(Q1_2025[[#This Row],[Prijstype]]="Artikelprijs",Q1_2025[[#This Row],[Artikelprijs]],Q1_2025[[#This Row],[Stuksprijs]])</f>
        <v>106.8625</v>
      </c>
      <c r="O106" s="10">
        <f>IF(Q1_2025[[#This Row],[Prijstype]]="Artikelprijs",Q1_2025[[#This Row],[Artikelprijs]] * Q1_2025[[#This Row],[Besteld]],Q1_2025[[#This Row],[Brutobedrag]])</f>
        <v>106.8625</v>
      </c>
      <c r="P106" s="10">
        <f>IF(Q1_2025[[#This Row],[Prijstype]] = "Artikelprijs",Q1_2025[[#This Row],[Brutobedrag 2]]*(100-Q1_2025[[#This Row],[Relatiekorting percentage]])/100,Q1_2025[[#This Row],[Bruto - Rel.korting]])</f>
        <v>85.49</v>
      </c>
    </row>
    <row r="107" spans="1:16" x14ac:dyDescent="0.3">
      <c r="A107" t="s">
        <v>9</v>
      </c>
      <c r="B107">
        <v>5020002</v>
      </c>
      <c r="C107" t="s">
        <v>56</v>
      </c>
      <c r="D107">
        <v>1</v>
      </c>
      <c r="E107" s="10">
        <v>39.65</v>
      </c>
      <c r="F107" s="10">
        <v>39.65</v>
      </c>
      <c r="G107" s="10">
        <v>29.74</v>
      </c>
      <c r="H107">
        <v>25</v>
      </c>
      <c r="I107" s="10" t="str">
        <f>_xlfn.XLOOKUP(Q1_2025[[#This Row],[Artikelnr]],Artikel_prijzen[Artnr],Artikel_prijzen[Groep],"")</f>
        <v/>
      </c>
      <c r="J107" s="10" t="str">
        <f>_xlfn.XLOOKUP(Q1_2025[[#This Row],[Artikelnr]],Artikel_prijzen[Artnr],Artikel_prijzen[Prijs 2025],"")</f>
        <v/>
      </c>
      <c r="K107" s="10" t="str">
        <f>IF(Q1_2025[[#This Row],[Artikelprijs]]&lt;&gt;"",IF(Q1_2025[[#This Row],[Stuksprijs]]=Q1_2025[[#This Row],[Artikelprijs]],"Prijs gelijk","Prijs wijkt af"),"")</f>
        <v/>
      </c>
      <c r="L107" s="10"/>
      <c r="N107" s="10">
        <f>IF(Q1_2025[[#This Row],[Prijstype]]="Artikelprijs",Q1_2025[[#This Row],[Artikelprijs]],Q1_2025[[#This Row],[Stuksprijs]])</f>
        <v>39.65</v>
      </c>
      <c r="O107" s="10">
        <f>IF(Q1_2025[[#This Row],[Prijstype]]="Artikelprijs",Q1_2025[[#This Row],[Artikelprijs]] * Q1_2025[[#This Row],[Besteld]],Q1_2025[[#This Row],[Brutobedrag]])</f>
        <v>39.65</v>
      </c>
      <c r="P107" s="10">
        <f>IF(Q1_2025[[#This Row],[Prijstype]] = "Artikelprijs",Q1_2025[[#This Row],[Brutobedrag 2]]*(100-Q1_2025[[#This Row],[Relatiekorting percentage]])/100,Q1_2025[[#This Row],[Bruto - Rel.korting]])</f>
        <v>29.74</v>
      </c>
    </row>
    <row r="108" spans="1:16" x14ac:dyDescent="0.3">
      <c r="A108" t="s">
        <v>9</v>
      </c>
      <c r="B108">
        <v>1008026</v>
      </c>
      <c r="C108" t="s">
        <v>57</v>
      </c>
      <c r="D108">
        <v>7</v>
      </c>
      <c r="E108" s="10">
        <v>84</v>
      </c>
      <c r="F108" s="10">
        <v>588</v>
      </c>
      <c r="G108" s="10">
        <v>441</v>
      </c>
      <c r="H108">
        <v>25</v>
      </c>
      <c r="I108" s="10" t="str">
        <f>_xlfn.XLOOKUP(Q1_2025[[#This Row],[Artikelnr]],Artikel_prijzen[Artnr],Artikel_prijzen[Groep],"")</f>
        <v/>
      </c>
      <c r="J108" s="10" t="str">
        <f>_xlfn.XLOOKUP(Q1_2025[[#This Row],[Artikelnr]],Artikel_prijzen[Artnr],Artikel_prijzen[Prijs 2025],"")</f>
        <v/>
      </c>
      <c r="K108" s="10" t="str">
        <f>IF(Q1_2025[[#This Row],[Artikelprijs]]&lt;&gt;"",IF(Q1_2025[[#This Row],[Stuksprijs]]=Q1_2025[[#This Row],[Artikelprijs]],"Prijs gelijk","Prijs wijkt af"),"")</f>
        <v/>
      </c>
      <c r="L108" s="10"/>
      <c r="N108" s="10">
        <f>IF(Q1_2025[[#This Row],[Prijstype]]="Artikelprijs",Q1_2025[[#This Row],[Artikelprijs]],Q1_2025[[#This Row],[Stuksprijs]])</f>
        <v>84</v>
      </c>
      <c r="O108" s="10">
        <f>IF(Q1_2025[[#This Row],[Prijstype]]="Artikelprijs",Q1_2025[[#This Row],[Artikelprijs]] * Q1_2025[[#This Row],[Besteld]],Q1_2025[[#This Row],[Brutobedrag]])</f>
        <v>588</v>
      </c>
      <c r="P108" s="10">
        <f>IF(Q1_2025[[#This Row],[Prijstype]] = "Artikelprijs",Q1_2025[[#This Row],[Brutobedrag 2]]*(100-Q1_2025[[#This Row],[Relatiekorting percentage]])/100,Q1_2025[[#This Row],[Bruto - Rel.korting]])</f>
        <v>441</v>
      </c>
    </row>
    <row r="109" spans="1:16" x14ac:dyDescent="0.3">
      <c r="A109" t="s">
        <v>9</v>
      </c>
      <c r="B109">
        <v>1010008</v>
      </c>
      <c r="C109" t="s">
        <v>58</v>
      </c>
      <c r="D109">
        <v>3</v>
      </c>
      <c r="E109" s="10">
        <v>40.950000000000003</v>
      </c>
      <c r="F109" s="10">
        <v>122.85</v>
      </c>
      <c r="G109" s="10">
        <v>85.99</v>
      </c>
      <c r="H109">
        <v>30</v>
      </c>
      <c r="I109" s="10" t="str">
        <f>_xlfn.XLOOKUP(Q1_2025[[#This Row],[Artikelnr]],Artikel_prijzen[Artnr],Artikel_prijzen[Groep],"")</f>
        <v/>
      </c>
      <c r="J109" s="10" t="str">
        <f>_xlfn.XLOOKUP(Q1_2025[[#This Row],[Artikelnr]],Artikel_prijzen[Artnr],Artikel_prijzen[Prijs 2025],"")</f>
        <v/>
      </c>
      <c r="K109" s="10" t="str">
        <f>IF(Q1_2025[[#This Row],[Artikelprijs]]&lt;&gt;"",IF(Q1_2025[[#This Row],[Stuksprijs]]=Q1_2025[[#This Row],[Artikelprijs]],"Prijs gelijk","Prijs wijkt af"),"")</f>
        <v/>
      </c>
      <c r="L109" s="10"/>
      <c r="N109" s="10">
        <f>IF(Q1_2025[[#This Row],[Prijstype]]="Artikelprijs",Q1_2025[[#This Row],[Artikelprijs]],Q1_2025[[#This Row],[Stuksprijs]])</f>
        <v>40.950000000000003</v>
      </c>
      <c r="O109" s="10">
        <f>IF(Q1_2025[[#This Row],[Prijstype]]="Artikelprijs",Q1_2025[[#This Row],[Artikelprijs]] * Q1_2025[[#This Row],[Besteld]],Q1_2025[[#This Row],[Brutobedrag]])</f>
        <v>122.85</v>
      </c>
      <c r="P109" s="10">
        <f>IF(Q1_2025[[#This Row],[Prijstype]] = "Artikelprijs",Q1_2025[[#This Row],[Brutobedrag 2]]*(100-Q1_2025[[#This Row],[Relatiekorting percentage]])/100,Q1_2025[[#This Row],[Bruto - Rel.korting]])</f>
        <v>85.99</v>
      </c>
    </row>
    <row r="110" spans="1:16" x14ac:dyDescent="0.3">
      <c r="A110" t="s">
        <v>9</v>
      </c>
      <c r="B110">
        <v>1010007</v>
      </c>
      <c r="C110" t="s">
        <v>59</v>
      </c>
      <c r="D110">
        <v>2</v>
      </c>
      <c r="E110" s="10">
        <v>40.950000000000003</v>
      </c>
      <c r="F110" s="10">
        <v>81.900000000000006</v>
      </c>
      <c r="G110" s="10">
        <v>57.33</v>
      </c>
      <c r="H110">
        <v>30</v>
      </c>
      <c r="I110" s="10" t="str">
        <f>_xlfn.XLOOKUP(Q1_2025[[#This Row],[Artikelnr]],Artikel_prijzen[Artnr],Artikel_prijzen[Groep],"")</f>
        <v/>
      </c>
      <c r="J110" s="10" t="str">
        <f>_xlfn.XLOOKUP(Q1_2025[[#This Row],[Artikelnr]],Artikel_prijzen[Artnr],Artikel_prijzen[Prijs 2025],"")</f>
        <v/>
      </c>
      <c r="K110" s="10" t="str">
        <f>IF(Q1_2025[[#This Row],[Artikelprijs]]&lt;&gt;"",IF(Q1_2025[[#This Row],[Stuksprijs]]=Q1_2025[[#This Row],[Artikelprijs]],"Prijs gelijk","Prijs wijkt af"),"")</f>
        <v/>
      </c>
      <c r="L110" s="10"/>
      <c r="N110" s="10">
        <f>IF(Q1_2025[[#This Row],[Prijstype]]="Artikelprijs",Q1_2025[[#This Row],[Artikelprijs]],Q1_2025[[#This Row],[Stuksprijs]])</f>
        <v>40.950000000000003</v>
      </c>
      <c r="O110" s="10">
        <f>IF(Q1_2025[[#This Row],[Prijstype]]="Artikelprijs",Q1_2025[[#This Row],[Artikelprijs]] * Q1_2025[[#This Row],[Besteld]],Q1_2025[[#This Row],[Brutobedrag]])</f>
        <v>81.900000000000006</v>
      </c>
      <c r="P110" s="10">
        <f>IF(Q1_2025[[#This Row],[Prijstype]] = "Artikelprijs",Q1_2025[[#This Row],[Brutobedrag 2]]*(100-Q1_2025[[#This Row],[Relatiekorting percentage]])/100,Q1_2025[[#This Row],[Bruto - Rel.korting]])</f>
        <v>57.33</v>
      </c>
    </row>
    <row r="111" spans="1:16" x14ac:dyDescent="0.3">
      <c r="A111" t="s">
        <v>9</v>
      </c>
      <c r="B111">
        <v>2004046</v>
      </c>
      <c r="C111" t="s">
        <v>60</v>
      </c>
      <c r="D111">
        <v>1</v>
      </c>
      <c r="E111" s="10">
        <v>8.93</v>
      </c>
      <c r="F111" s="10">
        <v>8.93</v>
      </c>
      <c r="G111" s="10">
        <v>6.7</v>
      </c>
      <c r="H111">
        <v>25</v>
      </c>
      <c r="I111" s="10" t="str">
        <f>_xlfn.XLOOKUP(Q1_2025[[#This Row],[Artikelnr]],Artikel_prijzen[Artnr],Artikel_prijzen[Groep],"")</f>
        <v/>
      </c>
      <c r="J111" s="10" t="str">
        <f>_xlfn.XLOOKUP(Q1_2025[[#This Row],[Artikelnr]],Artikel_prijzen[Artnr],Artikel_prijzen[Prijs 2025],"")</f>
        <v/>
      </c>
      <c r="K111" s="10" t="str">
        <f>IF(Q1_2025[[#This Row],[Artikelprijs]]&lt;&gt;"",IF(Q1_2025[[#This Row],[Stuksprijs]]=Q1_2025[[#This Row],[Artikelprijs]],"Prijs gelijk","Prijs wijkt af"),"")</f>
        <v/>
      </c>
      <c r="L111" s="10"/>
      <c r="N111" s="10">
        <f>IF(Q1_2025[[#This Row],[Prijstype]]="Artikelprijs",Q1_2025[[#This Row],[Artikelprijs]],Q1_2025[[#This Row],[Stuksprijs]])</f>
        <v>8.93</v>
      </c>
      <c r="O111" s="10">
        <f>IF(Q1_2025[[#This Row],[Prijstype]]="Artikelprijs",Q1_2025[[#This Row],[Artikelprijs]] * Q1_2025[[#This Row],[Besteld]],Q1_2025[[#This Row],[Brutobedrag]])</f>
        <v>8.93</v>
      </c>
      <c r="P111" s="10">
        <f>IF(Q1_2025[[#This Row],[Prijstype]] = "Artikelprijs",Q1_2025[[#This Row],[Brutobedrag 2]]*(100-Q1_2025[[#This Row],[Relatiekorting percentage]])/100,Q1_2025[[#This Row],[Bruto - Rel.korting]])</f>
        <v>6.7</v>
      </c>
    </row>
    <row r="112" spans="1:16" x14ac:dyDescent="0.3">
      <c r="A112" t="s">
        <v>9</v>
      </c>
      <c r="B112">
        <v>5022009</v>
      </c>
      <c r="C112" t="s">
        <v>45</v>
      </c>
      <c r="D112">
        <v>1</v>
      </c>
      <c r="E112" s="10">
        <v>103.75</v>
      </c>
      <c r="F112" s="10">
        <v>103.75</v>
      </c>
      <c r="G112" s="10">
        <v>83</v>
      </c>
      <c r="H112">
        <v>20</v>
      </c>
      <c r="I112" s="10" t="str">
        <f>_xlfn.XLOOKUP(Q1_2025[[#This Row],[Artikelnr]],Artikel_prijzen[Artnr],Artikel_prijzen[Groep],"")</f>
        <v>Elektra</v>
      </c>
      <c r="J112" s="10">
        <f>_xlfn.XLOOKUP(Q1_2025[[#This Row],[Artikelnr]],Artikel_prijzen[Artnr],Artikel_prijzen[Prijs 2025],"")</f>
        <v>106.8625</v>
      </c>
      <c r="K112" s="10" t="str">
        <f>IF(Q1_2025[[#This Row],[Artikelprijs]]&lt;&gt;"",IF(Q1_2025[[#This Row],[Stuksprijs]]=Q1_2025[[#This Row],[Artikelprijs]],"Prijs gelijk","Prijs wijkt af"),"")</f>
        <v>Prijs wijkt af</v>
      </c>
      <c r="L112" s="10"/>
      <c r="M112" t="s">
        <v>536</v>
      </c>
      <c r="N112" s="10">
        <f>IF(Q1_2025[[#This Row],[Prijstype]]="Artikelprijs",Q1_2025[[#This Row],[Artikelprijs]],Q1_2025[[#This Row],[Stuksprijs]])</f>
        <v>106.8625</v>
      </c>
      <c r="O112" s="10">
        <f>IF(Q1_2025[[#This Row],[Prijstype]]="Artikelprijs",Q1_2025[[#This Row],[Artikelprijs]] * Q1_2025[[#This Row],[Besteld]],Q1_2025[[#This Row],[Brutobedrag]])</f>
        <v>106.8625</v>
      </c>
      <c r="P112" s="10">
        <f>IF(Q1_2025[[#This Row],[Prijstype]] = "Artikelprijs",Q1_2025[[#This Row],[Brutobedrag 2]]*(100-Q1_2025[[#This Row],[Relatiekorting percentage]])/100,Q1_2025[[#This Row],[Bruto - Rel.korting]])</f>
        <v>85.49</v>
      </c>
    </row>
    <row r="113" spans="1:16" x14ac:dyDescent="0.3">
      <c r="A113" t="s">
        <v>9</v>
      </c>
      <c r="B113">
        <v>1008026</v>
      </c>
      <c r="C113" t="s">
        <v>57</v>
      </c>
      <c r="D113">
        <v>11</v>
      </c>
      <c r="E113" s="10">
        <v>84</v>
      </c>
      <c r="F113" s="10">
        <v>924</v>
      </c>
      <c r="G113" s="10">
        <v>693</v>
      </c>
      <c r="H113">
        <v>25</v>
      </c>
      <c r="I113" s="10" t="str">
        <f>_xlfn.XLOOKUP(Q1_2025[[#This Row],[Artikelnr]],Artikel_prijzen[Artnr],Artikel_prijzen[Groep],"")</f>
        <v/>
      </c>
      <c r="J113" s="10" t="str">
        <f>_xlfn.XLOOKUP(Q1_2025[[#This Row],[Artikelnr]],Artikel_prijzen[Artnr],Artikel_prijzen[Prijs 2025],"")</f>
        <v/>
      </c>
      <c r="K113" s="10" t="str">
        <f>IF(Q1_2025[[#This Row],[Artikelprijs]]&lt;&gt;"",IF(Q1_2025[[#This Row],[Stuksprijs]]=Q1_2025[[#This Row],[Artikelprijs]],"Prijs gelijk","Prijs wijkt af"),"")</f>
        <v/>
      </c>
      <c r="L113" s="10"/>
      <c r="N113" s="10">
        <f>IF(Q1_2025[[#This Row],[Prijstype]]="Artikelprijs",Q1_2025[[#This Row],[Artikelprijs]],Q1_2025[[#This Row],[Stuksprijs]])</f>
        <v>84</v>
      </c>
      <c r="O113" s="10">
        <f>IF(Q1_2025[[#This Row],[Prijstype]]="Artikelprijs",Q1_2025[[#This Row],[Artikelprijs]] * Q1_2025[[#This Row],[Besteld]],Q1_2025[[#This Row],[Brutobedrag]])</f>
        <v>924</v>
      </c>
      <c r="P113" s="10">
        <f>IF(Q1_2025[[#This Row],[Prijstype]] = "Artikelprijs",Q1_2025[[#This Row],[Brutobedrag 2]]*(100-Q1_2025[[#This Row],[Relatiekorting percentage]])/100,Q1_2025[[#This Row],[Bruto - Rel.korting]])</f>
        <v>693</v>
      </c>
    </row>
    <row r="114" spans="1:16" x14ac:dyDescent="0.3">
      <c r="A114" t="s">
        <v>9</v>
      </c>
      <c r="B114">
        <v>2004046</v>
      </c>
      <c r="C114" t="s">
        <v>60</v>
      </c>
      <c r="D114">
        <v>1</v>
      </c>
      <c r="E114" s="10">
        <v>8.93</v>
      </c>
      <c r="F114" s="10">
        <v>8.93</v>
      </c>
      <c r="G114" s="10">
        <v>6.7</v>
      </c>
      <c r="H114">
        <v>25</v>
      </c>
      <c r="I114" s="10" t="str">
        <f>_xlfn.XLOOKUP(Q1_2025[[#This Row],[Artikelnr]],Artikel_prijzen[Artnr],Artikel_prijzen[Groep],"")</f>
        <v/>
      </c>
      <c r="J114" s="10" t="str">
        <f>_xlfn.XLOOKUP(Q1_2025[[#This Row],[Artikelnr]],Artikel_prijzen[Artnr],Artikel_prijzen[Prijs 2025],"")</f>
        <v/>
      </c>
      <c r="K114" s="10" t="str">
        <f>IF(Q1_2025[[#This Row],[Artikelprijs]]&lt;&gt;"",IF(Q1_2025[[#This Row],[Stuksprijs]]=Q1_2025[[#This Row],[Artikelprijs]],"Prijs gelijk","Prijs wijkt af"),"")</f>
        <v/>
      </c>
      <c r="L114" s="10"/>
      <c r="N114" s="10">
        <f>IF(Q1_2025[[#This Row],[Prijstype]]="Artikelprijs",Q1_2025[[#This Row],[Artikelprijs]],Q1_2025[[#This Row],[Stuksprijs]])</f>
        <v>8.93</v>
      </c>
      <c r="O114" s="10">
        <f>IF(Q1_2025[[#This Row],[Prijstype]]="Artikelprijs",Q1_2025[[#This Row],[Artikelprijs]] * Q1_2025[[#This Row],[Besteld]],Q1_2025[[#This Row],[Brutobedrag]])</f>
        <v>8.93</v>
      </c>
      <c r="P114" s="10">
        <f>IF(Q1_2025[[#This Row],[Prijstype]] = "Artikelprijs",Q1_2025[[#This Row],[Brutobedrag 2]]*(100-Q1_2025[[#This Row],[Relatiekorting percentage]])/100,Q1_2025[[#This Row],[Bruto - Rel.korting]])</f>
        <v>6.7</v>
      </c>
    </row>
    <row r="115" spans="1:16" x14ac:dyDescent="0.3">
      <c r="A115" t="s">
        <v>9</v>
      </c>
      <c r="B115">
        <v>5022009</v>
      </c>
      <c r="C115" t="s">
        <v>45</v>
      </c>
      <c r="D115">
        <v>1</v>
      </c>
      <c r="E115" s="10">
        <v>103.75</v>
      </c>
      <c r="F115" s="10">
        <v>103.75</v>
      </c>
      <c r="G115" s="10">
        <v>83</v>
      </c>
      <c r="H115">
        <v>20</v>
      </c>
      <c r="I115" s="10" t="str">
        <f>_xlfn.XLOOKUP(Q1_2025[[#This Row],[Artikelnr]],Artikel_prijzen[Artnr],Artikel_prijzen[Groep],"")</f>
        <v>Elektra</v>
      </c>
      <c r="J115" s="10">
        <f>_xlfn.XLOOKUP(Q1_2025[[#This Row],[Artikelnr]],Artikel_prijzen[Artnr],Artikel_prijzen[Prijs 2025],"")</f>
        <v>106.8625</v>
      </c>
      <c r="K115" s="10" t="str">
        <f>IF(Q1_2025[[#This Row],[Artikelprijs]]&lt;&gt;"",IF(Q1_2025[[#This Row],[Stuksprijs]]=Q1_2025[[#This Row],[Artikelprijs]],"Prijs gelijk","Prijs wijkt af"),"")</f>
        <v>Prijs wijkt af</v>
      </c>
      <c r="L115" s="10"/>
      <c r="M115" t="s">
        <v>536</v>
      </c>
      <c r="N115" s="10">
        <f>IF(Q1_2025[[#This Row],[Prijstype]]="Artikelprijs",Q1_2025[[#This Row],[Artikelprijs]],Q1_2025[[#This Row],[Stuksprijs]])</f>
        <v>106.8625</v>
      </c>
      <c r="O115" s="10">
        <f>IF(Q1_2025[[#This Row],[Prijstype]]="Artikelprijs",Q1_2025[[#This Row],[Artikelprijs]] * Q1_2025[[#This Row],[Besteld]],Q1_2025[[#This Row],[Brutobedrag]])</f>
        <v>106.8625</v>
      </c>
      <c r="P115" s="10">
        <f>IF(Q1_2025[[#This Row],[Prijstype]] = "Artikelprijs",Q1_2025[[#This Row],[Brutobedrag 2]]*(100-Q1_2025[[#This Row],[Relatiekorting percentage]])/100,Q1_2025[[#This Row],[Bruto - Rel.korting]])</f>
        <v>85.49</v>
      </c>
    </row>
    <row r="116" spans="1:16" x14ac:dyDescent="0.3">
      <c r="A116" t="s">
        <v>9</v>
      </c>
      <c r="B116">
        <v>1010008</v>
      </c>
      <c r="C116" t="s">
        <v>58</v>
      </c>
      <c r="D116">
        <v>2</v>
      </c>
      <c r="E116" s="10">
        <v>40.950000000000003</v>
      </c>
      <c r="F116" s="10">
        <v>81.900000000000006</v>
      </c>
      <c r="G116" s="10">
        <v>61.42</v>
      </c>
      <c r="H116">
        <v>25</v>
      </c>
      <c r="I116" s="10" t="str">
        <f>_xlfn.XLOOKUP(Q1_2025[[#This Row],[Artikelnr]],Artikel_prijzen[Artnr],Artikel_prijzen[Groep],"")</f>
        <v/>
      </c>
      <c r="J116" s="10" t="str">
        <f>_xlfn.XLOOKUP(Q1_2025[[#This Row],[Artikelnr]],Artikel_prijzen[Artnr],Artikel_prijzen[Prijs 2025],"")</f>
        <v/>
      </c>
      <c r="K116" s="10" t="str">
        <f>IF(Q1_2025[[#This Row],[Artikelprijs]]&lt;&gt;"",IF(Q1_2025[[#This Row],[Stuksprijs]]=Q1_2025[[#This Row],[Artikelprijs]],"Prijs gelijk","Prijs wijkt af"),"")</f>
        <v/>
      </c>
      <c r="L116" s="10"/>
      <c r="N116" s="10">
        <f>IF(Q1_2025[[#This Row],[Prijstype]]="Artikelprijs",Q1_2025[[#This Row],[Artikelprijs]],Q1_2025[[#This Row],[Stuksprijs]])</f>
        <v>40.950000000000003</v>
      </c>
      <c r="O116" s="10">
        <f>IF(Q1_2025[[#This Row],[Prijstype]]="Artikelprijs",Q1_2025[[#This Row],[Artikelprijs]] * Q1_2025[[#This Row],[Besteld]],Q1_2025[[#This Row],[Brutobedrag]])</f>
        <v>81.900000000000006</v>
      </c>
      <c r="P116" s="10">
        <f>IF(Q1_2025[[#This Row],[Prijstype]] = "Artikelprijs",Q1_2025[[#This Row],[Brutobedrag 2]]*(100-Q1_2025[[#This Row],[Relatiekorting percentage]])/100,Q1_2025[[#This Row],[Bruto - Rel.korting]])</f>
        <v>61.42</v>
      </c>
    </row>
    <row r="117" spans="1:16" x14ac:dyDescent="0.3">
      <c r="A117" t="s">
        <v>9</v>
      </c>
      <c r="B117">
        <v>5022009</v>
      </c>
      <c r="C117" t="s">
        <v>45</v>
      </c>
      <c r="D117">
        <v>2</v>
      </c>
      <c r="E117" s="10">
        <v>103.75</v>
      </c>
      <c r="F117" s="10">
        <v>207.5</v>
      </c>
      <c r="G117" s="10">
        <v>166</v>
      </c>
      <c r="H117">
        <v>20</v>
      </c>
      <c r="I117" s="10" t="str">
        <f>_xlfn.XLOOKUP(Q1_2025[[#This Row],[Artikelnr]],Artikel_prijzen[Artnr],Artikel_prijzen[Groep],"")</f>
        <v>Elektra</v>
      </c>
      <c r="J117" s="10">
        <f>_xlfn.XLOOKUP(Q1_2025[[#This Row],[Artikelnr]],Artikel_prijzen[Artnr],Artikel_prijzen[Prijs 2025],"")</f>
        <v>106.8625</v>
      </c>
      <c r="K117" s="10" t="str">
        <f>IF(Q1_2025[[#This Row],[Artikelprijs]]&lt;&gt;"",IF(Q1_2025[[#This Row],[Stuksprijs]]=Q1_2025[[#This Row],[Artikelprijs]],"Prijs gelijk","Prijs wijkt af"),"")</f>
        <v>Prijs wijkt af</v>
      </c>
      <c r="L117" s="10"/>
      <c r="M117" t="s">
        <v>536</v>
      </c>
      <c r="N117" s="10">
        <f>IF(Q1_2025[[#This Row],[Prijstype]]="Artikelprijs",Q1_2025[[#This Row],[Artikelprijs]],Q1_2025[[#This Row],[Stuksprijs]])</f>
        <v>106.8625</v>
      </c>
      <c r="O117" s="10">
        <f>IF(Q1_2025[[#This Row],[Prijstype]]="Artikelprijs",Q1_2025[[#This Row],[Artikelprijs]] * Q1_2025[[#This Row],[Besteld]],Q1_2025[[#This Row],[Brutobedrag]])</f>
        <v>213.72499999999999</v>
      </c>
      <c r="P117" s="10">
        <f>IF(Q1_2025[[#This Row],[Prijstype]] = "Artikelprijs",Q1_2025[[#This Row],[Brutobedrag 2]]*(100-Q1_2025[[#This Row],[Relatiekorting percentage]])/100,Q1_2025[[#This Row],[Bruto - Rel.korting]])</f>
        <v>170.98</v>
      </c>
    </row>
    <row r="118" spans="1:16" x14ac:dyDescent="0.3">
      <c r="A118" t="s">
        <v>9</v>
      </c>
      <c r="B118">
        <v>5020002</v>
      </c>
      <c r="C118" t="s">
        <v>56</v>
      </c>
      <c r="D118">
        <v>2</v>
      </c>
      <c r="E118" s="10">
        <v>39.65</v>
      </c>
      <c r="F118" s="10">
        <v>79.3</v>
      </c>
      <c r="G118" s="10">
        <v>59.47</v>
      </c>
      <c r="H118">
        <v>25</v>
      </c>
      <c r="I118" s="10" t="str">
        <f>_xlfn.XLOOKUP(Q1_2025[[#This Row],[Artikelnr]],Artikel_prijzen[Artnr],Artikel_prijzen[Groep],"")</f>
        <v/>
      </c>
      <c r="J118" s="10" t="str">
        <f>_xlfn.XLOOKUP(Q1_2025[[#This Row],[Artikelnr]],Artikel_prijzen[Artnr],Artikel_prijzen[Prijs 2025],"")</f>
        <v/>
      </c>
      <c r="K118" s="10" t="str">
        <f>IF(Q1_2025[[#This Row],[Artikelprijs]]&lt;&gt;"",IF(Q1_2025[[#This Row],[Stuksprijs]]=Q1_2025[[#This Row],[Artikelprijs]],"Prijs gelijk","Prijs wijkt af"),"")</f>
        <v/>
      </c>
      <c r="L118" s="10"/>
      <c r="N118" s="10">
        <f>IF(Q1_2025[[#This Row],[Prijstype]]="Artikelprijs",Q1_2025[[#This Row],[Artikelprijs]],Q1_2025[[#This Row],[Stuksprijs]])</f>
        <v>39.65</v>
      </c>
      <c r="O118" s="10">
        <f>IF(Q1_2025[[#This Row],[Prijstype]]="Artikelprijs",Q1_2025[[#This Row],[Artikelprijs]] * Q1_2025[[#This Row],[Besteld]],Q1_2025[[#This Row],[Brutobedrag]])</f>
        <v>79.3</v>
      </c>
      <c r="P118" s="10">
        <f>IF(Q1_2025[[#This Row],[Prijstype]] = "Artikelprijs",Q1_2025[[#This Row],[Brutobedrag 2]]*(100-Q1_2025[[#This Row],[Relatiekorting percentage]])/100,Q1_2025[[#This Row],[Bruto - Rel.korting]])</f>
        <v>59.47</v>
      </c>
    </row>
    <row r="119" spans="1:16" x14ac:dyDescent="0.3">
      <c r="A119" t="s">
        <v>9</v>
      </c>
      <c r="B119">
        <v>5020008</v>
      </c>
      <c r="C119" t="s">
        <v>52</v>
      </c>
      <c r="D119">
        <v>2</v>
      </c>
      <c r="E119" s="10">
        <v>32.96</v>
      </c>
      <c r="F119" s="10">
        <v>65.92</v>
      </c>
      <c r="G119" s="10">
        <v>49.44</v>
      </c>
      <c r="H119">
        <v>25</v>
      </c>
      <c r="I119" s="10" t="str">
        <f>_xlfn.XLOOKUP(Q1_2025[[#This Row],[Artikelnr]],Artikel_prijzen[Artnr],Artikel_prijzen[Groep],"")</f>
        <v/>
      </c>
      <c r="J119" s="10" t="str">
        <f>_xlfn.XLOOKUP(Q1_2025[[#This Row],[Artikelnr]],Artikel_prijzen[Artnr],Artikel_prijzen[Prijs 2025],"")</f>
        <v/>
      </c>
      <c r="K119" s="10" t="str">
        <f>IF(Q1_2025[[#This Row],[Artikelprijs]]&lt;&gt;"",IF(Q1_2025[[#This Row],[Stuksprijs]]=Q1_2025[[#This Row],[Artikelprijs]],"Prijs gelijk","Prijs wijkt af"),"")</f>
        <v/>
      </c>
      <c r="L119" s="10"/>
      <c r="N119" s="10">
        <f>IF(Q1_2025[[#This Row],[Prijstype]]="Artikelprijs",Q1_2025[[#This Row],[Artikelprijs]],Q1_2025[[#This Row],[Stuksprijs]])</f>
        <v>32.96</v>
      </c>
      <c r="O119" s="10">
        <f>IF(Q1_2025[[#This Row],[Prijstype]]="Artikelprijs",Q1_2025[[#This Row],[Artikelprijs]] * Q1_2025[[#This Row],[Besteld]],Q1_2025[[#This Row],[Brutobedrag]])</f>
        <v>65.92</v>
      </c>
      <c r="P119" s="10">
        <f>IF(Q1_2025[[#This Row],[Prijstype]] = "Artikelprijs",Q1_2025[[#This Row],[Brutobedrag 2]]*(100-Q1_2025[[#This Row],[Relatiekorting percentage]])/100,Q1_2025[[#This Row],[Bruto - Rel.korting]])</f>
        <v>49.44</v>
      </c>
    </row>
    <row r="120" spans="1:16" x14ac:dyDescent="0.3">
      <c r="A120" t="s">
        <v>9</v>
      </c>
      <c r="B120">
        <v>3001044</v>
      </c>
      <c r="C120" t="s">
        <v>47</v>
      </c>
      <c r="D120">
        <v>20</v>
      </c>
      <c r="E120" s="10">
        <v>26.83</v>
      </c>
      <c r="F120" s="10">
        <v>0</v>
      </c>
      <c r="G120" s="10">
        <v>0</v>
      </c>
      <c r="H120">
        <v>30</v>
      </c>
      <c r="I120" s="10" t="str">
        <f>_xlfn.XLOOKUP(Q1_2025[[#This Row],[Artikelnr]],Artikel_prijzen[Artnr],Artikel_prijzen[Groep],"")</f>
        <v/>
      </c>
      <c r="J120" s="10" t="str">
        <f>_xlfn.XLOOKUP(Q1_2025[[#This Row],[Artikelnr]],Artikel_prijzen[Artnr],Artikel_prijzen[Prijs 2025],"")</f>
        <v/>
      </c>
      <c r="K120" s="10" t="str">
        <f>IF(Q1_2025[[#This Row],[Artikelprijs]]&lt;&gt;"",IF(Q1_2025[[#This Row],[Stuksprijs]]=Q1_2025[[#This Row],[Artikelprijs]],"Prijs gelijk","Prijs wijkt af"),"")</f>
        <v/>
      </c>
      <c r="L120" s="10"/>
      <c r="N120" s="10">
        <f>IF(Q1_2025[[#This Row],[Prijstype]]="Artikelprijs",Q1_2025[[#This Row],[Artikelprijs]],Q1_2025[[#This Row],[Stuksprijs]])</f>
        <v>26.83</v>
      </c>
      <c r="O120" s="10">
        <f>IF(Q1_2025[[#This Row],[Prijstype]]="Artikelprijs",Q1_2025[[#This Row],[Artikelprijs]] * Q1_2025[[#This Row],[Besteld]],Q1_2025[[#This Row],[Brutobedrag]])</f>
        <v>0</v>
      </c>
      <c r="P120" s="10">
        <f>IF(Q1_2025[[#This Row],[Prijstype]] = "Artikelprijs",Q1_2025[[#This Row],[Brutobedrag 2]]*(100-Q1_2025[[#This Row],[Relatiekorting percentage]])/100,Q1_2025[[#This Row],[Bruto - Rel.korting]])</f>
        <v>0</v>
      </c>
    </row>
    <row r="121" spans="1:16" x14ac:dyDescent="0.3">
      <c r="A121" t="s">
        <v>9</v>
      </c>
      <c r="B121">
        <v>3001046</v>
      </c>
      <c r="C121" t="s">
        <v>61</v>
      </c>
      <c r="D121">
        <v>20</v>
      </c>
      <c r="E121" s="10">
        <v>3.5</v>
      </c>
      <c r="F121" s="10">
        <v>0</v>
      </c>
      <c r="G121" s="10">
        <v>0</v>
      </c>
      <c r="H121">
        <v>30</v>
      </c>
      <c r="I121" s="10" t="str">
        <f>_xlfn.XLOOKUP(Q1_2025[[#This Row],[Artikelnr]],Artikel_prijzen[Artnr],Artikel_prijzen[Groep],"")</f>
        <v/>
      </c>
      <c r="J121" s="10" t="str">
        <f>_xlfn.XLOOKUP(Q1_2025[[#This Row],[Artikelnr]],Artikel_prijzen[Artnr],Artikel_prijzen[Prijs 2025],"")</f>
        <v/>
      </c>
      <c r="K121" s="10" t="str">
        <f>IF(Q1_2025[[#This Row],[Artikelprijs]]&lt;&gt;"",IF(Q1_2025[[#This Row],[Stuksprijs]]=Q1_2025[[#This Row],[Artikelprijs]],"Prijs gelijk","Prijs wijkt af"),"")</f>
        <v/>
      </c>
      <c r="L121" s="10"/>
      <c r="N121" s="10">
        <f>IF(Q1_2025[[#This Row],[Prijstype]]="Artikelprijs",Q1_2025[[#This Row],[Artikelprijs]],Q1_2025[[#This Row],[Stuksprijs]])</f>
        <v>3.5</v>
      </c>
      <c r="O121" s="10">
        <f>IF(Q1_2025[[#This Row],[Prijstype]]="Artikelprijs",Q1_2025[[#This Row],[Artikelprijs]] * Q1_2025[[#This Row],[Besteld]],Q1_2025[[#This Row],[Brutobedrag]])</f>
        <v>0</v>
      </c>
      <c r="P121" s="10">
        <f>IF(Q1_2025[[#This Row],[Prijstype]] = "Artikelprijs",Q1_2025[[#This Row],[Brutobedrag 2]]*(100-Q1_2025[[#This Row],[Relatiekorting percentage]])/100,Q1_2025[[#This Row],[Bruto - Rel.korting]])</f>
        <v>0</v>
      </c>
    </row>
    <row r="122" spans="1:16" x14ac:dyDescent="0.3">
      <c r="A122" t="s">
        <v>9</v>
      </c>
      <c r="B122">
        <v>3001035</v>
      </c>
      <c r="C122" t="s">
        <v>62</v>
      </c>
      <c r="D122">
        <v>10</v>
      </c>
      <c r="E122" s="10">
        <v>2</v>
      </c>
      <c r="F122" s="10">
        <v>0</v>
      </c>
      <c r="G122" s="10">
        <v>0</v>
      </c>
      <c r="H122">
        <v>30</v>
      </c>
      <c r="I122" s="10" t="str">
        <f>_xlfn.XLOOKUP(Q1_2025[[#This Row],[Artikelnr]],Artikel_prijzen[Artnr],Artikel_prijzen[Groep],"")</f>
        <v/>
      </c>
      <c r="J122" s="10" t="str">
        <f>_xlfn.XLOOKUP(Q1_2025[[#This Row],[Artikelnr]],Artikel_prijzen[Artnr],Artikel_prijzen[Prijs 2025],"")</f>
        <v/>
      </c>
      <c r="K122" s="10" t="str">
        <f>IF(Q1_2025[[#This Row],[Artikelprijs]]&lt;&gt;"",IF(Q1_2025[[#This Row],[Stuksprijs]]=Q1_2025[[#This Row],[Artikelprijs]],"Prijs gelijk","Prijs wijkt af"),"")</f>
        <v/>
      </c>
      <c r="L122" s="10"/>
      <c r="N122" s="10">
        <f>IF(Q1_2025[[#This Row],[Prijstype]]="Artikelprijs",Q1_2025[[#This Row],[Artikelprijs]],Q1_2025[[#This Row],[Stuksprijs]])</f>
        <v>2</v>
      </c>
      <c r="O122" s="10">
        <f>IF(Q1_2025[[#This Row],[Prijstype]]="Artikelprijs",Q1_2025[[#This Row],[Artikelprijs]] * Q1_2025[[#This Row],[Besteld]],Q1_2025[[#This Row],[Brutobedrag]])</f>
        <v>0</v>
      </c>
      <c r="P122" s="10">
        <f>IF(Q1_2025[[#This Row],[Prijstype]] = "Artikelprijs",Q1_2025[[#This Row],[Brutobedrag 2]]*(100-Q1_2025[[#This Row],[Relatiekorting percentage]])/100,Q1_2025[[#This Row],[Bruto - Rel.korting]])</f>
        <v>0</v>
      </c>
    </row>
    <row r="123" spans="1:16" x14ac:dyDescent="0.3">
      <c r="A123" t="s">
        <v>9</v>
      </c>
      <c r="B123">
        <v>3001036</v>
      </c>
      <c r="C123" t="s">
        <v>63</v>
      </c>
      <c r="D123">
        <v>25</v>
      </c>
      <c r="E123" s="10">
        <v>3</v>
      </c>
      <c r="F123" s="10">
        <v>0</v>
      </c>
      <c r="G123" s="10">
        <v>0</v>
      </c>
      <c r="H123">
        <v>30</v>
      </c>
      <c r="I123" s="10" t="str">
        <f>_xlfn.XLOOKUP(Q1_2025[[#This Row],[Artikelnr]],Artikel_prijzen[Artnr],Artikel_prijzen[Groep],"")</f>
        <v/>
      </c>
      <c r="J123" s="10" t="str">
        <f>_xlfn.XLOOKUP(Q1_2025[[#This Row],[Artikelnr]],Artikel_prijzen[Artnr],Artikel_prijzen[Prijs 2025],"")</f>
        <v/>
      </c>
      <c r="K123" s="10" t="str">
        <f>IF(Q1_2025[[#This Row],[Artikelprijs]]&lt;&gt;"",IF(Q1_2025[[#This Row],[Stuksprijs]]=Q1_2025[[#This Row],[Artikelprijs]],"Prijs gelijk","Prijs wijkt af"),"")</f>
        <v/>
      </c>
      <c r="L123" s="10"/>
      <c r="N123" s="10">
        <f>IF(Q1_2025[[#This Row],[Prijstype]]="Artikelprijs",Q1_2025[[#This Row],[Artikelprijs]],Q1_2025[[#This Row],[Stuksprijs]])</f>
        <v>3</v>
      </c>
      <c r="O123" s="10">
        <f>IF(Q1_2025[[#This Row],[Prijstype]]="Artikelprijs",Q1_2025[[#This Row],[Artikelprijs]] * Q1_2025[[#This Row],[Besteld]],Q1_2025[[#This Row],[Brutobedrag]])</f>
        <v>0</v>
      </c>
      <c r="P123" s="10">
        <f>IF(Q1_2025[[#This Row],[Prijstype]] = "Artikelprijs",Q1_2025[[#This Row],[Brutobedrag 2]]*(100-Q1_2025[[#This Row],[Relatiekorting percentage]])/100,Q1_2025[[#This Row],[Bruto - Rel.korting]])</f>
        <v>0</v>
      </c>
    </row>
    <row r="124" spans="1:16" x14ac:dyDescent="0.3">
      <c r="A124" t="s">
        <v>9</v>
      </c>
      <c r="B124">
        <v>3001037</v>
      </c>
      <c r="C124" t="s">
        <v>64</v>
      </c>
      <c r="D124">
        <v>25</v>
      </c>
      <c r="E124" s="10">
        <v>4</v>
      </c>
      <c r="F124" s="10">
        <v>0</v>
      </c>
      <c r="G124" s="10">
        <v>0</v>
      </c>
      <c r="H124">
        <v>30</v>
      </c>
      <c r="I124" s="10" t="str">
        <f>_xlfn.XLOOKUP(Q1_2025[[#This Row],[Artikelnr]],Artikel_prijzen[Artnr],Artikel_prijzen[Groep],"")</f>
        <v/>
      </c>
      <c r="J124" s="10" t="str">
        <f>_xlfn.XLOOKUP(Q1_2025[[#This Row],[Artikelnr]],Artikel_prijzen[Artnr],Artikel_prijzen[Prijs 2025],"")</f>
        <v/>
      </c>
      <c r="K124" s="10" t="str">
        <f>IF(Q1_2025[[#This Row],[Artikelprijs]]&lt;&gt;"",IF(Q1_2025[[#This Row],[Stuksprijs]]=Q1_2025[[#This Row],[Artikelprijs]],"Prijs gelijk","Prijs wijkt af"),"")</f>
        <v/>
      </c>
      <c r="L124" s="10"/>
      <c r="N124" s="10">
        <f>IF(Q1_2025[[#This Row],[Prijstype]]="Artikelprijs",Q1_2025[[#This Row],[Artikelprijs]],Q1_2025[[#This Row],[Stuksprijs]])</f>
        <v>4</v>
      </c>
      <c r="O124" s="10">
        <f>IF(Q1_2025[[#This Row],[Prijstype]]="Artikelprijs",Q1_2025[[#This Row],[Artikelprijs]] * Q1_2025[[#This Row],[Besteld]],Q1_2025[[#This Row],[Brutobedrag]])</f>
        <v>0</v>
      </c>
      <c r="P124" s="10">
        <f>IF(Q1_2025[[#This Row],[Prijstype]] = "Artikelprijs",Q1_2025[[#This Row],[Brutobedrag 2]]*(100-Q1_2025[[#This Row],[Relatiekorting percentage]])/100,Q1_2025[[#This Row],[Bruto - Rel.korting]])</f>
        <v>0</v>
      </c>
    </row>
    <row r="125" spans="1:16" x14ac:dyDescent="0.3">
      <c r="A125" t="s">
        <v>9</v>
      </c>
      <c r="B125">
        <v>3001038</v>
      </c>
      <c r="C125" t="s">
        <v>65</v>
      </c>
      <c r="D125">
        <v>15</v>
      </c>
      <c r="E125" s="10">
        <v>6</v>
      </c>
      <c r="F125" s="10">
        <v>0</v>
      </c>
      <c r="G125" s="10">
        <v>0</v>
      </c>
      <c r="H125">
        <v>30</v>
      </c>
      <c r="I125" s="10" t="str">
        <f>_xlfn.XLOOKUP(Q1_2025[[#This Row],[Artikelnr]],Artikel_prijzen[Artnr],Artikel_prijzen[Groep],"")</f>
        <v/>
      </c>
      <c r="J125" s="10" t="str">
        <f>_xlfn.XLOOKUP(Q1_2025[[#This Row],[Artikelnr]],Artikel_prijzen[Artnr],Artikel_prijzen[Prijs 2025],"")</f>
        <v/>
      </c>
      <c r="K125" s="10" t="str">
        <f>IF(Q1_2025[[#This Row],[Artikelprijs]]&lt;&gt;"",IF(Q1_2025[[#This Row],[Stuksprijs]]=Q1_2025[[#This Row],[Artikelprijs]],"Prijs gelijk","Prijs wijkt af"),"")</f>
        <v/>
      </c>
      <c r="L125" s="10"/>
      <c r="N125" s="10">
        <f>IF(Q1_2025[[#This Row],[Prijstype]]="Artikelprijs",Q1_2025[[#This Row],[Artikelprijs]],Q1_2025[[#This Row],[Stuksprijs]])</f>
        <v>6</v>
      </c>
      <c r="O125" s="10">
        <f>IF(Q1_2025[[#This Row],[Prijstype]]="Artikelprijs",Q1_2025[[#This Row],[Artikelprijs]] * Q1_2025[[#This Row],[Besteld]],Q1_2025[[#This Row],[Brutobedrag]])</f>
        <v>0</v>
      </c>
      <c r="P125" s="10">
        <f>IF(Q1_2025[[#This Row],[Prijstype]] = "Artikelprijs",Q1_2025[[#This Row],[Brutobedrag 2]]*(100-Q1_2025[[#This Row],[Relatiekorting percentage]])/100,Q1_2025[[#This Row],[Bruto - Rel.korting]])</f>
        <v>0</v>
      </c>
    </row>
    <row r="126" spans="1:16" x14ac:dyDescent="0.3">
      <c r="A126" t="s">
        <v>9</v>
      </c>
      <c r="B126">
        <v>3001039</v>
      </c>
      <c r="C126" t="s">
        <v>66</v>
      </c>
      <c r="D126">
        <v>15</v>
      </c>
      <c r="E126" s="10">
        <v>7</v>
      </c>
      <c r="F126" s="10">
        <v>0</v>
      </c>
      <c r="G126" s="10">
        <v>0</v>
      </c>
      <c r="H126">
        <v>30</v>
      </c>
      <c r="I126" s="10" t="str">
        <f>_xlfn.XLOOKUP(Q1_2025[[#This Row],[Artikelnr]],Artikel_prijzen[Artnr],Artikel_prijzen[Groep],"")</f>
        <v/>
      </c>
      <c r="J126" s="10" t="str">
        <f>_xlfn.XLOOKUP(Q1_2025[[#This Row],[Artikelnr]],Artikel_prijzen[Artnr],Artikel_prijzen[Prijs 2025],"")</f>
        <v/>
      </c>
      <c r="K126" s="10" t="str">
        <f>IF(Q1_2025[[#This Row],[Artikelprijs]]&lt;&gt;"",IF(Q1_2025[[#This Row],[Stuksprijs]]=Q1_2025[[#This Row],[Artikelprijs]],"Prijs gelijk","Prijs wijkt af"),"")</f>
        <v/>
      </c>
      <c r="L126" s="10"/>
      <c r="N126" s="10">
        <f>IF(Q1_2025[[#This Row],[Prijstype]]="Artikelprijs",Q1_2025[[#This Row],[Artikelprijs]],Q1_2025[[#This Row],[Stuksprijs]])</f>
        <v>7</v>
      </c>
      <c r="O126" s="10">
        <f>IF(Q1_2025[[#This Row],[Prijstype]]="Artikelprijs",Q1_2025[[#This Row],[Artikelprijs]] * Q1_2025[[#This Row],[Besteld]],Q1_2025[[#This Row],[Brutobedrag]])</f>
        <v>0</v>
      </c>
      <c r="P126" s="10">
        <f>IF(Q1_2025[[#This Row],[Prijstype]] = "Artikelprijs",Q1_2025[[#This Row],[Brutobedrag 2]]*(100-Q1_2025[[#This Row],[Relatiekorting percentage]])/100,Q1_2025[[#This Row],[Bruto - Rel.korting]])</f>
        <v>0</v>
      </c>
    </row>
    <row r="127" spans="1:16" x14ac:dyDescent="0.3">
      <c r="A127" t="s">
        <v>9</v>
      </c>
      <c r="B127">
        <v>3001040</v>
      </c>
      <c r="C127" t="s">
        <v>67</v>
      </c>
      <c r="D127">
        <v>15</v>
      </c>
      <c r="E127" s="10">
        <v>8</v>
      </c>
      <c r="F127" s="10">
        <v>0</v>
      </c>
      <c r="G127" s="10">
        <v>0</v>
      </c>
      <c r="H127">
        <v>30</v>
      </c>
      <c r="I127" s="10" t="str">
        <f>_xlfn.XLOOKUP(Q1_2025[[#This Row],[Artikelnr]],Artikel_prijzen[Artnr],Artikel_prijzen[Groep],"")</f>
        <v/>
      </c>
      <c r="J127" s="10" t="str">
        <f>_xlfn.XLOOKUP(Q1_2025[[#This Row],[Artikelnr]],Artikel_prijzen[Artnr],Artikel_prijzen[Prijs 2025],"")</f>
        <v/>
      </c>
      <c r="K127" s="10" t="str">
        <f>IF(Q1_2025[[#This Row],[Artikelprijs]]&lt;&gt;"",IF(Q1_2025[[#This Row],[Stuksprijs]]=Q1_2025[[#This Row],[Artikelprijs]],"Prijs gelijk","Prijs wijkt af"),"")</f>
        <v/>
      </c>
      <c r="L127" s="10"/>
      <c r="N127" s="10">
        <f>IF(Q1_2025[[#This Row],[Prijstype]]="Artikelprijs",Q1_2025[[#This Row],[Artikelprijs]],Q1_2025[[#This Row],[Stuksprijs]])</f>
        <v>8</v>
      </c>
      <c r="O127" s="10">
        <f>IF(Q1_2025[[#This Row],[Prijstype]]="Artikelprijs",Q1_2025[[#This Row],[Artikelprijs]] * Q1_2025[[#This Row],[Besteld]],Q1_2025[[#This Row],[Brutobedrag]])</f>
        <v>0</v>
      </c>
      <c r="P127" s="10">
        <f>IF(Q1_2025[[#This Row],[Prijstype]] = "Artikelprijs",Q1_2025[[#This Row],[Brutobedrag 2]]*(100-Q1_2025[[#This Row],[Relatiekorting percentage]])/100,Q1_2025[[#This Row],[Bruto - Rel.korting]])</f>
        <v>0</v>
      </c>
    </row>
    <row r="128" spans="1:16" x14ac:dyDescent="0.3">
      <c r="A128" t="s">
        <v>9</v>
      </c>
      <c r="B128">
        <v>3001041</v>
      </c>
      <c r="C128" t="s">
        <v>68</v>
      </c>
      <c r="D128">
        <v>10</v>
      </c>
      <c r="E128" s="10">
        <v>9</v>
      </c>
      <c r="F128" s="10">
        <v>0</v>
      </c>
      <c r="G128" s="10">
        <v>0</v>
      </c>
      <c r="H128">
        <v>30</v>
      </c>
      <c r="I128" s="10" t="str">
        <f>_xlfn.XLOOKUP(Q1_2025[[#This Row],[Artikelnr]],Artikel_prijzen[Artnr],Artikel_prijzen[Groep],"")</f>
        <v/>
      </c>
      <c r="J128" s="10" t="str">
        <f>_xlfn.XLOOKUP(Q1_2025[[#This Row],[Artikelnr]],Artikel_prijzen[Artnr],Artikel_prijzen[Prijs 2025],"")</f>
        <v/>
      </c>
      <c r="K128" s="10" t="str">
        <f>IF(Q1_2025[[#This Row],[Artikelprijs]]&lt;&gt;"",IF(Q1_2025[[#This Row],[Stuksprijs]]=Q1_2025[[#This Row],[Artikelprijs]],"Prijs gelijk","Prijs wijkt af"),"")</f>
        <v/>
      </c>
      <c r="L128" s="10"/>
      <c r="N128" s="10">
        <f>IF(Q1_2025[[#This Row],[Prijstype]]="Artikelprijs",Q1_2025[[#This Row],[Artikelprijs]],Q1_2025[[#This Row],[Stuksprijs]])</f>
        <v>9</v>
      </c>
      <c r="O128" s="10">
        <f>IF(Q1_2025[[#This Row],[Prijstype]]="Artikelprijs",Q1_2025[[#This Row],[Artikelprijs]] * Q1_2025[[#This Row],[Besteld]],Q1_2025[[#This Row],[Brutobedrag]])</f>
        <v>0</v>
      </c>
      <c r="P128" s="10">
        <f>IF(Q1_2025[[#This Row],[Prijstype]] = "Artikelprijs",Q1_2025[[#This Row],[Brutobedrag 2]]*(100-Q1_2025[[#This Row],[Relatiekorting percentage]])/100,Q1_2025[[#This Row],[Bruto - Rel.korting]])</f>
        <v>0</v>
      </c>
    </row>
    <row r="129" spans="1:16" x14ac:dyDescent="0.3">
      <c r="A129" t="s">
        <v>9</v>
      </c>
      <c r="B129">
        <v>3001042</v>
      </c>
      <c r="C129" t="s">
        <v>69</v>
      </c>
      <c r="D129">
        <v>10</v>
      </c>
      <c r="E129" s="10">
        <v>11</v>
      </c>
      <c r="F129" s="10">
        <v>0</v>
      </c>
      <c r="G129" s="10">
        <v>0</v>
      </c>
      <c r="H129">
        <v>30</v>
      </c>
      <c r="I129" s="10" t="str">
        <f>_xlfn.XLOOKUP(Q1_2025[[#This Row],[Artikelnr]],Artikel_prijzen[Artnr],Artikel_prijzen[Groep],"")</f>
        <v/>
      </c>
      <c r="J129" s="10" t="str">
        <f>_xlfn.XLOOKUP(Q1_2025[[#This Row],[Artikelnr]],Artikel_prijzen[Artnr],Artikel_prijzen[Prijs 2025],"")</f>
        <v/>
      </c>
      <c r="K129" s="10" t="str">
        <f>IF(Q1_2025[[#This Row],[Artikelprijs]]&lt;&gt;"",IF(Q1_2025[[#This Row],[Stuksprijs]]=Q1_2025[[#This Row],[Artikelprijs]],"Prijs gelijk","Prijs wijkt af"),"")</f>
        <v/>
      </c>
      <c r="L129" s="10"/>
      <c r="N129" s="10">
        <f>IF(Q1_2025[[#This Row],[Prijstype]]="Artikelprijs",Q1_2025[[#This Row],[Artikelprijs]],Q1_2025[[#This Row],[Stuksprijs]])</f>
        <v>11</v>
      </c>
      <c r="O129" s="10">
        <f>IF(Q1_2025[[#This Row],[Prijstype]]="Artikelprijs",Q1_2025[[#This Row],[Artikelprijs]] * Q1_2025[[#This Row],[Besteld]],Q1_2025[[#This Row],[Brutobedrag]])</f>
        <v>0</v>
      </c>
      <c r="P129" s="10">
        <f>IF(Q1_2025[[#This Row],[Prijstype]] = "Artikelprijs",Q1_2025[[#This Row],[Brutobedrag 2]]*(100-Q1_2025[[#This Row],[Relatiekorting percentage]])/100,Q1_2025[[#This Row],[Bruto - Rel.korting]])</f>
        <v>0</v>
      </c>
    </row>
    <row r="130" spans="1:16" x14ac:dyDescent="0.3">
      <c r="A130" t="s">
        <v>9</v>
      </c>
      <c r="B130">
        <v>3001043</v>
      </c>
      <c r="C130" t="s">
        <v>70</v>
      </c>
      <c r="D130">
        <v>10</v>
      </c>
      <c r="E130" s="10">
        <v>13</v>
      </c>
      <c r="F130" s="10">
        <v>0</v>
      </c>
      <c r="G130" s="10">
        <v>0</v>
      </c>
      <c r="H130">
        <v>30</v>
      </c>
      <c r="I130" s="10" t="str">
        <f>_xlfn.XLOOKUP(Q1_2025[[#This Row],[Artikelnr]],Artikel_prijzen[Artnr],Artikel_prijzen[Groep],"")</f>
        <v/>
      </c>
      <c r="J130" s="10" t="str">
        <f>_xlfn.XLOOKUP(Q1_2025[[#This Row],[Artikelnr]],Artikel_prijzen[Artnr],Artikel_prijzen[Prijs 2025],"")</f>
        <v/>
      </c>
      <c r="K130" s="10" t="str">
        <f>IF(Q1_2025[[#This Row],[Artikelprijs]]&lt;&gt;"",IF(Q1_2025[[#This Row],[Stuksprijs]]=Q1_2025[[#This Row],[Artikelprijs]],"Prijs gelijk","Prijs wijkt af"),"")</f>
        <v/>
      </c>
      <c r="L130" s="10"/>
      <c r="N130" s="10">
        <f>IF(Q1_2025[[#This Row],[Prijstype]]="Artikelprijs",Q1_2025[[#This Row],[Artikelprijs]],Q1_2025[[#This Row],[Stuksprijs]])</f>
        <v>13</v>
      </c>
      <c r="O130" s="10">
        <f>IF(Q1_2025[[#This Row],[Prijstype]]="Artikelprijs",Q1_2025[[#This Row],[Artikelprijs]] * Q1_2025[[#This Row],[Besteld]],Q1_2025[[#This Row],[Brutobedrag]])</f>
        <v>0</v>
      </c>
      <c r="P130" s="10">
        <f>IF(Q1_2025[[#This Row],[Prijstype]] = "Artikelprijs",Q1_2025[[#This Row],[Brutobedrag 2]]*(100-Q1_2025[[#This Row],[Relatiekorting percentage]])/100,Q1_2025[[#This Row],[Bruto - Rel.korting]])</f>
        <v>0</v>
      </c>
    </row>
    <row r="131" spans="1:16" x14ac:dyDescent="0.3">
      <c r="A131" t="s">
        <v>9</v>
      </c>
      <c r="B131">
        <v>3001045</v>
      </c>
      <c r="C131" t="s">
        <v>71</v>
      </c>
      <c r="D131">
        <v>25</v>
      </c>
      <c r="E131" s="10">
        <v>5</v>
      </c>
      <c r="F131" s="10">
        <v>0</v>
      </c>
      <c r="G131" s="10">
        <v>0</v>
      </c>
      <c r="H131">
        <v>30</v>
      </c>
      <c r="I131" s="10" t="str">
        <f>_xlfn.XLOOKUP(Q1_2025[[#This Row],[Artikelnr]],Artikel_prijzen[Artnr],Artikel_prijzen[Groep],"")</f>
        <v/>
      </c>
      <c r="J131" s="10" t="str">
        <f>_xlfn.XLOOKUP(Q1_2025[[#This Row],[Artikelnr]],Artikel_prijzen[Artnr],Artikel_prijzen[Prijs 2025],"")</f>
        <v/>
      </c>
      <c r="K131" s="10" t="str">
        <f>IF(Q1_2025[[#This Row],[Artikelprijs]]&lt;&gt;"",IF(Q1_2025[[#This Row],[Stuksprijs]]=Q1_2025[[#This Row],[Artikelprijs]],"Prijs gelijk","Prijs wijkt af"),"")</f>
        <v/>
      </c>
      <c r="L131" s="10"/>
      <c r="N131" s="10">
        <f>IF(Q1_2025[[#This Row],[Prijstype]]="Artikelprijs",Q1_2025[[#This Row],[Artikelprijs]],Q1_2025[[#This Row],[Stuksprijs]])</f>
        <v>5</v>
      </c>
      <c r="O131" s="10">
        <f>IF(Q1_2025[[#This Row],[Prijstype]]="Artikelprijs",Q1_2025[[#This Row],[Artikelprijs]] * Q1_2025[[#This Row],[Besteld]],Q1_2025[[#This Row],[Brutobedrag]])</f>
        <v>0</v>
      </c>
      <c r="P131" s="10">
        <f>IF(Q1_2025[[#This Row],[Prijstype]] = "Artikelprijs",Q1_2025[[#This Row],[Brutobedrag 2]]*(100-Q1_2025[[#This Row],[Relatiekorting percentage]])/100,Q1_2025[[#This Row],[Bruto - Rel.korting]])</f>
        <v>0</v>
      </c>
    </row>
    <row r="132" spans="1:16" x14ac:dyDescent="0.3">
      <c r="A132" t="s">
        <v>9</v>
      </c>
      <c r="B132">
        <v>5040032</v>
      </c>
      <c r="C132" t="s">
        <v>72</v>
      </c>
      <c r="D132">
        <v>1</v>
      </c>
      <c r="E132" s="10">
        <v>187.5</v>
      </c>
      <c r="F132" s="10">
        <v>187.5</v>
      </c>
      <c r="G132" s="10">
        <v>187.5</v>
      </c>
      <c r="H132">
        <v>0</v>
      </c>
      <c r="I132" s="10" t="str">
        <f>_xlfn.XLOOKUP(Q1_2025[[#This Row],[Artikelnr]],Artikel_prijzen[Artnr],Artikel_prijzen[Groep],"")</f>
        <v/>
      </c>
      <c r="J132" s="10" t="str">
        <f>_xlfn.XLOOKUP(Q1_2025[[#This Row],[Artikelnr]],Artikel_prijzen[Artnr],Artikel_prijzen[Prijs 2025],"")</f>
        <v/>
      </c>
      <c r="K132" s="10" t="str">
        <f>IF(Q1_2025[[#This Row],[Artikelprijs]]&lt;&gt;"",IF(Q1_2025[[#This Row],[Stuksprijs]]=Q1_2025[[#This Row],[Artikelprijs]],"Prijs gelijk","Prijs wijkt af"),"")</f>
        <v/>
      </c>
      <c r="L132" s="10"/>
      <c r="N132" s="10">
        <f>IF(Q1_2025[[#This Row],[Prijstype]]="Artikelprijs",Q1_2025[[#This Row],[Artikelprijs]],Q1_2025[[#This Row],[Stuksprijs]])</f>
        <v>187.5</v>
      </c>
      <c r="O132" s="10">
        <f>IF(Q1_2025[[#This Row],[Prijstype]]="Artikelprijs",Q1_2025[[#This Row],[Artikelprijs]] * Q1_2025[[#This Row],[Besteld]],Q1_2025[[#This Row],[Brutobedrag]])</f>
        <v>187.5</v>
      </c>
      <c r="P132" s="10">
        <f>IF(Q1_2025[[#This Row],[Prijstype]] = "Artikelprijs",Q1_2025[[#This Row],[Brutobedrag 2]]*(100-Q1_2025[[#This Row],[Relatiekorting percentage]])/100,Q1_2025[[#This Row],[Bruto - Rel.korting]])</f>
        <v>187.5</v>
      </c>
    </row>
    <row r="133" spans="1:16" x14ac:dyDescent="0.3">
      <c r="A133" t="s">
        <v>9</v>
      </c>
      <c r="B133">
        <v>5040032</v>
      </c>
      <c r="C133" t="s">
        <v>73</v>
      </c>
      <c r="D133">
        <v>2</v>
      </c>
      <c r="E133" s="10">
        <v>137.5</v>
      </c>
      <c r="F133" s="10">
        <v>275</v>
      </c>
      <c r="G133" s="10">
        <v>275</v>
      </c>
      <c r="H133">
        <v>0</v>
      </c>
      <c r="I133" s="10" t="str">
        <f>_xlfn.XLOOKUP(Q1_2025[[#This Row],[Artikelnr]],Artikel_prijzen[Artnr],Artikel_prijzen[Groep],"")</f>
        <v/>
      </c>
      <c r="J133" s="10" t="str">
        <f>_xlfn.XLOOKUP(Q1_2025[[#This Row],[Artikelnr]],Artikel_prijzen[Artnr],Artikel_prijzen[Prijs 2025],"")</f>
        <v/>
      </c>
      <c r="K133" s="10" t="str">
        <f>IF(Q1_2025[[#This Row],[Artikelprijs]]&lt;&gt;"",IF(Q1_2025[[#This Row],[Stuksprijs]]=Q1_2025[[#This Row],[Artikelprijs]],"Prijs gelijk","Prijs wijkt af"),"")</f>
        <v/>
      </c>
      <c r="L133" s="10"/>
      <c r="N133" s="10">
        <f>IF(Q1_2025[[#This Row],[Prijstype]]="Artikelprijs",Q1_2025[[#This Row],[Artikelprijs]],Q1_2025[[#This Row],[Stuksprijs]])</f>
        <v>137.5</v>
      </c>
      <c r="O133" s="10">
        <f>IF(Q1_2025[[#This Row],[Prijstype]]="Artikelprijs",Q1_2025[[#This Row],[Artikelprijs]] * Q1_2025[[#This Row],[Besteld]],Q1_2025[[#This Row],[Brutobedrag]])</f>
        <v>275</v>
      </c>
      <c r="P133" s="10">
        <f>IF(Q1_2025[[#This Row],[Prijstype]] = "Artikelprijs",Q1_2025[[#This Row],[Brutobedrag 2]]*(100-Q1_2025[[#This Row],[Relatiekorting percentage]])/100,Q1_2025[[#This Row],[Bruto - Rel.korting]])</f>
        <v>275</v>
      </c>
    </row>
    <row r="134" spans="1:16" x14ac:dyDescent="0.3">
      <c r="A134" t="s">
        <v>9</v>
      </c>
      <c r="B134">
        <v>5040032</v>
      </c>
      <c r="C134" t="s">
        <v>74</v>
      </c>
      <c r="D134">
        <v>3</v>
      </c>
      <c r="E134" s="10">
        <v>162.5</v>
      </c>
      <c r="F134" s="10">
        <v>487.5</v>
      </c>
      <c r="G134" s="10">
        <v>487.5</v>
      </c>
      <c r="H134">
        <v>0</v>
      </c>
      <c r="I134" s="10" t="str">
        <f>_xlfn.XLOOKUP(Q1_2025[[#This Row],[Artikelnr]],Artikel_prijzen[Artnr],Artikel_prijzen[Groep],"")</f>
        <v/>
      </c>
      <c r="J134" s="10" t="str">
        <f>_xlfn.XLOOKUP(Q1_2025[[#This Row],[Artikelnr]],Artikel_prijzen[Artnr],Artikel_prijzen[Prijs 2025],"")</f>
        <v/>
      </c>
      <c r="K134" s="10" t="str">
        <f>IF(Q1_2025[[#This Row],[Artikelprijs]]&lt;&gt;"",IF(Q1_2025[[#This Row],[Stuksprijs]]=Q1_2025[[#This Row],[Artikelprijs]],"Prijs gelijk","Prijs wijkt af"),"")</f>
        <v/>
      </c>
      <c r="L134" s="10"/>
      <c r="N134" s="10">
        <f>IF(Q1_2025[[#This Row],[Prijstype]]="Artikelprijs",Q1_2025[[#This Row],[Artikelprijs]],Q1_2025[[#This Row],[Stuksprijs]])</f>
        <v>162.5</v>
      </c>
      <c r="O134" s="10">
        <f>IF(Q1_2025[[#This Row],[Prijstype]]="Artikelprijs",Q1_2025[[#This Row],[Artikelprijs]] * Q1_2025[[#This Row],[Besteld]],Q1_2025[[#This Row],[Brutobedrag]])</f>
        <v>487.5</v>
      </c>
      <c r="P134" s="10">
        <f>IF(Q1_2025[[#This Row],[Prijstype]] = "Artikelprijs",Q1_2025[[#This Row],[Brutobedrag 2]]*(100-Q1_2025[[#This Row],[Relatiekorting percentage]])/100,Q1_2025[[#This Row],[Bruto - Rel.korting]])</f>
        <v>487.5</v>
      </c>
    </row>
    <row r="135" spans="1:16" x14ac:dyDescent="0.3">
      <c r="A135" t="s">
        <v>9</v>
      </c>
      <c r="B135">
        <v>5040032</v>
      </c>
      <c r="C135" t="s">
        <v>75</v>
      </c>
      <c r="D135">
        <v>10</v>
      </c>
      <c r="E135" s="10">
        <v>93.75</v>
      </c>
      <c r="F135" s="10">
        <v>937.5</v>
      </c>
      <c r="G135" s="10">
        <v>937.5</v>
      </c>
      <c r="H135">
        <v>0</v>
      </c>
      <c r="I135" s="10" t="str">
        <f>_xlfn.XLOOKUP(Q1_2025[[#This Row],[Artikelnr]],Artikel_prijzen[Artnr],Artikel_prijzen[Groep],"")</f>
        <v/>
      </c>
      <c r="J135" s="10" t="str">
        <f>_xlfn.XLOOKUP(Q1_2025[[#This Row],[Artikelnr]],Artikel_prijzen[Artnr],Artikel_prijzen[Prijs 2025],"")</f>
        <v/>
      </c>
      <c r="K135" s="10" t="str">
        <f>IF(Q1_2025[[#This Row],[Artikelprijs]]&lt;&gt;"",IF(Q1_2025[[#This Row],[Stuksprijs]]=Q1_2025[[#This Row],[Artikelprijs]],"Prijs gelijk","Prijs wijkt af"),"")</f>
        <v/>
      </c>
      <c r="L135" s="10"/>
      <c r="N135" s="10">
        <f>IF(Q1_2025[[#This Row],[Prijstype]]="Artikelprijs",Q1_2025[[#This Row],[Artikelprijs]],Q1_2025[[#This Row],[Stuksprijs]])</f>
        <v>93.75</v>
      </c>
      <c r="O135" s="10">
        <f>IF(Q1_2025[[#This Row],[Prijstype]]="Artikelprijs",Q1_2025[[#This Row],[Artikelprijs]] * Q1_2025[[#This Row],[Besteld]],Q1_2025[[#This Row],[Brutobedrag]])</f>
        <v>937.5</v>
      </c>
      <c r="P135" s="10">
        <f>IF(Q1_2025[[#This Row],[Prijstype]] = "Artikelprijs",Q1_2025[[#This Row],[Brutobedrag 2]]*(100-Q1_2025[[#This Row],[Relatiekorting percentage]])/100,Q1_2025[[#This Row],[Bruto - Rel.korting]])</f>
        <v>937.5</v>
      </c>
    </row>
    <row r="136" spans="1:16" x14ac:dyDescent="0.3">
      <c r="A136" t="s">
        <v>9</v>
      </c>
      <c r="B136">
        <v>5040032</v>
      </c>
      <c r="C136" t="s">
        <v>76</v>
      </c>
      <c r="D136">
        <v>8</v>
      </c>
      <c r="E136" s="10">
        <v>18.75</v>
      </c>
      <c r="F136" s="10">
        <v>150</v>
      </c>
      <c r="G136" s="10">
        <v>150</v>
      </c>
      <c r="H136">
        <v>0</v>
      </c>
      <c r="I136" s="10" t="str">
        <f>_xlfn.XLOOKUP(Q1_2025[[#This Row],[Artikelnr]],Artikel_prijzen[Artnr],Artikel_prijzen[Groep],"")</f>
        <v/>
      </c>
      <c r="J136" s="10" t="str">
        <f>_xlfn.XLOOKUP(Q1_2025[[#This Row],[Artikelnr]],Artikel_prijzen[Artnr],Artikel_prijzen[Prijs 2025],"")</f>
        <v/>
      </c>
      <c r="K136" s="10" t="str">
        <f>IF(Q1_2025[[#This Row],[Artikelprijs]]&lt;&gt;"",IF(Q1_2025[[#This Row],[Stuksprijs]]=Q1_2025[[#This Row],[Artikelprijs]],"Prijs gelijk","Prijs wijkt af"),"")</f>
        <v/>
      </c>
      <c r="L136" s="10"/>
      <c r="N136" s="10">
        <f>IF(Q1_2025[[#This Row],[Prijstype]]="Artikelprijs",Q1_2025[[#This Row],[Artikelprijs]],Q1_2025[[#This Row],[Stuksprijs]])</f>
        <v>18.75</v>
      </c>
      <c r="O136" s="10">
        <f>IF(Q1_2025[[#This Row],[Prijstype]]="Artikelprijs",Q1_2025[[#This Row],[Artikelprijs]] * Q1_2025[[#This Row],[Besteld]],Q1_2025[[#This Row],[Brutobedrag]])</f>
        <v>150</v>
      </c>
      <c r="P136" s="10">
        <f>IF(Q1_2025[[#This Row],[Prijstype]] = "Artikelprijs",Q1_2025[[#This Row],[Brutobedrag 2]]*(100-Q1_2025[[#This Row],[Relatiekorting percentage]])/100,Q1_2025[[#This Row],[Bruto - Rel.korting]])</f>
        <v>150</v>
      </c>
    </row>
    <row r="137" spans="1:16" x14ac:dyDescent="0.3">
      <c r="A137" t="s">
        <v>9</v>
      </c>
      <c r="B137">
        <v>5040032</v>
      </c>
      <c r="C137" t="s">
        <v>77</v>
      </c>
      <c r="D137">
        <v>2</v>
      </c>
      <c r="E137" s="10">
        <v>142.5</v>
      </c>
      <c r="F137" s="10">
        <v>285</v>
      </c>
      <c r="G137" s="10">
        <v>285</v>
      </c>
      <c r="H137">
        <v>0</v>
      </c>
      <c r="I137" s="10" t="str">
        <f>_xlfn.XLOOKUP(Q1_2025[[#This Row],[Artikelnr]],Artikel_prijzen[Artnr],Artikel_prijzen[Groep],"")</f>
        <v/>
      </c>
      <c r="J137" s="10" t="str">
        <f>_xlfn.XLOOKUP(Q1_2025[[#This Row],[Artikelnr]],Artikel_prijzen[Artnr],Artikel_prijzen[Prijs 2025],"")</f>
        <v/>
      </c>
      <c r="K137" s="10" t="str">
        <f>IF(Q1_2025[[#This Row],[Artikelprijs]]&lt;&gt;"",IF(Q1_2025[[#This Row],[Stuksprijs]]=Q1_2025[[#This Row],[Artikelprijs]],"Prijs gelijk","Prijs wijkt af"),"")</f>
        <v/>
      </c>
      <c r="L137" s="10"/>
      <c r="N137" s="10">
        <f>IF(Q1_2025[[#This Row],[Prijstype]]="Artikelprijs",Q1_2025[[#This Row],[Artikelprijs]],Q1_2025[[#This Row],[Stuksprijs]])</f>
        <v>142.5</v>
      </c>
      <c r="O137" s="10">
        <f>IF(Q1_2025[[#This Row],[Prijstype]]="Artikelprijs",Q1_2025[[#This Row],[Artikelprijs]] * Q1_2025[[#This Row],[Besteld]],Q1_2025[[#This Row],[Brutobedrag]])</f>
        <v>285</v>
      </c>
      <c r="P137" s="10">
        <f>IF(Q1_2025[[#This Row],[Prijstype]] = "Artikelprijs",Q1_2025[[#This Row],[Brutobedrag 2]]*(100-Q1_2025[[#This Row],[Relatiekorting percentage]])/100,Q1_2025[[#This Row],[Bruto - Rel.korting]])</f>
        <v>285</v>
      </c>
    </row>
    <row r="138" spans="1:16" x14ac:dyDescent="0.3">
      <c r="A138" t="s">
        <v>9</v>
      </c>
      <c r="B138">
        <v>5040032</v>
      </c>
      <c r="C138" t="s">
        <v>78</v>
      </c>
      <c r="D138">
        <v>1</v>
      </c>
      <c r="E138" s="10">
        <v>125</v>
      </c>
      <c r="F138" s="10">
        <v>125</v>
      </c>
      <c r="G138" s="10">
        <v>125</v>
      </c>
      <c r="H138">
        <v>0</v>
      </c>
      <c r="I138" s="10" t="str">
        <f>_xlfn.XLOOKUP(Q1_2025[[#This Row],[Artikelnr]],Artikel_prijzen[Artnr],Artikel_prijzen[Groep],"")</f>
        <v/>
      </c>
      <c r="J138" s="10" t="str">
        <f>_xlfn.XLOOKUP(Q1_2025[[#This Row],[Artikelnr]],Artikel_prijzen[Artnr],Artikel_prijzen[Prijs 2025],"")</f>
        <v/>
      </c>
      <c r="K138" s="10" t="str">
        <f>IF(Q1_2025[[#This Row],[Artikelprijs]]&lt;&gt;"",IF(Q1_2025[[#This Row],[Stuksprijs]]=Q1_2025[[#This Row],[Artikelprijs]],"Prijs gelijk","Prijs wijkt af"),"")</f>
        <v/>
      </c>
      <c r="L138" s="10"/>
      <c r="N138" s="10">
        <f>IF(Q1_2025[[#This Row],[Prijstype]]="Artikelprijs",Q1_2025[[#This Row],[Artikelprijs]],Q1_2025[[#This Row],[Stuksprijs]])</f>
        <v>125</v>
      </c>
      <c r="O138" s="10">
        <f>IF(Q1_2025[[#This Row],[Prijstype]]="Artikelprijs",Q1_2025[[#This Row],[Artikelprijs]] * Q1_2025[[#This Row],[Besteld]],Q1_2025[[#This Row],[Brutobedrag]])</f>
        <v>125</v>
      </c>
      <c r="P138" s="10">
        <f>IF(Q1_2025[[#This Row],[Prijstype]] = "Artikelprijs",Q1_2025[[#This Row],[Brutobedrag 2]]*(100-Q1_2025[[#This Row],[Relatiekorting percentage]])/100,Q1_2025[[#This Row],[Bruto - Rel.korting]])</f>
        <v>125</v>
      </c>
    </row>
    <row r="139" spans="1:16" x14ac:dyDescent="0.3">
      <c r="A139" t="s">
        <v>9</v>
      </c>
      <c r="B139">
        <v>4001227</v>
      </c>
      <c r="C139" t="s">
        <v>79</v>
      </c>
      <c r="D139">
        <v>1</v>
      </c>
      <c r="E139" s="10">
        <v>151.97999999999999</v>
      </c>
      <c r="F139" s="10">
        <v>151.97999999999999</v>
      </c>
      <c r="G139" s="10">
        <v>151.97999999999999</v>
      </c>
      <c r="H139">
        <v>0</v>
      </c>
      <c r="I139" s="10" t="str">
        <f>_xlfn.XLOOKUP(Q1_2025[[#This Row],[Artikelnr]],Artikel_prijzen[Artnr],Artikel_prijzen[Groep],"")</f>
        <v/>
      </c>
      <c r="J139" s="10" t="str">
        <f>_xlfn.XLOOKUP(Q1_2025[[#This Row],[Artikelnr]],Artikel_prijzen[Artnr],Artikel_prijzen[Prijs 2025],"")</f>
        <v/>
      </c>
      <c r="K139" s="10" t="str">
        <f>IF(Q1_2025[[#This Row],[Artikelprijs]]&lt;&gt;"",IF(Q1_2025[[#This Row],[Stuksprijs]]=Q1_2025[[#This Row],[Artikelprijs]],"Prijs gelijk","Prijs wijkt af"),"")</f>
        <v/>
      </c>
      <c r="L139" s="10"/>
      <c r="N139" s="10">
        <f>IF(Q1_2025[[#This Row],[Prijstype]]="Artikelprijs",Q1_2025[[#This Row],[Artikelprijs]],Q1_2025[[#This Row],[Stuksprijs]])</f>
        <v>151.97999999999999</v>
      </c>
      <c r="O139" s="10">
        <f>IF(Q1_2025[[#This Row],[Prijstype]]="Artikelprijs",Q1_2025[[#This Row],[Artikelprijs]] * Q1_2025[[#This Row],[Besteld]],Q1_2025[[#This Row],[Brutobedrag]])</f>
        <v>151.97999999999999</v>
      </c>
      <c r="P139" s="10">
        <f>IF(Q1_2025[[#This Row],[Prijstype]] = "Artikelprijs",Q1_2025[[#This Row],[Brutobedrag 2]]*(100-Q1_2025[[#This Row],[Relatiekorting percentage]])/100,Q1_2025[[#This Row],[Bruto - Rel.korting]])</f>
        <v>151.97999999999999</v>
      </c>
    </row>
    <row r="140" spans="1:16" x14ac:dyDescent="0.3">
      <c r="A140" t="s">
        <v>9</v>
      </c>
      <c r="B140">
        <v>5040032</v>
      </c>
      <c r="C140" t="s">
        <v>80</v>
      </c>
      <c r="D140">
        <v>1</v>
      </c>
      <c r="E140" s="10">
        <v>25</v>
      </c>
      <c r="F140" s="10">
        <v>25</v>
      </c>
      <c r="G140" s="10">
        <v>25</v>
      </c>
      <c r="H140">
        <v>0</v>
      </c>
      <c r="I140" s="10" t="str">
        <f>_xlfn.XLOOKUP(Q1_2025[[#This Row],[Artikelnr]],Artikel_prijzen[Artnr],Artikel_prijzen[Groep],"")</f>
        <v/>
      </c>
      <c r="J140" s="10" t="str">
        <f>_xlfn.XLOOKUP(Q1_2025[[#This Row],[Artikelnr]],Artikel_prijzen[Artnr],Artikel_prijzen[Prijs 2025],"")</f>
        <v/>
      </c>
      <c r="K140" s="10" t="str">
        <f>IF(Q1_2025[[#This Row],[Artikelprijs]]&lt;&gt;"",IF(Q1_2025[[#This Row],[Stuksprijs]]=Q1_2025[[#This Row],[Artikelprijs]],"Prijs gelijk","Prijs wijkt af"),"")</f>
        <v/>
      </c>
      <c r="L140" s="10"/>
      <c r="N140" s="10">
        <f>IF(Q1_2025[[#This Row],[Prijstype]]="Artikelprijs",Q1_2025[[#This Row],[Artikelprijs]],Q1_2025[[#This Row],[Stuksprijs]])</f>
        <v>25</v>
      </c>
      <c r="O140" s="10">
        <f>IF(Q1_2025[[#This Row],[Prijstype]]="Artikelprijs",Q1_2025[[#This Row],[Artikelprijs]] * Q1_2025[[#This Row],[Besteld]],Q1_2025[[#This Row],[Brutobedrag]])</f>
        <v>25</v>
      </c>
      <c r="P140" s="10">
        <f>IF(Q1_2025[[#This Row],[Prijstype]] = "Artikelprijs",Q1_2025[[#This Row],[Brutobedrag 2]]*(100-Q1_2025[[#This Row],[Relatiekorting percentage]])/100,Q1_2025[[#This Row],[Bruto - Rel.korting]])</f>
        <v>25</v>
      </c>
    </row>
    <row r="141" spans="1:16" x14ac:dyDescent="0.3">
      <c r="A141" t="s">
        <v>9</v>
      </c>
      <c r="B141">
        <v>5040032</v>
      </c>
      <c r="C141" t="s">
        <v>81</v>
      </c>
      <c r="D141">
        <v>1</v>
      </c>
      <c r="E141" s="10">
        <v>150</v>
      </c>
      <c r="F141" s="10">
        <v>150</v>
      </c>
      <c r="G141" s="10">
        <v>150</v>
      </c>
      <c r="H141">
        <v>0</v>
      </c>
      <c r="I141" s="10" t="str">
        <f>_xlfn.XLOOKUP(Q1_2025[[#This Row],[Artikelnr]],Artikel_prijzen[Artnr],Artikel_prijzen[Groep],"")</f>
        <v/>
      </c>
      <c r="J141" s="10" t="str">
        <f>_xlfn.XLOOKUP(Q1_2025[[#This Row],[Artikelnr]],Artikel_prijzen[Artnr],Artikel_prijzen[Prijs 2025],"")</f>
        <v/>
      </c>
      <c r="K141" s="10" t="str">
        <f>IF(Q1_2025[[#This Row],[Artikelprijs]]&lt;&gt;"",IF(Q1_2025[[#This Row],[Stuksprijs]]=Q1_2025[[#This Row],[Artikelprijs]],"Prijs gelijk","Prijs wijkt af"),"")</f>
        <v/>
      </c>
      <c r="L141" s="10"/>
      <c r="N141" s="10">
        <f>IF(Q1_2025[[#This Row],[Prijstype]]="Artikelprijs",Q1_2025[[#This Row],[Artikelprijs]],Q1_2025[[#This Row],[Stuksprijs]])</f>
        <v>150</v>
      </c>
      <c r="O141" s="10">
        <f>IF(Q1_2025[[#This Row],[Prijstype]]="Artikelprijs",Q1_2025[[#This Row],[Artikelprijs]] * Q1_2025[[#This Row],[Besteld]],Q1_2025[[#This Row],[Brutobedrag]])</f>
        <v>150</v>
      </c>
      <c r="P141" s="10">
        <f>IF(Q1_2025[[#This Row],[Prijstype]] = "Artikelprijs",Q1_2025[[#This Row],[Brutobedrag 2]]*(100-Q1_2025[[#This Row],[Relatiekorting percentage]])/100,Q1_2025[[#This Row],[Bruto - Rel.korting]])</f>
        <v>150</v>
      </c>
    </row>
    <row r="142" spans="1:16" x14ac:dyDescent="0.3">
      <c r="A142" t="s">
        <v>9</v>
      </c>
      <c r="B142">
        <v>5040032</v>
      </c>
      <c r="C142" t="s">
        <v>73</v>
      </c>
      <c r="D142">
        <v>2</v>
      </c>
      <c r="E142" s="10">
        <v>137.5</v>
      </c>
      <c r="F142" s="10">
        <v>275</v>
      </c>
      <c r="G142" s="10">
        <v>275</v>
      </c>
      <c r="H142">
        <v>0</v>
      </c>
      <c r="I142" s="10" t="str">
        <f>_xlfn.XLOOKUP(Q1_2025[[#This Row],[Artikelnr]],Artikel_prijzen[Artnr],Artikel_prijzen[Groep],"")</f>
        <v/>
      </c>
      <c r="J142" s="10" t="str">
        <f>_xlfn.XLOOKUP(Q1_2025[[#This Row],[Artikelnr]],Artikel_prijzen[Artnr],Artikel_prijzen[Prijs 2025],"")</f>
        <v/>
      </c>
      <c r="K142" s="10" t="str">
        <f>IF(Q1_2025[[#This Row],[Artikelprijs]]&lt;&gt;"",IF(Q1_2025[[#This Row],[Stuksprijs]]=Q1_2025[[#This Row],[Artikelprijs]],"Prijs gelijk","Prijs wijkt af"),"")</f>
        <v/>
      </c>
      <c r="L142" s="10"/>
      <c r="N142" s="10">
        <f>IF(Q1_2025[[#This Row],[Prijstype]]="Artikelprijs",Q1_2025[[#This Row],[Artikelprijs]],Q1_2025[[#This Row],[Stuksprijs]])</f>
        <v>137.5</v>
      </c>
      <c r="O142" s="10">
        <f>IF(Q1_2025[[#This Row],[Prijstype]]="Artikelprijs",Q1_2025[[#This Row],[Artikelprijs]] * Q1_2025[[#This Row],[Besteld]],Q1_2025[[#This Row],[Brutobedrag]])</f>
        <v>275</v>
      </c>
      <c r="P142" s="10">
        <f>IF(Q1_2025[[#This Row],[Prijstype]] = "Artikelprijs",Q1_2025[[#This Row],[Brutobedrag 2]]*(100-Q1_2025[[#This Row],[Relatiekorting percentage]])/100,Q1_2025[[#This Row],[Bruto - Rel.korting]])</f>
        <v>275</v>
      </c>
    </row>
    <row r="143" spans="1:16" x14ac:dyDescent="0.3">
      <c r="A143" t="s">
        <v>9</v>
      </c>
      <c r="B143">
        <v>5040032</v>
      </c>
      <c r="C143" t="s">
        <v>74</v>
      </c>
      <c r="D143">
        <v>2</v>
      </c>
      <c r="E143" s="10">
        <v>162.5</v>
      </c>
      <c r="F143" s="10">
        <v>325</v>
      </c>
      <c r="G143" s="10">
        <v>325</v>
      </c>
      <c r="H143">
        <v>0</v>
      </c>
      <c r="I143" s="10" t="str">
        <f>_xlfn.XLOOKUP(Q1_2025[[#This Row],[Artikelnr]],Artikel_prijzen[Artnr],Artikel_prijzen[Groep],"")</f>
        <v/>
      </c>
      <c r="J143" s="10" t="str">
        <f>_xlfn.XLOOKUP(Q1_2025[[#This Row],[Artikelnr]],Artikel_prijzen[Artnr],Artikel_prijzen[Prijs 2025],"")</f>
        <v/>
      </c>
      <c r="K143" s="10" t="str">
        <f>IF(Q1_2025[[#This Row],[Artikelprijs]]&lt;&gt;"",IF(Q1_2025[[#This Row],[Stuksprijs]]=Q1_2025[[#This Row],[Artikelprijs]],"Prijs gelijk","Prijs wijkt af"),"")</f>
        <v/>
      </c>
      <c r="L143" s="10"/>
      <c r="N143" s="10">
        <f>IF(Q1_2025[[#This Row],[Prijstype]]="Artikelprijs",Q1_2025[[#This Row],[Artikelprijs]],Q1_2025[[#This Row],[Stuksprijs]])</f>
        <v>162.5</v>
      </c>
      <c r="O143" s="10">
        <f>IF(Q1_2025[[#This Row],[Prijstype]]="Artikelprijs",Q1_2025[[#This Row],[Artikelprijs]] * Q1_2025[[#This Row],[Besteld]],Q1_2025[[#This Row],[Brutobedrag]])</f>
        <v>325</v>
      </c>
      <c r="P143" s="10">
        <f>IF(Q1_2025[[#This Row],[Prijstype]] = "Artikelprijs",Q1_2025[[#This Row],[Brutobedrag 2]]*(100-Q1_2025[[#This Row],[Relatiekorting percentage]])/100,Q1_2025[[#This Row],[Bruto - Rel.korting]])</f>
        <v>325</v>
      </c>
    </row>
    <row r="144" spans="1:16" x14ac:dyDescent="0.3">
      <c r="A144" t="s">
        <v>9</v>
      </c>
      <c r="B144">
        <v>5040032</v>
      </c>
      <c r="C144" t="s">
        <v>75</v>
      </c>
      <c r="D144">
        <v>10</v>
      </c>
      <c r="E144" s="10">
        <v>93.75</v>
      </c>
      <c r="F144" s="10">
        <v>937.5</v>
      </c>
      <c r="G144" s="10">
        <v>937.5</v>
      </c>
      <c r="H144">
        <v>0</v>
      </c>
      <c r="I144" s="10" t="str">
        <f>_xlfn.XLOOKUP(Q1_2025[[#This Row],[Artikelnr]],Artikel_prijzen[Artnr],Artikel_prijzen[Groep],"")</f>
        <v/>
      </c>
      <c r="J144" s="10" t="str">
        <f>_xlfn.XLOOKUP(Q1_2025[[#This Row],[Artikelnr]],Artikel_prijzen[Artnr],Artikel_prijzen[Prijs 2025],"")</f>
        <v/>
      </c>
      <c r="K144" s="10" t="str">
        <f>IF(Q1_2025[[#This Row],[Artikelprijs]]&lt;&gt;"",IF(Q1_2025[[#This Row],[Stuksprijs]]=Q1_2025[[#This Row],[Artikelprijs]],"Prijs gelijk","Prijs wijkt af"),"")</f>
        <v/>
      </c>
      <c r="L144" s="10"/>
      <c r="N144" s="10">
        <f>IF(Q1_2025[[#This Row],[Prijstype]]="Artikelprijs",Q1_2025[[#This Row],[Artikelprijs]],Q1_2025[[#This Row],[Stuksprijs]])</f>
        <v>93.75</v>
      </c>
      <c r="O144" s="10">
        <f>IF(Q1_2025[[#This Row],[Prijstype]]="Artikelprijs",Q1_2025[[#This Row],[Artikelprijs]] * Q1_2025[[#This Row],[Besteld]],Q1_2025[[#This Row],[Brutobedrag]])</f>
        <v>937.5</v>
      </c>
      <c r="P144" s="10">
        <f>IF(Q1_2025[[#This Row],[Prijstype]] = "Artikelprijs",Q1_2025[[#This Row],[Brutobedrag 2]]*(100-Q1_2025[[#This Row],[Relatiekorting percentage]])/100,Q1_2025[[#This Row],[Bruto - Rel.korting]])</f>
        <v>937.5</v>
      </c>
    </row>
    <row r="145" spans="1:16" x14ac:dyDescent="0.3">
      <c r="A145" t="s">
        <v>9</v>
      </c>
      <c r="B145">
        <v>5040032</v>
      </c>
      <c r="C145" t="s">
        <v>76</v>
      </c>
      <c r="D145">
        <v>10</v>
      </c>
      <c r="E145" s="10">
        <v>18.75</v>
      </c>
      <c r="F145" s="10">
        <v>187.5</v>
      </c>
      <c r="G145" s="10">
        <v>187.5</v>
      </c>
      <c r="H145">
        <v>0</v>
      </c>
      <c r="I145" s="10" t="str">
        <f>_xlfn.XLOOKUP(Q1_2025[[#This Row],[Artikelnr]],Artikel_prijzen[Artnr],Artikel_prijzen[Groep],"")</f>
        <v/>
      </c>
      <c r="J145" s="10" t="str">
        <f>_xlfn.XLOOKUP(Q1_2025[[#This Row],[Artikelnr]],Artikel_prijzen[Artnr],Artikel_prijzen[Prijs 2025],"")</f>
        <v/>
      </c>
      <c r="K145" s="10" t="str">
        <f>IF(Q1_2025[[#This Row],[Artikelprijs]]&lt;&gt;"",IF(Q1_2025[[#This Row],[Stuksprijs]]=Q1_2025[[#This Row],[Artikelprijs]],"Prijs gelijk","Prijs wijkt af"),"")</f>
        <v/>
      </c>
      <c r="L145" s="10"/>
      <c r="N145" s="10">
        <f>IF(Q1_2025[[#This Row],[Prijstype]]="Artikelprijs",Q1_2025[[#This Row],[Artikelprijs]],Q1_2025[[#This Row],[Stuksprijs]])</f>
        <v>18.75</v>
      </c>
      <c r="O145" s="10">
        <f>IF(Q1_2025[[#This Row],[Prijstype]]="Artikelprijs",Q1_2025[[#This Row],[Artikelprijs]] * Q1_2025[[#This Row],[Besteld]],Q1_2025[[#This Row],[Brutobedrag]])</f>
        <v>187.5</v>
      </c>
      <c r="P145" s="10">
        <f>IF(Q1_2025[[#This Row],[Prijstype]] = "Artikelprijs",Q1_2025[[#This Row],[Brutobedrag 2]]*(100-Q1_2025[[#This Row],[Relatiekorting percentage]])/100,Q1_2025[[#This Row],[Bruto - Rel.korting]])</f>
        <v>187.5</v>
      </c>
    </row>
    <row r="146" spans="1:16" x14ac:dyDescent="0.3">
      <c r="A146" t="s">
        <v>9</v>
      </c>
      <c r="B146">
        <v>5040032</v>
      </c>
      <c r="C146" t="s">
        <v>77</v>
      </c>
      <c r="D146">
        <v>2</v>
      </c>
      <c r="E146" s="10">
        <v>142.5</v>
      </c>
      <c r="F146" s="10">
        <v>285</v>
      </c>
      <c r="G146" s="10">
        <v>285</v>
      </c>
      <c r="H146">
        <v>0</v>
      </c>
      <c r="I146" s="10" t="str">
        <f>_xlfn.XLOOKUP(Q1_2025[[#This Row],[Artikelnr]],Artikel_prijzen[Artnr],Artikel_prijzen[Groep],"")</f>
        <v/>
      </c>
      <c r="J146" s="10" t="str">
        <f>_xlfn.XLOOKUP(Q1_2025[[#This Row],[Artikelnr]],Artikel_prijzen[Artnr],Artikel_prijzen[Prijs 2025],"")</f>
        <v/>
      </c>
      <c r="K146" s="10" t="str">
        <f>IF(Q1_2025[[#This Row],[Artikelprijs]]&lt;&gt;"",IF(Q1_2025[[#This Row],[Stuksprijs]]=Q1_2025[[#This Row],[Artikelprijs]],"Prijs gelijk","Prijs wijkt af"),"")</f>
        <v/>
      </c>
      <c r="L146" s="10"/>
      <c r="N146" s="10">
        <f>IF(Q1_2025[[#This Row],[Prijstype]]="Artikelprijs",Q1_2025[[#This Row],[Artikelprijs]],Q1_2025[[#This Row],[Stuksprijs]])</f>
        <v>142.5</v>
      </c>
      <c r="O146" s="10">
        <f>IF(Q1_2025[[#This Row],[Prijstype]]="Artikelprijs",Q1_2025[[#This Row],[Artikelprijs]] * Q1_2025[[#This Row],[Besteld]],Q1_2025[[#This Row],[Brutobedrag]])</f>
        <v>285</v>
      </c>
      <c r="P146" s="10">
        <f>IF(Q1_2025[[#This Row],[Prijstype]] = "Artikelprijs",Q1_2025[[#This Row],[Brutobedrag 2]]*(100-Q1_2025[[#This Row],[Relatiekorting percentage]])/100,Q1_2025[[#This Row],[Bruto - Rel.korting]])</f>
        <v>285</v>
      </c>
    </row>
    <row r="147" spans="1:16" x14ac:dyDescent="0.3">
      <c r="A147" t="s">
        <v>9</v>
      </c>
      <c r="B147">
        <v>5040032</v>
      </c>
      <c r="C147" t="s">
        <v>82</v>
      </c>
      <c r="D147">
        <v>1</v>
      </c>
      <c r="E147" s="10">
        <v>250</v>
      </c>
      <c r="F147" s="10">
        <v>250</v>
      </c>
      <c r="G147" s="10">
        <v>250</v>
      </c>
      <c r="H147">
        <v>0</v>
      </c>
      <c r="I147" s="10" t="str">
        <f>_xlfn.XLOOKUP(Q1_2025[[#This Row],[Artikelnr]],Artikel_prijzen[Artnr],Artikel_prijzen[Groep],"")</f>
        <v/>
      </c>
      <c r="J147" s="10" t="str">
        <f>_xlfn.XLOOKUP(Q1_2025[[#This Row],[Artikelnr]],Artikel_prijzen[Artnr],Artikel_prijzen[Prijs 2025],"")</f>
        <v/>
      </c>
      <c r="K147" s="10" t="str">
        <f>IF(Q1_2025[[#This Row],[Artikelprijs]]&lt;&gt;"",IF(Q1_2025[[#This Row],[Stuksprijs]]=Q1_2025[[#This Row],[Artikelprijs]],"Prijs gelijk","Prijs wijkt af"),"")</f>
        <v/>
      </c>
      <c r="L147" s="10"/>
      <c r="N147" s="10">
        <f>IF(Q1_2025[[#This Row],[Prijstype]]="Artikelprijs",Q1_2025[[#This Row],[Artikelprijs]],Q1_2025[[#This Row],[Stuksprijs]])</f>
        <v>250</v>
      </c>
      <c r="O147" s="10">
        <f>IF(Q1_2025[[#This Row],[Prijstype]]="Artikelprijs",Q1_2025[[#This Row],[Artikelprijs]] * Q1_2025[[#This Row],[Besteld]],Q1_2025[[#This Row],[Brutobedrag]])</f>
        <v>250</v>
      </c>
      <c r="P147" s="10">
        <f>IF(Q1_2025[[#This Row],[Prijstype]] = "Artikelprijs",Q1_2025[[#This Row],[Brutobedrag 2]]*(100-Q1_2025[[#This Row],[Relatiekorting percentage]])/100,Q1_2025[[#This Row],[Bruto - Rel.korting]])</f>
        <v>250</v>
      </c>
    </row>
    <row r="148" spans="1:16" x14ac:dyDescent="0.3">
      <c r="A148" t="s">
        <v>9</v>
      </c>
      <c r="B148">
        <v>5040032</v>
      </c>
      <c r="C148" t="s">
        <v>78</v>
      </c>
      <c r="D148">
        <v>2</v>
      </c>
      <c r="E148" s="10">
        <v>200</v>
      </c>
      <c r="F148" s="10">
        <v>400</v>
      </c>
      <c r="G148" s="10">
        <v>400</v>
      </c>
      <c r="H148">
        <v>0</v>
      </c>
      <c r="I148" s="10" t="str">
        <f>_xlfn.XLOOKUP(Q1_2025[[#This Row],[Artikelnr]],Artikel_prijzen[Artnr],Artikel_prijzen[Groep],"")</f>
        <v/>
      </c>
      <c r="J148" s="10" t="str">
        <f>_xlfn.XLOOKUP(Q1_2025[[#This Row],[Artikelnr]],Artikel_prijzen[Artnr],Artikel_prijzen[Prijs 2025],"")</f>
        <v/>
      </c>
      <c r="K148" s="10" t="str">
        <f>IF(Q1_2025[[#This Row],[Artikelprijs]]&lt;&gt;"",IF(Q1_2025[[#This Row],[Stuksprijs]]=Q1_2025[[#This Row],[Artikelprijs]],"Prijs gelijk","Prijs wijkt af"),"")</f>
        <v/>
      </c>
      <c r="L148" s="10"/>
      <c r="N148" s="10">
        <f>IF(Q1_2025[[#This Row],[Prijstype]]="Artikelprijs",Q1_2025[[#This Row],[Artikelprijs]],Q1_2025[[#This Row],[Stuksprijs]])</f>
        <v>200</v>
      </c>
      <c r="O148" s="10">
        <f>IF(Q1_2025[[#This Row],[Prijstype]]="Artikelprijs",Q1_2025[[#This Row],[Artikelprijs]] * Q1_2025[[#This Row],[Besteld]],Q1_2025[[#This Row],[Brutobedrag]])</f>
        <v>400</v>
      </c>
      <c r="P148" s="10">
        <f>IF(Q1_2025[[#This Row],[Prijstype]] = "Artikelprijs",Q1_2025[[#This Row],[Brutobedrag 2]]*(100-Q1_2025[[#This Row],[Relatiekorting percentage]])/100,Q1_2025[[#This Row],[Bruto - Rel.korting]])</f>
        <v>400</v>
      </c>
    </row>
    <row r="149" spans="1:16" x14ac:dyDescent="0.3">
      <c r="A149" t="s">
        <v>9</v>
      </c>
      <c r="B149">
        <v>5040032</v>
      </c>
      <c r="C149" t="s">
        <v>80</v>
      </c>
      <c r="D149">
        <v>1</v>
      </c>
      <c r="E149" s="10">
        <v>25</v>
      </c>
      <c r="F149" s="10">
        <v>25</v>
      </c>
      <c r="G149" s="10">
        <v>25</v>
      </c>
      <c r="H149">
        <v>0</v>
      </c>
      <c r="I149" s="10" t="str">
        <f>_xlfn.XLOOKUP(Q1_2025[[#This Row],[Artikelnr]],Artikel_prijzen[Artnr],Artikel_prijzen[Groep],"")</f>
        <v/>
      </c>
      <c r="J149" s="10" t="str">
        <f>_xlfn.XLOOKUP(Q1_2025[[#This Row],[Artikelnr]],Artikel_prijzen[Artnr],Artikel_prijzen[Prijs 2025],"")</f>
        <v/>
      </c>
      <c r="K149" s="10" t="str">
        <f>IF(Q1_2025[[#This Row],[Artikelprijs]]&lt;&gt;"",IF(Q1_2025[[#This Row],[Stuksprijs]]=Q1_2025[[#This Row],[Artikelprijs]],"Prijs gelijk","Prijs wijkt af"),"")</f>
        <v/>
      </c>
      <c r="L149" s="10"/>
      <c r="N149" s="10">
        <f>IF(Q1_2025[[#This Row],[Prijstype]]="Artikelprijs",Q1_2025[[#This Row],[Artikelprijs]],Q1_2025[[#This Row],[Stuksprijs]])</f>
        <v>25</v>
      </c>
      <c r="O149" s="10">
        <f>IF(Q1_2025[[#This Row],[Prijstype]]="Artikelprijs",Q1_2025[[#This Row],[Artikelprijs]] * Q1_2025[[#This Row],[Besteld]],Q1_2025[[#This Row],[Brutobedrag]])</f>
        <v>25</v>
      </c>
      <c r="P149" s="10">
        <f>IF(Q1_2025[[#This Row],[Prijstype]] = "Artikelprijs",Q1_2025[[#This Row],[Brutobedrag 2]]*(100-Q1_2025[[#This Row],[Relatiekorting percentage]])/100,Q1_2025[[#This Row],[Bruto - Rel.korting]])</f>
        <v>25</v>
      </c>
    </row>
    <row r="150" spans="1:16" x14ac:dyDescent="0.3">
      <c r="A150" t="s">
        <v>9</v>
      </c>
      <c r="B150">
        <v>4001227</v>
      </c>
      <c r="C150" t="s">
        <v>79</v>
      </c>
      <c r="D150">
        <v>1</v>
      </c>
      <c r="E150" s="10">
        <v>151.97999999999999</v>
      </c>
      <c r="F150" s="10">
        <v>151.97999999999999</v>
      </c>
      <c r="G150" s="10">
        <v>151.97999999999999</v>
      </c>
      <c r="H150">
        <v>0</v>
      </c>
      <c r="I150" s="10" t="str">
        <f>_xlfn.XLOOKUP(Q1_2025[[#This Row],[Artikelnr]],Artikel_prijzen[Artnr],Artikel_prijzen[Groep],"")</f>
        <v/>
      </c>
      <c r="J150" s="10" t="str">
        <f>_xlfn.XLOOKUP(Q1_2025[[#This Row],[Artikelnr]],Artikel_prijzen[Artnr],Artikel_prijzen[Prijs 2025],"")</f>
        <v/>
      </c>
      <c r="K150" s="10" t="str">
        <f>IF(Q1_2025[[#This Row],[Artikelprijs]]&lt;&gt;"",IF(Q1_2025[[#This Row],[Stuksprijs]]=Q1_2025[[#This Row],[Artikelprijs]],"Prijs gelijk","Prijs wijkt af"),"")</f>
        <v/>
      </c>
      <c r="L150" s="10"/>
      <c r="N150" s="10">
        <f>IF(Q1_2025[[#This Row],[Prijstype]]="Artikelprijs",Q1_2025[[#This Row],[Artikelprijs]],Q1_2025[[#This Row],[Stuksprijs]])</f>
        <v>151.97999999999999</v>
      </c>
      <c r="O150" s="10">
        <f>IF(Q1_2025[[#This Row],[Prijstype]]="Artikelprijs",Q1_2025[[#This Row],[Artikelprijs]] * Q1_2025[[#This Row],[Besteld]],Q1_2025[[#This Row],[Brutobedrag]])</f>
        <v>151.97999999999999</v>
      </c>
      <c r="P150" s="10">
        <f>IF(Q1_2025[[#This Row],[Prijstype]] = "Artikelprijs",Q1_2025[[#This Row],[Brutobedrag 2]]*(100-Q1_2025[[#This Row],[Relatiekorting percentage]])/100,Q1_2025[[#This Row],[Bruto - Rel.korting]])</f>
        <v>151.97999999999999</v>
      </c>
    </row>
    <row r="151" spans="1:16" x14ac:dyDescent="0.3">
      <c r="A151" t="s">
        <v>9</v>
      </c>
      <c r="B151">
        <v>9805051</v>
      </c>
      <c r="C151" t="s">
        <v>83</v>
      </c>
      <c r="D151">
        <v>5</v>
      </c>
      <c r="E151" s="10">
        <v>23.34</v>
      </c>
      <c r="F151" s="10">
        <v>0</v>
      </c>
      <c r="G151" s="10">
        <v>0</v>
      </c>
      <c r="H151">
        <v>0</v>
      </c>
      <c r="I151" s="10" t="str">
        <f>_xlfn.XLOOKUP(Q1_2025[[#This Row],[Artikelnr]],Artikel_prijzen[Artnr],Artikel_prijzen[Groep],"")</f>
        <v/>
      </c>
      <c r="J151" s="10" t="str">
        <f>_xlfn.XLOOKUP(Q1_2025[[#This Row],[Artikelnr]],Artikel_prijzen[Artnr],Artikel_prijzen[Prijs 2025],"")</f>
        <v/>
      </c>
      <c r="K151" s="10" t="str">
        <f>IF(Q1_2025[[#This Row],[Artikelprijs]]&lt;&gt;"",IF(Q1_2025[[#This Row],[Stuksprijs]]=Q1_2025[[#This Row],[Artikelprijs]],"Prijs gelijk","Prijs wijkt af"),"")</f>
        <v/>
      </c>
      <c r="L151" s="10"/>
      <c r="N151" s="10">
        <f>IF(Q1_2025[[#This Row],[Prijstype]]="Artikelprijs",Q1_2025[[#This Row],[Artikelprijs]],Q1_2025[[#This Row],[Stuksprijs]])</f>
        <v>23.34</v>
      </c>
      <c r="O151" s="10">
        <f>IF(Q1_2025[[#This Row],[Prijstype]]="Artikelprijs",Q1_2025[[#This Row],[Artikelprijs]] * Q1_2025[[#This Row],[Besteld]],Q1_2025[[#This Row],[Brutobedrag]])</f>
        <v>0</v>
      </c>
      <c r="P151" s="10">
        <f>IF(Q1_2025[[#This Row],[Prijstype]] = "Artikelprijs",Q1_2025[[#This Row],[Brutobedrag 2]]*(100-Q1_2025[[#This Row],[Relatiekorting percentage]])/100,Q1_2025[[#This Row],[Bruto - Rel.korting]])</f>
        <v>0</v>
      </c>
    </row>
    <row r="152" spans="1:16" x14ac:dyDescent="0.3">
      <c r="A152" t="s">
        <v>9</v>
      </c>
      <c r="B152">
        <v>9805050</v>
      </c>
      <c r="C152" t="s">
        <v>84</v>
      </c>
      <c r="D152">
        <v>5</v>
      </c>
      <c r="E152" s="10">
        <v>23.34</v>
      </c>
      <c r="F152" s="10">
        <v>0</v>
      </c>
      <c r="G152" s="10">
        <v>0</v>
      </c>
      <c r="H152">
        <v>0</v>
      </c>
      <c r="I152" s="10" t="str">
        <f>_xlfn.XLOOKUP(Q1_2025[[#This Row],[Artikelnr]],Artikel_prijzen[Artnr],Artikel_prijzen[Groep],"")</f>
        <v/>
      </c>
      <c r="J152" s="10" t="str">
        <f>_xlfn.XLOOKUP(Q1_2025[[#This Row],[Artikelnr]],Artikel_prijzen[Artnr],Artikel_prijzen[Prijs 2025],"")</f>
        <v/>
      </c>
      <c r="K152" s="10" t="str">
        <f>IF(Q1_2025[[#This Row],[Artikelprijs]]&lt;&gt;"",IF(Q1_2025[[#This Row],[Stuksprijs]]=Q1_2025[[#This Row],[Artikelprijs]],"Prijs gelijk","Prijs wijkt af"),"")</f>
        <v/>
      </c>
      <c r="L152" s="10"/>
      <c r="N152" s="10">
        <f>IF(Q1_2025[[#This Row],[Prijstype]]="Artikelprijs",Q1_2025[[#This Row],[Artikelprijs]],Q1_2025[[#This Row],[Stuksprijs]])</f>
        <v>23.34</v>
      </c>
      <c r="O152" s="10">
        <f>IF(Q1_2025[[#This Row],[Prijstype]]="Artikelprijs",Q1_2025[[#This Row],[Artikelprijs]] * Q1_2025[[#This Row],[Besteld]],Q1_2025[[#This Row],[Brutobedrag]])</f>
        <v>0</v>
      </c>
      <c r="P152" s="10">
        <f>IF(Q1_2025[[#This Row],[Prijstype]] = "Artikelprijs",Q1_2025[[#This Row],[Brutobedrag 2]]*(100-Q1_2025[[#This Row],[Relatiekorting percentage]])/100,Q1_2025[[#This Row],[Bruto - Rel.korting]])</f>
        <v>0</v>
      </c>
    </row>
    <row r="153" spans="1:16" x14ac:dyDescent="0.3">
      <c r="A153" t="s">
        <v>9</v>
      </c>
      <c r="B153">
        <v>4001224</v>
      </c>
      <c r="C153" t="s">
        <v>85</v>
      </c>
      <c r="D153">
        <v>2</v>
      </c>
      <c r="E153" s="10">
        <v>92.7</v>
      </c>
      <c r="F153" s="10">
        <v>0</v>
      </c>
      <c r="G153" s="10">
        <v>0</v>
      </c>
      <c r="H153">
        <v>0</v>
      </c>
      <c r="I153" s="10" t="str">
        <f>_xlfn.XLOOKUP(Q1_2025[[#This Row],[Artikelnr]],Artikel_prijzen[Artnr],Artikel_prijzen[Groep],"")</f>
        <v/>
      </c>
      <c r="J153" s="10" t="str">
        <f>_xlfn.XLOOKUP(Q1_2025[[#This Row],[Artikelnr]],Artikel_prijzen[Artnr],Artikel_prijzen[Prijs 2025],"")</f>
        <v/>
      </c>
      <c r="K153" s="10" t="str">
        <f>IF(Q1_2025[[#This Row],[Artikelprijs]]&lt;&gt;"",IF(Q1_2025[[#This Row],[Stuksprijs]]=Q1_2025[[#This Row],[Artikelprijs]],"Prijs gelijk","Prijs wijkt af"),"")</f>
        <v/>
      </c>
      <c r="L153" s="10"/>
      <c r="N153" s="10">
        <f>IF(Q1_2025[[#This Row],[Prijstype]]="Artikelprijs",Q1_2025[[#This Row],[Artikelprijs]],Q1_2025[[#This Row],[Stuksprijs]])</f>
        <v>92.7</v>
      </c>
      <c r="O153" s="10">
        <f>IF(Q1_2025[[#This Row],[Prijstype]]="Artikelprijs",Q1_2025[[#This Row],[Artikelprijs]] * Q1_2025[[#This Row],[Besteld]],Q1_2025[[#This Row],[Brutobedrag]])</f>
        <v>0</v>
      </c>
      <c r="P153" s="10">
        <f>IF(Q1_2025[[#This Row],[Prijstype]] = "Artikelprijs",Q1_2025[[#This Row],[Brutobedrag 2]]*(100-Q1_2025[[#This Row],[Relatiekorting percentage]])/100,Q1_2025[[#This Row],[Bruto - Rel.korting]])</f>
        <v>0</v>
      </c>
    </row>
    <row r="154" spans="1:16" x14ac:dyDescent="0.3">
      <c r="A154" t="s">
        <v>9</v>
      </c>
      <c r="B154">
        <v>3001025</v>
      </c>
      <c r="C154" t="s">
        <v>86</v>
      </c>
      <c r="D154">
        <v>11</v>
      </c>
      <c r="E154" s="10">
        <v>15</v>
      </c>
      <c r="F154" s="10">
        <v>0</v>
      </c>
      <c r="G154" s="10">
        <v>0</v>
      </c>
      <c r="H154">
        <v>30</v>
      </c>
      <c r="I154" s="10" t="str">
        <f>_xlfn.XLOOKUP(Q1_2025[[#This Row],[Artikelnr]],Artikel_prijzen[Artnr],Artikel_prijzen[Groep],"")</f>
        <v/>
      </c>
      <c r="J154" s="10" t="str">
        <f>_xlfn.XLOOKUP(Q1_2025[[#This Row],[Artikelnr]],Artikel_prijzen[Artnr],Artikel_prijzen[Prijs 2025],"")</f>
        <v/>
      </c>
      <c r="K154" s="10" t="str">
        <f>IF(Q1_2025[[#This Row],[Artikelprijs]]&lt;&gt;"",IF(Q1_2025[[#This Row],[Stuksprijs]]=Q1_2025[[#This Row],[Artikelprijs]],"Prijs gelijk","Prijs wijkt af"),"")</f>
        <v/>
      </c>
      <c r="L154" s="10"/>
      <c r="N154" s="10">
        <f>IF(Q1_2025[[#This Row],[Prijstype]]="Artikelprijs",Q1_2025[[#This Row],[Artikelprijs]],Q1_2025[[#This Row],[Stuksprijs]])</f>
        <v>15</v>
      </c>
      <c r="O154" s="10">
        <f>IF(Q1_2025[[#This Row],[Prijstype]]="Artikelprijs",Q1_2025[[#This Row],[Artikelprijs]] * Q1_2025[[#This Row],[Besteld]],Q1_2025[[#This Row],[Brutobedrag]])</f>
        <v>0</v>
      </c>
      <c r="P154" s="10">
        <f>IF(Q1_2025[[#This Row],[Prijstype]] = "Artikelprijs",Q1_2025[[#This Row],[Brutobedrag 2]]*(100-Q1_2025[[#This Row],[Relatiekorting percentage]])/100,Q1_2025[[#This Row],[Bruto - Rel.korting]])</f>
        <v>0</v>
      </c>
    </row>
    <row r="155" spans="1:16" x14ac:dyDescent="0.3">
      <c r="A155" t="s">
        <v>9</v>
      </c>
      <c r="B155">
        <v>3001044</v>
      </c>
      <c r="C155" t="s">
        <v>47</v>
      </c>
      <c r="D155">
        <v>4</v>
      </c>
      <c r="E155" s="10">
        <v>26.83</v>
      </c>
      <c r="F155" s="10">
        <v>0</v>
      </c>
      <c r="G155" s="10">
        <v>0</v>
      </c>
      <c r="H155">
        <v>30</v>
      </c>
      <c r="I155" s="10" t="str">
        <f>_xlfn.XLOOKUP(Q1_2025[[#This Row],[Artikelnr]],Artikel_prijzen[Artnr],Artikel_prijzen[Groep],"")</f>
        <v/>
      </c>
      <c r="J155" s="10" t="str">
        <f>_xlfn.XLOOKUP(Q1_2025[[#This Row],[Artikelnr]],Artikel_prijzen[Artnr],Artikel_prijzen[Prijs 2025],"")</f>
        <v/>
      </c>
      <c r="K155" s="10" t="str">
        <f>IF(Q1_2025[[#This Row],[Artikelprijs]]&lt;&gt;"",IF(Q1_2025[[#This Row],[Stuksprijs]]=Q1_2025[[#This Row],[Artikelprijs]],"Prijs gelijk","Prijs wijkt af"),"")</f>
        <v/>
      </c>
      <c r="L155" s="10"/>
      <c r="N155" s="10">
        <f>IF(Q1_2025[[#This Row],[Prijstype]]="Artikelprijs",Q1_2025[[#This Row],[Artikelprijs]],Q1_2025[[#This Row],[Stuksprijs]])</f>
        <v>26.83</v>
      </c>
      <c r="O155" s="10">
        <f>IF(Q1_2025[[#This Row],[Prijstype]]="Artikelprijs",Q1_2025[[#This Row],[Artikelprijs]] * Q1_2025[[#This Row],[Besteld]],Q1_2025[[#This Row],[Brutobedrag]])</f>
        <v>0</v>
      </c>
      <c r="P155" s="10">
        <f>IF(Q1_2025[[#This Row],[Prijstype]] = "Artikelprijs",Q1_2025[[#This Row],[Brutobedrag 2]]*(100-Q1_2025[[#This Row],[Relatiekorting percentage]])/100,Q1_2025[[#This Row],[Bruto - Rel.korting]])</f>
        <v>0</v>
      </c>
    </row>
    <row r="156" spans="1:16" x14ac:dyDescent="0.3">
      <c r="A156" t="s">
        <v>9</v>
      </c>
      <c r="B156">
        <v>3001040</v>
      </c>
      <c r="C156" t="s">
        <v>67</v>
      </c>
      <c r="D156">
        <v>4</v>
      </c>
      <c r="E156" s="10">
        <v>8</v>
      </c>
      <c r="F156" s="10">
        <v>0</v>
      </c>
      <c r="G156" s="10">
        <v>0</v>
      </c>
      <c r="H156">
        <v>30</v>
      </c>
      <c r="I156" s="10" t="str">
        <f>_xlfn.XLOOKUP(Q1_2025[[#This Row],[Artikelnr]],Artikel_prijzen[Artnr],Artikel_prijzen[Groep],"")</f>
        <v/>
      </c>
      <c r="J156" s="10" t="str">
        <f>_xlfn.XLOOKUP(Q1_2025[[#This Row],[Artikelnr]],Artikel_prijzen[Artnr],Artikel_prijzen[Prijs 2025],"")</f>
        <v/>
      </c>
      <c r="K156" s="10" t="str">
        <f>IF(Q1_2025[[#This Row],[Artikelprijs]]&lt;&gt;"",IF(Q1_2025[[#This Row],[Stuksprijs]]=Q1_2025[[#This Row],[Artikelprijs]],"Prijs gelijk","Prijs wijkt af"),"")</f>
        <v/>
      </c>
      <c r="L156" s="10"/>
      <c r="N156" s="10">
        <f>IF(Q1_2025[[#This Row],[Prijstype]]="Artikelprijs",Q1_2025[[#This Row],[Artikelprijs]],Q1_2025[[#This Row],[Stuksprijs]])</f>
        <v>8</v>
      </c>
      <c r="O156" s="10">
        <f>IF(Q1_2025[[#This Row],[Prijstype]]="Artikelprijs",Q1_2025[[#This Row],[Artikelprijs]] * Q1_2025[[#This Row],[Besteld]],Q1_2025[[#This Row],[Brutobedrag]])</f>
        <v>0</v>
      </c>
      <c r="P156" s="10">
        <f>IF(Q1_2025[[#This Row],[Prijstype]] = "Artikelprijs",Q1_2025[[#This Row],[Brutobedrag 2]]*(100-Q1_2025[[#This Row],[Relatiekorting percentage]])/100,Q1_2025[[#This Row],[Bruto - Rel.korting]])</f>
        <v>0</v>
      </c>
    </row>
    <row r="157" spans="1:16" x14ac:dyDescent="0.3">
      <c r="A157" t="s">
        <v>9</v>
      </c>
      <c r="B157">
        <v>3001045</v>
      </c>
      <c r="C157" t="s">
        <v>71</v>
      </c>
      <c r="D157">
        <v>4</v>
      </c>
      <c r="E157" s="10">
        <v>5</v>
      </c>
      <c r="F157" s="10">
        <v>0</v>
      </c>
      <c r="G157" s="10">
        <v>0</v>
      </c>
      <c r="H157">
        <v>30</v>
      </c>
      <c r="I157" s="10" t="str">
        <f>_xlfn.XLOOKUP(Q1_2025[[#This Row],[Artikelnr]],Artikel_prijzen[Artnr],Artikel_prijzen[Groep],"")</f>
        <v/>
      </c>
      <c r="J157" s="10" t="str">
        <f>_xlfn.XLOOKUP(Q1_2025[[#This Row],[Artikelnr]],Artikel_prijzen[Artnr],Artikel_prijzen[Prijs 2025],"")</f>
        <v/>
      </c>
      <c r="K157" s="10" t="str">
        <f>IF(Q1_2025[[#This Row],[Artikelprijs]]&lt;&gt;"",IF(Q1_2025[[#This Row],[Stuksprijs]]=Q1_2025[[#This Row],[Artikelprijs]],"Prijs gelijk","Prijs wijkt af"),"")</f>
        <v/>
      </c>
      <c r="L157" s="10"/>
      <c r="N157" s="10">
        <f>IF(Q1_2025[[#This Row],[Prijstype]]="Artikelprijs",Q1_2025[[#This Row],[Artikelprijs]],Q1_2025[[#This Row],[Stuksprijs]])</f>
        <v>5</v>
      </c>
      <c r="O157" s="10">
        <f>IF(Q1_2025[[#This Row],[Prijstype]]="Artikelprijs",Q1_2025[[#This Row],[Artikelprijs]] * Q1_2025[[#This Row],[Besteld]],Q1_2025[[#This Row],[Brutobedrag]])</f>
        <v>0</v>
      </c>
      <c r="P157" s="10">
        <f>IF(Q1_2025[[#This Row],[Prijstype]] = "Artikelprijs",Q1_2025[[#This Row],[Brutobedrag 2]]*(100-Q1_2025[[#This Row],[Relatiekorting percentage]])/100,Q1_2025[[#This Row],[Bruto - Rel.korting]])</f>
        <v>0</v>
      </c>
    </row>
    <row r="158" spans="1:16" x14ac:dyDescent="0.3">
      <c r="A158" t="s">
        <v>9</v>
      </c>
      <c r="B158">
        <v>3001072</v>
      </c>
      <c r="C158" t="s">
        <v>87</v>
      </c>
      <c r="D158">
        <v>30</v>
      </c>
      <c r="E158" s="10">
        <v>15</v>
      </c>
      <c r="F158" s="10">
        <v>0</v>
      </c>
      <c r="G158" s="10">
        <v>0</v>
      </c>
      <c r="H158">
        <v>30</v>
      </c>
      <c r="I158" s="10" t="str">
        <f>_xlfn.XLOOKUP(Q1_2025[[#This Row],[Artikelnr]],Artikel_prijzen[Artnr],Artikel_prijzen[Groep],"")</f>
        <v/>
      </c>
      <c r="J158" s="10" t="str">
        <f>_xlfn.XLOOKUP(Q1_2025[[#This Row],[Artikelnr]],Artikel_prijzen[Artnr],Artikel_prijzen[Prijs 2025],"")</f>
        <v/>
      </c>
      <c r="K158" s="10" t="str">
        <f>IF(Q1_2025[[#This Row],[Artikelprijs]]&lt;&gt;"",IF(Q1_2025[[#This Row],[Stuksprijs]]=Q1_2025[[#This Row],[Artikelprijs]],"Prijs gelijk","Prijs wijkt af"),"")</f>
        <v/>
      </c>
      <c r="L158" s="10"/>
      <c r="N158" s="10">
        <f>IF(Q1_2025[[#This Row],[Prijstype]]="Artikelprijs",Q1_2025[[#This Row],[Artikelprijs]],Q1_2025[[#This Row],[Stuksprijs]])</f>
        <v>15</v>
      </c>
      <c r="O158" s="10">
        <f>IF(Q1_2025[[#This Row],[Prijstype]]="Artikelprijs",Q1_2025[[#This Row],[Artikelprijs]] * Q1_2025[[#This Row],[Besteld]],Q1_2025[[#This Row],[Brutobedrag]])</f>
        <v>0</v>
      </c>
      <c r="P158" s="10">
        <f>IF(Q1_2025[[#This Row],[Prijstype]] = "Artikelprijs",Q1_2025[[#This Row],[Brutobedrag 2]]*(100-Q1_2025[[#This Row],[Relatiekorting percentage]])/100,Q1_2025[[#This Row],[Bruto - Rel.korting]])</f>
        <v>0</v>
      </c>
    </row>
    <row r="159" spans="1:16" x14ac:dyDescent="0.3">
      <c r="A159" t="s">
        <v>9</v>
      </c>
      <c r="B159">
        <v>3001109</v>
      </c>
      <c r="C159" t="s">
        <v>88</v>
      </c>
      <c r="D159">
        <v>30</v>
      </c>
      <c r="E159" s="10">
        <v>17.5</v>
      </c>
      <c r="F159" s="10">
        <v>0</v>
      </c>
      <c r="G159" s="10">
        <v>0</v>
      </c>
      <c r="H159">
        <v>30</v>
      </c>
      <c r="I159" s="10" t="str">
        <f>_xlfn.XLOOKUP(Q1_2025[[#This Row],[Artikelnr]],Artikel_prijzen[Artnr],Artikel_prijzen[Groep],"")</f>
        <v/>
      </c>
      <c r="J159" s="10" t="str">
        <f>_xlfn.XLOOKUP(Q1_2025[[#This Row],[Artikelnr]],Artikel_prijzen[Artnr],Artikel_prijzen[Prijs 2025],"")</f>
        <v/>
      </c>
      <c r="K159" s="10" t="str">
        <f>IF(Q1_2025[[#This Row],[Artikelprijs]]&lt;&gt;"",IF(Q1_2025[[#This Row],[Stuksprijs]]=Q1_2025[[#This Row],[Artikelprijs]],"Prijs gelijk","Prijs wijkt af"),"")</f>
        <v/>
      </c>
      <c r="L159" s="10"/>
      <c r="N159" s="10">
        <f>IF(Q1_2025[[#This Row],[Prijstype]]="Artikelprijs",Q1_2025[[#This Row],[Artikelprijs]],Q1_2025[[#This Row],[Stuksprijs]])</f>
        <v>17.5</v>
      </c>
      <c r="O159" s="10">
        <f>IF(Q1_2025[[#This Row],[Prijstype]]="Artikelprijs",Q1_2025[[#This Row],[Artikelprijs]] * Q1_2025[[#This Row],[Besteld]],Q1_2025[[#This Row],[Brutobedrag]])</f>
        <v>0</v>
      </c>
      <c r="P159" s="10">
        <f>IF(Q1_2025[[#This Row],[Prijstype]] = "Artikelprijs",Q1_2025[[#This Row],[Brutobedrag 2]]*(100-Q1_2025[[#This Row],[Relatiekorting percentage]])/100,Q1_2025[[#This Row],[Bruto - Rel.korting]])</f>
        <v>0</v>
      </c>
    </row>
    <row r="160" spans="1:16" x14ac:dyDescent="0.3">
      <c r="A160" t="s">
        <v>9</v>
      </c>
      <c r="B160">
        <v>3001111</v>
      </c>
      <c r="C160" t="s">
        <v>34</v>
      </c>
      <c r="D160">
        <v>30</v>
      </c>
      <c r="E160" s="10">
        <v>25</v>
      </c>
      <c r="F160" s="10">
        <v>0</v>
      </c>
      <c r="G160" s="10">
        <v>0</v>
      </c>
      <c r="H160">
        <v>30</v>
      </c>
      <c r="I160" s="10" t="str">
        <f>_xlfn.XLOOKUP(Q1_2025[[#This Row],[Artikelnr]],Artikel_prijzen[Artnr],Artikel_prijzen[Groep],"")</f>
        <v/>
      </c>
      <c r="J160" s="10" t="str">
        <f>_xlfn.XLOOKUP(Q1_2025[[#This Row],[Artikelnr]],Artikel_prijzen[Artnr],Artikel_prijzen[Prijs 2025],"")</f>
        <v/>
      </c>
      <c r="K160" s="10" t="str">
        <f>IF(Q1_2025[[#This Row],[Artikelprijs]]&lt;&gt;"",IF(Q1_2025[[#This Row],[Stuksprijs]]=Q1_2025[[#This Row],[Artikelprijs]],"Prijs gelijk","Prijs wijkt af"),"")</f>
        <v/>
      </c>
      <c r="L160" s="10"/>
      <c r="N160" s="10">
        <f>IF(Q1_2025[[#This Row],[Prijstype]]="Artikelprijs",Q1_2025[[#This Row],[Artikelprijs]],Q1_2025[[#This Row],[Stuksprijs]])</f>
        <v>25</v>
      </c>
      <c r="O160" s="10">
        <f>IF(Q1_2025[[#This Row],[Prijstype]]="Artikelprijs",Q1_2025[[#This Row],[Artikelprijs]] * Q1_2025[[#This Row],[Besteld]],Q1_2025[[#This Row],[Brutobedrag]])</f>
        <v>0</v>
      </c>
      <c r="P160" s="10">
        <f>IF(Q1_2025[[#This Row],[Prijstype]] = "Artikelprijs",Q1_2025[[#This Row],[Brutobedrag 2]]*(100-Q1_2025[[#This Row],[Relatiekorting percentage]])/100,Q1_2025[[#This Row],[Bruto - Rel.korting]])</f>
        <v>0</v>
      </c>
    </row>
    <row r="161" spans="1:16" x14ac:dyDescent="0.3">
      <c r="A161" t="s">
        <v>9</v>
      </c>
      <c r="B161">
        <v>2004057</v>
      </c>
      <c r="C161" t="s">
        <v>90</v>
      </c>
      <c r="D161">
        <v>9</v>
      </c>
      <c r="E161" s="10">
        <v>33.42</v>
      </c>
      <c r="F161" s="10">
        <v>0</v>
      </c>
      <c r="G161" s="10">
        <v>0</v>
      </c>
      <c r="H161">
        <v>30</v>
      </c>
      <c r="I161" s="10" t="str">
        <f>_xlfn.XLOOKUP(Q1_2025[[#This Row],[Artikelnr]],Artikel_prijzen[Artnr],Artikel_prijzen[Groep],"")</f>
        <v/>
      </c>
      <c r="J161" s="10" t="str">
        <f>_xlfn.XLOOKUP(Q1_2025[[#This Row],[Artikelnr]],Artikel_prijzen[Artnr],Artikel_prijzen[Prijs 2025],"")</f>
        <v/>
      </c>
      <c r="K161" s="10" t="str">
        <f>IF(Q1_2025[[#This Row],[Artikelprijs]]&lt;&gt;"",IF(Q1_2025[[#This Row],[Stuksprijs]]=Q1_2025[[#This Row],[Artikelprijs]],"Prijs gelijk","Prijs wijkt af"),"")</f>
        <v/>
      </c>
      <c r="L161" s="10"/>
      <c r="N161" s="10">
        <f>IF(Q1_2025[[#This Row],[Prijstype]]="Artikelprijs",Q1_2025[[#This Row],[Artikelprijs]],Q1_2025[[#This Row],[Stuksprijs]])</f>
        <v>33.42</v>
      </c>
      <c r="O161" s="10">
        <f>IF(Q1_2025[[#This Row],[Prijstype]]="Artikelprijs",Q1_2025[[#This Row],[Artikelprijs]] * Q1_2025[[#This Row],[Besteld]],Q1_2025[[#This Row],[Brutobedrag]])</f>
        <v>0</v>
      </c>
      <c r="P161" s="10">
        <f>IF(Q1_2025[[#This Row],[Prijstype]] = "Artikelprijs",Q1_2025[[#This Row],[Brutobedrag 2]]*(100-Q1_2025[[#This Row],[Relatiekorting percentage]])/100,Q1_2025[[#This Row],[Bruto - Rel.korting]])</f>
        <v>0</v>
      </c>
    </row>
    <row r="162" spans="1:16" x14ac:dyDescent="0.3">
      <c r="A162" t="s">
        <v>9</v>
      </c>
      <c r="B162">
        <v>2004031</v>
      </c>
      <c r="C162" t="s">
        <v>91</v>
      </c>
      <c r="D162">
        <v>9</v>
      </c>
      <c r="E162" s="10">
        <v>13.65</v>
      </c>
      <c r="F162" s="10">
        <v>0</v>
      </c>
      <c r="G162" s="10">
        <v>0</v>
      </c>
      <c r="H162">
        <v>30</v>
      </c>
      <c r="I162" s="10" t="str">
        <f>_xlfn.XLOOKUP(Q1_2025[[#This Row],[Artikelnr]],Artikel_prijzen[Artnr],Artikel_prijzen[Groep],"")</f>
        <v/>
      </c>
      <c r="J162" s="10" t="str">
        <f>_xlfn.XLOOKUP(Q1_2025[[#This Row],[Artikelnr]],Artikel_prijzen[Artnr],Artikel_prijzen[Prijs 2025],"")</f>
        <v/>
      </c>
      <c r="K162" s="10" t="str">
        <f>IF(Q1_2025[[#This Row],[Artikelprijs]]&lt;&gt;"",IF(Q1_2025[[#This Row],[Stuksprijs]]=Q1_2025[[#This Row],[Artikelprijs]],"Prijs gelijk","Prijs wijkt af"),"")</f>
        <v/>
      </c>
      <c r="L162" s="10"/>
      <c r="N162" s="10">
        <f>IF(Q1_2025[[#This Row],[Prijstype]]="Artikelprijs",Q1_2025[[#This Row],[Artikelprijs]],Q1_2025[[#This Row],[Stuksprijs]])</f>
        <v>13.65</v>
      </c>
      <c r="O162" s="10">
        <f>IF(Q1_2025[[#This Row],[Prijstype]]="Artikelprijs",Q1_2025[[#This Row],[Artikelprijs]] * Q1_2025[[#This Row],[Besteld]],Q1_2025[[#This Row],[Brutobedrag]])</f>
        <v>0</v>
      </c>
      <c r="P162" s="10">
        <f>IF(Q1_2025[[#This Row],[Prijstype]] = "Artikelprijs",Q1_2025[[#This Row],[Brutobedrag 2]]*(100-Q1_2025[[#This Row],[Relatiekorting percentage]])/100,Q1_2025[[#This Row],[Bruto - Rel.korting]])</f>
        <v>0</v>
      </c>
    </row>
    <row r="163" spans="1:16" x14ac:dyDescent="0.3">
      <c r="A163" t="s">
        <v>9</v>
      </c>
      <c r="B163">
        <v>2004071</v>
      </c>
      <c r="C163" t="s">
        <v>92</v>
      </c>
      <c r="D163">
        <v>9</v>
      </c>
      <c r="E163" s="10">
        <v>5.25</v>
      </c>
      <c r="F163" s="10">
        <v>0</v>
      </c>
      <c r="G163" s="10">
        <v>0</v>
      </c>
      <c r="H163">
        <v>30</v>
      </c>
      <c r="I163" s="10" t="str">
        <f>_xlfn.XLOOKUP(Q1_2025[[#This Row],[Artikelnr]],Artikel_prijzen[Artnr],Artikel_prijzen[Groep],"")</f>
        <v/>
      </c>
      <c r="J163" s="10" t="str">
        <f>_xlfn.XLOOKUP(Q1_2025[[#This Row],[Artikelnr]],Artikel_prijzen[Artnr],Artikel_prijzen[Prijs 2025],"")</f>
        <v/>
      </c>
      <c r="K163" s="10" t="str">
        <f>IF(Q1_2025[[#This Row],[Artikelprijs]]&lt;&gt;"",IF(Q1_2025[[#This Row],[Stuksprijs]]=Q1_2025[[#This Row],[Artikelprijs]],"Prijs gelijk","Prijs wijkt af"),"")</f>
        <v/>
      </c>
      <c r="L163" s="10"/>
      <c r="N163" s="10">
        <f>IF(Q1_2025[[#This Row],[Prijstype]]="Artikelprijs",Q1_2025[[#This Row],[Artikelprijs]],Q1_2025[[#This Row],[Stuksprijs]])</f>
        <v>5.25</v>
      </c>
      <c r="O163" s="10">
        <f>IF(Q1_2025[[#This Row],[Prijstype]]="Artikelprijs",Q1_2025[[#This Row],[Artikelprijs]] * Q1_2025[[#This Row],[Besteld]],Q1_2025[[#This Row],[Brutobedrag]])</f>
        <v>0</v>
      </c>
      <c r="P163" s="10">
        <f>IF(Q1_2025[[#This Row],[Prijstype]] = "Artikelprijs",Q1_2025[[#This Row],[Brutobedrag 2]]*(100-Q1_2025[[#This Row],[Relatiekorting percentage]])/100,Q1_2025[[#This Row],[Bruto - Rel.korting]])</f>
        <v>0</v>
      </c>
    </row>
    <row r="164" spans="1:16" x14ac:dyDescent="0.3">
      <c r="A164" t="s">
        <v>9</v>
      </c>
      <c r="B164">
        <v>2004047</v>
      </c>
      <c r="C164" t="s">
        <v>93</v>
      </c>
      <c r="D164">
        <v>18</v>
      </c>
      <c r="E164" s="10">
        <v>3.15</v>
      </c>
      <c r="F164" s="10">
        <v>0</v>
      </c>
      <c r="G164" s="10">
        <v>0</v>
      </c>
      <c r="H164">
        <v>30</v>
      </c>
      <c r="I164" s="10" t="str">
        <f>_xlfn.XLOOKUP(Q1_2025[[#This Row],[Artikelnr]],Artikel_prijzen[Artnr],Artikel_prijzen[Groep],"")</f>
        <v/>
      </c>
      <c r="J164" s="10" t="str">
        <f>_xlfn.XLOOKUP(Q1_2025[[#This Row],[Artikelnr]],Artikel_prijzen[Artnr],Artikel_prijzen[Prijs 2025],"")</f>
        <v/>
      </c>
      <c r="K164" s="10" t="str">
        <f>IF(Q1_2025[[#This Row],[Artikelprijs]]&lt;&gt;"",IF(Q1_2025[[#This Row],[Stuksprijs]]=Q1_2025[[#This Row],[Artikelprijs]],"Prijs gelijk","Prijs wijkt af"),"")</f>
        <v/>
      </c>
      <c r="L164" s="10"/>
      <c r="N164" s="10">
        <f>IF(Q1_2025[[#This Row],[Prijstype]]="Artikelprijs",Q1_2025[[#This Row],[Artikelprijs]],Q1_2025[[#This Row],[Stuksprijs]])</f>
        <v>3.15</v>
      </c>
      <c r="O164" s="10">
        <f>IF(Q1_2025[[#This Row],[Prijstype]]="Artikelprijs",Q1_2025[[#This Row],[Artikelprijs]] * Q1_2025[[#This Row],[Besteld]],Q1_2025[[#This Row],[Brutobedrag]])</f>
        <v>0</v>
      </c>
      <c r="P164" s="10">
        <f>IF(Q1_2025[[#This Row],[Prijstype]] = "Artikelprijs",Q1_2025[[#This Row],[Brutobedrag 2]]*(100-Q1_2025[[#This Row],[Relatiekorting percentage]])/100,Q1_2025[[#This Row],[Bruto - Rel.korting]])</f>
        <v>0</v>
      </c>
    </row>
    <row r="165" spans="1:16" x14ac:dyDescent="0.3">
      <c r="A165" t="s">
        <v>9</v>
      </c>
      <c r="B165">
        <v>2004022</v>
      </c>
      <c r="C165" t="s">
        <v>94</v>
      </c>
      <c r="D165">
        <v>9</v>
      </c>
      <c r="E165" s="10">
        <v>9.4499999999999993</v>
      </c>
      <c r="F165" s="10">
        <v>0</v>
      </c>
      <c r="G165" s="10">
        <v>0</v>
      </c>
      <c r="H165">
        <v>30</v>
      </c>
      <c r="I165" s="10" t="str">
        <f>_xlfn.XLOOKUP(Q1_2025[[#This Row],[Artikelnr]],Artikel_prijzen[Artnr],Artikel_prijzen[Groep],"")</f>
        <v/>
      </c>
      <c r="J165" s="10" t="str">
        <f>_xlfn.XLOOKUP(Q1_2025[[#This Row],[Artikelnr]],Artikel_prijzen[Artnr],Artikel_prijzen[Prijs 2025],"")</f>
        <v/>
      </c>
      <c r="K165" s="10" t="str">
        <f>IF(Q1_2025[[#This Row],[Artikelprijs]]&lt;&gt;"",IF(Q1_2025[[#This Row],[Stuksprijs]]=Q1_2025[[#This Row],[Artikelprijs]],"Prijs gelijk","Prijs wijkt af"),"")</f>
        <v/>
      </c>
      <c r="L165" s="10"/>
      <c r="N165" s="10">
        <f>IF(Q1_2025[[#This Row],[Prijstype]]="Artikelprijs",Q1_2025[[#This Row],[Artikelprijs]],Q1_2025[[#This Row],[Stuksprijs]])</f>
        <v>9.4499999999999993</v>
      </c>
      <c r="O165" s="10">
        <f>IF(Q1_2025[[#This Row],[Prijstype]]="Artikelprijs",Q1_2025[[#This Row],[Artikelprijs]] * Q1_2025[[#This Row],[Besteld]],Q1_2025[[#This Row],[Brutobedrag]])</f>
        <v>0</v>
      </c>
      <c r="P165" s="10">
        <f>IF(Q1_2025[[#This Row],[Prijstype]] = "Artikelprijs",Q1_2025[[#This Row],[Brutobedrag 2]]*(100-Q1_2025[[#This Row],[Relatiekorting percentage]])/100,Q1_2025[[#This Row],[Bruto - Rel.korting]])</f>
        <v>0</v>
      </c>
    </row>
    <row r="166" spans="1:16" x14ac:dyDescent="0.3">
      <c r="A166" t="s">
        <v>9</v>
      </c>
      <c r="B166">
        <v>2004057</v>
      </c>
      <c r="C166" t="s">
        <v>90</v>
      </c>
      <c r="D166">
        <v>40</v>
      </c>
      <c r="E166" s="10">
        <v>33.42</v>
      </c>
      <c r="F166" s="10">
        <v>0</v>
      </c>
      <c r="G166" s="10">
        <v>0</v>
      </c>
      <c r="H166">
        <v>30</v>
      </c>
      <c r="I166" s="10" t="str">
        <f>_xlfn.XLOOKUP(Q1_2025[[#This Row],[Artikelnr]],Artikel_prijzen[Artnr],Artikel_prijzen[Groep],"")</f>
        <v/>
      </c>
      <c r="J166" s="10" t="str">
        <f>_xlfn.XLOOKUP(Q1_2025[[#This Row],[Artikelnr]],Artikel_prijzen[Artnr],Artikel_prijzen[Prijs 2025],"")</f>
        <v/>
      </c>
      <c r="K166" s="10" t="str">
        <f>IF(Q1_2025[[#This Row],[Artikelprijs]]&lt;&gt;"",IF(Q1_2025[[#This Row],[Stuksprijs]]=Q1_2025[[#This Row],[Artikelprijs]],"Prijs gelijk","Prijs wijkt af"),"")</f>
        <v/>
      </c>
      <c r="L166" s="10"/>
      <c r="N166" s="10">
        <f>IF(Q1_2025[[#This Row],[Prijstype]]="Artikelprijs",Q1_2025[[#This Row],[Artikelprijs]],Q1_2025[[#This Row],[Stuksprijs]])</f>
        <v>33.42</v>
      </c>
      <c r="O166" s="10">
        <f>IF(Q1_2025[[#This Row],[Prijstype]]="Artikelprijs",Q1_2025[[#This Row],[Artikelprijs]] * Q1_2025[[#This Row],[Besteld]],Q1_2025[[#This Row],[Brutobedrag]])</f>
        <v>0</v>
      </c>
      <c r="P166" s="10">
        <f>IF(Q1_2025[[#This Row],[Prijstype]] = "Artikelprijs",Q1_2025[[#This Row],[Brutobedrag 2]]*(100-Q1_2025[[#This Row],[Relatiekorting percentage]])/100,Q1_2025[[#This Row],[Bruto - Rel.korting]])</f>
        <v>0</v>
      </c>
    </row>
    <row r="167" spans="1:16" x14ac:dyDescent="0.3">
      <c r="A167" t="s">
        <v>9</v>
      </c>
      <c r="B167">
        <v>2004031</v>
      </c>
      <c r="C167" t="s">
        <v>91</v>
      </c>
      <c r="D167">
        <v>40</v>
      </c>
      <c r="E167" s="10">
        <v>13.65</v>
      </c>
      <c r="F167" s="10">
        <v>0</v>
      </c>
      <c r="G167" s="10">
        <v>0</v>
      </c>
      <c r="H167">
        <v>30</v>
      </c>
      <c r="I167" s="10" t="str">
        <f>_xlfn.XLOOKUP(Q1_2025[[#This Row],[Artikelnr]],Artikel_prijzen[Artnr],Artikel_prijzen[Groep],"")</f>
        <v/>
      </c>
      <c r="J167" s="10" t="str">
        <f>_xlfn.XLOOKUP(Q1_2025[[#This Row],[Artikelnr]],Artikel_prijzen[Artnr],Artikel_prijzen[Prijs 2025],"")</f>
        <v/>
      </c>
      <c r="K167" s="10" t="str">
        <f>IF(Q1_2025[[#This Row],[Artikelprijs]]&lt;&gt;"",IF(Q1_2025[[#This Row],[Stuksprijs]]=Q1_2025[[#This Row],[Artikelprijs]],"Prijs gelijk","Prijs wijkt af"),"")</f>
        <v/>
      </c>
      <c r="L167" s="10"/>
      <c r="N167" s="10">
        <f>IF(Q1_2025[[#This Row],[Prijstype]]="Artikelprijs",Q1_2025[[#This Row],[Artikelprijs]],Q1_2025[[#This Row],[Stuksprijs]])</f>
        <v>13.65</v>
      </c>
      <c r="O167" s="10">
        <f>IF(Q1_2025[[#This Row],[Prijstype]]="Artikelprijs",Q1_2025[[#This Row],[Artikelprijs]] * Q1_2025[[#This Row],[Besteld]],Q1_2025[[#This Row],[Brutobedrag]])</f>
        <v>0</v>
      </c>
      <c r="P167" s="10">
        <f>IF(Q1_2025[[#This Row],[Prijstype]] = "Artikelprijs",Q1_2025[[#This Row],[Brutobedrag 2]]*(100-Q1_2025[[#This Row],[Relatiekorting percentage]])/100,Q1_2025[[#This Row],[Bruto - Rel.korting]])</f>
        <v>0</v>
      </c>
    </row>
    <row r="168" spans="1:16" x14ac:dyDescent="0.3">
      <c r="A168" t="s">
        <v>9</v>
      </c>
      <c r="B168">
        <v>2004049</v>
      </c>
      <c r="C168" t="s">
        <v>95</v>
      </c>
      <c r="D168">
        <v>40</v>
      </c>
      <c r="E168" s="10">
        <v>5.25</v>
      </c>
      <c r="F168" s="10">
        <v>0</v>
      </c>
      <c r="G168" s="10">
        <v>0</v>
      </c>
      <c r="H168">
        <v>30</v>
      </c>
      <c r="I168" s="10" t="str">
        <f>_xlfn.XLOOKUP(Q1_2025[[#This Row],[Artikelnr]],Artikel_prijzen[Artnr],Artikel_prijzen[Groep],"")</f>
        <v/>
      </c>
      <c r="J168" s="10" t="str">
        <f>_xlfn.XLOOKUP(Q1_2025[[#This Row],[Artikelnr]],Artikel_prijzen[Artnr],Artikel_prijzen[Prijs 2025],"")</f>
        <v/>
      </c>
      <c r="K168" s="10" t="str">
        <f>IF(Q1_2025[[#This Row],[Artikelprijs]]&lt;&gt;"",IF(Q1_2025[[#This Row],[Stuksprijs]]=Q1_2025[[#This Row],[Artikelprijs]],"Prijs gelijk","Prijs wijkt af"),"")</f>
        <v/>
      </c>
      <c r="L168" s="10"/>
      <c r="N168" s="10">
        <f>IF(Q1_2025[[#This Row],[Prijstype]]="Artikelprijs",Q1_2025[[#This Row],[Artikelprijs]],Q1_2025[[#This Row],[Stuksprijs]])</f>
        <v>5.25</v>
      </c>
      <c r="O168" s="10">
        <f>IF(Q1_2025[[#This Row],[Prijstype]]="Artikelprijs",Q1_2025[[#This Row],[Artikelprijs]] * Q1_2025[[#This Row],[Besteld]],Q1_2025[[#This Row],[Brutobedrag]])</f>
        <v>0</v>
      </c>
      <c r="P168" s="10">
        <f>IF(Q1_2025[[#This Row],[Prijstype]] = "Artikelprijs",Q1_2025[[#This Row],[Brutobedrag 2]]*(100-Q1_2025[[#This Row],[Relatiekorting percentage]])/100,Q1_2025[[#This Row],[Bruto - Rel.korting]])</f>
        <v>0</v>
      </c>
    </row>
    <row r="169" spans="1:16" x14ac:dyDescent="0.3">
      <c r="A169" t="s">
        <v>9</v>
      </c>
      <c r="B169">
        <v>2004047</v>
      </c>
      <c r="C169" t="s">
        <v>93</v>
      </c>
      <c r="D169">
        <v>80</v>
      </c>
      <c r="E169" s="10">
        <v>3.15</v>
      </c>
      <c r="F169" s="10">
        <v>0</v>
      </c>
      <c r="G169" s="10">
        <v>0</v>
      </c>
      <c r="H169">
        <v>30</v>
      </c>
      <c r="I169" s="10" t="str">
        <f>_xlfn.XLOOKUP(Q1_2025[[#This Row],[Artikelnr]],Artikel_prijzen[Artnr],Artikel_prijzen[Groep],"")</f>
        <v/>
      </c>
      <c r="J169" s="10" t="str">
        <f>_xlfn.XLOOKUP(Q1_2025[[#This Row],[Artikelnr]],Artikel_prijzen[Artnr],Artikel_prijzen[Prijs 2025],"")</f>
        <v/>
      </c>
      <c r="K169" s="10" t="str">
        <f>IF(Q1_2025[[#This Row],[Artikelprijs]]&lt;&gt;"",IF(Q1_2025[[#This Row],[Stuksprijs]]=Q1_2025[[#This Row],[Artikelprijs]],"Prijs gelijk","Prijs wijkt af"),"")</f>
        <v/>
      </c>
      <c r="L169" s="10"/>
      <c r="N169" s="10">
        <f>IF(Q1_2025[[#This Row],[Prijstype]]="Artikelprijs",Q1_2025[[#This Row],[Artikelprijs]],Q1_2025[[#This Row],[Stuksprijs]])</f>
        <v>3.15</v>
      </c>
      <c r="O169" s="10">
        <f>IF(Q1_2025[[#This Row],[Prijstype]]="Artikelprijs",Q1_2025[[#This Row],[Artikelprijs]] * Q1_2025[[#This Row],[Besteld]],Q1_2025[[#This Row],[Brutobedrag]])</f>
        <v>0</v>
      </c>
      <c r="P169" s="10">
        <f>IF(Q1_2025[[#This Row],[Prijstype]] = "Artikelprijs",Q1_2025[[#This Row],[Brutobedrag 2]]*(100-Q1_2025[[#This Row],[Relatiekorting percentage]])/100,Q1_2025[[#This Row],[Bruto - Rel.korting]])</f>
        <v>0</v>
      </c>
    </row>
    <row r="170" spans="1:16" x14ac:dyDescent="0.3">
      <c r="A170" t="s">
        <v>9</v>
      </c>
      <c r="B170">
        <v>2004022</v>
      </c>
      <c r="C170" t="s">
        <v>94</v>
      </c>
      <c r="D170">
        <v>40</v>
      </c>
      <c r="E170" s="10">
        <v>9.4499999999999993</v>
      </c>
      <c r="F170" s="10">
        <v>0</v>
      </c>
      <c r="G170" s="10">
        <v>0</v>
      </c>
      <c r="H170">
        <v>30</v>
      </c>
      <c r="I170" s="10" t="str">
        <f>_xlfn.XLOOKUP(Q1_2025[[#This Row],[Artikelnr]],Artikel_prijzen[Artnr],Artikel_prijzen[Groep],"")</f>
        <v/>
      </c>
      <c r="J170" s="10" t="str">
        <f>_xlfn.XLOOKUP(Q1_2025[[#This Row],[Artikelnr]],Artikel_prijzen[Artnr],Artikel_prijzen[Prijs 2025],"")</f>
        <v/>
      </c>
      <c r="K170" s="10" t="str">
        <f>IF(Q1_2025[[#This Row],[Artikelprijs]]&lt;&gt;"",IF(Q1_2025[[#This Row],[Stuksprijs]]=Q1_2025[[#This Row],[Artikelprijs]],"Prijs gelijk","Prijs wijkt af"),"")</f>
        <v/>
      </c>
      <c r="L170" s="10"/>
      <c r="N170" s="10">
        <f>IF(Q1_2025[[#This Row],[Prijstype]]="Artikelprijs",Q1_2025[[#This Row],[Artikelprijs]],Q1_2025[[#This Row],[Stuksprijs]])</f>
        <v>9.4499999999999993</v>
      </c>
      <c r="O170" s="10">
        <f>IF(Q1_2025[[#This Row],[Prijstype]]="Artikelprijs",Q1_2025[[#This Row],[Artikelprijs]] * Q1_2025[[#This Row],[Besteld]],Q1_2025[[#This Row],[Brutobedrag]])</f>
        <v>0</v>
      </c>
      <c r="P170" s="10">
        <f>IF(Q1_2025[[#This Row],[Prijstype]] = "Artikelprijs",Q1_2025[[#This Row],[Brutobedrag 2]]*(100-Q1_2025[[#This Row],[Relatiekorting percentage]])/100,Q1_2025[[#This Row],[Bruto - Rel.korting]])</f>
        <v>0</v>
      </c>
    </row>
    <row r="171" spans="1:16" x14ac:dyDescent="0.3">
      <c r="A171" t="s">
        <v>9</v>
      </c>
      <c r="B171">
        <v>2004036</v>
      </c>
      <c r="C171" t="s">
        <v>96</v>
      </c>
      <c r="D171">
        <v>5</v>
      </c>
      <c r="E171" s="10">
        <v>17.5</v>
      </c>
      <c r="F171" s="10">
        <v>0</v>
      </c>
      <c r="G171" s="10">
        <v>0</v>
      </c>
      <c r="H171">
        <v>30</v>
      </c>
      <c r="I171" s="10" t="str">
        <f>_xlfn.XLOOKUP(Q1_2025[[#This Row],[Artikelnr]],Artikel_prijzen[Artnr],Artikel_prijzen[Groep],"")</f>
        <v/>
      </c>
      <c r="J171" s="10" t="str">
        <f>_xlfn.XLOOKUP(Q1_2025[[#This Row],[Artikelnr]],Artikel_prijzen[Artnr],Artikel_prijzen[Prijs 2025],"")</f>
        <v/>
      </c>
      <c r="K171" s="10" t="str">
        <f>IF(Q1_2025[[#This Row],[Artikelprijs]]&lt;&gt;"",IF(Q1_2025[[#This Row],[Stuksprijs]]=Q1_2025[[#This Row],[Artikelprijs]],"Prijs gelijk","Prijs wijkt af"),"")</f>
        <v/>
      </c>
      <c r="L171" s="10"/>
      <c r="N171" s="10">
        <f>IF(Q1_2025[[#This Row],[Prijstype]]="Artikelprijs",Q1_2025[[#This Row],[Artikelprijs]],Q1_2025[[#This Row],[Stuksprijs]])</f>
        <v>17.5</v>
      </c>
      <c r="O171" s="10">
        <f>IF(Q1_2025[[#This Row],[Prijstype]]="Artikelprijs",Q1_2025[[#This Row],[Artikelprijs]] * Q1_2025[[#This Row],[Besteld]],Q1_2025[[#This Row],[Brutobedrag]])</f>
        <v>0</v>
      </c>
      <c r="P171" s="10">
        <f>IF(Q1_2025[[#This Row],[Prijstype]] = "Artikelprijs",Q1_2025[[#This Row],[Brutobedrag 2]]*(100-Q1_2025[[#This Row],[Relatiekorting percentage]])/100,Q1_2025[[#This Row],[Bruto - Rel.korting]])</f>
        <v>0</v>
      </c>
    </row>
    <row r="172" spans="1:16" x14ac:dyDescent="0.3">
      <c r="A172" t="s">
        <v>9</v>
      </c>
      <c r="B172">
        <v>2004021</v>
      </c>
      <c r="C172" t="s">
        <v>44</v>
      </c>
      <c r="D172">
        <v>10</v>
      </c>
      <c r="E172" s="10">
        <v>16.22</v>
      </c>
      <c r="F172" s="10">
        <v>0</v>
      </c>
      <c r="G172" s="10">
        <v>0</v>
      </c>
      <c r="H172">
        <v>30</v>
      </c>
      <c r="I172" s="10" t="str">
        <f>_xlfn.XLOOKUP(Q1_2025[[#This Row],[Artikelnr]],Artikel_prijzen[Artnr],Artikel_prijzen[Groep],"")</f>
        <v/>
      </c>
      <c r="J172" s="10" t="str">
        <f>_xlfn.XLOOKUP(Q1_2025[[#This Row],[Artikelnr]],Artikel_prijzen[Artnr],Artikel_prijzen[Prijs 2025],"")</f>
        <v/>
      </c>
      <c r="K172" s="10" t="str">
        <f>IF(Q1_2025[[#This Row],[Artikelprijs]]&lt;&gt;"",IF(Q1_2025[[#This Row],[Stuksprijs]]=Q1_2025[[#This Row],[Artikelprijs]],"Prijs gelijk","Prijs wijkt af"),"")</f>
        <v/>
      </c>
      <c r="L172" s="10"/>
      <c r="N172" s="10">
        <f>IF(Q1_2025[[#This Row],[Prijstype]]="Artikelprijs",Q1_2025[[#This Row],[Artikelprijs]],Q1_2025[[#This Row],[Stuksprijs]])</f>
        <v>16.22</v>
      </c>
      <c r="O172" s="10">
        <f>IF(Q1_2025[[#This Row],[Prijstype]]="Artikelprijs",Q1_2025[[#This Row],[Artikelprijs]] * Q1_2025[[#This Row],[Besteld]],Q1_2025[[#This Row],[Brutobedrag]])</f>
        <v>0</v>
      </c>
      <c r="P172" s="10">
        <f>IF(Q1_2025[[#This Row],[Prijstype]] = "Artikelprijs",Q1_2025[[#This Row],[Brutobedrag 2]]*(100-Q1_2025[[#This Row],[Relatiekorting percentage]])/100,Q1_2025[[#This Row],[Bruto - Rel.korting]])</f>
        <v>0</v>
      </c>
    </row>
    <row r="173" spans="1:16" x14ac:dyDescent="0.3">
      <c r="A173" t="s">
        <v>9</v>
      </c>
      <c r="B173">
        <v>3002032</v>
      </c>
      <c r="C173" t="s">
        <v>98</v>
      </c>
      <c r="D173">
        <v>2</v>
      </c>
      <c r="E173" s="10">
        <v>120</v>
      </c>
      <c r="F173" s="10">
        <v>0</v>
      </c>
      <c r="G173" s="10">
        <v>0</v>
      </c>
      <c r="H173">
        <v>30</v>
      </c>
      <c r="I173" s="10" t="str">
        <f>_xlfn.XLOOKUP(Q1_2025[[#This Row],[Artikelnr]],Artikel_prijzen[Artnr],Artikel_prijzen[Groep],"")</f>
        <v/>
      </c>
      <c r="J173" s="10" t="str">
        <f>_xlfn.XLOOKUP(Q1_2025[[#This Row],[Artikelnr]],Artikel_prijzen[Artnr],Artikel_prijzen[Prijs 2025],"")</f>
        <v/>
      </c>
      <c r="K173" s="10" t="str">
        <f>IF(Q1_2025[[#This Row],[Artikelprijs]]&lt;&gt;"",IF(Q1_2025[[#This Row],[Stuksprijs]]=Q1_2025[[#This Row],[Artikelprijs]],"Prijs gelijk","Prijs wijkt af"),"")</f>
        <v/>
      </c>
      <c r="L173" s="10"/>
      <c r="N173" s="10">
        <f>IF(Q1_2025[[#This Row],[Prijstype]]="Artikelprijs",Q1_2025[[#This Row],[Artikelprijs]],Q1_2025[[#This Row],[Stuksprijs]])</f>
        <v>120</v>
      </c>
      <c r="O173" s="10">
        <f>IF(Q1_2025[[#This Row],[Prijstype]]="Artikelprijs",Q1_2025[[#This Row],[Artikelprijs]] * Q1_2025[[#This Row],[Besteld]],Q1_2025[[#This Row],[Brutobedrag]])</f>
        <v>0</v>
      </c>
      <c r="P173" s="10">
        <f>IF(Q1_2025[[#This Row],[Prijstype]] = "Artikelprijs",Q1_2025[[#This Row],[Brutobedrag 2]]*(100-Q1_2025[[#This Row],[Relatiekorting percentage]])/100,Q1_2025[[#This Row],[Bruto - Rel.korting]])</f>
        <v>0</v>
      </c>
    </row>
    <row r="174" spans="1:16" x14ac:dyDescent="0.3">
      <c r="A174" t="s">
        <v>9</v>
      </c>
      <c r="B174">
        <v>3002030</v>
      </c>
      <c r="C174" t="s">
        <v>99</v>
      </c>
      <c r="D174">
        <v>4</v>
      </c>
      <c r="E174" s="10">
        <v>82.4</v>
      </c>
      <c r="F174" s="10">
        <v>0</v>
      </c>
      <c r="G174" s="10">
        <v>0</v>
      </c>
      <c r="H174">
        <v>30</v>
      </c>
      <c r="I174" s="10" t="str">
        <f>_xlfn.XLOOKUP(Q1_2025[[#This Row],[Artikelnr]],Artikel_prijzen[Artnr],Artikel_prijzen[Groep],"")</f>
        <v/>
      </c>
      <c r="J174" s="10" t="str">
        <f>_xlfn.XLOOKUP(Q1_2025[[#This Row],[Artikelnr]],Artikel_prijzen[Artnr],Artikel_prijzen[Prijs 2025],"")</f>
        <v/>
      </c>
      <c r="K174" s="10" t="str">
        <f>IF(Q1_2025[[#This Row],[Artikelprijs]]&lt;&gt;"",IF(Q1_2025[[#This Row],[Stuksprijs]]=Q1_2025[[#This Row],[Artikelprijs]],"Prijs gelijk","Prijs wijkt af"),"")</f>
        <v/>
      </c>
      <c r="L174" s="10"/>
      <c r="N174" s="10">
        <f>IF(Q1_2025[[#This Row],[Prijstype]]="Artikelprijs",Q1_2025[[#This Row],[Artikelprijs]],Q1_2025[[#This Row],[Stuksprijs]])</f>
        <v>82.4</v>
      </c>
      <c r="O174" s="10">
        <f>IF(Q1_2025[[#This Row],[Prijstype]]="Artikelprijs",Q1_2025[[#This Row],[Artikelprijs]] * Q1_2025[[#This Row],[Besteld]],Q1_2025[[#This Row],[Brutobedrag]])</f>
        <v>0</v>
      </c>
      <c r="P174" s="10">
        <f>IF(Q1_2025[[#This Row],[Prijstype]] = "Artikelprijs",Q1_2025[[#This Row],[Brutobedrag 2]]*(100-Q1_2025[[#This Row],[Relatiekorting percentage]])/100,Q1_2025[[#This Row],[Bruto - Rel.korting]])</f>
        <v>0</v>
      </c>
    </row>
    <row r="175" spans="1:16" x14ac:dyDescent="0.3">
      <c r="A175" t="s">
        <v>9</v>
      </c>
      <c r="B175">
        <v>3002029</v>
      </c>
      <c r="C175" t="s">
        <v>100</v>
      </c>
      <c r="D175">
        <v>10</v>
      </c>
      <c r="E175" s="10">
        <v>76.02</v>
      </c>
      <c r="F175" s="10">
        <v>0</v>
      </c>
      <c r="G175" s="10">
        <v>0</v>
      </c>
      <c r="H175">
        <v>30</v>
      </c>
      <c r="I175" s="10" t="str">
        <f>_xlfn.XLOOKUP(Q1_2025[[#This Row],[Artikelnr]],Artikel_prijzen[Artnr],Artikel_prijzen[Groep],"")</f>
        <v/>
      </c>
      <c r="J175" s="10" t="str">
        <f>_xlfn.XLOOKUP(Q1_2025[[#This Row],[Artikelnr]],Artikel_prijzen[Artnr],Artikel_prijzen[Prijs 2025],"")</f>
        <v/>
      </c>
      <c r="K175" s="10" t="str">
        <f>IF(Q1_2025[[#This Row],[Artikelprijs]]&lt;&gt;"",IF(Q1_2025[[#This Row],[Stuksprijs]]=Q1_2025[[#This Row],[Artikelprijs]],"Prijs gelijk","Prijs wijkt af"),"")</f>
        <v/>
      </c>
      <c r="L175" s="10"/>
      <c r="N175" s="10">
        <f>IF(Q1_2025[[#This Row],[Prijstype]]="Artikelprijs",Q1_2025[[#This Row],[Artikelprijs]],Q1_2025[[#This Row],[Stuksprijs]])</f>
        <v>76.02</v>
      </c>
      <c r="O175" s="10">
        <f>IF(Q1_2025[[#This Row],[Prijstype]]="Artikelprijs",Q1_2025[[#This Row],[Artikelprijs]] * Q1_2025[[#This Row],[Besteld]],Q1_2025[[#This Row],[Brutobedrag]])</f>
        <v>0</v>
      </c>
      <c r="P175" s="10">
        <f>IF(Q1_2025[[#This Row],[Prijstype]] = "Artikelprijs",Q1_2025[[#This Row],[Brutobedrag 2]]*(100-Q1_2025[[#This Row],[Relatiekorting percentage]])/100,Q1_2025[[#This Row],[Bruto - Rel.korting]])</f>
        <v>0</v>
      </c>
    </row>
    <row r="176" spans="1:16" x14ac:dyDescent="0.3">
      <c r="A176" t="s">
        <v>9</v>
      </c>
      <c r="B176">
        <v>3002031</v>
      </c>
      <c r="C176" t="s">
        <v>101</v>
      </c>
      <c r="D176">
        <v>10</v>
      </c>
      <c r="E176" s="10">
        <v>62.46</v>
      </c>
      <c r="F176" s="10">
        <v>0</v>
      </c>
      <c r="G176" s="10">
        <v>0</v>
      </c>
      <c r="H176">
        <v>30</v>
      </c>
      <c r="I176" s="10" t="str">
        <f>_xlfn.XLOOKUP(Q1_2025[[#This Row],[Artikelnr]],Artikel_prijzen[Artnr],Artikel_prijzen[Groep],"")</f>
        <v/>
      </c>
      <c r="J176" s="10" t="str">
        <f>_xlfn.XLOOKUP(Q1_2025[[#This Row],[Artikelnr]],Artikel_prijzen[Artnr],Artikel_prijzen[Prijs 2025],"")</f>
        <v/>
      </c>
      <c r="K176" s="10" t="str">
        <f>IF(Q1_2025[[#This Row],[Artikelprijs]]&lt;&gt;"",IF(Q1_2025[[#This Row],[Stuksprijs]]=Q1_2025[[#This Row],[Artikelprijs]],"Prijs gelijk","Prijs wijkt af"),"")</f>
        <v/>
      </c>
      <c r="L176" s="10"/>
      <c r="N176" s="10">
        <f>IF(Q1_2025[[#This Row],[Prijstype]]="Artikelprijs",Q1_2025[[#This Row],[Artikelprijs]],Q1_2025[[#This Row],[Stuksprijs]])</f>
        <v>62.46</v>
      </c>
      <c r="O176" s="10">
        <f>IF(Q1_2025[[#This Row],[Prijstype]]="Artikelprijs",Q1_2025[[#This Row],[Artikelprijs]] * Q1_2025[[#This Row],[Besteld]],Q1_2025[[#This Row],[Brutobedrag]])</f>
        <v>0</v>
      </c>
      <c r="P176" s="10">
        <f>IF(Q1_2025[[#This Row],[Prijstype]] = "Artikelprijs",Q1_2025[[#This Row],[Brutobedrag 2]]*(100-Q1_2025[[#This Row],[Relatiekorting percentage]])/100,Q1_2025[[#This Row],[Bruto - Rel.korting]])</f>
        <v>0</v>
      </c>
    </row>
    <row r="177" spans="1:16" x14ac:dyDescent="0.3">
      <c r="A177" t="s">
        <v>9</v>
      </c>
      <c r="B177">
        <v>5020018</v>
      </c>
      <c r="C177" t="s">
        <v>102</v>
      </c>
      <c r="D177">
        <v>40</v>
      </c>
      <c r="E177" s="10">
        <v>18.03</v>
      </c>
      <c r="F177" s="10">
        <v>0</v>
      </c>
      <c r="G177" s="10">
        <v>0</v>
      </c>
      <c r="H177">
        <v>25</v>
      </c>
      <c r="I177" s="10" t="str">
        <f>_xlfn.XLOOKUP(Q1_2025[[#This Row],[Artikelnr]],Artikel_prijzen[Artnr],Artikel_prijzen[Groep],"")</f>
        <v/>
      </c>
      <c r="J177" s="10" t="str">
        <f>_xlfn.XLOOKUP(Q1_2025[[#This Row],[Artikelnr]],Artikel_prijzen[Artnr],Artikel_prijzen[Prijs 2025],"")</f>
        <v/>
      </c>
      <c r="K177" s="10" t="str">
        <f>IF(Q1_2025[[#This Row],[Artikelprijs]]&lt;&gt;"",IF(Q1_2025[[#This Row],[Stuksprijs]]=Q1_2025[[#This Row],[Artikelprijs]],"Prijs gelijk","Prijs wijkt af"),"")</f>
        <v/>
      </c>
      <c r="L177" s="10"/>
      <c r="N177" s="10">
        <f>IF(Q1_2025[[#This Row],[Prijstype]]="Artikelprijs",Q1_2025[[#This Row],[Artikelprijs]],Q1_2025[[#This Row],[Stuksprijs]])</f>
        <v>18.03</v>
      </c>
      <c r="O177" s="10">
        <f>IF(Q1_2025[[#This Row],[Prijstype]]="Artikelprijs",Q1_2025[[#This Row],[Artikelprijs]] * Q1_2025[[#This Row],[Besteld]],Q1_2025[[#This Row],[Brutobedrag]])</f>
        <v>0</v>
      </c>
      <c r="P177" s="10">
        <f>IF(Q1_2025[[#This Row],[Prijstype]] = "Artikelprijs",Q1_2025[[#This Row],[Brutobedrag 2]]*(100-Q1_2025[[#This Row],[Relatiekorting percentage]])/100,Q1_2025[[#This Row],[Bruto - Rel.korting]])</f>
        <v>0</v>
      </c>
    </row>
    <row r="178" spans="1:16" x14ac:dyDescent="0.3">
      <c r="A178" t="s">
        <v>9</v>
      </c>
      <c r="B178">
        <v>3001071</v>
      </c>
      <c r="C178" t="s">
        <v>102</v>
      </c>
      <c r="D178">
        <v>40</v>
      </c>
      <c r="E178" s="10">
        <v>12</v>
      </c>
      <c r="F178" s="10">
        <v>0</v>
      </c>
      <c r="G178" s="10">
        <v>0</v>
      </c>
      <c r="H178">
        <v>30</v>
      </c>
      <c r="I178" s="10" t="str">
        <f>_xlfn.XLOOKUP(Q1_2025[[#This Row],[Artikelnr]],Artikel_prijzen[Artnr],Artikel_prijzen[Groep],"")</f>
        <v/>
      </c>
      <c r="J178" s="10" t="str">
        <f>_xlfn.XLOOKUP(Q1_2025[[#This Row],[Artikelnr]],Artikel_prijzen[Artnr],Artikel_prijzen[Prijs 2025],"")</f>
        <v/>
      </c>
      <c r="K178" s="10" t="str">
        <f>IF(Q1_2025[[#This Row],[Artikelprijs]]&lt;&gt;"",IF(Q1_2025[[#This Row],[Stuksprijs]]=Q1_2025[[#This Row],[Artikelprijs]],"Prijs gelijk","Prijs wijkt af"),"")</f>
        <v/>
      </c>
      <c r="L178" s="10"/>
      <c r="N178" s="10">
        <f>IF(Q1_2025[[#This Row],[Prijstype]]="Artikelprijs",Q1_2025[[#This Row],[Artikelprijs]],Q1_2025[[#This Row],[Stuksprijs]])</f>
        <v>12</v>
      </c>
      <c r="O178" s="10">
        <f>IF(Q1_2025[[#This Row],[Prijstype]]="Artikelprijs",Q1_2025[[#This Row],[Artikelprijs]] * Q1_2025[[#This Row],[Besteld]],Q1_2025[[#This Row],[Brutobedrag]])</f>
        <v>0</v>
      </c>
      <c r="P178" s="10">
        <f>IF(Q1_2025[[#This Row],[Prijstype]] = "Artikelprijs",Q1_2025[[#This Row],[Brutobedrag 2]]*(100-Q1_2025[[#This Row],[Relatiekorting percentage]])/100,Q1_2025[[#This Row],[Bruto - Rel.korting]])</f>
        <v>0</v>
      </c>
    </row>
    <row r="179" spans="1:16" x14ac:dyDescent="0.3">
      <c r="A179" t="s">
        <v>9</v>
      </c>
      <c r="B179">
        <v>1007028</v>
      </c>
      <c r="C179" t="s">
        <v>35</v>
      </c>
      <c r="D179">
        <v>1</v>
      </c>
      <c r="E179" s="10">
        <v>115</v>
      </c>
      <c r="F179" s="10">
        <v>0</v>
      </c>
      <c r="G179" s="10">
        <v>0</v>
      </c>
      <c r="H179">
        <v>30</v>
      </c>
      <c r="I179" s="10" t="str">
        <f>_xlfn.XLOOKUP(Q1_2025[[#This Row],[Artikelnr]],Artikel_prijzen[Artnr],Artikel_prijzen[Groep],"")</f>
        <v/>
      </c>
      <c r="J179" s="10" t="str">
        <f>_xlfn.XLOOKUP(Q1_2025[[#This Row],[Artikelnr]],Artikel_prijzen[Artnr],Artikel_prijzen[Prijs 2025],"")</f>
        <v/>
      </c>
      <c r="K179" s="10" t="str">
        <f>IF(Q1_2025[[#This Row],[Artikelprijs]]&lt;&gt;"",IF(Q1_2025[[#This Row],[Stuksprijs]]=Q1_2025[[#This Row],[Artikelprijs]],"Prijs gelijk","Prijs wijkt af"),"")</f>
        <v/>
      </c>
      <c r="L179" s="10"/>
      <c r="N179" s="10">
        <f>IF(Q1_2025[[#This Row],[Prijstype]]="Artikelprijs",Q1_2025[[#This Row],[Artikelprijs]],Q1_2025[[#This Row],[Stuksprijs]])</f>
        <v>115</v>
      </c>
      <c r="O179" s="10">
        <f>IF(Q1_2025[[#This Row],[Prijstype]]="Artikelprijs",Q1_2025[[#This Row],[Artikelprijs]] * Q1_2025[[#This Row],[Besteld]],Q1_2025[[#This Row],[Brutobedrag]])</f>
        <v>0</v>
      </c>
      <c r="P179" s="10">
        <f>IF(Q1_2025[[#This Row],[Prijstype]] = "Artikelprijs",Q1_2025[[#This Row],[Brutobedrag 2]]*(100-Q1_2025[[#This Row],[Relatiekorting percentage]])/100,Q1_2025[[#This Row],[Bruto - Rel.korting]])</f>
        <v>0</v>
      </c>
    </row>
    <row r="180" spans="1:16" x14ac:dyDescent="0.3">
      <c r="A180" t="s">
        <v>9</v>
      </c>
      <c r="B180">
        <v>5031040</v>
      </c>
      <c r="C180" t="s">
        <v>39</v>
      </c>
      <c r="D180">
        <v>76</v>
      </c>
      <c r="E180" s="10">
        <v>147.81</v>
      </c>
      <c r="F180" s="10">
        <v>11233.56</v>
      </c>
      <c r="G180" s="10">
        <v>7863.49</v>
      </c>
      <c r="H180">
        <v>30</v>
      </c>
      <c r="I180" s="10" t="str">
        <f>_xlfn.XLOOKUP(Q1_2025[[#This Row],[Artikelnr]],Artikel_prijzen[Artnr],Artikel_prijzen[Groep],"")</f>
        <v/>
      </c>
      <c r="J180" s="10" t="str">
        <f>_xlfn.XLOOKUP(Q1_2025[[#This Row],[Artikelnr]],Artikel_prijzen[Artnr],Artikel_prijzen[Prijs 2025],"")</f>
        <v/>
      </c>
      <c r="K180" s="10" t="str">
        <f>IF(Q1_2025[[#This Row],[Artikelprijs]]&lt;&gt;"",IF(Q1_2025[[#This Row],[Stuksprijs]]=Q1_2025[[#This Row],[Artikelprijs]],"Prijs gelijk","Prijs wijkt af"),"")</f>
        <v/>
      </c>
      <c r="L180" s="10"/>
      <c r="N180" s="10">
        <f>IF(Q1_2025[[#This Row],[Prijstype]]="Artikelprijs",Q1_2025[[#This Row],[Artikelprijs]],Q1_2025[[#This Row],[Stuksprijs]])</f>
        <v>147.81</v>
      </c>
      <c r="O180" s="10">
        <f>IF(Q1_2025[[#This Row],[Prijstype]]="Artikelprijs",Q1_2025[[#This Row],[Artikelprijs]] * Q1_2025[[#This Row],[Besteld]],Q1_2025[[#This Row],[Brutobedrag]])</f>
        <v>11233.56</v>
      </c>
      <c r="P180" s="10">
        <f>IF(Q1_2025[[#This Row],[Prijstype]] = "Artikelprijs",Q1_2025[[#This Row],[Brutobedrag 2]]*(100-Q1_2025[[#This Row],[Relatiekorting percentage]])/100,Q1_2025[[#This Row],[Bruto - Rel.korting]])</f>
        <v>7863.49</v>
      </c>
    </row>
    <row r="181" spans="1:16" x14ac:dyDescent="0.3">
      <c r="A181" t="s">
        <v>9</v>
      </c>
      <c r="B181">
        <v>5031038</v>
      </c>
      <c r="C181" t="s">
        <v>38</v>
      </c>
      <c r="D181">
        <v>2</v>
      </c>
      <c r="E181" s="10">
        <v>68.5</v>
      </c>
      <c r="F181" s="10">
        <v>137</v>
      </c>
      <c r="G181" s="10">
        <v>95.9</v>
      </c>
      <c r="H181">
        <v>30</v>
      </c>
      <c r="I181" s="10" t="str">
        <f>_xlfn.XLOOKUP(Q1_2025[[#This Row],[Artikelnr]],Artikel_prijzen[Artnr],Artikel_prijzen[Groep],"")</f>
        <v/>
      </c>
      <c r="J181" s="10" t="str">
        <f>_xlfn.XLOOKUP(Q1_2025[[#This Row],[Artikelnr]],Artikel_prijzen[Artnr],Artikel_prijzen[Prijs 2025],"")</f>
        <v/>
      </c>
      <c r="K181" s="10" t="str">
        <f>IF(Q1_2025[[#This Row],[Artikelprijs]]&lt;&gt;"",IF(Q1_2025[[#This Row],[Stuksprijs]]=Q1_2025[[#This Row],[Artikelprijs]],"Prijs gelijk","Prijs wijkt af"),"")</f>
        <v/>
      </c>
      <c r="L181" s="10"/>
      <c r="N181" s="10">
        <f>IF(Q1_2025[[#This Row],[Prijstype]]="Artikelprijs",Q1_2025[[#This Row],[Artikelprijs]],Q1_2025[[#This Row],[Stuksprijs]])</f>
        <v>68.5</v>
      </c>
      <c r="O181" s="10">
        <f>IF(Q1_2025[[#This Row],[Prijstype]]="Artikelprijs",Q1_2025[[#This Row],[Artikelprijs]] * Q1_2025[[#This Row],[Besteld]],Q1_2025[[#This Row],[Brutobedrag]])</f>
        <v>137</v>
      </c>
      <c r="P181" s="10">
        <f>IF(Q1_2025[[#This Row],[Prijstype]] = "Artikelprijs",Q1_2025[[#This Row],[Brutobedrag 2]]*(100-Q1_2025[[#This Row],[Relatiekorting percentage]])/100,Q1_2025[[#This Row],[Bruto - Rel.korting]])</f>
        <v>95.9</v>
      </c>
    </row>
    <row r="182" spans="1:16" x14ac:dyDescent="0.3">
      <c r="A182" t="s">
        <v>9</v>
      </c>
      <c r="B182">
        <v>2001088</v>
      </c>
      <c r="C182" t="s">
        <v>103</v>
      </c>
      <c r="D182">
        <v>1</v>
      </c>
      <c r="E182" s="10">
        <v>1129.9000000000001</v>
      </c>
      <c r="F182" s="10">
        <v>1129.9000000000001</v>
      </c>
      <c r="G182" s="10">
        <v>790.93</v>
      </c>
      <c r="H182">
        <v>30</v>
      </c>
      <c r="I182" s="10" t="str">
        <f>_xlfn.XLOOKUP(Q1_2025[[#This Row],[Artikelnr]],Artikel_prijzen[Artnr],Artikel_prijzen[Groep],"")</f>
        <v/>
      </c>
      <c r="J182" s="10" t="str">
        <f>_xlfn.XLOOKUP(Q1_2025[[#This Row],[Artikelnr]],Artikel_prijzen[Artnr],Artikel_prijzen[Prijs 2025],"")</f>
        <v/>
      </c>
      <c r="K182" s="10" t="str">
        <f>IF(Q1_2025[[#This Row],[Artikelprijs]]&lt;&gt;"",IF(Q1_2025[[#This Row],[Stuksprijs]]=Q1_2025[[#This Row],[Artikelprijs]],"Prijs gelijk","Prijs wijkt af"),"")</f>
        <v/>
      </c>
      <c r="L182" s="10"/>
      <c r="N182" s="10">
        <f>IF(Q1_2025[[#This Row],[Prijstype]]="Artikelprijs",Q1_2025[[#This Row],[Artikelprijs]],Q1_2025[[#This Row],[Stuksprijs]])</f>
        <v>1129.9000000000001</v>
      </c>
      <c r="O182" s="10">
        <f>IF(Q1_2025[[#This Row],[Prijstype]]="Artikelprijs",Q1_2025[[#This Row],[Artikelprijs]] * Q1_2025[[#This Row],[Besteld]],Q1_2025[[#This Row],[Brutobedrag]])</f>
        <v>1129.9000000000001</v>
      </c>
      <c r="P182" s="10">
        <f>IF(Q1_2025[[#This Row],[Prijstype]] = "Artikelprijs",Q1_2025[[#This Row],[Brutobedrag 2]]*(100-Q1_2025[[#This Row],[Relatiekorting percentage]])/100,Q1_2025[[#This Row],[Bruto - Rel.korting]])</f>
        <v>790.93</v>
      </c>
    </row>
    <row r="183" spans="1:16" x14ac:dyDescent="0.3">
      <c r="A183" t="s">
        <v>9</v>
      </c>
      <c r="B183">
        <v>5031040</v>
      </c>
      <c r="C183" t="s">
        <v>39</v>
      </c>
      <c r="D183">
        <v>4</v>
      </c>
      <c r="E183" s="10">
        <v>147.81</v>
      </c>
      <c r="F183" s="10">
        <v>591.24</v>
      </c>
      <c r="G183" s="10">
        <v>413.87</v>
      </c>
      <c r="H183">
        <v>30</v>
      </c>
      <c r="I183" s="10" t="str">
        <f>_xlfn.XLOOKUP(Q1_2025[[#This Row],[Artikelnr]],Artikel_prijzen[Artnr],Artikel_prijzen[Groep],"")</f>
        <v/>
      </c>
      <c r="J183" s="10" t="str">
        <f>_xlfn.XLOOKUP(Q1_2025[[#This Row],[Artikelnr]],Artikel_prijzen[Artnr],Artikel_prijzen[Prijs 2025],"")</f>
        <v/>
      </c>
      <c r="K183" s="10" t="str">
        <f>IF(Q1_2025[[#This Row],[Artikelprijs]]&lt;&gt;"",IF(Q1_2025[[#This Row],[Stuksprijs]]=Q1_2025[[#This Row],[Artikelprijs]],"Prijs gelijk","Prijs wijkt af"),"")</f>
        <v/>
      </c>
      <c r="L183" s="10"/>
      <c r="N183" s="10">
        <f>IF(Q1_2025[[#This Row],[Prijstype]]="Artikelprijs",Q1_2025[[#This Row],[Artikelprijs]],Q1_2025[[#This Row],[Stuksprijs]])</f>
        <v>147.81</v>
      </c>
      <c r="O183" s="10">
        <f>IF(Q1_2025[[#This Row],[Prijstype]]="Artikelprijs",Q1_2025[[#This Row],[Artikelprijs]] * Q1_2025[[#This Row],[Besteld]],Q1_2025[[#This Row],[Brutobedrag]])</f>
        <v>591.24</v>
      </c>
      <c r="P183" s="10">
        <f>IF(Q1_2025[[#This Row],[Prijstype]] = "Artikelprijs",Q1_2025[[#This Row],[Brutobedrag 2]]*(100-Q1_2025[[#This Row],[Relatiekorting percentage]])/100,Q1_2025[[#This Row],[Bruto - Rel.korting]])</f>
        <v>413.87</v>
      </c>
    </row>
    <row r="184" spans="1:16" x14ac:dyDescent="0.3">
      <c r="A184" t="s">
        <v>9</v>
      </c>
      <c r="B184">
        <v>5031039</v>
      </c>
      <c r="C184" t="s">
        <v>104</v>
      </c>
      <c r="D184">
        <v>6</v>
      </c>
      <c r="E184" s="10">
        <v>114.58</v>
      </c>
      <c r="F184" s="10">
        <v>687.48</v>
      </c>
      <c r="G184" s="10">
        <v>481.24</v>
      </c>
      <c r="H184">
        <v>30</v>
      </c>
      <c r="I184" s="10" t="str">
        <f>_xlfn.XLOOKUP(Q1_2025[[#This Row],[Artikelnr]],Artikel_prijzen[Artnr],Artikel_prijzen[Groep],"")</f>
        <v/>
      </c>
      <c r="J184" s="10" t="str">
        <f>_xlfn.XLOOKUP(Q1_2025[[#This Row],[Artikelnr]],Artikel_prijzen[Artnr],Artikel_prijzen[Prijs 2025],"")</f>
        <v/>
      </c>
      <c r="K184" s="10" t="str">
        <f>IF(Q1_2025[[#This Row],[Artikelprijs]]&lt;&gt;"",IF(Q1_2025[[#This Row],[Stuksprijs]]=Q1_2025[[#This Row],[Artikelprijs]],"Prijs gelijk","Prijs wijkt af"),"")</f>
        <v/>
      </c>
      <c r="L184" s="10"/>
      <c r="N184" s="10">
        <f>IF(Q1_2025[[#This Row],[Prijstype]]="Artikelprijs",Q1_2025[[#This Row],[Artikelprijs]],Q1_2025[[#This Row],[Stuksprijs]])</f>
        <v>114.58</v>
      </c>
      <c r="O184" s="10">
        <f>IF(Q1_2025[[#This Row],[Prijstype]]="Artikelprijs",Q1_2025[[#This Row],[Artikelprijs]] * Q1_2025[[#This Row],[Besteld]],Q1_2025[[#This Row],[Brutobedrag]])</f>
        <v>687.48</v>
      </c>
      <c r="P184" s="10">
        <f>IF(Q1_2025[[#This Row],[Prijstype]] = "Artikelprijs",Q1_2025[[#This Row],[Brutobedrag 2]]*(100-Q1_2025[[#This Row],[Relatiekorting percentage]])/100,Q1_2025[[#This Row],[Bruto - Rel.korting]])</f>
        <v>481.24</v>
      </c>
    </row>
    <row r="185" spans="1:16" x14ac:dyDescent="0.3">
      <c r="A185" t="s">
        <v>9</v>
      </c>
      <c r="B185">
        <v>5031038</v>
      </c>
      <c r="C185" t="s">
        <v>38</v>
      </c>
      <c r="D185">
        <v>2</v>
      </c>
      <c r="E185" s="10">
        <v>68.5</v>
      </c>
      <c r="F185" s="10">
        <v>137</v>
      </c>
      <c r="G185" s="10">
        <v>95.9</v>
      </c>
      <c r="H185">
        <v>30</v>
      </c>
      <c r="I185" s="10" t="str">
        <f>_xlfn.XLOOKUP(Q1_2025[[#This Row],[Artikelnr]],Artikel_prijzen[Artnr],Artikel_prijzen[Groep],"")</f>
        <v/>
      </c>
      <c r="J185" s="10" t="str">
        <f>_xlfn.XLOOKUP(Q1_2025[[#This Row],[Artikelnr]],Artikel_prijzen[Artnr],Artikel_prijzen[Prijs 2025],"")</f>
        <v/>
      </c>
      <c r="K185" s="10" t="str">
        <f>IF(Q1_2025[[#This Row],[Artikelprijs]]&lt;&gt;"",IF(Q1_2025[[#This Row],[Stuksprijs]]=Q1_2025[[#This Row],[Artikelprijs]],"Prijs gelijk","Prijs wijkt af"),"")</f>
        <v/>
      </c>
      <c r="L185" s="10"/>
      <c r="N185" s="10">
        <f>IF(Q1_2025[[#This Row],[Prijstype]]="Artikelprijs",Q1_2025[[#This Row],[Artikelprijs]],Q1_2025[[#This Row],[Stuksprijs]])</f>
        <v>68.5</v>
      </c>
      <c r="O185" s="10">
        <f>IF(Q1_2025[[#This Row],[Prijstype]]="Artikelprijs",Q1_2025[[#This Row],[Artikelprijs]] * Q1_2025[[#This Row],[Besteld]],Q1_2025[[#This Row],[Brutobedrag]])</f>
        <v>137</v>
      </c>
      <c r="P185" s="10">
        <f>IF(Q1_2025[[#This Row],[Prijstype]] = "Artikelprijs",Q1_2025[[#This Row],[Brutobedrag 2]]*(100-Q1_2025[[#This Row],[Relatiekorting percentage]])/100,Q1_2025[[#This Row],[Bruto - Rel.korting]])</f>
        <v>95.9</v>
      </c>
    </row>
    <row r="186" spans="1:16" x14ac:dyDescent="0.3">
      <c r="A186" t="s">
        <v>9</v>
      </c>
      <c r="B186">
        <v>5031041</v>
      </c>
      <c r="C186" t="s">
        <v>105</v>
      </c>
      <c r="D186">
        <v>4</v>
      </c>
      <c r="E186" s="10">
        <v>90.64</v>
      </c>
      <c r="F186" s="10">
        <v>362.56</v>
      </c>
      <c r="G186" s="10">
        <v>253.79</v>
      </c>
      <c r="H186">
        <v>30</v>
      </c>
      <c r="I186" s="10" t="str">
        <f>_xlfn.XLOOKUP(Q1_2025[[#This Row],[Artikelnr]],Artikel_prijzen[Artnr],Artikel_prijzen[Groep],"")</f>
        <v/>
      </c>
      <c r="J186" s="10" t="str">
        <f>_xlfn.XLOOKUP(Q1_2025[[#This Row],[Artikelnr]],Artikel_prijzen[Artnr],Artikel_prijzen[Prijs 2025],"")</f>
        <v/>
      </c>
      <c r="K186" s="10" t="str">
        <f>IF(Q1_2025[[#This Row],[Artikelprijs]]&lt;&gt;"",IF(Q1_2025[[#This Row],[Stuksprijs]]=Q1_2025[[#This Row],[Artikelprijs]],"Prijs gelijk","Prijs wijkt af"),"")</f>
        <v/>
      </c>
      <c r="L186" s="10"/>
      <c r="N186" s="10">
        <f>IF(Q1_2025[[#This Row],[Prijstype]]="Artikelprijs",Q1_2025[[#This Row],[Artikelprijs]],Q1_2025[[#This Row],[Stuksprijs]])</f>
        <v>90.64</v>
      </c>
      <c r="O186" s="10">
        <f>IF(Q1_2025[[#This Row],[Prijstype]]="Artikelprijs",Q1_2025[[#This Row],[Artikelprijs]] * Q1_2025[[#This Row],[Besteld]],Q1_2025[[#This Row],[Brutobedrag]])</f>
        <v>362.56</v>
      </c>
      <c r="P186" s="10">
        <f>IF(Q1_2025[[#This Row],[Prijstype]] = "Artikelprijs",Q1_2025[[#This Row],[Brutobedrag 2]]*(100-Q1_2025[[#This Row],[Relatiekorting percentage]])/100,Q1_2025[[#This Row],[Bruto - Rel.korting]])</f>
        <v>253.79</v>
      </c>
    </row>
    <row r="187" spans="1:16" x14ac:dyDescent="0.3">
      <c r="A187" t="s">
        <v>9</v>
      </c>
      <c r="B187">
        <v>1007025</v>
      </c>
      <c r="C187" t="s">
        <v>107</v>
      </c>
      <c r="D187">
        <v>10</v>
      </c>
      <c r="E187" s="10">
        <v>175</v>
      </c>
      <c r="F187" s="10">
        <v>1750</v>
      </c>
      <c r="G187" s="10">
        <v>1312.5</v>
      </c>
      <c r="H187">
        <v>25</v>
      </c>
      <c r="I187" s="10" t="str">
        <f>_xlfn.XLOOKUP(Q1_2025[[#This Row],[Artikelnr]],Artikel_prijzen[Artnr],Artikel_prijzen[Groep],"")</f>
        <v/>
      </c>
      <c r="J187" s="10" t="str">
        <f>_xlfn.XLOOKUP(Q1_2025[[#This Row],[Artikelnr]],Artikel_prijzen[Artnr],Artikel_prijzen[Prijs 2025],"")</f>
        <v/>
      </c>
      <c r="K187" s="10" t="str">
        <f>IF(Q1_2025[[#This Row],[Artikelprijs]]&lt;&gt;"",IF(Q1_2025[[#This Row],[Stuksprijs]]=Q1_2025[[#This Row],[Artikelprijs]],"Prijs gelijk","Prijs wijkt af"),"")</f>
        <v/>
      </c>
      <c r="L187" s="10"/>
      <c r="N187" s="10">
        <f>IF(Q1_2025[[#This Row],[Prijstype]]="Artikelprijs",Q1_2025[[#This Row],[Artikelprijs]],Q1_2025[[#This Row],[Stuksprijs]])</f>
        <v>175</v>
      </c>
      <c r="O187" s="10">
        <f>IF(Q1_2025[[#This Row],[Prijstype]]="Artikelprijs",Q1_2025[[#This Row],[Artikelprijs]] * Q1_2025[[#This Row],[Besteld]],Q1_2025[[#This Row],[Brutobedrag]])</f>
        <v>1750</v>
      </c>
      <c r="P187" s="10">
        <f>IF(Q1_2025[[#This Row],[Prijstype]] = "Artikelprijs",Q1_2025[[#This Row],[Brutobedrag 2]]*(100-Q1_2025[[#This Row],[Relatiekorting percentage]])/100,Q1_2025[[#This Row],[Bruto - Rel.korting]])</f>
        <v>1312.5</v>
      </c>
    </row>
    <row r="188" spans="1:16" x14ac:dyDescent="0.3">
      <c r="A188" t="s">
        <v>9</v>
      </c>
      <c r="B188">
        <v>1007024</v>
      </c>
      <c r="C188" t="s">
        <v>108</v>
      </c>
      <c r="D188">
        <v>15</v>
      </c>
      <c r="E188" s="10">
        <v>77.56</v>
      </c>
      <c r="F188" s="10">
        <v>1163.4000000000001</v>
      </c>
      <c r="G188" s="10">
        <v>872.55</v>
      </c>
      <c r="H188">
        <v>25</v>
      </c>
      <c r="I188" s="10" t="str">
        <f>_xlfn.XLOOKUP(Q1_2025[[#This Row],[Artikelnr]],Artikel_prijzen[Artnr],Artikel_prijzen[Groep],"")</f>
        <v/>
      </c>
      <c r="J188" s="10" t="str">
        <f>_xlfn.XLOOKUP(Q1_2025[[#This Row],[Artikelnr]],Artikel_prijzen[Artnr],Artikel_prijzen[Prijs 2025],"")</f>
        <v/>
      </c>
      <c r="K188" s="10" t="str">
        <f>IF(Q1_2025[[#This Row],[Artikelprijs]]&lt;&gt;"",IF(Q1_2025[[#This Row],[Stuksprijs]]=Q1_2025[[#This Row],[Artikelprijs]],"Prijs gelijk","Prijs wijkt af"),"")</f>
        <v/>
      </c>
      <c r="L188" s="10"/>
      <c r="N188" s="10">
        <f>IF(Q1_2025[[#This Row],[Prijstype]]="Artikelprijs",Q1_2025[[#This Row],[Artikelprijs]],Q1_2025[[#This Row],[Stuksprijs]])</f>
        <v>77.56</v>
      </c>
      <c r="O188" s="10">
        <f>IF(Q1_2025[[#This Row],[Prijstype]]="Artikelprijs",Q1_2025[[#This Row],[Artikelprijs]] * Q1_2025[[#This Row],[Besteld]],Q1_2025[[#This Row],[Brutobedrag]])</f>
        <v>1163.4000000000001</v>
      </c>
      <c r="P188" s="10">
        <f>IF(Q1_2025[[#This Row],[Prijstype]] = "Artikelprijs",Q1_2025[[#This Row],[Brutobedrag 2]]*(100-Q1_2025[[#This Row],[Relatiekorting percentage]])/100,Q1_2025[[#This Row],[Bruto - Rel.korting]])</f>
        <v>872.55</v>
      </c>
    </row>
    <row r="189" spans="1:16" x14ac:dyDescent="0.3">
      <c r="A189" t="s">
        <v>9</v>
      </c>
      <c r="B189">
        <v>1098001</v>
      </c>
      <c r="C189" t="s">
        <v>109</v>
      </c>
      <c r="D189">
        <v>63</v>
      </c>
      <c r="E189" s="10">
        <v>82.95</v>
      </c>
      <c r="F189" s="10">
        <v>5225.8500000000004</v>
      </c>
      <c r="G189" s="10">
        <v>3919.39</v>
      </c>
      <c r="H189">
        <v>25</v>
      </c>
      <c r="I189" s="10" t="str">
        <f>_xlfn.XLOOKUP(Q1_2025[[#This Row],[Artikelnr]],Artikel_prijzen[Artnr],Artikel_prijzen[Groep],"")</f>
        <v/>
      </c>
      <c r="J189" s="10" t="str">
        <f>_xlfn.XLOOKUP(Q1_2025[[#This Row],[Artikelnr]],Artikel_prijzen[Artnr],Artikel_prijzen[Prijs 2025],"")</f>
        <v/>
      </c>
      <c r="K189" s="10" t="str">
        <f>IF(Q1_2025[[#This Row],[Artikelprijs]]&lt;&gt;"",IF(Q1_2025[[#This Row],[Stuksprijs]]=Q1_2025[[#This Row],[Artikelprijs]],"Prijs gelijk","Prijs wijkt af"),"")</f>
        <v/>
      </c>
      <c r="L189" s="10"/>
      <c r="N189" s="10">
        <f>IF(Q1_2025[[#This Row],[Prijstype]]="Artikelprijs",Q1_2025[[#This Row],[Artikelprijs]],Q1_2025[[#This Row],[Stuksprijs]])</f>
        <v>82.95</v>
      </c>
      <c r="O189" s="10">
        <f>IF(Q1_2025[[#This Row],[Prijstype]]="Artikelprijs",Q1_2025[[#This Row],[Artikelprijs]] * Q1_2025[[#This Row],[Besteld]],Q1_2025[[#This Row],[Brutobedrag]])</f>
        <v>5225.8500000000004</v>
      </c>
      <c r="P189" s="10">
        <f>IF(Q1_2025[[#This Row],[Prijstype]] = "Artikelprijs",Q1_2025[[#This Row],[Brutobedrag 2]]*(100-Q1_2025[[#This Row],[Relatiekorting percentage]])/100,Q1_2025[[#This Row],[Bruto - Rel.korting]])</f>
        <v>3919.39</v>
      </c>
    </row>
    <row r="190" spans="1:16" x14ac:dyDescent="0.3">
      <c r="A190" t="s">
        <v>9</v>
      </c>
      <c r="B190">
        <v>5010001</v>
      </c>
      <c r="C190" t="s">
        <v>110</v>
      </c>
      <c r="D190">
        <v>50</v>
      </c>
      <c r="E190" s="10">
        <v>175</v>
      </c>
      <c r="F190" s="10">
        <v>8750</v>
      </c>
      <c r="G190" s="10">
        <v>6562.5</v>
      </c>
      <c r="H190">
        <v>25</v>
      </c>
      <c r="I190" s="10" t="str">
        <f>_xlfn.XLOOKUP(Q1_2025[[#This Row],[Artikelnr]],Artikel_prijzen[Artnr],Artikel_prijzen[Groep],"")</f>
        <v/>
      </c>
      <c r="J190" s="10" t="str">
        <f>_xlfn.XLOOKUP(Q1_2025[[#This Row],[Artikelnr]],Artikel_prijzen[Artnr],Artikel_prijzen[Prijs 2025],"")</f>
        <v/>
      </c>
      <c r="K190" s="10" t="str">
        <f>IF(Q1_2025[[#This Row],[Artikelprijs]]&lt;&gt;"",IF(Q1_2025[[#This Row],[Stuksprijs]]=Q1_2025[[#This Row],[Artikelprijs]],"Prijs gelijk","Prijs wijkt af"),"")</f>
        <v/>
      </c>
      <c r="L190" s="10"/>
      <c r="N190" s="10">
        <f>IF(Q1_2025[[#This Row],[Prijstype]]="Artikelprijs",Q1_2025[[#This Row],[Artikelprijs]],Q1_2025[[#This Row],[Stuksprijs]])</f>
        <v>175</v>
      </c>
      <c r="O190" s="10">
        <f>IF(Q1_2025[[#This Row],[Prijstype]]="Artikelprijs",Q1_2025[[#This Row],[Artikelprijs]] * Q1_2025[[#This Row],[Besteld]],Q1_2025[[#This Row],[Brutobedrag]])</f>
        <v>8750</v>
      </c>
      <c r="P190" s="10">
        <f>IF(Q1_2025[[#This Row],[Prijstype]] = "Artikelprijs",Q1_2025[[#This Row],[Brutobedrag 2]]*(100-Q1_2025[[#This Row],[Relatiekorting percentage]])/100,Q1_2025[[#This Row],[Bruto - Rel.korting]])</f>
        <v>6562.5</v>
      </c>
    </row>
    <row r="191" spans="1:16" x14ac:dyDescent="0.3">
      <c r="A191" t="s">
        <v>9</v>
      </c>
      <c r="B191">
        <v>5010001</v>
      </c>
      <c r="C191" t="s">
        <v>111</v>
      </c>
      <c r="D191">
        <v>12</v>
      </c>
      <c r="E191" s="10">
        <v>160</v>
      </c>
      <c r="F191" s="10">
        <v>1920</v>
      </c>
      <c r="G191" s="10">
        <v>1440</v>
      </c>
      <c r="H191">
        <v>25</v>
      </c>
      <c r="I191" s="10" t="str">
        <f>_xlfn.XLOOKUP(Q1_2025[[#This Row],[Artikelnr]],Artikel_prijzen[Artnr],Artikel_prijzen[Groep],"")</f>
        <v/>
      </c>
      <c r="J191" s="10" t="str">
        <f>_xlfn.XLOOKUP(Q1_2025[[#This Row],[Artikelnr]],Artikel_prijzen[Artnr],Artikel_prijzen[Prijs 2025],"")</f>
        <v/>
      </c>
      <c r="K191" s="10" t="str">
        <f>IF(Q1_2025[[#This Row],[Artikelprijs]]&lt;&gt;"",IF(Q1_2025[[#This Row],[Stuksprijs]]=Q1_2025[[#This Row],[Artikelprijs]],"Prijs gelijk","Prijs wijkt af"),"")</f>
        <v/>
      </c>
      <c r="L191" s="10"/>
      <c r="N191" s="10">
        <f>IF(Q1_2025[[#This Row],[Prijstype]]="Artikelprijs",Q1_2025[[#This Row],[Artikelprijs]],Q1_2025[[#This Row],[Stuksprijs]])</f>
        <v>160</v>
      </c>
      <c r="O191" s="10">
        <f>IF(Q1_2025[[#This Row],[Prijstype]]="Artikelprijs",Q1_2025[[#This Row],[Artikelprijs]] * Q1_2025[[#This Row],[Besteld]],Q1_2025[[#This Row],[Brutobedrag]])</f>
        <v>1920</v>
      </c>
      <c r="P191" s="10">
        <f>IF(Q1_2025[[#This Row],[Prijstype]] = "Artikelprijs",Q1_2025[[#This Row],[Brutobedrag 2]]*(100-Q1_2025[[#This Row],[Relatiekorting percentage]])/100,Q1_2025[[#This Row],[Bruto - Rel.korting]])</f>
        <v>1440</v>
      </c>
    </row>
    <row r="192" spans="1:16" x14ac:dyDescent="0.3">
      <c r="A192" t="s">
        <v>9</v>
      </c>
      <c r="B192">
        <v>5010001</v>
      </c>
      <c r="C192" t="s">
        <v>112</v>
      </c>
      <c r="D192">
        <v>4</v>
      </c>
      <c r="E192" s="10">
        <v>125</v>
      </c>
      <c r="F192" s="10">
        <v>500</v>
      </c>
      <c r="G192" s="10">
        <v>375</v>
      </c>
      <c r="H192">
        <v>25</v>
      </c>
      <c r="I192" s="10" t="str">
        <f>_xlfn.XLOOKUP(Q1_2025[[#This Row],[Artikelnr]],Artikel_prijzen[Artnr],Artikel_prijzen[Groep],"")</f>
        <v/>
      </c>
      <c r="J192" s="10" t="str">
        <f>_xlfn.XLOOKUP(Q1_2025[[#This Row],[Artikelnr]],Artikel_prijzen[Artnr],Artikel_prijzen[Prijs 2025],"")</f>
        <v/>
      </c>
      <c r="K192" s="10" t="str">
        <f>IF(Q1_2025[[#This Row],[Artikelprijs]]&lt;&gt;"",IF(Q1_2025[[#This Row],[Stuksprijs]]=Q1_2025[[#This Row],[Artikelprijs]],"Prijs gelijk","Prijs wijkt af"),"")</f>
        <v/>
      </c>
      <c r="L192" s="10"/>
      <c r="N192" s="10">
        <f>IF(Q1_2025[[#This Row],[Prijstype]]="Artikelprijs",Q1_2025[[#This Row],[Artikelprijs]],Q1_2025[[#This Row],[Stuksprijs]])</f>
        <v>125</v>
      </c>
      <c r="O192" s="10">
        <f>IF(Q1_2025[[#This Row],[Prijstype]]="Artikelprijs",Q1_2025[[#This Row],[Artikelprijs]] * Q1_2025[[#This Row],[Besteld]],Q1_2025[[#This Row],[Brutobedrag]])</f>
        <v>500</v>
      </c>
      <c r="P192" s="10">
        <f>IF(Q1_2025[[#This Row],[Prijstype]] = "Artikelprijs",Q1_2025[[#This Row],[Brutobedrag 2]]*(100-Q1_2025[[#This Row],[Relatiekorting percentage]])/100,Q1_2025[[#This Row],[Bruto - Rel.korting]])</f>
        <v>375</v>
      </c>
    </row>
    <row r="193" spans="1:16" x14ac:dyDescent="0.3">
      <c r="A193" t="s">
        <v>9</v>
      </c>
      <c r="B193">
        <v>5030229</v>
      </c>
      <c r="C193" t="s">
        <v>18</v>
      </c>
      <c r="D193">
        <v>28</v>
      </c>
      <c r="E193" s="10">
        <v>303.85000000000002</v>
      </c>
      <c r="F193" s="10">
        <v>8507.7999999999993</v>
      </c>
      <c r="G193" s="10">
        <v>5955.46</v>
      </c>
      <c r="H193">
        <v>30</v>
      </c>
      <c r="I193" s="10" t="str">
        <f>_xlfn.XLOOKUP(Q1_2025[[#This Row],[Artikelnr]],Artikel_prijzen[Artnr],Artikel_prijzen[Groep],"")</f>
        <v>Rigging</v>
      </c>
      <c r="J193" s="10">
        <f>_xlfn.XLOOKUP(Q1_2025[[#This Row],[Artikelnr]],Artikel_prijzen[Artnr],Artikel_prijzen[Prijs 2025],"")</f>
        <v>295</v>
      </c>
      <c r="K193" s="10" t="str">
        <f>IF(Q1_2025[[#This Row],[Artikelprijs]]&lt;&gt;"",IF(Q1_2025[[#This Row],[Stuksprijs]]=Q1_2025[[#This Row],[Artikelprijs]],"Prijs gelijk","Prijs wijkt af"),"")</f>
        <v>Prijs wijkt af</v>
      </c>
      <c r="L193" s="10"/>
      <c r="M193" t="s">
        <v>536</v>
      </c>
      <c r="N193" s="10">
        <f>IF(Q1_2025[[#This Row],[Prijstype]]="Artikelprijs",Q1_2025[[#This Row],[Artikelprijs]],Q1_2025[[#This Row],[Stuksprijs]])</f>
        <v>295</v>
      </c>
      <c r="O193" s="10">
        <f>IF(Q1_2025[[#This Row],[Prijstype]]="Artikelprijs",Q1_2025[[#This Row],[Artikelprijs]] * Q1_2025[[#This Row],[Besteld]],Q1_2025[[#This Row],[Brutobedrag]])</f>
        <v>8260</v>
      </c>
      <c r="P193" s="10">
        <f>IF(Q1_2025[[#This Row],[Prijstype]] = "Artikelprijs",Q1_2025[[#This Row],[Brutobedrag 2]]*(100-Q1_2025[[#This Row],[Relatiekorting percentage]])/100,Q1_2025[[#This Row],[Bruto - Rel.korting]])</f>
        <v>5782</v>
      </c>
    </row>
    <row r="194" spans="1:16" x14ac:dyDescent="0.3">
      <c r="A194" t="s">
        <v>9</v>
      </c>
      <c r="B194">
        <v>5030228</v>
      </c>
      <c r="C194" t="s">
        <v>113</v>
      </c>
      <c r="D194">
        <v>4</v>
      </c>
      <c r="E194" s="10">
        <v>236.9</v>
      </c>
      <c r="F194" s="10">
        <v>947.6</v>
      </c>
      <c r="G194" s="10">
        <v>663.32</v>
      </c>
      <c r="H194">
        <v>30</v>
      </c>
      <c r="I194" s="10" t="str">
        <f>_xlfn.XLOOKUP(Q1_2025[[#This Row],[Artikelnr]],Artikel_prijzen[Artnr],Artikel_prijzen[Groep],"")</f>
        <v>Rigging</v>
      </c>
      <c r="J194" s="10">
        <f>_xlfn.XLOOKUP(Q1_2025[[#This Row],[Artikelnr]],Artikel_prijzen[Artnr],Artikel_prijzen[Prijs 2025],"")</f>
        <v>230</v>
      </c>
      <c r="K194" s="10" t="str">
        <f>IF(Q1_2025[[#This Row],[Artikelprijs]]&lt;&gt;"",IF(Q1_2025[[#This Row],[Stuksprijs]]=Q1_2025[[#This Row],[Artikelprijs]],"Prijs gelijk","Prijs wijkt af"),"")</f>
        <v>Prijs wijkt af</v>
      </c>
      <c r="L194" s="10"/>
      <c r="M194" t="s">
        <v>536</v>
      </c>
      <c r="N194" s="10">
        <f>IF(Q1_2025[[#This Row],[Prijstype]]="Artikelprijs",Q1_2025[[#This Row],[Artikelprijs]],Q1_2025[[#This Row],[Stuksprijs]])</f>
        <v>230</v>
      </c>
      <c r="O194" s="10">
        <f>IF(Q1_2025[[#This Row],[Prijstype]]="Artikelprijs",Q1_2025[[#This Row],[Artikelprijs]] * Q1_2025[[#This Row],[Besteld]],Q1_2025[[#This Row],[Brutobedrag]])</f>
        <v>920</v>
      </c>
      <c r="P194" s="10">
        <f>IF(Q1_2025[[#This Row],[Prijstype]] = "Artikelprijs",Q1_2025[[#This Row],[Brutobedrag 2]]*(100-Q1_2025[[#This Row],[Relatiekorting percentage]])/100,Q1_2025[[#This Row],[Bruto - Rel.korting]])</f>
        <v>644</v>
      </c>
    </row>
    <row r="195" spans="1:16" x14ac:dyDescent="0.3">
      <c r="A195" t="s">
        <v>9</v>
      </c>
      <c r="B195">
        <v>5021011</v>
      </c>
      <c r="C195" t="s">
        <v>115</v>
      </c>
      <c r="D195">
        <v>5</v>
      </c>
      <c r="E195" s="10">
        <v>458.35</v>
      </c>
      <c r="F195" s="10">
        <v>2291.75</v>
      </c>
      <c r="G195" s="10">
        <v>1833.4</v>
      </c>
      <c r="H195">
        <v>20</v>
      </c>
      <c r="I195" s="10" t="str">
        <f>_xlfn.XLOOKUP(Q1_2025[[#This Row],[Artikelnr]],Artikel_prijzen[Artnr],Artikel_prijzen[Groep],"")</f>
        <v>Elektra</v>
      </c>
      <c r="J195" s="10">
        <f>_xlfn.XLOOKUP(Q1_2025[[#This Row],[Artikelnr]],Artikel_prijzen[Artnr],Artikel_prijzen[Prijs 2025],"")</f>
        <v>458.35</v>
      </c>
      <c r="K195" s="10" t="str">
        <f>IF(Q1_2025[[#This Row],[Artikelprijs]]&lt;&gt;"",IF(Q1_2025[[#This Row],[Stuksprijs]]=Q1_2025[[#This Row],[Artikelprijs]],"Prijs gelijk","Prijs wijkt af"),"")</f>
        <v>Prijs gelijk</v>
      </c>
      <c r="L195" s="10"/>
      <c r="M195" t="s">
        <v>536</v>
      </c>
      <c r="N195" s="10">
        <f>IF(Q1_2025[[#This Row],[Prijstype]]="Artikelprijs",Q1_2025[[#This Row],[Artikelprijs]],Q1_2025[[#This Row],[Stuksprijs]])</f>
        <v>458.35</v>
      </c>
      <c r="O195" s="10">
        <f>IF(Q1_2025[[#This Row],[Prijstype]]="Artikelprijs",Q1_2025[[#This Row],[Artikelprijs]] * Q1_2025[[#This Row],[Besteld]],Q1_2025[[#This Row],[Brutobedrag]])</f>
        <v>2291.75</v>
      </c>
      <c r="P195" s="10">
        <f>IF(Q1_2025[[#This Row],[Prijstype]] = "Artikelprijs",Q1_2025[[#This Row],[Brutobedrag 2]]*(100-Q1_2025[[#This Row],[Relatiekorting percentage]])/100,Q1_2025[[#This Row],[Bruto - Rel.korting]])</f>
        <v>1833.4</v>
      </c>
    </row>
    <row r="196" spans="1:16" x14ac:dyDescent="0.3">
      <c r="A196" t="s">
        <v>9</v>
      </c>
      <c r="B196">
        <v>5030232</v>
      </c>
      <c r="C196" t="s">
        <v>116</v>
      </c>
      <c r="D196">
        <v>7</v>
      </c>
      <c r="E196" s="10">
        <v>144.19999999999999</v>
      </c>
      <c r="F196" s="10">
        <v>1009.4</v>
      </c>
      <c r="G196" s="10">
        <v>706.58</v>
      </c>
      <c r="H196">
        <v>30</v>
      </c>
      <c r="I196" s="10" t="str">
        <f>_xlfn.XLOOKUP(Q1_2025[[#This Row],[Artikelnr]],Artikel_prijzen[Artnr],Artikel_prijzen[Groep],"")</f>
        <v>Rigging</v>
      </c>
      <c r="J196" s="10">
        <f>_xlfn.XLOOKUP(Q1_2025[[#This Row],[Artikelnr]],Artikel_prijzen[Artnr],Artikel_prijzen[Prijs 2025],"")</f>
        <v>140</v>
      </c>
      <c r="K196" s="10" t="str">
        <f>IF(Q1_2025[[#This Row],[Artikelprijs]]&lt;&gt;"",IF(Q1_2025[[#This Row],[Stuksprijs]]=Q1_2025[[#This Row],[Artikelprijs]],"Prijs gelijk","Prijs wijkt af"),"")</f>
        <v>Prijs wijkt af</v>
      </c>
      <c r="L196" s="10"/>
      <c r="M196" t="s">
        <v>536</v>
      </c>
      <c r="N196" s="10">
        <f>IF(Q1_2025[[#This Row],[Prijstype]]="Artikelprijs",Q1_2025[[#This Row],[Artikelprijs]],Q1_2025[[#This Row],[Stuksprijs]])</f>
        <v>140</v>
      </c>
      <c r="O196" s="10">
        <f>IF(Q1_2025[[#This Row],[Prijstype]]="Artikelprijs",Q1_2025[[#This Row],[Artikelprijs]] * Q1_2025[[#This Row],[Besteld]],Q1_2025[[#This Row],[Brutobedrag]])</f>
        <v>980</v>
      </c>
      <c r="P196" s="10">
        <f>IF(Q1_2025[[#This Row],[Prijstype]] = "Artikelprijs",Q1_2025[[#This Row],[Brutobedrag 2]]*(100-Q1_2025[[#This Row],[Relatiekorting percentage]])/100,Q1_2025[[#This Row],[Bruto - Rel.korting]])</f>
        <v>686</v>
      </c>
    </row>
    <row r="197" spans="1:16" x14ac:dyDescent="0.3">
      <c r="A197" t="s">
        <v>9</v>
      </c>
      <c r="B197">
        <v>5031040</v>
      </c>
      <c r="C197" t="s">
        <v>39</v>
      </c>
      <c r="D197">
        <v>16</v>
      </c>
      <c r="E197" s="10">
        <v>147.81</v>
      </c>
      <c r="F197" s="10">
        <v>2364.96</v>
      </c>
      <c r="G197" s="10">
        <v>1655.47</v>
      </c>
      <c r="H197">
        <v>30</v>
      </c>
      <c r="I197" s="10" t="str">
        <f>_xlfn.XLOOKUP(Q1_2025[[#This Row],[Artikelnr]],Artikel_prijzen[Artnr],Artikel_prijzen[Groep],"")</f>
        <v/>
      </c>
      <c r="J197" s="10" t="str">
        <f>_xlfn.XLOOKUP(Q1_2025[[#This Row],[Artikelnr]],Artikel_prijzen[Artnr],Artikel_prijzen[Prijs 2025],"")</f>
        <v/>
      </c>
      <c r="K197" s="10" t="str">
        <f>IF(Q1_2025[[#This Row],[Artikelprijs]]&lt;&gt;"",IF(Q1_2025[[#This Row],[Stuksprijs]]=Q1_2025[[#This Row],[Artikelprijs]],"Prijs gelijk","Prijs wijkt af"),"")</f>
        <v/>
      </c>
      <c r="L197" s="10"/>
      <c r="N197" s="10">
        <f>IF(Q1_2025[[#This Row],[Prijstype]]="Artikelprijs",Q1_2025[[#This Row],[Artikelprijs]],Q1_2025[[#This Row],[Stuksprijs]])</f>
        <v>147.81</v>
      </c>
      <c r="O197" s="10">
        <f>IF(Q1_2025[[#This Row],[Prijstype]]="Artikelprijs",Q1_2025[[#This Row],[Artikelprijs]] * Q1_2025[[#This Row],[Besteld]],Q1_2025[[#This Row],[Brutobedrag]])</f>
        <v>2364.96</v>
      </c>
      <c r="P197" s="10">
        <f>IF(Q1_2025[[#This Row],[Prijstype]] = "Artikelprijs",Q1_2025[[#This Row],[Brutobedrag 2]]*(100-Q1_2025[[#This Row],[Relatiekorting percentage]])/100,Q1_2025[[#This Row],[Bruto - Rel.korting]])</f>
        <v>1655.47</v>
      </c>
    </row>
    <row r="198" spans="1:16" x14ac:dyDescent="0.3">
      <c r="A198" t="s">
        <v>9</v>
      </c>
      <c r="B198">
        <v>5031038</v>
      </c>
      <c r="C198" t="s">
        <v>38</v>
      </c>
      <c r="D198">
        <v>2</v>
      </c>
      <c r="E198" s="10">
        <v>68.5</v>
      </c>
      <c r="F198" s="10">
        <v>137</v>
      </c>
      <c r="G198" s="10">
        <v>95.9</v>
      </c>
      <c r="H198">
        <v>30</v>
      </c>
      <c r="I198" s="10" t="str">
        <f>_xlfn.XLOOKUP(Q1_2025[[#This Row],[Artikelnr]],Artikel_prijzen[Artnr],Artikel_prijzen[Groep],"")</f>
        <v/>
      </c>
      <c r="J198" s="10" t="str">
        <f>_xlfn.XLOOKUP(Q1_2025[[#This Row],[Artikelnr]],Artikel_prijzen[Artnr],Artikel_prijzen[Prijs 2025],"")</f>
        <v/>
      </c>
      <c r="K198" s="10" t="str">
        <f>IF(Q1_2025[[#This Row],[Artikelprijs]]&lt;&gt;"",IF(Q1_2025[[#This Row],[Stuksprijs]]=Q1_2025[[#This Row],[Artikelprijs]],"Prijs gelijk","Prijs wijkt af"),"")</f>
        <v/>
      </c>
      <c r="L198" s="10"/>
      <c r="N198" s="10">
        <f>IF(Q1_2025[[#This Row],[Prijstype]]="Artikelprijs",Q1_2025[[#This Row],[Artikelprijs]],Q1_2025[[#This Row],[Stuksprijs]])</f>
        <v>68.5</v>
      </c>
      <c r="O198" s="10">
        <f>IF(Q1_2025[[#This Row],[Prijstype]]="Artikelprijs",Q1_2025[[#This Row],[Artikelprijs]] * Q1_2025[[#This Row],[Besteld]],Q1_2025[[#This Row],[Brutobedrag]])</f>
        <v>137</v>
      </c>
      <c r="P198" s="10">
        <f>IF(Q1_2025[[#This Row],[Prijstype]] = "Artikelprijs",Q1_2025[[#This Row],[Brutobedrag 2]]*(100-Q1_2025[[#This Row],[Relatiekorting percentage]])/100,Q1_2025[[#This Row],[Bruto - Rel.korting]])</f>
        <v>95.9</v>
      </c>
    </row>
    <row r="199" spans="1:16" x14ac:dyDescent="0.3">
      <c r="A199" t="s">
        <v>9</v>
      </c>
      <c r="B199">
        <v>5031036</v>
      </c>
      <c r="C199" t="s">
        <v>36</v>
      </c>
      <c r="D199">
        <v>2</v>
      </c>
      <c r="E199" s="10">
        <v>45.32</v>
      </c>
      <c r="F199" s="10">
        <v>90.64</v>
      </c>
      <c r="G199" s="10">
        <v>63.45</v>
      </c>
      <c r="H199">
        <v>30</v>
      </c>
      <c r="I199" s="10" t="str">
        <f>_xlfn.XLOOKUP(Q1_2025[[#This Row],[Artikelnr]],Artikel_prijzen[Artnr],Artikel_prijzen[Groep],"")</f>
        <v/>
      </c>
      <c r="J199" s="10" t="str">
        <f>_xlfn.XLOOKUP(Q1_2025[[#This Row],[Artikelnr]],Artikel_prijzen[Artnr],Artikel_prijzen[Prijs 2025],"")</f>
        <v/>
      </c>
      <c r="K199" s="10" t="str">
        <f>IF(Q1_2025[[#This Row],[Artikelprijs]]&lt;&gt;"",IF(Q1_2025[[#This Row],[Stuksprijs]]=Q1_2025[[#This Row],[Artikelprijs]],"Prijs gelijk","Prijs wijkt af"),"")</f>
        <v/>
      </c>
      <c r="L199" s="10"/>
      <c r="N199" s="10">
        <f>IF(Q1_2025[[#This Row],[Prijstype]]="Artikelprijs",Q1_2025[[#This Row],[Artikelprijs]],Q1_2025[[#This Row],[Stuksprijs]])</f>
        <v>45.32</v>
      </c>
      <c r="O199" s="10">
        <f>IF(Q1_2025[[#This Row],[Prijstype]]="Artikelprijs",Q1_2025[[#This Row],[Artikelprijs]] * Q1_2025[[#This Row],[Besteld]],Q1_2025[[#This Row],[Brutobedrag]])</f>
        <v>90.64</v>
      </c>
      <c r="P199" s="10">
        <f>IF(Q1_2025[[#This Row],[Prijstype]] = "Artikelprijs",Q1_2025[[#This Row],[Brutobedrag 2]]*(100-Q1_2025[[#This Row],[Relatiekorting percentage]])/100,Q1_2025[[#This Row],[Bruto - Rel.korting]])</f>
        <v>63.45</v>
      </c>
    </row>
    <row r="200" spans="1:16" x14ac:dyDescent="0.3">
      <c r="A200" t="s">
        <v>9</v>
      </c>
      <c r="B200">
        <v>5031041</v>
      </c>
      <c r="C200" t="s">
        <v>105</v>
      </c>
      <c r="D200">
        <v>4</v>
      </c>
      <c r="E200" s="10">
        <v>90.64</v>
      </c>
      <c r="F200" s="10">
        <v>362.56</v>
      </c>
      <c r="G200" s="10">
        <v>253.79</v>
      </c>
      <c r="H200">
        <v>30</v>
      </c>
      <c r="I200" s="10" t="str">
        <f>_xlfn.XLOOKUP(Q1_2025[[#This Row],[Artikelnr]],Artikel_prijzen[Artnr],Artikel_prijzen[Groep],"")</f>
        <v/>
      </c>
      <c r="J200" s="10" t="str">
        <f>_xlfn.XLOOKUP(Q1_2025[[#This Row],[Artikelnr]],Artikel_prijzen[Artnr],Artikel_prijzen[Prijs 2025],"")</f>
        <v/>
      </c>
      <c r="K200" s="10" t="str">
        <f>IF(Q1_2025[[#This Row],[Artikelprijs]]&lt;&gt;"",IF(Q1_2025[[#This Row],[Stuksprijs]]=Q1_2025[[#This Row],[Artikelprijs]],"Prijs gelijk","Prijs wijkt af"),"")</f>
        <v/>
      </c>
      <c r="L200" s="10"/>
      <c r="N200" s="10">
        <f>IF(Q1_2025[[#This Row],[Prijstype]]="Artikelprijs",Q1_2025[[#This Row],[Artikelprijs]],Q1_2025[[#This Row],[Stuksprijs]])</f>
        <v>90.64</v>
      </c>
      <c r="O200" s="10">
        <f>IF(Q1_2025[[#This Row],[Prijstype]]="Artikelprijs",Q1_2025[[#This Row],[Artikelprijs]] * Q1_2025[[#This Row],[Besteld]],Q1_2025[[#This Row],[Brutobedrag]])</f>
        <v>362.56</v>
      </c>
      <c r="P200" s="10">
        <f>IF(Q1_2025[[#This Row],[Prijstype]] = "Artikelprijs",Q1_2025[[#This Row],[Brutobedrag 2]]*(100-Q1_2025[[#This Row],[Relatiekorting percentage]])/100,Q1_2025[[#This Row],[Bruto - Rel.korting]])</f>
        <v>253.79</v>
      </c>
    </row>
    <row r="201" spans="1:16" x14ac:dyDescent="0.3">
      <c r="A201" t="s">
        <v>9</v>
      </c>
      <c r="B201">
        <v>5030229</v>
      </c>
      <c r="C201" t="s">
        <v>18</v>
      </c>
      <c r="D201">
        <v>6</v>
      </c>
      <c r="E201" s="10">
        <v>303.85000000000002</v>
      </c>
      <c r="F201" s="10">
        <v>1823.1</v>
      </c>
      <c r="G201" s="10">
        <v>1276.17</v>
      </c>
      <c r="H201">
        <v>30</v>
      </c>
      <c r="I201" s="10" t="str">
        <f>_xlfn.XLOOKUP(Q1_2025[[#This Row],[Artikelnr]],Artikel_prijzen[Artnr],Artikel_prijzen[Groep],"")</f>
        <v>Rigging</v>
      </c>
      <c r="J201" s="10">
        <f>_xlfn.XLOOKUP(Q1_2025[[#This Row],[Artikelnr]],Artikel_prijzen[Artnr],Artikel_prijzen[Prijs 2025],"")</f>
        <v>295</v>
      </c>
      <c r="K201" s="10" t="str">
        <f>IF(Q1_2025[[#This Row],[Artikelprijs]]&lt;&gt;"",IF(Q1_2025[[#This Row],[Stuksprijs]]=Q1_2025[[#This Row],[Artikelprijs]],"Prijs gelijk","Prijs wijkt af"),"")</f>
        <v>Prijs wijkt af</v>
      </c>
      <c r="L201" s="10"/>
      <c r="M201" t="s">
        <v>536</v>
      </c>
      <c r="N201" s="10">
        <f>IF(Q1_2025[[#This Row],[Prijstype]]="Artikelprijs",Q1_2025[[#This Row],[Artikelprijs]],Q1_2025[[#This Row],[Stuksprijs]])</f>
        <v>295</v>
      </c>
      <c r="O201" s="10">
        <f>IF(Q1_2025[[#This Row],[Prijstype]]="Artikelprijs",Q1_2025[[#This Row],[Artikelprijs]] * Q1_2025[[#This Row],[Besteld]],Q1_2025[[#This Row],[Brutobedrag]])</f>
        <v>1770</v>
      </c>
      <c r="P201" s="10">
        <f>IF(Q1_2025[[#This Row],[Prijstype]] = "Artikelprijs",Q1_2025[[#This Row],[Brutobedrag 2]]*(100-Q1_2025[[#This Row],[Relatiekorting percentage]])/100,Q1_2025[[#This Row],[Bruto - Rel.korting]])</f>
        <v>1239</v>
      </c>
    </row>
    <row r="202" spans="1:16" x14ac:dyDescent="0.3">
      <c r="A202" t="s">
        <v>9</v>
      </c>
      <c r="B202">
        <v>5030232</v>
      </c>
      <c r="C202" t="s">
        <v>116</v>
      </c>
      <c r="D202">
        <v>1</v>
      </c>
      <c r="E202" s="10">
        <v>144.19999999999999</v>
      </c>
      <c r="F202" s="10">
        <v>144.19999999999999</v>
      </c>
      <c r="G202" s="10">
        <v>100.94</v>
      </c>
      <c r="H202">
        <v>30</v>
      </c>
      <c r="I202" s="10" t="str">
        <f>_xlfn.XLOOKUP(Q1_2025[[#This Row],[Artikelnr]],Artikel_prijzen[Artnr],Artikel_prijzen[Groep],"")</f>
        <v>Rigging</v>
      </c>
      <c r="J202" s="10">
        <f>_xlfn.XLOOKUP(Q1_2025[[#This Row],[Artikelnr]],Artikel_prijzen[Artnr],Artikel_prijzen[Prijs 2025],"")</f>
        <v>140</v>
      </c>
      <c r="K202" s="10" t="str">
        <f>IF(Q1_2025[[#This Row],[Artikelprijs]]&lt;&gt;"",IF(Q1_2025[[#This Row],[Stuksprijs]]=Q1_2025[[#This Row],[Artikelprijs]],"Prijs gelijk","Prijs wijkt af"),"")</f>
        <v>Prijs wijkt af</v>
      </c>
      <c r="L202" s="10"/>
      <c r="M202" t="s">
        <v>536</v>
      </c>
      <c r="N202" s="10">
        <f>IF(Q1_2025[[#This Row],[Prijstype]]="Artikelprijs",Q1_2025[[#This Row],[Artikelprijs]],Q1_2025[[#This Row],[Stuksprijs]])</f>
        <v>140</v>
      </c>
      <c r="O202" s="10">
        <f>IF(Q1_2025[[#This Row],[Prijstype]]="Artikelprijs",Q1_2025[[#This Row],[Artikelprijs]] * Q1_2025[[#This Row],[Besteld]],Q1_2025[[#This Row],[Brutobedrag]])</f>
        <v>140</v>
      </c>
      <c r="P202" s="10">
        <f>IF(Q1_2025[[#This Row],[Prijstype]] = "Artikelprijs",Q1_2025[[#This Row],[Brutobedrag 2]]*(100-Q1_2025[[#This Row],[Relatiekorting percentage]])/100,Q1_2025[[#This Row],[Bruto - Rel.korting]])</f>
        <v>98</v>
      </c>
    </row>
    <row r="203" spans="1:16" x14ac:dyDescent="0.3">
      <c r="A203" t="s">
        <v>9</v>
      </c>
      <c r="B203">
        <v>5010001</v>
      </c>
      <c r="C203" t="s">
        <v>30</v>
      </c>
      <c r="D203">
        <v>22</v>
      </c>
      <c r="E203" s="10">
        <v>225</v>
      </c>
      <c r="F203" s="10">
        <v>4950</v>
      </c>
      <c r="G203" s="10">
        <v>3712.5</v>
      </c>
      <c r="H203">
        <v>25</v>
      </c>
      <c r="I203" s="10" t="str">
        <f>_xlfn.XLOOKUP(Q1_2025[[#This Row],[Artikelnr]],Artikel_prijzen[Artnr],Artikel_prijzen[Groep],"")</f>
        <v/>
      </c>
      <c r="J203" s="10" t="str">
        <f>_xlfn.XLOOKUP(Q1_2025[[#This Row],[Artikelnr]],Artikel_prijzen[Artnr],Artikel_prijzen[Prijs 2025],"")</f>
        <v/>
      </c>
      <c r="K203" s="10" t="str">
        <f>IF(Q1_2025[[#This Row],[Artikelprijs]]&lt;&gt;"",IF(Q1_2025[[#This Row],[Stuksprijs]]=Q1_2025[[#This Row],[Artikelprijs]],"Prijs gelijk","Prijs wijkt af"),"")</f>
        <v/>
      </c>
      <c r="L203" s="10"/>
      <c r="N203" s="10">
        <f>IF(Q1_2025[[#This Row],[Prijstype]]="Artikelprijs",Q1_2025[[#This Row],[Artikelprijs]],Q1_2025[[#This Row],[Stuksprijs]])</f>
        <v>225</v>
      </c>
      <c r="O203" s="10">
        <f>IF(Q1_2025[[#This Row],[Prijstype]]="Artikelprijs",Q1_2025[[#This Row],[Artikelprijs]] * Q1_2025[[#This Row],[Besteld]],Q1_2025[[#This Row],[Brutobedrag]])</f>
        <v>4950</v>
      </c>
      <c r="P203" s="10">
        <f>IF(Q1_2025[[#This Row],[Prijstype]] = "Artikelprijs",Q1_2025[[#This Row],[Brutobedrag 2]]*(100-Q1_2025[[#This Row],[Relatiekorting percentage]])/100,Q1_2025[[#This Row],[Bruto - Rel.korting]])</f>
        <v>3712.5</v>
      </c>
    </row>
    <row r="204" spans="1:16" x14ac:dyDescent="0.3">
      <c r="A204" t="s">
        <v>9</v>
      </c>
      <c r="B204">
        <v>3098001</v>
      </c>
      <c r="C204" t="s">
        <v>118</v>
      </c>
      <c r="D204">
        <v>1</v>
      </c>
      <c r="E204" s="10">
        <v>325</v>
      </c>
      <c r="F204" s="10">
        <v>325</v>
      </c>
      <c r="G204" s="10">
        <v>325</v>
      </c>
      <c r="H204">
        <v>0</v>
      </c>
      <c r="I204" s="10" t="str">
        <f>_xlfn.XLOOKUP(Q1_2025[[#This Row],[Artikelnr]],Artikel_prijzen[Artnr],Artikel_prijzen[Groep],"")</f>
        <v/>
      </c>
      <c r="J204" s="10" t="str">
        <f>_xlfn.XLOOKUP(Q1_2025[[#This Row],[Artikelnr]],Artikel_prijzen[Artnr],Artikel_prijzen[Prijs 2025],"")</f>
        <v/>
      </c>
      <c r="K204" s="10" t="str">
        <f>IF(Q1_2025[[#This Row],[Artikelprijs]]&lt;&gt;"",IF(Q1_2025[[#This Row],[Stuksprijs]]=Q1_2025[[#This Row],[Artikelprijs]],"Prijs gelijk","Prijs wijkt af"),"")</f>
        <v/>
      </c>
      <c r="L204" s="10"/>
      <c r="N204" s="10">
        <f>IF(Q1_2025[[#This Row],[Prijstype]]="Artikelprijs",Q1_2025[[#This Row],[Artikelprijs]],Q1_2025[[#This Row],[Stuksprijs]])</f>
        <v>325</v>
      </c>
      <c r="O204" s="10">
        <f>IF(Q1_2025[[#This Row],[Prijstype]]="Artikelprijs",Q1_2025[[#This Row],[Artikelprijs]] * Q1_2025[[#This Row],[Besteld]],Q1_2025[[#This Row],[Brutobedrag]])</f>
        <v>325</v>
      </c>
      <c r="P204" s="10">
        <f>IF(Q1_2025[[#This Row],[Prijstype]] = "Artikelprijs",Q1_2025[[#This Row],[Brutobedrag 2]]*(100-Q1_2025[[#This Row],[Relatiekorting percentage]])/100,Q1_2025[[#This Row],[Bruto - Rel.korting]])</f>
        <v>325</v>
      </c>
    </row>
    <row r="205" spans="1:16" x14ac:dyDescent="0.3">
      <c r="A205" t="s">
        <v>9</v>
      </c>
      <c r="B205">
        <v>5021007</v>
      </c>
      <c r="C205" t="s">
        <v>49</v>
      </c>
      <c r="D205">
        <v>1</v>
      </c>
      <c r="E205" s="10">
        <v>339.9</v>
      </c>
      <c r="F205" s="10">
        <v>339.9</v>
      </c>
      <c r="G205" s="10">
        <v>271.92</v>
      </c>
      <c r="H205">
        <v>20</v>
      </c>
      <c r="I205" s="10" t="str">
        <f>_xlfn.XLOOKUP(Q1_2025[[#This Row],[Artikelnr]],Artikel_prijzen[Artnr],Artikel_prijzen[Groep],"")</f>
        <v>Elektra</v>
      </c>
      <c r="J205" s="10">
        <f>_xlfn.XLOOKUP(Q1_2025[[#This Row],[Artikelnr]],Artikel_prijzen[Artnr],Artikel_prijzen[Prijs 2025],"")</f>
        <v>339.9</v>
      </c>
      <c r="K205" s="10" t="str">
        <f>IF(Q1_2025[[#This Row],[Artikelprijs]]&lt;&gt;"",IF(Q1_2025[[#This Row],[Stuksprijs]]=Q1_2025[[#This Row],[Artikelprijs]],"Prijs gelijk","Prijs wijkt af"),"")</f>
        <v>Prijs gelijk</v>
      </c>
      <c r="L205" s="10"/>
      <c r="M205" t="s">
        <v>536</v>
      </c>
      <c r="N205" s="10">
        <f>IF(Q1_2025[[#This Row],[Prijstype]]="Artikelprijs",Q1_2025[[#This Row],[Artikelprijs]],Q1_2025[[#This Row],[Stuksprijs]])</f>
        <v>339.9</v>
      </c>
      <c r="O205" s="10">
        <f>IF(Q1_2025[[#This Row],[Prijstype]]="Artikelprijs",Q1_2025[[#This Row],[Artikelprijs]] * Q1_2025[[#This Row],[Besteld]],Q1_2025[[#This Row],[Brutobedrag]])</f>
        <v>339.9</v>
      </c>
      <c r="P205" s="10">
        <f>IF(Q1_2025[[#This Row],[Prijstype]] = "Artikelprijs",Q1_2025[[#This Row],[Brutobedrag 2]]*(100-Q1_2025[[#This Row],[Relatiekorting percentage]])/100,Q1_2025[[#This Row],[Bruto - Rel.korting]])</f>
        <v>271.92</v>
      </c>
    </row>
    <row r="206" spans="1:16" x14ac:dyDescent="0.3">
      <c r="A206" t="s">
        <v>9</v>
      </c>
      <c r="B206">
        <v>5040032</v>
      </c>
      <c r="C206" t="s">
        <v>119</v>
      </c>
      <c r="D206">
        <v>16</v>
      </c>
      <c r="E206" s="10">
        <v>100</v>
      </c>
      <c r="F206" s="10">
        <v>1600</v>
      </c>
      <c r="G206" s="10">
        <v>1600</v>
      </c>
      <c r="H206">
        <v>0</v>
      </c>
      <c r="I206" s="10" t="str">
        <f>_xlfn.XLOOKUP(Q1_2025[[#This Row],[Artikelnr]],Artikel_prijzen[Artnr],Artikel_prijzen[Groep],"")</f>
        <v/>
      </c>
      <c r="J206" s="10" t="str">
        <f>_xlfn.XLOOKUP(Q1_2025[[#This Row],[Artikelnr]],Artikel_prijzen[Artnr],Artikel_prijzen[Prijs 2025],"")</f>
        <v/>
      </c>
      <c r="K206" s="10" t="str">
        <f>IF(Q1_2025[[#This Row],[Artikelprijs]]&lt;&gt;"",IF(Q1_2025[[#This Row],[Stuksprijs]]=Q1_2025[[#This Row],[Artikelprijs]],"Prijs gelijk","Prijs wijkt af"),"")</f>
        <v/>
      </c>
      <c r="L206" s="10"/>
      <c r="N206" s="10">
        <f>IF(Q1_2025[[#This Row],[Prijstype]]="Artikelprijs",Q1_2025[[#This Row],[Artikelprijs]],Q1_2025[[#This Row],[Stuksprijs]])</f>
        <v>100</v>
      </c>
      <c r="O206" s="10">
        <f>IF(Q1_2025[[#This Row],[Prijstype]]="Artikelprijs",Q1_2025[[#This Row],[Artikelprijs]] * Q1_2025[[#This Row],[Besteld]],Q1_2025[[#This Row],[Brutobedrag]])</f>
        <v>1600</v>
      </c>
      <c r="P206" s="10">
        <f>IF(Q1_2025[[#This Row],[Prijstype]] = "Artikelprijs",Q1_2025[[#This Row],[Brutobedrag 2]]*(100-Q1_2025[[#This Row],[Relatiekorting percentage]])/100,Q1_2025[[#This Row],[Bruto - Rel.korting]])</f>
        <v>1600</v>
      </c>
    </row>
    <row r="207" spans="1:16" x14ac:dyDescent="0.3">
      <c r="A207" t="s">
        <v>9</v>
      </c>
      <c r="B207">
        <v>5040032</v>
      </c>
      <c r="C207" t="s">
        <v>120</v>
      </c>
      <c r="D207">
        <v>16</v>
      </c>
      <c r="E207" s="10">
        <v>16</v>
      </c>
      <c r="F207" s="10">
        <v>256</v>
      </c>
      <c r="G207" s="10">
        <v>256</v>
      </c>
      <c r="H207">
        <v>0</v>
      </c>
      <c r="I207" s="10" t="str">
        <f>_xlfn.XLOOKUP(Q1_2025[[#This Row],[Artikelnr]],Artikel_prijzen[Artnr],Artikel_prijzen[Groep],"")</f>
        <v/>
      </c>
      <c r="J207" s="10" t="str">
        <f>_xlfn.XLOOKUP(Q1_2025[[#This Row],[Artikelnr]],Artikel_prijzen[Artnr],Artikel_prijzen[Prijs 2025],"")</f>
        <v/>
      </c>
      <c r="K207" s="10" t="str">
        <f>IF(Q1_2025[[#This Row],[Artikelprijs]]&lt;&gt;"",IF(Q1_2025[[#This Row],[Stuksprijs]]=Q1_2025[[#This Row],[Artikelprijs]],"Prijs gelijk","Prijs wijkt af"),"")</f>
        <v/>
      </c>
      <c r="L207" s="10"/>
      <c r="N207" s="10">
        <f>IF(Q1_2025[[#This Row],[Prijstype]]="Artikelprijs",Q1_2025[[#This Row],[Artikelprijs]],Q1_2025[[#This Row],[Stuksprijs]])</f>
        <v>16</v>
      </c>
      <c r="O207" s="10">
        <f>IF(Q1_2025[[#This Row],[Prijstype]]="Artikelprijs",Q1_2025[[#This Row],[Artikelprijs]] * Q1_2025[[#This Row],[Besteld]],Q1_2025[[#This Row],[Brutobedrag]])</f>
        <v>256</v>
      </c>
      <c r="P207" s="10">
        <f>IF(Q1_2025[[#This Row],[Prijstype]] = "Artikelprijs",Q1_2025[[#This Row],[Brutobedrag 2]]*(100-Q1_2025[[#This Row],[Relatiekorting percentage]])/100,Q1_2025[[#This Row],[Bruto - Rel.korting]])</f>
        <v>256</v>
      </c>
    </row>
    <row r="208" spans="1:16" x14ac:dyDescent="0.3">
      <c r="A208" t="s">
        <v>9</v>
      </c>
      <c r="B208">
        <v>5040032</v>
      </c>
      <c r="C208" t="s">
        <v>121</v>
      </c>
      <c r="D208">
        <v>1</v>
      </c>
      <c r="E208" s="10">
        <v>200</v>
      </c>
      <c r="F208" s="10">
        <v>200</v>
      </c>
      <c r="G208" s="10">
        <v>200</v>
      </c>
      <c r="H208">
        <v>0</v>
      </c>
      <c r="I208" s="10" t="str">
        <f>_xlfn.XLOOKUP(Q1_2025[[#This Row],[Artikelnr]],Artikel_prijzen[Artnr],Artikel_prijzen[Groep],"")</f>
        <v/>
      </c>
      <c r="J208" s="10" t="str">
        <f>_xlfn.XLOOKUP(Q1_2025[[#This Row],[Artikelnr]],Artikel_prijzen[Artnr],Artikel_prijzen[Prijs 2025],"")</f>
        <v/>
      </c>
      <c r="K208" s="10" t="str">
        <f>IF(Q1_2025[[#This Row],[Artikelprijs]]&lt;&gt;"",IF(Q1_2025[[#This Row],[Stuksprijs]]=Q1_2025[[#This Row],[Artikelprijs]],"Prijs gelijk","Prijs wijkt af"),"")</f>
        <v/>
      </c>
      <c r="L208" s="10"/>
      <c r="N208" s="10">
        <f>IF(Q1_2025[[#This Row],[Prijstype]]="Artikelprijs",Q1_2025[[#This Row],[Artikelprijs]],Q1_2025[[#This Row],[Stuksprijs]])</f>
        <v>200</v>
      </c>
      <c r="O208" s="10">
        <f>IF(Q1_2025[[#This Row],[Prijstype]]="Artikelprijs",Q1_2025[[#This Row],[Artikelprijs]] * Q1_2025[[#This Row],[Besteld]],Q1_2025[[#This Row],[Brutobedrag]])</f>
        <v>200</v>
      </c>
      <c r="P208" s="10">
        <f>IF(Q1_2025[[#This Row],[Prijstype]] = "Artikelprijs",Q1_2025[[#This Row],[Brutobedrag 2]]*(100-Q1_2025[[#This Row],[Relatiekorting percentage]])/100,Q1_2025[[#This Row],[Bruto - Rel.korting]])</f>
        <v>200</v>
      </c>
    </row>
    <row r="209" spans="1:16" x14ac:dyDescent="0.3">
      <c r="A209" t="s">
        <v>9</v>
      </c>
      <c r="B209">
        <v>5022009</v>
      </c>
      <c r="C209" t="s">
        <v>45</v>
      </c>
      <c r="D209">
        <v>2</v>
      </c>
      <c r="E209" s="10">
        <v>103.75</v>
      </c>
      <c r="F209" s="10">
        <v>207.5</v>
      </c>
      <c r="G209" s="10">
        <v>166</v>
      </c>
      <c r="H209">
        <v>20</v>
      </c>
      <c r="I209" s="10" t="str">
        <f>_xlfn.XLOOKUP(Q1_2025[[#This Row],[Artikelnr]],Artikel_prijzen[Artnr],Artikel_prijzen[Groep],"")</f>
        <v>Elektra</v>
      </c>
      <c r="J209" s="10">
        <f>_xlfn.XLOOKUP(Q1_2025[[#This Row],[Artikelnr]],Artikel_prijzen[Artnr],Artikel_prijzen[Prijs 2025],"")</f>
        <v>106.8625</v>
      </c>
      <c r="K209" s="10" t="str">
        <f>IF(Q1_2025[[#This Row],[Artikelprijs]]&lt;&gt;"",IF(Q1_2025[[#This Row],[Stuksprijs]]=Q1_2025[[#This Row],[Artikelprijs]],"Prijs gelijk","Prijs wijkt af"),"")</f>
        <v>Prijs wijkt af</v>
      </c>
      <c r="L209" s="10"/>
      <c r="M209" t="s">
        <v>536</v>
      </c>
      <c r="N209" s="10">
        <f>IF(Q1_2025[[#This Row],[Prijstype]]="Artikelprijs",Q1_2025[[#This Row],[Artikelprijs]],Q1_2025[[#This Row],[Stuksprijs]])</f>
        <v>106.8625</v>
      </c>
      <c r="O209" s="10">
        <f>IF(Q1_2025[[#This Row],[Prijstype]]="Artikelprijs",Q1_2025[[#This Row],[Artikelprijs]] * Q1_2025[[#This Row],[Besteld]],Q1_2025[[#This Row],[Brutobedrag]])</f>
        <v>213.72499999999999</v>
      </c>
      <c r="P209" s="10">
        <f>IF(Q1_2025[[#This Row],[Prijstype]] = "Artikelprijs",Q1_2025[[#This Row],[Brutobedrag 2]]*(100-Q1_2025[[#This Row],[Relatiekorting percentage]])/100,Q1_2025[[#This Row],[Bruto - Rel.korting]])</f>
        <v>170.98</v>
      </c>
    </row>
    <row r="210" spans="1:16" x14ac:dyDescent="0.3">
      <c r="A210" t="s">
        <v>9</v>
      </c>
      <c r="B210">
        <v>5020002</v>
      </c>
      <c r="C210" t="s">
        <v>122</v>
      </c>
      <c r="D210">
        <v>2</v>
      </c>
      <c r="E210" s="10">
        <v>39.65</v>
      </c>
      <c r="F210" s="10">
        <v>79.3</v>
      </c>
      <c r="G210" s="10">
        <v>59.47</v>
      </c>
      <c r="H210">
        <v>25</v>
      </c>
      <c r="I210" s="10" t="str">
        <f>_xlfn.XLOOKUP(Q1_2025[[#This Row],[Artikelnr]],Artikel_prijzen[Artnr],Artikel_prijzen[Groep],"")</f>
        <v/>
      </c>
      <c r="J210" s="10" t="str">
        <f>_xlfn.XLOOKUP(Q1_2025[[#This Row],[Artikelnr]],Artikel_prijzen[Artnr],Artikel_prijzen[Prijs 2025],"")</f>
        <v/>
      </c>
      <c r="K210" s="10" t="str">
        <f>IF(Q1_2025[[#This Row],[Artikelprijs]]&lt;&gt;"",IF(Q1_2025[[#This Row],[Stuksprijs]]=Q1_2025[[#This Row],[Artikelprijs]],"Prijs gelijk","Prijs wijkt af"),"")</f>
        <v/>
      </c>
      <c r="L210" s="10"/>
      <c r="N210" s="10">
        <f>IF(Q1_2025[[#This Row],[Prijstype]]="Artikelprijs",Q1_2025[[#This Row],[Artikelprijs]],Q1_2025[[#This Row],[Stuksprijs]])</f>
        <v>39.65</v>
      </c>
      <c r="O210" s="10">
        <f>IF(Q1_2025[[#This Row],[Prijstype]]="Artikelprijs",Q1_2025[[#This Row],[Artikelprijs]] * Q1_2025[[#This Row],[Besteld]],Q1_2025[[#This Row],[Brutobedrag]])</f>
        <v>79.3</v>
      </c>
      <c r="P210" s="10">
        <f>IF(Q1_2025[[#This Row],[Prijstype]] = "Artikelprijs",Q1_2025[[#This Row],[Brutobedrag 2]]*(100-Q1_2025[[#This Row],[Relatiekorting percentage]])/100,Q1_2025[[#This Row],[Bruto - Rel.korting]])</f>
        <v>59.47</v>
      </c>
    </row>
    <row r="211" spans="1:16" x14ac:dyDescent="0.3">
      <c r="A211" t="s">
        <v>9</v>
      </c>
      <c r="B211">
        <v>5030229</v>
      </c>
      <c r="C211" t="s">
        <v>18</v>
      </c>
      <c r="D211">
        <v>2</v>
      </c>
      <c r="E211" s="10">
        <v>303.85000000000002</v>
      </c>
      <c r="F211" s="10">
        <v>607.70000000000005</v>
      </c>
      <c r="G211" s="10">
        <v>425.39</v>
      </c>
      <c r="H211">
        <v>30</v>
      </c>
      <c r="I211" s="10" t="str">
        <f>_xlfn.XLOOKUP(Q1_2025[[#This Row],[Artikelnr]],Artikel_prijzen[Artnr],Artikel_prijzen[Groep],"")</f>
        <v>Rigging</v>
      </c>
      <c r="J211" s="10">
        <f>_xlfn.XLOOKUP(Q1_2025[[#This Row],[Artikelnr]],Artikel_prijzen[Artnr],Artikel_prijzen[Prijs 2025],"")</f>
        <v>295</v>
      </c>
      <c r="K211" s="10" t="str">
        <f>IF(Q1_2025[[#This Row],[Artikelprijs]]&lt;&gt;"",IF(Q1_2025[[#This Row],[Stuksprijs]]=Q1_2025[[#This Row],[Artikelprijs]],"Prijs gelijk","Prijs wijkt af"),"")</f>
        <v>Prijs wijkt af</v>
      </c>
      <c r="L211" s="10"/>
      <c r="M211" t="s">
        <v>536</v>
      </c>
      <c r="N211" s="10">
        <f>IF(Q1_2025[[#This Row],[Prijstype]]="Artikelprijs",Q1_2025[[#This Row],[Artikelprijs]],Q1_2025[[#This Row],[Stuksprijs]])</f>
        <v>295</v>
      </c>
      <c r="O211" s="10">
        <f>IF(Q1_2025[[#This Row],[Prijstype]]="Artikelprijs",Q1_2025[[#This Row],[Artikelprijs]] * Q1_2025[[#This Row],[Besteld]],Q1_2025[[#This Row],[Brutobedrag]])</f>
        <v>590</v>
      </c>
      <c r="P211" s="10">
        <f>IF(Q1_2025[[#This Row],[Prijstype]] = "Artikelprijs",Q1_2025[[#This Row],[Brutobedrag 2]]*(100-Q1_2025[[#This Row],[Relatiekorting percentage]])/100,Q1_2025[[#This Row],[Bruto - Rel.korting]])</f>
        <v>413</v>
      </c>
    </row>
    <row r="212" spans="1:16" x14ac:dyDescent="0.3">
      <c r="A212" t="s">
        <v>9</v>
      </c>
      <c r="B212">
        <v>5021011</v>
      </c>
      <c r="C212" t="s">
        <v>115</v>
      </c>
      <c r="D212">
        <v>1</v>
      </c>
      <c r="E212" s="10">
        <v>458.35</v>
      </c>
      <c r="F212" s="10">
        <v>458.35</v>
      </c>
      <c r="G212" s="10">
        <v>366.68</v>
      </c>
      <c r="H212">
        <v>20</v>
      </c>
      <c r="I212" s="10" t="str">
        <f>_xlfn.XLOOKUP(Q1_2025[[#This Row],[Artikelnr]],Artikel_prijzen[Artnr],Artikel_prijzen[Groep],"")</f>
        <v>Elektra</v>
      </c>
      <c r="J212" s="10">
        <f>_xlfn.XLOOKUP(Q1_2025[[#This Row],[Artikelnr]],Artikel_prijzen[Artnr],Artikel_prijzen[Prijs 2025],"")</f>
        <v>458.35</v>
      </c>
      <c r="K212" s="10" t="str">
        <f>IF(Q1_2025[[#This Row],[Artikelprijs]]&lt;&gt;"",IF(Q1_2025[[#This Row],[Stuksprijs]]=Q1_2025[[#This Row],[Artikelprijs]],"Prijs gelijk","Prijs wijkt af"),"")</f>
        <v>Prijs gelijk</v>
      </c>
      <c r="L212" s="10"/>
      <c r="M212" t="s">
        <v>536</v>
      </c>
      <c r="N212" s="10">
        <f>IF(Q1_2025[[#This Row],[Prijstype]]="Artikelprijs",Q1_2025[[#This Row],[Artikelprijs]],Q1_2025[[#This Row],[Stuksprijs]])</f>
        <v>458.35</v>
      </c>
      <c r="O212" s="10">
        <f>IF(Q1_2025[[#This Row],[Prijstype]]="Artikelprijs",Q1_2025[[#This Row],[Artikelprijs]] * Q1_2025[[#This Row],[Besteld]],Q1_2025[[#This Row],[Brutobedrag]])</f>
        <v>458.35</v>
      </c>
      <c r="P212" s="10">
        <f>IF(Q1_2025[[#This Row],[Prijstype]] = "Artikelprijs",Q1_2025[[#This Row],[Brutobedrag 2]]*(100-Q1_2025[[#This Row],[Relatiekorting percentage]])/100,Q1_2025[[#This Row],[Bruto - Rel.korting]])</f>
        <v>366.68</v>
      </c>
    </row>
    <row r="213" spans="1:16" x14ac:dyDescent="0.3">
      <c r="A213" t="s">
        <v>9</v>
      </c>
      <c r="B213">
        <v>5030232</v>
      </c>
      <c r="C213" t="s">
        <v>116</v>
      </c>
      <c r="D213">
        <v>1</v>
      </c>
      <c r="E213" s="10">
        <v>144.19999999999999</v>
      </c>
      <c r="F213" s="10">
        <v>144.19999999999999</v>
      </c>
      <c r="G213" s="10">
        <v>100.94</v>
      </c>
      <c r="H213">
        <v>30</v>
      </c>
      <c r="I213" s="10" t="str">
        <f>_xlfn.XLOOKUP(Q1_2025[[#This Row],[Artikelnr]],Artikel_prijzen[Artnr],Artikel_prijzen[Groep],"")</f>
        <v>Rigging</v>
      </c>
      <c r="J213" s="10">
        <f>_xlfn.XLOOKUP(Q1_2025[[#This Row],[Artikelnr]],Artikel_prijzen[Artnr],Artikel_prijzen[Prijs 2025],"")</f>
        <v>140</v>
      </c>
      <c r="K213" s="10" t="str">
        <f>IF(Q1_2025[[#This Row],[Artikelprijs]]&lt;&gt;"",IF(Q1_2025[[#This Row],[Stuksprijs]]=Q1_2025[[#This Row],[Artikelprijs]],"Prijs gelijk","Prijs wijkt af"),"")</f>
        <v>Prijs wijkt af</v>
      </c>
      <c r="L213" s="10"/>
      <c r="M213" t="s">
        <v>536</v>
      </c>
      <c r="N213" s="10">
        <f>IF(Q1_2025[[#This Row],[Prijstype]]="Artikelprijs",Q1_2025[[#This Row],[Artikelprijs]],Q1_2025[[#This Row],[Stuksprijs]])</f>
        <v>140</v>
      </c>
      <c r="O213" s="10">
        <f>IF(Q1_2025[[#This Row],[Prijstype]]="Artikelprijs",Q1_2025[[#This Row],[Artikelprijs]] * Q1_2025[[#This Row],[Besteld]],Q1_2025[[#This Row],[Brutobedrag]])</f>
        <v>140</v>
      </c>
      <c r="P213" s="10">
        <f>IF(Q1_2025[[#This Row],[Prijstype]] = "Artikelprijs",Q1_2025[[#This Row],[Brutobedrag 2]]*(100-Q1_2025[[#This Row],[Relatiekorting percentage]])/100,Q1_2025[[#This Row],[Bruto - Rel.korting]])</f>
        <v>98</v>
      </c>
    </row>
    <row r="214" spans="1:16" x14ac:dyDescent="0.3">
      <c r="A214" t="s">
        <v>9</v>
      </c>
      <c r="B214">
        <v>5022009</v>
      </c>
      <c r="C214" t="s">
        <v>45</v>
      </c>
      <c r="D214">
        <v>4</v>
      </c>
      <c r="E214" s="10">
        <v>103.75</v>
      </c>
      <c r="F214" s="10">
        <v>415</v>
      </c>
      <c r="G214" s="10">
        <v>332</v>
      </c>
      <c r="H214">
        <v>20</v>
      </c>
      <c r="I214" s="10" t="str">
        <f>_xlfn.XLOOKUP(Q1_2025[[#This Row],[Artikelnr]],Artikel_prijzen[Artnr],Artikel_prijzen[Groep],"")</f>
        <v>Elektra</v>
      </c>
      <c r="J214" s="10">
        <f>_xlfn.XLOOKUP(Q1_2025[[#This Row],[Artikelnr]],Artikel_prijzen[Artnr],Artikel_prijzen[Prijs 2025],"")</f>
        <v>106.8625</v>
      </c>
      <c r="K214" s="10" t="str">
        <f>IF(Q1_2025[[#This Row],[Artikelprijs]]&lt;&gt;"",IF(Q1_2025[[#This Row],[Stuksprijs]]=Q1_2025[[#This Row],[Artikelprijs]],"Prijs gelijk","Prijs wijkt af"),"")</f>
        <v>Prijs wijkt af</v>
      </c>
      <c r="L214" s="10"/>
      <c r="M214" t="s">
        <v>536</v>
      </c>
      <c r="N214" s="10">
        <f>IF(Q1_2025[[#This Row],[Prijstype]]="Artikelprijs",Q1_2025[[#This Row],[Artikelprijs]],Q1_2025[[#This Row],[Stuksprijs]])</f>
        <v>106.8625</v>
      </c>
      <c r="O214" s="10">
        <f>IF(Q1_2025[[#This Row],[Prijstype]]="Artikelprijs",Q1_2025[[#This Row],[Artikelprijs]] * Q1_2025[[#This Row],[Besteld]],Q1_2025[[#This Row],[Brutobedrag]])</f>
        <v>427.45</v>
      </c>
      <c r="P214" s="10">
        <f>IF(Q1_2025[[#This Row],[Prijstype]] = "Artikelprijs",Q1_2025[[#This Row],[Brutobedrag 2]]*(100-Q1_2025[[#This Row],[Relatiekorting percentage]])/100,Q1_2025[[#This Row],[Bruto - Rel.korting]])</f>
        <v>341.96</v>
      </c>
    </row>
    <row r="215" spans="1:16" x14ac:dyDescent="0.3">
      <c r="A215" t="s">
        <v>9</v>
      </c>
      <c r="B215">
        <v>5020002</v>
      </c>
      <c r="C215" t="s">
        <v>122</v>
      </c>
      <c r="D215">
        <v>4</v>
      </c>
      <c r="E215" s="10">
        <v>39.65</v>
      </c>
      <c r="F215" s="10">
        <v>158.6</v>
      </c>
      <c r="G215" s="10">
        <v>118.95</v>
      </c>
      <c r="H215">
        <v>25</v>
      </c>
      <c r="I215" s="10" t="str">
        <f>_xlfn.XLOOKUP(Q1_2025[[#This Row],[Artikelnr]],Artikel_prijzen[Artnr],Artikel_prijzen[Groep],"")</f>
        <v/>
      </c>
      <c r="J215" s="10" t="str">
        <f>_xlfn.XLOOKUP(Q1_2025[[#This Row],[Artikelnr]],Artikel_prijzen[Artnr],Artikel_prijzen[Prijs 2025],"")</f>
        <v/>
      </c>
      <c r="K215" s="10" t="str">
        <f>IF(Q1_2025[[#This Row],[Artikelprijs]]&lt;&gt;"",IF(Q1_2025[[#This Row],[Stuksprijs]]=Q1_2025[[#This Row],[Artikelprijs]],"Prijs gelijk","Prijs wijkt af"),"")</f>
        <v/>
      </c>
      <c r="L215" s="10"/>
      <c r="N215" s="10">
        <f>IF(Q1_2025[[#This Row],[Prijstype]]="Artikelprijs",Q1_2025[[#This Row],[Artikelprijs]],Q1_2025[[#This Row],[Stuksprijs]])</f>
        <v>39.65</v>
      </c>
      <c r="O215" s="10">
        <f>IF(Q1_2025[[#This Row],[Prijstype]]="Artikelprijs",Q1_2025[[#This Row],[Artikelprijs]] * Q1_2025[[#This Row],[Besteld]],Q1_2025[[#This Row],[Brutobedrag]])</f>
        <v>158.6</v>
      </c>
      <c r="P215" s="10">
        <f>IF(Q1_2025[[#This Row],[Prijstype]] = "Artikelprijs",Q1_2025[[#This Row],[Brutobedrag 2]]*(100-Q1_2025[[#This Row],[Relatiekorting percentage]])/100,Q1_2025[[#This Row],[Bruto - Rel.korting]])</f>
        <v>118.95</v>
      </c>
    </row>
    <row r="216" spans="1:16" x14ac:dyDescent="0.3">
      <c r="A216" t="s">
        <v>9</v>
      </c>
      <c r="B216">
        <v>5010001</v>
      </c>
      <c r="C216" t="s">
        <v>123</v>
      </c>
      <c r="D216">
        <v>8</v>
      </c>
      <c r="E216" s="10">
        <v>260</v>
      </c>
      <c r="F216" s="10">
        <v>2080</v>
      </c>
      <c r="G216" s="10">
        <v>1560</v>
      </c>
      <c r="H216">
        <v>25</v>
      </c>
      <c r="I216" s="10" t="str">
        <f>_xlfn.XLOOKUP(Q1_2025[[#This Row],[Artikelnr]],Artikel_prijzen[Artnr],Artikel_prijzen[Groep],"")</f>
        <v/>
      </c>
      <c r="J216" s="10" t="str">
        <f>_xlfn.XLOOKUP(Q1_2025[[#This Row],[Artikelnr]],Artikel_prijzen[Artnr],Artikel_prijzen[Prijs 2025],"")</f>
        <v/>
      </c>
      <c r="K216" s="10" t="str">
        <f>IF(Q1_2025[[#This Row],[Artikelprijs]]&lt;&gt;"",IF(Q1_2025[[#This Row],[Stuksprijs]]=Q1_2025[[#This Row],[Artikelprijs]],"Prijs gelijk","Prijs wijkt af"),"")</f>
        <v/>
      </c>
      <c r="L216" s="10"/>
      <c r="N216" s="10">
        <f>IF(Q1_2025[[#This Row],[Prijstype]]="Artikelprijs",Q1_2025[[#This Row],[Artikelprijs]],Q1_2025[[#This Row],[Stuksprijs]])</f>
        <v>260</v>
      </c>
      <c r="O216" s="10">
        <f>IF(Q1_2025[[#This Row],[Prijstype]]="Artikelprijs",Q1_2025[[#This Row],[Artikelprijs]] * Q1_2025[[#This Row],[Besteld]],Q1_2025[[#This Row],[Brutobedrag]])</f>
        <v>2080</v>
      </c>
      <c r="P216" s="10">
        <f>IF(Q1_2025[[#This Row],[Prijstype]] = "Artikelprijs",Q1_2025[[#This Row],[Brutobedrag 2]]*(100-Q1_2025[[#This Row],[Relatiekorting percentage]])/100,Q1_2025[[#This Row],[Bruto - Rel.korting]])</f>
        <v>1560</v>
      </c>
    </row>
    <row r="217" spans="1:16" x14ac:dyDescent="0.3">
      <c r="A217" t="s">
        <v>9</v>
      </c>
      <c r="B217">
        <v>5022009</v>
      </c>
      <c r="C217" t="s">
        <v>45</v>
      </c>
      <c r="D217">
        <v>2</v>
      </c>
      <c r="E217" s="10">
        <v>103.75</v>
      </c>
      <c r="F217" s="10">
        <v>207.5</v>
      </c>
      <c r="G217" s="10">
        <v>166</v>
      </c>
      <c r="H217">
        <v>20</v>
      </c>
      <c r="I217" s="10" t="str">
        <f>_xlfn.XLOOKUP(Q1_2025[[#This Row],[Artikelnr]],Artikel_prijzen[Artnr],Artikel_prijzen[Groep],"")</f>
        <v>Elektra</v>
      </c>
      <c r="J217" s="10">
        <f>_xlfn.XLOOKUP(Q1_2025[[#This Row],[Artikelnr]],Artikel_prijzen[Artnr],Artikel_prijzen[Prijs 2025],"")</f>
        <v>106.8625</v>
      </c>
      <c r="K217" s="10" t="str">
        <f>IF(Q1_2025[[#This Row],[Artikelprijs]]&lt;&gt;"",IF(Q1_2025[[#This Row],[Stuksprijs]]=Q1_2025[[#This Row],[Artikelprijs]],"Prijs gelijk","Prijs wijkt af"),"")</f>
        <v>Prijs wijkt af</v>
      </c>
      <c r="L217" s="10"/>
      <c r="M217" t="s">
        <v>536</v>
      </c>
      <c r="N217" s="10">
        <f>IF(Q1_2025[[#This Row],[Prijstype]]="Artikelprijs",Q1_2025[[#This Row],[Artikelprijs]],Q1_2025[[#This Row],[Stuksprijs]])</f>
        <v>106.8625</v>
      </c>
      <c r="O217" s="10">
        <f>IF(Q1_2025[[#This Row],[Prijstype]]="Artikelprijs",Q1_2025[[#This Row],[Artikelprijs]] * Q1_2025[[#This Row],[Besteld]],Q1_2025[[#This Row],[Brutobedrag]])</f>
        <v>213.72499999999999</v>
      </c>
      <c r="P217" s="10">
        <f>IF(Q1_2025[[#This Row],[Prijstype]] = "Artikelprijs",Q1_2025[[#This Row],[Brutobedrag 2]]*(100-Q1_2025[[#This Row],[Relatiekorting percentage]])/100,Q1_2025[[#This Row],[Bruto - Rel.korting]])</f>
        <v>170.98</v>
      </c>
    </row>
    <row r="218" spans="1:16" x14ac:dyDescent="0.3">
      <c r="A218" t="s">
        <v>9</v>
      </c>
      <c r="B218">
        <v>5020002</v>
      </c>
      <c r="C218" t="s">
        <v>122</v>
      </c>
      <c r="D218">
        <v>2</v>
      </c>
      <c r="E218" s="10">
        <v>39.65</v>
      </c>
      <c r="F218" s="10">
        <v>79.3</v>
      </c>
      <c r="G218" s="10">
        <v>59.47</v>
      </c>
      <c r="H218">
        <v>25</v>
      </c>
      <c r="I218" s="10" t="str">
        <f>_xlfn.XLOOKUP(Q1_2025[[#This Row],[Artikelnr]],Artikel_prijzen[Artnr],Artikel_prijzen[Groep],"")</f>
        <v/>
      </c>
      <c r="J218" s="10" t="str">
        <f>_xlfn.XLOOKUP(Q1_2025[[#This Row],[Artikelnr]],Artikel_prijzen[Artnr],Artikel_prijzen[Prijs 2025],"")</f>
        <v/>
      </c>
      <c r="K218" s="10" t="str">
        <f>IF(Q1_2025[[#This Row],[Artikelprijs]]&lt;&gt;"",IF(Q1_2025[[#This Row],[Stuksprijs]]=Q1_2025[[#This Row],[Artikelprijs]],"Prijs gelijk","Prijs wijkt af"),"")</f>
        <v/>
      </c>
      <c r="L218" s="10"/>
      <c r="N218" s="10">
        <f>IF(Q1_2025[[#This Row],[Prijstype]]="Artikelprijs",Q1_2025[[#This Row],[Artikelprijs]],Q1_2025[[#This Row],[Stuksprijs]])</f>
        <v>39.65</v>
      </c>
      <c r="O218" s="10">
        <f>IF(Q1_2025[[#This Row],[Prijstype]]="Artikelprijs",Q1_2025[[#This Row],[Artikelprijs]] * Q1_2025[[#This Row],[Besteld]],Q1_2025[[#This Row],[Brutobedrag]])</f>
        <v>79.3</v>
      </c>
      <c r="P218" s="10">
        <f>IF(Q1_2025[[#This Row],[Prijstype]] = "Artikelprijs",Q1_2025[[#This Row],[Brutobedrag 2]]*(100-Q1_2025[[#This Row],[Relatiekorting percentage]])/100,Q1_2025[[#This Row],[Bruto - Rel.korting]])</f>
        <v>59.47</v>
      </c>
    </row>
    <row r="219" spans="1:16" x14ac:dyDescent="0.3">
      <c r="A219" t="s">
        <v>9</v>
      </c>
      <c r="B219">
        <v>1010008</v>
      </c>
      <c r="C219" t="s">
        <v>58</v>
      </c>
      <c r="D219">
        <v>2</v>
      </c>
      <c r="E219" s="10">
        <v>40.950000000000003</v>
      </c>
      <c r="F219" s="10">
        <v>81.900000000000006</v>
      </c>
      <c r="G219" s="10">
        <v>61.42</v>
      </c>
      <c r="H219">
        <v>25</v>
      </c>
      <c r="I219" s="10" t="str">
        <f>_xlfn.XLOOKUP(Q1_2025[[#This Row],[Artikelnr]],Artikel_prijzen[Artnr],Artikel_prijzen[Groep],"")</f>
        <v/>
      </c>
      <c r="J219" s="10" t="str">
        <f>_xlfn.XLOOKUP(Q1_2025[[#This Row],[Artikelnr]],Artikel_prijzen[Artnr],Artikel_prijzen[Prijs 2025],"")</f>
        <v/>
      </c>
      <c r="K219" s="10" t="str">
        <f>IF(Q1_2025[[#This Row],[Artikelprijs]]&lt;&gt;"",IF(Q1_2025[[#This Row],[Stuksprijs]]=Q1_2025[[#This Row],[Artikelprijs]],"Prijs gelijk","Prijs wijkt af"),"")</f>
        <v/>
      </c>
      <c r="L219" s="10"/>
      <c r="N219" s="10">
        <f>IF(Q1_2025[[#This Row],[Prijstype]]="Artikelprijs",Q1_2025[[#This Row],[Artikelprijs]],Q1_2025[[#This Row],[Stuksprijs]])</f>
        <v>40.950000000000003</v>
      </c>
      <c r="O219" s="10">
        <f>IF(Q1_2025[[#This Row],[Prijstype]]="Artikelprijs",Q1_2025[[#This Row],[Artikelprijs]] * Q1_2025[[#This Row],[Besteld]],Q1_2025[[#This Row],[Brutobedrag]])</f>
        <v>81.900000000000006</v>
      </c>
      <c r="P219" s="10">
        <f>IF(Q1_2025[[#This Row],[Prijstype]] = "Artikelprijs",Q1_2025[[#This Row],[Brutobedrag 2]]*(100-Q1_2025[[#This Row],[Relatiekorting percentage]])/100,Q1_2025[[#This Row],[Bruto - Rel.korting]])</f>
        <v>61.42</v>
      </c>
    </row>
    <row r="220" spans="1:16" x14ac:dyDescent="0.3">
      <c r="A220" t="s">
        <v>9</v>
      </c>
      <c r="B220">
        <v>5022009</v>
      </c>
      <c r="C220" t="s">
        <v>45</v>
      </c>
      <c r="D220">
        <v>2</v>
      </c>
      <c r="E220" s="10">
        <v>103.75</v>
      </c>
      <c r="F220" s="10">
        <v>207.5</v>
      </c>
      <c r="G220" s="10">
        <v>166</v>
      </c>
      <c r="H220">
        <v>20</v>
      </c>
      <c r="I220" s="10" t="str">
        <f>_xlfn.XLOOKUP(Q1_2025[[#This Row],[Artikelnr]],Artikel_prijzen[Artnr],Artikel_prijzen[Groep],"")</f>
        <v>Elektra</v>
      </c>
      <c r="J220" s="10">
        <f>_xlfn.XLOOKUP(Q1_2025[[#This Row],[Artikelnr]],Artikel_prijzen[Artnr],Artikel_prijzen[Prijs 2025],"")</f>
        <v>106.8625</v>
      </c>
      <c r="K220" s="10" t="str">
        <f>IF(Q1_2025[[#This Row],[Artikelprijs]]&lt;&gt;"",IF(Q1_2025[[#This Row],[Stuksprijs]]=Q1_2025[[#This Row],[Artikelprijs]],"Prijs gelijk","Prijs wijkt af"),"")</f>
        <v>Prijs wijkt af</v>
      </c>
      <c r="L220" s="10"/>
      <c r="M220" t="s">
        <v>536</v>
      </c>
      <c r="N220" s="10">
        <f>IF(Q1_2025[[#This Row],[Prijstype]]="Artikelprijs",Q1_2025[[#This Row],[Artikelprijs]],Q1_2025[[#This Row],[Stuksprijs]])</f>
        <v>106.8625</v>
      </c>
      <c r="O220" s="10">
        <f>IF(Q1_2025[[#This Row],[Prijstype]]="Artikelprijs",Q1_2025[[#This Row],[Artikelprijs]] * Q1_2025[[#This Row],[Besteld]],Q1_2025[[#This Row],[Brutobedrag]])</f>
        <v>213.72499999999999</v>
      </c>
      <c r="P220" s="10">
        <f>IF(Q1_2025[[#This Row],[Prijstype]] = "Artikelprijs",Q1_2025[[#This Row],[Brutobedrag 2]]*(100-Q1_2025[[#This Row],[Relatiekorting percentage]])/100,Q1_2025[[#This Row],[Bruto - Rel.korting]])</f>
        <v>170.98</v>
      </c>
    </row>
    <row r="221" spans="1:16" x14ac:dyDescent="0.3">
      <c r="A221" t="s">
        <v>9</v>
      </c>
      <c r="B221">
        <v>5020002</v>
      </c>
      <c r="C221" t="s">
        <v>122</v>
      </c>
      <c r="D221">
        <v>2</v>
      </c>
      <c r="E221" s="10">
        <v>39.65</v>
      </c>
      <c r="F221" s="10">
        <v>79.3</v>
      </c>
      <c r="G221" s="10">
        <v>59.47</v>
      </c>
      <c r="H221">
        <v>25</v>
      </c>
      <c r="I221" s="10" t="str">
        <f>_xlfn.XLOOKUP(Q1_2025[[#This Row],[Artikelnr]],Artikel_prijzen[Artnr],Artikel_prijzen[Groep],"")</f>
        <v/>
      </c>
      <c r="J221" s="10" t="str">
        <f>_xlfn.XLOOKUP(Q1_2025[[#This Row],[Artikelnr]],Artikel_prijzen[Artnr],Artikel_prijzen[Prijs 2025],"")</f>
        <v/>
      </c>
      <c r="K221" s="10" t="str">
        <f>IF(Q1_2025[[#This Row],[Artikelprijs]]&lt;&gt;"",IF(Q1_2025[[#This Row],[Stuksprijs]]=Q1_2025[[#This Row],[Artikelprijs]],"Prijs gelijk","Prijs wijkt af"),"")</f>
        <v/>
      </c>
      <c r="L221" s="10"/>
      <c r="N221" s="10">
        <f>IF(Q1_2025[[#This Row],[Prijstype]]="Artikelprijs",Q1_2025[[#This Row],[Artikelprijs]],Q1_2025[[#This Row],[Stuksprijs]])</f>
        <v>39.65</v>
      </c>
      <c r="O221" s="10">
        <f>IF(Q1_2025[[#This Row],[Prijstype]]="Artikelprijs",Q1_2025[[#This Row],[Artikelprijs]] * Q1_2025[[#This Row],[Besteld]],Q1_2025[[#This Row],[Brutobedrag]])</f>
        <v>79.3</v>
      </c>
      <c r="P221" s="10">
        <f>IF(Q1_2025[[#This Row],[Prijstype]] = "Artikelprijs",Q1_2025[[#This Row],[Brutobedrag 2]]*(100-Q1_2025[[#This Row],[Relatiekorting percentage]])/100,Q1_2025[[#This Row],[Bruto - Rel.korting]])</f>
        <v>59.47</v>
      </c>
    </row>
    <row r="222" spans="1:16" x14ac:dyDescent="0.3">
      <c r="A222" t="s">
        <v>9</v>
      </c>
      <c r="B222">
        <v>5020005</v>
      </c>
      <c r="C222" t="s">
        <v>124</v>
      </c>
      <c r="D222">
        <v>16</v>
      </c>
      <c r="E222" s="10">
        <v>18.03</v>
      </c>
      <c r="F222" s="10">
        <v>288.48</v>
      </c>
      <c r="G222" s="10">
        <v>216.36</v>
      </c>
      <c r="H222">
        <v>25</v>
      </c>
      <c r="I222" s="10" t="str">
        <f>_xlfn.XLOOKUP(Q1_2025[[#This Row],[Artikelnr]],Artikel_prijzen[Artnr],Artikel_prijzen[Groep],"")</f>
        <v/>
      </c>
      <c r="J222" s="10" t="str">
        <f>_xlfn.XLOOKUP(Q1_2025[[#This Row],[Artikelnr]],Artikel_prijzen[Artnr],Artikel_prijzen[Prijs 2025],"")</f>
        <v/>
      </c>
      <c r="K222" s="10" t="str">
        <f>IF(Q1_2025[[#This Row],[Artikelprijs]]&lt;&gt;"",IF(Q1_2025[[#This Row],[Stuksprijs]]=Q1_2025[[#This Row],[Artikelprijs]],"Prijs gelijk","Prijs wijkt af"),"")</f>
        <v/>
      </c>
      <c r="L222" s="10"/>
      <c r="N222" s="10">
        <f>IF(Q1_2025[[#This Row],[Prijstype]]="Artikelprijs",Q1_2025[[#This Row],[Artikelprijs]],Q1_2025[[#This Row],[Stuksprijs]])</f>
        <v>18.03</v>
      </c>
      <c r="O222" s="10">
        <f>IF(Q1_2025[[#This Row],[Prijstype]]="Artikelprijs",Q1_2025[[#This Row],[Artikelprijs]] * Q1_2025[[#This Row],[Besteld]],Q1_2025[[#This Row],[Brutobedrag]])</f>
        <v>288.48</v>
      </c>
      <c r="P222" s="10">
        <f>IF(Q1_2025[[#This Row],[Prijstype]] = "Artikelprijs",Q1_2025[[#This Row],[Brutobedrag 2]]*(100-Q1_2025[[#This Row],[Relatiekorting percentage]])/100,Q1_2025[[#This Row],[Bruto - Rel.korting]])</f>
        <v>216.36</v>
      </c>
    </row>
    <row r="223" spans="1:16" x14ac:dyDescent="0.3">
      <c r="A223" t="s">
        <v>9</v>
      </c>
      <c r="B223">
        <v>5020008</v>
      </c>
      <c r="C223" t="s">
        <v>52</v>
      </c>
      <c r="D223">
        <v>24</v>
      </c>
      <c r="E223" s="10">
        <v>32.96</v>
      </c>
      <c r="F223" s="10">
        <v>791.04</v>
      </c>
      <c r="G223" s="10">
        <v>593.28</v>
      </c>
      <c r="H223">
        <v>25</v>
      </c>
      <c r="I223" s="10" t="str">
        <f>_xlfn.XLOOKUP(Q1_2025[[#This Row],[Artikelnr]],Artikel_prijzen[Artnr],Artikel_prijzen[Groep],"")</f>
        <v/>
      </c>
      <c r="J223" s="10" t="str">
        <f>_xlfn.XLOOKUP(Q1_2025[[#This Row],[Artikelnr]],Artikel_prijzen[Artnr],Artikel_prijzen[Prijs 2025],"")</f>
        <v/>
      </c>
      <c r="K223" s="10" t="str">
        <f>IF(Q1_2025[[#This Row],[Artikelprijs]]&lt;&gt;"",IF(Q1_2025[[#This Row],[Stuksprijs]]=Q1_2025[[#This Row],[Artikelprijs]],"Prijs gelijk","Prijs wijkt af"),"")</f>
        <v/>
      </c>
      <c r="L223" s="10"/>
      <c r="N223" s="10">
        <f>IF(Q1_2025[[#This Row],[Prijstype]]="Artikelprijs",Q1_2025[[#This Row],[Artikelprijs]],Q1_2025[[#This Row],[Stuksprijs]])</f>
        <v>32.96</v>
      </c>
      <c r="O223" s="10">
        <f>IF(Q1_2025[[#This Row],[Prijstype]]="Artikelprijs",Q1_2025[[#This Row],[Artikelprijs]] * Q1_2025[[#This Row],[Besteld]],Q1_2025[[#This Row],[Brutobedrag]])</f>
        <v>791.04</v>
      </c>
      <c r="P223" s="10">
        <f>IF(Q1_2025[[#This Row],[Prijstype]] = "Artikelprijs",Q1_2025[[#This Row],[Brutobedrag 2]]*(100-Q1_2025[[#This Row],[Relatiekorting percentage]])/100,Q1_2025[[#This Row],[Bruto - Rel.korting]])</f>
        <v>593.28</v>
      </c>
    </row>
    <row r="224" spans="1:16" x14ac:dyDescent="0.3">
      <c r="A224" t="s">
        <v>9</v>
      </c>
      <c r="B224">
        <v>5020009</v>
      </c>
      <c r="C224" t="s">
        <v>125</v>
      </c>
      <c r="D224">
        <v>16</v>
      </c>
      <c r="E224" s="10">
        <v>45.32</v>
      </c>
      <c r="F224" s="10">
        <v>725.12</v>
      </c>
      <c r="G224" s="10">
        <v>543.84</v>
      </c>
      <c r="H224">
        <v>25</v>
      </c>
      <c r="I224" s="10" t="str">
        <f>_xlfn.XLOOKUP(Q1_2025[[#This Row],[Artikelnr]],Artikel_prijzen[Artnr],Artikel_prijzen[Groep],"")</f>
        <v/>
      </c>
      <c r="J224" s="10" t="str">
        <f>_xlfn.XLOOKUP(Q1_2025[[#This Row],[Artikelnr]],Artikel_prijzen[Artnr],Artikel_prijzen[Prijs 2025],"")</f>
        <v/>
      </c>
      <c r="K224" s="10" t="str">
        <f>IF(Q1_2025[[#This Row],[Artikelprijs]]&lt;&gt;"",IF(Q1_2025[[#This Row],[Stuksprijs]]=Q1_2025[[#This Row],[Artikelprijs]],"Prijs gelijk","Prijs wijkt af"),"")</f>
        <v/>
      </c>
      <c r="L224" s="10"/>
      <c r="N224" s="10">
        <f>IF(Q1_2025[[#This Row],[Prijstype]]="Artikelprijs",Q1_2025[[#This Row],[Artikelprijs]],Q1_2025[[#This Row],[Stuksprijs]])</f>
        <v>45.32</v>
      </c>
      <c r="O224" s="10">
        <f>IF(Q1_2025[[#This Row],[Prijstype]]="Artikelprijs",Q1_2025[[#This Row],[Artikelprijs]] * Q1_2025[[#This Row],[Besteld]],Q1_2025[[#This Row],[Brutobedrag]])</f>
        <v>725.12</v>
      </c>
      <c r="P224" s="10">
        <f>IF(Q1_2025[[#This Row],[Prijstype]] = "Artikelprijs",Q1_2025[[#This Row],[Brutobedrag 2]]*(100-Q1_2025[[#This Row],[Relatiekorting percentage]])/100,Q1_2025[[#This Row],[Bruto - Rel.korting]])</f>
        <v>543.84</v>
      </c>
    </row>
    <row r="225" spans="1:16" x14ac:dyDescent="0.3">
      <c r="A225" t="s">
        <v>9</v>
      </c>
      <c r="B225">
        <v>1001013</v>
      </c>
      <c r="C225" t="s">
        <v>53</v>
      </c>
      <c r="D225">
        <v>20</v>
      </c>
      <c r="E225" s="10">
        <v>30.77</v>
      </c>
      <c r="F225" s="10">
        <v>0</v>
      </c>
      <c r="G225" s="10">
        <v>0</v>
      </c>
      <c r="H225">
        <v>25</v>
      </c>
      <c r="I225" s="10" t="str">
        <f>_xlfn.XLOOKUP(Q1_2025[[#This Row],[Artikelnr]],Artikel_prijzen[Artnr],Artikel_prijzen[Groep],"")</f>
        <v/>
      </c>
      <c r="J225" s="10" t="str">
        <f>_xlfn.XLOOKUP(Q1_2025[[#This Row],[Artikelnr]],Artikel_prijzen[Artnr],Artikel_prijzen[Prijs 2025],"")</f>
        <v/>
      </c>
      <c r="K225" s="10" t="str">
        <f>IF(Q1_2025[[#This Row],[Artikelprijs]]&lt;&gt;"",IF(Q1_2025[[#This Row],[Stuksprijs]]=Q1_2025[[#This Row],[Artikelprijs]],"Prijs gelijk","Prijs wijkt af"),"")</f>
        <v/>
      </c>
      <c r="L225" s="10"/>
      <c r="N225" s="10">
        <f>IF(Q1_2025[[#This Row],[Prijstype]]="Artikelprijs",Q1_2025[[#This Row],[Artikelprijs]],Q1_2025[[#This Row],[Stuksprijs]])</f>
        <v>30.77</v>
      </c>
      <c r="O225" s="10">
        <f>IF(Q1_2025[[#This Row],[Prijstype]]="Artikelprijs",Q1_2025[[#This Row],[Artikelprijs]] * Q1_2025[[#This Row],[Besteld]],Q1_2025[[#This Row],[Brutobedrag]])</f>
        <v>0</v>
      </c>
      <c r="P225" s="10">
        <f>IF(Q1_2025[[#This Row],[Prijstype]] = "Artikelprijs",Q1_2025[[#This Row],[Brutobedrag 2]]*(100-Q1_2025[[#This Row],[Relatiekorting percentage]])/100,Q1_2025[[#This Row],[Bruto - Rel.korting]])</f>
        <v>0</v>
      </c>
    </row>
    <row r="226" spans="1:16" x14ac:dyDescent="0.3">
      <c r="A226" t="s">
        <v>9</v>
      </c>
      <c r="B226">
        <v>5021009</v>
      </c>
      <c r="C226" t="s">
        <v>50</v>
      </c>
      <c r="D226">
        <v>5</v>
      </c>
      <c r="E226" s="10">
        <v>386.25</v>
      </c>
      <c r="F226" s="10">
        <v>1931.25</v>
      </c>
      <c r="G226" s="10">
        <v>1545</v>
      </c>
      <c r="H226">
        <v>20</v>
      </c>
      <c r="I226" s="10" t="str">
        <f>_xlfn.XLOOKUP(Q1_2025[[#This Row],[Artikelnr]],Artikel_prijzen[Artnr],Artikel_prijzen[Groep],"")</f>
        <v>Elektra</v>
      </c>
      <c r="J226" s="10">
        <f>_xlfn.XLOOKUP(Q1_2025[[#This Row],[Artikelnr]],Artikel_prijzen[Artnr],Artikel_prijzen[Prijs 2025],"")</f>
        <v>386.25</v>
      </c>
      <c r="K226" s="10" t="str">
        <f>IF(Q1_2025[[#This Row],[Artikelprijs]]&lt;&gt;"",IF(Q1_2025[[#This Row],[Stuksprijs]]=Q1_2025[[#This Row],[Artikelprijs]],"Prijs gelijk","Prijs wijkt af"),"")</f>
        <v>Prijs gelijk</v>
      </c>
      <c r="L226" s="10"/>
      <c r="M226" t="s">
        <v>536</v>
      </c>
      <c r="N226" s="10">
        <f>IF(Q1_2025[[#This Row],[Prijstype]]="Artikelprijs",Q1_2025[[#This Row],[Artikelprijs]],Q1_2025[[#This Row],[Stuksprijs]])</f>
        <v>386.25</v>
      </c>
      <c r="O226" s="10">
        <f>IF(Q1_2025[[#This Row],[Prijstype]]="Artikelprijs",Q1_2025[[#This Row],[Artikelprijs]] * Q1_2025[[#This Row],[Besteld]],Q1_2025[[#This Row],[Brutobedrag]])</f>
        <v>1931.25</v>
      </c>
      <c r="P226" s="10">
        <f>IF(Q1_2025[[#This Row],[Prijstype]] = "Artikelprijs",Q1_2025[[#This Row],[Brutobedrag 2]]*(100-Q1_2025[[#This Row],[Relatiekorting percentage]])/100,Q1_2025[[#This Row],[Bruto - Rel.korting]])</f>
        <v>1545</v>
      </c>
    </row>
    <row r="227" spans="1:16" x14ac:dyDescent="0.3">
      <c r="A227" t="s">
        <v>9</v>
      </c>
      <c r="B227">
        <v>5020006</v>
      </c>
      <c r="C227" t="s">
        <v>126</v>
      </c>
      <c r="D227">
        <v>21</v>
      </c>
      <c r="E227" s="10">
        <v>39.65</v>
      </c>
      <c r="F227" s="10">
        <v>832.65</v>
      </c>
      <c r="G227" s="10">
        <v>624.49</v>
      </c>
      <c r="H227">
        <v>25</v>
      </c>
      <c r="I227" s="10" t="str">
        <f>_xlfn.XLOOKUP(Q1_2025[[#This Row],[Artikelnr]],Artikel_prijzen[Artnr],Artikel_prijzen[Groep],"")</f>
        <v/>
      </c>
      <c r="J227" s="10" t="str">
        <f>_xlfn.XLOOKUP(Q1_2025[[#This Row],[Artikelnr]],Artikel_prijzen[Artnr],Artikel_prijzen[Prijs 2025],"")</f>
        <v/>
      </c>
      <c r="K227" s="10" t="str">
        <f>IF(Q1_2025[[#This Row],[Artikelprijs]]&lt;&gt;"",IF(Q1_2025[[#This Row],[Stuksprijs]]=Q1_2025[[#This Row],[Artikelprijs]],"Prijs gelijk","Prijs wijkt af"),"")</f>
        <v/>
      </c>
      <c r="L227" s="10"/>
      <c r="N227" s="10">
        <f>IF(Q1_2025[[#This Row],[Prijstype]]="Artikelprijs",Q1_2025[[#This Row],[Artikelprijs]],Q1_2025[[#This Row],[Stuksprijs]])</f>
        <v>39.65</v>
      </c>
      <c r="O227" s="10">
        <f>IF(Q1_2025[[#This Row],[Prijstype]]="Artikelprijs",Q1_2025[[#This Row],[Artikelprijs]] * Q1_2025[[#This Row],[Besteld]],Q1_2025[[#This Row],[Brutobedrag]])</f>
        <v>832.65</v>
      </c>
      <c r="P227" s="10">
        <f>IF(Q1_2025[[#This Row],[Prijstype]] = "Artikelprijs",Q1_2025[[#This Row],[Brutobedrag 2]]*(100-Q1_2025[[#This Row],[Relatiekorting percentage]])/100,Q1_2025[[#This Row],[Bruto - Rel.korting]])</f>
        <v>624.49</v>
      </c>
    </row>
    <row r="228" spans="1:16" x14ac:dyDescent="0.3">
      <c r="A228" t="s">
        <v>9</v>
      </c>
      <c r="B228">
        <v>9805051</v>
      </c>
      <c r="C228" t="s">
        <v>83</v>
      </c>
      <c r="D228">
        <v>5</v>
      </c>
      <c r="E228" s="10">
        <v>23.34</v>
      </c>
      <c r="F228" s="10">
        <v>0</v>
      </c>
      <c r="G228" s="10">
        <v>0</v>
      </c>
      <c r="H228">
        <v>0</v>
      </c>
      <c r="I228" s="10" t="str">
        <f>_xlfn.XLOOKUP(Q1_2025[[#This Row],[Artikelnr]],Artikel_prijzen[Artnr],Artikel_prijzen[Groep],"")</f>
        <v/>
      </c>
      <c r="J228" s="10" t="str">
        <f>_xlfn.XLOOKUP(Q1_2025[[#This Row],[Artikelnr]],Artikel_prijzen[Artnr],Artikel_prijzen[Prijs 2025],"")</f>
        <v/>
      </c>
      <c r="K228" s="10" t="str">
        <f>IF(Q1_2025[[#This Row],[Artikelprijs]]&lt;&gt;"",IF(Q1_2025[[#This Row],[Stuksprijs]]=Q1_2025[[#This Row],[Artikelprijs]],"Prijs gelijk","Prijs wijkt af"),"")</f>
        <v/>
      </c>
      <c r="L228" s="10"/>
      <c r="N228" s="10">
        <f>IF(Q1_2025[[#This Row],[Prijstype]]="Artikelprijs",Q1_2025[[#This Row],[Artikelprijs]],Q1_2025[[#This Row],[Stuksprijs]])</f>
        <v>23.34</v>
      </c>
      <c r="O228" s="10">
        <f>IF(Q1_2025[[#This Row],[Prijstype]]="Artikelprijs",Q1_2025[[#This Row],[Artikelprijs]] * Q1_2025[[#This Row],[Besteld]],Q1_2025[[#This Row],[Brutobedrag]])</f>
        <v>0</v>
      </c>
      <c r="P228" s="10">
        <f>IF(Q1_2025[[#This Row],[Prijstype]] = "Artikelprijs",Q1_2025[[#This Row],[Brutobedrag 2]]*(100-Q1_2025[[#This Row],[Relatiekorting percentage]])/100,Q1_2025[[#This Row],[Bruto - Rel.korting]])</f>
        <v>0</v>
      </c>
    </row>
    <row r="229" spans="1:16" x14ac:dyDescent="0.3">
      <c r="A229" t="s">
        <v>9</v>
      </c>
      <c r="B229">
        <v>9805050</v>
      </c>
      <c r="C229" t="s">
        <v>84</v>
      </c>
      <c r="D229">
        <v>5</v>
      </c>
      <c r="E229" s="10">
        <v>23.34</v>
      </c>
      <c r="F229" s="10">
        <v>0</v>
      </c>
      <c r="G229" s="10">
        <v>0</v>
      </c>
      <c r="H229">
        <v>0</v>
      </c>
      <c r="I229" s="10" t="str">
        <f>_xlfn.XLOOKUP(Q1_2025[[#This Row],[Artikelnr]],Artikel_prijzen[Artnr],Artikel_prijzen[Groep],"")</f>
        <v/>
      </c>
      <c r="J229" s="10" t="str">
        <f>_xlfn.XLOOKUP(Q1_2025[[#This Row],[Artikelnr]],Artikel_prijzen[Artnr],Artikel_prijzen[Prijs 2025],"")</f>
        <v/>
      </c>
      <c r="K229" s="10" t="str">
        <f>IF(Q1_2025[[#This Row],[Artikelprijs]]&lt;&gt;"",IF(Q1_2025[[#This Row],[Stuksprijs]]=Q1_2025[[#This Row],[Artikelprijs]],"Prijs gelijk","Prijs wijkt af"),"")</f>
        <v/>
      </c>
      <c r="L229" s="10"/>
      <c r="N229" s="10">
        <f>IF(Q1_2025[[#This Row],[Prijstype]]="Artikelprijs",Q1_2025[[#This Row],[Artikelprijs]],Q1_2025[[#This Row],[Stuksprijs]])</f>
        <v>23.34</v>
      </c>
      <c r="O229" s="10">
        <f>IF(Q1_2025[[#This Row],[Prijstype]]="Artikelprijs",Q1_2025[[#This Row],[Artikelprijs]] * Q1_2025[[#This Row],[Besteld]],Q1_2025[[#This Row],[Brutobedrag]])</f>
        <v>0</v>
      </c>
      <c r="P229" s="10">
        <f>IF(Q1_2025[[#This Row],[Prijstype]] = "Artikelprijs",Q1_2025[[#This Row],[Brutobedrag 2]]*(100-Q1_2025[[#This Row],[Relatiekorting percentage]])/100,Q1_2025[[#This Row],[Bruto - Rel.korting]])</f>
        <v>0</v>
      </c>
    </row>
    <row r="230" spans="1:16" x14ac:dyDescent="0.3">
      <c r="A230" t="s">
        <v>9</v>
      </c>
      <c r="B230">
        <v>3001045</v>
      </c>
      <c r="C230" t="s">
        <v>71</v>
      </c>
      <c r="D230">
        <v>16</v>
      </c>
      <c r="E230" s="10">
        <v>5</v>
      </c>
      <c r="F230" s="10">
        <v>0</v>
      </c>
      <c r="G230" s="10">
        <v>0</v>
      </c>
      <c r="H230">
        <v>30</v>
      </c>
      <c r="I230" s="10" t="str">
        <f>_xlfn.XLOOKUP(Q1_2025[[#This Row],[Artikelnr]],Artikel_prijzen[Artnr],Artikel_prijzen[Groep],"")</f>
        <v/>
      </c>
      <c r="J230" s="10" t="str">
        <f>_xlfn.XLOOKUP(Q1_2025[[#This Row],[Artikelnr]],Artikel_prijzen[Artnr],Artikel_prijzen[Prijs 2025],"")</f>
        <v/>
      </c>
      <c r="K230" s="10" t="str">
        <f>IF(Q1_2025[[#This Row],[Artikelprijs]]&lt;&gt;"",IF(Q1_2025[[#This Row],[Stuksprijs]]=Q1_2025[[#This Row],[Artikelprijs]],"Prijs gelijk","Prijs wijkt af"),"")</f>
        <v/>
      </c>
      <c r="L230" s="10"/>
      <c r="N230" s="10">
        <f>IF(Q1_2025[[#This Row],[Prijstype]]="Artikelprijs",Q1_2025[[#This Row],[Artikelprijs]],Q1_2025[[#This Row],[Stuksprijs]])</f>
        <v>5</v>
      </c>
      <c r="O230" s="10">
        <f>IF(Q1_2025[[#This Row],[Prijstype]]="Artikelprijs",Q1_2025[[#This Row],[Artikelprijs]] * Q1_2025[[#This Row],[Besteld]],Q1_2025[[#This Row],[Brutobedrag]])</f>
        <v>0</v>
      </c>
      <c r="P230" s="10">
        <f>IF(Q1_2025[[#This Row],[Prijstype]] = "Artikelprijs",Q1_2025[[#This Row],[Brutobedrag 2]]*(100-Q1_2025[[#This Row],[Relatiekorting percentage]])/100,Q1_2025[[#This Row],[Bruto - Rel.korting]])</f>
        <v>0</v>
      </c>
    </row>
    <row r="231" spans="1:16" x14ac:dyDescent="0.3">
      <c r="A231" t="s">
        <v>9</v>
      </c>
      <c r="B231">
        <v>3001106</v>
      </c>
      <c r="C231" t="s">
        <v>127</v>
      </c>
      <c r="D231">
        <v>16</v>
      </c>
      <c r="E231" s="10">
        <v>6</v>
      </c>
      <c r="F231" s="10">
        <v>0</v>
      </c>
      <c r="G231" s="10">
        <v>0</v>
      </c>
      <c r="H231">
        <v>30</v>
      </c>
      <c r="I231" s="10" t="str">
        <f>_xlfn.XLOOKUP(Q1_2025[[#This Row],[Artikelnr]],Artikel_prijzen[Artnr],Artikel_prijzen[Groep],"")</f>
        <v/>
      </c>
      <c r="J231" s="10" t="str">
        <f>_xlfn.XLOOKUP(Q1_2025[[#This Row],[Artikelnr]],Artikel_prijzen[Artnr],Artikel_prijzen[Prijs 2025],"")</f>
        <v/>
      </c>
      <c r="K231" s="10" t="str">
        <f>IF(Q1_2025[[#This Row],[Artikelprijs]]&lt;&gt;"",IF(Q1_2025[[#This Row],[Stuksprijs]]=Q1_2025[[#This Row],[Artikelprijs]],"Prijs gelijk","Prijs wijkt af"),"")</f>
        <v/>
      </c>
      <c r="L231" s="10"/>
      <c r="N231" s="10">
        <f>IF(Q1_2025[[#This Row],[Prijstype]]="Artikelprijs",Q1_2025[[#This Row],[Artikelprijs]],Q1_2025[[#This Row],[Stuksprijs]])</f>
        <v>6</v>
      </c>
      <c r="O231" s="10">
        <f>IF(Q1_2025[[#This Row],[Prijstype]]="Artikelprijs",Q1_2025[[#This Row],[Artikelprijs]] * Q1_2025[[#This Row],[Besteld]],Q1_2025[[#This Row],[Brutobedrag]])</f>
        <v>0</v>
      </c>
      <c r="P231" s="10">
        <f>IF(Q1_2025[[#This Row],[Prijstype]] = "Artikelprijs",Q1_2025[[#This Row],[Brutobedrag 2]]*(100-Q1_2025[[#This Row],[Relatiekorting percentage]])/100,Q1_2025[[#This Row],[Bruto - Rel.korting]])</f>
        <v>0</v>
      </c>
    </row>
    <row r="232" spans="1:16" x14ac:dyDescent="0.3">
      <c r="A232" t="s">
        <v>9</v>
      </c>
      <c r="B232">
        <v>3001112</v>
      </c>
      <c r="C232" t="s">
        <v>128</v>
      </c>
      <c r="D232">
        <v>16</v>
      </c>
      <c r="E232" s="10">
        <v>13</v>
      </c>
      <c r="F232" s="10">
        <v>0</v>
      </c>
      <c r="G232" s="10">
        <v>0</v>
      </c>
      <c r="H232">
        <v>30</v>
      </c>
      <c r="I232" s="10" t="str">
        <f>_xlfn.XLOOKUP(Q1_2025[[#This Row],[Artikelnr]],Artikel_prijzen[Artnr],Artikel_prijzen[Groep],"")</f>
        <v/>
      </c>
      <c r="J232" s="10" t="str">
        <f>_xlfn.XLOOKUP(Q1_2025[[#This Row],[Artikelnr]],Artikel_prijzen[Artnr],Artikel_prijzen[Prijs 2025],"")</f>
        <v/>
      </c>
      <c r="K232" s="10" t="str">
        <f>IF(Q1_2025[[#This Row],[Artikelprijs]]&lt;&gt;"",IF(Q1_2025[[#This Row],[Stuksprijs]]=Q1_2025[[#This Row],[Artikelprijs]],"Prijs gelijk","Prijs wijkt af"),"")</f>
        <v/>
      </c>
      <c r="L232" s="10"/>
      <c r="N232" s="10">
        <f>IF(Q1_2025[[#This Row],[Prijstype]]="Artikelprijs",Q1_2025[[#This Row],[Artikelprijs]],Q1_2025[[#This Row],[Stuksprijs]])</f>
        <v>13</v>
      </c>
      <c r="O232" s="10">
        <f>IF(Q1_2025[[#This Row],[Prijstype]]="Artikelprijs",Q1_2025[[#This Row],[Artikelprijs]] * Q1_2025[[#This Row],[Besteld]],Q1_2025[[#This Row],[Brutobedrag]])</f>
        <v>0</v>
      </c>
      <c r="P232" s="10">
        <f>IF(Q1_2025[[#This Row],[Prijstype]] = "Artikelprijs",Q1_2025[[#This Row],[Brutobedrag 2]]*(100-Q1_2025[[#This Row],[Relatiekorting percentage]])/100,Q1_2025[[#This Row],[Bruto - Rel.korting]])</f>
        <v>0</v>
      </c>
    </row>
    <row r="233" spans="1:16" x14ac:dyDescent="0.3">
      <c r="A233" t="s">
        <v>9</v>
      </c>
      <c r="B233">
        <v>4001224</v>
      </c>
      <c r="C233" t="s">
        <v>85</v>
      </c>
      <c r="D233">
        <v>4</v>
      </c>
      <c r="E233" s="10">
        <v>92.7</v>
      </c>
      <c r="F233" s="10">
        <v>0</v>
      </c>
      <c r="G233" s="10">
        <v>0</v>
      </c>
      <c r="H233">
        <v>0</v>
      </c>
      <c r="I233" s="10" t="str">
        <f>_xlfn.XLOOKUP(Q1_2025[[#This Row],[Artikelnr]],Artikel_prijzen[Artnr],Artikel_prijzen[Groep],"")</f>
        <v/>
      </c>
      <c r="J233" s="10" t="str">
        <f>_xlfn.XLOOKUP(Q1_2025[[#This Row],[Artikelnr]],Artikel_prijzen[Artnr],Artikel_prijzen[Prijs 2025],"")</f>
        <v/>
      </c>
      <c r="K233" s="10" t="str">
        <f>IF(Q1_2025[[#This Row],[Artikelprijs]]&lt;&gt;"",IF(Q1_2025[[#This Row],[Stuksprijs]]=Q1_2025[[#This Row],[Artikelprijs]],"Prijs gelijk","Prijs wijkt af"),"")</f>
        <v/>
      </c>
      <c r="L233" s="10"/>
      <c r="N233" s="10">
        <f>IF(Q1_2025[[#This Row],[Prijstype]]="Artikelprijs",Q1_2025[[#This Row],[Artikelprijs]],Q1_2025[[#This Row],[Stuksprijs]])</f>
        <v>92.7</v>
      </c>
      <c r="O233" s="10">
        <f>IF(Q1_2025[[#This Row],[Prijstype]]="Artikelprijs",Q1_2025[[#This Row],[Artikelprijs]] * Q1_2025[[#This Row],[Besteld]],Q1_2025[[#This Row],[Brutobedrag]])</f>
        <v>0</v>
      </c>
      <c r="P233" s="10">
        <f>IF(Q1_2025[[#This Row],[Prijstype]] = "Artikelprijs",Q1_2025[[#This Row],[Brutobedrag 2]]*(100-Q1_2025[[#This Row],[Relatiekorting percentage]])/100,Q1_2025[[#This Row],[Bruto - Rel.korting]])</f>
        <v>0</v>
      </c>
    </row>
    <row r="234" spans="1:16" x14ac:dyDescent="0.3">
      <c r="A234" t="s">
        <v>9</v>
      </c>
      <c r="B234">
        <v>4001223</v>
      </c>
      <c r="C234" t="s">
        <v>129</v>
      </c>
      <c r="D234">
        <v>1</v>
      </c>
      <c r="E234" s="10">
        <v>92.7</v>
      </c>
      <c r="F234" s="10">
        <v>0</v>
      </c>
      <c r="G234" s="10">
        <v>0</v>
      </c>
      <c r="H234">
        <v>0</v>
      </c>
      <c r="I234" s="10" t="str">
        <f>_xlfn.XLOOKUP(Q1_2025[[#This Row],[Artikelnr]],Artikel_prijzen[Artnr],Artikel_prijzen[Groep],"")</f>
        <v/>
      </c>
      <c r="J234" s="10" t="str">
        <f>_xlfn.XLOOKUP(Q1_2025[[#This Row],[Artikelnr]],Artikel_prijzen[Artnr],Artikel_prijzen[Prijs 2025],"")</f>
        <v/>
      </c>
      <c r="K234" s="10" t="str">
        <f>IF(Q1_2025[[#This Row],[Artikelprijs]]&lt;&gt;"",IF(Q1_2025[[#This Row],[Stuksprijs]]=Q1_2025[[#This Row],[Artikelprijs]],"Prijs gelijk","Prijs wijkt af"),"")</f>
        <v/>
      </c>
      <c r="L234" s="10"/>
      <c r="N234" s="10">
        <f>IF(Q1_2025[[#This Row],[Prijstype]]="Artikelprijs",Q1_2025[[#This Row],[Artikelprijs]],Q1_2025[[#This Row],[Stuksprijs]])</f>
        <v>92.7</v>
      </c>
      <c r="O234" s="10">
        <f>IF(Q1_2025[[#This Row],[Prijstype]]="Artikelprijs",Q1_2025[[#This Row],[Artikelprijs]] * Q1_2025[[#This Row],[Besteld]],Q1_2025[[#This Row],[Brutobedrag]])</f>
        <v>0</v>
      </c>
      <c r="P234" s="10">
        <f>IF(Q1_2025[[#This Row],[Prijstype]] = "Artikelprijs",Q1_2025[[#This Row],[Brutobedrag 2]]*(100-Q1_2025[[#This Row],[Relatiekorting percentage]])/100,Q1_2025[[#This Row],[Bruto - Rel.korting]])</f>
        <v>0</v>
      </c>
    </row>
    <row r="235" spans="1:16" x14ac:dyDescent="0.3">
      <c r="A235" t="s">
        <v>9</v>
      </c>
      <c r="B235">
        <v>4001131</v>
      </c>
      <c r="C235" t="s">
        <v>130</v>
      </c>
      <c r="D235">
        <v>2</v>
      </c>
      <c r="E235" s="10">
        <v>92.7</v>
      </c>
      <c r="F235" s="10">
        <v>0</v>
      </c>
      <c r="G235" s="10">
        <v>0</v>
      </c>
      <c r="H235">
        <v>0</v>
      </c>
      <c r="I235" s="10" t="str">
        <f>_xlfn.XLOOKUP(Q1_2025[[#This Row],[Artikelnr]],Artikel_prijzen[Artnr],Artikel_prijzen[Groep],"")</f>
        <v/>
      </c>
      <c r="J235" s="10" t="str">
        <f>_xlfn.XLOOKUP(Q1_2025[[#This Row],[Artikelnr]],Artikel_prijzen[Artnr],Artikel_prijzen[Prijs 2025],"")</f>
        <v/>
      </c>
      <c r="K235" s="10" t="str">
        <f>IF(Q1_2025[[#This Row],[Artikelprijs]]&lt;&gt;"",IF(Q1_2025[[#This Row],[Stuksprijs]]=Q1_2025[[#This Row],[Artikelprijs]],"Prijs gelijk","Prijs wijkt af"),"")</f>
        <v/>
      </c>
      <c r="L235" s="10"/>
      <c r="N235" s="10">
        <f>IF(Q1_2025[[#This Row],[Prijstype]]="Artikelprijs",Q1_2025[[#This Row],[Artikelprijs]],Q1_2025[[#This Row],[Stuksprijs]])</f>
        <v>92.7</v>
      </c>
      <c r="O235" s="10">
        <f>IF(Q1_2025[[#This Row],[Prijstype]]="Artikelprijs",Q1_2025[[#This Row],[Artikelprijs]] * Q1_2025[[#This Row],[Besteld]],Q1_2025[[#This Row],[Brutobedrag]])</f>
        <v>0</v>
      </c>
      <c r="P235" s="10">
        <f>IF(Q1_2025[[#This Row],[Prijstype]] = "Artikelprijs",Q1_2025[[#This Row],[Brutobedrag 2]]*(100-Q1_2025[[#This Row],[Relatiekorting percentage]])/100,Q1_2025[[#This Row],[Bruto - Rel.korting]])</f>
        <v>0</v>
      </c>
    </row>
    <row r="236" spans="1:16" x14ac:dyDescent="0.3">
      <c r="A236" t="s">
        <v>9</v>
      </c>
      <c r="B236">
        <v>3001078</v>
      </c>
      <c r="C236" t="s">
        <v>131</v>
      </c>
      <c r="D236">
        <v>1</v>
      </c>
      <c r="E236" s="10">
        <v>47.25</v>
      </c>
      <c r="F236" s="10">
        <v>0</v>
      </c>
      <c r="G236" s="10">
        <v>0</v>
      </c>
      <c r="H236">
        <v>30</v>
      </c>
      <c r="I236" s="10" t="str">
        <f>_xlfn.XLOOKUP(Q1_2025[[#This Row],[Artikelnr]],Artikel_prijzen[Artnr],Artikel_prijzen[Groep],"")</f>
        <v/>
      </c>
      <c r="J236" s="10" t="str">
        <f>_xlfn.XLOOKUP(Q1_2025[[#This Row],[Artikelnr]],Artikel_prijzen[Artnr],Artikel_prijzen[Prijs 2025],"")</f>
        <v/>
      </c>
      <c r="K236" s="10" t="str">
        <f>IF(Q1_2025[[#This Row],[Artikelprijs]]&lt;&gt;"",IF(Q1_2025[[#This Row],[Stuksprijs]]=Q1_2025[[#This Row],[Artikelprijs]],"Prijs gelijk","Prijs wijkt af"),"")</f>
        <v/>
      </c>
      <c r="L236" s="10"/>
      <c r="N236" s="10">
        <f>IF(Q1_2025[[#This Row],[Prijstype]]="Artikelprijs",Q1_2025[[#This Row],[Artikelprijs]],Q1_2025[[#This Row],[Stuksprijs]])</f>
        <v>47.25</v>
      </c>
      <c r="O236" s="10">
        <f>IF(Q1_2025[[#This Row],[Prijstype]]="Artikelprijs",Q1_2025[[#This Row],[Artikelprijs]] * Q1_2025[[#This Row],[Besteld]],Q1_2025[[#This Row],[Brutobedrag]])</f>
        <v>0</v>
      </c>
      <c r="P236" s="10">
        <f>IF(Q1_2025[[#This Row],[Prijstype]] = "Artikelprijs",Q1_2025[[#This Row],[Brutobedrag 2]]*(100-Q1_2025[[#This Row],[Relatiekorting percentage]])/100,Q1_2025[[#This Row],[Bruto - Rel.korting]])</f>
        <v>0</v>
      </c>
    </row>
    <row r="237" spans="1:16" x14ac:dyDescent="0.3">
      <c r="A237" t="s">
        <v>9</v>
      </c>
      <c r="B237">
        <v>3001038</v>
      </c>
      <c r="C237" t="s">
        <v>65</v>
      </c>
      <c r="D237">
        <v>50</v>
      </c>
      <c r="E237" s="10">
        <v>6</v>
      </c>
      <c r="F237" s="10">
        <v>0</v>
      </c>
      <c r="G237" s="10">
        <v>0</v>
      </c>
      <c r="H237">
        <v>30</v>
      </c>
      <c r="I237" s="10" t="str">
        <f>_xlfn.XLOOKUP(Q1_2025[[#This Row],[Artikelnr]],Artikel_prijzen[Artnr],Artikel_prijzen[Groep],"")</f>
        <v/>
      </c>
      <c r="J237" s="10" t="str">
        <f>_xlfn.XLOOKUP(Q1_2025[[#This Row],[Artikelnr]],Artikel_prijzen[Artnr],Artikel_prijzen[Prijs 2025],"")</f>
        <v/>
      </c>
      <c r="K237" s="10" t="str">
        <f>IF(Q1_2025[[#This Row],[Artikelprijs]]&lt;&gt;"",IF(Q1_2025[[#This Row],[Stuksprijs]]=Q1_2025[[#This Row],[Artikelprijs]],"Prijs gelijk","Prijs wijkt af"),"")</f>
        <v/>
      </c>
      <c r="L237" s="10"/>
      <c r="N237" s="10">
        <f>IF(Q1_2025[[#This Row],[Prijstype]]="Artikelprijs",Q1_2025[[#This Row],[Artikelprijs]],Q1_2025[[#This Row],[Stuksprijs]])</f>
        <v>6</v>
      </c>
      <c r="O237" s="10">
        <f>IF(Q1_2025[[#This Row],[Prijstype]]="Artikelprijs",Q1_2025[[#This Row],[Artikelprijs]] * Q1_2025[[#This Row],[Besteld]],Q1_2025[[#This Row],[Brutobedrag]])</f>
        <v>0</v>
      </c>
      <c r="P237" s="10">
        <f>IF(Q1_2025[[#This Row],[Prijstype]] = "Artikelprijs",Q1_2025[[#This Row],[Brutobedrag 2]]*(100-Q1_2025[[#This Row],[Relatiekorting percentage]])/100,Q1_2025[[#This Row],[Bruto - Rel.korting]])</f>
        <v>0</v>
      </c>
    </row>
    <row r="238" spans="1:16" x14ac:dyDescent="0.3">
      <c r="A238" t="s">
        <v>9</v>
      </c>
      <c r="B238">
        <v>3001041</v>
      </c>
      <c r="C238" t="s">
        <v>68</v>
      </c>
      <c r="D238">
        <v>10</v>
      </c>
      <c r="E238" s="10">
        <v>9</v>
      </c>
      <c r="F238" s="10">
        <v>0</v>
      </c>
      <c r="G238" s="10">
        <v>0</v>
      </c>
      <c r="H238">
        <v>30</v>
      </c>
      <c r="I238" s="10" t="str">
        <f>_xlfn.XLOOKUP(Q1_2025[[#This Row],[Artikelnr]],Artikel_prijzen[Artnr],Artikel_prijzen[Groep],"")</f>
        <v/>
      </c>
      <c r="J238" s="10" t="str">
        <f>_xlfn.XLOOKUP(Q1_2025[[#This Row],[Artikelnr]],Artikel_prijzen[Artnr],Artikel_prijzen[Prijs 2025],"")</f>
        <v/>
      </c>
      <c r="K238" s="10" t="str">
        <f>IF(Q1_2025[[#This Row],[Artikelprijs]]&lt;&gt;"",IF(Q1_2025[[#This Row],[Stuksprijs]]=Q1_2025[[#This Row],[Artikelprijs]],"Prijs gelijk","Prijs wijkt af"),"")</f>
        <v/>
      </c>
      <c r="L238" s="10"/>
      <c r="N238" s="10">
        <f>IF(Q1_2025[[#This Row],[Prijstype]]="Artikelprijs",Q1_2025[[#This Row],[Artikelprijs]],Q1_2025[[#This Row],[Stuksprijs]])</f>
        <v>9</v>
      </c>
      <c r="O238" s="10">
        <f>IF(Q1_2025[[#This Row],[Prijstype]]="Artikelprijs",Q1_2025[[#This Row],[Artikelprijs]] * Q1_2025[[#This Row],[Besteld]],Q1_2025[[#This Row],[Brutobedrag]])</f>
        <v>0</v>
      </c>
      <c r="P238" s="10">
        <f>IF(Q1_2025[[#This Row],[Prijstype]] = "Artikelprijs",Q1_2025[[#This Row],[Brutobedrag 2]]*(100-Q1_2025[[#This Row],[Relatiekorting percentage]])/100,Q1_2025[[#This Row],[Bruto - Rel.korting]])</f>
        <v>0</v>
      </c>
    </row>
    <row r="239" spans="1:16" x14ac:dyDescent="0.3">
      <c r="A239" t="s">
        <v>9</v>
      </c>
      <c r="B239">
        <v>3001042</v>
      </c>
      <c r="C239" t="s">
        <v>69</v>
      </c>
      <c r="D239">
        <v>10</v>
      </c>
      <c r="E239" s="10">
        <v>11</v>
      </c>
      <c r="F239" s="10">
        <v>0</v>
      </c>
      <c r="G239" s="10">
        <v>0</v>
      </c>
      <c r="H239">
        <v>30</v>
      </c>
      <c r="I239" s="10" t="str">
        <f>_xlfn.XLOOKUP(Q1_2025[[#This Row],[Artikelnr]],Artikel_prijzen[Artnr],Artikel_prijzen[Groep],"")</f>
        <v/>
      </c>
      <c r="J239" s="10" t="str">
        <f>_xlfn.XLOOKUP(Q1_2025[[#This Row],[Artikelnr]],Artikel_prijzen[Artnr],Artikel_prijzen[Prijs 2025],"")</f>
        <v/>
      </c>
      <c r="K239" s="10" t="str">
        <f>IF(Q1_2025[[#This Row],[Artikelprijs]]&lt;&gt;"",IF(Q1_2025[[#This Row],[Stuksprijs]]=Q1_2025[[#This Row],[Artikelprijs]],"Prijs gelijk","Prijs wijkt af"),"")</f>
        <v/>
      </c>
      <c r="L239" s="10"/>
      <c r="N239" s="10">
        <f>IF(Q1_2025[[#This Row],[Prijstype]]="Artikelprijs",Q1_2025[[#This Row],[Artikelprijs]],Q1_2025[[#This Row],[Stuksprijs]])</f>
        <v>11</v>
      </c>
      <c r="O239" s="10">
        <f>IF(Q1_2025[[#This Row],[Prijstype]]="Artikelprijs",Q1_2025[[#This Row],[Artikelprijs]] * Q1_2025[[#This Row],[Besteld]],Q1_2025[[#This Row],[Brutobedrag]])</f>
        <v>0</v>
      </c>
      <c r="P239" s="10">
        <f>IF(Q1_2025[[#This Row],[Prijstype]] = "Artikelprijs",Q1_2025[[#This Row],[Brutobedrag 2]]*(100-Q1_2025[[#This Row],[Relatiekorting percentage]])/100,Q1_2025[[#This Row],[Bruto - Rel.korting]])</f>
        <v>0</v>
      </c>
    </row>
    <row r="240" spans="1:16" x14ac:dyDescent="0.3">
      <c r="A240" t="s">
        <v>9</v>
      </c>
      <c r="B240">
        <v>3001043</v>
      </c>
      <c r="C240" t="s">
        <v>70</v>
      </c>
      <c r="D240">
        <v>10</v>
      </c>
      <c r="E240" s="10">
        <v>13</v>
      </c>
      <c r="F240" s="10">
        <v>0</v>
      </c>
      <c r="G240" s="10">
        <v>0</v>
      </c>
      <c r="H240">
        <v>30</v>
      </c>
      <c r="I240" s="10" t="str">
        <f>_xlfn.XLOOKUP(Q1_2025[[#This Row],[Artikelnr]],Artikel_prijzen[Artnr],Artikel_prijzen[Groep],"")</f>
        <v/>
      </c>
      <c r="J240" s="10" t="str">
        <f>_xlfn.XLOOKUP(Q1_2025[[#This Row],[Artikelnr]],Artikel_prijzen[Artnr],Artikel_prijzen[Prijs 2025],"")</f>
        <v/>
      </c>
      <c r="K240" s="10" t="str">
        <f>IF(Q1_2025[[#This Row],[Artikelprijs]]&lt;&gt;"",IF(Q1_2025[[#This Row],[Stuksprijs]]=Q1_2025[[#This Row],[Artikelprijs]],"Prijs gelijk","Prijs wijkt af"),"")</f>
        <v/>
      </c>
      <c r="L240" s="10"/>
      <c r="N240" s="10">
        <f>IF(Q1_2025[[#This Row],[Prijstype]]="Artikelprijs",Q1_2025[[#This Row],[Artikelprijs]],Q1_2025[[#This Row],[Stuksprijs]])</f>
        <v>13</v>
      </c>
      <c r="O240" s="10">
        <f>IF(Q1_2025[[#This Row],[Prijstype]]="Artikelprijs",Q1_2025[[#This Row],[Artikelprijs]] * Q1_2025[[#This Row],[Besteld]],Q1_2025[[#This Row],[Brutobedrag]])</f>
        <v>0</v>
      </c>
      <c r="P240" s="10">
        <f>IF(Q1_2025[[#This Row],[Prijstype]] = "Artikelprijs",Q1_2025[[#This Row],[Brutobedrag 2]]*(100-Q1_2025[[#This Row],[Relatiekorting percentage]])/100,Q1_2025[[#This Row],[Bruto - Rel.korting]])</f>
        <v>0</v>
      </c>
    </row>
    <row r="241" spans="1:16" x14ac:dyDescent="0.3">
      <c r="A241" t="s">
        <v>9</v>
      </c>
      <c r="B241">
        <v>3001045</v>
      </c>
      <c r="C241" t="s">
        <v>71</v>
      </c>
      <c r="D241">
        <v>25</v>
      </c>
      <c r="E241" s="10">
        <v>5</v>
      </c>
      <c r="F241" s="10">
        <v>0</v>
      </c>
      <c r="G241" s="10">
        <v>0</v>
      </c>
      <c r="H241">
        <v>30</v>
      </c>
      <c r="I241" s="10" t="str">
        <f>_xlfn.XLOOKUP(Q1_2025[[#This Row],[Artikelnr]],Artikel_prijzen[Artnr],Artikel_prijzen[Groep],"")</f>
        <v/>
      </c>
      <c r="J241" s="10" t="str">
        <f>_xlfn.XLOOKUP(Q1_2025[[#This Row],[Artikelnr]],Artikel_prijzen[Artnr],Artikel_prijzen[Prijs 2025],"")</f>
        <v/>
      </c>
      <c r="K241" s="10" t="str">
        <f>IF(Q1_2025[[#This Row],[Artikelprijs]]&lt;&gt;"",IF(Q1_2025[[#This Row],[Stuksprijs]]=Q1_2025[[#This Row],[Artikelprijs]],"Prijs gelijk","Prijs wijkt af"),"")</f>
        <v/>
      </c>
      <c r="L241" s="10"/>
      <c r="N241" s="10">
        <f>IF(Q1_2025[[#This Row],[Prijstype]]="Artikelprijs",Q1_2025[[#This Row],[Artikelprijs]],Q1_2025[[#This Row],[Stuksprijs]])</f>
        <v>5</v>
      </c>
      <c r="O241" s="10">
        <f>IF(Q1_2025[[#This Row],[Prijstype]]="Artikelprijs",Q1_2025[[#This Row],[Artikelprijs]] * Q1_2025[[#This Row],[Besteld]],Q1_2025[[#This Row],[Brutobedrag]])</f>
        <v>0</v>
      </c>
      <c r="P241" s="10">
        <f>IF(Q1_2025[[#This Row],[Prijstype]] = "Artikelprijs",Q1_2025[[#This Row],[Brutobedrag 2]]*(100-Q1_2025[[#This Row],[Relatiekorting percentage]])/100,Q1_2025[[#This Row],[Bruto - Rel.korting]])</f>
        <v>0</v>
      </c>
    </row>
    <row r="242" spans="1:16" x14ac:dyDescent="0.3">
      <c r="A242" t="s">
        <v>9</v>
      </c>
      <c r="B242">
        <v>5020002</v>
      </c>
      <c r="C242" t="s">
        <v>56</v>
      </c>
      <c r="D242">
        <v>75</v>
      </c>
      <c r="E242" s="10">
        <v>39.65</v>
      </c>
      <c r="F242" s="10">
        <v>0</v>
      </c>
      <c r="G242" s="10">
        <v>0</v>
      </c>
      <c r="H242">
        <v>25</v>
      </c>
      <c r="I242" s="10" t="str">
        <f>_xlfn.XLOOKUP(Q1_2025[[#This Row],[Artikelnr]],Artikel_prijzen[Artnr],Artikel_prijzen[Groep],"")</f>
        <v/>
      </c>
      <c r="J242" s="10" t="str">
        <f>_xlfn.XLOOKUP(Q1_2025[[#This Row],[Artikelnr]],Artikel_prijzen[Artnr],Artikel_prijzen[Prijs 2025],"")</f>
        <v/>
      </c>
      <c r="K242" s="10" t="str">
        <f>IF(Q1_2025[[#This Row],[Artikelprijs]]&lt;&gt;"",IF(Q1_2025[[#This Row],[Stuksprijs]]=Q1_2025[[#This Row],[Artikelprijs]],"Prijs gelijk","Prijs wijkt af"),"")</f>
        <v/>
      </c>
      <c r="L242" s="10"/>
      <c r="N242" s="10">
        <f>IF(Q1_2025[[#This Row],[Prijstype]]="Artikelprijs",Q1_2025[[#This Row],[Artikelprijs]],Q1_2025[[#This Row],[Stuksprijs]])</f>
        <v>39.65</v>
      </c>
      <c r="O242" s="10">
        <f>IF(Q1_2025[[#This Row],[Prijstype]]="Artikelprijs",Q1_2025[[#This Row],[Artikelprijs]] * Q1_2025[[#This Row],[Besteld]],Q1_2025[[#This Row],[Brutobedrag]])</f>
        <v>0</v>
      </c>
      <c r="P242" s="10">
        <f>IF(Q1_2025[[#This Row],[Prijstype]] = "Artikelprijs",Q1_2025[[#This Row],[Brutobedrag 2]]*(100-Q1_2025[[#This Row],[Relatiekorting percentage]])/100,Q1_2025[[#This Row],[Bruto - Rel.korting]])</f>
        <v>0</v>
      </c>
    </row>
    <row r="243" spans="1:16" x14ac:dyDescent="0.3">
      <c r="A243" t="s">
        <v>9</v>
      </c>
      <c r="B243">
        <v>5030001</v>
      </c>
      <c r="C243" t="s">
        <v>132</v>
      </c>
      <c r="D243">
        <v>26</v>
      </c>
      <c r="E243" s="10">
        <v>28.84</v>
      </c>
      <c r="F243" s="10">
        <v>0</v>
      </c>
      <c r="G243" s="10">
        <v>0</v>
      </c>
      <c r="H243">
        <v>0</v>
      </c>
      <c r="I243" s="10" t="str">
        <f>_xlfn.XLOOKUP(Q1_2025[[#This Row],[Artikelnr]],Artikel_prijzen[Artnr],Artikel_prijzen[Groep],"")</f>
        <v>Rigging</v>
      </c>
      <c r="J243" s="10">
        <f>_xlfn.XLOOKUP(Q1_2025[[#This Row],[Artikelnr]],Artikel_prijzen[Artnr],Artikel_prijzen[Prijs 2025],"")</f>
        <v>28</v>
      </c>
      <c r="K243" s="10" t="str">
        <f>IF(Q1_2025[[#This Row],[Artikelprijs]]&lt;&gt;"",IF(Q1_2025[[#This Row],[Stuksprijs]]=Q1_2025[[#This Row],[Artikelprijs]],"Prijs gelijk","Prijs wijkt af"),"")</f>
        <v>Prijs wijkt af</v>
      </c>
      <c r="L243" s="10"/>
      <c r="M243" t="s">
        <v>536</v>
      </c>
      <c r="N243" s="10">
        <f>IF(Q1_2025[[#This Row],[Prijstype]]="Artikelprijs",Q1_2025[[#This Row],[Artikelprijs]],Q1_2025[[#This Row],[Stuksprijs]])</f>
        <v>28</v>
      </c>
      <c r="O243" s="10">
        <f>IF(Q1_2025[[#This Row],[Prijstype]]="Artikelprijs",Q1_2025[[#This Row],[Artikelprijs]] * Q1_2025[[#This Row],[Besteld]],Q1_2025[[#This Row],[Brutobedrag]])</f>
        <v>728</v>
      </c>
      <c r="P243" s="10">
        <f>IF(Q1_2025[[#This Row],[Prijstype]] = "Artikelprijs",Q1_2025[[#This Row],[Brutobedrag 2]]*(100-Q1_2025[[#This Row],[Relatiekorting percentage]])/100,Q1_2025[[#This Row],[Bruto - Rel.korting]])</f>
        <v>728</v>
      </c>
    </row>
    <row r="244" spans="1:16" x14ac:dyDescent="0.3">
      <c r="A244" t="s">
        <v>9</v>
      </c>
      <c r="B244">
        <v>2002103</v>
      </c>
      <c r="C244" t="s">
        <v>133</v>
      </c>
      <c r="D244">
        <v>2</v>
      </c>
      <c r="E244" s="10">
        <v>40</v>
      </c>
      <c r="F244" s="10">
        <v>0</v>
      </c>
      <c r="G244" s="10">
        <v>0</v>
      </c>
      <c r="H244">
        <v>30</v>
      </c>
      <c r="I244" s="10" t="str">
        <f>_xlfn.XLOOKUP(Q1_2025[[#This Row],[Artikelnr]],Artikel_prijzen[Artnr],Artikel_prijzen[Groep],"")</f>
        <v/>
      </c>
      <c r="J244" s="10" t="str">
        <f>_xlfn.XLOOKUP(Q1_2025[[#This Row],[Artikelnr]],Artikel_prijzen[Artnr],Artikel_prijzen[Prijs 2025],"")</f>
        <v/>
      </c>
      <c r="K244" s="10" t="str">
        <f>IF(Q1_2025[[#This Row],[Artikelprijs]]&lt;&gt;"",IF(Q1_2025[[#This Row],[Stuksprijs]]=Q1_2025[[#This Row],[Artikelprijs]],"Prijs gelijk","Prijs wijkt af"),"")</f>
        <v/>
      </c>
      <c r="L244" s="10"/>
      <c r="N244" s="10">
        <f>IF(Q1_2025[[#This Row],[Prijstype]]="Artikelprijs",Q1_2025[[#This Row],[Artikelprijs]],Q1_2025[[#This Row],[Stuksprijs]])</f>
        <v>40</v>
      </c>
      <c r="O244" s="10">
        <f>IF(Q1_2025[[#This Row],[Prijstype]]="Artikelprijs",Q1_2025[[#This Row],[Artikelprijs]] * Q1_2025[[#This Row],[Besteld]],Q1_2025[[#This Row],[Brutobedrag]])</f>
        <v>0</v>
      </c>
      <c r="P244" s="10">
        <f>IF(Q1_2025[[#This Row],[Prijstype]] = "Artikelprijs",Q1_2025[[#This Row],[Brutobedrag 2]]*(100-Q1_2025[[#This Row],[Relatiekorting percentage]])/100,Q1_2025[[#This Row],[Bruto - Rel.korting]])</f>
        <v>0</v>
      </c>
    </row>
    <row r="245" spans="1:16" x14ac:dyDescent="0.3">
      <c r="A245" t="s">
        <v>9</v>
      </c>
      <c r="B245">
        <v>2002104</v>
      </c>
      <c r="C245" t="s">
        <v>134</v>
      </c>
      <c r="D245">
        <v>8</v>
      </c>
      <c r="E245" s="10">
        <v>60</v>
      </c>
      <c r="F245" s="10">
        <v>0</v>
      </c>
      <c r="G245" s="10">
        <v>0</v>
      </c>
      <c r="H245">
        <v>30</v>
      </c>
      <c r="I245" s="10" t="str">
        <f>_xlfn.XLOOKUP(Q1_2025[[#This Row],[Artikelnr]],Artikel_prijzen[Artnr],Artikel_prijzen[Groep],"")</f>
        <v/>
      </c>
      <c r="J245" s="10" t="str">
        <f>_xlfn.XLOOKUP(Q1_2025[[#This Row],[Artikelnr]],Artikel_prijzen[Artnr],Artikel_prijzen[Prijs 2025],"")</f>
        <v/>
      </c>
      <c r="K245" s="10" t="str">
        <f>IF(Q1_2025[[#This Row],[Artikelprijs]]&lt;&gt;"",IF(Q1_2025[[#This Row],[Stuksprijs]]=Q1_2025[[#This Row],[Artikelprijs]],"Prijs gelijk","Prijs wijkt af"),"")</f>
        <v/>
      </c>
      <c r="L245" s="10"/>
      <c r="N245" s="10">
        <f>IF(Q1_2025[[#This Row],[Prijstype]]="Artikelprijs",Q1_2025[[#This Row],[Artikelprijs]],Q1_2025[[#This Row],[Stuksprijs]])</f>
        <v>60</v>
      </c>
      <c r="O245" s="10">
        <f>IF(Q1_2025[[#This Row],[Prijstype]]="Artikelprijs",Q1_2025[[#This Row],[Artikelprijs]] * Q1_2025[[#This Row],[Besteld]],Q1_2025[[#This Row],[Brutobedrag]])</f>
        <v>0</v>
      </c>
      <c r="P245" s="10">
        <f>IF(Q1_2025[[#This Row],[Prijstype]] = "Artikelprijs",Q1_2025[[#This Row],[Brutobedrag 2]]*(100-Q1_2025[[#This Row],[Relatiekorting percentage]])/100,Q1_2025[[#This Row],[Bruto - Rel.korting]])</f>
        <v>0</v>
      </c>
    </row>
    <row r="246" spans="1:16" x14ac:dyDescent="0.3">
      <c r="A246" t="s">
        <v>9</v>
      </c>
      <c r="B246">
        <v>2004012</v>
      </c>
      <c r="C246" t="s">
        <v>19</v>
      </c>
      <c r="D246">
        <v>4</v>
      </c>
      <c r="E246" s="10">
        <v>10.5</v>
      </c>
      <c r="F246" s="10">
        <v>0</v>
      </c>
      <c r="G246" s="10">
        <v>0</v>
      </c>
      <c r="H246">
        <v>30</v>
      </c>
      <c r="I246" s="10" t="str">
        <f>_xlfn.XLOOKUP(Q1_2025[[#This Row],[Artikelnr]],Artikel_prijzen[Artnr],Artikel_prijzen[Groep],"")</f>
        <v/>
      </c>
      <c r="J246" s="10" t="str">
        <f>_xlfn.XLOOKUP(Q1_2025[[#This Row],[Artikelnr]],Artikel_prijzen[Artnr],Artikel_prijzen[Prijs 2025],"")</f>
        <v/>
      </c>
      <c r="K246" s="10" t="str">
        <f>IF(Q1_2025[[#This Row],[Artikelprijs]]&lt;&gt;"",IF(Q1_2025[[#This Row],[Stuksprijs]]=Q1_2025[[#This Row],[Artikelprijs]],"Prijs gelijk","Prijs wijkt af"),"")</f>
        <v/>
      </c>
      <c r="L246" s="10"/>
      <c r="N246" s="10">
        <f>IF(Q1_2025[[#This Row],[Prijstype]]="Artikelprijs",Q1_2025[[#This Row],[Artikelprijs]],Q1_2025[[#This Row],[Stuksprijs]])</f>
        <v>10.5</v>
      </c>
      <c r="O246" s="10">
        <f>IF(Q1_2025[[#This Row],[Prijstype]]="Artikelprijs",Q1_2025[[#This Row],[Artikelprijs]] * Q1_2025[[#This Row],[Besteld]],Q1_2025[[#This Row],[Brutobedrag]])</f>
        <v>0</v>
      </c>
      <c r="P246" s="10">
        <f>IF(Q1_2025[[#This Row],[Prijstype]] = "Artikelprijs",Q1_2025[[#This Row],[Brutobedrag 2]]*(100-Q1_2025[[#This Row],[Relatiekorting percentage]])/100,Q1_2025[[#This Row],[Bruto - Rel.korting]])</f>
        <v>0</v>
      </c>
    </row>
    <row r="247" spans="1:16" x14ac:dyDescent="0.3">
      <c r="A247" t="s">
        <v>9</v>
      </c>
      <c r="B247">
        <v>2004017</v>
      </c>
      <c r="C247" t="s">
        <v>135</v>
      </c>
      <c r="D247">
        <v>4</v>
      </c>
      <c r="E247" s="10">
        <v>5.25</v>
      </c>
      <c r="F247" s="10">
        <v>0</v>
      </c>
      <c r="G247" s="10">
        <v>0</v>
      </c>
      <c r="H247">
        <v>30</v>
      </c>
      <c r="I247" s="10" t="str">
        <f>_xlfn.XLOOKUP(Q1_2025[[#This Row],[Artikelnr]],Artikel_prijzen[Artnr],Artikel_prijzen[Groep],"")</f>
        <v/>
      </c>
      <c r="J247" s="10" t="str">
        <f>_xlfn.XLOOKUP(Q1_2025[[#This Row],[Artikelnr]],Artikel_prijzen[Artnr],Artikel_prijzen[Prijs 2025],"")</f>
        <v/>
      </c>
      <c r="K247" s="10" t="str">
        <f>IF(Q1_2025[[#This Row],[Artikelprijs]]&lt;&gt;"",IF(Q1_2025[[#This Row],[Stuksprijs]]=Q1_2025[[#This Row],[Artikelprijs]],"Prijs gelijk","Prijs wijkt af"),"")</f>
        <v/>
      </c>
      <c r="L247" s="10"/>
      <c r="N247" s="10">
        <f>IF(Q1_2025[[#This Row],[Prijstype]]="Artikelprijs",Q1_2025[[#This Row],[Artikelprijs]],Q1_2025[[#This Row],[Stuksprijs]])</f>
        <v>5.25</v>
      </c>
      <c r="O247" s="10">
        <f>IF(Q1_2025[[#This Row],[Prijstype]]="Artikelprijs",Q1_2025[[#This Row],[Artikelprijs]] * Q1_2025[[#This Row],[Besteld]],Q1_2025[[#This Row],[Brutobedrag]])</f>
        <v>0</v>
      </c>
      <c r="P247" s="10">
        <f>IF(Q1_2025[[#This Row],[Prijstype]] = "Artikelprijs",Q1_2025[[#This Row],[Brutobedrag 2]]*(100-Q1_2025[[#This Row],[Relatiekorting percentage]])/100,Q1_2025[[#This Row],[Bruto - Rel.korting]])</f>
        <v>0</v>
      </c>
    </row>
    <row r="248" spans="1:16" x14ac:dyDescent="0.3">
      <c r="A248" t="s">
        <v>9</v>
      </c>
      <c r="B248">
        <v>2004011</v>
      </c>
      <c r="C248" t="s">
        <v>136</v>
      </c>
      <c r="D248">
        <v>10</v>
      </c>
      <c r="E248" s="10">
        <v>10.5</v>
      </c>
      <c r="F248" s="10">
        <v>0</v>
      </c>
      <c r="G248" s="10">
        <v>0</v>
      </c>
      <c r="H248">
        <v>30</v>
      </c>
      <c r="I248" s="10" t="str">
        <f>_xlfn.XLOOKUP(Q1_2025[[#This Row],[Artikelnr]],Artikel_prijzen[Artnr],Artikel_prijzen[Groep],"")</f>
        <v/>
      </c>
      <c r="J248" s="10" t="str">
        <f>_xlfn.XLOOKUP(Q1_2025[[#This Row],[Artikelnr]],Artikel_prijzen[Artnr],Artikel_prijzen[Prijs 2025],"")</f>
        <v/>
      </c>
      <c r="K248" s="10" t="str">
        <f>IF(Q1_2025[[#This Row],[Artikelprijs]]&lt;&gt;"",IF(Q1_2025[[#This Row],[Stuksprijs]]=Q1_2025[[#This Row],[Artikelprijs]],"Prijs gelijk","Prijs wijkt af"),"")</f>
        <v/>
      </c>
      <c r="L248" s="10"/>
      <c r="N248" s="10">
        <f>IF(Q1_2025[[#This Row],[Prijstype]]="Artikelprijs",Q1_2025[[#This Row],[Artikelprijs]],Q1_2025[[#This Row],[Stuksprijs]])</f>
        <v>10.5</v>
      </c>
      <c r="O248" s="10">
        <f>IF(Q1_2025[[#This Row],[Prijstype]]="Artikelprijs",Q1_2025[[#This Row],[Artikelprijs]] * Q1_2025[[#This Row],[Besteld]],Q1_2025[[#This Row],[Brutobedrag]])</f>
        <v>0</v>
      </c>
      <c r="P248" s="10">
        <f>IF(Q1_2025[[#This Row],[Prijstype]] = "Artikelprijs",Q1_2025[[#This Row],[Brutobedrag 2]]*(100-Q1_2025[[#This Row],[Relatiekorting percentage]])/100,Q1_2025[[#This Row],[Bruto - Rel.korting]])</f>
        <v>0</v>
      </c>
    </row>
    <row r="249" spans="1:16" x14ac:dyDescent="0.3">
      <c r="A249" t="s">
        <v>9</v>
      </c>
      <c r="B249">
        <v>2004012</v>
      </c>
      <c r="C249" t="s">
        <v>19</v>
      </c>
      <c r="D249">
        <v>10</v>
      </c>
      <c r="E249" s="10">
        <v>10.5</v>
      </c>
      <c r="F249" s="10">
        <v>0</v>
      </c>
      <c r="G249" s="10">
        <v>0</v>
      </c>
      <c r="H249">
        <v>30</v>
      </c>
      <c r="I249" s="10" t="str">
        <f>_xlfn.XLOOKUP(Q1_2025[[#This Row],[Artikelnr]],Artikel_prijzen[Artnr],Artikel_prijzen[Groep],"")</f>
        <v/>
      </c>
      <c r="J249" s="10" t="str">
        <f>_xlfn.XLOOKUP(Q1_2025[[#This Row],[Artikelnr]],Artikel_prijzen[Artnr],Artikel_prijzen[Prijs 2025],"")</f>
        <v/>
      </c>
      <c r="K249" s="10" t="str">
        <f>IF(Q1_2025[[#This Row],[Artikelprijs]]&lt;&gt;"",IF(Q1_2025[[#This Row],[Stuksprijs]]=Q1_2025[[#This Row],[Artikelprijs]],"Prijs gelijk","Prijs wijkt af"),"")</f>
        <v/>
      </c>
      <c r="L249" s="10"/>
      <c r="N249" s="10">
        <f>IF(Q1_2025[[#This Row],[Prijstype]]="Artikelprijs",Q1_2025[[#This Row],[Artikelprijs]],Q1_2025[[#This Row],[Stuksprijs]])</f>
        <v>10.5</v>
      </c>
      <c r="O249" s="10">
        <f>IF(Q1_2025[[#This Row],[Prijstype]]="Artikelprijs",Q1_2025[[#This Row],[Artikelprijs]] * Q1_2025[[#This Row],[Besteld]],Q1_2025[[#This Row],[Brutobedrag]])</f>
        <v>0</v>
      </c>
      <c r="P249" s="10">
        <f>IF(Q1_2025[[#This Row],[Prijstype]] = "Artikelprijs",Q1_2025[[#This Row],[Brutobedrag 2]]*(100-Q1_2025[[#This Row],[Relatiekorting percentage]])/100,Q1_2025[[#This Row],[Bruto - Rel.korting]])</f>
        <v>0</v>
      </c>
    </row>
    <row r="250" spans="1:16" x14ac:dyDescent="0.3">
      <c r="A250" t="s">
        <v>9</v>
      </c>
      <c r="B250">
        <v>3001046</v>
      </c>
      <c r="C250" t="s">
        <v>61</v>
      </c>
      <c r="D250">
        <v>60</v>
      </c>
      <c r="E250" s="10">
        <v>3.5</v>
      </c>
      <c r="F250" s="10">
        <v>0</v>
      </c>
      <c r="G250" s="10">
        <v>0</v>
      </c>
      <c r="H250">
        <v>30</v>
      </c>
      <c r="I250" s="10" t="str">
        <f>_xlfn.XLOOKUP(Q1_2025[[#This Row],[Artikelnr]],Artikel_prijzen[Artnr],Artikel_prijzen[Groep],"")</f>
        <v/>
      </c>
      <c r="J250" s="10" t="str">
        <f>_xlfn.XLOOKUP(Q1_2025[[#This Row],[Artikelnr]],Artikel_prijzen[Artnr],Artikel_prijzen[Prijs 2025],"")</f>
        <v/>
      </c>
      <c r="K250" s="10" t="str">
        <f>IF(Q1_2025[[#This Row],[Artikelprijs]]&lt;&gt;"",IF(Q1_2025[[#This Row],[Stuksprijs]]=Q1_2025[[#This Row],[Artikelprijs]],"Prijs gelijk","Prijs wijkt af"),"")</f>
        <v/>
      </c>
      <c r="L250" s="10"/>
      <c r="N250" s="10">
        <f>IF(Q1_2025[[#This Row],[Prijstype]]="Artikelprijs",Q1_2025[[#This Row],[Artikelprijs]],Q1_2025[[#This Row],[Stuksprijs]])</f>
        <v>3.5</v>
      </c>
      <c r="O250" s="10">
        <f>IF(Q1_2025[[#This Row],[Prijstype]]="Artikelprijs",Q1_2025[[#This Row],[Artikelprijs]] * Q1_2025[[#This Row],[Besteld]],Q1_2025[[#This Row],[Brutobedrag]])</f>
        <v>0</v>
      </c>
      <c r="P250" s="10">
        <f>IF(Q1_2025[[#This Row],[Prijstype]] = "Artikelprijs",Q1_2025[[#This Row],[Brutobedrag 2]]*(100-Q1_2025[[#This Row],[Relatiekorting percentage]])/100,Q1_2025[[#This Row],[Bruto - Rel.korting]])</f>
        <v>0</v>
      </c>
    </row>
    <row r="251" spans="1:16" x14ac:dyDescent="0.3">
      <c r="A251" t="s">
        <v>9</v>
      </c>
      <c r="B251">
        <v>3001045</v>
      </c>
      <c r="C251" t="s">
        <v>71</v>
      </c>
      <c r="D251">
        <v>15</v>
      </c>
      <c r="E251" s="10">
        <v>5</v>
      </c>
      <c r="F251" s="10">
        <v>0</v>
      </c>
      <c r="G251" s="10">
        <v>0</v>
      </c>
      <c r="H251">
        <v>30</v>
      </c>
      <c r="I251" s="10" t="str">
        <f>_xlfn.XLOOKUP(Q1_2025[[#This Row],[Artikelnr]],Artikel_prijzen[Artnr],Artikel_prijzen[Groep],"")</f>
        <v/>
      </c>
      <c r="J251" s="10" t="str">
        <f>_xlfn.XLOOKUP(Q1_2025[[#This Row],[Artikelnr]],Artikel_prijzen[Artnr],Artikel_prijzen[Prijs 2025],"")</f>
        <v/>
      </c>
      <c r="K251" s="10" t="str">
        <f>IF(Q1_2025[[#This Row],[Artikelprijs]]&lt;&gt;"",IF(Q1_2025[[#This Row],[Stuksprijs]]=Q1_2025[[#This Row],[Artikelprijs]],"Prijs gelijk","Prijs wijkt af"),"")</f>
        <v/>
      </c>
      <c r="L251" s="10"/>
      <c r="N251" s="10">
        <f>IF(Q1_2025[[#This Row],[Prijstype]]="Artikelprijs",Q1_2025[[#This Row],[Artikelprijs]],Q1_2025[[#This Row],[Stuksprijs]])</f>
        <v>5</v>
      </c>
      <c r="O251" s="10">
        <f>IF(Q1_2025[[#This Row],[Prijstype]]="Artikelprijs",Q1_2025[[#This Row],[Artikelprijs]] * Q1_2025[[#This Row],[Besteld]],Q1_2025[[#This Row],[Brutobedrag]])</f>
        <v>0</v>
      </c>
      <c r="P251" s="10">
        <f>IF(Q1_2025[[#This Row],[Prijstype]] = "Artikelprijs",Q1_2025[[#This Row],[Brutobedrag 2]]*(100-Q1_2025[[#This Row],[Relatiekorting percentage]])/100,Q1_2025[[#This Row],[Bruto - Rel.korting]])</f>
        <v>0</v>
      </c>
    </row>
    <row r="252" spans="1:16" x14ac:dyDescent="0.3">
      <c r="A252" t="s">
        <v>9</v>
      </c>
      <c r="B252">
        <v>3001035</v>
      </c>
      <c r="C252" t="s">
        <v>62</v>
      </c>
      <c r="D252">
        <v>35</v>
      </c>
      <c r="E252" s="10">
        <v>2</v>
      </c>
      <c r="F252" s="10">
        <v>0</v>
      </c>
      <c r="G252" s="10">
        <v>0</v>
      </c>
      <c r="H252">
        <v>30</v>
      </c>
      <c r="I252" s="10" t="str">
        <f>_xlfn.XLOOKUP(Q1_2025[[#This Row],[Artikelnr]],Artikel_prijzen[Artnr],Artikel_prijzen[Groep],"")</f>
        <v/>
      </c>
      <c r="J252" s="10" t="str">
        <f>_xlfn.XLOOKUP(Q1_2025[[#This Row],[Artikelnr]],Artikel_prijzen[Artnr],Artikel_prijzen[Prijs 2025],"")</f>
        <v/>
      </c>
      <c r="K252" s="10" t="str">
        <f>IF(Q1_2025[[#This Row],[Artikelprijs]]&lt;&gt;"",IF(Q1_2025[[#This Row],[Stuksprijs]]=Q1_2025[[#This Row],[Artikelprijs]],"Prijs gelijk","Prijs wijkt af"),"")</f>
        <v/>
      </c>
      <c r="L252" s="10"/>
      <c r="N252" s="10">
        <f>IF(Q1_2025[[#This Row],[Prijstype]]="Artikelprijs",Q1_2025[[#This Row],[Artikelprijs]],Q1_2025[[#This Row],[Stuksprijs]])</f>
        <v>2</v>
      </c>
      <c r="O252" s="10">
        <f>IF(Q1_2025[[#This Row],[Prijstype]]="Artikelprijs",Q1_2025[[#This Row],[Artikelprijs]] * Q1_2025[[#This Row],[Besteld]],Q1_2025[[#This Row],[Brutobedrag]])</f>
        <v>0</v>
      </c>
      <c r="P252" s="10">
        <f>IF(Q1_2025[[#This Row],[Prijstype]] = "Artikelprijs",Q1_2025[[#This Row],[Brutobedrag 2]]*(100-Q1_2025[[#This Row],[Relatiekorting percentage]])/100,Q1_2025[[#This Row],[Bruto - Rel.korting]])</f>
        <v>0</v>
      </c>
    </row>
    <row r="253" spans="1:16" x14ac:dyDescent="0.3">
      <c r="A253" t="s">
        <v>9</v>
      </c>
      <c r="B253">
        <v>3001036</v>
      </c>
      <c r="C253" t="s">
        <v>63</v>
      </c>
      <c r="D253">
        <v>35</v>
      </c>
      <c r="E253" s="10">
        <v>3</v>
      </c>
      <c r="F253" s="10">
        <v>0</v>
      </c>
      <c r="G253" s="10">
        <v>0</v>
      </c>
      <c r="H253">
        <v>30</v>
      </c>
      <c r="I253" s="10" t="str">
        <f>_xlfn.XLOOKUP(Q1_2025[[#This Row],[Artikelnr]],Artikel_prijzen[Artnr],Artikel_prijzen[Groep],"")</f>
        <v/>
      </c>
      <c r="J253" s="10" t="str">
        <f>_xlfn.XLOOKUP(Q1_2025[[#This Row],[Artikelnr]],Artikel_prijzen[Artnr],Artikel_prijzen[Prijs 2025],"")</f>
        <v/>
      </c>
      <c r="K253" s="10" t="str">
        <f>IF(Q1_2025[[#This Row],[Artikelprijs]]&lt;&gt;"",IF(Q1_2025[[#This Row],[Stuksprijs]]=Q1_2025[[#This Row],[Artikelprijs]],"Prijs gelijk","Prijs wijkt af"),"")</f>
        <v/>
      </c>
      <c r="L253" s="10"/>
      <c r="N253" s="10">
        <f>IF(Q1_2025[[#This Row],[Prijstype]]="Artikelprijs",Q1_2025[[#This Row],[Artikelprijs]],Q1_2025[[#This Row],[Stuksprijs]])</f>
        <v>3</v>
      </c>
      <c r="O253" s="10">
        <f>IF(Q1_2025[[#This Row],[Prijstype]]="Artikelprijs",Q1_2025[[#This Row],[Artikelprijs]] * Q1_2025[[#This Row],[Besteld]],Q1_2025[[#This Row],[Brutobedrag]])</f>
        <v>0</v>
      </c>
      <c r="P253" s="10">
        <f>IF(Q1_2025[[#This Row],[Prijstype]] = "Artikelprijs",Q1_2025[[#This Row],[Brutobedrag 2]]*(100-Q1_2025[[#This Row],[Relatiekorting percentage]])/100,Q1_2025[[#This Row],[Bruto - Rel.korting]])</f>
        <v>0</v>
      </c>
    </row>
    <row r="254" spans="1:16" x14ac:dyDescent="0.3">
      <c r="A254" t="s">
        <v>9</v>
      </c>
      <c r="B254">
        <v>3001037</v>
      </c>
      <c r="C254" t="s">
        <v>64</v>
      </c>
      <c r="D254">
        <v>75</v>
      </c>
      <c r="E254" s="10">
        <v>4</v>
      </c>
      <c r="F254" s="10">
        <v>0</v>
      </c>
      <c r="G254" s="10">
        <v>0</v>
      </c>
      <c r="H254">
        <v>30</v>
      </c>
      <c r="I254" s="10" t="str">
        <f>_xlfn.XLOOKUP(Q1_2025[[#This Row],[Artikelnr]],Artikel_prijzen[Artnr],Artikel_prijzen[Groep],"")</f>
        <v/>
      </c>
      <c r="J254" s="10" t="str">
        <f>_xlfn.XLOOKUP(Q1_2025[[#This Row],[Artikelnr]],Artikel_prijzen[Artnr],Artikel_prijzen[Prijs 2025],"")</f>
        <v/>
      </c>
      <c r="K254" s="10" t="str">
        <f>IF(Q1_2025[[#This Row],[Artikelprijs]]&lt;&gt;"",IF(Q1_2025[[#This Row],[Stuksprijs]]=Q1_2025[[#This Row],[Artikelprijs]],"Prijs gelijk","Prijs wijkt af"),"")</f>
        <v/>
      </c>
      <c r="L254" s="10"/>
      <c r="N254" s="10">
        <f>IF(Q1_2025[[#This Row],[Prijstype]]="Artikelprijs",Q1_2025[[#This Row],[Artikelprijs]],Q1_2025[[#This Row],[Stuksprijs]])</f>
        <v>4</v>
      </c>
      <c r="O254" s="10">
        <f>IF(Q1_2025[[#This Row],[Prijstype]]="Artikelprijs",Q1_2025[[#This Row],[Artikelprijs]] * Q1_2025[[#This Row],[Besteld]],Q1_2025[[#This Row],[Brutobedrag]])</f>
        <v>0</v>
      </c>
      <c r="P254" s="10">
        <f>IF(Q1_2025[[#This Row],[Prijstype]] = "Artikelprijs",Q1_2025[[#This Row],[Brutobedrag 2]]*(100-Q1_2025[[#This Row],[Relatiekorting percentage]])/100,Q1_2025[[#This Row],[Bruto - Rel.korting]])</f>
        <v>0</v>
      </c>
    </row>
    <row r="255" spans="1:16" x14ac:dyDescent="0.3">
      <c r="A255" t="s">
        <v>9</v>
      </c>
      <c r="B255">
        <v>3001054</v>
      </c>
      <c r="C255" t="s">
        <v>137</v>
      </c>
      <c r="D255">
        <v>15</v>
      </c>
      <c r="E255" s="10">
        <v>5</v>
      </c>
      <c r="F255" s="10">
        <v>0</v>
      </c>
      <c r="G255" s="10">
        <v>0</v>
      </c>
      <c r="H255">
        <v>30</v>
      </c>
      <c r="I255" s="10" t="str">
        <f>_xlfn.XLOOKUP(Q1_2025[[#This Row],[Artikelnr]],Artikel_prijzen[Artnr],Artikel_prijzen[Groep],"")</f>
        <v/>
      </c>
      <c r="J255" s="10" t="str">
        <f>_xlfn.XLOOKUP(Q1_2025[[#This Row],[Artikelnr]],Artikel_prijzen[Artnr],Artikel_prijzen[Prijs 2025],"")</f>
        <v/>
      </c>
      <c r="K255" s="10" t="str">
        <f>IF(Q1_2025[[#This Row],[Artikelprijs]]&lt;&gt;"",IF(Q1_2025[[#This Row],[Stuksprijs]]=Q1_2025[[#This Row],[Artikelprijs]],"Prijs gelijk","Prijs wijkt af"),"")</f>
        <v/>
      </c>
      <c r="L255" s="10"/>
      <c r="N255" s="10">
        <f>IF(Q1_2025[[#This Row],[Prijstype]]="Artikelprijs",Q1_2025[[#This Row],[Artikelprijs]],Q1_2025[[#This Row],[Stuksprijs]])</f>
        <v>5</v>
      </c>
      <c r="O255" s="10">
        <f>IF(Q1_2025[[#This Row],[Prijstype]]="Artikelprijs",Q1_2025[[#This Row],[Artikelprijs]] * Q1_2025[[#This Row],[Besteld]],Q1_2025[[#This Row],[Brutobedrag]])</f>
        <v>0</v>
      </c>
      <c r="P255" s="10">
        <f>IF(Q1_2025[[#This Row],[Prijstype]] = "Artikelprijs",Q1_2025[[#This Row],[Brutobedrag 2]]*(100-Q1_2025[[#This Row],[Relatiekorting percentage]])/100,Q1_2025[[#This Row],[Bruto - Rel.korting]])</f>
        <v>0</v>
      </c>
    </row>
    <row r="256" spans="1:16" x14ac:dyDescent="0.3">
      <c r="A256" t="s">
        <v>9</v>
      </c>
      <c r="B256">
        <v>3001040</v>
      </c>
      <c r="C256" t="s">
        <v>67</v>
      </c>
      <c r="D256">
        <v>30</v>
      </c>
      <c r="E256" s="10">
        <v>8</v>
      </c>
      <c r="F256" s="10">
        <v>0</v>
      </c>
      <c r="G256" s="10">
        <v>0</v>
      </c>
      <c r="H256">
        <v>30</v>
      </c>
      <c r="I256" s="10" t="str">
        <f>_xlfn.XLOOKUP(Q1_2025[[#This Row],[Artikelnr]],Artikel_prijzen[Artnr],Artikel_prijzen[Groep],"")</f>
        <v/>
      </c>
      <c r="J256" s="10" t="str">
        <f>_xlfn.XLOOKUP(Q1_2025[[#This Row],[Artikelnr]],Artikel_prijzen[Artnr],Artikel_prijzen[Prijs 2025],"")</f>
        <v/>
      </c>
      <c r="K256" s="10" t="str">
        <f>IF(Q1_2025[[#This Row],[Artikelprijs]]&lt;&gt;"",IF(Q1_2025[[#This Row],[Stuksprijs]]=Q1_2025[[#This Row],[Artikelprijs]],"Prijs gelijk","Prijs wijkt af"),"")</f>
        <v/>
      </c>
      <c r="L256" s="10"/>
      <c r="N256" s="10">
        <f>IF(Q1_2025[[#This Row],[Prijstype]]="Artikelprijs",Q1_2025[[#This Row],[Artikelprijs]],Q1_2025[[#This Row],[Stuksprijs]])</f>
        <v>8</v>
      </c>
      <c r="O256" s="10">
        <f>IF(Q1_2025[[#This Row],[Prijstype]]="Artikelprijs",Q1_2025[[#This Row],[Artikelprijs]] * Q1_2025[[#This Row],[Besteld]],Q1_2025[[#This Row],[Brutobedrag]])</f>
        <v>0</v>
      </c>
      <c r="P256" s="10">
        <f>IF(Q1_2025[[#This Row],[Prijstype]] = "Artikelprijs",Q1_2025[[#This Row],[Brutobedrag 2]]*(100-Q1_2025[[#This Row],[Relatiekorting percentage]])/100,Q1_2025[[#This Row],[Bruto - Rel.korting]])</f>
        <v>0</v>
      </c>
    </row>
    <row r="257" spans="1:16" x14ac:dyDescent="0.3">
      <c r="A257" t="s">
        <v>9</v>
      </c>
      <c r="B257">
        <v>3001041</v>
      </c>
      <c r="C257" t="s">
        <v>68</v>
      </c>
      <c r="D257">
        <v>1</v>
      </c>
      <c r="E257" s="10">
        <v>9</v>
      </c>
      <c r="F257" s="10">
        <v>0</v>
      </c>
      <c r="G257" s="10">
        <v>0</v>
      </c>
      <c r="H257">
        <v>30</v>
      </c>
      <c r="I257" s="10" t="str">
        <f>_xlfn.XLOOKUP(Q1_2025[[#This Row],[Artikelnr]],Artikel_prijzen[Artnr],Artikel_prijzen[Groep],"")</f>
        <v/>
      </c>
      <c r="J257" s="10" t="str">
        <f>_xlfn.XLOOKUP(Q1_2025[[#This Row],[Artikelnr]],Artikel_prijzen[Artnr],Artikel_prijzen[Prijs 2025],"")</f>
        <v/>
      </c>
      <c r="K257" s="10" t="str">
        <f>IF(Q1_2025[[#This Row],[Artikelprijs]]&lt;&gt;"",IF(Q1_2025[[#This Row],[Stuksprijs]]=Q1_2025[[#This Row],[Artikelprijs]],"Prijs gelijk","Prijs wijkt af"),"")</f>
        <v/>
      </c>
      <c r="L257" s="10"/>
      <c r="N257" s="10">
        <f>IF(Q1_2025[[#This Row],[Prijstype]]="Artikelprijs",Q1_2025[[#This Row],[Artikelprijs]],Q1_2025[[#This Row],[Stuksprijs]])</f>
        <v>9</v>
      </c>
      <c r="O257" s="10">
        <f>IF(Q1_2025[[#This Row],[Prijstype]]="Artikelprijs",Q1_2025[[#This Row],[Artikelprijs]] * Q1_2025[[#This Row],[Besteld]],Q1_2025[[#This Row],[Brutobedrag]])</f>
        <v>0</v>
      </c>
      <c r="P257" s="10">
        <f>IF(Q1_2025[[#This Row],[Prijstype]] = "Artikelprijs",Q1_2025[[#This Row],[Brutobedrag 2]]*(100-Q1_2025[[#This Row],[Relatiekorting percentage]])/100,Q1_2025[[#This Row],[Bruto - Rel.korting]])</f>
        <v>0</v>
      </c>
    </row>
    <row r="258" spans="1:16" x14ac:dyDescent="0.3">
      <c r="A258" t="s">
        <v>9</v>
      </c>
      <c r="B258">
        <v>3001042</v>
      </c>
      <c r="C258" t="s">
        <v>69</v>
      </c>
      <c r="D258">
        <v>1</v>
      </c>
      <c r="E258" s="10">
        <v>11</v>
      </c>
      <c r="F258" s="10">
        <v>0</v>
      </c>
      <c r="G258" s="10">
        <v>0</v>
      </c>
      <c r="H258">
        <v>30</v>
      </c>
      <c r="I258" s="10" t="str">
        <f>_xlfn.XLOOKUP(Q1_2025[[#This Row],[Artikelnr]],Artikel_prijzen[Artnr],Artikel_prijzen[Groep],"")</f>
        <v/>
      </c>
      <c r="J258" s="10" t="str">
        <f>_xlfn.XLOOKUP(Q1_2025[[#This Row],[Artikelnr]],Artikel_prijzen[Artnr],Artikel_prijzen[Prijs 2025],"")</f>
        <v/>
      </c>
      <c r="K258" s="10" t="str">
        <f>IF(Q1_2025[[#This Row],[Artikelprijs]]&lt;&gt;"",IF(Q1_2025[[#This Row],[Stuksprijs]]=Q1_2025[[#This Row],[Artikelprijs]],"Prijs gelijk","Prijs wijkt af"),"")</f>
        <v/>
      </c>
      <c r="L258" s="10"/>
      <c r="N258" s="10">
        <f>IF(Q1_2025[[#This Row],[Prijstype]]="Artikelprijs",Q1_2025[[#This Row],[Artikelprijs]],Q1_2025[[#This Row],[Stuksprijs]])</f>
        <v>11</v>
      </c>
      <c r="O258" s="10">
        <f>IF(Q1_2025[[#This Row],[Prijstype]]="Artikelprijs",Q1_2025[[#This Row],[Artikelprijs]] * Q1_2025[[#This Row],[Besteld]],Q1_2025[[#This Row],[Brutobedrag]])</f>
        <v>0</v>
      </c>
      <c r="P258" s="10">
        <f>IF(Q1_2025[[#This Row],[Prijstype]] = "Artikelprijs",Q1_2025[[#This Row],[Brutobedrag 2]]*(100-Q1_2025[[#This Row],[Relatiekorting percentage]])/100,Q1_2025[[#This Row],[Bruto - Rel.korting]])</f>
        <v>0</v>
      </c>
    </row>
    <row r="259" spans="1:16" x14ac:dyDescent="0.3">
      <c r="A259" t="s">
        <v>9</v>
      </c>
      <c r="B259">
        <v>3001044</v>
      </c>
      <c r="C259" t="s">
        <v>47</v>
      </c>
      <c r="D259">
        <v>50</v>
      </c>
      <c r="E259" s="10">
        <v>26.83</v>
      </c>
      <c r="F259" s="10">
        <v>0</v>
      </c>
      <c r="G259" s="10">
        <v>0</v>
      </c>
      <c r="H259">
        <v>30</v>
      </c>
      <c r="I259" s="10" t="str">
        <f>_xlfn.XLOOKUP(Q1_2025[[#This Row],[Artikelnr]],Artikel_prijzen[Artnr],Artikel_prijzen[Groep],"")</f>
        <v/>
      </c>
      <c r="J259" s="10" t="str">
        <f>_xlfn.XLOOKUP(Q1_2025[[#This Row],[Artikelnr]],Artikel_prijzen[Artnr],Artikel_prijzen[Prijs 2025],"")</f>
        <v/>
      </c>
      <c r="K259" s="10" t="str">
        <f>IF(Q1_2025[[#This Row],[Artikelprijs]]&lt;&gt;"",IF(Q1_2025[[#This Row],[Stuksprijs]]=Q1_2025[[#This Row],[Artikelprijs]],"Prijs gelijk","Prijs wijkt af"),"")</f>
        <v/>
      </c>
      <c r="L259" s="10"/>
      <c r="N259" s="10">
        <f>IF(Q1_2025[[#This Row],[Prijstype]]="Artikelprijs",Q1_2025[[#This Row],[Artikelprijs]],Q1_2025[[#This Row],[Stuksprijs]])</f>
        <v>26.83</v>
      </c>
      <c r="O259" s="10">
        <f>IF(Q1_2025[[#This Row],[Prijstype]]="Artikelprijs",Q1_2025[[#This Row],[Artikelprijs]] * Q1_2025[[#This Row],[Besteld]],Q1_2025[[#This Row],[Brutobedrag]])</f>
        <v>0</v>
      </c>
      <c r="P259" s="10">
        <f>IF(Q1_2025[[#This Row],[Prijstype]] = "Artikelprijs",Q1_2025[[#This Row],[Brutobedrag 2]]*(100-Q1_2025[[#This Row],[Relatiekorting percentage]])/100,Q1_2025[[#This Row],[Bruto - Rel.korting]])</f>
        <v>0</v>
      </c>
    </row>
    <row r="260" spans="1:16" x14ac:dyDescent="0.3">
      <c r="A260" t="s">
        <v>9</v>
      </c>
      <c r="B260">
        <v>3002031</v>
      </c>
      <c r="C260" t="s">
        <v>101</v>
      </c>
      <c r="D260">
        <v>10</v>
      </c>
      <c r="E260" s="10">
        <v>62.46</v>
      </c>
      <c r="F260" s="10">
        <v>0</v>
      </c>
      <c r="G260" s="10">
        <v>0</v>
      </c>
      <c r="H260">
        <v>30</v>
      </c>
      <c r="I260" s="10" t="str">
        <f>_xlfn.XLOOKUP(Q1_2025[[#This Row],[Artikelnr]],Artikel_prijzen[Artnr],Artikel_prijzen[Groep],"")</f>
        <v/>
      </c>
      <c r="J260" s="10" t="str">
        <f>_xlfn.XLOOKUP(Q1_2025[[#This Row],[Artikelnr]],Artikel_prijzen[Artnr],Artikel_prijzen[Prijs 2025],"")</f>
        <v/>
      </c>
      <c r="K260" s="10" t="str">
        <f>IF(Q1_2025[[#This Row],[Artikelprijs]]&lt;&gt;"",IF(Q1_2025[[#This Row],[Stuksprijs]]=Q1_2025[[#This Row],[Artikelprijs]],"Prijs gelijk","Prijs wijkt af"),"")</f>
        <v/>
      </c>
      <c r="L260" s="10"/>
      <c r="N260" s="10">
        <f>IF(Q1_2025[[#This Row],[Prijstype]]="Artikelprijs",Q1_2025[[#This Row],[Artikelprijs]],Q1_2025[[#This Row],[Stuksprijs]])</f>
        <v>62.46</v>
      </c>
      <c r="O260" s="10">
        <f>IF(Q1_2025[[#This Row],[Prijstype]]="Artikelprijs",Q1_2025[[#This Row],[Artikelprijs]] * Q1_2025[[#This Row],[Besteld]],Q1_2025[[#This Row],[Brutobedrag]])</f>
        <v>0</v>
      </c>
      <c r="P260" s="10">
        <f>IF(Q1_2025[[#This Row],[Prijstype]] = "Artikelprijs",Q1_2025[[#This Row],[Brutobedrag 2]]*(100-Q1_2025[[#This Row],[Relatiekorting percentage]])/100,Q1_2025[[#This Row],[Bruto - Rel.korting]])</f>
        <v>0</v>
      </c>
    </row>
    <row r="261" spans="1:16" x14ac:dyDescent="0.3">
      <c r="A261" t="s">
        <v>9</v>
      </c>
      <c r="B261">
        <v>3002029</v>
      </c>
      <c r="C261" t="s">
        <v>100</v>
      </c>
      <c r="D261">
        <v>6</v>
      </c>
      <c r="E261" s="10">
        <v>76.02</v>
      </c>
      <c r="F261" s="10">
        <v>0</v>
      </c>
      <c r="G261" s="10">
        <v>0</v>
      </c>
      <c r="H261">
        <v>30</v>
      </c>
      <c r="I261" s="10" t="str">
        <f>_xlfn.XLOOKUP(Q1_2025[[#This Row],[Artikelnr]],Artikel_prijzen[Artnr],Artikel_prijzen[Groep],"")</f>
        <v/>
      </c>
      <c r="J261" s="10" t="str">
        <f>_xlfn.XLOOKUP(Q1_2025[[#This Row],[Artikelnr]],Artikel_prijzen[Artnr],Artikel_prijzen[Prijs 2025],"")</f>
        <v/>
      </c>
      <c r="K261" s="10" t="str">
        <f>IF(Q1_2025[[#This Row],[Artikelprijs]]&lt;&gt;"",IF(Q1_2025[[#This Row],[Stuksprijs]]=Q1_2025[[#This Row],[Artikelprijs]],"Prijs gelijk","Prijs wijkt af"),"")</f>
        <v/>
      </c>
      <c r="L261" s="10"/>
      <c r="N261" s="10">
        <f>IF(Q1_2025[[#This Row],[Prijstype]]="Artikelprijs",Q1_2025[[#This Row],[Artikelprijs]],Q1_2025[[#This Row],[Stuksprijs]])</f>
        <v>76.02</v>
      </c>
      <c r="O261" s="10">
        <f>IF(Q1_2025[[#This Row],[Prijstype]]="Artikelprijs",Q1_2025[[#This Row],[Artikelprijs]] * Q1_2025[[#This Row],[Besteld]],Q1_2025[[#This Row],[Brutobedrag]])</f>
        <v>0</v>
      </c>
      <c r="P261" s="10">
        <f>IF(Q1_2025[[#This Row],[Prijstype]] = "Artikelprijs",Q1_2025[[#This Row],[Brutobedrag 2]]*(100-Q1_2025[[#This Row],[Relatiekorting percentage]])/100,Q1_2025[[#This Row],[Bruto - Rel.korting]])</f>
        <v>0</v>
      </c>
    </row>
    <row r="262" spans="1:16" x14ac:dyDescent="0.3">
      <c r="A262" t="s">
        <v>9</v>
      </c>
      <c r="B262">
        <v>3001070</v>
      </c>
      <c r="C262" t="s">
        <v>138</v>
      </c>
      <c r="D262">
        <v>10</v>
      </c>
      <c r="E262" s="10">
        <v>9</v>
      </c>
      <c r="F262" s="10">
        <v>0</v>
      </c>
      <c r="G262" s="10">
        <v>0</v>
      </c>
      <c r="H262">
        <v>30</v>
      </c>
      <c r="I262" s="10" t="str">
        <f>_xlfn.XLOOKUP(Q1_2025[[#This Row],[Artikelnr]],Artikel_prijzen[Artnr],Artikel_prijzen[Groep],"")</f>
        <v/>
      </c>
      <c r="J262" s="10" t="str">
        <f>_xlfn.XLOOKUP(Q1_2025[[#This Row],[Artikelnr]],Artikel_prijzen[Artnr],Artikel_prijzen[Prijs 2025],"")</f>
        <v/>
      </c>
      <c r="K262" s="10" t="str">
        <f>IF(Q1_2025[[#This Row],[Artikelprijs]]&lt;&gt;"",IF(Q1_2025[[#This Row],[Stuksprijs]]=Q1_2025[[#This Row],[Artikelprijs]],"Prijs gelijk","Prijs wijkt af"),"")</f>
        <v/>
      </c>
      <c r="L262" s="10"/>
      <c r="N262" s="10">
        <f>IF(Q1_2025[[#This Row],[Prijstype]]="Artikelprijs",Q1_2025[[#This Row],[Artikelprijs]],Q1_2025[[#This Row],[Stuksprijs]])</f>
        <v>9</v>
      </c>
      <c r="O262" s="10">
        <f>IF(Q1_2025[[#This Row],[Prijstype]]="Artikelprijs",Q1_2025[[#This Row],[Artikelprijs]] * Q1_2025[[#This Row],[Besteld]],Q1_2025[[#This Row],[Brutobedrag]])</f>
        <v>0</v>
      </c>
      <c r="P262" s="10">
        <f>IF(Q1_2025[[#This Row],[Prijstype]] = "Artikelprijs",Q1_2025[[#This Row],[Brutobedrag 2]]*(100-Q1_2025[[#This Row],[Relatiekorting percentage]])/100,Q1_2025[[#This Row],[Bruto - Rel.korting]])</f>
        <v>0</v>
      </c>
    </row>
    <row r="263" spans="1:16" x14ac:dyDescent="0.3">
      <c r="A263" t="s">
        <v>9</v>
      </c>
      <c r="B263">
        <v>3001071</v>
      </c>
      <c r="C263" t="s">
        <v>102</v>
      </c>
      <c r="D263">
        <v>10</v>
      </c>
      <c r="E263" s="10">
        <v>12</v>
      </c>
      <c r="F263" s="10">
        <v>0</v>
      </c>
      <c r="G263" s="10">
        <v>0</v>
      </c>
      <c r="H263">
        <v>30</v>
      </c>
      <c r="I263" s="10" t="str">
        <f>_xlfn.XLOOKUP(Q1_2025[[#This Row],[Artikelnr]],Artikel_prijzen[Artnr],Artikel_prijzen[Groep],"")</f>
        <v/>
      </c>
      <c r="J263" s="10" t="str">
        <f>_xlfn.XLOOKUP(Q1_2025[[#This Row],[Artikelnr]],Artikel_prijzen[Artnr],Artikel_prijzen[Prijs 2025],"")</f>
        <v/>
      </c>
      <c r="K263" s="10" t="str">
        <f>IF(Q1_2025[[#This Row],[Artikelprijs]]&lt;&gt;"",IF(Q1_2025[[#This Row],[Stuksprijs]]=Q1_2025[[#This Row],[Artikelprijs]],"Prijs gelijk","Prijs wijkt af"),"")</f>
        <v/>
      </c>
      <c r="L263" s="10"/>
      <c r="N263" s="10">
        <f>IF(Q1_2025[[#This Row],[Prijstype]]="Artikelprijs",Q1_2025[[#This Row],[Artikelprijs]],Q1_2025[[#This Row],[Stuksprijs]])</f>
        <v>12</v>
      </c>
      <c r="O263" s="10">
        <f>IF(Q1_2025[[#This Row],[Prijstype]]="Artikelprijs",Q1_2025[[#This Row],[Artikelprijs]] * Q1_2025[[#This Row],[Besteld]],Q1_2025[[#This Row],[Brutobedrag]])</f>
        <v>0</v>
      </c>
      <c r="P263" s="10">
        <f>IF(Q1_2025[[#This Row],[Prijstype]] = "Artikelprijs",Q1_2025[[#This Row],[Brutobedrag 2]]*(100-Q1_2025[[#This Row],[Relatiekorting percentage]])/100,Q1_2025[[#This Row],[Bruto - Rel.korting]])</f>
        <v>0</v>
      </c>
    </row>
    <row r="264" spans="1:16" x14ac:dyDescent="0.3">
      <c r="A264" t="s">
        <v>9</v>
      </c>
      <c r="B264">
        <v>3001079</v>
      </c>
      <c r="C264" t="s">
        <v>139</v>
      </c>
      <c r="D264">
        <v>30</v>
      </c>
      <c r="E264" s="10">
        <v>6.3</v>
      </c>
      <c r="F264" s="10">
        <v>0</v>
      </c>
      <c r="G264" s="10">
        <v>0</v>
      </c>
      <c r="H264">
        <v>30</v>
      </c>
      <c r="I264" s="10" t="str">
        <f>_xlfn.XLOOKUP(Q1_2025[[#This Row],[Artikelnr]],Artikel_prijzen[Artnr],Artikel_prijzen[Groep],"")</f>
        <v/>
      </c>
      <c r="J264" s="10" t="str">
        <f>_xlfn.XLOOKUP(Q1_2025[[#This Row],[Artikelnr]],Artikel_prijzen[Artnr],Artikel_prijzen[Prijs 2025],"")</f>
        <v/>
      </c>
      <c r="K264" s="10" t="str">
        <f>IF(Q1_2025[[#This Row],[Artikelprijs]]&lt;&gt;"",IF(Q1_2025[[#This Row],[Stuksprijs]]=Q1_2025[[#This Row],[Artikelprijs]],"Prijs gelijk","Prijs wijkt af"),"")</f>
        <v/>
      </c>
      <c r="L264" s="10"/>
      <c r="N264" s="10">
        <f>IF(Q1_2025[[#This Row],[Prijstype]]="Artikelprijs",Q1_2025[[#This Row],[Artikelprijs]],Q1_2025[[#This Row],[Stuksprijs]])</f>
        <v>6.3</v>
      </c>
      <c r="O264" s="10">
        <f>IF(Q1_2025[[#This Row],[Prijstype]]="Artikelprijs",Q1_2025[[#This Row],[Artikelprijs]] * Q1_2025[[#This Row],[Besteld]],Q1_2025[[#This Row],[Brutobedrag]])</f>
        <v>0</v>
      </c>
      <c r="P264" s="10">
        <f>IF(Q1_2025[[#This Row],[Prijstype]] = "Artikelprijs",Q1_2025[[#This Row],[Brutobedrag 2]]*(100-Q1_2025[[#This Row],[Relatiekorting percentage]])/100,Q1_2025[[#This Row],[Bruto - Rel.korting]])</f>
        <v>0</v>
      </c>
    </row>
    <row r="265" spans="1:16" x14ac:dyDescent="0.3">
      <c r="A265" t="s">
        <v>9</v>
      </c>
      <c r="B265">
        <v>3002030</v>
      </c>
      <c r="C265" t="s">
        <v>99</v>
      </c>
      <c r="D265">
        <v>4</v>
      </c>
      <c r="E265" s="10">
        <v>82.4</v>
      </c>
      <c r="F265" s="10">
        <v>0</v>
      </c>
      <c r="G265" s="10">
        <v>0</v>
      </c>
      <c r="H265">
        <v>30</v>
      </c>
      <c r="I265" s="10" t="str">
        <f>_xlfn.XLOOKUP(Q1_2025[[#This Row],[Artikelnr]],Artikel_prijzen[Artnr],Artikel_prijzen[Groep],"")</f>
        <v/>
      </c>
      <c r="J265" s="10" t="str">
        <f>_xlfn.XLOOKUP(Q1_2025[[#This Row],[Artikelnr]],Artikel_prijzen[Artnr],Artikel_prijzen[Prijs 2025],"")</f>
        <v/>
      </c>
      <c r="K265" s="10" t="str">
        <f>IF(Q1_2025[[#This Row],[Artikelprijs]]&lt;&gt;"",IF(Q1_2025[[#This Row],[Stuksprijs]]=Q1_2025[[#This Row],[Artikelprijs]],"Prijs gelijk","Prijs wijkt af"),"")</f>
        <v/>
      </c>
      <c r="L265" s="10"/>
      <c r="N265" s="10">
        <f>IF(Q1_2025[[#This Row],[Prijstype]]="Artikelprijs",Q1_2025[[#This Row],[Artikelprijs]],Q1_2025[[#This Row],[Stuksprijs]])</f>
        <v>82.4</v>
      </c>
      <c r="O265" s="10">
        <f>IF(Q1_2025[[#This Row],[Prijstype]]="Artikelprijs",Q1_2025[[#This Row],[Artikelprijs]] * Q1_2025[[#This Row],[Besteld]],Q1_2025[[#This Row],[Brutobedrag]])</f>
        <v>0</v>
      </c>
      <c r="P265" s="10">
        <f>IF(Q1_2025[[#This Row],[Prijstype]] = "Artikelprijs",Q1_2025[[#This Row],[Brutobedrag 2]]*(100-Q1_2025[[#This Row],[Relatiekorting percentage]])/100,Q1_2025[[#This Row],[Bruto - Rel.korting]])</f>
        <v>0</v>
      </c>
    </row>
    <row r="266" spans="1:16" x14ac:dyDescent="0.3">
      <c r="A266" t="s">
        <v>9</v>
      </c>
      <c r="B266">
        <v>3002032</v>
      </c>
      <c r="C266" t="s">
        <v>98</v>
      </c>
      <c r="D266">
        <v>2</v>
      </c>
      <c r="E266" s="10">
        <v>120</v>
      </c>
      <c r="F266" s="10">
        <v>0</v>
      </c>
      <c r="G266" s="10">
        <v>0</v>
      </c>
      <c r="H266">
        <v>30</v>
      </c>
      <c r="I266" s="10" t="str">
        <f>_xlfn.XLOOKUP(Q1_2025[[#This Row],[Artikelnr]],Artikel_prijzen[Artnr],Artikel_prijzen[Groep],"")</f>
        <v/>
      </c>
      <c r="J266" s="10" t="str">
        <f>_xlfn.XLOOKUP(Q1_2025[[#This Row],[Artikelnr]],Artikel_prijzen[Artnr],Artikel_prijzen[Prijs 2025],"")</f>
        <v/>
      </c>
      <c r="K266" s="10" t="str">
        <f>IF(Q1_2025[[#This Row],[Artikelprijs]]&lt;&gt;"",IF(Q1_2025[[#This Row],[Stuksprijs]]=Q1_2025[[#This Row],[Artikelprijs]],"Prijs gelijk","Prijs wijkt af"),"")</f>
        <v/>
      </c>
      <c r="L266" s="10"/>
      <c r="N266" s="10">
        <f>IF(Q1_2025[[#This Row],[Prijstype]]="Artikelprijs",Q1_2025[[#This Row],[Artikelprijs]],Q1_2025[[#This Row],[Stuksprijs]])</f>
        <v>120</v>
      </c>
      <c r="O266" s="10">
        <f>IF(Q1_2025[[#This Row],[Prijstype]]="Artikelprijs",Q1_2025[[#This Row],[Artikelprijs]] * Q1_2025[[#This Row],[Besteld]],Q1_2025[[#This Row],[Brutobedrag]])</f>
        <v>0</v>
      </c>
      <c r="P266" s="10">
        <f>IF(Q1_2025[[#This Row],[Prijstype]] = "Artikelprijs",Q1_2025[[#This Row],[Brutobedrag 2]]*(100-Q1_2025[[#This Row],[Relatiekorting percentage]])/100,Q1_2025[[#This Row],[Bruto - Rel.korting]])</f>
        <v>0</v>
      </c>
    </row>
    <row r="267" spans="1:16" x14ac:dyDescent="0.3">
      <c r="A267" t="s">
        <v>9</v>
      </c>
      <c r="B267">
        <v>3001031</v>
      </c>
      <c r="C267" t="s">
        <v>140</v>
      </c>
      <c r="D267">
        <v>4</v>
      </c>
      <c r="E267" s="10">
        <v>7</v>
      </c>
      <c r="F267" s="10">
        <v>0</v>
      </c>
      <c r="G267" s="10">
        <v>0</v>
      </c>
      <c r="H267">
        <v>30</v>
      </c>
      <c r="I267" s="10" t="str">
        <f>_xlfn.XLOOKUP(Q1_2025[[#This Row],[Artikelnr]],Artikel_prijzen[Artnr],Artikel_prijzen[Groep],"")</f>
        <v/>
      </c>
      <c r="J267" s="10" t="str">
        <f>_xlfn.XLOOKUP(Q1_2025[[#This Row],[Artikelnr]],Artikel_prijzen[Artnr],Artikel_prijzen[Prijs 2025],"")</f>
        <v/>
      </c>
      <c r="K267" s="10" t="str">
        <f>IF(Q1_2025[[#This Row],[Artikelprijs]]&lt;&gt;"",IF(Q1_2025[[#This Row],[Stuksprijs]]=Q1_2025[[#This Row],[Artikelprijs]],"Prijs gelijk","Prijs wijkt af"),"")</f>
        <v/>
      </c>
      <c r="L267" s="10"/>
      <c r="N267" s="10">
        <f>IF(Q1_2025[[#This Row],[Prijstype]]="Artikelprijs",Q1_2025[[#This Row],[Artikelprijs]],Q1_2025[[#This Row],[Stuksprijs]])</f>
        <v>7</v>
      </c>
      <c r="O267" s="10">
        <f>IF(Q1_2025[[#This Row],[Prijstype]]="Artikelprijs",Q1_2025[[#This Row],[Artikelprijs]] * Q1_2025[[#This Row],[Besteld]],Q1_2025[[#This Row],[Brutobedrag]])</f>
        <v>0</v>
      </c>
      <c r="P267" s="10">
        <f>IF(Q1_2025[[#This Row],[Prijstype]] = "Artikelprijs",Q1_2025[[#This Row],[Brutobedrag 2]]*(100-Q1_2025[[#This Row],[Relatiekorting percentage]])/100,Q1_2025[[#This Row],[Bruto - Rel.korting]])</f>
        <v>0</v>
      </c>
    </row>
    <row r="268" spans="1:16" x14ac:dyDescent="0.3">
      <c r="A268" t="s">
        <v>9</v>
      </c>
      <c r="B268">
        <v>5031009</v>
      </c>
      <c r="C268" t="s">
        <v>141</v>
      </c>
      <c r="D268">
        <v>36</v>
      </c>
      <c r="E268" s="10">
        <v>89.61</v>
      </c>
      <c r="F268" s="10">
        <v>3225.96</v>
      </c>
      <c r="G268" s="10">
        <v>2258.17</v>
      </c>
      <c r="H268">
        <v>30</v>
      </c>
      <c r="I268" s="10" t="str">
        <f>_xlfn.XLOOKUP(Q1_2025[[#This Row],[Artikelnr]],Artikel_prijzen[Artnr],Artikel_prijzen[Groep],"")</f>
        <v/>
      </c>
      <c r="J268" s="10" t="str">
        <f>_xlfn.XLOOKUP(Q1_2025[[#This Row],[Artikelnr]],Artikel_prijzen[Artnr],Artikel_prijzen[Prijs 2025],"")</f>
        <v/>
      </c>
      <c r="K268" s="10" t="str">
        <f>IF(Q1_2025[[#This Row],[Artikelprijs]]&lt;&gt;"",IF(Q1_2025[[#This Row],[Stuksprijs]]=Q1_2025[[#This Row],[Artikelprijs]],"Prijs gelijk","Prijs wijkt af"),"")</f>
        <v/>
      </c>
      <c r="L268" s="10"/>
      <c r="N268" s="10">
        <f>IF(Q1_2025[[#This Row],[Prijstype]]="Artikelprijs",Q1_2025[[#This Row],[Artikelprijs]],Q1_2025[[#This Row],[Stuksprijs]])</f>
        <v>89.61</v>
      </c>
      <c r="O268" s="10">
        <f>IF(Q1_2025[[#This Row],[Prijstype]]="Artikelprijs",Q1_2025[[#This Row],[Artikelprijs]] * Q1_2025[[#This Row],[Besteld]],Q1_2025[[#This Row],[Brutobedrag]])</f>
        <v>3225.96</v>
      </c>
      <c r="P268" s="10">
        <f>IF(Q1_2025[[#This Row],[Prijstype]] = "Artikelprijs",Q1_2025[[#This Row],[Brutobedrag 2]]*(100-Q1_2025[[#This Row],[Relatiekorting percentage]])/100,Q1_2025[[#This Row],[Bruto - Rel.korting]])</f>
        <v>2258.17</v>
      </c>
    </row>
    <row r="269" spans="1:16" x14ac:dyDescent="0.3">
      <c r="A269" t="s">
        <v>9</v>
      </c>
      <c r="B269">
        <v>2001089</v>
      </c>
      <c r="C269" t="s">
        <v>141</v>
      </c>
      <c r="D269">
        <v>36</v>
      </c>
      <c r="E269" s="10">
        <v>73.02</v>
      </c>
      <c r="F269" s="10">
        <v>2628.72</v>
      </c>
      <c r="G269" s="10">
        <v>1840.1</v>
      </c>
      <c r="H269">
        <v>30</v>
      </c>
      <c r="I269" s="10" t="str">
        <f>_xlfn.XLOOKUP(Q1_2025[[#This Row],[Artikelnr]],Artikel_prijzen[Artnr],Artikel_prijzen[Groep],"")</f>
        <v/>
      </c>
      <c r="J269" s="10" t="str">
        <f>_xlfn.XLOOKUP(Q1_2025[[#This Row],[Artikelnr]],Artikel_prijzen[Artnr],Artikel_prijzen[Prijs 2025],"")</f>
        <v/>
      </c>
      <c r="K269" s="10" t="str">
        <f>IF(Q1_2025[[#This Row],[Artikelprijs]]&lt;&gt;"",IF(Q1_2025[[#This Row],[Stuksprijs]]=Q1_2025[[#This Row],[Artikelprijs]],"Prijs gelijk","Prijs wijkt af"),"")</f>
        <v/>
      </c>
      <c r="L269" s="10"/>
      <c r="N269" s="10">
        <f>IF(Q1_2025[[#This Row],[Prijstype]]="Artikelprijs",Q1_2025[[#This Row],[Artikelprijs]],Q1_2025[[#This Row],[Stuksprijs]])</f>
        <v>73.02</v>
      </c>
      <c r="O269" s="10">
        <f>IF(Q1_2025[[#This Row],[Prijstype]]="Artikelprijs",Q1_2025[[#This Row],[Artikelprijs]] * Q1_2025[[#This Row],[Besteld]],Q1_2025[[#This Row],[Brutobedrag]])</f>
        <v>2628.72</v>
      </c>
      <c r="P269" s="10">
        <f>IF(Q1_2025[[#This Row],[Prijstype]] = "Artikelprijs",Q1_2025[[#This Row],[Brutobedrag 2]]*(100-Q1_2025[[#This Row],[Relatiekorting percentage]])/100,Q1_2025[[#This Row],[Bruto - Rel.korting]])</f>
        <v>1840.1</v>
      </c>
    </row>
    <row r="270" spans="1:16" x14ac:dyDescent="0.3">
      <c r="A270" t="s">
        <v>9</v>
      </c>
      <c r="B270">
        <v>5031008</v>
      </c>
      <c r="C270" t="s">
        <v>142</v>
      </c>
      <c r="D270">
        <v>2</v>
      </c>
      <c r="E270" s="10">
        <v>59.74</v>
      </c>
      <c r="F270" s="10">
        <v>119.48</v>
      </c>
      <c r="G270" s="10">
        <v>83.64</v>
      </c>
      <c r="H270">
        <v>30</v>
      </c>
      <c r="I270" s="10" t="str">
        <f>_xlfn.XLOOKUP(Q1_2025[[#This Row],[Artikelnr]],Artikel_prijzen[Artnr],Artikel_prijzen[Groep],"")</f>
        <v/>
      </c>
      <c r="J270" s="10" t="str">
        <f>_xlfn.XLOOKUP(Q1_2025[[#This Row],[Artikelnr]],Artikel_prijzen[Artnr],Artikel_prijzen[Prijs 2025],"")</f>
        <v/>
      </c>
      <c r="K270" s="10" t="str">
        <f>IF(Q1_2025[[#This Row],[Artikelprijs]]&lt;&gt;"",IF(Q1_2025[[#This Row],[Stuksprijs]]=Q1_2025[[#This Row],[Artikelprijs]],"Prijs gelijk","Prijs wijkt af"),"")</f>
        <v/>
      </c>
      <c r="L270" s="10"/>
      <c r="N270" s="10">
        <f>IF(Q1_2025[[#This Row],[Prijstype]]="Artikelprijs",Q1_2025[[#This Row],[Artikelprijs]],Q1_2025[[#This Row],[Stuksprijs]])</f>
        <v>59.74</v>
      </c>
      <c r="O270" s="10">
        <f>IF(Q1_2025[[#This Row],[Prijstype]]="Artikelprijs",Q1_2025[[#This Row],[Artikelprijs]] * Q1_2025[[#This Row],[Besteld]],Q1_2025[[#This Row],[Brutobedrag]])</f>
        <v>119.48</v>
      </c>
      <c r="P270" s="10">
        <f>IF(Q1_2025[[#This Row],[Prijstype]] = "Artikelprijs",Q1_2025[[#This Row],[Brutobedrag 2]]*(100-Q1_2025[[#This Row],[Relatiekorting percentage]])/100,Q1_2025[[#This Row],[Bruto - Rel.korting]])</f>
        <v>83.64</v>
      </c>
    </row>
    <row r="271" spans="1:16" x14ac:dyDescent="0.3">
      <c r="A271" t="s">
        <v>9</v>
      </c>
      <c r="B271">
        <v>2001045</v>
      </c>
      <c r="C271" t="s">
        <v>142</v>
      </c>
      <c r="D271">
        <v>2</v>
      </c>
      <c r="E271" s="10">
        <v>48.68</v>
      </c>
      <c r="F271" s="10">
        <v>97.36</v>
      </c>
      <c r="G271" s="10">
        <v>68.150000000000006</v>
      </c>
      <c r="H271">
        <v>30</v>
      </c>
      <c r="I271" s="10" t="str">
        <f>_xlfn.XLOOKUP(Q1_2025[[#This Row],[Artikelnr]],Artikel_prijzen[Artnr],Artikel_prijzen[Groep],"")</f>
        <v/>
      </c>
      <c r="J271" s="10" t="str">
        <f>_xlfn.XLOOKUP(Q1_2025[[#This Row],[Artikelnr]],Artikel_prijzen[Artnr],Artikel_prijzen[Prijs 2025],"")</f>
        <v/>
      </c>
      <c r="K271" s="10" t="str">
        <f>IF(Q1_2025[[#This Row],[Artikelprijs]]&lt;&gt;"",IF(Q1_2025[[#This Row],[Stuksprijs]]=Q1_2025[[#This Row],[Artikelprijs]],"Prijs gelijk","Prijs wijkt af"),"")</f>
        <v/>
      </c>
      <c r="L271" s="10"/>
      <c r="N271" s="10">
        <f>IF(Q1_2025[[#This Row],[Prijstype]]="Artikelprijs",Q1_2025[[#This Row],[Artikelprijs]],Q1_2025[[#This Row],[Stuksprijs]])</f>
        <v>48.68</v>
      </c>
      <c r="O271" s="10">
        <f>IF(Q1_2025[[#This Row],[Prijstype]]="Artikelprijs",Q1_2025[[#This Row],[Artikelprijs]] * Q1_2025[[#This Row],[Besteld]],Q1_2025[[#This Row],[Brutobedrag]])</f>
        <v>97.36</v>
      </c>
      <c r="P271" s="10">
        <f>IF(Q1_2025[[#This Row],[Prijstype]] = "Artikelprijs",Q1_2025[[#This Row],[Brutobedrag 2]]*(100-Q1_2025[[#This Row],[Relatiekorting percentage]])/100,Q1_2025[[#This Row],[Bruto - Rel.korting]])</f>
        <v>68.150000000000006</v>
      </c>
    </row>
    <row r="272" spans="1:16" x14ac:dyDescent="0.3">
      <c r="A272" t="s">
        <v>9</v>
      </c>
      <c r="B272">
        <v>5031005</v>
      </c>
      <c r="C272" t="s">
        <v>143</v>
      </c>
      <c r="D272">
        <v>1</v>
      </c>
      <c r="E272" s="10">
        <v>29.87</v>
      </c>
      <c r="F272" s="10">
        <v>29.87</v>
      </c>
      <c r="G272" s="10">
        <v>20.91</v>
      </c>
      <c r="H272">
        <v>30</v>
      </c>
      <c r="I272" s="10" t="str">
        <f>_xlfn.XLOOKUP(Q1_2025[[#This Row],[Artikelnr]],Artikel_prijzen[Artnr],Artikel_prijzen[Groep],"")</f>
        <v/>
      </c>
      <c r="J272" s="10" t="str">
        <f>_xlfn.XLOOKUP(Q1_2025[[#This Row],[Artikelnr]],Artikel_prijzen[Artnr],Artikel_prijzen[Prijs 2025],"")</f>
        <v/>
      </c>
      <c r="K272" s="10" t="str">
        <f>IF(Q1_2025[[#This Row],[Artikelprijs]]&lt;&gt;"",IF(Q1_2025[[#This Row],[Stuksprijs]]=Q1_2025[[#This Row],[Artikelprijs]],"Prijs gelijk","Prijs wijkt af"),"")</f>
        <v/>
      </c>
      <c r="L272" s="10"/>
      <c r="N272" s="10">
        <f>IF(Q1_2025[[#This Row],[Prijstype]]="Artikelprijs",Q1_2025[[#This Row],[Artikelprijs]],Q1_2025[[#This Row],[Stuksprijs]])</f>
        <v>29.87</v>
      </c>
      <c r="O272" s="10">
        <f>IF(Q1_2025[[#This Row],[Prijstype]]="Artikelprijs",Q1_2025[[#This Row],[Artikelprijs]] * Q1_2025[[#This Row],[Besteld]],Q1_2025[[#This Row],[Brutobedrag]])</f>
        <v>29.87</v>
      </c>
      <c r="P272" s="10">
        <f>IF(Q1_2025[[#This Row],[Prijstype]] = "Artikelprijs",Q1_2025[[#This Row],[Brutobedrag 2]]*(100-Q1_2025[[#This Row],[Relatiekorting percentage]])/100,Q1_2025[[#This Row],[Bruto - Rel.korting]])</f>
        <v>20.91</v>
      </c>
    </row>
    <row r="273" spans="1:16" x14ac:dyDescent="0.3">
      <c r="A273" t="s">
        <v>9</v>
      </c>
      <c r="B273">
        <v>5031004</v>
      </c>
      <c r="C273" t="s">
        <v>144</v>
      </c>
      <c r="D273">
        <v>2</v>
      </c>
      <c r="E273" s="10">
        <v>29.87</v>
      </c>
      <c r="F273" s="10">
        <v>0</v>
      </c>
      <c r="G273" s="10">
        <v>0</v>
      </c>
      <c r="H273">
        <v>30</v>
      </c>
      <c r="I273" s="10" t="str">
        <f>_xlfn.XLOOKUP(Q1_2025[[#This Row],[Artikelnr]],Artikel_prijzen[Artnr],Artikel_prijzen[Groep],"")</f>
        <v/>
      </c>
      <c r="J273" s="10" t="str">
        <f>_xlfn.XLOOKUP(Q1_2025[[#This Row],[Artikelnr]],Artikel_prijzen[Artnr],Artikel_prijzen[Prijs 2025],"")</f>
        <v/>
      </c>
      <c r="K273" s="10" t="str">
        <f>IF(Q1_2025[[#This Row],[Artikelprijs]]&lt;&gt;"",IF(Q1_2025[[#This Row],[Stuksprijs]]=Q1_2025[[#This Row],[Artikelprijs]],"Prijs gelijk","Prijs wijkt af"),"")</f>
        <v/>
      </c>
      <c r="L273" s="10"/>
      <c r="N273" s="10">
        <f>IF(Q1_2025[[#This Row],[Prijstype]]="Artikelprijs",Q1_2025[[#This Row],[Artikelprijs]],Q1_2025[[#This Row],[Stuksprijs]])</f>
        <v>29.87</v>
      </c>
      <c r="O273" s="10">
        <f>IF(Q1_2025[[#This Row],[Prijstype]]="Artikelprijs",Q1_2025[[#This Row],[Artikelprijs]] * Q1_2025[[#This Row],[Besteld]],Q1_2025[[#This Row],[Brutobedrag]])</f>
        <v>0</v>
      </c>
      <c r="P273" s="10">
        <f>IF(Q1_2025[[#This Row],[Prijstype]] = "Artikelprijs",Q1_2025[[#This Row],[Brutobedrag 2]]*(100-Q1_2025[[#This Row],[Relatiekorting percentage]])/100,Q1_2025[[#This Row],[Bruto - Rel.korting]])</f>
        <v>0</v>
      </c>
    </row>
    <row r="274" spans="1:16" x14ac:dyDescent="0.3">
      <c r="A274" t="s">
        <v>9</v>
      </c>
      <c r="B274">
        <v>5031003</v>
      </c>
      <c r="C274" t="s">
        <v>145</v>
      </c>
      <c r="D274">
        <v>2</v>
      </c>
      <c r="E274" s="10">
        <v>29.87</v>
      </c>
      <c r="F274" s="10">
        <v>59.74</v>
      </c>
      <c r="G274" s="10">
        <v>41.82</v>
      </c>
      <c r="H274">
        <v>30</v>
      </c>
      <c r="I274" s="10" t="str">
        <f>_xlfn.XLOOKUP(Q1_2025[[#This Row],[Artikelnr]],Artikel_prijzen[Artnr],Artikel_prijzen[Groep],"")</f>
        <v/>
      </c>
      <c r="J274" s="10" t="str">
        <f>_xlfn.XLOOKUP(Q1_2025[[#This Row],[Artikelnr]],Artikel_prijzen[Artnr],Artikel_prijzen[Prijs 2025],"")</f>
        <v/>
      </c>
      <c r="K274" s="10" t="str">
        <f>IF(Q1_2025[[#This Row],[Artikelprijs]]&lt;&gt;"",IF(Q1_2025[[#This Row],[Stuksprijs]]=Q1_2025[[#This Row],[Artikelprijs]],"Prijs gelijk","Prijs wijkt af"),"")</f>
        <v/>
      </c>
      <c r="L274" s="10"/>
      <c r="N274" s="10">
        <f>IF(Q1_2025[[#This Row],[Prijstype]]="Artikelprijs",Q1_2025[[#This Row],[Artikelprijs]],Q1_2025[[#This Row],[Stuksprijs]])</f>
        <v>29.87</v>
      </c>
      <c r="O274" s="10">
        <f>IF(Q1_2025[[#This Row],[Prijstype]]="Artikelprijs",Q1_2025[[#This Row],[Artikelprijs]] * Q1_2025[[#This Row],[Besteld]],Q1_2025[[#This Row],[Brutobedrag]])</f>
        <v>59.74</v>
      </c>
      <c r="P274" s="10">
        <f>IF(Q1_2025[[#This Row],[Prijstype]] = "Artikelprijs",Q1_2025[[#This Row],[Brutobedrag 2]]*(100-Q1_2025[[#This Row],[Relatiekorting percentage]])/100,Q1_2025[[#This Row],[Bruto - Rel.korting]])</f>
        <v>41.82</v>
      </c>
    </row>
    <row r="275" spans="1:16" x14ac:dyDescent="0.3">
      <c r="A275" t="s">
        <v>9</v>
      </c>
      <c r="B275">
        <v>2001041</v>
      </c>
      <c r="C275" t="s">
        <v>145</v>
      </c>
      <c r="D275">
        <v>2</v>
      </c>
      <c r="E275" s="10">
        <v>24.87</v>
      </c>
      <c r="F275" s="10">
        <v>49.74</v>
      </c>
      <c r="G275" s="10">
        <v>34.82</v>
      </c>
      <c r="H275">
        <v>30</v>
      </c>
      <c r="I275" s="10" t="str">
        <f>_xlfn.XLOOKUP(Q1_2025[[#This Row],[Artikelnr]],Artikel_prijzen[Artnr],Artikel_prijzen[Groep],"")</f>
        <v/>
      </c>
      <c r="J275" s="10" t="str">
        <f>_xlfn.XLOOKUP(Q1_2025[[#This Row],[Artikelnr]],Artikel_prijzen[Artnr],Artikel_prijzen[Prijs 2025],"")</f>
        <v/>
      </c>
      <c r="K275" s="10" t="str">
        <f>IF(Q1_2025[[#This Row],[Artikelprijs]]&lt;&gt;"",IF(Q1_2025[[#This Row],[Stuksprijs]]=Q1_2025[[#This Row],[Artikelprijs]],"Prijs gelijk","Prijs wijkt af"),"")</f>
        <v/>
      </c>
      <c r="L275" s="10"/>
      <c r="N275" s="10">
        <f>IF(Q1_2025[[#This Row],[Prijstype]]="Artikelprijs",Q1_2025[[#This Row],[Artikelprijs]],Q1_2025[[#This Row],[Stuksprijs]])</f>
        <v>24.87</v>
      </c>
      <c r="O275" s="10">
        <f>IF(Q1_2025[[#This Row],[Prijstype]]="Artikelprijs",Q1_2025[[#This Row],[Artikelprijs]] * Q1_2025[[#This Row],[Besteld]],Q1_2025[[#This Row],[Brutobedrag]])</f>
        <v>49.74</v>
      </c>
      <c r="P275" s="10">
        <f>IF(Q1_2025[[#This Row],[Prijstype]] = "Artikelprijs",Q1_2025[[#This Row],[Brutobedrag 2]]*(100-Q1_2025[[#This Row],[Relatiekorting percentage]])/100,Q1_2025[[#This Row],[Bruto - Rel.korting]])</f>
        <v>34.82</v>
      </c>
    </row>
    <row r="276" spans="1:16" x14ac:dyDescent="0.3">
      <c r="A276" t="s">
        <v>9</v>
      </c>
      <c r="B276">
        <v>5031013</v>
      </c>
      <c r="C276" t="s">
        <v>146</v>
      </c>
      <c r="D276">
        <v>4</v>
      </c>
      <c r="E276" s="10">
        <v>44.29</v>
      </c>
      <c r="F276" s="10">
        <v>177.16</v>
      </c>
      <c r="G276" s="10">
        <v>124.01</v>
      </c>
      <c r="H276">
        <v>30</v>
      </c>
      <c r="I276" s="10" t="str">
        <f>_xlfn.XLOOKUP(Q1_2025[[#This Row],[Artikelnr]],Artikel_prijzen[Artnr],Artikel_prijzen[Groep],"")</f>
        <v/>
      </c>
      <c r="J276" s="10" t="str">
        <f>_xlfn.XLOOKUP(Q1_2025[[#This Row],[Artikelnr]],Artikel_prijzen[Artnr],Artikel_prijzen[Prijs 2025],"")</f>
        <v/>
      </c>
      <c r="K276" s="10" t="str">
        <f>IF(Q1_2025[[#This Row],[Artikelprijs]]&lt;&gt;"",IF(Q1_2025[[#This Row],[Stuksprijs]]=Q1_2025[[#This Row],[Artikelprijs]],"Prijs gelijk","Prijs wijkt af"),"")</f>
        <v/>
      </c>
      <c r="L276" s="10"/>
      <c r="N276" s="10">
        <f>IF(Q1_2025[[#This Row],[Prijstype]]="Artikelprijs",Q1_2025[[#This Row],[Artikelprijs]],Q1_2025[[#This Row],[Stuksprijs]])</f>
        <v>44.29</v>
      </c>
      <c r="O276" s="10">
        <f>IF(Q1_2025[[#This Row],[Prijstype]]="Artikelprijs",Q1_2025[[#This Row],[Artikelprijs]] * Q1_2025[[#This Row],[Besteld]],Q1_2025[[#This Row],[Brutobedrag]])</f>
        <v>177.16</v>
      </c>
      <c r="P276" s="10">
        <f>IF(Q1_2025[[#This Row],[Prijstype]] = "Artikelprijs",Q1_2025[[#This Row],[Brutobedrag 2]]*(100-Q1_2025[[#This Row],[Relatiekorting percentage]])/100,Q1_2025[[#This Row],[Bruto - Rel.korting]])</f>
        <v>124.01</v>
      </c>
    </row>
    <row r="277" spans="1:16" x14ac:dyDescent="0.3">
      <c r="A277" t="s">
        <v>9</v>
      </c>
      <c r="B277">
        <v>2001048</v>
      </c>
      <c r="C277" t="s">
        <v>146</v>
      </c>
      <c r="D277">
        <v>4</v>
      </c>
      <c r="E277" s="10">
        <v>42.18</v>
      </c>
      <c r="F277" s="10">
        <v>168.72</v>
      </c>
      <c r="G277" s="10">
        <v>118.1</v>
      </c>
      <c r="H277">
        <v>30</v>
      </c>
      <c r="I277" s="10" t="str">
        <f>_xlfn.XLOOKUP(Q1_2025[[#This Row],[Artikelnr]],Artikel_prijzen[Artnr],Artikel_prijzen[Groep],"")</f>
        <v/>
      </c>
      <c r="J277" s="10" t="str">
        <f>_xlfn.XLOOKUP(Q1_2025[[#This Row],[Artikelnr]],Artikel_prijzen[Artnr],Artikel_prijzen[Prijs 2025],"")</f>
        <v/>
      </c>
      <c r="K277" s="10" t="str">
        <f>IF(Q1_2025[[#This Row],[Artikelprijs]]&lt;&gt;"",IF(Q1_2025[[#This Row],[Stuksprijs]]=Q1_2025[[#This Row],[Artikelprijs]],"Prijs gelijk","Prijs wijkt af"),"")</f>
        <v/>
      </c>
      <c r="L277" s="10"/>
      <c r="N277" s="10">
        <f>IF(Q1_2025[[#This Row],[Prijstype]]="Artikelprijs",Q1_2025[[#This Row],[Artikelprijs]],Q1_2025[[#This Row],[Stuksprijs]])</f>
        <v>42.18</v>
      </c>
      <c r="O277" s="10">
        <f>IF(Q1_2025[[#This Row],[Prijstype]]="Artikelprijs",Q1_2025[[#This Row],[Artikelprijs]] * Q1_2025[[#This Row],[Besteld]],Q1_2025[[#This Row],[Brutobedrag]])</f>
        <v>168.72</v>
      </c>
      <c r="P277" s="10">
        <f>IF(Q1_2025[[#This Row],[Prijstype]] = "Artikelprijs",Q1_2025[[#This Row],[Brutobedrag 2]]*(100-Q1_2025[[#This Row],[Relatiekorting percentage]])/100,Q1_2025[[#This Row],[Bruto - Rel.korting]])</f>
        <v>118.1</v>
      </c>
    </row>
    <row r="278" spans="1:16" x14ac:dyDescent="0.3">
      <c r="A278" t="s">
        <v>9</v>
      </c>
      <c r="B278">
        <v>5030229</v>
      </c>
      <c r="C278" t="s">
        <v>18</v>
      </c>
      <c r="D278">
        <v>14</v>
      </c>
      <c r="E278" s="10">
        <v>303.85000000000002</v>
      </c>
      <c r="F278" s="10">
        <v>4253.8999999999996</v>
      </c>
      <c r="G278" s="10">
        <v>2977.73</v>
      </c>
      <c r="H278">
        <v>30</v>
      </c>
      <c r="I278" s="10" t="str">
        <f>_xlfn.XLOOKUP(Q1_2025[[#This Row],[Artikelnr]],Artikel_prijzen[Artnr],Artikel_prijzen[Groep],"")</f>
        <v>Rigging</v>
      </c>
      <c r="J278" s="10">
        <f>_xlfn.XLOOKUP(Q1_2025[[#This Row],[Artikelnr]],Artikel_prijzen[Artnr],Artikel_prijzen[Prijs 2025],"")</f>
        <v>295</v>
      </c>
      <c r="K278" s="10" t="str">
        <f>IF(Q1_2025[[#This Row],[Artikelprijs]]&lt;&gt;"",IF(Q1_2025[[#This Row],[Stuksprijs]]=Q1_2025[[#This Row],[Artikelprijs]],"Prijs gelijk","Prijs wijkt af"),"")</f>
        <v>Prijs wijkt af</v>
      </c>
      <c r="L278" s="10"/>
      <c r="M278" t="s">
        <v>536</v>
      </c>
      <c r="N278" s="10">
        <f>IF(Q1_2025[[#This Row],[Prijstype]]="Artikelprijs",Q1_2025[[#This Row],[Artikelprijs]],Q1_2025[[#This Row],[Stuksprijs]])</f>
        <v>295</v>
      </c>
      <c r="O278" s="10">
        <f>IF(Q1_2025[[#This Row],[Prijstype]]="Artikelprijs",Q1_2025[[#This Row],[Artikelprijs]] * Q1_2025[[#This Row],[Besteld]],Q1_2025[[#This Row],[Brutobedrag]])</f>
        <v>4130</v>
      </c>
      <c r="P278" s="10">
        <f>IF(Q1_2025[[#This Row],[Prijstype]] = "Artikelprijs",Q1_2025[[#This Row],[Brutobedrag 2]]*(100-Q1_2025[[#This Row],[Relatiekorting percentage]])/100,Q1_2025[[#This Row],[Bruto - Rel.korting]])</f>
        <v>2891</v>
      </c>
    </row>
    <row r="279" spans="1:16" x14ac:dyDescent="0.3">
      <c r="A279" t="s">
        <v>9</v>
      </c>
      <c r="B279">
        <v>5030232</v>
      </c>
      <c r="C279" t="s">
        <v>116</v>
      </c>
      <c r="D279">
        <v>2</v>
      </c>
      <c r="E279" s="10">
        <v>144.19999999999999</v>
      </c>
      <c r="F279" s="10">
        <v>288.39999999999998</v>
      </c>
      <c r="G279" s="10">
        <v>201.88</v>
      </c>
      <c r="H279">
        <v>30</v>
      </c>
      <c r="I279" s="10" t="str">
        <f>_xlfn.XLOOKUP(Q1_2025[[#This Row],[Artikelnr]],Artikel_prijzen[Artnr],Artikel_prijzen[Groep],"")</f>
        <v>Rigging</v>
      </c>
      <c r="J279" s="10">
        <f>_xlfn.XLOOKUP(Q1_2025[[#This Row],[Artikelnr]],Artikel_prijzen[Artnr],Artikel_prijzen[Prijs 2025],"")</f>
        <v>140</v>
      </c>
      <c r="K279" s="10" t="str">
        <f>IF(Q1_2025[[#This Row],[Artikelprijs]]&lt;&gt;"",IF(Q1_2025[[#This Row],[Stuksprijs]]=Q1_2025[[#This Row],[Artikelprijs]],"Prijs gelijk","Prijs wijkt af"),"")</f>
        <v>Prijs wijkt af</v>
      </c>
      <c r="L279" s="10"/>
      <c r="M279" t="s">
        <v>536</v>
      </c>
      <c r="N279" s="10">
        <f>IF(Q1_2025[[#This Row],[Prijstype]]="Artikelprijs",Q1_2025[[#This Row],[Artikelprijs]],Q1_2025[[#This Row],[Stuksprijs]])</f>
        <v>140</v>
      </c>
      <c r="O279" s="10">
        <f>IF(Q1_2025[[#This Row],[Prijstype]]="Artikelprijs",Q1_2025[[#This Row],[Artikelprijs]] * Q1_2025[[#This Row],[Besteld]],Q1_2025[[#This Row],[Brutobedrag]])</f>
        <v>280</v>
      </c>
      <c r="P279" s="10">
        <f>IF(Q1_2025[[#This Row],[Prijstype]] = "Artikelprijs",Q1_2025[[#This Row],[Brutobedrag 2]]*(100-Q1_2025[[#This Row],[Relatiekorting percentage]])/100,Q1_2025[[#This Row],[Bruto - Rel.korting]])</f>
        <v>196</v>
      </c>
    </row>
    <row r="280" spans="1:16" x14ac:dyDescent="0.3">
      <c r="A280" t="s">
        <v>9</v>
      </c>
      <c r="B280">
        <v>5010001</v>
      </c>
      <c r="C280" t="s">
        <v>30</v>
      </c>
      <c r="D280">
        <v>28</v>
      </c>
      <c r="E280" s="10">
        <v>225</v>
      </c>
      <c r="F280" s="10">
        <v>6300</v>
      </c>
      <c r="G280" s="10">
        <v>4725</v>
      </c>
      <c r="H280">
        <v>25</v>
      </c>
      <c r="I280" s="10" t="str">
        <f>_xlfn.XLOOKUP(Q1_2025[[#This Row],[Artikelnr]],Artikel_prijzen[Artnr],Artikel_prijzen[Groep],"")</f>
        <v/>
      </c>
      <c r="J280" s="10" t="str">
        <f>_xlfn.XLOOKUP(Q1_2025[[#This Row],[Artikelnr]],Artikel_prijzen[Artnr],Artikel_prijzen[Prijs 2025],"")</f>
        <v/>
      </c>
      <c r="K280" s="10" t="str">
        <f>IF(Q1_2025[[#This Row],[Artikelprijs]]&lt;&gt;"",IF(Q1_2025[[#This Row],[Stuksprijs]]=Q1_2025[[#This Row],[Artikelprijs]],"Prijs gelijk","Prijs wijkt af"),"")</f>
        <v/>
      </c>
      <c r="L280" s="10"/>
      <c r="N280" s="10">
        <f>IF(Q1_2025[[#This Row],[Prijstype]]="Artikelprijs",Q1_2025[[#This Row],[Artikelprijs]],Q1_2025[[#This Row],[Stuksprijs]])</f>
        <v>225</v>
      </c>
      <c r="O280" s="10">
        <f>IF(Q1_2025[[#This Row],[Prijstype]]="Artikelprijs",Q1_2025[[#This Row],[Artikelprijs]] * Q1_2025[[#This Row],[Besteld]],Q1_2025[[#This Row],[Brutobedrag]])</f>
        <v>6300</v>
      </c>
      <c r="P280" s="10">
        <f>IF(Q1_2025[[#This Row],[Prijstype]] = "Artikelprijs",Q1_2025[[#This Row],[Brutobedrag 2]]*(100-Q1_2025[[#This Row],[Relatiekorting percentage]])/100,Q1_2025[[#This Row],[Bruto - Rel.korting]])</f>
        <v>4725</v>
      </c>
    </row>
    <row r="281" spans="1:16" x14ac:dyDescent="0.3">
      <c r="A281" t="s">
        <v>9</v>
      </c>
      <c r="B281">
        <v>5030025</v>
      </c>
      <c r="C281" t="s">
        <v>147</v>
      </c>
      <c r="D281">
        <v>8</v>
      </c>
      <c r="E281" s="10">
        <v>487.5</v>
      </c>
      <c r="F281" s="10">
        <v>3900</v>
      </c>
      <c r="G281" s="10">
        <v>2925</v>
      </c>
      <c r="H281">
        <v>25</v>
      </c>
      <c r="I281" s="10" t="str">
        <f>_xlfn.XLOOKUP(Q1_2025[[#This Row],[Artikelnr]],Artikel_prijzen[Artnr],Artikel_prijzen[Groep],"")</f>
        <v/>
      </c>
      <c r="J281" s="10" t="str">
        <f>_xlfn.XLOOKUP(Q1_2025[[#This Row],[Artikelnr]],Artikel_prijzen[Artnr],Artikel_prijzen[Prijs 2025],"")</f>
        <v/>
      </c>
      <c r="K281" s="10" t="str">
        <f>IF(Q1_2025[[#This Row],[Artikelprijs]]&lt;&gt;"",IF(Q1_2025[[#This Row],[Stuksprijs]]=Q1_2025[[#This Row],[Artikelprijs]],"Prijs gelijk","Prijs wijkt af"),"")</f>
        <v/>
      </c>
      <c r="L281" s="10"/>
      <c r="N281" s="10">
        <f>IF(Q1_2025[[#This Row],[Prijstype]]="Artikelprijs",Q1_2025[[#This Row],[Artikelprijs]],Q1_2025[[#This Row],[Stuksprijs]])</f>
        <v>487.5</v>
      </c>
      <c r="O281" s="10">
        <f>IF(Q1_2025[[#This Row],[Prijstype]]="Artikelprijs",Q1_2025[[#This Row],[Artikelprijs]] * Q1_2025[[#This Row],[Besteld]],Q1_2025[[#This Row],[Brutobedrag]])</f>
        <v>3900</v>
      </c>
      <c r="P281" s="10">
        <f>IF(Q1_2025[[#This Row],[Prijstype]] = "Artikelprijs",Q1_2025[[#This Row],[Brutobedrag 2]]*(100-Q1_2025[[#This Row],[Relatiekorting percentage]])/100,Q1_2025[[#This Row],[Bruto - Rel.korting]])</f>
        <v>2925</v>
      </c>
    </row>
    <row r="282" spans="1:16" x14ac:dyDescent="0.3">
      <c r="A282" t="s">
        <v>9</v>
      </c>
      <c r="B282">
        <v>4098001</v>
      </c>
      <c r="C282" t="s">
        <v>148</v>
      </c>
      <c r="D282">
        <v>1</v>
      </c>
      <c r="E282" s="10">
        <v>1450</v>
      </c>
      <c r="F282" s="10">
        <v>1450</v>
      </c>
      <c r="G282" s="10">
        <v>1087.5</v>
      </c>
      <c r="H282">
        <v>25</v>
      </c>
      <c r="I282" s="10" t="str">
        <f>_xlfn.XLOOKUP(Q1_2025[[#This Row],[Artikelnr]],Artikel_prijzen[Artnr],Artikel_prijzen[Groep],"")</f>
        <v/>
      </c>
      <c r="J282" s="10" t="str">
        <f>_xlfn.XLOOKUP(Q1_2025[[#This Row],[Artikelnr]],Artikel_prijzen[Artnr],Artikel_prijzen[Prijs 2025],"")</f>
        <v/>
      </c>
      <c r="K282" s="10" t="str">
        <f>IF(Q1_2025[[#This Row],[Artikelprijs]]&lt;&gt;"",IF(Q1_2025[[#This Row],[Stuksprijs]]=Q1_2025[[#This Row],[Artikelprijs]],"Prijs gelijk","Prijs wijkt af"),"")</f>
        <v/>
      </c>
      <c r="L282" s="10"/>
      <c r="N282" s="10">
        <f>IF(Q1_2025[[#This Row],[Prijstype]]="Artikelprijs",Q1_2025[[#This Row],[Artikelprijs]],Q1_2025[[#This Row],[Stuksprijs]])</f>
        <v>1450</v>
      </c>
      <c r="O282" s="10">
        <f>IF(Q1_2025[[#This Row],[Prijstype]]="Artikelprijs",Q1_2025[[#This Row],[Artikelprijs]] * Q1_2025[[#This Row],[Besteld]],Q1_2025[[#This Row],[Brutobedrag]])</f>
        <v>1450</v>
      </c>
      <c r="P282" s="10">
        <f>IF(Q1_2025[[#This Row],[Prijstype]] = "Artikelprijs",Q1_2025[[#This Row],[Brutobedrag 2]]*(100-Q1_2025[[#This Row],[Relatiekorting percentage]])/100,Q1_2025[[#This Row],[Bruto - Rel.korting]])</f>
        <v>1087.5</v>
      </c>
    </row>
    <row r="283" spans="1:16" x14ac:dyDescent="0.3">
      <c r="A283" t="s">
        <v>9</v>
      </c>
      <c r="B283">
        <v>5021009</v>
      </c>
      <c r="C283" t="s">
        <v>50</v>
      </c>
      <c r="D283">
        <v>1</v>
      </c>
      <c r="E283" s="10">
        <v>386.25</v>
      </c>
      <c r="F283" s="10">
        <v>386.25</v>
      </c>
      <c r="G283" s="10">
        <v>309</v>
      </c>
      <c r="H283">
        <v>20</v>
      </c>
      <c r="I283" s="10" t="str">
        <f>_xlfn.XLOOKUP(Q1_2025[[#This Row],[Artikelnr]],Artikel_prijzen[Artnr],Artikel_prijzen[Groep],"")</f>
        <v>Elektra</v>
      </c>
      <c r="J283" s="10">
        <f>_xlfn.XLOOKUP(Q1_2025[[#This Row],[Artikelnr]],Artikel_prijzen[Artnr],Artikel_prijzen[Prijs 2025],"")</f>
        <v>386.25</v>
      </c>
      <c r="K283" s="10" t="str">
        <f>IF(Q1_2025[[#This Row],[Artikelprijs]]&lt;&gt;"",IF(Q1_2025[[#This Row],[Stuksprijs]]=Q1_2025[[#This Row],[Artikelprijs]],"Prijs gelijk","Prijs wijkt af"),"")</f>
        <v>Prijs gelijk</v>
      </c>
      <c r="L283" s="10"/>
      <c r="M283" t="s">
        <v>536</v>
      </c>
      <c r="N283" s="10">
        <f>IF(Q1_2025[[#This Row],[Prijstype]]="Artikelprijs",Q1_2025[[#This Row],[Artikelprijs]],Q1_2025[[#This Row],[Stuksprijs]])</f>
        <v>386.25</v>
      </c>
      <c r="O283" s="10">
        <f>IF(Q1_2025[[#This Row],[Prijstype]]="Artikelprijs",Q1_2025[[#This Row],[Artikelprijs]] * Q1_2025[[#This Row],[Besteld]],Q1_2025[[#This Row],[Brutobedrag]])</f>
        <v>386.25</v>
      </c>
      <c r="P283" s="10">
        <f>IF(Q1_2025[[#This Row],[Prijstype]] = "Artikelprijs",Q1_2025[[#This Row],[Brutobedrag 2]]*(100-Q1_2025[[#This Row],[Relatiekorting percentage]])/100,Q1_2025[[#This Row],[Bruto - Rel.korting]])</f>
        <v>309</v>
      </c>
    </row>
    <row r="284" spans="1:16" x14ac:dyDescent="0.3">
      <c r="A284" t="s">
        <v>9</v>
      </c>
      <c r="B284">
        <v>5031009</v>
      </c>
      <c r="C284" t="s">
        <v>141</v>
      </c>
      <c r="D284">
        <v>13</v>
      </c>
      <c r="E284" s="10">
        <v>89.61</v>
      </c>
      <c r="F284" s="10">
        <v>0</v>
      </c>
      <c r="G284" s="10">
        <v>0</v>
      </c>
      <c r="H284">
        <v>30</v>
      </c>
      <c r="I284" s="10" t="str">
        <f>_xlfn.XLOOKUP(Q1_2025[[#This Row],[Artikelnr]],Artikel_prijzen[Artnr],Artikel_prijzen[Groep],"")</f>
        <v/>
      </c>
      <c r="J284" s="10" t="str">
        <f>_xlfn.XLOOKUP(Q1_2025[[#This Row],[Artikelnr]],Artikel_prijzen[Artnr],Artikel_prijzen[Prijs 2025],"")</f>
        <v/>
      </c>
      <c r="K284" s="10" t="str">
        <f>IF(Q1_2025[[#This Row],[Artikelprijs]]&lt;&gt;"",IF(Q1_2025[[#This Row],[Stuksprijs]]=Q1_2025[[#This Row],[Artikelprijs]],"Prijs gelijk","Prijs wijkt af"),"")</f>
        <v/>
      </c>
      <c r="L284" s="10"/>
      <c r="N284" s="10">
        <f>IF(Q1_2025[[#This Row],[Prijstype]]="Artikelprijs",Q1_2025[[#This Row],[Artikelprijs]],Q1_2025[[#This Row],[Stuksprijs]])</f>
        <v>89.61</v>
      </c>
      <c r="O284" s="10">
        <f>IF(Q1_2025[[#This Row],[Prijstype]]="Artikelprijs",Q1_2025[[#This Row],[Artikelprijs]] * Q1_2025[[#This Row],[Besteld]],Q1_2025[[#This Row],[Brutobedrag]])</f>
        <v>0</v>
      </c>
      <c r="P284" s="10">
        <f>IF(Q1_2025[[#This Row],[Prijstype]] = "Artikelprijs",Q1_2025[[#This Row],[Brutobedrag 2]]*(100-Q1_2025[[#This Row],[Relatiekorting percentage]])/100,Q1_2025[[#This Row],[Bruto - Rel.korting]])</f>
        <v>0</v>
      </c>
    </row>
    <row r="285" spans="1:16" x14ac:dyDescent="0.3">
      <c r="A285" t="s">
        <v>9</v>
      </c>
      <c r="B285">
        <v>5031007</v>
      </c>
      <c r="C285" t="s">
        <v>149</v>
      </c>
      <c r="D285">
        <v>1</v>
      </c>
      <c r="E285" s="10">
        <v>29.87</v>
      </c>
      <c r="F285" s="10">
        <v>0</v>
      </c>
      <c r="G285" s="10">
        <v>0</v>
      </c>
      <c r="H285">
        <v>30</v>
      </c>
      <c r="I285" s="10" t="str">
        <f>_xlfn.XLOOKUP(Q1_2025[[#This Row],[Artikelnr]],Artikel_prijzen[Artnr],Artikel_prijzen[Groep],"")</f>
        <v/>
      </c>
      <c r="J285" s="10" t="str">
        <f>_xlfn.XLOOKUP(Q1_2025[[#This Row],[Artikelnr]],Artikel_prijzen[Artnr],Artikel_prijzen[Prijs 2025],"")</f>
        <v/>
      </c>
      <c r="K285" s="10" t="str">
        <f>IF(Q1_2025[[#This Row],[Artikelprijs]]&lt;&gt;"",IF(Q1_2025[[#This Row],[Stuksprijs]]=Q1_2025[[#This Row],[Artikelprijs]],"Prijs gelijk","Prijs wijkt af"),"")</f>
        <v/>
      </c>
      <c r="L285" s="10"/>
      <c r="N285" s="10">
        <f>IF(Q1_2025[[#This Row],[Prijstype]]="Artikelprijs",Q1_2025[[#This Row],[Artikelprijs]],Q1_2025[[#This Row],[Stuksprijs]])</f>
        <v>29.87</v>
      </c>
      <c r="O285" s="10">
        <f>IF(Q1_2025[[#This Row],[Prijstype]]="Artikelprijs",Q1_2025[[#This Row],[Artikelprijs]] * Q1_2025[[#This Row],[Besteld]],Q1_2025[[#This Row],[Brutobedrag]])</f>
        <v>0</v>
      </c>
      <c r="P285" s="10">
        <f>IF(Q1_2025[[#This Row],[Prijstype]] = "Artikelprijs",Q1_2025[[#This Row],[Brutobedrag 2]]*(100-Q1_2025[[#This Row],[Relatiekorting percentage]])/100,Q1_2025[[#This Row],[Bruto - Rel.korting]])</f>
        <v>0</v>
      </c>
    </row>
    <row r="286" spans="1:16" x14ac:dyDescent="0.3">
      <c r="A286" t="s">
        <v>9</v>
      </c>
      <c r="B286">
        <v>5031005</v>
      </c>
      <c r="C286" t="s">
        <v>143</v>
      </c>
      <c r="D286">
        <v>1</v>
      </c>
      <c r="E286" s="10">
        <v>29.87</v>
      </c>
      <c r="F286" s="10">
        <v>29.87</v>
      </c>
      <c r="G286" s="10">
        <v>20.91</v>
      </c>
      <c r="H286">
        <v>30</v>
      </c>
      <c r="I286" s="10" t="str">
        <f>_xlfn.XLOOKUP(Q1_2025[[#This Row],[Artikelnr]],Artikel_prijzen[Artnr],Artikel_prijzen[Groep],"")</f>
        <v/>
      </c>
      <c r="J286" s="10" t="str">
        <f>_xlfn.XLOOKUP(Q1_2025[[#This Row],[Artikelnr]],Artikel_prijzen[Artnr],Artikel_prijzen[Prijs 2025],"")</f>
        <v/>
      </c>
      <c r="K286" s="10" t="str">
        <f>IF(Q1_2025[[#This Row],[Artikelprijs]]&lt;&gt;"",IF(Q1_2025[[#This Row],[Stuksprijs]]=Q1_2025[[#This Row],[Artikelprijs]],"Prijs gelijk","Prijs wijkt af"),"")</f>
        <v/>
      </c>
      <c r="L286" s="10"/>
      <c r="N286" s="10">
        <f>IF(Q1_2025[[#This Row],[Prijstype]]="Artikelprijs",Q1_2025[[#This Row],[Artikelprijs]],Q1_2025[[#This Row],[Stuksprijs]])</f>
        <v>29.87</v>
      </c>
      <c r="O286" s="10">
        <f>IF(Q1_2025[[#This Row],[Prijstype]]="Artikelprijs",Q1_2025[[#This Row],[Artikelprijs]] * Q1_2025[[#This Row],[Besteld]],Q1_2025[[#This Row],[Brutobedrag]])</f>
        <v>29.87</v>
      </c>
      <c r="P286" s="10">
        <f>IF(Q1_2025[[#This Row],[Prijstype]] = "Artikelprijs",Q1_2025[[#This Row],[Brutobedrag 2]]*(100-Q1_2025[[#This Row],[Relatiekorting percentage]])/100,Q1_2025[[#This Row],[Bruto - Rel.korting]])</f>
        <v>20.91</v>
      </c>
    </row>
    <row r="287" spans="1:16" x14ac:dyDescent="0.3">
      <c r="A287" t="s">
        <v>9</v>
      </c>
      <c r="B287">
        <v>5031004</v>
      </c>
      <c r="C287" t="s">
        <v>144</v>
      </c>
      <c r="D287">
        <v>1</v>
      </c>
      <c r="E287" s="10">
        <v>29.87</v>
      </c>
      <c r="F287" s="10">
        <v>0</v>
      </c>
      <c r="G287" s="10">
        <v>0</v>
      </c>
      <c r="H287">
        <v>30</v>
      </c>
      <c r="I287" s="10" t="str">
        <f>_xlfn.XLOOKUP(Q1_2025[[#This Row],[Artikelnr]],Artikel_prijzen[Artnr],Artikel_prijzen[Groep],"")</f>
        <v/>
      </c>
      <c r="J287" s="10" t="str">
        <f>_xlfn.XLOOKUP(Q1_2025[[#This Row],[Artikelnr]],Artikel_prijzen[Artnr],Artikel_prijzen[Prijs 2025],"")</f>
        <v/>
      </c>
      <c r="K287" s="10" t="str">
        <f>IF(Q1_2025[[#This Row],[Artikelprijs]]&lt;&gt;"",IF(Q1_2025[[#This Row],[Stuksprijs]]=Q1_2025[[#This Row],[Artikelprijs]],"Prijs gelijk","Prijs wijkt af"),"")</f>
        <v/>
      </c>
      <c r="L287" s="10"/>
      <c r="N287" s="10">
        <f>IF(Q1_2025[[#This Row],[Prijstype]]="Artikelprijs",Q1_2025[[#This Row],[Artikelprijs]],Q1_2025[[#This Row],[Stuksprijs]])</f>
        <v>29.87</v>
      </c>
      <c r="O287" s="10">
        <f>IF(Q1_2025[[#This Row],[Prijstype]]="Artikelprijs",Q1_2025[[#This Row],[Artikelprijs]] * Q1_2025[[#This Row],[Besteld]],Q1_2025[[#This Row],[Brutobedrag]])</f>
        <v>0</v>
      </c>
      <c r="P287" s="10">
        <f>IF(Q1_2025[[#This Row],[Prijstype]] = "Artikelprijs",Q1_2025[[#This Row],[Brutobedrag 2]]*(100-Q1_2025[[#This Row],[Relatiekorting percentage]])/100,Q1_2025[[#This Row],[Bruto - Rel.korting]])</f>
        <v>0</v>
      </c>
    </row>
    <row r="288" spans="1:16" x14ac:dyDescent="0.3">
      <c r="A288" t="s">
        <v>9</v>
      </c>
      <c r="B288">
        <v>5030228</v>
      </c>
      <c r="C288" t="s">
        <v>113</v>
      </c>
      <c r="D288">
        <v>6</v>
      </c>
      <c r="E288" s="10">
        <v>236.9</v>
      </c>
      <c r="F288" s="10">
        <v>1421.4</v>
      </c>
      <c r="G288" s="10">
        <v>994.98</v>
      </c>
      <c r="H288">
        <v>30</v>
      </c>
      <c r="I288" s="10" t="str">
        <f>_xlfn.XLOOKUP(Q1_2025[[#This Row],[Artikelnr]],Artikel_prijzen[Artnr],Artikel_prijzen[Groep],"")</f>
        <v>Rigging</v>
      </c>
      <c r="J288" s="10">
        <f>_xlfn.XLOOKUP(Q1_2025[[#This Row],[Artikelnr]],Artikel_prijzen[Artnr],Artikel_prijzen[Prijs 2025],"")</f>
        <v>230</v>
      </c>
      <c r="K288" s="10" t="str">
        <f>IF(Q1_2025[[#This Row],[Artikelprijs]]&lt;&gt;"",IF(Q1_2025[[#This Row],[Stuksprijs]]=Q1_2025[[#This Row],[Artikelprijs]],"Prijs gelijk","Prijs wijkt af"),"")</f>
        <v>Prijs wijkt af</v>
      </c>
      <c r="L288" s="10"/>
      <c r="M288" t="s">
        <v>536</v>
      </c>
      <c r="N288" s="10">
        <f>IF(Q1_2025[[#This Row],[Prijstype]]="Artikelprijs",Q1_2025[[#This Row],[Artikelprijs]],Q1_2025[[#This Row],[Stuksprijs]])</f>
        <v>230</v>
      </c>
      <c r="O288" s="10">
        <f>IF(Q1_2025[[#This Row],[Prijstype]]="Artikelprijs",Q1_2025[[#This Row],[Artikelprijs]] * Q1_2025[[#This Row],[Besteld]],Q1_2025[[#This Row],[Brutobedrag]])</f>
        <v>1380</v>
      </c>
      <c r="P288" s="10">
        <f>IF(Q1_2025[[#This Row],[Prijstype]] = "Artikelprijs",Q1_2025[[#This Row],[Brutobedrag 2]]*(100-Q1_2025[[#This Row],[Relatiekorting percentage]])/100,Q1_2025[[#This Row],[Bruto - Rel.korting]])</f>
        <v>966</v>
      </c>
    </row>
    <row r="289" spans="1:16" x14ac:dyDescent="0.3">
      <c r="A289" t="s">
        <v>9</v>
      </c>
      <c r="B289">
        <v>5030025</v>
      </c>
      <c r="C289" t="s">
        <v>150</v>
      </c>
      <c r="D289">
        <v>14</v>
      </c>
      <c r="E289" s="10">
        <v>85</v>
      </c>
      <c r="F289" s="10">
        <v>1190</v>
      </c>
      <c r="G289" s="10">
        <v>892.5</v>
      </c>
      <c r="H289">
        <v>25</v>
      </c>
      <c r="I289" s="10" t="str">
        <f>_xlfn.XLOOKUP(Q1_2025[[#This Row],[Artikelnr]],Artikel_prijzen[Artnr],Artikel_prijzen[Groep],"")</f>
        <v/>
      </c>
      <c r="J289" s="10" t="str">
        <f>_xlfn.XLOOKUP(Q1_2025[[#This Row],[Artikelnr]],Artikel_prijzen[Artnr],Artikel_prijzen[Prijs 2025],"")</f>
        <v/>
      </c>
      <c r="K289" s="10" t="str">
        <f>IF(Q1_2025[[#This Row],[Artikelprijs]]&lt;&gt;"",IF(Q1_2025[[#This Row],[Stuksprijs]]=Q1_2025[[#This Row],[Artikelprijs]],"Prijs gelijk","Prijs wijkt af"),"")</f>
        <v/>
      </c>
      <c r="L289" s="10"/>
      <c r="N289" s="10">
        <f>IF(Q1_2025[[#This Row],[Prijstype]]="Artikelprijs",Q1_2025[[#This Row],[Artikelprijs]],Q1_2025[[#This Row],[Stuksprijs]])</f>
        <v>85</v>
      </c>
      <c r="O289" s="10">
        <f>IF(Q1_2025[[#This Row],[Prijstype]]="Artikelprijs",Q1_2025[[#This Row],[Artikelprijs]] * Q1_2025[[#This Row],[Besteld]],Q1_2025[[#This Row],[Brutobedrag]])</f>
        <v>1190</v>
      </c>
      <c r="P289" s="10">
        <f>IF(Q1_2025[[#This Row],[Prijstype]] = "Artikelprijs",Q1_2025[[#This Row],[Brutobedrag 2]]*(100-Q1_2025[[#This Row],[Relatiekorting percentage]])/100,Q1_2025[[#This Row],[Bruto - Rel.korting]])</f>
        <v>892.5</v>
      </c>
    </row>
    <row r="290" spans="1:16" x14ac:dyDescent="0.3">
      <c r="A290" t="s">
        <v>9</v>
      </c>
      <c r="B290">
        <v>5030229</v>
      </c>
      <c r="C290" t="s">
        <v>18</v>
      </c>
      <c r="D290">
        <v>1</v>
      </c>
      <c r="E290" s="10">
        <v>303.85000000000002</v>
      </c>
      <c r="F290" s="10">
        <v>303.85000000000002</v>
      </c>
      <c r="G290" s="10">
        <v>212.69</v>
      </c>
      <c r="H290">
        <v>30</v>
      </c>
      <c r="I290" s="10" t="str">
        <f>_xlfn.XLOOKUP(Q1_2025[[#This Row],[Artikelnr]],Artikel_prijzen[Artnr],Artikel_prijzen[Groep],"")</f>
        <v>Rigging</v>
      </c>
      <c r="J290" s="10">
        <f>_xlfn.XLOOKUP(Q1_2025[[#This Row],[Artikelnr]],Artikel_prijzen[Artnr],Artikel_prijzen[Prijs 2025],"")</f>
        <v>295</v>
      </c>
      <c r="K290" s="10" t="str">
        <f>IF(Q1_2025[[#This Row],[Artikelprijs]]&lt;&gt;"",IF(Q1_2025[[#This Row],[Stuksprijs]]=Q1_2025[[#This Row],[Artikelprijs]],"Prijs gelijk","Prijs wijkt af"),"")</f>
        <v>Prijs wijkt af</v>
      </c>
      <c r="L290" s="10"/>
      <c r="M290" t="s">
        <v>536</v>
      </c>
      <c r="N290" s="10">
        <f>IF(Q1_2025[[#This Row],[Prijstype]]="Artikelprijs",Q1_2025[[#This Row],[Artikelprijs]],Q1_2025[[#This Row],[Stuksprijs]])</f>
        <v>295</v>
      </c>
      <c r="O290" s="10">
        <f>IF(Q1_2025[[#This Row],[Prijstype]]="Artikelprijs",Q1_2025[[#This Row],[Artikelprijs]] * Q1_2025[[#This Row],[Besteld]],Q1_2025[[#This Row],[Brutobedrag]])</f>
        <v>295</v>
      </c>
      <c r="P290" s="10">
        <f>IF(Q1_2025[[#This Row],[Prijstype]] = "Artikelprijs",Q1_2025[[#This Row],[Brutobedrag 2]]*(100-Q1_2025[[#This Row],[Relatiekorting percentage]])/100,Q1_2025[[#This Row],[Bruto - Rel.korting]])</f>
        <v>206.5</v>
      </c>
    </row>
    <row r="291" spans="1:16" x14ac:dyDescent="0.3">
      <c r="A291" t="s">
        <v>9</v>
      </c>
      <c r="B291">
        <v>5031040</v>
      </c>
      <c r="C291" t="s">
        <v>39</v>
      </c>
      <c r="D291">
        <v>13</v>
      </c>
      <c r="E291" s="10">
        <v>147.81</v>
      </c>
      <c r="F291" s="10">
        <v>1921.53</v>
      </c>
      <c r="G291" s="10">
        <v>1345.07</v>
      </c>
      <c r="H291">
        <v>30</v>
      </c>
      <c r="I291" s="10" t="str">
        <f>_xlfn.XLOOKUP(Q1_2025[[#This Row],[Artikelnr]],Artikel_prijzen[Artnr],Artikel_prijzen[Groep],"")</f>
        <v/>
      </c>
      <c r="J291" s="10" t="str">
        <f>_xlfn.XLOOKUP(Q1_2025[[#This Row],[Artikelnr]],Artikel_prijzen[Artnr],Artikel_prijzen[Prijs 2025],"")</f>
        <v/>
      </c>
      <c r="K291" s="10" t="str">
        <f>IF(Q1_2025[[#This Row],[Artikelprijs]]&lt;&gt;"",IF(Q1_2025[[#This Row],[Stuksprijs]]=Q1_2025[[#This Row],[Artikelprijs]],"Prijs gelijk","Prijs wijkt af"),"")</f>
        <v/>
      </c>
      <c r="L291" s="10"/>
      <c r="N291" s="10">
        <f>IF(Q1_2025[[#This Row],[Prijstype]]="Artikelprijs",Q1_2025[[#This Row],[Artikelprijs]],Q1_2025[[#This Row],[Stuksprijs]])</f>
        <v>147.81</v>
      </c>
      <c r="O291" s="10">
        <f>IF(Q1_2025[[#This Row],[Prijstype]]="Artikelprijs",Q1_2025[[#This Row],[Artikelprijs]] * Q1_2025[[#This Row],[Besteld]],Q1_2025[[#This Row],[Brutobedrag]])</f>
        <v>1921.53</v>
      </c>
      <c r="P291" s="10">
        <f>IF(Q1_2025[[#This Row],[Prijstype]] = "Artikelprijs",Q1_2025[[#This Row],[Brutobedrag 2]]*(100-Q1_2025[[#This Row],[Relatiekorting percentage]])/100,Q1_2025[[#This Row],[Bruto - Rel.korting]])</f>
        <v>1345.07</v>
      </c>
    </row>
    <row r="292" spans="1:16" x14ac:dyDescent="0.3">
      <c r="A292" t="s">
        <v>9</v>
      </c>
      <c r="B292">
        <v>5031038</v>
      </c>
      <c r="C292" t="s">
        <v>38</v>
      </c>
      <c r="D292">
        <v>1</v>
      </c>
      <c r="E292" s="10">
        <v>68.5</v>
      </c>
      <c r="F292" s="10">
        <v>68.5</v>
      </c>
      <c r="G292" s="10">
        <v>47.95</v>
      </c>
      <c r="H292">
        <v>30</v>
      </c>
      <c r="I292" s="10" t="str">
        <f>_xlfn.XLOOKUP(Q1_2025[[#This Row],[Artikelnr]],Artikel_prijzen[Artnr],Artikel_prijzen[Groep],"")</f>
        <v/>
      </c>
      <c r="J292" s="10" t="str">
        <f>_xlfn.XLOOKUP(Q1_2025[[#This Row],[Artikelnr]],Artikel_prijzen[Artnr],Artikel_prijzen[Prijs 2025],"")</f>
        <v/>
      </c>
      <c r="K292" s="10" t="str">
        <f>IF(Q1_2025[[#This Row],[Artikelprijs]]&lt;&gt;"",IF(Q1_2025[[#This Row],[Stuksprijs]]=Q1_2025[[#This Row],[Artikelprijs]],"Prijs gelijk","Prijs wijkt af"),"")</f>
        <v/>
      </c>
      <c r="L292" s="10"/>
      <c r="N292" s="10">
        <f>IF(Q1_2025[[#This Row],[Prijstype]]="Artikelprijs",Q1_2025[[#This Row],[Artikelprijs]],Q1_2025[[#This Row],[Stuksprijs]])</f>
        <v>68.5</v>
      </c>
      <c r="O292" s="10">
        <f>IF(Q1_2025[[#This Row],[Prijstype]]="Artikelprijs",Q1_2025[[#This Row],[Artikelprijs]] * Q1_2025[[#This Row],[Besteld]],Q1_2025[[#This Row],[Brutobedrag]])</f>
        <v>68.5</v>
      </c>
      <c r="P292" s="10">
        <f>IF(Q1_2025[[#This Row],[Prijstype]] = "Artikelprijs",Q1_2025[[#This Row],[Brutobedrag 2]]*(100-Q1_2025[[#This Row],[Relatiekorting percentage]])/100,Q1_2025[[#This Row],[Bruto - Rel.korting]])</f>
        <v>47.95</v>
      </c>
    </row>
    <row r="293" spans="1:16" x14ac:dyDescent="0.3">
      <c r="A293" t="s">
        <v>9</v>
      </c>
      <c r="B293">
        <v>5031037</v>
      </c>
      <c r="C293" t="s">
        <v>151</v>
      </c>
      <c r="D293">
        <v>1</v>
      </c>
      <c r="E293" s="10">
        <v>45.32</v>
      </c>
      <c r="F293" s="10">
        <v>45.32</v>
      </c>
      <c r="G293" s="10">
        <v>31.72</v>
      </c>
      <c r="H293">
        <v>30</v>
      </c>
      <c r="I293" s="10" t="str">
        <f>_xlfn.XLOOKUP(Q1_2025[[#This Row],[Artikelnr]],Artikel_prijzen[Artnr],Artikel_prijzen[Groep],"")</f>
        <v/>
      </c>
      <c r="J293" s="10" t="str">
        <f>_xlfn.XLOOKUP(Q1_2025[[#This Row],[Artikelnr]],Artikel_prijzen[Artnr],Artikel_prijzen[Prijs 2025],"")</f>
        <v/>
      </c>
      <c r="K293" s="10" t="str">
        <f>IF(Q1_2025[[#This Row],[Artikelprijs]]&lt;&gt;"",IF(Q1_2025[[#This Row],[Stuksprijs]]=Q1_2025[[#This Row],[Artikelprijs]],"Prijs gelijk","Prijs wijkt af"),"")</f>
        <v/>
      </c>
      <c r="L293" s="10"/>
      <c r="N293" s="10">
        <f>IF(Q1_2025[[#This Row],[Prijstype]]="Artikelprijs",Q1_2025[[#This Row],[Artikelprijs]],Q1_2025[[#This Row],[Stuksprijs]])</f>
        <v>45.32</v>
      </c>
      <c r="O293" s="10">
        <f>IF(Q1_2025[[#This Row],[Prijstype]]="Artikelprijs",Q1_2025[[#This Row],[Artikelprijs]] * Q1_2025[[#This Row],[Besteld]],Q1_2025[[#This Row],[Brutobedrag]])</f>
        <v>45.32</v>
      </c>
      <c r="P293" s="10">
        <f>IF(Q1_2025[[#This Row],[Prijstype]] = "Artikelprijs",Q1_2025[[#This Row],[Brutobedrag 2]]*(100-Q1_2025[[#This Row],[Relatiekorting percentage]])/100,Q1_2025[[#This Row],[Bruto - Rel.korting]])</f>
        <v>31.72</v>
      </c>
    </row>
    <row r="294" spans="1:16" x14ac:dyDescent="0.3">
      <c r="A294" t="s">
        <v>9</v>
      </c>
      <c r="B294">
        <v>5031036</v>
      </c>
      <c r="C294" t="s">
        <v>36</v>
      </c>
      <c r="D294">
        <v>1</v>
      </c>
      <c r="E294" s="10">
        <v>45.32</v>
      </c>
      <c r="F294" s="10">
        <v>0</v>
      </c>
      <c r="G294" s="10">
        <v>0</v>
      </c>
      <c r="H294">
        <v>30</v>
      </c>
      <c r="I294" s="10" t="str">
        <f>_xlfn.XLOOKUP(Q1_2025[[#This Row],[Artikelnr]],Artikel_prijzen[Artnr],Artikel_prijzen[Groep],"")</f>
        <v/>
      </c>
      <c r="J294" s="10" t="str">
        <f>_xlfn.XLOOKUP(Q1_2025[[#This Row],[Artikelnr]],Artikel_prijzen[Artnr],Artikel_prijzen[Prijs 2025],"")</f>
        <v/>
      </c>
      <c r="K294" s="10" t="str">
        <f>IF(Q1_2025[[#This Row],[Artikelprijs]]&lt;&gt;"",IF(Q1_2025[[#This Row],[Stuksprijs]]=Q1_2025[[#This Row],[Artikelprijs]],"Prijs gelijk","Prijs wijkt af"),"")</f>
        <v/>
      </c>
      <c r="L294" s="10"/>
      <c r="N294" s="10">
        <f>IF(Q1_2025[[#This Row],[Prijstype]]="Artikelprijs",Q1_2025[[#This Row],[Artikelprijs]],Q1_2025[[#This Row],[Stuksprijs]])</f>
        <v>45.32</v>
      </c>
      <c r="O294" s="10">
        <f>IF(Q1_2025[[#This Row],[Prijstype]]="Artikelprijs",Q1_2025[[#This Row],[Artikelprijs]] * Q1_2025[[#This Row],[Besteld]],Q1_2025[[#This Row],[Brutobedrag]])</f>
        <v>0</v>
      </c>
      <c r="P294" s="10">
        <f>IF(Q1_2025[[#This Row],[Prijstype]] = "Artikelprijs",Q1_2025[[#This Row],[Brutobedrag 2]]*(100-Q1_2025[[#This Row],[Relatiekorting percentage]])/100,Q1_2025[[#This Row],[Bruto - Rel.korting]])</f>
        <v>0</v>
      </c>
    </row>
    <row r="295" spans="1:16" x14ac:dyDescent="0.3">
      <c r="A295" t="s">
        <v>9</v>
      </c>
      <c r="B295">
        <v>2002028</v>
      </c>
      <c r="C295" t="s">
        <v>37</v>
      </c>
      <c r="D295">
        <v>1</v>
      </c>
      <c r="E295" s="10">
        <v>31.5</v>
      </c>
      <c r="F295" s="10">
        <v>0</v>
      </c>
      <c r="G295" s="10">
        <v>0</v>
      </c>
      <c r="H295">
        <v>30</v>
      </c>
      <c r="I295" s="10" t="str">
        <f>_xlfn.XLOOKUP(Q1_2025[[#This Row],[Artikelnr]],Artikel_prijzen[Artnr],Artikel_prijzen[Groep],"")</f>
        <v/>
      </c>
      <c r="J295" s="10" t="str">
        <f>_xlfn.XLOOKUP(Q1_2025[[#This Row],[Artikelnr]],Artikel_prijzen[Artnr],Artikel_prijzen[Prijs 2025],"")</f>
        <v/>
      </c>
      <c r="K295" s="10" t="str">
        <f>IF(Q1_2025[[#This Row],[Artikelprijs]]&lt;&gt;"",IF(Q1_2025[[#This Row],[Stuksprijs]]=Q1_2025[[#This Row],[Artikelprijs]],"Prijs gelijk","Prijs wijkt af"),"")</f>
        <v/>
      </c>
      <c r="L295" s="10"/>
      <c r="N295" s="10">
        <f>IF(Q1_2025[[#This Row],[Prijstype]]="Artikelprijs",Q1_2025[[#This Row],[Artikelprijs]],Q1_2025[[#This Row],[Stuksprijs]])</f>
        <v>31.5</v>
      </c>
      <c r="O295" s="10">
        <f>IF(Q1_2025[[#This Row],[Prijstype]]="Artikelprijs",Q1_2025[[#This Row],[Artikelprijs]] * Q1_2025[[#This Row],[Besteld]],Q1_2025[[#This Row],[Brutobedrag]])</f>
        <v>0</v>
      </c>
      <c r="P295" s="10">
        <f>IF(Q1_2025[[#This Row],[Prijstype]] = "Artikelprijs",Q1_2025[[#This Row],[Brutobedrag 2]]*(100-Q1_2025[[#This Row],[Relatiekorting percentage]])/100,Q1_2025[[#This Row],[Bruto - Rel.korting]])</f>
        <v>0</v>
      </c>
    </row>
    <row r="296" spans="1:16" x14ac:dyDescent="0.3">
      <c r="A296" t="s">
        <v>9</v>
      </c>
      <c r="B296">
        <v>5030229</v>
      </c>
      <c r="C296" t="s">
        <v>18</v>
      </c>
      <c r="D296">
        <v>5</v>
      </c>
      <c r="E296" s="10">
        <v>303.85000000000002</v>
      </c>
      <c r="F296" s="10">
        <v>1519.25</v>
      </c>
      <c r="G296" s="10">
        <v>1063.47</v>
      </c>
      <c r="H296">
        <v>30</v>
      </c>
      <c r="I296" s="10" t="str">
        <f>_xlfn.XLOOKUP(Q1_2025[[#This Row],[Artikelnr]],Artikel_prijzen[Artnr],Artikel_prijzen[Groep],"")</f>
        <v>Rigging</v>
      </c>
      <c r="J296" s="10">
        <f>_xlfn.XLOOKUP(Q1_2025[[#This Row],[Artikelnr]],Artikel_prijzen[Artnr],Artikel_prijzen[Prijs 2025],"")</f>
        <v>295</v>
      </c>
      <c r="K296" s="10" t="str">
        <f>IF(Q1_2025[[#This Row],[Artikelprijs]]&lt;&gt;"",IF(Q1_2025[[#This Row],[Stuksprijs]]=Q1_2025[[#This Row],[Artikelprijs]],"Prijs gelijk","Prijs wijkt af"),"")</f>
        <v>Prijs wijkt af</v>
      </c>
      <c r="L296" s="10"/>
      <c r="M296" t="s">
        <v>536</v>
      </c>
      <c r="N296" s="10">
        <f>IF(Q1_2025[[#This Row],[Prijstype]]="Artikelprijs",Q1_2025[[#This Row],[Artikelprijs]],Q1_2025[[#This Row],[Stuksprijs]])</f>
        <v>295</v>
      </c>
      <c r="O296" s="10">
        <f>IF(Q1_2025[[#This Row],[Prijstype]]="Artikelprijs",Q1_2025[[#This Row],[Artikelprijs]] * Q1_2025[[#This Row],[Besteld]],Q1_2025[[#This Row],[Brutobedrag]])</f>
        <v>1475</v>
      </c>
      <c r="P296" s="10">
        <f>IF(Q1_2025[[#This Row],[Prijstype]] = "Artikelprijs",Q1_2025[[#This Row],[Brutobedrag 2]]*(100-Q1_2025[[#This Row],[Relatiekorting percentage]])/100,Q1_2025[[#This Row],[Bruto - Rel.korting]])</f>
        <v>1032.5</v>
      </c>
    </row>
    <row r="297" spans="1:16" x14ac:dyDescent="0.3">
      <c r="A297" t="s">
        <v>9</v>
      </c>
      <c r="B297">
        <v>5030229</v>
      </c>
      <c r="C297" t="s">
        <v>18</v>
      </c>
      <c r="D297">
        <v>2</v>
      </c>
      <c r="E297" s="10">
        <v>303.85000000000002</v>
      </c>
      <c r="F297" s="10">
        <v>607.70000000000005</v>
      </c>
      <c r="G297" s="10">
        <v>425.39</v>
      </c>
      <c r="H297">
        <v>30</v>
      </c>
      <c r="I297" s="10" t="str">
        <f>_xlfn.XLOOKUP(Q1_2025[[#This Row],[Artikelnr]],Artikel_prijzen[Artnr],Artikel_prijzen[Groep],"")</f>
        <v>Rigging</v>
      </c>
      <c r="J297" s="10">
        <f>_xlfn.XLOOKUP(Q1_2025[[#This Row],[Artikelnr]],Artikel_prijzen[Artnr],Artikel_prijzen[Prijs 2025],"")</f>
        <v>295</v>
      </c>
      <c r="K297" s="10" t="str">
        <f>IF(Q1_2025[[#This Row],[Artikelprijs]]&lt;&gt;"",IF(Q1_2025[[#This Row],[Stuksprijs]]=Q1_2025[[#This Row],[Artikelprijs]],"Prijs gelijk","Prijs wijkt af"),"")</f>
        <v>Prijs wijkt af</v>
      </c>
      <c r="L297" s="10"/>
      <c r="M297" t="s">
        <v>536</v>
      </c>
      <c r="N297" s="10">
        <f>IF(Q1_2025[[#This Row],[Prijstype]]="Artikelprijs",Q1_2025[[#This Row],[Artikelprijs]],Q1_2025[[#This Row],[Stuksprijs]])</f>
        <v>295</v>
      </c>
      <c r="O297" s="10">
        <f>IF(Q1_2025[[#This Row],[Prijstype]]="Artikelprijs",Q1_2025[[#This Row],[Artikelprijs]] * Q1_2025[[#This Row],[Besteld]],Q1_2025[[#This Row],[Brutobedrag]])</f>
        <v>590</v>
      </c>
      <c r="P297" s="10">
        <f>IF(Q1_2025[[#This Row],[Prijstype]] = "Artikelprijs",Q1_2025[[#This Row],[Brutobedrag 2]]*(100-Q1_2025[[#This Row],[Relatiekorting percentage]])/100,Q1_2025[[#This Row],[Bruto - Rel.korting]])</f>
        <v>413</v>
      </c>
    </row>
    <row r="298" spans="1:16" x14ac:dyDescent="0.3">
      <c r="A298" t="s">
        <v>9</v>
      </c>
      <c r="B298">
        <v>5021011</v>
      </c>
      <c r="C298" t="s">
        <v>115</v>
      </c>
      <c r="D298">
        <v>1</v>
      </c>
      <c r="E298" s="10">
        <v>458.35</v>
      </c>
      <c r="F298" s="10">
        <v>458.35</v>
      </c>
      <c r="G298" s="10">
        <v>366.68</v>
      </c>
      <c r="H298">
        <v>20</v>
      </c>
      <c r="I298" s="10" t="str">
        <f>_xlfn.XLOOKUP(Q1_2025[[#This Row],[Artikelnr]],Artikel_prijzen[Artnr],Artikel_prijzen[Groep],"")</f>
        <v>Elektra</v>
      </c>
      <c r="J298" s="10">
        <f>_xlfn.XLOOKUP(Q1_2025[[#This Row],[Artikelnr]],Artikel_prijzen[Artnr],Artikel_prijzen[Prijs 2025],"")</f>
        <v>458.35</v>
      </c>
      <c r="K298" s="10" t="str">
        <f>IF(Q1_2025[[#This Row],[Artikelprijs]]&lt;&gt;"",IF(Q1_2025[[#This Row],[Stuksprijs]]=Q1_2025[[#This Row],[Artikelprijs]],"Prijs gelijk","Prijs wijkt af"),"")</f>
        <v>Prijs gelijk</v>
      </c>
      <c r="L298" s="10"/>
      <c r="M298" t="s">
        <v>536</v>
      </c>
      <c r="N298" s="10">
        <f>IF(Q1_2025[[#This Row],[Prijstype]]="Artikelprijs",Q1_2025[[#This Row],[Artikelprijs]],Q1_2025[[#This Row],[Stuksprijs]])</f>
        <v>458.35</v>
      </c>
      <c r="O298" s="10">
        <f>IF(Q1_2025[[#This Row],[Prijstype]]="Artikelprijs",Q1_2025[[#This Row],[Artikelprijs]] * Q1_2025[[#This Row],[Besteld]],Q1_2025[[#This Row],[Brutobedrag]])</f>
        <v>458.35</v>
      </c>
      <c r="P298" s="10">
        <f>IF(Q1_2025[[#This Row],[Prijstype]] = "Artikelprijs",Q1_2025[[#This Row],[Brutobedrag 2]]*(100-Q1_2025[[#This Row],[Relatiekorting percentage]])/100,Q1_2025[[#This Row],[Bruto - Rel.korting]])</f>
        <v>366.68</v>
      </c>
    </row>
    <row r="299" spans="1:16" x14ac:dyDescent="0.3">
      <c r="A299" t="s">
        <v>9</v>
      </c>
      <c r="B299">
        <v>2001090</v>
      </c>
      <c r="C299" t="s">
        <v>141</v>
      </c>
      <c r="D299">
        <v>20</v>
      </c>
      <c r="E299" s="10">
        <v>73.02</v>
      </c>
      <c r="F299" s="10">
        <v>1460.4</v>
      </c>
      <c r="G299" s="10">
        <v>1022.28</v>
      </c>
      <c r="H299">
        <v>30</v>
      </c>
      <c r="I299" s="10" t="str">
        <f>_xlfn.XLOOKUP(Q1_2025[[#This Row],[Artikelnr]],Artikel_prijzen[Artnr],Artikel_prijzen[Groep],"")</f>
        <v/>
      </c>
      <c r="J299" s="10" t="str">
        <f>_xlfn.XLOOKUP(Q1_2025[[#This Row],[Artikelnr]],Artikel_prijzen[Artnr],Artikel_prijzen[Prijs 2025],"")</f>
        <v/>
      </c>
      <c r="K299" s="10" t="str">
        <f>IF(Q1_2025[[#This Row],[Artikelprijs]]&lt;&gt;"",IF(Q1_2025[[#This Row],[Stuksprijs]]=Q1_2025[[#This Row],[Artikelprijs]],"Prijs gelijk","Prijs wijkt af"),"")</f>
        <v/>
      </c>
      <c r="L299" s="10"/>
      <c r="N299" s="10">
        <f>IF(Q1_2025[[#This Row],[Prijstype]]="Artikelprijs",Q1_2025[[#This Row],[Artikelprijs]],Q1_2025[[#This Row],[Stuksprijs]])</f>
        <v>73.02</v>
      </c>
      <c r="O299" s="10">
        <f>IF(Q1_2025[[#This Row],[Prijstype]]="Artikelprijs",Q1_2025[[#This Row],[Artikelprijs]] * Q1_2025[[#This Row],[Besteld]],Q1_2025[[#This Row],[Brutobedrag]])</f>
        <v>1460.4</v>
      </c>
      <c r="P299" s="10">
        <f>IF(Q1_2025[[#This Row],[Prijstype]] = "Artikelprijs",Q1_2025[[#This Row],[Brutobedrag 2]]*(100-Q1_2025[[#This Row],[Relatiekorting percentage]])/100,Q1_2025[[#This Row],[Bruto - Rel.korting]])</f>
        <v>1022.28</v>
      </c>
    </row>
    <row r="300" spans="1:16" x14ac:dyDescent="0.3">
      <c r="A300" t="s">
        <v>9</v>
      </c>
      <c r="B300">
        <v>5031007</v>
      </c>
      <c r="C300" t="s">
        <v>149</v>
      </c>
      <c r="D300">
        <v>1</v>
      </c>
      <c r="E300" s="10">
        <v>29.87</v>
      </c>
      <c r="F300" s="10">
        <v>29.87</v>
      </c>
      <c r="G300" s="10">
        <v>20.91</v>
      </c>
      <c r="H300">
        <v>30</v>
      </c>
      <c r="I300" s="10" t="str">
        <f>_xlfn.XLOOKUP(Q1_2025[[#This Row],[Artikelnr]],Artikel_prijzen[Artnr],Artikel_prijzen[Groep],"")</f>
        <v/>
      </c>
      <c r="J300" s="10" t="str">
        <f>_xlfn.XLOOKUP(Q1_2025[[#This Row],[Artikelnr]],Artikel_prijzen[Artnr],Artikel_prijzen[Prijs 2025],"")</f>
        <v/>
      </c>
      <c r="K300" s="10" t="str">
        <f>IF(Q1_2025[[#This Row],[Artikelprijs]]&lt;&gt;"",IF(Q1_2025[[#This Row],[Stuksprijs]]=Q1_2025[[#This Row],[Artikelprijs]],"Prijs gelijk","Prijs wijkt af"),"")</f>
        <v/>
      </c>
      <c r="L300" s="10"/>
      <c r="N300" s="10">
        <f>IF(Q1_2025[[#This Row],[Prijstype]]="Artikelprijs",Q1_2025[[#This Row],[Artikelprijs]],Q1_2025[[#This Row],[Stuksprijs]])</f>
        <v>29.87</v>
      </c>
      <c r="O300" s="10">
        <f>IF(Q1_2025[[#This Row],[Prijstype]]="Artikelprijs",Q1_2025[[#This Row],[Artikelprijs]] * Q1_2025[[#This Row],[Besteld]],Q1_2025[[#This Row],[Brutobedrag]])</f>
        <v>29.87</v>
      </c>
      <c r="P300" s="10">
        <f>IF(Q1_2025[[#This Row],[Prijstype]] = "Artikelprijs",Q1_2025[[#This Row],[Brutobedrag 2]]*(100-Q1_2025[[#This Row],[Relatiekorting percentage]])/100,Q1_2025[[#This Row],[Bruto - Rel.korting]])</f>
        <v>20.91</v>
      </c>
    </row>
    <row r="301" spans="1:16" x14ac:dyDescent="0.3">
      <c r="A301" t="s">
        <v>9</v>
      </c>
      <c r="B301">
        <v>1008008</v>
      </c>
      <c r="C301" t="s">
        <v>152</v>
      </c>
      <c r="D301">
        <v>32</v>
      </c>
      <c r="E301" s="10">
        <v>82.95</v>
      </c>
      <c r="F301" s="10">
        <v>2654.4</v>
      </c>
      <c r="G301" s="10">
        <v>1990.8</v>
      </c>
      <c r="H301">
        <v>25</v>
      </c>
      <c r="I301" s="10" t="str">
        <f>_xlfn.XLOOKUP(Q1_2025[[#This Row],[Artikelnr]],Artikel_prijzen[Artnr],Artikel_prijzen[Groep],"")</f>
        <v/>
      </c>
      <c r="J301" s="10" t="str">
        <f>_xlfn.XLOOKUP(Q1_2025[[#This Row],[Artikelnr]],Artikel_prijzen[Artnr],Artikel_prijzen[Prijs 2025],"")</f>
        <v/>
      </c>
      <c r="K301" s="10" t="str">
        <f>IF(Q1_2025[[#This Row],[Artikelprijs]]&lt;&gt;"",IF(Q1_2025[[#This Row],[Stuksprijs]]=Q1_2025[[#This Row],[Artikelprijs]],"Prijs gelijk","Prijs wijkt af"),"")</f>
        <v/>
      </c>
      <c r="L301" s="10"/>
      <c r="N301" s="10">
        <f>IF(Q1_2025[[#This Row],[Prijstype]]="Artikelprijs",Q1_2025[[#This Row],[Artikelprijs]],Q1_2025[[#This Row],[Stuksprijs]])</f>
        <v>82.95</v>
      </c>
      <c r="O301" s="10">
        <f>IF(Q1_2025[[#This Row],[Prijstype]]="Artikelprijs",Q1_2025[[#This Row],[Artikelprijs]] * Q1_2025[[#This Row],[Besteld]],Q1_2025[[#This Row],[Brutobedrag]])</f>
        <v>2654.4</v>
      </c>
      <c r="P301" s="10">
        <f>IF(Q1_2025[[#This Row],[Prijstype]] = "Artikelprijs",Q1_2025[[#This Row],[Brutobedrag 2]]*(100-Q1_2025[[#This Row],[Relatiekorting percentage]])/100,Q1_2025[[#This Row],[Bruto - Rel.korting]])</f>
        <v>1990.8</v>
      </c>
    </row>
    <row r="302" spans="1:16" x14ac:dyDescent="0.3">
      <c r="A302" t="s">
        <v>9</v>
      </c>
      <c r="B302">
        <v>1007051</v>
      </c>
      <c r="C302" t="s">
        <v>54</v>
      </c>
      <c r="D302">
        <v>1</v>
      </c>
      <c r="E302" s="10">
        <v>88.57</v>
      </c>
      <c r="F302" s="10">
        <v>88.57</v>
      </c>
      <c r="G302" s="10">
        <v>66.430000000000007</v>
      </c>
      <c r="H302">
        <v>25</v>
      </c>
      <c r="I302" s="10" t="str">
        <f>_xlfn.XLOOKUP(Q1_2025[[#This Row],[Artikelnr]],Artikel_prijzen[Artnr],Artikel_prijzen[Groep],"")</f>
        <v/>
      </c>
      <c r="J302" s="10" t="str">
        <f>_xlfn.XLOOKUP(Q1_2025[[#This Row],[Artikelnr]],Artikel_prijzen[Artnr],Artikel_prijzen[Prijs 2025],"")</f>
        <v/>
      </c>
      <c r="K302" s="10" t="str">
        <f>IF(Q1_2025[[#This Row],[Artikelprijs]]&lt;&gt;"",IF(Q1_2025[[#This Row],[Stuksprijs]]=Q1_2025[[#This Row],[Artikelprijs]],"Prijs gelijk","Prijs wijkt af"),"")</f>
        <v/>
      </c>
      <c r="L302" s="10"/>
      <c r="N302" s="10">
        <f>IF(Q1_2025[[#This Row],[Prijstype]]="Artikelprijs",Q1_2025[[#This Row],[Artikelprijs]],Q1_2025[[#This Row],[Stuksprijs]])</f>
        <v>88.57</v>
      </c>
      <c r="O302" s="10">
        <f>IF(Q1_2025[[#This Row],[Prijstype]]="Artikelprijs",Q1_2025[[#This Row],[Artikelprijs]] * Q1_2025[[#This Row],[Besteld]],Q1_2025[[#This Row],[Brutobedrag]])</f>
        <v>88.57</v>
      </c>
      <c r="P302" s="10">
        <f>IF(Q1_2025[[#This Row],[Prijstype]] = "Artikelprijs",Q1_2025[[#This Row],[Brutobedrag 2]]*(100-Q1_2025[[#This Row],[Relatiekorting percentage]])/100,Q1_2025[[#This Row],[Bruto - Rel.korting]])</f>
        <v>66.430000000000007</v>
      </c>
    </row>
    <row r="303" spans="1:16" x14ac:dyDescent="0.3">
      <c r="A303" t="s">
        <v>9</v>
      </c>
      <c r="B303">
        <v>5030229</v>
      </c>
      <c r="C303" t="s">
        <v>18</v>
      </c>
      <c r="D303">
        <v>9</v>
      </c>
      <c r="E303" s="10">
        <v>303.85000000000002</v>
      </c>
      <c r="F303" s="10">
        <v>2734.65</v>
      </c>
      <c r="G303" s="10">
        <v>1914.25</v>
      </c>
      <c r="H303">
        <v>30</v>
      </c>
      <c r="I303" s="10" t="str">
        <f>_xlfn.XLOOKUP(Q1_2025[[#This Row],[Artikelnr]],Artikel_prijzen[Artnr],Artikel_prijzen[Groep],"")</f>
        <v>Rigging</v>
      </c>
      <c r="J303" s="10">
        <f>_xlfn.XLOOKUP(Q1_2025[[#This Row],[Artikelnr]],Artikel_prijzen[Artnr],Artikel_prijzen[Prijs 2025],"")</f>
        <v>295</v>
      </c>
      <c r="K303" s="10" t="str">
        <f>IF(Q1_2025[[#This Row],[Artikelprijs]]&lt;&gt;"",IF(Q1_2025[[#This Row],[Stuksprijs]]=Q1_2025[[#This Row],[Artikelprijs]],"Prijs gelijk","Prijs wijkt af"),"")</f>
        <v>Prijs wijkt af</v>
      </c>
      <c r="L303" s="10"/>
      <c r="M303" t="s">
        <v>536</v>
      </c>
      <c r="N303" s="10">
        <f>IF(Q1_2025[[#This Row],[Prijstype]]="Artikelprijs",Q1_2025[[#This Row],[Artikelprijs]],Q1_2025[[#This Row],[Stuksprijs]])</f>
        <v>295</v>
      </c>
      <c r="O303" s="10">
        <f>IF(Q1_2025[[#This Row],[Prijstype]]="Artikelprijs",Q1_2025[[#This Row],[Artikelprijs]] * Q1_2025[[#This Row],[Besteld]],Q1_2025[[#This Row],[Brutobedrag]])</f>
        <v>2655</v>
      </c>
      <c r="P303" s="10">
        <f>IF(Q1_2025[[#This Row],[Prijstype]] = "Artikelprijs",Q1_2025[[#This Row],[Brutobedrag 2]]*(100-Q1_2025[[#This Row],[Relatiekorting percentage]])/100,Q1_2025[[#This Row],[Bruto - Rel.korting]])</f>
        <v>1858.5</v>
      </c>
    </row>
    <row r="304" spans="1:16" x14ac:dyDescent="0.3">
      <c r="A304" t="s">
        <v>9</v>
      </c>
      <c r="B304">
        <v>5030232</v>
      </c>
      <c r="C304" t="s">
        <v>116</v>
      </c>
      <c r="D304">
        <v>2</v>
      </c>
      <c r="E304" s="10">
        <v>144.19999999999999</v>
      </c>
      <c r="F304" s="10">
        <v>288.39999999999998</v>
      </c>
      <c r="G304" s="10">
        <v>201.88</v>
      </c>
      <c r="H304">
        <v>30</v>
      </c>
      <c r="I304" s="10" t="str">
        <f>_xlfn.XLOOKUP(Q1_2025[[#This Row],[Artikelnr]],Artikel_prijzen[Artnr],Artikel_prijzen[Groep],"")</f>
        <v>Rigging</v>
      </c>
      <c r="J304" s="10">
        <f>_xlfn.XLOOKUP(Q1_2025[[#This Row],[Artikelnr]],Artikel_prijzen[Artnr],Artikel_prijzen[Prijs 2025],"")</f>
        <v>140</v>
      </c>
      <c r="K304" s="10" t="str">
        <f>IF(Q1_2025[[#This Row],[Artikelprijs]]&lt;&gt;"",IF(Q1_2025[[#This Row],[Stuksprijs]]=Q1_2025[[#This Row],[Artikelprijs]],"Prijs gelijk","Prijs wijkt af"),"")</f>
        <v>Prijs wijkt af</v>
      </c>
      <c r="L304" s="10"/>
      <c r="M304" t="s">
        <v>536</v>
      </c>
      <c r="N304" s="10">
        <f>IF(Q1_2025[[#This Row],[Prijstype]]="Artikelprijs",Q1_2025[[#This Row],[Artikelprijs]],Q1_2025[[#This Row],[Stuksprijs]])</f>
        <v>140</v>
      </c>
      <c r="O304" s="10">
        <f>IF(Q1_2025[[#This Row],[Prijstype]]="Artikelprijs",Q1_2025[[#This Row],[Artikelprijs]] * Q1_2025[[#This Row],[Besteld]],Q1_2025[[#This Row],[Brutobedrag]])</f>
        <v>280</v>
      </c>
      <c r="P304" s="10">
        <f>IF(Q1_2025[[#This Row],[Prijstype]] = "Artikelprijs",Q1_2025[[#This Row],[Brutobedrag 2]]*(100-Q1_2025[[#This Row],[Relatiekorting percentage]])/100,Q1_2025[[#This Row],[Bruto - Rel.korting]])</f>
        <v>196</v>
      </c>
    </row>
    <row r="305" spans="1:16" x14ac:dyDescent="0.3">
      <c r="A305" t="s">
        <v>9</v>
      </c>
      <c r="B305">
        <v>5021005</v>
      </c>
      <c r="C305" t="s">
        <v>153</v>
      </c>
      <c r="D305">
        <v>1</v>
      </c>
      <c r="E305" s="10">
        <v>298.7</v>
      </c>
      <c r="F305" s="10">
        <v>298.7</v>
      </c>
      <c r="G305" s="10">
        <v>238.96</v>
      </c>
      <c r="H305">
        <v>20</v>
      </c>
      <c r="I305" s="10" t="str">
        <f>_xlfn.XLOOKUP(Q1_2025[[#This Row],[Artikelnr]],Artikel_prijzen[Artnr],Artikel_prijzen[Groep],"")</f>
        <v>Elektra</v>
      </c>
      <c r="J305" s="10">
        <f>_xlfn.XLOOKUP(Q1_2025[[#This Row],[Artikelnr]],Artikel_prijzen[Artnr],Artikel_prijzen[Prijs 2025],"")</f>
        <v>298.7</v>
      </c>
      <c r="K305" s="10" t="str">
        <f>IF(Q1_2025[[#This Row],[Artikelprijs]]&lt;&gt;"",IF(Q1_2025[[#This Row],[Stuksprijs]]=Q1_2025[[#This Row],[Artikelprijs]],"Prijs gelijk","Prijs wijkt af"),"")</f>
        <v>Prijs gelijk</v>
      </c>
      <c r="L305" s="10"/>
      <c r="M305" t="s">
        <v>536</v>
      </c>
      <c r="N305" s="10">
        <f>IF(Q1_2025[[#This Row],[Prijstype]]="Artikelprijs",Q1_2025[[#This Row],[Artikelprijs]],Q1_2025[[#This Row],[Stuksprijs]])</f>
        <v>298.7</v>
      </c>
      <c r="O305" s="10">
        <f>IF(Q1_2025[[#This Row],[Prijstype]]="Artikelprijs",Q1_2025[[#This Row],[Artikelprijs]] * Q1_2025[[#This Row],[Besteld]],Q1_2025[[#This Row],[Brutobedrag]])</f>
        <v>298.7</v>
      </c>
      <c r="P305" s="10">
        <f>IF(Q1_2025[[#This Row],[Prijstype]] = "Artikelprijs",Q1_2025[[#This Row],[Brutobedrag 2]]*(100-Q1_2025[[#This Row],[Relatiekorting percentage]])/100,Q1_2025[[#This Row],[Bruto - Rel.korting]])</f>
        <v>238.96</v>
      </c>
    </row>
    <row r="306" spans="1:16" x14ac:dyDescent="0.3">
      <c r="A306" t="s">
        <v>9</v>
      </c>
      <c r="B306">
        <v>5010001</v>
      </c>
      <c r="C306" t="s">
        <v>154</v>
      </c>
      <c r="D306">
        <v>10</v>
      </c>
      <c r="E306" s="10">
        <v>82.95</v>
      </c>
      <c r="F306" s="10">
        <v>829.5</v>
      </c>
      <c r="G306" s="10">
        <v>622.12</v>
      </c>
      <c r="H306">
        <v>25</v>
      </c>
      <c r="I306" s="10" t="str">
        <f>_xlfn.XLOOKUP(Q1_2025[[#This Row],[Artikelnr]],Artikel_prijzen[Artnr],Artikel_prijzen[Groep],"")</f>
        <v/>
      </c>
      <c r="J306" s="10" t="str">
        <f>_xlfn.XLOOKUP(Q1_2025[[#This Row],[Artikelnr]],Artikel_prijzen[Artnr],Artikel_prijzen[Prijs 2025],"")</f>
        <v/>
      </c>
      <c r="K306" s="10" t="str">
        <f>IF(Q1_2025[[#This Row],[Artikelprijs]]&lt;&gt;"",IF(Q1_2025[[#This Row],[Stuksprijs]]=Q1_2025[[#This Row],[Artikelprijs]],"Prijs gelijk","Prijs wijkt af"),"")</f>
        <v/>
      </c>
      <c r="L306" s="10"/>
      <c r="N306" s="10">
        <f>IF(Q1_2025[[#This Row],[Prijstype]]="Artikelprijs",Q1_2025[[#This Row],[Artikelprijs]],Q1_2025[[#This Row],[Stuksprijs]])</f>
        <v>82.95</v>
      </c>
      <c r="O306" s="10">
        <f>IF(Q1_2025[[#This Row],[Prijstype]]="Artikelprijs",Q1_2025[[#This Row],[Artikelprijs]] * Q1_2025[[#This Row],[Besteld]],Q1_2025[[#This Row],[Brutobedrag]])</f>
        <v>829.5</v>
      </c>
      <c r="P306" s="10">
        <f>IF(Q1_2025[[#This Row],[Prijstype]] = "Artikelprijs",Q1_2025[[#This Row],[Brutobedrag 2]]*(100-Q1_2025[[#This Row],[Relatiekorting percentage]])/100,Q1_2025[[#This Row],[Bruto - Rel.korting]])</f>
        <v>622.12</v>
      </c>
    </row>
    <row r="307" spans="1:16" x14ac:dyDescent="0.3">
      <c r="A307" t="s">
        <v>9</v>
      </c>
      <c r="B307">
        <v>5030232</v>
      </c>
      <c r="C307" t="s">
        <v>116</v>
      </c>
      <c r="D307">
        <v>1</v>
      </c>
      <c r="E307" s="10">
        <v>144.19999999999999</v>
      </c>
      <c r="F307" s="10">
        <v>144.19999999999999</v>
      </c>
      <c r="G307" s="10">
        <v>100.94</v>
      </c>
      <c r="H307">
        <v>30</v>
      </c>
      <c r="I307" s="10" t="str">
        <f>_xlfn.XLOOKUP(Q1_2025[[#This Row],[Artikelnr]],Artikel_prijzen[Artnr],Artikel_prijzen[Groep],"")</f>
        <v>Rigging</v>
      </c>
      <c r="J307" s="10">
        <f>_xlfn.XLOOKUP(Q1_2025[[#This Row],[Artikelnr]],Artikel_prijzen[Artnr],Artikel_prijzen[Prijs 2025],"")</f>
        <v>140</v>
      </c>
      <c r="K307" s="10" t="str">
        <f>IF(Q1_2025[[#This Row],[Artikelprijs]]&lt;&gt;"",IF(Q1_2025[[#This Row],[Stuksprijs]]=Q1_2025[[#This Row],[Artikelprijs]],"Prijs gelijk","Prijs wijkt af"),"")</f>
        <v>Prijs wijkt af</v>
      </c>
      <c r="L307" s="10"/>
      <c r="M307" t="s">
        <v>536</v>
      </c>
      <c r="N307" s="10">
        <f>IF(Q1_2025[[#This Row],[Prijstype]]="Artikelprijs",Q1_2025[[#This Row],[Artikelprijs]],Q1_2025[[#This Row],[Stuksprijs]])</f>
        <v>140</v>
      </c>
      <c r="O307" s="10">
        <f>IF(Q1_2025[[#This Row],[Prijstype]]="Artikelprijs",Q1_2025[[#This Row],[Artikelprijs]] * Q1_2025[[#This Row],[Besteld]],Q1_2025[[#This Row],[Brutobedrag]])</f>
        <v>140</v>
      </c>
      <c r="P307" s="10">
        <f>IF(Q1_2025[[#This Row],[Prijstype]] = "Artikelprijs",Q1_2025[[#This Row],[Brutobedrag 2]]*(100-Q1_2025[[#This Row],[Relatiekorting percentage]])/100,Q1_2025[[#This Row],[Bruto - Rel.korting]])</f>
        <v>98</v>
      </c>
    </row>
    <row r="308" spans="1:16" x14ac:dyDescent="0.3">
      <c r="A308" t="s">
        <v>9</v>
      </c>
      <c r="B308">
        <v>5022009</v>
      </c>
      <c r="C308" t="s">
        <v>45</v>
      </c>
      <c r="D308">
        <v>1</v>
      </c>
      <c r="E308" s="10">
        <v>103.75</v>
      </c>
      <c r="F308" s="10">
        <v>103.75</v>
      </c>
      <c r="G308" s="10">
        <v>83</v>
      </c>
      <c r="H308">
        <v>20</v>
      </c>
      <c r="I308" s="10" t="str">
        <f>_xlfn.XLOOKUP(Q1_2025[[#This Row],[Artikelnr]],Artikel_prijzen[Artnr],Artikel_prijzen[Groep],"")</f>
        <v>Elektra</v>
      </c>
      <c r="J308" s="10">
        <f>_xlfn.XLOOKUP(Q1_2025[[#This Row],[Artikelnr]],Artikel_prijzen[Artnr],Artikel_prijzen[Prijs 2025],"")</f>
        <v>106.8625</v>
      </c>
      <c r="K308" s="10" t="str">
        <f>IF(Q1_2025[[#This Row],[Artikelprijs]]&lt;&gt;"",IF(Q1_2025[[#This Row],[Stuksprijs]]=Q1_2025[[#This Row],[Artikelprijs]],"Prijs gelijk","Prijs wijkt af"),"")</f>
        <v>Prijs wijkt af</v>
      </c>
      <c r="L308" s="10"/>
      <c r="M308" t="s">
        <v>536</v>
      </c>
      <c r="N308" s="10">
        <f>IF(Q1_2025[[#This Row],[Prijstype]]="Artikelprijs",Q1_2025[[#This Row],[Artikelprijs]],Q1_2025[[#This Row],[Stuksprijs]])</f>
        <v>106.8625</v>
      </c>
      <c r="O308" s="10">
        <f>IF(Q1_2025[[#This Row],[Prijstype]]="Artikelprijs",Q1_2025[[#This Row],[Artikelprijs]] * Q1_2025[[#This Row],[Besteld]],Q1_2025[[#This Row],[Brutobedrag]])</f>
        <v>106.8625</v>
      </c>
      <c r="P308" s="10">
        <f>IF(Q1_2025[[#This Row],[Prijstype]] = "Artikelprijs",Q1_2025[[#This Row],[Brutobedrag 2]]*(100-Q1_2025[[#This Row],[Relatiekorting percentage]])/100,Q1_2025[[#This Row],[Bruto - Rel.korting]])</f>
        <v>85.49</v>
      </c>
    </row>
    <row r="309" spans="1:16" x14ac:dyDescent="0.3">
      <c r="A309" t="s">
        <v>9</v>
      </c>
      <c r="B309">
        <v>5030234</v>
      </c>
      <c r="C309" t="s">
        <v>155</v>
      </c>
      <c r="D309">
        <v>1</v>
      </c>
      <c r="E309" s="10">
        <v>180.25</v>
      </c>
      <c r="F309" s="10">
        <v>180.25</v>
      </c>
      <c r="G309" s="10">
        <v>126.17</v>
      </c>
      <c r="H309">
        <v>30</v>
      </c>
      <c r="I309" s="10" t="str">
        <f>_xlfn.XLOOKUP(Q1_2025[[#This Row],[Artikelnr]],Artikel_prijzen[Artnr],Artikel_prijzen[Groep],"")</f>
        <v>Rigging</v>
      </c>
      <c r="J309" s="10">
        <f>_xlfn.XLOOKUP(Q1_2025[[#This Row],[Artikelnr]],Artikel_prijzen[Artnr],Artikel_prijzen[Prijs 2025],"")</f>
        <v>175</v>
      </c>
      <c r="K309" s="10" t="str">
        <f>IF(Q1_2025[[#This Row],[Artikelprijs]]&lt;&gt;"",IF(Q1_2025[[#This Row],[Stuksprijs]]=Q1_2025[[#This Row],[Artikelprijs]],"Prijs gelijk","Prijs wijkt af"),"")</f>
        <v>Prijs wijkt af</v>
      </c>
      <c r="L309" s="10"/>
      <c r="M309" t="s">
        <v>536</v>
      </c>
      <c r="N309" s="10">
        <f>IF(Q1_2025[[#This Row],[Prijstype]]="Artikelprijs",Q1_2025[[#This Row],[Artikelprijs]],Q1_2025[[#This Row],[Stuksprijs]])</f>
        <v>175</v>
      </c>
      <c r="O309" s="10">
        <f>IF(Q1_2025[[#This Row],[Prijstype]]="Artikelprijs",Q1_2025[[#This Row],[Artikelprijs]] * Q1_2025[[#This Row],[Besteld]],Q1_2025[[#This Row],[Brutobedrag]])</f>
        <v>175</v>
      </c>
      <c r="P309" s="10">
        <f>IF(Q1_2025[[#This Row],[Prijstype]] = "Artikelprijs",Q1_2025[[#This Row],[Brutobedrag 2]]*(100-Q1_2025[[#This Row],[Relatiekorting percentage]])/100,Q1_2025[[#This Row],[Bruto - Rel.korting]])</f>
        <v>122.5</v>
      </c>
    </row>
    <row r="310" spans="1:16" x14ac:dyDescent="0.3">
      <c r="A310" t="s">
        <v>9</v>
      </c>
      <c r="B310">
        <v>1008008</v>
      </c>
      <c r="C310" t="s">
        <v>152</v>
      </c>
      <c r="D310">
        <v>4</v>
      </c>
      <c r="E310" s="10">
        <v>82.95</v>
      </c>
      <c r="F310" s="10">
        <v>331.8</v>
      </c>
      <c r="G310" s="10">
        <v>248.85</v>
      </c>
      <c r="H310">
        <v>25</v>
      </c>
      <c r="I310" s="10" t="str">
        <f>_xlfn.XLOOKUP(Q1_2025[[#This Row],[Artikelnr]],Artikel_prijzen[Artnr],Artikel_prijzen[Groep],"")</f>
        <v/>
      </c>
      <c r="J310" s="10" t="str">
        <f>_xlfn.XLOOKUP(Q1_2025[[#This Row],[Artikelnr]],Artikel_prijzen[Artnr],Artikel_prijzen[Prijs 2025],"")</f>
        <v/>
      </c>
      <c r="K310" s="10" t="str">
        <f>IF(Q1_2025[[#This Row],[Artikelprijs]]&lt;&gt;"",IF(Q1_2025[[#This Row],[Stuksprijs]]=Q1_2025[[#This Row],[Artikelprijs]],"Prijs gelijk","Prijs wijkt af"),"")</f>
        <v/>
      </c>
      <c r="L310" s="10"/>
      <c r="N310" s="10">
        <f>IF(Q1_2025[[#This Row],[Prijstype]]="Artikelprijs",Q1_2025[[#This Row],[Artikelprijs]],Q1_2025[[#This Row],[Stuksprijs]])</f>
        <v>82.95</v>
      </c>
      <c r="O310" s="10">
        <f>IF(Q1_2025[[#This Row],[Prijstype]]="Artikelprijs",Q1_2025[[#This Row],[Artikelprijs]] * Q1_2025[[#This Row],[Besteld]],Q1_2025[[#This Row],[Brutobedrag]])</f>
        <v>331.8</v>
      </c>
      <c r="P310" s="10">
        <f>IF(Q1_2025[[#This Row],[Prijstype]] = "Artikelprijs",Q1_2025[[#This Row],[Brutobedrag 2]]*(100-Q1_2025[[#This Row],[Relatiekorting percentage]])/100,Q1_2025[[#This Row],[Bruto - Rel.korting]])</f>
        <v>248.85</v>
      </c>
    </row>
    <row r="311" spans="1:16" x14ac:dyDescent="0.3">
      <c r="A311" t="s">
        <v>9</v>
      </c>
      <c r="B311">
        <v>5022009</v>
      </c>
      <c r="C311" t="s">
        <v>45</v>
      </c>
      <c r="D311">
        <v>1</v>
      </c>
      <c r="E311" s="10">
        <v>103.75</v>
      </c>
      <c r="F311" s="10">
        <v>103.75</v>
      </c>
      <c r="G311" s="10">
        <v>83</v>
      </c>
      <c r="H311">
        <v>20</v>
      </c>
      <c r="I311" s="10" t="str">
        <f>_xlfn.XLOOKUP(Q1_2025[[#This Row],[Artikelnr]],Artikel_prijzen[Artnr],Artikel_prijzen[Groep],"")</f>
        <v>Elektra</v>
      </c>
      <c r="J311" s="10">
        <f>_xlfn.XLOOKUP(Q1_2025[[#This Row],[Artikelnr]],Artikel_prijzen[Artnr],Artikel_prijzen[Prijs 2025],"")</f>
        <v>106.8625</v>
      </c>
      <c r="K311" s="10" t="str">
        <f>IF(Q1_2025[[#This Row],[Artikelprijs]]&lt;&gt;"",IF(Q1_2025[[#This Row],[Stuksprijs]]=Q1_2025[[#This Row],[Artikelprijs]],"Prijs gelijk","Prijs wijkt af"),"")</f>
        <v>Prijs wijkt af</v>
      </c>
      <c r="L311" s="10"/>
      <c r="M311" t="s">
        <v>536</v>
      </c>
      <c r="N311" s="10">
        <f>IF(Q1_2025[[#This Row],[Prijstype]]="Artikelprijs",Q1_2025[[#This Row],[Artikelprijs]],Q1_2025[[#This Row],[Stuksprijs]])</f>
        <v>106.8625</v>
      </c>
      <c r="O311" s="10">
        <f>IF(Q1_2025[[#This Row],[Prijstype]]="Artikelprijs",Q1_2025[[#This Row],[Artikelprijs]] * Q1_2025[[#This Row],[Besteld]],Q1_2025[[#This Row],[Brutobedrag]])</f>
        <v>106.8625</v>
      </c>
      <c r="P311" s="10">
        <f>IF(Q1_2025[[#This Row],[Prijstype]] = "Artikelprijs",Q1_2025[[#This Row],[Brutobedrag 2]]*(100-Q1_2025[[#This Row],[Relatiekorting percentage]])/100,Q1_2025[[#This Row],[Bruto - Rel.korting]])</f>
        <v>85.49</v>
      </c>
    </row>
    <row r="312" spans="1:16" x14ac:dyDescent="0.3">
      <c r="A312" t="s">
        <v>9</v>
      </c>
      <c r="B312">
        <v>5020002</v>
      </c>
      <c r="C312" t="s">
        <v>122</v>
      </c>
      <c r="D312">
        <v>1</v>
      </c>
      <c r="E312" s="10">
        <v>39.65</v>
      </c>
      <c r="F312" s="10">
        <v>39.65</v>
      </c>
      <c r="G312" s="10">
        <v>29.74</v>
      </c>
      <c r="H312">
        <v>25</v>
      </c>
      <c r="I312" s="10" t="str">
        <f>_xlfn.XLOOKUP(Q1_2025[[#This Row],[Artikelnr]],Artikel_prijzen[Artnr],Artikel_prijzen[Groep],"")</f>
        <v/>
      </c>
      <c r="J312" s="10" t="str">
        <f>_xlfn.XLOOKUP(Q1_2025[[#This Row],[Artikelnr]],Artikel_prijzen[Artnr],Artikel_prijzen[Prijs 2025],"")</f>
        <v/>
      </c>
      <c r="K312" s="10" t="str">
        <f>IF(Q1_2025[[#This Row],[Artikelprijs]]&lt;&gt;"",IF(Q1_2025[[#This Row],[Stuksprijs]]=Q1_2025[[#This Row],[Artikelprijs]],"Prijs gelijk","Prijs wijkt af"),"")</f>
        <v/>
      </c>
      <c r="L312" s="10"/>
      <c r="N312" s="10">
        <f>IF(Q1_2025[[#This Row],[Prijstype]]="Artikelprijs",Q1_2025[[#This Row],[Artikelprijs]],Q1_2025[[#This Row],[Stuksprijs]])</f>
        <v>39.65</v>
      </c>
      <c r="O312" s="10">
        <f>IF(Q1_2025[[#This Row],[Prijstype]]="Artikelprijs",Q1_2025[[#This Row],[Artikelprijs]] * Q1_2025[[#This Row],[Besteld]],Q1_2025[[#This Row],[Brutobedrag]])</f>
        <v>39.65</v>
      </c>
      <c r="P312" s="10">
        <f>IF(Q1_2025[[#This Row],[Prijstype]] = "Artikelprijs",Q1_2025[[#This Row],[Brutobedrag 2]]*(100-Q1_2025[[#This Row],[Relatiekorting percentage]])/100,Q1_2025[[#This Row],[Bruto - Rel.korting]])</f>
        <v>29.74</v>
      </c>
    </row>
    <row r="313" spans="1:16" x14ac:dyDescent="0.3">
      <c r="A313" t="s">
        <v>9</v>
      </c>
      <c r="B313">
        <v>5022009</v>
      </c>
      <c r="C313" t="s">
        <v>45</v>
      </c>
      <c r="D313">
        <v>1</v>
      </c>
      <c r="E313" s="10">
        <v>103.75</v>
      </c>
      <c r="F313" s="10">
        <v>103.75</v>
      </c>
      <c r="G313" s="10">
        <v>83</v>
      </c>
      <c r="H313">
        <v>20</v>
      </c>
      <c r="I313" s="10" t="str">
        <f>_xlfn.XLOOKUP(Q1_2025[[#This Row],[Artikelnr]],Artikel_prijzen[Artnr],Artikel_prijzen[Groep],"")</f>
        <v>Elektra</v>
      </c>
      <c r="J313" s="10">
        <f>_xlfn.XLOOKUP(Q1_2025[[#This Row],[Artikelnr]],Artikel_prijzen[Artnr],Artikel_prijzen[Prijs 2025],"")</f>
        <v>106.8625</v>
      </c>
      <c r="K313" s="10" t="str">
        <f>IF(Q1_2025[[#This Row],[Artikelprijs]]&lt;&gt;"",IF(Q1_2025[[#This Row],[Stuksprijs]]=Q1_2025[[#This Row],[Artikelprijs]],"Prijs gelijk","Prijs wijkt af"),"")</f>
        <v>Prijs wijkt af</v>
      </c>
      <c r="L313" s="10"/>
      <c r="M313" t="s">
        <v>536</v>
      </c>
      <c r="N313" s="10">
        <f>IF(Q1_2025[[#This Row],[Prijstype]]="Artikelprijs",Q1_2025[[#This Row],[Artikelprijs]],Q1_2025[[#This Row],[Stuksprijs]])</f>
        <v>106.8625</v>
      </c>
      <c r="O313" s="10">
        <f>IF(Q1_2025[[#This Row],[Prijstype]]="Artikelprijs",Q1_2025[[#This Row],[Artikelprijs]] * Q1_2025[[#This Row],[Besteld]],Q1_2025[[#This Row],[Brutobedrag]])</f>
        <v>106.8625</v>
      </c>
      <c r="P313" s="10">
        <f>IF(Q1_2025[[#This Row],[Prijstype]] = "Artikelprijs",Q1_2025[[#This Row],[Brutobedrag 2]]*(100-Q1_2025[[#This Row],[Relatiekorting percentage]])/100,Q1_2025[[#This Row],[Bruto - Rel.korting]])</f>
        <v>85.49</v>
      </c>
    </row>
    <row r="314" spans="1:16" x14ac:dyDescent="0.3">
      <c r="A314" t="s">
        <v>9</v>
      </c>
      <c r="B314">
        <v>5020002</v>
      </c>
      <c r="C314" t="s">
        <v>122</v>
      </c>
      <c r="D314">
        <v>2</v>
      </c>
      <c r="E314" s="10">
        <v>39.65</v>
      </c>
      <c r="F314" s="10">
        <v>79.3</v>
      </c>
      <c r="G314" s="10">
        <v>59.47</v>
      </c>
      <c r="H314">
        <v>25</v>
      </c>
      <c r="I314" s="10" t="str">
        <f>_xlfn.XLOOKUP(Q1_2025[[#This Row],[Artikelnr]],Artikel_prijzen[Artnr],Artikel_prijzen[Groep],"")</f>
        <v/>
      </c>
      <c r="J314" s="10" t="str">
        <f>_xlfn.XLOOKUP(Q1_2025[[#This Row],[Artikelnr]],Artikel_prijzen[Artnr],Artikel_prijzen[Prijs 2025],"")</f>
        <v/>
      </c>
      <c r="K314" s="10" t="str">
        <f>IF(Q1_2025[[#This Row],[Artikelprijs]]&lt;&gt;"",IF(Q1_2025[[#This Row],[Stuksprijs]]=Q1_2025[[#This Row],[Artikelprijs]],"Prijs gelijk","Prijs wijkt af"),"")</f>
        <v/>
      </c>
      <c r="L314" s="10"/>
      <c r="N314" s="10">
        <f>IF(Q1_2025[[#This Row],[Prijstype]]="Artikelprijs",Q1_2025[[#This Row],[Artikelprijs]],Q1_2025[[#This Row],[Stuksprijs]])</f>
        <v>39.65</v>
      </c>
      <c r="O314" s="10">
        <f>IF(Q1_2025[[#This Row],[Prijstype]]="Artikelprijs",Q1_2025[[#This Row],[Artikelprijs]] * Q1_2025[[#This Row],[Besteld]],Q1_2025[[#This Row],[Brutobedrag]])</f>
        <v>79.3</v>
      </c>
      <c r="P314" s="10">
        <f>IF(Q1_2025[[#This Row],[Prijstype]] = "Artikelprijs",Q1_2025[[#This Row],[Brutobedrag 2]]*(100-Q1_2025[[#This Row],[Relatiekorting percentage]])/100,Q1_2025[[#This Row],[Bruto - Rel.korting]])</f>
        <v>59.47</v>
      </c>
    </row>
    <row r="315" spans="1:16" x14ac:dyDescent="0.3">
      <c r="A315" t="s">
        <v>9</v>
      </c>
      <c r="B315">
        <v>1002032</v>
      </c>
      <c r="C315" t="s">
        <v>156</v>
      </c>
      <c r="D315">
        <v>6</v>
      </c>
      <c r="E315" s="10">
        <v>38.99</v>
      </c>
      <c r="F315" s="10">
        <v>233.94</v>
      </c>
      <c r="G315" s="10">
        <v>175.45</v>
      </c>
      <c r="H315">
        <v>25</v>
      </c>
      <c r="I315" s="10" t="str">
        <f>_xlfn.XLOOKUP(Q1_2025[[#This Row],[Artikelnr]],Artikel_prijzen[Artnr],Artikel_prijzen[Groep],"")</f>
        <v/>
      </c>
      <c r="J315" s="10" t="str">
        <f>_xlfn.XLOOKUP(Q1_2025[[#This Row],[Artikelnr]],Artikel_prijzen[Artnr],Artikel_prijzen[Prijs 2025],"")</f>
        <v/>
      </c>
      <c r="K315" s="10" t="str">
        <f>IF(Q1_2025[[#This Row],[Artikelprijs]]&lt;&gt;"",IF(Q1_2025[[#This Row],[Stuksprijs]]=Q1_2025[[#This Row],[Artikelprijs]],"Prijs gelijk","Prijs wijkt af"),"")</f>
        <v/>
      </c>
      <c r="L315" s="10"/>
      <c r="N315" s="10">
        <f>IF(Q1_2025[[#This Row],[Prijstype]]="Artikelprijs",Q1_2025[[#This Row],[Artikelprijs]],Q1_2025[[#This Row],[Stuksprijs]])</f>
        <v>38.99</v>
      </c>
      <c r="O315" s="10">
        <f>IF(Q1_2025[[#This Row],[Prijstype]]="Artikelprijs",Q1_2025[[#This Row],[Artikelprijs]] * Q1_2025[[#This Row],[Besteld]],Q1_2025[[#This Row],[Brutobedrag]])</f>
        <v>233.94</v>
      </c>
      <c r="P315" s="10">
        <f>IF(Q1_2025[[#This Row],[Prijstype]] = "Artikelprijs",Q1_2025[[#This Row],[Brutobedrag 2]]*(100-Q1_2025[[#This Row],[Relatiekorting percentage]])/100,Q1_2025[[#This Row],[Bruto - Rel.korting]])</f>
        <v>175.45</v>
      </c>
    </row>
    <row r="316" spans="1:16" x14ac:dyDescent="0.3">
      <c r="A316" t="s">
        <v>9</v>
      </c>
      <c r="B316">
        <v>5022009</v>
      </c>
      <c r="C316" t="s">
        <v>45</v>
      </c>
      <c r="D316">
        <v>1</v>
      </c>
      <c r="E316" s="10">
        <v>103.75</v>
      </c>
      <c r="F316" s="10">
        <v>103.75</v>
      </c>
      <c r="G316" s="10">
        <v>83</v>
      </c>
      <c r="H316">
        <v>20</v>
      </c>
      <c r="I316" s="10" t="str">
        <f>_xlfn.XLOOKUP(Q1_2025[[#This Row],[Artikelnr]],Artikel_prijzen[Artnr],Artikel_prijzen[Groep],"")</f>
        <v>Elektra</v>
      </c>
      <c r="J316" s="10">
        <f>_xlfn.XLOOKUP(Q1_2025[[#This Row],[Artikelnr]],Artikel_prijzen[Artnr],Artikel_prijzen[Prijs 2025],"")</f>
        <v>106.8625</v>
      </c>
      <c r="K316" s="10" t="str">
        <f>IF(Q1_2025[[#This Row],[Artikelprijs]]&lt;&gt;"",IF(Q1_2025[[#This Row],[Stuksprijs]]=Q1_2025[[#This Row],[Artikelprijs]],"Prijs gelijk","Prijs wijkt af"),"")</f>
        <v>Prijs wijkt af</v>
      </c>
      <c r="L316" s="10"/>
      <c r="M316" t="s">
        <v>536</v>
      </c>
      <c r="N316" s="10">
        <f>IF(Q1_2025[[#This Row],[Prijstype]]="Artikelprijs",Q1_2025[[#This Row],[Artikelprijs]],Q1_2025[[#This Row],[Stuksprijs]])</f>
        <v>106.8625</v>
      </c>
      <c r="O316" s="10">
        <f>IF(Q1_2025[[#This Row],[Prijstype]]="Artikelprijs",Q1_2025[[#This Row],[Artikelprijs]] * Q1_2025[[#This Row],[Besteld]],Q1_2025[[#This Row],[Brutobedrag]])</f>
        <v>106.8625</v>
      </c>
      <c r="P316" s="10">
        <f>IF(Q1_2025[[#This Row],[Prijstype]] = "Artikelprijs",Q1_2025[[#This Row],[Brutobedrag 2]]*(100-Q1_2025[[#This Row],[Relatiekorting percentage]])/100,Q1_2025[[#This Row],[Bruto - Rel.korting]])</f>
        <v>85.49</v>
      </c>
    </row>
    <row r="317" spans="1:16" x14ac:dyDescent="0.3">
      <c r="A317" t="s">
        <v>9</v>
      </c>
      <c r="B317">
        <v>5020002</v>
      </c>
      <c r="C317" t="s">
        <v>122</v>
      </c>
      <c r="D317">
        <v>1</v>
      </c>
      <c r="E317" s="10">
        <v>39.65</v>
      </c>
      <c r="F317" s="10">
        <v>39.65</v>
      </c>
      <c r="G317" s="10">
        <v>29.74</v>
      </c>
      <c r="H317">
        <v>25</v>
      </c>
      <c r="I317" s="10" t="str">
        <f>_xlfn.XLOOKUP(Q1_2025[[#This Row],[Artikelnr]],Artikel_prijzen[Artnr],Artikel_prijzen[Groep],"")</f>
        <v/>
      </c>
      <c r="J317" s="10" t="str">
        <f>_xlfn.XLOOKUP(Q1_2025[[#This Row],[Artikelnr]],Artikel_prijzen[Artnr],Artikel_prijzen[Prijs 2025],"")</f>
        <v/>
      </c>
      <c r="K317" s="10" t="str">
        <f>IF(Q1_2025[[#This Row],[Artikelprijs]]&lt;&gt;"",IF(Q1_2025[[#This Row],[Stuksprijs]]=Q1_2025[[#This Row],[Artikelprijs]],"Prijs gelijk","Prijs wijkt af"),"")</f>
        <v/>
      </c>
      <c r="L317" s="10"/>
      <c r="N317" s="10">
        <f>IF(Q1_2025[[#This Row],[Prijstype]]="Artikelprijs",Q1_2025[[#This Row],[Artikelprijs]],Q1_2025[[#This Row],[Stuksprijs]])</f>
        <v>39.65</v>
      </c>
      <c r="O317" s="10">
        <f>IF(Q1_2025[[#This Row],[Prijstype]]="Artikelprijs",Q1_2025[[#This Row],[Artikelprijs]] * Q1_2025[[#This Row],[Besteld]],Q1_2025[[#This Row],[Brutobedrag]])</f>
        <v>39.65</v>
      </c>
      <c r="P317" s="10">
        <f>IF(Q1_2025[[#This Row],[Prijstype]] = "Artikelprijs",Q1_2025[[#This Row],[Brutobedrag 2]]*(100-Q1_2025[[#This Row],[Relatiekorting percentage]])/100,Q1_2025[[#This Row],[Bruto - Rel.korting]])</f>
        <v>29.74</v>
      </c>
    </row>
    <row r="318" spans="1:16" x14ac:dyDescent="0.3">
      <c r="A318" t="s">
        <v>9</v>
      </c>
      <c r="B318">
        <v>1002032</v>
      </c>
      <c r="C318" t="s">
        <v>156</v>
      </c>
      <c r="D318">
        <v>5</v>
      </c>
      <c r="E318" s="10">
        <v>38.99</v>
      </c>
      <c r="F318" s="10">
        <v>194.95</v>
      </c>
      <c r="G318" s="10">
        <v>146.21</v>
      </c>
      <c r="H318">
        <v>25</v>
      </c>
      <c r="I318" s="10" t="str">
        <f>_xlfn.XLOOKUP(Q1_2025[[#This Row],[Artikelnr]],Artikel_prijzen[Artnr],Artikel_prijzen[Groep],"")</f>
        <v/>
      </c>
      <c r="J318" s="10" t="str">
        <f>_xlfn.XLOOKUP(Q1_2025[[#This Row],[Artikelnr]],Artikel_prijzen[Artnr],Artikel_prijzen[Prijs 2025],"")</f>
        <v/>
      </c>
      <c r="K318" s="10" t="str">
        <f>IF(Q1_2025[[#This Row],[Artikelprijs]]&lt;&gt;"",IF(Q1_2025[[#This Row],[Stuksprijs]]=Q1_2025[[#This Row],[Artikelprijs]],"Prijs gelijk","Prijs wijkt af"),"")</f>
        <v/>
      </c>
      <c r="L318" s="10"/>
      <c r="N318" s="10">
        <f>IF(Q1_2025[[#This Row],[Prijstype]]="Artikelprijs",Q1_2025[[#This Row],[Artikelprijs]],Q1_2025[[#This Row],[Stuksprijs]])</f>
        <v>38.99</v>
      </c>
      <c r="O318" s="10">
        <f>IF(Q1_2025[[#This Row],[Prijstype]]="Artikelprijs",Q1_2025[[#This Row],[Artikelprijs]] * Q1_2025[[#This Row],[Besteld]],Q1_2025[[#This Row],[Brutobedrag]])</f>
        <v>194.95</v>
      </c>
      <c r="P318" s="10">
        <f>IF(Q1_2025[[#This Row],[Prijstype]] = "Artikelprijs",Q1_2025[[#This Row],[Brutobedrag 2]]*(100-Q1_2025[[#This Row],[Relatiekorting percentage]])/100,Q1_2025[[#This Row],[Bruto - Rel.korting]])</f>
        <v>146.21</v>
      </c>
    </row>
    <row r="319" spans="1:16" x14ac:dyDescent="0.3">
      <c r="A319" t="s">
        <v>9</v>
      </c>
      <c r="B319">
        <v>5020008</v>
      </c>
      <c r="C319" t="s">
        <v>52</v>
      </c>
      <c r="D319">
        <v>2</v>
      </c>
      <c r="E319" s="10">
        <v>32.96</v>
      </c>
      <c r="F319" s="10">
        <v>65.92</v>
      </c>
      <c r="G319" s="10">
        <v>49.44</v>
      </c>
      <c r="H319">
        <v>25</v>
      </c>
      <c r="I319" s="10" t="str">
        <f>_xlfn.XLOOKUP(Q1_2025[[#This Row],[Artikelnr]],Artikel_prijzen[Artnr],Artikel_prijzen[Groep],"")</f>
        <v/>
      </c>
      <c r="J319" s="10" t="str">
        <f>_xlfn.XLOOKUP(Q1_2025[[#This Row],[Artikelnr]],Artikel_prijzen[Artnr],Artikel_prijzen[Prijs 2025],"")</f>
        <v/>
      </c>
      <c r="K319" s="10" t="str">
        <f>IF(Q1_2025[[#This Row],[Artikelprijs]]&lt;&gt;"",IF(Q1_2025[[#This Row],[Stuksprijs]]=Q1_2025[[#This Row],[Artikelprijs]],"Prijs gelijk","Prijs wijkt af"),"")</f>
        <v/>
      </c>
      <c r="L319" s="10"/>
      <c r="N319" s="10">
        <f>IF(Q1_2025[[#This Row],[Prijstype]]="Artikelprijs",Q1_2025[[#This Row],[Artikelprijs]],Q1_2025[[#This Row],[Stuksprijs]])</f>
        <v>32.96</v>
      </c>
      <c r="O319" s="10">
        <f>IF(Q1_2025[[#This Row],[Prijstype]]="Artikelprijs",Q1_2025[[#This Row],[Artikelprijs]] * Q1_2025[[#This Row],[Besteld]],Q1_2025[[#This Row],[Brutobedrag]])</f>
        <v>65.92</v>
      </c>
      <c r="P319" s="10">
        <f>IF(Q1_2025[[#This Row],[Prijstype]] = "Artikelprijs",Q1_2025[[#This Row],[Brutobedrag 2]]*(100-Q1_2025[[#This Row],[Relatiekorting percentage]])/100,Q1_2025[[#This Row],[Bruto - Rel.korting]])</f>
        <v>49.44</v>
      </c>
    </row>
    <row r="320" spans="1:16" x14ac:dyDescent="0.3">
      <c r="A320" t="s">
        <v>9</v>
      </c>
      <c r="B320">
        <v>1008008</v>
      </c>
      <c r="C320" t="s">
        <v>152</v>
      </c>
      <c r="D320">
        <v>1</v>
      </c>
      <c r="E320" s="10">
        <v>82.95</v>
      </c>
      <c r="F320" s="10">
        <v>82.95</v>
      </c>
      <c r="G320" s="10">
        <v>58.06</v>
      </c>
      <c r="H320">
        <v>30</v>
      </c>
      <c r="I320" s="10" t="str">
        <f>_xlfn.XLOOKUP(Q1_2025[[#This Row],[Artikelnr]],Artikel_prijzen[Artnr],Artikel_prijzen[Groep],"")</f>
        <v/>
      </c>
      <c r="J320" s="10" t="str">
        <f>_xlfn.XLOOKUP(Q1_2025[[#This Row],[Artikelnr]],Artikel_prijzen[Artnr],Artikel_prijzen[Prijs 2025],"")</f>
        <v/>
      </c>
      <c r="K320" s="10" t="str">
        <f>IF(Q1_2025[[#This Row],[Artikelprijs]]&lt;&gt;"",IF(Q1_2025[[#This Row],[Stuksprijs]]=Q1_2025[[#This Row],[Artikelprijs]],"Prijs gelijk","Prijs wijkt af"),"")</f>
        <v/>
      </c>
      <c r="L320" s="10"/>
      <c r="N320" s="10">
        <f>IF(Q1_2025[[#This Row],[Prijstype]]="Artikelprijs",Q1_2025[[#This Row],[Artikelprijs]],Q1_2025[[#This Row],[Stuksprijs]])</f>
        <v>82.95</v>
      </c>
      <c r="O320" s="10">
        <f>IF(Q1_2025[[#This Row],[Prijstype]]="Artikelprijs",Q1_2025[[#This Row],[Artikelprijs]] * Q1_2025[[#This Row],[Besteld]],Q1_2025[[#This Row],[Brutobedrag]])</f>
        <v>82.95</v>
      </c>
      <c r="P320" s="10">
        <f>IF(Q1_2025[[#This Row],[Prijstype]] = "Artikelprijs",Q1_2025[[#This Row],[Brutobedrag 2]]*(100-Q1_2025[[#This Row],[Relatiekorting percentage]])/100,Q1_2025[[#This Row],[Bruto - Rel.korting]])</f>
        <v>58.06</v>
      </c>
    </row>
    <row r="321" spans="1:16" x14ac:dyDescent="0.3">
      <c r="A321" t="s">
        <v>9</v>
      </c>
      <c r="B321">
        <v>5022009</v>
      </c>
      <c r="C321" t="s">
        <v>45</v>
      </c>
      <c r="D321">
        <v>2</v>
      </c>
      <c r="E321" s="10">
        <v>103.75</v>
      </c>
      <c r="F321" s="10">
        <v>207.5</v>
      </c>
      <c r="G321" s="10">
        <v>166</v>
      </c>
      <c r="H321">
        <v>20</v>
      </c>
      <c r="I321" s="10" t="str">
        <f>_xlfn.XLOOKUP(Q1_2025[[#This Row],[Artikelnr]],Artikel_prijzen[Artnr],Artikel_prijzen[Groep],"")</f>
        <v>Elektra</v>
      </c>
      <c r="J321" s="10">
        <f>_xlfn.XLOOKUP(Q1_2025[[#This Row],[Artikelnr]],Artikel_prijzen[Artnr],Artikel_prijzen[Prijs 2025],"")</f>
        <v>106.8625</v>
      </c>
      <c r="K321" s="10" t="str">
        <f>IF(Q1_2025[[#This Row],[Artikelprijs]]&lt;&gt;"",IF(Q1_2025[[#This Row],[Stuksprijs]]=Q1_2025[[#This Row],[Artikelprijs]],"Prijs gelijk","Prijs wijkt af"),"")</f>
        <v>Prijs wijkt af</v>
      </c>
      <c r="L321" s="10"/>
      <c r="M321" t="s">
        <v>536</v>
      </c>
      <c r="N321" s="10">
        <f>IF(Q1_2025[[#This Row],[Prijstype]]="Artikelprijs",Q1_2025[[#This Row],[Artikelprijs]],Q1_2025[[#This Row],[Stuksprijs]])</f>
        <v>106.8625</v>
      </c>
      <c r="O321" s="10">
        <f>IF(Q1_2025[[#This Row],[Prijstype]]="Artikelprijs",Q1_2025[[#This Row],[Artikelprijs]] * Q1_2025[[#This Row],[Besteld]],Q1_2025[[#This Row],[Brutobedrag]])</f>
        <v>213.72499999999999</v>
      </c>
      <c r="P321" s="10">
        <f>IF(Q1_2025[[#This Row],[Prijstype]] = "Artikelprijs",Q1_2025[[#This Row],[Brutobedrag 2]]*(100-Q1_2025[[#This Row],[Relatiekorting percentage]])/100,Q1_2025[[#This Row],[Bruto - Rel.korting]])</f>
        <v>170.98</v>
      </c>
    </row>
    <row r="322" spans="1:16" x14ac:dyDescent="0.3">
      <c r="A322" t="s">
        <v>9</v>
      </c>
      <c r="B322">
        <v>5020002</v>
      </c>
      <c r="C322" t="s">
        <v>122</v>
      </c>
      <c r="D322">
        <v>2</v>
      </c>
      <c r="E322" s="10">
        <v>39.65</v>
      </c>
      <c r="F322" s="10">
        <v>79.3</v>
      </c>
      <c r="G322" s="10">
        <v>59.47</v>
      </c>
      <c r="H322">
        <v>25</v>
      </c>
      <c r="I322" s="10" t="str">
        <f>_xlfn.XLOOKUP(Q1_2025[[#This Row],[Artikelnr]],Artikel_prijzen[Artnr],Artikel_prijzen[Groep],"")</f>
        <v/>
      </c>
      <c r="J322" s="10" t="str">
        <f>_xlfn.XLOOKUP(Q1_2025[[#This Row],[Artikelnr]],Artikel_prijzen[Artnr],Artikel_prijzen[Prijs 2025],"")</f>
        <v/>
      </c>
      <c r="K322" s="10" t="str">
        <f>IF(Q1_2025[[#This Row],[Artikelprijs]]&lt;&gt;"",IF(Q1_2025[[#This Row],[Stuksprijs]]=Q1_2025[[#This Row],[Artikelprijs]],"Prijs gelijk","Prijs wijkt af"),"")</f>
        <v/>
      </c>
      <c r="L322" s="10"/>
      <c r="N322" s="10">
        <f>IF(Q1_2025[[#This Row],[Prijstype]]="Artikelprijs",Q1_2025[[#This Row],[Artikelprijs]],Q1_2025[[#This Row],[Stuksprijs]])</f>
        <v>39.65</v>
      </c>
      <c r="O322" s="10">
        <f>IF(Q1_2025[[#This Row],[Prijstype]]="Artikelprijs",Q1_2025[[#This Row],[Artikelprijs]] * Q1_2025[[#This Row],[Besteld]],Q1_2025[[#This Row],[Brutobedrag]])</f>
        <v>79.3</v>
      </c>
      <c r="P322" s="10">
        <f>IF(Q1_2025[[#This Row],[Prijstype]] = "Artikelprijs",Q1_2025[[#This Row],[Brutobedrag 2]]*(100-Q1_2025[[#This Row],[Relatiekorting percentage]])/100,Q1_2025[[#This Row],[Bruto - Rel.korting]])</f>
        <v>59.47</v>
      </c>
    </row>
    <row r="323" spans="1:16" x14ac:dyDescent="0.3">
      <c r="A323" t="s">
        <v>9</v>
      </c>
      <c r="B323">
        <v>5020008</v>
      </c>
      <c r="C323" t="s">
        <v>52</v>
      </c>
      <c r="D323">
        <v>2</v>
      </c>
      <c r="E323" s="10">
        <v>32.96</v>
      </c>
      <c r="F323" s="10">
        <v>65.92</v>
      </c>
      <c r="G323" s="10">
        <v>49.44</v>
      </c>
      <c r="H323">
        <v>25</v>
      </c>
      <c r="I323" s="10" t="str">
        <f>_xlfn.XLOOKUP(Q1_2025[[#This Row],[Artikelnr]],Artikel_prijzen[Artnr],Artikel_prijzen[Groep],"")</f>
        <v/>
      </c>
      <c r="J323" s="10" t="str">
        <f>_xlfn.XLOOKUP(Q1_2025[[#This Row],[Artikelnr]],Artikel_prijzen[Artnr],Artikel_prijzen[Prijs 2025],"")</f>
        <v/>
      </c>
      <c r="K323" s="10" t="str">
        <f>IF(Q1_2025[[#This Row],[Artikelprijs]]&lt;&gt;"",IF(Q1_2025[[#This Row],[Stuksprijs]]=Q1_2025[[#This Row],[Artikelprijs]],"Prijs gelijk","Prijs wijkt af"),"")</f>
        <v/>
      </c>
      <c r="L323" s="10"/>
      <c r="N323" s="10">
        <f>IF(Q1_2025[[#This Row],[Prijstype]]="Artikelprijs",Q1_2025[[#This Row],[Artikelprijs]],Q1_2025[[#This Row],[Stuksprijs]])</f>
        <v>32.96</v>
      </c>
      <c r="O323" s="10">
        <f>IF(Q1_2025[[#This Row],[Prijstype]]="Artikelprijs",Q1_2025[[#This Row],[Artikelprijs]] * Q1_2025[[#This Row],[Besteld]],Q1_2025[[#This Row],[Brutobedrag]])</f>
        <v>65.92</v>
      </c>
      <c r="P323" s="10">
        <f>IF(Q1_2025[[#This Row],[Prijstype]] = "Artikelprijs",Q1_2025[[#This Row],[Brutobedrag 2]]*(100-Q1_2025[[#This Row],[Relatiekorting percentage]])/100,Q1_2025[[#This Row],[Bruto - Rel.korting]])</f>
        <v>49.44</v>
      </c>
    </row>
    <row r="324" spans="1:16" x14ac:dyDescent="0.3">
      <c r="A324" t="s">
        <v>9</v>
      </c>
      <c r="B324">
        <v>5022009</v>
      </c>
      <c r="C324" t="s">
        <v>45</v>
      </c>
      <c r="D324">
        <v>2</v>
      </c>
      <c r="E324" s="10">
        <v>103.75</v>
      </c>
      <c r="F324" s="10">
        <v>207.5</v>
      </c>
      <c r="G324" s="10">
        <v>166</v>
      </c>
      <c r="H324">
        <v>20</v>
      </c>
      <c r="I324" s="10" t="str">
        <f>_xlfn.XLOOKUP(Q1_2025[[#This Row],[Artikelnr]],Artikel_prijzen[Artnr],Artikel_prijzen[Groep],"")</f>
        <v>Elektra</v>
      </c>
      <c r="J324" s="10">
        <f>_xlfn.XLOOKUP(Q1_2025[[#This Row],[Artikelnr]],Artikel_prijzen[Artnr],Artikel_prijzen[Prijs 2025],"")</f>
        <v>106.8625</v>
      </c>
      <c r="K324" s="10" t="str">
        <f>IF(Q1_2025[[#This Row],[Artikelprijs]]&lt;&gt;"",IF(Q1_2025[[#This Row],[Stuksprijs]]=Q1_2025[[#This Row],[Artikelprijs]],"Prijs gelijk","Prijs wijkt af"),"")</f>
        <v>Prijs wijkt af</v>
      </c>
      <c r="L324" s="10"/>
      <c r="M324" t="s">
        <v>536</v>
      </c>
      <c r="N324" s="10">
        <f>IF(Q1_2025[[#This Row],[Prijstype]]="Artikelprijs",Q1_2025[[#This Row],[Artikelprijs]],Q1_2025[[#This Row],[Stuksprijs]])</f>
        <v>106.8625</v>
      </c>
      <c r="O324" s="10">
        <f>IF(Q1_2025[[#This Row],[Prijstype]]="Artikelprijs",Q1_2025[[#This Row],[Artikelprijs]] * Q1_2025[[#This Row],[Besteld]],Q1_2025[[#This Row],[Brutobedrag]])</f>
        <v>213.72499999999999</v>
      </c>
      <c r="P324" s="10">
        <f>IF(Q1_2025[[#This Row],[Prijstype]] = "Artikelprijs",Q1_2025[[#This Row],[Brutobedrag 2]]*(100-Q1_2025[[#This Row],[Relatiekorting percentage]])/100,Q1_2025[[#This Row],[Bruto - Rel.korting]])</f>
        <v>170.98</v>
      </c>
    </row>
    <row r="325" spans="1:16" x14ac:dyDescent="0.3">
      <c r="A325" t="s">
        <v>9</v>
      </c>
      <c r="B325">
        <v>5020002</v>
      </c>
      <c r="C325" t="s">
        <v>122</v>
      </c>
      <c r="D325">
        <v>1</v>
      </c>
      <c r="E325" s="10">
        <v>39.65</v>
      </c>
      <c r="F325" s="10">
        <v>39.65</v>
      </c>
      <c r="G325" s="10">
        <v>29.74</v>
      </c>
      <c r="H325">
        <v>25</v>
      </c>
      <c r="I325" s="10" t="str">
        <f>_xlfn.XLOOKUP(Q1_2025[[#This Row],[Artikelnr]],Artikel_prijzen[Artnr],Artikel_prijzen[Groep],"")</f>
        <v/>
      </c>
      <c r="J325" s="10" t="str">
        <f>_xlfn.XLOOKUP(Q1_2025[[#This Row],[Artikelnr]],Artikel_prijzen[Artnr],Artikel_prijzen[Prijs 2025],"")</f>
        <v/>
      </c>
      <c r="K325" s="10" t="str">
        <f>IF(Q1_2025[[#This Row],[Artikelprijs]]&lt;&gt;"",IF(Q1_2025[[#This Row],[Stuksprijs]]=Q1_2025[[#This Row],[Artikelprijs]],"Prijs gelijk","Prijs wijkt af"),"")</f>
        <v/>
      </c>
      <c r="L325" s="10"/>
      <c r="N325" s="10">
        <f>IF(Q1_2025[[#This Row],[Prijstype]]="Artikelprijs",Q1_2025[[#This Row],[Artikelprijs]],Q1_2025[[#This Row],[Stuksprijs]])</f>
        <v>39.65</v>
      </c>
      <c r="O325" s="10">
        <f>IF(Q1_2025[[#This Row],[Prijstype]]="Artikelprijs",Q1_2025[[#This Row],[Artikelprijs]] * Q1_2025[[#This Row],[Besteld]],Q1_2025[[#This Row],[Brutobedrag]])</f>
        <v>39.65</v>
      </c>
      <c r="P325" s="10">
        <f>IF(Q1_2025[[#This Row],[Prijstype]] = "Artikelprijs",Q1_2025[[#This Row],[Brutobedrag 2]]*(100-Q1_2025[[#This Row],[Relatiekorting percentage]])/100,Q1_2025[[#This Row],[Bruto - Rel.korting]])</f>
        <v>29.74</v>
      </c>
    </row>
    <row r="326" spans="1:16" x14ac:dyDescent="0.3">
      <c r="A326" t="s">
        <v>9</v>
      </c>
      <c r="B326">
        <v>1002032</v>
      </c>
      <c r="C326" t="s">
        <v>156</v>
      </c>
      <c r="D326">
        <v>2</v>
      </c>
      <c r="E326" s="10">
        <v>38.99</v>
      </c>
      <c r="F326" s="10">
        <v>77.98</v>
      </c>
      <c r="G326" s="10">
        <v>58.48</v>
      </c>
      <c r="H326">
        <v>25</v>
      </c>
      <c r="I326" s="10" t="str">
        <f>_xlfn.XLOOKUP(Q1_2025[[#This Row],[Artikelnr]],Artikel_prijzen[Artnr],Artikel_prijzen[Groep],"")</f>
        <v/>
      </c>
      <c r="J326" s="10" t="str">
        <f>_xlfn.XLOOKUP(Q1_2025[[#This Row],[Artikelnr]],Artikel_prijzen[Artnr],Artikel_prijzen[Prijs 2025],"")</f>
        <v/>
      </c>
      <c r="K326" s="10" t="str">
        <f>IF(Q1_2025[[#This Row],[Artikelprijs]]&lt;&gt;"",IF(Q1_2025[[#This Row],[Stuksprijs]]=Q1_2025[[#This Row],[Artikelprijs]],"Prijs gelijk","Prijs wijkt af"),"")</f>
        <v/>
      </c>
      <c r="L326" s="10"/>
      <c r="N326" s="10">
        <f>IF(Q1_2025[[#This Row],[Prijstype]]="Artikelprijs",Q1_2025[[#This Row],[Artikelprijs]],Q1_2025[[#This Row],[Stuksprijs]])</f>
        <v>38.99</v>
      </c>
      <c r="O326" s="10">
        <f>IF(Q1_2025[[#This Row],[Prijstype]]="Artikelprijs",Q1_2025[[#This Row],[Artikelprijs]] * Q1_2025[[#This Row],[Besteld]],Q1_2025[[#This Row],[Brutobedrag]])</f>
        <v>77.98</v>
      </c>
      <c r="P326" s="10">
        <f>IF(Q1_2025[[#This Row],[Prijstype]] = "Artikelprijs",Q1_2025[[#This Row],[Brutobedrag 2]]*(100-Q1_2025[[#This Row],[Relatiekorting percentage]])/100,Q1_2025[[#This Row],[Bruto - Rel.korting]])</f>
        <v>58.48</v>
      </c>
    </row>
    <row r="327" spans="1:16" x14ac:dyDescent="0.3">
      <c r="A327" t="s">
        <v>9</v>
      </c>
      <c r="B327">
        <v>5022009</v>
      </c>
      <c r="C327" t="s">
        <v>45</v>
      </c>
      <c r="D327">
        <v>1</v>
      </c>
      <c r="E327" s="10">
        <v>103.75</v>
      </c>
      <c r="F327" s="10">
        <v>103.75</v>
      </c>
      <c r="G327" s="10">
        <v>83</v>
      </c>
      <c r="H327">
        <v>20</v>
      </c>
      <c r="I327" s="10" t="str">
        <f>_xlfn.XLOOKUP(Q1_2025[[#This Row],[Artikelnr]],Artikel_prijzen[Artnr],Artikel_prijzen[Groep],"")</f>
        <v>Elektra</v>
      </c>
      <c r="J327" s="10">
        <f>_xlfn.XLOOKUP(Q1_2025[[#This Row],[Artikelnr]],Artikel_prijzen[Artnr],Artikel_prijzen[Prijs 2025],"")</f>
        <v>106.8625</v>
      </c>
      <c r="K327" s="10" t="str">
        <f>IF(Q1_2025[[#This Row],[Artikelprijs]]&lt;&gt;"",IF(Q1_2025[[#This Row],[Stuksprijs]]=Q1_2025[[#This Row],[Artikelprijs]],"Prijs gelijk","Prijs wijkt af"),"")</f>
        <v>Prijs wijkt af</v>
      </c>
      <c r="L327" s="10"/>
      <c r="M327" t="s">
        <v>536</v>
      </c>
      <c r="N327" s="10">
        <f>IF(Q1_2025[[#This Row],[Prijstype]]="Artikelprijs",Q1_2025[[#This Row],[Artikelprijs]],Q1_2025[[#This Row],[Stuksprijs]])</f>
        <v>106.8625</v>
      </c>
      <c r="O327" s="10">
        <f>IF(Q1_2025[[#This Row],[Prijstype]]="Artikelprijs",Q1_2025[[#This Row],[Artikelprijs]] * Q1_2025[[#This Row],[Besteld]],Q1_2025[[#This Row],[Brutobedrag]])</f>
        <v>106.8625</v>
      </c>
      <c r="P327" s="10">
        <f>IF(Q1_2025[[#This Row],[Prijstype]] = "Artikelprijs",Q1_2025[[#This Row],[Brutobedrag 2]]*(100-Q1_2025[[#This Row],[Relatiekorting percentage]])/100,Q1_2025[[#This Row],[Bruto - Rel.korting]])</f>
        <v>85.49</v>
      </c>
    </row>
    <row r="328" spans="1:16" x14ac:dyDescent="0.3">
      <c r="A328" t="s">
        <v>9</v>
      </c>
      <c r="B328">
        <v>5020002</v>
      </c>
      <c r="C328" t="s">
        <v>122</v>
      </c>
      <c r="D328">
        <v>1</v>
      </c>
      <c r="E328" s="10">
        <v>39.65</v>
      </c>
      <c r="F328" s="10">
        <v>39.65</v>
      </c>
      <c r="G328" s="10">
        <v>29.74</v>
      </c>
      <c r="H328">
        <v>25</v>
      </c>
      <c r="I328" s="10" t="str">
        <f>_xlfn.XLOOKUP(Q1_2025[[#This Row],[Artikelnr]],Artikel_prijzen[Artnr],Artikel_prijzen[Groep],"")</f>
        <v/>
      </c>
      <c r="J328" s="10" t="str">
        <f>_xlfn.XLOOKUP(Q1_2025[[#This Row],[Artikelnr]],Artikel_prijzen[Artnr],Artikel_prijzen[Prijs 2025],"")</f>
        <v/>
      </c>
      <c r="K328" s="10" t="str">
        <f>IF(Q1_2025[[#This Row],[Artikelprijs]]&lt;&gt;"",IF(Q1_2025[[#This Row],[Stuksprijs]]=Q1_2025[[#This Row],[Artikelprijs]],"Prijs gelijk","Prijs wijkt af"),"")</f>
        <v/>
      </c>
      <c r="L328" s="10"/>
      <c r="N328" s="10">
        <f>IF(Q1_2025[[#This Row],[Prijstype]]="Artikelprijs",Q1_2025[[#This Row],[Artikelprijs]],Q1_2025[[#This Row],[Stuksprijs]])</f>
        <v>39.65</v>
      </c>
      <c r="O328" s="10">
        <f>IF(Q1_2025[[#This Row],[Prijstype]]="Artikelprijs",Q1_2025[[#This Row],[Artikelprijs]] * Q1_2025[[#This Row],[Besteld]],Q1_2025[[#This Row],[Brutobedrag]])</f>
        <v>39.65</v>
      </c>
      <c r="P328" s="10">
        <f>IF(Q1_2025[[#This Row],[Prijstype]] = "Artikelprijs",Q1_2025[[#This Row],[Brutobedrag 2]]*(100-Q1_2025[[#This Row],[Relatiekorting percentage]])/100,Q1_2025[[#This Row],[Bruto - Rel.korting]])</f>
        <v>29.74</v>
      </c>
    </row>
    <row r="329" spans="1:16" x14ac:dyDescent="0.3">
      <c r="A329" t="s">
        <v>9</v>
      </c>
      <c r="B329">
        <v>5022009</v>
      </c>
      <c r="C329" t="s">
        <v>45</v>
      </c>
      <c r="D329">
        <v>2</v>
      </c>
      <c r="E329" s="10">
        <v>103.75</v>
      </c>
      <c r="F329" s="10">
        <v>207.5</v>
      </c>
      <c r="G329" s="10">
        <v>166</v>
      </c>
      <c r="H329">
        <v>20</v>
      </c>
      <c r="I329" s="10" t="str">
        <f>_xlfn.XLOOKUP(Q1_2025[[#This Row],[Artikelnr]],Artikel_prijzen[Artnr],Artikel_prijzen[Groep],"")</f>
        <v>Elektra</v>
      </c>
      <c r="J329" s="10">
        <f>_xlfn.XLOOKUP(Q1_2025[[#This Row],[Artikelnr]],Artikel_prijzen[Artnr],Artikel_prijzen[Prijs 2025],"")</f>
        <v>106.8625</v>
      </c>
      <c r="K329" s="10" t="str">
        <f>IF(Q1_2025[[#This Row],[Artikelprijs]]&lt;&gt;"",IF(Q1_2025[[#This Row],[Stuksprijs]]=Q1_2025[[#This Row],[Artikelprijs]],"Prijs gelijk","Prijs wijkt af"),"")</f>
        <v>Prijs wijkt af</v>
      </c>
      <c r="L329" s="10"/>
      <c r="M329" t="s">
        <v>536</v>
      </c>
      <c r="N329" s="10">
        <f>IF(Q1_2025[[#This Row],[Prijstype]]="Artikelprijs",Q1_2025[[#This Row],[Artikelprijs]],Q1_2025[[#This Row],[Stuksprijs]])</f>
        <v>106.8625</v>
      </c>
      <c r="O329" s="10">
        <f>IF(Q1_2025[[#This Row],[Prijstype]]="Artikelprijs",Q1_2025[[#This Row],[Artikelprijs]] * Q1_2025[[#This Row],[Besteld]],Q1_2025[[#This Row],[Brutobedrag]])</f>
        <v>213.72499999999999</v>
      </c>
      <c r="P329" s="10">
        <f>IF(Q1_2025[[#This Row],[Prijstype]] = "Artikelprijs",Q1_2025[[#This Row],[Brutobedrag 2]]*(100-Q1_2025[[#This Row],[Relatiekorting percentage]])/100,Q1_2025[[#This Row],[Bruto - Rel.korting]])</f>
        <v>170.98</v>
      </c>
    </row>
    <row r="330" spans="1:16" x14ac:dyDescent="0.3">
      <c r="A330" t="s">
        <v>9</v>
      </c>
      <c r="B330">
        <v>5020002</v>
      </c>
      <c r="C330" t="s">
        <v>122</v>
      </c>
      <c r="D330">
        <v>2</v>
      </c>
      <c r="E330" s="10">
        <v>39.65</v>
      </c>
      <c r="F330" s="10">
        <v>79.3</v>
      </c>
      <c r="G330" s="10">
        <v>59.47</v>
      </c>
      <c r="H330">
        <v>25</v>
      </c>
      <c r="I330" s="10" t="str">
        <f>_xlfn.XLOOKUP(Q1_2025[[#This Row],[Artikelnr]],Artikel_prijzen[Artnr],Artikel_prijzen[Groep],"")</f>
        <v/>
      </c>
      <c r="J330" s="10" t="str">
        <f>_xlfn.XLOOKUP(Q1_2025[[#This Row],[Artikelnr]],Artikel_prijzen[Artnr],Artikel_prijzen[Prijs 2025],"")</f>
        <v/>
      </c>
      <c r="K330" s="10" t="str">
        <f>IF(Q1_2025[[#This Row],[Artikelprijs]]&lt;&gt;"",IF(Q1_2025[[#This Row],[Stuksprijs]]=Q1_2025[[#This Row],[Artikelprijs]],"Prijs gelijk","Prijs wijkt af"),"")</f>
        <v/>
      </c>
      <c r="L330" s="10"/>
      <c r="N330" s="10">
        <f>IF(Q1_2025[[#This Row],[Prijstype]]="Artikelprijs",Q1_2025[[#This Row],[Artikelprijs]],Q1_2025[[#This Row],[Stuksprijs]])</f>
        <v>39.65</v>
      </c>
      <c r="O330" s="10">
        <f>IF(Q1_2025[[#This Row],[Prijstype]]="Artikelprijs",Q1_2025[[#This Row],[Artikelprijs]] * Q1_2025[[#This Row],[Besteld]],Q1_2025[[#This Row],[Brutobedrag]])</f>
        <v>79.3</v>
      </c>
      <c r="P330" s="10">
        <f>IF(Q1_2025[[#This Row],[Prijstype]] = "Artikelprijs",Q1_2025[[#This Row],[Brutobedrag 2]]*(100-Q1_2025[[#This Row],[Relatiekorting percentage]])/100,Q1_2025[[#This Row],[Bruto - Rel.korting]])</f>
        <v>59.47</v>
      </c>
    </row>
    <row r="331" spans="1:16" x14ac:dyDescent="0.3">
      <c r="A331" t="s">
        <v>9</v>
      </c>
      <c r="B331">
        <v>1099009</v>
      </c>
      <c r="C331" t="s">
        <v>152</v>
      </c>
      <c r="D331">
        <v>1</v>
      </c>
      <c r="E331" s="10">
        <v>35</v>
      </c>
      <c r="F331" s="10">
        <v>35</v>
      </c>
      <c r="G331" s="10">
        <v>24.5</v>
      </c>
      <c r="H331">
        <v>30</v>
      </c>
      <c r="I331" s="10" t="str">
        <f>_xlfn.XLOOKUP(Q1_2025[[#This Row],[Artikelnr]],Artikel_prijzen[Artnr],Artikel_prijzen[Groep],"")</f>
        <v/>
      </c>
      <c r="J331" s="10" t="str">
        <f>_xlfn.XLOOKUP(Q1_2025[[#This Row],[Artikelnr]],Artikel_prijzen[Artnr],Artikel_prijzen[Prijs 2025],"")</f>
        <v/>
      </c>
      <c r="K331" s="10" t="str">
        <f>IF(Q1_2025[[#This Row],[Artikelprijs]]&lt;&gt;"",IF(Q1_2025[[#This Row],[Stuksprijs]]=Q1_2025[[#This Row],[Artikelprijs]],"Prijs gelijk","Prijs wijkt af"),"")</f>
        <v/>
      </c>
      <c r="L331" s="10"/>
      <c r="N331" s="10">
        <f>IF(Q1_2025[[#This Row],[Prijstype]]="Artikelprijs",Q1_2025[[#This Row],[Artikelprijs]],Q1_2025[[#This Row],[Stuksprijs]])</f>
        <v>35</v>
      </c>
      <c r="O331" s="10">
        <f>IF(Q1_2025[[#This Row],[Prijstype]]="Artikelprijs",Q1_2025[[#This Row],[Artikelprijs]] * Q1_2025[[#This Row],[Besteld]],Q1_2025[[#This Row],[Brutobedrag]])</f>
        <v>35</v>
      </c>
      <c r="P331" s="10">
        <f>IF(Q1_2025[[#This Row],[Prijstype]] = "Artikelprijs",Q1_2025[[#This Row],[Brutobedrag 2]]*(100-Q1_2025[[#This Row],[Relatiekorting percentage]])/100,Q1_2025[[#This Row],[Bruto - Rel.korting]])</f>
        <v>24.5</v>
      </c>
    </row>
    <row r="332" spans="1:16" x14ac:dyDescent="0.3">
      <c r="A332" t="s">
        <v>9</v>
      </c>
      <c r="B332">
        <v>5022009</v>
      </c>
      <c r="C332" t="s">
        <v>45</v>
      </c>
      <c r="D332">
        <v>2</v>
      </c>
      <c r="E332" s="10">
        <v>103.75</v>
      </c>
      <c r="F332" s="10">
        <v>207.5</v>
      </c>
      <c r="G332" s="10">
        <v>166</v>
      </c>
      <c r="H332">
        <v>20</v>
      </c>
      <c r="I332" s="10" t="str">
        <f>_xlfn.XLOOKUP(Q1_2025[[#This Row],[Artikelnr]],Artikel_prijzen[Artnr],Artikel_prijzen[Groep],"")</f>
        <v>Elektra</v>
      </c>
      <c r="J332" s="10">
        <f>_xlfn.XLOOKUP(Q1_2025[[#This Row],[Artikelnr]],Artikel_prijzen[Artnr],Artikel_prijzen[Prijs 2025],"")</f>
        <v>106.8625</v>
      </c>
      <c r="K332" s="10" t="str">
        <f>IF(Q1_2025[[#This Row],[Artikelprijs]]&lt;&gt;"",IF(Q1_2025[[#This Row],[Stuksprijs]]=Q1_2025[[#This Row],[Artikelprijs]],"Prijs gelijk","Prijs wijkt af"),"")</f>
        <v>Prijs wijkt af</v>
      </c>
      <c r="L332" s="10"/>
      <c r="M332" t="s">
        <v>536</v>
      </c>
      <c r="N332" s="10">
        <f>IF(Q1_2025[[#This Row],[Prijstype]]="Artikelprijs",Q1_2025[[#This Row],[Artikelprijs]],Q1_2025[[#This Row],[Stuksprijs]])</f>
        <v>106.8625</v>
      </c>
      <c r="O332" s="10">
        <f>IF(Q1_2025[[#This Row],[Prijstype]]="Artikelprijs",Q1_2025[[#This Row],[Artikelprijs]] * Q1_2025[[#This Row],[Besteld]],Q1_2025[[#This Row],[Brutobedrag]])</f>
        <v>213.72499999999999</v>
      </c>
      <c r="P332" s="10">
        <f>IF(Q1_2025[[#This Row],[Prijstype]] = "Artikelprijs",Q1_2025[[#This Row],[Brutobedrag 2]]*(100-Q1_2025[[#This Row],[Relatiekorting percentage]])/100,Q1_2025[[#This Row],[Bruto - Rel.korting]])</f>
        <v>170.98</v>
      </c>
    </row>
    <row r="333" spans="1:16" x14ac:dyDescent="0.3">
      <c r="A333" t="s">
        <v>9</v>
      </c>
      <c r="B333">
        <v>5020002</v>
      </c>
      <c r="C333" t="s">
        <v>122</v>
      </c>
      <c r="D333">
        <v>2</v>
      </c>
      <c r="E333" s="10">
        <v>39.65</v>
      </c>
      <c r="F333" s="10">
        <v>79.3</v>
      </c>
      <c r="G333" s="10">
        <v>59.47</v>
      </c>
      <c r="H333">
        <v>25</v>
      </c>
      <c r="I333" s="10" t="str">
        <f>_xlfn.XLOOKUP(Q1_2025[[#This Row],[Artikelnr]],Artikel_prijzen[Artnr],Artikel_prijzen[Groep],"")</f>
        <v/>
      </c>
      <c r="J333" s="10" t="str">
        <f>_xlfn.XLOOKUP(Q1_2025[[#This Row],[Artikelnr]],Artikel_prijzen[Artnr],Artikel_prijzen[Prijs 2025],"")</f>
        <v/>
      </c>
      <c r="K333" s="10" t="str">
        <f>IF(Q1_2025[[#This Row],[Artikelprijs]]&lt;&gt;"",IF(Q1_2025[[#This Row],[Stuksprijs]]=Q1_2025[[#This Row],[Artikelprijs]],"Prijs gelijk","Prijs wijkt af"),"")</f>
        <v/>
      </c>
      <c r="L333" s="10"/>
      <c r="N333" s="10">
        <f>IF(Q1_2025[[#This Row],[Prijstype]]="Artikelprijs",Q1_2025[[#This Row],[Artikelprijs]],Q1_2025[[#This Row],[Stuksprijs]])</f>
        <v>39.65</v>
      </c>
      <c r="O333" s="10">
        <f>IF(Q1_2025[[#This Row],[Prijstype]]="Artikelprijs",Q1_2025[[#This Row],[Artikelprijs]] * Q1_2025[[#This Row],[Besteld]],Q1_2025[[#This Row],[Brutobedrag]])</f>
        <v>79.3</v>
      </c>
      <c r="P333" s="10">
        <f>IF(Q1_2025[[#This Row],[Prijstype]] = "Artikelprijs",Q1_2025[[#This Row],[Brutobedrag 2]]*(100-Q1_2025[[#This Row],[Relatiekorting percentage]])/100,Q1_2025[[#This Row],[Bruto - Rel.korting]])</f>
        <v>59.47</v>
      </c>
    </row>
    <row r="334" spans="1:16" x14ac:dyDescent="0.3">
      <c r="A334" t="s">
        <v>9</v>
      </c>
      <c r="B334">
        <v>5020008</v>
      </c>
      <c r="C334" t="s">
        <v>52</v>
      </c>
      <c r="D334">
        <v>2</v>
      </c>
      <c r="E334" s="10">
        <v>32.96</v>
      </c>
      <c r="F334" s="10">
        <v>65.92</v>
      </c>
      <c r="G334" s="10">
        <v>49.44</v>
      </c>
      <c r="H334">
        <v>25</v>
      </c>
      <c r="I334" s="10" t="str">
        <f>_xlfn.XLOOKUP(Q1_2025[[#This Row],[Artikelnr]],Artikel_prijzen[Artnr],Artikel_prijzen[Groep],"")</f>
        <v/>
      </c>
      <c r="J334" s="10" t="str">
        <f>_xlfn.XLOOKUP(Q1_2025[[#This Row],[Artikelnr]],Artikel_prijzen[Artnr],Artikel_prijzen[Prijs 2025],"")</f>
        <v/>
      </c>
      <c r="K334" s="10" t="str">
        <f>IF(Q1_2025[[#This Row],[Artikelprijs]]&lt;&gt;"",IF(Q1_2025[[#This Row],[Stuksprijs]]=Q1_2025[[#This Row],[Artikelprijs]],"Prijs gelijk","Prijs wijkt af"),"")</f>
        <v/>
      </c>
      <c r="L334" s="10"/>
      <c r="N334" s="10">
        <f>IF(Q1_2025[[#This Row],[Prijstype]]="Artikelprijs",Q1_2025[[#This Row],[Artikelprijs]],Q1_2025[[#This Row],[Stuksprijs]])</f>
        <v>32.96</v>
      </c>
      <c r="O334" s="10">
        <f>IF(Q1_2025[[#This Row],[Prijstype]]="Artikelprijs",Q1_2025[[#This Row],[Artikelprijs]] * Q1_2025[[#This Row],[Besteld]],Q1_2025[[#This Row],[Brutobedrag]])</f>
        <v>65.92</v>
      </c>
      <c r="P334" s="10">
        <f>IF(Q1_2025[[#This Row],[Prijstype]] = "Artikelprijs",Q1_2025[[#This Row],[Brutobedrag 2]]*(100-Q1_2025[[#This Row],[Relatiekorting percentage]])/100,Q1_2025[[#This Row],[Bruto - Rel.korting]])</f>
        <v>49.44</v>
      </c>
    </row>
    <row r="335" spans="1:16" x14ac:dyDescent="0.3">
      <c r="A335" t="s">
        <v>9</v>
      </c>
      <c r="B335">
        <v>5022009</v>
      </c>
      <c r="C335" t="s">
        <v>45</v>
      </c>
      <c r="D335">
        <v>1</v>
      </c>
      <c r="E335" s="10">
        <v>103.75</v>
      </c>
      <c r="F335" s="10">
        <v>103.75</v>
      </c>
      <c r="G335" s="10">
        <v>83</v>
      </c>
      <c r="H335">
        <v>20</v>
      </c>
      <c r="I335" s="10" t="str">
        <f>_xlfn.XLOOKUP(Q1_2025[[#This Row],[Artikelnr]],Artikel_prijzen[Artnr],Artikel_prijzen[Groep],"")</f>
        <v>Elektra</v>
      </c>
      <c r="J335" s="10">
        <f>_xlfn.XLOOKUP(Q1_2025[[#This Row],[Artikelnr]],Artikel_prijzen[Artnr],Artikel_prijzen[Prijs 2025],"")</f>
        <v>106.8625</v>
      </c>
      <c r="K335" s="10" t="str">
        <f>IF(Q1_2025[[#This Row],[Artikelprijs]]&lt;&gt;"",IF(Q1_2025[[#This Row],[Stuksprijs]]=Q1_2025[[#This Row],[Artikelprijs]],"Prijs gelijk","Prijs wijkt af"),"")</f>
        <v>Prijs wijkt af</v>
      </c>
      <c r="L335" s="10"/>
      <c r="M335" t="s">
        <v>536</v>
      </c>
      <c r="N335" s="10">
        <f>IF(Q1_2025[[#This Row],[Prijstype]]="Artikelprijs",Q1_2025[[#This Row],[Artikelprijs]],Q1_2025[[#This Row],[Stuksprijs]])</f>
        <v>106.8625</v>
      </c>
      <c r="O335" s="10">
        <f>IF(Q1_2025[[#This Row],[Prijstype]]="Artikelprijs",Q1_2025[[#This Row],[Artikelprijs]] * Q1_2025[[#This Row],[Besteld]],Q1_2025[[#This Row],[Brutobedrag]])</f>
        <v>106.8625</v>
      </c>
      <c r="P335" s="10">
        <f>IF(Q1_2025[[#This Row],[Prijstype]] = "Artikelprijs",Q1_2025[[#This Row],[Brutobedrag 2]]*(100-Q1_2025[[#This Row],[Relatiekorting percentage]])/100,Q1_2025[[#This Row],[Bruto - Rel.korting]])</f>
        <v>85.49</v>
      </c>
    </row>
    <row r="336" spans="1:16" x14ac:dyDescent="0.3">
      <c r="A336" t="s">
        <v>9</v>
      </c>
      <c r="B336">
        <v>5020002</v>
      </c>
      <c r="C336" t="s">
        <v>122</v>
      </c>
      <c r="D336">
        <v>1</v>
      </c>
      <c r="E336" s="10">
        <v>39.65</v>
      </c>
      <c r="F336" s="10">
        <v>39.65</v>
      </c>
      <c r="G336" s="10">
        <v>29.74</v>
      </c>
      <c r="H336">
        <v>25</v>
      </c>
      <c r="I336" s="10" t="str">
        <f>_xlfn.XLOOKUP(Q1_2025[[#This Row],[Artikelnr]],Artikel_prijzen[Artnr],Artikel_prijzen[Groep],"")</f>
        <v/>
      </c>
      <c r="J336" s="10" t="str">
        <f>_xlfn.XLOOKUP(Q1_2025[[#This Row],[Artikelnr]],Artikel_prijzen[Artnr],Artikel_prijzen[Prijs 2025],"")</f>
        <v/>
      </c>
      <c r="K336" s="10" t="str">
        <f>IF(Q1_2025[[#This Row],[Artikelprijs]]&lt;&gt;"",IF(Q1_2025[[#This Row],[Stuksprijs]]=Q1_2025[[#This Row],[Artikelprijs]],"Prijs gelijk","Prijs wijkt af"),"")</f>
        <v/>
      </c>
      <c r="L336" s="10"/>
      <c r="N336" s="10">
        <f>IF(Q1_2025[[#This Row],[Prijstype]]="Artikelprijs",Q1_2025[[#This Row],[Artikelprijs]],Q1_2025[[#This Row],[Stuksprijs]])</f>
        <v>39.65</v>
      </c>
      <c r="O336" s="10">
        <f>IF(Q1_2025[[#This Row],[Prijstype]]="Artikelprijs",Q1_2025[[#This Row],[Artikelprijs]] * Q1_2025[[#This Row],[Besteld]],Q1_2025[[#This Row],[Brutobedrag]])</f>
        <v>39.65</v>
      </c>
      <c r="P336" s="10">
        <f>IF(Q1_2025[[#This Row],[Prijstype]] = "Artikelprijs",Q1_2025[[#This Row],[Brutobedrag 2]]*(100-Q1_2025[[#This Row],[Relatiekorting percentage]])/100,Q1_2025[[#This Row],[Bruto - Rel.korting]])</f>
        <v>29.74</v>
      </c>
    </row>
    <row r="337" spans="1:16" x14ac:dyDescent="0.3">
      <c r="A337" t="s">
        <v>9</v>
      </c>
      <c r="B337">
        <v>1002032</v>
      </c>
      <c r="C337" t="s">
        <v>156</v>
      </c>
      <c r="D337">
        <v>2</v>
      </c>
      <c r="E337" s="10">
        <v>38.99</v>
      </c>
      <c r="F337" s="10">
        <v>77.98</v>
      </c>
      <c r="G337" s="10">
        <v>58.48</v>
      </c>
      <c r="H337">
        <v>25</v>
      </c>
      <c r="I337" s="10" t="str">
        <f>_xlfn.XLOOKUP(Q1_2025[[#This Row],[Artikelnr]],Artikel_prijzen[Artnr],Artikel_prijzen[Groep],"")</f>
        <v/>
      </c>
      <c r="J337" s="10" t="str">
        <f>_xlfn.XLOOKUP(Q1_2025[[#This Row],[Artikelnr]],Artikel_prijzen[Artnr],Artikel_prijzen[Prijs 2025],"")</f>
        <v/>
      </c>
      <c r="K337" s="10" t="str">
        <f>IF(Q1_2025[[#This Row],[Artikelprijs]]&lt;&gt;"",IF(Q1_2025[[#This Row],[Stuksprijs]]=Q1_2025[[#This Row],[Artikelprijs]],"Prijs gelijk","Prijs wijkt af"),"")</f>
        <v/>
      </c>
      <c r="L337" s="10"/>
      <c r="N337" s="10">
        <f>IF(Q1_2025[[#This Row],[Prijstype]]="Artikelprijs",Q1_2025[[#This Row],[Artikelprijs]],Q1_2025[[#This Row],[Stuksprijs]])</f>
        <v>38.99</v>
      </c>
      <c r="O337" s="10">
        <f>IF(Q1_2025[[#This Row],[Prijstype]]="Artikelprijs",Q1_2025[[#This Row],[Artikelprijs]] * Q1_2025[[#This Row],[Besteld]],Q1_2025[[#This Row],[Brutobedrag]])</f>
        <v>77.98</v>
      </c>
      <c r="P337" s="10">
        <f>IF(Q1_2025[[#This Row],[Prijstype]] = "Artikelprijs",Q1_2025[[#This Row],[Brutobedrag 2]]*(100-Q1_2025[[#This Row],[Relatiekorting percentage]])/100,Q1_2025[[#This Row],[Bruto - Rel.korting]])</f>
        <v>58.48</v>
      </c>
    </row>
    <row r="338" spans="1:16" x14ac:dyDescent="0.3">
      <c r="A338" t="s">
        <v>9</v>
      </c>
      <c r="B338">
        <v>5022009</v>
      </c>
      <c r="C338" t="s">
        <v>45</v>
      </c>
      <c r="D338">
        <v>1</v>
      </c>
      <c r="E338" s="10">
        <v>103.75</v>
      </c>
      <c r="F338" s="10">
        <v>103.75</v>
      </c>
      <c r="G338" s="10">
        <v>83</v>
      </c>
      <c r="H338">
        <v>20</v>
      </c>
      <c r="I338" s="10" t="str">
        <f>_xlfn.XLOOKUP(Q1_2025[[#This Row],[Artikelnr]],Artikel_prijzen[Artnr],Artikel_prijzen[Groep],"")</f>
        <v>Elektra</v>
      </c>
      <c r="J338" s="10">
        <f>_xlfn.XLOOKUP(Q1_2025[[#This Row],[Artikelnr]],Artikel_prijzen[Artnr],Artikel_prijzen[Prijs 2025],"")</f>
        <v>106.8625</v>
      </c>
      <c r="K338" s="10" t="str">
        <f>IF(Q1_2025[[#This Row],[Artikelprijs]]&lt;&gt;"",IF(Q1_2025[[#This Row],[Stuksprijs]]=Q1_2025[[#This Row],[Artikelprijs]],"Prijs gelijk","Prijs wijkt af"),"")</f>
        <v>Prijs wijkt af</v>
      </c>
      <c r="L338" s="10"/>
      <c r="M338" t="s">
        <v>536</v>
      </c>
      <c r="N338" s="10">
        <f>IF(Q1_2025[[#This Row],[Prijstype]]="Artikelprijs",Q1_2025[[#This Row],[Artikelprijs]],Q1_2025[[#This Row],[Stuksprijs]])</f>
        <v>106.8625</v>
      </c>
      <c r="O338" s="10">
        <f>IF(Q1_2025[[#This Row],[Prijstype]]="Artikelprijs",Q1_2025[[#This Row],[Artikelprijs]] * Q1_2025[[#This Row],[Besteld]],Q1_2025[[#This Row],[Brutobedrag]])</f>
        <v>106.8625</v>
      </c>
      <c r="P338" s="10">
        <f>IF(Q1_2025[[#This Row],[Prijstype]] = "Artikelprijs",Q1_2025[[#This Row],[Brutobedrag 2]]*(100-Q1_2025[[#This Row],[Relatiekorting percentage]])/100,Q1_2025[[#This Row],[Bruto - Rel.korting]])</f>
        <v>85.49</v>
      </c>
    </row>
    <row r="339" spans="1:16" x14ac:dyDescent="0.3">
      <c r="A339" t="s">
        <v>9</v>
      </c>
      <c r="B339">
        <v>1002032</v>
      </c>
      <c r="C339" t="s">
        <v>156</v>
      </c>
      <c r="D339">
        <v>2</v>
      </c>
      <c r="E339" s="10">
        <v>38.99</v>
      </c>
      <c r="F339" s="10">
        <v>77.98</v>
      </c>
      <c r="G339" s="10">
        <v>58.48</v>
      </c>
      <c r="H339">
        <v>25</v>
      </c>
      <c r="I339" s="10" t="str">
        <f>_xlfn.XLOOKUP(Q1_2025[[#This Row],[Artikelnr]],Artikel_prijzen[Artnr],Artikel_prijzen[Groep],"")</f>
        <v/>
      </c>
      <c r="J339" s="10" t="str">
        <f>_xlfn.XLOOKUP(Q1_2025[[#This Row],[Artikelnr]],Artikel_prijzen[Artnr],Artikel_prijzen[Prijs 2025],"")</f>
        <v/>
      </c>
      <c r="K339" s="10" t="str">
        <f>IF(Q1_2025[[#This Row],[Artikelprijs]]&lt;&gt;"",IF(Q1_2025[[#This Row],[Stuksprijs]]=Q1_2025[[#This Row],[Artikelprijs]],"Prijs gelijk","Prijs wijkt af"),"")</f>
        <v/>
      </c>
      <c r="L339" s="10"/>
      <c r="N339" s="10">
        <f>IF(Q1_2025[[#This Row],[Prijstype]]="Artikelprijs",Q1_2025[[#This Row],[Artikelprijs]],Q1_2025[[#This Row],[Stuksprijs]])</f>
        <v>38.99</v>
      </c>
      <c r="O339" s="10">
        <f>IF(Q1_2025[[#This Row],[Prijstype]]="Artikelprijs",Q1_2025[[#This Row],[Artikelprijs]] * Q1_2025[[#This Row],[Besteld]],Q1_2025[[#This Row],[Brutobedrag]])</f>
        <v>77.98</v>
      </c>
      <c r="P339" s="10">
        <f>IF(Q1_2025[[#This Row],[Prijstype]] = "Artikelprijs",Q1_2025[[#This Row],[Brutobedrag 2]]*(100-Q1_2025[[#This Row],[Relatiekorting percentage]])/100,Q1_2025[[#This Row],[Bruto - Rel.korting]])</f>
        <v>58.48</v>
      </c>
    </row>
    <row r="340" spans="1:16" x14ac:dyDescent="0.3">
      <c r="A340" t="s">
        <v>9</v>
      </c>
      <c r="B340">
        <v>5022009</v>
      </c>
      <c r="C340" t="s">
        <v>45</v>
      </c>
      <c r="D340">
        <v>1</v>
      </c>
      <c r="E340" s="10">
        <v>103.75</v>
      </c>
      <c r="F340" s="10">
        <v>103.75</v>
      </c>
      <c r="G340" s="10">
        <v>83</v>
      </c>
      <c r="H340">
        <v>20</v>
      </c>
      <c r="I340" s="10" t="str">
        <f>_xlfn.XLOOKUP(Q1_2025[[#This Row],[Artikelnr]],Artikel_prijzen[Artnr],Artikel_prijzen[Groep],"")</f>
        <v>Elektra</v>
      </c>
      <c r="J340" s="10">
        <f>_xlfn.XLOOKUP(Q1_2025[[#This Row],[Artikelnr]],Artikel_prijzen[Artnr],Artikel_prijzen[Prijs 2025],"")</f>
        <v>106.8625</v>
      </c>
      <c r="K340" s="10" t="str">
        <f>IF(Q1_2025[[#This Row],[Artikelprijs]]&lt;&gt;"",IF(Q1_2025[[#This Row],[Stuksprijs]]=Q1_2025[[#This Row],[Artikelprijs]],"Prijs gelijk","Prijs wijkt af"),"")</f>
        <v>Prijs wijkt af</v>
      </c>
      <c r="L340" s="10"/>
      <c r="M340" t="s">
        <v>536</v>
      </c>
      <c r="N340" s="10">
        <f>IF(Q1_2025[[#This Row],[Prijstype]]="Artikelprijs",Q1_2025[[#This Row],[Artikelprijs]],Q1_2025[[#This Row],[Stuksprijs]])</f>
        <v>106.8625</v>
      </c>
      <c r="O340" s="10">
        <f>IF(Q1_2025[[#This Row],[Prijstype]]="Artikelprijs",Q1_2025[[#This Row],[Artikelprijs]] * Q1_2025[[#This Row],[Besteld]],Q1_2025[[#This Row],[Brutobedrag]])</f>
        <v>106.8625</v>
      </c>
      <c r="P340" s="10">
        <f>IF(Q1_2025[[#This Row],[Prijstype]] = "Artikelprijs",Q1_2025[[#This Row],[Brutobedrag 2]]*(100-Q1_2025[[#This Row],[Relatiekorting percentage]])/100,Q1_2025[[#This Row],[Bruto - Rel.korting]])</f>
        <v>85.49</v>
      </c>
    </row>
    <row r="341" spans="1:16" x14ac:dyDescent="0.3">
      <c r="A341" t="s">
        <v>9</v>
      </c>
      <c r="B341">
        <v>5020002</v>
      </c>
      <c r="C341" t="s">
        <v>122</v>
      </c>
      <c r="D341">
        <v>1</v>
      </c>
      <c r="E341" s="10">
        <v>39.65</v>
      </c>
      <c r="F341" s="10">
        <v>39.65</v>
      </c>
      <c r="G341" s="10">
        <v>29.74</v>
      </c>
      <c r="H341">
        <v>25</v>
      </c>
      <c r="I341" s="10" t="str">
        <f>_xlfn.XLOOKUP(Q1_2025[[#This Row],[Artikelnr]],Artikel_prijzen[Artnr],Artikel_prijzen[Groep],"")</f>
        <v/>
      </c>
      <c r="J341" s="10" t="str">
        <f>_xlfn.XLOOKUP(Q1_2025[[#This Row],[Artikelnr]],Artikel_prijzen[Artnr],Artikel_prijzen[Prijs 2025],"")</f>
        <v/>
      </c>
      <c r="K341" s="10" t="str">
        <f>IF(Q1_2025[[#This Row],[Artikelprijs]]&lt;&gt;"",IF(Q1_2025[[#This Row],[Stuksprijs]]=Q1_2025[[#This Row],[Artikelprijs]],"Prijs gelijk","Prijs wijkt af"),"")</f>
        <v/>
      </c>
      <c r="L341" s="10"/>
      <c r="N341" s="10">
        <f>IF(Q1_2025[[#This Row],[Prijstype]]="Artikelprijs",Q1_2025[[#This Row],[Artikelprijs]],Q1_2025[[#This Row],[Stuksprijs]])</f>
        <v>39.65</v>
      </c>
      <c r="O341" s="10">
        <f>IF(Q1_2025[[#This Row],[Prijstype]]="Artikelprijs",Q1_2025[[#This Row],[Artikelprijs]] * Q1_2025[[#This Row],[Besteld]],Q1_2025[[#This Row],[Brutobedrag]])</f>
        <v>39.65</v>
      </c>
      <c r="P341" s="10">
        <f>IF(Q1_2025[[#This Row],[Prijstype]] = "Artikelprijs",Q1_2025[[#This Row],[Brutobedrag 2]]*(100-Q1_2025[[#This Row],[Relatiekorting percentage]])/100,Q1_2025[[#This Row],[Bruto - Rel.korting]])</f>
        <v>29.74</v>
      </c>
    </row>
    <row r="342" spans="1:16" x14ac:dyDescent="0.3">
      <c r="A342" t="s">
        <v>9</v>
      </c>
      <c r="B342">
        <v>1002032</v>
      </c>
      <c r="C342" t="s">
        <v>156</v>
      </c>
      <c r="D342">
        <v>1</v>
      </c>
      <c r="E342" s="10">
        <v>38.99</v>
      </c>
      <c r="F342" s="10">
        <v>38.99</v>
      </c>
      <c r="G342" s="10">
        <v>29.24</v>
      </c>
      <c r="H342">
        <v>25</v>
      </c>
      <c r="I342" s="10" t="str">
        <f>_xlfn.XLOOKUP(Q1_2025[[#This Row],[Artikelnr]],Artikel_prijzen[Artnr],Artikel_prijzen[Groep],"")</f>
        <v/>
      </c>
      <c r="J342" s="10" t="str">
        <f>_xlfn.XLOOKUP(Q1_2025[[#This Row],[Artikelnr]],Artikel_prijzen[Artnr],Artikel_prijzen[Prijs 2025],"")</f>
        <v/>
      </c>
      <c r="K342" s="10" t="str">
        <f>IF(Q1_2025[[#This Row],[Artikelprijs]]&lt;&gt;"",IF(Q1_2025[[#This Row],[Stuksprijs]]=Q1_2025[[#This Row],[Artikelprijs]],"Prijs gelijk","Prijs wijkt af"),"")</f>
        <v/>
      </c>
      <c r="L342" s="10"/>
      <c r="N342" s="10">
        <f>IF(Q1_2025[[#This Row],[Prijstype]]="Artikelprijs",Q1_2025[[#This Row],[Artikelprijs]],Q1_2025[[#This Row],[Stuksprijs]])</f>
        <v>38.99</v>
      </c>
      <c r="O342" s="10">
        <f>IF(Q1_2025[[#This Row],[Prijstype]]="Artikelprijs",Q1_2025[[#This Row],[Artikelprijs]] * Q1_2025[[#This Row],[Besteld]],Q1_2025[[#This Row],[Brutobedrag]])</f>
        <v>38.99</v>
      </c>
      <c r="P342" s="10">
        <f>IF(Q1_2025[[#This Row],[Prijstype]] = "Artikelprijs",Q1_2025[[#This Row],[Brutobedrag 2]]*(100-Q1_2025[[#This Row],[Relatiekorting percentage]])/100,Q1_2025[[#This Row],[Bruto - Rel.korting]])</f>
        <v>29.24</v>
      </c>
    </row>
    <row r="343" spans="1:16" x14ac:dyDescent="0.3">
      <c r="A343" t="s">
        <v>9</v>
      </c>
      <c r="B343">
        <v>5022009</v>
      </c>
      <c r="C343" t="s">
        <v>45</v>
      </c>
      <c r="D343">
        <v>1</v>
      </c>
      <c r="E343" s="10">
        <v>103.75</v>
      </c>
      <c r="F343" s="10">
        <v>103.75</v>
      </c>
      <c r="G343" s="10">
        <v>83</v>
      </c>
      <c r="H343">
        <v>20</v>
      </c>
      <c r="I343" s="10" t="str">
        <f>_xlfn.XLOOKUP(Q1_2025[[#This Row],[Artikelnr]],Artikel_prijzen[Artnr],Artikel_prijzen[Groep],"")</f>
        <v>Elektra</v>
      </c>
      <c r="J343" s="10">
        <f>_xlfn.XLOOKUP(Q1_2025[[#This Row],[Artikelnr]],Artikel_prijzen[Artnr],Artikel_prijzen[Prijs 2025],"")</f>
        <v>106.8625</v>
      </c>
      <c r="K343" s="10" t="str">
        <f>IF(Q1_2025[[#This Row],[Artikelprijs]]&lt;&gt;"",IF(Q1_2025[[#This Row],[Stuksprijs]]=Q1_2025[[#This Row],[Artikelprijs]],"Prijs gelijk","Prijs wijkt af"),"")</f>
        <v>Prijs wijkt af</v>
      </c>
      <c r="L343" s="10"/>
      <c r="M343" t="s">
        <v>536</v>
      </c>
      <c r="N343" s="10">
        <f>IF(Q1_2025[[#This Row],[Prijstype]]="Artikelprijs",Q1_2025[[#This Row],[Artikelprijs]],Q1_2025[[#This Row],[Stuksprijs]])</f>
        <v>106.8625</v>
      </c>
      <c r="O343" s="10">
        <f>IF(Q1_2025[[#This Row],[Prijstype]]="Artikelprijs",Q1_2025[[#This Row],[Artikelprijs]] * Q1_2025[[#This Row],[Besteld]],Q1_2025[[#This Row],[Brutobedrag]])</f>
        <v>106.8625</v>
      </c>
      <c r="P343" s="10">
        <f>IF(Q1_2025[[#This Row],[Prijstype]] = "Artikelprijs",Q1_2025[[#This Row],[Brutobedrag 2]]*(100-Q1_2025[[#This Row],[Relatiekorting percentage]])/100,Q1_2025[[#This Row],[Bruto - Rel.korting]])</f>
        <v>85.49</v>
      </c>
    </row>
    <row r="344" spans="1:16" x14ac:dyDescent="0.3">
      <c r="A344" t="s">
        <v>9</v>
      </c>
      <c r="B344">
        <v>5020002</v>
      </c>
      <c r="C344" t="s">
        <v>122</v>
      </c>
      <c r="D344">
        <v>1</v>
      </c>
      <c r="E344" s="10">
        <v>39.65</v>
      </c>
      <c r="F344" s="10">
        <v>39.65</v>
      </c>
      <c r="G344" s="10">
        <v>29.74</v>
      </c>
      <c r="H344">
        <v>25</v>
      </c>
      <c r="I344" s="10" t="str">
        <f>_xlfn.XLOOKUP(Q1_2025[[#This Row],[Artikelnr]],Artikel_prijzen[Artnr],Artikel_prijzen[Groep],"")</f>
        <v/>
      </c>
      <c r="J344" s="10" t="str">
        <f>_xlfn.XLOOKUP(Q1_2025[[#This Row],[Artikelnr]],Artikel_prijzen[Artnr],Artikel_prijzen[Prijs 2025],"")</f>
        <v/>
      </c>
      <c r="K344" s="10" t="str">
        <f>IF(Q1_2025[[#This Row],[Artikelprijs]]&lt;&gt;"",IF(Q1_2025[[#This Row],[Stuksprijs]]=Q1_2025[[#This Row],[Artikelprijs]],"Prijs gelijk","Prijs wijkt af"),"")</f>
        <v/>
      </c>
      <c r="L344" s="10"/>
      <c r="N344" s="10">
        <f>IF(Q1_2025[[#This Row],[Prijstype]]="Artikelprijs",Q1_2025[[#This Row],[Artikelprijs]],Q1_2025[[#This Row],[Stuksprijs]])</f>
        <v>39.65</v>
      </c>
      <c r="O344" s="10">
        <f>IF(Q1_2025[[#This Row],[Prijstype]]="Artikelprijs",Q1_2025[[#This Row],[Artikelprijs]] * Q1_2025[[#This Row],[Besteld]],Q1_2025[[#This Row],[Brutobedrag]])</f>
        <v>39.65</v>
      </c>
      <c r="P344" s="10">
        <f>IF(Q1_2025[[#This Row],[Prijstype]] = "Artikelprijs",Q1_2025[[#This Row],[Brutobedrag 2]]*(100-Q1_2025[[#This Row],[Relatiekorting percentage]])/100,Q1_2025[[#This Row],[Bruto - Rel.korting]])</f>
        <v>29.74</v>
      </c>
    </row>
    <row r="345" spans="1:16" x14ac:dyDescent="0.3">
      <c r="A345" t="s">
        <v>9</v>
      </c>
      <c r="B345">
        <v>1002032</v>
      </c>
      <c r="C345" t="s">
        <v>156</v>
      </c>
      <c r="D345">
        <v>2</v>
      </c>
      <c r="E345" s="10">
        <v>38.99</v>
      </c>
      <c r="F345" s="10">
        <v>77.98</v>
      </c>
      <c r="G345" s="10">
        <v>58.48</v>
      </c>
      <c r="H345">
        <v>25</v>
      </c>
      <c r="I345" s="10" t="str">
        <f>_xlfn.XLOOKUP(Q1_2025[[#This Row],[Artikelnr]],Artikel_prijzen[Artnr],Artikel_prijzen[Groep],"")</f>
        <v/>
      </c>
      <c r="J345" s="10" t="str">
        <f>_xlfn.XLOOKUP(Q1_2025[[#This Row],[Artikelnr]],Artikel_prijzen[Artnr],Artikel_prijzen[Prijs 2025],"")</f>
        <v/>
      </c>
      <c r="K345" s="10" t="str">
        <f>IF(Q1_2025[[#This Row],[Artikelprijs]]&lt;&gt;"",IF(Q1_2025[[#This Row],[Stuksprijs]]=Q1_2025[[#This Row],[Artikelprijs]],"Prijs gelijk","Prijs wijkt af"),"")</f>
        <v/>
      </c>
      <c r="L345" s="10"/>
      <c r="N345" s="10">
        <f>IF(Q1_2025[[#This Row],[Prijstype]]="Artikelprijs",Q1_2025[[#This Row],[Artikelprijs]],Q1_2025[[#This Row],[Stuksprijs]])</f>
        <v>38.99</v>
      </c>
      <c r="O345" s="10">
        <f>IF(Q1_2025[[#This Row],[Prijstype]]="Artikelprijs",Q1_2025[[#This Row],[Artikelprijs]] * Q1_2025[[#This Row],[Besteld]],Q1_2025[[#This Row],[Brutobedrag]])</f>
        <v>77.98</v>
      </c>
      <c r="P345" s="10">
        <f>IF(Q1_2025[[#This Row],[Prijstype]] = "Artikelprijs",Q1_2025[[#This Row],[Brutobedrag 2]]*(100-Q1_2025[[#This Row],[Relatiekorting percentage]])/100,Q1_2025[[#This Row],[Bruto - Rel.korting]])</f>
        <v>58.48</v>
      </c>
    </row>
    <row r="346" spans="1:16" x14ac:dyDescent="0.3">
      <c r="A346" t="s">
        <v>9</v>
      </c>
      <c r="B346">
        <v>5022009</v>
      </c>
      <c r="C346" t="s">
        <v>45</v>
      </c>
      <c r="D346">
        <v>1</v>
      </c>
      <c r="E346" s="10">
        <v>103.75</v>
      </c>
      <c r="F346" s="10">
        <v>103.75</v>
      </c>
      <c r="G346" s="10">
        <v>83</v>
      </c>
      <c r="H346">
        <v>20</v>
      </c>
      <c r="I346" s="10" t="str">
        <f>_xlfn.XLOOKUP(Q1_2025[[#This Row],[Artikelnr]],Artikel_prijzen[Artnr],Artikel_prijzen[Groep],"")</f>
        <v>Elektra</v>
      </c>
      <c r="J346" s="10">
        <f>_xlfn.XLOOKUP(Q1_2025[[#This Row],[Artikelnr]],Artikel_prijzen[Artnr],Artikel_prijzen[Prijs 2025],"")</f>
        <v>106.8625</v>
      </c>
      <c r="K346" s="10" t="str">
        <f>IF(Q1_2025[[#This Row],[Artikelprijs]]&lt;&gt;"",IF(Q1_2025[[#This Row],[Stuksprijs]]=Q1_2025[[#This Row],[Artikelprijs]],"Prijs gelijk","Prijs wijkt af"),"")</f>
        <v>Prijs wijkt af</v>
      </c>
      <c r="L346" s="10"/>
      <c r="M346" t="s">
        <v>536</v>
      </c>
      <c r="N346" s="10">
        <f>IF(Q1_2025[[#This Row],[Prijstype]]="Artikelprijs",Q1_2025[[#This Row],[Artikelprijs]],Q1_2025[[#This Row],[Stuksprijs]])</f>
        <v>106.8625</v>
      </c>
      <c r="O346" s="10">
        <f>IF(Q1_2025[[#This Row],[Prijstype]]="Artikelprijs",Q1_2025[[#This Row],[Artikelprijs]] * Q1_2025[[#This Row],[Besteld]],Q1_2025[[#This Row],[Brutobedrag]])</f>
        <v>106.8625</v>
      </c>
      <c r="P346" s="10">
        <f>IF(Q1_2025[[#This Row],[Prijstype]] = "Artikelprijs",Q1_2025[[#This Row],[Brutobedrag 2]]*(100-Q1_2025[[#This Row],[Relatiekorting percentage]])/100,Q1_2025[[#This Row],[Bruto - Rel.korting]])</f>
        <v>85.49</v>
      </c>
    </row>
    <row r="347" spans="1:16" x14ac:dyDescent="0.3">
      <c r="A347" t="s">
        <v>9</v>
      </c>
      <c r="B347">
        <v>1002032</v>
      </c>
      <c r="C347" t="s">
        <v>156</v>
      </c>
      <c r="D347">
        <v>2</v>
      </c>
      <c r="E347" s="10">
        <v>38.99</v>
      </c>
      <c r="F347" s="10">
        <v>77.98</v>
      </c>
      <c r="G347" s="10">
        <v>58.48</v>
      </c>
      <c r="H347">
        <v>25</v>
      </c>
      <c r="I347" s="10" t="str">
        <f>_xlfn.XLOOKUP(Q1_2025[[#This Row],[Artikelnr]],Artikel_prijzen[Artnr],Artikel_prijzen[Groep],"")</f>
        <v/>
      </c>
      <c r="J347" s="10" t="str">
        <f>_xlfn.XLOOKUP(Q1_2025[[#This Row],[Artikelnr]],Artikel_prijzen[Artnr],Artikel_prijzen[Prijs 2025],"")</f>
        <v/>
      </c>
      <c r="K347" s="10" t="str">
        <f>IF(Q1_2025[[#This Row],[Artikelprijs]]&lt;&gt;"",IF(Q1_2025[[#This Row],[Stuksprijs]]=Q1_2025[[#This Row],[Artikelprijs]],"Prijs gelijk","Prijs wijkt af"),"")</f>
        <v/>
      </c>
      <c r="L347" s="10"/>
      <c r="N347" s="10">
        <f>IF(Q1_2025[[#This Row],[Prijstype]]="Artikelprijs",Q1_2025[[#This Row],[Artikelprijs]],Q1_2025[[#This Row],[Stuksprijs]])</f>
        <v>38.99</v>
      </c>
      <c r="O347" s="10">
        <f>IF(Q1_2025[[#This Row],[Prijstype]]="Artikelprijs",Q1_2025[[#This Row],[Artikelprijs]] * Q1_2025[[#This Row],[Besteld]],Q1_2025[[#This Row],[Brutobedrag]])</f>
        <v>77.98</v>
      </c>
      <c r="P347" s="10">
        <f>IF(Q1_2025[[#This Row],[Prijstype]] = "Artikelprijs",Q1_2025[[#This Row],[Brutobedrag 2]]*(100-Q1_2025[[#This Row],[Relatiekorting percentage]])/100,Q1_2025[[#This Row],[Bruto - Rel.korting]])</f>
        <v>58.48</v>
      </c>
    </row>
    <row r="348" spans="1:16" x14ac:dyDescent="0.3">
      <c r="A348" t="s">
        <v>9</v>
      </c>
      <c r="B348">
        <v>5022009</v>
      </c>
      <c r="C348" t="s">
        <v>45</v>
      </c>
      <c r="D348">
        <v>2</v>
      </c>
      <c r="E348" s="10">
        <v>103.75</v>
      </c>
      <c r="F348" s="10">
        <v>207.5</v>
      </c>
      <c r="G348" s="10">
        <v>166</v>
      </c>
      <c r="H348">
        <v>20</v>
      </c>
      <c r="I348" s="10" t="str">
        <f>_xlfn.XLOOKUP(Q1_2025[[#This Row],[Artikelnr]],Artikel_prijzen[Artnr],Artikel_prijzen[Groep],"")</f>
        <v>Elektra</v>
      </c>
      <c r="J348" s="10">
        <f>_xlfn.XLOOKUP(Q1_2025[[#This Row],[Artikelnr]],Artikel_prijzen[Artnr],Artikel_prijzen[Prijs 2025],"")</f>
        <v>106.8625</v>
      </c>
      <c r="K348" s="10" t="str">
        <f>IF(Q1_2025[[#This Row],[Artikelprijs]]&lt;&gt;"",IF(Q1_2025[[#This Row],[Stuksprijs]]=Q1_2025[[#This Row],[Artikelprijs]],"Prijs gelijk","Prijs wijkt af"),"")</f>
        <v>Prijs wijkt af</v>
      </c>
      <c r="L348" s="10"/>
      <c r="M348" t="s">
        <v>536</v>
      </c>
      <c r="N348" s="10">
        <f>IF(Q1_2025[[#This Row],[Prijstype]]="Artikelprijs",Q1_2025[[#This Row],[Artikelprijs]],Q1_2025[[#This Row],[Stuksprijs]])</f>
        <v>106.8625</v>
      </c>
      <c r="O348" s="10">
        <f>IF(Q1_2025[[#This Row],[Prijstype]]="Artikelprijs",Q1_2025[[#This Row],[Artikelprijs]] * Q1_2025[[#This Row],[Besteld]],Q1_2025[[#This Row],[Brutobedrag]])</f>
        <v>213.72499999999999</v>
      </c>
      <c r="P348" s="10">
        <f>IF(Q1_2025[[#This Row],[Prijstype]] = "Artikelprijs",Q1_2025[[#This Row],[Brutobedrag 2]]*(100-Q1_2025[[#This Row],[Relatiekorting percentage]])/100,Q1_2025[[#This Row],[Bruto - Rel.korting]])</f>
        <v>170.98</v>
      </c>
    </row>
    <row r="349" spans="1:16" x14ac:dyDescent="0.3">
      <c r="A349" t="s">
        <v>9</v>
      </c>
      <c r="B349">
        <v>5020002</v>
      </c>
      <c r="C349" t="s">
        <v>122</v>
      </c>
      <c r="D349">
        <v>2</v>
      </c>
      <c r="E349" s="10">
        <v>39.65</v>
      </c>
      <c r="F349" s="10">
        <v>79.3</v>
      </c>
      <c r="G349" s="10">
        <v>59.47</v>
      </c>
      <c r="H349">
        <v>25</v>
      </c>
      <c r="I349" s="10" t="str">
        <f>_xlfn.XLOOKUP(Q1_2025[[#This Row],[Artikelnr]],Artikel_prijzen[Artnr],Artikel_prijzen[Groep],"")</f>
        <v/>
      </c>
      <c r="J349" s="10" t="str">
        <f>_xlfn.XLOOKUP(Q1_2025[[#This Row],[Artikelnr]],Artikel_prijzen[Artnr],Artikel_prijzen[Prijs 2025],"")</f>
        <v/>
      </c>
      <c r="K349" s="10" t="str">
        <f>IF(Q1_2025[[#This Row],[Artikelprijs]]&lt;&gt;"",IF(Q1_2025[[#This Row],[Stuksprijs]]=Q1_2025[[#This Row],[Artikelprijs]],"Prijs gelijk","Prijs wijkt af"),"")</f>
        <v/>
      </c>
      <c r="L349" s="10"/>
      <c r="N349" s="10">
        <f>IF(Q1_2025[[#This Row],[Prijstype]]="Artikelprijs",Q1_2025[[#This Row],[Artikelprijs]],Q1_2025[[#This Row],[Stuksprijs]])</f>
        <v>39.65</v>
      </c>
      <c r="O349" s="10">
        <f>IF(Q1_2025[[#This Row],[Prijstype]]="Artikelprijs",Q1_2025[[#This Row],[Artikelprijs]] * Q1_2025[[#This Row],[Besteld]],Q1_2025[[#This Row],[Brutobedrag]])</f>
        <v>79.3</v>
      </c>
      <c r="P349" s="10">
        <f>IF(Q1_2025[[#This Row],[Prijstype]] = "Artikelprijs",Q1_2025[[#This Row],[Brutobedrag 2]]*(100-Q1_2025[[#This Row],[Relatiekorting percentage]])/100,Q1_2025[[#This Row],[Bruto - Rel.korting]])</f>
        <v>59.47</v>
      </c>
    </row>
    <row r="350" spans="1:16" x14ac:dyDescent="0.3">
      <c r="A350" t="s">
        <v>9</v>
      </c>
      <c r="B350">
        <v>5022009</v>
      </c>
      <c r="C350" t="s">
        <v>45</v>
      </c>
      <c r="D350">
        <v>2</v>
      </c>
      <c r="E350" s="10">
        <v>103.75</v>
      </c>
      <c r="F350" s="10">
        <v>207.5</v>
      </c>
      <c r="G350" s="10">
        <v>166</v>
      </c>
      <c r="H350">
        <v>20</v>
      </c>
      <c r="I350" s="10" t="str">
        <f>_xlfn.XLOOKUP(Q1_2025[[#This Row],[Artikelnr]],Artikel_prijzen[Artnr],Artikel_prijzen[Groep],"")</f>
        <v>Elektra</v>
      </c>
      <c r="J350" s="10">
        <f>_xlfn.XLOOKUP(Q1_2025[[#This Row],[Artikelnr]],Artikel_prijzen[Artnr],Artikel_prijzen[Prijs 2025],"")</f>
        <v>106.8625</v>
      </c>
      <c r="K350" s="10" t="str">
        <f>IF(Q1_2025[[#This Row],[Artikelprijs]]&lt;&gt;"",IF(Q1_2025[[#This Row],[Stuksprijs]]=Q1_2025[[#This Row],[Artikelprijs]],"Prijs gelijk","Prijs wijkt af"),"")</f>
        <v>Prijs wijkt af</v>
      </c>
      <c r="L350" s="10"/>
      <c r="M350" t="s">
        <v>536</v>
      </c>
      <c r="N350" s="10">
        <f>IF(Q1_2025[[#This Row],[Prijstype]]="Artikelprijs",Q1_2025[[#This Row],[Artikelprijs]],Q1_2025[[#This Row],[Stuksprijs]])</f>
        <v>106.8625</v>
      </c>
      <c r="O350" s="10">
        <f>IF(Q1_2025[[#This Row],[Prijstype]]="Artikelprijs",Q1_2025[[#This Row],[Artikelprijs]] * Q1_2025[[#This Row],[Besteld]],Q1_2025[[#This Row],[Brutobedrag]])</f>
        <v>213.72499999999999</v>
      </c>
      <c r="P350" s="10">
        <f>IF(Q1_2025[[#This Row],[Prijstype]] = "Artikelprijs",Q1_2025[[#This Row],[Brutobedrag 2]]*(100-Q1_2025[[#This Row],[Relatiekorting percentage]])/100,Q1_2025[[#This Row],[Bruto - Rel.korting]])</f>
        <v>170.98</v>
      </c>
    </row>
    <row r="351" spans="1:16" x14ac:dyDescent="0.3">
      <c r="A351" t="s">
        <v>9</v>
      </c>
      <c r="B351">
        <v>5020002</v>
      </c>
      <c r="C351" t="s">
        <v>122</v>
      </c>
      <c r="D351">
        <v>2</v>
      </c>
      <c r="E351" s="10">
        <v>39.65</v>
      </c>
      <c r="F351" s="10">
        <v>79.3</v>
      </c>
      <c r="G351" s="10">
        <v>59.47</v>
      </c>
      <c r="H351">
        <v>25</v>
      </c>
      <c r="I351" s="10" t="str">
        <f>_xlfn.XLOOKUP(Q1_2025[[#This Row],[Artikelnr]],Artikel_prijzen[Artnr],Artikel_prijzen[Groep],"")</f>
        <v/>
      </c>
      <c r="J351" s="10" t="str">
        <f>_xlfn.XLOOKUP(Q1_2025[[#This Row],[Artikelnr]],Artikel_prijzen[Artnr],Artikel_prijzen[Prijs 2025],"")</f>
        <v/>
      </c>
      <c r="K351" s="10" t="str">
        <f>IF(Q1_2025[[#This Row],[Artikelprijs]]&lt;&gt;"",IF(Q1_2025[[#This Row],[Stuksprijs]]=Q1_2025[[#This Row],[Artikelprijs]],"Prijs gelijk","Prijs wijkt af"),"")</f>
        <v/>
      </c>
      <c r="L351" s="10"/>
      <c r="N351" s="10">
        <f>IF(Q1_2025[[#This Row],[Prijstype]]="Artikelprijs",Q1_2025[[#This Row],[Artikelprijs]],Q1_2025[[#This Row],[Stuksprijs]])</f>
        <v>39.65</v>
      </c>
      <c r="O351" s="10">
        <f>IF(Q1_2025[[#This Row],[Prijstype]]="Artikelprijs",Q1_2025[[#This Row],[Artikelprijs]] * Q1_2025[[#This Row],[Besteld]],Q1_2025[[#This Row],[Brutobedrag]])</f>
        <v>79.3</v>
      </c>
      <c r="P351" s="10">
        <f>IF(Q1_2025[[#This Row],[Prijstype]] = "Artikelprijs",Q1_2025[[#This Row],[Brutobedrag 2]]*(100-Q1_2025[[#This Row],[Relatiekorting percentage]])/100,Q1_2025[[#This Row],[Bruto - Rel.korting]])</f>
        <v>59.47</v>
      </c>
    </row>
    <row r="352" spans="1:16" x14ac:dyDescent="0.3">
      <c r="A352" t="s">
        <v>9</v>
      </c>
      <c r="B352">
        <v>5022009</v>
      </c>
      <c r="C352" t="s">
        <v>45</v>
      </c>
      <c r="D352">
        <v>6</v>
      </c>
      <c r="E352" s="10">
        <v>103.75</v>
      </c>
      <c r="F352" s="10">
        <v>622.5</v>
      </c>
      <c r="G352" s="10">
        <v>498</v>
      </c>
      <c r="H352">
        <v>20</v>
      </c>
      <c r="I352" s="10" t="str">
        <f>_xlfn.XLOOKUP(Q1_2025[[#This Row],[Artikelnr]],Artikel_prijzen[Artnr],Artikel_prijzen[Groep],"")</f>
        <v>Elektra</v>
      </c>
      <c r="J352" s="10">
        <f>_xlfn.XLOOKUP(Q1_2025[[#This Row],[Artikelnr]],Artikel_prijzen[Artnr],Artikel_prijzen[Prijs 2025],"")</f>
        <v>106.8625</v>
      </c>
      <c r="K352" s="10" t="str">
        <f>IF(Q1_2025[[#This Row],[Artikelprijs]]&lt;&gt;"",IF(Q1_2025[[#This Row],[Stuksprijs]]=Q1_2025[[#This Row],[Artikelprijs]],"Prijs gelijk","Prijs wijkt af"),"")</f>
        <v>Prijs wijkt af</v>
      </c>
      <c r="L352" s="10"/>
      <c r="M352" t="s">
        <v>536</v>
      </c>
      <c r="N352" s="10">
        <f>IF(Q1_2025[[#This Row],[Prijstype]]="Artikelprijs",Q1_2025[[#This Row],[Artikelprijs]],Q1_2025[[#This Row],[Stuksprijs]])</f>
        <v>106.8625</v>
      </c>
      <c r="O352" s="10">
        <f>IF(Q1_2025[[#This Row],[Prijstype]]="Artikelprijs",Q1_2025[[#This Row],[Artikelprijs]] * Q1_2025[[#This Row],[Besteld]],Q1_2025[[#This Row],[Brutobedrag]])</f>
        <v>641.17499999999995</v>
      </c>
      <c r="P352" s="10">
        <f>IF(Q1_2025[[#This Row],[Prijstype]] = "Artikelprijs",Q1_2025[[#This Row],[Brutobedrag 2]]*(100-Q1_2025[[#This Row],[Relatiekorting percentage]])/100,Q1_2025[[#This Row],[Bruto - Rel.korting]])</f>
        <v>512.94000000000005</v>
      </c>
    </row>
    <row r="353" spans="1:16" x14ac:dyDescent="0.3">
      <c r="A353" t="s">
        <v>9</v>
      </c>
      <c r="B353">
        <v>5020002</v>
      </c>
      <c r="C353" t="s">
        <v>122</v>
      </c>
      <c r="D353">
        <v>6</v>
      </c>
      <c r="E353" s="10">
        <v>39.65</v>
      </c>
      <c r="F353" s="10">
        <v>237.9</v>
      </c>
      <c r="G353" s="10">
        <v>178.42</v>
      </c>
      <c r="H353">
        <v>25</v>
      </c>
      <c r="I353" s="10" t="str">
        <f>_xlfn.XLOOKUP(Q1_2025[[#This Row],[Artikelnr]],Artikel_prijzen[Artnr],Artikel_prijzen[Groep],"")</f>
        <v/>
      </c>
      <c r="J353" s="10" t="str">
        <f>_xlfn.XLOOKUP(Q1_2025[[#This Row],[Artikelnr]],Artikel_prijzen[Artnr],Artikel_prijzen[Prijs 2025],"")</f>
        <v/>
      </c>
      <c r="K353" s="10" t="str">
        <f>IF(Q1_2025[[#This Row],[Artikelprijs]]&lt;&gt;"",IF(Q1_2025[[#This Row],[Stuksprijs]]=Q1_2025[[#This Row],[Artikelprijs]],"Prijs gelijk","Prijs wijkt af"),"")</f>
        <v/>
      </c>
      <c r="L353" s="10"/>
      <c r="N353" s="10">
        <f>IF(Q1_2025[[#This Row],[Prijstype]]="Artikelprijs",Q1_2025[[#This Row],[Artikelprijs]],Q1_2025[[#This Row],[Stuksprijs]])</f>
        <v>39.65</v>
      </c>
      <c r="O353" s="10">
        <f>IF(Q1_2025[[#This Row],[Prijstype]]="Artikelprijs",Q1_2025[[#This Row],[Artikelprijs]] * Q1_2025[[#This Row],[Besteld]],Q1_2025[[#This Row],[Brutobedrag]])</f>
        <v>237.9</v>
      </c>
      <c r="P353" s="10">
        <f>IF(Q1_2025[[#This Row],[Prijstype]] = "Artikelprijs",Q1_2025[[#This Row],[Brutobedrag 2]]*(100-Q1_2025[[#This Row],[Relatiekorting percentage]])/100,Q1_2025[[#This Row],[Bruto - Rel.korting]])</f>
        <v>178.42</v>
      </c>
    </row>
    <row r="354" spans="1:16" x14ac:dyDescent="0.3">
      <c r="A354" t="s">
        <v>9</v>
      </c>
      <c r="B354">
        <v>5022009</v>
      </c>
      <c r="C354" t="s">
        <v>45</v>
      </c>
      <c r="D354">
        <v>4</v>
      </c>
      <c r="E354" s="10">
        <v>103.75</v>
      </c>
      <c r="F354" s="10">
        <v>415</v>
      </c>
      <c r="G354" s="10">
        <v>332</v>
      </c>
      <c r="H354">
        <v>20</v>
      </c>
      <c r="I354" s="10" t="str">
        <f>_xlfn.XLOOKUP(Q1_2025[[#This Row],[Artikelnr]],Artikel_prijzen[Artnr],Artikel_prijzen[Groep],"")</f>
        <v>Elektra</v>
      </c>
      <c r="J354" s="10">
        <f>_xlfn.XLOOKUP(Q1_2025[[#This Row],[Artikelnr]],Artikel_prijzen[Artnr],Artikel_prijzen[Prijs 2025],"")</f>
        <v>106.8625</v>
      </c>
      <c r="K354" s="10" t="str">
        <f>IF(Q1_2025[[#This Row],[Artikelprijs]]&lt;&gt;"",IF(Q1_2025[[#This Row],[Stuksprijs]]=Q1_2025[[#This Row],[Artikelprijs]],"Prijs gelijk","Prijs wijkt af"),"")</f>
        <v>Prijs wijkt af</v>
      </c>
      <c r="L354" s="10"/>
      <c r="M354" t="s">
        <v>536</v>
      </c>
      <c r="N354" s="10">
        <f>IF(Q1_2025[[#This Row],[Prijstype]]="Artikelprijs",Q1_2025[[#This Row],[Artikelprijs]],Q1_2025[[#This Row],[Stuksprijs]])</f>
        <v>106.8625</v>
      </c>
      <c r="O354" s="10">
        <f>IF(Q1_2025[[#This Row],[Prijstype]]="Artikelprijs",Q1_2025[[#This Row],[Artikelprijs]] * Q1_2025[[#This Row],[Besteld]],Q1_2025[[#This Row],[Brutobedrag]])</f>
        <v>427.45</v>
      </c>
      <c r="P354" s="10">
        <f>IF(Q1_2025[[#This Row],[Prijstype]] = "Artikelprijs",Q1_2025[[#This Row],[Brutobedrag 2]]*(100-Q1_2025[[#This Row],[Relatiekorting percentage]])/100,Q1_2025[[#This Row],[Bruto - Rel.korting]])</f>
        <v>341.96</v>
      </c>
    </row>
    <row r="355" spans="1:16" x14ac:dyDescent="0.3">
      <c r="A355" t="s">
        <v>9</v>
      </c>
      <c r="B355">
        <v>5020002</v>
      </c>
      <c r="C355" t="s">
        <v>122</v>
      </c>
      <c r="D355">
        <v>4</v>
      </c>
      <c r="E355" s="10">
        <v>39.65</v>
      </c>
      <c r="F355" s="10">
        <v>158.6</v>
      </c>
      <c r="G355" s="10">
        <v>118.95</v>
      </c>
      <c r="H355">
        <v>25</v>
      </c>
      <c r="I355" s="10" t="str">
        <f>_xlfn.XLOOKUP(Q1_2025[[#This Row],[Artikelnr]],Artikel_prijzen[Artnr],Artikel_prijzen[Groep],"")</f>
        <v/>
      </c>
      <c r="J355" s="10" t="str">
        <f>_xlfn.XLOOKUP(Q1_2025[[#This Row],[Artikelnr]],Artikel_prijzen[Artnr],Artikel_prijzen[Prijs 2025],"")</f>
        <v/>
      </c>
      <c r="K355" s="10" t="str">
        <f>IF(Q1_2025[[#This Row],[Artikelprijs]]&lt;&gt;"",IF(Q1_2025[[#This Row],[Stuksprijs]]=Q1_2025[[#This Row],[Artikelprijs]],"Prijs gelijk","Prijs wijkt af"),"")</f>
        <v/>
      </c>
      <c r="L355" s="10"/>
      <c r="N355" s="10">
        <f>IF(Q1_2025[[#This Row],[Prijstype]]="Artikelprijs",Q1_2025[[#This Row],[Artikelprijs]],Q1_2025[[#This Row],[Stuksprijs]])</f>
        <v>39.65</v>
      </c>
      <c r="O355" s="10">
        <f>IF(Q1_2025[[#This Row],[Prijstype]]="Artikelprijs",Q1_2025[[#This Row],[Artikelprijs]] * Q1_2025[[#This Row],[Besteld]],Q1_2025[[#This Row],[Brutobedrag]])</f>
        <v>158.6</v>
      </c>
      <c r="P355" s="10">
        <f>IF(Q1_2025[[#This Row],[Prijstype]] = "Artikelprijs",Q1_2025[[#This Row],[Brutobedrag 2]]*(100-Q1_2025[[#This Row],[Relatiekorting percentage]])/100,Q1_2025[[#This Row],[Bruto - Rel.korting]])</f>
        <v>118.95</v>
      </c>
    </row>
    <row r="356" spans="1:16" x14ac:dyDescent="0.3">
      <c r="A356" t="s">
        <v>9</v>
      </c>
      <c r="B356">
        <v>5022009</v>
      </c>
      <c r="C356" t="s">
        <v>45</v>
      </c>
      <c r="D356">
        <v>2</v>
      </c>
      <c r="E356" s="10">
        <v>103.75</v>
      </c>
      <c r="F356" s="10">
        <v>207.5</v>
      </c>
      <c r="G356" s="10">
        <v>166</v>
      </c>
      <c r="H356">
        <v>20</v>
      </c>
      <c r="I356" s="10" t="str">
        <f>_xlfn.XLOOKUP(Q1_2025[[#This Row],[Artikelnr]],Artikel_prijzen[Artnr],Artikel_prijzen[Groep],"")</f>
        <v>Elektra</v>
      </c>
      <c r="J356" s="10">
        <f>_xlfn.XLOOKUP(Q1_2025[[#This Row],[Artikelnr]],Artikel_prijzen[Artnr],Artikel_prijzen[Prijs 2025],"")</f>
        <v>106.8625</v>
      </c>
      <c r="K356" s="10" t="str">
        <f>IF(Q1_2025[[#This Row],[Artikelprijs]]&lt;&gt;"",IF(Q1_2025[[#This Row],[Stuksprijs]]=Q1_2025[[#This Row],[Artikelprijs]],"Prijs gelijk","Prijs wijkt af"),"")</f>
        <v>Prijs wijkt af</v>
      </c>
      <c r="L356" s="10"/>
      <c r="M356" t="s">
        <v>536</v>
      </c>
      <c r="N356" s="10">
        <f>IF(Q1_2025[[#This Row],[Prijstype]]="Artikelprijs",Q1_2025[[#This Row],[Artikelprijs]],Q1_2025[[#This Row],[Stuksprijs]])</f>
        <v>106.8625</v>
      </c>
      <c r="O356" s="10">
        <f>IF(Q1_2025[[#This Row],[Prijstype]]="Artikelprijs",Q1_2025[[#This Row],[Artikelprijs]] * Q1_2025[[#This Row],[Besteld]],Q1_2025[[#This Row],[Brutobedrag]])</f>
        <v>213.72499999999999</v>
      </c>
      <c r="P356" s="10">
        <f>IF(Q1_2025[[#This Row],[Prijstype]] = "Artikelprijs",Q1_2025[[#This Row],[Brutobedrag 2]]*(100-Q1_2025[[#This Row],[Relatiekorting percentage]])/100,Q1_2025[[#This Row],[Bruto - Rel.korting]])</f>
        <v>170.98</v>
      </c>
    </row>
    <row r="357" spans="1:16" x14ac:dyDescent="0.3">
      <c r="A357" t="s">
        <v>9</v>
      </c>
      <c r="B357">
        <v>4801003</v>
      </c>
      <c r="C357" t="s">
        <v>157</v>
      </c>
      <c r="D357">
        <v>2</v>
      </c>
      <c r="E357" s="10">
        <v>52.88</v>
      </c>
      <c r="F357" s="10">
        <v>105.76</v>
      </c>
      <c r="G357" s="10">
        <v>105.76</v>
      </c>
      <c r="H357">
        <v>0</v>
      </c>
      <c r="I357" s="10" t="str">
        <f>_xlfn.XLOOKUP(Q1_2025[[#This Row],[Artikelnr]],Artikel_prijzen[Artnr],Artikel_prijzen[Groep],"")</f>
        <v/>
      </c>
      <c r="J357" s="10" t="str">
        <f>_xlfn.XLOOKUP(Q1_2025[[#This Row],[Artikelnr]],Artikel_prijzen[Artnr],Artikel_prijzen[Prijs 2025],"")</f>
        <v/>
      </c>
      <c r="K357" s="10" t="str">
        <f>IF(Q1_2025[[#This Row],[Artikelprijs]]&lt;&gt;"",IF(Q1_2025[[#This Row],[Stuksprijs]]=Q1_2025[[#This Row],[Artikelprijs]],"Prijs gelijk","Prijs wijkt af"),"")</f>
        <v/>
      </c>
      <c r="L357" s="10"/>
      <c r="N357" s="10">
        <f>IF(Q1_2025[[#This Row],[Prijstype]]="Artikelprijs",Q1_2025[[#This Row],[Artikelprijs]],Q1_2025[[#This Row],[Stuksprijs]])</f>
        <v>52.88</v>
      </c>
      <c r="O357" s="10">
        <f>IF(Q1_2025[[#This Row],[Prijstype]]="Artikelprijs",Q1_2025[[#This Row],[Artikelprijs]] * Q1_2025[[#This Row],[Besteld]],Q1_2025[[#This Row],[Brutobedrag]])</f>
        <v>105.76</v>
      </c>
      <c r="P357" s="10">
        <f>IF(Q1_2025[[#This Row],[Prijstype]] = "Artikelprijs",Q1_2025[[#This Row],[Brutobedrag 2]]*(100-Q1_2025[[#This Row],[Relatiekorting percentage]])/100,Q1_2025[[#This Row],[Bruto - Rel.korting]])</f>
        <v>105.76</v>
      </c>
    </row>
    <row r="358" spans="1:16" x14ac:dyDescent="0.3">
      <c r="A358" t="s">
        <v>9</v>
      </c>
      <c r="B358">
        <v>5022009</v>
      </c>
      <c r="C358" t="s">
        <v>45</v>
      </c>
      <c r="D358">
        <v>1</v>
      </c>
      <c r="E358" s="10">
        <v>103.75</v>
      </c>
      <c r="F358" s="10">
        <v>103.75</v>
      </c>
      <c r="G358" s="10">
        <v>83</v>
      </c>
      <c r="H358">
        <v>20</v>
      </c>
      <c r="I358" s="10" t="str">
        <f>_xlfn.XLOOKUP(Q1_2025[[#This Row],[Artikelnr]],Artikel_prijzen[Artnr],Artikel_prijzen[Groep],"")</f>
        <v>Elektra</v>
      </c>
      <c r="J358" s="10">
        <f>_xlfn.XLOOKUP(Q1_2025[[#This Row],[Artikelnr]],Artikel_prijzen[Artnr],Artikel_prijzen[Prijs 2025],"")</f>
        <v>106.8625</v>
      </c>
      <c r="K358" s="10" t="str">
        <f>IF(Q1_2025[[#This Row],[Artikelprijs]]&lt;&gt;"",IF(Q1_2025[[#This Row],[Stuksprijs]]=Q1_2025[[#This Row],[Artikelprijs]],"Prijs gelijk","Prijs wijkt af"),"")</f>
        <v>Prijs wijkt af</v>
      </c>
      <c r="L358" s="10"/>
      <c r="M358" t="s">
        <v>536</v>
      </c>
      <c r="N358" s="10">
        <f>IF(Q1_2025[[#This Row],[Prijstype]]="Artikelprijs",Q1_2025[[#This Row],[Artikelprijs]],Q1_2025[[#This Row],[Stuksprijs]])</f>
        <v>106.8625</v>
      </c>
      <c r="O358" s="10">
        <f>IF(Q1_2025[[#This Row],[Prijstype]]="Artikelprijs",Q1_2025[[#This Row],[Artikelprijs]] * Q1_2025[[#This Row],[Besteld]],Q1_2025[[#This Row],[Brutobedrag]])</f>
        <v>106.8625</v>
      </c>
      <c r="P358" s="10">
        <f>IF(Q1_2025[[#This Row],[Prijstype]] = "Artikelprijs",Q1_2025[[#This Row],[Brutobedrag 2]]*(100-Q1_2025[[#This Row],[Relatiekorting percentage]])/100,Q1_2025[[#This Row],[Bruto - Rel.korting]])</f>
        <v>85.49</v>
      </c>
    </row>
    <row r="359" spans="1:16" x14ac:dyDescent="0.3">
      <c r="A359" t="s">
        <v>9</v>
      </c>
      <c r="B359">
        <v>5020002</v>
      </c>
      <c r="C359" t="s">
        <v>122</v>
      </c>
      <c r="D359">
        <v>1</v>
      </c>
      <c r="E359" s="10">
        <v>39.65</v>
      </c>
      <c r="F359" s="10">
        <v>39.65</v>
      </c>
      <c r="G359" s="10">
        <v>29.74</v>
      </c>
      <c r="H359">
        <v>25</v>
      </c>
      <c r="I359" s="10" t="str">
        <f>_xlfn.XLOOKUP(Q1_2025[[#This Row],[Artikelnr]],Artikel_prijzen[Artnr],Artikel_prijzen[Groep],"")</f>
        <v/>
      </c>
      <c r="J359" s="10" t="str">
        <f>_xlfn.XLOOKUP(Q1_2025[[#This Row],[Artikelnr]],Artikel_prijzen[Artnr],Artikel_prijzen[Prijs 2025],"")</f>
        <v/>
      </c>
      <c r="K359" s="10" t="str">
        <f>IF(Q1_2025[[#This Row],[Artikelprijs]]&lt;&gt;"",IF(Q1_2025[[#This Row],[Stuksprijs]]=Q1_2025[[#This Row],[Artikelprijs]],"Prijs gelijk","Prijs wijkt af"),"")</f>
        <v/>
      </c>
      <c r="L359" s="10"/>
      <c r="N359" s="10">
        <f>IF(Q1_2025[[#This Row],[Prijstype]]="Artikelprijs",Q1_2025[[#This Row],[Artikelprijs]],Q1_2025[[#This Row],[Stuksprijs]])</f>
        <v>39.65</v>
      </c>
      <c r="O359" s="10">
        <f>IF(Q1_2025[[#This Row],[Prijstype]]="Artikelprijs",Q1_2025[[#This Row],[Artikelprijs]] * Q1_2025[[#This Row],[Besteld]],Q1_2025[[#This Row],[Brutobedrag]])</f>
        <v>39.65</v>
      </c>
      <c r="P359" s="10">
        <f>IF(Q1_2025[[#This Row],[Prijstype]] = "Artikelprijs",Q1_2025[[#This Row],[Brutobedrag 2]]*(100-Q1_2025[[#This Row],[Relatiekorting percentage]])/100,Q1_2025[[#This Row],[Bruto - Rel.korting]])</f>
        <v>29.74</v>
      </c>
    </row>
    <row r="360" spans="1:16" x14ac:dyDescent="0.3">
      <c r="A360" t="s">
        <v>9</v>
      </c>
      <c r="B360">
        <v>5040032</v>
      </c>
      <c r="C360" t="s">
        <v>158</v>
      </c>
      <c r="D360">
        <v>1</v>
      </c>
      <c r="E360" s="10">
        <v>225</v>
      </c>
      <c r="F360" s="10">
        <v>225</v>
      </c>
      <c r="G360" s="10">
        <v>225</v>
      </c>
      <c r="H360">
        <v>0</v>
      </c>
      <c r="I360" s="10" t="str">
        <f>_xlfn.XLOOKUP(Q1_2025[[#This Row],[Artikelnr]],Artikel_prijzen[Artnr],Artikel_prijzen[Groep],"")</f>
        <v/>
      </c>
      <c r="J360" s="10" t="str">
        <f>_xlfn.XLOOKUP(Q1_2025[[#This Row],[Artikelnr]],Artikel_prijzen[Artnr],Artikel_prijzen[Prijs 2025],"")</f>
        <v/>
      </c>
      <c r="K360" s="10" t="str">
        <f>IF(Q1_2025[[#This Row],[Artikelprijs]]&lt;&gt;"",IF(Q1_2025[[#This Row],[Stuksprijs]]=Q1_2025[[#This Row],[Artikelprijs]],"Prijs gelijk","Prijs wijkt af"),"")</f>
        <v/>
      </c>
      <c r="L360" s="10"/>
      <c r="N360" s="10">
        <f>IF(Q1_2025[[#This Row],[Prijstype]]="Artikelprijs",Q1_2025[[#This Row],[Artikelprijs]],Q1_2025[[#This Row],[Stuksprijs]])</f>
        <v>225</v>
      </c>
      <c r="O360" s="10">
        <f>IF(Q1_2025[[#This Row],[Prijstype]]="Artikelprijs",Q1_2025[[#This Row],[Artikelprijs]] * Q1_2025[[#This Row],[Besteld]],Q1_2025[[#This Row],[Brutobedrag]])</f>
        <v>225</v>
      </c>
      <c r="P360" s="10">
        <f>IF(Q1_2025[[#This Row],[Prijstype]] = "Artikelprijs",Q1_2025[[#This Row],[Brutobedrag 2]]*(100-Q1_2025[[#This Row],[Relatiekorting percentage]])/100,Q1_2025[[#This Row],[Bruto - Rel.korting]])</f>
        <v>225</v>
      </c>
    </row>
    <row r="361" spans="1:16" x14ac:dyDescent="0.3">
      <c r="A361" t="s">
        <v>9</v>
      </c>
      <c r="B361">
        <v>5040032</v>
      </c>
      <c r="C361" t="s">
        <v>73</v>
      </c>
      <c r="D361">
        <v>4</v>
      </c>
      <c r="E361" s="10">
        <v>137.5</v>
      </c>
      <c r="F361" s="10">
        <v>550</v>
      </c>
      <c r="G361" s="10">
        <v>550</v>
      </c>
      <c r="H361">
        <v>0</v>
      </c>
      <c r="I361" s="10" t="str">
        <f>_xlfn.XLOOKUP(Q1_2025[[#This Row],[Artikelnr]],Artikel_prijzen[Artnr],Artikel_prijzen[Groep],"")</f>
        <v/>
      </c>
      <c r="J361" s="10" t="str">
        <f>_xlfn.XLOOKUP(Q1_2025[[#This Row],[Artikelnr]],Artikel_prijzen[Artnr],Artikel_prijzen[Prijs 2025],"")</f>
        <v/>
      </c>
      <c r="K361" s="10" t="str">
        <f>IF(Q1_2025[[#This Row],[Artikelprijs]]&lt;&gt;"",IF(Q1_2025[[#This Row],[Stuksprijs]]=Q1_2025[[#This Row],[Artikelprijs]],"Prijs gelijk","Prijs wijkt af"),"")</f>
        <v/>
      </c>
      <c r="L361" s="10"/>
      <c r="N361" s="10">
        <f>IF(Q1_2025[[#This Row],[Prijstype]]="Artikelprijs",Q1_2025[[#This Row],[Artikelprijs]],Q1_2025[[#This Row],[Stuksprijs]])</f>
        <v>137.5</v>
      </c>
      <c r="O361" s="10">
        <f>IF(Q1_2025[[#This Row],[Prijstype]]="Artikelprijs",Q1_2025[[#This Row],[Artikelprijs]] * Q1_2025[[#This Row],[Besteld]],Q1_2025[[#This Row],[Brutobedrag]])</f>
        <v>550</v>
      </c>
      <c r="P361" s="10">
        <f>IF(Q1_2025[[#This Row],[Prijstype]] = "Artikelprijs",Q1_2025[[#This Row],[Brutobedrag 2]]*(100-Q1_2025[[#This Row],[Relatiekorting percentage]])/100,Q1_2025[[#This Row],[Bruto - Rel.korting]])</f>
        <v>550</v>
      </c>
    </row>
    <row r="362" spans="1:16" x14ac:dyDescent="0.3">
      <c r="A362" t="s">
        <v>9</v>
      </c>
      <c r="B362">
        <v>5040032</v>
      </c>
      <c r="C362" t="s">
        <v>159</v>
      </c>
      <c r="D362">
        <v>2</v>
      </c>
      <c r="E362" s="10">
        <v>62.5</v>
      </c>
      <c r="F362" s="10">
        <v>125</v>
      </c>
      <c r="G362" s="10">
        <v>125</v>
      </c>
      <c r="H362">
        <v>0</v>
      </c>
      <c r="I362" s="10" t="str">
        <f>_xlfn.XLOOKUP(Q1_2025[[#This Row],[Artikelnr]],Artikel_prijzen[Artnr],Artikel_prijzen[Groep],"")</f>
        <v/>
      </c>
      <c r="J362" s="10" t="str">
        <f>_xlfn.XLOOKUP(Q1_2025[[#This Row],[Artikelnr]],Artikel_prijzen[Artnr],Artikel_prijzen[Prijs 2025],"")</f>
        <v/>
      </c>
      <c r="K362" s="10" t="str">
        <f>IF(Q1_2025[[#This Row],[Artikelprijs]]&lt;&gt;"",IF(Q1_2025[[#This Row],[Stuksprijs]]=Q1_2025[[#This Row],[Artikelprijs]],"Prijs gelijk","Prijs wijkt af"),"")</f>
        <v/>
      </c>
      <c r="L362" s="10"/>
      <c r="N362" s="10">
        <f>IF(Q1_2025[[#This Row],[Prijstype]]="Artikelprijs",Q1_2025[[#This Row],[Artikelprijs]],Q1_2025[[#This Row],[Stuksprijs]])</f>
        <v>62.5</v>
      </c>
      <c r="O362" s="10">
        <f>IF(Q1_2025[[#This Row],[Prijstype]]="Artikelprijs",Q1_2025[[#This Row],[Artikelprijs]] * Q1_2025[[#This Row],[Besteld]],Q1_2025[[#This Row],[Brutobedrag]])</f>
        <v>125</v>
      </c>
      <c r="P362" s="10">
        <f>IF(Q1_2025[[#This Row],[Prijstype]] = "Artikelprijs",Q1_2025[[#This Row],[Brutobedrag 2]]*(100-Q1_2025[[#This Row],[Relatiekorting percentage]])/100,Q1_2025[[#This Row],[Bruto - Rel.korting]])</f>
        <v>125</v>
      </c>
    </row>
    <row r="363" spans="1:16" x14ac:dyDescent="0.3">
      <c r="A363" t="s">
        <v>9</v>
      </c>
      <c r="B363">
        <v>5040032</v>
      </c>
      <c r="C363" t="s">
        <v>75</v>
      </c>
      <c r="D363">
        <v>8</v>
      </c>
      <c r="E363" s="10">
        <v>93.75</v>
      </c>
      <c r="F363" s="10">
        <v>750</v>
      </c>
      <c r="G363" s="10">
        <v>750</v>
      </c>
      <c r="H363">
        <v>0</v>
      </c>
      <c r="I363" s="10" t="str">
        <f>_xlfn.XLOOKUP(Q1_2025[[#This Row],[Artikelnr]],Artikel_prijzen[Artnr],Artikel_prijzen[Groep],"")</f>
        <v/>
      </c>
      <c r="J363" s="10" t="str">
        <f>_xlfn.XLOOKUP(Q1_2025[[#This Row],[Artikelnr]],Artikel_prijzen[Artnr],Artikel_prijzen[Prijs 2025],"")</f>
        <v/>
      </c>
      <c r="K363" s="10" t="str">
        <f>IF(Q1_2025[[#This Row],[Artikelprijs]]&lt;&gt;"",IF(Q1_2025[[#This Row],[Stuksprijs]]=Q1_2025[[#This Row],[Artikelprijs]],"Prijs gelijk","Prijs wijkt af"),"")</f>
        <v/>
      </c>
      <c r="L363" s="10"/>
      <c r="N363" s="10">
        <f>IF(Q1_2025[[#This Row],[Prijstype]]="Artikelprijs",Q1_2025[[#This Row],[Artikelprijs]],Q1_2025[[#This Row],[Stuksprijs]])</f>
        <v>93.75</v>
      </c>
      <c r="O363" s="10">
        <f>IF(Q1_2025[[#This Row],[Prijstype]]="Artikelprijs",Q1_2025[[#This Row],[Artikelprijs]] * Q1_2025[[#This Row],[Besteld]],Q1_2025[[#This Row],[Brutobedrag]])</f>
        <v>750</v>
      </c>
      <c r="P363" s="10">
        <f>IF(Q1_2025[[#This Row],[Prijstype]] = "Artikelprijs",Q1_2025[[#This Row],[Brutobedrag 2]]*(100-Q1_2025[[#This Row],[Relatiekorting percentage]])/100,Q1_2025[[#This Row],[Bruto - Rel.korting]])</f>
        <v>750</v>
      </c>
    </row>
    <row r="364" spans="1:16" x14ac:dyDescent="0.3">
      <c r="A364" t="s">
        <v>9</v>
      </c>
      <c r="B364">
        <v>5040032</v>
      </c>
      <c r="C364" t="s">
        <v>160</v>
      </c>
      <c r="D364">
        <v>1</v>
      </c>
      <c r="E364" s="10">
        <v>87.5</v>
      </c>
      <c r="F364" s="10">
        <v>87.5</v>
      </c>
      <c r="G364" s="10">
        <v>87.5</v>
      </c>
      <c r="H364">
        <v>0</v>
      </c>
      <c r="I364" s="10" t="str">
        <f>_xlfn.XLOOKUP(Q1_2025[[#This Row],[Artikelnr]],Artikel_prijzen[Artnr],Artikel_prijzen[Groep],"")</f>
        <v/>
      </c>
      <c r="J364" s="10" t="str">
        <f>_xlfn.XLOOKUP(Q1_2025[[#This Row],[Artikelnr]],Artikel_prijzen[Artnr],Artikel_prijzen[Prijs 2025],"")</f>
        <v/>
      </c>
      <c r="K364" s="10" t="str">
        <f>IF(Q1_2025[[#This Row],[Artikelprijs]]&lt;&gt;"",IF(Q1_2025[[#This Row],[Stuksprijs]]=Q1_2025[[#This Row],[Artikelprijs]],"Prijs gelijk","Prijs wijkt af"),"")</f>
        <v/>
      </c>
      <c r="L364" s="10"/>
      <c r="N364" s="10">
        <f>IF(Q1_2025[[#This Row],[Prijstype]]="Artikelprijs",Q1_2025[[#This Row],[Artikelprijs]],Q1_2025[[#This Row],[Stuksprijs]])</f>
        <v>87.5</v>
      </c>
      <c r="O364" s="10">
        <f>IF(Q1_2025[[#This Row],[Prijstype]]="Artikelprijs",Q1_2025[[#This Row],[Artikelprijs]] * Q1_2025[[#This Row],[Besteld]],Q1_2025[[#This Row],[Brutobedrag]])</f>
        <v>87.5</v>
      </c>
      <c r="P364" s="10">
        <f>IF(Q1_2025[[#This Row],[Prijstype]] = "Artikelprijs",Q1_2025[[#This Row],[Brutobedrag 2]]*(100-Q1_2025[[#This Row],[Relatiekorting percentage]])/100,Q1_2025[[#This Row],[Bruto - Rel.korting]])</f>
        <v>87.5</v>
      </c>
    </row>
    <row r="365" spans="1:16" x14ac:dyDescent="0.3">
      <c r="A365" t="s">
        <v>9</v>
      </c>
      <c r="B365">
        <v>5040032</v>
      </c>
      <c r="C365" t="s">
        <v>161</v>
      </c>
      <c r="D365">
        <v>4</v>
      </c>
      <c r="E365" s="10">
        <v>75</v>
      </c>
      <c r="F365" s="10">
        <v>300</v>
      </c>
      <c r="G365" s="10">
        <v>300</v>
      </c>
      <c r="H365">
        <v>0</v>
      </c>
      <c r="I365" s="10" t="str">
        <f>_xlfn.XLOOKUP(Q1_2025[[#This Row],[Artikelnr]],Artikel_prijzen[Artnr],Artikel_prijzen[Groep],"")</f>
        <v/>
      </c>
      <c r="J365" s="10" t="str">
        <f>_xlfn.XLOOKUP(Q1_2025[[#This Row],[Artikelnr]],Artikel_prijzen[Artnr],Artikel_prijzen[Prijs 2025],"")</f>
        <v/>
      </c>
      <c r="K365" s="10" t="str">
        <f>IF(Q1_2025[[#This Row],[Artikelprijs]]&lt;&gt;"",IF(Q1_2025[[#This Row],[Stuksprijs]]=Q1_2025[[#This Row],[Artikelprijs]],"Prijs gelijk","Prijs wijkt af"),"")</f>
        <v/>
      </c>
      <c r="L365" s="10"/>
      <c r="N365" s="10">
        <f>IF(Q1_2025[[#This Row],[Prijstype]]="Artikelprijs",Q1_2025[[#This Row],[Artikelprijs]],Q1_2025[[#This Row],[Stuksprijs]])</f>
        <v>75</v>
      </c>
      <c r="O365" s="10">
        <f>IF(Q1_2025[[#This Row],[Prijstype]]="Artikelprijs",Q1_2025[[#This Row],[Artikelprijs]] * Q1_2025[[#This Row],[Besteld]],Q1_2025[[#This Row],[Brutobedrag]])</f>
        <v>300</v>
      </c>
      <c r="P365" s="10">
        <f>IF(Q1_2025[[#This Row],[Prijstype]] = "Artikelprijs",Q1_2025[[#This Row],[Brutobedrag 2]]*(100-Q1_2025[[#This Row],[Relatiekorting percentage]])/100,Q1_2025[[#This Row],[Bruto - Rel.korting]])</f>
        <v>300</v>
      </c>
    </row>
    <row r="366" spans="1:16" x14ac:dyDescent="0.3">
      <c r="A366" t="s">
        <v>9</v>
      </c>
      <c r="B366">
        <v>4098001</v>
      </c>
      <c r="C366" t="s">
        <v>78</v>
      </c>
      <c r="D366">
        <v>1</v>
      </c>
      <c r="E366" s="10">
        <v>200</v>
      </c>
      <c r="F366" s="10">
        <v>200</v>
      </c>
      <c r="G366" s="10">
        <v>200</v>
      </c>
      <c r="H366">
        <v>0</v>
      </c>
      <c r="I366" s="10" t="str">
        <f>_xlfn.XLOOKUP(Q1_2025[[#This Row],[Artikelnr]],Artikel_prijzen[Artnr],Artikel_prijzen[Groep],"")</f>
        <v/>
      </c>
      <c r="J366" s="10" t="str">
        <f>_xlfn.XLOOKUP(Q1_2025[[#This Row],[Artikelnr]],Artikel_prijzen[Artnr],Artikel_prijzen[Prijs 2025],"")</f>
        <v/>
      </c>
      <c r="K366" s="10" t="str">
        <f>IF(Q1_2025[[#This Row],[Artikelprijs]]&lt;&gt;"",IF(Q1_2025[[#This Row],[Stuksprijs]]=Q1_2025[[#This Row],[Artikelprijs]],"Prijs gelijk","Prijs wijkt af"),"")</f>
        <v/>
      </c>
      <c r="L366" s="10"/>
      <c r="N366" s="10">
        <f>IF(Q1_2025[[#This Row],[Prijstype]]="Artikelprijs",Q1_2025[[#This Row],[Artikelprijs]],Q1_2025[[#This Row],[Stuksprijs]])</f>
        <v>200</v>
      </c>
      <c r="O366" s="10">
        <f>IF(Q1_2025[[#This Row],[Prijstype]]="Artikelprijs",Q1_2025[[#This Row],[Artikelprijs]] * Q1_2025[[#This Row],[Besteld]],Q1_2025[[#This Row],[Brutobedrag]])</f>
        <v>200</v>
      </c>
      <c r="P366" s="10">
        <f>IF(Q1_2025[[#This Row],[Prijstype]] = "Artikelprijs",Q1_2025[[#This Row],[Brutobedrag 2]]*(100-Q1_2025[[#This Row],[Relatiekorting percentage]])/100,Q1_2025[[#This Row],[Bruto - Rel.korting]])</f>
        <v>200</v>
      </c>
    </row>
    <row r="367" spans="1:16" x14ac:dyDescent="0.3">
      <c r="A367" t="s">
        <v>9</v>
      </c>
      <c r="B367">
        <v>4098001</v>
      </c>
      <c r="C367" t="s">
        <v>162</v>
      </c>
      <c r="D367">
        <v>1</v>
      </c>
      <c r="E367" s="10">
        <v>1615</v>
      </c>
      <c r="F367" s="10">
        <v>1615</v>
      </c>
      <c r="G367" s="10">
        <v>1615</v>
      </c>
      <c r="H367">
        <v>0</v>
      </c>
      <c r="I367" s="10" t="str">
        <f>_xlfn.XLOOKUP(Q1_2025[[#This Row],[Artikelnr]],Artikel_prijzen[Artnr],Artikel_prijzen[Groep],"")</f>
        <v/>
      </c>
      <c r="J367" s="10" t="str">
        <f>_xlfn.XLOOKUP(Q1_2025[[#This Row],[Artikelnr]],Artikel_prijzen[Artnr],Artikel_prijzen[Prijs 2025],"")</f>
        <v/>
      </c>
      <c r="K367" s="10" t="str">
        <f>IF(Q1_2025[[#This Row],[Artikelprijs]]&lt;&gt;"",IF(Q1_2025[[#This Row],[Stuksprijs]]=Q1_2025[[#This Row],[Artikelprijs]],"Prijs gelijk","Prijs wijkt af"),"")</f>
        <v/>
      </c>
      <c r="L367" s="10"/>
      <c r="N367" s="10">
        <f>IF(Q1_2025[[#This Row],[Prijstype]]="Artikelprijs",Q1_2025[[#This Row],[Artikelprijs]],Q1_2025[[#This Row],[Stuksprijs]])</f>
        <v>1615</v>
      </c>
      <c r="O367" s="10">
        <f>IF(Q1_2025[[#This Row],[Prijstype]]="Artikelprijs",Q1_2025[[#This Row],[Artikelprijs]] * Q1_2025[[#This Row],[Besteld]],Q1_2025[[#This Row],[Brutobedrag]])</f>
        <v>1615</v>
      </c>
      <c r="P367" s="10">
        <f>IF(Q1_2025[[#This Row],[Prijstype]] = "Artikelprijs",Q1_2025[[#This Row],[Brutobedrag 2]]*(100-Q1_2025[[#This Row],[Relatiekorting percentage]])/100,Q1_2025[[#This Row],[Bruto - Rel.korting]])</f>
        <v>1615</v>
      </c>
    </row>
    <row r="368" spans="1:16" x14ac:dyDescent="0.3">
      <c r="A368" t="s">
        <v>9</v>
      </c>
      <c r="B368">
        <v>4001058</v>
      </c>
      <c r="C368" t="s">
        <v>163</v>
      </c>
      <c r="D368">
        <v>1</v>
      </c>
      <c r="E368" s="10">
        <v>125</v>
      </c>
      <c r="F368" s="10">
        <v>125</v>
      </c>
      <c r="G368" s="10">
        <v>125</v>
      </c>
      <c r="H368">
        <v>0</v>
      </c>
      <c r="I368" s="10" t="str">
        <f>_xlfn.XLOOKUP(Q1_2025[[#This Row],[Artikelnr]],Artikel_prijzen[Artnr],Artikel_prijzen[Groep],"")</f>
        <v/>
      </c>
      <c r="J368" s="10" t="str">
        <f>_xlfn.XLOOKUP(Q1_2025[[#This Row],[Artikelnr]],Artikel_prijzen[Artnr],Artikel_prijzen[Prijs 2025],"")</f>
        <v/>
      </c>
      <c r="K368" s="10" t="str">
        <f>IF(Q1_2025[[#This Row],[Artikelprijs]]&lt;&gt;"",IF(Q1_2025[[#This Row],[Stuksprijs]]=Q1_2025[[#This Row],[Artikelprijs]],"Prijs gelijk","Prijs wijkt af"),"")</f>
        <v/>
      </c>
      <c r="L368" s="10"/>
      <c r="N368" s="10">
        <f>IF(Q1_2025[[#This Row],[Prijstype]]="Artikelprijs",Q1_2025[[#This Row],[Artikelprijs]],Q1_2025[[#This Row],[Stuksprijs]])</f>
        <v>125</v>
      </c>
      <c r="O368" s="10">
        <f>IF(Q1_2025[[#This Row],[Prijstype]]="Artikelprijs",Q1_2025[[#This Row],[Artikelprijs]] * Q1_2025[[#This Row],[Besteld]],Q1_2025[[#This Row],[Brutobedrag]])</f>
        <v>125</v>
      </c>
      <c r="P368" s="10">
        <f>IF(Q1_2025[[#This Row],[Prijstype]] = "Artikelprijs",Q1_2025[[#This Row],[Brutobedrag 2]]*(100-Q1_2025[[#This Row],[Relatiekorting percentage]])/100,Q1_2025[[#This Row],[Bruto - Rel.korting]])</f>
        <v>125</v>
      </c>
    </row>
    <row r="369" spans="1:16" x14ac:dyDescent="0.3">
      <c r="A369" t="s">
        <v>9</v>
      </c>
      <c r="B369">
        <v>5040017</v>
      </c>
      <c r="C369" t="s">
        <v>164</v>
      </c>
      <c r="D369">
        <v>1</v>
      </c>
      <c r="E369" s="10">
        <v>896.1</v>
      </c>
      <c r="F369" s="10">
        <v>896.1</v>
      </c>
      <c r="G369" s="10">
        <v>627.27</v>
      </c>
      <c r="H369">
        <v>30</v>
      </c>
      <c r="I369" s="10" t="str">
        <f>_xlfn.XLOOKUP(Q1_2025[[#This Row],[Artikelnr]],Artikel_prijzen[Artnr],Artikel_prijzen[Groep],"")</f>
        <v/>
      </c>
      <c r="J369" s="10" t="str">
        <f>_xlfn.XLOOKUP(Q1_2025[[#This Row],[Artikelnr]],Artikel_prijzen[Artnr],Artikel_prijzen[Prijs 2025],"")</f>
        <v/>
      </c>
      <c r="K369" s="10" t="str">
        <f>IF(Q1_2025[[#This Row],[Artikelprijs]]&lt;&gt;"",IF(Q1_2025[[#This Row],[Stuksprijs]]=Q1_2025[[#This Row],[Artikelprijs]],"Prijs gelijk","Prijs wijkt af"),"")</f>
        <v/>
      </c>
      <c r="L369" s="10"/>
      <c r="N369" s="10">
        <f>IF(Q1_2025[[#This Row],[Prijstype]]="Artikelprijs",Q1_2025[[#This Row],[Artikelprijs]],Q1_2025[[#This Row],[Stuksprijs]])</f>
        <v>896.1</v>
      </c>
      <c r="O369" s="10">
        <f>IF(Q1_2025[[#This Row],[Prijstype]]="Artikelprijs",Q1_2025[[#This Row],[Artikelprijs]] * Q1_2025[[#This Row],[Besteld]],Q1_2025[[#This Row],[Brutobedrag]])</f>
        <v>896.1</v>
      </c>
      <c r="P369" s="10">
        <f>IF(Q1_2025[[#This Row],[Prijstype]] = "Artikelprijs",Q1_2025[[#This Row],[Brutobedrag 2]]*(100-Q1_2025[[#This Row],[Relatiekorting percentage]])/100,Q1_2025[[#This Row],[Bruto - Rel.korting]])</f>
        <v>627.27</v>
      </c>
    </row>
    <row r="370" spans="1:16" x14ac:dyDescent="0.3">
      <c r="A370" t="s">
        <v>9</v>
      </c>
      <c r="B370">
        <v>4098001</v>
      </c>
      <c r="C370" t="s">
        <v>166</v>
      </c>
      <c r="D370">
        <v>1</v>
      </c>
      <c r="E370" s="10">
        <v>150</v>
      </c>
      <c r="F370" s="10">
        <v>150</v>
      </c>
      <c r="G370" s="10">
        <v>150</v>
      </c>
      <c r="H370">
        <v>0</v>
      </c>
      <c r="I370" s="10" t="str">
        <f>_xlfn.XLOOKUP(Q1_2025[[#This Row],[Artikelnr]],Artikel_prijzen[Artnr],Artikel_prijzen[Groep],"")</f>
        <v/>
      </c>
      <c r="J370" s="10" t="str">
        <f>_xlfn.XLOOKUP(Q1_2025[[#This Row],[Artikelnr]],Artikel_prijzen[Artnr],Artikel_prijzen[Prijs 2025],"")</f>
        <v/>
      </c>
      <c r="K370" s="10" t="str">
        <f>IF(Q1_2025[[#This Row],[Artikelprijs]]&lt;&gt;"",IF(Q1_2025[[#This Row],[Stuksprijs]]=Q1_2025[[#This Row],[Artikelprijs]],"Prijs gelijk","Prijs wijkt af"),"")</f>
        <v/>
      </c>
      <c r="L370" s="10"/>
      <c r="N370" s="10">
        <f>IF(Q1_2025[[#This Row],[Prijstype]]="Artikelprijs",Q1_2025[[#This Row],[Artikelprijs]],Q1_2025[[#This Row],[Stuksprijs]])</f>
        <v>150</v>
      </c>
      <c r="O370" s="10">
        <f>IF(Q1_2025[[#This Row],[Prijstype]]="Artikelprijs",Q1_2025[[#This Row],[Artikelprijs]] * Q1_2025[[#This Row],[Besteld]],Q1_2025[[#This Row],[Brutobedrag]])</f>
        <v>150</v>
      </c>
      <c r="P370" s="10">
        <f>IF(Q1_2025[[#This Row],[Prijstype]] = "Artikelprijs",Q1_2025[[#This Row],[Brutobedrag 2]]*(100-Q1_2025[[#This Row],[Relatiekorting percentage]])/100,Q1_2025[[#This Row],[Bruto - Rel.korting]])</f>
        <v>150</v>
      </c>
    </row>
    <row r="371" spans="1:16" x14ac:dyDescent="0.3">
      <c r="A371" t="s">
        <v>9</v>
      </c>
      <c r="B371">
        <v>4098001</v>
      </c>
      <c r="C371" t="s">
        <v>82</v>
      </c>
      <c r="D371">
        <v>1</v>
      </c>
      <c r="E371" s="10">
        <v>250</v>
      </c>
      <c r="F371" s="10">
        <v>250</v>
      </c>
      <c r="G371" s="10">
        <v>250</v>
      </c>
      <c r="H371">
        <v>0</v>
      </c>
      <c r="I371" s="10" t="str">
        <f>_xlfn.XLOOKUP(Q1_2025[[#This Row],[Artikelnr]],Artikel_prijzen[Artnr],Artikel_prijzen[Groep],"")</f>
        <v/>
      </c>
      <c r="J371" s="10" t="str">
        <f>_xlfn.XLOOKUP(Q1_2025[[#This Row],[Artikelnr]],Artikel_prijzen[Artnr],Artikel_prijzen[Prijs 2025],"")</f>
        <v/>
      </c>
      <c r="K371" s="10" t="str">
        <f>IF(Q1_2025[[#This Row],[Artikelprijs]]&lt;&gt;"",IF(Q1_2025[[#This Row],[Stuksprijs]]=Q1_2025[[#This Row],[Artikelprijs]],"Prijs gelijk","Prijs wijkt af"),"")</f>
        <v/>
      </c>
      <c r="L371" s="10"/>
      <c r="N371" s="10">
        <f>IF(Q1_2025[[#This Row],[Prijstype]]="Artikelprijs",Q1_2025[[#This Row],[Artikelprijs]],Q1_2025[[#This Row],[Stuksprijs]])</f>
        <v>250</v>
      </c>
      <c r="O371" s="10">
        <f>IF(Q1_2025[[#This Row],[Prijstype]]="Artikelprijs",Q1_2025[[#This Row],[Artikelprijs]] * Q1_2025[[#This Row],[Besteld]],Q1_2025[[#This Row],[Brutobedrag]])</f>
        <v>250</v>
      </c>
      <c r="P371" s="10">
        <f>IF(Q1_2025[[#This Row],[Prijstype]] = "Artikelprijs",Q1_2025[[#This Row],[Brutobedrag 2]]*(100-Q1_2025[[#This Row],[Relatiekorting percentage]])/100,Q1_2025[[#This Row],[Bruto - Rel.korting]])</f>
        <v>250</v>
      </c>
    </row>
    <row r="372" spans="1:16" x14ac:dyDescent="0.3">
      <c r="A372" t="s">
        <v>9</v>
      </c>
      <c r="B372">
        <v>4098001</v>
      </c>
      <c r="C372" t="s">
        <v>78</v>
      </c>
      <c r="D372">
        <v>1</v>
      </c>
      <c r="E372" s="10">
        <v>125</v>
      </c>
      <c r="F372" s="10">
        <v>125</v>
      </c>
      <c r="G372" s="10">
        <v>125</v>
      </c>
      <c r="H372">
        <v>0</v>
      </c>
      <c r="I372" s="10" t="str">
        <f>_xlfn.XLOOKUP(Q1_2025[[#This Row],[Artikelnr]],Artikel_prijzen[Artnr],Artikel_prijzen[Groep],"")</f>
        <v/>
      </c>
      <c r="J372" s="10" t="str">
        <f>_xlfn.XLOOKUP(Q1_2025[[#This Row],[Artikelnr]],Artikel_prijzen[Artnr],Artikel_prijzen[Prijs 2025],"")</f>
        <v/>
      </c>
      <c r="K372" s="10" t="str">
        <f>IF(Q1_2025[[#This Row],[Artikelprijs]]&lt;&gt;"",IF(Q1_2025[[#This Row],[Stuksprijs]]=Q1_2025[[#This Row],[Artikelprijs]],"Prijs gelijk","Prijs wijkt af"),"")</f>
        <v/>
      </c>
      <c r="L372" s="10"/>
      <c r="N372" s="10">
        <f>IF(Q1_2025[[#This Row],[Prijstype]]="Artikelprijs",Q1_2025[[#This Row],[Artikelprijs]],Q1_2025[[#This Row],[Stuksprijs]])</f>
        <v>125</v>
      </c>
      <c r="O372" s="10">
        <f>IF(Q1_2025[[#This Row],[Prijstype]]="Artikelprijs",Q1_2025[[#This Row],[Artikelprijs]] * Q1_2025[[#This Row],[Besteld]],Q1_2025[[#This Row],[Brutobedrag]])</f>
        <v>125</v>
      </c>
      <c r="P372" s="10">
        <f>IF(Q1_2025[[#This Row],[Prijstype]] = "Artikelprijs",Q1_2025[[#This Row],[Brutobedrag 2]]*(100-Q1_2025[[#This Row],[Relatiekorting percentage]])/100,Q1_2025[[#This Row],[Bruto - Rel.korting]])</f>
        <v>125</v>
      </c>
    </row>
    <row r="373" spans="1:16" x14ac:dyDescent="0.3">
      <c r="A373" t="s">
        <v>9</v>
      </c>
      <c r="B373">
        <v>5031003</v>
      </c>
      <c r="C373" t="s">
        <v>145</v>
      </c>
      <c r="D373">
        <v>1</v>
      </c>
      <c r="E373" s="10">
        <v>29.87</v>
      </c>
      <c r="F373" s="10">
        <v>29.87</v>
      </c>
      <c r="G373" s="10">
        <v>20.91</v>
      </c>
      <c r="H373">
        <v>30</v>
      </c>
      <c r="I373" s="10" t="str">
        <f>_xlfn.XLOOKUP(Q1_2025[[#This Row],[Artikelnr]],Artikel_prijzen[Artnr],Artikel_prijzen[Groep],"")</f>
        <v/>
      </c>
      <c r="J373" s="10" t="str">
        <f>_xlfn.XLOOKUP(Q1_2025[[#This Row],[Artikelnr]],Artikel_prijzen[Artnr],Artikel_prijzen[Prijs 2025],"")</f>
        <v/>
      </c>
      <c r="K373" s="10" t="str">
        <f>IF(Q1_2025[[#This Row],[Artikelprijs]]&lt;&gt;"",IF(Q1_2025[[#This Row],[Stuksprijs]]=Q1_2025[[#This Row],[Artikelprijs]],"Prijs gelijk","Prijs wijkt af"),"")</f>
        <v/>
      </c>
      <c r="L373" s="10"/>
      <c r="N373" s="10">
        <f>IF(Q1_2025[[#This Row],[Prijstype]]="Artikelprijs",Q1_2025[[#This Row],[Artikelprijs]],Q1_2025[[#This Row],[Stuksprijs]])</f>
        <v>29.87</v>
      </c>
      <c r="O373" s="10">
        <f>IF(Q1_2025[[#This Row],[Prijstype]]="Artikelprijs",Q1_2025[[#This Row],[Artikelprijs]] * Q1_2025[[#This Row],[Besteld]],Q1_2025[[#This Row],[Brutobedrag]])</f>
        <v>29.87</v>
      </c>
      <c r="P373" s="10">
        <f>IF(Q1_2025[[#This Row],[Prijstype]] = "Artikelprijs",Q1_2025[[#This Row],[Brutobedrag 2]]*(100-Q1_2025[[#This Row],[Relatiekorting percentage]])/100,Q1_2025[[#This Row],[Bruto - Rel.korting]])</f>
        <v>20.91</v>
      </c>
    </row>
    <row r="374" spans="1:16" x14ac:dyDescent="0.3">
      <c r="A374" t="s">
        <v>9</v>
      </c>
      <c r="B374">
        <v>5031004</v>
      </c>
      <c r="C374" t="s">
        <v>144</v>
      </c>
      <c r="D374">
        <v>3</v>
      </c>
      <c r="E374" s="10">
        <v>29.87</v>
      </c>
      <c r="F374" s="10">
        <v>89.61</v>
      </c>
      <c r="G374" s="10">
        <v>62.73</v>
      </c>
      <c r="H374">
        <v>30</v>
      </c>
      <c r="I374" s="10" t="str">
        <f>_xlfn.XLOOKUP(Q1_2025[[#This Row],[Artikelnr]],Artikel_prijzen[Artnr],Artikel_prijzen[Groep],"")</f>
        <v/>
      </c>
      <c r="J374" s="10" t="str">
        <f>_xlfn.XLOOKUP(Q1_2025[[#This Row],[Artikelnr]],Artikel_prijzen[Artnr],Artikel_prijzen[Prijs 2025],"")</f>
        <v/>
      </c>
      <c r="K374" s="10" t="str">
        <f>IF(Q1_2025[[#This Row],[Artikelprijs]]&lt;&gt;"",IF(Q1_2025[[#This Row],[Stuksprijs]]=Q1_2025[[#This Row],[Artikelprijs]],"Prijs gelijk","Prijs wijkt af"),"")</f>
        <v/>
      </c>
      <c r="L374" s="10"/>
      <c r="N374" s="10">
        <f>IF(Q1_2025[[#This Row],[Prijstype]]="Artikelprijs",Q1_2025[[#This Row],[Artikelprijs]],Q1_2025[[#This Row],[Stuksprijs]])</f>
        <v>29.87</v>
      </c>
      <c r="O374" s="10">
        <f>IF(Q1_2025[[#This Row],[Prijstype]]="Artikelprijs",Q1_2025[[#This Row],[Artikelprijs]] * Q1_2025[[#This Row],[Besteld]],Q1_2025[[#This Row],[Brutobedrag]])</f>
        <v>89.61</v>
      </c>
      <c r="P374" s="10">
        <f>IF(Q1_2025[[#This Row],[Prijstype]] = "Artikelprijs",Q1_2025[[#This Row],[Brutobedrag 2]]*(100-Q1_2025[[#This Row],[Relatiekorting percentage]])/100,Q1_2025[[#This Row],[Bruto - Rel.korting]])</f>
        <v>62.73</v>
      </c>
    </row>
    <row r="375" spans="1:16" x14ac:dyDescent="0.3">
      <c r="A375" t="s">
        <v>9</v>
      </c>
      <c r="B375">
        <v>5031005</v>
      </c>
      <c r="C375" t="s">
        <v>143</v>
      </c>
      <c r="D375">
        <v>1</v>
      </c>
      <c r="E375" s="10">
        <v>29.87</v>
      </c>
      <c r="F375" s="10">
        <v>29.87</v>
      </c>
      <c r="G375" s="10">
        <v>20.91</v>
      </c>
      <c r="H375">
        <v>30</v>
      </c>
      <c r="I375" s="10" t="str">
        <f>_xlfn.XLOOKUP(Q1_2025[[#This Row],[Artikelnr]],Artikel_prijzen[Artnr],Artikel_prijzen[Groep],"")</f>
        <v/>
      </c>
      <c r="J375" s="10" t="str">
        <f>_xlfn.XLOOKUP(Q1_2025[[#This Row],[Artikelnr]],Artikel_prijzen[Artnr],Artikel_prijzen[Prijs 2025],"")</f>
        <v/>
      </c>
      <c r="K375" s="10" t="str">
        <f>IF(Q1_2025[[#This Row],[Artikelprijs]]&lt;&gt;"",IF(Q1_2025[[#This Row],[Stuksprijs]]=Q1_2025[[#This Row],[Artikelprijs]],"Prijs gelijk","Prijs wijkt af"),"")</f>
        <v/>
      </c>
      <c r="L375" s="10"/>
      <c r="N375" s="10">
        <f>IF(Q1_2025[[#This Row],[Prijstype]]="Artikelprijs",Q1_2025[[#This Row],[Artikelprijs]],Q1_2025[[#This Row],[Stuksprijs]])</f>
        <v>29.87</v>
      </c>
      <c r="O375" s="10">
        <f>IF(Q1_2025[[#This Row],[Prijstype]]="Artikelprijs",Q1_2025[[#This Row],[Artikelprijs]] * Q1_2025[[#This Row],[Besteld]],Q1_2025[[#This Row],[Brutobedrag]])</f>
        <v>29.87</v>
      </c>
      <c r="P375" s="10">
        <f>IF(Q1_2025[[#This Row],[Prijstype]] = "Artikelprijs",Q1_2025[[#This Row],[Brutobedrag 2]]*(100-Q1_2025[[#This Row],[Relatiekorting percentage]])/100,Q1_2025[[#This Row],[Bruto - Rel.korting]])</f>
        <v>20.91</v>
      </c>
    </row>
    <row r="376" spans="1:16" x14ac:dyDescent="0.3">
      <c r="A376" t="s">
        <v>9</v>
      </c>
      <c r="B376">
        <v>5031006</v>
      </c>
      <c r="C376" t="s">
        <v>167</v>
      </c>
      <c r="D376">
        <v>3</v>
      </c>
      <c r="E376" s="10">
        <v>29.87</v>
      </c>
      <c r="F376" s="10">
        <v>89.61</v>
      </c>
      <c r="G376" s="10">
        <v>62.73</v>
      </c>
      <c r="H376">
        <v>30</v>
      </c>
      <c r="I376" s="10" t="str">
        <f>_xlfn.XLOOKUP(Q1_2025[[#This Row],[Artikelnr]],Artikel_prijzen[Artnr],Artikel_prijzen[Groep],"")</f>
        <v/>
      </c>
      <c r="J376" s="10" t="str">
        <f>_xlfn.XLOOKUP(Q1_2025[[#This Row],[Artikelnr]],Artikel_prijzen[Artnr],Artikel_prijzen[Prijs 2025],"")</f>
        <v/>
      </c>
      <c r="K376" s="10" t="str">
        <f>IF(Q1_2025[[#This Row],[Artikelprijs]]&lt;&gt;"",IF(Q1_2025[[#This Row],[Stuksprijs]]=Q1_2025[[#This Row],[Artikelprijs]],"Prijs gelijk","Prijs wijkt af"),"")</f>
        <v/>
      </c>
      <c r="L376" s="10"/>
      <c r="N376" s="10">
        <f>IF(Q1_2025[[#This Row],[Prijstype]]="Artikelprijs",Q1_2025[[#This Row],[Artikelprijs]],Q1_2025[[#This Row],[Stuksprijs]])</f>
        <v>29.87</v>
      </c>
      <c r="O376" s="10">
        <f>IF(Q1_2025[[#This Row],[Prijstype]]="Artikelprijs",Q1_2025[[#This Row],[Artikelprijs]] * Q1_2025[[#This Row],[Besteld]],Q1_2025[[#This Row],[Brutobedrag]])</f>
        <v>89.61</v>
      </c>
      <c r="P376" s="10">
        <f>IF(Q1_2025[[#This Row],[Prijstype]] = "Artikelprijs",Q1_2025[[#This Row],[Brutobedrag 2]]*(100-Q1_2025[[#This Row],[Relatiekorting percentage]])/100,Q1_2025[[#This Row],[Bruto - Rel.korting]])</f>
        <v>62.73</v>
      </c>
    </row>
    <row r="377" spans="1:16" x14ac:dyDescent="0.3">
      <c r="A377" t="s">
        <v>9</v>
      </c>
      <c r="B377">
        <v>5031016</v>
      </c>
      <c r="C377" t="s">
        <v>168</v>
      </c>
      <c r="D377">
        <v>2</v>
      </c>
      <c r="E377" s="10">
        <v>44.29</v>
      </c>
      <c r="F377" s="10">
        <v>88.58</v>
      </c>
      <c r="G377" s="10">
        <v>62.01</v>
      </c>
      <c r="H377">
        <v>30</v>
      </c>
      <c r="I377" s="10" t="str">
        <f>_xlfn.XLOOKUP(Q1_2025[[#This Row],[Artikelnr]],Artikel_prijzen[Artnr],Artikel_prijzen[Groep],"")</f>
        <v/>
      </c>
      <c r="J377" s="10" t="str">
        <f>_xlfn.XLOOKUP(Q1_2025[[#This Row],[Artikelnr]],Artikel_prijzen[Artnr],Artikel_prijzen[Prijs 2025],"")</f>
        <v/>
      </c>
      <c r="K377" s="10" t="str">
        <f>IF(Q1_2025[[#This Row],[Artikelprijs]]&lt;&gt;"",IF(Q1_2025[[#This Row],[Stuksprijs]]=Q1_2025[[#This Row],[Artikelprijs]],"Prijs gelijk","Prijs wijkt af"),"")</f>
        <v/>
      </c>
      <c r="L377" s="10"/>
      <c r="N377" s="10">
        <f>IF(Q1_2025[[#This Row],[Prijstype]]="Artikelprijs",Q1_2025[[#This Row],[Artikelprijs]],Q1_2025[[#This Row],[Stuksprijs]])</f>
        <v>44.29</v>
      </c>
      <c r="O377" s="10">
        <f>IF(Q1_2025[[#This Row],[Prijstype]]="Artikelprijs",Q1_2025[[#This Row],[Artikelprijs]] * Q1_2025[[#This Row],[Besteld]],Q1_2025[[#This Row],[Brutobedrag]])</f>
        <v>88.58</v>
      </c>
      <c r="P377" s="10">
        <f>IF(Q1_2025[[#This Row],[Prijstype]] = "Artikelprijs",Q1_2025[[#This Row],[Brutobedrag 2]]*(100-Q1_2025[[#This Row],[Relatiekorting percentage]])/100,Q1_2025[[#This Row],[Bruto - Rel.korting]])</f>
        <v>62.01</v>
      </c>
    </row>
    <row r="378" spans="1:16" x14ac:dyDescent="0.3">
      <c r="A378" t="s">
        <v>9</v>
      </c>
      <c r="B378">
        <v>5031017</v>
      </c>
      <c r="C378" t="s">
        <v>169</v>
      </c>
      <c r="D378">
        <v>1</v>
      </c>
      <c r="E378" s="10">
        <v>45.42</v>
      </c>
      <c r="F378" s="10">
        <v>45.42</v>
      </c>
      <c r="G378" s="10">
        <v>31.79</v>
      </c>
      <c r="H378">
        <v>30</v>
      </c>
      <c r="I378" s="10" t="str">
        <f>_xlfn.XLOOKUP(Q1_2025[[#This Row],[Artikelnr]],Artikel_prijzen[Artnr],Artikel_prijzen[Groep],"")</f>
        <v/>
      </c>
      <c r="J378" s="10" t="str">
        <f>_xlfn.XLOOKUP(Q1_2025[[#This Row],[Artikelnr]],Artikel_prijzen[Artnr],Artikel_prijzen[Prijs 2025],"")</f>
        <v/>
      </c>
      <c r="K378" s="10" t="str">
        <f>IF(Q1_2025[[#This Row],[Artikelprijs]]&lt;&gt;"",IF(Q1_2025[[#This Row],[Stuksprijs]]=Q1_2025[[#This Row],[Artikelprijs]],"Prijs gelijk","Prijs wijkt af"),"")</f>
        <v/>
      </c>
      <c r="L378" s="10"/>
      <c r="N378" s="10">
        <f>IF(Q1_2025[[#This Row],[Prijstype]]="Artikelprijs",Q1_2025[[#This Row],[Artikelprijs]],Q1_2025[[#This Row],[Stuksprijs]])</f>
        <v>45.42</v>
      </c>
      <c r="O378" s="10">
        <f>IF(Q1_2025[[#This Row],[Prijstype]]="Artikelprijs",Q1_2025[[#This Row],[Artikelprijs]] * Q1_2025[[#This Row],[Besteld]],Q1_2025[[#This Row],[Brutobedrag]])</f>
        <v>45.42</v>
      </c>
      <c r="P378" s="10">
        <f>IF(Q1_2025[[#This Row],[Prijstype]] = "Artikelprijs",Q1_2025[[#This Row],[Brutobedrag 2]]*(100-Q1_2025[[#This Row],[Relatiekorting percentage]])/100,Q1_2025[[#This Row],[Bruto - Rel.korting]])</f>
        <v>31.79</v>
      </c>
    </row>
    <row r="379" spans="1:16" x14ac:dyDescent="0.3">
      <c r="A379" t="s">
        <v>9</v>
      </c>
      <c r="B379">
        <v>5031018</v>
      </c>
      <c r="C379" t="s">
        <v>170</v>
      </c>
      <c r="D379">
        <v>1</v>
      </c>
      <c r="E379" s="10">
        <v>45.42</v>
      </c>
      <c r="F379" s="10">
        <v>45.42</v>
      </c>
      <c r="G379" s="10">
        <v>31.79</v>
      </c>
      <c r="H379">
        <v>30</v>
      </c>
      <c r="I379" s="10" t="str">
        <f>_xlfn.XLOOKUP(Q1_2025[[#This Row],[Artikelnr]],Artikel_prijzen[Artnr],Artikel_prijzen[Groep],"")</f>
        <v/>
      </c>
      <c r="J379" s="10" t="str">
        <f>_xlfn.XLOOKUP(Q1_2025[[#This Row],[Artikelnr]],Artikel_prijzen[Artnr],Artikel_prijzen[Prijs 2025],"")</f>
        <v/>
      </c>
      <c r="K379" s="10" t="str">
        <f>IF(Q1_2025[[#This Row],[Artikelprijs]]&lt;&gt;"",IF(Q1_2025[[#This Row],[Stuksprijs]]=Q1_2025[[#This Row],[Artikelprijs]],"Prijs gelijk","Prijs wijkt af"),"")</f>
        <v/>
      </c>
      <c r="L379" s="10"/>
      <c r="N379" s="10">
        <f>IF(Q1_2025[[#This Row],[Prijstype]]="Artikelprijs",Q1_2025[[#This Row],[Artikelprijs]],Q1_2025[[#This Row],[Stuksprijs]])</f>
        <v>45.42</v>
      </c>
      <c r="O379" s="10">
        <f>IF(Q1_2025[[#This Row],[Prijstype]]="Artikelprijs",Q1_2025[[#This Row],[Artikelprijs]] * Q1_2025[[#This Row],[Besteld]],Q1_2025[[#This Row],[Brutobedrag]])</f>
        <v>45.42</v>
      </c>
      <c r="P379" s="10">
        <f>IF(Q1_2025[[#This Row],[Prijstype]] = "Artikelprijs",Q1_2025[[#This Row],[Brutobedrag 2]]*(100-Q1_2025[[#This Row],[Relatiekorting percentage]])/100,Q1_2025[[#This Row],[Bruto - Rel.korting]])</f>
        <v>31.79</v>
      </c>
    </row>
    <row r="380" spans="1:16" x14ac:dyDescent="0.3">
      <c r="A380" t="s">
        <v>9</v>
      </c>
      <c r="B380">
        <v>5031030</v>
      </c>
      <c r="C380" t="s">
        <v>171</v>
      </c>
      <c r="D380">
        <v>4</v>
      </c>
      <c r="E380" s="10">
        <v>28.39</v>
      </c>
      <c r="F380" s="10">
        <v>113.56</v>
      </c>
      <c r="G380" s="10">
        <v>79.489999999999995</v>
      </c>
      <c r="H380">
        <v>30</v>
      </c>
      <c r="I380" s="10" t="str">
        <f>_xlfn.XLOOKUP(Q1_2025[[#This Row],[Artikelnr]],Artikel_prijzen[Artnr],Artikel_prijzen[Groep],"")</f>
        <v/>
      </c>
      <c r="J380" s="10" t="str">
        <f>_xlfn.XLOOKUP(Q1_2025[[#This Row],[Artikelnr]],Artikel_prijzen[Artnr],Artikel_prijzen[Prijs 2025],"")</f>
        <v/>
      </c>
      <c r="K380" s="10" t="str">
        <f>IF(Q1_2025[[#This Row],[Artikelprijs]]&lt;&gt;"",IF(Q1_2025[[#This Row],[Stuksprijs]]=Q1_2025[[#This Row],[Artikelprijs]],"Prijs gelijk","Prijs wijkt af"),"")</f>
        <v/>
      </c>
      <c r="L380" s="10"/>
      <c r="N380" s="10">
        <f>IF(Q1_2025[[#This Row],[Prijstype]]="Artikelprijs",Q1_2025[[#This Row],[Artikelprijs]],Q1_2025[[#This Row],[Stuksprijs]])</f>
        <v>28.39</v>
      </c>
      <c r="O380" s="10">
        <f>IF(Q1_2025[[#This Row],[Prijstype]]="Artikelprijs",Q1_2025[[#This Row],[Artikelprijs]] * Q1_2025[[#This Row],[Besteld]],Q1_2025[[#This Row],[Brutobedrag]])</f>
        <v>113.56</v>
      </c>
      <c r="P380" s="10">
        <f>IF(Q1_2025[[#This Row],[Prijstype]] = "Artikelprijs",Q1_2025[[#This Row],[Brutobedrag 2]]*(100-Q1_2025[[#This Row],[Relatiekorting percentage]])/100,Q1_2025[[#This Row],[Bruto - Rel.korting]])</f>
        <v>79.489999999999995</v>
      </c>
    </row>
    <row r="381" spans="1:16" x14ac:dyDescent="0.3">
      <c r="A381" t="s">
        <v>9</v>
      </c>
      <c r="B381">
        <v>5010001</v>
      </c>
      <c r="C381" t="s">
        <v>30</v>
      </c>
      <c r="D381">
        <v>3</v>
      </c>
      <c r="E381" s="10">
        <v>225</v>
      </c>
      <c r="F381" s="10">
        <v>675</v>
      </c>
      <c r="G381" s="10">
        <v>506.25</v>
      </c>
      <c r="H381">
        <v>25</v>
      </c>
      <c r="I381" s="10" t="str">
        <f>_xlfn.XLOOKUP(Q1_2025[[#This Row],[Artikelnr]],Artikel_prijzen[Artnr],Artikel_prijzen[Groep],"")</f>
        <v/>
      </c>
      <c r="J381" s="10" t="str">
        <f>_xlfn.XLOOKUP(Q1_2025[[#This Row],[Artikelnr]],Artikel_prijzen[Artnr],Artikel_prijzen[Prijs 2025],"")</f>
        <v/>
      </c>
      <c r="K381" s="10" t="str">
        <f>IF(Q1_2025[[#This Row],[Artikelprijs]]&lt;&gt;"",IF(Q1_2025[[#This Row],[Stuksprijs]]=Q1_2025[[#This Row],[Artikelprijs]],"Prijs gelijk","Prijs wijkt af"),"")</f>
        <v/>
      </c>
      <c r="L381" s="10"/>
      <c r="N381" s="10">
        <f>IF(Q1_2025[[#This Row],[Prijstype]]="Artikelprijs",Q1_2025[[#This Row],[Artikelprijs]],Q1_2025[[#This Row],[Stuksprijs]])</f>
        <v>225</v>
      </c>
      <c r="O381" s="10">
        <f>IF(Q1_2025[[#This Row],[Prijstype]]="Artikelprijs",Q1_2025[[#This Row],[Artikelprijs]] * Q1_2025[[#This Row],[Besteld]],Q1_2025[[#This Row],[Brutobedrag]])</f>
        <v>675</v>
      </c>
      <c r="P381" s="10">
        <f>IF(Q1_2025[[#This Row],[Prijstype]] = "Artikelprijs",Q1_2025[[#This Row],[Brutobedrag 2]]*(100-Q1_2025[[#This Row],[Relatiekorting percentage]])/100,Q1_2025[[#This Row],[Bruto - Rel.korting]])</f>
        <v>506.25</v>
      </c>
    </row>
    <row r="382" spans="1:16" x14ac:dyDescent="0.3">
      <c r="A382" t="s">
        <v>9</v>
      </c>
      <c r="B382">
        <v>5030001</v>
      </c>
      <c r="C382" t="s">
        <v>132</v>
      </c>
      <c r="D382">
        <v>52</v>
      </c>
      <c r="E382" s="10">
        <v>28.84</v>
      </c>
      <c r="F382" s="10">
        <v>0</v>
      </c>
      <c r="G382" s="10">
        <v>0</v>
      </c>
      <c r="H382">
        <v>0</v>
      </c>
      <c r="I382" s="10" t="str">
        <f>_xlfn.XLOOKUP(Q1_2025[[#This Row],[Artikelnr]],Artikel_prijzen[Artnr],Artikel_prijzen[Groep],"")</f>
        <v>Rigging</v>
      </c>
      <c r="J382" s="10">
        <f>_xlfn.XLOOKUP(Q1_2025[[#This Row],[Artikelnr]],Artikel_prijzen[Artnr],Artikel_prijzen[Prijs 2025],"")</f>
        <v>28</v>
      </c>
      <c r="K382" s="10" t="str">
        <f>IF(Q1_2025[[#This Row],[Artikelprijs]]&lt;&gt;"",IF(Q1_2025[[#This Row],[Stuksprijs]]=Q1_2025[[#This Row],[Artikelprijs]],"Prijs gelijk","Prijs wijkt af"),"")</f>
        <v>Prijs wijkt af</v>
      </c>
      <c r="L382" s="10"/>
      <c r="M382" t="s">
        <v>536</v>
      </c>
      <c r="N382" s="10">
        <f>IF(Q1_2025[[#This Row],[Prijstype]]="Artikelprijs",Q1_2025[[#This Row],[Artikelprijs]],Q1_2025[[#This Row],[Stuksprijs]])</f>
        <v>28</v>
      </c>
      <c r="O382" s="10">
        <f>IF(Q1_2025[[#This Row],[Prijstype]]="Artikelprijs",Q1_2025[[#This Row],[Artikelprijs]] * Q1_2025[[#This Row],[Besteld]],Q1_2025[[#This Row],[Brutobedrag]])</f>
        <v>1456</v>
      </c>
      <c r="P382" s="10">
        <f>IF(Q1_2025[[#This Row],[Prijstype]] = "Artikelprijs",Q1_2025[[#This Row],[Brutobedrag 2]]*(100-Q1_2025[[#This Row],[Relatiekorting percentage]])/100,Q1_2025[[#This Row],[Bruto - Rel.korting]])</f>
        <v>1456</v>
      </c>
    </row>
    <row r="383" spans="1:16" x14ac:dyDescent="0.3">
      <c r="A383" t="s">
        <v>9</v>
      </c>
      <c r="B383">
        <v>2002103</v>
      </c>
      <c r="C383" t="s">
        <v>133</v>
      </c>
      <c r="D383">
        <v>4</v>
      </c>
      <c r="E383" s="10">
        <v>40</v>
      </c>
      <c r="F383" s="10">
        <v>0</v>
      </c>
      <c r="G383" s="10">
        <v>0</v>
      </c>
      <c r="H383">
        <v>30</v>
      </c>
      <c r="I383" s="10" t="str">
        <f>_xlfn.XLOOKUP(Q1_2025[[#This Row],[Artikelnr]],Artikel_prijzen[Artnr],Artikel_prijzen[Groep],"")</f>
        <v/>
      </c>
      <c r="J383" s="10" t="str">
        <f>_xlfn.XLOOKUP(Q1_2025[[#This Row],[Artikelnr]],Artikel_prijzen[Artnr],Artikel_prijzen[Prijs 2025],"")</f>
        <v/>
      </c>
      <c r="K383" s="10" t="str">
        <f>IF(Q1_2025[[#This Row],[Artikelprijs]]&lt;&gt;"",IF(Q1_2025[[#This Row],[Stuksprijs]]=Q1_2025[[#This Row],[Artikelprijs]],"Prijs gelijk","Prijs wijkt af"),"")</f>
        <v/>
      </c>
      <c r="L383" s="10"/>
      <c r="N383" s="10">
        <f>IF(Q1_2025[[#This Row],[Prijstype]]="Artikelprijs",Q1_2025[[#This Row],[Artikelprijs]],Q1_2025[[#This Row],[Stuksprijs]])</f>
        <v>40</v>
      </c>
      <c r="O383" s="10">
        <f>IF(Q1_2025[[#This Row],[Prijstype]]="Artikelprijs",Q1_2025[[#This Row],[Artikelprijs]] * Q1_2025[[#This Row],[Besteld]],Q1_2025[[#This Row],[Brutobedrag]])</f>
        <v>0</v>
      </c>
      <c r="P383" s="10">
        <f>IF(Q1_2025[[#This Row],[Prijstype]] = "Artikelprijs",Q1_2025[[#This Row],[Brutobedrag 2]]*(100-Q1_2025[[#This Row],[Relatiekorting percentage]])/100,Q1_2025[[#This Row],[Bruto - Rel.korting]])</f>
        <v>0</v>
      </c>
    </row>
    <row r="384" spans="1:16" x14ac:dyDescent="0.3">
      <c r="A384" t="s">
        <v>9</v>
      </c>
      <c r="B384">
        <v>2002104</v>
      </c>
      <c r="C384" t="s">
        <v>134</v>
      </c>
      <c r="D384">
        <v>8</v>
      </c>
      <c r="E384" s="10">
        <v>60</v>
      </c>
      <c r="F384" s="10">
        <v>0</v>
      </c>
      <c r="G384" s="10">
        <v>0</v>
      </c>
      <c r="H384">
        <v>30</v>
      </c>
      <c r="I384" s="10" t="str">
        <f>_xlfn.XLOOKUP(Q1_2025[[#This Row],[Artikelnr]],Artikel_prijzen[Artnr],Artikel_prijzen[Groep],"")</f>
        <v/>
      </c>
      <c r="J384" s="10" t="str">
        <f>_xlfn.XLOOKUP(Q1_2025[[#This Row],[Artikelnr]],Artikel_prijzen[Artnr],Artikel_prijzen[Prijs 2025],"")</f>
        <v/>
      </c>
      <c r="K384" s="10" t="str">
        <f>IF(Q1_2025[[#This Row],[Artikelprijs]]&lt;&gt;"",IF(Q1_2025[[#This Row],[Stuksprijs]]=Q1_2025[[#This Row],[Artikelprijs]],"Prijs gelijk","Prijs wijkt af"),"")</f>
        <v/>
      </c>
      <c r="L384" s="10"/>
      <c r="N384" s="10">
        <f>IF(Q1_2025[[#This Row],[Prijstype]]="Artikelprijs",Q1_2025[[#This Row],[Artikelprijs]],Q1_2025[[#This Row],[Stuksprijs]])</f>
        <v>60</v>
      </c>
      <c r="O384" s="10">
        <f>IF(Q1_2025[[#This Row],[Prijstype]]="Artikelprijs",Q1_2025[[#This Row],[Artikelprijs]] * Q1_2025[[#This Row],[Besteld]],Q1_2025[[#This Row],[Brutobedrag]])</f>
        <v>0</v>
      </c>
      <c r="P384" s="10">
        <f>IF(Q1_2025[[#This Row],[Prijstype]] = "Artikelprijs",Q1_2025[[#This Row],[Brutobedrag 2]]*(100-Q1_2025[[#This Row],[Relatiekorting percentage]])/100,Q1_2025[[#This Row],[Bruto - Rel.korting]])</f>
        <v>0</v>
      </c>
    </row>
    <row r="385" spans="1:16" x14ac:dyDescent="0.3">
      <c r="A385" t="s">
        <v>9</v>
      </c>
      <c r="B385">
        <v>2004012</v>
      </c>
      <c r="C385" t="s">
        <v>19</v>
      </c>
      <c r="D385">
        <v>4</v>
      </c>
      <c r="E385" s="10">
        <v>10.5</v>
      </c>
      <c r="F385" s="10">
        <v>0</v>
      </c>
      <c r="G385" s="10">
        <v>0</v>
      </c>
      <c r="H385">
        <v>30</v>
      </c>
      <c r="I385" s="10" t="str">
        <f>_xlfn.XLOOKUP(Q1_2025[[#This Row],[Artikelnr]],Artikel_prijzen[Artnr],Artikel_prijzen[Groep],"")</f>
        <v/>
      </c>
      <c r="J385" s="10" t="str">
        <f>_xlfn.XLOOKUP(Q1_2025[[#This Row],[Artikelnr]],Artikel_prijzen[Artnr],Artikel_prijzen[Prijs 2025],"")</f>
        <v/>
      </c>
      <c r="K385" s="10" t="str">
        <f>IF(Q1_2025[[#This Row],[Artikelprijs]]&lt;&gt;"",IF(Q1_2025[[#This Row],[Stuksprijs]]=Q1_2025[[#This Row],[Artikelprijs]],"Prijs gelijk","Prijs wijkt af"),"")</f>
        <v/>
      </c>
      <c r="L385" s="10"/>
      <c r="N385" s="10">
        <f>IF(Q1_2025[[#This Row],[Prijstype]]="Artikelprijs",Q1_2025[[#This Row],[Artikelprijs]],Q1_2025[[#This Row],[Stuksprijs]])</f>
        <v>10.5</v>
      </c>
      <c r="O385" s="10">
        <f>IF(Q1_2025[[#This Row],[Prijstype]]="Artikelprijs",Q1_2025[[#This Row],[Artikelprijs]] * Q1_2025[[#This Row],[Besteld]],Q1_2025[[#This Row],[Brutobedrag]])</f>
        <v>0</v>
      </c>
      <c r="P385" s="10">
        <f>IF(Q1_2025[[#This Row],[Prijstype]] = "Artikelprijs",Q1_2025[[#This Row],[Brutobedrag 2]]*(100-Q1_2025[[#This Row],[Relatiekorting percentage]])/100,Q1_2025[[#This Row],[Bruto - Rel.korting]])</f>
        <v>0</v>
      </c>
    </row>
    <row r="386" spans="1:16" x14ac:dyDescent="0.3">
      <c r="A386" t="s">
        <v>9</v>
      </c>
      <c r="B386">
        <v>2004017</v>
      </c>
      <c r="C386" t="s">
        <v>135</v>
      </c>
      <c r="D386">
        <v>4</v>
      </c>
      <c r="E386" s="10">
        <v>5.25</v>
      </c>
      <c r="F386" s="10">
        <v>0</v>
      </c>
      <c r="G386" s="10">
        <v>0</v>
      </c>
      <c r="H386">
        <v>30</v>
      </c>
      <c r="I386" s="10" t="str">
        <f>_xlfn.XLOOKUP(Q1_2025[[#This Row],[Artikelnr]],Artikel_prijzen[Artnr],Artikel_prijzen[Groep],"")</f>
        <v/>
      </c>
      <c r="J386" s="10" t="str">
        <f>_xlfn.XLOOKUP(Q1_2025[[#This Row],[Artikelnr]],Artikel_prijzen[Artnr],Artikel_prijzen[Prijs 2025],"")</f>
        <v/>
      </c>
      <c r="K386" s="10" t="str">
        <f>IF(Q1_2025[[#This Row],[Artikelprijs]]&lt;&gt;"",IF(Q1_2025[[#This Row],[Stuksprijs]]=Q1_2025[[#This Row],[Artikelprijs]],"Prijs gelijk","Prijs wijkt af"),"")</f>
        <v/>
      </c>
      <c r="L386" s="10"/>
      <c r="N386" s="10">
        <f>IF(Q1_2025[[#This Row],[Prijstype]]="Artikelprijs",Q1_2025[[#This Row],[Artikelprijs]],Q1_2025[[#This Row],[Stuksprijs]])</f>
        <v>5.25</v>
      </c>
      <c r="O386" s="10">
        <f>IF(Q1_2025[[#This Row],[Prijstype]]="Artikelprijs",Q1_2025[[#This Row],[Artikelprijs]] * Q1_2025[[#This Row],[Besteld]],Q1_2025[[#This Row],[Brutobedrag]])</f>
        <v>0</v>
      </c>
      <c r="P386" s="10">
        <f>IF(Q1_2025[[#This Row],[Prijstype]] = "Artikelprijs",Q1_2025[[#This Row],[Brutobedrag 2]]*(100-Q1_2025[[#This Row],[Relatiekorting percentage]])/100,Q1_2025[[#This Row],[Bruto - Rel.korting]])</f>
        <v>0</v>
      </c>
    </row>
    <row r="387" spans="1:16" x14ac:dyDescent="0.3">
      <c r="A387" t="s">
        <v>9</v>
      </c>
      <c r="B387">
        <v>4001224</v>
      </c>
      <c r="C387" t="s">
        <v>85</v>
      </c>
      <c r="D387">
        <v>2</v>
      </c>
      <c r="E387" s="10">
        <v>92.7</v>
      </c>
      <c r="F387" s="10">
        <v>0</v>
      </c>
      <c r="G387" s="10">
        <v>0</v>
      </c>
      <c r="H387">
        <v>0</v>
      </c>
      <c r="I387" s="10" t="str">
        <f>_xlfn.XLOOKUP(Q1_2025[[#This Row],[Artikelnr]],Artikel_prijzen[Artnr],Artikel_prijzen[Groep],"")</f>
        <v/>
      </c>
      <c r="J387" s="10" t="str">
        <f>_xlfn.XLOOKUP(Q1_2025[[#This Row],[Artikelnr]],Artikel_prijzen[Artnr],Artikel_prijzen[Prijs 2025],"")</f>
        <v/>
      </c>
      <c r="K387" s="10" t="str">
        <f>IF(Q1_2025[[#This Row],[Artikelprijs]]&lt;&gt;"",IF(Q1_2025[[#This Row],[Stuksprijs]]=Q1_2025[[#This Row],[Artikelprijs]],"Prijs gelijk","Prijs wijkt af"),"")</f>
        <v/>
      </c>
      <c r="L387" s="10"/>
      <c r="N387" s="10">
        <f>IF(Q1_2025[[#This Row],[Prijstype]]="Artikelprijs",Q1_2025[[#This Row],[Artikelprijs]],Q1_2025[[#This Row],[Stuksprijs]])</f>
        <v>92.7</v>
      </c>
      <c r="O387" s="10">
        <f>IF(Q1_2025[[#This Row],[Prijstype]]="Artikelprijs",Q1_2025[[#This Row],[Artikelprijs]] * Q1_2025[[#This Row],[Besteld]],Q1_2025[[#This Row],[Brutobedrag]])</f>
        <v>0</v>
      </c>
      <c r="P387" s="10">
        <f>IF(Q1_2025[[#This Row],[Prijstype]] = "Artikelprijs",Q1_2025[[#This Row],[Brutobedrag 2]]*(100-Q1_2025[[#This Row],[Relatiekorting percentage]])/100,Q1_2025[[#This Row],[Bruto - Rel.korting]])</f>
        <v>0</v>
      </c>
    </row>
    <row r="388" spans="1:16" x14ac:dyDescent="0.3">
      <c r="A388" t="s">
        <v>9</v>
      </c>
      <c r="B388">
        <v>3001053</v>
      </c>
      <c r="C388" t="s">
        <v>172</v>
      </c>
      <c r="D388">
        <v>4</v>
      </c>
      <c r="E388" s="10">
        <v>5</v>
      </c>
      <c r="F388" s="10">
        <v>0</v>
      </c>
      <c r="G388" s="10">
        <v>0</v>
      </c>
      <c r="H388">
        <v>30</v>
      </c>
      <c r="I388" s="10" t="str">
        <f>_xlfn.XLOOKUP(Q1_2025[[#This Row],[Artikelnr]],Artikel_prijzen[Artnr],Artikel_prijzen[Groep],"")</f>
        <v/>
      </c>
      <c r="J388" s="10" t="str">
        <f>_xlfn.XLOOKUP(Q1_2025[[#This Row],[Artikelnr]],Artikel_prijzen[Artnr],Artikel_prijzen[Prijs 2025],"")</f>
        <v/>
      </c>
      <c r="K388" s="10" t="str">
        <f>IF(Q1_2025[[#This Row],[Artikelprijs]]&lt;&gt;"",IF(Q1_2025[[#This Row],[Stuksprijs]]=Q1_2025[[#This Row],[Artikelprijs]],"Prijs gelijk","Prijs wijkt af"),"")</f>
        <v/>
      </c>
      <c r="L388" s="10"/>
      <c r="N388" s="10">
        <f>IF(Q1_2025[[#This Row],[Prijstype]]="Artikelprijs",Q1_2025[[#This Row],[Artikelprijs]],Q1_2025[[#This Row],[Stuksprijs]])</f>
        <v>5</v>
      </c>
      <c r="O388" s="10">
        <f>IF(Q1_2025[[#This Row],[Prijstype]]="Artikelprijs",Q1_2025[[#This Row],[Artikelprijs]] * Q1_2025[[#This Row],[Besteld]],Q1_2025[[#This Row],[Brutobedrag]])</f>
        <v>0</v>
      </c>
      <c r="P388" s="10">
        <f>IF(Q1_2025[[#This Row],[Prijstype]] = "Artikelprijs",Q1_2025[[#This Row],[Brutobedrag 2]]*(100-Q1_2025[[#This Row],[Relatiekorting percentage]])/100,Q1_2025[[#This Row],[Bruto - Rel.korting]])</f>
        <v>0</v>
      </c>
    </row>
    <row r="389" spans="1:16" x14ac:dyDescent="0.3">
      <c r="A389" t="s">
        <v>9</v>
      </c>
      <c r="B389">
        <v>2004011</v>
      </c>
      <c r="C389" t="s">
        <v>136</v>
      </c>
      <c r="D389">
        <v>10</v>
      </c>
      <c r="E389" s="10">
        <v>10.5</v>
      </c>
      <c r="F389" s="10">
        <v>0</v>
      </c>
      <c r="G389" s="10">
        <v>0</v>
      </c>
      <c r="H389">
        <v>30</v>
      </c>
      <c r="I389" s="10" t="str">
        <f>_xlfn.XLOOKUP(Q1_2025[[#This Row],[Artikelnr]],Artikel_prijzen[Artnr],Artikel_prijzen[Groep],"")</f>
        <v/>
      </c>
      <c r="J389" s="10" t="str">
        <f>_xlfn.XLOOKUP(Q1_2025[[#This Row],[Artikelnr]],Artikel_prijzen[Artnr],Artikel_prijzen[Prijs 2025],"")</f>
        <v/>
      </c>
      <c r="K389" s="10" t="str">
        <f>IF(Q1_2025[[#This Row],[Artikelprijs]]&lt;&gt;"",IF(Q1_2025[[#This Row],[Stuksprijs]]=Q1_2025[[#This Row],[Artikelprijs]],"Prijs gelijk","Prijs wijkt af"),"")</f>
        <v/>
      </c>
      <c r="L389" s="10"/>
      <c r="N389" s="10">
        <f>IF(Q1_2025[[#This Row],[Prijstype]]="Artikelprijs",Q1_2025[[#This Row],[Artikelprijs]],Q1_2025[[#This Row],[Stuksprijs]])</f>
        <v>10.5</v>
      </c>
      <c r="O389" s="10">
        <f>IF(Q1_2025[[#This Row],[Prijstype]]="Artikelprijs",Q1_2025[[#This Row],[Artikelprijs]] * Q1_2025[[#This Row],[Besteld]],Q1_2025[[#This Row],[Brutobedrag]])</f>
        <v>0</v>
      </c>
      <c r="P389" s="10">
        <f>IF(Q1_2025[[#This Row],[Prijstype]] = "Artikelprijs",Q1_2025[[#This Row],[Brutobedrag 2]]*(100-Q1_2025[[#This Row],[Relatiekorting percentage]])/100,Q1_2025[[#This Row],[Bruto - Rel.korting]])</f>
        <v>0</v>
      </c>
    </row>
    <row r="390" spans="1:16" x14ac:dyDescent="0.3">
      <c r="A390" t="s">
        <v>9</v>
      </c>
      <c r="B390">
        <v>2004012</v>
      </c>
      <c r="C390" t="s">
        <v>19</v>
      </c>
      <c r="D390">
        <v>5</v>
      </c>
      <c r="E390" s="10">
        <v>10.5</v>
      </c>
      <c r="F390" s="10">
        <v>0</v>
      </c>
      <c r="G390" s="10">
        <v>0</v>
      </c>
      <c r="H390">
        <v>30</v>
      </c>
      <c r="I390" s="10" t="str">
        <f>_xlfn.XLOOKUP(Q1_2025[[#This Row],[Artikelnr]],Artikel_prijzen[Artnr],Artikel_prijzen[Groep],"")</f>
        <v/>
      </c>
      <c r="J390" s="10" t="str">
        <f>_xlfn.XLOOKUP(Q1_2025[[#This Row],[Artikelnr]],Artikel_prijzen[Artnr],Artikel_prijzen[Prijs 2025],"")</f>
        <v/>
      </c>
      <c r="K390" s="10" t="str">
        <f>IF(Q1_2025[[#This Row],[Artikelprijs]]&lt;&gt;"",IF(Q1_2025[[#This Row],[Stuksprijs]]=Q1_2025[[#This Row],[Artikelprijs]],"Prijs gelijk","Prijs wijkt af"),"")</f>
        <v/>
      </c>
      <c r="L390" s="10"/>
      <c r="N390" s="10">
        <f>IF(Q1_2025[[#This Row],[Prijstype]]="Artikelprijs",Q1_2025[[#This Row],[Artikelprijs]],Q1_2025[[#This Row],[Stuksprijs]])</f>
        <v>10.5</v>
      </c>
      <c r="O390" s="10">
        <f>IF(Q1_2025[[#This Row],[Prijstype]]="Artikelprijs",Q1_2025[[#This Row],[Artikelprijs]] * Q1_2025[[#This Row],[Besteld]],Q1_2025[[#This Row],[Brutobedrag]])</f>
        <v>0</v>
      </c>
      <c r="P390" s="10">
        <f>IF(Q1_2025[[#This Row],[Prijstype]] = "Artikelprijs",Q1_2025[[#This Row],[Brutobedrag 2]]*(100-Q1_2025[[#This Row],[Relatiekorting percentage]])/100,Q1_2025[[#This Row],[Bruto - Rel.korting]])</f>
        <v>0</v>
      </c>
    </row>
    <row r="391" spans="1:16" x14ac:dyDescent="0.3">
      <c r="A391" t="s">
        <v>9</v>
      </c>
      <c r="B391">
        <v>3002031</v>
      </c>
      <c r="C391" t="s">
        <v>101</v>
      </c>
      <c r="D391">
        <v>15</v>
      </c>
      <c r="E391" s="10">
        <v>62.46</v>
      </c>
      <c r="F391" s="10">
        <v>0</v>
      </c>
      <c r="G391" s="10">
        <v>0</v>
      </c>
      <c r="H391">
        <v>30</v>
      </c>
      <c r="I391" s="10" t="str">
        <f>_xlfn.XLOOKUP(Q1_2025[[#This Row],[Artikelnr]],Artikel_prijzen[Artnr],Artikel_prijzen[Groep],"")</f>
        <v/>
      </c>
      <c r="J391" s="10" t="str">
        <f>_xlfn.XLOOKUP(Q1_2025[[#This Row],[Artikelnr]],Artikel_prijzen[Artnr],Artikel_prijzen[Prijs 2025],"")</f>
        <v/>
      </c>
      <c r="K391" s="10" t="str">
        <f>IF(Q1_2025[[#This Row],[Artikelprijs]]&lt;&gt;"",IF(Q1_2025[[#This Row],[Stuksprijs]]=Q1_2025[[#This Row],[Artikelprijs]],"Prijs gelijk","Prijs wijkt af"),"")</f>
        <v/>
      </c>
      <c r="L391" s="10"/>
      <c r="N391" s="10">
        <f>IF(Q1_2025[[#This Row],[Prijstype]]="Artikelprijs",Q1_2025[[#This Row],[Artikelprijs]],Q1_2025[[#This Row],[Stuksprijs]])</f>
        <v>62.46</v>
      </c>
      <c r="O391" s="10">
        <f>IF(Q1_2025[[#This Row],[Prijstype]]="Artikelprijs",Q1_2025[[#This Row],[Artikelprijs]] * Q1_2025[[#This Row],[Besteld]],Q1_2025[[#This Row],[Brutobedrag]])</f>
        <v>0</v>
      </c>
      <c r="P391" s="10">
        <f>IF(Q1_2025[[#This Row],[Prijstype]] = "Artikelprijs",Q1_2025[[#This Row],[Brutobedrag 2]]*(100-Q1_2025[[#This Row],[Relatiekorting percentage]])/100,Q1_2025[[#This Row],[Bruto - Rel.korting]])</f>
        <v>0</v>
      </c>
    </row>
    <row r="392" spans="1:16" x14ac:dyDescent="0.3">
      <c r="A392" t="s">
        <v>9</v>
      </c>
      <c r="B392">
        <v>3002029</v>
      </c>
      <c r="C392" t="s">
        <v>100</v>
      </c>
      <c r="D392">
        <v>2</v>
      </c>
      <c r="E392" s="10">
        <v>76.02</v>
      </c>
      <c r="F392" s="10">
        <v>0</v>
      </c>
      <c r="G392" s="10">
        <v>0</v>
      </c>
      <c r="H392">
        <v>30</v>
      </c>
      <c r="I392" s="10" t="str">
        <f>_xlfn.XLOOKUP(Q1_2025[[#This Row],[Artikelnr]],Artikel_prijzen[Artnr],Artikel_prijzen[Groep],"")</f>
        <v/>
      </c>
      <c r="J392" s="10" t="str">
        <f>_xlfn.XLOOKUP(Q1_2025[[#This Row],[Artikelnr]],Artikel_prijzen[Artnr],Artikel_prijzen[Prijs 2025],"")</f>
        <v/>
      </c>
      <c r="K392" s="10" t="str">
        <f>IF(Q1_2025[[#This Row],[Artikelprijs]]&lt;&gt;"",IF(Q1_2025[[#This Row],[Stuksprijs]]=Q1_2025[[#This Row],[Artikelprijs]],"Prijs gelijk","Prijs wijkt af"),"")</f>
        <v/>
      </c>
      <c r="L392" s="10"/>
      <c r="N392" s="10">
        <f>IF(Q1_2025[[#This Row],[Prijstype]]="Artikelprijs",Q1_2025[[#This Row],[Artikelprijs]],Q1_2025[[#This Row],[Stuksprijs]])</f>
        <v>76.02</v>
      </c>
      <c r="O392" s="10">
        <f>IF(Q1_2025[[#This Row],[Prijstype]]="Artikelprijs",Q1_2025[[#This Row],[Artikelprijs]] * Q1_2025[[#This Row],[Besteld]],Q1_2025[[#This Row],[Brutobedrag]])</f>
        <v>0</v>
      </c>
      <c r="P392" s="10">
        <f>IF(Q1_2025[[#This Row],[Prijstype]] = "Artikelprijs",Q1_2025[[#This Row],[Brutobedrag 2]]*(100-Q1_2025[[#This Row],[Relatiekorting percentage]])/100,Q1_2025[[#This Row],[Bruto - Rel.korting]])</f>
        <v>0</v>
      </c>
    </row>
    <row r="393" spans="1:16" x14ac:dyDescent="0.3">
      <c r="A393" t="s">
        <v>9</v>
      </c>
      <c r="B393">
        <v>3001109</v>
      </c>
      <c r="C393" t="s">
        <v>88</v>
      </c>
      <c r="D393">
        <v>5</v>
      </c>
      <c r="E393" s="10">
        <v>17.5</v>
      </c>
      <c r="F393" s="10">
        <v>0</v>
      </c>
      <c r="G393" s="10">
        <v>0</v>
      </c>
      <c r="H393">
        <v>30</v>
      </c>
      <c r="I393" s="10" t="str">
        <f>_xlfn.XLOOKUP(Q1_2025[[#This Row],[Artikelnr]],Artikel_prijzen[Artnr],Artikel_prijzen[Groep],"")</f>
        <v/>
      </c>
      <c r="J393" s="10" t="str">
        <f>_xlfn.XLOOKUP(Q1_2025[[#This Row],[Artikelnr]],Artikel_prijzen[Artnr],Artikel_prijzen[Prijs 2025],"")</f>
        <v/>
      </c>
      <c r="K393" s="10" t="str">
        <f>IF(Q1_2025[[#This Row],[Artikelprijs]]&lt;&gt;"",IF(Q1_2025[[#This Row],[Stuksprijs]]=Q1_2025[[#This Row],[Artikelprijs]],"Prijs gelijk","Prijs wijkt af"),"")</f>
        <v/>
      </c>
      <c r="L393" s="10"/>
      <c r="N393" s="10">
        <f>IF(Q1_2025[[#This Row],[Prijstype]]="Artikelprijs",Q1_2025[[#This Row],[Artikelprijs]],Q1_2025[[#This Row],[Stuksprijs]])</f>
        <v>17.5</v>
      </c>
      <c r="O393" s="10">
        <f>IF(Q1_2025[[#This Row],[Prijstype]]="Artikelprijs",Q1_2025[[#This Row],[Artikelprijs]] * Q1_2025[[#This Row],[Besteld]],Q1_2025[[#This Row],[Brutobedrag]])</f>
        <v>0</v>
      </c>
      <c r="P393" s="10">
        <f>IF(Q1_2025[[#This Row],[Prijstype]] = "Artikelprijs",Q1_2025[[#This Row],[Brutobedrag 2]]*(100-Q1_2025[[#This Row],[Relatiekorting percentage]])/100,Q1_2025[[#This Row],[Bruto - Rel.korting]])</f>
        <v>0</v>
      </c>
    </row>
    <row r="394" spans="1:16" x14ac:dyDescent="0.3">
      <c r="A394" t="s">
        <v>9</v>
      </c>
      <c r="B394">
        <v>3001111</v>
      </c>
      <c r="C394" t="s">
        <v>34</v>
      </c>
      <c r="D394">
        <v>5</v>
      </c>
      <c r="E394" s="10">
        <v>25</v>
      </c>
      <c r="F394" s="10">
        <v>0</v>
      </c>
      <c r="G394" s="10">
        <v>0</v>
      </c>
      <c r="H394">
        <v>30</v>
      </c>
      <c r="I394" s="10" t="str">
        <f>_xlfn.XLOOKUP(Q1_2025[[#This Row],[Artikelnr]],Artikel_prijzen[Artnr],Artikel_prijzen[Groep],"")</f>
        <v/>
      </c>
      <c r="J394" s="10" t="str">
        <f>_xlfn.XLOOKUP(Q1_2025[[#This Row],[Artikelnr]],Artikel_prijzen[Artnr],Artikel_prijzen[Prijs 2025],"")</f>
        <v/>
      </c>
      <c r="K394" s="10" t="str">
        <f>IF(Q1_2025[[#This Row],[Artikelprijs]]&lt;&gt;"",IF(Q1_2025[[#This Row],[Stuksprijs]]=Q1_2025[[#This Row],[Artikelprijs]],"Prijs gelijk","Prijs wijkt af"),"")</f>
        <v/>
      </c>
      <c r="L394" s="10"/>
      <c r="N394" s="10">
        <f>IF(Q1_2025[[#This Row],[Prijstype]]="Artikelprijs",Q1_2025[[#This Row],[Artikelprijs]],Q1_2025[[#This Row],[Stuksprijs]])</f>
        <v>25</v>
      </c>
      <c r="O394" s="10">
        <f>IF(Q1_2025[[#This Row],[Prijstype]]="Artikelprijs",Q1_2025[[#This Row],[Artikelprijs]] * Q1_2025[[#This Row],[Besteld]],Q1_2025[[#This Row],[Brutobedrag]])</f>
        <v>0</v>
      </c>
      <c r="P394" s="10">
        <f>IF(Q1_2025[[#This Row],[Prijstype]] = "Artikelprijs",Q1_2025[[#This Row],[Brutobedrag 2]]*(100-Q1_2025[[#This Row],[Relatiekorting percentage]])/100,Q1_2025[[#This Row],[Bruto - Rel.korting]])</f>
        <v>0</v>
      </c>
    </row>
    <row r="395" spans="1:16" x14ac:dyDescent="0.3">
      <c r="A395" t="s">
        <v>9</v>
      </c>
      <c r="B395">
        <v>3001070</v>
      </c>
      <c r="C395" t="s">
        <v>138</v>
      </c>
      <c r="D395">
        <v>3</v>
      </c>
      <c r="E395" s="10">
        <v>9</v>
      </c>
      <c r="F395" s="10">
        <v>0</v>
      </c>
      <c r="G395" s="10">
        <v>0</v>
      </c>
      <c r="H395">
        <v>30</v>
      </c>
      <c r="I395" s="10" t="str">
        <f>_xlfn.XLOOKUP(Q1_2025[[#This Row],[Artikelnr]],Artikel_prijzen[Artnr],Artikel_prijzen[Groep],"")</f>
        <v/>
      </c>
      <c r="J395" s="10" t="str">
        <f>_xlfn.XLOOKUP(Q1_2025[[#This Row],[Artikelnr]],Artikel_prijzen[Artnr],Artikel_prijzen[Prijs 2025],"")</f>
        <v/>
      </c>
      <c r="K395" s="10" t="str">
        <f>IF(Q1_2025[[#This Row],[Artikelprijs]]&lt;&gt;"",IF(Q1_2025[[#This Row],[Stuksprijs]]=Q1_2025[[#This Row],[Artikelprijs]],"Prijs gelijk","Prijs wijkt af"),"")</f>
        <v/>
      </c>
      <c r="L395" s="10"/>
      <c r="N395" s="10">
        <f>IF(Q1_2025[[#This Row],[Prijstype]]="Artikelprijs",Q1_2025[[#This Row],[Artikelprijs]],Q1_2025[[#This Row],[Stuksprijs]])</f>
        <v>9</v>
      </c>
      <c r="O395" s="10">
        <f>IF(Q1_2025[[#This Row],[Prijstype]]="Artikelprijs",Q1_2025[[#This Row],[Artikelprijs]] * Q1_2025[[#This Row],[Besteld]],Q1_2025[[#This Row],[Brutobedrag]])</f>
        <v>0</v>
      </c>
      <c r="P395" s="10">
        <f>IF(Q1_2025[[#This Row],[Prijstype]] = "Artikelprijs",Q1_2025[[#This Row],[Brutobedrag 2]]*(100-Q1_2025[[#This Row],[Relatiekorting percentage]])/100,Q1_2025[[#This Row],[Bruto - Rel.korting]])</f>
        <v>0</v>
      </c>
    </row>
    <row r="396" spans="1:16" x14ac:dyDescent="0.3">
      <c r="A396" t="s">
        <v>9</v>
      </c>
      <c r="B396">
        <v>3001071</v>
      </c>
      <c r="C396" t="s">
        <v>102</v>
      </c>
      <c r="D396">
        <v>3</v>
      </c>
      <c r="E396" s="10">
        <v>12</v>
      </c>
      <c r="F396" s="10">
        <v>0</v>
      </c>
      <c r="G396" s="10">
        <v>0</v>
      </c>
      <c r="H396">
        <v>30</v>
      </c>
      <c r="I396" s="10" t="str">
        <f>_xlfn.XLOOKUP(Q1_2025[[#This Row],[Artikelnr]],Artikel_prijzen[Artnr],Artikel_prijzen[Groep],"")</f>
        <v/>
      </c>
      <c r="J396" s="10" t="str">
        <f>_xlfn.XLOOKUP(Q1_2025[[#This Row],[Artikelnr]],Artikel_prijzen[Artnr],Artikel_prijzen[Prijs 2025],"")</f>
        <v/>
      </c>
      <c r="K396" s="10" t="str">
        <f>IF(Q1_2025[[#This Row],[Artikelprijs]]&lt;&gt;"",IF(Q1_2025[[#This Row],[Stuksprijs]]=Q1_2025[[#This Row],[Artikelprijs]],"Prijs gelijk","Prijs wijkt af"),"")</f>
        <v/>
      </c>
      <c r="L396" s="10"/>
      <c r="N396" s="10">
        <f>IF(Q1_2025[[#This Row],[Prijstype]]="Artikelprijs",Q1_2025[[#This Row],[Artikelprijs]],Q1_2025[[#This Row],[Stuksprijs]])</f>
        <v>12</v>
      </c>
      <c r="O396" s="10">
        <f>IF(Q1_2025[[#This Row],[Prijstype]]="Artikelprijs",Q1_2025[[#This Row],[Artikelprijs]] * Q1_2025[[#This Row],[Besteld]],Q1_2025[[#This Row],[Brutobedrag]])</f>
        <v>0</v>
      </c>
      <c r="P396" s="10">
        <f>IF(Q1_2025[[#This Row],[Prijstype]] = "Artikelprijs",Q1_2025[[#This Row],[Brutobedrag 2]]*(100-Q1_2025[[#This Row],[Relatiekorting percentage]])/100,Q1_2025[[#This Row],[Bruto - Rel.korting]])</f>
        <v>0</v>
      </c>
    </row>
    <row r="397" spans="1:16" x14ac:dyDescent="0.3">
      <c r="A397" t="s">
        <v>9</v>
      </c>
      <c r="B397">
        <v>3002030</v>
      </c>
      <c r="C397" t="s">
        <v>99</v>
      </c>
      <c r="D397">
        <v>2</v>
      </c>
      <c r="E397" s="10">
        <v>82.4</v>
      </c>
      <c r="F397" s="10">
        <v>0</v>
      </c>
      <c r="G397" s="10">
        <v>0</v>
      </c>
      <c r="H397">
        <v>30</v>
      </c>
      <c r="I397" s="10" t="str">
        <f>_xlfn.XLOOKUP(Q1_2025[[#This Row],[Artikelnr]],Artikel_prijzen[Artnr],Artikel_prijzen[Groep],"")</f>
        <v/>
      </c>
      <c r="J397" s="10" t="str">
        <f>_xlfn.XLOOKUP(Q1_2025[[#This Row],[Artikelnr]],Artikel_prijzen[Artnr],Artikel_prijzen[Prijs 2025],"")</f>
        <v/>
      </c>
      <c r="K397" s="10" t="str">
        <f>IF(Q1_2025[[#This Row],[Artikelprijs]]&lt;&gt;"",IF(Q1_2025[[#This Row],[Stuksprijs]]=Q1_2025[[#This Row],[Artikelprijs]],"Prijs gelijk","Prijs wijkt af"),"")</f>
        <v/>
      </c>
      <c r="L397" s="10"/>
      <c r="N397" s="10">
        <f>IF(Q1_2025[[#This Row],[Prijstype]]="Artikelprijs",Q1_2025[[#This Row],[Artikelprijs]],Q1_2025[[#This Row],[Stuksprijs]])</f>
        <v>82.4</v>
      </c>
      <c r="O397" s="10">
        <f>IF(Q1_2025[[#This Row],[Prijstype]]="Artikelprijs",Q1_2025[[#This Row],[Artikelprijs]] * Q1_2025[[#This Row],[Besteld]],Q1_2025[[#This Row],[Brutobedrag]])</f>
        <v>0</v>
      </c>
      <c r="P397" s="10">
        <f>IF(Q1_2025[[#This Row],[Prijstype]] = "Artikelprijs",Q1_2025[[#This Row],[Brutobedrag 2]]*(100-Q1_2025[[#This Row],[Relatiekorting percentage]])/100,Q1_2025[[#This Row],[Bruto - Rel.korting]])</f>
        <v>0</v>
      </c>
    </row>
    <row r="398" spans="1:16" x14ac:dyDescent="0.3">
      <c r="A398" t="s">
        <v>9</v>
      </c>
      <c r="B398">
        <v>3002032</v>
      </c>
      <c r="C398" t="s">
        <v>98</v>
      </c>
      <c r="D398">
        <v>2</v>
      </c>
      <c r="E398" s="10">
        <v>120</v>
      </c>
      <c r="F398" s="10">
        <v>0</v>
      </c>
      <c r="G398" s="10">
        <v>0</v>
      </c>
      <c r="H398">
        <v>30</v>
      </c>
      <c r="I398" s="10" t="str">
        <f>_xlfn.XLOOKUP(Q1_2025[[#This Row],[Artikelnr]],Artikel_prijzen[Artnr],Artikel_prijzen[Groep],"")</f>
        <v/>
      </c>
      <c r="J398" s="10" t="str">
        <f>_xlfn.XLOOKUP(Q1_2025[[#This Row],[Artikelnr]],Artikel_prijzen[Artnr],Artikel_prijzen[Prijs 2025],"")</f>
        <v/>
      </c>
      <c r="K398" s="10" t="str">
        <f>IF(Q1_2025[[#This Row],[Artikelprijs]]&lt;&gt;"",IF(Q1_2025[[#This Row],[Stuksprijs]]=Q1_2025[[#This Row],[Artikelprijs]],"Prijs gelijk","Prijs wijkt af"),"")</f>
        <v/>
      </c>
      <c r="L398" s="10"/>
      <c r="N398" s="10">
        <f>IF(Q1_2025[[#This Row],[Prijstype]]="Artikelprijs",Q1_2025[[#This Row],[Artikelprijs]],Q1_2025[[#This Row],[Stuksprijs]])</f>
        <v>120</v>
      </c>
      <c r="O398" s="10">
        <f>IF(Q1_2025[[#This Row],[Prijstype]]="Artikelprijs",Q1_2025[[#This Row],[Artikelprijs]] * Q1_2025[[#This Row],[Besteld]],Q1_2025[[#This Row],[Brutobedrag]])</f>
        <v>0</v>
      </c>
      <c r="P398" s="10">
        <f>IF(Q1_2025[[#This Row],[Prijstype]] = "Artikelprijs",Q1_2025[[#This Row],[Brutobedrag 2]]*(100-Q1_2025[[#This Row],[Relatiekorting percentage]])/100,Q1_2025[[#This Row],[Bruto - Rel.korting]])</f>
        <v>0</v>
      </c>
    </row>
    <row r="399" spans="1:16" x14ac:dyDescent="0.3">
      <c r="A399" t="s">
        <v>9</v>
      </c>
      <c r="B399">
        <v>3001045</v>
      </c>
      <c r="C399" t="s">
        <v>71</v>
      </c>
      <c r="D399">
        <v>15</v>
      </c>
      <c r="E399" s="10">
        <v>5</v>
      </c>
      <c r="F399" s="10">
        <v>0</v>
      </c>
      <c r="G399" s="10">
        <v>0</v>
      </c>
      <c r="H399">
        <v>30</v>
      </c>
      <c r="I399" s="10" t="str">
        <f>_xlfn.XLOOKUP(Q1_2025[[#This Row],[Artikelnr]],Artikel_prijzen[Artnr],Artikel_prijzen[Groep],"")</f>
        <v/>
      </c>
      <c r="J399" s="10" t="str">
        <f>_xlfn.XLOOKUP(Q1_2025[[#This Row],[Artikelnr]],Artikel_prijzen[Artnr],Artikel_prijzen[Prijs 2025],"")</f>
        <v/>
      </c>
      <c r="K399" s="10" t="str">
        <f>IF(Q1_2025[[#This Row],[Artikelprijs]]&lt;&gt;"",IF(Q1_2025[[#This Row],[Stuksprijs]]=Q1_2025[[#This Row],[Artikelprijs]],"Prijs gelijk","Prijs wijkt af"),"")</f>
        <v/>
      </c>
      <c r="L399" s="10"/>
      <c r="N399" s="10">
        <f>IF(Q1_2025[[#This Row],[Prijstype]]="Artikelprijs",Q1_2025[[#This Row],[Artikelprijs]],Q1_2025[[#This Row],[Stuksprijs]])</f>
        <v>5</v>
      </c>
      <c r="O399" s="10">
        <f>IF(Q1_2025[[#This Row],[Prijstype]]="Artikelprijs",Q1_2025[[#This Row],[Artikelprijs]] * Q1_2025[[#This Row],[Besteld]],Q1_2025[[#This Row],[Brutobedrag]])</f>
        <v>0</v>
      </c>
      <c r="P399" s="10">
        <f>IF(Q1_2025[[#This Row],[Prijstype]] = "Artikelprijs",Q1_2025[[#This Row],[Brutobedrag 2]]*(100-Q1_2025[[#This Row],[Relatiekorting percentage]])/100,Q1_2025[[#This Row],[Bruto - Rel.korting]])</f>
        <v>0</v>
      </c>
    </row>
    <row r="400" spans="1:16" x14ac:dyDescent="0.3">
      <c r="A400" t="s">
        <v>9</v>
      </c>
      <c r="B400">
        <v>3001041</v>
      </c>
      <c r="C400" t="s">
        <v>68</v>
      </c>
      <c r="D400">
        <v>4</v>
      </c>
      <c r="E400" s="10">
        <v>9</v>
      </c>
      <c r="F400" s="10">
        <v>0</v>
      </c>
      <c r="G400" s="10">
        <v>0</v>
      </c>
      <c r="H400">
        <v>30</v>
      </c>
      <c r="I400" s="10" t="str">
        <f>_xlfn.XLOOKUP(Q1_2025[[#This Row],[Artikelnr]],Artikel_prijzen[Artnr],Artikel_prijzen[Groep],"")</f>
        <v/>
      </c>
      <c r="J400" s="10" t="str">
        <f>_xlfn.XLOOKUP(Q1_2025[[#This Row],[Artikelnr]],Artikel_prijzen[Artnr],Artikel_prijzen[Prijs 2025],"")</f>
        <v/>
      </c>
      <c r="K400" s="10" t="str">
        <f>IF(Q1_2025[[#This Row],[Artikelprijs]]&lt;&gt;"",IF(Q1_2025[[#This Row],[Stuksprijs]]=Q1_2025[[#This Row],[Artikelprijs]],"Prijs gelijk","Prijs wijkt af"),"")</f>
        <v/>
      </c>
      <c r="L400" s="10"/>
      <c r="N400" s="10">
        <f>IF(Q1_2025[[#This Row],[Prijstype]]="Artikelprijs",Q1_2025[[#This Row],[Artikelprijs]],Q1_2025[[#This Row],[Stuksprijs]])</f>
        <v>9</v>
      </c>
      <c r="O400" s="10">
        <f>IF(Q1_2025[[#This Row],[Prijstype]]="Artikelprijs",Q1_2025[[#This Row],[Artikelprijs]] * Q1_2025[[#This Row],[Besteld]],Q1_2025[[#This Row],[Brutobedrag]])</f>
        <v>0</v>
      </c>
      <c r="P400" s="10">
        <f>IF(Q1_2025[[#This Row],[Prijstype]] = "Artikelprijs",Q1_2025[[#This Row],[Brutobedrag 2]]*(100-Q1_2025[[#This Row],[Relatiekorting percentage]])/100,Q1_2025[[#This Row],[Bruto - Rel.korting]])</f>
        <v>0</v>
      </c>
    </row>
    <row r="401" spans="1:16" x14ac:dyDescent="0.3">
      <c r="A401" t="s">
        <v>9</v>
      </c>
      <c r="B401">
        <v>3001042</v>
      </c>
      <c r="C401" t="s">
        <v>69</v>
      </c>
      <c r="D401">
        <v>8</v>
      </c>
      <c r="E401" s="10">
        <v>11</v>
      </c>
      <c r="F401" s="10">
        <v>0</v>
      </c>
      <c r="G401" s="10">
        <v>0</v>
      </c>
      <c r="H401">
        <v>30</v>
      </c>
      <c r="I401" s="10" t="str">
        <f>_xlfn.XLOOKUP(Q1_2025[[#This Row],[Artikelnr]],Artikel_prijzen[Artnr],Artikel_prijzen[Groep],"")</f>
        <v/>
      </c>
      <c r="J401" s="10" t="str">
        <f>_xlfn.XLOOKUP(Q1_2025[[#This Row],[Artikelnr]],Artikel_prijzen[Artnr],Artikel_prijzen[Prijs 2025],"")</f>
        <v/>
      </c>
      <c r="K401" s="10" t="str">
        <f>IF(Q1_2025[[#This Row],[Artikelprijs]]&lt;&gt;"",IF(Q1_2025[[#This Row],[Stuksprijs]]=Q1_2025[[#This Row],[Artikelprijs]],"Prijs gelijk","Prijs wijkt af"),"")</f>
        <v/>
      </c>
      <c r="L401" s="10"/>
      <c r="N401" s="10">
        <f>IF(Q1_2025[[#This Row],[Prijstype]]="Artikelprijs",Q1_2025[[#This Row],[Artikelprijs]],Q1_2025[[#This Row],[Stuksprijs]])</f>
        <v>11</v>
      </c>
      <c r="O401" s="10">
        <f>IF(Q1_2025[[#This Row],[Prijstype]]="Artikelprijs",Q1_2025[[#This Row],[Artikelprijs]] * Q1_2025[[#This Row],[Besteld]],Q1_2025[[#This Row],[Brutobedrag]])</f>
        <v>0</v>
      </c>
      <c r="P401" s="10">
        <f>IF(Q1_2025[[#This Row],[Prijstype]] = "Artikelprijs",Q1_2025[[#This Row],[Brutobedrag 2]]*(100-Q1_2025[[#This Row],[Relatiekorting percentage]])/100,Q1_2025[[#This Row],[Bruto - Rel.korting]])</f>
        <v>0</v>
      </c>
    </row>
    <row r="402" spans="1:16" x14ac:dyDescent="0.3">
      <c r="A402" t="s">
        <v>9</v>
      </c>
      <c r="B402">
        <v>3001043</v>
      </c>
      <c r="C402" t="s">
        <v>70</v>
      </c>
      <c r="D402">
        <v>8</v>
      </c>
      <c r="E402" s="10">
        <v>13</v>
      </c>
      <c r="F402" s="10">
        <v>0</v>
      </c>
      <c r="G402" s="10">
        <v>0</v>
      </c>
      <c r="H402">
        <v>30</v>
      </c>
      <c r="I402" s="10" t="str">
        <f>_xlfn.XLOOKUP(Q1_2025[[#This Row],[Artikelnr]],Artikel_prijzen[Artnr],Artikel_prijzen[Groep],"")</f>
        <v/>
      </c>
      <c r="J402" s="10" t="str">
        <f>_xlfn.XLOOKUP(Q1_2025[[#This Row],[Artikelnr]],Artikel_prijzen[Artnr],Artikel_prijzen[Prijs 2025],"")</f>
        <v/>
      </c>
      <c r="K402" s="10" t="str">
        <f>IF(Q1_2025[[#This Row],[Artikelprijs]]&lt;&gt;"",IF(Q1_2025[[#This Row],[Stuksprijs]]=Q1_2025[[#This Row],[Artikelprijs]],"Prijs gelijk","Prijs wijkt af"),"")</f>
        <v/>
      </c>
      <c r="L402" s="10"/>
      <c r="N402" s="10">
        <f>IF(Q1_2025[[#This Row],[Prijstype]]="Artikelprijs",Q1_2025[[#This Row],[Artikelprijs]],Q1_2025[[#This Row],[Stuksprijs]])</f>
        <v>13</v>
      </c>
      <c r="O402" s="10">
        <f>IF(Q1_2025[[#This Row],[Prijstype]]="Artikelprijs",Q1_2025[[#This Row],[Artikelprijs]] * Q1_2025[[#This Row],[Besteld]],Q1_2025[[#This Row],[Brutobedrag]])</f>
        <v>0</v>
      </c>
      <c r="P402" s="10">
        <f>IF(Q1_2025[[#This Row],[Prijstype]] = "Artikelprijs",Q1_2025[[#This Row],[Brutobedrag 2]]*(100-Q1_2025[[#This Row],[Relatiekorting percentage]])/100,Q1_2025[[#This Row],[Bruto - Rel.korting]])</f>
        <v>0</v>
      </c>
    </row>
    <row r="403" spans="1:16" x14ac:dyDescent="0.3">
      <c r="A403" t="s">
        <v>9</v>
      </c>
      <c r="B403">
        <v>3001044</v>
      </c>
      <c r="C403" t="s">
        <v>47</v>
      </c>
      <c r="D403">
        <v>5</v>
      </c>
      <c r="E403" s="10">
        <v>26.83</v>
      </c>
      <c r="F403" s="10">
        <v>0</v>
      </c>
      <c r="G403" s="10">
        <v>0</v>
      </c>
      <c r="H403">
        <v>30</v>
      </c>
      <c r="I403" s="10" t="str">
        <f>_xlfn.XLOOKUP(Q1_2025[[#This Row],[Artikelnr]],Artikel_prijzen[Artnr],Artikel_prijzen[Groep],"")</f>
        <v/>
      </c>
      <c r="J403" s="10" t="str">
        <f>_xlfn.XLOOKUP(Q1_2025[[#This Row],[Artikelnr]],Artikel_prijzen[Artnr],Artikel_prijzen[Prijs 2025],"")</f>
        <v/>
      </c>
      <c r="K403" s="10" t="str">
        <f>IF(Q1_2025[[#This Row],[Artikelprijs]]&lt;&gt;"",IF(Q1_2025[[#This Row],[Stuksprijs]]=Q1_2025[[#This Row],[Artikelprijs]],"Prijs gelijk","Prijs wijkt af"),"")</f>
        <v/>
      </c>
      <c r="L403" s="10"/>
      <c r="N403" s="10">
        <f>IF(Q1_2025[[#This Row],[Prijstype]]="Artikelprijs",Q1_2025[[#This Row],[Artikelprijs]],Q1_2025[[#This Row],[Stuksprijs]])</f>
        <v>26.83</v>
      </c>
      <c r="O403" s="10">
        <f>IF(Q1_2025[[#This Row],[Prijstype]]="Artikelprijs",Q1_2025[[#This Row],[Artikelprijs]] * Q1_2025[[#This Row],[Besteld]],Q1_2025[[#This Row],[Brutobedrag]])</f>
        <v>0</v>
      </c>
      <c r="P403" s="10">
        <f>IF(Q1_2025[[#This Row],[Prijstype]] = "Artikelprijs",Q1_2025[[#This Row],[Brutobedrag 2]]*(100-Q1_2025[[#This Row],[Relatiekorting percentage]])/100,Q1_2025[[#This Row],[Bruto - Rel.korting]])</f>
        <v>0</v>
      </c>
    </row>
    <row r="404" spans="1:16" x14ac:dyDescent="0.3">
      <c r="A404" t="s">
        <v>9</v>
      </c>
      <c r="B404">
        <v>3001046</v>
      </c>
      <c r="C404" t="s">
        <v>61</v>
      </c>
      <c r="D404">
        <v>75</v>
      </c>
      <c r="E404" s="10">
        <v>3.5</v>
      </c>
      <c r="F404" s="10">
        <v>0</v>
      </c>
      <c r="G404" s="10">
        <v>0</v>
      </c>
      <c r="H404">
        <v>30</v>
      </c>
      <c r="I404" s="10" t="str">
        <f>_xlfn.XLOOKUP(Q1_2025[[#This Row],[Artikelnr]],Artikel_prijzen[Artnr],Artikel_prijzen[Groep],"")</f>
        <v/>
      </c>
      <c r="J404" s="10" t="str">
        <f>_xlfn.XLOOKUP(Q1_2025[[#This Row],[Artikelnr]],Artikel_prijzen[Artnr],Artikel_prijzen[Prijs 2025],"")</f>
        <v/>
      </c>
      <c r="K404" s="10" t="str">
        <f>IF(Q1_2025[[#This Row],[Artikelprijs]]&lt;&gt;"",IF(Q1_2025[[#This Row],[Stuksprijs]]=Q1_2025[[#This Row],[Artikelprijs]],"Prijs gelijk","Prijs wijkt af"),"")</f>
        <v/>
      </c>
      <c r="L404" s="10"/>
      <c r="N404" s="10">
        <f>IF(Q1_2025[[#This Row],[Prijstype]]="Artikelprijs",Q1_2025[[#This Row],[Artikelprijs]],Q1_2025[[#This Row],[Stuksprijs]])</f>
        <v>3.5</v>
      </c>
      <c r="O404" s="10">
        <f>IF(Q1_2025[[#This Row],[Prijstype]]="Artikelprijs",Q1_2025[[#This Row],[Artikelprijs]] * Q1_2025[[#This Row],[Besteld]],Q1_2025[[#This Row],[Brutobedrag]])</f>
        <v>0</v>
      </c>
      <c r="P404" s="10">
        <f>IF(Q1_2025[[#This Row],[Prijstype]] = "Artikelprijs",Q1_2025[[#This Row],[Brutobedrag 2]]*(100-Q1_2025[[#This Row],[Relatiekorting percentage]])/100,Q1_2025[[#This Row],[Bruto - Rel.korting]])</f>
        <v>0</v>
      </c>
    </row>
    <row r="405" spans="1:16" x14ac:dyDescent="0.3">
      <c r="A405" t="s">
        <v>9</v>
      </c>
      <c r="B405">
        <v>3001037</v>
      </c>
      <c r="C405" t="s">
        <v>64</v>
      </c>
      <c r="D405">
        <v>40</v>
      </c>
      <c r="E405" s="10">
        <v>4</v>
      </c>
      <c r="F405" s="10">
        <v>0</v>
      </c>
      <c r="G405" s="10">
        <v>0</v>
      </c>
      <c r="H405">
        <v>30</v>
      </c>
      <c r="I405" s="10" t="str">
        <f>_xlfn.XLOOKUP(Q1_2025[[#This Row],[Artikelnr]],Artikel_prijzen[Artnr],Artikel_prijzen[Groep],"")</f>
        <v/>
      </c>
      <c r="J405" s="10" t="str">
        <f>_xlfn.XLOOKUP(Q1_2025[[#This Row],[Artikelnr]],Artikel_prijzen[Artnr],Artikel_prijzen[Prijs 2025],"")</f>
        <v/>
      </c>
      <c r="K405" s="10" t="str">
        <f>IF(Q1_2025[[#This Row],[Artikelprijs]]&lt;&gt;"",IF(Q1_2025[[#This Row],[Stuksprijs]]=Q1_2025[[#This Row],[Artikelprijs]],"Prijs gelijk","Prijs wijkt af"),"")</f>
        <v/>
      </c>
      <c r="L405" s="10"/>
      <c r="N405" s="10">
        <f>IF(Q1_2025[[#This Row],[Prijstype]]="Artikelprijs",Q1_2025[[#This Row],[Artikelprijs]],Q1_2025[[#This Row],[Stuksprijs]])</f>
        <v>4</v>
      </c>
      <c r="O405" s="10">
        <f>IF(Q1_2025[[#This Row],[Prijstype]]="Artikelprijs",Q1_2025[[#This Row],[Artikelprijs]] * Q1_2025[[#This Row],[Besteld]],Q1_2025[[#This Row],[Brutobedrag]])</f>
        <v>0</v>
      </c>
      <c r="P405" s="10">
        <f>IF(Q1_2025[[#This Row],[Prijstype]] = "Artikelprijs",Q1_2025[[#This Row],[Brutobedrag 2]]*(100-Q1_2025[[#This Row],[Relatiekorting percentage]])/100,Q1_2025[[#This Row],[Bruto - Rel.korting]])</f>
        <v>0</v>
      </c>
    </row>
    <row r="406" spans="1:16" x14ac:dyDescent="0.3">
      <c r="A406" t="s">
        <v>9</v>
      </c>
      <c r="B406">
        <v>3001038</v>
      </c>
      <c r="C406" t="s">
        <v>65</v>
      </c>
      <c r="D406">
        <v>40</v>
      </c>
      <c r="E406" s="10">
        <v>6</v>
      </c>
      <c r="F406" s="10">
        <v>0</v>
      </c>
      <c r="G406" s="10">
        <v>0</v>
      </c>
      <c r="H406">
        <v>30</v>
      </c>
      <c r="I406" s="10" t="str">
        <f>_xlfn.XLOOKUP(Q1_2025[[#This Row],[Artikelnr]],Artikel_prijzen[Artnr],Artikel_prijzen[Groep],"")</f>
        <v/>
      </c>
      <c r="J406" s="10" t="str">
        <f>_xlfn.XLOOKUP(Q1_2025[[#This Row],[Artikelnr]],Artikel_prijzen[Artnr],Artikel_prijzen[Prijs 2025],"")</f>
        <v/>
      </c>
      <c r="K406" s="10" t="str">
        <f>IF(Q1_2025[[#This Row],[Artikelprijs]]&lt;&gt;"",IF(Q1_2025[[#This Row],[Stuksprijs]]=Q1_2025[[#This Row],[Artikelprijs]],"Prijs gelijk","Prijs wijkt af"),"")</f>
        <v/>
      </c>
      <c r="L406" s="10"/>
      <c r="N406" s="10">
        <f>IF(Q1_2025[[#This Row],[Prijstype]]="Artikelprijs",Q1_2025[[#This Row],[Artikelprijs]],Q1_2025[[#This Row],[Stuksprijs]])</f>
        <v>6</v>
      </c>
      <c r="O406" s="10">
        <f>IF(Q1_2025[[#This Row],[Prijstype]]="Artikelprijs",Q1_2025[[#This Row],[Artikelprijs]] * Q1_2025[[#This Row],[Besteld]],Q1_2025[[#This Row],[Brutobedrag]])</f>
        <v>0</v>
      </c>
      <c r="P406" s="10">
        <f>IF(Q1_2025[[#This Row],[Prijstype]] = "Artikelprijs",Q1_2025[[#This Row],[Brutobedrag 2]]*(100-Q1_2025[[#This Row],[Relatiekorting percentage]])/100,Q1_2025[[#This Row],[Bruto - Rel.korting]])</f>
        <v>0</v>
      </c>
    </row>
    <row r="407" spans="1:16" x14ac:dyDescent="0.3">
      <c r="A407" t="s">
        <v>9</v>
      </c>
      <c r="B407">
        <v>3001040</v>
      </c>
      <c r="C407" t="s">
        <v>67</v>
      </c>
      <c r="D407">
        <v>25</v>
      </c>
      <c r="E407" s="10">
        <v>8</v>
      </c>
      <c r="F407" s="10">
        <v>0</v>
      </c>
      <c r="G407" s="10">
        <v>0</v>
      </c>
      <c r="H407">
        <v>30</v>
      </c>
      <c r="I407" s="10" t="str">
        <f>_xlfn.XLOOKUP(Q1_2025[[#This Row],[Artikelnr]],Artikel_prijzen[Artnr],Artikel_prijzen[Groep],"")</f>
        <v/>
      </c>
      <c r="J407" s="10" t="str">
        <f>_xlfn.XLOOKUP(Q1_2025[[#This Row],[Artikelnr]],Artikel_prijzen[Artnr],Artikel_prijzen[Prijs 2025],"")</f>
        <v/>
      </c>
      <c r="K407" s="10" t="str">
        <f>IF(Q1_2025[[#This Row],[Artikelprijs]]&lt;&gt;"",IF(Q1_2025[[#This Row],[Stuksprijs]]=Q1_2025[[#This Row],[Artikelprijs]],"Prijs gelijk","Prijs wijkt af"),"")</f>
        <v/>
      </c>
      <c r="L407" s="10"/>
      <c r="N407" s="10">
        <f>IF(Q1_2025[[#This Row],[Prijstype]]="Artikelprijs",Q1_2025[[#This Row],[Artikelprijs]],Q1_2025[[#This Row],[Stuksprijs]])</f>
        <v>8</v>
      </c>
      <c r="O407" s="10">
        <f>IF(Q1_2025[[#This Row],[Prijstype]]="Artikelprijs",Q1_2025[[#This Row],[Artikelprijs]] * Q1_2025[[#This Row],[Besteld]],Q1_2025[[#This Row],[Brutobedrag]])</f>
        <v>0</v>
      </c>
      <c r="P407" s="10">
        <f>IF(Q1_2025[[#This Row],[Prijstype]] = "Artikelprijs",Q1_2025[[#This Row],[Brutobedrag 2]]*(100-Q1_2025[[#This Row],[Relatiekorting percentage]])/100,Q1_2025[[#This Row],[Bruto - Rel.korting]])</f>
        <v>0</v>
      </c>
    </row>
    <row r="408" spans="1:16" x14ac:dyDescent="0.3">
      <c r="A408" t="s">
        <v>9</v>
      </c>
      <c r="B408">
        <v>3001045</v>
      </c>
      <c r="C408" t="s">
        <v>71</v>
      </c>
      <c r="D408">
        <v>10</v>
      </c>
      <c r="E408" s="10">
        <v>5</v>
      </c>
      <c r="F408" s="10">
        <v>0</v>
      </c>
      <c r="G408" s="10">
        <v>0</v>
      </c>
      <c r="H408">
        <v>30</v>
      </c>
      <c r="I408" s="10" t="str">
        <f>_xlfn.XLOOKUP(Q1_2025[[#This Row],[Artikelnr]],Artikel_prijzen[Artnr],Artikel_prijzen[Groep],"")</f>
        <v/>
      </c>
      <c r="J408" s="10" t="str">
        <f>_xlfn.XLOOKUP(Q1_2025[[#This Row],[Artikelnr]],Artikel_prijzen[Artnr],Artikel_prijzen[Prijs 2025],"")</f>
        <v/>
      </c>
      <c r="K408" s="10" t="str">
        <f>IF(Q1_2025[[#This Row],[Artikelprijs]]&lt;&gt;"",IF(Q1_2025[[#This Row],[Stuksprijs]]=Q1_2025[[#This Row],[Artikelprijs]],"Prijs gelijk","Prijs wijkt af"),"")</f>
        <v/>
      </c>
      <c r="L408" s="10"/>
      <c r="N408" s="10">
        <f>IF(Q1_2025[[#This Row],[Prijstype]]="Artikelprijs",Q1_2025[[#This Row],[Artikelprijs]],Q1_2025[[#This Row],[Stuksprijs]])</f>
        <v>5</v>
      </c>
      <c r="O408" s="10">
        <f>IF(Q1_2025[[#This Row],[Prijstype]]="Artikelprijs",Q1_2025[[#This Row],[Artikelprijs]] * Q1_2025[[#This Row],[Besteld]],Q1_2025[[#This Row],[Brutobedrag]])</f>
        <v>0</v>
      </c>
      <c r="P408" s="10">
        <f>IF(Q1_2025[[#This Row],[Prijstype]] = "Artikelprijs",Q1_2025[[#This Row],[Brutobedrag 2]]*(100-Q1_2025[[#This Row],[Relatiekorting percentage]])/100,Q1_2025[[#This Row],[Bruto - Rel.korting]])</f>
        <v>0</v>
      </c>
    </row>
    <row r="409" spans="1:16" x14ac:dyDescent="0.3">
      <c r="A409" t="s">
        <v>9</v>
      </c>
      <c r="B409">
        <v>3001044</v>
      </c>
      <c r="C409" t="s">
        <v>47</v>
      </c>
      <c r="D409">
        <v>40</v>
      </c>
      <c r="E409" s="10">
        <v>26.83</v>
      </c>
      <c r="F409" s="10">
        <v>0</v>
      </c>
      <c r="G409" s="10">
        <v>0</v>
      </c>
      <c r="H409">
        <v>30</v>
      </c>
      <c r="I409" s="10" t="str">
        <f>_xlfn.XLOOKUP(Q1_2025[[#This Row],[Artikelnr]],Artikel_prijzen[Artnr],Artikel_prijzen[Groep],"")</f>
        <v/>
      </c>
      <c r="J409" s="10" t="str">
        <f>_xlfn.XLOOKUP(Q1_2025[[#This Row],[Artikelnr]],Artikel_prijzen[Artnr],Artikel_prijzen[Prijs 2025],"")</f>
        <v/>
      </c>
      <c r="K409" s="10" t="str">
        <f>IF(Q1_2025[[#This Row],[Artikelprijs]]&lt;&gt;"",IF(Q1_2025[[#This Row],[Stuksprijs]]=Q1_2025[[#This Row],[Artikelprijs]],"Prijs gelijk","Prijs wijkt af"),"")</f>
        <v/>
      </c>
      <c r="L409" s="10"/>
      <c r="N409" s="10">
        <f>IF(Q1_2025[[#This Row],[Prijstype]]="Artikelprijs",Q1_2025[[#This Row],[Artikelprijs]],Q1_2025[[#This Row],[Stuksprijs]])</f>
        <v>26.83</v>
      </c>
      <c r="O409" s="10">
        <f>IF(Q1_2025[[#This Row],[Prijstype]]="Artikelprijs",Q1_2025[[#This Row],[Artikelprijs]] * Q1_2025[[#This Row],[Besteld]],Q1_2025[[#This Row],[Brutobedrag]])</f>
        <v>0</v>
      </c>
      <c r="P409" s="10">
        <f>IF(Q1_2025[[#This Row],[Prijstype]] = "Artikelprijs",Q1_2025[[#This Row],[Brutobedrag 2]]*(100-Q1_2025[[#This Row],[Relatiekorting percentage]])/100,Q1_2025[[#This Row],[Bruto - Rel.korting]])</f>
        <v>0</v>
      </c>
    </row>
    <row r="410" spans="1:16" x14ac:dyDescent="0.3">
      <c r="A410" t="s">
        <v>9</v>
      </c>
      <c r="B410">
        <v>3098016</v>
      </c>
      <c r="C410" t="s">
        <v>48</v>
      </c>
      <c r="D410">
        <v>7</v>
      </c>
      <c r="E410" s="10">
        <v>21</v>
      </c>
      <c r="F410" s="10">
        <v>0</v>
      </c>
      <c r="G410" s="10">
        <v>0</v>
      </c>
      <c r="H410">
        <v>0</v>
      </c>
      <c r="I410" s="10" t="str">
        <f>_xlfn.XLOOKUP(Q1_2025[[#This Row],[Artikelnr]],Artikel_prijzen[Artnr],Artikel_prijzen[Groep],"")</f>
        <v/>
      </c>
      <c r="J410" s="10" t="str">
        <f>_xlfn.XLOOKUP(Q1_2025[[#This Row],[Artikelnr]],Artikel_prijzen[Artnr],Artikel_prijzen[Prijs 2025],"")</f>
        <v/>
      </c>
      <c r="K410" s="10" t="str">
        <f>IF(Q1_2025[[#This Row],[Artikelprijs]]&lt;&gt;"",IF(Q1_2025[[#This Row],[Stuksprijs]]=Q1_2025[[#This Row],[Artikelprijs]],"Prijs gelijk","Prijs wijkt af"),"")</f>
        <v/>
      </c>
      <c r="L410" s="10"/>
      <c r="N410" s="10">
        <f>IF(Q1_2025[[#This Row],[Prijstype]]="Artikelprijs",Q1_2025[[#This Row],[Artikelprijs]],Q1_2025[[#This Row],[Stuksprijs]])</f>
        <v>21</v>
      </c>
      <c r="O410" s="10">
        <f>IF(Q1_2025[[#This Row],[Prijstype]]="Artikelprijs",Q1_2025[[#This Row],[Artikelprijs]] * Q1_2025[[#This Row],[Besteld]],Q1_2025[[#This Row],[Brutobedrag]])</f>
        <v>0</v>
      </c>
      <c r="P410" s="10">
        <f>IF(Q1_2025[[#This Row],[Prijstype]] = "Artikelprijs",Q1_2025[[#This Row],[Brutobedrag 2]]*(100-Q1_2025[[#This Row],[Relatiekorting percentage]])/100,Q1_2025[[#This Row],[Bruto - Rel.korting]])</f>
        <v>0</v>
      </c>
    </row>
    <row r="411" spans="1:16" x14ac:dyDescent="0.3">
      <c r="A411" t="s">
        <v>9</v>
      </c>
      <c r="B411">
        <v>5031009</v>
      </c>
      <c r="C411" t="s">
        <v>141</v>
      </c>
      <c r="D411">
        <v>48</v>
      </c>
      <c r="E411" s="10">
        <v>89.61</v>
      </c>
      <c r="F411" s="10">
        <v>4301.28</v>
      </c>
      <c r="G411" s="10">
        <v>3010.9</v>
      </c>
      <c r="H411">
        <v>30</v>
      </c>
      <c r="I411" s="10" t="str">
        <f>_xlfn.XLOOKUP(Q1_2025[[#This Row],[Artikelnr]],Artikel_prijzen[Artnr],Artikel_prijzen[Groep],"")</f>
        <v/>
      </c>
      <c r="J411" s="10" t="str">
        <f>_xlfn.XLOOKUP(Q1_2025[[#This Row],[Artikelnr]],Artikel_prijzen[Artnr],Artikel_prijzen[Prijs 2025],"")</f>
        <v/>
      </c>
      <c r="K411" s="10" t="str">
        <f>IF(Q1_2025[[#This Row],[Artikelprijs]]&lt;&gt;"",IF(Q1_2025[[#This Row],[Stuksprijs]]=Q1_2025[[#This Row],[Artikelprijs]],"Prijs gelijk","Prijs wijkt af"),"")</f>
        <v/>
      </c>
      <c r="L411" s="10"/>
      <c r="N411" s="10">
        <f>IF(Q1_2025[[#This Row],[Prijstype]]="Artikelprijs",Q1_2025[[#This Row],[Artikelprijs]],Q1_2025[[#This Row],[Stuksprijs]])</f>
        <v>89.61</v>
      </c>
      <c r="O411" s="10">
        <f>IF(Q1_2025[[#This Row],[Prijstype]]="Artikelprijs",Q1_2025[[#This Row],[Artikelprijs]] * Q1_2025[[#This Row],[Besteld]],Q1_2025[[#This Row],[Brutobedrag]])</f>
        <v>4301.28</v>
      </c>
      <c r="P411" s="10">
        <f>IF(Q1_2025[[#This Row],[Prijstype]] = "Artikelprijs",Q1_2025[[#This Row],[Brutobedrag 2]]*(100-Q1_2025[[#This Row],[Relatiekorting percentage]])/100,Q1_2025[[#This Row],[Bruto - Rel.korting]])</f>
        <v>3010.9</v>
      </c>
    </row>
    <row r="412" spans="1:16" x14ac:dyDescent="0.3">
      <c r="A412" t="s">
        <v>9</v>
      </c>
      <c r="B412">
        <v>5031008</v>
      </c>
      <c r="C412" t="s">
        <v>142</v>
      </c>
      <c r="D412">
        <v>2</v>
      </c>
      <c r="E412" s="10">
        <v>59.74</v>
      </c>
      <c r="F412" s="10">
        <v>119.48</v>
      </c>
      <c r="G412" s="10">
        <v>83.64</v>
      </c>
      <c r="H412">
        <v>30</v>
      </c>
      <c r="I412" s="10" t="str">
        <f>_xlfn.XLOOKUP(Q1_2025[[#This Row],[Artikelnr]],Artikel_prijzen[Artnr],Artikel_prijzen[Groep],"")</f>
        <v/>
      </c>
      <c r="J412" s="10" t="str">
        <f>_xlfn.XLOOKUP(Q1_2025[[#This Row],[Artikelnr]],Artikel_prijzen[Artnr],Artikel_prijzen[Prijs 2025],"")</f>
        <v/>
      </c>
      <c r="K412" s="10" t="str">
        <f>IF(Q1_2025[[#This Row],[Artikelprijs]]&lt;&gt;"",IF(Q1_2025[[#This Row],[Stuksprijs]]=Q1_2025[[#This Row],[Artikelprijs]],"Prijs gelijk","Prijs wijkt af"),"")</f>
        <v/>
      </c>
      <c r="L412" s="10"/>
      <c r="N412" s="10">
        <f>IF(Q1_2025[[#This Row],[Prijstype]]="Artikelprijs",Q1_2025[[#This Row],[Artikelprijs]],Q1_2025[[#This Row],[Stuksprijs]])</f>
        <v>59.74</v>
      </c>
      <c r="O412" s="10">
        <f>IF(Q1_2025[[#This Row],[Prijstype]]="Artikelprijs",Q1_2025[[#This Row],[Artikelprijs]] * Q1_2025[[#This Row],[Besteld]],Q1_2025[[#This Row],[Brutobedrag]])</f>
        <v>119.48</v>
      </c>
      <c r="P412" s="10">
        <f>IF(Q1_2025[[#This Row],[Prijstype]] = "Artikelprijs",Q1_2025[[#This Row],[Brutobedrag 2]]*(100-Q1_2025[[#This Row],[Relatiekorting percentage]])/100,Q1_2025[[#This Row],[Bruto - Rel.korting]])</f>
        <v>83.64</v>
      </c>
    </row>
    <row r="413" spans="1:16" x14ac:dyDescent="0.3">
      <c r="A413" t="s">
        <v>9</v>
      </c>
      <c r="B413">
        <v>5031008</v>
      </c>
      <c r="C413" t="s">
        <v>142</v>
      </c>
      <c r="D413">
        <v>32</v>
      </c>
      <c r="E413" s="10">
        <v>59.74</v>
      </c>
      <c r="F413" s="10">
        <v>0</v>
      </c>
      <c r="G413" s="10">
        <v>0</v>
      </c>
      <c r="H413">
        <v>30</v>
      </c>
      <c r="I413" s="10" t="str">
        <f>_xlfn.XLOOKUP(Q1_2025[[#This Row],[Artikelnr]],Artikel_prijzen[Artnr],Artikel_prijzen[Groep],"")</f>
        <v/>
      </c>
      <c r="J413" s="10" t="str">
        <f>_xlfn.XLOOKUP(Q1_2025[[#This Row],[Artikelnr]],Artikel_prijzen[Artnr],Artikel_prijzen[Prijs 2025],"")</f>
        <v/>
      </c>
      <c r="K413" s="10" t="str">
        <f>IF(Q1_2025[[#This Row],[Artikelprijs]]&lt;&gt;"",IF(Q1_2025[[#This Row],[Stuksprijs]]=Q1_2025[[#This Row],[Artikelprijs]],"Prijs gelijk","Prijs wijkt af"),"")</f>
        <v/>
      </c>
      <c r="L413" s="10"/>
      <c r="N413" s="10">
        <f>IF(Q1_2025[[#This Row],[Prijstype]]="Artikelprijs",Q1_2025[[#This Row],[Artikelprijs]],Q1_2025[[#This Row],[Stuksprijs]])</f>
        <v>59.74</v>
      </c>
      <c r="O413" s="10">
        <f>IF(Q1_2025[[#This Row],[Prijstype]]="Artikelprijs",Q1_2025[[#This Row],[Artikelprijs]] * Q1_2025[[#This Row],[Besteld]],Q1_2025[[#This Row],[Brutobedrag]])</f>
        <v>0</v>
      </c>
      <c r="P413" s="10">
        <f>IF(Q1_2025[[#This Row],[Prijstype]] = "Artikelprijs",Q1_2025[[#This Row],[Brutobedrag 2]]*(100-Q1_2025[[#This Row],[Relatiekorting percentage]])/100,Q1_2025[[#This Row],[Bruto - Rel.korting]])</f>
        <v>0</v>
      </c>
    </row>
    <row r="414" spans="1:16" x14ac:dyDescent="0.3">
      <c r="A414" t="s">
        <v>9</v>
      </c>
      <c r="B414">
        <v>2001045</v>
      </c>
      <c r="C414" t="s">
        <v>142</v>
      </c>
      <c r="D414">
        <v>32</v>
      </c>
      <c r="E414" s="10">
        <v>48.68</v>
      </c>
      <c r="F414" s="10">
        <v>0</v>
      </c>
      <c r="G414" s="10">
        <v>0</v>
      </c>
      <c r="H414">
        <v>30</v>
      </c>
      <c r="I414" s="10" t="str">
        <f>_xlfn.XLOOKUP(Q1_2025[[#This Row],[Artikelnr]],Artikel_prijzen[Artnr],Artikel_prijzen[Groep],"")</f>
        <v/>
      </c>
      <c r="J414" s="10" t="str">
        <f>_xlfn.XLOOKUP(Q1_2025[[#This Row],[Artikelnr]],Artikel_prijzen[Artnr],Artikel_prijzen[Prijs 2025],"")</f>
        <v/>
      </c>
      <c r="K414" s="10" t="str">
        <f>IF(Q1_2025[[#This Row],[Artikelprijs]]&lt;&gt;"",IF(Q1_2025[[#This Row],[Stuksprijs]]=Q1_2025[[#This Row],[Artikelprijs]],"Prijs gelijk","Prijs wijkt af"),"")</f>
        <v/>
      </c>
      <c r="L414" s="10"/>
      <c r="N414" s="10">
        <f>IF(Q1_2025[[#This Row],[Prijstype]]="Artikelprijs",Q1_2025[[#This Row],[Artikelprijs]],Q1_2025[[#This Row],[Stuksprijs]])</f>
        <v>48.68</v>
      </c>
      <c r="O414" s="10">
        <f>IF(Q1_2025[[#This Row],[Prijstype]]="Artikelprijs",Q1_2025[[#This Row],[Artikelprijs]] * Q1_2025[[#This Row],[Besteld]],Q1_2025[[#This Row],[Brutobedrag]])</f>
        <v>0</v>
      </c>
      <c r="P414" s="10">
        <f>IF(Q1_2025[[#This Row],[Prijstype]] = "Artikelprijs",Q1_2025[[#This Row],[Brutobedrag 2]]*(100-Q1_2025[[#This Row],[Relatiekorting percentage]])/100,Q1_2025[[#This Row],[Bruto - Rel.korting]])</f>
        <v>0</v>
      </c>
    </row>
    <row r="415" spans="1:16" x14ac:dyDescent="0.3">
      <c r="A415" t="s">
        <v>9</v>
      </c>
      <c r="B415">
        <v>5031008</v>
      </c>
      <c r="C415" t="s">
        <v>142</v>
      </c>
      <c r="D415">
        <v>42</v>
      </c>
      <c r="E415" s="10">
        <v>59.74</v>
      </c>
      <c r="F415" s="10">
        <v>0</v>
      </c>
      <c r="G415" s="10">
        <v>0</v>
      </c>
      <c r="H415">
        <v>30</v>
      </c>
      <c r="I415" s="10" t="str">
        <f>_xlfn.XLOOKUP(Q1_2025[[#This Row],[Artikelnr]],Artikel_prijzen[Artnr],Artikel_prijzen[Groep],"")</f>
        <v/>
      </c>
      <c r="J415" s="10" t="str">
        <f>_xlfn.XLOOKUP(Q1_2025[[#This Row],[Artikelnr]],Artikel_prijzen[Artnr],Artikel_prijzen[Prijs 2025],"")</f>
        <v/>
      </c>
      <c r="K415" s="10" t="str">
        <f>IF(Q1_2025[[#This Row],[Artikelprijs]]&lt;&gt;"",IF(Q1_2025[[#This Row],[Stuksprijs]]=Q1_2025[[#This Row],[Artikelprijs]],"Prijs gelijk","Prijs wijkt af"),"")</f>
        <v/>
      </c>
      <c r="L415" s="10"/>
      <c r="N415" s="10">
        <f>IF(Q1_2025[[#This Row],[Prijstype]]="Artikelprijs",Q1_2025[[#This Row],[Artikelprijs]],Q1_2025[[#This Row],[Stuksprijs]])</f>
        <v>59.74</v>
      </c>
      <c r="O415" s="10">
        <f>IF(Q1_2025[[#This Row],[Prijstype]]="Artikelprijs",Q1_2025[[#This Row],[Artikelprijs]] * Q1_2025[[#This Row],[Besteld]],Q1_2025[[#This Row],[Brutobedrag]])</f>
        <v>0</v>
      </c>
      <c r="P415" s="10">
        <f>IF(Q1_2025[[#This Row],[Prijstype]] = "Artikelprijs",Q1_2025[[#This Row],[Brutobedrag 2]]*(100-Q1_2025[[#This Row],[Relatiekorting percentage]])/100,Q1_2025[[#This Row],[Bruto - Rel.korting]])</f>
        <v>0</v>
      </c>
    </row>
    <row r="416" spans="1:16" x14ac:dyDescent="0.3">
      <c r="A416" t="s">
        <v>9</v>
      </c>
      <c r="B416">
        <v>5031013</v>
      </c>
      <c r="C416" t="s">
        <v>146</v>
      </c>
      <c r="D416">
        <v>4</v>
      </c>
      <c r="E416" s="10">
        <v>44.29</v>
      </c>
      <c r="F416" s="10">
        <v>177.16</v>
      </c>
      <c r="G416" s="10">
        <v>124.01</v>
      </c>
      <c r="H416">
        <v>30</v>
      </c>
      <c r="I416" s="10" t="str">
        <f>_xlfn.XLOOKUP(Q1_2025[[#This Row],[Artikelnr]],Artikel_prijzen[Artnr],Artikel_prijzen[Groep],"")</f>
        <v/>
      </c>
      <c r="J416" s="10" t="str">
        <f>_xlfn.XLOOKUP(Q1_2025[[#This Row],[Artikelnr]],Artikel_prijzen[Artnr],Artikel_prijzen[Prijs 2025],"")</f>
        <v/>
      </c>
      <c r="K416" s="10" t="str">
        <f>IF(Q1_2025[[#This Row],[Artikelprijs]]&lt;&gt;"",IF(Q1_2025[[#This Row],[Stuksprijs]]=Q1_2025[[#This Row],[Artikelprijs]],"Prijs gelijk","Prijs wijkt af"),"")</f>
        <v/>
      </c>
      <c r="L416" s="10"/>
      <c r="N416" s="10">
        <f>IF(Q1_2025[[#This Row],[Prijstype]]="Artikelprijs",Q1_2025[[#This Row],[Artikelprijs]],Q1_2025[[#This Row],[Stuksprijs]])</f>
        <v>44.29</v>
      </c>
      <c r="O416" s="10">
        <f>IF(Q1_2025[[#This Row],[Prijstype]]="Artikelprijs",Q1_2025[[#This Row],[Artikelprijs]] * Q1_2025[[#This Row],[Besteld]],Q1_2025[[#This Row],[Brutobedrag]])</f>
        <v>177.16</v>
      </c>
      <c r="P416" s="10">
        <f>IF(Q1_2025[[#This Row],[Prijstype]] = "Artikelprijs",Q1_2025[[#This Row],[Brutobedrag 2]]*(100-Q1_2025[[#This Row],[Relatiekorting percentage]])/100,Q1_2025[[#This Row],[Bruto - Rel.korting]])</f>
        <v>124.01</v>
      </c>
    </row>
    <row r="417" spans="1:16" x14ac:dyDescent="0.3">
      <c r="A417" t="s">
        <v>9</v>
      </c>
      <c r="B417">
        <v>5030229</v>
      </c>
      <c r="C417" t="s">
        <v>18</v>
      </c>
      <c r="D417">
        <v>16</v>
      </c>
      <c r="E417" s="10">
        <v>303.85000000000002</v>
      </c>
      <c r="F417" s="10">
        <v>4861.6000000000004</v>
      </c>
      <c r="G417" s="10">
        <v>3403.12</v>
      </c>
      <c r="H417">
        <v>30</v>
      </c>
      <c r="I417" s="10" t="str">
        <f>_xlfn.XLOOKUP(Q1_2025[[#This Row],[Artikelnr]],Artikel_prijzen[Artnr],Artikel_prijzen[Groep],"")</f>
        <v>Rigging</v>
      </c>
      <c r="J417" s="10">
        <f>_xlfn.XLOOKUP(Q1_2025[[#This Row],[Artikelnr]],Artikel_prijzen[Artnr],Artikel_prijzen[Prijs 2025],"")</f>
        <v>295</v>
      </c>
      <c r="K417" s="10" t="str">
        <f>IF(Q1_2025[[#This Row],[Artikelprijs]]&lt;&gt;"",IF(Q1_2025[[#This Row],[Stuksprijs]]=Q1_2025[[#This Row],[Artikelprijs]],"Prijs gelijk","Prijs wijkt af"),"")</f>
        <v>Prijs wijkt af</v>
      </c>
      <c r="L417" s="10"/>
      <c r="M417" t="s">
        <v>536</v>
      </c>
      <c r="N417" s="10">
        <f>IF(Q1_2025[[#This Row],[Prijstype]]="Artikelprijs",Q1_2025[[#This Row],[Artikelprijs]],Q1_2025[[#This Row],[Stuksprijs]])</f>
        <v>295</v>
      </c>
      <c r="O417" s="10">
        <f>IF(Q1_2025[[#This Row],[Prijstype]]="Artikelprijs",Q1_2025[[#This Row],[Artikelprijs]] * Q1_2025[[#This Row],[Besteld]],Q1_2025[[#This Row],[Brutobedrag]])</f>
        <v>4720</v>
      </c>
      <c r="P417" s="10">
        <f>IF(Q1_2025[[#This Row],[Prijstype]] = "Artikelprijs",Q1_2025[[#This Row],[Brutobedrag 2]]*(100-Q1_2025[[#This Row],[Relatiekorting percentage]])/100,Q1_2025[[#This Row],[Bruto - Rel.korting]])</f>
        <v>3304</v>
      </c>
    </row>
    <row r="418" spans="1:16" x14ac:dyDescent="0.3">
      <c r="A418" t="s">
        <v>9</v>
      </c>
      <c r="B418">
        <v>5030232</v>
      </c>
      <c r="C418" t="s">
        <v>116</v>
      </c>
      <c r="D418">
        <v>4</v>
      </c>
      <c r="E418" s="10">
        <v>144.19999999999999</v>
      </c>
      <c r="F418" s="10">
        <v>576.79999999999995</v>
      </c>
      <c r="G418" s="10">
        <v>403.76</v>
      </c>
      <c r="H418">
        <v>30</v>
      </c>
      <c r="I418" s="10" t="str">
        <f>_xlfn.XLOOKUP(Q1_2025[[#This Row],[Artikelnr]],Artikel_prijzen[Artnr],Artikel_prijzen[Groep],"")</f>
        <v>Rigging</v>
      </c>
      <c r="J418" s="10">
        <f>_xlfn.XLOOKUP(Q1_2025[[#This Row],[Artikelnr]],Artikel_prijzen[Artnr],Artikel_prijzen[Prijs 2025],"")</f>
        <v>140</v>
      </c>
      <c r="K418" s="10" t="str">
        <f>IF(Q1_2025[[#This Row],[Artikelprijs]]&lt;&gt;"",IF(Q1_2025[[#This Row],[Stuksprijs]]=Q1_2025[[#This Row],[Artikelprijs]],"Prijs gelijk","Prijs wijkt af"),"")</f>
        <v>Prijs wijkt af</v>
      </c>
      <c r="L418" s="10"/>
      <c r="M418" t="s">
        <v>536</v>
      </c>
      <c r="N418" s="10">
        <f>IF(Q1_2025[[#This Row],[Prijstype]]="Artikelprijs",Q1_2025[[#This Row],[Artikelprijs]],Q1_2025[[#This Row],[Stuksprijs]])</f>
        <v>140</v>
      </c>
      <c r="O418" s="10">
        <f>IF(Q1_2025[[#This Row],[Prijstype]]="Artikelprijs",Q1_2025[[#This Row],[Artikelprijs]] * Q1_2025[[#This Row],[Besteld]],Q1_2025[[#This Row],[Brutobedrag]])</f>
        <v>560</v>
      </c>
      <c r="P418" s="10">
        <f>IF(Q1_2025[[#This Row],[Prijstype]] = "Artikelprijs",Q1_2025[[#This Row],[Brutobedrag 2]]*(100-Q1_2025[[#This Row],[Relatiekorting percentage]])/100,Q1_2025[[#This Row],[Bruto - Rel.korting]])</f>
        <v>392</v>
      </c>
    </row>
    <row r="419" spans="1:16" x14ac:dyDescent="0.3">
      <c r="A419" t="s">
        <v>9</v>
      </c>
      <c r="B419">
        <v>1007051</v>
      </c>
      <c r="C419" t="s">
        <v>54</v>
      </c>
      <c r="D419">
        <v>100</v>
      </c>
      <c r="E419" s="10">
        <v>88.57</v>
      </c>
      <c r="F419" s="10">
        <v>8857</v>
      </c>
      <c r="G419" s="10">
        <v>6642.75</v>
      </c>
      <c r="H419">
        <v>25</v>
      </c>
      <c r="I419" s="10" t="str">
        <f>_xlfn.XLOOKUP(Q1_2025[[#This Row],[Artikelnr]],Artikel_prijzen[Artnr],Artikel_prijzen[Groep],"")</f>
        <v/>
      </c>
      <c r="J419" s="10" t="str">
        <f>_xlfn.XLOOKUP(Q1_2025[[#This Row],[Artikelnr]],Artikel_prijzen[Artnr],Artikel_prijzen[Prijs 2025],"")</f>
        <v/>
      </c>
      <c r="K419" s="10" t="str">
        <f>IF(Q1_2025[[#This Row],[Artikelprijs]]&lt;&gt;"",IF(Q1_2025[[#This Row],[Stuksprijs]]=Q1_2025[[#This Row],[Artikelprijs]],"Prijs gelijk","Prijs wijkt af"),"")</f>
        <v/>
      </c>
      <c r="L419" s="10"/>
      <c r="N419" s="10">
        <f>IF(Q1_2025[[#This Row],[Prijstype]]="Artikelprijs",Q1_2025[[#This Row],[Artikelprijs]],Q1_2025[[#This Row],[Stuksprijs]])</f>
        <v>88.57</v>
      </c>
      <c r="O419" s="10">
        <f>IF(Q1_2025[[#This Row],[Prijstype]]="Artikelprijs",Q1_2025[[#This Row],[Artikelprijs]] * Q1_2025[[#This Row],[Besteld]],Q1_2025[[#This Row],[Brutobedrag]])</f>
        <v>8857</v>
      </c>
      <c r="P419" s="10">
        <f>IF(Q1_2025[[#This Row],[Prijstype]] = "Artikelprijs",Q1_2025[[#This Row],[Brutobedrag 2]]*(100-Q1_2025[[#This Row],[Relatiekorting percentage]])/100,Q1_2025[[#This Row],[Bruto - Rel.korting]])</f>
        <v>6642.75</v>
      </c>
    </row>
    <row r="420" spans="1:16" x14ac:dyDescent="0.3">
      <c r="A420" t="s">
        <v>9</v>
      </c>
      <c r="B420">
        <v>5010001</v>
      </c>
      <c r="C420" t="s">
        <v>173</v>
      </c>
      <c r="D420">
        <v>13</v>
      </c>
      <c r="E420" s="10">
        <v>234</v>
      </c>
      <c r="F420" s="10">
        <v>3042</v>
      </c>
      <c r="G420" s="10">
        <v>2281.5</v>
      </c>
      <c r="H420">
        <v>25</v>
      </c>
      <c r="I420" s="10" t="str">
        <f>_xlfn.XLOOKUP(Q1_2025[[#This Row],[Artikelnr]],Artikel_prijzen[Artnr],Artikel_prijzen[Groep],"")</f>
        <v/>
      </c>
      <c r="J420" s="10" t="str">
        <f>_xlfn.XLOOKUP(Q1_2025[[#This Row],[Artikelnr]],Artikel_prijzen[Artnr],Artikel_prijzen[Prijs 2025],"")</f>
        <v/>
      </c>
      <c r="K420" s="10" t="str">
        <f>IF(Q1_2025[[#This Row],[Artikelprijs]]&lt;&gt;"",IF(Q1_2025[[#This Row],[Stuksprijs]]=Q1_2025[[#This Row],[Artikelprijs]],"Prijs gelijk","Prijs wijkt af"),"")</f>
        <v/>
      </c>
      <c r="L420" s="10"/>
      <c r="N420" s="10">
        <f>IF(Q1_2025[[#This Row],[Prijstype]]="Artikelprijs",Q1_2025[[#This Row],[Artikelprijs]],Q1_2025[[#This Row],[Stuksprijs]])</f>
        <v>234</v>
      </c>
      <c r="O420" s="10">
        <f>IF(Q1_2025[[#This Row],[Prijstype]]="Artikelprijs",Q1_2025[[#This Row],[Artikelprijs]] * Q1_2025[[#This Row],[Besteld]],Q1_2025[[#This Row],[Brutobedrag]])</f>
        <v>3042</v>
      </c>
      <c r="P420" s="10">
        <f>IF(Q1_2025[[#This Row],[Prijstype]] = "Artikelprijs",Q1_2025[[#This Row],[Brutobedrag 2]]*(100-Q1_2025[[#This Row],[Relatiekorting percentage]])/100,Q1_2025[[#This Row],[Bruto - Rel.korting]])</f>
        <v>2281.5</v>
      </c>
    </row>
    <row r="421" spans="1:16" x14ac:dyDescent="0.3">
      <c r="A421" t="s">
        <v>9</v>
      </c>
      <c r="B421">
        <v>5010013</v>
      </c>
      <c r="C421" t="s">
        <v>174</v>
      </c>
      <c r="D421">
        <v>25</v>
      </c>
      <c r="E421" s="10">
        <v>56.65</v>
      </c>
      <c r="F421" s="10">
        <v>1416.25</v>
      </c>
      <c r="G421" s="10">
        <v>1062.19</v>
      </c>
      <c r="H421">
        <v>25</v>
      </c>
      <c r="I421" s="10" t="str">
        <f>_xlfn.XLOOKUP(Q1_2025[[#This Row],[Artikelnr]],Artikel_prijzen[Artnr],Artikel_prijzen[Groep],"")</f>
        <v/>
      </c>
      <c r="J421" s="10" t="str">
        <f>_xlfn.XLOOKUP(Q1_2025[[#This Row],[Artikelnr]],Artikel_prijzen[Artnr],Artikel_prijzen[Prijs 2025],"")</f>
        <v/>
      </c>
      <c r="K421" s="10" t="str">
        <f>IF(Q1_2025[[#This Row],[Artikelprijs]]&lt;&gt;"",IF(Q1_2025[[#This Row],[Stuksprijs]]=Q1_2025[[#This Row],[Artikelprijs]],"Prijs gelijk","Prijs wijkt af"),"")</f>
        <v/>
      </c>
      <c r="L421" s="10"/>
      <c r="N421" s="10">
        <f>IF(Q1_2025[[#This Row],[Prijstype]]="Artikelprijs",Q1_2025[[#This Row],[Artikelprijs]],Q1_2025[[#This Row],[Stuksprijs]])</f>
        <v>56.65</v>
      </c>
      <c r="O421" s="10">
        <f>IF(Q1_2025[[#This Row],[Prijstype]]="Artikelprijs",Q1_2025[[#This Row],[Artikelprijs]] * Q1_2025[[#This Row],[Besteld]],Q1_2025[[#This Row],[Brutobedrag]])</f>
        <v>1416.25</v>
      </c>
      <c r="P421" s="10">
        <f>IF(Q1_2025[[#This Row],[Prijstype]] = "Artikelprijs",Q1_2025[[#This Row],[Brutobedrag 2]]*(100-Q1_2025[[#This Row],[Relatiekorting percentage]])/100,Q1_2025[[#This Row],[Bruto - Rel.korting]])</f>
        <v>1062.19</v>
      </c>
    </row>
    <row r="422" spans="1:16" x14ac:dyDescent="0.3">
      <c r="A422" t="s">
        <v>9</v>
      </c>
      <c r="B422">
        <v>5020005</v>
      </c>
      <c r="C422" t="s">
        <v>124</v>
      </c>
      <c r="D422">
        <v>24</v>
      </c>
      <c r="E422" s="10">
        <v>18.03</v>
      </c>
      <c r="F422" s="10">
        <v>432.72</v>
      </c>
      <c r="G422" s="10">
        <v>324.54000000000002</v>
      </c>
      <c r="H422">
        <v>25</v>
      </c>
      <c r="I422" s="10" t="str">
        <f>_xlfn.XLOOKUP(Q1_2025[[#This Row],[Artikelnr]],Artikel_prijzen[Artnr],Artikel_prijzen[Groep],"")</f>
        <v/>
      </c>
      <c r="J422" s="10" t="str">
        <f>_xlfn.XLOOKUP(Q1_2025[[#This Row],[Artikelnr]],Artikel_prijzen[Artnr],Artikel_prijzen[Prijs 2025],"")</f>
        <v/>
      </c>
      <c r="K422" s="10" t="str">
        <f>IF(Q1_2025[[#This Row],[Artikelprijs]]&lt;&gt;"",IF(Q1_2025[[#This Row],[Stuksprijs]]=Q1_2025[[#This Row],[Artikelprijs]],"Prijs gelijk","Prijs wijkt af"),"")</f>
        <v/>
      </c>
      <c r="L422" s="10"/>
      <c r="N422" s="10">
        <f>IF(Q1_2025[[#This Row],[Prijstype]]="Artikelprijs",Q1_2025[[#This Row],[Artikelprijs]],Q1_2025[[#This Row],[Stuksprijs]])</f>
        <v>18.03</v>
      </c>
      <c r="O422" s="10">
        <f>IF(Q1_2025[[#This Row],[Prijstype]]="Artikelprijs",Q1_2025[[#This Row],[Artikelprijs]] * Q1_2025[[#This Row],[Besteld]],Q1_2025[[#This Row],[Brutobedrag]])</f>
        <v>432.72</v>
      </c>
      <c r="P422" s="10">
        <f>IF(Q1_2025[[#This Row],[Prijstype]] = "Artikelprijs",Q1_2025[[#This Row],[Brutobedrag 2]]*(100-Q1_2025[[#This Row],[Relatiekorting percentage]])/100,Q1_2025[[#This Row],[Bruto - Rel.korting]])</f>
        <v>324.54000000000002</v>
      </c>
    </row>
    <row r="423" spans="1:16" x14ac:dyDescent="0.3">
      <c r="A423" t="s">
        <v>9</v>
      </c>
      <c r="B423">
        <v>5022009</v>
      </c>
      <c r="C423" t="s">
        <v>45</v>
      </c>
      <c r="D423">
        <v>4</v>
      </c>
      <c r="E423" s="10">
        <v>103.75</v>
      </c>
      <c r="F423" s="10">
        <v>415</v>
      </c>
      <c r="G423" s="10">
        <v>332</v>
      </c>
      <c r="H423">
        <v>20</v>
      </c>
      <c r="I423" s="10" t="str">
        <f>_xlfn.XLOOKUP(Q1_2025[[#This Row],[Artikelnr]],Artikel_prijzen[Artnr],Artikel_prijzen[Groep],"")</f>
        <v>Elektra</v>
      </c>
      <c r="J423" s="10">
        <f>_xlfn.XLOOKUP(Q1_2025[[#This Row],[Artikelnr]],Artikel_prijzen[Artnr],Artikel_prijzen[Prijs 2025],"")</f>
        <v>106.8625</v>
      </c>
      <c r="K423" s="10" t="str">
        <f>IF(Q1_2025[[#This Row],[Artikelprijs]]&lt;&gt;"",IF(Q1_2025[[#This Row],[Stuksprijs]]=Q1_2025[[#This Row],[Artikelprijs]],"Prijs gelijk","Prijs wijkt af"),"")</f>
        <v>Prijs wijkt af</v>
      </c>
      <c r="L423" s="10"/>
      <c r="M423" t="s">
        <v>536</v>
      </c>
      <c r="N423" s="10">
        <f>IF(Q1_2025[[#This Row],[Prijstype]]="Artikelprijs",Q1_2025[[#This Row],[Artikelprijs]],Q1_2025[[#This Row],[Stuksprijs]])</f>
        <v>106.8625</v>
      </c>
      <c r="O423" s="10">
        <f>IF(Q1_2025[[#This Row],[Prijstype]]="Artikelprijs",Q1_2025[[#This Row],[Artikelprijs]] * Q1_2025[[#This Row],[Besteld]],Q1_2025[[#This Row],[Brutobedrag]])</f>
        <v>427.45</v>
      </c>
      <c r="P423" s="10">
        <f>IF(Q1_2025[[#This Row],[Prijstype]] = "Artikelprijs",Q1_2025[[#This Row],[Brutobedrag 2]]*(100-Q1_2025[[#This Row],[Relatiekorting percentage]])/100,Q1_2025[[#This Row],[Bruto - Rel.korting]])</f>
        <v>341.96</v>
      </c>
    </row>
    <row r="424" spans="1:16" x14ac:dyDescent="0.3">
      <c r="A424" t="s">
        <v>9</v>
      </c>
      <c r="B424">
        <v>4801003</v>
      </c>
      <c r="C424" t="s">
        <v>157</v>
      </c>
      <c r="D424">
        <v>5</v>
      </c>
      <c r="E424" s="10">
        <v>52.88</v>
      </c>
      <c r="F424" s="10">
        <v>264.39999999999998</v>
      </c>
      <c r="G424" s="10">
        <v>198.3</v>
      </c>
      <c r="H424">
        <v>25</v>
      </c>
      <c r="I424" s="10" t="str">
        <f>_xlfn.XLOOKUP(Q1_2025[[#This Row],[Artikelnr]],Artikel_prijzen[Artnr],Artikel_prijzen[Groep],"")</f>
        <v/>
      </c>
      <c r="J424" s="10" t="str">
        <f>_xlfn.XLOOKUP(Q1_2025[[#This Row],[Artikelnr]],Artikel_prijzen[Artnr],Artikel_prijzen[Prijs 2025],"")</f>
        <v/>
      </c>
      <c r="K424" s="10" t="str">
        <f>IF(Q1_2025[[#This Row],[Artikelprijs]]&lt;&gt;"",IF(Q1_2025[[#This Row],[Stuksprijs]]=Q1_2025[[#This Row],[Artikelprijs]],"Prijs gelijk","Prijs wijkt af"),"")</f>
        <v/>
      </c>
      <c r="L424" s="10"/>
      <c r="N424" s="10">
        <f>IF(Q1_2025[[#This Row],[Prijstype]]="Artikelprijs",Q1_2025[[#This Row],[Artikelprijs]],Q1_2025[[#This Row],[Stuksprijs]])</f>
        <v>52.88</v>
      </c>
      <c r="O424" s="10">
        <f>IF(Q1_2025[[#This Row],[Prijstype]]="Artikelprijs",Q1_2025[[#This Row],[Artikelprijs]] * Q1_2025[[#This Row],[Besteld]],Q1_2025[[#This Row],[Brutobedrag]])</f>
        <v>264.39999999999998</v>
      </c>
      <c r="P424" s="10">
        <f>IF(Q1_2025[[#This Row],[Prijstype]] = "Artikelprijs",Q1_2025[[#This Row],[Brutobedrag 2]]*(100-Q1_2025[[#This Row],[Relatiekorting percentage]])/100,Q1_2025[[#This Row],[Bruto - Rel.korting]])</f>
        <v>198.3</v>
      </c>
    </row>
    <row r="425" spans="1:16" x14ac:dyDescent="0.3">
      <c r="A425" t="s">
        <v>9</v>
      </c>
      <c r="B425">
        <v>5022009</v>
      </c>
      <c r="C425" t="s">
        <v>45</v>
      </c>
      <c r="D425">
        <v>5</v>
      </c>
      <c r="E425" s="10">
        <v>103.75</v>
      </c>
      <c r="F425" s="10">
        <v>518.75</v>
      </c>
      <c r="G425" s="10">
        <v>415</v>
      </c>
      <c r="H425">
        <v>20</v>
      </c>
      <c r="I425" s="10" t="str">
        <f>_xlfn.XLOOKUP(Q1_2025[[#This Row],[Artikelnr]],Artikel_prijzen[Artnr],Artikel_prijzen[Groep],"")</f>
        <v>Elektra</v>
      </c>
      <c r="J425" s="10">
        <f>_xlfn.XLOOKUP(Q1_2025[[#This Row],[Artikelnr]],Artikel_prijzen[Artnr],Artikel_prijzen[Prijs 2025],"")</f>
        <v>106.8625</v>
      </c>
      <c r="K425" s="10" t="str">
        <f>IF(Q1_2025[[#This Row],[Artikelprijs]]&lt;&gt;"",IF(Q1_2025[[#This Row],[Stuksprijs]]=Q1_2025[[#This Row],[Artikelprijs]],"Prijs gelijk","Prijs wijkt af"),"")</f>
        <v>Prijs wijkt af</v>
      </c>
      <c r="L425" s="10"/>
      <c r="M425" t="s">
        <v>536</v>
      </c>
      <c r="N425" s="10">
        <f>IF(Q1_2025[[#This Row],[Prijstype]]="Artikelprijs",Q1_2025[[#This Row],[Artikelprijs]],Q1_2025[[#This Row],[Stuksprijs]])</f>
        <v>106.8625</v>
      </c>
      <c r="O425" s="10">
        <f>IF(Q1_2025[[#This Row],[Prijstype]]="Artikelprijs",Q1_2025[[#This Row],[Artikelprijs]] * Q1_2025[[#This Row],[Besteld]],Q1_2025[[#This Row],[Brutobedrag]])</f>
        <v>534.3125</v>
      </c>
      <c r="P425" s="10">
        <f>IF(Q1_2025[[#This Row],[Prijstype]] = "Artikelprijs",Q1_2025[[#This Row],[Brutobedrag 2]]*(100-Q1_2025[[#This Row],[Relatiekorting percentage]])/100,Q1_2025[[#This Row],[Bruto - Rel.korting]])</f>
        <v>427.45</v>
      </c>
    </row>
    <row r="426" spans="1:16" x14ac:dyDescent="0.3">
      <c r="A426" t="s">
        <v>9</v>
      </c>
      <c r="B426">
        <v>5021007</v>
      </c>
      <c r="C426" t="s">
        <v>49</v>
      </c>
      <c r="D426">
        <v>4</v>
      </c>
      <c r="E426" s="10">
        <v>339.9</v>
      </c>
      <c r="F426" s="10">
        <v>1359.6</v>
      </c>
      <c r="G426" s="10">
        <v>1087.68</v>
      </c>
      <c r="H426">
        <v>20</v>
      </c>
      <c r="I426" s="10" t="str">
        <f>_xlfn.XLOOKUP(Q1_2025[[#This Row],[Artikelnr]],Artikel_prijzen[Artnr],Artikel_prijzen[Groep],"")</f>
        <v>Elektra</v>
      </c>
      <c r="J426" s="10">
        <f>_xlfn.XLOOKUP(Q1_2025[[#This Row],[Artikelnr]],Artikel_prijzen[Artnr],Artikel_prijzen[Prijs 2025],"")</f>
        <v>339.9</v>
      </c>
      <c r="K426" s="10" t="str">
        <f>IF(Q1_2025[[#This Row],[Artikelprijs]]&lt;&gt;"",IF(Q1_2025[[#This Row],[Stuksprijs]]=Q1_2025[[#This Row],[Artikelprijs]],"Prijs gelijk","Prijs wijkt af"),"")</f>
        <v>Prijs gelijk</v>
      </c>
      <c r="L426" s="10"/>
      <c r="M426" t="s">
        <v>536</v>
      </c>
      <c r="N426" s="10">
        <f>IF(Q1_2025[[#This Row],[Prijstype]]="Artikelprijs",Q1_2025[[#This Row],[Artikelprijs]],Q1_2025[[#This Row],[Stuksprijs]])</f>
        <v>339.9</v>
      </c>
      <c r="O426" s="10">
        <f>IF(Q1_2025[[#This Row],[Prijstype]]="Artikelprijs",Q1_2025[[#This Row],[Artikelprijs]] * Q1_2025[[#This Row],[Besteld]],Q1_2025[[#This Row],[Brutobedrag]])</f>
        <v>1359.6</v>
      </c>
      <c r="P426" s="10">
        <f>IF(Q1_2025[[#This Row],[Prijstype]] = "Artikelprijs",Q1_2025[[#This Row],[Brutobedrag 2]]*(100-Q1_2025[[#This Row],[Relatiekorting percentage]])/100,Q1_2025[[#This Row],[Bruto - Rel.korting]])</f>
        <v>1087.68</v>
      </c>
    </row>
    <row r="427" spans="1:16" x14ac:dyDescent="0.3">
      <c r="A427" t="s">
        <v>9</v>
      </c>
      <c r="B427">
        <v>5031053</v>
      </c>
      <c r="C427" t="s">
        <v>10</v>
      </c>
      <c r="D427">
        <v>20</v>
      </c>
      <c r="E427" s="10">
        <v>113.3</v>
      </c>
      <c r="F427" s="10">
        <v>2266</v>
      </c>
      <c r="G427" s="10">
        <v>1586.2</v>
      </c>
      <c r="H427">
        <v>30</v>
      </c>
      <c r="I427" s="10" t="str">
        <f>_xlfn.XLOOKUP(Q1_2025[[#This Row],[Artikelnr]],Artikel_prijzen[Artnr],Artikel_prijzen[Groep],"")</f>
        <v/>
      </c>
      <c r="J427" s="10" t="str">
        <f>_xlfn.XLOOKUP(Q1_2025[[#This Row],[Artikelnr]],Artikel_prijzen[Artnr],Artikel_prijzen[Prijs 2025],"")</f>
        <v/>
      </c>
      <c r="K427" s="10" t="str">
        <f>IF(Q1_2025[[#This Row],[Artikelprijs]]&lt;&gt;"",IF(Q1_2025[[#This Row],[Stuksprijs]]=Q1_2025[[#This Row],[Artikelprijs]],"Prijs gelijk","Prijs wijkt af"),"")</f>
        <v/>
      </c>
      <c r="L427" s="10"/>
      <c r="N427" s="10">
        <f>IF(Q1_2025[[#This Row],[Prijstype]]="Artikelprijs",Q1_2025[[#This Row],[Artikelprijs]],Q1_2025[[#This Row],[Stuksprijs]])</f>
        <v>113.3</v>
      </c>
      <c r="O427" s="10">
        <f>IF(Q1_2025[[#This Row],[Prijstype]]="Artikelprijs",Q1_2025[[#This Row],[Artikelprijs]] * Q1_2025[[#This Row],[Besteld]],Q1_2025[[#This Row],[Brutobedrag]])</f>
        <v>2266</v>
      </c>
      <c r="P427" s="10">
        <f>IF(Q1_2025[[#This Row],[Prijstype]] = "Artikelprijs",Q1_2025[[#This Row],[Brutobedrag 2]]*(100-Q1_2025[[#This Row],[Relatiekorting percentage]])/100,Q1_2025[[#This Row],[Bruto - Rel.korting]])</f>
        <v>1586.2</v>
      </c>
    </row>
    <row r="428" spans="1:16" x14ac:dyDescent="0.3">
      <c r="A428" t="s">
        <v>9</v>
      </c>
      <c r="B428">
        <v>5031052</v>
      </c>
      <c r="C428" t="s">
        <v>12</v>
      </c>
      <c r="D428">
        <v>2</v>
      </c>
      <c r="E428" s="10">
        <v>88.07</v>
      </c>
      <c r="F428" s="10">
        <v>176.14</v>
      </c>
      <c r="G428" s="10">
        <v>123.3</v>
      </c>
      <c r="H428">
        <v>30</v>
      </c>
      <c r="I428" s="10" t="str">
        <f>_xlfn.XLOOKUP(Q1_2025[[#This Row],[Artikelnr]],Artikel_prijzen[Artnr],Artikel_prijzen[Groep],"")</f>
        <v/>
      </c>
      <c r="J428" s="10" t="str">
        <f>_xlfn.XLOOKUP(Q1_2025[[#This Row],[Artikelnr]],Artikel_prijzen[Artnr],Artikel_prijzen[Prijs 2025],"")</f>
        <v/>
      </c>
      <c r="K428" s="10" t="str">
        <f>IF(Q1_2025[[#This Row],[Artikelprijs]]&lt;&gt;"",IF(Q1_2025[[#This Row],[Stuksprijs]]=Q1_2025[[#This Row],[Artikelprijs]],"Prijs gelijk","Prijs wijkt af"),"")</f>
        <v/>
      </c>
      <c r="L428" s="10"/>
      <c r="N428" s="10">
        <f>IF(Q1_2025[[#This Row],[Prijstype]]="Artikelprijs",Q1_2025[[#This Row],[Artikelprijs]],Q1_2025[[#This Row],[Stuksprijs]])</f>
        <v>88.07</v>
      </c>
      <c r="O428" s="10">
        <f>IF(Q1_2025[[#This Row],[Prijstype]]="Artikelprijs",Q1_2025[[#This Row],[Artikelprijs]] * Q1_2025[[#This Row],[Besteld]],Q1_2025[[#This Row],[Brutobedrag]])</f>
        <v>176.14</v>
      </c>
      <c r="P428" s="10">
        <f>IF(Q1_2025[[#This Row],[Prijstype]] = "Artikelprijs",Q1_2025[[#This Row],[Brutobedrag 2]]*(100-Q1_2025[[#This Row],[Relatiekorting percentage]])/100,Q1_2025[[#This Row],[Bruto - Rel.korting]])</f>
        <v>123.3</v>
      </c>
    </row>
    <row r="429" spans="1:16" x14ac:dyDescent="0.3">
      <c r="A429" t="s">
        <v>9</v>
      </c>
      <c r="B429">
        <v>5031051</v>
      </c>
      <c r="C429" t="s">
        <v>25</v>
      </c>
      <c r="D429">
        <v>1</v>
      </c>
      <c r="E429" s="10">
        <v>52.79</v>
      </c>
      <c r="F429" s="10">
        <v>52.79</v>
      </c>
      <c r="G429" s="10">
        <v>36.950000000000003</v>
      </c>
      <c r="H429">
        <v>30</v>
      </c>
      <c r="I429" s="10" t="str">
        <f>_xlfn.XLOOKUP(Q1_2025[[#This Row],[Artikelnr]],Artikel_prijzen[Artnr],Artikel_prijzen[Groep],"")</f>
        <v/>
      </c>
      <c r="J429" s="10" t="str">
        <f>_xlfn.XLOOKUP(Q1_2025[[#This Row],[Artikelnr]],Artikel_prijzen[Artnr],Artikel_prijzen[Prijs 2025],"")</f>
        <v/>
      </c>
      <c r="K429" s="10" t="str">
        <f>IF(Q1_2025[[#This Row],[Artikelprijs]]&lt;&gt;"",IF(Q1_2025[[#This Row],[Stuksprijs]]=Q1_2025[[#This Row],[Artikelprijs]],"Prijs gelijk","Prijs wijkt af"),"")</f>
        <v/>
      </c>
      <c r="L429" s="10"/>
      <c r="N429" s="10">
        <f>IF(Q1_2025[[#This Row],[Prijstype]]="Artikelprijs",Q1_2025[[#This Row],[Artikelprijs]],Q1_2025[[#This Row],[Stuksprijs]])</f>
        <v>52.79</v>
      </c>
      <c r="O429" s="10">
        <f>IF(Q1_2025[[#This Row],[Prijstype]]="Artikelprijs",Q1_2025[[#This Row],[Artikelprijs]] * Q1_2025[[#This Row],[Besteld]],Q1_2025[[#This Row],[Brutobedrag]])</f>
        <v>52.79</v>
      </c>
      <c r="P429" s="10">
        <f>IF(Q1_2025[[#This Row],[Prijstype]] = "Artikelprijs",Q1_2025[[#This Row],[Brutobedrag 2]]*(100-Q1_2025[[#This Row],[Relatiekorting percentage]])/100,Q1_2025[[#This Row],[Bruto - Rel.korting]])</f>
        <v>36.950000000000003</v>
      </c>
    </row>
    <row r="430" spans="1:16" x14ac:dyDescent="0.3">
      <c r="A430" t="s">
        <v>9</v>
      </c>
      <c r="B430">
        <v>5031061</v>
      </c>
      <c r="C430" t="s">
        <v>176</v>
      </c>
      <c r="D430">
        <v>4</v>
      </c>
      <c r="E430" s="10">
        <v>35.020000000000003</v>
      </c>
      <c r="F430" s="10">
        <v>140.08000000000001</v>
      </c>
      <c r="G430" s="10">
        <v>98.06</v>
      </c>
      <c r="H430">
        <v>30</v>
      </c>
      <c r="I430" s="10" t="str">
        <f>_xlfn.XLOOKUP(Q1_2025[[#This Row],[Artikelnr]],Artikel_prijzen[Artnr],Artikel_prijzen[Groep],"")</f>
        <v/>
      </c>
      <c r="J430" s="10" t="str">
        <f>_xlfn.XLOOKUP(Q1_2025[[#This Row],[Artikelnr]],Artikel_prijzen[Artnr],Artikel_prijzen[Prijs 2025],"")</f>
        <v/>
      </c>
      <c r="K430" s="10" t="str">
        <f>IF(Q1_2025[[#This Row],[Artikelprijs]]&lt;&gt;"",IF(Q1_2025[[#This Row],[Stuksprijs]]=Q1_2025[[#This Row],[Artikelprijs]],"Prijs gelijk","Prijs wijkt af"),"")</f>
        <v/>
      </c>
      <c r="L430" s="10"/>
      <c r="N430" s="10">
        <f>IF(Q1_2025[[#This Row],[Prijstype]]="Artikelprijs",Q1_2025[[#This Row],[Artikelprijs]],Q1_2025[[#This Row],[Stuksprijs]])</f>
        <v>35.020000000000003</v>
      </c>
      <c r="O430" s="10">
        <f>IF(Q1_2025[[#This Row],[Prijstype]]="Artikelprijs",Q1_2025[[#This Row],[Artikelprijs]] * Q1_2025[[#This Row],[Besteld]],Q1_2025[[#This Row],[Brutobedrag]])</f>
        <v>140.08000000000001</v>
      </c>
      <c r="P430" s="10">
        <f>IF(Q1_2025[[#This Row],[Prijstype]] = "Artikelprijs",Q1_2025[[#This Row],[Brutobedrag 2]]*(100-Q1_2025[[#This Row],[Relatiekorting percentage]])/100,Q1_2025[[#This Row],[Bruto - Rel.korting]])</f>
        <v>98.06</v>
      </c>
    </row>
    <row r="431" spans="1:16" x14ac:dyDescent="0.3">
      <c r="A431" t="s">
        <v>9</v>
      </c>
      <c r="B431">
        <v>5031057</v>
      </c>
      <c r="C431" t="s">
        <v>178</v>
      </c>
      <c r="D431">
        <v>4</v>
      </c>
      <c r="E431" s="10">
        <v>69.78</v>
      </c>
      <c r="F431" s="10">
        <v>279.12</v>
      </c>
      <c r="G431" s="10">
        <v>195.38</v>
      </c>
      <c r="H431">
        <v>30</v>
      </c>
      <c r="I431" s="10" t="str">
        <f>_xlfn.XLOOKUP(Q1_2025[[#This Row],[Artikelnr]],Artikel_prijzen[Artnr],Artikel_prijzen[Groep],"")</f>
        <v/>
      </c>
      <c r="J431" s="10" t="str">
        <f>_xlfn.XLOOKUP(Q1_2025[[#This Row],[Artikelnr]],Artikel_prijzen[Artnr],Artikel_prijzen[Prijs 2025],"")</f>
        <v/>
      </c>
      <c r="K431" s="10" t="str">
        <f>IF(Q1_2025[[#This Row],[Artikelprijs]]&lt;&gt;"",IF(Q1_2025[[#This Row],[Stuksprijs]]=Q1_2025[[#This Row],[Artikelprijs]],"Prijs gelijk","Prijs wijkt af"),"")</f>
        <v/>
      </c>
      <c r="L431" s="10"/>
      <c r="N431" s="10">
        <f>IF(Q1_2025[[#This Row],[Prijstype]]="Artikelprijs",Q1_2025[[#This Row],[Artikelprijs]],Q1_2025[[#This Row],[Stuksprijs]])</f>
        <v>69.78</v>
      </c>
      <c r="O431" s="10">
        <f>IF(Q1_2025[[#This Row],[Prijstype]]="Artikelprijs",Q1_2025[[#This Row],[Artikelprijs]] * Q1_2025[[#This Row],[Besteld]],Q1_2025[[#This Row],[Brutobedrag]])</f>
        <v>279.12</v>
      </c>
      <c r="P431" s="10">
        <f>IF(Q1_2025[[#This Row],[Prijstype]] = "Artikelprijs",Q1_2025[[#This Row],[Brutobedrag 2]]*(100-Q1_2025[[#This Row],[Relatiekorting percentage]])/100,Q1_2025[[#This Row],[Bruto - Rel.korting]])</f>
        <v>195.38</v>
      </c>
    </row>
    <row r="432" spans="1:16" x14ac:dyDescent="0.3">
      <c r="A432" t="s">
        <v>9</v>
      </c>
      <c r="B432">
        <v>2098001</v>
      </c>
      <c r="C432" t="s">
        <v>179</v>
      </c>
      <c r="D432">
        <v>4</v>
      </c>
      <c r="E432" s="10">
        <v>68.78</v>
      </c>
      <c r="F432" s="10">
        <v>275.12</v>
      </c>
      <c r="G432" s="10">
        <v>192.58</v>
      </c>
      <c r="H432">
        <v>30</v>
      </c>
      <c r="I432" s="10" t="str">
        <f>_xlfn.XLOOKUP(Q1_2025[[#This Row],[Artikelnr]],Artikel_prijzen[Artnr],Artikel_prijzen[Groep],"")</f>
        <v/>
      </c>
      <c r="J432" s="10" t="str">
        <f>_xlfn.XLOOKUP(Q1_2025[[#This Row],[Artikelnr]],Artikel_prijzen[Artnr],Artikel_prijzen[Prijs 2025],"")</f>
        <v/>
      </c>
      <c r="K432" s="10" t="str">
        <f>IF(Q1_2025[[#This Row],[Artikelprijs]]&lt;&gt;"",IF(Q1_2025[[#This Row],[Stuksprijs]]=Q1_2025[[#This Row],[Artikelprijs]],"Prijs gelijk","Prijs wijkt af"),"")</f>
        <v/>
      </c>
      <c r="L432" s="10"/>
      <c r="N432" s="10">
        <f>IF(Q1_2025[[#This Row],[Prijstype]]="Artikelprijs",Q1_2025[[#This Row],[Artikelprijs]],Q1_2025[[#This Row],[Stuksprijs]])</f>
        <v>68.78</v>
      </c>
      <c r="O432" s="10">
        <f>IF(Q1_2025[[#This Row],[Prijstype]]="Artikelprijs",Q1_2025[[#This Row],[Artikelprijs]] * Q1_2025[[#This Row],[Besteld]],Q1_2025[[#This Row],[Brutobedrag]])</f>
        <v>275.12</v>
      </c>
      <c r="P432" s="10">
        <f>IF(Q1_2025[[#This Row],[Prijstype]] = "Artikelprijs",Q1_2025[[#This Row],[Brutobedrag 2]]*(100-Q1_2025[[#This Row],[Relatiekorting percentage]])/100,Q1_2025[[#This Row],[Bruto - Rel.korting]])</f>
        <v>192.58</v>
      </c>
    </row>
    <row r="433" spans="1:16" x14ac:dyDescent="0.3">
      <c r="A433" t="s">
        <v>9</v>
      </c>
      <c r="B433">
        <v>5030228</v>
      </c>
      <c r="C433" t="s">
        <v>113</v>
      </c>
      <c r="D433">
        <v>2</v>
      </c>
      <c r="E433" s="10">
        <v>236.9</v>
      </c>
      <c r="F433" s="10">
        <v>473.8</v>
      </c>
      <c r="G433" s="10">
        <v>331.66</v>
      </c>
      <c r="H433">
        <v>30</v>
      </c>
      <c r="I433" s="10" t="str">
        <f>_xlfn.XLOOKUP(Q1_2025[[#This Row],[Artikelnr]],Artikel_prijzen[Artnr],Artikel_prijzen[Groep],"")</f>
        <v>Rigging</v>
      </c>
      <c r="J433" s="10">
        <f>_xlfn.XLOOKUP(Q1_2025[[#This Row],[Artikelnr]],Artikel_prijzen[Artnr],Artikel_prijzen[Prijs 2025],"")</f>
        <v>230</v>
      </c>
      <c r="K433" s="10" t="str">
        <f>IF(Q1_2025[[#This Row],[Artikelprijs]]&lt;&gt;"",IF(Q1_2025[[#This Row],[Stuksprijs]]=Q1_2025[[#This Row],[Artikelprijs]],"Prijs gelijk","Prijs wijkt af"),"")</f>
        <v>Prijs wijkt af</v>
      </c>
      <c r="L433" s="10"/>
      <c r="M433" t="s">
        <v>536</v>
      </c>
      <c r="N433" s="10">
        <f>IF(Q1_2025[[#This Row],[Prijstype]]="Artikelprijs",Q1_2025[[#This Row],[Artikelprijs]],Q1_2025[[#This Row],[Stuksprijs]])</f>
        <v>230</v>
      </c>
      <c r="O433" s="10">
        <f>IF(Q1_2025[[#This Row],[Prijstype]]="Artikelprijs",Q1_2025[[#This Row],[Artikelprijs]] * Q1_2025[[#This Row],[Besteld]],Q1_2025[[#This Row],[Brutobedrag]])</f>
        <v>460</v>
      </c>
      <c r="P433" s="10">
        <f>IF(Q1_2025[[#This Row],[Prijstype]] = "Artikelprijs",Q1_2025[[#This Row],[Brutobedrag 2]]*(100-Q1_2025[[#This Row],[Relatiekorting percentage]])/100,Q1_2025[[#This Row],[Bruto - Rel.korting]])</f>
        <v>322</v>
      </c>
    </row>
    <row r="434" spans="1:16" x14ac:dyDescent="0.3">
      <c r="A434" t="s">
        <v>9</v>
      </c>
      <c r="B434">
        <v>5031053</v>
      </c>
      <c r="C434" t="s">
        <v>10</v>
      </c>
      <c r="D434">
        <v>6</v>
      </c>
      <c r="E434" s="10">
        <v>113.3</v>
      </c>
      <c r="F434" s="10">
        <v>679.8</v>
      </c>
      <c r="G434" s="10">
        <v>475.86</v>
      </c>
      <c r="H434">
        <v>30</v>
      </c>
      <c r="I434" s="10" t="str">
        <f>_xlfn.XLOOKUP(Q1_2025[[#This Row],[Artikelnr]],Artikel_prijzen[Artnr],Artikel_prijzen[Groep],"")</f>
        <v/>
      </c>
      <c r="J434" s="10" t="str">
        <f>_xlfn.XLOOKUP(Q1_2025[[#This Row],[Artikelnr]],Artikel_prijzen[Artnr],Artikel_prijzen[Prijs 2025],"")</f>
        <v/>
      </c>
      <c r="K434" s="10" t="str">
        <f>IF(Q1_2025[[#This Row],[Artikelprijs]]&lt;&gt;"",IF(Q1_2025[[#This Row],[Stuksprijs]]=Q1_2025[[#This Row],[Artikelprijs]],"Prijs gelijk","Prijs wijkt af"),"")</f>
        <v/>
      </c>
      <c r="L434" s="10"/>
      <c r="N434" s="10">
        <f>IF(Q1_2025[[#This Row],[Prijstype]]="Artikelprijs",Q1_2025[[#This Row],[Artikelprijs]],Q1_2025[[#This Row],[Stuksprijs]])</f>
        <v>113.3</v>
      </c>
      <c r="O434" s="10">
        <f>IF(Q1_2025[[#This Row],[Prijstype]]="Artikelprijs",Q1_2025[[#This Row],[Artikelprijs]] * Q1_2025[[#This Row],[Besteld]],Q1_2025[[#This Row],[Brutobedrag]])</f>
        <v>679.8</v>
      </c>
      <c r="P434" s="10">
        <f>IF(Q1_2025[[#This Row],[Prijstype]] = "Artikelprijs",Q1_2025[[#This Row],[Brutobedrag 2]]*(100-Q1_2025[[#This Row],[Relatiekorting percentage]])/100,Q1_2025[[#This Row],[Bruto - Rel.korting]])</f>
        <v>475.86</v>
      </c>
    </row>
    <row r="435" spans="1:16" x14ac:dyDescent="0.3">
      <c r="A435" t="s">
        <v>9</v>
      </c>
      <c r="B435">
        <v>5031050</v>
      </c>
      <c r="C435" t="s">
        <v>180</v>
      </c>
      <c r="D435">
        <v>6</v>
      </c>
      <c r="E435" s="10">
        <v>35.020000000000003</v>
      </c>
      <c r="F435" s="10">
        <v>210.12</v>
      </c>
      <c r="G435" s="10">
        <v>147.08000000000001</v>
      </c>
      <c r="H435">
        <v>30</v>
      </c>
      <c r="I435" s="10" t="str">
        <f>_xlfn.XLOOKUP(Q1_2025[[#This Row],[Artikelnr]],Artikel_prijzen[Artnr],Artikel_prijzen[Groep],"")</f>
        <v/>
      </c>
      <c r="J435" s="10" t="str">
        <f>_xlfn.XLOOKUP(Q1_2025[[#This Row],[Artikelnr]],Artikel_prijzen[Artnr],Artikel_prijzen[Prijs 2025],"")</f>
        <v/>
      </c>
      <c r="K435" s="10" t="str">
        <f>IF(Q1_2025[[#This Row],[Artikelprijs]]&lt;&gt;"",IF(Q1_2025[[#This Row],[Stuksprijs]]=Q1_2025[[#This Row],[Artikelprijs]],"Prijs gelijk","Prijs wijkt af"),"")</f>
        <v/>
      </c>
      <c r="L435" s="10"/>
      <c r="N435" s="10">
        <f>IF(Q1_2025[[#This Row],[Prijstype]]="Artikelprijs",Q1_2025[[#This Row],[Artikelprijs]],Q1_2025[[#This Row],[Stuksprijs]])</f>
        <v>35.020000000000003</v>
      </c>
      <c r="O435" s="10">
        <f>IF(Q1_2025[[#This Row],[Prijstype]]="Artikelprijs",Q1_2025[[#This Row],[Artikelprijs]] * Q1_2025[[#This Row],[Besteld]],Q1_2025[[#This Row],[Brutobedrag]])</f>
        <v>210.12</v>
      </c>
      <c r="P435" s="10">
        <f>IF(Q1_2025[[#This Row],[Prijstype]] = "Artikelprijs",Q1_2025[[#This Row],[Brutobedrag 2]]*(100-Q1_2025[[#This Row],[Relatiekorting percentage]])/100,Q1_2025[[#This Row],[Bruto - Rel.korting]])</f>
        <v>147.08000000000001</v>
      </c>
    </row>
    <row r="436" spans="1:16" x14ac:dyDescent="0.3">
      <c r="A436" t="s">
        <v>9</v>
      </c>
      <c r="B436">
        <v>5031063</v>
      </c>
      <c r="C436" t="s">
        <v>181</v>
      </c>
      <c r="D436">
        <v>6</v>
      </c>
      <c r="E436" s="10">
        <v>22.15</v>
      </c>
      <c r="F436" s="10">
        <v>132.9</v>
      </c>
      <c r="G436" s="10">
        <v>93.03</v>
      </c>
      <c r="H436">
        <v>30</v>
      </c>
      <c r="I436" s="10" t="str">
        <f>_xlfn.XLOOKUP(Q1_2025[[#This Row],[Artikelnr]],Artikel_prijzen[Artnr],Artikel_prijzen[Groep],"")</f>
        <v/>
      </c>
      <c r="J436" s="10" t="str">
        <f>_xlfn.XLOOKUP(Q1_2025[[#This Row],[Artikelnr]],Artikel_prijzen[Artnr],Artikel_prijzen[Prijs 2025],"")</f>
        <v/>
      </c>
      <c r="K436" s="10" t="str">
        <f>IF(Q1_2025[[#This Row],[Artikelprijs]]&lt;&gt;"",IF(Q1_2025[[#This Row],[Stuksprijs]]=Q1_2025[[#This Row],[Artikelprijs]],"Prijs gelijk","Prijs wijkt af"),"")</f>
        <v/>
      </c>
      <c r="L436" s="10"/>
      <c r="N436" s="10">
        <f>IF(Q1_2025[[#This Row],[Prijstype]]="Artikelprijs",Q1_2025[[#This Row],[Artikelprijs]],Q1_2025[[#This Row],[Stuksprijs]])</f>
        <v>22.15</v>
      </c>
      <c r="O436" s="10">
        <f>IF(Q1_2025[[#This Row],[Prijstype]]="Artikelprijs",Q1_2025[[#This Row],[Artikelprijs]] * Q1_2025[[#This Row],[Besteld]],Q1_2025[[#This Row],[Brutobedrag]])</f>
        <v>132.9</v>
      </c>
      <c r="P436" s="10">
        <f>IF(Q1_2025[[#This Row],[Prijstype]] = "Artikelprijs",Q1_2025[[#This Row],[Brutobedrag 2]]*(100-Q1_2025[[#This Row],[Relatiekorting percentage]])/100,Q1_2025[[#This Row],[Bruto - Rel.korting]])</f>
        <v>93.03</v>
      </c>
    </row>
    <row r="437" spans="1:16" x14ac:dyDescent="0.3">
      <c r="A437" t="s">
        <v>9</v>
      </c>
      <c r="B437">
        <v>2004074</v>
      </c>
      <c r="C437" t="s">
        <v>182</v>
      </c>
      <c r="D437">
        <v>6</v>
      </c>
      <c r="E437" s="10">
        <v>97.34</v>
      </c>
      <c r="F437" s="10">
        <v>584.04</v>
      </c>
      <c r="G437" s="10">
        <v>408.83</v>
      </c>
      <c r="H437">
        <v>30</v>
      </c>
      <c r="I437" s="10" t="str">
        <f>_xlfn.XLOOKUP(Q1_2025[[#This Row],[Artikelnr]],Artikel_prijzen[Artnr],Artikel_prijzen[Groep],"")</f>
        <v/>
      </c>
      <c r="J437" s="10" t="str">
        <f>_xlfn.XLOOKUP(Q1_2025[[#This Row],[Artikelnr]],Artikel_prijzen[Artnr],Artikel_prijzen[Prijs 2025],"")</f>
        <v/>
      </c>
      <c r="K437" s="10" t="str">
        <f>IF(Q1_2025[[#This Row],[Artikelprijs]]&lt;&gt;"",IF(Q1_2025[[#This Row],[Stuksprijs]]=Q1_2025[[#This Row],[Artikelprijs]],"Prijs gelijk","Prijs wijkt af"),"")</f>
        <v/>
      </c>
      <c r="L437" s="10"/>
      <c r="N437" s="10">
        <f>IF(Q1_2025[[#This Row],[Prijstype]]="Artikelprijs",Q1_2025[[#This Row],[Artikelprijs]],Q1_2025[[#This Row],[Stuksprijs]])</f>
        <v>97.34</v>
      </c>
      <c r="O437" s="10">
        <f>IF(Q1_2025[[#This Row],[Prijstype]]="Artikelprijs",Q1_2025[[#This Row],[Artikelprijs]] * Q1_2025[[#This Row],[Besteld]],Q1_2025[[#This Row],[Brutobedrag]])</f>
        <v>584.04</v>
      </c>
      <c r="P437" s="10">
        <f>IF(Q1_2025[[#This Row],[Prijstype]] = "Artikelprijs",Q1_2025[[#This Row],[Brutobedrag 2]]*(100-Q1_2025[[#This Row],[Relatiekorting percentage]])/100,Q1_2025[[#This Row],[Bruto - Rel.korting]])</f>
        <v>408.83</v>
      </c>
    </row>
    <row r="438" spans="1:16" x14ac:dyDescent="0.3">
      <c r="A438" t="s">
        <v>9</v>
      </c>
      <c r="B438">
        <v>5010001</v>
      </c>
      <c r="C438" t="s">
        <v>183</v>
      </c>
      <c r="D438">
        <v>59</v>
      </c>
      <c r="E438" s="10">
        <v>28.39</v>
      </c>
      <c r="F438" s="10">
        <v>1675.01</v>
      </c>
      <c r="G438" s="10">
        <v>1256.26</v>
      </c>
      <c r="H438">
        <v>25</v>
      </c>
      <c r="I438" s="10" t="str">
        <f>_xlfn.XLOOKUP(Q1_2025[[#This Row],[Artikelnr]],Artikel_prijzen[Artnr],Artikel_prijzen[Groep],"")</f>
        <v/>
      </c>
      <c r="J438" s="10" t="str">
        <f>_xlfn.XLOOKUP(Q1_2025[[#This Row],[Artikelnr]],Artikel_prijzen[Artnr],Artikel_prijzen[Prijs 2025],"")</f>
        <v/>
      </c>
      <c r="K438" s="10" t="str">
        <f>IF(Q1_2025[[#This Row],[Artikelprijs]]&lt;&gt;"",IF(Q1_2025[[#This Row],[Stuksprijs]]=Q1_2025[[#This Row],[Artikelprijs]],"Prijs gelijk","Prijs wijkt af"),"")</f>
        <v/>
      </c>
      <c r="L438" s="10"/>
      <c r="N438" s="10">
        <f>IF(Q1_2025[[#This Row],[Prijstype]]="Artikelprijs",Q1_2025[[#This Row],[Artikelprijs]],Q1_2025[[#This Row],[Stuksprijs]])</f>
        <v>28.39</v>
      </c>
      <c r="O438" s="10">
        <f>IF(Q1_2025[[#This Row],[Prijstype]]="Artikelprijs",Q1_2025[[#This Row],[Artikelprijs]] * Q1_2025[[#This Row],[Besteld]],Q1_2025[[#This Row],[Brutobedrag]])</f>
        <v>1675.01</v>
      </c>
      <c r="P438" s="10">
        <f>IF(Q1_2025[[#This Row],[Prijstype]] = "Artikelprijs",Q1_2025[[#This Row],[Brutobedrag 2]]*(100-Q1_2025[[#This Row],[Relatiekorting percentage]])/100,Q1_2025[[#This Row],[Bruto - Rel.korting]])</f>
        <v>1256.26</v>
      </c>
    </row>
    <row r="439" spans="1:16" x14ac:dyDescent="0.3">
      <c r="A439" t="s">
        <v>9</v>
      </c>
      <c r="B439">
        <v>3002010</v>
      </c>
      <c r="C439" t="s">
        <v>184</v>
      </c>
      <c r="D439">
        <v>4</v>
      </c>
      <c r="E439" s="10">
        <v>25.52</v>
      </c>
      <c r="F439" s="10">
        <v>102.08</v>
      </c>
      <c r="G439" s="10">
        <v>102.08</v>
      </c>
      <c r="H439">
        <v>0</v>
      </c>
      <c r="I439" s="10" t="str">
        <f>_xlfn.XLOOKUP(Q1_2025[[#This Row],[Artikelnr]],Artikel_prijzen[Artnr],Artikel_prijzen[Groep],"")</f>
        <v/>
      </c>
      <c r="J439" s="10" t="str">
        <f>_xlfn.XLOOKUP(Q1_2025[[#This Row],[Artikelnr]],Artikel_prijzen[Artnr],Artikel_prijzen[Prijs 2025],"")</f>
        <v/>
      </c>
      <c r="K439" s="10" t="str">
        <f>IF(Q1_2025[[#This Row],[Artikelprijs]]&lt;&gt;"",IF(Q1_2025[[#This Row],[Stuksprijs]]=Q1_2025[[#This Row],[Artikelprijs]],"Prijs gelijk","Prijs wijkt af"),"")</f>
        <v/>
      </c>
      <c r="L439" s="10"/>
      <c r="N439" s="10">
        <f>IF(Q1_2025[[#This Row],[Prijstype]]="Artikelprijs",Q1_2025[[#This Row],[Artikelprijs]],Q1_2025[[#This Row],[Stuksprijs]])</f>
        <v>25.52</v>
      </c>
      <c r="O439" s="10">
        <f>IF(Q1_2025[[#This Row],[Prijstype]]="Artikelprijs",Q1_2025[[#This Row],[Artikelprijs]] * Q1_2025[[#This Row],[Besteld]],Q1_2025[[#This Row],[Brutobedrag]])</f>
        <v>102.08</v>
      </c>
      <c r="P439" s="10">
        <f>IF(Q1_2025[[#This Row],[Prijstype]] = "Artikelprijs",Q1_2025[[#This Row],[Brutobedrag 2]]*(100-Q1_2025[[#This Row],[Relatiekorting percentage]])/100,Q1_2025[[#This Row],[Bruto - Rel.korting]])</f>
        <v>102.08</v>
      </c>
    </row>
    <row r="440" spans="1:16" x14ac:dyDescent="0.3">
      <c r="A440" t="s">
        <v>9</v>
      </c>
      <c r="B440">
        <v>3002011</v>
      </c>
      <c r="C440" t="s">
        <v>185</v>
      </c>
      <c r="D440">
        <v>4</v>
      </c>
      <c r="E440" s="10">
        <v>35</v>
      </c>
      <c r="F440" s="10">
        <v>0</v>
      </c>
      <c r="G440" s="10">
        <v>0</v>
      </c>
      <c r="H440">
        <v>25</v>
      </c>
      <c r="I440" s="10" t="str">
        <f>_xlfn.XLOOKUP(Q1_2025[[#This Row],[Artikelnr]],Artikel_prijzen[Artnr],Artikel_prijzen[Groep],"")</f>
        <v/>
      </c>
      <c r="J440" s="10" t="str">
        <f>_xlfn.XLOOKUP(Q1_2025[[#This Row],[Artikelnr]],Artikel_prijzen[Artnr],Artikel_prijzen[Prijs 2025],"")</f>
        <v/>
      </c>
      <c r="K440" s="10" t="str">
        <f>IF(Q1_2025[[#This Row],[Artikelprijs]]&lt;&gt;"",IF(Q1_2025[[#This Row],[Stuksprijs]]=Q1_2025[[#This Row],[Artikelprijs]],"Prijs gelijk","Prijs wijkt af"),"")</f>
        <v/>
      </c>
      <c r="L440" s="10"/>
      <c r="N440" s="10">
        <f>IF(Q1_2025[[#This Row],[Prijstype]]="Artikelprijs",Q1_2025[[#This Row],[Artikelprijs]],Q1_2025[[#This Row],[Stuksprijs]])</f>
        <v>35</v>
      </c>
      <c r="O440" s="10">
        <f>IF(Q1_2025[[#This Row],[Prijstype]]="Artikelprijs",Q1_2025[[#This Row],[Artikelprijs]] * Q1_2025[[#This Row],[Besteld]],Q1_2025[[#This Row],[Brutobedrag]])</f>
        <v>0</v>
      </c>
      <c r="P440" s="10">
        <f>IF(Q1_2025[[#This Row],[Prijstype]] = "Artikelprijs",Q1_2025[[#This Row],[Brutobedrag 2]]*(100-Q1_2025[[#This Row],[Relatiekorting percentage]])/100,Q1_2025[[#This Row],[Bruto - Rel.korting]])</f>
        <v>0</v>
      </c>
    </row>
    <row r="441" spans="1:16" x14ac:dyDescent="0.3">
      <c r="A441" t="s">
        <v>9</v>
      </c>
      <c r="B441">
        <v>5010001</v>
      </c>
      <c r="C441" t="s">
        <v>173</v>
      </c>
      <c r="D441">
        <v>6</v>
      </c>
      <c r="E441" s="10">
        <v>234</v>
      </c>
      <c r="F441" s="10">
        <v>1404</v>
      </c>
      <c r="G441" s="10">
        <v>1053</v>
      </c>
      <c r="H441">
        <v>25</v>
      </c>
      <c r="I441" s="10" t="str">
        <f>_xlfn.XLOOKUP(Q1_2025[[#This Row],[Artikelnr]],Artikel_prijzen[Artnr],Artikel_prijzen[Groep],"")</f>
        <v/>
      </c>
      <c r="J441" s="10" t="str">
        <f>_xlfn.XLOOKUP(Q1_2025[[#This Row],[Artikelnr]],Artikel_prijzen[Artnr],Artikel_prijzen[Prijs 2025],"")</f>
        <v/>
      </c>
      <c r="K441" s="10" t="str">
        <f>IF(Q1_2025[[#This Row],[Artikelprijs]]&lt;&gt;"",IF(Q1_2025[[#This Row],[Stuksprijs]]=Q1_2025[[#This Row],[Artikelprijs]],"Prijs gelijk","Prijs wijkt af"),"")</f>
        <v/>
      </c>
      <c r="L441" s="10"/>
      <c r="N441" s="10">
        <f>IF(Q1_2025[[#This Row],[Prijstype]]="Artikelprijs",Q1_2025[[#This Row],[Artikelprijs]],Q1_2025[[#This Row],[Stuksprijs]])</f>
        <v>234</v>
      </c>
      <c r="O441" s="10">
        <f>IF(Q1_2025[[#This Row],[Prijstype]]="Artikelprijs",Q1_2025[[#This Row],[Artikelprijs]] * Q1_2025[[#This Row],[Besteld]],Q1_2025[[#This Row],[Brutobedrag]])</f>
        <v>1404</v>
      </c>
      <c r="P441" s="10">
        <f>IF(Q1_2025[[#This Row],[Prijstype]] = "Artikelprijs",Q1_2025[[#This Row],[Brutobedrag 2]]*(100-Q1_2025[[#This Row],[Relatiekorting percentage]])/100,Q1_2025[[#This Row],[Bruto - Rel.korting]])</f>
        <v>1053</v>
      </c>
    </row>
    <row r="442" spans="1:16" x14ac:dyDescent="0.3">
      <c r="A442" t="s">
        <v>9</v>
      </c>
      <c r="B442">
        <v>5010001</v>
      </c>
      <c r="C442" t="s">
        <v>186</v>
      </c>
      <c r="D442">
        <v>56</v>
      </c>
      <c r="E442" s="10">
        <v>22.71</v>
      </c>
      <c r="F442" s="10">
        <v>1271.76</v>
      </c>
      <c r="G442" s="10">
        <v>953.82</v>
      </c>
      <c r="H442">
        <v>25</v>
      </c>
      <c r="I442" s="10" t="str">
        <f>_xlfn.XLOOKUP(Q1_2025[[#This Row],[Artikelnr]],Artikel_prijzen[Artnr],Artikel_prijzen[Groep],"")</f>
        <v/>
      </c>
      <c r="J442" s="10" t="str">
        <f>_xlfn.XLOOKUP(Q1_2025[[#This Row],[Artikelnr]],Artikel_prijzen[Artnr],Artikel_prijzen[Prijs 2025],"")</f>
        <v/>
      </c>
      <c r="K442" s="10" t="str">
        <f>IF(Q1_2025[[#This Row],[Artikelprijs]]&lt;&gt;"",IF(Q1_2025[[#This Row],[Stuksprijs]]=Q1_2025[[#This Row],[Artikelprijs]],"Prijs gelijk","Prijs wijkt af"),"")</f>
        <v/>
      </c>
      <c r="L442" s="10"/>
      <c r="N442" s="10">
        <f>IF(Q1_2025[[#This Row],[Prijstype]]="Artikelprijs",Q1_2025[[#This Row],[Artikelprijs]],Q1_2025[[#This Row],[Stuksprijs]])</f>
        <v>22.71</v>
      </c>
      <c r="O442" s="10">
        <f>IF(Q1_2025[[#This Row],[Prijstype]]="Artikelprijs",Q1_2025[[#This Row],[Artikelprijs]] * Q1_2025[[#This Row],[Besteld]],Q1_2025[[#This Row],[Brutobedrag]])</f>
        <v>1271.76</v>
      </c>
      <c r="P442" s="10">
        <f>IF(Q1_2025[[#This Row],[Prijstype]] = "Artikelprijs",Q1_2025[[#This Row],[Brutobedrag 2]]*(100-Q1_2025[[#This Row],[Relatiekorting percentage]])/100,Q1_2025[[#This Row],[Bruto - Rel.korting]])</f>
        <v>953.82</v>
      </c>
    </row>
    <row r="443" spans="1:16" x14ac:dyDescent="0.3">
      <c r="A443" t="s">
        <v>9</v>
      </c>
      <c r="B443">
        <v>5010001</v>
      </c>
      <c r="C443" t="s">
        <v>187</v>
      </c>
      <c r="D443">
        <v>56</v>
      </c>
      <c r="E443" s="10">
        <v>10.86</v>
      </c>
      <c r="F443" s="10">
        <v>608.16</v>
      </c>
      <c r="G443" s="10">
        <v>456.12</v>
      </c>
      <c r="H443">
        <v>25</v>
      </c>
      <c r="I443" s="10" t="str">
        <f>_xlfn.XLOOKUP(Q1_2025[[#This Row],[Artikelnr]],Artikel_prijzen[Artnr],Artikel_prijzen[Groep],"")</f>
        <v/>
      </c>
      <c r="J443" s="10" t="str">
        <f>_xlfn.XLOOKUP(Q1_2025[[#This Row],[Artikelnr]],Artikel_prijzen[Artnr],Artikel_prijzen[Prijs 2025],"")</f>
        <v/>
      </c>
      <c r="K443" s="10" t="str">
        <f>IF(Q1_2025[[#This Row],[Artikelprijs]]&lt;&gt;"",IF(Q1_2025[[#This Row],[Stuksprijs]]=Q1_2025[[#This Row],[Artikelprijs]],"Prijs gelijk","Prijs wijkt af"),"")</f>
        <v/>
      </c>
      <c r="L443" s="10"/>
      <c r="N443" s="10">
        <f>IF(Q1_2025[[#This Row],[Prijstype]]="Artikelprijs",Q1_2025[[#This Row],[Artikelprijs]],Q1_2025[[#This Row],[Stuksprijs]])</f>
        <v>10.86</v>
      </c>
      <c r="O443" s="10">
        <f>IF(Q1_2025[[#This Row],[Prijstype]]="Artikelprijs",Q1_2025[[#This Row],[Artikelprijs]] * Q1_2025[[#This Row],[Besteld]],Q1_2025[[#This Row],[Brutobedrag]])</f>
        <v>608.16</v>
      </c>
      <c r="P443" s="10">
        <f>IF(Q1_2025[[#This Row],[Prijstype]] = "Artikelprijs",Q1_2025[[#This Row],[Brutobedrag 2]]*(100-Q1_2025[[#This Row],[Relatiekorting percentage]])/100,Q1_2025[[#This Row],[Bruto - Rel.korting]])</f>
        <v>456.12</v>
      </c>
    </row>
    <row r="444" spans="1:16" x14ac:dyDescent="0.3">
      <c r="A444" t="s">
        <v>9</v>
      </c>
      <c r="B444">
        <v>5021003</v>
      </c>
      <c r="C444" t="s">
        <v>188</v>
      </c>
      <c r="D444">
        <v>1</v>
      </c>
      <c r="E444" s="10">
        <v>252.35</v>
      </c>
      <c r="F444" s="10">
        <v>252.35</v>
      </c>
      <c r="G444" s="10">
        <v>201.88</v>
      </c>
      <c r="H444">
        <v>20</v>
      </c>
      <c r="I444" s="10" t="str">
        <f>_xlfn.XLOOKUP(Q1_2025[[#This Row],[Artikelnr]],Artikel_prijzen[Artnr],Artikel_prijzen[Groep],"")</f>
        <v>Elektra</v>
      </c>
      <c r="J444" s="10">
        <f>_xlfn.XLOOKUP(Q1_2025[[#This Row],[Artikelnr]],Artikel_prijzen[Artnr],Artikel_prijzen[Prijs 2025],"")</f>
        <v>252.35</v>
      </c>
      <c r="K444" s="10" t="str">
        <f>IF(Q1_2025[[#This Row],[Artikelprijs]]&lt;&gt;"",IF(Q1_2025[[#This Row],[Stuksprijs]]=Q1_2025[[#This Row],[Artikelprijs]],"Prijs gelijk","Prijs wijkt af"),"")</f>
        <v>Prijs gelijk</v>
      </c>
      <c r="L444" s="10"/>
      <c r="M444" t="s">
        <v>536</v>
      </c>
      <c r="N444" s="10">
        <f>IF(Q1_2025[[#This Row],[Prijstype]]="Artikelprijs",Q1_2025[[#This Row],[Artikelprijs]],Q1_2025[[#This Row],[Stuksprijs]])</f>
        <v>252.35</v>
      </c>
      <c r="O444" s="10">
        <f>IF(Q1_2025[[#This Row],[Prijstype]]="Artikelprijs",Q1_2025[[#This Row],[Artikelprijs]] * Q1_2025[[#This Row],[Besteld]],Q1_2025[[#This Row],[Brutobedrag]])</f>
        <v>252.35</v>
      </c>
      <c r="P444" s="10">
        <f>IF(Q1_2025[[#This Row],[Prijstype]] = "Artikelprijs",Q1_2025[[#This Row],[Brutobedrag 2]]*(100-Q1_2025[[#This Row],[Relatiekorting percentage]])/100,Q1_2025[[#This Row],[Bruto - Rel.korting]])</f>
        <v>201.88</v>
      </c>
    </row>
    <row r="445" spans="1:16" x14ac:dyDescent="0.3">
      <c r="A445" t="s">
        <v>9</v>
      </c>
      <c r="B445">
        <v>5020002</v>
      </c>
      <c r="C445" t="s">
        <v>122</v>
      </c>
      <c r="D445">
        <v>4</v>
      </c>
      <c r="E445" s="10">
        <v>39.65</v>
      </c>
      <c r="F445" s="10">
        <v>158.6</v>
      </c>
      <c r="G445" s="10">
        <v>118.95</v>
      </c>
      <c r="H445">
        <v>25</v>
      </c>
      <c r="I445" s="10" t="str">
        <f>_xlfn.XLOOKUP(Q1_2025[[#This Row],[Artikelnr]],Artikel_prijzen[Artnr],Artikel_prijzen[Groep],"")</f>
        <v/>
      </c>
      <c r="J445" s="10" t="str">
        <f>_xlfn.XLOOKUP(Q1_2025[[#This Row],[Artikelnr]],Artikel_prijzen[Artnr],Artikel_prijzen[Prijs 2025],"")</f>
        <v/>
      </c>
      <c r="K445" s="10" t="str">
        <f>IF(Q1_2025[[#This Row],[Artikelprijs]]&lt;&gt;"",IF(Q1_2025[[#This Row],[Stuksprijs]]=Q1_2025[[#This Row],[Artikelprijs]],"Prijs gelijk","Prijs wijkt af"),"")</f>
        <v/>
      </c>
      <c r="L445" s="10"/>
      <c r="N445" s="10">
        <f>IF(Q1_2025[[#This Row],[Prijstype]]="Artikelprijs",Q1_2025[[#This Row],[Artikelprijs]],Q1_2025[[#This Row],[Stuksprijs]])</f>
        <v>39.65</v>
      </c>
      <c r="O445" s="10">
        <f>IF(Q1_2025[[#This Row],[Prijstype]]="Artikelprijs",Q1_2025[[#This Row],[Artikelprijs]] * Q1_2025[[#This Row],[Besteld]],Q1_2025[[#This Row],[Brutobedrag]])</f>
        <v>158.6</v>
      </c>
      <c r="P445" s="10">
        <f>IF(Q1_2025[[#This Row],[Prijstype]] = "Artikelprijs",Q1_2025[[#This Row],[Brutobedrag 2]]*(100-Q1_2025[[#This Row],[Relatiekorting percentage]])/100,Q1_2025[[#This Row],[Bruto - Rel.korting]])</f>
        <v>118.95</v>
      </c>
    </row>
    <row r="446" spans="1:16" x14ac:dyDescent="0.3">
      <c r="A446" t="s">
        <v>9</v>
      </c>
      <c r="B446">
        <v>5031053</v>
      </c>
      <c r="C446" t="s">
        <v>10</v>
      </c>
      <c r="D446">
        <v>13</v>
      </c>
      <c r="E446" s="10">
        <v>113.3</v>
      </c>
      <c r="F446" s="10">
        <v>1472.9</v>
      </c>
      <c r="G446" s="10">
        <v>1031.03</v>
      </c>
      <c r="H446">
        <v>30</v>
      </c>
      <c r="I446" s="10" t="str">
        <f>_xlfn.XLOOKUP(Q1_2025[[#This Row],[Artikelnr]],Artikel_prijzen[Artnr],Artikel_prijzen[Groep],"")</f>
        <v/>
      </c>
      <c r="J446" s="10" t="str">
        <f>_xlfn.XLOOKUP(Q1_2025[[#This Row],[Artikelnr]],Artikel_prijzen[Artnr],Artikel_prijzen[Prijs 2025],"")</f>
        <v/>
      </c>
      <c r="K446" s="10" t="str">
        <f>IF(Q1_2025[[#This Row],[Artikelprijs]]&lt;&gt;"",IF(Q1_2025[[#This Row],[Stuksprijs]]=Q1_2025[[#This Row],[Artikelprijs]],"Prijs gelijk","Prijs wijkt af"),"")</f>
        <v/>
      </c>
      <c r="L446" s="10"/>
      <c r="N446" s="10">
        <f>IF(Q1_2025[[#This Row],[Prijstype]]="Artikelprijs",Q1_2025[[#This Row],[Artikelprijs]],Q1_2025[[#This Row],[Stuksprijs]])</f>
        <v>113.3</v>
      </c>
      <c r="O446" s="10">
        <f>IF(Q1_2025[[#This Row],[Prijstype]]="Artikelprijs",Q1_2025[[#This Row],[Artikelprijs]] * Q1_2025[[#This Row],[Besteld]],Q1_2025[[#This Row],[Brutobedrag]])</f>
        <v>1472.9</v>
      </c>
      <c r="P446" s="10">
        <f>IF(Q1_2025[[#This Row],[Prijstype]] = "Artikelprijs",Q1_2025[[#This Row],[Brutobedrag 2]]*(100-Q1_2025[[#This Row],[Relatiekorting percentage]])/100,Q1_2025[[#This Row],[Bruto - Rel.korting]])</f>
        <v>1031.03</v>
      </c>
    </row>
    <row r="447" spans="1:16" x14ac:dyDescent="0.3">
      <c r="A447" t="s">
        <v>9</v>
      </c>
      <c r="B447">
        <v>5031052</v>
      </c>
      <c r="C447" t="s">
        <v>12</v>
      </c>
      <c r="D447">
        <v>4</v>
      </c>
      <c r="E447" s="10">
        <v>88.07</v>
      </c>
      <c r="F447" s="10">
        <v>352.28</v>
      </c>
      <c r="G447" s="10">
        <v>246.6</v>
      </c>
      <c r="H447">
        <v>30</v>
      </c>
      <c r="I447" s="10" t="str">
        <f>_xlfn.XLOOKUP(Q1_2025[[#This Row],[Artikelnr]],Artikel_prijzen[Artnr],Artikel_prijzen[Groep],"")</f>
        <v/>
      </c>
      <c r="J447" s="10" t="str">
        <f>_xlfn.XLOOKUP(Q1_2025[[#This Row],[Artikelnr]],Artikel_prijzen[Artnr],Artikel_prijzen[Prijs 2025],"")</f>
        <v/>
      </c>
      <c r="K447" s="10" t="str">
        <f>IF(Q1_2025[[#This Row],[Artikelprijs]]&lt;&gt;"",IF(Q1_2025[[#This Row],[Stuksprijs]]=Q1_2025[[#This Row],[Artikelprijs]],"Prijs gelijk","Prijs wijkt af"),"")</f>
        <v/>
      </c>
      <c r="L447" s="10"/>
      <c r="N447" s="10">
        <f>IF(Q1_2025[[#This Row],[Prijstype]]="Artikelprijs",Q1_2025[[#This Row],[Artikelprijs]],Q1_2025[[#This Row],[Stuksprijs]])</f>
        <v>88.07</v>
      </c>
      <c r="O447" s="10">
        <f>IF(Q1_2025[[#This Row],[Prijstype]]="Artikelprijs",Q1_2025[[#This Row],[Artikelprijs]] * Q1_2025[[#This Row],[Besteld]],Q1_2025[[#This Row],[Brutobedrag]])</f>
        <v>352.28</v>
      </c>
      <c r="P447" s="10">
        <f>IF(Q1_2025[[#This Row],[Prijstype]] = "Artikelprijs",Q1_2025[[#This Row],[Brutobedrag 2]]*(100-Q1_2025[[#This Row],[Relatiekorting percentage]])/100,Q1_2025[[#This Row],[Bruto - Rel.korting]])</f>
        <v>246.6</v>
      </c>
    </row>
    <row r="448" spans="1:16" x14ac:dyDescent="0.3">
      <c r="A448" t="s">
        <v>9</v>
      </c>
      <c r="B448">
        <v>5031051</v>
      </c>
      <c r="C448" t="s">
        <v>25</v>
      </c>
      <c r="D448">
        <v>3</v>
      </c>
      <c r="E448" s="10">
        <v>52.79</v>
      </c>
      <c r="F448" s="10">
        <v>158.37</v>
      </c>
      <c r="G448" s="10">
        <v>110.86</v>
      </c>
      <c r="H448">
        <v>30</v>
      </c>
      <c r="I448" s="10" t="str">
        <f>_xlfn.XLOOKUP(Q1_2025[[#This Row],[Artikelnr]],Artikel_prijzen[Artnr],Artikel_prijzen[Groep],"")</f>
        <v/>
      </c>
      <c r="J448" s="10" t="str">
        <f>_xlfn.XLOOKUP(Q1_2025[[#This Row],[Artikelnr]],Artikel_prijzen[Artnr],Artikel_prijzen[Prijs 2025],"")</f>
        <v/>
      </c>
      <c r="K448" s="10" t="str">
        <f>IF(Q1_2025[[#This Row],[Artikelprijs]]&lt;&gt;"",IF(Q1_2025[[#This Row],[Stuksprijs]]=Q1_2025[[#This Row],[Artikelprijs]],"Prijs gelijk","Prijs wijkt af"),"")</f>
        <v/>
      </c>
      <c r="L448" s="10"/>
      <c r="N448" s="10">
        <f>IF(Q1_2025[[#This Row],[Prijstype]]="Artikelprijs",Q1_2025[[#This Row],[Artikelprijs]],Q1_2025[[#This Row],[Stuksprijs]])</f>
        <v>52.79</v>
      </c>
      <c r="O448" s="10">
        <f>IF(Q1_2025[[#This Row],[Prijstype]]="Artikelprijs",Q1_2025[[#This Row],[Artikelprijs]] * Q1_2025[[#This Row],[Besteld]],Q1_2025[[#This Row],[Brutobedrag]])</f>
        <v>158.37</v>
      </c>
      <c r="P448" s="10">
        <f>IF(Q1_2025[[#This Row],[Prijstype]] = "Artikelprijs",Q1_2025[[#This Row],[Brutobedrag 2]]*(100-Q1_2025[[#This Row],[Relatiekorting percentage]])/100,Q1_2025[[#This Row],[Bruto - Rel.korting]])</f>
        <v>110.86</v>
      </c>
    </row>
    <row r="449" spans="1:16" x14ac:dyDescent="0.3">
      <c r="A449" t="s">
        <v>9</v>
      </c>
      <c r="B449">
        <v>5031049</v>
      </c>
      <c r="C449" t="s">
        <v>14</v>
      </c>
      <c r="D449">
        <v>2</v>
      </c>
      <c r="E449" s="10">
        <v>35.020000000000003</v>
      </c>
      <c r="F449" s="10">
        <v>70.040000000000006</v>
      </c>
      <c r="G449" s="10">
        <v>49.03</v>
      </c>
      <c r="H449">
        <v>30</v>
      </c>
      <c r="I449" s="10" t="str">
        <f>_xlfn.XLOOKUP(Q1_2025[[#This Row],[Artikelnr]],Artikel_prijzen[Artnr],Artikel_prijzen[Groep],"")</f>
        <v/>
      </c>
      <c r="J449" s="10" t="str">
        <f>_xlfn.XLOOKUP(Q1_2025[[#This Row],[Artikelnr]],Artikel_prijzen[Artnr],Artikel_prijzen[Prijs 2025],"")</f>
        <v/>
      </c>
      <c r="K449" s="10" t="str">
        <f>IF(Q1_2025[[#This Row],[Artikelprijs]]&lt;&gt;"",IF(Q1_2025[[#This Row],[Stuksprijs]]=Q1_2025[[#This Row],[Artikelprijs]],"Prijs gelijk","Prijs wijkt af"),"")</f>
        <v/>
      </c>
      <c r="L449" s="10"/>
      <c r="N449" s="10">
        <f>IF(Q1_2025[[#This Row],[Prijstype]]="Artikelprijs",Q1_2025[[#This Row],[Artikelprijs]],Q1_2025[[#This Row],[Stuksprijs]])</f>
        <v>35.020000000000003</v>
      </c>
      <c r="O449" s="10">
        <f>IF(Q1_2025[[#This Row],[Prijstype]]="Artikelprijs",Q1_2025[[#This Row],[Artikelprijs]] * Q1_2025[[#This Row],[Besteld]],Q1_2025[[#This Row],[Brutobedrag]])</f>
        <v>70.040000000000006</v>
      </c>
      <c r="P449" s="10">
        <f>IF(Q1_2025[[#This Row],[Prijstype]] = "Artikelprijs",Q1_2025[[#This Row],[Brutobedrag 2]]*(100-Q1_2025[[#This Row],[Relatiekorting percentage]])/100,Q1_2025[[#This Row],[Bruto - Rel.korting]])</f>
        <v>49.03</v>
      </c>
    </row>
    <row r="450" spans="1:16" x14ac:dyDescent="0.3">
      <c r="A450" t="s">
        <v>9</v>
      </c>
      <c r="B450">
        <v>5031056</v>
      </c>
      <c r="C450" t="s">
        <v>15</v>
      </c>
      <c r="D450">
        <v>4</v>
      </c>
      <c r="E450" s="10">
        <v>69.78</v>
      </c>
      <c r="F450" s="10">
        <v>279.12</v>
      </c>
      <c r="G450" s="10">
        <v>195.38</v>
      </c>
      <c r="H450">
        <v>30</v>
      </c>
      <c r="I450" s="10" t="str">
        <f>_xlfn.XLOOKUP(Q1_2025[[#This Row],[Artikelnr]],Artikel_prijzen[Artnr],Artikel_prijzen[Groep],"")</f>
        <v/>
      </c>
      <c r="J450" s="10" t="str">
        <f>_xlfn.XLOOKUP(Q1_2025[[#This Row],[Artikelnr]],Artikel_prijzen[Artnr],Artikel_prijzen[Prijs 2025],"")</f>
        <v/>
      </c>
      <c r="K450" s="10" t="str">
        <f>IF(Q1_2025[[#This Row],[Artikelprijs]]&lt;&gt;"",IF(Q1_2025[[#This Row],[Stuksprijs]]=Q1_2025[[#This Row],[Artikelprijs]],"Prijs gelijk","Prijs wijkt af"),"")</f>
        <v/>
      </c>
      <c r="L450" s="10"/>
      <c r="N450" s="10">
        <f>IF(Q1_2025[[#This Row],[Prijstype]]="Artikelprijs",Q1_2025[[#This Row],[Artikelprijs]],Q1_2025[[#This Row],[Stuksprijs]])</f>
        <v>69.78</v>
      </c>
      <c r="O450" s="10">
        <f>IF(Q1_2025[[#This Row],[Prijstype]]="Artikelprijs",Q1_2025[[#This Row],[Artikelprijs]] * Q1_2025[[#This Row],[Besteld]],Q1_2025[[#This Row],[Brutobedrag]])</f>
        <v>279.12</v>
      </c>
      <c r="P450" s="10">
        <f>IF(Q1_2025[[#This Row],[Prijstype]] = "Artikelprijs",Q1_2025[[#This Row],[Brutobedrag 2]]*(100-Q1_2025[[#This Row],[Relatiekorting percentage]])/100,Q1_2025[[#This Row],[Bruto - Rel.korting]])</f>
        <v>195.38</v>
      </c>
    </row>
    <row r="451" spans="1:16" x14ac:dyDescent="0.3">
      <c r="A451" t="s">
        <v>9</v>
      </c>
      <c r="B451">
        <v>5030229</v>
      </c>
      <c r="C451" t="s">
        <v>18</v>
      </c>
      <c r="D451">
        <v>9</v>
      </c>
      <c r="E451" s="10">
        <v>303.85000000000002</v>
      </c>
      <c r="F451" s="10">
        <v>2734.65</v>
      </c>
      <c r="G451" s="10">
        <v>1914.25</v>
      </c>
      <c r="H451">
        <v>30</v>
      </c>
      <c r="I451" s="10" t="str">
        <f>_xlfn.XLOOKUP(Q1_2025[[#This Row],[Artikelnr]],Artikel_prijzen[Artnr],Artikel_prijzen[Groep],"")</f>
        <v>Rigging</v>
      </c>
      <c r="J451" s="10">
        <f>_xlfn.XLOOKUP(Q1_2025[[#This Row],[Artikelnr]],Artikel_prijzen[Artnr],Artikel_prijzen[Prijs 2025],"")</f>
        <v>295</v>
      </c>
      <c r="K451" s="10" t="str">
        <f>IF(Q1_2025[[#This Row],[Artikelprijs]]&lt;&gt;"",IF(Q1_2025[[#This Row],[Stuksprijs]]=Q1_2025[[#This Row],[Artikelprijs]],"Prijs gelijk","Prijs wijkt af"),"")</f>
        <v>Prijs wijkt af</v>
      </c>
      <c r="L451" s="10"/>
      <c r="M451" t="s">
        <v>536</v>
      </c>
      <c r="N451" s="10">
        <f>IF(Q1_2025[[#This Row],[Prijstype]]="Artikelprijs",Q1_2025[[#This Row],[Artikelprijs]],Q1_2025[[#This Row],[Stuksprijs]])</f>
        <v>295</v>
      </c>
      <c r="O451" s="10">
        <f>IF(Q1_2025[[#This Row],[Prijstype]]="Artikelprijs",Q1_2025[[#This Row],[Artikelprijs]] * Q1_2025[[#This Row],[Besteld]],Q1_2025[[#This Row],[Brutobedrag]])</f>
        <v>2655</v>
      </c>
      <c r="P451" s="10">
        <f>IF(Q1_2025[[#This Row],[Prijstype]] = "Artikelprijs",Q1_2025[[#This Row],[Brutobedrag 2]]*(100-Q1_2025[[#This Row],[Relatiekorting percentage]])/100,Q1_2025[[#This Row],[Bruto - Rel.korting]])</f>
        <v>1858.5</v>
      </c>
    </row>
    <row r="452" spans="1:16" x14ac:dyDescent="0.3">
      <c r="A452" t="s">
        <v>9</v>
      </c>
      <c r="B452">
        <v>5021005</v>
      </c>
      <c r="C452" t="s">
        <v>153</v>
      </c>
      <c r="D452">
        <v>2</v>
      </c>
      <c r="E452" s="10">
        <v>298.7</v>
      </c>
      <c r="F452" s="10">
        <v>597.4</v>
      </c>
      <c r="G452" s="10">
        <v>477.92</v>
      </c>
      <c r="H452">
        <v>20</v>
      </c>
      <c r="I452" s="10" t="str">
        <f>_xlfn.XLOOKUP(Q1_2025[[#This Row],[Artikelnr]],Artikel_prijzen[Artnr],Artikel_prijzen[Groep],"")</f>
        <v>Elektra</v>
      </c>
      <c r="J452" s="10">
        <f>_xlfn.XLOOKUP(Q1_2025[[#This Row],[Artikelnr]],Artikel_prijzen[Artnr],Artikel_prijzen[Prijs 2025],"")</f>
        <v>298.7</v>
      </c>
      <c r="K452" s="10" t="str">
        <f>IF(Q1_2025[[#This Row],[Artikelprijs]]&lt;&gt;"",IF(Q1_2025[[#This Row],[Stuksprijs]]=Q1_2025[[#This Row],[Artikelprijs]],"Prijs gelijk","Prijs wijkt af"),"")</f>
        <v>Prijs gelijk</v>
      </c>
      <c r="L452" s="10"/>
      <c r="M452" t="s">
        <v>536</v>
      </c>
      <c r="N452" s="10">
        <f>IF(Q1_2025[[#This Row],[Prijstype]]="Artikelprijs",Q1_2025[[#This Row],[Artikelprijs]],Q1_2025[[#This Row],[Stuksprijs]])</f>
        <v>298.7</v>
      </c>
      <c r="O452" s="10">
        <f>IF(Q1_2025[[#This Row],[Prijstype]]="Artikelprijs",Q1_2025[[#This Row],[Artikelprijs]] * Q1_2025[[#This Row],[Besteld]],Q1_2025[[#This Row],[Brutobedrag]])</f>
        <v>597.4</v>
      </c>
      <c r="P452" s="10">
        <f>IF(Q1_2025[[#This Row],[Prijstype]] = "Artikelprijs",Q1_2025[[#This Row],[Brutobedrag 2]]*(100-Q1_2025[[#This Row],[Relatiekorting percentage]])/100,Q1_2025[[#This Row],[Bruto - Rel.korting]])</f>
        <v>477.92</v>
      </c>
    </row>
    <row r="453" spans="1:16" x14ac:dyDescent="0.3">
      <c r="A453" t="s">
        <v>9</v>
      </c>
      <c r="B453">
        <v>5031040</v>
      </c>
      <c r="C453" t="s">
        <v>39</v>
      </c>
      <c r="D453">
        <v>3</v>
      </c>
      <c r="E453" s="10">
        <v>147.81</v>
      </c>
      <c r="F453" s="10">
        <v>443.43</v>
      </c>
      <c r="G453" s="10">
        <v>310.39999999999998</v>
      </c>
      <c r="H453">
        <v>30</v>
      </c>
      <c r="I453" s="10" t="str">
        <f>_xlfn.XLOOKUP(Q1_2025[[#This Row],[Artikelnr]],Artikel_prijzen[Artnr],Artikel_prijzen[Groep],"")</f>
        <v/>
      </c>
      <c r="J453" s="10" t="str">
        <f>_xlfn.XLOOKUP(Q1_2025[[#This Row],[Artikelnr]],Artikel_prijzen[Artnr],Artikel_prijzen[Prijs 2025],"")</f>
        <v/>
      </c>
      <c r="K453" s="10" t="str">
        <f>IF(Q1_2025[[#This Row],[Artikelprijs]]&lt;&gt;"",IF(Q1_2025[[#This Row],[Stuksprijs]]=Q1_2025[[#This Row],[Artikelprijs]],"Prijs gelijk","Prijs wijkt af"),"")</f>
        <v/>
      </c>
      <c r="L453" s="10"/>
      <c r="N453" s="10">
        <f>IF(Q1_2025[[#This Row],[Prijstype]]="Artikelprijs",Q1_2025[[#This Row],[Artikelprijs]],Q1_2025[[#This Row],[Stuksprijs]])</f>
        <v>147.81</v>
      </c>
      <c r="O453" s="10">
        <f>IF(Q1_2025[[#This Row],[Prijstype]]="Artikelprijs",Q1_2025[[#This Row],[Artikelprijs]] * Q1_2025[[#This Row],[Besteld]],Q1_2025[[#This Row],[Brutobedrag]])</f>
        <v>443.43</v>
      </c>
      <c r="P453" s="10">
        <f>IF(Q1_2025[[#This Row],[Prijstype]] = "Artikelprijs",Q1_2025[[#This Row],[Brutobedrag 2]]*(100-Q1_2025[[#This Row],[Relatiekorting percentage]])/100,Q1_2025[[#This Row],[Bruto - Rel.korting]])</f>
        <v>310.39999999999998</v>
      </c>
    </row>
    <row r="454" spans="1:16" x14ac:dyDescent="0.3">
      <c r="A454" t="s">
        <v>9</v>
      </c>
      <c r="B454">
        <v>5030228</v>
      </c>
      <c r="C454" t="s">
        <v>113</v>
      </c>
      <c r="D454">
        <v>2</v>
      </c>
      <c r="E454" s="10">
        <v>236.9</v>
      </c>
      <c r="F454" s="10">
        <v>473.8</v>
      </c>
      <c r="G454" s="10">
        <v>331.66</v>
      </c>
      <c r="H454">
        <v>30</v>
      </c>
      <c r="I454" s="10" t="str">
        <f>_xlfn.XLOOKUP(Q1_2025[[#This Row],[Artikelnr]],Artikel_prijzen[Artnr],Artikel_prijzen[Groep],"")</f>
        <v>Rigging</v>
      </c>
      <c r="J454" s="10">
        <f>_xlfn.XLOOKUP(Q1_2025[[#This Row],[Artikelnr]],Artikel_prijzen[Artnr],Artikel_prijzen[Prijs 2025],"")</f>
        <v>230</v>
      </c>
      <c r="K454" s="10" t="str">
        <f>IF(Q1_2025[[#This Row],[Artikelprijs]]&lt;&gt;"",IF(Q1_2025[[#This Row],[Stuksprijs]]=Q1_2025[[#This Row],[Artikelprijs]],"Prijs gelijk","Prijs wijkt af"),"")</f>
        <v>Prijs wijkt af</v>
      </c>
      <c r="L454" s="10"/>
      <c r="M454" t="s">
        <v>536</v>
      </c>
      <c r="N454" s="10">
        <f>IF(Q1_2025[[#This Row],[Prijstype]]="Artikelprijs",Q1_2025[[#This Row],[Artikelprijs]],Q1_2025[[#This Row],[Stuksprijs]])</f>
        <v>230</v>
      </c>
      <c r="O454" s="10">
        <f>IF(Q1_2025[[#This Row],[Prijstype]]="Artikelprijs",Q1_2025[[#This Row],[Artikelprijs]] * Q1_2025[[#This Row],[Besteld]],Q1_2025[[#This Row],[Brutobedrag]])</f>
        <v>460</v>
      </c>
      <c r="P454" s="10">
        <f>IF(Q1_2025[[#This Row],[Prijstype]] = "Artikelprijs",Q1_2025[[#This Row],[Brutobedrag 2]]*(100-Q1_2025[[#This Row],[Relatiekorting percentage]])/100,Q1_2025[[#This Row],[Bruto - Rel.korting]])</f>
        <v>322</v>
      </c>
    </row>
    <row r="455" spans="1:16" x14ac:dyDescent="0.3">
      <c r="A455" t="s">
        <v>9</v>
      </c>
      <c r="B455">
        <v>5030232</v>
      </c>
      <c r="C455" t="s">
        <v>116</v>
      </c>
      <c r="D455">
        <v>1</v>
      </c>
      <c r="E455" s="10">
        <v>144.19999999999999</v>
      </c>
      <c r="F455" s="10">
        <v>144.19999999999999</v>
      </c>
      <c r="G455" s="10">
        <v>100.94</v>
      </c>
      <c r="H455">
        <v>30</v>
      </c>
      <c r="I455" s="10" t="str">
        <f>_xlfn.XLOOKUP(Q1_2025[[#This Row],[Artikelnr]],Artikel_prijzen[Artnr],Artikel_prijzen[Groep],"")</f>
        <v>Rigging</v>
      </c>
      <c r="J455" s="10">
        <f>_xlfn.XLOOKUP(Q1_2025[[#This Row],[Artikelnr]],Artikel_prijzen[Artnr],Artikel_prijzen[Prijs 2025],"")</f>
        <v>140</v>
      </c>
      <c r="K455" s="10" t="str">
        <f>IF(Q1_2025[[#This Row],[Artikelprijs]]&lt;&gt;"",IF(Q1_2025[[#This Row],[Stuksprijs]]=Q1_2025[[#This Row],[Artikelprijs]],"Prijs gelijk","Prijs wijkt af"),"")</f>
        <v>Prijs wijkt af</v>
      </c>
      <c r="L455" s="10"/>
      <c r="M455" t="s">
        <v>536</v>
      </c>
      <c r="N455" s="10">
        <f>IF(Q1_2025[[#This Row],[Prijstype]]="Artikelprijs",Q1_2025[[#This Row],[Artikelprijs]],Q1_2025[[#This Row],[Stuksprijs]])</f>
        <v>140</v>
      </c>
      <c r="O455" s="10">
        <f>IF(Q1_2025[[#This Row],[Prijstype]]="Artikelprijs",Q1_2025[[#This Row],[Artikelprijs]] * Q1_2025[[#This Row],[Besteld]],Q1_2025[[#This Row],[Brutobedrag]])</f>
        <v>140</v>
      </c>
      <c r="P455" s="10">
        <f>IF(Q1_2025[[#This Row],[Prijstype]] = "Artikelprijs",Q1_2025[[#This Row],[Brutobedrag 2]]*(100-Q1_2025[[#This Row],[Relatiekorting percentage]])/100,Q1_2025[[#This Row],[Bruto - Rel.korting]])</f>
        <v>98</v>
      </c>
    </row>
    <row r="456" spans="1:16" x14ac:dyDescent="0.3">
      <c r="A456" t="s">
        <v>9</v>
      </c>
      <c r="B456">
        <v>1007051</v>
      </c>
      <c r="C456" t="s">
        <v>54</v>
      </c>
      <c r="D456">
        <v>6</v>
      </c>
      <c r="E456" s="10">
        <v>88.57</v>
      </c>
      <c r="F456" s="10">
        <v>531.41999999999996</v>
      </c>
      <c r="G456" s="10">
        <v>398.56</v>
      </c>
      <c r="H456">
        <v>25</v>
      </c>
      <c r="I456" s="10" t="str">
        <f>_xlfn.XLOOKUP(Q1_2025[[#This Row],[Artikelnr]],Artikel_prijzen[Artnr],Artikel_prijzen[Groep],"")</f>
        <v/>
      </c>
      <c r="J456" s="10" t="str">
        <f>_xlfn.XLOOKUP(Q1_2025[[#This Row],[Artikelnr]],Artikel_prijzen[Artnr],Artikel_prijzen[Prijs 2025],"")</f>
        <v/>
      </c>
      <c r="K456" s="10" t="str">
        <f>IF(Q1_2025[[#This Row],[Artikelprijs]]&lt;&gt;"",IF(Q1_2025[[#This Row],[Stuksprijs]]=Q1_2025[[#This Row],[Artikelprijs]],"Prijs gelijk","Prijs wijkt af"),"")</f>
        <v/>
      </c>
      <c r="L456" s="10"/>
      <c r="N456" s="10">
        <f>IF(Q1_2025[[#This Row],[Prijstype]]="Artikelprijs",Q1_2025[[#This Row],[Artikelprijs]],Q1_2025[[#This Row],[Stuksprijs]])</f>
        <v>88.57</v>
      </c>
      <c r="O456" s="10">
        <f>IF(Q1_2025[[#This Row],[Prijstype]]="Artikelprijs",Q1_2025[[#This Row],[Artikelprijs]] * Q1_2025[[#This Row],[Besteld]],Q1_2025[[#This Row],[Brutobedrag]])</f>
        <v>531.41999999999996</v>
      </c>
      <c r="P456" s="10">
        <f>IF(Q1_2025[[#This Row],[Prijstype]] = "Artikelprijs",Q1_2025[[#This Row],[Brutobedrag 2]]*(100-Q1_2025[[#This Row],[Relatiekorting percentage]])/100,Q1_2025[[#This Row],[Bruto - Rel.korting]])</f>
        <v>398.56</v>
      </c>
    </row>
    <row r="457" spans="1:16" x14ac:dyDescent="0.3">
      <c r="A457" t="s">
        <v>9</v>
      </c>
      <c r="B457">
        <v>4001131</v>
      </c>
      <c r="C457" t="s">
        <v>189</v>
      </c>
      <c r="D457">
        <v>1</v>
      </c>
      <c r="E457" s="10">
        <v>92.7</v>
      </c>
      <c r="F457" s="10">
        <v>92.7</v>
      </c>
      <c r="G457" s="10">
        <v>69.52</v>
      </c>
      <c r="H457">
        <v>25</v>
      </c>
      <c r="I457" s="10" t="str">
        <f>_xlfn.XLOOKUP(Q1_2025[[#This Row],[Artikelnr]],Artikel_prijzen[Artnr],Artikel_prijzen[Groep],"")</f>
        <v/>
      </c>
      <c r="J457" s="10" t="str">
        <f>_xlfn.XLOOKUP(Q1_2025[[#This Row],[Artikelnr]],Artikel_prijzen[Artnr],Artikel_prijzen[Prijs 2025],"")</f>
        <v/>
      </c>
      <c r="K457" s="10" t="str">
        <f>IF(Q1_2025[[#This Row],[Artikelprijs]]&lt;&gt;"",IF(Q1_2025[[#This Row],[Stuksprijs]]=Q1_2025[[#This Row],[Artikelprijs]],"Prijs gelijk","Prijs wijkt af"),"")</f>
        <v/>
      </c>
      <c r="L457" s="10"/>
      <c r="N457" s="10">
        <f>IF(Q1_2025[[#This Row],[Prijstype]]="Artikelprijs",Q1_2025[[#This Row],[Artikelprijs]],Q1_2025[[#This Row],[Stuksprijs]])</f>
        <v>92.7</v>
      </c>
      <c r="O457" s="10">
        <f>IF(Q1_2025[[#This Row],[Prijstype]]="Artikelprijs",Q1_2025[[#This Row],[Artikelprijs]] * Q1_2025[[#This Row],[Besteld]],Q1_2025[[#This Row],[Brutobedrag]])</f>
        <v>92.7</v>
      </c>
      <c r="P457" s="10">
        <f>IF(Q1_2025[[#This Row],[Prijstype]] = "Artikelprijs",Q1_2025[[#This Row],[Brutobedrag 2]]*(100-Q1_2025[[#This Row],[Relatiekorting percentage]])/100,Q1_2025[[#This Row],[Bruto - Rel.korting]])</f>
        <v>69.52</v>
      </c>
    </row>
    <row r="458" spans="1:16" x14ac:dyDescent="0.3">
      <c r="A458" t="s">
        <v>9</v>
      </c>
      <c r="B458">
        <v>5022009</v>
      </c>
      <c r="C458" t="s">
        <v>45</v>
      </c>
      <c r="D458">
        <v>2</v>
      </c>
      <c r="E458" s="10">
        <v>103.75</v>
      </c>
      <c r="F458" s="10">
        <v>207.5</v>
      </c>
      <c r="G458" s="10">
        <v>166</v>
      </c>
      <c r="H458">
        <v>20</v>
      </c>
      <c r="I458" s="10" t="str">
        <f>_xlfn.XLOOKUP(Q1_2025[[#This Row],[Artikelnr]],Artikel_prijzen[Artnr],Artikel_prijzen[Groep],"")</f>
        <v>Elektra</v>
      </c>
      <c r="J458" s="10">
        <f>_xlfn.XLOOKUP(Q1_2025[[#This Row],[Artikelnr]],Artikel_prijzen[Artnr],Artikel_prijzen[Prijs 2025],"")</f>
        <v>106.8625</v>
      </c>
      <c r="K458" s="10" t="str">
        <f>IF(Q1_2025[[#This Row],[Artikelprijs]]&lt;&gt;"",IF(Q1_2025[[#This Row],[Stuksprijs]]=Q1_2025[[#This Row],[Artikelprijs]],"Prijs gelijk","Prijs wijkt af"),"")</f>
        <v>Prijs wijkt af</v>
      </c>
      <c r="L458" s="10"/>
      <c r="M458" t="s">
        <v>536</v>
      </c>
      <c r="N458" s="10">
        <f>IF(Q1_2025[[#This Row],[Prijstype]]="Artikelprijs",Q1_2025[[#This Row],[Artikelprijs]],Q1_2025[[#This Row],[Stuksprijs]])</f>
        <v>106.8625</v>
      </c>
      <c r="O458" s="10">
        <f>IF(Q1_2025[[#This Row],[Prijstype]]="Artikelprijs",Q1_2025[[#This Row],[Artikelprijs]] * Q1_2025[[#This Row],[Besteld]],Q1_2025[[#This Row],[Brutobedrag]])</f>
        <v>213.72499999999999</v>
      </c>
      <c r="P458" s="10">
        <f>IF(Q1_2025[[#This Row],[Prijstype]] = "Artikelprijs",Q1_2025[[#This Row],[Brutobedrag 2]]*(100-Q1_2025[[#This Row],[Relatiekorting percentage]])/100,Q1_2025[[#This Row],[Bruto - Rel.korting]])</f>
        <v>170.98</v>
      </c>
    </row>
    <row r="459" spans="1:16" x14ac:dyDescent="0.3">
      <c r="A459" t="s">
        <v>9</v>
      </c>
      <c r="B459">
        <v>5022009</v>
      </c>
      <c r="C459" t="s">
        <v>45</v>
      </c>
      <c r="D459">
        <v>1</v>
      </c>
      <c r="E459" s="10">
        <v>103.75</v>
      </c>
      <c r="F459" s="10">
        <v>103.75</v>
      </c>
      <c r="G459" s="10">
        <v>83</v>
      </c>
      <c r="H459">
        <v>20</v>
      </c>
      <c r="I459" s="10" t="str">
        <f>_xlfn.XLOOKUP(Q1_2025[[#This Row],[Artikelnr]],Artikel_prijzen[Artnr],Artikel_prijzen[Groep],"")</f>
        <v>Elektra</v>
      </c>
      <c r="J459" s="10">
        <f>_xlfn.XLOOKUP(Q1_2025[[#This Row],[Artikelnr]],Artikel_prijzen[Artnr],Artikel_prijzen[Prijs 2025],"")</f>
        <v>106.8625</v>
      </c>
      <c r="K459" s="10" t="str">
        <f>IF(Q1_2025[[#This Row],[Artikelprijs]]&lt;&gt;"",IF(Q1_2025[[#This Row],[Stuksprijs]]=Q1_2025[[#This Row],[Artikelprijs]],"Prijs gelijk","Prijs wijkt af"),"")</f>
        <v>Prijs wijkt af</v>
      </c>
      <c r="L459" s="10"/>
      <c r="M459" t="s">
        <v>536</v>
      </c>
      <c r="N459" s="10">
        <f>IF(Q1_2025[[#This Row],[Prijstype]]="Artikelprijs",Q1_2025[[#This Row],[Artikelprijs]],Q1_2025[[#This Row],[Stuksprijs]])</f>
        <v>106.8625</v>
      </c>
      <c r="O459" s="10">
        <f>IF(Q1_2025[[#This Row],[Prijstype]]="Artikelprijs",Q1_2025[[#This Row],[Artikelprijs]] * Q1_2025[[#This Row],[Besteld]],Q1_2025[[#This Row],[Brutobedrag]])</f>
        <v>106.8625</v>
      </c>
      <c r="P459" s="10">
        <f>IF(Q1_2025[[#This Row],[Prijstype]] = "Artikelprijs",Q1_2025[[#This Row],[Brutobedrag 2]]*(100-Q1_2025[[#This Row],[Relatiekorting percentage]])/100,Q1_2025[[#This Row],[Bruto - Rel.korting]])</f>
        <v>85.49</v>
      </c>
    </row>
    <row r="460" spans="1:16" x14ac:dyDescent="0.3">
      <c r="A460" t="s">
        <v>9</v>
      </c>
      <c r="B460">
        <v>5020001</v>
      </c>
      <c r="C460" t="s">
        <v>46</v>
      </c>
      <c r="D460">
        <v>1</v>
      </c>
      <c r="E460" s="10">
        <v>29.35</v>
      </c>
      <c r="F460" s="10">
        <v>29.35</v>
      </c>
      <c r="G460" s="10">
        <v>22.01</v>
      </c>
      <c r="H460">
        <v>25</v>
      </c>
      <c r="I460" s="10" t="str">
        <f>_xlfn.XLOOKUP(Q1_2025[[#This Row],[Artikelnr]],Artikel_prijzen[Artnr],Artikel_prijzen[Groep],"")</f>
        <v/>
      </c>
      <c r="J460" s="10" t="str">
        <f>_xlfn.XLOOKUP(Q1_2025[[#This Row],[Artikelnr]],Artikel_prijzen[Artnr],Artikel_prijzen[Prijs 2025],"")</f>
        <v/>
      </c>
      <c r="K460" s="10" t="str">
        <f>IF(Q1_2025[[#This Row],[Artikelprijs]]&lt;&gt;"",IF(Q1_2025[[#This Row],[Stuksprijs]]=Q1_2025[[#This Row],[Artikelprijs]],"Prijs gelijk","Prijs wijkt af"),"")</f>
        <v/>
      </c>
      <c r="L460" s="10"/>
      <c r="N460" s="10">
        <f>IF(Q1_2025[[#This Row],[Prijstype]]="Artikelprijs",Q1_2025[[#This Row],[Artikelprijs]],Q1_2025[[#This Row],[Stuksprijs]])</f>
        <v>29.35</v>
      </c>
      <c r="O460" s="10">
        <f>IF(Q1_2025[[#This Row],[Prijstype]]="Artikelprijs",Q1_2025[[#This Row],[Artikelprijs]] * Q1_2025[[#This Row],[Besteld]],Q1_2025[[#This Row],[Brutobedrag]])</f>
        <v>29.35</v>
      </c>
      <c r="P460" s="10">
        <f>IF(Q1_2025[[#This Row],[Prijstype]] = "Artikelprijs",Q1_2025[[#This Row],[Brutobedrag 2]]*(100-Q1_2025[[#This Row],[Relatiekorting percentage]])/100,Q1_2025[[#This Row],[Bruto - Rel.korting]])</f>
        <v>22.01</v>
      </c>
    </row>
    <row r="461" spans="1:16" x14ac:dyDescent="0.3">
      <c r="A461" t="s">
        <v>9</v>
      </c>
      <c r="B461">
        <v>1007023</v>
      </c>
      <c r="C461" t="s">
        <v>190</v>
      </c>
      <c r="D461">
        <v>1</v>
      </c>
      <c r="E461" s="10">
        <v>16.54</v>
      </c>
      <c r="F461" s="10">
        <v>16.54</v>
      </c>
      <c r="G461" s="10">
        <v>12.4</v>
      </c>
      <c r="H461">
        <v>25</v>
      </c>
      <c r="I461" s="10" t="str">
        <f>_xlfn.XLOOKUP(Q1_2025[[#This Row],[Artikelnr]],Artikel_prijzen[Artnr],Artikel_prijzen[Groep],"")</f>
        <v/>
      </c>
      <c r="J461" s="10" t="str">
        <f>_xlfn.XLOOKUP(Q1_2025[[#This Row],[Artikelnr]],Artikel_prijzen[Artnr],Artikel_prijzen[Prijs 2025],"")</f>
        <v/>
      </c>
      <c r="K461" s="10" t="str">
        <f>IF(Q1_2025[[#This Row],[Artikelprijs]]&lt;&gt;"",IF(Q1_2025[[#This Row],[Stuksprijs]]=Q1_2025[[#This Row],[Artikelprijs]],"Prijs gelijk","Prijs wijkt af"),"")</f>
        <v/>
      </c>
      <c r="L461" s="10"/>
      <c r="N461" s="10">
        <f>IF(Q1_2025[[#This Row],[Prijstype]]="Artikelprijs",Q1_2025[[#This Row],[Artikelprijs]],Q1_2025[[#This Row],[Stuksprijs]])</f>
        <v>16.54</v>
      </c>
      <c r="O461" s="10">
        <f>IF(Q1_2025[[#This Row],[Prijstype]]="Artikelprijs",Q1_2025[[#This Row],[Artikelprijs]] * Q1_2025[[#This Row],[Besteld]],Q1_2025[[#This Row],[Brutobedrag]])</f>
        <v>16.54</v>
      </c>
      <c r="P461" s="10">
        <f>IF(Q1_2025[[#This Row],[Prijstype]] = "Artikelprijs",Q1_2025[[#This Row],[Brutobedrag 2]]*(100-Q1_2025[[#This Row],[Relatiekorting percentage]])/100,Q1_2025[[#This Row],[Bruto - Rel.korting]])</f>
        <v>12.4</v>
      </c>
    </row>
    <row r="462" spans="1:16" x14ac:dyDescent="0.3">
      <c r="A462" t="s">
        <v>9</v>
      </c>
      <c r="B462">
        <v>5010001</v>
      </c>
      <c r="C462" t="s">
        <v>191</v>
      </c>
      <c r="D462">
        <v>15</v>
      </c>
      <c r="E462" s="10">
        <v>18.03</v>
      </c>
      <c r="F462" s="10">
        <v>270.45</v>
      </c>
      <c r="G462" s="10">
        <v>202.84</v>
      </c>
      <c r="H462">
        <v>25</v>
      </c>
      <c r="I462" s="10" t="str">
        <f>_xlfn.XLOOKUP(Q1_2025[[#This Row],[Artikelnr]],Artikel_prijzen[Artnr],Artikel_prijzen[Groep],"")</f>
        <v/>
      </c>
      <c r="J462" s="10" t="str">
        <f>_xlfn.XLOOKUP(Q1_2025[[#This Row],[Artikelnr]],Artikel_prijzen[Artnr],Artikel_prijzen[Prijs 2025],"")</f>
        <v/>
      </c>
      <c r="K462" s="10" t="str">
        <f>IF(Q1_2025[[#This Row],[Artikelprijs]]&lt;&gt;"",IF(Q1_2025[[#This Row],[Stuksprijs]]=Q1_2025[[#This Row],[Artikelprijs]],"Prijs gelijk","Prijs wijkt af"),"")</f>
        <v/>
      </c>
      <c r="L462" s="10"/>
      <c r="N462" s="10">
        <f>IF(Q1_2025[[#This Row],[Prijstype]]="Artikelprijs",Q1_2025[[#This Row],[Artikelprijs]],Q1_2025[[#This Row],[Stuksprijs]])</f>
        <v>18.03</v>
      </c>
      <c r="O462" s="10">
        <f>IF(Q1_2025[[#This Row],[Prijstype]]="Artikelprijs",Q1_2025[[#This Row],[Artikelprijs]] * Q1_2025[[#This Row],[Besteld]],Q1_2025[[#This Row],[Brutobedrag]])</f>
        <v>270.45</v>
      </c>
      <c r="P462" s="10">
        <f>IF(Q1_2025[[#This Row],[Prijstype]] = "Artikelprijs",Q1_2025[[#This Row],[Brutobedrag 2]]*(100-Q1_2025[[#This Row],[Relatiekorting percentage]])/100,Q1_2025[[#This Row],[Bruto - Rel.korting]])</f>
        <v>202.84</v>
      </c>
    </row>
    <row r="463" spans="1:16" x14ac:dyDescent="0.3">
      <c r="A463" t="s">
        <v>9</v>
      </c>
      <c r="B463">
        <v>1010083</v>
      </c>
      <c r="C463" t="s">
        <v>192</v>
      </c>
      <c r="D463">
        <v>3</v>
      </c>
      <c r="E463" s="10">
        <v>45</v>
      </c>
      <c r="F463" s="10">
        <v>135</v>
      </c>
      <c r="G463" s="10">
        <v>101.25</v>
      </c>
      <c r="H463">
        <v>25</v>
      </c>
      <c r="I463" s="10" t="str">
        <f>_xlfn.XLOOKUP(Q1_2025[[#This Row],[Artikelnr]],Artikel_prijzen[Artnr],Artikel_prijzen[Groep],"")</f>
        <v/>
      </c>
      <c r="J463" s="10" t="str">
        <f>_xlfn.XLOOKUP(Q1_2025[[#This Row],[Artikelnr]],Artikel_prijzen[Artnr],Artikel_prijzen[Prijs 2025],"")</f>
        <v/>
      </c>
      <c r="K463" s="10" t="str">
        <f>IF(Q1_2025[[#This Row],[Artikelprijs]]&lt;&gt;"",IF(Q1_2025[[#This Row],[Stuksprijs]]=Q1_2025[[#This Row],[Artikelprijs]],"Prijs gelijk","Prijs wijkt af"),"")</f>
        <v/>
      </c>
      <c r="L463" s="10"/>
      <c r="N463" s="10">
        <f>IF(Q1_2025[[#This Row],[Prijstype]]="Artikelprijs",Q1_2025[[#This Row],[Artikelprijs]],Q1_2025[[#This Row],[Stuksprijs]])</f>
        <v>45</v>
      </c>
      <c r="O463" s="10">
        <f>IF(Q1_2025[[#This Row],[Prijstype]]="Artikelprijs",Q1_2025[[#This Row],[Artikelprijs]] * Q1_2025[[#This Row],[Besteld]],Q1_2025[[#This Row],[Brutobedrag]])</f>
        <v>135</v>
      </c>
      <c r="P463" s="10">
        <f>IF(Q1_2025[[#This Row],[Prijstype]] = "Artikelprijs",Q1_2025[[#This Row],[Brutobedrag 2]]*(100-Q1_2025[[#This Row],[Relatiekorting percentage]])/100,Q1_2025[[#This Row],[Bruto - Rel.korting]])</f>
        <v>101.25</v>
      </c>
    </row>
    <row r="464" spans="1:16" x14ac:dyDescent="0.3">
      <c r="A464" t="s">
        <v>9</v>
      </c>
      <c r="B464">
        <v>3002010</v>
      </c>
      <c r="C464" t="s">
        <v>184</v>
      </c>
      <c r="D464">
        <v>17</v>
      </c>
      <c r="E464" s="10">
        <v>25.52</v>
      </c>
      <c r="F464" s="10">
        <v>433.84</v>
      </c>
      <c r="G464" s="10">
        <v>433.84</v>
      </c>
      <c r="H464">
        <v>0</v>
      </c>
      <c r="I464" s="10" t="str">
        <f>_xlfn.XLOOKUP(Q1_2025[[#This Row],[Artikelnr]],Artikel_prijzen[Artnr],Artikel_prijzen[Groep],"")</f>
        <v/>
      </c>
      <c r="J464" s="10" t="str">
        <f>_xlfn.XLOOKUP(Q1_2025[[#This Row],[Artikelnr]],Artikel_prijzen[Artnr],Artikel_prijzen[Prijs 2025],"")</f>
        <v/>
      </c>
      <c r="K464" s="10" t="str">
        <f>IF(Q1_2025[[#This Row],[Artikelprijs]]&lt;&gt;"",IF(Q1_2025[[#This Row],[Stuksprijs]]=Q1_2025[[#This Row],[Artikelprijs]],"Prijs gelijk","Prijs wijkt af"),"")</f>
        <v/>
      </c>
      <c r="L464" s="10"/>
      <c r="N464" s="10">
        <f>IF(Q1_2025[[#This Row],[Prijstype]]="Artikelprijs",Q1_2025[[#This Row],[Artikelprijs]],Q1_2025[[#This Row],[Stuksprijs]])</f>
        <v>25.52</v>
      </c>
      <c r="O464" s="10">
        <f>IF(Q1_2025[[#This Row],[Prijstype]]="Artikelprijs",Q1_2025[[#This Row],[Artikelprijs]] * Q1_2025[[#This Row],[Besteld]],Q1_2025[[#This Row],[Brutobedrag]])</f>
        <v>433.84</v>
      </c>
      <c r="P464" s="10">
        <f>IF(Q1_2025[[#This Row],[Prijstype]] = "Artikelprijs",Q1_2025[[#This Row],[Brutobedrag 2]]*(100-Q1_2025[[#This Row],[Relatiekorting percentage]])/100,Q1_2025[[#This Row],[Bruto - Rel.korting]])</f>
        <v>433.84</v>
      </c>
    </row>
    <row r="465" spans="1:16" x14ac:dyDescent="0.3">
      <c r="A465" t="s">
        <v>9</v>
      </c>
      <c r="B465">
        <v>5020002</v>
      </c>
      <c r="C465" t="s">
        <v>122</v>
      </c>
      <c r="D465">
        <v>10</v>
      </c>
      <c r="E465" s="10">
        <v>39.65</v>
      </c>
      <c r="F465" s="10">
        <v>396.5</v>
      </c>
      <c r="G465" s="10">
        <v>297.37</v>
      </c>
      <c r="H465">
        <v>25</v>
      </c>
      <c r="I465" s="10" t="str">
        <f>_xlfn.XLOOKUP(Q1_2025[[#This Row],[Artikelnr]],Artikel_prijzen[Artnr],Artikel_prijzen[Groep],"")</f>
        <v/>
      </c>
      <c r="J465" s="10" t="str">
        <f>_xlfn.XLOOKUP(Q1_2025[[#This Row],[Artikelnr]],Artikel_prijzen[Artnr],Artikel_prijzen[Prijs 2025],"")</f>
        <v/>
      </c>
      <c r="K465" s="10" t="str">
        <f>IF(Q1_2025[[#This Row],[Artikelprijs]]&lt;&gt;"",IF(Q1_2025[[#This Row],[Stuksprijs]]=Q1_2025[[#This Row],[Artikelprijs]],"Prijs gelijk","Prijs wijkt af"),"")</f>
        <v/>
      </c>
      <c r="L465" s="10"/>
      <c r="N465" s="10">
        <f>IF(Q1_2025[[#This Row],[Prijstype]]="Artikelprijs",Q1_2025[[#This Row],[Artikelprijs]],Q1_2025[[#This Row],[Stuksprijs]])</f>
        <v>39.65</v>
      </c>
      <c r="O465" s="10">
        <f>IF(Q1_2025[[#This Row],[Prijstype]]="Artikelprijs",Q1_2025[[#This Row],[Artikelprijs]] * Q1_2025[[#This Row],[Besteld]],Q1_2025[[#This Row],[Brutobedrag]])</f>
        <v>396.5</v>
      </c>
      <c r="P465" s="10">
        <f>IF(Q1_2025[[#This Row],[Prijstype]] = "Artikelprijs",Q1_2025[[#This Row],[Brutobedrag 2]]*(100-Q1_2025[[#This Row],[Relatiekorting percentage]])/100,Q1_2025[[#This Row],[Bruto - Rel.korting]])</f>
        <v>297.37</v>
      </c>
    </row>
    <row r="466" spans="1:16" x14ac:dyDescent="0.3">
      <c r="A466" t="s">
        <v>9</v>
      </c>
      <c r="B466">
        <v>5020006</v>
      </c>
      <c r="C466" t="s">
        <v>193</v>
      </c>
      <c r="D466">
        <v>3</v>
      </c>
      <c r="E466" s="10">
        <v>39.65</v>
      </c>
      <c r="F466" s="10">
        <v>118.95</v>
      </c>
      <c r="G466" s="10">
        <v>89.21</v>
      </c>
      <c r="H466">
        <v>25</v>
      </c>
      <c r="I466" s="10" t="str">
        <f>_xlfn.XLOOKUP(Q1_2025[[#This Row],[Artikelnr]],Artikel_prijzen[Artnr],Artikel_prijzen[Groep],"")</f>
        <v/>
      </c>
      <c r="J466" s="10" t="str">
        <f>_xlfn.XLOOKUP(Q1_2025[[#This Row],[Artikelnr]],Artikel_prijzen[Artnr],Artikel_prijzen[Prijs 2025],"")</f>
        <v/>
      </c>
      <c r="K466" s="10" t="str">
        <f>IF(Q1_2025[[#This Row],[Artikelprijs]]&lt;&gt;"",IF(Q1_2025[[#This Row],[Stuksprijs]]=Q1_2025[[#This Row],[Artikelprijs]],"Prijs gelijk","Prijs wijkt af"),"")</f>
        <v/>
      </c>
      <c r="L466" s="10"/>
      <c r="N466" s="10">
        <f>IF(Q1_2025[[#This Row],[Prijstype]]="Artikelprijs",Q1_2025[[#This Row],[Artikelprijs]],Q1_2025[[#This Row],[Stuksprijs]])</f>
        <v>39.65</v>
      </c>
      <c r="O466" s="10">
        <f>IF(Q1_2025[[#This Row],[Prijstype]]="Artikelprijs",Q1_2025[[#This Row],[Artikelprijs]] * Q1_2025[[#This Row],[Besteld]],Q1_2025[[#This Row],[Brutobedrag]])</f>
        <v>118.95</v>
      </c>
      <c r="P466" s="10">
        <f>IF(Q1_2025[[#This Row],[Prijstype]] = "Artikelprijs",Q1_2025[[#This Row],[Brutobedrag 2]]*(100-Q1_2025[[#This Row],[Relatiekorting percentage]])/100,Q1_2025[[#This Row],[Bruto - Rel.korting]])</f>
        <v>89.21</v>
      </c>
    </row>
    <row r="467" spans="1:16" x14ac:dyDescent="0.3">
      <c r="A467" t="s">
        <v>9</v>
      </c>
      <c r="B467">
        <v>3002022</v>
      </c>
      <c r="C467" t="s">
        <v>194</v>
      </c>
      <c r="D467">
        <v>2</v>
      </c>
      <c r="E467" s="10">
        <v>76.02</v>
      </c>
      <c r="F467" s="10">
        <v>0</v>
      </c>
      <c r="G467" s="10">
        <v>0</v>
      </c>
      <c r="H467">
        <v>25</v>
      </c>
      <c r="I467" s="10" t="str">
        <f>_xlfn.XLOOKUP(Q1_2025[[#This Row],[Artikelnr]],Artikel_prijzen[Artnr],Artikel_prijzen[Groep],"")</f>
        <v/>
      </c>
      <c r="J467" s="10" t="str">
        <f>_xlfn.XLOOKUP(Q1_2025[[#This Row],[Artikelnr]],Artikel_prijzen[Artnr],Artikel_prijzen[Prijs 2025],"")</f>
        <v/>
      </c>
      <c r="K467" s="10" t="str">
        <f>IF(Q1_2025[[#This Row],[Artikelprijs]]&lt;&gt;"",IF(Q1_2025[[#This Row],[Stuksprijs]]=Q1_2025[[#This Row],[Artikelprijs]],"Prijs gelijk","Prijs wijkt af"),"")</f>
        <v/>
      </c>
      <c r="L467" s="10"/>
      <c r="N467" s="10">
        <f>IF(Q1_2025[[#This Row],[Prijstype]]="Artikelprijs",Q1_2025[[#This Row],[Artikelprijs]],Q1_2025[[#This Row],[Stuksprijs]])</f>
        <v>76.02</v>
      </c>
      <c r="O467" s="10">
        <f>IF(Q1_2025[[#This Row],[Prijstype]]="Artikelprijs",Q1_2025[[#This Row],[Artikelprijs]] * Q1_2025[[#This Row],[Besteld]],Q1_2025[[#This Row],[Brutobedrag]])</f>
        <v>0</v>
      </c>
      <c r="P467" s="10">
        <f>IF(Q1_2025[[#This Row],[Prijstype]] = "Artikelprijs",Q1_2025[[#This Row],[Brutobedrag 2]]*(100-Q1_2025[[#This Row],[Relatiekorting percentage]])/100,Q1_2025[[#This Row],[Bruto - Rel.korting]])</f>
        <v>0</v>
      </c>
    </row>
    <row r="468" spans="1:16" x14ac:dyDescent="0.3">
      <c r="A468" t="s">
        <v>9</v>
      </c>
      <c r="B468">
        <v>5021009</v>
      </c>
      <c r="C468" t="s">
        <v>50</v>
      </c>
      <c r="D468">
        <v>2</v>
      </c>
      <c r="E468" s="10">
        <v>386.25</v>
      </c>
      <c r="F468" s="10">
        <v>772.5</v>
      </c>
      <c r="G468" s="10">
        <v>618</v>
      </c>
      <c r="H468">
        <v>20</v>
      </c>
      <c r="I468" s="10" t="str">
        <f>_xlfn.XLOOKUP(Q1_2025[[#This Row],[Artikelnr]],Artikel_prijzen[Artnr],Artikel_prijzen[Groep],"")</f>
        <v>Elektra</v>
      </c>
      <c r="J468" s="10">
        <f>_xlfn.XLOOKUP(Q1_2025[[#This Row],[Artikelnr]],Artikel_prijzen[Artnr],Artikel_prijzen[Prijs 2025],"")</f>
        <v>386.25</v>
      </c>
      <c r="K468" s="10" t="str">
        <f>IF(Q1_2025[[#This Row],[Artikelprijs]]&lt;&gt;"",IF(Q1_2025[[#This Row],[Stuksprijs]]=Q1_2025[[#This Row],[Artikelprijs]],"Prijs gelijk","Prijs wijkt af"),"")</f>
        <v>Prijs gelijk</v>
      </c>
      <c r="L468" s="10"/>
      <c r="M468" t="s">
        <v>536</v>
      </c>
      <c r="N468" s="10">
        <f>IF(Q1_2025[[#This Row],[Prijstype]]="Artikelprijs",Q1_2025[[#This Row],[Artikelprijs]],Q1_2025[[#This Row],[Stuksprijs]])</f>
        <v>386.25</v>
      </c>
      <c r="O468" s="10">
        <f>IF(Q1_2025[[#This Row],[Prijstype]]="Artikelprijs",Q1_2025[[#This Row],[Artikelprijs]] * Q1_2025[[#This Row],[Besteld]],Q1_2025[[#This Row],[Brutobedrag]])</f>
        <v>772.5</v>
      </c>
      <c r="P468" s="10">
        <f>IF(Q1_2025[[#This Row],[Prijstype]] = "Artikelprijs",Q1_2025[[#This Row],[Brutobedrag 2]]*(100-Q1_2025[[#This Row],[Relatiekorting percentage]])/100,Q1_2025[[#This Row],[Bruto - Rel.korting]])</f>
        <v>618</v>
      </c>
    </row>
    <row r="469" spans="1:16" x14ac:dyDescent="0.3">
      <c r="A469" t="s">
        <v>9</v>
      </c>
      <c r="B469">
        <v>5010001</v>
      </c>
      <c r="C469" t="s">
        <v>191</v>
      </c>
      <c r="D469">
        <v>42</v>
      </c>
      <c r="E469" s="10">
        <v>18.03</v>
      </c>
      <c r="F469" s="10">
        <v>757.26</v>
      </c>
      <c r="G469" s="10">
        <v>567.94000000000005</v>
      </c>
      <c r="H469">
        <v>25</v>
      </c>
      <c r="I469" s="10" t="str">
        <f>_xlfn.XLOOKUP(Q1_2025[[#This Row],[Artikelnr]],Artikel_prijzen[Artnr],Artikel_prijzen[Groep],"")</f>
        <v/>
      </c>
      <c r="J469" s="10" t="str">
        <f>_xlfn.XLOOKUP(Q1_2025[[#This Row],[Artikelnr]],Artikel_prijzen[Artnr],Artikel_prijzen[Prijs 2025],"")</f>
        <v/>
      </c>
      <c r="K469" s="10" t="str">
        <f>IF(Q1_2025[[#This Row],[Artikelprijs]]&lt;&gt;"",IF(Q1_2025[[#This Row],[Stuksprijs]]=Q1_2025[[#This Row],[Artikelprijs]],"Prijs gelijk","Prijs wijkt af"),"")</f>
        <v/>
      </c>
      <c r="L469" s="10"/>
      <c r="N469" s="10">
        <f>IF(Q1_2025[[#This Row],[Prijstype]]="Artikelprijs",Q1_2025[[#This Row],[Artikelprijs]],Q1_2025[[#This Row],[Stuksprijs]])</f>
        <v>18.03</v>
      </c>
      <c r="O469" s="10">
        <f>IF(Q1_2025[[#This Row],[Prijstype]]="Artikelprijs",Q1_2025[[#This Row],[Artikelprijs]] * Q1_2025[[#This Row],[Besteld]],Q1_2025[[#This Row],[Brutobedrag]])</f>
        <v>757.26</v>
      </c>
      <c r="P469" s="10">
        <f>IF(Q1_2025[[#This Row],[Prijstype]] = "Artikelprijs",Q1_2025[[#This Row],[Brutobedrag 2]]*(100-Q1_2025[[#This Row],[Relatiekorting percentage]])/100,Q1_2025[[#This Row],[Bruto - Rel.korting]])</f>
        <v>567.94000000000005</v>
      </c>
    </row>
    <row r="470" spans="1:16" x14ac:dyDescent="0.3">
      <c r="A470" t="s">
        <v>9</v>
      </c>
      <c r="B470">
        <v>1010083</v>
      </c>
      <c r="C470" t="s">
        <v>192</v>
      </c>
      <c r="D470">
        <v>1</v>
      </c>
      <c r="E470" s="10">
        <v>45</v>
      </c>
      <c r="F470" s="10">
        <v>45</v>
      </c>
      <c r="G470" s="10">
        <v>33.75</v>
      </c>
      <c r="H470">
        <v>25</v>
      </c>
      <c r="I470" s="10" t="str">
        <f>_xlfn.XLOOKUP(Q1_2025[[#This Row],[Artikelnr]],Artikel_prijzen[Artnr],Artikel_prijzen[Groep],"")</f>
        <v/>
      </c>
      <c r="J470" s="10" t="str">
        <f>_xlfn.XLOOKUP(Q1_2025[[#This Row],[Artikelnr]],Artikel_prijzen[Artnr],Artikel_prijzen[Prijs 2025],"")</f>
        <v/>
      </c>
      <c r="K470" s="10" t="str">
        <f>IF(Q1_2025[[#This Row],[Artikelprijs]]&lt;&gt;"",IF(Q1_2025[[#This Row],[Stuksprijs]]=Q1_2025[[#This Row],[Artikelprijs]],"Prijs gelijk","Prijs wijkt af"),"")</f>
        <v/>
      </c>
      <c r="L470" s="10"/>
      <c r="N470" s="10">
        <f>IF(Q1_2025[[#This Row],[Prijstype]]="Artikelprijs",Q1_2025[[#This Row],[Artikelprijs]],Q1_2025[[#This Row],[Stuksprijs]])</f>
        <v>45</v>
      </c>
      <c r="O470" s="10">
        <f>IF(Q1_2025[[#This Row],[Prijstype]]="Artikelprijs",Q1_2025[[#This Row],[Artikelprijs]] * Q1_2025[[#This Row],[Besteld]],Q1_2025[[#This Row],[Brutobedrag]])</f>
        <v>45</v>
      </c>
      <c r="P470" s="10">
        <f>IF(Q1_2025[[#This Row],[Prijstype]] = "Artikelprijs",Q1_2025[[#This Row],[Brutobedrag 2]]*(100-Q1_2025[[#This Row],[Relatiekorting percentage]])/100,Q1_2025[[#This Row],[Bruto - Rel.korting]])</f>
        <v>33.75</v>
      </c>
    </row>
    <row r="471" spans="1:16" x14ac:dyDescent="0.3">
      <c r="A471" t="s">
        <v>9</v>
      </c>
      <c r="B471">
        <v>3002010</v>
      </c>
      <c r="C471" t="s">
        <v>184</v>
      </c>
      <c r="D471">
        <v>14</v>
      </c>
      <c r="E471" s="10">
        <v>25.52</v>
      </c>
      <c r="F471" s="10">
        <v>357.28</v>
      </c>
      <c r="G471" s="10">
        <v>357.28</v>
      </c>
      <c r="H471">
        <v>0</v>
      </c>
      <c r="I471" s="10" t="str">
        <f>_xlfn.XLOOKUP(Q1_2025[[#This Row],[Artikelnr]],Artikel_prijzen[Artnr],Artikel_prijzen[Groep],"")</f>
        <v/>
      </c>
      <c r="J471" s="10" t="str">
        <f>_xlfn.XLOOKUP(Q1_2025[[#This Row],[Artikelnr]],Artikel_prijzen[Artnr],Artikel_prijzen[Prijs 2025],"")</f>
        <v/>
      </c>
      <c r="K471" s="10" t="str">
        <f>IF(Q1_2025[[#This Row],[Artikelprijs]]&lt;&gt;"",IF(Q1_2025[[#This Row],[Stuksprijs]]=Q1_2025[[#This Row],[Artikelprijs]],"Prijs gelijk","Prijs wijkt af"),"")</f>
        <v/>
      </c>
      <c r="L471" s="10"/>
      <c r="N471" s="10">
        <f>IF(Q1_2025[[#This Row],[Prijstype]]="Artikelprijs",Q1_2025[[#This Row],[Artikelprijs]],Q1_2025[[#This Row],[Stuksprijs]])</f>
        <v>25.52</v>
      </c>
      <c r="O471" s="10">
        <f>IF(Q1_2025[[#This Row],[Prijstype]]="Artikelprijs",Q1_2025[[#This Row],[Artikelprijs]] * Q1_2025[[#This Row],[Besteld]],Q1_2025[[#This Row],[Brutobedrag]])</f>
        <v>357.28</v>
      </c>
      <c r="P471" s="10">
        <f>IF(Q1_2025[[#This Row],[Prijstype]] = "Artikelprijs",Q1_2025[[#This Row],[Brutobedrag 2]]*(100-Q1_2025[[#This Row],[Relatiekorting percentage]])/100,Q1_2025[[#This Row],[Bruto - Rel.korting]])</f>
        <v>357.28</v>
      </c>
    </row>
    <row r="472" spans="1:16" x14ac:dyDescent="0.3">
      <c r="A472" t="s">
        <v>9</v>
      </c>
      <c r="B472">
        <v>5020002</v>
      </c>
      <c r="C472" t="s">
        <v>122</v>
      </c>
      <c r="D472">
        <v>9</v>
      </c>
      <c r="E472" s="10">
        <v>39.65</v>
      </c>
      <c r="F472" s="10">
        <v>356.85</v>
      </c>
      <c r="G472" s="10">
        <v>267.64</v>
      </c>
      <c r="H472">
        <v>25</v>
      </c>
      <c r="I472" s="10" t="str">
        <f>_xlfn.XLOOKUP(Q1_2025[[#This Row],[Artikelnr]],Artikel_prijzen[Artnr],Artikel_prijzen[Groep],"")</f>
        <v/>
      </c>
      <c r="J472" s="10" t="str">
        <f>_xlfn.XLOOKUP(Q1_2025[[#This Row],[Artikelnr]],Artikel_prijzen[Artnr],Artikel_prijzen[Prijs 2025],"")</f>
        <v/>
      </c>
      <c r="K472" s="10" t="str">
        <f>IF(Q1_2025[[#This Row],[Artikelprijs]]&lt;&gt;"",IF(Q1_2025[[#This Row],[Stuksprijs]]=Q1_2025[[#This Row],[Artikelprijs]],"Prijs gelijk","Prijs wijkt af"),"")</f>
        <v/>
      </c>
      <c r="L472" s="10"/>
      <c r="N472" s="10">
        <f>IF(Q1_2025[[#This Row],[Prijstype]]="Artikelprijs",Q1_2025[[#This Row],[Artikelprijs]],Q1_2025[[#This Row],[Stuksprijs]])</f>
        <v>39.65</v>
      </c>
      <c r="O472" s="10">
        <f>IF(Q1_2025[[#This Row],[Prijstype]]="Artikelprijs",Q1_2025[[#This Row],[Artikelprijs]] * Q1_2025[[#This Row],[Besteld]],Q1_2025[[#This Row],[Brutobedrag]])</f>
        <v>356.85</v>
      </c>
      <c r="P472" s="10">
        <f>IF(Q1_2025[[#This Row],[Prijstype]] = "Artikelprijs",Q1_2025[[#This Row],[Brutobedrag 2]]*(100-Q1_2025[[#This Row],[Relatiekorting percentage]])/100,Q1_2025[[#This Row],[Bruto - Rel.korting]])</f>
        <v>267.64</v>
      </c>
    </row>
    <row r="473" spans="1:16" x14ac:dyDescent="0.3">
      <c r="A473" t="s">
        <v>9</v>
      </c>
      <c r="B473">
        <v>5020006</v>
      </c>
      <c r="C473" t="s">
        <v>193</v>
      </c>
      <c r="D473">
        <v>6</v>
      </c>
      <c r="E473" s="10">
        <v>39.65</v>
      </c>
      <c r="F473" s="10">
        <v>237.9</v>
      </c>
      <c r="G473" s="10">
        <v>178.42</v>
      </c>
      <c r="H473">
        <v>25</v>
      </c>
      <c r="I473" s="10" t="str">
        <f>_xlfn.XLOOKUP(Q1_2025[[#This Row],[Artikelnr]],Artikel_prijzen[Artnr],Artikel_prijzen[Groep],"")</f>
        <v/>
      </c>
      <c r="J473" s="10" t="str">
        <f>_xlfn.XLOOKUP(Q1_2025[[#This Row],[Artikelnr]],Artikel_prijzen[Artnr],Artikel_prijzen[Prijs 2025],"")</f>
        <v/>
      </c>
      <c r="K473" s="10" t="str">
        <f>IF(Q1_2025[[#This Row],[Artikelprijs]]&lt;&gt;"",IF(Q1_2025[[#This Row],[Stuksprijs]]=Q1_2025[[#This Row],[Artikelprijs]],"Prijs gelijk","Prijs wijkt af"),"")</f>
        <v/>
      </c>
      <c r="L473" s="10"/>
      <c r="N473" s="10">
        <f>IF(Q1_2025[[#This Row],[Prijstype]]="Artikelprijs",Q1_2025[[#This Row],[Artikelprijs]],Q1_2025[[#This Row],[Stuksprijs]])</f>
        <v>39.65</v>
      </c>
      <c r="O473" s="10">
        <f>IF(Q1_2025[[#This Row],[Prijstype]]="Artikelprijs",Q1_2025[[#This Row],[Artikelprijs]] * Q1_2025[[#This Row],[Besteld]],Q1_2025[[#This Row],[Brutobedrag]])</f>
        <v>237.9</v>
      </c>
      <c r="P473" s="10">
        <f>IF(Q1_2025[[#This Row],[Prijstype]] = "Artikelprijs",Q1_2025[[#This Row],[Brutobedrag 2]]*(100-Q1_2025[[#This Row],[Relatiekorting percentage]])/100,Q1_2025[[#This Row],[Bruto - Rel.korting]])</f>
        <v>178.42</v>
      </c>
    </row>
    <row r="474" spans="1:16" x14ac:dyDescent="0.3">
      <c r="A474" t="s">
        <v>9</v>
      </c>
      <c r="B474">
        <v>5021009</v>
      </c>
      <c r="C474" t="s">
        <v>50</v>
      </c>
      <c r="D474">
        <v>2</v>
      </c>
      <c r="E474" s="10">
        <v>386.25</v>
      </c>
      <c r="F474" s="10">
        <v>772.5</v>
      </c>
      <c r="G474" s="10">
        <v>618</v>
      </c>
      <c r="H474">
        <v>20</v>
      </c>
      <c r="I474" s="10" t="str">
        <f>_xlfn.XLOOKUP(Q1_2025[[#This Row],[Artikelnr]],Artikel_prijzen[Artnr],Artikel_prijzen[Groep],"")</f>
        <v>Elektra</v>
      </c>
      <c r="J474" s="10">
        <f>_xlfn.XLOOKUP(Q1_2025[[#This Row],[Artikelnr]],Artikel_prijzen[Artnr],Artikel_prijzen[Prijs 2025],"")</f>
        <v>386.25</v>
      </c>
      <c r="K474" s="10" t="str">
        <f>IF(Q1_2025[[#This Row],[Artikelprijs]]&lt;&gt;"",IF(Q1_2025[[#This Row],[Stuksprijs]]=Q1_2025[[#This Row],[Artikelprijs]],"Prijs gelijk","Prijs wijkt af"),"")</f>
        <v>Prijs gelijk</v>
      </c>
      <c r="L474" s="10"/>
      <c r="M474" t="s">
        <v>536</v>
      </c>
      <c r="N474" s="10">
        <f>IF(Q1_2025[[#This Row],[Prijstype]]="Artikelprijs",Q1_2025[[#This Row],[Artikelprijs]],Q1_2025[[#This Row],[Stuksprijs]])</f>
        <v>386.25</v>
      </c>
      <c r="O474" s="10">
        <f>IF(Q1_2025[[#This Row],[Prijstype]]="Artikelprijs",Q1_2025[[#This Row],[Artikelprijs]] * Q1_2025[[#This Row],[Besteld]],Q1_2025[[#This Row],[Brutobedrag]])</f>
        <v>772.5</v>
      </c>
      <c r="P474" s="10">
        <f>IF(Q1_2025[[#This Row],[Prijstype]] = "Artikelprijs",Q1_2025[[#This Row],[Brutobedrag 2]]*(100-Q1_2025[[#This Row],[Relatiekorting percentage]])/100,Q1_2025[[#This Row],[Bruto - Rel.korting]])</f>
        <v>618</v>
      </c>
    </row>
    <row r="475" spans="1:16" x14ac:dyDescent="0.3">
      <c r="A475" t="s">
        <v>9</v>
      </c>
      <c r="B475">
        <v>3002022</v>
      </c>
      <c r="C475" t="s">
        <v>194</v>
      </c>
      <c r="D475">
        <v>2</v>
      </c>
      <c r="E475" s="10">
        <v>76.02</v>
      </c>
      <c r="F475" s="10">
        <v>0</v>
      </c>
      <c r="G475" s="10">
        <v>0</v>
      </c>
      <c r="H475">
        <v>25</v>
      </c>
      <c r="I475" s="10" t="str">
        <f>_xlfn.XLOOKUP(Q1_2025[[#This Row],[Artikelnr]],Artikel_prijzen[Artnr],Artikel_prijzen[Groep],"")</f>
        <v/>
      </c>
      <c r="J475" s="10" t="str">
        <f>_xlfn.XLOOKUP(Q1_2025[[#This Row],[Artikelnr]],Artikel_prijzen[Artnr],Artikel_prijzen[Prijs 2025],"")</f>
        <v/>
      </c>
      <c r="K475" s="10" t="str">
        <f>IF(Q1_2025[[#This Row],[Artikelprijs]]&lt;&gt;"",IF(Q1_2025[[#This Row],[Stuksprijs]]=Q1_2025[[#This Row],[Artikelprijs]],"Prijs gelijk","Prijs wijkt af"),"")</f>
        <v/>
      </c>
      <c r="L475" s="10"/>
      <c r="N475" s="10">
        <f>IF(Q1_2025[[#This Row],[Prijstype]]="Artikelprijs",Q1_2025[[#This Row],[Artikelprijs]],Q1_2025[[#This Row],[Stuksprijs]])</f>
        <v>76.02</v>
      </c>
      <c r="O475" s="10">
        <f>IF(Q1_2025[[#This Row],[Prijstype]]="Artikelprijs",Q1_2025[[#This Row],[Artikelprijs]] * Q1_2025[[#This Row],[Besteld]],Q1_2025[[#This Row],[Brutobedrag]])</f>
        <v>0</v>
      </c>
      <c r="P475" s="10">
        <f>IF(Q1_2025[[#This Row],[Prijstype]] = "Artikelprijs",Q1_2025[[#This Row],[Brutobedrag 2]]*(100-Q1_2025[[#This Row],[Relatiekorting percentage]])/100,Q1_2025[[#This Row],[Bruto - Rel.korting]])</f>
        <v>0</v>
      </c>
    </row>
    <row r="476" spans="1:16" x14ac:dyDescent="0.3">
      <c r="A476" t="s">
        <v>9</v>
      </c>
      <c r="B476">
        <v>5010001</v>
      </c>
      <c r="C476" t="s">
        <v>191</v>
      </c>
      <c r="D476">
        <v>20</v>
      </c>
      <c r="E476" s="10">
        <v>18.03</v>
      </c>
      <c r="F476" s="10">
        <v>360.6</v>
      </c>
      <c r="G476" s="10">
        <v>270.45</v>
      </c>
      <c r="H476">
        <v>25</v>
      </c>
      <c r="I476" s="10" t="str">
        <f>_xlfn.XLOOKUP(Q1_2025[[#This Row],[Artikelnr]],Artikel_prijzen[Artnr],Artikel_prijzen[Groep],"")</f>
        <v/>
      </c>
      <c r="J476" s="10" t="str">
        <f>_xlfn.XLOOKUP(Q1_2025[[#This Row],[Artikelnr]],Artikel_prijzen[Artnr],Artikel_prijzen[Prijs 2025],"")</f>
        <v/>
      </c>
      <c r="K476" s="10" t="str">
        <f>IF(Q1_2025[[#This Row],[Artikelprijs]]&lt;&gt;"",IF(Q1_2025[[#This Row],[Stuksprijs]]=Q1_2025[[#This Row],[Artikelprijs]],"Prijs gelijk","Prijs wijkt af"),"")</f>
        <v/>
      </c>
      <c r="L476" s="10"/>
      <c r="N476" s="10">
        <f>IF(Q1_2025[[#This Row],[Prijstype]]="Artikelprijs",Q1_2025[[#This Row],[Artikelprijs]],Q1_2025[[#This Row],[Stuksprijs]])</f>
        <v>18.03</v>
      </c>
      <c r="O476" s="10">
        <f>IF(Q1_2025[[#This Row],[Prijstype]]="Artikelprijs",Q1_2025[[#This Row],[Artikelprijs]] * Q1_2025[[#This Row],[Besteld]],Q1_2025[[#This Row],[Brutobedrag]])</f>
        <v>360.6</v>
      </c>
      <c r="P476" s="10">
        <f>IF(Q1_2025[[#This Row],[Prijstype]] = "Artikelprijs",Q1_2025[[#This Row],[Brutobedrag 2]]*(100-Q1_2025[[#This Row],[Relatiekorting percentage]])/100,Q1_2025[[#This Row],[Bruto - Rel.korting]])</f>
        <v>270.45</v>
      </c>
    </row>
    <row r="477" spans="1:16" x14ac:dyDescent="0.3">
      <c r="A477" t="s">
        <v>9</v>
      </c>
      <c r="B477">
        <v>5020006</v>
      </c>
      <c r="C477" t="s">
        <v>193</v>
      </c>
      <c r="D477">
        <v>1</v>
      </c>
      <c r="E477" s="10">
        <v>39.65</v>
      </c>
      <c r="F477" s="10">
        <v>39.65</v>
      </c>
      <c r="G477" s="10">
        <v>29.74</v>
      </c>
      <c r="H477">
        <v>25</v>
      </c>
      <c r="I477" s="10" t="str">
        <f>_xlfn.XLOOKUP(Q1_2025[[#This Row],[Artikelnr]],Artikel_prijzen[Artnr],Artikel_prijzen[Groep],"")</f>
        <v/>
      </c>
      <c r="J477" s="10" t="str">
        <f>_xlfn.XLOOKUP(Q1_2025[[#This Row],[Artikelnr]],Artikel_prijzen[Artnr],Artikel_prijzen[Prijs 2025],"")</f>
        <v/>
      </c>
      <c r="K477" s="10" t="str">
        <f>IF(Q1_2025[[#This Row],[Artikelprijs]]&lt;&gt;"",IF(Q1_2025[[#This Row],[Stuksprijs]]=Q1_2025[[#This Row],[Artikelprijs]],"Prijs gelijk","Prijs wijkt af"),"")</f>
        <v/>
      </c>
      <c r="L477" s="10"/>
      <c r="N477" s="10">
        <f>IF(Q1_2025[[#This Row],[Prijstype]]="Artikelprijs",Q1_2025[[#This Row],[Artikelprijs]],Q1_2025[[#This Row],[Stuksprijs]])</f>
        <v>39.65</v>
      </c>
      <c r="O477" s="10">
        <f>IF(Q1_2025[[#This Row],[Prijstype]]="Artikelprijs",Q1_2025[[#This Row],[Artikelprijs]] * Q1_2025[[#This Row],[Besteld]],Q1_2025[[#This Row],[Brutobedrag]])</f>
        <v>39.65</v>
      </c>
      <c r="P477" s="10">
        <f>IF(Q1_2025[[#This Row],[Prijstype]] = "Artikelprijs",Q1_2025[[#This Row],[Brutobedrag 2]]*(100-Q1_2025[[#This Row],[Relatiekorting percentage]])/100,Q1_2025[[#This Row],[Bruto - Rel.korting]])</f>
        <v>29.74</v>
      </c>
    </row>
    <row r="478" spans="1:16" x14ac:dyDescent="0.3">
      <c r="A478" t="s">
        <v>9</v>
      </c>
      <c r="B478">
        <v>5010001</v>
      </c>
      <c r="C478" t="s">
        <v>191</v>
      </c>
      <c r="D478">
        <v>23</v>
      </c>
      <c r="E478" s="10">
        <v>18.03</v>
      </c>
      <c r="F478" s="10">
        <v>414.69</v>
      </c>
      <c r="G478" s="10">
        <v>311.02</v>
      </c>
      <c r="H478">
        <v>25</v>
      </c>
      <c r="I478" s="10" t="str">
        <f>_xlfn.XLOOKUP(Q1_2025[[#This Row],[Artikelnr]],Artikel_prijzen[Artnr],Artikel_prijzen[Groep],"")</f>
        <v/>
      </c>
      <c r="J478" s="10" t="str">
        <f>_xlfn.XLOOKUP(Q1_2025[[#This Row],[Artikelnr]],Artikel_prijzen[Artnr],Artikel_prijzen[Prijs 2025],"")</f>
        <v/>
      </c>
      <c r="K478" s="10" t="str">
        <f>IF(Q1_2025[[#This Row],[Artikelprijs]]&lt;&gt;"",IF(Q1_2025[[#This Row],[Stuksprijs]]=Q1_2025[[#This Row],[Artikelprijs]],"Prijs gelijk","Prijs wijkt af"),"")</f>
        <v/>
      </c>
      <c r="L478" s="10"/>
      <c r="N478" s="10">
        <f>IF(Q1_2025[[#This Row],[Prijstype]]="Artikelprijs",Q1_2025[[#This Row],[Artikelprijs]],Q1_2025[[#This Row],[Stuksprijs]])</f>
        <v>18.03</v>
      </c>
      <c r="O478" s="10">
        <f>IF(Q1_2025[[#This Row],[Prijstype]]="Artikelprijs",Q1_2025[[#This Row],[Artikelprijs]] * Q1_2025[[#This Row],[Besteld]],Q1_2025[[#This Row],[Brutobedrag]])</f>
        <v>414.69</v>
      </c>
      <c r="P478" s="10">
        <f>IF(Q1_2025[[#This Row],[Prijstype]] = "Artikelprijs",Q1_2025[[#This Row],[Brutobedrag 2]]*(100-Q1_2025[[#This Row],[Relatiekorting percentage]])/100,Q1_2025[[#This Row],[Bruto - Rel.korting]])</f>
        <v>311.02</v>
      </c>
    </row>
    <row r="479" spans="1:16" x14ac:dyDescent="0.3">
      <c r="A479" t="s">
        <v>9</v>
      </c>
      <c r="B479">
        <v>1010083</v>
      </c>
      <c r="C479" t="s">
        <v>192</v>
      </c>
      <c r="D479">
        <v>1</v>
      </c>
      <c r="E479" s="10">
        <v>45</v>
      </c>
      <c r="F479" s="10">
        <v>45</v>
      </c>
      <c r="G479" s="10">
        <v>33.75</v>
      </c>
      <c r="H479">
        <v>25</v>
      </c>
      <c r="I479" s="10" t="str">
        <f>_xlfn.XLOOKUP(Q1_2025[[#This Row],[Artikelnr]],Artikel_prijzen[Artnr],Artikel_prijzen[Groep],"")</f>
        <v/>
      </c>
      <c r="J479" s="10" t="str">
        <f>_xlfn.XLOOKUP(Q1_2025[[#This Row],[Artikelnr]],Artikel_prijzen[Artnr],Artikel_prijzen[Prijs 2025],"")</f>
        <v/>
      </c>
      <c r="K479" s="10" t="str">
        <f>IF(Q1_2025[[#This Row],[Artikelprijs]]&lt;&gt;"",IF(Q1_2025[[#This Row],[Stuksprijs]]=Q1_2025[[#This Row],[Artikelprijs]],"Prijs gelijk","Prijs wijkt af"),"")</f>
        <v/>
      </c>
      <c r="L479" s="10"/>
      <c r="N479" s="10">
        <f>IF(Q1_2025[[#This Row],[Prijstype]]="Artikelprijs",Q1_2025[[#This Row],[Artikelprijs]],Q1_2025[[#This Row],[Stuksprijs]])</f>
        <v>45</v>
      </c>
      <c r="O479" s="10">
        <f>IF(Q1_2025[[#This Row],[Prijstype]]="Artikelprijs",Q1_2025[[#This Row],[Artikelprijs]] * Q1_2025[[#This Row],[Besteld]],Q1_2025[[#This Row],[Brutobedrag]])</f>
        <v>45</v>
      </c>
      <c r="P479" s="10">
        <f>IF(Q1_2025[[#This Row],[Prijstype]] = "Artikelprijs",Q1_2025[[#This Row],[Brutobedrag 2]]*(100-Q1_2025[[#This Row],[Relatiekorting percentage]])/100,Q1_2025[[#This Row],[Bruto - Rel.korting]])</f>
        <v>33.75</v>
      </c>
    </row>
    <row r="480" spans="1:16" x14ac:dyDescent="0.3">
      <c r="A480" t="s">
        <v>9</v>
      </c>
      <c r="B480">
        <v>5020002</v>
      </c>
      <c r="C480" t="s">
        <v>56</v>
      </c>
      <c r="D480">
        <v>6</v>
      </c>
      <c r="E480" s="10">
        <v>39.65</v>
      </c>
      <c r="F480" s="10">
        <v>237.9</v>
      </c>
      <c r="G480" s="10">
        <v>178.42</v>
      </c>
      <c r="H480">
        <v>25</v>
      </c>
      <c r="I480" s="10" t="str">
        <f>_xlfn.XLOOKUP(Q1_2025[[#This Row],[Artikelnr]],Artikel_prijzen[Artnr],Artikel_prijzen[Groep],"")</f>
        <v/>
      </c>
      <c r="J480" s="10" t="str">
        <f>_xlfn.XLOOKUP(Q1_2025[[#This Row],[Artikelnr]],Artikel_prijzen[Artnr],Artikel_prijzen[Prijs 2025],"")</f>
        <v/>
      </c>
      <c r="K480" s="10" t="str">
        <f>IF(Q1_2025[[#This Row],[Artikelprijs]]&lt;&gt;"",IF(Q1_2025[[#This Row],[Stuksprijs]]=Q1_2025[[#This Row],[Artikelprijs]],"Prijs gelijk","Prijs wijkt af"),"")</f>
        <v/>
      </c>
      <c r="L480" s="10"/>
      <c r="N480" s="10">
        <f>IF(Q1_2025[[#This Row],[Prijstype]]="Artikelprijs",Q1_2025[[#This Row],[Artikelprijs]],Q1_2025[[#This Row],[Stuksprijs]])</f>
        <v>39.65</v>
      </c>
      <c r="O480" s="10">
        <f>IF(Q1_2025[[#This Row],[Prijstype]]="Artikelprijs",Q1_2025[[#This Row],[Artikelprijs]] * Q1_2025[[#This Row],[Besteld]],Q1_2025[[#This Row],[Brutobedrag]])</f>
        <v>237.9</v>
      </c>
      <c r="P480" s="10">
        <f>IF(Q1_2025[[#This Row],[Prijstype]] = "Artikelprijs",Q1_2025[[#This Row],[Brutobedrag 2]]*(100-Q1_2025[[#This Row],[Relatiekorting percentage]])/100,Q1_2025[[#This Row],[Bruto - Rel.korting]])</f>
        <v>178.42</v>
      </c>
    </row>
    <row r="481" spans="1:16" x14ac:dyDescent="0.3">
      <c r="A481" t="s">
        <v>9</v>
      </c>
      <c r="B481">
        <v>5020006</v>
      </c>
      <c r="C481" t="s">
        <v>193</v>
      </c>
      <c r="D481">
        <v>1</v>
      </c>
      <c r="E481" s="10">
        <v>39.65</v>
      </c>
      <c r="F481" s="10">
        <v>39.65</v>
      </c>
      <c r="G481" s="10">
        <v>29.74</v>
      </c>
      <c r="H481">
        <v>25</v>
      </c>
      <c r="I481" s="10" t="str">
        <f>_xlfn.XLOOKUP(Q1_2025[[#This Row],[Artikelnr]],Artikel_prijzen[Artnr],Artikel_prijzen[Groep],"")</f>
        <v/>
      </c>
      <c r="J481" s="10" t="str">
        <f>_xlfn.XLOOKUP(Q1_2025[[#This Row],[Artikelnr]],Artikel_prijzen[Artnr],Artikel_prijzen[Prijs 2025],"")</f>
        <v/>
      </c>
      <c r="K481" s="10" t="str">
        <f>IF(Q1_2025[[#This Row],[Artikelprijs]]&lt;&gt;"",IF(Q1_2025[[#This Row],[Stuksprijs]]=Q1_2025[[#This Row],[Artikelprijs]],"Prijs gelijk","Prijs wijkt af"),"")</f>
        <v/>
      </c>
      <c r="L481" s="10"/>
      <c r="N481" s="10">
        <f>IF(Q1_2025[[#This Row],[Prijstype]]="Artikelprijs",Q1_2025[[#This Row],[Artikelprijs]],Q1_2025[[#This Row],[Stuksprijs]])</f>
        <v>39.65</v>
      </c>
      <c r="O481" s="10">
        <f>IF(Q1_2025[[#This Row],[Prijstype]]="Artikelprijs",Q1_2025[[#This Row],[Artikelprijs]] * Q1_2025[[#This Row],[Besteld]],Q1_2025[[#This Row],[Brutobedrag]])</f>
        <v>39.65</v>
      </c>
      <c r="P481" s="10">
        <f>IF(Q1_2025[[#This Row],[Prijstype]] = "Artikelprijs",Q1_2025[[#This Row],[Brutobedrag 2]]*(100-Q1_2025[[#This Row],[Relatiekorting percentage]])/100,Q1_2025[[#This Row],[Bruto - Rel.korting]])</f>
        <v>29.74</v>
      </c>
    </row>
    <row r="482" spans="1:16" x14ac:dyDescent="0.3">
      <c r="A482" t="s">
        <v>9</v>
      </c>
      <c r="B482">
        <v>5021009</v>
      </c>
      <c r="C482" t="s">
        <v>50</v>
      </c>
      <c r="D482">
        <v>1</v>
      </c>
      <c r="E482" s="10">
        <v>386.25</v>
      </c>
      <c r="F482" s="10">
        <v>386.25</v>
      </c>
      <c r="G482" s="10">
        <v>309</v>
      </c>
      <c r="H482">
        <v>20</v>
      </c>
      <c r="I482" s="10" t="str">
        <f>_xlfn.XLOOKUP(Q1_2025[[#This Row],[Artikelnr]],Artikel_prijzen[Artnr],Artikel_prijzen[Groep],"")</f>
        <v>Elektra</v>
      </c>
      <c r="J482" s="10">
        <f>_xlfn.XLOOKUP(Q1_2025[[#This Row],[Artikelnr]],Artikel_prijzen[Artnr],Artikel_prijzen[Prijs 2025],"")</f>
        <v>386.25</v>
      </c>
      <c r="K482" s="10" t="str">
        <f>IF(Q1_2025[[#This Row],[Artikelprijs]]&lt;&gt;"",IF(Q1_2025[[#This Row],[Stuksprijs]]=Q1_2025[[#This Row],[Artikelprijs]],"Prijs gelijk","Prijs wijkt af"),"")</f>
        <v>Prijs gelijk</v>
      </c>
      <c r="L482" s="10"/>
      <c r="M482" t="s">
        <v>536</v>
      </c>
      <c r="N482" s="10">
        <f>IF(Q1_2025[[#This Row],[Prijstype]]="Artikelprijs",Q1_2025[[#This Row],[Artikelprijs]],Q1_2025[[#This Row],[Stuksprijs]])</f>
        <v>386.25</v>
      </c>
      <c r="O482" s="10">
        <f>IF(Q1_2025[[#This Row],[Prijstype]]="Artikelprijs",Q1_2025[[#This Row],[Artikelprijs]] * Q1_2025[[#This Row],[Besteld]],Q1_2025[[#This Row],[Brutobedrag]])</f>
        <v>386.25</v>
      </c>
      <c r="P482" s="10">
        <f>IF(Q1_2025[[#This Row],[Prijstype]] = "Artikelprijs",Q1_2025[[#This Row],[Brutobedrag 2]]*(100-Q1_2025[[#This Row],[Relatiekorting percentage]])/100,Q1_2025[[#This Row],[Bruto - Rel.korting]])</f>
        <v>309</v>
      </c>
    </row>
    <row r="483" spans="1:16" x14ac:dyDescent="0.3">
      <c r="A483" t="s">
        <v>9</v>
      </c>
      <c r="B483">
        <v>3002022</v>
      </c>
      <c r="C483" t="s">
        <v>195</v>
      </c>
      <c r="D483">
        <v>1</v>
      </c>
      <c r="E483" s="10">
        <v>76.02</v>
      </c>
      <c r="F483" s="10">
        <v>76.02</v>
      </c>
      <c r="G483" s="10">
        <v>57.01</v>
      </c>
      <c r="H483">
        <v>25</v>
      </c>
      <c r="I483" s="10" t="str">
        <f>_xlfn.XLOOKUP(Q1_2025[[#This Row],[Artikelnr]],Artikel_prijzen[Artnr],Artikel_prijzen[Groep],"")</f>
        <v/>
      </c>
      <c r="J483" s="10" t="str">
        <f>_xlfn.XLOOKUP(Q1_2025[[#This Row],[Artikelnr]],Artikel_prijzen[Artnr],Artikel_prijzen[Prijs 2025],"")</f>
        <v/>
      </c>
      <c r="K483" s="10" t="str">
        <f>IF(Q1_2025[[#This Row],[Artikelprijs]]&lt;&gt;"",IF(Q1_2025[[#This Row],[Stuksprijs]]=Q1_2025[[#This Row],[Artikelprijs]],"Prijs gelijk","Prijs wijkt af"),"")</f>
        <v/>
      </c>
      <c r="L483" s="10"/>
      <c r="N483" s="10">
        <f>IF(Q1_2025[[#This Row],[Prijstype]]="Artikelprijs",Q1_2025[[#This Row],[Artikelprijs]],Q1_2025[[#This Row],[Stuksprijs]])</f>
        <v>76.02</v>
      </c>
      <c r="O483" s="10">
        <f>IF(Q1_2025[[#This Row],[Prijstype]]="Artikelprijs",Q1_2025[[#This Row],[Artikelprijs]] * Q1_2025[[#This Row],[Besteld]],Q1_2025[[#This Row],[Brutobedrag]])</f>
        <v>76.02</v>
      </c>
      <c r="P483" s="10">
        <f>IF(Q1_2025[[#This Row],[Prijstype]] = "Artikelprijs",Q1_2025[[#This Row],[Brutobedrag 2]]*(100-Q1_2025[[#This Row],[Relatiekorting percentage]])/100,Q1_2025[[#This Row],[Bruto - Rel.korting]])</f>
        <v>57.01</v>
      </c>
    </row>
    <row r="484" spans="1:16" x14ac:dyDescent="0.3">
      <c r="A484" t="s">
        <v>9</v>
      </c>
      <c r="B484">
        <v>5010001</v>
      </c>
      <c r="C484" t="s">
        <v>191</v>
      </c>
      <c r="D484">
        <v>30</v>
      </c>
      <c r="E484" s="10">
        <v>18.03</v>
      </c>
      <c r="F484" s="10">
        <v>540.9</v>
      </c>
      <c r="G484" s="10">
        <v>405.67</v>
      </c>
      <c r="H484">
        <v>25</v>
      </c>
      <c r="I484" s="10" t="str">
        <f>_xlfn.XLOOKUP(Q1_2025[[#This Row],[Artikelnr]],Artikel_prijzen[Artnr],Artikel_prijzen[Groep],"")</f>
        <v/>
      </c>
      <c r="J484" s="10" t="str">
        <f>_xlfn.XLOOKUP(Q1_2025[[#This Row],[Artikelnr]],Artikel_prijzen[Artnr],Artikel_prijzen[Prijs 2025],"")</f>
        <v/>
      </c>
      <c r="K484" s="10" t="str">
        <f>IF(Q1_2025[[#This Row],[Artikelprijs]]&lt;&gt;"",IF(Q1_2025[[#This Row],[Stuksprijs]]=Q1_2025[[#This Row],[Artikelprijs]],"Prijs gelijk","Prijs wijkt af"),"")</f>
        <v/>
      </c>
      <c r="L484" s="10"/>
      <c r="N484" s="10">
        <f>IF(Q1_2025[[#This Row],[Prijstype]]="Artikelprijs",Q1_2025[[#This Row],[Artikelprijs]],Q1_2025[[#This Row],[Stuksprijs]])</f>
        <v>18.03</v>
      </c>
      <c r="O484" s="10">
        <f>IF(Q1_2025[[#This Row],[Prijstype]]="Artikelprijs",Q1_2025[[#This Row],[Artikelprijs]] * Q1_2025[[#This Row],[Besteld]],Q1_2025[[#This Row],[Brutobedrag]])</f>
        <v>540.9</v>
      </c>
      <c r="P484" s="10">
        <f>IF(Q1_2025[[#This Row],[Prijstype]] = "Artikelprijs",Q1_2025[[#This Row],[Brutobedrag 2]]*(100-Q1_2025[[#This Row],[Relatiekorting percentage]])/100,Q1_2025[[#This Row],[Bruto - Rel.korting]])</f>
        <v>405.67</v>
      </c>
    </row>
    <row r="485" spans="1:16" x14ac:dyDescent="0.3">
      <c r="A485" t="s">
        <v>9</v>
      </c>
      <c r="B485">
        <v>1010083</v>
      </c>
      <c r="C485" t="s">
        <v>192</v>
      </c>
      <c r="D485">
        <v>2</v>
      </c>
      <c r="E485" s="10">
        <v>45</v>
      </c>
      <c r="F485" s="10">
        <v>90</v>
      </c>
      <c r="G485" s="10">
        <v>67.5</v>
      </c>
      <c r="H485">
        <v>25</v>
      </c>
      <c r="I485" s="10" t="str">
        <f>_xlfn.XLOOKUP(Q1_2025[[#This Row],[Artikelnr]],Artikel_prijzen[Artnr],Artikel_prijzen[Groep],"")</f>
        <v/>
      </c>
      <c r="J485" s="10" t="str">
        <f>_xlfn.XLOOKUP(Q1_2025[[#This Row],[Artikelnr]],Artikel_prijzen[Artnr],Artikel_prijzen[Prijs 2025],"")</f>
        <v/>
      </c>
      <c r="K485" s="10" t="str">
        <f>IF(Q1_2025[[#This Row],[Artikelprijs]]&lt;&gt;"",IF(Q1_2025[[#This Row],[Stuksprijs]]=Q1_2025[[#This Row],[Artikelprijs]],"Prijs gelijk","Prijs wijkt af"),"")</f>
        <v/>
      </c>
      <c r="L485" s="10"/>
      <c r="N485" s="10">
        <f>IF(Q1_2025[[#This Row],[Prijstype]]="Artikelprijs",Q1_2025[[#This Row],[Artikelprijs]],Q1_2025[[#This Row],[Stuksprijs]])</f>
        <v>45</v>
      </c>
      <c r="O485" s="10">
        <f>IF(Q1_2025[[#This Row],[Prijstype]]="Artikelprijs",Q1_2025[[#This Row],[Artikelprijs]] * Q1_2025[[#This Row],[Besteld]],Q1_2025[[#This Row],[Brutobedrag]])</f>
        <v>90</v>
      </c>
      <c r="P485" s="10">
        <f>IF(Q1_2025[[#This Row],[Prijstype]] = "Artikelprijs",Q1_2025[[#This Row],[Brutobedrag 2]]*(100-Q1_2025[[#This Row],[Relatiekorting percentage]])/100,Q1_2025[[#This Row],[Bruto - Rel.korting]])</f>
        <v>67.5</v>
      </c>
    </row>
    <row r="486" spans="1:16" x14ac:dyDescent="0.3">
      <c r="A486" t="s">
        <v>9</v>
      </c>
      <c r="B486">
        <v>3002010</v>
      </c>
      <c r="C486" t="s">
        <v>184</v>
      </c>
      <c r="D486">
        <v>12</v>
      </c>
      <c r="E486" s="10">
        <v>25.52</v>
      </c>
      <c r="F486" s="10">
        <v>306.24</v>
      </c>
      <c r="G486" s="10">
        <v>306.24</v>
      </c>
      <c r="H486">
        <v>0</v>
      </c>
      <c r="I486" s="10" t="str">
        <f>_xlfn.XLOOKUP(Q1_2025[[#This Row],[Artikelnr]],Artikel_prijzen[Artnr],Artikel_prijzen[Groep],"")</f>
        <v/>
      </c>
      <c r="J486" s="10" t="str">
        <f>_xlfn.XLOOKUP(Q1_2025[[#This Row],[Artikelnr]],Artikel_prijzen[Artnr],Artikel_prijzen[Prijs 2025],"")</f>
        <v/>
      </c>
      <c r="K486" s="10" t="str">
        <f>IF(Q1_2025[[#This Row],[Artikelprijs]]&lt;&gt;"",IF(Q1_2025[[#This Row],[Stuksprijs]]=Q1_2025[[#This Row],[Artikelprijs]],"Prijs gelijk","Prijs wijkt af"),"")</f>
        <v/>
      </c>
      <c r="L486" s="10"/>
      <c r="N486" s="10">
        <f>IF(Q1_2025[[#This Row],[Prijstype]]="Artikelprijs",Q1_2025[[#This Row],[Artikelprijs]],Q1_2025[[#This Row],[Stuksprijs]])</f>
        <v>25.52</v>
      </c>
      <c r="O486" s="10">
        <f>IF(Q1_2025[[#This Row],[Prijstype]]="Artikelprijs",Q1_2025[[#This Row],[Artikelprijs]] * Q1_2025[[#This Row],[Besteld]],Q1_2025[[#This Row],[Brutobedrag]])</f>
        <v>306.24</v>
      </c>
      <c r="P486" s="10">
        <f>IF(Q1_2025[[#This Row],[Prijstype]] = "Artikelprijs",Q1_2025[[#This Row],[Brutobedrag 2]]*(100-Q1_2025[[#This Row],[Relatiekorting percentage]])/100,Q1_2025[[#This Row],[Bruto - Rel.korting]])</f>
        <v>306.24</v>
      </c>
    </row>
    <row r="487" spans="1:16" x14ac:dyDescent="0.3">
      <c r="A487" t="s">
        <v>9</v>
      </c>
      <c r="B487">
        <v>5020002</v>
      </c>
      <c r="C487" t="s">
        <v>122</v>
      </c>
      <c r="D487">
        <v>6</v>
      </c>
      <c r="E487" s="10">
        <v>39.65</v>
      </c>
      <c r="F487" s="10">
        <v>237.9</v>
      </c>
      <c r="G487" s="10">
        <v>178.42</v>
      </c>
      <c r="H487">
        <v>25</v>
      </c>
      <c r="I487" s="10" t="str">
        <f>_xlfn.XLOOKUP(Q1_2025[[#This Row],[Artikelnr]],Artikel_prijzen[Artnr],Artikel_prijzen[Groep],"")</f>
        <v/>
      </c>
      <c r="J487" s="10" t="str">
        <f>_xlfn.XLOOKUP(Q1_2025[[#This Row],[Artikelnr]],Artikel_prijzen[Artnr],Artikel_prijzen[Prijs 2025],"")</f>
        <v/>
      </c>
      <c r="K487" s="10" t="str">
        <f>IF(Q1_2025[[#This Row],[Artikelprijs]]&lt;&gt;"",IF(Q1_2025[[#This Row],[Stuksprijs]]=Q1_2025[[#This Row],[Artikelprijs]],"Prijs gelijk","Prijs wijkt af"),"")</f>
        <v/>
      </c>
      <c r="L487" s="10"/>
      <c r="N487" s="10">
        <f>IF(Q1_2025[[#This Row],[Prijstype]]="Artikelprijs",Q1_2025[[#This Row],[Artikelprijs]],Q1_2025[[#This Row],[Stuksprijs]])</f>
        <v>39.65</v>
      </c>
      <c r="O487" s="10">
        <f>IF(Q1_2025[[#This Row],[Prijstype]]="Artikelprijs",Q1_2025[[#This Row],[Artikelprijs]] * Q1_2025[[#This Row],[Besteld]],Q1_2025[[#This Row],[Brutobedrag]])</f>
        <v>237.9</v>
      </c>
      <c r="P487" s="10">
        <f>IF(Q1_2025[[#This Row],[Prijstype]] = "Artikelprijs",Q1_2025[[#This Row],[Brutobedrag 2]]*(100-Q1_2025[[#This Row],[Relatiekorting percentage]])/100,Q1_2025[[#This Row],[Bruto - Rel.korting]])</f>
        <v>178.42</v>
      </c>
    </row>
    <row r="488" spans="1:16" x14ac:dyDescent="0.3">
      <c r="A488" t="s">
        <v>9</v>
      </c>
      <c r="B488">
        <v>5020006</v>
      </c>
      <c r="C488" t="s">
        <v>193</v>
      </c>
      <c r="D488">
        <v>2</v>
      </c>
      <c r="E488" s="10">
        <v>39.65</v>
      </c>
      <c r="F488" s="10">
        <v>79.3</v>
      </c>
      <c r="G488" s="10">
        <v>59.47</v>
      </c>
      <c r="H488">
        <v>25</v>
      </c>
      <c r="I488" s="10" t="str">
        <f>_xlfn.XLOOKUP(Q1_2025[[#This Row],[Artikelnr]],Artikel_prijzen[Artnr],Artikel_prijzen[Groep],"")</f>
        <v/>
      </c>
      <c r="J488" s="10" t="str">
        <f>_xlfn.XLOOKUP(Q1_2025[[#This Row],[Artikelnr]],Artikel_prijzen[Artnr],Artikel_prijzen[Prijs 2025],"")</f>
        <v/>
      </c>
      <c r="K488" s="10" t="str">
        <f>IF(Q1_2025[[#This Row],[Artikelprijs]]&lt;&gt;"",IF(Q1_2025[[#This Row],[Stuksprijs]]=Q1_2025[[#This Row],[Artikelprijs]],"Prijs gelijk","Prijs wijkt af"),"")</f>
        <v/>
      </c>
      <c r="L488" s="10"/>
      <c r="N488" s="10">
        <f>IF(Q1_2025[[#This Row],[Prijstype]]="Artikelprijs",Q1_2025[[#This Row],[Artikelprijs]],Q1_2025[[#This Row],[Stuksprijs]])</f>
        <v>39.65</v>
      </c>
      <c r="O488" s="10">
        <f>IF(Q1_2025[[#This Row],[Prijstype]]="Artikelprijs",Q1_2025[[#This Row],[Artikelprijs]] * Q1_2025[[#This Row],[Besteld]],Q1_2025[[#This Row],[Brutobedrag]])</f>
        <v>79.3</v>
      </c>
      <c r="P488" s="10">
        <f>IF(Q1_2025[[#This Row],[Prijstype]] = "Artikelprijs",Q1_2025[[#This Row],[Brutobedrag 2]]*(100-Q1_2025[[#This Row],[Relatiekorting percentage]])/100,Q1_2025[[#This Row],[Bruto - Rel.korting]])</f>
        <v>59.47</v>
      </c>
    </row>
    <row r="489" spans="1:16" x14ac:dyDescent="0.3">
      <c r="A489" t="s">
        <v>9</v>
      </c>
      <c r="B489">
        <v>5021009</v>
      </c>
      <c r="C489" t="s">
        <v>50</v>
      </c>
      <c r="D489">
        <v>1</v>
      </c>
      <c r="E489" s="10">
        <v>386.25</v>
      </c>
      <c r="F489" s="10">
        <v>386.25</v>
      </c>
      <c r="G489" s="10">
        <v>309</v>
      </c>
      <c r="H489">
        <v>20</v>
      </c>
      <c r="I489" s="10" t="str">
        <f>_xlfn.XLOOKUP(Q1_2025[[#This Row],[Artikelnr]],Artikel_prijzen[Artnr],Artikel_prijzen[Groep],"")</f>
        <v>Elektra</v>
      </c>
      <c r="J489" s="10">
        <f>_xlfn.XLOOKUP(Q1_2025[[#This Row],[Artikelnr]],Artikel_prijzen[Artnr],Artikel_prijzen[Prijs 2025],"")</f>
        <v>386.25</v>
      </c>
      <c r="K489" s="10" t="str">
        <f>IF(Q1_2025[[#This Row],[Artikelprijs]]&lt;&gt;"",IF(Q1_2025[[#This Row],[Stuksprijs]]=Q1_2025[[#This Row],[Artikelprijs]],"Prijs gelijk","Prijs wijkt af"),"")</f>
        <v>Prijs gelijk</v>
      </c>
      <c r="L489" s="10"/>
      <c r="M489" t="s">
        <v>536</v>
      </c>
      <c r="N489" s="10">
        <f>IF(Q1_2025[[#This Row],[Prijstype]]="Artikelprijs",Q1_2025[[#This Row],[Artikelprijs]],Q1_2025[[#This Row],[Stuksprijs]])</f>
        <v>386.25</v>
      </c>
      <c r="O489" s="10">
        <f>IF(Q1_2025[[#This Row],[Prijstype]]="Artikelprijs",Q1_2025[[#This Row],[Artikelprijs]] * Q1_2025[[#This Row],[Besteld]],Q1_2025[[#This Row],[Brutobedrag]])</f>
        <v>386.25</v>
      </c>
      <c r="P489" s="10">
        <f>IF(Q1_2025[[#This Row],[Prijstype]] = "Artikelprijs",Q1_2025[[#This Row],[Brutobedrag 2]]*(100-Q1_2025[[#This Row],[Relatiekorting percentage]])/100,Q1_2025[[#This Row],[Bruto - Rel.korting]])</f>
        <v>309</v>
      </c>
    </row>
    <row r="490" spans="1:16" x14ac:dyDescent="0.3">
      <c r="A490" t="s">
        <v>9</v>
      </c>
      <c r="B490">
        <v>3002022</v>
      </c>
      <c r="C490" t="s">
        <v>194</v>
      </c>
      <c r="D490">
        <v>1</v>
      </c>
      <c r="E490" s="10">
        <v>76.02</v>
      </c>
      <c r="F490" s="10">
        <v>0</v>
      </c>
      <c r="G490" s="10">
        <v>0</v>
      </c>
      <c r="H490">
        <v>25</v>
      </c>
      <c r="I490" s="10" t="str">
        <f>_xlfn.XLOOKUP(Q1_2025[[#This Row],[Artikelnr]],Artikel_prijzen[Artnr],Artikel_prijzen[Groep],"")</f>
        <v/>
      </c>
      <c r="J490" s="10" t="str">
        <f>_xlfn.XLOOKUP(Q1_2025[[#This Row],[Artikelnr]],Artikel_prijzen[Artnr],Artikel_prijzen[Prijs 2025],"")</f>
        <v/>
      </c>
      <c r="K490" s="10" t="str">
        <f>IF(Q1_2025[[#This Row],[Artikelprijs]]&lt;&gt;"",IF(Q1_2025[[#This Row],[Stuksprijs]]=Q1_2025[[#This Row],[Artikelprijs]],"Prijs gelijk","Prijs wijkt af"),"")</f>
        <v/>
      </c>
      <c r="L490" s="10"/>
      <c r="N490" s="10">
        <f>IF(Q1_2025[[#This Row],[Prijstype]]="Artikelprijs",Q1_2025[[#This Row],[Artikelprijs]],Q1_2025[[#This Row],[Stuksprijs]])</f>
        <v>76.02</v>
      </c>
      <c r="O490" s="10">
        <f>IF(Q1_2025[[#This Row],[Prijstype]]="Artikelprijs",Q1_2025[[#This Row],[Artikelprijs]] * Q1_2025[[#This Row],[Besteld]],Q1_2025[[#This Row],[Brutobedrag]])</f>
        <v>0</v>
      </c>
      <c r="P490" s="10">
        <f>IF(Q1_2025[[#This Row],[Prijstype]] = "Artikelprijs",Q1_2025[[#This Row],[Brutobedrag 2]]*(100-Q1_2025[[#This Row],[Relatiekorting percentage]])/100,Q1_2025[[#This Row],[Bruto - Rel.korting]])</f>
        <v>0</v>
      </c>
    </row>
    <row r="491" spans="1:16" x14ac:dyDescent="0.3">
      <c r="A491" t="s">
        <v>9</v>
      </c>
      <c r="B491">
        <v>5010001</v>
      </c>
      <c r="C491" t="s">
        <v>191</v>
      </c>
      <c r="D491">
        <v>20</v>
      </c>
      <c r="E491" s="10">
        <v>18.03</v>
      </c>
      <c r="F491" s="10">
        <v>360.6</v>
      </c>
      <c r="G491" s="10">
        <v>270.45</v>
      </c>
      <c r="H491">
        <v>25</v>
      </c>
      <c r="I491" s="10" t="str">
        <f>_xlfn.XLOOKUP(Q1_2025[[#This Row],[Artikelnr]],Artikel_prijzen[Artnr],Artikel_prijzen[Groep],"")</f>
        <v/>
      </c>
      <c r="J491" s="10" t="str">
        <f>_xlfn.XLOOKUP(Q1_2025[[#This Row],[Artikelnr]],Artikel_prijzen[Artnr],Artikel_prijzen[Prijs 2025],"")</f>
        <v/>
      </c>
      <c r="K491" s="10" t="str">
        <f>IF(Q1_2025[[#This Row],[Artikelprijs]]&lt;&gt;"",IF(Q1_2025[[#This Row],[Stuksprijs]]=Q1_2025[[#This Row],[Artikelprijs]],"Prijs gelijk","Prijs wijkt af"),"")</f>
        <v/>
      </c>
      <c r="L491" s="10"/>
      <c r="N491" s="10">
        <f>IF(Q1_2025[[#This Row],[Prijstype]]="Artikelprijs",Q1_2025[[#This Row],[Artikelprijs]],Q1_2025[[#This Row],[Stuksprijs]])</f>
        <v>18.03</v>
      </c>
      <c r="O491" s="10">
        <f>IF(Q1_2025[[#This Row],[Prijstype]]="Artikelprijs",Q1_2025[[#This Row],[Artikelprijs]] * Q1_2025[[#This Row],[Besteld]],Q1_2025[[#This Row],[Brutobedrag]])</f>
        <v>360.6</v>
      </c>
      <c r="P491" s="10">
        <f>IF(Q1_2025[[#This Row],[Prijstype]] = "Artikelprijs",Q1_2025[[#This Row],[Brutobedrag 2]]*(100-Q1_2025[[#This Row],[Relatiekorting percentage]])/100,Q1_2025[[#This Row],[Bruto - Rel.korting]])</f>
        <v>270.45</v>
      </c>
    </row>
    <row r="492" spans="1:16" x14ac:dyDescent="0.3">
      <c r="A492" t="s">
        <v>9</v>
      </c>
      <c r="B492">
        <v>1010083</v>
      </c>
      <c r="C492" t="s">
        <v>192</v>
      </c>
      <c r="D492">
        <v>1</v>
      </c>
      <c r="E492" s="10">
        <v>45</v>
      </c>
      <c r="F492" s="10">
        <v>45</v>
      </c>
      <c r="G492" s="10">
        <v>33.75</v>
      </c>
      <c r="H492">
        <v>25</v>
      </c>
      <c r="I492" s="10" t="str">
        <f>_xlfn.XLOOKUP(Q1_2025[[#This Row],[Artikelnr]],Artikel_prijzen[Artnr],Artikel_prijzen[Groep],"")</f>
        <v/>
      </c>
      <c r="J492" s="10" t="str">
        <f>_xlfn.XLOOKUP(Q1_2025[[#This Row],[Artikelnr]],Artikel_prijzen[Artnr],Artikel_prijzen[Prijs 2025],"")</f>
        <v/>
      </c>
      <c r="K492" s="10" t="str">
        <f>IF(Q1_2025[[#This Row],[Artikelprijs]]&lt;&gt;"",IF(Q1_2025[[#This Row],[Stuksprijs]]=Q1_2025[[#This Row],[Artikelprijs]],"Prijs gelijk","Prijs wijkt af"),"")</f>
        <v/>
      </c>
      <c r="L492" s="10"/>
      <c r="N492" s="10">
        <f>IF(Q1_2025[[#This Row],[Prijstype]]="Artikelprijs",Q1_2025[[#This Row],[Artikelprijs]],Q1_2025[[#This Row],[Stuksprijs]])</f>
        <v>45</v>
      </c>
      <c r="O492" s="10">
        <f>IF(Q1_2025[[#This Row],[Prijstype]]="Artikelprijs",Q1_2025[[#This Row],[Artikelprijs]] * Q1_2025[[#This Row],[Besteld]],Q1_2025[[#This Row],[Brutobedrag]])</f>
        <v>45</v>
      </c>
      <c r="P492" s="10">
        <f>IF(Q1_2025[[#This Row],[Prijstype]] = "Artikelprijs",Q1_2025[[#This Row],[Brutobedrag 2]]*(100-Q1_2025[[#This Row],[Relatiekorting percentage]])/100,Q1_2025[[#This Row],[Bruto - Rel.korting]])</f>
        <v>33.75</v>
      </c>
    </row>
    <row r="493" spans="1:16" x14ac:dyDescent="0.3">
      <c r="A493" t="s">
        <v>9</v>
      </c>
      <c r="B493">
        <v>3002010</v>
      </c>
      <c r="C493" t="s">
        <v>184</v>
      </c>
      <c r="D493">
        <v>3</v>
      </c>
      <c r="E493" s="10">
        <v>25.52</v>
      </c>
      <c r="F493" s="10">
        <v>76.56</v>
      </c>
      <c r="G493" s="10">
        <v>76.56</v>
      </c>
      <c r="H493">
        <v>0</v>
      </c>
      <c r="I493" s="10" t="str">
        <f>_xlfn.XLOOKUP(Q1_2025[[#This Row],[Artikelnr]],Artikel_prijzen[Artnr],Artikel_prijzen[Groep],"")</f>
        <v/>
      </c>
      <c r="J493" s="10" t="str">
        <f>_xlfn.XLOOKUP(Q1_2025[[#This Row],[Artikelnr]],Artikel_prijzen[Artnr],Artikel_prijzen[Prijs 2025],"")</f>
        <v/>
      </c>
      <c r="K493" s="10" t="str">
        <f>IF(Q1_2025[[#This Row],[Artikelprijs]]&lt;&gt;"",IF(Q1_2025[[#This Row],[Stuksprijs]]=Q1_2025[[#This Row],[Artikelprijs]],"Prijs gelijk","Prijs wijkt af"),"")</f>
        <v/>
      </c>
      <c r="L493" s="10"/>
      <c r="N493" s="10">
        <f>IF(Q1_2025[[#This Row],[Prijstype]]="Artikelprijs",Q1_2025[[#This Row],[Artikelprijs]],Q1_2025[[#This Row],[Stuksprijs]])</f>
        <v>25.52</v>
      </c>
      <c r="O493" s="10">
        <f>IF(Q1_2025[[#This Row],[Prijstype]]="Artikelprijs",Q1_2025[[#This Row],[Artikelprijs]] * Q1_2025[[#This Row],[Besteld]],Q1_2025[[#This Row],[Brutobedrag]])</f>
        <v>76.56</v>
      </c>
      <c r="P493" s="10">
        <f>IF(Q1_2025[[#This Row],[Prijstype]] = "Artikelprijs",Q1_2025[[#This Row],[Brutobedrag 2]]*(100-Q1_2025[[#This Row],[Relatiekorting percentage]])/100,Q1_2025[[#This Row],[Bruto - Rel.korting]])</f>
        <v>76.56</v>
      </c>
    </row>
    <row r="494" spans="1:16" x14ac:dyDescent="0.3">
      <c r="A494" t="s">
        <v>9</v>
      </c>
      <c r="B494">
        <v>1005013</v>
      </c>
      <c r="C494" t="s">
        <v>196</v>
      </c>
      <c r="D494">
        <v>3</v>
      </c>
      <c r="E494" s="10">
        <v>33.57</v>
      </c>
      <c r="F494" s="10">
        <v>100.71</v>
      </c>
      <c r="G494" s="10">
        <v>75.53</v>
      </c>
      <c r="H494">
        <v>25</v>
      </c>
      <c r="I494" s="10" t="str">
        <f>_xlfn.XLOOKUP(Q1_2025[[#This Row],[Artikelnr]],Artikel_prijzen[Artnr],Artikel_prijzen[Groep],"")</f>
        <v/>
      </c>
      <c r="J494" s="10" t="str">
        <f>_xlfn.XLOOKUP(Q1_2025[[#This Row],[Artikelnr]],Artikel_prijzen[Artnr],Artikel_prijzen[Prijs 2025],"")</f>
        <v/>
      </c>
      <c r="K494" s="10" t="str">
        <f>IF(Q1_2025[[#This Row],[Artikelprijs]]&lt;&gt;"",IF(Q1_2025[[#This Row],[Stuksprijs]]=Q1_2025[[#This Row],[Artikelprijs]],"Prijs gelijk","Prijs wijkt af"),"")</f>
        <v/>
      </c>
      <c r="L494" s="10"/>
      <c r="N494" s="10">
        <f>IF(Q1_2025[[#This Row],[Prijstype]]="Artikelprijs",Q1_2025[[#This Row],[Artikelprijs]],Q1_2025[[#This Row],[Stuksprijs]])</f>
        <v>33.57</v>
      </c>
      <c r="O494" s="10">
        <f>IF(Q1_2025[[#This Row],[Prijstype]]="Artikelprijs",Q1_2025[[#This Row],[Artikelprijs]] * Q1_2025[[#This Row],[Besteld]],Q1_2025[[#This Row],[Brutobedrag]])</f>
        <v>100.71</v>
      </c>
      <c r="P494" s="10">
        <f>IF(Q1_2025[[#This Row],[Prijstype]] = "Artikelprijs",Q1_2025[[#This Row],[Brutobedrag 2]]*(100-Q1_2025[[#This Row],[Relatiekorting percentage]])/100,Q1_2025[[#This Row],[Bruto - Rel.korting]])</f>
        <v>75.53</v>
      </c>
    </row>
    <row r="495" spans="1:16" x14ac:dyDescent="0.3">
      <c r="A495" t="s">
        <v>9</v>
      </c>
      <c r="B495">
        <v>5020002</v>
      </c>
      <c r="C495" t="s">
        <v>56</v>
      </c>
      <c r="D495">
        <v>6</v>
      </c>
      <c r="E495" s="10">
        <v>39.65</v>
      </c>
      <c r="F495" s="10">
        <v>237.9</v>
      </c>
      <c r="G495" s="10">
        <v>178.42</v>
      </c>
      <c r="H495">
        <v>25</v>
      </c>
      <c r="I495" s="10" t="str">
        <f>_xlfn.XLOOKUP(Q1_2025[[#This Row],[Artikelnr]],Artikel_prijzen[Artnr],Artikel_prijzen[Groep],"")</f>
        <v/>
      </c>
      <c r="J495" s="10" t="str">
        <f>_xlfn.XLOOKUP(Q1_2025[[#This Row],[Artikelnr]],Artikel_prijzen[Artnr],Artikel_prijzen[Prijs 2025],"")</f>
        <v/>
      </c>
      <c r="K495" s="10" t="str">
        <f>IF(Q1_2025[[#This Row],[Artikelprijs]]&lt;&gt;"",IF(Q1_2025[[#This Row],[Stuksprijs]]=Q1_2025[[#This Row],[Artikelprijs]],"Prijs gelijk","Prijs wijkt af"),"")</f>
        <v/>
      </c>
      <c r="L495" s="10"/>
      <c r="N495" s="10">
        <f>IF(Q1_2025[[#This Row],[Prijstype]]="Artikelprijs",Q1_2025[[#This Row],[Artikelprijs]],Q1_2025[[#This Row],[Stuksprijs]])</f>
        <v>39.65</v>
      </c>
      <c r="O495" s="10">
        <f>IF(Q1_2025[[#This Row],[Prijstype]]="Artikelprijs",Q1_2025[[#This Row],[Artikelprijs]] * Q1_2025[[#This Row],[Besteld]],Q1_2025[[#This Row],[Brutobedrag]])</f>
        <v>237.9</v>
      </c>
      <c r="P495" s="10">
        <f>IF(Q1_2025[[#This Row],[Prijstype]] = "Artikelprijs",Q1_2025[[#This Row],[Brutobedrag 2]]*(100-Q1_2025[[#This Row],[Relatiekorting percentage]])/100,Q1_2025[[#This Row],[Bruto - Rel.korting]])</f>
        <v>178.42</v>
      </c>
    </row>
    <row r="496" spans="1:16" x14ac:dyDescent="0.3">
      <c r="A496" t="s">
        <v>9</v>
      </c>
      <c r="B496">
        <v>5020006</v>
      </c>
      <c r="C496" t="s">
        <v>193</v>
      </c>
      <c r="D496">
        <v>1</v>
      </c>
      <c r="E496" s="10">
        <v>39.65</v>
      </c>
      <c r="F496" s="10">
        <v>39.65</v>
      </c>
      <c r="G496" s="10">
        <v>29.74</v>
      </c>
      <c r="H496">
        <v>25</v>
      </c>
      <c r="I496" s="10" t="str">
        <f>_xlfn.XLOOKUP(Q1_2025[[#This Row],[Artikelnr]],Artikel_prijzen[Artnr],Artikel_prijzen[Groep],"")</f>
        <v/>
      </c>
      <c r="J496" s="10" t="str">
        <f>_xlfn.XLOOKUP(Q1_2025[[#This Row],[Artikelnr]],Artikel_prijzen[Artnr],Artikel_prijzen[Prijs 2025],"")</f>
        <v/>
      </c>
      <c r="K496" s="10" t="str">
        <f>IF(Q1_2025[[#This Row],[Artikelprijs]]&lt;&gt;"",IF(Q1_2025[[#This Row],[Stuksprijs]]=Q1_2025[[#This Row],[Artikelprijs]],"Prijs gelijk","Prijs wijkt af"),"")</f>
        <v/>
      </c>
      <c r="L496" s="10"/>
      <c r="N496" s="10">
        <f>IF(Q1_2025[[#This Row],[Prijstype]]="Artikelprijs",Q1_2025[[#This Row],[Artikelprijs]],Q1_2025[[#This Row],[Stuksprijs]])</f>
        <v>39.65</v>
      </c>
      <c r="O496" s="10">
        <f>IF(Q1_2025[[#This Row],[Prijstype]]="Artikelprijs",Q1_2025[[#This Row],[Artikelprijs]] * Q1_2025[[#This Row],[Besteld]],Q1_2025[[#This Row],[Brutobedrag]])</f>
        <v>39.65</v>
      </c>
      <c r="P496" s="10">
        <f>IF(Q1_2025[[#This Row],[Prijstype]] = "Artikelprijs",Q1_2025[[#This Row],[Brutobedrag 2]]*(100-Q1_2025[[#This Row],[Relatiekorting percentage]])/100,Q1_2025[[#This Row],[Bruto - Rel.korting]])</f>
        <v>29.74</v>
      </c>
    </row>
    <row r="497" spans="1:16" x14ac:dyDescent="0.3">
      <c r="A497" t="s">
        <v>9</v>
      </c>
      <c r="B497">
        <v>5021009</v>
      </c>
      <c r="C497" t="s">
        <v>50</v>
      </c>
      <c r="D497">
        <v>1</v>
      </c>
      <c r="E497" s="10">
        <v>386.25</v>
      </c>
      <c r="F497" s="10">
        <v>386.25</v>
      </c>
      <c r="G497" s="10">
        <v>309</v>
      </c>
      <c r="H497">
        <v>20</v>
      </c>
      <c r="I497" s="10" t="str">
        <f>_xlfn.XLOOKUP(Q1_2025[[#This Row],[Artikelnr]],Artikel_prijzen[Artnr],Artikel_prijzen[Groep],"")</f>
        <v>Elektra</v>
      </c>
      <c r="J497" s="10">
        <f>_xlfn.XLOOKUP(Q1_2025[[#This Row],[Artikelnr]],Artikel_prijzen[Artnr],Artikel_prijzen[Prijs 2025],"")</f>
        <v>386.25</v>
      </c>
      <c r="K497" s="10" t="str">
        <f>IF(Q1_2025[[#This Row],[Artikelprijs]]&lt;&gt;"",IF(Q1_2025[[#This Row],[Stuksprijs]]=Q1_2025[[#This Row],[Artikelprijs]],"Prijs gelijk","Prijs wijkt af"),"")</f>
        <v>Prijs gelijk</v>
      </c>
      <c r="L497" s="10"/>
      <c r="M497" t="s">
        <v>536</v>
      </c>
      <c r="N497" s="10">
        <f>IF(Q1_2025[[#This Row],[Prijstype]]="Artikelprijs",Q1_2025[[#This Row],[Artikelprijs]],Q1_2025[[#This Row],[Stuksprijs]])</f>
        <v>386.25</v>
      </c>
      <c r="O497" s="10">
        <f>IF(Q1_2025[[#This Row],[Prijstype]]="Artikelprijs",Q1_2025[[#This Row],[Artikelprijs]] * Q1_2025[[#This Row],[Besteld]],Q1_2025[[#This Row],[Brutobedrag]])</f>
        <v>386.25</v>
      </c>
      <c r="P497" s="10">
        <f>IF(Q1_2025[[#This Row],[Prijstype]] = "Artikelprijs",Q1_2025[[#This Row],[Brutobedrag 2]]*(100-Q1_2025[[#This Row],[Relatiekorting percentage]])/100,Q1_2025[[#This Row],[Bruto - Rel.korting]])</f>
        <v>309</v>
      </c>
    </row>
    <row r="498" spans="1:16" x14ac:dyDescent="0.3">
      <c r="A498" t="s">
        <v>9</v>
      </c>
      <c r="B498">
        <v>3002022</v>
      </c>
      <c r="C498" t="s">
        <v>195</v>
      </c>
      <c r="D498">
        <v>1</v>
      </c>
      <c r="E498" s="10">
        <v>76.02</v>
      </c>
      <c r="F498" s="10">
        <v>76.02</v>
      </c>
      <c r="G498" s="10">
        <v>57.01</v>
      </c>
      <c r="H498">
        <v>25</v>
      </c>
      <c r="I498" s="10" t="str">
        <f>_xlfn.XLOOKUP(Q1_2025[[#This Row],[Artikelnr]],Artikel_prijzen[Artnr],Artikel_prijzen[Groep],"")</f>
        <v/>
      </c>
      <c r="J498" s="10" t="str">
        <f>_xlfn.XLOOKUP(Q1_2025[[#This Row],[Artikelnr]],Artikel_prijzen[Artnr],Artikel_prijzen[Prijs 2025],"")</f>
        <v/>
      </c>
      <c r="K498" s="10" t="str">
        <f>IF(Q1_2025[[#This Row],[Artikelprijs]]&lt;&gt;"",IF(Q1_2025[[#This Row],[Stuksprijs]]=Q1_2025[[#This Row],[Artikelprijs]],"Prijs gelijk","Prijs wijkt af"),"")</f>
        <v/>
      </c>
      <c r="L498" s="10"/>
      <c r="N498" s="10">
        <f>IF(Q1_2025[[#This Row],[Prijstype]]="Artikelprijs",Q1_2025[[#This Row],[Artikelprijs]],Q1_2025[[#This Row],[Stuksprijs]])</f>
        <v>76.02</v>
      </c>
      <c r="O498" s="10">
        <f>IF(Q1_2025[[#This Row],[Prijstype]]="Artikelprijs",Q1_2025[[#This Row],[Artikelprijs]] * Q1_2025[[#This Row],[Besteld]],Q1_2025[[#This Row],[Brutobedrag]])</f>
        <v>76.02</v>
      </c>
      <c r="P498" s="10">
        <f>IF(Q1_2025[[#This Row],[Prijstype]] = "Artikelprijs",Q1_2025[[#This Row],[Brutobedrag 2]]*(100-Q1_2025[[#This Row],[Relatiekorting percentage]])/100,Q1_2025[[#This Row],[Bruto - Rel.korting]])</f>
        <v>57.01</v>
      </c>
    </row>
    <row r="499" spans="1:16" x14ac:dyDescent="0.3">
      <c r="A499" t="s">
        <v>9</v>
      </c>
      <c r="B499">
        <v>5010001</v>
      </c>
      <c r="C499" t="s">
        <v>191</v>
      </c>
      <c r="D499">
        <v>20</v>
      </c>
      <c r="E499" s="10">
        <v>18.03</v>
      </c>
      <c r="F499" s="10">
        <v>360.6</v>
      </c>
      <c r="G499" s="10">
        <v>270.45</v>
      </c>
      <c r="H499">
        <v>25</v>
      </c>
      <c r="I499" s="10" t="str">
        <f>_xlfn.XLOOKUP(Q1_2025[[#This Row],[Artikelnr]],Artikel_prijzen[Artnr],Artikel_prijzen[Groep],"")</f>
        <v/>
      </c>
      <c r="J499" s="10" t="str">
        <f>_xlfn.XLOOKUP(Q1_2025[[#This Row],[Artikelnr]],Artikel_prijzen[Artnr],Artikel_prijzen[Prijs 2025],"")</f>
        <v/>
      </c>
      <c r="K499" s="10" t="str">
        <f>IF(Q1_2025[[#This Row],[Artikelprijs]]&lt;&gt;"",IF(Q1_2025[[#This Row],[Stuksprijs]]=Q1_2025[[#This Row],[Artikelprijs]],"Prijs gelijk","Prijs wijkt af"),"")</f>
        <v/>
      </c>
      <c r="L499" s="10"/>
      <c r="N499" s="10">
        <f>IF(Q1_2025[[#This Row],[Prijstype]]="Artikelprijs",Q1_2025[[#This Row],[Artikelprijs]],Q1_2025[[#This Row],[Stuksprijs]])</f>
        <v>18.03</v>
      </c>
      <c r="O499" s="10">
        <f>IF(Q1_2025[[#This Row],[Prijstype]]="Artikelprijs",Q1_2025[[#This Row],[Artikelprijs]] * Q1_2025[[#This Row],[Besteld]],Q1_2025[[#This Row],[Brutobedrag]])</f>
        <v>360.6</v>
      </c>
      <c r="P499" s="10">
        <f>IF(Q1_2025[[#This Row],[Prijstype]] = "Artikelprijs",Q1_2025[[#This Row],[Brutobedrag 2]]*(100-Q1_2025[[#This Row],[Relatiekorting percentage]])/100,Q1_2025[[#This Row],[Bruto - Rel.korting]])</f>
        <v>270.45</v>
      </c>
    </row>
    <row r="500" spans="1:16" x14ac:dyDescent="0.3">
      <c r="A500" t="s">
        <v>9</v>
      </c>
      <c r="B500">
        <v>1010083</v>
      </c>
      <c r="C500" t="s">
        <v>192</v>
      </c>
      <c r="D500">
        <v>1</v>
      </c>
      <c r="E500" s="10">
        <v>45</v>
      </c>
      <c r="F500" s="10">
        <v>45</v>
      </c>
      <c r="G500" s="10">
        <v>33.75</v>
      </c>
      <c r="H500">
        <v>25</v>
      </c>
      <c r="I500" s="10" t="str">
        <f>_xlfn.XLOOKUP(Q1_2025[[#This Row],[Artikelnr]],Artikel_prijzen[Artnr],Artikel_prijzen[Groep],"")</f>
        <v/>
      </c>
      <c r="J500" s="10" t="str">
        <f>_xlfn.XLOOKUP(Q1_2025[[#This Row],[Artikelnr]],Artikel_prijzen[Artnr],Artikel_prijzen[Prijs 2025],"")</f>
        <v/>
      </c>
      <c r="K500" s="10" t="str">
        <f>IF(Q1_2025[[#This Row],[Artikelprijs]]&lt;&gt;"",IF(Q1_2025[[#This Row],[Stuksprijs]]=Q1_2025[[#This Row],[Artikelprijs]],"Prijs gelijk","Prijs wijkt af"),"")</f>
        <v/>
      </c>
      <c r="L500" s="10"/>
      <c r="N500" s="10">
        <f>IF(Q1_2025[[#This Row],[Prijstype]]="Artikelprijs",Q1_2025[[#This Row],[Artikelprijs]],Q1_2025[[#This Row],[Stuksprijs]])</f>
        <v>45</v>
      </c>
      <c r="O500" s="10">
        <f>IF(Q1_2025[[#This Row],[Prijstype]]="Artikelprijs",Q1_2025[[#This Row],[Artikelprijs]] * Q1_2025[[#This Row],[Besteld]],Q1_2025[[#This Row],[Brutobedrag]])</f>
        <v>45</v>
      </c>
      <c r="P500" s="10">
        <f>IF(Q1_2025[[#This Row],[Prijstype]] = "Artikelprijs",Q1_2025[[#This Row],[Brutobedrag 2]]*(100-Q1_2025[[#This Row],[Relatiekorting percentage]])/100,Q1_2025[[#This Row],[Bruto - Rel.korting]])</f>
        <v>33.75</v>
      </c>
    </row>
    <row r="501" spans="1:16" x14ac:dyDescent="0.3">
      <c r="A501" t="s">
        <v>9</v>
      </c>
      <c r="B501">
        <v>3002010</v>
      </c>
      <c r="C501" t="s">
        <v>184</v>
      </c>
      <c r="D501">
        <v>5</v>
      </c>
      <c r="E501" s="10">
        <v>25.52</v>
      </c>
      <c r="F501" s="10">
        <v>127.6</v>
      </c>
      <c r="G501" s="10">
        <v>127.6</v>
      </c>
      <c r="H501">
        <v>0</v>
      </c>
      <c r="I501" s="10" t="str">
        <f>_xlfn.XLOOKUP(Q1_2025[[#This Row],[Artikelnr]],Artikel_prijzen[Artnr],Artikel_prijzen[Groep],"")</f>
        <v/>
      </c>
      <c r="J501" s="10" t="str">
        <f>_xlfn.XLOOKUP(Q1_2025[[#This Row],[Artikelnr]],Artikel_prijzen[Artnr],Artikel_prijzen[Prijs 2025],"")</f>
        <v/>
      </c>
      <c r="K501" s="10" t="str">
        <f>IF(Q1_2025[[#This Row],[Artikelprijs]]&lt;&gt;"",IF(Q1_2025[[#This Row],[Stuksprijs]]=Q1_2025[[#This Row],[Artikelprijs]],"Prijs gelijk","Prijs wijkt af"),"")</f>
        <v/>
      </c>
      <c r="L501" s="10"/>
      <c r="N501" s="10">
        <f>IF(Q1_2025[[#This Row],[Prijstype]]="Artikelprijs",Q1_2025[[#This Row],[Artikelprijs]],Q1_2025[[#This Row],[Stuksprijs]])</f>
        <v>25.52</v>
      </c>
      <c r="O501" s="10">
        <f>IF(Q1_2025[[#This Row],[Prijstype]]="Artikelprijs",Q1_2025[[#This Row],[Artikelprijs]] * Q1_2025[[#This Row],[Besteld]],Q1_2025[[#This Row],[Brutobedrag]])</f>
        <v>127.6</v>
      </c>
      <c r="P501" s="10">
        <f>IF(Q1_2025[[#This Row],[Prijstype]] = "Artikelprijs",Q1_2025[[#This Row],[Brutobedrag 2]]*(100-Q1_2025[[#This Row],[Relatiekorting percentage]])/100,Q1_2025[[#This Row],[Bruto - Rel.korting]])</f>
        <v>127.6</v>
      </c>
    </row>
    <row r="502" spans="1:16" x14ac:dyDescent="0.3">
      <c r="A502" t="s">
        <v>9</v>
      </c>
      <c r="B502">
        <v>1005013</v>
      </c>
      <c r="C502" t="s">
        <v>196</v>
      </c>
      <c r="D502">
        <v>3</v>
      </c>
      <c r="E502" s="10">
        <v>33.57</v>
      </c>
      <c r="F502" s="10">
        <v>100.71</v>
      </c>
      <c r="G502" s="10">
        <v>75.53</v>
      </c>
      <c r="H502">
        <v>25</v>
      </c>
      <c r="I502" s="10" t="str">
        <f>_xlfn.XLOOKUP(Q1_2025[[#This Row],[Artikelnr]],Artikel_prijzen[Artnr],Artikel_prijzen[Groep],"")</f>
        <v/>
      </c>
      <c r="J502" s="10" t="str">
        <f>_xlfn.XLOOKUP(Q1_2025[[#This Row],[Artikelnr]],Artikel_prijzen[Artnr],Artikel_prijzen[Prijs 2025],"")</f>
        <v/>
      </c>
      <c r="K502" s="10" t="str">
        <f>IF(Q1_2025[[#This Row],[Artikelprijs]]&lt;&gt;"",IF(Q1_2025[[#This Row],[Stuksprijs]]=Q1_2025[[#This Row],[Artikelprijs]],"Prijs gelijk","Prijs wijkt af"),"")</f>
        <v/>
      </c>
      <c r="L502" s="10"/>
      <c r="N502" s="10">
        <f>IF(Q1_2025[[#This Row],[Prijstype]]="Artikelprijs",Q1_2025[[#This Row],[Artikelprijs]],Q1_2025[[#This Row],[Stuksprijs]])</f>
        <v>33.57</v>
      </c>
      <c r="O502" s="10">
        <f>IF(Q1_2025[[#This Row],[Prijstype]]="Artikelprijs",Q1_2025[[#This Row],[Artikelprijs]] * Q1_2025[[#This Row],[Besteld]],Q1_2025[[#This Row],[Brutobedrag]])</f>
        <v>100.71</v>
      </c>
      <c r="P502" s="10">
        <f>IF(Q1_2025[[#This Row],[Prijstype]] = "Artikelprijs",Q1_2025[[#This Row],[Brutobedrag 2]]*(100-Q1_2025[[#This Row],[Relatiekorting percentage]])/100,Q1_2025[[#This Row],[Bruto - Rel.korting]])</f>
        <v>75.53</v>
      </c>
    </row>
    <row r="503" spans="1:16" x14ac:dyDescent="0.3">
      <c r="A503" t="s">
        <v>9</v>
      </c>
      <c r="B503">
        <v>5020002</v>
      </c>
      <c r="C503" t="s">
        <v>122</v>
      </c>
      <c r="D503">
        <v>6</v>
      </c>
      <c r="E503" s="10">
        <v>39.65</v>
      </c>
      <c r="F503" s="10">
        <v>237.9</v>
      </c>
      <c r="G503" s="10">
        <v>178.42</v>
      </c>
      <c r="H503">
        <v>25</v>
      </c>
      <c r="I503" s="10" t="str">
        <f>_xlfn.XLOOKUP(Q1_2025[[#This Row],[Artikelnr]],Artikel_prijzen[Artnr],Artikel_prijzen[Groep],"")</f>
        <v/>
      </c>
      <c r="J503" s="10" t="str">
        <f>_xlfn.XLOOKUP(Q1_2025[[#This Row],[Artikelnr]],Artikel_prijzen[Artnr],Artikel_prijzen[Prijs 2025],"")</f>
        <v/>
      </c>
      <c r="K503" s="10" t="str">
        <f>IF(Q1_2025[[#This Row],[Artikelprijs]]&lt;&gt;"",IF(Q1_2025[[#This Row],[Stuksprijs]]=Q1_2025[[#This Row],[Artikelprijs]],"Prijs gelijk","Prijs wijkt af"),"")</f>
        <v/>
      </c>
      <c r="L503" s="10"/>
      <c r="N503" s="10">
        <f>IF(Q1_2025[[#This Row],[Prijstype]]="Artikelprijs",Q1_2025[[#This Row],[Artikelprijs]],Q1_2025[[#This Row],[Stuksprijs]])</f>
        <v>39.65</v>
      </c>
      <c r="O503" s="10">
        <f>IF(Q1_2025[[#This Row],[Prijstype]]="Artikelprijs",Q1_2025[[#This Row],[Artikelprijs]] * Q1_2025[[#This Row],[Besteld]],Q1_2025[[#This Row],[Brutobedrag]])</f>
        <v>237.9</v>
      </c>
      <c r="P503" s="10">
        <f>IF(Q1_2025[[#This Row],[Prijstype]] = "Artikelprijs",Q1_2025[[#This Row],[Brutobedrag 2]]*(100-Q1_2025[[#This Row],[Relatiekorting percentage]])/100,Q1_2025[[#This Row],[Bruto - Rel.korting]])</f>
        <v>178.42</v>
      </c>
    </row>
    <row r="504" spans="1:16" x14ac:dyDescent="0.3">
      <c r="A504" t="s">
        <v>9</v>
      </c>
      <c r="B504">
        <v>5020006</v>
      </c>
      <c r="C504" t="s">
        <v>193</v>
      </c>
      <c r="D504">
        <v>1</v>
      </c>
      <c r="E504" s="10">
        <v>39.65</v>
      </c>
      <c r="F504" s="10">
        <v>39.65</v>
      </c>
      <c r="G504" s="10">
        <v>29.74</v>
      </c>
      <c r="H504">
        <v>25</v>
      </c>
      <c r="I504" s="10" t="str">
        <f>_xlfn.XLOOKUP(Q1_2025[[#This Row],[Artikelnr]],Artikel_prijzen[Artnr],Artikel_prijzen[Groep],"")</f>
        <v/>
      </c>
      <c r="J504" s="10" t="str">
        <f>_xlfn.XLOOKUP(Q1_2025[[#This Row],[Artikelnr]],Artikel_prijzen[Artnr],Artikel_prijzen[Prijs 2025],"")</f>
        <v/>
      </c>
      <c r="K504" s="10" t="str">
        <f>IF(Q1_2025[[#This Row],[Artikelprijs]]&lt;&gt;"",IF(Q1_2025[[#This Row],[Stuksprijs]]=Q1_2025[[#This Row],[Artikelprijs]],"Prijs gelijk","Prijs wijkt af"),"")</f>
        <v/>
      </c>
      <c r="L504" s="10"/>
      <c r="N504" s="10">
        <f>IF(Q1_2025[[#This Row],[Prijstype]]="Artikelprijs",Q1_2025[[#This Row],[Artikelprijs]],Q1_2025[[#This Row],[Stuksprijs]])</f>
        <v>39.65</v>
      </c>
      <c r="O504" s="10">
        <f>IF(Q1_2025[[#This Row],[Prijstype]]="Artikelprijs",Q1_2025[[#This Row],[Artikelprijs]] * Q1_2025[[#This Row],[Besteld]],Q1_2025[[#This Row],[Brutobedrag]])</f>
        <v>39.65</v>
      </c>
      <c r="P504" s="10">
        <f>IF(Q1_2025[[#This Row],[Prijstype]] = "Artikelprijs",Q1_2025[[#This Row],[Brutobedrag 2]]*(100-Q1_2025[[#This Row],[Relatiekorting percentage]])/100,Q1_2025[[#This Row],[Bruto - Rel.korting]])</f>
        <v>29.74</v>
      </c>
    </row>
    <row r="505" spans="1:16" x14ac:dyDescent="0.3">
      <c r="A505" t="s">
        <v>9</v>
      </c>
      <c r="B505">
        <v>5021009</v>
      </c>
      <c r="C505" t="s">
        <v>50</v>
      </c>
      <c r="D505">
        <v>1</v>
      </c>
      <c r="E505" s="10">
        <v>386.25</v>
      </c>
      <c r="F505" s="10">
        <v>386.25</v>
      </c>
      <c r="G505" s="10">
        <v>309</v>
      </c>
      <c r="H505">
        <v>20</v>
      </c>
      <c r="I505" s="10" t="str">
        <f>_xlfn.XLOOKUP(Q1_2025[[#This Row],[Artikelnr]],Artikel_prijzen[Artnr],Artikel_prijzen[Groep],"")</f>
        <v>Elektra</v>
      </c>
      <c r="J505" s="10">
        <f>_xlfn.XLOOKUP(Q1_2025[[#This Row],[Artikelnr]],Artikel_prijzen[Artnr],Artikel_prijzen[Prijs 2025],"")</f>
        <v>386.25</v>
      </c>
      <c r="K505" s="10" t="str">
        <f>IF(Q1_2025[[#This Row],[Artikelprijs]]&lt;&gt;"",IF(Q1_2025[[#This Row],[Stuksprijs]]=Q1_2025[[#This Row],[Artikelprijs]],"Prijs gelijk","Prijs wijkt af"),"")</f>
        <v>Prijs gelijk</v>
      </c>
      <c r="L505" s="10"/>
      <c r="M505" t="s">
        <v>536</v>
      </c>
      <c r="N505" s="10">
        <f>IF(Q1_2025[[#This Row],[Prijstype]]="Artikelprijs",Q1_2025[[#This Row],[Artikelprijs]],Q1_2025[[#This Row],[Stuksprijs]])</f>
        <v>386.25</v>
      </c>
      <c r="O505" s="10">
        <f>IF(Q1_2025[[#This Row],[Prijstype]]="Artikelprijs",Q1_2025[[#This Row],[Artikelprijs]] * Q1_2025[[#This Row],[Besteld]],Q1_2025[[#This Row],[Brutobedrag]])</f>
        <v>386.25</v>
      </c>
      <c r="P505" s="10">
        <f>IF(Q1_2025[[#This Row],[Prijstype]] = "Artikelprijs",Q1_2025[[#This Row],[Brutobedrag 2]]*(100-Q1_2025[[#This Row],[Relatiekorting percentage]])/100,Q1_2025[[#This Row],[Bruto - Rel.korting]])</f>
        <v>309</v>
      </c>
    </row>
    <row r="506" spans="1:16" x14ac:dyDescent="0.3">
      <c r="A506" t="s">
        <v>9</v>
      </c>
      <c r="B506">
        <v>3002022</v>
      </c>
      <c r="C506" t="s">
        <v>194</v>
      </c>
      <c r="D506">
        <v>1</v>
      </c>
      <c r="E506" s="10">
        <v>76.02</v>
      </c>
      <c r="F506" s="10">
        <v>0</v>
      </c>
      <c r="G506" s="10">
        <v>0</v>
      </c>
      <c r="H506">
        <v>25</v>
      </c>
      <c r="I506" s="10" t="str">
        <f>_xlfn.XLOOKUP(Q1_2025[[#This Row],[Artikelnr]],Artikel_prijzen[Artnr],Artikel_prijzen[Groep],"")</f>
        <v/>
      </c>
      <c r="J506" s="10" t="str">
        <f>_xlfn.XLOOKUP(Q1_2025[[#This Row],[Artikelnr]],Artikel_prijzen[Artnr],Artikel_prijzen[Prijs 2025],"")</f>
        <v/>
      </c>
      <c r="K506" s="10" t="str">
        <f>IF(Q1_2025[[#This Row],[Artikelprijs]]&lt;&gt;"",IF(Q1_2025[[#This Row],[Stuksprijs]]=Q1_2025[[#This Row],[Artikelprijs]],"Prijs gelijk","Prijs wijkt af"),"")</f>
        <v/>
      </c>
      <c r="L506" s="10"/>
      <c r="N506" s="10">
        <f>IF(Q1_2025[[#This Row],[Prijstype]]="Artikelprijs",Q1_2025[[#This Row],[Artikelprijs]],Q1_2025[[#This Row],[Stuksprijs]])</f>
        <v>76.02</v>
      </c>
      <c r="O506" s="10">
        <f>IF(Q1_2025[[#This Row],[Prijstype]]="Artikelprijs",Q1_2025[[#This Row],[Artikelprijs]] * Q1_2025[[#This Row],[Besteld]],Q1_2025[[#This Row],[Brutobedrag]])</f>
        <v>0</v>
      </c>
      <c r="P506" s="10">
        <f>IF(Q1_2025[[#This Row],[Prijstype]] = "Artikelprijs",Q1_2025[[#This Row],[Brutobedrag 2]]*(100-Q1_2025[[#This Row],[Relatiekorting percentage]])/100,Q1_2025[[#This Row],[Bruto - Rel.korting]])</f>
        <v>0</v>
      </c>
    </row>
    <row r="507" spans="1:16" x14ac:dyDescent="0.3">
      <c r="A507" t="s">
        <v>9</v>
      </c>
      <c r="B507">
        <v>5010001</v>
      </c>
      <c r="C507" t="s">
        <v>191</v>
      </c>
      <c r="D507">
        <v>20</v>
      </c>
      <c r="E507" s="10">
        <v>18.03</v>
      </c>
      <c r="F507" s="10">
        <v>360.6</v>
      </c>
      <c r="G507" s="10">
        <v>270.45</v>
      </c>
      <c r="H507">
        <v>25</v>
      </c>
      <c r="I507" s="10" t="str">
        <f>_xlfn.XLOOKUP(Q1_2025[[#This Row],[Artikelnr]],Artikel_prijzen[Artnr],Artikel_prijzen[Groep],"")</f>
        <v/>
      </c>
      <c r="J507" s="10" t="str">
        <f>_xlfn.XLOOKUP(Q1_2025[[#This Row],[Artikelnr]],Artikel_prijzen[Artnr],Artikel_prijzen[Prijs 2025],"")</f>
        <v/>
      </c>
      <c r="K507" s="10" t="str">
        <f>IF(Q1_2025[[#This Row],[Artikelprijs]]&lt;&gt;"",IF(Q1_2025[[#This Row],[Stuksprijs]]=Q1_2025[[#This Row],[Artikelprijs]],"Prijs gelijk","Prijs wijkt af"),"")</f>
        <v/>
      </c>
      <c r="L507" s="10"/>
      <c r="N507" s="10">
        <f>IF(Q1_2025[[#This Row],[Prijstype]]="Artikelprijs",Q1_2025[[#This Row],[Artikelprijs]],Q1_2025[[#This Row],[Stuksprijs]])</f>
        <v>18.03</v>
      </c>
      <c r="O507" s="10">
        <f>IF(Q1_2025[[#This Row],[Prijstype]]="Artikelprijs",Q1_2025[[#This Row],[Artikelprijs]] * Q1_2025[[#This Row],[Besteld]],Q1_2025[[#This Row],[Brutobedrag]])</f>
        <v>360.6</v>
      </c>
      <c r="P507" s="10">
        <f>IF(Q1_2025[[#This Row],[Prijstype]] = "Artikelprijs",Q1_2025[[#This Row],[Brutobedrag 2]]*(100-Q1_2025[[#This Row],[Relatiekorting percentage]])/100,Q1_2025[[#This Row],[Bruto - Rel.korting]])</f>
        <v>270.45</v>
      </c>
    </row>
    <row r="508" spans="1:16" x14ac:dyDescent="0.3">
      <c r="A508" t="s">
        <v>9</v>
      </c>
      <c r="B508">
        <v>1010083</v>
      </c>
      <c r="C508" t="s">
        <v>192</v>
      </c>
      <c r="D508">
        <v>1</v>
      </c>
      <c r="E508" s="10">
        <v>45</v>
      </c>
      <c r="F508" s="10">
        <v>45</v>
      </c>
      <c r="G508" s="10">
        <v>33.75</v>
      </c>
      <c r="H508">
        <v>25</v>
      </c>
      <c r="I508" s="10" t="str">
        <f>_xlfn.XLOOKUP(Q1_2025[[#This Row],[Artikelnr]],Artikel_prijzen[Artnr],Artikel_prijzen[Groep],"")</f>
        <v/>
      </c>
      <c r="J508" s="10" t="str">
        <f>_xlfn.XLOOKUP(Q1_2025[[#This Row],[Artikelnr]],Artikel_prijzen[Artnr],Artikel_prijzen[Prijs 2025],"")</f>
        <v/>
      </c>
      <c r="K508" s="10" t="str">
        <f>IF(Q1_2025[[#This Row],[Artikelprijs]]&lt;&gt;"",IF(Q1_2025[[#This Row],[Stuksprijs]]=Q1_2025[[#This Row],[Artikelprijs]],"Prijs gelijk","Prijs wijkt af"),"")</f>
        <v/>
      </c>
      <c r="L508" s="10"/>
      <c r="N508" s="10">
        <f>IF(Q1_2025[[#This Row],[Prijstype]]="Artikelprijs",Q1_2025[[#This Row],[Artikelprijs]],Q1_2025[[#This Row],[Stuksprijs]])</f>
        <v>45</v>
      </c>
      <c r="O508" s="10">
        <f>IF(Q1_2025[[#This Row],[Prijstype]]="Artikelprijs",Q1_2025[[#This Row],[Artikelprijs]] * Q1_2025[[#This Row],[Besteld]],Q1_2025[[#This Row],[Brutobedrag]])</f>
        <v>45</v>
      </c>
      <c r="P508" s="10">
        <f>IF(Q1_2025[[#This Row],[Prijstype]] = "Artikelprijs",Q1_2025[[#This Row],[Brutobedrag 2]]*(100-Q1_2025[[#This Row],[Relatiekorting percentage]])/100,Q1_2025[[#This Row],[Bruto - Rel.korting]])</f>
        <v>33.75</v>
      </c>
    </row>
    <row r="509" spans="1:16" x14ac:dyDescent="0.3">
      <c r="A509" t="s">
        <v>9</v>
      </c>
      <c r="B509">
        <v>3002010</v>
      </c>
      <c r="C509" t="s">
        <v>184</v>
      </c>
      <c r="D509">
        <v>3</v>
      </c>
      <c r="E509" s="10">
        <v>25.52</v>
      </c>
      <c r="F509" s="10">
        <v>76.56</v>
      </c>
      <c r="G509" s="10">
        <v>76.56</v>
      </c>
      <c r="H509">
        <v>0</v>
      </c>
      <c r="I509" s="10" t="str">
        <f>_xlfn.XLOOKUP(Q1_2025[[#This Row],[Artikelnr]],Artikel_prijzen[Artnr],Artikel_prijzen[Groep],"")</f>
        <v/>
      </c>
      <c r="J509" s="10" t="str">
        <f>_xlfn.XLOOKUP(Q1_2025[[#This Row],[Artikelnr]],Artikel_prijzen[Artnr],Artikel_prijzen[Prijs 2025],"")</f>
        <v/>
      </c>
      <c r="K509" s="10" t="str">
        <f>IF(Q1_2025[[#This Row],[Artikelprijs]]&lt;&gt;"",IF(Q1_2025[[#This Row],[Stuksprijs]]=Q1_2025[[#This Row],[Artikelprijs]],"Prijs gelijk","Prijs wijkt af"),"")</f>
        <v/>
      </c>
      <c r="L509" s="10"/>
      <c r="N509" s="10">
        <f>IF(Q1_2025[[#This Row],[Prijstype]]="Artikelprijs",Q1_2025[[#This Row],[Artikelprijs]],Q1_2025[[#This Row],[Stuksprijs]])</f>
        <v>25.52</v>
      </c>
      <c r="O509" s="10">
        <f>IF(Q1_2025[[#This Row],[Prijstype]]="Artikelprijs",Q1_2025[[#This Row],[Artikelprijs]] * Q1_2025[[#This Row],[Besteld]],Q1_2025[[#This Row],[Brutobedrag]])</f>
        <v>76.56</v>
      </c>
      <c r="P509" s="10">
        <f>IF(Q1_2025[[#This Row],[Prijstype]] = "Artikelprijs",Q1_2025[[#This Row],[Brutobedrag 2]]*(100-Q1_2025[[#This Row],[Relatiekorting percentage]])/100,Q1_2025[[#This Row],[Bruto - Rel.korting]])</f>
        <v>76.56</v>
      </c>
    </row>
    <row r="510" spans="1:16" x14ac:dyDescent="0.3">
      <c r="A510" t="s">
        <v>9</v>
      </c>
      <c r="B510">
        <v>1005013</v>
      </c>
      <c r="C510" t="s">
        <v>196</v>
      </c>
      <c r="D510">
        <v>3</v>
      </c>
      <c r="E510" s="10">
        <v>33.57</v>
      </c>
      <c r="F510" s="10">
        <v>100.71</v>
      </c>
      <c r="G510" s="10">
        <v>75.53</v>
      </c>
      <c r="H510">
        <v>25</v>
      </c>
      <c r="I510" s="10" t="str">
        <f>_xlfn.XLOOKUP(Q1_2025[[#This Row],[Artikelnr]],Artikel_prijzen[Artnr],Artikel_prijzen[Groep],"")</f>
        <v/>
      </c>
      <c r="J510" s="10" t="str">
        <f>_xlfn.XLOOKUP(Q1_2025[[#This Row],[Artikelnr]],Artikel_prijzen[Artnr],Artikel_prijzen[Prijs 2025],"")</f>
        <v/>
      </c>
      <c r="K510" s="10" t="str">
        <f>IF(Q1_2025[[#This Row],[Artikelprijs]]&lt;&gt;"",IF(Q1_2025[[#This Row],[Stuksprijs]]=Q1_2025[[#This Row],[Artikelprijs]],"Prijs gelijk","Prijs wijkt af"),"")</f>
        <v/>
      </c>
      <c r="L510" s="10"/>
      <c r="N510" s="10">
        <f>IF(Q1_2025[[#This Row],[Prijstype]]="Artikelprijs",Q1_2025[[#This Row],[Artikelprijs]],Q1_2025[[#This Row],[Stuksprijs]])</f>
        <v>33.57</v>
      </c>
      <c r="O510" s="10">
        <f>IF(Q1_2025[[#This Row],[Prijstype]]="Artikelprijs",Q1_2025[[#This Row],[Artikelprijs]] * Q1_2025[[#This Row],[Besteld]],Q1_2025[[#This Row],[Brutobedrag]])</f>
        <v>100.71</v>
      </c>
      <c r="P510" s="10">
        <f>IF(Q1_2025[[#This Row],[Prijstype]] = "Artikelprijs",Q1_2025[[#This Row],[Brutobedrag 2]]*(100-Q1_2025[[#This Row],[Relatiekorting percentage]])/100,Q1_2025[[#This Row],[Bruto - Rel.korting]])</f>
        <v>75.53</v>
      </c>
    </row>
    <row r="511" spans="1:16" x14ac:dyDescent="0.3">
      <c r="A511" t="s">
        <v>9</v>
      </c>
      <c r="B511">
        <v>5020002</v>
      </c>
      <c r="C511" t="s">
        <v>122</v>
      </c>
      <c r="D511">
        <v>6</v>
      </c>
      <c r="E511" s="10">
        <v>39.65</v>
      </c>
      <c r="F511" s="10">
        <v>237.9</v>
      </c>
      <c r="G511" s="10">
        <v>178.42</v>
      </c>
      <c r="H511">
        <v>25</v>
      </c>
      <c r="I511" s="10" t="str">
        <f>_xlfn.XLOOKUP(Q1_2025[[#This Row],[Artikelnr]],Artikel_prijzen[Artnr],Artikel_prijzen[Groep],"")</f>
        <v/>
      </c>
      <c r="J511" s="10" t="str">
        <f>_xlfn.XLOOKUP(Q1_2025[[#This Row],[Artikelnr]],Artikel_prijzen[Artnr],Artikel_prijzen[Prijs 2025],"")</f>
        <v/>
      </c>
      <c r="K511" s="10" t="str">
        <f>IF(Q1_2025[[#This Row],[Artikelprijs]]&lt;&gt;"",IF(Q1_2025[[#This Row],[Stuksprijs]]=Q1_2025[[#This Row],[Artikelprijs]],"Prijs gelijk","Prijs wijkt af"),"")</f>
        <v/>
      </c>
      <c r="L511" s="10"/>
      <c r="N511" s="10">
        <f>IF(Q1_2025[[#This Row],[Prijstype]]="Artikelprijs",Q1_2025[[#This Row],[Artikelprijs]],Q1_2025[[#This Row],[Stuksprijs]])</f>
        <v>39.65</v>
      </c>
      <c r="O511" s="10">
        <f>IF(Q1_2025[[#This Row],[Prijstype]]="Artikelprijs",Q1_2025[[#This Row],[Artikelprijs]] * Q1_2025[[#This Row],[Besteld]],Q1_2025[[#This Row],[Brutobedrag]])</f>
        <v>237.9</v>
      </c>
      <c r="P511" s="10">
        <f>IF(Q1_2025[[#This Row],[Prijstype]] = "Artikelprijs",Q1_2025[[#This Row],[Brutobedrag 2]]*(100-Q1_2025[[#This Row],[Relatiekorting percentage]])/100,Q1_2025[[#This Row],[Bruto - Rel.korting]])</f>
        <v>178.42</v>
      </c>
    </row>
    <row r="512" spans="1:16" x14ac:dyDescent="0.3">
      <c r="A512" t="s">
        <v>9</v>
      </c>
      <c r="B512">
        <v>5020006</v>
      </c>
      <c r="C512" t="s">
        <v>193</v>
      </c>
      <c r="D512">
        <v>1</v>
      </c>
      <c r="E512" s="10">
        <v>39.65</v>
      </c>
      <c r="F512" s="10">
        <v>39.65</v>
      </c>
      <c r="G512" s="10">
        <v>29.74</v>
      </c>
      <c r="H512">
        <v>25</v>
      </c>
      <c r="I512" s="10" t="str">
        <f>_xlfn.XLOOKUP(Q1_2025[[#This Row],[Artikelnr]],Artikel_prijzen[Artnr],Artikel_prijzen[Groep],"")</f>
        <v/>
      </c>
      <c r="J512" s="10" t="str">
        <f>_xlfn.XLOOKUP(Q1_2025[[#This Row],[Artikelnr]],Artikel_prijzen[Artnr],Artikel_prijzen[Prijs 2025],"")</f>
        <v/>
      </c>
      <c r="K512" s="10" t="str">
        <f>IF(Q1_2025[[#This Row],[Artikelprijs]]&lt;&gt;"",IF(Q1_2025[[#This Row],[Stuksprijs]]=Q1_2025[[#This Row],[Artikelprijs]],"Prijs gelijk","Prijs wijkt af"),"")</f>
        <v/>
      </c>
      <c r="L512" s="10"/>
      <c r="N512" s="10">
        <f>IF(Q1_2025[[#This Row],[Prijstype]]="Artikelprijs",Q1_2025[[#This Row],[Artikelprijs]],Q1_2025[[#This Row],[Stuksprijs]])</f>
        <v>39.65</v>
      </c>
      <c r="O512" s="10">
        <f>IF(Q1_2025[[#This Row],[Prijstype]]="Artikelprijs",Q1_2025[[#This Row],[Artikelprijs]] * Q1_2025[[#This Row],[Besteld]],Q1_2025[[#This Row],[Brutobedrag]])</f>
        <v>39.65</v>
      </c>
      <c r="P512" s="10">
        <f>IF(Q1_2025[[#This Row],[Prijstype]] = "Artikelprijs",Q1_2025[[#This Row],[Brutobedrag 2]]*(100-Q1_2025[[#This Row],[Relatiekorting percentage]])/100,Q1_2025[[#This Row],[Bruto - Rel.korting]])</f>
        <v>29.74</v>
      </c>
    </row>
    <row r="513" spans="1:16" x14ac:dyDescent="0.3">
      <c r="A513" t="s">
        <v>9</v>
      </c>
      <c r="B513">
        <v>5021009</v>
      </c>
      <c r="C513" t="s">
        <v>50</v>
      </c>
      <c r="D513">
        <v>1</v>
      </c>
      <c r="E513" s="10">
        <v>386.25</v>
      </c>
      <c r="F513" s="10">
        <v>386.25</v>
      </c>
      <c r="G513" s="10">
        <v>309</v>
      </c>
      <c r="H513">
        <v>20</v>
      </c>
      <c r="I513" s="10" t="str">
        <f>_xlfn.XLOOKUP(Q1_2025[[#This Row],[Artikelnr]],Artikel_prijzen[Artnr],Artikel_prijzen[Groep],"")</f>
        <v>Elektra</v>
      </c>
      <c r="J513" s="10">
        <f>_xlfn.XLOOKUP(Q1_2025[[#This Row],[Artikelnr]],Artikel_prijzen[Artnr],Artikel_prijzen[Prijs 2025],"")</f>
        <v>386.25</v>
      </c>
      <c r="K513" s="10" t="str">
        <f>IF(Q1_2025[[#This Row],[Artikelprijs]]&lt;&gt;"",IF(Q1_2025[[#This Row],[Stuksprijs]]=Q1_2025[[#This Row],[Artikelprijs]],"Prijs gelijk","Prijs wijkt af"),"")</f>
        <v>Prijs gelijk</v>
      </c>
      <c r="L513" s="10"/>
      <c r="M513" t="s">
        <v>536</v>
      </c>
      <c r="N513" s="10">
        <f>IF(Q1_2025[[#This Row],[Prijstype]]="Artikelprijs",Q1_2025[[#This Row],[Artikelprijs]],Q1_2025[[#This Row],[Stuksprijs]])</f>
        <v>386.25</v>
      </c>
      <c r="O513" s="10">
        <f>IF(Q1_2025[[#This Row],[Prijstype]]="Artikelprijs",Q1_2025[[#This Row],[Artikelprijs]] * Q1_2025[[#This Row],[Besteld]],Q1_2025[[#This Row],[Brutobedrag]])</f>
        <v>386.25</v>
      </c>
      <c r="P513" s="10">
        <f>IF(Q1_2025[[#This Row],[Prijstype]] = "Artikelprijs",Q1_2025[[#This Row],[Brutobedrag 2]]*(100-Q1_2025[[#This Row],[Relatiekorting percentage]])/100,Q1_2025[[#This Row],[Bruto - Rel.korting]])</f>
        <v>309</v>
      </c>
    </row>
    <row r="514" spans="1:16" x14ac:dyDescent="0.3">
      <c r="A514" t="s">
        <v>9</v>
      </c>
      <c r="B514">
        <v>3002024</v>
      </c>
      <c r="C514" t="s">
        <v>197</v>
      </c>
      <c r="D514">
        <v>1</v>
      </c>
      <c r="E514" s="10">
        <v>104.09</v>
      </c>
      <c r="F514" s="10">
        <v>0</v>
      </c>
      <c r="G514" s="10">
        <v>0</v>
      </c>
      <c r="H514">
        <v>25</v>
      </c>
      <c r="I514" s="10" t="str">
        <f>_xlfn.XLOOKUP(Q1_2025[[#This Row],[Artikelnr]],Artikel_prijzen[Artnr],Artikel_prijzen[Groep],"")</f>
        <v/>
      </c>
      <c r="J514" s="10" t="str">
        <f>_xlfn.XLOOKUP(Q1_2025[[#This Row],[Artikelnr]],Artikel_prijzen[Artnr],Artikel_prijzen[Prijs 2025],"")</f>
        <v/>
      </c>
      <c r="K514" s="10" t="str">
        <f>IF(Q1_2025[[#This Row],[Artikelprijs]]&lt;&gt;"",IF(Q1_2025[[#This Row],[Stuksprijs]]=Q1_2025[[#This Row],[Artikelprijs]],"Prijs gelijk","Prijs wijkt af"),"")</f>
        <v/>
      </c>
      <c r="L514" s="10"/>
      <c r="N514" s="10">
        <f>IF(Q1_2025[[#This Row],[Prijstype]]="Artikelprijs",Q1_2025[[#This Row],[Artikelprijs]],Q1_2025[[#This Row],[Stuksprijs]])</f>
        <v>104.09</v>
      </c>
      <c r="O514" s="10">
        <f>IF(Q1_2025[[#This Row],[Prijstype]]="Artikelprijs",Q1_2025[[#This Row],[Artikelprijs]] * Q1_2025[[#This Row],[Besteld]],Q1_2025[[#This Row],[Brutobedrag]])</f>
        <v>0</v>
      </c>
      <c r="P514" s="10">
        <f>IF(Q1_2025[[#This Row],[Prijstype]] = "Artikelprijs",Q1_2025[[#This Row],[Brutobedrag 2]]*(100-Q1_2025[[#This Row],[Relatiekorting percentage]])/100,Q1_2025[[#This Row],[Bruto - Rel.korting]])</f>
        <v>0</v>
      </c>
    </row>
    <row r="515" spans="1:16" x14ac:dyDescent="0.3">
      <c r="A515" t="s">
        <v>9</v>
      </c>
      <c r="B515">
        <v>5010001</v>
      </c>
      <c r="C515" t="s">
        <v>191</v>
      </c>
      <c r="D515">
        <v>20</v>
      </c>
      <c r="E515" s="10">
        <v>18.03</v>
      </c>
      <c r="F515" s="10">
        <v>360.6</v>
      </c>
      <c r="G515" s="10">
        <v>270.45</v>
      </c>
      <c r="H515">
        <v>25</v>
      </c>
      <c r="I515" s="10" t="str">
        <f>_xlfn.XLOOKUP(Q1_2025[[#This Row],[Artikelnr]],Artikel_prijzen[Artnr],Artikel_prijzen[Groep],"")</f>
        <v/>
      </c>
      <c r="J515" s="10" t="str">
        <f>_xlfn.XLOOKUP(Q1_2025[[#This Row],[Artikelnr]],Artikel_prijzen[Artnr],Artikel_prijzen[Prijs 2025],"")</f>
        <v/>
      </c>
      <c r="K515" s="10" t="str">
        <f>IF(Q1_2025[[#This Row],[Artikelprijs]]&lt;&gt;"",IF(Q1_2025[[#This Row],[Stuksprijs]]=Q1_2025[[#This Row],[Artikelprijs]],"Prijs gelijk","Prijs wijkt af"),"")</f>
        <v/>
      </c>
      <c r="L515" s="10"/>
      <c r="N515" s="10">
        <f>IF(Q1_2025[[#This Row],[Prijstype]]="Artikelprijs",Q1_2025[[#This Row],[Artikelprijs]],Q1_2025[[#This Row],[Stuksprijs]])</f>
        <v>18.03</v>
      </c>
      <c r="O515" s="10">
        <f>IF(Q1_2025[[#This Row],[Prijstype]]="Artikelprijs",Q1_2025[[#This Row],[Artikelprijs]] * Q1_2025[[#This Row],[Besteld]],Q1_2025[[#This Row],[Brutobedrag]])</f>
        <v>360.6</v>
      </c>
      <c r="P515" s="10">
        <f>IF(Q1_2025[[#This Row],[Prijstype]] = "Artikelprijs",Q1_2025[[#This Row],[Brutobedrag 2]]*(100-Q1_2025[[#This Row],[Relatiekorting percentage]])/100,Q1_2025[[#This Row],[Bruto - Rel.korting]])</f>
        <v>270.45</v>
      </c>
    </row>
    <row r="516" spans="1:16" x14ac:dyDescent="0.3">
      <c r="A516" t="s">
        <v>9</v>
      </c>
      <c r="B516">
        <v>1010083</v>
      </c>
      <c r="C516" t="s">
        <v>192</v>
      </c>
      <c r="D516">
        <v>2</v>
      </c>
      <c r="E516" s="10">
        <v>45</v>
      </c>
      <c r="F516" s="10">
        <v>90</v>
      </c>
      <c r="G516" s="10">
        <v>67.5</v>
      </c>
      <c r="H516">
        <v>25</v>
      </c>
      <c r="I516" s="10" t="str">
        <f>_xlfn.XLOOKUP(Q1_2025[[#This Row],[Artikelnr]],Artikel_prijzen[Artnr],Artikel_prijzen[Groep],"")</f>
        <v/>
      </c>
      <c r="J516" s="10" t="str">
        <f>_xlfn.XLOOKUP(Q1_2025[[#This Row],[Artikelnr]],Artikel_prijzen[Artnr],Artikel_prijzen[Prijs 2025],"")</f>
        <v/>
      </c>
      <c r="K516" s="10" t="str">
        <f>IF(Q1_2025[[#This Row],[Artikelprijs]]&lt;&gt;"",IF(Q1_2025[[#This Row],[Stuksprijs]]=Q1_2025[[#This Row],[Artikelprijs]],"Prijs gelijk","Prijs wijkt af"),"")</f>
        <v/>
      </c>
      <c r="L516" s="10"/>
      <c r="N516" s="10">
        <f>IF(Q1_2025[[#This Row],[Prijstype]]="Artikelprijs",Q1_2025[[#This Row],[Artikelprijs]],Q1_2025[[#This Row],[Stuksprijs]])</f>
        <v>45</v>
      </c>
      <c r="O516" s="10">
        <f>IF(Q1_2025[[#This Row],[Prijstype]]="Artikelprijs",Q1_2025[[#This Row],[Artikelprijs]] * Q1_2025[[#This Row],[Besteld]],Q1_2025[[#This Row],[Brutobedrag]])</f>
        <v>90</v>
      </c>
      <c r="P516" s="10">
        <f>IF(Q1_2025[[#This Row],[Prijstype]] = "Artikelprijs",Q1_2025[[#This Row],[Brutobedrag 2]]*(100-Q1_2025[[#This Row],[Relatiekorting percentage]])/100,Q1_2025[[#This Row],[Bruto - Rel.korting]])</f>
        <v>67.5</v>
      </c>
    </row>
    <row r="517" spans="1:16" x14ac:dyDescent="0.3">
      <c r="A517" t="s">
        <v>9</v>
      </c>
      <c r="B517">
        <v>3002010</v>
      </c>
      <c r="C517" t="s">
        <v>184</v>
      </c>
      <c r="D517">
        <v>3</v>
      </c>
      <c r="E517" s="10">
        <v>25.52</v>
      </c>
      <c r="F517" s="10">
        <v>76.56</v>
      </c>
      <c r="G517" s="10">
        <v>76.56</v>
      </c>
      <c r="H517">
        <v>0</v>
      </c>
      <c r="I517" s="10" t="str">
        <f>_xlfn.XLOOKUP(Q1_2025[[#This Row],[Artikelnr]],Artikel_prijzen[Artnr],Artikel_prijzen[Groep],"")</f>
        <v/>
      </c>
      <c r="J517" s="10" t="str">
        <f>_xlfn.XLOOKUP(Q1_2025[[#This Row],[Artikelnr]],Artikel_prijzen[Artnr],Artikel_prijzen[Prijs 2025],"")</f>
        <v/>
      </c>
      <c r="K517" s="10" t="str">
        <f>IF(Q1_2025[[#This Row],[Artikelprijs]]&lt;&gt;"",IF(Q1_2025[[#This Row],[Stuksprijs]]=Q1_2025[[#This Row],[Artikelprijs]],"Prijs gelijk","Prijs wijkt af"),"")</f>
        <v/>
      </c>
      <c r="L517" s="10"/>
      <c r="N517" s="10">
        <f>IF(Q1_2025[[#This Row],[Prijstype]]="Artikelprijs",Q1_2025[[#This Row],[Artikelprijs]],Q1_2025[[#This Row],[Stuksprijs]])</f>
        <v>25.52</v>
      </c>
      <c r="O517" s="10">
        <f>IF(Q1_2025[[#This Row],[Prijstype]]="Artikelprijs",Q1_2025[[#This Row],[Artikelprijs]] * Q1_2025[[#This Row],[Besteld]],Q1_2025[[#This Row],[Brutobedrag]])</f>
        <v>76.56</v>
      </c>
      <c r="P517" s="10">
        <f>IF(Q1_2025[[#This Row],[Prijstype]] = "Artikelprijs",Q1_2025[[#This Row],[Brutobedrag 2]]*(100-Q1_2025[[#This Row],[Relatiekorting percentage]])/100,Q1_2025[[#This Row],[Bruto - Rel.korting]])</f>
        <v>76.56</v>
      </c>
    </row>
    <row r="518" spans="1:16" x14ac:dyDescent="0.3">
      <c r="A518" t="s">
        <v>9</v>
      </c>
      <c r="B518">
        <v>1005013</v>
      </c>
      <c r="C518" t="s">
        <v>196</v>
      </c>
      <c r="D518">
        <v>3</v>
      </c>
      <c r="E518" s="10">
        <v>33.57</v>
      </c>
      <c r="F518" s="10">
        <v>100.71</v>
      </c>
      <c r="G518" s="10">
        <v>75.53</v>
      </c>
      <c r="H518">
        <v>25</v>
      </c>
      <c r="I518" s="10" t="str">
        <f>_xlfn.XLOOKUP(Q1_2025[[#This Row],[Artikelnr]],Artikel_prijzen[Artnr],Artikel_prijzen[Groep],"")</f>
        <v/>
      </c>
      <c r="J518" s="10" t="str">
        <f>_xlfn.XLOOKUP(Q1_2025[[#This Row],[Artikelnr]],Artikel_prijzen[Artnr],Artikel_prijzen[Prijs 2025],"")</f>
        <v/>
      </c>
      <c r="K518" s="10" t="str">
        <f>IF(Q1_2025[[#This Row],[Artikelprijs]]&lt;&gt;"",IF(Q1_2025[[#This Row],[Stuksprijs]]=Q1_2025[[#This Row],[Artikelprijs]],"Prijs gelijk","Prijs wijkt af"),"")</f>
        <v/>
      </c>
      <c r="L518" s="10"/>
      <c r="N518" s="10">
        <f>IF(Q1_2025[[#This Row],[Prijstype]]="Artikelprijs",Q1_2025[[#This Row],[Artikelprijs]],Q1_2025[[#This Row],[Stuksprijs]])</f>
        <v>33.57</v>
      </c>
      <c r="O518" s="10">
        <f>IF(Q1_2025[[#This Row],[Prijstype]]="Artikelprijs",Q1_2025[[#This Row],[Artikelprijs]] * Q1_2025[[#This Row],[Besteld]],Q1_2025[[#This Row],[Brutobedrag]])</f>
        <v>100.71</v>
      </c>
      <c r="P518" s="10">
        <f>IF(Q1_2025[[#This Row],[Prijstype]] = "Artikelprijs",Q1_2025[[#This Row],[Brutobedrag 2]]*(100-Q1_2025[[#This Row],[Relatiekorting percentage]])/100,Q1_2025[[#This Row],[Bruto - Rel.korting]])</f>
        <v>75.53</v>
      </c>
    </row>
    <row r="519" spans="1:16" x14ac:dyDescent="0.3">
      <c r="A519" t="s">
        <v>9</v>
      </c>
      <c r="B519">
        <v>5020002</v>
      </c>
      <c r="C519" t="s">
        <v>122</v>
      </c>
      <c r="D519">
        <v>6</v>
      </c>
      <c r="E519" s="10">
        <v>39.65</v>
      </c>
      <c r="F519" s="10">
        <v>237.9</v>
      </c>
      <c r="G519" s="10">
        <v>178.42</v>
      </c>
      <c r="H519">
        <v>25</v>
      </c>
      <c r="I519" s="10" t="str">
        <f>_xlfn.XLOOKUP(Q1_2025[[#This Row],[Artikelnr]],Artikel_prijzen[Artnr],Artikel_prijzen[Groep],"")</f>
        <v/>
      </c>
      <c r="J519" s="10" t="str">
        <f>_xlfn.XLOOKUP(Q1_2025[[#This Row],[Artikelnr]],Artikel_prijzen[Artnr],Artikel_prijzen[Prijs 2025],"")</f>
        <v/>
      </c>
      <c r="K519" s="10" t="str">
        <f>IF(Q1_2025[[#This Row],[Artikelprijs]]&lt;&gt;"",IF(Q1_2025[[#This Row],[Stuksprijs]]=Q1_2025[[#This Row],[Artikelprijs]],"Prijs gelijk","Prijs wijkt af"),"")</f>
        <v/>
      </c>
      <c r="L519" s="10"/>
      <c r="N519" s="10">
        <f>IF(Q1_2025[[#This Row],[Prijstype]]="Artikelprijs",Q1_2025[[#This Row],[Artikelprijs]],Q1_2025[[#This Row],[Stuksprijs]])</f>
        <v>39.65</v>
      </c>
      <c r="O519" s="10">
        <f>IF(Q1_2025[[#This Row],[Prijstype]]="Artikelprijs",Q1_2025[[#This Row],[Artikelprijs]] * Q1_2025[[#This Row],[Besteld]],Q1_2025[[#This Row],[Brutobedrag]])</f>
        <v>237.9</v>
      </c>
      <c r="P519" s="10">
        <f>IF(Q1_2025[[#This Row],[Prijstype]] = "Artikelprijs",Q1_2025[[#This Row],[Brutobedrag 2]]*(100-Q1_2025[[#This Row],[Relatiekorting percentage]])/100,Q1_2025[[#This Row],[Bruto - Rel.korting]])</f>
        <v>178.42</v>
      </c>
    </row>
    <row r="520" spans="1:16" x14ac:dyDescent="0.3">
      <c r="A520" t="s">
        <v>9</v>
      </c>
      <c r="B520">
        <v>5020006</v>
      </c>
      <c r="C520" t="s">
        <v>193</v>
      </c>
      <c r="D520">
        <v>1</v>
      </c>
      <c r="E520" s="10">
        <v>39.65</v>
      </c>
      <c r="F520" s="10">
        <v>39.65</v>
      </c>
      <c r="G520" s="10">
        <v>29.74</v>
      </c>
      <c r="H520">
        <v>25</v>
      </c>
      <c r="I520" s="10" t="str">
        <f>_xlfn.XLOOKUP(Q1_2025[[#This Row],[Artikelnr]],Artikel_prijzen[Artnr],Artikel_prijzen[Groep],"")</f>
        <v/>
      </c>
      <c r="J520" s="10" t="str">
        <f>_xlfn.XLOOKUP(Q1_2025[[#This Row],[Artikelnr]],Artikel_prijzen[Artnr],Artikel_prijzen[Prijs 2025],"")</f>
        <v/>
      </c>
      <c r="K520" s="10" t="str">
        <f>IF(Q1_2025[[#This Row],[Artikelprijs]]&lt;&gt;"",IF(Q1_2025[[#This Row],[Stuksprijs]]=Q1_2025[[#This Row],[Artikelprijs]],"Prijs gelijk","Prijs wijkt af"),"")</f>
        <v/>
      </c>
      <c r="L520" s="10"/>
      <c r="N520" s="10">
        <f>IF(Q1_2025[[#This Row],[Prijstype]]="Artikelprijs",Q1_2025[[#This Row],[Artikelprijs]],Q1_2025[[#This Row],[Stuksprijs]])</f>
        <v>39.65</v>
      </c>
      <c r="O520" s="10">
        <f>IF(Q1_2025[[#This Row],[Prijstype]]="Artikelprijs",Q1_2025[[#This Row],[Artikelprijs]] * Q1_2025[[#This Row],[Besteld]],Q1_2025[[#This Row],[Brutobedrag]])</f>
        <v>39.65</v>
      </c>
      <c r="P520" s="10">
        <f>IF(Q1_2025[[#This Row],[Prijstype]] = "Artikelprijs",Q1_2025[[#This Row],[Brutobedrag 2]]*(100-Q1_2025[[#This Row],[Relatiekorting percentage]])/100,Q1_2025[[#This Row],[Bruto - Rel.korting]])</f>
        <v>29.74</v>
      </c>
    </row>
    <row r="521" spans="1:16" x14ac:dyDescent="0.3">
      <c r="A521" t="s">
        <v>9</v>
      </c>
      <c r="B521">
        <v>5021009</v>
      </c>
      <c r="C521" t="s">
        <v>50</v>
      </c>
      <c r="D521">
        <v>1</v>
      </c>
      <c r="E521" s="10">
        <v>386.25</v>
      </c>
      <c r="F521" s="10">
        <v>386.25</v>
      </c>
      <c r="G521" s="10">
        <v>309</v>
      </c>
      <c r="H521">
        <v>20</v>
      </c>
      <c r="I521" s="10" t="str">
        <f>_xlfn.XLOOKUP(Q1_2025[[#This Row],[Artikelnr]],Artikel_prijzen[Artnr],Artikel_prijzen[Groep],"")</f>
        <v>Elektra</v>
      </c>
      <c r="J521" s="10">
        <f>_xlfn.XLOOKUP(Q1_2025[[#This Row],[Artikelnr]],Artikel_prijzen[Artnr],Artikel_prijzen[Prijs 2025],"")</f>
        <v>386.25</v>
      </c>
      <c r="K521" s="10" t="str">
        <f>IF(Q1_2025[[#This Row],[Artikelprijs]]&lt;&gt;"",IF(Q1_2025[[#This Row],[Stuksprijs]]=Q1_2025[[#This Row],[Artikelprijs]],"Prijs gelijk","Prijs wijkt af"),"")</f>
        <v>Prijs gelijk</v>
      </c>
      <c r="L521" s="10"/>
      <c r="M521" t="s">
        <v>536</v>
      </c>
      <c r="N521" s="10">
        <f>IF(Q1_2025[[#This Row],[Prijstype]]="Artikelprijs",Q1_2025[[#This Row],[Artikelprijs]],Q1_2025[[#This Row],[Stuksprijs]])</f>
        <v>386.25</v>
      </c>
      <c r="O521" s="10">
        <f>IF(Q1_2025[[#This Row],[Prijstype]]="Artikelprijs",Q1_2025[[#This Row],[Artikelprijs]] * Q1_2025[[#This Row],[Besteld]],Q1_2025[[#This Row],[Brutobedrag]])</f>
        <v>386.25</v>
      </c>
      <c r="P521" s="10">
        <f>IF(Q1_2025[[#This Row],[Prijstype]] = "Artikelprijs",Q1_2025[[#This Row],[Brutobedrag 2]]*(100-Q1_2025[[#This Row],[Relatiekorting percentage]])/100,Q1_2025[[#This Row],[Bruto - Rel.korting]])</f>
        <v>309</v>
      </c>
    </row>
    <row r="522" spans="1:16" x14ac:dyDescent="0.3">
      <c r="A522" t="s">
        <v>9</v>
      </c>
      <c r="B522">
        <v>3002022</v>
      </c>
      <c r="C522" t="s">
        <v>194</v>
      </c>
      <c r="D522">
        <v>1</v>
      </c>
      <c r="E522" s="10">
        <v>76.02</v>
      </c>
      <c r="F522" s="10">
        <v>0</v>
      </c>
      <c r="G522" s="10">
        <v>0</v>
      </c>
      <c r="H522">
        <v>25</v>
      </c>
      <c r="I522" s="10" t="str">
        <f>_xlfn.XLOOKUP(Q1_2025[[#This Row],[Artikelnr]],Artikel_prijzen[Artnr],Artikel_prijzen[Groep],"")</f>
        <v/>
      </c>
      <c r="J522" s="10" t="str">
        <f>_xlfn.XLOOKUP(Q1_2025[[#This Row],[Artikelnr]],Artikel_prijzen[Artnr],Artikel_prijzen[Prijs 2025],"")</f>
        <v/>
      </c>
      <c r="K522" s="10" t="str">
        <f>IF(Q1_2025[[#This Row],[Artikelprijs]]&lt;&gt;"",IF(Q1_2025[[#This Row],[Stuksprijs]]=Q1_2025[[#This Row],[Artikelprijs]],"Prijs gelijk","Prijs wijkt af"),"")</f>
        <v/>
      </c>
      <c r="L522" s="10"/>
      <c r="N522" s="10">
        <f>IF(Q1_2025[[#This Row],[Prijstype]]="Artikelprijs",Q1_2025[[#This Row],[Artikelprijs]],Q1_2025[[#This Row],[Stuksprijs]])</f>
        <v>76.02</v>
      </c>
      <c r="O522" s="10">
        <f>IF(Q1_2025[[#This Row],[Prijstype]]="Artikelprijs",Q1_2025[[#This Row],[Artikelprijs]] * Q1_2025[[#This Row],[Besteld]],Q1_2025[[#This Row],[Brutobedrag]])</f>
        <v>0</v>
      </c>
      <c r="P522" s="10">
        <f>IF(Q1_2025[[#This Row],[Prijstype]] = "Artikelprijs",Q1_2025[[#This Row],[Brutobedrag 2]]*(100-Q1_2025[[#This Row],[Relatiekorting percentage]])/100,Q1_2025[[#This Row],[Bruto - Rel.korting]])</f>
        <v>0</v>
      </c>
    </row>
    <row r="523" spans="1:16" x14ac:dyDescent="0.3">
      <c r="A523" t="s">
        <v>9</v>
      </c>
      <c r="B523">
        <v>5010001</v>
      </c>
      <c r="C523" t="s">
        <v>191</v>
      </c>
      <c r="D523">
        <v>20</v>
      </c>
      <c r="E523" s="10">
        <v>18.03</v>
      </c>
      <c r="F523" s="10">
        <v>360.6</v>
      </c>
      <c r="G523" s="10">
        <v>270.45</v>
      </c>
      <c r="H523">
        <v>25</v>
      </c>
      <c r="I523" s="10" t="str">
        <f>_xlfn.XLOOKUP(Q1_2025[[#This Row],[Artikelnr]],Artikel_prijzen[Artnr],Artikel_prijzen[Groep],"")</f>
        <v/>
      </c>
      <c r="J523" s="10" t="str">
        <f>_xlfn.XLOOKUP(Q1_2025[[#This Row],[Artikelnr]],Artikel_prijzen[Artnr],Artikel_prijzen[Prijs 2025],"")</f>
        <v/>
      </c>
      <c r="K523" s="10" t="str">
        <f>IF(Q1_2025[[#This Row],[Artikelprijs]]&lt;&gt;"",IF(Q1_2025[[#This Row],[Stuksprijs]]=Q1_2025[[#This Row],[Artikelprijs]],"Prijs gelijk","Prijs wijkt af"),"")</f>
        <v/>
      </c>
      <c r="L523" s="10"/>
      <c r="N523" s="10">
        <f>IF(Q1_2025[[#This Row],[Prijstype]]="Artikelprijs",Q1_2025[[#This Row],[Artikelprijs]],Q1_2025[[#This Row],[Stuksprijs]])</f>
        <v>18.03</v>
      </c>
      <c r="O523" s="10">
        <f>IF(Q1_2025[[#This Row],[Prijstype]]="Artikelprijs",Q1_2025[[#This Row],[Artikelprijs]] * Q1_2025[[#This Row],[Besteld]],Q1_2025[[#This Row],[Brutobedrag]])</f>
        <v>360.6</v>
      </c>
      <c r="P523" s="10">
        <f>IF(Q1_2025[[#This Row],[Prijstype]] = "Artikelprijs",Q1_2025[[#This Row],[Brutobedrag 2]]*(100-Q1_2025[[#This Row],[Relatiekorting percentage]])/100,Q1_2025[[#This Row],[Bruto - Rel.korting]])</f>
        <v>270.45</v>
      </c>
    </row>
    <row r="524" spans="1:16" x14ac:dyDescent="0.3">
      <c r="A524" t="s">
        <v>9</v>
      </c>
      <c r="B524">
        <v>1010083</v>
      </c>
      <c r="C524" t="s">
        <v>192</v>
      </c>
      <c r="D524">
        <v>1</v>
      </c>
      <c r="E524" s="10">
        <v>45</v>
      </c>
      <c r="F524" s="10">
        <v>45</v>
      </c>
      <c r="G524" s="10">
        <v>33.75</v>
      </c>
      <c r="H524">
        <v>25</v>
      </c>
      <c r="I524" s="10" t="str">
        <f>_xlfn.XLOOKUP(Q1_2025[[#This Row],[Artikelnr]],Artikel_prijzen[Artnr],Artikel_prijzen[Groep],"")</f>
        <v/>
      </c>
      <c r="J524" s="10" t="str">
        <f>_xlfn.XLOOKUP(Q1_2025[[#This Row],[Artikelnr]],Artikel_prijzen[Artnr],Artikel_prijzen[Prijs 2025],"")</f>
        <v/>
      </c>
      <c r="K524" s="10" t="str">
        <f>IF(Q1_2025[[#This Row],[Artikelprijs]]&lt;&gt;"",IF(Q1_2025[[#This Row],[Stuksprijs]]=Q1_2025[[#This Row],[Artikelprijs]],"Prijs gelijk","Prijs wijkt af"),"")</f>
        <v/>
      </c>
      <c r="L524" s="10"/>
      <c r="N524" s="10">
        <f>IF(Q1_2025[[#This Row],[Prijstype]]="Artikelprijs",Q1_2025[[#This Row],[Artikelprijs]],Q1_2025[[#This Row],[Stuksprijs]])</f>
        <v>45</v>
      </c>
      <c r="O524" s="10">
        <f>IF(Q1_2025[[#This Row],[Prijstype]]="Artikelprijs",Q1_2025[[#This Row],[Artikelprijs]] * Q1_2025[[#This Row],[Besteld]],Q1_2025[[#This Row],[Brutobedrag]])</f>
        <v>45</v>
      </c>
      <c r="P524" s="10">
        <f>IF(Q1_2025[[#This Row],[Prijstype]] = "Artikelprijs",Q1_2025[[#This Row],[Brutobedrag 2]]*(100-Q1_2025[[#This Row],[Relatiekorting percentage]])/100,Q1_2025[[#This Row],[Bruto - Rel.korting]])</f>
        <v>33.75</v>
      </c>
    </row>
    <row r="525" spans="1:16" x14ac:dyDescent="0.3">
      <c r="A525" t="s">
        <v>9</v>
      </c>
      <c r="B525">
        <v>3002010</v>
      </c>
      <c r="C525" t="s">
        <v>184</v>
      </c>
      <c r="D525">
        <v>7</v>
      </c>
      <c r="E525" s="10">
        <v>25.52</v>
      </c>
      <c r="F525" s="10">
        <v>178.64</v>
      </c>
      <c r="G525" s="10">
        <v>178.64</v>
      </c>
      <c r="H525">
        <v>0</v>
      </c>
      <c r="I525" s="10" t="str">
        <f>_xlfn.XLOOKUP(Q1_2025[[#This Row],[Artikelnr]],Artikel_prijzen[Artnr],Artikel_prijzen[Groep],"")</f>
        <v/>
      </c>
      <c r="J525" s="10" t="str">
        <f>_xlfn.XLOOKUP(Q1_2025[[#This Row],[Artikelnr]],Artikel_prijzen[Artnr],Artikel_prijzen[Prijs 2025],"")</f>
        <v/>
      </c>
      <c r="K525" s="10" t="str">
        <f>IF(Q1_2025[[#This Row],[Artikelprijs]]&lt;&gt;"",IF(Q1_2025[[#This Row],[Stuksprijs]]=Q1_2025[[#This Row],[Artikelprijs]],"Prijs gelijk","Prijs wijkt af"),"")</f>
        <v/>
      </c>
      <c r="L525" s="10"/>
      <c r="N525" s="10">
        <f>IF(Q1_2025[[#This Row],[Prijstype]]="Artikelprijs",Q1_2025[[#This Row],[Artikelprijs]],Q1_2025[[#This Row],[Stuksprijs]])</f>
        <v>25.52</v>
      </c>
      <c r="O525" s="10">
        <f>IF(Q1_2025[[#This Row],[Prijstype]]="Artikelprijs",Q1_2025[[#This Row],[Artikelprijs]] * Q1_2025[[#This Row],[Besteld]],Q1_2025[[#This Row],[Brutobedrag]])</f>
        <v>178.64</v>
      </c>
      <c r="P525" s="10">
        <f>IF(Q1_2025[[#This Row],[Prijstype]] = "Artikelprijs",Q1_2025[[#This Row],[Brutobedrag 2]]*(100-Q1_2025[[#This Row],[Relatiekorting percentage]])/100,Q1_2025[[#This Row],[Bruto - Rel.korting]])</f>
        <v>178.64</v>
      </c>
    </row>
    <row r="526" spans="1:16" x14ac:dyDescent="0.3">
      <c r="A526" t="s">
        <v>9</v>
      </c>
      <c r="B526">
        <v>1005013</v>
      </c>
      <c r="C526" t="s">
        <v>196</v>
      </c>
      <c r="D526">
        <v>3</v>
      </c>
      <c r="E526" s="10">
        <v>33.57</v>
      </c>
      <c r="F526" s="10">
        <v>100.71</v>
      </c>
      <c r="G526" s="10">
        <v>75.53</v>
      </c>
      <c r="H526">
        <v>25</v>
      </c>
      <c r="I526" s="10" t="str">
        <f>_xlfn.XLOOKUP(Q1_2025[[#This Row],[Artikelnr]],Artikel_prijzen[Artnr],Artikel_prijzen[Groep],"")</f>
        <v/>
      </c>
      <c r="J526" s="10" t="str">
        <f>_xlfn.XLOOKUP(Q1_2025[[#This Row],[Artikelnr]],Artikel_prijzen[Artnr],Artikel_prijzen[Prijs 2025],"")</f>
        <v/>
      </c>
      <c r="K526" s="10" t="str">
        <f>IF(Q1_2025[[#This Row],[Artikelprijs]]&lt;&gt;"",IF(Q1_2025[[#This Row],[Stuksprijs]]=Q1_2025[[#This Row],[Artikelprijs]],"Prijs gelijk","Prijs wijkt af"),"")</f>
        <v/>
      </c>
      <c r="L526" s="10"/>
      <c r="N526" s="10">
        <f>IF(Q1_2025[[#This Row],[Prijstype]]="Artikelprijs",Q1_2025[[#This Row],[Artikelprijs]],Q1_2025[[#This Row],[Stuksprijs]])</f>
        <v>33.57</v>
      </c>
      <c r="O526" s="10">
        <f>IF(Q1_2025[[#This Row],[Prijstype]]="Artikelprijs",Q1_2025[[#This Row],[Artikelprijs]] * Q1_2025[[#This Row],[Besteld]],Q1_2025[[#This Row],[Brutobedrag]])</f>
        <v>100.71</v>
      </c>
      <c r="P526" s="10">
        <f>IF(Q1_2025[[#This Row],[Prijstype]] = "Artikelprijs",Q1_2025[[#This Row],[Brutobedrag 2]]*(100-Q1_2025[[#This Row],[Relatiekorting percentage]])/100,Q1_2025[[#This Row],[Bruto - Rel.korting]])</f>
        <v>75.53</v>
      </c>
    </row>
    <row r="527" spans="1:16" x14ac:dyDescent="0.3">
      <c r="A527" t="s">
        <v>9</v>
      </c>
      <c r="B527">
        <v>5020002</v>
      </c>
      <c r="C527" t="s">
        <v>122</v>
      </c>
      <c r="D527">
        <v>7</v>
      </c>
      <c r="E527" s="10">
        <v>39.65</v>
      </c>
      <c r="F527" s="10">
        <v>277.55</v>
      </c>
      <c r="G527" s="10">
        <v>208.16</v>
      </c>
      <c r="H527">
        <v>25</v>
      </c>
      <c r="I527" s="10" t="str">
        <f>_xlfn.XLOOKUP(Q1_2025[[#This Row],[Artikelnr]],Artikel_prijzen[Artnr],Artikel_prijzen[Groep],"")</f>
        <v/>
      </c>
      <c r="J527" s="10" t="str">
        <f>_xlfn.XLOOKUP(Q1_2025[[#This Row],[Artikelnr]],Artikel_prijzen[Artnr],Artikel_prijzen[Prijs 2025],"")</f>
        <v/>
      </c>
      <c r="K527" s="10" t="str">
        <f>IF(Q1_2025[[#This Row],[Artikelprijs]]&lt;&gt;"",IF(Q1_2025[[#This Row],[Stuksprijs]]=Q1_2025[[#This Row],[Artikelprijs]],"Prijs gelijk","Prijs wijkt af"),"")</f>
        <v/>
      </c>
      <c r="L527" s="10"/>
      <c r="N527" s="10">
        <f>IF(Q1_2025[[#This Row],[Prijstype]]="Artikelprijs",Q1_2025[[#This Row],[Artikelprijs]],Q1_2025[[#This Row],[Stuksprijs]])</f>
        <v>39.65</v>
      </c>
      <c r="O527" s="10">
        <f>IF(Q1_2025[[#This Row],[Prijstype]]="Artikelprijs",Q1_2025[[#This Row],[Artikelprijs]] * Q1_2025[[#This Row],[Besteld]],Q1_2025[[#This Row],[Brutobedrag]])</f>
        <v>277.55</v>
      </c>
      <c r="P527" s="10">
        <f>IF(Q1_2025[[#This Row],[Prijstype]] = "Artikelprijs",Q1_2025[[#This Row],[Brutobedrag 2]]*(100-Q1_2025[[#This Row],[Relatiekorting percentage]])/100,Q1_2025[[#This Row],[Bruto - Rel.korting]])</f>
        <v>208.16</v>
      </c>
    </row>
    <row r="528" spans="1:16" x14ac:dyDescent="0.3">
      <c r="A528" t="s">
        <v>9</v>
      </c>
      <c r="B528">
        <v>5020006</v>
      </c>
      <c r="C528" t="s">
        <v>193</v>
      </c>
      <c r="D528">
        <v>1</v>
      </c>
      <c r="E528" s="10">
        <v>39.65</v>
      </c>
      <c r="F528" s="10">
        <v>39.65</v>
      </c>
      <c r="G528" s="10">
        <v>29.74</v>
      </c>
      <c r="H528">
        <v>25</v>
      </c>
      <c r="I528" s="10" t="str">
        <f>_xlfn.XLOOKUP(Q1_2025[[#This Row],[Artikelnr]],Artikel_prijzen[Artnr],Artikel_prijzen[Groep],"")</f>
        <v/>
      </c>
      <c r="J528" s="10" t="str">
        <f>_xlfn.XLOOKUP(Q1_2025[[#This Row],[Artikelnr]],Artikel_prijzen[Artnr],Artikel_prijzen[Prijs 2025],"")</f>
        <v/>
      </c>
      <c r="K528" s="10" t="str">
        <f>IF(Q1_2025[[#This Row],[Artikelprijs]]&lt;&gt;"",IF(Q1_2025[[#This Row],[Stuksprijs]]=Q1_2025[[#This Row],[Artikelprijs]],"Prijs gelijk","Prijs wijkt af"),"")</f>
        <v/>
      </c>
      <c r="L528" s="10"/>
      <c r="N528" s="10">
        <f>IF(Q1_2025[[#This Row],[Prijstype]]="Artikelprijs",Q1_2025[[#This Row],[Artikelprijs]],Q1_2025[[#This Row],[Stuksprijs]])</f>
        <v>39.65</v>
      </c>
      <c r="O528" s="10">
        <f>IF(Q1_2025[[#This Row],[Prijstype]]="Artikelprijs",Q1_2025[[#This Row],[Artikelprijs]] * Q1_2025[[#This Row],[Besteld]],Q1_2025[[#This Row],[Brutobedrag]])</f>
        <v>39.65</v>
      </c>
      <c r="P528" s="10">
        <f>IF(Q1_2025[[#This Row],[Prijstype]] = "Artikelprijs",Q1_2025[[#This Row],[Brutobedrag 2]]*(100-Q1_2025[[#This Row],[Relatiekorting percentage]])/100,Q1_2025[[#This Row],[Bruto - Rel.korting]])</f>
        <v>29.74</v>
      </c>
    </row>
    <row r="529" spans="1:16" x14ac:dyDescent="0.3">
      <c r="A529" t="s">
        <v>9</v>
      </c>
      <c r="B529">
        <v>5021009</v>
      </c>
      <c r="C529" t="s">
        <v>50</v>
      </c>
      <c r="D529">
        <v>1</v>
      </c>
      <c r="E529" s="10">
        <v>386.25</v>
      </c>
      <c r="F529" s="10">
        <v>386.25</v>
      </c>
      <c r="G529" s="10">
        <v>309</v>
      </c>
      <c r="H529">
        <v>20</v>
      </c>
      <c r="I529" s="10" t="str">
        <f>_xlfn.XLOOKUP(Q1_2025[[#This Row],[Artikelnr]],Artikel_prijzen[Artnr],Artikel_prijzen[Groep],"")</f>
        <v>Elektra</v>
      </c>
      <c r="J529" s="10">
        <f>_xlfn.XLOOKUP(Q1_2025[[#This Row],[Artikelnr]],Artikel_prijzen[Artnr],Artikel_prijzen[Prijs 2025],"")</f>
        <v>386.25</v>
      </c>
      <c r="K529" s="10" t="str">
        <f>IF(Q1_2025[[#This Row],[Artikelprijs]]&lt;&gt;"",IF(Q1_2025[[#This Row],[Stuksprijs]]=Q1_2025[[#This Row],[Artikelprijs]],"Prijs gelijk","Prijs wijkt af"),"")</f>
        <v>Prijs gelijk</v>
      </c>
      <c r="L529" s="10"/>
      <c r="M529" t="s">
        <v>536</v>
      </c>
      <c r="N529" s="10">
        <f>IF(Q1_2025[[#This Row],[Prijstype]]="Artikelprijs",Q1_2025[[#This Row],[Artikelprijs]],Q1_2025[[#This Row],[Stuksprijs]])</f>
        <v>386.25</v>
      </c>
      <c r="O529" s="10">
        <f>IF(Q1_2025[[#This Row],[Prijstype]]="Artikelprijs",Q1_2025[[#This Row],[Artikelprijs]] * Q1_2025[[#This Row],[Besteld]],Q1_2025[[#This Row],[Brutobedrag]])</f>
        <v>386.25</v>
      </c>
      <c r="P529" s="10">
        <f>IF(Q1_2025[[#This Row],[Prijstype]] = "Artikelprijs",Q1_2025[[#This Row],[Brutobedrag 2]]*(100-Q1_2025[[#This Row],[Relatiekorting percentage]])/100,Q1_2025[[#This Row],[Bruto - Rel.korting]])</f>
        <v>309</v>
      </c>
    </row>
    <row r="530" spans="1:16" x14ac:dyDescent="0.3">
      <c r="A530" t="s">
        <v>9</v>
      </c>
      <c r="B530">
        <v>3002022</v>
      </c>
      <c r="C530" t="s">
        <v>194</v>
      </c>
      <c r="D530">
        <v>1</v>
      </c>
      <c r="E530" s="10">
        <v>76.02</v>
      </c>
      <c r="F530" s="10">
        <v>0</v>
      </c>
      <c r="G530" s="10">
        <v>0</v>
      </c>
      <c r="H530">
        <v>25</v>
      </c>
      <c r="I530" s="10" t="str">
        <f>_xlfn.XLOOKUP(Q1_2025[[#This Row],[Artikelnr]],Artikel_prijzen[Artnr],Artikel_prijzen[Groep],"")</f>
        <v/>
      </c>
      <c r="J530" s="10" t="str">
        <f>_xlfn.XLOOKUP(Q1_2025[[#This Row],[Artikelnr]],Artikel_prijzen[Artnr],Artikel_prijzen[Prijs 2025],"")</f>
        <v/>
      </c>
      <c r="K530" s="10" t="str">
        <f>IF(Q1_2025[[#This Row],[Artikelprijs]]&lt;&gt;"",IF(Q1_2025[[#This Row],[Stuksprijs]]=Q1_2025[[#This Row],[Artikelprijs]],"Prijs gelijk","Prijs wijkt af"),"")</f>
        <v/>
      </c>
      <c r="L530" s="10"/>
      <c r="N530" s="10">
        <f>IF(Q1_2025[[#This Row],[Prijstype]]="Artikelprijs",Q1_2025[[#This Row],[Artikelprijs]],Q1_2025[[#This Row],[Stuksprijs]])</f>
        <v>76.02</v>
      </c>
      <c r="O530" s="10">
        <f>IF(Q1_2025[[#This Row],[Prijstype]]="Artikelprijs",Q1_2025[[#This Row],[Artikelprijs]] * Q1_2025[[#This Row],[Besteld]],Q1_2025[[#This Row],[Brutobedrag]])</f>
        <v>0</v>
      </c>
      <c r="P530" s="10">
        <f>IF(Q1_2025[[#This Row],[Prijstype]] = "Artikelprijs",Q1_2025[[#This Row],[Brutobedrag 2]]*(100-Q1_2025[[#This Row],[Relatiekorting percentage]])/100,Q1_2025[[#This Row],[Bruto - Rel.korting]])</f>
        <v>0</v>
      </c>
    </row>
    <row r="531" spans="1:16" x14ac:dyDescent="0.3">
      <c r="A531" t="s">
        <v>9</v>
      </c>
      <c r="B531">
        <v>5010001</v>
      </c>
      <c r="C531" t="s">
        <v>191</v>
      </c>
      <c r="D531">
        <v>20</v>
      </c>
      <c r="E531" s="10">
        <v>18.03</v>
      </c>
      <c r="F531" s="10">
        <v>360.6</v>
      </c>
      <c r="G531" s="10">
        <v>270.45</v>
      </c>
      <c r="H531">
        <v>25</v>
      </c>
      <c r="I531" s="10" t="str">
        <f>_xlfn.XLOOKUP(Q1_2025[[#This Row],[Artikelnr]],Artikel_prijzen[Artnr],Artikel_prijzen[Groep],"")</f>
        <v/>
      </c>
      <c r="J531" s="10" t="str">
        <f>_xlfn.XLOOKUP(Q1_2025[[#This Row],[Artikelnr]],Artikel_prijzen[Artnr],Artikel_prijzen[Prijs 2025],"")</f>
        <v/>
      </c>
      <c r="K531" s="10" t="str">
        <f>IF(Q1_2025[[#This Row],[Artikelprijs]]&lt;&gt;"",IF(Q1_2025[[#This Row],[Stuksprijs]]=Q1_2025[[#This Row],[Artikelprijs]],"Prijs gelijk","Prijs wijkt af"),"")</f>
        <v/>
      </c>
      <c r="L531" s="10"/>
      <c r="N531" s="10">
        <f>IF(Q1_2025[[#This Row],[Prijstype]]="Artikelprijs",Q1_2025[[#This Row],[Artikelprijs]],Q1_2025[[#This Row],[Stuksprijs]])</f>
        <v>18.03</v>
      </c>
      <c r="O531" s="10">
        <f>IF(Q1_2025[[#This Row],[Prijstype]]="Artikelprijs",Q1_2025[[#This Row],[Artikelprijs]] * Q1_2025[[#This Row],[Besteld]],Q1_2025[[#This Row],[Brutobedrag]])</f>
        <v>360.6</v>
      </c>
      <c r="P531" s="10">
        <f>IF(Q1_2025[[#This Row],[Prijstype]] = "Artikelprijs",Q1_2025[[#This Row],[Brutobedrag 2]]*(100-Q1_2025[[#This Row],[Relatiekorting percentage]])/100,Q1_2025[[#This Row],[Bruto - Rel.korting]])</f>
        <v>270.45</v>
      </c>
    </row>
    <row r="532" spans="1:16" x14ac:dyDescent="0.3">
      <c r="A532" t="s">
        <v>9</v>
      </c>
      <c r="B532">
        <v>1010083</v>
      </c>
      <c r="C532" t="s">
        <v>192</v>
      </c>
      <c r="D532">
        <v>1</v>
      </c>
      <c r="E532" s="10">
        <v>45</v>
      </c>
      <c r="F532" s="10">
        <v>45</v>
      </c>
      <c r="G532" s="10">
        <v>33.75</v>
      </c>
      <c r="H532">
        <v>25</v>
      </c>
      <c r="I532" s="10" t="str">
        <f>_xlfn.XLOOKUP(Q1_2025[[#This Row],[Artikelnr]],Artikel_prijzen[Artnr],Artikel_prijzen[Groep],"")</f>
        <v/>
      </c>
      <c r="J532" s="10" t="str">
        <f>_xlfn.XLOOKUP(Q1_2025[[#This Row],[Artikelnr]],Artikel_prijzen[Artnr],Artikel_prijzen[Prijs 2025],"")</f>
        <v/>
      </c>
      <c r="K532" s="10" t="str">
        <f>IF(Q1_2025[[#This Row],[Artikelprijs]]&lt;&gt;"",IF(Q1_2025[[#This Row],[Stuksprijs]]=Q1_2025[[#This Row],[Artikelprijs]],"Prijs gelijk","Prijs wijkt af"),"")</f>
        <v/>
      </c>
      <c r="L532" s="10"/>
      <c r="N532" s="10">
        <f>IF(Q1_2025[[#This Row],[Prijstype]]="Artikelprijs",Q1_2025[[#This Row],[Artikelprijs]],Q1_2025[[#This Row],[Stuksprijs]])</f>
        <v>45</v>
      </c>
      <c r="O532" s="10">
        <f>IF(Q1_2025[[#This Row],[Prijstype]]="Artikelprijs",Q1_2025[[#This Row],[Artikelprijs]] * Q1_2025[[#This Row],[Besteld]],Q1_2025[[#This Row],[Brutobedrag]])</f>
        <v>45</v>
      </c>
      <c r="P532" s="10">
        <f>IF(Q1_2025[[#This Row],[Prijstype]] = "Artikelprijs",Q1_2025[[#This Row],[Brutobedrag 2]]*(100-Q1_2025[[#This Row],[Relatiekorting percentage]])/100,Q1_2025[[#This Row],[Bruto - Rel.korting]])</f>
        <v>33.75</v>
      </c>
    </row>
    <row r="533" spans="1:16" x14ac:dyDescent="0.3">
      <c r="A533" t="s">
        <v>9</v>
      </c>
      <c r="B533">
        <v>3002010</v>
      </c>
      <c r="C533" t="s">
        <v>184</v>
      </c>
      <c r="D533">
        <v>4</v>
      </c>
      <c r="E533" s="10">
        <v>25.52</v>
      </c>
      <c r="F533" s="10">
        <v>102.08</v>
      </c>
      <c r="G533" s="10">
        <v>102.08</v>
      </c>
      <c r="H533">
        <v>0</v>
      </c>
      <c r="I533" s="10" t="str">
        <f>_xlfn.XLOOKUP(Q1_2025[[#This Row],[Artikelnr]],Artikel_prijzen[Artnr],Artikel_prijzen[Groep],"")</f>
        <v/>
      </c>
      <c r="J533" s="10" t="str">
        <f>_xlfn.XLOOKUP(Q1_2025[[#This Row],[Artikelnr]],Artikel_prijzen[Artnr],Artikel_prijzen[Prijs 2025],"")</f>
        <v/>
      </c>
      <c r="K533" s="10" t="str">
        <f>IF(Q1_2025[[#This Row],[Artikelprijs]]&lt;&gt;"",IF(Q1_2025[[#This Row],[Stuksprijs]]=Q1_2025[[#This Row],[Artikelprijs]],"Prijs gelijk","Prijs wijkt af"),"")</f>
        <v/>
      </c>
      <c r="L533" s="10"/>
      <c r="N533" s="10">
        <f>IF(Q1_2025[[#This Row],[Prijstype]]="Artikelprijs",Q1_2025[[#This Row],[Artikelprijs]],Q1_2025[[#This Row],[Stuksprijs]])</f>
        <v>25.52</v>
      </c>
      <c r="O533" s="10">
        <f>IF(Q1_2025[[#This Row],[Prijstype]]="Artikelprijs",Q1_2025[[#This Row],[Artikelprijs]] * Q1_2025[[#This Row],[Besteld]],Q1_2025[[#This Row],[Brutobedrag]])</f>
        <v>102.08</v>
      </c>
      <c r="P533" s="10">
        <f>IF(Q1_2025[[#This Row],[Prijstype]] = "Artikelprijs",Q1_2025[[#This Row],[Brutobedrag 2]]*(100-Q1_2025[[#This Row],[Relatiekorting percentage]])/100,Q1_2025[[#This Row],[Bruto - Rel.korting]])</f>
        <v>102.08</v>
      </c>
    </row>
    <row r="534" spans="1:16" x14ac:dyDescent="0.3">
      <c r="A534" t="s">
        <v>9</v>
      </c>
      <c r="B534">
        <v>5020002</v>
      </c>
      <c r="C534" t="s">
        <v>122</v>
      </c>
      <c r="D534">
        <v>6</v>
      </c>
      <c r="E534" s="10">
        <v>39.65</v>
      </c>
      <c r="F534" s="10">
        <v>237.9</v>
      </c>
      <c r="G534" s="10">
        <v>178.42</v>
      </c>
      <c r="H534">
        <v>25</v>
      </c>
      <c r="I534" s="10" t="str">
        <f>_xlfn.XLOOKUP(Q1_2025[[#This Row],[Artikelnr]],Artikel_prijzen[Artnr],Artikel_prijzen[Groep],"")</f>
        <v/>
      </c>
      <c r="J534" s="10" t="str">
        <f>_xlfn.XLOOKUP(Q1_2025[[#This Row],[Artikelnr]],Artikel_prijzen[Artnr],Artikel_prijzen[Prijs 2025],"")</f>
        <v/>
      </c>
      <c r="K534" s="10" t="str">
        <f>IF(Q1_2025[[#This Row],[Artikelprijs]]&lt;&gt;"",IF(Q1_2025[[#This Row],[Stuksprijs]]=Q1_2025[[#This Row],[Artikelprijs]],"Prijs gelijk","Prijs wijkt af"),"")</f>
        <v/>
      </c>
      <c r="L534" s="10"/>
      <c r="N534" s="10">
        <f>IF(Q1_2025[[#This Row],[Prijstype]]="Artikelprijs",Q1_2025[[#This Row],[Artikelprijs]],Q1_2025[[#This Row],[Stuksprijs]])</f>
        <v>39.65</v>
      </c>
      <c r="O534" s="10">
        <f>IF(Q1_2025[[#This Row],[Prijstype]]="Artikelprijs",Q1_2025[[#This Row],[Artikelprijs]] * Q1_2025[[#This Row],[Besteld]],Q1_2025[[#This Row],[Brutobedrag]])</f>
        <v>237.9</v>
      </c>
      <c r="P534" s="10">
        <f>IF(Q1_2025[[#This Row],[Prijstype]] = "Artikelprijs",Q1_2025[[#This Row],[Brutobedrag 2]]*(100-Q1_2025[[#This Row],[Relatiekorting percentage]])/100,Q1_2025[[#This Row],[Bruto - Rel.korting]])</f>
        <v>178.42</v>
      </c>
    </row>
    <row r="535" spans="1:16" x14ac:dyDescent="0.3">
      <c r="A535" t="s">
        <v>9</v>
      </c>
      <c r="B535">
        <v>5020006</v>
      </c>
      <c r="C535" t="s">
        <v>193</v>
      </c>
      <c r="D535">
        <v>1</v>
      </c>
      <c r="E535" s="10">
        <v>39.65</v>
      </c>
      <c r="F535" s="10">
        <v>39.65</v>
      </c>
      <c r="G535" s="10">
        <v>29.74</v>
      </c>
      <c r="H535">
        <v>25</v>
      </c>
      <c r="I535" s="10" t="str">
        <f>_xlfn.XLOOKUP(Q1_2025[[#This Row],[Artikelnr]],Artikel_prijzen[Artnr],Artikel_prijzen[Groep],"")</f>
        <v/>
      </c>
      <c r="J535" s="10" t="str">
        <f>_xlfn.XLOOKUP(Q1_2025[[#This Row],[Artikelnr]],Artikel_prijzen[Artnr],Artikel_prijzen[Prijs 2025],"")</f>
        <v/>
      </c>
      <c r="K535" s="10" t="str">
        <f>IF(Q1_2025[[#This Row],[Artikelprijs]]&lt;&gt;"",IF(Q1_2025[[#This Row],[Stuksprijs]]=Q1_2025[[#This Row],[Artikelprijs]],"Prijs gelijk","Prijs wijkt af"),"")</f>
        <v/>
      </c>
      <c r="L535" s="10"/>
      <c r="N535" s="10">
        <f>IF(Q1_2025[[#This Row],[Prijstype]]="Artikelprijs",Q1_2025[[#This Row],[Artikelprijs]],Q1_2025[[#This Row],[Stuksprijs]])</f>
        <v>39.65</v>
      </c>
      <c r="O535" s="10">
        <f>IF(Q1_2025[[#This Row],[Prijstype]]="Artikelprijs",Q1_2025[[#This Row],[Artikelprijs]] * Q1_2025[[#This Row],[Besteld]],Q1_2025[[#This Row],[Brutobedrag]])</f>
        <v>39.65</v>
      </c>
      <c r="P535" s="10">
        <f>IF(Q1_2025[[#This Row],[Prijstype]] = "Artikelprijs",Q1_2025[[#This Row],[Brutobedrag 2]]*(100-Q1_2025[[#This Row],[Relatiekorting percentage]])/100,Q1_2025[[#This Row],[Bruto - Rel.korting]])</f>
        <v>29.74</v>
      </c>
    </row>
    <row r="536" spans="1:16" x14ac:dyDescent="0.3">
      <c r="A536" t="s">
        <v>9</v>
      </c>
      <c r="B536">
        <v>5021009</v>
      </c>
      <c r="C536" t="s">
        <v>50</v>
      </c>
      <c r="D536">
        <v>1</v>
      </c>
      <c r="E536" s="10">
        <v>386.25</v>
      </c>
      <c r="F536" s="10">
        <v>386.25</v>
      </c>
      <c r="G536" s="10">
        <v>309</v>
      </c>
      <c r="H536">
        <v>20</v>
      </c>
      <c r="I536" s="10" t="str">
        <f>_xlfn.XLOOKUP(Q1_2025[[#This Row],[Artikelnr]],Artikel_prijzen[Artnr],Artikel_prijzen[Groep],"")</f>
        <v>Elektra</v>
      </c>
      <c r="J536" s="10">
        <f>_xlfn.XLOOKUP(Q1_2025[[#This Row],[Artikelnr]],Artikel_prijzen[Artnr],Artikel_prijzen[Prijs 2025],"")</f>
        <v>386.25</v>
      </c>
      <c r="K536" s="10" t="str">
        <f>IF(Q1_2025[[#This Row],[Artikelprijs]]&lt;&gt;"",IF(Q1_2025[[#This Row],[Stuksprijs]]=Q1_2025[[#This Row],[Artikelprijs]],"Prijs gelijk","Prijs wijkt af"),"")</f>
        <v>Prijs gelijk</v>
      </c>
      <c r="L536" s="10"/>
      <c r="M536" t="s">
        <v>536</v>
      </c>
      <c r="N536" s="10">
        <f>IF(Q1_2025[[#This Row],[Prijstype]]="Artikelprijs",Q1_2025[[#This Row],[Artikelprijs]],Q1_2025[[#This Row],[Stuksprijs]])</f>
        <v>386.25</v>
      </c>
      <c r="O536" s="10">
        <f>IF(Q1_2025[[#This Row],[Prijstype]]="Artikelprijs",Q1_2025[[#This Row],[Artikelprijs]] * Q1_2025[[#This Row],[Besteld]],Q1_2025[[#This Row],[Brutobedrag]])</f>
        <v>386.25</v>
      </c>
      <c r="P536" s="10">
        <f>IF(Q1_2025[[#This Row],[Prijstype]] = "Artikelprijs",Q1_2025[[#This Row],[Brutobedrag 2]]*(100-Q1_2025[[#This Row],[Relatiekorting percentage]])/100,Q1_2025[[#This Row],[Bruto - Rel.korting]])</f>
        <v>309</v>
      </c>
    </row>
    <row r="537" spans="1:16" x14ac:dyDescent="0.3">
      <c r="A537" t="s">
        <v>9</v>
      </c>
      <c r="B537">
        <v>3002022</v>
      </c>
      <c r="C537" t="s">
        <v>194</v>
      </c>
      <c r="D537">
        <v>1</v>
      </c>
      <c r="E537" s="10">
        <v>76.02</v>
      </c>
      <c r="F537" s="10">
        <v>0</v>
      </c>
      <c r="G537" s="10">
        <v>0</v>
      </c>
      <c r="H537">
        <v>25</v>
      </c>
      <c r="I537" s="10" t="str">
        <f>_xlfn.XLOOKUP(Q1_2025[[#This Row],[Artikelnr]],Artikel_prijzen[Artnr],Artikel_prijzen[Groep],"")</f>
        <v/>
      </c>
      <c r="J537" s="10" t="str">
        <f>_xlfn.XLOOKUP(Q1_2025[[#This Row],[Artikelnr]],Artikel_prijzen[Artnr],Artikel_prijzen[Prijs 2025],"")</f>
        <v/>
      </c>
      <c r="K537" s="10" t="str">
        <f>IF(Q1_2025[[#This Row],[Artikelprijs]]&lt;&gt;"",IF(Q1_2025[[#This Row],[Stuksprijs]]=Q1_2025[[#This Row],[Artikelprijs]],"Prijs gelijk","Prijs wijkt af"),"")</f>
        <v/>
      </c>
      <c r="L537" s="10"/>
      <c r="N537" s="10">
        <f>IF(Q1_2025[[#This Row],[Prijstype]]="Artikelprijs",Q1_2025[[#This Row],[Artikelprijs]],Q1_2025[[#This Row],[Stuksprijs]])</f>
        <v>76.02</v>
      </c>
      <c r="O537" s="10">
        <f>IF(Q1_2025[[#This Row],[Prijstype]]="Artikelprijs",Q1_2025[[#This Row],[Artikelprijs]] * Q1_2025[[#This Row],[Besteld]],Q1_2025[[#This Row],[Brutobedrag]])</f>
        <v>0</v>
      </c>
      <c r="P537" s="10">
        <f>IF(Q1_2025[[#This Row],[Prijstype]] = "Artikelprijs",Q1_2025[[#This Row],[Brutobedrag 2]]*(100-Q1_2025[[#This Row],[Relatiekorting percentage]])/100,Q1_2025[[#This Row],[Bruto - Rel.korting]])</f>
        <v>0</v>
      </c>
    </row>
    <row r="538" spans="1:16" x14ac:dyDescent="0.3">
      <c r="A538" t="s">
        <v>9</v>
      </c>
      <c r="B538">
        <v>1010083</v>
      </c>
      <c r="C538" t="s">
        <v>192</v>
      </c>
      <c r="D538">
        <v>1</v>
      </c>
      <c r="E538" s="10">
        <v>45</v>
      </c>
      <c r="F538" s="10">
        <v>45</v>
      </c>
      <c r="G538" s="10">
        <v>33.75</v>
      </c>
      <c r="H538">
        <v>25</v>
      </c>
      <c r="I538" s="10" t="str">
        <f>_xlfn.XLOOKUP(Q1_2025[[#This Row],[Artikelnr]],Artikel_prijzen[Artnr],Artikel_prijzen[Groep],"")</f>
        <v/>
      </c>
      <c r="J538" s="10" t="str">
        <f>_xlfn.XLOOKUP(Q1_2025[[#This Row],[Artikelnr]],Artikel_prijzen[Artnr],Artikel_prijzen[Prijs 2025],"")</f>
        <v/>
      </c>
      <c r="K538" s="10" t="str">
        <f>IF(Q1_2025[[#This Row],[Artikelprijs]]&lt;&gt;"",IF(Q1_2025[[#This Row],[Stuksprijs]]=Q1_2025[[#This Row],[Artikelprijs]],"Prijs gelijk","Prijs wijkt af"),"")</f>
        <v/>
      </c>
      <c r="L538" s="10"/>
      <c r="N538" s="10">
        <f>IF(Q1_2025[[#This Row],[Prijstype]]="Artikelprijs",Q1_2025[[#This Row],[Artikelprijs]],Q1_2025[[#This Row],[Stuksprijs]])</f>
        <v>45</v>
      </c>
      <c r="O538" s="10">
        <f>IF(Q1_2025[[#This Row],[Prijstype]]="Artikelprijs",Q1_2025[[#This Row],[Artikelprijs]] * Q1_2025[[#This Row],[Besteld]],Q1_2025[[#This Row],[Brutobedrag]])</f>
        <v>45</v>
      </c>
      <c r="P538" s="10">
        <f>IF(Q1_2025[[#This Row],[Prijstype]] = "Artikelprijs",Q1_2025[[#This Row],[Brutobedrag 2]]*(100-Q1_2025[[#This Row],[Relatiekorting percentage]])/100,Q1_2025[[#This Row],[Bruto - Rel.korting]])</f>
        <v>33.75</v>
      </c>
    </row>
    <row r="539" spans="1:16" x14ac:dyDescent="0.3">
      <c r="A539" t="s">
        <v>9</v>
      </c>
      <c r="B539">
        <v>3002010</v>
      </c>
      <c r="C539" t="s">
        <v>184</v>
      </c>
      <c r="D539">
        <v>3</v>
      </c>
      <c r="E539" s="10">
        <v>25.52</v>
      </c>
      <c r="F539" s="10">
        <v>76.56</v>
      </c>
      <c r="G539" s="10">
        <v>76.56</v>
      </c>
      <c r="H539">
        <v>0</v>
      </c>
      <c r="I539" s="10" t="str">
        <f>_xlfn.XLOOKUP(Q1_2025[[#This Row],[Artikelnr]],Artikel_prijzen[Artnr],Artikel_prijzen[Groep],"")</f>
        <v/>
      </c>
      <c r="J539" s="10" t="str">
        <f>_xlfn.XLOOKUP(Q1_2025[[#This Row],[Artikelnr]],Artikel_prijzen[Artnr],Artikel_prijzen[Prijs 2025],"")</f>
        <v/>
      </c>
      <c r="K539" s="10" t="str">
        <f>IF(Q1_2025[[#This Row],[Artikelprijs]]&lt;&gt;"",IF(Q1_2025[[#This Row],[Stuksprijs]]=Q1_2025[[#This Row],[Artikelprijs]],"Prijs gelijk","Prijs wijkt af"),"")</f>
        <v/>
      </c>
      <c r="L539" s="10"/>
      <c r="N539" s="10">
        <f>IF(Q1_2025[[#This Row],[Prijstype]]="Artikelprijs",Q1_2025[[#This Row],[Artikelprijs]],Q1_2025[[#This Row],[Stuksprijs]])</f>
        <v>25.52</v>
      </c>
      <c r="O539" s="10">
        <f>IF(Q1_2025[[#This Row],[Prijstype]]="Artikelprijs",Q1_2025[[#This Row],[Artikelprijs]] * Q1_2025[[#This Row],[Besteld]],Q1_2025[[#This Row],[Brutobedrag]])</f>
        <v>76.56</v>
      </c>
      <c r="P539" s="10">
        <f>IF(Q1_2025[[#This Row],[Prijstype]] = "Artikelprijs",Q1_2025[[#This Row],[Brutobedrag 2]]*(100-Q1_2025[[#This Row],[Relatiekorting percentage]])/100,Q1_2025[[#This Row],[Bruto - Rel.korting]])</f>
        <v>76.56</v>
      </c>
    </row>
    <row r="540" spans="1:16" x14ac:dyDescent="0.3">
      <c r="A540" t="s">
        <v>9</v>
      </c>
      <c r="B540">
        <v>1005013</v>
      </c>
      <c r="C540" t="s">
        <v>196</v>
      </c>
      <c r="D540">
        <v>3</v>
      </c>
      <c r="E540" s="10">
        <v>33.57</v>
      </c>
      <c r="F540" s="10">
        <v>100.71</v>
      </c>
      <c r="G540" s="10">
        <v>75.53</v>
      </c>
      <c r="H540">
        <v>25</v>
      </c>
      <c r="I540" s="10" t="str">
        <f>_xlfn.XLOOKUP(Q1_2025[[#This Row],[Artikelnr]],Artikel_prijzen[Artnr],Artikel_prijzen[Groep],"")</f>
        <v/>
      </c>
      <c r="J540" s="10" t="str">
        <f>_xlfn.XLOOKUP(Q1_2025[[#This Row],[Artikelnr]],Artikel_prijzen[Artnr],Artikel_prijzen[Prijs 2025],"")</f>
        <v/>
      </c>
      <c r="K540" s="10" t="str">
        <f>IF(Q1_2025[[#This Row],[Artikelprijs]]&lt;&gt;"",IF(Q1_2025[[#This Row],[Stuksprijs]]=Q1_2025[[#This Row],[Artikelprijs]],"Prijs gelijk","Prijs wijkt af"),"")</f>
        <v/>
      </c>
      <c r="L540" s="10"/>
      <c r="N540" s="10">
        <f>IF(Q1_2025[[#This Row],[Prijstype]]="Artikelprijs",Q1_2025[[#This Row],[Artikelprijs]],Q1_2025[[#This Row],[Stuksprijs]])</f>
        <v>33.57</v>
      </c>
      <c r="O540" s="10">
        <f>IF(Q1_2025[[#This Row],[Prijstype]]="Artikelprijs",Q1_2025[[#This Row],[Artikelprijs]] * Q1_2025[[#This Row],[Besteld]],Q1_2025[[#This Row],[Brutobedrag]])</f>
        <v>100.71</v>
      </c>
      <c r="P540" s="10">
        <f>IF(Q1_2025[[#This Row],[Prijstype]] = "Artikelprijs",Q1_2025[[#This Row],[Brutobedrag 2]]*(100-Q1_2025[[#This Row],[Relatiekorting percentage]])/100,Q1_2025[[#This Row],[Bruto - Rel.korting]])</f>
        <v>75.53</v>
      </c>
    </row>
    <row r="541" spans="1:16" x14ac:dyDescent="0.3">
      <c r="A541" t="s">
        <v>9</v>
      </c>
      <c r="B541">
        <v>5020002</v>
      </c>
      <c r="C541" t="s">
        <v>122</v>
      </c>
      <c r="D541">
        <v>6</v>
      </c>
      <c r="E541" s="10">
        <v>39.65</v>
      </c>
      <c r="F541" s="10">
        <v>237.9</v>
      </c>
      <c r="G541" s="10">
        <v>178.42</v>
      </c>
      <c r="H541">
        <v>25</v>
      </c>
      <c r="I541" s="10" t="str">
        <f>_xlfn.XLOOKUP(Q1_2025[[#This Row],[Artikelnr]],Artikel_prijzen[Artnr],Artikel_prijzen[Groep],"")</f>
        <v/>
      </c>
      <c r="J541" s="10" t="str">
        <f>_xlfn.XLOOKUP(Q1_2025[[#This Row],[Artikelnr]],Artikel_prijzen[Artnr],Artikel_prijzen[Prijs 2025],"")</f>
        <v/>
      </c>
      <c r="K541" s="10" t="str">
        <f>IF(Q1_2025[[#This Row],[Artikelprijs]]&lt;&gt;"",IF(Q1_2025[[#This Row],[Stuksprijs]]=Q1_2025[[#This Row],[Artikelprijs]],"Prijs gelijk","Prijs wijkt af"),"")</f>
        <v/>
      </c>
      <c r="L541" s="10"/>
      <c r="N541" s="10">
        <f>IF(Q1_2025[[#This Row],[Prijstype]]="Artikelprijs",Q1_2025[[#This Row],[Artikelprijs]],Q1_2025[[#This Row],[Stuksprijs]])</f>
        <v>39.65</v>
      </c>
      <c r="O541" s="10">
        <f>IF(Q1_2025[[#This Row],[Prijstype]]="Artikelprijs",Q1_2025[[#This Row],[Artikelprijs]] * Q1_2025[[#This Row],[Besteld]],Q1_2025[[#This Row],[Brutobedrag]])</f>
        <v>237.9</v>
      </c>
      <c r="P541" s="10">
        <f>IF(Q1_2025[[#This Row],[Prijstype]] = "Artikelprijs",Q1_2025[[#This Row],[Brutobedrag 2]]*(100-Q1_2025[[#This Row],[Relatiekorting percentage]])/100,Q1_2025[[#This Row],[Bruto - Rel.korting]])</f>
        <v>178.42</v>
      </c>
    </row>
    <row r="542" spans="1:16" x14ac:dyDescent="0.3">
      <c r="A542" t="s">
        <v>9</v>
      </c>
      <c r="B542">
        <v>5020006</v>
      </c>
      <c r="C542" t="s">
        <v>193</v>
      </c>
      <c r="D542">
        <v>1</v>
      </c>
      <c r="E542" s="10">
        <v>39.65</v>
      </c>
      <c r="F542" s="10">
        <v>39.65</v>
      </c>
      <c r="G542" s="10">
        <v>29.74</v>
      </c>
      <c r="H542">
        <v>25</v>
      </c>
      <c r="I542" s="10" t="str">
        <f>_xlfn.XLOOKUP(Q1_2025[[#This Row],[Artikelnr]],Artikel_prijzen[Artnr],Artikel_prijzen[Groep],"")</f>
        <v/>
      </c>
      <c r="J542" s="10" t="str">
        <f>_xlfn.XLOOKUP(Q1_2025[[#This Row],[Artikelnr]],Artikel_prijzen[Artnr],Artikel_prijzen[Prijs 2025],"")</f>
        <v/>
      </c>
      <c r="K542" s="10" t="str">
        <f>IF(Q1_2025[[#This Row],[Artikelprijs]]&lt;&gt;"",IF(Q1_2025[[#This Row],[Stuksprijs]]=Q1_2025[[#This Row],[Artikelprijs]],"Prijs gelijk","Prijs wijkt af"),"")</f>
        <v/>
      </c>
      <c r="L542" s="10"/>
      <c r="N542" s="10">
        <f>IF(Q1_2025[[#This Row],[Prijstype]]="Artikelprijs",Q1_2025[[#This Row],[Artikelprijs]],Q1_2025[[#This Row],[Stuksprijs]])</f>
        <v>39.65</v>
      </c>
      <c r="O542" s="10">
        <f>IF(Q1_2025[[#This Row],[Prijstype]]="Artikelprijs",Q1_2025[[#This Row],[Artikelprijs]] * Q1_2025[[#This Row],[Besteld]],Q1_2025[[#This Row],[Brutobedrag]])</f>
        <v>39.65</v>
      </c>
      <c r="P542" s="10">
        <f>IF(Q1_2025[[#This Row],[Prijstype]] = "Artikelprijs",Q1_2025[[#This Row],[Brutobedrag 2]]*(100-Q1_2025[[#This Row],[Relatiekorting percentage]])/100,Q1_2025[[#This Row],[Bruto - Rel.korting]])</f>
        <v>29.74</v>
      </c>
    </row>
    <row r="543" spans="1:16" x14ac:dyDescent="0.3">
      <c r="A543" t="s">
        <v>9</v>
      </c>
      <c r="B543">
        <v>5021011</v>
      </c>
      <c r="C543" t="s">
        <v>115</v>
      </c>
      <c r="D543">
        <v>1</v>
      </c>
      <c r="E543" s="10">
        <v>458.35</v>
      </c>
      <c r="F543" s="10">
        <v>458.35</v>
      </c>
      <c r="G543" s="10">
        <v>366.68</v>
      </c>
      <c r="H543">
        <v>20</v>
      </c>
      <c r="I543" s="10" t="str">
        <f>_xlfn.XLOOKUP(Q1_2025[[#This Row],[Artikelnr]],Artikel_prijzen[Artnr],Artikel_prijzen[Groep],"")</f>
        <v>Elektra</v>
      </c>
      <c r="J543" s="10">
        <f>_xlfn.XLOOKUP(Q1_2025[[#This Row],[Artikelnr]],Artikel_prijzen[Artnr],Artikel_prijzen[Prijs 2025],"")</f>
        <v>458.35</v>
      </c>
      <c r="K543" s="10" t="str">
        <f>IF(Q1_2025[[#This Row],[Artikelprijs]]&lt;&gt;"",IF(Q1_2025[[#This Row],[Stuksprijs]]=Q1_2025[[#This Row],[Artikelprijs]],"Prijs gelijk","Prijs wijkt af"),"")</f>
        <v>Prijs gelijk</v>
      </c>
      <c r="L543" s="10"/>
      <c r="M543" t="s">
        <v>536</v>
      </c>
      <c r="N543" s="10">
        <f>IF(Q1_2025[[#This Row],[Prijstype]]="Artikelprijs",Q1_2025[[#This Row],[Artikelprijs]],Q1_2025[[#This Row],[Stuksprijs]])</f>
        <v>458.35</v>
      </c>
      <c r="O543" s="10">
        <f>IF(Q1_2025[[#This Row],[Prijstype]]="Artikelprijs",Q1_2025[[#This Row],[Artikelprijs]] * Q1_2025[[#This Row],[Besteld]],Q1_2025[[#This Row],[Brutobedrag]])</f>
        <v>458.35</v>
      </c>
      <c r="P543" s="10">
        <f>IF(Q1_2025[[#This Row],[Prijstype]] = "Artikelprijs",Q1_2025[[#This Row],[Brutobedrag 2]]*(100-Q1_2025[[#This Row],[Relatiekorting percentage]])/100,Q1_2025[[#This Row],[Bruto - Rel.korting]])</f>
        <v>366.68</v>
      </c>
    </row>
    <row r="544" spans="1:16" x14ac:dyDescent="0.3">
      <c r="A544" t="s">
        <v>9</v>
      </c>
      <c r="B544">
        <v>3002022</v>
      </c>
      <c r="C544" t="s">
        <v>194</v>
      </c>
      <c r="D544">
        <v>1</v>
      </c>
      <c r="E544" s="10">
        <v>76.02</v>
      </c>
      <c r="F544" s="10">
        <v>0</v>
      </c>
      <c r="G544" s="10">
        <v>0</v>
      </c>
      <c r="H544">
        <v>25</v>
      </c>
      <c r="I544" s="10" t="str">
        <f>_xlfn.XLOOKUP(Q1_2025[[#This Row],[Artikelnr]],Artikel_prijzen[Artnr],Artikel_prijzen[Groep],"")</f>
        <v/>
      </c>
      <c r="J544" s="10" t="str">
        <f>_xlfn.XLOOKUP(Q1_2025[[#This Row],[Artikelnr]],Artikel_prijzen[Artnr],Artikel_prijzen[Prijs 2025],"")</f>
        <v/>
      </c>
      <c r="K544" s="10" t="str">
        <f>IF(Q1_2025[[#This Row],[Artikelprijs]]&lt;&gt;"",IF(Q1_2025[[#This Row],[Stuksprijs]]=Q1_2025[[#This Row],[Artikelprijs]],"Prijs gelijk","Prijs wijkt af"),"")</f>
        <v/>
      </c>
      <c r="L544" s="10"/>
      <c r="N544" s="10">
        <f>IF(Q1_2025[[#This Row],[Prijstype]]="Artikelprijs",Q1_2025[[#This Row],[Artikelprijs]],Q1_2025[[#This Row],[Stuksprijs]])</f>
        <v>76.02</v>
      </c>
      <c r="O544" s="10">
        <f>IF(Q1_2025[[#This Row],[Prijstype]]="Artikelprijs",Q1_2025[[#This Row],[Artikelprijs]] * Q1_2025[[#This Row],[Besteld]],Q1_2025[[#This Row],[Brutobedrag]])</f>
        <v>0</v>
      </c>
      <c r="P544" s="10">
        <f>IF(Q1_2025[[#This Row],[Prijstype]] = "Artikelprijs",Q1_2025[[#This Row],[Brutobedrag 2]]*(100-Q1_2025[[#This Row],[Relatiekorting percentage]])/100,Q1_2025[[#This Row],[Bruto - Rel.korting]])</f>
        <v>0</v>
      </c>
    </row>
    <row r="545" spans="1:16" x14ac:dyDescent="0.3">
      <c r="A545" t="s">
        <v>9</v>
      </c>
      <c r="B545">
        <v>5010001</v>
      </c>
      <c r="C545" t="s">
        <v>191</v>
      </c>
      <c r="D545">
        <v>26</v>
      </c>
      <c r="E545" s="10">
        <v>18.03</v>
      </c>
      <c r="F545" s="10">
        <v>468.78</v>
      </c>
      <c r="G545" s="10">
        <v>351.58</v>
      </c>
      <c r="H545">
        <v>25</v>
      </c>
      <c r="I545" s="10" t="str">
        <f>_xlfn.XLOOKUP(Q1_2025[[#This Row],[Artikelnr]],Artikel_prijzen[Artnr],Artikel_prijzen[Groep],"")</f>
        <v/>
      </c>
      <c r="J545" s="10" t="str">
        <f>_xlfn.XLOOKUP(Q1_2025[[#This Row],[Artikelnr]],Artikel_prijzen[Artnr],Artikel_prijzen[Prijs 2025],"")</f>
        <v/>
      </c>
      <c r="K545" s="10" t="str">
        <f>IF(Q1_2025[[#This Row],[Artikelprijs]]&lt;&gt;"",IF(Q1_2025[[#This Row],[Stuksprijs]]=Q1_2025[[#This Row],[Artikelprijs]],"Prijs gelijk","Prijs wijkt af"),"")</f>
        <v/>
      </c>
      <c r="L545" s="10"/>
      <c r="N545" s="10">
        <f>IF(Q1_2025[[#This Row],[Prijstype]]="Artikelprijs",Q1_2025[[#This Row],[Artikelprijs]],Q1_2025[[#This Row],[Stuksprijs]])</f>
        <v>18.03</v>
      </c>
      <c r="O545" s="10">
        <f>IF(Q1_2025[[#This Row],[Prijstype]]="Artikelprijs",Q1_2025[[#This Row],[Artikelprijs]] * Q1_2025[[#This Row],[Besteld]],Q1_2025[[#This Row],[Brutobedrag]])</f>
        <v>468.78</v>
      </c>
      <c r="P545" s="10">
        <f>IF(Q1_2025[[#This Row],[Prijstype]] = "Artikelprijs",Q1_2025[[#This Row],[Brutobedrag 2]]*(100-Q1_2025[[#This Row],[Relatiekorting percentage]])/100,Q1_2025[[#This Row],[Bruto - Rel.korting]])</f>
        <v>351.58</v>
      </c>
    </row>
    <row r="546" spans="1:16" x14ac:dyDescent="0.3">
      <c r="A546" t="s">
        <v>9</v>
      </c>
      <c r="B546">
        <v>1010083</v>
      </c>
      <c r="C546" t="s">
        <v>192</v>
      </c>
      <c r="D546">
        <v>2</v>
      </c>
      <c r="E546" s="10">
        <v>45</v>
      </c>
      <c r="F546" s="10">
        <v>90</v>
      </c>
      <c r="G546" s="10">
        <v>67.5</v>
      </c>
      <c r="H546">
        <v>25</v>
      </c>
      <c r="I546" s="10" t="str">
        <f>_xlfn.XLOOKUP(Q1_2025[[#This Row],[Artikelnr]],Artikel_prijzen[Artnr],Artikel_prijzen[Groep],"")</f>
        <v/>
      </c>
      <c r="J546" s="10" t="str">
        <f>_xlfn.XLOOKUP(Q1_2025[[#This Row],[Artikelnr]],Artikel_prijzen[Artnr],Artikel_prijzen[Prijs 2025],"")</f>
        <v/>
      </c>
      <c r="K546" s="10" t="str">
        <f>IF(Q1_2025[[#This Row],[Artikelprijs]]&lt;&gt;"",IF(Q1_2025[[#This Row],[Stuksprijs]]=Q1_2025[[#This Row],[Artikelprijs]],"Prijs gelijk","Prijs wijkt af"),"")</f>
        <v/>
      </c>
      <c r="L546" s="10"/>
      <c r="N546" s="10">
        <f>IF(Q1_2025[[#This Row],[Prijstype]]="Artikelprijs",Q1_2025[[#This Row],[Artikelprijs]],Q1_2025[[#This Row],[Stuksprijs]])</f>
        <v>45</v>
      </c>
      <c r="O546" s="10">
        <f>IF(Q1_2025[[#This Row],[Prijstype]]="Artikelprijs",Q1_2025[[#This Row],[Artikelprijs]] * Q1_2025[[#This Row],[Besteld]],Q1_2025[[#This Row],[Brutobedrag]])</f>
        <v>90</v>
      </c>
      <c r="P546" s="10">
        <f>IF(Q1_2025[[#This Row],[Prijstype]] = "Artikelprijs",Q1_2025[[#This Row],[Brutobedrag 2]]*(100-Q1_2025[[#This Row],[Relatiekorting percentage]])/100,Q1_2025[[#This Row],[Bruto - Rel.korting]])</f>
        <v>67.5</v>
      </c>
    </row>
    <row r="547" spans="1:16" x14ac:dyDescent="0.3">
      <c r="A547" t="s">
        <v>9</v>
      </c>
      <c r="B547">
        <v>3002010</v>
      </c>
      <c r="C547" t="s">
        <v>184</v>
      </c>
      <c r="D547">
        <v>12</v>
      </c>
      <c r="E547" s="10">
        <v>25.52</v>
      </c>
      <c r="F547" s="10">
        <v>306.24</v>
      </c>
      <c r="G547" s="10">
        <v>306.24</v>
      </c>
      <c r="H547">
        <v>0</v>
      </c>
      <c r="I547" s="10" t="str">
        <f>_xlfn.XLOOKUP(Q1_2025[[#This Row],[Artikelnr]],Artikel_prijzen[Artnr],Artikel_prijzen[Groep],"")</f>
        <v/>
      </c>
      <c r="J547" s="10" t="str">
        <f>_xlfn.XLOOKUP(Q1_2025[[#This Row],[Artikelnr]],Artikel_prijzen[Artnr],Artikel_prijzen[Prijs 2025],"")</f>
        <v/>
      </c>
      <c r="K547" s="10" t="str">
        <f>IF(Q1_2025[[#This Row],[Artikelprijs]]&lt;&gt;"",IF(Q1_2025[[#This Row],[Stuksprijs]]=Q1_2025[[#This Row],[Artikelprijs]],"Prijs gelijk","Prijs wijkt af"),"")</f>
        <v/>
      </c>
      <c r="L547" s="10"/>
      <c r="N547" s="10">
        <f>IF(Q1_2025[[#This Row],[Prijstype]]="Artikelprijs",Q1_2025[[#This Row],[Artikelprijs]],Q1_2025[[#This Row],[Stuksprijs]])</f>
        <v>25.52</v>
      </c>
      <c r="O547" s="10">
        <f>IF(Q1_2025[[#This Row],[Prijstype]]="Artikelprijs",Q1_2025[[#This Row],[Artikelprijs]] * Q1_2025[[#This Row],[Besteld]],Q1_2025[[#This Row],[Brutobedrag]])</f>
        <v>306.24</v>
      </c>
      <c r="P547" s="10">
        <f>IF(Q1_2025[[#This Row],[Prijstype]] = "Artikelprijs",Q1_2025[[#This Row],[Brutobedrag 2]]*(100-Q1_2025[[#This Row],[Relatiekorting percentage]])/100,Q1_2025[[#This Row],[Bruto - Rel.korting]])</f>
        <v>306.24</v>
      </c>
    </row>
    <row r="548" spans="1:16" x14ac:dyDescent="0.3">
      <c r="A548" t="s">
        <v>9</v>
      </c>
      <c r="B548">
        <v>5020002</v>
      </c>
      <c r="C548" t="s">
        <v>122</v>
      </c>
      <c r="D548">
        <v>6</v>
      </c>
      <c r="E548" s="10">
        <v>39.65</v>
      </c>
      <c r="F548" s="10">
        <v>237.9</v>
      </c>
      <c r="G548" s="10">
        <v>178.42</v>
      </c>
      <c r="H548">
        <v>25</v>
      </c>
      <c r="I548" s="10" t="str">
        <f>_xlfn.XLOOKUP(Q1_2025[[#This Row],[Artikelnr]],Artikel_prijzen[Artnr],Artikel_prijzen[Groep],"")</f>
        <v/>
      </c>
      <c r="J548" s="10" t="str">
        <f>_xlfn.XLOOKUP(Q1_2025[[#This Row],[Artikelnr]],Artikel_prijzen[Artnr],Artikel_prijzen[Prijs 2025],"")</f>
        <v/>
      </c>
      <c r="K548" s="10" t="str">
        <f>IF(Q1_2025[[#This Row],[Artikelprijs]]&lt;&gt;"",IF(Q1_2025[[#This Row],[Stuksprijs]]=Q1_2025[[#This Row],[Artikelprijs]],"Prijs gelijk","Prijs wijkt af"),"")</f>
        <v/>
      </c>
      <c r="L548" s="10"/>
      <c r="N548" s="10">
        <f>IF(Q1_2025[[#This Row],[Prijstype]]="Artikelprijs",Q1_2025[[#This Row],[Artikelprijs]],Q1_2025[[#This Row],[Stuksprijs]])</f>
        <v>39.65</v>
      </c>
      <c r="O548" s="10">
        <f>IF(Q1_2025[[#This Row],[Prijstype]]="Artikelprijs",Q1_2025[[#This Row],[Artikelprijs]] * Q1_2025[[#This Row],[Besteld]],Q1_2025[[#This Row],[Brutobedrag]])</f>
        <v>237.9</v>
      </c>
      <c r="P548" s="10">
        <f>IF(Q1_2025[[#This Row],[Prijstype]] = "Artikelprijs",Q1_2025[[#This Row],[Brutobedrag 2]]*(100-Q1_2025[[#This Row],[Relatiekorting percentage]])/100,Q1_2025[[#This Row],[Bruto - Rel.korting]])</f>
        <v>178.42</v>
      </c>
    </row>
    <row r="549" spans="1:16" x14ac:dyDescent="0.3">
      <c r="A549" t="s">
        <v>9</v>
      </c>
      <c r="B549">
        <v>5020006</v>
      </c>
      <c r="C549" t="s">
        <v>193</v>
      </c>
      <c r="D549">
        <v>1</v>
      </c>
      <c r="E549" s="10">
        <v>39.65</v>
      </c>
      <c r="F549" s="10">
        <v>39.65</v>
      </c>
      <c r="G549" s="10">
        <v>29.74</v>
      </c>
      <c r="H549">
        <v>25</v>
      </c>
      <c r="I549" s="10" t="str">
        <f>_xlfn.XLOOKUP(Q1_2025[[#This Row],[Artikelnr]],Artikel_prijzen[Artnr],Artikel_prijzen[Groep],"")</f>
        <v/>
      </c>
      <c r="J549" s="10" t="str">
        <f>_xlfn.XLOOKUP(Q1_2025[[#This Row],[Artikelnr]],Artikel_prijzen[Artnr],Artikel_prijzen[Prijs 2025],"")</f>
        <v/>
      </c>
      <c r="K549" s="10" t="str">
        <f>IF(Q1_2025[[#This Row],[Artikelprijs]]&lt;&gt;"",IF(Q1_2025[[#This Row],[Stuksprijs]]=Q1_2025[[#This Row],[Artikelprijs]],"Prijs gelijk","Prijs wijkt af"),"")</f>
        <v/>
      </c>
      <c r="L549" s="10"/>
      <c r="N549" s="10">
        <f>IF(Q1_2025[[#This Row],[Prijstype]]="Artikelprijs",Q1_2025[[#This Row],[Artikelprijs]],Q1_2025[[#This Row],[Stuksprijs]])</f>
        <v>39.65</v>
      </c>
      <c r="O549" s="10">
        <f>IF(Q1_2025[[#This Row],[Prijstype]]="Artikelprijs",Q1_2025[[#This Row],[Artikelprijs]] * Q1_2025[[#This Row],[Besteld]],Q1_2025[[#This Row],[Brutobedrag]])</f>
        <v>39.65</v>
      </c>
      <c r="P549" s="10">
        <f>IF(Q1_2025[[#This Row],[Prijstype]] = "Artikelprijs",Q1_2025[[#This Row],[Brutobedrag 2]]*(100-Q1_2025[[#This Row],[Relatiekorting percentage]])/100,Q1_2025[[#This Row],[Bruto - Rel.korting]])</f>
        <v>29.74</v>
      </c>
    </row>
    <row r="550" spans="1:16" x14ac:dyDescent="0.3">
      <c r="A550" t="s">
        <v>9</v>
      </c>
      <c r="B550">
        <v>5021009</v>
      </c>
      <c r="C550" t="s">
        <v>50</v>
      </c>
      <c r="D550">
        <v>1</v>
      </c>
      <c r="E550" s="10">
        <v>386.25</v>
      </c>
      <c r="F550" s="10">
        <v>386.25</v>
      </c>
      <c r="G550" s="10">
        <v>309</v>
      </c>
      <c r="H550">
        <v>20</v>
      </c>
      <c r="I550" s="10" t="str">
        <f>_xlfn.XLOOKUP(Q1_2025[[#This Row],[Artikelnr]],Artikel_prijzen[Artnr],Artikel_prijzen[Groep],"")</f>
        <v>Elektra</v>
      </c>
      <c r="J550" s="10">
        <f>_xlfn.XLOOKUP(Q1_2025[[#This Row],[Artikelnr]],Artikel_prijzen[Artnr],Artikel_prijzen[Prijs 2025],"")</f>
        <v>386.25</v>
      </c>
      <c r="K550" s="10" t="str">
        <f>IF(Q1_2025[[#This Row],[Artikelprijs]]&lt;&gt;"",IF(Q1_2025[[#This Row],[Stuksprijs]]=Q1_2025[[#This Row],[Artikelprijs]],"Prijs gelijk","Prijs wijkt af"),"")</f>
        <v>Prijs gelijk</v>
      </c>
      <c r="L550" s="10"/>
      <c r="M550" t="s">
        <v>536</v>
      </c>
      <c r="N550" s="10">
        <f>IF(Q1_2025[[#This Row],[Prijstype]]="Artikelprijs",Q1_2025[[#This Row],[Artikelprijs]],Q1_2025[[#This Row],[Stuksprijs]])</f>
        <v>386.25</v>
      </c>
      <c r="O550" s="10">
        <f>IF(Q1_2025[[#This Row],[Prijstype]]="Artikelprijs",Q1_2025[[#This Row],[Artikelprijs]] * Q1_2025[[#This Row],[Besteld]],Q1_2025[[#This Row],[Brutobedrag]])</f>
        <v>386.25</v>
      </c>
      <c r="P550" s="10">
        <f>IF(Q1_2025[[#This Row],[Prijstype]] = "Artikelprijs",Q1_2025[[#This Row],[Brutobedrag 2]]*(100-Q1_2025[[#This Row],[Relatiekorting percentage]])/100,Q1_2025[[#This Row],[Bruto - Rel.korting]])</f>
        <v>309</v>
      </c>
    </row>
    <row r="551" spans="1:16" x14ac:dyDescent="0.3">
      <c r="A551" t="s">
        <v>9</v>
      </c>
      <c r="B551">
        <v>3002022</v>
      </c>
      <c r="C551" t="s">
        <v>194</v>
      </c>
      <c r="D551">
        <v>1</v>
      </c>
      <c r="E551" s="10">
        <v>76.02</v>
      </c>
      <c r="F551" s="10">
        <v>0</v>
      </c>
      <c r="G551" s="10">
        <v>0</v>
      </c>
      <c r="H551">
        <v>25</v>
      </c>
      <c r="I551" s="10" t="str">
        <f>_xlfn.XLOOKUP(Q1_2025[[#This Row],[Artikelnr]],Artikel_prijzen[Artnr],Artikel_prijzen[Groep],"")</f>
        <v/>
      </c>
      <c r="J551" s="10" t="str">
        <f>_xlfn.XLOOKUP(Q1_2025[[#This Row],[Artikelnr]],Artikel_prijzen[Artnr],Artikel_prijzen[Prijs 2025],"")</f>
        <v/>
      </c>
      <c r="K551" s="10" t="str">
        <f>IF(Q1_2025[[#This Row],[Artikelprijs]]&lt;&gt;"",IF(Q1_2025[[#This Row],[Stuksprijs]]=Q1_2025[[#This Row],[Artikelprijs]],"Prijs gelijk","Prijs wijkt af"),"")</f>
        <v/>
      </c>
      <c r="L551" s="10"/>
      <c r="N551" s="10">
        <f>IF(Q1_2025[[#This Row],[Prijstype]]="Artikelprijs",Q1_2025[[#This Row],[Artikelprijs]],Q1_2025[[#This Row],[Stuksprijs]])</f>
        <v>76.02</v>
      </c>
      <c r="O551" s="10">
        <f>IF(Q1_2025[[#This Row],[Prijstype]]="Artikelprijs",Q1_2025[[#This Row],[Artikelprijs]] * Q1_2025[[#This Row],[Besteld]],Q1_2025[[#This Row],[Brutobedrag]])</f>
        <v>0</v>
      </c>
      <c r="P551" s="10">
        <f>IF(Q1_2025[[#This Row],[Prijstype]] = "Artikelprijs",Q1_2025[[#This Row],[Brutobedrag 2]]*(100-Q1_2025[[#This Row],[Relatiekorting percentage]])/100,Q1_2025[[#This Row],[Bruto - Rel.korting]])</f>
        <v>0</v>
      </c>
    </row>
    <row r="552" spans="1:16" x14ac:dyDescent="0.3">
      <c r="A552" t="s">
        <v>9</v>
      </c>
      <c r="B552">
        <v>5021011</v>
      </c>
      <c r="C552" t="s">
        <v>115</v>
      </c>
      <c r="D552">
        <v>1</v>
      </c>
      <c r="E552" s="10">
        <v>458.35</v>
      </c>
      <c r="F552" s="10">
        <v>458.35</v>
      </c>
      <c r="G552" s="10">
        <v>366.68</v>
      </c>
      <c r="H552">
        <v>20</v>
      </c>
      <c r="I552" s="10" t="str">
        <f>_xlfn.XLOOKUP(Q1_2025[[#This Row],[Artikelnr]],Artikel_prijzen[Artnr],Artikel_prijzen[Groep],"")</f>
        <v>Elektra</v>
      </c>
      <c r="J552" s="10">
        <f>_xlfn.XLOOKUP(Q1_2025[[#This Row],[Artikelnr]],Artikel_prijzen[Artnr],Artikel_prijzen[Prijs 2025],"")</f>
        <v>458.35</v>
      </c>
      <c r="K552" s="10" t="str">
        <f>IF(Q1_2025[[#This Row],[Artikelprijs]]&lt;&gt;"",IF(Q1_2025[[#This Row],[Stuksprijs]]=Q1_2025[[#This Row],[Artikelprijs]],"Prijs gelijk","Prijs wijkt af"),"")</f>
        <v>Prijs gelijk</v>
      </c>
      <c r="L552" s="10"/>
      <c r="M552" t="s">
        <v>536</v>
      </c>
      <c r="N552" s="10">
        <f>IF(Q1_2025[[#This Row],[Prijstype]]="Artikelprijs",Q1_2025[[#This Row],[Artikelprijs]],Q1_2025[[#This Row],[Stuksprijs]])</f>
        <v>458.35</v>
      </c>
      <c r="O552" s="10">
        <f>IF(Q1_2025[[#This Row],[Prijstype]]="Artikelprijs",Q1_2025[[#This Row],[Artikelprijs]] * Q1_2025[[#This Row],[Besteld]],Q1_2025[[#This Row],[Brutobedrag]])</f>
        <v>458.35</v>
      </c>
      <c r="P552" s="10">
        <f>IF(Q1_2025[[#This Row],[Prijstype]] = "Artikelprijs",Q1_2025[[#This Row],[Brutobedrag 2]]*(100-Q1_2025[[#This Row],[Relatiekorting percentage]])/100,Q1_2025[[#This Row],[Bruto - Rel.korting]])</f>
        <v>366.68</v>
      </c>
    </row>
    <row r="553" spans="1:16" x14ac:dyDescent="0.3">
      <c r="A553" t="s">
        <v>9</v>
      </c>
      <c r="B553">
        <v>3002022</v>
      </c>
      <c r="C553" t="s">
        <v>194</v>
      </c>
      <c r="D553">
        <v>1</v>
      </c>
      <c r="E553" s="10">
        <v>76.02</v>
      </c>
      <c r="F553" s="10">
        <v>76.02</v>
      </c>
      <c r="G553" s="10">
        <v>57.01</v>
      </c>
      <c r="H553">
        <v>25</v>
      </c>
      <c r="I553" s="10" t="str">
        <f>_xlfn.XLOOKUP(Q1_2025[[#This Row],[Artikelnr]],Artikel_prijzen[Artnr],Artikel_prijzen[Groep],"")</f>
        <v/>
      </c>
      <c r="J553" s="10" t="str">
        <f>_xlfn.XLOOKUP(Q1_2025[[#This Row],[Artikelnr]],Artikel_prijzen[Artnr],Artikel_prijzen[Prijs 2025],"")</f>
        <v/>
      </c>
      <c r="K553" s="10" t="str">
        <f>IF(Q1_2025[[#This Row],[Artikelprijs]]&lt;&gt;"",IF(Q1_2025[[#This Row],[Stuksprijs]]=Q1_2025[[#This Row],[Artikelprijs]],"Prijs gelijk","Prijs wijkt af"),"")</f>
        <v/>
      </c>
      <c r="L553" s="10"/>
      <c r="N553" s="10">
        <f>IF(Q1_2025[[#This Row],[Prijstype]]="Artikelprijs",Q1_2025[[#This Row],[Artikelprijs]],Q1_2025[[#This Row],[Stuksprijs]])</f>
        <v>76.02</v>
      </c>
      <c r="O553" s="10">
        <f>IF(Q1_2025[[#This Row],[Prijstype]]="Artikelprijs",Q1_2025[[#This Row],[Artikelprijs]] * Q1_2025[[#This Row],[Besteld]],Q1_2025[[#This Row],[Brutobedrag]])</f>
        <v>76.02</v>
      </c>
      <c r="P553" s="10">
        <f>IF(Q1_2025[[#This Row],[Prijstype]] = "Artikelprijs",Q1_2025[[#This Row],[Brutobedrag 2]]*(100-Q1_2025[[#This Row],[Relatiekorting percentage]])/100,Q1_2025[[#This Row],[Bruto - Rel.korting]])</f>
        <v>57.01</v>
      </c>
    </row>
    <row r="554" spans="1:16" x14ac:dyDescent="0.3">
      <c r="A554" t="s">
        <v>9</v>
      </c>
      <c r="B554">
        <v>5020008</v>
      </c>
      <c r="C554" t="s">
        <v>52</v>
      </c>
      <c r="D554">
        <v>1</v>
      </c>
      <c r="E554" s="10">
        <v>32.96</v>
      </c>
      <c r="F554" s="10">
        <v>32.96</v>
      </c>
      <c r="G554" s="10">
        <v>24.72</v>
      </c>
      <c r="H554">
        <v>25</v>
      </c>
      <c r="I554" s="10" t="str">
        <f>_xlfn.XLOOKUP(Q1_2025[[#This Row],[Artikelnr]],Artikel_prijzen[Artnr],Artikel_prijzen[Groep],"")</f>
        <v/>
      </c>
      <c r="J554" s="10" t="str">
        <f>_xlfn.XLOOKUP(Q1_2025[[#This Row],[Artikelnr]],Artikel_prijzen[Artnr],Artikel_prijzen[Prijs 2025],"")</f>
        <v/>
      </c>
      <c r="K554" s="10" t="str">
        <f>IF(Q1_2025[[#This Row],[Artikelprijs]]&lt;&gt;"",IF(Q1_2025[[#This Row],[Stuksprijs]]=Q1_2025[[#This Row],[Artikelprijs]],"Prijs gelijk","Prijs wijkt af"),"")</f>
        <v/>
      </c>
      <c r="L554" s="10"/>
      <c r="N554" s="10">
        <f>IF(Q1_2025[[#This Row],[Prijstype]]="Artikelprijs",Q1_2025[[#This Row],[Artikelprijs]],Q1_2025[[#This Row],[Stuksprijs]])</f>
        <v>32.96</v>
      </c>
      <c r="O554" s="10">
        <f>IF(Q1_2025[[#This Row],[Prijstype]]="Artikelprijs",Q1_2025[[#This Row],[Artikelprijs]] * Q1_2025[[#This Row],[Besteld]],Q1_2025[[#This Row],[Brutobedrag]])</f>
        <v>32.96</v>
      </c>
      <c r="P554" s="10">
        <f>IF(Q1_2025[[#This Row],[Prijstype]] = "Artikelprijs",Q1_2025[[#This Row],[Brutobedrag 2]]*(100-Q1_2025[[#This Row],[Relatiekorting percentage]])/100,Q1_2025[[#This Row],[Bruto - Rel.korting]])</f>
        <v>24.72</v>
      </c>
    </row>
    <row r="555" spans="1:16" x14ac:dyDescent="0.3">
      <c r="A555" t="s">
        <v>9</v>
      </c>
      <c r="B555">
        <v>5020009</v>
      </c>
      <c r="C555" t="s">
        <v>125</v>
      </c>
      <c r="D555">
        <v>3</v>
      </c>
      <c r="E555" s="10">
        <v>45.32</v>
      </c>
      <c r="F555" s="10">
        <v>135.96</v>
      </c>
      <c r="G555" s="10">
        <v>101.97</v>
      </c>
      <c r="H555">
        <v>25</v>
      </c>
      <c r="I555" s="10" t="str">
        <f>_xlfn.XLOOKUP(Q1_2025[[#This Row],[Artikelnr]],Artikel_prijzen[Artnr],Artikel_prijzen[Groep],"")</f>
        <v/>
      </c>
      <c r="J555" s="10" t="str">
        <f>_xlfn.XLOOKUP(Q1_2025[[#This Row],[Artikelnr]],Artikel_prijzen[Artnr],Artikel_prijzen[Prijs 2025],"")</f>
        <v/>
      </c>
      <c r="K555" s="10" t="str">
        <f>IF(Q1_2025[[#This Row],[Artikelprijs]]&lt;&gt;"",IF(Q1_2025[[#This Row],[Stuksprijs]]=Q1_2025[[#This Row],[Artikelprijs]],"Prijs gelijk","Prijs wijkt af"),"")</f>
        <v/>
      </c>
      <c r="L555" s="10"/>
      <c r="N555" s="10">
        <f>IF(Q1_2025[[#This Row],[Prijstype]]="Artikelprijs",Q1_2025[[#This Row],[Artikelprijs]],Q1_2025[[#This Row],[Stuksprijs]])</f>
        <v>45.32</v>
      </c>
      <c r="O555" s="10">
        <f>IF(Q1_2025[[#This Row],[Prijstype]]="Artikelprijs",Q1_2025[[#This Row],[Artikelprijs]] * Q1_2025[[#This Row],[Besteld]],Q1_2025[[#This Row],[Brutobedrag]])</f>
        <v>135.96</v>
      </c>
      <c r="P555" s="10">
        <f>IF(Q1_2025[[#This Row],[Prijstype]] = "Artikelprijs",Q1_2025[[#This Row],[Brutobedrag 2]]*(100-Q1_2025[[#This Row],[Relatiekorting percentage]])/100,Q1_2025[[#This Row],[Bruto - Rel.korting]])</f>
        <v>101.97</v>
      </c>
    </row>
    <row r="556" spans="1:16" x14ac:dyDescent="0.3">
      <c r="A556" t="s">
        <v>9</v>
      </c>
      <c r="B556">
        <v>1001021</v>
      </c>
      <c r="C556" t="s">
        <v>198</v>
      </c>
      <c r="D556">
        <v>40</v>
      </c>
      <c r="E556" s="10">
        <v>54.08</v>
      </c>
      <c r="F556" s="10">
        <v>2163.1999999999998</v>
      </c>
      <c r="G556" s="10">
        <v>1622.4</v>
      </c>
      <c r="H556">
        <v>25</v>
      </c>
      <c r="I556" s="10" t="str">
        <f>_xlfn.XLOOKUP(Q1_2025[[#This Row],[Artikelnr]],Artikel_prijzen[Artnr],Artikel_prijzen[Groep],"")</f>
        <v/>
      </c>
      <c r="J556" s="10" t="str">
        <f>_xlfn.XLOOKUP(Q1_2025[[#This Row],[Artikelnr]],Artikel_prijzen[Artnr],Artikel_prijzen[Prijs 2025],"")</f>
        <v/>
      </c>
      <c r="K556" s="10" t="str">
        <f>IF(Q1_2025[[#This Row],[Artikelprijs]]&lt;&gt;"",IF(Q1_2025[[#This Row],[Stuksprijs]]=Q1_2025[[#This Row],[Artikelprijs]],"Prijs gelijk","Prijs wijkt af"),"")</f>
        <v/>
      </c>
      <c r="L556" s="10"/>
      <c r="N556" s="10">
        <f>IF(Q1_2025[[#This Row],[Prijstype]]="Artikelprijs",Q1_2025[[#This Row],[Artikelprijs]],Q1_2025[[#This Row],[Stuksprijs]])</f>
        <v>54.08</v>
      </c>
      <c r="O556" s="10">
        <f>IF(Q1_2025[[#This Row],[Prijstype]]="Artikelprijs",Q1_2025[[#This Row],[Artikelprijs]] * Q1_2025[[#This Row],[Besteld]],Q1_2025[[#This Row],[Brutobedrag]])</f>
        <v>2163.1999999999998</v>
      </c>
      <c r="P556" s="10">
        <f>IF(Q1_2025[[#This Row],[Prijstype]] = "Artikelprijs",Q1_2025[[#This Row],[Brutobedrag 2]]*(100-Q1_2025[[#This Row],[Relatiekorting percentage]])/100,Q1_2025[[#This Row],[Bruto - Rel.korting]])</f>
        <v>1622.4</v>
      </c>
    </row>
    <row r="557" spans="1:16" x14ac:dyDescent="0.3">
      <c r="A557" t="s">
        <v>9</v>
      </c>
      <c r="B557">
        <v>3002011</v>
      </c>
      <c r="C557" t="s">
        <v>185</v>
      </c>
      <c r="D557">
        <v>4</v>
      </c>
      <c r="E557" s="10">
        <v>35</v>
      </c>
      <c r="F557" s="10">
        <v>140</v>
      </c>
      <c r="G557" s="10">
        <v>105</v>
      </c>
      <c r="H557">
        <v>25</v>
      </c>
      <c r="I557" s="10" t="str">
        <f>_xlfn.XLOOKUP(Q1_2025[[#This Row],[Artikelnr]],Artikel_prijzen[Artnr],Artikel_prijzen[Groep],"")</f>
        <v/>
      </c>
      <c r="J557" s="10" t="str">
        <f>_xlfn.XLOOKUP(Q1_2025[[#This Row],[Artikelnr]],Artikel_prijzen[Artnr],Artikel_prijzen[Prijs 2025],"")</f>
        <v/>
      </c>
      <c r="K557" s="10" t="str">
        <f>IF(Q1_2025[[#This Row],[Artikelprijs]]&lt;&gt;"",IF(Q1_2025[[#This Row],[Stuksprijs]]=Q1_2025[[#This Row],[Artikelprijs]],"Prijs gelijk","Prijs wijkt af"),"")</f>
        <v/>
      </c>
      <c r="L557" s="10"/>
      <c r="N557" s="10">
        <f>IF(Q1_2025[[#This Row],[Prijstype]]="Artikelprijs",Q1_2025[[#This Row],[Artikelprijs]],Q1_2025[[#This Row],[Stuksprijs]])</f>
        <v>35</v>
      </c>
      <c r="O557" s="10">
        <f>IF(Q1_2025[[#This Row],[Prijstype]]="Artikelprijs",Q1_2025[[#This Row],[Artikelprijs]] * Q1_2025[[#This Row],[Besteld]],Q1_2025[[#This Row],[Brutobedrag]])</f>
        <v>140</v>
      </c>
      <c r="P557" s="10">
        <f>IF(Q1_2025[[#This Row],[Prijstype]] = "Artikelprijs",Q1_2025[[#This Row],[Brutobedrag 2]]*(100-Q1_2025[[#This Row],[Relatiekorting percentage]])/100,Q1_2025[[#This Row],[Bruto - Rel.korting]])</f>
        <v>105</v>
      </c>
    </row>
    <row r="558" spans="1:16" x14ac:dyDescent="0.3">
      <c r="A558" t="s">
        <v>9</v>
      </c>
      <c r="B558">
        <v>5010016</v>
      </c>
      <c r="C558" t="s">
        <v>199</v>
      </c>
      <c r="D558">
        <v>6</v>
      </c>
      <c r="E558" s="10">
        <v>48.93</v>
      </c>
      <c r="F558" s="10">
        <v>293.58</v>
      </c>
      <c r="G558" s="10">
        <v>220.18</v>
      </c>
      <c r="H558">
        <v>25</v>
      </c>
      <c r="I558" s="10" t="str">
        <f>_xlfn.XLOOKUP(Q1_2025[[#This Row],[Artikelnr]],Artikel_prijzen[Artnr],Artikel_prijzen[Groep],"")</f>
        <v/>
      </c>
      <c r="J558" s="10" t="str">
        <f>_xlfn.XLOOKUP(Q1_2025[[#This Row],[Artikelnr]],Artikel_prijzen[Artnr],Artikel_prijzen[Prijs 2025],"")</f>
        <v/>
      </c>
      <c r="K558" s="10" t="str">
        <f>IF(Q1_2025[[#This Row],[Artikelprijs]]&lt;&gt;"",IF(Q1_2025[[#This Row],[Stuksprijs]]=Q1_2025[[#This Row],[Artikelprijs]],"Prijs gelijk","Prijs wijkt af"),"")</f>
        <v/>
      </c>
      <c r="L558" s="10"/>
      <c r="N558" s="10">
        <f>IF(Q1_2025[[#This Row],[Prijstype]]="Artikelprijs",Q1_2025[[#This Row],[Artikelprijs]],Q1_2025[[#This Row],[Stuksprijs]])</f>
        <v>48.93</v>
      </c>
      <c r="O558" s="10">
        <f>IF(Q1_2025[[#This Row],[Prijstype]]="Artikelprijs",Q1_2025[[#This Row],[Artikelprijs]] * Q1_2025[[#This Row],[Besteld]],Q1_2025[[#This Row],[Brutobedrag]])</f>
        <v>293.58</v>
      </c>
      <c r="P558" s="10">
        <f>IF(Q1_2025[[#This Row],[Prijstype]] = "Artikelprijs",Q1_2025[[#This Row],[Brutobedrag 2]]*(100-Q1_2025[[#This Row],[Relatiekorting percentage]])/100,Q1_2025[[#This Row],[Bruto - Rel.korting]])</f>
        <v>220.18</v>
      </c>
    </row>
    <row r="559" spans="1:16" x14ac:dyDescent="0.3">
      <c r="A559" t="s">
        <v>9</v>
      </c>
      <c r="B559">
        <v>3002010</v>
      </c>
      <c r="C559" t="s">
        <v>184</v>
      </c>
      <c r="D559">
        <v>10</v>
      </c>
      <c r="E559" s="10">
        <v>25.52</v>
      </c>
      <c r="F559" s="10">
        <v>255.2</v>
      </c>
      <c r="G559" s="10">
        <v>255.2</v>
      </c>
      <c r="H559">
        <v>0</v>
      </c>
      <c r="I559" s="10" t="str">
        <f>_xlfn.XLOOKUP(Q1_2025[[#This Row],[Artikelnr]],Artikel_prijzen[Artnr],Artikel_prijzen[Groep],"")</f>
        <v/>
      </c>
      <c r="J559" s="10" t="str">
        <f>_xlfn.XLOOKUP(Q1_2025[[#This Row],[Artikelnr]],Artikel_prijzen[Artnr],Artikel_prijzen[Prijs 2025],"")</f>
        <v/>
      </c>
      <c r="K559" s="10" t="str">
        <f>IF(Q1_2025[[#This Row],[Artikelprijs]]&lt;&gt;"",IF(Q1_2025[[#This Row],[Stuksprijs]]=Q1_2025[[#This Row],[Artikelprijs]],"Prijs gelijk","Prijs wijkt af"),"")</f>
        <v/>
      </c>
      <c r="L559" s="10"/>
      <c r="N559" s="10">
        <f>IF(Q1_2025[[#This Row],[Prijstype]]="Artikelprijs",Q1_2025[[#This Row],[Artikelprijs]],Q1_2025[[#This Row],[Stuksprijs]])</f>
        <v>25.52</v>
      </c>
      <c r="O559" s="10">
        <f>IF(Q1_2025[[#This Row],[Prijstype]]="Artikelprijs",Q1_2025[[#This Row],[Artikelprijs]] * Q1_2025[[#This Row],[Besteld]],Q1_2025[[#This Row],[Brutobedrag]])</f>
        <v>255.2</v>
      </c>
      <c r="P559" s="10">
        <f>IF(Q1_2025[[#This Row],[Prijstype]] = "Artikelprijs",Q1_2025[[#This Row],[Brutobedrag 2]]*(100-Q1_2025[[#This Row],[Relatiekorting percentage]])/100,Q1_2025[[#This Row],[Bruto - Rel.korting]])</f>
        <v>255.2</v>
      </c>
    </row>
    <row r="560" spans="1:16" x14ac:dyDescent="0.3">
      <c r="A560" t="s">
        <v>9</v>
      </c>
      <c r="B560">
        <v>5020002</v>
      </c>
      <c r="C560" t="s">
        <v>122</v>
      </c>
      <c r="D560">
        <v>2</v>
      </c>
      <c r="E560" s="10">
        <v>39.65</v>
      </c>
      <c r="F560" s="10">
        <v>79.3</v>
      </c>
      <c r="G560" s="10">
        <v>59.47</v>
      </c>
      <c r="H560">
        <v>25</v>
      </c>
      <c r="I560" s="10" t="str">
        <f>_xlfn.XLOOKUP(Q1_2025[[#This Row],[Artikelnr]],Artikel_prijzen[Artnr],Artikel_prijzen[Groep],"")</f>
        <v/>
      </c>
      <c r="J560" s="10" t="str">
        <f>_xlfn.XLOOKUP(Q1_2025[[#This Row],[Artikelnr]],Artikel_prijzen[Artnr],Artikel_prijzen[Prijs 2025],"")</f>
        <v/>
      </c>
      <c r="K560" s="10" t="str">
        <f>IF(Q1_2025[[#This Row],[Artikelprijs]]&lt;&gt;"",IF(Q1_2025[[#This Row],[Stuksprijs]]=Q1_2025[[#This Row],[Artikelprijs]],"Prijs gelijk","Prijs wijkt af"),"")</f>
        <v/>
      </c>
      <c r="L560" s="10"/>
      <c r="N560" s="10">
        <f>IF(Q1_2025[[#This Row],[Prijstype]]="Artikelprijs",Q1_2025[[#This Row],[Artikelprijs]],Q1_2025[[#This Row],[Stuksprijs]])</f>
        <v>39.65</v>
      </c>
      <c r="O560" s="10">
        <f>IF(Q1_2025[[#This Row],[Prijstype]]="Artikelprijs",Q1_2025[[#This Row],[Artikelprijs]] * Q1_2025[[#This Row],[Besteld]],Q1_2025[[#This Row],[Brutobedrag]])</f>
        <v>79.3</v>
      </c>
      <c r="P560" s="10">
        <f>IF(Q1_2025[[#This Row],[Prijstype]] = "Artikelprijs",Q1_2025[[#This Row],[Brutobedrag 2]]*(100-Q1_2025[[#This Row],[Relatiekorting percentage]])/100,Q1_2025[[#This Row],[Bruto - Rel.korting]])</f>
        <v>59.47</v>
      </c>
    </row>
    <row r="561" spans="1:16" x14ac:dyDescent="0.3">
      <c r="A561" t="s">
        <v>9</v>
      </c>
      <c r="B561">
        <v>5021007</v>
      </c>
      <c r="C561" t="s">
        <v>49</v>
      </c>
      <c r="D561">
        <v>1</v>
      </c>
      <c r="E561" s="10">
        <v>339.9</v>
      </c>
      <c r="F561" s="10">
        <v>339.9</v>
      </c>
      <c r="G561" s="10">
        <v>271.92</v>
      </c>
      <c r="H561">
        <v>20</v>
      </c>
      <c r="I561" s="10" t="str">
        <f>_xlfn.XLOOKUP(Q1_2025[[#This Row],[Artikelnr]],Artikel_prijzen[Artnr],Artikel_prijzen[Groep],"")</f>
        <v>Elektra</v>
      </c>
      <c r="J561" s="10">
        <f>_xlfn.XLOOKUP(Q1_2025[[#This Row],[Artikelnr]],Artikel_prijzen[Artnr],Artikel_prijzen[Prijs 2025],"")</f>
        <v>339.9</v>
      </c>
      <c r="K561" s="10" t="str">
        <f>IF(Q1_2025[[#This Row],[Artikelprijs]]&lt;&gt;"",IF(Q1_2025[[#This Row],[Stuksprijs]]=Q1_2025[[#This Row],[Artikelprijs]],"Prijs gelijk","Prijs wijkt af"),"")</f>
        <v>Prijs gelijk</v>
      </c>
      <c r="L561" s="10"/>
      <c r="M561" t="s">
        <v>536</v>
      </c>
      <c r="N561" s="10">
        <f>IF(Q1_2025[[#This Row],[Prijstype]]="Artikelprijs",Q1_2025[[#This Row],[Artikelprijs]],Q1_2025[[#This Row],[Stuksprijs]])</f>
        <v>339.9</v>
      </c>
      <c r="O561" s="10">
        <f>IF(Q1_2025[[#This Row],[Prijstype]]="Artikelprijs",Q1_2025[[#This Row],[Artikelprijs]] * Q1_2025[[#This Row],[Besteld]],Q1_2025[[#This Row],[Brutobedrag]])</f>
        <v>339.9</v>
      </c>
      <c r="P561" s="10">
        <f>IF(Q1_2025[[#This Row],[Prijstype]] = "Artikelprijs",Q1_2025[[#This Row],[Brutobedrag 2]]*(100-Q1_2025[[#This Row],[Relatiekorting percentage]])/100,Q1_2025[[#This Row],[Bruto - Rel.korting]])</f>
        <v>271.92</v>
      </c>
    </row>
    <row r="562" spans="1:16" x14ac:dyDescent="0.3">
      <c r="A562" t="s">
        <v>9</v>
      </c>
      <c r="B562">
        <v>1001021</v>
      </c>
      <c r="C562" t="s">
        <v>198</v>
      </c>
      <c r="D562">
        <v>43</v>
      </c>
      <c r="E562" s="10">
        <v>54.08</v>
      </c>
      <c r="F562" s="10">
        <v>2325.44</v>
      </c>
      <c r="G562" s="10">
        <v>1744.08</v>
      </c>
      <c r="H562">
        <v>25</v>
      </c>
      <c r="I562" s="10" t="str">
        <f>_xlfn.XLOOKUP(Q1_2025[[#This Row],[Artikelnr]],Artikel_prijzen[Artnr],Artikel_prijzen[Groep],"")</f>
        <v/>
      </c>
      <c r="J562" s="10" t="str">
        <f>_xlfn.XLOOKUP(Q1_2025[[#This Row],[Artikelnr]],Artikel_prijzen[Artnr],Artikel_prijzen[Prijs 2025],"")</f>
        <v/>
      </c>
      <c r="K562" s="10" t="str">
        <f>IF(Q1_2025[[#This Row],[Artikelprijs]]&lt;&gt;"",IF(Q1_2025[[#This Row],[Stuksprijs]]=Q1_2025[[#This Row],[Artikelprijs]],"Prijs gelijk","Prijs wijkt af"),"")</f>
        <v/>
      </c>
      <c r="L562" s="10"/>
      <c r="N562" s="10">
        <f>IF(Q1_2025[[#This Row],[Prijstype]]="Artikelprijs",Q1_2025[[#This Row],[Artikelprijs]],Q1_2025[[#This Row],[Stuksprijs]])</f>
        <v>54.08</v>
      </c>
      <c r="O562" s="10">
        <f>IF(Q1_2025[[#This Row],[Prijstype]]="Artikelprijs",Q1_2025[[#This Row],[Artikelprijs]] * Q1_2025[[#This Row],[Besteld]],Q1_2025[[#This Row],[Brutobedrag]])</f>
        <v>2325.44</v>
      </c>
      <c r="P562" s="10">
        <f>IF(Q1_2025[[#This Row],[Prijstype]] = "Artikelprijs",Q1_2025[[#This Row],[Brutobedrag 2]]*(100-Q1_2025[[#This Row],[Relatiekorting percentage]])/100,Q1_2025[[#This Row],[Bruto - Rel.korting]])</f>
        <v>1744.08</v>
      </c>
    </row>
    <row r="563" spans="1:16" x14ac:dyDescent="0.3">
      <c r="A563" t="s">
        <v>9</v>
      </c>
      <c r="B563">
        <v>3002011</v>
      </c>
      <c r="C563" t="s">
        <v>185</v>
      </c>
      <c r="D563">
        <v>3</v>
      </c>
      <c r="E563" s="10">
        <v>35</v>
      </c>
      <c r="F563" s="10">
        <v>105</v>
      </c>
      <c r="G563" s="10">
        <v>78.75</v>
      </c>
      <c r="H563">
        <v>25</v>
      </c>
      <c r="I563" s="10" t="str">
        <f>_xlfn.XLOOKUP(Q1_2025[[#This Row],[Artikelnr]],Artikel_prijzen[Artnr],Artikel_prijzen[Groep],"")</f>
        <v/>
      </c>
      <c r="J563" s="10" t="str">
        <f>_xlfn.XLOOKUP(Q1_2025[[#This Row],[Artikelnr]],Artikel_prijzen[Artnr],Artikel_prijzen[Prijs 2025],"")</f>
        <v/>
      </c>
      <c r="K563" s="10" t="str">
        <f>IF(Q1_2025[[#This Row],[Artikelprijs]]&lt;&gt;"",IF(Q1_2025[[#This Row],[Stuksprijs]]=Q1_2025[[#This Row],[Artikelprijs]],"Prijs gelijk","Prijs wijkt af"),"")</f>
        <v/>
      </c>
      <c r="L563" s="10"/>
      <c r="N563" s="10">
        <f>IF(Q1_2025[[#This Row],[Prijstype]]="Artikelprijs",Q1_2025[[#This Row],[Artikelprijs]],Q1_2025[[#This Row],[Stuksprijs]])</f>
        <v>35</v>
      </c>
      <c r="O563" s="10">
        <f>IF(Q1_2025[[#This Row],[Prijstype]]="Artikelprijs",Q1_2025[[#This Row],[Artikelprijs]] * Q1_2025[[#This Row],[Besteld]],Q1_2025[[#This Row],[Brutobedrag]])</f>
        <v>105</v>
      </c>
      <c r="P563" s="10">
        <f>IF(Q1_2025[[#This Row],[Prijstype]] = "Artikelprijs",Q1_2025[[#This Row],[Brutobedrag 2]]*(100-Q1_2025[[#This Row],[Relatiekorting percentage]])/100,Q1_2025[[#This Row],[Bruto - Rel.korting]])</f>
        <v>78.75</v>
      </c>
    </row>
    <row r="564" spans="1:16" x14ac:dyDescent="0.3">
      <c r="A564" t="s">
        <v>9</v>
      </c>
      <c r="B564">
        <v>5010016</v>
      </c>
      <c r="C564" t="s">
        <v>199</v>
      </c>
      <c r="D564">
        <v>24</v>
      </c>
      <c r="E564" s="10">
        <v>48.93</v>
      </c>
      <c r="F564" s="10">
        <v>1174.32</v>
      </c>
      <c r="G564" s="10">
        <v>880.74</v>
      </c>
      <c r="H564">
        <v>25</v>
      </c>
      <c r="I564" s="10" t="str">
        <f>_xlfn.XLOOKUP(Q1_2025[[#This Row],[Artikelnr]],Artikel_prijzen[Artnr],Artikel_prijzen[Groep],"")</f>
        <v/>
      </c>
      <c r="J564" s="10" t="str">
        <f>_xlfn.XLOOKUP(Q1_2025[[#This Row],[Artikelnr]],Artikel_prijzen[Artnr],Artikel_prijzen[Prijs 2025],"")</f>
        <v/>
      </c>
      <c r="K564" s="10" t="str">
        <f>IF(Q1_2025[[#This Row],[Artikelprijs]]&lt;&gt;"",IF(Q1_2025[[#This Row],[Stuksprijs]]=Q1_2025[[#This Row],[Artikelprijs]],"Prijs gelijk","Prijs wijkt af"),"")</f>
        <v/>
      </c>
      <c r="L564" s="10"/>
      <c r="N564" s="10">
        <f>IF(Q1_2025[[#This Row],[Prijstype]]="Artikelprijs",Q1_2025[[#This Row],[Artikelprijs]],Q1_2025[[#This Row],[Stuksprijs]])</f>
        <v>48.93</v>
      </c>
      <c r="O564" s="10">
        <f>IF(Q1_2025[[#This Row],[Prijstype]]="Artikelprijs",Q1_2025[[#This Row],[Artikelprijs]] * Q1_2025[[#This Row],[Besteld]],Q1_2025[[#This Row],[Brutobedrag]])</f>
        <v>1174.32</v>
      </c>
      <c r="P564" s="10">
        <f>IF(Q1_2025[[#This Row],[Prijstype]] = "Artikelprijs",Q1_2025[[#This Row],[Brutobedrag 2]]*(100-Q1_2025[[#This Row],[Relatiekorting percentage]])/100,Q1_2025[[#This Row],[Bruto - Rel.korting]])</f>
        <v>880.74</v>
      </c>
    </row>
    <row r="565" spans="1:16" x14ac:dyDescent="0.3">
      <c r="A565" t="s">
        <v>9</v>
      </c>
      <c r="B565">
        <v>5010016</v>
      </c>
      <c r="C565" t="s">
        <v>200</v>
      </c>
      <c r="D565">
        <v>6</v>
      </c>
      <c r="E565" s="10">
        <v>48.93</v>
      </c>
      <c r="F565" s="10">
        <v>0</v>
      </c>
      <c r="G565" s="10">
        <v>0</v>
      </c>
      <c r="H565">
        <v>25</v>
      </c>
      <c r="I565" s="10" t="str">
        <f>_xlfn.XLOOKUP(Q1_2025[[#This Row],[Artikelnr]],Artikel_prijzen[Artnr],Artikel_prijzen[Groep],"")</f>
        <v/>
      </c>
      <c r="J565" s="10" t="str">
        <f>_xlfn.XLOOKUP(Q1_2025[[#This Row],[Artikelnr]],Artikel_prijzen[Artnr],Artikel_prijzen[Prijs 2025],"")</f>
        <v/>
      </c>
      <c r="K565" s="10" t="str">
        <f>IF(Q1_2025[[#This Row],[Artikelprijs]]&lt;&gt;"",IF(Q1_2025[[#This Row],[Stuksprijs]]=Q1_2025[[#This Row],[Artikelprijs]],"Prijs gelijk","Prijs wijkt af"),"")</f>
        <v/>
      </c>
      <c r="L565" s="10"/>
      <c r="N565" s="10">
        <f>IF(Q1_2025[[#This Row],[Prijstype]]="Artikelprijs",Q1_2025[[#This Row],[Artikelprijs]],Q1_2025[[#This Row],[Stuksprijs]])</f>
        <v>48.93</v>
      </c>
      <c r="O565" s="10">
        <f>IF(Q1_2025[[#This Row],[Prijstype]]="Artikelprijs",Q1_2025[[#This Row],[Artikelprijs]] * Q1_2025[[#This Row],[Besteld]],Q1_2025[[#This Row],[Brutobedrag]])</f>
        <v>0</v>
      </c>
      <c r="P565" s="10">
        <f>IF(Q1_2025[[#This Row],[Prijstype]] = "Artikelprijs",Q1_2025[[#This Row],[Brutobedrag 2]]*(100-Q1_2025[[#This Row],[Relatiekorting percentage]])/100,Q1_2025[[#This Row],[Bruto - Rel.korting]])</f>
        <v>0</v>
      </c>
    </row>
    <row r="566" spans="1:16" x14ac:dyDescent="0.3">
      <c r="A566" t="s">
        <v>9</v>
      </c>
      <c r="B566">
        <v>3002010</v>
      </c>
      <c r="C566" t="s">
        <v>184</v>
      </c>
      <c r="D566">
        <v>6</v>
      </c>
      <c r="E566" s="10">
        <v>25.52</v>
      </c>
      <c r="F566" s="10">
        <v>153.12</v>
      </c>
      <c r="G566" s="10">
        <v>153.12</v>
      </c>
      <c r="H566">
        <v>0</v>
      </c>
      <c r="I566" s="10" t="str">
        <f>_xlfn.XLOOKUP(Q1_2025[[#This Row],[Artikelnr]],Artikel_prijzen[Artnr],Artikel_prijzen[Groep],"")</f>
        <v/>
      </c>
      <c r="J566" s="10" t="str">
        <f>_xlfn.XLOOKUP(Q1_2025[[#This Row],[Artikelnr]],Artikel_prijzen[Artnr],Artikel_prijzen[Prijs 2025],"")</f>
        <v/>
      </c>
      <c r="K566" s="10" t="str">
        <f>IF(Q1_2025[[#This Row],[Artikelprijs]]&lt;&gt;"",IF(Q1_2025[[#This Row],[Stuksprijs]]=Q1_2025[[#This Row],[Artikelprijs]],"Prijs gelijk","Prijs wijkt af"),"")</f>
        <v/>
      </c>
      <c r="L566" s="10"/>
      <c r="N566" s="10">
        <f>IF(Q1_2025[[#This Row],[Prijstype]]="Artikelprijs",Q1_2025[[#This Row],[Artikelprijs]],Q1_2025[[#This Row],[Stuksprijs]])</f>
        <v>25.52</v>
      </c>
      <c r="O566" s="10">
        <f>IF(Q1_2025[[#This Row],[Prijstype]]="Artikelprijs",Q1_2025[[#This Row],[Artikelprijs]] * Q1_2025[[#This Row],[Besteld]],Q1_2025[[#This Row],[Brutobedrag]])</f>
        <v>153.12</v>
      </c>
      <c r="P566" s="10">
        <f>IF(Q1_2025[[#This Row],[Prijstype]] = "Artikelprijs",Q1_2025[[#This Row],[Brutobedrag 2]]*(100-Q1_2025[[#This Row],[Relatiekorting percentage]])/100,Q1_2025[[#This Row],[Bruto - Rel.korting]])</f>
        <v>153.12</v>
      </c>
    </row>
    <row r="567" spans="1:16" x14ac:dyDescent="0.3">
      <c r="A567" t="s">
        <v>9</v>
      </c>
      <c r="B567">
        <v>5020002</v>
      </c>
      <c r="C567" t="s">
        <v>122</v>
      </c>
      <c r="D567">
        <v>4</v>
      </c>
      <c r="E567" s="10">
        <v>39.65</v>
      </c>
      <c r="F567" s="10">
        <v>158.6</v>
      </c>
      <c r="G567" s="10">
        <v>118.95</v>
      </c>
      <c r="H567">
        <v>25</v>
      </c>
      <c r="I567" s="10" t="str">
        <f>_xlfn.XLOOKUP(Q1_2025[[#This Row],[Artikelnr]],Artikel_prijzen[Artnr],Artikel_prijzen[Groep],"")</f>
        <v/>
      </c>
      <c r="J567" s="10" t="str">
        <f>_xlfn.XLOOKUP(Q1_2025[[#This Row],[Artikelnr]],Artikel_prijzen[Artnr],Artikel_prijzen[Prijs 2025],"")</f>
        <v/>
      </c>
      <c r="K567" s="10" t="str">
        <f>IF(Q1_2025[[#This Row],[Artikelprijs]]&lt;&gt;"",IF(Q1_2025[[#This Row],[Stuksprijs]]=Q1_2025[[#This Row],[Artikelprijs]],"Prijs gelijk","Prijs wijkt af"),"")</f>
        <v/>
      </c>
      <c r="L567" s="10"/>
      <c r="N567" s="10">
        <f>IF(Q1_2025[[#This Row],[Prijstype]]="Artikelprijs",Q1_2025[[#This Row],[Artikelprijs]],Q1_2025[[#This Row],[Stuksprijs]])</f>
        <v>39.65</v>
      </c>
      <c r="O567" s="10">
        <f>IF(Q1_2025[[#This Row],[Prijstype]]="Artikelprijs",Q1_2025[[#This Row],[Artikelprijs]] * Q1_2025[[#This Row],[Besteld]],Q1_2025[[#This Row],[Brutobedrag]])</f>
        <v>158.6</v>
      </c>
      <c r="P567" s="10">
        <f>IF(Q1_2025[[#This Row],[Prijstype]] = "Artikelprijs",Q1_2025[[#This Row],[Brutobedrag 2]]*(100-Q1_2025[[#This Row],[Relatiekorting percentage]])/100,Q1_2025[[#This Row],[Bruto - Rel.korting]])</f>
        <v>118.95</v>
      </c>
    </row>
    <row r="568" spans="1:16" x14ac:dyDescent="0.3">
      <c r="A568" t="s">
        <v>9</v>
      </c>
      <c r="B568">
        <v>5020006</v>
      </c>
      <c r="C568" t="s">
        <v>193</v>
      </c>
      <c r="D568">
        <v>1</v>
      </c>
      <c r="E568" s="10">
        <v>39.65</v>
      </c>
      <c r="F568" s="10">
        <v>39.65</v>
      </c>
      <c r="G568" s="10">
        <v>29.74</v>
      </c>
      <c r="H568">
        <v>25</v>
      </c>
      <c r="I568" s="10" t="str">
        <f>_xlfn.XLOOKUP(Q1_2025[[#This Row],[Artikelnr]],Artikel_prijzen[Artnr],Artikel_prijzen[Groep],"")</f>
        <v/>
      </c>
      <c r="J568" s="10" t="str">
        <f>_xlfn.XLOOKUP(Q1_2025[[#This Row],[Artikelnr]],Artikel_prijzen[Artnr],Artikel_prijzen[Prijs 2025],"")</f>
        <v/>
      </c>
      <c r="K568" s="10" t="str">
        <f>IF(Q1_2025[[#This Row],[Artikelprijs]]&lt;&gt;"",IF(Q1_2025[[#This Row],[Stuksprijs]]=Q1_2025[[#This Row],[Artikelprijs]],"Prijs gelijk","Prijs wijkt af"),"")</f>
        <v/>
      </c>
      <c r="L568" s="10"/>
      <c r="N568" s="10">
        <f>IF(Q1_2025[[#This Row],[Prijstype]]="Artikelprijs",Q1_2025[[#This Row],[Artikelprijs]],Q1_2025[[#This Row],[Stuksprijs]])</f>
        <v>39.65</v>
      </c>
      <c r="O568" s="10">
        <f>IF(Q1_2025[[#This Row],[Prijstype]]="Artikelprijs",Q1_2025[[#This Row],[Artikelprijs]] * Q1_2025[[#This Row],[Besteld]],Q1_2025[[#This Row],[Brutobedrag]])</f>
        <v>39.65</v>
      </c>
      <c r="P568" s="10">
        <f>IF(Q1_2025[[#This Row],[Prijstype]] = "Artikelprijs",Q1_2025[[#This Row],[Brutobedrag 2]]*(100-Q1_2025[[#This Row],[Relatiekorting percentage]])/100,Q1_2025[[#This Row],[Bruto - Rel.korting]])</f>
        <v>29.74</v>
      </c>
    </row>
    <row r="569" spans="1:16" x14ac:dyDescent="0.3">
      <c r="A569" t="s">
        <v>9</v>
      </c>
      <c r="B569">
        <v>5021007</v>
      </c>
      <c r="C569" t="s">
        <v>49</v>
      </c>
      <c r="D569">
        <v>1</v>
      </c>
      <c r="E569" s="10">
        <v>339.9</v>
      </c>
      <c r="F569" s="10">
        <v>339.9</v>
      </c>
      <c r="G569" s="10">
        <v>271.92</v>
      </c>
      <c r="H569">
        <v>20</v>
      </c>
      <c r="I569" s="10" t="str">
        <f>_xlfn.XLOOKUP(Q1_2025[[#This Row],[Artikelnr]],Artikel_prijzen[Artnr],Artikel_prijzen[Groep],"")</f>
        <v>Elektra</v>
      </c>
      <c r="J569" s="10">
        <f>_xlfn.XLOOKUP(Q1_2025[[#This Row],[Artikelnr]],Artikel_prijzen[Artnr],Artikel_prijzen[Prijs 2025],"")</f>
        <v>339.9</v>
      </c>
      <c r="K569" s="10" t="str">
        <f>IF(Q1_2025[[#This Row],[Artikelprijs]]&lt;&gt;"",IF(Q1_2025[[#This Row],[Stuksprijs]]=Q1_2025[[#This Row],[Artikelprijs]],"Prijs gelijk","Prijs wijkt af"),"")</f>
        <v>Prijs gelijk</v>
      </c>
      <c r="L569" s="10"/>
      <c r="M569" t="s">
        <v>536</v>
      </c>
      <c r="N569" s="10">
        <f>IF(Q1_2025[[#This Row],[Prijstype]]="Artikelprijs",Q1_2025[[#This Row],[Artikelprijs]],Q1_2025[[#This Row],[Stuksprijs]])</f>
        <v>339.9</v>
      </c>
      <c r="O569" s="10">
        <f>IF(Q1_2025[[#This Row],[Prijstype]]="Artikelprijs",Q1_2025[[#This Row],[Artikelprijs]] * Q1_2025[[#This Row],[Besteld]],Q1_2025[[#This Row],[Brutobedrag]])</f>
        <v>339.9</v>
      </c>
      <c r="P569" s="10">
        <f>IF(Q1_2025[[#This Row],[Prijstype]] = "Artikelprijs",Q1_2025[[#This Row],[Brutobedrag 2]]*(100-Q1_2025[[#This Row],[Relatiekorting percentage]])/100,Q1_2025[[#This Row],[Bruto - Rel.korting]])</f>
        <v>271.92</v>
      </c>
    </row>
    <row r="570" spans="1:16" x14ac:dyDescent="0.3">
      <c r="A570" t="s">
        <v>9</v>
      </c>
      <c r="B570">
        <v>5022009</v>
      </c>
      <c r="C570" t="s">
        <v>45</v>
      </c>
      <c r="D570">
        <v>4</v>
      </c>
      <c r="E570" s="10">
        <v>103.75</v>
      </c>
      <c r="F570" s="10">
        <v>415</v>
      </c>
      <c r="G570" s="10">
        <v>332</v>
      </c>
      <c r="H570">
        <v>20</v>
      </c>
      <c r="I570" s="10" t="str">
        <f>_xlfn.XLOOKUP(Q1_2025[[#This Row],[Artikelnr]],Artikel_prijzen[Artnr],Artikel_prijzen[Groep],"")</f>
        <v>Elektra</v>
      </c>
      <c r="J570" s="10">
        <f>_xlfn.XLOOKUP(Q1_2025[[#This Row],[Artikelnr]],Artikel_prijzen[Artnr],Artikel_prijzen[Prijs 2025],"")</f>
        <v>106.8625</v>
      </c>
      <c r="K570" s="10" t="str">
        <f>IF(Q1_2025[[#This Row],[Artikelprijs]]&lt;&gt;"",IF(Q1_2025[[#This Row],[Stuksprijs]]=Q1_2025[[#This Row],[Artikelprijs]],"Prijs gelijk","Prijs wijkt af"),"")</f>
        <v>Prijs wijkt af</v>
      </c>
      <c r="L570" s="10"/>
      <c r="M570" t="s">
        <v>536</v>
      </c>
      <c r="N570" s="10">
        <f>IF(Q1_2025[[#This Row],[Prijstype]]="Artikelprijs",Q1_2025[[#This Row],[Artikelprijs]],Q1_2025[[#This Row],[Stuksprijs]])</f>
        <v>106.8625</v>
      </c>
      <c r="O570" s="10">
        <f>IF(Q1_2025[[#This Row],[Prijstype]]="Artikelprijs",Q1_2025[[#This Row],[Artikelprijs]] * Q1_2025[[#This Row],[Besteld]],Q1_2025[[#This Row],[Brutobedrag]])</f>
        <v>427.45</v>
      </c>
      <c r="P570" s="10">
        <f>IF(Q1_2025[[#This Row],[Prijstype]] = "Artikelprijs",Q1_2025[[#This Row],[Brutobedrag 2]]*(100-Q1_2025[[#This Row],[Relatiekorting percentage]])/100,Q1_2025[[#This Row],[Bruto - Rel.korting]])</f>
        <v>341.96</v>
      </c>
    </row>
    <row r="571" spans="1:16" x14ac:dyDescent="0.3">
      <c r="A571" t="s">
        <v>9</v>
      </c>
      <c r="B571">
        <v>5020002</v>
      </c>
      <c r="C571" t="s">
        <v>122</v>
      </c>
      <c r="D571">
        <v>4</v>
      </c>
      <c r="E571" s="10">
        <v>39.65</v>
      </c>
      <c r="F571" s="10">
        <v>158.6</v>
      </c>
      <c r="G571" s="10">
        <v>118.95</v>
      </c>
      <c r="H571">
        <v>25</v>
      </c>
      <c r="I571" s="10" t="str">
        <f>_xlfn.XLOOKUP(Q1_2025[[#This Row],[Artikelnr]],Artikel_prijzen[Artnr],Artikel_prijzen[Groep],"")</f>
        <v/>
      </c>
      <c r="J571" s="10" t="str">
        <f>_xlfn.XLOOKUP(Q1_2025[[#This Row],[Artikelnr]],Artikel_prijzen[Artnr],Artikel_prijzen[Prijs 2025],"")</f>
        <v/>
      </c>
      <c r="K571" s="10" t="str">
        <f>IF(Q1_2025[[#This Row],[Artikelprijs]]&lt;&gt;"",IF(Q1_2025[[#This Row],[Stuksprijs]]=Q1_2025[[#This Row],[Artikelprijs]],"Prijs gelijk","Prijs wijkt af"),"")</f>
        <v/>
      </c>
      <c r="L571" s="10"/>
      <c r="N571" s="10">
        <f>IF(Q1_2025[[#This Row],[Prijstype]]="Artikelprijs",Q1_2025[[#This Row],[Artikelprijs]],Q1_2025[[#This Row],[Stuksprijs]])</f>
        <v>39.65</v>
      </c>
      <c r="O571" s="10">
        <f>IF(Q1_2025[[#This Row],[Prijstype]]="Artikelprijs",Q1_2025[[#This Row],[Artikelprijs]] * Q1_2025[[#This Row],[Besteld]],Q1_2025[[#This Row],[Brutobedrag]])</f>
        <v>158.6</v>
      </c>
      <c r="P571" s="10">
        <f>IF(Q1_2025[[#This Row],[Prijstype]] = "Artikelprijs",Q1_2025[[#This Row],[Brutobedrag 2]]*(100-Q1_2025[[#This Row],[Relatiekorting percentage]])/100,Q1_2025[[#This Row],[Bruto - Rel.korting]])</f>
        <v>118.95</v>
      </c>
    </row>
    <row r="572" spans="1:16" x14ac:dyDescent="0.3">
      <c r="A572" t="s">
        <v>9</v>
      </c>
      <c r="B572">
        <v>5020008</v>
      </c>
      <c r="C572" t="s">
        <v>52</v>
      </c>
      <c r="D572">
        <v>15</v>
      </c>
      <c r="E572" s="10">
        <v>32.96</v>
      </c>
      <c r="F572" s="10">
        <v>494.4</v>
      </c>
      <c r="G572" s="10">
        <v>370.8</v>
      </c>
      <c r="H572">
        <v>25</v>
      </c>
      <c r="I572" s="10" t="str">
        <f>_xlfn.XLOOKUP(Q1_2025[[#This Row],[Artikelnr]],Artikel_prijzen[Artnr],Artikel_prijzen[Groep],"")</f>
        <v/>
      </c>
      <c r="J572" s="10" t="str">
        <f>_xlfn.XLOOKUP(Q1_2025[[#This Row],[Artikelnr]],Artikel_prijzen[Artnr],Artikel_prijzen[Prijs 2025],"")</f>
        <v/>
      </c>
      <c r="K572" s="10" t="str">
        <f>IF(Q1_2025[[#This Row],[Artikelprijs]]&lt;&gt;"",IF(Q1_2025[[#This Row],[Stuksprijs]]=Q1_2025[[#This Row],[Artikelprijs]],"Prijs gelijk","Prijs wijkt af"),"")</f>
        <v/>
      </c>
      <c r="L572" s="10"/>
      <c r="N572" s="10">
        <f>IF(Q1_2025[[#This Row],[Prijstype]]="Artikelprijs",Q1_2025[[#This Row],[Artikelprijs]],Q1_2025[[#This Row],[Stuksprijs]])</f>
        <v>32.96</v>
      </c>
      <c r="O572" s="10">
        <f>IF(Q1_2025[[#This Row],[Prijstype]]="Artikelprijs",Q1_2025[[#This Row],[Artikelprijs]] * Q1_2025[[#This Row],[Besteld]],Q1_2025[[#This Row],[Brutobedrag]])</f>
        <v>494.4</v>
      </c>
      <c r="P572" s="10">
        <f>IF(Q1_2025[[#This Row],[Prijstype]] = "Artikelprijs",Q1_2025[[#This Row],[Brutobedrag 2]]*(100-Q1_2025[[#This Row],[Relatiekorting percentage]])/100,Q1_2025[[#This Row],[Bruto - Rel.korting]])</f>
        <v>370.8</v>
      </c>
    </row>
    <row r="573" spans="1:16" x14ac:dyDescent="0.3">
      <c r="A573" t="s">
        <v>9</v>
      </c>
      <c r="B573">
        <v>5020008</v>
      </c>
      <c r="C573" t="s">
        <v>52</v>
      </c>
      <c r="D573">
        <v>3</v>
      </c>
      <c r="E573" s="10">
        <v>32.96</v>
      </c>
      <c r="F573" s="10">
        <v>98.88</v>
      </c>
      <c r="G573" s="10">
        <v>74.16</v>
      </c>
      <c r="H573">
        <v>25</v>
      </c>
      <c r="I573" s="10" t="str">
        <f>_xlfn.XLOOKUP(Q1_2025[[#This Row],[Artikelnr]],Artikel_prijzen[Artnr],Artikel_prijzen[Groep],"")</f>
        <v/>
      </c>
      <c r="J573" s="10" t="str">
        <f>_xlfn.XLOOKUP(Q1_2025[[#This Row],[Artikelnr]],Artikel_prijzen[Artnr],Artikel_prijzen[Prijs 2025],"")</f>
        <v/>
      </c>
      <c r="K573" s="10" t="str">
        <f>IF(Q1_2025[[#This Row],[Artikelprijs]]&lt;&gt;"",IF(Q1_2025[[#This Row],[Stuksprijs]]=Q1_2025[[#This Row],[Artikelprijs]],"Prijs gelijk","Prijs wijkt af"),"")</f>
        <v/>
      </c>
      <c r="L573" s="10"/>
      <c r="N573" s="10">
        <f>IF(Q1_2025[[#This Row],[Prijstype]]="Artikelprijs",Q1_2025[[#This Row],[Artikelprijs]],Q1_2025[[#This Row],[Stuksprijs]])</f>
        <v>32.96</v>
      </c>
      <c r="O573" s="10">
        <f>IF(Q1_2025[[#This Row],[Prijstype]]="Artikelprijs",Q1_2025[[#This Row],[Artikelprijs]] * Q1_2025[[#This Row],[Besteld]],Q1_2025[[#This Row],[Brutobedrag]])</f>
        <v>98.88</v>
      </c>
      <c r="P573" s="10">
        <f>IF(Q1_2025[[#This Row],[Prijstype]] = "Artikelprijs",Q1_2025[[#This Row],[Brutobedrag 2]]*(100-Q1_2025[[#This Row],[Relatiekorting percentage]])/100,Q1_2025[[#This Row],[Bruto - Rel.korting]])</f>
        <v>74.16</v>
      </c>
    </row>
    <row r="574" spans="1:16" x14ac:dyDescent="0.3">
      <c r="A574" t="s">
        <v>9</v>
      </c>
      <c r="B574">
        <v>5022009</v>
      </c>
      <c r="C574" t="s">
        <v>45</v>
      </c>
      <c r="D574">
        <v>1</v>
      </c>
      <c r="E574" s="10">
        <v>103.75</v>
      </c>
      <c r="F574" s="10">
        <v>103.75</v>
      </c>
      <c r="G574" s="10">
        <v>83</v>
      </c>
      <c r="H574">
        <v>20</v>
      </c>
      <c r="I574" s="10" t="str">
        <f>_xlfn.XLOOKUP(Q1_2025[[#This Row],[Artikelnr]],Artikel_prijzen[Artnr],Artikel_prijzen[Groep],"")</f>
        <v>Elektra</v>
      </c>
      <c r="J574" s="10">
        <f>_xlfn.XLOOKUP(Q1_2025[[#This Row],[Artikelnr]],Artikel_prijzen[Artnr],Artikel_prijzen[Prijs 2025],"")</f>
        <v>106.8625</v>
      </c>
      <c r="K574" s="10" t="str">
        <f>IF(Q1_2025[[#This Row],[Artikelprijs]]&lt;&gt;"",IF(Q1_2025[[#This Row],[Stuksprijs]]=Q1_2025[[#This Row],[Artikelprijs]],"Prijs gelijk","Prijs wijkt af"),"")</f>
        <v>Prijs wijkt af</v>
      </c>
      <c r="L574" s="10"/>
      <c r="M574" t="s">
        <v>536</v>
      </c>
      <c r="N574" s="10">
        <f>IF(Q1_2025[[#This Row],[Prijstype]]="Artikelprijs",Q1_2025[[#This Row],[Artikelprijs]],Q1_2025[[#This Row],[Stuksprijs]])</f>
        <v>106.8625</v>
      </c>
      <c r="O574" s="10">
        <f>IF(Q1_2025[[#This Row],[Prijstype]]="Artikelprijs",Q1_2025[[#This Row],[Artikelprijs]] * Q1_2025[[#This Row],[Besteld]],Q1_2025[[#This Row],[Brutobedrag]])</f>
        <v>106.8625</v>
      </c>
      <c r="P574" s="10">
        <f>IF(Q1_2025[[#This Row],[Prijstype]] = "Artikelprijs",Q1_2025[[#This Row],[Brutobedrag 2]]*(100-Q1_2025[[#This Row],[Relatiekorting percentage]])/100,Q1_2025[[#This Row],[Bruto - Rel.korting]])</f>
        <v>85.49</v>
      </c>
    </row>
    <row r="575" spans="1:16" x14ac:dyDescent="0.3">
      <c r="A575" t="s">
        <v>9</v>
      </c>
      <c r="B575">
        <v>9805051</v>
      </c>
      <c r="C575" t="s">
        <v>83</v>
      </c>
      <c r="D575">
        <v>5</v>
      </c>
      <c r="E575" s="10">
        <v>23.34</v>
      </c>
      <c r="F575" s="10">
        <v>0</v>
      </c>
      <c r="G575" s="10">
        <v>0</v>
      </c>
      <c r="H575">
        <v>0</v>
      </c>
      <c r="I575" s="10" t="str">
        <f>_xlfn.XLOOKUP(Q1_2025[[#This Row],[Artikelnr]],Artikel_prijzen[Artnr],Artikel_prijzen[Groep],"")</f>
        <v/>
      </c>
      <c r="J575" s="10" t="str">
        <f>_xlfn.XLOOKUP(Q1_2025[[#This Row],[Artikelnr]],Artikel_prijzen[Artnr],Artikel_prijzen[Prijs 2025],"")</f>
        <v/>
      </c>
      <c r="K575" s="10" t="str">
        <f>IF(Q1_2025[[#This Row],[Artikelprijs]]&lt;&gt;"",IF(Q1_2025[[#This Row],[Stuksprijs]]=Q1_2025[[#This Row],[Artikelprijs]],"Prijs gelijk","Prijs wijkt af"),"")</f>
        <v/>
      </c>
      <c r="L575" s="10"/>
      <c r="N575" s="10">
        <f>IF(Q1_2025[[#This Row],[Prijstype]]="Artikelprijs",Q1_2025[[#This Row],[Artikelprijs]],Q1_2025[[#This Row],[Stuksprijs]])</f>
        <v>23.34</v>
      </c>
      <c r="O575" s="10">
        <f>IF(Q1_2025[[#This Row],[Prijstype]]="Artikelprijs",Q1_2025[[#This Row],[Artikelprijs]] * Q1_2025[[#This Row],[Besteld]],Q1_2025[[#This Row],[Brutobedrag]])</f>
        <v>0</v>
      </c>
      <c r="P575" s="10">
        <f>IF(Q1_2025[[#This Row],[Prijstype]] = "Artikelprijs",Q1_2025[[#This Row],[Brutobedrag 2]]*(100-Q1_2025[[#This Row],[Relatiekorting percentage]])/100,Q1_2025[[#This Row],[Bruto - Rel.korting]])</f>
        <v>0</v>
      </c>
    </row>
    <row r="576" spans="1:16" x14ac:dyDescent="0.3">
      <c r="A576" t="s">
        <v>9</v>
      </c>
      <c r="B576">
        <v>9805050</v>
      </c>
      <c r="C576" t="s">
        <v>84</v>
      </c>
      <c r="D576">
        <v>5</v>
      </c>
      <c r="E576" s="10">
        <v>23.34</v>
      </c>
      <c r="F576" s="10">
        <v>0</v>
      </c>
      <c r="G576" s="10">
        <v>0</v>
      </c>
      <c r="H576">
        <v>0</v>
      </c>
      <c r="I576" s="10" t="str">
        <f>_xlfn.XLOOKUP(Q1_2025[[#This Row],[Artikelnr]],Artikel_prijzen[Artnr],Artikel_prijzen[Groep],"")</f>
        <v/>
      </c>
      <c r="J576" s="10" t="str">
        <f>_xlfn.XLOOKUP(Q1_2025[[#This Row],[Artikelnr]],Artikel_prijzen[Artnr],Artikel_prijzen[Prijs 2025],"")</f>
        <v/>
      </c>
      <c r="K576" s="10" t="str">
        <f>IF(Q1_2025[[#This Row],[Artikelprijs]]&lt;&gt;"",IF(Q1_2025[[#This Row],[Stuksprijs]]=Q1_2025[[#This Row],[Artikelprijs]],"Prijs gelijk","Prijs wijkt af"),"")</f>
        <v/>
      </c>
      <c r="L576" s="10"/>
      <c r="N576" s="10">
        <f>IF(Q1_2025[[#This Row],[Prijstype]]="Artikelprijs",Q1_2025[[#This Row],[Artikelprijs]],Q1_2025[[#This Row],[Stuksprijs]])</f>
        <v>23.34</v>
      </c>
      <c r="O576" s="10">
        <f>IF(Q1_2025[[#This Row],[Prijstype]]="Artikelprijs",Q1_2025[[#This Row],[Artikelprijs]] * Q1_2025[[#This Row],[Besteld]],Q1_2025[[#This Row],[Brutobedrag]])</f>
        <v>0</v>
      </c>
      <c r="P576" s="10">
        <f>IF(Q1_2025[[#This Row],[Prijstype]] = "Artikelprijs",Q1_2025[[#This Row],[Brutobedrag 2]]*(100-Q1_2025[[#This Row],[Relatiekorting percentage]])/100,Q1_2025[[#This Row],[Bruto - Rel.korting]])</f>
        <v>0</v>
      </c>
    </row>
    <row r="577" spans="1:16" x14ac:dyDescent="0.3">
      <c r="A577" t="s">
        <v>9</v>
      </c>
      <c r="B577">
        <v>4001224</v>
      </c>
      <c r="C577" t="s">
        <v>85</v>
      </c>
      <c r="D577">
        <v>2</v>
      </c>
      <c r="E577" s="10">
        <v>92.7</v>
      </c>
      <c r="F577" s="10">
        <v>0</v>
      </c>
      <c r="G577" s="10">
        <v>0</v>
      </c>
      <c r="H577">
        <v>0</v>
      </c>
      <c r="I577" s="10" t="str">
        <f>_xlfn.XLOOKUP(Q1_2025[[#This Row],[Artikelnr]],Artikel_prijzen[Artnr],Artikel_prijzen[Groep],"")</f>
        <v/>
      </c>
      <c r="J577" s="10" t="str">
        <f>_xlfn.XLOOKUP(Q1_2025[[#This Row],[Artikelnr]],Artikel_prijzen[Artnr],Artikel_prijzen[Prijs 2025],"")</f>
        <v/>
      </c>
      <c r="K577" s="10" t="str">
        <f>IF(Q1_2025[[#This Row],[Artikelprijs]]&lt;&gt;"",IF(Q1_2025[[#This Row],[Stuksprijs]]=Q1_2025[[#This Row],[Artikelprijs]],"Prijs gelijk","Prijs wijkt af"),"")</f>
        <v/>
      </c>
      <c r="L577" s="10"/>
      <c r="N577" s="10">
        <f>IF(Q1_2025[[#This Row],[Prijstype]]="Artikelprijs",Q1_2025[[#This Row],[Artikelprijs]],Q1_2025[[#This Row],[Stuksprijs]])</f>
        <v>92.7</v>
      </c>
      <c r="O577" s="10">
        <f>IF(Q1_2025[[#This Row],[Prijstype]]="Artikelprijs",Q1_2025[[#This Row],[Artikelprijs]] * Q1_2025[[#This Row],[Besteld]],Q1_2025[[#This Row],[Brutobedrag]])</f>
        <v>0</v>
      </c>
      <c r="P577" s="10">
        <f>IF(Q1_2025[[#This Row],[Prijstype]] = "Artikelprijs",Q1_2025[[#This Row],[Brutobedrag 2]]*(100-Q1_2025[[#This Row],[Relatiekorting percentage]])/100,Q1_2025[[#This Row],[Bruto - Rel.korting]])</f>
        <v>0</v>
      </c>
    </row>
    <row r="578" spans="1:16" x14ac:dyDescent="0.3">
      <c r="A578" t="s">
        <v>9</v>
      </c>
      <c r="B578">
        <v>4001131</v>
      </c>
      <c r="C578" t="s">
        <v>130</v>
      </c>
      <c r="D578">
        <v>2</v>
      </c>
      <c r="E578" s="10">
        <v>92.7</v>
      </c>
      <c r="F578" s="10">
        <v>0</v>
      </c>
      <c r="G578" s="10">
        <v>0</v>
      </c>
      <c r="H578">
        <v>0</v>
      </c>
      <c r="I578" s="10" t="str">
        <f>_xlfn.XLOOKUP(Q1_2025[[#This Row],[Artikelnr]],Artikel_prijzen[Artnr],Artikel_prijzen[Groep],"")</f>
        <v/>
      </c>
      <c r="J578" s="10" t="str">
        <f>_xlfn.XLOOKUP(Q1_2025[[#This Row],[Artikelnr]],Artikel_prijzen[Artnr],Artikel_prijzen[Prijs 2025],"")</f>
        <v/>
      </c>
      <c r="K578" s="10" t="str">
        <f>IF(Q1_2025[[#This Row],[Artikelprijs]]&lt;&gt;"",IF(Q1_2025[[#This Row],[Stuksprijs]]=Q1_2025[[#This Row],[Artikelprijs]],"Prijs gelijk","Prijs wijkt af"),"")</f>
        <v/>
      </c>
      <c r="L578" s="10"/>
      <c r="N578" s="10">
        <f>IF(Q1_2025[[#This Row],[Prijstype]]="Artikelprijs",Q1_2025[[#This Row],[Artikelprijs]],Q1_2025[[#This Row],[Stuksprijs]])</f>
        <v>92.7</v>
      </c>
      <c r="O578" s="10">
        <f>IF(Q1_2025[[#This Row],[Prijstype]]="Artikelprijs",Q1_2025[[#This Row],[Artikelprijs]] * Q1_2025[[#This Row],[Besteld]],Q1_2025[[#This Row],[Brutobedrag]])</f>
        <v>0</v>
      </c>
      <c r="P578" s="10">
        <f>IF(Q1_2025[[#This Row],[Prijstype]] = "Artikelprijs",Q1_2025[[#This Row],[Brutobedrag 2]]*(100-Q1_2025[[#This Row],[Relatiekorting percentage]])/100,Q1_2025[[#This Row],[Bruto - Rel.korting]])</f>
        <v>0</v>
      </c>
    </row>
    <row r="579" spans="1:16" x14ac:dyDescent="0.3">
      <c r="A579" t="s">
        <v>9</v>
      </c>
      <c r="B579">
        <v>2004011</v>
      </c>
      <c r="C579" t="s">
        <v>136</v>
      </c>
      <c r="D579">
        <v>10</v>
      </c>
      <c r="E579" s="10">
        <v>10.5</v>
      </c>
      <c r="F579" s="10">
        <v>0</v>
      </c>
      <c r="G579" s="10">
        <v>0</v>
      </c>
      <c r="H579">
        <v>30</v>
      </c>
      <c r="I579" s="10" t="str">
        <f>_xlfn.XLOOKUP(Q1_2025[[#This Row],[Artikelnr]],Artikel_prijzen[Artnr],Artikel_prijzen[Groep],"")</f>
        <v/>
      </c>
      <c r="J579" s="10" t="str">
        <f>_xlfn.XLOOKUP(Q1_2025[[#This Row],[Artikelnr]],Artikel_prijzen[Artnr],Artikel_prijzen[Prijs 2025],"")</f>
        <v/>
      </c>
      <c r="K579" s="10" t="str">
        <f>IF(Q1_2025[[#This Row],[Artikelprijs]]&lt;&gt;"",IF(Q1_2025[[#This Row],[Stuksprijs]]=Q1_2025[[#This Row],[Artikelprijs]],"Prijs gelijk","Prijs wijkt af"),"")</f>
        <v/>
      </c>
      <c r="L579" s="10"/>
      <c r="N579" s="10">
        <f>IF(Q1_2025[[#This Row],[Prijstype]]="Artikelprijs",Q1_2025[[#This Row],[Artikelprijs]],Q1_2025[[#This Row],[Stuksprijs]])</f>
        <v>10.5</v>
      </c>
      <c r="O579" s="10">
        <f>IF(Q1_2025[[#This Row],[Prijstype]]="Artikelprijs",Q1_2025[[#This Row],[Artikelprijs]] * Q1_2025[[#This Row],[Besteld]],Q1_2025[[#This Row],[Brutobedrag]])</f>
        <v>0</v>
      </c>
      <c r="P579" s="10">
        <f>IF(Q1_2025[[#This Row],[Prijstype]] = "Artikelprijs",Q1_2025[[#This Row],[Brutobedrag 2]]*(100-Q1_2025[[#This Row],[Relatiekorting percentage]])/100,Q1_2025[[#This Row],[Bruto - Rel.korting]])</f>
        <v>0</v>
      </c>
    </row>
    <row r="580" spans="1:16" x14ac:dyDescent="0.3">
      <c r="A580" t="s">
        <v>9</v>
      </c>
      <c r="B580">
        <v>2002103</v>
      </c>
      <c r="C580" t="s">
        <v>133</v>
      </c>
      <c r="D580">
        <v>3</v>
      </c>
      <c r="E580" s="10">
        <v>40</v>
      </c>
      <c r="F580" s="10">
        <v>0</v>
      </c>
      <c r="G580" s="10">
        <v>0</v>
      </c>
      <c r="H580">
        <v>30</v>
      </c>
      <c r="I580" s="10" t="str">
        <f>_xlfn.XLOOKUP(Q1_2025[[#This Row],[Artikelnr]],Artikel_prijzen[Artnr],Artikel_prijzen[Groep],"")</f>
        <v/>
      </c>
      <c r="J580" s="10" t="str">
        <f>_xlfn.XLOOKUP(Q1_2025[[#This Row],[Artikelnr]],Artikel_prijzen[Artnr],Artikel_prijzen[Prijs 2025],"")</f>
        <v/>
      </c>
      <c r="K580" s="10" t="str">
        <f>IF(Q1_2025[[#This Row],[Artikelprijs]]&lt;&gt;"",IF(Q1_2025[[#This Row],[Stuksprijs]]=Q1_2025[[#This Row],[Artikelprijs]],"Prijs gelijk","Prijs wijkt af"),"")</f>
        <v/>
      </c>
      <c r="L580" s="10"/>
      <c r="N580" s="10">
        <f>IF(Q1_2025[[#This Row],[Prijstype]]="Artikelprijs",Q1_2025[[#This Row],[Artikelprijs]],Q1_2025[[#This Row],[Stuksprijs]])</f>
        <v>40</v>
      </c>
      <c r="O580" s="10">
        <f>IF(Q1_2025[[#This Row],[Prijstype]]="Artikelprijs",Q1_2025[[#This Row],[Artikelprijs]] * Q1_2025[[#This Row],[Besteld]],Q1_2025[[#This Row],[Brutobedrag]])</f>
        <v>0</v>
      </c>
      <c r="P580" s="10">
        <f>IF(Q1_2025[[#This Row],[Prijstype]] = "Artikelprijs",Q1_2025[[#This Row],[Brutobedrag 2]]*(100-Q1_2025[[#This Row],[Relatiekorting percentage]])/100,Q1_2025[[#This Row],[Bruto - Rel.korting]])</f>
        <v>0</v>
      </c>
    </row>
    <row r="581" spans="1:16" x14ac:dyDescent="0.3">
      <c r="A581" t="s">
        <v>9</v>
      </c>
      <c r="B581">
        <v>2002104</v>
      </c>
      <c r="C581" t="s">
        <v>134</v>
      </c>
      <c r="D581">
        <v>12</v>
      </c>
      <c r="E581" s="10">
        <v>60</v>
      </c>
      <c r="F581" s="10">
        <v>0</v>
      </c>
      <c r="G581" s="10">
        <v>0</v>
      </c>
      <c r="H581">
        <v>30</v>
      </c>
      <c r="I581" s="10" t="str">
        <f>_xlfn.XLOOKUP(Q1_2025[[#This Row],[Artikelnr]],Artikel_prijzen[Artnr],Artikel_prijzen[Groep],"")</f>
        <v/>
      </c>
      <c r="J581" s="10" t="str">
        <f>_xlfn.XLOOKUP(Q1_2025[[#This Row],[Artikelnr]],Artikel_prijzen[Artnr],Artikel_prijzen[Prijs 2025],"")</f>
        <v/>
      </c>
      <c r="K581" s="10" t="str">
        <f>IF(Q1_2025[[#This Row],[Artikelprijs]]&lt;&gt;"",IF(Q1_2025[[#This Row],[Stuksprijs]]=Q1_2025[[#This Row],[Artikelprijs]],"Prijs gelijk","Prijs wijkt af"),"")</f>
        <v/>
      </c>
      <c r="L581" s="10"/>
      <c r="N581" s="10">
        <f>IF(Q1_2025[[#This Row],[Prijstype]]="Artikelprijs",Q1_2025[[#This Row],[Artikelprijs]],Q1_2025[[#This Row],[Stuksprijs]])</f>
        <v>60</v>
      </c>
      <c r="O581" s="10">
        <f>IF(Q1_2025[[#This Row],[Prijstype]]="Artikelprijs",Q1_2025[[#This Row],[Artikelprijs]] * Q1_2025[[#This Row],[Besteld]],Q1_2025[[#This Row],[Brutobedrag]])</f>
        <v>0</v>
      </c>
      <c r="P581" s="10">
        <f>IF(Q1_2025[[#This Row],[Prijstype]] = "Artikelprijs",Q1_2025[[#This Row],[Brutobedrag 2]]*(100-Q1_2025[[#This Row],[Relatiekorting percentage]])/100,Q1_2025[[#This Row],[Bruto - Rel.korting]])</f>
        <v>0</v>
      </c>
    </row>
    <row r="582" spans="1:16" x14ac:dyDescent="0.3">
      <c r="A582" t="s">
        <v>9</v>
      </c>
      <c r="B582">
        <v>3001046</v>
      </c>
      <c r="C582" t="s">
        <v>61</v>
      </c>
      <c r="D582">
        <v>20</v>
      </c>
      <c r="E582" s="10">
        <v>3.5</v>
      </c>
      <c r="F582" s="10">
        <v>0</v>
      </c>
      <c r="G582" s="10">
        <v>0</v>
      </c>
      <c r="H582">
        <v>30</v>
      </c>
      <c r="I582" s="10" t="str">
        <f>_xlfn.XLOOKUP(Q1_2025[[#This Row],[Artikelnr]],Artikel_prijzen[Artnr],Artikel_prijzen[Groep],"")</f>
        <v/>
      </c>
      <c r="J582" s="10" t="str">
        <f>_xlfn.XLOOKUP(Q1_2025[[#This Row],[Artikelnr]],Artikel_prijzen[Artnr],Artikel_prijzen[Prijs 2025],"")</f>
        <v/>
      </c>
      <c r="K582" s="10" t="str">
        <f>IF(Q1_2025[[#This Row],[Artikelprijs]]&lt;&gt;"",IF(Q1_2025[[#This Row],[Stuksprijs]]=Q1_2025[[#This Row],[Artikelprijs]],"Prijs gelijk","Prijs wijkt af"),"")</f>
        <v/>
      </c>
      <c r="L582" s="10"/>
      <c r="N582" s="10">
        <f>IF(Q1_2025[[#This Row],[Prijstype]]="Artikelprijs",Q1_2025[[#This Row],[Artikelprijs]],Q1_2025[[#This Row],[Stuksprijs]])</f>
        <v>3.5</v>
      </c>
      <c r="O582" s="10">
        <f>IF(Q1_2025[[#This Row],[Prijstype]]="Artikelprijs",Q1_2025[[#This Row],[Artikelprijs]] * Q1_2025[[#This Row],[Besteld]],Q1_2025[[#This Row],[Brutobedrag]])</f>
        <v>0</v>
      </c>
      <c r="P582" s="10">
        <f>IF(Q1_2025[[#This Row],[Prijstype]] = "Artikelprijs",Q1_2025[[#This Row],[Brutobedrag 2]]*(100-Q1_2025[[#This Row],[Relatiekorting percentage]])/100,Q1_2025[[#This Row],[Bruto - Rel.korting]])</f>
        <v>0</v>
      </c>
    </row>
    <row r="583" spans="1:16" x14ac:dyDescent="0.3">
      <c r="A583" t="s">
        <v>9</v>
      </c>
      <c r="B583">
        <v>3001047</v>
      </c>
      <c r="C583" t="s">
        <v>201</v>
      </c>
      <c r="D583">
        <v>70</v>
      </c>
      <c r="E583" s="10">
        <v>5</v>
      </c>
      <c r="F583" s="10">
        <v>0</v>
      </c>
      <c r="G583" s="10">
        <v>0</v>
      </c>
      <c r="H583">
        <v>30</v>
      </c>
      <c r="I583" s="10" t="str">
        <f>_xlfn.XLOOKUP(Q1_2025[[#This Row],[Artikelnr]],Artikel_prijzen[Artnr],Artikel_prijzen[Groep],"")</f>
        <v/>
      </c>
      <c r="J583" s="10" t="str">
        <f>_xlfn.XLOOKUP(Q1_2025[[#This Row],[Artikelnr]],Artikel_prijzen[Artnr],Artikel_prijzen[Prijs 2025],"")</f>
        <v/>
      </c>
      <c r="K583" s="10" t="str">
        <f>IF(Q1_2025[[#This Row],[Artikelprijs]]&lt;&gt;"",IF(Q1_2025[[#This Row],[Stuksprijs]]=Q1_2025[[#This Row],[Artikelprijs]],"Prijs gelijk","Prijs wijkt af"),"")</f>
        <v/>
      </c>
      <c r="L583" s="10"/>
      <c r="N583" s="10">
        <f>IF(Q1_2025[[#This Row],[Prijstype]]="Artikelprijs",Q1_2025[[#This Row],[Artikelprijs]],Q1_2025[[#This Row],[Stuksprijs]])</f>
        <v>5</v>
      </c>
      <c r="O583" s="10">
        <f>IF(Q1_2025[[#This Row],[Prijstype]]="Artikelprijs",Q1_2025[[#This Row],[Artikelprijs]] * Q1_2025[[#This Row],[Besteld]],Q1_2025[[#This Row],[Brutobedrag]])</f>
        <v>0</v>
      </c>
      <c r="P583" s="10">
        <f>IF(Q1_2025[[#This Row],[Prijstype]] = "Artikelprijs",Q1_2025[[#This Row],[Brutobedrag 2]]*(100-Q1_2025[[#This Row],[Relatiekorting percentage]])/100,Q1_2025[[#This Row],[Bruto - Rel.korting]])</f>
        <v>0</v>
      </c>
    </row>
    <row r="584" spans="1:16" x14ac:dyDescent="0.3">
      <c r="A584" t="s">
        <v>9</v>
      </c>
      <c r="B584">
        <v>3001035</v>
      </c>
      <c r="C584" t="s">
        <v>62</v>
      </c>
      <c r="D584">
        <v>15</v>
      </c>
      <c r="E584" s="10">
        <v>2</v>
      </c>
      <c r="F584" s="10">
        <v>0</v>
      </c>
      <c r="G584" s="10">
        <v>0</v>
      </c>
      <c r="H584">
        <v>30</v>
      </c>
      <c r="I584" s="10" t="str">
        <f>_xlfn.XLOOKUP(Q1_2025[[#This Row],[Artikelnr]],Artikel_prijzen[Artnr],Artikel_prijzen[Groep],"")</f>
        <v/>
      </c>
      <c r="J584" s="10" t="str">
        <f>_xlfn.XLOOKUP(Q1_2025[[#This Row],[Artikelnr]],Artikel_prijzen[Artnr],Artikel_prijzen[Prijs 2025],"")</f>
        <v/>
      </c>
      <c r="K584" s="10" t="str">
        <f>IF(Q1_2025[[#This Row],[Artikelprijs]]&lt;&gt;"",IF(Q1_2025[[#This Row],[Stuksprijs]]=Q1_2025[[#This Row],[Artikelprijs]],"Prijs gelijk","Prijs wijkt af"),"")</f>
        <v/>
      </c>
      <c r="L584" s="10"/>
      <c r="N584" s="10">
        <f>IF(Q1_2025[[#This Row],[Prijstype]]="Artikelprijs",Q1_2025[[#This Row],[Artikelprijs]],Q1_2025[[#This Row],[Stuksprijs]])</f>
        <v>2</v>
      </c>
      <c r="O584" s="10">
        <f>IF(Q1_2025[[#This Row],[Prijstype]]="Artikelprijs",Q1_2025[[#This Row],[Artikelprijs]] * Q1_2025[[#This Row],[Besteld]],Q1_2025[[#This Row],[Brutobedrag]])</f>
        <v>0</v>
      </c>
      <c r="P584" s="10">
        <f>IF(Q1_2025[[#This Row],[Prijstype]] = "Artikelprijs",Q1_2025[[#This Row],[Brutobedrag 2]]*(100-Q1_2025[[#This Row],[Relatiekorting percentage]])/100,Q1_2025[[#This Row],[Bruto - Rel.korting]])</f>
        <v>0</v>
      </c>
    </row>
    <row r="585" spans="1:16" x14ac:dyDescent="0.3">
      <c r="A585" t="s">
        <v>9</v>
      </c>
      <c r="B585">
        <v>3001036</v>
      </c>
      <c r="C585" t="s">
        <v>63</v>
      </c>
      <c r="D585">
        <v>90</v>
      </c>
      <c r="E585" s="10">
        <v>3</v>
      </c>
      <c r="F585" s="10">
        <v>0</v>
      </c>
      <c r="G585" s="10">
        <v>0</v>
      </c>
      <c r="H585">
        <v>30</v>
      </c>
      <c r="I585" s="10" t="str">
        <f>_xlfn.XLOOKUP(Q1_2025[[#This Row],[Artikelnr]],Artikel_prijzen[Artnr],Artikel_prijzen[Groep],"")</f>
        <v/>
      </c>
      <c r="J585" s="10" t="str">
        <f>_xlfn.XLOOKUP(Q1_2025[[#This Row],[Artikelnr]],Artikel_prijzen[Artnr],Artikel_prijzen[Prijs 2025],"")</f>
        <v/>
      </c>
      <c r="K585" s="10" t="str">
        <f>IF(Q1_2025[[#This Row],[Artikelprijs]]&lt;&gt;"",IF(Q1_2025[[#This Row],[Stuksprijs]]=Q1_2025[[#This Row],[Artikelprijs]],"Prijs gelijk","Prijs wijkt af"),"")</f>
        <v/>
      </c>
      <c r="L585" s="10"/>
      <c r="N585" s="10">
        <f>IF(Q1_2025[[#This Row],[Prijstype]]="Artikelprijs",Q1_2025[[#This Row],[Artikelprijs]],Q1_2025[[#This Row],[Stuksprijs]])</f>
        <v>3</v>
      </c>
      <c r="O585" s="10">
        <f>IF(Q1_2025[[#This Row],[Prijstype]]="Artikelprijs",Q1_2025[[#This Row],[Artikelprijs]] * Q1_2025[[#This Row],[Besteld]],Q1_2025[[#This Row],[Brutobedrag]])</f>
        <v>0</v>
      </c>
      <c r="P585" s="10">
        <f>IF(Q1_2025[[#This Row],[Prijstype]] = "Artikelprijs",Q1_2025[[#This Row],[Brutobedrag 2]]*(100-Q1_2025[[#This Row],[Relatiekorting percentage]])/100,Q1_2025[[#This Row],[Bruto - Rel.korting]])</f>
        <v>0</v>
      </c>
    </row>
    <row r="586" spans="1:16" x14ac:dyDescent="0.3">
      <c r="A586" t="s">
        <v>9</v>
      </c>
      <c r="B586">
        <v>3001037</v>
      </c>
      <c r="C586" t="s">
        <v>64</v>
      </c>
      <c r="D586">
        <v>30</v>
      </c>
      <c r="E586" s="10">
        <v>4</v>
      </c>
      <c r="F586" s="10">
        <v>0</v>
      </c>
      <c r="G586" s="10">
        <v>0</v>
      </c>
      <c r="H586">
        <v>30</v>
      </c>
      <c r="I586" s="10" t="str">
        <f>_xlfn.XLOOKUP(Q1_2025[[#This Row],[Artikelnr]],Artikel_prijzen[Artnr],Artikel_prijzen[Groep],"")</f>
        <v/>
      </c>
      <c r="J586" s="10" t="str">
        <f>_xlfn.XLOOKUP(Q1_2025[[#This Row],[Artikelnr]],Artikel_prijzen[Artnr],Artikel_prijzen[Prijs 2025],"")</f>
        <v/>
      </c>
      <c r="K586" s="10" t="str">
        <f>IF(Q1_2025[[#This Row],[Artikelprijs]]&lt;&gt;"",IF(Q1_2025[[#This Row],[Stuksprijs]]=Q1_2025[[#This Row],[Artikelprijs]],"Prijs gelijk","Prijs wijkt af"),"")</f>
        <v/>
      </c>
      <c r="L586" s="10"/>
      <c r="N586" s="10">
        <f>IF(Q1_2025[[#This Row],[Prijstype]]="Artikelprijs",Q1_2025[[#This Row],[Artikelprijs]],Q1_2025[[#This Row],[Stuksprijs]])</f>
        <v>4</v>
      </c>
      <c r="O586" s="10">
        <f>IF(Q1_2025[[#This Row],[Prijstype]]="Artikelprijs",Q1_2025[[#This Row],[Artikelprijs]] * Q1_2025[[#This Row],[Besteld]],Q1_2025[[#This Row],[Brutobedrag]])</f>
        <v>0</v>
      </c>
      <c r="P586" s="10">
        <f>IF(Q1_2025[[#This Row],[Prijstype]] = "Artikelprijs",Q1_2025[[#This Row],[Brutobedrag 2]]*(100-Q1_2025[[#This Row],[Relatiekorting percentage]])/100,Q1_2025[[#This Row],[Bruto - Rel.korting]])</f>
        <v>0</v>
      </c>
    </row>
    <row r="587" spans="1:16" x14ac:dyDescent="0.3">
      <c r="A587" t="s">
        <v>9</v>
      </c>
      <c r="B587">
        <v>3001038</v>
      </c>
      <c r="C587" t="s">
        <v>65</v>
      </c>
      <c r="D587">
        <v>60</v>
      </c>
      <c r="E587" s="10">
        <v>6</v>
      </c>
      <c r="F587" s="10">
        <v>0</v>
      </c>
      <c r="G587" s="10">
        <v>0</v>
      </c>
      <c r="H587">
        <v>30</v>
      </c>
      <c r="I587" s="10" t="str">
        <f>_xlfn.XLOOKUP(Q1_2025[[#This Row],[Artikelnr]],Artikel_prijzen[Artnr],Artikel_prijzen[Groep],"")</f>
        <v/>
      </c>
      <c r="J587" s="10" t="str">
        <f>_xlfn.XLOOKUP(Q1_2025[[#This Row],[Artikelnr]],Artikel_prijzen[Artnr],Artikel_prijzen[Prijs 2025],"")</f>
        <v/>
      </c>
      <c r="K587" s="10" t="str">
        <f>IF(Q1_2025[[#This Row],[Artikelprijs]]&lt;&gt;"",IF(Q1_2025[[#This Row],[Stuksprijs]]=Q1_2025[[#This Row],[Artikelprijs]],"Prijs gelijk","Prijs wijkt af"),"")</f>
        <v/>
      </c>
      <c r="L587" s="10"/>
      <c r="N587" s="10">
        <f>IF(Q1_2025[[#This Row],[Prijstype]]="Artikelprijs",Q1_2025[[#This Row],[Artikelprijs]],Q1_2025[[#This Row],[Stuksprijs]])</f>
        <v>6</v>
      </c>
      <c r="O587" s="10">
        <f>IF(Q1_2025[[#This Row],[Prijstype]]="Artikelprijs",Q1_2025[[#This Row],[Artikelprijs]] * Q1_2025[[#This Row],[Besteld]],Q1_2025[[#This Row],[Brutobedrag]])</f>
        <v>0</v>
      </c>
      <c r="P587" s="10">
        <f>IF(Q1_2025[[#This Row],[Prijstype]] = "Artikelprijs",Q1_2025[[#This Row],[Brutobedrag 2]]*(100-Q1_2025[[#This Row],[Relatiekorting percentage]])/100,Q1_2025[[#This Row],[Bruto - Rel.korting]])</f>
        <v>0</v>
      </c>
    </row>
    <row r="588" spans="1:16" x14ac:dyDescent="0.3">
      <c r="A588" t="s">
        <v>9</v>
      </c>
      <c r="B588">
        <v>3001053</v>
      </c>
      <c r="C588" t="s">
        <v>172</v>
      </c>
      <c r="D588">
        <v>6</v>
      </c>
      <c r="E588" s="10">
        <v>5</v>
      </c>
      <c r="F588" s="10">
        <v>0</v>
      </c>
      <c r="G588" s="10">
        <v>0</v>
      </c>
      <c r="H588">
        <v>30</v>
      </c>
      <c r="I588" s="10" t="str">
        <f>_xlfn.XLOOKUP(Q1_2025[[#This Row],[Artikelnr]],Artikel_prijzen[Artnr],Artikel_prijzen[Groep],"")</f>
        <v/>
      </c>
      <c r="J588" s="10" t="str">
        <f>_xlfn.XLOOKUP(Q1_2025[[#This Row],[Artikelnr]],Artikel_prijzen[Artnr],Artikel_prijzen[Prijs 2025],"")</f>
        <v/>
      </c>
      <c r="K588" s="10" t="str">
        <f>IF(Q1_2025[[#This Row],[Artikelprijs]]&lt;&gt;"",IF(Q1_2025[[#This Row],[Stuksprijs]]=Q1_2025[[#This Row],[Artikelprijs]],"Prijs gelijk","Prijs wijkt af"),"")</f>
        <v/>
      </c>
      <c r="L588" s="10"/>
      <c r="N588" s="10">
        <f>IF(Q1_2025[[#This Row],[Prijstype]]="Artikelprijs",Q1_2025[[#This Row],[Artikelprijs]],Q1_2025[[#This Row],[Stuksprijs]])</f>
        <v>5</v>
      </c>
      <c r="O588" s="10">
        <f>IF(Q1_2025[[#This Row],[Prijstype]]="Artikelprijs",Q1_2025[[#This Row],[Artikelprijs]] * Q1_2025[[#This Row],[Besteld]],Q1_2025[[#This Row],[Brutobedrag]])</f>
        <v>0</v>
      </c>
      <c r="P588" s="10">
        <f>IF(Q1_2025[[#This Row],[Prijstype]] = "Artikelprijs",Q1_2025[[#This Row],[Brutobedrag 2]]*(100-Q1_2025[[#This Row],[Relatiekorting percentage]])/100,Q1_2025[[#This Row],[Bruto - Rel.korting]])</f>
        <v>0</v>
      </c>
    </row>
    <row r="589" spans="1:16" x14ac:dyDescent="0.3">
      <c r="A589" t="s">
        <v>9</v>
      </c>
      <c r="B589">
        <v>3001041</v>
      </c>
      <c r="C589" t="s">
        <v>68</v>
      </c>
      <c r="D589">
        <v>6</v>
      </c>
      <c r="E589" s="10">
        <v>9</v>
      </c>
      <c r="F589" s="10">
        <v>0</v>
      </c>
      <c r="G589" s="10">
        <v>0</v>
      </c>
      <c r="H589">
        <v>30</v>
      </c>
      <c r="I589" s="10" t="str">
        <f>_xlfn.XLOOKUP(Q1_2025[[#This Row],[Artikelnr]],Artikel_prijzen[Artnr],Artikel_prijzen[Groep],"")</f>
        <v/>
      </c>
      <c r="J589" s="10" t="str">
        <f>_xlfn.XLOOKUP(Q1_2025[[#This Row],[Artikelnr]],Artikel_prijzen[Artnr],Artikel_prijzen[Prijs 2025],"")</f>
        <v/>
      </c>
      <c r="K589" s="10" t="str">
        <f>IF(Q1_2025[[#This Row],[Artikelprijs]]&lt;&gt;"",IF(Q1_2025[[#This Row],[Stuksprijs]]=Q1_2025[[#This Row],[Artikelprijs]],"Prijs gelijk","Prijs wijkt af"),"")</f>
        <v/>
      </c>
      <c r="L589" s="10"/>
      <c r="N589" s="10">
        <f>IF(Q1_2025[[#This Row],[Prijstype]]="Artikelprijs",Q1_2025[[#This Row],[Artikelprijs]],Q1_2025[[#This Row],[Stuksprijs]])</f>
        <v>9</v>
      </c>
      <c r="O589" s="10">
        <f>IF(Q1_2025[[#This Row],[Prijstype]]="Artikelprijs",Q1_2025[[#This Row],[Artikelprijs]] * Q1_2025[[#This Row],[Besteld]],Q1_2025[[#This Row],[Brutobedrag]])</f>
        <v>0</v>
      </c>
      <c r="P589" s="10">
        <f>IF(Q1_2025[[#This Row],[Prijstype]] = "Artikelprijs",Q1_2025[[#This Row],[Brutobedrag 2]]*(100-Q1_2025[[#This Row],[Relatiekorting percentage]])/100,Q1_2025[[#This Row],[Bruto - Rel.korting]])</f>
        <v>0</v>
      </c>
    </row>
    <row r="590" spans="1:16" x14ac:dyDescent="0.3">
      <c r="A590" t="s">
        <v>9</v>
      </c>
      <c r="B590">
        <v>3001042</v>
      </c>
      <c r="C590" t="s">
        <v>69</v>
      </c>
      <c r="D590">
        <v>6</v>
      </c>
      <c r="E590" s="10">
        <v>11</v>
      </c>
      <c r="F590" s="10">
        <v>0</v>
      </c>
      <c r="G590" s="10">
        <v>0</v>
      </c>
      <c r="H590">
        <v>30</v>
      </c>
      <c r="I590" s="10" t="str">
        <f>_xlfn.XLOOKUP(Q1_2025[[#This Row],[Artikelnr]],Artikel_prijzen[Artnr],Artikel_prijzen[Groep],"")</f>
        <v/>
      </c>
      <c r="J590" s="10" t="str">
        <f>_xlfn.XLOOKUP(Q1_2025[[#This Row],[Artikelnr]],Artikel_prijzen[Artnr],Artikel_prijzen[Prijs 2025],"")</f>
        <v/>
      </c>
      <c r="K590" s="10" t="str">
        <f>IF(Q1_2025[[#This Row],[Artikelprijs]]&lt;&gt;"",IF(Q1_2025[[#This Row],[Stuksprijs]]=Q1_2025[[#This Row],[Artikelprijs]],"Prijs gelijk","Prijs wijkt af"),"")</f>
        <v/>
      </c>
      <c r="L590" s="10"/>
      <c r="N590" s="10">
        <f>IF(Q1_2025[[#This Row],[Prijstype]]="Artikelprijs",Q1_2025[[#This Row],[Artikelprijs]],Q1_2025[[#This Row],[Stuksprijs]])</f>
        <v>11</v>
      </c>
      <c r="O590" s="10">
        <f>IF(Q1_2025[[#This Row],[Prijstype]]="Artikelprijs",Q1_2025[[#This Row],[Artikelprijs]] * Q1_2025[[#This Row],[Besteld]],Q1_2025[[#This Row],[Brutobedrag]])</f>
        <v>0</v>
      </c>
      <c r="P590" s="10">
        <f>IF(Q1_2025[[#This Row],[Prijstype]] = "Artikelprijs",Q1_2025[[#This Row],[Brutobedrag 2]]*(100-Q1_2025[[#This Row],[Relatiekorting percentage]])/100,Q1_2025[[#This Row],[Bruto - Rel.korting]])</f>
        <v>0</v>
      </c>
    </row>
    <row r="591" spans="1:16" x14ac:dyDescent="0.3">
      <c r="A591" t="s">
        <v>9</v>
      </c>
      <c r="B591">
        <v>3001043</v>
      </c>
      <c r="C591" t="s">
        <v>70</v>
      </c>
      <c r="D591">
        <v>6</v>
      </c>
      <c r="E591" s="10">
        <v>13</v>
      </c>
      <c r="F591" s="10">
        <v>0</v>
      </c>
      <c r="G591" s="10">
        <v>0</v>
      </c>
      <c r="H591">
        <v>30</v>
      </c>
      <c r="I591" s="10" t="str">
        <f>_xlfn.XLOOKUP(Q1_2025[[#This Row],[Artikelnr]],Artikel_prijzen[Artnr],Artikel_prijzen[Groep],"")</f>
        <v/>
      </c>
      <c r="J591" s="10" t="str">
        <f>_xlfn.XLOOKUP(Q1_2025[[#This Row],[Artikelnr]],Artikel_prijzen[Artnr],Artikel_prijzen[Prijs 2025],"")</f>
        <v/>
      </c>
      <c r="K591" s="10" t="str">
        <f>IF(Q1_2025[[#This Row],[Artikelprijs]]&lt;&gt;"",IF(Q1_2025[[#This Row],[Stuksprijs]]=Q1_2025[[#This Row],[Artikelprijs]],"Prijs gelijk","Prijs wijkt af"),"")</f>
        <v/>
      </c>
      <c r="L591" s="10"/>
      <c r="N591" s="10">
        <f>IF(Q1_2025[[#This Row],[Prijstype]]="Artikelprijs",Q1_2025[[#This Row],[Artikelprijs]],Q1_2025[[#This Row],[Stuksprijs]])</f>
        <v>13</v>
      </c>
      <c r="O591" s="10">
        <f>IF(Q1_2025[[#This Row],[Prijstype]]="Artikelprijs",Q1_2025[[#This Row],[Artikelprijs]] * Q1_2025[[#This Row],[Besteld]],Q1_2025[[#This Row],[Brutobedrag]])</f>
        <v>0</v>
      </c>
      <c r="P591" s="10">
        <f>IF(Q1_2025[[#This Row],[Prijstype]] = "Artikelprijs",Q1_2025[[#This Row],[Brutobedrag 2]]*(100-Q1_2025[[#This Row],[Relatiekorting percentage]])/100,Q1_2025[[#This Row],[Bruto - Rel.korting]])</f>
        <v>0</v>
      </c>
    </row>
    <row r="592" spans="1:16" x14ac:dyDescent="0.3">
      <c r="A592" t="s">
        <v>9</v>
      </c>
      <c r="B592">
        <v>3001045</v>
      </c>
      <c r="C592" t="s">
        <v>71</v>
      </c>
      <c r="D592">
        <v>20</v>
      </c>
      <c r="E592" s="10">
        <v>5</v>
      </c>
      <c r="F592" s="10">
        <v>0</v>
      </c>
      <c r="G592" s="10">
        <v>0</v>
      </c>
      <c r="H592">
        <v>30</v>
      </c>
      <c r="I592" s="10" t="str">
        <f>_xlfn.XLOOKUP(Q1_2025[[#This Row],[Artikelnr]],Artikel_prijzen[Artnr],Artikel_prijzen[Groep],"")</f>
        <v/>
      </c>
      <c r="J592" s="10" t="str">
        <f>_xlfn.XLOOKUP(Q1_2025[[#This Row],[Artikelnr]],Artikel_prijzen[Artnr],Artikel_prijzen[Prijs 2025],"")</f>
        <v/>
      </c>
      <c r="K592" s="10" t="str">
        <f>IF(Q1_2025[[#This Row],[Artikelprijs]]&lt;&gt;"",IF(Q1_2025[[#This Row],[Stuksprijs]]=Q1_2025[[#This Row],[Artikelprijs]],"Prijs gelijk","Prijs wijkt af"),"")</f>
        <v/>
      </c>
      <c r="L592" s="10"/>
      <c r="N592" s="10">
        <f>IF(Q1_2025[[#This Row],[Prijstype]]="Artikelprijs",Q1_2025[[#This Row],[Artikelprijs]],Q1_2025[[#This Row],[Stuksprijs]])</f>
        <v>5</v>
      </c>
      <c r="O592" s="10">
        <f>IF(Q1_2025[[#This Row],[Prijstype]]="Artikelprijs",Q1_2025[[#This Row],[Artikelprijs]] * Q1_2025[[#This Row],[Besteld]],Q1_2025[[#This Row],[Brutobedrag]])</f>
        <v>0</v>
      </c>
      <c r="P592" s="10">
        <f>IF(Q1_2025[[#This Row],[Prijstype]] = "Artikelprijs",Q1_2025[[#This Row],[Brutobedrag 2]]*(100-Q1_2025[[#This Row],[Relatiekorting percentage]])/100,Q1_2025[[#This Row],[Bruto - Rel.korting]])</f>
        <v>0</v>
      </c>
    </row>
    <row r="593" spans="1:16" x14ac:dyDescent="0.3">
      <c r="A593" t="s">
        <v>9</v>
      </c>
      <c r="B593">
        <v>3001051</v>
      </c>
      <c r="C593" t="s">
        <v>202</v>
      </c>
      <c r="D593">
        <v>50</v>
      </c>
      <c r="E593" s="10">
        <v>6</v>
      </c>
      <c r="F593" s="10">
        <v>0</v>
      </c>
      <c r="G593" s="10">
        <v>0</v>
      </c>
      <c r="H593">
        <v>30</v>
      </c>
      <c r="I593" s="10" t="str">
        <f>_xlfn.XLOOKUP(Q1_2025[[#This Row],[Artikelnr]],Artikel_prijzen[Artnr],Artikel_prijzen[Groep],"")</f>
        <v/>
      </c>
      <c r="J593" s="10" t="str">
        <f>_xlfn.XLOOKUP(Q1_2025[[#This Row],[Artikelnr]],Artikel_prijzen[Artnr],Artikel_prijzen[Prijs 2025],"")</f>
        <v/>
      </c>
      <c r="K593" s="10" t="str">
        <f>IF(Q1_2025[[#This Row],[Artikelprijs]]&lt;&gt;"",IF(Q1_2025[[#This Row],[Stuksprijs]]=Q1_2025[[#This Row],[Artikelprijs]],"Prijs gelijk","Prijs wijkt af"),"")</f>
        <v/>
      </c>
      <c r="L593" s="10"/>
      <c r="N593" s="10">
        <f>IF(Q1_2025[[#This Row],[Prijstype]]="Artikelprijs",Q1_2025[[#This Row],[Artikelprijs]],Q1_2025[[#This Row],[Stuksprijs]])</f>
        <v>6</v>
      </c>
      <c r="O593" s="10">
        <f>IF(Q1_2025[[#This Row],[Prijstype]]="Artikelprijs",Q1_2025[[#This Row],[Artikelprijs]] * Q1_2025[[#This Row],[Besteld]],Q1_2025[[#This Row],[Brutobedrag]])</f>
        <v>0</v>
      </c>
      <c r="P593" s="10">
        <f>IF(Q1_2025[[#This Row],[Prijstype]] = "Artikelprijs",Q1_2025[[#This Row],[Brutobedrag 2]]*(100-Q1_2025[[#This Row],[Relatiekorting percentage]])/100,Q1_2025[[#This Row],[Bruto - Rel.korting]])</f>
        <v>0</v>
      </c>
    </row>
    <row r="594" spans="1:16" x14ac:dyDescent="0.3">
      <c r="A594" t="s">
        <v>9</v>
      </c>
      <c r="B594">
        <v>1007051</v>
      </c>
      <c r="C594" t="s">
        <v>54</v>
      </c>
      <c r="D594">
        <v>10</v>
      </c>
      <c r="E594" s="10">
        <v>88.57</v>
      </c>
      <c r="F594" s="10">
        <v>0</v>
      </c>
      <c r="G594" s="10">
        <v>0</v>
      </c>
      <c r="H594">
        <v>30</v>
      </c>
      <c r="I594" s="10" t="str">
        <f>_xlfn.XLOOKUP(Q1_2025[[#This Row],[Artikelnr]],Artikel_prijzen[Artnr],Artikel_prijzen[Groep],"")</f>
        <v/>
      </c>
      <c r="J594" s="10" t="str">
        <f>_xlfn.XLOOKUP(Q1_2025[[#This Row],[Artikelnr]],Artikel_prijzen[Artnr],Artikel_prijzen[Prijs 2025],"")</f>
        <v/>
      </c>
      <c r="K594" s="10" t="str">
        <f>IF(Q1_2025[[#This Row],[Artikelprijs]]&lt;&gt;"",IF(Q1_2025[[#This Row],[Stuksprijs]]=Q1_2025[[#This Row],[Artikelprijs]],"Prijs gelijk","Prijs wijkt af"),"")</f>
        <v/>
      </c>
      <c r="L594" s="10"/>
      <c r="N594" s="10">
        <f>IF(Q1_2025[[#This Row],[Prijstype]]="Artikelprijs",Q1_2025[[#This Row],[Artikelprijs]],Q1_2025[[#This Row],[Stuksprijs]])</f>
        <v>88.57</v>
      </c>
      <c r="O594" s="10">
        <f>IF(Q1_2025[[#This Row],[Prijstype]]="Artikelprijs",Q1_2025[[#This Row],[Artikelprijs]] * Q1_2025[[#This Row],[Besteld]],Q1_2025[[#This Row],[Brutobedrag]])</f>
        <v>0</v>
      </c>
      <c r="P594" s="10">
        <f>IF(Q1_2025[[#This Row],[Prijstype]] = "Artikelprijs",Q1_2025[[#This Row],[Brutobedrag 2]]*(100-Q1_2025[[#This Row],[Relatiekorting percentage]])/100,Q1_2025[[#This Row],[Bruto - Rel.korting]])</f>
        <v>0</v>
      </c>
    </row>
    <row r="595" spans="1:16" x14ac:dyDescent="0.3">
      <c r="A595" t="s">
        <v>9</v>
      </c>
      <c r="B595">
        <v>1001028</v>
      </c>
      <c r="C595" t="s">
        <v>53</v>
      </c>
      <c r="D595">
        <v>10</v>
      </c>
      <c r="E595" s="10">
        <v>30.77</v>
      </c>
      <c r="F595" s="10">
        <v>0</v>
      </c>
      <c r="G595" s="10">
        <v>0</v>
      </c>
      <c r="H595">
        <v>30</v>
      </c>
      <c r="I595" s="10" t="str">
        <f>_xlfn.XLOOKUP(Q1_2025[[#This Row],[Artikelnr]],Artikel_prijzen[Artnr],Artikel_prijzen[Groep],"")</f>
        <v/>
      </c>
      <c r="J595" s="10" t="str">
        <f>_xlfn.XLOOKUP(Q1_2025[[#This Row],[Artikelnr]],Artikel_prijzen[Artnr],Artikel_prijzen[Prijs 2025],"")</f>
        <v/>
      </c>
      <c r="K595" s="10" t="str">
        <f>IF(Q1_2025[[#This Row],[Artikelprijs]]&lt;&gt;"",IF(Q1_2025[[#This Row],[Stuksprijs]]=Q1_2025[[#This Row],[Artikelprijs]],"Prijs gelijk","Prijs wijkt af"),"")</f>
        <v/>
      </c>
      <c r="L595" s="10"/>
      <c r="N595" s="10">
        <f>IF(Q1_2025[[#This Row],[Prijstype]]="Artikelprijs",Q1_2025[[#This Row],[Artikelprijs]],Q1_2025[[#This Row],[Stuksprijs]])</f>
        <v>30.77</v>
      </c>
      <c r="O595" s="10">
        <f>IF(Q1_2025[[#This Row],[Prijstype]]="Artikelprijs",Q1_2025[[#This Row],[Artikelprijs]] * Q1_2025[[#This Row],[Besteld]],Q1_2025[[#This Row],[Brutobedrag]])</f>
        <v>0</v>
      </c>
      <c r="P595" s="10">
        <f>IF(Q1_2025[[#This Row],[Prijstype]] = "Artikelprijs",Q1_2025[[#This Row],[Brutobedrag 2]]*(100-Q1_2025[[#This Row],[Relatiekorting percentage]])/100,Q1_2025[[#This Row],[Bruto - Rel.korting]])</f>
        <v>0</v>
      </c>
    </row>
    <row r="596" spans="1:16" x14ac:dyDescent="0.3">
      <c r="A596" t="s">
        <v>9</v>
      </c>
      <c r="B596">
        <v>3001046</v>
      </c>
      <c r="C596" t="s">
        <v>61</v>
      </c>
      <c r="D596">
        <v>150</v>
      </c>
      <c r="E596" s="10">
        <v>3.5</v>
      </c>
      <c r="F596" s="10">
        <v>0</v>
      </c>
      <c r="G596" s="10">
        <v>0</v>
      </c>
      <c r="H596">
        <v>30</v>
      </c>
      <c r="I596" s="10" t="str">
        <f>_xlfn.XLOOKUP(Q1_2025[[#This Row],[Artikelnr]],Artikel_prijzen[Artnr],Artikel_prijzen[Groep],"")</f>
        <v/>
      </c>
      <c r="J596" s="10" t="str">
        <f>_xlfn.XLOOKUP(Q1_2025[[#This Row],[Artikelnr]],Artikel_prijzen[Artnr],Artikel_prijzen[Prijs 2025],"")</f>
        <v/>
      </c>
      <c r="K596" s="10" t="str">
        <f>IF(Q1_2025[[#This Row],[Artikelprijs]]&lt;&gt;"",IF(Q1_2025[[#This Row],[Stuksprijs]]=Q1_2025[[#This Row],[Artikelprijs]],"Prijs gelijk","Prijs wijkt af"),"")</f>
        <v/>
      </c>
      <c r="L596" s="10"/>
      <c r="N596" s="10">
        <f>IF(Q1_2025[[#This Row],[Prijstype]]="Artikelprijs",Q1_2025[[#This Row],[Artikelprijs]],Q1_2025[[#This Row],[Stuksprijs]])</f>
        <v>3.5</v>
      </c>
      <c r="O596" s="10">
        <f>IF(Q1_2025[[#This Row],[Prijstype]]="Artikelprijs",Q1_2025[[#This Row],[Artikelprijs]] * Q1_2025[[#This Row],[Besteld]],Q1_2025[[#This Row],[Brutobedrag]])</f>
        <v>0</v>
      </c>
      <c r="P596" s="10">
        <f>IF(Q1_2025[[#This Row],[Prijstype]] = "Artikelprijs",Q1_2025[[#This Row],[Brutobedrag 2]]*(100-Q1_2025[[#This Row],[Relatiekorting percentage]])/100,Q1_2025[[#This Row],[Bruto - Rel.korting]])</f>
        <v>0</v>
      </c>
    </row>
    <row r="597" spans="1:16" x14ac:dyDescent="0.3">
      <c r="A597" t="s">
        <v>9</v>
      </c>
      <c r="B597">
        <v>3001044</v>
      </c>
      <c r="C597" t="s">
        <v>47</v>
      </c>
      <c r="D597">
        <v>20</v>
      </c>
      <c r="E597" s="10">
        <v>26.83</v>
      </c>
      <c r="F597" s="10">
        <v>0</v>
      </c>
      <c r="G597" s="10">
        <v>0</v>
      </c>
      <c r="H597">
        <v>30</v>
      </c>
      <c r="I597" s="10" t="str">
        <f>_xlfn.XLOOKUP(Q1_2025[[#This Row],[Artikelnr]],Artikel_prijzen[Artnr],Artikel_prijzen[Groep],"")</f>
        <v/>
      </c>
      <c r="J597" s="10" t="str">
        <f>_xlfn.XLOOKUP(Q1_2025[[#This Row],[Artikelnr]],Artikel_prijzen[Artnr],Artikel_prijzen[Prijs 2025],"")</f>
        <v/>
      </c>
      <c r="K597" s="10" t="str">
        <f>IF(Q1_2025[[#This Row],[Artikelprijs]]&lt;&gt;"",IF(Q1_2025[[#This Row],[Stuksprijs]]=Q1_2025[[#This Row],[Artikelprijs]],"Prijs gelijk","Prijs wijkt af"),"")</f>
        <v/>
      </c>
      <c r="L597" s="10"/>
      <c r="N597" s="10">
        <f>IF(Q1_2025[[#This Row],[Prijstype]]="Artikelprijs",Q1_2025[[#This Row],[Artikelprijs]],Q1_2025[[#This Row],[Stuksprijs]])</f>
        <v>26.83</v>
      </c>
      <c r="O597" s="10">
        <f>IF(Q1_2025[[#This Row],[Prijstype]]="Artikelprijs",Q1_2025[[#This Row],[Artikelprijs]] * Q1_2025[[#This Row],[Besteld]],Q1_2025[[#This Row],[Brutobedrag]])</f>
        <v>0</v>
      </c>
      <c r="P597" s="10">
        <f>IF(Q1_2025[[#This Row],[Prijstype]] = "Artikelprijs",Q1_2025[[#This Row],[Brutobedrag 2]]*(100-Q1_2025[[#This Row],[Relatiekorting percentage]])/100,Q1_2025[[#This Row],[Bruto - Rel.korting]])</f>
        <v>0</v>
      </c>
    </row>
    <row r="598" spans="1:16" x14ac:dyDescent="0.3">
      <c r="A598" t="s">
        <v>9</v>
      </c>
      <c r="B598">
        <v>3001035</v>
      </c>
      <c r="C598" t="s">
        <v>62</v>
      </c>
      <c r="D598">
        <v>100</v>
      </c>
      <c r="E598" s="10">
        <v>2</v>
      </c>
      <c r="F598" s="10">
        <v>0</v>
      </c>
      <c r="G598" s="10">
        <v>0</v>
      </c>
      <c r="H598">
        <v>30</v>
      </c>
      <c r="I598" s="10" t="str">
        <f>_xlfn.XLOOKUP(Q1_2025[[#This Row],[Artikelnr]],Artikel_prijzen[Artnr],Artikel_prijzen[Groep],"")</f>
        <v/>
      </c>
      <c r="J598" s="10" t="str">
        <f>_xlfn.XLOOKUP(Q1_2025[[#This Row],[Artikelnr]],Artikel_prijzen[Artnr],Artikel_prijzen[Prijs 2025],"")</f>
        <v/>
      </c>
      <c r="K598" s="10" t="str">
        <f>IF(Q1_2025[[#This Row],[Artikelprijs]]&lt;&gt;"",IF(Q1_2025[[#This Row],[Stuksprijs]]=Q1_2025[[#This Row],[Artikelprijs]],"Prijs gelijk","Prijs wijkt af"),"")</f>
        <v/>
      </c>
      <c r="L598" s="10"/>
      <c r="N598" s="10">
        <f>IF(Q1_2025[[#This Row],[Prijstype]]="Artikelprijs",Q1_2025[[#This Row],[Artikelprijs]],Q1_2025[[#This Row],[Stuksprijs]])</f>
        <v>2</v>
      </c>
      <c r="O598" s="10">
        <f>IF(Q1_2025[[#This Row],[Prijstype]]="Artikelprijs",Q1_2025[[#This Row],[Artikelprijs]] * Q1_2025[[#This Row],[Besteld]],Q1_2025[[#This Row],[Brutobedrag]])</f>
        <v>0</v>
      </c>
      <c r="P598" s="10">
        <f>IF(Q1_2025[[#This Row],[Prijstype]] = "Artikelprijs",Q1_2025[[#This Row],[Brutobedrag 2]]*(100-Q1_2025[[#This Row],[Relatiekorting percentage]])/100,Q1_2025[[#This Row],[Bruto - Rel.korting]])</f>
        <v>0</v>
      </c>
    </row>
    <row r="599" spans="1:16" x14ac:dyDescent="0.3">
      <c r="A599" t="s">
        <v>9</v>
      </c>
      <c r="B599">
        <v>3001036</v>
      </c>
      <c r="C599" t="s">
        <v>63</v>
      </c>
      <c r="D599">
        <v>110</v>
      </c>
      <c r="E599" s="10">
        <v>3</v>
      </c>
      <c r="F599" s="10">
        <v>0</v>
      </c>
      <c r="G599" s="10">
        <v>0</v>
      </c>
      <c r="H599">
        <v>30</v>
      </c>
      <c r="I599" s="10" t="str">
        <f>_xlfn.XLOOKUP(Q1_2025[[#This Row],[Artikelnr]],Artikel_prijzen[Artnr],Artikel_prijzen[Groep],"")</f>
        <v/>
      </c>
      <c r="J599" s="10" t="str">
        <f>_xlfn.XLOOKUP(Q1_2025[[#This Row],[Artikelnr]],Artikel_prijzen[Artnr],Artikel_prijzen[Prijs 2025],"")</f>
        <v/>
      </c>
      <c r="K599" s="10" t="str">
        <f>IF(Q1_2025[[#This Row],[Artikelprijs]]&lt;&gt;"",IF(Q1_2025[[#This Row],[Stuksprijs]]=Q1_2025[[#This Row],[Artikelprijs]],"Prijs gelijk","Prijs wijkt af"),"")</f>
        <v/>
      </c>
      <c r="L599" s="10"/>
      <c r="N599" s="10">
        <f>IF(Q1_2025[[#This Row],[Prijstype]]="Artikelprijs",Q1_2025[[#This Row],[Artikelprijs]],Q1_2025[[#This Row],[Stuksprijs]])</f>
        <v>3</v>
      </c>
      <c r="O599" s="10">
        <f>IF(Q1_2025[[#This Row],[Prijstype]]="Artikelprijs",Q1_2025[[#This Row],[Artikelprijs]] * Q1_2025[[#This Row],[Besteld]],Q1_2025[[#This Row],[Brutobedrag]])</f>
        <v>0</v>
      </c>
      <c r="P599" s="10">
        <f>IF(Q1_2025[[#This Row],[Prijstype]] = "Artikelprijs",Q1_2025[[#This Row],[Brutobedrag 2]]*(100-Q1_2025[[#This Row],[Relatiekorting percentage]])/100,Q1_2025[[#This Row],[Bruto - Rel.korting]])</f>
        <v>0</v>
      </c>
    </row>
    <row r="600" spans="1:16" x14ac:dyDescent="0.3">
      <c r="A600" t="s">
        <v>9</v>
      </c>
      <c r="B600">
        <v>3001037</v>
      </c>
      <c r="C600" t="s">
        <v>64</v>
      </c>
      <c r="D600">
        <v>100</v>
      </c>
      <c r="E600" s="10">
        <v>4</v>
      </c>
      <c r="F600" s="10">
        <v>0</v>
      </c>
      <c r="G600" s="10">
        <v>0</v>
      </c>
      <c r="H600">
        <v>30</v>
      </c>
      <c r="I600" s="10" t="str">
        <f>_xlfn.XLOOKUP(Q1_2025[[#This Row],[Artikelnr]],Artikel_prijzen[Artnr],Artikel_prijzen[Groep],"")</f>
        <v/>
      </c>
      <c r="J600" s="10" t="str">
        <f>_xlfn.XLOOKUP(Q1_2025[[#This Row],[Artikelnr]],Artikel_prijzen[Artnr],Artikel_prijzen[Prijs 2025],"")</f>
        <v/>
      </c>
      <c r="K600" s="10" t="str">
        <f>IF(Q1_2025[[#This Row],[Artikelprijs]]&lt;&gt;"",IF(Q1_2025[[#This Row],[Stuksprijs]]=Q1_2025[[#This Row],[Artikelprijs]],"Prijs gelijk","Prijs wijkt af"),"")</f>
        <v/>
      </c>
      <c r="L600" s="10"/>
      <c r="N600" s="10">
        <f>IF(Q1_2025[[#This Row],[Prijstype]]="Artikelprijs",Q1_2025[[#This Row],[Artikelprijs]],Q1_2025[[#This Row],[Stuksprijs]])</f>
        <v>4</v>
      </c>
      <c r="O600" s="10">
        <f>IF(Q1_2025[[#This Row],[Prijstype]]="Artikelprijs",Q1_2025[[#This Row],[Artikelprijs]] * Q1_2025[[#This Row],[Besteld]],Q1_2025[[#This Row],[Brutobedrag]])</f>
        <v>0</v>
      </c>
      <c r="P600" s="10">
        <f>IF(Q1_2025[[#This Row],[Prijstype]] = "Artikelprijs",Q1_2025[[#This Row],[Brutobedrag 2]]*(100-Q1_2025[[#This Row],[Relatiekorting percentage]])/100,Q1_2025[[#This Row],[Bruto - Rel.korting]])</f>
        <v>0</v>
      </c>
    </row>
    <row r="601" spans="1:16" x14ac:dyDescent="0.3">
      <c r="A601" t="s">
        <v>9</v>
      </c>
      <c r="B601">
        <v>3001038</v>
      </c>
      <c r="C601" t="s">
        <v>65</v>
      </c>
      <c r="D601">
        <v>110</v>
      </c>
      <c r="E601" s="10">
        <v>6</v>
      </c>
      <c r="F601" s="10">
        <v>0</v>
      </c>
      <c r="G601" s="10">
        <v>0</v>
      </c>
      <c r="H601">
        <v>30</v>
      </c>
      <c r="I601" s="10" t="str">
        <f>_xlfn.XLOOKUP(Q1_2025[[#This Row],[Artikelnr]],Artikel_prijzen[Artnr],Artikel_prijzen[Groep],"")</f>
        <v/>
      </c>
      <c r="J601" s="10" t="str">
        <f>_xlfn.XLOOKUP(Q1_2025[[#This Row],[Artikelnr]],Artikel_prijzen[Artnr],Artikel_prijzen[Prijs 2025],"")</f>
        <v/>
      </c>
      <c r="K601" s="10" t="str">
        <f>IF(Q1_2025[[#This Row],[Artikelprijs]]&lt;&gt;"",IF(Q1_2025[[#This Row],[Stuksprijs]]=Q1_2025[[#This Row],[Artikelprijs]],"Prijs gelijk","Prijs wijkt af"),"")</f>
        <v/>
      </c>
      <c r="L601" s="10"/>
      <c r="N601" s="10">
        <f>IF(Q1_2025[[#This Row],[Prijstype]]="Artikelprijs",Q1_2025[[#This Row],[Artikelprijs]],Q1_2025[[#This Row],[Stuksprijs]])</f>
        <v>6</v>
      </c>
      <c r="O601" s="10">
        <f>IF(Q1_2025[[#This Row],[Prijstype]]="Artikelprijs",Q1_2025[[#This Row],[Artikelprijs]] * Q1_2025[[#This Row],[Besteld]],Q1_2025[[#This Row],[Brutobedrag]])</f>
        <v>0</v>
      </c>
      <c r="P601" s="10">
        <f>IF(Q1_2025[[#This Row],[Prijstype]] = "Artikelprijs",Q1_2025[[#This Row],[Brutobedrag 2]]*(100-Q1_2025[[#This Row],[Relatiekorting percentage]])/100,Q1_2025[[#This Row],[Bruto - Rel.korting]])</f>
        <v>0</v>
      </c>
    </row>
    <row r="602" spans="1:16" x14ac:dyDescent="0.3">
      <c r="A602" t="s">
        <v>9</v>
      </c>
      <c r="B602">
        <v>3001040</v>
      </c>
      <c r="C602" t="s">
        <v>67</v>
      </c>
      <c r="D602">
        <v>40</v>
      </c>
      <c r="E602" s="10">
        <v>8</v>
      </c>
      <c r="F602" s="10">
        <v>0</v>
      </c>
      <c r="G602" s="10">
        <v>0</v>
      </c>
      <c r="H602">
        <v>30</v>
      </c>
      <c r="I602" s="10" t="str">
        <f>_xlfn.XLOOKUP(Q1_2025[[#This Row],[Artikelnr]],Artikel_prijzen[Artnr],Artikel_prijzen[Groep],"")</f>
        <v/>
      </c>
      <c r="J602" s="10" t="str">
        <f>_xlfn.XLOOKUP(Q1_2025[[#This Row],[Artikelnr]],Artikel_prijzen[Artnr],Artikel_prijzen[Prijs 2025],"")</f>
        <v/>
      </c>
      <c r="K602" s="10" t="str">
        <f>IF(Q1_2025[[#This Row],[Artikelprijs]]&lt;&gt;"",IF(Q1_2025[[#This Row],[Stuksprijs]]=Q1_2025[[#This Row],[Artikelprijs]],"Prijs gelijk","Prijs wijkt af"),"")</f>
        <v/>
      </c>
      <c r="L602" s="10"/>
      <c r="N602" s="10">
        <f>IF(Q1_2025[[#This Row],[Prijstype]]="Artikelprijs",Q1_2025[[#This Row],[Artikelprijs]],Q1_2025[[#This Row],[Stuksprijs]])</f>
        <v>8</v>
      </c>
      <c r="O602" s="10">
        <f>IF(Q1_2025[[#This Row],[Prijstype]]="Artikelprijs",Q1_2025[[#This Row],[Artikelprijs]] * Q1_2025[[#This Row],[Besteld]],Q1_2025[[#This Row],[Brutobedrag]])</f>
        <v>0</v>
      </c>
      <c r="P602" s="10">
        <f>IF(Q1_2025[[#This Row],[Prijstype]] = "Artikelprijs",Q1_2025[[#This Row],[Brutobedrag 2]]*(100-Q1_2025[[#This Row],[Relatiekorting percentage]])/100,Q1_2025[[#This Row],[Bruto - Rel.korting]])</f>
        <v>0</v>
      </c>
    </row>
    <row r="603" spans="1:16" x14ac:dyDescent="0.3">
      <c r="A603" t="s">
        <v>9</v>
      </c>
      <c r="B603">
        <v>3001051</v>
      </c>
      <c r="C603" t="s">
        <v>202</v>
      </c>
      <c r="D603">
        <v>50</v>
      </c>
      <c r="E603" s="10">
        <v>6</v>
      </c>
      <c r="F603" s="10">
        <v>0</v>
      </c>
      <c r="G603" s="10">
        <v>0</v>
      </c>
      <c r="H603">
        <v>30</v>
      </c>
      <c r="I603" s="10" t="str">
        <f>_xlfn.XLOOKUP(Q1_2025[[#This Row],[Artikelnr]],Artikel_prijzen[Artnr],Artikel_prijzen[Groep],"")</f>
        <v/>
      </c>
      <c r="J603" s="10" t="str">
        <f>_xlfn.XLOOKUP(Q1_2025[[#This Row],[Artikelnr]],Artikel_prijzen[Artnr],Artikel_prijzen[Prijs 2025],"")</f>
        <v/>
      </c>
      <c r="K603" s="10" t="str">
        <f>IF(Q1_2025[[#This Row],[Artikelprijs]]&lt;&gt;"",IF(Q1_2025[[#This Row],[Stuksprijs]]=Q1_2025[[#This Row],[Artikelprijs]],"Prijs gelijk","Prijs wijkt af"),"")</f>
        <v/>
      </c>
      <c r="L603" s="10"/>
      <c r="N603" s="10">
        <f>IF(Q1_2025[[#This Row],[Prijstype]]="Artikelprijs",Q1_2025[[#This Row],[Artikelprijs]],Q1_2025[[#This Row],[Stuksprijs]])</f>
        <v>6</v>
      </c>
      <c r="O603" s="10">
        <f>IF(Q1_2025[[#This Row],[Prijstype]]="Artikelprijs",Q1_2025[[#This Row],[Artikelprijs]] * Q1_2025[[#This Row],[Besteld]],Q1_2025[[#This Row],[Brutobedrag]])</f>
        <v>0</v>
      </c>
      <c r="P603" s="10">
        <f>IF(Q1_2025[[#This Row],[Prijstype]] = "Artikelprijs",Q1_2025[[#This Row],[Brutobedrag 2]]*(100-Q1_2025[[#This Row],[Relatiekorting percentage]])/100,Q1_2025[[#This Row],[Bruto - Rel.korting]])</f>
        <v>0</v>
      </c>
    </row>
    <row r="604" spans="1:16" x14ac:dyDescent="0.3">
      <c r="A604" t="s">
        <v>9</v>
      </c>
      <c r="B604">
        <v>1010083</v>
      </c>
      <c r="C604" t="s">
        <v>192</v>
      </c>
      <c r="D604">
        <v>10</v>
      </c>
      <c r="E604" s="10">
        <v>45</v>
      </c>
      <c r="F604" s="10">
        <v>0</v>
      </c>
      <c r="G604" s="10">
        <v>0</v>
      </c>
      <c r="H604">
        <v>25</v>
      </c>
      <c r="I604" s="10" t="str">
        <f>_xlfn.XLOOKUP(Q1_2025[[#This Row],[Artikelnr]],Artikel_prijzen[Artnr],Artikel_prijzen[Groep],"")</f>
        <v/>
      </c>
      <c r="J604" s="10" t="str">
        <f>_xlfn.XLOOKUP(Q1_2025[[#This Row],[Artikelnr]],Artikel_prijzen[Artnr],Artikel_prijzen[Prijs 2025],"")</f>
        <v/>
      </c>
      <c r="K604" s="10" t="str">
        <f>IF(Q1_2025[[#This Row],[Artikelprijs]]&lt;&gt;"",IF(Q1_2025[[#This Row],[Stuksprijs]]=Q1_2025[[#This Row],[Artikelprijs]],"Prijs gelijk","Prijs wijkt af"),"")</f>
        <v/>
      </c>
      <c r="L604" s="10"/>
      <c r="N604" s="10">
        <f>IF(Q1_2025[[#This Row],[Prijstype]]="Artikelprijs",Q1_2025[[#This Row],[Artikelprijs]],Q1_2025[[#This Row],[Stuksprijs]])</f>
        <v>45</v>
      </c>
      <c r="O604" s="10">
        <f>IF(Q1_2025[[#This Row],[Prijstype]]="Artikelprijs",Q1_2025[[#This Row],[Artikelprijs]] * Q1_2025[[#This Row],[Besteld]],Q1_2025[[#This Row],[Brutobedrag]])</f>
        <v>0</v>
      </c>
      <c r="P604" s="10">
        <f>IF(Q1_2025[[#This Row],[Prijstype]] = "Artikelprijs",Q1_2025[[#This Row],[Brutobedrag 2]]*(100-Q1_2025[[#This Row],[Relatiekorting percentage]])/100,Q1_2025[[#This Row],[Bruto - Rel.korting]])</f>
        <v>0</v>
      </c>
    </row>
    <row r="605" spans="1:16" x14ac:dyDescent="0.3">
      <c r="A605" t="s">
        <v>9</v>
      </c>
      <c r="B605">
        <v>3001046</v>
      </c>
      <c r="C605" t="s">
        <v>61</v>
      </c>
      <c r="D605">
        <v>20</v>
      </c>
      <c r="E605" s="10">
        <v>3.5</v>
      </c>
      <c r="F605" s="10">
        <v>0</v>
      </c>
      <c r="G605" s="10">
        <v>0</v>
      </c>
      <c r="H605">
        <v>30</v>
      </c>
      <c r="I605" s="10" t="str">
        <f>_xlfn.XLOOKUP(Q1_2025[[#This Row],[Artikelnr]],Artikel_prijzen[Artnr],Artikel_prijzen[Groep],"")</f>
        <v/>
      </c>
      <c r="J605" s="10" t="str">
        <f>_xlfn.XLOOKUP(Q1_2025[[#This Row],[Artikelnr]],Artikel_prijzen[Artnr],Artikel_prijzen[Prijs 2025],"")</f>
        <v/>
      </c>
      <c r="K605" s="10" t="str">
        <f>IF(Q1_2025[[#This Row],[Artikelprijs]]&lt;&gt;"",IF(Q1_2025[[#This Row],[Stuksprijs]]=Q1_2025[[#This Row],[Artikelprijs]],"Prijs gelijk","Prijs wijkt af"),"")</f>
        <v/>
      </c>
      <c r="L605" s="10"/>
      <c r="N605" s="10">
        <f>IF(Q1_2025[[#This Row],[Prijstype]]="Artikelprijs",Q1_2025[[#This Row],[Artikelprijs]],Q1_2025[[#This Row],[Stuksprijs]])</f>
        <v>3.5</v>
      </c>
      <c r="O605" s="10">
        <f>IF(Q1_2025[[#This Row],[Prijstype]]="Artikelprijs",Q1_2025[[#This Row],[Artikelprijs]] * Q1_2025[[#This Row],[Besteld]],Q1_2025[[#This Row],[Brutobedrag]])</f>
        <v>0</v>
      </c>
      <c r="P605" s="10">
        <f>IF(Q1_2025[[#This Row],[Prijstype]] = "Artikelprijs",Q1_2025[[#This Row],[Brutobedrag 2]]*(100-Q1_2025[[#This Row],[Relatiekorting percentage]])/100,Q1_2025[[#This Row],[Bruto - Rel.korting]])</f>
        <v>0</v>
      </c>
    </row>
    <row r="606" spans="1:16" x14ac:dyDescent="0.3">
      <c r="A606" t="s">
        <v>9</v>
      </c>
      <c r="B606">
        <v>3001035</v>
      </c>
      <c r="C606" t="s">
        <v>62</v>
      </c>
      <c r="D606">
        <v>10</v>
      </c>
      <c r="E606" s="10">
        <v>2</v>
      </c>
      <c r="F606" s="10">
        <v>0</v>
      </c>
      <c r="G606" s="10">
        <v>0</v>
      </c>
      <c r="H606">
        <v>30</v>
      </c>
      <c r="I606" s="10" t="str">
        <f>_xlfn.XLOOKUP(Q1_2025[[#This Row],[Artikelnr]],Artikel_prijzen[Artnr],Artikel_prijzen[Groep],"")</f>
        <v/>
      </c>
      <c r="J606" s="10" t="str">
        <f>_xlfn.XLOOKUP(Q1_2025[[#This Row],[Artikelnr]],Artikel_prijzen[Artnr],Artikel_prijzen[Prijs 2025],"")</f>
        <v/>
      </c>
      <c r="K606" s="10" t="str">
        <f>IF(Q1_2025[[#This Row],[Artikelprijs]]&lt;&gt;"",IF(Q1_2025[[#This Row],[Stuksprijs]]=Q1_2025[[#This Row],[Artikelprijs]],"Prijs gelijk","Prijs wijkt af"),"")</f>
        <v/>
      </c>
      <c r="L606" s="10"/>
      <c r="N606" s="10">
        <f>IF(Q1_2025[[#This Row],[Prijstype]]="Artikelprijs",Q1_2025[[#This Row],[Artikelprijs]],Q1_2025[[#This Row],[Stuksprijs]])</f>
        <v>2</v>
      </c>
      <c r="O606" s="10">
        <f>IF(Q1_2025[[#This Row],[Prijstype]]="Artikelprijs",Q1_2025[[#This Row],[Artikelprijs]] * Q1_2025[[#This Row],[Besteld]],Q1_2025[[#This Row],[Brutobedrag]])</f>
        <v>0</v>
      </c>
      <c r="P606" s="10">
        <f>IF(Q1_2025[[#This Row],[Prijstype]] = "Artikelprijs",Q1_2025[[#This Row],[Brutobedrag 2]]*(100-Q1_2025[[#This Row],[Relatiekorting percentage]])/100,Q1_2025[[#This Row],[Bruto - Rel.korting]])</f>
        <v>0</v>
      </c>
    </row>
    <row r="607" spans="1:16" x14ac:dyDescent="0.3">
      <c r="A607" t="s">
        <v>9</v>
      </c>
      <c r="B607">
        <v>3001036</v>
      </c>
      <c r="C607" t="s">
        <v>63</v>
      </c>
      <c r="D607">
        <v>20</v>
      </c>
      <c r="E607" s="10">
        <v>3</v>
      </c>
      <c r="F607" s="10">
        <v>0</v>
      </c>
      <c r="G607" s="10">
        <v>0</v>
      </c>
      <c r="H607">
        <v>30</v>
      </c>
      <c r="I607" s="10" t="str">
        <f>_xlfn.XLOOKUP(Q1_2025[[#This Row],[Artikelnr]],Artikel_prijzen[Artnr],Artikel_prijzen[Groep],"")</f>
        <v/>
      </c>
      <c r="J607" s="10" t="str">
        <f>_xlfn.XLOOKUP(Q1_2025[[#This Row],[Artikelnr]],Artikel_prijzen[Artnr],Artikel_prijzen[Prijs 2025],"")</f>
        <v/>
      </c>
      <c r="K607" s="10" t="str">
        <f>IF(Q1_2025[[#This Row],[Artikelprijs]]&lt;&gt;"",IF(Q1_2025[[#This Row],[Stuksprijs]]=Q1_2025[[#This Row],[Artikelprijs]],"Prijs gelijk","Prijs wijkt af"),"")</f>
        <v/>
      </c>
      <c r="L607" s="10"/>
      <c r="N607" s="10">
        <f>IF(Q1_2025[[#This Row],[Prijstype]]="Artikelprijs",Q1_2025[[#This Row],[Artikelprijs]],Q1_2025[[#This Row],[Stuksprijs]])</f>
        <v>3</v>
      </c>
      <c r="O607" s="10">
        <f>IF(Q1_2025[[#This Row],[Prijstype]]="Artikelprijs",Q1_2025[[#This Row],[Artikelprijs]] * Q1_2025[[#This Row],[Besteld]],Q1_2025[[#This Row],[Brutobedrag]])</f>
        <v>0</v>
      </c>
      <c r="P607" s="10">
        <f>IF(Q1_2025[[#This Row],[Prijstype]] = "Artikelprijs",Q1_2025[[#This Row],[Brutobedrag 2]]*(100-Q1_2025[[#This Row],[Relatiekorting percentage]])/100,Q1_2025[[#This Row],[Bruto - Rel.korting]])</f>
        <v>0</v>
      </c>
    </row>
    <row r="608" spans="1:16" x14ac:dyDescent="0.3">
      <c r="A608" t="s">
        <v>9</v>
      </c>
      <c r="B608">
        <v>3001037</v>
      </c>
      <c r="C608" t="s">
        <v>64</v>
      </c>
      <c r="D608">
        <v>20</v>
      </c>
      <c r="E608" s="10">
        <v>4</v>
      </c>
      <c r="F608" s="10">
        <v>0</v>
      </c>
      <c r="G608" s="10">
        <v>0</v>
      </c>
      <c r="H608">
        <v>30</v>
      </c>
      <c r="I608" s="10" t="str">
        <f>_xlfn.XLOOKUP(Q1_2025[[#This Row],[Artikelnr]],Artikel_prijzen[Artnr],Artikel_prijzen[Groep],"")</f>
        <v/>
      </c>
      <c r="J608" s="10" t="str">
        <f>_xlfn.XLOOKUP(Q1_2025[[#This Row],[Artikelnr]],Artikel_prijzen[Artnr],Artikel_prijzen[Prijs 2025],"")</f>
        <v/>
      </c>
      <c r="K608" s="10" t="str">
        <f>IF(Q1_2025[[#This Row],[Artikelprijs]]&lt;&gt;"",IF(Q1_2025[[#This Row],[Stuksprijs]]=Q1_2025[[#This Row],[Artikelprijs]],"Prijs gelijk","Prijs wijkt af"),"")</f>
        <v/>
      </c>
      <c r="L608" s="10"/>
      <c r="N608" s="10">
        <f>IF(Q1_2025[[#This Row],[Prijstype]]="Artikelprijs",Q1_2025[[#This Row],[Artikelprijs]],Q1_2025[[#This Row],[Stuksprijs]])</f>
        <v>4</v>
      </c>
      <c r="O608" s="10">
        <f>IF(Q1_2025[[#This Row],[Prijstype]]="Artikelprijs",Q1_2025[[#This Row],[Artikelprijs]] * Q1_2025[[#This Row],[Besteld]],Q1_2025[[#This Row],[Brutobedrag]])</f>
        <v>0</v>
      </c>
      <c r="P608" s="10">
        <f>IF(Q1_2025[[#This Row],[Prijstype]] = "Artikelprijs",Q1_2025[[#This Row],[Brutobedrag 2]]*(100-Q1_2025[[#This Row],[Relatiekorting percentage]])/100,Q1_2025[[#This Row],[Bruto - Rel.korting]])</f>
        <v>0</v>
      </c>
    </row>
    <row r="609" spans="1:16" x14ac:dyDescent="0.3">
      <c r="A609" t="s">
        <v>9</v>
      </c>
      <c r="B609">
        <v>3001038</v>
      </c>
      <c r="C609" t="s">
        <v>65</v>
      </c>
      <c r="D609">
        <v>15</v>
      </c>
      <c r="E609" s="10">
        <v>6</v>
      </c>
      <c r="F609" s="10">
        <v>0</v>
      </c>
      <c r="G609" s="10">
        <v>0</v>
      </c>
      <c r="H609">
        <v>30</v>
      </c>
      <c r="I609" s="10" t="str">
        <f>_xlfn.XLOOKUP(Q1_2025[[#This Row],[Artikelnr]],Artikel_prijzen[Artnr],Artikel_prijzen[Groep],"")</f>
        <v/>
      </c>
      <c r="J609" s="10" t="str">
        <f>_xlfn.XLOOKUP(Q1_2025[[#This Row],[Artikelnr]],Artikel_prijzen[Artnr],Artikel_prijzen[Prijs 2025],"")</f>
        <v/>
      </c>
      <c r="K609" s="10" t="str">
        <f>IF(Q1_2025[[#This Row],[Artikelprijs]]&lt;&gt;"",IF(Q1_2025[[#This Row],[Stuksprijs]]=Q1_2025[[#This Row],[Artikelprijs]],"Prijs gelijk","Prijs wijkt af"),"")</f>
        <v/>
      </c>
      <c r="L609" s="10"/>
      <c r="N609" s="10">
        <f>IF(Q1_2025[[#This Row],[Prijstype]]="Artikelprijs",Q1_2025[[#This Row],[Artikelprijs]],Q1_2025[[#This Row],[Stuksprijs]])</f>
        <v>6</v>
      </c>
      <c r="O609" s="10">
        <f>IF(Q1_2025[[#This Row],[Prijstype]]="Artikelprijs",Q1_2025[[#This Row],[Artikelprijs]] * Q1_2025[[#This Row],[Besteld]],Q1_2025[[#This Row],[Brutobedrag]])</f>
        <v>0</v>
      </c>
      <c r="P609" s="10">
        <f>IF(Q1_2025[[#This Row],[Prijstype]] = "Artikelprijs",Q1_2025[[#This Row],[Brutobedrag 2]]*(100-Q1_2025[[#This Row],[Relatiekorting percentage]])/100,Q1_2025[[#This Row],[Bruto - Rel.korting]])</f>
        <v>0</v>
      </c>
    </row>
    <row r="610" spans="1:16" x14ac:dyDescent="0.3">
      <c r="A610" t="s">
        <v>9</v>
      </c>
      <c r="B610">
        <v>3001040</v>
      </c>
      <c r="C610" t="s">
        <v>67</v>
      </c>
      <c r="D610">
        <v>10</v>
      </c>
      <c r="E610" s="10">
        <v>8</v>
      </c>
      <c r="F610" s="10">
        <v>0</v>
      </c>
      <c r="G610" s="10">
        <v>0</v>
      </c>
      <c r="H610">
        <v>30</v>
      </c>
      <c r="I610" s="10" t="str">
        <f>_xlfn.XLOOKUP(Q1_2025[[#This Row],[Artikelnr]],Artikel_prijzen[Artnr],Artikel_prijzen[Groep],"")</f>
        <v/>
      </c>
      <c r="J610" s="10" t="str">
        <f>_xlfn.XLOOKUP(Q1_2025[[#This Row],[Artikelnr]],Artikel_prijzen[Artnr],Artikel_prijzen[Prijs 2025],"")</f>
        <v/>
      </c>
      <c r="K610" s="10" t="str">
        <f>IF(Q1_2025[[#This Row],[Artikelprijs]]&lt;&gt;"",IF(Q1_2025[[#This Row],[Stuksprijs]]=Q1_2025[[#This Row],[Artikelprijs]],"Prijs gelijk","Prijs wijkt af"),"")</f>
        <v/>
      </c>
      <c r="L610" s="10"/>
      <c r="N610" s="10">
        <f>IF(Q1_2025[[#This Row],[Prijstype]]="Artikelprijs",Q1_2025[[#This Row],[Artikelprijs]],Q1_2025[[#This Row],[Stuksprijs]])</f>
        <v>8</v>
      </c>
      <c r="O610" s="10">
        <f>IF(Q1_2025[[#This Row],[Prijstype]]="Artikelprijs",Q1_2025[[#This Row],[Artikelprijs]] * Q1_2025[[#This Row],[Besteld]],Q1_2025[[#This Row],[Brutobedrag]])</f>
        <v>0</v>
      </c>
      <c r="P610" s="10">
        <f>IF(Q1_2025[[#This Row],[Prijstype]] = "Artikelprijs",Q1_2025[[#This Row],[Brutobedrag 2]]*(100-Q1_2025[[#This Row],[Relatiekorting percentage]])/100,Q1_2025[[#This Row],[Bruto - Rel.korting]])</f>
        <v>0</v>
      </c>
    </row>
    <row r="611" spans="1:16" x14ac:dyDescent="0.3">
      <c r="A611" t="s">
        <v>9</v>
      </c>
      <c r="B611">
        <v>3001046</v>
      </c>
      <c r="C611" t="s">
        <v>61</v>
      </c>
      <c r="D611">
        <v>25</v>
      </c>
      <c r="E611" s="10">
        <v>3.5</v>
      </c>
      <c r="F611" s="10">
        <v>0</v>
      </c>
      <c r="G611" s="10">
        <v>0</v>
      </c>
      <c r="H611">
        <v>30</v>
      </c>
      <c r="I611" s="10" t="str">
        <f>_xlfn.XLOOKUP(Q1_2025[[#This Row],[Artikelnr]],Artikel_prijzen[Artnr],Artikel_prijzen[Groep],"")</f>
        <v/>
      </c>
      <c r="J611" s="10" t="str">
        <f>_xlfn.XLOOKUP(Q1_2025[[#This Row],[Artikelnr]],Artikel_prijzen[Artnr],Artikel_prijzen[Prijs 2025],"")</f>
        <v/>
      </c>
      <c r="K611" s="10" t="str">
        <f>IF(Q1_2025[[#This Row],[Artikelprijs]]&lt;&gt;"",IF(Q1_2025[[#This Row],[Stuksprijs]]=Q1_2025[[#This Row],[Artikelprijs]],"Prijs gelijk","Prijs wijkt af"),"")</f>
        <v/>
      </c>
      <c r="L611" s="10"/>
      <c r="N611" s="10">
        <f>IF(Q1_2025[[#This Row],[Prijstype]]="Artikelprijs",Q1_2025[[#This Row],[Artikelprijs]],Q1_2025[[#This Row],[Stuksprijs]])</f>
        <v>3.5</v>
      </c>
      <c r="O611" s="10">
        <f>IF(Q1_2025[[#This Row],[Prijstype]]="Artikelprijs",Q1_2025[[#This Row],[Artikelprijs]] * Q1_2025[[#This Row],[Besteld]],Q1_2025[[#This Row],[Brutobedrag]])</f>
        <v>0</v>
      </c>
      <c r="P611" s="10">
        <f>IF(Q1_2025[[#This Row],[Prijstype]] = "Artikelprijs",Q1_2025[[#This Row],[Brutobedrag 2]]*(100-Q1_2025[[#This Row],[Relatiekorting percentage]])/100,Q1_2025[[#This Row],[Bruto - Rel.korting]])</f>
        <v>0</v>
      </c>
    </row>
    <row r="612" spans="1:16" x14ac:dyDescent="0.3">
      <c r="A612" t="s">
        <v>9</v>
      </c>
      <c r="B612">
        <v>3001035</v>
      </c>
      <c r="C612" t="s">
        <v>62</v>
      </c>
      <c r="D612">
        <v>25</v>
      </c>
      <c r="E612" s="10">
        <v>2</v>
      </c>
      <c r="F612" s="10">
        <v>0</v>
      </c>
      <c r="G612" s="10">
        <v>0</v>
      </c>
      <c r="H612">
        <v>30</v>
      </c>
      <c r="I612" s="10" t="str">
        <f>_xlfn.XLOOKUP(Q1_2025[[#This Row],[Artikelnr]],Artikel_prijzen[Artnr],Artikel_prijzen[Groep],"")</f>
        <v/>
      </c>
      <c r="J612" s="10" t="str">
        <f>_xlfn.XLOOKUP(Q1_2025[[#This Row],[Artikelnr]],Artikel_prijzen[Artnr],Artikel_prijzen[Prijs 2025],"")</f>
        <v/>
      </c>
      <c r="K612" s="10" t="str">
        <f>IF(Q1_2025[[#This Row],[Artikelprijs]]&lt;&gt;"",IF(Q1_2025[[#This Row],[Stuksprijs]]=Q1_2025[[#This Row],[Artikelprijs]],"Prijs gelijk","Prijs wijkt af"),"")</f>
        <v/>
      </c>
      <c r="L612" s="10"/>
      <c r="N612" s="10">
        <f>IF(Q1_2025[[#This Row],[Prijstype]]="Artikelprijs",Q1_2025[[#This Row],[Artikelprijs]],Q1_2025[[#This Row],[Stuksprijs]])</f>
        <v>2</v>
      </c>
      <c r="O612" s="10">
        <f>IF(Q1_2025[[#This Row],[Prijstype]]="Artikelprijs",Q1_2025[[#This Row],[Artikelprijs]] * Q1_2025[[#This Row],[Besteld]],Q1_2025[[#This Row],[Brutobedrag]])</f>
        <v>0</v>
      </c>
      <c r="P612" s="10">
        <f>IF(Q1_2025[[#This Row],[Prijstype]] = "Artikelprijs",Q1_2025[[#This Row],[Brutobedrag 2]]*(100-Q1_2025[[#This Row],[Relatiekorting percentage]])/100,Q1_2025[[#This Row],[Bruto - Rel.korting]])</f>
        <v>0</v>
      </c>
    </row>
    <row r="613" spans="1:16" x14ac:dyDescent="0.3">
      <c r="A613" t="s">
        <v>9</v>
      </c>
      <c r="B613">
        <v>3001036</v>
      </c>
      <c r="C613" t="s">
        <v>63</v>
      </c>
      <c r="D613">
        <v>30</v>
      </c>
      <c r="E613" s="10">
        <v>3</v>
      </c>
      <c r="F613" s="10">
        <v>0</v>
      </c>
      <c r="G613" s="10">
        <v>0</v>
      </c>
      <c r="H613">
        <v>30</v>
      </c>
      <c r="I613" s="10" t="str">
        <f>_xlfn.XLOOKUP(Q1_2025[[#This Row],[Artikelnr]],Artikel_prijzen[Artnr],Artikel_prijzen[Groep],"")</f>
        <v/>
      </c>
      <c r="J613" s="10" t="str">
        <f>_xlfn.XLOOKUP(Q1_2025[[#This Row],[Artikelnr]],Artikel_prijzen[Artnr],Artikel_prijzen[Prijs 2025],"")</f>
        <v/>
      </c>
      <c r="K613" s="10" t="str">
        <f>IF(Q1_2025[[#This Row],[Artikelprijs]]&lt;&gt;"",IF(Q1_2025[[#This Row],[Stuksprijs]]=Q1_2025[[#This Row],[Artikelprijs]],"Prijs gelijk","Prijs wijkt af"),"")</f>
        <v/>
      </c>
      <c r="L613" s="10"/>
      <c r="N613" s="10">
        <f>IF(Q1_2025[[#This Row],[Prijstype]]="Artikelprijs",Q1_2025[[#This Row],[Artikelprijs]],Q1_2025[[#This Row],[Stuksprijs]])</f>
        <v>3</v>
      </c>
      <c r="O613" s="10">
        <f>IF(Q1_2025[[#This Row],[Prijstype]]="Artikelprijs",Q1_2025[[#This Row],[Artikelprijs]] * Q1_2025[[#This Row],[Besteld]],Q1_2025[[#This Row],[Brutobedrag]])</f>
        <v>0</v>
      </c>
      <c r="P613" s="10">
        <f>IF(Q1_2025[[#This Row],[Prijstype]] = "Artikelprijs",Q1_2025[[#This Row],[Brutobedrag 2]]*(100-Q1_2025[[#This Row],[Relatiekorting percentage]])/100,Q1_2025[[#This Row],[Bruto - Rel.korting]])</f>
        <v>0</v>
      </c>
    </row>
    <row r="614" spans="1:16" x14ac:dyDescent="0.3">
      <c r="A614" t="s">
        <v>9</v>
      </c>
      <c r="B614">
        <v>3001037</v>
      </c>
      <c r="C614" t="s">
        <v>64</v>
      </c>
      <c r="D614">
        <v>40</v>
      </c>
      <c r="E614" s="10">
        <v>4</v>
      </c>
      <c r="F614" s="10">
        <v>0</v>
      </c>
      <c r="G614" s="10">
        <v>0</v>
      </c>
      <c r="H614">
        <v>30</v>
      </c>
      <c r="I614" s="10" t="str">
        <f>_xlfn.XLOOKUP(Q1_2025[[#This Row],[Artikelnr]],Artikel_prijzen[Artnr],Artikel_prijzen[Groep],"")</f>
        <v/>
      </c>
      <c r="J614" s="10" t="str">
        <f>_xlfn.XLOOKUP(Q1_2025[[#This Row],[Artikelnr]],Artikel_prijzen[Artnr],Artikel_prijzen[Prijs 2025],"")</f>
        <v/>
      </c>
      <c r="K614" s="10" t="str">
        <f>IF(Q1_2025[[#This Row],[Artikelprijs]]&lt;&gt;"",IF(Q1_2025[[#This Row],[Stuksprijs]]=Q1_2025[[#This Row],[Artikelprijs]],"Prijs gelijk","Prijs wijkt af"),"")</f>
        <v/>
      </c>
      <c r="L614" s="10"/>
      <c r="N614" s="10">
        <f>IF(Q1_2025[[#This Row],[Prijstype]]="Artikelprijs",Q1_2025[[#This Row],[Artikelprijs]],Q1_2025[[#This Row],[Stuksprijs]])</f>
        <v>4</v>
      </c>
      <c r="O614" s="10">
        <f>IF(Q1_2025[[#This Row],[Prijstype]]="Artikelprijs",Q1_2025[[#This Row],[Artikelprijs]] * Q1_2025[[#This Row],[Besteld]],Q1_2025[[#This Row],[Brutobedrag]])</f>
        <v>0</v>
      </c>
      <c r="P614" s="10">
        <f>IF(Q1_2025[[#This Row],[Prijstype]] = "Artikelprijs",Q1_2025[[#This Row],[Brutobedrag 2]]*(100-Q1_2025[[#This Row],[Relatiekorting percentage]])/100,Q1_2025[[#This Row],[Bruto - Rel.korting]])</f>
        <v>0</v>
      </c>
    </row>
    <row r="615" spans="1:16" x14ac:dyDescent="0.3">
      <c r="A615" t="s">
        <v>9</v>
      </c>
      <c r="B615">
        <v>3001038</v>
      </c>
      <c r="C615" t="s">
        <v>65</v>
      </c>
      <c r="D615">
        <v>30</v>
      </c>
      <c r="E615" s="10">
        <v>6</v>
      </c>
      <c r="F615" s="10">
        <v>0</v>
      </c>
      <c r="G615" s="10">
        <v>0</v>
      </c>
      <c r="H615">
        <v>30</v>
      </c>
      <c r="I615" s="10" t="str">
        <f>_xlfn.XLOOKUP(Q1_2025[[#This Row],[Artikelnr]],Artikel_prijzen[Artnr],Artikel_prijzen[Groep],"")</f>
        <v/>
      </c>
      <c r="J615" s="10" t="str">
        <f>_xlfn.XLOOKUP(Q1_2025[[#This Row],[Artikelnr]],Artikel_prijzen[Artnr],Artikel_prijzen[Prijs 2025],"")</f>
        <v/>
      </c>
      <c r="K615" s="10" t="str">
        <f>IF(Q1_2025[[#This Row],[Artikelprijs]]&lt;&gt;"",IF(Q1_2025[[#This Row],[Stuksprijs]]=Q1_2025[[#This Row],[Artikelprijs]],"Prijs gelijk","Prijs wijkt af"),"")</f>
        <v/>
      </c>
      <c r="L615" s="10"/>
      <c r="N615" s="10">
        <f>IF(Q1_2025[[#This Row],[Prijstype]]="Artikelprijs",Q1_2025[[#This Row],[Artikelprijs]],Q1_2025[[#This Row],[Stuksprijs]])</f>
        <v>6</v>
      </c>
      <c r="O615" s="10">
        <f>IF(Q1_2025[[#This Row],[Prijstype]]="Artikelprijs",Q1_2025[[#This Row],[Artikelprijs]] * Q1_2025[[#This Row],[Besteld]],Q1_2025[[#This Row],[Brutobedrag]])</f>
        <v>0</v>
      </c>
      <c r="P615" s="10">
        <f>IF(Q1_2025[[#This Row],[Prijstype]] = "Artikelprijs",Q1_2025[[#This Row],[Brutobedrag 2]]*(100-Q1_2025[[#This Row],[Relatiekorting percentage]])/100,Q1_2025[[#This Row],[Bruto - Rel.korting]])</f>
        <v>0</v>
      </c>
    </row>
    <row r="616" spans="1:16" x14ac:dyDescent="0.3">
      <c r="A616" t="s">
        <v>9</v>
      </c>
      <c r="B616">
        <v>3001054</v>
      </c>
      <c r="C616" t="s">
        <v>137</v>
      </c>
      <c r="D616">
        <v>20</v>
      </c>
      <c r="E616" s="10">
        <v>5</v>
      </c>
      <c r="F616" s="10">
        <v>0</v>
      </c>
      <c r="G616" s="10">
        <v>0</v>
      </c>
      <c r="H616">
        <v>30</v>
      </c>
      <c r="I616" s="10" t="str">
        <f>_xlfn.XLOOKUP(Q1_2025[[#This Row],[Artikelnr]],Artikel_prijzen[Artnr],Artikel_prijzen[Groep],"")</f>
        <v/>
      </c>
      <c r="J616" s="10" t="str">
        <f>_xlfn.XLOOKUP(Q1_2025[[#This Row],[Artikelnr]],Artikel_prijzen[Artnr],Artikel_prijzen[Prijs 2025],"")</f>
        <v/>
      </c>
      <c r="K616" s="10" t="str">
        <f>IF(Q1_2025[[#This Row],[Artikelprijs]]&lt;&gt;"",IF(Q1_2025[[#This Row],[Stuksprijs]]=Q1_2025[[#This Row],[Artikelprijs]],"Prijs gelijk","Prijs wijkt af"),"")</f>
        <v/>
      </c>
      <c r="L616" s="10"/>
      <c r="N616" s="10">
        <f>IF(Q1_2025[[#This Row],[Prijstype]]="Artikelprijs",Q1_2025[[#This Row],[Artikelprijs]],Q1_2025[[#This Row],[Stuksprijs]])</f>
        <v>5</v>
      </c>
      <c r="O616" s="10">
        <f>IF(Q1_2025[[#This Row],[Prijstype]]="Artikelprijs",Q1_2025[[#This Row],[Artikelprijs]] * Q1_2025[[#This Row],[Besteld]],Q1_2025[[#This Row],[Brutobedrag]])</f>
        <v>0</v>
      </c>
      <c r="P616" s="10">
        <f>IF(Q1_2025[[#This Row],[Prijstype]] = "Artikelprijs",Q1_2025[[#This Row],[Brutobedrag 2]]*(100-Q1_2025[[#This Row],[Relatiekorting percentage]])/100,Q1_2025[[#This Row],[Bruto - Rel.korting]])</f>
        <v>0</v>
      </c>
    </row>
    <row r="617" spans="1:16" x14ac:dyDescent="0.3">
      <c r="A617" t="s">
        <v>9</v>
      </c>
      <c r="B617">
        <v>3001040</v>
      </c>
      <c r="C617" t="s">
        <v>67</v>
      </c>
      <c r="D617">
        <v>20</v>
      </c>
      <c r="E617" s="10">
        <v>8</v>
      </c>
      <c r="F617" s="10">
        <v>0</v>
      </c>
      <c r="G617" s="10">
        <v>0</v>
      </c>
      <c r="H617">
        <v>30</v>
      </c>
      <c r="I617" s="10" t="str">
        <f>_xlfn.XLOOKUP(Q1_2025[[#This Row],[Artikelnr]],Artikel_prijzen[Artnr],Artikel_prijzen[Groep],"")</f>
        <v/>
      </c>
      <c r="J617" s="10" t="str">
        <f>_xlfn.XLOOKUP(Q1_2025[[#This Row],[Artikelnr]],Artikel_prijzen[Artnr],Artikel_prijzen[Prijs 2025],"")</f>
        <v/>
      </c>
      <c r="K617" s="10" t="str">
        <f>IF(Q1_2025[[#This Row],[Artikelprijs]]&lt;&gt;"",IF(Q1_2025[[#This Row],[Stuksprijs]]=Q1_2025[[#This Row],[Artikelprijs]],"Prijs gelijk","Prijs wijkt af"),"")</f>
        <v/>
      </c>
      <c r="L617" s="10"/>
      <c r="N617" s="10">
        <f>IF(Q1_2025[[#This Row],[Prijstype]]="Artikelprijs",Q1_2025[[#This Row],[Artikelprijs]],Q1_2025[[#This Row],[Stuksprijs]])</f>
        <v>8</v>
      </c>
      <c r="O617" s="10">
        <f>IF(Q1_2025[[#This Row],[Prijstype]]="Artikelprijs",Q1_2025[[#This Row],[Artikelprijs]] * Q1_2025[[#This Row],[Besteld]],Q1_2025[[#This Row],[Brutobedrag]])</f>
        <v>0</v>
      </c>
      <c r="P617" s="10">
        <f>IF(Q1_2025[[#This Row],[Prijstype]] = "Artikelprijs",Q1_2025[[#This Row],[Brutobedrag 2]]*(100-Q1_2025[[#This Row],[Relatiekorting percentage]])/100,Q1_2025[[#This Row],[Bruto - Rel.korting]])</f>
        <v>0</v>
      </c>
    </row>
    <row r="618" spans="1:16" x14ac:dyDescent="0.3">
      <c r="A618" t="s">
        <v>9</v>
      </c>
      <c r="B618">
        <v>1005015</v>
      </c>
      <c r="C618" t="s">
        <v>186</v>
      </c>
      <c r="D618">
        <v>5</v>
      </c>
      <c r="E618" s="10">
        <v>22.71</v>
      </c>
      <c r="F618" s="10">
        <v>0</v>
      </c>
      <c r="G618" s="10">
        <v>0</v>
      </c>
      <c r="H618">
        <v>30</v>
      </c>
      <c r="I618" s="10" t="str">
        <f>_xlfn.XLOOKUP(Q1_2025[[#This Row],[Artikelnr]],Artikel_prijzen[Artnr],Artikel_prijzen[Groep],"")</f>
        <v/>
      </c>
      <c r="J618" s="10" t="str">
        <f>_xlfn.XLOOKUP(Q1_2025[[#This Row],[Artikelnr]],Artikel_prijzen[Artnr],Artikel_prijzen[Prijs 2025],"")</f>
        <v/>
      </c>
      <c r="K618" s="10" t="str">
        <f>IF(Q1_2025[[#This Row],[Artikelprijs]]&lt;&gt;"",IF(Q1_2025[[#This Row],[Stuksprijs]]=Q1_2025[[#This Row],[Artikelprijs]],"Prijs gelijk","Prijs wijkt af"),"")</f>
        <v/>
      </c>
      <c r="L618" s="10"/>
      <c r="N618" s="10">
        <f>IF(Q1_2025[[#This Row],[Prijstype]]="Artikelprijs",Q1_2025[[#This Row],[Artikelprijs]],Q1_2025[[#This Row],[Stuksprijs]])</f>
        <v>22.71</v>
      </c>
      <c r="O618" s="10">
        <f>IF(Q1_2025[[#This Row],[Prijstype]]="Artikelprijs",Q1_2025[[#This Row],[Artikelprijs]] * Q1_2025[[#This Row],[Besteld]],Q1_2025[[#This Row],[Brutobedrag]])</f>
        <v>0</v>
      </c>
      <c r="P618" s="10">
        <f>IF(Q1_2025[[#This Row],[Prijstype]] = "Artikelprijs",Q1_2025[[#This Row],[Brutobedrag 2]]*(100-Q1_2025[[#This Row],[Relatiekorting percentage]])/100,Q1_2025[[#This Row],[Bruto - Rel.korting]])</f>
        <v>0</v>
      </c>
    </row>
    <row r="619" spans="1:16" x14ac:dyDescent="0.3">
      <c r="A619" t="s">
        <v>9</v>
      </c>
      <c r="B619">
        <v>5010013</v>
      </c>
      <c r="C619" t="s">
        <v>174</v>
      </c>
      <c r="D619">
        <v>5</v>
      </c>
      <c r="E619" s="10">
        <v>56.65</v>
      </c>
      <c r="F619" s="10">
        <v>0</v>
      </c>
      <c r="G619" s="10">
        <v>0</v>
      </c>
      <c r="H619">
        <v>25</v>
      </c>
      <c r="I619" s="10" t="str">
        <f>_xlfn.XLOOKUP(Q1_2025[[#This Row],[Artikelnr]],Artikel_prijzen[Artnr],Artikel_prijzen[Groep],"")</f>
        <v/>
      </c>
      <c r="J619" s="10" t="str">
        <f>_xlfn.XLOOKUP(Q1_2025[[#This Row],[Artikelnr]],Artikel_prijzen[Artnr],Artikel_prijzen[Prijs 2025],"")</f>
        <v/>
      </c>
      <c r="K619" s="10" t="str">
        <f>IF(Q1_2025[[#This Row],[Artikelprijs]]&lt;&gt;"",IF(Q1_2025[[#This Row],[Stuksprijs]]=Q1_2025[[#This Row],[Artikelprijs]],"Prijs gelijk","Prijs wijkt af"),"")</f>
        <v/>
      </c>
      <c r="L619" s="10"/>
      <c r="N619" s="10">
        <f>IF(Q1_2025[[#This Row],[Prijstype]]="Artikelprijs",Q1_2025[[#This Row],[Artikelprijs]],Q1_2025[[#This Row],[Stuksprijs]])</f>
        <v>56.65</v>
      </c>
      <c r="O619" s="10">
        <f>IF(Q1_2025[[#This Row],[Prijstype]]="Artikelprijs",Q1_2025[[#This Row],[Artikelprijs]] * Q1_2025[[#This Row],[Besteld]],Q1_2025[[#This Row],[Brutobedrag]])</f>
        <v>0</v>
      </c>
      <c r="P619" s="10">
        <f>IF(Q1_2025[[#This Row],[Prijstype]] = "Artikelprijs",Q1_2025[[#This Row],[Brutobedrag 2]]*(100-Q1_2025[[#This Row],[Relatiekorting percentage]])/100,Q1_2025[[#This Row],[Bruto - Rel.korting]])</f>
        <v>0</v>
      </c>
    </row>
    <row r="620" spans="1:16" x14ac:dyDescent="0.3">
      <c r="A620" t="s">
        <v>9</v>
      </c>
      <c r="B620">
        <v>3001046</v>
      </c>
      <c r="C620" t="s">
        <v>61</v>
      </c>
      <c r="D620">
        <v>30</v>
      </c>
      <c r="E620" s="10">
        <v>3.5</v>
      </c>
      <c r="F620" s="10">
        <v>0</v>
      </c>
      <c r="G620" s="10">
        <v>0</v>
      </c>
      <c r="H620">
        <v>30</v>
      </c>
      <c r="I620" s="10" t="str">
        <f>_xlfn.XLOOKUP(Q1_2025[[#This Row],[Artikelnr]],Artikel_prijzen[Artnr],Artikel_prijzen[Groep],"")</f>
        <v/>
      </c>
      <c r="J620" s="10" t="str">
        <f>_xlfn.XLOOKUP(Q1_2025[[#This Row],[Artikelnr]],Artikel_prijzen[Artnr],Artikel_prijzen[Prijs 2025],"")</f>
        <v/>
      </c>
      <c r="K620" s="10" t="str">
        <f>IF(Q1_2025[[#This Row],[Artikelprijs]]&lt;&gt;"",IF(Q1_2025[[#This Row],[Stuksprijs]]=Q1_2025[[#This Row],[Artikelprijs]],"Prijs gelijk","Prijs wijkt af"),"")</f>
        <v/>
      </c>
      <c r="L620" s="10"/>
      <c r="N620" s="10">
        <f>IF(Q1_2025[[#This Row],[Prijstype]]="Artikelprijs",Q1_2025[[#This Row],[Artikelprijs]],Q1_2025[[#This Row],[Stuksprijs]])</f>
        <v>3.5</v>
      </c>
      <c r="O620" s="10">
        <f>IF(Q1_2025[[#This Row],[Prijstype]]="Artikelprijs",Q1_2025[[#This Row],[Artikelprijs]] * Q1_2025[[#This Row],[Besteld]],Q1_2025[[#This Row],[Brutobedrag]])</f>
        <v>0</v>
      </c>
      <c r="P620" s="10">
        <f>IF(Q1_2025[[#This Row],[Prijstype]] = "Artikelprijs",Q1_2025[[#This Row],[Brutobedrag 2]]*(100-Q1_2025[[#This Row],[Relatiekorting percentage]])/100,Q1_2025[[#This Row],[Bruto - Rel.korting]])</f>
        <v>0</v>
      </c>
    </row>
    <row r="621" spans="1:16" x14ac:dyDescent="0.3">
      <c r="A621" t="s">
        <v>9</v>
      </c>
      <c r="B621">
        <v>3001035</v>
      </c>
      <c r="C621" t="s">
        <v>62</v>
      </c>
      <c r="D621">
        <v>25</v>
      </c>
      <c r="E621" s="10">
        <v>2</v>
      </c>
      <c r="F621" s="10">
        <v>0</v>
      </c>
      <c r="G621" s="10">
        <v>0</v>
      </c>
      <c r="H621">
        <v>30</v>
      </c>
      <c r="I621" s="10" t="str">
        <f>_xlfn.XLOOKUP(Q1_2025[[#This Row],[Artikelnr]],Artikel_prijzen[Artnr],Artikel_prijzen[Groep],"")</f>
        <v/>
      </c>
      <c r="J621" s="10" t="str">
        <f>_xlfn.XLOOKUP(Q1_2025[[#This Row],[Artikelnr]],Artikel_prijzen[Artnr],Artikel_prijzen[Prijs 2025],"")</f>
        <v/>
      </c>
      <c r="K621" s="10" t="str">
        <f>IF(Q1_2025[[#This Row],[Artikelprijs]]&lt;&gt;"",IF(Q1_2025[[#This Row],[Stuksprijs]]=Q1_2025[[#This Row],[Artikelprijs]],"Prijs gelijk","Prijs wijkt af"),"")</f>
        <v/>
      </c>
      <c r="L621" s="10"/>
      <c r="N621" s="10">
        <f>IF(Q1_2025[[#This Row],[Prijstype]]="Artikelprijs",Q1_2025[[#This Row],[Artikelprijs]],Q1_2025[[#This Row],[Stuksprijs]])</f>
        <v>2</v>
      </c>
      <c r="O621" s="10">
        <f>IF(Q1_2025[[#This Row],[Prijstype]]="Artikelprijs",Q1_2025[[#This Row],[Artikelprijs]] * Q1_2025[[#This Row],[Besteld]],Q1_2025[[#This Row],[Brutobedrag]])</f>
        <v>0</v>
      </c>
      <c r="P621" s="10">
        <f>IF(Q1_2025[[#This Row],[Prijstype]] = "Artikelprijs",Q1_2025[[#This Row],[Brutobedrag 2]]*(100-Q1_2025[[#This Row],[Relatiekorting percentage]])/100,Q1_2025[[#This Row],[Bruto - Rel.korting]])</f>
        <v>0</v>
      </c>
    </row>
    <row r="622" spans="1:16" x14ac:dyDescent="0.3">
      <c r="A622" t="s">
        <v>9</v>
      </c>
      <c r="B622">
        <v>3001036</v>
      </c>
      <c r="C622" t="s">
        <v>63</v>
      </c>
      <c r="D622">
        <v>25</v>
      </c>
      <c r="E622" s="10">
        <v>3</v>
      </c>
      <c r="F622" s="10">
        <v>0</v>
      </c>
      <c r="G622" s="10">
        <v>0</v>
      </c>
      <c r="H622">
        <v>30</v>
      </c>
      <c r="I622" s="10" t="str">
        <f>_xlfn.XLOOKUP(Q1_2025[[#This Row],[Artikelnr]],Artikel_prijzen[Artnr],Artikel_prijzen[Groep],"")</f>
        <v/>
      </c>
      <c r="J622" s="10" t="str">
        <f>_xlfn.XLOOKUP(Q1_2025[[#This Row],[Artikelnr]],Artikel_prijzen[Artnr],Artikel_prijzen[Prijs 2025],"")</f>
        <v/>
      </c>
      <c r="K622" s="10" t="str">
        <f>IF(Q1_2025[[#This Row],[Artikelprijs]]&lt;&gt;"",IF(Q1_2025[[#This Row],[Stuksprijs]]=Q1_2025[[#This Row],[Artikelprijs]],"Prijs gelijk","Prijs wijkt af"),"")</f>
        <v/>
      </c>
      <c r="L622" s="10"/>
      <c r="N622" s="10">
        <f>IF(Q1_2025[[#This Row],[Prijstype]]="Artikelprijs",Q1_2025[[#This Row],[Artikelprijs]],Q1_2025[[#This Row],[Stuksprijs]])</f>
        <v>3</v>
      </c>
      <c r="O622" s="10">
        <f>IF(Q1_2025[[#This Row],[Prijstype]]="Artikelprijs",Q1_2025[[#This Row],[Artikelprijs]] * Q1_2025[[#This Row],[Besteld]],Q1_2025[[#This Row],[Brutobedrag]])</f>
        <v>0</v>
      </c>
      <c r="P622" s="10">
        <f>IF(Q1_2025[[#This Row],[Prijstype]] = "Artikelprijs",Q1_2025[[#This Row],[Brutobedrag 2]]*(100-Q1_2025[[#This Row],[Relatiekorting percentage]])/100,Q1_2025[[#This Row],[Bruto - Rel.korting]])</f>
        <v>0</v>
      </c>
    </row>
    <row r="623" spans="1:16" x14ac:dyDescent="0.3">
      <c r="A623" t="s">
        <v>9</v>
      </c>
      <c r="B623">
        <v>3001037</v>
      </c>
      <c r="C623" t="s">
        <v>64</v>
      </c>
      <c r="D623">
        <v>25</v>
      </c>
      <c r="E623" s="10">
        <v>4</v>
      </c>
      <c r="F623" s="10">
        <v>0</v>
      </c>
      <c r="G623" s="10">
        <v>0</v>
      </c>
      <c r="H623">
        <v>30</v>
      </c>
      <c r="I623" s="10" t="str">
        <f>_xlfn.XLOOKUP(Q1_2025[[#This Row],[Artikelnr]],Artikel_prijzen[Artnr],Artikel_prijzen[Groep],"")</f>
        <v/>
      </c>
      <c r="J623" s="10" t="str">
        <f>_xlfn.XLOOKUP(Q1_2025[[#This Row],[Artikelnr]],Artikel_prijzen[Artnr],Artikel_prijzen[Prijs 2025],"")</f>
        <v/>
      </c>
      <c r="K623" s="10" t="str">
        <f>IF(Q1_2025[[#This Row],[Artikelprijs]]&lt;&gt;"",IF(Q1_2025[[#This Row],[Stuksprijs]]=Q1_2025[[#This Row],[Artikelprijs]],"Prijs gelijk","Prijs wijkt af"),"")</f>
        <v/>
      </c>
      <c r="L623" s="10"/>
      <c r="N623" s="10">
        <f>IF(Q1_2025[[#This Row],[Prijstype]]="Artikelprijs",Q1_2025[[#This Row],[Artikelprijs]],Q1_2025[[#This Row],[Stuksprijs]])</f>
        <v>4</v>
      </c>
      <c r="O623" s="10">
        <f>IF(Q1_2025[[#This Row],[Prijstype]]="Artikelprijs",Q1_2025[[#This Row],[Artikelprijs]] * Q1_2025[[#This Row],[Besteld]],Q1_2025[[#This Row],[Brutobedrag]])</f>
        <v>0</v>
      </c>
      <c r="P623" s="10">
        <f>IF(Q1_2025[[#This Row],[Prijstype]] = "Artikelprijs",Q1_2025[[#This Row],[Brutobedrag 2]]*(100-Q1_2025[[#This Row],[Relatiekorting percentage]])/100,Q1_2025[[#This Row],[Bruto - Rel.korting]])</f>
        <v>0</v>
      </c>
    </row>
    <row r="624" spans="1:16" x14ac:dyDescent="0.3">
      <c r="A624" t="s">
        <v>9</v>
      </c>
      <c r="B624">
        <v>3001038</v>
      </c>
      <c r="C624" t="s">
        <v>65</v>
      </c>
      <c r="D624">
        <v>10</v>
      </c>
      <c r="E624" s="10">
        <v>6</v>
      </c>
      <c r="F624" s="10">
        <v>0</v>
      </c>
      <c r="G624" s="10">
        <v>0</v>
      </c>
      <c r="H624">
        <v>30</v>
      </c>
      <c r="I624" s="10" t="str">
        <f>_xlfn.XLOOKUP(Q1_2025[[#This Row],[Artikelnr]],Artikel_prijzen[Artnr],Artikel_prijzen[Groep],"")</f>
        <v/>
      </c>
      <c r="J624" s="10" t="str">
        <f>_xlfn.XLOOKUP(Q1_2025[[#This Row],[Artikelnr]],Artikel_prijzen[Artnr],Artikel_prijzen[Prijs 2025],"")</f>
        <v/>
      </c>
      <c r="K624" s="10" t="str">
        <f>IF(Q1_2025[[#This Row],[Artikelprijs]]&lt;&gt;"",IF(Q1_2025[[#This Row],[Stuksprijs]]=Q1_2025[[#This Row],[Artikelprijs]],"Prijs gelijk","Prijs wijkt af"),"")</f>
        <v/>
      </c>
      <c r="L624" s="10"/>
      <c r="N624" s="10">
        <f>IF(Q1_2025[[#This Row],[Prijstype]]="Artikelprijs",Q1_2025[[#This Row],[Artikelprijs]],Q1_2025[[#This Row],[Stuksprijs]])</f>
        <v>6</v>
      </c>
      <c r="O624" s="10">
        <f>IF(Q1_2025[[#This Row],[Prijstype]]="Artikelprijs",Q1_2025[[#This Row],[Artikelprijs]] * Q1_2025[[#This Row],[Besteld]],Q1_2025[[#This Row],[Brutobedrag]])</f>
        <v>0</v>
      </c>
      <c r="P624" s="10">
        <f>IF(Q1_2025[[#This Row],[Prijstype]] = "Artikelprijs",Q1_2025[[#This Row],[Brutobedrag 2]]*(100-Q1_2025[[#This Row],[Relatiekorting percentage]])/100,Q1_2025[[#This Row],[Bruto - Rel.korting]])</f>
        <v>0</v>
      </c>
    </row>
    <row r="625" spans="1:16" x14ac:dyDescent="0.3">
      <c r="A625" t="s">
        <v>9</v>
      </c>
      <c r="B625">
        <v>3001039</v>
      </c>
      <c r="C625" t="s">
        <v>66</v>
      </c>
      <c r="D625">
        <v>5</v>
      </c>
      <c r="E625" s="10">
        <v>7</v>
      </c>
      <c r="F625" s="10">
        <v>0</v>
      </c>
      <c r="G625" s="10">
        <v>0</v>
      </c>
      <c r="H625">
        <v>30</v>
      </c>
      <c r="I625" s="10" t="str">
        <f>_xlfn.XLOOKUP(Q1_2025[[#This Row],[Artikelnr]],Artikel_prijzen[Artnr],Artikel_prijzen[Groep],"")</f>
        <v/>
      </c>
      <c r="J625" s="10" t="str">
        <f>_xlfn.XLOOKUP(Q1_2025[[#This Row],[Artikelnr]],Artikel_prijzen[Artnr],Artikel_prijzen[Prijs 2025],"")</f>
        <v/>
      </c>
      <c r="K625" s="10" t="str">
        <f>IF(Q1_2025[[#This Row],[Artikelprijs]]&lt;&gt;"",IF(Q1_2025[[#This Row],[Stuksprijs]]=Q1_2025[[#This Row],[Artikelprijs]],"Prijs gelijk","Prijs wijkt af"),"")</f>
        <v/>
      </c>
      <c r="L625" s="10"/>
      <c r="N625" s="10">
        <f>IF(Q1_2025[[#This Row],[Prijstype]]="Artikelprijs",Q1_2025[[#This Row],[Artikelprijs]],Q1_2025[[#This Row],[Stuksprijs]])</f>
        <v>7</v>
      </c>
      <c r="O625" s="10">
        <f>IF(Q1_2025[[#This Row],[Prijstype]]="Artikelprijs",Q1_2025[[#This Row],[Artikelprijs]] * Q1_2025[[#This Row],[Besteld]],Q1_2025[[#This Row],[Brutobedrag]])</f>
        <v>0</v>
      </c>
      <c r="P625" s="10">
        <f>IF(Q1_2025[[#This Row],[Prijstype]] = "Artikelprijs",Q1_2025[[#This Row],[Brutobedrag 2]]*(100-Q1_2025[[#This Row],[Relatiekorting percentage]])/100,Q1_2025[[#This Row],[Bruto - Rel.korting]])</f>
        <v>0</v>
      </c>
    </row>
    <row r="626" spans="1:16" x14ac:dyDescent="0.3">
      <c r="A626" t="s">
        <v>9</v>
      </c>
      <c r="B626">
        <v>3001040</v>
      </c>
      <c r="C626" t="s">
        <v>67</v>
      </c>
      <c r="D626">
        <v>5</v>
      </c>
      <c r="E626" s="10">
        <v>8</v>
      </c>
      <c r="F626" s="10">
        <v>0</v>
      </c>
      <c r="G626" s="10">
        <v>0</v>
      </c>
      <c r="H626">
        <v>30</v>
      </c>
      <c r="I626" s="10" t="str">
        <f>_xlfn.XLOOKUP(Q1_2025[[#This Row],[Artikelnr]],Artikel_prijzen[Artnr],Artikel_prijzen[Groep],"")</f>
        <v/>
      </c>
      <c r="J626" s="10" t="str">
        <f>_xlfn.XLOOKUP(Q1_2025[[#This Row],[Artikelnr]],Artikel_prijzen[Artnr],Artikel_prijzen[Prijs 2025],"")</f>
        <v/>
      </c>
      <c r="K626" s="10" t="str">
        <f>IF(Q1_2025[[#This Row],[Artikelprijs]]&lt;&gt;"",IF(Q1_2025[[#This Row],[Stuksprijs]]=Q1_2025[[#This Row],[Artikelprijs]],"Prijs gelijk","Prijs wijkt af"),"")</f>
        <v/>
      </c>
      <c r="L626" s="10"/>
      <c r="N626" s="10">
        <f>IF(Q1_2025[[#This Row],[Prijstype]]="Artikelprijs",Q1_2025[[#This Row],[Artikelprijs]],Q1_2025[[#This Row],[Stuksprijs]])</f>
        <v>8</v>
      </c>
      <c r="O626" s="10">
        <f>IF(Q1_2025[[#This Row],[Prijstype]]="Artikelprijs",Q1_2025[[#This Row],[Artikelprijs]] * Q1_2025[[#This Row],[Besteld]],Q1_2025[[#This Row],[Brutobedrag]])</f>
        <v>0</v>
      </c>
      <c r="P626" s="10">
        <f>IF(Q1_2025[[#This Row],[Prijstype]] = "Artikelprijs",Q1_2025[[#This Row],[Brutobedrag 2]]*(100-Q1_2025[[#This Row],[Relatiekorting percentage]])/100,Q1_2025[[#This Row],[Bruto - Rel.korting]])</f>
        <v>0</v>
      </c>
    </row>
    <row r="627" spans="1:16" x14ac:dyDescent="0.3">
      <c r="A627" t="s">
        <v>9</v>
      </c>
      <c r="B627">
        <v>3001037</v>
      </c>
      <c r="C627" t="s">
        <v>64</v>
      </c>
      <c r="D627">
        <v>5</v>
      </c>
      <c r="E627" s="10">
        <v>4</v>
      </c>
      <c r="F627" s="10">
        <v>0</v>
      </c>
      <c r="G627" s="10">
        <v>0</v>
      </c>
      <c r="H627">
        <v>30</v>
      </c>
      <c r="I627" s="10" t="str">
        <f>_xlfn.XLOOKUP(Q1_2025[[#This Row],[Artikelnr]],Artikel_prijzen[Artnr],Artikel_prijzen[Groep],"")</f>
        <v/>
      </c>
      <c r="J627" s="10" t="str">
        <f>_xlfn.XLOOKUP(Q1_2025[[#This Row],[Artikelnr]],Artikel_prijzen[Artnr],Artikel_prijzen[Prijs 2025],"")</f>
        <v/>
      </c>
      <c r="K627" s="10" t="str">
        <f>IF(Q1_2025[[#This Row],[Artikelprijs]]&lt;&gt;"",IF(Q1_2025[[#This Row],[Stuksprijs]]=Q1_2025[[#This Row],[Artikelprijs]],"Prijs gelijk","Prijs wijkt af"),"")</f>
        <v/>
      </c>
      <c r="L627" s="10"/>
      <c r="N627" s="10">
        <f>IF(Q1_2025[[#This Row],[Prijstype]]="Artikelprijs",Q1_2025[[#This Row],[Artikelprijs]],Q1_2025[[#This Row],[Stuksprijs]])</f>
        <v>4</v>
      </c>
      <c r="O627" s="10">
        <f>IF(Q1_2025[[#This Row],[Prijstype]]="Artikelprijs",Q1_2025[[#This Row],[Artikelprijs]] * Q1_2025[[#This Row],[Besteld]],Q1_2025[[#This Row],[Brutobedrag]])</f>
        <v>0</v>
      </c>
      <c r="P627" s="10">
        <f>IF(Q1_2025[[#This Row],[Prijstype]] = "Artikelprijs",Q1_2025[[#This Row],[Brutobedrag 2]]*(100-Q1_2025[[#This Row],[Relatiekorting percentage]])/100,Q1_2025[[#This Row],[Bruto - Rel.korting]])</f>
        <v>0</v>
      </c>
    </row>
    <row r="628" spans="1:16" x14ac:dyDescent="0.3">
      <c r="A628" t="s">
        <v>9</v>
      </c>
      <c r="B628">
        <v>3001038</v>
      </c>
      <c r="C628" t="s">
        <v>65</v>
      </c>
      <c r="D628">
        <v>10</v>
      </c>
      <c r="E628" s="10">
        <v>6</v>
      </c>
      <c r="F628" s="10">
        <v>0</v>
      </c>
      <c r="G628" s="10">
        <v>0</v>
      </c>
      <c r="H628">
        <v>30</v>
      </c>
      <c r="I628" s="10" t="str">
        <f>_xlfn.XLOOKUP(Q1_2025[[#This Row],[Artikelnr]],Artikel_prijzen[Artnr],Artikel_prijzen[Groep],"")</f>
        <v/>
      </c>
      <c r="J628" s="10" t="str">
        <f>_xlfn.XLOOKUP(Q1_2025[[#This Row],[Artikelnr]],Artikel_prijzen[Artnr],Artikel_prijzen[Prijs 2025],"")</f>
        <v/>
      </c>
      <c r="K628" s="10" t="str">
        <f>IF(Q1_2025[[#This Row],[Artikelprijs]]&lt;&gt;"",IF(Q1_2025[[#This Row],[Stuksprijs]]=Q1_2025[[#This Row],[Artikelprijs]],"Prijs gelijk","Prijs wijkt af"),"")</f>
        <v/>
      </c>
      <c r="L628" s="10"/>
      <c r="N628" s="10">
        <f>IF(Q1_2025[[#This Row],[Prijstype]]="Artikelprijs",Q1_2025[[#This Row],[Artikelprijs]],Q1_2025[[#This Row],[Stuksprijs]])</f>
        <v>6</v>
      </c>
      <c r="O628" s="10">
        <f>IF(Q1_2025[[#This Row],[Prijstype]]="Artikelprijs",Q1_2025[[#This Row],[Artikelprijs]] * Q1_2025[[#This Row],[Besteld]],Q1_2025[[#This Row],[Brutobedrag]])</f>
        <v>0</v>
      </c>
      <c r="P628" s="10">
        <f>IF(Q1_2025[[#This Row],[Prijstype]] = "Artikelprijs",Q1_2025[[#This Row],[Brutobedrag 2]]*(100-Q1_2025[[#This Row],[Relatiekorting percentage]])/100,Q1_2025[[#This Row],[Bruto - Rel.korting]])</f>
        <v>0</v>
      </c>
    </row>
    <row r="629" spans="1:16" x14ac:dyDescent="0.3">
      <c r="A629" t="s">
        <v>9</v>
      </c>
      <c r="B629">
        <v>3001054</v>
      </c>
      <c r="C629" t="s">
        <v>137</v>
      </c>
      <c r="D629">
        <v>10</v>
      </c>
      <c r="E629" s="10">
        <v>5</v>
      </c>
      <c r="F629" s="10">
        <v>0</v>
      </c>
      <c r="G629" s="10">
        <v>0</v>
      </c>
      <c r="H629">
        <v>30</v>
      </c>
      <c r="I629" s="10" t="str">
        <f>_xlfn.XLOOKUP(Q1_2025[[#This Row],[Artikelnr]],Artikel_prijzen[Artnr],Artikel_prijzen[Groep],"")</f>
        <v/>
      </c>
      <c r="J629" s="10" t="str">
        <f>_xlfn.XLOOKUP(Q1_2025[[#This Row],[Artikelnr]],Artikel_prijzen[Artnr],Artikel_prijzen[Prijs 2025],"")</f>
        <v/>
      </c>
      <c r="K629" s="10" t="str">
        <f>IF(Q1_2025[[#This Row],[Artikelprijs]]&lt;&gt;"",IF(Q1_2025[[#This Row],[Stuksprijs]]=Q1_2025[[#This Row],[Artikelprijs]],"Prijs gelijk","Prijs wijkt af"),"")</f>
        <v/>
      </c>
      <c r="L629" s="10"/>
      <c r="N629" s="10">
        <f>IF(Q1_2025[[#This Row],[Prijstype]]="Artikelprijs",Q1_2025[[#This Row],[Artikelprijs]],Q1_2025[[#This Row],[Stuksprijs]])</f>
        <v>5</v>
      </c>
      <c r="O629" s="10">
        <f>IF(Q1_2025[[#This Row],[Prijstype]]="Artikelprijs",Q1_2025[[#This Row],[Artikelprijs]] * Q1_2025[[#This Row],[Besteld]],Q1_2025[[#This Row],[Brutobedrag]])</f>
        <v>0</v>
      </c>
      <c r="P629" s="10">
        <f>IF(Q1_2025[[#This Row],[Prijstype]] = "Artikelprijs",Q1_2025[[#This Row],[Brutobedrag 2]]*(100-Q1_2025[[#This Row],[Relatiekorting percentage]])/100,Q1_2025[[#This Row],[Bruto - Rel.korting]])</f>
        <v>0</v>
      </c>
    </row>
    <row r="630" spans="1:16" x14ac:dyDescent="0.3">
      <c r="A630" t="s">
        <v>9</v>
      </c>
      <c r="B630">
        <v>3001045</v>
      </c>
      <c r="C630" t="s">
        <v>71</v>
      </c>
      <c r="D630">
        <v>1</v>
      </c>
      <c r="E630" s="10">
        <v>5</v>
      </c>
      <c r="F630" s="10">
        <v>0</v>
      </c>
      <c r="G630" s="10">
        <v>0</v>
      </c>
      <c r="H630">
        <v>30</v>
      </c>
      <c r="I630" s="10" t="str">
        <f>_xlfn.XLOOKUP(Q1_2025[[#This Row],[Artikelnr]],Artikel_prijzen[Artnr],Artikel_prijzen[Groep],"")</f>
        <v/>
      </c>
      <c r="J630" s="10" t="str">
        <f>_xlfn.XLOOKUP(Q1_2025[[#This Row],[Artikelnr]],Artikel_prijzen[Artnr],Artikel_prijzen[Prijs 2025],"")</f>
        <v/>
      </c>
      <c r="K630" s="10" t="str">
        <f>IF(Q1_2025[[#This Row],[Artikelprijs]]&lt;&gt;"",IF(Q1_2025[[#This Row],[Stuksprijs]]=Q1_2025[[#This Row],[Artikelprijs]],"Prijs gelijk","Prijs wijkt af"),"")</f>
        <v/>
      </c>
      <c r="L630" s="10"/>
      <c r="N630" s="10">
        <f>IF(Q1_2025[[#This Row],[Prijstype]]="Artikelprijs",Q1_2025[[#This Row],[Artikelprijs]],Q1_2025[[#This Row],[Stuksprijs]])</f>
        <v>5</v>
      </c>
      <c r="O630" s="10">
        <f>IF(Q1_2025[[#This Row],[Prijstype]]="Artikelprijs",Q1_2025[[#This Row],[Artikelprijs]] * Q1_2025[[#This Row],[Besteld]],Q1_2025[[#This Row],[Brutobedrag]])</f>
        <v>0</v>
      </c>
      <c r="P630" s="10">
        <f>IF(Q1_2025[[#This Row],[Prijstype]] = "Artikelprijs",Q1_2025[[#This Row],[Brutobedrag 2]]*(100-Q1_2025[[#This Row],[Relatiekorting percentage]])/100,Q1_2025[[#This Row],[Bruto - Rel.korting]])</f>
        <v>0</v>
      </c>
    </row>
    <row r="631" spans="1:16" x14ac:dyDescent="0.3">
      <c r="A631" t="s">
        <v>9</v>
      </c>
      <c r="B631">
        <v>3001040</v>
      </c>
      <c r="C631" t="s">
        <v>67</v>
      </c>
      <c r="D631">
        <v>10</v>
      </c>
      <c r="E631" s="10">
        <v>8</v>
      </c>
      <c r="F631" s="10">
        <v>0</v>
      </c>
      <c r="G631" s="10">
        <v>0</v>
      </c>
      <c r="H631">
        <v>30</v>
      </c>
      <c r="I631" s="10" t="str">
        <f>_xlfn.XLOOKUP(Q1_2025[[#This Row],[Artikelnr]],Artikel_prijzen[Artnr],Artikel_prijzen[Groep],"")</f>
        <v/>
      </c>
      <c r="J631" s="10" t="str">
        <f>_xlfn.XLOOKUP(Q1_2025[[#This Row],[Artikelnr]],Artikel_prijzen[Artnr],Artikel_prijzen[Prijs 2025],"")</f>
        <v/>
      </c>
      <c r="K631" s="10" t="str">
        <f>IF(Q1_2025[[#This Row],[Artikelprijs]]&lt;&gt;"",IF(Q1_2025[[#This Row],[Stuksprijs]]=Q1_2025[[#This Row],[Artikelprijs]],"Prijs gelijk","Prijs wijkt af"),"")</f>
        <v/>
      </c>
      <c r="L631" s="10"/>
      <c r="N631" s="10">
        <f>IF(Q1_2025[[#This Row],[Prijstype]]="Artikelprijs",Q1_2025[[#This Row],[Artikelprijs]],Q1_2025[[#This Row],[Stuksprijs]])</f>
        <v>8</v>
      </c>
      <c r="O631" s="10">
        <f>IF(Q1_2025[[#This Row],[Prijstype]]="Artikelprijs",Q1_2025[[#This Row],[Artikelprijs]] * Q1_2025[[#This Row],[Besteld]],Q1_2025[[#This Row],[Brutobedrag]])</f>
        <v>0</v>
      </c>
      <c r="P631" s="10">
        <f>IF(Q1_2025[[#This Row],[Prijstype]] = "Artikelprijs",Q1_2025[[#This Row],[Brutobedrag 2]]*(100-Q1_2025[[#This Row],[Relatiekorting percentage]])/100,Q1_2025[[#This Row],[Bruto - Rel.korting]])</f>
        <v>0</v>
      </c>
    </row>
    <row r="632" spans="1:16" x14ac:dyDescent="0.3">
      <c r="A632" t="s">
        <v>9</v>
      </c>
      <c r="B632">
        <v>3001045</v>
      </c>
      <c r="C632" t="s">
        <v>71</v>
      </c>
      <c r="D632">
        <v>5</v>
      </c>
      <c r="E632" s="10">
        <v>5</v>
      </c>
      <c r="F632" s="10">
        <v>0</v>
      </c>
      <c r="G632" s="10">
        <v>0</v>
      </c>
      <c r="H632">
        <v>30</v>
      </c>
      <c r="I632" s="10" t="str">
        <f>_xlfn.XLOOKUP(Q1_2025[[#This Row],[Artikelnr]],Artikel_prijzen[Artnr],Artikel_prijzen[Groep],"")</f>
        <v/>
      </c>
      <c r="J632" s="10" t="str">
        <f>_xlfn.XLOOKUP(Q1_2025[[#This Row],[Artikelnr]],Artikel_prijzen[Artnr],Artikel_prijzen[Prijs 2025],"")</f>
        <v/>
      </c>
      <c r="K632" s="10" t="str">
        <f>IF(Q1_2025[[#This Row],[Artikelprijs]]&lt;&gt;"",IF(Q1_2025[[#This Row],[Stuksprijs]]=Q1_2025[[#This Row],[Artikelprijs]],"Prijs gelijk","Prijs wijkt af"),"")</f>
        <v/>
      </c>
      <c r="L632" s="10"/>
      <c r="N632" s="10">
        <f>IF(Q1_2025[[#This Row],[Prijstype]]="Artikelprijs",Q1_2025[[#This Row],[Artikelprijs]],Q1_2025[[#This Row],[Stuksprijs]])</f>
        <v>5</v>
      </c>
      <c r="O632" s="10">
        <f>IF(Q1_2025[[#This Row],[Prijstype]]="Artikelprijs",Q1_2025[[#This Row],[Artikelprijs]] * Q1_2025[[#This Row],[Besteld]],Q1_2025[[#This Row],[Brutobedrag]])</f>
        <v>0</v>
      </c>
      <c r="P632" s="10">
        <f>IF(Q1_2025[[#This Row],[Prijstype]] = "Artikelprijs",Q1_2025[[#This Row],[Brutobedrag 2]]*(100-Q1_2025[[#This Row],[Relatiekorting percentage]])/100,Q1_2025[[#This Row],[Bruto - Rel.korting]])</f>
        <v>0</v>
      </c>
    </row>
    <row r="633" spans="1:16" x14ac:dyDescent="0.3">
      <c r="A633" t="s">
        <v>9</v>
      </c>
      <c r="B633">
        <v>3002039</v>
      </c>
      <c r="C633" t="s">
        <v>203</v>
      </c>
      <c r="D633">
        <v>1</v>
      </c>
      <c r="E633" s="10">
        <v>82.4</v>
      </c>
      <c r="F633" s="10">
        <v>0</v>
      </c>
      <c r="G633" s="10">
        <v>0</v>
      </c>
      <c r="H633">
        <v>30</v>
      </c>
      <c r="I633" s="10" t="str">
        <f>_xlfn.XLOOKUP(Q1_2025[[#This Row],[Artikelnr]],Artikel_prijzen[Artnr],Artikel_prijzen[Groep],"")</f>
        <v/>
      </c>
      <c r="J633" s="10" t="str">
        <f>_xlfn.XLOOKUP(Q1_2025[[#This Row],[Artikelnr]],Artikel_prijzen[Artnr],Artikel_prijzen[Prijs 2025],"")</f>
        <v/>
      </c>
      <c r="K633" s="10" t="str">
        <f>IF(Q1_2025[[#This Row],[Artikelprijs]]&lt;&gt;"",IF(Q1_2025[[#This Row],[Stuksprijs]]=Q1_2025[[#This Row],[Artikelprijs]],"Prijs gelijk","Prijs wijkt af"),"")</f>
        <v/>
      </c>
      <c r="L633" s="10"/>
      <c r="N633" s="10">
        <f>IF(Q1_2025[[#This Row],[Prijstype]]="Artikelprijs",Q1_2025[[#This Row],[Artikelprijs]],Q1_2025[[#This Row],[Stuksprijs]])</f>
        <v>82.4</v>
      </c>
      <c r="O633" s="10">
        <f>IF(Q1_2025[[#This Row],[Prijstype]]="Artikelprijs",Q1_2025[[#This Row],[Artikelprijs]] * Q1_2025[[#This Row],[Besteld]],Q1_2025[[#This Row],[Brutobedrag]])</f>
        <v>0</v>
      </c>
      <c r="P633" s="10">
        <f>IF(Q1_2025[[#This Row],[Prijstype]] = "Artikelprijs",Q1_2025[[#This Row],[Brutobedrag 2]]*(100-Q1_2025[[#This Row],[Relatiekorting percentage]])/100,Q1_2025[[#This Row],[Bruto - Rel.korting]])</f>
        <v>0</v>
      </c>
    </row>
    <row r="634" spans="1:16" x14ac:dyDescent="0.3">
      <c r="A634" t="s">
        <v>9</v>
      </c>
      <c r="B634">
        <v>3002031</v>
      </c>
      <c r="C634" t="s">
        <v>101</v>
      </c>
      <c r="D634">
        <v>10</v>
      </c>
      <c r="E634" s="10">
        <v>62.46</v>
      </c>
      <c r="F634" s="10">
        <v>0</v>
      </c>
      <c r="G634" s="10">
        <v>0</v>
      </c>
      <c r="H634">
        <v>30</v>
      </c>
      <c r="I634" s="10" t="str">
        <f>_xlfn.XLOOKUP(Q1_2025[[#This Row],[Artikelnr]],Artikel_prijzen[Artnr],Artikel_prijzen[Groep],"")</f>
        <v/>
      </c>
      <c r="J634" s="10" t="str">
        <f>_xlfn.XLOOKUP(Q1_2025[[#This Row],[Artikelnr]],Artikel_prijzen[Artnr],Artikel_prijzen[Prijs 2025],"")</f>
        <v/>
      </c>
      <c r="K634" s="10" t="str">
        <f>IF(Q1_2025[[#This Row],[Artikelprijs]]&lt;&gt;"",IF(Q1_2025[[#This Row],[Stuksprijs]]=Q1_2025[[#This Row],[Artikelprijs]],"Prijs gelijk","Prijs wijkt af"),"")</f>
        <v/>
      </c>
      <c r="L634" s="10"/>
      <c r="N634" s="10">
        <f>IF(Q1_2025[[#This Row],[Prijstype]]="Artikelprijs",Q1_2025[[#This Row],[Artikelprijs]],Q1_2025[[#This Row],[Stuksprijs]])</f>
        <v>62.46</v>
      </c>
      <c r="O634" s="10">
        <f>IF(Q1_2025[[#This Row],[Prijstype]]="Artikelprijs",Q1_2025[[#This Row],[Artikelprijs]] * Q1_2025[[#This Row],[Besteld]],Q1_2025[[#This Row],[Brutobedrag]])</f>
        <v>0</v>
      </c>
      <c r="P634" s="10">
        <f>IF(Q1_2025[[#This Row],[Prijstype]] = "Artikelprijs",Q1_2025[[#This Row],[Brutobedrag 2]]*(100-Q1_2025[[#This Row],[Relatiekorting percentage]])/100,Q1_2025[[#This Row],[Bruto - Rel.korting]])</f>
        <v>0</v>
      </c>
    </row>
    <row r="635" spans="1:16" x14ac:dyDescent="0.3">
      <c r="A635" t="s">
        <v>9</v>
      </c>
      <c r="B635">
        <v>5040032</v>
      </c>
      <c r="C635" t="s">
        <v>204</v>
      </c>
      <c r="D635">
        <v>6</v>
      </c>
      <c r="E635" s="10">
        <v>93.75</v>
      </c>
      <c r="F635" s="10">
        <v>562.5</v>
      </c>
      <c r="G635" s="10">
        <v>393.75</v>
      </c>
      <c r="H635">
        <v>30</v>
      </c>
      <c r="I635" s="10" t="str">
        <f>_xlfn.XLOOKUP(Q1_2025[[#This Row],[Artikelnr]],Artikel_prijzen[Artnr],Artikel_prijzen[Groep],"")</f>
        <v/>
      </c>
      <c r="J635" s="10" t="str">
        <f>_xlfn.XLOOKUP(Q1_2025[[#This Row],[Artikelnr]],Artikel_prijzen[Artnr],Artikel_prijzen[Prijs 2025],"")</f>
        <v/>
      </c>
      <c r="K635" s="10" t="str">
        <f>IF(Q1_2025[[#This Row],[Artikelprijs]]&lt;&gt;"",IF(Q1_2025[[#This Row],[Stuksprijs]]=Q1_2025[[#This Row],[Artikelprijs]],"Prijs gelijk","Prijs wijkt af"),"")</f>
        <v/>
      </c>
      <c r="L635" s="10"/>
      <c r="N635" s="10">
        <f>IF(Q1_2025[[#This Row],[Prijstype]]="Artikelprijs",Q1_2025[[#This Row],[Artikelprijs]],Q1_2025[[#This Row],[Stuksprijs]])</f>
        <v>93.75</v>
      </c>
      <c r="O635" s="10">
        <f>IF(Q1_2025[[#This Row],[Prijstype]]="Artikelprijs",Q1_2025[[#This Row],[Artikelprijs]] * Q1_2025[[#This Row],[Besteld]],Q1_2025[[#This Row],[Brutobedrag]])</f>
        <v>562.5</v>
      </c>
      <c r="P635" s="10">
        <f>IF(Q1_2025[[#This Row],[Prijstype]] = "Artikelprijs",Q1_2025[[#This Row],[Brutobedrag 2]]*(100-Q1_2025[[#This Row],[Relatiekorting percentage]])/100,Q1_2025[[#This Row],[Bruto - Rel.korting]])</f>
        <v>393.75</v>
      </c>
    </row>
    <row r="636" spans="1:16" x14ac:dyDescent="0.3">
      <c r="A636" t="s">
        <v>9</v>
      </c>
      <c r="B636">
        <v>5040032</v>
      </c>
      <c r="C636" t="s">
        <v>76</v>
      </c>
      <c r="D636">
        <v>6</v>
      </c>
      <c r="E636" s="10">
        <v>15</v>
      </c>
      <c r="F636" s="10">
        <v>90</v>
      </c>
      <c r="G636" s="10">
        <v>63</v>
      </c>
      <c r="H636">
        <v>30</v>
      </c>
      <c r="I636" s="10" t="str">
        <f>_xlfn.XLOOKUP(Q1_2025[[#This Row],[Artikelnr]],Artikel_prijzen[Artnr],Artikel_prijzen[Groep],"")</f>
        <v/>
      </c>
      <c r="J636" s="10" t="str">
        <f>_xlfn.XLOOKUP(Q1_2025[[#This Row],[Artikelnr]],Artikel_prijzen[Artnr],Artikel_prijzen[Prijs 2025],"")</f>
        <v/>
      </c>
      <c r="K636" s="10" t="str">
        <f>IF(Q1_2025[[#This Row],[Artikelprijs]]&lt;&gt;"",IF(Q1_2025[[#This Row],[Stuksprijs]]=Q1_2025[[#This Row],[Artikelprijs]],"Prijs gelijk","Prijs wijkt af"),"")</f>
        <v/>
      </c>
      <c r="L636" s="10"/>
      <c r="N636" s="10">
        <f>IF(Q1_2025[[#This Row],[Prijstype]]="Artikelprijs",Q1_2025[[#This Row],[Artikelprijs]],Q1_2025[[#This Row],[Stuksprijs]])</f>
        <v>15</v>
      </c>
      <c r="O636" s="10">
        <f>IF(Q1_2025[[#This Row],[Prijstype]]="Artikelprijs",Q1_2025[[#This Row],[Artikelprijs]] * Q1_2025[[#This Row],[Besteld]],Q1_2025[[#This Row],[Brutobedrag]])</f>
        <v>90</v>
      </c>
      <c r="P636" s="10">
        <f>IF(Q1_2025[[#This Row],[Prijstype]] = "Artikelprijs",Q1_2025[[#This Row],[Brutobedrag 2]]*(100-Q1_2025[[#This Row],[Relatiekorting percentage]])/100,Q1_2025[[#This Row],[Bruto - Rel.korting]])</f>
        <v>63</v>
      </c>
    </row>
    <row r="637" spans="1:16" x14ac:dyDescent="0.3">
      <c r="A637" t="s">
        <v>9</v>
      </c>
      <c r="B637">
        <v>5040032</v>
      </c>
      <c r="C637" t="s">
        <v>205</v>
      </c>
      <c r="D637">
        <v>2</v>
      </c>
      <c r="E637" s="10">
        <v>162.5</v>
      </c>
      <c r="F637" s="10">
        <v>325</v>
      </c>
      <c r="G637" s="10">
        <v>227.5</v>
      </c>
      <c r="H637">
        <v>30</v>
      </c>
      <c r="I637" s="10" t="str">
        <f>_xlfn.XLOOKUP(Q1_2025[[#This Row],[Artikelnr]],Artikel_prijzen[Artnr],Artikel_prijzen[Groep],"")</f>
        <v/>
      </c>
      <c r="J637" s="10" t="str">
        <f>_xlfn.XLOOKUP(Q1_2025[[#This Row],[Artikelnr]],Artikel_prijzen[Artnr],Artikel_prijzen[Prijs 2025],"")</f>
        <v/>
      </c>
      <c r="K637" s="10" t="str">
        <f>IF(Q1_2025[[#This Row],[Artikelprijs]]&lt;&gt;"",IF(Q1_2025[[#This Row],[Stuksprijs]]=Q1_2025[[#This Row],[Artikelprijs]],"Prijs gelijk","Prijs wijkt af"),"")</f>
        <v/>
      </c>
      <c r="L637" s="10"/>
      <c r="N637" s="10">
        <f>IF(Q1_2025[[#This Row],[Prijstype]]="Artikelprijs",Q1_2025[[#This Row],[Artikelprijs]],Q1_2025[[#This Row],[Stuksprijs]])</f>
        <v>162.5</v>
      </c>
      <c r="O637" s="10">
        <f>IF(Q1_2025[[#This Row],[Prijstype]]="Artikelprijs",Q1_2025[[#This Row],[Artikelprijs]] * Q1_2025[[#This Row],[Besteld]],Q1_2025[[#This Row],[Brutobedrag]])</f>
        <v>325</v>
      </c>
      <c r="P637" s="10">
        <f>IF(Q1_2025[[#This Row],[Prijstype]] = "Artikelprijs",Q1_2025[[#This Row],[Brutobedrag 2]]*(100-Q1_2025[[#This Row],[Relatiekorting percentage]])/100,Q1_2025[[#This Row],[Bruto - Rel.korting]])</f>
        <v>227.5</v>
      </c>
    </row>
    <row r="638" spans="1:16" x14ac:dyDescent="0.3">
      <c r="A638" t="s">
        <v>9</v>
      </c>
      <c r="B638">
        <v>5040032</v>
      </c>
      <c r="C638" t="s">
        <v>121</v>
      </c>
      <c r="D638">
        <v>1</v>
      </c>
      <c r="E638" s="10">
        <v>125</v>
      </c>
      <c r="F638" s="10">
        <v>125</v>
      </c>
      <c r="G638" s="10">
        <v>87.5</v>
      </c>
      <c r="H638">
        <v>30</v>
      </c>
      <c r="I638" s="10" t="str">
        <f>_xlfn.XLOOKUP(Q1_2025[[#This Row],[Artikelnr]],Artikel_prijzen[Artnr],Artikel_prijzen[Groep],"")</f>
        <v/>
      </c>
      <c r="J638" s="10" t="str">
        <f>_xlfn.XLOOKUP(Q1_2025[[#This Row],[Artikelnr]],Artikel_prijzen[Artnr],Artikel_prijzen[Prijs 2025],"")</f>
        <v/>
      </c>
      <c r="K638" s="10" t="str">
        <f>IF(Q1_2025[[#This Row],[Artikelprijs]]&lt;&gt;"",IF(Q1_2025[[#This Row],[Stuksprijs]]=Q1_2025[[#This Row],[Artikelprijs]],"Prijs gelijk","Prijs wijkt af"),"")</f>
        <v/>
      </c>
      <c r="L638" s="10"/>
      <c r="N638" s="10">
        <f>IF(Q1_2025[[#This Row],[Prijstype]]="Artikelprijs",Q1_2025[[#This Row],[Artikelprijs]],Q1_2025[[#This Row],[Stuksprijs]])</f>
        <v>125</v>
      </c>
      <c r="O638" s="10">
        <f>IF(Q1_2025[[#This Row],[Prijstype]]="Artikelprijs",Q1_2025[[#This Row],[Artikelprijs]] * Q1_2025[[#This Row],[Besteld]],Q1_2025[[#This Row],[Brutobedrag]])</f>
        <v>125</v>
      </c>
      <c r="P638" s="10">
        <f>IF(Q1_2025[[#This Row],[Prijstype]] = "Artikelprijs",Q1_2025[[#This Row],[Brutobedrag 2]]*(100-Q1_2025[[#This Row],[Relatiekorting percentage]])/100,Q1_2025[[#This Row],[Bruto - Rel.korting]])</f>
        <v>87.5</v>
      </c>
    </row>
    <row r="639" spans="1:16" x14ac:dyDescent="0.3">
      <c r="A639" t="s">
        <v>9</v>
      </c>
      <c r="B639">
        <v>5030005</v>
      </c>
      <c r="C639" t="s">
        <v>33</v>
      </c>
      <c r="D639">
        <v>1</v>
      </c>
      <c r="E639" s="10">
        <v>200.85</v>
      </c>
      <c r="F639" s="10">
        <v>200.85</v>
      </c>
      <c r="G639" s="10">
        <v>140.59</v>
      </c>
      <c r="H639">
        <v>30</v>
      </c>
      <c r="I639" s="10" t="str">
        <f>_xlfn.XLOOKUP(Q1_2025[[#This Row],[Artikelnr]],Artikel_prijzen[Artnr],Artikel_prijzen[Groep],"")</f>
        <v>Rigging</v>
      </c>
      <c r="J639" s="10">
        <f>_xlfn.XLOOKUP(Q1_2025[[#This Row],[Artikelnr]],Artikel_prijzen[Artnr],Artikel_prijzen[Prijs 2025],"")</f>
        <v>195</v>
      </c>
      <c r="K639" s="10" t="str">
        <f>IF(Q1_2025[[#This Row],[Artikelprijs]]&lt;&gt;"",IF(Q1_2025[[#This Row],[Stuksprijs]]=Q1_2025[[#This Row],[Artikelprijs]],"Prijs gelijk","Prijs wijkt af"),"")</f>
        <v>Prijs wijkt af</v>
      </c>
      <c r="L639" s="10"/>
      <c r="M639" t="s">
        <v>536</v>
      </c>
      <c r="N639" s="10">
        <f>IF(Q1_2025[[#This Row],[Prijstype]]="Artikelprijs",Q1_2025[[#This Row],[Artikelprijs]],Q1_2025[[#This Row],[Stuksprijs]])</f>
        <v>195</v>
      </c>
      <c r="O639" s="10">
        <f>IF(Q1_2025[[#This Row],[Prijstype]]="Artikelprijs",Q1_2025[[#This Row],[Artikelprijs]] * Q1_2025[[#This Row],[Besteld]],Q1_2025[[#This Row],[Brutobedrag]])</f>
        <v>195</v>
      </c>
      <c r="P639" s="10">
        <f>IF(Q1_2025[[#This Row],[Prijstype]] = "Artikelprijs",Q1_2025[[#This Row],[Brutobedrag 2]]*(100-Q1_2025[[#This Row],[Relatiekorting percentage]])/100,Q1_2025[[#This Row],[Bruto - Rel.korting]])</f>
        <v>136.5</v>
      </c>
    </row>
    <row r="640" spans="1:16" x14ac:dyDescent="0.3">
      <c r="A640" t="s">
        <v>9</v>
      </c>
      <c r="B640">
        <v>5040032</v>
      </c>
      <c r="C640" t="s">
        <v>206</v>
      </c>
      <c r="D640">
        <v>6</v>
      </c>
      <c r="E640" s="10">
        <v>62.5</v>
      </c>
      <c r="F640" s="10">
        <v>375</v>
      </c>
      <c r="G640" s="10">
        <v>262.5</v>
      </c>
      <c r="H640">
        <v>30</v>
      </c>
      <c r="I640" s="10" t="str">
        <f>_xlfn.XLOOKUP(Q1_2025[[#This Row],[Artikelnr]],Artikel_prijzen[Artnr],Artikel_prijzen[Groep],"")</f>
        <v/>
      </c>
      <c r="J640" s="10" t="str">
        <f>_xlfn.XLOOKUP(Q1_2025[[#This Row],[Artikelnr]],Artikel_prijzen[Artnr],Artikel_prijzen[Prijs 2025],"")</f>
        <v/>
      </c>
      <c r="K640" s="10" t="str">
        <f>IF(Q1_2025[[#This Row],[Artikelprijs]]&lt;&gt;"",IF(Q1_2025[[#This Row],[Stuksprijs]]=Q1_2025[[#This Row],[Artikelprijs]],"Prijs gelijk","Prijs wijkt af"),"")</f>
        <v/>
      </c>
      <c r="L640" s="10"/>
      <c r="N640" s="10">
        <f>IF(Q1_2025[[#This Row],[Prijstype]]="Artikelprijs",Q1_2025[[#This Row],[Artikelprijs]],Q1_2025[[#This Row],[Stuksprijs]])</f>
        <v>62.5</v>
      </c>
      <c r="O640" s="10">
        <f>IF(Q1_2025[[#This Row],[Prijstype]]="Artikelprijs",Q1_2025[[#This Row],[Artikelprijs]] * Q1_2025[[#This Row],[Besteld]],Q1_2025[[#This Row],[Brutobedrag]])</f>
        <v>375</v>
      </c>
      <c r="P640" s="10">
        <f>IF(Q1_2025[[#This Row],[Prijstype]] = "Artikelprijs",Q1_2025[[#This Row],[Brutobedrag 2]]*(100-Q1_2025[[#This Row],[Relatiekorting percentage]])/100,Q1_2025[[#This Row],[Bruto - Rel.korting]])</f>
        <v>262.5</v>
      </c>
    </row>
    <row r="641" spans="1:16" x14ac:dyDescent="0.3">
      <c r="A641" t="s">
        <v>9</v>
      </c>
      <c r="B641">
        <v>5040032</v>
      </c>
      <c r="C641" t="s">
        <v>207</v>
      </c>
      <c r="D641">
        <v>1</v>
      </c>
      <c r="E641" s="10">
        <v>87.5</v>
      </c>
      <c r="F641" s="10">
        <v>87.5</v>
      </c>
      <c r="G641" s="10">
        <v>61.25</v>
      </c>
      <c r="H641">
        <v>30</v>
      </c>
      <c r="I641" s="10" t="str">
        <f>_xlfn.XLOOKUP(Q1_2025[[#This Row],[Artikelnr]],Artikel_prijzen[Artnr],Artikel_prijzen[Groep],"")</f>
        <v/>
      </c>
      <c r="J641" s="10" t="str">
        <f>_xlfn.XLOOKUP(Q1_2025[[#This Row],[Artikelnr]],Artikel_prijzen[Artnr],Artikel_prijzen[Prijs 2025],"")</f>
        <v/>
      </c>
      <c r="K641" s="10" t="str">
        <f>IF(Q1_2025[[#This Row],[Artikelprijs]]&lt;&gt;"",IF(Q1_2025[[#This Row],[Stuksprijs]]=Q1_2025[[#This Row],[Artikelprijs]],"Prijs gelijk","Prijs wijkt af"),"")</f>
        <v/>
      </c>
      <c r="L641" s="10"/>
      <c r="N641" s="10">
        <f>IF(Q1_2025[[#This Row],[Prijstype]]="Artikelprijs",Q1_2025[[#This Row],[Artikelprijs]],Q1_2025[[#This Row],[Stuksprijs]])</f>
        <v>87.5</v>
      </c>
      <c r="O641" s="10">
        <f>IF(Q1_2025[[#This Row],[Prijstype]]="Artikelprijs",Q1_2025[[#This Row],[Artikelprijs]] * Q1_2025[[#This Row],[Besteld]],Q1_2025[[#This Row],[Brutobedrag]])</f>
        <v>87.5</v>
      </c>
      <c r="P641" s="10">
        <f>IF(Q1_2025[[#This Row],[Prijstype]] = "Artikelprijs",Q1_2025[[#This Row],[Brutobedrag 2]]*(100-Q1_2025[[#This Row],[Relatiekorting percentage]])/100,Q1_2025[[#This Row],[Bruto - Rel.korting]])</f>
        <v>61.25</v>
      </c>
    </row>
    <row r="642" spans="1:16" x14ac:dyDescent="0.3">
      <c r="A642" t="s">
        <v>9</v>
      </c>
      <c r="B642">
        <v>5040032</v>
      </c>
      <c r="C642" t="s">
        <v>121</v>
      </c>
      <c r="D642">
        <v>1</v>
      </c>
      <c r="E642" s="10">
        <v>125</v>
      </c>
      <c r="F642" s="10">
        <v>125</v>
      </c>
      <c r="G642" s="10">
        <v>87.5</v>
      </c>
      <c r="H642">
        <v>30</v>
      </c>
      <c r="I642" s="10" t="str">
        <f>_xlfn.XLOOKUP(Q1_2025[[#This Row],[Artikelnr]],Artikel_prijzen[Artnr],Artikel_prijzen[Groep],"")</f>
        <v/>
      </c>
      <c r="J642" s="10" t="str">
        <f>_xlfn.XLOOKUP(Q1_2025[[#This Row],[Artikelnr]],Artikel_prijzen[Artnr],Artikel_prijzen[Prijs 2025],"")</f>
        <v/>
      </c>
      <c r="K642" s="10" t="str">
        <f>IF(Q1_2025[[#This Row],[Artikelprijs]]&lt;&gt;"",IF(Q1_2025[[#This Row],[Stuksprijs]]=Q1_2025[[#This Row],[Artikelprijs]],"Prijs gelijk","Prijs wijkt af"),"")</f>
        <v/>
      </c>
      <c r="L642" s="10"/>
      <c r="N642" s="10">
        <f>IF(Q1_2025[[#This Row],[Prijstype]]="Artikelprijs",Q1_2025[[#This Row],[Artikelprijs]],Q1_2025[[#This Row],[Stuksprijs]])</f>
        <v>125</v>
      </c>
      <c r="O642" s="10">
        <f>IF(Q1_2025[[#This Row],[Prijstype]]="Artikelprijs",Q1_2025[[#This Row],[Artikelprijs]] * Q1_2025[[#This Row],[Besteld]],Q1_2025[[#This Row],[Brutobedrag]])</f>
        <v>125</v>
      </c>
      <c r="P642" s="10">
        <f>IF(Q1_2025[[#This Row],[Prijstype]] = "Artikelprijs",Q1_2025[[#This Row],[Brutobedrag 2]]*(100-Q1_2025[[#This Row],[Relatiekorting percentage]])/100,Q1_2025[[#This Row],[Bruto - Rel.korting]])</f>
        <v>87.5</v>
      </c>
    </row>
    <row r="643" spans="1:16" x14ac:dyDescent="0.3">
      <c r="A643" t="s">
        <v>9</v>
      </c>
      <c r="B643">
        <v>5030005</v>
      </c>
      <c r="C643" t="s">
        <v>33</v>
      </c>
      <c r="D643">
        <v>2</v>
      </c>
      <c r="E643" s="10">
        <v>200.85</v>
      </c>
      <c r="F643" s="10">
        <v>401.7</v>
      </c>
      <c r="G643" s="10">
        <v>281.19</v>
      </c>
      <c r="H643">
        <v>30</v>
      </c>
      <c r="I643" s="10" t="str">
        <f>_xlfn.XLOOKUP(Q1_2025[[#This Row],[Artikelnr]],Artikel_prijzen[Artnr],Artikel_prijzen[Groep],"")</f>
        <v>Rigging</v>
      </c>
      <c r="J643" s="10">
        <f>_xlfn.XLOOKUP(Q1_2025[[#This Row],[Artikelnr]],Artikel_prijzen[Artnr],Artikel_prijzen[Prijs 2025],"")</f>
        <v>195</v>
      </c>
      <c r="K643" s="10" t="str">
        <f>IF(Q1_2025[[#This Row],[Artikelprijs]]&lt;&gt;"",IF(Q1_2025[[#This Row],[Stuksprijs]]=Q1_2025[[#This Row],[Artikelprijs]],"Prijs gelijk","Prijs wijkt af"),"")</f>
        <v>Prijs wijkt af</v>
      </c>
      <c r="L643" s="10"/>
      <c r="M643" t="s">
        <v>536</v>
      </c>
      <c r="N643" s="10">
        <f>IF(Q1_2025[[#This Row],[Prijstype]]="Artikelprijs",Q1_2025[[#This Row],[Artikelprijs]],Q1_2025[[#This Row],[Stuksprijs]])</f>
        <v>195</v>
      </c>
      <c r="O643" s="10">
        <f>IF(Q1_2025[[#This Row],[Prijstype]]="Artikelprijs",Q1_2025[[#This Row],[Artikelprijs]] * Q1_2025[[#This Row],[Besteld]],Q1_2025[[#This Row],[Brutobedrag]])</f>
        <v>390</v>
      </c>
      <c r="P643" s="10">
        <f>IF(Q1_2025[[#This Row],[Prijstype]] = "Artikelprijs",Q1_2025[[#This Row],[Brutobedrag 2]]*(100-Q1_2025[[#This Row],[Relatiekorting percentage]])/100,Q1_2025[[#This Row],[Bruto - Rel.korting]])</f>
        <v>273</v>
      </c>
    </row>
    <row r="644" spans="1:16" x14ac:dyDescent="0.3">
      <c r="A644" t="s">
        <v>9</v>
      </c>
      <c r="B644">
        <v>5040032</v>
      </c>
      <c r="C644" t="s">
        <v>119</v>
      </c>
      <c r="D644">
        <v>8</v>
      </c>
      <c r="E644" s="10">
        <v>100</v>
      </c>
      <c r="F644" s="10">
        <v>800</v>
      </c>
      <c r="G644" s="10">
        <v>560</v>
      </c>
      <c r="H644">
        <v>30</v>
      </c>
      <c r="I644" s="10" t="str">
        <f>_xlfn.XLOOKUP(Q1_2025[[#This Row],[Artikelnr]],Artikel_prijzen[Artnr],Artikel_prijzen[Groep],"")</f>
        <v/>
      </c>
      <c r="J644" s="10" t="str">
        <f>_xlfn.XLOOKUP(Q1_2025[[#This Row],[Artikelnr]],Artikel_prijzen[Artnr],Artikel_prijzen[Prijs 2025],"")</f>
        <v/>
      </c>
      <c r="K644" s="10" t="str">
        <f>IF(Q1_2025[[#This Row],[Artikelprijs]]&lt;&gt;"",IF(Q1_2025[[#This Row],[Stuksprijs]]=Q1_2025[[#This Row],[Artikelprijs]],"Prijs gelijk","Prijs wijkt af"),"")</f>
        <v/>
      </c>
      <c r="L644" s="10"/>
      <c r="N644" s="10">
        <f>IF(Q1_2025[[#This Row],[Prijstype]]="Artikelprijs",Q1_2025[[#This Row],[Artikelprijs]],Q1_2025[[#This Row],[Stuksprijs]])</f>
        <v>100</v>
      </c>
      <c r="O644" s="10">
        <f>IF(Q1_2025[[#This Row],[Prijstype]]="Artikelprijs",Q1_2025[[#This Row],[Artikelprijs]] * Q1_2025[[#This Row],[Besteld]],Q1_2025[[#This Row],[Brutobedrag]])</f>
        <v>800</v>
      </c>
      <c r="P644" s="10">
        <f>IF(Q1_2025[[#This Row],[Prijstype]] = "Artikelprijs",Q1_2025[[#This Row],[Brutobedrag 2]]*(100-Q1_2025[[#This Row],[Relatiekorting percentage]])/100,Q1_2025[[#This Row],[Bruto - Rel.korting]])</f>
        <v>560</v>
      </c>
    </row>
    <row r="645" spans="1:16" x14ac:dyDescent="0.3">
      <c r="A645" t="s">
        <v>9</v>
      </c>
      <c r="B645">
        <v>5040032</v>
      </c>
      <c r="C645" t="s">
        <v>120</v>
      </c>
      <c r="D645">
        <v>8</v>
      </c>
      <c r="E645" s="10">
        <v>16</v>
      </c>
      <c r="F645" s="10">
        <v>128</v>
      </c>
      <c r="G645" s="10">
        <v>89.6</v>
      </c>
      <c r="H645">
        <v>30</v>
      </c>
      <c r="I645" s="10" t="str">
        <f>_xlfn.XLOOKUP(Q1_2025[[#This Row],[Artikelnr]],Artikel_prijzen[Artnr],Artikel_prijzen[Groep],"")</f>
        <v/>
      </c>
      <c r="J645" s="10" t="str">
        <f>_xlfn.XLOOKUP(Q1_2025[[#This Row],[Artikelnr]],Artikel_prijzen[Artnr],Artikel_prijzen[Prijs 2025],"")</f>
        <v/>
      </c>
      <c r="K645" s="10" t="str">
        <f>IF(Q1_2025[[#This Row],[Artikelprijs]]&lt;&gt;"",IF(Q1_2025[[#This Row],[Stuksprijs]]=Q1_2025[[#This Row],[Artikelprijs]],"Prijs gelijk","Prijs wijkt af"),"")</f>
        <v/>
      </c>
      <c r="L645" s="10"/>
      <c r="N645" s="10">
        <f>IF(Q1_2025[[#This Row],[Prijstype]]="Artikelprijs",Q1_2025[[#This Row],[Artikelprijs]],Q1_2025[[#This Row],[Stuksprijs]])</f>
        <v>16</v>
      </c>
      <c r="O645" s="10">
        <f>IF(Q1_2025[[#This Row],[Prijstype]]="Artikelprijs",Q1_2025[[#This Row],[Artikelprijs]] * Q1_2025[[#This Row],[Besteld]],Q1_2025[[#This Row],[Brutobedrag]])</f>
        <v>128</v>
      </c>
      <c r="P645" s="10">
        <f>IF(Q1_2025[[#This Row],[Prijstype]] = "Artikelprijs",Q1_2025[[#This Row],[Brutobedrag 2]]*(100-Q1_2025[[#This Row],[Relatiekorting percentage]])/100,Q1_2025[[#This Row],[Bruto - Rel.korting]])</f>
        <v>89.6</v>
      </c>
    </row>
    <row r="646" spans="1:16" x14ac:dyDescent="0.3">
      <c r="A646" t="s">
        <v>9</v>
      </c>
      <c r="B646">
        <v>5040032</v>
      </c>
      <c r="C646" t="s">
        <v>121</v>
      </c>
      <c r="D646">
        <v>1</v>
      </c>
      <c r="E646" s="10">
        <v>200</v>
      </c>
      <c r="F646" s="10">
        <v>200</v>
      </c>
      <c r="G646" s="10">
        <v>140</v>
      </c>
      <c r="H646">
        <v>30</v>
      </c>
      <c r="I646" s="10" t="str">
        <f>_xlfn.XLOOKUP(Q1_2025[[#This Row],[Artikelnr]],Artikel_prijzen[Artnr],Artikel_prijzen[Groep],"")</f>
        <v/>
      </c>
      <c r="J646" s="10" t="str">
        <f>_xlfn.XLOOKUP(Q1_2025[[#This Row],[Artikelnr]],Artikel_prijzen[Artnr],Artikel_prijzen[Prijs 2025],"")</f>
        <v/>
      </c>
      <c r="K646" s="10" t="str">
        <f>IF(Q1_2025[[#This Row],[Artikelprijs]]&lt;&gt;"",IF(Q1_2025[[#This Row],[Stuksprijs]]=Q1_2025[[#This Row],[Artikelprijs]],"Prijs gelijk","Prijs wijkt af"),"")</f>
        <v/>
      </c>
      <c r="L646" s="10"/>
      <c r="N646" s="10">
        <f>IF(Q1_2025[[#This Row],[Prijstype]]="Artikelprijs",Q1_2025[[#This Row],[Artikelprijs]],Q1_2025[[#This Row],[Stuksprijs]])</f>
        <v>200</v>
      </c>
      <c r="O646" s="10">
        <f>IF(Q1_2025[[#This Row],[Prijstype]]="Artikelprijs",Q1_2025[[#This Row],[Artikelprijs]] * Q1_2025[[#This Row],[Besteld]],Q1_2025[[#This Row],[Brutobedrag]])</f>
        <v>200</v>
      </c>
      <c r="P646" s="10">
        <f>IF(Q1_2025[[#This Row],[Prijstype]] = "Artikelprijs",Q1_2025[[#This Row],[Brutobedrag 2]]*(100-Q1_2025[[#This Row],[Relatiekorting percentage]])/100,Q1_2025[[#This Row],[Bruto - Rel.korting]])</f>
        <v>140</v>
      </c>
    </row>
    <row r="647" spans="1:16" x14ac:dyDescent="0.3">
      <c r="A647" t="s">
        <v>9</v>
      </c>
      <c r="B647">
        <v>5030005</v>
      </c>
      <c r="C647" t="s">
        <v>33</v>
      </c>
      <c r="D647">
        <v>1</v>
      </c>
      <c r="E647" s="10">
        <v>200.85</v>
      </c>
      <c r="F647" s="10">
        <v>200.85</v>
      </c>
      <c r="G647" s="10">
        <v>140.59</v>
      </c>
      <c r="H647">
        <v>30</v>
      </c>
      <c r="I647" s="10" t="str">
        <f>_xlfn.XLOOKUP(Q1_2025[[#This Row],[Artikelnr]],Artikel_prijzen[Artnr],Artikel_prijzen[Groep],"")</f>
        <v>Rigging</v>
      </c>
      <c r="J647" s="10">
        <f>_xlfn.XLOOKUP(Q1_2025[[#This Row],[Artikelnr]],Artikel_prijzen[Artnr],Artikel_prijzen[Prijs 2025],"")</f>
        <v>195</v>
      </c>
      <c r="K647" s="10" t="str">
        <f>IF(Q1_2025[[#This Row],[Artikelprijs]]&lt;&gt;"",IF(Q1_2025[[#This Row],[Stuksprijs]]=Q1_2025[[#This Row],[Artikelprijs]],"Prijs gelijk","Prijs wijkt af"),"")</f>
        <v>Prijs wijkt af</v>
      </c>
      <c r="L647" s="10"/>
      <c r="M647" t="s">
        <v>536</v>
      </c>
      <c r="N647" s="10">
        <f>IF(Q1_2025[[#This Row],[Prijstype]]="Artikelprijs",Q1_2025[[#This Row],[Artikelprijs]],Q1_2025[[#This Row],[Stuksprijs]])</f>
        <v>195</v>
      </c>
      <c r="O647" s="10">
        <f>IF(Q1_2025[[#This Row],[Prijstype]]="Artikelprijs",Q1_2025[[#This Row],[Artikelprijs]] * Q1_2025[[#This Row],[Besteld]],Q1_2025[[#This Row],[Brutobedrag]])</f>
        <v>195</v>
      </c>
      <c r="P647" s="10">
        <f>IF(Q1_2025[[#This Row],[Prijstype]] = "Artikelprijs",Q1_2025[[#This Row],[Brutobedrag 2]]*(100-Q1_2025[[#This Row],[Relatiekorting percentage]])/100,Q1_2025[[#This Row],[Bruto - Rel.korting]])</f>
        <v>136.5</v>
      </c>
    </row>
    <row r="648" spans="1:16" x14ac:dyDescent="0.3">
      <c r="A648" t="s">
        <v>9</v>
      </c>
      <c r="B648">
        <v>4001282</v>
      </c>
      <c r="C648" t="s">
        <v>208</v>
      </c>
      <c r="D648">
        <v>6</v>
      </c>
      <c r="E648" s="10">
        <v>90</v>
      </c>
      <c r="F648" s="10">
        <v>540</v>
      </c>
      <c r="G648" s="10">
        <v>378</v>
      </c>
      <c r="H648">
        <v>30</v>
      </c>
      <c r="I648" s="10" t="str">
        <f>_xlfn.XLOOKUP(Q1_2025[[#This Row],[Artikelnr]],Artikel_prijzen[Artnr],Artikel_prijzen[Groep],"")</f>
        <v/>
      </c>
      <c r="J648" s="10" t="str">
        <f>_xlfn.XLOOKUP(Q1_2025[[#This Row],[Artikelnr]],Artikel_prijzen[Artnr],Artikel_prijzen[Prijs 2025],"")</f>
        <v/>
      </c>
      <c r="K648" s="10" t="str">
        <f>IF(Q1_2025[[#This Row],[Artikelprijs]]&lt;&gt;"",IF(Q1_2025[[#This Row],[Stuksprijs]]=Q1_2025[[#This Row],[Artikelprijs]],"Prijs gelijk","Prijs wijkt af"),"")</f>
        <v/>
      </c>
      <c r="L648" s="10"/>
      <c r="N648" s="10">
        <f>IF(Q1_2025[[#This Row],[Prijstype]]="Artikelprijs",Q1_2025[[#This Row],[Artikelprijs]],Q1_2025[[#This Row],[Stuksprijs]])</f>
        <v>90</v>
      </c>
      <c r="O648" s="10">
        <f>IF(Q1_2025[[#This Row],[Prijstype]]="Artikelprijs",Q1_2025[[#This Row],[Artikelprijs]] * Q1_2025[[#This Row],[Besteld]],Q1_2025[[#This Row],[Brutobedrag]])</f>
        <v>540</v>
      </c>
      <c r="P648" s="10">
        <f>IF(Q1_2025[[#This Row],[Prijstype]] = "Artikelprijs",Q1_2025[[#This Row],[Brutobedrag 2]]*(100-Q1_2025[[#This Row],[Relatiekorting percentage]])/100,Q1_2025[[#This Row],[Bruto - Rel.korting]])</f>
        <v>378</v>
      </c>
    </row>
    <row r="649" spans="1:16" x14ac:dyDescent="0.3">
      <c r="A649" t="s">
        <v>9</v>
      </c>
      <c r="B649">
        <v>4001071</v>
      </c>
      <c r="C649" t="s">
        <v>209</v>
      </c>
      <c r="D649">
        <v>1</v>
      </c>
      <c r="E649" s="10">
        <v>45.9</v>
      </c>
      <c r="F649" s="10">
        <v>45.9</v>
      </c>
      <c r="G649" s="10">
        <v>32.130000000000003</v>
      </c>
      <c r="H649">
        <v>30</v>
      </c>
      <c r="I649" s="10" t="str">
        <f>_xlfn.XLOOKUP(Q1_2025[[#This Row],[Artikelnr]],Artikel_prijzen[Artnr],Artikel_prijzen[Groep],"")</f>
        <v/>
      </c>
      <c r="J649" s="10" t="str">
        <f>_xlfn.XLOOKUP(Q1_2025[[#This Row],[Artikelnr]],Artikel_prijzen[Artnr],Artikel_prijzen[Prijs 2025],"")</f>
        <v/>
      </c>
      <c r="K649" s="10" t="str">
        <f>IF(Q1_2025[[#This Row],[Artikelprijs]]&lt;&gt;"",IF(Q1_2025[[#This Row],[Stuksprijs]]=Q1_2025[[#This Row],[Artikelprijs]],"Prijs gelijk","Prijs wijkt af"),"")</f>
        <v/>
      </c>
      <c r="L649" s="10"/>
      <c r="N649" s="10">
        <f>IF(Q1_2025[[#This Row],[Prijstype]]="Artikelprijs",Q1_2025[[#This Row],[Artikelprijs]],Q1_2025[[#This Row],[Stuksprijs]])</f>
        <v>45.9</v>
      </c>
      <c r="O649" s="10">
        <f>IF(Q1_2025[[#This Row],[Prijstype]]="Artikelprijs",Q1_2025[[#This Row],[Artikelprijs]] * Q1_2025[[#This Row],[Besteld]],Q1_2025[[#This Row],[Brutobedrag]])</f>
        <v>45.9</v>
      </c>
      <c r="P649" s="10">
        <f>IF(Q1_2025[[#This Row],[Prijstype]] = "Artikelprijs",Q1_2025[[#This Row],[Brutobedrag 2]]*(100-Q1_2025[[#This Row],[Relatiekorting percentage]])/100,Q1_2025[[#This Row],[Bruto - Rel.korting]])</f>
        <v>32.130000000000003</v>
      </c>
    </row>
    <row r="650" spans="1:16" x14ac:dyDescent="0.3">
      <c r="A650" t="s">
        <v>9</v>
      </c>
      <c r="B650">
        <v>5040032</v>
      </c>
      <c r="C650" t="s">
        <v>121</v>
      </c>
      <c r="D650">
        <v>1</v>
      </c>
      <c r="E650" s="10">
        <v>125</v>
      </c>
      <c r="F650" s="10">
        <v>125</v>
      </c>
      <c r="G650" s="10">
        <v>87.5</v>
      </c>
      <c r="H650">
        <v>30</v>
      </c>
      <c r="I650" s="10" t="str">
        <f>_xlfn.XLOOKUP(Q1_2025[[#This Row],[Artikelnr]],Artikel_prijzen[Artnr],Artikel_prijzen[Groep],"")</f>
        <v/>
      </c>
      <c r="J650" s="10" t="str">
        <f>_xlfn.XLOOKUP(Q1_2025[[#This Row],[Artikelnr]],Artikel_prijzen[Artnr],Artikel_prijzen[Prijs 2025],"")</f>
        <v/>
      </c>
      <c r="K650" s="10" t="str">
        <f>IF(Q1_2025[[#This Row],[Artikelprijs]]&lt;&gt;"",IF(Q1_2025[[#This Row],[Stuksprijs]]=Q1_2025[[#This Row],[Artikelprijs]],"Prijs gelijk","Prijs wijkt af"),"")</f>
        <v/>
      </c>
      <c r="L650" s="10"/>
      <c r="N650" s="10">
        <f>IF(Q1_2025[[#This Row],[Prijstype]]="Artikelprijs",Q1_2025[[#This Row],[Artikelprijs]],Q1_2025[[#This Row],[Stuksprijs]])</f>
        <v>125</v>
      </c>
      <c r="O650" s="10">
        <f>IF(Q1_2025[[#This Row],[Prijstype]]="Artikelprijs",Q1_2025[[#This Row],[Artikelprijs]] * Q1_2025[[#This Row],[Besteld]],Q1_2025[[#This Row],[Brutobedrag]])</f>
        <v>125</v>
      </c>
      <c r="P650" s="10">
        <f>IF(Q1_2025[[#This Row],[Prijstype]] = "Artikelprijs",Q1_2025[[#This Row],[Brutobedrag 2]]*(100-Q1_2025[[#This Row],[Relatiekorting percentage]])/100,Q1_2025[[#This Row],[Bruto - Rel.korting]])</f>
        <v>87.5</v>
      </c>
    </row>
    <row r="651" spans="1:16" x14ac:dyDescent="0.3">
      <c r="A651" t="s">
        <v>9</v>
      </c>
      <c r="B651">
        <v>5022009</v>
      </c>
      <c r="C651" t="s">
        <v>45</v>
      </c>
      <c r="D651">
        <v>2</v>
      </c>
      <c r="E651" s="10">
        <v>103.75</v>
      </c>
      <c r="F651" s="10">
        <v>207.5</v>
      </c>
      <c r="G651" s="10">
        <v>166</v>
      </c>
      <c r="H651">
        <v>20</v>
      </c>
      <c r="I651" s="10" t="str">
        <f>_xlfn.XLOOKUP(Q1_2025[[#This Row],[Artikelnr]],Artikel_prijzen[Artnr],Artikel_prijzen[Groep],"")</f>
        <v>Elektra</v>
      </c>
      <c r="J651" s="10">
        <f>_xlfn.XLOOKUP(Q1_2025[[#This Row],[Artikelnr]],Artikel_prijzen[Artnr],Artikel_prijzen[Prijs 2025],"")</f>
        <v>106.8625</v>
      </c>
      <c r="K651" s="10" t="str">
        <f>IF(Q1_2025[[#This Row],[Artikelprijs]]&lt;&gt;"",IF(Q1_2025[[#This Row],[Stuksprijs]]=Q1_2025[[#This Row],[Artikelprijs]],"Prijs gelijk","Prijs wijkt af"),"")</f>
        <v>Prijs wijkt af</v>
      </c>
      <c r="L651" s="10"/>
      <c r="M651" t="s">
        <v>536</v>
      </c>
      <c r="N651" s="10">
        <f>IF(Q1_2025[[#This Row],[Prijstype]]="Artikelprijs",Q1_2025[[#This Row],[Artikelprijs]],Q1_2025[[#This Row],[Stuksprijs]])</f>
        <v>106.8625</v>
      </c>
      <c r="O651" s="10">
        <f>IF(Q1_2025[[#This Row],[Prijstype]]="Artikelprijs",Q1_2025[[#This Row],[Artikelprijs]] * Q1_2025[[#This Row],[Besteld]],Q1_2025[[#This Row],[Brutobedrag]])</f>
        <v>213.72499999999999</v>
      </c>
      <c r="P651" s="10">
        <f>IF(Q1_2025[[#This Row],[Prijstype]] = "Artikelprijs",Q1_2025[[#This Row],[Brutobedrag 2]]*(100-Q1_2025[[#This Row],[Relatiekorting percentage]])/100,Q1_2025[[#This Row],[Bruto - Rel.korting]])</f>
        <v>170.98</v>
      </c>
    </row>
    <row r="652" spans="1:16" x14ac:dyDescent="0.3">
      <c r="A652" t="s">
        <v>9</v>
      </c>
      <c r="B652">
        <v>5020002</v>
      </c>
      <c r="C652" t="s">
        <v>56</v>
      </c>
      <c r="D652">
        <v>4</v>
      </c>
      <c r="E652" s="10">
        <v>39.65</v>
      </c>
      <c r="F652" s="10">
        <v>158.6</v>
      </c>
      <c r="G652" s="10">
        <v>118.95</v>
      </c>
      <c r="H652">
        <v>25</v>
      </c>
      <c r="I652" s="10" t="str">
        <f>_xlfn.XLOOKUP(Q1_2025[[#This Row],[Artikelnr]],Artikel_prijzen[Artnr],Artikel_prijzen[Groep],"")</f>
        <v/>
      </c>
      <c r="J652" s="10" t="str">
        <f>_xlfn.XLOOKUP(Q1_2025[[#This Row],[Artikelnr]],Artikel_prijzen[Artnr],Artikel_prijzen[Prijs 2025],"")</f>
        <v/>
      </c>
      <c r="K652" s="10" t="str">
        <f>IF(Q1_2025[[#This Row],[Artikelprijs]]&lt;&gt;"",IF(Q1_2025[[#This Row],[Stuksprijs]]=Q1_2025[[#This Row],[Artikelprijs]],"Prijs gelijk","Prijs wijkt af"),"")</f>
        <v/>
      </c>
      <c r="L652" s="10"/>
      <c r="N652" s="10">
        <f>IF(Q1_2025[[#This Row],[Prijstype]]="Artikelprijs",Q1_2025[[#This Row],[Artikelprijs]],Q1_2025[[#This Row],[Stuksprijs]])</f>
        <v>39.65</v>
      </c>
      <c r="O652" s="10">
        <f>IF(Q1_2025[[#This Row],[Prijstype]]="Artikelprijs",Q1_2025[[#This Row],[Artikelprijs]] * Q1_2025[[#This Row],[Besteld]],Q1_2025[[#This Row],[Brutobedrag]])</f>
        <v>158.6</v>
      </c>
      <c r="P652" s="10">
        <f>IF(Q1_2025[[#This Row],[Prijstype]] = "Artikelprijs",Q1_2025[[#This Row],[Brutobedrag 2]]*(100-Q1_2025[[#This Row],[Relatiekorting percentage]])/100,Q1_2025[[#This Row],[Bruto - Rel.korting]])</f>
        <v>118.95</v>
      </c>
    </row>
    <row r="653" spans="1:16" x14ac:dyDescent="0.3">
      <c r="A653" t="s">
        <v>9</v>
      </c>
      <c r="B653">
        <v>5040017</v>
      </c>
      <c r="C653" t="s">
        <v>164</v>
      </c>
      <c r="D653">
        <v>1</v>
      </c>
      <c r="E653" s="10">
        <v>896.1</v>
      </c>
      <c r="F653" s="10">
        <v>896.1</v>
      </c>
      <c r="G653" s="10">
        <v>627.27</v>
      </c>
      <c r="H653">
        <v>30</v>
      </c>
      <c r="I653" s="10" t="str">
        <f>_xlfn.XLOOKUP(Q1_2025[[#This Row],[Artikelnr]],Artikel_prijzen[Artnr],Artikel_prijzen[Groep],"")</f>
        <v/>
      </c>
      <c r="J653" s="10" t="str">
        <f>_xlfn.XLOOKUP(Q1_2025[[#This Row],[Artikelnr]],Artikel_prijzen[Artnr],Artikel_prijzen[Prijs 2025],"")</f>
        <v/>
      </c>
      <c r="K653" s="10" t="str">
        <f>IF(Q1_2025[[#This Row],[Artikelprijs]]&lt;&gt;"",IF(Q1_2025[[#This Row],[Stuksprijs]]=Q1_2025[[#This Row],[Artikelprijs]],"Prijs gelijk","Prijs wijkt af"),"")</f>
        <v/>
      </c>
      <c r="L653" s="10"/>
      <c r="N653" s="10">
        <f>IF(Q1_2025[[#This Row],[Prijstype]]="Artikelprijs",Q1_2025[[#This Row],[Artikelprijs]],Q1_2025[[#This Row],[Stuksprijs]])</f>
        <v>896.1</v>
      </c>
      <c r="O653" s="10">
        <f>IF(Q1_2025[[#This Row],[Prijstype]]="Artikelprijs",Q1_2025[[#This Row],[Artikelprijs]] * Q1_2025[[#This Row],[Besteld]],Q1_2025[[#This Row],[Brutobedrag]])</f>
        <v>896.1</v>
      </c>
      <c r="P653" s="10">
        <f>IF(Q1_2025[[#This Row],[Prijstype]] = "Artikelprijs",Q1_2025[[#This Row],[Brutobedrag 2]]*(100-Q1_2025[[#This Row],[Relatiekorting percentage]])/100,Q1_2025[[#This Row],[Bruto - Rel.korting]])</f>
        <v>627.27</v>
      </c>
    </row>
    <row r="654" spans="1:16" x14ac:dyDescent="0.3">
      <c r="A654" t="s">
        <v>9</v>
      </c>
      <c r="B654">
        <v>5040016</v>
      </c>
      <c r="C654" t="s">
        <v>211</v>
      </c>
      <c r="D654">
        <v>1</v>
      </c>
      <c r="E654" s="10">
        <v>674.65</v>
      </c>
      <c r="F654" s="10">
        <v>674.65</v>
      </c>
      <c r="G654" s="10">
        <v>472.25</v>
      </c>
      <c r="H654">
        <v>30</v>
      </c>
      <c r="I654" s="10" t="str">
        <f>_xlfn.XLOOKUP(Q1_2025[[#This Row],[Artikelnr]],Artikel_prijzen[Artnr],Artikel_prijzen[Groep],"")</f>
        <v/>
      </c>
      <c r="J654" s="10" t="str">
        <f>_xlfn.XLOOKUP(Q1_2025[[#This Row],[Artikelnr]],Artikel_prijzen[Artnr],Artikel_prijzen[Prijs 2025],"")</f>
        <v/>
      </c>
      <c r="K654" s="10" t="str">
        <f>IF(Q1_2025[[#This Row],[Artikelprijs]]&lt;&gt;"",IF(Q1_2025[[#This Row],[Stuksprijs]]=Q1_2025[[#This Row],[Artikelprijs]],"Prijs gelijk","Prijs wijkt af"),"")</f>
        <v/>
      </c>
      <c r="L654" s="10"/>
      <c r="N654" s="10">
        <f>IF(Q1_2025[[#This Row],[Prijstype]]="Artikelprijs",Q1_2025[[#This Row],[Artikelprijs]],Q1_2025[[#This Row],[Stuksprijs]])</f>
        <v>674.65</v>
      </c>
      <c r="O654" s="10">
        <f>IF(Q1_2025[[#This Row],[Prijstype]]="Artikelprijs",Q1_2025[[#This Row],[Artikelprijs]] * Q1_2025[[#This Row],[Besteld]],Q1_2025[[#This Row],[Brutobedrag]])</f>
        <v>674.65</v>
      </c>
      <c r="P654" s="10">
        <f>IF(Q1_2025[[#This Row],[Prijstype]] = "Artikelprijs",Q1_2025[[#This Row],[Brutobedrag 2]]*(100-Q1_2025[[#This Row],[Relatiekorting percentage]])/100,Q1_2025[[#This Row],[Bruto - Rel.korting]])</f>
        <v>472.25</v>
      </c>
    </row>
    <row r="655" spans="1:16" x14ac:dyDescent="0.3">
      <c r="A655" t="s">
        <v>9</v>
      </c>
      <c r="B655">
        <v>5040016</v>
      </c>
      <c r="C655" t="s">
        <v>211</v>
      </c>
      <c r="D655">
        <v>1</v>
      </c>
      <c r="E655" s="10">
        <v>674.65</v>
      </c>
      <c r="F655" s="10">
        <v>674.65</v>
      </c>
      <c r="G655" s="10">
        <v>337.32</v>
      </c>
      <c r="H655">
        <v>50</v>
      </c>
      <c r="I655" s="10" t="str">
        <f>_xlfn.XLOOKUP(Q1_2025[[#This Row],[Artikelnr]],Artikel_prijzen[Artnr],Artikel_prijzen[Groep],"")</f>
        <v/>
      </c>
      <c r="J655" s="10" t="str">
        <f>_xlfn.XLOOKUP(Q1_2025[[#This Row],[Artikelnr]],Artikel_prijzen[Artnr],Artikel_prijzen[Prijs 2025],"")</f>
        <v/>
      </c>
      <c r="K655" s="10" t="str">
        <f>IF(Q1_2025[[#This Row],[Artikelprijs]]&lt;&gt;"",IF(Q1_2025[[#This Row],[Stuksprijs]]=Q1_2025[[#This Row],[Artikelprijs]],"Prijs gelijk","Prijs wijkt af"),"")</f>
        <v/>
      </c>
      <c r="L655" s="10"/>
      <c r="N655" s="10">
        <f>IF(Q1_2025[[#This Row],[Prijstype]]="Artikelprijs",Q1_2025[[#This Row],[Artikelprijs]],Q1_2025[[#This Row],[Stuksprijs]])</f>
        <v>674.65</v>
      </c>
      <c r="O655" s="10">
        <f>IF(Q1_2025[[#This Row],[Prijstype]]="Artikelprijs",Q1_2025[[#This Row],[Artikelprijs]] * Q1_2025[[#This Row],[Besteld]],Q1_2025[[#This Row],[Brutobedrag]])</f>
        <v>674.65</v>
      </c>
      <c r="P655" s="10">
        <f>IF(Q1_2025[[#This Row],[Prijstype]] = "Artikelprijs",Q1_2025[[#This Row],[Brutobedrag 2]]*(100-Q1_2025[[#This Row],[Relatiekorting percentage]])/100,Q1_2025[[#This Row],[Bruto - Rel.korting]])</f>
        <v>337.32</v>
      </c>
    </row>
    <row r="656" spans="1:16" x14ac:dyDescent="0.3">
      <c r="A656" t="s">
        <v>9</v>
      </c>
      <c r="B656">
        <v>2001090</v>
      </c>
      <c r="C656" t="s">
        <v>141</v>
      </c>
      <c r="D656">
        <v>14</v>
      </c>
      <c r="E656" s="10">
        <v>73.02</v>
      </c>
      <c r="F656" s="10">
        <v>1022.28</v>
      </c>
      <c r="G656" s="10">
        <v>715.6</v>
      </c>
      <c r="H656">
        <v>30</v>
      </c>
      <c r="I656" s="10" t="str">
        <f>_xlfn.XLOOKUP(Q1_2025[[#This Row],[Artikelnr]],Artikel_prijzen[Artnr],Artikel_prijzen[Groep],"")</f>
        <v/>
      </c>
      <c r="J656" s="10" t="str">
        <f>_xlfn.XLOOKUP(Q1_2025[[#This Row],[Artikelnr]],Artikel_prijzen[Artnr],Artikel_prijzen[Prijs 2025],"")</f>
        <v/>
      </c>
      <c r="K656" s="10" t="str">
        <f>IF(Q1_2025[[#This Row],[Artikelprijs]]&lt;&gt;"",IF(Q1_2025[[#This Row],[Stuksprijs]]=Q1_2025[[#This Row],[Artikelprijs]],"Prijs gelijk","Prijs wijkt af"),"")</f>
        <v/>
      </c>
      <c r="L656" s="10"/>
      <c r="N656" s="10">
        <f>IF(Q1_2025[[#This Row],[Prijstype]]="Artikelprijs",Q1_2025[[#This Row],[Artikelprijs]],Q1_2025[[#This Row],[Stuksprijs]])</f>
        <v>73.02</v>
      </c>
      <c r="O656" s="10">
        <f>IF(Q1_2025[[#This Row],[Prijstype]]="Artikelprijs",Q1_2025[[#This Row],[Artikelprijs]] * Q1_2025[[#This Row],[Besteld]],Q1_2025[[#This Row],[Brutobedrag]])</f>
        <v>1022.28</v>
      </c>
      <c r="P656" s="10">
        <f>IF(Q1_2025[[#This Row],[Prijstype]] = "Artikelprijs",Q1_2025[[#This Row],[Brutobedrag 2]]*(100-Q1_2025[[#This Row],[Relatiekorting percentage]])/100,Q1_2025[[#This Row],[Bruto - Rel.korting]])</f>
        <v>715.6</v>
      </c>
    </row>
    <row r="657" spans="1:16" x14ac:dyDescent="0.3">
      <c r="A657" t="s">
        <v>9</v>
      </c>
      <c r="B657">
        <v>2001089</v>
      </c>
      <c r="C657" t="s">
        <v>141</v>
      </c>
      <c r="D657">
        <v>14</v>
      </c>
      <c r="E657" s="10">
        <v>73.02</v>
      </c>
      <c r="F657" s="10">
        <v>1022.28</v>
      </c>
      <c r="G657" s="10">
        <v>715.6</v>
      </c>
      <c r="H657">
        <v>30</v>
      </c>
      <c r="I657" s="10" t="str">
        <f>_xlfn.XLOOKUP(Q1_2025[[#This Row],[Artikelnr]],Artikel_prijzen[Artnr],Artikel_prijzen[Groep],"")</f>
        <v/>
      </c>
      <c r="J657" s="10" t="str">
        <f>_xlfn.XLOOKUP(Q1_2025[[#This Row],[Artikelnr]],Artikel_prijzen[Artnr],Artikel_prijzen[Prijs 2025],"")</f>
        <v/>
      </c>
      <c r="K657" s="10" t="str">
        <f>IF(Q1_2025[[#This Row],[Artikelprijs]]&lt;&gt;"",IF(Q1_2025[[#This Row],[Stuksprijs]]=Q1_2025[[#This Row],[Artikelprijs]],"Prijs gelijk","Prijs wijkt af"),"")</f>
        <v/>
      </c>
      <c r="L657" s="10"/>
      <c r="N657" s="10">
        <f>IF(Q1_2025[[#This Row],[Prijstype]]="Artikelprijs",Q1_2025[[#This Row],[Artikelprijs]],Q1_2025[[#This Row],[Stuksprijs]])</f>
        <v>73.02</v>
      </c>
      <c r="O657" s="10">
        <f>IF(Q1_2025[[#This Row],[Prijstype]]="Artikelprijs",Q1_2025[[#This Row],[Artikelprijs]] * Q1_2025[[#This Row],[Besteld]],Q1_2025[[#This Row],[Brutobedrag]])</f>
        <v>1022.28</v>
      </c>
      <c r="P657" s="10">
        <f>IF(Q1_2025[[#This Row],[Prijstype]] = "Artikelprijs",Q1_2025[[#This Row],[Brutobedrag 2]]*(100-Q1_2025[[#This Row],[Relatiekorting percentage]])/100,Q1_2025[[#This Row],[Bruto - Rel.korting]])</f>
        <v>715.6</v>
      </c>
    </row>
    <row r="658" spans="1:16" x14ac:dyDescent="0.3">
      <c r="A658" t="s">
        <v>9</v>
      </c>
      <c r="B658">
        <v>5030228</v>
      </c>
      <c r="C658" t="s">
        <v>113</v>
      </c>
      <c r="D658">
        <v>10</v>
      </c>
      <c r="E658" s="10">
        <v>236.9</v>
      </c>
      <c r="F658" s="10">
        <v>2369</v>
      </c>
      <c r="G658" s="10">
        <v>1658.3</v>
      </c>
      <c r="H658">
        <v>30</v>
      </c>
      <c r="I658" s="10" t="str">
        <f>_xlfn.XLOOKUP(Q1_2025[[#This Row],[Artikelnr]],Artikel_prijzen[Artnr],Artikel_prijzen[Groep],"")</f>
        <v>Rigging</v>
      </c>
      <c r="J658" s="10">
        <f>_xlfn.XLOOKUP(Q1_2025[[#This Row],[Artikelnr]],Artikel_prijzen[Artnr],Artikel_prijzen[Prijs 2025],"")</f>
        <v>230</v>
      </c>
      <c r="K658" s="10" t="str">
        <f>IF(Q1_2025[[#This Row],[Artikelprijs]]&lt;&gt;"",IF(Q1_2025[[#This Row],[Stuksprijs]]=Q1_2025[[#This Row],[Artikelprijs]],"Prijs gelijk","Prijs wijkt af"),"")</f>
        <v>Prijs wijkt af</v>
      </c>
      <c r="L658" s="10"/>
      <c r="M658" t="s">
        <v>536</v>
      </c>
      <c r="N658" s="10">
        <f>IF(Q1_2025[[#This Row],[Prijstype]]="Artikelprijs",Q1_2025[[#This Row],[Artikelprijs]],Q1_2025[[#This Row],[Stuksprijs]])</f>
        <v>230</v>
      </c>
      <c r="O658" s="10">
        <f>IF(Q1_2025[[#This Row],[Prijstype]]="Artikelprijs",Q1_2025[[#This Row],[Artikelprijs]] * Q1_2025[[#This Row],[Besteld]],Q1_2025[[#This Row],[Brutobedrag]])</f>
        <v>2300</v>
      </c>
      <c r="P658" s="10">
        <f>IF(Q1_2025[[#This Row],[Prijstype]] = "Artikelprijs",Q1_2025[[#This Row],[Brutobedrag 2]]*(100-Q1_2025[[#This Row],[Relatiekorting percentage]])/100,Q1_2025[[#This Row],[Bruto - Rel.korting]])</f>
        <v>1610</v>
      </c>
    </row>
    <row r="659" spans="1:16" x14ac:dyDescent="0.3">
      <c r="A659" t="s">
        <v>9</v>
      </c>
      <c r="B659">
        <v>2004012</v>
      </c>
      <c r="C659" t="s">
        <v>19</v>
      </c>
      <c r="D659">
        <v>10</v>
      </c>
      <c r="E659" s="10">
        <v>10.5</v>
      </c>
      <c r="F659" s="10">
        <v>105</v>
      </c>
      <c r="G659" s="10">
        <v>73.5</v>
      </c>
      <c r="H659">
        <v>30</v>
      </c>
      <c r="I659" s="10" t="str">
        <f>_xlfn.XLOOKUP(Q1_2025[[#This Row],[Artikelnr]],Artikel_prijzen[Artnr],Artikel_prijzen[Groep],"")</f>
        <v/>
      </c>
      <c r="J659" s="10" t="str">
        <f>_xlfn.XLOOKUP(Q1_2025[[#This Row],[Artikelnr]],Artikel_prijzen[Artnr],Artikel_prijzen[Prijs 2025],"")</f>
        <v/>
      </c>
      <c r="K659" s="10" t="str">
        <f>IF(Q1_2025[[#This Row],[Artikelprijs]]&lt;&gt;"",IF(Q1_2025[[#This Row],[Stuksprijs]]=Q1_2025[[#This Row],[Artikelprijs]],"Prijs gelijk","Prijs wijkt af"),"")</f>
        <v/>
      </c>
      <c r="L659" s="10"/>
      <c r="N659" s="10">
        <f>IF(Q1_2025[[#This Row],[Prijstype]]="Artikelprijs",Q1_2025[[#This Row],[Artikelprijs]],Q1_2025[[#This Row],[Stuksprijs]])</f>
        <v>10.5</v>
      </c>
      <c r="O659" s="10">
        <f>IF(Q1_2025[[#This Row],[Prijstype]]="Artikelprijs",Q1_2025[[#This Row],[Artikelprijs]] * Q1_2025[[#This Row],[Besteld]],Q1_2025[[#This Row],[Brutobedrag]])</f>
        <v>105</v>
      </c>
      <c r="P659" s="10">
        <f>IF(Q1_2025[[#This Row],[Prijstype]] = "Artikelprijs",Q1_2025[[#This Row],[Brutobedrag 2]]*(100-Q1_2025[[#This Row],[Relatiekorting percentage]])/100,Q1_2025[[#This Row],[Bruto - Rel.korting]])</f>
        <v>73.5</v>
      </c>
    </row>
    <row r="660" spans="1:16" x14ac:dyDescent="0.3">
      <c r="A660" t="s">
        <v>9</v>
      </c>
      <c r="B660">
        <v>2004050</v>
      </c>
      <c r="C660" t="s">
        <v>20</v>
      </c>
      <c r="D660">
        <v>10</v>
      </c>
      <c r="E660" s="10">
        <v>5.25</v>
      </c>
      <c r="F660" s="10">
        <v>52.5</v>
      </c>
      <c r="G660" s="10">
        <v>36.75</v>
      </c>
      <c r="H660">
        <v>30</v>
      </c>
      <c r="I660" s="10" t="str">
        <f>_xlfn.XLOOKUP(Q1_2025[[#This Row],[Artikelnr]],Artikel_prijzen[Artnr],Artikel_prijzen[Groep],"")</f>
        <v/>
      </c>
      <c r="J660" s="10" t="str">
        <f>_xlfn.XLOOKUP(Q1_2025[[#This Row],[Artikelnr]],Artikel_prijzen[Artnr],Artikel_prijzen[Prijs 2025],"")</f>
        <v/>
      </c>
      <c r="K660" s="10" t="str">
        <f>IF(Q1_2025[[#This Row],[Artikelprijs]]&lt;&gt;"",IF(Q1_2025[[#This Row],[Stuksprijs]]=Q1_2025[[#This Row],[Artikelprijs]],"Prijs gelijk","Prijs wijkt af"),"")</f>
        <v/>
      </c>
      <c r="L660" s="10"/>
      <c r="N660" s="10">
        <f>IF(Q1_2025[[#This Row],[Prijstype]]="Artikelprijs",Q1_2025[[#This Row],[Artikelprijs]],Q1_2025[[#This Row],[Stuksprijs]])</f>
        <v>5.25</v>
      </c>
      <c r="O660" s="10">
        <f>IF(Q1_2025[[#This Row],[Prijstype]]="Artikelprijs",Q1_2025[[#This Row],[Artikelprijs]] * Q1_2025[[#This Row],[Besteld]],Q1_2025[[#This Row],[Brutobedrag]])</f>
        <v>52.5</v>
      </c>
      <c r="P660" s="10">
        <f>IF(Q1_2025[[#This Row],[Prijstype]] = "Artikelprijs",Q1_2025[[#This Row],[Brutobedrag 2]]*(100-Q1_2025[[#This Row],[Relatiekorting percentage]])/100,Q1_2025[[#This Row],[Bruto - Rel.korting]])</f>
        <v>36.75</v>
      </c>
    </row>
    <row r="661" spans="1:16" x14ac:dyDescent="0.3">
      <c r="A661" t="s">
        <v>9</v>
      </c>
      <c r="B661">
        <v>2004003</v>
      </c>
      <c r="C661" t="s">
        <v>114</v>
      </c>
      <c r="D661">
        <v>10</v>
      </c>
      <c r="E661" s="10">
        <v>93.45</v>
      </c>
      <c r="F661" s="10">
        <v>934.5</v>
      </c>
      <c r="G661" s="10">
        <v>654.15</v>
      </c>
      <c r="H661">
        <v>30</v>
      </c>
      <c r="I661" s="10" t="str">
        <f>_xlfn.XLOOKUP(Q1_2025[[#This Row],[Artikelnr]],Artikel_prijzen[Artnr],Artikel_prijzen[Groep],"")</f>
        <v/>
      </c>
      <c r="J661" s="10" t="str">
        <f>_xlfn.XLOOKUP(Q1_2025[[#This Row],[Artikelnr]],Artikel_prijzen[Artnr],Artikel_prijzen[Prijs 2025],"")</f>
        <v/>
      </c>
      <c r="K661" s="10" t="str">
        <f>IF(Q1_2025[[#This Row],[Artikelprijs]]&lt;&gt;"",IF(Q1_2025[[#This Row],[Stuksprijs]]=Q1_2025[[#This Row],[Artikelprijs]],"Prijs gelijk","Prijs wijkt af"),"")</f>
        <v/>
      </c>
      <c r="L661" s="10"/>
      <c r="N661" s="10">
        <f>IF(Q1_2025[[#This Row],[Prijstype]]="Artikelprijs",Q1_2025[[#This Row],[Artikelprijs]],Q1_2025[[#This Row],[Stuksprijs]])</f>
        <v>93.45</v>
      </c>
      <c r="O661" s="10">
        <f>IF(Q1_2025[[#This Row],[Prijstype]]="Artikelprijs",Q1_2025[[#This Row],[Artikelprijs]] * Q1_2025[[#This Row],[Besteld]],Q1_2025[[#This Row],[Brutobedrag]])</f>
        <v>934.5</v>
      </c>
      <c r="P661" s="10">
        <f>IF(Q1_2025[[#This Row],[Prijstype]] = "Artikelprijs",Q1_2025[[#This Row],[Brutobedrag 2]]*(100-Q1_2025[[#This Row],[Relatiekorting percentage]])/100,Q1_2025[[#This Row],[Bruto - Rel.korting]])</f>
        <v>654.15</v>
      </c>
    </row>
    <row r="662" spans="1:16" x14ac:dyDescent="0.3">
      <c r="A662" t="s">
        <v>9</v>
      </c>
      <c r="B662">
        <v>5031040</v>
      </c>
      <c r="C662" t="s">
        <v>39</v>
      </c>
      <c r="D662">
        <v>38</v>
      </c>
      <c r="E662" s="10">
        <v>147.81</v>
      </c>
      <c r="F662" s="10">
        <v>5616.78</v>
      </c>
      <c r="G662" s="10">
        <v>3931.75</v>
      </c>
      <c r="H662">
        <v>30</v>
      </c>
      <c r="I662" s="10" t="str">
        <f>_xlfn.XLOOKUP(Q1_2025[[#This Row],[Artikelnr]],Artikel_prijzen[Artnr],Artikel_prijzen[Groep],"")</f>
        <v/>
      </c>
      <c r="J662" s="10" t="str">
        <f>_xlfn.XLOOKUP(Q1_2025[[#This Row],[Artikelnr]],Artikel_prijzen[Artnr],Artikel_prijzen[Prijs 2025],"")</f>
        <v/>
      </c>
      <c r="K662" s="10" t="str">
        <f>IF(Q1_2025[[#This Row],[Artikelprijs]]&lt;&gt;"",IF(Q1_2025[[#This Row],[Stuksprijs]]=Q1_2025[[#This Row],[Artikelprijs]],"Prijs gelijk","Prijs wijkt af"),"")</f>
        <v/>
      </c>
      <c r="L662" s="10"/>
      <c r="N662" s="10">
        <f>IF(Q1_2025[[#This Row],[Prijstype]]="Artikelprijs",Q1_2025[[#This Row],[Artikelprijs]],Q1_2025[[#This Row],[Stuksprijs]])</f>
        <v>147.81</v>
      </c>
      <c r="O662" s="10">
        <f>IF(Q1_2025[[#This Row],[Prijstype]]="Artikelprijs",Q1_2025[[#This Row],[Artikelprijs]] * Q1_2025[[#This Row],[Besteld]],Q1_2025[[#This Row],[Brutobedrag]])</f>
        <v>5616.78</v>
      </c>
      <c r="P662" s="10">
        <f>IF(Q1_2025[[#This Row],[Prijstype]] = "Artikelprijs",Q1_2025[[#This Row],[Brutobedrag 2]]*(100-Q1_2025[[#This Row],[Relatiekorting percentage]])/100,Q1_2025[[#This Row],[Bruto - Rel.korting]])</f>
        <v>3931.75</v>
      </c>
    </row>
    <row r="663" spans="1:16" x14ac:dyDescent="0.3">
      <c r="A663" t="s">
        <v>9</v>
      </c>
      <c r="B663">
        <v>5031039</v>
      </c>
      <c r="C663" t="s">
        <v>104</v>
      </c>
      <c r="D663">
        <v>2</v>
      </c>
      <c r="E663" s="10">
        <v>114.58</v>
      </c>
      <c r="F663" s="10">
        <v>229.16</v>
      </c>
      <c r="G663" s="10">
        <v>160.41</v>
      </c>
      <c r="H663">
        <v>30</v>
      </c>
      <c r="I663" s="10" t="str">
        <f>_xlfn.XLOOKUP(Q1_2025[[#This Row],[Artikelnr]],Artikel_prijzen[Artnr],Artikel_prijzen[Groep],"")</f>
        <v/>
      </c>
      <c r="J663" s="10" t="str">
        <f>_xlfn.XLOOKUP(Q1_2025[[#This Row],[Artikelnr]],Artikel_prijzen[Artnr],Artikel_prijzen[Prijs 2025],"")</f>
        <v/>
      </c>
      <c r="K663" s="10" t="str">
        <f>IF(Q1_2025[[#This Row],[Artikelprijs]]&lt;&gt;"",IF(Q1_2025[[#This Row],[Stuksprijs]]=Q1_2025[[#This Row],[Artikelprijs]],"Prijs gelijk","Prijs wijkt af"),"")</f>
        <v/>
      </c>
      <c r="L663" s="10"/>
      <c r="N663" s="10">
        <f>IF(Q1_2025[[#This Row],[Prijstype]]="Artikelprijs",Q1_2025[[#This Row],[Artikelprijs]],Q1_2025[[#This Row],[Stuksprijs]])</f>
        <v>114.58</v>
      </c>
      <c r="O663" s="10">
        <f>IF(Q1_2025[[#This Row],[Prijstype]]="Artikelprijs",Q1_2025[[#This Row],[Artikelprijs]] * Q1_2025[[#This Row],[Besteld]],Q1_2025[[#This Row],[Brutobedrag]])</f>
        <v>229.16</v>
      </c>
      <c r="P663" s="10">
        <f>IF(Q1_2025[[#This Row],[Prijstype]] = "Artikelprijs",Q1_2025[[#This Row],[Brutobedrag 2]]*(100-Q1_2025[[#This Row],[Relatiekorting percentage]])/100,Q1_2025[[#This Row],[Bruto - Rel.korting]])</f>
        <v>160.41</v>
      </c>
    </row>
    <row r="664" spans="1:16" x14ac:dyDescent="0.3">
      <c r="A664" t="s">
        <v>9</v>
      </c>
      <c r="B664">
        <v>5031041</v>
      </c>
      <c r="C664" t="s">
        <v>105</v>
      </c>
      <c r="D664">
        <v>4</v>
      </c>
      <c r="E664" s="10">
        <v>90.64</v>
      </c>
      <c r="F664" s="10">
        <v>362.56</v>
      </c>
      <c r="G664" s="10">
        <v>253.79</v>
      </c>
      <c r="H664">
        <v>30</v>
      </c>
      <c r="I664" s="10" t="str">
        <f>_xlfn.XLOOKUP(Q1_2025[[#This Row],[Artikelnr]],Artikel_prijzen[Artnr],Artikel_prijzen[Groep],"")</f>
        <v/>
      </c>
      <c r="J664" s="10" t="str">
        <f>_xlfn.XLOOKUP(Q1_2025[[#This Row],[Artikelnr]],Artikel_prijzen[Artnr],Artikel_prijzen[Prijs 2025],"")</f>
        <v/>
      </c>
      <c r="K664" s="10" t="str">
        <f>IF(Q1_2025[[#This Row],[Artikelprijs]]&lt;&gt;"",IF(Q1_2025[[#This Row],[Stuksprijs]]=Q1_2025[[#This Row],[Artikelprijs]],"Prijs gelijk","Prijs wijkt af"),"")</f>
        <v/>
      </c>
      <c r="L664" s="10"/>
      <c r="N664" s="10">
        <f>IF(Q1_2025[[#This Row],[Prijstype]]="Artikelprijs",Q1_2025[[#This Row],[Artikelprijs]],Q1_2025[[#This Row],[Stuksprijs]])</f>
        <v>90.64</v>
      </c>
      <c r="O664" s="10">
        <f>IF(Q1_2025[[#This Row],[Prijstype]]="Artikelprijs",Q1_2025[[#This Row],[Artikelprijs]] * Q1_2025[[#This Row],[Besteld]],Q1_2025[[#This Row],[Brutobedrag]])</f>
        <v>362.56</v>
      </c>
      <c r="P664" s="10">
        <f>IF(Q1_2025[[#This Row],[Prijstype]] = "Artikelprijs",Q1_2025[[#This Row],[Brutobedrag 2]]*(100-Q1_2025[[#This Row],[Relatiekorting percentage]])/100,Q1_2025[[#This Row],[Bruto - Rel.korting]])</f>
        <v>253.79</v>
      </c>
    </row>
    <row r="665" spans="1:16" x14ac:dyDescent="0.3">
      <c r="A665" t="s">
        <v>9</v>
      </c>
      <c r="B665">
        <v>5030229</v>
      </c>
      <c r="C665" t="s">
        <v>18</v>
      </c>
      <c r="D665">
        <v>12</v>
      </c>
      <c r="E665" s="10">
        <v>303.85000000000002</v>
      </c>
      <c r="F665" s="10">
        <v>3646.2</v>
      </c>
      <c r="G665" s="10">
        <v>2552.34</v>
      </c>
      <c r="H665">
        <v>30</v>
      </c>
      <c r="I665" s="10" t="str">
        <f>_xlfn.XLOOKUP(Q1_2025[[#This Row],[Artikelnr]],Artikel_prijzen[Artnr],Artikel_prijzen[Groep],"")</f>
        <v>Rigging</v>
      </c>
      <c r="J665" s="10">
        <f>_xlfn.XLOOKUP(Q1_2025[[#This Row],[Artikelnr]],Artikel_prijzen[Artnr],Artikel_prijzen[Prijs 2025],"")</f>
        <v>295</v>
      </c>
      <c r="K665" s="10" t="str">
        <f>IF(Q1_2025[[#This Row],[Artikelprijs]]&lt;&gt;"",IF(Q1_2025[[#This Row],[Stuksprijs]]=Q1_2025[[#This Row],[Artikelprijs]],"Prijs gelijk","Prijs wijkt af"),"")</f>
        <v>Prijs wijkt af</v>
      </c>
      <c r="L665" s="10"/>
      <c r="M665" t="s">
        <v>536</v>
      </c>
      <c r="N665" s="10">
        <f>IF(Q1_2025[[#This Row],[Prijstype]]="Artikelprijs",Q1_2025[[#This Row],[Artikelprijs]],Q1_2025[[#This Row],[Stuksprijs]])</f>
        <v>295</v>
      </c>
      <c r="O665" s="10">
        <f>IF(Q1_2025[[#This Row],[Prijstype]]="Artikelprijs",Q1_2025[[#This Row],[Artikelprijs]] * Q1_2025[[#This Row],[Besteld]],Q1_2025[[#This Row],[Brutobedrag]])</f>
        <v>3540</v>
      </c>
      <c r="P665" s="10">
        <f>IF(Q1_2025[[#This Row],[Prijstype]] = "Artikelprijs",Q1_2025[[#This Row],[Brutobedrag 2]]*(100-Q1_2025[[#This Row],[Relatiekorting percentage]])/100,Q1_2025[[#This Row],[Bruto - Rel.korting]])</f>
        <v>2478</v>
      </c>
    </row>
    <row r="666" spans="1:16" x14ac:dyDescent="0.3">
      <c r="A666" t="s">
        <v>9</v>
      </c>
      <c r="B666">
        <v>5030232</v>
      </c>
      <c r="C666" t="s">
        <v>116</v>
      </c>
      <c r="D666">
        <v>2</v>
      </c>
      <c r="E666" s="10">
        <v>144.19999999999999</v>
      </c>
      <c r="F666" s="10">
        <v>288.39999999999998</v>
      </c>
      <c r="G666" s="10">
        <v>201.88</v>
      </c>
      <c r="H666">
        <v>30</v>
      </c>
      <c r="I666" s="10" t="str">
        <f>_xlfn.XLOOKUP(Q1_2025[[#This Row],[Artikelnr]],Artikel_prijzen[Artnr],Artikel_prijzen[Groep],"")</f>
        <v>Rigging</v>
      </c>
      <c r="J666" s="10">
        <f>_xlfn.XLOOKUP(Q1_2025[[#This Row],[Artikelnr]],Artikel_prijzen[Artnr],Artikel_prijzen[Prijs 2025],"")</f>
        <v>140</v>
      </c>
      <c r="K666" s="10" t="str">
        <f>IF(Q1_2025[[#This Row],[Artikelprijs]]&lt;&gt;"",IF(Q1_2025[[#This Row],[Stuksprijs]]=Q1_2025[[#This Row],[Artikelprijs]],"Prijs gelijk","Prijs wijkt af"),"")</f>
        <v>Prijs wijkt af</v>
      </c>
      <c r="L666" s="10"/>
      <c r="M666" t="s">
        <v>536</v>
      </c>
      <c r="N666" s="10">
        <f>IF(Q1_2025[[#This Row],[Prijstype]]="Artikelprijs",Q1_2025[[#This Row],[Artikelprijs]],Q1_2025[[#This Row],[Stuksprijs]])</f>
        <v>140</v>
      </c>
      <c r="O666" s="10">
        <f>IF(Q1_2025[[#This Row],[Prijstype]]="Artikelprijs",Q1_2025[[#This Row],[Artikelprijs]] * Q1_2025[[#This Row],[Besteld]],Q1_2025[[#This Row],[Brutobedrag]])</f>
        <v>280</v>
      </c>
      <c r="P666" s="10">
        <f>IF(Q1_2025[[#This Row],[Prijstype]] = "Artikelprijs",Q1_2025[[#This Row],[Brutobedrag 2]]*(100-Q1_2025[[#This Row],[Relatiekorting percentage]])/100,Q1_2025[[#This Row],[Bruto - Rel.korting]])</f>
        <v>196</v>
      </c>
    </row>
    <row r="667" spans="1:16" x14ac:dyDescent="0.3">
      <c r="A667" t="s">
        <v>9</v>
      </c>
      <c r="B667">
        <v>1007051</v>
      </c>
      <c r="C667" t="s">
        <v>54</v>
      </c>
      <c r="D667">
        <v>80</v>
      </c>
      <c r="E667" s="10">
        <v>88.57</v>
      </c>
      <c r="F667" s="10">
        <v>7085.6</v>
      </c>
      <c r="G667" s="10">
        <v>5314.2</v>
      </c>
      <c r="H667">
        <v>25</v>
      </c>
      <c r="I667" s="10" t="str">
        <f>_xlfn.XLOOKUP(Q1_2025[[#This Row],[Artikelnr]],Artikel_prijzen[Artnr],Artikel_prijzen[Groep],"")</f>
        <v/>
      </c>
      <c r="J667" s="10" t="str">
        <f>_xlfn.XLOOKUP(Q1_2025[[#This Row],[Artikelnr]],Artikel_prijzen[Artnr],Artikel_prijzen[Prijs 2025],"")</f>
        <v/>
      </c>
      <c r="K667" s="10" t="str">
        <f>IF(Q1_2025[[#This Row],[Artikelprijs]]&lt;&gt;"",IF(Q1_2025[[#This Row],[Stuksprijs]]=Q1_2025[[#This Row],[Artikelprijs]],"Prijs gelijk","Prijs wijkt af"),"")</f>
        <v/>
      </c>
      <c r="L667" s="10"/>
      <c r="N667" s="10">
        <f>IF(Q1_2025[[#This Row],[Prijstype]]="Artikelprijs",Q1_2025[[#This Row],[Artikelprijs]],Q1_2025[[#This Row],[Stuksprijs]])</f>
        <v>88.57</v>
      </c>
      <c r="O667" s="10">
        <f>IF(Q1_2025[[#This Row],[Prijstype]]="Artikelprijs",Q1_2025[[#This Row],[Artikelprijs]] * Q1_2025[[#This Row],[Besteld]],Q1_2025[[#This Row],[Brutobedrag]])</f>
        <v>7085.6</v>
      </c>
      <c r="P667" s="10">
        <f>IF(Q1_2025[[#This Row],[Prijstype]] = "Artikelprijs",Q1_2025[[#This Row],[Brutobedrag 2]]*(100-Q1_2025[[#This Row],[Relatiekorting percentage]])/100,Q1_2025[[#This Row],[Bruto - Rel.korting]])</f>
        <v>5314.2</v>
      </c>
    </row>
    <row r="668" spans="1:16" x14ac:dyDescent="0.3">
      <c r="A668" t="s">
        <v>9</v>
      </c>
      <c r="B668">
        <v>5021007</v>
      </c>
      <c r="C668" t="s">
        <v>49</v>
      </c>
      <c r="D668">
        <v>4</v>
      </c>
      <c r="E668" s="10">
        <v>339.9</v>
      </c>
      <c r="F668" s="10">
        <v>1359.6</v>
      </c>
      <c r="G668" s="10">
        <v>1087.68</v>
      </c>
      <c r="H668">
        <v>20</v>
      </c>
      <c r="I668" s="10" t="str">
        <f>_xlfn.XLOOKUP(Q1_2025[[#This Row],[Artikelnr]],Artikel_prijzen[Artnr],Artikel_prijzen[Groep],"")</f>
        <v>Elektra</v>
      </c>
      <c r="J668" s="10">
        <f>_xlfn.XLOOKUP(Q1_2025[[#This Row],[Artikelnr]],Artikel_prijzen[Artnr],Artikel_prijzen[Prijs 2025],"")</f>
        <v>339.9</v>
      </c>
      <c r="K668" s="10" t="str">
        <f>IF(Q1_2025[[#This Row],[Artikelprijs]]&lt;&gt;"",IF(Q1_2025[[#This Row],[Stuksprijs]]=Q1_2025[[#This Row],[Artikelprijs]],"Prijs gelijk","Prijs wijkt af"),"")</f>
        <v>Prijs gelijk</v>
      </c>
      <c r="L668" s="10"/>
      <c r="M668" t="s">
        <v>536</v>
      </c>
      <c r="N668" s="10">
        <f>IF(Q1_2025[[#This Row],[Prijstype]]="Artikelprijs",Q1_2025[[#This Row],[Artikelprijs]],Q1_2025[[#This Row],[Stuksprijs]])</f>
        <v>339.9</v>
      </c>
      <c r="O668" s="10">
        <f>IF(Q1_2025[[#This Row],[Prijstype]]="Artikelprijs",Q1_2025[[#This Row],[Artikelprijs]] * Q1_2025[[#This Row],[Besteld]],Q1_2025[[#This Row],[Brutobedrag]])</f>
        <v>1359.6</v>
      </c>
      <c r="P668" s="10">
        <f>IF(Q1_2025[[#This Row],[Prijstype]] = "Artikelprijs",Q1_2025[[#This Row],[Brutobedrag 2]]*(100-Q1_2025[[#This Row],[Relatiekorting percentage]])/100,Q1_2025[[#This Row],[Bruto - Rel.korting]])</f>
        <v>1087.68</v>
      </c>
    </row>
    <row r="669" spans="1:16" x14ac:dyDescent="0.3">
      <c r="A669" t="s">
        <v>9</v>
      </c>
      <c r="B669">
        <v>5010001</v>
      </c>
      <c r="C669" t="s">
        <v>173</v>
      </c>
      <c r="D669">
        <v>15</v>
      </c>
      <c r="E669" s="10">
        <v>234</v>
      </c>
      <c r="F669" s="10">
        <v>3510</v>
      </c>
      <c r="G669" s="10">
        <v>2632.5</v>
      </c>
      <c r="H669">
        <v>25</v>
      </c>
      <c r="I669" s="10" t="str">
        <f>_xlfn.XLOOKUP(Q1_2025[[#This Row],[Artikelnr]],Artikel_prijzen[Artnr],Artikel_prijzen[Groep],"")</f>
        <v/>
      </c>
      <c r="J669" s="10" t="str">
        <f>_xlfn.XLOOKUP(Q1_2025[[#This Row],[Artikelnr]],Artikel_prijzen[Artnr],Artikel_prijzen[Prijs 2025],"")</f>
        <v/>
      </c>
      <c r="K669" s="10" t="str">
        <f>IF(Q1_2025[[#This Row],[Artikelprijs]]&lt;&gt;"",IF(Q1_2025[[#This Row],[Stuksprijs]]=Q1_2025[[#This Row],[Artikelprijs]],"Prijs gelijk","Prijs wijkt af"),"")</f>
        <v/>
      </c>
      <c r="L669" s="10"/>
      <c r="N669" s="10">
        <f>IF(Q1_2025[[#This Row],[Prijstype]]="Artikelprijs",Q1_2025[[#This Row],[Artikelprijs]],Q1_2025[[#This Row],[Stuksprijs]])</f>
        <v>234</v>
      </c>
      <c r="O669" s="10">
        <f>IF(Q1_2025[[#This Row],[Prijstype]]="Artikelprijs",Q1_2025[[#This Row],[Artikelprijs]] * Q1_2025[[#This Row],[Besteld]],Q1_2025[[#This Row],[Brutobedrag]])</f>
        <v>3510</v>
      </c>
      <c r="P669" s="10">
        <f>IF(Q1_2025[[#This Row],[Prijstype]] = "Artikelprijs",Q1_2025[[#This Row],[Brutobedrag 2]]*(100-Q1_2025[[#This Row],[Relatiekorting percentage]])/100,Q1_2025[[#This Row],[Bruto - Rel.korting]])</f>
        <v>2632.5</v>
      </c>
    </row>
    <row r="670" spans="1:16" x14ac:dyDescent="0.3">
      <c r="A670" t="s">
        <v>9</v>
      </c>
      <c r="B670">
        <v>5022009</v>
      </c>
      <c r="C670" t="s">
        <v>45</v>
      </c>
      <c r="D670">
        <v>2</v>
      </c>
      <c r="E670" s="10">
        <v>103.75</v>
      </c>
      <c r="F670" s="10">
        <v>207.5</v>
      </c>
      <c r="G670" s="10">
        <v>166</v>
      </c>
      <c r="H670">
        <v>20</v>
      </c>
      <c r="I670" s="10" t="str">
        <f>_xlfn.XLOOKUP(Q1_2025[[#This Row],[Artikelnr]],Artikel_prijzen[Artnr],Artikel_prijzen[Groep],"")</f>
        <v>Elektra</v>
      </c>
      <c r="J670" s="10">
        <f>_xlfn.XLOOKUP(Q1_2025[[#This Row],[Artikelnr]],Artikel_prijzen[Artnr],Artikel_prijzen[Prijs 2025],"")</f>
        <v>106.8625</v>
      </c>
      <c r="K670" s="10" t="str">
        <f>IF(Q1_2025[[#This Row],[Artikelprijs]]&lt;&gt;"",IF(Q1_2025[[#This Row],[Stuksprijs]]=Q1_2025[[#This Row],[Artikelprijs]],"Prijs gelijk","Prijs wijkt af"),"")</f>
        <v>Prijs wijkt af</v>
      </c>
      <c r="L670" s="10"/>
      <c r="M670" t="s">
        <v>536</v>
      </c>
      <c r="N670" s="10">
        <f>IF(Q1_2025[[#This Row],[Prijstype]]="Artikelprijs",Q1_2025[[#This Row],[Artikelprijs]],Q1_2025[[#This Row],[Stuksprijs]])</f>
        <v>106.8625</v>
      </c>
      <c r="O670" s="10">
        <f>IF(Q1_2025[[#This Row],[Prijstype]]="Artikelprijs",Q1_2025[[#This Row],[Artikelprijs]] * Q1_2025[[#This Row],[Besteld]],Q1_2025[[#This Row],[Brutobedrag]])</f>
        <v>213.72499999999999</v>
      </c>
      <c r="P670" s="10">
        <f>IF(Q1_2025[[#This Row],[Prijstype]] = "Artikelprijs",Q1_2025[[#This Row],[Brutobedrag 2]]*(100-Q1_2025[[#This Row],[Relatiekorting percentage]])/100,Q1_2025[[#This Row],[Bruto - Rel.korting]])</f>
        <v>170.98</v>
      </c>
    </row>
    <row r="671" spans="1:16" x14ac:dyDescent="0.3">
      <c r="A671" t="s">
        <v>9</v>
      </c>
      <c r="B671">
        <v>5020005</v>
      </c>
      <c r="C671" t="s">
        <v>124</v>
      </c>
      <c r="D671">
        <v>22</v>
      </c>
      <c r="E671" s="10">
        <v>18.03</v>
      </c>
      <c r="F671" s="10">
        <v>396.66</v>
      </c>
      <c r="G671" s="10">
        <v>297.49</v>
      </c>
      <c r="H671">
        <v>25</v>
      </c>
      <c r="I671" s="10" t="str">
        <f>_xlfn.XLOOKUP(Q1_2025[[#This Row],[Artikelnr]],Artikel_prijzen[Artnr],Artikel_prijzen[Groep],"")</f>
        <v/>
      </c>
      <c r="J671" s="10" t="str">
        <f>_xlfn.XLOOKUP(Q1_2025[[#This Row],[Artikelnr]],Artikel_prijzen[Artnr],Artikel_prijzen[Prijs 2025],"")</f>
        <v/>
      </c>
      <c r="K671" s="10" t="str">
        <f>IF(Q1_2025[[#This Row],[Artikelprijs]]&lt;&gt;"",IF(Q1_2025[[#This Row],[Stuksprijs]]=Q1_2025[[#This Row],[Artikelprijs]],"Prijs gelijk","Prijs wijkt af"),"")</f>
        <v/>
      </c>
      <c r="L671" s="10"/>
      <c r="N671" s="10">
        <f>IF(Q1_2025[[#This Row],[Prijstype]]="Artikelprijs",Q1_2025[[#This Row],[Artikelprijs]],Q1_2025[[#This Row],[Stuksprijs]])</f>
        <v>18.03</v>
      </c>
      <c r="O671" s="10">
        <f>IF(Q1_2025[[#This Row],[Prijstype]]="Artikelprijs",Q1_2025[[#This Row],[Artikelprijs]] * Q1_2025[[#This Row],[Besteld]],Q1_2025[[#This Row],[Brutobedrag]])</f>
        <v>396.66</v>
      </c>
      <c r="P671" s="10">
        <f>IF(Q1_2025[[#This Row],[Prijstype]] = "Artikelprijs",Q1_2025[[#This Row],[Brutobedrag 2]]*(100-Q1_2025[[#This Row],[Relatiekorting percentage]])/100,Q1_2025[[#This Row],[Bruto - Rel.korting]])</f>
        <v>297.49</v>
      </c>
    </row>
    <row r="672" spans="1:16" x14ac:dyDescent="0.3">
      <c r="A672" t="s">
        <v>9</v>
      </c>
      <c r="B672">
        <v>5022009</v>
      </c>
      <c r="C672" t="s">
        <v>45</v>
      </c>
      <c r="D672">
        <v>2</v>
      </c>
      <c r="E672" s="10">
        <v>103.75</v>
      </c>
      <c r="F672" s="10">
        <v>207.5</v>
      </c>
      <c r="G672" s="10">
        <v>166</v>
      </c>
      <c r="H672">
        <v>20</v>
      </c>
      <c r="I672" s="10" t="str">
        <f>_xlfn.XLOOKUP(Q1_2025[[#This Row],[Artikelnr]],Artikel_prijzen[Artnr],Artikel_prijzen[Groep],"")</f>
        <v>Elektra</v>
      </c>
      <c r="J672" s="10">
        <f>_xlfn.XLOOKUP(Q1_2025[[#This Row],[Artikelnr]],Artikel_prijzen[Artnr],Artikel_prijzen[Prijs 2025],"")</f>
        <v>106.8625</v>
      </c>
      <c r="K672" s="10" t="str">
        <f>IF(Q1_2025[[#This Row],[Artikelprijs]]&lt;&gt;"",IF(Q1_2025[[#This Row],[Stuksprijs]]=Q1_2025[[#This Row],[Artikelprijs]],"Prijs gelijk","Prijs wijkt af"),"")</f>
        <v>Prijs wijkt af</v>
      </c>
      <c r="L672" s="10"/>
      <c r="M672" t="s">
        <v>536</v>
      </c>
      <c r="N672" s="10">
        <f>IF(Q1_2025[[#This Row],[Prijstype]]="Artikelprijs",Q1_2025[[#This Row],[Artikelprijs]],Q1_2025[[#This Row],[Stuksprijs]])</f>
        <v>106.8625</v>
      </c>
      <c r="O672" s="10">
        <f>IF(Q1_2025[[#This Row],[Prijstype]]="Artikelprijs",Q1_2025[[#This Row],[Artikelprijs]] * Q1_2025[[#This Row],[Besteld]],Q1_2025[[#This Row],[Brutobedrag]])</f>
        <v>213.72499999999999</v>
      </c>
      <c r="P672" s="10">
        <f>IF(Q1_2025[[#This Row],[Prijstype]] = "Artikelprijs",Q1_2025[[#This Row],[Brutobedrag 2]]*(100-Q1_2025[[#This Row],[Relatiekorting percentage]])/100,Q1_2025[[#This Row],[Bruto - Rel.korting]])</f>
        <v>170.98</v>
      </c>
    </row>
    <row r="673" spans="1:16" x14ac:dyDescent="0.3">
      <c r="A673" t="s">
        <v>9</v>
      </c>
      <c r="B673">
        <v>4801003</v>
      </c>
      <c r="C673" t="s">
        <v>157</v>
      </c>
      <c r="D673">
        <v>3</v>
      </c>
      <c r="E673" s="10">
        <v>52.88</v>
      </c>
      <c r="F673" s="10">
        <v>158.63999999999999</v>
      </c>
      <c r="G673" s="10">
        <v>118.98</v>
      </c>
      <c r="H673">
        <v>25</v>
      </c>
      <c r="I673" s="10" t="str">
        <f>_xlfn.XLOOKUP(Q1_2025[[#This Row],[Artikelnr]],Artikel_prijzen[Artnr],Artikel_prijzen[Groep],"")</f>
        <v/>
      </c>
      <c r="J673" s="10" t="str">
        <f>_xlfn.XLOOKUP(Q1_2025[[#This Row],[Artikelnr]],Artikel_prijzen[Artnr],Artikel_prijzen[Prijs 2025],"")</f>
        <v/>
      </c>
      <c r="K673" s="10" t="str">
        <f>IF(Q1_2025[[#This Row],[Artikelprijs]]&lt;&gt;"",IF(Q1_2025[[#This Row],[Stuksprijs]]=Q1_2025[[#This Row],[Artikelprijs]],"Prijs gelijk","Prijs wijkt af"),"")</f>
        <v/>
      </c>
      <c r="L673" s="10"/>
      <c r="N673" s="10">
        <f>IF(Q1_2025[[#This Row],[Prijstype]]="Artikelprijs",Q1_2025[[#This Row],[Artikelprijs]],Q1_2025[[#This Row],[Stuksprijs]])</f>
        <v>52.88</v>
      </c>
      <c r="O673" s="10">
        <f>IF(Q1_2025[[#This Row],[Prijstype]]="Artikelprijs",Q1_2025[[#This Row],[Artikelprijs]] * Q1_2025[[#This Row],[Besteld]],Q1_2025[[#This Row],[Brutobedrag]])</f>
        <v>158.63999999999999</v>
      </c>
      <c r="P673" s="10">
        <f>IF(Q1_2025[[#This Row],[Prijstype]] = "Artikelprijs",Q1_2025[[#This Row],[Brutobedrag 2]]*(100-Q1_2025[[#This Row],[Relatiekorting percentage]])/100,Q1_2025[[#This Row],[Bruto - Rel.korting]])</f>
        <v>118.98</v>
      </c>
    </row>
    <row r="674" spans="1:16" x14ac:dyDescent="0.3">
      <c r="A674" t="s">
        <v>9</v>
      </c>
      <c r="B674">
        <v>5022009</v>
      </c>
      <c r="C674" t="s">
        <v>45</v>
      </c>
      <c r="D674">
        <v>3</v>
      </c>
      <c r="E674" s="10">
        <v>103.75</v>
      </c>
      <c r="F674" s="10">
        <v>311.25</v>
      </c>
      <c r="G674" s="10">
        <v>249</v>
      </c>
      <c r="H674">
        <v>20</v>
      </c>
      <c r="I674" s="10" t="str">
        <f>_xlfn.XLOOKUP(Q1_2025[[#This Row],[Artikelnr]],Artikel_prijzen[Artnr],Artikel_prijzen[Groep],"")</f>
        <v>Elektra</v>
      </c>
      <c r="J674" s="10">
        <f>_xlfn.XLOOKUP(Q1_2025[[#This Row],[Artikelnr]],Artikel_prijzen[Artnr],Artikel_prijzen[Prijs 2025],"")</f>
        <v>106.8625</v>
      </c>
      <c r="K674" s="10" t="str">
        <f>IF(Q1_2025[[#This Row],[Artikelprijs]]&lt;&gt;"",IF(Q1_2025[[#This Row],[Stuksprijs]]=Q1_2025[[#This Row],[Artikelprijs]],"Prijs gelijk","Prijs wijkt af"),"")</f>
        <v>Prijs wijkt af</v>
      </c>
      <c r="L674" s="10"/>
      <c r="M674" t="s">
        <v>536</v>
      </c>
      <c r="N674" s="10">
        <f>IF(Q1_2025[[#This Row],[Prijstype]]="Artikelprijs",Q1_2025[[#This Row],[Artikelprijs]],Q1_2025[[#This Row],[Stuksprijs]])</f>
        <v>106.8625</v>
      </c>
      <c r="O674" s="10">
        <f>IF(Q1_2025[[#This Row],[Prijstype]]="Artikelprijs",Q1_2025[[#This Row],[Artikelprijs]] * Q1_2025[[#This Row],[Besteld]],Q1_2025[[#This Row],[Brutobedrag]])</f>
        <v>320.58749999999998</v>
      </c>
      <c r="P674" s="10">
        <f>IF(Q1_2025[[#This Row],[Prijstype]] = "Artikelprijs",Q1_2025[[#This Row],[Brutobedrag 2]]*(100-Q1_2025[[#This Row],[Relatiekorting percentage]])/100,Q1_2025[[#This Row],[Bruto - Rel.korting]])</f>
        <v>256.47000000000003</v>
      </c>
    </row>
    <row r="675" spans="1:16" x14ac:dyDescent="0.3">
      <c r="A675" t="s">
        <v>9</v>
      </c>
      <c r="B675">
        <v>5022009</v>
      </c>
      <c r="C675" t="s">
        <v>45</v>
      </c>
      <c r="D675">
        <v>1</v>
      </c>
      <c r="E675" s="10">
        <v>103.75</v>
      </c>
      <c r="F675" s="10">
        <v>103.75</v>
      </c>
      <c r="G675" s="10">
        <v>83</v>
      </c>
      <c r="H675">
        <v>20</v>
      </c>
      <c r="I675" s="10" t="str">
        <f>_xlfn.XLOOKUP(Q1_2025[[#This Row],[Artikelnr]],Artikel_prijzen[Artnr],Artikel_prijzen[Groep],"")</f>
        <v>Elektra</v>
      </c>
      <c r="J675" s="10">
        <f>_xlfn.XLOOKUP(Q1_2025[[#This Row],[Artikelnr]],Artikel_prijzen[Artnr],Artikel_prijzen[Prijs 2025],"")</f>
        <v>106.8625</v>
      </c>
      <c r="K675" s="10" t="str">
        <f>IF(Q1_2025[[#This Row],[Artikelprijs]]&lt;&gt;"",IF(Q1_2025[[#This Row],[Stuksprijs]]=Q1_2025[[#This Row],[Artikelprijs]],"Prijs gelijk","Prijs wijkt af"),"")</f>
        <v>Prijs wijkt af</v>
      </c>
      <c r="L675" s="10"/>
      <c r="M675" t="s">
        <v>536</v>
      </c>
      <c r="N675" s="10">
        <f>IF(Q1_2025[[#This Row],[Prijstype]]="Artikelprijs",Q1_2025[[#This Row],[Artikelprijs]],Q1_2025[[#This Row],[Stuksprijs]])</f>
        <v>106.8625</v>
      </c>
      <c r="O675" s="10">
        <f>IF(Q1_2025[[#This Row],[Prijstype]]="Artikelprijs",Q1_2025[[#This Row],[Artikelprijs]] * Q1_2025[[#This Row],[Besteld]],Q1_2025[[#This Row],[Brutobedrag]])</f>
        <v>106.8625</v>
      </c>
      <c r="P675" s="10">
        <f>IF(Q1_2025[[#This Row],[Prijstype]] = "Artikelprijs",Q1_2025[[#This Row],[Brutobedrag 2]]*(100-Q1_2025[[#This Row],[Relatiekorting percentage]])/100,Q1_2025[[#This Row],[Bruto - Rel.korting]])</f>
        <v>85.49</v>
      </c>
    </row>
    <row r="676" spans="1:16" x14ac:dyDescent="0.3">
      <c r="A676" t="s">
        <v>9</v>
      </c>
      <c r="B676">
        <v>5020001</v>
      </c>
      <c r="C676" t="s">
        <v>212</v>
      </c>
      <c r="D676">
        <v>1</v>
      </c>
      <c r="E676" s="10">
        <v>29.35</v>
      </c>
      <c r="F676" s="10">
        <v>29.35</v>
      </c>
      <c r="G676" s="10">
        <v>22.01</v>
      </c>
      <c r="H676">
        <v>25</v>
      </c>
      <c r="I676" s="10" t="str">
        <f>_xlfn.XLOOKUP(Q1_2025[[#This Row],[Artikelnr]],Artikel_prijzen[Artnr],Artikel_prijzen[Groep],"")</f>
        <v/>
      </c>
      <c r="J676" s="10" t="str">
        <f>_xlfn.XLOOKUP(Q1_2025[[#This Row],[Artikelnr]],Artikel_prijzen[Artnr],Artikel_prijzen[Prijs 2025],"")</f>
        <v/>
      </c>
      <c r="K676" s="10" t="str">
        <f>IF(Q1_2025[[#This Row],[Artikelprijs]]&lt;&gt;"",IF(Q1_2025[[#This Row],[Stuksprijs]]=Q1_2025[[#This Row],[Artikelprijs]],"Prijs gelijk","Prijs wijkt af"),"")</f>
        <v/>
      </c>
      <c r="L676" s="10"/>
      <c r="N676" s="10">
        <f>IF(Q1_2025[[#This Row],[Prijstype]]="Artikelprijs",Q1_2025[[#This Row],[Artikelprijs]],Q1_2025[[#This Row],[Stuksprijs]])</f>
        <v>29.35</v>
      </c>
      <c r="O676" s="10">
        <f>IF(Q1_2025[[#This Row],[Prijstype]]="Artikelprijs",Q1_2025[[#This Row],[Artikelprijs]] * Q1_2025[[#This Row],[Besteld]],Q1_2025[[#This Row],[Brutobedrag]])</f>
        <v>29.35</v>
      </c>
      <c r="P676" s="10">
        <f>IF(Q1_2025[[#This Row],[Prijstype]] = "Artikelprijs",Q1_2025[[#This Row],[Brutobedrag 2]]*(100-Q1_2025[[#This Row],[Relatiekorting percentage]])/100,Q1_2025[[#This Row],[Bruto - Rel.korting]])</f>
        <v>22.01</v>
      </c>
    </row>
    <row r="677" spans="1:16" x14ac:dyDescent="0.3">
      <c r="A677" t="s">
        <v>9</v>
      </c>
      <c r="B677">
        <v>5030228</v>
      </c>
      <c r="C677" t="s">
        <v>113</v>
      </c>
      <c r="D677">
        <v>3</v>
      </c>
      <c r="E677" s="10">
        <v>236.9</v>
      </c>
      <c r="F677" s="10">
        <v>710.7</v>
      </c>
      <c r="G677" s="10">
        <v>497.49</v>
      </c>
      <c r="H677">
        <v>30</v>
      </c>
      <c r="I677" s="10" t="str">
        <f>_xlfn.XLOOKUP(Q1_2025[[#This Row],[Artikelnr]],Artikel_prijzen[Artnr],Artikel_prijzen[Groep],"")</f>
        <v>Rigging</v>
      </c>
      <c r="J677" s="10">
        <f>_xlfn.XLOOKUP(Q1_2025[[#This Row],[Artikelnr]],Artikel_prijzen[Artnr],Artikel_prijzen[Prijs 2025],"")</f>
        <v>230</v>
      </c>
      <c r="K677" s="10" t="str">
        <f>IF(Q1_2025[[#This Row],[Artikelprijs]]&lt;&gt;"",IF(Q1_2025[[#This Row],[Stuksprijs]]=Q1_2025[[#This Row],[Artikelprijs]],"Prijs gelijk","Prijs wijkt af"),"")</f>
        <v>Prijs wijkt af</v>
      </c>
      <c r="L677" s="10"/>
      <c r="M677" t="s">
        <v>536</v>
      </c>
      <c r="N677" s="10">
        <f>IF(Q1_2025[[#This Row],[Prijstype]]="Artikelprijs",Q1_2025[[#This Row],[Artikelprijs]],Q1_2025[[#This Row],[Stuksprijs]])</f>
        <v>230</v>
      </c>
      <c r="O677" s="10">
        <f>IF(Q1_2025[[#This Row],[Prijstype]]="Artikelprijs",Q1_2025[[#This Row],[Artikelprijs]] * Q1_2025[[#This Row],[Besteld]],Q1_2025[[#This Row],[Brutobedrag]])</f>
        <v>690</v>
      </c>
      <c r="P677" s="10">
        <f>IF(Q1_2025[[#This Row],[Prijstype]] = "Artikelprijs",Q1_2025[[#This Row],[Brutobedrag 2]]*(100-Q1_2025[[#This Row],[Relatiekorting percentage]])/100,Q1_2025[[#This Row],[Bruto - Rel.korting]])</f>
        <v>483</v>
      </c>
    </row>
    <row r="678" spans="1:16" x14ac:dyDescent="0.3">
      <c r="A678" t="s">
        <v>9</v>
      </c>
      <c r="B678">
        <v>2004012</v>
      </c>
      <c r="C678" t="s">
        <v>19</v>
      </c>
      <c r="D678">
        <v>3</v>
      </c>
      <c r="E678" s="10">
        <v>10.5</v>
      </c>
      <c r="F678" s="10">
        <v>31.5</v>
      </c>
      <c r="G678" s="10">
        <v>22.05</v>
      </c>
      <c r="H678">
        <v>30</v>
      </c>
      <c r="I678" s="10" t="str">
        <f>_xlfn.XLOOKUP(Q1_2025[[#This Row],[Artikelnr]],Artikel_prijzen[Artnr],Artikel_prijzen[Groep],"")</f>
        <v/>
      </c>
      <c r="J678" s="10" t="str">
        <f>_xlfn.XLOOKUP(Q1_2025[[#This Row],[Artikelnr]],Artikel_prijzen[Artnr],Artikel_prijzen[Prijs 2025],"")</f>
        <v/>
      </c>
      <c r="K678" s="10" t="str">
        <f>IF(Q1_2025[[#This Row],[Artikelprijs]]&lt;&gt;"",IF(Q1_2025[[#This Row],[Stuksprijs]]=Q1_2025[[#This Row],[Artikelprijs]],"Prijs gelijk","Prijs wijkt af"),"")</f>
        <v/>
      </c>
      <c r="L678" s="10"/>
      <c r="N678" s="10">
        <f>IF(Q1_2025[[#This Row],[Prijstype]]="Artikelprijs",Q1_2025[[#This Row],[Artikelprijs]],Q1_2025[[#This Row],[Stuksprijs]])</f>
        <v>10.5</v>
      </c>
      <c r="O678" s="10">
        <f>IF(Q1_2025[[#This Row],[Prijstype]]="Artikelprijs",Q1_2025[[#This Row],[Artikelprijs]] * Q1_2025[[#This Row],[Besteld]],Q1_2025[[#This Row],[Brutobedrag]])</f>
        <v>31.5</v>
      </c>
      <c r="P678" s="10">
        <f>IF(Q1_2025[[#This Row],[Prijstype]] = "Artikelprijs",Q1_2025[[#This Row],[Brutobedrag 2]]*(100-Q1_2025[[#This Row],[Relatiekorting percentage]])/100,Q1_2025[[#This Row],[Bruto - Rel.korting]])</f>
        <v>22.05</v>
      </c>
    </row>
    <row r="679" spans="1:16" x14ac:dyDescent="0.3">
      <c r="A679" t="s">
        <v>9</v>
      </c>
      <c r="B679">
        <v>2004050</v>
      </c>
      <c r="C679" t="s">
        <v>20</v>
      </c>
      <c r="D679">
        <v>3</v>
      </c>
      <c r="E679" s="10">
        <v>5.25</v>
      </c>
      <c r="F679" s="10">
        <v>15.75</v>
      </c>
      <c r="G679" s="10">
        <v>11.02</v>
      </c>
      <c r="H679">
        <v>30</v>
      </c>
      <c r="I679" s="10" t="str">
        <f>_xlfn.XLOOKUP(Q1_2025[[#This Row],[Artikelnr]],Artikel_prijzen[Artnr],Artikel_prijzen[Groep],"")</f>
        <v/>
      </c>
      <c r="J679" s="10" t="str">
        <f>_xlfn.XLOOKUP(Q1_2025[[#This Row],[Artikelnr]],Artikel_prijzen[Artnr],Artikel_prijzen[Prijs 2025],"")</f>
        <v/>
      </c>
      <c r="K679" s="10" t="str">
        <f>IF(Q1_2025[[#This Row],[Artikelprijs]]&lt;&gt;"",IF(Q1_2025[[#This Row],[Stuksprijs]]=Q1_2025[[#This Row],[Artikelprijs]],"Prijs gelijk","Prijs wijkt af"),"")</f>
        <v/>
      </c>
      <c r="L679" s="10"/>
      <c r="N679" s="10">
        <f>IF(Q1_2025[[#This Row],[Prijstype]]="Artikelprijs",Q1_2025[[#This Row],[Artikelprijs]],Q1_2025[[#This Row],[Stuksprijs]])</f>
        <v>5.25</v>
      </c>
      <c r="O679" s="10">
        <f>IF(Q1_2025[[#This Row],[Prijstype]]="Artikelprijs",Q1_2025[[#This Row],[Artikelprijs]] * Q1_2025[[#This Row],[Besteld]],Q1_2025[[#This Row],[Brutobedrag]])</f>
        <v>15.75</v>
      </c>
      <c r="P679" s="10">
        <f>IF(Q1_2025[[#This Row],[Prijstype]] = "Artikelprijs",Q1_2025[[#This Row],[Brutobedrag 2]]*(100-Q1_2025[[#This Row],[Relatiekorting percentage]])/100,Q1_2025[[#This Row],[Bruto - Rel.korting]])</f>
        <v>11.02</v>
      </c>
    </row>
    <row r="680" spans="1:16" x14ac:dyDescent="0.3">
      <c r="A680" t="s">
        <v>9</v>
      </c>
      <c r="B680">
        <v>2004003</v>
      </c>
      <c r="C680" t="s">
        <v>114</v>
      </c>
      <c r="D680">
        <v>3</v>
      </c>
      <c r="E680" s="10">
        <v>93.45</v>
      </c>
      <c r="F680" s="10">
        <v>280.35000000000002</v>
      </c>
      <c r="G680" s="10">
        <v>196.24</v>
      </c>
      <c r="H680">
        <v>30</v>
      </c>
      <c r="I680" s="10" t="str">
        <f>_xlfn.XLOOKUP(Q1_2025[[#This Row],[Artikelnr]],Artikel_prijzen[Artnr],Artikel_prijzen[Groep],"")</f>
        <v/>
      </c>
      <c r="J680" s="10" t="str">
        <f>_xlfn.XLOOKUP(Q1_2025[[#This Row],[Artikelnr]],Artikel_prijzen[Artnr],Artikel_prijzen[Prijs 2025],"")</f>
        <v/>
      </c>
      <c r="K680" s="10" t="str">
        <f>IF(Q1_2025[[#This Row],[Artikelprijs]]&lt;&gt;"",IF(Q1_2025[[#This Row],[Stuksprijs]]=Q1_2025[[#This Row],[Artikelprijs]],"Prijs gelijk","Prijs wijkt af"),"")</f>
        <v/>
      </c>
      <c r="L680" s="10"/>
      <c r="N680" s="10">
        <f>IF(Q1_2025[[#This Row],[Prijstype]]="Artikelprijs",Q1_2025[[#This Row],[Artikelprijs]],Q1_2025[[#This Row],[Stuksprijs]])</f>
        <v>93.45</v>
      </c>
      <c r="O680" s="10">
        <f>IF(Q1_2025[[#This Row],[Prijstype]]="Artikelprijs",Q1_2025[[#This Row],[Artikelprijs]] * Q1_2025[[#This Row],[Besteld]],Q1_2025[[#This Row],[Brutobedrag]])</f>
        <v>280.35000000000002</v>
      </c>
      <c r="P680" s="10">
        <f>IF(Q1_2025[[#This Row],[Prijstype]] = "Artikelprijs",Q1_2025[[#This Row],[Brutobedrag 2]]*(100-Q1_2025[[#This Row],[Relatiekorting percentage]])/100,Q1_2025[[#This Row],[Bruto - Rel.korting]])</f>
        <v>196.24</v>
      </c>
    </row>
    <row r="681" spans="1:16" x14ac:dyDescent="0.3">
      <c r="A681" t="s">
        <v>9</v>
      </c>
      <c r="B681">
        <v>5030232</v>
      </c>
      <c r="C681" t="s">
        <v>116</v>
      </c>
      <c r="D681">
        <v>2</v>
      </c>
      <c r="E681" s="10">
        <v>144.19999999999999</v>
      </c>
      <c r="F681" s="10">
        <v>288.39999999999998</v>
      </c>
      <c r="G681" s="10">
        <v>201.88</v>
      </c>
      <c r="H681">
        <v>30</v>
      </c>
      <c r="I681" s="10" t="str">
        <f>_xlfn.XLOOKUP(Q1_2025[[#This Row],[Artikelnr]],Artikel_prijzen[Artnr],Artikel_prijzen[Groep],"")</f>
        <v>Rigging</v>
      </c>
      <c r="J681" s="10">
        <f>_xlfn.XLOOKUP(Q1_2025[[#This Row],[Artikelnr]],Artikel_prijzen[Artnr],Artikel_prijzen[Prijs 2025],"")</f>
        <v>140</v>
      </c>
      <c r="K681" s="10" t="str">
        <f>IF(Q1_2025[[#This Row],[Artikelprijs]]&lt;&gt;"",IF(Q1_2025[[#This Row],[Stuksprijs]]=Q1_2025[[#This Row],[Artikelprijs]],"Prijs gelijk","Prijs wijkt af"),"")</f>
        <v>Prijs wijkt af</v>
      </c>
      <c r="L681" s="10"/>
      <c r="M681" t="s">
        <v>536</v>
      </c>
      <c r="N681" s="10">
        <f>IF(Q1_2025[[#This Row],[Prijstype]]="Artikelprijs",Q1_2025[[#This Row],[Artikelprijs]],Q1_2025[[#This Row],[Stuksprijs]])</f>
        <v>140</v>
      </c>
      <c r="O681" s="10">
        <f>IF(Q1_2025[[#This Row],[Prijstype]]="Artikelprijs",Q1_2025[[#This Row],[Artikelprijs]] * Q1_2025[[#This Row],[Besteld]],Q1_2025[[#This Row],[Brutobedrag]])</f>
        <v>280</v>
      </c>
      <c r="P681" s="10">
        <f>IF(Q1_2025[[#This Row],[Prijstype]] = "Artikelprijs",Q1_2025[[#This Row],[Brutobedrag 2]]*(100-Q1_2025[[#This Row],[Relatiekorting percentage]])/100,Q1_2025[[#This Row],[Bruto - Rel.korting]])</f>
        <v>196</v>
      </c>
    </row>
    <row r="682" spans="1:16" x14ac:dyDescent="0.3">
      <c r="A682" t="s">
        <v>9</v>
      </c>
      <c r="B682">
        <v>5031009</v>
      </c>
      <c r="C682" t="s">
        <v>141</v>
      </c>
      <c r="D682">
        <v>5</v>
      </c>
      <c r="E682" s="10">
        <v>89.61</v>
      </c>
      <c r="F682" s="10">
        <v>448.05</v>
      </c>
      <c r="G682" s="10">
        <v>313.63</v>
      </c>
      <c r="H682">
        <v>30</v>
      </c>
      <c r="I682" s="10" t="str">
        <f>_xlfn.XLOOKUP(Q1_2025[[#This Row],[Artikelnr]],Artikel_prijzen[Artnr],Artikel_prijzen[Groep],"")</f>
        <v/>
      </c>
      <c r="J682" s="10" t="str">
        <f>_xlfn.XLOOKUP(Q1_2025[[#This Row],[Artikelnr]],Artikel_prijzen[Artnr],Artikel_prijzen[Prijs 2025],"")</f>
        <v/>
      </c>
      <c r="K682" s="10" t="str">
        <f>IF(Q1_2025[[#This Row],[Artikelprijs]]&lt;&gt;"",IF(Q1_2025[[#This Row],[Stuksprijs]]=Q1_2025[[#This Row],[Artikelprijs]],"Prijs gelijk","Prijs wijkt af"),"")</f>
        <v/>
      </c>
      <c r="L682" s="10"/>
      <c r="N682" s="10">
        <f>IF(Q1_2025[[#This Row],[Prijstype]]="Artikelprijs",Q1_2025[[#This Row],[Artikelprijs]],Q1_2025[[#This Row],[Stuksprijs]])</f>
        <v>89.61</v>
      </c>
      <c r="O682" s="10">
        <f>IF(Q1_2025[[#This Row],[Prijstype]]="Artikelprijs",Q1_2025[[#This Row],[Artikelprijs]] * Q1_2025[[#This Row],[Besteld]],Q1_2025[[#This Row],[Brutobedrag]])</f>
        <v>448.05</v>
      </c>
      <c r="P682" s="10">
        <f>IF(Q1_2025[[#This Row],[Prijstype]] = "Artikelprijs",Q1_2025[[#This Row],[Brutobedrag 2]]*(100-Q1_2025[[#This Row],[Relatiekorting percentage]])/100,Q1_2025[[#This Row],[Bruto - Rel.korting]])</f>
        <v>313.63</v>
      </c>
    </row>
    <row r="683" spans="1:16" x14ac:dyDescent="0.3">
      <c r="A683" t="s">
        <v>9</v>
      </c>
      <c r="B683">
        <v>2001089</v>
      </c>
      <c r="C683" t="s">
        <v>141</v>
      </c>
      <c r="D683">
        <v>5</v>
      </c>
      <c r="E683" s="10">
        <v>73.02</v>
      </c>
      <c r="F683" s="10">
        <v>365.1</v>
      </c>
      <c r="G683" s="10">
        <v>255.57</v>
      </c>
      <c r="H683">
        <v>30</v>
      </c>
      <c r="I683" s="10" t="str">
        <f>_xlfn.XLOOKUP(Q1_2025[[#This Row],[Artikelnr]],Artikel_prijzen[Artnr],Artikel_prijzen[Groep],"")</f>
        <v/>
      </c>
      <c r="J683" s="10" t="str">
        <f>_xlfn.XLOOKUP(Q1_2025[[#This Row],[Artikelnr]],Artikel_prijzen[Artnr],Artikel_prijzen[Prijs 2025],"")</f>
        <v/>
      </c>
      <c r="K683" s="10" t="str">
        <f>IF(Q1_2025[[#This Row],[Artikelprijs]]&lt;&gt;"",IF(Q1_2025[[#This Row],[Stuksprijs]]=Q1_2025[[#This Row],[Artikelprijs]],"Prijs gelijk","Prijs wijkt af"),"")</f>
        <v/>
      </c>
      <c r="L683" s="10"/>
      <c r="N683" s="10">
        <f>IF(Q1_2025[[#This Row],[Prijstype]]="Artikelprijs",Q1_2025[[#This Row],[Artikelprijs]],Q1_2025[[#This Row],[Stuksprijs]])</f>
        <v>73.02</v>
      </c>
      <c r="O683" s="10">
        <f>IF(Q1_2025[[#This Row],[Prijstype]]="Artikelprijs",Q1_2025[[#This Row],[Artikelprijs]] * Q1_2025[[#This Row],[Besteld]],Q1_2025[[#This Row],[Brutobedrag]])</f>
        <v>365.1</v>
      </c>
      <c r="P683" s="10">
        <f>IF(Q1_2025[[#This Row],[Prijstype]] = "Artikelprijs",Q1_2025[[#This Row],[Brutobedrag 2]]*(100-Q1_2025[[#This Row],[Relatiekorting percentage]])/100,Q1_2025[[#This Row],[Bruto - Rel.korting]])</f>
        <v>255.57</v>
      </c>
    </row>
    <row r="684" spans="1:16" x14ac:dyDescent="0.3">
      <c r="A684" t="s">
        <v>9</v>
      </c>
      <c r="B684">
        <v>5010001</v>
      </c>
      <c r="C684" t="s">
        <v>213</v>
      </c>
      <c r="D684">
        <v>30</v>
      </c>
      <c r="E684" s="10">
        <v>28.39</v>
      </c>
      <c r="F684" s="10">
        <v>851.7</v>
      </c>
      <c r="G684" s="10">
        <v>638.77</v>
      </c>
      <c r="H684">
        <v>25</v>
      </c>
      <c r="I684" s="10" t="str">
        <f>_xlfn.XLOOKUP(Q1_2025[[#This Row],[Artikelnr]],Artikel_prijzen[Artnr],Artikel_prijzen[Groep],"")</f>
        <v/>
      </c>
      <c r="J684" s="10" t="str">
        <f>_xlfn.XLOOKUP(Q1_2025[[#This Row],[Artikelnr]],Artikel_prijzen[Artnr],Artikel_prijzen[Prijs 2025],"")</f>
        <v/>
      </c>
      <c r="K684" s="10" t="str">
        <f>IF(Q1_2025[[#This Row],[Artikelprijs]]&lt;&gt;"",IF(Q1_2025[[#This Row],[Stuksprijs]]=Q1_2025[[#This Row],[Artikelprijs]],"Prijs gelijk","Prijs wijkt af"),"")</f>
        <v/>
      </c>
      <c r="L684" s="10"/>
      <c r="N684" s="10">
        <f>IF(Q1_2025[[#This Row],[Prijstype]]="Artikelprijs",Q1_2025[[#This Row],[Artikelprijs]],Q1_2025[[#This Row],[Stuksprijs]])</f>
        <v>28.39</v>
      </c>
      <c r="O684" s="10">
        <f>IF(Q1_2025[[#This Row],[Prijstype]]="Artikelprijs",Q1_2025[[#This Row],[Artikelprijs]] * Q1_2025[[#This Row],[Besteld]],Q1_2025[[#This Row],[Brutobedrag]])</f>
        <v>851.7</v>
      </c>
      <c r="P684" s="10">
        <f>IF(Q1_2025[[#This Row],[Prijstype]] = "Artikelprijs",Q1_2025[[#This Row],[Brutobedrag 2]]*(100-Q1_2025[[#This Row],[Relatiekorting percentage]])/100,Q1_2025[[#This Row],[Bruto - Rel.korting]])</f>
        <v>638.77</v>
      </c>
    </row>
    <row r="685" spans="1:16" x14ac:dyDescent="0.3">
      <c r="A685" t="s">
        <v>9</v>
      </c>
      <c r="B685">
        <v>1010083</v>
      </c>
      <c r="C685" t="s">
        <v>192</v>
      </c>
      <c r="D685">
        <v>5</v>
      </c>
      <c r="E685" s="10">
        <v>45</v>
      </c>
      <c r="F685" s="10">
        <v>225</v>
      </c>
      <c r="G685" s="10">
        <v>168.75</v>
      </c>
      <c r="H685">
        <v>25</v>
      </c>
      <c r="I685" s="10" t="str">
        <f>_xlfn.XLOOKUP(Q1_2025[[#This Row],[Artikelnr]],Artikel_prijzen[Artnr],Artikel_prijzen[Groep],"")</f>
        <v/>
      </c>
      <c r="J685" s="10" t="str">
        <f>_xlfn.XLOOKUP(Q1_2025[[#This Row],[Artikelnr]],Artikel_prijzen[Artnr],Artikel_prijzen[Prijs 2025],"")</f>
        <v/>
      </c>
      <c r="K685" s="10" t="str">
        <f>IF(Q1_2025[[#This Row],[Artikelprijs]]&lt;&gt;"",IF(Q1_2025[[#This Row],[Stuksprijs]]=Q1_2025[[#This Row],[Artikelprijs]],"Prijs gelijk","Prijs wijkt af"),"")</f>
        <v/>
      </c>
      <c r="L685" s="10"/>
      <c r="N685" s="10">
        <f>IF(Q1_2025[[#This Row],[Prijstype]]="Artikelprijs",Q1_2025[[#This Row],[Artikelprijs]],Q1_2025[[#This Row],[Stuksprijs]])</f>
        <v>45</v>
      </c>
      <c r="O685" s="10">
        <f>IF(Q1_2025[[#This Row],[Prijstype]]="Artikelprijs",Q1_2025[[#This Row],[Artikelprijs]] * Q1_2025[[#This Row],[Besteld]],Q1_2025[[#This Row],[Brutobedrag]])</f>
        <v>225</v>
      </c>
      <c r="P685" s="10">
        <f>IF(Q1_2025[[#This Row],[Prijstype]] = "Artikelprijs",Q1_2025[[#This Row],[Brutobedrag 2]]*(100-Q1_2025[[#This Row],[Relatiekorting percentage]])/100,Q1_2025[[#This Row],[Bruto - Rel.korting]])</f>
        <v>168.75</v>
      </c>
    </row>
    <row r="686" spans="1:16" x14ac:dyDescent="0.3">
      <c r="A686" t="s">
        <v>9</v>
      </c>
      <c r="B686">
        <v>5021011</v>
      </c>
      <c r="C686" t="s">
        <v>115</v>
      </c>
      <c r="D686">
        <v>1</v>
      </c>
      <c r="E686" s="10">
        <v>458.35</v>
      </c>
      <c r="F686" s="10">
        <v>458.35</v>
      </c>
      <c r="G686" s="10">
        <v>366.68</v>
      </c>
      <c r="H686">
        <v>20</v>
      </c>
      <c r="I686" s="10" t="str">
        <f>_xlfn.XLOOKUP(Q1_2025[[#This Row],[Artikelnr]],Artikel_prijzen[Artnr],Artikel_prijzen[Groep],"")</f>
        <v>Elektra</v>
      </c>
      <c r="J686" s="10">
        <f>_xlfn.XLOOKUP(Q1_2025[[#This Row],[Artikelnr]],Artikel_prijzen[Artnr],Artikel_prijzen[Prijs 2025],"")</f>
        <v>458.35</v>
      </c>
      <c r="K686" s="10" t="str">
        <f>IF(Q1_2025[[#This Row],[Artikelprijs]]&lt;&gt;"",IF(Q1_2025[[#This Row],[Stuksprijs]]=Q1_2025[[#This Row],[Artikelprijs]],"Prijs gelijk","Prijs wijkt af"),"")</f>
        <v>Prijs gelijk</v>
      </c>
      <c r="L686" s="10"/>
      <c r="M686" t="s">
        <v>536</v>
      </c>
      <c r="N686" s="10">
        <f>IF(Q1_2025[[#This Row],[Prijstype]]="Artikelprijs",Q1_2025[[#This Row],[Artikelprijs]],Q1_2025[[#This Row],[Stuksprijs]])</f>
        <v>458.35</v>
      </c>
      <c r="O686" s="10">
        <f>IF(Q1_2025[[#This Row],[Prijstype]]="Artikelprijs",Q1_2025[[#This Row],[Artikelprijs]] * Q1_2025[[#This Row],[Besteld]],Q1_2025[[#This Row],[Brutobedrag]])</f>
        <v>458.35</v>
      </c>
      <c r="P686" s="10">
        <f>IF(Q1_2025[[#This Row],[Prijstype]] = "Artikelprijs",Q1_2025[[#This Row],[Brutobedrag 2]]*(100-Q1_2025[[#This Row],[Relatiekorting percentage]])/100,Q1_2025[[#This Row],[Bruto - Rel.korting]])</f>
        <v>366.68</v>
      </c>
    </row>
    <row r="687" spans="1:16" x14ac:dyDescent="0.3">
      <c r="A687" t="s">
        <v>9</v>
      </c>
      <c r="B687">
        <v>5030229</v>
      </c>
      <c r="C687" t="s">
        <v>18</v>
      </c>
      <c r="D687">
        <v>4</v>
      </c>
      <c r="E687" s="10">
        <v>303.85000000000002</v>
      </c>
      <c r="F687" s="10">
        <v>1215.4000000000001</v>
      </c>
      <c r="G687" s="10">
        <v>850.78</v>
      </c>
      <c r="H687">
        <v>30</v>
      </c>
      <c r="I687" s="10" t="str">
        <f>_xlfn.XLOOKUP(Q1_2025[[#This Row],[Artikelnr]],Artikel_prijzen[Artnr],Artikel_prijzen[Groep],"")</f>
        <v>Rigging</v>
      </c>
      <c r="J687" s="10">
        <f>_xlfn.XLOOKUP(Q1_2025[[#This Row],[Artikelnr]],Artikel_prijzen[Artnr],Artikel_prijzen[Prijs 2025],"")</f>
        <v>295</v>
      </c>
      <c r="K687" s="10" t="str">
        <f>IF(Q1_2025[[#This Row],[Artikelprijs]]&lt;&gt;"",IF(Q1_2025[[#This Row],[Stuksprijs]]=Q1_2025[[#This Row],[Artikelprijs]],"Prijs gelijk","Prijs wijkt af"),"")</f>
        <v>Prijs wijkt af</v>
      </c>
      <c r="L687" s="10"/>
      <c r="M687" t="s">
        <v>536</v>
      </c>
      <c r="N687" s="10">
        <f>IF(Q1_2025[[#This Row],[Prijstype]]="Artikelprijs",Q1_2025[[#This Row],[Artikelprijs]],Q1_2025[[#This Row],[Stuksprijs]])</f>
        <v>295</v>
      </c>
      <c r="O687" s="10">
        <f>IF(Q1_2025[[#This Row],[Prijstype]]="Artikelprijs",Q1_2025[[#This Row],[Artikelprijs]] * Q1_2025[[#This Row],[Besteld]],Q1_2025[[#This Row],[Brutobedrag]])</f>
        <v>1180</v>
      </c>
      <c r="P687" s="10">
        <f>IF(Q1_2025[[#This Row],[Prijstype]] = "Artikelprijs",Q1_2025[[#This Row],[Brutobedrag 2]]*(100-Q1_2025[[#This Row],[Relatiekorting percentage]])/100,Q1_2025[[#This Row],[Bruto - Rel.korting]])</f>
        <v>826</v>
      </c>
    </row>
    <row r="688" spans="1:16" x14ac:dyDescent="0.3">
      <c r="A688" t="s">
        <v>9</v>
      </c>
      <c r="B688">
        <v>5031007</v>
      </c>
      <c r="C688" t="s">
        <v>149</v>
      </c>
      <c r="D688">
        <v>1</v>
      </c>
      <c r="E688" s="10">
        <v>29.87</v>
      </c>
      <c r="F688" s="10">
        <v>29.87</v>
      </c>
      <c r="G688" s="10">
        <v>20.91</v>
      </c>
      <c r="H688">
        <v>30</v>
      </c>
      <c r="I688" s="10" t="str">
        <f>_xlfn.XLOOKUP(Q1_2025[[#This Row],[Artikelnr]],Artikel_prijzen[Artnr],Artikel_prijzen[Groep],"")</f>
        <v/>
      </c>
      <c r="J688" s="10" t="str">
        <f>_xlfn.XLOOKUP(Q1_2025[[#This Row],[Artikelnr]],Artikel_prijzen[Artnr],Artikel_prijzen[Prijs 2025],"")</f>
        <v/>
      </c>
      <c r="K688" s="10" t="str">
        <f>IF(Q1_2025[[#This Row],[Artikelprijs]]&lt;&gt;"",IF(Q1_2025[[#This Row],[Stuksprijs]]=Q1_2025[[#This Row],[Artikelprijs]],"Prijs gelijk","Prijs wijkt af"),"")</f>
        <v/>
      </c>
      <c r="L688" s="10"/>
      <c r="N688" s="10">
        <f>IF(Q1_2025[[#This Row],[Prijstype]]="Artikelprijs",Q1_2025[[#This Row],[Artikelprijs]],Q1_2025[[#This Row],[Stuksprijs]])</f>
        <v>29.87</v>
      </c>
      <c r="O688" s="10">
        <f>IF(Q1_2025[[#This Row],[Prijstype]]="Artikelprijs",Q1_2025[[#This Row],[Artikelprijs]] * Q1_2025[[#This Row],[Besteld]],Q1_2025[[#This Row],[Brutobedrag]])</f>
        <v>29.87</v>
      </c>
      <c r="P688" s="10">
        <f>IF(Q1_2025[[#This Row],[Prijstype]] = "Artikelprijs",Q1_2025[[#This Row],[Brutobedrag 2]]*(100-Q1_2025[[#This Row],[Relatiekorting percentage]])/100,Q1_2025[[#This Row],[Bruto - Rel.korting]])</f>
        <v>20.91</v>
      </c>
    </row>
    <row r="689" spans="1:16" x14ac:dyDescent="0.3">
      <c r="A689" t="s">
        <v>9</v>
      </c>
      <c r="B689">
        <v>5031008</v>
      </c>
      <c r="C689" t="s">
        <v>142</v>
      </c>
      <c r="D689">
        <v>1</v>
      </c>
      <c r="E689" s="10">
        <v>59.74</v>
      </c>
      <c r="F689" s="10">
        <v>59.74</v>
      </c>
      <c r="G689" s="10">
        <v>41.82</v>
      </c>
      <c r="H689">
        <v>30</v>
      </c>
      <c r="I689" s="10" t="str">
        <f>_xlfn.XLOOKUP(Q1_2025[[#This Row],[Artikelnr]],Artikel_prijzen[Artnr],Artikel_prijzen[Groep],"")</f>
        <v/>
      </c>
      <c r="J689" s="10" t="str">
        <f>_xlfn.XLOOKUP(Q1_2025[[#This Row],[Artikelnr]],Artikel_prijzen[Artnr],Artikel_prijzen[Prijs 2025],"")</f>
        <v/>
      </c>
      <c r="K689" s="10" t="str">
        <f>IF(Q1_2025[[#This Row],[Artikelprijs]]&lt;&gt;"",IF(Q1_2025[[#This Row],[Stuksprijs]]=Q1_2025[[#This Row],[Artikelprijs]],"Prijs gelijk","Prijs wijkt af"),"")</f>
        <v/>
      </c>
      <c r="L689" s="10"/>
      <c r="N689" s="10">
        <f>IF(Q1_2025[[#This Row],[Prijstype]]="Artikelprijs",Q1_2025[[#This Row],[Artikelprijs]],Q1_2025[[#This Row],[Stuksprijs]])</f>
        <v>59.74</v>
      </c>
      <c r="O689" s="10">
        <f>IF(Q1_2025[[#This Row],[Prijstype]]="Artikelprijs",Q1_2025[[#This Row],[Artikelprijs]] * Q1_2025[[#This Row],[Besteld]],Q1_2025[[#This Row],[Brutobedrag]])</f>
        <v>59.74</v>
      </c>
      <c r="P689" s="10">
        <f>IF(Q1_2025[[#This Row],[Prijstype]] = "Artikelprijs",Q1_2025[[#This Row],[Brutobedrag 2]]*(100-Q1_2025[[#This Row],[Relatiekorting percentage]])/100,Q1_2025[[#This Row],[Bruto - Rel.korting]])</f>
        <v>41.82</v>
      </c>
    </row>
    <row r="690" spans="1:16" x14ac:dyDescent="0.3">
      <c r="A690" t="s">
        <v>9</v>
      </c>
      <c r="B690">
        <v>5031009</v>
      </c>
      <c r="C690" t="s">
        <v>141</v>
      </c>
      <c r="D690">
        <v>2</v>
      </c>
      <c r="E690" s="10">
        <v>89.61</v>
      </c>
      <c r="F690" s="10">
        <v>179.22</v>
      </c>
      <c r="G690" s="10">
        <v>125.45</v>
      </c>
      <c r="H690">
        <v>30</v>
      </c>
      <c r="I690" s="10" t="str">
        <f>_xlfn.XLOOKUP(Q1_2025[[#This Row],[Artikelnr]],Artikel_prijzen[Artnr],Artikel_prijzen[Groep],"")</f>
        <v/>
      </c>
      <c r="J690" s="10" t="str">
        <f>_xlfn.XLOOKUP(Q1_2025[[#This Row],[Artikelnr]],Artikel_prijzen[Artnr],Artikel_prijzen[Prijs 2025],"")</f>
        <v/>
      </c>
      <c r="K690" s="10" t="str">
        <f>IF(Q1_2025[[#This Row],[Artikelprijs]]&lt;&gt;"",IF(Q1_2025[[#This Row],[Stuksprijs]]=Q1_2025[[#This Row],[Artikelprijs]],"Prijs gelijk","Prijs wijkt af"),"")</f>
        <v/>
      </c>
      <c r="L690" s="10"/>
      <c r="N690" s="10">
        <f>IF(Q1_2025[[#This Row],[Prijstype]]="Artikelprijs",Q1_2025[[#This Row],[Artikelprijs]],Q1_2025[[#This Row],[Stuksprijs]])</f>
        <v>89.61</v>
      </c>
      <c r="O690" s="10">
        <f>IF(Q1_2025[[#This Row],[Prijstype]]="Artikelprijs",Q1_2025[[#This Row],[Artikelprijs]] * Q1_2025[[#This Row],[Besteld]],Q1_2025[[#This Row],[Brutobedrag]])</f>
        <v>179.22</v>
      </c>
      <c r="P690" s="10">
        <f>IF(Q1_2025[[#This Row],[Prijstype]] = "Artikelprijs",Q1_2025[[#This Row],[Brutobedrag 2]]*(100-Q1_2025[[#This Row],[Relatiekorting percentage]])/100,Q1_2025[[#This Row],[Bruto - Rel.korting]])</f>
        <v>125.45</v>
      </c>
    </row>
    <row r="691" spans="1:16" x14ac:dyDescent="0.3">
      <c r="A691" t="s">
        <v>9</v>
      </c>
      <c r="B691">
        <v>2001089</v>
      </c>
      <c r="C691" t="s">
        <v>141</v>
      </c>
      <c r="D691">
        <v>2</v>
      </c>
      <c r="E691" s="10">
        <v>73.02</v>
      </c>
      <c r="F691" s="10">
        <v>146.04</v>
      </c>
      <c r="G691" s="10">
        <v>102.23</v>
      </c>
      <c r="H691">
        <v>30</v>
      </c>
      <c r="I691" s="10" t="str">
        <f>_xlfn.XLOOKUP(Q1_2025[[#This Row],[Artikelnr]],Artikel_prijzen[Artnr],Artikel_prijzen[Groep],"")</f>
        <v/>
      </c>
      <c r="J691" s="10" t="str">
        <f>_xlfn.XLOOKUP(Q1_2025[[#This Row],[Artikelnr]],Artikel_prijzen[Artnr],Artikel_prijzen[Prijs 2025],"")</f>
        <v/>
      </c>
      <c r="K691" s="10" t="str">
        <f>IF(Q1_2025[[#This Row],[Artikelprijs]]&lt;&gt;"",IF(Q1_2025[[#This Row],[Stuksprijs]]=Q1_2025[[#This Row],[Artikelprijs]],"Prijs gelijk","Prijs wijkt af"),"")</f>
        <v/>
      </c>
      <c r="L691" s="10"/>
      <c r="N691" s="10">
        <f>IF(Q1_2025[[#This Row],[Prijstype]]="Artikelprijs",Q1_2025[[#This Row],[Artikelprijs]],Q1_2025[[#This Row],[Stuksprijs]])</f>
        <v>73.02</v>
      </c>
      <c r="O691" s="10">
        <f>IF(Q1_2025[[#This Row],[Prijstype]]="Artikelprijs",Q1_2025[[#This Row],[Artikelprijs]] * Q1_2025[[#This Row],[Besteld]],Q1_2025[[#This Row],[Brutobedrag]])</f>
        <v>146.04</v>
      </c>
      <c r="P691" s="10">
        <f>IF(Q1_2025[[#This Row],[Prijstype]] = "Artikelprijs",Q1_2025[[#This Row],[Brutobedrag 2]]*(100-Q1_2025[[#This Row],[Relatiekorting percentage]])/100,Q1_2025[[#This Row],[Bruto - Rel.korting]])</f>
        <v>102.23</v>
      </c>
    </row>
    <row r="692" spans="1:16" x14ac:dyDescent="0.3">
      <c r="A692" t="s">
        <v>9</v>
      </c>
      <c r="B692">
        <v>2004039</v>
      </c>
      <c r="C692" t="s">
        <v>214</v>
      </c>
      <c r="D692">
        <v>2</v>
      </c>
      <c r="E692" s="10">
        <v>9.73</v>
      </c>
      <c r="F692" s="10">
        <v>19.46</v>
      </c>
      <c r="G692" s="10">
        <v>13.62</v>
      </c>
      <c r="H692">
        <v>30</v>
      </c>
      <c r="I692" s="10" t="str">
        <f>_xlfn.XLOOKUP(Q1_2025[[#This Row],[Artikelnr]],Artikel_prijzen[Artnr],Artikel_prijzen[Groep],"")</f>
        <v/>
      </c>
      <c r="J692" s="10" t="str">
        <f>_xlfn.XLOOKUP(Q1_2025[[#This Row],[Artikelnr]],Artikel_prijzen[Artnr],Artikel_prijzen[Prijs 2025],"")</f>
        <v/>
      </c>
      <c r="K692" s="10" t="str">
        <f>IF(Q1_2025[[#This Row],[Artikelprijs]]&lt;&gt;"",IF(Q1_2025[[#This Row],[Stuksprijs]]=Q1_2025[[#This Row],[Artikelprijs]],"Prijs gelijk","Prijs wijkt af"),"")</f>
        <v/>
      </c>
      <c r="L692" s="10"/>
      <c r="N692" s="10">
        <f>IF(Q1_2025[[#This Row],[Prijstype]]="Artikelprijs",Q1_2025[[#This Row],[Artikelprijs]],Q1_2025[[#This Row],[Stuksprijs]])</f>
        <v>9.73</v>
      </c>
      <c r="O692" s="10">
        <f>IF(Q1_2025[[#This Row],[Prijstype]]="Artikelprijs",Q1_2025[[#This Row],[Artikelprijs]] * Q1_2025[[#This Row],[Besteld]],Q1_2025[[#This Row],[Brutobedrag]])</f>
        <v>19.46</v>
      </c>
      <c r="P692" s="10">
        <f>IF(Q1_2025[[#This Row],[Prijstype]] = "Artikelprijs",Q1_2025[[#This Row],[Brutobedrag 2]]*(100-Q1_2025[[#This Row],[Relatiekorting percentage]])/100,Q1_2025[[#This Row],[Bruto - Rel.korting]])</f>
        <v>13.62</v>
      </c>
    </row>
    <row r="693" spans="1:16" x14ac:dyDescent="0.3">
      <c r="A693" t="s">
        <v>9</v>
      </c>
      <c r="B693">
        <v>2004055</v>
      </c>
      <c r="C693" t="s">
        <v>215</v>
      </c>
      <c r="D693">
        <v>4</v>
      </c>
      <c r="E693" s="10">
        <v>13.79</v>
      </c>
      <c r="F693" s="10">
        <v>55.16</v>
      </c>
      <c r="G693" s="10">
        <v>38.61</v>
      </c>
      <c r="H693">
        <v>30</v>
      </c>
      <c r="I693" s="10" t="str">
        <f>_xlfn.XLOOKUP(Q1_2025[[#This Row],[Artikelnr]],Artikel_prijzen[Artnr],Artikel_prijzen[Groep],"")</f>
        <v/>
      </c>
      <c r="J693" s="10" t="str">
        <f>_xlfn.XLOOKUP(Q1_2025[[#This Row],[Artikelnr]],Artikel_prijzen[Artnr],Artikel_prijzen[Prijs 2025],"")</f>
        <v/>
      </c>
      <c r="K693" s="10" t="str">
        <f>IF(Q1_2025[[#This Row],[Artikelprijs]]&lt;&gt;"",IF(Q1_2025[[#This Row],[Stuksprijs]]=Q1_2025[[#This Row],[Artikelprijs]],"Prijs gelijk","Prijs wijkt af"),"")</f>
        <v/>
      </c>
      <c r="L693" s="10"/>
      <c r="N693" s="10">
        <f>IF(Q1_2025[[#This Row],[Prijstype]]="Artikelprijs",Q1_2025[[#This Row],[Artikelprijs]],Q1_2025[[#This Row],[Stuksprijs]])</f>
        <v>13.79</v>
      </c>
      <c r="O693" s="10">
        <f>IF(Q1_2025[[#This Row],[Prijstype]]="Artikelprijs",Q1_2025[[#This Row],[Artikelprijs]] * Q1_2025[[#This Row],[Besteld]],Q1_2025[[#This Row],[Brutobedrag]])</f>
        <v>55.16</v>
      </c>
      <c r="P693" s="10">
        <f>IF(Q1_2025[[#This Row],[Prijstype]] = "Artikelprijs",Q1_2025[[#This Row],[Brutobedrag 2]]*(100-Q1_2025[[#This Row],[Relatiekorting percentage]])/100,Q1_2025[[#This Row],[Bruto - Rel.korting]])</f>
        <v>38.61</v>
      </c>
    </row>
    <row r="694" spans="1:16" x14ac:dyDescent="0.3">
      <c r="A694" t="s">
        <v>9</v>
      </c>
      <c r="B694">
        <v>2004041</v>
      </c>
      <c r="C694" t="s">
        <v>216</v>
      </c>
      <c r="D694">
        <v>1</v>
      </c>
      <c r="E694" s="10">
        <v>17.64</v>
      </c>
      <c r="F694" s="10">
        <v>17.64</v>
      </c>
      <c r="G694" s="10">
        <v>12.35</v>
      </c>
      <c r="H694">
        <v>30</v>
      </c>
      <c r="I694" s="10" t="str">
        <f>_xlfn.XLOOKUP(Q1_2025[[#This Row],[Artikelnr]],Artikel_prijzen[Artnr],Artikel_prijzen[Groep],"")</f>
        <v/>
      </c>
      <c r="J694" s="10" t="str">
        <f>_xlfn.XLOOKUP(Q1_2025[[#This Row],[Artikelnr]],Artikel_prijzen[Artnr],Artikel_prijzen[Prijs 2025],"")</f>
        <v/>
      </c>
      <c r="K694" s="10" t="str">
        <f>IF(Q1_2025[[#This Row],[Artikelprijs]]&lt;&gt;"",IF(Q1_2025[[#This Row],[Stuksprijs]]=Q1_2025[[#This Row],[Artikelprijs]],"Prijs gelijk","Prijs wijkt af"),"")</f>
        <v/>
      </c>
      <c r="L694" s="10"/>
      <c r="N694" s="10">
        <f>IF(Q1_2025[[#This Row],[Prijstype]]="Artikelprijs",Q1_2025[[#This Row],[Artikelprijs]],Q1_2025[[#This Row],[Stuksprijs]])</f>
        <v>17.64</v>
      </c>
      <c r="O694" s="10">
        <f>IF(Q1_2025[[#This Row],[Prijstype]]="Artikelprijs",Q1_2025[[#This Row],[Artikelprijs]] * Q1_2025[[#This Row],[Besteld]],Q1_2025[[#This Row],[Brutobedrag]])</f>
        <v>17.64</v>
      </c>
      <c r="P694" s="10">
        <f>IF(Q1_2025[[#This Row],[Prijstype]] = "Artikelprijs",Q1_2025[[#This Row],[Brutobedrag 2]]*(100-Q1_2025[[#This Row],[Relatiekorting percentage]])/100,Q1_2025[[#This Row],[Bruto - Rel.korting]])</f>
        <v>12.35</v>
      </c>
    </row>
    <row r="695" spans="1:16" x14ac:dyDescent="0.3">
      <c r="A695" t="s">
        <v>9</v>
      </c>
      <c r="B695">
        <v>2004032</v>
      </c>
      <c r="C695" t="s">
        <v>43</v>
      </c>
      <c r="D695">
        <v>12</v>
      </c>
      <c r="E695" s="10">
        <v>16.22</v>
      </c>
      <c r="F695" s="10">
        <v>194.64</v>
      </c>
      <c r="G695" s="10">
        <v>136.25</v>
      </c>
      <c r="H695">
        <v>30</v>
      </c>
      <c r="I695" s="10" t="str">
        <f>_xlfn.XLOOKUP(Q1_2025[[#This Row],[Artikelnr]],Artikel_prijzen[Artnr],Artikel_prijzen[Groep],"")</f>
        <v/>
      </c>
      <c r="J695" s="10" t="str">
        <f>_xlfn.XLOOKUP(Q1_2025[[#This Row],[Artikelnr]],Artikel_prijzen[Artnr],Artikel_prijzen[Prijs 2025],"")</f>
        <v/>
      </c>
      <c r="K695" s="10" t="str">
        <f>IF(Q1_2025[[#This Row],[Artikelprijs]]&lt;&gt;"",IF(Q1_2025[[#This Row],[Stuksprijs]]=Q1_2025[[#This Row],[Artikelprijs]],"Prijs gelijk","Prijs wijkt af"),"")</f>
        <v/>
      </c>
      <c r="L695" s="10"/>
      <c r="N695" s="10">
        <f>IF(Q1_2025[[#This Row],[Prijstype]]="Artikelprijs",Q1_2025[[#This Row],[Artikelprijs]],Q1_2025[[#This Row],[Stuksprijs]])</f>
        <v>16.22</v>
      </c>
      <c r="O695" s="10">
        <f>IF(Q1_2025[[#This Row],[Prijstype]]="Artikelprijs",Q1_2025[[#This Row],[Artikelprijs]] * Q1_2025[[#This Row],[Besteld]],Q1_2025[[#This Row],[Brutobedrag]])</f>
        <v>194.64</v>
      </c>
      <c r="P695" s="10">
        <f>IF(Q1_2025[[#This Row],[Prijstype]] = "Artikelprijs",Q1_2025[[#This Row],[Brutobedrag 2]]*(100-Q1_2025[[#This Row],[Relatiekorting percentage]])/100,Q1_2025[[#This Row],[Bruto - Rel.korting]])</f>
        <v>136.25</v>
      </c>
    </row>
    <row r="696" spans="1:16" x14ac:dyDescent="0.3">
      <c r="A696" t="s">
        <v>9</v>
      </c>
      <c r="B696">
        <v>2004057</v>
      </c>
      <c r="C696" t="s">
        <v>90</v>
      </c>
      <c r="D696">
        <v>12</v>
      </c>
      <c r="E696" s="10">
        <v>33.42</v>
      </c>
      <c r="F696" s="10">
        <v>401.04</v>
      </c>
      <c r="G696" s="10">
        <v>280.73</v>
      </c>
      <c r="H696">
        <v>30</v>
      </c>
      <c r="I696" s="10" t="str">
        <f>_xlfn.XLOOKUP(Q1_2025[[#This Row],[Artikelnr]],Artikel_prijzen[Artnr],Artikel_prijzen[Groep],"")</f>
        <v/>
      </c>
      <c r="J696" s="10" t="str">
        <f>_xlfn.XLOOKUP(Q1_2025[[#This Row],[Artikelnr]],Artikel_prijzen[Artnr],Artikel_prijzen[Prijs 2025],"")</f>
        <v/>
      </c>
      <c r="K696" s="10" t="str">
        <f>IF(Q1_2025[[#This Row],[Artikelprijs]]&lt;&gt;"",IF(Q1_2025[[#This Row],[Stuksprijs]]=Q1_2025[[#This Row],[Artikelprijs]],"Prijs gelijk","Prijs wijkt af"),"")</f>
        <v/>
      </c>
      <c r="L696" s="10"/>
      <c r="N696" s="10">
        <f>IF(Q1_2025[[#This Row],[Prijstype]]="Artikelprijs",Q1_2025[[#This Row],[Artikelprijs]],Q1_2025[[#This Row],[Stuksprijs]])</f>
        <v>33.42</v>
      </c>
      <c r="O696" s="10">
        <f>IF(Q1_2025[[#This Row],[Prijstype]]="Artikelprijs",Q1_2025[[#This Row],[Artikelprijs]] * Q1_2025[[#This Row],[Besteld]],Q1_2025[[#This Row],[Brutobedrag]])</f>
        <v>401.04</v>
      </c>
      <c r="P696" s="10">
        <f>IF(Q1_2025[[#This Row],[Prijstype]] = "Artikelprijs",Q1_2025[[#This Row],[Brutobedrag 2]]*(100-Q1_2025[[#This Row],[Relatiekorting percentage]])/100,Q1_2025[[#This Row],[Bruto - Rel.korting]])</f>
        <v>280.73</v>
      </c>
    </row>
    <row r="697" spans="1:16" x14ac:dyDescent="0.3">
      <c r="A697" t="s">
        <v>9</v>
      </c>
      <c r="B697">
        <v>5030228</v>
      </c>
      <c r="C697" t="s">
        <v>113</v>
      </c>
      <c r="D697">
        <v>3</v>
      </c>
      <c r="E697" s="10">
        <v>236.9</v>
      </c>
      <c r="F697" s="10">
        <v>710.7</v>
      </c>
      <c r="G697" s="10">
        <v>497.49</v>
      </c>
      <c r="H697">
        <v>30</v>
      </c>
      <c r="I697" s="10" t="str">
        <f>_xlfn.XLOOKUP(Q1_2025[[#This Row],[Artikelnr]],Artikel_prijzen[Artnr],Artikel_prijzen[Groep],"")</f>
        <v>Rigging</v>
      </c>
      <c r="J697" s="10">
        <f>_xlfn.XLOOKUP(Q1_2025[[#This Row],[Artikelnr]],Artikel_prijzen[Artnr],Artikel_prijzen[Prijs 2025],"")</f>
        <v>230</v>
      </c>
      <c r="K697" s="10" t="str">
        <f>IF(Q1_2025[[#This Row],[Artikelprijs]]&lt;&gt;"",IF(Q1_2025[[#This Row],[Stuksprijs]]=Q1_2025[[#This Row],[Artikelprijs]],"Prijs gelijk","Prijs wijkt af"),"")</f>
        <v>Prijs wijkt af</v>
      </c>
      <c r="L697" s="10"/>
      <c r="M697" t="s">
        <v>536</v>
      </c>
      <c r="N697" s="10">
        <f>IF(Q1_2025[[#This Row],[Prijstype]]="Artikelprijs",Q1_2025[[#This Row],[Artikelprijs]],Q1_2025[[#This Row],[Stuksprijs]])</f>
        <v>230</v>
      </c>
      <c r="O697" s="10">
        <f>IF(Q1_2025[[#This Row],[Prijstype]]="Artikelprijs",Q1_2025[[#This Row],[Artikelprijs]] * Q1_2025[[#This Row],[Besteld]],Q1_2025[[#This Row],[Brutobedrag]])</f>
        <v>690</v>
      </c>
      <c r="P697" s="10">
        <f>IF(Q1_2025[[#This Row],[Prijstype]] = "Artikelprijs",Q1_2025[[#This Row],[Brutobedrag 2]]*(100-Q1_2025[[#This Row],[Relatiekorting percentage]])/100,Q1_2025[[#This Row],[Bruto - Rel.korting]])</f>
        <v>483</v>
      </c>
    </row>
    <row r="698" spans="1:16" x14ac:dyDescent="0.3">
      <c r="A698" t="s">
        <v>9</v>
      </c>
      <c r="B698">
        <v>5030232</v>
      </c>
      <c r="C698" t="s">
        <v>116</v>
      </c>
      <c r="D698">
        <v>2</v>
      </c>
      <c r="E698" s="10">
        <v>144.19999999999999</v>
      </c>
      <c r="F698" s="10">
        <v>288.39999999999998</v>
      </c>
      <c r="G698" s="10">
        <v>201.88</v>
      </c>
      <c r="H698">
        <v>30</v>
      </c>
      <c r="I698" s="10" t="str">
        <f>_xlfn.XLOOKUP(Q1_2025[[#This Row],[Artikelnr]],Artikel_prijzen[Artnr],Artikel_prijzen[Groep],"")</f>
        <v>Rigging</v>
      </c>
      <c r="J698" s="10">
        <f>_xlfn.XLOOKUP(Q1_2025[[#This Row],[Artikelnr]],Artikel_prijzen[Artnr],Artikel_prijzen[Prijs 2025],"")</f>
        <v>140</v>
      </c>
      <c r="K698" s="10" t="str">
        <f>IF(Q1_2025[[#This Row],[Artikelprijs]]&lt;&gt;"",IF(Q1_2025[[#This Row],[Stuksprijs]]=Q1_2025[[#This Row],[Artikelprijs]],"Prijs gelijk","Prijs wijkt af"),"")</f>
        <v>Prijs wijkt af</v>
      </c>
      <c r="L698" s="10"/>
      <c r="M698" t="s">
        <v>536</v>
      </c>
      <c r="N698" s="10">
        <f>IF(Q1_2025[[#This Row],[Prijstype]]="Artikelprijs",Q1_2025[[#This Row],[Artikelprijs]],Q1_2025[[#This Row],[Stuksprijs]])</f>
        <v>140</v>
      </c>
      <c r="O698" s="10">
        <f>IF(Q1_2025[[#This Row],[Prijstype]]="Artikelprijs",Q1_2025[[#This Row],[Artikelprijs]] * Q1_2025[[#This Row],[Besteld]],Q1_2025[[#This Row],[Brutobedrag]])</f>
        <v>280</v>
      </c>
      <c r="P698" s="10">
        <f>IF(Q1_2025[[#This Row],[Prijstype]] = "Artikelprijs",Q1_2025[[#This Row],[Brutobedrag 2]]*(100-Q1_2025[[#This Row],[Relatiekorting percentage]])/100,Q1_2025[[#This Row],[Bruto - Rel.korting]])</f>
        <v>196</v>
      </c>
    </row>
    <row r="699" spans="1:16" x14ac:dyDescent="0.3">
      <c r="A699" t="s">
        <v>9</v>
      </c>
      <c r="B699">
        <v>5031009</v>
      </c>
      <c r="C699" t="s">
        <v>141</v>
      </c>
      <c r="D699">
        <v>5</v>
      </c>
      <c r="E699" s="10">
        <v>89.61</v>
      </c>
      <c r="F699" s="10">
        <v>448.05</v>
      </c>
      <c r="G699" s="10">
        <v>313.63</v>
      </c>
      <c r="H699">
        <v>30</v>
      </c>
      <c r="I699" s="10" t="str">
        <f>_xlfn.XLOOKUP(Q1_2025[[#This Row],[Artikelnr]],Artikel_prijzen[Artnr],Artikel_prijzen[Groep],"")</f>
        <v/>
      </c>
      <c r="J699" s="10" t="str">
        <f>_xlfn.XLOOKUP(Q1_2025[[#This Row],[Artikelnr]],Artikel_prijzen[Artnr],Artikel_prijzen[Prijs 2025],"")</f>
        <v/>
      </c>
      <c r="K699" s="10" t="str">
        <f>IF(Q1_2025[[#This Row],[Artikelprijs]]&lt;&gt;"",IF(Q1_2025[[#This Row],[Stuksprijs]]=Q1_2025[[#This Row],[Artikelprijs]],"Prijs gelijk","Prijs wijkt af"),"")</f>
        <v/>
      </c>
      <c r="L699" s="10"/>
      <c r="N699" s="10">
        <f>IF(Q1_2025[[#This Row],[Prijstype]]="Artikelprijs",Q1_2025[[#This Row],[Artikelprijs]],Q1_2025[[#This Row],[Stuksprijs]])</f>
        <v>89.61</v>
      </c>
      <c r="O699" s="10">
        <f>IF(Q1_2025[[#This Row],[Prijstype]]="Artikelprijs",Q1_2025[[#This Row],[Artikelprijs]] * Q1_2025[[#This Row],[Besteld]],Q1_2025[[#This Row],[Brutobedrag]])</f>
        <v>448.05</v>
      </c>
      <c r="P699" s="10">
        <f>IF(Q1_2025[[#This Row],[Prijstype]] = "Artikelprijs",Q1_2025[[#This Row],[Brutobedrag 2]]*(100-Q1_2025[[#This Row],[Relatiekorting percentage]])/100,Q1_2025[[#This Row],[Bruto - Rel.korting]])</f>
        <v>313.63</v>
      </c>
    </row>
    <row r="700" spans="1:16" x14ac:dyDescent="0.3">
      <c r="A700" t="s">
        <v>9</v>
      </c>
      <c r="B700">
        <v>2001089</v>
      </c>
      <c r="C700" t="s">
        <v>141</v>
      </c>
      <c r="D700">
        <v>5</v>
      </c>
      <c r="E700" s="10">
        <v>73.02</v>
      </c>
      <c r="F700" s="10">
        <v>365.1</v>
      </c>
      <c r="G700" s="10">
        <v>255.57</v>
      </c>
      <c r="H700">
        <v>30</v>
      </c>
      <c r="I700" s="10" t="str">
        <f>_xlfn.XLOOKUP(Q1_2025[[#This Row],[Artikelnr]],Artikel_prijzen[Artnr],Artikel_prijzen[Groep],"")</f>
        <v/>
      </c>
      <c r="J700" s="10" t="str">
        <f>_xlfn.XLOOKUP(Q1_2025[[#This Row],[Artikelnr]],Artikel_prijzen[Artnr],Artikel_prijzen[Prijs 2025],"")</f>
        <v/>
      </c>
      <c r="K700" s="10" t="str">
        <f>IF(Q1_2025[[#This Row],[Artikelprijs]]&lt;&gt;"",IF(Q1_2025[[#This Row],[Stuksprijs]]=Q1_2025[[#This Row],[Artikelprijs]],"Prijs gelijk","Prijs wijkt af"),"")</f>
        <v/>
      </c>
      <c r="L700" s="10"/>
      <c r="N700" s="10">
        <f>IF(Q1_2025[[#This Row],[Prijstype]]="Artikelprijs",Q1_2025[[#This Row],[Artikelprijs]],Q1_2025[[#This Row],[Stuksprijs]])</f>
        <v>73.02</v>
      </c>
      <c r="O700" s="10">
        <f>IF(Q1_2025[[#This Row],[Prijstype]]="Artikelprijs",Q1_2025[[#This Row],[Artikelprijs]] * Q1_2025[[#This Row],[Besteld]],Q1_2025[[#This Row],[Brutobedrag]])</f>
        <v>365.1</v>
      </c>
      <c r="P700" s="10">
        <f>IF(Q1_2025[[#This Row],[Prijstype]] = "Artikelprijs",Q1_2025[[#This Row],[Brutobedrag 2]]*(100-Q1_2025[[#This Row],[Relatiekorting percentage]])/100,Q1_2025[[#This Row],[Bruto - Rel.korting]])</f>
        <v>255.57</v>
      </c>
    </row>
    <row r="701" spans="1:16" x14ac:dyDescent="0.3">
      <c r="A701" t="s">
        <v>9</v>
      </c>
      <c r="B701">
        <v>5010001</v>
      </c>
      <c r="C701" t="s">
        <v>213</v>
      </c>
      <c r="D701">
        <v>30</v>
      </c>
      <c r="E701" s="10">
        <v>28.39</v>
      </c>
      <c r="F701" s="10">
        <v>851.7</v>
      </c>
      <c r="G701" s="10">
        <v>638.77</v>
      </c>
      <c r="H701">
        <v>25</v>
      </c>
      <c r="I701" s="10" t="str">
        <f>_xlfn.XLOOKUP(Q1_2025[[#This Row],[Artikelnr]],Artikel_prijzen[Artnr],Artikel_prijzen[Groep],"")</f>
        <v/>
      </c>
      <c r="J701" s="10" t="str">
        <f>_xlfn.XLOOKUP(Q1_2025[[#This Row],[Artikelnr]],Artikel_prijzen[Artnr],Artikel_prijzen[Prijs 2025],"")</f>
        <v/>
      </c>
      <c r="K701" s="10" t="str">
        <f>IF(Q1_2025[[#This Row],[Artikelprijs]]&lt;&gt;"",IF(Q1_2025[[#This Row],[Stuksprijs]]=Q1_2025[[#This Row],[Artikelprijs]],"Prijs gelijk","Prijs wijkt af"),"")</f>
        <v/>
      </c>
      <c r="L701" s="10"/>
      <c r="N701" s="10">
        <f>IF(Q1_2025[[#This Row],[Prijstype]]="Artikelprijs",Q1_2025[[#This Row],[Artikelprijs]],Q1_2025[[#This Row],[Stuksprijs]])</f>
        <v>28.39</v>
      </c>
      <c r="O701" s="10">
        <f>IF(Q1_2025[[#This Row],[Prijstype]]="Artikelprijs",Q1_2025[[#This Row],[Artikelprijs]] * Q1_2025[[#This Row],[Besteld]],Q1_2025[[#This Row],[Brutobedrag]])</f>
        <v>851.7</v>
      </c>
      <c r="P701" s="10">
        <f>IF(Q1_2025[[#This Row],[Prijstype]] = "Artikelprijs",Q1_2025[[#This Row],[Brutobedrag 2]]*(100-Q1_2025[[#This Row],[Relatiekorting percentage]])/100,Q1_2025[[#This Row],[Bruto - Rel.korting]])</f>
        <v>638.77</v>
      </c>
    </row>
    <row r="702" spans="1:16" x14ac:dyDescent="0.3">
      <c r="A702" t="s">
        <v>9</v>
      </c>
      <c r="B702">
        <v>1010083</v>
      </c>
      <c r="C702" t="s">
        <v>192</v>
      </c>
      <c r="D702">
        <v>4</v>
      </c>
      <c r="E702" s="10">
        <v>45</v>
      </c>
      <c r="F702" s="10">
        <v>180</v>
      </c>
      <c r="G702" s="10">
        <v>135</v>
      </c>
      <c r="H702">
        <v>25</v>
      </c>
      <c r="I702" s="10" t="str">
        <f>_xlfn.XLOOKUP(Q1_2025[[#This Row],[Artikelnr]],Artikel_prijzen[Artnr],Artikel_prijzen[Groep],"")</f>
        <v/>
      </c>
      <c r="J702" s="10" t="str">
        <f>_xlfn.XLOOKUP(Q1_2025[[#This Row],[Artikelnr]],Artikel_prijzen[Artnr],Artikel_prijzen[Prijs 2025],"")</f>
        <v/>
      </c>
      <c r="K702" s="10" t="str">
        <f>IF(Q1_2025[[#This Row],[Artikelprijs]]&lt;&gt;"",IF(Q1_2025[[#This Row],[Stuksprijs]]=Q1_2025[[#This Row],[Artikelprijs]],"Prijs gelijk","Prijs wijkt af"),"")</f>
        <v/>
      </c>
      <c r="L702" s="10"/>
      <c r="N702" s="10">
        <f>IF(Q1_2025[[#This Row],[Prijstype]]="Artikelprijs",Q1_2025[[#This Row],[Artikelprijs]],Q1_2025[[#This Row],[Stuksprijs]])</f>
        <v>45</v>
      </c>
      <c r="O702" s="10">
        <f>IF(Q1_2025[[#This Row],[Prijstype]]="Artikelprijs",Q1_2025[[#This Row],[Artikelprijs]] * Q1_2025[[#This Row],[Besteld]],Q1_2025[[#This Row],[Brutobedrag]])</f>
        <v>180</v>
      </c>
      <c r="P702" s="10">
        <f>IF(Q1_2025[[#This Row],[Prijstype]] = "Artikelprijs",Q1_2025[[#This Row],[Brutobedrag 2]]*(100-Q1_2025[[#This Row],[Relatiekorting percentage]])/100,Q1_2025[[#This Row],[Bruto - Rel.korting]])</f>
        <v>135</v>
      </c>
    </row>
    <row r="703" spans="1:16" x14ac:dyDescent="0.3">
      <c r="A703" t="s">
        <v>9</v>
      </c>
      <c r="B703">
        <v>3002010</v>
      </c>
      <c r="C703" t="s">
        <v>184</v>
      </c>
      <c r="D703">
        <v>9</v>
      </c>
      <c r="E703" s="10">
        <v>25.52</v>
      </c>
      <c r="F703" s="10">
        <v>229.68</v>
      </c>
      <c r="G703" s="10">
        <v>229.68</v>
      </c>
      <c r="H703">
        <v>0</v>
      </c>
      <c r="I703" s="10" t="str">
        <f>_xlfn.XLOOKUP(Q1_2025[[#This Row],[Artikelnr]],Artikel_prijzen[Artnr],Artikel_prijzen[Groep],"")</f>
        <v/>
      </c>
      <c r="J703" s="10" t="str">
        <f>_xlfn.XLOOKUP(Q1_2025[[#This Row],[Artikelnr]],Artikel_prijzen[Artnr],Artikel_prijzen[Prijs 2025],"")</f>
        <v/>
      </c>
      <c r="K703" s="10" t="str">
        <f>IF(Q1_2025[[#This Row],[Artikelprijs]]&lt;&gt;"",IF(Q1_2025[[#This Row],[Stuksprijs]]=Q1_2025[[#This Row],[Artikelprijs]],"Prijs gelijk","Prijs wijkt af"),"")</f>
        <v/>
      </c>
      <c r="L703" s="10"/>
      <c r="N703" s="10">
        <f>IF(Q1_2025[[#This Row],[Prijstype]]="Artikelprijs",Q1_2025[[#This Row],[Artikelprijs]],Q1_2025[[#This Row],[Stuksprijs]])</f>
        <v>25.52</v>
      </c>
      <c r="O703" s="10">
        <f>IF(Q1_2025[[#This Row],[Prijstype]]="Artikelprijs",Q1_2025[[#This Row],[Artikelprijs]] * Q1_2025[[#This Row],[Besteld]],Q1_2025[[#This Row],[Brutobedrag]])</f>
        <v>229.68</v>
      </c>
      <c r="P703" s="10">
        <f>IF(Q1_2025[[#This Row],[Prijstype]] = "Artikelprijs",Q1_2025[[#This Row],[Brutobedrag 2]]*(100-Q1_2025[[#This Row],[Relatiekorting percentage]])/100,Q1_2025[[#This Row],[Bruto - Rel.korting]])</f>
        <v>229.68</v>
      </c>
    </row>
    <row r="704" spans="1:16" x14ac:dyDescent="0.3">
      <c r="A704" t="s">
        <v>9</v>
      </c>
      <c r="B704">
        <v>2004056</v>
      </c>
      <c r="C704" t="s">
        <v>219</v>
      </c>
      <c r="D704">
        <v>1</v>
      </c>
      <c r="E704" s="10">
        <v>57.75</v>
      </c>
      <c r="F704" s="10">
        <v>57.75</v>
      </c>
      <c r="G704" s="10">
        <v>40.42</v>
      </c>
      <c r="H704">
        <v>30</v>
      </c>
      <c r="I704" s="10" t="str">
        <f>_xlfn.XLOOKUP(Q1_2025[[#This Row],[Artikelnr]],Artikel_prijzen[Artnr],Artikel_prijzen[Groep],"")</f>
        <v/>
      </c>
      <c r="J704" s="10" t="str">
        <f>_xlfn.XLOOKUP(Q1_2025[[#This Row],[Artikelnr]],Artikel_prijzen[Artnr],Artikel_prijzen[Prijs 2025],"")</f>
        <v/>
      </c>
      <c r="K704" s="10" t="str">
        <f>IF(Q1_2025[[#This Row],[Artikelprijs]]&lt;&gt;"",IF(Q1_2025[[#This Row],[Stuksprijs]]=Q1_2025[[#This Row],[Artikelprijs]],"Prijs gelijk","Prijs wijkt af"),"")</f>
        <v/>
      </c>
      <c r="L704" s="10"/>
      <c r="N704" s="10">
        <f>IF(Q1_2025[[#This Row],[Prijstype]]="Artikelprijs",Q1_2025[[#This Row],[Artikelprijs]],Q1_2025[[#This Row],[Stuksprijs]])</f>
        <v>57.75</v>
      </c>
      <c r="O704" s="10">
        <f>IF(Q1_2025[[#This Row],[Prijstype]]="Artikelprijs",Q1_2025[[#This Row],[Artikelprijs]] * Q1_2025[[#This Row],[Besteld]],Q1_2025[[#This Row],[Brutobedrag]])</f>
        <v>57.75</v>
      </c>
      <c r="P704" s="10">
        <f>IF(Q1_2025[[#This Row],[Prijstype]] = "Artikelprijs",Q1_2025[[#This Row],[Brutobedrag 2]]*(100-Q1_2025[[#This Row],[Relatiekorting percentage]])/100,Q1_2025[[#This Row],[Bruto - Rel.korting]])</f>
        <v>40.42</v>
      </c>
    </row>
    <row r="705" spans="1:16" x14ac:dyDescent="0.3">
      <c r="A705" t="s">
        <v>9</v>
      </c>
      <c r="B705">
        <v>5021011</v>
      </c>
      <c r="C705" t="s">
        <v>115</v>
      </c>
      <c r="D705">
        <v>1</v>
      </c>
      <c r="E705" s="10">
        <v>458.35</v>
      </c>
      <c r="F705" s="10">
        <v>458.35</v>
      </c>
      <c r="G705" s="10">
        <v>366.68</v>
      </c>
      <c r="H705">
        <v>20</v>
      </c>
      <c r="I705" s="10" t="str">
        <f>_xlfn.XLOOKUP(Q1_2025[[#This Row],[Artikelnr]],Artikel_prijzen[Artnr],Artikel_prijzen[Groep],"")</f>
        <v>Elektra</v>
      </c>
      <c r="J705" s="10">
        <f>_xlfn.XLOOKUP(Q1_2025[[#This Row],[Artikelnr]],Artikel_prijzen[Artnr],Artikel_prijzen[Prijs 2025],"")</f>
        <v>458.35</v>
      </c>
      <c r="K705" s="10" t="str">
        <f>IF(Q1_2025[[#This Row],[Artikelprijs]]&lt;&gt;"",IF(Q1_2025[[#This Row],[Stuksprijs]]=Q1_2025[[#This Row],[Artikelprijs]],"Prijs gelijk","Prijs wijkt af"),"")</f>
        <v>Prijs gelijk</v>
      </c>
      <c r="L705" s="10"/>
      <c r="M705" t="s">
        <v>536</v>
      </c>
      <c r="N705" s="10">
        <f>IF(Q1_2025[[#This Row],[Prijstype]]="Artikelprijs",Q1_2025[[#This Row],[Artikelprijs]],Q1_2025[[#This Row],[Stuksprijs]])</f>
        <v>458.35</v>
      </c>
      <c r="O705" s="10">
        <f>IF(Q1_2025[[#This Row],[Prijstype]]="Artikelprijs",Q1_2025[[#This Row],[Artikelprijs]] * Q1_2025[[#This Row],[Besteld]],Q1_2025[[#This Row],[Brutobedrag]])</f>
        <v>458.35</v>
      </c>
      <c r="P705" s="10">
        <f>IF(Q1_2025[[#This Row],[Prijstype]] = "Artikelprijs",Q1_2025[[#This Row],[Brutobedrag 2]]*(100-Q1_2025[[#This Row],[Relatiekorting percentage]])/100,Q1_2025[[#This Row],[Bruto - Rel.korting]])</f>
        <v>366.68</v>
      </c>
    </row>
    <row r="706" spans="1:16" x14ac:dyDescent="0.3">
      <c r="A706" t="s">
        <v>9</v>
      </c>
      <c r="B706">
        <v>3002010</v>
      </c>
      <c r="C706" t="s">
        <v>184</v>
      </c>
      <c r="D706">
        <v>3</v>
      </c>
      <c r="E706" s="10">
        <v>25.52</v>
      </c>
      <c r="F706" s="10">
        <v>76.56</v>
      </c>
      <c r="G706" s="10">
        <v>76.56</v>
      </c>
      <c r="H706">
        <v>0</v>
      </c>
      <c r="I706" s="10" t="str">
        <f>_xlfn.XLOOKUP(Q1_2025[[#This Row],[Artikelnr]],Artikel_prijzen[Artnr],Artikel_prijzen[Groep],"")</f>
        <v/>
      </c>
      <c r="J706" s="10" t="str">
        <f>_xlfn.XLOOKUP(Q1_2025[[#This Row],[Artikelnr]],Artikel_prijzen[Artnr],Artikel_prijzen[Prijs 2025],"")</f>
        <v/>
      </c>
      <c r="K706" s="10" t="str">
        <f>IF(Q1_2025[[#This Row],[Artikelprijs]]&lt;&gt;"",IF(Q1_2025[[#This Row],[Stuksprijs]]=Q1_2025[[#This Row],[Artikelprijs]],"Prijs gelijk","Prijs wijkt af"),"")</f>
        <v/>
      </c>
      <c r="L706" s="10"/>
      <c r="N706" s="10">
        <f>IF(Q1_2025[[#This Row],[Prijstype]]="Artikelprijs",Q1_2025[[#This Row],[Artikelprijs]],Q1_2025[[#This Row],[Stuksprijs]])</f>
        <v>25.52</v>
      </c>
      <c r="O706" s="10">
        <f>IF(Q1_2025[[#This Row],[Prijstype]]="Artikelprijs",Q1_2025[[#This Row],[Artikelprijs]] * Q1_2025[[#This Row],[Besteld]],Q1_2025[[#This Row],[Brutobedrag]])</f>
        <v>76.56</v>
      </c>
      <c r="P706" s="10">
        <f>IF(Q1_2025[[#This Row],[Prijstype]] = "Artikelprijs",Q1_2025[[#This Row],[Brutobedrag 2]]*(100-Q1_2025[[#This Row],[Relatiekorting percentage]])/100,Q1_2025[[#This Row],[Bruto - Rel.korting]])</f>
        <v>76.56</v>
      </c>
    </row>
    <row r="707" spans="1:16" x14ac:dyDescent="0.3">
      <c r="A707" t="s">
        <v>9</v>
      </c>
      <c r="B707">
        <v>5031040</v>
      </c>
      <c r="C707" t="s">
        <v>39</v>
      </c>
      <c r="D707">
        <v>7</v>
      </c>
      <c r="E707" s="10">
        <v>147.81</v>
      </c>
      <c r="F707" s="10">
        <v>1034.67</v>
      </c>
      <c r="G707" s="10">
        <v>724.27</v>
      </c>
      <c r="H707">
        <v>30</v>
      </c>
      <c r="I707" s="10" t="str">
        <f>_xlfn.XLOOKUP(Q1_2025[[#This Row],[Artikelnr]],Artikel_prijzen[Artnr],Artikel_prijzen[Groep],"")</f>
        <v/>
      </c>
      <c r="J707" s="10" t="str">
        <f>_xlfn.XLOOKUP(Q1_2025[[#This Row],[Artikelnr]],Artikel_prijzen[Artnr],Artikel_prijzen[Prijs 2025],"")</f>
        <v/>
      </c>
      <c r="K707" s="10" t="str">
        <f>IF(Q1_2025[[#This Row],[Artikelprijs]]&lt;&gt;"",IF(Q1_2025[[#This Row],[Stuksprijs]]=Q1_2025[[#This Row],[Artikelprijs]],"Prijs gelijk","Prijs wijkt af"),"")</f>
        <v/>
      </c>
      <c r="L707" s="10"/>
      <c r="N707" s="10">
        <f>IF(Q1_2025[[#This Row],[Prijstype]]="Artikelprijs",Q1_2025[[#This Row],[Artikelprijs]],Q1_2025[[#This Row],[Stuksprijs]])</f>
        <v>147.81</v>
      </c>
      <c r="O707" s="10">
        <f>IF(Q1_2025[[#This Row],[Prijstype]]="Artikelprijs",Q1_2025[[#This Row],[Artikelprijs]] * Q1_2025[[#This Row],[Besteld]],Q1_2025[[#This Row],[Brutobedrag]])</f>
        <v>1034.67</v>
      </c>
      <c r="P707" s="10">
        <f>IF(Q1_2025[[#This Row],[Prijstype]] = "Artikelprijs",Q1_2025[[#This Row],[Brutobedrag 2]]*(100-Q1_2025[[#This Row],[Relatiekorting percentage]])/100,Q1_2025[[#This Row],[Bruto - Rel.korting]])</f>
        <v>724.27</v>
      </c>
    </row>
    <row r="708" spans="1:16" x14ac:dyDescent="0.3">
      <c r="A708" t="s">
        <v>9</v>
      </c>
      <c r="B708">
        <v>5031038</v>
      </c>
      <c r="C708" t="s">
        <v>38</v>
      </c>
      <c r="D708">
        <v>1</v>
      </c>
      <c r="E708" s="10">
        <v>68.5</v>
      </c>
      <c r="F708" s="10">
        <v>68.5</v>
      </c>
      <c r="G708" s="10">
        <v>47.95</v>
      </c>
      <c r="H708">
        <v>30</v>
      </c>
      <c r="I708" s="10" t="str">
        <f>_xlfn.XLOOKUP(Q1_2025[[#This Row],[Artikelnr]],Artikel_prijzen[Artnr],Artikel_prijzen[Groep],"")</f>
        <v/>
      </c>
      <c r="J708" s="10" t="str">
        <f>_xlfn.XLOOKUP(Q1_2025[[#This Row],[Artikelnr]],Artikel_prijzen[Artnr],Artikel_prijzen[Prijs 2025],"")</f>
        <v/>
      </c>
      <c r="K708" s="10" t="str">
        <f>IF(Q1_2025[[#This Row],[Artikelprijs]]&lt;&gt;"",IF(Q1_2025[[#This Row],[Stuksprijs]]=Q1_2025[[#This Row],[Artikelprijs]],"Prijs gelijk","Prijs wijkt af"),"")</f>
        <v/>
      </c>
      <c r="L708" s="10"/>
      <c r="N708" s="10">
        <f>IF(Q1_2025[[#This Row],[Prijstype]]="Artikelprijs",Q1_2025[[#This Row],[Artikelprijs]],Q1_2025[[#This Row],[Stuksprijs]])</f>
        <v>68.5</v>
      </c>
      <c r="O708" s="10">
        <f>IF(Q1_2025[[#This Row],[Prijstype]]="Artikelprijs",Q1_2025[[#This Row],[Artikelprijs]] * Q1_2025[[#This Row],[Besteld]],Q1_2025[[#This Row],[Brutobedrag]])</f>
        <v>68.5</v>
      </c>
      <c r="P708" s="10">
        <f>IF(Q1_2025[[#This Row],[Prijstype]] = "Artikelprijs",Q1_2025[[#This Row],[Brutobedrag 2]]*(100-Q1_2025[[#This Row],[Relatiekorting percentage]])/100,Q1_2025[[#This Row],[Bruto - Rel.korting]])</f>
        <v>47.95</v>
      </c>
    </row>
    <row r="709" spans="1:16" x14ac:dyDescent="0.3">
      <c r="A709" t="s">
        <v>9</v>
      </c>
      <c r="B709">
        <v>5030229</v>
      </c>
      <c r="C709" t="s">
        <v>18</v>
      </c>
      <c r="D709">
        <v>3</v>
      </c>
      <c r="E709" s="10">
        <v>303.85000000000002</v>
      </c>
      <c r="F709" s="10">
        <v>911.55</v>
      </c>
      <c r="G709" s="10">
        <v>638.08000000000004</v>
      </c>
      <c r="H709">
        <v>30</v>
      </c>
      <c r="I709" s="10" t="str">
        <f>_xlfn.XLOOKUP(Q1_2025[[#This Row],[Artikelnr]],Artikel_prijzen[Artnr],Artikel_prijzen[Groep],"")</f>
        <v>Rigging</v>
      </c>
      <c r="J709" s="10">
        <f>_xlfn.XLOOKUP(Q1_2025[[#This Row],[Artikelnr]],Artikel_prijzen[Artnr],Artikel_prijzen[Prijs 2025],"")</f>
        <v>295</v>
      </c>
      <c r="K709" s="10" t="str">
        <f>IF(Q1_2025[[#This Row],[Artikelprijs]]&lt;&gt;"",IF(Q1_2025[[#This Row],[Stuksprijs]]=Q1_2025[[#This Row],[Artikelprijs]],"Prijs gelijk","Prijs wijkt af"),"")</f>
        <v>Prijs wijkt af</v>
      </c>
      <c r="L709" s="10"/>
      <c r="M709" t="s">
        <v>536</v>
      </c>
      <c r="N709" s="10">
        <f>IF(Q1_2025[[#This Row],[Prijstype]]="Artikelprijs",Q1_2025[[#This Row],[Artikelprijs]],Q1_2025[[#This Row],[Stuksprijs]])</f>
        <v>295</v>
      </c>
      <c r="O709" s="10">
        <f>IF(Q1_2025[[#This Row],[Prijstype]]="Artikelprijs",Q1_2025[[#This Row],[Artikelprijs]] * Q1_2025[[#This Row],[Besteld]],Q1_2025[[#This Row],[Brutobedrag]])</f>
        <v>885</v>
      </c>
      <c r="P709" s="10">
        <f>IF(Q1_2025[[#This Row],[Prijstype]] = "Artikelprijs",Q1_2025[[#This Row],[Brutobedrag 2]]*(100-Q1_2025[[#This Row],[Relatiekorting percentage]])/100,Q1_2025[[#This Row],[Bruto - Rel.korting]])</f>
        <v>619.5</v>
      </c>
    </row>
    <row r="710" spans="1:16" x14ac:dyDescent="0.3">
      <c r="A710" t="s">
        <v>9</v>
      </c>
      <c r="B710">
        <v>5010001</v>
      </c>
      <c r="C710" t="s">
        <v>123</v>
      </c>
      <c r="D710">
        <v>8</v>
      </c>
      <c r="E710" s="10">
        <v>260</v>
      </c>
      <c r="F710" s="10">
        <v>2080</v>
      </c>
      <c r="G710" s="10">
        <v>1560</v>
      </c>
      <c r="H710">
        <v>25</v>
      </c>
      <c r="I710" s="10" t="str">
        <f>_xlfn.XLOOKUP(Q1_2025[[#This Row],[Artikelnr]],Artikel_prijzen[Artnr],Artikel_prijzen[Groep],"")</f>
        <v/>
      </c>
      <c r="J710" s="10" t="str">
        <f>_xlfn.XLOOKUP(Q1_2025[[#This Row],[Artikelnr]],Artikel_prijzen[Artnr],Artikel_prijzen[Prijs 2025],"")</f>
        <v/>
      </c>
      <c r="K710" s="10" t="str">
        <f>IF(Q1_2025[[#This Row],[Artikelprijs]]&lt;&gt;"",IF(Q1_2025[[#This Row],[Stuksprijs]]=Q1_2025[[#This Row],[Artikelprijs]],"Prijs gelijk","Prijs wijkt af"),"")</f>
        <v/>
      </c>
      <c r="L710" s="10"/>
      <c r="N710" s="10">
        <f>IF(Q1_2025[[#This Row],[Prijstype]]="Artikelprijs",Q1_2025[[#This Row],[Artikelprijs]],Q1_2025[[#This Row],[Stuksprijs]])</f>
        <v>260</v>
      </c>
      <c r="O710" s="10">
        <f>IF(Q1_2025[[#This Row],[Prijstype]]="Artikelprijs",Q1_2025[[#This Row],[Artikelprijs]] * Q1_2025[[#This Row],[Besteld]],Q1_2025[[#This Row],[Brutobedrag]])</f>
        <v>2080</v>
      </c>
      <c r="P710" s="10">
        <f>IF(Q1_2025[[#This Row],[Prijstype]] = "Artikelprijs",Q1_2025[[#This Row],[Brutobedrag 2]]*(100-Q1_2025[[#This Row],[Relatiekorting percentage]])/100,Q1_2025[[#This Row],[Bruto - Rel.korting]])</f>
        <v>1560</v>
      </c>
    </row>
    <row r="711" spans="1:16" x14ac:dyDescent="0.3">
      <c r="A711" t="s">
        <v>9</v>
      </c>
      <c r="B711">
        <v>5030232</v>
      </c>
      <c r="C711" t="s">
        <v>116</v>
      </c>
      <c r="D711">
        <v>2</v>
      </c>
      <c r="E711" s="10">
        <v>144.19999999999999</v>
      </c>
      <c r="F711" s="10">
        <v>288.39999999999998</v>
      </c>
      <c r="G711" s="10">
        <v>201.88</v>
      </c>
      <c r="H711">
        <v>30</v>
      </c>
      <c r="I711" s="10" t="str">
        <f>_xlfn.XLOOKUP(Q1_2025[[#This Row],[Artikelnr]],Artikel_prijzen[Artnr],Artikel_prijzen[Groep],"")</f>
        <v>Rigging</v>
      </c>
      <c r="J711" s="10">
        <f>_xlfn.XLOOKUP(Q1_2025[[#This Row],[Artikelnr]],Artikel_prijzen[Artnr],Artikel_prijzen[Prijs 2025],"")</f>
        <v>140</v>
      </c>
      <c r="K711" s="10" t="str">
        <f>IF(Q1_2025[[#This Row],[Artikelprijs]]&lt;&gt;"",IF(Q1_2025[[#This Row],[Stuksprijs]]=Q1_2025[[#This Row],[Artikelprijs]],"Prijs gelijk","Prijs wijkt af"),"")</f>
        <v>Prijs wijkt af</v>
      </c>
      <c r="L711" s="10"/>
      <c r="M711" t="s">
        <v>536</v>
      </c>
      <c r="N711" s="10">
        <f>IF(Q1_2025[[#This Row],[Prijstype]]="Artikelprijs",Q1_2025[[#This Row],[Artikelprijs]],Q1_2025[[#This Row],[Stuksprijs]])</f>
        <v>140</v>
      </c>
      <c r="O711" s="10">
        <f>IF(Q1_2025[[#This Row],[Prijstype]]="Artikelprijs",Q1_2025[[#This Row],[Artikelprijs]] * Q1_2025[[#This Row],[Besteld]],Q1_2025[[#This Row],[Brutobedrag]])</f>
        <v>280</v>
      </c>
      <c r="P711" s="10">
        <f>IF(Q1_2025[[#This Row],[Prijstype]] = "Artikelprijs",Q1_2025[[#This Row],[Brutobedrag 2]]*(100-Q1_2025[[#This Row],[Relatiekorting percentage]])/100,Q1_2025[[#This Row],[Bruto - Rel.korting]])</f>
        <v>196</v>
      </c>
    </row>
    <row r="712" spans="1:16" x14ac:dyDescent="0.3">
      <c r="A712" t="s">
        <v>9</v>
      </c>
      <c r="B712">
        <v>5022009</v>
      </c>
      <c r="C712" t="s">
        <v>45</v>
      </c>
      <c r="D712">
        <v>2</v>
      </c>
      <c r="E712" s="10">
        <v>103.75</v>
      </c>
      <c r="F712" s="10">
        <v>207.5</v>
      </c>
      <c r="G712" s="10">
        <v>166</v>
      </c>
      <c r="H712">
        <v>20</v>
      </c>
      <c r="I712" s="10" t="str">
        <f>_xlfn.XLOOKUP(Q1_2025[[#This Row],[Artikelnr]],Artikel_prijzen[Artnr],Artikel_prijzen[Groep],"")</f>
        <v>Elektra</v>
      </c>
      <c r="J712" s="10">
        <f>_xlfn.XLOOKUP(Q1_2025[[#This Row],[Artikelnr]],Artikel_prijzen[Artnr],Artikel_prijzen[Prijs 2025],"")</f>
        <v>106.8625</v>
      </c>
      <c r="K712" s="10" t="str">
        <f>IF(Q1_2025[[#This Row],[Artikelprijs]]&lt;&gt;"",IF(Q1_2025[[#This Row],[Stuksprijs]]=Q1_2025[[#This Row],[Artikelprijs]],"Prijs gelijk","Prijs wijkt af"),"")</f>
        <v>Prijs wijkt af</v>
      </c>
      <c r="L712" s="10"/>
      <c r="M712" t="s">
        <v>536</v>
      </c>
      <c r="N712" s="10">
        <f>IF(Q1_2025[[#This Row],[Prijstype]]="Artikelprijs",Q1_2025[[#This Row],[Artikelprijs]],Q1_2025[[#This Row],[Stuksprijs]])</f>
        <v>106.8625</v>
      </c>
      <c r="O712" s="10">
        <f>IF(Q1_2025[[#This Row],[Prijstype]]="Artikelprijs",Q1_2025[[#This Row],[Artikelprijs]] * Q1_2025[[#This Row],[Besteld]],Q1_2025[[#This Row],[Brutobedrag]])</f>
        <v>213.72499999999999</v>
      </c>
      <c r="P712" s="10">
        <f>IF(Q1_2025[[#This Row],[Prijstype]] = "Artikelprijs",Q1_2025[[#This Row],[Brutobedrag 2]]*(100-Q1_2025[[#This Row],[Relatiekorting percentage]])/100,Q1_2025[[#This Row],[Bruto - Rel.korting]])</f>
        <v>170.98</v>
      </c>
    </row>
    <row r="713" spans="1:16" x14ac:dyDescent="0.3">
      <c r="A713" t="s">
        <v>9</v>
      </c>
      <c r="B713">
        <v>5010001</v>
      </c>
      <c r="C713" t="s">
        <v>191</v>
      </c>
      <c r="D713">
        <v>20</v>
      </c>
      <c r="E713" s="10">
        <v>18.03</v>
      </c>
      <c r="F713" s="10">
        <v>360.6</v>
      </c>
      <c r="G713" s="10">
        <v>270.45</v>
      </c>
      <c r="H713">
        <v>25</v>
      </c>
      <c r="I713" s="10" t="str">
        <f>_xlfn.XLOOKUP(Q1_2025[[#This Row],[Artikelnr]],Artikel_prijzen[Artnr],Artikel_prijzen[Groep],"")</f>
        <v/>
      </c>
      <c r="J713" s="10" t="str">
        <f>_xlfn.XLOOKUP(Q1_2025[[#This Row],[Artikelnr]],Artikel_prijzen[Artnr],Artikel_prijzen[Prijs 2025],"")</f>
        <v/>
      </c>
      <c r="K713" s="10" t="str">
        <f>IF(Q1_2025[[#This Row],[Artikelprijs]]&lt;&gt;"",IF(Q1_2025[[#This Row],[Stuksprijs]]=Q1_2025[[#This Row],[Artikelprijs]],"Prijs gelijk","Prijs wijkt af"),"")</f>
        <v/>
      </c>
      <c r="L713" s="10"/>
      <c r="N713" s="10">
        <f>IF(Q1_2025[[#This Row],[Prijstype]]="Artikelprijs",Q1_2025[[#This Row],[Artikelprijs]],Q1_2025[[#This Row],[Stuksprijs]])</f>
        <v>18.03</v>
      </c>
      <c r="O713" s="10">
        <f>IF(Q1_2025[[#This Row],[Prijstype]]="Artikelprijs",Q1_2025[[#This Row],[Artikelprijs]] * Q1_2025[[#This Row],[Besteld]],Q1_2025[[#This Row],[Brutobedrag]])</f>
        <v>360.6</v>
      </c>
      <c r="P713" s="10">
        <f>IF(Q1_2025[[#This Row],[Prijstype]] = "Artikelprijs",Q1_2025[[#This Row],[Brutobedrag 2]]*(100-Q1_2025[[#This Row],[Relatiekorting percentage]])/100,Q1_2025[[#This Row],[Bruto - Rel.korting]])</f>
        <v>270.45</v>
      </c>
    </row>
    <row r="714" spans="1:16" x14ac:dyDescent="0.3">
      <c r="A714" t="s">
        <v>9</v>
      </c>
      <c r="B714">
        <v>1010083</v>
      </c>
      <c r="C714" t="s">
        <v>192</v>
      </c>
      <c r="D714">
        <v>2</v>
      </c>
      <c r="E714" s="10">
        <v>45</v>
      </c>
      <c r="F714" s="10">
        <v>90</v>
      </c>
      <c r="G714" s="10">
        <v>67.5</v>
      </c>
      <c r="H714">
        <v>25</v>
      </c>
      <c r="I714" s="10" t="str">
        <f>_xlfn.XLOOKUP(Q1_2025[[#This Row],[Artikelnr]],Artikel_prijzen[Artnr],Artikel_prijzen[Groep],"")</f>
        <v/>
      </c>
      <c r="J714" s="10" t="str">
        <f>_xlfn.XLOOKUP(Q1_2025[[#This Row],[Artikelnr]],Artikel_prijzen[Artnr],Artikel_prijzen[Prijs 2025],"")</f>
        <v/>
      </c>
      <c r="K714" s="10" t="str">
        <f>IF(Q1_2025[[#This Row],[Artikelprijs]]&lt;&gt;"",IF(Q1_2025[[#This Row],[Stuksprijs]]=Q1_2025[[#This Row],[Artikelprijs]],"Prijs gelijk","Prijs wijkt af"),"")</f>
        <v/>
      </c>
      <c r="L714" s="10"/>
      <c r="N714" s="10">
        <f>IF(Q1_2025[[#This Row],[Prijstype]]="Artikelprijs",Q1_2025[[#This Row],[Artikelprijs]],Q1_2025[[#This Row],[Stuksprijs]])</f>
        <v>45</v>
      </c>
      <c r="O714" s="10">
        <f>IF(Q1_2025[[#This Row],[Prijstype]]="Artikelprijs",Q1_2025[[#This Row],[Artikelprijs]] * Q1_2025[[#This Row],[Besteld]],Q1_2025[[#This Row],[Brutobedrag]])</f>
        <v>90</v>
      </c>
      <c r="P714" s="10">
        <f>IF(Q1_2025[[#This Row],[Prijstype]] = "Artikelprijs",Q1_2025[[#This Row],[Brutobedrag 2]]*(100-Q1_2025[[#This Row],[Relatiekorting percentage]])/100,Q1_2025[[#This Row],[Bruto - Rel.korting]])</f>
        <v>67.5</v>
      </c>
    </row>
    <row r="715" spans="1:16" x14ac:dyDescent="0.3">
      <c r="A715" t="s">
        <v>9</v>
      </c>
      <c r="B715">
        <v>3002010</v>
      </c>
      <c r="C715" t="s">
        <v>184</v>
      </c>
      <c r="D715">
        <v>9</v>
      </c>
      <c r="E715" s="10">
        <v>25.52</v>
      </c>
      <c r="F715" s="10">
        <v>229.68</v>
      </c>
      <c r="G715" s="10">
        <v>229.68</v>
      </c>
      <c r="H715">
        <v>0</v>
      </c>
      <c r="I715" s="10" t="str">
        <f>_xlfn.XLOOKUP(Q1_2025[[#This Row],[Artikelnr]],Artikel_prijzen[Artnr],Artikel_prijzen[Groep],"")</f>
        <v/>
      </c>
      <c r="J715" s="10" t="str">
        <f>_xlfn.XLOOKUP(Q1_2025[[#This Row],[Artikelnr]],Artikel_prijzen[Artnr],Artikel_prijzen[Prijs 2025],"")</f>
        <v/>
      </c>
      <c r="K715" s="10" t="str">
        <f>IF(Q1_2025[[#This Row],[Artikelprijs]]&lt;&gt;"",IF(Q1_2025[[#This Row],[Stuksprijs]]=Q1_2025[[#This Row],[Artikelprijs]],"Prijs gelijk","Prijs wijkt af"),"")</f>
        <v/>
      </c>
      <c r="L715" s="10"/>
      <c r="N715" s="10">
        <f>IF(Q1_2025[[#This Row],[Prijstype]]="Artikelprijs",Q1_2025[[#This Row],[Artikelprijs]],Q1_2025[[#This Row],[Stuksprijs]])</f>
        <v>25.52</v>
      </c>
      <c r="O715" s="10">
        <f>IF(Q1_2025[[#This Row],[Prijstype]]="Artikelprijs",Q1_2025[[#This Row],[Artikelprijs]] * Q1_2025[[#This Row],[Besteld]],Q1_2025[[#This Row],[Brutobedrag]])</f>
        <v>229.68</v>
      </c>
      <c r="P715" s="10">
        <f>IF(Q1_2025[[#This Row],[Prijstype]] = "Artikelprijs",Q1_2025[[#This Row],[Brutobedrag 2]]*(100-Q1_2025[[#This Row],[Relatiekorting percentage]])/100,Q1_2025[[#This Row],[Bruto - Rel.korting]])</f>
        <v>229.68</v>
      </c>
    </row>
    <row r="716" spans="1:16" x14ac:dyDescent="0.3">
      <c r="A716" t="s">
        <v>9</v>
      </c>
      <c r="B716">
        <v>5020002</v>
      </c>
      <c r="C716" t="s">
        <v>122</v>
      </c>
      <c r="D716">
        <v>6</v>
      </c>
      <c r="E716" s="10">
        <v>39.65</v>
      </c>
      <c r="F716" s="10">
        <v>237.9</v>
      </c>
      <c r="G716" s="10">
        <v>178.42</v>
      </c>
      <c r="H716">
        <v>25</v>
      </c>
      <c r="I716" s="10" t="str">
        <f>_xlfn.XLOOKUP(Q1_2025[[#This Row],[Artikelnr]],Artikel_prijzen[Artnr],Artikel_prijzen[Groep],"")</f>
        <v/>
      </c>
      <c r="J716" s="10" t="str">
        <f>_xlfn.XLOOKUP(Q1_2025[[#This Row],[Artikelnr]],Artikel_prijzen[Artnr],Artikel_prijzen[Prijs 2025],"")</f>
        <v/>
      </c>
      <c r="K716" s="10" t="str">
        <f>IF(Q1_2025[[#This Row],[Artikelprijs]]&lt;&gt;"",IF(Q1_2025[[#This Row],[Stuksprijs]]=Q1_2025[[#This Row],[Artikelprijs]],"Prijs gelijk","Prijs wijkt af"),"")</f>
        <v/>
      </c>
      <c r="L716" s="10"/>
      <c r="N716" s="10">
        <f>IF(Q1_2025[[#This Row],[Prijstype]]="Artikelprijs",Q1_2025[[#This Row],[Artikelprijs]],Q1_2025[[#This Row],[Stuksprijs]])</f>
        <v>39.65</v>
      </c>
      <c r="O716" s="10">
        <f>IF(Q1_2025[[#This Row],[Prijstype]]="Artikelprijs",Q1_2025[[#This Row],[Artikelprijs]] * Q1_2025[[#This Row],[Besteld]],Q1_2025[[#This Row],[Brutobedrag]])</f>
        <v>237.9</v>
      </c>
      <c r="P716" s="10">
        <f>IF(Q1_2025[[#This Row],[Prijstype]] = "Artikelprijs",Q1_2025[[#This Row],[Brutobedrag 2]]*(100-Q1_2025[[#This Row],[Relatiekorting percentage]])/100,Q1_2025[[#This Row],[Bruto - Rel.korting]])</f>
        <v>178.42</v>
      </c>
    </row>
    <row r="717" spans="1:16" x14ac:dyDescent="0.3">
      <c r="A717" t="s">
        <v>9</v>
      </c>
      <c r="B717">
        <v>5020006</v>
      </c>
      <c r="C717" t="s">
        <v>193</v>
      </c>
      <c r="D717">
        <v>2</v>
      </c>
      <c r="E717" s="10">
        <v>39.65</v>
      </c>
      <c r="F717" s="10">
        <v>79.3</v>
      </c>
      <c r="G717" s="10">
        <v>59.47</v>
      </c>
      <c r="H717">
        <v>25</v>
      </c>
      <c r="I717" s="10" t="str">
        <f>_xlfn.XLOOKUP(Q1_2025[[#This Row],[Artikelnr]],Artikel_prijzen[Artnr],Artikel_prijzen[Groep],"")</f>
        <v/>
      </c>
      <c r="J717" s="10" t="str">
        <f>_xlfn.XLOOKUP(Q1_2025[[#This Row],[Artikelnr]],Artikel_prijzen[Artnr],Artikel_prijzen[Prijs 2025],"")</f>
        <v/>
      </c>
      <c r="K717" s="10" t="str">
        <f>IF(Q1_2025[[#This Row],[Artikelprijs]]&lt;&gt;"",IF(Q1_2025[[#This Row],[Stuksprijs]]=Q1_2025[[#This Row],[Artikelprijs]],"Prijs gelijk","Prijs wijkt af"),"")</f>
        <v/>
      </c>
      <c r="L717" s="10"/>
      <c r="N717" s="10">
        <f>IF(Q1_2025[[#This Row],[Prijstype]]="Artikelprijs",Q1_2025[[#This Row],[Artikelprijs]],Q1_2025[[#This Row],[Stuksprijs]])</f>
        <v>39.65</v>
      </c>
      <c r="O717" s="10">
        <f>IF(Q1_2025[[#This Row],[Prijstype]]="Artikelprijs",Q1_2025[[#This Row],[Artikelprijs]] * Q1_2025[[#This Row],[Besteld]],Q1_2025[[#This Row],[Brutobedrag]])</f>
        <v>79.3</v>
      </c>
      <c r="P717" s="10">
        <f>IF(Q1_2025[[#This Row],[Prijstype]] = "Artikelprijs",Q1_2025[[#This Row],[Brutobedrag 2]]*(100-Q1_2025[[#This Row],[Relatiekorting percentage]])/100,Q1_2025[[#This Row],[Bruto - Rel.korting]])</f>
        <v>59.47</v>
      </c>
    </row>
    <row r="718" spans="1:16" x14ac:dyDescent="0.3">
      <c r="A718" t="s">
        <v>9</v>
      </c>
      <c r="B718">
        <v>3002021</v>
      </c>
      <c r="C718" t="s">
        <v>220</v>
      </c>
      <c r="D718">
        <v>1</v>
      </c>
      <c r="E718" s="10">
        <v>76.02</v>
      </c>
      <c r="F718" s="10">
        <v>0</v>
      </c>
      <c r="G718" s="10">
        <v>0</v>
      </c>
      <c r="H718">
        <v>25</v>
      </c>
      <c r="I718" s="10" t="str">
        <f>_xlfn.XLOOKUP(Q1_2025[[#This Row],[Artikelnr]],Artikel_prijzen[Artnr],Artikel_prijzen[Groep],"")</f>
        <v/>
      </c>
      <c r="J718" s="10" t="str">
        <f>_xlfn.XLOOKUP(Q1_2025[[#This Row],[Artikelnr]],Artikel_prijzen[Artnr],Artikel_prijzen[Prijs 2025],"")</f>
        <v/>
      </c>
      <c r="K718" s="10" t="str">
        <f>IF(Q1_2025[[#This Row],[Artikelprijs]]&lt;&gt;"",IF(Q1_2025[[#This Row],[Stuksprijs]]=Q1_2025[[#This Row],[Artikelprijs]],"Prijs gelijk","Prijs wijkt af"),"")</f>
        <v/>
      </c>
      <c r="L718" s="10"/>
      <c r="N718" s="10">
        <f>IF(Q1_2025[[#This Row],[Prijstype]]="Artikelprijs",Q1_2025[[#This Row],[Artikelprijs]],Q1_2025[[#This Row],[Stuksprijs]])</f>
        <v>76.02</v>
      </c>
      <c r="O718" s="10">
        <f>IF(Q1_2025[[#This Row],[Prijstype]]="Artikelprijs",Q1_2025[[#This Row],[Artikelprijs]] * Q1_2025[[#This Row],[Besteld]],Q1_2025[[#This Row],[Brutobedrag]])</f>
        <v>0</v>
      </c>
      <c r="P718" s="10">
        <f>IF(Q1_2025[[#This Row],[Prijstype]] = "Artikelprijs",Q1_2025[[#This Row],[Brutobedrag 2]]*(100-Q1_2025[[#This Row],[Relatiekorting percentage]])/100,Q1_2025[[#This Row],[Bruto - Rel.korting]])</f>
        <v>0</v>
      </c>
    </row>
    <row r="719" spans="1:16" x14ac:dyDescent="0.3">
      <c r="A719" t="s">
        <v>9</v>
      </c>
      <c r="B719">
        <v>5021009</v>
      </c>
      <c r="C719" t="s">
        <v>50</v>
      </c>
      <c r="D719">
        <v>1</v>
      </c>
      <c r="E719" s="10">
        <v>386.25</v>
      </c>
      <c r="F719" s="10">
        <v>386.25</v>
      </c>
      <c r="G719" s="10">
        <v>309</v>
      </c>
      <c r="H719">
        <v>20</v>
      </c>
      <c r="I719" s="10" t="str">
        <f>_xlfn.XLOOKUP(Q1_2025[[#This Row],[Artikelnr]],Artikel_prijzen[Artnr],Artikel_prijzen[Groep],"")</f>
        <v>Elektra</v>
      </c>
      <c r="J719" s="10">
        <f>_xlfn.XLOOKUP(Q1_2025[[#This Row],[Artikelnr]],Artikel_prijzen[Artnr],Artikel_prijzen[Prijs 2025],"")</f>
        <v>386.25</v>
      </c>
      <c r="K719" s="10" t="str">
        <f>IF(Q1_2025[[#This Row],[Artikelprijs]]&lt;&gt;"",IF(Q1_2025[[#This Row],[Stuksprijs]]=Q1_2025[[#This Row],[Artikelprijs]],"Prijs gelijk","Prijs wijkt af"),"")</f>
        <v>Prijs gelijk</v>
      </c>
      <c r="L719" s="10"/>
      <c r="M719" t="s">
        <v>536</v>
      </c>
      <c r="N719" s="10">
        <f>IF(Q1_2025[[#This Row],[Prijstype]]="Artikelprijs",Q1_2025[[#This Row],[Artikelprijs]],Q1_2025[[#This Row],[Stuksprijs]])</f>
        <v>386.25</v>
      </c>
      <c r="O719" s="10">
        <f>IF(Q1_2025[[#This Row],[Prijstype]]="Artikelprijs",Q1_2025[[#This Row],[Artikelprijs]] * Q1_2025[[#This Row],[Besteld]],Q1_2025[[#This Row],[Brutobedrag]])</f>
        <v>386.25</v>
      </c>
      <c r="P719" s="10">
        <f>IF(Q1_2025[[#This Row],[Prijstype]] = "Artikelprijs",Q1_2025[[#This Row],[Brutobedrag 2]]*(100-Q1_2025[[#This Row],[Relatiekorting percentage]])/100,Q1_2025[[#This Row],[Bruto - Rel.korting]])</f>
        <v>309</v>
      </c>
    </row>
    <row r="720" spans="1:16" x14ac:dyDescent="0.3">
      <c r="A720" t="s">
        <v>9</v>
      </c>
      <c r="B720">
        <v>5010001</v>
      </c>
      <c r="C720" t="s">
        <v>191</v>
      </c>
      <c r="D720">
        <v>20</v>
      </c>
      <c r="E720" s="10">
        <v>18.03</v>
      </c>
      <c r="F720" s="10">
        <v>360.6</v>
      </c>
      <c r="G720" s="10">
        <v>270.45</v>
      </c>
      <c r="H720">
        <v>25</v>
      </c>
      <c r="I720" s="10" t="str">
        <f>_xlfn.XLOOKUP(Q1_2025[[#This Row],[Artikelnr]],Artikel_prijzen[Artnr],Artikel_prijzen[Groep],"")</f>
        <v/>
      </c>
      <c r="J720" s="10" t="str">
        <f>_xlfn.XLOOKUP(Q1_2025[[#This Row],[Artikelnr]],Artikel_prijzen[Artnr],Artikel_prijzen[Prijs 2025],"")</f>
        <v/>
      </c>
      <c r="K720" s="10" t="str">
        <f>IF(Q1_2025[[#This Row],[Artikelprijs]]&lt;&gt;"",IF(Q1_2025[[#This Row],[Stuksprijs]]=Q1_2025[[#This Row],[Artikelprijs]],"Prijs gelijk","Prijs wijkt af"),"")</f>
        <v/>
      </c>
      <c r="L720" s="10"/>
      <c r="N720" s="10">
        <f>IF(Q1_2025[[#This Row],[Prijstype]]="Artikelprijs",Q1_2025[[#This Row],[Artikelprijs]],Q1_2025[[#This Row],[Stuksprijs]])</f>
        <v>18.03</v>
      </c>
      <c r="O720" s="10">
        <f>IF(Q1_2025[[#This Row],[Prijstype]]="Artikelprijs",Q1_2025[[#This Row],[Artikelprijs]] * Q1_2025[[#This Row],[Besteld]],Q1_2025[[#This Row],[Brutobedrag]])</f>
        <v>360.6</v>
      </c>
      <c r="P720" s="10">
        <f>IF(Q1_2025[[#This Row],[Prijstype]] = "Artikelprijs",Q1_2025[[#This Row],[Brutobedrag 2]]*(100-Q1_2025[[#This Row],[Relatiekorting percentage]])/100,Q1_2025[[#This Row],[Bruto - Rel.korting]])</f>
        <v>270.45</v>
      </c>
    </row>
    <row r="721" spans="1:16" x14ac:dyDescent="0.3">
      <c r="A721" t="s">
        <v>9</v>
      </c>
      <c r="B721">
        <v>1010083</v>
      </c>
      <c r="C721" t="s">
        <v>192</v>
      </c>
      <c r="D721">
        <v>3</v>
      </c>
      <c r="E721" s="10">
        <v>45</v>
      </c>
      <c r="F721" s="10">
        <v>135</v>
      </c>
      <c r="G721" s="10">
        <v>101.25</v>
      </c>
      <c r="H721">
        <v>25</v>
      </c>
      <c r="I721" s="10" t="str">
        <f>_xlfn.XLOOKUP(Q1_2025[[#This Row],[Artikelnr]],Artikel_prijzen[Artnr],Artikel_prijzen[Groep],"")</f>
        <v/>
      </c>
      <c r="J721" s="10" t="str">
        <f>_xlfn.XLOOKUP(Q1_2025[[#This Row],[Artikelnr]],Artikel_prijzen[Artnr],Artikel_prijzen[Prijs 2025],"")</f>
        <v/>
      </c>
      <c r="K721" s="10" t="str">
        <f>IF(Q1_2025[[#This Row],[Artikelprijs]]&lt;&gt;"",IF(Q1_2025[[#This Row],[Stuksprijs]]=Q1_2025[[#This Row],[Artikelprijs]],"Prijs gelijk","Prijs wijkt af"),"")</f>
        <v/>
      </c>
      <c r="L721" s="10"/>
      <c r="N721" s="10">
        <f>IF(Q1_2025[[#This Row],[Prijstype]]="Artikelprijs",Q1_2025[[#This Row],[Artikelprijs]],Q1_2025[[#This Row],[Stuksprijs]])</f>
        <v>45</v>
      </c>
      <c r="O721" s="10">
        <f>IF(Q1_2025[[#This Row],[Prijstype]]="Artikelprijs",Q1_2025[[#This Row],[Artikelprijs]] * Q1_2025[[#This Row],[Besteld]],Q1_2025[[#This Row],[Brutobedrag]])</f>
        <v>135</v>
      </c>
      <c r="P721" s="10">
        <f>IF(Q1_2025[[#This Row],[Prijstype]] = "Artikelprijs",Q1_2025[[#This Row],[Brutobedrag 2]]*(100-Q1_2025[[#This Row],[Relatiekorting percentage]])/100,Q1_2025[[#This Row],[Bruto - Rel.korting]])</f>
        <v>101.25</v>
      </c>
    </row>
    <row r="722" spans="1:16" x14ac:dyDescent="0.3">
      <c r="A722" t="s">
        <v>9</v>
      </c>
      <c r="B722">
        <v>3002010</v>
      </c>
      <c r="C722" t="s">
        <v>184</v>
      </c>
      <c r="D722">
        <v>7</v>
      </c>
      <c r="E722" s="10">
        <v>25.52</v>
      </c>
      <c r="F722" s="10">
        <v>178.64</v>
      </c>
      <c r="G722" s="10">
        <v>178.64</v>
      </c>
      <c r="H722">
        <v>0</v>
      </c>
      <c r="I722" s="10" t="str">
        <f>_xlfn.XLOOKUP(Q1_2025[[#This Row],[Artikelnr]],Artikel_prijzen[Artnr],Artikel_prijzen[Groep],"")</f>
        <v/>
      </c>
      <c r="J722" s="10" t="str">
        <f>_xlfn.XLOOKUP(Q1_2025[[#This Row],[Artikelnr]],Artikel_prijzen[Artnr],Artikel_prijzen[Prijs 2025],"")</f>
        <v/>
      </c>
      <c r="K722" s="10" t="str">
        <f>IF(Q1_2025[[#This Row],[Artikelprijs]]&lt;&gt;"",IF(Q1_2025[[#This Row],[Stuksprijs]]=Q1_2025[[#This Row],[Artikelprijs]],"Prijs gelijk","Prijs wijkt af"),"")</f>
        <v/>
      </c>
      <c r="L722" s="10"/>
      <c r="N722" s="10">
        <f>IF(Q1_2025[[#This Row],[Prijstype]]="Artikelprijs",Q1_2025[[#This Row],[Artikelprijs]],Q1_2025[[#This Row],[Stuksprijs]])</f>
        <v>25.52</v>
      </c>
      <c r="O722" s="10">
        <f>IF(Q1_2025[[#This Row],[Prijstype]]="Artikelprijs",Q1_2025[[#This Row],[Artikelprijs]] * Q1_2025[[#This Row],[Besteld]],Q1_2025[[#This Row],[Brutobedrag]])</f>
        <v>178.64</v>
      </c>
      <c r="P722" s="10">
        <f>IF(Q1_2025[[#This Row],[Prijstype]] = "Artikelprijs",Q1_2025[[#This Row],[Brutobedrag 2]]*(100-Q1_2025[[#This Row],[Relatiekorting percentage]])/100,Q1_2025[[#This Row],[Bruto - Rel.korting]])</f>
        <v>178.64</v>
      </c>
    </row>
    <row r="723" spans="1:16" x14ac:dyDescent="0.3">
      <c r="A723" t="s">
        <v>9</v>
      </c>
      <c r="B723">
        <v>5020002</v>
      </c>
      <c r="C723" t="s">
        <v>122</v>
      </c>
      <c r="D723">
        <v>3</v>
      </c>
      <c r="E723" s="10">
        <v>39.65</v>
      </c>
      <c r="F723" s="10">
        <v>118.95</v>
      </c>
      <c r="G723" s="10">
        <v>89.21</v>
      </c>
      <c r="H723">
        <v>25</v>
      </c>
      <c r="I723" s="10" t="str">
        <f>_xlfn.XLOOKUP(Q1_2025[[#This Row],[Artikelnr]],Artikel_prijzen[Artnr],Artikel_prijzen[Groep],"")</f>
        <v/>
      </c>
      <c r="J723" s="10" t="str">
        <f>_xlfn.XLOOKUP(Q1_2025[[#This Row],[Artikelnr]],Artikel_prijzen[Artnr],Artikel_prijzen[Prijs 2025],"")</f>
        <v/>
      </c>
      <c r="K723" s="10" t="str">
        <f>IF(Q1_2025[[#This Row],[Artikelprijs]]&lt;&gt;"",IF(Q1_2025[[#This Row],[Stuksprijs]]=Q1_2025[[#This Row],[Artikelprijs]],"Prijs gelijk","Prijs wijkt af"),"")</f>
        <v/>
      </c>
      <c r="L723" s="10"/>
      <c r="N723" s="10">
        <f>IF(Q1_2025[[#This Row],[Prijstype]]="Artikelprijs",Q1_2025[[#This Row],[Artikelprijs]],Q1_2025[[#This Row],[Stuksprijs]])</f>
        <v>39.65</v>
      </c>
      <c r="O723" s="10">
        <f>IF(Q1_2025[[#This Row],[Prijstype]]="Artikelprijs",Q1_2025[[#This Row],[Artikelprijs]] * Q1_2025[[#This Row],[Besteld]],Q1_2025[[#This Row],[Brutobedrag]])</f>
        <v>118.95</v>
      </c>
      <c r="P723" s="10">
        <f>IF(Q1_2025[[#This Row],[Prijstype]] = "Artikelprijs",Q1_2025[[#This Row],[Brutobedrag 2]]*(100-Q1_2025[[#This Row],[Relatiekorting percentage]])/100,Q1_2025[[#This Row],[Bruto - Rel.korting]])</f>
        <v>89.21</v>
      </c>
    </row>
    <row r="724" spans="1:16" x14ac:dyDescent="0.3">
      <c r="A724" t="s">
        <v>9</v>
      </c>
      <c r="B724">
        <v>5020006</v>
      </c>
      <c r="C724" t="s">
        <v>193</v>
      </c>
      <c r="D724">
        <v>3</v>
      </c>
      <c r="E724" s="10">
        <v>39.65</v>
      </c>
      <c r="F724" s="10">
        <v>118.95</v>
      </c>
      <c r="G724" s="10">
        <v>89.21</v>
      </c>
      <c r="H724">
        <v>25</v>
      </c>
      <c r="I724" s="10" t="str">
        <f>_xlfn.XLOOKUP(Q1_2025[[#This Row],[Artikelnr]],Artikel_prijzen[Artnr],Artikel_prijzen[Groep],"")</f>
        <v/>
      </c>
      <c r="J724" s="10" t="str">
        <f>_xlfn.XLOOKUP(Q1_2025[[#This Row],[Artikelnr]],Artikel_prijzen[Artnr],Artikel_prijzen[Prijs 2025],"")</f>
        <v/>
      </c>
      <c r="K724" s="10" t="str">
        <f>IF(Q1_2025[[#This Row],[Artikelprijs]]&lt;&gt;"",IF(Q1_2025[[#This Row],[Stuksprijs]]=Q1_2025[[#This Row],[Artikelprijs]],"Prijs gelijk","Prijs wijkt af"),"")</f>
        <v/>
      </c>
      <c r="L724" s="10"/>
      <c r="N724" s="10">
        <f>IF(Q1_2025[[#This Row],[Prijstype]]="Artikelprijs",Q1_2025[[#This Row],[Artikelprijs]],Q1_2025[[#This Row],[Stuksprijs]])</f>
        <v>39.65</v>
      </c>
      <c r="O724" s="10">
        <f>IF(Q1_2025[[#This Row],[Prijstype]]="Artikelprijs",Q1_2025[[#This Row],[Artikelprijs]] * Q1_2025[[#This Row],[Besteld]],Q1_2025[[#This Row],[Brutobedrag]])</f>
        <v>118.95</v>
      </c>
      <c r="P724" s="10">
        <f>IF(Q1_2025[[#This Row],[Prijstype]] = "Artikelprijs",Q1_2025[[#This Row],[Brutobedrag 2]]*(100-Q1_2025[[#This Row],[Relatiekorting percentage]])/100,Q1_2025[[#This Row],[Bruto - Rel.korting]])</f>
        <v>89.21</v>
      </c>
    </row>
    <row r="725" spans="1:16" x14ac:dyDescent="0.3">
      <c r="A725" t="s">
        <v>9</v>
      </c>
      <c r="B725">
        <v>3002022</v>
      </c>
      <c r="C725" t="s">
        <v>194</v>
      </c>
      <c r="D725">
        <v>1</v>
      </c>
      <c r="E725" s="10">
        <v>76.02</v>
      </c>
      <c r="F725" s="10">
        <v>0</v>
      </c>
      <c r="G725" s="10">
        <v>0</v>
      </c>
      <c r="H725">
        <v>25</v>
      </c>
      <c r="I725" s="10" t="str">
        <f>_xlfn.XLOOKUP(Q1_2025[[#This Row],[Artikelnr]],Artikel_prijzen[Artnr],Artikel_prijzen[Groep],"")</f>
        <v/>
      </c>
      <c r="J725" s="10" t="str">
        <f>_xlfn.XLOOKUP(Q1_2025[[#This Row],[Artikelnr]],Artikel_prijzen[Artnr],Artikel_prijzen[Prijs 2025],"")</f>
        <v/>
      </c>
      <c r="K725" s="10" t="str">
        <f>IF(Q1_2025[[#This Row],[Artikelprijs]]&lt;&gt;"",IF(Q1_2025[[#This Row],[Stuksprijs]]=Q1_2025[[#This Row],[Artikelprijs]],"Prijs gelijk","Prijs wijkt af"),"")</f>
        <v/>
      </c>
      <c r="L725" s="10"/>
      <c r="N725" s="10">
        <f>IF(Q1_2025[[#This Row],[Prijstype]]="Artikelprijs",Q1_2025[[#This Row],[Artikelprijs]],Q1_2025[[#This Row],[Stuksprijs]])</f>
        <v>76.02</v>
      </c>
      <c r="O725" s="10">
        <f>IF(Q1_2025[[#This Row],[Prijstype]]="Artikelprijs",Q1_2025[[#This Row],[Artikelprijs]] * Q1_2025[[#This Row],[Besteld]],Q1_2025[[#This Row],[Brutobedrag]])</f>
        <v>0</v>
      </c>
      <c r="P725" s="10">
        <f>IF(Q1_2025[[#This Row],[Prijstype]] = "Artikelprijs",Q1_2025[[#This Row],[Brutobedrag 2]]*(100-Q1_2025[[#This Row],[Relatiekorting percentage]])/100,Q1_2025[[#This Row],[Bruto - Rel.korting]])</f>
        <v>0</v>
      </c>
    </row>
    <row r="726" spans="1:16" x14ac:dyDescent="0.3">
      <c r="A726" t="s">
        <v>9</v>
      </c>
      <c r="B726">
        <v>5021009</v>
      </c>
      <c r="C726" t="s">
        <v>50</v>
      </c>
      <c r="D726">
        <v>1</v>
      </c>
      <c r="E726" s="10">
        <v>386.25</v>
      </c>
      <c r="F726" s="10">
        <v>386.25</v>
      </c>
      <c r="G726" s="10">
        <v>309</v>
      </c>
      <c r="H726">
        <v>20</v>
      </c>
      <c r="I726" s="10" t="str">
        <f>_xlfn.XLOOKUP(Q1_2025[[#This Row],[Artikelnr]],Artikel_prijzen[Artnr],Artikel_prijzen[Groep],"")</f>
        <v>Elektra</v>
      </c>
      <c r="J726" s="10">
        <f>_xlfn.XLOOKUP(Q1_2025[[#This Row],[Artikelnr]],Artikel_prijzen[Artnr],Artikel_prijzen[Prijs 2025],"")</f>
        <v>386.25</v>
      </c>
      <c r="K726" s="10" t="str">
        <f>IF(Q1_2025[[#This Row],[Artikelprijs]]&lt;&gt;"",IF(Q1_2025[[#This Row],[Stuksprijs]]=Q1_2025[[#This Row],[Artikelprijs]],"Prijs gelijk","Prijs wijkt af"),"")</f>
        <v>Prijs gelijk</v>
      </c>
      <c r="L726" s="10"/>
      <c r="M726" t="s">
        <v>536</v>
      </c>
      <c r="N726" s="10">
        <f>IF(Q1_2025[[#This Row],[Prijstype]]="Artikelprijs",Q1_2025[[#This Row],[Artikelprijs]],Q1_2025[[#This Row],[Stuksprijs]])</f>
        <v>386.25</v>
      </c>
      <c r="O726" s="10">
        <f>IF(Q1_2025[[#This Row],[Prijstype]]="Artikelprijs",Q1_2025[[#This Row],[Artikelprijs]] * Q1_2025[[#This Row],[Besteld]],Q1_2025[[#This Row],[Brutobedrag]])</f>
        <v>386.25</v>
      </c>
      <c r="P726" s="10">
        <f>IF(Q1_2025[[#This Row],[Prijstype]] = "Artikelprijs",Q1_2025[[#This Row],[Brutobedrag 2]]*(100-Q1_2025[[#This Row],[Relatiekorting percentage]])/100,Q1_2025[[#This Row],[Bruto - Rel.korting]])</f>
        <v>309</v>
      </c>
    </row>
    <row r="727" spans="1:16" x14ac:dyDescent="0.3">
      <c r="A727" t="s">
        <v>9</v>
      </c>
      <c r="B727">
        <v>5010001</v>
      </c>
      <c r="C727" t="s">
        <v>191</v>
      </c>
      <c r="D727">
        <v>20</v>
      </c>
      <c r="E727" s="10">
        <v>18.03</v>
      </c>
      <c r="F727" s="10">
        <v>360.6</v>
      </c>
      <c r="G727" s="10">
        <v>270.45</v>
      </c>
      <c r="H727">
        <v>25</v>
      </c>
      <c r="I727" s="10" t="str">
        <f>_xlfn.XLOOKUP(Q1_2025[[#This Row],[Artikelnr]],Artikel_prijzen[Artnr],Artikel_prijzen[Groep],"")</f>
        <v/>
      </c>
      <c r="J727" s="10" t="str">
        <f>_xlfn.XLOOKUP(Q1_2025[[#This Row],[Artikelnr]],Artikel_prijzen[Artnr],Artikel_prijzen[Prijs 2025],"")</f>
        <v/>
      </c>
      <c r="K727" s="10" t="str">
        <f>IF(Q1_2025[[#This Row],[Artikelprijs]]&lt;&gt;"",IF(Q1_2025[[#This Row],[Stuksprijs]]=Q1_2025[[#This Row],[Artikelprijs]],"Prijs gelijk","Prijs wijkt af"),"")</f>
        <v/>
      </c>
      <c r="L727" s="10"/>
      <c r="N727" s="10">
        <f>IF(Q1_2025[[#This Row],[Prijstype]]="Artikelprijs",Q1_2025[[#This Row],[Artikelprijs]],Q1_2025[[#This Row],[Stuksprijs]])</f>
        <v>18.03</v>
      </c>
      <c r="O727" s="10">
        <f>IF(Q1_2025[[#This Row],[Prijstype]]="Artikelprijs",Q1_2025[[#This Row],[Artikelprijs]] * Q1_2025[[#This Row],[Besteld]],Q1_2025[[#This Row],[Brutobedrag]])</f>
        <v>360.6</v>
      </c>
      <c r="P727" s="10">
        <f>IF(Q1_2025[[#This Row],[Prijstype]] = "Artikelprijs",Q1_2025[[#This Row],[Brutobedrag 2]]*(100-Q1_2025[[#This Row],[Relatiekorting percentage]])/100,Q1_2025[[#This Row],[Bruto - Rel.korting]])</f>
        <v>270.45</v>
      </c>
    </row>
    <row r="728" spans="1:16" x14ac:dyDescent="0.3">
      <c r="A728" t="s">
        <v>9</v>
      </c>
      <c r="B728">
        <v>1010083</v>
      </c>
      <c r="C728" t="s">
        <v>192</v>
      </c>
      <c r="D728">
        <v>2</v>
      </c>
      <c r="E728" s="10">
        <v>45</v>
      </c>
      <c r="F728" s="10">
        <v>90</v>
      </c>
      <c r="G728" s="10">
        <v>67.5</v>
      </c>
      <c r="H728">
        <v>25</v>
      </c>
      <c r="I728" s="10" t="str">
        <f>_xlfn.XLOOKUP(Q1_2025[[#This Row],[Artikelnr]],Artikel_prijzen[Artnr],Artikel_prijzen[Groep],"")</f>
        <v/>
      </c>
      <c r="J728" s="10" t="str">
        <f>_xlfn.XLOOKUP(Q1_2025[[#This Row],[Artikelnr]],Artikel_prijzen[Artnr],Artikel_prijzen[Prijs 2025],"")</f>
        <v/>
      </c>
      <c r="K728" s="10" t="str">
        <f>IF(Q1_2025[[#This Row],[Artikelprijs]]&lt;&gt;"",IF(Q1_2025[[#This Row],[Stuksprijs]]=Q1_2025[[#This Row],[Artikelprijs]],"Prijs gelijk","Prijs wijkt af"),"")</f>
        <v/>
      </c>
      <c r="L728" s="10"/>
      <c r="N728" s="10">
        <f>IF(Q1_2025[[#This Row],[Prijstype]]="Artikelprijs",Q1_2025[[#This Row],[Artikelprijs]],Q1_2025[[#This Row],[Stuksprijs]])</f>
        <v>45</v>
      </c>
      <c r="O728" s="10">
        <f>IF(Q1_2025[[#This Row],[Prijstype]]="Artikelprijs",Q1_2025[[#This Row],[Artikelprijs]] * Q1_2025[[#This Row],[Besteld]],Q1_2025[[#This Row],[Brutobedrag]])</f>
        <v>90</v>
      </c>
      <c r="P728" s="10">
        <f>IF(Q1_2025[[#This Row],[Prijstype]] = "Artikelprijs",Q1_2025[[#This Row],[Brutobedrag 2]]*(100-Q1_2025[[#This Row],[Relatiekorting percentage]])/100,Q1_2025[[#This Row],[Bruto - Rel.korting]])</f>
        <v>67.5</v>
      </c>
    </row>
    <row r="729" spans="1:16" x14ac:dyDescent="0.3">
      <c r="A729" t="s">
        <v>9</v>
      </c>
      <c r="B729">
        <v>3002010</v>
      </c>
      <c r="C729" t="s">
        <v>184</v>
      </c>
      <c r="D729">
        <v>9</v>
      </c>
      <c r="E729" s="10">
        <v>25.52</v>
      </c>
      <c r="F729" s="10">
        <v>229.68</v>
      </c>
      <c r="G729" s="10">
        <v>229.68</v>
      </c>
      <c r="H729">
        <v>0</v>
      </c>
      <c r="I729" s="10" t="str">
        <f>_xlfn.XLOOKUP(Q1_2025[[#This Row],[Artikelnr]],Artikel_prijzen[Artnr],Artikel_prijzen[Groep],"")</f>
        <v/>
      </c>
      <c r="J729" s="10" t="str">
        <f>_xlfn.XLOOKUP(Q1_2025[[#This Row],[Artikelnr]],Artikel_prijzen[Artnr],Artikel_prijzen[Prijs 2025],"")</f>
        <v/>
      </c>
      <c r="K729" s="10" t="str">
        <f>IF(Q1_2025[[#This Row],[Artikelprijs]]&lt;&gt;"",IF(Q1_2025[[#This Row],[Stuksprijs]]=Q1_2025[[#This Row],[Artikelprijs]],"Prijs gelijk","Prijs wijkt af"),"")</f>
        <v/>
      </c>
      <c r="L729" s="10"/>
      <c r="N729" s="10">
        <f>IF(Q1_2025[[#This Row],[Prijstype]]="Artikelprijs",Q1_2025[[#This Row],[Artikelprijs]],Q1_2025[[#This Row],[Stuksprijs]])</f>
        <v>25.52</v>
      </c>
      <c r="O729" s="10">
        <f>IF(Q1_2025[[#This Row],[Prijstype]]="Artikelprijs",Q1_2025[[#This Row],[Artikelprijs]] * Q1_2025[[#This Row],[Besteld]],Q1_2025[[#This Row],[Brutobedrag]])</f>
        <v>229.68</v>
      </c>
      <c r="P729" s="10">
        <f>IF(Q1_2025[[#This Row],[Prijstype]] = "Artikelprijs",Q1_2025[[#This Row],[Brutobedrag 2]]*(100-Q1_2025[[#This Row],[Relatiekorting percentage]])/100,Q1_2025[[#This Row],[Bruto - Rel.korting]])</f>
        <v>229.68</v>
      </c>
    </row>
    <row r="730" spans="1:16" x14ac:dyDescent="0.3">
      <c r="A730" t="s">
        <v>9</v>
      </c>
      <c r="B730">
        <v>5020002</v>
      </c>
      <c r="C730" t="s">
        <v>122</v>
      </c>
      <c r="D730">
        <v>6</v>
      </c>
      <c r="E730" s="10">
        <v>39.65</v>
      </c>
      <c r="F730" s="10">
        <v>237.9</v>
      </c>
      <c r="G730" s="10">
        <v>178.42</v>
      </c>
      <c r="H730">
        <v>25</v>
      </c>
      <c r="I730" s="10" t="str">
        <f>_xlfn.XLOOKUP(Q1_2025[[#This Row],[Artikelnr]],Artikel_prijzen[Artnr],Artikel_prijzen[Groep],"")</f>
        <v/>
      </c>
      <c r="J730" s="10" t="str">
        <f>_xlfn.XLOOKUP(Q1_2025[[#This Row],[Artikelnr]],Artikel_prijzen[Artnr],Artikel_prijzen[Prijs 2025],"")</f>
        <v/>
      </c>
      <c r="K730" s="10" t="str">
        <f>IF(Q1_2025[[#This Row],[Artikelprijs]]&lt;&gt;"",IF(Q1_2025[[#This Row],[Stuksprijs]]=Q1_2025[[#This Row],[Artikelprijs]],"Prijs gelijk","Prijs wijkt af"),"")</f>
        <v/>
      </c>
      <c r="L730" s="10"/>
      <c r="N730" s="10">
        <f>IF(Q1_2025[[#This Row],[Prijstype]]="Artikelprijs",Q1_2025[[#This Row],[Artikelprijs]],Q1_2025[[#This Row],[Stuksprijs]])</f>
        <v>39.65</v>
      </c>
      <c r="O730" s="10">
        <f>IF(Q1_2025[[#This Row],[Prijstype]]="Artikelprijs",Q1_2025[[#This Row],[Artikelprijs]] * Q1_2025[[#This Row],[Besteld]],Q1_2025[[#This Row],[Brutobedrag]])</f>
        <v>237.9</v>
      </c>
      <c r="P730" s="10">
        <f>IF(Q1_2025[[#This Row],[Prijstype]] = "Artikelprijs",Q1_2025[[#This Row],[Brutobedrag 2]]*(100-Q1_2025[[#This Row],[Relatiekorting percentage]])/100,Q1_2025[[#This Row],[Bruto - Rel.korting]])</f>
        <v>178.42</v>
      </c>
    </row>
    <row r="731" spans="1:16" x14ac:dyDescent="0.3">
      <c r="A731" t="s">
        <v>9</v>
      </c>
      <c r="B731">
        <v>5020006</v>
      </c>
      <c r="C731" t="s">
        <v>193</v>
      </c>
      <c r="D731">
        <v>1</v>
      </c>
      <c r="E731" s="10">
        <v>39.65</v>
      </c>
      <c r="F731" s="10">
        <v>39.65</v>
      </c>
      <c r="G731" s="10">
        <v>29.74</v>
      </c>
      <c r="H731">
        <v>25</v>
      </c>
      <c r="I731" s="10" t="str">
        <f>_xlfn.XLOOKUP(Q1_2025[[#This Row],[Artikelnr]],Artikel_prijzen[Artnr],Artikel_prijzen[Groep],"")</f>
        <v/>
      </c>
      <c r="J731" s="10" t="str">
        <f>_xlfn.XLOOKUP(Q1_2025[[#This Row],[Artikelnr]],Artikel_prijzen[Artnr],Artikel_prijzen[Prijs 2025],"")</f>
        <v/>
      </c>
      <c r="K731" s="10" t="str">
        <f>IF(Q1_2025[[#This Row],[Artikelprijs]]&lt;&gt;"",IF(Q1_2025[[#This Row],[Stuksprijs]]=Q1_2025[[#This Row],[Artikelprijs]],"Prijs gelijk","Prijs wijkt af"),"")</f>
        <v/>
      </c>
      <c r="L731" s="10"/>
      <c r="N731" s="10">
        <f>IF(Q1_2025[[#This Row],[Prijstype]]="Artikelprijs",Q1_2025[[#This Row],[Artikelprijs]],Q1_2025[[#This Row],[Stuksprijs]])</f>
        <v>39.65</v>
      </c>
      <c r="O731" s="10">
        <f>IF(Q1_2025[[#This Row],[Prijstype]]="Artikelprijs",Q1_2025[[#This Row],[Artikelprijs]] * Q1_2025[[#This Row],[Besteld]],Q1_2025[[#This Row],[Brutobedrag]])</f>
        <v>39.65</v>
      </c>
      <c r="P731" s="10">
        <f>IF(Q1_2025[[#This Row],[Prijstype]] = "Artikelprijs",Q1_2025[[#This Row],[Brutobedrag 2]]*(100-Q1_2025[[#This Row],[Relatiekorting percentage]])/100,Q1_2025[[#This Row],[Bruto - Rel.korting]])</f>
        <v>29.74</v>
      </c>
    </row>
    <row r="732" spans="1:16" x14ac:dyDescent="0.3">
      <c r="A732" t="s">
        <v>9</v>
      </c>
      <c r="B732">
        <v>3002022</v>
      </c>
      <c r="C732" t="s">
        <v>195</v>
      </c>
      <c r="D732">
        <v>1</v>
      </c>
      <c r="E732" s="10">
        <v>76.02</v>
      </c>
      <c r="F732" s="10">
        <v>0</v>
      </c>
      <c r="G732" s="10">
        <v>0</v>
      </c>
      <c r="H732">
        <v>25</v>
      </c>
      <c r="I732" s="10" t="str">
        <f>_xlfn.XLOOKUP(Q1_2025[[#This Row],[Artikelnr]],Artikel_prijzen[Artnr],Artikel_prijzen[Groep],"")</f>
        <v/>
      </c>
      <c r="J732" s="10" t="str">
        <f>_xlfn.XLOOKUP(Q1_2025[[#This Row],[Artikelnr]],Artikel_prijzen[Artnr],Artikel_prijzen[Prijs 2025],"")</f>
        <v/>
      </c>
      <c r="K732" s="10" t="str">
        <f>IF(Q1_2025[[#This Row],[Artikelprijs]]&lt;&gt;"",IF(Q1_2025[[#This Row],[Stuksprijs]]=Q1_2025[[#This Row],[Artikelprijs]],"Prijs gelijk","Prijs wijkt af"),"")</f>
        <v/>
      </c>
      <c r="L732" s="10"/>
      <c r="N732" s="10">
        <f>IF(Q1_2025[[#This Row],[Prijstype]]="Artikelprijs",Q1_2025[[#This Row],[Artikelprijs]],Q1_2025[[#This Row],[Stuksprijs]])</f>
        <v>76.02</v>
      </c>
      <c r="O732" s="10">
        <f>IF(Q1_2025[[#This Row],[Prijstype]]="Artikelprijs",Q1_2025[[#This Row],[Artikelprijs]] * Q1_2025[[#This Row],[Besteld]],Q1_2025[[#This Row],[Brutobedrag]])</f>
        <v>0</v>
      </c>
      <c r="P732" s="10">
        <f>IF(Q1_2025[[#This Row],[Prijstype]] = "Artikelprijs",Q1_2025[[#This Row],[Brutobedrag 2]]*(100-Q1_2025[[#This Row],[Relatiekorting percentage]])/100,Q1_2025[[#This Row],[Bruto - Rel.korting]])</f>
        <v>0</v>
      </c>
    </row>
    <row r="733" spans="1:16" x14ac:dyDescent="0.3">
      <c r="A733" t="s">
        <v>9</v>
      </c>
      <c r="B733">
        <v>5021009</v>
      </c>
      <c r="C733" t="s">
        <v>50</v>
      </c>
      <c r="D733">
        <v>1</v>
      </c>
      <c r="E733" s="10">
        <v>386.25</v>
      </c>
      <c r="F733" s="10">
        <v>386.25</v>
      </c>
      <c r="G733" s="10">
        <v>309</v>
      </c>
      <c r="H733">
        <v>20</v>
      </c>
      <c r="I733" s="10" t="str">
        <f>_xlfn.XLOOKUP(Q1_2025[[#This Row],[Artikelnr]],Artikel_prijzen[Artnr],Artikel_prijzen[Groep],"")</f>
        <v>Elektra</v>
      </c>
      <c r="J733" s="10">
        <f>_xlfn.XLOOKUP(Q1_2025[[#This Row],[Artikelnr]],Artikel_prijzen[Artnr],Artikel_prijzen[Prijs 2025],"")</f>
        <v>386.25</v>
      </c>
      <c r="K733" s="10" t="str">
        <f>IF(Q1_2025[[#This Row],[Artikelprijs]]&lt;&gt;"",IF(Q1_2025[[#This Row],[Stuksprijs]]=Q1_2025[[#This Row],[Artikelprijs]],"Prijs gelijk","Prijs wijkt af"),"")</f>
        <v>Prijs gelijk</v>
      </c>
      <c r="L733" s="10"/>
      <c r="M733" t="s">
        <v>536</v>
      </c>
      <c r="N733" s="10">
        <f>IF(Q1_2025[[#This Row],[Prijstype]]="Artikelprijs",Q1_2025[[#This Row],[Artikelprijs]],Q1_2025[[#This Row],[Stuksprijs]])</f>
        <v>386.25</v>
      </c>
      <c r="O733" s="10">
        <f>IF(Q1_2025[[#This Row],[Prijstype]]="Artikelprijs",Q1_2025[[#This Row],[Artikelprijs]] * Q1_2025[[#This Row],[Besteld]],Q1_2025[[#This Row],[Brutobedrag]])</f>
        <v>386.25</v>
      </c>
      <c r="P733" s="10">
        <f>IF(Q1_2025[[#This Row],[Prijstype]] = "Artikelprijs",Q1_2025[[#This Row],[Brutobedrag 2]]*(100-Q1_2025[[#This Row],[Relatiekorting percentage]])/100,Q1_2025[[#This Row],[Bruto - Rel.korting]])</f>
        <v>309</v>
      </c>
    </row>
    <row r="734" spans="1:16" x14ac:dyDescent="0.3">
      <c r="A734" t="s">
        <v>9</v>
      </c>
      <c r="B734">
        <v>5010001</v>
      </c>
      <c r="C734" t="s">
        <v>191</v>
      </c>
      <c r="D734">
        <v>18</v>
      </c>
      <c r="E734" s="10">
        <v>18.03</v>
      </c>
      <c r="F734" s="10">
        <v>324.54000000000002</v>
      </c>
      <c r="G734" s="10">
        <v>243.4</v>
      </c>
      <c r="H734">
        <v>25</v>
      </c>
      <c r="I734" s="10" t="str">
        <f>_xlfn.XLOOKUP(Q1_2025[[#This Row],[Artikelnr]],Artikel_prijzen[Artnr],Artikel_prijzen[Groep],"")</f>
        <v/>
      </c>
      <c r="J734" s="10" t="str">
        <f>_xlfn.XLOOKUP(Q1_2025[[#This Row],[Artikelnr]],Artikel_prijzen[Artnr],Artikel_prijzen[Prijs 2025],"")</f>
        <v/>
      </c>
      <c r="K734" s="10" t="str">
        <f>IF(Q1_2025[[#This Row],[Artikelprijs]]&lt;&gt;"",IF(Q1_2025[[#This Row],[Stuksprijs]]=Q1_2025[[#This Row],[Artikelprijs]],"Prijs gelijk","Prijs wijkt af"),"")</f>
        <v/>
      </c>
      <c r="L734" s="10"/>
      <c r="N734" s="10">
        <f>IF(Q1_2025[[#This Row],[Prijstype]]="Artikelprijs",Q1_2025[[#This Row],[Artikelprijs]],Q1_2025[[#This Row],[Stuksprijs]])</f>
        <v>18.03</v>
      </c>
      <c r="O734" s="10">
        <f>IF(Q1_2025[[#This Row],[Prijstype]]="Artikelprijs",Q1_2025[[#This Row],[Artikelprijs]] * Q1_2025[[#This Row],[Besteld]],Q1_2025[[#This Row],[Brutobedrag]])</f>
        <v>324.54000000000002</v>
      </c>
      <c r="P734" s="10">
        <f>IF(Q1_2025[[#This Row],[Prijstype]] = "Artikelprijs",Q1_2025[[#This Row],[Brutobedrag 2]]*(100-Q1_2025[[#This Row],[Relatiekorting percentage]])/100,Q1_2025[[#This Row],[Bruto - Rel.korting]])</f>
        <v>243.4</v>
      </c>
    </row>
    <row r="735" spans="1:16" x14ac:dyDescent="0.3">
      <c r="A735" t="s">
        <v>9</v>
      </c>
      <c r="B735">
        <v>1010083</v>
      </c>
      <c r="C735" t="s">
        <v>192</v>
      </c>
      <c r="D735">
        <v>1</v>
      </c>
      <c r="E735" s="10">
        <v>45</v>
      </c>
      <c r="F735" s="10">
        <v>45</v>
      </c>
      <c r="G735" s="10">
        <v>33.75</v>
      </c>
      <c r="H735">
        <v>25</v>
      </c>
      <c r="I735" s="10" t="str">
        <f>_xlfn.XLOOKUP(Q1_2025[[#This Row],[Artikelnr]],Artikel_prijzen[Artnr],Artikel_prijzen[Groep],"")</f>
        <v/>
      </c>
      <c r="J735" s="10" t="str">
        <f>_xlfn.XLOOKUP(Q1_2025[[#This Row],[Artikelnr]],Artikel_prijzen[Artnr],Artikel_prijzen[Prijs 2025],"")</f>
        <v/>
      </c>
      <c r="K735" s="10" t="str">
        <f>IF(Q1_2025[[#This Row],[Artikelprijs]]&lt;&gt;"",IF(Q1_2025[[#This Row],[Stuksprijs]]=Q1_2025[[#This Row],[Artikelprijs]],"Prijs gelijk","Prijs wijkt af"),"")</f>
        <v/>
      </c>
      <c r="L735" s="10"/>
      <c r="N735" s="10">
        <f>IF(Q1_2025[[#This Row],[Prijstype]]="Artikelprijs",Q1_2025[[#This Row],[Artikelprijs]],Q1_2025[[#This Row],[Stuksprijs]])</f>
        <v>45</v>
      </c>
      <c r="O735" s="10">
        <f>IF(Q1_2025[[#This Row],[Prijstype]]="Artikelprijs",Q1_2025[[#This Row],[Artikelprijs]] * Q1_2025[[#This Row],[Besteld]],Q1_2025[[#This Row],[Brutobedrag]])</f>
        <v>45</v>
      </c>
      <c r="P735" s="10">
        <f>IF(Q1_2025[[#This Row],[Prijstype]] = "Artikelprijs",Q1_2025[[#This Row],[Brutobedrag 2]]*(100-Q1_2025[[#This Row],[Relatiekorting percentage]])/100,Q1_2025[[#This Row],[Bruto - Rel.korting]])</f>
        <v>33.75</v>
      </c>
    </row>
    <row r="736" spans="1:16" x14ac:dyDescent="0.3">
      <c r="A736" t="s">
        <v>9</v>
      </c>
      <c r="B736">
        <v>3002010</v>
      </c>
      <c r="C736" t="s">
        <v>184</v>
      </c>
      <c r="D736">
        <v>4</v>
      </c>
      <c r="E736" s="10">
        <v>25.52</v>
      </c>
      <c r="F736" s="10">
        <v>102.08</v>
      </c>
      <c r="G736" s="10">
        <v>102.08</v>
      </c>
      <c r="H736">
        <v>0</v>
      </c>
      <c r="I736" s="10" t="str">
        <f>_xlfn.XLOOKUP(Q1_2025[[#This Row],[Artikelnr]],Artikel_prijzen[Artnr],Artikel_prijzen[Groep],"")</f>
        <v/>
      </c>
      <c r="J736" s="10" t="str">
        <f>_xlfn.XLOOKUP(Q1_2025[[#This Row],[Artikelnr]],Artikel_prijzen[Artnr],Artikel_prijzen[Prijs 2025],"")</f>
        <v/>
      </c>
      <c r="K736" s="10" t="str">
        <f>IF(Q1_2025[[#This Row],[Artikelprijs]]&lt;&gt;"",IF(Q1_2025[[#This Row],[Stuksprijs]]=Q1_2025[[#This Row],[Artikelprijs]],"Prijs gelijk","Prijs wijkt af"),"")</f>
        <v/>
      </c>
      <c r="L736" s="10"/>
      <c r="N736" s="10">
        <f>IF(Q1_2025[[#This Row],[Prijstype]]="Artikelprijs",Q1_2025[[#This Row],[Artikelprijs]],Q1_2025[[#This Row],[Stuksprijs]])</f>
        <v>25.52</v>
      </c>
      <c r="O736" s="10">
        <f>IF(Q1_2025[[#This Row],[Prijstype]]="Artikelprijs",Q1_2025[[#This Row],[Artikelprijs]] * Q1_2025[[#This Row],[Besteld]],Q1_2025[[#This Row],[Brutobedrag]])</f>
        <v>102.08</v>
      </c>
      <c r="P736" s="10">
        <f>IF(Q1_2025[[#This Row],[Prijstype]] = "Artikelprijs",Q1_2025[[#This Row],[Brutobedrag 2]]*(100-Q1_2025[[#This Row],[Relatiekorting percentage]])/100,Q1_2025[[#This Row],[Bruto - Rel.korting]])</f>
        <v>102.08</v>
      </c>
    </row>
    <row r="737" spans="1:16" x14ac:dyDescent="0.3">
      <c r="A737" t="s">
        <v>9</v>
      </c>
      <c r="B737">
        <v>5020002</v>
      </c>
      <c r="C737" t="s">
        <v>122</v>
      </c>
      <c r="D737">
        <v>6</v>
      </c>
      <c r="E737" s="10">
        <v>39.65</v>
      </c>
      <c r="F737" s="10">
        <v>237.9</v>
      </c>
      <c r="G737" s="10">
        <v>178.42</v>
      </c>
      <c r="H737">
        <v>25</v>
      </c>
      <c r="I737" s="10" t="str">
        <f>_xlfn.XLOOKUP(Q1_2025[[#This Row],[Artikelnr]],Artikel_prijzen[Artnr],Artikel_prijzen[Groep],"")</f>
        <v/>
      </c>
      <c r="J737" s="10" t="str">
        <f>_xlfn.XLOOKUP(Q1_2025[[#This Row],[Artikelnr]],Artikel_prijzen[Artnr],Artikel_prijzen[Prijs 2025],"")</f>
        <v/>
      </c>
      <c r="K737" s="10" t="str">
        <f>IF(Q1_2025[[#This Row],[Artikelprijs]]&lt;&gt;"",IF(Q1_2025[[#This Row],[Stuksprijs]]=Q1_2025[[#This Row],[Artikelprijs]],"Prijs gelijk","Prijs wijkt af"),"")</f>
        <v/>
      </c>
      <c r="L737" s="10"/>
      <c r="N737" s="10">
        <f>IF(Q1_2025[[#This Row],[Prijstype]]="Artikelprijs",Q1_2025[[#This Row],[Artikelprijs]],Q1_2025[[#This Row],[Stuksprijs]])</f>
        <v>39.65</v>
      </c>
      <c r="O737" s="10">
        <f>IF(Q1_2025[[#This Row],[Prijstype]]="Artikelprijs",Q1_2025[[#This Row],[Artikelprijs]] * Q1_2025[[#This Row],[Besteld]],Q1_2025[[#This Row],[Brutobedrag]])</f>
        <v>237.9</v>
      </c>
      <c r="P737" s="10">
        <f>IF(Q1_2025[[#This Row],[Prijstype]] = "Artikelprijs",Q1_2025[[#This Row],[Brutobedrag 2]]*(100-Q1_2025[[#This Row],[Relatiekorting percentage]])/100,Q1_2025[[#This Row],[Bruto - Rel.korting]])</f>
        <v>178.42</v>
      </c>
    </row>
    <row r="738" spans="1:16" x14ac:dyDescent="0.3">
      <c r="A738" t="s">
        <v>9</v>
      </c>
      <c r="B738">
        <v>5020006</v>
      </c>
      <c r="C738" t="s">
        <v>193</v>
      </c>
      <c r="D738">
        <v>1</v>
      </c>
      <c r="E738" s="10">
        <v>39.65</v>
      </c>
      <c r="F738" s="10">
        <v>39.65</v>
      </c>
      <c r="G738" s="10">
        <v>29.74</v>
      </c>
      <c r="H738">
        <v>25</v>
      </c>
      <c r="I738" s="10" t="str">
        <f>_xlfn.XLOOKUP(Q1_2025[[#This Row],[Artikelnr]],Artikel_prijzen[Artnr],Artikel_prijzen[Groep],"")</f>
        <v/>
      </c>
      <c r="J738" s="10" t="str">
        <f>_xlfn.XLOOKUP(Q1_2025[[#This Row],[Artikelnr]],Artikel_prijzen[Artnr],Artikel_prijzen[Prijs 2025],"")</f>
        <v/>
      </c>
      <c r="K738" s="10" t="str">
        <f>IF(Q1_2025[[#This Row],[Artikelprijs]]&lt;&gt;"",IF(Q1_2025[[#This Row],[Stuksprijs]]=Q1_2025[[#This Row],[Artikelprijs]],"Prijs gelijk","Prijs wijkt af"),"")</f>
        <v/>
      </c>
      <c r="L738" s="10"/>
      <c r="N738" s="10">
        <f>IF(Q1_2025[[#This Row],[Prijstype]]="Artikelprijs",Q1_2025[[#This Row],[Artikelprijs]],Q1_2025[[#This Row],[Stuksprijs]])</f>
        <v>39.65</v>
      </c>
      <c r="O738" s="10">
        <f>IF(Q1_2025[[#This Row],[Prijstype]]="Artikelprijs",Q1_2025[[#This Row],[Artikelprijs]] * Q1_2025[[#This Row],[Besteld]],Q1_2025[[#This Row],[Brutobedrag]])</f>
        <v>39.65</v>
      </c>
      <c r="P738" s="10">
        <f>IF(Q1_2025[[#This Row],[Prijstype]] = "Artikelprijs",Q1_2025[[#This Row],[Brutobedrag 2]]*(100-Q1_2025[[#This Row],[Relatiekorting percentage]])/100,Q1_2025[[#This Row],[Bruto - Rel.korting]])</f>
        <v>29.74</v>
      </c>
    </row>
    <row r="739" spans="1:16" x14ac:dyDescent="0.3">
      <c r="A739" t="s">
        <v>9</v>
      </c>
      <c r="B739">
        <v>3002022</v>
      </c>
      <c r="C739" t="s">
        <v>195</v>
      </c>
      <c r="D739">
        <v>1</v>
      </c>
      <c r="E739" s="10">
        <v>76.02</v>
      </c>
      <c r="F739" s="10">
        <v>0</v>
      </c>
      <c r="G739" s="10">
        <v>0</v>
      </c>
      <c r="H739">
        <v>25</v>
      </c>
      <c r="I739" s="10" t="str">
        <f>_xlfn.XLOOKUP(Q1_2025[[#This Row],[Artikelnr]],Artikel_prijzen[Artnr],Artikel_prijzen[Groep],"")</f>
        <v/>
      </c>
      <c r="J739" s="10" t="str">
        <f>_xlfn.XLOOKUP(Q1_2025[[#This Row],[Artikelnr]],Artikel_prijzen[Artnr],Artikel_prijzen[Prijs 2025],"")</f>
        <v/>
      </c>
      <c r="K739" s="10" t="str">
        <f>IF(Q1_2025[[#This Row],[Artikelprijs]]&lt;&gt;"",IF(Q1_2025[[#This Row],[Stuksprijs]]=Q1_2025[[#This Row],[Artikelprijs]],"Prijs gelijk","Prijs wijkt af"),"")</f>
        <v/>
      </c>
      <c r="L739" s="10"/>
      <c r="N739" s="10">
        <f>IF(Q1_2025[[#This Row],[Prijstype]]="Artikelprijs",Q1_2025[[#This Row],[Artikelprijs]],Q1_2025[[#This Row],[Stuksprijs]])</f>
        <v>76.02</v>
      </c>
      <c r="O739" s="10">
        <f>IF(Q1_2025[[#This Row],[Prijstype]]="Artikelprijs",Q1_2025[[#This Row],[Artikelprijs]] * Q1_2025[[#This Row],[Besteld]],Q1_2025[[#This Row],[Brutobedrag]])</f>
        <v>0</v>
      </c>
      <c r="P739" s="10">
        <f>IF(Q1_2025[[#This Row],[Prijstype]] = "Artikelprijs",Q1_2025[[#This Row],[Brutobedrag 2]]*(100-Q1_2025[[#This Row],[Relatiekorting percentage]])/100,Q1_2025[[#This Row],[Bruto - Rel.korting]])</f>
        <v>0</v>
      </c>
    </row>
    <row r="740" spans="1:16" x14ac:dyDescent="0.3">
      <c r="A740" t="s">
        <v>9</v>
      </c>
      <c r="B740">
        <v>5021009</v>
      </c>
      <c r="C740" t="s">
        <v>50</v>
      </c>
      <c r="D740">
        <v>1</v>
      </c>
      <c r="E740" s="10">
        <v>386.25</v>
      </c>
      <c r="F740" s="10">
        <v>386.25</v>
      </c>
      <c r="G740" s="10">
        <v>309</v>
      </c>
      <c r="H740">
        <v>20</v>
      </c>
      <c r="I740" s="10" t="str">
        <f>_xlfn.XLOOKUP(Q1_2025[[#This Row],[Artikelnr]],Artikel_prijzen[Artnr],Artikel_prijzen[Groep],"")</f>
        <v>Elektra</v>
      </c>
      <c r="J740" s="10">
        <f>_xlfn.XLOOKUP(Q1_2025[[#This Row],[Artikelnr]],Artikel_prijzen[Artnr],Artikel_prijzen[Prijs 2025],"")</f>
        <v>386.25</v>
      </c>
      <c r="K740" s="10" t="str">
        <f>IF(Q1_2025[[#This Row],[Artikelprijs]]&lt;&gt;"",IF(Q1_2025[[#This Row],[Stuksprijs]]=Q1_2025[[#This Row],[Artikelprijs]],"Prijs gelijk","Prijs wijkt af"),"")</f>
        <v>Prijs gelijk</v>
      </c>
      <c r="L740" s="10"/>
      <c r="M740" t="s">
        <v>536</v>
      </c>
      <c r="N740" s="10">
        <f>IF(Q1_2025[[#This Row],[Prijstype]]="Artikelprijs",Q1_2025[[#This Row],[Artikelprijs]],Q1_2025[[#This Row],[Stuksprijs]])</f>
        <v>386.25</v>
      </c>
      <c r="O740" s="10">
        <f>IF(Q1_2025[[#This Row],[Prijstype]]="Artikelprijs",Q1_2025[[#This Row],[Artikelprijs]] * Q1_2025[[#This Row],[Besteld]],Q1_2025[[#This Row],[Brutobedrag]])</f>
        <v>386.25</v>
      </c>
      <c r="P740" s="10">
        <f>IF(Q1_2025[[#This Row],[Prijstype]] = "Artikelprijs",Q1_2025[[#This Row],[Brutobedrag 2]]*(100-Q1_2025[[#This Row],[Relatiekorting percentage]])/100,Q1_2025[[#This Row],[Bruto - Rel.korting]])</f>
        <v>309</v>
      </c>
    </row>
    <row r="741" spans="1:16" x14ac:dyDescent="0.3">
      <c r="A741" t="s">
        <v>9</v>
      </c>
      <c r="B741">
        <v>5010001</v>
      </c>
      <c r="C741" t="s">
        <v>191</v>
      </c>
      <c r="D741">
        <v>20</v>
      </c>
      <c r="E741" s="10">
        <v>18.03</v>
      </c>
      <c r="F741" s="10">
        <v>360.6</v>
      </c>
      <c r="G741" s="10">
        <v>270.45</v>
      </c>
      <c r="H741">
        <v>25</v>
      </c>
      <c r="I741" s="10" t="str">
        <f>_xlfn.XLOOKUP(Q1_2025[[#This Row],[Artikelnr]],Artikel_prijzen[Artnr],Artikel_prijzen[Groep],"")</f>
        <v/>
      </c>
      <c r="J741" s="10" t="str">
        <f>_xlfn.XLOOKUP(Q1_2025[[#This Row],[Artikelnr]],Artikel_prijzen[Artnr],Artikel_prijzen[Prijs 2025],"")</f>
        <v/>
      </c>
      <c r="K741" s="10" t="str">
        <f>IF(Q1_2025[[#This Row],[Artikelprijs]]&lt;&gt;"",IF(Q1_2025[[#This Row],[Stuksprijs]]=Q1_2025[[#This Row],[Artikelprijs]],"Prijs gelijk","Prijs wijkt af"),"")</f>
        <v/>
      </c>
      <c r="L741" s="10"/>
      <c r="N741" s="10">
        <f>IF(Q1_2025[[#This Row],[Prijstype]]="Artikelprijs",Q1_2025[[#This Row],[Artikelprijs]],Q1_2025[[#This Row],[Stuksprijs]])</f>
        <v>18.03</v>
      </c>
      <c r="O741" s="10">
        <f>IF(Q1_2025[[#This Row],[Prijstype]]="Artikelprijs",Q1_2025[[#This Row],[Artikelprijs]] * Q1_2025[[#This Row],[Besteld]],Q1_2025[[#This Row],[Brutobedrag]])</f>
        <v>360.6</v>
      </c>
      <c r="P741" s="10">
        <f>IF(Q1_2025[[#This Row],[Prijstype]] = "Artikelprijs",Q1_2025[[#This Row],[Brutobedrag 2]]*(100-Q1_2025[[#This Row],[Relatiekorting percentage]])/100,Q1_2025[[#This Row],[Bruto - Rel.korting]])</f>
        <v>270.45</v>
      </c>
    </row>
    <row r="742" spans="1:16" x14ac:dyDescent="0.3">
      <c r="A742" t="s">
        <v>9</v>
      </c>
      <c r="B742">
        <v>1010083</v>
      </c>
      <c r="C742" t="s">
        <v>192</v>
      </c>
      <c r="D742">
        <v>1</v>
      </c>
      <c r="E742" s="10">
        <v>45</v>
      </c>
      <c r="F742" s="10">
        <v>45</v>
      </c>
      <c r="G742" s="10">
        <v>33.75</v>
      </c>
      <c r="H742">
        <v>25</v>
      </c>
      <c r="I742" s="10" t="str">
        <f>_xlfn.XLOOKUP(Q1_2025[[#This Row],[Artikelnr]],Artikel_prijzen[Artnr],Artikel_prijzen[Groep],"")</f>
        <v/>
      </c>
      <c r="J742" s="10" t="str">
        <f>_xlfn.XLOOKUP(Q1_2025[[#This Row],[Artikelnr]],Artikel_prijzen[Artnr],Artikel_prijzen[Prijs 2025],"")</f>
        <v/>
      </c>
      <c r="K742" s="10" t="str">
        <f>IF(Q1_2025[[#This Row],[Artikelprijs]]&lt;&gt;"",IF(Q1_2025[[#This Row],[Stuksprijs]]=Q1_2025[[#This Row],[Artikelprijs]],"Prijs gelijk","Prijs wijkt af"),"")</f>
        <v/>
      </c>
      <c r="L742" s="10"/>
      <c r="N742" s="10">
        <f>IF(Q1_2025[[#This Row],[Prijstype]]="Artikelprijs",Q1_2025[[#This Row],[Artikelprijs]],Q1_2025[[#This Row],[Stuksprijs]])</f>
        <v>45</v>
      </c>
      <c r="O742" s="10">
        <f>IF(Q1_2025[[#This Row],[Prijstype]]="Artikelprijs",Q1_2025[[#This Row],[Artikelprijs]] * Q1_2025[[#This Row],[Besteld]],Q1_2025[[#This Row],[Brutobedrag]])</f>
        <v>45</v>
      </c>
      <c r="P742" s="10">
        <f>IF(Q1_2025[[#This Row],[Prijstype]] = "Artikelprijs",Q1_2025[[#This Row],[Brutobedrag 2]]*(100-Q1_2025[[#This Row],[Relatiekorting percentage]])/100,Q1_2025[[#This Row],[Bruto - Rel.korting]])</f>
        <v>33.75</v>
      </c>
    </row>
    <row r="743" spans="1:16" x14ac:dyDescent="0.3">
      <c r="A743" t="s">
        <v>9</v>
      </c>
      <c r="B743">
        <v>3002010</v>
      </c>
      <c r="C743" t="s">
        <v>184</v>
      </c>
      <c r="D743">
        <v>3</v>
      </c>
      <c r="E743" s="10">
        <v>25.52</v>
      </c>
      <c r="F743" s="10">
        <v>76.56</v>
      </c>
      <c r="G743" s="10">
        <v>76.56</v>
      </c>
      <c r="H743">
        <v>0</v>
      </c>
      <c r="I743" s="10" t="str">
        <f>_xlfn.XLOOKUP(Q1_2025[[#This Row],[Artikelnr]],Artikel_prijzen[Artnr],Artikel_prijzen[Groep],"")</f>
        <v/>
      </c>
      <c r="J743" s="10" t="str">
        <f>_xlfn.XLOOKUP(Q1_2025[[#This Row],[Artikelnr]],Artikel_prijzen[Artnr],Artikel_prijzen[Prijs 2025],"")</f>
        <v/>
      </c>
      <c r="K743" s="10" t="str">
        <f>IF(Q1_2025[[#This Row],[Artikelprijs]]&lt;&gt;"",IF(Q1_2025[[#This Row],[Stuksprijs]]=Q1_2025[[#This Row],[Artikelprijs]],"Prijs gelijk","Prijs wijkt af"),"")</f>
        <v/>
      </c>
      <c r="L743" s="10"/>
      <c r="N743" s="10">
        <f>IF(Q1_2025[[#This Row],[Prijstype]]="Artikelprijs",Q1_2025[[#This Row],[Artikelprijs]],Q1_2025[[#This Row],[Stuksprijs]])</f>
        <v>25.52</v>
      </c>
      <c r="O743" s="10">
        <f>IF(Q1_2025[[#This Row],[Prijstype]]="Artikelprijs",Q1_2025[[#This Row],[Artikelprijs]] * Q1_2025[[#This Row],[Besteld]],Q1_2025[[#This Row],[Brutobedrag]])</f>
        <v>76.56</v>
      </c>
      <c r="P743" s="10">
        <f>IF(Q1_2025[[#This Row],[Prijstype]] = "Artikelprijs",Q1_2025[[#This Row],[Brutobedrag 2]]*(100-Q1_2025[[#This Row],[Relatiekorting percentage]])/100,Q1_2025[[#This Row],[Bruto - Rel.korting]])</f>
        <v>76.56</v>
      </c>
    </row>
    <row r="744" spans="1:16" x14ac:dyDescent="0.3">
      <c r="A744" t="s">
        <v>9</v>
      </c>
      <c r="B744">
        <v>1005013</v>
      </c>
      <c r="C744" t="s">
        <v>196</v>
      </c>
      <c r="D744">
        <v>3</v>
      </c>
      <c r="E744" s="10">
        <v>33.57</v>
      </c>
      <c r="F744" s="10">
        <v>0</v>
      </c>
      <c r="G744" s="10">
        <v>0</v>
      </c>
      <c r="H744">
        <v>30</v>
      </c>
      <c r="I744" s="10" t="str">
        <f>_xlfn.XLOOKUP(Q1_2025[[#This Row],[Artikelnr]],Artikel_prijzen[Artnr],Artikel_prijzen[Groep],"")</f>
        <v/>
      </c>
      <c r="J744" s="10" t="str">
        <f>_xlfn.XLOOKUP(Q1_2025[[#This Row],[Artikelnr]],Artikel_prijzen[Artnr],Artikel_prijzen[Prijs 2025],"")</f>
        <v/>
      </c>
      <c r="K744" s="10" t="str">
        <f>IF(Q1_2025[[#This Row],[Artikelprijs]]&lt;&gt;"",IF(Q1_2025[[#This Row],[Stuksprijs]]=Q1_2025[[#This Row],[Artikelprijs]],"Prijs gelijk","Prijs wijkt af"),"")</f>
        <v/>
      </c>
      <c r="L744" s="10"/>
      <c r="N744" s="10">
        <f>IF(Q1_2025[[#This Row],[Prijstype]]="Artikelprijs",Q1_2025[[#This Row],[Artikelprijs]],Q1_2025[[#This Row],[Stuksprijs]])</f>
        <v>33.57</v>
      </c>
      <c r="O744" s="10">
        <f>IF(Q1_2025[[#This Row],[Prijstype]]="Artikelprijs",Q1_2025[[#This Row],[Artikelprijs]] * Q1_2025[[#This Row],[Besteld]],Q1_2025[[#This Row],[Brutobedrag]])</f>
        <v>0</v>
      </c>
      <c r="P744" s="10">
        <f>IF(Q1_2025[[#This Row],[Prijstype]] = "Artikelprijs",Q1_2025[[#This Row],[Brutobedrag 2]]*(100-Q1_2025[[#This Row],[Relatiekorting percentage]])/100,Q1_2025[[#This Row],[Bruto - Rel.korting]])</f>
        <v>0</v>
      </c>
    </row>
    <row r="745" spans="1:16" x14ac:dyDescent="0.3">
      <c r="A745" t="s">
        <v>9</v>
      </c>
      <c r="B745">
        <v>5020002</v>
      </c>
      <c r="C745" t="s">
        <v>122</v>
      </c>
      <c r="D745">
        <v>6</v>
      </c>
      <c r="E745" s="10">
        <v>39.65</v>
      </c>
      <c r="F745" s="10">
        <v>237.9</v>
      </c>
      <c r="G745" s="10">
        <v>178.42</v>
      </c>
      <c r="H745">
        <v>25</v>
      </c>
      <c r="I745" s="10" t="str">
        <f>_xlfn.XLOOKUP(Q1_2025[[#This Row],[Artikelnr]],Artikel_prijzen[Artnr],Artikel_prijzen[Groep],"")</f>
        <v/>
      </c>
      <c r="J745" s="10" t="str">
        <f>_xlfn.XLOOKUP(Q1_2025[[#This Row],[Artikelnr]],Artikel_prijzen[Artnr],Artikel_prijzen[Prijs 2025],"")</f>
        <v/>
      </c>
      <c r="K745" s="10" t="str">
        <f>IF(Q1_2025[[#This Row],[Artikelprijs]]&lt;&gt;"",IF(Q1_2025[[#This Row],[Stuksprijs]]=Q1_2025[[#This Row],[Artikelprijs]],"Prijs gelijk","Prijs wijkt af"),"")</f>
        <v/>
      </c>
      <c r="L745" s="10"/>
      <c r="N745" s="10">
        <f>IF(Q1_2025[[#This Row],[Prijstype]]="Artikelprijs",Q1_2025[[#This Row],[Artikelprijs]],Q1_2025[[#This Row],[Stuksprijs]])</f>
        <v>39.65</v>
      </c>
      <c r="O745" s="10">
        <f>IF(Q1_2025[[#This Row],[Prijstype]]="Artikelprijs",Q1_2025[[#This Row],[Artikelprijs]] * Q1_2025[[#This Row],[Besteld]],Q1_2025[[#This Row],[Brutobedrag]])</f>
        <v>237.9</v>
      </c>
      <c r="P745" s="10">
        <f>IF(Q1_2025[[#This Row],[Prijstype]] = "Artikelprijs",Q1_2025[[#This Row],[Brutobedrag 2]]*(100-Q1_2025[[#This Row],[Relatiekorting percentage]])/100,Q1_2025[[#This Row],[Bruto - Rel.korting]])</f>
        <v>178.42</v>
      </c>
    </row>
    <row r="746" spans="1:16" x14ac:dyDescent="0.3">
      <c r="A746" t="s">
        <v>9</v>
      </c>
      <c r="B746">
        <v>5020006</v>
      </c>
      <c r="C746" t="s">
        <v>193</v>
      </c>
      <c r="D746">
        <v>1</v>
      </c>
      <c r="E746" s="10">
        <v>39.65</v>
      </c>
      <c r="F746" s="10">
        <v>39.65</v>
      </c>
      <c r="G746" s="10">
        <v>29.74</v>
      </c>
      <c r="H746">
        <v>25</v>
      </c>
      <c r="I746" s="10" t="str">
        <f>_xlfn.XLOOKUP(Q1_2025[[#This Row],[Artikelnr]],Artikel_prijzen[Artnr],Artikel_prijzen[Groep],"")</f>
        <v/>
      </c>
      <c r="J746" s="10" t="str">
        <f>_xlfn.XLOOKUP(Q1_2025[[#This Row],[Artikelnr]],Artikel_prijzen[Artnr],Artikel_prijzen[Prijs 2025],"")</f>
        <v/>
      </c>
      <c r="K746" s="10" t="str">
        <f>IF(Q1_2025[[#This Row],[Artikelprijs]]&lt;&gt;"",IF(Q1_2025[[#This Row],[Stuksprijs]]=Q1_2025[[#This Row],[Artikelprijs]],"Prijs gelijk","Prijs wijkt af"),"")</f>
        <v/>
      </c>
      <c r="L746" s="10"/>
      <c r="N746" s="10">
        <f>IF(Q1_2025[[#This Row],[Prijstype]]="Artikelprijs",Q1_2025[[#This Row],[Artikelprijs]],Q1_2025[[#This Row],[Stuksprijs]])</f>
        <v>39.65</v>
      </c>
      <c r="O746" s="10">
        <f>IF(Q1_2025[[#This Row],[Prijstype]]="Artikelprijs",Q1_2025[[#This Row],[Artikelprijs]] * Q1_2025[[#This Row],[Besteld]],Q1_2025[[#This Row],[Brutobedrag]])</f>
        <v>39.65</v>
      </c>
      <c r="P746" s="10">
        <f>IF(Q1_2025[[#This Row],[Prijstype]] = "Artikelprijs",Q1_2025[[#This Row],[Brutobedrag 2]]*(100-Q1_2025[[#This Row],[Relatiekorting percentage]])/100,Q1_2025[[#This Row],[Bruto - Rel.korting]])</f>
        <v>29.74</v>
      </c>
    </row>
    <row r="747" spans="1:16" x14ac:dyDescent="0.3">
      <c r="A747" t="s">
        <v>9</v>
      </c>
      <c r="B747">
        <v>3002022</v>
      </c>
      <c r="C747" t="s">
        <v>195</v>
      </c>
      <c r="D747">
        <v>1</v>
      </c>
      <c r="E747" s="10">
        <v>76.02</v>
      </c>
      <c r="F747" s="10">
        <v>0</v>
      </c>
      <c r="G747" s="10">
        <v>0</v>
      </c>
      <c r="H747">
        <v>25</v>
      </c>
      <c r="I747" s="10" t="str">
        <f>_xlfn.XLOOKUP(Q1_2025[[#This Row],[Artikelnr]],Artikel_prijzen[Artnr],Artikel_prijzen[Groep],"")</f>
        <v/>
      </c>
      <c r="J747" s="10" t="str">
        <f>_xlfn.XLOOKUP(Q1_2025[[#This Row],[Artikelnr]],Artikel_prijzen[Artnr],Artikel_prijzen[Prijs 2025],"")</f>
        <v/>
      </c>
      <c r="K747" s="10" t="str">
        <f>IF(Q1_2025[[#This Row],[Artikelprijs]]&lt;&gt;"",IF(Q1_2025[[#This Row],[Stuksprijs]]=Q1_2025[[#This Row],[Artikelprijs]],"Prijs gelijk","Prijs wijkt af"),"")</f>
        <v/>
      </c>
      <c r="L747" s="10"/>
      <c r="N747" s="10">
        <f>IF(Q1_2025[[#This Row],[Prijstype]]="Artikelprijs",Q1_2025[[#This Row],[Artikelprijs]],Q1_2025[[#This Row],[Stuksprijs]])</f>
        <v>76.02</v>
      </c>
      <c r="O747" s="10">
        <f>IF(Q1_2025[[#This Row],[Prijstype]]="Artikelprijs",Q1_2025[[#This Row],[Artikelprijs]] * Q1_2025[[#This Row],[Besteld]],Q1_2025[[#This Row],[Brutobedrag]])</f>
        <v>0</v>
      </c>
      <c r="P747" s="10">
        <f>IF(Q1_2025[[#This Row],[Prijstype]] = "Artikelprijs",Q1_2025[[#This Row],[Brutobedrag 2]]*(100-Q1_2025[[#This Row],[Relatiekorting percentage]])/100,Q1_2025[[#This Row],[Bruto - Rel.korting]])</f>
        <v>0</v>
      </c>
    </row>
    <row r="748" spans="1:16" x14ac:dyDescent="0.3">
      <c r="A748" t="s">
        <v>9</v>
      </c>
      <c r="B748">
        <v>5021009</v>
      </c>
      <c r="C748" t="s">
        <v>50</v>
      </c>
      <c r="D748">
        <v>1</v>
      </c>
      <c r="E748" s="10">
        <v>386.25</v>
      </c>
      <c r="F748" s="10">
        <v>386.25</v>
      </c>
      <c r="G748" s="10">
        <v>309</v>
      </c>
      <c r="H748">
        <v>20</v>
      </c>
      <c r="I748" s="10" t="str">
        <f>_xlfn.XLOOKUP(Q1_2025[[#This Row],[Artikelnr]],Artikel_prijzen[Artnr],Artikel_prijzen[Groep],"")</f>
        <v>Elektra</v>
      </c>
      <c r="J748" s="10">
        <f>_xlfn.XLOOKUP(Q1_2025[[#This Row],[Artikelnr]],Artikel_prijzen[Artnr],Artikel_prijzen[Prijs 2025],"")</f>
        <v>386.25</v>
      </c>
      <c r="K748" s="10" t="str">
        <f>IF(Q1_2025[[#This Row],[Artikelprijs]]&lt;&gt;"",IF(Q1_2025[[#This Row],[Stuksprijs]]=Q1_2025[[#This Row],[Artikelprijs]],"Prijs gelijk","Prijs wijkt af"),"")</f>
        <v>Prijs gelijk</v>
      </c>
      <c r="L748" s="10"/>
      <c r="M748" t="s">
        <v>536</v>
      </c>
      <c r="N748" s="10">
        <f>IF(Q1_2025[[#This Row],[Prijstype]]="Artikelprijs",Q1_2025[[#This Row],[Artikelprijs]],Q1_2025[[#This Row],[Stuksprijs]])</f>
        <v>386.25</v>
      </c>
      <c r="O748" s="10">
        <f>IF(Q1_2025[[#This Row],[Prijstype]]="Artikelprijs",Q1_2025[[#This Row],[Artikelprijs]] * Q1_2025[[#This Row],[Besteld]],Q1_2025[[#This Row],[Brutobedrag]])</f>
        <v>386.25</v>
      </c>
      <c r="P748" s="10">
        <f>IF(Q1_2025[[#This Row],[Prijstype]] = "Artikelprijs",Q1_2025[[#This Row],[Brutobedrag 2]]*(100-Q1_2025[[#This Row],[Relatiekorting percentage]])/100,Q1_2025[[#This Row],[Bruto - Rel.korting]])</f>
        <v>309</v>
      </c>
    </row>
    <row r="749" spans="1:16" x14ac:dyDescent="0.3">
      <c r="A749" t="s">
        <v>9</v>
      </c>
      <c r="B749">
        <v>5010001</v>
      </c>
      <c r="C749" t="s">
        <v>191</v>
      </c>
      <c r="D749">
        <v>20</v>
      </c>
      <c r="E749" s="10">
        <v>18.03</v>
      </c>
      <c r="F749" s="10">
        <v>360.6</v>
      </c>
      <c r="G749" s="10">
        <v>270.45</v>
      </c>
      <c r="H749">
        <v>25</v>
      </c>
      <c r="I749" s="10" t="str">
        <f>_xlfn.XLOOKUP(Q1_2025[[#This Row],[Artikelnr]],Artikel_prijzen[Artnr],Artikel_prijzen[Groep],"")</f>
        <v/>
      </c>
      <c r="J749" s="10" t="str">
        <f>_xlfn.XLOOKUP(Q1_2025[[#This Row],[Artikelnr]],Artikel_prijzen[Artnr],Artikel_prijzen[Prijs 2025],"")</f>
        <v/>
      </c>
      <c r="K749" s="10" t="str">
        <f>IF(Q1_2025[[#This Row],[Artikelprijs]]&lt;&gt;"",IF(Q1_2025[[#This Row],[Stuksprijs]]=Q1_2025[[#This Row],[Artikelprijs]],"Prijs gelijk","Prijs wijkt af"),"")</f>
        <v/>
      </c>
      <c r="L749" s="10"/>
      <c r="N749" s="10">
        <f>IF(Q1_2025[[#This Row],[Prijstype]]="Artikelprijs",Q1_2025[[#This Row],[Artikelprijs]],Q1_2025[[#This Row],[Stuksprijs]])</f>
        <v>18.03</v>
      </c>
      <c r="O749" s="10">
        <f>IF(Q1_2025[[#This Row],[Prijstype]]="Artikelprijs",Q1_2025[[#This Row],[Artikelprijs]] * Q1_2025[[#This Row],[Besteld]],Q1_2025[[#This Row],[Brutobedrag]])</f>
        <v>360.6</v>
      </c>
      <c r="P749" s="10">
        <f>IF(Q1_2025[[#This Row],[Prijstype]] = "Artikelprijs",Q1_2025[[#This Row],[Brutobedrag 2]]*(100-Q1_2025[[#This Row],[Relatiekorting percentage]])/100,Q1_2025[[#This Row],[Bruto - Rel.korting]])</f>
        <v>270.45</v>
      </c>
    </row>
    <row r="750" spans="1:16" x14ac:dyDescent="0.3">
      <c r="A750" t="s">
        <v>9</v>
      </c>
      <c r="B750">
        <v>1010083</v>
      </c>
      <c r="C750" t="s">
        <v>192</v>
      </c>
      <c r="D750">
        <v>1</v>
      </c>
      <c r="E750" s="10">
        <v>45</v>
      </c>
      <c r="F750" s="10">
        <v>45</v>
      </c>
      <c r="G750" s="10">
        <v>33.75</v>
      </c>
      <c r="H750">
        <v>25</v>
      </c>
      <c r="I750" s="10" t="str">
        <f>_xlfn.XLOOKUP(Q1_2025[[#This Row],[Artikelnr]],Artikel_prijzen[Artnr],Artikel_prijzen[Groep],"")</f>
        <v/>
      </c>
      <c r="J750" s="10" t="str">
        <f>_xlfn.XLOOKUP(Q1_2025[[#This Row],[Artikelnr]],Artikel_prijzen[Artnr],Artikel_prijzen[Prijs 2025],"")</f>
        <v/>
      </c>
      <c r="K750" s="10" t="str">
        <f>IF(Q1_2025[[#This Row],[Artikelprijs]]&lt;&gt;"",IF(Q1_2025[[#This Row],[Stuksprijs]]=Q1_2025[[#This Row],[Artikelprijs]],"Prijs gelijk","Prijs wijkt af"),"")</f>
        <v/>
      </c>
      <c r="L750" s="10"/>
      <c r="N750" s="10">
        <f>IF(Q1_2025[[#This Row],[Prijstype]]="Artikelprijs",Q1_2025[[#This Row],[Artikelprijs]],Q1_2025[[#This Row],[Stuksprijs]])</f>
        <v>45</v>
      </c>
      <c r="O750" s="10">
        <f>IF(Q1_2025[[#This Row],[Prijstype]]="Artikelprijs",Q1_2025[[#This Row],[Artikelprijs]] * Q1_2025[[#This Row],[Besteld]],Q1_2025[[#This Row],[Brutobedrag]])</f>
        <v>45</v>
      </c>
      <c r="P750" s="10">
        <f>IF(Q1_2025[[#This Row],[Prijstype]] = "Artikelprijs",Q1_2025[[#This Row],[Brutobedrag 2]]*(100-Q1_2025[[#This Row],[Relatiekorting percentage]])/100,Q1_2025[[#This Row],[Bruto - Rel.korting]])</f>
        <v>33.75</v>
      </c>
    </row>
    <row r="751" spans="1:16" x14ac:dyDescent="0.3">
      <c r="A751" t="s">
        <v>9</v>
      </c>
      <c r="B751">
        <v>3002010</v>
      </c>
      <c r="C751" t="s">
        <v>184</v>
      </c>
      <c r="D751">
        <v>5</v>
      </c>
      <c r="E751" s="10">
        <v>25.52</v>
      </c>
      <c r="F751" s="10">
        <v>127.6</v>
      </c>
      <c r="G751" s="10">
        <v>127.6</v>
      </c>
      <c r="H751">
        <v>0</v>
      </c>
      <c r="I751" s="10" t="str">
        <f>_xlfn.XLOOKUP(Q1_2025[[#This Row],[Artikelnr]],Artikel_prijzen[Artnr],Artikel_prijzen[Groep],"")</f>
        <v/>
      </c>
      <c r="J751" s="10" t="str">
        <f>_xlfn.XLOOKUP(Q1_2025[[#This Row],[Artikelnr]],Artikel_prijzen[Artnr],Artikel_prijzen[Prijs 2025],"")</f>
        <v/>
      </c>
      <c r="K751" s="10" t="str">
        <f>IF(Q1_2025[[#This Row],[Artikelprijs]]&lt;&gt;"",IF(Q1_2025[[#This Row],[Stuksprijs]]=Q1_2025[[#This Row],[Artikelprijs]],"Prijs gelijk","Prijs wijkt af"),"")</f>
        <v/>
      </c>
      <c r="L751" s="10"/>
      <c r="N751" s="10">
        <f>IF(Q1_2025[[#This Row],[Prijstype]]="Artikelprijs",Q1_2025[[#This Row],[Artikelprijs]],Q1_2025[[#This Row],[Stuksprijs]])</f>
        <v>25.52</v>
      </c>
      <c r="O751" s="10">
        <f>IF(Q1_2025[[#This Row],[Prijstype]]="Artikelprijs",Q1_2025[[#This Row],[Artikelprijs]] * Q1_2025[[#This Row],[Besteld]],Q1_2025[[#This Row],[Brutobedrag]])</f>
        <v>127.6</v>
      </c>
      <c r="P751" s="10">
        <f>IF(Q1_2025[[#This Row],[Prijstype]] = "Artikelprijs",Q1_2025[[#This Row],[Brutobedrag 2]]*(100-Q1_2025[[#This Row],[Relatiekorting percentage]])/100,Q1_2025[[#This Row],[Bruto - Rel.korting]])</f>
        <v>127.6</v>
      </c>
    </row>
    <row r="752" spans="1:16" x14ac:dyDescent="0.3">
      <c r="A752" t="s">
        <v>9</v>
      </c>
      <c r="B752">
        <v>1005013</v>
      </c>
      <c r="C752" t="s">
        <v>196</v>
      </c>
      <c r="D752">
        <v>3</v>
      </c>
      <c r="E752" s="10">
        <v>33.57</v>
      </c>
      <c r="F752" s="10">
        <v>0</v>
      </c>
      <c r="G752" s="10">
        <v>0</v>
      </c>
      <c r="H752">
        <v>25</v>
      </c>
      <c r="I752" s="10" t="str">
        <f>_xlfn.XLOOKUP(Q1_2025[[#This Row],[Artikelnr]],Artikel_prijzen[Artnr],Artikel_prijzen[Groep],"")</f>
        <v/>
      </c>
      <c r="J752" s="10" t="str">
        <f>_xlfn.XLOOKUP(Q1_2025[[#This Row],[Artikelnr]],Artikel_prijzen[Artnr],Artikel_prijzen[Prijs 2025],"")</f>
        <v/>
      </c>
      <c r="K752" s="10" t="str">
        <f>IF(Q1_2025[[#This Row],[Artikelprijs]]&lt;&gt;"",IF(Q1_2025[[#This Row],[Stuksprijs]]=Q1_2025[[#This Row],[Artikelprijs]],"Prijs gelijk","Prijs wijkt af"),"")</f>
        <v/>
      </c>
      <c r="L752" s="10"/>
      <c r="N752" s="10">
        <f>IF(Q1_2025[[#This Row],[Prijstype]]="Artikelprijs",Q1_2025[[#This Row],[Artikelprijs]],Q1_2025[[#This Row],[Stuksprijs]])</f>
        <v>33.57</v>
      </c>
      <c r="O752" s="10">
        <f>IF(Q1_2025[[#This Row],[Prijstype]]="Artikelprijs",Q1_2025[[#This Row],[Artikelprijs]] * Q1_2025[[#This Row],[Besteld]],Q1_2025[[#This Row],[Brutobedrag]])</f>
        <v>0</v>
      </c>
      <c r="P752" s="10">
        <f>IF(Q1_2025[[#This Row],[Prijstype]] = "Artikelprijs",Q1_2025[[#This Row],[Brutobedrag 2]]*(100-Q1_2025[[#This Row],[Relatiekorting percentage]])/100,Q1_2025[[#This Row],[Bruto - Rel.korting]])</f>
        <v>0</v>
      </c>
    </row>
    <row r="753" spans="1:16" x14ac:dyDescent="0.3">
      <c r="A753" t="s">
        <v>9</v>
      </c>
      <c r="B753">
        <v>5020002</v>
      </c>
      <c r="C753" t="s">
        <v>122</v>
      </c>
      <c r="D753">
        <v>6</v>
      </c>
      <c r="E753" s="10">
        <v>39.65</v>
      </c>
      <c r="F753" s="10">
        <v>237.9</v>
      </c>
      <c r="G753" s="10">
        <v>178.42</v>
      </c>
      <c r="H753">
        <v>25</v>
      </c>
      <c r="I753" s="10" t="str">
        <f>_xlfn.XLOOKUP(Q1_2025[[#This Row],[Artikelnr]],Artikel_prijzen[Artnr],Artikel_prijzen[Groep],"")</f>
        <v/>
      </c>
      <c r="J753" s="10" t="str">
        <f>_xlfn.XLOOKUP(Q1_2025[[#This Row],[Artikelnr]],Artikel_prijzen[Artnr],Artikel_prijzen[Prijs 2025],"")</f>
        <v/>
      </c>
      <c r="K753" s="10" t="str">
        <f>IF(Q1_2025[[#This Row],[Artikelprijs]]&lt;&gt;"",IF(Q1_2025[[#This Row],[Stuksprijs]]=Q1_2025[[#This Row],[Artikelprijs]],"Prijs gelijk","Prijs wijkt af"),"")</f>
        <v/>
      </c>
      <c r="L753" s="10"/>
      <c r="N753" s="10">
        <f>IF(Q1_2025[[#This Row],[Prijstype]]="Artikelprijs",Q1_2025[[#This Row],[Artikelprijs]],Q1_2025[[#This Row],[Stuksprijs]])</f>
        <v>39.65</v>
      </c>
      <c r="O753" s="10">
        <f>IF(Q1_2025[[#This Row],[Prijstype]]="Artikelprijs",Q1_2025[[#This Row],[Artikelprijs]] * Q1_2025[[#This Row],[Besteld]],Q1_2025[[#This Row],[Brutobedrag]])</f>
        <v>237.9</v>
      </c>
      <c r="P753" s="10">
        <f>IF(Q1_2025[[#This Row],[Prijstype]] = "Artikelprijs",Q1_2025[[#This Row],[Brutobedrag 2]]*(100-Q1_2025[[#This Row],[Relatiekorting percentage]])/100,Q1_2025[[#This Row],[Bruto - Rel.korting]])</f>
        <v>178.42</v>
      </c>
    </row>
    <row r="754" spans="1:16" x14ac:dyDescent="0.3">
      <c r="A754" t="s">
        <v>9</v>
      </c>
      <c r="B754">
        <v>5020006</v>
      </c>
      <c r="C754" t="s">
        <v>193</v>
      </c>
      <c r="D754">
        <v>1</v>
      </c>
      <c r="E754" s="10">
        <v>39.65</v>
      </c>
      <c r="F754" s="10">
        <v>39.65</v>
      </c>
      <c r="G754" s="10">
        <v>29.74</v>
      </c>
      <c r="H754">
        <v>25</v>
      </c>
      <c r="I754" s="10" t="str">
        <f>_xlfn.XLOOKUP(Q1_2025[[#This Row],[Artikelnr]],Artikel_prijzen[Artnr],Artikel_prijzen[Groep],"")</f>
        <v/>
      </c>
      <c r="J754" s="10" t="str">
        <f>_xlfn.XLOOKUP(Q1_2025[[#This Row],[Artikelnr]],Artikel_prijzen[Artnr],Artikel_prijzen[Prijs 2025],"")</f>
        <v/>
      </c>
      <c r="K754" s="10" t="str">
        <f>IF(Q1_2025[[#This Row],[Artikelprijs]]&lt;&gt;"",IF(Q1_2025[[#This Row],[Stuksprijs]]=Q1_2025[[#This Row],[Artikelprijs]],"Prijs gelijk","Prijs wijkt af"),"")</f>
        <v/>
      </c>
      <c r="L754" s="10"/>
      <c r="N754" s="10">
        <f>IF(Q1_2025[[#This Row],[Prijstype]]="Artikelprijs",Q1_2025[[#This Row],[Artikelprijs]],Q1_2025[[#This Row],[Stuksprijs]])</f>
        <v>39.65</v>
      </c>
      <c r="O754" s="10">
        <f>IF(Q1_2025[[#This Row],[Prijstype]]="Artikelprijs",Q1_2025[[#This Row],[Artikelprijs]] * Q1_2025[[#This Row],[Besteld]],Q1_2025[[#This Row],[Brutobedrag]])</f>
        <v>39.65</v>
      </c>
      <c r="P754" s="10">
        <f>IF(Q1_2025[[#This Row],[Prijstype]] = "Artikelprijs",Q1_2025[[#This Row],[Brutobedrag 2]]*(100-Q1_2025[[#This Row],[Relatiekorting percentage]])/100,Q1_2025[[#This Row],[Bruto - Rel.korting]])</f>
        <v>29.74</v>
      </c>
    </row>
    <row r="755" spans="1:16" x14ac:dyDescent="0.3">
      <c r="A755" t="s">
        <v>9</v>
      </c>
      <c r="B755">
        <v>3002022</v>
      </c>
      <c r="C755" t="s">
        <v>195</v>
      </c>
      <c r="D755">
        <v>1</v>
      </c>
      <c r="E755" s="10">
        <v>76.02</v>
      </c>
      <c r="F755" s="10">
        <v>0</v>
      </c>
      <c r="G755" s="10">
        <v>0</v>
      </c>
      <c r="H755">
        <v>25</v>
      </c>
      <c r="I755" s="10" t="str">
        <f>_xlfn.XLOOKUP(Q1_2025[[#This Row],[Artikelnr]],Artikel_prijzen[Artnr],Artikel_prijzen[Groep],"")</f>
        <v/>
      </c>
      <c r="J755" s="10" t="str">
        <f>_xlfn.XLOOKUP(Q1_2025[[#This Row],[Artikelnr]],Artikel_prijzen[Artnr],Artikel_prijzen[Prijs 2025],"")</f>
        <v/>
      </c>
      <c r="K755" s="10" t="str">
        <f>IF(Q1_2025[[#This Row],[Artikelprijs]]&lt;&gt;"",IF(Q1_2025[[#This Row],[Stuksprijs]]=Q1_2025[[#This Row],[Artikelprijs]],"Prijs gelijk","Prijs wijkt af"),"")</f>
        <v/>
      </c>
      <c r="L755" s="10"/>
      <c r="N755" s="10">
        <f>IF(Q1_2025[[#This Row],[Prijstype]]="Artikelprijs",Q1_2025[[#This Row],[Artikelprijs]],Q1_2025[[#This Row],[Stuksprijs]])</f>
        <v>76.02</v>
      </c>
      <c r="O755" s="10">
        <f>IF(Q1_2025[[#This Row],[Prijstype]]="Artikelprijs",Q1_2025[[#This Row],[Artikelprijs]] * Q1_2025[[#This Row],[Besteld]],Q1_2025[[#This Row],[Brutobedrag]])</f>
        <v>0</v>
      </c>
      <c r="P755" s="10">
        <f>IF(Q1_2025[[#This Row],[Prijstype]] = "Artikelprijs",Q1_2025[[#This Row],[Brutobedrag 2]]*(100-Q1_2025[[#This Row],[Relatiekorting percentage]])/100,Q1_2025[[#This Row],[Bruto - Rel.korting]])</f>
        <v>0</v>
      </c>
    </row>
    <row r="756" spans="1:16" x14ac:dyDescent="0.3">
      <c r="A756" t="s">
        <v>9</v>
      </c>
      <c r="B756">
        <v>5021009</v>
      </c>
      <c r="C756" t="s">
        <v>50</v>
      </c>
      <c r="D756">
        <v>1</v>
      </c>
      <c r="E756" s="10">
        <v>386.25</v>
      </c>
      <c r="F756" s="10">
        <v>386.25</v>
      </c>
      <c r="G756" s="10">
        <v>309</v>
      </c>
      <c r="H756">
        <v>20</v>
      </c>
      <c r="I756" s="10" t="str">
        <f>_xlfn.XLOOKUP(Q1_2025[[#This Row],[Artikelnr]],Artikel_prijzen[Artnr],Artikel_prijzen[Groep],"")</f>
        <v>Elektra</v>
      </c>
      <c r="J756" s="10">
        <f>_xlfn.XLOOKUP(Q1_2025[[#This Row],[Artikelnr]],Artikel_prijzen[Artnr],Artikel_prijzen[Prijs 2025],"")</f>
        <v>386.25</v>
      </c>
      <c r="K756" s="10" t="str">
        <f>IF(Q1_2025[[#This Row],[Artikelprijs]]&lt;&gt;"",IF(Q1_2025[[#This Row],[Stuksprijs]]=Q1_2025[[#This Row],[Artikelprijs]],"Prijs gelijk","Prijs wijkt af"),"")</f>
        <v>Prijs gelijk</v>
      </c>
      <c r="L756" s="10"/>
      <c r="M756" t="s">
        <v>536</v>
      </c>
      <c r="N756" s="10">
        <f>IF(Q1_2025[[#This Row],[Prijstype]]="Artikelprijs",Q1_2025[[#This Row],[Artikelprijs]],Q1_2025[[#This Row],[Stuksprijs]])</f>
        <v>386.25</v>
      </c>
      <c r="O756" s="10">
        <f>IF(Q1_2025[[#This Row],[Prijstype]]="Artikelprijs",Q1_2025[[#This Row],[Artikelprijs]] * Q1_2025[[#This Row],[Besteld]],Q1_2025[[#This Row],[Brutobedrag]])</f>
        <v>386.25</v>
      </c>
      <c r="P756" s="10">
        <f>IF(Q1_2025[[#This Row],[Prijstype]] = "Artikelprijs",Q1_2025[[#This Row],[Brutobedrag 2]]*(100-Q1_2025[[#This Row],[Relatiekorting percentage]])/100,Q1_2025[[#This Row],[Bruto - Rel.korting]])</f>
        <v>309</v>
      </c>
    </row>
    <row r="757" spans="1:16" x14ac:dyDescent="0.3">
      <c r="A757" t="s">
        <v>9</v>
      </c>
      <c r="B757">
        <v>5010001</v>
      </c>
      <c r="C757" t="s">
        <v>191</v>
      </c>
      <c r="D757">
        <v>20</v>
      </c>
      <c r="E757" s="10">
        <v>18.03</v>
      </c>
      <c r="F757" s="10">
        <v>360.6</v>
      </c>
      <c r="G757" s="10">
        <v>270.45</v>
      </c>
      <c r="H757">
        <v>25</v>
      </c>
      <c r="I757" s="10" t="str">
        <f>_xlfn.XLOOKUP(Q1_2025[[#This Row],[Artikelnr]],Artikel_prijzen[Artnr],Artikel_prijzen[Groep],"")</f>
        <v/>
      </c>
      <c r="J757" s="10" t="str">
        <f>_xlfn.XLOOKUP(Q1_2025[[#This Row],[Artikelnr]],Artikel_prijzen[Artnr],Artikel_prijzen[Prijs 2025],"")</f>
        <v/>
      </c>
      <c r="K757" s="10" t="str">
        <f>IF(Q1_2025[[#This Row],[Artikelprijs]]&lt;&gt;"",IF(Q1_2025[[#This Row],[Stuksprijs]]=Q1_2025[[#This Row],[Artikelprijs]],"Prijs gelijk","Prijs wijkt af"),"")</f>
        <v/>
      </c>
      <c r="L757" s="10"/>
      <c r="N757" s="10">
        <f>IF(Q1_2025[[#This Row],[Prijstype]]="Artikelprijs",Q1_2025[[#This Row],[Artikelprijs]],Q1_2025[[#This Row],[Stuksprijs]])</f>
        <v>18.03</v>
      </c>
      <c r="O757" s="10">
        <f>IF(Q1_2025[[#This Row],[Prijstype]]="Artikelprijs",Q1_2025[[#This Row],[Artikelprijs]] * Q1_2025[[#This Row],[Besteld]],Q1_2025[[#This Row],[Brutobedrag]])</f>
        <v>360.6</v>
      </c>
      <c r="P757" s="10">
        <f>IF(Q1_2025[[#This Row],[Prijstype]] = "Artikelprijs",Q1_2025[[#This Row],[Brutobedrag 2]]*(100-Q1_2025[[#This Row],[Relatiekorting percentage]])/100,Q1_2025[[#This Row],[Bruto - Rel.korting]])</f>
        <v>270.45</v>
      </c>
    </row>
    <row r="758" spans="1:16" x14ac:dyDescent="0.3">
      <c r="A758" t="s">
        <v>9</v>
      </c>
      <c r="B758">
        <v>1010083</v>
      </c>
      <c r="C758" t="s">
        <v>192</v>
      </c>
      <c r="D758">
        <v>1</v>
      </c>
      <c r="E758" s="10">
        <v>45</v>
      </c>
      <c r="F758" s="10">
        <v>45</v>
      </c>
      <c r="G758" s="10">
        <v>33.75</v>
      </c>
      <c r="H758">
        <v>25</v>
      </c>
      <c r="I758" s="10" t="str">
        <f>_xlfn.XLOOKUP(Q1_2025[[#This Row],[Artikelnr]],Artikel_prijzen[Artnr],Artikel_prijzen[Groep],"")</f>
        <v/>
      </c>
      <c r="J758" s="10" t="str">
        <f>_xlfn.XLOOKUP(Q1_2025[[#This Row],[Artikelnr]],Artikel_prijzen[Artnr],Artikel_prijzen[Prijs 2025],"")</f>
        <v/>
      </c>
      <c r="K758" s="10" t="str">
        <f>IF(Q1_2025[[#This Row],[Artikelprijs]]&lt;&gt;"",IF(Q1_2025[[#This Row],[Stuksprijs]]=Q1_2025[[#This Row],[Artikelprijs]],"Prijs gelijk","Prijs wijkt af"),"")</f>
        <v/>
      </c>
      <c r="L758" s="10"/>
      <c r="N758" s="10">
        <f>IF(Q1_2025[[#This Row],[Prijstype]]="Artikelprijs",Q1_2025[[#This Row],[Artikelprijs]],Q1_2025[[#This Row],[Stuksprijs]])</f>
        <v>45</v>
      </c>
      <c r="O758" s="10">
        <f>IF(Q1_2025[[#This Row],[Prijstype]]="Artikelprijs",Q1_2025[[#This Row],[Artikelprijs]] * Q1_2025[[#This Row],[Besteld]],Q1_2025[[#This Row],[Brutobedrag]])</f>
        <v>45</v>
      </c>
      <c r="P758" s="10">
        <f>IF(Q1_2025[[#This Row],[Prijstype]] = "Artikelprijs",Q1_2025[[#This Row],[Brutobedrag 2]]*(100-Q1_2025[[#This Row],[Relatiekorting percentage]])/100,Q1_2025[[#This Row],[Bruto - Rel.korting]])</f>
        <v>33.75</v>
      </c>
    </row>
    <row r="759" spans="1:16" x14ac:dyDescent="0.3">
      <c r="A759" t="s">
        <v>9</v>
      </c>
      <c r="B759">
        <v>3002010</v>
      </c>
      <c r="C759" t="s">
        <v>184</v>
      </c>
      <c r="D759">
        <v>3</v>
      </c>
      <c r="E759" s="10">
        <v>25.52</v>
      </c>
      <c r="F759" s="10">
        <v>76.56</v>
      </c>
      <c r="G759" s="10">
        <v>76.56</v>
      </c>
      <c r="H759">
        <v>0</v>
      </c>
      <c r="I759" s="10" t="str">
        <f>_xlfn.XLOOKUP(Q1_2025[[#This Row],[Artikelnr]],Artikel_prijzen[Artnr],Artikel_prijzen[Groep],"")</f>
        <v/>
      </c>
      <c r="J759" s="10" t="str">
        <f>_xlfn.XLOOKUP(Q1_2025[[#This Row],[Artikelnr]],Artikel_prijzen[Artnr],Artikel_prijzen[Prijs 2025],"")</f>
        <v/>
      </c>
      <c r="K759" s="10" t="str">
        <f>IF(Q1_2025[[#This Row],[Artikelprijs]]&lt;&gt;"",IF(Q1_2025[[#This Row],[Stuksprijs]]=Q1_2025[[#This Row],[Artikelprijs]],"Prijs gelijk","Prijs wijkt af"),"")</f>
        <v/>
      </c>
      <c r="L759" s="10"/>
      <c r="N759" s="10">
        <f>IF(Q1_2025[[#This Row],[Prijstype]]="Artikelprijs",Q1_2025[[#This Row],[Artikelprijs]],Q1_2025[[#This Row],[Stuksprijs]])</f>
        <v>25.52</v>
      </c>
      <c r="O759" s="10">
        <f>IF(Q1_2025[[#This Row],[Prijstype]]="Artikelprijs",Q1_2025[[#This Row],[Artikelprijs]] * Q1_2025[[#This Row],[Besteld]],Q1_2025[[#This Row],[Brutobedrag]])</f>
        <v>76.56</v>
      </c>
      <c r="P759" s="10">
        <f>IF(Q1_2025[[#This Row],[Prijstype]] = "Artikelprijs",Q1_2025[[#This Row],[Brutobedrag 2]]*(100-Q1_2025[[#This Row],[Relatiekorting percentage]])/100,Q1_2025[[#This Row],[Bruto - Rel.korting]])</f>
        <v>76.56</v>
      </c>
    </row>
    <row r="760" spans="1:16" x14ac:dyDescent="0.3">
      <c r="A760" t="s">
        <v>9</v>
      </c>
      <c r="B760">
        <v>1005013</v>
      </c>
      <c r="C760" t="s">
        <v>196</v>
      </c>
      <c r="D760">
        <v>3</v>
      </c>
      <c r="E760" s="10">
        <v>33.57</v>
      </c>
      <c r="F760" s="10">
        <v>0</v>
      </c>
      <c r="G760" s="10">
        <v>0</v>
      </c>
      <c r="H760">
        <v>25</v>
      </c>
      <c r="I760" s="10" t="str">
        <f>_xlfn.XLOOKUP(Q1_2025[[#This Row],[Artikelnr]],Artikel_prijzen[Artnr],Artikel_prijzen[Groep],"")</f>
        <v/>
      </c>
      <c r="J760" s="10" t="str">
        <f>_xlfn.XLOOKUP(Q1_2025[[#This Row],[Artikelnr]],Artikel_prijzen[Artnr],Artikel_prijzen[Prijs 2025],"")</f>
        <v/>
      </c>
      <c r="K760" s="10" t="str">
        <f>IF(Q1_2025[[#This Row],[Artikelprijs]]&lt;&gt;"",IF(Q1_2025[[#This Row],[Stuksprijs]]=Q1_2025[[#This Row],[Artikelprijs]],"Prijs gelijk","Prijs wijkt af"),"")</f>
        <v/>
      </c>
      <c r="L760" s="10"/>
      <c r="N760" s="10">
        <f>IF(Q1_2025[[#This Row],[Prijstype]]="Artikelprijs",Q1_2025[[#This Row],[Artikelprijs]],Q1_2025[[#This Row],[Stuksprijs]])</f>
        <v>33.57</v>
      </c>
      <c r="O760" s="10">
        <f>IF(Q1_2025[[#This Row],[Prijstype]]="Artikelprijs",Q1_2025[[#This Row],[Artikelprijs]] * Q1_2025[[#This Row],[Besteld]],Q1_2025[[#This Row],[Brutobedrag]])</f>
        <v>0</v>
      </c>
      <c r="P760" s="10">
        <f>IF(Q1_2025[[#This Row],[Prijstype]] = "Artikelprijs",Q1_2025[[#This Row],[Brutobedrag 2]]*(100-Q1_2025[[#This Row],[Relatiekorting percentage]])/100,Q1_2025[[#This Row],[Bruto - Rel.korting]])</f>
        <v>0</v>
      </c>
    </row>
    <row r="761" spans="1:16" x14ac:dyDescent="0.3">
      <c r="A761" t="s">
        <v>9</v>
      </c>
      <c r="B761">
        <v>5020002</v>
      </c>
      <c r="C761" t="s">
        <v>122</v>
      </c>
      <c r="D761">
        <v>6</v>
      </c>
      <c r="E761" s="10">
        <v>39.65</v>
      </c>
      <c r="F761" s="10">
        <v>237.9</v>
      </c>
      <c r="G761" s="10">
        <v>178.42</v>
      </c>
      <c r="H761">
        <v>25</v>
      </c>
      <c r="I761" s="10" t="str">
        <f>_xlfn.XLOOKUP(Q1_2025[[#This Row],[Artikelnr]],Artikel_prijzen[Artnr],Artikel_prijzen[Groep],"")</f>
        <v/>
      </c>
      <c r="J761" s="10" t="str">
        <f>_xlfn.XLOOKUP(Q1_2025[[#This Row],[Artikelnr]],Artikel_prijzen[Artnr],Artikel_prijzen[Prijs 2025],"")</f>
        <v/>
      </c>
      <c r="K761" s="10" t="str">
        <f>IF(Q1_2025[[#This Row],[Artikelprijs]]&lt;&gt;"",IF(Q1_2025[[#This Row],[Stuksprijs]]=Q1_2025[[#This Row],[Artikelprijs]],"Prijs gelijk","Prijs wijkt af"),"")</f>
        <v/>
      </c>
      <c r="L761" s="10"/>
      <c r="N761" s="10">
        <f>IF(Q1_2025[[#This Row],[Prijstype]]="Artikelprijs",Q1_2025[[#This Row],[Artikelprijs]],Q1_2025[[#This Row],[Stuksprijs]])</f>
        <v>39.65</v>
      </c>
      <c r="O761" s="10">
        <f>IF(Q1_2025[[#This Row],[Prijstype]]="Artikelprijs",Q1_2025[[#This Row],[Artikelprijs]] * Q1_2025[[#This Row],[Besteld]],Q1_2025[[#This Row],[Brutobedrag]])</f>
        <v>237.9</v>
      </c>
      <c r="P761" s="10">
        <f>IF(Q1_2025[[#This Row],[Prijstype]] = "Artikelprijs",Q1_2025[[#This Row],[Brutobedrag 2]]*(100-Q1_2025[[#This Row],[Relatiekorting percentage]])/100,Q1_2025[[#This Row],[Bruto - Rel.korting]])</f>
        <v>178.42</v>
      </c>
    </row>
    <row r="762" spans="1:16" x14ac:dyDescent="0.3">
      <c r="A762" t="s">
        <v>9</v>
      </c>
      <c r="B762">
        <v>5020006</v>
      </c>
      <c r="C762" t="s">
        <v>193</v>
      </c>
      <c r="D762">
        <v>1</v>
      </c>
      <c r="E762" s="10">
        <v>39.65</v>
      </c>
      <c r="F762" s="10">
        <v>39.65</v>
      </c>
      <c r="G762" s="10">
        <v>29.74</v>
      </c>
      <c r="H762">
        <v>25</v>
      </c>
      <c r="I762" s="10" t="str">
        <f>_xlfn.XLOOKUP(Q1_2025[[#This Row],[Artikelnr]],Artikel_prijzen[Artnr],Artikel_prijzen[Groep],"")</f>
        <v/>
      </c>
      <c r="J762" s="10" t="str">
        <f>_xlfn.XLOOKUP(Q1_2025[[#This Row],[Artikelnr]],Artikel_prijzen[Artnr],Artikel_prijzen[Prijs 2025],"")</f>
        <v/>
      </c>
      <c r="K762" s="10" t="str">
        <f>IF(Q1_2025[[#This Row],[Artikelprijs]]&lt;&gt;"",IF(Q1_2025[[#This Row],[Stuksprijs]]=Q1_2025[[#This Row],[Artikelprijs]],"Prijs gelijk","Prijs wijkt af"),"")</f>
        <v/>
      </c>
      <c r="L762" s="10"/>
      <c r="N762" s="10">
        <f>IF(Q1_2025[[#This Row],[Prijstype]]="Artikelprijs",Q1_2025[[#This Row],[Artikelprijs]],Q1_2025[[#This Row],[Stuksprijs]])</f>
        <v>39.65</v>
      </c>
      <c r="O762" s="10">
        <f>IF(Q1_2025[[#This Row],[Prijstype]]="Artikelprijs",Q1_2025[[#This Row],[Artikelprijs]] * Q1_2025[[#This Row],[Besteld]],Q1_2025[[#This Row],[Brutobedrag]])</f>
        <v>39.65</v>
      </c>
      <c r="P762" s="10">
        <f>IF(Q1_2025[[#This Row],[Prijstype]] = "Artikelprijs",Q1_2025[[#This Row],[Brutobedrag 2]]*(100-Q1_2025[[#This Row],[Relatiekorting percentage]])/100,Q1_2025[[#This Row],[Bruto - Rel.korting]])</f>
        <v>29.74</v>
      </c>
    </row>
    <row r="763" spans="1:16" x14ac:dyDescent="0.3">
      <c r="A763" t="s">
        <v>9</v>
      </c>
      <c r="B763">
        <v>3002022</v>
      </c>
      <c r="C763" t="s">
        <v>194</v>
      </c>
      <c r="D763">
        <v>1</v>
      </c>
      <c r="E763" s="10">
        <v>76.02</v>
      </c>
      <c r="F763" s="10">
        <v>0</v>
      </c>
      <c r="G763" s="10">
        <v>0</v>
      </c>
      <c r="H763">
        <v>25</v>
      </c>
      <c r="I763" s="10" t="str">
        <f>_xlfn.XLOOKUP(Q1_2025[[#This Row],[Artikelnr]],Artikel_prijzen[Artnr],Artikel_prijzen[Groep],"")</f>
        <v/>
      </c>
      <c r="J763" s="10" t="str">
        <f>_xlfn.XLOOKUP(Q1_2025[[#This Row],[Artikelnr]],Artikel_prijzen[Artnr],Artikel_prijzen[Prijs 2025],"")</f>
        <v/>
      </c>
      <c r="K763" s="10" t="str">
        <f>IF(Q1_2025[[#This Row],[Artikelprijs]]&lt;&gt;"",IF(Q1_2025[[#This Row],[Stuksprijs]]=Q1_2025[[#This Row],[Artikelprijs]],"Prijs gelijk","Prijs wijkt af"),"")</f>
        <v/>
      </c>
      <c r="L763" s="10"/>
      <c r="N763" s="10">
        <f>IF(Q1_2025[[#This Row],[Prijstype]]="Artikelprijs",Q1_2025[[#This Row],[Artikelprijs]],Q1_2025[[#This Row],[Stuksprijs]])</f>
        <v>76.02</v>
      </c>
      <c r="O763" s="10">
        <f>IF(Q1_2025[[#This Row],[Prijstype]]="Artikelprijs",Q1_2025[[#This Row],[Artikelprijs]] * Q1_2025[[#This Row],[Besteld]],Q1_2025[[#This Row],[Brutobedrag]])</f>
        <v>0</v>
      </c>
      <c r="P763" s="10">
        <f>IF(Q1_2025[[#This Row],[Prijstype]] = "Artikelprijs",Q1_2025[[#This Row],[Brutobedrag 2]]*(100-Q1_2025[[#This Row],[Relatiekorting percentage]])/100,Q1_2025[[#This Row],[Bruto - Rel.korting]])</f>
        <v>0</v>
      </c>
    </row>
    <row r="764" spans="1:16" x14ac:dyDescent="0.3">
      <c r="A764" t="s">
        <v>9</v>
      </c>
      <c r="B764">
        <v>5021009</v>
      </c>
      <c r="C764" t="s">
        <v>50</v>
      </c>
      <c r="D764">
        <v>1</v>
      </c>
      <c r="E764" s="10">
        <v>386.25</v>
      </c>
      <c r="F764" s="10">
        <v>386.25</v>
      </c>
      <c r="G764" s="10">
        <v>309</v>
      </c>
      <c r="H764">
        <v>20</v>
      </c>
      <c r="I764" s="10" t="str">
        <f>_xlfn.XLOOKUP(Q1_2025[[#This Row],[Artikelnr]],Artikel_prijzen[Artnr],Artikel_prijzen[Groep],"")</f>
        <v>Elektra</v>
      </c>
      <c r="J764" s="10">
        <f>_xlfn.XLOOKUP(Q1_2025[[#This Row],[Artikelnr]],Artikel_prijzen[Artnr],Artikel_prijzen[Prijs 2025],"")</f>
        <v>386.25</v>
      </c>
      <c r="K764" s="10" t="str">
        <f>IF(Q1_2025[[#This Row],[Artikelprijs]]&lt;&gt;"",IF(Q1_2025[[#This Row],[Stuksprijs]]=Q1_2025[[#This Row],[Artikelprijs]],"Prijs gelijk","Prijs wijkt af"),"")</f>
        <v>Prijs gelijk</v>
      </c>
      <c r="L764" s="10"/>
      <c r="M764" t="s">
        <v>536</v>
      </c>
      <c r="N764" s="10">
        <f>IF(Q1_2025[[#This Row],[Prijstype]]="Artikelprijs",Q1_2025[[#This Row],[Artikelprijs]],Q1_2025[[#This Row],[Stuksprijs]])</f>
        <v>386.25</v>
      </c>
      <c r="O764" s="10">
        <f>IF(Q1_2025[[#This Row],[Prijstype]]="Artikelprijs",Q1_2025[[#This Row],[Artikelprijs]] * Q1_2025[[#This Row],[Besteld]],Q1_2025[[#This Row],[Brutobedrag]])</f>
        <v>386.25</v>
      </c>
      <c r="P764" s="10">
        <f>IF(Q1_2025[[#This Row],[Prijstype]] = "Artikelprijs",Q1_2025[[#This Row],[Brutobedrag 2]]*(100-Q1_2025[[#This Row],[Relatiekorting percentage]])/100,Q1_2025[[#This Row],[Bruto - Rel.korting]])</f>
        <v>309</v>
      </c>
    </row>
    <row r="765" spans="1:16" x14ac:dyDescent="0.3">
      <c r="A765" t="s">
        <v>9</v>
      </c>
      <c r="B765">
        <v>1010083</v>
      </c>
      <c r="C765" t="s">
        <v>192</v>
      </c>
      <c r="D765">
        <v>1</v>
      </c>
      <c r="E765" s="10">
        <v>45</v>
      </c>
      <c r="F765" s="10">
        <v>45</v>
      </c>
      <c r="G765" s="10">
        <v>33.75</v>
      </c>
      <c r="H765">
        <v>25</v>
      </c>
      <c r="I765" s="10" t="str">
        <f>_xlfn.XLOOKUP(Q1_2025[[#This Row],[Artikelnr]],Artikel_prijzen[Artnr],Artikel_prijzen[Groep],"")</f>
        <v/>
      </c>
      <c r="J765" s="10" t="str">
        <f>_xlfn.XLOOKUP(Q1_2025[[#This Row],[Artikelnr]],Artikel_prijzen[Artnr],Artikel_prijzen[Prijs 2025],"")</f>
        <v/>
      </c>
      <c r="K765" s="10" t="str">
        <f>IF(Q1_2025[[#This Row],[Artikelprijs]]&lt;&gt;"",IF(Q1_2025[[#This Row],[Stuksprijs]]=Q1_2025[[#This Row],[Artikelprijs]],"Prijs gelijk","Prijs wijkt af"),"")</f>
        <v/>
      </c>
      <c r="L765" s="10"/>
      <c r="N765" s="10">
        <f>IF(Q1_2025[[#This Row],[Prijstype]]="Artikelprijs",Q1_2025[[#This Row],[Artikelprijs]],Q1_2025[[#This Row],[Stuksprijs]])</f>
        <v>45</v>
      </c>
      <c r="O765" s="10">
        <f>IF(Q1_2025[[#This Row],[Prijstype]]="Artikelprijs",Q1_2025[[#This Row],[Artikelprijs]] * Q1_2025[[#This Row],[Besteld]],Q1_2025[[#This Row],[Brutobedrag]])</f>
        <v>45</v>
      </c>
      <c r="P765" s="10">
        <f>IF(Q1_2025[[#This Row],[Prijstype]] = "Artikelprijs",Q1_2025[[#This Row],[Brutobedrag 2]]*(100-Q1_2025[[#This Row],[Relatiekorting percentage]])/100,Q1_2025[[#This Row],[Bruto - Rel.korting]])</f>
        <v>33.75</v>
      </c>
    </row>
    <row r="766" spans="1:16" x14ac:dyDescent="0.3">
      <c r="A766" t="s">
        <v>9</v>
      </c>
      <c r="B766">
        <v>3002010</v>
      </c>
      <c r="C766" t="s">
        <v>184</v>
      </c>
      <c r="D766">
        <v>13</v>
      </c>
      <c r="E766" s="10">
        <v>25.52</v>
      </c>
      <c r="F766" s="10">
        <v>331.76</v>
      </c>
      <c r="G766" s="10">
        <v>331.76</v>
      </c>
      <c r="H766">
        <v>0</v>
      </c>
      <c r="I766" s="10" t="str">
        <f>_xlfn.XLOOKUP(Q1_2025[[#This Row],[Artikelnr]],Artikel_prijzen[Artnr],Artikel_prijzen[Groep],"")</f>
        <v/>
      </c>
      <c r="J766" s="10" t="str">
        <f>_xlfn.XLOOKUP(Q1_2025[[#This Row],[Artikelnr]],Artikel_prijzen[Artnr],Artikel_prijzen[Prijs 2025],"")</f>
        <v/>
      </c>
      <c r="K766" s="10" t="str">
        <f>IF(Q1_2025[[#This Row],[Artikelprijs]]&lt;&gt;"",IF(Q1_2025[[#This Row],[Stuksprijs]]=Q1_2025[[#This Row],[Artikelprijs]],"Prijs gelijk","Prijs wijkt af"),"")</f>
        <v/>
      </c>
      <c r="L766" s="10"/>
      <c r="N766" s="10">
        <f>IF(Q1_2025[[#This Row],[Prijstype]]="Artikelprijs",Q1_2025[[#This Row],[Artikelprijs]],Q1_2025[[#This Row],[Stuksprijs]])</f>
        <v>25.52</v>
      </c>
      <c r="O766" s="10">
        <f>IF(Q1_2025[[#This Row],[Prijstype]]="Artikelprijs",Q1_2025[[#This Row],[Artikelprijs]] * Q1_2025[[#This Row],[Besteld]],Q1_2025[[#This Row],[Brutobedrag]])</f>
        <v>331.76</v>
      </c>
      <c r="P766" s="10">
        <f>IF(Q1_2025[[#This Row],[Prijstype]] = "Artikelprijs",Q1_2025[[#This Row],[Brutobedrag 2]]*(100-Q1_2025[[#This Row],[Relatiekorting percentage]])/100,Q1_2025[[#This Row],[Bruto - Rel.korting]])</f>
        <v>331.76</v>
      </c>
    </row>
    <row r="767" spans="1:16" x14ac:dyDescent="0.3">
      <c r="A767" t="s">
        <v>9</v>
      </c>
      <c r="B767">
        <v>1005013</v>
      </c>
      <c r="C767" t="s">
        <v>196</v>
      </c>
      <c r="D767">
        <v>13</v>
      </c>
      <c r="E767" s="10">
        <v>33.57</v>
      </c>
      <c r="F767" s="10">
        <v>0</v>
      </c>
      <c r="G767" s="10">
        <v>0</v>
      </c>
      <c r="H767">
        <v>25</v>
      </c>
      <c r="I767" s="10" t="str">
        <f>_xlfn.XLOOKUP(Q1_2025[[#This Row],[Artikelnr]],Artikel_prijzen[Artnr],Artikel_prijzen[Groep],"")</f>
        <v/>
      </c>
      <c r="J767" s="10" t="str">
        <f>_xlfn.XLOOKUP(Q1_2025[[#This Row],[Artikelnr]],Artikel_prijzen[Artnr],Artikel_prijzen[Prijs 2025],"")</f>
        <v/>
      </c>
      <c r="K767" s="10" t="str">
        <f>IF(Q1_2025[[#This Row],[Artikelprijs]]&lt;&gt;"",IF(Q1_2025[[#This Row],[Stuksprijs]]=Q1_2025[[#This Row],[Artikelprijs]],"Prijs gelijk","Prijs wijkt af"),"")</f>
        <v/>
      </c>
      <c r="L767" s="10"/>
      <c r="N767" s="10">
        <f>IF(Q1_2025[[#This Row],[Prijstype]]="Artikelprijs",Q1_2025[[#This Row],[Artikelprijs]],Q1_2025[[#This Row],[Stuksprijs]])</f>
        <v>33.57</v>
      </c>
      <c r="O767" s="10">
        <f>IF(Q1_2025[[#This Row],[Prijstype]]="Artikelprijs",Q1_2025[[#This Row],[Artikelprijs]] * Q1_2025[[#This Row],[Besteld]],Q1_2025[[#This Row],[Brutobedrag]])</f>
        <v>0</v>
      </c>
      <c r="P767" s="10">
        <f>IF(Q1_2025[[#This Row],[Prijstype]] = "Artikelprijs",Q1_2025[[#This Row],[Brutobedrag 2]]*(100-Q1_2025[[#This Row],[Relatiekorting percentage]])/100,Q1_2025[[#This Row],[Bruto - Rel.korting]])</f>
        <v>0</v>
      </c>
    </row>
    <row r="768" spans="1:16" x14ac:dyDescent="0.3">
      <c r="A768" t="s">
        <v>9</v>
      </c>
      <c r="B768">
        <v>3002010</v>
      </c>
      <c r="C768" t="s">
        <v>184</v>
      </c>
      <c r="D768">
        <v>4</v>
      </c>
      <c r="E768" s="10">
        <v>25.52</v>
      </c>
      <c r="F768" s="10">
        <v>102.08</v>
      </c>
      <c r="G768" s="10">
        <v>102.08</v>
      </c>
      <c r="H768">
        <v>0</v>
      </c>
      <c r="I768" s="10" t="str">
        <f>_xlfn.XLOOKUP(Q1_2025[[#This Row],[Artikelnr]],Artikel_prijzen[Artnr],Artikel_prijzen[Groep],"")</f>
        <v/>
      </c>
      <c r="J768" s="10" t="str">
        <f>_xlfn.XLOOKUP(Q1_2025[[#This Row],[Artikelnr]],Artikel_prijzen[Artnr],Artikel_prijzen[Prijs 2025],"")</f>
        <v/>
      </c>
      <c r="K768" s="10" t="str">
        <f>IF(Q1_2025[[#This Row],[Artikelprijs]]&lt;&gt;"",IF(Q1_2025[[#This Row],[Stuksprijs]]=Q1_2025[[#This Row],[Artikelprijs]],"Prijs gelijk","Prijs wijkt af"),"")</f>
        <v/>
      </c>
      <c r="L768" s="10"/>
      <c r="N768" s="10">
        <f>IF(Q1_2025[[#This Row],[Prijstype]]="Artikelprijs",Q1_2025[[#This Row],[Artikelprijs]],Q1_2025[[#This Row],[Stuksprijs]])</f>
        <v>25.52</v>
      </c>
      <c r="O768" s="10">
        <f>IF(Q1_2025[[#This Row],[Prijstype]]="Artikelprijs",Q1_2025[[#This Row],[Artikelprijs]] * Q1_2025[[#This Row],[Besteld]],Q1_2025[[#This Row],[Brutobedrag]])</f>
        <v>102.08</v>
      </c>
      <c r="P768" s="10">
        <f>IF(Q1_2025[[#This Row],[Prijstype]] = "Artikelprijs",Q1_2025[[#This Row],[Brutobedrag 2]]*(100-Q1_2025[[#This Row],[Relatiekorting percentage]])/100,Q1_2025[[#This Row],[Bruto - Rel.korting]])</f>
        <v>102.08</v>
      </c>
    </row>
    <row r="769" spans="1:16" x14ac:dyDescent="0.3">
      <c r="A769" t="s">
        <v>9</v>
      </c>
      <c r="B769">
        <v>5020002</v>
      </c>
      <c r="C769" t="s">
        <v>122</v>
      </c>
      <c r="D769">
        <v>10</v>
      </c>
      <c r="E769" s="10">
        <v>39.65</v>
      </c>
      <c r="F769" s="10">
        <v>396.5</v>
      </c>
      <c r="G769" s="10">
        <v>297.37</v>
      </c>
      <c r="H769">
        <v>25</v>
      </c>
      <c r="I769" s="10" t="str">
        <f>_xlfn.XLOOKUP(Q1_2025[[#This Row],[Artikelnr]],Artikel_prijzen[Artnr],Artikel_prijzen[Groep],"")</f>
        <v/>
      </c>
      <c r="J769" s="10" t="str">
        <f>_xlfn.XLOOKUP(Q1_2025[[#This Row],[Artikelnr]],Artikel_prijzen[Artnr],Artikel_prijzen[Prijs 2025],"")</f>
        <v/>
      </c>
      <c r="K769" s="10" t="str">
        <f>IF(Q1_2025[[#This Row],[Artikelprijs]]&lt;&gt;"",IF(Q1_2025[[#This Row],[Stuksprijs]]=Q1_2025[[#This Row],[Artikelprijs]],"Prijs gelijk","Prijs wijkt af"),"")</f>
        <v/>
      </c>
      <c r="L769" s="10"/>
      <c r="N769" s="10">
        <f>IF(Q1_2025[[#This Row],[Prijstype]]="Artikelprijs",Q1_2025[[#This Row],[Artikelprijs]],Q1_2025[[#This Row],[Stuksprijs]])</f>
        <v>39.65</v>
      </c>
      <c r="O769" s="10">
        <f>IF(Q1_2025[[#This Row],[Prijstype]]="Artikelprijs",Q1_2025[[#This Row],[Artikelprijs]] * Q1_2025[[#This Row],[Besteld]],Q1_2025[[#This Row],[Brutobedrag]])</f>
        <v>396.5</v>
      </c>
      <c r="P769" s="10">
        <f>IF(Q1_2025[[#This Row],[Prijstype]] = "Artikelprijs",Q1_2025[[#This Row],[Brutobedrag 2]]*(100-Q1_2025[[#This Row],[Relatiekorting percentage]])/100,Q1_2025[[#This Row],[Bruto - Rel.korting]])</f>
        <v>297.37</v>
      </c>
    </row>
    <row r="770" spans="1:16" x14ac:dyDescent="0.3">
      <c r="A770" t="s">
        <v>9</v>
      </c>
      <c r="B770">
        <v>5020006</v>
      </c>
      <c r="C770" t="s">
        <v>193</v>
      </c>
      <c r="D770">
        <v>6</v>
      </c>
      <c r="E770" s="10">
        <v>39.65</v>
      </c>
      <c r="F770" s="10">
        <v>237.9</v>
      </c>
      <c r="G770" s="10">
        <v>178.42</v>
      </c>
      <c r="H770">
        <v>25</v>
      </c>
      <c r="I770" s="10" t="str">
        <f>_xlfn.XLOOKUP(Q1_2025[[#This Row],[Artikelnr]],Artikel_prijzen[Artnr],Artikel_prijzen[Groep],"")</f>
        <v/>
      </c>
      <c r="J770" s="10" t="str">
        <f>_xlfn.XLOOKUP(Q1_2025[[#This Row],[Artikelnr]],Artikel_prijzen[Artnr],Artikel_prijzen[Prijs 2025],"")</f>
        <v/>
      </c>
      <c r="K770" s="10" t="str">
        <f>IF(Q1_2025[[#This Row],[Artikelprijs]]&lt;&gt;"",IF(Q1_2025[[#This Row],[Stuksprijs]]=Q1_2025[[#This Row],[Artikelprijs]],"Prijs gelijk","Prijs wijkt af"),"")</f>
        <v/>
      </c>
      <c r="L770" s="10"/>
      <c r="N770" s="10">
        <f>IF(Q1_2025[[#This Row],[Prijstype]]="Artikelprijs",Q1_2025[[#This Row],[Artikelprijs]],Q1_2025[[#This Row],[Stuksprijs]])</f>
        <v>39.65</v>
      </c>
      <c r="O770" s="10">
        <f>IF(Q1_2025[[#This Row],[Prijstype]]="Artikelprijs",Q1_2025[[#This Row],[Artikelprijs]] * Q1_2025[[#This Row],[Besteld]],Q1_2025[[#This Row],[Brutobedrag]])</f>
        <v>237.9</v>
      </c>
      <c r="P770" s="10">
        <f>IF(Q1_2025[[#This Row],[Prijstype]] = "Artikelprijs",Q1_2025[[#This Row],[Brutobedrag 2]]*(100-Q1_2025[[#This Row],[Relatiekorting percentage]])/100,Q1_2025[[#This Row],[Bruto - Rel.korting]])</f>
        <v>178.42</v>
      </c>
    </row>
    <row r="771" spans="1:16" x14ac:dyDescent="0.3">
      <c r="A771" t="s">
        <v>9</v>
      </c>
      <c r="B771">
        <v>3002022</v>
      </c>
      <c r="C771" t="s">
        <v>194</v>
      </c>
      <c r="D771">
        <v>1</v>
      </c>
      <c r="E771" s="10">
        <v>76.02</v>
      </c>
      <c r="F771" s="10">
        <v>0</v>
      </c>
      <c r="G771" s="10">
        <v>0</v>
      </c>
      <c r="H771">
        <v>25</v>
      </c>
      <c r="I771" s="10" t="str">
        <f>_xlfn.XLOOKUP(Q1_2025[[#This Row],[Artikelnr]],Artikel_prijzen[Artnr],Artikel_prijzen[Groep],"")</f>
        <v/>
      </c>
      <c r="J771" s="10" t="str">
        <f>_xlfn.XLOOKUP(Q1_2025[[#This Row],[Artikelnr]],Artikel_prijzen[Artnr],Artikel_prijzen[Prijs 2025],"")</f>
        <v/>
      </c>
      <c r="K771" s="10" t="str">
        <f>IF(Q1_2025[[#This Row],[Artikelprijs]]&lt;&gt;"",IF(Q1_2025[[#This Row],[Stuksprijs]]=Q1_2025[[#This Row],[Artikelprijs]],"Prijs gelijk","Prijs wijkt af"),"")</f>
        <v/>
      </c>
      <c r="L771" s="10"/>
      <c r="N771" s="10">
        <f>IF(Q1_2025[[#This Row],[Prijstype]]="Artikelprijs",Q1_2025[[#This Row],[Artikelprijs]],Q1_2025[[#This Row],[Stuksprijs]])</f>
        <v>76.02</v>
      </c>
      <c r="O771" s="10">
        <f>IF(Q1_2025[[#This Row],[Prijstype]]="Artikelprijs",Q1_2025[[#This Row],[Artikelprijs]] * Q1_2025[[#This Row],[Besteld]],Q1_2025[[#This Row],[Brutobedrag]])</f>
        <v>0</v>
      </c>
      <c r="P771" s="10">
        <f>IF(Q1_2025[[#This Row],[Prijstype]] = "Artikelprijs",Q1_2025[[#This Row],[Brutobedrag 2]]*(100-Q1_2025[[#This Row],[Relatiekorting percentage]])/100,Q1_2025[[#This Row],[Bruto - Rel.korting]])</f>
        <v>0</v>
      </c>
    </row>
    <row r="772" spans="1:16" x14ac:dyDescent="0.3">
      <c r="A772" t="s">
        <v>9</v>
      </c>
      <c r="B772">
        <v>5021009</v>
      </c>
      <c r="C772" t="s">
        <v>50</v>
      </c>
      <c r="D772">
        <v>2</v>
      </c>
      <c r="E772" s="10">
        <v>386.25</v>
      </c>
      <c r="F772" s="10">
        <v>772.5</v>
      </c>
      <c r="G772" s="10">
        <v>618</v>
      </c>
      <c r="H772">
        <v>20</v>
      </c>
      <c r="I772" s="10" t="str">
        <f>_xlfn.XLOOKUP(Q1_2025[[#This Row],[Artikelnr]],Artikel_prijzen[Artnr],Artikel_prijzen[Groep],"")</f>
        <v>Elektra</v>
      </c>
      <c r="J772" s="10">
        <f>_xlfn.XLOOKUP(Q1_2025[[#This Row],[Artikelnr]],Artikel_prijzen[Artnr],Artikel_prijzen[Prijs 2025],"")</f>
        <v>386.25</v>
      </c>
      <c r="K772" s="10" t="str">
        <f>IF(Q1_2025[[#This Row],[Artikelprijs]]&lt;&gt;"",IF(Q1_2025[[#This Row],[Stuksprijs]]=Q1_2025[[#This Row],[Artikelprijs]],"Prijs gelijk","Prijs wijkt af"),"")</f>
        <v>Prijs gelijk</v>
      </c>
      <c r="L772" s="10"/>
      <c r="M772" t="s">
        <v>536</v>
      </c>
      <c r="N772" s="10">
        <f>IF(Q1_2025[[#This Row],[Prijstype]]="Artikelprijs",Q1_2025[[#This Row],[Artikelprijs]],Q1_2025[[#This Row],[Stuksprijs]])</f>
        <v>386.25</v>
      </c>
      <c r="O772" s="10">
        <f>IF(Q1_2025[[#This Row],[Prijstype]]="Artikelprijs",Q1_2025[[#This Row],[Artikelprijs]] * Q1_2025[[#This Row],[Besteld]],Q1_2025[[#This Row],[Brutobedrag]])</f>
        <v>772.5</v>
      </c>
      <c r="P772" s="10">
        <f>IF(Q1_2025[[#This Row],[Prijstype]] = "Artikelprijs",Q1_2025[[#This Row],[Brutobedrag 2]]*(100-Q1_2025[[#This Row],[Relatiekorting percentage]])/100,Q1_2025[[#This Row],[Bruto - Rel.korting]])</f>
        <v>618</v>
      </c>
    </row>
    <row r="773" spans="1:16" x14ac:dyDescent="0.3">
      <c r="A773" t="s">
        <v>9</v>
      </c>
      <c r="B773">
        <v>5010001</v>
      </c>
      <c r="C773" t="s">
        <v>191</v>
      </c>
      <c r="D773">
        <v>20</v>
      </c>
      <c r="E773" s="10">
        <v>18.03</v>
      </c>
      <c r="F773" s="10">
        <v>360.6</v>
      </c>
      <c r="G773" s="10">
        <v>270.45</v>
      </c>
      <c r="H773">
        <v>25</v>
      </c>
      <c r="I773" s="10" t="str">
        <f>_xlfn.XLOOKUP(Q1_2025[[#This Row],[Artikelnr]],Artikel_prijzen[Artnr],Artikel_prijzen[Groep],"")</f>
        <v/>
      </c>
      <c r="J773" s="10" t="str">
        <f>_xlfn.XLOOKUP(Q1_2025[[#This Row],[Artikelnr]],Artikel_prijzen[Artnr],Artikel_prijzen[Prijs 2025],"")</f>
        <v/>
      </c>
      <c r="K773" s="10" t="str">
        <f>IF(Q1_2025[[#This Row],[Artikelprijs]]&lt;&gt;"",IF(Q1_2025[[#This Row],[Stuksprijs]]=Q1_2025[[#This Row],[Artikelprijs]],"Prijs gelijk","Prijs wijkt af"),"")</f>
        <v/>
      </c>
      <c r="L773" s="10"/>
      <c r="N773" s="10">
        <f>IF(Q1_2025[[#This Row],[Prijstype]]="Artikelprijs",Q1_2025[[#This Row],[Artikelprijs]],Q1_2025[[#This Row],[Stuksprijs]])</f>
        <v>18.03</v>
      </c>
      <c r="O773" s="10">
        <f>IF(Q1_2025[[#This Row],[Prijstype]]="Artikelprijs",Q1_2025[[#This Row],[Artikelprijs]] * Q1_2025[[#This Row],[Besteld]],Q1_2025[[#This Row],[Brutobedrag]])</f>
        <v>360.6</v>
      </c>
      <c r="P773" s="10">
        <f>IF(Q1_2025[[#This Row],[Prijstype]] = "Artikelprijs",Q1_2025[[#This Row],[Brutobedrag 2]]*(100-Q1_2025[[#This Row],[Relatiekorting percentage]])/100,Q1_2025[[#This Row],[Bruto - Rel.korting]])</f>
        <v>270.45</v>
      </c>
    </row>
    <row r="774" spans="1:16" x14ac:dyDescent="0.3">
      <c r="A774" t="s">
        <v>9</v>
      </c>
      <c r="B774">
        <v>1010083</v>
      </c>
      <c r="C774" t="s">
        <v>192</v>
      </c>
      <c r="D774">
        <v>2</v>
      </c>
      <c r="E774" s="10">
        <v>45</v>
      </c>
      <c r="F774" s="10">
        <v>90</v>
      </c>
      <c r="G774" s="10">
        <v>67.5</v>
      </c>
      <c r="H774">
        <v>25</v>
      </c>
      <c r="I774" s="10" t="str">
        <f>_xlfn.XLOOKUP(Q1_2025[[#This Row],[Artikelnr]],Artikel_prijzen[Artnr],Artikel_prijzen[Groep],"")</f>
        <v/>
      </c>
      <c r="J774" s="10" t="str">
        <f>_xlfn.XLOOKUP(Q1_2025[[#This Row],[Artikelnr]],Artikel_prijzen[Artnr],Artikel_prijzen[Prijs 2025],"")</f>
        <v/>
      </c>
      <c r="K774" s="10" t="str">
        <f>IF(Q1_2025[[#This Row],[Artikelprijs]]&lt;&gt;"",IF(Q1_2025[[#This Row],[Stuksprijs]]=Q1_2025[[#This Row],[Artikelprijs]],"Prijs gelijk","Prijs wijkt af"),"")</f>
        <v/>
      </c>
      <c r="L774" s="10"/>
      <c r="N774" s="10">
        <f>IF(Q1_2025[[#This Row],[Prijstype]]="Artikelprijs",Q1_2025[[#This Row],[Artikelprijs]],Q1_2025[[#This Row],[Stuksprijs]])</f>
        <v>45</v>
      </c>
      <c r="O774" s="10">
        <f>IF(Q1_2025[[#This Row],[Prijstype]]="Artikelprijs",Q1_2025[[#This Row],[Artikelprijs]] * Q1_2025[[#This Row],[Besteld]],Q1_2025[[#This Row],[Brutobedrag]])</f>
        <v>90</v>
      </c>
      <c r="P774" s="10">
        <f>IF(Q1_2025[[#This Row],[Prijstype]] = "Artikelprijs",Q1_2025[[#This Row],[Brutobedrag 2]]*(100-Q1_2025[[#This Row],[Relatiekorting percentage]])/100,Q1_2025[[#This Row],[Bruto - Rel.korting]])</f>
        <v>67.5</v>
      </c>
    </row>
    <row r="775" spans="1:16" x14ac:dyDescent="0.3">
      <c r="A775" t="s">
        <v>9</v>
      </c>
      <c r="B775">
        <v>3002010</v>
      </c>
      <c r="C775" t="s">
        <v>184</v>
      </c>
      <c r="D775">
        <v>8</v>
      </c>
      <c r="E775" s="10">
        <v>25.52</v>
      </c>
      <c r="F775" s="10">
        <v>204.16</v>
      </c>
      <c r="G775" s="10">
        <v>204.16</v>
      </c>
      <c r="H775">
        <v>0</v>
      </c>
      <c r="I775" s="10" t="str">
        <f>_xlfn.XLOOKUP(Q1_2025[[#This Row],[Artikelnr]],Artikel_prijzen[Artnr],Artikel_prijzen[Groep],"")</f>
        <v/>
      </c>
      <c r="J775" s="10" t="str">
        <f>_xlfn.XLOOKUP(Q1_2025[[#This Row],[Artikelnr]],Artikel_prijzen[Artnr],Artikel_prijzen[Prijs 2025],"")</f>
        <v/>
      </c>
      <c r="K775" s="10" t="str">
        <f>IF(Q1_2025[[#This Row],[Artikelprijs]]&lt;&gt;"",IF(Q1_2025[[#This Row],[Stuksprijs]]=Q1_2025[[#This Row],[Artikelprijs]],"Prijs gelijk","Prijs wijkt af"),"")</f>
        <v/>
      </c>
      <c r="L775" s="10"/>
      <c r="N775" s="10">
        <f>IF(Q1_2025[[#This Row],[Prijstype]]="Artikelprijs",Q1_2025[[#This Row],[Artikelprijs]],Q1_2025[[#This Row],[Stuksprijs]])</f>
        <v>25.52</v>
      </c>
      <c r="O775" s="10">
        <f>IF(Q1_2025[[#This Row],[Prijstype]]="Artikelprijs",Q1_2025[[#This Row],[Artikelprijs]] * Q1_2025[[#This Row],[Besteld]],Q1_2025[[#This Row],[Brutobedrag]])</f>
        <v>204.16</v>
      </c>
      <c r="P775" s="10">
        <f>IF(Q1_2025[[#This Row],[Prijstype]] = "Artikelprijs",Q1_2025[[#This Row],[Brutobedrag 2]]*(100-Q1_2025[[#This Row],[Relatiekorting percentage]])/100,Q1_2025[[#This Row],[Bruto - Rel.korting]])</f>
        <v>204.16</v>
      </c>
    </row>
    <row r="776" spans="1:16" x14ac:dyDescent="0.3">
      <c r="A776" t="s">
        <v>9</v>
      </c>
      <c r="B776">
        <v>5020002</v>
      </c>
      <c r="C776" t="s">
        <v>122</v>
      </c>
      <c r="D776">
        <v>3</v>
      </c>
      <c r="E776" s="10">
        <v>39.65</v>
      </c>
      <c r="F776" s="10">
        <v>118.95</v>
      </c>
      <c r="G776" s="10">
        <v>89.21</v>
      </c>
      <c r="H776">
        <v>25</v>
      </c>
      <c r="I776" s="10" t="str">
        <f>_xlfn.XLOOKUP(Q1_2025[[#This Row],[Artikelnr]],Artikel_prijzen[Artnr],Artikel_prijzen[Groep],"")</f>
        <v/>
      </c>
      <c r="J776" s="10" t="str">
        <f>_xlfn.XLOOKUP(Q1_2025[[#This Row],[Artikelnr]],Artikel_prijzen[Artnr],Artikel_prijzen[Prijs 2025],"")</f>
        <v/>
      </c>
      <c r="K776" s="10" t="str">
        <f>IF(Q1_2025[[#This Row],[Artikelprijs]]&lt;&gt;"",IF(Q1_2025[[#This Row],[Stuksprijs]]=Q1_2025[[#This Row],[Artikelprijs]],"Prijs gelijk","Prijs wijkt af"),"")</f>
        <v/>
      </c>
      <c r="L776" s="10"/>
      <c r="N776" s="10">
        <f>IF(Q1_2025[[#This Row],[Prijstype]]="Artikelprijs",Q1_2025[[#This Row],[Artikelprijs]],Q1_2025[[#This Row],[Stuksprijs]])</f>
        <v>39.65</v>
      </c>
      <c r="O776" s="10">
        <f>IF(Q1_2025[[#This Row],[Prijstype]]="Artikelprijs",Q1_2025[[#This Row],[Artikelprijs]] * Q1_2025[[#This Row],[Besteld]],Q1_2025[[#This Row],[Brutobedrag]])</f>
        <v>118.95</v>
      </c>
      <c r="P776" s="10">
        <f>IF(Q1_2025[[#This Row],[Prijstype]] = "Artikelprijs",Q1_2025[[#This Row],[Brutobedrag 2]]*(100-Q1_2025[[#This Row],[Relatiekorting percentage]])/100,Q1_2025[[#This Row],[Bruto - Rel.korting]])</f>
        <v>89.21</v>
      </c>
    </row>
    <row r="777" spans="1:16" x14ac:dyDescent="0.3">
      <c r="A777" t="s">
        <v>9</v>
      </c>
      <c r="B777">
        <v>5020006</v>
      </c>
      <c r="C777" t="s">
        <v>193</v>
      </c>
      <c r="D777">
        <v>3</v>
      </c>
      <c r="E777" s="10">
        <v>39.65</v>
      </c>
      <c r="F777" s="10">
        <v>118.95</v>
      </c>
      <c r="G777" s="10">
        <v>89.21</v>
      </c>
      <c r="H777">
        <v>25</v>
      </c>
      <c r="I777" s="10" t="str">
        <f>_xlfn.XLOOKUP(Q1_2025[[#This Row],[Artikelnr]],Artikel_prijzen[Artnr],Artikel_prijzen[Groep],"")</f>
        <v/>
      </c>
      <c r="J777" s="10" t="str">
        <f>_xlfn.XLOOKUP(Q1_2025[[#This Row],[Artikelnr]],Artikel_prijzen[Artnr],Artikel_prijzen[Prijs 2025],"")</f>
        <v/>
      </c>
      <c r="K777" s="10" t="str">
        <f>IF(Q1_2025[[#This Row],[Artikelprijs]]&lt;&gt;"",IF(Q1_2025[[#This Row],[Stuksprijs]]=Q1_2025[[#This Row],[Artikelprijs]],"Prijs gelijk","Prijs wijkt af"),"")</f>
        <v/>
      </c>
      <c r="L777" s="10"/>
      <c r="N777" s="10">
        <f>IF(Q1_2025[[#This Row],[Prijstype]]="Artikelprijs",Q1_2025[[#This Row],[Artikelprijs]],Q1_2025[[#This Row],[Stuksprijs]])</f>
        <v>39.65</v>
      </c>
      <c r="O777" s="10">
        <f>IF(Q1_2025[[#This Row],[Prijstype]]="Artikelprijs",Q1_2025[[#This Row],[Artikelprijs]] * Q1_2025[[#This Row],[Besteld]],Q1_2025[[#This Row],[Brutobedrag]])</f>
        <v>118.95</v>
      </c>
      <c r="P777" s="10">
        <f>IF(Q1_2025[[#This Row],[Prijstype]] = "Artikelprijs",Q1_2025[[#This Row],[Brutobedrag 2]]*(100-Q1_2025[[#This Row],[Relatiekorting percentage]])/100,Q1_2025[[#This Row],[Bruto - Rel.korting]])</f>
        <v>89.21</v>
      </c>
    </row>
    <row r="778" spans="1:16" x14ac:dyDescent="0.3">
      <c r="A778" t="s">
        <v>9</v>
      </c>
      <c r="B778">
        <v>3002022</v>
      </c>
      <c r="C778" t="s">
        <v>194</v>
      </c>
      <c r="D778">
        <v>1</v>
      </c>
      <c r="E778" s="10">
        <v>76.02</v>
      </c>
      <c r="F778" s="10">
        <v>0</v>
      </c>
      <c r="G778" s="10">
        <v>0</v>
      </c>
      <c r="H778">
        <v>25</v>
      </c>
      <c r="I778" s="10" t="str">
        <f>_xlfn.XLOOKUP(Q1_2025[[#This Row],[Artikelnr]],Artikel_prijzen[Artnr],Artikel_prijzen[Groep],"")</f>
        <v/>
      </c>
      <c r="J778" s="10" t="str">
        <f>_xlfn.XLOOKUP(Q1_2025[[#This Row],[Artikelnr]],Artikel_prijzen[Artnr],Artikel_prijzen[Prijs 2025],"")</f>
        <v/>
      </c>
      <c r="K778" s="10" t="str">
        <f>IF(Q1_2025[[#This Row],[Artikelprijs]]&lt;&gt;"",IF(Q1_2025[[#This Row],[Stuksprijs]]=Q1_2025[[#This Row],[Artikelprijs]],"Prijs gelijk","Prijs wijkt af"),"")</f>
        <v/>
      </c>
      <c r="L778" s="10"/>
      <c r="N778" s="10">
        <f>IF(Q1_2025[[#This Row],[Prijstype]]="Artikelprijs",Q1_2025[[#This Row],[Artikelprijs]],Q1_2025[[#This Row],[Stuksprijs]])</f>
        <v>76.02</v>
      </c>
      <c r="O778" s="10">
        <f>IF(Q1_2025[[#This Row],[Prijstype]]="Artikelprijs",Q1_2025[[#This Row],[Artikelprijs]] * Q1_2025[[#This Row],[Besteld]],Q1_2025[[#This Row],[Brutobedrag]])</f>
        <v>0</v>
      </c>
      <c r="P778" s="10">
        <f>IF(Q1_2025[[#This Row],[Prijstype]] = "Artikelprijs",Q1_2025[[#This Row],[Brutobedrag 2]]*(100-Q1_2025[[#This Row],[Relatiekorting percentage]])/100,Q1_2025[[#This Row],[Bruto - Rel.korting]])</f>
        <v>0</v>
      </c>
    </row>
    <row r="779" spans="1:16" x14ac:dyDescent="0.3">
      <c r="A779" t="s">
        <v>9</v>
      </c>
      <c r="B779">
        <v>5021009</v>
      </c>
      <c r="C779" t="s">
        <v>50</v>
      </c>
      <c r="D779">
        <v>1</v>
      </c>
      <c r="E779" s="10">
        <v>386.25</v>
      </c>
      <c r="F779" s="10">
        <v>386.25</v>
      </c>
      <c r="G779" s="10">
        <v>309</v>
      </c>
      <c r="H779">
        <v>20</v>
      </c>
      <c r="I779" s="10" t="str">
        <f>_xlfn.XLOOKUP(Q1_2025[[#This Row],[Artikelnr]],Artikel_prijzen[Artnr],Artikel_prijzen[Groep],"")</f>
        <v>Elektra</v>
      </c>
      <c r="J779" s="10">
        <f>_xlfn.XLOOKUP(Q1_2025[[#This Row],[Artikelnr]],Artikel_prijzen[Artnr],Artikel_prijzen[Prijs 2025],"")</f>
        <v>386.25</v>
      </c>
      <c r="K779" s="10" t="str">
        <f>IF(Q1_2025[[#This Row],[Artikelprijs]]&lt;&gt;"",IF(Q1_2025[[#This Row],[Stuksprijs]]=Q1_2025[[#This Row],[Artikelprijs]],"Prijs gelijk","Prijs wijkt af"),"")</f>
        <v>Prijs gelijk</v>
      </c>
      <c r="L779" s="10"/>
      <c r="M779" t="s">
        <v>536</v>
      </c>
      <c r="N779" s="10">
        <f>IF(Q1_2025[[#This Row],[Prijstype]]="Artikelprijs",Q1_2025[[#This Row],[Artikelprijs]],Q1_2025[[#This Row],[Stuksprijs]])</f>
        <v>386.25</v>
      </c>
      <c r="O779" s="10">
        <f>IF(Q1_2025[[#This Row],[Prijstype]]="Artikelprijs",Q1_2025[[#This Row],[Artikelprijs]] * Q1_2025[[#This Row],[Besteld]],Q1_2025[[#This Row],[Brutobedrag]])</f>
        <v>386.25</v>
      </c>
      <c r="P779" s="10">
        <f>IF(Q1_2025[[#This Row],[Prijstype]] = "Artikelprijs",Q1_2025[[#This Row],[Brutobedrag 2]]*(100-Q1_2025[[#This Row],[Relatiekorting percentage]])/100,Q1_2025[[#This Row],[Bruto - Rel.korting]])</f>
        <v>309</v>
      </c>
    </row>
    <row r="780" spans="1:16" x14ac:dyDescent="0.3">
      <c r="A780" t="s">
        <v>9</v>
      </c>
      <c r="B780">
        <v>5010001</v>
      </c>
      <c r="C780" t="s">
        <v>191</v>
      </c>
      <c r="D780">
        <v>20</v>
      </c>
      <c r="E780" s="10">
        <v>18.03</v>
      </c>
      <c r="F780" s="10">
        <v>360.6</v>
      </c>
      <c r="G780" s="10">
        <v>270.45</v>
      </c>
      <c r="H780">
        <v>25</v>
      </c>
      <c r="I780" s="10" t="str">
        <f>_xlfn.XLOOKUP(Q1_2025[[#This Row],[Artikelnr]],Artikel_prijzen[Artnr],Artikel_prijzen[Groep],"")</f>
        <v/>
      </c>
      <c r="J780" s="10" t="str">
        <f>_xlfn.XLOOKUP(Q1_2025[[#This Row],[Artikelnr]],Artikel_prijzen[Artnr],Artikel_prijzen[Prijs 2025],"")</f>
        <v/>
      </c>
      <c r="K780" s="10" t="str">
        <f>IF(Q1_2025[[#This Row],[Artikelprijs]]&lt;&gt;"",IF(Q1_2025[[#This Row],[Stuksprijs]]=Q1_2025[[#This Row],[Artikelprijs]],"Prijs gelijk","Prijs wijkt af"),"")</f>
        <v/>
      </c>
      <c r="L780" s="10"/>
      <c r="N780" s="10">
        <f>IF(Q1_2025[[#This Row],[Prijstype]]="Artikelprijs",Q1_2025[[#This Row],[Artikelprijs]],Q1_2025[[#This Row],[Stuksprijs]])</f>
        <v>18.03</v>
      </c>
      <c r="O780" s="10">
        <f>IF(Q1_2025[[#This Row],[Prijstype]]="Artikelprijs",Q1_2025[[#This Row],[Artikelprijs]] * Q1_2025[[#This Row],[Besteld]],Q1_2025[[#This Row],[Brutobedrag]])</f>
        <v>360.6</v>
      </c>
      <c r="P780" s="10">
        <f>IF(Q1_2025[[#This Row],[Prijstype]] = "Artikelprijs",Q1_2025[[#This Row],[Brutobedrag 2]]*(100-Q1_2025[[#This Row],[Relatiekorting percentage]])/100,Q1_2025[[#This Row],[Bruto - Rel.korting]])</f>
        <v>270.45</v>
      </c>
    </row>
    <row r="781" spans="1:16" x14ac:dyDescent="0.3">
      <c r="A781" t="s">
        <v>9</v>
      </c>
      <c r="B781">
        <v>1010083</v>
      </c>
      <c r="C781" t="s">
        <v>192</v>
      </c>
      <c r="D781">
        <v>1</v>
      </c>
      <c r="E781" s="10">
        <v>45</v>
      </c>
      <c r="F781" s="10">
        <v>45</v>
      </c>
      <c r="G781" s="10">
        <v>33.75</v>
      </c>
      <c r="H781">
        <v>25</v>
      </c>
      <c r="I781" s="10" t="str">
        <f>_xlfn.XLOOKUP(Q1_2025[[#This Row],[Artikelnr]],Artikel_prijzen[Artnr],Artikel_prijzen[Groep],"")</f>
        <v/>
      </c>
      <c r="J781" s="10" t="str">
        <f>_xlfn.XLOOKUP(Q1_2025[[#This Row],[Artikelnr]],Artikel_prijzen[Artnr],Artikel_prijzen[Prijs 2025],"")</f>
        <v/>
      </c>
      <c r="K781" s="10" t="str">
        <f>IF(Q1_2025[[#This Row],[Artikelprijs]]&lt;&gt;"",IF(Q1_2025[[#This Row],[Stuksprijs]]=Q1_2025[[#This Row],[Artikelprijs]],"Prijs gelijk","Prijs wijkt af"),"")</f>
        <v/>
      </c>
      <c r="L781" s="10"/>
      <c r="N781" s="10">
        <f>IF(Q1_2025[[#This Row],[Prijstype]]="Artikelprijs",Q1_2025[[#This Row],[Artikelprijs]],Q1_2025[[#This Row],[Stuksprijs]])</f>
        <v>45</v>
      </c>
      <c r="O781" s="10">
        <f>IF(Q1_2025[[#This Row],[Prijstype]]="Artikelprijs",Q1_2025[[#This Row],[Artikelprijs]] * Q1_2025[[#This Row],[Besteld]],Q1_2025[[#This Row],[Brutobedrag]])</f>
        <v>45</v>
      </c>
      <c r="P781" s="10">
        <f>IF(Q1_2025[[#This Row],[Prijstype]] = "Artikelprijs",Q1_2025[[#This Row],[Brutobedrag 2]]*(100-Q1_2025[[#This Row],[Relatiekorting percentage]])/100,Q1_2025[[#This Row],[Bruto - Rel.korting]])</f>
        <v>33.75</v>
      </c>
    </row>
    <row r="782" spans="1:16" x14ac:dyDescent="0.3">
      <c r="A782" t="s">
        <v>9</v>
      </c>
      <c r="B782">
        <v>3002010</v>
      </c>
      <c r="C782" t="s">
        <v>184</v>
      </c>
      <c r="D782">
        <v>3</v>
      </c>
      <c r="E782" s="10">
        <v>25.52</v>
      </c>
      <c r="F782" s="10">
        <v>76.56</v>
      </c>
      <c r="G782" s="10">
        <v>76.56</v>
      </c>
      <c r="H782">
        <v>0</v>
      </c>
      <c r="I782" s="10" t="str">
        <f>_xlfn.XLOOKUP(Q1_2025[[#This Row],[Artikelnr]],Artikel_prijzen[Artnr],Artikel_prijzen[Groep],"")</f>
        <v/>
      </c>
      <c r="J782" s="10" t="str">
        <f>_xlfn.XLOOKUP(Q1_2025[[#This Row],[Artikelnr]],Artikel_prijzen[Artnr],Artikel_prijzen[Prijs 2025],"")</f>
        <v/>
      </c>
      <c r="K782" s="10" t="str">
        <f>IF(Q1_2025[[#This Row],[Artikelprijs]]&lt;&gt;"",IF(Q1_2025[[#This Row],[Stuksprijs]]=Q1_2025[[#This Row],[Artikelprijs]],"Prijs gelijk","Prijs wijkt af"),"")</f>
        <v/>
      </c>
      <c r="L782" s="10"/>
      <c r="N782" s="10">
        <f>IF(Q1_2025[[#This Row],[Prijstype]]="Artikelprijs",Q1_2025[[#This Row],[Artikelprijs]],Q1_2025[[#This Row],[Stuksprijs]])</f>
        <v>25.52</v>
      </c>
      <c r="O782" s="10">
        <f>IF(Q1_2025[[#This Row],[Prijstype]]="Artikelprijs",Q1_2025[[#This Row],[Artikelprijs]] * Q1_2025[[#This Row],[Besteld]],Q1_2025[[#This Row],[Brutobedrag]])</f>
        <v>76.56</v>
      </c>
      <c r="P782" s="10">
        <f>IF(Q1_2025[[#This Row],[Prijstype]] = "Artikelprijs",Q1_2025[[#This Row],[Brutobedrag 2]]*(100-Q1_2025[[#This Row],[Relatiekorting percentage]])/100,Q1_2025[[#This Row],[Bruto - Rel.korting]])</f>
        <v>76.56</v>
      </c>
    </row>
    <row r="783" spans="1:16" x14ac:dyDescent="0.3">
      <c r="A783" t="s">
        <v>9</v>
      </c>
      <c r="B783">
        <v>1005013</v>
      </c>
      <c r="C783" t="s">
        <v>196</v>
      </c>
      <c r="D783">
        <v>3</v>
      </c>
      <c r="E783" s="10">
        <v>33.57</v>
      </c>
      <c r="F783" s="10">
        <v>0</v>
      </c>
      <c r="G783" s="10">
        <v>0</v>
      </c>
      <c r="H783">
        <v>25</v>
      </c>
      <c r="I783" s="10" t="str">
        <f>_xlfn.XLOOKUP(Q1_2025[[#This Row],[Artikelnr]],Artikel_prijzen[Artnr],Artikel_prijzen[Groep],"")</f>
        <v/>
      </c>
      <c r="J783" s="10" t="str">
        <f>_xlfn.XLOOKUP(Q1_2025[[#This Row],[Artikelnr]],Artikel_prijzen[Artnr],Artikel_prijzen[Prijs 2025],"")</f>
        <v/>
      </c>
      <c r="K783" s="10" t="str">
        <f>IF(Q1_2025[[#This Row],[Artikelprijs]]&lt;&gt;"",IF(Q1_2025[[#This Row],[Stuksprijs]]=Q1_2025[[#This Row],[Artikelprijs]],"Prijs gelijk","Prijs wijkt af"),"")</f>
        <v/>
      </c>
      <c r="L783" s="10"/>
      <c r="N783" s="10">
        <f>IF(Q1_2025[[#This Row],[Prijstype]]="Artikelprijs",Q1_2025[[#This Row],[Artikelprijs]],Q1_2025[[#This Row],[Stuksprijs]])</f>
        <v>33.57</v>
      </c>
      <c r="O783" s="10">
        <f>IF(Q1_2025[[#This Row],[Prijstype]]="Artikelprijs",Q1_2025[[#This Row],[Artikelprijs]] * Q1_2025[[#This Row],[Besteld]],Q1_2025[[#This Row],[Brutobedrag]])</f>
        <v>0</v>
      </c>
      <c r="P783" s="10">
        <f>IF(Q1_2025[[#This Row],[Prijstype]] = "Artikelprijs",Q1_2025[[#This Row],[Brutobedrag 2]]*(100-Q1_2025[[#This Row],[Relatiekorting percentage]])/100,Q1_2025[[#This Row],[Bruto - Rel.korting]])</f>
        <v>0</v>
      </c>
    </row>
    <row r="784" spans="1:16" x14ac:dyDescent="0.3">
      <c r="A784" t="s">
        <v>9</v>
      </c>
      <c r="B784">
        <v>1003012</v>
      </c>
      <c r="C784" t="s">
        <v>221</v>
      </c>
      <c r="D784">
        <v>2</v>
      </c>
      <c r="E784" s="10">
        <v>30.45</v>
      </c>
      <c r="F784" s="10">
        <v>60.9</v>
      </c>
      <c r="G784" s="10">
        <v>45.67</v>
      </c>
      <c r="H784">
        <v>25</v>
      </c>
      <c r="I784" s="10" t="str">
        <f>_xlfn.XLOOKUP(Q1_2025[[#This Row],[Artikelnr]],Artikel_prijzen[Artnr],Artikel_prijzen[Groep],"")</f>
        <v/>
      </c>
      <c r="J784" s="10" t="str">
        <f>_xlfn.XLOOKUP(Q1_2025[[#This Row],[Artikelnr]],Artikel_prijzen[Artnr],Artikel_prijzen[Prijs 2025],"")</f>
        <v/>
      </c>
      <c r="K784" s="10" t="str">
        <f>IF(Q1_2025[[#This Row],[Artikelprijs]]&lt;&gt;"",IF(Q1_2025[[#This Row],[Stuksprijs]]=Q1_2025[[#This Row],[Artikelprijs]],"Prijs gelijk","Prijs wijkt af"),"")</f>
        <v/>
      </c>
      <c r="L784" s="10"/>
      <c r="N784" s="10">
        <f>IF(Q1_2025[[#This Row],[Prijstype]]="Artikelprijs",Q1_2025[[#This Row],[Artikelprijs]],Q1_2025[[#This Row],[Stuksprijs]])</f>
        <v>30.45</v>
      </c>
      <c r="O784" s="10">
        <f>IF(Q1_2025[[#This Row],[Prijstype]]="Artikelprijs",Q1_2025[[#This Row],[Artikelprijs]] * Q1_2025[[#This Row],[Besteld]],Q1_2025[[#This Row],[Brutobedrag]])</f>
        <v>60.9</v>
      </c>
      <c r="P784" s="10">
        <f>IF(Q1_2025[[#This Row],[Prijstype]] = "Artikelprijs",Q1_2025[[#This Row],[Brutobedrag 2]]*(100-Q1_2025[[#This Row],[Relatiekorting percentage]])/100,Q1_2025[[#This Row],[Bruto - Rel.korting]])</f>
        <v>45.67</v>
      </c>
    </row>
    <row r="785" spans="1:16" x14ac:dyDescent="0.3">
      <c r="A785" t="s">
        <v>9</v>
      </c>
      <c r="B785">
        <v>5020002</v>
      </c>
      <c r="C785" t="s">
        <v>122</v>
      </c>
      <c r="D785">
        <v>6</v>
      </c>
      <c r="E785" s="10">
        <v>39.65</v>
      </c>
      <c r="F785" s="10">
        <v>237.9</v>
      </c>
      <c r="G785" s="10">
        <v>178.42</v>
      </c>
      <c r="H785">
        <v>25</v>
      </c>
      <c r="I785" s="10" t="str">
        <f>_xlfn.XLOOKUP(Q1_2025[[#This Row],[Artikelnr]],Artikel_prijzen[Artnr],Artikel_prijzen[Groep],"")</f>
        <v/>
      </c>
      <c r="J785" s="10" t="str">
        <f>_xlfn.XLOOKUP(Q1_2025[[#This Row],[Artikelnr]],Artikel_prijzen[Artnr],Artikel_prijzen[Prijs 2025],"")</f>
        <v/>
      </c>
      <c r="K785" s="10" t="str">
        <f>IF(Q1_2025[[#This Row],[Artikelprijs]]&lt;&gt;"",IF(Q1_2025[[#This Row],[Stuksprijs]]=Q1_2025[[#This Row],[Artikelprijs]],"Prijs gelijk","Prijs wijkt af"),"")</f>
        <v/>
      </c>
      <c r="L785" s="10"/>
      <c r="N785" s="10">
        <f>IF(Q1_2025[[#This Row],[Prijstype]]="Artikelprijs",Q1_2025[[#This Row],[Artikelprijs]],Q1_2025[[#This Row],[Stuksprijs]])</f>
        <v>39.65</v>
      </c>
      <c r="O785" s="10">
        <f>IF(Q1_2025[[#This Row],[Prijstype]]="Artikelprijs",Q1_2025[[#This Row],[Artikelprijs]] * Q1_2025[[#This Row],[Besteld]],Q1_2025[[#This Row],[Brutobedrag]])</f>
        <v>237.9</v>
      </c>
      <c r="P785" s="10">
        <f>IF(Q1_2025[[#This Row],[Prijstype]] = "Artikelprijs",Q1_2025[[#This Row],[Brutobedrag 2]]*(100-Q1_2025[[#This Row],[Relatiekorting percentage]])/100,Q1_2025[[#This Row],[Bruto - Rel.korting]])</f>
        <v>178.42</v>
      </c>
    </row>
    <row r="786" spans="1:16" x14ac:dyDescent="0.3">
      <c r="A786" t="s">
        <v>9</v>
      </c>
      <c r="B786">
        <v>5020006</v>
      </c>
      <c r="C786" t="s">
        <v>193</v>
      </c>
      <c r="D786">
        <v>1</v>
      </c>
      <c r="E786" s="10">
        <v>39.65</v>
      </c>
      <c r="F786" s="10">
        <v>39.65</v>
      </c>
      <c r="G786" s="10">
        <v>29.74</v>
      </c>
      <c r="H786">
        <v>25</v>
      </c>
      <c r="I786" s="10" t="str">
        <f>_xlfn.XLOOKUP(Q1_2025[[#This Row],[Artikelnr]],Artikel_prijzen[Artnr],Artikel_prijzen[Groep],"")</f>
        <v/>
      </c>
      <c r="J786" s="10" t="str">
        <f>_xlfn.XLOOKUP(Q1_2025[[#This Row],[Artikelnr]],Artikel_prijzen[Artnr],Artikel_prijzen[Prijs 2025],"")</f>
        <v/>
      </c>
      <c r="K786" s="10" t="str">
        <f>IF(Q1_2025[[#This Row],[Artikelprijs]]&lt;&gt;"",IF(Q1_2025[[#This Row],[Stuksprijs]]=Q1_2025[[#This Row],[Artikelprijs]],"Prijs gelijk","Prijs wijkt af"),"")</f>
        <v/>
      </c>
      <c r="L786" s="10"/>
      <c r="N786" s="10">
        <f>IF(Q1_2025[[#This Row],[Prijstype]]="Artikelprijs",Q1_2025[[#This Row],[Artikelprijs]],Q1_2025[[#This Row],[Stuksprijs]])</f>
        <v>39.65</v>
      </c>
      <c r="O786" s="10">
        <f>IF(Q1_2025[[#This Row],[Prijstype]]="Artikelprijs",Q1_2025[[#This Row],[Artikelprijs]] * Q1_2025[[#This Row],[Besteld]],Q1_2025[[#This Row],[Brutobedrag]])</f>
        <v>39.65</v>
      </c>
      <c r="P786" s="10">
        <f>IF(Q1_2025[[#This Row],[Prijstype]] = "Artikelprijs",Q1_2025[[#This Row],[Brutobedrag 2]]*(100-Q1_2025[[#This Row],[Relatiekorting percentage]])/100,Q1_2025[[#This Row],[Bruto - Rel.korting]])</f>
        <v>29.74</v>
      </c>
    </row>
    <row r="787" spans="1:16" x14ac:dyDescent="0.3">
      <c r="A787" t="s">
        <v>9</v>
      </c>
      <c r="B787">
        <v>3002022</v>
      </c>
      <c r="C787" t="s">
        <v>194</v>
      </c>
      <c r="D787">
        <v>1</v>
      </c>
      <c r="E787" s="10">
        <v>76.02</v>
      </c>
      <c r="F787" s="10">
        <v>0</v>
      </c>
      <c r="G787" s="10">
        <v>0</v>
      </c>
      <c r="H787">
        <v>25</v>
      </c>
      <c r="I787" s="10" t="str">
        <f>_xlfn.XLOOKUP(Q1_2025[[#This Row],[Artikelnr]],Artikel_prijzen[Artnr],Artikel_prijzen[Groep],"")</f>
        <v/>
      </c>
      <c r="J787" s="10" t="str">
        <f>_xlfn.XLOOKUP(Q1_2025[[#This Row],[Artikelnr]],Artikel_prijzen[Artnr],Artikel_prijzen[Prijs 2025],"")</f>
        <v/>
      </c>
      <c r="K787" s="10" t="str">
        <f>IF(Q1_2025[[#This Row],[Artikelprijs]]&lt;&gt;"",IF(Q1_2025[[#This Row],[Stuksprijs]]=Q1_2025[[#This Row],[Artikelprijs]],"Prijs gelijk","Prijs wijkt af"),"")</f>
        <v/>
      </c>
      <c r="L787" s="10"/>
      <c r="N787" s="10">
        <f>IF(Q1_2025[[#This Row],[Prijstype]]="Artikelprijs",Q1_2025[[#This Row],[Artikelprijs]],Q1_2025[[#This Row],[Stuksprijs]])</f>
        <v>76.02</v>
      </c>
      <c r="O787" s="10">
        <f>IF(Q1_2025[[#This Row],[Prijstype]]="Artikelprijs",Q1_2025[[#This Row],[Artikelprijs]] * Q1_2025[[#This Row],[Besteld]],Q1_2025[[#This Row],[Brutobedrag]])</f>
        <v>0</v>
      </c>
      <c r="P787" s="10">
        <f>IF(Q1_2025[[#This Row],[Prijstype]] = "Artikelprijs",Q1_2025[[#This Row],[Brutobedrag 2]]*(100-Q1_2025[[#This Row],[Relatiekorting percentage]])/100,Q1_2025[[#This Row],[Bruto - Rel.korting]])</f>
        <v>0</v>
      </c>
    </row>
    <row r="788" spans="1:16" x14ac:dyDescent="0.3">
      <c r="A788" t="s">
        <v>9</v>
      </c>
      <c r="B788">
        <v>5021009</v>
      </c>
      <c r="C788" t="s">
        <v>50</v>
      </c>
      <c r="D788">
        <v>1</v>
      </c>
      <c r="E788" s="10">
        <v>386.25</v>
      </c>
      <c r="F788" s="10">
        <v>386.25</v>
      </c>
      <c r="G788" s="10">
        <v>309</v>
      </c>
      <c r="H788">
        <v>20</v>
      </c>
      <c r="I788" s="10" t="str">
        <f>_xlfn.XLOOKUP(Q1_2025[[#This Row],[Artikelnr]],Artikel_prijzen[Artnr],Artikel_prijzen[Groep],"")</f>
        <v>Elektra</v>
      </c>
      <c r="J788" s="10">
        <f>_xlfn.XLOOKUP(Q1_2025[[#This Row],[Artikelnr]],Artikel_prijzen[Artnr],Artikel_prijzen[Prijs 2025],"")</f>
        <v>386.25</v>
      </c>
      <c r="K788" s="10" t="str">
        <f>IF(Q1_2025[[#This Row],[Artikelprijs]]&lt;&gt;"",IF(Q1_2025[[#This Row],[Stuksprijs]]=Q1_2025[[#This Row],[Artikelprijs]],"Prijs gelijk","Prijs wijkt af"),"")</f>
        <v>Prijs gelijk</v>
      </c>
      <c r="L788" s="10"/>
      <c r="M788" t="s">
        <v>536</v>
      </c>
      <c r="N788" s="10">
        <f>IF(Q1_2025[[#This Row],[Prijstype]]="Artikelprijs",Q1_2025[[#This Row],[Artikelprijs]],Q1_2025[[#This Row],[Stuksprijs]])</f>
        <v>386.25</v>
      </c>
      <c r="O788" s="10">
        <f>IF(Q1_2025[[#This Row],[Prijstype]]="Artikelprijs",Q1_2025[[#This Row],[Artikelprijs]] * Q1_2025[[#This Row],[Besteld]],Q1_2025[[#This Row],[Brutobedrag]])</f>
        <v>386.25</v>
      </c>
      <c r="P788" s="10">
        <f>IF(Q1_2025[[#This Row],[Prijstype]] = "Artikelprijs",Q1_2025[[#This Row],[Brutobedrag 2]]*(100-Q1_2025[[#This Row],[Relatiekorting percentage]])/100,Q1_2025[[#This Row],[Bruto - Rel.korting]])</f>
        <v>309</v>
      </c>
    </row>
    <row r="789" spans="1:16" x14ac:dyDescent="0.3">
      <c r="A789" t="s">
        <v>9</v>
      </c>
      <c r="B789">
        <v>5010001</v>
      </c>
      <c r="C789" t="s">
        <v>191</v>
      </c>
      <c r="D789">
        <v>32</v>
      </c>
      <c r="E789" s="10">
        <v>18.03</v>
      </c>
      <c r="F789" s="10">
        <v>576.96</v>
      </c>
      <c r="G789" s="10">
        <v>432.72</v>
      </c>
      <c r="H789">
        <v>25</v>
      </c>
      <c r="I789" s="10" t="str">
        <f>_xlfn.XLOOKUP(Q1_2025[[#This Row],[Artikelnr]],Artikel_prijzen[Artnr],Artikel_prijzen[Groep],"")</f>
        <v/>
      </c>
      <c r="J789" s="10" t="str">
        <f>_xlfn.XLOOKUP(Q1_2025[[#This Row],[Artikelnr]],Artikel_prijzen[Artnr],Artikel_prijzen[Prijs 2025],"")</f>
        <v/>
      </c>
      <c r="K789" s="10" t="str">
        <f>IF(Q1_2025[[#This Row],[Artikelprijs]]&lt;&gt;"",IF(Q1_2025[[#This Row],[Stuksprijs]]=Q1_2025[[#This Row],[Artikelprijs]],"Prijs gelijk","Prijs wijkt af"),"")</f>
        <v/>
      </c>
      <c r="L789" s="10"/>
      <c r="N789" s="10">
        <f>IF(Q1_2025[[#This Row],[Prijstype]]="Artikelprijs",Q1_2025[[#This Row],[Artikelprijs]],Q1_2025[[#This Row],[Stuksprijs]])</f>
        <v>18.03</v>
      </c>
      <c r="O789" s="10">
        <f>IF(Q1_2025[[#This Row],[Prijstype]]="Artikelprijs",Q1_2025[[#This Row],[Artikelprijs]] * Q1_2025[[#This Row],[Besteld]],Q1_2025[[#This Row],[Brutobedrag]])</f>
        <v>576.96</v>
      </c>
      <c r="P789" s="10">
        <f>IF(Q1_2025[[#This Row],[Prijstype]] = "Artikelprijs",Q1_2025[[#This Row],[Brutobedrag 2]]*(100-Q1_2025[[#This Row],[Relatiekorting percentage]])/100,Q1_2025[[#This Row],[Bruto - Rel.korting]])</f>
        <v>432.72</v>
      </c>
    </row>
    <row r="790" spans="1:16" x14ac:dyDescent="0.3">
      <c r="A790" t="s">
        <v>9</v>
      </c>
      <c r="B790">
        <v>1010083</v>
      </c>
      <c r="C790" t="s">
        <v>192</v>
      </c>
      <c r="D790">
        <v>4</v>
      </c>
      <c r="E790" s="10">
        <v>45</v>
      </c>
      <c r="F790" s="10">
        <v>180</v>
      </c>
      <c r="G790" s="10">
        <v>135</v>
      </c>
      <c r="H790">
        <v>25</v>
      </c>
      <c r="I790" s="10" t="str">
        <f>_xlfn.XLOOKUP(Q1_2025[[#This Row],[Artikelnr]],Artikel_prijzen[Artnr],Artikel_prijzen[Groep],"")</f>
        <v/>
      </c>
      <c r="J790" s="10" t="str">
        <f>_xlfn.XLOOKUP(Q1_2025[[#This Row],[Artikelnr]],Artikel_prijzen[Artnr],Artikel_prijzen[Prijs 2025],"")</f>
        <v/>
      </c>
      <c r="K790" s="10" t="str">
        <f>IF(Q1_2025[[#This Row],[Artikelprijs]]&lt;&gt;"",IF(Q1_2025[[#This Row],[Stuksprijs]]=Q1_2025[[#This Row],[Artikelprijs]],"Prijs gelijk","Prijs wijkt af"),"")</f>
        <v/>
      </c>
      <c r="L790" s="10"/>
      <c r="N790" s="10">
        <f>IF(Q1_2025[[#This Row],[Prijstype]]="Artikelprijs",Q1_2025[[#This Row],[Artikelprijs]],Q1_2025[[#This Row],[Stuksprijs]])</f>
        <v>45</v>
      </c>
      <c r="O790" s="10">
        <f>IF(Q1_2025[[#This Row],[Prijstype]]="Artikelprijs",Q1_2025[[#This Row],[Artikelprijs]] * Q1_2025[[#This Row],[Besteld]],Q1_2025[[#This Row],[Brutobedrag]])</f>
        <v>180</v>
      </c>
      <c r="P790" s="10">
        <f>IF(Q1_2025[[#This Row],[Prijstype]] = "Artikelprijs",Q1_2025[[#This Row],[Brutobedrag 2]]*(100-Q1_2025[[#This Row],[Relatiekorting percentage]])/100,Q1_2025[[#This Row],[Bruto - Rel.korting]])</f>
        <v>135</v>
      </c>
    </row>
    <row r="791" spans="1:16" x14ac:dyDescent="0.3">
      <c r="A791" t="s">
        <v>9</v>
      </c>
      <c r="B791">
        <v>3002010</v>
      </c>
      <c r="C791" t="s">
        <v>184</v>
      </c>
      <c r="D791">
        <v>13</v>
      </c>
      <c r="E791" s="10">
        <v>25.52</v>
      </c>
      <c r="F791" s="10">
        <v>331.76</v>
      </c>
      <c r="G791" s="10">
        <v>331.76</v>
      </c>
      <c r="H791">
        <v>0</v>
      </c>
      <c r="I791" s="10" t="str">
        <f>_xlfn.XLOOKUP(Q1_2025[[#This Row],[Artikelnr]],Artikel_prijzen[Artnr],Artikel_prijzen[Groep],"")</f>
        <v/>
      </c>
      <c r="J791" s="10" t="str">
        <f>_xlfn.XLOOKUP(Q1_2025[[#This Row],[Artikelnr]],Artikel_prijzen[Artnr],Artikel_prijzen[Prijs 2025],"")</f>
        <v/>
      </c>
      <c r="K791" s="10" t="str">
        <f>IF(Q1_2025[[#This Row],[Artikelprijs]]&lt;&gt;"",IF(Q1_2025[[#This Row],[Stuksprijs]]=Q1_2025[[#This Row],[Artikelprijs]],"Prijs gelijk","Prijs wijkt af"),"")</f>
        <v/>
      </c>
      <c r="L791" s="10"/>
      <c r="N791" s="10">
        <f>IF(Q1_2025[[#This Row],[Prijstype]]="Artikelprijs",Q1_2025[[#This Row],[Artikelprijs]],Q1_2025[[#This Row],[Stuksprijs]])</f>
        <v>25.52</v>
      </c>
      <c r="O791" s="10">
        <f>IF(Q1_2025[[#This Row],[Prijstype]]="Artikelprijs",Q1_2025[[#This Row],[Artikelprijs]] * Q1_2025[[#This Row],[Besteld]],Q1_2025[[#This Row],[Brutobedrag]])</f>
        <v>331.76</v>
      </c>
      <c r="P791" s="10">
        <f>IF(Q1_2025[[#This Row],[Prijstype]] = "Artikelprijs",Q1_2025[[#This Row],[Brutobedrag 2]]*(100-Q1_2025[[#This Row],[Relatiekorting percentage]])/100,Q1_2025[[#This Row],[Bruto - Rel.korting]])</f>
        <v>331.76</v>
      </c>
    </row>
    <row r="792" spans="1:16" x14ac:dyDescent="0.3">
      <c r="A792" t="s">
        <v>9</v>
      </c>
      <c r="B792">
        <v>3002010</v>
      </c>
      <c r="C792" t="s">
        <v>184</v>
      </c>
      <c r="D792">
        <v>4</v>
      </c>
      <c r="E792" s="10">
        <v>25.52</v>
      </c>
      <c r="F792" s="10">
        <v>102.08</v>
      </c>
      <c r="G792" s="10">
        <v>102.08</v>
      </c>
      <c r="H792">
        <v>0</v>
      </c>
      <c r="I792" s="10" t="str">
        <f>_xlfn.XLOOKUP(Q1_2025[[#This Row],[Artikelnr]],Artikel_prijzen[Artnr],Artikel_prijzen[Groep],"")</f>
        <v/>
      </c>
      <c r="J792" s="10" t="str">
        <f>_xlfn.XLOOKUP(Q1_2025[[#This Row],[Artikelnr]],Artikel_prijzen[Artnr],Artikel_prijzen[Prijs 2025],"")</f>
        <v/>
      </c>
      <c r="K792" s="10" t="str">
        <f>IF(Q1_2025[[#This Row],[Artikelprijs]]&lt;&gt;"",IF(Q1_2025[[#This Row],[Stuksprijs]]=Q1_2025[[#This Row],[Artikelprijs]],"Prijs gelijk","Prijs wijkt af"),"")</f>
        <v/>
      </c>
      <c r="L792" s="10"/>
      <c r="N792" s="10">
        <f>IF(Q1_2025[[#This Row],[Prijstype]]="Artikelprijs",Q1_2025[[#This Row],[Artikelprijs]],Q1_2025[[#This Row],[Stuksprijs]])</f>
        <v>25.52</v>
      </c>
      <c r="O792" s="10">
        <f>IF(Q1_2025[[#This Row],[Prijstype]]="Artikelprijs",Q1_2025[[#This Row],[Artikelprijs]] * Q1_2025[[#This Row],[Besteld]],Q1_2025[[#This Row],[Brutobedrag]])</f>
        <v>102.08</v>
      </c>
      <c r="P792" s="10">
        <f>IF(Q1_2025[[#This Row],[Prijstype]] = "Artikelprijs",Q1_2025[[#This Row],[Brutobedrag 2]]*(100-Q1_2025[[#This Row],[Relatiekorting percentage]])/100,Q1_2025[[#This Row],[Bruto - Rel.korting]])</f>
        <v>102.08</v>
      </c>
    </row>
    <row r="793" spans="1:16" x14ac:dyDescent="0.3">
      <c r="A793" t="s">
        <v>9</v>
      </c>
      <c r="B793">
        <v>5020002</v>
      </c>
      <c r="C793" t="s">
        <v>122</v>
      </c>
      <c r="D793">
        <v>6</v>
      </c>
      <c r="E793" s="10">
        <v>39.65</v>
      </c>
      <c r="F793" s="10">
        <v>237.9</v>
      </c>
      <c r="G793" s="10">
        <v>178.42</v>
      </c>
      <c r="H793">
        <v>25</v>
      </c>
      <c r="I793" s="10" t="str">
        <f>_xlfn.XLOOKUP(Q1_2025[[#This Row],[Artikelnr]],Artikel_prijzen[Artnr],Artikel_prijzen[Groep],"")</f>
        <v/>
      </c>
      <c r="J793" s="10" t="str">
        <f>_xlfn.XLOOKUP(Q1_2025[[#This Row],[Artikelnr]],Artikel_prijzen[Artnr],Artikel_prijzen[Prijs 2025],"")</f>
        <v/>
      </c>
      <c r="K793" s="10" t="str">
        <f>IF(Q1_2025[[#This Row],[Artikelprijs]]&lt;&gt;"",IF(Q1_2025[[#This Row],[Stuksprijs]]=Q1_2025[[#This Row],[Artikelprijs]],"Prijs gelijk","Prijs wijkt af"),"")</f>
        <v/>
      </c>
      <c r="L793" s="10"/>
      <c r="N793" s="10">
        <f>IF(Q1_2025[[#This Row],[Prijstype]]="Artikelprijs",Q1_2025[[#This Row],[Artikelprijs]],Q1_2025[[#This Row],[Stuksprijs]])</f>
        <v>39.65</v>
      </c>
      <c r="O793" s="10">
        <f>IF(Q1_2025[[#This Row],[Prijstype]]="Artikelprijs",Q1_2025[[#This Row],[Artikelprijs]] * Q1_2025[[#This Row],[Besteld]],Q1_2025[[#This Row],[Brutobedrag]])</f>
        <v>237.9</v>
      </c>
      <c r="P793" s="10">
        <f>IF(Q1_2025[[#This Row],[Prijstype]] = "Artikelprijs",Q1_2025[[#This Row],[Brutobedrag 2]]*(100-Q1_2025[[#This Row],[Relatiekorting percentage]])/100,Q1_2025[[#This Row],[Bruto - Rel.korting]])</f>
        <v>178.42</v>
      </c>
    </row>
    <row r="794" spans="1:16" x14ac:dyDescent="0.3">
      <c r="A794" t="s">
        <v>9</v>
      </c>
      <c r="B794">
        <v>5020006</v>
      </c>
      <c r="C794" t="s">
        <v>193</v>
      </c>
      <c r="D794">
        <v>4</v>
      </c>
      <c r="E794" s="10">
        <v>39.65</v>
      </c>
      <c r="F794" s="10">
        <v>158.6</v>
      </c>
      <c r="G794" s="10">
        <v>118.95</v>
      </c>
      <c r="H794">
        <v>25</v>
      </c>
      <c r="I794" s="10" t="str">
        <f>_xlfn.XLOOKUP(Q1_2025[[#This Row],[Artikelnr]],Artikel_prijzen[Artnr],Artikel_prijzen[Groep],"")</f>
        <v/>
      </c>
      <c r="J794" s="10" t="str">
        <f>_xlfn.XLOOKUP(Q1_2025[[#This Row],[Artikelnr]],Artikel_prijzen[Artnr],Artikel_prijzen[Prijs 2025],"")</f>
        <v/>
      </c>
      <c r="K794" s="10" t="str">
        <f>IF(Q1_2025[[#This Row],[Artikelprijs]]&lt;&gt;"",IF(Q1_2025[[#This Row],[Stuksprijs]]=Q1_2025[[#This Row],[Artikelprijs]],"Prijs gelijk","Prijs wijkt af"),"")</f>
        <v/>
      </c>
      <c r="L794" s="10"/>
      <c r="N794" s="10">
        <f>IF(Q1_2025[[#This Row],[Prijstype]]="Artikelprijs",Q1_2025[[#This Row],[Artikelprijs]],Q1_2025[[#This Row],[Stuksprijs]])</f>
        <v>39.65</v>
      </c>
      <c r="O794" s="10">
        <f>IF(Q1_2025[[#This Row],[Prijstype]]="Artikelprijs",Q1_2025[[#This Row],[Artikelprijs]] * Q1_2025[[#This Row],[Besteld]],Q1_2025[[#This Row],[Brutobedrag]])</f>
        <v>158.6</v>
      </c>
      <c r="P794" s="10">
        <f>IF(Q1_2025[[#This Row],[Prijstype]] = "Artikelprijs",Q1_2025[[#This Row],[Brutobedrag 2]]*(100-Q1_2025[[#This Row],[Relatiekorting percentage]])/100,Q1_2025[[#This Row],[Bruto - Rel.korting]])</f>
        <v>118.95</v>
      </c>
    </row>
    <row r="795" spans="1:16" x14ac:dyDescent="0.3">
      <c r="A795" t="s">
        <v>9</v>
      </c>
      <c r="B795">
        <v>3002022</v>
      </c>
      <c r="C795" t="s">
        <v>194</v>
      </c>
      <c r="D795">
        <v>2</v>
      </c>
      <c r="E795" s="10">
        <v>76.02</v>
      </c>
      <c r="F795" s="10">
        <v>0</v>
      </c>
      <c r="G795" s="10">
        <v>0</v>
      </c>
      <c r="H795">
        <v>25</v>
      </c>
      <c r="I795" s="10" t="str">
        <f>_xlfn.XLOOKUP(Q1_2025[[#This Row],[Artikelnr]],Artikel_prijzen[Artnr],Artikel_prijzen[Groep],"")</f>
        <v/>
      </c>
      <c r="J795" s="10" t="str">
        <f>_xlfn.XLOOKUP(Q1_2025[[#This Row],[Artikelnr]],Artikel_prijzen[Artnr],Artikel_prijzen[Prijs 2025],"")</f>
        <v/>
      </c>
      <c r="K795" s="10" t="str">
        <f>IF(Q1_2025[[#This Row],[Artikelprijs]]&lt;&gt;"",IF(Q1_2025[[#This Row],[Stuksprijs]]=Q1_2025[[#This Row],[Artikelprijs]],"Prijs gelijk","Prijs wijkt af"),"")</f>
        <v/>
      </c>
      <c r="L795" s="10"/>
      <c r="N795" s="10">
        <f>IF(Q1_2025[[#This Row],[Prijstype]]="Artikelprijs",Q1_2025[[#This Row],[Artikelprijs]],Q1_2025[[#This Row],[Stuksprijs]])</f>
        <v>76.02</v>
      </c>
      <c r="O795" s="10">
        <f>IF(Q1_2025[[#This Row],[Prijstype]]="Artikelprijs",Q1_2025[[#This Row],[Artikelprijs]] * Q1_2025[[#This Row],[Besteld]],Q1_2025[[#This Row],[Brutobedrag]])</f>
        <v>0</v>
      </c>
      <c r="P795" s="10">
        <f>IF(Q1_2025[[#This Row],[Prijstype]] = "Artikelprijs",Q1_2025[[#This Row],[Brutobedrag 2]]*(100-Q1_2025[[#This Row],[Relatiekorting percentage]])/100,Q1_2025[[#This Row],[Bruto - Rel.korting]])</f>
        <v>0</v>
      </c>
    </row>
    <row r="796" spans="1:16" x14ac:dyDescent="0.3">
      <c r="A796" t="s">
        <v>9</v>
      </c>
      <c r="B796">
        <v>5021009</v>
      </c>
      <c r="C796" t="s">
        <v>50</v>
      </c>
      <c r="D796">
        <v>2</v>
      </c>
      <c r="E796" s="10">
        <v>386.25</v>
      </c>
      <c r="F796" s="10">
        <v>772.5</v>
      </c>
      <c r="G796" s="10">
        <v>618</v>
      </c>
      <c r="H796">
        <v>20</v>
      </c>
      <c r="I796" s="10" t="str">
        <f>_xlfn.XLOOKUP(Q1_2025[[#This Row],[Artikelnr]],Artikel_prijzen[Artnr],Artikel_prijzen[Groep],"")</f>
        <v>Elektra</v>
      </c>
      <c r="J796" s="10">
        <f>_xlfn.XLOOKUP(Q1_2025[[#This Row],[Artikelnr]],Artikel_prijzen[Artnr],Artikel_prijzen[Prijs 2025],"")</f>
        <v>386.25</v>
      </c>
      <c r="K796" s="10" t="str">
        <f>IF(Q1_2025[[#This Row],[Artikelprijs]]&lt;&gt;"",IF(Q1_2025[[#This Row],[Stuksprijs]]=Q1_2025[[#This Row],[Artikelprijs]],"Prijs gelijk","Prijs wijkt af"),"")</f>
        <v>Prijs gelijk</v>
      </c>
      <c r="L796" s="10"/>
      <c r="M796" t="s">
        <v>536</v>
      </c>
      <c r="N796" s="10">
        <f>IF(Q1_2025[[#This Row],[Prijstype]]="Artikelprijs",Q1_2025[[#This Row],[Artikelprijs]],Q1_2025[[#This Row],[Stuksprijs]])</f>
        <v>386.25</v>
      </c>
      <c r="O796" s="10">
        <f>IF(Q1_2025[[#This Row],[Prijstype]]="Artikelprijs",Q1_2025[[#This Row],[Artikelprijs]] * Q1_2025[[#This Row],[Besteld]],Q1_2025[[#This Row],[Brutobedrag]])</f>
        <v>772.5</v>
      </c>
      <c r="P796" s="10">
        <f>IF(Q1_2025[[#This Row],[Prijstype]] = "Artikelprijs",Q1_2025[[#This Row],[Brutobedrag 2]]*(100-Q1_2025[[#This Row],[Relatiekorting percentage]])/100,Q1_2025[[#This Row],[Bruto - Rel.korting]])</f>
        <v>618</v>
      </c>
    </row>
    <row r="797" spans="1:16" x14ac:dyDescent="0.3">
      <c r="A797" t="s">
        <v>9</v>
      </c>
      <c r="B797">
        <v>5010001</v>
      </c>
      <c r="C797" t="s">
        <v>191</v>
      </c>
      <c r="D797">
        <v>20</v>
      </c>
      <c r="E797" s="10">
        <v>18.03</v>
      </c>
      <c r="F797" s="10">
        <v>360.6</v>
      </c>
      <c r="G797" s="10">
        <v>270.45</v>
      </c>
      <c r="H797">
        <v>25</v>
      </c>
      <c r="I797" s="10" t="str">
        <f>_xlfn.XLOOKUP(Q1_2025[[#This Row],[Artikelnr]],Artikel_prijzen[Artnr],Artikel_prijzen[Groep],"")</f>
        <v/>
      </c>
      <c r="J797" s="10" t="str">
        <f>_xlfn.XLOOKUP(Q1_2025[[#This Row],[Artikelnr]],Artikel_prijzen[Artnr],Artikel_prijzen[Prijs 2025],"")</f>
        <v/>
      </c>
      <c r="K797" s="10" t="str">
        <f>IF(Q1_2025[[#This Row],[Artikelprijs]]&lt;&gt;"",IF(Q1_2025[[#This Row],[Stuksprijs]]=Q1_2025[[#This Row],[Artikelprijs]],"Prijs gelijk","Prijs wijkt af"),"")</f>
        <v/>
      </c>
      <c r="L797" s="10"/>
      <c r="N797" s="10">
        <f>IF(Q1_2025[[#This Row],[Prijstype]]="Artikelprijs",Q1_2025[[#This Row],[Artikelprijs]],Q1_2025[[#This Row],[Stuksprijs]])</f>
        <v>18.03</v>
      </c>
      <c r="O797" s="10">
        <f>IF(Q1_2025[[#This Row],[Prijstype]]="Artikelprijs",Q1_2025[[#This Row],[Artikelprijs]] * Q1_2025[[#This Row],[Besteld]],Q1_2025[[#This Row],[Brutobedrag]])</f>
        <v>360.6</v>
      </c>
      <c r="P797" s="10">
        <f>IF(Q1_2025[[#This Row],[Prijstype]] = "Artikelprijs",Q1_2025[[#This Row],[Brutobedrag 2]]*(100-Q1_2025[[#This Row],[Relatiekorting percentage]])/100,Q1_2025[[#This Row],[Bruto - Rel.korting]])</f>
        <v>270.45</v>
      </c>
    </row>
    <row r="798" spans="1:16" x14ac:dyDescent="0.3">
      <c r="A798" t="s">
        <v>9</v>
      </c>
      <c r="B798">
        <v>1010083</v>
      </c>
      <c r="C798" t="s">
        <v>192</v>
      </c>
      <c r="D798">
        <v>3</v>
      </c>
      <c r="E798" s="10">
        <v>45</v>
      </c>
      <c r="F798" s="10">
        <v>135</v>
      </c>
      <c r="G798" s="10">
        <v>101.25</v>
      </c>
      <c r="H798">
        <v>25</v>
      </c>
      <c r="I798" s="10" t="str">
        <f>_xlfn.XLOOKUP(Q1_2025[[#This Row],[Artikelnr]],Artikel_prijzen[Artnr],Artikel_prijzen[Groep],"")</f>
        <v/>
      </c>
      <c r="J798" s="10" t="str">
        <f>_xlfn.XLOOKUP(Q1_2025[[#This Row],[Artikelnr]],Artikel_prijzen[Artnr],Artikel_prijzen[Prijs 2025],"")</f>
        <v/>
      </c>
      <c r="K798" s="10" t="str">
        <f>IF(Q1_2025[[#This Row],[Artikelprijs]]&lt;&gt;"",IF(Q1_2025[[#This Row],[Stuksprijs]]=Q1_2025[[#This Row],[Artikelprijs]],"Prijs gelijk","Prijs wijkt af"),"")</f>
        <v/>
      </c>
      <c r="L798" s="10"/>
      <c r="N798" s="10">
        <f>IF(Q1_2025[[#This Row],[Prijstype]]="Artikelprijs",Q1_2025[[#This Row],[Artikelprijs]],Q1_2025[[#This Row],[Stuksprijs]])</f>
        <v>45</v>
      </c>
      <c r="O798" s="10">
        <f>IF(Q1_2025[[#This Row],[Prijstype]]="Artikelprijs",Q1_2025[[#This Row],[Artikelprijs]] * Q1_2025[[#This Row],[Besteld]],Q1_2025[[#This Row],[Brutobedrag]])</f>
        <v>135</v>
      </c>
      <c r="P798" s="10">
        <f>IF(Q1_2025[[#This Row],[Prijstype]] = "Artikelprijs",Q1_2025[[#This Row],[Brutobedrag 2]]*(100-Q1_2025[[#This Row],[Relatiekorting percentage]])/100,Q1_2025[[#This Row],[Bruto - Rel.korting]])</f>
        <v>101.25</v>
      </c>
    </row>
    <row r="799" spans="1:16" x14ac:dyDescent="0.3">
      <c r="A799" t="s">
        <v>9</v>
      </c>
      <c r="B799">
        <v>3002010</v>
      </c>
      <c r="C799" t="s">
        <v>184</v>
      </c>
      <c r="D799">
        <v>4</v>
      </c>
      <c r="E799" s="10">
        <v>25.52</v>
      </c>
      <c r="F799" s="10">
        <v>102.08</v>
      </c>
      <c r="G799" s="10">
        <v>102.08</v>
      </c>
      <c r="H799">
        <v>0</v>
      </c>
      <c r="I799" s="10" t="str">
        <f>_xlfn.XLOOKUP(Q1_2025[[#This Row],[Artikelnr]],Artikel_prijzen[Artnr],Artikel_prijzen[Groep],"")</f>
        <v/>
      </c>
      <c r="J799" s="10" t="str">
        <f>_xlfn.XLOOKUP(Q1_2025[[#This Row],[Artikelnr]],Artikel_prijzen[Artnr],Artikel_prijzen[Prijs 2025],"")</f>
        <v/>
      </c>
      <c r="K799" s="10" t="str">
        <f>IF(Q1_2025[[#This Row],[Artikelprijs]]&lt;&gt;"",IF(Q1_2025[[#This Row],[Stuksprijs]]=Q1_2025[[#This Row],[Artikelprijs]],"Prijs gelijk","Prijs wijkt af"),"")</f>
        <v/>
      </c>
      <c r="L799" s="10"/>
      <c r="N799" s="10">
        <f>IF(Q1_2025[[#This Row],[Prijstype]]="Artikelprijs",Q1_2025[[#This Row],[Artikelprijs]],Q1_2025[[#This Row],[Stuksprijs]])</f>
        <v>25.52</v>
      </c>
      <c r="O799" s="10">
        <f>IF(Q1_2025[[#This Row],[Prijstype]]="Artikelprijs",Q1_2025[[#This Row],[Artikelprijs]] * Q1_2025[[#This Row],[Besteld]],Q1_2025[[#This Row],[Brutobedrag]])</f>
        <v>102.08</v>
      </c>
      <c r="P799" s="10">
        <f>IF(Q1_2025[[#This Row],[Prijstype]] = "Artikelprijs",Q1_2025[[#This Row],[Brutobedrag 2]]*(100-Q1_2025[[#This Row],[Relatiekorting percentage]])/100,Q1_2025[[#This Row],[Bruto - Rel.korting]])</f>
        <v>102.08</v>
      </c>
    </row>
    <row r="800" spans="1:16" x14ac:dyDescent="0.3">
      <c r="A800" t="s">
        <v>9</v>
      </c>
      <c r="B800">
        <v>1005013</v>
      </c>
      <c r="C800" t="s">
        <v>196</v>
      </c>
      <c r="D800">
        <v>2</v>
      </c>
      <c r="E800" s="10">
        <v>33.57</v>
      </c>
      <c r="F800" s="10">
        <v>0</v>
      </c>
      <c r="G800" s="10">
        <v>0</v>
      </c>
      <c r="H800">
        <v>30</v>
      </c>
      <c r="I800" s="10" t="str">
        <f>_xlfn.XLOOKUP(Q1_2025[[#This Row],[Artikelnr]],Artikel_prijzen[Artnr],Artikel_prijzen[Groep],"")</f>
        <v/>
      </c>
      <c r="J800" s="10" t="str">
        <f>_xlfn.XLOOKUP(Q1_2025[[#This Row],[Artikelnr]],Artikel_prijzen[Artnr],Artikel_prijzen[Prijs 2025],"")</f>
        <v/>
      </c>
      <c r="K800" s="10" t="str">
        <f>IF(Q1_2025[[#This Row],[Artikelprijs]]&lt;&gt;"",IF(Q1_2025[[#This Row],[Stuksprijs]]=Q1_2025[[#This Row],[Artikelprijs]],"Prijs gelijk","Prijs wijkt af"),"")</f>
        <v/>
      </c>
      <c r="L800" s="10"/>
      <c r="N800" s="10">
        <f>IF(Q1_2025[[#This Row],[Prijstype]]="Artikelprijs",Q1_2025[[#This Row],[Artikelprijs]],Q1_2025[[#This Row],[Stuksprijs]])</f>
        <v>33.57</v>
      </c>
      <c r="O800" s="10">
        <f>IF(Q1_2025[[#This Row],[Prijstype]]="Artikelprijs",Q1_2025[[#This Row],[Artikelprijs]] * Q1_2025[[#This Row],[Besteld]],Q1_2025[[#This Row],[Brutobedrag]])</f>
        <v>0</v>
      </c>
      <c r="P800" s="10">
        <f>IF(Q1_2025[[#This Row],[Prijstype]] = "Artikelprijs",Q1_2025[[#This Row],[Brutobedrag 2]]*(100-Q1_2025[[#This Row],[Relatiekorting percentage]])/100,Q1_2025[[#This Row],[Bruto - Rel.korting]])</f>
        <v>0</v>
      </c>
    </row>
    <row r="801" spans="1:16" x14ac:dyDescent="0.3">
      <c r="A801" t="s">
        <v>9</v>
      </c>
      <c r="B801">
        <v>5020002</v>
      </c>
      <c r="C801" t="s">
        <v>56</v>
      </c>
      <c r="D801">
        <v>6</v>
      </c>
      <c r="E801" s="10">
        <v>39.65</v>
      </c>
      <c r="F801" s="10">
        <v>237.9</v>
      </c>
      <c r="G801" s="10">
        <v>178.42</v>
      </c>
      <c r="H801">
        <v>25</v>
      </c>
      <c r="I801" s="10" t="str">
        <f>_xlfn.XLOOKUP(Q1_2025[[#This Row],[Artikelnr]],Artikel_prijzen[Artnr],Artikel_prijzen[Groep],"")</f>
        <v/>
      </c>
      <c r="J801" s="10" t="str">
        <f>_xlfn.XLOOKUP(Q1_2025[[#This Row],[Artikelnr]],Artikel_prijzen[Artnr],Artikel_prijzen[Prijs 2025],"")</f>
        <v/>
      </c>
      <c r="K801" s="10" t="str">
        <f>IF(Q1_2025[[#This Row],[Artikelprijs]]&lt;&gt;"",IF(Q1_2025[[#This Row],[Stuksprijs]]=Q1_2025[[#This Row],[Artikelprijs]],"Prijs gelijk","Prijs wijkt af"),"")</f>
        <v/>
      </c>
      <c r="L801" s="10"/>
      <c r="N801" s="10">
        <f>IF(Q1_2025[[#This Row],[Prijstype]]="Artikelprijs",Q1_2025[[#This Row],[Artikelprijs]],Q1_2025[[#This Row],[Stuksprijs]])</f>
        <v>39.65</v>
      </c>
      <c r="O801" s="10">
        <f>IF(Q1_2025[[#This Row],[Prijstype]]="Artikelprijs",Q1_2025[[#This Row],[Artikelprijs]] * Q1_2025[[#This Row],[Besteld]],Q1_2025[[#This Row],[Brutobedrag]])</f>
        <v>237.9</v>
      </c>
      <c r="P801" s="10">
        <f>IF(Q1_2025[[#This Row],[Prijstype]] = "Artikelprijs",Q1_2025[[#This Row],[Brutobedrag 2]]*(100-Q1_2025[[#This Row],[Relatiekorting percentage]])/100,Q1_2025[[#This Row],[Bruto - Rel.korting]])</f>
        <v>178.42</v>
      </c>
    </row>
    <row r="802" spans="1:16" x14ac:dyDescent="0.3">
      <c r="A802" t="s">
        <v>9</v>
      </c>
      <c r="B802">
        <v>5020006</v>
      </c>
      <c r="C802" t="s">
        <v>193</v>
      </c>
      <c r="D802">
        <v>2</v>
      </c>
      <c r="E802" s="10">
        <v>39.65</v>
      </c>
      <c r="F802" s="10">
        <v>79.3</v>
      </c>
      <c r="G802" s="10">
        <v>59.47</v>
      </c>
      <c r="H802">
        <v>25</v>
      </c>
      <c r="I802" s="10" t="str">
        <f>_xlfn.XLOOKUP(Q1_2025[[#This Row],[Artikelnr]],Artikel_prijzen[Artnr],Artikel_prijzen[Groep],"")</f>
        <v/>
      </c>
      <c r="J802" s="10" t="str">
        <f>_xlfn.XLOOKUP(Q1_2025[[#This Row],[Artikelnr]],Artikel_prijzen[Artnr],Artikel_prijzen[Prijs 2025],"")</f>
        <v/>
      </c>
      <c r="K802" s="10" t="str">
        <f>IF(Q1_2025[[#This Row],[Artikelprijs]]&lt;&gt;"",IF(Q1_2025[[#This Row],[Stuksprijs]]=Q1_2025[[#This Row],[Artikelprijs]],"Prijs gelijk","Prijs wijkt af"),"")</f>
        <v/>
      </c>
      <c r="L802" s="10"/>
      <c r="N802" s="10">
        <f>IF(Q1_2025[[#This Row],[Prijstype]]="Artikelprijs",Q1_2025[[#This Row],[Artikelprijs]],Q1_2025[[#This Row],[Stuksprijs]])</f>
        <v>39.65</v>
      </c>
      <c r="O802" s="10">
        <f>IF(Q1_2025[[#This Row],[Prijstype]]="Artikelprijs",Q1_2025[[#This Row],[Artikelprijs]] * Q1_2025[[#This Row],[Besteld]],Q1_2025[[#This Row],[Brutobedrag]])</f>
        <v>79.3</v>
      </c>
      <c r="P802" s="10">
        <f>IF(Q1_2025[[#This Row],[Prijstype]] = "Artikelprijs",Q1_2025[[#This Row],[Brutobedrag 2]]*(100-Q1_2025[[#This Row],[Relatiekorting percentage]])/100,Q1_2025[[#This Row],[Bruto - Rel.korting]])</f>
        <v>59.47</v>
      </c>
    </row>
    <row r="803" spans="1:16" x14ac:dyDescent="0.3">
      <c r="A803" t="s">
        <v>9</v>
      </c>
      <c r="B803">
        <v>3002022</v>
      </c>
      <c r="C803" t="s">
        <v>195</v>
      </c>
      <c r="D803">
        <v>1</v>
      </c>
      <c r="E803" s="10">
        <v>76.02</v>
      </c>
      <c r="F803" s="10">
        <v>76.02</v>
      </c>
      <c r="G803" s="10">
        <v>53.21</v>
      </c>
      <c r="H803">
        <v>30</v>
      </c>
      <c r="I803" s="10" t="str">
        <f>_xlfn.XLOOKUP(Q1_2025[[#This Row],[Artikelnr]],Artikel_prijzen[Artnr],Artikel_prijzen[Groep],"")</f>
        <v/>
      </c>
      <c r="J803" s="10" t="str">
        <f>_xlfn.XLOOKUP(Q1_2025[[#This Row],[Artikelnr]],Artikel_prijzen[Artnr],Artikel_prijzen[Prijs 2025],"")</f>
        <v/>
      </c>
      <c r="K803" s="10" t="str">
        <f>IF(Q1_2025[[#This Row],[Artikelprijs]]&lt;&gt;"",IF(Q1_2025[[#This Row],[Stuksprijs]]=Q1_2025[[#This Row],[Artikelprijs]],"Prijs gelijk","Prijs wijkt af"),"")</f>
        <v/>
      </c>
      <c r="L803" s="10"/>
      <c r="N803" s="10">
        <f>IF(Q1_2025[[#This Row],[Prijstype]]="Artikelprijs",Q1_2025[[#This Row],[Artikelprijs]],Q1_2025[[#This Row],[Stuksprijs]])</f>
        <v>76.02</v>
      </c>
      <c r="O803" s="10">
        <f>IF(Q1_2025[[#This Row],[Prijstype]]="Artikelprijs",Q1_2025[[#This Row],[Artikelprijs]] * Q1_2025[[#This Row],[Besteld]],Q1_2025[[#This Row],[Brutobedrag]])</f>
        <v>76.02</v>
      </c>
      <c r="P803" s="10">
        <f>IF(Q1_2025[[#This Row],[Prijstype]] = "Artikelprijs",Q1_2025[[#This Row],[Brutobedrag 2]]*(100-Q1_2025[[#This Row],[Relatiekorting percentage]])/100,Q1_2025[[#This Row],[Bruto - Rel.korting]])</f>
        <v>53.21</v>
      </c>
    </row>
    <row r="804" spans="1:16" x14ac:dyDescent="0.3">
      <c r="A804" t="s">
        <v>9</v>
      </c>
      <c r="B804">
        <v>5021009</v>
      </c>
      <c r="C804" t="s">
        <v>50</v>
      </c>
      <c r="D804">
        <v>1</v>
      </c>
      <c r="E804" s="10">
        <v>386.25</v>
      </c>
      <c r="F804" s="10">
        <v>386.25</v>
      </c>
      <c r="G804" s="10">
        <v>309</v>
      </c>
      <c r="H804">
        <v>20</v>
      </c>
      <c r="I804" s="10" t="str">
        <f>_xlfn.XLOOKUP(Q1_2025[[#This Row],[Artikelnr]],Artikel_prijzen[Artnr],Artikel_prijzen[Groep],"")</f>
        <v>Elektra</v>
      </c>
      <c r="J804" s="10">
        <f>_xlfn.XLOOKUP(Q1_2025[[#This Row],[Artikelnr]],Artikel_prijzen[Artnr],Artikel_prijzen[Prijs 2025],"")</f>
        <v>386.25</v>
      </c>
      <c r="K804" s="10" t="str">
        <f>IF(Q1_2025[[#This Row],[Artikelprijs]]&lt;&gt;"",IF(Q1_2025[[#This Row],[Stuksprijs]]=Q1_2025[[#This Row],[Artikelprijs]],"Prijs gelijk","Prijs wijkt af"),"")</f>
        <v>Prijs gelijk</v>
      </c>
      <c r="L804" s="10"/>
      <c r="M804" t="s">
        <v>536</v>
      </c>
      <c r="N804" s="10">
        <f>IF(Q1_2025[[#This Row],[Prijstype]]="Artikelprijs",Q1_2025[[#This Row],[Artikelprijs]],Q1_2025[[#This Row],[Stuksprijs]])</f>
        <v>386.25</v>
      </c>
      <c r="O804" s="10">
        <f>IF(Q1_2025[[#This Row],[Prijstype]]="Artikelprijs",Q1_2025[[#This Row],[Artikelprijs]] * Q1_2025[[#This Row],[Besteld]],Q1_2025[[#This Row],[Brutobedrag]])</f>
        <v>386.25</v>
      </c>
      <c r="P804" s="10">
        <f>IF(Q1_2025[[#This Row],[Prijstype]] = "Artikelprijs",Q1_2025[[#This Row],[Brutobedrag 2]]*(100-Q1_2025[[#This Row],[Relatiekorting percentage]])/100,Q1_2025[[#This Row],[Bruto - Rel.korting]])</f>
        <v>309</v>
      </c>
    </row>
    <row r="805" spans="1:16" x14ac:dyDescent="0.3">
      <c r="A805" t="s">
        <v>9</v>
      </c>
      <c r="B805">
        <v>5010001</v>
      </c>
      <c r="C805" t="s">
        <v>191</v>
      </c>
      <c r="D805">
        <v>20</v>
      </c>
      <c r="E805" s="10">
        <v>18.03</v>
      </c>
      <c r="F805" s="10">
        <v>360.6</v>
      </c>
      <c r="G805" s="10">
        <v>270.45</v>
      </c>
      <c r="H805">
        <v>25</v>
      </c>
      <c r="I805" s="10" t="str">
        <f>_xlfn.XLOOKUP(Q1_2025[[#This Row],[Artikelnr]],Artikel_prijzen[Artnr],Artikel_prijzen[Groep],"")</f>
        <v/>
      </c>
      <c r="J805" s="10" t="str">
        <f>_xlfn.XLOOKUP(Q1_2025[[#This Row],[Artikelnr]],Artikel_prijzen[Artnr],Artikel_prijzen[Prijs 2025],"")</f>
        <v/>
      </c>
      <c r="K805" s="10" t="str">
        <f>IF(Q1_2025[[#This Row],[Artikelprijs]]&lt;&gt;"",IF(Q1_2025[[#This Row],[Stuksprijs]]=Q1_2025[[#This Row],[Artikelprijs]],"Prijs gelijk","Prijs wijkt af"),"")</f>
        <v/>
      </c>
      <c r="L805" s="10"/>
      <c r="N805" s="10">
        <f>IF(Q1_2025[[#This Row],[Prijstype]]="Artikelprijs",Q1_2025[[#This Row],[Artikelprijs]],Q1_2025[[#This Row],[Stuksprijs]])</f>
        <v>18.03</v>
      </c>
      <c r="O805" s="10">
        <f>IF(Q1_2025[[#This Row],[Prijstype]]="Artikelprijs",Q1_2025[[#This Row],[Artikelprijs]] * Q1_2025[[#This Row],[Besteld]],Q1_2025[[#This Row],[Brutobedrag]])</f>
        <v>360.6</v>
      </c>
      <c r="P805" s="10">
        <f>IF(Q1_2025[[#This Row],[Prijstype]] = "Artikelprijs",Q1_2025[[#This Row],[Brutobedrag 2]]*(100-Q1_2025[[#This Row],[Relatiekorting percentage]])/100,Q1_2025[[#This Row],[Bruto - Rel.korting]])</f>
        <v>270.45</v>
      </c>
    </row>
    <row r="806" spans="1:16" x14ac:dyDescent="0.3">
      <c r="A806" t="s">
        <v>9</v>
      </c>
      <c r="B806">
        <v>1010083</v>
      </c>
      <c r="C806" t="s">
        <v>192</v>
      </c>
      <c r="D806">
        <v>2</v>
      </c>
      <c r="E806" s="10">
        <v>45</v>
      </c>
      <c r="F806" s="10">
        <v>90</v>
      </c>
      <c r="G806" s="10">
        <v>67.5</v>
      </c>
      <c r="H806">
        <v>25</v>
      </c>
      <c r="I806" s="10" t="str">
        <f>_xlfn.XLOOKUP(Q1_2025[[#This Row],[Artikelnr]],Artikel_prijzen[Artnr],Artikel_prijzen[Groep],"")</f>
        <v/>
      </c>
      <c r="J806" s="10" t="str">
        <f>_xlfn.XLOOKUP(Q1_2025[[#This Row],[Artikelnr]],Artikel_prijzen[Artnr],Artikel_prijzen[Prijs 2025],"")</f>
        <v/>
      </c>
      <c r="K806" s="10" t="str">
        <f>IF(Q1_2025[[#This Row],[Artikelprijs]]&lt;&gt;"",IF(Q1_2025[[#This Row],[Stuksprijs]]=Q1_2025[[#This Row],[Artikelprijs]],"Prijs gelijk","Prijs wijkt af"),"")</f>
        <v/>
      </c>
      <c r="L806" s="10"/>
      <c r="N806" s="10">
        <f>IF(Q1_2025[[#This Row],[Prijstype]]="Artikelprijs",Q1_2025[[#This Row],[Artikelprijs]],Q1_2025[[#This Row],[Stuksprijs]])</f>
        <v>45</v>
      </c>
      <c r="O806" s="10">
        <f>IF(Q1_2025[[#This Row],[Prijstype]]="Artikelprijs",Q1_2025[[#This Row],[Artikelprijs]] * Q1_2025[[#This Row],[Besteld]],Q1_2025[[#This Row],[Brutobedrag]])</f>
        <v>90</v>
      </c>
      <c r="P806" s="10">
        <f>IF(Q1_2025[[#This Row],[Prijstype]] = "Artikelprijs",Q1_2025[[#This Row],[Brutobedrag 2]]*(100-Q1_2025[[#This Row],[Relatiekorting percentage]])/100,Q1_2025[[#This Row],[Bruto - Rel.korting]])</f>
        <v>67.5</v>
      </c>
    </row>
    <row r="807" spans="1:16" x14ac:dyDescent="0.3">
      <c r="A807" t="s">
        <v>9</v>
      </c>
      <c r="B807">
        <v>3002010</v>
      </c>
      <c r="C807" t="s">
        <v>184</v>
      </c>
      <c r="D807">
        <v>7</v>
      </c>
      <c r="E807" s="10">
        <v>25.52</v>
      </c>
      <c r="F807" s="10">
        <v>178.64</v>
      </c>
      <c r="G807" s="10">
        <v>178.64</v>
      </c>
      <c r="H807">
        <v>0</v>
      </c>
      <c r="I807" s="10" t="str">
        <f>_xlfn.XLOOKUP(Q1_2025[[#This Row],[Artikelnr]],Artikel_prijzen[Artnr],Artikel_prijzen[Groep],"")</f>
        <v/>
      </c>
      <c r="J807" s="10" t="str">
        <f>_xlfn.XLOOKUP(Q1_2025[[#This Row],[Artikelnr]],Artikel_prijzen[Artnr],Artikel_prijzen[Prijs 2025],"")</f>
        <v/>
      </c>
      <c r="K807" s="10" t="str">
        <f>IF(Q1_2025[[#This Row],[Artikelprijs]]&lt;&gt;"",IF(Q1_2025[[#This Row],[Stuksprijs]]=Q1_2025[[#This Row],[Artikelprijs]],"Prijs gelijk","Prijs wijkt af"),"")</f>
        <v/>
      </c>
      <c r="L807" s="10"/>
      <c r="N807" s="10">
        <f>IF(Q1_2025[[#This Row],[Prijstype]]="Artikelprijs",Q1_2025[[#This Row],[Artikelprijs]],Q1_2025[[#This Row],[Stuksprijs]])</f>
        <v>25.52</v>
      </c>
      <c r="O807" s="10">
        <f>IF(Q1_2025[[#This Row],[Prijstype]]="Artikelprijs",Q1_2025[[#This Row],[Artikelprijs]] * Q1_2025[[#This Row],[Besteld]],Q1_2025[[#This Row],[Brutobedrag]])</f>
        <v>178.64</v>
      </c>
      <c r="P807" s="10">
        <f>IF(Q1_2025[[#This Row],[Prijstype]] = "Artikelprijs",Q1_2025[[#This Row],[Brutobedrag 2]]*(100-Q1_2025[[#This Row],[Relatiekorting percentage]])/100,Q1_2025[[#This Row],[Bruto - Rel.korting]])</f>
        <v>178.64</v>
      </c>
    </row>
    <row r="808" spans="1:16" x14ac:dyDescent="0.3">
      <c r="A808" t="s">
        <v>9</v>
      </c>
      <c r="B808">
        <v>5020002</v>
      </c>
      <c r="C808" t="s">
        <v>56</v>
      </c>
      <c r="D808">
        <v>6</v>
      </c>
      <c r="E808" s="10">
        <v>39.65</v>
      </c>
      <c r="F808" s="10">
        <v>237.9</v>
      </c>
      <c r="G808" s="10">
        <v>178.42</v>
      </c>
      <c r="H808">
        <v>25</v>
      </c>
      <c r="I808" s="10" t="str">
        <f>_xlfn.XLOOKUP(Q1_2025[[#This Row],[Artikelnr]],Artikel_prijzen[Artnr],Artikel_prijzen[Groep],"")</f>
        <v/>
      </c>
      <c r="J808" s="10" t="str">
        <f>_xlfn.XLOOKUP(Q1_2025[[#This Row],[Artikelnr]],Artikel_prijzen[Artnr],Artikel_prijzen[Prijs 2025],"")</f>
        <v/>
      </c>
      <c r="K808" s="10" t="str">
        <f>IF(Q1_2025[[#This Row],[Artikelprijs]]&lt;&gt;"",IF(Q1_2025[[#This Row],[Stuksprijs]]=Q1_2025[[#This Row],[Artikelprijs]],"Prijs gelijk","Prijs wijkt af"),"")</f>
        <v/>
      </c>
      <c r="L808" s="10"/>
      <c r="N808" s="10">
        <f>IF(Q1_2025[[#This Row],[Prijstype]]="Artikelprijs",Q1_2025[[#This Row],[Artikelprijs]],Q1_2025[[#This Row],[Stuksprijs]])</f>
        <v>39.65</v>
      </c>
      <c r="O808" s="10">
        <f>IF(Q1_2025[[#This Row],[Prijstype]]="Artikelprijs",Q1_2025[[#This Row],[Artikelprijs]] * Q1_2025[[#This Row],[Besteld]],Q1_2025[[#This Row],[Brutobedrag]])</f>
        <v>237.9</v>
      </c>
      <c r="P808" s="10">
        <f>IF(Q1_2025[[#This Row],[Prijstype]] = "Artikelprijs",Q1_2025[[#This Row],[Brutobedrag 2]]*(100-Q1_2025[[#This Row],[Relatiekorting percentage]])/100,Q1_2025[[#This Row],[Bruto - Rel.korting]])</f>
        <v>178.42</v>
      </c>
    </row>
    <row r="809" spans="1:16" x14ac:dyDescent="0.3">
      <c r="A809" t="s">
        <v>9</v>
      </c>
      <c r="B809">
        <v>5020006</v>
      </c>
      <c r="C809" t="s">
        <v>193</v>
      </c>
      <c r="D809">
        <v>2</v>
      </c>
      <c r="E809" s="10">
        <v>39.65</v>
      </c>
      <c r="F809" s="10">
        <v>79.3</v>
      </c>
      <c r="G809" s="10">
        <v>59.47</v>
      </c>
      <c r="H809">
        <v>25</v>
      </c>
      <c r="I809" s="10" t="str">
        <f>_xlfn.XLOOKUP(Q1_2025[[#This Row],[Artikelnr]],Artikel_prijzen[Artnr],Artikel_prijzen[Groep],"")</f>
        <v/>
      </c>
      <c r="J809" s="10" t="str">
        <f>_xlfn.XLOOKUP(Q1_2025[[#This Row],[Artikelnr]],Artikel_prijzen[Artnr],Artikel_prijzen[Prijs 2025],"")</f>
        <v/>
      </c>
      <c r="K809" s="10" t="str">
        <f>IF(Q1_2025[[#This Row],[Artikelprijs]]&lt;&gt;"",IF(Q1_2025[[#This Row],[Stuksprijs]]=Q1_2025[[#This Row],[Artikelprijs]],"Prijs gelijk","Prijs wijkt af"),"")</f>
        <v/>
      </c>
      <c r="L809" s="10"/>
      <c r="N809" s="10">
        <f>IF(Q1_2025[[#This Row],[Prijstype]]="Artikelprijs",Q1_2025[[#This Row],[Artikelprijs]],Q1_2025[[#This Row],[Stuksprijs]])</f>
        <v>39.65</v>
      </c>
      <c r="O809" s="10">
        <f>IF(Q1_2025[[#This Row],[Prijstype]]="Artikelprijs",Q1_2025[[#This Row],[Artikelprijs]] * Q1_2025[[#This Row],[Besteld]],Q1_2025[[#This Row],[Brutobedrag]])</f>
        <v>79.3</v>
      </c>
      <c r="P809" s="10">
        <f>IF(Q1_2025[[#This Row],[Prijstype]] = "Artikelprijs",Q1_2025[[#This Row],[Brutobedrag 2]]*(100-Q1_2025[[#This Row],[Relatiekorting percentage]])/100,Q1_2025[[#This Row],[Bruto - Rel.korting]])</f>
        <v>59.47</v>
      </c>
    </row>
    <row r="810" spans="1:16" x14ac:dyDescent="0.3">
      <c r="A810" t="s">
        <v>9</v>
      </c>
      <c r="B810">
        <v>3002022</v>
      </c>
      <c r="C810" t="s">
        <v>195</v>
      </c>
      <c r="D810">
        <v>1</v>
      </c>
      <c r="E810" s="10">
        <v>76.02</v>
      </c>
      <c r="F810" s="10">
        <v>76.02</v>
      </c>
      <c r="G810" s="10">
        <v>53.21</v>
      </c>
      <c r="H810">
        <v>30</v>
      </c>
      <c r="I810" s="10" t="str">
        <f>_xlfn.XLOOKUP(Q1_2025[[#This Row],[Artikelnr]],Artikel_prijzen[Artnr],Artikel_prijzen[Groep],"")</f>
        <v/>
      </c>
      <c r="J810" s="10" t="str">
        <f>_xlfn.XLOOKUP(Q1_2025[[#This Row],[Artikelnr]],Artikel_prijzen[Artnr],Artikel_prijzen[Prijs 2025],"")</f>
        <v/>
      </c>
      <c r="K810" s="10" t="str">
        <f>IF(Q1_2025[[#This Row],[Artikelprijs]]&lt;&gt;"",IF(Q1_2025[[#This Row],[Stuksprijs]]=Q1_2025[[#This Row],[Artikelprijs]],"Prijs gelijk","Prijs wijkt af"),"")</f>
        <v/>
      </c>
      <c r="L810" s="10"/>
      <c r="N810" s="10">
        <f>IF(Q1_2025[[#This Row],[Prijstype]]="Artikelprijs",Q1_2025[[#This Row],[Artikelprijs]],Q1_2025[[#This Row],[Stuksprijs]])</f>
        <v>76.02</v>
      </c>
      <c r="O810" s="10">
        <f>IF(Q1_2025[[#This Row],[Prijstype]]="Artikelprijs",Q1_2025[[#This Row],[Artikelprijs]] * Q1_2025[[#This Row],[Besteld]],Q1_2025[[#This Row],[Brutobedrag]])</f>
        <v>76.02</v>
      </c>
      <c r="P810" s="10">
        <f>IF(Q1_2025[[#This Row],[Prijstype]] = "Artikelprijs",Q1_2025[[#This Row],[Brutobedrag 2]]*(100-Q1_2025[[#This Row],[Relatiekorting percentage]])/100,Q1_2025[[#This Row],[Bruto - Rel.korting]])</f>
        <v>53.21</v>
      </c>
    </row>
    <row r="811" spans="1:16" x14ac:dyDescent="0.3">
      <c r="A811" t="s">
        <v>9</v>
      </c>
      <c r="B811">
        <v>5021009</v>
      </c>
      <c r="C811" t="s">
        <v>50</v>
      </c>
      <c r="D811">
        <v>1</v>
      </c>
      <c r="E811" s="10">
        <v>386.25</v>
      </c>
      <c r="F811" s="10">
        <v>386.25</v>
      </c>
      <c r="G811" s="10">
        <v>309</v>
      </c>
      <c r="H811">
        <v>20</v>
      </c>
      <c r="I811" s="10" t="str">
        <f>_xlfn.XLOOKUP(Q1_2025[[#This Row],[Artikelnr]],Artikel_prijzen[Artnr],Artikel_prijzen[Groep],"")</f>
        <v>Elektra</v>
      </c>
      <c r="J811" s="10">
        <f>_xlfn.XLOOKUP(Q1_2025[[#This Row],[Artikelnr]],Artikel_prijzen[Artnr],Artikel_prijzen[Prijs 2025],"")</f>
        <v>386.25</v>
      </c>
      <c r="K811" s="10" t="str">
        <f>IF(Q1_2025[[#This Row],[Artikelprijs]]&lt;&gt;"",IF(Q1_2025[[#This Row],[Stuksprijs]]=Q1_2025[[#This Row],[Artikelprijs]],"Prijs gelijk","Prijs wijkt af"),"")</f>
        <v>Prijs gelijk</v>
      </c>
      <c r="L811" s="10"/>
      <c r="M811" t="s">
        <v>536</v>
      </c>
      <c r="N811" s="10">
        <f>IF(Q1_2025[[#This Row],[Prijstype]]="Artikelprijs",Q1_2025[[#This Row],[Artikelprijs]],Q1_2025[[#This Row],[Stuksprijs]])</f>
        <v>386.25</v>
      </c>
      <c r="O811" s="10">
        <f>IF(Q1_2025[[#This Row],[Prijstype]]="Artikelprijs",Q1_2025[[#This Row],[Artikelprijs]] * Q1_2025[[#This Row],[Besteld]],Q1_2025[[#This Row],[Brutobedrag]])</f>
        <v>386.25</v>
      </c>
      <c r="P811" s="10">
        <f>IF(Q1_2025[[#This Row],[Prijstype]] = "Artikelprijs",Q1_2025[[#This Row],[Brutobedrag 2]]*(100-Q1_2025[[#This Row],[Relatiekorting percentage]])/100,Q1_2025[[#This Row],[Bruto - Rel.korting]])</f>
        <v>309</v>
      </c>
    </row>
    <row r="812" spans="1:16" x14ac:dyDescent="0.3">
      <c r="A812" t="s">
        <v>9</v>
      </c>
      <c r="B812">
        <v>5031009</v>
      </c>
      <c r="C812" t="s">
        <v>141</v>
      </c>
      <c r="D812">
        <v>8</v>
      </c>
      <c r="E812" s="10">
        <v>89.61</v>
      </c>
      <c r="F812" s="10">
        <v>716.88</v>
      </c>
      <c r="G812" s="10">
        <v>501.82</v>
      </c>
      <c r="H812">
        <v>30</v>
      </c>
      <c r="I812" s="10" t="str">
        <f>_xlfn.XLOOKUP(Q1_2025[[#This Row],[Artikelnr]],Artikel_prijzen[Artnr],Artikel_prijzen[Groep],"")</f>
        <v/>
      </c>
      <c r="J812" s="10" t="str">
        <f>_xlfn.XLOOKUP(Q1_2025[[#This Row],[Artikelnr]],Artikel_prijzen[Artnr],Artikel_prijzen[Prijs 2025],"")</f>
        <v/>
      </c>
      <c r="K812" s="10" t="str">
        <f>IF(Q1_2025[[#This Row],[Artikelprijs]]&lt;&gt;"",IF(Q1_2025[[#This Row],[Stuksprijs]]=Q1_2025[[#This Row],[Artikelprijs]],"Prijs gelijk","Prijs wijkt af"),"")</f>
        <v/>
      </c>
      <c r="L812" s="10"/>
      <c r="N812" s="10">
        <f>IF(Q1_2025[[#This Row],[Prijstype]]="Artikelprijs",Q1_2025[[#This Row],[Artikelprijs]],Q1_2025[[#This Row],[Stuksprijs]])</f>
        <v>89.61</v>
      </c>
      <c r="O812" s="10">
        <f>IF(Q1_2025[[#This Row],[Prijstype]]="Artikelprijs",Q1_2025[[#This Row],[Artikelprijs]] * Q1_2025[[#This Row],[Besteld]],Q1_2025[[#This Row],[Brutobedrag]])</f>
        <v>716.88</v>
      </c>
      <c r="P812" s="10">
        <f>IF(Q1_2025[[#This Row],[Prijstype]] = "Artikelprijs",Q1_2025[[#This Row],[Brutobedrag 2]]*(100-Q1_2025[[#This Row],[Relatiekorting percentage]])/100,Q1_2025[[#This Row],[Bruto - Rel.korting]])</f>
        <v>501.82</v>
      </c>
    </row>
    <row r="813" spans="1:16" x14ac:dyDescent="0.3">
      <c r="A813" t="s">
        <v>9</v>
      </c>
      <c r="B813">
        <v>5030229</v>
      </c>
      <c r="C813" t="s">
        <v>18</v>
      </c>
      <c r="D813">
        <v>4</v>
      </c>
      <c r="E813" s="10">
        <v>303.85000000000002</v>
      </c>
      <c r="F813" s="10">
        <v>1215.4000000000001</v>
      </c>
      <c r="G813" s="10">
        <v>850.78</v>
      </c>
      <c r="H813">
        <v>30</v>
      </c>
      <c r="I813" s="10" t="str">
        <f>_xlfn.XLOOKUP(Q1_2025[[#This Row],[Artikelnr]],Artikel_prijzen[Artnr],Artikel_prijzen[Groep],"")</f>
        <v>Rigging</v>
      </c>
      <c r="J813" s="10">
        <f>_xlfn.XLOOKUP(Q1_2025[[#This Row],[Artikelnr]],Artikel_prijzen[Artnr],Artikel_prijzen[Prijs 2025],"")</f>
        <v>295</v>
      </c>
      <c r="K813" s="10" t="str">
        <f>IF(Q1_2025[[#This Row],[Artikelprijs]]&lt;&gt;"",IF(Q1_2025[[#This Row],[Stuksprijs]]=Q1_2025[[#This Row],[Artikelprijs]],"Prijs gelijk","Prijs wijkt af"),"")</f>
        <v>Prijs wijkt af</v>
      </c>
      <c r="L813" s="10"/>
      <c r="M813" t="s">
        <v>536</v>
      </c>
      <c r="N813" s="10">
        <f>IF(Q1_2025[[#This Row],[Prijstype]]="Artikelprijs",Q1_2025[[#This Row],[Artikelprijs]],Q1_2025[[#This Row],[Stuksprijs]])</f>
        <v>295</v>
      </c>
      <c r="O813" s="10">
        <f>IF(Q1_2025[[#This Row],[Prijstype]]="Artikelprijs",Q1_2025[[#This Row],[Artikelprijs]] * Q1_2025[[#This Row],[Besteld]],Q1_2025[[#This Row],[Brutobedrag]])</f>
        <v>1180</v>
      </c>
      <c r="P813" s="10">
        <f>IF(Q1_2025[[#This Row],[Prijstype]] = "Artikelprijs",Q1_2025[[#This Row],[Brutobedrag 2]]*(100-Q1_2025[[#This Row],[Relatiekorting percentage]])/100,Q1_2025[[#This Row],[Bruto - Rel.korting]])</f>
        <v>826</v>
      </c>
    </row>
    <row r="814" spans="1:16" x14ac:dyDescent="0.3">
      <c r="A814" t="s">
        <v>9</v>
      </c>
      <c r="B814">
        <v>5010001</v>
      </c>
      <c r="C814" t="s">
        <v>213</v>
      </c>
      <c r="D814">
        <v>128</v>
      </c>
      <c r="E814" s="10">
        <v>28.39</v>
      </c>
      <c r="F814" s="10">
        <v>3633.92</v>
      </c>
      <c r="G814" s="10">
        <v>2725.44</v>
      </c>
      <c r="H814">
        <v>25</v>
      </c>
      <c r="I814" s="10" t="str">
        <f>_xlfn.XLOOKUP(Q1_2025[[#This Row],[Artikelnr]],Artikel_prijzen[Artnr],Artikel_prijzen[Groep],"")</f>
        <v/>
      </c>
      <c r="J814" s="10" t="str">
        <f>_xlfn.XLOOKUP(Q1_2025[[#This Row],[Artikelnr]],Artikel_prijzen[Artnr],Artikel_prijzen[Prijs 2025],"")</f>
        <v/>
      </c>
      <c r="K814" s="10" t="str">
        <f>IF(Q1_2025[[#This Row],[Artikelprijs]]&lt;&gt;"",IF(Q1_2025[[#This Row],[Stuksprijs]]=Q1_2025[[#This Row],[Artikelprijs]],"Prijs gelijk","Prijs wijkt af"),"")</f>
        <v/>
      </c>
      <c r="L814" s="10"/>
      <c r="N814" s="10">
        <f>IF(Q1_2025[[#This Row],[Prijstype]]="Artikelprijs",Q1_2025[[#This Row],[Artikelprijs]],Q1_2025[[#This Row],[Stuksprijs]])</f>
        <v>28.39</v>
      </c>
      <c r="O814" s="10">
        <f>IF(Q1_2025[[#This Row],[Prijstype]]="Artikelprijs",Q1_2025[[#This Row],[Artikelprijs]] * Q1_2025[[#This Row],[Besteld]],Q1_2025[[#This Row],[Brutobedrag]])</f>
        <v>3633.92</v>
      </c>
      <c r="P814" s="10">
        <f>IF(Q1_2025[[#This Row],[Prijstype]] = "Artikelprijs",Q1_2025[[#This Row],[Brutobedrag 2]]*(100-Q1_2025[[#This Row],[Relatiekorting percentage]])/100,Q1_2025[[#This Row],[Bruto - Rel.korting]])</f>
        <v>2725.44</v>
      </c>
    </row>
    <row r="815" spans="1:16" x14ac:dyDescent="0.3">
      <c r="A815" t="s">
        <v>9</v>
      </c>
      <c r="B815">
        <v>1010083</v>
      </c>
      <c r="C815" t="s">
        <v>192</v>
      </c>
      <c r="D815">
        <v>7</v>
      </c>
      <c r="E815" s="10">
        <v>45</v>
      </c>
      <c r="F815" s="10">
        <v>315</v>
      </c>
      <c r="G815" s="10">
        <v>236.25</v>
      </c>
      <c r="H815">
        <v>25</v>
      </c>
      <c r="I815" s="10" t="str">
        <f>_xlfn.XLOOKUP(Q1_2025[[#This Row],[Artikelnr]],Artikel_prijzen[Artnr],Artikel_prijzen[Groep],"")</f>
        <v/>
      </c>
      <c r="J815" s="10" t="str">
        <f>_xlfn.XLOOKUP(Q1_2025[[#This Row],[Artikelnr]],Artikel_prijzen[Artnr],Artikel_prijzen[Prijs 2025],"")</f>
        <v/>
      </c>
      <c r="K815" s="10" t="str">
        <f>IF(Q1_2025[[#This Row],[Artikelprijs]]&lt;&gt;"",IF(Q1_2025[[#This Row],[Stuksprijs]]=Q1_2025[[#This Row],[Artikelprijs]],"Prijs gelijk","Prijs wijkt af"),"")</f>
        <v/>
      </c>
      <c r="L815" s="10"/>
      <c r="N815" s="10">
        <f>IF(Q1_2025[[#This Row],[Prijstype]]="Artikelprijs",Q1_2025[[#This Row],[Artikelprijs]],Q1_2025[[#This Row],[Stuksprijs]])</f>
        <v>45</v>
      </c>
      <c r="O815" s="10">
        <f>IF(Q1_2025[[#This Row],[Prijstype]]="Artikelprijs",Q1_2025[[#This Row],[Artikelprijs]] * Q1_2025[[#This Row],[Besteld]],Q1_2025[[#This Row],[Brutobedrag]])</f>
        <v>315</v>
      </c>
      <c r="P815" s="10">
        <f>IF(Q1_2025[[#This Row],[Prijstype]] = "Artikelprijs",Q1_2025[[#This Row],[Brutobedrag 2]]*(100-Q1_2025[[#This Row],[Relatiekorting percentage]])/100,Q1_2025[[#This Row],[Bruto - Rel.korting]])</f>
        <v>236.25</v>
      </c>
    </row>
    <row r="816" spans="1:16" x14ac:dyDescent="0.3">
      <c r="A816" t="s">
        <v>9</v>
      </c>
      <c r="B816">
        <v>5010016</v>
      </c>
      <c r="C816" t="s">
        <v>199</v>
      </c>
      <c r="D816">
        <v>16</v>
      </c>
      <c r="E816" s="10">
        <v>48.93</v>
      </c>
      <c r="F816" s="10">
        <v>782.88</v>
      </c>
      <c r="G816" s="10">
        <v>587.16</v>
      </c>
      <c r="H816">
        <v>25</v>
      </c>
      <c r="I816" s="10" t="str">
        <f>_xlfn.XLOOKUP(Q1_2025[[#This Row],[Artikelnr]],Artikel_prijzen[Artnr],Artikel_prijzen[Groep],"")</f>
        <v/>
      </c>
      <c r="J816" s="10" t="str">
        <f>_xlfn.XLOOKUP(Q1_2025[[#This Row],[Artikelnr]],Artikel_prijzen[Artnr],Artikel_prijzen[Prijs 2025],"")</f>
        <v/>
      </c>
      <c r="K816" s="10" t="str">
        <f>IF(Q1_2025[[#This Row],[Artikelprijs]]&lt;&gt;"",IF(Q1_2025[[#This Row],[Stuksprijs]]=Q1_2025[[#This Row],[Artikelprijs]],"Prijs gelijk","Prijs wijkt af"),"")</f>
        <v/>
      </c>
      <c r="L816" s="10"/>
      <c r="N816" s="10">
        <f>IF(Q1_2025[[#This Row],[Prijstype]]="Artikelprijs",Q1_2025[[#This Row],[Artikelprijs]],Q1_2025[[#This Row],[Stuksprijs]])</f>
        <v>48.93</v>
      </c>
      <c r="O816" s="10">
        <f>IF(Q1_2025[[#This Row],[Prijstype]]="Artikelprijs",Q1_2025[[#This Row],[Artikelprijs]] * Q1_2025[[#This Row],[Besteld]],Q1_2025[[#This Row],[Brutobedrag]])</f>
        <v>782.88</v>
      </c>
      <c r="P816" s="10">
        <f>IF(Q1_2025[[#This Row],[Prijstype]] = "Artikelprijs",Q1_2025[[#This Row],[Brutobedrag 2]]*(100-Q1_2025[[#This Row],[Relatiekorting percentage]])/100,Q1_2025[[#This Row],[Bruto - Rel.korting]])</f>
        <v>587.16</v>
      </c>
    </row>
    <row r="817" spans="1:16" x14ac:dyDescent="0.3">
      <c r="A817" t="s">
        <v>9</v>
      </c>
      <c r="B817">
        <v>3002010</v>
      </c>
      <c r="C817" t="s">
        <v>184</v>
      </c>
      <c r="D817">
        <v>34</v>
      </c>
      <c r="E817" s="10">
        <v>25.52</v>
      </c>
      <c r="F817" s="10">
        <v>867.68</v>
      </c>
      <c r="G817" s="10">
        <v>867.68</v>
      </c>
      <c r="H817">
        <v>0</v>
      </c>
      <c r="I817" s="10" t="str">
        <f>_xlfn.XLOOKUP(Q1_2025[[#This Row],[Artikelnr]],Artikel_prijzen[Artnr],Artikel_prijzen[Groep],"")</f>
        <v/>
      </c>
      <c r="J817" s="10" t="str">
        <f>_xlfn.XLOOKUP(Q1_2025[[#This Row],[Artikelnr]],Artikel_prijzen[Artnr],Artikel_prijzen[Prijs 2025],"")</f>
        <v/>
      </c>
      <c r="K817" s="10" t="str">
        <f>IF(Q1_2025[[#This Row],[Artikelprijs]]&lt;&gt;"",IF(Q1_2025[[#This Row],[Stuksprijs]]=Q1_2025[[#This Row],[Artikelprijs]],"Prijs gelijk","Prijs wijkt af"),"")</f>
        <v/>
      </c>
      <c r="L817" s="10"/>
      <c r="N817" s="10">
        <f>IF(Q1_2025[[#This Row],[Prijstype]]="Artikelprijs",Q1_2025[[#This Row],[Artikelprijs]],Q1_2025[[#This Row],[Stuksprijs]])</f>
        <v>25.52</v>
      </c>
      <c r="O817" s="10">
        <f>IF(Q1_2025[[#This Row],[Prijstype]]="Artikelprijs",Q1_2025[[#This Row],[Artikelprijs]] * Q1_2025[[#This Row],[Besteld]],Q1_2025[[#This Row],[Brutobedrag]])</f>
        <v>867.68</v>
      </c>
      <c r="P817" s="10">
        <f>IF(Q1_2025[[#This Row],[Prijstype]] = "Artikelprijs",Q1_2025[[#This Row],[Brutobedrag 2]]*(100-Q1_2025[[#This Row],[Relatiekorting percentage]])/100,Q1_2025[[#This Row],[Bruto - Rel.korting]])</f>
        <v>867.68</v>
      </c>
    </row>
    <row r="818" spans="1:16" x14ac:dyDescent="0.3">
      <c r="A818" t="s">
        <v>9</v>
      </c>
      <c r="B818">
        <v>3002010</v>
      </c>
      <c r="C818" t="s">
        <v>184</v>
      </c>
      <c r="D818">
        <v>4</v>
      </c>
      <c r="E818" s="10">
        <v>25.52</v>
      </c>
      <c r="F818" s="10">
        <v>102.08</v>
      </c>
      <c r="G818" s="10">
        <v>102.08</v>
      </c>
      <c r="H818">
        <v>0</v>
      </c>
      <c r="I818" s="10" t="str">
        <f>_xlfn.XLOOKUP(Q1_2025[[#This Row],[Artikelnr]],Artikel_prijzen[Artnr],Artikel_prijzen[Groep],"")</f>
        <v/>
      </c>
      <c r="J818" s="10" t="str">
        <f>_xlfn.XLOOKUP(Q1_2025[[#This Row],[Artikelnr]],Artikel_prijzen[Artnr],Artikel_prijzen[Prijs 2025],"")</f>
        <v/>
      </c>
      <c r="K818" s="10" t="str">
        <f>IF(Q1_2025[[#This Row],[Artikelprijs]]&lt;&gt;"",IF(Q1_2025[[#This Row],[Stuksprijs]]=Q1_2025[[#This Row],[Artikelprijs]],"Prijs gelijk","Prijs wijkt af"),"")</f>
        <v/>
      </c>
      <c r="L818" s="10"/>
      <c r="N818" s="10">
        <f>IF(Q1_2025[[#This Row],[Prijstype]]="Artikelprijs",Q1_2025[[#This Row],[Artikelprijs]],Q1_2025[[#This Row],[Stuksprijs]])</f>
        <v>25.52</v>
      </c>
      <c r="O818" s="10">
        <f>IF(Q1_2025[[#This Row],[Prijstype]]="Artikelprijs",Q1_2025[[#This Row],[Artikelprijs]] * Q1_2025[[#This Row],[Besteld]],Q1_2025[[#This Row],[Brutobedrag]])</f>
        <v>102.08</v>
      </c>
      <c r="P818" s="10">
        <f>IF(Q1_2025[[#This Row],[Prijstype]] = "Artikelprijs",Q1_2025[[#This Row],[Brutobedrag 2]]*(100-Q1_2025[[#This Row],[Relatiekorting percentage]])/100,Q1_2025[[#This Row],[Bruto - Rel.korting]])</f>
        <v>102.08</v>
      </c>
    </row>
    <row r="819" spans="1:16" x14ac:dyDescent="0.3">
      <c r="A819" t="s">
        <v>9</v>
      </c>
      <c r="B819">
        <v>5020002</v>
      </c>
      <c r="C819" t="s">
        <v>56</v>
      </c>
      <c r="D819">
        <v>4</v>
      </c>
      <c r="E819" s="10">
        <v>39.65</v>
      </c>
      <c r="F819" s="10">
        <v>158.6</v>
      </c>
      <c r="G819" s="10">
        <v>118.95</v>
      </c>
      <c r="H819">
        <v>25</v>
      </c>
      <c r="I819" s="10" t="str">
        <f>_xlfn.XLOOKUP(Q1_2025[[#This Row],[Artikelnr]],Artikel_prijzen[Artnr],Artikel_prijzen[Groep],"")</f>
        <v/>
      </c>
      <c r="J819" s="10" t="str">
        <f>_xlfn.XLOOKUP(Q1_2025[[#This Row],[Artikelnr]],Artikel_prijzen[Artnr],Artikel_prijzen[Prijs 2025],"")</f>
        <v/>
      </c>
      <c r="K819" s="10" t="str">
        <f>IF(Q1_2025[[#This Row],[Artikelprijs]]&lt;&gt;"",IF(Q1_2025[[#This Row],[Stuksprijs]]=Q1_2025[[#This Row],[Artikelprijs]],"Prijs gelijk","Prijs wijkt af"),"")</f>
        <v/>
      </c>
      <c r="L819" s="10"/>
      <c r="N819" s="10">
        <f>IF(Q1_2025[[#This Row],[Prijstype]]="Artikelprijs",Q1_2025[[#This Row],[Artikelprijs]],Q1_2025[[#This Row],[Stuksprijs]])</f>
        <v>39.65</v>
      </c>
      <c r="O819" s="10">
        <f>IF(Q1_2025[[#This Row],[Prijstype]]="Artikelprijs",Q1_2025[[#This Row],[Artikelprijs]] * Q1_2025[[#This Row],[Besteld]],Q1_2025[[#This Row],[Brutobedrag]])</f>
        <v>158.6</v>
      </c>
      <c r="P819" s="10">
        <f>IF(Q1_2025[[#This Row],[Prijstype]] = "Artikelprijs",Q1_2025[[#This Row],[Brutobedrag 2]]*(100-Q1_2025[[#This Row],[Relatiekorting percentage]])/100,Q1_2025[[#This Row],[Bruto - Rel.korting]])</f>
        <v>118.95</v>
      </c>
    </row>
    <row r="820" spans="1:16" x14ac:dyDescent="0.3">
      <c r="A820" t="s">
        <v>9</v>
      </c>
      <c r="B820">
        <v>5021003</v>
      </c>
      <c r="C820" t="s">
        <v>188</v>
      </c>
      <c r="D820">
        <v>2</v>
      </c>
      <c r="E820" s="10">
        <v>252.35</v>
      </c>
      <c r="F820" s="10">
        <v>504.7</v>
      </c>
      <c r="G820" s="10">
        <v>403.76</v>
      </c>
      <c r="H820">
        <v>20</v>
      </c>
      <c r="I820" s="10" t="str">
        <f>_xlfn.XLOOKUP(Q1_2025[[#This Row],[Artikelnr]],Artikel_prijzen[Artnr],Artikel_prijzen[Groep],"")</f>
        <v>Elektra</v>
      </c>
      <c r="J820" s="10">
        <f>_xlfn.XLOOKUP(Q1_2025[[#This Row],[Artikelnr]],Artikel_prijzen[Artnr],Artikel_prijzen[Prijs 2025],"")</f>
        <v>252.35</v>
      </c>
      <c r="K820" s="10" t="str">
        <f>IF(Q1_2025[[#This Row],[Artikelprijs]]&lt;&gt;"",IF(Q1_2025[[#This Row],[Stuksprijs]]=Q1_2025[[#This Row],[Artikelprijs]],"Prijs gelijk","Prijs wijkt af"),"")</f>
        <v>Prijs gelijk</v>
      </c>
      <c r="L820" s="10"/>
      <c r="M820" t="s">
        <v>536</v>
      </c>
      <c r="N820" s="10">
        <f>IF(Q1_2025[[#This Row],[Prijstype]]="Artikelprijs",Q1_2025[[#This Row],[Artikelprijs]],Q1_2025[[#This Row],[Stuksprijs]])</f>
        <v>252.35</v>
      </c>
      <c r="O820" s="10">
        <f>IF(Q1_2025[[#This Row],[Prijstype]]="Artikelprijs",Q1_2025[[#This Row],[Artikelprijs]] * Q1_2025[[#This Row],[Besteld]],Q1_2025[[#This Row],[Brutobedrag]])</f>
        <v>504.7</v>
      </c>
      <c r="P820" s="10">
        <f>IF(Q1_2025[[#This Row],[Prijstype]] = "Artikelprijs",Q1_2025[[#This Row],[Brutobedrag 2]]*(100-Q1_2025[[#This Row],[Relatiekorting percentage]])/100,Q1_2025[[#This Row],[Bruto - Rel.korting]])</f>
        <v>403.76</v>
      </c>
    </row>
    <row r="821" spans="1:16" x14ac:dyDescent="0.3">
      <c r="A821" t="s">
        <v>9</v>
      </c>
      <c r="B821">
        <v>4098001</v>
      </c>
      <c r="C821" t="s">
        <v>75</v>
      </c>
      <c r="D821">
        <v>6</v>
      </c>
      <c r="E821" s="10">
        <v>93.75</v>
      </c>
      <c r="F821" s="10">
        <v>562.5</v>
      </c>
      <c r="G821" s="10">
        <v>393.75</v>
      </c>
      <c r="H821">
        <v>30</v>
      </c>
      <c r="I821" s="10" t="str">
        <f>_xlfn.XLOOKUP(Q1_2025[[#This Row],[Artikelnr]],Artikel_prijzen[Artnr],Artikel_prijzen[Groep],"")</f>
        <v/>
      </c>
      <c r="J821" s="10" t="str">
        <f>_xlfn.XLOOKUP(Q1_2025[[#This Row],[Artikelnr]],Artikel_prijzen[Artnr],Artikel_prijzen[Prijs 2025],"")</f>
        <v/>
      </c>
      <c r="K821" s="10" t="str">
        <f>IF(Q1_2025[[#This Row],[Artikelprijs]]&lt;&gt;"",IF(Q1_2025[[#This Row],[Stuksprijs]]=Q1_2025[[#This Row],[Artikelprijs]],"Prijs gelijk","Prijs wijkt af"),"")</f>
        <v/>
      </c>
      <c r="L821" s="10"/>
      <c r="N821" s="10">
        <f>IF(Q1_2025[[#This Row],[Prijstype]]="Artikelprijs",Q1_2025[[#This Row],[Artikelprijs]],Q1_2025[[#This Row],[Stuksprijs]])</f>
        <v>93.75</v>
      </c>
      <c r="O821" s="10">
        <f>IF(Q1_2025[[#This Row],[Prijstype]]="Artikelprijs",Q1_2025[[#This Row],[Artikelprijs]] * Q1_2025[[#This Row],[Besteld]],Q1_2025[[#This Row],[Brutobedrag]])</f>
        <v>562.5</v>
      </c>
      <c r="P821" s="10">
        <f>IF(Q1_2025[[#This Row],[Prijstype]] = "Artikelprijs",Q1_2025[[#This Row],[Brutobedrag 2]]*(100-Q1_2025[[#This Row],[Relatiekorting percentage]])/100,Q1_2025[[#This Row],[Bruto - Rel.korting]])</f>
        <v>393.75</v>
      </c>
    </row>
    <row r="822" spans="1:16" x14ac:dyDescent="0.3">
      <c r="A822" t="s">
        <v>9</v>
      </c>
      <c r="B822">
        <v>4098001</v>
      </c>
      <c r="C822" t="s">
        <v>76</v>
      </c>
      <c r="D822">
        <v>6</v>
      </c>
      <c r="E822" s="10">
        <v>18.75</v>
      </c>
      <c r="F822" s="10">
        <v>112.5</v>
      </c>
      <c r="G822" s="10">
        <v>78.75</v>
      </c>
      <c r="H822">
        <v>30</v>
      </c>
      <c r="I822" s="10" t="str">
        <f>_xlfn.XLOOKUP(Q1_2025[[#This Row],[Artikelnr]],Artikel_prijzen[Artnr],Artikel_prijzen[Groep],"")</f>
        <v/>
      </c>
      <c r="J822" s="10" t="str">
        <f>_xlfn.XLOOKUP(Q1_2025[[#This Row],[Artikelnr]],Artikel_prijzen[Artnr],Artikel_prijzen[Prijs 2025],"")</f>
        <v/>
      </c>
      <c r="K822" s="10" t="str">
        <f>IF(Q1_2025[[#This Row],[Artikelprijs]]&lt;&gt;"",IF(Q1_2025[[#This Row],[Stuksprijs]]=Q1_2025[[#This Row],[Artikelprijs]],"Prijs gelijk","Prijs wijkt af"),"")</f>
        <v/>
      </c>
      <c r="L822" s="10"/>
      <c r="N822" s="10">
        <f>IF(Q1_2025[[#This Row],[Prijstype]]="Artikelprijs",Q1_2025[[#This Row],[Artikelprijs]],Q1_2025[[#This Row],[Stuksprijs]])</f>
        <v>18.75</v>
      </c>
      <c r="O822" s="10">
        <f>IF(Q1_2025[[#This Row],[Prijstype]]="Artikelprijs",Q1_2025[[#This Row],[Artikelprijs]] * Q1_2025[[#This Row],[Besteld]],Q1_2025[[#This Row],[Brutobedrag]])</f>
        <v>112.5</v>
      </c>
      <c r="P822" s="10">
        <f>IF(Q1_2025[[#This Row],[Prijstype]] = "Artikelprijs",Q1_2025[[#This Row],[Brutobedrag 2]]*(100-Q1_2025[[#This Row],[Relatiekorting percentage]])/100,Q1_2025[[#This Row],[Bruto - Rel.korting]])</f>
        <v>78.75</v>
      </c>
    </row>
    <row r="823" spans="1:16" x14ac:dyDescent="0.3">
      <c r="A823" t="s">
        <v>9</v>
      </c>
      <c r="B823">
        <v>4098001</v>
      </c>
      <c r="C823" t="s">
        <v>160</v>
      </c>
      <c r="D823">
        <v>1</v>
      </c>
      <c r="E823" s="10">
        <v>93.75</v>
      </c>
      <c r="F823" s="10">
        <v>93.75</v>
      </c>
      <c r="G823" s="10">
        <v>65.62</v>
      </c>
      <c r="H823">
        <v>30</v>
      </c>
      <c r="I823" s="10" t="str">
        <f>_xlfn.XLOOKUP(Q1_2025[[#This Row],[Artikelnr]],Artikel_prijzen[Artnr],Artikel_prijzen[Groep],"")</f>
        <v/>
      </c>
      <c r="J823" s="10" t="str">
        <f>_xlfn.XLOOKUP(Q1_2025[[#This Row],[Artikelnr]],Artikel_prijzen[Artnr],Artikel_prijzen[Prijs 2025],"")</f>
        <v/>
      </c>
      <c r="K823" s="10" t="str">
        <f>IF(Q1_2025[[#This Row],[Artikelprijs]]&lt;&gt;"",IF(Q1_2025[[#This Row],[Stuksprijs]]=Q1_2025[[#This Row],[Artikelprijs]],"Prijs gelijk","Prijs wijkt af"),"")</f>
        <v/>
      </c>
      <c r="L823" s="10"/>
      <c r="N823" s="10">
        <f>IF(Q1_2025[[#This Row],[Prijstype]]="Artikelprijs",Q1_2025[[#This Row],[Artikelprijs]],Q1_2025[[#This Row],[Stuksprijs]])</f>
        <v>93.75</v>
      </c>
      <c r="O823" s="10">
        <f>IF(Q1_2025[[#This Row],[Prijstype]]="Artikelprijs",Q1_2025[[#This Row],[Artikelprijs]] * Q1_2025[[#This Row],[Besteld]],Q1_2025[[#This Row],[Brutobedrag]])</f>
        <v>93.75</v>
      </c>
      <c r="P823" s="10">
        <f>IF(Q1_2025[[#This Row],[Prijstype]] = "Artikelprijs",Q1_2025[[#This Row],[Brutobedrag 2]]*(100-Q1_2025[[#This Row],[Relatiekorting percentage]])/100,Q1_2025[[#This Row],[Bruto - Rel.korting]])</f>
        <v>65.62</v>
      </c>
    </row>
    <row r="824" spans="1:16" x14ac:dyDescent="0.3">
      <c r="A824" t="s">
        <v>9</v>
      </c>
      <c r="B824">
        <v>4098001</v>
      </c>
      <c r="C824" t="s">
        <v>74</v>
      </c>
      <c r="D824">
        <v>3</v>
      </c>
      <c r="E824" s="10">
        <v>162.5</v>
      </c>
      <c r="F824" s="10">
        <v>487.5</v>
      </c>
      <c r="G824" s="10">
        <v>341.25</v>
      </c>
      <c r="H824">
        <v>30</v>
      </c>
      <c r="I824" s="10" t="str">
        <f>_xlfn.XLOOKUP(Q1_2025[[#This Row],[Artikelnr]],Artikel_prijzen[Artnr],Artikel_prijzen[Groep],"")</f>
        <v/>
      </c>
      <c r="J824" s="10" t="str">
        <f>_xlfn.XLOOKUP(Q1_2025[[#This Row],[Artikelnr]],Artikel_prijzen[Artnr],Artikel_prijzen[Prijs 2025],"")</f>
        <v/>
      </c>
      <c r="K824" s="10" t="str">
        <f>IF(Q1_2025[[#This Row],[Artikelprijs]]&lt;&gt;"",IF(Q1_2025[[#This Row],[Stuksprijs]]=Q1_2025[[#This Row],[Artikelprijs]],"Prijs gelijk","Prijs wijkt af"),"")</f>
        <v/>
      </c>
      <c r="L824" s="10"/>
      <c r="N824" s="10">
        <f>IF(Q1_2025[[#This Row],[Prijstype]]="Artikelprijs",Q1_2025[[#This Row],[Artikelprijs]],Q1_2025[[#This Row],[Stuksprijs]])</f>
        <v>162.5</v>
      </c>
      <c r="O824" s="10">
        <f>IF(Q1_2025[[#This Row],[Prijstype]]="Artikelprijs",Q1_2025[[#This Row],[Artikelprijs]] * Q1_2025[[#This Row],[Besteld]],Q1_2025[[#This Row],[Brutobedrag]])</f>
        <v>487.5</v>
      </c>
      <c r="P824" s="10">
        <f>IF(Q1_2025[[#This Row],[Prijstype]] = "Artikelprijs",Q1_2025[[#This Row],[Brutobedrag 2]]*(100-Q1_2025[[#This Row],[Relatiekorting percentage]])/100,Q1_2025[[#This Row],[Bruto - Rel.korting]])</f>
        <v>341.25</v>
      </c>
    </row>
    <row r="825" spans="1:16" x14ac:dyDescent="0.3">
      <c r="A825" t="s">
        <v>9</v>
      </c>
      <c r="B825">
        <v>4098001</v>
      </c>
      <c r="C825" t="s">
        <v>222</v>
      </c>
      <c r="D825">
        <v>1</v>
      </c>
      <c r="E825" s="10">
        <v>200</v>
      </c>
      <c r="F825" s="10">
        <v>200</v>
      </c>
      <c r="G825" s="10">
        <v>140</v>
      </c>
      <c r="H825">
        <v>30</v>
      </c>
      <c r="I825" s="10" t="str">
        <f>_xlfn.XLOOKUP(Q1_2025[[#This Row],[Artikelnr]],Artikel_prijzen[Artnr],Artikel_prijzen[Groep],"")</f>
        <v/>
      </c>
      <c r="J825" s="10" t="str">
        <f>_xlfn.XLOOKUP(Q1_2025[[#This Row],[Artikelnr]],Artikel_prijzen[Artnr],Artikel_prijzen[Prijs 2025],"")</f>
        <v/>
      </c>
      <c r="K825" s="10" t="str">
        <f>IF(Q1_2025[[#This Row],[Artikelprijs]]&lt;&gt;"",IF(Q1_2025[[#This Row],[Stuksprijs]]=Q1_2025[[#This Row],[Artikelprijs]],"Prijs gelijk","Prijs wijkt af"),"")</f>
        <v/>
      </c>
      <c r="L825" s="10"/>
      <c r="N825" s="10">
        <f>IF(Q1_2025[[#This Row],[Prijstype]]="Artikelprijs",Q1_2025[[#This Row],[Artikelprijs]],Q1_2025[[#This Row],[Stuksprijs]])</f>
        <v>200</v>
      </c>
      <c r="O825" s="10">
        <f>IF(Q1_2025[[#This Row],[Prijstype]]="Artikelprijs",Q1_2025[[#This Row],[Artikelprijs]] * Q1_2025[[#This Row],[Besteld]],Q1_2025[[#This Row],[Brutobedrag]])</f>
        <v>200</v>
      </c>
      <c r="P825" s="10">
        <f>IF(Q1_2025[[#This Row],[Prijstype]] = "Artikelprijs",Q1_2025[[#This Row],[Brutobedrag 2]]*(100-Q1_2025[[#This Row],[Relatiekorting percentage]])/100,Q1_2025[[#This Row],[Bruto - Rel.korting]])</f>
        <v>140</v>
      </c>
    </row>
    <row r="826" spans="1:16" x14ac:dyDescent="0.3">
      <c r="A826" t="s">
        <v>9</v>
      </c>
      <c r="B826">
        <v>5030005</v>
      </c>
      <c r="C826" t="s">
        <v>33</v>
      </c>
      <c r="D826">
        <v>1</v>
      </c>
      <c r="E826" s="10">
        <v>200.85</v>
      </c>
      <c r="F826" s="10">
        <v>200.85</v>
      </c>
      <c r="G826" s="10">
        <v>140.59</v>
      </c>
      <c r="H826">
        <v>30</v>
      </c>
      <c r="I826" s="10" t="str">
        <f>_xlfn.XLOOKUP(Q1_2025[[#This Row],[Artikelnr]],Artikel_prijzen[Artnr],Artikel_prijzen[Groep],"")</f>
        <v>Rigging</v>
      </c>
      <c r="J826" s="10">
        <f>_xlfn.XLOOKUP(Q1_2025[[#This Row],[Artikelnr]],Artikel_prijzen[Artnr],Artikel_prijzen[Prijs 2025],"")</f>
        <v>195</v>
      </c>
      <c r="K826" s="10" t="str">
        <f>IF(Q1_2025[[#This Row],[Artikelprijs]]&lt;&gt;"",IF(Q1_2025[[#This Row],[Stuksprijs]]=Q1_2025[[#This Row],[Artikelprijs]],"Prijs gelijk","Prijs wijkt af"),"")</f>
        <v>Prijs wijkt af</v>
      </c>
      <c r="L826" s="10"/>
      <c r="M826" t="s">
        <v>536</v>
      </c>
      <c r="N826" s="10">
        <f>IF(Q1_2025[[#This Row],[Prijstype]]="Artikelprijs",Q1_2025[[#This Row],[Artikelprijs]],Q1_2025[[#This Row],[Stuksprijs]])</f>
        <v>195</v>
      </c>
      <c r="O826" s="10">
        <f>IF(Q1_2025[[#This Row],[Prijstype]]="Artikelprijs",Q1_2025[[#This Row],[Artikelprijs]] * Q1_2025[[#This Row],[Besteld]],Q1_2025[[#This Row],[Brutobedrag]])</f>
        <v>195</v>
      </c>
      <c r="P826" s="10">
        <f>IF(Q1_2025[[#This Row],[Prijstype]] = "Artikelprijs",Q1_2025[[#This Row],[Brutobedrag 2]]*(100-Q1_2025[[#This Row],[Relatiekorting percentage]])/100,Q1_2025[[#This Row],[Bruto - Rel.korting]])</f>
        <v>136.5</v>
      </c>
    </row>
    <row r="827" spans="1:16" x14ac:dyDescent="0.3">
      <c r="A827" t="s">
        <v>9</v>
      </c>
      <c r="B827">
        <v>4098001</v>
      </c>
      <c r="C827" t="s">
        <v>223</v>
      </c>
      <c r="D827">
        <v>6</v>
      </c>
      <c r="E827" s="10">
        <v>87.5</v>
      </c>
      <c r="F827" s="10">
        <v>525</v>
      </c>
      <c r="G827" s="10">
        <v>367.5</v>
      </c>
      <c r="H827">
        <v>30</v>
      </c>
      <c r="I827" s="10" t="str">
        <f>_xlfn.XLOOKUP(Q1_2025[[#This Row],[Artikelnr]],Artikel_prijzen[Artnr],Artikel_prijzen[Groep],"")</f>
        <v/>
      </c>
      <c r="J827" s="10" t="str">
        <f>_xlfn.XLOOKUP(Q1_2025[[#This Row],[Artikelnr]],Artikel_prijzen[Artnr],Artikel_prijzen[Prijs 2025],"")</f>
        <v/>
      </c>
      <c r="K827" s="10" t="str">
        <f>IF(Q1_2025[[#This Row],[Artikelprijs]]&lt;&gt;"",IF(Q1_2025[[#This Row],[Stuksprijs]]=Q1_2025[[#This Row],[Artikelprijs]],"Prijs gelijk","Prijs wijkt af"),"")</f>
        <v/>
      </c>
      <c r="L827" s="10"/>
      <c r="N827" s="10">
        <f>IF(Q1_2025[[#This Row],[Prijstype]]="Artikelprijs",Q1_2025[[#This Row],[Artikelprijs]],Q1_2025[[#This Row],[Stuksprijs]])</f>
        <v>87.5</v>
      </c>
      <c r="O827" s="10">
        <f>IF(Q1_2025[[#This Row],[Prijstype]]="Artikelprijs",Q1_2025[[#This Row],[Artikelprijs]] * Q1_2025[[#This Row],[Besteld]],Q1_2025[[#This Row],[Brutobedrag]])</f>
        <v>525</v>
      </c>
      <c r="P827" s="10">
        <f>IF(Q1_2025[[#This Row],[Prijstype]] = "Artikelprijs",Q1_2025[[#This Row],[Brutobedrag 2]]*(100-Q1_2025[[#This Row],[Relatiekorting percentage]])/100,Q1_2025[[#This Row],[Bruto - Rel.korting]])</f>
        <v>367.5</v>
      </c>
    </row>
    <row r="828" spans="1:16" x14ac:dyDescent="0.3">
      <c r="A828" t="s">
        <v>9</v>
      </c>
      <c r="B828">
        <v>4098001</v>
      </c>
      <c r="C828" t="s">
        <v>224</v>
      </c>
      <c r="D828">
        <v>6</v>
      </c>
      <c r="E828" s="10">
        <v>12.5</v>
      </c>
      <c r="F828" s="10">
        <v>75</v>
      </c>
      <c r="G828" s="10">
        <v>52.5</v>
      </c>
      <c r="H828">
        <v>30</v>
      </c>
      <c r="I828" s="10" t="str">
        <f>_xlfn.XLOOKUP(Q1_2025[[#This Row],[Artikelnr]],Artikel_prijzen[Artnr],Artikel_prijzen[Groep],"")</f>
        <v/>
      </c>
      <c r="J828" s="10" t="str">
        <f>_xlfn.XLOOKUP(Q1_2025[[#This Row],[Artikelnr]],Artikel_prijzen[Artnr],Artikel_prijzen[Prijs 2025],"")</f>
        <v/>
      </c>
      <c r="K828" s="10" t="str">
        <f>IF(Q1_2025[[#This Row],[Artikelprijs]]&lt;&gt;"",IF(Q1_2025[[#This Row],[Stuksprijs]]=Q1_2025[[#This Row],[Artikelprijs]],"Prijs gelijk","Prijs wijkt af"),"")</f>
        <v/>
      </c>
      <c r="L828" s="10"/>
      <c r="N828" s="10">
        <f>IF(Q1_2025[[#This Row],[Prijstype]]="Artikelprijs",Q1_2025[[#This Row],[Artikelprijs]],Q1_2025[[#This Row],[Stuksprijs]])</f>
        <v>12.5</v>
      </c>
      <c r="O828" s="10">
        <f>IF(Q1_2025[[#This Row],[Prijstype]]="Artikelprijs",Q1_2025[[#This Row],[Artikelprijs]] * Q1_2025[[#This Row],[Besteld]],Q1_2025[[#This Row],[Brutobedrag]])</f>
        <v>75</v>
      </c>
      <c r="P828" s="10">
        <f>IF(Q1_2025[[#This Row],[Prijstype]] = "Artikelprijs",Q1_2025[[#This Row],[Brutobedrag 2]]*(100-Q1_2025[[#This Row],[Relatiekorting percentage]])/100,Q1_2025[[#This Row],[Bruto - Rel.korting]])</f>
        <v>52.5</v>
      </c>
    </row>
    <row r="829" spans="1:16" x14ac:dyDescent="0.3">
      <c r="A829" t="s">
        <v>9</v>
      </c>
      <c r="B829">
        <v>4098001</v>
      </c>
      <c r="C829" t="s">
        <v>222</v>
      </c>
      <c r="D829">
        <v>1</v>
      </c>
      <c r="E829" s="10">
        <v>200</v>
      </c>
      <c r="F829" s="10">
        <v>200</v>
      </c>
      <c r="G829" s="10">
        <v>140</v>
      </c>
      <c r="H829">
        <v>30</v>
      </c>
      <c r="I829" s="10" t="str">
        <f>_xlfn.XLOOKUP(Q1_2025[[#This Row],[Artikelnr]],Artikel_prijzen[Artnr],Artikel_prijzen[Groep],"")</f>
        <v/>
      </c>
      <c r="J829" s="10" t="str">
        <f>_xlfn.XLOOKUP(Q1_2025[[#This Row],[Artikelnr]],Artikel_prijzen[Artnr],Artikel_prijzen[Prijs 2025],"")</f>
        <v/>
      </c>
      <c r="K829" s="10" t="str">
        <f>IF(Q1_2025[[#This Row],[Artikelprijs]]&lt;&gt;"",IF(Q1_2025[[#This Row],[Stuksprijs]]=Q1_2025[[#This Row],[Artikelprijs]],"Prijs gelijk","Prijs wijkt af"),"")</f>
        <v/>
      </c>
      <c r="L829" s="10"/>
      <c r="N829" s="10">
        <f>IF(Q1_2025[[#This Row],[Prijstype]]="Artikelprijs",Q1_2025[[#This Row],[Artikelprijs]],Q1_2025[[#This Row],[Stuksprijs]])</f>
        <v>200</v>
      </c>
      <c r="O829" s="10">
        <f>IF(Q1_2025[[#This Row],[Prijstype]]="Artikelprijs",Q1_2025[[#This Row],[Artikelprijs]] * Q1_2025[[#This Row],[Besteld]],Q1_2025[[#This Row],[Brutobedrag]])</f>
        <v>200</v>
      </c>
      <c r="P829" s="10">
        <f>IF(Q1_2025[[#This Row],[Prijstype]] = "Artikelprijs",Q1_2025[[#This Row],[Brutobedrag 2]]*(100-Q1_2025[[#This Row],[Relatiekorting percentage]])/100,Q1_2025[[#This Row],[Bruto - Rel.korting]])</f>
        <v>140</v>
      </c>
    </row>
    <row r="830" spans="1:16" x14ac:dyDescent="0.3">
      <c r="A830" t="s">
        <v>9</v>
      </c>
      <c r="B830">
        <v>5030005</v>
      </c>
      <c r="C830" t="s">
        <v>33</v>
      </c>
      <c r="D830">
        <v>1</v>
      </c>
      <c r="E830" s="10">
        <v>200.85</v>
      </c>
      <c r="F830" s="10">
        <v>200.85</v>
      </c>
      <c r="G830" s="10">
        <v>140.59</v>
      </c>
      <c r="H830">
        <v>30</v>
      </c>
      <c r="I830" s="10" t="str">
        <f>_xlfn.XLOOKUP(Q1_2025[[#This Row],[Artikelnr]],Artikel_prijzen[Artnr],Artikel_prijzen[Groep],"")</f>
        <v>Rigging</v>
      </c>
      <c r="J830" s="10">
        <f>_xlfn.XLOOKUP(Q1_2025[[#This Row],[Artikelnr]],Artikel_prijzen[Artnr],Artikel_prijzen[Prijs 2025],"")</f>
        <v>195</v>
      </c>
      <c r="K830" s="10" t="str">
        <f>IF(Q1_2025[[#This Row],[Artikelprijs]]&lt;&gt;"",IF(Q1_2025[[#This Row],[Stuksprijs]]=Q1_2025[[#This Row],[Artikelprijs]],"Prijs gelijk","Prijs wijkt af"),"")</f>
        <v>Prijs wijkt af</v>
      </c>
      <c r="L830" s="10"/>
      <c r="M830" t="s">
        <v>536</v>
      </c>
      <c r="N830" s="10">
        <f>IF(Q1_2025[[#This Row],[Prijstype]]="Artikelprijs",Q1_2025[[#This Row],[Artikelprijs]],Q1_2025[[#This Row],[Stuksprijs]])</f>
        <v>195</v>
      </c>
      <c r="O830" s="10">
        <f>IF(Q1_2025[[#This Row],[Prijstype]]="Artikelprijs",Q1_2025[[#This Row],[Artikelprijs]] * Q1_2025[[#This Row],[Besteld]],Q1_2025[[#This Row],[Brutobedrag]])</f>
        <v>195</v>
      </c>
      <c r="P830" s="10">
        <f>IF(Q1_2025[[#This Row],[Prijstype]] = "Artikelprijs",Q1_2025[[#This Row],[Brutobedrag 2]]*(100-Q1_2025[[#This Row],[Relatiekorting percentage]])/100,Q1_2025[[#This Row],[Bruto - Rel.korting]])</f>
        <v>136.5</v>
      </c>
    </row>
    <row r="831" spans="1:16" x14ac:dyDescent="0.3">
      <c r="A831" t="s">
        <v>9</v>
      </c>
      <c r="B831">
        <v>4098001</v>
      </c>
      <c r="C831" t="s">
        <v>206</v>
      </c>
      <c r="D831">
        <v>6</v>
      </c>
      <c r="E831" s="10">
        <v>62.5</v>
      </c>
      <c r="F831" s="10">
        <v>375</v>
      </c>
      <c r="G831" s="10">
        <v>262.5</v>
      </c>
      <c r="H831">
        <v>30</v>
      </c>
      <c r="I831" s="10" t="str">
        <f>_xlfn.XLOOKUP(Q1_2025[[#This Row],[Artikelnr]],Artikel_prijzen[Artnr],Artikel_prijzen[Groep],"")</f>
        <v/>
      </c>
      <c r="J831" s="10" t="str">
        <f>_xlfn.XLOOKUP(Q1_2025[[#This Row],[Artikelnr]],Artikel_prijzen[Artnr],Artikel_prijzen[Prijs 2025],"")</f>
        <v/>
      </c>
      <c r="K831" s="10" t="str">
        <f>IF(Q1_2025[[#This Row],[Artikelprijs]]&lt;&gt;"",IF(Q1_2025[[#This Row],[Stuksprijs]]=Q1_2025[[#This Row],[Artikelprijs]],"Prijs gelijk","Prijs wijkt af"),"")</f>
        <v/>
      </c>
      <c r="L831" s="10"/>
      <c r="N831" s="10">
        <f>IF(Q1_2025[[#This Row],[Prijstype]]="Artikelprijs",Q1_2025[[#This Row],[Artikelprijs]],Q1_2025[[#This Row],[Stuksprijs]])</f>
        <v>62.5</v>
      </c>
      <c r="O831" s="10">
        <f>IF(Q1_2025[[#This Row],[Prijstype]]="Artikelprijs",Q1_2025[[#This Row],[Artikelprijs]] * Q1_2025[[#This Row],[Besteld]],Q1_2025[[#This Row],[Brutobedrag]])</f>
        <v>375</v>
      </c>
      <c r="P831" s="10">
        <f>IF(Q1_2025[[#This Row],[Prijstype]] = "Artikelprijs",Q1_2025[[#This Row],[Brutobedrag 2]]*(100-Q1_2025[[#This Row],[Relatiekorting percentage]])/100,Q1_2025[[#This Row],[Bruto - Rel.korting]])</f>
        <v>262.5</v>
      </c>
    </row>
    <row r="832" spans="1:16" x14ac:dyDescent="0.3">
      <c r="A832" t="s">
        <v>9</v>
      </c>
      <c r="B832">
        <v>4098001</v>
      </c>
      <c r="C832" t="s">
        <v>207</v>
      </c>
      <c r="D832">
        <v>1</v>
      </c>
      <c r="E832" s="10">
        <v>87.5</v>
      </c>
      <c r="F832" s="10">
        <v>87.5</v>
      </c>
      <c r="G832" s="10">
        <v>61.25</v>
      </c>
      <c r="H832">
        <v>30</v>
      </c>
      <c r="I832" s="10" t="str">
        <f>_xlfn.XLOOKUP(Q1_2025[[#This Row],[Artikelnr]],Artikel_prijzen[Artnr],Artikel_prijzen[Groep],"")</f>
        <v/>
      </c>
      <c r="J832" s="10" t="str">
        <f>_xlfn.XLOOKUP(Q1_2025[[#This Row],[Artikelnr]],Artikel_prijzen[Artnr],Artikel_prijzen[Prijs 2025],"")</f>
        <v/>
      </c>
      <c r="K832" s="10" t="str">
        <f>IF(Q1_2025[[#This Row],[Artikelprijs]]&lt;&gt;"",IF(Q1_2025[[#This Row],[Stuksprijs]]=Q1_2025[[#This Row],[Artikelprijs]],"Prijs gelijk","Prijs wijkt af"),"")</f>
        <v/>
      </c>
      <c r="L832" s="10"/>
      <c r="N832" s="10">
        <f>IF(Q1_2025[[#This Row],[Prijstype]]="Artikelprijs",Q1_2025[[#This Row],[Artikelprijs]],Q1_2025[[#This Row],[Stuksprijs]])</f>
        <v>87.5</v>
      </c>
      <c r="O832" s="10">
        <f>IF(Q1_2025[[#This Row],[Prijstype]]="Artikelprijs",Q1_2025[[#This Row],[Artikelprijs]] * Q1_2025[[#This Row],[Besteld]],Q1_2025[[#This Row],[Brutobedrag]])</f>
        <v>87.5</v>
      </c>
      <c r="P832" s="10">
        <f>IF(Q1_2025[[#This Row],[Prijstype]] = "Artikelprijs",Q1_2025[[#This Row],[Brutobedrag 2]]*(100-Q1_2025[[#This Row],[Relatiekorting percentage]])/100,Q1_2025[[#This Row],[Bruto - Rel.korting]])</f>
        <v>61.25</v>
      </c>
    </row>
    <row r="833" spans="1:16" x14ac:dyDescent="0.3">
      <c r="A833" t="s">
        <v>9</v>
      </c>
      <c r="B833">
        <v>4098001</v>
      </c>
      <c r="C833" t="s">
        <v>78</v>
      </c>
      <c r="D833">
        <v>1</v>
      </c>
      <c r="E833" s="10">
        <v>200</v>
      </c>
      <c r="F833" s="10">
        <v>200</v>
      </c>
      <c r="G833" s="10">
        <v>140</v>
      </c>
      <c r="H833">
        <v>30</v>
      </c>
      <c r="I833" s="10" t="str">
        <f>_xlfn.XLOOKUP(Q1_2025[[#This Row],[Artikelnr]],Artikel_prijzen[Artnr],Artikel_prijzen[Groep],"")</f>
        <v/>
      </c>
      <c r="J833" s="10" t="str">
        <f>_xlfn.XLOOKUP(Q1_2025[[#This Row],[Artikelnr]],Artikel_prijzen[Artnr],Artikel_prijzen[Prijs 2025],"")</f>
        <v/>
      </c>
      <c r="K833" s="10" t="str">
        <f>IF(Q1_2025[[#This Row],[Artikelprijs]]&lt;&gt;"",IF(Q1_2025[[#This Row],[Stuksprijs]]=Q1_2025[[#This Row],[Artikelprijs]],"Prijs gelijk","Prijs wijkt af"),"")</f>
        <v/>
      </c>
      <c r="L833" s="10"/>
      <c r="N833" s="10">
        <f>IF(Q1_2025[[#This Row],[Prijstype]]="Artikelprijs",Q1_2025[[#This Row],[Artikelprijs]],Q1_2025[[#This Row],[Stuksprijs]])</f>
        <v>200</v>
      </c>
      <c r="O833" s="10">
        <f>IF(Q1_2025[[#This Row],[Prijstype]]="Artikelprijs",Q1_2025[[#This Row],[Artikelprijs]] * Q1_2025[[#This Row],[Besteld]],Q1_2025[[#This Row],[Brutobedrag]])</f>
        <v>200</v>
      </c>
      <c r="P833" s="10">
        <f>IF(Q1_2025[[#This Row],[Prijstype]] = "Artikelprijs",Q1_2025[[#This Row],[Brutobedrag 2]]*(100-Q1_2025[[#This Row],[Relatiekorting percentage]])/100,Q1_2025[[#This Row],[Bruto - Rel.korting]])</f>
        <v>140</v>
      </c>
    </row>
    <row r="834" spans="1:16" x14ac:dyDescent="0.3">
      <c r="A834" t="s">
        <v>9</v>
      </c>
      <c r="B834">
        <v>4098001</v>
      </c>
      <c r="C834" t="s">
        <v>225</v>
      </c>
      <c r="D834">
        <v>1</v>
      </c>
      <c r="E834" s="10">
        <v>200</v>
      </c>
      <c r="F834" s="10">
        <v>200</v>
      </c>
      <c r="G834" s="10">
        <v>140</v>
      </c>
      <c r="H834">
        <v>30</v>
      </c>
      <c r="I834" s="10" t="str">
        <f>_xlfn.XLOOKUP(Q1_2025[[#This Row],[Artikelnr]],Artikel_prijzen[Artnr],Artikel_prijzen[Groep],"")</f>
        <v/>
      </c>
      <c r="J834" s="10" t="str">
        <f>_xlfn.XLOOKUP(Q1_2025[[#This Row],[Artikelnr]],Artikel_prijzen[Artnr],Artikel_prijzen[Prijs 2025],"")</f>
        <v/>
      </c>
      <c r="K834" s="10" t="str">
        <f>IF(Q1_2025[[#This Row],[Artikelprijs]]&lt;&gt;"",IF(Q1_2025[[#This Row],[Stuksprijs]]=Q1_2025[[#This Row],[Artikelprijs]],"Prijs gelijk","Prijs wijkt af"),"")</f>
        <v/>
      </c>
      <c r="L834" s="10"/>
      <c r="N834" s="10">
        <f>IF(Q1_2025[[#This Row],[Prijstype]]="Artikelprijs",Q1_2025[[#This Row],[Artikelprijs]],Q1_2025[[#This Row],[Stuksprijs]])</f>
        <v>200</v>
      </c>
      <c r="O834" s="10">
        <f>IF(Q1_2025[[#This Row],[Prijstype]]="Artikelprijs",Q1_2025[[#This Row],[Artikelprijs]] * Q1_2025[[#This Row],[Besteld]],Q1_2025[[#This Row],[Brutobedrag]])</f>
        <v>200</v>
      </c>
      <c r="P834" s="10">
        <f>IF(Q1_2025[[#This Row],[Prijstype]] = "Artikelprijs",Q1_2025[[#This Row],[Brutobedrag 2]]*(100-Q1_2025[[#This Row],[Relatiekorting percentage]])/100,Q1_2025[[#This Row],[Bruto - Rel.korting]])</f>
        <v>140</v>
      </c>
    </row>
    <row r="835" spans="1:16" x14ac:dyDescent="0.3">
      <c r="A835" t="s">
        <v>9</v>
      </c>
      <c r="B835">
        <v>4098001</v>
      </c>
      <c r="C835" t="s">
        <v>226</v>
      </c>
      <c r="D835">
        <v>2</v>
      </c>
      <c r="E835" s="10">
        <v>200</v>
      </c>
      <c r="F835" s="10">
        <v>400</v>
      </c>
      <c r="G835" s="10">
        <v>280</v>
      </c>
      <c r="H835">
        <v>30</v>
      </c>
      <c r="I835" s="10" t="str">
        <f>_xlfn.XLOOKUP(Q1_2025[[#This Row],[Artikelnr]],Artikel_prijzen[Artnr],Artikel_prijzen[Groep],"")</f>
        <v/>
      </c>
      <c r="J835" s="10" t="str">
        <f>_xlfn.XLOOKUP(Q1_2025[[#This Row],[Artikelnr]],Artikel_prijzen[Artnr],Artikel_prijzen[Prijs 2025],"")</f>
        <v/>
      </c>
      <c r="K835" s="10" t="str">
        <f>IF(Q1_2025[[#This Row],[Artikelprijs]]&lt;&gt;"",IF(Q1_2025[[#This Row],[Stuksprijs]]=Q1_2025[[#This Row],[Artikelprijs]],"Prijs gelijk","Prijs wijkt af"),"")</f>
        <v/>
      </c>
      <c r="L835" s="10"/>
      <c r="N835" s="10">
        <f>IF(Q1_2025[[#This Row],[Prijstype]]="Artikelprijs",Q1_2025[[#This Row],[Artikelprijs]],Q1_2025[[#This Row],[Stuksprijs]])</f>
        <v>200</v>
      </c>
      <c r="O835" s="10">
        <f>IF(Q1_2025[[#This Row],[Prijstype]]="Artikelprijs",Q1_2025[[#This Row],[Artikelprijs]] * Q1_2025[[#This Row],[Besteld]],Q1_2025[[#This Row],[Brutobedrag]])</f>
        <v>400</v>
      </c>
      <c r="P835" s="10">
        <f>IF(Q1_2025[[#This Row],[Prijstype]] = "Artikelprijs",Q1_2025[[#This Row],[Brutobedrag 2]]*(100-Q1_2025[[#This Row],[Relatiekorting percentage]])/100,Q1_2025[[#This Row],[Bruto - Rel.korting]])</f>
        <v>280</v>
      </c>
    </row>
    <row r="836" spans="1:16" x14ac:dyDescent="0.3">
      <c r="A836" t="s">
        <v>9</v>
      </c>
      <c r="B836">
        <v>4098001</v>
      </c>
      <c r="C836" t="s">
        <v>73</v>
      </c>
      <c r="D836">
        <v>2</v>
      </c>
      <c r="E836" s="10">
        <v>137.5</v>
      </c>
      <c r="F836" s="10">
        <v>275</v>
      </c>
      <c r="G836" s="10">
        <v>192.5</v>
      </c>
      <c r="H836">
        <v>30</v>
      </c>
      <c r="I836" s="10" t="str">
        <f>_xlfn.XLOOKUP(Q1_2025[[#This Row],[Artikelnr]],Artikel_prijzen[Artnr],Artikel_prijzen[Groep],"")</f>
        <v/>
      </c>
      <c r="J836" s="10" t="str">
        <f>_xlfn.XLOOKUP(Q1_2025[[#This Row],[Artikelnr]],Artikel_prijzen[Artnr],Artikel_prijzen[Prijs 2025],"")</f>
        <v/>
      </c>
      <c r="K836" s="10" t="str">
        <f>IF(Q1_2025[[#This Row],[Artikelprijs]]&lt;&gt;"",IF(Q1_2025[[#This Row],[Stuksprijs]]=Q1_2025[[#This Row],[Artikelprijs]],"Prijs gelijk","Prijs wijkt af"),"")</f>
        <v/>
      </c>
      <c r="L836" s="10"/>
      <c r="N836" s="10">
        <f>IF(Q1_2025[[#This Row],[Prijstype]]="Artikelprijs",Q1_2025[[#This Row],[Artikelprijs]],Q1_2025[[#This Row],[Stuksprijs]])</f>
        <v>137.5</v>
      </c>
      <c r="O836" s="10">
        <f>IF(Q1_2025[[#This Row],[Prijstype]]="Artikelprijs",Q1_2025[[#This Row],[Artikelprijs]] * Q1_2025[[#This Row],[Besteld]],Q1_2025[[#This Row],[Brutobedrag]])</f>
        <v>275</v>
      </c>
      <c r="P836" s="10">
        <f>IF(Q1_2025[[#This Row],[Prijstype]] = "Artikelprijs",Q1_2025[[#This Row],[Brutobedrag 2]]*(100-Q1_2025[[#This Row],[Relatiekorting percentage]])/100,Q1_2025[[#This Row],[Bruto - Rel.korting]])</f>
        <v>192.5</v>
      </c>
    </row>
    <row r="837" spans="1:16" x14ac:dyDescent="0.3">
      <c r="A837" t="s">
        <v>9</v>
      </c>
      <c r="B837">
        <v>4098001</v>
      </c>
      <c r="C837" t="s">
        <v>227</v>
      </c>
      <c r="D837">
        <v>1</v>
      </c>
      <c r="E837" s="10">
        <v>87.5</v>
      </c>
      <c r="F837" s="10">
        <v>87.5</v>
      </c>
      <c r="G837" s="10">
        <v>61.25</v>
      </c>
      <c r="H837">
        <v>30</v>
      </c>
      <c r="I837" s="10" t="str">
        <f>_xlfn.XLOOKUP(Q1_2025[[#This Row],[Artikelnr]],Artikel_prijzen[Artnr],Artikel_prijzen[Groep],"")</f>
        <v/>
      </c>
      <c r="J837" s="10" t="str">
        <f>_xlfn.XLOOKUP(Q1_2025[[#This Row],[Artikelnr]],Artikel_prijzen[Artnr],Artikel_prijzen[Prijs 2025],"")</f>
        <v/>
      </c>
      <c r="K837" s="10" t="str">
        <f>IF(Q1_2025[[#This Row],[Artikelprijs]]&lt;&gt;"",IF(Q1_2025[[#This Row],[Stuksprijs]]=Q1_2025[[#This Row],[Artikelprijs]],"Prijs gelijk","Prijs wijkt af"),"")</f>
        <v/>
      </c>
      <c r="L837" s="10"/>
      <c r="N837" s="10">
        <f>IF(Q1_2025[[#This Row],[Prijstype]]="Artikelprijs",Q1_2025[[#This Row],[Artikelprijs]],Q1_2025[[#This Row],[Stuksprijs]])</f>
        <v>87.5</v>
      </c>
      <c r="O837" s="10">
        <f>IF(Q1_2025[[#This Row],[Prijstype]]="Artikelprijs",Q1_2025[[#This Row],[Artikelprijs]] * Q1_2025[[#This Row],[Besteld]],Q1_2025[[#This Row],[Brutobedrag]])</f>
        <v>87.5</v>
      </c>
      <c r="P837" s="10">
        <f>IF(Q1_2025[[#This Row],[Prijstype]] = "Artikelprijs",Q1_2025[[#This Row],[Brutobedrag 2]]*(100-Q1_2025[[#This Row],[Relatiekorting percentage]])/100,Q1_2025[[#This Row],[Bruto - Rel.korting]])</f>
        <v>61.25</v>
      </c>
    </row>
    <row r="838" spans="1:16" x14ac:dyDescent="0.3">
      <c r="A838" t="s">
        <v>9</v>
      </c>
      <c r="B838">
        <v>5030005</v>
      </c>
      <c r="C838" t="s">
        <v>33</v>
      </c>
      <c r="D838">
        <v>2</v>
      </c>
      <c r="E838" s="10">
        <v>200.85</v>
      </c>
      <c r="F838" s="10">
        <v>401.7</v>
      </c>
      <c r="G838" s="10">
        <v>281.19</v>
      </c>
      <c r="H838">
        <v>30</v>
      </c>
      <c r="I838" s="10" t="str">
        <f>_xlfn.XLOOKUP(Q1_2025[[#This Row],[Artikelnr]],Artikel_prijzen[Artnr],Artikel_prijzen[Groep],"")</f>
        <v>Rigging</v>
      </c>
      <c r="J838" s="10">
        <f>_xlfn.XLOOKUP(Q1_2025[[#This Row],[Artikelnr]],Artikel_prijzen[Artnr],Artikel_prijzen[Prijs 2025],"")</f>
        <v>195</v>
      </c>
      <c r="K838" s="10" t="str">
        <f>IF(Q1_2025[[#This Row],[Artikelprijs]]&lt;&gt;"",IF(Q1_2025[[#This Row],[Stuksprijs]]=Q1_2025[[#This Row],[Artikelprijs]],"Prijs gelijk","Prijs wijkt af"),"")</f>
        <v>Prijs wijkt af</v>
      </c>
      <c r="L838" s="10"/>
      <c r="M838" t="s">
        <v>536</v>
      </c>
      <c r="N838" s="10">
        <f>IF(Q1_2025[[#This Row],[Prijstype]]="Artikelprijs",Q1_2025[[#This Row],[Artikelprijs]],Q1_2025[[#This Row],[Stuksprijs]])</f>
        <v>195</v>
      </c>
      <c r="O838" s="10">
        <f>IF(Q1_2025[[#This Row],[Prijstype]]="Artikelprijs",Q1_2025[[#This Row],[Artikelprijs]] * Q1_2025[[#This Row],[Besteld]],Q1_2025[[#This Row],[Brutobedrag]])</f>
        <v>390</v>
      </c>
      <c r="P838" s="10">
        <f>IF(Q1_2025[[#This Row],[Prijstype]] = "Artikelprijs",Q1_2025[[#This Row],[Brutobedrag 2]]*(100-Q1_2025[[#This Row],[Relatiekorting percentage]])/100,Q1_2025[[#This Row],[Bruto - Rel.korting]])</f>
        <v>273</v>
      </c>
    </row>
    <row r="839" spans="1:16" x14ac:dyDescent="0.3">
      <c r="A839" t="s">
        <v>9</v>
      </c>
      <c r="B839">
        <v>5022009</v>
      </c>
      <c r="C839" t="s">
        <v>45</v>
      </c>
      <c r="D839">
        <v>4</v>
      </c>
      <c r="E839" s="10">
        <v>103.75</v>
      </c>
      <c r="F839" s="10">
        <v>415</v>
      </c>
      <c r="G839" s="10">
        <v>332</v>
      </c>
      <c r="H839">
        <v>20</v>
      </c>
      <c r="I839" s="10" t="str">
        <f>_xlfn.XLOOKUP(Q1_2025[[#This Row],[Artikelnr]],Artikel_prijzen[Artnr],Artikel_prijzen[Groep],"")</f>
        <v>Elektra</v>
      </c>
      <c r="J839" s="10">
        <f>_xlfn.XLOOKUP(Q1_2025[[#This Row],[Artikelnr]],Artikel_prijzen[Artnr],Artikel_prijzen[Prijs 2025],"")</f>
        <v>106.8625</v>
      </c>
      <c r="K839" s="10" t="str">
        <f>IF(Q1_2025[[#This Row],[Artikelprijs]]&lt;&gt;"",IF(Q1_2025[[#This Row],[Stuksprijs]]=Q1_2025[[#This Row],[Artikelprijs]],"Prijs gelijk","Prijs wijkt af"),"")</f>
        <v>Prijs wijkt af</v>
      </c>
      <c r="L839" s="10"/>
      <c r="M839" t="s">
        <v>536</v>
      </c>
      <c r="N839" s="10">
        <f>IF(Q1_2025[[#This Row],[Prijstype]]="Artikelprijs",Q1_2025[[#This Row],[Artikelprijs]],Q1_2025[[#This Row],[Stuksprijs]])</f>
        <v>106.8625</v>
      </c>
      <c r="O839" s="10">
        <f>IF(Q1_2025[[#This Row],[Prijstype]]="Artikelprijs",Q1_2025[[#This Row],[Artikelprijs]] * Q1_2025[[#This Row],[Besteld]],Q1_2025[[#This Row],[Brutobedrag]])</f>
        <v>427.45</v>
      </c>
      <c r="P839" s="10">
        <f>IF(Q1_2025[[#This Row],[Prijstype]] = "Artikelprijs",Q1_2025[[#This Row],[Brutobedrag 2]]*(100-Q1_2025[[#This Row],[Relatiekorting percentage]])/100,Q1_2025[[#This Row],[Bruto - Rel.korting]])</f>
        <v>341.96</v>
      </c>
    </row>
    <row r="840" spans="1:16" x14ac:dyDescent="0.3">
      <c r="A840" t="s">
        <v>9</v>
      </c>
      <c r="B840">
        <v>5020002</v>
      </c>
      <c r="C840" t="s">
        <v>122</v>
      </c>
      <c r="D840">
        <v>4</v>
      </c>
      <c r="E840" s="10">
        <v>39.65</v>
      </c>
      <c r="F840" s="10">
        <v>158.6</v>
      </c>
      <c r="G840" s="10">
        <v>118.95</v>
      </c>
      <c r="H840">
        <v>25</v>
      </c>
      <c r="I840" s="10" t="str">
        <f>_xlfn.XLOOKUP(Q1_2025[[#This Row],[Artikelnr]],Artikel_prijzen[Artnr],Artikel_prijzen[Groep],"")</f>
        <v/>
      </c>
      <c r="J840" s="10" t="str">
        <f>_xlfn.XLOOKUP(Q1_2025[[#This Row],[Artikelnr]],Artikel_prijzen[Artnr],Artikel_prijzen[Prijs 2025],"")</f>
        <v/>
      </c>
      <c r="K840" s="10" t="str">
        <f>IF(Q1_2025[[#This Row],[Artikelprijs]]&lt;&gt;"",IF(Q1_2025[[#This Row],[Stuksprijs]]=Q1_2025[[#This Row],[Artikelprijs]],"Prijs gelijk","Prijs wijkt af"),"")</f>
        <v/>
      </c>
      <c r="L840" s="10"/>
      <c r="N840" s="10">
        <f>IF(Q1_2025[[#This Row],[Prijstype]]="Artikelprijs",Q1_2025[[#This Row],[Artikelprijs]],Q1_2025[[#This Row],[Stuksprijs]])</f>
        <v>39.65</v>
      </c>
      <c r="O840" s="10">
        <f>IF(Q1_2025[[#This Row],[Prijstype]]="Artikelprijs",Q1_2025[[#This Row],[Artikelprijs]] * Q1_2025[[#This Row],[Besteld]],Q1_2025[[#This Row],[Brutobedrag]])</f>
        <v>158.6</v>
      </c>
      <c r="P840" s="10">
        <f>IF(Q1_2025[[#This Row],[Prijstype]] = "Artikelprijs",Q1_2025[[#This Row],[Brutobedrag 2]]*(100-Q1_2025[[#This Row],[Relatiekorting percentage]])/100,Q1_2025[[#This Row],[Bruto - Rel.korting]])</f>
        <v>118.95</v>
      </c>
    </row>
    <row r="841" spans="1:16" x14ac:dyDescent="0.3">
      <c r="A841" t="s">
        <v>9</v>
      </c>
      <c r="B841">
        <v>5040016</v>
      </c>
      <c r="C841" t="s">
        <v>211</v>
      </c>
      <c r="D841">
        <v>1</v>
      </c>
      <c r="E841" s="10">
        <v>674.65</v>
      </c>
      <c r="F841" s="10">
        <v>674.65</v>
      </c>
      <c r="G841" s="10">
        <v>472.25</v>
      </c>
      <c r="H841">
        <v>30</v>
      </c>
      <c r="I841" s="10" t="str">
        <f>_xlfn.XLOOKUP(Q1_2025[[#This Row],[Artikelnr]],Artikel_prijzen[Artnr],Artikel_prijzen[Groep],"")</f>
        <v/>
      </c>
      <c r="J841" s="10" t="str">
        <f>_xlfn.XLOOKUP(Q1_2025[[#This Row],[Artikelnr]],Artikel_prijzen[Artnr],Artikel_prijzen[Prijs 2025],"")</f>
        <v/>
      </c>
      <c r="K841" s="10" t="str">
        <f>IF(Q1_2025[[#This Row],[Artikelprijs]]&lt;&gt;"",IF(Q1_2025[[#This Row],[Stuksprijs]]=Q1_2025[[#This Row],[Artikelprijs]],"Prijs gelijk","Prijs wijkt af"),"")</f>
        <v/>
      </c>
      <c r="L841" s="10"/>
      <c r="N841" s="10">
        <f>IF(Q1_2025[[#This Row],[Prijstype]]="Artikelprijs",Q1_2025[[#This Row],[Artikelprijs]],Q1_2025[[#This Row],[Stuksprijs]])</f>
        <v>674.65</v>
      </c>
      <c r="O841" s="10">
        <f>IF(Q1_2025[[#This Row],[Prijstype]]="Artikelprijs",Q1_2025[[#This Row],[Artikelprijs]] * Q1_2025[[#This Row],[Besteld]],Q1_2025[[#This Row],[Brutobedrag]])</f>
        <v>674.65</v>
      </c>
      <c r="P841" s="10">
        <f>IF(Q1_2025[[#This Row],[Prijstype]] = "Artikelprijs",Q1_2025[[#This Row],[Brutobedrag 2]]*(100-Q1_2025[[#This Row],[Relatiekorting percentage]])/100,Q1_2025[[#This Row],[Bruto - Rel.korting]])</f>
        <v>472.25</v>
      </c>
    </row>
    <row r="842" spans="1:16" x14ac:dyDescent="0.3">
      <c r="A842" t="s">
        <v>9</v>
      </c>
      <c r="B842">
        <v>5040016</v>
      </c>
      <c r="C842" t="s">
        <v>211</v>
      </c>
      <c r="D842">
        <v>1</v>
      </c>
      <c r="E842" s="10">
        <v>674.65</v>
      </c>
      <c r="F842" s="10">
        <v>674.65</v>
      </c>
      <c r="G842" s="10">
        <v>337.32</v>
      </c>
      <c r="H842">
        <v>50</v>
      </c>
      <c r="I842" s="10" t="str">
        <f>_xlfn.XLOOKUP(Q1_2025[[#This Row],[Artikelnr]],Artikel_prijzen[Artnr],Artikel_prijzen[Groep],"")</f>
        <v/>
      </c>
      <c r="J842" s="10" t="str">
        <f>_xlfn.XLOOKUP(Q1_2025[[#This Row],[Artikelnr]],Artikel_prijzen[Artnr],Artikel_prijzen[Prijs 2025],"")</f>
        <v/>
      </c>
      <c r="K842" s="10" t="str">
        <f>IF(Q1_2025[[#This Row],[Artikelprijs]]&lt;&gt;"",IF(Q1_2025[[#This Row],[Stuksprijs]]=Q1_2025[[#This Row],[Artikelprijs]],"Prijs gelijk","Prijs wijkt af"),"")</f>
        <v/>
      </c>
      <c r="L842" s="10"/>
      <c r="N842" s="10">
        <f>IF(Q1_2025[[#This Row],[Prijstype]]="Artikelprijs",Q1_2025[[#This Row],[Artikelprijs]],Q1_2025[[#This Row],[Stuksprijs]])</f>
        <v>674.65</v>
      </c>
      <c r="O842" s="10">
        <f>IF(Q1_2025[[#This Row],[Prijstype]]="Artikelprijs",Q1_2025[[#This Row],[Artikelprijs]] * Q1_2025[[#This Row],[Besteld]],Q1_2025[[#This Row],[Brutobedrag]])</f>
        <v>674.65</v>
      </c>
      <c r="P842" s="10">
        <f>IF(Q1_2025[[#This Row],[Prijstype]] = "Artikelprijs",Q1_2025[[#This Row],[Brutobedrag 2]]*(100-Q1_2025[[#This Row],[Relatiekorting percentage]])/100,Q1_2025[[#This Row],[Bruto - Rel.korting]])</f>
        <v>337.32</v>
      </c>
    </row>
    <row r="843" spans="1:16" x14ac:dyDescent="0.3">
      <c r="A843" t="s">
        <v>9</v>
      </c>
      <c r="B843">
        <v>5031008</v>
      </c>
      <c r="C843" t="s">
        <v>142</v>
      </c>
      <c r="D843">
        <v>2</v>
      </c>
      <c r="E843" s="10">
        <v>59.74</v>
      </c>
      <c r="F843" s="10">
        <v>119.48</v>
      </c>
      <c r="G843" s="10">
        <v>83.64</v>
      </c>
      <c r="H843">
        <v>30</v>
      </c>
      <c r="I843" s="10" t="str">
        <f>_xlfn.XLOOKUP(Q1_2025[[#This Row],[Artikelnr]],Artikel_prijzen[Artnr],Artikel_prijzen[Groep],"")</f>
        <v/>
      </c>
      <c r="J843" s="10" t="str">
        <f>_xlfn.XLOOKUP(Q1_2025[[#This Row],[Artikelnr]],Artikel_prijzen[Artnr],Artikel_prijzen[Prijs 2025],"")</f>
        <v/>
      </c>
      <c r="K843" s="10" t="str">
        <f>IF(Q1_2025[[#This Row],[Artikelprijs]]&lt;&gt;"",IF(Q1_2025[[#This Row],[Stuksprijs]]=Q1_2025[[#This Row],[Artikelprijs]],"Prijs gelijk","Prijs wijkt af"),"")</f>
        <v/>
      </c>
      <c r="L843" s="10"/>
      <c r="N843" s="10">
        <f>IF(Q1_2025[[#This Row],[Prijstype]]="Artikelprijs",Q1_2025[[#This Row],[Artikelprijs]],Q1_2025[[#This Row],[Stuksprijs]])</f>
        <v>59.74</v>
      </c>
      <c r="O843" s="10">
        <f>IF(Q1_2025[[#This Row],[Prijstype]]="Artikelprijs",Q1_2025[[#This Row],[Artikelprijs]] * Q1_2025[[#This Row],[Besteld]],Q1_2025[[#This Row],[Brutobedrag]])</f>
        <v>119.48</v>
      </c>
      <c r="P843" s="10">
        <f>IF(Q1_2025[[#This Row],[Prijstype]] = "Artikelprijs",Q1_2025[[#This Row],[Brutobedrag 2]]*(100-Q1_2025[[#This Row],[Relatiekorting percentage]])/100,Q1_2025[[#This Row],[Bruto - Rel.korting]])</f>
        <v>83.64</v>
      </c>
    </row>
    <row r="844" spans="1:16" x14ac:dyDescent="0.3">
      <c r="A844" t="s">
        <v>9</v>
      </c>
      <c r="B844">
        <v>5031009</v>
      </c>
      <c r="C844" t="s">
        <v>141</v>
      </c>
      <c r="D844">
        <v>2</v>
      </c>
      <c r="E844" s="10">
        <v>89.61</v>
      </c>
      <c r="F844" s="10">
        <v>179.22</v>
      </c>
      <c r="G844" s="10">
        <v>125.45</v>
      </c>
      <c r="H844">
        <v>30</v>
      </c>
      <c r="I844" s="10" t="str">
        <f>_xlfn.XLOOKUP(Q1_2025[[#This Row],[Artikelnr]],Artikel_prijzen[Artnr],Artikel_prijzen[Groep],"")</f>
        <v/>
      </c>
      <c r="J844" s="10" t="str">
        <f>_xlfn.XLOOKUP(Q1_2025[[#This Row],[Artikelnr]],Artikel_prijzen[Artnr],Artikel_prijzen[Prijs 2025],"")</f>
        <v/>
      </c>
      <c r="K844" s="10" t="str">
        <f>IF(Q1_2025[[#This Row],[Artikelprijs]]&lt;&gt;"",IF(Q1_2025[[#This Row],[Stuksprijs]]=Q1_2025[[#This Row],[Artikelprijs]],"Prijs gelijk","Prijs wijkt af"),"")</f>
        <v/>
      </c>
      <c r="L844" s="10"/>
      <c r="N844" s="10">
        <f>IF(Q1_2025[[#This Row],[Prijstype]]="Artikelprijs",Q1_2025[[#This Row],[Artikelprijs]],Q1_2025[[#This Row],[Stuksprijs]])</f>
        <v>89.61</v>
      </c>
      <c r="O844" s="10">
        <f>IF(Q1_2025[[#This Row],[Prijstype]]="Artikelprijs",Q1_2025[[#This Row],[Artikelprijs]] * Q1_2025[[#This Row],[Besteld]],Q1_2025[[#This Row],[Brutobedrag]])</f>
        <v>179.22</v>
      </c>
      <c r="P844" s="10">
        <f>IF(Q1_2025[[#This Row],[Prijstype]] = "Artikelprijs",Q1_2025[[#This Row],[Brutobedrag 2]]*(100-Q1_2025[[#This Row],[Relatiekorting percentage]])/100,Q1_2025[[#This Row],[Bruto - Rel.korting]])</f>
        <v>125.45</v>
      </c>
    </row>
    <row r="845" spans="1:16" x14ac:dyDescent="0.3">
      <c r="A845" t="s">
        <v>9</v>
      </c>
      <c r="B845">
        <v>5031013</v>
      </c>
      <c r="C845" t="s">
        <v>146</v>
      </c>
      <c r="D845">
        <v>4</v>
      </c>
      <c r="E845" s="10">
        <v>44.29</v>
      </c>
      <c r="F845" s="10">
        <v>177.16</v>
      </c>
      <c r="G845" s="10">
        <v>124.01</v>
      </c>
      <c r="H845">
        <v>30</v>
      </c>
      <c r="I845" s="10" t="str">
        <f>_xlfn.XLOOKUP(Q1_2025[[#This Row],[Artikelnr]],Artikel_prijzen[Artnr],Artikel_prijzen[Groep],"")</f>
        <v/>
      </c>
      <c r="J845" s="10" t="str">
        <f>_xlfn.XLOOKUP(Q1_2025[[#This Row],[Artikelnr]],Artikel_prijzen[Artnr],Artikel_prijzen[Prijs 2025],"")</f>
        <v/>
      </c>
      <c r="K845" s="10" t="str">
        <f>IF(Q1_2025[[#This Row],[Artikelprijs]]&lt;&gt;"",IF(Q1_2025[[#This Row],[Stuksprijs]]=Q1_2025[[#This Row],[Artikelprijs]],"Prijs gelijk","Prijs wijkt af"),"")</f>
        <v/>
      </c>
      <c r="L845" s="10"/>
      <c r="N845" s="10">
        <f>IF(Q1_2025[[#This Row],[Prijstype]]="Artikelprijs",Q1_2025[[#This Row],[Artikelprijs]],Q1_2025[[#This Row],[Stuksprijs]])</f>
        <v>44.29</v>
      </c>
      <c r="O845" s="10">
        <f>IF(Q1_2025[[#This Row],[Prijstype]]="Artikelprijs",Q1_2025[[#This Row],[Artikelprijs]] * Q1_2025[[#This Row],[Besteld]],Q1_2025[[#This Row],[Brutobedrag]])</f>
        <v>177.16</v>
      </c>
      <c r="P845" s="10">
        <f>IF(Q1_2025[[#This Row],[Prijstype]] = "Artikelprijs",Q1_2025[[#This Row],[Brutobedrag 2]]*(100-Q1_2025[[#This Row],[Relatiekorting percentage]])/100,Q1_2025[[#This Row],[Bruto - Rel.korting]])</f>
        <v>124.01</v>
      </c>
    </row>
    <row r="846" spans="1:16" x14ac:dyDescent="0.3">
      <c r="A846" t="s">
        <v>9</v>
      </c>
      <c r="B846">
        <v>2004064</v>
      </c>
      <c r="C846" t="s">
        <v>42</v>
      </c>
      <c r="D846">
        <v>2</v>
      </c>
      <c r="E846" s="10">
        <v>19.3</v>
      </c>
      <c r="F846" s="10">
        <v>38.6</v>
      </c>
      <c r="G846" s="10">
        <v>27.02</v>
      </c>
      <c r="H846">
        <v>30</v>
      </c>
      <c r="I846" s="10" t="str">
        <f>_xlfn.XLOOKUP(Q1_2025[[#This Row],[Artikelnr]],Artikel_prijzen[Artnr],Artikel_prijzen[Groep],"")</f>
        <v/>
      </c>
      <c r="J846" s="10" t="str">
        <f>_xlfn.XLOOKUP(Q1_2025[[#This Row],[Artikelnr]],Artikel_prijzen[Artnr],Artikel_prijzen[Prijs 2025],"")</f>
        <v/>
      </c>
      <c r="K846" s="10" t="str">
        <f>IF(Q1_2025[[#This Row],[Artikelprijs]]&lt;&gt;"",IF(Q1_2025[[#This Row],[Stuksprijs]]=Q1_2025[[#This Row],[Artikelprijs]],"Prijs gelijk","Prijs wijkt af"),"")</f>
        <v/>
      </c>
      <c r="L846" s="10"/>
      <c r="N846" s="10">
        <f>IF(Q1_2025[[#This Row],[Prijstype]]="Artikelprijs",Q1_2025[[#This Row],[Artikelprijs]],Q1_2025[[#This Row],[Stuksprijs]])</f>
        <v>19.3</v>
      </c>
      <c r="O846" s="10">
        <f>IF(Q1_2025[[#This Row],[Prijstype]]="Artikelprijs",Q1_2025[[#This Row],[Artikelprijs]] * Q1_2025[[#This Row],[Besteld]],Q1_2025[[#This Row],[Brutobedrag]])</f>
        <v>38.6</v>
      </c>
      <c r="P846" s="10">
        <f>IF(Q1_2025[[#This Row],[Prijstype]] = "Artikelprijs",Q1_2025[[#This Row],[Brutobedrag 2]]*(100-Q1_2025[[#This Row],[Relatiekorting percentage]])/100,Q1_2025[[#This Row],[Bruto - Rel.korting]])</f>
        <v>27.02</v>
      </c>
    </row>
    <row r="847" spans="1:16" x14ac:dyDescent="0.3">
      <c r="A847" t="s">
        <v>9</v>
      </c>
      <c r="B847">
        <v>2004032</v>
      </c>
      <c r="C847" t="s">
        <v>43</v>
      </c>
      <c r="D847">
        <v>4</v>
      </c>
      <c r="E847" s="10">
        <v>16.22</v>
      </c>
      <c r="F847" s="10">
        <v>64.88</v>
      </c>
      <c r="G847" s="10">
        <v>45.42</v>
      </c>
      <c r="H847">
        <v>30</v>
      </c>
      <c r="I847" s="10" t="str">
        <f>_xlfn.XLOOKUP(Q1_2025[[#This Row],[Artikelnr]],Artikel_prijzen[Artnr],Artikel_prijzen[Groep],"")</f>
        <v/>
      </c>
      <c r="J847" s="10" t="str">
        <f>_xlfn.XLOOKUP(Q1_2025[[#This Row],[Artikelnr]],Artikel_prijzen[Artnr],Artikel_prijzen[Prijs 2025],"")</f>
        <v/>
      </c>
      <c r="K847" s="10" t="str">
        <f>IF(Q1_2025[[#This Row],[Artikelprijs]]&lt;&gt;"",IF(Q1_2025[[#This Row],[Stuksprijs]]=Q1_2025[[#This Row],[Artikelprijs]],"Prijs gelijk","Prijs wijkt af"),"")</f>
        <v/>
      </c>
      <c r="L847" s="10"/>
      <c r="N847" s="10">
        <f>IF(Q1_2025[[#This Row],[Prijstype]]="Artikelprijs",Q1_2025[[#This Row],[Artikelprijs]],Q1_2025[[#This Row],[Stuksprijs]])</f>
        <v>16.22</v>
      </c>
      <c r="O847" s="10">
        <f>IF(Q1_2025[[#This Row],[Prijstype]]="Artikelprijs",Q1_2025[[#This Row],[Artikelprijs]] * Q1_2025[[#This Row],[Besteld]],Q1_2025[[#This Row],[Brutobedrag]])</f>
        <v>64.88</v>
      </c>
      <c r="P847" s="10">
        <f>IF(Q1_2025[[#This Row],[Prijstype]] = "Artikelprijs",Q1_2025[[#This Row],[Brutobedrag 2]]*(100-Q1_2025[[#This Row],[Relatiekorting percentage]])/100,Q1_2025[[#This Row],[Bruto - Rel.korting]])</f>
        <v>45.42</v>
      </c>
    </row>
    <row r="848" spans="1:16" x14ac:dyDescent="0.3">
      <c r="A848" t="s">
        <v>9</v>
      </c>
      <c r="B848">
        <v>1098001</v>
      </c>
      <c r="C848" t="s">
        <v>109</v>
      </c>
      <c r="D848">
        <v>4</v>
      </c>
      <c r="E848" s="10">
        <v>82.96</v>
      </c>
      <c r="F848" s="10">
        <v>331.84</v>
      </c>
      <c r="G848" s="10">
        <v>248.88</v>
      </c>
      <c r="H848">
        <v>25</v>
      </c>
      <c r="I848" s="10" t="str">
        <f>_xlfn.XLOOKUP(Q1_2025[[#This Row],[Artikelnr]],Artikel_prijzen[Artnr],Artikel_prijzen[Groep],"")</f>
        <v/>
      </c>
      <c r="J848" s="10" t="str">
        <f>_xlfn.XLOOKUP(Q1_2025[[#This Row],[Artikelnr]],Artikel_prijzen[Artnr],Artikel_prijzen[Prijs 2025],"")</f>
        <v/>
      </c>
      <c r="K848" s="10" t="str">
        <f>IF(Q1_2025[[#This Row],[Artikelprijs]]&lt;&gt;"",IF(Q1_2025[[#This Row],[Stuksprijs]]=Q1_2025[[#This Row],[Artikelprijs]],"Prijs gelijk","Prijs wijkt af"),"")</f>
        <v/>
      </c>
      <c r="L848" s="10"/>
      <c r="N848" s="10">
        <f>IF(Q1_2025[[#This Row],[Prijstype]]="Artikelprijs",Q1_2025[[#This Row],[Artikelprijs]],Q1_2025[[#This Row],[Stuksprijs]])</f>
        <v>82.96</v>
      </c>
      <c r="O848" s="10">
        <f>IF(Q1_2025[[#This Row],[Prijstype]]="Artikelprijs",Q1_2025[[#This Row],[Artikelprijs]] * Q1_2025[[#This Row],[Besteld]],Q1_2025[[#This Row],[Brutobedrag]])</f>
        <v>331.84</v>
      </c>
      <c r="P848" s="10">
        <f>IF(Q1_2025[[#This Row],[Prijstype]] = "Artikelprijs",Q1_2025[[#This Row],[Brutobedrag 2]]*(100-Q1_2025[[#This Row],[Relatiekorting percentage]])/100,Q1_2025[[#This Row],[Bruto - Rel.korting]])</f>
        <v>248.88</v>
      </c>
    </row>
    <row r="849" spans="1:16" x14ac:dyDescent="0.3">
      <c r="A849" t="s">
        <v>9</v>
      </c>
      <c r="B849">
        <v>1098001</v>
      </c>
      <c r="C849" t="s">
        <v>228</v>
      </c>
      <c r="D849">
        <v>4</v>
      </c>
      <c r="E849" s="10">
        <v>56.65</v>
      </c>
      <c r="F849" s="10">
        <v>226.6</v>
      </c>
      <c r="G849" s="10">
        <v>169.95</v>
      </c>
      <c r="H849">
        <v>25</v>
      </c>
      <c r="I849" s="10" t="str">
        <f>_xlfn.XLOOKUP(Q1_2025[[#This Row],[Artikelnr]],Artikel_prijzen[Artnr],Artikel_prijzen[Groep],"")</f>
        <v/>
      </c>
      <c r="J849" s="10" t="str">
        <f>_xlfn.XLOOKUP(Q1_2025[[#This Row],[Artikelnr]],Artikel_prijzen[Artnr],Artikel_prijzen[Prijs 2025],"")</f>
        <v/>
      </c>
      <c r="K849" s="10" t="str">
        <f>IF(Q1_2025[[#This Row],[Artikelprijs]]&lt;&gt;"",IF(Q1_2025[[#This Row],[Stuksprijs]]=Q1_2025[[#This Row],[Artikelprijs]],"Prijs gelijk","Prijs wijkt af"),"")</f>
        <v/>
      </c>
      <c r="L849" s="10"/>
      <c r="N849" s="10">
        <f>IF(Q1_2025[[#This Row],[Prijstype]]="Artikelprijs",Q1_2025[[#This Row],[Artikelprijs]],Q1_2025[[#This Row],[Stuksprijs]])</f>
        <v>56.65</v>
      </c>
      <c r="O849" s="10">
        <f>IF(Q1_2025[[#This Row],[Prijstype]]="Artikelprijs",Q1_2025[[#This Row],[Artikelprijs]] * Q1_2025[[#This Row],[Besteld]],Q1_2025[[#This Row],[Brutobedrag]])</f>
        <v>226.6</v>
      </c>
      <c r="P849" s="10">
        <f>IF(Q1_2025[[#This Row],[Prijstype]] = "Artikelprijs",Q1_2025[[#This Row],[Brutobedrag 2]]*(100-Q1_2025[[#This Row],[Relatiekorting percentage]])/100,Q1_2025[[#This Row],[Bruto - Rel.korting]])</f>
        <v>169.95</v>
      </c>
    </row>
    <row r="850" spans="1:16" x14ac:dyDescent="0.3">
      <c r="A850" t="s">
        <v>9</v>
      </c>
      <c r="B850">
        <v>5010013</v>
      </c>
      <c r="C850" t="s">
        <v>174</v>
      </c>
      <c r="D850">
        <v>1</v>
      </c>
      <c r="E850" s="10">
        <v>56.65</v>
      </c>
      <c r="F850" s="10">
        <v>56.65</v>
      </c>
      <c r="G850" s="10">
        <v>42.49</v>
      </c>
      <c r="H850">
        <v>25</v>
      </c>
      <c r="I850" s="10" t="str">
        <f>_xlfn.XLOOKUP(Q1_2025[[#This Row],[Artikelnr]],Artikel_prijzen[Artnr],Artikel_prijzen[Groep],"")</f>
        <v/>
      </c>
      <c r="J850" s="10" t="str">
        <f>_xlfn.XLOOKUP(Q1_2025[[#This Row],[Artikelnr]],Artikel_prijzen[Artnr],Artikel_prijzen[Prijs 2025],"")</f>
        <v/>
      </c>
      <c r="K850" s="10" t="str">
        <f>IF(Q1_2025[[#This Row],[Artikelprijs]]&lt;&gt;"",IF(Q1_2025[[#This Row],[Stuksprijs]]=Q1_2025[[#This Row],[Artikelprijs]],"Prijs gelijk","Prijs wijkt af"),"")</f>
        <v/>
      </c>
      <c r="L850" s="10"/>
      <c r="N850" s="10">
        <f>IF(Q1_2025[[#This Row],[Prijstype]]="Artikelprijs",Q1_2025[[#This Row],[Artikelprijs]],Q1_2025[[#This Row],[Stuksprijs]])</f>
        <v>56.65</v>
      </c>
      <c r="O850" s="10">
        <f>IF(Q1_2025[[#This Row],[Prijstype]]="Artikelprijs",Q1_2025[[#This Row],[Artikelprijs]] * Q1_2025[[#This Row],[Besteld]],Q1_2025[[#This Row],[Brutobedrag]])</f>
        <v>56.65</v>
      </c>
      <c r="P850" s="10">
        <f>IF(Q1_2025[[#This Row],[Prijstype]] = "Artikelprijs",Q1_2025[[#This Row],[Brutobedrag 2]]*(100-Q1_2025[[#This Row],[Relatiekorting percentage]])/100,Q1_2025[[#This Row],[Bruto - Rel.korting]])</f>
        <v>42.49</v>
      </c>
    </row>
    <row r="851" spans="1:16" x14ac:dyDescent="0.3">
      <c r="A851" t="s">
        <v>9</v>
      </c>
      <c r="B851">
        <v>5030228</v>
      </c>
      <c r="C851" t="s">
        <v>113</v>
      </c>
      <c r="D851">
        <v>3</v>
      </c>
      <c r="E851" s="10">
        <v>236.9</v>
      </c>
      <c r="F851" s="10">
        <v>710.7</v>
      </c>
      <c r="G851" s="10">
        <v>497.49</v>
      </c>
      <c r="H851">
        <v>30</v>
      </c>
      <c r="I851" s="10" t="str">
        <f>_xlfn.XLOOKUP(Q1_2025[[#This Row],[Artikelnr]],Artikel_prijzen[Artnr],Artikel_prijzen[Groep],"")</f>
        <v>Rigging</v>
      </c>
      <c r="J851" s="10">
        <f>_xlfn.XLOOKUP(Q1_2025[[#This Row],[Artikelnr]],Artikel_prijzen[Artnr],Artikel_prijzen[Prijs 2025],"")</f>
        <v>230</v>
      </c>
      <c r="K851" s="10" t="str">
        <f>IF(Q1_2025[[#This Row],[Artikelprijs]]&lt;&gt;"",IF(Q1_2025[[#This Row],[Stuksprijs]]=Q1_2025[[#This Row],[Artikelprijs]],"Prijs gelijk","Prijs wijkt af"),"")</f>
        <v>Prijs wijkt af</v>
      </c>
      <c r="L851" s="10"/>
      <c r="M851" t="s">
        <v>536</v>
      </c>
      <c r="N851" s="10">
        <f>IF(Q1_2025[[#This Row],[Prijstype]]="Artikelprijs",Q1_2025[[#This Row],[Artikelprijs]],Q1_2025[[#This Row],[Stuksprijs]])</f>
        <v>230</v>
      </c>
      <c r="O851" s="10">
        <f>IF(Q1_2025[[#This Row],[Prijstype]]="Artikelprijs",Q1_2025[[#This Row],[Artikelprijs]] * Q1_2025[[#This Row],[Besteld]],Q1_2025[[#This Row],[Brutobedrag]])</f>
        <v>690</v>
      </c>
      <c r="P851" s="10">
        <f>IF(Q1_2025[[#This Row],[Prijstype]] = "Artikelprijs",Q1_2025[[#This Row],[Brutobedrag 2]]*(100-Q1_2025[[#This Row],[Relatiekorting percentage]])/100,Q1_2025[[#This Row],[Bruto - Rel.korting]])</f>
        <v>483</v>
      </c>
    </row>
    <row r="852" spans="1:16" x14ac:dyDescent="0.3">
      <c r="A852" t="s">
        <v>9</v>
      </c>
      <c r="B852">
        <v>1005013</v>
      </c>
      <c r="C852" t="s">
        <v>196</v>
      </c>
      <c r="D852">
        <v>5</v>
      </c>
      <c r="E852" s="10">
        <v>33.57</v>
      </c>
      <c r="F852" s="10">
        <v>0</v>
      </c>
      <c r="G852" s="10">
        <v>0</v>
      </c>
      <c r="H852">
        <v>30</v>
      </c>
      <c r="I852" s="10" t="str">
        <f>_xlfn.XLOOKUP(Q1_2025[[#This Row],[Artikelnr]],Artikel_prijzen[Artnr],Artikel_prijzen[Groep],"")</f>
        <v/>
      </c>
      <c r="J852" s="10" t="str">
        <f>_xlfn.XLOOKUP(Q1_2025[[#This Row],[Artikelnr]],Artikel_prijzen[Artnr],Artikel_prijzen[Prijs 2025],"")</f>
        <v/>
      </c>
      <c r="K852" s="10" t="str">
        <f>IF(Q1_2025[[#This Row],[Artikelprijs]]&lt;&gt;"",IF(Q1_2025[[#This Row],[Stuksprijs]]=Q1_2025[[#This Row],[Artikelprijs]],"Prijs gelijk","Prijs wijkt af"),"")</f>
        <v/>
      </c>
      <c r="L852" s="10"/>
      <c r="N852" s="10">
        <f>IF(Q1_2025[[#This Row],[Prijstype]]="Artikelprijs",Q1_2025[[#This Row],[Artikelprijs]],Q1_2025[[#This Row],[Stuksprijs]])</f>
        <v>33.57</v>
      </c>
      <c r="O852" s="10">
        <f>IF(Q1_2025[[#This Row],[Prijstype]]="Artikelprijs",Q1_2025[[#This Row],[Artikelprijs]] * Q1_2025[[#This Row],[Besteld]],Q1_2025[[#This Row],[Brutobedrag]])</f>
        <v>0</v>
      </c>
      <c r="P852" s="10">
        <f>IF(Q1_2025[[#This Row],[Prijstype]] = "Artikelprijs",Q1_2025[[#This Row],[Brutobedrag 2]]*(100-Q1_2025[[#This Row],[Relatiekorting percentage]])/100,Q1_2025[[#This Row],[Bruto - Rel.korting]])</f>
        <v>0</v>
      </c>
    </row>
    <row r="853" spans="1:16" x14ac:dyDescent="0.3">
      <c r="A853" t="s">
        <v>9</v>
      </c>
      <c r="B853">
        <v>3001046</v>
      </c>
      <c r="C853" t="s">
        <v>61</v>
      </c>
      <c r="D853">
        <v>100</v>
      </c>
      <c r="E853" s="10">
        <v>3.5</v>
      </c>
      <c r="F853" s="10">
        <v>0</v>
      </c>
      <c r="G853" s="10">
        <v>0</v>
      </c>
      <c r="H853">
        <v>30</v>
      </c>
      <c r="I853" s="10" t="str">
        <f>_xlfn.XLOOKUP(Q1_2025[[#This Row],[Artikelnr]],Artikel_prijzen[Artnr],Artikel_prijzen[Groep],"")</f>
        <v/>
      </c>
      <c r="J853" s="10" t="str">
        <f>_xlfn.XLOOKUP(Q1_2025[[#This Row],[Artikelnr]],Artikel_prijzen[Artnr],Artikel_prijzen[Prijs 2025],"")</f>
        <v/>
      </c>
      <c r="K853" s="10" t="str">
        <f>IF(Q1_2025[[#This Row],[Artikelprijs]]&lt;&gt;"",IF(Q1_2025[[#This Row],[Stuksprijs]]=Q1_2025[[#This Row],[Artikelprijs]],"Prijs gelijk","Prijs wijkt af"),"")</f>
        <v/>
      </c>
      <c r="L853" s="10"/>
      <c r="N853" s="10">
        <f>IF(Q1_2025[[#This Row],[Prijstype]]="Artikelprijs",Q1_2025[[#This Row],[Artikelprijs]],Q1_2025[[#This Row],[Stuksprijs]])</f>
        <v>3.5</v>
      </c>
      <c r="O853" s="10">
        <f>IF(Q1_2025[[#This Row],[Prijstype]]="Artikelprijs",Q1_2025[[#This Row],[Artikelprijs]] * Q1_2025[[#This Row],[Besteld]],Q1_2025[[#This Row],[Brutobedrag]])</f>
        <v>0</v>
      </c>
      <c r="P853" s="10">
        <f>IF(Q1_2025[[#This Row],[Prijstype]] = "Artikelprijs",Q1_2025[[#This Row],[Brutobedrag 2]]*(100-Q1_2025[[#This Row],[Relatiekorting percentage]])/100,Q1_2025[[#This Row],[Bruto - Rel.korting]])</f>
        <v>0</v>
      </c>
    </row>
    <row r="854" spans="1:16" x14ac:dyDescent="0.3">
      <c r="A854" t="s">
        <v>9</v>
      </c>
      <c r="B854">
        <v>3001047</v>
      </c>
      <c r="C854" t="s">
        <v>201</v>
      </c>
      <c r="D854">
        <v>50</v>
      </c>
      <c r="E854" s="10">
        <v>5</v>
      </c>
      <c r="F854" s="10">
        <v>0</v>
      </c>
      <c r="G854" s="10">
        <v>0</v>
      </c>
      <c r="H854">
        <v>30</v>
      </c>
      <c r="I854" s="10" t="str">
        <f>_xlfn.XLOOKUP(Q1_2025[[#This Row],[Artikelnr]],Artikel_prijzen[Artnr],Artikel_prijzen[Groep],"")</f>
        <v/>
      </c>
      <c r="J854" s="10" t="str">
        <f>_xlfn.XLOOKUP(Q1_2025[[#This Row],[Artikelnr]],Artikel_prijzen[Artnr],Artikel_prijzen[Prijs 2025],"")</f>
        <v/>
      </c>
      <c r="K854" s="10" t="str">
        <f>IF(Q1_2025[[#This Row],[Artikelprijs]]&lt;&gt;"",IF(Q1_2025[[#This Row],[Stuksprijs]]=Q1_2025[[#This Row],[Artikelprijs]],"Prijs gelijk","Prijs wijkt af"),"")</f>
        <v/>
      </c>
      <c r="L854" s="10"/>
      <c r="N854" s="10">
        <f>IF(Q1_2025[[#This Row],[Prijstype]]="Artikelprijs",Q1_2025[[#This Row],[Artikelprijs]],Q1_2025[[#This Row],[Stuksprijs]])</f>
        <v>5</v>
      </c>
      <c r="O854" s="10">
        <f>IF(Q1_2025[[#This Row],[Prijstype]]="Artikelprijs",Q1_2025[[#This Row],[Artikelprijs]] * Q1_2025[[#This Row],[Besteld]],Q1_2025[[#This Row],[Brutobedrag]])</f>
        <v>0</v>
      </c>
      <c r="P854" s="10">
        <f>IF(Q1_2025[[#This Row],[Prijstype]] = "Artikelprijs",Q1_2025[[#This Row],[Brutobedrag 2]]*(100-Q1_2025[[#This Row],[Relatiekorting percentage]])/100,Q1_2025[[#This Row],[Bruto - Rel.korting]])</f>
        <v>0</v>
      </c>
    </row>
    <row r="855" spans="1:16" x14ac:dyDescent="0.3">
      <c r="A855" t="s">
        <v>9</v>
      </c>
      <c r="B855">
        <v>3001035</v>
      </c>
      <c r="C855" t="s">
        <v>62</v>
      </c>
      <c r="D855">
        <v>100</v>
      </c>
      <c r="E855" s="10">
        <v>2</v>
      </c>
      <c r="F855" s="10">
        <v>0</v>
      </c>
      <c r="G855" s="10">
        <v>0</v>
      </c>
      <c r="H855">
        <v>30</v>
      </c>
      <c r="I855" s="10" t="str">
        <f>_xlfn.XLOOKUP(Q1_2025[[#This Row],[Artikelnr]],Artikel_prijzen[Artnr],Artikel_prijzen[Groep],"")</f>
        <v/>
      </c>
      <c r="J855" s="10" t="str">
        <f>_xlfn.XLOOKUP(Q1_2025[[#This Row],[Artikelnr]],Artikel_prijzen[Artnr],Artikel_prijzen[Prijs 2025],"")</f>
        <v/>
      </c>
      <c r="K855" s="10" t="str">
        <f>IF(Q1_2025[[#This Row],[Artikelprijs]]&lt;&gt;"",IF(Q1_2025[[#This Row],[Stuksprijs]]=Q1_2025[[#This Row],[Artikelprijs]],"Prijs gelijk","Prijs wijkt af"),"")</f>
        <v/>
      </c>
      <c r="L855" s="10"/>
      <c r="N855" s="10">
        <f>IF(Q1_2025[[#This Row],[Prijstype]]="Artikelprijs",Q1_2025[[#This Row],[Artikelprijs]],Q1_2025[[#This Row],[Stuksprijs]])</f>
        <v>2</v>
      </c>
      <c r="O855" s="10">
        <f>IF(Q1_2025[[#This Row],[Prijstype]]="Artikelprijs",Q1_2025[[#This Row],[Artikelprijs]] * Q1_2025[[#This Row],[Besteld]],Q1_2025[[#This Row],[Brutobedrag]])</f>
        <v>0</v>
      </c>
      <c r="P855" s="10">
        <f>IF(Q1_2025[[#This Row],[Prijstype]] = "Artikelprijs",Q1_2025[[#This Row],[Brutobedrag 2]]*(100-Q1_2025[[#This Row],[Relatiekorting percentage]])/100,Q1_2025[[#This Row],[Bruto - Rel.korting]])</f>
        <v>0</v>
      </c>
    </row>
    <row r="856" spans="1:16" x14ac:dyDescent="0.3">
      <c r="A856" t="s">
        <v>9</v>
      </c>
      <c r="B856">
        <v>3001036</v>
      </c>
      <c r="C856" t="s">
        <v>63</v>
      </c>
      <c r="D856">
        <v>100</v>
      </c>
      <c r="E856" s="10">
        <v>3</v>
      </c>
      <c r="F856" s="10">
        <v>0</v>
      </c>
      <c r="G856" s="10">
        <v>0</v>
      </c>
      <c r="H856">
        <v>30</v>
      </c>
      <c r="I856" s="10" t="str">
        <f>_xlfn.XLOOKUP(Q1_2025[[#This Row],[Artikelnr]],Artikel_prijzen[Artnr],Artikel_prijzen[Groep],"")</f>
        <v/>
      </c>
      <c r="J856" s="10" t="str">
        <f>_xlfn.XLOOKUP(Q1_2025[[#This Row],[Artikelnr]],Artikel_prijzen[Artnr],Artikel_prijzen[Prijs 2025],"")</f>
        <v/>
      </c>
      <c r="K856" s="10" t="str">
        <f>IF(Q1_2025[[#This Row],[Artikelprijs]]&lt;&gt;"",IF(Q1_2025[[#This Row],[Stuksprijs]]=Q1_2025[[#This Row],[Artikelprijs]],"Prijs gelijk","Prijs wijkt af"),"")</f>
        <v/>
      </c>
      <c r="L856" s="10"/>
      <c r="N856" s="10">
        <f>IF(Q1_2025[[#This Row],[Prijstype]]="Artikelprijs",Q1_2025[[#This Row],[Artikelprijs]],Q1_2025[[#This Row],[Stuksprijs]])</f>
        <v>3</v>
      </c>
      <c r="O856" s="10">
        <f>IF(Q1_2025[[#This Row],[Prijstype]]="Artikelprijs",Q1_2025[[#This Row],[Artikelprijs]] * Q1_2025[[#This Row],[Besteld]],Q1_2025[[#This Row],[Brutobedrag]])</f>
        <v>0</v>
      </c>
      <c r="P856" s="10">
        <f>IF(Q1_2025[[#This Row],[Prijstype]] = "Artikelprijs",Q1_2025[[#This Row],[Brutobedrag 2]]*(100-Q1_2025[[#This Row],[Relatiekorting percentage]])/100,Q1_2025[[#This Row],[Bruto - Rel.korting]])</f>
        <v>0</v>
      </c>
    </row>
    <row r="857" spans="1:16" x14ac:dyDescent="0.3">
      <c r="A857" t="s">
        <v>9</v>
      </c>
      <c r="B857">
        <v>3001037</v>
      </c>
      <c r="C857" t="s">
        <v>64</v>
      </c>
      <c r="D857">
        <v>100</v>
      </c>
      <c r="E857" s="10">
        <v>4</v>
      </c>
      <c r="F857" s="10">
        <v>0</v>
      </c>
      <c r="G857" s="10">
        <v>0</v>
      </c>
      <c r="H857">
        <v>30</v>
      </c>
      <c r="I857" s="10" t="str">
        <f>_xlfn.XLOOKUP(Q1_2025[[#This Row],[Artikelnr]],Artikel_prijzen[Artnr],Artikel_prijzen[Groep],"")</f>
        <v/>
      </c>
      <c r="J857" s="10" t="str">
        <f>_xlfn.XLOOKUP(Q1_2025[[#This Row],[Artikelnr]],Artikel_prijzen[Artnr],Artikel_prijzen[Prijs 2025],"")</f>
        <v/>
      </c>
      <c r="K857" s="10" t="str">
        <f>IF(Q1_2025[[#This Row],[Artikelprijs]]&lt;&gt;"",IF(Q1_2025[[#This Row],[Stuksprijs]]=Q1_2025[[#This Row],[Artikelprijs]],"Prijs gelijk","Prijs wijkt af"),"")</f>
        <v/>
      </c>
      <c r="L857" s="10"/>
      <c r="N857" s="10">
        <f>IF(Q1_2025[[#This Row],[Prijstype]]="Artikelprijs",Q1_2025[[#This Row],[Artikelprijs]],Q1_2025[[#This Row],[Stuksprijs]])</f>
        <v>4</v>
      </c>
      <c r="O857" s="10">
        <f>IF(Q1_2025[[#This Row],[Prijstype]]="Artikelprijs",Q1_2025[[#This Row],[Artikelprijs]] * Q1_2025[[#This Row],[Besteld]],Q1_2025[[#This Row],[Brutobedrag]])</f>
        <v>0</v>
      </c>
      <c r="P857" s="10">
        <f>IF(Q1_2025[[#This Row],[Prijstype]] = "Artikelprijs",Q1_2025[[#This Row],[Brutobedrag 2]]*(100-Q1_2025[[#This Row],[Relatiekorting percentage]])/100,Q1_2025[[#This Row],[Bruto - Rel.korting]])</f>
        <v>0</v>
      </c>
    </row>
    <row r="858" spans="1:16" x14ac:dyDescent="0.3">
      <c r="A858" t="s">
        <v>9</v>
      </c>
      <c r="B858">
        <v>3001038</v>
      </c>
      <c r="C858" t="s">
        <v>65</v>
      </c>
      <c r="D858">
        <v>150</v>
      </c>
      <c r="E858" s="10">
        <v>6</v>
      </c>
      <c r="F858" s="10">
        <v>0</v>
      </c>
      <c r="G858" s="10">
        <v>0</v>
      </c>
      <c r="H858">
        <v>30</v>
      </c>
      <c r="I858" s="10" t="str">
        <f>_xlfn.XLOOKUP(Q1_2025[[#This Row],[Artikelnr]],Artikel_prijzen[Artnr],Artikel_prijzen[Groep],"")</f>
        <v/>
      </c>
      <c r="J858" s="10" t="str">
        <f>_xlfn.XLOOKUP(Q1_2025[[#This Row],[Artikelnr]],Artikel_prijzen[Artnr],Artikel_prijzen[Prijs 2025],"")</f>
        <v/>
      </c>
      <c r="K858" s="10" t="str">
        <f>IF(Q1_2025[[#This Row],[Artikelprijs]]&lt;&gt;"",IF(Q1_2025[[#This Row],[Stuksprijs]]=Q1_2025[[#This Row],[Artikelprijs]],"Prijs gelijk","Prijs wijkt af"),"")</f>
        <v/>
      </c>
      <c r="L858" s="10"/>
      <c r="N858" s="10">
        <f>IF(Q1_2025[[#This Row],[Prijstype]]="Artikelprijs",Q1_2025[[#This Row],[Artikelprijs]],Q1_2025[[#This Row],[Stuksprijs]])</f>
        <v>6</v>
      </c>
      <c r="O858" s="10">
        <f>IF(Q1_2025[[#This Row],[Prijstype]]="Artikelprijs",Q1_2025[[#This Row],[Artikelprijs]] * Q1_2025[[#This Row],[Besteld]],Q1_2025[[#This Row],[Brutobedrag]])</f>
        <v>0</v>
      </c>
      <c r="P858" s="10">
        <f>IF(Q1_2025[[#This Row],[Prijstype]] = "Artikelprijs",Q1_2025[[#This Row],[Brutobedrag 2]]*(100-Q1_2025[[#This Row],[Relatiekorting percentage]])/100,Q1_2025[[#This Row],[Bruto - Rel.korting]])</f>
        <v>0</v>
      </c>
    </row>
    <row r="859" spans="1:16" x14ac:dyDescent="0.3">
      <c r="A859" t="s">
        <v>9</v>
      </c>
      <c r="B859">
        <v>3001040</v>
      </c>
      <c r="C859" t="s">
        <v>67</v>
      </c>
      <c r="D859">
        <v>50</v>
      </c>
      <c r="E859" s="10">
        <v>8</v>
      </c>
      <c r="F859" s="10">
        <v>0</v>
      </c>
      <c r="G859" s="10">
        <v>0</v>
      </c>
      <c r="H859">
        <v>30</v>
      </c>
      <c r="I859" s="10" t="str">
        <f>_xlfn.XLOOKUP(Q1_2025[[#This Row],[Artikelnr]],Artikel_prijzen[Artnr],Artikel_prijzen[Groep],"")</f>
        <v/>
      </c>
      <c r="J859" s="10" t="str">
        <f>_xlfn.XLOOKUP(Q1_2025[[#This Row],[Artikelnr]],Artikel_prijzen[Artnr],Artikel_prijzen[Prijs 2025],"")</f>
        <v/>
      </c>
      <c r="K859" s="10" t="str">
        <f>IF(Q1_2025[[#This Row],[Artikelprijs]]&lt;&gt;"",IF(Q1_2025[[#This Row],[Stuksprijs]]=Q1_2025[[#This Row],[Artikelprijs]],"Prijs gelijk","Prijs wijkt af"),"")</f>
        <v/>
      </c>
      <c r="L859" s="10"/>
      <c r="N859" s="10">
        <f>IF(Q1_2025[[#This Row],[Prijstype]]="Artikelprijs",Q1_2025[[#This Row],[Artikelprijs]],Q1_2025[[#This Row],[Stuksprijs]])</f>
        <v>8</v>
      </c>
      <c r="O859" s="10">
        <f>IF(Q1_2025[[#This Row],[Prijstype]]="Artikelprijs",Q1_2025[[#This Row],[Artikelprijs]] * Q1_2025[[#This Row],[Besteld]],Q1_2025[[#This Row],[Brutobedrag]])</f>
        <v>0</v>
      </c>
      <c r="P859" s="10">
        <f>IF(Q1_2025[[#This Row],[Prijstype]] = "Artikelprijs",Q1_2025[[#This Row],[Brutobedrag 2]]*(100-Q1_2025[[#This Row],[Relatiekorting percentage]])/100,Q1_2025[[#This Row],[Bruto - Rel.korting]])</f>
        <v>0</v>
      </c>
    </row>
    <row r="860" spans="1:16" x14ac:dyDescent="0.3">
      <c r="A860" t="s">
        <v>9</v>
      </c>
      <c r="B860">
        <v>3001084</v>
      </c>
      <c r="C860" t="s">
        <v>229</v>
      </c>
      <c r="D860">
        <v>20</v>
      </c>
      <c r="E860" s="10">
        <v>6</v>
      </c>
      <c r="F860" s="10">
        <v>0</v>
      </c>
      <c r="G860" s="10">
        <v>0</v>
      </c>
      <c r="H860">
        <v>30</v>
      </c>
      <c r="I860" s="10" t="str">
        <f>_xlfn.XLOOKUP(Q1_2025[[#This Row],[Artikelnr]],Artikel_prijzen[Artnr],Artikel_prijzen[Groep],"")</f>
        <v/>
      </c>
      <c r="J860" s="10" t="str">
        <f>_xlfn.XLOOKUP(Q1_2025[[#This Row],[Artikelnr]],Artikel_prijzen[Artnr],Artikel_prijzen[Prijs 2025],"")</f>
        <v/>
      </c>
      <c r="K860" s="10" t="str">
        <f>IF(Q1_2025[[#This Row],[Artikelprijs]]&lt;&gt;"",IF(Q1_2025[[#This Row],[Stuksprijs]]=Q1_2025[[#This Row],[Artikelprijs]],"Prijs gelijk","Prijs wijkt af"),"")</f>
        <v/>
      </c>
      <c r="L860" s="10"/>
      <c r="N860" s="10">
        <f>IF(Q1_2025[[#This Row],[Prijstype]]="Artikelprijs",Q1_2025[[#This Row],[Artikelprijs]],Q1_2025[[#This Row],[Stuksprijs]])</f>
        <v>6</v>
      </c>
      <c r="O860" s="10">
        <f>IF(Q1_2025[[#This Row],[Prijstype]]="Artikelprijs",Q1_2025[[#This Row],[Artikelprijs]] * Q1_2025[[#This Row],[Besteld]],Q1_2025[[#This Row],[Brutobedrag]])</f>
        <v>0</v>
      </c>
      <c r="P860" s="10">
        <f>IF(Q1_2025[[#This Row],[Prijstype]] = "Artikelprijs",Q1_2025[[#This Row],[Brutobedrag 2]]*(100-Q1_2025[[#This Row],[Relatiekorting percentage]])/100,Q1_2025[[#This Row],[Bruto - Rel.korting]])</f>
        <v>0</v>
      </c>
    </row>
    <row r="861" spans="1:16" x14ac:dyDescent="0.3">
      <c r="A861" t="s">
        <v>9</v>
      </c>
      <c r="B861">
        <v>3001046</v>
      </c>
      <c r="C861" t="s">
        <v>61</v>
      </c>
      <c r="D861">
        <v>15</v>
      </c>
      <c r="E861" s="10">
        <v>3.5</v>
      </c>
      <c r="F861" s="10">
        <v>0</v>
      </c>
      <c r="G861" s="10">
        <v>0</v>
      </c>
      <c r="H861">
        <v>30</v>
      </c>
      <c r="I861" s="10" t="str">
        <f>_xlfn.XLOOKUP(Q1_2025[[#This Row],[Artikelnr]],Artikel_prijzen[Artnr],Artikel_prijzen[Groep],"")</f>
        <v/>
      </c>
      <c r="J861" s="10" t="str">
        <f>_xlfn.XLOOKUP(Q1_2025[[#This Row],[Artikelnr]],Artikel_prijzen[Artnr],Artikel_prijzen[Prijs 2025],"")</f>
        <v/>
      </c>
      <c r="K861" s="10" t="str">
        <f>IF(Q1_2025[[#This Row],[Artikelprijs]]&lt;&gt;"",IF(Q1_2025[[#This Row],[Stuksprijs]]=Q1_2025[[#This Row],[Artikelprijs]],"Prijs gelijk","Prijs wijkt af"),"")</f>
        <v/>
      </c>
      <c r="L861" s="10"/>
      <c r="N861" s="10">
        <f>IF(Q1_2025[[#This Row],[Prijstype]]="Artikelprijs",Q1_2025[[#This Row],[Artikelprijs]],Q1_2025[[#This Row],[Stuksprijs]])</f>
        <v>3.5</v>
      </c>
      <c r="O861" s="10">
        <f>IF(Q1_2025[[#This Row],[Prijstype]]="Artikelprijs",Q1_2025[[#This Row],[Artikelprijs]] * Q1_2025[[#This Row],[Besteld]],Q1_2025[[#This Row],[Brutobedrag]])</f>
        <v>0</v>
      </c>
      <c r="P861" s="10">
        <f>IF(Q1_2025[[#This Row],[Prijstype]] = "Artikelprijs",Q1_2025[[#This Row],[Brutobedrag 2]]*(100-Q1_2025[[#This Row],[Relatiekorting percentage]])/100,Q1_2025[[#This Row],[Bruto - Rel.korting]])</f>
        <v>0</v>
      </c>
    </row>
    <row r="862" spans="1:16" x14ac:dyDescent="0.3">
      <c r="A862" t="s">
        <v>9</v>
      </c>
      <c r="B862">
        <v>3001035</v>
      </c>
      <c r="C862" t="s">
        <v>62</v>
      </c>
      <c r="D862">
        <v>6</v>
      </c>
      <c r="E862" s="10">
        <v>2</v>
      </c>
      <c r="F862" s="10">
        <v>0</v>
      </c>
      <c r="G862" s="10">
        <v>0</v>
      </c>
      <c r="H862">
        <v>30</v>
      </c>
      <c r="I862" s="10" t="str">
        <f>_xlfn.XLOOKUP(Q1_2025[[#This Row],[Artikelnr]],Artikel_prijzen[Artnr],Artikel_prijzen[Groep],"")</f>
        <v/>
      </c>
      <c r="J862" s="10" t="str">
        <f>_xlfn.XLOOKUP(Q1_2025[[#This Row],[Artikelnr]],Artikel_prijzen[Artnr],Artikel_prijzen[Prijs 2025],"")</f>
        <v/>
      </c>
      <c r="K862" s="10" t="str">
        <f>IF(Q1_2025[[#This Row],[Artikelprijs]]&lt;&gt;"",IF(Q1_2025[[#This Row],[Stuksprijs]]=Q1_2025[[#This Row],[Artikelprijs]],"Prijs gelijk","Prijs wijkt af"),"")</f>
        <v/>
      </c>
      <c r="L862" s="10"/>
      <c r="N862" s="10">
        <f>IF(Q1_2025[[#This Row],[Prijstype]]="Artikelprijs",Q1_2025[[#This Row],[Artikelprijs]],Q1_2025[[#This Row],[Stuksprijs]])</f>
        <v>2</v>
      </c>
      <c r="O862" s="10">
        <f>IF(Q1_2025[[#This Row],[Prijstype]]="Artikelprijs",Q1_2025[[#This Row],[Artikelprijs]] * Q1_2025[[#This Row],[Besteld]],Q1_2025[[#This Row],[Brutobedrag]])</f>
        <v>0</v>
      </c>
      <c r="P862" s="10">
        <f>IF(Q1_2025[[#This Row],[Prijstype]] = "Artikelprijs",Q1_2025[[#This Row],[Brutobedrag 2]]*(100-Q1_2025[[#This Row],[Relatiekorting percentage]])/100,Q1_2025[[#This Row],[Bruto - Rel.korting]])</f>
        <v>0</v>
      </c>
    </row>
    <row r="863" spans="1:16" x14ac:dyDescent="0.3">
      <c r="A863" t="s">
        <v>9</v>
      </c>
      <c r="B863">
        <v>3001036</v>
      </c>
      <c r="C863" t="s">
        <v>63</v>
      </c>
      <c r="D863">
        <v>25</v>
      </c>
      <c r="E863" s="10">
        <v>3</v>
      </c>
      <c r="F863" s="10">
        <v>0</v>
      </c>
      <c r="G863" s="10">
        <v>0</v>
      </c>
      <c r="H863">
        <v>30</v>
      </c>
      <c r="I863" s="10" t="str">
        <f>_xlfn.XLOOKUP(Q1_2025[[#This Row],[Artikelnr]],Artikel_prijzen[Artnr],Artikel_prijzen[Groep],"")</f>
        <v/>
      </c>
      <c r="J863" s="10" t="str">
        <f>_xlfn.XLOOKUP(Q1_2025[[#This Row],[Artikelnr]],Artikel_prijzen[Artnr],Artikel_prijzen[Prijs 2025],"")</f>
        <v/>
      </c>
      <c r="K863" s="10" t="str">
        <f>IF(Q1_2025[[#This Row],[Artikelprijs]]&lt;&gt;"",IF(Q1_2025[[#This Row],[Stuksprijs]]=Q1_2025[[#This Row],[Artikelprijs]],"Prijs gelijk","Prijs wijkt af"),"")</f>
        <v/>
      </c>
      <c r="L863" s="10"/>
      <c r="N863" s="10">
        <f>IF(Q1_2025[[#This Row],[Prijstype]]="Artikelprijs",Q1_2025[[#This Row],[Artikelprijs]],Q1_2025[[#This Row],[Stuksprijs]])</f>
        <v>3</v>
      </c>
      <c r="O863" s="10">
        <f>IF(Q1_2025[[#This Row],[Prijstype]]="Artikelprijs",Q1_2025[[#This Row],[Artikelprijs]] * Q1_2025[[#This Row],[Besteld]],Q1_2025[[#This Row],[Brutobedrag]])</f>
        <v>0</v>
      </c>
      <c r="P863" s="10">
        <f>IF(Q1_2025[[#This Row],[Prijstype]] = "Artikelprijs",Q1_2025[[#This Row],[Brutobedrag 2]]*(100-Q1_2025[[#This Row],[Relatiekorting percentage]])/100,Q1_2025[[#This Row],[Bruto - Rel.korting]])</f>
        <v>0</v>
      </c>
    </row>
    <row r="864" spans="1:16" x14ac:dyDescent="0.3">
      <c r="A864" t="s">
        <v>9</v>
      </c>
      <c r="B864">
        <v>3001037</v>
      </c>
      <c r="C864" t="s">
        <v>64</v>
      </c>
      <c r="D864">
        <v>25</v>
      </c>
      <c r="E864" s="10">
        <v>4</v>
      </c>
      <c r="F864" s="10">
        <v>0</v>
      </c>
      <c r="G864" s="10">
        <v>0</v>
      </c>
      <c r="H864">
        <v>30</v>
      </c>
      <c r="I864" s="10" t="str">
        <f>_xlfn.XLOOKUP(Q1_2025[[#This Row],[Artikelnr]],Artikel_prijzen[Artnr],Artikel_prijzen[Groep],"")</f>
        <v/>
      </c>
      <c r="J864" s="10" t="str">
        <f>_xlfn.XLOOKUP(Q1_2025[[#This Row],[Artikelnr]],Artikel_prijzen[Artnr],Artikel_prijzen[Prijs 2025],"")</f>
        <v/>
      </c>
      <c r="K864" s="10" t="str">
        <f>IF(Q1_2025[[#This Row],[Artikelprijs]]&lt;&gt;"",IF(Q1_2025[[#This Row],[Stuksprijs]]=Q1_2025[[#This Row],[Artikelprijs]],"Prijs gelijk","Prijs wijkt af"),"")</f>
        <v/>
      </c>
      <c r="L864" s="10"/>
      <c r="N864" s="10">
        <f>IF(Q1_2025[[#This Row],[Prijstype]]="Artikelprijs",Q1_2025[[#This Row],[Artikelprijs]],Q1_2025[[#This Row],[Stuksprijs]])</f>
        <v>4</v>
      </c>
      <c r="O864" s="10">
        <f>IF(Q1_2025[[#This Row],[Prijstype]]="Artikelprijs",Q1_2025[[#This Row],[Artikelprijs]] * Q1_2025[[#This Row],[Besteld]],Q1_2025[[#This Row],[Brutobedrag]])</f>
        <v>0</v>
      </c>
      <c r="P864" s="10">
        <f>IF(Q1_2025[[#This Row],[Prijstype]] = "Artikelprijs",Q1_2025[[#This Row],[Brutobedrag 2]]*(100-Q1_2025[[#This Row],[Relatiekorting percentage]])/100,Q1_2025[[#This Row],[Bruto - Rel.korting]])</f>
        <v>0</v>
      </c>
    </row>
    <row r="865" spans="1:16" x14ac:dyDescent="0.3">
      <c r="A865" t="s">
        <v>9</v>
      </c>
      <c r="B865">
        <v>3001038</v>
      </c>
      <c r="C865" t="s">
        <v>65</v>
      </c>
      <c r="D865">
        <v>10</v>
      </c>
      <c r="E865" s="10">
        <v>6</v>
      </c>
      <c r="F865" s="10">
        <v>0</v>
      </c>
      <c r="G865" s="10">
        <v>0</v>
      </c>
      <c r="H865">
        <v>30</v>
      </c>
      <c r="I865" s="10" t="str">
        <f>_xlfn.XLOOKUP(Q1_2025[[#This Row],[Artikelnr]],Artikel_prijzen[Artnr],Artikel_prijzen[Groep],"")</f>
        <v/>
      </c>
      <c r="J865" s="10" t="str">
        <f>_xlfn.XLOOKUP(Q1_2025[[#This Row],[Artikelnr]],Artikel_prijzen[Artnr],Artikel_prijzen[Prijs 2025],"")</f>
        <v/>
      </c>
      <c r="K865" s="10" t="str">
        <f>IF(Q1_2025[[#This Row],[Artikelprijs]]&lt;&gt;"",IF(Q1_2025[[#This Row],[Stuksprijs]]=Q1_2025[[#This Row],[Artikelprijs]],"Prijs gelijk","Prijs wijkt af"),"")</f>
        <v/>
      </c>
      <c r="L865" s="10"/>
      <c r="N865" s="10">
        <f>IF(Q1_2025[[#This Row],[Prijstype]]="Artikelprijs",Q1_2025[[#This Row],[Artikelprijs]],Q1_2025[[#This Row],[Stuksprijs]])</f>
        <v>6</v>
      </c>
      <c r="O865" s="10">
        <f>IF(Q1_2025[[#This Row],[Prijstype]]="Artikelprijs",Q1_2025[[#This Row],[Artikelprijs]] * Q1_2025[[#This Row],[Besteld]],Q1_2025[[#This Row],[Brutobedrag]])</f>
        <v>0</v>
      </c>
      <c r="P865" s="10">
        <f>IF(Q1_2025[[#This Row],[Prijstype]] = "Artikelprijs",Q1_2025[[#This Row],[Brutobedrag 2]]*(100-Q1_2025[[#This Row],[Relatiekorting percentage]])/100,Q1_2025[[#This Row],[Bruto - Rel.korting]])</f>
        <v>0</v>
      </c>
    </row>
    <row r="866" spans="1:16" x14ac:dyDescent="0.3">
      <c r="A866" t="s">
        <v>9</v>
      </c>
      <c r="B866">
        <v>3001039</v>
      </c>
      <c r="C866" t="s">
        <v>66</v>
      </c>
      <c r="D866">
        <v>10</v>
      </c>
      <c r="E866" s="10">
        <v>7</v>
      </c>
      <c r="F866" s="10">
        <v>0</v>
      </c>
      <c r="G866" s="10">
        <v>0</v>
      </c>
      <c r="H866">
        <v>30</v>
      </c>
      <c r="I866" s="10" t="str">
        <f>_xlfn.XLOOKUP(Q1_2025[[#This Row],[Artikelnr]],Artikel_prijzen[Artnr],Artikel_prijzen[Groep],"")</f>
        <v/>
      </c>
      <c r="J866" s="10" t="str">
        <f>_xlfn.XLOOKUP(Q1_2025[[#This Row],[Artikelnr]],Artikel_prijzen[Artnr],Artikel_prijzen[Prijs 2025],"")</f>
        <v/>
      </c>
      <c r="K866" s="10" t="str">
        <f>IF(Q1_2025[[#This Row],[Artikelprijs]]&lt;&gt;"",IF(Q1_2025[[#This Row],[Stuksprijs]]=Q1_2025[[#This Row],[Artikelprijs]],"Prijs gelijk","Prijs wijkt af"),"")</f>
        <v/>
      </c>
      <c r="L866" s="10"/>
      <c r="N866" s="10">
        <f>IF(Q1_2025[[#This Row],[Prijstype]]="Artikelprijs",Q1_2025[[#This Row],[Artikelprijs]],Q1_2025[[#This Row],[Stuksprijs]])</f>
        <v>7</v>
      </c>
      <c r="O866" s="10">
        <f>IF(Q1_2025[[#This Row],[Prijstype]]="Artikelprijs",Q1_2025[[#This Row],[Artikelprijs]] * Q1_2025[[#This Row],[Besteld]],Q1_2025[[#This Row],[Brutobedrag]])</f>
        <v>0</v>
      </c>
      <c r="P866" s="10">
        <f>IF(Q1_2025[[#This Row],[Prijstype]] = "Artikelprijs",Q1_2025[[#This Row],[Brutobedrag 2]]*(100-Q1_2025[[#This Row],[Relatiekorting percentage]])/100,Q1_2025[[#This Row],[Bruto - Rel.korting]])</f>
        <v>0</v>
      </c>
    </row>
    <row r="867" spans="1:16" x14ac:dyDescent="0.3">
      <c r="A867" t="s">
        <v>9</v>
      </c>
      <c r="B867">
        <v>3001040</v>
      </c>
      <c r="C867" t="s">
        <v>67</v>
      </c>
      <c r="D867">
        <v>10</v>
      </c>
      <c r="E867" s="10">
        <v>8</v>
      </c>
      <c r="F867" s="10">
        <v>0</v>
      </c>
      <c r="G867" s="10">
        <v>0</v>
      </c>
      <c r="H867">
        <v>30</v>
      </c>
      <c r="I867" s="10" t="str">
        <f>_xlfn.XLOOKUP(Q1_2025[[#This Row],[Artikelnr]],Artikel_prijzen[Artnr],Artikel_prijzen[Groep],"")</f>
        <v/>
      </c>
      <c r="J867" s="10" t="str">
        <f>_xlfn.XLOOKUP(Q1_2025[[#This Row],[Artikelnr]],Artikel_prijzen[Artnr],Artikel_prijzen[Prijs 2025],"")</f>
        <v/>
      </c>
      <c r="K867" s="10" t="str">
        <f>IF(Q1_2025[[#This Row],[Artikelprijs]]&lt;&gt;"",IF(Q1_2025[[#This Row],[Stuksprijs]]=Q1_2025[[#This Row],[Artikelprijs]],"Prijs gelijk","Prijs wijkt af"),"")</f>
        <v/>
      </c>
      <c r="L867" s="10"/>
      <c r="N867" s="10">
        <f>IF(Q1_2025[[#This Row],[Prijstype]]="Artikelprijs",Q1_2025[[#This Row],[Artikelprijs]],Q1_2025[[#This Row],[Stuksprijs]])</f>
        <v>8</v>
      </c>
      <c r="O867" s="10">
        <f>IF(Q1_2025[[#This Row],[Prijstype]]="Artikelprijs",Q1_2025[[#This Row],[Artikelprijs]] * Q1_2025[[#This Row],[Besteld]],Q1_2025[[#This Row],[Brutobedrag]])</f>
        <v>0</v>
      </c>
      <c r="P867" s="10">
        <f>IF(Q1_2025[[#This Row],[Prijstype]] = "Artikelprijs",Q1_2025[[#This Row],[Brutobedrag 2]]*(100-Q1_2025[[#This Row],[Relatiekorting percentage]])/100,Q1_2025[[#This Row],[Bruto - Rel.korting]])</f>
        <v>0</v>
      </c>
    </row>
    <row r="868" spans="1:16" x14ac:dyDescent="0.3">
      <c r="A868" t="s">
        <v>9</v>
      </c>
      <c r="B868">
        <v>3001046</v>
      </c>
      <c r="C868" t="s">
        <v>61</v>
      </c>
      <c r="D868">
        <v>40</v>
      </c>
      <c r="E868" s="10">
        <v>3.5</v>
      </c>
      <c r="F868" s="10">
        <v>0</v>
      </c>
      <c r="G868" s="10">
        <v>0</v>
      </c>
      <c r="H868">
        <v>30</v>
      </c>
      <c r="I868" s="10" t="str">
        <f>_xlfn.XLOOKUP(Q1_2025[[#This Row],[Artikelnr]],Artikel_prijzen[Artnr],Artikel_prijzen[Groep],"")</f>
        <v/>
      </c>
      <c r="J868" s="10" t="str">
        <f>_xlfn.XLOOKUP(Q1_2025[[#This Row],[Artikelnr]],Artikel_prijzen[Artnr],Artikel_prijzen[Prijs 2025],"")</f>
        <v/>
      </c>
      <c r="K868" s="10" t="str">
        <f>IF(Q1_2025[[#This Row],[Artikelprijs]]&lt;&gt;"",IF(Q1_2025[[#This Row],[Stuksprijs]]=Q1_2025[[#This Row],[Artikelprijs]],"Prijs gelijk","Prijs wijkt af"),"")</f>
        <v/>
      </c>
      <c r="L868" s="10"/>
      <c r="N868" s="10">
        <f>IF(Q1_2025[[#This Row],[Prijstype]]="Artikelprijs",Q1_2025[[#This Row],[Artikelprijs]],Q1_2025[[#This Row],[Stuksprijs]])</f>
        <v>3.5</v>
      </c>
      <c r="O868" s="10">
        <f>IF(Q1_2025[[#This Row],[Prijstype]]="Artikelprijs",Q1_2025[[#This Row],[Artikelprijs]] * Q1_2025[[#This Row],[Besteld]],Q1_2025[[#This Row],[Brutobedrag]])</f>
        <v>0</v>
      </c>
      <c r="P868" s="10">
        <f>IF(Q1_2025[[#This Row],[Prijstype]] = "Artikelprijs",Q1_2025[[#This Row],[Brutobedrag 2]]*(100-Q1_2025[[#This Row],[Relatiekorting percentage]])/100,Q1_2025[[#This Row],[Bruto - Rel.korting]])</f>
        <v>0</v>
      </c>
    </row>
    <row r="869" spans="1:16" x14ac:dyDescent="0.3">
      <c r="A869" t="s">
        <v>9</v>
      </c>
      <c r="B869">
        <v>3001035</v>
      </c>
      <c r="C869" t="s">
        <v>62</v>
      </c>
      <c r="D869">
        <v>40</v>
      </c>
      <c r="E869" s="10">
        <v>2</v>
      </c>
      <c r="F869" s="10">
        <v>0</v>
      </c>
      <c r="G869" s="10">
        <v>0</v>
      </c>
      <c r="H869">
        <v>30</v>
      </c>
      <c r="I869" s="10" t="str">
        <f>_xlfn.XLOOKUP(Q1_2025[[#This Row],[Artikelnr]],Artikel_prijzen[Artnr],Artikel_prijzen[Groep],"")</f>
        <v/>
      </c>
      <c r="J869" s="10" t="str">
        <f>_xlfn.XLOOKUP(Q1_2025[[#This Row],[Artikelnr]],Artikel_prijzen[Artnr],Artikel_prijzen[Prijs 2025],"")</f>
        <v/>
      </c>
      <c r="K869" s="10" t="str">
        <f>IF(Q1_2025[[#This Row],[Artikelprijs]]&lt;&gt;"",IF(Q1_2025[[#This Row],[Stuksprijs]]=Q1_2025[[#This Row],[Artikelprijs]],"Prijs gelijk","Prijs wijkt af"),"")</f>
        <v/>
      </c>
      <c r="L869" s="10"/>
      <c r="N869" s="10">
        <f>IF(Q1_2025[[#This Row],[Prijstype]]="Artikelprijs",Q1_2025[[#This Row],[Artikelprijs]],Q1_2025[[#This Row],[Stuksprijs]])</f>
        <v>2</v>
      </c>
      <c r="O869" s="10">
        <f>IF(Q1_2025[[#This Row],[Prijstype]]="Artikelprijs",Q1_2025[[#This Row],[Artikelprijs]] * Q1_2025[[#This Row],[Besteld]],Q1_2025[[#This Row],[Brutobedrag]])</f>
        <v>0</v>
      </c>
      <c r="P869" s="10">
        <f>IF(Q1_2025[[#This Row],[Prijstype]] = "Artikelprijs",Q1_2025[[#This Row],[Brutobedrag 2]]*(100-Q1_2025[[#This Row],[Relatiekorting percentage]])/100,Q1_2025[[#This Row],[Bruto - Rel.korting]])</f>
        <v>0</v>
      </c>
    </row>
    <row r="870" spans="1:16" x14ac:dyDescent="0.3">
      <c r="A870" t="s">
        <v>9</v>
      </c>
      <c r="B870">
        <v>3001036</v>
      </c>
      <c r="C870" t="s">
        <v>63</v>
      </c>
      <c r="D870">
        <v>25</v>
      </c>
      <c r="E870" s="10">
        <v>3</v>
      </c>
      <c r="F870" s="10">
        <v>0</v>
      </c>
      <c r="G870" s="10">
        <v>0</v>
      </c>
      <c r="H870">
        <v>30</v>
      </c>
      <c r="I870" s="10" t="str">
        <f>_xlfn.XLOOKUP(Q1_2025[[#This Row],[Artikelnr]],Artikel_prijzen[Artnr],Artikel_prijzen[Groep],"")</f>
        <v/>
      </c>
      <c r="J870" s="10" t="str">
        <f>_xlfn.XLOOKUP(Q1_2025[[#This Row],[Artikelnr]],Artikel_prijzen[Artnr],Artikel_prijzen[Prijs 2025],"")</f>
        <v/>
      </c>
      <c r="K870" s="10" t="str">
        <f>IF(Q1_2025[[#This Row],[Artikelprijs]]&lt;&gt;"",IF(Q1_2025[[#This Row],[Stuksprijs]]=Q1_2025[[#This Row],[Artikelprijs]],"Prijs gelijk","Prijs wijkt af"),"")</f>
        <v/>
      </c>
      <c r="L870" s="10"/>
      <c r="N870" s="10">
        <f>IF(Q1_2025[[#This Row],[Prijstype]]="Artikelprijs",Q1_2025[[#This Row],[Artikelprijs]],Q1_2025[[#This Row],[Stuksprijs]])</f>
        <v>3</v>
      </c>
      <c r="O870" s="10">
        <f>IF(Q1_2025[[#This Row],[Prijstype]]="Artikelprijs",Q1_2025[[#This Row],[Artikelprijs]] * Q1_2025[[#This Row],[Besteld]],Q1_2025[[#This Row],[Brutobedrag]])</f>
        <v>0</v>
      </c>
      <c r="P870" s="10">
        <f>IF(Q1_2025[[#This Row],[Prijstype]] = "Artikelprijs",Q1_2025[[#This Row],[Brutobedrag 2]]*(100-Q1_2025[[#This Row],[Relatiekorting percentage]])/100,Q1_2025[[#This Row],[Bruto - Rel.korting]])</f>
        <v>0</v>
      </c>
    </row>
    <row r="871" spans="1:16" x14ac:dyDescent="0.3">
      <c r="A871" t="s">
        <v>9</v>
      </c>
      <c r="B871">
        <v>3001037</v>
      </c>
      <c r="C871" t="s">
        <v>64</v>
      </c>
      <c r="D871">
        <v>30</v>
      </c>
      <c r="E871" s="10">
        <v>4</v>
      </c>
      <c r="F871" s="10">
        <v>0</v>
      </c>
      <c r="G871" s="10">
        <v>0</v>
      </c>
      <c r="H871">
        <v>30</v>
      </c>
      <c r="I871" s="10" t="str">
        <f>_xlfn.XLOOKUP(Q1_2025[[#This Row],[Artikelnr]],Artikel_prijzen[Artnr],Artikel_prijzen[Groep],"")</f>
        <v/>
      </c>
      <c r="J871" s="10" t="str">
        <f>_xlfn.XLOOKUP(Q1_2025[[#This Row],[Artikelnr]],Artikel_prijzen[Artnr],Artikel_prijzen[Prijs 2025],"")</f>
        <v/>
      </c>
      <c r="K871" s="10" t="str">
        <f>IF(Q1_2025[[#This Row],[Artikelprijs]]&lt;&gt;"",IF(Q1_2025[[#This Row],[Stuksprijs]]=Q1_2025[[#This Row],[Artikelprijs]],"Prijs gelijk","Prijs wijkt af"),"")</f>
        <v/>
      </c>
      <c r="L871" s="10"/>
      <c r="N871" s="10">
        <f>IF(Q1_2025[[#This Row],[Prijstype]]="Artikelprijs",Q1_2025[[#This Row],[Artikelprijs]],Q1_2025[[#This Row],[Stuksprijs]])</f>
        <v>4</v>
      </c>
      <c r="O871" s="10">
        <f>IF(Q1_2025[[#This Row],[Prijstype]]="Artikelprijs",Q1_2025[[#This Row],[Artikelprijs]] * Q1_2025[[#This Row],[Besteld]],Q1_2025[[#This Row],[Brutobedrag]])</f>
        <v>0</v>
      </c>
      <c r="P871" s="10">
        <f>IF(Q1_2025[[#This Row],[Prijstype]] = "Artikelprijs",Q1_2025[[#This Row],[Brutobedrag 2]]*(100-Q1_2025[[#This Row],[Relatiekorting percentage]])/100,Q1_2025[[#This Row],[Bruto - Rel.korting]])</f>
        <v>0</v>
      </c>
    </row>
    <row r="872" spans="1:16" x14ac:dyDescent="0.3">
      <c r="A872" t="s">
        <v>9</v>
      </c>
      <c r="B872">
        <v>3001038</v>
      </c>
      <c r="C872" t="s">
        <v>65</v>
      </c>
      <c r="D872">
        <v>10</v>
      </c>
      <c r="E872" s="10">
        <v>6</v>
      </c>
      <c r="F872" s="10">
        <v>0</v>
      </c>
      <c r="G872" s="10">
        <v>0</v>
      </c>
      <c r="H872">
        <v>30</v>
      </c>
      <c r="I872" s="10" t="str">
        <f>_xlfn.XLOOKUP(Q1_2025[[#This Row],[Artikelnr]],Artikel_prijzen[Artnr],Artikel_prijzen[Groep],"")</f>
        <v/>
      </c>
      <c r="J872" s="10" t="str">
        <f>_xlfn.XLOOKUP(Q1_2025[[#This Row],[Artikelnr]],Artikel_prijzen[Artnr],Artikel_prijzen[Prijs 2025],"")</f>
        <v/>
      </c>
      <c r="K872" s="10" t="str">
        <f>IF(Q1_2025[[#This Row],[Artikelprijs]]&lt;&gt;"",IF(Q1_2025[[#This Row],[Stuksprijs]]=Q1_2025[[#This Row],[Artikelprijs]],"Prijs gelijk","Prijs wijkt af"),"")</f>
        <v/>
      </c>
      <c r="L872" s="10"/>
      <c r="N872" s="10">
        <f>IF(Q1_2025[[#This Row],[Prijstype]]="Artikelprijs",Q1_2025[[#This Row],[Artikelprijs]],Q1_2025[[#This Row],[Stuksprijs]])</f>
        <v>6</v>
      </c>
      <c r="O872" s="10">
        <f>IF(Q1_2025[[#This Row],[Prijstype]]="Artikelprijs",Q1_2025[[#This Row],[Artikelprijs]] * Q1_2025[[#This Row],[Besteld]],Q1_2025[[#This Row],[Brutobedrag]])</f>
        <v>0</v>
      </c>
      <c r="P872" s="10">
        <f>IF(Q1_2025[[#This Row],[Prijstype]] = "Artikelprijs",Q1_2025[[#This Row],[Brutobedrag 2]]*(100-Q1_2025[[#This Row],[Relatiekorting percentage]])/100,Q1_2025[[#This Row],[Bruto - Rel.korting]])</f>
        <v>0</v>
      </c>
    </row>
    <row r="873" spans="1:16" x14ac:dyDescent="0.3">
      <c r="A873" t="s">
        <v>9</v>
      </c>
      <c r="B873">
        <v>3001040</v>
      </c>
      <c r="C873" t="s">
        <v>67</v>
      </c>
      <c r="D873">
        <v>10</v>
      </c>
      <c r="E873" s="10">
        <v>8</v>
      </c>
      <c r="F873" s="10">
        <v>0</v>
      </c>
      <c r="G873" s="10">
        <v>0</v>
      </c>
      <c r="H873">
        <v>30</v>
      </c>
      <c r="I873" s="10" t="str">
        <f>_xlfn.XLOOKUP(Q1_2025[[#This Row],[Artikelnr]],Artikel_prijzen[Artnr],Artikel_prijzen[Groep],"")</f>
        <v/>
      </c>
      <c r="J873" s="10" t="str">
        <f>_xlfn.XLOOKUP(Q1_2025[[#This Row],[Artikelnr]],Artikel_prijzen[Artnr],Artikel_prijzen[Prijs 2025],"")</f>
        <v/>
      </c>
      <c r="K873" s="10" t="str">
        <f>IF(Q1_2025[[#This Row],[Artikelprijs]]&lt;&gt;"",IF(Q1_2025[[#This Row],[Stuksprijs]]=Q1_2025[[#This Row],[Artikelprijs]],"Prijs gelijk","Prijs wijkt af"),"")</f>
        <v/>
      </c>
      <c r="L873" s="10"/>
      <c r="N873" s="10">
        <f>IF(Q1_2025[[#This Row],[Prijstype]]="Artikelprijs",Q1_2025[[#This Row],[Artikelprijs]],Q1_2025[[#This Row],[Stuksprijs]])</f>
        <v>8</v>
      </c>
      <c r="O873" s="10">
        <f>IF(Q1_2025[[#This Row],[Prijstype]]="Artikelprijs",Q1_2025[[#This Row],[Artikelprijs]] * Q1_2025[[#This Row],[Besteld]],Q1_2025[[#This Row],[Brutobedrag]])</f>
        <v>0</v>
      </c>
      <c r="P873" s="10">
        <f>IF(Q1_2025[[#This Row],[Prijstype]] = "Artikelprijs",Q1_2025[[#This Row],[Brutobedrag 2]]*(100-Q1_2025[[#This Row],[Relatiekorting percentage]])/100,Q1_2025[[#This Row],[Bruto - Rel.korting]])</f>
        <v>0</v>
      </c>
    </row>
    <row r="874" spans="1:16" x14ac:dyDescent="0.3">
      <c r="A874" t="s">
        <v>9</v>
      </c>
      <c r="B874">
        <v>3001043</v>
      </c>
      <c r="C874" t="s">
        <v>70</v>
      </c>
      <c r="D874">
        <v>5</v>
      </c>
      <c r="E874" s="10">
        <v>13</v>
      </c>
      <c r="F874" s="10">
        <v>0</v>
      </c>
      <c r="G874" s="10">
        <v>0</v>
      </c>
      <c r="H874">
        <v>30</v>
      </c>
      <c r="I874" s="10" t="str">
        <f>_xlfn.XLOOKUP(Q1_2025[[#This Row],[Artikelnr]],Artikel_prijzen[Artnr],Artikel_prijzen[Groep],"")</f>
        <v/>
      </c>
      <c r="J874" s="10" t="str">
        <f>_xlfn.XLOOKUP(Q1_2025[[#This Row],[Artikelnr]],Artikel_prijzen[Artnr],Artikel_prijzen[Prijs 2025],"")</f>
        <v/>
      </c>
      <c r="K874" s="10" t="str">
        <f>IF(Q1_2025[[#This Row],[Artikelprijs]]&lt;&gt;"",IF(Q1_2025[[#This Row],[Stuksprijs]]=Q1_2025[[#This Row],[Artikelprijs]],"Prijs gelijk","Prijs wijkt af"),"")</f>
        <v/>
      </c>
      <c r="L874" s="10"/>
      <c r="N874" s="10">
        <f>IF(Q1_2025[[#This Row],[Prijstype]]="Artikelprijs",Q1_2025[[#This Row],[Artikelprijs]],Q1_2025[[#This Row],[Stuksprijs]])</f>
        <v>13</v>
      </c>
      <c r="O874" s="10">
        <f>IF(Q1_2025[[#This Row],[Prijstype]]="Artikelprijs",Q1_2025[[#This Row],[Artikelprijs]] * Q1_2025[[#This Row],[Besteld]],Q1_2025[[#This Row],[Brutobedrag]])</f>
        <v>0</v>
      </c>
      <c r="P874" s="10">
        <f>IF(Q1_2025[[#This Row],[Prijstype]] = "Artikelprijs",Q1_2025[[#This Row],[Brutobedrag 2]]*(100-Q1_2025[[#This Row],[Relatiekorting percentage]])/100,Q1_2025[[#This Row],[Bruto - Rel.korting]])</f>
        <v>0</v>
      </c>
    </row>
    <row r="875" spans="1:16" x14ac:dyDescent="0.3">
      <c r="A875" t="s">
        <v>9</v>
      </c>
      <c r="B875">
        <v>3001045</v>
      </c>
      <c r="C875" t="s">
        <v>71</v>
      </c>
      <c r="D875">
        <v>10</v>
      </c>
      <c r="E875" s="10">
        <v>5</v>
      </c>
      <c r="F875" s="10">
        <v>0</v>
      </c>
      <c r="G875" s="10">
        <v>0</v>
      </c>
      <c r="H875">
        <v>30</v>
      </c>
      <c r="I875" s="10" t="str">
        <f>_xlfn.XLOOKUP(Q1_2025[[#This Row],[Artikelnr]],Artikel_prijzen[Artnr],Artikel_prijzen[Groep],"")</f>
        <v/>
      </c>
      <c r="J875" s="10" t="str">
        <f>_xlfn.XLOOKUP(Q1_2025[[#This Row],[Artikelnr]],Artikel_prijzen[Artnr],Artikel_prijzen[Prijs 2025],"")</f>
        <v/>
      </c>
      <c r="K875" s="10" t="str">
        <f>IF(Q1_2025[[#This Row],[Artikelprijs]]&lt;&gt;"",IF(Q1_2025[[#This Row],[Stuksprijs]]=Q1_2025[[#This Row],[Artikelprijs]],"Prijs gelijk","Prijs wijkt af"),"")</f>
        <v/>
      </c>
      <c r="L875" s="10"/>
      <c r="N875" s="10">
        <f>IF(Q1_2025[[#This Row],[Prijstype]]="Artikelprijs",Q1_2025[[#This Row],[Artikelprijs]],Q1_2025[[#This Row],[Stuksprijs]])</f>
        <v>5</v>
      </c>
      <c r="O875" s="10">
        <f>IF(Q1_2025[[#This Row],[Prijstype]]="Artikelprijs",Q1_2025[[#This Row],[Artikelprijs]] * Q1_2025[[#This Row],[Besteld]],Q1_2025[[#This Row],[Brutobedrag]])</f>
        <v>0</v>
      </c>
      <c r="P875" s="10">
        <f>IF(Q1_2025[[#This Row],[Prijstype]] = "Artikelprijs",Q1_2025[[#This Row],[Brutobedrag 2]]*(100-Q1_2025[[#This Row],[Relatiekorting percentage]])/100,Q1_2025[[#This Row],[Bruto - Rel.korting]])</f>
        <v>0</v>
      </c>
    </row>
    <row r="876" spans="1:16" x14ac:dyDescent="0.3">
      <c r="A876" t="s">
        <v>9</v>
      </c>
      <c r="B876">
        <v>3001046</v>
      </c>
      <c r="C876" t="s">
        <v>61</v>
      </c>
      <c r="D876">
        <v>10</v>
      </c>
      <c r="E876" s="10">
        <v>3.5</v>
      </c>
      <c r="F876" s="10">
        <v>0</v>
      </c>
      <c r="G876" s="10">
        <v>0</v>
      </c>
      <c r="H876">
        <v>30</v>
      </c>
      <c r="I876" s="10" t="str">
        <f>_xlfn.XLOOKUP(Q1_2025[[#This Row],[Artikelnr]],Artikel_prijzen[Artnr],Artikel_prijzen[Groep],"")</f>
        <v/>
      </c>
      <c r="J876" s="10" t="str">
        <f>_xlfn.XLOOKUP(Q1_2025[[#This Row],[Artikelnr]],Artikel_prijzen[Artnr],Artikel_prijzen[Prijs 2025],"")</f>
        <v/>
      </c>
      <c r="K876" s="10" t="str">
        <f>IF(Q1_2025[[#This Row],[Artikelprijs]]&lt;&gt;"",IF(Q1_2025[[#This Row],[Stuksprijs]]=Q1_2025[[#This Row],[Artikelprijs]],"Prijs gelijk","Prijs wijkt af"),"")</f>
        <v/>
      </c>
      <c r="L876" s="10"/>
      <c r="N876" s="10">
        <f>IF(Q1_2025[[#This Row],[Prijstype]]="Artikelprijs",Q1_2025[[#This Row],[Artikelprijs]],Q1_2025[[#This Row],[Stuksprijs]])</f>
        <v>3.5</v>
      </c>
      <c r="O876" s="10">
        <f>IF(Q1_2025[[#This Row],[Prijstype]]="Artikelprijs",Q1_2025[[#This Row],[Artikelprijs]] * Q1_2025[[#This Row],[Besteld]],Q1_2025[[#This Row],[Brutobedrag]])</f>
        <v>0</v>
      </c>
      <c r="P876" s="10">
        <f>IF(Q1_2025[[#This Row],[Prijstype]] = "Artikelprijs",Q1_2025[[#This Row],[Brutobedrag 2]]*(100-Q1_2025[[#This Row],[Relatiekorting percentage]])/100,Q1_2025[[#This Row],[Bruto - Rel.korting]])</f>
        <v>0</v>
      </c>
    </row>
    <row r="877" spans="1:16" x14ac:dyDescent="0.3">
      <c r="A877" t="s">
        <v>9</v>
      </c>
      <c r="B877">
        <v>3001035</v>
      </c>
      <c r="C877" t="s">
        <v>62</v>
      </c>
      <c r="D877">
        <v>5</v>
      </c>
      <c r="E877" s="10">
        <v>2</v>
      </c>
      <c r="F877" s="10">
        <v>0</v>
      </c>
      <c r="G877" s="10">
        <v>0</v>
      </c>
      <c r="H877">
        <v>30</v>
      </c>
      <c r="I877" s="10" t="str">
        <f>_xlfn.XLOOKUP(Q1_2025[[#This Row],[Artikelnr]],Artikel_prijzen[Artnr],Artikel_prijzen[Groep],"")</f>
        <v/>
      </c>
      <c r="J877" s="10" t="str">
        <f>_xlfn.XLOOKUP(Q1_2025[[#This Row],[Artikelnr]],Artikel_prijzen[Artnr],Artikel_prijzen[Prijs 2025],"")</f>
        <v/>
      </c>
      <c r="K877" s="10" t="str">
        <f>IF(Q1_2025[[#This Row],[Artikelprijs]]&lt;&gt;"",IF(Q1_2025[[#This Row],[Stuksprijs]]=Q1_2025[[#This Row],[Artikelprijs]],"Prijs gelijk","Prijs wijkt af"),"")</f>
        <v/>
      </c>
      <c r="L877" s="10"/>
      <c r="N877" s="10">
        <f>IF(Q1_2025[[#This Row],[Prijstype]]="Artikelprijs",Q1_2025[[#This Row],[Artikelprijs]],Q1_2025[[#This Row],[Stuksprijs]])</f>
        <v>2</v>
      </c>
      <c r="O877" s="10">
        <f>IF(Q1_2025[[#This Row],[Prijstype]]="Artikelprijs",Q1_2025[[#This Row],[Artikelprijs]] * Q1_2025[[#This Row],[Besteld]],Q1_2025[[#This Row],[Brutobedrag]])</f>
        <v>0</v>
      </c>
      <c r="P877" s="10">
        <f>IF(Q1_2025[[#This Row],[Prijstype]] = "Artikelprijs",Q1_2025[[#This Row],[Brutobedrag 2]]*(100-Q1_2025[[#This Row],[Relatiekorting percentage]])/100,Q1_2025[[#This Row],[Bruto - Rel.korting]])</f>
        <v>0</v>
      </c>
    </row>
    <row r="878" spans="1:16" x14ac:dyDescent="0.3">
      <c r="A878" t="s">
        <v>9</v>
      </c>
      <c r="B878">
        <v>3001036</v>
      </c>
      <c r="C878" t="s">
        <v>63</v>
      </c>
      <c r="D878">
        <v>5</v>
      </c>
      <c r="E878" s="10">
        <v>3</v>
      </c>
      <c r="F878" s="10">
        <v>0</v>
      </c>
      <c r="G878" s="10">
        <v>0</v>
      </c>
      <c r="H878">
        <v>30</v>
      </c>
      <c r="I878" s="10" t="str">
        <f>_xlfn.XLOOKUP(Q1_2025[[#This Row],[Artikelnr]],Artikel_prijzen[Artnr],Artikel_prijzen[Groep],"")</f>
        <v/>
      </c>
      <c r="J878" s="10" t="str">
        <f>_xlfn.XLOOKUP(Q1_2025[[#This Row],[Artikelnr]],Artikel_prijzen[Artnr],Artikel_prijzen[Prijs 2025],"")</f>
        <v/>
      </c>
      <c r="K878" s="10" t="str">
        <f>IF(Q1_2025[[#This Row],[Artikelprijs]]&lt;&gt;"",IF(Q1_2025[[#This Row],[Stuksprijs]]=Q1_2025[[#This Row],[Artikelprijs]],"Prijs gelijk","Prijs wijkt af"),"")</f>
        <v/>
      </c>
      <c r="L878" s="10"/>
      <c r="N878" s="10">
        <f>IF(Q1_2025[[#This Row],[Prijstype]]="Artikelprijs",Q1_2025[[#This Row],[Artikelprijs]],Q1_2025[[#This Row],[Stuksprijs]])</f>
        <v>3</v>
      </c>
      <c r="O878" s="10">
        <f>IF(Q1_2025[[#This Row],[Prijstype]]="Artikelprijs",Q1_2025[[#This Row],[Artikelprijs]] * Q1_2025[[#This Row],[Besteld]],Q1_2025[[#This Row],[Brutobedrag]])</f>
        <v>0</v>
      </c>
      <c r="P878" s="10">
        <f>IF(Q1_2025[[#This Row],[Prijstype]] = "Artikelprijs",Q1_2025[[#This Row],[Brutobedrag 2]]*(100-Q1_2025[[#This Row],[Relatiekorting percentage]])/100,Q1_2025[[#This Row],[Bruto - Rel.korting]])</f>
        <v>0</v>
      </c>
    </row>
    <row r="879" spans="1:16" x14ac:dyDescent="0.3">
      <c r="A879" t="s">
        <v>9</v>
      </c>
      <c r="B879">
        <v>3001037</v>
      </c>
      <c r="C879" t="s">
        <v>64</v>
      </c>
      <c r="D879">
        <v>5</v>
      </c>
      <c r="E879" s="10">
        <v>4</v>
      </c>
      <c r="F879" s="10">
        <v>0</v>
      </c>
      <c r="G879" s="10">
        <v>0</v>
      </c>
      <c r="H879">
        <v>30</v>
      </c>
      <c r="I879" s="10" t="str">
        <f>_xlfn.XLOOKUP(Q1_2025[[#This Row],[Artikelnr]],Artikel_prijzen[Artnr],Artikel_prijzen[Groep],"")</f>
        <v/>
      </c>
      <c r="J879" s="10" t="str">
        <f>_xlfn.XLOOKUP(Q1_2025[[#This Row],[Artikelnr]],Artikel_prijzen[Artnr],Artikel_prijzen[Prijs 2025],"")</f>
        <v/>
      </c>
      <c r="K879" s="10" t="str">
        <f>IF(Q1_2025[[#This Row],[Artikelprijs]]&lt;&gt;"",IF(Q1_2025[[#This Row],[Stuksprijs]]=Q1_2025[[#This Row],[Artikelprijs]],"Prijs gelijk","Prijs wijkt af"),"")</f>
        <v/>
      </c>
      <c r="L879" s="10"/>
      <c r="N879" s="10">
        <f>IF(Q1_2025[[#This Row],[Prijstype]]="Artikelprijs",Q1_2025[[#This Row],[Artikelprijs]],Q1_2025[[#This Row],[Stuksprijs]])</f>
        <v>4</v>
      </c>
      <c r="O879" s="10">
        <f>IF(Q1_2025[[#This Row],[Prijstype]]="Artikelprijs",Q1_2025[[#This Row],[Artikelprijs]] * Q1_2025[[#This Row],[Besteld]],Q1_2025[[#This Row],[Brutobedrag]])</f>
        <v>0</v>
      </c>
      <c r="P879" s="10">
        <f>IF(Q1_2025[[#This Row],[Prijstype]] = "Artikelprijs",Q1_2025[[#This Row],[Brutobedrag 2]]*(100-Q1_2025[[#This Row],[Relatiekorting percentage]])/100,Q1_2025[[#This Row],[Bruto - Rel.korting]])</f>
        <v>0</v>
      </c>
    </row>
    <row r="880" spans="1:16" x14ac:dyDescent="0.3">
      <c r="A880" t="s">
        <v>9</v>
      </c>
      <c r="B880">
        <v>3001038</v>
      </c>
      <c r="C880" t="s">
        <v>65</v>
      </c>
      <c r="D880">
        <v>5</v>
      </c>
      <c r="E880" s="10">
        <v>6</v>
      </c>
      <c r="F880" s="10">
        <v>0</v>
      </c>
      <c r="G880" s="10">
        <v>0</v>
      </c>
      <c r="H880">
        <v>30</v>
      </c>
      <c r="I880" s="10" t="str">
        <f>_xlfn.XLOOKUP(Q1_2025[[#This Row],[Artikelnr]],Artikel_prijzen[Artnr],Artikel_prijzen[Groep],"")</f>
        <v/>
      </c>
      <c r="J880" s="10" t="str">
        <f>_xlfn.XLOOKUP(Q1_2025[[#This Row],[Artikelnr]],Artikel_prijzen[Artnr],Artikel_prijzen[Prijs 2025],"")</f>
        <v/>
      </c>
      <c r="K880" s="10" t="str">
        <f>IF(Q1_2025[[#This Row],[Artikelprijs]]&lt;&gt;"",IF(Q1_2025[[#This Row],[Stuksprijs]]=Q1_2025[[#This Row],[Artikelprijs]],"Prijs gelijk","Prijs wijkt af"),"")</f>
        <v/>
      </c>
      <c r="L880" s="10"/>
      <c r="N880" s="10">
        <f>IF(Q1_2025[[#This Row],[Prijstype]]="Artikelprijs",Q1_2025[[#This Row],[Artikelprijs]],Q1_2025[[#This Row],[Stuksprijs]])</f>
        <v>6</v>
      </c>
      <c r="O880" s="10">
        <f>IF(Q1_2025[[#This Row],[Prijstype]]="Artikelprijs",Q1_2025[[#This Row],[Artikelprijs]] * Q1_2025[[#This Row],[Besteld]],Q1_2025[[#This Row],[Brutobedrag]])</f>
        <v>0</v>
      </c>
      <c r="P880" s="10">
        <f>IF(Q1_2025[[#This Row],[Prijstype]] = "Artikelprijs",Q1_2025[[#This Row],[Brutobedrag 2]]*(100-Q1_2025[[#This Row],[Relatiekorting percentage]])/100,Q1_2025[[#This Row],[Bruto - Rel.korting]])</f>
        <v>0</v>
      </c>
    </row>
    <row r="881" spans="1:16" x14ac:dyDescent="0.3">
      <c r="A881" t="s">
        <v>9</v>
      </c>
      <c r="B881">
        <v>3001040</v>
      </c>
      <c r="C881" t="s">
        <v>67</v>
      </c>
      <c r="D881">
        <v>5</v>
      </c>
      <c r="E881" s="10">
        <v>8</v>
      </c>
      <c r="F881" s="10">
        <v>0</v>
      </c>
      <c r="G881" s="10">
        <v>0</v>
      </c>
      <c r="H881">
        <v>30</v>
      </c>
      <c r="I881" s="10" t="str">
        <f>_xlfn.XLOOKUP(Q1_2025[[#This Row],[Artikelnr]],Artikel_prijzen[Artnr],Artikel_prijzen[Groep],"")</f>
        <v/>
      </c>
      <c r="J881" s="10" t="str">
        <f>_xlfn.XLOOKUP(Q1_2025[[#This Row],[Artikelnr]],Artikel_prijzen[Artnr],Artikel_prijzen[Prijs 2025],"")</f>
        <v/>
      </c>
      <c r="K881" s="10" t="str">
        <f>IF(Q1_2025[[#This Row],[Artikelprijs]]&lt;&gt;"",IF(Q1_2025[[#This Row],[Stuksprijs]]=Q1_2025[[#This Row],[Artikelprijs]],"Prijs gelijk","Prijs wijkt af"),"")</f>
        <v/>
      </c>
      <c r="L881" s="10"/>
      <c r="N881" s="10">
        <f>IF(Q1_2025[[#This Row],[Prijstype]]="Artikelprijs",Q1_2025[[#This Row],[Artikelprijs]],Q1_2025[[#This Row],[Stuksprijs]])</f>
        <v>8</v>
      </c>
      <c r="O881" s="10">
        <f>IF(Q1_2025[[#This Row],[Prijstype]]="Artikelprijs",Q1_2025[[#This Row],[Artikelprijs]] * Q1_2025[[#This Row],[Besteld]],Q1_2025[[#This Row],[Brutobedrag]])</f>
        <v>0</v>
      </c>
      <c r="P881" s="10">
        <f>IF(Q1_2025[[#This Row],[Prijstype]] = "Artikelprijs",Q1_2025[[#This Row],[Brutobedrag 2]]*(100-Q1_2025[[#This Row],[Relatiekorting percentage]])/100,Q1_2025[[#This Row],[Bruto - Rel.korting]])</f>
        <v>0</v>
      </c>
    </row>
    <row r="882" spans="1:16" x14ac:dyDescent="0.3">
      <c r="A882" t="s">
        <v>9</v>
      </c>
      <c r="B882">
        <v>3001046</v>
      </c>
      <c r="C882" t="s">
        <v>61</v>
      </c>
      <c r="D882">
        <v>4</v>
      </c>
      <c r="E882" s="10">
        <v>3.5</v>
      </c>
      <c r="F882" s="10">
        <v>0</v>
      </c>
      <c r="G882" s="10">
        <v>0</v>
      </c>
      <c r="H882">
        <v>30</v>
      </c>
      <c r="I882" s="10" t="str">
        <f>_xlfn.XLOOKUP(Q1_2025[[#This Row],[Artikelnr]],Artikel_prijzen[Artnr],Artikel_prijzen[Groep],"")</f>
        <v/>
      </c>
      <c r="J882" s="10" t="str">
        <f>_xlfn.XLOOKUP(Q1_2025[[#This Row],[Artikelnr]],Artikel_prijzen[Artnr],Artikel_prijzen[Prijs 2025],"")</f>
        <v/>
      </c>
      <c r="K882" s="10" t="str">
        <f>IF(Q1_2025[[#This Row],[Artikelprijs]]&lt;&gt;"",IF(Q1_2025[[#This Row],[Stuksprijs]]=Q1_2025[[#This Row],[Artikelprijs]],"Prijs gelijk","Prijs wijkt af"),"")</f>
        <v/>
      </c>
      <c r="L882" s="10"/>
      <c r="N882" s="10">
        <f>IF(Q1_2025[[#This Row],[Prijstype]]="Artikelprijs",Q1_2025[[#This Row],[Artikelprijs]],Q1_2025[[#This Row],[Stuksprijs]])</f>
        <v>3.5</v>
      </c>
      <c r="O882" s="10">
        <f>IF(Q1_2025[[#This Row],[Prijstype]]="Artikelprijs",Q1_2025[[#This Row],[Artikelprijs]] * Q1_2025[[#This Row],[Besteld]],Q1_2025[[#This Row],[Brutobedrag]])</f>
        <v>0</v>
      </c>
      <c r="P882" s="10">
        <f>IF(Q1_2025[[#This Row],[Prijstype]] = "Artikelprijs",Q1_2025[[#This Row],[Brutobedrag 2]]*(100-Q1_2025[[#This Row],[Relatiekorting percentage]])/100,Q1_2025[[#This Row],[Bruto - Rel.korting]])</f>
        <v>0</v>
      </c>
    </row>
    <row r="883" spans="1:16" x14ac:dyDescent="0.3">
      <c r="A883" t="s">
        <v>9</v>
      </c>
      <c r="B883">
        <v>3001037</v>
      </c>
      <c r="C883" t="s">
        <v>64</v>
      </c>
      <c r="D883">
        <v>2</v>
      </c>
      <c r="E883" s="10">
        <v>4</v>
      </c>
      <c r="F883" s="10">
        <v>0</v>
      </c>
      <c r="G883" s="10">
        <v>0</v>
      </c>
      <c r="H883">
        <v>30</v>
      </c>
      <c r="I883" s="10" t="str">
        <f>_xlfn.XLOOKUP(Q1_2025[[#This Row],[Artikelnr]],Artikel_prijzen[Artnr],Artikel_prijzen[Groep],"")</f>
        <v/>
      </c>
      <c r="J883" s="10" t="str">
        <f>_xlfn.XLOOKUP(Q1_2025[[#This Row],[Artikelnr]],Artikel_prijzen[Artnr],Artikel_prijzen[Prijs 2025],"")</f>
        <v/>
      </c>
      <c r="K883" s="10" t="str">
        <f>IF(Q1_2025[[#This Row],[Artikelprijs]]&lt;&gt;"",IF(Q1_2025[[#This Row],[Stuksprijs]]=Q1_2025[[#This Row],[Artikelprijs]],"Prijs gelijk","Prijs wijkt af"),"")</f>
        <v/>
      </c>
      <c r="L883" s="10"/>
      <c r="N883" s="10">
        <f>IF(Q1_2025[[#This Row],[Prijstype]]="Artikelprijs",Q1_2025[[#This Row],[Artikelprijs]],Q1_2025[[#This Row],[Stuksprijs]])</f>
        <v>4</v>
      </c>
      <c r="O883" s="10">
        <f>IF(Q1_2025[[#This Row],[Prijstype]]="Artikelprijs",Q1_2025[[#This Row],[Artikelprijs]] * Q1_2025[[#This Row],[Besteld]],Q1_2025[[#This Row],[Brutobedrag]])</f>
        <v>0</v>
      </c>
      <c r="P883" s="10">
        <f>IF(Q1_2025[[#This Row],[Prijstype]] = "Artikelprijs",Q1_2025[[#This Row],[Brutobedrag 2]]*(100-Q1_2025[[#This Row],[Relatiekorting percentage]])/100,Q1_2025[[#This Row],[Bruto - Rel.korting]])</f>
        <v>0</v>
      </c>
    </row>
    <row r="884" spans="1:16" x14ac:dyDescent="0.3">
      <c r="A884" t="s">
        <v>9</v>
      </c>
      <c r="B884">
        <v>3001038</v>
      </c>
      <c r="C884" t="s">
        <v>65</v>
      </c>
      <c r="D884">
        <v>2</v>
      </c>
      <c r="E884" s="10">
        <v>6</v>
      </c>
      <c r="F884" s="10">
        <v>0</v>
      </c>
      <c r="G884" s="10">
        <v>0</v>
      </c>
      <c r="H884">
        <v>30</v>
      </c>
      <c r="I884" s="10" t="str">
        <f>_xlfn.XLOOKUP(Q1_2025[[#This Row],[Artikelnr]],Artikel_prijzen[Artnr],Artikel_prijzen[Groep],"")</f>
        <v/>
      </c>
      <c r="J884" s="10" t="str">
        <f>_xlfn.XLOOKUP(Q1_2025[[#This Row],[Artikelnr]],Artikel_prijzen[Artnr],Artikel_prijzen[Prijs 2025],"")</f>
        <v/>
      </c>
      <c r="K884" s="10" t="str">
        <f>IF(Q1_2025[[#This Row],[Artikelprijs]]&lt;&gt;"",IF(Q1_2025[[#This Row],[Stuksprijs]]=Q1_2025[[#This Row],[Artikelprijs]],"Prijs gelijk","Prijs wijkt af"),"")</f>
        <v/>
      </c>
      <c r="L884" s="10"/>
      <c r="N884" s="10">
        <f>IF(Q1_2025[[#This Row],[Prijstype]]="Artikelprijs",Q1_2025[[#This Row],[Artikelprijs]],Q1_2025[[#This Row],[Stuksprijs]])</f>
        <v>6</v>
      </c>
      <c r="O884" s="10">
        <f>IF(Q1_2025[[#This Row],[Prijstype]]="Artikelprijs",Q1_2025[[#This Row],[Artikelprijs]] * Q1_2025[[#This Row],[Besteld]],Q1_2025[[#This Row],[Brutobedrag]])</f>
        <v>0</v>
      </c>
      <c r="P884" s="10">
        <f>IF(Q1_2025[[#This Row],[Prijstype]] = "Artikelprijs",Q1_2025[[#This Row],[Brutobedrag 2]]*(100-Q1_2025[[#This Row],[Relatiekorting percentage]])/100,Q1_2025[[#This Row],[Bruto - Rel.korting]])</f>
        <v>0</v>
      </c>
    </row>
    <row r="885" spans="1:16" x14ac:dyDescent="0.3">
      <c r="A885" t="s">
        <v>9</v>
      </c>
      <c r="B885">
        <v>3001045</v>
      </c>
      <c r="C885" t="s">
        <v>71</v>
      </c>
      <c r="D885">
        <v>1</v>
      </c>
      <c r="E885" s="10">
        <v>5</v>
      </c>
      <c r="F885" s="10">
        <v>0</v>
      </c>
      <c r="G885" s="10">
        <v>0</v>
      </c>
      <c r="H885">
        <v>30</v>
      </c>
      <c r="I885" s="10" t="str">
        <f>_xlfn.XLOOKUP(Q1_2025[[#This Row],[Artikelnr]],Artikel_prijzen[Artnr],Artikel_prijzen[Groep],"")</f>
        <v/>
      </c>
      <c r="J885" s="10" t="str">
        <f>_xlfn.XLOOKUP(Q1_2025[[#This Row],[Artikelnr]],Artikel_prijzen[Artnr],Artikel_prijzen[Prijs 2025],"")</f>
        <v/>
      </c>
      <c r="K885" s="10" t="str">
        <f>IF(Q1_2025[[#This Row],[Artikelprijs]]&lt;&gt;"",IF(Q1_2025[[#This Row],[Stuksprijs]]=Q1_2025[[#This Row],[Artikelprijs]],"Prijs gelijk","Prijs wijkt af"),"")</f>
        <v/>
      </c>
      <c r="L885" s="10"/>
      <c r="N885" s="10">
        <f>IF(Q1_2025[[#This Row],[Prijstype]]="Artikelprijs",Q1_2025[[#This Row],[Artikelprijs]],Q1_2025[[#This Row],[Stuksprijs]])</f>
        <v>5</v>
      </c>
      <c r="O885" s="10">
        <f>IF(Q1_2025[[#This Row],[Prijstype]]="Artikelprijs",Q1_2025[[#This Row],[Artikelprijs]] * Q1_2025[[#This Row],[Besteld]],Q1_2025[[#This Row],[Brutobedrag]])</f>
        <v>0</v>
      </c>
      <c r="P885" s="10">
        <f>IF(Q1_2025[[#This Row],[Prijstype]] = "Artikelprijs",Q1_2025[[#This Row],[Brutobedrag 2]]*(100-Q1_2025[[#This Row],[Relatiekorting percentage]])/100,Q1_2025[[#This Row],[Bruto - Rel.korting]])</f>
        <v>0</v>
      </c>
    </row>
    <row r="886" spans="1:16" x14ac:dyDescent="0.3">
      <c r="A886" t="s">
        <v>9</v>
      </c>
      <c r="B886">
        <v>9805051</v>
      </c>
      <c r="C886" t="s">
        <v>83</v>
      </c>
      <c r="D886">
        <v>5</v>
      </c>
      <c r="E886" s="10">
        <v>23.34</v>
      </c>
      <c r="F886" s="10">
        <v>0</v>
      </c>
      <c r="G886" s="10">
        <v>0</v>
      </c>
      <c r="H886">
        <v>0</v>
      </c>
      <c r="I886" s="10" t="str">
        <f>_xlfn.XLOOKUP(Q1_2025[[#This Row],[Artikelnr]],Artikel_prijzen[Artnr],Artikel_prijzen[Groep],"")</f>
        <v/>
      </c>
      <c r="J886" s="10" t="str">
        <f>_xlfn.XLOOKUP(Q1_2025[[#This Row],[Artikelnr]],Artikel_prijzen[Artnr],Artikel_prijzen[Prijs 2025],"")</f>
        <v/>
      </c>
      <c r="K886" s="10" t="str">
        <f>IF(Q1_2025[[#This Row],[Artikelprijs]]&lt;&gt;"",IF(Q1_2025[[#This Row],[Stuksprijs]]=Q1_2025[[#This Row],[Artikelprijs]],"Prijs gelijk","Prijs wijkt af"),"")</f>
        <v/>
      </c>
      <c r="L886" s="10"/>
      <c r="N886" s="10">
        <f>IF(Q1_2025[[#This Row],[Prijstype]]="Artikelprijs",Q1_2025[[#This Row],[Artikelprijs]],Q1_2025[[#This Row],[Stuksprijs]])</f>
        <v>23.34</v>
      </c>
      <c r="O886" s="10">
        <f>IF(Q1_2025[[#This Row],[Prijstype]]="Artikelprijs",Q1_2025[[#This Row],[Artikelprijs]] * Q1_2025[[#This Row],[Besteld]],Q1_2025[[#This Row],[Brutobedrag]])</f>
        <v>0</v>
      </c>
      <c r="P886" s="10">
        <f>IF(Q1_2025[[#This Row],[Prijstype]] = "Artikelprijs",Q1_2025[[#This Row],[Brutobedrag 2]]*(100-Q1_2025[[#This Row],[Relatiekorting percentage]])/100,Q1_2025[[#This Row],[Bruto - Rel.korting]])</f>
        <v>0</v>
      </c>
    </row>
    <row r="887" spans="1:16" x14ac:dyDescent="0.3">
      <c r="A887" t="s">
        <v>9</v>
      </c>
      <c r="B887">
        <v>9805050</v>
      </c>
      <c r="C887" t="s">
        <v>84</v>
      </c>
      <c r="D887">
        <v>5</v>
      </c>
      <c r="E887" s="10">
        <v>23.34</v>
      </c>
      <c r="F887" s="10">
        <v>0</v>
      </c>
      <c r="G887" s="10">
        <v>0</v>
      </c>
      <c r="H887">
        <v>0</v>
      </c>
      <c r="I887" s="10" t="str">
        <f>_xlfn.XLOOKUP(Q1_2025[[#This Row],[Artikelnr]],Artikel_prijzen[Artnr],Artikel_prijzen[Groep],"")</f>
        <v/>
      </c>
      <c r="J887" s="10" t="str">
        <f>_xlfn.XLOOKUP(Q1_2025[[#This Row],[Artikelnr]],Artikel_prijzen[Artnr],Artikel_prijzen[Prijs 2025],"")</f>
        <v/>
      </c>
      <c r="K887" s="10" t="str">
        <f>IF(Q1_2025[[#This Row],[Artikelprijs]]&lt;&gt;"",IF(Q1_2025[[#This Row],[Stuksprijs]]=Q1_2025[[#This Row],[Artikelprijs]],"Prijs gelijk","Prijs wijkt af"),"")</f>
        <v/>
      </c>
      <c r="L887" s="10"/>
      <c r="N887" s="10">
        <f>IF(Q1_2025[[#This Row],[Prijstype]]="Artikelprijs",Q1_2025[[#This Row],[Artikelprijs]],Q1_2025[[#This Row],[Stuksprijs]])</f>
        <v>23.34</v>
      </c>
      <c r="O887" s="10">
        <f>IF(Q1_2025[[#This Row],[Prijstype]]="Artikelprijs",Q1_2025[[#This Row],[Artikelprijs]] * Q1_2025[[#This Row],[Besteld]],Q1_2025[[#This Row],[Brutobedrag]])</f>
        <v>0</v>
      </c>
      <c r="P887" s="10">
        <f>IF(Q1_2025[[#This Row],[Prijstype]] = "Artikelprijs",Q1_2025[[#This Row],[Brutobedrag 2]]*(100-Q1_2025[[#This Row],[Relatiekorting percentage]])/100,Q1_2025[[#This Row],[Bruto - Rel.korting]])</f>
        <v>0</v>
      </c>
    </row>
    <row r="888" spans="1:16" x14ac:dyDescent="0.3">
      <c r="A888" t="s">
        <v>9</v>
      </c>
      <c r="B888">
        <v>4001224</v>
      </c>
      <c r="C888" t="s">
        <v>85</v>
      </c>
      <c r="D888">
        <v>2</v>
      </c>
      <c r="E888" s="10">
        <v>92.7</v>
      </c>
      <c r="F888" s="10">
        <v>0</v>
      </c>
      <c r="G888" s="10">
        <v>0</v>
      </c>
      <c r="H888">
        <v>0</v>
      </c>
      <c r="I888" s="10" t="str">
        <f>_xlfn.XLOOKUP(Q1_2025[[#This Row],[Artikelnr]],Artikel_prijzen[Artnr],Artikel_prijzen[Groep],"")</f>
        <v/>
      </c>
      <c r="J888" s="10" t="str">
        <f>_xlfn.XLOOKUP(Q1_2025[[#This Row],[Artikelnr]],Artikel_prijzen[Artnr],Artikel_prijzen[Prijs 2025],"")</f>
        <v/>
      </c>
      <c r="K888" s="10" t="str">
        <f>IF(Q1_2025[[#This Row],[Artikelprijs]]&lt;&gt;"",IF(Q1_2025[[#This Row],[Stuksprijs]]=Q1_2025[[#This Row],[Artikelprijs]],"Prijs gelijk","Prijs wijkt af"),"")</f>
        <v/>
      </c>
      <c r="L888" s="10"/>
      <c r="N888" s="10">
        <f>IF(Q1_2025[[#This Row],[Prijstype]]="Artikelprijs",Q1_2025[[#This Row],[Artikelprijs]],Q1_2025[[#This Row],[Stuksprijs]])</f>
        <v>92.7</v>
      </c>
      <c r="O888" s="10">
        <f>IF(Q1_2025[[#This Row],[Prijstype]]="Artikelprijs",Q1_2025[[#This Row],[Artikelprijs]] * Q1_2025[[#This Row],[Besteld]],Q1_2025[[#This Row],[Brutobedrag]])</f>
        <v>0</v>
      </c>
      <c r="P888" s="10">
        <f>IF(Q1_2025[[#This Row],[Prijstype]] = "Artikelprijs",Q1_2025[[#This Row],[Brutobedrag 2]]*(100-Q1_2025[[#This Row],[Relatiekorting percentage]])/100,Q1_2025[[#This Row],[Bruto - Rel.korting]])</f>
        <v>0</v>
      </c>
    </row>
    <row r="889" spans="1:16" x14ac:dyDescent="0.3">
      <c r="A889" t="s">
        <v>9</v>
      </c>
      <c r="B889">
        <v>4001131</v>
      </c>
      <c r="C889" t="s">
        <v>130</v>
      </c>
      <c r="D889">
        <v>2</v>
      </c>
      <c r="E889" s="10">
        <v>92.7</v>
      </c>
      <c r="F889" s="10">
        <v>0</v>
      </c>
      <c r="G889" s="10">
        <v>0</v>
      </c>
      <c r="H889">
        <v>0</v>
      </c>
      <c r="I889" s="10" t="str">
        <f>_xlfn.XLOOKUP(Q1_2025[[#This Row],[Artikelnr]],Artikel_prijzen[Artnr],Artikel_prijzen[Groep],"")</f>
        <v/>
      </c>
      <c r="J889" s="10" t="str">
        <f>_xlfn.XLOOKUP(Q1_2025[[#This Row],[Artikelnr]],Artikel_prijzen[Artnr],Artikel_prijzen[Prijs 2025],"")</f>
        <v/>
      </c>
      <c r="K889" s="10" t="str">
        <f>IF(Q1_2025[[#This Row],[Artikelprijs]]&lt;&gt;"",IF(Q1_2025[[#This Row],[Stuksprijs]]=Q1_2025[[#This Row],[Artikelprijs]],"Prijs gelijk","Prijs wijkt af"),"")</f>
        <v/>
      </c>
      <c r="L889" s="10"/>
      <c r="N889" s="10">
        <f>IF(Q1_2025[[#This Row],[Prijstype]]="Artikelprijs",Q1_2025[[#This Row],[Artikelprijs]],Q1_2025[[#This Row],[Stuksprijs]])</f>
        <v>92.7</v>
      </c>
      <c r="O889" s="10">
        <f>IF(Q1_2025[[#This Row],[Prijstype]]="Artikelprijs",Q1_2025[[#This Row],[Artikelprijs]] * Q1_2025[[#This Row],[Besteld]],Q1_2025[[#This Row],[Brutobedrag]])</f>
        <v>0</v>
      </c>
      <c r="P889" s="10">
        <f>IF(Q1_2025[[#This Row],[Prijstype]] = "Artikelprijs",Q1_2025[[#This Row],[Brutobedrag 2]]*(100-Q1_2025[[#This Row],[Relatiekorting percentage]])/100,Q1_2025[[#This Row],[Bruto - Rel.korting]])</f>
        <v>0</v>
      </c>
    </row>
    <row r="890" spans="1:16" x14ac:dyDescent="0.3">
      <c r="A890" t="s">
        <v>9</v>
      </c>
      <c r="B890">
        <v>2004011</v>
      </c>
      <c r="C890" t="s">
        <v>136</v>
      </c>
      <c r="D890">
        <v>10</v>
      </c>
      <c r="E890" s="10">
        <v>10.5</v>
      </c>
      <c r="F890" s="10">
        <v>0</v>
      </c>
      <c r="G890" s="10">
        <v>0</v>
      </c>
      <c r="H890">
        <v>30</v>
      </c>
      <c r="I890" s="10" t="str">
        <f>_xlfn.XLOOKUP(Q1_2025[[#This Row],[Artikelnr]],Artikel_prijzen[Artnr],Artikel_prijzen[Groep],"")</f>
        <v/>
      </c>
      <c r="J890" s="10" t="str">
        <f>_xlfn.XLOOKUP(Q1_2025[[#This Row],[Artikelnr]],Artikel_prijzen[Artnr],Artikel_prijzen[Prijs 2025],"")</f>
        <v/>
      </c>
      <c r="K890" s="10" t="str">
        <f>IF(Q1_2025[[#This Row],[Artikelprijs]]&lt;&gt;"",IF(Q1_2025[[#This Row],[Stuksprijs]]=Q1_2025[[#This Row],[Artikelprijs]],"Prijs gelijk","Prijs wijkt af"),"")</f>
        <v/>
      </c>
      <c r="L890" s="10"/>
      <c r="N890" s="10">
        <f>IF(Q1_2025[[#This Row],[Prijstype]]="Artikelprijs",Q1_2025[[#This Row],[Artikelprijs]],Q1_2025[[#This Row],[Stuksprijs]])</f>
        <v>10.5</v>
      </c>
      <c r="O890" s="10">
        <f>IF(Q1_2025[[#This Row],[Prijstype]]="Artikelprijs",Q1_2025[[#This Row],[Artikelprijs]] * Q1_2025[[#This Row],[Besteld]],Q1_2025[[#This Row],[Brutobedrag]])</f>
        <v>0</v>
      </c>
      <c r="P890" s="10">
        <f>IF(Q1_2025[[#This Row],[Prijstype]] = "Artikelprijs",Q1_2025[[#This Row],[Brutobedrag 2]]*(100-Q1_2025[[#This Row],[Relatiekorting percentage]])/100,Q1_2025[[#This Row],[Bruto - Rel.korting]])</f>
        <v>0</v>
      </c>
    </row>
    <row r="891" spans="1:16" x14ac:dyDescent="0.3">
      <c r="A891" t="s">
        <v>9</v>
      </c>
      <c r="B891">
        <v>2002103</v>
      </c>
      <c r="C891" t="s">
        <v>133</v>
      </c>
      <c r="D891">
        <v>3</v>
      </c>
      <c r="E891" s="10">
        <v>40</v>
      </c>
      <c r="F891" s="10">
        <v>0</v>
      </c>
      <c r="G891" s="10">
        <v>0</v>
      </c>
      <c r="H891">
        <v>30</v>
      </c>
      <c r="I891" s="10" t="str">
        <f>_xlfn.XLOOKUP(Q1_2025[[#This Row],[Artikelnr]],Artikel_prijzen[Artnr],Artikel_prijzen[Groep],"")</f>
        <v/>
      </c>
      <c r="J891" s="10" t="str">
        <f>_xlfn.XLOOKUP(Q1_2025[[#This Row],[Artikelnr]],Artikel_prijzen[Artnr],Artikel_prijzen[Prijs 2025],"")</f>
        <v/>
      </c>
      <c r="K891" s="10" t="str">
        <f>IF(Q1_2025[[#This Row],[Artikelprijs]]&lt;&gt;"",IF(Q1_2025[[#This Row],[Stuksprijs]]=Q1_2025[[#This Row],[Artikelprijs]],"Prijs gelijk","Prijs wijkt af"),"")</f>
        <v/>
      </c>
      <c r="L891" s="10"/>
      <c r="N891" s="10">
        <f>IF(Q1_2025[[#This Row],[Prijstype]]="Artikelprijs",Q1_2025[[#This Row],[Artikelprijs]],Q1_2025[[#This Row],[Stuksprijs]])</f>
        <v>40</v>
      </c>
      <c r="O891" s="10">
        <f>IF(Q1_2025[[#This Row],[Prijstype]]="Artikelprijs",Q1_2025[[#This Row],[Artikelprijs]] * Q1_2025[[#This Row],[Besteld]],Q1_2025[[#This Row],[Brutobedrag]])</f>
        <v>0</v>
      </c>
      <c r="P891" s="10">
        <f>IF(Q1_2025[[#This Row],[Prijstype]] = "Artikelprijs",Q1_2025[[#This Row],[Brutobedrag 2]]*(100-Q1_2025[[#This Row],[Relatiekorting percentage]])/100,Q1_2025[[#This Row],[Bruto - Rel.korting]])</f>
        <v>0</v>
      </c>
    </row>
    <row r="892" spans="1:16" x14ac:dyDescent="0.3">
      <c r="A892" t="s">
        <v>9</v>
      </c>
      <c r="B892">
        <v>2002104</v>
      </c>
      <c r="C892" t="s">
        <v>134</v>
      </c>
      <c r="D892">
        <v>12</v>
      </c>
      <c r="E892" s="10">
        <v>60</v>
      </c>
      <c r="F892" s="10">
        <v>0</v>
      </c>
      <c r="G892" s="10">
        <v>0</v>
      </c>
      <c r="H892">
        <v>30</v>
      </c>
      <c r="I892" s="10" t="str">
        <f>_xlfn.XLOOKUP(Q1_2025[[#This Row],[Artikelnr]],Artikel_prijzen[Artnr],Artikel_prijzen[Groep],"")</f>
        <v/>
      </c>
      <c r="J892" s="10" t="str">
        <f>_xlfn.XLOOKUP(Q1_2025[[#This Row],[Artikelnr]],Artikel_prijzen[Artnr],Artikel_prijzen[Prijs 2025],"")</f>
        <v/>
      </c>
      <c r="K892" s="10" t="str">
        <f>IF(Q1_2025[[#This Row],[Artikelprijs]]&lt;&gt;"",IF(Q1_2025[[#This Row],[Stuksprijs]]=Q1_2025[[#This Row],[Artikelprijs]],"Prijs gelijk","Prijs wijkt af"),"")</f>
        <v/>
      </c>
      <c r="L892" s="10"/>
      <c r="N892" s="10">
        <f>IF(Q1_2025[[#This Row],[Prijstype]]="Artikelprijs",Q1_2025[[#This Row],[Artikelprijs]],Q1_2025[[#This Row],[Stuksprijs]])</f>
        <v>60</v>
      </c>
      <c r="O892" s="10">
        <f>IF(Q1_2025[[#This Row],[Prijstype]]="Artikelprijs",Q1_2025[[#This Row],[Artikelprijs]] * Q1_2025[[#This Row],[Besteld]],Q1_2025[[#This Row],[Brutobedrag]])</f>
        <v>0</v>
      </c>
      <c r="P892" s="10">
        <f>IF(Q1_2025[[#This Row],[Prijstype]] = "Artikelprijs",Q1_2025[[#This Row],[Brutobedrag 2]]*(100-Q1_2025[[#This Row],[Relatiekorting percentage]])/100,Q1_2025[[#This Row],[Bruto - Rel.korting]])</f>
        <v>0</v>
      </c>
    </row>
    <row r="893" spans="1:16" x14ac:dyDescent="0.3">
      <c r="A893" t="s">
        <v>9</v>
      </c>
      <c r="B893">
        <v>3001046</v>
      </c>
      <c r="C893" t="s">
        <v>61</v>
      </c>
      <c r="D893">
        <v>20</v>
      </c>
      <c r="E893" s="10">
        <v>3.5</v>
      </c>
      <c r="F893" s="10">
        <v>0</v>
      </c>
      <c r="G893" s="10">
        <v>0</v>
      </c>
      <c r="H893">
        <v>30</v>
      </c>
      <c r="I893" s="10" t="str">
        <f>_xlfn.XLOOKUP(Q1_2025[[#This Row],[Artikelnr]],Artikel_prijzen[Artnr],Artikel_prijzen[Groep],"")</f>
        <v/>
      </c>
      <c r="J893" s="10" t="str">
        <f>_xlfn.XLOOKUP(Q1_2025[[#This Row],[Artikelnr]],Artikel_prijzen[Artnr],Artikel_prijzen[Prijs 2025],"")</f>
        <v/>
      </c>
      <c r="K893" s="10" t="str">
        <f>IF(Q1_2025[[#This Row],[Artikelprijs]]&lt;&gt;"",IF(Q1_2025[[#This Row],[Stuksprijs]]=Q1_2025[[#This Row],[Artikelprijs]],"Prijs gelijk","Prijs wijkt af"),"")</f>
        <v/>
      </c>
      <c r="L893" s="10"/>
      <c r="N893" s="10">
        <f>IF(Q1_2025[[#This Row],[Prijstype]]="Artikelprijs",Q1_2025[[#This Row],[Artikelprijs]],Q1_2025[[#This Row],[Stuksprijs]])</f>
        <v>3.5</v>
      </c>
      <c r="O893" s="10">
        <f>IF(Q1_2025[[#This Row],[Prijstype]]="Artikelprijs",Q1_2025[[#This Row],[Artikelprijs]] * Q1_2025[[#This Row],[Besteld]],Q1_2025[[#This Row],[Brutobedrag]])</f>
        <v>0</v>
      </c>
      <c r="P893" s="10">
        <f>IF(Q1_2025[[#This Row],[Prijstype]] = "Artikelprijs",Q1_2025[[#This Row],[Brutobedrag 2]]*(100-Q1_2025[[#This Row],[Relatiekorting percentage]])/100,Q1_2025[[#This Row],[Bruto - Rel.korting]])</f>
        <v>0</v>
      </c>
    </row>
    <row r="894" spans="1:16" x14ac:dyDescent="0.3">
      <c r="A894" t="s">
        <v>9</v>
      </c>
      <c r="B894">
        <v>3001047</v>
      </c>
      <c r="C894" t="s">
        <v>201</v>
      </c>
      <c r="D894">
        <v>70</v>
      </c>
      <c r="E894" s="10">
        <v>5</v>
      </c>
      <c r="F894" s="10">
        <v>0</v>
      </c>
      <c r="G894" s="10">
        <v>0</v>
      </c>
      <c r="H894">
        <v>30</v>
      </c>
      <c r="I894" s="10" t="str">
        <f>_xlfn.XLOOKUP(Q1_2025[[#This Row],[Artikelnr]],Artikel_prijzen[Artnr],Artikel_prijzen[Groep],"")</f>
        <v/>
      </c>
      <c r="J894" s="10" t="str">
        <f>_xlfn.XLOOKUP(Q1_2025[[#This Row],[Artikelnr]],Artikel_prijzen[Artnr],Artikel_prijzen[Prijs 2025],"")</f>
        <v/>
      </c>
      <c r="K894" s="10" t="str">
        <f>IF(Q1_2025[[#This Row],[Artikelprijs]]&lt;&gt;"",IF(Q1_2025[[#This Row],[Stuksprijs]]=Q1_2025[[#This Row],[Artikelprijs]],"Prijs gelijk","Prijs wijkt af"),"")</f>
        <v/>
      </c>
      <c r="L894" s="10"/>
      <c r="N894" s="10">
        <f>IF(Q1_2025[[#This Row],[Prijstype]]="Artikelprijs",Q1_2025[[#This Row],[Artikelprijs]],Q1_2025[[#This Row],[Stuksprijs]])</f>
        <v>5</v>
      </c>
      <c r="O894" s="10">
        <f>IF(Q1_2025[[#This Row],[Prijstype]]="Artikelprijs",Q1_2025[[#This Row],[Artikelprijs]] * Q1_2025[[#This Row],[Besteld]],Q1_2025[[#This Row],[Brutobedrag]])</f>
        <v>0</v>
      </c>
      <c r="P894" s="10">
        <f>IF(Q1_2025[[#This Row],[Prijstype]] = "Artikelprijs",Q1_2025[[#This Row],[Brutobedrag 2]]*(100-Q1_2025[[#This Row],[Relatiekorting percentage]])/100,Q1_2025[[#This Row],[Bruto - Rel.korting]])</f>
        <v>0</v>
      </c>
    </row>
    <row r="895" spans="1:16" x14ac:dyDescent="0.3">
      <c r="A895" t="s">
        <v>9</v>
      </c>
      <c r="B895">
        <v>3001035</v>
      </c>
      <c r="C895" t="s">
        <v>62</v>
      </c>
      <c r="D895">
        <v>15</v>
      </c>
      <c r="E895" s="10">
        <v>2</v>
      </c>
      <c r="F895" s="10">
        <v>0</v>
      </c>
      <c r="G895" s="10">
        <v>0</v>
      </c>
      <c r="H895">
        <v>30</v>
      </c>
      <c r="I895" s="10" t="str">
        <f>_xlfn.XLOOKUP(Q1_2025[[#This Row],[Artikelnr]],Artikel_prijzen[Artnr],Artikel_prijzen[Groep],"")</f>
        <v/>
      </c>
      <c r="J895" s="10" t="str">
        <f>_xlfn.XLOOKUP(Q1_2025[[#This Row],[Artikelnr]],Artikel_prijzen[Artnr],Artikel_prijzen[Prijs 2025],"")</f>
        <v/>
      </c>
      <c r="K895" s="10" t="str">
        <f>IF(Q1_2025[[#This Row],[Artikelprijs]]&lt;&gt;"",IF(Q1_2025[[#This Row],[Stuksprijs]]=Q1_2025[[#This Row],[Artikelprijs]],"Prijs gelijk","Prijs wijkt af"),"")</f>
        <v/>
      </c>
      <c r="L895" s="10"/>
      <c r="N895" s="10">
        <f>IF(Q1_2025[[#This Row],[Prijstype]]="Artikelprijs",Q1_2025[[#This Row],[Artikelprijs]],Q1_2025[[#This Row],[Stuksprijs]])</f>
        <v>2</v>
      </c>
      <c r="O895" s="10">
        <f>IF(Q1_2025[[#This Row],[Prijstype]]="Artikelprijs",Q1_2025[[#This Row],[Artikelprijs]] * Q1_2025[[#This Row],[Besteld]],Q1_2025[[#This Row],[Brutobedrag]])</f>
        <v>0</v>
      </c>
      <c r="P895" s="10">
        <f>IF(Q1_2025[[#This Row],[Prijstype]] = "Artikelprijs",Q1_2025[[#This Row],[Brutobedrag 2]]*(100-Q1_2025[[#This Row],[Relatiekorting percentage]])/100,Q1_2025[[#This Row],[Bruto - Rel.korting]])</f>
        <v>0</v>
      </c>
    </row>
    <row r="896" spans="1:16" x14ac:dyDescent="0.3">
      <c r="A896" t="s">
        <v>9</v>
      </c>
      <c r="B896">
        <v>3001036</v>
      </c>
      <c r="C896" t="s">
        <v>63</v>
      </c>
      <c r="D896">
        <v>90</v>
      </c>
      <c r="E896" s="10">
        <v>3</v>
      </c>
      <c r="F896" s="10">
        <v>0</v>
      </c>
      <c r="G896" s="10">
        <v>0</v>
      </c>
      <c r="H896">
        <v>30</v>
      </c>
      <c r="I896" s="10" t="str">
        <f>_xlfn.XLOOKUP(Q1_2025[[#This Row],[Artikelnr]],Artikel_prijzen[Artnr],Artikel_prijzen[Groep],"")</f>
        <v/>
      </c>
      <c r="J896" s="10" t="str">
        <f>_xlfn.XLOOKUP(Q1_2025[[#This Row],[Artikelnr]],Artikel_prijzen[Artnr],Artikel_prijzen[Prijs 2025],"")</f>
        <v/>
      </c>
      <c r="K896" s="10" t="str">
        <f>IF(Q1_2025[[#This Row],[Artikelprijs]]&lt;&gt;"",IF(Q1_2025[[#This Row],[Stuksprijs]]=Q1_2025[[#This Row],[Artikelprijs]],"Prijs gelijk","Prijs wijkt af"),"")</f>
        <v/>
      </c>
      <c r="L896" s="10"/>
      <c r="N896" s="10">
        <f>IF(Q1_2025[[#This Row],[Prijstype]]="Artikelprijs",Q1_2025[[#This Row],[Artikelprijs]],Q1_2025[[#This Row],[Stuksprijs]])</f>
        <v>3</v>
      </c>
      <c r="O896" s="10">
        <f>IF(Q1_2025[[#This Row],[Prijstype]]="Artikelprijs",Q1_2025[[#This Row],[Artikelprijs]] * Q1_2025[[#This Row],[Besteld]],Q1_2025[[#This Row],[Brutobedrag]])</f>
        <v>0</v>
      </c>
      <c r="P896" s="10">
        <f>IF(Q1_2025[[#This Row],[Prijstype]] = "Artikelprijs",Q1_2025[[#This Row],[Brutobedrag 2]]*(100-Q1_2025[[#This Row],[Relatiekorting percentage]])/100,Q1_2025[[#This Row],[Bruto - Rel.korting]])</f>
        <v>0</v>
      </c>
    </row>
    <row r="897" spans="1:16" x14ac:dyDescent="0.3">
      <c r="A897" t="s">
        <v>9</v>
      </c>
      <c r="B897">
        <v>3001037</v>
      </c>
      <c r="C897" t="s">
        <v>64</v>
      </c>
      <c r="D897">
        <v>30</v>
      </c>
      <c r="E897" s="10">
        <v>4</v>
      </c>
      <c r="F897" s="10">
        <v>0</v>
      </c>
      <c r="G897" s="10">
        <v>0</v>
      </c>
      <c r="H897">
        <v>30</v>
      </c>
      <c r="I897" s="10" t="str">
        <f>_xlfn.XLOOKUP(Q1_2025[[#This Row],[Artikelnr]],Artikel_prijzen[Artnr],Artikel_prijzen[Groep],"")</f>
        <v/>
      </c>
      <c r="J897" s="10" t="str">
        <f>_xlfn.XLOOKUP(Q1_2025[[#This Row],[Artikelnr]],Artikel_prijzen[Artnr],Artikel_prijzen[Prijs 2025],"")</f>
        <v/>
      </c>
      <c r="K897" s="10" t="str">
        <f>IF(Q1_2025[[#This Row],[Artikelprijs]]&lt;&gt;"",IF(Q1_2025[[#This Row],[Stuksprijs]]=Q1_2025[[#This Row],[Artikelprijs]],"Prijs gelijk","Prijs wijkt af"),"")</f>
        <v/>
      </c>
      <c r="L897" s="10"/>
      <c r="N897" s="10">
        <f>IF(Q1_2025[[#This Row],[Prijstype]]="Artikelprijs",Q1_2025[[#This Row],[Artikelprijs]],Q1_2025[[#This Row],[Stuksprijs]])</f>
        <v>4</v>
      </c>
      <c r="O897" s="10">
        <f>IF(Q1_2025[[#This Row],[Prijstype]]="Artikelprijs",Q1_2025[[#This Row],[Artikelprijs]] * Q1_2025[[#This Row],[Besteld]],Q1_2025[[#This Row],[Brutobedrag]])</f>
        <v>0</v>
      </c>
      <c r="P897" s="10">
        <f>IF(Q1_2025[[#This Row],[Prijstype]] = "Artikelprijs",Q1_2025[[#This Row],[Brutobedrag 2]]*(100-Q1_2025[[#This Row],[Relatiekorting percentage]])/100,Q1_2025[[#This Row],[Bruto - Rel.korting]])</f>
        <v>0</v>
      </c>
    </row>
    <row r="898" spans="1:16" x14ac:dyDescent="0.3">
      <c r="A898" t="s">
        <v>9</v>
      </c>
      <c r="B898">
        <v>3001038</v>
      </c>
      <c r="C898" t="s">
        <v>65</v>
      </c>
      <c r="D898">
        <v>60</v>
      </c>
      <c r="E898" s="10">
        <v>6</v>
      </c>
      <c r="F898" s="10">
        <v>0</v>
      </c>
      <c r="G898" s="10">
        <v>0</v>
      </c>
      <c r="H898">
        <v>30</v>
      </c>
      <c r="I898" s="10" t="str">
        <f>_xlfn.XLOOKUP(Q1_2025[[#This Row],[Artikelnr]],Artikel_prijzen[Artnr],Artikel_prijzen[Groep],"")</f>
        <v/>
      </c>
      <c r="J898" s="10" t="str">
        <f>_xlfn.XLOOKUP(Q1_2025[[#This Row],[Artikelnr]],Artikel_prijzen[Artnr],Artikel_prijzen[Prijs 2025],"")</f>
        <v/>
      </c>
      <c r="K898" s="10" t="str">
        <f>IF(Q1_2025[[#This Row],[Artikelprijs]]&lt;&gt;"",IF(Q1_2025[[#This Row],[Stuksprijs]]=Q1_2025[[#This Row],[Artikelprijs]],"Prijs gelijk","Prijs wijkt af"),"")</f>
        <v/>
      </c>
      <c r="L898" s="10"/>
      <c r="N898" s="10">
        <f>IF(Q1_2025[[#This Row],[Prijstype]]="Artikelprijs",Q1_2025[[#This Row],[Artikelprijs]],Q1_2025[[#This Row],[Stuksprijs]])</f>
        <v>6</v>
      </c>
      <c r="O898" s="10">
        <f>IF(Q1_2025[[#This Row],[Prijstype]]="Artikelprijs",Q1_2025[[#This Row],[Artikelprijs]] * Q1_2025[[#This Row],[Besteld]],Q1_2025[[#This Row],[Brutobedrag]])</f>
        <v>0</v>
      </c>
      <c r="P898" s="10">
        <f>IF(Q1_2025[[#This Row],[Prijstype]] = "Artikelprijs",Q1_2025[[#This Row],[Brutobedrag 2]]*(100-Q1_2025[[#This Row],[Relatiekorting percentage]])/100,Q1_2025[[#This Row],[Bruto - Rel.korting]])</f>
        <v>0</v>
      </c>
    </row>
    <row r="899" spans="1:16" x14ac:dyDescent="0.3">
      <c r="A899" t="s">
        <v>9</v>
      </c>
      <c r="B899">
        <v>3001053</v>
      </c>
      <c r="C899" t="s">
        <v>172</v>
      </c>
      <c r="D899">
        <v>6</v>
      </c>
      <c r="E899" s="10">
        <v>5</v>
      </c>
      <c r="F899" s="10">
        <v>0</v>
      </c>
      <c r="G899" s="10">
        <v>0</v>
      </c>
      <c r="H899">
        <v>30</v>
      </c>
      <c r="I899" s="10" t="str">
        <f>_xlfn.XLOOKUP(Q1_2025[[#This Row],[Artikelnr]],Artikel_prijzen[Artnr],Artikel_prijzen[Groep],"")</f>
        <v/>
      </c>
      <c r="J899" s="10" t="str">
        <f>_xlfn.XLOOKUP(Q1_2025[[#This Row],[Artikelnr]],Artikel_prijzen[Artnr],Artikel_prijzen[Prijs 2025],"")</f>
        <v/>
      </c>
      <c r="K899" s="10" t="str">
        <f>IF(Q1_2025[[#This Row],[Artikelprijs]]&lt;&gt;"",IF(Q1_2025[[#This Row],[Stuksprijs]]=Q1_2025[[#This Row],[Artikelprijs]],"Prijs gelijk","Prijs wijkt af"),"")</f>
        <v/>
      </c>
      <c r="L899" s="10"/>
      <c r="N899" s="10">
        <f>IF(Q1_2025[[#This Row],[Prijstype]]="Artikelprijs",Q1_2025[[#This Row],[Artikelprijs]],Q1_2025[[#This Row],[Stuksprijs]])</f>
        <v>5</v>
      </c>
      <c r="O899" s="10">
        <f>IF(Q1_2025[[#This Row],[Prijstype]]="Artikelprijs",Q1_2025[[#This Row],[Artikelprijs]] * Q1_2025[[#This Row],[Besteld]],Q1_2025[[#This Row],[Brutobedrag]])</f>
        <v>0</v>
      </c>
      <c r="P899" s="10">
        <f>IF(Q1_2025[[#This Row],[Prijstype]] = "Artikelprijs",Q1_2025[[#This Row],[Brutobedrag 2]]*(100-Q1_2025[[#This Row],[Relatiekorting percentage]])/100,Q1_2025[[#This Row],[Bruto - Rel.korting]])</f>
        <v>0</v>
      </c>
    </row>
    <row r="900" spans="1:16" x14ac:dyDescent="0.3">
      <c r="A900" t="s">
        <v>9</v>
      </c>
      <c r="B900">
        <v>3001041</v>
      </c>
      <c r="C900" t="s">
        <v>68</v>
      </c>
      <c r="D900">
        <v>6</v>
      </c>
      <c r="E900" s="10">
        <v>9</v>
      </c>
      <c r="F900" s="10">
        <v>0</v>
      </c>
      <c r="G900" s="10">
        <v>0</v>
      </c>
      <c r="H900">
        <v>30</v>
      </c>
      <c r="I900" s="10" t="str">
        <f>_xlfn.XLOOKUP(Q1_2025[[#This Row],[Artikelnr]],Artikel_prijzen[Artnr],Artikel_prijzen[Groep],"")</f>
        <v/>
      </c>
      <c r="J900" s="10" t="str">
        <f>_xlfn.XLOOKUP(Q1_2025[[#This Row],[Artikelnr]],Artikel_prijzen[Artnr],Artikel_prijzen[Prijs 2025],"")</f>
        <v/>
      </c>
      <c r="K900" s="10" t="str">
        <f>IF(Q1_2025[[#This Row],[Artikelprijs]]&lt;&gt;"",IF(Q1_2025[[#This Row],[Stuksprijs]]=Q1_2025[[#This Row],[Artikelprijs]],"Prijs gelijk","Prijs wijkt af"),"")</f>
        <v/>
      </c>
      <c r="L900" s="10"/>
      <c r="N900" s="10">
        <f>IF(Q1_2025[[#This Row],[Prijstype]]="Artikelprijs",Q1_2025[[#This Row],[Artikelprijs]],Q1_2025[[#This Row],[Stuksprijs]])</f>
        <v>9</v>
      </c>
      <c r="O900" s="10">
        <f>IF(Q1_2025[[#This Row],[Prijstype]]="Artikelprijs",Q1_2025[[#This Row],[Artikelprijs]] * Q1_2025[[#This Row],[Besteld]],Q1_2025[[#This Row],[Brutobedrag]])</f>
        <v>0</v>
      </c>
      <c r="P900" s="10">
        <f>IF(Q1_2025[[#This Row],[Prijstype]] = "Artikelprijs",Q1_2025[[#This Row],[Brutobedrag 2]]*(100-Q1_2025[[#This Row],[Relatiekorting percentage]])/100,Q1_2025[[#This Row],[Bruto - Rel.korting]])</f>
        <v>0</v>
      </c>
    </row>
    <row r="901" spans="1:16" x14ac:dyDescent="0.3">
      <c r="A901" t="s">
        <v>9</v>
      </c>
      <c r="B901">
        <v>3001042</v>
      </c>
      <c r="C901" t="s">
        <v>69</v>
      </c>
      <c r="D901">
        <v>6</v>
      </c>
      <c r="E901" s="10">
        <v>11</v>
      </c>
      <c r="F901" s="10">
        <v>0</v>
      </c>
      <c r="G901" s="10">
        <v>0</v>
      </c>
      <c r="H901">
        <v>30</v>
      </c>
      <c r="I901" s="10" t="str">
        <f>_xlfn.XLOOKUP(Q1_2025[[#This Row],[Artikelnr]],Artikel_prijzen[Artnr],Artikel_prijzen[Groep],"")</f>
        <v/>
      </c>
      <c r="J901" s="10" t="str">
        <f>_xlfn.XLOOKUP(Q1_2025[[#This Row],[Artikelnr]],Artikel_prijzen[Artnr],Artikel_prijzen[Prijs 2025],"")</f>
        <v/>
      </c>
      <c r="K901" s="10" t="str">
        <f>IF(Q1_2025[[#This Row],[Artikelprijs]]&lt;&gt;"",IF(Q1_2025[[#This Row],[Stuksprijs]]=Q1_2025[[#This Row],[Artikelprijs]],"Prijs gelijk","Prijs wijkt af"),"")</f>
        <v/>
      </c>
      <c r="L901" s="10"/>
      <c r="N901" s="10">
        <f>IF(Q1_2025[[#This Row],[Prijstype]]="Artikelprijs",Q1_2025[[#This Row],[Artikelprijs]],Q1_2025[[#This Row],[Stuksprijs]])</f>
        <v>11</v>
      </c>
      <c r="O901" s="10">
        <f>IF(Q1_2025[[#This Row],[Prijstype]]="Artikelprijs",Q1_2025[[#This Row],[Artikelprijs]] * Q1_2025[[#This Row],[Besteld]],Q1_2025[[#This Row],[Brutobedrag]])</f>
        <v>0</v>
      </c>
      <c r="P901" s="10">
        <f>IF(Q1_2025[[#This Row],[Prijstype]] = "Artikelprijs",Q1_2025[[#This Row],[Brutobedrag 2]]*(100-Q1_2025[[#This Row],[Relatiekorting percentage]])/100,Q1_2025[[#This Row],[Bruto - Rel.korting]])</f>
        <v>0</v>
      </c>
    </row>
    <row r="902" spans="1:16" x14ac:dyDescent="0.3">
      <c r="A902" t="s">
        <v>9</v>
      </c>
      <c r="B902">
        <v>3001043</v>
      </c>
      <c r="C902" t="s">
        <v>70</v>
      </c>
      <c r="D902">
        <v>6</v>
      </c>
      <c r="E902" s="10">
        <v>13</v>
      </c>
      <c r="F902" s="10">
        <v>0</v>
      </c>
      <c r="G902" s="10">
        <v>0</v>
      </c>
      <c r="H902">
        <v>30</v>
      </c>
      <c r="I902" s="10" t="str">
        <f>_xlfn.XLOOKUP(Q1_2025[[#This Row],[Artikelnr]],Artikel_prijzen[Artnr],Artikel_prijzen[Groep],"")</f>
        <v/>
      </c>
      <c r="J902" s="10" t="str">
        <f>_xlfn.XLOOKUP(Q1_2025[[#This Row],[Artikelnr]],Artikel_prijzen[Artnr],Artikel_prijzen[Prijs 2025],"")</f>
        <v/>
      </c>
      <c r="K902" s="10" t="str">
        <f>IF(Q1_2025[[#This Row],[Artikelprijs]]&lt;&gt;"",IF(Q1_2025[[#This Row],[Stuksprijs]]=Q1_2025[[#This Row],[Artikelprijs]],"Prijs gelijk","Prijs wijkt af"),"")</f>
        <v/>
      </c>
      <c r="L902" s="10"/>
      <c r="N902" s="10">
        <f>IF(Q1_2025[[#This Row],[Prijstype]]="Artikelprijs",Q1_2025[[#This Row],[Artikelprijs]],Q1_2025[[#This Row],[Stuksprijs]])</f>
        <v>13</v>
      </c>
      <c r="O902" s="10">
        <f>IF(Q1_2025[[#This Row],[Prijstype]]="Artikelprijs",Q1_2025[[#This Row],[Artikelprijs]] * Q1_2025[[#This Row],[Besteld]],Q1_2025[[#This Row],[Brutobedrag]])</f>
        <v>0</v>
      </c>
      <c r="P902" s="10">
        <f>IF(Q1_2025[[#This Row],[Prijstype]] = "Artikelprijs",Q1_2025[[#This Row],[Brutobedrag 2]]*(100-Q1_2025[[#This Row],[Relatiekorting percentage]])/100,Q1_2025[[#This Row],[Bruto - Rel.korting]])</f>
        <v>0</v>
      </c>
    </row>
    <row r="903" spans="1:16" x14ac:dyDescent="0.3">
      <c r="A903" t="s">
        <v>9</v>
      </c>
      <c r="B903">
        <v>3001045</v>
      </c>
      <c r="C903" t="s">
        <v>71</v>
      </c>
      <c r="D903">
        <v>20</v>
      </c>
      <c r="E903" s="10">
        <v>5</v>
      </c>
      <c r="F903" s="10">
        <v>0</v>
      </c>
      <c r="G903" s="10">
        <v>0</v>
      </c>
      <c r="H903">
        <v>30</v>
      </c>
      <c r="I903" s="10" t="str">
        <f>_xlfn.XLOOKUP(Q1_2025[[#This Row],[Artikelnr]],Artikel_prijzen[Artnr],Artikel_prijzen[Groep],"")</f>
        <v/>
      </c>
      <c r="J903" s="10" t="str">
        <f>_xlfn.XLOOKUP(Q1_2025[[#This Row],[Artikelnr]],Artikel_prijzen[Artnr],Artikel_prijzen[Prijs 2025],"")</f>
        <v/>
      </c>
      <c r="K903" s="10" t="str">
        <f>IF(Q1_2025[[#This Row],[Artikelprijs]]&lt;&gt;"",IF(Q1_2025[[#This Row],[Stuksprijs]]=Q1_2025[[#This Row],[Artikelprijs]],"Prijs gelijk","Prijs wijkt af"),"")</f>
        <v/>
      </c>
      <c r="L903" s="10"/>
      <c r="N903" s="10">
        <f>IF(Q1_2025[[#This Row],[Prijstype]]="Artikelprijs",Q1_2025[[#This Row],[Artikelprijs]],Q1_2025[[#This Row],[Stuksprijs]])</f>
        <v>5</v>
      </c>
      <c r="O903" s="10">
        <f>IF(Q1_2025[[#This Row],[Prijstype]]="Artikelprijs",Q1_2025[[#This Row],[Artikelprijs]] * Q1_2025[[#This Row],[Besteld]],Q1_2025[[#This Row],[Brutobedrag]])</f>
        <v>0</v>
      </c>
      <c r="P903" s="10">
        <f>IF(Q1_2025[[#This Row],[Prijstype]] = "Artikelprijs",Q1_2025[[#This Row],[Brutobedrag 2]]*(100-Q1_2025[[#This Row],[Relatiekorting percentage]])/100,Q1_2025[[#This Row],[Bruto - Rel.korting]])</f>
        <v>0</v>
      </c>
    </row>
    <row r="904" spans="1:16" x14ac:dyDescent="0.3">
      <c r="A904" t="s">
        <v>9</v>
      </c>
      <c r="B904">
        <v>1007051</v>
      </c>
      <c r="C904" t="s">
        <v>54</v>
      </c>
      <c r="D904">
        <v>10</v>
      </c>
      <c r="E904" s="10">
        <v>88.57</v>
      </c>
      <c r="F904" s="10">
        <v>0</v>
      </c>
      <c r="G904" s="10">
        <v>0</v>
      </c>
      <c r="H904">
        <v>30</v>
      </c>
      <c r="I904" s="10" t="str">
        <f>_xlfn.XLOOKUP(Q1_2025[[#This Row],[Artikelnr]],Artikel_prijzen[Artnr],Artikel_prijzen[Groep],"")</f>
        <v/>
      </c>
      <c r="J904" s="10" t="str">
        <f>_xlfn.XLOOKUP(Q1_2025[[#This Row],[Artikelnr]],Artikel_prijzen[Artnr],Artikel_prijzen[Prijs 2025],"")</f>
        <v/>
      </c>
      <c r="K904" s="10" t="str">
        <f>IF(Q1_2025[[#This Row],[Artikelprijs]]&lt;&gt;"",IF(Q1_2025[[#This Row],[Stuksprijs]]=Q1_2025[[#This Row],[Artikelprijs]],"Prijs gelijk","Prijs wijkt af"),"")</f>
        <v/>
      </c>
      <c r="L904" s="10"/>
      <c r="N904" s="10">
        <f>IF(Q1_2025[[#This Row],[Prijstype]]="Artikelprijs",Q1_2025[[#This Row],[Artikelprijs]],Q1_2025[[#This Row],[Stuksprijs]])</f>
        <v>88.57</v>
      </c>
      <c r="O904" s="10">
        <f>IF(Q1_2025[[#This Row],[Prijstype]]="Artikelprijs",Q1_2025[[#This Row],[Artikelprijs]] * Q1_2025[[#This Row],[Besteld]],Q1_2025[[#This Row],[Brutobedrag]])</f>
        <v>0</v>
      </c>
      <c r="P904" s="10">
        <f>IF(Q1_2025[[#This Row],[Prijstype]] = "Artikelprijs",Q1_2025[[#This Row],[Brutobedrag 2]]*(100-Q1_2025[[#This Row],[Relatiekorting percentage]])/100,Q1_2025[[#This Row],[Bruto - Rel.korting]])</f>
        <v>0</v>
      </c>
    </row>
    <row r="905" spans="1:16" x14ac:dyDescent="0.3">
      <c r="A905" t="s">
        <v>9</v>
      </c>
      <c r="B905">
        <v>1001028</v>
      </c>
      <c r="C905" t="s">
        <v>53</v>
      </c>
      <c r="D905">
        <v>10</v>
      </c>
      <c r="E905" s="10">
        <v>30.77</v>
      </c>
      <c r="F905" s="10">
        <v>0</v>
      </c>
      <c r="G905" s="10">
        <v>0</v>
      </c>
      <c r="H905">
        <v>30</v>
      </c>
      <c r="I905" s="10" t="str">
        <f>_xlfn.XLOOKUP(Q1_2025[[#This Row],[Artikelnr]],Artikel_prijzen[Artnr],Artikel_prijzen[Groep],"")</f>
        <v/>
      </c>
      <c r="J905" s="10" t="str">
        <f>_xlfn.XLOOKUP(Q1_2025[[#This Row],[Artikelnr]],Artikel_prijzen[Artnr],Artikel_prijzen[Prijs 2025],"")</f>
        <v/>
      </c>
      <c r="K905" s="10" t="str">
        <f>IF(Q1_2025[[#This Row],[Artikelprijs]]&lt;&gt;"",IF(Q1_2025[[#This Row],[Stuksprijs]]=Q1_2025[[#This Row],[Artikelprijs]],"Prijs gelijk","Prijs wijkt af"),"")</f>
        <v/>
      </c>
      <c r="L905" s="10"/>
      <c r="N905" s="10">
        <f>IF(Q1_2025[[#This Row],[Prijstype]]="Artikelprijs",Q1_2025[[#This Row],[Artikelprijs]],Q1_2025[[#This Row],[Stuksprijs]])</f>
        <v>30.77</v>
      </c>
      <c r="O905" s="10">
        <f>IF(Q1_2025[[#This Row],[Prijstype]]="Artikelprijs",Q1_2025[[#This Row],[Artikelprijs]] * Q1_2025[[#This Row],[Besteld]],Q1_2025[[#This Row],[Brutobedrag]])</f>
        <v>0</v>
      </c>
      <c r="P905" s="10">
        <f>IF(Q1_2025[[#This Row],[Prijstype]] = "Artikelprijs",Q1_2025[[#This Row],[Brutobedrag 2]]*(100-Q1_2025[[#This Row],[Relatiekorting percentage]])/100,Q1_2025[[#This Row],[Bruto - Rel.korting]])</f>
        <v>0</v>
      </c>
    </row>
    <row r="906" spans="1:16" x14ac:dyDescent="0.3">
      <c r="A906" t="s">
        <v>9</v>
      </c>
      <c r="B906">
        <v>3001046</v>
      </c>
      <c r="C906" t="s">
        <v>61</v>
      </c>
      <c r="D906">
        <v>20</v>
      </c>
      <c r="E906" s="10">
        <v>3.5</v>
      </c>
      <c r="F906" s="10">
        <v>0</v>
      </c>
      <c r="G906" s="10">
        <v>0</v>
      </c>
      <c r="H906">
        <v>30</v>
      </c>
      <c r="I906" s="10" t="str">
        <f>_xlfn.XLOOKUP(Q1_2025[[#This Row],[Artikelnr]],Artikel_prijzen[Artnr],Artikel_prijzen[Groep],"")</f>
        <v/>
      </c>
      <c r="J906" s="10" t="str">
        <f>_xlfn.XLOOKUP(Q1_2025[[#This Row],[Artikelnr]],Artikel_prijzen[Artnr],Artikel_prijzen[Prijs 2025],"")</f>
        <v/>
      </c>
      <c r="K906" s="10" t="str">
        <f>IF(Q1_2025[[#This Row],[Artikelprijs]]&lt;&gt;"",IF(Q1_2025[[#This Row],[Stuksprijs]]=Q1_2025[[#This Row],[Artikelprijs]],"Prijs gelijk","Prijs wijkt af"),"")</f>
        <v/>
      </c>
      <c r="L906" s="10"/>
      <c r="N906" s="10">
        <f>IF(Q1_2025[[#This Row],[Prijstype]]="Artikelprijs",Q1_2025[[#This Row],[Artikelprijs]],Q1_2025[[#This Row],[Stuksprijs]])</f>
        <v>3.5</v>
      </c>
      <c r="O906" s="10">
        <f>IF(Q1_2025[[#This Row],[Prijstype]]="Artikelprijs",Q1_2025[[#This Row],[Artikelprijs]] * Q1_2025[[#This Row],[Besteld]],Q1_2025[[#This Row],[Brutobedrag]])</f>
        <v>0</v>
      </c>
      <c r="P906" s="10">
        <f>IF(Q1_2025[[#This Row],[Prijstype]] = "Artikelprijs",Q1_2025[[#This Row],[Brutobedrag 2]]*(100-Q1_2025[[#This Row],[Relatiekorting percentage]])/100,Q1_2025[[#This Row],[Bruto - Rel.korting]])</f>
        <v>0</v>
      </c>
    </row>
    <row r="907" spans="1:16" x14ac:dyDescent="0.3">
      <c r="A907" t="s">
        <v>9</v>
      </c>
      <c r="B907">
        <v>3001035</v>
      </c>
      <c r="C907" t="s">
        <v>62</v>
      </c>
      <c r="D907">
        <v>10</v>
      </c>
      <c r="E907" s="10">
        <v>2</v>
      </c>
      <c r="F907" s="10">
        <v>0</v>
      </c>
      <c r="G907" s="10">
        <v>0</v>
      </c>
      <c r="H907">
        <v>30</v>
      </c>
      <c r="I907" s="10" t="str">
        <f>_xlfn.XLOOKUP(Q1_2025[[#This Row],[Artikelnr]],Artikel_prijzen[Artnr],Artikel_prijzen[Groep],"")</f>
        <v/>
      </c>
      <c r="J907" s="10" t="str">
        <f>_xlfn.XLOOKUP(Q1_2025[[#This Row],[Artikelnr]],Artikel_prijzen[Artnr],Artikel_prijzen[Prijs 2025],"")</f>
        <v/>
      </c>
      <c r="K907" s="10" t="str">
        <f>IF(Q1_2025[[#This Row],[Artikelprijs]]&lt;&gt;"",IF(Q1_2025[[#This Row],[Stuksprijs]]=Q1_2025[[#This Row],[Artikelprijs]],"Prijs gelijk","Prijs wijkt af"),"")</f>
        <v/>
      </c>
      <c r="L907" s="10"/>
      <c r="N907" s="10">
        <f>IF(Q1_2025[[#This Row],[Prijstype]]="Artikelprijs",Q1_2025[[#This Row],[Artikelprijs]],Q1_2025[[#This Row],[Stuksprijs]])</f>
        <v>2</v>
      </c>
      <c r="O907" s="10">
        <f>IF(Q1_2025[[#This Row],[Prijstype]]="Artikelprijs",Q1_2025[[#This Row],[Artikelprijs]] * Q1_2025[[#This Row],[Besteld]],Q1_2025[[#This Row],[Brutobedrag]])</f>
        <v>0</v>
      </c>
      <c r="P907" s="10">
        <f>IF(Q1_2025[[#This Row],[Prijstype]] = "Artikelprijs",Q1_2025[[#This Row],[Brutobedrag 2]]*(100-Q1_2025[[#This Row],[Relatiekorting percentage]])/100,Q1_2025[[#This Row],[Bruto - Rel.korting]])</f>
        <v>0</v>
      </c>
    </row>
    <row r="908" spans="1:16" x14ac:dyDescent="0.3">
      <c r="A908" t="s">
        <v>9</v>
      </c>
      <c r="B908">
        <v>3001036</v>
      </c>
      <c r="C908" t="s">
        <v>63</v>
      </c>
      <c r="D908">
        <v>20</v>
      </c>
      <c r="E908" s="10">
        <v>3</v>
      </c>
      <c r="F908" s="10">
        <v>0</v>
      </c>
      <c r="G908" s="10">
        <v>0</v>
      </c>
      <c r="H908">
        <v>30</v>
      </c>
      <c r="I908" s="10" t="str">
        <f>_xlfn.XLOOKUP(Q1_2025[[#This Row],[Artikelnr]],Artikel_prijzen[Artnr],Artikel_prijzen[Groep],"")</f>
        <v/>
      </c>
      <c r="J908" s="10" t="str">
        <f>_xlfn.XLOOKUP(Q1_2025[[#This Row],[Artikelnr]],Artikel_prijzen[Artnr],Artikel_prijzen[Prijs 2025],"")</f>
        <v/>
      </c>
      <c r="K908" s="10" t="str">
        <f>IF(Q1_2025[[#This Row],[Artikelprijs]]&lt;&gt;"",IF(Q1_2025[[#This Row],[Stuksprijs]]=Q1_2025[[#This Row],[Artikelprijs]],"Prijs gelijk","Prijs wijkt af"),"")</f>
        <v/>
      </c>
      <c r="L908" s="10"/>
      <c r="N908" s="10">
        <f>IF(Q1_2025[[#This Row],[Prijstype]]="Artikelprijs",Q1_2025[[#This Row],[Artikelprijs]],Q1_2025[[#This Row],[Stuksprijs]])</f>
        <v>3</v>
      </c>
      <c r="O908" s="10">
        <f>IF(Q1_2025[[#This Row],[Prijstype]]="Artikelprijs",Q1_2025[[#This Row],[Artikelprijs]] * Q1_2025[[#This Row],[Besteld]],Q1_2025[[#This Row],[Brutobedrag]])</f>
        <v>0</v>
      </c>
      <c r="P908" s="10">
        <f>IF(Q1_2025[[#This Row],[Prijstype]] = "Artikelprijs",Q1_2025[[#This Row],[Brutobedrag 2]]*(100-Q1_2025[[#This Row],[Relatiekorting percentage]])/100,Q1_2025[[#This Row],[Bruto - Rel.korting]])</f>
        <v>0</v>
      </c>
    </row>
    <row r="909" spans="1:16" x14ac:dyDescent="0.3">
      <c r="A909" t="s">
        <v>9</v>
      </c>
      <c r="B909">
        <v>3001037</v>
      </c>
      <c r="C909" t="s">
        <v>64</v>
      </c>
      <c r="D909">
        <v>20</v>
      </c>
      <c r="E909" s="10">
        <v>4</v>
      </c>
      <c r="F909" s="10">
        <v>0</v>
      </c>
      <c r="G909" s="10">
        <v>0</v>
      </c>
      <c r="H909">
        <v>30</v>
      </c>
      <c r="I909" s="10" t="str">
        <f>_xlfn.XLOOKUP(Q1_2025[[#This Row],[Artikelnr]],Artikel_prijzen[Artnr],Artikel_prijzen[Groep],"")</f>
        <v/>
      </c>
      <c r="J909" s="10" t="str">
        <f>_xlfn.XLOOKUP(Q1_2025[[#This Row],[Artikelnr]],Artikel_prijzen[Artnr],Artikel_prijzen[Prijs 2025],"")</f>
        <v/>
      </c>
      <c r="K909" s="10" t="str">
        <f>IF(Q1_2025[[#This Row],[Artikelprijs]]&lt;&gt;"",IF(Q1_2025[[#This Row],[Stuksprijs]]=Q1_2025[[#This Row],[Artikelprijs]],"Prijs gelijk","Prijs wijkt af"),"")</f>
        <v/>
      </c>
      <c r="L909" s="10"/>
      <c r="N909" s="10">
        <f>IF(Q1_2025[[#This Row],[Prijstype]]="Artikelprijs",Q1_2025[[#This Row],[Artikelprijs]],Q1_2025[[#This Row],[Stuksprijs]])</f>
        <v>4</v>
      </c>
      <c r="O909" s="10">
        <f>IF(Q1_2025[[#This Row],[Prijstype]]="Artikelprijs",Q1_2025[[#This Row],[Artikelprijs]] * Q1_2025[[#This Row],[Besteld]],Q1_2025[[#This Row],[Brutobedrag]])</f>
        <v>0</v>
      </c>
      <c r="P909" s="10">
        <f>IF(Q1_2025[[#This Row],[Prijstype]] = "Artikelprijs",Q1_2025[[#This Row],[Brutobedrag 2]]*(100-Q1_2025[[#This Row],[Relatiekorting percentage]])/100,Q1_2025[[#This Row],[Bruto - Rel.korting]])</f>
        <v>0</v>
      </c>
    </row>
    <row r="910" spans="1:16" x14ac:dyDescent="0.3">
      <c r="A910" t="s">
        <v>9</v>
      </c>
      <c r="B910">
        <v>3001038</v>
      </c>
      <c r="C910" t="s">
        <v>65</v>
      </c>
      <c r="D910">
        <v>15</v>
      </c>
      <c r="E910" s="10">
        <v>6</v>
      </c>
      <c r="F910" s="10">
        <v>0</v>
      </c>
      <c r="G910" s="10">
        <v>0</v>
      </c>
      <c r="H910">
        <v>30</v>
      </c>
      <c r="I910" s="10" t="str">
        <f>_xlfn.XLOOKUP(Q1_2025[[#This Row],[Artikelnr]],Artikel_prijzen[Artnr],Artikel_prijzen[Groep],"")</f>
        <v/>
      </c>
      <c r="J910" s="10" t="str">
        <f>_xlfn.XLOOKUP(Q1_2025[[#This Row],[Artikelnr]],Artikel_prijzen[Artnr],Artikel_prijzen[Prijs 2025],"")</f>
        <v/>
      </c>
      <c r="K910" s="10" t="str">
        <f>IF(Q1_2025[[#This Row],[Artikelprijs]]&lt;&gt;"",IF(Q1_2025[[#This Row],[Stuksprijs]]=Q1_2025[[#This Row],[Artikelprijs]],"Prijs gelijk","Prijs wijkt af"),"")</f>
        <v/>
      </c>
      <c r="L910" s="10"/>
      <c r="N910" s="10">
        <f>IF(Q1_2025[[#This Row],[Prijstype]]="Artikelprijs",Q1_2025[[#This Row],[Artikelprijs]],Q1_2025[[#This Row],[Stuksprijs]])</f>
        <v>6</v>
      </c>
      <c r="O910" s="10">
        <f>IF(Q1_2025[[#This Row],[Prijstype]]="Artikelprijs",Q1_2025[[#This Row],[Artikelprijs]] * Q1_2025[[#This Row],[Besteld]],Q1_2025[[#This Row],[Brutobedrag]])</f>
        <v>0</v>
      </c>
      <c r="P910" s="10">
        <f>IF(Q1_2025[[#This Row],[Prijstype]] = "Artikelprijs",Q1_2025[[#This Row],[Brutobedrag 2]]*(100-Q1_2025[[#This Row],[Relatiekorting percentage]])/100,Q1_2025[[#This Row],[Bruto - Rel.korting]])</f>
        <v>0</v>
      </c>
    </row>
    <row r="911" spans="1:16" x14ac:dyDescent="0.3">
      <c r="A911" t="s">
        <v>9</v>
      </c>
      <c r="B911">
        <v>3001040</v>
      </c>
      <c r="C911" t="s">
        <v>67</v>
      </c>
      <c r="D911">
        <v>10</v>
      </c>
      <c r="E911" s="10">
        <v>8</v>
      </c>
      <c r="F911" s="10">
        <v>0</v>
      </c>
      <c r="G911" s="10">
        <v>0</v>
      </c>
      <c r="H911">
        <v>30</v>
      </c>
      <c r="I911" s="10" t="str">
        <f>_xlfn.XLOOKUP(Q1_2025[[#This Row],[Artikelnr]],Artikel_prijzen[Artnr],Artikel_prijzen[Groep],"")</f>
        <v/>
      </c>
      <c r="J911" s="10" t="str">
        <f>_xlfn.XLOOKUP(Q1_2025[[#This Row],[Artikelnr]],Artikel_prijzen[Artnr],Artikel_prijzen[Prijs 2025],"")</f>
        <v/>
      </c>
      <c r="K911" s="10" t="str">
        <f>IF(Q1_2025[[#This Row],[Artikelprijs]]&lt;&gt;"",IF(Q1_2025[[#This Row],[Stuksprijs]]=Q1_2025[[#This Row],[Artikelprijs]],"Prijs gelijk","Prijs wijkt af"),"")</f>
        <v/>
      </c>
      <c r="L911" s="10"/>
      <c r="N911" s="10">
        <f>IF(Q1_2025[[#This Row],[Prijstype]]="Artikelprijs",Q1_2025[[#This Row],[Artikelprijs]],Q1_2025[[#This Row],[Stuksprijs]])</f>
        <v>8</v>
      </c>
      <c r="O911" s="10">
        <f>IF(Q1_2025[[#This Row],[Prijstype]]="Artikelprijs",Q1_2025[[#This Row],[Artikelprijs]] * Q1_2025[[#This Row],[Besteld]],Q1_2025[[#This Row],[Brutobedrag]])</f>
        <v>0</v>
      </c>
      <c r="P911" s="10">
        <f>IF(Q1_2025[[#This Row],[Prijstype]] = "Artikelprijs",Q1_2025[[#This Row],[Brutobedrag 2]]*(100-Q1_2025[[#This Row],[Relatiekorting percentage]])/100,Q1_2025[[#This Row],[Bruto - Rel.korting]])</f>
        <v>0</v>
      </c>
    </row>
    <row r="912" spans="1:16" x14ac:dyDescent="0.3">
      <c r="A912" t="s">
        <v>9</v>
      </c>
      <c r="B912">
        <v>3001046</v>
      </c>
      <c r="C912" t="s">
        <v>61</v>
      </c>
      <c r="D912">
        <v>25</v>
      </c>
      <c r="E912" s="10">
        <v>3.5</v>
      </c>
      <c r="F912" s="10">
        <v>0</v>
      </c>
      <c r="G912" s="10">
        <v>0</v>
      </c>
      <c r="H912">
        <v>30</v>
      </c>
      <c r="I912" s="10" t="str">
        <f>_xlfn.XLOOKUP(Q1_2025[[#This Row],[Artikelnr]],Artikel_prijzen[Artnr],Artikel_prijzen[Groep],"")</f>
        <v/>
      </c>
      <c r="J912" s="10" t="str">
        <f>_xlfn.XLOOKUP(Q1_2025[[#This Row],[Artikelnr]],Artikel_prijzen[Artnr],Artikel_prijzen[Prijs 2025],"")</f>
        <v/>
      </c>
      <c r="K912" s="10" t="str">
        <f>IF(Q1_2025[[#This Row],[Artikelprijs]]&lt;&gt;"",IF(Q1_2025[[#This Row],[Stuksprijs]]=Q1_2025[[#This Row],[Artikelprijs]],"Prijs gelijk","Prijs wijkt af"),"")</f>
        <v/>
      </c>
      <c r="L912" s="10"/>
      <c r="N912" s="10">
        <f>IF(Q1_2025[[#This Row],[Prijstype]]="Artikelprijs",Q1_2025[[#This Row],[Artikelprijs]],Q1_2025[[#This Row],[Stuksprijs]])</f>
        <v>3.5</v>
      </c>
      <c r="O912" s="10">
        <f>IF(Q1_2025[[#This Row],[Prijstype]]="Artikelprijs",Q1_2025[[#This Row],[Artikelprijs]] * Q1_2025[[#This Row],[Besteld]],Q1_2025[[#This Row],[Brutobedrag]])</f>
        <v>0</v>
      </c>
      <c r="P912" s="10">
        <f>IF(Q1_2025[[#This Row],[Prijstype]] = "Artikelprijs",Q1_2025[[#This Row],[Brutobedrag 2]]*(100-Q1_2025[[#This Row],[Relatiekorting percentage]])/100,Q1_2025[[#This Row],[Bruto - Rel.korting]])</f>
        <v>0</v>
      </c>
    </row>
    <row r="913" spans="1:16" x14ac:dyDescent="0.3">
      <c r="A913" t="s">
        <v>9</v>
      </c>
      <c r="B913">
        <v>3001035</v>
      </c>
      <c r="C913" t="s">
        <v>62</v>
      </c>
      <c r="D913">
        <v>25</v>
      </c>
      <c r="E913" s="10">
        <v>2</v>
      </c>
      <c r="F913" s="10">
        <v>0</v>
      </c>
      <c r="G913" s="10">
        <v>0</v>
      </c>
      <c r="H913">
        <v>30</v>
      </c>
      <c r="I913" s="10" t="str">
        <f>_xlfn.XLOOKUP(Q1_2025[[#This Row],[Artikelnr]],Artikel_prijzen[Artnr],Artikel_prijzen[Groep],"")</f>
        <v/>
      </c>
      <c r="J913" s="10" t="str">
        <f>_xlfn.XLOOKUP(Q1_2025[[#This Row],[Artikelnr]],Artikel_prijzen[Artnr],Artikel_prijzen[Prijs 2025],"")</f>
        <v/>
      </c>
      <c r="K913" s="10" t="str">
        <f>IF(Q1_2025[[#This Row],[Artikelprijs]]&lt;&gt;"",IF(Q1_2025[[#This Row],[Stuksprijs]]=Q1_2025[[#This Row],[Artikelprijs]],"Prijs gelijk","Prijs wijkt af"),"")</f>
        <v/>
      </c>
      <c r="L913" s="10"/>
      <c r="N913" s="10">
        <f>IF(Q1_2025[[#This Row],[Prijstype]]="Artikelprijs",Q1_2025[[#This Row],[Artikelprijs]],Q1_2025[[#This Row],[Stuksprijs]])</f>
        <v>2</v>
      </c>
      <c r="O913" s="10">
        <f>IF(Q1_2025[[#This Row],[Prijstype]]="Artikelprijs",Q1_2025[[#This Row],[Artikelprijs]] * Q1_2025[[#This Row],[Besteld]],Q1_2025[[#This Row],[Brutobedrag]])</f>
        <v>0</v>
      </c>
      <c r="P913" s="10">
        <f>IF(Q1_2025[[#This Row],[Prijstype]] = "Artikelprijs",Q1_2025[[#This Row],[Brutobedrag 2]]*(100-Q1_2025[[#This Row],[Relatiekorting percentage]])/100,Q1_2025[[#This Row],[Bruto - Rel.korting]])</f>
        <v>0</v>
      </c>
    </row>
    <row r="914" spans="1:16" x14ac:dyDescent="0.3">
      <c r="A914" t="s">
        <v>9</v>
      </c>
      <c r="B914">
        <v>3001036</v>
      </c>
      <c r="C914" t="s">
        <v>63</v>
      </c>
      <c r="D914">
        <v>30</v>
      </c>
      <c r="E914" s="10">
        <v>3</v>
      </c>
      <c r="F914" s="10">
        <v>0</v>
      </c>
      <c r="G914" s="10">
        <v>0</v>
      </c>
      <c r="H914">
        <v>30</v>
      </c>
      <c r="I914" s="10" t="str">
        <f>_xlfn.XLOOKUP(Q1_2025[[#This Row],[Artikelnr]],Artikel_prijzen[Artnr],Artikel_prijzen[Groep],"")</f>
        <v/>
      </c>
      <c r="J914" s="10" t="str">
        <f>_xlfn.XLOOKUP(Q1_2025[[#This Row],[Artikelnr]],Artikel_prijzen[Artnr],Artikel_prijzen[Prijs 2025],"")</f>
        <v/>
      </c>
      <c r="K914" s="10" t="str">
        <f>IF(Q1_2025[[#This Row],[Artikelprijs]]&lt;&gt;"",IF(Q1_2025[[#This Row],[Stuksprijs]]=Q1_2025[[#This Row],[Artikelprijs]],"Prijs gelijk","Prijs wijkt af"),"")</f>
        <v/>
      </c>
      <c r="L914" s="10"/>
      <c r="N914" s="10">
        <f>IF(Q1_2025[[#This Row],[Prijstype]]="Artikelprijs",Q1_2025[[#This Row],[Artikelprijs]],Q1_2025[[#This Row],[Stuksprijs]])</f>
        <v>3</v>
      </c>
      <c r="O914" s="10">
        <f>IF(Q1_2025[[#This Row],[Prijstype]]="Artikelprijs",Q1_2025[[#This Row],[Artikelprijs]] * Q1_2025[[#This Row],[Besteld]],Q1_2025[[#This Row],[Brutobedrag]])</f>
        <v>0</v>
      </c>
      <c r="P914" s="10">
        <f>IF(Q1_2025[[#This Row],[Prijstype]] = "Artikelprijs",Q1_2025[[#This Row],[Brutobedrag 2]]*(100-Q1_2025[[#This Row],[Relatiekorting percentage]])/100,Q1_2025[[#This Row],[Bruto - Rel.korting]])</f>
        <v>0</v>
      </c>
    </row>
    <row r="915" spans="1:16" x14ac:dyDescent="0.3">
      <c r="A915" t="s">
        <v>9</v>
      </c>
      <c r="B915">
        <v>3001037</v>
      </c>
      <c r="C915" t="s">
        <v>64</v>
      </c>
      <c r="D915">
        <v>40</v>
      </c>
      <c r="E915" s="10">
        <v>4</v>
      </c>
      <c r="F915" s="10">
        <v>0</v>
      </c>
      <c r="G915" s="10">
        <v>0</v>
      </c>
      <c r="H915">
        <v>30</v>
      </c>
      <c r="I915" s="10" t="str">
        <f>_xlfn.XLOOKUP(Q1_2025[[#This Row],[Artikelnr]],Artikel_prijzen[Artnr],Artikel_prijzen[Groep],"")</f>
        <v/>
      </c>
      <c r="J915" s="10" t="str">
        <f>_xlfn.XLOOKUP(Q1_2025[[#This Row],[Artikelnr]],Artikel_prijzen[Artnr],Artikel_prijzen[Prijs 2025],"")</f>
        <v/>
      </c>
      <c r="K915" s="10" t="str">
        <f>IF(Q1_2025[[#This Row],[Artikelprijs]]&lt;&gt;"",IF(Q1_2025[[#This Row],[Stuksprijs]]=Q1_2025[[#This Row],[Artikelprijs]],"Prijs gelijk","Prijs wijkt af"),"")</f>
        <v/>
      </c>
      <c r="L915" s="10"/>
      <c r="N915" s="10">
        <f>IF(Q1_2025[[#This Row],[Prijstype]]="Artikelprijs",Q1_2025[[#This Row],[Artikelprijs]],Q1_2025[[#This Row],[Stuksprijs]])</f>
        <v>4</v>
      </c>
      <c r="O915" s="10">
        <f>IF(Q1_2025[[#This Row],[Prijstype]]="Artikelprijs",Q1_2025[[#This Row],[Artikelprijs]] * Q1_2025[[#This Row],[Besteld]],Q1_2025[[#This Row],[Brutobedrag]])</f>
        <v>0</v>
      </c>
      <c r="P915" s="10">
        <f>IF(Q1_2025[[#This Row],[Prijstype]] = "Artikelprijs",Q1_2025[[#This Row],[Brutobedrag 2]]*(100-Q1_2025[[#This Row],[Relatiekorting percentage]])/100,Q1_2025[[#This Row],[Bruto - Rel.korting]])</f>
        <v>0</v>
      </c>
    </row>
    <row r="916" spans="1:16" x14ac:dyDescent="0.3">
      <c r="A916" t="s">
        <v>9</v>
      </c>
      <c r="B916">
        <v>3001038</v>
      </c>
      <c r="C916" t="s">
        <v>65</v>
      </c>
      <c r="D916">
        <v>30</v>
      </c>
      <c r="E916" s="10">
        <v>6</v>
      </c>
      <c r="F916" s="10">
        <v>0</v>
      </c>
      <c r="G916" s="10">
        <v>0</v>
      </c>
      <c r="H916">
        <v>30</v>
      </c>
      <c r="I916" s="10" t="str">
        <f>_xlfn.XLOOKUP(Q1_2025[[#This Row],[Artikelnr]],Artikel_prijzen[Artnr],Artikel_prijzen[Groep],"")</f>
        <v/>
      </c>
      <c r="J916" s="10" t="str">
        <f>_xlfn.XLOOKUP(Q1_2025[[#This Row],[Artikelnr]],Artikel_prijzen[Artnr],Artikel_prijzen[Prijs 2025],"")</f>
        <v/>
      </c>
      <c r="K916" s="10" t="str">
        <f>IF(Q1_2025[[#This Row],[Artikelprijs]]&lt;&gt;"",IF(Q1_2025[[#This Row],[Stuksprijs]]=Q1_2025[[#This Row],[Artikelprijs]],"Prijs gelijk","Prijs wijkt af"),"")</f>
        <v/>
      </c>
      <c r="L916" s="10"/>
      <c r="N916" s="10">
        <f>IF(Q1_2025[[#This Row],[Prijstype]]="Artikelprijs",Q1_2025[[#This Row],[Artikelprijs]],Q1_2025[[#This Row],[Stuksprijs]])</f>
        <v>6</v>
      </c>
      <c r="O916" s="10">
        <f>IF(Q1_2025[[#This Row],[Prijstype]]="Artikelprijs",Q1_2025[[#This Row],[Artikelprijs]] * Q1_2025[[#This Row],[Besteld]],Q1_2025[[#This Row],[Brutobedrag]])</f>
        <v>0</v>
      </c>
      <c r="P916" s="10">
        <f>IF(Q1_2025[[#This Row],[Prijstype]] = "Artikelprijs",Q1_2025[[#This Row],[Brutobedrag 2]]*(100-Q1_2025[[#This Row],[Relatiekorting percentage]])/100,Q1_2025[[#This Row],[Bruto - Rel.korting]])</f>
        <v>0</v>
      </c>
    </row>
    <row r="917" spans="1:16" x14ac:dyDescent="0.3">
      <c r="A917" t="s">
        <v>9</v>
      </c>
      <c r="B917">
        <v>3001054</v>
      </c>
      <c r="C917" t="s">
        <v>137</v>
      </c>
      <c r="D917">
        <v>20</v>
      </c>
      <c r="E917" s="10">
        <v>5</v>
      </c>
      <c r="F917" s="10">
        <v>0</v>
      </c>
      <c r="G917" s="10">
        <v>0</v>
      </c>
      <c r="H917">
        <v>30</v>
      </c>
      <c r="I917" s="10" t="str">
        <f>_xlfn.XLOOKUP(Q1_2025[[#This Row],[Artikelnr]],Artikel_prijzen[Artnr],Artikel_prijzen[Groep],"")</f>
        <v/>
      </c>
      <c r="J917" s="10" t="str">
        <f>_xlfn.XLOOKUP(Q1_2025[[#This Row],[Artikelnr]],Artikel_prijzen[Artnr],Artikel_prijzen[Prijs 2025],"")</f>
        <v/>
      </c>
      <c r="K917" s="10" t="str">
        <f>IF(Q1_2025[[#This Row],[Artikelprijs]]&lt;&gt;"",IF(Q1_2025[[#This Row],[Stuksprijs]]=Q1_2025[[#This Row],[Artikelprijs]],"Prijs gelijk","Prijs wijkt af"),"")</f>
        <v/>
      </c>
      <c r="L917" s="10"/>
      <c r="N917" s="10">
        <f>IF(Q1_2025[[#This Row],[Prijstype]]="Artikelprijs",Q1_2025[[#This Row],[Artikelprijs]],Q1_2025[[#This Row],[Stuksprijs]])</f>
        <v>5</v>
      </c>
      <c r="O917" s="10">
        <f>IF(Q1_2025[[#This Row],[Prijstype]]="Artikelprijs",Q1_2025[[#This Row],[Artikelprijs]] * Q1_2025[[#This Row],[Besteld]],Q1_2025[[#This Row],[Brutobedrag]])</f>
        <v>0</v>
      </c>
      <c r="P917" s="10">
        <f>IF(Q1_2025[[#This Row],[Prijstype]] = "Artikelprijs",Q1_2025[[#This Row],[Brutobedrag 2]]*(100-Q1_2025[[#This Row],[Relatiekorting percentage]])/100,Q1_2025[[#This Row],[Bruto - Rel.korting]])</f>
        <v>0</v>
      </c>
    </row>
    <row r="918" spans="1:16" x14ac:dyDescent="0.3">
      <c r="A918" t="s">
        <v>9</v>
      </c>
      <c r="B918">
        <v>3001040</v>
      </c>
      <c r="C918" t="s">
        <v>67</v>
      </c>
      <c r="D918">
        <v>20</v>
      </c>
      <c r="E918" s="10">
        <v>8</v>
      </c>
      <c r="F918" s="10">
        <v>0</v>
      </c>
      <c r="G918" s="10">
        <v>0</v>
      </c>
      <c r="H918">
        <v>30</v>
      </c>
      <c r="I918" s="10" t="str">
        <f>_xlfn.XLOOKUP(Q1_2025[[#This Row],[Artikelnr]],Artikel_prijzen[Artnr],Artikel_prijzen[Groep],"")</f>
        <v/>
      </c>
      <c r="J918" s="10" t="str">
        <f>_xlfn.XLOOKUP(Q1_2025[[#This Row],[Artikelnr]],Artikel_prijzen[Artnr],Artikel_prijzen[Prijs 2025],"")</f>
        <v/>
      </c>
      <c r="K918" s="10" t="str">
        <f>IF(Q1_2025[[#This Row],[Artikelprijs]]&lt;&gt;"",IF(Q1_2025[[#This Row],[Stuksprijs]]=Q1_2025[[#This Row],[Artikelprijs]],"Prijs gelijk","Prijs wijkt af"),"")</f>
        <v/>
      </c>
      <c r="L918" s="10"/>
      <c r="N918" s="10">
        <f>IF(Q1_2025[[#This Row],[Prijstype]]="Artikelprijs",Q1_2025[[#This Row],[Artikelprijs]],Q1_2025[[#This Row],[Stuksprijs]])</f>
        <v>8</v>
      </c>
      <c r="O918" s="10">
        <f>IF(Q1_2025[[#This Row],[Prijstype]]="Artikelprijs",Q1_2025[[#This Row],[Artikelprijs]] * Q1_2025[[#This Row],[Besteld]],Q1_2025[[#This Row],[Brutobedrag]])</f>
        <v>0</v>
      </c>
      <c r="P918" s="10">
        <f>IF(Q1_2025[[#This Row],[Prijstype]] = "Artikelprijs",Q1_2025[[#This Row],[Brutobedrag 2]]*(100-Q1_2025[[#This Row],[Relatiekorting percentage]])/100,Q1_2025[[#This Row],[Bruto - Rel.korting]])</f>
        <v>0</v>
      </c>
    </row>
    <row r="919" spans="1:16" x14ac:dyDescent="0.3">
      <c r="A919" t="s">
        <v>9</v>
      </c>
      <c r="B919">
        <v>1005015</v>
      </c>
      <c r="C919" t="s">
        <v>186</v>
      </c>
      <c r="D919">
        <v>5</v>
      </c>
      <c r="E919" s="10">
        <v>22.71</v>
      </c>
      <c r="F919" s="10">
        <v>0</v>
      </c>
      <c r="G919" s="10">
        <v>0</v>
      </c>
      <c r="H919">
        <v>30</v>
      </c>
      <c r="I919" s="10" t="str">
        <f>_xlfn.XLOOKUP(Q1_2025[[#This Row],[Artikelnr]],Artikel_prijzen[Artnr],Artikel_prijzen[Groep],"")</f>
        <v/>
      </c>
      <c r="J919" s="10" t="str">
        <f>_xlfn.XLOOKUP(Q1_2025[[#This Row],[Artikelnr]],Artikel_prijzen[Artnr],Artikel_prijzen[Prijs 2025],"")</f>
        <v/>
      </c>
      <c r="K919" s="10" t="str">
        <f>IF(Q1_2025[[#This Row],[Artikelprijs]]&lt;&gt;"",IF(Q1_2025[[#This Row],[Stuksprijs]]=Q1_2025[[#This Row],[Artikelprijs]],"Prijs gelijk","Prijs wijkt af"),"")</f>
        <v/>
      </c>
      <c r="L919" s="10"/>
      <c r="N919" s="10">
        <f>IF(Q1_2025[[#This Row],[Prijstype]]="Artikelprijs",Q1_2025[[#This Row],[Artikelprijs]],Q1_2025[[#This Row],[Stuksprijs]])</f>
        <v>22.71</v>
      </c>
      <c r="O919" s="10">
        <f>IF(Q1_2025[[#This Row],[Prijstype]]="Artikelprijs",Q1_2025[[#This Row],[Artikelprijs]] * Q1_2025[[#This Row],[Besteld]],Q1_2025[[#This Row],[Brutobedrag]])</f>
        <v>0</v>
      </c>
      <c r="P919" s="10">
        <f>IF(Q1_2025[[#This Row],[Prijstype]] = "Artikelprijs",Q1_2025[[#This Row],[Brutobedrag 2]]*(100-Q1_2025[[#This Row],[Relatiekorting percentage]])/100,Q1_2025[[#This Row],[Bruto - Rel.korting]])</f>
        <v>0</v>
      </c>
    </row>
    <row r="920" spans="1:16" x14ac:dyDescent="0.3">
      <c r="A920" t="s">
        <v>9</v>
      </c>
      <c r="B920">
        <v>5010013</v>
      </c>
      <c r="C920" t="s">
        <v>174</v>
      </c>
      <c r="D920">
        <v>5</v>
      </c>
      <c r="E920" s="10">
        <v>56.65</v>
      </c>
      <c r="F920" s="10">
        <v>0</v>
      </c>
      <c r="G920" s="10">
        <v>0</v>
      </c>
      <c r="H920">
        <v>25</v>
      </c>
      <c r="I920" s="10" t="str">
        <f>_xlfn.XLOOKUP(Q1_2025[[#This Row],[Artikelnr]],Artikel_prijzen[Artnr],Artikel_prijzen[Groep],"")</f>
        <v/>
      </c>
      <c r="J920" s="10" t="str">
        <f>_xlfn.XLOOKUP(Q1_2025[[#This Row],[Artikelnr]],Artikel_prijzen[Artnr],Artikel_prijzen[Prijs 2025],"")</f>
        <v/>
      </c>
      <c r="K920" s="10" t="str">
        <f>IF(Q1_2025[[#This Row],[Artikelprijs]]&lt;&gt;"",IF(Q1_2025[[#This Row],[Stuksprijs]]=Q1_2025[[#This Row],[Artikelprijs]],"Prijs gelijk","Prijs wijkt af"),"")</f>
        <v/>
      </c>
      <c r="L920" s="10"/>
      <c r="N920" s="10">
        <f>IF(Q1_2025[[#This Row],[Prijstype]]="Artikelprijs",Q1_2025[[#This Row],[Artikelprijs]],Q1_2025[[#This Row],[Stuksprijs]])</f>
        <v>56.65</v>
      </c>
      <c r="O920" s="10">
        <f>IF(Q1_2025[[#This Row],[Prijstype]]="Artikelprijs",Q1_2025[[#This Row],[Artikelprijs]] * Q1_2025[[#This Row],[Besteld]],Q1_2025[[#This Row],[Brutobedrag]])</f>
        <v>0</v>
      </c>
      <c r="P920" s="10">
        <f>IF(Q1_2025[[#This Row],[Prijstype]] = "Artikelprijs",Q1_2025[[#This Row],[Brutobedrag 2]]*(100-Q1_2025[[#This Row],[Relatiekorting percentage]])/100,Q1_2025[[#This Row],[Bruto - Rel.korting]])</f>
        <v>0</v>
      </c>
    </row>
    <row r="921" spans="1:16" x14ac:dyDescent="0.3">
      <c r="A921" t="s">
        <v>9</v>
      </c>
      <c r="B921">
        <v>3001046</v>
      </c>
      <c r="C921" t="s">
        <v>61</v>
      </c>
      <c r="D921">
        <v>30</v>
      </c>
      <c r="E921" s="10">
        <v>3.5</v>
      </c>
      <c r="F921" s="10">
        <v>0</v>
      </c>
      <c r="G921" s="10">
        <v>0</v>
      </c>
      <c r="H921">
        <v>30</v>
      </c>
      <c r="I921" s="10" t="str">
        <f>_xlfn.XLOOKUP(Q1_2025[[#This Row],[Artikelnr]],Artikel_prijzen[Artnr],Artikel_prijzen[Groep],"")</f>
        <v/>
      </c>
      <c r="J921" s="10" t="str">
        <f>_xlfn.XLOOKUP(Q1_2025[[#This Row],[Artikelnr]],Artikel_prijzen[Artnr],Artikel_prijzen[Prijs 2025],"")</f>
        <v/>
      </c>
      <c r="K921" s="10" t="str">
        <f>IF(Q1_2025[[#This Row],[Artikelprijs]]&lt;&gt;"",IF(Q1_2025[[#This Row],[Stuksprijs]]=Q1_2025[[#This Row],[Artikelprijs]],"Prijs gelijk","Prijs wijkt af"),"")</f>
        <v/>
      </c>
      <c r="L921" s="10"/>
      <c r="N921" s="10">
        <f>IF(Q1_2025[[#This Row],[Prijstype]]="Artikelprijs",Q1_2025[[#This Row],[Artikelprijs]],Q1_2025[[#This Row],[Stuksprijs]])</f>
        <v>3.5</v>
      </c>
      <c r="O921" s="10">
        <f>IF(Q1_2025[[#This Row],[Prijstype]]="Artikelprijs",Q1_2025[[#This Row],[Artikelprijs]] * Q1_2025[[#This Row],[Besteld]],Q1_2025[[#This Row],[Brutobedrag]])</f>
        <v>0</v>
      </c>
      <c r="P921" s="10">
        <f>IF(Q1_2025[[#This Row],[Prijstype]] = "Artikelprijs",Q1_2025[[#This Row],[Brutobedrag 2]]*(100-Q1_2025[[#This Row],[Relatiekorting percentage]])/100,Q1_2025[[#This Row],[Bruto - Rel.korting]])</f>
        <v>0</v>
      </c>
    </row>
    <row r="922" spans="1:16" x14ac:dyDescent="0.3">
      <c r="A922" t="s">
        <v>9</v>
      </c>
      <c r="B922">
        <v>3001035</v>
      </c>
      <c r="C922" t="s">
        <v>62</v>
      </c>
      <c r="D922">
        <v>25</v>
      </c>
      <c r="E922" s="10">
        <v>2</v>
      </c>
      <c r="F922" s="10">
        <v>0</v>
      </c>
      <c r="G922" s="10">
        <v>0</v>
      </c>
      <c r="H922">
        <v>30</v>
      </c>
      <c r="I922" s="10" t="str">
        <f>_xlfn.XLOOKUP(Q1_2025[[#This Row],[Artikelnr]],Artikel_prijzen[Artnr],Artikel_prijzen[Groep],"")</f>
        <v/>
      </c>
      <c r="J922" s="10" t="str">
        <f>_xlfn.XLOOKUP(Q1_2025[[#This Row],[Artikelnr]],Artikel_prijzen[Artnr],Artikel_prijzen[Prijs 2025],"")</f>
        <v/>
      </c>
      <c r="K922" s="10" t="str">
        <f>IF(Q1_2025[[#This Row],[Artikelprijs]]&lt;&gt;"",IF(Q1_2025[[#This Row],[Stuksprijs]]=Q1_2025[[#This Row],[Artikelprijs]],"Prijs gelijk","Prijs wijkt af"),"")</f>
        <v/>
      </c>
      <c r="L922" s="10"/>
      <c r="N922" s="10">
        <f>IF(Q1_2025[[#This Row],[Prijstype]]="Artikelprijs",Q1_2025[[#This Row],[Artikelprijs]],Q1_2025[[#This Row],[Stuksprijs]])</f>
        <v>2</v>
      </c>
      <c r="O922" s="10">
        <f>IF(Q1_2025[[#This Row],[Prijstype]]="Artikelprijs",Q1_2025[[#This Row],[Artikelprijs]] * Q1_2025[[#This Row],[Besteld]],Q1_2025[[#This Row],[Brutobedrag]])</f>
        <v>0</v>
      </c>
      <c r="P922" s="10">
        <f>IF(Q1_2025[[#This Row],[Prijstype]] = "Artikelprijs",Q1_2025[[#This Row],[Brutobedrag 2]]*(100-Q1_2025[[#This Row],[Relatiekorting percentage]])/100,Q1_2025[[#This Row],[Bruto - Rel.korting]])</f>
        <v>0</v>
      </c>
    </row>
    <row r="923" spans="1:16" x14ac:dyDescent="0.3">
      <c r="A923" t="s">
        <v>9</v>
      </c>
      <c r="B923">
        <v>3001036</v>
      </c>
      <c r="C923" t="s">
        <v>63</v>
      </c>
      <c r="D923">
        <v>25</v>
      </c>
      <c r="E923" s="10">
        <v>3</v>
      </c>
      <c r="F923" s="10">
        <v>0</v>
      </c>
      <c r="G923" s="10">
        <v>0</v>
      </c>
      <c r="H923">
        <v>30</v>
      </c>
      <c r="I923" s="10" t="str">
        <f>_xlfn.XLOOKUP(Q1_2025[[#This Row],[Artikelnr]],Artikel_prijzen[Artnr],Artikel_prijzen[Groep],"")</f>
        <v/>
      </c>
      <c r="J923" s="10" t="str">
        <f>_xlfn.XLOOKUP(Q1_2025[[#This Row],[Artikelnr]],Artikel_prijzen[Artnr],Artikel_prijzen[Prijs 2025],"")</f>
        <v/>
      </c>
      <c r="K923" s="10" t="str">
        <f>IF(Q1_2025[[#This Row],[Artikelprijs]]&lt;&gt;"",IF(Q1_2025[[#This Row],[Stuksprijs]]=Q1_2025[[#This Row],[Artikelprijs]],"Prijs gelijk","Prijs wijkt af"),"")</f>
        <v/>
      </c>
      <c r="L923" s="10"/>
      <c r="N923" s="10">
        <f>IF(Q1_2025[[#This Row],[Prijstype]]="Artikelprijs",Q1_2025[[#This Row],[Artikelprijs]],Q1_2025[[#This Row],[Stuksprijs]])</f>
        <v>3</v>
      </c>
      <c r="O923" s="10">
        <f>IF(Q1_2025[[#This Row],[Prijstype]]="Artikelprijs",Q1_2025[[#This Row],[Artikelprijs]] * Q1_2025[[#This Row],[Besteld]],Q1_2025[[#This Row],[Brutobedrag]])</f>
        <v>0</v>
      </c>
      <c r="P923" s="10">
        <f>IF(Q1_2025[[#This Row],[Prijstype]] = "Artikelprijs",Q1_2025[[#This Row],[Brutobedrag 2]]*(100-Q1_2025[[#This Row],[Relatiekorting percentage]])/100,Q1_2025[[#This Row],[Bruto - Rel.korting]])</f>
        <v>0</v>
      </c>
    </row>
    <row r="924" spans="1:16" x14ac:dyDescent="0.3">
      <c r="A924" t="s">
        <v>9</v>
      </c>
      <c r="B924">
        <v>3001037</v>
      </c>
      <c r="C924" t="s">
        <v>64</v>
      </c>
      <c r="D924">
        <v>25</v>
      </c>
      <c r="E924" s="10">
        <v>4</v>
      </c>
      <c r="F924" s="10">
        <v>0</v>
      </c>
      <c r="G924" s="10">
        <v>0</v>
      </c>
      <c r="H924">
        <v>30</v>
      </c>
      <c r="I924" s="10" t="str">
        <f>_xlfn.XLOOKUP(Q1_2025[[#This Row],[Artikelnr]],Artikel_prijzen[Artnr],Artikel_prijzen[Groep],"")</f>
        <v/>
      </c>
      <c r="J924" s="10" t="str">
        <f>_xlfn.XLOOKUP(Q1_2025[[#This Row],[Artikelnr]],Artikel_prijzen[Artnr],Artikel_prijzen[Prijs 2025],"")</f>
        <v/>
      </c>
      <c r="K924" s="10" t="str">
        <f>IF(Q1_2025[[#This Row],[Artikelprijs]]&lt;&gt;"",IF(Q1_2025[[#This Row],[Stuksprijs]]=Q1_2025[[#This Row],[Artikelprijs]],"Prijs gelijk","Prijs wijkt af"),"")</f>
        <v/>
      </c>
      <c r="L924" s="10"/>
      <c r="N924" s="10">
        <f>IF(Q1_2025[[#This Row],[Prijstype]]="Artikelprijs",Q1_2025[[#This Row],[Artikelprijs]],Q1_2025[[#This Row],[Stuksprijs]])</f>
        <v>4</v>
      </c>
      <c r="O924" s="10">
        <f>IF(Q1_2025[[#This Row],[Prijstype]]="Artikelprijs",Q1_2025[[#This Row],[Artikelprijs]] * Q1_2025[[#This Row],[Besteld]],Q1_2025[[#This Row],[Brutobedrag]])</f>
        <v>0</v>
      </c>
      <c r="P924" s="10">
        <f>IF(Q1_2025[[#This Row],[Prijstype]] = "Artikelprijs",Q1_2025[[#This Row],[Brutobedrag 2]]*(100-Q1_2025[[#This Row],[Relatiekorting percentage]])/100,Q1_2025[[#This Row],[Bruto - Rel.korting]])</f>
        <v>0</v>
      </c>
    </row>
    <row r="925" spans="1:16" x14ac:dyDescent="0.3">
      <c r="A925" t="s">
        <v>9</v>
      </c>
      <c r="B925">
        <v>3001038</v>
      </c>
      <c r="C925" t="s">
        <v>65</v>
      </c>
      <c r="D925">
        <v>10</v>
      </c>
      <c r="E925" s="10">
        <v>6</v>
      </c>
      <c r="F925" s="10">
        <v>0</v>
      </c>
      <c r="G925" s="10">
        <v>0</v>
      </c>
      <c r="H925">
        <v>30</v>
      </c>
      <c r="I925" s="10" t="str">
        <f>_xlfn.XLOOKUP(Q1_2025[[#This Row],[Artikelnr]],Artikel_prijzen[Artnr],Artikel_prijzen[Groep],"")</f>
        <v/>
      </c>
      <c r="J925" s="10" t="str">
        <f>_xlfn.XLOOKUP(Q1_2025[[#This Row],[Artikelnr]],Artikel_prijzen[Artnr],Artikel_prijzen[Prijs 2025],"")</f>
        <v/>
      </c>
      <c r="K925" s="10" t="str">
        <f>IF(Q1_2025[[#This Row],[Artikelprijs]]&lt;&gt;"",IF(Q1_2025[[#This Row],[Stuksprijs]]=Q1_2025[[#This Row],[Artikelprijs]],"Prijs gelijk","Prijs wijkt af"),"")</f>
        <v/>
      </c>
      <c r="L925" s="10"/>
      <c r="N925" s="10">
        <f>IF(Q1_2025[[#This Row],[Prijstype]]="Artikelprijs",Q1_2025[[#This Row],[Artikelprijs]],Q1_2025[[#This Row],[Stuksprijs]])</f>
        <v>6</v>
      </c>
      <c r="O925" s="10">
        <f>IF(Q1_2025[[#This Row],[Prijstype]]="Artikelprijs",Q1_2025[[#This Row],[Artikelprijs]] * Q1_2025[[#This Row],[Besteld]],Q1_2025[[#This Row],[Brutobedrag]])</f>
        <v>0</v>
      </c>
      <c r="P925" s="10">
        <f>IF(Q1_2025[[#This Row],[Prijstype]] = "Artikelprijs",Q1_2025[[#This Row],[Brutobedrag 2]]*(100-Q1_2025[[#This Row],[Relatiekorting percentage]])/100,Q1_2025[[#This Row],[Bruto - Rel.korting]])</f>
        <v>0</v>
      </c>
    </row>
    <row r="926" spans="1:16" x14ac:dyDescent="0.3">
      <c r="A926" t="s">
        <v>9</v>
      </c>
      <c r="B926">
        <v>3001039</v>
      </c>
      <c r="C926" t="s">
        <v>66</v>
      </c>
      <c r="D926">
        <v>5</v>
      </c>
      <c r="E926" s="10">
        <v>7</v>
      </c>
      <c r="F926" s="10">
        <v>0</v>
      </c>
      <c r="G926" s="10">
        <v>0</v>
      </c>
      <c r="H926">
        <v>30</v>
      </c>
      <c r="I926" s="10" t="str">
        <f>_xlfn.XLOOKUP(Q1_2025[[#This Row],[Artikelnr]],Artikel_prijzen[Artnr],Artikel_prijzen[Groep],"")</f>
        <v/>
      </c>
      <c r="J926" s="10" t="str">
        <f>_xlfn.XLOOKUP(Q1_2025[[#This Row],[Artikelnr]],Artikel_prijzen[Artnr],Artikel_prijzen[Prijs 2025],"")</f>
        <v/>
      </c>
      <c r="K926" s="10" t="str">
        <f>IF(Q1_2025[[#This Row],[Artikelprijs]]&lt;&gt;"",IF(Q1_2025[[#This Row],[Stuksprijs]]=Q1_2025[[#This Row],[Artikelprijs]],"Prijs gelijk","Prijs wijkt af"),"")</f>
        <v/>
      </c>
      <c r="L926" s="10"/>
      <c r="N926" s="10">
        <f>IF(Q1_2025[[#This Row],[Prijstype]]="Artikelprijs",Q1_2025[[#This Row],[Artikelprijs]],Q1_2025[[#This Row],[Stuksprijs]])</f>
        <v>7</v>
      </c>
      <c r="O926" s="10">
        <f>IF(Q1_2025[[#This Row],[Prijstype]]="Artikelprijs",Q1_2025[[#This Row],[Artikelprijs]] * Q1_2025[[#This Row],[Besteld]],Q1_2025[[#This Row],[Brutobedrag]])</f>
        <v>0</v>
      </c>
      <c r="P926" s="10">
        <f>IF(Q1_2025[[#This Row],[Prijstype]] = "Artikelprijs",Q1_2025[[#This Row],[Brutobedrag 2]]*(100-Q1_2025[[#This Row],[Relatiekorting percentage]])/100,Q1_2025[[#This Row],[Bruto - Rel.korting]])</f>
        <v>0</v>
      </c>
    </row>
    <row r="927" spans="1:16" x14ac:dyDescent="0.3">
      <c r="A927" t="s">
        <v>9</v>
      </c>
      <c r="B927">
        <v>3001040</v>
      </c>
      <c r="C927" t="s">
        <v>67</v>
      </c>
      <c r="D927">
        <v>5</v>
      </c>
      <c r="E927" s="10">
        <v>8</v>
      </c>
      <c r="F927" s="10">
        <v>0</v>
      </c>
      <c r="G927" s="10">
        <v>0</v>
      </c>
      <c r="H927">
        <v>30</v>
      </c>
      <c r="I927" s="10" t="str">
        <f>_xlfn.XLOOKUP(Q1_2025[[#This Row],[Artikelnr]],Artikel_prijzen[Artnr],Artikel_prijzen[Groep],"")</f>
        <v/>
      </c>
      <c r="J927" s="10" t="str">
        <f>_xlfn.XLOOKUP(Q1_2025[[#This Row],[Artikelnr]],Artikel_prijzen[Artnr],Artikel_prijzen[Prijs 2025],"")</f>
        <v/>
      </c>
      <c r="K927" s="10" t="str">
        <f>IF(Q1_2025[[#This Row],[Artikelprijs]]&lt;&gt;"",IF(Q1_2025[[#This Row],[Stuksprijs]]=Q1_2025[[#This Row],[Artikelprijs]],"Prijs gelijk","Prijs wijkt af"),"")</f>
        <v/>
      </c>
      <c r="L927" s="10"/>
      <c r="N927" s="10">
        <f>IF(Q1_2025[[#This Row],[Prijstype]]="Artikelprijs",Q1_2025[[#This Row],[Artikelprijs]],Q1_2025[[#This Row],[Stuksprijs]])</f>
        <v>8</v>
      </c>
      <c r="O927" s="10">
        <f>IF(Q1_2025[[#This Row],[Prijstype]]="Artikelprijs",Q1_2025[[#This Row],[Artikelprijs]] * Q1_2025[[#This Row],[Besteld]],Q1_2025[[#This Row],[Brutobedrag]])</f>
        <v>0</v>
      </c>
      <c r="P927" s="10">
        <f>IF(Q1_2025[[#This Row],[Prijstype]] = "Artikelprijs",Q1_2025[[#This Row],[Brutobedrag 2]]*(100-Q1_2025[[#This Row],[Relatiekorting percentage]])/100,Q1_2025[[#This Row],[Bruto - Rel.korting]])</f>
        <v>0</v>
      </c>
    </row>
    <row r="928" spans="1:16" x14ac:dyDescent="0.3">
      <c r="A928" t="s">
        <v>9</v>
      </c>
      <c r="B928">
        <v>3001037</v>
      </c>
      <c r="C928" t="s">
        <v>64</v>
      </c>
      <c r="D928">
        <v>5</v>
      </c>
      <c r="E928" s="10">
        <v>4</v>
      </c>
      <c r="F928" s="10">
        <v>0</v>
      </c>
      <c r="G928" s="10">
        <v>0</v>
      </c>
      <c r="H928">
        <v>30</v>
      </c>
      <c r="I928" s="10" t="str">
        <f>_xlfn.XLOOKUP(Q1_2025[[#This Row],[Artikelnr]],Artikel_prijzen[Artnr],Artikel_prijzen[Groep],"")</f>
        <v/>
      </c>
      <c r="J928" s="10" t="str">
        <f>_xlfn.XLOOKUP(Q1_2025[[#This Row],[Artikelnr]],Artikel_prijzen[Artnr],Artikel_prijzen[Prijs 2025],"")</f>
        <v/>
      </c>
      <c r="K928" s="10" t="str">
        <f>IF(Q1_2025[[#This Row],[Artikelprijs]]&lt;&gt;"",IF(Q1_2025[[#This Row],[Stuksprijs]]=Q1_2025[[#This Row],[Artikelprijs]],"Prijs gelijk","Prijs wijkt af"),"")</f>
        <v/>
      </c>
      <c r="L928" s="10"/>
      <c r="N928" s="10">
        <f>IF(Q1_2025[[#This Row],[Prijstype]]="Artikelprijs",Q1_2025[[#This Row],[Artikelprijs]],Q1_2025[[#This Row],[Stuksprijs]])</f>
        <v>4</v>
      </c>
      <c r="O928" s="10">
        <f>IF(Q1_2025[[#This Row],[Prijstype]]="Artikelprijs",Q1_2025[[#This Row],[Artikelprijs]] * Q1_2025[[#This Row],[Besteld]],Q1_2025[[#This Row],[Brutobedrag]])</f>
        <v>0</v>
      </c>
      <c r="P928" s="10">
        <f>IF(Q1_2025[[#This Row],[Prijstype]] = "Artikelprijs",Q1_2025[[#This Row],[Brutobedrag 2]]*(100-Q1_2025[[#This Row],[Relatiekorting percentage]])/100,Q1_2025[[#This Row],[Bruto - Rel.korting]])</f>
        <v>0</v>
      </c>
    </row>
    <row r="929" spans="1:16" x14ac:dyDescent="0.3">
      <c r="A929" t="s">
        <v>9</v>
      </c>
      <c r="B929">
        <v>3001038</v>
      </c>
      <c r="C929" t="s">
        <v>65</v>
      </c>
      <c r="D929">
        <v>10</v>
      </c>
      <c r="E929" s="10">
        <v>6</v>
      </c>
      <c r="F929" s="10">
        <v>0</v>
      </c>
      <c r="G929" s="10">
        <v>0</v>
      </c>
      <c r="H929">
        <v>30</v>
      </c>
      <c r="I929" s="10" t="str">
        <f>_xlfn.XLOOKUP(Q1_2025[[#This Row],[Artikelnr]],Artikel_prijzen[Artnr],Artikel_prijzen[Groep],"")</f>
        <v/>
      </c>
      <c r="J929" s="10" t="str">
        <f>_xlfn.XLOOKUP(Q1_2025[[#This Row],[Artikelnr]],Artikel_prijzen[Artnr],Artikel_prijzen[Prijs 2025],"")</f>
        <v/>
      </c>
      <c r="K929" s="10" t="str">
        <f>IF(Q1_2025[[#This Row],[Artikelprijs]]&lt;&gt;"",IF(Q1_2025[[#This Row],[Stuksprijs]]=Q1_2025[[#This Row],[Artikelprijs]],"Prijs gelijk","Prijs wijkt af"),"")</f>
        <v/>
      </c>
      <c r="L929" s="10"/>
      <c r="N929" s="10">
        <f>IF(Q1_2025[[#This Row],[Prijstype]]="Artikelprijs",Q1_2025[[#This Row],[Artikelprijs]],Q1_2025[[#This Row],[Stuksprijs]])</f>
        <v>6</v>
      </c>
      <c r="O929" s="10">
        <f>IF(Q1_2025[[#This Row],[Prijstype]]="Artikelprijs",Q1_2025[[#This Row],[Artikelprijs]] * Q1_2025[[#This Row],[Besteld]],Q1_2025[[#This Row],[Brutobedrag]])</f>
        <v>0</v>
      </c>
      <c r="P929" s="10">
        <f>IF(Q1_2025[[#This Row],[Prijstype]] = "Artikelprijs",Q1_2025[[#This Row],[Brutobedrag 2]]*(100-Q1_2025[[#This Row],[Relatiekorting percentage]])/100,Q1_2025[[#This Row],[Bruto - Rel.korting]])</f>
        <v>0</v>
      </c>
    </row>
    <row r="930" spans="1:16" x14ac:dyDescent="0.3">
      <c r="A930" t="s">
        <v>9</v>
      </c>
      <c r="B930">
        <v>3001054</v>
      </c>
      <c r="C930" t="s">
        <v>137</v>
      </c>
      <c r="D930">
        <v>10</v>
      </c>
      <c r="E930" s="10">
        <v>5</v>
      </c>
      <c r="F930" s="10">
        <v>0</v>
      </c>
      <c r="G930" s="10">
        <v>0</v>
      </c>
      <c r="H930">
        <v>30</v>
      </c>
      <c r="I930" s="10" t="str">
        <f>_xlfn.XLOOKUP(Q1_2025[[#This Row],[Artikelnr]],Artikel_prijzen[Artnr],Artikel_prijzen[Groep],"")</f>
        <v/>
      </c>
      <c r="J930" s="10" t="str">
        <f>_xlfn.XLOOKUP(Q1_2025[[#This Row],[Artikelnr]],Artikel_prijzen[Artnr],Artikel_prijzen[Prijs 2025],"")</f>
        <v/>
      </c>
      <c r="K930" s="10" t="str">
        <f>IF(Q1_2025[[#This Row],[Artikelprijs]]&lt;&gt;"",IF(Q1_2025[[#This Row],[Stuksprijs]]=Q1_2025[[#This Row],[Artikelprijs]],"Prijs gelijk","Prijs wijkt af"),"")</f>
        <v/>
      </c>
      <c r="L930" s="10"/>
      <c r="N930" s="10">
        <f>IF(Q1_2025[[#This Row],[Prijstype]]="Artikelprijs",Q1_2025[[#This Row],[Artikelprijs]],Q1_2025[[#This Row],[Stuksprijs]])</f>
        <v>5</v>
      </c>
      <c r="O930" s="10">
        <f>IF(Q1_2025[[#This Row],[Prijstype]]="Artikelprijs",Q1_2025[[#This Row],[Artikelprijs]] * Q1_2025[[#This Row],[Besteld]],Q1_2025[[#This Row],[Brutobedrag]])</f>
        <v>0</v>
      </c>
      <c r="P930" s="10">
        <f>IF(Q1_2025[[#This Row],[Prijstype]] = "Artikelprijs",Q1_2025[[#This Row],[Brutobedrag 2]]*(100-Q1_2025[[#This Row],[Relatiekorting percentage]])/100,Q1_2025[[#This Row],[Bruto - Rel.korting]])</f>
        <v>0</v>
      </c>
    </row>
    <row r="931" spans="1:16" x14ac:dyDescent="0.3">
      <c r="A931" t="s">
        <v>9</v>
      </c>
      <c r="B931">
        <v>3001045</v>
      </c>
      <c r="C931" t="s">
        <v>71</v>
      </c>
      <c r="D931">
        <v>1</v>
      </c>
      <c r="E931" s="10">
        <v>5</v>
      </c>
      <c r="F931" s="10">
        <v>0</v>
      </c>
      <c r="G931" s="10">
        <v>0</v>
      </c>
      <c r="H931">
        <v>30</v>
      </c>
      <c r="I931" s="10" t="str">
        <f>_xlfn.XLOOKUP(Q1_2025[[#This Row],[Artikelnr]],Artikel_prijzen[Artnr],Artikel_prijzen[Groep],"")</f>
        <v/>
      </c>
      <c r="J931" s="10" t="str">
        <f>_xlfn.XLOOKUP(Q1_2025[[#This Row],[Artikelnr]],Artikel_prijzen[Artnr],Artikel_prijzen[Prijs 2025],"")</f>
        <v/>
      </c>
      <c r="K931" s="10" t="str">
        <f>IF(Q1_2025[[#This Row],[Artikelprijs]]&lt;&gt;"",IF(Q1_2025[[#This Row],[Stuksprijs]]=Q1_2025[[#This Row],[Artikelprijs]],"Prijs gelijk","Prijs wijkt af"),"")</f>
        <v/>
      </c>
      <c r="L931" s="10"/>
      <c r="N931" s="10">
        <f>IF(Q1_2025[[#This Row],[Prijstype]]="Artikelprijs",Q1_2025[[#This Row],[Artikelprijs]],Q1_2025[[#This Row],[Stuksprijs]])</f>
        <v>5</v>
      </c>
      <c r="O931" s="10">
        <f>IF(Q1_2025[[#This Row],[Prijstype]]="Artikelprijs",Q1_2025[[#This Row],[Artikelprijs]] * Q1_2025[[#This Row],[Besteld]],Q1_2025[[#This Row],[Brutobedrag]])</f>
        <v>0</v>
      </c>
      <c r="P931" s="10">
        <f>IF(Q1_2025[[#This Row],[Prijstype]] = "Artikelprijs",Q1_2025[[#This Row],[Brutobedrag 2]]*(100-Q1_2025[[#This Row],[Relatiekorting percentage]])/100,Q1_2025[[#This Row],[Bruto - Rel.korting]])</f>
        <v>0</v>
      </c>
    </row>
    <row r="932" spans="1:16" x14ac:dyDescent="0.3">
      <c r="A932" t="s">
        <v>9</v>
      </c>
      <c r="B932">
        <v>3001040</v>
      </c>
      <c r="C932" t="s">
        <v>67</v>
      </c>
      <c r="D932">
        <v>10</v>
      </c>
      <c r="E932" s="10">
        <v>8</v>
      </c>
      <c r="F932" s="10">
        <v>0</v>
      </c>
      <c r="G932" s="10">
        <v>0</v>
      </c>
      <c r="H932">
        <v>30</v>
      </c>
      <c r="I932" s="10" t="str">
        <f>_xlfn.XLOOKUP(Q1_2025[[#This Row],[Artikelnr]],Artikel_prijzen[Artnr],Artikel_prijzen[Groep],"")</f>
        <v/>
      </c>
      <c r="J932" s="10" t="str">
        <f>_xlfn.XLOOKUP(Q1_2025[[#This Row],[Artikelnr]],Artikel_prijzen[Artnr],Artikel_prijzen[Prijs 2025],"")</f>
        <v/>
      </c>
      <c r="K932" s="10" t="str">
        <f>IF(Q1_2025[[#This Row],[Artikelprijs]]&lt;&gt;"",IF(Q1_2025[[#This Row],[Stuksprijs]]=Q1_2025[[#This Row],[Artikelprijs]],"Prijs gelijk","Prijs wijkt af"),"")</f>
        <v/>
      </c>
      <c r="L932" s="10"/>
      <c r="N932" s="10">
        <f>IF(Q1_2025[[#This Row],[Prijstype]]="Artikelprijs",Q1_2025[[#This Row],[Artikelprijs]],Q1_2025[[#This Row],[Stuksprijs]])</f>
        <v>8</v>
      </c>
      <c r="O932" s="10">
        <f>IF(Q1_2025[[#This Row],[Prijstype]]="Artikelprijs",Q1_2025[[#This Row],[Artikelprijs]] * Q1_2025[[#This Row],[Besteld]],Q1_2025[[#This Row],[Brutobedrag]])</f>
        <v>0</v>
      </c>
      <c r="P932" s="10">
        <f>IF(Q1_2025[[#This Row],[Prijstype]] = "Artikelprijs",Q1_2025[[#This Row],[Brutobedrag 2]]*(100-Q1_2025[[#This Row],[Relatiekorting percentage]])/100,Q1_2025[[#This Row],[Bruto - Rel.korting]])</f>
        <v>0</v>
      </c>
    </row>
    <row r="933" spans="1:16" x14ac:dyDescent="0.3">
      <c r="A933" t="s">
        <v>9</v>
      </c>
      <c r="B933">
        <v>3001045</v>
      </c>
      <c r="C933" t="s">
        <v>71</v>
      </c>
      <c r="D933">
        <v>5</v>
      </c>
      <c r="E933" s="10">
        <v>5</v>
      </c>
      <c r="F933" s="10">
        <v>0</v>
      </c>
      <c r="G933" s="10">
        <v>0</v>
      </c>
      <c r="H933">
        <v>30</v>
      </c>
      <c r="I933" s="10" t="str">
        <f>_xlfn.XLOOKUP(Q1_2025[[#This Row],[Artikelnr]],Artikel_prijzen[Artnr],Artikel_prijzen[Groep],"")</f>
        <v/>
      </c>
      <c r="J933" s="10" t="str">
        <f>_xlfn.XLOOKUP(Q1_2025[[#This Row],[Artikelnr]],Artikel_prijzen[Artnr],Artikel_prijzen[Prijs 2025],"")</f>
        <v/>
      </c>
      <c r="K933" s="10" t="str">
        <f>IF(Q1_2025[[#This Row],[Artikelprijs]]&lt;&gt;"",IF(Q1_2025[[#This Row],[Stuksprijs]]=Q1_2025[[#This Row],[Artikelprijs]],"Prijs gelijk","Prijs wijkt af"),"")</f>
        <v/>
      </c>
      <c r="L933" s="10"/>
      <c r="N933" s="10">
        <f>IF(Q1_2025[[#This Row],[Prijstype]]="Artikelprijs",Q1_2025[[#This Row],[Artikelprijs]],Q1_2025[[#This Row],[Stuksprijs]])</f>
        <v>5</v>
      </c>
      <c r="O933" s="10">
        <f>IF(Q1_2025[[#This Row],[Prijstype]]="Artikelprijs",Q1_2025[[#This Row],[Artikelprijs]] * Q1_2025[[#This Row],[Besteld]],Q1_2025[[#This Row],[Brutobedrag]])</f>
        <v>0</v>
      </c>
      <c r="P933" s="10">
        <f>IF(Q1_2025[[#This Row],[Prijstype]] = "Artikelprijs",Q1_2025[[#This Row],[Brutobedrag 2]]*(100-Q1_2025[[#This Row],[Relatiekorting percentage]])/100,Q1_2025[[#This Row],[Bruto - Rel.korting]])</f>
        <v>0</v>
      </c>
    </row>
    <row r="934" spans="1:16" x14ac:dyDescent="0.3">
      <c r="A934" t="s">
        <v>9</v>
      </c>
      <c r="B934">
        <v>3001044</v>
      </c>
      <c r="C934" t="s">
        <v>47</v>
      </c>
      <c r="D934">
        <v>25</v>
      </c>
      <c r="E934" s="10">
        <v>26.83</v>
      </c>
      <c r="F934" s="10">
        <v>0</v>
      </c>
      <c r="G934" s="10">
        <v>0</v>
      </c>
      <c r="H934">
        <v>30</v>
      </c>
      <c r="I934" s="10" t="str">
        <f>_xlfn.XLOOKUP(Q1_2025[[#This Row],[Artikelnr]],Artikel_prijzen[Artnr],Artikel_prijzen[Groep],"")</f>
        <v/>
      </c>
      <c r="J934" s="10" t="str">
        <f>_xlfn.XLOOKUP(Q1_2025[[#This Row],[Artikelnr]],Artikel_prijzen[Artnr],Artikel_prijzen[Prijs 2025],"")</f>
        <v/>
      </c>
      <c r="K934" s="10" t="str">
        <f>IF(Q1_2025[[#This Row],[Artikelprijs]]&lt;&gt;"",IF(Q1_2025[[#This Row],[Stuksprijs]]=Q1_2025[[#This Row],[Artikelprijs]],"Prijs gelijk","Prijs wijkt af"),"")</f>
        <v/>
      </c>
      <c r="L934" s="10"/>
      <c r="N934" s="10">
        <f>IF(Q1_2025[[#This Row],[Prijstype]]="Artikelprijs",Q1_2025[[#This Row],[Artikelprijs]],Q1_2025[[#This Row],[Stuksprijs]])</f>
        <v>26.83</v>
      </c>
      <c r="O934" s="10">
        <f>IF(Q1_2025[[#This Row],[Prijstype]]="Artikelprijs",Q1_2025[[#This Row],[Artikelprijs]] * Q1_2025[[#This Row],[Besteld]],Q1_2025[[#This Row],[Brutobedrag]])</f>
        <v>0</v>
      </c>
      <c r="P934" s="10">
        <f>IF(Q1_2025[[#This Row],[Prijstype]] = "Artikelprijs",Q1_2025[[#This Row],[Brutobedrag 2]]*(100-Q1_2025[[#This Row],[Relatiekorting percentage]])/100,Q1_2025[[#This Row],[Bruto - Rel.korting]])</f>
        <v>0</v>
      </c>
    </row>
    <row r="935" spans="1:16" x14ac:dyDescent="0.3">
      <c r="A935" t="s">
        <v>9</v>
      </c>
      <c r="B935">
        <v>3002031</v>
      </c>
      <c r="C935" t="s">
        <v>101</v>
      </c>
      <c r="D935">
        <v>10</v>
      </c>
      <c r="E935" s="10">
        <v>62.46</v>
      </c>
      <c r="F935" s="10">
        <v>0</v>
      </c>
      <c r="G935" s="10">
        <v>0</v>
      </c>
      <c r="H935">
        <v>30</v>
      </c>
      <c r="I935" s="10" t="str">
        <f>_xlfn.XLOOKUP(Q1_2025[[#This Row],[Artikelnr]],Artikel_prijzen[Artnr],Artikel_prijzen[Groep],"")</f>
        <v/>
      </c>
      <c r="J935" s="10" t="str">
        <f>_xlfn.XLOOKUP(Q1_2025[[#This Row],[Artikelnr]],Artikel_prijzen[Artnr],Artikel_prijzen[Prijs 2025],"")</f>
        <v/>
      </c>
      <c r="K935" s="10" t="str">
        <f>IF(Q1_2025[[#This Row],[Artikelprijs]]&lt;&gt;"",IF(Q1_2025[[#This Row],[Stuksprijs]]=Q1_2025[[#This Row],[Artikelprijs]],"Prijs gelijk","Prijs wijkt af"),"")</f>
        <v/>
      </c>
      <c r="L935" s="10"/>
      <c r="N935" s="10">
        <f>IF(Q1_2025[[#This Row],[Prijstype]]="Artikelprijs",Q1_2025[[#This Row],[Artikelprijs]],Q1_2025[[#This Row],[Stuksprijs]])</f>
        <v>62.46</v>
      </c>
      <c r="O935" s="10">
        <f>IF(Q1_2025[[#This Row],[Prijstype]]="Artikelprijs",Q1_2025[[#This Row],[Artikelprijs]] * Q1_2025[[#This Row],[Besteld]],Q1_2025[[#This Row],[Brutobedrag]])</f>
        <v>0</v>
      </c>
      <c r="P935" s="10">
        <f>IF(Q1_2025[[#This Row],[Prijstype]] = "Artikelprijs",Q1_2025[[#This Row],[Brutobedrag 2]]*(100-Q1_2025[[#This Row],[Relatiekorting percentage]])/100,Q1_2025[[#This Row],[Bruto - Rel.korting]])</f>
        <v>0</v>
      </c>
    </row>
    <row r="936" spans="1:16" x14ac:dyDescent="0.3">
      <c r="A936" t="s">
        <v>9</v>
      </c>
      <c r="B936">
        <v>3002039</v>
      </c>
      <c r="C936" t="s">
        <v>203</v>
      </c>
      <c r="D936">
        <v>2</v>
      </c>
      <c r="E936" s="10">
        <v>82.4</v>
      </c>
      <c r="F936" s="10">
        <v>0</v>
      </c>
      <c r="G936" s="10">
        <v>0</v>
      </c>
      <c r="H936">
        <v>30</v>
      </c>
      <c r="I936" s="10" t="str">
        <f>_xlfn.XLOOKUP(Q1_2025[[#This Row],[Artikelnr]],Artikel_prijzen[Artnr],Artikel_prijzen[Groep],"")</f>
        <v/>
      </c>
      <c r="J936" s="10" t="str">
        <f>_xlfn.XLOOKUP(Q1_2025[[#This Row],[Artikelnr]],Artikel_prijzen[Artnr],Artikel_prijzen[Prijs 2025],"")</f>
        <v/>
      </c>
      <c r="K936" s="10" t="str">
        <f>IF(Q1_2025[[#This Row],[Artikelprijs]]&lt;&gt;"",IF(Q1_2025[[#This Row],[Stuksprijs]]=Q1_2025[[#This Row],[Artikelprijs]],"Prijs gelijk","Prijs wijkt af"),"")</f>
        <v/>
      </c>
      <c r="L936" s="10"/>
      <c r="N936" s="10">
        <f>IF(Q1_2025[[#This Row],[Prijstype]]="Artikelprijs",Q1_2025[[#This Row],[Artikelprijs]],Q1_2025[[#This Row],[Stuksprijs]])</f>
        <v>82.4</v>
      </c>
      <c r="O936" s="10">
        <f>IF(Q1_2025[[#This Row],[Prijstype]]="Artikelprijs",Q1_2025[[#This Row],[Artikelprijs]] * Q1_2025[[#This Row],[Besteld]],Q1_2025[[#This Row],[Brutobedrag]])</f>
        <v>0</v>
      </c>
      <c r="P936" s="10">
        <f>IF(Q1_2025[[#This Row],[Prijstype]] = "Artikelprijs",Q1_2025[[#This Row],[Brutobedrag 2]]*(100-Q1_2025[[#This Row],[Relatiekorting percentage]])/100,Q1_2025[[#This Row],[Bruto - Rel.korting]])</f>
        <v>0</v>
      </c>
    </row>
    <row r="937" spans="1:16" x14ac:dyDescent="0.3">
      <c r="A937" t="s">
        <v>9</v>
      </c>
      <c r="B937">
        <v>3002032</v>
      </c>
      <c r="C937" t="s">
        <v>98</v>
      </c>
      <c r="D937">
        <v>2</v>
      </c>
      <c r="E937" s="10">
        <v>120</v>
      </c>
      <c r="F937" s="10">
        <v>0</v>
      </c>
      <c r="G937" s="10">
        <v>0</v>
      </c>
      <c r="H937">
        <v>30</v>
      </c>
      <c r="I937" s="10" t="str">
        <f>_xlfn.XLOOKUP(Q1_2025[[#This Row],[Artikelnr]],Artikel_prijzen[Artnr],Artikel_prijzen[Groep],"")</f>
        <v/>
      </c>
      <c r="J937" s="10" t="str">
        <f>_xlfn.XLOOKUP(Q1_2025[[#This Row],[Artikelnr]],Artikel_prijzen[Artnr],Artikel_prijzen[Prijs 2025],"")</f>
        <v/>
      </c>
      <c r="K937" s="10" t="str">
        <f>IF(Q1_2025[[#This Row],[Artikelprijs]]&lt;&gt;"",IF(Q1_2025[[#This Row],[Stuksprijs]]=Q1_2025[[#This Row],[Artikelprijs]],"Prijs gelijk","Prijs wijkt af"),"")</f>
        <v/>
      </c>
      <c r="L937" s="10"/>
      <c r="N937" s="10">
        <f>IF(Q1_2025[[#This Row],[Prijstype]]="Artikelprijs",Q1_2025[[#This Row],[Artikelprijs]],Q1_2025[[#This Row],[Stuksprijs]])</f>
        <v>120</v>
      </c>
      <c r="O937" s="10">
        <f>IF(Q1_2025[[#This Row],[Prijstype]]="Artikelprijs",Q1_2025[[#This Row],[Artikelprijs]] * Q1_2025[[#This Row],[Besteld]],Q1_2025[[#This Row],[Brutobedrag]])</f>
        <v>0</v>
      </c>
      <c r="P937" s="10">
        <f>IF(Q1_2025[[#This Row],[Prijstype]] = "Artikelprijs",Q1_2025[[#This Row],[Brutobedrag 2]]*(100-Q1_2025[[#This Row],[Relatiekorting percentage]])/100,Q1_2025[[#This Row],[Bruto - Rel.korting]])</f>
        <v>0</v>
      </c>
    </row>
    <row r="938" spans="1:16" x14ac:dyDescent="0.3">
      <c r="A938" t="s">
        <v>9</v>
      </c>
      <c r="B938">
        <v>3002033</v>
      </c>
      <c r="C938" t="s">
        <v>230</v>
      </c>
      <c r="D938">
        <v>2</v>
      </c>
      <c r="E938" s="10">
        <v>210.89</v>
      </c>
      <c r="F938" s="10">
        <v>0</v>
      </c>
      <c r="G938" s="10">
        <v>0</v>
      </c>
      <c r="H938">
        <v>30</v>
      </c>
      <c r="I938" s="10" t="str">
        <f>_xlfn.XLOOKUP(Q1_2025[[#This Row],[Artikelnr]],Artikel_prijzen[Artnr],Artikel_prijzen[Groep],"")</f>
        <v/>
      </c>
      <c r="J938" s="10" t="str">
        <f>_xlfn.XLOOKUP(Q1_2025[[#This Row],[Artikelnr]],Artikel_prijzen[Artnr],Artikel_prijzen[Prijs 2025],"")</f>
        <v/>
      </c>
      <c r="K938" s="10" t="str">
        <f>IF(Q1_2025[[#This Row],[Artikelprijs]]&lt;&gt;"",IF(Q1_2025[[#This Row],[Stuksprijs]]=Q1_2025[[#This Row],[Artikelprijs]],"Prijs gelijk","Prijs wijkt af"),"")</f>
        <v/>
      </c>
      <c r="L938" s="10"/>
      <c r="N938" s="10">
        <f>IF(Q1_2025[[#This Row],[Prijstype]]="Artikelprijs",Q1_2025[[#This Row],[Artikelprijs]],Q1_2025[[#This Row],[Stuksprijs]])</f>
        <v>210.89</v>
      </c>
      <c r="O938" s="10">
        <f>IF(Q1_2025[[#This Row],[Prijstype]]="Artikelprijs",Q1_2025[[#This Row],[Artikelprijs]] * Q1_2025[[#This Row],[Besteld]],Q1_2025[[#This Row],[Brutobedrag]])</f>
        <v>0</v>
      </c>
      <c r="P938" s="10">
        <f>IF(Q1_2025[[#This Row],[Prijstype]] = "Artikelprijs",Q1_2025[[#This Row],[Brutobedrag 2]]*(100-Q1_2025[[#This Row],[Relatiekorting percentage]])/100,Q1_2025[[#This Row],[Bruto - Rel.korting]])</f>
        <v>0</v>
      </c>
    </row>
    <row r="939" spans="1:16" x14ac:dyDescent="0.3">
      <c r="A939" t="s">
        <v>9</v>
      </c>
      <c r="B939">
        <v>5021011</v>
      </c>
      <c r="C939" t="s">
        <v>115</v>
      </c>
      <c r="D939">
        <v>1</v>
      </c>
      <c r="E939" s="10">
        <v>458.35</v>
      </c>
      <c r="F939" s="10">
        <v>458.35</v>
      </c>
      <c r="G939" s="10">
        <v>366.68</v>
      </c>
      <c r="H939">
        <v>20</v>
      </c>
      <c r="I939" s="10" t="str">
        <f>_xlfn.XLOOKUP(Q1_2025[[#This Row],[Artikelnr]],Artikel_prijzen[Artnr],Artikel_prijzen[Groep],"")</f>
        <v>Elektra</v>
      </c>
      <c r="J939" s="10">
        <f>_xlfn.XLOOKUP(Q1_2025[[#This Row],[Artikelnr]],Artikel_prijzen[Artnr],Artikel_prijzen[Prijs 2025],"")</f>
        <v>458.35</v>
      </c>
      <c r="K939" s="10" t="str">
        <f>IF(Q1_2025[[#This Row],[Artikelprijs]]&lt;&gt;"",IF(Q1_2025[[#This Row],[Stuksprijs]]=Q1_2025[[#This Row],[Artikelprijs]],"Prijs gelijk","Prijs wijkt af"),"")</f>
        <v>Prijs gelijk</v>
      </c>
      <c r="L939" s="10"/>
      <c r="M939" t="s">
        <v>536</v>
      </c>
      <c r="N939" s="10">
        <f>IF(Q1_2025[[#This Row],[Prijstype]]="Artikelprijs",Q1_2025[[#This Row],[Artikelprijs]],Q1_2025[[#This Row],[Stuksprijs]])</f>
        <v>458.35</v>
      </c>
      <c r="O939" s="10">
        <f>IF(Q1_2025[[#This Row],[Prijstype]]="Artikelprijs",Q1_2025[[#This Row],[Artikelprijs]] * Q1_2025[[#This Row],[Besteld]],Q1_2025[[#This Row],[Brutobedrag]])</f>
        <v>458.35</v>
      </c>
      <c r="P939" s="10">
        <f>IF(Q1_2025[[#This Row],[Prijstype]] = "Artikelprijs",Q1_2025[[#This Row],[Brutobedrag 2]]*(100-Q1_2025[[#This Row],[Relatiekorting percentage]])/100,Q1_2025[[#This Row],[Bruto - Rel.korting]])</f>
        <v>366.68</v>
      </c>
    </row>
    <row r="940" spans="1:16" x14ac:dyDescent="0.3">
      <c r="A940" t="s">
        <v>9</v>
      </c>
      <c r="B940">
        <v>5021016</v>
      </c>
      <c r="C940" t="s">
        <v>51</v>
      </c>
      <c r="D940">
        <v>1</v>
      </c>
      <c r="E940" s="10">
        <v>602.54999999999995</v>
      </c>
      <c r="F940" s="10">
        <v>602.54999999999995</v>
      </c>
      <c r="G940" s="10">
        <v>482.04</v>
      </c>
      <c r="H940">
        <v>20</v>
      </c>
      <c r="I940" s="10" t="str">
        <f>_xlfn.XLOOKUP(Q1_2025[[#This Row],[Artikelnr]],Artikel_prijzen[Artnr],Artikel_prijzen[Groep],"")</f>
        <v>Elektra</v>
      </c>
      <c r="J940" s="10">
        <f>_xlfn.XLOOKUP(Q1_2025[[#This Row],[Artikelnr]],Artikel_prijzen[Artnr],Artikel_prijzen[Prijs 2025],"")</f>
        <v>585</v>
      </c>
      <c r="K940" s="10" t="str">
        <f>IF(Q1_2025[[#This Row],[Artikelprijs]]&lt;&gt;"",IF(Q1_2025[[#This Row],[Stuksprijs]]=Q1_2025[[#This Row],[Artikelprijs]],"Prijs gelijk","Prijs wijkt af"),"")</f>
        <v>Prijs wijkt af</v>
      </c>
      <c r="L940" s="10"/>
      <c r="M940" t="s">
        <v>536</v>
      </c>
      <c r="N940" s="10">
        <f>IF(Q1_2025[[#This Row],[Prijstype]]="Artikelprijs",Q1_2025[[#This Row],[Artikelprijs]],Q1_2025[[#This Row],[Stuksprijs]])</f>
        <v>585</v>
      </c>
      <c r="O940" s="10">
        <f>IF(Q1_2025[[#This Row],[Prijstype]]="Artikelprijs",Q1_2025[[#This Row],[Artikelprijs]] * Q1_2025[[#This Row],[Besteld]],Q1_2025[[#This Row],[Brutobedrag]])</f>
        <v>585</v>
      </c>
      <c r="P940" s="10">
        <f>IF(Q1_2025[[#This Row],[Prijstype]] = "Artikelprijs",Q1_2025[[#This Row],[Brutobedrag 2]]*(100-Q1_2025[[#This Row],[Relatiekorting percentage]])/100,Q1_2025[[#This Row],[Bruto - Rel.korting]])</f>
        <v>468</v>
      </c>
    </row>
    <row r="941" spans="1:16" x14ac:dyDescent="0.3">
      <c r="A941" t="s">
        <v>9</v>
      </c>
      <c r="B941">
        <v>5021011</v>
      </c>
      <c r="C941" t="s">
        <v>115</v>
      </c>
      <c r="D941">
        <v>1</v>
      </c>
      <c r="E941" s="10">
        <v>458.35</v>
      </c>
      <c r="F941" s="10">
        <v>458.35</v>
      </c>
      <c r="G941" s="10">
        <v>366.68</v>
      </c>
      <c r="H941">
        <v>20</v>
      </c>
      <c r="I941" s="10" t="str">
        <f>_xlfn.XLOOKUP(Q1_2025[[#This Row],[Artikelnr]],Artikel_prijzen[Artnr],Artikel_prijzen[Groep],"")</f>
        <v>Elektra</v>
      </c>
      <c r="J941" s="10">
        <f>_xlfn.XLOOKUP(Q1_2025[[#This Row],[Artikelnr]],Artikel_prijzen[Artnr],Artikel_prijzen[Prijs 2025],"")</f>
        <v>458.35</v>
      </c>
      <c r="K941" s="10" t="str">
        <f>IF(Q1_2025[[#This Row],[Artikelprijs]]&lt;&gt;"",IF(Q1_2025[[#This Row],[Stuksprijs]]=Q1_2025[[#This Row],[Artikelprijs]],"Prijs gelijk","Prijs wijkt af"),"")</f>
        <v>Prijs gelijk</v>
      </c>
      <c r="L941" s="10"/>
      <c r="M941" t="s">
        <v>536</v>
      </c>
      <c r="N941" s="10">
        <f>IF(Q1_2025[[#This Row],[Prijstype]]="Artikelprijs",Q1_2025[[#This Row],[Artikelprijs]],Q1_2025[[#This Row],[Stuksprijs]])</f>
        <v>458.35</v>
      </c>
      <c r="O941" s="10">
        <f>IF(Q1_2025[[#This Row],[Prijstype]]="Artikelprijs",Q1_2025[[#This Row],[Artikelprijs]] * Q1_2025[[#This Row],[Besteld]],Q1_2025[[#This Row],[Brutobedrag]])</f>
        <v>458.35</v>
      </c>
      <c r="P941" s="10">
        <f>IF(Q1_2025[[#This Row],[Prijstype]] = "Artikelprijs",Q1_2025[[#This Row],[Brutobedrag 2]]*(100-Q1_2025[[#This Row],[Relatiekorting percentage]])/100,Q1_2025[[#This Row],[Bruto - Rel.korting]])</f>
        <v>366.68</v>
      </c>
    </row>
    <row r="942" spans="1:16" x14ac:dyDescent="0.3">
      <c r="A942" t="s">
        <v>9</v>
      </c>
      <c r="B942">
        <v>5030005</v>
      </c>
      <c r="C942" t="s">
        <v>33</v>
      </c>
      <c r="D942">
        <v>1</v>
      </c>
      <c r="E942" s="10">
        <v>200.85</v>
      </c>
      <c r="F942" s="10">
        <v>200.85</v>
      </c>
      <c r="G942" s="10">
        <v>140.59</v>
      </c>
      <c r="H942">
        <v>30</v>
      </c>
      <c r="I942" s="10" t="str">
        <f>_xlfn.XLOOKUP(Q1_2025[[#This Row],[Artikelnr]],Artikel_prijzen[Artnr],Artikel_prijzen[Groep],"")</f>
        <v>Rigging</v>
      </c>
      <c r="J942" s="10">
        <f>_xlfn.XLOOKUP(Q1_2025[[#This Row],[Artikelnr]],Artikel_prijzen[Artnr],Artikel_prijzen[Prijs 2025],"")</f>
        <v>195</v>
      </c>
      <c r="K942" s="10" t="str">
        <f>IF(Q1_2025[[#This Row],[Artikelprijs]]&lt;&gt;"",IF(Q1_2025[[#This Row],[Stuksprijs]]=Q1_2025[[#This Row],[Artikelprijs]],"Prijs gelijk","Prijs wijkt af"),"")</f>
        <v>Prijs wijkt af</v>
      </c>
      <c r="L942" s="10"/>
      <c r="M942" t="s">
        <v>536</v>
      </c>
      <c r="N942" s="10">
        <f>IF(Q1_2025[[#This Row],[Prijstype]]="Artikelprijs",Q1_2025[[#This Row],[Artikelprijs]],Q1_2025[[#This Row],[Stuksprijs]])</f>
        <v>195</v>
      </c>
      <c r="O942" s="10">
        <f>IF(Q1_2025[[#This Row],[Prijstype]]="Artikelprijs",Q1_2025[[#This Row],[Artikelprijs]] * Q1_2025[[#This Row],[Besteld]],Q1_2025[[#This Row],[Brutobedrag]])</f>
        <v>195</v>
      </c>
      <c r="P942" s="10">
        <f>IF(Q1_2025[[#This Row],[Prijstype]] = "Artikelprijs",Q1_2025[[#This Row],[Brutobedrag 2]]*(100-Q1_2025[[#This Row],[Relatiekorting percentage]])/100,Q1_2025[[#This Row],[Bruto - Rel.korting]])</f>
        <v>136.5</v>
      </c>
    </row>
    <row r="943" spans="1:16" x14ac:dyDescent="0.3">
      <c r="A943" t="s">
        <v>9</v>
      </c>
      <c r="B943">
        <v>5021011</v>
      </c>
      <c r="C943" t="s">
        <v>115</v>
      </c>
      <c r="D943">
        <v>1</v>
      </c>
      <c r="E943" s="10">
        <v>458.35</v>
      </c>
      <c r="F943" s="10">
        <v>458.35</v>
      </c>
      <c r="G943" s="10">
        <v>366.68</v>
      </c>
      <c r="H943">
        <v>20</v>
      </c>
      <c r="I943" s="10" t="str">
        <f>_xlfn.XLOOKUP(Q1_2025[[#This Row],[Artikelnr]],Artikel_prijzen[Artnr],Artikel_prijzen[Groep],"")</f>
        <v>Elektra</v>
      </c>
      <c r="J943" s="10">
        <f>_xlfn.XLOOKUP(Q1_2025[[#This Row],[Artikelnr]],Artikel_prijzen[Artnr],Artikel_prijzen[Prijs 2025],"")</f>
        <v>458.35</v>
      </c>
      <c r="K943" s="10" t="str">
        <f>IF(Q1_2025[[#This Row],[Artikelprijs]]&lt;&gt;"",IF(Q1_2025[[#This Row],[Stuksprijs]]=Q1_2025[[#This Row],[Artikelprijs]],"Prijs gelijk","Prijs wijkt af"),"")</f>
        <v>Prijs gelijk</v>
      </c>
      <c r="L943" s="10"/>
      <c r="M943" t="s">
        <v>536</v>
      </c>
      <c r="N943" s="10">
        <f>IF(Q1_2025[[#This Row],[Prijstype]]="Artikelprijs",Q1_2025[[#This Row],[Artikelprijs]],Q1_2025[[#This Row],[Stuksprijs]])</f>
        <v>458.35</v>
      </c>
      <c r="O943" s="10">
        <f>IF(Q1_2025[[#This Row],[Prijstype]]="Artikelprijs",Q1_2025[[#This Row],[Artikelprijs]] * Q1_2025[[#This Row],[Besteld]],Q1_2025[[#This Row],[Brutobedrag]])</f>
        <v>458.35</v>
      </c>
      <c r="P943" s="10">
        <f>IF(Q1_2025[[#This Row],[Prijstype]] = "Artikelprijs",Q1_2025[[#This Row],[Brutobedrag 2]]*(100-Q1_2025[[#This Row],[Relatiekorting percentage]])/100,Q1_2025[[#This Row],[Bruto - Rel.korting]])</f>
        <v>366.68</v>
      </c>
    </row>
    <row r="944" spans="1:16" x14ac:dyDescent="0.3">
      <c r="A944" t="s">
        <v>9</v>
      </c>
      <c r="B944">
        <v>5020004</v>
      </c>
      <c r="C944" t="s">
        <v>231</v>
      </c>
      <c r="D944">
        <v>1</v>
      </c>
      <c r="E944" s="10">
        <v>77.25</v>
      </c>
      <c r="F944" s="10">
        <v>77.25</v>
      </c>
      <c r="G944" s="10">
        <v>57.94</v>
      </c>
      <c r="H944">
        <v>25</v>
      </c>
      <c r="I944" s="10" t="str">
        <f>_xlfn.XLOOKUP(Q1_2025[[#This Row],[Artikelnr]],Artikel_prijzen[Artnr],Artikel_prijzen[Groep],"")</f>
        <v/>
      </c>
      <c r="J944" s="10" t="str">
        <f>_xlfn.XLOOKUP(Q1_2025[[#This Row],[Artikelnr]],Artikel_prijzen[Artnr],Artikel_prijzen[Prijs 2025],"")</f>
        <v/>
      </c>
      <c r="K944" s="10" t="str">
        <f>IF(Q1_2025[[#This Row],[Artikelprijs]]&lt;&gt;"",IF(Q1_2025[[#This Row],[Stuksprijs]]=Q1_2025[[#This Row],[Artikelprijs]],"Prijs gelijk","Prijs wijkt af"),"")</f>
        <v/>
      </c>
      <c r="L944" s="10"/>
      <c r="N944" s="10">
        <f>IF(Q1_2025[[#This Row],[Prijstype]]="Artikelprijs",Q1_2025[[#This Row],[Artikelprijs]],Q1_2025[[#This Row],[Stuksprijs]])</f>
        <v>77.25</v>
      </c>
      <c r="O944" s="10">
        <f>IF(Q1_2025[[#This Row],[Prijstype]]="Artikelprijs",Q1_2025[[#This Row],[Artikelprijs]] * Q1_2025[[#This Row],[Besteld]],Q1_2025[[#This Row],[Brutobedrag]])</f>
        <v>77.25</v>
      </c>
      <c r="P944" s="10">
        <f>IF(Q1_2025[[#This Row],[Prijstype]] = "Artikelprijs",Q1_2025[[#This Row],[Brutobedrag 2]]*(100-Q1_2025[[#This Row],[Relatiekorting percentage]])/100,Q1_2025[[#This Row],[Bruto - Rel.korting]])</f>
        <v>57.94</v>
      </c>
    </row>
    <row r="945" spans="1:16" x14ac:dyDescent="0.3">
      <c r="A945" t="s">
        <v>9</v>
      </c>
      <c r="B945">
        <v>5022009</v>
      </c>
      <c r="C945" t="s">
        <v>45</v>
      </c>
      <c r="D945">
        <v>3</v>
      </c>
      <c r="E945" s="10">
        <v>103.75</v>
      </c>
      <c r="F945" s="10">
        <v>311.25</v>
      </c>
      <c r="G945" s="10">
        <v>249</v>
      </c>
      <c r="H945">
        <v>20</v>
      </c>
      <c r="I945" s="10" t="str">
        <f>_xlfn.XLOOKUP(Q1_2025[[#This Row],[Artikelnr]],Artikel_prijzen[Artnr],Artikel_prijzen[Groep],"")</f>
        <v>Elektra</v>
      </c>
      <c r="J945" s="10">
        <f>_xlfn.XLOOKUP(Q1_2025[[#This Row],[Artikelnr]],Artikel_prijzen[Artnr],Artikel_prijzen[Prijs 2025],"")</f>
        <v>106.8625</v>
      </c>
      <c r="K945" s="10" t="str">
        <f>IF(Q1_2025[[#This Row],[Artikelprijs]]&lt;&gt;"",IF(Q1_2025[[#This Row],[Stuksprijs]]=Q1_2025[[#This Row],[Artikelprijs]],"Prijs gelijk","Prijs wijkt af"),"")</f>
        <v>Prijs wijkt af</v>
      </c>
      <c r="L945" s="10"/>
      <c r="M945" t="s">
        <v>536</v>
      </c>
      <c r="N945" s="10">
        <f>IF(Q1_2025[[#This Row],[Prijstype]]="Artikelprijs",Q1_2025[[#This Row],[Artikelprijs]],Q1_2025[[#This Row],[Stuksprijs]])</f>
        <v>106.8625</v>
      </c>
      <c r="O945" s="10">
        <f>IF(Q1_2025[[#This Row],[Prijstype]]="Artikelprijs",Q1_2025[[#This Row],[Artikelprijs]] * Q1_2025[[#This Row],[Besteld]],Q1_2025[[#This Row],[Brutobedrag]])</f>
        <v>320.58749999999998</v>
      </c>
      <c r="P945" s="10">
        <f>IF(Q1_2025[[#This Row],[Prijstype]] = "Artikelprijs",Q1_2025[[#This Row],[Brutobedrag 2]]*(100-Q1_2025[[#This Row],[Relatiekorting percentage]])/100,Q1_2025[[#This Row],[Bruto - Rel.korting]])</f>
        <v>256.47000000000003</v>
      </c>
    </row>
    <row r="946" spans="1:16" x14ac:dyDescent="0.3">
      <c r="A946" t="s">
        <v>9</v>
      </c>
      <c r="B946">
        <v>5020002</v>
      </c>
      <c r="C946" t="s">
        <v>122</v>
      </c>
      <c r="D946">
        <v>3</v>
      </c>
      <c r="E946" s="10">
        <v>39.65</v>
      </c>
      <c r="F946" s="10">
        <v>118.95</v>
      </c>
      <c r="G946" s="10">
        <v>89.21</v>
      </c>
      <c r="H946">
        <v>25</v>
      </c>
      <c r="I946" s="10" t="str">
        <f>_xlfn.XLOOKUP(Q1_2025[[#This Row],[Artikelnr]],Artikel_prijzen[Artnr],Artikel_prijzen[Groep],"")</f>
        <v/>
      </c>
      <c r="J946" s="10" t="str">
        <f>_xlfn.XLOOKUP(Q1_2025[[#This Row],[Artikelnr]],Artikel_prijzen[Artnr],Artikel_prijzen[Prijs 2025],"")</f>
        <v/>
      </c>
      <c r="K946" s="10" t="str">
        <f>IF(Q1_2025[[#This Row],[Artikelprijs]]&lt;&gt;"",IF(Q1_2025[[#This Row],[Stuksprijs]]=Q1_2025[[#This Row],[Artikelprijs]],"Prijs gelijk","Prijs wijkt af"),"")</f>
        <v/>
      </c>
      <c r="L946" s="10"/>
      <c r="N946" s="10">
        <f>IF(Q1_2025[[#This Row],[Prijstype]]="Artikelprijs",Q1_2025[[#This Row],[Artikelprijs]],Q1_2025[[#This Row],[Stuksprijs]])</f>
        <v>39.65</v>
      </c>
      <c r="O946" s="10">
        <f>IF(Q1_2025[[#This Row],[Prijstype]]="Artikelprijs",Q1_2025[[#This Row],[Artikelprijs]] * Q1_2025[[#This Row],[Besteld]],Q1_2025[[#This Row],[Brutobedrag]])</f>
        <v>118.95</v>
      </c>
      <c r="P946" s="10">
        <f>IF(Q1_2025[[#This Row],[Prijstype]] = "Artikelprijs",Q1_2025[[#This Row],[Brutobedrag 2]]*(100-Q1_2025[[#This Row],[Relatiekorting percentage]])/100,Q1_2025[[#This Row],[Bruto - Rel.korting]])</f>
        <v>89.21</v>
      </c>
    </row>
    <row r="947" spans="1:16" x14ac:dyDescent="0.3">
      <c r="A947" t="s">
        <v>9</v>
      </c>
      <c r="B947">
        <v>1007028</v>
      </c>
      <c r="C947" t="s">
        <v>35</v>
      </c>
      <c r="D947">
        <v>6</v>
      </c>
      <c r="E947" s="10">
        <v>115</v>
      </c>
      <c r="F947" s="10">
        <v>690</v>
      </c>
      <c r="G947" s="10">
        <v>517.5</v>
      </c>
      <c r="H947">
        <v>25</v>
      </c>
      <c r="I947" s="10" t="str">
        <f>_xlfn.XLOOKUP(Q1_2025[[#This Row],[Artikelnr]],Artikel_prijzen[Artnr],Artikel_prijzen[Groep],"")</f>
        <v/>
      </c>
      <c r="J947" s="10" t="str">
        <f>_xlfn.XLOOKUP(Q1_2025[[#This Row],[Artikelnr]],Artikel_prijzen[Artnr],Artikel_prijzen[Prijs 2025],"")</f>
        <v/>
      </c>
      <c r="K947" s="10" t="str">
        <f>IF(Q1_2025[[#This Row],[Artikelprijs]]&lt;&gt;"",IF(Q1_2025[[#This Row],[Stuksprijs]]=Q1_2025[[#This Row],[Artikelprijs]],"Prijs gelijk","Prijs wijkt af"),"")</f>
        <v/>
      </c>
      <c r="L947" s="10"/>
      <c r="N947" s="10">
        <f>IF(Q1_2025[[#This Row],[Prijstype]]="Artikelprijs",Q1_2025[[#This Row],[Artikelprijs]],Q1_2025[[#This Row],[Stuksprijs]])</f>
        <v>115</v>
      </c>
      <c r="O947" s="10">
        <f>IF(Q1_2025[[#This Row],[Prijstype]]="Artikelprijs",Q1_2025[[#This Row],[Artikelprijs]] * Q1_2025[[#This Row],[Besteld]],Q1_2025[[#This Row],[Brutobedrag]])</f>
        <v>690</v>
      </c>
      <c r="P947" s="10">
        <f>IF(Q1_2025[[#This Row],[Prijstype]] = "Artikelprijs",Q1_2025[[#This Row],[Brutobedrag 2]]*(100-Q1_2025[[#This Row],[Relatiekorting percentage]])/100,Q1_2025[[#This Row],[Bruto - Rel.korting]])</f>
        <v>517.5</v>
      </c>
    </row>
    <row r="948" spans="1:16" x14ac:dyDescent="0.3">
      <c r="A948" t="s">
        <v>9</v>
      </c>
      <c r="B948">
        <v>5022009</v>
      </c>
      <c r="C948" t="s">
        <v>45</v>
      </c>
      <c r="D948">
        <v>3</v>
      </c>
      <c r="E948" s="10">
        <v>103.75</v>
      </c>
      <c r="F948" s="10">
        <v>311.25</v>
      </c>
      <c r="G948" s="10">
        <v>249</v>
      </c>
      <c r="H948">
        <v>20</v>
      </c>
      <c r="I948" s="10" t="str">
        <f>_xlfn.XLOOKUP(Q1_2025[[#This Row],[Artikelnr]],Artikel_prijzen[Artnr],Artikel_prijzen[Groep],"")</f>
        <v>Elektra</v>
      </c>
      <c r="J948" s="10">
        <f>_xlfn.XLOOKUP(Q1_2025[[#This Row],[Artikelnr]],Artikel_prijzen[Artnr],Artikel_prijzen[Prijs 2025],"")</f>
        <v>106.8625</v>
      </c>
      <c r="K948" s="10" t="str">
        <f>IF(Q1_2025[[#This Row],[Artikelprijs]]&lt;&gt;"",IF(Q1_2025[[#This Row],[Stuksprijs]]=Q1_2025[[#This Row],[Artikelprijs]],"Prijs gelijk","Prijs wijkt af"),"")</f>
        <v>Prijs wijkt af</v>
      </c>
      <c r="L948" s="10"/>
      <c r="M948" t="s">
        <v>536</v>
      </c>
      <c r="N948" s="10">
        <f>IF(Q1_2025[[#This Row],[Prijstype]]="Artikelprijs",Q1_2025[[#This Row],[Artikelprijs]],Q1_2025[[#This Row],[Stuksprijs]])</f>
        <v>106.8625</v>
      </c>
      <c r="O948" s="10">
        <f>IF(Q1_2025[[#This Row],[Prijstype]]="Artikelprijs",Q1_2025[[#This Row],[Artikelprijs]] * Q1_2025[[#This Row],[Besteld]],Q1_2025[[#This Row],[Brutobedrag]])</f>
        <v>320.58749999999998</v>
      </c>
      <c r="P948" s="10">
        <f>IF(Q1_2025[[#This Row],[Prijstype]] = "Artikelprijs",Q1_2025[[#This Row],[Brutobedrag 2]]*(100-Q1_2025[[#This Row],[Relatiekorting percentage]])/100,Q1_2025[[#This Row],[Bruto - Rel.korting]])</f>
        <v>256.47000000000003</v>
      </c>
    </row>
    <row r="949" spans="1:16" x14ac:dyDescent="0.3">
      <c r="A949" t="s">
        <v>9</v>
      </c>
      <c r="B949">
        <v>5020002</v>
      </c>
      <c r="C949" t="s">
        <v>122</v>
      </c>
      <c r="D949">
        <v>3</v>
      </c>
      <c r="E949" s="10">
        <v>39.65</v>
      </c>
      <c r="F949" s="10">
        <v>118.95</v>
      </c>
      <c r="G949" s="10">
        <v>89.21</v>
      </c>
      <c r="H949">
        <v>25</v>
      </c>
      <c r="I949" s="10" t="str">
        <f>_xlfn.XLOOKUP(Q1_2025[[#This Row],[Artikelnr]],Artikel_prijzen[Artnr],Artikel_prijzen[Groep],"")</f>
        <v/>
      </c>
      <c r="J949" s="10" t="str">
        <f>_xlfn.XLOOKUP(Q1_2025[[#This Row],[Artikelnr]],Artikel_prijzen[Artnr],Artikel_prijzen[Prijs 2025],"")</f>
        <v/>
      </c>
      <c r="K949" s="10" t="str">
        <f>IF(Q1_2025[[#This Row],[Artikelprijs]]&lt;&gt;"",IF(Q1_2025[[#This Row],[Stuksprijs]]=Q1_2025[[#This Row],[Artikelprijs]],"Prijs gelijk","Prijs wijkt af"),"")</f>
        <v/>
      </c>
      <c r="L949" s="10"/>
      <c r="N949" s="10">
        <f>IF(Q1_2025[[#This Row],[Prijstype]]="Artikelprijs",Q1_2025[[#This Row],[Artikelprijs]],Q1_2025[[#This Row],[Stuksprijs]])</f>
        <v>39.65</v>
      </c>
      <c r="O949" s="10">
        <f>IF(Q1_2025[[#This Row],[Prijstype]]="Artikelprijs",Q1_2025[[#This Row],[Artikelprijs]] * Q1_2025[[#This Row],[Besteld]],Q1_2025[[#This Row],[Brutobedrag]])</f>
        <v>118.95</v>
      </c>
      <c r="P949" s="10">
        <f>IF(Q1_2025[[#This Row],[Prijstype]] = "Artikelprijs",Q1_2025[[#This Row],[Brutobedrag 2]]*(100-Q1_2025[[#This Row],[Relatiekorting percentage]])/100,Q1_2025[[#This Row],[Bruto - Rel.korting]])</f>
        <v>89.21</v>
      </c>
    </row>
    <row r="950" spans="1:16" x14ac:dyDescent="0.3">
      <c r="A950" t="s">
        <v>9</v>
      </c>
      <c r="B950">
        <v>5031009</v>
      </c>
      <c r="C950" t="s">
        <v>141</v>
      </c>
      <c r="D950">
        <v>6</v>
      </c>
      <c r="E950" s="10">
        <v>89.61</v>
      </c>
      <c r="F950" s="10">
        <v>537.66</v>
      </c>
      <c r="G950" s="10">
        <v>376.36</v>
      </c>
      <c r="H950">
        <v>30</v>
      </c>
      <c r="I950" s="10" t="str">
        <f>_xlfn.XLOOKUP(Q1_2025[[#This Row],[Artikelnr]],Artikel_prijzen[Artnr],Artikel_prijzen[Groep],"")</f>
        <v/>
      </c>
      <c r="J950" s="10" t="str">
        <f>_xlfn.XLOOKUP(Q1_2025[[#This Row],[Artikelnr]],Artikel_prijzen[Artnr],Artikel_prijzen[Prijs 2025],"")</f>
        <v/>
      </c>
      <c r="K950" s="10" t="str">
        <f>IF(Q1_2025[[#This Row],[Artikelprijs]]&lt;&gt;"",IF(Q1_2025[[#This Row],[Stuksprijs]]=Q1_2025[[#This Row],[Artikelprijs]],"Prijs gelijk","Prijs wijkt af"),"")</f>
        <v/>
      </c>
      <c r="L950" s="10"/>
      <c r="N950" s="10">
        <f>IF(Q1_2025[[#This Row],[Prijstype]]="Artikelprijs",Q1_2025[[#This Row],[Artikelprijs]],Q1_2025[[#This Row],[Stuksprijs]])</f>
        <v>89.61</v>
      </c>
      <c r="O950" s="10">
        <f>IF(Q1_2025[[#This Row],[Prijstype]]="Artikelprijs",Q1_2025[[#This Row],[Artikelprijs]] * Q1_2025[[#This Row],[Besteld]],Q1_2025[[#This Row],[Brutobedrag]])</f>
        <v>537.66</v>
      </c>
      <c r="P950" s="10">
        <f>IF(Q1_2025[[#This Row],[Prijstype]] = "Artikelprijs",Q1_2025[[#This Row],[Brutobedrag 2]]*(100-Q1_2025[[#This Row],[Relatiekorting percentage]])/100,Q1_2025[[#This Row],[Bruto - Rel.korting]])</f>
        <v>376.36</v>
      </c>
    </row>
    <row r="951" spans="1:16" x14ac:dyDescent="0.3">
      <c r="A951" t="s">
        <v>9</v>
      </c>
      <c r="B951">
        <v>5031053</v>
      </c>
      <c r="C951" t="s">
        <v>10</v>
      </c>
      <c r="D951">
        <v>6</v>
      </c>
      <c r="E951" s="10">
        <v>113.3</v>
      </c>
      <c r="F951" s="10">
        <v>0</v>
      </c>
      <c r="G951" s="10">
        <v>0</v>
      </c>
      <c r="H951">
        <v>30</v>
      </c>
      <c r="I951" s="10" t="str">
        <f>_xlfn.XLOOKUP(Q1_2025[[#This Row],[Artikelnr]],Artikel_prijzen[Artnr],Artikel_prijzen[Groep],"")</f>
        <v/>
      </c>
      <c r="J951" s="10" t="str">
        <f>_xlfn.XLOOKUP(Q1_2025[[#This Row],[Artikelnr]],Artikel_prijzen[Artnr],Artikel_prijzen[Prijs 2025],"")</f>
        <v/>
      </c>
      <c r="K951" s="10" t="str">
        <f>IF(Q1_2025[[#This Row],[Artikelprijs]]&lt;&gt;"",IF(Q1_2025[[#This Row],[Stuksprijs]]=Q1_2025[[#This Row],[Artikelprijs]],"Prijs gelijk","Prijs wijkt af"),"")</f>
        <v/>
      </c>
      <c r="L951" s="10"/>
      <c r="N951" s="10">
        <f>IF(Q1_2025[[#This Row],[Prijstype]]="Artikelprijs",Q1_2025[[#This Row],[Artikelprijs]],Q1_2025[[#This Row],[Stuksprijs]])</f>
        <v>113.3</v>
      </c>
      <c r="O951" s="10">
        <f>IF(Q1_2025[[#This Row],[Prijstype]]="Artikelprijs",Q1_2025[[#This Row],[Artikelprijs]] * Q1_2025[[#This Row],[Besteld]],Q1_2025[[#This Row],[Brutobedrag]])</f>
        <v>0</v>
      </c>
      <c r="P951" s="10">
        <f>IF(Q1_2025[[#This Row],[Prijstype]] = "Artikelprijs",Q1_2025[[#This Row],[Brutobedrag 2]]*(100-Q1_2025[[#This Row],[Relatiekorting percentage]])/100,Q1_2025[[#This Row],[Bruto - Rel.korting]])</f>
        <v>0</v>
      </c>
    </row>
    <row r="952" spans="1:16" x14ac:dyDescent="0.3">
      <c r="A952" t="s">
        <v>9</v>
      </c>
      <c r="B952">
        <v>2002007</v>
      </c>
      <c r="C952" t="s">
        <v>11</v>
      </c>
      <c r="D952">
        <v>6</v>
      </c>
      <c r="E952" s="10">
        <v>89.25</v>
      </c>
      <c r="F952" s="10">
        <v>0</v>
      </c>
      <c r="G952" s="10">
        <v>0</v>
      </c>
      <c r="H952">
        <v>30</v>
      </c>
      <c r="I952" s="10" t="str">
        <f>_xlfn.XLOOKUP(Q1_2025[[#This Row],[Artikelnr]],Artikel_prijzen[Artnr],Artikel_prijzen[Groep],"")</f>
        <v/>
      </c>
      <c r="J952" s="10" t="str">
        <f>_xlfn.XLOOKUP(Q1_2025[[#This Row],[Artikelnr]],Artikel_prijzen[Artnr],Artikel_prijzen[Prijs 2025],"")</f>
        <v/>
      </c>
      <c r="K952" s="10" t="str">
        <f>IF(Q1_2025[[#This Row],[Artikelprijs]]&lt;&gt;"",IF(Q1_2025[[#This Row],[Stuksprijs]]=Q1_2025[[#This Row],[Artikelprijs]],"Prijs gelijk","Prijs wijkt af"),"")</f>
        <v/>
      </c>
      <c r="L952" s="10"/>
      <c r="N952" s="10">
        <f>IF(Q1_2025[[#This Row],[Prijstype]]="Artikelprijs",Q1_2025[[#This Row],[Artikelprijs]],Q1_2025[[#This Row],[Stuksprijs]])</f>
        <v>89.25</v>
      </c>
      <c r="O952" s="10">
        <f>IF(Q1_2025[[#This Row],[Prijstype]]="Artikelprijs",Q1_2025[[#This Row],[Artikelprijs]] * Q1_2025[[#This Row],[Besteld]],Q1_2025[[#This Row],[Brutobedrag]])</f>
        <v>0</v>
      </c>
      <c r="P952" s="10">
        <f>IF(Q1_2025[[#This Row],[Prijstype]] = "Artikelprijs",Q1_2025[[#This Row],[Brutobedrag 2]]*(100-Q1_2025[[#This Row],[Relatiekorting percentage]])/100,Q1_2025[[#This Row],[Bruto - Rel.korting]])</f>
        <v>0</v>
      </c>
    </row>
    <row r="953" spans="1:16" x14ac:dyDescent="0.3">
      <c r="A953" t="s">
        <v>9</v>
      </c>
      <c r="B953">
        <v>5031008</v>
      </c>
      <c r="C953" t="s">
        <v>142</v>
      </c>
      <c r="D953">
        <v>9</v>
      </c>
      <c r="E953" s="10">
        <v>59.74</v>
      </c>
      <c r="F953" s="10">
        <v>537.66</v>
      </c>
      <c r="G953" s="10">
        <v>376.36</v>
      </c>
      <c r="H953">
        <v>30</v>
      </c>
      <c r="I953" s="10" t="str">
        <f>_xlfn.XLOOKUP(Q1_2025[[#This Row],[Artikelnr]],Artikel_prijzen[Artnr],Artikel_prijzen[Groep],"")</f>
        <v/>
      </c>
      <c r="J953" s="10" t="str">
        <f>_xlfn.XLOOKUP(Q1_2025[[#This Row],[Artikelnr]],Artikel_prijzen[Artnr],Artikel_prijzen[Prijs 2025],"")</f>
        <v/>
      </c>
      <c r="K953" s="10" t="str">
        <f>IF(Q1_2025[[#This Row],[Artikelprijs]]&lt;&gt;"",IF(Q1_2025[[#This Row],[Stuksprijs]]=Q1_2025[[#This Row],[Artikelprijs]],"Prijs gelijk","Prijs wijkt af"),"")</f>
        <v/>
      </c>
      <c r="L953" s="10"/>
      <c r="N953" s="10">
        <f>IF(Q1_2025[[#This Row],[Prijstype]]="Artikelprijs",Q1_2025[[#This Row],[Artikelprijs]],Q1_2025[[#This Row],[Stuksprijs]])</f>
        <v>59.74</v>
      </c>
      <c r="O953" s="10">
        <f>IF(Q1_2025[[#This Row],[Prijstype]]="Artikelprijs",Q1_2025[[#This Row],[Artikelprijs]] * Q1_2025[[#This Row],[Besteld]],Q1_2025[[#This Row],[Brutobedrag]])</f>
        <v>537.66</v>
      </c>
      <c r="P953" s="10">
        <f>IF(Q1_2025[[#This Row],[Prijstype]] = "Artikelprijs",Q1_2025[[#This Row],[Brutobedrag 2]]*(100-Q1_2025[[#This Row],[Relatiekorting percentage]])/100,Q1_2025[[#This Row],[Bruto - Rel.korting]])</f>
        <v>376.36</v>
      </c>
    </row>
    <row r="954" spans="1:16" x14ac:dyDescent="0.3">
      <c r="A954" t="s">
        <v>9</v>
      </c>
      <c r="B954">
        <v>5031052</v>
      </c>
      <c r="C954" t="s">
        <v>12</v>
      </c>
      <c r="D954">
        <v>9</v>
      </c>
      <c r="E954" s="10">
        <v>88.07</v>
      </c>
      <c r="F954" s="10">
        <v>0</v>
      </c>
      <c r="G954" s="10">
        <v>0</v>
      </c>
      <c r="H954">
        <v>30</v>
      </c>
      <c r="I954" s="10" t="str">
        <f>_xlfn.XLOOKUP(Q1_2025[[#This Row],[Artikelnr]],Artikel_prijzen[Artnr],Artikel_prijzen[Groep],"")</f>
        <v/>
      </c>
      <c r="J954" s="10" t="str">
        <f>_xlfn.XLOOKUP(Q1_2025[[#This Row],[Artikelnr]],Artikel_prijzen[Artnr],Artikel_prijzen[Prijs 2025],"")</f>
        <v/>
      </c>
      <c r="K954" s="10" t="str">
        <f>IF(Q1_2025[[#This Row],[Artikelprijs]]&lt;&gt;"",IF(Q1_2025[[#This Row],[Stuksprijs]]=Q1_2025[[#This Row],[Artikelprijs]],"Prijs gelijk","Prijs wijkt af"),"")</f>
        <v/>
      </c>
      <c r="L954" s="10"/>
      <c r="N954" s="10">
        <f>IF(Q1_2025[[#This Row],[Prijstype]]="Artikelprijs",Q1_2025[[#This Row],[Artikelprijs]],Q1_2025[[#This Row],[Stuksprijs]])</f>
        <v>88.07</v>
      </c>
      <c r="O954" s="10">
        <f>IF(Q1_2025[[#This Row],[Prijstype]]="Artikelprijs",Q1_2025[[#This Row],[Artikelprijs]] * Q1_2025[[#This Row],[Besteld]],Q1_2025[[#This Row],[Brutobedrag]])</f>
        <v>0</v>
      </c>
      <c r="P954" s="10">
        <f>IF(Q1_2025[[#This Row],[Prijstype]] = "Artikelprijs",Q1_2025[[#This Row],[Brutobedrag 2]]*(100-Q1_2025[[#This Row],[Relatiekorting percentage]])/100,Q1_2025[[#This Row],[Bruto - Rel.korting]])</f>
        <v>0</v>
      </c>
    </row>
    <row r="955" spans="1:16" x14ac:dyDescent="0.3">
      <c r="A955" t="s">
        <v>9</v>
      </c>
      <c r="B955">
        <v>2002006</v>
      </c>
      <c r="C955" t="s">
        <v>13</v>
      </c>
      <c r="D955">
        <v>9</v>
      </c>
      <c r="E955" s="10">
        <v>59.49</v>
      </c>
      <c r="F955" s="10">
        <v>0</v>
      </c>
      <c r="G955" s="10">
        <v>0</v>
      </c>
      <c r="H955">
        <v>30</v>
      </c>
      <c r="I955" s="10" t="str">
        <f>_xlfn.XLOOKUP(Q1_2025[[#This Row],[Artikelnr]],Artikel_prijzen[Artnr],Artikel_prijzen[Groep],"")</f>
        <v/>
      </c>
      <c r="J955" s="10" t="str">
        <f>_xlfn.XLOOKUP(Q1_2025[[#This Row],[Artikelnr]],Artikel_prijzen[Artnr],Artikel_prijzen[Prijs 2025],"")</f>
        <v/>
      </c>
      <c r="K955" s="10" t="str">
        <f>IF(Q1_2025[[#This Row],[Artikelprijs]]&lt;&gt;"",IF(Q1_2025[[#This Row],[Stuksprijs]]=Q1_2025[[#This Row],[Artikelprijs]],"Prijs gelijk","Prijs wijkt af"),"")</f>
        <v/>
      </c>
      <c r="L955" s="10"/>
      <c r="N955" s="10">
        <f>IF(Q1_2025[[#This Row],[Prijstype]]="Artikelprijs",Q1_2025[[#This Row],[Artikelprijs]],Q1_2025[[#This Row],[Stuksprijs]])</f>
        <v>59.49</v>
      </c>
      <c r="O955" s="10">
        <f>IF(Q1_2025[[#This Row],[Prijstype]]="Artikelprijs",Q1_2025[[#This Row],[Artikelprijs]] * Q1_2025[[#This Row],[Besteld]],Q1_2025[[#This Row],[Brutobedrag]])</f>
        <v>0</v>
      </c>
      <c r="P955" s="10">
        <f>IF(Q1_2025[[#This Row],[Prijstype]] = "Artikelprijs",Q1_2025[[#This Row],[Brutobedrag 2]]*(100-Q1_2025[[#This Row],[Relatiekorting percentage]])/100,Q1_2025[[#This Row],[Bruto - Rel.korting]])</f>
        <v>0</v>
      </c>
    </row>
    <row r="956" spans="1:16" x14ac:dyDescent="0.3">
      <c r="A956" t="s">
        <v>9</v>
      </c>
      <c r="B956">
        <v>2004003</v>
      </c>
      <c r="C956" t="s">
        <v>114</v>
      </c>
      <c r="D956">
        <v>6</v>
      </c>
      <c r="E956" s="10">
        <v>93.45</v>
      </c>
      <c r="F956" s="10">
        <v>560.70000000000005</v>
      </c>
      <c r="G956" s="10">
        <v>392.49</v>
      </c>
      <c r="H956">
        <v>30</v>
      </c>
      <c r="I956" s="10" t="str">
        <f>_xlfn.XLOOKUP(Q1_2025[[#This Row],[Artikelnr]],Artikel_prijzen[Artnr],Artikel_prijzen[Groep],"")</f>
        <v/>
      </c>
      <c r="J956" s="10" t="str">
        <f>_xlfn.XLOOKUP(Q1_2025[[#This Row],[Artikelnr]],Artikel_prijzen[Artnr],Artikel_prijzen[Prijs 2025],"")</f>
        <v/>
      </c>
      <c r="K956" s="10" t="str">
        <f>IF(Q1_2025[[#This Row],[Artikelprijs]]&lt;&gt;"",IF(Q1_2025[[#This Row],[Stuksprijs]]=Q1_2025[[#This Row],[Artikelprijs]],"Prijs gelijk","Prijs wijkt af"),"")</f>
        <v/>
      </c>
      <c r="L956" s="10"/>
      <c r="N956" s="10">
        <f>IF(Q1_2025[[#This Row],[Prijstype]]="Artikelprijs",Q1_2025[[#This Row],[Artikelprijs]],Q1_2025[[#This Row],[Stuksprijs]])</f>
        <v>93.45</v>
      </c>
      <c r="O956" s="10">
        <f>IF(Q1_2025[[#This Row],[Prijstype]]="Artikelprijs",Q1_2025[[#This Row],[Artikelprijs]] * Q1_2025[[#This Row],[Besteld]],Q1_2025[[#This Row],[Brutobedrag]])</f>
        <v>560.70000000000005</v>
      </c>
      <c r="P956" s="10">
        <f>IF(Q1_2025[[#This Row],[Prijstype]] = "Artikelprijs",Q1_2025[[#This Row],[Brutobedrag 2]]*(100-Q1_2025[[#This Row],[Relatiekorting percentage]])/100,Q1_2025[[#This Row],[Bruto - Rel.korting]])</f>
        <v>392.49</v>
      </c>
    </row>
    <row r="957" spans="1:16" x14ac:dyDescent="0.3">
      <c r="A957" t="s">
        <v>9</v>
      </c>
      <c r="B957">
        <v>1007028</v>
      </c>
      <c r="C957" t="s">
        <v>35</v>
      </c>
      <c r="D957">
        <v>10</v>
      </c>
      <c r="E957" s="10">
        <v>115</v>
      </c>
      <c r="F957" s="10">
        <v>1150</v>
      </c>
      <c r="G957" s="10">
        <v>862.5</v>
      </c>
      <c r="H957">
        <v>25</v>
      </c>
      <c r="I957" s="10" t="str">
        <f>_xlfn.XLOOKUP(Q1_2025[[#This Row],[Artikelnr]],Artikel_prijzen[Artnr],Artikel_prijzen[Groep],"")</f>
        <v/>
      </c>
      <c r="J957" s="10" t="str">
        <f>_xlfn.XLOOKUP(Q1_2025[[#This Row],[Artikelnr]],Artikel_prijzen[Artnr],Artikel_prijzen[Prijs 2025],"")</f>
        <v/>
      </c>
      <c r="K957" s="10" t="str">
        <f>IF(Q1_2025[[#This Row],[Artikelprijs]]&lt;&gt;"",IF(Q1_2025[[#This Row],[Stuksprijs]]=Q1_2025[[#This Row],[Artikelprijs]],"Prijs gelijk","Prijs wijkt af"),"")</f>
        <v/>
      </c>
      <c r="L957" s="10"/>
      <c r="N957" s="10">
        <f>IF(Q1_2025[[#This Row],[Prijstype]]="Artikelprijs",Q1_2025[[#This Row],[Artikelprijs]],Q1_2025[[#This Row],[Stuksprijs]])</f>
        <v>115</v>
      </c>
      <c r="O957" s="10">
        <f>IF(Q1_2025[[#This Row],[Prijstype]]="Artikelprijs",Q1_2025[[#This Row],[Artikelprijs]] * Q1_2025[[#This Row],[Besteld]],Q1_2025[[#This Row],[Brutobedrag]])</f>
        <v>1150</v>
      </c>
      <c r="P957" s="10">
        <f>IF(Q1_2025[[#This Row],[Prijstype]] = "Artikelprijs",Q1_2025[[#This Row],[Brutobedrag 2]]*(100-Q1_2025[[#This Row],[Relatiekorting percentage]])/100,Q1_2025[[#This Row],[Bruto - Rel.korting]])</f>
        <v>862.5</v>
      </c>
    </row>
    <row r="958" spans="1:16" x14ac:dyDescent="0.3">
      <c r="A958" t="s">
        <v>9</v>
      </c>
      <c r="B958">
        <v>1007028</v>
      </c>
      <c r="C958" t="s">
        <v>35</v>
      </c>
      <c r="D958">
        <v>5</v>
      </c>
      <c r="E958" s="10">
        <v>115</v>
      </c>
      <c r="F958" s="10">
        <v>0</v>
      </c>
      <c r="G958" s="10">
        <v>0</v>
      </c>
      <c r="H958">
        <v>25</v>
      </c>
      <c r="I958" s="10" t="str">
        <f>_xlfn.XLOOKUP(Q1_2025[[#This Row],[Artikelnr]],Artikel_prijzen[Artnr],Artikel_prijzen[Groep],"")</f>
        <v/>
      </c>
      <c r="J958" s="10" t="str">
        <f>_xlfn.XLOOKUP(Q1_2025[[#This Row],[Artikelnr]],Artikel_prijzen[Artnr],Artikel_prijzen[Prijs 2025],"")</f>
        <v/>
      </c>
      <c r="K958" s="10" t="str">
        <f>IF(Q1_2025[[#This Row],[Artikelprijs]]&lt;&gt;"",IF(Q1_2025[[#This Row],[Stuksprijs]]=Q1_2025[[#This Row],[Artikelprijs]],"Prijs gelijk","Prijs wijkt af"),"")</f>
        <v/>
      </c>
      <c r="L958" s="10"/>
      <c r="N958" s="10">
        <f>IF(Q1_2025[[#This Row],[Prijstype]]="Artikelprijs",Q1_2025[[#This Row],[Artikelprijs]],Q1_2025[[#This Row],[Stuksprijs]])</f>
        <v>115</v>
      </c>
      <c r="O958" s="10">
        <f>IF(Q1_2025[[#This Row],[Prijstype]]="Artikelprijs",Q1_2025[[#This Row],[Artikelprijs]] * Q1_2025[[#This Row],[Besteld]],Q1_2025[[#This Row],[Brutobedrag]])</f>
        <v>0</v>
      </c>
      <c r="P958" s="10">
        <f>IF(Q1_2025[[#This Row],[Prijstype]] = "Artikelprijs",Q1_2025[[#This Row],[Brutobedrag 2]]*(100-Q1_2025[[#This Row],[Relatiekorting percentage]])/100,Q1_2025[[#This Row],[Bruto - Rel.korting]])</f>
        <v>0</v>
      </c>
    </row>
    <row r="959" spans="1:16" x14ac:dyDescent="0.3">
      <c r="A959" t="s">
        <v>9</v>
      </c>
      <c r="B959">
        <v>5022009</v>
      </c>
      <c r="C959" t="s">
        <v>45</v>
      </c>
      <c r="D959">
        <v>1</v>
      </c>
      <c r="E959" s="10">
        <v>103.75</v>
      </c>
      <c r="F959" s="10">
        <v>103.75</v>
      </c>
      <c r="G959" s="10">
        <v>83</v>
      </c>
      <c r="H959">
        <v>20</v>
      </c>
      <c r="I959" s="10" t="str">
        <f>_xlfn.XLOOKUP(Q1_2025[[#This Row],[Artikelnr]],Artikel_prijzen[Artnr],Artikel_prijzen[Groep],"")</f>
        <v>Elektra</v>
      </c>
      <c r="J959" s="10">
        <f>_xlfn.XLOOKUP(Q1_2025[[#This Row],[Artikelnr]],Artikel_prijzen[Artnr],Artikel_prijzen[Prijs 2025],"")</f>
        <v>106.8625</v>
      </c>
      <c r="K959" s="10" t="str">
        <f>IF(Q1_2025[[#This Row],[Artikelprijs]]&lt;&gt;"",IF(Q1_2025[[#This Row],[Stuksprijs]]=Q1_2025[[#This Row],[Artikelprijs]],"Prijs gelijk","Prijs wijkt af"),"")</f>
        <v>Prijs wijkt af</v>
      </c>
      <c r="L959" s="10"/>
      <c r="M959" t="s">
        <v>536</v>
      </c>
      <c r="N959" s="10">
        <f>IF(Q1_2025[[#This Row],[Prijstype]]="Artikelprijs",Q1_2025[[#This Row],[Artikelprijs]],Q1_2025[[#This Row],[Stuksprijs]])</f>
        <v>106.8625</v>
      </c>
      <c r="O959" s="10">
        <f>IF(Q1_2025[[#This Row],[Prijstype]]="Artikelprijs",Q1_2025[[#This Row],[Artikelprijs]] * Q1_2025[[#This Row],[Besteld]],Q1_2025[[#This Row],[Brutobedrag]])</f>
        <v>106.8625</v>
      </c>
      <c r="P959" s="10">
        <f>IF(Q1_2025[[#This Row],[Prijstype]] = "Artikelprijs",Q1_2025[[#This Row],[Brutobedrag 2]]*(100-Q1_2025[[#This Row],[Relatiekorting percentage]])/100,Q1_2025[[#This Row],[Bruto - Rel.korting]])</f>
        <v>85.49</v>
      </c>
    </row>
    <row r="960" spans="1:16" x14ac:dyDescent="0.3">
      <c r="A960" t="s">
        <v>9</v>
      </c>
      <c r="B960">
        <v>5020002</v>
      </c>
      <c r="C960" t="s">
        <v>122</v>
      </c>
      <c r="D960">
        <v>1</v>
      </c>
      <c r="E960" s="10">
        <v>39.65</v>
      </c>
      <c r="F960" s="10">
        <v>39.65</v>
      </c>
      <c r="G960" s="10">
        <v>29.74</v>
      </c>
      <c r="H960">
        <v>25</v>
      </c>
      <c r="I960" s="10" t="str">
        <f>_xlfn.XLOOKUP(Q1_2025[[#This Row],[Artikelnr]],Artikel_prijzen[Artnr],Artikel_prijzen[Groep],"")</f>
        <v/>
      </c>
      <c r="J960" s="10" t="str">
        <f>_xlfn.XLOOKUP(Q1_2025[[#This Row],[Artikelnr]],Artikel_prijzen[Artnr],Artikel_prijzen[Prijs 2025],"")</f>
        <v/>
      </c>
      <c r="K960" s="10" t="str">
        <f>IF(Q1_2025[[#This Row],[Artikelprijs]]&lt;&gt;"",IF(Q1_2025[[#This Row],[Stuksprijs]]=Q1_2025[[#This Row],[Artikelprijs]],"Prijs gelijk","Prijs wijkt af"),"")</f>
        <v/>
      </c>
      <c r="L960" s="10"/>
      <c r="N960" s="10">
        <f>IF(Q1_2025[[#This Row],[Prijstype]]="Artikelprijs",Q1_2025[[#This Row],[Artikelprijs]],Q1_2025[[#This Row],[Stuksprijs]])</f>
        <v>39.65</v>
      </c>
      <c r="O960" s="10">
        <f>IF(Q1_2025[[#This Row],[Prijstype]]="Artikelprijs",Q1_2025[[#This Row],[Artikelprijs]] * Q1_2025[[#This Row],[Besteld]],Q1_2025[[#This Row],[Brutobedrag]])</f>
        <v>39.65</v>
      </c>
      <c r="P960" s="10">
        <f>IF(Q1_2025[[#This Row],[Prijstype]] = "Artikelprijs",Q1_2025[[#This Row],[Brutobedrag 2]]*(100-Q1_2025[[#This Row],[Relatiekorting percentage]])/100,Q1_2025[[#This Row],[Bruto - Rel.korting]])</f>
        <v>29.74</v>
      </c>
    </row>
    <row r="961" spans="1:16" x14ac:dyDescent="0.3">
      <c r="A961" t="s">
        <v>9</v>
      </c>
      <c r="B961">
        <v>5031009</v>
      </c>
      <c r="C961" t="s">
        <v>141</v>
      </c>
      <c r="D961">
        <v>8</v>
      </c>
      <c r="E961" s="10">
        <v>89.61</v>
      </c>
      <c r="F961" s="10">
        <v>716.88</v>
      </c>
      <c r="G961" s="10">
        <v>501.82</v>
      </c>
      <c r="H961">
        <v>30</v>
      </c>
      <c r="I961" s="10" t="str">
        <f>_xlfn.XLOOKUP(Q1_2025[[#This Row],[Artikelnr]],Artikel_prijzen[Artnr],Artikel_prijzen[Groep],"")</f>
        <v/>
      </c>
      <c r="J961" s="10" t="str">
        <f>_xlfn.XLOOKUP(Q1_2025[[#This Row],[Artikelnr]],Artikel_prijzen[Artnr],Artikel_prijzen[Prijs 2025],"")</f>
        <v/>
      </c>
      <c r="K961" s="10" t="str">
        <f>IF(Q1_2025[[#This Row],[Artikelprijs]]&lt;&gt;"",IF(Q1_2025[[#This Row],[Stuksprijs]]=Q1_2025[[#This Row],[Artikelprijs]],"Prijs gelijk","Prijs wijkt af"),"")</f>
        <v/>
      </c>
      <c r="L961" s="10"/>
      <c r="N961" s="10">
        <f>IF(Q1_2025[[#This Row],[Prijstype]]="Artikelprijs",Q1_2025[[#This Row],[Artikelprijs]],Q1_2025[[#This Row],[Stuksprijs]])</f>
        <v>89.61</v>
      </c>
      <c r="O961" s="10">
        <f>IF(Q1_2025[[#This Row],[Prijstype]]="Artikelprijs",Q1_2025[[#This Row],[Artikelprijs]] * Q1_2025[[#This Row],[Besteld]],Q1_2025[[#This Row],[Brutobedrag]])</f>
        <v>716.88</v>
      </c>
      <c r="P961" s="10">
        <f>IF(Q1_2025[[#This Row],[Prijstype]] = "Artikelprijs",Q1_2025[[#This Row],[Brutobedrag 2]]*(100-Q1_2025[[#This Row],[Relatiekorting percentage]])/100,Q1_2025[[#This Row],[Bruto - Rel.korting]])</f>
        <v>501.82</v>
      </c>
    </row>
    <row r="962" spans="1:16" x14ac:dyDescent="0.3">
      <c r="A962" t="s">
        <v>9</v>
      </c>
      <c r="B962">
        <v>5031053</v>
      </c>
      <c r="C962" t="s">
        <v>10</v>
      </c>
      <c r="D962">
        <v>8</v>
      </c>
      <c r="E962" s="10">
        <v>113.3</v>
      </c>
      <c r="F962" s="10">
        <v>0</v>
      </c>
      <c r="G962" s="10">
        <v>0</v>
      </c>
      <c r="H962">
        <v>30</v>
      </c>
      <c r="I962" s="10" t="str">
        <f>_xlfn.XLOOKUP(Q1_2025[[#This Row],[Artikelnr]],Artikel_prijzen[Artnr],Artikel_prijzen[Groep],"")</f>
        <v/>
      </c>
      <c r="J962" s="10" t="str">
        <f>_xlfn.XLOOKUP(Q1_2025[[#This Row],[Artikelnr]],Artikel_prijzen[Artnr],Artikel_prijzen[Prijs 2025],"")</f>
        <v/>
      </c>
      <c r="K962" s="10" t="str">
        <f>IF(Q1_2025[[#This Row],[Artikelprijs]]&lt;&gt;"",IF(Q1_2025[[#This Row],[Stuksprijs]]=Q1_2025[[#This Row],[Artikelprijs]],"Prijs gelijk","Prijs wijkt af"),"")</f>
        <v/>
      </c>
      <c r="L962" s="10"/>
      <c r="N962" s="10">
        <f>IF(Q1_2025[[#This Row],[Prijstype]]="Artikelprijs",Q1_2025[[#This Row],[Artikelprijs]],Q1_2025[[#This Row],[Stuksprijs]])</f>
        <v>113.3</v>
      </c>
      <c r="O962" s="10">
        <f>IF(Q1_2025[[#This Row],[Prijstype]]="Artikelprijs",Q1_2025[[#This Row],[Artikelprijs]] * Q1_2025[[#This Row],[Besteld]],Q1_2025[[#This Row],[Brutobedrag]])</f>
        <v>0</v>
      </c>
      <c r="P962" s="10">
        <f>IF(Q1_2025[[#This Row],[Prijstype]] = "Artikelprijs",Q1_2025[[#This Row],[Brutobedrag 2]]*(100-Q1_2025[[#This Row],[Relatiekorting percentage]])/100,Q1_2025[[#This Row],[Bruto - Rel.korting]])</f>
        <v>0</v>
      </c>
    </row>
    <row r="963" spans="1:16" x14ac:dyDescent="0.3">
      <c r="A963" t="s">
        <v>9</v>
      </c>
      <c r="B963">
        <v>2002007</v>
      </c>
      <c r="C963" t="s">
        <v>11</v>
      </c>
      <c r="D963">
        <v>8</v>
      </c>
      <c r="E963" s="10">
        <v>89.25</v>
      </c>
      <c r="F963" s="10">
        <v>0</v>
      </c>
      <c r="G963" s="10">
        <v>0</v>
      </c>
      <c r="H963">
        <v>30</v>
      </c>
      <c r="I963" s="10" t="str">
        <f>_xlfn.XLOOKUP(Q1_2025[[#This Row],[Artikelnr]],Artikel_prijzen[Artnr],Artikel_prijzen[Groep],"")</f>
        <v/>
      </c>
      <c r="J963" s="10" t="str">
        <f>_xlfn.XLOOKUP(Q1_2025[[#This Row],[Artikelnr]],Artikel_prijzen[Artnr],Artikel_prijzen[Prijs 2025],"")</f>
        <v/>
      </c>
      <c r="K963" s="10" t="str">
        <f>IF(Q1_2025[[#This Row],[Artikelprijs]]&lt;&gt;"",IF(Q1_2025[[#This Row],[Stuksprijs]]=Q1_2025[[#This Row],[Artikelprijs]],"Prijs gelijk","Prijs wijkt af"),"")</f>
        <v/>
      </c>
      <c r="L963" s="10"/>
      <c r="N963" s="10">
        <f>IF(Q1_2025[[#This Row],[Prijstype]]="Artikelprijs",Q1_2025[[#This Row],[Artikelprijs]],Q1_2025[[#This Row],[Stuksprijs]])</f>
        <v>89.25</v>
      </c>
      <c r="O963" s="10">
        <f>IF(Q1_2025[[#This Row],[Prijstype]]="Artikelprijs",Q1_2025[[#This Row],[Artikelprijs]] * Q1_2025[[#This Row],[Besteld]],Q1_2025[[#This Row],[Brutobedrag]])</f>
        <v>0</v>
      </c>
      <c r="P963" s="10">
        <f>IF(Q1_2025[[#This Row],[Prijstype]] = "Artikelprijs",Q1_2025[[#This Row],[Brutobedrag 2]]*(100-Q1_2025[[#This Row],[Relatiekorting percentage]])/100,Q1_2025[[#This Row],[Bruto - Rel.korting]])</f>
        <v>0</v>
      </c>
    </row>
    <row r="964" spans="1:16" x14ac:dyDescent="0.3">
      <c r="A964" t="s">
        <v>9</v>
      </c>
      <c r="B964">
        <v>5031007</v>
      </c>
      <c r="C964" t="s">
        <v>149</v>
      </c>
      <c r="D964">
        <v>1</v>
      </c>
      <c r="E964" s="10">
        <v>29.87</v>
      </c>
      <c r="F964" s="10">
        <v>29.87</v>
      </c>
      <c r="G964" s="10">
        <v>20.91</v>
      </c>
      <c r="H964">
        <v>30</v>
      </c>
      <c r="I964" s="10" t="str">
        <f>_xlfn.XLOOKUP(Q1_2025[[#This Row],[Artikelnr]],Artikel_prijzen[Artnr],Artikel_prijzen[Groep],"")</f>
        <v/>
      </c>
      <c r="J964" s="10" t="str">
        <f>_xlfn.XLOOKUP(Q1_2025[[#This Row],[Artikelnr]],Artikel_prijzen[Artnr],Artikel_prijzen[Prijs 2025],"")</f>
        <v/>
      </c>
      <c r="K964" s="10" t="str">
        <f>IF(Q1_2025[[#This Row],[Artikelprijs]]&lt;&gt;"",IF(Q1_2025[[#This Row],[Stuksprijs]]=Q1_2025[[#This Row],[Artikelprijs]],"Prijs gelijk","Prijs wijkt af"),"")</f>
        <v/>
      </c>
      <c r="L964" s="10"/>
      <c r="N964" s="10">
        <f>IF(Q1_2025[[#This Row],[Prijstype]]="Artikelprijs",Q1_2025[[#This Row],[Artikelprijs]],Q1_2025[[#This Row],[Stuksprijs]])</f>
        <v>29.87</v>
      </c>
      <c r="O964" s="10">
        <f>IF(Q1_2025[[#This Row],[Prijstype]]="Artikelprijs",Q1_2025[[#This Row],[Artikelprijs]] * Q1_2025[[#This Row],[Besteld]],Q1_2025[[#This Row],[Brutobedrag]])</f>
        <v>29.87</v>
      </c>
      <c r="P964" s="10">
        <f>IF(Q1_2025[[#This Row],[Prijstype]] = "Artikelprijs",Q1_2025[[#This Row],[Brutobedrag 2]]*(100-Q1_2025[[#This Row],[Relatiekorting percentage]])/100,Q1_2025[[#This Row],[Bruto - Rel.korting]])</f>
        <v>20.91</v>
      </c>
    </row>
    <row r="965" spans="1:16" x14ac:dyDescent="0.3">
      <c r="A965" t="s">
        <v>9</v>
      </c>
      <c r="B965">
        <v>5031051</v>
      </c>
      <c r="C965" t="s">
        <v>25</v>
      </c>
      <c r="D965">
        <v>1</v>
      </c>
      <c r="E965" s="10">
        <v>52.79</v>
      </c>
      <c r="F965" s="10">
        <v>0</v>
      </c>
      <c r="G965" s="10">
        <v>0</v>
      </c>
      <c r="H965">
        <v>30</v>
      </c>
      <c r="I965" s="10" t="str">
        <f>_xlfn.XLOOKUP(Q1_2025[[#This Row],[Artikelnr]],Artikel_prijzen[Artnr],Artikel_prijzen[Groep],"")</f>
        <v/>
      </c>
      <c r="J965" s="10" t="str">
        <f>_xlfn.XLOOKUP(Q1_2025[[#This Row],[Artikelnr]],Artikel_prijzen[Artnr],Artikel_prijzen[Prijs 2025],"")</f>
        <v/>
      </c>
      <c r="K965" s="10" t="str">
        <f>IF(Q1_2025[[#This Row],[Artikelprijs]]&lt;&gt;"",IF(Q1_2025[[#This Row],[Stuksprijs]]=Q1_2025[[#This Row],[Artikelprijs]],"Prijs gelijk","Prijs wijkt af"),"")</f>
        <v/>
      </c>
      <c r="L965" s="10"/>
      <c r="N965" s="10">
        <f>IF(Q1_2025[[#This Row],[Prijstype]]="Artikelprijs",Q1_2025[[#This Row],[Artikelprijs]],Q1_2025[[#This Row],[Stuksprijs]])</f>
        <v>52.79</v>
      </c>
      <c r="O965" s="10">
        <f>IF(Q1_2025[[#This Row],[Prijstype]]="Artikelprijs",Q1_2025[[#This Row],[Artikelprijs]] * Q1_2025[[#This Row],[Besteld]],Q1_2025[[#This Row],[Brutobedrag]])</f>
        <v>0</v>
      </c>
      <c r="P965" s="10">
        <f>IF(Q1_2025[[#This Row],[Prijstype]] = "Artikelprijs",Q1_2025[[#This Row],[Brutobedrag 2]]*(100-Q1_2025[[#This Row],[Relatiekorting percentage]])/100,Q1_2025[[#This Row],[Bruto - Rel.korting]])</f>
        <v>0</v>
      </c>
    </row>
    <row r="966" spans="1:16" x14ac:dyDescent="0.3">
      <c r="A966" t="s">
        <v>9</v>
      </c>
      <c r="B966">
        <v>2002005</v>
      </c>
      <c r="C966" t="s">
        <v>26</v>
      </c>
      <c r="D966">
        <v>1</v>
      </c>
      <c r="E966" s="10">
        <v>29.75</v>
      </c>
      <c r="F966" s="10">
        <v>0</v>
      </c>
      <c r="G966" s="10">
        <v>0</v>
      </c>
      <c r="H966">
        <v>30</v>
      </c>
      <c r="I966" s="10" t="str">
        <f>_xlfn.XLOOKUP(Q1_2025[[#This Row],[Artikelnr]],Artikel_prijzen[Artnr],Artikel_prijzen[Groep],"")</f>
        <v/>
      </c>
      <c r="J966" s="10" t="str">
        <f>_xlfn.XLOOKUP(Q1_2025[[#This Row],[Artikelnr]],Artikel_prijzen[Artnr],Artikel_prijzen[Prijs 2025],"")</f>
        <v/>
      </c>
      <c r="K966" s="10" t="str">
        <f>IF(Q1_2025[[#This Row],[Artikelprijs]]&lt;&gt;"",IF(Q1_2025[[#This Row],[Stuksprijs]]=Q1_2025[[#This Row],[Artikelprijs]],"Prijs gelijk","Prijs wijkt af"),"")</f>
        <v/>
      </c>
      <c r="L966" s="10"/>
      <c r="N966" s="10">
        <f>IF(Q1_2025[[#This Row],[Prijstype]]="Artikelprijs",Q1_2025[[#This Row],[Artikelprijs]],Q1_2025[[#This Row],[Stuksprijs]])</f>
        <v>29.75</v>
      </c>
      <c r="O966" s="10">
        <f>IF(Q1_2025[[#This Row],[Prijstype]]="Artikelprijs",Q1_2025[[#This Row],[Artikelprijs]] * Q1_2025[[#This Row],[Besteld]],Q1_2025[[#This Row],[Brutobedrag]])</f>
        <v>0</v>
      </c>
      <c r="P966" s="10">
        <f>IF(Q1_2025[[#This Row],[Prijstype]] = "Artikelprijs",Q1_2025[[#This Row],[Brutobedrag 2]]*(100-Q1_2025[[#This Row],[Relatiekorting percentage]])/100,Q1_2025[[#This Row],[Bruto - Rel.korting]])</f>
        <v>0</v>
      </c>
    </row>
    <row r="967" spans="1:16" x14ac:dyDescent="0.3">
      <c r="A967" t="s">
        <v>9</v>
      </c>
      <c r="B967">
        <v>5030228</v>
      </c>
      <c r="C967" t="s">
        <v>113</v>
      </c>
      <c r="D967">
        <v>4</v>
      </c>
      <c r="E967" s="10">
        <v>236.9</v>
      </c>
      <c r="F967" s="10">
        <v>947.6</v>
      </c>
      <c r="G967" s="10">
        <v>663.32</v>
      </c>
      <c r="H967">
        <v>30</v>
      </c>
      <c r="I967" s="10" t="str">
        <f>_xlfn.XLOOKUP(Q1_2025[[#This Row],[Artikelnr]],Artikel_prijzen[Artnr],Artikel_prijzen[Groep],"")</f>
        <v>Rigging</v>
      </c>
      <c r="J967" s="10">
        <f>_xlfn.XLOOKUP(Q1_2025[[#This Row],[Artikelnr]],Artikel_prijzen[Artnr],Artikel_prijzen[Prijs 2025],"")</f>
        <v>230</v>
      </c>
      <c r="K967" s="10" t="str">
        <f>IF(Q1_2025[[#This Row],[Artikelprijs]]&lt;&gt;"",IF(Q1_2025[[#This Row],[Stuksprijs]]=Q1_2025[[#This Row],[Artikelprijs]],"Prijs gelijk","Prijs wijkt af"),"")</f>
        <v>Prijs wijkt af</v>
      </c>
      <c r="L967" s="10"/>
      <c r="M967" t="s">
        <v>536</v>
      </c>
      <c r="N967" s="10">
        <f>IF(Q1_2025[[#This Row],[Prijstype]]="Artikelprijs",Q1_2025[[#This Row],[Artikelprijs]],Q1_2025[[#This Row],[Stuksprijs]])</f>
        <v>230</v>
      </c>
      <c r="O967" s="10">
        <f>IF(Q1_2025[[#This Row],[Prijstype]]="Artikelprijs",Q1_2025[[#This Row],[Artikelprijs]] * Q1_2025[[#This Row],[Besteld]],Q1_2025[[#This Row],[Brutobedrag]])</f>
        <v>920</v>
      </c>
      <c r="P967" s="10">
        <f>IF(Q1_2025[[#This Row],[Prijstype]] = "Artikelprijs",Q1_2025[[#This Row],[Brutobedrag 2]]*(100-Q1_2025[[#This Row],[Relatiekorting percentage]])/100,Q1_2025[[#This Row],[Bruto - Rel.korting]])</f>
        <v>644</v>
      </c>
    </row>
    <row r="968" spans="1:16" x14ac:dyDescent="0.3">
      <c r="A968" t="s">
        <v>9</v>
      </c>
      <c r="B968">
        <v>5030232</v>
      </c>
      <c r="C968" t="s">
        <v>116</v>
      </c>
      <c r="D968">
        <v>2</v>
      </c>
      <c r="E968" s="10">
        <v>144.19999999999999</v>
      </c>
      <c r="F968" s="10">
        <v>288.39999999999998</v>
      </c>
      <c r="G968" s="10">
        <v>201.88</v>
      </c>
      <c r="H968">
        <v>30</v>
      </c>
      <c r="I968" s="10" t="str">
        <f>_xlfn.XLOOKUP(Q1_2025[[#This Row],[Artikelnr]],Artikel_prijzen[Artnr],Artikel_prijzen[Groep],"")</f>
        <v>Rigging</v>
      </c>
      <c r="J968" s="10">
        <f>_xlfn.XLOOKUP(Q1_2025[[#This Row],[Artikelnr]],Artikel_prijzen[Artnr],Artikel_prijzen[Prijs 2025],"")</f>
        <v>140</v>
      </c>
      <c r="K968" s="10" t="str">
        <f>IF(Q1_2025[[#This Row],[Artikelprijs]]&lt;&gt;"",IF(Q1_2025[[#This Row],[Stuksprijs]]=Q1_2025[[#This Row],[Artikelprijs]],"Prijs gelijk","Prijs wijkt af"),"")</f>
        <v>Prijs wijkt af</v>
      </c>
      <c r="L968" s="10"/>
      <c r="M968" t="s">
        <v>536</v>
      </c>
      <c r="N968" s="10">
        <f>IF(Q1_2025[[#This Row],[Prijstype]]="Artikelprijs",Q1_2025[[#This Row],[Artikelprijs]],Q1_2025[[#This Row],[Stuksprijs]])</f>
        <v>140</v>
      </c>
      <c r="O968" s="10">
        <f>IF(Q1_2025[[#This Row],[Prijstype]]="Artikelprijs",Q1_2025[[#This Row],[Artikelprijs]] * Q1_2025[[#This Row],[Besteld]],Q1_2025[[#This Row],[Brutobedrag]])</f>
        <v>280</v>
      </c>
      <c r="P968" s="10">
        <f>IF(Q1_2025[[#This Row],[Prijstype]] = "Artikelprijs",Q1_2025[[#This Row],[Brutobedrag 2]]*(100-Q1_2025[[#This Row],[Relatiekorting percentage]])/100,Q1_2025[[#This Row],[Bruto - Rel.korting]])</f>
        <v>196</v>
      </c>
    </row>
    <row r="969" spans="1:16" x14ac:dyDescent="0.3">
      <c r="A969" t="s">
        <v>9</v>
      </c>
      <c r="B969">
        <v>1007028</v>
      </c>
      <c r="C969" t="s">
        <v>35</v>
      </c>
      <c r="D969">
        <v>10</v>
      </c>
      <c r="E969" s="10">
        <v>115</v>
      </c>
      <c r="F969" s="10">
        <v>1150</v>
      </c>
      <c r="G969" s="10">
        <v>862.5</v>
      </c>
      <c r="H969">
        <v>25</v>
      </c>
      <c r="I969" s="10" t="str">
        <f>_xlfn.XLOOKUP(Q1_2025[[#This Row],[Artikelnr]],Artikel_prijzen[Artnr],Artikel_prijzen[Groep],"")</f>
        <v/>
      </c>
      <c r="J969" s="10" t="str">
        <f>_xlfn.XLOOKUP(Q1_2025[[#This Row],[Artikelnr]],Artikel_prijzen[Artnr],Artikel_prijzen[Prijs 2025],"")</f>
        <v/>
      </c>
      <c r="K969" s="10" t="str">
        <f>IF(Q1_2025[[#This Row],[Artikelprijs]]&lt;&gt;"",IF(Q1_2025[[#This Row],[Stuksprijs]]=Q1_2025[[#This Row],[Artikelprijs]],"Prijs gelijk","Prijs wijkt af"),"")</f>
        <v/>
      </c>
      <c r="L969" s="10"/>
      <c r="N969" s="10">
        <f>IF(Q1_2025[[#This Row],[Prijstype]]="Artikelprijs",Q1_2025[[#This Row],[Artikelprijs]],Q1_2025[[#This Row],[Stuksprijs]])</f>
        <v>115</v>
      </c>
      <c r="O969" s="10">
        <f>IF(Q1_2025[[#This Row],[Prijstype]]="Artikelprijs",Q1_2025[[#This Row],[Artikelprijs]] * Q1_2025[[#This Row],[Besteld]],Q1_2025[[#This Row],[Brutobedrag]])</f>
        <v>1150</v>
      </c>
      <c r="P969" s="10">
        <f>IF(Q1_2025[[#This Row],[Prijstype]] = "Artikelprijs",Q1_2025[[#This Row],[Brutobedrag 2]]*(100-Q1_2025[[#This Row],[Relatiekorting percentage]])/100,Q1_2025[[#This Row],[Bruto - Rel.korting]])</f>
        <v>862.5</v>
      </c>
    </row>
    <row r="970" spans="1:16" x14ac:dyDescent="0.3">
      <c r="A970" t="s">
        <v>9</v>
      </c>
      <c r="B970">
        <v>5022009</v>
      </c>
      <c r="C970" t="s">
        <v>45</v>
      </c>
      <c r="D970">
        <v>1</v>
      </c>
      <c r="E970" s="10">
        <v>103.75</v>
      </c>
      <c r="F970" s="10">
        <v>103.75</v>
      </c>
      <c r="G970" s="10">
        <v>83</v>
      </c>
      <c r="H970">
        <v>20</v>
      </c>
      <c r="I970" s="10" t="str">
        <f>_xlfn.XLOOKUP(Q1_2025[[#This Row],[Artikelnr]],Artikel_prijzen[Artnr],Artikel_prijzen[Groep],"")</f>
        <v>Elektra</v>
      </c>
      <c r="J970" s="10">
        <f>_xlfn.XLOOKUP(Q1_2025[[#This Row],[Artikelnr]],Artikel_prijzen[Artnr],Artikel_prijzen[Prijs 2025],"")</f>
        <v>106.8625</v>
      </c>
      <c r="K970" s="10" t="str">
        <f>IF(Q1_2025[[#This Row],[Artikelprijs]]&lt;&gt;"",IF(Q1_2025[[#This Row],[Stuksprijs]]=Q1_2025[[#This Row],[Artikelprijs]],"Prijs gelijk","Prijs wijkt af"),"")</f>
        <v>Prijs wijkt af</v>
      </c>
      <c r="L970" s="10"/>
      <c r="M970" t="s">
        <v>536</v>
      </c>
      <c r="N970" s="10">
        <f>IF(Q1_2025[[#This Row],[Prijstype]]="Artikelprijs",Q1_2025[[#This Row],[Artikelprijs]],Q1_2025[[#This Row],[Stuksprijs]])</f>
        <v>106.8625</v>
      </c>
      <c r="O970" s="10">
        <f>IF(Q1_2025[[#This Row],[Prijstype]]="Artikelprijs",Q1_2025[[#This Row],[Artikelprijs]] * Q1_2025[[#This Row],[Besteld]],Q1_2025[[#This Row],[Brutobedrag]])</f>
        <v>106.8625</v>
      </c>
      <c r="P970" s="10">
        <f>IF(Q1_2025[[#This Row],[Prijstype]] = "Artikelprijs",Q1_2025[[#This Row],[Brutobedrag 2]]*(100-Q1_2025[[#This Row],[Relatiekorting percentage]])/100,Q1_2025[[#This Row],[Bruto - Rel.korting]])</f>
        <v>85.49</v>
      </c>
    </row>
    <row r="971" spans="1:16" x14ac:dyDescent="0.3">
      <c r="A971" t="s">
        <v>9</v>
      </c>
      <c r="B971">
        <v>5020002</v>
      </c>
      <c r="C971" t="s">
        <v>122</v>
      </c>
      <c r="D971">
        <v>1</v>
      </c>
      <c r="E971" s="10">
        <v>39.65</v>
      </c>
      <c r="F971" s="10">
        <v>39.65</v>
      </c>
      <c r="G971" s="10">
        <v>29.74</v>
      </c>
      <c r="H971">
        <v>25</v>
      </c>
      <c r="I971" s="10" t="str">
        <f>_xlfn.XLOOKUP(Q1_2025[[#This Row],[Artikelnr]],Artikel_prijzen[Artnr],Artikel_prijzen[Groep],"")</f>
        <v/>
      </c>
      <c r="J971" s="10" t="str">
        <f>_xlfn.XLOOKUP(Q1_2025[[#This Row],[Artikelnr]],Artikel_prijzen[Artnr],Artikel_prijzen[Prijs 2025],"")</f>
        <v/>
      </c>
      <c r="K971" s="10" t="str">
        <f>IF(Q1_2025[[#This Row],[Artikelprijs]]&lt;&gt;"",IF(Q1_2025[[#This Row],[Stuksprijs]]=Q1_2025[[#This Row],[Artikelprijs]],"Prijs gelijk","Prijs wijkt af"),"")</f>
        <v/>
      </c>
      <c r="L971" s="10"/>
      <c r="N971" s="10">
        <f>IF(Q1_2025[[#This Row],[Prijstype]]="Artikelprijs",Q1_2025[[#This Row],[Artikelprijs]],Q1_2025[[#This Row],[Stuksprijs]])</f>
        <v>39.65</v>
      </c>
      <c r="O971" s="10">
        <f>IF(Q1_2025[[#This Row],[Prijstype]]="Artikelprijs",Q1_2025[[#This Row],[Artikelprijs]] * Q1_2025[[#This Row],[Besteld]],Q1_2025[[#This Row],[Brutobedrag]])</f>
        <v>39.65</v>
      </c>
      <c r="P971" s="10">
        <f>IF(Q1_2025[[#This Row],[Prijstype]] = "Artikelprijs",Q1_2025[[#This Row],[Brutobedrag 2]]*(100-Q1_2025[[#This Row],[Relatiekorting percentage]])/100,Q1_2025[[#This Row],[Bruto - Rel.korting]])</f>
        <v>29.74</v>
      </c>
    </row>
    <row r="972" spans="1:16" x14ac:dyDescent="0.3">
      <c r="A972" t="s">
        <v>9</v>
      </c>
      <c r="B972">
        <v>5020008</v>
      </c>
      <c r="C972" t="s">
        <v>52</v>
      </c>
      <c r="D972">
        <v>12</v>
      </c>
      <c r="E972" s="10">
        <v>32.96</v>
      </c>
      <c r="F972" s="10">
        <v>395.52</v>
      </c>
      <c r="G972" s="10">
        <v>296.64</v>
      </c>
      <c r="H972">
        <v>25</v>
      </c>
      <c r="I972" s="10" t="str">
        <f>_xlfn.XLOOKUP(Q1_2025[[#This Row],[Artikelnr]],Artikel_prijzen[Artnr],Artikel_prijzen[Groep],"")</f>
        <v/>
      </c>
      <c r="J972" s="10" t="str">
        <f>_xlfn.XLOOKUP(Q1_2025[[#This Row],[Artikelnr]],Artikel_prijzen[Artnr],Artikel_prijzen[Prijs 2025],"")</f>
        <v/>
      </c>
      <c r="K972" s="10" t="str">
        <f>IF(Q1_2025[[#This Row],[Artikelprijs]]&lt;&gt;"",IF(Q1_2025[[#This Row],[Stuksprijs]]=Q1_2025[[#This Row],[Artikelprijs]],"Prijs gelijk","Prijs wijkt af"),"")</f>
        <v/>
      </c>
      <c r="L972" s="10"/>
      <c r="N972" s="10">
        <f>IF(Q1_2025[[#This Row],[Prijstype]]="Artikelprijs",Q1_2025[[#This Row],[Artikelprijs]],Q1_2025[[#This Row],[Stuksprijs]])</f>
        <v>32.96</v>
      </c>
      <c r="O972" s="10">
        <f>IF(Q1_2025[[#This Row],[Prijstype]]="Artikelprijs",Q1_2025[[#This Row],[Artikelprijs]] * Q1_2025[[#This Row],[Besteld]],Q1_2025[[#This Row],[Brutobedrag]])</f>
        <v>395.52</v>
      </c>
      <c r="P972" s="10">
        <f>IF(Q1_2025[[#This Row],[Prijstype]] = "Artikelprijs",Q1_2025[[#This Row],[Brutobedrag 2]]*(100-Q1_2025[[#This Row],[Relatiekorting percentage]])/100,Q1_2025[[#This Row],[Bruto - Rel.korting]])</f>
        <v>296.64</v>
      </c>
    </row>
    <row r="973" spans="1:16" x14ac:dyDescent="0.3">
      <c r="A973" t="s">
        <v>9</v>
      </c>
      <c r="B973">
        <v>5022009</v>
      </c>
      <c r="C973" t="s">
        <v>45</v>
      </c>
      <c r="D973">
        <v>1</v>
      </c>
      <c r="E973" s="10">
        <v>103.75</v>
      </c>
      <c r="F973" s="10">
        <v>103.75</v>
      </c>
      <c r="G973" s="10">
        <v>83</v>
      </c>
      <c r="H973">
        <v>20</v>
      </c>
      <c r="I973" s="10" t="str">
        <f>_xlfn.XLOOKUP(Q1_2025[[#This Row],[Artikelnr]],Artikel_prijzen[Artnr],Artikel_prijzen[Groep],"")</f>
        <v>Elektra</v>
      </c>
      <c r="J973" s="10">
        <f>_xlfn.XLOOKUP(Q1_2025[[#This Row],[Artikelnr]],Artikel_prijzen[Artnr],Artikel_prijzen[Prijs 2025],"")</f>
        <v>106.8625</v>
      </c>
      <c r="K973" s="10" t="str">
        <f>IF(Q1_2025[[#This Row],[Artikelprijs]]&lt;&gt;"",IF(Q1_2025[[#This Row],[Stuksprijs]]=Q1_2025[[#This Row],[Artikelprijs]],"Prijs gelijk","Prijs wijkt af"),"")</f>
        <v>Prijs wijkt af</v>
      </c>
      <c r="L973" s="10"/>
      <c r="M973" t="s">
        <v>536</v>
      </c>
      <c r="N973" s="10">
        <f>IF(Q1_2025[[#This Row],[Prijstype]]="Artikelprijs",Q1_2025[[#This Row],[Artikelprijs]],Q1_2025[[#This Row],[Stuksprijs]])</f>
        <v>106.8625</v>
      </c>
      <c r="O973" s="10">
        <f>IF(Q1_2025[[#This Row],[Prijstype]]="Artikelprijs",Q1_2025[[#This Row],[Artikelprijs]] * Q1_2025[[#This Row],[Besteld]],Q1_2025[[#This Row],[Brutobedrag]])</f>
        <v>106.8625</v>
      </c>
      <c r="P973" s="10">
        <f>IF(Q1_2025[[#This Row],[Prijstype]] = "Artikelprijs",Q1_2025[[#This Row],[Brutobedrag 2]]*(100-Q1_2025[[#This Row],[Relatiekorting percentage]])/100,Q1_2025[[#This Row],[Bruto - Rel.korting]])</f>
        <v>85.49</v>
      </c>
    </row>
    <row r="974" spans="1:16" x14ac:dyDescent="0.3">
      <c r="A974" t="s">
        <v>9</v>
      </c>
      <c r="B974">
        <v>3001044</v>
      </c>
      <c r="C974" t="s">
        <v>47</v>
      </c>
      <c r="D974">
        <v>10</v>
      </c>
      <c r="E974" s="10">
        <v>26.83</v>
      </c>
      <c r="F974" s="10">
        <v>0</v>
      </c>
      <c r="G974" s="10">
        <v>0</v>
      </c>
      <c r="H974">
        <v>25</v>
      </c>
      <c r="I974" s="10" t="str">
        <f>_xlfn.XLOOKUP(Q1_2025[[#This Row],[Artikelnr]],Artikel_prijzen[Artnr],Artikel_prijzen[Groep],"")</f>
        <v/>
      </c>
      <c r="J974" s="10" t="str">
        <f>_xlfn.XLOOKUP(Q1_2025[[#This Row],[Artikelnr]],Artikel_prijzen[Artnr],Artikel_prijzen[Prijs 2025],"")</f>
        <v/>
      </c>
      <c r="K974" s="10" t="str">
        <f>IF(Q1_2025[[#This Row],[Artikelprijs]]&lt;&gt;"",IF(Q1_2025[[#This Row],[Stuksprijs]]=Q1_2025[[#This Row],[Artikelprijs]],"Prijs gelijk","Prijs wijkt af"),"")</f>
        <v/>
      </c>
      <c r="L974" s="10"/>
      <c r="N974" s="10">
        <f>IF(Q1_2025[[#This Row],[Prijstype]]="Artikelprijs",Q1_2025[[#This Row],[Artikelprijs]],Q1_2025[[#This Row],[Stuksprijs]])</f>
        <v>26.83</v>
      </c>
      <c r="O974" s="10">
        <f>IF(Q1_2025[[#This Row],[Prijstype]]="Artikelprijs",Q1_2025[[#This Row],[Artikelprijs]] * Q1_2025[[#This Row],[Besteld]],Q1_2025[[#This Row],[Brutobedrag]])</f>
        <v>0</v>
      </c>
      <c r="P974" s="10">
        <f>IF(Q1_2025[[#This Row],[Prijstype]] = "Artikelprijs",Q1_2025[[#This Row],[Brutobedrag 2]]*(100-Q1_2025[[#This Row],[Relatiekorting percentage]])/100,Q1_2025[[#This Row],[Bruto - Rel.korting]])</f>
        <v>0</v>
      </c>
    </row>
    <row r="975" spans="1:16" x14ac:dyDescent="0.3">
      <c r="A975" t="s">
        <v>9</v>
      </c>
      <c r="B975">
        <v>3001046</v>
      </c>
      <c r="C975" t="s">
        <v>61</v>
      </c>
      <c r="D975">
        <v>20</v>
      </c>
      <c r="E975" s="10">
        <v>3.5</v>
      </c>
      <c r="F975" s="10">
        <v>0</v>
      </c>
      <c r="G975" s="10">
        <v>0</v>
      </c>
      <c r="H975">
        <v>25</v>
      </c>
      <c r="I975" s="10" t="str">
        <f>_xlfn.XLOOKUP(Q1_2025[[#This Row],[Artikelnr]],Artikel_prijzen[Artnr],Artikel_prijzen[Groep],"")</f>
        <v/>
      </c>
      <c r="J975" s="10" t="str">
        <f>_xlfn.XLOOKUP(Q1_2025[[#This Row],[Artikelnr]],Artikel_prijzen[Artnr],Artikel_prijzen[Prijs 2025],"")</f>
        <v/>
      </c>
      <c r="K975" s="10" t="str">
        <f>IF(Q1_2025[[#This Row],[Artikelprijs]]&lt;&gt;"",IF(Q1_2025[[#This Row],[Stuksprijs]]=Q1_2025[[#This Row],[Artikelprijs]],"Prijs gelijk","Prijs wijkt af"),"")</f>
        <v/>
      </c>
      <c r="L975" s="10"/>
      <c r="N975" s="10">
        <f>IF(Q1_2025[[#This Row],[Prijstype]]="Artikelprijs",Q1_2025[[#This Row],[Artikelprijs]],Q1_2025[[#This Row],[Stuksprijs]])</f>
        <v>3.5</v>
      </c>
      <c r="O975" s="10">
        <f>IF(Q1_2025[[#This Row],[Prijstype]]="Artikelprijs",Q1_2025[[#This Row],[Artikelprijs]] * Q1_2025[[#This Row],[Besteld]],Q1_2025[[#This Row],[Brutobedrag]])</f>
        <v>0</v>
      </c>
      <c r="P975" s="10">
        <f>IF(Q1_2025[[#This Row],[Prijstype]] = "Artikelprijs",Q1_2025[[#This Row],[Brutobedrag 2]]*(100-Q1_2025[[#This Row],[Relatiekorting percentage]])/100,Q1_2025[[#This Row],[Bruto - Rel.korting]])</f>
        <v>0</v>
      </c>
    </row>
    <row r="976" spans="1:16" x14ac:dyDescent="0.3">
      <c r="A976" t="s">
        <v>9</v>
      </c>
      <c r="B976">
        <v>3001036</v>
      </c>
      <c r="C976" t="s">
        <v>63</v>
      </c>
      <c r="D976">
        <v>15</v>
      </c>
      <c r="E976" s="10">
        <v>3</v>
      </c>
      <c r="F976" s="10">
        <v>0</v>
      </c>
      <c r="G976" s="10">
        <v>0</v>
      </c>
      <c r="H976">
        <v>25</v>
      </c>
      <c r="I976" s="10" t="str">
        <f>_xlfn.XLOOKUP(Q1_2025[[#This Row],[Artikelnr]],Artikel_prijzen[Artnr],Artikel_prijzen[Groep],"")</f>
        <v/>
      </c>
      <c r="J976" s="10" t="str">
        <f>_xlfn.XLOOKUP(Q1_2025[[#This Row],[Artikelnr]],Artikel_prijzen[Artnr],Artikel_prijzen[Prijs 2025],"")</f>
        <v/>
      </c>
      <c r="K976" s="10" t="str">
        <f>IF(Q1_2025[[#This Row],[Artikelprijs]]&lt;&gt;"",IF(Q1_2025[[#This Row],[Stuksprijs]]=Q1_2025[[#This Row],[Artikelprijs]],"Prijs gelijk","Prijs wijkt af"),"")</f>
        <v/>
      </c>
      <c r="L976" s="10"/>
      <c r="N976" s="10">
        <f>IF(Q1_2025[[#This Row],[Prijstype]]="Artikelprijs",Q1_2025[[#This Row],[Artikelprijs]],Q1_2025[[#This Row],[Stuksprijs]])</f>
        <v>3</v>
      </c>
      <c r="O976" s="10">
        <f>IF(Q1_2025[[#This Row],[Prijstype]]="Artikelprijs",Q1_2025[[#This Row],[Artikelprijs]] * Q1_2025[[#This Row],[Besteld]],Q1_2025[[#This Row],[Brutobedrag]])</f>
        <v>0</v>
      </c>
      <c r="P976" s="10">
        <f>IF(Q1_2025[[#This Row],[Prijstype]] = "Artikelprijs",Q1_2025[[#This Row],[Brutobedrag 2]]*(100-Q1_2025[[#This Row],[Relatiekorting percentage]])/100,Q1_2025[[#This Row],[Bruto - Rel.korting]])</f>
        <v>0</v>
      </c>
    </row>
    <row r="977" spans="1:16" x14ac:dyDescent="0.3">
      <c r="A977" t="s">
        <v>9</v>
      </c>
      <c r="B977">
        <v>3001037</v>
      </c>
      <c r="C977" t="s">
        <v>64</v>
      </c>
      <c r="D977">
        <v>15</v>
      </c>
      <c r="E977" s="10">
        <v>4</v>
      </c>
      <c r="F977" s="10">
        <v>0</v>
      </c>
      <c r="G977" s="10">
        <v>0</v>
      </c>
      <c r="H977">
        <v>25</v>
      </c>
      <c r="I977" s="10" t="str">
        <f>_xlfn.XLOOKUP(Q1_2025[[#This Row],[Artikelnr]],Artikel_prijzen[Artnr],Artikel_prijzen[Groep],"")</f>
        <v/>
      </c>
      <c r="J977" s="10" t="str">
        <f>_xlfn.XLOOKUP(Q1_2025[[#This Row],[Artikelnr]],Artikel_prijzen[Artnr],Artikel_prijzen[Prijs 2025],"")</f>
        <v/>
      </c>
      <c r="K977" s="10" t="str">
        <f>IF(Q1_2025[[#This Row],[Artikelprijs]]&lt;&gt;"",IF(Q1_2025[[#This Row],[Stuksprijs]]=Q1_2025[[#This Row],[Artikelprijs]],"Prijs gelijk","Prijs wijkt af"),"")</f>
        <v/>
      </c>
      <c r="L977" s="10"/>
      <c r="N977" s="10">
        <f>IF(Q1_2025[[#This Row],[Prijstype]]="Artikelprijs",Q1_2025[[#This Row],[Artikelprijs]],Q1_2025[[#This Row],[Stuksprijs]])</f>
        <v>4</v>
      </c>
      <c r="O977" s="10">
        <f>IF(Q1_2025[[#This Row],[Prijstype]]="Artikelprijs",Q1_2025[[#This Row],[Artikelprijs]] * Q1_2025[[#This Row],[Besteld]],Q1_2025[[#This Row],[Brutobedrag]])</f>
        <v>0</v>
      </c>
      <c r="P977" s="10">
        <f>IF(Q1_2025[[#This Row],[Prijstype]] = "Artikelprijs",Q1_2025[[#This Row],[Brutobedrag 2]]*(100-Q1_2025[[#This Row],[Relatiekorting percentage]])/100,Q1_2025[[#This Row],[Bruto - Rel.korting]])</f>
        <v>0</v>
      </c>
    </row>
    <row r="978" spans="1:16" x14ac:dyDescent="0.3">
      <c r="A978" t="s">
        <v>9</v>
      </c>
      <c r="B978">
        <v>3001038</v>
      </c>
      <c r="C978" t="s">
        <v>65</v>
      </c>
      <c r="D978">
        <v>15</v>
      </c>
      <c r="E978" s="10">
        <v>6</v>
      </c>
      <c r="F978" s="10">
        <v>0</v>
      </c>
      <c r="G978" s="10">
        <v>0</v>
      </c>
      <c r="H978">
        <v>25</v>
      </c>
      <c r="I978" s="10" t="str">
        <f>_xlfn.XLOOKUP(Q1_2025[[#This Row],[Artikelnr]],Artikel_prijzen[Artnr],Artikel_prijzen[Groep],"")</f>
        <v/>
      </c>
      <c r="J978" s="10" t="str">
        <f>_xlfn.XLOOKUP(Q1_2025[[#This Row],[Artikelnr]],Artikel_prijzen[Artnr],Artikel_prijzen[Prijs 2025],"")</f>
        <v/>
      </c>
      <c r="K978" s="10" t="str">
        <f>IF(Q1_2025[[#This Row],[Artikelprijs]]&lt;&gt;"",IF(Q1_2025[[#This Row],[Stuksprijs]]=Q1_2025[[#This Row],[Artikelprijs]],"Prijs gelijk","Prijs wijkt af"),"")</f>
        <v/>
      </c>
      <c r="L978" s="10"/>
      <c r="N978" s="10">
        <f>IF(Q1_2025[[#This Row],[Prijstype]]="Artikelprijs",Q1_2025[[#This Row],[Artikelprijs]],Q1_2025[[#This Row],[Stuksprijs]])</f>
        <v>6</v>
      </c>
      <c r="O978" s="10">
        <f>IF(Q1_2025[[#This Row],[Prijstype]]="Artikelprijs",Q1_2025[[#This Row],[Artikelprijs]] * Q1_2025[[#This Row],[Besteld]],Q1_2025[[#This Row],[Brutobedrag]])</f>
        <v>0</v>
      </c>
      <c r="P978" s="10">
        <f>IF(Q1_2025[[#This Row],[Prijstype]] = "Artikelprijs",Q1_2025[[#This Row],[Brutobedrag 2]]*(100-Q1_2025[[#This Row],[Relatiekorting percentage]])/100,Q1_2025[[#This Row],[Bruto - Rel.korting]])</f>
        <v>0</v>
      </c>
    </row>
    <row r="979" spans="1:16" x14ac:dyDescent="0.3">
      <c r="A979" t="s">
        <v>9</v>
      </c>
      <c r="B979">
        <v>3001039</v>
      </c>
      <c r="C979" t="s">
        <v>66</v>
      </c>
      <c r="D979">
        <v>10</v>
      </c>
      <c r="E979" s="10">
        <v>7</v>
      </c>
      <c r="F979" s="10">
        <v>0</v>
      </c>
      <c r="G979" s="10">
        <v>0</v>
      </c>
      <c r="H979">
        <v>25</v>
      </c>
      <c r="I979" s="10" t="str">
        <f>_xlfn.XLOOKUP(Q1_2025[[#This Row],[Artikelnr]],Artikel_prijzen[Artnr],Artikel_prijzen[Groep],"")</f>
        <v/>
      </c>
      <c r="J979" s="10" t="str">
        <f>_xlfn.XLOOKUP(Q1_2025[[#This Row],[Artikelnr]],Artikel_prijzen[Artnr],Artikel_prijzen[Prijs 2025],"")</f>
        <v/>
      </c>
      <c r="K979" s="10" t="str">
        <f>IF(Q1_2025[[#This Row],[Artikelprijs]]&lt;&gt;"",IF(Q1_2025[[#This Row],[Stuksprijs]]=Q1_2025[[#This Row],[Artikelprijs]],"Prijs gelijk","Prijs wijkt af"),"")</f>
        <v/>
      </c>
      <c r="L979" s="10"/>
      <c r="N979" s="10">
        <f>IF(Q1_2025[[#This Row],[Prijstype]]="Artikelprijs",Q1_2025[[#This Row],[Artikelprijs]],Q1_2025[[#This Row],[Stuksprijs]])</f>
        <v>7</v>
      </c>
      <c r="O979" s="10">
        <f>IF(Q1_2025[[#This Row],[Prijstype]]="Artikelprijs",Q1_2025[[#This Row],[Artikelprijs]] * Q1_2025[[#This Row],[Besteld]],Q1_2025[[#This Row],[Brutobedrag]])</f>
        <v>0</v>
      </c>
      <c r="P979" s="10">
        <f>IF(Q1_2025[[#This Row],[Prijstype]] = "Artikelprijs",Q1_2025[[#This Row],[Brutobedrag 2]]*(100-Q1_2025[[#This Row],[Relatiekorting percentage]])/100,Q1_2025[[#This Row],[Bruto - Rel.korting]])</f>
        <v>0</v>
      </c>
    </row>
    <row r="980" spans="1:16" x14ac:dyDescent="0.3">
      <c r="A980" t="s">
        <v>9</v>
      </c>
      <c r="B980">
        <v>3001040</v>
      </c>
      <c r="C980" t="s">
        <v>67</v>
      </c>
      <c r="D980">
        <v>10</v>
      </c>
      <c r="E980" s="10">
        <v>8</v>
      </c>
      <c r="F980" s="10">
        <v>0</v>
      </c>
      <c r="G980" s="10">
        <v>0</v>
      </c>
      <c r="H980">
        <v>25</v>
      </c>
      <c r="I980" s="10" t="str">
        <f>_xlfn.XLOOKUP(Q1_2025[[#This Row],[Artikelnr]],Artikel_prijzen[Artnr],Artikel_prijzen[Groep],"")</f>
        <v/>
      </c>
      <c r="J980" s="10" t="str">
        <f>_xlfn.XLOOKUP(Q1_2025[[#This Row],[Artikelnr]],Artikel_prijzen[Artnr],Artikel_prijzen[Prijs 2025],"")</f>
        <v/>
      </c>
      <c r="K980" s="10" t="str">
        <f>IF(Q1_2025[[#This Row],[Artikelprijs]]&lt;&gt;"",IF(Q1_2025[[#This Row],[Stuksprijs]]=Q1_2025[[#This Row],[Artikelprijs]],"Prijs gelijk","Prijs wijkt af"),"")</f>
        <v/>
      </c>
      <c r="L980" s="10"/>
      <c r="N980" s="10">
        <f>IF(Q1_2025[[#This Row],[Prijstype]]="Artikelprijs",Q1_2025[[#This Row],[Artikelprijs]],Q1_2025[[#This Row],[Stuksprijs]])</f>
        <v>8</v>
      </c>
      <c r="O980" s="10">
        <f>IF(Q1_2025[[#This Row],[Prijstype]]="Artikelprijs",Q1_2025[[#This Row],[Artikelprijs]] * Q1_2025[[#This Row],[Besteld]],Q1_2025[[#This Row],[Brutobedrag]])</f>
        <v>0</v>
      </c>
      <c r="P980" s="10">
        <f>IF(Q1_2025[[#This Row],[Prijstype]] = "Artikelprijs",Q1_2025[[#This Row],[Brutobedrag 2]]*(100-Q1_2025[[#This Row],[Relatiekorting percentage]])/100,Q1_2025[[#This Row],[Bruto - Rel.korting]])</f>
        <v>0</v>
      </c>
    </row>
    <row r="981" spans="1:16" x14ac:dyDescent="0.3">
      <c r="A981" t="s">
        <v>9</v>
      </c>
      <c r="B981">
        <v>3001045</v>
      </c>
      <c r="C981" t="s">
        <v>71</v>
      </c>
      <c r="D981">
        <v>10</v>
      </c>
      <c r="E981" s="10">
        <v>5</v>
      </c>
      <c r="F981" s="10">
        <v>0</v>
      </c>
      <c r="G981" s="10">
        <v>0</v>
      </c>
      <c r="H981">
        <v>25</v>
      </c>
      <c r="I981" s="10" t="str">
        <f>_xlfn.XLOOKUP(Q1_2025[[#This Row],[Artikelnr]],Artikel_prijzen[Artnr],Artikel_prijzen[Groep],"")</f>
        <v/>
      </c>
      <c r="J981" s="10" t="str">
        <f>_xlfn.XLOOKUP(Q1_2025[[#This Row],[Artikelnr]],Artikel_prijzen[Artnr],Artikel_prijzen[Prijs 2025],"")</f>
        <v/>
      </c>
      <c r="K981" s="10" t="str">
        <f>IF(Q1_2025[[#This Row],[Artikelprijs]]&lt;&gt;"",IF(Q1_2025[[#This Row],[Stuksprijs]]=Q1_2025[[#This Row],[Artikelprijs]],"Prijs gelijk","Prijs wijkt af"),"")</f>
        <v/>
      </c>
      <c r="L981" s="10"/>
      <c r="N981" s="10">
        <f>IF(Q1_2025[[#This Row],[Prijstype]]="Artikelprijs",Q1_2025[[#This Row],[Artikelprijs]],Q1_2025[[#This Row],[Stuksprijs]])</f>
        <v>5</v>
      </c>
      <c r="O981" s="10">
        <f>IF(Q1_2025[[#This Row],[Prijstype]]="Artikelprijs",Q1_2025[[#This Row],[Artikelprijs]] * Q1_2025[[#This Row],[Besteld]],Q1_2025[[#This Row],[Brutobedrag]])</f>
        <v>0</v>
      </c>
      <c r="P981" s="10">
        <f>IF(Q1_2025[[#This Row],[Prijstype]] = "Artikelprijs",Q1_2025[[#This Row],[Brutobedrag 2]]*(100-Q1_2025[[#This Row],[Relatiekorting percentage]])/100,Q1_2025[[#This Row],[Bruto - Rel.korting]])</f>
        <v>0</v>
      </c>
    </row>
    <row r="982" spans="1:16" x14ac:dyDescent="0.3">
      <c r="A982" t="s">
        <v>9</v>
      </c>
      <c r="B982">
        <v>5010001</v>
      </c>
      <c r="C982" t="s">
        <v>233</v>
      </c>
      <c r="D982">
        <v>44</v>
      </c>
      <c r="E982" s="10">
        <v>50</v>
      </c>
      <c r="F982" s="10">
        <v>2200</v>
      </c>
      <c r="G982" s="10">
        <v>1650</v>
      </c>
      <c r="H982">
        <v>25</v>
      </c>
      <c r="I982" s="10" t="str">
        <f>_xlfn.XLOOKUP(Q1_2025[[#This Row],[Artikelnr]],Artikel_prijzen[Artnr],Artikel_prijzen[Groep],"")</f>
        <v/>
      </c>
      <c r="J982" s="10" t="str">
        <f>_xlfn.XLOOKUP(Q1_2025[[#This Row],[Artikelnr]],Artikel_prijzen[Artnr],Artikel_prijzen[Prijs 2025],"")</f>
        <v/>
      </c>
      <c r="K982" s="10" t="str">
        <f>IF(Q1_2025[[#This Row],[Artikelprijs]]&lt;&gt;"",IF(Q1_2025[[#This Row],[Stuksprijs]]=Q1_2025[[#This Row],[Artikelprijs]],"Prijs gelijk","Prijs wijkt af"),"")</f>
        <v/>
      </c>
      <c r="L982" s="10"/>
      <c r="N982" s="10">
        <f>IF(Q1_2025[[#This Row],[Prijstype]]="Artikelprijs",Q1_2025[[#This Row],[Artikelprijs]],Q1_2025[[#This Row],[Stuksprijs]])</f>
        <v>50</v>
      </c>
      <c r="O982" s="10">
        <f>IF(Q1_2025[[#This Row],[Prijstype]]="Artikelprijs",Q1_2025[[#This Row],[Artikelprijs]] * Q1_2025[[#This Row],[Besteld]],Q1_2025[[#This Row],[Brutobedrag]])</f>
        <v>2200</v>
      </c>
      <c r="P982" s="10">
        <f>IF(Q1_2025[[#This Row],[Prijstype]] = "Artikelprijs",Q1_2025[[#This Row],[Brutobedrag 2]]*(100-Q1_2025[[#This Row],[Relatiekorting percentage]])/100,Q1_2025[[#This Row],[Bruto - Rel.korting]])</f>
        <v>1650</v>
      </c>
    </row>
    <row r="983" spans="1:16" x14ac:dyDescent="0.3">
      <c r="A983" t="s">
        <v>9</v>
      </c>
      <c r="B983">
        <v>5031031</v>
      </c>
      <c r="C983" t="s">
        <v>147</v>
      </c>
      <c r="D983">
        <v>28</v>
      </c>
      <c r="E983" s="10">
        <v>205</v>
      </c>
      <c r="F983" s="10">
        <v>5740</v>
      </c>
      <c r="G983" s="10">
        <v>4305</v>
      </c>
      <c r="H983">
        <v>25</v>
      </c>
      <c r="I983" s="10" t="str">
        <f>_xlfn.XLOOKUP(Q1_2025[[#This Row],[Artikelnr]],Artikel_prijzen[Artnr],Artikel_prijzen[Groep],"")</f>
        <v/>
      </c>
      <c r="J983" s="10" t="str">
        <f>_xlfn.XLOOKUP(Q1_2025[[#This Row],[Artikelnr]],Artikel_prijzen[Artnr],Artikel_prijzen[Prijs 2025],"")</f>
        <v/>
      </c>
      <c r="K983" s="10" t="str">
        <f>IF(Q1_2025[[#This Row],[Artikelprijs]]&lt;&gt;"",IF(Q1_2025[[#This Row],[Stuksprijs]]=Q1_2025[[#This Row],[Artikelprijs]],"Prijs gelijk","Prijs wijkt af"),"")</f>
        <v/>
      </c>
      <c r="L983" s="10"/>
      <c r="N983" s="10">
        <f>IF(Q1_2025[[#This Row],[Prijstype]]="Artikelprijs",Q1_2025[[#This Row],[Artikelprijs]],Q1_2025[[#This Row],[Stuksprijs]])</f>
        <v>205</v>
      </c>
      <c r="O983" s="10">
        <f>IF(Q1_2025[[#This Row],[Prijstype]]="Artikelprijs",Q1_2025[[#This Row],[Artikelprijs]] * Q1_2025[[#This Row],[Besteld]],Q1_2025[[#This Row],[Brutobedrag]])</f>
        <v>5740</v>
      </c>
      <c r="P983" s="10">
        <f>IF(Q1_2025[[#This Row],[Prijstype]] = "Artikelprijs",Q1_2025[[#This Row],[Brutobedrag 2]]*(100-Q1_2025[[#This Row],[Relatiekorting percentage]])/100,Q1_2025[[#This Row],[Bruto - Rel.korting]])</f>
        <v>4305</v>
      </c>
    </row>
    <row r="984" spans="1:16" x14ac:dyDescent="0.3">
      <c r="A984" t="s">
        <v>9</v>
      </c>
      <c r="B984">
        <v>5030025</v>
      </c>
      <c r="C984" t="s">
        <v>118</v>
      </c>
      <c r="D984">
        <v>1</v>
      </c>
      <c r="E984" s="10">
        <v>1450</v>
      </c>
      <c r="F984" s="10">
        <v>1450</v>
      </c>
      <c r="G984" s="10">
        <v>1087.5</v>
      </c>
      <c r="H984">
        <v>25</v>
      </c>
      <c r="I984" s="10" t="str">
        <f>_xlfn.XLOOKUP(Q1_2025[[#This Row],[Artikelnr]],Artikel_prijzen[Artnr],Artikel_prijzen[Groep],"")</f>
        <v/>
      </c>
      <c r="J984" s="10" t="str">
        <f>_xlfn.XLOOKUP(Q1_2025[[#This Row],[Artikelnr]],Artikel_prijzen[Artnr],Artikel_prijzen[Prijs 2025],"")</f>
        <v/>
      </c>
      <c r="K984" s="10" t="str">
        <f>IF(Q1_2025[[#This Row],[Artikelprijs]]&lt;&gt;"",IF(Q1_2025[[#This Row],[Stuksprijs]]=Q1_2025[[#This Row],[Artikelprijs]],"Prijs gelijk","Prijs wijkt af"),"")</f>
        <v/>
      </c>
      <c r="L984" s="10"/>
      <c r="N984" s="10">
        <f>IF(Q1_2025[[#This Row],[Prijstype]]="Artikelprijs",Q1_2025[[#This Row],[Artikelprijs]],Q1_2025[[#This Row],[Stuksprijs]])</f>
        <v>1450</v>
      </c>
      <c r="O984" s="10">
        <f>IF(Q1_2025[[#This Row],[Prijstype]]="Artikelprijs",Q1_2025[[#This Row],[Artikelprijs]] * Q1_2025[[#This Row],[Besteld]],Q1_2025[[#This Row],[Brutobedrag]])</f>
        <v>1450</v>
      </c>
      <c r="P984" s="10">
        <f>IF(Q1_2025[[#This Row],[Prijstype]] = "Artikelprijs",Q1_2025[[#This Row],[Brutobedrag 2]]*(100-Q1_2025[[#This Row],[Relatiekorting percentage]])/100,Q1_2025[[#This Row],[Bruto - Rel.korting]])</f>
        <v>1087.5</v>
      </c>
    </row>
    <row r="985" spans="1:16" x14ac:dyDescent="0.3">
      <c r="A985" t="s">
        <v>9</v>
      </c>
      <c r="B985">
        <v>5040032</v>
      </c>
      <c r="C985" t="s">
        <v>234</v>
      </c>
      <c r="D985">
        <v>2</v>
      </c>
      <c r="E985" s="10">
        <v>125</v>
      </c>
      <c r="F985" s="10">
        <v>250</v>
      </c>
      <c r="G985" s="10">
        <v>187.5</v>
      </c>
      <c r="H985">
        <v>25</v>
      </c>
      <c r="I985" s="10" t="str">
        <f>_xlfn.XLOOKUP(Q1_2025[[#This Row],[Artikelnr]],Artikel_prijzen[Artnr],Artikel_prijzen[Groep],"")</f>
        <v/>
      </c>
      <c r="J985" s="10" t="str">
        <f>_xlfn.XLOOKUP(Q1_2025[[#This Row],[Artikelnr]],Artikel_prijzen[Artnr],Artikel_prijzen[Prijs 2025],"")</f>
        <v/>
      </c>
      <c r="K985" s="10" t="str">
        <f>IF(Q1_2025[[#This Row],[Artikelprijs]]&lt;&gt;"",IF(Q1_2025[[#This Row],[Stuksprijs]]=Q1_2025[[#This Row],[Artikelprijs]],"Prijs gelijk","Prijs wijkt af"),"")</f>
        <v/>
      </c>
      <c r="L985" s="10"/>
      <c r="N985" s="10">
        <f>IF(Q1_2025[[#This Row],[Prijstype]]="Artikelprijs",Q1_2025[[#This Row],[Artikelprijs]],Q1_2025[[#This Row],[Stuksprijs]])</f>
        <v>125</v>
      </c>
      <c r="O985" s="10">
        <f>IF(Q1_2025[[#This Row],[Prijstype]]="Artikelprijs",Q1_2025[[#This Row],[Artikelprijs]] * Q1_2025[[#This Row],[Besteld]],Q1_2025[[#This Row],[Brutobedrag]])</f>
        <v>250</v>
      </c>
      <c r="P985" s="10">
        <f>IF(Q1_2025[[#This Row],[Prijstype]] = "Artikelprijs",Q1_2025[[#This Row],[Brutobedrag 2]]*(100-Q1_2025[[#This Row],[Relatiekorting percentage]])/100,Q1_2025[[#This Row],[Bruto - Rel.korting]])</f>
        <v>187.5</v>
      </c>
    </row>
    <row r="986" spans="1:16" x14ac:dyDescent="0.3">
      <c r="A986" t="s">
        <v>9</v>
      </c>
      <c r="B986">
        <v>2004039</v>
      </c>
      <c r="C986" t="s">
        <v>214</v>
      </c>
      <c r="D986">
        <v>20</v>
      </c>
      <c r="E986" s="10">
        <v>9.73</v>
      </c>
      <c r="F986" s="10">
        <v>194.6</v>
      </c>
      <c r="G986" s="10">
        <v>145.94999999999999</v>
      </c>
      <c r="H986">
        <v>25</v>
      </c>
      <c r="I986" s="10" t="str">
        <f>_xlfn.XLOOKUP(Q1_2025[[#This Row],[Artikelnr]],Artikel_prijzen[Artnr],Artikel_prijzen[Groep],"")</f>
        <v/>
      </c>
      <c r="J986" s="10" t="str">
        <f>_xlfn.XLOOKUP(Q1_2025[[#This Row],[Artikelnr]],Artikel_prijzen[Artnr],Artikel_prijzen[Prijs 2025],"")</f>
        <v/>
      </c>
      <c r="K986" s="10" t="str">
        <f>IF(Q1_2025[[#This Row],[Artikelprijs]]&lt;&gt;"",IF(Q1_2025[[#This Row],[Stuksprijs]]=Q1_2025[[#This Row],[Artikelprijs]],"Prijs gelijk","Prijs wijkt af"),"")</f>
        <v/>
      </c>
      <c r="L986" s="10"/>
      <c r="N986" s="10">
        <f>IF(Q1_2025[[#This Row],[Prijstype]]="Artikelprijs",Q1_2025[[#This Row],[Artikelprijs]],Q1_2025[[#This Row],[Stuksprijs]])</f>
        <v>9.73</v>
      </c>
      <c r="O986" s="10">
        <f>IF(Q1_2025[[#This Row],[Prijstype]]="Artikelprijs",Q1_2025[[#This Row],[Artikelprijs]] * Q1_2025[[#This Row],[Besteld]],Q1_2025[[#This Row],[Brutobedrag]])</f>
        <v>194.6</v>
      </c>
      <c r="P986" s="10">
        <f>IF(Q1_2025[[#This Row],[Prijstype]] = "Artikelprijs",Q1_2025[[#This Row],[Brutobedrag 2]]*(100-Q1_2025[[#This Row],[Relatiekorting percentage]])/100,Q1_2025[[#This Row],[Bruto - Rel.korting]])</f>
        <v>145.94999999999999</v>
      </c>
    </row>
    <row r="987" spans="1:16" x14ac:dyDescent="0.3">
      <c r="A987" t="s">
        <v>9</v>
      </c>
      <c r="B987">
        <v>2004055</v>
      </c>
      <c r="C987" t="s">
        <v>215</v>
      </c>
      <c r="D987">
        <v>30</v>
      </c>
      <c r="E987" s="10">
        <v>13.79</v>
      </c>
      <c r="F987" s="10">
        <v>413.7</v>
      </c>
      <c r="G987" s="10">
        <v>310.27</v>
      </c>
      <c r="H987">
        <v>25</v>
      </c>
      <c r="I987" s="10" t="str">
        <f>_xlfn.XLOOKUP(Q1_2025[[#This Row],[Artikelnr]],Artikel_prijzen[Artnr],Artikel_prijzen[Groep],"")</f>
        <v/>
      </c>
      <c r="J987" s="10" t="str">
        <f>_xlfn.XLOOKUP(Q1_2025[[#This Row],[Artikelnr]],Artikel_prijzen[Artnr],Artikel_prijzen[Prijs 2025],"")</f>
        <v/>
      </c>
      <c r="K987" s="10" t="str">
        <f>IF(Q1_2025[[#This Row],[Artikelprijs]]&lt;&gt;"",IF(Q1_2025[[#This Row],[Stuksprijs]]=Q1_2025[[#This Row],[Artikelprijs]],"Prijs gelijk","Prijs wijkt af"),"")</f>
        <v/>
      </c>
      <c r="L987" s="10"/>
      <c r="N987" s="10">
        <f>IF(Q1_2025[[#This Row],[Prijstype]]="Artikelprijs",Q1_2025[[#This Row],[Artikelprijs]],Q1_2025[[#This Row],[Stuksprijs]])</f>
        <v>13.79</v>
      </c>
      <c r="O987" s="10">
        <f>IF(Q1_2025[[#This Row],[Prijstype]]="Artikelprijs",Q1_2025[[#This Row],[Artikelprijs]] * Q1_2025[[#This Row],[Besteld]],Q1_2025[[#This Row],[Brutobedrag]])</f>
        <v>413.7</v>
      </c>
      <c r="P987" s="10">
        <f>IF(Q1_2025[[#This Row],[Prijstype]] = "Artikelprijs",Q1_2025[[#This Row],[Brutobedrag 2]]*(100-Q1_2025[[#This Row],[Relatiekorting percentage]])/100,Q1_2025[[#This Row],[Bruto - Rel.korting]])</f>
        <v>310.27</v>
      </c>
    </row>
    <row r="988" spans="1:16" x14ac:dyDescent="0.3">
      <c r="A988" t="s">
        <v>9</v>
      </c>
      <c r="B988">
        <v>2004015</v>
      </c>
      <c r="C988" t="s">
        <v>235</v>
      </c>
      <c r="D988">
        <v>25</v>
      </c>
      <c r="E988" s="10">
        <v>8.4</v>
      </c>
      <c r="F988" s="10">
        <v>210</v>
      </c>
      <c r="G988" s="10">
        <v>157.5</v>
      </c>
      <c r="H988">
        <v>25</v>
      </c>
      <c r="I988" s="10" t="str">
        <f>_xlfn.XLOOKUP(Q1_2025[[#This Row],[Artikelnr]],Artikel_prijzen[Artnr],Artikel_prijzen[Groep],"")</f>
        <v/>
      </c>
      <c r="J988" s="10" t="str">
        <f>_xlfn.XLOOKUP(Q1_2025[[#This Row],[Artikelnr]],Artikel_prijzen[Artnr],Artikel_prijzen[Prijs 2025],"")</f>
        <v/>
      </c>
      <c r="K988" s="10" t="str">
        <f>IF(Q1_2025[[#This Row],[Artikelprijs]]&lt;&gt;"",IF(Q1_2025[[#This Row],[Stuksprijs]]=Q1_2025[[#This Row],[Artikelprijs]],"Prijs gelijk","Prijs wijkt af"),"")</f>
        <v/>
      </c>
      <c r="L988" s="10"/>
      <c r="N988" s="10">
        <f>IF(Q1_2025[[#This Row],[Prijstype]]="Artikelprijs",Q1_2025[[#This Row],[Artikelprijs]],Q1_2025[[#This Row],[Stuksprijs]])</f>
        <v>8.4</v>
      </c>
      <c r="O988" s="10">
        <f>IF(Q1_2025[[#This Row],[Prijstype]]="Artikelprijs",Q1_2025[[#This Row],[Artikelprijs]] * Q1_2025[[#This Row],[Besteld]],Q1_2025[[#This Row],[Brutobedrag]])</f>
        <v>210</v>
      </c>
      <c r="P988" s="10">
        <f>IF(Q1_2025[[#This Row],[Prijstype]] = "Artikelprijs",Q1_2025[[#This Row],[Brutobedrag 2]]*(100-Q1_2025[[#This Row],[Relatiekorting percentage]])/100,Q1_2025[[#This Row],[Bruto - Rel.korting]])</f>
        <v>157.5</v>
      </c>
    </row>
    <row r="989" spans="1:16" x14ac:dyDescent="0.3">
      <c r="A989" t="s">
        <v>9</v>
      </c>
      <c r="B989">
        <v>5040032</v>
      </c>
      <c r="C989" t="s">
        <v>236</v>
      </c>
      <c r="D989">
        <v>150</v>
      </c>
      <c r="E989" s="10">
        <v>2</v>
      </c>
      <c r="F989" s="10">
        <v>300</v>
      </c>
      <c r="G989" s="10">
        <v>225</v>
      </c>
      <c r="H989">
        <v>25</v>
      </c>
      <c r="I989" s="10" t="str">
        <f>_xlfn.XLOOKUP(Q1_2025[[#This Row],[Artikelnr]],Artikel_prijzen[Artnr],Artikel_prijzen[Groep],"")</f>
        <v/>
      </c>
      <c r="J989" s="10" t="str">
        <f>_xlfn.XLOOKUP(Q1_2025[[#This Row],[Artikelnr]],Artikel_prijzen[Artnr],Artikel_prijzen[Prijs 2025],"")</f>
        <v/>
      </c>
      <c r="K989" s="10" t="str">
        <f>IF(Q1_2025[[#This Row],[Artikelprijs]]&lt;&gt;"",IF(Q1_2025[[#This Row],[Stuksprijs]]=Q1_2025[[#This Row],[Artikelprijs]],"Prijs gelijk","Prijs wijkt af"),"")</f>
        <v/>
      </c>
      <c r="L989" s="10"/>
      <c r="N989" s="10">
        <f>IF(Q1_2025[[#This Row],[Prijstype]]="Artikelprijs",Q1_2025[[#This Row],[Artikelprijs]],Q1_2025[[#This Row],[Stuksprijs]])</f>
        <v>2</v>
      </c>
      <c r="O989" s="10">
        <f>IF(Q1_2025[[#This Row],[Prijstype]]="Artikelprijs",Q1_2025[[#This Row],[Artikelprijs]] * Q1_2025[[#This Row],[Besteld]],Q1_2025[[#This Row],[Brutobedrag]])</f>
        <v>300</v>
      </c>
      <c r="P989" s="10">
        <f>IF(Q1_2025[[#This Row],[Prijstype]] = "Artikelprijs",Q1_2025[[#This Row],[Brutobedrag 2]]*(100-Q1_2025[[#This Row],[Relatiekorting percentage]])/100,Q1_2025[[#This Row],[Bruto - Rel.korting]])</f>
        <v>225</v>
      </c>
    </row>
    <row r="990" spans="1:16" x14ac:dyDescent="0.3">
      <c r="A990" t="s">
        <v>9</v>
      </c>
      <c r="B990">
        <v>2004089</v>
      </c>
      <c r="C990" t="s">
        <v>237</v>
      </c>
      <c r="D990">
        <v>1</v>
      </c>
      <c r="E990" s="10">
        <v>412</v>
      </c>
      <c r="F990" s="10">
        <v>412</v>
      </c>
      <c r="G990" s="10">
        <v>309</v>
      </c>
      <c r="H990">
        <v>25</v>
      </c>
      <c r="I990" s="10" t="str">
        <f>_xlfn.XLOOKUP(Q1_2025[[#This Row],[Artikelnr]],Artikel_prijzen[Artnr],Artikel_prijzen[Groep],"")</f>
        <v/>
      </c>
      <c r="J990" s="10" t="str">
        <f>_xlfn.XLOOKUP(Q1_2025[[#This Row],[Artikelnr]],Artikel_prijzen[Artnr],Artikel_prijzen[Prijs 2025],"")</f>
        <v/>
      </c>
      <c r="K990" s="10" t="str">
        <f>IF(Q1_2025[[#This Row],[Artikelprijs]]&lt;&gt;"",IF(Q1_2025[[#This Row],[Stuksprijs]]=Q1_2025[[#This Row],[Artikelprijs]],"Prijs gelijk","Prijs wijkt af"),"")</f>
        <v/>
      </c>
      <c r="L990" s="10"/>
      <c r="N990" s="10">
        <f>IF(Q1_2025[[#This Row],[Prijstype]]="Artikelprijs",Q1_2025[[#This Row],[Artikelprijs]],Q1_2025[[#This Row],[Stuksprijs]])</f>
        <v>412</v>
      </c>
      <c r="O990" s="10">
        <f>IF(Q1_2025[[#This Row],[Prijstype]]="Artikelprijs",Q1_2025[[#This Row],[Artikelprijs]] * Q1_2025[[#This Row],[Besteld]],Q1_2025[[#This Row],[Brutobedrag]])</f>
        <v>412</v>
      </c>
      <c r="P990" s="10">
        <f>IF(Q1_2025[[#This Row],[Prijstype]] = "Artikelprijs",Q1_2025[[#This Row],[Brutobedrag 2]]*(100-Q1_2025[[#This Row],[Relatiekorting percentage]])/100,Q1_2025[[#This Row],[Bruto - Rel.korting]])</f>
        <v>309</v>
      </c>
    </row>
    <row r="991" spans="1:16" x14ac:dyDescent="0.3">
      <c r="A991" t="s">
        <v>9</v>
      </c>
      <c r="B991">
        <v>2004010</v>
      </c>
      <c r="C991" t="s">
        <v>238</v>
      </c>
      <c r="D991">
        <v>40</v>
      </c>
      <c r="E991" s="10">
        <v>15.75</v>
      </c>
      <c r="F991" s="10">
        <v>0</v>
      </c>
      <c r="G991" s="10">
        <v>0</v>
      </c>
      <c r="H991">
        <v>30</v>
      </c>
      <c r="I991" s="10" t="str">
        <f>_xlfn.XLOOKUP(Q1_2025[[#This Row],[Artikelnr]],Artikel_prijzen[Artnr],Artikel_prijzen[Groep],"")</f>
        <v/>
      </c>
      <c r="J991" s="10" t="str">
        <f>_xlfn.XLOOKUP(Q1_2025[[#This Row],[Artikelnr]],Artikel_prijzen[Artnr],Artikel_prijzen[Prijs 2025],"")</f>
        <v/>
      </c>
      <c r="K991" s="10" t="str">
        <f>IF(Q1_2025[[#This Row],[Artikelprijs]]&lt;&gt;"",IF(Q1_2025[[#This Row],[Stuksprijs]]=Q1_2025[[#This Row],[Artikelprijs]],"Prijs gelijk","Prijs wijkt af"),"")</f>
        <v/>
      </c>
      <c r="L991" s="10"/>
      <c r="N991" s="10">
        <f>IF(Q1_2025[[#This Row],[Prijstype]]="Artikelprijs",Q1_2025[[#This Row],[Artikelprijs]],Q1_2025[[#This Row],[Stuksprijs]])</f>
        <v>15.75</v>
      </c>
      <c r="O991" s="10">
        <f>IF(Q1_2025[[#This Row],[Prijstype]]="Artikelprijs",Q1_2025[[#This Row],[Artikelprijs]] * Q1_2025[[#This Row],[Besteld]],Q1_2025[[#This Row],[Brutobedrag]])</f>
        <v>0</v>
      </c>
      <c r="P991" s="10">
        <f>IF(Q1_2025[[#This Row],[Prijstype]] = "Artikelprijs",Q1_2025[[#This Row],[Brutobedrag 2]]*(100-Q1_2025[[#This Row],[Relatiekorting percentage]])/100,Q1_2025[[#This Row],[Bruto - Rel.korting]])</f>
        <v>0</v>
      </c>
    </row>
    <row r="992" spans="1:16" x14ac:dyDescent="0.3">
      <c r="A992" t="s">
        <v>9</v>
      </c>
      <c r="B992">
        <v>3001109</v>
      </c>
      <c r="C992" t="s">
        <v>88</v>
      </c>
      <c r="D992">
        <v>6</v>
      </c>
      <c r="E992" s="10">
        <v>17.5</v>
      </c>
      <c r="F992" s="10">
        <v>0</v>
      </c>
      <c r="G992" s="10">
        <v>0</v>
      </c>
      <c r="H992">
        <v>30</v>
      </c>
      <c r="I992" s="10" t="str">
        <f>_xlfn.XLOOKUP(Q1_2025[[#This Row],[Artikelnr]],Artikel_prijzen[Artnr],Artikel_prijzen[Groep],"")</f>
        <v/>
      </c>
      <c r="J992" s="10" t="str">
        <f>_xlfn.XLOOKUP(Q1_2025[[#This Row],[Artikelnr]],Artikel_prijzen[Artnr],Artikel_prijzen[Prijs 2025],"")</f>
        <v/>
      </c>
      <c r="K992" s="10" t="str">
        <f>IF(Q1_2025[[#This Row],[Artikelprijs]]&lt;&gt;"",IF(Q1_2025[[#This Row],[Stuksprijs]]=Q1_2025[[#This Row],[Artikelprijs]],"Prijs gelijk","Prijs wijkt af"),"")</f>
        <v/>
      </c>
      <c r="L992" s="10"/>
      <c r="N992" s="10">
        <f>IF(Q1_2025[[#This Row],[Prijstype]]="Artikelprijs",Q1_2025[[#This Row],[Artikelprijs]],Q1_2025[[#This Row],[Stuksprijs]])</f>
        <v>17.5</v>
      </c>
      <c r="O992" s="10">
        <f>IF(Q1_2025[[#This Row],[Prijstype]]="Artikelprijs",Q1_2025[[#This Row],[Artikelprijs]] * Q1_2025[[#This Row],[Besteld]],Q1_2025[[#This Row],[Brutobedrag]])</f>
        <v>0</v>
      </c>
      <c r="P992" s="10">
        <f>IF(Q1_2025[[#This Row],[Prijstype]] = "Artikelprijs",Q1_2025[[#This Row],[Brutobedrag 2]]*(100-Q1_2025[[#This Row],[Relatiekorting percentage]])/100,Q1_2025[[#This Row],[Bruto - Rel.korting]])</f>
        <v>0</v>
      </c>
    </row>
    <row r="993" spans="1:16" x14ac:dyDescent="0.3">
      <c r="A993" t="s">
        <v>9</v>
      </c>
      <c r="B993">
        <v>3001111</v>
      </c>
      <c r="C993" t="s">
        <v>34</v>
      </c>
      <c r="D993">
        <v>6</v>
      </c>
      <c r="E993" s="10">
        <v>25</v>
      </c>
      <c r="F993" s="10">
        <v>0</v>
      </c>
      <c r="G993" s="10">
        <v>0</v>
      </c>
      <c r="H993">
        <v>30</v>
      </c>
      <c r="I993" s="10" t="str">
        <f>_xlfn.XLOOKUP(Q1_2025[[#This Row],[Artikelnr]],Artikel_prijzen[Artnr],Artikel_prijzen[Groep],"")</f>
        <v/>
      </c>
      <c r="J993" s="10" t="str">
        <f>_xlfn.XLOOKUP(Q1_2025[[#This Row],[Artikelnr]],Artikel_prijzen[Artnr],Artikel_prijzen[Prijs 2025],"")</f>
        <v/>
      </c>
      <c r="K993" s="10" t="str">
        <f>IF(Q1_2025[[#This Row],[Artikelprijs]]&lt;&gt;"",IF(Q1_2025[[#This Row],[Stuksprijs]]=Q1_2025[[#This Row],[Artikelprijs]],"Prijs gelijk","Prijs wijkt af"),"")</f>
        <v/>
      </c>
      <c r="L993" s="10"/>
      <c r="N993" s="10">
        <f>IF(Q1_2025[[#This Row],[Prijstype]]="Artikelprijs",Q1_2025[[#This Row],[Artikelprijs]],Q1_2025[[#This Row],[Stuksprijs]])</f>
        <v>25</v>
      </c>
      <c r="O993" s="10">
        <f>IF(Q1_2025[[#This Row],[Prijstype]]="Artikelprijs",Q1_2025[[#This Row],[Artikelprijs]] * Q1_2025[[#This Row],[Besteld]],Q1_2025[[#This Row],[Brutobedrag]])</f>
        <v>0</v>
      </c>
      <c r="P993" s="10">
        <f>IF(Q1_2025[[#This Row],[Prijstype]] = "Artikelprijs",Q1_2025[[#This Row],[Brutobedrag 2]]*(100-Q1_2025[[#This Row],[Relatiekorting percentage]])/100,Q1_2025[[#This Row],[Bruto - Rel.korting]])</f>
        <v>0</v>
      </c>
    </row>
    <row r="994" spans="1:16" x14ac:dyDescent="0.3">
      <c r="A994" t="s">
        <v>9</v>
      </c>
      <c r="B994">
        <v>3001106</v>
      </c>
      <c r="C994" t="s">
        <v>127</v>
      </c>
      <c r="D994">
        <v>6</v>
      </c>
      <c r="E994" s="10">
        <v>6</v>
      </c>
      <c r="F994" s="10">
        <v>0</v>
      </c>
      <c r="G994" s="10">
        <v>0</v>
      </c>
      <c r="H994">
        <v>30</v>
      </c>
      <c r="I994" s="10" t="str">
        <f>_xlfn.XLOOKUP(Q1_2025[[#This Row],[Artikelnr]],Artikel_prijzen[Artnr],Artikel_prijzen[Groep],"")</f>
        <v/>
      </c>
      <c r="J994" s="10" t="str">
        <f>_xlfn.XLOOKUP(Q1_2025[[#This Row],[Artikelnr]],Artikel_prijzen[Artnr],Artikel_prijzen[Prijs 2025],"")</f>
        <v/>
      </c>
      <c r="K994" s="10" t="str">
        <f>IF(Q1_2025[[#This Row],[Artikelprijs]]&lt;&gt;"",IF(Q1_2025[[#This Row],[Stuksprijs]]=Q1_2025[[#This Row],[Artikelprijs]],"Prijs gelijk","Prijs wijkt af"),"")</f>
        <v/>
      </c>
      <c r="L994" s="10"/>
      <c r="N994" s="10">
        <f>IF(Q1_2025[[#This Row],[Prijstype]]="Artikelprijs",Q1_2025[[#This Row],[Artikelprijs]],Q1_2025[[#This Row],[Stuksprijs]])</f>
        <v>6</v>
      </c>
      <c r="O994" s="10">
        <f>IF(Q1_2025[[#This Row],[Prijstype]]="Artikelprijs",Q1_2025[[#This Row],[Artikelprijs]] * Q1_2025[[#This Row],[Besteld]],Q1_2025[[#This Row],[Brutobedrag]])</f>
        <v>0</v>
      </c>
      <c r="P994" s="10">
        <f>IF(Q1_2025[[#This Row],[Prijstype]] = "Artikelprijs",Q1_2025[[#This Row],[Brutobedrag 2]]*(100-Q1_2025[[#This Row],[Relatiekorting percentage]])/100,Q1_2025[[#This Row],[Bruto - Rel.korting]])</f>
        <v>0</v>
      </c>
    </row>
    <row r="995" spans="1:16" x14ac:dyDescent="0.3">
      <c r="A995" t="s">
        <v>9</v>
      </c>
      <c r="B995">
        <v>3002029</v>
      </c>
      <c r="C995" t="s">
        <v>100</v>
      </c>
      <c r="D995">
        <v>1</v>
      </c>
      <c r="E995" s="10">
        <v>76.02</v>
      </c>
      <c r="F995" s="10">
        <v>0</v>
      </c>
      <c r="G995" s="10">
        <v>0</v>
      </c>
      <c r="H995">
        <v>30</v>
      </c>
      <c r="I995" s="10" t="str">
        <f>_xlfn.XLOOKUP(Q1_2025[[#This Row],[Artikelnr]],Artikel_prijzen[Artnr],Artikel_prijzen[Groep],"")</f>
        <v/>
      </c>
      <c r="J995" s="10" t="str">
        <f>_xlfn.XLOOKUP(Q1_2025[[#This Row],[Artikelnr]],Artikel_prijzen[Artnr],Artikel_prijzen[Prijs 2025],"")</f>
        <v/>
      </c>
      <c r="K995" s="10" t="str">
        <f>IF(Q1_2025[[#This Row],[Artikelprijs]]&lt;&gt;"",IF(Q1_2025[[#This Row],[Stuksprijs]]=Q1_2025[[#This Row],[Artikelprijs]],"Prijs gelijk","Prijs wijkt af"),"")</f>
        <v/>
      </c>
      <c r="L995" s="10"/>
      <c r="N995" s="10">
        <f>IF(Q1_2025[[#This Row],[Prijstype]]="Artikelprijs",Q1_2025[[#This Row],[Artikelprijs]],Q1_2025[[#This Row],[Stuksprijs]])</f>
        <v>76.02</v>
      </c>
      <c r="O995" s="10">
        <f>IF(Q1_2025[[#This Row],[Prijstype]]="Artikelprijs",Q1_2025[[#This Row],[Artikelprijs]] * Q1_2025[[#This Row],[Besteld]],Q1_2025[[#This Row],[Brutobedrag]])</f>
        <v>0</v>
      </c>
      <c r="P995" s="10">
        <f>IF(Q1_2025[[#This Row],[Prijstype]] = "Artikelprijs",Q1_2025[[#This Row],[Brutobedrag 2]]*(100-Q1_2025[[#This Row],[Relatiekorting percentage]])/100,Q1_2025[[#This Row],[Bruto - Rel.korting]])</f>
        <v>0</v>
      </c>
    </row>
    <row r="996" spans="1:16" x14ac:dyDescent="0.3">
      <c r="A996" t="s">
        <v>9</v>
      </c>
      <c r="B996">
        <v>3001070</v>
      </c>
      <c r="C996" t="s">
        <v>138</v>
      </c>
      <c r="D996">
        <v>6</v>
      </c>
      <c r="E996" s="10">
        <v>9</v>
      </c>
      <c r="F996" s="10">
        <v>0</v>
      </c>
      <c r="G996" s="10">
        <v>0</v>
      </c>
      <c r="H996">
        <v>30</v>
      </c>
      <c r="I996" s="10" t="str">
        <f>_xlfn.XLOOKUP(Q1_2025[[#This Row],[Artikelnr]],Artikel_prijzen[Artnr],Artikel_prijzen[Groep],"")</f>
        <v/>
      </c>
      <c r="J996" s="10" t="str">
        <f>_xlfn.XLOOKUP(Q1_2025[[#This Row],[Artikelnr]],Artikel_prijzen[Artnr],Artikel_prijzen[Prijs 2025],"")</f>
        <v/>
      </c>
      <c r="K996" s="10" t="str">
        <f>IF(Q1_2025[[#This Row],[Artikelprijs]]&lt;&gt;"",IF(Q1_2025[[#This Row],[Stuksprijs]]=Q1_2025[[#This Row],[Artikelprijs]],"Prijs gelijk","Prijs wijkt af"),"")</f>
        <v/>
      </c>
      <c r="L996" s="10"/>
      <c r="N996" s="10">
        <f>IF(Q1_2025[[#This Row],[Prijstype]]="Artikelprijs",Q1_2025[[#This Row],[Artikelprijs]],Q1_2025[[#This Row],[Stuksprijs]])</f>
        <v>9</v>
      </c>
      <c r="O996" s="10">
        <f>IF(Q1_2025[[#This Row],[Prijstype]]="Artikelprijs",Q1_2025[[#This Row],[Artikelprijs]] * Q1_2025[[#This Row],[Besteld]],Q1_2025[[#This Row],[Brutobedrag]])</f>
        <v>0</v>
      </c>
      <c r="P996" s="10">
        <f>IF(Q1_2025[[#This Row],[Prijstype]] = "Artikelprijs",Q1_2025[[#This Row],[Brutobedrag 2]]*(100-Q1_2025[[#This Row],[Relatiekorting percentage]])/100,Q1_2025[[#This Row],[Bruto - Rel.korting]])</f>
        <v>0</v>
      </c>
    </row>
    <row r="997" spans="1:16" x14ac:dyDescent="0.3">
      <c r="A997" t="s">
        <v>9</v>
      </c>
      <c r="B997">
        <v>3001071</v>
      </c>
      <c r="C997" t="s">
        <v>102</v>
      </c>
      <c r="D997">
        <v>6</v>
      </c>
      <c r="E997" s="10">
        <v>12</v>
      </c>
      <c r="F997" s="10">
        <v>0</v>
      </c>
      <c r="G997" s="10">
        <v>0</v>
      </c>
      <c r="H997">
        <v>30</v>
      </c>
      <c r="I997" s="10" t="str">
        <f>_xlfn.XLOOKUP(Q1_2025[[#This Row],[Artikelnr]],Artikel_prijzen[Artnr],Artikel_prijzen[Groep],"")</f>
        <v/>
      </c>
      <c r="J997" s="10" t="str">
        <f>_xlfn.XLOOKUP(Q1_2025[[#This Row],[Artikelnr]],Artikel_prijzen[Artnr],Artikel_prijzen[Prijs 2025],"")</f>
        <v/>
      </c>
      <c r="K997" s="10" t="str">
        <f>IF(Q1_2025[[#This Row],[Artikelprijs]]&lt;&gt;"",IF(Q1_2025[[#This Row],[Stuksprijs]]=Q1_2025[[#This Row],[Artikelprijs]],"Prijs gelijk","Prijs wijkt af"),"")</f>
        <v/>
      </c>
      <c r="L997" s="10"/>
      <c r="N997" s="10">
        <f>IF(Q1_2025[[#This Row],[Prijstype]]="Artikelprijs",Q1_2025[[#This Row],[Artikelprijs]],Q1_2025[[#This Row],[Stuksprijs]])</f>
        <v>12</v>
      </c>
      <c r="O997" s="10">
        <f>IF(Q1_2025[[#This Row],[Prijstype]]="Artikelprijs",Q1_2025[[#This Row],[Artikelprijs]] * Q1_2025[[#This Row],[Besteld]],Q1_2025[[#This Row],[Brutobedrag]])</f>
        <v>0</v>
      </c>
      <c r="P997" s="10">
        <f>IF(Q1_2025[[#This Row],[Prijstype]] = "Artikelprijs",Q1_2025[[#This Row],[Brutobedrag 2]]*(100-Q1_2025[[#This Row],[Relatiekorting percentage]])/100,Q1_2025[[#This Row],[Bruto - Rel.korting]])</f>
        <v>0</v>
      </c>
    </row>
    <row r="998" spans="1:16" x14ac:dyDescent="0.3">
      <c r="A998" t="s">
        <v>9</v>
      </c>
      <c r="B998">
        <v>1008026</v>
      </c>
      <c r="C998" t="s">
        <v>57</v>
      </c>
      <c r="D998">
        <v>6</v>
      </c>
      <c r="E998" s="10">
        <v>84</v>
      </c>
      <c r="F998" s="10">
        <v>504</v>
      </c>
      <c r="G998" s="10">
        <v>252</v>
      </c>
      <c r="H998">
        <v>50</v>
      </c>
      <c r="I998" s="10" t="str">
        <f>_xlfn.XLOOKUP(Q1_2025[[#This Row],[Artikelnr]],Artikel_prijzen[Artnr],Artikel_prijzen[Groep],"")</f>
        <v/>
      </c>
      <c r="J998" s="10" t="str">
        <f>_xlfn.XLOOKUP(Q1_2025[[#This Row],[Artikelnr]],Artikel_prijzen[Artnr],Artikel_prijzen[Prijs 2025],"")</f>
        <v/>
      </c>
      <c r="K998" s="10" t="str">
        <f>IF(Q1_2025[[#This Row],[Artikelprijs]]&lt;&gt;"",IF(Q1_2025[[#This Row],[Stuksprijs]]=Q1_2025[[#This Row],[Artikelprijs]],"Prijs gelijk","Prijs wijkt af"),"")</f>
        <v/>
      </c>
      <c r="L998" s="10"/>
      <c r="N998" s="10">
        <f>IF(Q1_2025[[#This Row],[Prijstype]]="Artikelprijs",Q1_2025[[#This Row],[Artikelprijs]],Q1_2025[[#This Row],[Stuksprijs]])</f>
        <v>84</v>
      </c>
      <c r="O998" s="10">
        <f>IF(Q1_2025[[#This Row],[Prijstype]]="Artikelprijs",Q1_2025[[#This Row],[Artikelprijs]] * Q1_2025[[#This Row],[Besteld]],Q1_2025[[#This Row],[Brutobedrag]])</f>
        <v>504</v>
      </c>
      <c r="P998" s="10">
        <f>IF(Q1_2025[[#This Row],[Prijstype]] = "Artikelprijs",Q1_2025[[#This Row],[Brutobedrag 2]]*(100-Q1_2025[[#This Row],[Relatiekorting percentage]])/100,Q1_2025[[#This Row],[Bruto - Rel.korting]])</f>
        <v>252</v>
      </c>
    </row>
    <row r="999" spans="1:16" x14ac:dyDescent="0.3">
      <c r="A999" t="s">
        <v>9</v>
      </c>
      <c r="B999">
        <v>3002030</v>
      </c>
      <c r="C999" t="s">
        <v>99</v>
      </c>
      <c r="D999">
        <v>3</v>
      </c>
      <c r="E999" s="10">
        <v>82.4</v>
      </c>
      <c r="F999" s="10">
        <v>247.2</v>
      </c>
      <c r="G999" s="10">
        <v>123.6</v>
      </c>
      <c r="H999">
        <v>50</v>
      </c>
      <c r="I999" s="10" t="str">
        <f>_xlfn.XLOOKUP(Q1_2025[[#This Row],[Artikelnr]],Artikel_prijzen[Artnr],Artikel_prijzen[Groep],"")</f>
        <v/>
      </c>
      <c r="J999" s="10" t="str">
        <f>_xlfn.XLOOKUP(Q1_2025[[#This Row],[Artikelnr]],Artikel_prijzen[Artnr],Artikel_prijzen[Prijs 2025],"")</f>
        <v/>
      </c>
      <c r="K999" s="10" t="str">
        <f>IF(Q1_2025[[#This Row],[Artikelprijs]]&lt;&gt;"",IF(Q1_2025[[#This Row],[Stuksprijs]]=Q1_2025[[#This Row],[Artikelprijs]],"Prijs gelijk","Prijs wijkt af"),"")</f>
        <v/>
      </c>
      <c r="L999" s="10"/>
      <c r="N999" s="10">
        <f>IF(Q1_2025[[#This Row],[Prijstype]]="Artikelprijs",Q1_2025[[#This Row],[Artikelprijs]],Q1_2025[[#This Row],[Stuksprijs]])</f>
        <v>82.4</v>
      </c>
      <c r="O999" s="10">
        <f>IF(Q1_2025[[#This Row],[Prijstype]]="Artikelprijs",Q1_2025[[#This Row],[Artikelprijs]] * Q1_2025[[#This Row],[Besteld]],Q1_2025[[#This Row],[Brutobedrag]])</f>
        <v>247.2</v>
      </c>
      <c r="P999" s="10">
        <f>IF(Q1_2025[[#This Row],[Prijstype]] = "Artikelprijs",Q1_2025[[#This Row],[Brutobedrag 2]]*(100-Q1_2025[[#This Row],[Relatiekorting percentage]])/100,Q1_2025[[#This Row],[Bruto - Rel.korting]])</f>
        <v>123.6</v>
      </c>
    </row>
    <row r="1000" spans="1:16" x14ac:dyDescent="0.3">
      <c r="A1000" t="s">
        <v>9</v>
      </c>
      <c r="B1000">
        <v>3002032</v>
      </c>
      <c r="C1000" t="s">
        <v>98</v>
      </c>
      <c r="D1000">
        <v>1</v>
      </c>
      <c r="E1000" s="10">
        <v>120</v>
      </c>
      <c r="F1000" s="10">
        <v>120</v>
      </c>
      <c r="G1000" s="10">
        <v>60</v>
      </c>
      <c r="H1000">
        <v>50</v>
      </c>
      <c r="I1000" s="10" t="str">
        <f>_xlfn.XLOOKUP(Q1_2025[[#This Row],[Artikelnr]],Artikel_prijzen[Artnr],Artikel_prijzen[Groep],"")</f>
        <v/>
      </c>
      <c r="J1000" s="10" t="str">
        <f>_xlfn.XLOOKUP(Q1_2025[[#This Row],[Artikelnr]],Artikel_prijzen[Artnr],Artikel_prijzen[Prijs 2025],"")</f>
        <v/>
      </c>
      <c r="K1000" s="10" t="str">
        <f>IF(Q1_2025[[#This Row],[Artikelprijs]]&lt;&gt;"",IF(Q1_2025[[#This Row],[Stuksprijs]]=Q1_2025[[#This Row],[Artikelprijs]],"Prijs gelijk","Prijs wijkt af"),"")</f>
        <v/>
      </c>
      <c r="L1000" s="10"/>
      <c r="N1000" s="10">
        <f>IF(Q1_2025[[#This Row],[Prijstype]]="Artikelprijs",Q1_2025[[#This Row],[Artikelprijs]],Q1_2025[[#This Row],[Stuksprijs]])</f>
        <v>120</v>
      </c>
      <c r="O1000" s="10">
        <f>IF(Q1_2025[[#This Row],[Prijstype]]="Artikelprijs",Q1_2025[[#This Row],[Artikelprijs]] * Q1_2025[[#This Row],[Besteld]],Q1_2025[[#This Row],[Brutobedrag]])</f>
        <v>120</v>
      </c>
      <c r="P1000" s="10">
        <f>IF(Q1_2025[[#This Row],[Prijstype]] = "Artikelprijs",Q1_2025[[#This Row],[Brutobedrag 2]]*(100-Q1_2025[[#This Row],[Relatiekorting percentage]])/100,Q1_2025[[#This Row],[Bruto - Rel.korting]])</f>
        <v>60</v>
      </c>
    </row>
    <row r="1001" spans="1:16" x14ac:dyDescent="0.3">
      <c r="A1001" t="s">
        <v>9</v>
      </c>
      <c r="B1001">
        <v>5030234</v>
      </c>
      <c r="C1001" t="s">
        <v>155</v>
      </c>
      <c r="D1001">
        <v>1</v>
      </c>
      <c r="E1001" s="10">
        <v>180.25</v>
      </c>
      <c r="F1001" s="10">
        <v>180.25</v>
      </c>
      <c r="G1001" s="10">
        <v>126.17</v>
      </c>
      <c r="H1001">
        <v>30</v>
      </c>
      <c r="I1001" s="10" t="str">
        <f>_xlfn.XLOOKUP(Q1_2025[[#This Row],[Artikelnr]],Artikel_prijzen[Artnr],Artikel_prijzen[Groep],"")</f>
        <v>Rigging</v>
      </c>
      <c r="J1001" s="10">
        <f>_xlfn.XLOOKUP(Q1_2025[[#This Row],[Artikelnr]],Artikel_prijzen[Artnr],Artikel_prijzen[Prijs 2025],"")</f>
        <v>175</v>
      </c>
      <c r="K1001" s="10" t="str">
        <f>IF(Q1_2025[[#This Row],[Artikelprijs]]&lt;&gt;"",IF(Q1_2025[[#This Row],[Stuksprijs]]=Q1_2025[[#This Row],[Artikelprijs]],"Prijs gelijk","Prijs wijkt af"),"")</f>
        <v>Prijs wijkt af</v>
      </c>
      <c r="L1001" s="10"/>
      <c r="M1001" t="s">
        <v>536</v>
      </c>
      <c r="N1001" s="10">
        <f>IF(Q1_2025[[#This Row],[Prijstype]]="Artikelprijs",Q1_2025[[#This Row],[Artikelprijs]],Q1_2025[[#This Row],[Stuksprijs]])</f>
        <v>175</v>
      </c>
      <c r="O1001" s="10">
        <f>IF(Q1_2025[[#This Row],[Prijstype]]="Artikelprijs",Q1_2025[[#This Row],[Artikelprijs]] * Q1_2025[[#This Row],[Besteld]],Q1_2025[[#This Row],[Brutobedrag]])</f>
        <v>175</v>
      </c>
      <c r="P1001" s="10">
        <f>IF(Q1_2025[[#This Row],[Prijstype]] = "Artikelprijs",Q1_2025[[#This Row],[Brutobedrag 2]]*(100-Q1_2025[[#This Row],[Relatiekorting percentage]])/100,Q1_2025[[#This Row],[Bruto - Rel.korting]])</f>
        <v>122.5</v>
      </c>
    </row>
    <row r="1002" spans="1:16" x14ac:dyDescent="0.3">
      <c r="A1002" t="s">
        <v>9</v>
      </c>
      <c r="B1002">
        <v>2004064</v>
      </c>
      <c r="C1002" t="s">
        <v>42</v>
      </c>
      <c r="D1002">
        <v>1</v>
      </c>
      <c r="E1002" s="10">
        <v>19.3</v>
      </c>
      <c r="F1002" s="10">
        <v>19.3</v>
      </c>
      <c r="G1002" s="10">
        <v>13.51</v>
      </c>
      <c r="H1002">
        <v>30</v>
      </c>
      <c r="I1002" s="10" t="str">
        <f>_xlfn.XLOOKUP(Q1_2025[[#This Row],[Artikelnr]],Artikel_prijzen[Artnr],Artikel_prijzen[Groep],"")</f>
        <v/>
      </c>
      <c r="J1002" s="10" t="str">
        <f>_xlfn.XLOOKUP(Q1_2025[[#This Row],[Artikelnr]],Artikel_prijzen[Artnr],Artikel_prijzen[Prijs 2025],"")</f>
        <v/>
      </c>
      <c r="K1002" s="10" t="str">
        <f>IF(Q1_2025[[#This Row],[Artikelprijs]]&lt;&gt;"",IF(Q1_2025[[#This Row],[Stuksprijs]]=Q1_2025[[#This Row],[Artikelprijs]],"Prijs gelijk","Prijs wijkt af"),"")</f>
        <v/>
      </c>
      <c r="L1002" s="10"/>
      <c r="N1002" s="10">
        <f>IF(Q1_2025[[#This Row],[Prijstype]]="Artikelprijs",Q1_2025[[#This Row],[Artikelprijs]],Q1_2025[[#This Row],[Stuksprijs]])</f>
        <v>19.3</v>
      </c>
      <c r="O1002" s="10">
        <f>IF(Q1_2025[[#This Row],[Prijstype]]="Artikelprijs",Q1_2025[[#This Row],[Artikelprijs]] * Q1_2025[[#This Row],[Besteld]],Q1_2025[[#This Row],[Brutobedrag]])</f>
        <v>19.3</v>
      </c>
      <c r="P1002" s="10">
        <f>IF(Q1_2025[[#This Row],[Prijstype]] = "Artikelprijs",Q1_2025[[#This Row],[Brutobedrag 2]]*(100-Q1_2025[[#This Row],[Relatiekorting percentage]])/100,Q1_2025[[#This Row],[Bruto - Rel.korting]])</f>
        <v>13.51</v>
      </c>
    </row>
    <row r="1003" spans="1:16" x14ac:dyDescent="0.3">
      <c r="A1003" t="s">
        <v>9</v>
      </c>
      <c r="B1003">
        <v>2004057</v>
      </c>
      <c r="C1003" t="s">
        <v>90</v>
      </c>
      <c r="D1003">
        <v>5</v>
      </c>
      <c r="E1003" s="10">
        <v>33.42</v>
      </c>
      <c r="F1003" s="10">
        <v>167.1</v>
      </c>
      <c r="G1003" s="10">
        <v>116.97</v>
      </c>
      <c r="H1003">
        <v>30</v>
      </c>
      <c r="I1003" s="10" t="str">
        <f>_xlfn.XLOOKUP(Q1_2025[[#This Row],[Artikelnr]],Artikel_prijzen[Artnr],Artikel_prijzen[Groep],"")</f>
        <v/>
      </c>
      <c r="J1003" s="10" t="str">
        <f>_xlfn.XLOOKUP(Q1_2025[[#This Row],[Artikelnr]],Artikel_prijzen[Artnr],Artikel_prijzen[Prijs 2025],"")</f>
        <v/>
      </c>
      <c r="K1003" s="10" t="str">
        <f>IF(Q1_2025[[#This Row],[Artikelprijs]]&lt;&gt;"",IF(Q1_2025[[#This Row],[Stuksprijs]]=Q1_2025[[#This Row],[Artikelprijs]],"Prijs gelijk","Prijs wijkt af"),"")</f>
        <v/>
      </c>
      <c r="L1003" s="10"/>
      <c r="N1003" s="10">
        <f>IF(Q1_2025[[#This Row],[Prijstype]]="Artikelprijs",Q1_2025[[#This Row],[Artikelprijs]],Q1_2025[[#This Row],[Stuksprijs]])</f>
        <v>33.42</v>
      </c>
      <c r="O1003" s="10">
        <f>IF(Q1_2025[[#This Row],[Prijstype]]="Artikelprijs",Q1_2025[[#This Row],[Artikelprijs]] * Q1_2025[[#This Row],[Besteld]],Q1_2025[[#This Row],[Brutobedrag]])</f>
        <v>167.1</v>
      </c>
      <c r="P1003" s="10">
        <f>IF(Q1_2025[[#This Row],[Prijstype]] = "Artikelprijs",Q1_2025[[#This Row],[Brutobedrag 2]]*(100-Q1_2025[[#This Row],[Relatiekorting percentage]])/100,Q1_2025[[#This Row],[Bruto - Rel.korting]])</f>
        <v>116.97</v>
      </c>
    </row>
    <row r="1004" spans="1:16" x14ac:dyDescent="0.3">
      <c r="A1004" t="s">
        <v>9</v>
      </c>
      <c r="B1004">
        <v>5030232</v>
      </c>
      <c r="C1004" t="s">
        <v>116</v>
      </c>
      <c r="D1004">
        <v>1</v>
      </c>
      <c r="E1004" s="10">
        <v>144.19999999999999</v>
      </c>
      <c r="F1004" s="10">
        <v>144.19999999999999</v>
      </c>
      <c r="G1004" s="10">
        <v>100.94</v>
      </c>
      <c r="H1004">
        <v>30</v>
      </c>
      <c r="I1004" s="10" t="str">
        <f>_xlfn.XLOOKUP(Q1_2025[[#This Row],[Artikelnr]],Artikel_prijzen[Artnr],Artikel_prijzen[Groep],"")</f>
        <v>Rigging</v>
      </c>
      <c r="J1004" s="10">
        <f>_xlfn.XLOOKUP(Q1_2025[[#This Row],[Artikelnr]],Artikel_prijzen[Artnr],Artikel_prijzen[Prijs 2025],"")</f>
        <v>140</v>
      </c>
      <c r="K1004" s="10" t="str">
        <f>IF(Q1_2025[[#This Row],[Artikelprijs]]&lt;&gt;"",IF(Q1_2025[[#This Row],[Stuksprijs]]=Q1_2025[[#This Row],[Artikelprijs]],"Prijs gelijk","Prijs wijkt af"),"")</f>
        <v>Prijs wijkt af</v>
      </c>
      <c r="L1004" s="10"/>
      <c r="M1004" t="s">
        <v>536</v>
      </c>
      <c r="N1004" s="10">
        <f>IF(Q1_2025[[#This Row],[Prijstype]]="Artikelprijs",Q1_2025[[#This Row],[Artikelprijs]],Q1_2025[[#This Row],[Stuksprijs]])</f>
        <v>140</v>
      </c>
      <c r="O1004" s="10">
        <f>IF(Q1_2025[[#This Row],[Prijstype]]="Artikelprijs",Q1_2025[[#This Row],[Artikelprijs]] * Q1_2025[[#This Row],[Besteld]],Q1_2025[[#This Row],[Brutobedrag]])</f>
        <v>140</v>
      </c>
      <c r="P1004" s="10">
        <f>IF(Q1_2025[[#This Row],[Prijstype]] = "Artikelprijs",Q1_2025[[#This Row],[Brutobedrag 2]]*(100-Q1_2025[[#This Row],[Relatiekorting percentage]])/100,Q1_2025[[#This Row],[Bruto - Rel.korting]])</f>
        <v>98</v>
      </c>
    </row>
    <row r="1005" spans="1:16" x14ac:dyDescent="0.3">
      <c r="A1005" t="s">
        <v>9</v>
      </c>
      <c r="B1005">
        <v>5022009</v>
      </c>
      <c r="C1005" t="s">
        <v>45</v>
      </c>
      <c r="D1005">
        <v>1</v>
      </c>
      <c r="E1005" s="10">
        <v>103.75</v>
      </c>
      <c r="F1005" s="10">
        <v>103.75</v>
      </c>
      <c r="G1005" s="10">
        <v>83</v>
      </c>
      <c r="H1005">
        <v>20</v>
      </c>
      <c r="I1005" s="10" t="str">
        <f>_xlfn.XLOOKUP(Q1_2025[[#This Row],[Artikelnr]],Artikel_prijzen[Artnr],Artikel_prijzen[Groep],"")</f>
        <v>Elektra</v>
      </c>
      <c r="J1005" s="10">
        <f>_xlfn.XLOOKUP(Q1_2025[[#This Row],[Artikelnr]],Artikel_prijzen[Artnr],Artikel_prijzen[Prijs 2025],"")</f>
        <v>106.8625</v>
      </c>
      <c r="K1005" s="10" t="str">
        <f>IF(Q1_2025[[#This Row],[Artikelprijs]]&lt;&gt;"",IF(Q1_2025[[#This Row],[Stuksprijs]]=Q1_2025[[#This Row],[Artikelprijs]],"Prijs gelijk","Prijs wijkt af"),"")</f>
        <v>Prijs wijkt af</v>
      </c>
      <c r="L1005" s="10"/>
      <c r="M1005" t="s">
        <v>536</v>
      </c>
      <c r="N1005" s="10">
        <f>IF(Q1_2025[[#This Row],[Prijstype]]="Artikelprijs",Q1_2025[[#This Row],[Artikelprijs]],Q1_2025[[#This Row],[Stuksprijs]])</f>
        <v>106.8625</v>
      </c>
      <c r="O1005" s="10">
        <f>IF(Q1_2025[[#This Row],[Prijstype]]="Artikelprijs",Q1_2025[[#This Row],[Artikelprijs]] * Q1_2025[[#This Row],[Besteld]],Q1_2025[[#This Row],[Brutobedrag]])</f>
        <v>106.8625</v>
      </c>
      <c r="P1005" s="10">
        <f>IF(Q1_2025[[#This Row],[Prijstype]] = "Artikelprijs",Q1_2025[[#This Row],[Brutobedrag 2]]*(100-Q1_2025[[#This Row],[Relatiekorting percentage]])/100,Q1_2025[[#This Row],[Bruto - Rel.korting]])</f>
        <v>85.49</v>
      </c>
    </row>
    <row r="1006" spans="1:16" x14ac:dyDescent="0.3">
      <c r="A1006" t="s">
        <v>9</v>
      </c>
      <c r="B1006">
        <v>5020002</v>
      </c>
      <c r="C1006" t="s">
        <v>56</v>
      </c>
      <c r="D1006">
        <v>1</v>
      </c>
      <c r="E1006" s="10">
        <v>39.65</v>
      </c>
      <c r="F1006" s="10">
        <v>39.65</v>
      </c>
      <c r="G1006" s="10">
        <v>29.74</v>
      </c>
      <c r="H1006">
        <v>25</v>
      </c>
      <c r="I1006" s="10" t="str">
        <f>_xlfn.XLOOKUP(Q1_2025[[#This Row],[Artikelnr]],Artikel_prijzen[Artnr],Artikel_prijzen[Groep],"")</f>
        <v/>
      </c>
      <c r="J1006" s="10" t="str">
        <f>_xlfn.XLOOKUP(Q1_2025[[#This Row],[Artikelnr]],Artikel_prijzen[Artnr],Artikel_prijzen[Prijs 2025],"")</f>
        <v/>
      </c>
      <c r="K1006" s="10" t="str">
        <f>IF(Q1_2025[[#This Row],[Artikelprijs]]&lt;&gt;"",IF(Q1_2025[[#This Row],[Stuksprijs]]=Q1_2025[[#This Row],[Artikelprijs]],"Prijs gelijk","Prijs wijkt af"),"")</f>
        <v/>
      </c>
      <c r="L1006" s="10"/>
      <c r="N1006" s="10">
        <f>IF(Q1_2025[[#This Row],[Prijstype]]="Artikelprijs",Q1_2025[[#This Row],[Artikelprijs]],Q1_2025[[#This Row],[Stuksprijs]])</f>
        <v>39.65</v>
      </c>
      <c r="O1006" s="10">
        <f>IF(Q1_2025[[#This Row],[Prijstype]]="Artikelprijs",Q1_2025[[#This Row],[Artikelprijs]] * Q1_2025[[#This Row],[Besteld]],Q1_2025[[#This Row],[Brutobedrag]])</f>
        <v>39.65</v>
      </c>
      <c r="P1006" s="10">
        <f>IF(Q1_2025[[#This Row],[Prijstype]] = "Artikelprijs",Q1_2025[[#This Row],[Brutobedrag 2]]*(100-Q1_2025[[#This Row],[Relatiekorting percentage]])/100,Q1_2025[[#This Row],[Bruto - Rel.korting]])</f>
        <v>29.74</v>
      </c>
    </row>
    <row r="1007" spans="1:16" x14ac:dyDescent="0.3">
      <c r="A1007" t="s">
        <v>9</v>
      </c>
      <c r="B1007">
        <v>5010016</v>
      </c>
      <c r="C1007" t="s">
        <v>200</v>
      </c>
      <c r="D1007">
        <v>16</v>
      </c>
      <c r="E1007" s="10">
        <v>48.93</v>
      </c>
      <c r="F1007" s="10">
        <v>782.88</v>
      </c>
      <c r="G1007" s="10">
        <v>587.16</v>
      </c>
      <c r="H1007">
        <v>25</v>
      </c>
      <c r="I1007" s="10" t="str">
        <f>_xlfn.XLOOKUP(Q1_2025[[#This Row],[Artikelnr]],Artikel_prijzen[Artnr],Artikel_prijzen[Groep],"")</f>
        <v/>
      </c>
      <c r="J1007" s="10" t="str">
        <f>_xlfn.XLOOKUP(Q1_2025[[#This Row],[Artikelnr]],Artikel_prijzen[Artnr],Artikel_prijzen[Prijs 2025],"")</f>
        <v/>
      </c>
      <c r="K1007" s="10" t="str">
        <f>IF(Q1_2025[[#This Row],[Artikelprijs]]&lt;&gt;"",IF(Q1_2025[[#This Row],[Stuksprijs]]=Q1_2025[[#This Row],[Artikelprijs]],"Prijs gelijk","Prijs wijkt af"),"")</f>
        <v/>
      </c>
      <c r="L1007" s="10"/>
      <c r="N1007" s="10">
        <f>IF(Q1_2025[[#This Row],[Prijstype]]="Artikelprijs",Q1_2025[[#This Row],[Artikelprijs]],Q1_2025[[#This Row],[Stuksprijs]])</f>
        <v>48.93</v>
      </c>
      <c r="O1007" s="10">
        <f>IF(Q1_2025[[#This Row],[Prijstype]]="Artikelprijs",Q1_2025[[#This Row],[Artikelprijs]] * Q1_2025[[#This Row],[Besteld]],Q1_2025[[#This Row],[Brutobedrag]])</f>
        <v>782.88</v>
      </c>
      <c r="P1007" s="10">
        <f>IF(Q1_2025[[#This Row],[Prijstype]] = "Artikelprijs",Q1_2025[[#This Row],[Brutobedrag 2]]*(100-Q1_2025[[#This Row],[Relatiekorting percentage]])/100,Q1_2025[[#This Row],[Bruto - Rel.korting]])</f>
        <v>587.16</v>
      </c>
    </row>
    <row r="1008" spans="1:16" x14ac:dyDescent="0.3">
      <c r="A1008" t="s">
        <v>9</v>
      </c>
      <c r="B1008">
        <v>5020006</v>
      </c>
      <c r="C1008" t="s">
        <v>193</v>
      </c>
      <c r="D1008">
        <v>2</v>
      </c>
      <c r="E1008" s="10">
        <v>39.65</v>
      </c>
      <c r="F1008" s="10">
        <v>79.3</v>
      </c>
      <c r="G1008" s="10">
        <v>59.47</v>
      </c>
      <c r="H1008">
        <v>25</v>
      </c>
      <c r="I1008" s="10" t="str">
        <f>_xlfn.XLOOKUP(Q1_2025[[#This Row],[Artikelnr]],Artikel_prijzen[Artnr],Artikel_prijzen[Groep],"")</f>
        <v/>
      </c>
      <c r="J1008" s="10" t="str">
        <f>_xlfn.XLOOKUP(Q1_2025[[#This Row],[Artikelnr]],Artikel_prijzen[Artnr],Artikel_prijzen[Prijs 2025],"")</f>
        <v/>
      </c>
      <c r="K1008" s="10" t="str">
        <f>IF(Q1_2025[[#This Row],[Artikelprijs]]&lt;&gt;"",IF(Q1_2025[[#This Row],[Stuksprijs]]=Q1_2025[[#This Row],[Artikelprijs]],"Prijs gelijk","Prijs wijkt af"),"")</f>
        <v/>
      </c>
      <c r="L1008" s="10"/>
      <c r="N1008" s="10">
        <f>IF(Q1_2025[[#This Row],[Prijstype]]="Artikelprijs",Q1_2025[[#This Row],[Artikelprijs]],Q1_2025[[#This Row],[Stuksprijs]])</f>
        <v>39.65</v>
      </c>
      <c r="O1008" s="10">
        <f>IF(Q1_2025[[#This Row],[Prijstype]]="Artikelprijs",Q1_2025[[#This Row],[Artikelprijs]] * Q1_2025[[#This Row],[Besteld]],Q1_2025[[#This Row],[Brutobedrag]])</f>
        <v>79.3</v>
      </c>
      <c r="P1008" s="10">
        <f>IF(Q1_2025[[#This Row],[Prijstype]] = "Artikelprijs",Q1_2025[[#This Row],[Brutobedrag 2]]*(100-Q1_2025[[#This Row],[Relatiekorting percentage]])/100,Q1_2025[[#This Row],[Bruto - Rel.korting]])</f>
        <v>59.47</v>
      </c>
    </row>
    <row r="1009" spans="1:16" x14ac:dyDescent="0.3">
      <c r="A1009" t="s">
        <v>9</v>
      </c>
      <c r="B1009">
        <v>5022009</v>
      </c>
      <c r="C1009" t="s">
        <v>45</v>
      </c>
      <c r="D1009">
        <v>2</v>
      </c>
      <c r="E1009" s="10">
        <v>103.75</v>
      </c>
      <c r="F1009" s="10">
        <v>207.5</v>
      </c>
      <c r="G1009" s="10">
        <v>166</v>
      </c>
      <c r="H1009">
        <v>20</v>
      </c>
      <c r="I1009" s="10" t="str">
        <f>_xlfn.XLOOKUP(Q1_2025[[#This Row],[Artikelnr]],Artikel_prijzen[Artnr],Artikel_prijzen[Groep],"")</f>
        <v>Elektra</v>
      </c>
      <c r="J1009" s="10">
        <f>_xlfn.XLOOKUP(Q1_2025[[#This Row],[Artikelnr]],Artikel_prijzen[Artnr],Artikel_prijzen[Prijs 2025],"")</f>
        <v>106.8625</v>
      </c>
      <c r="K1009" s="10" t="str">
        <f>IF(Q1_2025[[#This Row],[Artikelprijs]]&lt;&gt;"",IF(Q1_2025[[#This Row],[Stuksprijs]]=Q1_2025[[#This Row],[Artikelprijs]],"Prijs gelijk","Prijs wijkt af"),"")</f>
        <v>Prijs wijkt af</v>
      </c>
      <c r="L1009" s="10"/>
      <c r="M1009" t="s">
        <v>536</v>
      </c>
      <c r="N1009" s="10">
        <f>IF(Q1_2025[[#This Row],[Prijstype]]="Artikelprijs",Q1_2025[[#This Row],[Artikelprijs]],Q1_2025[[#This Row],[Stuksprijs]])</f>
        <v>106.8625</v>
      </c>
      <c r="O1009" s="10">
        <f>IF(Q1_2025[[#This Row],[Prijstype]]="Artikelprijs",Q1_2025[[#This Row],[Artikelprijs]] * Q1_2025[[#This Row],[Besteld]],Q1_2025[[#This Row],[Brutobedrag]])</f>
        <v>213.72499999999999</v>
      </c>
      <c r="P1009" s="10">
        <f>IF(Q1_2025[[#This Row],[Prijstype]] = "Artikelprijs",Q1_2025[[#This Row],[Brutobedrag 2]]*(100-Q1_2025[[#This Row],[Relatiekorting percentage]])/100,Q1_2025[[#This Row],[Bruto - Rel.korting]])</f>
        <v>170.98</v>
      </c>
    </row>
    <row r="1010" spans="1:16" x14ac:dyDescent="0.3">
      <c r="A1010" t="s">
        <v>9</v>
      </c>
      <c r="B1010">
        <v>5031040</v>
      </c>
      <c r="C1010" t="s">
        <v>39</v>
      </c>
      <c r="D1010">
        <v>10</v>
      </c>
      <c r="E1010" s="10">
        <v>147.81</v>
      </c>
      <c r="F1010" s="10">
        <v>1478.1</v>
      </c>
      <c r="G1010" s="10">
        <v>1034.67</v>
      </c>
      <c r="H1010">
        <v>30</v>
      </c>
      <c r="I1010" s="10" t="str">
        <f>_xlfn.XLOOKUP(Q1_2025[[#This Row],[Artikelnr]],Artikel_prijzen[Artnr],Artikel_prijzen[Groep],"")</f>
        <v/>
      </c>
      <c r="J1010" s="10" t="str">
        <f>_xlfn.XLOOKUP(Q1_2025[[#This Row],[Artikelnr]],Artikel_prijzen[Artnr],Artikel_prijzen[Prijs 2025],"")</f>
        <v/>
      </c>
      <c r="K1010" s="10" t="str">
        <f>IF(Q1_2025[[#This Row],[Artikelprijs]]&lt;&gt;"",IF(Q1_2025[[#This Row],[Stuksprijs]]=Q1_2025[[#This Row],[Artikelprijs]],"Prijs gelijk","Prijs wijkt af"),"")</f>
        <v/>
      </c>
      <c r="L1010" s="10"/>
      <c r="N1010" s="10">
        <f>IF(Q1_2025[[#This Row],[Prijstype]]="Artikelprijs",Q1_2025[[#This Row],[Artikelprijs]],Q1_2025[[#This Row],[Stuksprijs]])</f>
        <v>147.81</v>
      </c>
      <c r="O1010" s="10">
        <f>IF(Q1_2025[[#This Row],[Prijstype]]="Artikelprijs",Q1_2025[[#This Row],[Artikelprijs]] * Q1_2025[[#This Row],[Besteld]],Q1_2025[[#This Row],[Brutobedrag]])</f>
        <v>1478.1</v>
      </c>
      <c r="P1010" s="10">
        <f>IF(Q1_2025[[#This Row],[Prijstype]] = "Artikelprijs",Q1_2025[[#This Row],[Brutobedrag 2]]*(100-Q1_2025[[#This Row],[Relatiekorting percentage]])/100,Q1_2025[[#This Row],[Bruto - Rel.korting]])</f>
        <v>1034.67</v>
      </c>
    </row>
    <row r="1011" spans="1:16" x14ac:dyDescent="0.3">
      <c r="A1011" t="s">
        <v>9</v>
      </c>
      <c r="B1011">
        <v>5031041</v>
      </c>
      <c r="C1011" t="s">
        <v>105</v>
      </c>
      <c r="D1011">
        <v>1</v>
      </c>
      <c r="E1011" s="10">
        <v>90.64</v>
      </c>
      <c r="F1011" s="10">
        <v>90.64</v>
      </c>
      <c r="G1011" s="10">
        <v>63.45</v>
      </c>
      <c r="H1011">
        <v>30</v>
      </c>
      <c r="I1011" s="10" t="str">
        <f>_xlfn.XLOOKUP(Q1_2025[[#This Row],[Artikelnr]],Artikel_prijzen[Artnr],Artikel_prijzen[Groep],"")</f>
        <v/>
      </c>
      <c r="J1011" s="10" t="str">
        <f>_xlfn.XLOOKUP(Q1_2025[[#This Row],[Artikelnr]],Artikel_prijzen[Artnr],Artikel_prijzen[Prijs 2025],"")</f>
        <v/>
      </c>
      <c r="K1011" s="10" t="str">
        <f>IF(Q1_2025[[#This Row],[Artikelprijs]]&lt;&gt;"",IF(Q1_2025[[#This Row],[Stuksprijs]]=Q1_2025[[#This Row],[Artikelprijs]],"Prijs gelijk","Prijs wijkt af"),"")</f>
        <v/>
      </c>
      <c r="L1011" s="10"/>
      <c r="N1011" s="10">
        <f>IF(Q1_2025[[#This Row],[Prijstype]]="Artikelprijs",Q1_2025[[#This Row],[Artikelprijs]],Q1_2025[[#This Row],[Stuksprijs]])</f>
        <v>90.64</v>
      </c>
      <c r="O1011" s="10">
        <f>IF(Q1_2025[[#This Row],[Prijstype]]="Artikelprijs",Q1_2025[[#This Row],[Artikelprijs]] * Q1_2025[[#This Row],[Besteld]],Q1_2025[[#This Row],[Brutobedrag]])</f>
        <v>90.64</v>
      </c>
      <c r="P1011" s="10">
        <f>IF(Q1_2025[[#This Row],[Prijstype]] = "Artikelprijs",Q1_2025[[#This Row],[Brutobedrag 2]]*(100-Q1_2025[[#This Row],[Relatiekorting percentage]])/100,Q1_2025[[#This Row],[Bruto - Rel.korting]])</f>
        <v>63.45</v>
      </c>
    </row>
    <row r="1012" spans="1:16" x14ac:dyDescent="0.3">
      <c r="A1012" t="s">
        <v>9</v>
      </c>
      <c r="B1012">
        <v>5031040</v>
      </c>
      <c r="C1012" t="s">
        <v>39</v>
      </c>
      <c r="D1012">
        <v>11</v>
      </c>
      <c r="E1012" s="10">
        <v>147.81</v>
      </c>
      <c r="F1012" s="10">
        <v>1625.91</v>
      </c>
      <c r="G1012" s="10">
        <v>1138.1400000000001</v>
      </c>
      <c r="H1012">
        <v>30</v>
      </c>
      <c r="I1012" s="10" t="str">
        <f>_xlfn.XLOOKUP(Q1_2025[[#This Row],[Artikelnr]],Artikel_prijzen[Artnr],Artikel_prijzen[Groep],"")</f>
        <v/>
      </c>
      <c r="J1012" s="10" t="str">
        <f>_xlfn.XLOOKUP(Q1_2025[[#This Row],[Artikelnr]],Artikel_prijzen[Artnr],Artikel_prijzen[Prijs 2025],"")</f>
        <v/>
      </c>
      <c r="K1012" s="10" t="str">
        <f>IF(Q1_2025[[#This Row],[Artikelprijs]]&lt;&gt;"",IF(Q1_2025[[#This Row],[Stuksprijs]]=Q1_2025[[#This Row],[Artikelprijs]],"Prijs gelijk","Prijs wijkt af"),"")</f>
        <v/>
      </c>
      <c r="L1012" s="10"/>
      <c r="N1012" s="10">
        <f>IF(Q1_2025[[#This Row],[Prijstype]]="Artikelprijs",Q1_2025[[#This Row],[Artikelprijs]],Q1_2025[[#This Row],[Stuksprijs]])</f>
        <v>147.81</v>
      </c>
      <c r="O1012" s="10">
        <f>IF(Q1_2025[[#This Row],[Prijstype]]="Artikelprijs",Q1_2025[[#This Row],[Artikelprijs]] * Q1_2025[[#This Row],[Besteld]],Q1_2025[[#This Row],[Brutobedrag]])</f>
        <v>1625.91</v>
      </c>
      <c r="P1012" s="10">
        <f>IF(Q1_2025[[#This Row],[Prijstype]] = "Artikelprijs",Q1_2025[[#This Row],[Brutobedrag 2]]*(100-Q1_2025[[#This Row],[Relatiekorting percentage]])/100,Q1_2025[[#This Row],[Bruto - Rel.korting]])</f>
        <v>1138.1400000000001</v>
      </c>
    </row>
    <row r="1013" spans="1:16" x14ac:dyDescent="0.3">
      <c r="A1013" t="s">
        <v>9</v>
      </c>
      <c r="B1013">
        <v>5031041</v>
      </c>
      <c r="C1013" t="s">
        <v>105</v>
      </c>
      <c r="D1013">
        <v>1</v>
      </c>
      <c r="E1013" s="10">
        <v>90.64</v>
      </c>
      <c r="F1013" s="10">
        <v>90.64</v>
      </c>
      <c r="G1013" s="10">
        <v>63.45</v>
      </c>
      <c r="H1013">
        <v>30</v>
      </c>
      <c r="I1013" s="10" t="str">
        <f>_xlfn.XLOOKUP(Q1_2025[[#This Row],[Artikelnr]],Artikel_prijzen[Artnr],Artikel_prijzen[Groep],"")</f>
        <v/>
      </c>
      <c r="J1013" s="10" t="str">
        <f>_xlfn.XLOOKUP(Q1_2025[[#This Row],[Artikelnr]],Artikel_prijzen[Artnr],Artikel_prijzen[Prijs 2025],"")</f>
        <v/>
      </c>
      <c r="K1013" s="10" t="str">
        <f>IF(Q1_2025[[#This Row],[Artikelprijs]]&lt;&gt;"",IF(Q1_2025[[#This Row],[Stuksprijs]]=Q1_2025[[#This Row],[Artikelprijs]],"Prijs gelijk","Prijs wijkt af"),"")</f>
        <v/>
      </c>
      <c r="L1013" s="10"/>
      <c r="N1013" s="10">
        <f>IF(Q1_2025[[#This Row],[Prijstype]]="Artikelprijs",Q1_2025[[#This Row],[Artikelprijs]],Q1_2025[[#This Row],[Stuksprijs]])</f>
        <v>90.64</v>
      </c>
      <c r="O1013" s="10">
        <f>IF(Q1_2025[[#This Row],[Prijstype]]="Artikelprijs",Q1_2025[[#This Row],[Artikelprijs]] * Q1_2025[[#This Row],[Besteld]],Q1_2025[[#This Row],[Brutobedrag]])</f>
        <v>90.64</v>
      </c>
      <c r="P1013" s="10">
        <f>IF(Q1_2025[[#This Row],[Prijstype]] = "Artikelprijs",Q1_2025[[#This Row],[Brutobedrag 2]]*(100-Q1_2025[[#This Row],[Relatiekorting percentage]])/100,Q1_2025[[#This Row],[Bruto - Rel.korting]])</f>
        <v>63.45</v>
      </c>
    </row>
    <row r="1014" spans="1:16" x14ac:dyDescent="0.3">
      <c r="A1014" t="s">
        <v>9</v>
      </c>
      <c r="B1014">
        <v>5031056</v>
      </c>
      <c r="C1014" t="s">
        <v>15</v>
      </c>
      <c r="D1014">
        <v>4</v>
      </c>
      <c r="E1014" s="10">
        <v>69.78</v>
      </c>
      <c r="F1014" s="10">
        <v>279.12</v>
      </c>
      <c r="G1014" s="10">
        <v>195.38</v>
      </c>
      <c r="H1014">
        <v>30</v>
      </c>
      <c r="I1014" s="10" t="str">
        <f>_xlfn.XLOOKUP(Q1_2025[[#This Row],[Artikelnr]],Artikel_prijzen[Artnr],Artikel_prijzen[Groep],"")</f>
        <v/>
      </c>
      <c r="J1014" s="10" t="str">
        <f>_xlfn.XLOOKUP(Q1_2025[[#This Row],[Artikelnr]],Artikel_prijzen[Artnr],Artikel_prijzen[Prijs 2025],"")</f>
        <v/>
      </c>
      <c r="K1014" s="10" t="str">
        <f>IF(Q1_2025[[#This Row],[Artikelprijs]]&lt;&gt;"",IF(Q1_2025[[#This Row],[Stuksprijs]]=Q1_2025[[#This Row],[Artikelprijs]],"Prijs gelijk","Prijs wijkt af"),"")</f>
        <v/>
      </c>
      <c r="L1014" s="10"/>
      <c r="N1014" s="10">
        <f>IF(Q1_2025[[#This Row],[Prijstype]]="Artikelprijs",Q1_2025[[#This Row],[Artikelprijs]],Q1_2025[[#This Row],[Stuksprijs]])</f>
        <v>69.78</v>
      </c>
      <c r="O1014" s="10">
        <f>IF(Q1_2025[[#This Row],[Prijstype]]="Artikelprijs",Q1_2025[[#This Row],[Artikelprijs]] * Q1_2025[[#This Row],[Besteld]],Q1_2025[[#This Row],[Brutobedrag]])</f>
        <v>279.12</v>
      </c>
      <c r="P1014" s="10">
        <f>IF(Q1_2025[[#This Row],[Prijstype]] = "Artikelprijs",Q1_2025[[#This Row],[Brutobedrag 2]]*(100-Q1_2025[[#This Row],[Relatiekorting percentage]])/100,Q1_2025[[#This Row],[Bruto - Rel.korting]])</f>
        <v>195.38</v>
      </c>
    </row>
    <row r="1015" spans="1:16" x14ac:dyDescent="0.3">
      <c r="A1015" t="s">
        <v>9</v>
      </c>
      <c r="B1015">
        <v>5031053</v>
      </c>
      <c r="C1015" t="s">
        <v>10</v>
      </c>
      <c r="D1015">
        <v>4</v>
      </c>
      <c r="E1015" s="10">
        <v>113.3</v>
      </c>
      <c r="F1015" s="10">
        <v>453.2</v>
      </c>
      <c r="G1015" s="10">
        <v>453.2</v>
      </c>
      <c r="H1015">
        <v>0</v>
      </c>
      <c r="I1015" s="10" t="str">
        <f>_xlfn.XLOOKUP(Q1_2025[[#This Row],[Artikelnr]],Artikel_prijzen[Artnr],Artikel_prijzen[Groep],"")</f>
        <v/>
      </c>
      <c r="J1015" s="10" t="str">
        <f>_xlfn.XLOOKUP(Q1_2025[[#This Row],[Artikelnr]],Artikel_prijzen[Artnr],Artikel_prijzen[Prijs 2025],"")</f>
        <v/>
      </c>
      <c r="K1015" s="10" t="str">
        <f>IF(Q1_2025[[#This Row],[Artikelprijs]]&lt;&gt;"",IF(Q1_2025[[#This Row],[Stuksprijs]]=Q1_2025[[#This Row],[Artikelprijs]],"Prijs gelijk","Prijs wijkt af"),"")</f>
        <v/>
      </c>
      <c r="L1015" s="10"/>
      <c r="N1015" s="10">
        <f>IF(Q1_2025[[#This Row],[Prijstype]]="Artikelprijs",Q1_2025[[#This Row],[Artikelprijs]],Q1_2025[[#This Row],[Stuksprijs]])</f>
        <v>113.3</v>
      </c>
      <c r="O1015" s="10">
        <f>IF(Q1_2025[[#This Row],[Prijstype]]="Artikelprijs",Q1_2025[[#This Row],[Artikelprijs]] * Q1_2025[[#This Row],[Besteld]],Q1_2025[[#This Row],[Brutobedrag]])</f>
        <v>453.2</v>
      </c>
      <c r="P1015" s="10">
        <f>IF(Q1_2025[[#This Row],[Prijstype]] = "Artikelprijs",Q1_2025[[#This Row],[Brutobedrag 2]]*(100-Q1_2025[[#This Row],[Relatiekorting percentage]])/100,Q1_2025[[#This Row],[Bruto - Rel.korting]])</f>
        <v>453.2</v>
      </c>
    </row>
    <row r="1016" spans="1:16" x14ac:dyDescent="0.3">
      <c r="A1016" t="s">
        <v>9</v>
      </c>
      <c r="B1016">
        <v>5031056</v>
      </c>
      <c r="C1016" t="s">
        <v>15</v>
      </c>
      <c r="D1016">
        <v>2</v>
      </c>
      <c r="E1016" s="10">
        <v>69.78</v>
      </c>
      <c r="F1016" s="10">
        <v>139.56</v>
      </c>
      <c r="G1016" s="10">
        <v>97.69</v>
      </c>
      <c r="H1016">
        <v>30</v>
      </c>
      <c r="I1016" s="10" t="str">
        <f>_xlfn.XLOOKUP(Q1_2025[[#This Row],[Artikelnr]],Artikel_prijzen[Artnr],Artikel_prijzen[Groep],"")</f>
        <v/>
      </c>
      <c r="J1016" s="10" t="str">
        <f>_xlfn.XLOOKUP(Q1_2025[[#This Row],[Artikelnr]],Artikel_prijzen[Artnr],Artikel_prijzen[Prijs 2025],"")</f>
        <v/>
      </c>
      <c r="K1016" s="10" t="str">
        <f>IF(Q1_2025[[#This Row],[Artikelprijs]]&lt;&gt;"",IF(Q1_2025[[#This Row],[Stuksprijs]]=Q1_2025[[#This Row],[Artikelprijs]],"Prijs gelijk","Prijs wijkt af"),"")</f>
        <v/>
      </c>
      <c r="L1016" s="10"/>
      <c r="N1016" s="10">
        <f>IF(Q1_2025[[#This Row],[Prijstype]]="Artikelprijs",Q1_2025[[#This Row],[Artikelprijs]],Q1_2025[[#This Row],[Stuksprijs]])</f>
        <v>69.78</v>
      </c>
      <c r="O1016" s="10">
        <f>IF(Q1_2025[[#This Row],[Prijstype]]="Artikelprijs",Q1_2025[[#This Row],[Artikelprijs]] * Q1_2025[[#This Row],[Besteld]],Q1_2025[[#This Row],[Brutobedrag]])</f>
        <v>139.56</v>
      </c>
      <c r="P1016" s="10">
        <f>IF(Q1_2025[[#This Row],[Prijstype]] = "Artikelprijs",Q1_2025[[#This Row],[Brutobedrag 2]]*(100-Q1_2025[[#This Row],[Relatiekorting percentage]])/100,Q1_2025[[#This Row],[Bruto - Rel.korting]])</f>
        <v>97.69</v>
      </c>
    </row>
    <row r="1017" spans="1:16" x14ac:dyDescent="0.3">
      <c r="A1017" t="s">
        <v>9</v>
      </c>
      <c r="B1017">
        <v>5031040</v>
      </c>
      <c r="C1017" t="s">
        <v>39</v>
      </c>
      <c r="D1017">
        <v>24</v>
      </c>
      <c r="E1017" s="10">
        <v>147.81</v>
      </c>
      <c r="F1017" s="10">
        <v>3547.44</v>
      </c>
      <c r="G1017" s="10">
        <v>2483.21</v>
      </c>
      <c r="H1017">
        <v>30</v>
      </c>
      <c r="I1017" s="10" t="str">
        <f>_xlfn.XLOOKUP(Q1_2025[[#This Row],[Artikelnr]],Artikel_prijzen[Artnr],Artikel_prijzen[Groep],"")</f>
        <v/>
      </c>
      <c r="J1017" s="10" t="str">
        <f>_xlfn.XLOOKUP(Q1_2025[[#This Row],[Artikelnr]],Artikel_prijzen[Artnr],Artikel_prijzen[Prijs 2025],"")</f>
        <v/>
      </c>
      <c r="K1017" s="10" t="str">
        <f>IF(Q1_2025[[#This Row],[Artikelprijs]]&lt;&gt;"",IF(Q1_2025[[#This Row],[Stuksprijs]]=Q1_2025[[#This Row],[Artikelprijs]],"Prijs gelijk","Prijs wijkt af"),"")</f>
        <v/>
      </c>
      <c r="L1017" s="10"/>
      <c r="N1017" s="10">
        <f>IF(Q1_2025[[#This Row],[Prijstype]]="Artikelprijs",Q1_2025[[#This Row],[Artikelprijs]],Q1_2025[[#This Row],[Stuksprijs]])</f>
        <v>147.81</v>
      </c>
      <c r="O1017" s="10">
        <f>IF(Q1_2025[[#This Row],[Prijstype]]="Artikelprijs",Q1_2025[[#This Row],[Artikelprijs]] * Q1_2025[[#This Row],[Besteld]],Q1_2025[[#This Row],[Brutobedrag]])</f>
        <v>3547.44</v>
      </c>
      <c r="P1017" s="10">
        <f>IF(Q1_2025[[#This Row],[Prijstype]] = "Artikelprijs",Q1_2025[[#This Row],[Brutobedrag 2]]*(100-Q1_2025[[#This Row],[Relatiekorting percentage]])/100,Q1_2025[[#This Row],[Bruto - Rel.korting]])</f>
        <v>2483.21</v>
      </c>
    </row>
    <row r="1018" spans="1:16" x14ac:dyDescent="0.3">
      <c r="A1018" t="s">
        <v>9</v>
      </c>
      <c r="B1018">
        <v>5031035</v>
      </c>
      <c r="C1018" t="s">
        <v>241</v>
      </c>
      <c r="D1018">
        <v>2</v>
      </c>
      <c r="E1018" s="10">
        <v>45.32</v>
      </c>
      <c r="F1018" s="10">
        <v>90.64</v>
      </c>
      <c r="G1018" s="10">
        <v>63.45</v>
      </c>
      <c r="H1018">
        <v>30</v>
      </c>
      <c r="I1018" s="10" t="str">
        <f>_xlfn.XLOOKUP(Q1_2025[[#This Row],[Artikelnr]],Artikel_prijzen[Artnr],Artikel_prijzen[Groep],"")</f>
        <v/>
      </c>
      <c r="J1018" s="10" t="str">
        <f>_xlfn.XLOOKUP(Q1_2025[[#This Row],[Artikelnr]],Artikel_prijzen[Artnr],Artikel_prijzen[Prijs 2025],"")</f>
        <v/>
      </c>
      <c r="K1018" s="10" t="str">
        <f>IF(Q1_2025[[#This Row],[Artikelprijs]]&lt;&gt;"",IF(Q1_2025[[#This Row],[Stuksprijs]]=Q1_2025[[#This Row],[Artikelprijs]],"Prijs gelijk","Prijs wijkt af"),"")</f>
        <v/>
      </c>
      <c r="L1018" s="10"/>
      <c r="N1018" s="10">
        <f>IF(Q1_2025[[#This Row],[Prijstype]]="Artikelprijs",Q1_2025[[#This Row],[Artikelprijs]],Q1_2025[[#This Row],[Stuksprijs]])</f>
        <v>45.32</v>
      </c>
      <c r="O1018" s="10">
        <f>IF(Q1_2025[[#This Row],[Prijstype]]="Artikelprijs",Q1_2025[[#This Row],[Artikelprijs]] * Q1_2025[[#This Row],[Besteld]],Q1_2025[[#This Row],[Brutobedrag]])</f>
        <v>90.64</v>
      </c>
      <c r="P1018" s="10">
        <f>IF(Q1_2025[[#This Row],[Prijstype]] = "Artikelprijs",Q1_2025[[#This Row],[Brutobedrag 2]]*(100-Q1_2025[[#This Row],[Relatiekorting percentage]])/100,Q1_2025[[#This Row],[Bruto - Rel.korting]])</f>
        <v>63.45</v>
      </c>
    </row>
    <row r="1019" spans="1:16" x14ac:dyDescent="0.3">
      <c r="A1019" t="s">
        <v>9</v>
      </c>
      <c r="B1019">
        <v>5031044</v>
      </c>
      <c r="C1019" t="s">
        <v>242</v>
      </c>
      <c r="D1019">
        <v>8</v>
      </c>
      <c r="E1019" s="10">
        <v>90.64</v>
      </c>
      <c r="F1019" s="10">
        <v>725.12</v>
      </c>
      <c r="G1019" s="10">
        <v>507.58</v>
      </c>
      <c r="H1019">
        <v>30</v>
      </c>
      <c r="I1019" s="10" t="str">
        <f>_xlfn.XLOOKUP(Q1_2025[[#This Row],[Artikelnr]],Artikel_prijzen[Artnr],Artikel_prijzen[Groep],"")</f>
        <v/>
      </c>
      <c r="J1019" s="10" t="str">
        <f>_xlfn.XLOOKUP(Q1_2025[[#This Row],[Artikelnr]],Artikel_prijzen[Artnr],Artikel_prijzen[Prijs 2025],"")</f>
        <v/>
      </c>
      <c r="K1019" s="10" t="str">
        <f>IF(Q1_2025[[#This Row],[Artikelprijs]]&lt;&gt;"",IF(Q1_2025[[#This Row],[Stuksprijs]]=Q1_2025[[#This Row],[Artikelprijs]],"Prijs gelijk","Prijs wijkt af"),"")</f>
        <v/>
      </c>
      <c r="L1019" s="10"/>
      <c r="N1019" s="10">
        <f>IF(Q1_2025[[#This Row],[Prijstype]]="Artikelprijs",Q1_2025[[#This Row],[Artikelprijs]],Q1_2025[[#This Row],[Stuksprijs]])</f>
        <v>90.64</v>
      </c>
      <c r="O1019" s="10">
        <f>IF(Q1_2025[[#This Row],[Prijstype]]="Artikelprijs",Q1_2025[[#This Row],[Artikelprijs]] * Q1_2025[[#This Row],[Besteld]],Q1_2025[[#This Row],[Brutobedrag]])</f>
        <v>725.12</v>
      </c>
      <c r="P1019" s="10">
        <f>IF(Q1_2025[[#This Row],[Prijstype]] = "Artikelprijs",Q1_2025[[#This Row],[Brutobedrag 2]]*(100-Q1_2025[[#This Row],[Relatiekorting percentage]])/100,Q1_2025[[#This Row],[Bruto - Rel.korting]])</f>
        <v>507.58</v>
      </c>
    </row>
    <row r="1020" spans="1:16" x14ac:dyDescent="0.3">
      <c r="A1020" t="s">
        <v>9</v>
      </c>
      <c r="B1020">
        <v>5030025</v>
      </c>
      <c r="C1020" t="s">
        <v>244</v>
      </c>
      <c r="D1020">
        <v>2</v>
      </c>
      <c r="E1020" s="10">
        <v>159.65</v>
      </c>
      <c r="F1020" s="10">
        <v>319.3</v>
      </c>
      <c r="G1020" s="10">
        <v>223.51</v>
      </c>
      <c r="H1020">
        <v>30</v>
      </c>
      <c r="I1020" s="10" t="str">
        <f>_xlfn.XLOOKUP(Q1_2025[[#This Row],[Artikelnr]],Artikel_prijzen[Artnr],Artikel_prijzen[Groep],"")</f>
        <v/>
      </c>
      <c r="J1020" s="10" t="str">
        <f>_xlfn.XLOOKUP(Q1_2025[[#This Row],[Artikelnr]],Artikel_prijzen[Artnr],Artikel_prijzen[Prijs 2025],"")</f>
        <v/>
      </c>
      <c r="K1020" s="10" t="str">
        <f>IF(Q1_2025[[#This Row],[Artikelprijs]]&lt;&gt;"",IF(Q1_2025[[#This Row],[Stuksprijs]]=Q1_2025[[#This Row],[Artikelprijs]],"Prijs gelijk","Prijs wijkt af"),"")</f>
        <v/>
      </c>
      <c r="L1020" s="10"/>
      <c r="N1020" s="10">
        <f>IF(Q1_2025[[#This Row],[Prijstype]]="Artikelprijs",Q1_2025[[#This Row],[Artikelprijs]],Q1_2025[[#This Row],[Stuksprijs]])</f>
        <v>159.65</v>
      </c>
      <c r="O1020" s="10">
        <f>IF(Q1_2025[[#This Row],[Prijstype]]="Artikelprijs",Q1_2025[[#This Row],[Artikelprijs]] * Q1_2025[[#This Row],[Besteld]],Q1_2025[[#This Row],[Brutobedrag]])</f>
        <v>319.3</v>
      </c>
      <c r="P1020" s="10">
        <f>IF(Q1_2025[[#This Row],[Prijstype]] = "Artikelprijs",Q1_2025[[#This Row],[Brutobedrag 2]]*(100-Q1_2025[[#This Row],[Relatiekorting percentage]])/100,Q1_2025[[#This Row],[Bruto - Rel.korting]])</f>
        <v>223.51</v>
      </c>
    </row>
    <row r="1021" spans="1:16" x14ac:dyDescent="0.3">
      <c r="A1021" t="s">
        <v>9</v>
      </c>
      <c r="B1021">
        <v>2004029</v>
      </c>
      <c r="C1021" t="s">
        <v>245</v>
      </c>
      <c r="D1021">
        <v>2</v>
      </c>
      <c r="E1021" s="10">
        <v>15.75</v>
      </c>
      <c r="F1021" s="10">
        <v>0</v>
      </c>
      <c r="G1021" s="10">
        <v>0</v>
      </c>
      <c r="H1021">
        <v>0</v>
      </c>
      <c r="I1021" s="10" t="str">
        <f>_xlfn.XLOOKUP(Q1_2025[[#This Row],[Artikelnr]],Artikel_prijzen[Artnr],Artikel_prijzen[Groep],"")</f>
        <v/>
      </c>
      <c r="J1021" s="10" t="str">
        <f>_xlfn.XLOOKUP(Q1_2025[[#This Row],[Artikelnr]],Artikel_prijzen[Artnr],Artikel_prijzen[Prijs 2025],"")</f>
        <v/>
      </c>
      <c r="K1021" s="10" t="str">
        <f>IF(Q1_2025[[#This Row],[Artikelprijs]]&lt;&gt;"",IF(Q1_2025[[#This Row],[Stuksprijs]]=Q1_2025[[#This Row],[Artikelprijs]],"Prijs gelijk","Prijs wijkt af"),"")</f>
        <v/>
      </c>
      <c r="L1021" s="10"/>
      <c r="N1021" s="10">
        <f>IF(Q1_2025[[#This Row],[Prijstype]]="Artikelprijs",Q1_2025[[#This Row],[Artikelprijs]],Q1_2025[[#This Row],[Stuksprijs]])</f>
        <v>15.75</v>
      </c>
      <c r="O1021" s="10">
        <f>IF(Q1_2025[[#This Row],[Prijstype]]="Artikelprijs",Q1_2025[[#This Row],[Artikelprijs]] * Q1_2025[[#This Row],[Besteld]],Q1_2025[[#This Row],[Brutobedrag]])</f>
        <v>0</v>
      </c>
      <c r="P1021" s="10">
        <f>IF(Q1_2025[[#This Row],[Prijstype]] = "Artikelprijs",Q1_2025[[#This Row],[Brutobedrag 2]]*(100-Q1_2025[[#This Row],[Relatiekorting percentage]])/100,Q1_2025[[#This Row],[Bruto - Rel.korting]])</f>
        <v>0</v>
      </c>
    </row>
    <row r="1022" spans="1:16" x14ac:dyDescent="0.3">
      <c r="A1022" t="s">
        <v>9</v>
      </c>
      <c r="B1022">
        <v>5030025</v>
      </c>
      <c r="C1022" t="s">
        <v>244</v>
      </c>
      <c r="D1022">
        <v>4</v>
      </c>
      <c r="E1022" s="10">
        <v>159.65</v>
      </c>
      <c r="F1022" s="10">
        <v>638.6</v>
      </c>
      <c r="G1022" s="10">
        <v>447.02</v>
      </c>
      <c r="H1022">
        <v>30</v>
      </c>
      <c r="I1022" s="10" t="str">
        <f>_xlfn.XLOOKUP(Q1_2025[[#This Row],[Artikelnr]],Artikel_prijzen[Artnr],Artikel_prijzen[Groep],"")</f>
        <v/>
      </c>
      <c r="J1022" s="10" t="str">
        <f>_xlfn.XLOOKUP(Q1_2025[[#This Row],[Artikelnr]],Artikel_prijzen[Artnr],Artikel_prijzen[Prijs 2025],"")</f>
        <v/>
      </c>
      <c r="K1022" s="10" t="str">
        <f>IF(Q1_2025[[#This Row],[Artikelprijs]]&lt;&gt;"",IF(Q1_2025[[#This Row],[Stuksprijs]]=Q1_2025[[#This Row],[Artikelprijs]],"Prijs gelijk","Prijs wijkt af"),"")</f>
        <v/>
      </c>
      <c r="L1022" s="10"/>
      <c r="N1022" s="10">
        <f>IF(Q1_2025[[#This Row],[Prijstype]]="Artikelprijs",Q1_2025[[#This Row],[Artikelprijs]],Q1_2025[[#This Row],[Stuksprijs]])</f>
        <v>159.65</v>
      </c>
      <c r="O1022" s="10">
        <f>IF(Q1_2025[[#This Row],[Prijstype]]="Artikelprijs",Q1_2025[[#This Row],[Artikelprijs]] * Q1_2025[[#This Row],[Besteld]],Q1_2025[[#This Row],[Brutobedrag]])</f>
        <v>638.6</v>
      </c>
      <c r="P1022" s="10">
        <f>IF(Q1_2025[[#This Row],[Prijstype]] = "Artikelprijs",Q1_2025[[#This Row],[Brutobedrag 2]]*(100-Q1_2025[[#This Row],[Relatiekorting percentage]])/100,Q1_2025[[#This Row],[Bruto - Rel.korting]])</f>
        <v>447.02</v>
      </c>
    </row>
    <row r="1023" spans="1:16" x14ac:dyDescent="0.3">
      <c r="A1023" t="s">
        <v>9</v>
      </c>
      <c r="B1023">
        <v>5030025</v>
      </c>
      <c r="C1023" t="s">
        <v>246</v>
      </c>
      <c r="D1023">
        <v>8</v>
      </c>
      <c r="E1023" s="10">
        <v>2</v>
      </c>
      <c r="F1023" s="10">
        <v>16</v>
      </c>
      <c r="G1023" s="10">
        <v>16</v>
      </c>
      <c r="H1023">
        <v>0</v>
      </c>
      <c r="I1023" s="10" t="str">
        <f>_xlfn.XLOOKUP(Q1_2025[[#This Row],[Artikelnr]],Artikel_prijzen[Artnr],Artikel_prijzen[Groep],"")</f>
        <v/>
      </c>
      <c r="J1023" s="10" t="str">
        <f>_xlfn.XLOOKUP(Q1_2025[[#This Row],[Artikelnr]],Artikel_prijzen[Artnr],Artikel_prijzen[Prijs 2025],"")</f>
        <v/>
      </c>
      <c r="K1023" s="10" t="str">
        <f>IF(Q1_2025[[#This Row],[Artikelprijs]]&lt;&gt;"",IF(Q1_2025[[#This Row],[Stuksprijs]]=Q1_2025[[#This Row],[Artikelprijs]],"Prijs gelijk","Prijs wijkt af"),"")</f>
        <v/>
      </c>
      <c r="L1023" s="10"/>
      <c r="N1023" s="10">
        <f>IF(Q1_2025[[#This Row],[Prijstype]]="Artikelprijs",Q1_2025[[#This Row],[Artikelprijs]],Q1_2025[[#This Row],[Stuksprijs]])</f>
        <v>2</v>
      </c>
      <c r="O1023" s="10">
        <f>IF(Q1_2025[[#This Row],[Prijstype]]="Artikelprijs",Q1_2025[[#This Row],[Artikelprijs]] * Q1_2025[[#This Row],[Besteld]],Q1_2025[[#This Row],[Brutobedrag]])</f>
        <v>16</v>
      </c>
      <c r="P1023" s="10">
        <f>IF(Q1_2025[[#This Row],[Prijstype]] = "Artikelprijs",Q1_2025[[#This Row],[Brutobedrag 2]]*(100-Q1_2025[[#This Row],[Relatiekorting percentage]])/100,Q1_2025[[#This Row],[Bruto - Rel.korting]])</f>
        <v>16</v>
      </c>
    </row>
    <row r="1024" spans="1:16" x14ac:dyDescent="0.3">
      <c r="A1024" t="s">
        <v>9</v>
      </c>
      <c r="B1024">
        <v>5031038</v>
      </c>
      <c r="C1024" t="s">
        <v>38</v>
      </c>
      <c r="D1024">
        <v>2</v>
      </c>
      <c r="E1024" s="10">
        <v>68.5</v>
      </c>
      <c r="F1024" s="10">
        <v>137</v>
      </c>
      <c r="G1024" s="10">
        <v>95.9</v>
      </c>
      <c r="H1024">
        <v>30</v>
      </c>
      <c r="I1024" s="10" t="str">
        <f>_xlfn.XLOOKUP(Q1_2025[[#This Row],[Artikelnr]],Artikel_prijzen[Artnr],Artikel_prijzen[Groep],"")</f>
        <v/>
      </c>
      <c r="J1024" s="10" t="str">
        <f>_xlfn.XLOOKUP(Q1_2025[[#This Row],[Artikelnr]],Artikel_prijzen[Artnr],Artikel_prijzen[Prijs 2025],"")</f>
        <v/>
      </c>
      <c r="K1024" s="10" t="str">
        <f>IF(Q1_2025[[#This Row],[Artikelprijs]]&lt;&gt;"",IF(Q1_2025[[#This Row],[Stuksprijs]]=Q1_2025[[#This Row],[Artikelprijs]],"Prijs gelijk","Prijs wijkt af"),"")</f>
        <v/>
      </c>
      <c r="L1024" s="10"/>
      <c r="N1024" s="10">
        <f>IF(Q1_2025[[#This Row],[Prijstype]]="Artikelprijs",Q1_2025[[#This Row],[Artikelprijs]],Q1_2025[[#This Row],[Stuksprijs]])</f>
        <v>68.5</v>
      </c>
      <c r="O1024" s="10">
        <f>IF(Q1_2025[[#This Row],[Prijstype]]="Artikelprijs",Q1_2025[[#This Row],[Artikelprijs]] * Q1_2025[[#This Row],[Besteld]],Q1_2025[[#This Row],[Brutobedrag]])</f>
        <v>137</v>
      </c>
      <c r="P1024" s="10">
        <f>IF(Q1_2025[[#This Row],[Prijstype]] = "Artikelprijs",Q1_2025[[#This Row],[Brutobedrag 2]]*(100-Q1_2025[[#This Row],[Relatiekorting percentage]])/100,Q1_2025[[#This Row],[Bruto - Rel.korting]])</f>
        <v>95.9</v>
      </c>
    </row>
    <row r="1025" spans="1:16" x14ac:dyDescent="0.3">
      <c r="A1025" t="s">
        <v>9</v>
      </c>
      <c r="B1025">
        <v>5030229</v>
      </c>
      <c r="C1025" t="s">
        <v>18</v>
      </c>
      <c r="D1025">
        <v>6</v>
      </c>
      <c r="E1025" s="10">
        <v>303.85000000000002</v>
      </c>
      <c r="F1025" s="10">
        <v>1823.1</v>
      </c>
      <c r="G1025" s="10">
        <v>1823.1</v>
      </c>
      <c r="H1025">
        <v>0</v>
      </c>
      <c r="I1025" s="10" t="str">
        <f>_xlfn.XLOOKUP(Q1_2025[[#This Row],[Artikelnr]],Artikel_prijzen[Artnr],Artikel_prijzen[Groep],"")</f>
        <v>Rigging</v>
      </c>
      <c r="J1025" s="10">
        <f>_xlfn.XLOOKUP(Q1_2025[[#This Row],[Artikelnr]],Artikel_prijzen[Artnr],Artikel_prijzen[Prijs 2025],"")</f>
        <v>295</v>
      </c>
      <c r="K1025" s="10" t="str">
        <f>IF(Q1_2025[[#This Row],[Artikelprijs]]&lt;&gt;"",IF(Q1_2025[[#This Row],[Stuksprijs]]=Q1_2025[[#This Row],[Artikelprijs]],"Prijs gelijk","Prijs wijkt af"),"")</f>
        <v>Prijs wijkt af</v>
      </c>
      <c r="L1025" s="10"/>
      <c r="M1025" t="s">
        <v>536</v>
      </c>
      <c r="N1025" s="10">
        <f>IF(Q1_2025[[#This Row],[Prijstype]]="Artikelprijs",Q1_2025[[#This Row],[Artikelprijs]],Q1_2025[[#This Row],[Stuksprijs]])</f>
        <v>295</v>
      </c>
      <c r="O1025" s="10">
        <f>IF(Q1_2025[[#This Row],[Prijstype]]="Artikelprijs",Q1_2025[[#This Row],[Artikelprijs]] * Q1_2025[[#This Row],[Besteld]],Q1_2025[[#This Row],[Brutobedrag]])</f>
        <v>1770</v>
      </c>
      <c r="P1025" s="10">
        <f>IF(Q1_2025[[#This Row],[Prijstype]] = "Artikelprijs",Q1_2025[[#This Row],[Brutobedrag 2]]*(100-Q1_2025[[#This Row],[Relatiekorting percentage]])/100,Q1_2025[[#This Row],[Bruto - Rel.korting]])</f>
        <v>1770</v>
      </c>
    </row>
    <row r="1026" spans="1:16" x14ac:dyDescent="0.3">
      <c r="A1026" t="s">
        <v>9</v>
      </c>
      <c r="B1026">
        <v>5031039</v>
      </c>
      <c r="C1026" t="s">
        <v>104</v>
      </c>
      <c r="D1026">
        <v>7</v>
      </c>
      <c r="E1026" s="10">
        <v>114.58</v>
      </c>
      <c r="F1026" s="10">
        <v>802.06</v>
      </c>
      <c r="G1026" s="10">
        <v>561.44000000000005</v>
      </c>
      <c r="H1026">
        <v>30</v>
      </c>
      <c r="I1026" s="10" t="str">
        <f>_xlfn.XLOOKUP(Q1_2025[[#This Row],[Artikelnr]],Artikel_prijzen[Artnr],Artikel_prijzen[Groep],"")</f>
        <v/>
      </c>
      <c r="J1026" s="10" t="str">
        <f>_xlfn.XLOOKUP(Q1_2025[[#This Row],[Artikelnr]],Artikel_prijzen[Artnr],Artikel_prijzen[Prijs 2025],"")</f>
        <v/>
      </c>
      <c r="K1026" s="10" t="str">
        <f>IF(Q1_2025[[#This Row],[Artikelprijs]]&lt;&gt;"",IF(Q1_2025[[#This Row],[Stuksprijs]]=Q1_2025[[#This Row],[Artikelprijs]],"Prijs gelijk","Prijs wijkt af"),"")</f>
        <v/>
      </c>
      <c r="L1026" s="10"/>
      <c r="N1026" s="10">
        <f>IF(Q1_2025[[#This Row],[Prijstype]]="Artikelprijs",Q1_2025[[#This Row],[Artikelprijs]],Q1_2025[[#This Row],[Stuksprijs]])</f>
        <v>114.58</v>
      </c>
      <c r="O1026" s="10">
        <f>IF(Q1_2025[[#This Row],[Prijstype]]="Artikelprijs",Q1_2025[[#This Row],[Artikelprijs]] * Q1_2025[[#This Row],[Besteld]],Q1_2025[[#This Row],[Brutobedrag]])</f>
        <v>802.06</v>
      </c>
      <c r="P1026" s="10">
        <f>IF(Q1_2025[[#This Row],[Prijstype]] = "Artikelprijs",Q1_2025[[#This Row],[Brutobedrag 2]]*(100-Q1_2025[[#This Row],[Relatiekorting percentage]])/100,Q1_2025[[#This Row],[Bruto - Rel.korting]])</f>
        <v>561.44000000000005</v>
      </c>
    </row>
    <row r="1027" spans="1:16" x14ac:dyDescent="0.3">
      <c r="A1027" t="s">
        <v>9</v>
      </c>
      <c r="B1027">
        <v>5031044</v>
      </c>
      <c r="C1027" t="s">
        <v>242</v>
      </c>
      <c r="D1027">
        <v>3</v>
      </c>
      <c r="E1027" s="10">
        <v>90.64</v>
      </c>
      <c r="F1027" s="10">
        <v>271.92</v>
      </c>
      <c r="G1027" s="10">
        <v>190.34</v>
      </c>
      <c r="H1027">
        <v>30</v>
      </c>
      <c r="I1027" s="10" t="str">
        <f>_xlfn.XLOOKUP(Q1_2025[[#This Row],[Artikelnr]],Artikel_prijzen[Artnr],Artikel_prijzen[Groep],"")</f>
        <v/>
      </c>
      <c r="J1027" s="10" t="str">
        <f>_xlfn.XLOOKUP(Q1_2025[[#This Row],[Artikelnr]],Artikel_prijzen[Artnr],Artikel_prijzen[Prijs 2025],"")</f>
        <v/>
      </c>
      <c r="K1027" s="10" t="str">
        <f>IF(Q1_2025[[#This Row],[Artikelprijs]]&lt;&gt;"",IF(Q1_2025[[#This Row],[Stuksprijs]]=Q1_2025[[#This Row],[Artikelprijs]],"Prijs gelijk","Prijs wijkt af"),"")</f>
        <v/>
      </c>
      <c r="L1027" s="10"/>
      <c r="N1027" s="10">
        <f>IF(Q1_2025[[#This Row],[Prijstype]]="Artikelprijs",Q1_2025[[#This Row],[Artikelprijs]],Q1_2025[[#This Row],[Stuksprijs]])</f>
        <v>90.64</v>
      </c>
      <c r="O1027" s="10">
        <f>IF(Q1_2025[[#This Row],[Prijstype]]="Artikelprijs",Q1_2025[[#This Row],[Artikelprijs]] * Q1_2025[[#This Row],[Besteld]],Q1_2025[[#This Row],[Brutobedrag]])</f>
        <v>271.92</v>
      </c>
      <c r="P1027" s="10">
        <f>IF(Q1_2025[[#This Row],[Prijstype]] = "Artikelprijs",Q1_2025[[#This Row],[Brutobedrag 2]]*(100-Q1_2025[[#This Row],[Relatiekorting percentage]])/100,Q1_2025[[#This Row],[Bruto - Rel.korting]])</f>
        <v>190.34</v>
      </c>
    </row>
    <row r="1028" spans="1:16" x14ac:dyDescent="0.3">
      <c r="A1028" t="s">
        <v>9</v>
      </c>
      <c r="B1028">
        <v>5030229</v>
      </c>
      <c r="C1028" t="s">
        <v>18</v>
      </c>
      <c r="D1028">
        <v>9</v>
      </c>
      <c r="E1028" s="10">
        <v>303.85000000000002</v>
      </c>
      <c r="F1028" s="10">
        <v>2734.65</v>
      </c>
      <c r="G1028" s="10">
        <v>2734.65</v>
      </c>
      <c r="H1028">
        <v>0</v>
      </c>
      <c r="I1028" s="10" t="str">
        <f>_xlfn.XLOOKUP(Q1_2025[[#This Row],[Artikelnr]],Artikel_prijzen[Artnr],Artikel_prijzen[Groep],"")</f>
        <v>Rigging</v>
      </c>
      <c r="J1028" s="10">
        <f>_xlfn.XLOOKUP(Q1_2025[[#This Row],[Artikelnr]],Artikel_prijzen[Artnr],Artikel_prijzen[Prijs 2025],"")</f>
        <v>295</v>
      </c>
      <c r="K1028" s="10" t="str">
        <f>IF(Q1_2025[[#This Row],[Artikelprijs]]&lt;&gt;"",IF(Q1_2025[[#This Row],[Stuksprijs]]=Q1_2025[[#This Row],[Artikelprijs]],"Prijs gelijk","Prijs wijkt af"),"")</f>
        <v>Prijs wijkt af</v>
      </c>
      <c r="L1028" s="10"/>
      <c r="M1028" t="s">
        <v>536</v>
      </c>
      <c r="N1028" s="10">
        <f>IF(Q1_2025[[#This Row],[Prijstype]]="Artikelprijs",Q1_2025[[#This Row],[Artikelprijs]],Q1_2025[[#This Row],[Stuksprijs]])</f>
        <v>295</v>
      </c>
      <c r="O1028" s="10">
        <f>IF(Q1_2025[[#This Row],[Prijstype]]="Artikelprijs",Q1_2025[[#This Row],[Artikelprijs]] * Q1_2025[[#This Row],[Besteld]],Q1_2025[[#This Row],[Brutobedrag]])</f>
        <v>2655</v>
      </c>
      <c r="P1028" s="10">
        <f>IF(Q1_2025[[#This Row],[Prijstype]] = "Artikelprijs",Q1_2025[[#This Row],[Brutobedrag 2]]*(100-Q1_2025[[#This Row],[Relatiekorting percentage]])/100,Q1_2025[[#This Row],[Bruto - Rel.korting]])</f>
        <v>2655</v>
      </c>
    </row>
    <row r="1029" spans="1:16" x14ac:dyDescent="0.3">
      <c r="A1029" t="s">
        <v>9</v>
      </c>
      <c r="B1029">
        <v>5031053</v>
      </c>
      <c r="C1029" t="s">
        <v>10</v>
      </c>
      <c r="D1029">
        <v>8</v>
      </c>
      <c r="E1029" s="10">
        <v>113.3</v>
      </c>
      <c r="F1029" s="10">
        <v>906.4</v>
      </c>
      <c r="G1029" s="10">
        <v>634.48</v>
      </c>
      <c r="H1029">
        <v>30</v>
      </c>
      <c r="I1029" s="10" t="str">
        <f>_xlfn.XLOOKUP(Q1_2025[[#This Row],[Artikelnr]],Artikel_prijzen[Artnr],Artikel_prijzen[Groep],"")</f>
        <v/>
      </c>
      <c r="J1029" s="10" t="str">
        <f>_xlfn.XLOOKUP(Q1_2025[[#This Row],[Artikelnr]],Artikel_prijzen[Artnr],Artikel_prijzen[Prijs 2025],"")</f>
        <v/>
      </c>
      <c r="K1029" s="10" t="str">
        <f>IF(Q1_2025[[#This Row],[Artikelprijs]]&lt;&gt;"",IF(Q1_2025[[#This Row],[Stuksprijs]]=Q1_2025[[#This Row],[Artikelprijs]],"Prijs gelijk","Prijs wijkt af"),"")</f>
        <v/>
      </c>
      <c r="L1029" s="10"/>
      <c r="N1029" s="10">
        <f>IF(Q1_2025[[#This Row],[Prijstype]]="Artikelprijs",Q1_2025[[#This Row],[Artikelprijs]],Q1_2025[[#This Row],[Stuksprijs]])</f>
        <v>113.3</v>
      </c>
      <c r="O1029" s="10">
        <f>IF(Q1_2025[[#This Row],[Prijstype]]="Artikelprijs",Q1_2025[[#This Row],[Artikelprijs]] * Q1_2025[[#This Row],[Besteld]],Q1_2025[[#This Row],[Brutobedrag]])</f>
        <v>906.4</v>
      </c>
      <c r="P1029" s="10">
        <f>IF(Q1_2025[[#This Row],[Prijstype]] = "Artikelprijs",Q1_2025[[#This Row],[Brutobedrag 2]]*(100-Q1_2025[[#This Row],[Relatiekorting percentage]])/100,Q1_2025[[#This Row],[Bruto - Rel.korting]])</f>
        <v>634.48</v>
      </c>
    </row>
    <row r="1030" spans="1:16" x14ac:dyDescent="0.3">
      <c r="A1030" t="s">
        <v>9</v>
      </c>
      <c r="B1030">
        <v>5031052</v>
      </c>
      <c r="C1030" t="s">
        <v>12</v>
      </c>
      <c r="D1030">
        <v>2</v>
      </c>
      <c r="E1030" s="10">
        <v>88.07</v>
      </c>
      <c r="F1030" s="10">
        <v>176.14</v>
      </c>
      <c r="G1030" s="10">
        <v>123.3</v>
      </c>
      <c r="H1030">
        <v>30</v>
      </c>
      <c r="I1030" s="10" t="str">
        <f>_xlfn.XLOOKUP(Q1_2025[[#This Row],[Artikelnr]],Artikel_prijzen[Artnr],Artikel_prijzen[Groep],"")</f>
        <v/>
      </c>
      <c r="J1030" s="10" t="str">
        <f>_xlfn.XLOOKUP(Q1_2025[[#This Row],[Artikelnr]],Artikel_prijzen[Artnr],Artikel_prijzen[Prijs 2025],"")</f>
        <v/>
      </c>
      <c r="K1030" s="10" t="str">
        <f>IF(Q1_2025[[#This Row],[Artikelprijs]]&lt;&gt;"",IF(Q1_2025[[#This Row],[Stuksprijs]]=Q1_2025[[#This Row],[Artikelprijs]],"Prijs gelijk","Prijs wijkt af"),"")</f>
        <v/>
      </c>
      <c r="L1030" s="10"/>
      <c r="N1030" s="10">
        <f>IF(Q1_2025[[#This Row],[Prijstype]]="Artikelprijs",Q1_2025[[#This Row],[Artikelprijs]],Q1_2025[[#This Row],[Stuksprijs]])</f>
        <v>88.07</v>
      </c>
      <c r="O1030" s="10">
        <f>IF(Q1_2025[[#This Row],[Prijstype]]="Artikelprijs",Q1_2025[[#This Row],[Artikelprijs]] * Q1_2025[[#This Row],[Besteld]],Q1_2025[[#This Row],[Brutobedrag]])</f>
        <v>176.14</v>
      </c>
      <c r="P1030" s="10">
        <f>IF(Q1_2025[[#This Row],[Prijstype]] = "Artikelprijs",Q1_2025[[#This Row],[Brutobedrag 2]]*(100-Q1_2025[[#This Row],[Relatiekorting percentage]])/100,Q1_2025[[#This Row],[Bruto - Rel.korting]])</f>
        <v>123.3</v>
      </c>
    </row>
    <row r="1031" spans="1:16" x14ac:dyDescent="0.3">
      <c r="A1031" t="s">
        <v>9</v>
      </c>
      <c r="B1031">
        <v>5031051</v>
      </c>
      <c r="C1031" t="s">
        <v>25</v>
      </c>
      <c r="D1031">
        <v>2</v>
      </c>
      <c r="E1031" s="10">
        <v>52.79</v>
      </c>
      <c r="F1031" s="10">
        <v>105.58</v>
      </c>
      <c r="G1031" s="10">
        <v>73.91</v>
      </c>
      <c r="H1031">
        <v>30</v>
      </c>
      <c r="I1031" s="10" t="str">
        <f>_xlfn.XLOOKUP(Q1_2025[[#This Row],[Artikelnr]],Artikel_prijzen[Artnr],Artikel_prijzen[Groep],"")</f>
        <v/>
      </c>
      <c r="J1031" s="10" t="str">
        <f>_xlfn.XLOOKUP(Q1_2025[[#This Row],[Artikelnr]],Artikel_prijzen[Artnr],Artikel_prijzen[Prijs 2025],"")</f>
        <v/>
      </c>
      <c r="K1031" s="10" t="str">
        <f>IF(Q1_2025[[#This Row],[Artikelprijs]]&lt;&gt;"",IF(Q1_2025[[#This Row],[Stuksprijs]]=Q1_2025[[#This Row],[Artikelprijs]],"Prijs gelijk","Prijs wijkt af"),"")</f>
        <v/>
      </c>
      <c r="L1031" s="10"/>
      <c r="N1031" s="10">
        <f>IF(Q1_2025[[#This Row],[Prijstype]]="Artikelprijs",Q1_2025[[#This Row],[Artikelprijs]],Q1_2025[[#This Row],[Stuksprijs]])</f>
        <v>52.79</v>
      </c>
      <c r="O1031" s="10">
        <f>IF(Q1_2025[[#This Row],[Prijstype]]="Artikelprijs",Q1_2025[[#This Row],[Artikelprijs]] * Q1_2025[[#This Row],[Besteld]],Q1_2025[[#This Row],[Brutobedrag]])</f>
        <v>105.58</v>
      </c>
      <c r="P1031" s="10">
        <f>IF(Q1_2025[[#This Row],[Prijstype]] = "Artikelprijs",Q1_2025[[#This Row],[Brutobedrag 2]]*(100-Q1_2025[[#This Row],[Relatiekorting percentage]])/100,Q1_2025[[#This Row],[Bruto - Rel.korting]])</f>
        <v>73.91</v>
      </c>
    </row>
    <row r="1032" spans="1:16" x14ac:dyDescent="0.3">
      <c r="A1032" t="s">
        <v>9</v>
      </c>
      <c r="B1032">
        <v>5030229</v>
      </c>
      <c r="C1032" t="s">
        <v>18</v>
      </c>
      <c r="D1032">
        <v>4</v>
      </c>
      <c r="E1032" s="10">
        <v>303.85000000000002</v>
      </c>
      <c r="F1032" s="10">
        <v>1215.4000000000001</v>
      </c>
      <c r="G1032" s="10">
        <v>1215.4000000000001</v>
      </c>
      <c r="H1032">
        <v>0</v>
      </c>
      <c r="I1032" s="10" t="str">
        <f>_xlfn.XLOOKUP(Q1_2025[[#This Row],[Artikelnr]],Artikel_prijzen[Artnr],Artikel_prijzen[Groep],"")</f>
        <v>Rigging</v>
      </c>
      <c r="J1032" s="10">
        <f>_xlfn.XLOOKUP(Q1_2025[[#This Row],[Artikelnr]],Artikel_prijzen[Artnr],Artikel_prijzen[Prijs 2025],"")</f>
        <v>295</v>
      </c>
      <c r="K1032" s="10" t="str">
        <f>IF(Q1_2025[[#This Row],[Artikelprijs]]&lt;&gt;"",IF(Q1_2025[[#This Row],[Stuksprijs]]=Q1_2025[[#This Row],[Artikelprijs]],"Prijs gelijk","Prijs wijkt af"),"")</f>
        <v>Prijs wijkt af</v>
      </c>
      <c r="L1032" s="10"/>
      <c r="M1032" t="s">
        <v>536</v>
      </c>
      <c r="N1032" s="10">
        <f>IF(Q1_2025[[#This Row],[Prijstype]]="Artikelprijs",Q1_2025[[#This Row],[Artikelprijs]],Q1_2025[[#This Row],[Stuksprijs]])</f>
        <v>295</v>
      </c>
      <c r="O1032" s="10">
        <f>IF(Q1_2025[[#This Row],[Prijstype]]="Artikelprijs",Q1_2025[[#This Row],[Artikelprijs]] * Q1_2025[[#This Row],[Besteld]],Q1_2025[[#This Row],[Brutobedrag]])</f>
        <v>1180</v>
      </c>
      <c r="P1032" s="10">
        <f>IF(Q1_2025[[#This Row],[Prijstype]] = "Artikelprijs",Q1_2025[[#This Row],[Brutobedrag 2]]*(100-Q1_2025[[#This Row],[Relatiekorting percentage]])/100,Q1_2025[[#This Row],[Bruto - Rel.korting]])</f>
        <v>1180</v>
      </c>
    </row>
    <row r="1033" spans="1:16" x14ac:dyDescent="0.3">
      <c r="A1033" t="s">
        <v>9</v>
      </c>
      <c r="B1033">
        <v>5031052</v>
      </c>
      <c r="C1033" t="s">
        <v>12</v>
      </c>
      <c r="D1033">
        <v>4</v>
      </c>
      <c r="E1033" s="10">
        <v>88.07</v>
      </c>
      <c r="F1033" s="10">
        <v>352.28</v>
      </c>
      <c r="G1033" s="10">
        <v>246.6</v>
      </c>
      <c r="H1033">
        <v>30</v>
      </c>
      <c r="I1033" s="10" t="str">
        <f>_xlfn.XLOOKUP(Q1_2025[[#This Row],[Artikelnr]],Artikel_prijzen[Artnr],Artikel_prijzen[Groep],"")</f>
        <v/>
      </c>
      <c r="J1033" s="10" t="str">
        <f>_xlfn.XLOOKUP(Q1_2025[[#This Row],[Artikelnr]],Artikel_prijzen[Artnr],Artikel_prijzen[Prijs 2025],"")</f>
        <v/>
      </c>
      <c r="K1033" s="10" t="str">
        <f>IF(Q1_2025[[#This Row],[Artikelprijs]]&lt;&gt;"",IF(Q1_2025[[#This Row],[Stuksprijs]]=Q1_2025[[#This Row],[Artikelprijs]],"Prijs gelijk","Prijs wijkt af"),"")</f>
        <v/>
      </c>
      <c r="L1033" s="10"/>
      <c r="N1033" s="10">
        <f>IF(Q1_2025[[#This Row],[Prijstype]]="Artikelprijs",Q1_2025[[#This Row],[Artikelprijs]],Q1_2025[[#This Row],[Stuksprijs]])</f>
        <v>88.07</v>
      </c>
      <c r="O1033" s="10">
        <f>IF(Q1_2025[[#This Row],[Prijstype]]="Artikelprijs",Q1_2025[[#This Row],[Artikelprijs]] * Q1_2025[[#This Row],[Besteld]],Q1_2025[[#This Row],[Brutobedrag]])</f>
        <v>352.28</v>
      </c>
      <c r="P1033" s="10">
        <f>IF(Q1_2025[[#This Row],[Prijstype]] = "Artikelprijs",Q1_2025[[#This Row],[Brutobedrag 2]]*(100-Q1_2025[[#This Row],[Relatiekorting percentage]])/100,Q1_2025[[#This Row],[Bruto - Rel.korting]])</f>
        <v>246.6</v>
      </c>
    </row>
    <row r="1034" spans="1:16" x14ac:dyDescent="0.3">
      <c r="A1034" t="s">
        <v>9</v>
      </c>
      <c r="B1034">
        <v>5031051</v>
      </c>
      <c r="C1034" t="s">
        <v>25</v>
      </c>
      <c r="D1034">
        <v>1</v>
      </c>
      <c r="E1034" s="10">
        <v>52.79</v>
      </c>
      <c r="F1034" s="10">
        <v>52.79</v>
      </c>
      <c r="G1034" s="10">
        <v>36.950000000000003</v>
      </c>
      <c r="H1034">
        <v>30</v>
      </c>
      <c r="I1034" s="10" t="str">
        <f>_xlfn.XLOOKUP(Q1_2025[[#This Row],[Artikelnr]],Artikel_prijzen[Artnr],Artikel_prijzen[Groep],"")</f>
        <v/>
      </c>
      <c r="J1034" s="10" t="str">
        <f>_xlfn.XLOOKUP(Q1_2025[[#This Row],[Artikelnr]],Artikel_prijzen[Artnr],Artikel_prijzen[Prijs 2025],"")</f>
        <v/>
      </c>
      <c r="K1034" s="10" t="str">
        <f>IF(Q1_2025[[#This Row],[Artikelprijs]]&lt;&gt;"",IF(Q1_2025[[#This Row],[Stuksprijs]]=Q1_2025[[#This Row],[Artikelprijs]],"Prijs gelijk","Prijs wijkt af"),"")</f>
        <v/>
      </c>
      <c r="L1034" s="10"/>
      <c r="N1034" s="10">
        <f>IF(Q1_2025[[#This Row],[Prijstype]]="Artikelprijs",Q1_2025[[#This Row],[Artikelprijs]],Q1_2025[[#This Row],[Stuksprijs]])</f>
        <v>52.79</v>
      </c>
      <c r="O1034" s="10">
        <f>IF(Q1_2025[[#This Row],[Prijstype]]="Artikelprijs",Q1_2025[[#This Row],[Artikelprijs]] * Q1_2025[[#This Row],[Besteld]],Q1_2025[[#This Row],[Brutobedrag]])</f>
        <v>52.79</v>
      </c>
      <c r="P1034" s="10">
        <f>IF(Q1_2025[[#This Row],[Prijstype]] = "Artikelprijs",Q1_2025[[#This Row],[Brutobedrag 2]]*(100-Q1_2025[[#This Row],[Relatiekorting percentage]])/100,Q1_2025[[#This Row],[Bruto - Rel.korting]])</f>
        <v>36.950000000000003</v>
      </c>
    </row>
    <row r="1035" spans="1:16" x14ac:dyDescent="0.3">
      <c r="A1035" t="s">
        <v>9</v>
      </c>
      <c r="B1035">
        <v>5031059</v>
      </c>
      <c r="C1035" t="s">
        <v>17</v>
      </c>
      <c r="D1035">
        <v>1</v>
      </c>
      <c r="E1035" s="10">
        <v>69.78</v>
      </c>
      <c r="F1035" s="10">
        <v>69.78</v>
      </c>
      <c r="G1035" s="10">
        <v>69.78</v>
      </c>
      <c r="H1035">
        <v>0</v>
      </c>
      <c r="I1035" s="10" t="str">
        <f>_xlfn.XLOOKUP(Q1_2025[[#This Row],[Artikelnr]],Artikel_prijzen[Artnr],Artikel_prijzen[Groep],"")</f>
        <v/>
      </c>
      <c r="J1035" s="10" t="str">
        <f>_xlfn.XLOOKUP(Q1_2025[[#This Row],[Artikelnr]],Artikel_prijzen[Artnr],Artikel_prijzen[Prijs 2025],"")</f>
        <v/>
      </c>
      <c r="K1035" s="10" t="str">
        <f>IF(Q1_2025[[#This Row],[Artikelprijs]]&lt;&gt;"",IF(Q1_2025[[#This Row],[Stuksprijs]]=Q1_2025[[#This Row],[Artikelprijs]],"Prijs gelijk","Prijs wijkt af"),"")</f>
        <v/>
      </c>
      <c r="L1035" s="10"/>
      <c r="N1035" s="10">
        <f>IF(Q1_2025[[#This Row],[Prijstype]]="Artikelprijs",Q1_2025[[#This Row],[Artikelprijs]],Q1_2025[[#This Row],[Stuksprijs]])</f>
        <v>69.78</v>
      </c>
      <c r="O1035" s="10">
        <f>IF(Q1_2025[[#This Row],[Prijstype]]="Artikelprijs",Q1_2025[[#This Row],[Artikelprijs]] * Q1_2025[[#This Row],[Besteld]],Q1_2025[[#This Row],[Brutobedrag]])</f>
        <v>69.78</v>
      </c>
      <c r="P1035" s="10">
        <f>IF(Q1_2025[[#This Row],[Prijstype]] = "Artikelprijs",Q1_2025[[#This Row],[Brutobedrag 2]]*(100-Q1_2025[[#This Row],[Relatiekorting percentage]])/100,Q1_2025[[#This Row],[Bruto - Rel.korting]])</f>
        <v>69.78</v>
      </c>
    </row>
    <row r="1036" spans="1:16" x14ac:dyDescent="0.3">
      <c r="A1036" t="s">
        <v>9</v>
      </c>
      <c r="B1036">
        <v>5031056</v>
      </c>
      <c r="C1036" t="s">
        <v>15</v>
      </c>
      <c r="D1036">
        <v>1</v>
      </c>
      <c r="E1036" s="10">
        <v>69.78</v>
      </c>
      <c r="F1036" s="10">
        <v>69.78</v>
      </c>
      <c r="G1036" s="10">
        <v>69.78</v>
      </c>
      <c r="H1036">
        <v>0</v>
      </c>
      <c r="I1036" s="10" t="str">
        <f>_xlfn.XLOOKUP(Q1_2025[[#This Row],[Artikelnr]],Artikel_prijzen[Artnr],Artikel_prijzen[Groep],"")</f>
        <v/>
      </c>
      <c r="J1036" s="10" t="str">
        <f>_xlfn.XLOOKUP(Q1_2025[[#This Row],[Artikelnr]],Artikel_prijzen[Artnr],Artikel_prijzen[Prijs 2025],"")</f>
        <v/>
      </c>
      <c r="K1036" s="10" t="str">
        <f>IF(Q1_2025[[#This Row],[Artikelprijs]]&lt;&gt;"",IF(Q1_2025[[#This Row],[Stuksprijs]]=Q1_2025[[#This Row],[Artikelprijs]],"Prijs gelijk","Prijs wijkt af"),"")</f>
        <v/>
      </c>
      <c r="L1036" s="10"/>
      <c r="N1036" s="10">
        <f>IF(Q1_2025[[#This Row],[Prijstype]]="Artikelprijs",Q1_2025[[#This Row],[Artikelprijs]],Q1_2025[[#This Row],[Stuksprijs]])</f>
        <v>69.78</v>
      </c>
      <c r="O1036" s="10">
        <f>IF(Q1_2025[[#This Row],[Prijstype]]="Artikelprijs",Q1_2025[[#This Row],[Artikelprijs]] * Q1_2025[[#This Row],[Besteld]],Q1_2025[[#This Row],[Brutobedrag]])</f>
        <v>69.78</v>
      </c>
      <c r="P1036" s="10">
        <f>IF(Q1_2025[[#This Row],[Prijstype]] = "Artikelprijs",Q1_2025[[#This Row],[Brutobedrag 2]]*(100-Q1_2025[[#This Row],[Relatiekorting percentage]])/100,Q1_2025[[#This Row],[Bruto - Rel.korting]])</f>
        <v>69.78</v>
      </c>
    </row>
    <row r="1037" spans="1:16" x14ac:dyDescent="0.3">
      <c r="A1037" t="s">
        <v>9</v>
      </c>
      <c r="B1037">
        <v>5030229</v>
      </c>
      <c r="C1037" t="s">
        <v>18</v>
      </c>
      <c r="D1037">
        <v>4</v>
      </c>
      <c r="E1037" s="10">
        <v>303.85000000000002</v>
      </c>
      <c r="F1037" s="10">
        <v>1215.4000000000001</v>
      </c>
      <c r="G1037" s="10">
        <v>1215.4000000000001</v>
      </c>
      <c r="H1037">
        <v>0</v>
      </c>
      <c r="I1037" s="10" t="str">
        <f>_xlfn.XLOOKUP(Q1_2025[[#This Row],[Artikelnr]],Artikel_prijzen[Artnr],Artikel_prijzen[Groep],"")</f>
        <v>Rigging</v>
      </c>
      <c r="J1037" s="10">
        <f>_xlfn.XLOOKUP(Q1_2025[[#This Row],[Artikelnr]],Artikel_prijzen[Artnr],Artikel_prijzen[Prijs 2025],"")</f>
        <v>295</v>
      </c>
      <c r="K1037" s="10" t="str">
        <f>IF(Q1_2025[[#This Row],[Artikelprijs]]&lt;&gt;"",IF(Q1_2025[[#This Row],[Stuksprijs]]=Q1_2025[[#This Row],[Artikelprijs]],"Prijs gelijk","Prijs wijkt af"),"")</f>
        <v>Prijs wijkt af</v>
      </c>
      <c r="L1037" s="10"/>
      <c r="M1037" t="s">
        <v>536</v>
      </c>
      <c r="N1037" s="10">
        <f>IF(Q1_2025[[#This Row],[Prijstype]]="Artikelprijs",Q1_2025[[#This Row],[Artikelprijs]],Q1_2025[[#This Row],[Stuksprijs]])</f>
        <v>295</v>
      </c>
      <c r="O1037" s="10">
        <f>IF(Q1_2025[[#This Row],[Prijstype]]="Artikelprijs",Q1_2025[[#This Row],[Artikelprijs]] * Q1_2025[[#This Row],[Besteld]],Q1_2025[[#This Row],[Brutobedrag]])</f>
        <v>1180</v>
      </c>
      <c r="P1037" s="10">
        <f>IF(Q1_2025[[#This Row],[Prijstype]] = "Artikelprijs",Q1_2025[[#This Row],[Brutobedrag 2]]*(100-Q1_2025[[#This Row],[Relatiekorting percentage]])/100,Q1_2025[[#This Row],[Bruto - Rel.korting]])</f>
        <v>1180</v>
      </c>
    </row>
    <row r="1038" spans="1:16" x14ac:dyDescent="0.3">
      <c r="A1038" t="s">
        <v>9</v>
      </c>
      <c r="B1038">
        <v>5031039</v>
      </c>
      <c r="C1038" t="s">
        <v>104</v>
      </c>
      <c r="D1038">
        <v>6</v>
      </c>
      <c r="E1038" s="10">
        <v>114.58</v>
      </c>
      <c r="F1038" s="10">
        <v>687.48</v>
      </c>
      <c r="G1038" s="10">
        <v>481.24</v>
      </c>
      <c r="H1038">
        <v>30</v>
      </c>
      <c r="I1038" s="10" t="str">
        <f>_xlfn.XLOOKUP(Q1_2025[[#This Row],[Artikelnr]],Artikel_prijzen[Artnr],Artikel_prijzen[Groep],"")</f>
        <v/>
      </c>
      <c r="J1038" s="10" t="str">
        <f>_xlfn.XLOOKUP(Q1_2025[[#This Row],[Artikelnr]],Artikel_prijzen[Artnr],Artikel_prijzen[Prijs 2025],"")</f>
        <v/>
      </c>
      <c r="K1038" s="10" t="str">
        <f>IF(Q1_2025[[#This Row],[Artikelprijs]]&lt;&gt;"",IF(Q1_2025[[#This Row],[Stuksprijs]]=Q1_2025[[#This Row],[Artikelprijs]],"Prijs gelijk","Prijs wijkt af"),"")</f>
        <v/>
      </c>
      <c r="L1038" s="10"/>
      <c r="N1038" s="10">
        <f>IF(Q1_2025[[#This Row],[Prijstype]]="Artikelprijs",Q1_2025[[#This Row],[Artikelprijs]],Q1_2025[[#This Row],[Stuksprijs]])</f>
        <v>114.58</v>
      </c>
      <c r="O1038" s="10">
        <f>IF(Q1_2025[[#This Row],[Prijstype]]="Artikelprijs",Q1_2025[[#This Row],[Artikelprijs]] * Q1_2025[[#This Row],[Besteld]],Q1_2025[[#This Row],[Brutobedrag]])</f>
        <v>687.48</v>
      </c>
      <c r="P1038" s="10">
        <f>IF(Q1_2025[[#This Row],[Prijstype]] = "Artikelprijs",Q1_2025[[#This Row],[Brutobedrag 2]]*(100-Q1_2025[[#This Row],[Relatiekorting percentage]])/100,Q1_2025[[#This Row],[Bruto - Rel.korting]])</f>
        <v>481.24</v>
      </c>
    </row>
    <row r="1039" spans="1:16" x14ac:dyDescent="0.3">
      <c r="A1039" t="s">
        <v>9</v>
      </c>
      <c r="B1039">
        <v>5031038</v>
      </c>
      <c r="C1039" t="s">
        <v>38</v>
      </c>
      <c r="D1039">
        <v>2</v>
      </c>
      <c r="E1039" s="10">
        <v>68.5</v>
      </c>
      <c r="F1039" s="10">
        <v>137</v>
      </c>
      <c r="G1039" s="10">
        <v>95.9</v>
      </c>
      <c r="H1039">
        <v>30</v>
      </c>
      <c r="I1039" s="10" t="str">
        <f>_xlfn.XLOOKUP(Q1_2025[[#This Row],[Artikelnr]],Artikel_prijzen[Artnr],Artikel_prijzen[Groep],"")</f>
        <v/>
      </c>
      <c r="J1039" s="10" t="str">
        <f>_xlfn.XLOOKUP(Q1_2025[[#This Row],[Artikelnr]],Artikel_prijzen[Artnr],Artikel_prijzen[Prijs 2025],"")</f>
        <v/>
      </c>
      <c r="K1039" s="10" t="str">
        <f>IF(Q1_2025[[#This Row],[Artikelprijs]]&lt;&gt;"",IF(Q1_2025[[#This Row],[Stuksprijs]]=Q1_2025[[#This Row],[Artikelprijs]],"Prijs gelijk","Prijs wijkt af"),"")</f>
        <v/>
      </c>
      <c r="L1039" s="10"/>
      <c r="N1039" s="10">
        <f>IF(Q1_2025[[#This Row],[Prijstype]]="Artikelprijs",Q1_2025[[#This Row],[Artikelprijs]],Q1_2025[[#This Row],[Stuksprijs]])</f>
        <v>68.5</v>
      </c>
      <c r="O1039" s="10">
        <f>IF(Q1_2025[[#This Row],[Prijstype]]="Artikelprijs",Q1_2025[[#This Row],[Artikelprijs]] * Q1_2025[[#This Row],[Besteld]],Q1_2025[[#This Row],[Brutobedrag]])</f>
        <v>137</v>
      </c>
      <c r="P1039" s="10">
        <f>IF(Q1_2025[[#This Row],[Prijstype]] = "Artikelprijs",Q1_2025[[#This Row],[Brutobedrag 2]]*(100-Q1_2025[[#This Row],[Relatiekorting percentage]])/100,Q1_2025[[#This Row],[Bruto - Rel.korting]])</f>
        <v>95.9</v>
      </c>
    </row>
    <row r="1040" spans="1:16" x14ac:dyDescent="0.3">
      <c r="A1040" t="s">
        <v>9</v>
      </c>
      <c r="B1040">
        <v>5031037</v>
      </c>
      <c r="C1040" t="s">
        <v>151</v>
      </c>
      <c r="D1040">
        <v>2</v>
      </c>
      <c r="E1040" s="10">
        <v>45.32</v>
      </c>
      <c r="F1040" s="10">
        <v>90.64</v>
      </c>
      <c r="G1040" s="10">
        <v>63.45</v>
      </c>
      <c r="H1040">
        <v>30</v>
      </c>
      <c r="I1040" s="10" t="str">
        <f>_xlfn.XLOOKUP(Q1_2025[[#This Row],[Artikelnr]],Artikel_prijzen[Artnr],Artikel_prijzen[Groep],"")</f>
        <v/>
      </c>
      <c r="J1040" s="10" t="str">
        <f>_xlfn.XLOOKUP(Q1_2025[[#This Row],[Artikelnr]],Artikel_prijzen[Artnr],Artikel_prijzen[Prijs 2025],"")</f>
        <v/>
      </c>
      <c r="K1040" s="10" t="str">
        <f>IF(Q1_2025[[#This Row],[Artikelprijs]]&lt;&gt;"",IF(Q1_2025[[#This Row],[Stuksprijs]]=Q1_2025[[#This Row],[Artikelprijs]],"Prijs gelijk","Prijs wijkt af"),"")</f>
        <v/>
      </c>
      <c r="L1040" s="10"/>
      <c r="N1040" s="10">
        <f>IF(Q1_2025[[#This Row],[Prijstype]]="Artikelprijs",Q1_2025[[#This Row],[Artikelprijs]],Q1_2025[[#This Row],[Stuksprijs]])</f>
        <v>45.32</v>
      </c>
      <c r="O1040" s="10">
        <f>IF(Q1_2025[[#This Row],[Prijstype]]="Artikelprijs",Q1_2025[[#This Row],[Artikelprijs]] * Q1_2025[[#This Row],[Besteld]],Q1_2025[[#This Row],[Brutobedrag]])</f>
        <v>90.64</v>
      </c>
      <c r="P1040" s="10">
        <f>IF(Q1_2025[[#This Row],[Prijstype]] = "Artikelprijs",Q1_2025[[#This Row],[Brutobedrag 2]]*(100-Q1_2025[[#This Row],[Relatiekorting percentage]])/100,Q1_2025[[#This Row],[Bruto - Rel.korting]])</f>
        <v>63.45</v>
      </c>
    </row>
    <row r="1041" spans="1:16" x14ac:dyDescent="0.3">
      <c r="A1041" t="s">
        <v>9</v>
      </c>
      <c r="B1041">
        <v>5031036</v>
      </c>
      <c r="C1041" t="s">
        <v>36</v>
      </c>
      <c r="D1041">
        <v>4</v>
      </c>
      <c r="E1041" s="10">
        <v>45.32</v>
      </c>
      <c r="F1041" s="10">
        <v>181.28</v>
      </c>
      <c r="G1041" s="10">
        <v>126.9</v>
      </c>
      <c r="H1041">
        <v>30</v>
      </c>
      <c r="I1041" s="10" t="str">
        <f>_xlfn.XLOOKUP(Q1_2025[[#This Row],[Artikelnr]],Artikel_prijzen[Artnr],Artikel_prijzen[Groep],"")</f>
        <v/>
      </c>
      <c r="J1041" s="10" t="str">
        <f>_xlfn.XLOOKUP(Q1_2025[[#This Row],[Artikelnr]],Artikel_prijzen[Artnr],Artikel_prijzen[Prijs 2025],"")</f>
        <v/>
      </c>
      <c r="K1041" s="10" t="str">
        <f>IF(Q1_2025[[#This Row],[Artikelprijs]]&lt;&gt;"",IF(Q1_2025[[#This Row],[Stuksprijs]]=Q1_2025[[#This Row],[Artikelprijs]],"Prijs gelijk","Prijs wijkt af"),"")</f>
        <v/>
      </c>
      <c r="L1041" s="10"/>
      <c r="N1041" s="10">
        <f>IF(Q1_2025[[#This Row],[Prijstype]]="Artikelprijs",Q1_2025[[#This Row],[Artikelprijs]],Q1_2025[[#This Row],[Stuksprijs]])</f>
        <v>45.32</v>
      </c>
      <c r="O1041" s="10">
        <f>IF(Q1_2025[[#This Row],[Prijstype]]="Artikelprijs",Q1_2025[[#This Row],[Artikelprijs]] * Q1_2025[[#This Row],[Besteld]],Q1_2025[[#This Row],[Brutobedrag]])</f>
        <v>181.28</v>
      </c>
      <c r="P1041" s="10">
        <f>IF(Q1_2025[[#This Row],[Prijstype]] = "Artikelprijs",Q1_2025[[#This Row],[Brutobedrag 2]]*(100-Q1_2025[[#This Row],[Relatiekorting percentage]])/100,Q1_2025[[#This Row],[Bruto - Rel.korting]])</f>
        <v>126.9</v>
      </c>
    </row>
    <row r="1042" spans="1:16" x14ac:dyDescent="0.3">
      <c r="A1042" t="s">
        <v>9</v>
      </c>
      <c r="B1042">
        <v>5031041</v>
      </c>
      <c r="C1042" t="s">
        <v>105</v>
      </c>
      <c r="D1042">
        <v>4</v>
      </c>
      <c r="E1042" s="10">
        <v>90.64</v>
      </c>
      <c r="F1042" s="10">
        <v>362.56</v>
      </c>
      <c r="G1042" s="10">
        <v>253.79</v>
      </c>
      <c r="H1042">
        <v>30</v>
      </c>
      <c r="I1042" s="10" t="str">
        <f>_xlfn.XLOOKUP(Q1_2025[[#This Row],[Artikelnr]],Artikel_prijzen[Artnr],Artikel_prijzen[Groep],"")</f>
        <v/>
      </c>
      <c r="J1042" s="10" t="str">
        <f>_xlfn.XLOOKUP(Q1_2025[[#This Row],[Artikelnr]],Artikel_prijzen[Artnr],Artikel_prijzen[Prijs 2025],"")</f>
        <v/>
      </c>
      <c r="K1042" s="10" t="str">
        <f>IF(Q1_2025[[#This Row],[Artikelprijs]]&lt;&gt;"",IF(Q1_2025[[#This Row],[Stuksprijs]]=Q1_2025[[#This Row],[Artikelprijs]],"Prijs gelijk","Prijs wijkt af"),"")</f>
        <v/>
      </c>
      <c r="L1042" s="10"/>
      <c r="N1042" s="10">
        <f>IF(Q1_2025[[#This Row],[Prijstype]]="Artikelprijs",Q1_2025[[#This Row],[Artikelprijs]],Q1_2025[[#This Row],[Stuksprijs]])</f>
        <v>90.64</v>
      </c>
      <c r="O1042" s="10">
        <f>IF(Q1_2025[[#This Row],[Prijstype]]="Artikelprijs",Q1_2025[[#This Row],[Artikelprijs]] * Q1_2025[[#This Row],[Besteld]],Q1_2025[[#This Row],[Brutobedrag]])</f>
        <v>362.56</v>
      </c>
      <c r="P1042" s="10">
        <f>IF(Q1_2025[[#This Row],[Prijstype]] = "Artikelprijs",Q1_2025[[#This Row],[Brutobedrag 2]]*(100-Q1_2025[[#This Row],[Relatiekorting percentage]])/100,Q1_2025[[#This Row],[Bruto - Rel.korting]])</f>
        <v>253.79</v>
      </c>
    </row>
    <row r="1043" spans="1:16" x14ac:dyDescent="0.3">
      <c r="A1043" t="s">
        <v>9</v>
      </c>
      <c r="B1043">
        <v>5030229</v>
      </c>
      <c r="C1043" t="s">
        <v>18</v>
      </c>
      <c r="D1043">
        <v>11</v>
      </c>
      <c r="E1043" s="10">
        <v>303.85000000000002</v>
      </c>
      <c r="F1043" s="10">
        <v>3342.35</v>
      </c>
      <c r="G1043" s="10">
        <v>3342.35</v>
      </c>
      <c r="H1043">
        <v>0</v>
      </c>
      <c r="I1043" s="10" t="str">
        <f>_xlfn.XLOOKUP(Q1_2025[[#This Row],[Artikelnr]],Artikel_prijzen[Artnr],Artikel_prijzen[Groep],"")</f>
        <v>Rigging</v>
      </c>
      <c r="J1043" s="10">
        <f>_xlfn.XLOOKUP(Q1_2025[[#This Row],[Artikelnr]],Artikel_prijzen[Artnr],Artikel_prijzen[Prijs 2025],"")</f>
        <v>295</v>
      </c>
      <c r="K1043" s="10" t="str">
        <f>IF(Q1_2025[[#This Row],[Artikelprijs]]&lt;&gt;"",IF(Q1_2025[[#This Row],[Stuksprijs]]=Q1_2025[[#This Row],[Artikelprijs]],"Prijs gelijk","Prijs wijkt af"),"")</f>
        <v>Prijs wijkt af</v>
      </c>
      <c r="L1043" s="10"/>
      <c r="M1043" t="s">
        <v>536</v>
      </c>
      <c r="N1043" s="10">
        <f>IF(Q1_2025[[#This Row],[Prijstype]]="Artikelprijs",Q1_2025[[#This Row],[Artikelprijs]],Q1_2025[[#This Row],[Stuksprijs]])</f>
        <v>295</v>
      </c>
      <c r="O1043" s="10">
        <f>IF(Q1_2025[[#This Row],[Prijstype]]="Artikelprijs",Q1_2025[[#This Row],[Artikelprijs]] * Q1_2025[[#This Row],[Besteld]],Q1_2025[[#This Row],[Brutobedrag]])</f>
        <v>3245</v>
      </c>
      <c r="P1043" s="10">
        <f>IF(Q1_2025[[#This Row],[Prijstype]] = "Artikelprijs",Q1_2025[[#This Row],[Brutobedrag 2]]*(100-Q1_2025[[#This Row],[Relatiekorting percentage]])/100,Q1_2025[[#This Row],[Bruto - Rel.korting]])</f>
        <v>3245</v>
      </c>
    </row>
    <row r="1044" spans="1:16" x14ac:dyDescent="0.3">
      <c r="A1044" t="s">
        <v>9</v>
      </c>
      <c r="B1044">
        <v>2004029</v>
      </c>
      <c r="C1044" t="s">
        <v>245</v>
      </c>
      <c r="D1044">
        <v>4</v>
      </c>
      <c r="E1044" s="10">
        <v>15.75</v>
      </c>
      <c r="F1044" s="10">
        <v>0</v>
      </c>
      <c r="G1044" s="10">
        <v>0</v>
      </c>
      <c r="H1044">
        <v>0</v>
      </c>
      <c r="I1044" s="10" t="str">
        <f>_xlfn.XLOOKUP(Q1_2025[[#This Row],[Artikelnr]],Artikel_prijzen[Artnr],Artikel_prijzen[Groep],"")</f>
        <v/>
      </c>
      <c r="J1044" s="10" t="str">
        <f>_xlfn.XLOOKUP(Q1_2025[[#This Row],[Artikelnr]],Artikel_prijzen[Artnr],Artikel_prijzen[Prijs 2025],"")</f>
        <v/>
      </c>
      <c r="K1044" s="10" t="str">
        <f>IF(Q1_2025[[#This Row],[Artikelprijs]]&lt;&gt;"",IF(Q1_2025[[#This Row],[Stuksprijs]]=Q1_2025[[#This Row],[Artikelprijs]],"Prijs gelijk","Prijs wijkt af"),"")</f>
        <v/>
      </c>
      <c r="L1044" s="10"/>
      <c r="N1044" s="10">
        <f>IF(Q1_2025[[#This Row],[Prijstype]]="Artikelprijs",Q1_2025[[#This Row],[Artikelprijs]],Q1_2025[[#This Row],[Stuksprijs]])</f>
        <v>15.75</v>
      </c>
      <c r="O1044" s="10">
        <f>IF(Q1_2025[[#This Row],[Prijstype]]="Artikelprijs",Q1_2025[[#This Row],[Artikelprijs]] * Q1_2025[[#This Row],[Besteld]],Q1_2025[[#This Row],[Brutobedrag]])</f>
        <v>0</v>
      </c>
      <c r="P1044" s="10">
        <f>IF(Q1_2025[[#This Row],[Prijstype]] = "Artikelprijs",Q1_2025[[#This Row],[Brutobedrag 2]]*(100-Q1_2025[[#This Row],[Relatiekorting percentage]])/100,Q1_2025[[#This Row],[Bruto - Rel.korting]])</f>
        <v>0</v>
      </c>
    </row>
    <row r="1045" spans="1:16" x14ac:dyDescent="0.3">
      <c r="A1045" t="s">
        <v>9</v>
      </c>
      <c r="B1045">
        <v>2004021</v>
      </c>
      <c r="C1045" t="s">
        <v>44</v>
      </c>
      <c r="D1045">
        <v>4</v>
      </c>
      <c r="E1045" s="10">
        <v>16.22</v>
      </c>
      <c r="F1045" s="10">
        <v>64.88</v>
      </c>
      <c r="G1045" s="10">
        <v>45.42</v>
      </c>
      <c r="H1045">
        <v>30</v>
      </c>
      <c r="I1045" s="10" t="str">
        <f>_xlfn.XLOOKUP(Q1_2025[[#This Row],[Artikelnr]],Artikel_prijzen[Artnr],Artikel_prijzen[Groep],"")</f>
        <v/>
      </c>
      <c r="J1045" s="10" t="str">
        <f>_xlfn.XLOOKUP(Q1_2025[[#This Row],[Artikelnr]],Artikel_prijzen[Artnr],Artikel_prijzen[Prijs 2025],"")</f>
        <v/>
      </c>
      <c r="K1045" s="10" t="str">
        <f>IF(Q1_2025[[#This Row],[Artikelprijs]]&lt;&gt;"",IF(Q1_2025[[#This Row],[Stuksprijs]]=Q1_2025[[#This Row],[Artikelprijs]],"Prijs gelijk","Prijs wijkt af"),"")</f>
        <v/>
      </c>
      <c r="L1045" s="10"/>
      <c r="N1045" s="10">
        <f>IF(Q1_2025[[#This Row],[Prijstype]]="Artikelprijs",Q1_2025[[#This Row],[Artikelprijs]],Q1_2025[[#This Row],[Stuksprijs]])</f>
        <v>16.22</v>
      </c>
      <c r="O1045" s="10">
        <f>IF(Q1_2025[[#This Row],[Prijstype]]="Artikelprijs",Q1_2025[[#This Row],[Artikelprijs]] * Q1_2025[[#This Row],[Besteld]],Q1_2025[[#This Row],[Brutobedrag]])</f>
        <v>64.88</v>
      </c>
      <c r="P1045" s="10">
        <f>IF(Q1_2025[[#This Row],[Prijstype]] = "Artikelprijs",Q1_2025[[#This Row],[Brutobedrag 2]]*(100-Q1_2025[[#This Row],[Relatiekorting percentage]])/100,Q1_2025[[#This Row],[Bruto - Rel.korting]])</f>
        <v>45.42</v>
      </c>
    </row>
    <row r="1046" spans="1:16" x14ac:dyDescent="0.3">
      <c r="A1046" t="s">
        <v>9</v>
      </c>
      <c r="B1046">
        <v>5031009</v>
      </c>
      <c r="C1046" t="s">
        <v>141</v>
      </c>
      <c r="D1046">
        <v>2</v>
      </c>
      <c r="E1046" s="10">
        <v>89.61</v>
      </c>
      <c r="F1046" s="10">
        <v>179.22</v>
      </c>
      <c r="G1046" s="10">
        <v>125.45</v>
      </c>
      <c r="H1046">
        <v>30</v>
      </c>
      <c r="I1046" s="10" t="str">
        <f>_xlfn.XLOOKUP(Q1_2025[[#This Row],[Artikelnr]],Artikel_prijzen[Artnr],Artikel_prijzen[Groep],"")</f>
        <v/>
      </c>
      <c r="J1046" s="10" t="str">
        <f>_xlfn.XLOOKUP(Q1_2025[[#This Row],[Artikelnr]],Artikel_prijzen[Artnr],Artikel_prijzen[Prijs 2025],"")</f>
        <v/>
      </c>
      <c r="K1046" s="10" t="str">
        <f>IF(Q1_2025[[#This Row],[Artikelprijs]]&lt;&gt;"",IF(Q1_2025[[#This Row],[Stuksprijs]]=Q1_2025[[#This Row],[Artikelprijs]],"Prijs gelijk","Prijs wijkt af"),"")</f>
        <v/>
      </c>
      <c r="L1046" s="10"/>
      <c r="N1046" s="10">
        <f>IF(Q1_2025[[#This Row],[Prijstype]]="Artikelprijs",Q1_2025[[#This Row],[Artikelprijs]],Q1_2025[[#This Row],[Stuksprijs]])</f>
        <v>89.61</v>
      </c>
      <c r="O1046" s="10">
        <f>IF(Q1_2025[[#This Row],[Prijstype]]="Artikelprijs",Q1_2025[[#This Row],[Artikelprijs]] * Q1_2025[[#This Row],[Besteld]],Q1_2025[[#This Row],[Brutobedrag]])</f>
        <v>179.22</v>
      </c>
      <c r="P1046" s="10">
        <f>IF(Q1_2025[[#This Row],[Prijstype]] = "Artikelprijs",Q1_2025[[#This Row],[Brutobedrag 2]]*(100-Q1_2025[[#This Row],[Relatiekorting percentage]])/100,Q1_2025[[#This Row],[Bruto - Rel.korting]])</f>
        <v>125.45</v>
      </c>
    </row>
    <row r="1047" spans="1:16" x14ac:dyDescent="0.3">
      <c r="A1047" t="s">
        <v>9</v>
      </c>
      <c r="B1047">
        <v>1003011</v>
      </c>
      <c r="C1047" t="s">
        <v>247</v>
      </c>
      <c r="D1047">
        <v>4</v>
      </c>
      <c r="E1047" s="10">
        <v>30.45</v>
      </c>
      <c r="F1047" s="10">
        <v>121.8</v>
      </c>
      <c r="G1047" s="10">
        <v>97.44</v>
      </c>
      <c r="H1047">
        <v>20</v>
      </c>
      <c r="I1047" s="10" t="str">
        <f>_xlfn.XLOOKUP(Q1_2025[[#This Row],[Artikelnr]],Artikel_prijzen[Artnr],Artikel_prijzen[Groep],"")</f>
        <v/>
      </c>
      <c r="J1047" s="10" t="str">
        <f>_xlfn.XLOOKUP(Q1_2025[[#This Row],[Artikelnr]],Artikel_prijzen[Artnr],Artikel_prijzen[Prijs 2025],"")</f>
        <v/>
      </c>
      <c r="K1047" s="10" t="str">
        <f>IF(Q1_2025[[#This Row],[Artikelprijs]]&lt;&gt;"",IF(Q1_2025[[#This Row],[Stuksprijs]]=Q1_2025[[#This Row],[Artikelprijs]],"Prijs gelijk","Prijs wijkt af"),"")</f>
        <v/>
      </c>
      <c r="L1047" s="10"/>
      <c r="N1047" s="10">
        <f>IF(Q1_2025[[#This Row],[Prijstype]]="Artikelprijs",Q1_2025[[#This Row],[Artikelprijs]],Q1_2025[[#This Row],[Stuksprijs]])</f>
        <v>30.45</v>
      </c>
      <c r="O1047" s="10">
        <f>IF(Q1_2025[[#This Row],[Prijstype]]="Artikelprijs",Q1_2025[[#This Row],[Artikelprijs]] * Q1_2025[[#This Row],[Besteld]],Q1_2025[[#This Row],[Brutobedrag]])</f>
        <v>121.8</v>
      </c>
      <c r="P1047" s="10">
        <f>IF(Q1_2025[[#This Row],[Prijstype]] = "Artikelprijs",Q1_2025[[#This Row],[Brutobedrag 2]]*(100-Q1_2025[[#This Row],[Relatiekorting percentage]])/100,Q1_2025[[#This Row],[Bruto - Rel.korting]])</f>
        <v>97.44</v>
      </c>
    </row>
    <row r="1048" spans="1:16" x14ac:dyDescent="0.3">
      <c r="A1048" t="s">
        <v>9</v>
      </c>
      <c r="B1048">
        <v>5010017</v>
      </c>
      <c r="C1048" t="s">
        <v>248</v>
      </c>
      <c r="D1048">
        <v>23</v>
      </c>
      <c r="E1048" s="10">
        <v>38.99</v>
      </c>
      <c r="F1048" s="10">
        <v>896.77</v>
      </c>
      <c r="G1048" s="10">
        <v>672.58</v>
      </c>
      <c r="H1048">
        <v>25</v>
      </c>
      <c r="I1048" s="10" t="str">
        <f>_xlfn.XLOOKUP(Q1_2025[[#This Row],[Artikelnr]],Artikel_prijzen[Artnr],Artikel_prijzen[Groep],"")</f>
        <v/>
      </c>
      <c r="J1048" s="10" t="str">
        <f>_xlfn.XLOOKUP(Q1_2025[[#This Row],[Artikelnr]],Artikel_prijzen[Artnr],Artikel_prijzen[Prijs 2025],"")</f>
        <v/>
      </c>
      <c r="K1048" s="10" t="str">
        <f>IF(Q1_2025[[#This Row],[Artikelprijs]]&lt;&gt;"",IF(Q1_2025[[#This Row],[Stuksprijs]]=Q1_2025[[#This Row],[Artikelprijs]],"Prijs gelijk","Prijs wijkt af"),"")</f>
        <v/>
      </c>
      <c r="L1048" s="10"/>
      <c r="N1048" s="10">
        <f>IF(Q1_2025[[#This Row],[Prijstype]]="Artikelprijs",Q1_2025[[#This Row],[Artikelprijs]],Q1_2025[[#This Row],[Stuksprijs]])</f>
        <v>38.99</v>
      </c>
      <c r="O1048" s="10">
        <f>IF(Q1_2025[[#This Row],[Prijstype]]="Artikelprijs",Q1_2025[[#This Row],[Artikelprijs]] * Q1_2025[[#This Row],[Besteld]],Q1_2025[[#This Row],[Brutobedrag]])</f>
        <v>896.77</v>
      </c>
      <c r="P1048" s="10">
        <f>IF(Q1_2025[[#This Row],[Prijstype]] = "Artikelprijs",Q1_2025[[#This Row],[Brutobedrag 2]]*(100-Q1_2025[[#This Row],[Relatiekorting percentage]])/100,Q1_2025[[#This Row],[Bruto - Rel.korting]])</f>
        <v>672.58</v>
      </c>
    </row>
    <row r="1049" spans="1:16" x14ac:dyDescent="0.3">
      <c r="A1049" t="s">
        <v>9</v>
      </c>
      <c r="B1049">
        <v>1009130</v>
      </c>
      <c r="C1049" t="s">
        <v>250</v>
      </c>
      <c r="D1049">
        <v>1</v>
      </c>
      <c r="E1049" s="10">
        <v>24.73</v>
      </c>
      <c r="F1049" s="10">
        <v>24.73</v>
      </c>
      <c r="G1049" s="10">
        <v>19.78</v>
      </c>
      <c r="H1049">
        <v>20</v>
      </c>
      <c r="I1049" s="10" t="str">
        <f>_xlfn.XLOOKUP(Q1_2025[[#This Row],[Artikelnr]],Artikel_prijzen[Artnr],Artikel_prijzen[Groep],"")</f>
        <v/>
      </c>
      <c r="J1049" s="10" t="str">
        <f>_xlfn.XLOOKUP(Q1_2025[[#This Row],[Artikelnr]],Artikel_prijzen[Artnr],Artikel_prijzen[Prijs 2025],"")</f>
        <v/>
      </c>
      <c r="K1049" s="10" t="str">
        <f>IF(Q1_2025[[#This Row],[Artikelprijs]]&lt;&gt;"",IF(Q1_2025[[#This Row],[Stuksprijs]]=Q1_2025[[#This Row],[Artikelprijs]],"Prijs gelijk","Prijs wijkt af"),"")</f>
        <v/>
      </c>
      <c r="L1049" s="10"/>
      <c r="N1049" s="10">
        <f>IF(Q1_2025[[#This Row],[Prijstype]]="Artikelprijs",Q1_2025[[#This Row],[Artikelprijs]],Q1_2025[[#This Row],[Stuksprijs]])</f>
        <v>24.73</v>
      </c>
      <c r="O1049" s="10">
        <f>IF(Q1_2025[[#This Row],[Prijstype]]="Artikelprijs",Q1_2025[[#This Row],[Artikelprijs]] * Q1_2025[[#This Row],[Besteld]],Q1_2025[[#This Row],[Brutobedrag]])</f>
        <v>24.73</v>
      </c>
      <c r="P1049" s="10">
        <f>IF(Q1_2025[[#This Row],[Prijstype]] = "Artikelprijs",Q1_2025[[#This Row],[Brutobedrag 2]]*(100-Q1_2025[[#This Row],[Relatiekorting percentage]])/100,Q1_2025[[#This Row],[Bruto - Rel.korting]])</f>
        <v>19.78</v>
      </c>
    </row>
    <row r="1050" spans="1:16" x14ac:dyDescent="0.3">
      <c r="A1050" t="s">
        <v>9</v>
      </c>
      <c r="B1050">
        <v>5020001</v>
      </c>
      <c r="C1050" t="s">
        <v>46</v>
      </c>
      <c r="D1050">
        <v>1</v>
      </c>
      <c r="E1050" s="10">
        <v>29.35</v>
      </c>
      <c r="F1050" s="10">
        <v>29.35</v>
      </c>
      <c r="G1050" s="10">
        <v>23.48</v>
      </c>
      <c r="H1050">
        <v>20</v>
      </c>
      <c r="I1050" s="10" t="str">
        <f>_xlfn.XLOOKUP(Q1_2025[[#This Row],[Artikelnr]],Artikel_prijzen[Artnr],Artikel_prijzen[Groep],"")</f>
        <v/>
      </c>
      <c r="J1050" s="10" t="str">
        <f>_xlfn.XLOOKUP(Q1_2025[[#This Row],[Artikelnr]],Artikel_prijzen[Artnr],Artikel_prijzen[Prijs 2025],"")</f>
        <v/>
      </c>
      <c r="K1050" s="10" t="str">
        <f>IF(Q1_2025[[#This Row],[Artikelprijs]]&lt;&gt;"",IF(Q1_2025[[#This Row],[Stuksprijs]]=Q1_2025[[#This Row],[Artikelprijs]],"Prijs gelijk","Prijs wijkt af"),"")</f>
        <v/>
      </c>
      <c r="L1050" s="10"/>
      <c r="N1050" s="10">
        <f>IF(Q1_2025[[#This Row],[Prijstype]]="Artikelprijs",Q1_2025[[#This Row],[Artikelprijs]],Q1_2025[[#This Row],[Stuksprijs]])</f>
        <v>29.35</v>
      </c>
      <c r="O1050" s="10">
        <f>IF(Q1_2025[[#This Row],[Prijstype]]="Artikelprijs",Q1_2025[[#This Row],[Artikelprijs]] * Q1_2025[[#This Row],[Besteld]],Q1_2025[[#This Row],[Brutobedrag]])</f>
        <v>29.35</v>
      </c>
      <c r="P1050" s="10">
        <f>IF(Q1_2025[[#This Row],[Prijstype]] = "Artikelprijs",Q1_2025[[#This Row],[Brutobedrag 2]]*(100-Q1_2025[[#This Row],[Relatiekorting percentage]])/100,Q1_2025[[#This Row],[Bruto - Rel.korting]])</f>
        <v>23.48</v>
      </c>
    </row>
    <row r="1051" spans="1:16" x14ac:dyDescent="0.3">
      <c r="A1051" t="s">
        <v>9</v>
      </c>
      <c r="B1051">
        <v>5020002</v>
      </c>
      <c r="C1051" t="s">
        <v>122</v>
      </c>
      <c r="D1051">
        <v>3</v>
      </c>
      <c r="E1051" s="10">
        <v>39.65</v>
      </c>
      <c r="F1051" s="10">
        <v>118.95</v>
      </c>
      <c r="G1051" s="10">
        <v>95.16</v>
      </c>
      <c r="H1051">
        <v>20</v>
      </c>
      <c r="I1051" s="10" t="str">
        <f>_xlfn.XLOOKUP(Q1_2025[[#This Row],[Artikelnr]],Artikel_prijzen[Artnr],Artikel_prijzen[Groep],"")</f>
        <v/>
      </c>
      <c r="J1051" s="10" t="str">
        <f>_xlfn.XLOOKUP(Q1_2025[[#This Row],[Artikelnr]],Artikel_prijzen[Artnr],Artikel_prijzen[Prijs 2025],"")</f>
        <v/>
      </c>
      <c r="K1051" s="10" t="str">
        <f>IF(Q1_2025[[#This Row],[Artikelprijs]]&lt;&gt;"",IF(Q1_2025[[#This Row],[Stuksprijs]]=Q1_2025[[#This Row],[Artikelprijs]],"Prijs gelijk","Prijs wijkt af"),"")</f>
        <v/>
      </c>
      <c r="L1051" s="10"/>
      <c r="N1051" s="10">
        <f>IF(Q1_2025[[#This Row],[Prijstype]]="Artikelprijs",Q1_2025[[#This Row],[Artikelprijs]],Q1_2025[[#This Row],[Stuksprijs]])</f>
        <v>39.65</v>
      </c>
      <c r="O1051" s="10">
        <f>IF(Q1_2025[[#This Row],[Prijstype]]="Artikelprijs",Q1_2025[[#This Row],[Artikelprijs]] * Q1_2025[[#This Row],[Besteld]],Q1_2025[[#This Row],[Brutobedrag]])</f>
        <v>118.95</v>
      </c>
      <c r="P1051" s="10">
        <f>IF(Q1_2025[[#This Row],[Prijstype]] = "Artikelprijs",Q1_2025[[#This Row],[Brutobedrag 2]]*(100-Q1_2025[[#This Row],[Relatiekorting percentage]])/100,Q1_2025[[#This Row],[Bruto - Rel.korting]])</f>
        <v>95.16</v>
      </c>
    </row>
    <row r="1052" spans="1:16" x14ac:dyDescent="0.3">
      <c r="A1052" t="s">
        <v>9</v>
      </c>
      <c r="B1052">
        <v>3001036</v>
      </c>
      <c r="C1052" t="s">
        <v>63</v>
      </c>
      <c r="D1052">
        <v>5</v>
      </c>
      <c r="E1052" s="10">
        <v>3</v>
      </c>
      <c r="F1052" s="10">
        <v>0</v>
      </c>
      <c r="G1052" s="10">
        <v>0</v>
      </c>
      <c r="H1052">
        <v>20</v>
      </c>
      <c r="I1052" s="10" t="str">
        <f>_xlfn.XLOOKUP(Q1_2025[[#This Row],[Artikelnr]],Artikel_prijzen[Artnr],Artikel_prijzen[Groep],"")</f>
        <v/>
      </c>
      <c r="J1052" s="10" t="str">
        <f>_xlfn.XLOOKUP(Q1_2025[[#This Row],[Artikelnr]],Artikel_prijzen[Artnr],Artikel_prijzen[Prijs 2025],"")</f>
        <v/>
      </c>
      <c r="K1052" s="10" t="str">
        <f>IF(Q1_2025[[#This Row],[Artikelprijs]]&lt;&gt;"",IF(Q1_2025[[#This Row],[Stuksprijs]]=Q1_2025[[#This Row],[Artikelprijs]],"Prijs gelijk","Prijs wijkt af"),"")</f>
        <v/>
      </c>
      <c r="L1052" s="10"/>
      <c r="N1052" s="10">
        <f>IF(Q1_2025[[#This Row],[Prijstype]]="Artikelprijs",Q1_2025[[#This Row],[Artikelprijs]],Q1_2025[[#This Row],[Stuksprijs]])</f>
        <v>3</v>
      </c>
      <c r="O1052" s="10">
        <f>IF(Q1_2025[[#This Row],[Prijstype]]="Artikelprijs",Q1_2025[[#This Row],[Artikelprijs]] * Q1_2025[[#This Row],[Besteld]],Q1_2025[[#This Row],[Brutobedrag]])</f>
        <v>0</v>
      </c>
      <c r="P1052" s="10">
        <f>IF(Q1_2025[[#This Row],[Prijstype]] = "Artikelprijs",Q1_2025[[#This Row],[Brutobedrag 2]]*(100-Q1_2025[[#This Row],[Relatiekorting percentage]])/100,Q1_2025[[#This Row],[Bruto - Rel.korting]])</f>
        <v>0</v>
      </c>
    </row>
    <row r="1053" spans="1:16" x14ac:dyDescent="0.3">
      <c r="A1053" t="s">
        <v>9</v>
      </c>
      <c r="B1053">
        <v>3001037</v>
      </c>
      <c r="C1053" t="s">
        <v>64</v>
      </c>
      <c r="D1053">
        <v>15</v>
      </c>
      <c r="E1053" s="10">
        <v>4</v>
      </c>
      <c r="F1053" s="10">
        <v>0</v>
      </c>
      <c r="G1053" s="10">
        <v>0</v>
      </c>
      <c r="H1053">
        <v>20</v>
      </c>
      <c r="I1053" s="10" t="str">
        <f>_xlfn.XLOOKUP(Q1_2025[[#This Row],[Artikelnr]],Artikel_prijzen[Artnr],Artikel_prijzen[Groep],"")</f>
        <v/>
      </c>
      <c r="J1053" s="10" t="str">
        <f>_xlfn.XLOOKUP(Q1_2025[[#This Row],[Artikelnr]],Artikel_prijzen[Artnr],Artikel_prijzen[Prijs 2025],"")</f>
        <v/>
      </c>
      <c r="K1053" s="10" t="str">
        <f>IF(Q1_2025[[#This Row],[Artikelprijs]]&lt;&gt;"",IF(Q1_2025[[#This Row],[Stuksprijs]]=Q1_2025[[#This Row],[Artikelprijs]],"Prijs gelijk","Prijs wijkt af"),"")</f>
        <v/>
      </c>
      <c r="L1053" s="10"/>
      <c r="N1053" s="10">
        <f>IF(Q1_2025[[#This Row],[Prijstype]]="Artikelprijs",Q1_2025[[#This Row],[Artikelprijs]],Q1_2025[[#This Row],[Stuksprijs]])</f>
        <v>4</v>
      </c>
      <c r="O1053" s="10">
        <f>IF(Q1_2025[[#This Row],[Prijstype]]="Artikelprijs",Q1_2025[[#This Row],[Artikelprijs]] * Q1_2025[[#This Row],[Besteld]],Q1_2025[[#This Row],[Brutobedrag]])</f>
        <v>0</v>
      </c>
      <c r="P1053" s="10">
        <f>IF(Q1_2025[[#This Row],[Prijstype]] = "Artikelprijs",Q1_2025[[#This Row],[Brutobedrag 2]]*(100-Q1_2025[[#This Row],[Relatiekorting percentage]])/100,Q1_2025[[#This Row],[Bruto - Rel.korting]])</f>
        <v>0</v>
      </c>
    </row>
    <row r="1054" spans="1:16" x14ac:dyDescent="0.3">
      <c r="A1054" t="s">
        <v>9</v>
      </c>
      <c r="B1054">
        <v>3001038</v>
      </c>
      <c r="C1054" t="s">
        <v>65</v>
      </c>
      <c r="D1054">
        <v>10</v>
      </c>
      <c r="E1054" s="10">
        <v>6</v>
      </c>
      <c r="F1054" s="10">
        <v>0</v>
      </c>
      <c r="G1054" s="10">
        <v>0</v>
      </c>
      <c r="H1054">
        <v>20</v>
      </c>
      <c r="I1054" s="10" t="str">
        <f>_xlfn.XLOOKUP(Q1_2025[[#This Row],[Artikelnr]],Artikel_prijzen[Artnr],Artikel_prijzen[Groep],"")</f>
        <v/>
      </c>
      <c r="J1054" s="10" t="str">
        <f>_xlfn.XLOOKUP(Q1_2025[[#This Row],[Artikelnr]],Artikel_prijzen[Artnr],Artikel_prijzen[Prijs 2025],"")</f>
        <v/>
      </c>
      <c r="K1054" s="10" t="str">
        <f>IF(Q1_2025[[#This Row],[Artikelprijs]]&lt;&gt;"",IF(Q1_2025[[#This Row],[Stuksprijs]]=Q1_2025[[#This Row],[Artikelprijs]],"Prijs gelijk","Prijs wijkt af"),"")</f>
        <v/>
      </c>
      <c r="L1054" s="10"/>
      <c r="N1054" s="10">
        <f>IF(Q1_2025[[#This Row],[Prijstype]]="Artikelprijs",Q1_2025[[#This Row],[Artikelprijs]],Q1_2025[[#This Row],[Stuksprijs]])</f>
        <v>6</v>
      </c>
      <c r="O1054" s="10">
        <f>IF(Q1_2025[[#This Row],[Prijstype]]="Artikelprijs",Q1_2025[[#This Row],[Artikelprijs]] * Q1_2025[[#This Row],[Besteld]],Q1_2025[[#This Row],[Brutobedrag]])</f>
        <v>0</v>
      </c>
      <c r="P1054" s="10">
        <f>IF(Q1_2025[[#This Row],[Prijstype]] = "Artikelprijs",Q1_2025[[#This Row],[Brutobedrag 2]]*(100-Q1_2025[[#This Row],[Relatiekorting percentage]])/100,Q1_2025[[#This Row],[Bruto - Rel.korting]])</f>
        <v>0</v>
      </c>
    </row>
    <row r="1055" spans="1:16" x14ac:dyDescent="0.3">
      <c r="A1055" t="s">
        <v>9</v>
      </c>
      <c r="B1055">
        <v>3001040</v>
      </c>
      <c r="C1055" t="s">
        <v>67</v>
      </c>
      <c r="D1055">
        <v>3</v>
      </c>
      <c r="E1055" s="10">
        <v>8</v>
      </c>
      <c r="F1055" s="10">
        <v>0</v>
      </c>
      <c r="G1055" s="10">
        <v>0</v>
      </c>
      <c r="H1055">
        <v>20</v>
      </c>
      <c r="I1055" s="10" t="str">
        <f>_xlfn.XLOOKUP(Q1_2025[[#This Row],[Artikelnr]],Artikel_prijzen[Artnr],Artikel_prijzen[Groep],"")</f>
        <v/>
      </c>
      <c r="J1055" s="10" t="str">
        <f>_xlfn.XLOOKUP(Q1_2025[[#This Row],[Artikelnr]],Artikel_prijzen[Artnr],Artikel_prijzen[Prijs 2025],"")</f>
        <v/>
      </c>
      <c r="K1055" s="10" t="str">
        <f>IF(Q1_2025[[#This Row],[Artikelprijs]]&lt;&gt;"",IF(Q1_2025[[#This Row],[Stuksprijs]]=Q1_2025[[#This Row],[Artikelprijs]],"Prijs gelijk","Prijs wijkt af"),"")</f>
        <v/>
      </c>
      <c r="L1055" s="10"/>
      <c r="N1055" s="10">
        <f>IF(Q1_2025[[#This Row],[Prijstype]]="Artikelprijs",Q1_2025[[#This Row],[Artikelprijs]],Q1_2025[[#This Row],[Stuksprijs]])</f>
        <v>8</v>
      </c>
      <c r="O1055" s="10">
        <f>IF(Q1_2025[[#This Row],[Prijstype]]="Artikelprijs",Q1_2025[[#This Row],[Artikelprijs]] * Q1_2025[[#This Row],[Besteld]],Q1_2025[[#This Row],[Brutobedrag]])</f>
        <v>0</v>
      </c>
      <c r="P1055" s="10">
        <f>IF(Q1_2025[[#This Row],[Prijstype]] = "Artikelprijs",Q1_2025[[#This Row],[Brutobedrag 2]]*(100-Q1_2025[[#This Row],[Relatiekorting percentage]])/100,Q1_2025[[#This Row],[Bruto - Rel.korting]])</f>
        <v>0</v>
      </c>
    </row>
    <row r="1056" spans="1:16" x14ac:dyDescent="0.3">
      <c r="A1056" t="s">
        <v>9</v>
      </c>
      <c r="B1056">
        <v>3001045</v>
      </c>
      <c r="C1056" t="s">
        <v>71</v>
      </c>
      <c r="D1056">
        <v>3</v>
      </c>
      <c r="E1056" s="10">
        <v>5</v>
      </c>
      <c r="F1056" s="10">
        <v>0</v>
      </c>
      <c r="G1056" s="10">
        <v>0</v>
      </c>
      <c r="H1056">
        <v>20</v>
      </c>
      <c r="I1056" s="10" t="str">
        <f>_xlfn.XLOOKUP(Q1_2025[[#This Row],[Artikelnr]],Artikel_prijzen[Artnr],Artikel_prijzen[Groep],"")</f>
        <v/>
      </c>
      <c r="J1056" s="10" t="str">
        <f>_xlfn.XLOOKUP(Q1_2025[[#This Row],[Artikelnr]],Artikel_prijzen[Artnr],Artikel_prijzen[Prijs 2025],"")</f>
        <v/>
      </c>
      <c r="K1056" s="10" t="str">
        <f>IF(Q1_2025[[#This Row],[Artikelprijs]]&lt;&gt;"",IF(Q1_2025[[#This Row],[Stuksprijs]]=Q1_2025[[#This Row],[Artikelprijs]],"Prijs gelijk","Prijs wijkt af"),"")</f>
        <v/>
      </c>
      <c r="L1056" s="10"/>
      <c r="N1056" s="10">
        <f>IF(Q1_2025[[#This Row],[Prijstype]]="Artikelprijs",Q1_2025[[#This Row],[Artikelprijs]],Q1_2025[[#This Row],[Stuksprijs]])</f>
        <v>5</v>
      </c>
      <c r="O1056" s="10">
        <f>IF(Q1_2025[[#This Row],[Prijstype]]="Artikelprijs",Q1_2025[[#This Row],[Artikelprijs]] * Q1_2025[[#This Row],[Besteld]],Q1_2025[[#This Row],[Brutobedrag]])</f>
        <v>0</v>
      </c>
      <c r="P1056" s="10">
        <f>IF(Q1_2025[[#This Row],[Prijstype]] = "Artikelprijs",Q1_2025[[#This Row],[Brutobedrag 2]]*(100-Q1_2025[[#This Row],[Relatiekorting percentage]])/100,Q1_2025[[#This Row],[Bruto - Rel.korting]])</f>
        <v>0</v>
      </c>
    </row>
    <row r="1057" spans="1:16" x14ac:dyDescent="0.3">
      <c r="A1057" t="s">
        <v>9</v>
      </c>
      <c r="B1057">
        <v>3001046</v>
      </c>
      <c r="C1057" t="s">
        <v>61</v>
      </c>
      <c r="D1057">
        <v>15</v>
      </c>
      <c r="E1057" s="10">
        <v>3.5</v>
      </c>
      <c r="F1057" s="10">
        <v>0</v>
      </c>
      <c r="G1057" s="10">
        <v>0</v>
      </c>
      <c r="H1057">
        <v>20</v>
      </c>
      <c r="I1057" s="10" t="str">
        <f>_xlfn.XLOOKUP(Q1_2025[[#This Row],[Artikelnr]],Artikel_prijzen[Artnr],Artikel_prijzen[Groep],"")</f>
        <v/>
      </c>
      <c r="J1057" s="10" t="str">
        <f>_xlfn.XLOOKUP(Q1_2025[[#This Row],[Artikelnr]],Artikel_prijzen[Artnr],Artikel_prijzen[Prijs 2025],"")</f>
        <v/>
      </c>
      <c r="K1057" s="10" t="str">
        <f>IF(Q1_2025[[#This Row],[Artikelprijs]]&lt;&gt;"",IF(Q1_2025[[#This Row],[Stuksprijs]]=Q1_2025[[#This Row],[Artikelprijs]],"Prijs gelijk","Prijs wijkt af"),"")</f>
        <v/>
      </c>
      <c r="L1057" s="10"/>
      <c r="N1057" s="10">
        <f>IF(Q1_2025[[#This Row],[Prijstype]]="Artikelprijs",Q1_2025[[#This Row],[Artikelprijs]],Q1_2025[[#This Row],[Stuksprijs]])</f>
        <v>3.5</v>
      </c>
      <c r="O1057" s="10">
        <f>IF(Q1_2025[[#This Row],[Prijstype]]="Artikelprijs",Q1_2025[[#This Row],[Artikelprijs]] * Q1_2025[[#This Row],[Besteld]],Q1_2025[[#This Row],[Brutobedrag]])</f>
        <v>0</v>
      </c>
      <c r="P1057" s="10">
        <f>IF(Q1_2025[[#This Row],[Prijstype]] = "Artikelprijs",Q1_2025[[#This Row],[Brutobedrag 2]]*(100-Q1_2025[[#This Row],[Relatiekorting percentage]])/100,Q1_2025[[#This Row],[Bruto - Rel.korting]])</f>
        <v>0</v>
      </c>
    </row>
    <row r="1058" spans="1:16" x14ac:dyDescent="0.3">
      <c r="A1058" t="s">
        <v>9</v>
      </c>
      <c r="B1058">
        <v>1003011</v>
      </c>
      <c r="C1058" t="s">
        <v>247</v>
      </c>
      <c r="D1058">
        <v>3</v>
      </c>
      <c r="E1058" s="10">
        <v>30.45</v>
      </c>
      <c r="F1058" s="10">
        <v>91.35</v>
      </c>
      <c r="G1058" s="10">
        <v>73.08</v>
      </c>
      <c r="H1058">
        <v>20</v>
      </c>
      <c r="I1058" s="10" t="str">
        <f>_xlfn.XLOOKUP(Q1_2025[[#This Row],[Artikelnr]],Artikel_prijzen[Artnr],Artikel_prijzen[Groep],"")</f>
        <v/>
      </c>
      <c r="J1058" s="10" t="str">
        <f>_xlfn.XLOOKUP(Q1_2025[[#This Row],[Artikelnr]],Artikel_prijzen[Artnr],Artikel_prijzen[Prijs 2025],"")</f>
        <v/>
      </c>
      <c r="K1058" s="10" t="str">
        <f>IF(Q1_2025[[#This Row],[Artikelprijs]]&lt;&gt;"",IF(Q1_2025[[#This Row],[Stuksprijs]]=Q1_2025[[#This Row],[Artikelprijs]],"Prijs gelijk","Prijs wijkt af"),"")</f>
        <v/>
      </c>
      <c r="L1058" s="10"/>
      <c r="N1058" s="10">
        <f>IF(Q1_2025[[#This Row],[Prijstype]]="Artikelprijs",Q1_2025[[#This Row],[Artikelprijs]],Q1_2025[[#This Row],[Stuksprijs]])</f>
        <v>30.45</v>
      </c>
      <c r="O1058" s="10">
        <f>IF(Q1_2025[[#This Row],[Prijstype]]="Artikelprijs",Q1_2025[[#This Row],[Artikelprijs]] * Q1_2025[[#This Row],[Besteld]],Q1_2025[[#This Row],[Brutobedrag]])</f>
        <v>91.35</v>
      </c>
      <c r="P1058" s="10">
        <f>IF(Q1_2025[[#This Row],[Prijstype]] = "Artikelprijs",Q1_2025[[#This Row],[Brutobedrag 2]]*(100-Q1_2025[[#This Row],[Relatiekorting percentage]])/100,Q1_2025[[#This Row],[Bruto - Rel.korting]])</f>
        <v>73.08</v>
      </c>
    </row>
    <row r="1059" spans="1:16" x14ac:dyDescent="0.3">
      <c r="A1059" t="s">
        <v>9</v>
      </c>
      <c r="B1059">
        <v>1009130</v>
      </c>
      <c r="C1059" t="s">
        <v>250</v>
      </c>
      <c r="D1059">
        <v>2</v>
      </c>
      <c r="E1059" s="10">
        <v>24.73</v>
      </c>
      <c r="F1059" s="10">
        <v>49.46</v>
      </c>
      <c r="G1059" s="10">
        <v>39.57</v>
      </c>
      <c r="H1059">
        <v>20</v>
      </c>
      <c r="I1059" s="10" t="str">
        <f>_xlfn.XLOOKUP(Q1_2025[[#This Row],[Artikelnr]],Artikel_prijzen[Artnr],Artikel_prijzen[Groep],"")</f>
        <v/>
      </c>
      <c r="J1059" s="10" t="str">
        <f>_xlfn.XLOOKUP(Q1_2025[[#This Row],[Artikelnr]],Artikel_prijzen[Artnr],Artikel_prijzen[Prijs 2025],"")</f>
        <v/>
      </c>
      <c r="K1059" s="10" t="str">
        <f>IF(Q1_2025[[#This Row],[Artikelprijs]]&lt;&gt;"",IF(Q1_2025[[#This Row],[Stuksprijs]]=Q1_2025[[#This Row],[Artikelprijs]],"Prijs gelijk","Prijs wijkt af"),"")</f>
        <v/>
      </c>
      <c r="L1059" s="10"/>
      <c r="N1059" s="10">
        <f>IF(Q1_2025[[#This Row],[Prijstype]]="Artikelprijs",Q1_2025[[#This Row],[Artikelprijs]],Q1_2025[[#This Row],[Stuksprijs]])</f>
        <v>24.73</v>
      </c>
      <c r="O1059" s="10">
        <f>IF(Q1_2025[[#This Row],[Prijstype]]="Artikelprijs",Q1_2025[[#This Row],[Artikelprijs]] * Q1_2025[[#This Row],[Besteld]],Q1_2025[[#This Row],[Brutobedrag]])</f>
        <v>49.46</v>
      </c>
      <c r="P1059" s="10">
        <f>IF(Q1_2025[[#This Row],[Prijstype]] = "Artikelprijs",Q1_2025[[#This Row],[Brutobedrag 2]]*(100-Q1_2025[[#This Row],[Relatiekorting percentage]])/100,Q1_2025[[#This Row],[Bruto - Rel.korting]])</f>
        <v>39.57</v>
      </c>
    </row>
    <row r="1060" spans="1:16" x14ac:dyDescent="0.3">
      <c r="A1060" t="s">
        <v>9</v>
      </c>
      <c r="B1060">
        <v>5010017</v>
      </c>
      <c r="C1060" t="s">
        <v>248</v>
      </c>
      <c r="D1060">
        <v>4</v>
      </c>
      <c r="E1060" s="10">
        <v>38.99</v>
      </c>
      <c r="F1060" s="10">
        <v>155.96</v>
      </c>
      <c r="G1060" s="10">
        <v>116.97</v>
      </c>
      <c r="H1060">
        <v>25</v>
      </c>
      <c r="I1060" s="10" t="str">
        <f>_xlfn.XLOOKUP(Q1_2025[[#This Row],[Artikelnr]],Artikel_prijzen[Artnr],Artikel_prijzen[Groep],"")</f>
        <v/>
      </c>
      <c r="J1060" s="10" t="str">
        <f>_xlfn.XLOOKUP(Q1_2025[[#This Row],[Artikelnr]],Artikel_prijzen[Artnr],Artikel_prijzen[Prijs 2025],"")</f>
        <v/>
      </c>
      <c r="K1060" s="10" t="str">
        <f>IF(Q1_2025[[#This Row],[Artikelprijs]]&lt;&gt;"",IF(Q1_2025[[#This Row],[Stuksprijs]]=Q1_2025[[#This Row],[Artikelprijs]],"Prijs gelijk","Prijs wijkt af"),"")</f>
        <v/>
      </c>
      <c r="L1060" s="10"/>
      <c r="N1060" s="10">
        <f>IF(Q1_2025[[#This Row],[Prijstype]]="Artikelprijs",Q1_2025[[#This Row],[Artikelprijs]],Q1_2025[[#This Row],[Stuksprijs]])</f>
        <v>38.99</v>
      </c>
      <c r="O1060" s="10">
        <f>IF(Q1_2025[[#This Row],[Prijstype]]="Artikelprijs",Q1_2025[[#This Row],[Artikelprijs]] * Q1_2025[[#This Row],[Besteld]],Q1_2025[[#This Row],[Brutobedrag]])</f>
        <v>155.96</v>
      </c>
      <c r="P1060" s="10">
        <f>IF(Q1_2025[[#This Row],[Prijstype]] = "Artikelprijs",Q1_2025[[#This Row],[Brutobedrag 2]]*(100-Q1_2025[[#This Row],[Relatiekorting percentage]])/100,Q1_2025[[#This Row],[Bruto - Rel.korting]])</f>
        <v>116.97</v>
      </c>
    </row>
    <row r="1061" spans="1:16" x14ac:dyDescent="0.3">
      <c r="A1061" t="s">
        <v>9</v>
      </c>
      <c r="B1061">
        <v>5020008</v>
      </c>
      <c r="C1061" t="s">
        <v>52</v>
      </c>
      <c r="D1061">
        <v>24</v>
      </c>
      <c r="E1061" s="10">
        <v>32.96</v>
      </c>
      <c r="F1061" s="10">
        <v>791.04</v>
      </c>
      <c r="G1061" s="10">
        <v>632.83000000000004</v>
      </c>
      <c r="H1061">
        <v>20</v>
      </c>
      <c r="I1061" s="10" t="str">
        <f>_xlfn.XLOOKUP(Q1_2025[[#This Row],[Artikelnr]],Artikel_prijzen[Artnr],Artikel_prijzen[Groep],"")</f>
        <v/>
      </c>
      <c r="J1061" s="10" t="str">
        <f>_xlfn.XLOOKUP(Q1_2025[[#This Row],[Artikelnr]],Artikel_prijzen[Artnr],Artikel_prijzen[Prijs 2025],"")</f>
        <v/>
      </c>
      <c r="K1061" s="10" t="str">
        <f>IF(Q1_2025[[#This Row],[Artikelprijs]]&lt;&gt;"",IF(Q1_2025[[#This Row],[Stuksprijs]]=Q1_2025[[#This Row],[Artikelprijs]],"Prijs gelijk","Prijs wijkt af"),"")</f>
        <v/>
      </c>
      <c r="L1061" s="10"/>
      <c r="N1061" s="10">
        <f>IF(Q1_2025[[#This Row],[Prijstype]]="Artikelprijs",Q1_2025[[#This Row],[Artikelprijs]],Q1_2025[[#This Row],[Stuksprijs]])</f>
        <v>32.96</v>
      </c>
      <c r="O1061" s="10">
        <f>IF(Q1_2025[[#This Row],[Prijstype]]="Artikelprijs",Q1_2025[[#This Row],[Artikelprijs]] * Q1_2025[[#This Row],[Besteld]],Q1_2025[[#This Row],[Brutobedrag]])</f>
        <v>791.04</v>
      </c>
      <c r="P1061" s="10">
        <f>IF(Q1_2025[[#This Row],[Prijstype]] = "Artikelprijs",Q1_2025[[#This Row],[Brutobedrag 2]]*(100-Q1_2025[[#This Row],[Relatiekorting percentage]])/100,Q1_2025[[#This Row],[Bruto - Rel.korting]])</f>
        <v>632.83000000000004</v>
      </c>
    </row>
    <row r="1062" spans="1:16" x14ac:dyDescent="0.3">
      <c r="A1062" t="s">
        <v>9</v>
      </c>
      <c r="B1062">
        <v>1098001</v>
      </c>
      <c r="C1062" t="s">
        <v>251</v>
      </c>
      <c r="D1062">
        <v>30</v>
      </c>
      <c r="E1062" s="10">
        <v>5</v>
      </c>
      <c r="F1062" s="10">
        <v>150</v>
      </c>
      <c r="G1062" s="10">
        <v>120</v>
      </c>
      <c r="H1062">
        <v>20</v>
      </c>
      <c r="I1062" s="10" t="str">
        <f>_xlfn.XLOOKUP(Q1_2025[[#This Row],[Artikelnr]],Artikel_prijzen[Artnr],Artikel_prijzen[Groep],"")</f>
        <v/>
      </c>
      <c r="J1062" s="10" t="str">
        <f>_xlfn.XLOOKUP(Q1_2025[[#This Row],[Artikelnr]],Artikel_prijzen[Artnr],Artikel_prijzen[Prijs 2025],"")</f>
        <v/>
      </c>
      <c r="K1062" s="10" t="str">
        <f>IF(Q1_2025[[#This Row],[Artikelprijs]]&lt;&gt;"",IF(Q1_2025[[#This Row],[Stuksprijs]]=Q1_2025[[#This Row],[Artikelprijs]],"Prijs gelijk","Prijs wijkt af"),"")</f>
        <v/>
      </c>
      <c r="L1062" s="10"/>
      <c r="N1062" s="10">
        <f>IF(Q1_2025[[#This Row],[Prijstype]]="Artikelprijs",Q1_2025[[#This Row],[Artikelprijs]],Q1_2025[[#This Row],[Stuksprijs]])</f>
        <v>5</v>
      </c>
      <c r="O1062" s="10">
        <f>IF(Q1_2025[[#This Row],[Prijstype]]="Artikelprijs",Q1_2025[[#This Row],[Artikelprijs]] * Q1_2025[[#This Row],[Besteld]],Q1_2025[[#This Row],[Brutobedrag]])</f>
        <v>150</v>
      </c>
      <c r="P1062" s="10">
        <f>IF(Q1_2025[[#This Row],[Prijstype]] = "Artikelprijs",Q1_2025[[#This Row],[Brutobedrag 2]]*(100-Q1_2025[[#This Row],[Relatiekorting percentage]])/100,Q1_2025[[#This Row],[Bruto - Rel.korting]])</f>
        <v>120</v>
      </c>
    </row>
    <row r="1063" spans="1:16" x14ac:dyDescent="0.3">
      <c r="A1063" t="s">
        <v>9</v>
      </c>
      <c r="B1063">
        <v>5020002</v>
      </c>
      <c r="C1063" t="s">
        <v>122</v>
      </c>
      <c r="D1063">
        <v>3</v>
      </c>
      <c r="E1063" s="10">
        <v>39.65</v>
      </c>
      <c r="F1063" s="10">
        <v>118.95</v>
      </c>
      <c r="G1063" s="10">
        <v>95.16</v>
      </c>
      <c r="H1063">
        <v>20</v>
      </c>
      <c r="I1063" s="10" t="str">
        <f>_xlfn.XLOOKUP(Q1_2025[[#This Row],[Artikelnr]],Artikel_prijzen[Artnr],Artikel_prijzen[Groep],"")</f>
        <v/>
      </c>
      <c r="J1063" s="10" t="str">
        <f>_xlfn.XLOOKUP(Q1_2025[[#This Row],[Artikelnr]],Artikel_prijzen[Artnr],Artikel_prijzen[Prijs 2025],"")</f>
        <v/>
      </c>
      <c r="K1063" s="10" t="str">
        <f>IF(Q1_2025[[#This Row],[Artikelprijs]]&lt;&gt;"",IF(Q1_2025[[#This Row],[Stuksprijs]]=Q1_2025[[#This Row],[Artikelprijs]],"Prijs gelijk","Prijs wijkt af"),"")</f>
        <v/>
      </c>
      <c r="L1063" s="10"/>
      <c r="N1063" s="10">
        <f>IF(Q1_2025[[#This Row],[Prijstype]]="Artikelprijs",Q1_2025[[#This Row],[Artikelprijs]],Q1_2025[[#This Row],[Stuksprijs]])</f>
        <v>39.65</v>
      </c>
      <c r="O1063" s="10">
        <f>IF(Q1_2025[[#This Row],[Prijstype]]="Artikelprijs",Q1_2025[[#This Row],[Artikelprijs]] * Q1_2025[[#This Row],[Besteld]],Q1_2025[[#This Row],[Brutobedrag]])</f>
        <v>118.95</v>
      </c>
      <c r="P1063" s="10">
        <f>IF(Q1_2025[[#This Row],[Prijstype]] = "Artikelprijs",Q1_2025[[#This Row],[Brutobedrag 2]]*(100-Q1_2025[[#This Row],[Relatiekorting percentage]])/100,Q1_2025[[#This Row],[Bruto - Rel.korting]])</f>
        <v>95.16</v>
      </c>
    </row>
    <row r="1064" spans="1:16" x14ac:dyDescent="0.3">
      <c r="A1064" t="s">
        <v>9</v>
      </c>
      <c r="B1064">
        <v>3001035</v>
      </c>
      <c r="C1064" t="s">
        <v>62</v>
      </c>
      <c r="D1064">
        <v>5</v>
      </c>
      <c r="E1064" s="10">
        <v>2</v>
      </c>
      <c r="F1064" s="10">
        <v>0</v>
      </c>
      <c r="G1064" s="10">
        <v>0</v>
      </c>
      <c r="H1064">
        <v>20</v>
      </c>
      <c r="I1064" s="10" t="str">
        <f>_xlfn.XLOOKUP(Q1_2025[[#This Row],[Artikelnr]],Artikel_prijzen[Artnr],Artikel_prijzen[Groep],"")</f>
        <v/>
      </c>
      <c r="J1064" s="10" t="str">
        <f>_xlfn.XLOOKUP(Q1_2025[[#This Row],[Artikelnr]],Artikel_prijzen[Artnr],Artikel_prijzen[Prijs 2025],"")</f>
        <v/>
      </c>
      <c r="K1064" s="10" t="str">
        <f>IF(Q1_2025[[#This Row],[Artikelprijs]]&lt;&gt;"",IF(Q1_2025[[#This Row],[Stuksprijs]]=Q1_2025[[#This Row],[Artikelprijs]],"Prijs gelijk","Prijs wijkt af"),"")</f>
        <v/>
      </c>
      <c r="L1064" s="10"/>
      <c r="N1064" s="10">
        <f>IF(Q1_2025[[#This Row],[Prijstype]]="Artikelprijs",Q1_2025[[#This Row],[Artikelprijs]],Q1_2025[[#This Row],[Stuksprijs]])</f>
        <v>2</v>
      </c>
      <c r="O1064" s="10">
        <f>IF(Q1_2025[[#This Row],[Prijstype]]="Artikelprijs",Q1_2025[[#This Row],[Artikelprijs]] * Q1_2025[[#This Row],[Besteld]],Q1_2025[[#This Row],[Brutobedrag]])</f>
        <v>0</v>
      </c>
      <c r="P1064" s="10">
        <f>IF(Q1_2025[[#This Row],[Prijstype]] = "Artikelprijs",Q1_2025[[#This Row],[Brutobedrag 2]]*(100-Q1_2025[[#This Row],[Relatiekorting percentage]])/100,Q1_2025[[#This Row],[Bruto - Rel.korting]])</f>
        <v>0</v>
      </c>
    </row>
    <row r="1065" spans="1:16" x14ac:dyDescent="0.3">
      <c r="A1065" t="s">
        <v>9</v>
      </c>
      <c r="B1065">
        <v>3001036</v>
      </c>
      <c r="C1065" t="s">
        <v>63</v>
      </c>
      <c r="D1065">
        <v>10</v>
      </c>
      <c r="E1065" s="10">
        <v>3</v>
      </c>
      <c r="F1065" s="10">
        <v>0</v>
      </c>
      <c r="G1065" s="10">
        <v>0</v>
      </c>
      <c r="H1065">
        <v>20</v>
      </c>
      <c r="I1065" s="10" t="str">
        <f>_xlfn.XLOOKUP(Q1_2025[[#This Row],[Artikelnr]],Artikel_prijzen[Artnr],Artikel_prijzen[Groep],"")</f>
        <v/>
      </c>
      <c r="J1065" s="10" t="str">
        <f>_xlfn.XLOOKUP(Q1_2025[[#This Row],[Artikelnr]],Artikel_prijzen[Artnr],Artikel_prijzen[Prijs 2025],"")</f>
        <v/>
      </c>
      <c r="K1065" s="10" t="str">
        <f>IF(Q1_2025[[#This Row],[Artikelprijs]]&lt;&gt;"",IF(Q1_2025[[#This Row],[Stuksprijs]]=Q1_2025[[#This Row],[Artikelprijs]],"Prijs gelijk","Prijs wijkt af"),"")</f>
        <v/>
      </c>
      <c r="L1065" s="10"/>
      <c r="N1065" s="10">
        <f>IF(Q1_2025[[#This Row],[Prijstype]]="Artikelprijs",Q1_2025[[#This Row],[Artikelprijs]],Q1_2025[[#This Row],[Stuksprijs]])</f>
        <v>3</v>
      </c>
      <c r="O1065" s="10">
        <f>IF(Q1_2025[[#This Row],[Prijstype]]="Artikelprijs",Q1_2025[[#This Row],[Artikelprijs]] * Q1_2025[[#This Row],[Besteld]],Q1_2025[[#This Row],[Brutobedrag]])</f>
        <v>0</v>
      </c>
      <c r="P1065" s="10">
        <f>IF(Q1_2025[[#This Row],[Prijstype]] = "Artikelprijs",Q1_2025[[#This Row],[Brutobedrag 2]]*(100-Q1_2025[[#This Row],[Relatiekorting percentage]])/100,Q1_2025[[#This Row],[Bruto - Rel.korting]])</f>
        <v>0</v>
      </c>
    </row>
    <row r="1066" spans="1:16" x14ac:dyDescent="0.3">
      <c r="A1066" t="s">
        <v>9</v>
      </c>
      <c r="B1066">
        <v>3001037</v>
      </c>
      <c r="C1066" t="s">
        <v>64</v>
      </c>
      <c r="D1066">
        <v>15</v>
      </c>
      <c r="E1066" s="10">
        <v>4</v>
      </c>
      <c r="F1066" s="10">
        <v>0</v>
      </c>
      <c r="G1066" s="10">
        <v>0</v>
      </c>
      <c r="H1066">
        <v>20</v>
      </c>
      <c r="I1066" s="10" t="str">
        <f>_xlfn.XLOOKUP(Q1_2025[[#This Row],[Artikelnr]],Artikel_prijzen[Artnr],Artikel_prijzen[Groep],"")</f>
        <v/>
      </c>
      <c r="J1066" s="10" t="str">
        <f>_xlfn.XLOOKUP(Q1_2025[[#This Row],[Artikelnr]],Artikel_prijzen[Artnr],Artikel_prijzen[Prijs 2025],"")</f>
        <v/>
      </c>
      <c r="K1066" s="10" t="str">
        <f>IF(Q1_2025[[#This Row],[Artikelprijs]]&lt;&gt;"",IF(Q1_2025[[#This Row],[Stuksprijs]]=Q1_2025[[#This Row],[Artikelprijs]],"Prijs gelijk","Prijs wijkt af"),"")</f>
        <v/>
      </c>
      <c r="L1066" s="10"/>
      <c r="N1066" s="10">
        <f>IF(Q1_2025[[#This Row],[Prijstype]]="Artikelprijs",Q1_2025[[#This Row],[Artikelprijs]],Q1_2025[[#This Row],[Stuksprijs]])</f>
        <v>4</v>
      </c>
      <c r="O1066" s="10">
        <f>IF(Q1_2025[[#This Row],[Prijstype]]="Artikelprijs",Q1_2025[[#This Row],[Artikelprijs]] * Q1_2025[[#This Row],[Besteld]],Q1_2025[[#This Row],[Brutobedrag]])</f>
        <v>0</v>
      </c>
      <c r="P1066" s="10">
        <f>IF(Q1_2025[[#This Row],[Prijstype]] = "Artikelprijs",Q1_2025[[#This Row],[Brutobedrag 2]]*(100-Q1_2025[[#This Row],[Relatiekorting percentage]])/100,Q1_2025[[#This Row],[Bruto - Rel.korting]])</f>
        <v>0</v>
      </c>
    </row>
    <row r="1067" spans="1:16" x14ac:dyDescent="0.3">
      <c r="A1067" t="s">
        <v>9</v>
      </c>
      <c r="B1067">
        <v>3001038</v>
      </c>
      <c r="C1067" t="s">
        <v>65</v>
      </c>
      <c r="D1067">
        <v>10</v>
      </c>
      <c r="E1067" s="10">
        <v>6</v>
      </c>
      <c r="F1067" s="10">
        <v>0</v>
      </c>
      <c r="G1067" s="10">
        <v>0</v>
      </c>
      <c r="H1067">
        <v>20</v>
      </c>
      <c r="I1067" s="10" t="str">
        <f>_xlfn.XLOOKUP(Q1_2025[[#This Row],[Artikelnr]],Artikel_prijzen[Artnr],Artikel_prijzen[Groep],"")</f>
        <v/>
      </c>
      <c r="J1067" s="10" t="str">
        <f>_xlfn.XLOOKUP(Q1_2025[[#This Row],[Artikelnr]],Artikel_prijzen[Artnr],Artikel_prijzen[Prijs 2025],"")</f>
        <v/>
      </c>
      <c r="K1067" s="10" t="str">
        <f>IF(Q1_2025[[#This Row],[Artikelprijs]]&lt;&gt;"",IF(Q1_2025[[#This Row],[Stuksprijs]]=Q1_2025[[#This Row],[Artikelprijs]],"Prijs gelijk","Prijs wijkt af"),"")</f>
        <v/>
      </c>
      <c r="L1067" s="10"/>
      <c r="N1067" s="10">
        <f>IF(Q1_2025[[#This Row],[Prijstype]]="Artikelprijs",Q1_2025[[#This Row],[Artikelprijs]],Q1_2025[[#This Row],[Stuksprijs]])</f>
        <v>6</v>
      </c>
      <c r="O1067" s="10">
        <f>IF(Q1_2025[[#This Row],[Prijstype]]="Artikelprijs",Q1_2025[[#This Row],[Artikelprijs]] * Q1_2025[[#This Row],[Besteld]],Q1_2025[[#This Row],[Brutobedrag]])</f>
        <v>0</v>
      </c>
      <c r="P1067" s="10">
        <f>IF(Q1_2025[[#This Row],[Prijstype]] = "Artikelprijs",Q1_2025[[#This Row],[Brutobedrag 2]]*(100-Q1_2025[[#This Row],[Relatiekorting percentage]])/100,Q1_2025[[#This Row],[Bruto - Rel.korting]])</f>
        <v>0</v>
      </c>
    </row>
    <row r="1068" spans="1:16" x14ac:dyDescent="0.3">
      <c r="A1068" t="s">
        <v>9</v>
      </c>
      <c r="B1068">
        <v>3001040</v>
      </c>
      <c r="C1068" t="s">
        <v>67</v>
      </c>
      <c r="D1068">
        <v>5</v>
      </c>
      <c r="E1068" s="10">
        <v>8</v>
      </c>
      <c r="F1068" s="10">
        <v>0</v>
      </c>
      <c r="G1068" s="10">
        <v>0</v>
      </c>
      <c r="H1068">
        <v>20</v>
      </c>
      <c r="I1068" s="10" t="str">
        <f>_xlfn.XLOOKUP(Q1_2025[[#This Row],[Artikelnr]],Artikel_prijzen[Artnr],Artikel_prijzen[Groep],"")</f>
        <v/>
      </c>
      <c r="J1068" s="10" t="str">
        <f>_xlfn.XLOOKUP(Q1_2025[[#This Row],[Artikelnr]],Artikel_prijzen[Artnr],Artikel_prijzen[Prijs 2025],"")</f>
        <v/>
      </c>
      <c r="K1068" s="10" t="str">
        <f>IF(Q1_2025[[#This Row],[Artikelprijs]]&lt;&gt;"",IF(Q1_2025[[#This Row],[Stuksprijs]]=Q1_2025[[#This Row],[Artikelprijs]],"Prijs gelijk","Prijs wijkt af"),"")</f>
        <v/>
      </c>
      <c r="L1068" s="10"/>
      <c r="N1068" s="10">
        <f>IF(Q1_2025[[#This Row],[Prijstype]]="Artikelprijs",Q1_2025[[#This Row],[Artikelprijs]],Q1_2025[[#This Row],[Stuksprijs]])</f>
        <v>8</v>
      </c>
      <c r="O1068" s="10">
        <f>IF(Q1_2025[[#This Row],[Prijstype]]="Artikelprijs",Q1_2025[[#This Row],[Artikelprijs]] * Q1_2025[[#This Row],[Besteld]],Q1_2025[[#This Row],[Brutobedrag]])</f>
        <v>0</v>
      </c>
      <c r="P1068" s="10">
        <f>IF(Q1_2025[[#This Row],[Prijstype]] = "Artikelprijs",Q1_2025[[#This Row],[Brutobedrag 2]]*(100-Q1_2025[[#This Row],[Relatiekorting percentage]])/100,Q1_2025[[#This Row],[Bruto - Rel.korting]])</f>
        <v>0</v>
      </c>
    </row>
    <row r="1069" spans="1:16" x14ac:dyDescent="0.3">
      <c r="A1069" t="s">
        <v>9</v>
      </c>
      <c r="B1069">
        <v>3001045</v>
      </c>
      <c r="C1069" t="s">
        <v>71</v>
      </c>
      <c r="D1069">
        <v>4</v>
      </c>
      <c r="E1069" s="10">
        <v>5</v>
      </c>
      <c r="F1069" s="10">
        <v>0</v>
      </c>
      <c r="G1069" s="10">
        <v>0</v>
      </c>
      <c r="H1069">
        <v>20</v>
      </c>
      <c r="I1069" s="10" t="str">
        <f>_xlfn.XLOOKUP(Q1_2025[[#This Row],[Artikelnr]],Artikel_prijzen[Artnr],Artikel_prijzen[Groep],"")</f>
        <v/>
      </c>
      <c r="J1069" s="10" t="str">
        <f>_xlfn.XLOOKUP(Q1_2025[[#This Row],[Artikelnr]],Artikel_prijzen[Artnr],Artikel_prijzen[Prijs 2025],"")</f>
        <v/>
      </c>
      <c r="K1069" s="10" t="str">
        <f>IF(Q1_2025[[#This Row],[Artikelprijs]]&lt;&gt;"",IF(Q1_2025[[#This Row],[Stuksprijs]]=Q1_2025[[#This Row],[Artikelprijs]],"Prijs gelijk","Prijs wijkt af"),"")</f>
        <v/>
      </c>
      <c r="L1069" s="10"/>
      <c r="N1069" s="10">
        <f>IF(Q1_2025[[#This Row],[Prijstype]]="Artikelprijs",Q1_2025[[#This Row],[Artikelprijs]],Q1_2025[[#This Row],[Stuksprijs]])</f>
        <v>5</v>
      </c>
      <c r="O1069" s="10">
        <f>IF(Q1_2025[[#This Row],[Prijstype]]="Artikelprijs",Q1_2025[[#This Row],[Artikelprijs]] * Q1_2025[[#This Row],[Besteld]],Q1_2025[[#This Row],[Brutobedrag]])</f>
        <v>0</v>
      </c>
      <c r="P1069" s="10">
        <f>IF(Q1_2025[[#This Row],[Prijstype]] = "Artikelprijs",Q1_2025[[#This Row],[Brutobedrag 2]]*(100-Q1_2025[[#This Row],[Relatiekorting percentage]])/100,Q1_2025[[#This Row],[Bruto - Rel.korting]])</f>
        <v>0</v>
      </c>
    </row>
    <row r="1070" spans="1:16" x14ac:dyDescent="0.3">
      <c r="A1070" t="s">
        <v>9</v>
      </c>
      <c r="B1070">
        <v>3001046</v>
      </c>
      <c r="C1070" t="s">
        <v>61</v>
      </c>
      <c r="D1070">
        <v>20</v>
      </c>
      <c r="E1070" s="10">
        <v>3.5</v>
      </c>
      <c r="F1070" s="10">
        <v>0</v>
      </c>
      <c r="G1070" s="10">
        <v>0</v>
      </c>
      <c r="H1070">
        <v>20</v>
      </c>
      <c r="I1070" s="10" t="str">
        <f>_xlfn.XLOOKUP(Q1_2025[[#This Row],[Artikelnr]],Artikel_prijzen[Artnr],Artikel_prijzen[Groep],"")</f>
        <v/>
      </c>
      <c r="J1070" s="10" t="str">
        <f>_xlfn.XLOOKUP(Q1_2025[[#This Row],[Artikelnr]],Artikel_prijzen[Artnr],Artikel_prijzen[Prijs 2025],"")</f>
        <v/>
      </c>
      <c r="K1070" s="10" t="str">
        <f>IF(Q1_2025[[#This Row],[Artikelprijs]]&lt;&gt;"",IF(Q1_2025[[#This Row],[Stuksprijs]]=Q1_2025[[#This Row],[Artikelprijs]],"Prijs gelijk","Prijs wijkt af"),"")</f>
        <v/>
      </c>
      <c r="L1070" s="10"/>
      <c r="N1070" s="10">
        <f>IF(Q1_2025[[#This Row],[Prijstype]]="Artikelprijs",Q1_2025[[#This Row],[Artikelprijs]],Q1_2025[[#This Row],[Stuksprijs]])</f>
        <v>3.5</v>
      </c>
      <c r="O1070" s="10">
        <f>IF(Q1_2025[[#This Row],[Prijstype]]="Artikelprijs",Q1_2025[[#This Row],[Artikelprijs]] * Q1_2025[[#This Row],[Besteld]],Q1_2025[[#This Row],[Brutobedrag]])</f>
        <v>0</v>
      </c>
      <c r="P1070" s="10">
        <f>IF(Q1_2025[[#This Row],[Prijstype]] = "Artikelprijs",Q1_2025[[#This Row],[Brutobedrag 2]]*(100-Q1_2025[[#This Row],[Relatiekorting percentage]])/100,Q1_2025[[#This Row],[Bruto - Rel.korting]])</f>
        <v>0</v>
      </c>
    </row>
    <row r="1071" spans="1:16" x14ac:dyDescent="0.3">
      <c r="A1071" t="s">
        <v>9</v>
      </c>
      <c r="B1071">
        <v>1003011</v>
      </c>
      <c r="C1071" t="s">
        <v>247</v>
      </c>
      <c r="D1071">
        <v>2</v>
      </c>
      <c r="E1071" s="10">
        <v>30.45</v>
      </c>
      <c r="F1071" s="10">
        <v>60.9</v>
      </c>
      <c r="G1071" s="10">
        <v>48.72</v>
      </c>
      <c r="H1071">
        <v>20</v>
      </c>
      <c r="I1071" s="10" t="str">
        <f>_xlfn.XLOOKUP(Q1_2025[[#This Row],[Artikelnr]],Artikel_prijzen[Artnr],Artikel_prijzen[Groep],"")</f>
        <v/>
      </c>
      <c r="J1071" s="10" t="str">
        <f>_xlfn.XLOOKUP(Q1_2025[[#This Row],[Artikelnr]],Artikel_prijzen[Artnr],Artikel_prijzen[Prijs 2025],"")</f>
        <v/>
      </c>
      <c r="K1071" s="10" t="str">
        <f>IF(Q1_2025[[#This Row],[Artikelprijs]]&lt;&gt;"",IF(Q1_2025[[#This Row],[Stuksprijs]]=Q1_2025[[#This Row],[Artikelprijs]],"Prijs gelijk","Prijs wijkt af"),"")</f>
        <v/>
      </c>
      <c r="L1071" s="10"/>
      <c r="N1071" s="10">
        <f>IF(Q1_2025[[#This Row],[Prijstype]]="Artikelprijs",Q1_2025[[#This Row],[Artikelprijs]],Q1_2025[[#This Row],[Stuksprijs]])</f>
        <v>30.45</v>
      </c>
      <c r="O1071" s="10">
        <f>IF(Q1_2025[[#This Row],[Prijstype]]="Artikelprijs",Q1_2025[[#This Row],[Artikelprijs]] * Q1_2025[[#This Row],[Besteld]],Q1_2025[[#This Row],[Brutobedrag]])</f>
        <v>60.9</v>
      </c>
      <c r="P1071" s="10">
        <f>IF(Q1_2025[[#This Row],[Prijstype]] = "Artikelprijs",Q1_2025[[#This Row],[Brutobedrag 2]]*(100-Q1_2025[[#This Row],[Relatiekorting percentage]])/100,Q1_2025[[#This Row],[Bruto - Rel.korting]])</f>
        <v>48.72</v>
      </c>
    </row>
    <row r="1072" spans="1:16" x14ac:dyDescent="0.3">
      <c r="A1072" t="s">
        <v>9</v>
      </c>
      <c r="B1072">
        <v>1009130</v>
      </c>
      <c r="C1072" t="s">
        <v>250</v>
      </c>
      <c r="D1072">
        <v>4</v>
      </c>
      <c r="E1072" s="10">
        <v>24.73</v>
      </c>
      <c r="F1072" s="10">
        <v>98.92</v>
      </c>
      <c r="G1072" s="10">
        <v>79.14</v>
      </c>
      <c r="H1072">
        <v>20</v>
      </c>
      <c r="I1072" s="10" t="str">
        <f>_xlfn.XLOOKUP(Q1_2025[[#This Row],[Artikelnr]],Artikel_prijzen[Artnr],Artikel_prijzen[Groep],"")</f>
        <v/>
      </c>
      <c r="J1072" s="10" t="str">
        <f>_xlfn.XLOOKUP(Q1_2025[[#This Row],[Artikelnr]],Artikel_prijzen[Artnr],Artikel_prijzen[Prijs 2025],"")</f>
        <v/>
      </c>
      <c r="K1072" s="10" t="str">
        <f>IF(Q1_2025[[#This Row],[Artikelprijs]]&lt;&gt;"",IF(Q1_2025[[#This Row],[Stuksprijs]]=Q1_2025[[#This Row],[Artikelprijs]],"Prijs gelijk","Prijs wijkt af"),"")</f>
        <v/>
      </c>
      <c r="L1072" s="10"/>
      <c r="N1072" s="10">
        <f>IF(Q1_2025[[#This Row],[Prijstype]]="Artikelprijs",Q1_2025[[#This Row],[Artikelprijs]],Q1_2025[[#This Row],[Stuksprijs]])</f>
        <v>24.73</v>
      </c>
      <c r="O1072" s="10">
        <f>IF(Q1_2025[[#This Row],[Prijstype]]="Artikelprijs",Q1_2025[[#This Row],[Artikelprijs]] * Q1_2025[[#This Row],[Besteld]],Q1_2025[[#This Row],[Brutobedrag]])</f>
        <v>98.92</v>
      </c>
      <c r="P1072" s="10">
        <f>IF(Q1_2025[[#This Row],[Prijstype]] = "Artikelprijs",Q1_2025[[#This Row],[Brutobedrag 2]]*(100-Q1_2025[[#This Row],[Relatiekorting percentage]])/100,Q1_2025[[#This Row],[Bruto - Rel.korting]])</f>
        <v>79.14</v>
      </c>
    </row>
    <row r="1073" spans="1:16" x14ac:dyDescent="0.3">
      <c r="A1073" t="s">
        <v>9</v>
      </c>
      <c r="B1073">
        <v>5020009</v>
      </c>
      <c r="C1073" t="s">
        <v>125</v>
      </c>
      <c r="D1073">
        <v>9</v>
      </c>
      <c r="E1073" s="10">
        <v>45.32</v>
      </c>
      <c r="F1073" s="10">
        <v>407.88</v>
      </c>
      <c r="G1073" s="10">
        <v>326.3</v>
      </c>
      <c r="H1073">
        <v>20</v>
      </c>
      <c r="I1073" s="10" t="str">
        <f>_xlfn.XLOOKUP(Q1_2025[[#This Row],[Artikelnr]],Artikel_prijzen[Artnr],Artikel_prijzen[Groep],"")</f>
        <v/>
      </c>
      <c r="J1073" s="10" t="str">
        <f>_xlfn.XLOOKUP(Q1_2025[[#This Row],[Artikelnr]],Artikel_prijzen[Artnr],Artikel_prijzen[Prijs 2025],"")</f>
        <v/>
      </c>
      <c r="K1073" s="10" t="str">
        <f>IF(Q1_2025[[#This Row],[Artikelprijs]]&lt;&gt;"",IF(Q1_2025[[#This Row],[Stuksprijs]]=Q1_2025[[#This Row],[Artikelprijs]],"Prijs gelijk","Prijs wijkt af"),"")</f>
        <v/>
      </c>
      <c r="L1073" s="10"/>
      <c r="N1073" s="10">
        <f>IF(Q1_2025[[#This Row],[Prijstype]]="Artikelprijs",Q1_2025[[#This Row],[Artikelprijs]],Q1_2025[[#This Row],[Stuksprijs]])</f>
        <v>45.32</v>
      </c>
      <c r="O1073" s="10">
        <f>IF(Q1_2025[[#This Row],[Prijstype]]="Artikelprijs",Q1_2025[[#This Row],[Artikelprijs]] * Q1_2025[[#This Row],[Besteld]],Q1_2025[[#This Row],[Brutobedrag]])</f>
        <v>407.88</v>
      </c>
      <c r="P1073" s="10">
        <f>IF(Q1_2025[[#This Row],[Prijstype]] = "Artikelprijs",Q1_2025[[#This Row],[Brutobedrag 2]]*(100-Q1_2025[[#This Row],[Relatiekorting percentage]])/100,Q1_2025[[#This Row],[Bruto - Rel.korting]])</f>
        <v>326.3</v>
      </c>
    </row>
    <row r="1074" spans="1:16" x14ac:dyDescent="0.3">
      <c r="A1074" t="s">
        <v>9</v>
      </c>
      <c r="B1074">
        <v>5010017</v>
      </c>
      <c r="C1074" t="s">
        <v>248</v>
      </c>
      <c r="D1074">
        <v>4</v>
      </c>
      <c r="E1074" s="10">
        <v>38.99</v>
      </c>
      <c r="F1074" s="10">
        <v>155.96</v>
      </c>
      <c r="G1074" s="10">
        <v>116.97</v>
      </c>
      <c r="H1074">
        <v>25</v>
      </c>
      <c r="I1074" s="10" t="str">
        <f>_xlfn.XLOOKUP(Q1_2025[[#This Row],[Artikelnr]],Artikel_prijzen[Artnr],Artikel_prijzen[Groep],"")</f>
        <v/>
      </c>
      <c r="J1074" s="10" t="str">
        <f>_xlfn.XLOOKUP(Q1_2025[[#This Row],[Artikelnr]],Artikel_prijzen[Artnr],Artikel_prijzen[Prijs 2025],"")</f>
        <v/>
      </c>
      <c r="K1074" s="10" t="str">
        <f>IF(Q1_2025[[#This Row],[Artikelprijs]]&lt;&gt;"",IF(Q1_2025[[#This Row],[Stuksprijs]]=Q1_2025[[#This Row],[Artikelprijs]],"Prijs gelijk","Prijs wijkt af"),"")</f>
        <v/>
      </c>
      <c r="L1074" s="10"/>
      <c r="N1074" s="10">
        <f>IF(Q1_2025[[#This Row],[Prijstype]]="Artikelprijs",Q1_2025[[#This Row],[Artikelprijs]],Q1_2025[[#This Row],[Stuksprijs]])</f>
        <v>38.99</v>
      </c>
      <c r="O1074" s="10">
        <f>IF(Q1_2025[[#This Row],[Prijstype]]="Artikelprijs",Q1_2025[[#This Row],[Artikelprijs]] * Q1_2025[[#This Row],[Besteld]],Q1_2025[[#This Row],[Brutobedrag]])</f>
        <v>155.96</v>
      </c>
      <c r="P1074" s="10">
        <f>IF(Q1_2025[[#This Row],[Prijstype]] = "Artikelprijs",Q1_2025[[#This Row],[Brutobedrag 2]]*(100-Q1_2025[[#This Row],[Relatiekorting percentage]])/100,Q1_2025[[#This Row],[Bruto - Rel.korting]])</f>
        <v>116.97</v>
      </c>
    </row>
    <row r="1075" spans="1:16" x14ac:dyDescent="0.3">
      <c r="A1075" t="s">
        <v>9</v>
      </c>
      <c r="B1075">
        <v>5020002</v>
      </c>
      <c r="C1075" t="s">
        <v>122</v>
      </c>
      <c r="D1075">
        <v>6</v>
      </c>
      <c r="E1075" s="10">
        <v>39.65</v>
      </c>
      <c r="F1075" s="10">
        <v>237.9</v>
      </c>
      <c r="G1075" s="10">
        <v>190.32</v>
      </c>
      <c r="H1075">
        <v>20</v>
      </c>
      <c r="I1075" s="10" t="str">
        <f>_xlfn.XLOOKUP(Q1_2025[[#This Row],[Artikelnr]],Artikel_prijzen[Artnr],Artikel_prijzen[Groep],"")</f>
        <v/>
      </c>
      <c r="J1075" s="10" t="str">
        <f>_xlfn.XLOOKUP(Q1_2025[[#This Row],[Artikelnr]],Artikel_prijzen[Artnr],Artikel_prijzen[Prijs 2025],"")</f>
        <v/>
      </c>
      <c r="K1075" s="10" t="str">
        <f>IF(Q1_2025[[#This Row],[Artikelprijs]]&lt;&gt;"",IF(Q1_2025[[#This Row],[Stuksprijs]]=Q1_2025[[#This Row],[Artikelprijs]],"Prijs gelijk","Prijs wijkt af"),"")</f>
        <v/>
      </c>
      <c r="L1075" s="10"/>
      <c r="N1075" s="10">
        <f>IF(Q1_2025[[#This Row],[Prijstype]]="Artikelprijs",Q1_2025[[#This Row],[Artikelprijs]],Q1_2025[[#This Row],[Stuksprijs]])</f>
        <v>39.65</v>
      </c>
      <c r="O1075" s="10">
        <f>IF(Q1_2025[[#This Row],[Prijstype]]="Artikelprijs",Q1_2025[[#This Row],[Artikelprijs]] * Q1_2025[[#This Row],[Besteld]],Q1_2025[[#This Row],[Brutobedrag]])</f>
        <v>237.9</v>
      </c>
      <c r="P1075" s="10">
        <f>IF(Q1_2025[[#This Row],[Prijstype]] = "Artikelprijs",Q1_2025[[#This Row],[Brutobedrag 2]]*(100-Q1_2025[[#This Row],[Relatiekorting percentage]])/100,Q1_2025[[#This Row],[Bruto - Rel.korting]])</f>
        <v>190.32</v>
      </c>
    </row>
    <row r="1076" spans="1:16" x14ac:dyDescent="0.3">
      <c r="A1076" t="s">
        <v>9</v>
      </c>
      <c r="B1076">
        <v>3001035</v>
      </c>
      <c r="C1076" t="s">
        <v>62</v>
      </c>
      <c r="D1076">
        <v>10</v>
      </c>
      <c r="E1076" s="10">
        <v>2</v>
      </c>
      <c r="F1076" s="10">
        <v>0</v>
      </c>
      <c r="G1076" s="10">
        <v>0</v>
      </c>
      <c r="H1076">
        <v>20</v>
      </c>
      <c r="I1076" s="10" t="str">
        <f>_xlfn.XLOOKUP(Q1_2025[[#This Row],[Artikelnr]],Artikel_prijzen[Artnr],Artikel_prijzen[Groep],"")</f>
        <v/>
      </c>
      <c r="J1076" s="10" t="str">
        <f>_xlfn.XLOOKUP(Q1_2025[[#This Row],[Artikelnr]],Artikel_prijzen[Artnr],Artikel_prijzen[Prijs 2025],"")</f>
        <v/>
      </c>
      <c r="K1076" s="10" t="str">
        <f>IF(Q1_2025[[#This Row],[Artikelprijs]]&lt;&gt;"",IF(Q1_2025[[#This Row],[Stuksprijs]]=Q1_2025[[#This Row],[Artikelprijs]],"Prijs gelijk","Prijs wijkt af"),"")</f>
        <v/>
      </c>
      <c r="L1076" s="10"/>
      <c r="N1076" s="10">
        <f>IF(Q1_2025[[#This Row],[Prijstype]]="Artikelprijs",Q1_2025[[#This Row],[Artikelprijs]],Q1_2025[[#This Row],[Stuksprijs]])</f>
        <v>2</v>
      </c>
      <c r="O1076" s="10">
        <f>IF(Q1_2025[[#This Row],[Prijstype]]="Artikelprijs",Q1_2025[[#This Row],[Artikelprijs]] * Q1_2025[[#This Row],[Besteld]],Q1_2025[[#This Row],[Brutobedrag]])</f>
        <v>0</v>
      </c>
      <c r="P1076" s="10">
        <f>IF(Q1_2025[[#This Row],[Prijstype]] = "Artikelprijs",Q1_2025[[#This Row],[Brutobedrag 2]]*(100-Q1_2025[[#This Row],[Relatiekorting percentage]])/100,Q1_2025[[#This Row],[Bruto - Rel.korting]])</f>
        <v>0</v>
      </c>
    </row>
    <row r="1077" spans="1:16" x14ac:dyDescent="0.3">
      <c r="A1077" t="s">
        <v>9</v>
      </c>
      <c r="B1077">
        <v>3001036</v>
      </c>
      <c r="C1077" t="s">
        <v>63</v>
      </c>
      <c r="D1077">
        <v>10</v>
      </c>
      <c r="E1077" s="10">
        <v>3</v>
      </c>
      <c r="F1077" s="10">
        <v>0</v>
      </c>
      <c r="G1077" s="10">
        <v>0</v>
      </c>
      <c r="H1077">
        <v>20</v>
      </c>
      <c r="I1077" s="10" t="str">
        <f>_xlfn.XLOOKUP(Q1_2025[[#This Row],[Artikelnr]],Artikel_prijzen[Artnr],Artikel_prijzen[Groep],"")</f>
        <v/>
      </c>
      <c r="J1077" s="10" t="str">
        <f>_xlfn.XLOOKUP(Q1_2025[[#This Row],[Artikelnr]],Artikel_prijzen[Artnr],Artikel_prijzen[Prijs 2025],"")</f>
        <v/>
      </c>
      <c r="K1077" s="10" t="str">
        <f>IF(Q1_2025[[#This Row],[Artikelprijs]]&lt;&gt;"",IF(Q1_2025[[#This Row],[Stuksprijs]]=Q1_2025[[#This Row],[Artikelprijs]],"Prijs gelijk","Prijs wijkt af"),"")</f>
        <v/>
      </c>
      <c r="L1077" s="10"/>
      <c r="N1077" s="10">
        <f>IF(Q1_2025[[#This Row],[Prijstype]]="Artikelprijs",Q1_2025[[#This Row],[Artikelprijs]],Q1_2025[[#This Row],[Stuksprijs]])</f>
        <v>3</v>
      </c>
      <c r="O1077" s="10">
        <f>IF(Q1_2025[[#This Row],[Prijstype]]="Artikelprijs",Q1_2025[[#This Row],[Artikelprijs]] * Q1_2025[[#This Row],[Besteld]],Q1_2025[[#This Row],[Brutobedrag]])</f>
        <v>0</v>
      </c>
      <c r="P1077" s="10">
        <f>IF(Q1_2025[[#This Row],[Prijstype]] = "Artikelprijs",Q1_2025[[#This Row],[Brutobedrag 2]]*(100-Q1_2025[[#This Row],[Relatiekorting percentage]])/100,Q1_2025[[#This Row],[Bruto - Rel.korting]])</f>
        <v>0</v>
      </c>
    </row>
    <row r="1078" spans="1:16" x14ac:dyDescent="0.3">
      <c r="A1078" t="s">
        <v>9</v>
      </c>
      <c r="B1078">
        <v>3001037</v>
      </c>
      <c r="C1078" t="s">
        <v>64</v>
      </c>
      <c r="D1078">
        <v>5</v>
      </c>
      <c r="E1078" s="10">
        <v>4</v>
      </c>
      <c r="F1078" s="10">
        <v>0</v>
      </c>
      <c r="G1078" s="10">
        <v>0</v>
      </c>
      <c r="H1078">
        <v>20</v>
      </c>
      <c r="I1078" s="10" t="str">
        <f>_xlfn.XLOOKUP(Q1_2025[[#This Row],[Artikelnr]],Artikel_prijzen[Artnr],Artikel_prijzen[Groep],"")</f>
        <v/>
      </c>
      <c r="J1078" s="10" t="str">
        <f>_xlfn.XLOOKUP(Q1_2025[[#This Row],[Artikelnr]],Artikel_prijzen[Artnr],Artikel_prijzen[Prijs 2025],"")</f>
        <v/>
      </c>
      <c r="K1078" s="10" t="str">
        <f>IF(Q1_2025[[#This Row],[Artikelprijs]]&lt;&gt;"",IF(Q1_2025[[#This Row],[Stuksprijs]]=Q1_2025[[#This Row],[Artikelprijs]],"Prijs gelijk","Prijs wijkt af"),"")</f>
        <v/>
      </c>
      <c r="L1078" s="10"/>
      <c r="N1078" s="10">
        <f>IF(Q1_2025[[#This Row],[Prijstype]]="Artikelprijs",Q1_2025[[#This Row],[Artikelprijs]],Q1_2025[[#This Row],[Stuksprijs]])</f>
        <v>4</v>
      </c>
      <c r="O1078" s="10">
        <f>IF(Q1_2025[[#This Row],[Prijstype]]="Artikelprijs",Q1_2025[[#This Row],[Artikelprijs]] * Q1_2025[[#This Row],[Besteld]],Q1_2025[[#This Row],[Brutobedrag]])</f>
        <v>0</v>
      </c>
      <c r="P1078" s="10">
        <f>IF(Q1_2025[[#This Row],[Prijstype]] = "Artikelprijs",Q1_2025[[#This Row],[Brutobedrag 2]]*(100-Q1_2025[[#This Row],[Relatiekorting percentage]])/100,Q1_2025[[#This Row],[Bruto - Rel.korting]])</f>
        <v>0</v>
      </c>
    </row>
    <row r="1079" spans="1:16" x14ac:dyDescent="0.3">
      <c r="A1079" t="s">
        <v>9</v>
      </c>
      <c r="B1079">
        <v>3001038</v>
      </c>
      <c r="C1079" t="s">
        <v>65</v>
      </c>
      <c r="D1079">
        <v>10</v>
      </c>
      <c r="E1079" s="10">
        <v>6</v>
      </c>
      <c r="F1079" s="10">
        <v>0</v>
      </c>
      <c r="G1079" s="10">
        <v>0</v>
      </c>
      <c r="H1079">
        <v>20</v>
      </c>
      <c r="I1079" s="10" t="str">
        <f>_xlfn.XLOOKUP(Q1_2025[[#This Row],[Artikelnr]],Artikel_prijzen[Artnr],Artikel_prijzen[Groep],"")</f>
        <v/>
      </c>
      <c r="J1079" s="10" t="str">
        <f>_xlfn.XLOOKUP(Q1_2025[[#This Row],[Artikelnr]],Artikel_prijzen[Artnr],Artikel_prijzen[Prijs 2025],"")</f>
        <v/>
      </c>
      <c r="K1079" s="10" t="str">
        <f>IF(Q1_2025[[#This Row],[Artikelprijs]]&lt;&gt;"",IF(Q1_2025[[#This Row],[Stuksprijs]]=Q1_2025[[#This Row],[Artikelprijs]],"Prijs gelijk","Prijs wijkt af"),"")</f>
        <v/>
      </c>
      <c r="L1079" s="10"/>
      <c r="N1079" s="10">
        <f>IF(Q1_2025[[#This Row],[Prijstype]]="Artikelprijs",Q1_2025[[#This Row],[Artikelprijs]],Q1_2025[[#This Row],[Stuksprijs]])</f>
        <v>6</v>
      </c>
      <c r="O1079" s="10">
        <f>IF(Q1_2025[[#This Row],[Prijstype]]="Artikelprijs",Q1_2025[[#This Row],[Artikelprijs]] * Q1_2025[[#This Row],[Besteld]],Q1_2025[[#This Row],[Brutobedrag]])</f>
        <v>0</v>
      </c>
      <c r="P1079" s="10">
        <f>IF(Q1_2025[[#This Row],[Prijstype]] = "Artikelprijs",Q1_2025[[#This Row],[Brutobedrag 2]]*(100-Q1_2025[[#This Row],[Relatiekorting percentage]])/100,Q1_2025[[#This Row],[Bruto - Rel.korting]])</f>
        <v>0</v>
      </c>
    </row>
    <row r="1080" spans="1:16" x14ac:dyDescent="0.3">
      <c r="A1080" t="s">
        <v>9</v>
      </c>
      <c r="B1080">
        <v>3001040</v>
      </c>
      <c r="C1080" t="s">
        <v>67</v>
      </c>
      <c r="D1080">
        <v>5</v>
      </c>
      <c r="E1080" s="10">
        <v>8</v>
      </c>
      <c r="F1080" s="10">
        <v>0</v>
      </c>
      <c r="G1080" s="10">
        <v>0</v>
      </c>
      <c r="H1080">
        <v>20</v>
      </c>
      <c r="I1080" s="10" t="str">
        <f>_xlfn.XLOOKUP(Q1_2025[[#This Row],[Artikelnr]],Artikel_prijzen[Artnr],Artikel_prijzen[Groep],"")</f>
        <v/>
      </c>
      <c r="J1080" s="10" t="str">
        <f>_xlfn.XLOOKUP(Q1_2025[[#This Row],[Artikelnr]],Artikel_prijzen[Artnr],Artikel_prijzen[Prijs 2025],"")</f>
        <v/>
      </c>
      <c r="K1080" s="10" t="str">
        <f>IF(Q1_2025[[#This Row],[Artikelprijs]]&lt;&gt;"",IF(Q1_2025[[#This Row],[Stuksprijs]]=Q1_2025[[#This Row],[Artikelprijs]],"Prijs gelijk","Prijs wijkt af"),"")</f>
        <v/>
      </c>
      <c r="L1080" s="10"/>
      <c r="N1080" s="10">
        <f>IF(Q1_2025[[#This Row],[Prijstype]]="Artikelprijs",Q1_2025[[#This Row],[Artikelprijs]],Q1_2025[[#This Row],[Stuksprijs]])</f>
        <v>8</v>
      </c>
      <c r="O1080" s="10">
        <f>IF(Q1_2025[[#This Row],[Prijstype]]="Artikelprijs",Q1_2025[[#This Row],[Artikelprijs]] * Q1_2025[[#This Row],[Besteld]],Q1_2025[[#This Row],[Brutobedrag]])</f>
        <v>0</v>
      </c>
      <c r="P1080" s="10">
        <f>IF(Q1_2025[[#This Row],[Prijstype]] = "Artikelprijs",Q1_2025[[#This Row],[Brutobedrag 2]]*(100-Q1_2025[[#This Row],[Relatiekorting percentage]])/100,Q1_2025[[#This Row],[Bruto - Rel.korting]])</f>
        <v>0</v>
      </c>
    </row>
    <row r="1081" spans="1:16" x14ac:dyDescent="0.3">
      <c r="A1081" t="s">
        <v>9</v>
      </c>
      <c r="B1081">
        <v>3001045</v>
      </c>
      <c r="C1081" t="s">
        <v>71</v>
      </c>
      <c r="D1081">
        <v>3</v>
      </c>
      <c r="E1081" s="10">
        <v>5</v>
      </c>
      <c r="F1081" s="10">
        <v>0</v>
      </c>
      <c r="G1081" s="10">
        <v>0</v>
      </c>
      <c r="H1081">
        <v>20</v>
      </c>
      <c r="I1081" s="10" t="str">
        <f>_xlfn.XLOOKUP(Q1_2025[[#This Row],[Artikelnr]],Artikel_prijzen[Artnr],Artikel_prijzen[Groep],"")</f>
        <v/>
      </c>
      <c r="J1081" s="10" t="str">
        <f>_xlfn.XLOOKUP(Q1_2025[[#This Row],[Artikelnr]],Artikel_prijzen[Artnr],Artikel_prijzen[Prijs 2025],"")</f>
        <v/>
      </c>
      <c r="K1081" s="10" t="str">
        <f>IF(Q1_2025[[#This Row],[Artikelprijs]]&lt;&gt;"",IF(Q1_2025[[#This Row],[Stuksprijs]]=Q1_2025[[#This Row],[Artikelprijs]],"Prijs gelijk","Prijs wijkt af"),"")</f>
        <v/>
      </c>
      <c r="L1081" s="10"/>
      <c r="N1081" s="10">
        <f>IF(Q1_2025[[#This Row],[Prijstype]]="Artikelprijs",Q1_2025[[#This Row],[Artikelprijs]],Q1_2025[[#This Row],[Stuksprijs]])</f>
        <v>5</v>
      </c>
      <c r="O1081" s="10">
        <f>IF(Q1_2025[[#This Row],[Prijstype]]="Artikelprijs",Q1_2025[[#This Row],[Artikelprijs]] * Q1_2025[[#This Row],[Besteld]],Q1_2025[[#This Row],[Brutobedrag]])</f>
        <v>0</v>
      </c>
      <c r="P1081" s="10">
        <f>IF(Q1_2025[[#This Row],[Prijstype]] = "Artikelprijs",Q1_2025[[#This Row],[Brutobedrag 2]]*(100-Q1_2025[[#This Row],[Relatiekorting percentage]])/100,Q1_2025[[#This Row],[Bruto - Rel.korting]])</f>
        <v>0</v>
      </c>
    </row>
    <row r="1082" spans="1:16" x14ac:dyDescent="0.3">
      <c r="A1082" t="s">
        <v>9</v>
      </c>
      <c r="B1082">
        <v>5020008</v>
      </c>
      <c r="C1082" t="s">
        <v>52</v>
      </c>
      <c r="D1082">
        <v>2</v>
      </c>
      <c r="E1082" s="10">
        <v>32.96</v>
      </c>
      <c r="F1082" s="10">
        <v>65.92</v>
      </c>
      <c r="G1082" s="10">
        <v>52.74</v>
      </c>
      <c r="H1082">
        <v>20</v>
      </c>
      <c r="I1082" s="10" t="str">
        <f>_xlfn.XLOOKUP(Q1_2025[[#This Row],[Artikelnr]],Artikel_prijzen[Artnr],Artikel_prijzen[Groep],"")</f>
        <v/>
      </c>
      <c r="J1082" s="10" t="str">
        <f>_xlfn.XLOOKUP(Q1_2025[[#This Row],[Artikelnr]],Artikel_prijzen[Artnr],Artikel_prijzen[Prijs 2025],"")</f>
        <v/>
      </c>
      <c r="K1082" s="10" t="str">
        <f>IF(Q1_2025[[#This Row],[Artikelprijs]]&lt;&gt;"",IF(Q1_2025[[#This Row],[Stuksprijs]]=Q1_2025[[#This Row],[Artikelprijs]],"Prijs gelijk","Prijs wijkt af"),"")</f>
        <v/>
      </c>
      <c r="L1082" s="10"/>
      <c r="N1082" s="10">
        <f>IF(Q1_2025[[#This Row],[Prijstype]]="Artikelprijs",Q1_2025[[#This Row],[Artikelprijs]],Q1_2025[[#This Row],[Stuksprijs]])</f>
        <v>32.96</v>
      </c>
      <c r="O1082" s="10">
        <f>IF(Q1_2025[[#This Row],[Prijstype]]="Artikelprijs",Q1_2025[[#This Row],[Artikelprijs]] * Q1_2025[[#This Row],[Besteld]],Q1_2025[[#This Row],[Brutobedrag]])</f>
        <v>65.92</v>
      </c>
      <c r="P1082" s="10">
        <f>IF(Q1_2025[[#This Row],[Prijstype]] = "Artikelprijs",Q1_2025[[#This Row],[Brutobedrag 2]]*(100-Q1_2025[[#This Row],[Relatiekorting percentage]])/100,Q1_2025[[#This Row],[Bruto - Rel.korting]])</f>
        <v>52.74</v>
      </c>
    </row>
    <row r="1083" spans="1:16" x14ac:dyDescent="0.3">
      <c r="A1083" t="s">
        <v>9</v>
      </c>
      <c r="B1083">
        <v>5010017</v>
      </c>
      <c r="C1083" t="s">
        <v>248</v>
      </c>
      <c r="D1083">
        <v>20</v>
      </c>
      <c r="E1083" s="10">
        <v>38.99</v>
      </c>
      <c r="F1083" s="10">
        <v>779.8</v>
      </c>
      <c r="G1083" s="10">
        <v>584.85</v>
      </c>
      <c r="H1083">
        <v>25</v>
      </c>
      <c r="I1083" s="10" t="str">
        <f>_xlfn.XLOOKUP(Q1_2025[[#This Row],[Artikelnr]],Artikel_prijzen[Artnr],Artikel_prijzen[Groep],"")</f>
        <v/>
      </c>
      <c r="J1083" s="10" t="str">
        <f>_xlfn.XLOOKUP(Q1_2025[[#This Row],[Artikelnr]],Artikel_prijzen[Artnr],Artikel_prijzen[Prijs 2025],"")</f>
        <v/>
      </c>
      <c r="K1083" s="10" t="str">
        <f>IF(Q1_2025[[#This Row],[Artikelprijs]]&lt;&gt;"",IF(Q1_2025[[#This Row],[Stuksprijs]]=Q1_2025[[#This Row],[Artikelprijs]],"Prijs gelijk","Prijs wijkt af"),"")</f>
        <v/>
      </c>
      <c r="L1083" s="10"/>
      <c r="N1083" s="10">
        <f>IF(Q1_2025[[#This Row],[Prijstype]]="Artikelprijs",Q1_2025[[#This Row],[Artikelprijs]],Q1_2025[[#This Row],[Stuksprijs]])</f>
        <v>38.99</v>
      </c>
      <c r="O1083" s="10">
        <f>IF(Q1_2025[[#This Row],[Prijstype]]="Artikelprijs",Q1_2025[[#This Row],[Artikelprijs]] * Q1_2025[[#This Row],[Besteld]],Q1_2025[[#This Row],[Brutobedrag]])</f>
        <v>779.8</v>
      </c>
      <c r="P1083" s="10">
        <f>IF(Q1_2025[[#This Row],[Prijstype]] = "Artikelprijs",Q1_2025[[#This Row],[Brutobedrag 2]]*(100-Q1_2025[[#This Row],[Relatiekorting percentage]])/100,Q1_2025[[#This Row],[Bruto - Rel.korting]])</f>
        <v>584.85</v>
      </c>
    </row>
    <row r="1084" spans="1:16" x14ac:dyDescent="0.3">
      <c r="A1084" t="s">
        <v>9</v>
      </c>
      <c r="B1084">
        <v>1009130</v>
      </c>
      <c r="C1084" t="s">
        <v>250</v>
      </c>
      <c r="D1084">
        <v>1</v>
      </c>
      <c r="E1084" s="10">
        <v>24.73</v>
      </c>
      <c r="F1084" s="10">
        <v>24.73</v>
      </c>
      <c r="G1084" s="10">
        <v>19.78</v>
      </c>
      <c r="H1084">
        <v>20</v>
      </c>
      <c r="I1084" s="10" t="str">
        <f>_xlfn.XLOOKUP(Q1_2025[[#This Row],[Artikelnr]],Artikel_prijzen[Artnr],Artikel_prijzen[Groep],"")</f>
        <v/>
      </c>
      <c r="J1084" s="10" t="str">
        <f>_xlfn.XLOOKUP(Q1_2025[[#This Row],[Artikelnr]],Artikel_prijzen[Artnr],Artikel_prijzen[Prijs 2025],"")</f>
        <v/>
      </c>
      <c r="K1084" s="10" t="str">
        <f>IF(Q1_2025[[#This Row],[Artikelprijs]]&lt;&gt;"",IF(Q1_2025[[#This Row],[Stuksprijs]]=Q1_2025[[#This Row],[Artikelprijs]],"Prijs gelijk","Prijs wijkt af"),"")</f>
        <v/>
      </c>
      <c r="L1084" s="10"/>
      <c r="N1084" s="10">
        <f>IF(Q1_2025[[#This Row],[Prijstype]]="Artikelprijs",Q1_2025[[#This Row],[Artikelprijs]],Q1_2025[[#This Row],[Stuksprijs]])</f>
        <v>24.73</v>
      </c>
      <c r="O1084" s="10">
        <f>IF(Q1_2025[[#This Row],[Prijstype]]="Artikelprijs",Q1_2025[[#This Row],[Artikelprijs]] * Q1_2025[[#This Row],[Besteld]],Q1_2025[[#This Row],[Brutobedrag]])</f>
        <v>24.73</v>
      </c>
      <c r="P1084" s="10">
        <f>IF(Q1_2025[[#This Row],[Prijstype]] = "Artikelprijs",Q1_2025[[#This Row],[Brutobedrag 2]]*(100-Q1_2025[[#This Row],[Relatiekorting percentage]])/100,Q1_2025[[#This Row],[Bruto - Rel.korting]])</f>
        <v>19.78</v>
      </c>
    </row>
    <row r="1085" spans="1:16" x14ac:dyDescent="0.3">
      <c r="A1085" t="s">
        <v>9</v>
      </c>
      <c r="B1085">
        <v>5020002</v>
      </c>
      <c r="C1085" t="s">
        <v>122</v>
      </c>
      <c r="D1085">
        <v>3</v>
      </c>
      <c r="E1085" s="10">
        <v>39.65</v>
      </c>
      <c r="F1085" s="10">
        <v>118.95</v>
      </c>
      <c r="G1085" s="10">
        <v>95.16</v>
      </c>
      <c r="H1085">
        <v>20</v>
      </c>
      <c r="I1085" s="10" t="str">
        <f>_xlfn.XLOOKUP(Q1_2025[[#This Row],[Artikelnr]],Artikel_prijzen[Artnr],Artikel_prijzen[Groep],"")</f>
        <v/>
      </c>
      <c r="J1085" s="10" t="str">
        <f>_xlfn.XLOOKUP(Q1_2025[[#This Row],[Artikelnr]],Artikel_prijzen[Artnr],Artikel_prijzen[Prijs 2025],"")</f>
        <v/>
      </c>
      <c r="K1085" s="10" t="str">
        <f>IF(Q1_2025[[#This Row],[Artikelprijs]]&lt;&gt;"",IF(Q1_2025[[#This Row],[Stuksprijs]]=Q1_2025[[#This Row],[Artikelprijs]],"Prijs gelijk","Prijs wijkt af"),"")</f>
        <v/>
      </c>
      <c r="L1085" s="10"/>
      <c r="N1085" s="10">
        <f>IF(Q1_2025[[#This Row],[Prijstype]]="Artikelprijs",Q1_2025[[#This Row],[Artikelprijs]],Q1_2025[[#This Row],[Stuksprijs]])</f>
        <v>39.65</v>
      </c>
      <c r="O1085" s="10">
        <f>IF(Q1_2025[[#This Row],[Prijstype]]="Artikelprijs",Q1_2025[[#This Row],[Artikelprijs]] * Q1_2025[[#This Row],[Besteld]],Q1_2025[[#This Row],[Brutobedrag]])</f>
        <v>118.95</v>
      </c>
      <c r="P1085" s="10">
        <f>IF(Q1_2025[[#This Row],[Prijstype]] = "Artikelprijs",Q1_2025[[#This Row],[Brutobedrag 2]]*(100-Q1_2025[[#This Row],[Relatiekorting percentage]])/100,Q1_2025[[#This Row],[Bruto - Rel.korting]])</f>
        <v>95.16</v>
      </c>
    </row>
    <row r="1086" spans="1:16" x14ac:dyDescent="0.3">
      <c r="A1086" t="s">
        <v>9</v>
      </c>
      <c r="B1086">
        <v>3001036</v>
      </c>
      <c r="C1086" t="s">
        <v>63</v>
      </c>
      <c r="D1086">
        <v>5</v>
      </c>
      <c r="E1086" s="10">
        <v>3</v>
      </c>
      <c r="F1086" s="10">
        <v>0</v>
      </c>
      <c r="G1086" s="10">
        <v>0</v>
      </c>
      <c r="H1086">
        <v>20</v>
      </c>
      <c r="I1086" s="10" t="str">
        <f>_xlfn.XLOOKUP(Q1_2025[[#This Row],[Artikelnr]],Artikel_prijzen[Artnr],Artikel_prijzen[Groep],"")</f>
        <v/>
      </c>
      <c r="J1086" s="10" t="str">
        <f>_xlfn.XLOOKUP(Q1_2025[[#This Row],[Artikelnr]],Artikel_prijzen[Artnr],Artikel_prijzen[Prijs 2025],"")</f>
        <v/>
      </c>
      <c r="K1086" s="10" t="str">
        <f>IF(Q1_2025[[#This Row],[Artikelprijs]]&lt;&gt;"",IF(Q1_2025[[#This Row],[Stuksprijs]]=Q1_2025[[#This Row],[Artikelprijs]],"Prijs gelijk","Prijs wijkt af"),"")</f>
        <v/>
      </c>
      <c r="L1086" s="10"/>
      <c r="N1086" s="10">
        <f>IF(Q1_2025[[#This Row],[Prijstype]]="Artikelprijs",Q1_2025[[#This Row],[Artikelprijs]],Q1_2025[[#This Row],[Stuksprijs]])</f>
        <v>3</v>
      </c>
      <c r="O1086" s="10">
        <f>IF(Q1_2025[[#This Row],[Prijstype]]="Artikelprijs",Q1_2025[[#This Row],[Artikelprijs]] * Q1_2025[[#This Row],[Besteld]],Q1_2025[[#This Row],[Brutobedrag]])</f>
        <v>0</v>
      </c>
      <c r="P1086" s="10">
        <f>IF(Q1_2025[[#This Row],[Prijstype]] = "Artikelprijs",Q1_2025[[#This Row],[Brutobedrag 2]]*(100-Q1_2025[[#This Row],[Relatiekorting percentage]])/100,Q1_2025[[#This Row],[Bruto - Rel.korting]])</f>
        <v>0</v>
      </c>
    </row>
    <row r="1087" spans="1:16" x14ac:dyDescent="0.3">
      <c r="A1087" t="s">
        <v>9</v>
      </c>
      <c r="B1087">
        <v>3001037</v>
      </c>
      <c r="C1087" t="s">
        <v>64</v>
      </c>
      <c r="D1087">
        <v>8</v>
      </c>
      <c r="E1087" s="10">
        <v>4</v>
      </c>
      <c r="F1087" s="10">
        <v>0</v>
      </c>
      <c r="G1087" s="10">
        <v>0</v>
      </c>
      <c r="H1087">
        <v>20</v>
      </c>
      <c r="I1087" s="10" t="str">
        <f>_xlfn.XLOOKUP(Q1_2025[[#This Row],[Artikelnr]],Artikel_prijzen[Artnr],Artikel_prijzen[Groep],"")</f>
        <v/>
      </c>
      <c r="J1087" s="10" t="str">
        <f>_xlfn.XLOOKUP(Q1_2025[[#This Row],[Artikelnr]],Artikel_prijzen[Artnr],Artikel_prijzen[Prijs 2025],"")</f>
        <v/>
      </c>
      <c r="K1087" s="10" t="str">
        <f>IF(Q1_2025[[#This Row],[Artikelprijs]]&lt;&gt;"",IF(Q1_2025[[#This Row],[Stuksprijs]]=Q1_2025[[#This Row],[Artikelprijs]],"Prijs gelijk","Prijs wijkt af"),"")</f>
        <v/>
      </c>
      <c r="L1087" s="10"/>
      <c r="N1087" s="10">
        <f>IF(Q1_2025[[#This Row],[Prijstype]]="Artikelprijs",Q1_2025[[#This Row],[Artikelprijs]],Q1_2025[[#This Row],[Stuksprijs]])</f>
        <v>4</v>
      </c>
      <c r="O1087" s="10">
        <f>IF(Q1_2025[[#This Row],[Prijstype]]="Artikelprijs",Q1_2025[[#This Row],[Artikelprijs]] * Q1_2025[[#This Row],[Besteld]],Q1_2025[[#This Row],[Brutobedrag]])</f>
        <v>0</v>
      </c>
      <c r="P1087" s="10">
        <f>IF(Q1_2025[[#This Row],[Prijstype]] = "Artikelprijs",Q1_2025[[#This Row],[Brutobedrag 2]]*(100-Q1_2025[[#This Row],[Relatiekorting percentage]])/100,Q1_2025[[#This Row],[Bruto - Rel.korting]])</f>
        <v>0</v>
      </c>
    </row>
    <row r="1088" spans="1:16" x14ac:dyDescent="0.3">
      <c r="A1088" t="s">
        <v>9</v>
      </c>
      <c r="B1088">
        <v>3001038</v>
      </c>
      <c r="C1088" t="s">
        <v>65</v>
      </c>
      <c r="D1088">
        <v>5</v>
      </c>
      <c r="E1088" s="10">
        <v>6</v>
      </c>
      <c r="F1088" s="10">
        <v>0</v>
      </c>
      <c r="G1088" s="10">
        <v>0</v>
      </c>
      <c r="H1088">
        <v>20</v>
      </c>
      <c r="I1088" s="10" t="str">
        <f>_xlfn.XLOOKUP(Q1_2025[[#This Row],[Artikelnr]],Artikel_prijzen[Artnr],Artikel_prijzen[Groep],"")</f>
        <v/>
      </c>
      <c r="J1088" s="10" t="str">
        <f>_xlfn.XLOOKUP(Q1_2025[[#This Row],[Artikelnr]],Artikel_prijzen[Artnr],Artikel_prijzen[Prijs 2025],"")</f>
        <v/>
      </c>
      <c r="K1088" s="10" t="str">
        <f>IF(Q1_2025[[#This Row],[Artikelprijs]]&lt;&gt;"",IF(Q1_2025[[#This Row],[Stuksprijs]]=Q1_2025[[#This Row],[Artikelprijs]],"Prijs gelijk","Prijs wijkt af"),"")</f>
        <v/>
      </c>
      <c r="L1088" s="10"/>
      <c r="N1088" s="10">
        <f>IF(Q1_2025[[#This Row],[Prijstype]]="Artikelprijs",Q1_2025[[#This Row],[Artikelprijs]],Q1_2025[[#This Row],[Stuksprijs]])</f>
        <v>6</v>
      </c>
      <c r="O1088" s="10">
        <f>IF(Q1_2025[[#This Row],[Prijstype]]="Artikelprijs",Q1_2025[[#This Row],[Artikelprijs]] * Q1_2025[[#This Row],[Besteld]],Q1_2025[[#This Row],[Brutobedrag]])</f>
        <v>0</v>
      </c>
      <c r="P1088" s="10">
        <f>IF(Q1_2025[[#This Row],[Prijstype]] = "Artikelprijs",Q1_2025[[#This Row],[Brutobedrag 2]]*(100-Q1_2025[[#This Row],[Relatiekorting percentage]])/100,Q1_2025[[#This Row],[Bruto - Rel.korting]])</f>
        <v>0</v>
      </c>
    </row>
    <row r="1089" spans="1:16" x14ac:dyDescent="0.3">
      <c r="A1089" t="s">
        <v>9</v>
      </c>
      <c r="B1089">
        <v>3001040</v>
      </c>
      <c r="C1089" t="s">
        <v>67</v>
      </c>
      <c r="D1089">
        <v>3</v>
      </c>
      <c r="E1089" s="10">
        <v>8</v>
      </c>
      <c r="F1089" s="10">
        <v>0</v>
      </c>
      <c r="G1089" s="10">
        <v>0</v>
      </c>
      <c r="H1089">
        <v>20</v>
      </c>
      <c r="I1089" s="10" t="str">
        <f>_xlfn.XLOOKUP(Q1_2025[[#This Row],[Artikelnr]],Artikel_prijzen[Artnr],Artikel_prijzen[Groep],"")</f>
        <v/>
      </c>
      <c r="J1089" s="10" t="str">
        <f>_xlfn.XLOOKUP(Q1_2025[[#This Row],[Artikelnr]],Artikel_prijzen[Artnr],Artikel_prijzen[Prijs 2025],"")</f>
        <v/>
      </c>
      <c r="K1089" s="10" t="str">
        <f>IF(Q1_2025[[#This Row],[Artikelprijs]]&lt;&gt;"",IF(Q1_2025[[#This Row],[Stuksprijs]]=Q1_2025[[#This Row],[Artikelprijs]],"Prijs gelijk","Prijs wijkt af"),"")</f>
        <v/>
      </c>
      <c r="L1089" s="10"/>
      <c r="N1089" s="10">
        <f>IF(Q1_2025[[#This Row],[Prijstype]]="Artikelprijs",Q1_2025[[#This Row],[Artikelprijs]],Q1_2025[[#This Row],[Stuksprijs]])</f>
        <v>8</v>
      </c>
      <c r="O1089" s="10">
        <f>IF(Q1_2025[[#This Row],[Prijstype]]="Artikelprijs",Q1_2025[[#This Row],[Artikelprijs]] * Q1_2025[[#This Row],[Besteld]],Q1_2025[[#This Row],[Brutobedrag]])</f>
        <v>0</v>
      </c>
      <c r="P1089" s="10">
        <f>IF(Q1_2025[[#This Row],[Prijstype]] = "Artikelprijs",Q1_2025[[#This Row],[Brutobedrag 2]]*(100-Q1_2025[[#This Row],[Relatiekorting percentage]])/100,Q1_2025[[#This Row],[Bruto - Rel.korting]])</f>
        <v>0</v>
      </c>
    </row>
    <row r="1090" spans="1:16" x14ac:dyDescent="0.3">
      <c r="A1090" t="s">
        <v>9</v>
      </c>
      <c r="B1090">
        <v>3001045</v>
      </c>
      <c r="C1090" t="s">
        <v>71</v>
      </c>
      <c r="D1090">
        <v>3</v>
      </c>
      <c r="E1090" s="10">
        <v>5</v>
      </c>
      <c r="F1090" s="10">
        <v>0</v>
      </c>
      <c r="G1090" s="10">
        <v>0</v>
      </c>
      <c r="H1090">
        <v>20</v>
      </c>
      <c r="I1090" s="10" t="str">
        <f>_xlfn.XLOOKUP(Q1_2025[[#This Row],[Artikelnr]],Artikel_prijzen[Artnr],Artikel_prijzen[Groep],"")</f>
        <v/>
      </c>
      <c r="J1090" s="10" t="str">
        <f>_xlfn.XLOOKUP(Q1_2025[[#This Row],[Artikelnr]],Artikel_prijzen[Artnr],Artikel_prijzen[Prijs 2025],"")</f>
        <v/>
      </c>
      <c r="K1090" s="10" t="str">
        <f>IF(Q1_2025[[#This Row],[Artikelprijs]]&lt;&gt;"",IF(Q1_2025[[#This Row],[Stuksprijs]]=Q1_2025[[#This Row],[Artikelprijs]],"Prijs gelijk","Prijs wijkt af"),"")</f>
        <v/>
      </c>
      <c r="L1090" s="10"/>
      <c r="N1090" s="10">
        <f>IF(Q1_2025[[#This Row],[Prijstype]]="Artikelprijs",Q1_2025[[#This Row],[Artikelprijs]],Q1_2025[[#This Row],[Stuksprijs]])</f>
        <v>5</v>
      </c>
      <c r="O1090" s="10">
        <f>IF(Q1_2025[[#This Row],[Prijstype]]="Artikelprijs",Q1_2025[[#This Row],[Artikelprijs]] * Q1_2025[[#This Row],[Besteld]],Q1_2025[[#This Row],[Brutobedrag]])</f>
        <v>0</v>
      </c>
      <c r="P1090" s="10">
        <f>IF(Q1_2025[[#This Row],[Prijstype]] = "Artikelprijs",Q1_2025[[#This Row],[Brutobedrag 2]]*(100-Q1_2025[[#This Row],[Relatiekorting percentage]])/100,Q1_2025[[#This Row],[Bruto - Rel.korting]])</f>
        <v>0</v>
      </c>
    </row>
    <row r="1091" spans="1:16" x14ac:dyDescent="0.3">
      <c r="A1091" t="s">
        <v>9</v>
      </c>
      <c r="B1091">
        <v>3001046</v>
      </c>
      <c r="C1091" t="s">
        <v>61</v>
      </c>
      <c r="D1091">
        <v>14</v>
      </c>
      <c r="E1091" s="10">
        <v>3.5</v>
      </c>
      <c r="F1091" s="10">
        <v>0</v>
      </c>
      <c r="G1091" s="10">
        <v>0</v>
      </c>
      <c r="H1091">
        <v>20</v>
      </c>
      <c r="I1091" s="10" t="str">
        <f>_xlfn.XLOOKUP(Q1_2025[[#This Row],[Artikelnr]],Artikel_prijzen[Artnr],Artikel_prijzen[Groep],"")</f>
        <v/>
      </c>
      <c r="J1091" s="10" t="str">
        <f>_xlfn.XLOOKUP(Q1_2025[[#This Row],[Artikelnr]],Artikel_prijzen[Artnr],Artikel_prijzen[Prijs 2025],"")</f>
        <v/>
      </c>
      <c r="K1091" s="10" t="str">
        <f>IF(Q1_2025[[#This Row],[Artikelprijs]]&lt;&gt;"",IF(Q1_2025[[#This Row],[Stuksprijs]]=Q1_2025[[#This Row],[Artikelprijs]],"Prijs gelijk","Prijs wijkt af"),"")</f>
        <v/>
      </c>
      <c r="L1091" s="10"/>
      <c r="N1091" s="10">
        <f>IF(Q1_2025[[#This Row],[Prijstype]]="Artikelprijs",Q1_2025[[#This Row],[Artikelprijs]],Q1_2025[[#This Row],[Stuksprijs]])</f>
        <v>3.5</v>
      </c>
      <c r="O1091" s="10">
        <f>IF(Q1_2025[[#This Row],[Prijstype]]="Artikelprijs",Q1_2025[[#This Row],[Artikelprijs]] * Q1_2025[[#This Row],[Besteld]],Q1_2025[[#This Row],[Brutobedrag]])</f>
        <v>0</v>
      </c>
      <c r="P1091" s="10">
        <f>IF(Q1_2025[[#This Row],[Prijstype]] = "Artikelprijs",Q1_2025[[#This Row],[Brutobedrag 2]]*(100-Q1_2025[[#This Row],[Relatiekorting percentage]])/100,Q1_2025[[#This Row],[Bruto - Rel.korting]])</f>
        <v>0</v>
      </c>
    </row>
    <row r="1092" spans="1:16" x14ac:dyDescent="0.3">
      <c r="A1092" t="s">
        <v>9</v>
      </c>
      <c r="B1092">
        <v>1003011</v>
      </c>
      <c r="C1092" t="s">
        <v>247</v>
      </c>
      <c r="D1092">
        <v>2</v>
      </c>
      <c r="E1092" s="10">
        <v>30.45</v>
      </c>
      <c r="F1092" s="10">
        <v>60.9</v>
      </c>
      <c r="G1092" s="10">
        <v>48.72</v>
      </c>
      <c r="H1092">
        <v>20</v>
      </c>
      <c r="I1092" s="10" t="str">
        <f>_xlfn.XLOOKUP(Q1_2025[[#This Row],[Artikelnr]],Artikel_prijzen[Artnr],Artikel_prijzen[Groep],"")</f>
        <v/>
      </c>
      <c r="J1092" s="10" t="str">
        <f>_xlfn.XLOOKUP(Q1_2025[[#This Row],[Artikelnr]],Artikel_prijzen[Artnr],Artikel_prijzen[Prijs 2025],"")</f>
        <v/>
      </c>
      <c r="K1092" s="10" t="str">
        <f>IF(Q1_2025[[#This Row],[Artikelprijs]]&lt;&gt;"",IF(Q1_2025[[#This Row],[Stuksprijs]]=Q1_2025[[#This Row],[Artikelprijs]],"Prijs gelijk","Prijs wijkt af"),"")</f>
        <v/>
      </c>
      <c r="L1092" s="10"/>
      <c r="N1092" s="10">
        <f>IF(Q1_2025[[#This Row],[Prijstype]]="Artikelprijs",Q1_2025[[#This Row],[Artikelprijs]],Q1_2025[[#This Row],[Stuksprijs]])</f>
        <v>30.45</v>
      </c>
      <c r="O1092" s="10">
        <f>IF(Q1_2025[[#This Row],[Prijstype]]="Artikelprijs",Q1_2025[[#This Row],[Artikelprijs]] * Q1_2025[[#This Row],[Besteld]],Q1_2025[[#This Row],[Brutobedrag]])</f>
        <v>60.9</v>
      </c>
      <c r="P1092" s="10">
        <f>IF(Q1_2025[[#This Row],[Prijstype]] = "Artikelprijs",Q1_2025[[#This Row],[Brutobedrag 2]]*(100-Q1_2025[[#This Row],[Relatiekorting percentage]])/100,Q1_2025[[#This Row],[Bruto - Rel.korting]])</f>
        <v>48.72</v>
      </c>
    </row>
    <row r="1093" spans="1:16" x14ac:dyDescent="0.3">
      <c r="A1093" t="s">
        <v>9</v>
      </c>
      <c r="B1093">
        <v>1009130</v>
      </c>
      <c r="C1093" t="s">
        <v>250</v>
      </c>
      <c r="D1093">
        <v>2</v>
      </c>
      <c r="E1093" s="10">
        <v>24.73</v>
      </c>
      <c r="F1093" s="10">
        <v>49.46</v>
      </c>
      <c r="G1093" s="10">
        <v>39.57</v>
      </c>
      <c r="H1093">
        <v>20</v>
      </c>
      <c r="I1093" s="10" t="str">
        <f>_xlfn.XLOOKUP(Q1_2025[[#This Row],[Artikelnr]],Artikel_prijzen[Artnr],Artikel_prijzen[Groep],"")</f>
        <v/>
      </c>
      <c r="J1093" s="10" t="str">
        <f>_xlfn.XLOOKUP(Q1_2025[[#This Row],[Artikelnr]],Artikel_prijzen[Artnr],Artikel_prijzen[Prijs 2025],"")</f>
        <v/>
      </c>
      <c r="K1093" s="10" t="str">
        <f>IF(Q1_2025[[#This Row],[Artikelprijs]]&lt;&gt;"",IF(Q1_2025[[#This Row],[Stuksprijs]]=Q1_2025[[#This Row],[Artikelprijs]],"Prijs gelijk","Prijs wijkt af"),"")</f>
        <v/>
      </c>
      <c r="L1093" s="10"/>
      <c r="N1093" s="10">
        <f>IF(Q1_2025[[#This Row],[Prijstype]]="Artikelprijs",Q1_2025[[#This Row],[Artikelprijs]],Q1_2025[[#This Row],[Stuksprijs]])</f>
        <v>24.73</v>
      </c>
      <c r="O1093" s="10">
        <f>IF(Q1_2025[[#This Row],[Prijstype]]="Artikelprijs",Q1_2025[[#This Row],[Artikelprijs]] * Q1_2025[[#This Row],[Besteld]],Q1_2025[[#This Row],[Brutobedrag]])</f>
        <v>49.46</v>
      </c>
      <c r="P1093" s="10">
        <f>IF(Q1_2025[[#This Row],[Prijstype]] = "Artikelprijs",Q1_2025[[#This Row],[Brutobedrag 2]]*(100-Q1_2025[[#This Row],[Relatiekorting percentage]])/100,Q1_2025[[#This Row],[Bruto - Rel.korting]])</f>
        <v>39.57</v>
      </c>
    </row>
    <row r="1094" spans="1:16" x14ac:dyDescent="0.3">
      <c r="A1094" t="s">
        <v>9</v>
      </c>
      <c r="B1094">
        <v>5010017</v>
      </c>
      <c r="C1094" t="s">
        <v>248</v>
      </c>
      <c r="D1094">
        <v>21</v>
      </c>
      <c r="E1094" s="10">
        <v>38.99</v>
      </c>
      <c r="F1094" s="10">
        <v>818.79</v>
      </c>
      <c r="G1094" s="10">
        <v>614.09</v>
      </c>
      <c r="H1094">
        <v>25</v>
      </c>
      <c r="I1094" s="10" t="str">
        <f>_xlfn.XLOOKUP(Q1_2025[[#This Row],[Artikelnr]],Artikel_prijzen[Artnr],Artikel_prijzen[Groep],"")</f>
        <v/>
      </c>
      <c r="J1094" s="10" t="str">
        <f>_xlfn.XLOOKUP(Q1_2025[[#This Row],[Artikelnr]],Artikel_prijzen[Artnr],Artikel_prijzen[Prijs 2025],"")</f>
        <v/>
      </c>
      <c r="K1094" s="10" t="str">
        <f>IF(Q1_2025[[#This Row],[Artikelprijs]]&lt;&gt;"",IF(Q1_2025[[#This Row],[Stuksprijs]]=Q1_2025[[#This Row],[Artikelprijs]],"Prijs gelijk","Prijs wijkt af"),"")</f>
        <v/>
      </c>
      <c r="L1094" s="10"/>
      <c r="N1094" s="10">
        <f>IF(Q1_2025[[#This Row],[Prijstype]]="Artikelprijs",Q1_2025[[#This Row],[Artikelprijs]],Q1_2025[[#This Row],[Stuksprijs]])</f>
        <v>38.99</v>
      </c>
      <c r="O1094" s="10">
        <f>IF(Q1_2025[[#This Row],[Prijstype]]="Artikelprijs",Q1_2025[[#This Row],[Artikelprijs]] * Q1_2025[[#This Row],[Besteld]],Q1_2025[[#This Row],[Brutobedrag]])</f>
        <v>818.79</v>
      </c>
      <c r="P1094" s="10">
        <f>IF(Q1_2025[[#This Row],[Prijstype]] = "Artikelprijs",Q1_2025[[#This Row],[Brutobedrag 2]]*(100-Q1_2025[[#This Row],[Relatiekorting percentage]])/100,Q1_2025[[#This Row],[Bruto - Rel.korting]])</f>
        <v>614.09</v>
      </c>
    </row>
    <row r="1095" spans="1:16" x14ac:dyDescent="0.3">
      <c r="A1095" t="s">
        <v>9</v>
      </c>
      <c r="B1095">
        <v>5020008</v>
      </c>
      <c r="C1095" t="s">
        <v>52</v>
      </c>
      <c r="D1095">
        <v>2</v>
      </c>
      <c r="E1095" s="10">
        <v>32.96</v>
      </c>
      <c r="F1095" s="10">
        <v>65.92</v>
      </c>
      <c r="G1095" s="10">
        <v>52.74</v>
      </c>
      <c r="H1095">
        <v>20</v>
      </c>
      <c r="I1095" s="10" t="str">
        <f>_xlfn.XLOOKUP(Q1_2025[[#This Row],[Artikelnr]],Artikel_prijzen[Artnr],Artikel_prijzen[Groep],"")</f>
        <v/>
      </c>
      <c r="J1095" s="10" t="str">
        <f>_xlfn.XLOOKUP(Q1_2025[[#This Row],[Artikelnr]],Artikel_prijzen[Artnr],Artikel_prijzen[Prijs 2025],"")</f>
        <v/>
      </c>
      <c r="K1095" s="10" t="str">
        <f>IF(Q1_2025[[#This Row],[Artikelprijs]]&lt;&gt;"",IF(Q1_2025[[#This Row],[Stuksprijs]]=Q1_2025[[#This Row],[Artikelprijs]],"Prijs gelijk","Prijs wijkt af"),"")</f>
        <v/>
      </c>
      <c r="L1095" s="10"/>
      <c r="N1095" s="10">
        <f>IF(Q1_2025[[#This Row],[Prijstype]]="Artikelprijs",Q1_2025[[#This Row],[Artikelprijs]],Q1_2025[[#This Row],[Stuksprijs]])</f>
        <v>32.96</v>
      </c>
      <c r="O1095" s="10">
        <f>IF(Q1_2025[[#This Row],[Prijstype]]="Artikelprijs",Q1_2025[[#This Row],[Artikelprijs]] * Q1_2025[[#This Row],[Besteld]],Q1_2025[[#This Row],[Brutobedrag]])</f>
        <v>65.92</v>
      </c>
      <c r="P1095" s="10">
        <f>IF(Q1_2025[[#This Row],[Prijstype]] = "Artikelprijs",Q1_2025[[#This Row],[Brutobedrag 2]]*(100-Q1_2025[[#This Row],[Relatiekorting percentage]])/100,Q1_2025[[#This Row],[Bruto - Rel.korting]])</f>
        <v>52.74</v>
      </c>
    </row>
    <row r="1096" spans="1:16" x14ac:dyDescent="0.3">
      <c r="A1096" t="s">
        <v>9</v>
      </c>
      <c r="B1096">
        <v>5020002</v>
      </c>
      <c r="C1096" t="s">
        <v>122</v>
      </c>
      <c r="D1096">
        <v>2</v>
      </c>
      <c r="E1096" s="10">
        <v>39.65</v>
      </c>
      <c r="F1096" s="10">
        <v>79.3</v>
      </c>
      <c r="G1096" s="10">
        <v>63.44</v>
      </c>
      <c r="H1096">
        <v>20</v>
      </c>
      <c r="I1096" s="10" t="str">
        <f>_xlfn.XLOOKUP(Q1_2025[[#This Row],[Artikelnr]],Artikel_prijzen[Artnr],Artikel_prijzen[Groep],"")</f>
        <v/>
      </c>
      <c r="J1096" s="10" t="str">
        <f>_xlfn.XLOOKUP(Q1_2025[[#This Row],[Artikelnr]],Artikel_prijzen[Artnr],Artikel_prijzen[Prijs 2025],"")</f>
        <v/>
      </c>
      <c r="K1096" s="10" t="str">
        <f>IF(Q1_2025[[#This Row],[Artikelprijs]]&lt;&gt;"",IF(Q1_2025[[#This Row],[Stuksprijs]]=Q1_2025[[#This Row],[Artikelprijs]],"Prijs gelijk","Prijs wijkt af"),"")</f>
        <v/>
      </c>
      <c r="L1096" s="10"/>
      <c r="N1096" s="10">
        <f>IF(Q1_2025[[#This Row],[Prijstype]]="Artikelprijs",Q1_2025[[#This Row],[Artikelprijs]],Q1_2025[[#This Row],[Stuksprijs]])</f>
        <v>39.65</v>
      </c>
      <c r="O1096" s="10">
        <f>IF(Q1_2025[[#This Row],[Prijstype]]="Artikelprijs",Q1_2025[[#This Row],[Artikelprijs]] * Q1_2025[[#This Row],[Besteld]],Q1_2025[[#This Row],[Brutobedrag]])</f>
        <v>79.3</v>
      </c>
      <c r="P1096" s="10">
        <f>IF(Q1_2025[[#This Row],[Prijstype]] = "Artikelprijs",Q1_2025[[#This Row],[Brutobedrag 2]]*(100-Q1_2025[[#This Row],[Relatiekorting percentage]])/100,Q1_2025[[#This Row],[Bruto - Rel.korting]])</f>
        <v>63.44</v>
      </c>
    </row>
    <row r="1097" spans="1:16" x14ac:dyDescent="0.3">
      <c r="A1097" t="s">
        <v>9</v>
      </c>
      <c r="B1097">
        <v>3001099</v>
      </c>
      <c r="C1097" t="s">
        <v>252</v>
      </c>
      <c r="D1097">
        <v>10</v>
      </c>
      <c r="E1097" s="10">
        <v>3.5</v>
      </c>
      <c r="F1097" s="10">
        <v>0</v>
      </c>
      <c r="G1097" s="10">
        <v>0</v>
      </c>
      <c r="H1097">
        <v>20</v>
      </c>
      <c r="I1097" s="10" t="str">
        <f>_xlfn.XLOOKUP(Q1_2025[[#This Row],[Artikelnr]],Artikel_prijzen[Artnr],Artikel_prijzen[Groep],"")</f>
        <v/>
      </c>
      <c r="J1097" s="10" t="str">
        <f>_xlfn.XLOOKUP(Q1_2025[[#This Row],[Artikelnr]],Artikel_prijzen[Artnr],Artikel_prijzen[Prijs 2025],"")</f>
        <v/>
      </c>
      <c r="K1097" s="10" t="str">
        <f>IF(Q1_2025[[#This Row],[Artikelprijs]]&lt;&gt;"",IF(Q1_2025[[#This Row],[Stuksprijs]]=Q1_2025[[#This Row],[Artikelprijs]],"Prijs gelijk","Prijs wijkt af"),"")</f>
        <v/>
      </c>
      <c r="L1097" s="10"/>
      <c r="N1097" s="10">
        <f>IF(Q1_2025[[#This Row],[Prijstype]]="Artikelprijs",Q1_2025[[#This Row],[Artikelprijs]],Q1_2025[[#This Row],[Stuksprijs]])</f>
        <v>3.5</v>
      </c>
      <c r="O1097" s="10">
        <f>IF(Q1_2025[[#This Row],[Prijstype]]="Artikelprijs",Q1_2025[[#This Row],[Artikelprijs]] * Q1_2025[[#This Row],[Besteld]],Q1_2025[[#This Row],[Brutobedrag]])</f>
        <v>0</v>
      </c>
      <c r="P1097" s="10">
        <f>IF(Q1_2025[[#This Row],[Prijstype]] = "Artikelprijs",Q1_2025[[#This Row],[Brutobedrag 2]]*(100-Q1_2025[[#This Row],[Relatiekorting percentage]])/100,Q1_2025[[#This Row],[Bruto - Rel.korting]])</f>
        <v>0</v>
      </c>
    </row>
    <row r="1098" spans="1:16" x14ac:dyDescent="0.3">
      <c r="A1098" t="s">
        <v>9</v>
      </c>
      <c r="B1098">
        <v>3001035</v>
      </c>
      <c r="C1098" t="s">
        <v>62</v>
      </c>
      <c r="D1098">
        <v>5</v>
      </c>
      <c r="E1098" s="10">
        <v>2</v>
      </c>
      <c r="F1098" s="10">
        <v>0</v>
      </c>
      <c r="G1098" s="10">
        <v>0</v>
      </c>
      <c r="H1098">
        <v>20</v>
      </c>
      <c r="I1098" s="10" t="str">
        <f>_xlfn.XLOOKUP(Q1_2025[[#This Row],[Artikelnr]],Artikel_prijzen[Artnr],Artikel_prijzen[Groep],"")</f>
        <v/>
      </c>
      <c r="J1098" s="10" t="str">
        <f>_xlfn.XLOOKUP(Q1_2025[[#This Row],[Artikelnr]],Artikel_prijzen[Artnr],Artikel_prijzen[Prijs 2025],"")</f>
        <v/>
      </c>
      <c r="K1098" s="10" t="str">
        <f>IF(Q1_2025[[#This Row],[Artikelprijs]]&lt;&gt;"",IF(Q1_2025[[#This Row],[Stuksprijs]]=Q1_2025[[#This Row],[Artikelprijs]],"Prijs gelijk","Prijs wijkt af"),"")</f>
        <v/>
      </c>
      <c r="L1098" s="10"/>
      <c r="N1098" s="10">
        <f>IF(Q1_2025[[#This Row],[Prijstype]]="Artikelprijs",Q1_2025[[#This Row],[Artikelprijs]],Q1_2025[[#This Row],[Stuksprijs]])</f>
        <v>2</v>
      </c>
      <c r="O1098" s="10">
        <f>IF(Q1_2025[[#This Row],[Prijstype]]="Artikelprijs",Q1_2025[[#This Row],[Artikelprijs]] * Q1_2025[[#This Row],[Besteld]],Q1_2025[[#This Row],[Brutobedrag]])</f>
        <v>0</v>
      </c>
      <c r="P1098" s="10">
        <f>IF(Q1_2025[[#This Row],[Prijstype]] = "Artikelprijs",Q1_2025[[#This Row],[Brutobedrag 2]]*(100-Q1_2025[[#This Row],[Relatiekorting percentage]])/100,Q1_2025[[#This Row],[Bruto - Rel.korting]])</f>
        <v>0</v>
      </c>
    </row>
    <row r="1099" spans="1:16" x14ac:dyDescent="0.3">
      <c r="A1099" t="s">
        <v>9</v>
      </c>
      <c r="B1099">
        <v>3001036</v>
      </c>
      <c r="C1099" t="s">
        <v>63</v>
      </c>
      <c r="D1099">
        <v>10</v>
      </c>
      <c r="E1099" s="10">
        <v>3</v>
      </c>
      <c r="F1099" s="10">
        <v>0</v>
      </c>
      <c r="G1099" s="10">
        <v>0</v>
      </c>
      <c r="H1099">
        <v>20</v>
      </c>
      <c r="I1099" s="10" t="str">
        <f>_xlfn.XLOOKUP(Q1_2025[[#This Row],[Artikelnr]],Artikel_prijzen[Artnr],Artikel_prijzen[Groep],"")</f>
        <v/>
      </c>
      <c r="J1099" s="10" t="str">
        <f>_xlfn.XLOOKUP(Q1_2025[[#This Row],[Artikelnr]],Artikel_prijzen[Artnr],Artikel_prijzen[Prijs 2025],"")</f>
        <v/>
      </c>
      <c r="K1099" s="10" t="str">
        <f>IF(Q1_2025[[#This Row],[Artikelprijs]]&lt;&gt;"",IF(Q1_2025[[#This Row],[Stuksprijs]]=Q1_2025[[#This Row],[Artikelprijs]],"Prijs gelijk","Prijs wijkt af"),"")</f>
        <v/>
      </c>
      <c r="L1099" s="10"/>
      <c r="N1099" s="10">
        <f>IF(Q1_2025[[#This Row],[Prijstype]]="Artikelprijs",Q1_2025[[#This Row],[Artikelprijs]],Q1_2025[[#This Row],[Stuksprijs]])</f>
        <v>3</v>
      </c>
      <c r="O1099" s="10">
        <f>IF(Q1_2025[[#This Row],[Prijstype]]="Artikelprijs",Q1_2025[[#This Row],[Artikelprijs]] * Q1_2025[[#This Row],[Besteld]],Q1_2025[[#This Row],[Brutobedrag]])</f>
        <v>0</v>
      </c>
      <c r="P1099" s="10">
        <f>IF(Q1_2025[[#This Row],[Prijstype]] = "Artikelprijs",Q1_2025[[#This Row],[Brutobedrag 2]]*(100-Q1_2025[[#This Row],[Relatiekorting percentage]])/100,Q1_2025[[#This Row],[Bruto - Rel.korting]])</f>
        <v>0</v>
      </c>
    </row>
    <row r="1100" spans="1:16" x14ac:dyDescent="0.3">
      <c r="A1100" t="s">
        <v>9</v>
      </c>
      <c r="B1100">
        <v>3001037</v>
      </c>
      <c r="C1100" t="s">
        <v>64</v>
      </c>
      <c r="D1100">
        <v>15</v>
      </c>
      <c r="E1100" s="10">
        <v>4</v>
      </c>
      <c r="F1100" s="10">
        <v>0</v>
      </c>
      <c r="G1100" s="10">
        <v>0</v>
      </c>
      <c r="H1100">
        <v>20</v>
      </c>
      <c r="I1100" s="10" t="str">
        <f>_xlfn.XLOOKUP(Q1_2025[[#This Row],[Artikelnr]],Artikel_prijzen[Artnr],Artikel_prijzen[Groep],"")</f>
        <v/>
      </c>
      <c r="J1100" s="10" t="str">
        <f>_xlfn.XLOOKUP(Q1_2025[[#This Row],[Artikelnr]],Artikel_prijzen[Artnr],Artikel_prijzen[Prijs 2025],"")</f>
        <v/>
      </c>
      <c r="K1100" s="10" t="str">
        <f>IF(Q1_2025[[#This Row],[Artikelprijs]]&lt;&gt;"",IF(Q1_2025[[#This Row],[Stuksprijs]]=Q1_2025[[#This Row],[Artikelprijs]],"Prijs gelijk","Prijs wijkt af"),"")</f>
        <v/>
      </c>
      <c r="L1100" s="10"/>
      <c r="N1100" s="10">
        <f>IF(Q1_2025[[#This Row],[Prijstype]]="Artikelprijs",Q1_2025[[#This Row],[Artikelprijs]],Q1_2025[[#This Row],[Stuksprijs]])</f>
        <v>4</v>
      </c>
      <c r="O1100" s="10">
        <f>IF(Q1_2025[[#This Row],[Prijstype]]="Artikelprijs",Q1_2025[[#This Row],[Artikelprijs]] * Q1_2025[[#This Row],[Besteld]],Q1_2025[[#This Row],[Brutobedrag]])</f>
        <v>0</v>
      </c>
      <c r="P1100" s="10">
        <f>IF(Q1_2025[[#This Row],[Prijstype]] = "Artikelprijs",Q1_2025[[#This Row],[Brutobedrag 2]]*(100-Q1_2025[[#This Row],[Relatiekorting percentage]])/100,Q1_2025[[#This Row],[Bruto - Rel.korting]])</f>
        <v>0</v>
      </c>
    </row>
    <row r="1101" spans="1:16" x14ac:dyDescent="0.3">
      <c r="A1101" t="s">
        <v>9</v>
      </c>
      <c r="B1101">
        <v>3001038</v>
      </c>
      <c r="C1101" t="s">
        <v>65</v>
      </c>
      <c r="D1101">
        <v>10</v>
      </c>
      <c r="E1101" s="10">
        <v>6</v>
      </c>
      <c r="F1101" s="10">
        <v>0</v>
      </c>
      <c r="G1101" s="10">
        <v>0</v>
      </c>
      <c r="H1101">
        <v>20</v>
      </c>
      <c r="I1101" s="10" t="str">
        <f>_xlfn.XLOOKUP(Q1_2025[[#This Row],[Artikelnr]],Artikel_prijzen[Artnr],Artikel_prijzen[Groep],"")</f>
        <v/>
      </c>
      <c r="J1101" s="10" t="str">
        <f>_xlfn.XLOOKUP(Q1_2025[[#This Row],[Artikelnr]],Artikel_prijzen[Artnr],Artikel_prijzen[Prijs 2025],"")</f>
        <v/>
      </c>
      <c r="K1101" s="10" t="str">
        <f>IF(Q1_2025[[#This Row],[Artikelprijs]]&lt;&gt;"",IF(Q1_2025[[#This Row],[Stuksprijs]]=Q1_2025[[#This Row],[Artikelprijs]],"Prijs gelijk","Prijs wijkt af"),"")</f>
        <v/>
      </c>
      <c r="L1101" s="10"/>
      <c r="N1101" s="10">
        <f>IF(Q1_2025[[#This Row],[Prijstype]]="Artikelprijs",Q1_2025[[#This Row],[Artikelprijs]],Q1_2025[[#This Row],[Stuksprijs]])</f>
        <v>6</v>
      </c>
      <c r="O1101" s="10">
        <f>IF(Q1_2025[[#This Row],[Prijstype]]="Artikelprijs",Q1_2025[[#This Row],[Artikelprijs]] * Q1_2025[[#This Row],[Besteld]],Q1_2025[[#This Row],[Brutobedrag]])</f>
        <v>0</v>
      </c>
      <c r="P1101" s="10">
        <f>IF(Q1_2025[[#This Row],[Prijstype]] = "Artikelprijs",Q1_2025[[#This Row],[Brutobedrag 2]]*(100-Q1_2025[[#This Row],[Relatiekorting percentage]])/100,Q1_2025[[#This Row],[Bruto - Rel.korting]])</f>
        <v>0</v>
      </c>
    </row>
    <row r="1102" spans="1:16" x14ac:dyDescent="0.3">
      <c r="A1102" t="s">
        <v>9</v>
      </c>
      <c r="B1102">
        <v>3001040</v>
      </c>
      <c r="C1102" t="s">
        <v>67</v>
      </c>
      <c r="D1102">
        <v>5</v>
      </c>
      <c r="E1102" s="10">
        <v>8</v>
      </c>
      <c r="F1102" s="10">
        <v>0</v>
      </c>
      <c r="G1102" s="10">
        <v>0</v>
      </c>
      <c r="H1102">
        <v>20</v>
      </c>
      <c r="I1102" s="10" t="str">
        <f>_xlfn.XLOOKUP(Q1_2025[[#This Row],[Artikelnr]],Artikel_prijzen[Artnr],Artikel_prijzen[Groep],"")</f>
        <v/>
      </c>
      <c r="J1102" s="10" t="str">
        <f>_xlfn.XLOOKUP(Q1_2025[[#This Row],[Artikelnr]],Artikel_prijzen[Artnr],Artikel_prijzen[Prijs 2025],"")</f>
        <v/>
      </c>
      <c r="K1102" s="10" t="str">
        <f>IF(Q1_2025[[#This Row],[Artikelprijs]]&lt;&gt;"",IF(Q1_2025[[#This Row],[Stuksprijs]]=Q1_2025[[#This Row],[Artikelprijs]],"Prijs gelijk","Prijs wijkt af"),"")</f>
        <v/>
      </c>
      <c r="L1102" s="10"/>
      <c r="N1102" s="10">
        <f>IF(Q1_2025[[#This Row],[Prijstype]]="Artikelprijs",Q1_2025[[#This Row],[Artikelprijs]],Q1_2025[[#This Row],[Stuksprijs]])</f>
        <v>8</v>
      </c>
      <c r="O1102" s="10">
        <f>IF(Q1_2025[[#This Row],[Prijstype]]="Artikelprijs",Q1_2025[[#This Row],[Artikelprijs]] * Q1_2025[[#This Row],[Besteld]],Q1_2025[[#This Row],[Brutobedrag]])</f>
        <v>0</v>
      </c>
      <c r="P1102" s="10">
        <f>IF(Q1_2025[[#This Row],[Prijstype]] = "Artikelprijs",Q1_2025[[#This Row],[Brutobedrag 2]]*(100-Q1_2025[[#This Row],[Relatiekorting percentage]])/100,Q1_2025[[#This Row],[Bruto - Rel.korting]])</f>
        <v>0</v>
      </c>
    </row>
    <row r="1103" spans="1:16" x14ac:dyDescent="0.3">
      <c r="A1103" t="s">
        <v>9</v>
      </c>
      <c r="B1103">
        <v>3001045</v>
      </c>
      <c r="C1103" t="s">
        <v>71</v>
      </c>
      <c r="D1103">
        <v>4</v>
      </c>
      <c r="E1103" s="10">
        <v>5</v>
      </c>
      <c r="F1103" s="10">
        <v>0</v>
      </c>
      <c r="G1103" s="10">
        <v>0</v>
      </c>
      <c r="H1103">
        <v>20</v>
      </c>
      <c r="I1103" s="10" t="str">
        <f>_xlfn.XLOOKUP(Q1_2025[[#This Row],[Artikelnr]],Artikel_prijzen[Artnr],Artikel_prijzen[Groep],"")</f>
        <v/>
      </c>
      <c r="J1103" s="10" t="str">
        <f>_xlfn.XLOOKUP(Q1_2025[[#This Row],[Artikelnr]],Artikel_prijzen[Artnr],Artikel_prijzen[Prijs 2025],"")</f>
        <v/>
      </c>
      <c r="K1103" s="10" t="str">
        <f>IF(Q1_2025[[#This Row],[Artikelprijs]]&lt;&gt;"",IF(Q1_2025[[#This Row],[Stuksprijs]]=Q1_2025[[#This Row],[Artikelprijs]],"Prijs gelijk","Prijs wijkt af"),"")</f>
        <v/>
      </c>
      <c r="L1103" s="10"/>
      <c r="N1103" s="10">
        <f>IF(Q1_2025[[#This Row],[Prijstype]]="Artikelprijs",Q1_2025[[#This Row],[Artikelprijs]],Q1_2025[[#This Row],[Stuksprijs]])</f>
        <v>5</v>
      </c>
      <c r="O1103" s="10">
        <f>IF(Q1_2025[[#This Row],[Prijstype]]="Artikelprijs",Q1_2025[[#This Row],[Artikelprijs]] * Q1_2025[[#This Row],[Besteld]],Q1_2025[[#This Row],[Brutobedrag]])</f>
        <v>0</v>
      </c>
      <c r="P1103" s="10">
        <f>IF(Q1_2025[[#This Row],[Prijstype]] = "Artikelprijs",Q1_2025[[#This Row],[Brutobedrag 2]]*(100-Q1_2025[[#This Row],[Relatiekorting percentage]])/100,Q1_2025[[#This Row],[Bruto - Rel.korting]])</f>
        <v>0</v>
      </c>
    </row>
    <row r="1104" spans="1:16" x14ac:dyDescent="0.3">
      <c r="A1104" t="s">
        <v>9</v>
      </c>
      <c r="B1104">
        <v>3001046</v>
      </c>
      <c r="C1104" t="s">
        <v>61</v>
      </c>
      <c r="D1104">
        <v>20</v>
      </c>
      <c r="E1104" s="10">
        <v>3.5</v>
      </c>
      <c r="F1104" s="10">
        <v>0</v>
      </c>
      <c r="G1104" s="10">
        <v>0</v>
      </c>
      <c r="H1104">
        <v>20</v>
      </c>
      <c r="I1104" s="10" t="str">
        <f>_xlfn.XLOOKUP(Q1_2025[[#This Row],[Artikelnr]],Artikel_prijzen[Artnr],Artikel_prijzen[Groep],"")</f>
        <v/>
      </c>
      <c r="J1104" s="10" t="str">
        <f>_xlfn.XLOOKUP(Q1_2025[[#This Row],[Artikelnr]],Artikel_prijzen[Artnr],Artikel_prijzen[Prijs 2025],"")</f>
        <v/>
      </c>
      <c r="K1104" s="10" t="str">
        <f>IF(Q1_2025[[#This Row],[Artikelprijs]]&lt;&gt;"",IF(Q1_2025[[#This Row],[Stuksprijs]]=Q1_2025[[#This Row],[Artikelprijs]],"Prijs gelijk","Prijs wijkt af"),"")</f>
        <v/>
      </c>
      <c r="L1104" s="10"/>
      <c r="N1104" s="10">
        <f>IF(Q1_2025[[#This Row],[Prijstype]]="Artikelprijs",Q1_2025[[#This Row],[Artikelprijs]],Q1_2025[[#This Row],[Stuksprijs]])</f>
        <v>3.5</v>
      </c>
      <c r="O1104" s="10">
        <f>IF(Q1_2025[[#This Row],[Prijstype]]="Artikelprijs",Q1_2025[[#This Row],[Artikelprijs]] * Q1_2025[[#This Row],[Besteld]],Q1_2025[[#This Row],[Brutobedrag]])</f>
        <v>0</v>
      </c>
      <c r="P1104" s="10">
        <f>IF(Q1_2025[[#This Row],[Prijstype]] = "Artikelprijs",Q1_2025[[#This Row],[Brutobedrag 2]]*(100-Q1_2025[[#This Row],[Relatiekorting percentage]])/100,Q1_2025[[#This Row],[Bruto - Rel.korting]])</f>
        <v>0</v>
      </c>
    </row>
    <row r="1105" spans="1:16" x14ac:dyDescent="0.3">
      <c r="A1105" t="s">
        <v>9</v>
      </c>
      <c r="B1105">
        <v>1003011</v>
      </c>
      <c r="C1105" t="s">
        <v>247</v>
      </c>
      <c r="D1105">
        <v>2</v>
      </c>
      <c r="E1105" s="10">
        <v>30.45</v>
      </c>
      <c r="F1105" s="10">
        <v>60.9</v>
      </c>
      <c r="G1105" s="10">
        <v>48.72</v>
      </c>
      <c r="H1105">
        <v>20</v>
      </c>
      <c r="I1105" s="10" t="str">
        <f>_xlfn.XLOOKUP(Q1_2025[[#This Row],[Artikelnr]],Artikel_prijzen[Artnr],Artikel_prijzen[Groep],"")</f>
        <v/>
      </c>
      <c r="J1105" s="10" t="str">
        <f>_xlfn.XLOOKUP(Q1_2025[[#This Row],[Artikelnr]],Artikel_prijzen[Artnr],Artikel_prijzen[Prijs 2025],"")</f>
        <v/>
      </c>
      <c r="K1105" s="10" t="str">
        <f>IF(Q1_2025[[#This Row],[Artikelprijs]]&lt;&gt;"",IF(Q1_2025[[#This Row],[Stuksprijs]]=Q1_2025[[#This Row],[Artikelprijs]],"Prijs gelijk","Prijs wijkt af"),"")</f>
        <v/>
      </c>
      <c r="L1105" s="10"/>
      <c r="N1105" s="10">
        <f>IF(Q1_2025[[#This Row],[Prijstype]]="Artikelprijs",Q1_2025[[#This Row],[Artikelprijs]],Q1_2025[[#This Row],[Stuksprijs]])</f>
        <v>30.45</v>
      </c>
      <c r="O1105" s="10">
        <f>IF(Q1_2025[[#This Row],[Prijstype]]="Artikelprijs",Q1_2025[[#This Row],[Artikelprijs]] * Q1_2025[[#This Row],[Besteld]],Q1_2025[[#This Row],[Brutobedrag]])</f>
        <v>60.9</v>
      </c>
      <c r="P1105" s="10">
        <f>IF(Q1_2025[[#This Row],[Prijstype]] = "Artikelprijs",Q1_2025[[#This Row],[Brutobedrag 2]]*(100-Q1_2025[[#This Row],[Relatiekorting percentage]])/100,Q1_2025[[#This Row],[Bruto - Rel.korting]])</f>
        <v>48.72</v>
      </c>
    </row>
    <row r="1106" spans="1:16" x14ac:dyDescent="0.3">
      <c r="A1106" t="s">
        <v>9</v>
      </c>
      <c r="B1106">
        <v>5010017</v>
      </c>
      <c r="C1106" t="s">
        <v>248</v>
      </c>
      <c r="D1106">
        <v>20</v>
      </c>
      <c r="E1106" s="10">
        <v>38.99</v>
      </c>
      <c r="F1106" s="10">
        <v>779.8</v>
      </c>
      <c r="G1106" s="10">
        <v>584.85</v>
      </c>
      <c r="H1106">
        <v>25</v>
      </c>
      <c r="I1106" s="10" t="str">
        <f>_xlfn.XLOOKUP(Q1_2025[[#This Row],[Artikelnr]],Artikel_prijzen[Artnr],Artikel_prijzen[Groep],"")</f>
        <v/>
      </c>
      <c r="J1106" s="10" t="str">
        <f>_xlfn.XLOOKUP(Q1_2025[[#This Row],[Artikelnr]],Artikel_prijzen[Artnr],Artikel_prijzen[Prijs 2025],"")</f>
        <v/>
      </c>
      <c r="K1106" s="10" t="str">
        <f>IF(Q1_2025[[#This Row],[Artikelprijs]]&lt;&gt;"",IF(Q1_2025[[#This Row],[Stuksprijs]]=Q1_2025[[#This Row],[Artikelprijs]],"Prijs gelijk","Prijs wijkt af"),"")</f>
        <v/>
      </c>
      <c r="L1106" s="10"/>
      <c r="N1106" s="10">
        <f>IF(Q1_2025[[#This Row],[Prijstype]]="Artikelprijs",Q1_2025[[#This Row],[Artikelprijs]],Q1_2025[[#This Row],[Stuksprijs]])</f>
        <v>38.99</v>
      </c>
      <c r="O1106" s="10">
        <f>IF(Q1_2025[[#This Row],[Prijstype]]="Artikelprijs",Q1_2025[[#This Row],[Artikelprijs]] * Q1_2025[[#This Row],[Besteld]],Q1_2025[[#This Row],[Brutobedrag]])</f>
        <v>779.8</v>
      </c>
      <c r="P1106" s="10">
        <f>IF(Q1_2025[[#This Row],[Prijstype]] = "Artikelprijs",Q1_2025[[#This Row],[Brutobedrag 2]]*(100-Q1_2025[[#This Row],[Relatiekorting percentage]])/100,Q1_2025[[#This Row],[Bruto - Rel.korting]])</f>
        <v>584.85</v>
      </c>
    </row>
    <row r="1107" spans="1:16" x14ac:dyDescent="0.3">
      <c r="A1107" t="s">
        <v>9</v>
      </c>
      <c r="B1107">
        <v>1009130</v>
      </c>
      <c r="C1107" t="s">
        <v>250</v>
      </c>
      <c r="D1107">
        <v>1</v>
      </c>
      <c r="E1107" s="10">
        <v>24.73</v>
      </c>
      <c r="F1107" s="10">
        <v>24.73</v>
      </c>
      <c r="G1107" s="10">
        <v>19.78</v>
      </c>
      <c r="H1107">
        <v>20</v>
      </c>
      <c r="I1107" s="10" t="str">
        <f>_xlfn.XLOOKUP(Q1_2025[[#This Row],[Artikelnr]],Artikel_prijzen[Artnr],Artikel_prijzen[Groep],"")</f>
        <v/>
      </c>
      <c r="J1107" s="10" t="str">
        <f>_xlfn.XLOOKUP(Q1_2025[[#This Row],[Artikelnr]],Artikel_prijzen[Artnr],Artikel_prijzen[Prijs 2025],"")</f>
        <v/>
      </c>
      <c r="K1107" s="10" t="str">
        <f>IF(Q1_2025[[#This Row],[Artikelprijs]]&lt;&gt;"",IF(Q1_2025[[#This Row],[Stuksprijs]]=Q1_2025[[#This Row],[Artikelprijs]],"Prijs gelijk","Prijs wijkt af"),"")</f>
        <v/>
      </c>
      <c r="L1107" s="10"/>
      <c r="N1107" s="10">
        <f>IF(Q1_2025[[#This Row],[Prijstype]]="Artikelprijs",Q1_2025[[#This Row],[Artikelprijs]],Q1_2025[[#This Row],[Stuksprijs]])</f>
        <v>24.73</v>
      </c>
      <c r="O1107" s="10">
        <f>IF(Q1_2025[[#This Row],[Prijstype]]="Artikelprijs",Q1_2025[[#This Row],[Artikelprijs]] * Q1_2025[[#This Row],[Besteld]],Q1_2025[[#This Row],[Brutobedrag]])</f>
        <v>24.73</v>
      </c>
      <c r="P1107" s="10">
        <f>IF(Q1_2025[[#This Row],[Prijstype]] = "Artikelprijs",Q1_2025[[#This Row],[Brutobedrag 2]]*(100-Q1_2025[[#This Row],[Relatiekorting percentage]])/100,Q1_2025[[#This Row],[Bruto - Rel.korting]])</f>
        <v>19.78</v>
      </c>
    </row>
    <row r="1108" spans="1:16" x14ac:dyDescent="0.3">
      <c r="A1108" t="s">
        <v>9</v>
      </c>
      <c r="B1108">
        <v>5020002</v>
      </c>
      <c r="C1108" t="s">
        <v>122</v>
      </c>
      <c r="D1108">
        <v>2</v>
      </c>
      <c r="E1108" s="10">
        <v>39.65</v>
      </c>
      <c r="F1108" s="10">
        <v>79.3</v>
      </c>
      <c r="G1108" s="10">
        <v>63.44</v>
      </c>
      <c r="H1108">
        <v>20</v>
      </c>
      <c r="I1108" s="10" t="str">
        <f>_xlfn.XLOOKUP(Q1_2025[[#This Row],[Artikelnr]],Artikel_prijzen[Artnr],Artikel_prijzen[Groep],"")</f>
        <v/>
      </c>
      <c r="J1108" s="10" t="str">
        <f>_xlfn.XLOOKUP(Q1_2025[[#This Row],[Artikelnr]],Artikel_prijzen[Artnr],Artikel_prijzen[Prijs 2025],"")</f>
        <v/>
      </c>
      <c r="K1108" s="10" t="str">
        <f>IF(Q1_2025[[#This Row],[Artikelprijs]]&lt;&gt;"",IF(Q1_2025[[#This Row],[Stuksprijs]]=Q1_2025[[#This Row],[Artikelprijs]],"Prijs gelijk","Prijs wijkt af"),"")</f>
        <v/>
      </c>
      <c r="L1108" s="10"/>
      <c r="N1108" s="10">
        <f>IF(Q1_2025[[#This Row],[Prijstype]]="Artikelprijs",Q1_2025[[#This Row],[Artikelprijs]],Q1_2025[[#This Row],[Stuksprijs]])</f>
        <v>39.65</v>
      </c>
      <c r="O1108" s="10">
        <f>IF(Q1_2025[[#This Row],[Prijstype]]="Artikelprijs",Q1_2025[[#This Row],[Artikelprijs]] * Q1_2025[[#This Row],[Besteld]],Q1_2025[[#This Row],[Brutobedrag]])</f>
        <v>79.3</v>
      </c>
      <c r="P1108" s="10">
        <f>IF(Q1_2025[[#This Row],[Prijstype]] = "Artikelprijs",Q1_2025[[#This Row],[Brutobedrag 2]]*(100-Q1_2025[[#This Row],[Relatiekorting percentage]])/100,Q1_2025[[#This Row],[Bruto - Rel.korting]])</f>
        <v>63.44</v>
      </c>
    </row>
    <row r="1109" spans="1:16" x14ac:dyDescent="0.3">
      <c r="A1109" t="s">
        <v>9</v>
      </c>
      <c r="B1109">
        <v>3001036</v>
      </c>
      <c r="C1109" t="s">
        <v>63</v>
      </c>
      <c r="D1109">
        <v>10</v>
      </c>
      <c r="E1109" s="10">
        <v>3</v>
      </c>
      <c r="F1109" s="10">
        <v>0</v>
      </c>
      <c r="G1109" s="10">
        <v>0</v>
      </c>
      <c r="H1109">
        <v>20</v>
      </c>
      <c r="I1109" s="10" t="str">
        <f>_xlfn.XLOOKUP(Q1_2025[[#This Row],[Artikelnr]],Artikel_prijzen[Artnr],Artikel_prijzen[Groep],"")</f>
        <v/>
      </c>
      <c r="J1109" s="10" t="str">
        <f>_xlfn.XLOOKUP(Q1_2025[[#This Row],[Artikelnr]],Artikel_prijzen[Artnr],Artikel_prijzen[Prijs 2025],"")</f>
        <v/>
      </c>
      <c r="K1109" s="10" t="str">
        <f>IF(Q1_2025[[#This Row],[Artikelprijs]]&lt;&gt;"",IF(Q1_2025[[#This Row],[Stuksprijs]]=Q1_2025[[#This Row],[Artikelprijs]],"Prijs gelijk","Prijs wijkt af"),"")</f>
        <v/>
      </c>
      <c r="L1109" s="10"/>
      <c r="N1109" s="10">
        <f>IF(Q1_2025[[#This Row],[Prijstype]]="Artikelprijs",Q1_2025[[#This Row],[Artikelprijs]],Q1_2025[[#This Row],[Stuksprijs]])</f>
        <v>3</v>
      </c>
      <c r="O1109" s="10">
        <f>IF(Q1_2025[[#This Row],[Prijstype]]="Artikelprijs",Q1_2025[[#This Row],[Artikelprijs]] * Q1_2025[[#This Row],[Besteld]],Q1_2025[[#This Row],[Brutobedrag]])</f>
        <v>0</v>
      </c>
      <c r="P1109" s="10">
        <f>IF(Q1_2025[[#This Row],[Prijstype]] = "Artikelprijs",Q1_2025[[#This Row],[Brutobedrag 2]]*(100-Q1_2025[[#This Row],[Relatiekorting percentage]])/100,Q1_2025[[#This Row],[Bruto - Rel.korting]])</f>
        <v>0</v>
      </c>
    </row>
    <row r="1110" spans="1:16" x14ac:dyDescent="0.3">
      <c r="A1110" t="s">
        <v>9</v>
      </c>
      <c r="B1110">
        <v>3001037</v>
      </c>
      <c r="C1110" t="s">
        <v>64</v>
      </c>
      <c r="D1110">
        <v>15</v>
      </c>
      <c r="E1110" s="10">
        <v>4</v>
      </c>
      <c r="F1110" s="10">
        <v>0</v>
      </c>
      <c r="G1110" s="10">
        <v>0</v>
      </c>
      <c r="H1110">
        <v>20</v>
      </c>
      <c r="I1110" s="10" t="str">
        <f>_xlfn.XLOOKUP(Q1_2025[[#This Row],[Artikelnr]],Artikel_prijzen[Artnr],Artikel_prijzen[Groep],"")</f>
        <v/>
      </c>
      <c r="J1110" s="10" t="str">
        <f>_xlfn.XLOOKUP(Q1_2025[[#This Row],[Artikelnr]],Artikel_prijzen[Artnr],Artikel_prijzen[Prijs 2025],"")</f>
        <v/>
      </c>
      <c r="K1110" s="10" t="str">
        <f>IF(Q1_2025[[#This Row],[Artikelprijs]]&lt;&gt;"",IF(Q1_2025[[#This Row],[Stuksprijs]]=Q1_2025[[#This Row],[Artikelprijs]],"Prijs gelijk","Prijs wijkt af"),"")</f>
        <v/>
      </c>
      <c r="L1110" s="10"/>
      <c r="N1110" s="10">
        <f>IF(Q1_2025[[#This Row],[Prijstype]]="Artikelprijs",Q1_2025[[#This Row],[Artikelprijs]],Q1_2025[[#This Row],[Stuksprijs]])</f>
        <v>4</v>
      </c>
      <c r="O1110" s="10">
        <f>IF(Q1_2025[[#This Row],[Prijstype]]="Artikelprijs",Q1_2025[[#This Row],[Artikelprijs]] * Q1_2025[[#This Row],[Besteld]],Q1_2025[[#This Row],[Brutobedrag]])</f>
        <v>0</v>
      </c>
      <c r="P1110" s="10">
        <f>IF(Q1_2025[[#This Row],[Prijstype]] = "Artikelprijs",Q1_2025[[#This Row],[Brutobedrag 2]]*(100-Q1_2025[[#This Row],[Relatiekorting percentage]])/100,Q1_2025[[#This Row],[Bruto - Rel.korting]])</f>
        <v>0</v>
      </c>
    </row>
    <row r="1111" spans="1:16" x14ac:dyDescent="0.3">
      <c r="A1111" t="s">
        <v>9</v>
      </c>
      <c r="B1111">
        <v>3001038</v>
      </c>
      <c r="C1111" t="s">
        <v>65</v>
      </c>
      <c r="D1111">
        <v>10</v>
      </c>
      <c r="E1111" s="10">
        <v>6</v>
      </c>
      <c r="F1111" s="10">
        <v>0</v>
      </c>
      <c r="G1111" s="10">
        <v>0</v>
      </c>
      <c r="H1111">
        <v>20</v>
      </c>
      <c r="I1111" s="10" t="str">
        <f>_xlfn.XLOOKUP(Q1_2025[[#This Row],[Artikelnr]],Artikel_prijzen[Artnr],Artikel_prijzen[Groep],"")</f>
        <v/>
      </c>
      <c r="J1111" s="10" t="str">
        <f>_xlfn.XLOOKUP(Q1_2025[[#This Row],[Artikelnr]],Artikel_prijzen[Artnr],Artikel_prijzen[Prijs 2025],"")</f>
        <v/>
      </c>
      <c r="K1111" s="10" t="str">
        <f>IF(Q1_2025[[#This Row],[Artikelprijs]]&lt;&gt;"",IF(Q1_2025[[#This Row],[Stuksprijs]]=Q1_2025[[#This Row],[Artikelprijs]],"Prijs gelijk","Prijs wijkt af"),"")</f>
        <v/>
      </c>
      <c r="L1111" s="10"/>
      <c r="N1111" s="10">
        <f>IF(Q1_2025[[#This Row],[Prijstype]]="Artikelprijs",Q1_2025[[#This Row],[Artikelprijs]],Q1_2025[[#This Row],[Stuksprijs]])</f>
        <v>6</v>
      </c>
      <c r="O1111" s="10">
        <f>IF(Q1_2025[[#This Row],[Prijstype]]="Artikelprijs",Q1_2025[[#This Row],[Artikelprijs]] * Q1_2025[[#This Row],[Besteld]],Q1_2025[[#This Row],[Brutobedrag]])</f>
        <v>0</v>
      </c>
      <c r="P1111" s="10">
        <f>IF(Q1_2025[[#This Row],[Prijstype]] = "Artikelprijs",Q1_2025[[#This Row],[Brutobedrag 2]]*(100-Q1_2025[[#This Row],[Relatiekorting percentage]])/100,Q1_2025[[#This Row],[Bruto - Rel.korting]])</f>
        <v>0</v>
      </c>
    </row>
    <row r="1112" spans="1:16" x14ac:dyDescent="0.3">
      <c r="A1112" t="s">
        <v>9</v>
      </c>
      <c r="B1112">
        <v>3001040</v>
      </c>
      <c r="C1112" t="s">
        <v>67</v>
      </c>
      <c r="D1112">
        <v>3</v>
      </c>
      <c r="E1112" s="10">
        <v>8</v>
      </c>
      <c r="F1112" s="10">
        <v>0</v>
      </c>
      <c r="G1112" s="10">
        <v>0</v>
      </c>
      <c r="H1112">
        <v>20</v>
      </c>
      <c r="I1112" s="10" t="str">
        <f>_xlfn.XLOOKUP(Q1_2025[[#This Row],[Artikelnr]],Artikel_prijzen[Artnr],Artikel_prijzen[Groep],"")</f>
        <v/>
      </c>
      <c r="J1112" s="10" t="str">
        <f>_xlfn.XLOOKUP(Q1_2025[[#This Row],[Artikelnr]],Artikel_prijzen[Artnr],Artikel_prijzen[Prijs 2025],"")</f>
        <v/>
      </c>
      <c r="K1112" s="10" t="str">
        <f>IF(Q1_2025[[#This Row],[Artikelprijs]]&lt;&gt;"",IF(Q1_2025[[#This Row],[Stuksprijs]]=Q1_2025[[#This Row],[Artikelprijs]],"Prijs gelijk","Prijs wijkt af"),"")</f>
        <v/>
      </c>
      <c r="L1112" s="10"/>
      <c r="N1112" s="10">
        <f>IF(Q1_2025[[#This Row],[Prijstype]]="Artikelprijs",Q1_2025[[#This Row],[Artikelprijs]],Q1_2025[[#This Row],[Stuksprijs]])</f>
        <v>8</v>
      </c>
      <c r="O1112" s="10">
        <f>IF(Q1_2025[[#This Row],[Prijstype]]="Artikelprijs",Q1_2025[[#This Row],[Artikelprijs]] * Q1_2025[[#This Row],[Besteld]],Q1_2025[[#This Row],[Brutobedrag]])</f>
        <v>0</v>
      </c>
      <c r="P1112" s="10">
        <f>IF(Q1_2025[[#This Row],[Prijstype]] = "Artikelprijs",Q1_2025[[#This Row],[Brutobedrag 2]]*(100-Q1_2025[[#This Row],[Relatiekorting percentage]])/100,Q1_2025[[#This Row],[Bruto - Rel.korting]])</f>
        <v>0</v>
      </c>
    </row>
    <row r="1113" spans="1:16" x14ac:dyDescent="0.3">
      <c r="A1113" t="s">
        <v>9</v>
      </c>
      <c r="B1113">
        <v>3001045</v>
      </c>
      <c r="C1113" t="s">
        <v>71</v>
      </c>
      <c r="D1113">
        <v>2</v>
      </c>
      <c r="E1113" s="10">
        <v>5</v>
      </c>
      <c r="F1113" s="10">
        <v>0</v>
      </c>
      <c r="G1113" s="10">
        <v>0</v>
      </c>
      <c r="H1113">
        <v>20</v>
      </c>
      <c r="I1113" s="10" t="str">
        <f>_xlfn.XLOOKUP(Q1_2025[[#This Row],[Artikelnr]],Artikel_prijzen[Artnr],Artikel_prijzen[Groep],"")</f>
        <v/>
      </c>
      <c r="J1113" s="10" t="str">
        <f>_xlfn.XLOOKUP(Q1_2025[[#This Row],[Artikelnr]],Artikel_prijzen[Artnr],Artikel_prijzen[Prijs 2025],"")</f>
        <v/>
      </c>
      <c r="K1113" s="10" t="str">
        <f>IF(Q1_2025[[#This Row],[Artikelprijs]]&lt;&gt;"",IF(Q1_2025[[#This Row],[Stuksprijs]]=Q1_2025[[#This Row],[Artikelprijs]],"Prijs gelijk","Prijs wijkt af"),"")</f>
        <v/>
      </c>
      <c r="L1113" s="10"/>
      <c r="N1113" s="10">
        <f>IF(Q1_2025[[#This Row],[Prijstype]]="Artikelprijs",Q1_2025[[#This Row],[Artikelprijs]],Q1_2025[[#This Row],[Stuksprijs]])</f>
        <v>5</v>
      </c>
      <c r="O1113" s="10">
        <f>IF(Q1_2025[[#This Row],[Prijstype]]="Artikelprijs",Q1_2025[[#This Row],[Artikelprijs]] * Q1_2025[[#This Row],[Besteld]],Q1_2025[[#This Row],[Brutobedrag]])</f>
        <v>0</v>
      </c>
      <c r="P1113" s="10">
        <f>IF(Q1_2025[[#This Row],[Prijstype]] = "Artikelprijs",Q1_2025[[#This Row],[Brutobedrag 2]]*(100-Q1_2025[[#This Row],[Relatiekorting percentage]])/100,Q1_2025[[#This Row],[Bruto - Rel.korting]])</f>
        <v>0</v>
      </c>
    </row>
    <row r="1114" spans="1:16" x14ac:dyDescent="0.3">
      <c r="A1114" t="s">
        <v>9</v>
      </c>
      <c r="B1114">
        <v>3001046</v>
      </c>
      <c r="C1114" t="s">
        <v>61</v>
      </c>
      <c r="D1114">
        <v>15</v>
      </c>
      <c r="E1114" s="10">
        <v>3.5</v>
      </c>
      <c r="F1114" s="10">
        <v>0</v>
      </c>
      <c r="G1114" s="10">
        <v>0</v>
      </c>
      <c r="H1114">
        <v>20</v>
      </c>
      <c r="I1114" s="10" t="str">
        <f>_xlfn.XLOOKUP(Q1_2025[[#This Row],[Artikelnr]],Artikel_prijzen[Artnr],Artikel_prijzen[Groep],"")</f>
        <v/>
      </c>
      <c r="J1114" s="10" t="str">
        <f>_xlfn.XLOOKUP(Q1_2025[[#This Row],[Artikelnr]],Artikel_prijzen[Artnr],Artikel_prijzen[Prijs 2025],"")</f>
        <v/>
      </c>
      <c r="K1114" s="10" t="str">
        <f>IF(Q1_2025[[#This Row],[Artikelprijs]]&lt;&gt;"",IF(Q1_2025[[#This Row],[Stuksprijs]]=Q1_2025[[#This Row],[Artikelprijs]],"Prijs gelijk","Prijs wijkt af"),"")</f>
        <v/>
      </c>
      <c r="L1114" s="10"/>
      <c r="N1114" s="10">
        <f>IF(Q1_2025[[#This Row],[Prijstype]]="Artikelprijs",Q1_2025[[#This Row],[Artikelprijs]],Q1_2025[[#This Row],[Stuksprijs]])</f>
        <v>3.5</v>
      </c>
      <c r="O1114" s="10">
        <f>IF(Q1_2025[[#This Row],[Prijstype]]="Artikelprijs",Q1_2025[[#This Row],[Artikelprijs]] * Q1_2025[[#This Row],[Besteld]],Q1_2025[[#This Row],[Brutobedrag]])</f>
        <v>0</v>
      </c>
      <c r="P1114" s="10">
        <f>IF(Q1_2025[[#This Row],[Prijstype]] = "Artikelprijs",Q1_2025[[#This Row],[Brutobedrag 2]]*(100-Q1_2025[[#This Row],[Relatiekorting percentage]])/100,Q1_2025[[#This Row],[Bruto - Rel.korting]])</f>
        <v>0</v>
      </c>
    </row>
    <row r="1115" spans="1:16" x14ac:dyDescent="0.3">
      <c r="A1115" t="s">
        <v>9</v>
      </c>
      <c r="B1115">
        <v>1003011</v>
      </c>
      <c r="C1115" t="s">
        <v>247</v>
      </c>
      <c r="D1115">
        <v>1</v>
      </c>
      <c r="E1115" s="10">
        <v>30.45</v>
      </c>
      <c r="F1115" s="10">
        <v>30.45</v>
      </c>
      <c r="G1115" s="10">
        <v>24.36</v>
      </c>
      <c r="H1115">
        <v>20</v>
      </c>
      <c r="I1115" s="10" t="str">
        <f>_xlfn.XLOOKUP(Q1_2025[[#This Row],[Artikelnr]],Artikel_prijzen[Artnr],Artikel_prijzen[Groep],"")</f>
        <v/>
      </c>
      <c r="J1115" s="10" t="str">
        <f>_xlfn.XLOOKUP(Q1_2025[[#This Row],[Artikelnr]],Artikel_prijzen[Artnr],Artikel_prijzen[Prijs 2025],"")</f>
        <v/>
      </c>
      <c r="K1115" s="10" t="str">
        <f>IF(Q1_2025[[#This Row],[Artikelprijs]]&lt;&gt;"",IF(Q1_2025[[#This Row],[Stuksprijs]]=Q1_2025[[#This Row],[Artikelprijs]],"Prijs gelijk","Prijs wijkt af"),"")</f>
        <v/>
      </c>
      <c r="L1115" s="10"/>
      <c r="N1115" s="10">
        <f>IF(Q1_2025[[#This Row],[Prijstype]]="Artikelprijs",Q1_2025[[#This Row],[Artikelprijs]],Q1_2025[[#This Row],[Stuksprijs]])</f>
        <v>30.45</v>
      </c>
      <c r="O1115" s="10">
        <f>IF(Q1_2025[[#This Row],[Prijstype]]="Artikelprijs",Q1_2025[[#This Row],[Artikelprijs]] * Q1_2025[[#This Row],[Besteld]],Q1_2025[[#This Row],[Brutobedrag]])</f>
        <v>30.45</v>
      </c>
      <c r="P1115" s="10">
        <f>IF(Q1_2025[[#This Row],[Prijstype]] = "Artikelprijs",Q1_2025[[#This Row],[Brutobedrag 2]]*(100-Q1_2025[[#This Row],[Relatiekorting percentage]])/100,Q1_2025[[#This Row],[Bruto - Rel.korting]])</f>
        <v>24.36</v>
      </c>
    </row>
    <row r="1116" spans="1:16" x14ac:dyDescent="0.3">
      <c r="A1116" t="s">
        <v>9</v>
      </c>
      <c r="B1116">
        <v>5010017</v>
      </c>
      <c r="C1116" t="s">
        <v>248</v>
      </c>
      <c r="D1116">
        <v>25</v>
      </c>
      <c r="E1116" s="10">
        <v>38.99</v>
      </c>
      <c r="F1116" s="10">
        <v>974.75</v>
      </c>
      <c r="G1116" s="10">
        <v>731.06</v>
      </c>
      <c r="H1116">
        <v>25</v>
      </c>
      <c r="I1116" s="10" t="str">
        <f>_xlfn.XLOOKUP(Q1_2025[[#This Row],[Artikelnr]],Artikel_prijzen[Artnr],Artikel_prijzen[Groep],"")</f>
        <v/>
      </c>
      <c r="J1116" s="10" t="str">
        <f>_xlfn.XLOOKUP(Q1_2025[[#This Row],[Artikelnr]],Artikel_prijzen[Artnr],Artikel_prijzen[Prijs 2025],"")</f>
        <v/>
      </c>
      <c r="K1116" s="10" t="str">
        <f>IF(Q1_2025[[#This Row],[Artikelprijs]]&lt;&gt;"",IF(Q1_2025[[#This Row],[Stuksprijs]]=Q1_2025[[#This Row],[Artikelprijs]],"Prijs gelijk","Prijs wijkt af"),"")</f>
        <v/>
      </c>
      <c r="L1116" s="10"/>
      <c r="N1116" s="10">
        <f>IF(Q1_2025[[#This Row],[Prijstype]]="Artikelprijs",Q1_2025[[#This Row],[Artikelprijs]],Q1_2025[[#This Row],[Stuksprijs]])</f>
        <v>38.99</v>
      </c>
      <c r="O1116" s="10">
        <f>IF(Q1_2025[[#This Row],[Prijstype]]="Artikelprijs",Q1_2025[[#This Row],[Artikelprijs]] * Q1_2025[[#This Row],[Besteld]],Q1_2025[[#This Row],[Brutobedrag]])</f>
        <v>974.75</v>
      </c>
      <c r="P1116" s="10">
        <f>IF(Q1_2025[[#This Row],[Prijstype]] = "Artikelprijs",Q1_2025[[#This Row],[Brutobedrag 2]]*(100-Q1_2025[[#This Row],[Relatiekorting percentage]])/100,Q1_2025[[#This Row],[Bruto - Rel.korting]])</f>
        <v>731.06</v>
      </c>
    </row>
    <row r="1117" spans="1:16" x14ac:dyDescent="0.3">
      <c r="A1117" t="s">
        <v>9</v>
      </c>
      <c r="B1117">
        <v>1009130</v>
      </c>
      <c r="C1117" t="s">
        <v>250</v>
      </c>
      <c r="D1117">
        <v>3</v>
      </c>
      <c r="E1117" s="10">
        <v>24.73</v>
      </c>
      <c r="F1117" s="10">
        <v>74.19</v>
      </c>
      <c r="G1117" s="10">
        <v>59.35</v>
      </c>
      <c r="H1117">
        <v>20</v>
      </c>
      <c r="I1117" s="10" t="str">
        <f>_xlfn.XLOOKUP(Q1_2025[[#This Row],[Artikelnr]],Artikel_prijzen[Artnr],Artikel_prijzen[Groep],"")</f>
        <v/>
      </c>
      <c r="J1117" s="10" t="str">
        <f>_xlfn.XLOOKUP(Q1_2025[[#This Row],[Artikelnr]],Artikel_prijzen[Artnr],Artikel_prijzen[Prijs 2025],"")</f>
        <v/>
      </c>
      <c r="K1117" s="10" t="str">
        <f>IF(Q1_2025[[#This Row],[Artikelprijs]]&lt;&gt;"",IF(Q1_2025[[#This Row],[Stuksprijs]]=Q1_2025[[#This Row],[Artikelprijs]],"Prijs gelijk","Prijs wijkt af"),"")</f>
        <v/>
      </c>
      <c r="L1117" s="10"/>
      <c r="N1117" s="10">
        <f>IF(Q1_2025[[#This Row],[Prijstype]]="Artikelprijs",Q1_2025[[#This Row],[Artikelprijs]],Q1_2025[[#This Row],[Stuksprijs]])</f>
        <v>24.73</v>
      </c>
      <c r="O1117" s="10">
        <f>IF(Q1_2025[[#This Row],[Prijstype]]="Artikelprijs",Q1_2025[[#This Row],[Artikelprijs]] * Q1_2025[[#This Row],[Besteld]],Q1_2025[[#This Row],[Brutobedrag]])</f>
        <v>74.19</v>
      </c>
      <c r="P1117" s="10">
        <f>IF(Q1_2025[[#This Row],[Prijstype]] = "Artikelprijs",Q1_2025[[#This Row],[Brutobedrag 2]]*(100-Q1_2025[[#This Row],[Relatiekorting percentage]])/100,Q1_2025[[#This Row],[Bruto - Rel.korting]])</f>
        <v>59.35</v>
      </c>
    </row>
    <row r="1118" spans="1:16" x14ac:dyDescent="0.3">
      <c r="A1118" t="s">
        <v>9</v>
      </c>
      <c r="B1118">
        <v>5020009</v>
      </c>
      <c r="C1118" t="s">
        <v>125</v>
      </c>
      <c r="D1118">
        <v>4</v>
      </c>
      <c r="E1118" s="10">
        <v>45.32</v>
      </c>
      <c r="F1118" s="10">
        <v>181.28</v>
      </c>
      <c r="G1118" s="10">
        <v>145.02000000000001</v>
      </c>
      <c r="H1118">
        <v>20</v>
      </c>
      <c r="I1118" s="10" t="str">
        <f>_xlfn.XLOOKUP(Q1_2025[[#This Row],[Artikelnr]],Artikel_prijzen[Artnr],Artikel_prijzen[Groep],"")</f>
        <v/>
      </c>
      <c r="J1118" s="10" t="str">
        <f>_xlfn.XLOOKUP(Q1_2025[[#This Row],[Artikelnr]],Artikel_prijzen[Artnr],Artikel_prijzen[Prijs 2025],"")</f>
        <v/>
      </c>
      <c r="K1118" s="10" t="str">
        <f>IF(Q1_2025[[#This Row],[Artikelprijs]]&lt;&gt;"",IF(Q1_2025[[#This Row],[Stuksprijs]]=Q1_2025[[#This Row],[Artikelprijs]],"Prijs gelijk","Prijs wijkt af"),"")</f>
        <v/>
      </c>
      <c r="L1118" s="10"/>
      <c r="N1118" s="10">
        <f>IF(Q1_2025[[#This Row],[Prijstype]]="Artikelprijs",Q1_2025[[#This Row],[Artikelprijs]],Q1_2025[[#This Row],[Stuksprijs]])</f>
        <v>45.32</v>
      </c>
      <c r="O1118" s="10">
        <f>IF(Q1_2025[[#This Row],[Prijstype]]="Artikelprijs",Q1_2025[[#This Row],[Artikelprijs]] * Q1_2025[[#This Row],[Besteld]],Q1_2025[[#This Row],[Brutobedrag]])</f>
        <v>181.28</v>
      </c>
      <c r="P1118" s="10">
        <f>IF(Q1_2025[[#This Row],[Prijstype]] = "Artikelprijs",Q1_2025[[#This Row],[Brutobedrag 2]]*(100-Q1_2025[[#This Row],[Relatiekorting percentage]])/100,Q1_2025[[#This Row],[Bruto - Rel.korting]])</f>
        <v>145.02000000000001</v>
      </c>
    </row>
    <row r="1119" spans="1:16" x14ac:dyDescent="0.3">
      <c r="A1119" t="s">
        <v>9</v>
      </c>
      <c r="B1119">
        <v>5020002</v>
      </c>
      <c r="C1119" t="s">
        <v>122</v>
      </c>
      <c r="D1119">
        <v>8</v>
      </c>
      <c r="E1119" s="10">
        <v>39.65</v>
      </c>
      <c r="F1119" s="10">
        <v>317.2</v>
      </c>
      <c r="G1119" s="10">
        <v>253.76</v>
      </c>
      <c r="H1119">
        <v>20</v>
      </c>
      <c r="I1119" s="10" t="str">
        <f>_xlfn.XLOOKUP(Q1_2025[[#This Row],[Artikelnr]],Artikel_prijzen[Artnr],Artikel_prijzen[Groep],"")</f>
        <v/>
      </c>
      <c r="J1119" s="10" t="str">
        <f>_xlfn.XLOOKUP(Q1_2025[[#This Row],[Artikelnr]],Artikel_prijzen[Artnr],Artikel_prijzen[Prijs 2025],"")</f>
        <v/>
      </c>
      <c r="K1119" s="10" t="str">
        <f>IF(Q1_2025[[#This Row],[Artikelprijs]]&lt;&gt;"",IF(Q1_2025[[#This Row],[Stuksprijs]]=Q1_2025[[#This Row],[Artikelprijs]],"Prijs gelijk","Prijs wijkt af"),"")</f>
        <v/>
      </c>
      <c r="L1119" s="10"/>
      <c r="N1119" s="10">
        <f>IF(Q1_2025[[#This Row],[Prijstype]]="Artikelprijs",Q1_2025[[#This Row],[Artikelprijs]],Q1_2025[[#This Row],[Stuksprijs]])</f>
        <v>39.65</v>
      </c>
      <c r="O1119" s="10">
        <f>IF(Q1_2025[[#This Row],[Prijstype]]="Artikelprijs",Q1_2025[[#This Row],[Artikelprijs]] * Q1_2025[[#This Row],[Besteld]],Q1_2025[[#This Row],[Brutobedrag]])</f>
        <v>317.2</v>
      </c>
      <c r="P1119" s="10">
        <f>IF(Q1_2025[[#This Row],[Prijstype]] = "Artikelprijs",Q1_2025[[#This Row],[Brutobedrag 2]]*(100-Q1_2025[[#This Row],[Relatiekorting percentage]])/100,Q1_2025[[#This Row],[Bruto - Rel.korting]])</f>
        <v>253.76</v>
      </c>
    </row>
    <row r="1120" spans="1:16" x14ac:dyDescent="0.3">
      <c r="A1120" t="s">
        <v>9</v>
      </c>
      <c r="B1120">
        <v>1001031</v>
      </c>
      <c r="C1120" t="s">
        <v>253</v>
      </c>
      <c r="D1120">
        <v>6</v>
      </c>
      <c r="E1120" s="10">
        <v>52.99</v>
      </c>
      <c r="F1120" s="10">
        <v>317.94</v>
      </c>
      <c r="G1120" s="10">
        <v>254.35</v>
      </c>
      <c r="H1120">
        <v>20</v>
      </c>
      <c r="I1120" s="10" t="str">
        <f>_xlfn.XLOOKUP(Q1_2025[[#This Row],[Artikelnr]],Artikel_prijzen[Artnr],Artikel_prijzen[Groep],"")</f>
        <v/>
      </c>
      <c r="J1120" s="10" t="str">
        <f>_xlfn.XLOOKUP(Q1_2025[[#This Row],[Artikelnr]],Artikel_prijzen[Artnr],Artikel_prijzen[Prijs 2025],"")</f>
        <v/>
      </c>
      <c r="K1120" s="10" t="str">
        <f>IF(Q1_2025[[#This Row],[Artikelprijs]]&lt;&gt;"",IF(Q1_2025[[#This Row],[Stuksprijs]]=Q1_2025[[#This Row],[Artikelprijs]],"Prijs gelijk","Prijs wijkt af"),"")</f>
        <v/>
      </c>
      <c r="L1120" s="10"/>
      <c r="N1120" s="10">
        <f>IF(Q1_2025[[#This Row],[Prijstype]]="Artikelprijs",Q1_2025[[#This Row],[Artikelprijs]],Q1_2025[[#This Row],[Stuksprijs]])</f>
        <v>52.99</v>
      </c>
      <c r="O1120" s="10">
        <f>IF(Q1_2025[[#This Row],[Prijstype]]="Artikelprijs",Q1_2025[[#This Row],[Artikelprijs]] * Q1_2025[[#This Row],[Besteld]],Q1_2025[[#This Row],[Brutobedrag]])</f>
        <v>317.94</v>
      </c>
      <c r="P1120" s="10">
        <f>IF(Q1_2025[[#This Row],[Prijstype]] = "Artikelprijs",Q1_2025[[#This Row],[Brutobedrag 2]]*(100-Q1_2025[[#This Row],[Relatiekorting percentage]])/100,Q1_2025[[#This Row],[Bruto - Rel.korting]])</f>
        <v>254.35</v>
      </c>
    </row>
    <row r="1121" spans="1:16" x14ac:dyDescent="0.3">
      <c r="A1121" t="s">
        <v>9</v>
      </c>
      <c r="B1121">
        <v>1003030</v>
      </c>
      <c r="C1121" t="s">
        <v>254</v>
      </c>
      <c r="D1121">
        <v>4</v>
      </c>
      <c r="E1121" s="10">
        <v>29</v>
      </c>
      <c r="F1121" s="10">
        <v>0</v>
      </c>
      <c r="G1121" s="10">
        <v>0</v>
      </c>
      <c r="H1121">
        <v>20</v>
      </c>
      <c r="I1121" s="10" t="str">
        <f>_xlfn.XLOOKUP(Q1_2025[[#This Row],[Artikelnr]],Artikel_prijzen[Artnr],Artikel_prijzen[Groep],"")</f>
        <v/>
      </c>
      <c r="J1121" s="10" t="str">
        <f>_xlfn.XLOOKUP(Q1_2025[[#This Row],[Artikelnr]],Artikel_prijzen[Artnr],Artikel_prijzen[Prijs 2025],"")</f>
        <v/>
      </c>
      <c r="K1121" s="10" t="str">
        <f>IF(Q1_2025[[#This Row],[Artikelprijs]]&lt;&gt;"",IF(Q1_2025[[#This Row],[Stuksprijs]]=Q1_2025[[#This Row],[Artikelprijs]],"Prijs gelijk","Prijs wijkt af"),"")</f>
        <v/>
      </c>
      <c r="L1121" s="10"/>
      <c r="N1121" s="10">
        <f>IF(Q1_2025[[#This Row],[Prijstype]]="Artikelprijs",Q1_2025[[#This Row],[Artikelprijs]],Q1_2025[[#This Row],[Stuksprijs]])</f>
        <v>29</v>
      </c>
      <c r="O1121" s="10">
        <f>IF(Q1_2025[[#This Row],[Prijstype]]="Artikelprijs",Q1_2025[[#This Row],[Artikelprijs]] * Q1_2025[[#This Row],[Besteld]],Q1_2025[[#This Row],[Brutobedrag]])</f>
        <v>0</v>
      </c>
      <c r="P1121" s="10">
        <f>IF(Q1_2025[[#This Row],[Prijstype]] = "Artikelprijs",Q1_2025[[#This Row],[Brutobedrag 2]]*(100-Q1_2025[[#This Row],[Relatiekorting percentage]])/100,Q1_2025[[#This Row],[Bruto - Rel.korting]])</f>
        <v>0</v>
      </c>
    </row>
    <row r="1122" spans="1:16" x14ac:dyDescent="0.3">
      <c r="A1122" t="s">
        <v>9</v>
      </c>
      <c r="B1122">
        <v>2004041</v>
      </c>
      <c r="C1122" t="s">
        <v>216</v>
      </c>
      <c r="D1122">
        <v>2</v>
      </c>
      <c r="E1122" s="10">
        <v>17.64</v>
      </c>
      <c r="F1122" s="10">
        <v>0</v>
      </c>
      <c r="G1122" s="10">
        <v>0</v>
      </c>
      <c r="H1122">
        <v>20</v>
      </c>
      <c r="I1122" s="10" t="str">
        <f>_xlfn.XLOOKUP(Q1_2025[[#This Row],[Artikelnr]],Artikel_prijzen[Artnr],Artikel_prijzen[Groep],"")</f>
        <v/>
      </c>
      <c r="J1122" s="10" t="str">
        <f>_xlfn.XLOOKUP(Q1_2025[[#This Row],[Artikelnr]],Artikel_prijzen[Artnr],Artikel_prijzen[Prijs 2025],"")</f>
        <v/>
      </c>
      <c r="K1122" s="10" t="str">
        <f>IF(Q1_2025[[#This Row],[Artikelprijs]]&lt;&gt;"",IF(Q1_2025[[#This Row],[Stuksprijs]]=Q1_2025[[#This Row],[Artikelprijs]],"Prijs gelijk","Prijs wijkt af"),"")</f>
        <v/>
      </c>
      <c r="L1122" s="10"/>
      <c r="N1122" s="10">
        <f>IF(Q1_2025[[#This Row],[Prijstype]]="Artikelprijs",Q1_2025[[#This Row],[Artikelprijs]],Q1_2025[[#This Row],[Stuksprijs]])</f>
        <v>17.64</v>
      </c>
      <c r="O1122" s="10">
        <f>IF(Q1_2025[[#This Row],[Prijstype]]="Artikelprijs",Q1_2025[[#This Row],[Artikelprijs]] * Q1_2025[[#This Row],[Besteld]],Q1_2025[[#This Row],[Brutobedrag]])</f>
        <v>0</v>
      </c>
      <c r="P1122" s="10">
        <f>IF(Q1_2025[[#This Row],[Prijstype]] = "Artikelprijs",Q1_2025[[#This Row],[Brutobedrag 2]]*(100-Q1_2025[[#This Row],[Relatiekorting percentage]])/100,Q1_2025[[#This Row],[Bruto - Rel.korting]])</f>
        <v>0</v>
      </c>
    </row>
    <row r="1123" spans="1:16" x14ac:dyDescent="0.3">
      <c r="A1123" t="s">
        <v>9</v>
      </c>
      <c r="B1123">
        <v>2004051</v>
      </c>
      <c r="C1123" t="s">
        <v>255</v>
      </c>
      <c r="D1123">
        <v>2</v>
      </c>
      <c r="E1123" s="10">
        <v>16.54</v>
      </c>
      <c r="F1123" s="10">
        <v>0</v>
      </c>
      <c r="G1123" s="10">
        <v>0</v>
      </c>
      <c r="H1123">
        <v>20</v>
      </c>
      <c r="I1123" s="10" t="str">
        <f>_xlfn.XLOOKUP(Q1_2025[[#This Row],[Artikelnr]],Artikel_prijzen[Artnr],Artikel_prijzen[Groep],"")</f>
        <v/>
      </c>
      <c r="J1123" s="10" t="str">
        <f>_xlfn.XLOOKUP(Q1_2025[[#This Row],[Artikelnr]],Artikel_prijzen[Artnr],Artikel_prijzen[Prijs 2025],"")</f>
        <v/>
      </c>
      <c r="K1123" s="10" t="str">
        <f>IF(Q1_2025[[#This Row],[Artikelprijs]]&lt;&gt;"",IF(Q1_2025[[#This Row],[Stuksprijs]]=Q1_2025[[#This Row],[Artikelprijs]],"Prijs gelijk","Prijs wijkt af"),"")</f>
        <v/>
      </c>
      <c r="L1123" s="10"/>
      <c r="N1123" s="10">
        <f>IF(Q1_2025[[#This Row],[Prijstype]]="Artikelprijs",Q1_2025[[#This Row],[Artikelprijs]],Q1_2025[[#This Row],[Stuksprijs]])</f>
        <v>16.54</v>
      </c>
      <c r="O1123" s="10">
        <f>IF(Q1_2025[[#This Row],[Prijstype]]="Artikelprijs",Q1_2025[[#This Row],[Artikelprijs]] * Q1_2025[[#This Row],[Besteld]],Q1_2025[[#This Row],[Brutobedrag]])</f>
        <v>0</v>
      </c>
      <c r="P1123" s="10">
        <f>IF(Q1_2025[[#This Row],[Prijstype]] = "Artikelprijs",Q1_2025[[#This Row],[Brutobedrag 2]]*(100-Q1_2025[[#This Row],[Relatiekorting percentage]])/100,Q1_2025[[#This Row],[Bruto - Rel.korting]])</f>
        <v>0</v>
      </c>
    </row>
    <row r="1124" spans="1:16" x14ac:dyDescent="0.3">
      <c r="A1124" t="s">
        <v>9</v>
      </c>
      <c r="B1124">
        <v>3001035</v>
      </c>
      <c r="C1124" t="s">
        <v>62</v>
      </c>
      <c r="D1124">
        <v>5</v>
      </c>
      <c r="E1124" s="10">
        <v>2</v>
      </c>
      <c r="F1124" s="10">
        <v>0</v>
      </c>
      <c r="G1124" s="10">
        <v>0</v>
      </c>
      <c r="H1124">
        <v>20</v>
      </c>
      <c r="I1124" s="10" t="str">
        <f>_xlfn.XLOOKUP(Q1_2025[[#This Row],[Artikelnr]],Artikel_prijzen[Artnr],Artikel_prijzen[Groep],"")</f>
        <v/>
      </c>
      <c r="J1124" s="10" t="str">
        <f>_xlfn.XLOOKUP(Q1_2025[[#This Row],[Artikelnr]],Artikel_prijzen[Artnr],Artikel_prijzen[Prijs 2025],"")</f>
        <v/>
      </c>
      <c r="K1124" s="10" t="str">
        <f>IF(Q1_2025[[#This Row],[Artikelprijs]]&lt;&gt;"",IF(Q1_2025[[#This Row],[Stuksprijs]]=Q1_2025[[#This Row],[Artikelprijs]],"Prijs gelijk","Prijs wijkt af"),"")</f>
        <v/>
      </c>
      <c r="L1124" s="10"/>
      <c r="N1124" s="10">
        <f>IF(Q1_2025[[#This Row],[Prijstype]]="Artikelprijs",Q1_2025[[#This Row],[Artikelprijs]],Q1_2025[[#This Row],[Stuksprijs]])</f>
        <v>2</v>
      </c>
      <c r="O1124" s="10">
        <f>IF(Q1_2025[[#This Row],[Prijstype]]="Artikelprijs",Q1_2025[[#This Row],[Artikelprijs]] * Q1_2025[[#This Row],[Besteld]],Q1_2025[[#This Row],[Brutobedrag]])</f>
        <v>0</v>
      </c>
      <c r="P1124" s="10">
        <f>IF(Q1_2025[[#This Row],[Prijstype]] = "Artikelprijs",Q1_2025[[#This Row],[Brutobedrag 2]]*(100-Q1_2025[[#This Row],[Relatiekorting percentage]])/100,Q1_2025[[#This Row],[Bruto - Rel.korting]])</f>
        <v>0</v>
      </c>
    </row>
    <row r="1125" spans="1:16" x14ac:dyDescent="0.3">
      <c r="A1125" t="s">
        <v>9</v>
      </c>
      <c r="B1125">
        <v>3001036</v>
      </c>
      <c r="C1125" t="s">
        <v>63</v>
      </c>
      <c r="D1125">
        <v>5</v>
      </c>
      <c r="E1125" s="10">
        <v>3</v>
      </c>
      <c r="F1125" s="10">
        <v>0</v>
      </c>
      <c r="G1125" s="10">
        <v>0</v>
      </c>
      <c r="H1125">
        <v>20</v>
      </c>
      <c r="I1125" s="10" t="str">
        <f>_xlfn.XLOOKUP(Q1_2025[[#This Row],[Artikelnr]],Artikel_prijzen[Artnr],Artikel_prijzen[Groep],"")</f>
        <v/>
      </c>
      <c r="J1125" s="10" t="str">
        <f>_xlfn.XLOOKUP(Q1_2025[[#This Row],[Artikelnr]],Artikel_prijzen[Artnr],Artikel_prijzen[Prijs 2025],"")</f>
        <v/>
      </c>
      <c r="K1125" s="10" t="str">
        <f>IF(Q1_2025[[#This Row],[Artikelprijs]]&lt;&gt;"",IF(Q1_2025[[#This Row],[Stuksprijs]]=Q1_2025[[#This Row],[Artikelprijs]],"Prijs gelijk","Prijs wijkt af"),"")</f>
        <v/>
      </c>
      <c r="L1125" s="10"/>
      <c r="N1125" s="10">
        <f>IF(Q1_2025[[#This Row],[Prijstype]]="Artikelprijs",Q1_2025[[#This Row],[Artikelprijs]],Q1_2025[[#This Row],[Stuksprijs]])</f>
        <v>3</v>
      </c>
      <c r="O1125" s="10">
        <f>IF(Q1_2025[[#This Row],[Prijstype]]="Artikelprijs",Q1_2025[[#This Row],[Artikelprijs]] * Q1_2025[[#This Row],[Besteld]],Q1_2025[[#This Row],[Brutobedrag]])</f>
        <v>0</v>
      </c>
      <c r="P1125" s="10">
        <f>IF(Q1_2025[[#This Row],[Prijstype]] = "Artikelprijs",Q1_2025[[#This Row],[Brutobedrag 2]]*(100-Q1_2025[[#This Row],[Relatiekorting percentage]])/100,Q1_2025[[#This Row],[Bruto - Rel.korting]])</f>
        <v>0</v>
      </c>
    </row>
    <row r="1126" spans="1:16" x14ac:dyDescent="0.3">
      <c r="A1126" t="s">
        <v>9</v>
      </c>
      <c r="B1126">
        <v>3001037</v>
      </c>
      <c r="C1126" t="s">
        <v>64</v>
      </c>
      <c r="D1126">
        <v>10</v>
      </c>
      <c r="E1126" s="10">
        <v>4</v>
      </c>
      <c r="F1126" s="10">
        <v>0</v>
      </c>
      <c r="G1126" s="10">
        <v>0</v>
      </c>
      <c r="H1126">
        <v>20</v>
      </c>
      <c r="I1126" s="10" t="str">
        <f>_xlfn.XLOOKUP(Q1_2025[[#This Row],[Artikelnr]],Artikel_prijzen[Artnr],Artikel_prijzen[Groep],"")</f>
        <v/>
      </c>
      <c r="J1126" s="10" t="str">
        <f>_xlfn.XLOOKUP(Q1_2025[[#This Row],[Artikelnr]],Artikel_prijzen[Artnr],Artikel_prijzen[Prijs 2025],"")</f>
        <v/>
      </c>
      <c r="K1126" s="10" t="str">
        <f>IF(Q1_2025[[#This Row],[Artikelprijs]]&lt;&gt;"",IF(Q1_2025[[#This Row],[Stuksprijs]]=Q1_2025[[#This Row],[Artikelprijs]],"Prijs gelijk","Prijs wijkt af"),"")</f>
        <v/>
      </c>
      <c r="L1126" s="10"/>
      <c r="N1126" s="10">
        <f>IF(Q1_2025[[#This Row],[Prijstype]]="Artikelprijs",Q1_2025[[#This Row],[Artikelprijs]],Q1_2025[[#This Row],[Stuksprijs]])</f>
        <v>4</v>
      </c>
      <c r="O1126" s="10">
        <f>IF(Q1_2025[[#This Row],[Prijstype]]="Artikelprijs",Q1_2025[[#This Row],[Artikelprijs]] * Q1_2025[[#This Row],[Besteld]],Q1_2025[[#This Row],[Brutobedrag]])</f>
        <v>0</v>
      </c>
      <c r="P1126" s="10">
        <f>IF(Q1_2025[[#This Row],[Prijstype]] = "Artikelprijs",Q1_2025[[#This Row],[Brutobedrag 2]]*(100-Q1_2025[[#This Row],[Relatiekorting percentage]])/100,Q1_2025[[#This Row],[Bruto - Rel.korting]])</f>
        <v>0</v>
      </c>
    </row>
    <row r="1127" spans="1:16" x14ac:dyDescent="0.3">
      <c r="A1127" t="s">
        <v>9</v>
      </c>
      <c r="B1127">
        <v>3001038</v>
      </c>
      <c r="C1127" t="s">
        <v>65</v>
      </c>
      <c r="D1127">
        <v>10</v>
      </c>
      <c r="E1127" s="10">
        <v>6</v>
      </c>
      <c r="F1127" s="10">
        <v>0</v>
      </c>
      <c r="G1127" s="10">
        <v>0</v>
      </c>
      <c r="H1127">
        <v>20</v>
      </c>
      <c r="I1127" s="10" t="str">
        <f>_xlfn.XLOOKUP(Q1_2025[[#This Row],[Artikelnr]],Artikel_prijzen[Artnr],Artikel_prijzen[Groep],"")</f>
        <v/>
      </c>
      <c r="J1127" s="10" t="str">
        <f>_xlfn.XLOOKUP(Q1_2025[[#This Row],[Artikelnr]],Artikel_prijzen[Artnr],Artikel_prijzen[Prijs 2025],"")</f>
        <v/>
      </c>
      <c r="K1127" s="10" t="str">
        <f>IF(Q1_2025[[#This Row],[Artikelprijs]]&lt;&gt;"",IF(Q1_2025[[#This Row],[Stuksprijs]]=Q1_2025[[#This Row],[Artikelprijs]],"Prijs gelijk","Prijs wijkt af"),"")</f>
        <v/>
      </c>
      <c r="L1127" s="10"/>
      <c r="N1127" s="10">
        <f>IF(Q1_2025[[#This Row],[Prijstype]]="Artikelprijs",Q1_2025[[#This Row],[Artikelprijs]],Q1_2025[[#This Row],[Stuksprijs]])</f>
        <v>6</v>
      </c>
      <c r="O1127" s="10">
        <f>IF(Q1_2025[[#This Row],[Prijstype]]="Artikelprijs",Q1_2025[[#This Row],[Artikelprijs]] * Q1_2025[[#This Row],[Besteld]],Q1_2025[[#This Row],[Brutobedrag]])</f>
        <v>0</v>
      </c>
      <c r="P1127" s="10">
        <f>IF(Q1_2025[[#This Row],[Prijstype]] = "Artikelprijs",Q1_2025[[#This Row],[Brutobedrag 2]]*(100-Q1_2025[[#This Row],[Relatiekorting percentage]])/100,Q1_2025[[#This Row],[Bruto - Rel.korting]])</f>
        <v>0</v>
      </c>
    </row>
    <row r="1128" spans="1:16" x14ac:dyDescent="0.3">
      <c r="A1128" t="s">
        <v>9</v>
      </c>
      <c r="B1128">
        <v>3001040</v>
      </c>
      <c r="C1128" t="s">
        <v>67</v>
      </c>
      <c r="D1128">
        <v>4</v>
      </c>
      <c r="E1128" s="10">
        <v>8</v>
      </c>
      <c r="F1128" s="10">
        <v>0</v>
      </c>
      <c r="G1128" s="10">
        <v>0</v>
      </c>
      <c r="H1128">
        <v>20</v>
      </c>
      <c r="I1128" s="10" t="str">
        <f>_xlfn.XLOOKUP(Q1_2025[[#This Row],[Artikelnr]],Artikel_prijzen[Artnr],Artikel_prijzen[Groep],"")</f>
        <v/>
      </c>
      <c r="J1128" s="10" t="str">
        <f>_xlfn.XLOOKUP(Q1_2025[[#This Row],[Artikelnr]],Artikel_prijzen[Artnr],Artikel_prijzen[Prijs 2025],"")</f>
        <v/>
      </c>
      <c r="K1128" s="10" t="str">
        <f>IF(Q1_2025[[#This Row],[Artikelprijs]]&lt;&gt;"",IF(Q1_2025[[#This Row],[Stuksprijs]]=Q1_2025[[#This Row],[Artikelprijs]],"Prijs gelijk","Prijs wijkt af"),"")</f>
        <v/>
      </c>
      <c r="L1128" s="10"/>
      <c r="N1128" s="10">
        <f>IF(Q1_2025[[#This Row],[Prijstype]]="Artikelprijs",Q1_2025[[#This Row],[Artikelprijs]],Q1_2025[[#This Row],[Stuksprijs]])</f>
        <v>8</v>
      </c>
      <c r="O1128" s="10">
        <f>IF(Q1_2025[[#This Row],[Prijstype]]="Artikelprijs",Q1_2025[[#This Row],[Artikelprijs]] * Q1_2025[[#This Row],[Besteld]],Q1_2025[[#This Row],[Brutobedrag]])</f>
        <v>0</v>
      </c>
      <c r="P1128" s="10">
        <f>IF(Q1_2025[[#This Row],[Prijstype]] = "Artikelprijs",Q1_2025[[#This Row],[Brutobedrag 2]]*(100-Q1_2025[[#This Row],[Relatiekorting percentage]])/100,Q1_2025[[#This Row],[Bruto - Rel.korting]])</f>
        <v>0</v>
      </c>
    </row>
    <row r="1129" spans="1:16" x14ac:dyDescent="0.3">
      <c r="A1129" t="s">
        <v>9</v>
      </c>
      <c r="B1129">
        <v>3001045</v>
      </c>
      <c r="C1129" t="s">
        <v>71</v>
      </c>
      <c r="D1129">
        <v>3</v>
      </c>
      <c r="E1129" s="10">
        <v>5</v>
      </c>
      <c r="F1129" s="10">
        <v>0</v>
      </c>
      <c r="G1129" s="10">
        <v>0</v>
      </c>
      <c r="H1129">
        <v>20</v>
      </c>
      <c r="I1129" s="10" t="str">
        <f>_xlfn.XLOOKUP(Q1_2025[[#This Row],[Artikelnr]],Artikel_prijzen[Artnr],Artikel_prijzen[Groep],"")</f>
        <v/>
      </c>
      <c r="J1129" s="10" t="str">
        <f>_xlfn.XLOOKUP(Q1_2025[[#This Row],[Artikelnr]],Artikel_prijzen[Artnr],Artikel_prijzen[Prijs 2025],"")</f>
        <v/>
      </c>
      <c r="K1129" s="10" t="str">
        <f>IF(Q1_2025[[#This Row],[Artikelprijs]]&lt;&gt;"",IF(Q1_2025[[#This Row],[Stuksprijs]]=Q1_2025[[#This Row],[Artikelprijs]],"Prijs gelijk","Prijs wijkt af"),"")</f>
        <v/>
      </c>
      <c r="L1129" s="10"/>
      <c r="N1129" s="10">
        <f>IF(Q1_2025[[#This Row],[Prijstype]]="Artikelprijs",Q1_2025[[#This Row],[Artikelprijs]],Q1_2025[[#This Row],[Stuksprijs]])</f>
        <v>5</v>
      </c>
      <c r="O1129" s="10">
        <f>IF(Q1_2025[[#This Row],[Prijstype]]="Artikelprijs",Q1_2025[[#This Row],[Artikelprijs]] * Q1_2025[[#This Row],[Besteld]],Q1_2025[[#This Row],[Brutobedrag]])</f>
        <v>0</v>
      </c>
      <c r="P1129" s="10">
        <f>IF(Q1_2025[[#This Row],[Prijstype]] = "Artikelprijs",Q1_2025[[#This Row],[Brutobedrag 2]]*(100-Q1_2025[[#This Row],[Relatiekorting percentage]])/100,Q1_2025[[#This Row],[Bruto - Rel.korting]])</f>
        <v>0</v>
      </c>
    </row>
    <row r="1130" spans="1:16" x14ac:dyDescent="0.3">
      <c r="A1130" t="s">
        <v>9</v>
      </c>
      <c r="B1130">
        <v>3001046</v>
      </c>
      <c r="C1130" t="s">
        <v>61</v>
      </c>
      <c r="D1130">
        <v>20</v>
      </c>
      <c r="E1130" s="10">
        <v>3.5</v>
      </c>
      <c r="F1130" s="10">
        <v>0</v>
      </c>
      <c r="G1130" s="10">
        <v>0</v>
      </c>
      <c r="H1130">
        <v>20</v>
      </c>
      <c r="I1130" s="10" t="str">
        <f>_xlfn.XLOOKUP(Q1_2025[[#This Row],[Artikelnr]],Artikel_prijzen[Artnr],Artikel_prijzen[Groep],"")</f>
        <v/>
      </c>
      <c r="J1130" s="10" t="str">
        <f>_xlfn.XLOOKUP(Q1_2025[[#This Row],[Artikelnr]],Artikel_prijzen[Artnr],Artikel_prijzen[Prijs 2025],"")</f>
        <v/>
      </c>
      <c r="K1130" s="10" t="str">
        <f>IF(Q1_2025[[#This Row],[Artikelprijs]]&lt;&gt;"",IF(Q1_2025[[#This Row],[Stuksprijs]]=Q1_2025[[#This Row],[Artikelprijs]],"Prijs gelijk","Prijs wijkt af"),"")</f>
        <v/>
      </c>
      <c r="L1130" s="10"/>
      <c r="N1130" s="10">
        <f>IF(Q1_2025[[#This Row],[Prijstype]]="Artikelprijs",Q1_2025[[#This Row],[Artikelprijs]],Q1_2025[[#This Row],[Stuksprijs]])</f>
        <v>3.5</v>
      </c>
      <c r="O1130" s="10">
        <f>IF(Q1_2025[[#This Row],[Prijstype]]="Artikelprijs",Q1_2025[[#This Row],[Artikelprijs]] * Q1_2025[[#This Row],[Besteld]],Q1_2025[[#This Row],[Brutobedrag]])</f>
        <v>0</v>
      </c>
      <c r="P1130" s="10">
        <f>IF(Q1_2025[[#This Row],[Prijstype]] = "Artikelprijs",Q1_2025[[#This Row],[Brutobedrag 2]]*(100-Q1_2025[[#This Row],[Relatiekorting percentage]])/100,Q1_2025[[#This Row],[Bruto - Rel.korting]])</f>
        <v>0</v>
      </c>
    </row>
    <row r="1131" spans="1:16" x14ac:dyDescent="0.3">
      <c r="A1131" t="s">
        <v>9</v>
      </c>
      <c r="B1131">
        <v>5010017</v>
      </c>
      <c r="C1131" t="s">
        <v>248</v>
      </c>
      <c r="D1131">
        <v>10</v>
      </c>
      <c r="E1131" s="10">
        <v>48.93</v>
      </c>
      <c r="F1131" s="10">
        <v>0</v>
      </c>
      <c r="G1131" s="10">
        <v>0</v>
      </c>
      <c r="H1131">
        <v>25</v>
      </c>
      <c r="I1131" s="10" t="str">
        <f>_xlfn.XLOOKUP(Q1_2025[[#This Row],[Artikelnr]],Artikel_prijzen[Artnr],Artikel_prijzen[Groep],"")</f>
        <v/>
      </c>
      <c r="J1131" s="10" t="str">
        <f>_xlfn.XLOOKUP(Q1_2025[[#This Row],[Artikelnr]],Artikel_prijzen[Artnr],Artikel_prijzen[Prijs 2025],"")</f>
        <v/>
      </c>
      <c r="K1131" s="10" t="str">
        <f>IF(Q1_2025[[#This Row],[Artikelprijs]]&lt;&gt;"",IF(Q1_2025[[#This Row],[Stuksprijs]]=Q1_2025[[#This Row],[Artikelprijs]],"Prijs gelijk","Prijs wijkt af"),"")</f>
        <v/>
      </c>
      <c r="L1131" s="10"/>
      <c r="N1131" s="10">
        <f>IF(Q1_2025[[#This Row],[Prijstype]]="Artikelprijs",Q1_2025[[#This Row],[Artikelprijs]],Q1_2025[[#This Row],[Stuksprijs]])</f>
        <v>48.93</v>
      </c>
      <c r="O1131" s="10">
        <f>IF(Q1_2025[[#This Row],[Prijstype]]="Artikelprijs",Q1_2025[[#This Row],[Artikelprijs]] * Q1_2025[[#This Row],[Besteld]],Q1_2025[[#This Row],[Brutobedrag]])</f>
        <v>0</v>
      </c>
      <c r="P1131" s="10">
        <f>IF(Q1_2025[[#This Row],[Prijstype]] = "Artikelprijs",Q1_2025[[#This Row],[Brutobedrag 2]]*(100-Q1_2025[[#This Row],[Relatiekorting percentage]])/100,Q1_2025[[#This Row],[Bruto - Rel.korting]])</f>
        <v>0</v>
      </c>
    </row>
    <row r="1132" spans="1:16" x14ac:dyDescent="0.3">
      <c r="A1132" t="s">
        <v>9</v>
      </c>
      <c r="B1132">
        <v>1002020</v>
      </c>
      <c r="C1132" t="s">
        <v>249</v>
      </c>
      <c r="D1132">
        <v>10</v>
      </c>
      <c r="E1132" s="10">
        <v>38.99</v>
      </c>
      <c r="F1132" s="10">
        <v>0</v>
      </c>
      <c r="G1132" s="10">
        <v>0</v>
      </c>
      <c r="H1132">
        <v>20</v>
      </c>
      <c r="I1132" s="10" t="str">
        <f>_xlfn.XLOOKUP(Q1_2025[[#This Row],[Artikelnr]],Artikel_prijzen[Artnr],Artikel_prijzen[Groep],"")</f>
        <v/>
      </c>
      <c r="J1132" s="10" t="str">
        <f>_xlfn.XLOOKUP(Q1_2025[[#This Row],[Artikelnr]],Artikel_prijzen[Artnr],Artikel_prijzen[Prijs 2025],"")</f>
        <v/>
      </c>
      <c r="K1132" s="10" t="str">
        <f>IF(Q1_2025[[#This Row],[Artikelprijs]]&lt;&gt;"",IF(Q1_2025[[#This Row],[Stuksprijs]]=Q1_2025[[#This Row],[Artikelprijs]],"Prijs gelijk","Prijs wijkt af"),"")</f>
        <v/>
      </c>
      <c r="L1132" s="10"/>
      <c r="N1132" s="10">
        <f>IF(Q1_2025[[#This Row],[Prijstype]]="Artikelprijs",Q1_2025[[#This Row],[Artikelprijs]],Q1_2025[[#This Row],[Stuksprijs]])</f>
        <v>38.99</v>
      </c>
      <c r="O1132" s="10">
        <f>IF(Q1_2025[[#This Row],[Prijstype]]="Artikelprijs",Q1_2025[[#This Row],[Artikelprijs]] * Q1_2025[[#This Row],[Besteld]],Q1_2025[[#This Row],[Brutobedrag]])</f>
        <v>0</v>
      </c>
      <c r="P1132" s="10">
        <f>IF(Q1_2025[[#This Row],[Prijstype]] = "Artikelprijs",Q1_2025[[#This Row],[Brutobedrag 2]]*(100-Q1_2025[[#This Row],[Relatiekorting percentage]])/100,Q1_2025[[#This Row],[Bruto - Rel.korting]])</f>
        <v>0</v>
      </c>
    </row>
    <row r="1133" spans="1:16" x14ac:dyDescent="0.3">
      <c r="A1133" t="s">
        <v>9</v>
      </c>
      <c r="B1133">
        <v>5010016</v>
      </c>
      <c r="C1133" t="s">
        <v>200</v>
      </c>
      <c r="D1133">
        <v>10</v>
      </c>
      <c r="E1133" s="10">
        <v>48.93</v>
      </c>
      <c r="F1133" s="10">
        <v>0</v>
      </c>
      <c r="G1133" s="10">
        <v>0</v>
      </c>
      <c r="H1133">
        <v>25</v>
      </c>
      <c r="I1133" s="10" t="str">
        <f>_xlfn.XLOOKUP(Q1_2025[[#This Row],[Artikelnr]],Artikel_prijzen[Artnr],Artikel_prijzen[Groep],"")</f>
        <v/>
      </c>
      <c r="J1133" s="10" t="str">
        <f>_xlfn.XLOOKUP(Q1_2025[[#This Row],[Artikelnr]],Artikel_prijzen[Artnr],Artikel_prijzen[Prijs 2025],"")</f>
        <v/>
      </c>
      <c r="K1133" s="10" t="str">
        <f>IF(Q1_2025[[#This Row],[Artikelprijs]]&lt;&gt;"",IF(Q1_2025[[#This Row],[Stuksprijs]]=Q1_2025[[#This Row],[Artikelprijs]],"Prijs gelijk","Prijs wijkt af"),"")</f>
        <v/>
      </c>
      <c r="L1133" s="10"/>
      <c r="N1133" s="10">
        <f>IF(Q1_2025[[#This Row],[Prijstype]]="Artikelprijs",Q1_2025[[#This Row],[Artikelprijs]],Q1_2025[[#This Row],[Stuksprijs]])</f>
        <v>48.93</v>
      </c>
      <c r="O1133" s="10">
        <f>IF(Q1_2025[[#This Row],[Prijstype]]="Artikelprijs",Q1_2025[[#This Row],[Artikelprijs]] * Q1_2025[[#This Row],[Besteld]],Q1_2025[[#This Row],[Brutobedrag]])</f>
        <v>0</v>
      </c>
      <c r="P1133" s="10">
        <f>IF(Q1_2025[[#This Row],[Prijstype]] = "Artikelprijs",Q1_2025[[#This Row],[Brutobedrag 2]]*(100-Q1_2025[[#This Row],[Relatiekorting percentage]])/100,Q1_2025[[#This Row],[Bruto - Rel.korting]])</f>
        <v>0</v>
      </c>
    </row>
    <row r="1134" spans="1:16" x14ac:dyDescent="0.3">
      <c r="A1134" t="s">
        <v>9</v>
      </c>
      <c r="B1134">
        <v>1002019</v>
      </c>
      <c r="C1134" t="s">
        <v>199</v>
      </c>
      <c r="D1134">
        <v>10</v>
      </c>
      <c r="E1134" s="10">
        <v>38.99</v>
      </c>
      <c r="F1134" s="10">
        <v>0</v>
      </c>
      <c r="G1134" s="10">
        <v>0</v>
      </c>
      <c r="H1134">
        <v>20</v>
      </c>
      <c r="I1134" s="10" t="str">
        <f>_xlfn.XLOOKUP(Q1_2025[[#This Row],[Artikelnr]],Artikel_prijzen[Artnr],Artikel_prijzen[Groep],"")</f>
        <v/>
      </c>
      <c r="J1134" s="10" t="str">
        <f>_xlfn.XLOOKUP(Q1_2025[[#This Row],[Artikelnr]],Artikel_prijzen[Artnr],Artikel_prijzen[Prijs 2025],"")</f>
        <v/>
      </c>
      <c r="K1134" s="10" t="str">
        <f>IF(Q1_2025[[#This Row],[Artikelprijs]]&lt;&gt;"",IF(Q1_2025[[#This Row],[Stuksprijs]]=Q1_2025[[#This Row],[Artikelprijs]],"Prijs gelijk","Prijs wijkt af"),"")</f>
        <v/>
      </c>
      <c r="L1134" s="10"/>
      <c r="N1134" s="10">
        <f>IF(Q1_2025[[#This Row],[Prijstype]]="Artikelprijs",Q1_2025[[#This Row],[Artikelprijs]],Q1_2025[[#This Row],[Stuksprijs]])</f>
        <v>38.99</v>
      </c>
      <c r="O1134" s="10">
        <f>IF(Q1_2025[[#This Row],[Prijstype]]="Artikelprijs",Q1_2025[[#This Row],[Artikelprijs]] * Q1_2025[[#This Row],[Besteld]],Q1_2025[[#This Row],[Brutobedrag]])</f>
        <v>0</v>
      </c>
      <c r="P1134" s="10">
        <f>IF(Q1_2025[[#This Row],[Prijstype]] = "Artikelprijs",Q1_2025[[#This Row],[Brutobedrag 2]]*(100-Q1_2025[[#This Row],[Relatiekorting percentage]])/100,Q1_2025[[#This Row],[Bruto - Rel.korting]])</f>
        <v>0</v>
      </c>
    </row>
    <row r="1135" spans="1:16" x14ac:dyDescent="0.3">
      <c r="A1135" t="s">
        <v>9</v>
      </c>
      <c r="B1135">
        <v>1003012</v>
      </c>
      <c r="C1135" t="s">
        <v>221</v>
      </c>
      <c r="D1135">
        <v>1</v>
      </c>
      <c r="E1135" s="10">
        <v>30.45</v>
      </c>
      <c r="F1135" s="10">
        <v>30.45</v>
      </c>
      <c r="G1135" s="10">
        <v>24.36</v>
      </c>
      <c r="H1135">
        <v>20</v>
      </c>
      <c r="I1135" s="10" t="str">
        <f>_xlfn.XLOOKUP(Q1_2025[[#This Row],[Artikelnr]],Artikel_prijzen[Artnr],Artikel_prijzen[Groep],"")</f>
        <v/>
      </c>
      <c r="J1135" s="10" t="str">
        <f>_xlfn.XLOOKUP(Q1_2025[[#This Row],[Artikelnr]],Artikel_prijzen[Artnr],Artikel_prijzen[Prijs 2025],"")</f>
        <v/>
      </c>
      <c r="K1135" s="10" t="str">
        <f>IF(Q1_2025[[#This Row],[Artikelprijs]]&lt;&gt;"",IF(Q1_2025[[#This Row],[Stuksprijs]]=Q1_2025[[#This Row],[Artikelprijs]],"Prijs gelijk","Prijs wijkt af"),"")</f>
        <v/>
      </c>
      <c r="L1135" s="10"/>
      <c r="N1135" s="10">
        <f>IF(Q1_2025[[#This Row],[Prijstype]]="Artikelprijs",Q1_2025[[#This Row],[Artikelprijs]],Q1_2025[[#This Row],[Stuksprijs]])</f>
        <v>30.45</v>
      </c>
      <c r="O1135" s="10">
        <f>IF(Q1_2025[[#This Row],[Prijstype]]="Artikelprijs",Q1_2025[[#This Row],[Artikelprijs]] * Q1_2025[[#This Row],[Besteld]],Q1_2025[[#This Row],[Brutobedrag]])</f>
        <v>30.45</v>
      </c>
      <c r="P1135" s="10">
        <f>IF(Q1_2025[[#This Row],[Prijstype]] = "Artikelprijs",Q1_2025[[#This Row],[Brutobedrag 2]]*(100-Q1_2025[[#This Row],[Relatiekorting percentage]])/100,Q1_2025[[#This Row],[Bruto - Rel.korting]])</f>
        <v>24.36</v>
      </c>
    </row>
    <row r="1136" spans="1:16" x14ac:dyDescent="0.3">
      <c r="A1136" t="s">
        <v>9</v>
      </c>
      <c r="B1136">
        <v>5010017</v>
      </c>
      <c r="C1136" t="s">
        <v>248</v>
      </c>
      <c r="D1136">
        <v>13</v>
      </c>
      <c r="E1136" s="10">
        <v>38.99</v>
      </c>
      <c r="F1136" s="10">
        <v>506.87</v>
      </c>
      <c r="G1136" s="10">
        <v>380.15</v>
      </c>
      <c r="H1136">
        <v>25</v>
      </c>
      <c r="I1136" s="10" t="str">
        <f>_xlfn.XLOOKUP(Q1_2025[[#This Row],[Artikelnr]],Artikel_prijzen[Artnr],Artikel_prijzen[Groep],"")</f>
        <v/>
      </c>
      <c r="J1136" s="10" t="str">
        <f>_xlfn.XLOOKUP(Q1_2025[[#This Row],[Artikelnr]],Artikel_prijzen[Artnr],Artikel_prijzen[Prijs 2025],"")</f>
        <v/>
      </c>
      <c r="K1136" s="10" t="str">
        <f>IF(Q1_2025[[#This Row],[Artikelprijs]]&lt;&gt;"",IF(Q1_2025[[#This Row],[Stuksprijs]]=Q1_2025[[#This Row],[Artikelprijs]],"Prijs gelijk","Prijs wijkt af"),"")</f>
        <v/>
      </c>
      <c r="L1136" s="10"/>
      <c r="N1136" s="10">
        <f>IF(Q1_2025[[#This Row],[Prijstype]]="Artikelprijs",Q1_2025[[#This Row],[Artikelprijs]],Q1_2025[[#This Row],[Stuksprijs]])</f>
        <v>38.99</v>
      </c>
      <c r="O1136" s="10">
        <f>IF(Q1_2025[[#This Row],[Prijstype]]="Artikelprijs",Q1_2025[[#This Row],[Artikelprijs]] * Q1_2025[[#This Row],[Besteld]],Q1_2025[[#This Row],[Brutobedrag]])</f>
        <v>506.87</v>
      </c>
      <c r="P1136" s="10">
        <f>IF(Q1_2025[[#This Row],[Prijstype]] = "Artikelprijs",Q1_2025[[#This Row],[Brutobedrag 2]]*(100-Q1_2025[[#This Row],[Relatiekorting percentage]])/100,Q1_2025[[#This Row],[Bruto - Rel.korting]])</f>
        <v>380.15</v>
      </c>
    </row>
    <row r="1137" spans="1:16" x14ac:dyDescent="0.3">
      <c r="A1137" t="s">
        <v>9</v>
      </c>
      <c r="B1137">
        <v>1009130</v>
      </c>
      <c r="C1137" t="s">
        <v>250</v>
      </c>
      <c r="D1137">
        <v>1</v>
      </c>
      <c r="E1137" s="10">
        <v>24.73</v>
      </c>
      <c r="F1137" s="10">
        <v>24.73</v>
      </c>
      <c r="G1137" s="10">
        <v>19.78</v>
      </c>
      <c r="H1137">
        <v>20</v>
      </c>
      <c r="I1137" s="10" t="str">
        <f>_xlfn.XLOOKUP(Q1_2025[[#This Row],[Artikelnr]],Artikel_prijzen[Artnr],Artikel_prijzen[Groep],"")</f>
        <v/>
      </c>
      <c r="J1137" s="10" t="str">
        <f>_xlfn.XLOOKUP(Q1_2025[[#This Row],[Artikelnr]],Artikel_prijzen[Artnr],Artikel_prijzen[Prijs 2025],"")</f>
        <v/>
      </c>
      <c r="K1137" s="10" t="str">
        <f>IF(Q1_2025[[#This Row],[Artikelprijs]]&lt;&gt;"",IF(Q1_2025[[#This Row],[Stuksprijs]]=Q1_2025[[#This Row],[Artikelprijs]],"Prijs gelijk","Prijs wijkt af"),"")</f>
        <v/>
      </c>
      <c r="L1137" s="10"/>
      <c r="N1137" s="10">
        <f>IF(Q1_2025[[#This Row],[Prijstype]]="Artikelprijs",Q1_2025[[#This Row],[Artikelprijs]],Q1_2025[[#This Row],[Stuksprijs]])</f>
        <v>24.73</v>
      </c>
      <c r="O1137" s="10">
        <f>IF(Q1_2025[[#This Row],[Prijstype]]="Artikelprijs",Q1_2025[[#This Row],[Artikelprijs]] * Q1_2025[[#This Row],[Besteld]],Q1_2025[[#This Row],[Brutobedrag]])</f>
        <v>24.73</v>
      </c>
      <c r="P1137" s="10">
        <f>IF(Q1_2025[[#This Row],[Prijstype]] = "Artikelprijs",Q1_2025[[#This Row],[Brutobedrag 2]]*(100-Q1_2025[[#This Row],[Relatiekorting percentage]])/100,Q1_2025[[#This Row],[Bruto - Rel.korting]])</f>
        <v>19.78</v>
      </c>
    </row>
    <row r="1138" spans="1:16" x14ac:dyDescent="0.3">
      <c r="A1138" t="s">
        <v>9</v>
      </c>
      <c r="B1138">
        <v>5020002</v>
      </c>
      <c r="C1138" t="s">
        <v>122</v>
      </c>
      <c r="D1138">
        <v>2</v>
      </c>
      <c r="E1138" s="10">
        <v>39.65</v>
      </c>
      <c r="F1138" s="10">
        <v>79.3</v>
      </c>
      <c r="G1138" s="10">
        <v>63.44</v>
      </c>
      <c r="H1138">
        <v>20</v>
      </c>
      <c r="I1138" s="10" t="str">
        <f>_xlfn.XLOOKUP(Q1_2025[[#This Row],[Artikelnr]],Artikel_prijzen[Artnr],Artikel_prijzen[Groep],"")</f>
        <v/>
      </c>
      <c r="J1138" s="10" t="str">
        <f>_xlfn.XLOOKUP(Q1_2025[[#This Row],[Artikelnr]],Artikel_prijzen[Artnr],Artikel_prijzen[Prijs 2025],"")</f>
        <v/>
      </c>
      <c r="K1138" s="10" t="str">
        <f>IF(Q1_2025[[#This Row],[Artikelprijs]]&lt;&gt;"",IF(Q1_2025[[#This Row],[Stuksprijs]]=Q1_2025[[#This Row],[Artikelprijs]],"Prijs gelijk","Prijs wijkt af"),"")</f>
        <v/>
      </c>
      <c r="L1138" s="10"/>
      <c r="N1138" s="10">
        <f>IF(Q1_2025[[#This Row],[Prijstype]]="Artikelprijs",Q1_2025[[#This Row],[Artikelprijs]],Q1_2025[[#This Row],[Stuksprijs]])</f>
        <v>39.65</v>
      </c>
      <c r="O1138" s="10">
        <f>IF(Q1_2025[[#This Row],[Prijstype]]="Artikelprijs",Q1_2025[[#This Row],[Artikelprijs]] * Q1_2025[[#This Row],[Besteld]],Q1_2025[[#This Row],[Brutobedrag]])</f>
        <v>79.3</v>
      </c>
      <c r="P1138" s="10">
        <f>IF(Q1_2025[[#This Row],[Prijstype]] = "Artikelprijs",Q1_2025[[#This Row],[Brutobedrag 2]]*(100-Q1_2025[[#This Row],[Relatiekorting percentage]])/100,Q1_2025[[#This Row],[Bruto - Rel.korting]])</f>
        <v>63.44</v>
      </c>
    </row>
    <row r="1139" spans="1:16" x14ac:dyDescent="0.3">
      <c r="A1139" t="s">
        <v>9</v>
      </c>
      <c r="B1139">
        <v>3001036</v>
      </c>
      <c r="C1139" t="s">
        <v>63</v>
      </c>
      <c r="D1139">
        <v>5</v>
      </c>
      <c r="E1139" s="10">
        <v>3</v>
      </c>
      <c r="F1139" s="10">
        <v>0</v>
      </c>
      <c r="G1139" s="10">
        <v>0</v>
      </c>
      <c r="H1139">
        <v>20</v>
      </c>
      <c r="I1139" s="10" t="str">
        <f>_xlfn.XLOOKUP(Q1_2025[[#This Row],[Artikelnr]],Artikel_prijzen[Artnr],Artikel_prijzen[Groep],"")</f>
        <v/>
      </c>
      <c r="J1139" s="10" t="str">
        <f>_xlfn.XLOOKUP(Q1_2025[[#This Row],[Artikelnr]],Artikel_prijzen[Artnr],Artikel_prijzen[Prijs 2025],"")</f>
        <v/>
      </c>
      <c r="K1139" s="10" t="str">
        <f>IF(Q1_2025[[#This Row],[Artikelprijs]]&lt;&gt;"",IF(Q1_2025[[#This Row],[Stuksprijs]]=Q1_2025[[#This Row],[Artikelprijs]],"Prijs gelijk","Prijs wijkt af"),"")</f>
        <v/>
      </c>
      <c r="L1139" s="10"/>
      <c r="N1139" s="10">
        <f>IF(Q1_2025[[#This Row],[Prijstype]]="Artikelprijs",Q1_2025[[#This Row],[Artikelprijs]],Q1_2025[[#This Row],[Stuksprijs]])</f>
        <v>3</v>
      </c>
      <c r="O1139" s="10">
        <f>IF(Q1_2025[[#This Row],[Prijstype]]="Artikelprijs",Q1_2025[[#This Row],[Artikelprijs]] * Q1_2025[[#This Row],[Besteld]],Q1_2025[[#This Row],[Brutobedrag]])</f>
        <v>0</v>
      </c>
      <c r="P1139" s="10">
        <f>IF(Q1_2025[[#This Row],[Prijstype]] = "Artikelprijs",Q1_2025[[#This Row],[Brutobedrag 2]]*(100-Q1_2025[[#This Row],[Relatiekorting percentage]])/100,Q1_2025[[#This Row],[Bruto - Rel.korting]])</f>
        <v>0</v>
      </c>
    </row>
    <row r="1140" spans="1:16" x14ac:dyDescent="0.3">
      <c r="A1140" t="s">
        <v>9</v>
      </c>
      <c r="B1140">
        <v>3001037</v>
      </c>
      <c r="C1140" t="s">
        <v>64</v>
      </c>
      <c r="D1140">
        <v>15</v>
      </c>
      <c r="E1140" s="10">
        <v>4</v>
      </c>
      <c r="F1140" s="10">
        <v>0</v>
      </c>
      <c r="G1140" s="10">
        <v>0</v>
      </c>
      <c r="H1140">
        <v>20</v>
      </c>
      <c r="I1140" s="10" t="str">
        <f>_xlfn.XLOOKUP(Q1_2025[[#This Row],[Artikelnr]],Artikel_prijzen[Artnr],Artikel_prijzen[Groep],"")</f>
        <v/>
      </c>
      <c r="J1140" s="10" t="str">
        <f>_xlfn.XLOOKUP(Q1_2025[[#This Row],[Artikelnr]],Artikel_prijzen[Artnr],Artikel_prijzen[Prijs 2025],"")</f>
        <v/>
      </c>
      <c r="K1140" s="10" t="str">
        <f>IF(Q1_2025[[#This Row],[Artikelprijs]]&lt;&gt;"",IF(Q1_2025[[#This Row],[Stuksprijs]]=Q1_2025[[#This Row],[Artikelprijs]],"Prijs gelijk","Prijs wijkt af"),"")</f>
        <v/>
      </c>
      <c r="L1140" s="10"/>
      <c r="N1140" s="10">
        <f>IF(Q1_2025[[#This Row],[Prijstype]]="Artikelprijs",Q1_2025[[#This Row],[Artikelprijs]],Q1_2025[[#This Row],[Stuksprijs]])</f>
        <v>4</v>
      </c>
      <c r="O1140" s="10">
        <f>IF(Q1_2025[[#This Row],[Prijstype]]="Artikelprijs",Q1_2025[[#This Row],[Artikelprijs]] * Q1_2025[[#This Row],[Besteld]],Q1_2025[[#This Row],[Brutobedrag]])</f>
        <v>0</v>
      </c>
      <c r="P1140" s="10">
        <f>IF(Q1_2025[[#This Row],[Prijstype]] = "Artikelprijs",Q1_2025[[#This Row],[Brutobedrag 2]]*(100-Q1_2025[[#This Row],[Relatiekorting percentage]])/100,Q1_2025[[#This Row],[Bruto - Rel.korting]])</f>
        <v>0</v>
      </c>
    </row>
    <row r="1141" spans="1:16" x14ac:dyDescent="0.3">
      <c r="A1141" t="s">
        <v>9</v>
      </c>
      <c r="B1141">
        <v>3001038</v>
      </c>
      <c r="C1141" t="s">
        <v>65</v>
      </c>
      <c r="D1141">
        <v>10</v>
      </c>
      <c r="E1141" s="10">
        <v>6</v>
      </c>
      <c r="F1141" s="10">
        <v>0</v>
      </c>
      <c r="G1141" s="10">
        <v>0</v>
      </c>
      <c r="H1141">
        <v>20</v>
      </c>
      <c r="I1141" s="10" t="str">
        <f>_xlfn.XLOOKUP(Q1_2025[[#This Row],[Artikelnr]],Artikel_prijzen[Artnr],Artikel_prijzen[Groep],"")</f>
        <v/>
      </c>
      <c r="J1141" s="10" t="str">
        <f>_xlfn.XLOOKUP(Q1_2025[[#This Row],[Artikelnr]],Artikel_prijzen[Artnr],Artikel_prijzen[Prijs 2025],"")</f>
        <v/>
      </c>
      <c r="K1141" s="10" t="str">
        <f>IF(Q1_2025[[#This Row],[Artikelprijs]]&lt;&gt;"",IF(Q1_2025[[#This Row],[Stuksprijs]]=Q1_2025[[#This Row],[Artikelprijs]],"Prijs gelijk","Prijs wijkt af"),"")</f>
        <v/>
      </c>
      <c r="L1141" s="10"/>
      <c r="N1141" s="10">
        <f>IF(Q1_2025[[#This Row],[Prijstype]]="Artikelprijs",Q1_2025[[#This Row],[Artikelprijs]],Q1_2025[[#This Row],[Stuksprijs]])</f>
        <v>6</v>
      </c>
      <c r="O1141" s="10">
        <f>IF(Q1_2025[[#This Row],[Prijstype]]="Artikelprijs",Q1_2025[[#This Row],[Artikelprijs]] * Q1_2025[[#This Row],[Besteld]],Q1_2025[[#This Row],[Brutobedrag]])</f>
        <v>0</v>
      </c>
      <c r="P1141" s="10">
        <f>IF(Q1_2025[[#This Row],[Prijstype]] = "Artikelprijs",Q1_2025[[#This Row],[Brutobedrag 2]]*(100-Q1_2025[[#This Row],[Relatiekorting percentage]])/100,Q1_2025[[#This Row],[Bruto - Rel.korting]])</f>
        <v>0</v>
      </c>
    </row>
    <row r="1142" spans="1:16" x14ac:dyDescent="0.3">
      <c r="A1142" t="s">
        <v>9</v>
      </c>
      <c r="B1142">
        <v>3001040</v>
      </c>
      <c r="C1142" t="s">
        <v>67</v>
      </c>
      <c r="D1142">
        <v>3</v>
      </c>
      <c r="E1142" s="10">
        <v>8</v>
      </c>
      <c r="F1142" s="10">
        <v>0</v>
      </c>
      <c r="G1142" s="10">
        <v>0</v>
      </c>
      <c r="H1142">
        <v>20</v>
      </c>
      <c r="I1142" s="10" t="str">
        <f>_xlfn.XLOOKUP(Q1_2025[[#This Row],[Artikelnr]],Artikel_prijzen[Artnr],Artikel_prijzen[Groep],"")</f>
        <v/>
      </c>
      <c r="J1142" s="10" t="str">
        <f>_xlfn.XLOOKUP(Q1_2025[[#This Row],[Artikelnr]],Artikel_prijzen[Artnr],Artikel_prijzen[Prijs 2025],"")</f>
        <v/>
      </c>
      <c r="K1142" s="10" t="str">
        <f>IF(Q1_2025[[#This Row],[Artikelprijs]]&lt;&gt;"",IF(Q1_2025[[#This Row],[Stuksprijs]]=Q1_2025[[#This Row],[Artikelprijs]],"Prijs gelijk","Prijs wijkt af"),"")</f>
        <v/>
      </c>
      <c r="L1142" s="10"/>
      <c r="N1142" s="10">
        <f>IF(Q1_2025[[#This Row],[Prijstype]]="Artikelprijs",Q1_2025[[#This Row],[Artikelprijs]],Q1_2025[[#This Row],[Stuksprijs]])</f>
        <v>8</v>
      </c>
      <c r="O1142" s="10">
        <f>IF(Q1_2025[[#This Row],[Prijstype]]="Artikelprijs",Q1_2025[[#This Row],[Artikelprijs]] * Q1_2025[[#This Row],[Besteld]],Q1_2025[[#This Row],[Brutobedrag]])</f>
        <v>0</v>
      </c>
      <c r="P1142" s="10">
        <f>IF(Q1_2025[[#This Row],[Prijstype]] = "Artikelprijs",Q1_2025[[#This Row],[Brutobedrag 2]]*(100-Q1_2025[[#This Row],[Relatiekorting percentage]])/100,Q1_2025[[#This Row],[Bruto - Rel.korting]])</f>
        <v>0</v>
      </c>
    </row>
    <row r="1143" spans="1:16" x14ac:dyDescent="0.3">
      <c r="A1143" t="s">
        <v>9</v>
      </c>
      <c r="B1143">
        <v>3001045</v>
      </c>
      <c r="C1143" t="s">
        <v>71</v>
      </c>
      <c r="D1143">
        <v>2</v>
      </c>
      <c r="E1143" s="10">
        <v>5</v>
      </c>
      <c r="F1143" s="10">
        <v>0</v>
      </c>
      <c r="G1143" s="10">
        <v>0</v>
      </c>
      <c r="H1143">
        <v>20</v>
      </c>
      <c r="I1143" s="10" t="str">
        <f>_xlfn.XLOOKUP(Q1_2025[[#This Row],[Artikelnr]],Artikel_prijzen[Artnr],Artikel_prijzen[Groep],"")</f>
        <v/>
      </c>
      <c r="J1143" s="10" t="str">
        <f>_xlfn.XLOOKUP(Q1_2025[[#This Row],[Artikelnr]],Artikel_prijzen[Artnr],Artikel_prijzen[Prijs 2025],"")</f>
        <v/>
      </c>
      <c r="K1143" s="10" t="str">
        <f>IF(Q1_2025[[#This Row],[Artikelprijs]]&lt;&gt;"",IF(Q1_2025[[#This Row],[Stuksprijs]]=Q1_2025[[#This Row],[Artikelprijs]],"Prijs gelijk","Prijs wijkt af"),"")</f>
        <v/>
      </c>
      <c r="L1143" s="10"/>
      <c r="N1143" s="10">
        <f>IF(Q1_2025[[#This Row],[Prijstype]]="Artikelprijs",Q1_2025[[#This Row],[Artikelprijs]],Q1_2025[[#This Row],[Stuksprijs]])</f>
        <v>5</v>
      </c>
      <c r="O1143" s="10">
        <f>IF(Q1_2025[[#This Row],[Prijstype]]="Artikelprijs",Q1_2025[[#This Row],[Artikelprijs]] * Q1_2025[[#This Row],[Besteld]],Q1_2025[[#This Row],[Brutobedrag]])</f>
        <v>0</v>
      </c>
      <c r="P1143" s="10">
        <f>IF(Q1_2025[[#This Row],[Prijstype]] = "Artikelprijs",Q1_2025[[#This Row],[Brutobedrag 2]]*(100-Q1_2025[[#This Row],[Relatiekorting percentage]])/100,Q1_2025[[#This Row],[Bruto - Rel.korting]])</f>
        <v>0</v>
      </c>
    </row>
    <row r="1144" spans="1:16" x14ac:dyDescent="0.3">
      <c r="A1144" t="s">
        <v>9</v>
      </c>
      <c r="B1144">
        <v>3001046</v>
      </c>
      <c r="C1144" t="s">
        <v>61</v>
      </c>
      <c r="D1144">
        <v>15</v>
      </c>
      <c r="E1144" s="10">
        <v>3.5</v>
      </c>
      <c r="F1144" s="10">
        <v>0</v>
      </c>
      <c r="G1144" s="10">
        <v>0</v>
      </c>
      <c r="H1144">
        <v>20</v>
      </c>
      <c r="I1144" s="10" t="str">
        <f>_xlfn.XLOOKUP(Q1_2025[[#This Row],[Artikelnr]],Artikel_prijzen[Artnr],Artikel_prijzen[Groep],"")</f>
        <v/>
      </c>
      <c r="J1144" s="10" t="str">
        <f>_xlfn.XLOOKUP(Q1_2025[[#This Row],[Artikelnr]],Artikel_prijzen[Artnr],Artikel_prijzen[Prijs 2025],"")</f>
        <v/>
      </c>
      <c r="K1144" s="10" t="str">
        <f>IF(Q1_2025[[#This Row],[Artikelprijs]]&lt;&gt;"",IF(Q1_2025[[#This Row],[Stuksprijs]]=Q1_2025[[#This Row],[Artikelprijs]],"Prijs gelijk","Prijs wijkt af"),"")</f>
        <v/>
      </c>
      <c r="L1144" s="10"/>
      <c r="N1144" s="10">
        <f>IF(Q1_2025[[#This Row],[Prijstype]]="Artikelprijs",Q1_2025[[#This Row],[Artikelprijs]],Q1_2025[[#This Row],[Stuksprijs]])</f>
        <v>3.5</v>
      </c>
      <c r="O1144" s="10">
        <f>IF(Q1_2025[[#This Row],[Prijstype]]="Artikelprijs",Q1_2025[[#This Row],[Artikelprijs]] * Q1_2025[[#This Row],[Besteld]],Q1_2025[[#This Row],[Brutobedrag]])</f>
        <v>0</v>
      </c>
      <c r="P1144" s="10">
        <f>IF(Q1_2025[[#This Row],[Prijstype]] = "Artikelprijs",Q1_2025[[#This Row],[Brutobedrag 2]]*(100-Q1_2025[[#This Row],[Relatiekorting percentage]])/100,Q1_2025[[#This Row],[Bruto - Rel.korting]])</f>
        <v>0</v>
      </c>
    </row>
    <row r="1145" spans="1:16" x14ac:dyDescent="0.3">
      <c r="A1145" t="s">
        <v>9</v>
      </c>
      <c r="B1145">
        <v>1003011</v>
      </c>
      <c r="C1145" t="s">
        <v>247</v>
      </c>
      <c r="D1145">
        <v>3</v>
      </c>
      <c r="E1145" s="10">
        <v>30.45</v>
      </c>
      <c r="F1145" s="10">
        <v>91.35</v>
      </c>
      <c r="G1145" s="10">
        <v>73.08</v>
      </c>
      <c r="H1145">
        <v>20</v>
      </c>
      <c r="I1145" s="10" t="str">
        <f>_xlfn.XLOOKUP(Q1_2025[[#This Row],[Artikelnr]],Artikel_prijzen[Artnr],Artikel_prijzen[Groep],"")</f>
        <v/>
      </c>
      <c r="J1145" s="10" t="str">
        <f>_xlfn.XLOOKUP(Q1_2025[[#This Row],[Artikelnr]],Artikel_prijzen[Artnr],Artikel_prijzen[Prijs 2025],"")</f>
        <v/>
      </c>
      <c r="K1145" s="10" t="str">
        <f>IF(Q1_2025[[#This Row],[Artikelprijs]]&lt;&gt;"",IF(Q1_2025[[#This Row],[Stuksprijs]]=Q1_2025[[#This Row],[Artikelprijs]],"Prijs gelijk","Prijs wijkt af"),"")</f>
        <v/>
      </c>
      <c r="L1145" s="10"/>
      <c r="N1145" s="10">
        <f>IF(Q1_2025[[#This Row],[Prijstype]]="Artikelprijs",Q1_2025[[#This Row],[Artikelprijs]],Q1_2025[[#This Row],[Stuksprijs]])</f>
        <v>30.45</v>
      </c>
      <c r="O1145" s="10">
        <f>IF(Q1_2025[[#This Row],[Prijstype]]="Artikelprijs",Q1_2025[[#This Row],[Artikelprijs]] * Q1_2025[[#This Row],[Besteld]],Q1_2025[[#This Row],[Brutobedrag]])</f>
        <v>91.35</v>
      </c>
      <c r="P1145" s="10">
        <f>IF(Q1_2025[[#This Row],[Prijstype]] = "Artikelprijs",Q1_2025[[#This Row],[Brutobedrag 2]]*(100-Q1_2025[[#This Row],[Relatiekorting percentage]])/100,Q1_2025[[#This Row],[Bruto - Rel.korting]])</f>
        <v>73.08</v>
      </c>
    </row>
    <row r="1146" spans="1:16" x14ac:dyDescent="0.3">
      <c r="A1146" t="s">
        <v>9</v>
      </c>
      <c r="B1146">
        <v>5010017</v>
      </c>
      <c r="C1146" t="s">
        <v>248</v>
      </c>
      <c r="D1146">
        <v>8</v>
      </c>
      <c r="E1146" s="10">
        <v>38.99</v>
      </c>
      <c r="F1146" s="10">
        <v>311.92</v>
      </c>
      <c r="G1146" s="10">
        <v>233.94</v>
      </c>
      <c r="H1146">
        <v>25</v>
      </c>
      <c r="I1146" s="10" t="str">
        <f>_xlfn.XLOOKUP(Q1_2025[[#This Row],[Artikelnr]],Artikel_prijzen[Artnr],Artikel_prijzen[Groep],"")</f>
        <v/>
      </c>
      <c r="J1146" s="10" t="str">
        <f>_xlfn.XLOOKUP(Q1_2025[[#This Row],[Artikelnr]],Artikel_prijzen[Artnr],Artikel_prijzen[Prijs 2025],"")</f>
        <v/>
      </c>
      <c r="K1146" s="10" t="str">
        <f>IF(Q1_2025[[#This Row],[Artikelprijs]]&lt;&gt;"",IF(Q1_2025[[#This Row],[Stuksprijs]]=Q1_2025[[#This Row],[Artikelprijs]],"Prijs gelijk","Prijs wijkt af"),"")</f>
        <v/>
      </c>
      <c r="L1146" s="10"/>
      <c r="N1146" s="10">
        <f>IF(Q1_2025[[#This Row],[Prijstype]]="Artikelprijs",Q1_2025[[#This Row],[Artikelprijs]],Q1_2025[[#This Row],[Stuksprijs]])</f>
        <v>38.99</v>
      </c>
      <c r="O1146" s="10">
        <f>IF(Q1_2025[[#This Row],[Prijstype]]="Artikelprijs",Q1_2025[[#This Row],[Artikelprijs]] * Q1_2025[[#This Row],[Besteld]],Q1_2025[[#This Row],[Brutobedrag]])</f>
        <v>311.92</v>
      </c>
      <c r="P1146" s="10">
        <f>IF(Q1_2025[[#This Row],[Prijstype]] = "Artikelprijs",Q1_2025[[#This Row],[Brutobedrag 2]]*(100-Q1_2025[[#This Row],[Relatiekorting percentage]])/100,Q1_2025[[#This Row],[Bruto - Rel.korting]])</f>
        <v>233.94</v>
      </c>
    </row>
    <row r="1147" spans="1:16" x14ac:dyDescent="0.3">
      <c r="A1147" t="s">
        <v>9</v>
      </c>
      <c r="B1147">
        <v>1009130</v>
      </c>
      <c r="C1147" t="s">
        <v>250</v>
      </c>
      <c r="D1147">
        <v>2</v>
      </c>
      <c r="E1147" s="10">
        <v>24.73</v>
      </c>
      <c r="F1147" s="10">
        <v>49.46</v>
      </c>
      <c r="G1147" s="10">
        <v>39.57</v>
      </c>
      <c r="H1147">
        <v>20</v>
      </c>
      <c r="I1147" s="10" t="str">
        <f>_xlfn.XLOOKUP(Q1_2025[[#This Row],[Artikelnr]],Artikel_prijzen[Artnr],Artikel_prijzen[Groep],"")</f>
        <v/>
      </c>
      <c r="J1147" s="10" t="str">
        <f>_xlfn.XLOOKUP(Q1_2025[[#This Row],[Artikelnr]],Artikel_prijzen[Artnr],Artikel_prijzen[Prijs 2025],"")</f>
        <v/>
      </c>
      <c r="K1147" s="10" t="str">
        <f>IF(Q1_2025[[#This Row],[Artikelprijs]]&lt;&gt;"",IF(Q1_2025[[#This Row],[Stuksprijs]]=Q1_2025[[#This Row],[Artikelprijs]],"Prijs gelijk","Prijs wijkt af"),"")</f>
        <v/>
      </c>
      <c r="L1147" s="10"/>
      <c r="N1147" s="10">
        <f>IF(Q1_2025[[#This Row],[Prijstype]]="Artikelprijs",Q1_2025[[#This Row],[Artikelprijs]],Q1_2025[[#This Row],[Stuksprijs]])</f>
        <v>24.73</v>
      </c>
      <c r="O1147" s="10">
        <f>IF(Q1_2025[[#This Row],[Prijstype]]="Artikelprijs",Q1_2025[[#This Row],[Artikelprijs]] * Q1_2025[[#This Row],[Besteld]],Q1_2025[[#This Row],[Brutobedrag]])</f>
        <v>49.46</v>
      </c>
      <c r="P1147" s="10">
        <f>IF(Q1_2025[[#This Row],[Prijstype]] = "Artikelprijs",Q1_2025[[#This Row],[Brutobedrag 2]]*(100-Q1_2025[[#This Row],[Relatiekorting percentage]])/100,Q1_2025[[#This Row],[Bruto - Rel.korting]])</f>
        <v>39.57</v>
      </c>
    </row>
    <row r="1148" spans="1:16" x14ac:dyDescent="0.3">
      <c r="A1148" t="s">
        <v>9</v>
      </c>
      <c r="B1148">
        <v>5020008</v>
      </c>
      <c r="C1148" t="s">
        <v>52</v>
      </c>
      <c r="D1148">
        <v>10</v>
      </c>
      <c r="E1148" s="10">
        <v>32.96</v>
      </c>
      <c r="F1148" s="10">
        <v>329.6</v>
      </c>
      <c r="G1148" s="10">
        <v>263.68</v>
      </c>
      <c r="H1148">
        <v>20</v>
      </c>
      <c r="I1148" s="10" t="str">
        <f>_xlfn.XLOOKUP(Q1_2025[[#This Row],[Artikelnr]],Artikel_prijzen[Artnr],Artikel_prijzen[Groep],"")</f>
        <v/>
      </c>
      <c r="J1148" s="10" t="str">
        <f>_xlfn.XLOOKUP(Q1_2025[[#This Row],[Artikelnr]],Artikel_prijzen[Artnr],Artikel_prijzen[Prijs 2025],"")</f>
        <v/>
      </c>
      <c r="K1148" s="10" t="str">
        <f>IF(Q1_2025[[#This Row],[Artikelprijs]]&lt;&gt;"",IF(Q1_2025[[#This Row],[Stuksprijs]]=Q1_2025[[#This Row],[Artikelprijs]],"Prijs gelijk","Prijs wijkt af"),"")</f>
        <v/>
      </c>
      <c r="L1148" s="10"/>
      <c r="N1148" s="10">
        <f>IF(Q1_2025[[#This Row],[Prijstype]]="Artikelprijs",Q1_2025[[#This Row],[Artikelprijs]],Q1_2025[[#This Row],[Stuksprijs]])</f>
        <v>32.96</v>
      </c>
      <c r="O1148" s="10">
        <f>IF(Q1_2025[[#This Row],[Prijstype]]="Artikelprijs",Q1_2025[[#This Row],[Artikelprijs]] * Q1_2025[[#This Row],[Besteld]],Q1_2025[[#This Row],[Brutobedrag]])</f>
        <v>329.6</v>
      </c>
      <c r="P1148" s="10">
        <f>IF(Q1_2025[[#This Row],[Prijstype]] = "Artikelprijs",Q1_2025[[#This Row],[Brutobedrag 2]]*(100-Q1_2025[[#This Row],[Relatiekorting percentage]])/100,Q1_2025[[#This Row],[Bruto - Rel.korting]])</f>
        <v>263.68</v>
      </c>
    </row>
    <row r="1149" spans="1:16" x14ac:dyDescent="0.3">
      <c r="A1149" t="s">
        <v>9</v>
      </c>
      <c r="B1149">
        <v>1098001</v>
      </c>
      <c r="C1149" t="s">
        <v>251</v>
      </c>
      <c r="D1149">
        <v>20</v>
      </c>
      <c r="E1149" s="10">
        <v>5</v>
      </c>
      <c r="F1149" s="10">
        <v>100</v>
      </c>
      <c r="G1149" s="10">
        <v>80</v>
      </c>
      <c r="H1149">
        <v>20</v>
      </c>
      <c r="I1149" s="10" t="str">
        <f>_xlfn.XLOOKUP(Q1_2025[[#This Row],[Artikelnr]],Artikel_prijzen[Artnr],Artikel_prijzen[Groep],"")</f>
        <v/>
      </c>
      <c r="J1149" s="10" t="str">
        <f>_xlfn.XLOOKUP(Q1_2025[[#This Row],[Artikelnr]],Artikel_prijzen[Artnr],Artikel_prijzen[Prijs 2025],"")</f>
        <v/>
      </c>
      <c r="K1149" s="10" t="str">
        <f>IF(Q1_2025[[#This Row],[Artikelprijs]]&lt;&gt;"",IF(Q1_2025[[#This Row],[Stuksprijs]]=Q1_2025[[#This Row],[Artikelprijs]],"Prijs gelijk","Prijs wijkt af"),"")</f>
        <v/>
      </c>
      <c r="L1149" s="10"/>
      <c r="N1149" s="10">
        <f>IF(Q1_2025[[#This Row],[Prijstype]]="Artikelprijs",Q1_2025[[#This Row],[Artikelprijs]],Q1_2025[[#This Row],[Stuksprijs]])</f>
        <v>5</v>
      </c>
      <c r="O1149" s="10">
        <f>IF(Q1_2025[[#This Row],[Prijstype]]="Artikelprijs",Q1_2025[[#This Row],[Artikelprijs]] * Q1_2025[[#This Row],[Besteld]],Q1_2025[[#This Row],[Brutobedrag]])</f>
        <v>100</v>
      </c>
      <c r="P1149" s="10">
        <f>IF(Q1_2025[[#This Row],[Prijstype]] = "Artikelprijs",Q1_2025[[#This Row],[Brutobedrag 2]]*(100-Q1_2025[[#This Row],[Relatiekorting percentage]])/100,Q1_2025[[#This Row],[Bruto - Rel.korting]])</f>
        <v>80</v>
      </c>
    </row>
    <row r="1150" spans="1:16" x14ac:dyDescent="0.3">
      <c r="A1150" t="s">
        <v>9</v>
      </c>
      <c r="B1150">
        <v>5020002</v>
      </c>
      <c r="C1150" t="s">
        <v>122</v>
      </c>
      <c r="D1150">
        <v>1</v>
      </c>
      <c r="E1150" s="10">
        <v>39.65</v>
      </c>
      <c r="F1150" s="10">
        <v>39.65</v>
      </c>
      <c r="G1150" s="10">
        <v>31.72</v>
      </c>
      <c r="H1150">
        <v>20</v>
      </c>
      <c r="I1150" s="10" t="str">
        <f>_xlfn.XLOOKUP(Q1_2025[[#This Row],[Artikelnr]],Artikel_prijzen[Artnr],Artikel_prijzen[Groep],"")</f>
        <v/>
      </c>
      <c r="J1150" s="10" t="str">
        <f>_xlfn.XLOOKUP(Q1_2025[[#This Row],[Artikelnr]],Artikel_prijzen[Artnr],Artikel_prijzen[Prijs 2025],"")</f>
        <v/>
      </c>
      <c r="K1150" s="10" t="str">
        <f>IF(Q1_2025[[#This Row],[Artikelprijs]]&lt;&gt;"",IF(Q1_2025[[#This Row],[Stuksprijs]]=Q1_2025[[#This Row],[Artikelprijs]],"Prijs gelijk","Prijs wijkt af"),"")</f>
        <v/>
      </c>
      <c r="L1150" s="10"/>
      <c r="N1150" s="10">
        <f>IF(Q1_2025[[#This Row],[Prijstype]]="Artikelprijs",Q1_2025[[#This Row],[Artikelprijs]],Q1_2025[[#This Row],[Stuksprijs]])</f>
        <v>39.65</v>
      </c>
      <c r="O1150" s="10">
        <f>IF(Q1_2025[[#This Row],[Prijstype]]="Artikelprijs",Q1_2025[[#This Row],[Artikelprijs]] * Q1_2025[[#This Row],[Besteld]],Q1_2025[[#This Row],[Brutobedrag]])</f>
        <v>39.65</v>
      </c>
      <c r="P1150" s="10">
        <f>IF(Q1_2025[[#This Row],[Prijstype]] = "Artikelprijs",Q1_2025[[#This Row],[Brutobedrag 2]]*(100-Q1_2025[[#This Row],[Relatiekorting percentage]])/100,Q1_2025[[#This Row],[Bruto - Rel.korting]])</f>
        <v>31.72</v>
      </c>
    </row>
    <row r="1151" spans="1:16" x14ac:dyDescent="0.3">
      <c r="A1151" t="s">
        <v>9</v>
      </c>
      <c r="B1151">
        <v>3001035</v>
      </c>
      <c r="C1151" t="s">
        <v>62</v>
      </c>
      <c r="D1151">
        <v>5</v>
      </c>
      <c r="E1151" s="10">
        <v>2</v>
      </c>
      <c r="F1151" s="10">
        <v>0</v>
      </c>
      <c r="G1151" s="10">
        <v>0</v>
      </c>
      <c r="H1151">
        <v>20</v>
      </c>
      <c r="I1151" s="10" t="str">
        <f>_xlfn.XLOOKUP(Q1_2025[[#This Row],[Artikelnr]],Artikel_prijzen[Artnr],Artikel_prijzen[Groep],"")</f>
        <v/>
      </c>
      <c r="J1151" s="10" t="str">
        <f>_xlfn.XLOOKUP(Q1_2025[[#This Row],[Artikelnr]],Artikel_prijzen[Artnr],Artikel_prijzen[Prijs 2025],"")</f>
        <v/>
      </c>
      <c r="K1151" s="10" t="str">
        <f>IF(Q1_2025[[#This Row],[Artikelprijs]]&lt;&gt;"",IF(Q1_2025[[#This Row],[Stuksprijs]]=Q1_2025[[#This Row],[Artikelprijs]],"Prijs gelijk","Prijs wijkt af"),"")</f>
        <v/>
      </c>
      <c r="L1151" s="10"/>
      <c r="N1151" s="10">
        <f>IF(Q1_2025[[#This Row],[Prijstype]]="Artikelprijs",Q1_2025[[#This Row],[Artikelprijs]],Q1_2025[[#This Row],[Stuksprijs]])</f>
        <v>2</v>
      </c>
      <c r="O1151" s="10">
        <f>IF(Q1_2025[[#This Row],[Prijstype]]="Artikelprijs",Q1_2025[[#This Row],[Artikelprijs]] * Q1_2025[[#This Row],[Besteld]],Q1_2025[[#This Row],[Brutobedrag]])</f>
        <v>0</v>
      </c>
      <c r="P1151" s="10">
        <f>IF(Q1_2025[[#This Row],[Prijstype]] = "Artikelprijs",Q1_2025[[#This Row],[Brutobedrag 2]]*(100-Q1_2025[[#This Row],[Relatiekorting percentage]])/100,Q1_2025[[#This Row],[Bruto - Rel.korting]])</f>
        <v>0</v>
      </c>
    </row>
    <row r="1152" spans="1:16" x14ac:dyDescent="0.3">
      <c r="A1152" t="s">
        <v>9</v>
      </c>
      <c r="B1152">
        <v>3001036</v>
      </c>
      <c r="C1152" t="s">
        <v>63</v>
      </c>
      <c r="D1152">
        <v>10</v>
      </c>
      <c r="E1152" s="10">
        <v>3</v>
      </c>
      <c r="F1152" s="10">
        <v>0</v>
      </c>
      <c r="G1152" s="10">
        <v>0</v>
      </c>
      <c r="H1152">
        <v>20</v>
      </c>
      <c r="I1152" s="10" t="str">
        <f>_xlfn.XLOOKUP(Q1_2025[[#This Row],[Artikelnr]],Artikel_prijzen[Artnr],Artikel_prijzen[Groep],"")</f>
        <v/>
      </c>
      <c r="J1152" s="10" t="str">
        <f>_xlfn.XLOOKUP(Q1_2025[[#This Row],[Artikelnr]],Artikel_prijzen[Artnr],Artikel_prijzen[Prijs 2025],"")</f>
        <v/>
      </c>
      <c r="K1152" s="10" t="str">
        <f>IF(Q1_2025[[#This Row],[Artikelprijs]]&lt;&gt;"",IF(Q1_2025[[#This Row],[Stuksprijs]]=Q1_2025[[#This Row],[Artikelprijs]],"Prijs gelijk","Prijs wijkt af"),"")</f>
        <v/>
      </c>
      <c r="L1152" s="10"/>
      <c r="N1152" s="10">
        <f>IF(Q1_2025[[#This Row],[Prijstype]]="Artikelprijs",Q1_2025[[#This Row],[Artikelprijs]],Q1_2025[[#This Row],[Stuksprijs]])</f>
        <v>3</v>
      </c>
      <c r="O1152" s="10">
        <f>IF(Q1_2025[[#This Row],[Prijstype]]="Artikelprijs",Q1_2025[[#This Row],[Artikelprijs]] * Q1_2025[[#This Row],[Besteld]],Q1_2025[[#This Row],[Brutobedrag]])</f>
        <v>0</v>
      </c>
      <c r="P1152" s="10">
        <f>IF(Q1_2025[[#This Row],[Prijstype]] = "Artikelprijs",Q1_2025[[#This Row],[Brutobedrag 2]]*(100-Q1_2025[[#This Row],[Relatiekorting percentage]])/100,Q1_2025[[#This Row],[Bruto - Rel.korting]])</f>
        <v>0</v>
      </c>
    </row>
    <row r="1153" spans="1:16" x14ac:dyDescent="0.3">
      <c r="A1153" t="s">
        <v>9</v>
      </c>
      <c r="B1153">
        <v>3001037</v>
      </c>
      <c r="C1153" t="s">
        <v>64</v>
      </c>
      <c r="D1153">
        <v>15</v>
      </c>
      <c r="E1153" s="10">
        <v>4</v>
      </c>
      <c r="F1153" s="10">
        <v>0</v>
      </c>
      <c r="G1153" s="10">
        <v>0</v>
      </c>
      <c r="H1153">
        <v>20</v>
      </c>
      <c r="I1153" s="10" t="str">
        <f>_xlfn.XLOOKUP(Q1_2025[[#This Row],[Artikelnr]],Artikel_prijzen[Artnr],Artikel_prijzen[Groep],"")</f>
        <v/>
      </c>
      <c r="J1153" s="10" t="str">
        <f>_xlfn.XLOOKUP(Q1_2025[[#This Row],[Artikelnr]],Artikel_prijzen[Artnr],Artikel_prijzen[Prijs 2025],"")</f>
        <v/>
      </c>
      <c r="K1153" s="10" t="str">
        <f>IF(Q1_2025[[#This Row],[Artikelprijs]]&lt;&gt;"",IF(Q1_2025[[#This Row],[Stuksprijs]]=Q1_2025[[#This Row],[Artikelprijs]],"Prijs gelijk","Prijs wijkt af"),"")</f>
        <v/>
      </c>
      <c r="L1153" s="10"/>
      <c r="N1153" s="10">
        <f>IF(Q1_2025[[#This Row],[Prijstype]]="Artikelprijs",Q1_2025[[#This Row],[Artikelprijs]],Q1_2025[[#This Row],[Stuksprijs]])</f>
        <v>4</v>
      </c>
      <c r="O1153" s="10">
        <f>IF(Q1_2025[[#This Row],[Prijstype]]="Artikelprijs",Q1_2025[[#This Row],[Artikelprijs]] * Q1_2025[[#This Row],[Besteld]],Q1_2025[[#This Row],[Brutobedrag]])</f>
        <v>0</v>
      </c>
      <c r="P1153" s="10">
        <f>IF(Q1_2025[[#This Row],[Prijstype]] = "Artikelprijs",Q1_2025[[#This Row],[Brutobedrag 2]]*(100-Q1_2025[[#This Row],[Relatiekorting percentage]])/100,Q1_2025[[#This Row],[Bruto - Rel.korting]])</f>
        <v>0</v>
      </c>
    </row>
    <row r="1154" spans="1:16" x14ac:dyDescent="0.3">
      <c r="A1154" t="s">
        <v>9</v>
      </c>
      <c r="B1154">
        <v>3001038</v>
      </c>
      <c r="C1154" t="s">
        <v>65</v>
      </c>
      <c r="D1154">
        <v>10</v>
      </c>
      <c r="E1154" s="10">
        <v>6</v>
      </c>
      <c r="F1154" s="10">
        <v>0</v>
      </c>
      <c r="G1154" s="10">
        <v>0</v>
      </c>
      <c r="H1154">
        <v>20</v>
      </c>
      <c r="I1154" s="10" t="str">
        <f>_xlfn.XLOOKUP(Q1_2025[[#This Row],[Artikelnr]],Artikel_prijzen[Artnr],Artikel_prijzen[Groep],"")</f>
        <v/>
      </c>
      <c r="J1154" s="10" t="str">
        <f>_xlfn.XLOOKUP(Q1_2025[[#This Row],[Artikelnr]],Artikel_prijzen[Artnr],Artikel_prijzen[Prijs 2025],"")</f>
        <v/>
      </c>
      <c r="K1154" s="10" t="str">
        <f>IF(Q1_2025[[#This Row],[Artikelprijs]]&lt;&gt;"",IF(Q1_2025[[#This Row],[Stuksprijs]]=Q1_2025[[#This Row],[Artikelprijs]],"Prijs gelijk","Prijs wijkt af"),"")</f>
        <v/>
      </c>
      <c r="L1154" s="10"/>
      <c r="N1154" s="10">
        <f>IF(Q1_2025[[#This Row],[Prijstype]]="Artikelprijs",Q1_2025[[#This Row],[Artikelprijs]],Q1_2025[[#This Row],[Stuksprijs]])</f>
        <v>6</v>
      </c>
      <c r="O1154" s="10">
        <f>IF(Q1_2025[[#This Row],[Prijstype]]="Artikelprijs",Q1_2025[[#This Row],[Artikelprijs]] * Q1_2025[[#This Row],[Besteld]],Q1_2025[[#This Row],[Brutobedrag]])</f>
        <v>0</v>
      </c>
      <c r="P1154" s="10">
        <f>IF(Q1_2025[[#This Row],[Prijstype]] = "Artikelprijs",Q1_2025[[#This Row],[Brutobedrag 2]]*(100-Q1_2025[[#This Row],[Relatiekorting percentage]])/100,Q1_2025[[#This Row],[Bruto - Rel.korting]])</f>
        <v>0</v>
      </c>
    </row>
    <row r="1155" spans="1:16" x14ac:dyDescent="0.3">
      <c r="A1155" t="s">
        <v>9</v>
      </c>
      <c r="B1155">
        <v>3001040</v>
      </c>
      <c r="C1155" t="s">
        <v>67</v>
      </c>
      <c r="D1155">
        <v>5</v>
      </c>
      <c r="E1155" s="10">
        <v>8</v>
      </c>
      <c r="F1155" s="10">
        <v>0</v>
      </c>
      <c r="G1155" s="10">
        <v>0</v>
      </c>
      <c r="H1155">
        <v>20</v>
      </c>
      <c r="I1155" s="10" t="str">
        <f>_xlfn.XLOOKUP(Q1_2025[[#This Row],[Artikelnr]],Artikel_prijzen[Artnr],Artikel_prijzen[Groep],"")</f>
        <v/>
      </c>
      <c r="J1155" s="10" t="str">
        <f>_xlfn.XLOOKUP(Q1_2025[[#This Row],[Artikelnr]],Artikel_prijzen[Artnr],Artikel_prijzen[Prijs 2025],"")</f>
        <v/>
      </c>
      <c r="K1155" s="10" t="str">
        <f>IF(Q1_2025[[#This Row],[Artikelprijs]]&lt;&gt;"",IF(Q1_2025[[#This Row],[Stuksprijs]]=Q1_2025[[#This Row],[Artikelprijs]],"Prijs gelijk","Prijs wijkt af"),"")</f>
        <v/>
      </c>
      <c r="L1155" s="10"/>
      <c r="N1155" s="10">
        <f>IF(Q1_2025[[#This Row],[Prijstype]]="Artikelprijs",Q1_2025[[#This Row],[Artikelprijs]],Q1_2025[[#This Row],[Stuksprijs]])</f>
        <v>8</v>
      </c>
      <c r="O1155" s="10">
        <f>IF(Q1_2025[[#This Row],[Prijstype]]="Artikelprijs",Q1_2025[[#This Row],[Artikelprijs]] * Q1_2025[[#This Row],[Besteld]],Q1_2025[[#This Row],[Brutobedrag]])</f>
        <v>0</v>
      </c>
      <c r="P1155" s="10">
        <f>IF(Q1_2025[[#This Row],[Prijstype]] = "Artikelprijs",Q1_2025[[#This Row],[Brutobedrag 2]]*(100-Q1_2025[[#This Row],[Relatiekorting percentage]])/100,Q1_2025[[#This Row],[Bruto - Rel.korting]])</f>
        <v>0</v>
      </c>
    </row>
    <row r="1156" spans="1:16" x14ac:dyDescent="0.3">
      <c r="A1156" t="s">
        <v>9</v>
      </c>
      <c r="B1156">
        <v>3001045</v>
      </c>
      <c r="C1156" t="s">
        <v>71</v>
      </c>
      <c r="D1156">
        <v>4</v>
      </c>
      <c r="E1156" s="10">
        <v>5</v>
      </c>
      <c r="F1156" s="10">
        <v>0</v>
      </c>
      <c r="G1156" s="10">
        <v>0</v>
      </c>
      <c r="H1156">
        <v>20</v>
      </c>
      <c r="I1156" s="10" t="str">
        <f>_xlfn.XLOOKUP(Q1_2025[[#This Row],[Artikelnr]],Artikel_prijzen[Artnr],Artikel_prijzen[Groep],"")</f>
        <v/>
      </c>
      <c r="J1156" s="10" t="str">
        <f>_xlfn.XLOOKUP(Q1_2025[[#This Row],[Artikelnr]],Artikel_prijzen[Artnr],Artikel_prijzen[Prijs 2025],"")</f>
        <v/>
      </c>
      <c r="K1156" s="10" t="str">
        <f>IF(Q1_2025[[#This Row],[Artikelprijs]]&lt;&gt;"",IF(Q1_2025[[#This Row],[Stuksprijs]]=Q1_2025[[#This Row],[Artikelprijs]],"Prijs gelijk","Prijs wijkt af"),"")</f>
        <v/>
      </c>
      <c r="L1156" s="10"/>
      <c r="N1156" s="10">
        <f>IF(Q1_2025[[#This Row],[Prijstype]]="Artikelprijs",Q1_2025[[#This Row],[Artikelprijs]],Q1_2025[[#This Row],[Stuksprijs]])</f>
        <v>5</v>
      </c>
      <c r="O1156" s="10">
        <f>IF(Q1_2025[[#This Row],[Prijstype]]="Artikelprijs",Q1_2025[[#This Row],[Artikelprijs]] * Q1_2025[[#This Row],[Besteld]],Q1_2025[[#This Row],[Brutobedrag]])</f>
        <v>0</v>
      </c>
      <c r="P1156" s="10">
        <f>IF(Q1_2025[[#This Row],[Prijstype]] = "Artikelprijs",Q1_2025[[#This Row],[Brutobedrag 2]]*(100-Q1_2025[[#This Row],[Relatiekorting percentage]])/100,Q1_2025[[#This Row],[Bruto - Rel.korting]])</f>
        <v>0</v>
      </c>
    </row>
    <row r="1157" spans="1:16" x14ac:dyDescent="0.3">
      <c r="A1157" t="s">
        <v>9</v>
      </c>
      <c r="B1157">
        <v>3001046</v>
      </c>
      <c r="C1157" t="s">
        <v>61</v>
      </c>
      <c r="D1157">
        <v>15</v>
      </c>
      <c r="E1157" s="10">
        <v>3.5</v>
      </c>
      <c r="F1157" s="10">
        <v>0</v>
      </c>
      <c r="G1157" s="10">
        <v>0</v>
      </c>
      <c r="H1157">
        <v>20</v>
      </c>
      <c r="I1157" s="10" t="str">
        <f>_xlfn.XLOOKUP(Q1_2025[[#This Row],[Artikelnr]],Artikel_prijzen[Artnr],Artikel_prijzen[Groep],"")</f>
        <v/>
      </c>
      <c r="J1157" s="10" t="str">
        <f>_xlfn.XLOOKUP(Q1_2025[[#This Row],[Artikelnr]],Artikel_prijzen[Artnr],Artikel_prijzen[Prijs 2025],"")</f>
        <v/>
      </c>
      <c r="K1157" s="10" t="str">
        <f>IF(Q1_2025[[#This Row],[Artikelprijs]]&lt;&gt;"",IF(Q1_2025[[#This Row],[Stuksprijs]]=Q1_2025[[#This Row],[Artikelprijs]],"Prijs gelijk","Prijs wijkt af"),"")</f>
        <v/>
      </c>
      <c r="L1157" s="10"/>
      <c r="N1157" s="10">
        <f>IF(Q1_2025[[#This Row],[Prijstype]]="Artikelprijs",Q1_2025[[#This Row],[Artikelprijs]],Q1_2025[[#This Row],[Stuksprijs]])</f>
        <v>3.5</v>
      </c>
      <c r="O1157" s="10">
        <f>IF(Q1_2025[[#This Row],[Prijstype]]="Artikelprijs",Q1_2025[[#This Row],[Artikelprijs]] * Q1_2025[[#This Row],[Besteld]],Q1_2025[[#This Row],[Brutobedrag]])</f>
        <v>0</v>
      </c>
      <c r="P1157" s="10">
        <f>IF(Q1_2025[[#This Row],[Prijstype]] = "Artikelprijs",Q1_2025[[#This Row],[Brutobedrag 2]]*(100-Q1_2025[[#This Row],[Relatiekorting percentage]])/100,Q1_2025[[#This Row],[Bruto - Rel.korting]])</f>
        <v>0</v>
      </c>
    </row>
    <row r="1158" spans="1:16" x14ac:dyDescent="0.3">
      <c r="A1158" t="s">
        <v>9</v>
      </c>
      <c r="B1158">
        <v>5020002</v>
      </c>
      <c r="C1158" t="s">
        <v>122</v>
      </c>
      <c r="D1158">
        <v>4</v>
      </c>
      <c r="E1158" s="10">
        <v>39.65</v>
      </c>
      <c r="F1158" s="10">
        <v>158.6</v>
      </c>
      <c r="G1158" s="10">
        <v>126.88</v>
      </c>
      <c r="H1158">
        <v>20</v>
      </c>
      <c r="I1158" s="10" t="str">
        <f>_xlfn.XLOOKUP(Q1_2025[[#This Row],[Artikelnr]],Artikel_prijzen[Artnr],Artikel_prijzen[Groep],"")</f>
        <v/>
      </c>
      <c r="J1158" s="10" t="str">
        <f>_xlfn.XLOOKUP(Q1_2025[[#This Row],[Artikelnr]],Artikel_prijzen[Artnr],Artikel_prijzen[Prijs 2025],"")</f>
        <v/>
      </c>
      <c r="K1158" s="10" t="str">
        <f>IF(Q1_2025[[#This Row],[Artikelprijs]]&lt;&gt;"",IF(Q1_2025[[#This Row],[Stuksprijs]]=Q1_2025[[#This Row],[Artikelprijs]],"Prijs gelijk","Prijs wijkt af"),"")</f>
        <v/>
      </c>
      <c r="L1158" s="10"/>
      <c r="N1158" s="10">
        <f>IF(Q1_2025[[#This Row],[Prijstype]]="Artikelprijs",Q1_2025[[#This Row],[Artikelprijs]],Q1_2025[[#This Row],[Stuksprijs]])</f>
        <v>39.65</v>
      </c>
      <c r="O1158" s="10">
        <f>IF(Q1_2025[[#This Row],[Prijstype]]="Artikelprijs",Q1_2025[[#This Row],[Artikelprijs]] * Q1_2025[[#This Row],[Besteld]],Q1_2025[[#This Row],[Brutobedrag]])</f>
        <v>158.6</v>
      </c>
      <c r="P1158" s="10">
        <f>IF(Q1_2025[[#This Row],[Prijstype]] = "Artikelprijs",Q1_2025[[#This Row],[Brutobedrag 2]]*(100-Q1_2025[[#This Row],[Relatiekorting percentage]])/100,Q1_2025[[#This Row],[Bruto - Rel.korting]])</f>
        <v>126.88</v>
      </c>
    </row>
    <row r="1159" spans="1:16" x14ac:dyDescent="0.3">
      <c r="A1159" t="s">
        <v>9</v>
      </c>
      <c r="B1159">
        <v>5021011</v>
      </c>
      <c r="C1159" t="s">
        <v>115</v>
      </c>
      <c r="D1159">
        <v>2</v>
      </c>
      <c r="E1159" s="10">
        <v>458.35</v>
      </c>
      <c r="F1159" s="10">
        <v>916.7</v>
      </c>
      <c r="G1159" s="10">
        <v>916.7</v>
      </c>
      <c r="H1159">
        <v>0</v>
      </c>
      <c r="I1159" s="10" t="str">
        <f>_xlfn.XLOOKUP(Q1_2025[[#This Row],[Artikelnr]],Artikel_prijzen[Artnr],Artikel_prijzen[Groep],"")</f>
        <v>Elektra</v>
      </c>
      <c r="J1159" s="10">
        <f>_xlfn.XLOOKUP(Q1_2025[[#This Row],[Artikelnr]],Artikel_prijzen[Artnr],Artikel_prijzen[Prijs 2025],"")</f>
        <v>458.35</v>
      </c>
      <c r="K1159" s="10" t="str">
        <f>IF(Q1_2025[[#This Row],[Artikelprijs]]&lt;&gt;"",IF(Q1_2025[[#This Row],[Stuksprijs]]=Q1_2025[[#This Row],[Artikelprijs]],"Prijs gelijk","Prijs wijkt af"),"")</f>
        <v>Prijs gelijk</v>
      </c>
      <c r="L1159" s="10"/>
      <c r="M1159" t="s">
        <v>536</v>
      </c>
      <c r="N1159" s="10">
        <f>IF(Q1_2025[[#This Row],[Prijstype]]="Artikelprijs",Q1_2025[[#This Row],[Artikelprijs]],Q1_2025[[#This Row],[Stuksprijs]])</f>
        <v>458.35</v>
      </c>
      <c r="O1159" s="10">
        <f>IF(Q1_2025[[#This Row],[Prijstype]]="Artikelprijs",Q1_2025[[#This Row],[Artikelprijs]] * Q1_2025[[#This Row],[Besteld]],Q1_2025[[#This Row],[Brutobedrag]])</f>
        <v>916.7</v>
      </c>
      <c r="P1159" s="10">
        <f>IF(Q1_2025[[#This Row],[Prijstype]] = "Artikelprijs",Q1_2025[[#This Row],[Brutobedrag 2]]*(100-Q1_2025[[#This Row],[Relatiekorting percentage]])/100,Q1_2025[[#This Row],[Bruto - Rel.korting]])</f>
        <v>916.7</v>
      </c>
    </row>
    <row r="1160" spans="1:16" x14ac:dyDescent="0.3">
      <c r="A1160" t="s">
        <v>9</v>
      </c>
      <c r="B1160">
        <v>5021017</v>
      </c>
      <c r="C1160" t="s">
        <v>256</v>
      </c>
      <c r="D1160">
        <v>1</v>
      </c>
      <c r="E1160" s="10">
        <v>721</v>
      </c>
      <c r="F1160" s="10">
        <v>721</v>
      </c>
      <c r="G1160" s="10">
        <v>721</v>
      </c>
      <c r="H1160">
        <v>0</v>
      </c>
      <c r="I1160" s="10" t="str">
        <f>_xlfn.XLOOKUP(Q1_2025[[#This Row],[Artikelnr]],Artikel_prijzen[Artnr],Artikel_prijzen[Groep],"")</f>
        <v>Elektra</v>
      </c>
      <c r="J1160" s="10">
        <f>_xlfn.XLOOKUP(Q1_2025[[#This Row],[Artikelnr]],Artikel_prijzen[Artnr],Artikel_prijzen[Prijs 2025],"")</f>
        <v>700</v>
      </c>
      <c r="K1160" s="10" t="str">
        <f>IF(Q1_2025[[#This Row],[Artikelprijs]]&lt;&gt;"",IF(Q1_2025[[#This Row],[Stuksprijs]]=Q1_2025[[#This Row],[Artikelprijs]],"Prijs gelijk","Prijs wijkt af"),"")</f>
        <v>Prijs wijkt af</v>
      </c>
      <c r="L1160" s="10"/>
      <c r="M1160" t="s">
        <v>536</v>
      </c>
      <c r="N1160" s="10">
        <f>IF(Q1_2025[[#This Row],[Prijstype]]="Artikelprijs",Q1_2025[[#This Row],[Artikelprijs]],Q1_2025[[#This Row],[Stuksprijs]])</f>
        <v>700</v>
      </c>
      <c r="O1160" s="10">
        <f>IF(Q1_2025[[#This Row],[Prijstype]]="Artikelprijs",Q1_2025[[#This Row],[Artikelprijs]] * Q1_2025[[#This Row],[Besteld]],Q1_2025[[#This Row],[Brutobedrag]])</f>
        <v>700</v>
      </c>
      <c r="P1160" s="10">
        <f>IF(Q1_2025[[#This Row],[Prijstype]] = "Artikelprijs",Q1_2025[[#This Row],[Brutobedrag 2]]*(100-Q1_2025[[#This Row],[Relatiekorting percentage]])/100,Q1_2025[[#This Row],[Bruto - Rel.korting]])</f>
        <v>700</v>
      </c>
    </row>
    <row r="1161" spans="1:16" x14ac:dyDescent="0.3">
      <c r="A1161" t="s">
        <v>9</v>
      </c>
      <c r="B1161">
        <v>5020002</v>
      </c>
      <c r="C1161" t="s">
        <v>122</v>
      </c>
      <c r="D1161">
        <v>20</v>
      </c>
      <c r="E1161" s="10">
        <v>39.65</v>
      </c>
      <c r="F1161" s="10">
        <v>793</v>
      </c>
      <c r="G1161" s="10">
        <v>793</v>
      </c>
      <c r="H1161">
        <v>0</v>
      </c>
      <c r="I1161" s="10" t="str">
        <f>_xlfn.XLOOKUP(Q1_2025[[#This Row],[Artikelnr]],Artikel_prijzen[Artnr],Artikel_prijzen[Groep],"")</f>
        <v/>
      </c>
      <c r="J1161" s="10" t="str">
        <f>_xlfn.XLOOKUP(Q1_2025[[#This Row],[Artikelnr]],Artikel_prijzen[Artnr],Artikel_prijzen[Prijs 2025],"")</f>
        <v/>
      </c>
      <c r="K1161" s="10" t="str">
        <f>IF(Q1_2025[[#This Row],[Artikelprijs]]&lt;&gt;"",IF(Q1_2025[[#This Row],[Stuksprijs]]=Q1_2025[[#This Row],[Artikelprijs]],"Prijs gelijk","Prijs wijkt af"),"")</f>
        <v/>
      </c>
      <c r="L1161" s="10"/>
      <c r="N1161" s="10">
        <f>IF(Q1_2025[[#This Row],[Prijstype]]="Artikelprijs",Q1_2025[[#This Row],[Artikelprijs]],Q1_2025[[#This Row],[Stuksprijs]])</f>
        <v>39.65</v>
      </c>
      <c r="O1161" s="10">
        <f>IF(Q1_2025[[#This Row],[Prijstype]]="Artikelprijs",Q1_2025[[#This Row],[Artikelprijs]] * Q1_2025[[#This Row],[Besteld]],Q1_2025[[#This Row],[Brutobedrag]])</f>
        <v>793</v>
      </c>
      <c r="P1161" s="10">
        <f>IF(Q1_2025[[#This Row],[Prijstype]] = "Artikelprijs",Q1_2025[[#This Row],[Brutobedrag 2]]*(100-Q1_2025[[#This Row],[Relatiekorting percentage]])/100,Q1_2025[[#This Row],[Bruto - Rel.korting]])</f>
        <v>793</v>
      </c>
    </row>
    <row r="1162" spans="1:16" x14ac:dyDescent="0.3">
      <c r="A1162" t="s">
        <v>9</v>
      </c>
      <c r="B1162">
        <v>5020004</v>
      </c>
      <c r="C1162" t="s">
        <v>231</v>
      </c>
      <c r="D1162">
        <v>3</v>
      </c>
      <c r="E1162" s="10">
        <v>77.25</v>
      </c>
      <c r="F1162" s="10">
        <v>231.75</v>
      </c>
      <c r="G1162" s="10">
        <v>231.75</v>
      </c>
      <c r="H1162">
        <v>0</v>
      </c>
      <c r="I1162" s="10" t="str">
        <f>_xlfn.XLOOKUP(Q1_2025[[#This Row],[Artikelnr]],Artikel_prijzen[Artnr],Artikel_prijzen[Groep],"")</f>
        <v/>
      </c>
      <c r="J1162" s="10" t="str">
        <f>_xlfn.XLOOKUP(Q1_2025[[#This Row],[Artikelnr]],Artikel_prijzen[Artnr],Artikel_prijzen[Prijs 2025],"")</f>
        <v/>
      </c>
      <c r="K1162" s="10" t="str">
        <f>IF(Q1_2025[[#This Row],[Artikelprijs]]&lt;&gt;"",IF(Q1_2025[[#This Row],[Stuksprijs]]=Q1_2025[[#This Row],[Artikelprijs]],"Prijs gelijk","Prijs wijkt af"),"")</f>
        <v/>
      </c>
      <c r="L1162" s="10"/>
      <c r="N1162" s="10">
        <f>IF(Q1_2025[[#This Row],[Prijstype]]="Artikelprijs",Q1_2025[[#This Row],[Artikelprijs]],Q1_2025[[#This Row],[Stuksprijs]])</f>
        <v>77.25</v>
      </c>
      <c r="O1162" s="10">
        <f>IF(Q1_2025[[#This Row],[Prijstype]]="Artikelprijs",Q1_2025[[#This Row],[Artikelprijs]] * Q1_2025[[#This Row],[Besteld]],Q1_2025[[#This Row],[Brutobedrag]])</f>
        <v>231.75</v>
      </c>
      <c r="P1162" s="10">
        <f>IF(Q1_2025[[#This Row],[Prijstype]] = "Artikelprijs",Q1_2025[[#This Row],[Brutobedrag 2]]*(100-Q1_2025[[#This Row],[Relatiekorting percentage]])/100,Q1_2025[[#This Row],[Bruto - Rel.korting]])</f>
        <v>231.75</v>
      </c>
    </row>
    <row r="1163" spans="1:16" x14ac:dyDescent="0.3">
      <c r="A1163" t="s">
        <v>9</v>
      </c>
      <c r="B1163">
        <v>5021019</v>
      </c>
      <c r="C1163" t="s">
        <v>257</v>
      </c>
      <c r="D1163">
        <v>2</v>
      </c>
      <c r="E1163" s="10">
        <v>927</v>
      </c>
      <c r="F1163" s="10">
        <v>1854</v>
      </c>
      <c r="G1163" s="10">
        <v>1854</v>
      </c>
      <c r="H1163">
        <v>0</v>
      </c>
      <c r="I1163" s="10" t="str">
        <f>_xlfn.XLOOKUP(Q1_2025[[#This Row],[Artikelnr]],Artikel_prijzen[Artnr],Artikel_prijzen[Groep],"")</f>
        <v>Elektra</v>
      </c>
      <c r="J1163" s="10">
        <f>_xlfn.XLOOKUP(Q1_2025[[#This Row],[Artikelnr]],Artikel_prijzen[Artnr],Artikel_prijzen[Prijs 2025],"")</f>
        <v>900</v>
      </c>
      <c r="K1163" s="10" t="str">
        <f>IF(Q1_2025[[#This Row],[Artikelprijs]]&lt;&gt;"",IF(Q1_2025[[#This Row],[Stuksprijs]]=Q1_2025[[#This Row],[Artikelprijs]],"Prijs gelijk","Prijs wijkt af"),"")</f>
        <v>Prijs wijkt af</v>
      </c>
      <c r="L1163" s="10"/>
      <c r="M1163" t="s">
        <v>536</v>
      </c>
      <c r="N1163" s="10">
        <f>IF(Q1_2025[[#This Row],[Prijstype]]="Artikelprijs",Q1_2025[[#This Row],[Artikelprijs]],Q1_2025[[#This Row],[Stuksprijs]])</f>
        <v>900</v>
      </c>
      <c r="O1163" s="10">
        <f>IF(Q1_2025[[#This Row],[Prijstype]]="Artikelprijs",Q1_2025[[#This Row],[Artikelprijs]] * Q1_2025[[#This Row],[Besteld]],Q1_2025[[#This Row],[Brutobedrag]])</f>
        <v>1800</v>
      </c>
      <c r="P1163" s="10">
        <f>IF(Q1_2025[[#This Row],[Prijstype]] = "Artikelprijs",Q1_2025[[#This Row],[Brutobedrag 2]]*(100-Q1_2025[[#This Row],[Relatiekorting percentage]])/100,Q1_2025[[#This Row],[Bruto - Rel.korting]])</f>
        <v>1800</v>
      </c>
    </row>
    <row r="1164" spans="1:16" x14ac:dyDescent="0.3">
      <c r="A1164" t="s">
        <v>9</v>
      </c>
      <c r="B1164">
        <v>5020002</v>
      </c>
      <c r="C1164" t="s">
        <v>122</v>
      </c>
      <c r="D1164">
        <v>11</v>
      </c>
      <c r="E1164" s="10">
        <v>39.65</v>
      </c>
      <c r="F1164" s="10">
        <v>436.15</v>
      </c>
      <c r="G1164" s="10">
        <v>436.15</v>
      </c>
      <c r="H1164">
        <v>0</v>
      </c>
      <c r="I1164" s="10" t="str">
        <f>_xlfn.XLOOKUP(Q1_2025[[#This Row],[Artikelnr]],Artikel_prijzen[Artnr],Artikel_prijzen[Groep],"")</f>
        <v/>
      </c>
      <c r="J1164" s="10" t="str">
        <f>_xlfn.XLOOKUP(Q1_2025[[#This Row],[Artikelnr]],Artikel_prijzen[Artnr],Artikel_prijzen[Prijs 2025],"")</f>
        <v/>
      </c>
      <c r="K1164" s="10" t="str">
        <f>IF(Q1_2025[[#This Row],[Artikelprijs]]&lt;&gt;"",IF(Q1_2025[[#This Row],[Stuksprijs]]=Q1_2025[[#This Row],[Artikelprijs]],"Prijs gelijk","Prijs wijkt af"),"")</f>
        <v/>
      </c>
      <c r="L1164" s="10"/>
      <c r="N1164" s="10">
        <f>IF(Q1_2025[[#This Row],[Prijstype]]="Artikelprijs",Q1_2025[[#This Row],[Artikelprijs]],Q1_2025[[#This Row],[Stuksprijs]])</f>
        <v>39.65</v>
      </c>
      <c r="O1164" s="10">
        <f>IF(Q1_2025[[#This Row],[Prijstype]]="Artikelprijs",Q1_2025[[#This Row],[Artikelprijs]] * Q1_2025[[#This Row],[Besteld]],Q1_2025[[#This Row],[Brutobedrag]])</f>
        <v>436.15</v>
      </c>
      <c r="P1164" s="10">
        <f>IF(Q1_2025[[#This Row],[Prijstype]] = "Artikelprijs",Q1_2025[[#This Row],[Brutobedrag 2]]*(100-Q1_2025[[#This Row],[Relatiekorting percentage]])/100,Q1_2025[[#This Row],[Bruto - Rel.korting]])</f>
        <v>436.15</v>
      </c>
    </row>
    <row r="1165" spans="1:16" x14ac:dyDescent="0.3">
      <c r="A1165" t="s">
        <v>9</v>
      </c>
      <c r="B1165">
        <v>5020003</v>
      </c>
      <c r="C1165" t="s">
        <v>258</v>
      </c>
      <c r="D1165">
        <v>1</v>
      </c>
      <c r="E1165" s="10">
        <v>66.95</v>
      </c>
      <c r="F1165" s="10">
        <v>66.95</v>
      </c>
      <c r="G1165" s="10">
        <v>66.95</v>
      </c>
      <c r="H1165">
        <v>0</v>
      </c>
      <c r="I1165" s="10" t="str">
        <f>_xlfn.XLOOKUP(Q1_2025[[#This Row],[Artikelnr]],Artikel_prijzen[Artnr],Artikel_prijzen[Groep],"")</f>
        <v/>
      </c>
      <c r="J1165" s="10" t="str">
        <f>_xlfn.XLOOKUP(Q1_2025[[#This Row],[Artikelnr]],Artikel_prijzen[Artnr],Artikel_prijzen[Prijs 2025],"")</f>
        <v/>
      </c>
      <c r="K1165" s="10" t="str">
        <f>IF(Q1_2025[[#This Row],[Artikelprijs]]&lt;&gt;"",IF(Q1_2025[[#This Row],[Stuksprijs]]=Q1_2025[[#This Row],[Artikelprijs]],"Prijs gelijk","Prijs wijkt af"),"")</f>
        <v/>
      </c>
      <c r="L1165" s="10"/>
      <c r="N1165" s="10">
        <f>IF(Q1_2025[[#This Row],[Prijstype]]="Artikelprijs",Q1_2025[[#This Row],[Artikelprijs]],Q1_2025[[#This Row],[Stuksprijs]])</f>
        <v>66.95</v>
      </c>
      <c r="O1165" s="10">
        <f>IF(Q1_2025[[#This Row],[Prijstype]]="Artikelprijs",Q1_2025[[#This Row],[Artikelprijs]] * Q1_2025[[#This Row],[Besteld]],Q1_2025[[#This Row],[Brutobedrag]])</f>
        <v>66.95</v>
      </c>
      <c r="P1165" s="10">
        <f>IF(Q1_2025[[#This Row],[Prijstype]] = "Artikelprijs",Q1_2025[[#This Row],[Brutobedrag 2]]*(100-Q1_2025[[#This Row],[Relatiekorting percentage]])/100,Q1_2025[[#This Row],[Bruto - Rel.korting]])</f>
        <v>66.95</v>
      </c>
    </row>
    <row r="1166" spans="1:16" x14ac:dyDescent="0.3">
      <c r="A1166" t="s">
        <v>9</v>
      </c>
      <c r="B1166">
        <v>5020004</v>
      </c>
      <c r="C1166" t="s">
        <v>231</v>
      </c>
      <c r="D1166">
        <v>5</v>
      </c>
      <c r="E1166" s="10">
        <v>77.25</v>
      </c>
      <c r="F1166" s="10">
        <v>386.25</v>
      </c>
      <c r="G1166" s="10">
        <v>386.25</v>
      </c>
      <c r="H1166">
        <v>0</v>
      </c>
      <c r="I1166" s="10" t="str">
        <f>_xlfn.XLOOKUP(Q1_2025[[#This Row],[Artikelnr]],Artikel_prijzen[Artnr],Artikel_prijzen[Groep],"")</f>
        <v/>
      </c>
      <c r="J1166" s="10" t="str">
        <f>_xlfn.XLOOKUP(Q1_2025[[#This Row],[Artikelnr]],Artikel_prijzen[Artnr],Artikel_prijzen[Prijs 2025],"")</f>
        <v/>
      </c>
      <c r="K1166" s="10" t="str">
        <f>IF(Q1_2025[[#This Row],[Artikelprijs]]&lt;&gt;"",IF(Q1_2025[[#This Row],[Stuksprijs]]=Q1_2025[[#This Row],[Artikelprijs]],"Prijs gelijk","Prijs wijkt af"),"")</f>
        <v/>
      </c>
      <c r="L1166" s="10"/>
      <c r="N1166" s="10">
        <f>IF(Q1_2025[[#This Row],[Prijstype]]="Artikelprijs",Q1_2025[[#This Row],[Artikelprijs]],Q1_2025[[#This Row],[Stuksprijs]])</f>
        <v>77.25</v>
      </c>
      <c r="O1166" s="10">
        <f>IF(Q1_2025[[#This Row],[Prijstype]]="Artikelprijs",Q1_2025[[#This Row],[Artikelprijs]] * Q1_2025[[#This Row],[Besteld]],Q1_2025[[#This Row],[Brutobedrag]])</f>
        <v>386.25</v>
      </c>
      <c r="P1166" s="10">
        <f>IF(Q1_2025[[#This Row],[Prijstype]] = "Artikelprijs",Q1_2025[[#This Row],[Brutobedrag 2]]*(100-Q1_2025[[#This Row],[Relatiekorting percentage]])/100,Q1_2025[[#This Row],[Bruto - Rel.korting]])</f>
        <v>386.25</v>
      </c>
    </row>
    <row r="1167" spans="1:16" x14ac:dyDescent="0.3">
      <c r="A1167" t="s">
        <v>9</v>
      </c>
      <c r="B1167">
        <v>5021017</v>
      </c>
      <c r="C1167" t="s">
        <v>256</v>
      </c>
      <c r="D1167">
        <v>1</v>
      </c>
      <c r="E1167" s="10">
        <v>721</v>
      </c>
      <c r="F1167" s="10">
        <v>721</v>
      </c>
      <c r="G1167" s="10">
        <v>721</v>
      </c>
      <c r="H1167">
        <v>0</v>
      </c>
      <c r="I1167" s="10" t="str">
        <f>_xlfn.XLOOKUP(Q1_2025[[#This Row],[Artikelnr]],Artikel_prijzen[Artnr],Artikel_prijzen[Groep],"")</f>
        <v>Elektra</v>
      </c>
      <c r="J1167" s="10">
        <f>_xlfn.XLOOKUP(Q1_2025[[#This Row],[Artikelnr]],Artikel_prijzen[Artnr],Artikel_prijzen[Prijs 2025],"")</f>
        <v>700</v>
      </c>
      <c r="K1167" s="10" t="str">
        <f>IF(Q1_2025[[#This Row],[Artikelprijs]]&lt;&gt;"",IF(Q1_2025[[#This Row],[Stuksprijs]]=Q1_2025[[#This Row],[Artikelprijs]],"Prijs gelijk","Prijs wijkt af"),"")</f>
        <v>Prijs wijkt af</v>
      </c>
      <c r="L1167" s="10"/>
      <c r="M1167" t="s">
        <v>536</v>
      </c>
      <c r="N1167" s="10">
        <f>IF(Q1_2025[[#This Row],[Prijstype]]="Artikelprijs",Q1_2025[[#This Row],[Artikelprijs]],Q1_2025[[#This Row],[Stuksprijs]])</f>
        <v>700</v>
      </c>
      <c r="O1167" s="10">
        <f>IF(Q1_2025[[#This Row],[Prijstype]]="Artikelprijs",Q1_2025[[#This Row],[Artikelprijs]] * Q1_2025[[#This Row],[Besteld]],Q1_2025[[#This Row],[Brutobedrag]])</f>
        <v>700</v>
      </c>
      <c r="P1167" s="10">
        <f>IF(Q1_2025[[#This Row],[Prijstype]] = "Artikelprijs",Q1_2025[[#This Row],[Brutobedrag 2]]*(100-Q1_2025[[#This Row],[Relatiekorting percentage]])/100,Q1_2025[[#This Row],[Bruto - Rel.korting]])</f>
        <v>700</v>
      </c>
    </row>
    <row r="1168" spans="1:16" x14ac:dyDescent="0.3">
      <c r="A1168" t="s">
        <v>9</v>
      </c>
      <c r="B1168">
        <v>5021019</v>
      </c>
      <c r="C1168" t="s">
        <v>257</v>
      </c>
      <c r="D1168">
        <v>1</v>
      </c>
      <c r="E1168" s="10">
        <v>927</v>
      </c>
      <c r="F1168" s="10">
        <v>927</v>
      </c>
      <c r="G1168" s="10">
        <v>927</v>
      </c>
      <c r="H1168">
        <v>0</v>
      </c>
      <c r="I1168" s="10" t="str">
        <f>_xlfn.XLOOKUP(Q1_2025[[#This Row],[Artikelnr]],Artikel_prijzen[Artnr],Artikel_prijzen[Groep],"")</f>
        <v>Elektra</v>
      </c>
      <c r="J1168" s="10">
        <f>_xlfn.XLOOKUP(Q1_2025[[#This Row],[Artikelnr]],Artikel_prijzen[Artnr],Artikel_prijzen[Prijs 2025],"")</f>
        <v>900</v>
      </c>
      <c r="K1168" s="10" t="str">
        <f>IF(Q1_2025[[#This Row],[Artikelprijs]]&lt;&gt;"",IF(Q1_2025[[#This Row],[Stuksprijs]]=Q1_2025[[#This Row],[Artikelprijs]],"Prijs gelijk","Prijs wijkt af"),"")</f>
        <v>Prijs wijkt af</v>
      </c>
      <c r="L1168" s="10"/>
      <c r="M1168" t="s">
        <v>536</v>
      </c>
      <c r="N1168" s="10">
        <f>IF(Q1_2025[[#This Row],[Prijstype]]="Artikelprijs",Q1_2025[[#This Row],[Artikelprijs]],Q1_2025[[#This Row],[Stuksprijs]])</f>
        <v>900</v>
      </c>
      <c r="O1168" s="10">
        <f>IF(Q1_2025[[#This Row],[Prijstype]]="Artikelprijs",Q1_2025[[#This Row],[Artikelprijs]] * Q1_2025[[#This Row],[Besteld]],Q1_2025[[#This Row],[Brutobedrag]])</f>
        <v>900</v>
      </c>
      <c r="P1168" s="10">
        <f>IF(Q1_2025[[#This Row],[Prijstype]] = "Artikelprijs",Q1_2025[[#This Row],[Brutobedrag 2]]*(100-Q1_2025[[#This Row],[Relatiekorting percentage]])/100,Q1_2025[[#This Row],[Bruto - Rel.korting]])</f>
        <v>900</v>
      </c>
    </row>
    <row r="1169" spans="1:16" x14ac:dyDescent="0.3">
      <c r="A1169" t="s">
        <v>9</v>
      </c>
      <c r="B1169">
        <v>5020002</v>
      </c>
      <c r="C1169" t="s">
        <v>122</v>
      </c>
      <c r="D1169">
        <v>11</v>
      </c>
      <c r="E1169" s="10">
        <v>39.65</v>
      </c>
      <c r="F1169" s="10">
        <v>436.15</v>
      </c>
      <c r="G1169" s="10">
        <v>436.15</v>
      </c>
      <c r="H1169">
        <v>0</v>
      </c>
      <c r="I1169" s="10" t="str">
        <f>_xlfn.XLOOKUP(Q1_2025[[#This Row],[Artikelnr]],Artikel_prijzen[Artnr],Artikel_prijzen[Groep],"")</f>
        <v/>
      </c>
      <c r="J1169" s="10" t="str">
        <f>_xlfn.XLOOKUP(Q1_2025[[#This Row],[Artikelnr]],Artikel_prijzen[Artnr],Artikel_prijzen[Prijs 2025],"")</f>
        <v/>
      </c>
      <c r="K1169" s="10" t="str">
        <f>IF(Q1_2025[[#This Row],[Artikelprijs]]&lt;&gt;"",IF(Q1_2025[[#This Row],[Stuksprijs]]=Q1_2025[[#This Row],[Artikelprijs]],"Prijs gelijk","Prijs wijkt af"),"")</f>
        <v/>
      </c>
      <c r="L1169" s="10"/>
      <c r="N1169" s="10">
        <f>IF(Q1_2025[[#This Row],[Prijstype]]="Artikelprijs",Q1_2025[[#This Row],[Artikelprijs]],Q1_2025[[#This Row],[Stuksprijs]])</f>
        <v>39.65</v>
      </c>
      <c r="O1169" s="10">
        <f>IF(Q1_2025[[#This Row],[Prijstype]]="Artikelprijs",Q1_2025[[#This Row],[Artikelprijs]] * Q1_2025[[#This Row],[Besteld]],Q1_2025[[#This Row],[Brutobedrag]])</f>
        <v>436.15</v>
      </c>
      <c r="P1169" s="10">
        <f>IF(Q1_2025[[#This Row],[Prijstype]] = "Artikelprijs",Q1_2025[[#This Row],[Brutobedrag 2]]*(100-Q1_2025[[#This Row],[Relatiekorting percentage]])/100,Q1_2025[[#This Row],[Bruto - Rel.korting]])</f>
        <v>436.15</v>
      </c>
    </row>
    <row r="1170" spans="1:16" x14ac:dyDescent="0.3">
      <c r="A1170" t="s">
        <v>9</v>
      </c>
      <c r="B1170">
        <v>5020004</v>
      </c>
      <c r="C1170" t="s">
        <v>231</v>
      </c>
      <c r="D1170">
        <v>5</v>
      </c>
      <c r="E1170" s="10">
        <v>77.25</v>
      </c>
      <c r="F1170" s="10">
        <v>386.25</v>
      </c>
      <c r="G1170" s="10">
        <v>386.25</v>
      </c>
      <c r="H1170">
        <v>0</v>
      </c>
      <c r="I1170" s="10" t="str">
        <f>_xlfn.XLOOKUP(Q1_2025[[#This Row],[Artikelnr]],Artikel_prijzen[Artnr],Artikel_prijzen[Groep],"")</f>
        <v/>
      </c>
      <c r="J1170" s="10" t="str">
        <f>_xlfn.XLOOKUP(Q1_2025[[#This Row],[Artikelnr]],Artikel_prijzen[Artnr],Artikel_prijzen[Prijs 2025],"")</f>
        <v/>
      </c>
      <c r="K1170" s="10" t="str">
        <f>IF(Q1_2025[[#This Row],[Artikelprijs]]&lt;&gt;"",IF(Q1_2025[[#This Row],[Stuksprijs]]=Q1_2025[[#This Row],[Artikelprijs]],"Prijs gelijk","Prijs wijkt af"),"")</f>
        <v/>
      </c>
      <c r="L1170" s="10"/>
      <c r="N1170" s="10">
        <f>IF(Q1_2025[[#This Row],[Prijstype]]="Artikelprijs",Q1_2025[[#This Row],[Artikelprijs]],Q1_2025[[#This Row],[Stuksprijs]])</f>
        <v>77.25</v>
      </c>
      <c r="O1170" s="10">
        <f>IF(Q1_2025[[#This Row],[Prijstype]]="Artikelprijs",Q1_2025[[#This Row],[Artikelprijs]] * Q1_2025[[#This Row],[Besteld]],Q1_2025[[#This Row],[Brutobedrag]])</f>
        <v>386.25</v>
      </c>
      <c r="P1170" s="10">
        <f>IF(Q1_2025[[#This Row],[Prijstype]] = "Artikelprijs",Q1_2025[[#This Row],[Brutobedrag 2]]*(100-Q1_2025[[#This Row],[Relatiekorting percentage]])/100,Q1_2025[[#This Row],[Bruto - Rel.korting]])</f>
        <v>386.25</v>
      </c>
    </row>
    <row r="1171" spans="1:16" x14ac:dyDescent="0.3">
      <c r="A1171" t="s">
        <v>9</v>
      </c>
      <c r="B1171">
        <v>5020007</v>
      </c>
      <c r="C1171" t="s">
        <v>259</v>
      </c>
      <c r="D1171">
        <v>1</v>
      </c>
      <c r="E1171" s="10">
        <v>180.25</v>
      </c>
      <c r="F1171" s="10">
        <v>180.25</v>
      </c>
      <c r="G1171" s="10">
        <v>180.25</v>
      </c>
      <c r="H1171">
        <v>0</v>
      </c>
      <c r="I1171" s="10" t="str">
        <f>_xlfn.XLOOKUP(Q1_2025[[#This Row],[Artikelnr]],Artikel_prijzen[Artnr],Artikel_prijzen[Groep],"")</f>
        <v/>
      </c>
      <c r="J1171" s="10" t="str">
        <f>_xlfn.XLOOKUP(Q1_2025[[#This Row],[Artikelnr]],Artikel_prijzen[Artnr],Artikel_prijzen[Prijs 2025],"")</f>
        <v/>
      </c>
      <c r="K1171" s="10" t="str">
        <f>IF(Q1_2025[[#This Row],[Artikelprijs]]&lt;&gt;"",IF(Q1_2025[[#This Row],[Stuksprijs]]=Q1_2025[[#This Row],[Artikelprijs]],"Prijs gelijk","Prijs wijkt af"),"")</f>
        <v/>
      </c>
      <c r="L1171" s="10"/>
      <c r="N1171" s="10">
        <f>IF(Q1_2025[[#This Row],[Prijstype]]="Artikelprijs",Q1_2025[[#This Row],[Artikelprijs]],Q1_2025[[#This Row],[Stuksprijs]])</f>
        <v>180.25</v>
      </c>
      <c r="O1171" s="10">
        <f>IF(Q1_2025[[#This Row],[Prijstype]]="Artikelprijs",Q1_2025[[#This Row],[Artikelprijs]] * Q1_2025[[#This Row],[Besteld]],Q1_2025[[#This Row],[Brutobedrag]])</f>
        <v>180.25</v>
      </c>
      <c r="P1171" s="10">
        <f>IF(Q1_2025[[#This Row],[Prijstype]] = "Artikelprijs",Q1_2025[[#This Row],[Brutobedrag 2]]*(100-Q1_2025[[#This Row],[Relatiekorting percentage]])/100,Q1_2025[[#This Row],[Bruto - Rel.korting]])</f>
        <v>180.25</v>
      </c>
    </row>
    <row r="1172" spans="1:16" x14ac:dyDescent="0.3">
      <c r="A1172" t="s">
        <v>9</v>
      </c>
      <c r="B1172">
        <v>5021009</v>
      </c>
      <c r="C1172" t="s">
        <v>50</v>
      </c>
      <c r="D1172">
        <v>2</v>
      </c>
      <c r="E1172" s="10">
        <v>386.25</v>
      </c>
      <c r="F1172" s="10">
        <v>772.5</v>
      </c>
      <c r="G1172" s="10">
        <v>772.5</v>
      </c>
      <c r="H1172">
        <v>0</v>
      </c>
      <c r="I1172" s="10" t="str">
        <f>_xlfn.XLOOKUP(Q1_2025[[#This Row],[Artikelnr]],Artikel_prijzen[Artnr],Artikel_prijzen[Groep],"")</f>
        <v>Elektra</v>
      </c>
      <c r="J1172" s="10">
        <f>_xlfn.XLOOKUP(Q1_2025[[#This Row],[Artikelnr]],Artikel_prijzen[Artnr],Artikel_prijzen[Prijs 2025],"")</f>
        <v>386.25</v>
      </c>
      <c r="K1172" s="10" t="str">
        <f>IF(Q1_2025[[#This Row],[Artikelprijs]]&lt;&gt;"",IF(Q1_2025[[#This Row],[Stuksprijs]]=Q1_2025[[#This Row],[Artikelprijs]],"Prijs gelijk","Prijs wijkt af"),"")</f>
        <v>Prijs gelijk</v>
      </c>
      <c r="L1172" s="10"/>
      <c r="M1172" t="s">
        <v>536</v>
      </c>
      <c r="N1172" s="10">
        <f>IF(Q1_2025[[#This Row],[Prijstype]]="Artikelprijs",Q1_2025[[#This Row],[Artikelprijs]],Q1_2025[[#This Row],[Stuksprijs]])</f>
        <v>386.25</v>
      </c>
      <c r="O1172" s="10">
        <f>IF(Q1_2025[[#This Row],[Prijstype]]="Artikelprijs",Q1_2025[[#This Row],[Artikelprijs]] * Q1_2025[[#This Row],[Besteld]],Q1_2025[[#This Row],[Brutobedrag]])</f>
        <v>772.5</v>
      </c>
      <c r="P1172" s="10">
        <f>IF(Q1_2025[[#This Row],[Prijstype]] = "Artikelprijs",Q1_2025[[#This Row],[Brutobedrag 2]]*(100-Q1_2025[[#This Row],[Relatiekorting percentage]])/100,Q1_2025[[#This Row],[Bruto - Rel.korting]])</f>
        <v>772.5</v>
      </c>
    </row>
    <row r="1173" spans="1:16" x14ac:dyDescent="0.3">
      <c r="A1173" t="s">
        <v>9</v>
      </c>
      <c r="B1173">
        <v>5022009</v>
      </c>
      <c r="C1173" t="s">
        <v>45</v>
      </c>
      <c r="D1173">
        <v>2</v>
      </c>
      <c r="E1173" s="10">
        <v>103.75</v>
      </c>
      <c r="F1173" s="10">
        <v>207.5</v>
      </c>
      <c r="G1173" s="10">
        <v>207.5</v>
      </c>
      <c r="H1173">
        <v>0</v>
      </c>
      <c r="I1173" s="10" t="str">
        <f>_xlfn.XLOOKUP(Q1_2025[[#This Row],[Artikelnr]],Artikel_prijzen[Artnr],Artikel_prijzen[Groep],"")</f>
        <v>Elektra</v>
      </c>
      <c r="J1173" s="10">
        <f>_xlfn.XLOOKUP(Q1_2025[[#This Row],[Artikelnr]],Artikel_prijzen[Artnr],Artikel_prijzen[Prijs 2025],"")</f>
        <v>106.8625</v>
      </c>
      <c r="K1173" s="10" t="str">
        <f>IF(Q1_2025[[#This Row],[Artikelprijs]]&lt;&gt;"",IF(Q1_2025[[#This Row],[Stuksprijs]]=Q1_2025[[#This Row],[Artikelprijs]],"Prijs gelijk","Prijs wijkt af"),"")</f>
        <v>Prijs wijkt af</v>
      </c>
      <c r="L1173" s="10"/>
      <c r="M1173" t="s">
        <v>536</v>
      </c>
      <c r="N1173" s="10">
        <f>IF(Q1_2025[[#This Row],[Prijstype]]="Artikelprijs",Q1_2025[[#This Row],[Artikelprijs]],Q1_2025[[#This Row],[Stuksprijs]])</f>
        <v>106.8625</v>
      </c>
      <c r="O1173" s="10">
        <f>IF(Q1_2025[[#This Row],[Prijstype]]="Artikelprijs",Q1_2025[[#This Row],[Artikelprijs]] * Q1_2025[[#This Row],[Besteld]],Q1_2025[[#This Row],[Brutobedrag]])</f>
        <v>213.72499999999999</v>
      </c>
      <c r="P1173" s="10">
        <f>IF(Q1_2025[[#This Row],[Prijstype]] = "Artikelprijs",Q1_2025[[#This Row],[Brutobedrag 2]]*(100-Q1_2025[[#This Row],[Relatiekorting percentage]])/100,Q1_2025[[#This Row],[Bruto - Rel.korting]])</f>
        <v>213.72499999999999</v>
      </c>
    </row>
    <row r="1174" spans="1:16" x14ac:dyDescent="0.3">
      <c r="A1174" t="s">
        <v>9</v>
      </c>
      <c r="B1174">
        <v>5020002</v>
      </c>
      <c r="C1174" t="s">
        <v>122</v>
      </c>
      <c r="D1174">
        <v>2</v>
      </c>
      <c r="E1174" s="10">
        <v>39.65</v>
      </c>
      <c r="F1174" s="10">
        <v>79.3</v>
      </c>
      <c r="G1174" s="10">
        <v>79.3</v>
      </c>
      <c r="H1174">
        <v>0</v>
      </c>
      <c r="I1174" s="10" t="str">
        <f>_xlfn.XLOOKUP(Q1_2025[[#This Row],[Artikelnr]],Artikel_prijzen[Artnr],Artikel_prijzen[Groep],"")</f>
        <v/>
      </c>
      <c r="J1174" s="10" t="str">
        <f>_xlfn.XLOOKUP(Q1_2025[[#This Row],[Artikelnr]],Artikel_prijzen[Artnr],Artikel_prijzen[Prijs 2025],"")</f>
        <v/>
      </c>
      <c r="K1174" s="10" t="str">
        <f>IF(Q1_2025[[#This Row],[Artikelprijs]]&lt;&gt;"",IF(Q1_2025[[#This Row],[Stuksprijs]]=Q1_2025[[#This Row],[Artikelprijs]],"Prijs gelijk","Prijs wijkt af"),"")</f>
        <v/>
      </c>
      <c r="L1174" s="10"/>
      <c r="N1174" s="10">
        <f>IF(Q1_2025[[#This Row],[Prijstype]]="Artikelprijs",Q1_2025[[#This Row],[Artikelprijs]],Q1_2025[[#This Row],[Stuksprijs]])</f>
        <v>39.65</v>
      </c>
      <c r="O1174" s="10">
        <f>IF(Q1_2025[[#This Row],[Prijstype]]="Artikelprijs",Q1_2025[[#This Row],[Artikelprijs]] * Q1_2025[[#This Row],[Besteld]],Q1_2025[[#This Row],[Brutobedrag]])</f>
        <v>79.3</v>
      </c>
      <c r="P1174" s="10">
        <f>IF(Q1_2025[[#This Row],[Prijstype]] = "Artikelprijs",Q1_2025[[#This Row],[Brutobedrag 2]]*(100-Q1_2025[[#This Row],[Relatiekorting percentage]])/100,Q1_2025[[#This Row],[Bruto - Rel.korting]])</f>
        <v>79.3</v>
      </c>
    </row>
    <row r="1175" spans="1:16" x14ac:dyDescent="0.3">
      <c r="A1175" t="s">
        <v>9</v>
      </c>
      <c r="B1175">
        <v>5021011</v>
      </c>
      <c r="C1175" t="s">
        <v>115</v>
      </c>
      <c r="D1175">
        <v>1</v>
      </c>
      <c r="E1175" s="10">
        <v>458.35</v>
      </c>
      <c r="F1175" s="10">
        <v>458.35</v>
      </c>
      <c r="G1175" s="10">
        <v>458.35</v>
      </c>
      <c r="H1175">
        <v>0</v>
      </c>
      <c r="I1175" s="10" t="str">
        <f>_xlfn.XLOOKUP(Q1_2025[[#This Row],[Artikelnr]],Artikel_prijzen[Artnr],Artikel_prijzen[Groep],"")</f>
        <v>Elektra</v>
      </c>
      <c r="J1175" s="10">
        <f>_xlfn.XLOOKUP(Q1_2025[[#This Row],[Artikelnr]],Artikel_prijzen[Artnr],Artikel_prijzen[Prijs 2025],"")</f>
        <v>458.35</v>
      </c>
      <c r="K1175" s="10" t="str">
        <f>IF(Q1_2025[[#This Row],[Artikelprijs]]&lt;&gt;"",IF(Q1_2025[[#This Row],[Stuksprijs]]=Q1_2025[[#This Row],[Artikelprijs]],"Prijs gelijk","Prijs wijkt af"),"")</f>
        <v>Prijs gelijk</v>
      </c>
      <c r="L1175" s="10"/>
      <c r="M1175" t="s">
        <v>536</v>
      </c>
      <c r="N1175" s="10">
        <f>IF(Q1_2025[[#This Row],[Prijstype]]="Artikelprijs",Q1_2025[[#This Row],[Artikelprijs]],Q1_2025[[#This Row],[Stuksprijs]])</f>
        <v>458.35</v>
      </c>
      <c r="O1175" s="10">
        <f>IF(Q1_2025[[#This Row],[Prijstype]]="Artikelprijs",Q1_2025[[#This Row],[Artikelprijs]] * Q1_2025[[#This Row],[Besteld]],Q1_2025[[#This Row],[Brutobedrag]])</f>
        <v>458.35</v>
      </c>
      <c r="P1175" s="10">
        <f>IF(Q1_2025[[#This Row],[Prijstype]] = "Artikelprijs",Q1_2025[[#This Row],[Brutobedrag 2]]*(100-Q1_2025[[#This Row],[Relatiekorting percentage]])/100,Q1_2025[[#This Row],[Bruto - Rel.korting]])</f>
        <v>458.35</v>
      </c>
    </row>
    <row r="1176" spans="1:16" x14ac:dyDescent="0.3">
      <c r="A1176" t="s">
        <v>9</v>
      </c>
      <c r="B1176">
        <v>5022009</v>
      </c>
      <c r="C1176" t="s">
        <v>45</v>
      </c>
      <c r="D1176">
        <v>2</v>
      </c>
      <c r="E1176" s="10">
        <v>103.75</v>
      </c>
      <c r="F1176" s="10">
        <v>207.5</v>
      </c>
      <c r="G1176" s="10">
        <v>207.5</v>
      </c>
      <c r="H1176">
        <v>0</v>
      </c>
      <c r="I1176" s="10" t="str">
        <f>_xlfn.XLOOKUP(Q1_2025[[#This Row],[Artikelnr]],Artikel_prijzen[Artnr],Artikel_prijzen[Groep],"")</f>
        <v>Elektra</v>
      </c>
      <c r="J1176" s="10">
        <f>_xlfn.XLOOKUP(Q1_2025[[#This Row],[Artikelnr]],Artikel_prijzen[Artnr],Artikel_prijzen[Prijs 2025],"")</f>
        <v>106.8625</v>
      </c>
      <c r="K1176" s="10" t="str">
        <f>IF(Q1_2025[[#This Row],[Artikelprijs]]&lt;&gt;"",IF(Q1_2025[[#This Row],[Stuksprijs]]=Q1_2025[[#This Row],[Artikelprijs]],"Prijs gelijk","Prijs wijkt af"),"")</f>
        <v>Prijs wijkt af</v>
      </c>
      <c r="L1176" s="10"/>
      <c r="M1176" t="s">
        <v>536</v>
      </c>
      <c r="N1176" s="10">
        <f>IF(Q1_2025[[#This Row],[Prijstype]]="Artikelprijs",Q1_2025[[#This Row],[Artikelprijs]],Q1_2025[[#This Row],[Stuksprijs]])</f>
        <v>106.8625</v>
      </c>
      <c r="O1176" s="10">
        <f>IF(Q1_2025[[#This Row],[Prijstype]]="Artikelprijs",Q1_2025[[#This Row],[Artikelprijs]] * Q1_2025[[#This Row],[Besteld]],Q1_2025[[#This Row],[Brutobedrag]])</f>
        <v>213.72499999999999</v>
      </c>
      <c r="P1176" s="10">
        <f>IF(Q1_2025[[#This Row],[Prijstype]] = "Artikelprijs",Q1_2025[[#This Row],[Brutobedrag 2]]*(100-Q1_2025[[#This Row],[Relatiekorting percentage]])/100,Q1_2025[[#This Row],[Bruto - Rel.korting]])</f>
        <v>213.72499999999999</v>
      </c>
    </row>
    <row r="1177" spans="1:16" x14ac:dyDescent="0.3">
      <c r="A1177" t="s">
        <v>9</v>
      </c>
      <c r="B1177">
        <v>5020002</v>
      </c>
      <c r="C1177" t="s">
        <v>122</v>
      </c>
      <c r="D1177">
        <v>2</v>
      </c>
      <c r="E1177" s="10">
        <v>39.65</v>
      </c>
      <c r="F1177" s="10">
        <v>79.3</v>
      </c>
      <c r="G1177" s="10">
        <v>79.3</v>
      </c>
      <c r="H1177">
        <v>0</v>
      </c>
      <c r="I1177" s="10" t="str">
        <f>_xlfn.XLOOKUP(Q1_2025[[#This Row],[Artikelnr]],Artikel_prijzen[Artnr],Artikel_prijzen[Groep],"")</f>
        <v/>
      </c>
      <c r="J1177" s="10" t="str">
        <f>_xlfn.XLOOKUP(Q1_2025[[#This Row],[Artikelnr]],Artikel_prijzen[Artnr],Artikel_prijzen[Prijs 2025],"")</f>
        <v/>
      </c>
      <c r="K1177" s="10" t="str">
        <f>IF(Q1_2025[[#This Row],[Artikelprijs]]&lt;&gt;"",IF(Q1_2025[[#This Row],[Stuksprijs]]=Q1_2025[[#This Row],[Artikelprijs]],"Prijs gelijk","Prijs wijkt af"),"")</f>
        <v/>
      </c>
      <c r="L1177" s="10"/>
      <c r="N1177" s="10">
        <f>IF(Q1_2025[[#This Row],[Prijstype]]="Artikelprijs",Q1_2025[[#This Row],[Artikelprijs]],Q1_2025[[#This Row],[Stuksprijs]])</f>
        <v>39.65</v>
      </c>
      <c r="O1177" s="10">
        <f>IF(Q1_2025[[#This Row],[Prijstype]]="Artikelprijs",Q1_2025[[#This Row],[Artikelprijs]] * Q1_2025[[#This Row],[Besteld]],Q1_2025[[#This Row],[Brutobedrag]])</f>
        <v>79.3</v>
      </c>
      <c r="P1177" s="10">
        <f>IF(Q1_2025[[#This Row],[Prijstype]] = "Artikelprijs",Q1_2025[[#This Row],[Brutobedrag 2]]*(100-Q1_2025[[#This Row],[Relatiekorting percentage]])/100,Q1_2025[[#This Row],[Bruto - Rel.korting]])</f>
        <v>79.3</v>
      </c>
    </row>
    <row r="1178" spans="1:16" x14ac:dyDescent="0.3">
      <c r="A1178" t="s">
        <v>9</v>
      </c>
      <c r="B1178">
        <v>5021016</v>
      </c>
      <c r="C1178" t="s">
        <v>51</v>
      </c>
      <c r="D1178">
        <v>1</v>
      </c>
      <c r="E1178" s="10">
        <v>602.54999999999995</v>
      </c>
      <c r="F1178" s="10">
        <v>602.54999999999995</v>
      </c>
      <c r="G1178" s="10">
        <v>602.54999999999995</v>
      </c>
      <c r="H1178">
        <v>0</v>
      </c>
      <c r="I1178" s="10" t="str">
        <f>_xlfn.XLOOKUP(Q1_2025[[#This Row],[Artikelnr]],Artikel_prijzen[Artnr],Artikel_prijzen[Groep],"")</f>
        <v>Elektra</v>
      </c>
      <c r="J1178" s="10">
        <f>_xlfn.XLOOKUP(Q1_2025[[#This Row],[Artikelnr]],Artikel_prijzen[Artnr],Artikel_prijzen[Prijs 2025],"")</f>
        <v>585</v>
      </c>
      <c r="K1178" s="10" t="str">
        <f>IF(Q1_2025[[#This Row],[Artikelprijs]]&lt;&gt;"",IF(Q1_2025[[#This Row],[Stuksprijs]]=Q1_2025[[#This Row],[Artikelprijs]],"Prijs gelijk","Prijs wijkt af"),"")</f>
        <v>Prijs wijkt af</v>
      </c>
      <c r="L1178" s="10"/>
      <c r="M1178" t="s">
        <v>536</v>
      </c>
      <c r="N1178" s="10">
        <f>IF(Q1_2025[[#This Row],[Prijstype]]="Artikelprijs",Q1_2025[[#This Row],[Artikelprijs]],Q1_2025[[#This Row],[Stuksprijs]])</f>
        <v>585</v>
      </c>
      <c r="O1178" s="10">
        <f>IF(Q1_2025[[#This Row],[Prijstype]]="Artikelprijs",Q1_2025[[#This Row],[Artikelprijs]] * Q1_2025[[#This Row],[Besteld]],Q1_2025[[#This Row],[Brutobedrag]])</f>
        <v>585</v>
      </c>
      <c r="P1178" s="10">
        <f>IF(Q1_2025[[#This Row],[Prijstype]] = "Artikelprijs",Q1_2025[[#This Row],[Brutobedrag 2]]*(100-Q1_2025[[#This Row],[Relatiekorting percentage]])/100,Q1_2025[[#This Row],[Bruto - Rel.korting]])</f>
        <v>585</v>
      </c>
    </row>
    <row r="1179" spans="1:16" x14ac:dyDescent="0.3">
      <c r="A1179" t="s">
        <v>9</v>
      </c>
      <c r="B1179">
        <v>5020002</v>
      </c>
      <c r="C1179" t="s">
        <v>122</v>
      </c>
      <c r="D1179">
        <v>3</v>
      </c>
      <c r="E1179" s="10">
        <v>39.65</v>
      </c>
      <c r="F1179" s="10">
        <v>118.95</v>
      </c>
      <c r="G1179" s="10">
        <v>118.95</v>
      </c>
      <c r="H1179">
        <v>0</v>
      </c>
      <c r="I1179" s="10" t="str">
        <f>_xlfn.XLOOKUP(Q1_2025[[#This Row],[Artikelnr]],Artikel_prijzen[Artnr],Artikel_prijzen[Groep],"")</f>
        <v/>
      </c>
      <c r="J1179" s="10" t="str">
        <f>_xlfn.XLOOKUP(Q1_2025[[#This Row],[Artikelnr]],Artikel_prijzen[Artnr],Artikel_prijzen[Prijs 2025],"")</f>
        <v/>
      </c>
      <c r="K1179" s="10" t="str">
        <f>IF(Q1_2025[[#This Row],[Artikelprijs]]&lt;&gt;"",IF(Q1_2025[[#This Row],[Stuksprijs]]=Q1_2025[[#This Row],[Artikelprijs]],"Prijs gelijk","Prijs wijkt af"),"")</f>
        <v/>
      </c>
      <c r="L1179" s="10"/>
      <c r="N1179" s="10">
        <f>IF(Q1_2025[[#This Row],[Prijstype]]="Artikelprijs",Q1_2025[[#This Row],[Artikelprijs]],Q1_2025[[#This Row],[Stuksprijs]])</f>
        <v>39.65</v>
      </c>
      <c r="O1179" s="10">
        <f>IF(Q1_2025[[#This Row],[Prijstype]]="Artikelprijs",Q1_2025[[#This Row],[Artikelprijs]] * Q1_2025[[#This Row],[Besteld]],Q1_2025[[#This Row],[Brutobedrag]])</f>
        <v>118.95</v>
      </c>
      <c r="P1179" s="10">
        <f>IF(Q1_2025[[#This Row],[Prijstype]] = "Artikelprijs",Q1_2025[[#This Row],[Brutobedrag 2]]*(100-Q1_2025[[#This Row],[Relatiekorting percentage]])/100,Q1_2025[[#This Row],[Bruto - Rel.korting]])</f>
        <v>118.95</v>
      </c>
    </row>
    <row r="1180" spans="1:16" x14ac:dyDescent="0.3">
      <c r="A1180" t="s">
        <v>9</v>
      </c>
      <c r="B1180">
        <v>5020004</v>
      </c>
      <c r="C1180" t="s">
        <v>231</v>
      </c>
      <c r="D1180">
        <v>1</v>
      </c>
      <c r="E1180" s="10">
        <v>77.25</v>
      </c>
      <c r="F1180" s="10">
        <v>77.25</v>
      </c>
      <c r="G1180" s="10">
        <v>77.25</v>
      </c>
      <c r="H1180">
        <v>0</v>
      </c>
      <c r="I1180" s="10" t="str">
        <f>_xlfn.XLOOKUP(Q1_2025[[#This Row],[Artikelnr]],Artikel_prijzen[Artnr],Artikel_prijzen[Groep],"")</f>
        <v/>
      </c>
      <c r="J1180" s="10" t="str">
        <f>_xlfn.XLOOKUP(Q1_2025[[#This Row],[Artikelnr]],Artikel_prijzen[Artnr],Artikel_prijzen[Prijs 2025],"")</f>
        <v/>
      </c>
      <c r="K1180" s="10" t="str">
        <f>IF(Q1_2025[[#This Row],[Artikelprijs]]&lt;&gt;"",IF(Q1_2025[[#This Row],[Stuksprijs]]=Q1_2025[[#This Row],[Artikelprijs]],"Prijs gelijk","Prijs wijkt af"),"")</f>
        <v/>
      </c>
      <c r="L1180" s="10"/>
      <c r="N1180" s="10">
        <f>IF(Q1_2025[[#This Row],[Prijstype]]="Artikelprijs",Q1_2025[[#This Row],[Artikelprijs]],Q1_2025[[#This Row],[Stuksprijs]])</f>
        <v>77.25</v>
      </c>
      <c r="O1180" s="10">
        <f>IF(Q1_2025[[#This Row],[Prijstype]]="Artikelprijs",Q1_2025[[#This Row],[Artikelprijs]] * Q1_2025[[#This Row],[Besteld]],Q1_2025[[#This Row],[Brutobedrag]])</f>
        <v>77.25</v>
      </c>
      <c r="P1180" s="10">
        <f>IF(Q1_2025[[#This Row],[Prijstype]] = "Artikelprijs",Q1_2025[[#This Row],[Brutobedrag 2]]*(100-Q1_2025[[#This Row],[Relatiekorting percentage]])/100,Q1_2025[[#This Row],[Bruto - Rel.korting]])</f>
        <v>77.25</v>
      </c>
    </row>
    <row r="1181" spans="1:16" x14ac:dyDescent="0.3">
      <c r="A1181" t="s">
        <v>9</v>
      </c>
      <c r="B1181">
        <v>5021011</v>
      </c>
      <c r="C1181" t="s">
        <v>115</v>
      </c>
      <c r="D1181">
        <v>3</v>
      </c>
      <c r="E1181" s="10">
        <v>458.35</v>
      </c>
      <c r="F1181" s="10">
        <v>1375.05</v>
      </c>
      <c r="G1181" s="10">
        <v>1375.05</v>
      </c>
      <c r="H1181">
        <v>0</v>
      </c>
      <c r="I1181" s="10" t="str">
        <f>_xlfn.XLOOKUP(Q1_2025[[#This Row],[Artikelnr]],Artikel_prijzen[Artnr],Artikel_prijzen[Groep],"")</f>
        <v>Elektra</v>
      </c>
      <c r="J1181" s="10">
        <f>_xlfn.XLOOKUP(Q1_2025[[#This Row],[Artikelnr]],Artikel_prijzen[Artnr],Artikel_prijzen[Prijs 2025],"")</f>
        <v>458.35</v>
      </c>
      <c r="K1181" s="10" t="str">
        <f>IF(Q1_2025[[#This Row],[Artikelprijs]]&lt;&gt;"",IF(Q1_2025[[#This Row],[Stuksprijs]]=Q1_2025[[#This Row],[Artikelprijs]],"Prijs gelijk","Prijs wijkt af"),"")</f>
        <v>Prijs gelijk</v>
      </c>
      <c r="L1181" s="10"/>
      <c r="M1181" t="s">
        <v>536</v>
      </c>
      <c r="N1181" s="10">
        <f>IF(Q1_2025[[#This Row],[Prijstype]]="Artikelprijs",Q1_2025[[#This Row],[Artikelprijs]],Q1_2025[[#This Row],[Stuksprijs]])</f>
        <v>458.35</v>
      </c>
      <c r="O1181" s="10">
        <f>IF(Q1_2025[[#This Row],[Prijstype]]="Artikelprijs",Q1_2025[[#This Row],[Artikelprijs]] * Q1_2025[[#This Row],[Besteld]],Q1_2025[[#This Row],[Brutobedrag]])</f>
        <v>1375.0500000000002</v>
      </c>
      <c r="P1181" s="10">
        <f>IF(Q1_2025[[#This Row],[Prijstype]] = "Artikelprijs",Q1_2025[[#This Row],[Brutobedrag 2]]*(100-Q1_2025[[#This Row],[Relatiekorting percentage]])/100,Q1_2025[[#This Row],[Bruto - Rel.korting]])</f>
        <v>1375.0500000000002</v>
      </c>
    </row>
    <row r="1182" spans="1:16" x14ac:dyDescent="0.3">
      <c r="A1182" t="s">
        <v>9</v>
      </c>
      <c r="B1182">
        <v>5020002</v>
      </c>
      <c r="C1182" t="s">
        <v>122</v>
      </c>
      <c r="D1182">
        <v>16</v>
      </c>
      <c r="E1182" s="10">
        <v>39.65</v>
      </c>
      <c r="F1182" s="10">
        <v>634.4</v>
      </c>
      <c r="G1182" s="10">
        <v>634.4</v>
      </c>
      <c r="H1182">
        <v>0</v>
      </c>
      <c r="I1182" s="10" t="str">
        <f>_xlfn.XLOOKUP(Q1_2025[[#This Row],[Artikelnr]],Artikel_prijzen[Artnr],Artikel_prijzen[Groep],"")</f>
        <v/>
      </c>
      <c r="J1182" s="10" t="str">
        <f>_xlfn.XLOOKUP(Q1_2025[[#This Row],[Artikelnr]],Artikel_prijzen[Artnr],Artikel_prijzen[Prijs 2025],"")</f>
        <v/>
      </c>
      <c r="K1182" s="10" t="str">
        <f>IF(Q1_2025[[#This Row],[Artikelprijs]]&lt;&gt;"",IF(Q1_2025[[#This Row],[Stuksprijs]]=Q1_2025[[#This Row],[Artikelprijs]],"Prijs gelijk","Prijs wijkt af"),"")</f>
        <v/>
      </c>
      <c r="L1182" s="10"/>
      <c r="N1182" s="10">
        <f>IF(Q1_2025[[#This Row],[Prijstype]]="Artikelprijs",Q1_2025[[#This Row],[Artikelprijs]],Q1_2025[[#This Row],[Stuksprijs]])</f>
        <v>39.65</v>
      </c>
      <c r="O1182" s="10">
        <f>IF(Q1_2025[[#This Row],[Prijstype]]="Artikelprijs",Q1_2025[[#This Row],[Artikelprijs]] * Q1_2025[[#This Row],[Besteld]],Q1_2025[[#This Row],[Brutobedrag]])</f>
        <v>634.4</v>
      </c>
      <c r="P1182" s="10">
        <f>IF(Q1_2025[[#This Row],[Prijstype]] = "Artikelprijs",Q1_2025[[#This Row],[Brutobedrag 2]]*(100-Q1_2025[[#This Row],[Relatiekorting percentage]])/100,Q1_2025[[#This Row],[Bruto - Rel.korting]])</f>
        <v>634.4</v>
      </c>
    </row>
    <row r="1183" spans="1:16" x14ac:dyDescent="0.3">
      <c r="A1183" t="s">
        <v>9</v>
      </c>
      <c r="B1183">
        <v>5020003</v>
      </c>
      <c r="C1183" t="s">
        <v>258</v>
      </c>
      <c r="D1183">
        <v>2</v>
      </c>
      <c r="E1183" s="10">
        <v>66.95</v>
      </c>
      <c r="F1183" s="10">
        <v>133.9</v>
      </c>
      <c r="G1183" s="10">
        <v>133.9</v>
      </c>
      <c r="H1183">
        <v>0</v>
      </c>
      <c r="I1183" s="10" t="str">
        <f>_xlfn.XLOOKUP(Q1_2025[[#This Row],[Artikelnr]],Artikel_prijzen[Artnr],Artikel_prijzen[Groep],"")</f>
        <v/>
      </c>
      <c r="J1183" s="10" t="str">
        <f>_xlfn.XLOOKUP(Q1_2025[[#This Row],[Artikelnr]],Artikel_prijzen[Artnr],Artikel_prijzen[Prijs 2025],"")</f>
        <v/>
      </c>
      <c r="K1183" s="10" t="str">
        <f>IF(Q1_2025[[#This Row],[Artikelprijs]]&lt;&gt;"",IF(Q1_2025[[#This Row],[Stuksprijs]]=Q1_2025[[#This Row],[Artikelprijs]],"Prijs gelijk","Prijs wijkt af"),"")</f>
        <v/>
      </c>
      <c r="L1183" s="10"/>
      <c r="N1183" s="10">
        <f>IF(Q1_2025[[#This Row],[Prijstype]]="Artikelprijs",Q1_2025[[#This Row],[Artikelprijs]],Q1_2025[[#This Row],[Stuksprijs]])</f>
        <v>66.95</v>
      </c>
      <c r="O1183" s="10">
        <f>IF(Q1_2025[[#This Row],[Prijstype]]="Artikelprijs",Q1_2025[[#This Row],[Artikelprijs]] * Q1_2025[[#This Row],[Besteld]],Q1_2025[[#This Row],[Brutobedrag]])</f>
        <v>133.9</v>
      </c>
      <c r="P1183" s="10">
        <f>IF(Q1_2025[[#This Row],[Prijstype]] = "Artikelprijs",Q1_2025[[#This Row],[Brutobedrag 2]]*(100-Q1_2025[[#This Row],[Relatiekorting percentage]])/100,Q1_2025[[#This Row],[Bruto - Rel.korting]])</f>
        <v>133.9</v>
      </c>
    </row>
    <row r="1184" spans="1:16" x14ac:dyDescent="0.3">
      <c r="A1184" t="s">
        <v>9</v>
      </c>
      <c r="B1184">
        <v>5022009</v>
      </c>
      <c r="C1184" t="s">
        <v>45</v>
      </c>
      <c r="D1184">
        <v>1</v>
      </c>
      <c r="E1184" s="10">
        <v>103.75</v>
      </c>
      <c r="F1184" s="10">
        <v>103.75</v>
      </c>
      <c r="G1184" s="10">
        <v>103.75</v>
      </c>
      <c r="H1184">
        <v>0</v>
      </c>
      <c r="I1184" s="10" t="str">
        <f>_xlfn.XLOOKUP(Q1_2025[[#This Row],[Artikelnr]],Artikel_prijzen[Artnr],Artikel_prijzen[Groep],"")</f>
        <v>Elektra</v>
      </c>
      <c r="J1184" s="10">
        <f>_xlfn.XLOOKUP(Q1_2025[[#This Row],[Artikelnr]],Artikel_prijzen[Artnr],Artikel_prijzen[Prijs 2025],"")</f>
        <v>106.8625</v>
      </c>
      <c r="K1184" s="10" t="str">
        <f>IF(Q1_2025[[#This Row],[Artikelprijs]]&lt;&gt;"",IF(Q1_2025[[#This Row],[Stuksprijs]]=Q1_2025[[#This Row],[Artikelprijs]],"Prijs gelijk","Prijs wijkt af"),"")</f>
        <v>Prijs wijkt af</v>
      </c>
      <c r="L1184" s="10"/>
      <c r="M1184" t="s">
        <v>536</v>
      </c>
      <c r="N1184" s="10">
        <f>IF(Q1_2025[[#This Row],[Prijstype]]="Artikelprijs",Q1_2025[[#This Row],[Artikelprijs]],Q1_2025[[#This Row],[Stuksprijs]])</f>
        <v>106.8625</v>
      </c>
      <c r="O1184" s="10">
        <f>IF(Q1_2025[[#This Row],[Prijstype]]="Artikelprijs",Q1_2025[[#This Row],[Artikelprijs]] * Q1_2025[[#This Row],[Besteld]],Q1_2025[[#This Row],[Brutobedrag]])</f>
        <v>106.8625</v>
      </c>
      <c r="P1184" s="10">
        <f>IF(Q1_2025[[#This Row],[Prijstype]] = "Artikelprijs",Q1_2025[[#This Row],[Brutobedrag 2]]*(100-Q1_2025[[#This Row],[Relatiekorting percentage]])/100,Q1_2025[[#This Row],[Bruto - Rel.korting]])</f>
        <v>106.8625</v>
      </c>
    </row>
    <row r="1185" spans="1:16" x14ac:dyDescent="0.3">
      <c r="A1185" t="s">
        <v>9</v>
      </c>
      <c r="B1185">
        <v>5021016</v>
      </c>
      <c r="C1185" t="s">
        <v>51</v>
      </c>
      <c r="D1185">
        <v>1</v>
      </c>
      <c r="E1185" s="10">
        <v>602.54999999999995</v>
      </c>
      <c r="F1185" s="10">
        <v>602.54999999999995</v>
      </c>
      <c r="G1185" s="10">
        <v>602.54999999999995</v>
      </c>
      <c r="H1185">
        <v>0</v>
      </c>
      <c r="I1185" s="10" t="str">
        <f>_xlfn.XLOOKUP(Q1_2025[[#This Row],[Artikelnr]],Artikel_prijzen[Artnr],Artikel_prijzen[Groep],"")</f>
        <v>Elektra</v>
      </c>
      <c r="J1185" s="10">
        <f>_xlfn.XLOOKUP(Q1_2025[[#This Row],[Artikelnr]],Artikel_prijzen[Artnr],Artikel_prijzen[Prijs 2025],"")</f>
        <v>585</v>
      </c>
      <c r="K1185" s="10" t="str">
        <f>IF(Q1_2025[[#This Row],[Artikelprijs]]&lt;&gt;"",IF(Q1_2025[[#This Row],[Stuksprijs]]=Q1_2025[[#This Row],[Artikelprijs]],"Prijs gelijk","Prijs wijkt af"),"")</f>
        <v>Prijs wijkt af</v>
      </c>
      <c r="L1185" s="10"/>
      <c r="M1185" t="s">
        <v>536</v>
      </c>
      <c r="N1185" s="10">
        <f>IF(Q1_2025[[#This Row],[Prijstype]]="Artikelprijs",Q1_2025[[#This Row],[Artikelprijs]],Q1_2025[[#This Row],[Stuksprijs]])</f>
        <v>585</v>
      </c>
      <c r="O1185" s="10">
        <f>IF(Q1_2025[[#This Row],[Prijstype]]="Artikelprijs",Q1_2025[[#This Row],[Artikelprijs]] * Q1_2025[[#This Row],[Besteld]],Q1_2025[[#This Row],[Brutobedrag]])</f>
        <v>585</v>
      </c>
      <c r="P1185" s="10">
        <f>IF(Q1_2025[[#This Row],[Prijstype]] = "Artikelprijs",Q1_2025[[#This Row],[Brutobedrag 2]]*(100-Q1_2025[[#This Row],[Relatiekorting percentage]])/100,Q1_2025[[#This Row],[Bruto - Rel.korting]])</f>
        <v>585</v>
      </c>
    </row>
    <row r="1186" spans="1:16" x14ac:dyDescent="0.3">
      <c r="A1186" t="s">
        <v>9</v>
      </c>
      <c r="B1186">
        <v>5020002</v>
      </c>
      <c r="C1186" t="s">
        <v>122</v>
      </c>
      <c r="D1186">
        <v>4</v>
      </c>
      <c r="E1186" s="10">
        <v>39.65</v>
      </c>
      <c r="F1186" s="10">
        <v>158.6</v>
      </c>
      <c r="G1186" s="10">
        <v>158.6</v>
      </c>
      <c r="H1186">
        <v>0</v>
      </c>
      <c r="I1186" s="10" t="str">
        <f>_xlfn.XLOOKUP(Q1_2025[[#This Row],[Artikelnr]],Artikel_prijzen[Artnr],Artikel_prijzen[Groep],"")</f>
        <v/>
      </c>
      <c r="J1186" s="10" t="str">
        <f>_xlfn.XLOOKUP(Q1_2025[[#This Row],[Artikelnr]],Artikel_prijzen[Artnr],Artikel_prijzen[Prijs 2025],"")</f>
        <v/>
      </c>
      <c r="K1186" s="10" t="str">
        <f>IF(Q1_2025[[#This Row],[Artikelprijs]]&lt;&gt;"",IF(Q1_2025[[#This Row],[Stuksprijs]]=Q1_2025[[#This Row],[Artikelprijs]],"Prijs gelijk","Prijs wijkt af"),"")</f>
        <v/>
      </c>
      <c r="L1186" s="10"/>
      <c r="N1186" s="10">
        <f>IF(Q1_2025[[#This Row],[Prijstype]]="Artikelprijs",Q1_2025[[#This Row],[Artikelprijs]],Q1_2025[[#This Row],[Stuksprijs]])</f>
        <v>39.65</v>
      </c>
      <c r="O1186" s="10">
        <f>IF(Q1_2025[[#This Row],[Prijstype]]="Artikelprijs",Q1_2025[[#This Row],[Artikelprijs]] * Q1_2025[[#This Row],[Besteld]],Q1_2025[[#This Row],[Brutobedrag]])</f>
        <v>158.6</v>
      </c>
      <c r="P1186" s="10">
        <f>IF(Q1_2025[[#This Row],[Prijstype]] = "Artikelprijs",Q1_2025[[#This Row],[Brutobedrag 2]]*(100-Q1_2025[[#This Row],[Relatiekorting percentage]])/100,Q1_2025[[#This Row],[Bruto - Rel.korting]])</f>
        <v>158.6</v>
      </c>
    </row>
    <row r="1187" spans="1:16" x14ac:dyDescent="0.3">
      <c r="A1187" t="s">
        <v>9</v>
      </c>
      <c r="B1187">
        <v>5020003</v>
      </c>
      <c r="C1187" t="s">
        <v>258</v>
      </c>
      <c r="D1187">
        <v>2</v>
      </c>
      <c r="E1187" s="10">
        <v>66.95</v>
      </c>
      <c r="F1187" s="10">
        <v>133.9</v>
      </c>
      <c r="G1187" s="10">
        <v>133.9</v>
      </c>
      <c r="H1187">
        <v>0</v>
      </c>
      <c r="I1187" s="10" t="str">
        <f>_xlfn.XLOOKUP(Q1_2025[[#This Row],[Artikelnr]],Artikel_prijzen[Artnr],Artikel_prijzen[Groep],"")</f>
        <v/>
      </c>
      <c r="J1187" s="10" t="str">
        <f>_xlfn.XLOOKUP(Q1_2025[[#This Row],[Artikelnr]],Artikel_prijzen[Artnr],Artikel_prijzen[Prijs 2025],"")</f>
        <v/>
      </c>
      <c r="K1187" s="10" t="str">
        <f>IF(Q1_2025[[#This Row],[Artikelprijs]]&lt;&gt;"",IF(Q1_2025[[#This Row],[Stuksprijs]]=Q1_2025[[#This Row],[Artikelprijs]],"Prijs gelijk","Prijs wijkt af"),"")</f>
        <v/>
      </c>
      <c r="L1187" s="10"/>
      <c r="N1187" s="10">
        <f>IF(Q1_2025[[#This Row],[Prijstype]]="Artikelprijs",Q1_2025[[#This Row],[Artikelprijs]],Q1_2025[[#This Row],[Stuksprijs]])</f>
        <v>66.95</v>
      </c>
      <c r="O1187" s="10">
        <f>IF(Q1_2025[[#This Row],[Prijstype]]="Artikelprijs",Q1_2025[[#This Row],[Artikelprijs]] * Q1_2025[[#This Row],[Besteld]],Q1_2025[[#This Row],[Brutobedrag]])</f>
        <v>133.9</v>
      </c>
      <c r="P1187" s="10">
        <f>IF(Q1_2025[[#This Row],[Prijstype]] = "Artikelprijs",Q1_2025[[#This Row],[Brutobedrag 2]]*(100-Q1_2025[[#This Row],[Relatiekorting percentage]])/100,Q1_2025[[#This Row],[Bruto - Rel.korting]])</f>
        <v>133.9</v>
      </c>
    </row>
    <row r="1188" spans="1:16" x14ac:dyDescent="0.3">
      <c r="A1188" t="s">
        <v>9</v>
      </c>
      <c r="B1188">
        <v>5021011</v>
      </c>
      <c r="C1188" t="s">
        <v>115</v>
      </c>
      <c r="D1188">
        <v>1</v>
      </c>
      <c r="E1188" s="10">
        <v>458.35</v>
      </c>
      <c r="F1188" s="10">
        <v>458.35</v>
      </c>
      <c r="G1188" s="10">
        <v>458.35</v>
      </c>
      <c r="H1188">
        <v>0</v>
      </c>
      <c r="I1188" s="10" t="str">
        <f>_xlfn.XLOOKUP(Q1_2025[[#This Row],[Artikelnr]],Artikel_prijzen[Artnr],Artikel_prijzen[Groep],"")</f>
        <v>Elektra</v>
      </c>
      <c r="J1188" s="10">
        <f>_xlfn.XLOOKUP(Q1_2025[[#This Row],[Artikelnr]],Artikel_prijzen[Artnr],Artikel_prijzen[Prijs 2025],"")</f>
        <v>458.35</v>
      </c>
      <c r="K1188" s="10" t="str">
        <f>IF(Q1_2025[[#This Row],[Artikelprijs]]&lt;&gt;"",IF(Q1_2025[[#This Row],[Stuksprijs]]=Q1_2025[[#This Row],[Artikelprijs]],"Prijs gelijk","Prijs wijkt af"),"")</f>
        <v>Prijs gelijk</v>
      </c>
      <c r="L1188" s="10"/>
      <c r="M1188" t="s">
        <v>536</v>
      </c>
      <c r="N1188" s="10">
        <f>IF(Q1_2025[[#This Row],[Prijstype]]="Artikelprijs",Q1_2025[[#This Row],[Artikelprijs]],Q1_2025[[#This Row],[Stuksprijs]])</f>
        <v>458.35</v>
      </c>
      <c r="O1188" s="10">
        <f>IF(Q1_2025[[#This Row],[Prijstype]]="Artikelprijs",Q1_2025[[#This Row],[Artikelprijs]] * Q1_2025[[#This Row],[Besteld]],Q1_2025[[#This Row],[Brutobedrag]])</f>
        <v>458.35</v>
      </c>
      <c r="P1188" s="10">
        <f>IF(Q1_2025[[#This Row],[Prijstype]] = "Artikelprijs",Q1_2025[[#This Row],[Brutobedrag 2]]*(100-Q1_2025[[#This Row],[Relatiekorting percentage]])/100,Q1_2025[[#This Row],[Bruto - Rel.korting]])</f>
        <v>458.35</v>
      </c>
    </row>
    <row r="1189" spans="1:16" x14ac:dyDescent="0.3">
      <c r="A1189" t="s">
        <v>9</v>
      </c>
      <c r="B1189">
        <v>5020002</v>
      </c>
      <c r="C1189" t="s">
        <v>122</v>
      </c>
      <c r="D1189">
        <v>6</v>
      </c>
      <c r="E1189" s="10">
        <v>39.65</v>
      </c>
      <c r="F1189" s="10">
        <v>237.9</v>
      </c>
      <c r="G1189" s="10">
        <v>237.9</v>
      </c>
      <c r="H1189">
        <v>0</v>
      </c>
      <c r="I1189" s="10" t="str">
        <f>_xlfn.XLOOKUP(Q1_2025[[#This Row],[Artikelnr]],Artikel_prijzen[Artnr],Artikel_prijzen[Groep],"")</f>
        <v/>
      </c>
      <c r="J1189" s="10" t="str">
        <f>_xlfn.XLOOKUP(Q1_2025[[#This Row],[Artikelnr]],Artikel_prijzen[Artnr],Artikel_prijzen[Prijs 2025],"")</f>
        <v/>
      </c>
      <c r="K1189" s="10" t="str">
        <f>IF(Q1_2025[[#This Row],[Artikelprijs]]&lt;&gt;"",IF(Q1_2025[[#This Row],[Stuksprijs]]=Q1_2025[[#This Row],[Artikelprijs]],"Prijs gelijk","Prijs wijkt af"),"")</f>
        <v/>
      </c>
      <c r="L1189" s="10"/>
      <c r="N1189" s="10">
        <f>IF(Q1_2025[[#This Row],[Prijstype]]="Artikelprijs",Q1_2025[[#This Row],[Artikelprijs]],Q1_2025[[#This Row],[Stuksprijs]])</f>
        <v>39.65</v>
      </c>
      <c r="O1189" s="10">
        <f>IF(Q1_2025[[#This Row],[Prijstype]]="Artikelprijs",Q1_2025[[#This Row],[Artikelprijs]] * Q1_2025[[#This Row],[Besteld]],Q1_2025[[#This Row],[Brutobedrag]])</f>
        <v>237.9</v>
      </c>
      <c r="P1189" s="10">
        <f>IF(Q1_2025[[#This Row],[Prijstype]] = "Artikelprijs",Q1_2025[[#This Row],[Brutobedrag 2]]*(100-Q1_2025[[#This Row],[Relatiekorting percentage]])/100,Q1_2025[[#This Row],[Bruto - Rel.korting]])</f>
        <v>237.9</v>
      </c>
    </row>
    <row r="1190" spans="1:16" x14ac:dyDescent="0.3">
      <c r="A1190" t="s">
        <v>9</v>
      </c>
      <c r="B1190">
        <v>1007023</v>
      </c>
      <c r="C1190" t="s">
        <v>190</v>
      </c>
      <c r="D1190">
        <v>1</v>
      </c>
      <c r="E1190" s="10">
        <v>16.54</v>
      </c>
      <c r="F1190" s="10">
        <v>16.54</v>
      </c>
      <c r="G1190" s="10">
        <v>16.54</v>
      </c>
      <c r="H1190">
        <v>0</v>
      </c>
      <c r="I1190" s="10" t="str">
        <f>_xlfn.XLOOKUP(Q1_2025[[#This Row],[Artikelnr]],Artikel_prijzen[Artnr],Artikel_prijzen[Groep],"")</f>
        <v/>
      </c>
      <c r="J1190" s="10" t="str">
        <f>_xlfn.XLOOKUP(Q1_2025[[#This Row],[Artikelnr]],Artikel_prijzen[Artnr],Artikel_prijzen[Prijs 2025],"")</f>
        <v/>
      </c>
      <c r="K1190" s="10" t="str">
        <f>IF(Q1_2025[[#This Row],[Artikelprijs]]&lt;&gt;"",IF(Q1_2025[[#This Row],[Stuksprijs]]=Q1_2025[[#This Row],[Artikelprijs]],"Prijs gelijk","Prijs wijkt af"),"")</f>
        <v/>
      </c>
      <c r="L1190" s="10"/>
      <c r="N1190" s="10">
        <f>IF(Q1_2025[[#This Row],[Prijstype]]="Artikelprijs",Q1_2025[[#This Row],[Artikelprijs]],Q1_2025[[#This Row],[Stuksprijs]])</f>
        <v>16.54</v>
      </c>
      <c r="O1190" s="10">
        <f>IF(Q1_2025[[#This Row],[Prijstype]]="Artikelprijs",Q1_2025[[#This Row],[Artikelprijs]] * Q1_2025[[#This Row],[Besteld]],Q1_2025[[#This Row],[Brutobedrag]])</f>
        <v>16.54</v>
      </c>
      <c r="P1190" s="10">
        <f>IF(Q1_2025[[#This Row],[Prijstype]] = "Artikelprijs",Q1_2025[[#This Row],[Brutobedrag 2]]*(100-Q1_2025[[#This Row],[Relatiekorting percentage]])/100,Q1_2025[[#This Row],[Bruto - Rel.korting]])</f>
        <v>16.54</v>
      </c>
    </row>
    <row r="1191" spans="1:16" x14ac:dyDescent="0.3">
      <c r="A1191" t="s">
        <v>9</v>
      </c>
      <c r="B1191">
        <v>5021005</v>
      </c>
      <c r="C1191" t="s">
        <v>153</v>
      </c>
      <c r="D1191">
        <v>3</v>
      </c>
      <c r="E1191" s="10">
        <v>298.7</v>
      </c>
      <c r="F1191" s="10">
        <v>896.1</v>
      </c>
      <c r="G1191" s="10">
        <v>896.1</v>
      </c>
      <c r="H1191">
        <v>0</v>
      </c>
      <c r="I1191" s="10" t="str">
        <f>_xlfn.XLOOKUP(Q1_2025[[#This Row],[Artikelnr]],Artikel_prijzen[Artnr],Artikel_prijzen[Groep],"")</f>
        <v>Elektra</v>
      </c>
      <c r="J1191" s="10">
        <f>_xlfn.XLOOKUP(Q1_2025[[#This Row],[Artikelnr]],Artikel_prijzen[Artnr],Artikel_prijzen[Prijs 2025],"")</f>
        <v>298.7</v>
      </c>
      <c r="K1191" s="10" t="str">
        <f>IF(Q1_2025[[#This Row],[Artikelprijs]]&lt;&gt;"",IF(Q1_2025[[#This Row],[Stuksprijs]]=Q1_2025[[#This Row],[Artikelprijs]],"Prijs gelijk","Prijs wijkt af"),"")</f>
        <v>Prijs gelijk</v>
      </c>
      <c r="L1191" s="10"/>
      <c r="M1191" t="s">
        <v>536</v>
      </c>
      <c r="N1191" s="10">
        <f>IF(Q1_2025[[#This Row],[Prijstype]]="Artikelprijs",Q1_2025[[#This Row],[Artikelprijs]],Q1_2025[[#This Row],[Stuksprijs]])</f>
        <v>298.7</v>
      </c>
      <c r="O1191" s="10">
        <f>IF(Q1_2025[[#This Row],[Prijstype]]="Artikelprijs",Q1_2025[[#This Row],[Artikelprijs]] * Q1_2025[[#This Row],[Besteld]],Q1_2025[[#This Row],[Brutobedrag]])</f>
        <v>896.09999999999991</v>
      </c>
      <c r="P1191" s="10">
        <f>IF(Q1_2025[[#This Row],[Prijstype]] = "Artikelprijs",Q1_2025[[#This Row],[Brutobedrag 2]]*(100-Q1_2025[[#This Row],[Relatiekorting percentage]])/100,Q1_2025[[#This Row],[Bruto - Rel.korting]])</f>
        <v>896.09999999999991</v>
      </c>
    </row>
    <row r="1192" spans="1:16" x14ac:dyDescent="0.3">
      <c r="A1192" t="s">
        <v>9</v>
      </c>
      <c r="B1192">
        <v>5030025</v>
      </c>
      <c r="C1192" t="s">
        <v>260</v>
      </c>
      <c r="D1192">
        <v>289</v>
      </c>
      <c r="E1192" s="10">
        <v>2</v>
      </c>
      <c r="F1192" s="10">
        <v>578</v>
      </c>
      <c r="G1192" s="10">
        <v>578</v>
      </c>
      <c r="H1192">
        <v>0</v>
      </c>
      <c r="I1192" s="10" t="str">
        <f>_xlfn.XLOOKUP(Q1_2025[[#This Row],[Artikelnr]],Artikel_prijzen[Artnr],Artikel_prijzen[Groep],"")</f>
        <v/>
      </c>
      <c r="J1192" s="10" t="str">
        <f>_xlfn.XLOOKUP(Q1_2025[[#This Row],[Artikelnr]],Artikel_prijzen[Artnr],Artikel_prijzen[Prijs 2025],"")</f>
        <v/>
      </c>
      <c r="K1192" s="10" t="str">
        <f>IF(Q1_2025[[#This Row],[Artikelprijs]]&lt;&gt;"",IF(Q1_2025[[#This Row],[Stuksprijs]]=Q1_2025[[#This Row],[Artikelprijs]],"Prijs gelijk","Prijs wijkt af"),"")</f>
        <v/>
      </c>
      <c r="L1192" s="10"/>
      <c r="N1192" s="10">
        <f>IF(Q1_2025[[#This Row],[Prijstype]]="Artikelprijs",Q1_2025[[#This Row],[Artikelprijs]],Q1_2025[[#This Row],[Stuksprijs]])</f>
        <v>2</v>
      </c>
      <c r="O1192" s="10">
        <f>IF(Q1_2025[[#This Row],[Prijstype]]="Artikelprijs",Q1_2025[[#This Row],[Artikelprijs]] * Q1_2025[[#This Row],[Besteld]],Q1_2025[[#This Row],[Brutobedrag]])</f>
        <v>578</v>
      </c>
      <c r="P1192" s="10">
        <f>IF(Q1_2025[[#This Row],[Prijstype]] = "Artikelprijs",Q1_2025[[#This Row],[Brutobedrag 2]]*(100-Q1_2025[[#This Row],[Relatiekorting percentage]])/100,Q1_2025[[#This Row],[Bruto - Rel.korting]])</f>
        <v>578</v>
      </c>
    </row>
    <row r="1193" spans="1:16" x14ac:dyDescent="0.3">
      <c r="A1193" t="s">
        <v>9</v>
      </c>
      <c r="B1193">
        <v>5030225</v>
      </c>
      <c r="C1193" t="s">
        <v>261</v>
      </c>
      <c r="D1193">
        <v>84</v>
      </c>
      <c r="E1193" s="10">
        <v>133.9</v>
      </c>
      <c r="F1193" s="10">
        <v>11247.6</v>
      </c>
      <c r="G1193" s="10">
        <v>9841.65</v>
      </c>
      <c r="H1193">
        <v>12</v>
      </c>
      <c r="I1193" s="10" t="str">
        <f>_xlfn.XLOOKUP(Q1_2025[[#This Row],[Artikelnr]],Artikel_prijzen[Artnr],Artikel_prijzen[Groep],"")</f>
        <v>Rigging</v>
      </c>
      <c r="J1193" s="10">
        <f>_xlfn.XLOOKUP(Q1_2025[[#This Row],[Artikelnr]],Artikel_prijzen[Artnr],Artikel_prijzen[Prijs 2025],"")</f>
        <v>130</v>
      </c>
      <c r="K1193" s="10" t="str">
        <f>IF(Q1_2025[[#This Row],[Artikelprijs]]&lt;&gt;"",IF(Q1_2025[[#This Row],[Stuksprijs]]=Q1_2025[[#This Row],[Artikelprijs]],"Prijs gelijk","Prijs wijkt af"),"")</f>
        <v>Prijs wijkt af</v>
      </c>
      <c r="L1193" s="10"/>
      <c r="M1193" t="s">
        <v>536</v>
      </c>
      <c r="N1193" s="10">
        <f>IF(Q1_2025[[#This Row],[Prijstype]]="Artikelprijs",Q1_2025[[#This Row],[Artikelprijs]],Q1_2025[[#This Row],[Stuksprijs]])</f>
        <v>130</v>
      </c>
      <c r="O1193" s="10">
        <f>IF(Q1_2025[[#This Row],[Prijstype]]="Artikelprijs",Q1_2025[[#This Row],[Artikelprijs]] * Q1_2025[[#This Row],[Besteld]],Q1_2025[[#This Row],[Brutobedrag]])</f>
        <v>10920</v>
      </c>
      <c r="P1193" s="10">
        <f>IF(Q1_2025[[#This Row],[Prijstype]] = "Artikelprijs",Q1_2025[[#This Row],[Brutobedrag 2]]*(100-Q1_2025[[#This Row],[Relatiekorting percentage]])/100,Q1_2025[[#This Row],[Bruto - Rel.korting]])</f>
        <v>9609.6</v>
      </c>
    </row>
    <row r="1194" spans="1:16" x14ac:dyDescent="0.3">
      <c r="A1194" t="s">
        <v>9</v>
      </c>
      <c r="B1194">
        <v>5030225</v>
      </c>
      <c r="C1194" t="s">
        <v>261</v>
      </c>
      <c r="D1194">
        <v>40</v>
      </c>
      <c r="E1194" s="10">
        <v>133.9</v>
      </c>
      <c r="F1194" s="10">
        <v>5356</v>
      </c>
      <c r="G1194" s="10">
        <v>4686.5</v>
      </c>
      <c r="H1194">
        <v>12</v>
      </c>
      <c r="I1194" s="10" t="str">
        <f>_xlfn.XLOOKUP(Q1_2025[[#This Row],[Artikelnr]],Artikel_prijzen[Artnr],Artikel_prijzen[Groep],"")</f>
        <v>Rigging</v>
      </c>
      <c r="J1194" s="10">
        <f>_xlfn.XLOOKUP(Q1_2025[[#This Row],[Artikelnr]],Artikel_prijzen[Artnr],Artikel_prijzen[Prijs 2025],"")</f>
        <v>130</v>
      </c>
      <c r="K1194" s="10" t="str">
        <f>IF(Q1_2025[[#This Row],[Artikelprijs]]&lt;&gt;"",IF(Q1_2025[[#This Row],[Stuksprijs]]=Q1_2025[[#This Row],[Artikelprijs]],"Prijs gelijk","Prijs wijkt af"),"")</f>
        <v>Prijs wijkt af</v>
      </c>
      <c r="L1194" s="10"/>
      <c r="M1194" t="s">
        <v>536</v>
      </c>
      <c r="N1194" s="10">
        <f>IF(Q1_2025[[#This Row],[Prijstype]]="Artikelprijs",Q1_2025[[#This Row],[Artikelprijs]],Q1_2025[[#This Row],[Stuksprijs]])</f>
        <v>130</v>
      </c>
      <c r="O1194" s="10">
        <f>IF(Q1_2025[[#This Row],[Prijstype]]="Artikelprijs",Q1_2025[[#This Row],[Artikelprijs]] * Q1_2025[[#This Row],[Besteld]],Q1_2025[[#This Row],[Brutobedrag]])</f>
        <v>5200</v>
      </c>
      <c r="P1194" s="10">
        <f>IF(Q1_2025[[#This Row],[Prijstype]] = "Artikelprijs",Q1_2025[[#This Row],[Brutobedrag 2]]*(100-Q1_2025[[#This Row],[Relatiekorting percentage]])/100,Q1_2025[[#This Row],[Bruto - Rel.korting]])</f>
        <v>4576</v>
      </c>
    </row>
    <row r="1195" spans="1:16" x14ac:dyDescent="0.3">
      <c r="A1195" t="s">
        <v>9</v>
      </c>
      <c r="B1195">
        <v>5031039</v>
      </c>
      <c r="C1195" t="s">
        <v>104</v>
      </c>
      <c r="D1195">
        <v>1</v>
      </c>
      <c r="E1195" s="10">
        <v>114.58</v>
      </c>
      <c r="F1195" s="10">
        <v>114.58</v>
      </c>
      <c r="G1195" s="10">
        <v>100.26</v>
      </c>
      <c r="H1195">
        <v>12</v>
      </c>
      <c r="I1195" s="10" t="str">
        <f>_xlfn.XLOOKUP(Q1_2025[[#This Row],[Artikelnr]],Artikel_prijzen[Artnr],Artikel_prijzen[Groep],"")</f>
        <v/>
      </c>
      <c r="J1195" s="10" t="str">
        <f>_xlfn.XLOOKUP(Q1_2025[[#This Row],[Artikelnr]],Artikel_prijzen[Artnr],Artikel_prijzen[Prijs 2025],"")</f>
        <v/>
      </c>
      <c r="K1195" s="10" t="str">
        <f>IF(Q1_2025[[#This Row],[Artikelprijs]]&lt;&gt;"",IF(Q1_2025[[#This Row],[Stuksprijs]]=Q1_2025[[#This Row],[Artikelprijs]],"Prijs gelijk","Prijs wijkt af"),"")</f>
        <v/>
      </c>
      <c r="L1195" s="10"/>
      <c r="N1195" s="10">
        <f>IF(Q1_2025[[#This Row],[Prijstype]]="Artikelprijs",Q1_2025[[#This Row],[Artikelprijs]],Q1_2025[[#This Row],[Stuksprijs]])</f>
        <v>114.58</v>
      </c>
      <c r="O1195" s="10">
        <f>IF(Q1_2025[[#This Row],[Prijstype]]="Artikelprijs",Q1_2025[[#This Row],[Artikelprijs]] * Q1_2025[[#This Row],[Besteld]],Q1_2025[[#This Row],[Brutobedrag]])</f>
        <v>114.58</v>
      </c>
      <c r="P1195" s="10">
        <f>IF(Q1_2025[[#This Row],[Prijstype]] = "Artikelprijs",Q1_2025[[#This Row],[Brutobedrag 2]]*(100-Q1_2025[[#This Row],[Relatiekorting percentage]])/100,Q1_2025[[#This Row],[Bruto - Rel.korting]])</f>
        <v>100.26</v>
      </c>
    </row>
    <row r="1196" spans="1:16" x14ac:dyDescent="0.3">
      <c r="A1196" t="s">
        <v>9</v>
      </c>
      <c r="B1196">
        <v>5031040</v>
      </c>
      <c r="C1196" t="s">
        <v>39</v>
      </c>
      <c r="D1196">
        <v>1</v>
      </c>
      <c r="E1196" s="10">
        <v>147.81</v>
      </c>
      <c r="F1196" s="10">
        <v>147.81</v>
      </c>
      <c r="G1196" s="10">
        <v>129.33000000000001</v>
      </c>
      <c r="H1196">
        <v>12</v>
      </c>
      <c r="I1196" s="10" t="str">
        <f>_xlfn.XLOOKUP(Q1_2025[[#This Row],[Artikelnr]],Artikel_prijzen[Artnr],Artikel_prijzen[Groep],"")</f>
        <v/>
      </c>
      <c r="J1196" s="10" t="str">
        <f>_xlfn.XLOOKUP(Q1_2025[[#This Row],[Artikelnr]],Artikel_prijzen[Artnr],Artikel_prijzen[Prijs 2025],"")</f>
        <v/>
      </c>
      <c r="K1196" s="10" t="str">
        <f>IF(Q1_2025[[#This Row],[Artikelprijs]]&lt;&gt;"",IF(Q1_2025[[#This Row],[Stuksprijs]]=Q1_2025[[#This Row],[Artikelprijs]],"Prijs gelijk","Prijs wijkt af"),"")</f>
        <v/>
      </c>
      <c r="L1196" s="10"/>
      <c r="N1196" s="10">
        <f>IF(Q1_2025[[#This Row],[Prijstype]]="Artikelprijs",Q1_2025[[#This Row],[Artikelprijs]],Q1_2025[[#This Row],[Stuksprijs]])</f>
        <v>147.81</v>
      </c>
      <c r="O1196" s="10">
        <f>IF(Q1_2025[[#This Row],[Prijstype]]="Artikelprijs",Q1_2025[[#This Row],[Artikelprijs]] * Q1_2025[[#This Row],[Besteld]],Q1_2025[[#This Row],[Brutobedrag]])</f>
        <v>147.81</v>
      </c>
      <c r="P1196" s="10">
        <f>IF(Q1_2025[[#This Row],[Prijstype]] = "Artikelprijs",Q1_2025[[#This Row],[Brutobedrag 2]]*(100-Q1_2025[[#This Row],[Relatiekorting percentage]])/100,Q1_2025[[#This Row],[Bruto - Rel.korting]])</f>
        <v>129.33000000000001</v>
      </c>
    </row>
    <row r="1197" spans="1:16" x14ac:dyDescent="0.3">
      <c r="A1197" t="s">
        <v>9</v>
      </c>
      <c r="B1197">
        <v>5030228</v>
      </c>
      <c r="C1197" t="s">
        <v>113</v>
      </c>
      <c r="D1197">
        <v>1</v>
      </c>
      <c r="E1197" s="10">
        <v>236.9</v>
      </c>
      <c r="F1197" s="10">
        <v>236.9</v>
      </c>
      <c r="G1197" s="10">
        <v>236.9</v>
      </c>
      <c r="H1197">
        <v>0</v>
      </c>
      <c r="I1197" s="10" t="str">
        <f>_xlfn.XLOOKUP(Q1_2025[[#This Row],[Artikelnr]],Artikel_prijzen[Artnr],Artikel_prijzen[Groep],"")</f>
        <v>Rigging</v>
      </c>
      <c r="J1197" s="10">
        <f>_xlfn.XLOOKUP(Q1_2025[[#This Row],[Artikelnr]],Artikel_prijzen[Artnr],Artikel_prijzen[Prijs 2025],"")</f>
        <v>230</v>
      </c>
      <c r="K1197" s="10" t="str">
        <f>IF(Q1_2025[[#This Row],[Artikelprijs]]&lt;&gt;"",IF(Q1_2025[[#This Row],[Stuksprijs]]=Q1_2025[[#This Row],[Artikelprijs]],"Prijs gelijk","Prijs wijkt af"),"")</f>
        <v>Prijs wijkt af</v>
      </c>
      <c r="L1197" s="10"/>
      <c r="M1197" t="s">
        <v>536</v>
      </c>
      <c r="N1197" s="10">
        <f>IF(Q1_2025[[#This Row],[Prijstype]]="Artikelprijs",Q1_2025[[#This Row],[Artikelprijs]],Q1_2025[[#This Row],[Stuksprijs]])</f>
        <v>230</v>
      </c>
      <c r="O1197" s="10">
        <f>IF(Q1_2025[[#This Row],[Prijstype]]="Artikelprijs",Q1_2025[[#This Row],[Artikelprijs]] * Q1_2025[[#This Row],[Besteld]],Q1_2025[[#This Row],[Brutobedrag]])</f>
        <v>230</v>
      </c>
      <c r="P1197" s="10">
        <f>IF(Q1_2025[[#This Row],[Prijstype]] = "Artikelprijs",Q1_2025[[#This Row],[Brutobedrag 2]]*(100-Q1_2025[[#This Row],[Relatiekorting percentage]])/100,Q1_2025[[#This Row],[Bruto - Rel.korting]])</f>
        <v>230</v>
      </c>
    </row>
    <row r="1198" spans="1:16" x14ac:dyDescent="0.3">
      <c r="A1198" t="s">
        <v>9</v>
      </c>
      <c r="B1198">
        <v>5021003</v>
      </c>
      <c r="C1198" t="s">
        <v>188</v>
      </c>
      <c r="D1198">
        <v>2</v>
      </c>
      <c r="E1198" s="10">
        <v>252.35</v>
      </c>
      <c r="F1198" s="10">
        <v>504.7</v>
      </c>
      <c r="G1198" s="10">
        <v>441.61</v>
      </c>
      <c r="H1198">
        <v>12</v>
      </c>
      <c r="I1198" s="10" t="str">
        <f>_xlfn.XLOOKUP(Q1_2025[[#This Row],[Artikelnr]],Artikel_prijzen[Artnr],Artikel_prijzen[Groep],"")</f>
        <v>Elektra</v>
      </c>
      <c r="J1198" s="10">
        <f>_xlfn.XLOOKUP(Q1_2025[[#This Row],[Artikelnr]],Artikel_prijzen[Artnr],Artikel_prijzen[Prijs 2025],"")</f>
        <v>252.35</v>
      </c>
      <c r="K1198" s="10" t="str">
        <f>IF(Q1_2025[[#This Row],[Artikelprijs]]&lt;&gt;"",IF(Q1_2025[[#This Row],[Stuksprijs]]=Q1_2025[[#This Row],[Artikelprijs]],"Prijs gelijk","Prijs wijkt af"),"")</f>
        <v>Prijs gelijk</v>
      </c>
      <c r="L1198" s="10"/>
      <c r="M1198" t="s">
        <v>536</v>
      </c>
      <c r="N1198" s="10">
        <f>IF(Q1_2025[[#This Row],[Prijstype]]="Artikelprijs",Q1_2025[[#This Row],[Artikelprijs]],Q1_2025[[#This Row],[Stuksprijs]])</f>
        <v>252.35</v>
      </c>
      <c r="O1198" s="10">
        <f>IF(Q1_2025[[#This Row],[Prijstype]]="Artikelprijs",Q1_2025[[#This Row],[Artikelprijs]] * Q1_2025[[#This Row],[Besteld]],Q1_2025[[#This Row],[Brutobedrag]])</f>
        <v>504.7</v>
      </c>
      <c r="P1198" s="10">
        <f>IF(Q1_2025[[#This Row],[Prijstype]] = "Artikelprijs",Q1_2025[[#This Row],[Brutobedrag 2]]*(100-Q1_2025[[#This Row],[Relatiekorting percentage]])/100,Q1_2025[[#This Row],[Bruto - Rel.korting]])</f>
        <v>444.13599999999997</v>
      </c>
    </row>
    <row r="1199" spans="1:16" x14ac:dyDescent="0.3">
      <c r="A1199" t="s">
        <v>9</v>
      </c>
      <c r="B1199">
        <v>5021003</v>
      </c>
      <c r="C1199" t="s">
        <v>188</v>
      </c>
      <c r="D1199">
        <v>1</v>
      </c>
      <c r="E1199" s="10">
        <v>252.35</v>
      </c>
      <c r="F1199" s="10">
        <v>252.35</v>
      </c>
      <c r="G1199" s="10">
        <v>220.81</v>
      </c>
      <c r="H1199">
        <v>12</v>
      </c>
      <c r="I1199" s="10" t="str">
        <f>_xlfn.XLOOKUP(Q1_2025[[#This Row],[Artikelnr]],Artikel_prijzen[Artnr],Artikel_prijzen[Groep],"")</f>
        <v>Elektra</v>
      </c>
      <c r="J1199" s="10">
        <f>_xlfn.XLOOKUP(Q1_2025[[#This Row],[Artikelnr]],Artikel_prijzen[Artnr],Artikel_prijzen[Prijs 2025],"")</f>
        <v>252.35</v>
      </c>
      <c r="K1199" s="10" t="str">
        <f>IF(Q1_2025[[#This Row],[Artikelprijs]]&lt;&gt;"",IF(Q1_2025[[#This Row],[Stuksprijs]]=Q1_2025[[#This Row],[Artikelprijs]],"Prijs gelijk","Prijs wijkt af"),"")</f>
        <v>Prijs gelijk</v>
      </c>
      <c r="L1199" s="10"/>
      <c r="M1199" t="s">
        <v>536</v>
      </c>
      <c r="N1199" s="10">
        <f>IF(Q1_2025[[#This Row],[Prijstype]]="Artikelprijs",Q1_2025[[#This Row],[Artikelprijs]],Q1_2025[[#This Row],[Stuksprijs]])</f>
        <v>252.35</v>
      </c>
      <c r="O1199" s="10">
        <f>IF(Q1_2025[[#This Row],[Prijstype]]="Artikelprijs",Q1_2025[[#This Row],[Artikelprijs]] * Q1_2025[[#This Row],[Besteld]],Q1_2025[[#This Row],[Brutobedrag]])</f>
        <v>252.35</v>
      </c>
      <c r="P1199" s="10">
        <f>IF(Q1_2025[[#This Row],[Prijstype]] = "Artikelprijs",Q1_2025[[#This Row],[Brutobedrag 2]]*(100-Q1_2025[[#This Row],[Relatiekorting percentage]])/100,Q1_2025[[#This Row],[Bruto - Rel.korting]])</f>
        <v>222.06799999999998</v>
      </c>
    </row>
    <row r="1200" spans="1:16" x14ac:dyDescent="0.3">
      <c r="A1200" t="s">
        <v>9</v>
      </c>
      <c r="B1200">
        <v>5031052</v>
      </c>
      <c r="C1200" t="s">
        <v>12</v>
      </c>
      <c r="D1200">
        <v>4</v>
      </c>
      <c r="E1200" s="10">
        <v>88.07</v>
      </c>
      <c r="F1200" s="10">
        <v>352.28</v>
      </c>
      <c r="G1200" s="10">
        <v>246.6</v>
      </c>
      <c r="H1200">
        <v>30</v>
      </c>
      <c r="I1200" s="10" t="str">
        <f>_xlfn.XLOOKUP(Q1_2025[[#This Row],[Artikelnr]],Artikel_prijzen[Artnr],Artikel_prijzen[Groep],"")</f>
        <v/>
      </c>
      <c r="J1200" s="10" t="str">
        <f>_xlfn.XLOOKUP(Q1_2025[[#This Row],[Artikelnr]],Artikel_prijzen[Artnr],Artikel_prijzen[Prijs 2025],"")</f>
        <v/>
      </c>
      <c r="K1200" s="10" t="str">
        <f>IF(Q1_2025[[#This Row],[Artikelprijs]]&lt;&gt;"",IF(Q1_2025[[#This Row],[Stuksprijs]]=Q1_2025[[#This Row],[Artikelprijs]],"Prijs gelijk","Prijs wijkt af"),"")</f>
        <v/>
      </c>
      <c r="L1200" s="10"/>
      <c r="N1200" s="10">
        <f>IF(Q1_2025[[#This Row],[Prijstype]]="Artikelprijs",Q1_2025[[#This Row],[Artikelprijs]],Q1_2025[[#This Row],[Stuksprijs]])</f>
        <v>88.07</v>
      </c>
      <c r="O1200" s="10">
        <f>IF(Q1_2025[[#This Row],[Prijstype]]="Artikelprijs",Q1_2025[[#This Row],[Artikelprijs]] * Q1_2025[[#This Row],[Besteld]],Q1_2025[[#This Row],[Brutobedrag]])</f>
        <v>352.28</v>
      </c>
      <c r="P1200" s="10">
        <f>IF(Q1_2025[[#This Row],[Prijstype]] = "Artikelprijs",Q1_2025[[#This Row],[Brutobedrag 2]]*(100-Q1_2025[[#This Row],[Relatiekorting percentage]])/100,Q1_2025[[#This Row],[Bruto - Rel.korting]])</f>
        <v>246.6</v>
      </c>
    </row>
    <row r="1201" spans="1:16" x14ac:dyDescent="0.3">
      <c r="A1201" t="s">
        <v>9</v>
      </c>
      <c r="B1201">
        <v>5031053</v>
      </c>
      <c r="C1201" t="s">
        <v>10</v>
      </c>
      <c r="D1201">
        <v>3</v>
      </c>
      <c r="E1201" s="10">
        <v>113.3</v>
      </c>
      <c r="F1201" s="10">
        <v>339.9</v>
      </c>
      <c r="G1201" s="10">
        <v>237.93</v>
      </c>
      <c r="H1201">
        <v>30</v>
      </c>
      <c r="I1201" s="10" t="str">
        <f>_xlfn.XLOOKUP(Q1_2025[[#This Row],[Artikelnr]],Artikel_prijzen[Artnr],Artikel_prijzen[Groep],"")</f>
        <v/>
      </c>
      <c r="J1201" s="10" t="str">
        <f>_xlfn.XLOOKUP(Q1_2025[[#This Row],[Artikelnr]],Artikel_prijzen[Artnr],Artikel_prijzen[Prijs 2025],"")</f>
        <v/>
      </c>
      <c r="K1201" s="10" t="str">
        <f>IF(Q1_2025[[#This Row],[Artikelprijs]]&lt;&gt;"",IF(Q1_2025[[#This Row],[Stuksprijs]]=Q1_2025[[#This Row],[Artikelprijs]],"Prijs gelijk","Prijs wijkt af"),"")</f>
        <v/>
      </c>
      <c r="L1201" s="10"/>
      <c r="N1201" s="10">
        <f>IF(Q1_2025[[#This Row],[Prijstype]]="Artikelprijs",Q1_2025[[#This Row],[Artikelprijs]],Q1_2025[[#This Row],[Stuksprijs]])</f>
        <v>113.3</v>
      </c>
      <c r="O1201" s="10">
        <f>IF(Q1_2025[[#This Row],[Prijstype]]="Artikelprijs",Q1_2025[[#This Row],[Artikelprijs]] * Q1_2025[[#This Row],[Besteld]],Q1_2025[[#This Row],[Brutobedrag]])</f>
        <v>339.9</v>
      </c>
      <c r="P1201" s="10">
        <f>IF(Q1_2025[[#This Row],[Prijstype]] = "Artikelprijs",Q1_2025[[#This Row],[Brutobedrag 2]]*(100-Q1_2025[[#This Row],[Relatiekorting percentage]])/100,Q1_2025[[#This Row],[Bruto - Rel.korting]])</f>
        <v>237.93</v>
      </c>
    </row>
    <row r="1202" spans="1:16" x14ac:dyDescent="0.3">
      <c r="A1202" t="s">
        <v>9</v>
      </c>
      <c r="B1202">
        <v>5031056</v>
      </c>
      <c r="C1202" t="s">
        <v>15</v>
      </c>
      <c r="D1202">
        <v>2</v>
      </c>
      <c r="E1202" s="10">
        <v>69.78</v>
      </c>
      <c r="F1202" s="10">
        <v>139.56</v>
      </c>
      <c r="G1202" s="10">
        <v>97.69</v>
      </c>
      <c r="H1202">
        <v>30</v>
      </c>
      <c r="I1202" s="10" t="str">
        <f>_xlfn.XLOOKUP(Q1_2025[[#This Row],[Artikelnr]],Artikel_prijzen[Artnr],Artikel_prijzen[Groep],"")</f>
        <v/>
      </c>
      <c r="J1202" s="10" t="str">
        <f>_xlfn.XLOOKUP(Q1_2025[[#This Row],[Artikelnr]],Artikel_prijzen[Artnr],Artikel_prijzen[Prijs 2025],"")</f>
        <v/>
      </c>
      <c r="K1202" s="10" t="str">
        <f>IF(Q1_2025[[#This Row],[Artikelprijs]]&lt;&gt;"",IF(Q1_2025[[#This Row],[Stuksprijs]]=Q1_2025[[#This Row],[Artikelprijs]],"Prijs gelijk","Prijs wijkt af"),"")</f>
        <v/>
      </c>
      <c r="L1202" s="10"/>
      <c r="N1202" s="10">
        <f>IF(Q1_2025[[#This Row],[Prijstype]]="Artikelprijs",Q1_2025[[#This Row],[Artikelprijs]],Q1_2025[[#This Row],[Stuksprijs]])</f>
        <v>69.78</v>
      </c>
      <c r="O1202" s="10">
        <f>IF(Q1_2025[[#This Row],[Prijstype]]="Artikelprijs",Q1_2025[[#This Row],[Artikelprijs]] * Q1_2025[[#This Row],[Besteld]],Q1_2025[[#This Row],[Brutobedrag]])</f>
        <v>139.56</v>
      </c>
      <c r="P1202" s="10">
        <f>IF(Q1_2025[[#This Row],[Prijstype]] = "Artikelprijs",Q1_2025[[#This Row],[Brutobedrag 2]]*(100-Q1_2025[[#This Row],[Relatiekorting percentage]])/100,Q1_2025[[#This Row],[Bruto - Rel.korting]])</f>
        <v>97.69</v>
      </c>
    </row>
    <row r="1203" spans="1:16" x14ac:dyDescent="0.3">
      <c r="A1203" t="s">
        <v>9</v>
      </c>
      <c r="B1203">
        <v>2004074</v>
      </c>
      <c r="C1203" t="s">
        <v>182</v>
      </c>
      <c r="D1203">
        <v>2</v>
      </c>
      <c r="E1203" s="10">
        <v>97.34</v>
      </c>
      <c r="F1203" s="10">
        <v>194.68</v>
      </c>
      <c r="G1203" s="10">
        <v>136.28</v>
      </c>
      <c r="H1203">
        <v>30</v>
      </c>
      <c r="I1203" s="10" t="str">
        <f>_xlfn.XLOOKUP(Q1_2025[[#This Row],[Artikelnr]],Artikel_prijzen[Artnr],Artikel_prijzen[Groep],"")</f>
        <v/>
      </c>
      <c r="J1203" s="10" t="str">
        <f>_xlfn.XLOOKUP(Q1_2025[[#This Row],[Artikelnr]],Artikel_prijzen[Artnr],Artikel_prijzen[Prijs 2025],"")</f>
        <v/>
      </c>
      <c r="K1203" s="10" t="str">
        <f>IF(Q1_2025[[#This Row],[Artikelprijs]]&lt;&gt;"",IF(Q1_2025[[#This Row],[Stuksprijs]]=Q1_2025[[#This Row],[Artikelprijs]],"Prijs gelijk","Prijs wijkt af"),"")</f>
        <v/>
      </c>
      <c r="L1203" s="10"/>
      <c r="N1203" s="10">
        <f>IF(Q1_2025[[#This Row],[Prijstype]]="Artikelprijs",Q1_2025[[#This Row],[Artikelprijs]],Q1_2025[[#This Row],[Stuksprijs]])</f>
        <v>97.34</v>
      </c>
      <c r="O1203" s="10">
        <f>IF(Q1_2025[[#This Row],[Prijstype]]="Artikelprijs",Q1_2025[[#This Row],[Artikelprijs]] * Q1_2025[[#This Row],[Besteld]],Q1_2025[[#This Row],[Brutobedrag]])</f>
        <v>194.68</v>
      </c>
      <c r="P1203" s="10">
        <f>IF(Q1_2025[[#This Row],[Prijstype]] = "Artikelprijs",Q1_2025[[#This Row],[Brutobedrag 2]]*(100-Q1_2025[[#This Row],[Relatiekorting percentage]])/100,Q1_2025[[#This Row],[Bruto - Rel.korting]])</f>
        <v>136.28</v>
      </c>
    </row>
    <row r="1204" spans="1:16" x14ac:dyDescent="0.3">
      <c r="A1204" t="s">
        <v>9</v>
      </c>
      <c r="B1204">
        <v>5031031</v>
      </c>
      <c r="C1204" t="s">
        <v>262</v>
      </c>
      <c r="D1204">
        <v>4</v>
      </c>
      <c r="E1204" s="10">
        <v>225</v>
      </c>
      <c r="F1204" s="10">
        <v>900</v>
      </c>
      <c r="G1204" s="10">
        <v>630</v>
      </c>
      <c r="H1204">
        <v>30</v>
      </c>
      <c r="I1204" s="10" t="str">
        <f>_xlfn.XLOOKUP(Q1_2025[[#This Row],[Artikelnr]],Artikel_prijzen[Artnr],Artikel_prijzen[Groep],"")</f>
        <v/>
      </c>
      <c r="J1204" s="10" t="str">
        <f>_xlfn.XLOOKUP(Q1_2025[[#This Row],[Artikelnr]],Artikel_prijzen[Artnr],Artikel_prijzen[Prijs 2025],"")</f>
        <v/>
      </c>
      <c r="K1204" s="10" t="str">
        <f>IF(Q1_2025[[#This Row],[Artikelprijs]]&lt;&gt;"",IF(Q1_2025[[#This Row],[Stuksprijs]]=Q1_2025[[#This Row],[Artikelprijs]],"Prijs gelijk","Prijs wijkt af"),"")</f>
        <v/>
      </c>
      <c r="L1204" s="10"/>
      <c r="N1204" s="10">
        <f>IF(Q1_2025[[#This Row],[Prijstype]]="Artikelprijs",Q1_2025[[#This Row],[Artikelprijs]],Q1_2025[[#This Row],[Stuksprijs]])</f>
        <v>225</v>
      </c>
      <c r="O1204" s="10">
        <f>IF(Q1_2025[[#This Row],[Prijstype]]="Artikelprijs",Q1_2025[[#This Row],[Artikelprijs]] * Q1_2025[[#This Row],[Besteld]],Q1_2025[[#This Row],[Brutobedrag]])</f>
        <v>900</v>
      </c>
      <c r="P1204" s="10">
        <f>IF(Q1_2025[[#This Row],[Prijstype]] = "Artikelprijs",Q1_2025[[#This Row],[Brutobedrag 2]]*(100-Q1_2025[[#This Row],[Relatiekorting percentage]])/100,Q1_2025[[#This Row],[Bruto - Rel.korting]])</f>
        <v>630</v>
      </c>
    </row>
    <row r="1205" spans="1:16" x14ac:dyDescent="0.3">
      <c r="A1205" t="s">
        <v>9</v>
      </c>
      <c r="B1205">
        <v>5020006</v>
      </c>
      <c r="C1205" t="s">
        <v>263</v>
      </c>
      <c r="D1205">
        <v>9</v>
      </c>
      <c r="E1205" s="10">
        <v>34.200000000000003</v>
      </c>
      <c r="F1205" s="10">
        <v>307.8</v>
      </c>
      <c r="G1205" s="10">
        <v>307.8</v>
      </c>
      <c r="H1205">
        <v>0</v>
      </c>
      <c r="I1205" s="10" t="str">
        <f>_xlfn.XLOOKUP(Q1_2025[[#This Row],[Artikelnr]],Artikel_prijzen[Artnr],Artikel_prijzen[Groep],"")</f>
        <v/>
      </c>
      <c r="J1205" s="10" t="str">
        <f>_xlfn.XLOOKUP(Q1_2025[[#This Row],[Artikelnr]],Artikel_prijzen[Artnr],Artikel_prijzen[Prijs 2025],"")</f>
        <v/>
      </c>
      <c r="K1205" s="10" t="str">
        <f>IF(Q1_2025[[#This Row],[Artikelprijs]]&lt;&gt;"",IF(Q1_2025[[#This Row],[Stuksprijs]]=Q1_2025[[#This Row],[Artikelprijs]],"Prijs gelijk","Prijs wijkt af"),"")</f>
        <v/>
      </c>
      <c r="L1205" s="10"/>
      <c r="N1205" s="10">
        <f>IF(Q1_2025[[#This Row],[Prijstype]]="Artikelprijs",Q1_2025[[#This Row],[Artikelprijs]],Q1_2025[[#This Row],[Stuksprijs]])</f>
        <v>34.200000000000003</v>
      </c>
      <c r="O1205" s="10">
        <f>IF(Q1_2025[[#This Row],[Prijstype]]="Artikelprijs",Q1_2025[[#This Row],[Artikelprijs]] * Q1_2025[[#This Row],[Besteld]],Q1_2025[[#This Row],[Brutobedrag]])</f>
        <v>307.8</v>
      </c>
      <c r="P1205" s="10">
        <f>IF(Q1_2025[[#This Row],[Prijstype]] = "Artikelprijs",Q1_2025[[#This Row],[Brutobedrag 2]]*(100-Q1_2025[[#This Row],[Relatiekorting percentage]])/100,Q1_2025[[#This Row],[Bruto - Rel.korting]])</f>
        <v>307.8</v>
      </c>
    </row>
    <row r="1206" spans="1:16" x14ac:dyDescent="0.3">
      <c r="A1206" t="s">
        <v>9</v>
      </c>
      <c r="B1206">
        <v>5301001</v>
      </c>
      <c r="C1206" t="s">
        <v>264</v>
      </c>
      <c r="D1206">
        <v>1</v>
      </c>
      <c r="E1206" s="10">
        <v>114</v>
      </c>
      <c r="F1206" s="10">
        <v>114</v>
      </c>
      <c r="G1206" s="10">
        <v>114</v>
      </c>
      <c r="H1206">
        <v>0</v>
      </c>
      <c r="I1206" s="10" t="str">
        <f>_xlfn.XLOOKUP(Q1_2025[[#This Row],[Artikelnr]],Artikel_prijzen[Artnr],Artikel_prijzen[Groep],"")</f>
        <v/>
      </c>
      <c r="J1206" s="10" t="str">
        <f>_xlfn.XLOOKUP(Q1_2025[[#This Row],[Artikelnr]],Artikel_prijzen[Artnr],Artikel_prijzen[Prijs 2025],"")</f>
        <v/>
      </c>
      <c r="K1206" s="10" t="str">
        <f>IF(Q1_2025[[#This Row],[Artikelprijs]]&lt;&gt;"",IF(Q1_2025[[#This Row],[Stuksprijs]]=Q1_2025[[#This Row],[Artikelprijs]],"Prijs gelijk","Prijs wijkt af"),"")</f>
        <v/>
      </c>
      <c r="L1206" s="10"/>
      <c r="N1206" s="10">
        <f>IF(Q1_2025[[#This Row],[Prijstype]]="Artikelprijs",Q1_2025[[#This Row],[Artikelprijs]],Q1_2025[[#This Row],[Stuksprijs]])</f>
        <v>114</v>
      </c>
      <c r="O1206" s="10">
        <f>IF(Q1_2025[[#This Row],[Prijstype]]="Artikelprijs",Q1_2025[[#This Row],[Artikelprijs]] * Q1_2025[[#This Row],[Besteld]],Q1_2025[[#This Row],[Brutobedrag]])</f>
        <v>114</v>
      </c>
      <c r="P1206" s="10">
        <f>IF(Q1_2025[[#This Row],[Prijstype]] = "Artikelprijs",Q1_2025[[#This Row],[Brutobedrag 2]]*(100-Q1_2025[[#This Row],[Relatiekorting percentage]])/100,Q1_2025[[#This Row],[Bruto - Rel.korting]])</f>
        <v>114</v>
      </c>
    </row>
    <row r="1207" spans="1:16" x14ac:dyDescent="0.3">
      <c r="A1207" t="s">
        <v>9</v>
      </c>
      <c r="B1207">
        <v>5022009</v>
      </c>
      <c r="C1207" t="s">
        <v>45</v>
      </c>
      <c r="D1207">
        <v>2</v>
      </c>
      <c r="E1207" s="10">
        <v>103.75</v>
      </c>
      <c r="F1207" s="10">
        <v>207.5</v>
      </c>
      <c r="G1207" s="10">
        <v>207.5</v>
      </c>
      <c r="H1207">
        <v>0</v>
      </c>
      <c r="I1207" s="10" t="str">
        <f>_xlfn.XLOOKUP(Q1_2025[[#This Row],[Artikelnr]],Artikel_prijzen[Artnr],Artikel_prijzen[Groep],"")</f>
        <v>Elektra</v>
      </c>
      <c r="J1207" s="10">
        <f>_xlfn.XLOOKUP(Q1_2025[[#This Row],[Artikelnr]],Artikel_prijzen[Artnr],Artikel_prijzen[Prijs 2025],"")</f>
        <v>106.8625</v>
      </c>
      <c r="K1207" s="10" t="str">
        <f>IF(Q1_2025[[#This Row],[Artikelprijs]]&lt;&gt;"",IF(Q1_2025[[#This Row],[Stuksprijs]]=Q1_2025[[#This Row],[Artikelprijs]],"Prijs gelijk","Prijs wijkt af"),"")</f>
        <v>Prijs wijkt af</v>
      </c>
      <c r="L1207" s="10"/>
      <c r="M1207" t="s">
        <v>536</v>
      </c>
      <c r="N1207" s="10">
        <f>IF(Q1_2025[[#This Row],[Prijstype]]="Artikelprijs",Q1_2025[[#This Row],[Artikelprijs]],Q1_2025[[#This Row],[Stuksprijs]])</f>
        <v>106.8625</v>
      </c>
      <c r="O1207" s="10">
        <f>IF(Q1_2025[[#This Row],[Prijstype]]="Artikelprijs",Q1_2025[[#This Row],[Artikelprijs]] * Q1_2025[[#This Row],[Besteld]],Q1_2025[[#This Row],[Brutobedrag]])</f>
        <v>213.72499999999999</v>
      </c>
      <c r="P1207" s="10">
        <f>IF(Q1_2025[[#This Row],[Prijstype]] = "Artikelprijs",Q1_2025[[#This Row],[Brutobedrag 2]]*(100-Q1_2025[[#This Row],[Relatiekorting percentage]])/100,Q1_2025[[#This Row],[Bruto - Rel.korting]])</f>
        <v>213.72499999999999</v>
      </c>
    </row>
    <row r="1208" spans="1:16" x14ac:dyDescent="0.3">
      <c r="A1208" t="s">
        <v>9</v>
      </c>
      <c r="B1208">
        <v>5021005</v>
      </c>
      <c r="C1208" t="s">
        <v>153</v>
      </c>
      <c r="D1208">
        <v>1</v>
      </c>
      <c r="E1208" s="10">
        <v>298.7</v>
      </c>
      <c r="F1208" s="10">
        <v>298.7</v>
      </c>
      <c r="G1208" s="10">
        <v>298.7</v>
      </c>
      <c r="H1208">
        <v>0</v>
      </c>
      <c r="I1208" s="10" t="str">
        <f>_xlfn.XLOOKUP(Q1_2025[[#This Row],[Artikelnr]],Artikel_prijzen[Artnr],Artikel_prijzen[Groep],"")</f>
        <v>Elektra</v>
      </c>
      <c r="J1208" s="10">
        <f>_xlfn.XLOOKUP(Q1_2025[[#This Row],[Artikelnr]],Artikel_prijzen[Artnr],Artikel_prijzen[Prijs 2025],"")</f>
        <v>298.7</v>
      </c>
      <c r="K1208" s="10" t="str">
        <f>IF(Q1_2025[[#This Row],[Artikelprijs]]&lt;&gt;"",IF(Q1_2025[[#This Row],[Stuksprijs]]=Q1_2025[[#This Row],[Artikelprijs]],"Prijs gelijk","Prijs wijkt af"),"")</f>
        <v>Prijs gelijk</v>
      </c>
      <c r="L1208" s="10"/>
      <c r="M1208" t="s">
        <v>536</v>
      </c>
      <c r="N1208" s="10">
        <f>IF(Q1_2025[[#This Row],[Prijstype]]="Artikelprijs",Q1_2025[[#This Row],[Artikelprijs]],Q1_2025[[#This Row],[Stuksprijs]])</f>
        <v>298.7</v>
      </c>
      <c r="O1208" s="10">
        <f>IF(Q1_2025[[#This Row],[Prijstype]]="Artikelprijs",Q1_2025[[#This Row],[Artikelprijs]] * Q1_2025[[#This Row],[Besteld]],Q1_2025[[#This Row],[Brutobedrag]])</f>
        <v>298.7</v>
      </c>
      <c r="P1208" s="10">
        <f>IF(Q1_2025[[#This Row],[Prijstype]] = "Artikelprijs",Q1_2025[[#This Row],[Brutobedrag 2]]*(100-Q1_2025[[#This Row],[Relatiekorting percentage]])/100,Q1_2025[[#This Row],[Bruto - Rel.korting]])</f>
        <v>298.7</v>
      </c>
    </row>
    <row r="1209" spans="1:16" x14ac:dyDescent="0.3">
      <c r="A1209" t="s">
        <v>9</v>
      </c>
      <c r="B1209">
        <v>5021005</v>
      </c>
      <c r="C1209" t="s">
        <v>153</v>
      </c>
      <c r="D1209">
        <v>1</v>
      </c>
      <c r="E1209" s="10">
        <v>298.7</v>
      </c>
      <c r="F1209" s="10">
        <v>298.7</v>
      </c>
      <c r="G1209" s="10">
        <v>298.7</v>
      </c>
      <c r="H1209">
        <v>0</v>
      </c>
      <c r="I1209" s="10" t="str">
        <f>_xlfn.XLOOKUP(Q1_2025[[#This Row],[Artikelnr]],Artikel_prijzen[Artnr],Artikel_prijzen[Groep],"")</f>
        <v>Elektra</v>
      </c>
      <c r="J1209" s="10">
        <f>_xlfn.XLOOKUP(Q1_2025[[#This Row],[Artikelnr]],Artikel_prijzen[Artnr],Artikel_prijzen[Prijs 2025],"")</f>
        <v>298.7</v>
      </c>
      <c r="K1209" s="10" t="str">
        <f>IF(Q1_2025[[#This Row],[Artikelprijs]]&lt;&gt;"",IF(Q1_2025[[#This Row],[Stuksprijs]]=Q1_2025[[#This Row],[Artikelprijs]],"Prijs gelijk","Prijs wijkt af"),"")</f>
        <v>Prijs gelijk</v>
      </c>
      <c r="L1209" s="10"/>
      <c r="M1209" t="s">
        <v>536</v>
      </c>
      <c r="N1209" s="10">
        <f>IF(Q1_2025[[#This Row],[Prijstype]]="Artikelprijs",Q1_2025[[#This Row],[Artikelprijs]],Q1_2025[[#This Row],[Stuksprijs]])</f>
        <v>298.7</v>
      </c>
      <c r="O1209" s="10">
        <f>IF(Q1_2025[[#This Row],[Prijstype]]="Artikelprijs",Q1_2025[[#This Row],[Artikelprijs]] * Q1_2025[[#This Row],[Besteld]],Q1_2025[[#This Row],[Brutobedrag]])</f>
        <v>298.7</v>
      </c>
      <c r="P1209" s="10">
        <f>IF(Q1_2025[[#This Row],[Prijstype]] = "Artikelprijs",Q1_2025[[#This Row],[Brutobedrag 2]]*(100-Q1_2025[[#This Row],[Relatiekorting percentage]])/100,Q1_2025[[#This Row],[Bruto - Rel.korting]])</f>
        <v>298.7</v>
      </c>
    </row>
    <row r="1210" spans="1:16" x14ac:dyDescent="0.3">
      <c r="A1210" t="s">
        <v>9</v>
      </c>
      <c r="B1210">
        <v>5021011</v>
      </c>
      <c r="C1210" t="s">
        <v>115</v>
      </c>
      <c r="D1210">
        <v>1</v>
      </c>
      <c r="E1210" s="10">
        <v>458.35</v>
      </c>
      <c r="F1210" s="10">
        <v>458.35</v>
      </c>
      <c r="G1210" s="10">
        <v>458.35</v>
      </c>
      <c r="H1210">
        <v>0</v>
      </c>
      <c r="I1210" s="10" t="str">
        <f>_xlfn.XLOOKUP(Q1_2025[[#This Row],[Artikelnr]],Artikel_prijzen[Artnr],Artikel_prijzen[Groep],"")</f>
        <v>Elektra</v>
      </c>
      <c r="J1210" s="10">
        <f>_xlfn.XLOOKUP(Q1_2025[[#This Row],[Artikelnr]],Artikel_prijzen[Artnr],Artikel_prijzen[Prijs 2025],"")</f>
        <v>458.35</v>
      </c>
      <c r="K1210" s="10" t="str">
        <f>IF(Q1_2025[[#This Row],[Artikelprijs]]&lt;&gt;"",IF(Q1_2025[[#This Row],[Stuksprijs]]=Q1_2025[[#This Row],[Artikelprijs]],"Prijs gelijk","Prijs wijkt af"),"")</f>
        <v>Prijs gelijk</v>
      </c>
      <c r="L1210" s="10"/>
      <c r="M1210" t="s">
        <v>536</v>
      </c>
      <c r="N1210" s="10">
        <f>IF(Q1_2025[[#This Row],[Prijstype]]="Artikelprijs",Q1_2025[[#This Row],[Artikelprijs]],Q1_2025[[#This Row],[Stuksprijs]])</f>
        <v>458.35</v>
      </c>
      <c r="O1210" s="10">
        <f>IF(Q1_2025[[#This Row],[Prijstype]]="Artikelprijs",Q1_2025[[#This Row],[Artikelprijs]] * Q1_2025[[#This Row],[Besteld]],Q1_2025[[#This Row],[Brutobedrag]])</f>
        <v>458.35</v>
      </c>
      <c r="P1210" s="10">
        <f>IF(Q1_2025[[#This Row],[Prijstype]] = "Artikelprijs",Q1_2025[[#This Row],[Brutobedrag 2]]*(100-Q1_2025[[#This Row],[Relatiekorting percentage]])/100,Q1_2025[[#This Row],[Bruto - Rel.korting]])</f>
        <v>458.35</v>
      </c>
    </row>
    <row r="1211" spans="1:16" x14ac:dyDescent="0.3">
      <c r="A1211" t="s">
        <v>9</v>
      </c>
      <c r="B1211">
        <v>5022009</v>
      </c>
      <c r="C1211" t="s">
        <v>45</v>
      </c>
      <c r="D1211">
        <v>2</v>
      </c>
      <c r="E1211" s="10">
        <v>103.75</v>
      </c>
      <c r="F1211" s="10">
        <v>207.5</v>
      </c>
      <c r="G1211" s="10">
        <v>207.5</v>
      </c>
      <c r="H1211">
        <v>0</v>
      </c>
      <c r="I1211" s="10" t="str">
        <f>_xlfn.XLOOKUP(Q1_2025[[#This Row],[Artikelnr]],Artikel_prijzen[Artnr],Artikel_prijzen[Groep],"")</f>
        <v>Elektra</v>
      </c>
      <c r="J1211" s="10">
        <f>_xlfn.XLOOKUP(Q1_2025[[#This Row],[Artikelnr]],Artikel_prijzen[Artnr],Artikel_prijzen[Prijs 2025],"")</f>
        <v>106.8625</v>
      </c>
      <c r="K1211" s="10" t="str">
        <f>IF(Q1_2025[[#This Row],[Artikelprijs]]&lt;&gt;"",IF(Q1_2025[[#This Row],[Stuksprijs]]=Q1_2025[[#This Row],[Artikelprijs]],"Prijs gelijk","Prijs wijkt af"),"")</f>
        <v>Prijs wijkt af</v>
      </c>
      <c r="L1211" s="10"/>
      <c r="M1211" t="s">
        <v>536</v>
      </c>
      <c r="N1211" s="10">
        <f>IF(Q1_2025[[#This Row],[Prijstype]]="Artikelprijs",Q1_2025[[#This Row],[Artikelprijs]],Q1_2025[[#This Row],[Stuksprijs]])</f>
        <v>106.8625</v>
      </c>
      <c r="O1211" s="10">
        <f>IF(Q1_2025[[#This Row],[Prijstype]]="Artikelprijs",Q1_2025[[#This Row],[Artikelprijs]] * Q1_2025[[#This Row],[Besteld]],Q1_2025[[#This Row],[Brutobedrag]])</f>
        <v>213.72499999999999</v>
      </c>
      <c r="P1211" s="10">
        <f>IF(Q1_2025[[#This Row],[Prijstype]] = "Artikelprijs",Q1_2025[[#This Row],[Brutobedrag 2]]*(100-Q1_2025[[#This Row],[Relatiekorting percentage]])/100,Q1_2025[[#This Row],[Bruto - Rel.korting]])</f>
        <v>213.72499999999999</v>
      </c>
    </row>
    <row r="1212" spans="1:16" x14ac:dyDescent="0.3">
      <c r="A1212" t="s">
        <v>9</v>
      </c>
      <c r="B1212">
        <v>1098002</v>
      </c>
      <c r="C1212" t="s">
        <v>265</v>
      </c>
      <c r="D1212">
        <v>1</v>
      </c>
      <c r="E1212" s="10">
        <v>-2721</v>
      </c>
      <c r="F1212" s="10">
        <v>-2721</v>
      </c>
      <c r="G1212" s="10">
        <v>-2721</v>
      </c>
      <c r="H1212">
        <v>0</v>
      </c>
      <c r="I1212" s="10" t="str">
        <f>_xlfn.XLOOKUP(Q1_2025[[#This Row],[Artikelnr]],Artikel_prijzen[Artnr],Artikel_prijzen[Groep],"")</f>
        <v/>
      </c>
      <c r="J1212" s="10" t="str">
        <f>_xlfn.XLOOKUP(Q1_2025[[#This Row],[Artikelnr]],Artikel_prijzen[Artnr],Artikel_prijzen[Prijs 2025],"")</f>
        <v/>
      </c>
      <c r="K1212" s="10" t="str">
        <f>IF(Q1_2025[[#This Row],[Artikelprijs]]&lt;&gt;"",IF(Q1_2025[[#This Row],[Stuksprijs]]=Q1_2025[[#This Row],[Artikelprijs]],"Prijs gelijk","Prijs wijkt af"),"")</f>
        <v/>
      </c>
      <c r="L1212" s="10"/>
      <c r="N1212" s="10">
        <f>IF(Q1_2025[[#This Row],[Prijstype]]="Artikelprijs",Q1_2025[[#This Row],[Artikelprijs]],Q1_2025[[#This Row],[Stuksprijs]])</f>
        <v>-2721</v>
      </c>
      <c r="O1212" s="10">
        <f>IF(Q1_2025[[#This Row],[Prijstype]]="Artikelprijs",Q1_2025[[#This Row],[Artikelprijs]] * Q1_2025[[#This Row],[Besteld]],Q1_2025[[#This Row],[Brutobedrag]])</f>
        <v>-2721</v>
      </c>
      <c r="P1212" s="10">
        <f>IF(Q1_2025[[#This Row],[Prijstype]] = "Artikelprijs",Q1_2025[[#This Row],[Brutobedrag 2]]*(100-Q1_2025[[#This Row],[Relatiekorting percentage]])/100,Q1_2025[[#This Row],[Bruto - Rel.korting]])</f>
        <v>-2721</v>
      </c>
    </row>
    <row r="1213" spans="1:16" x14ac:dyDescent="0.3">
      <c r="A1213" t="s">
        <v>266</v>
      </c>
      <c r="B1213">
        <v>1001019</v>
      </c>
      <c r="C1213" t="s">
        <v>267</v>
      </c>
      <c r="D1213">
        <v>980</v>
      </c>
      <c r="E1213" s="10">
        <v>51.98</v>
      </c>
      <c r="F1213" s="10">
        <v>50940.4</v>
      </c>
      <c r="G1213" s="10">
        <v>33620.660000000003</v>
      </c>
      <c r="H1213">
        <v>34</v>
      </c>
      <c r="I1213" s="10" t="str">
        <f>_xlfn.XLOOKUP(Q1_2025[[#This Row],[Artikelnr]],Artikel_prijzen[Artnr],Artikel_prijzen[Groep],"")</f>
        <v/>
      </c>
      <c r="J1213" s="10" t="str">
        <f>_xlfn.XLOOKUP(Q1_2025[[#This Row],[Artikelnr]],Artikel_prijzen[Artnr],Artikel_prijzen[Prijs 2025],"")</f>
        <v/>
      </c>
      <c r="K1213" s="10" t="str">
        <f>IF(Q1_2025[[#This Row],[Artikelprijs]]&lt;&gt;"",IF(Q1_2025[[#This Row],[Stuksprijs]]=Q1_2025[[#This Row],[Artikelprijs]],"Prijs gelijk","Prijs wijkt af"),"")</f>
        <v/>
      </c>
      <c r="L1213" s="10"/>
      <c r="N1213" s="10">
        <f>IF(Q1_2025[[#This Row],[Prijstype]]="Artikelprijs",Q1_2025[[#This Row],[Artikelprijs]],Q1_2025[[#This Row],[Stuksprijs]])</f>
        <v>51.98</v>
      </c>
      <c r="O1213" s="10">
        <f>IF(Q1_2025[[#This Row],[Prijstype]]="Artikelprijs",Q1_2025[[#This Row],[Artikelprijs]] * Q1_2025[[#This Row],[Besteld]],Q1_2025[[#This Row],[Brutobedrag]])</f>
        <v>50940.4</v>
      </c>
      <c r="P1213" s="10">
        <f>IF(Q1_2025[[#This Row],[Prijstype]] = "Artikelprijs",Q1_2025[[#This Row],[Brutobedrag 2]]*(100-Q1_2025[[#This Row],[Relatiekorting percentage]])/100,Q1_2025[[#This Row],[Bruto - Rel.korting]])</f>
        <v>33620.660000000003</v>
      </c>
    </row>
    <row r="1214" spans="1:16" x14ac:dyDescent="0.3">
      <c r="A1214" t="s">
        <v>266</v>
      </c>
      <c r="B1214">
        <v>1001019</v>
      </c>
      <c r="C1214" t="s">
        <v>267</v>
      </c>
      <c r="D1214">
        <v>80</v>
      </c>
      <c r="E1214" s="10">
        <v>51.98</v>
      </c>
      <c r="F1214" s="10">
        <v>0</v>
      </c>
      <c r="G1214" s="10">
        <v>0</v>
      </c>
      <c r="H1214">
        <v>34</v>
      </c>
      <c r="I1214" s="10" t="str">
        <f>_xlfn.XLOOKUP(Q1_2025[[#This Row],[Artikelnr]],Artikel_prijzen[Artnr],Artikel_prijzen[Groep],"")</f>
        <v/>
      </c>
      <c r="J1214" s="10" t="str">
        <f>_xlfn.XLOOKUP(Q1_2025[[#This Row],[Artikelnr]],Artikel_prijzen[Artnr],Artikel_prijzen[Prijs 2025],"")</f>
        <v/>
      </c>
      <c r="K1214" s="10" t="str">
        <f>IF(Q1_2025[[#This Row],[Artikelprijs]]&lt;&gt;"",IF(Q1_2025[[#This Row],[Stuksprijs]]=Q1_2025[[#This Row],[Artikelprijs]],"Prijs gelijk","Prijs wijkt af"),"")</f>
        <v/>
      </c>
      <c r="L1214" s="10"/>
      <c r="N1214" s="10">
        <f>IF(Q1_2025[[#This Row],[Prijstype]]="Artikelprijs",Q1_2025[[#This Row],[Artikelprijs]],Q1_2025[[#This Row],[Stuksprijs]])</f>
        <v>51.98</v>
      </c>
      <c r="O1214" s="10">
        <f>IF(Q1_2025[[#This Row],[Prijstype]]="Artikelprijs",Q1_2025[[#This Row],[Artikelprijs]] * Q1_2025[[#This Row],[Besteld]],Q1_2025[[#This Row],[Brutobedrag]])</f>
        <v>0</v>
      </c>
      <c r="P1214" s="10">
        <f>IF(Q1_2025[[#This Row],[Prijstype]] = "Artikelprijs",Q1_2025[[#This Row],[Brutobedrag 2]]*(100-Q1_2025[[#This Row],[Relatiekorting percentage]])/100,Q1_2025[[#This Row],[Bruto - Rel.korting]])</f>
        <v>0</v>
      </c>
    </row>
    <row r="1215" spans="1:16" x14ac:dyDescent="0.3">
      <c r="A1215" t="s">
        <v>266</v>
      </c>
      <c r="B1215">
        <v>5020006</v>
      </c>
      <c r="C1215" t="s">
        <v>268</v>
      </c>
      <c r="D1215">
        <v>3</v>
      </c>
      <c r="E1215" s="10">
        <v>320</v>
      </c>
      <c r="F1215" s="10">
        <v>960</v>
      </c>
      <c r="G1215" s="10">
        <v>672</v>
      </c>
      <c r="H1215">
        <v>30</v>
      </c>
      <c r="I1215" s="10" t="str">
        <f>_xlfn.XLOOKUP(Q1_2025[[#This Row],[Artikelnr]],Artikel_prijzen[Artnr],Artikel_prijzen[Groep],"")</f>
        <v/>
      </c>
      <c r="J1215" s="10" t="str">
        <f>_xlfn.XLOOKUP(Q1_2025[[#This Row],[Artikelnr]],Artikel_prijzen[Artnr],Artikel_prijzen[Prijs 2025],"")</f>
        <v/>
      </c>
      <c r="K1215" s="10" t="str">
        <f>IF(Q1_2025[[#This Row],[Artikelprijs]]&lt;&gt;"",IF(Q1_2025[[#This Row],[Stuksprijs]]=Q1_2025[[#This Row],[Artikelprijs]],"Prijs gelijk","Prijs wijkt af"),"")</f>
        <v/>
      </c>
      <c r="L1215" s="10"/>
      <c r="N1215" s="10">
        <f>IF(Q1_2025[[#This Row],[Prijstype]]="Artikelprijs",Q1_2025[[#This Row],[Artikelprijs]],Q1_2025[[#This Row],[Stuksprijs]])</f>
        <v>320</v>
      </c>
      <c r="O1215" s="10">
        <f>IF(Q1_2025[[#This Row],[Prijstype]]="Artikelprijs",Q1_2025[[#This Row],[Artikelprijs]] * Q1_2025[[#This Row],[Besteld]],Q1_2025[[#This Row],[Brutobedrag]])</f>
        <v>960</v>
      </c>
      <c r="P1215" s="10">
        <f>IF(Q1_2025[[#This Row],[Prijstype]] = "Artikelprijs",Q1_2025[[#This Row],[Brutobedrag 2]]*(100-Q1_2025[[#This Row],[Relatiekorting percentage]])/100,Q1_2025[[#This Row],[Bruto - Rel.korting]])</f>
        <v>672</v>
      </c>
    </row>
    <row r="1216" spans="1:16" x14ac:dyDescent="0.3">
      <c r="A1216" t="s">
        <v>266</v>
      </c>
      <c r="B1216">
        <v>1002020</v>
      </c>
      <c r="C1216" t="s">
        <v>249</v>
      </c>
      <c r="D1216">
        <v>96</v>
      </c>
      <c r="E1216" s="10">
        <v>38.99</v>
      </c>
      <c r="F1216" s="10">
        <v>3743.04</v>
      </c>
      <c r="G1216" s="10">
        <v>2620.13</v>
      </c>
      <c r="H1216">
        <v>30</v>
      </c>
      <c r="I1216" s="10" t="str">
        <f>_xlfn.XLOOKUP(Q1_2025[[#This Row],[Artikelnr]],Artikel_prijzen[Artnr],Artikel_prijzen[Groep],"")</f>
        <v/>
      </c>
      <c r="J1216" s="10" t="str">
        <f>_xlfn.XLOOKUP(Q1_2025[[#This Row],[Artikelnr]],Artikel_prijzen[Artnr],Artikel_prijzen[Prijs 2025],"")</f>
        <v/>
      </c>
      <c r="K1216" s="10" t="str">
        <f>IF(Q1_2025[[#This Row],[Artikelprijs]]&lt;&gt;"",IF(Q1_2025[[#This Row],[Stuksprijs]]=Q1_2025[[#This Row],[Artikelprijs]],"Prijs gelijk","Prijs wijkt af"),"")</f>
        <v/>
      </c>
      <c r="L1216" s="10"/>
      <c r="N1216" s="10">
        <f>IF(Q1_2025[[#This Row],[Prijstype]]="Artikelprijs",Q1_2025[[#This Row],[Artikelprijs]],Q1_2025[[#This Row],[Stuksprijs]])</f>
        <v>38.99</v>
      </c>
      <c r="O1216" s="10">
        <f>IF(Q1_2025[[#This Row],[Prijstype]]="Artikelprijs",Q1_2025[[#This Row],[Artikelprijs]] * Q1_2025[[#This Row],[Besteld]],Q1_2025[[#This Row],[Brutobedrag]])</f>
        <v>3743.04</v>
      </c>
      <c r="P1216" s="10">
        <f>IF(Q1_2025[[#This Row],[Prijstype]] = "Artikelprijs",Q1_2025[[#This Row],[Brutobedrag 2]]*(100-Q1_2025[[#This Row],[Relatiekorting percentage]])/100,Q1_2025[[#This Row],[Bruto - Rel.korting]])</f>
        <v>2620.13</v>
      </c>
    </row>
    <row r="1217" spans="1:16" x14ac:dyDescent="0.3">
      <c r="A1217" t="s">
        <v>266</v>
      </c>
      <c r="B1217">
        <v>1002020</v>
      </c>
      <c r="C1217" t="s">
        <v>249</v>
      </c>
      <c r="D1217">
        <v>14</v>
      </c>
      <c r="E1217" s="10">
        <v>38.99</v>
      </c>
      <c r="F1217" s="10">
        <v>0</v>
      </c>
      <c r="G1217" s="10">
        <v>0</v>
      </c>
      <c r="H1217">
        <v>30</v>
      </c>
      <c r="I1217" s="10" t="str">
        <f>_xlfn.XLOOKUP(Q1_2025[[#This Row],[Artikelnr]],Artikel_prijzen[Artnr],Artikel_prijzen[Groep],"")</f>
        <v/>
      </c>
      <c r="J1217" s="10" t="str">
        <f>_xlfn.XLOOKUP(Q1_2025[[#This Row],[Artikelnr]],Artikel_prijzen[Artnr],Artikel_prijzen[Prijs 2025],"")</f>
        <v/>
      </c>
      <c r="K1217" s="10" t="str">
        <f>IF(Q1_2025[[#This Row],[Artikelprijs]]&lt;&gt;"",IF(Q1_2025[[#This Row],[Stuksprijs]]=Q1_2025[[#This Row],[Artikelprijs]],"Prijs gelijk","Prijs wijkt af"),"")</f>
        <v/>
      </c>
      <c r="L1217" s="10"/>
      <c r="N1217" s="10">
        <f>IF(Q1_2025[[#This Row],[Prijstype]]="Artikelprijs",Q1_2025[[#This Row],[Artikelprijs]],Q1_2025[[#This Row],[Stuksprijs]])</f>
        <v>38.99</v>
      </c>
      <c r="O1217" s="10">
        <f>IF(Q1_2025[[#This Row],[Prijstype]]="Artikelprijs",Q1_2025[[#This Row],[Artikelprijs]] * Q1_2025[[#This Row],[Besteld]],Q1_2025[[#This Row],[Brutobedrag]])</f>
        <v>0</v>
      </c>
      <c r="P1217" s="10">
        <f>IF(Q1_2025[[#This Row],[Prijstype]] = "Artikelprijs",Q1_2025[[#This Row],[Brutobedrag 2]]*(100-Q1_2025[[#This Row],[Relatiekorting percentage]])/100,Q1_2025[[#This Row],[Bruto - Rel.korting]])</f>
        <v>0</v>
      </c>
    </row>
    <row r="1218" spans="1:16" x14ac:dyDescent="0.3">
      <c r="A1218" t="s">
        <v>266</v>
      </c>
      <c r="B1218">
        <v>1001013</v>
      </c>
      <c r="C1218" t="s">
        <v>53</v>
      </c>
      <c r="D1218">
        <v>35</v>
      </c>
      <c r="E1218" s="10">
        <v>30.77</v>
      </c>
      <c r="F1218" s="10">
        <v>1076.95</v>
      </c>
      <c r="G1218" s="10">
        <v>753.86</v>
      </c>
      <c r="H1218">
        <v>30</v>
      </c>
      <c r="I1218" s="10" t="str">
        <f>_xlfn.XLOOKUP(Q1_2025[[#This Row],[Artikelnr]],Artikel_prijzen[Artnr],Artikel_prijzen[Groep],"")</f>
        <v/>
      </c>
      <c r="J1218" s="10" t="str">
        <f>_xlfn.XLOOKUP(Q1_2025[[#This Row],[Artikelnr]],Artikel_prijzen[Artnr],Artikel_prijzen[Prijs 2025],"")</f>
        <v/>
      </c>
      <c r="K1218" s="10" t="str">
        <f>IF(Q1_2025[[#This Row],[Artikelprijs]]&lt;&gt;"",IF(Q1_2025[[#This Row],[Stuksprijs]]=Q1_2025[[#This Row],[Artikelprijs]],"Prijs gelijk","Prijs wijkt af"),"")</f>
        <v/>
      </c>
      <c r="L1218" s="10"/>
      <c r="N1218" s="10">
        <f>IF(Q1_2025[[#This Row],[Prijstype]]="Artikelprijs",Q1_2025[[#This Row],[Artikelprijs]],Q1_2025[[#This Row],[Stuksprijs]])</f>
        <v>30.77</v>
      </c>
      <c r="O1218" s="10">
        <f>IF(Q1_2025[[#This Row],[Prijstype]]="Artikelprijs",Q1_2025[[#This Row],[Artikelprijs]] * Q1_2025[[#This Row],[Besteld]],Q1_2025[[#This Row],[Brutobedrag]])</f>
        <v>1076.95</v>
      </c>
      <c r="P1218" s="10">
        <f>IF(Q1_2025[[#This Row],[Prijstype]] = "Artikelprijs",Q1_2025[[#This Row],[Brutobedrag 2]]*(100-Q1_2025[[#This Row],[Relatiekorting percentage]])/100,Q1_2025[[#This Row],[Bruto - Rel.korting]])</f>
        <v>753.86</v>
      </c>
    </row>
    <row r="1219" spans="1:16" x14ac:dyDescent="0.3">
      <c r="A1219" t="s">
        <v>266</v>
      </c>
      <c r="B1219">
        <v>1001013</v>
      </c>
      <c r="C1219" t="s">
        <v>53</v>
      </c>
      <c r="D1219">
        <v>4</v>
      </c>
      <c r="E1219" s="10">
        <v>30.77</v>
      </c>
      <c r="F1219" s="10">
        <v>123.08</v>
      </c>
      <c r="G1219" s="10">
        <v>86.16</v>
      </c>
      <c r="H1219">
        <v>30</v>
      </c>
      <c r="I1219" s="10" t="str">
        <f>_xlfn.XLOOKUP(Q1_2025[[#This Row],[Artikelnr]],Artikel_prijzen[Artnr],Artikel_prijzen[Groep],"")</f>
        <v/>
      </c>
      <c r="J1219" s="10" t="str">
        <f>_xlfn.XLOOKUP(Q1_2025[[#This Row],[Artikelnr]],Artikel_prijzen[Artnr],Artikel_prijzen[Prijs 2025],"")</f>
        <v/>
      </c>
      <c r="K1219" s="10" t="str">
        <f>IF(Q1_2025[[#This Row],[Artikelprijs]]&lt;&gt;"",IF(Q1_2025[[#This Row],[Stuksprijs]]=Q1_2025[[#This Row],[Artikelprijs]],"Prijs gelijk","Prijs wijkt af"),"")</f>
        <v/>
      </c>
      <c r="L1219" s="10"/>
      <c r="N1219" s="10">
        <f>IF(Q1_2025[[#This Row],[Prijstype]]="Artikelprijs",Q1_2025[[#This Row],[Artikelprijs]],Q1_2025[[#This Row],[Stuksprijs]])</f>
        <v>30.77</v>
      </c>
      <c r="O1219" s="10">
        <f>IF(Q1_2025[[#This Row],[Prijstype]]="Artikelprijs",Q1_2025[[#This Row],[Artikelprijs]] * Q1_2025[[#This Row],[Besteld]],Q1_2025[[#This Row],[Brutobedrag]])</f>
        <v>123.08</v>
      </c>
      <c r="P1219" s="10">
        <f>IF(Q1_2025[[#This Row],[Prijstype]] = "Artikelprijs",Q1_2025[[#This Row],[Brutobedrag 2]]*(100-Q1_2025[[#This Row],[Relatiekorting percentage]])/100,Q1_2025[[#This Row],[Bruto - Rel.korting]])</f>
        <v>86.16</v>
      </c>
    </row>
    <row r="1220" spans="1:16" x14ac:dyDescent="0.3">
      <c r="A1220" t="s">
        <v>266</v>
      </c>
      <c r="B1220">
        <v>1001013</v>
      </c>
      <c r="C1220" t="s">
        <v>53</v>
      </c>
      <c r="D1220">
        <v>11</v>
      </c>
      <c r="E1220" s="10">
        <v>30.77</v>
      </c>
      <c r="F1220" s="10">
        <v>0</v>
      </c>
      <c r="G1220" s="10">
        <v>0</v>
      </c>
      <c r="H1220">
        <v>30</v>
      </c>
      <c r="I1220" s="10" t="str">
        <f>_xlfn.XLOOKUP(Q1_2025[[#This Row],[Artikelnr]],Artikel_prijzen[Artnr],Artikel_prijzen[Groep],"")</f>
        <v/>
      </c>
      <c r="J1220" s="10" t="str">
        <f>_xlfn.XLOOKUP(Q1_2025[[#This Row],[Artikelnr]],Artikel_prijzen[Artnr],Artikel_prijzen[Prijs 2025],"")</f>
        <v/>
      </c>
      <c r="K1220" s="10" t="str">
        <f>IF(Q1_2025[[#This Row],[Artikelprijs]]&lt;&gt;"",IF(Q1_2025[[#This Row],[Stuksprijs]]=Q1_2025[[#This Row],[Artikelprijs]],"Prijs gelijk","Prijs wijkt af"),"")</f>
        <v/>
      </c>
      <c r="L1220" s="10"/>
      <c r="N1220" s="10">
        <f>IF(Q1_2025[[#This Row],[Prijstype]]="Artikelprijs",Q1_2025[[#This Row],[Artikelprijs]],Q1_2025[[#This Row],[Stuksprijs]])</f>
        <v>30.77</v>
      </c>
      <c r="O1220" s="10">
        <f>IF(Q1_2025[[#This Row],[Prijstype]]="Artikelprijs",Q1_2025[[#This Row],[Artikelprijs]] * Q1_2025[[#This Row],[Besteld]],Q1_2025[[#This Row],[Brutobedrag]])</f>
        <v>0</v>
      </c>
      <c r="P1220" s="10">
        <f>IF(Q1_2025[[#This Row],[Prijstype]] = "Artikelprijs",Q1_2025[[#This Row],[Brutobedrag 2]]*(100-Q1_2025[[#This Row],[Relatiekorting percentage]])/100,Q1_2025[[#This Row],[Bruto - Rel.korting]])</f>
        <v>0</v>
      </c>
    </row>
    <row r="1221" spans="1:16" x14ac:dyDescent="0.3">
      <c r="A1221" t="s">
        <v>266</v>
      </c>
      <c r="B1221">
        <v>3001069</v>
      </c>
      <c r="C1221" t="s">
        <v>269</v>
      </c>
      <c r="D1221">
        <v>97</v>
      </c>
      <c r="E1221" s="10">
        <v>34.07</v>
      </c>
      <c r="F1221" s="10">
        <v>3304.79</v>
      </c>
      <c r="G1221" s="10">
        <v>2313.35</v>
      </c>
      <c r="H1221">
        <v>30</v>
      </c>
      <c r="I1221" s="10" t="str">
        <f>_xlfn.XLOOKUP(Q1_2025[[#This Row],[Artikelnr]],Artikel_prijzen[Artnr],Artikel_prijzen[Groep],"")</f>
        <v/>
      </c>
      <c r="J1221" s="10" t="str">
        <f>_xlfn.XLOOKUP(Q1_2025[[#This Row],[Artikelnr]],Artikel_prijzen[Artnr],Artikel_prijzen[Prijs 2025],"")</f>
        <v/>
      </c>
      <c r="K1221" s="10" t="str">
        <f>IF(Q1_2025[[#This Row],[Artikelprijs]]&lt;&gt;"",IF(Q1_2025[[#This Row],[Stuksprijs]]=Q1_2025[[#This Row],[Artikelprijs]],"Prijs gelijk","Prijs wijkt af"),"")</f>
        <v/>
      </c>
      <c r="L1221" s="10"/>
      <c r="N1221" s="10">
        <f>IF(Q1_2025[[#This Row],[Prijstype]]="Artikelprijs",Q1_2025[[#This Row],[Artikelprijs]],Q1_2025[[#This Row],[Stuksprijs]])</f>
        <v>34.07</v>
      </c>
      <c r="O1221" s="10">
        <f>IF(Q1_2025[[#This Row],[Prijstype]]="Artikelprijs",Q1_2025[[#This Row],[Artikelprijs]] * Q1_2025[[#This Row],[Besteld]],Q1_2025[[#This Row],[Brutobedrag]])</f>
        <v>3304.79</v>
      </c>
      <c r="P1221" s="10">
        <f>IF(Q1_2025[[#This Row],[Prijstype]] = "Artikelprijs",Q1_2025[[#This Row],[Brutobedrag 2]]*(100-Q1_2025[[#This Row],[Relatiekorting percentage]])/100,Q1_2025[[#This Row],[Bruto - Rel.korting]])</f>
        <v>2313.35</v>
      </c>
    </row>
    <row r="1222" spans="1:16" x14ac:dyDescent="0.3">
      <c r="A1222" t="s">
        <v>266</v>
      </c>
      <c r="B1222">
        <v>3001044</v>
      </c>
      <c r="C1222" t="s">
        <v>47</v>
      </c>
      <c r="D1222">
        <v>25</v>
      </c>
      <c r="E1222" s="10">
        <v>26.83</v>
      </c>
      <c r="F1222" s="10">
        <v>0</v>
      </c>
      <c r="G1222" s="10">
        <v>0</v>
      </c>
      <c r="H1222">
        <v>30</v>
      </c>
      <c r="I1222" s="10" t="str">
        <f>_xlfn.XLOOKUP(Q1_2025[[#This Row],[Artikelnr]],Artikel_prijzen[Artnr],Artikel_prijzen[Groep],"")</f>
        <v/>
      </c>
      <c r="J1222" s="10" t="str">
        <f>_xlfn.XLOOKUP(Q1_2025[[#This Row],[Artikelnr]],Artikel_prijzen[Artnr],Artikel_prijzen[Prijs 2025],"")</f>
        <v/>
      </c>
      <c r="K1222" s="10" t="str">
        <f>IF(Q1_2025[[#This Row],[Artikelprijs]]&lt;&gt;"",IF(Q1_2025[[#This Row],[Stuksprijs]]=Q1_2025[[#This Row],[Artikelprijs]],"Prijs gelijk","Prijs wijkt af"),"")</f>
        <v/>
      </c>
      <c r="L1222" s="10"/>
      <c r="N1222" s="10">
        <f>IF(Q1_2025[[#This Row],[Prijstype]]="Artikelprijs",Q1_2025[[#This Row],[Artikelprijs]],Q1_2025[[#This Row],[Stuksprijs]])</f>
        <v>26.83</v>
      </c>
      <c r="O1222" s="10">
        <f>IF(Q1_2025[[#This Row],[Prijstype]]="Artikelprijs",Q1_2025[[#This Row],[Artikelprijs]] * Q1_2025[[#This Row],[Besteld]],Q1_2025[[#This Row],[Brutobedrag]])</f>
        <v>0</v>
      </c>
      <c r="P1222" s="10">
        <f>IF(Q1_2025[[#This Row],[Prijstype]] = "Artikelprijs",Q1_2025[[#This Row],[Brutobedrag 2]]*(100-Q1_2025[[#This Row],[Relatiekorting percentage]])/100,Q1_2025[[#This Row],[Bruto - Rel.korting]])</f>
        <v>0</v>
      </c>
    </row>
    <row r="1223" spans="1:16" x14ac:dyDescent="0.3">
      <c r="A1223" t="s">
        <v>266</v>
      </c>
      <c r="B1223">
        <v>3002018</v>
      </c>
      <c r="C1223" t="s">
        <v>270</v>
      </c>
      <c r="D1223">
        <v>5</v>
      </c>
      <c r="E1223" s="10">
        <v>62.46</v>
      </c>
      <c r="F1223" s="10">
        <v>0</v>
      </c>
      <c r="G1223" s="10">
        <v>0</v>
      </c>
      <c r="H1223">
        <v>30</v>
      </c>
      <c r="I1223" s="10" t="str">
        <f>_xlfn.XLOOKUP(Q1_2025[[#This Row],[Artikelnr]],Artikel_prijzen[Artnr],Artikel_prijzen[Groep],"")</f>
        <v/>
      </c>
      <c r="J1223" s="10" t="str">
        <f>_xlfn.XLOOKUP(Q1_2025[[#This Row],[Artikelnr]],Artikel_prijzen[Artnr],Artikel_prijzen[Prijs 2025],"")</f>
        <v/>
      </c>
      <c r="K1223" s="10" t="str">
        <f>IF(Q1_2025[[#This Row],[Artikelprijs]]&lt;&gt;"",IF(Q1_2025[[#This Row],[Stuksprijs]]=Q1_2025[[#This Row],[Artikelprijs]],"Prijs gelijk","Prijs wijkt af"),"")</f>
        <v/>
      </c>
      <c r="L1223" s="10"/>
      <c r="N1223" s="10">
        <f>IF(Q1_2025[[#This Row],[Prijstype]]="Artikelprijs",Q1_2025[[#This Row],[Artikelprijs]],Q1_2025[[#This Row],[Stuksprijs]])</f>
        <v>62.46</v>
      </c>
      <c r="O1223" s="10">
        <f>IF(Q1_2025[[#This Row],[Prijstype]]="Artikelprijs",Q1_2025[[#This Row],[Artikelprijs]] * Q1_2025[[#This Row],[Besteld]],Q1_2025[[#This Row],[Brutobedrag]])</f>
        <v>0</v>
      </c>
      <c r="P1223" s="10">
        <f>IF(Q1_2025[[#This Row],[Prijstype]] = "Artikelprijs",Q1_2025[[#This Row],[Brutobedrag 2]]*(100-Q1_2025[[#This Row],[Relatiekorting percentage]])/100,Q1_2025[[#This Row],[Bruto - Rel.korting]])</f>
        <v>0</v>
      </c>
    </row>
    <row r="1224" spans="1:16" x14ac:dyDescent="0.3">
      <c r="A1224" t="s">
        <v>266</v>
      </c>
      <c r="B1224">
        <v>3002029</v>
      </c>
      <c r="C1224" t="s">
        <v>100</v>
      </c>
      <c r="D1224">
        <v>15</v>
      </c>
      <c r="E1224" s="10">
        <v>76.02</v>
      </c>
      <c r="F1224" s="10">
        <v>1140.3</v>
      </c>
      <c r="G1224" s="10">
        <v>798.21</v>
      </c>
      <c r="H1224">
        <v>30</v>
      </c>
      <c r="I1224" s="10" t="str">
        <f>_xlfn.XLOOKUP(Q1_2025[[#This Row],[Artikelnr]],Artikel_prijzen[Artnr],Artikel_prijzen[Groep],"")</f>
        <v/>
      </c>
      <c r="J1224" s="10" t="str">
        <f>_xlfn.XLOOKUP(Q1_2025[[#This Row],[Artikelnr]],Artikel_prijzen[Artnr],Artikel_prijzen[Prijs 2025],"")</f>
        <v/>
      </c>
      <c r="K1224" s="10" t="str">
        <f>IF(Q1_2025[[#This Row],[Artikelprijs]]&lt;&gt;"",IF(Q1_2025[[#This Row],[Stuksprijs]]=Q1_2025[[#This Row],[Artikelprijs]],"Prijs gelijk","Prijs wijkt af"),"")</f>
        <v/>
      </c>
      <c r="L1224" s="10"/>
      <c r="N1224" s="10">
        <f>IF(Q1_2025[[#This Row],[Prijstype]]="Artikelprijs",Q1_2025[[#This Row],[Artikelprijs]],Q1_2025[[#This Row],[Stuksprijs]])</f>
        <v>76.02</v>
      </c>
      <c r="O1224" s="10">
        <f>IF(Q1_2025[[#This Row],[Prijstype]]="Artikelprijs",Q1_2025[[#This Row],[Artikelprijs]] * Q1_2025[[#This Row],[Besteld]],Q1_2025[[#This Row],[Brutobedrag]])</f>
        <v>1140.3</v>
      </c>
      <c r="P1224" s="10">
        <f>IF(Q1_2025[[#This Row],[Prijstype]] = "Artikelprijs",Q1_2025[[#This Row],[Brutobedrag 2]]*(100-Q1_2025[[#This Row],[Relatiekorting percentage]])/100,Q1_2025[[#This Row],[Bruto - Rel.korting]])</f>
        <v>798.21</v>
      </c>
    </row>
    <row r="1225" spans="1:16" x14ac:dyDescent="0.3">
      <c r="A1225" t="s">
        <v>266</v>
      </c>
      <c r="B1225">
        <v>3001046</v>
      </c>
      <c r="C1225" t="s">
        <v>61</v>
      </c>
      <c r="D1225">
        <v>225</v>
      </c>
      <c r="E1225" s="10">
        <v>3.5</v>
      </c>
      <c r="F1225" s="10">
        <v>0</v>
      </c>
      <c r="G1225" s="10">
        <v>0</v>
      </c>
      <c r="H1225">
        <v>30</v>
      </c>
      <c r="I1225" s="10" t="str">
        <f>_xlfn.XLOOKUP(Q1_2025[[#This Row],[Artikelnr]],Artikel_prijzen[Artnr],Artikel_prijzen[Groep],"")</f>
        <v/>
      </c>
      <c r="J1225" s="10" t="str">
        <f>_xlfn.XLOOKUP(Q1_2025[[#This Row],[Artikelnr]],Artikel_prijzen[Artnr],Artikel_prijzen[Prijs 2025],"")</f>
        <v/>
      </c>
      <c r="K1225" s="10" t="str">
        <f>IF(Q1_2025[[#This Row],[Artikelprijs]]&lt;&gt;"",IF(Q1_2025[[#This Row],[Stuksprijs]]=Q1_2025[[#This Row],[Artikelprijs]],"Prijs gelijk","Prijs wijkt af"),"")</f>
        <v/>
      </c>
      <c r="L1225" s="10"/>
      <c r="N1225" s="10">
        <f>IF(Q1_2025[[#This Row],[Prijstype]]="Artikelprijs",Q1_2025[[#This Row],[Artikelprijs]],Q1_2025[[#This Row],[Stuksprijs]])</f>
        <v>3.5</v>
      </c>
      <c r="O1225" s="10">
        <f>IF(Q1_2025[[#This Row],[Prijstype]]="Artikelprijs",Q1_2025[[#This Row],[Artikelprijs]] * Q1_2025[[#This Row],[Besteld]],Q1_2025[[#This Row],[Brutobedrag]])</f>
        <v>0</v>
      </c>
      <c r="P1225" s="10">
        <f>IF(Q1_2025[[#This Row],[Prijstype]] = "Artikelprijs",Q1_2025[[#This Row],[Brutobedrag 2]]*(100-Q1_2025[[#This Row],[Relatiekorting percentage]])/100,Q1_2025[[#This Row],[Bruto - Rel.korting]])</f>
        <v>0</v>
      </c>
    </row>
    <row r="1226" spans="1:16" x14ac:dyDescent="0.3">
      <c r="A1226" t="s">
        <v>266</v>
      </c>
      <c r="B1226">
        <v>3001047</v>
      </c>
      <c r="C1226" t="s">
        <v>201</v>
      </c>
      <c r="D1226">
        <v>40</v>
      </c>
      <c r="E1226" s="10">
        <v>5</v>
      </c>
      <c r="F1226" s="10">
        <v>0</v>
      </c>
      <c r="G1226" s="10">
        <v>0</v>
      </c>
      <c r="H1226">
        <v>30</v>
      </c>
      <c r="I1226" s="10" t="str">
        <f>_xlfn.XLOOKUP(Q1_2025[[#This Row],[Artikelnr]],Artikel_prijzen[Artnr],Artikel_prijzen[Groep],"")</f>
        <v/>
      </c>
      <c r="J1226" s="10" t="str">
        <f>_xlfn.XLOOKUP(Q1_2025[[#This Row],[Artikelnr]],Artikel_prijzen[Artnr],Artikel_prijzen[Prijs 2025],"")</f>
        <v/>
      </c>
      <c r="K1226" s="10" t="str">
        <f>IF(Q1_2025[[#This Row],[Artikelprijs]]&lt;&gt;"",IF(Q1_2025[[#This Row],[Stuksprijs]]=Q1_2025[[#This Row],[Artikelprijs]],"Prijs gelijk","Prijs wijkt af"),"")</f>
        <v/>
      </c>
      <c r="L1226" s="10"/>
      <c r="N1226" s="10">
        <f>IF(Q1_2025[[#This Row],[Prijstype]]="Artikelprijs",Q1_2025[[#This Row],[Artikelprijs]],Q1_2025[[#This Row],[Stuksprijs]])</f>
        <v>5</v>
      </c>
      <c r="O1226" s="10">
        <f>IF(Q1_2025[[#This Row],[Prijstype]]="Artikelprijs",Q1_2025[[#This Row],[Artikelprijs]] * Q1_2025[[#This Row],[Besteld]],Q1_2025[[#This Row],[Brutobedrag]])</f>
        <v>0</v>
      </c>
      <c r="P1226" s="10">
        <f>IF(Q1_2025[[#This Row],[Prijstype]] = "Artikelprijs",Q1_2025[[#This Row],[Brutobedrag 2]]*(100-Q1_2025[[#This Row],[Relatiekorting percentage]])/100,Q1_2025[[#This Row],[Bruto - Rel.korting]])</f>
        <v>0</v>
      </c>
    </row>
    <row r="1227" spans="1:16" x14ac:dyDescent="0.3">
      <c r="A1227" t="s">
        <v>266</v>
      </c>
      <c r="B1227">
        <v>3001035</v>
      </c>
      <c r="C1227" t="s">
        <v>62</v>
      </c>
      <c r="D1227">
        <v>50</v>
      </c>
      <c r="E1227" s="10">
        <v>2</v>
      </c>
      <c r="F1227" s="10">
        <v>0</v>
      </c>
      <c r="G1227" s="10">
        <v>0</v>
      </c>
      <c r="H1227">
        <v>30</v>
      </c>
      <c r="I1227" s="10" t="str">
        <f>_xlfn.XLOOKUP(Q1_2025[[#This Row],[Artikelnr]],Artikel_prijzen[Artnr],Artikel_prijzen[Groep],"")</f>
        <v/>
      </c>
      <c r="J1227" s="10" t="str">
        <f>_xlfn.XLOOKUP(Q1_2025[[#This Row],[Artikelnr]],Artikel_prijzen[Artnr],Artikel_prijzen[Prijs 2025],"")</f>
        <v/>
      </c>
      <c r="K1227" s="10" t="str">
        <f>IF(Q1_2025[[#This Row],[Artikelprijs]]&lt;&gt;"",IF(Q1_2025[[#This Row],[Stuksprijs]]=Q1_2025[[#This Row],[Artikelprijs]],"Prijs gelijk","Prijs wijkt af"),"")</f>
        <v/>
      </c>
      <c r="L1227" s="10"/>
      <c r="N1227" s="10">
        <f>IF(Q1_2025[[#This Row],[Prijstype]]="Artikelprijs",Q1_2025[[#This Row],[Artikelprijs]],Q1_2025[[#This Row],[Stuksprijs]])</f>
        <v>2</v>
      </c>
      <c r="O1227" s="10">
        <f>IF(Q1_2025[[#This Row],[Prijstype]]="Artikelprijs",Q1_2025[[#This Row],[Artikelprijs]] * Q1_2025[[#This Row],[Besteld]],Q1_2025[[#This Row],[Brutobedrag]])</f>
        <v>0</v>
      </c>
      <c r="P1227" s="10">
        <f>IF(Q1_2025[[#This Row],[Prijstype]] = "Artikelprijs",Q1_2025[[#This Row],[Brutobedrag 2]]*(100-Q1_2025[[#This Row],[Relatiekorting percentage]])/100,Q1_2025[[#This Row],[Bruto - Rel.korting]])</f>
        <v>0</v>
      </c>
    </row>
    <row r="1228" spans="1:16" x14ac:dyDescent="0.3">
      <c r="A1228" t="s">
        <v>266</v>
      </c>
      <c r="B1228">
        <v>3001036</v>
      </c>
      <c r="C1228" t="s">
        <v>63</v>
      </c>
      <c r="D1228">
        <v>100</v>
      </c>
      <c r="E1228" s="10">
        <v>3</v>
      </c>
      <c r="F1228" s="10">
        <v>0</v>
      </c>
      <c r="G1228" s="10">
        <v>0</v>
      </c>
      <c r="H1228">
        <v>30</v>
      </c>
      <c r="I1228" s="10" t="str">
        <f>_xlfn.XLOOKUP(Q1_2025[[#This Row],[Artikelnr]],Artikel_prijzen[Artnr],Artikel_prijzen[Groep],"")</f>
        <v/>
      </c>
      <c r="J1228" s="10" t="str">
        <f>_xlfn.XLOOKUP(Q1_2025[[#This Row],[Artikelnr]],Artikel_prijzen[Artnr],Artikel_prijzen[Prijs 2025],"")</f>
        <v/>
      </c>
      <c r="K1228" s="10" t="str">
        <f>IF(Q1_2025[[#This Row],[Artikelprijs]]&lt;&gt;"",IF(Q1_2025[[#This Row],[Stuksprijs]]=Q1_2025[[#This Row],[Artikelprijs]],"Prijs gelijk","Prijs wijkt af"),"")</f>
        <v/>
      </c>
      <c r="L1228" s="10"/>
      <c r="N1228" s="10">
        <f>IF(Q1_2025[[#This Row],[Prijstype]]="Artikelprijs",Q1_2025[[#This Row],[Artikelprijs]],Q1_2025[[#This Row],[Stuksprijs]])</f>
        <v>3</v>
      </c>
      <c r="O1228" s="10">
        <f>IF(Q1_2025[[#This Row],[Prijstype]]="Artikelprijs",Q1_2025[[#This Row],[Artikelprijs]] * Q1_2025[[#This Row],[Besteld]],Q1_2025[[#This Row],[Brutobedrag]])</f>
        <v>0</v>
      </c>
      <c r="P1228" s="10">
        <f>IF(Q1_2025[[#This Row],[Prijstype]] = "Artikelprijs",Q1_2025[[#This Row],[Brutobedrag 2]]*(100-Q1_2025[[#This Row],[Relatiekorting percentage]])/100,Q1_2025[[#This Row],[Bruto - Rel.korting]])</f>
        <v>0</v>
      </c>
    </row>
    <row r="1229" spans="1:16" x14ac:dyDescent="0.3">
      <c r="A1229" t="s">
        <v>266</v>
      </c>
      <c r="B1229">
        <v>3001037</v>
      </c>
      <c r="C1229" t="s">
        <v>64</v>
      </c>
      <c r="D1229">
        <v>300</v>
      </c>
      <c r="E1229" s="10">
        <v>4</v>
      </c>
      <c r="F1229" s="10">
        <v>0</v>
      </c>
      <c r="G1229" s="10">
        <v>0</v>
      </c>
      <c r="H1229">
        <v>30</v>
      </c>
      <c r="I1229" s="10" t="str">
        <f>_xlfn.XLOOKUP(Q1_2025[[#This Row],[Artikelnr]],Artikel_prijzen[Artnr],Artikel_prijzen[Groep],"")</f>
        <v/>
      </c>
      <c r="J1229" s="10" t="str">
        <f>_xlfn.XLOOKUP(Q1_2025[[#This Row],[Artikelnr]],Artikel_prijzen[Artnr],Artikel_prijzen[Prijs 2025],"")</f>
        <v/>
      </c>
      <c r="K1229" s="10" t="str">
        <f>IF(Q1_2025[[#This Row],[Artikelprijs]]&lt;&gt;"",IF(Q1_2025[[#This Row],[Stuksprijs]]=Q1_2025[[#This Row],[Artikelprijs]],"Prijs gelijk","Prijs wijkt af"),"")</f>
        <v/>
      </c>
      <c r="L1229" s="10"/>
      <c r="N1229" s="10">
        <f>IF(Q1_2025[[#This Row],[Prijstype]]="Artikelprijs",Q1_2025[[#This Row],[Artikelprijs]],Q1_2025[[#This Row],[Stuksprijs]])</f>
        <v>4</v>
      </c>
      <c r="O1229" s="10">
        <f>IF(Q1_2025[[#This Row],[Prijstype]]="Artikelprijs",Q1_2025[[#This Row],[Artikelprijs]] * Q1_2025[[#This Row],[Besteld]],Q1_2025[[#This Row],[Brutobedrag]])</f>
        <v>0</v>
      </c>
      <c r="P1229" s="10">
        <f>IF(Q1_2025[[#This Row],[Prijstype]] = "Artikelprijs",Q1_2025[[#This Row],[Brutobedrag 2]]*(100-Q1_2025[[#This Row],[Relatiekorting percentage]])/100,Q1_2025[[#This Row],[Bruto - Rel.korting]])</f>
        <v>0</v>
      </c>
    </row>
    <row r="1230" spans="1:16" x14ac:dyDescent="0.3">
      <c r="A1230" t="s">
        <v>266</v>
      </c>
      <c r="B1230">
        <v>3001054</v>
      </c>
      <c r="C1230" t="s">
        <v>137</v>
      </c>
      <c r="D1230">
        <v>110</v>
      </c>
      <c r="E1230" s="10">
        <v>5</v>
      </c>
      <c r="F1230" s="10">
        <v>0</v>
      </c>
      <c r="G1230" s="10">
        <v>0</v>
      </c>
      <c r="H1230">
        <v>30</v>
      </c>
      <c r="I1230" s="10" t="str">
        <f>_xlfn.XLOOKUP(Q1_2025[[#This Row],[Artikelnr]],Artikel_prijzen[Artnr],Artikel_prijzen[Groep],"")</f>
        <v/>
      </c>
      <c r="J1230" s="10" t="str">
        <f>_xlfn.XLOOKUP(Q1_2025[[#This Row],[Artikelnr]],Artikel_prijzen[Artnr],Artikel_prijzen[Prijs 2025],"")</f>
        <v/>
      </c>
      <c r="K1230" s="10" t="str">
        <f>IF(Q1_2025[[#This Row],[Artikelprijs]]&lt;&gt;"",IF(Q1_2025[[#This Row],[Stuksprijs]]=Q1_2025[[#This Row],[Artikelprijs]],"Prijs gelijk","Prijs wijkt af"),"")</f>
        <v/>
      </c>
      <c r="L1230" s="10"/>
      <c r="N1230" s="10">
        <f>IF(Q1_2025[[#This Row],[Prijstype]]="Artikelprijs",Q1_2025[[#This Row],[Artikelprijs]],Q1_2025[[#This Row],[Stuksprijs]])</f>
        <v>5</v>
      </c>
      <c r="O1230" s="10">
        <f>IF(Q1_2025[[#This Row],[Prijstype]]="Artikelprijs",Q1_2025[[#This Row],[Artikelprijs]] * Q1_2025[[#This Row],[Besteld]],Q1_2025[[#This Row],[Brutobedrag]])</f>
        <v>0</v>
      </c>
      <c r="P1230" s="10">
        <f>IF(Q1_2025[[#This Row],[Prijstype]] = "Artikelprijs",Q1_2025[[#This Row],[Brutobedrag 2]]*(100-Q1_2025[[#This Row],[Relatiekorting percentage]])/100,Q1_2025[[#This Row],[Bruto - Rel.korting]])</f>
        <v>0</v>
      </c>
    </row>
    <row r="1231" spans="1:16" x14ac:dyDescent="0.3">
      <c r="A1231" t="s">
        <v>266</v>
      </c>
      <c r="B1231">
        <v>3001038</v>
      </c>
      <c r="C1231" t="s">
        <v>65</v>
      </c>
      <c r="D1231">
        <v>200</v>
      </c>
      <c r="E1231" s="10">
        <v>6</v>
      </c>
      <c r="F1231" s="10">
        <v>0</v>
      </c>
      <c r="G1231" s="10">
        <v>0</v>
      </c>
      <c r="H1231">
        <v>30</v>
      </c>
      <c r="I1231" s="10" t="str">
        <f>_xlfn.XLOOKUP(Q1_2025[[#This Row],[Artikelnr]],Artikel_prijzen[Artnr],Artikel_prijzen[Groep],"")</f>
        <v/>
      </c>
      <c r="J1231" s="10" t="str">
        <f>_xlfn.XLOOKUP(Q1_2025[[#This Row],[Artikelnr]],Artikel_prijzen[Artnr],Artikel_prijzen[Prijs 2025],"")</f>
        <v/>
      </c>
      <c r="K1231" s="10" t="str">
        <f>IF(Q1_2025[[#This Row],[Artikelprijs]]&lt;&gt;"",IF(Q1_2025[[#This Row],[Stuksprijs]]=Q1_2025[[#This Row],[Artikelprijs]],"Prijs gelijk","Prijs wijkt af"),"")</f>
        <v/>
      </c>
      <c r="L1231" s="10"/>
      <c r="N1231" s="10">
        <f>IF(Q1_2025[[#This Row],[Prijstype]]="Artikelprijs",Q1_2025[[#This Row],[Artikelprijs]],Q1_2025[[#This Row],[Stuksprijs]])</f>
        <v>6</v>
      </c>
      <c r="O1231" s="10">
        <f>IF(Q1_2025[[#This Row],[Prijstype]]="Artikelprijs",Q1_2025[[#This Row],[Artikelprijs]] * Q1_2025[[#This Row],[Besteld]],Q1_2025[[#This Row],[Brutobedrag]])</f>
        <v>0</v>
      </c>
      <c r="P1231" s="10">
        <f>IF(Q1_2025[[#This Row],[Prijstype]] = "Artikelprijs",Q1_2025[[#This Row],[Brutobedrag 2]]*(100-Q1_2025[[#This Row],[Relatiekorting percentage]])/100,Q1_2025[[#This Row],[Bruto - Rel.korting]])</f>
        <v>0</v>
      </c>
    </row>
    <row r="1232" spans="1:16" x14ac:dyDescent="0.3">
      <c r="A1232" t="s">
        <v>266</v>
      </c>
      <c r="B1232">
        <v>3001039</v>
      </c>
      <c r="C1232" t="s">
        <v>66</v>
      </c>
      <c r="D1232">
        <v>50</v>
      </c>
      <c r="E1232" s="10">
        <v>7</v>
      </c>
      <c r="F1232" s="10">
        <v>0</v>
      </c>
      <c r="G1232" s="10">
        <v>0</v>
      </c>
      <c r="H1232">
        <v>30</v>
      </c>
      <c r="I1232" s="10" t="str">
        <f>_xlfn.XLOOKUP(Q1_2025[[#This Row],[Artikelnr]],Artikel_prijzen[Artnr],Artikel_prijzen[Groep],"")</f>
        <v/>
      </c>
      <c r="J1232" s="10" t="str">
        <f>_xlfn.XLOOKUP(Q1_2025[[#This Row],[Artikelnr]],Artikel_prijzen[Artnr],Artikel_prijzen[Prijs 2025],"")</f>
        <v/>
      </c>
      <c r="K1232" s="10" t="str">
        <f>IF(Q1_2025[[#This Row],[Artikelprijs]]&lt;&gt;"",IF(Q1_2025[[#This Row],[Stuksprijs]]=Q1_2025[[#This Row],[Artikelprijs]],"Prijs gelijk","Prijs wijkt af"),"")</f>
        <v/>
      </c>
      <c r="L1232" s="10"/>
      <c r="N1232" s="10">
        <f>IF(Q1_2025[[#This Row],[Prijstype]]="Artikelprijs",Q1_2025[[#This Row],[Artikelprijs]],Q1_2025[[#This Row],[Stuksprijs]])</f>
        <v>7</v>
      </c>
      <c r="O1232" s="10">
        <f>IF(Q1_2025[[#This Row],[Prijstype]]="Artikelprijs",Q1_2025[[#This Row],[Artikelprijs]] * Q1_2025[[#This Row],[Besteld]],Q1_2025[[#This Row],[Brutobedrag]])</f>
        <v>0</v>
      </c>
      <c r="P1232" s="10">
        <f>IF(Q1_2025[[#This Row],[Prijstype]] = "Artikelprijs",Q1_2025[[#This Row],[Brutobedrag 2]]*(100-Q1_2025[[#This Row],[Relatiekorting percentage]])/100,Q1_2025[[#This Row],[Bruto - Rel.korting]])</f>
        <v>0</v>
      </c>
    </row>
    <row r="1233" spans="1:16" x14ac:dyDescent="0.3">
      <c r="A1233" t="s">
        <v>266</v>
      </c>
      <c r="B1233">
        <v>3001040</v>
      </c>
      <c r="C1233" t="s">
        <v>67</v>
      </c>
      <c r="D1233">
        <v>150</v>
      </c>
      <c r="E1233" s="10">
        <v>8</v>
      </c>
      <c r="F1233" s="10">
        <v>0</v>
      </c>
      <c r="G1233" s="10">
        <v>0</v>
      </c>
      <c r="H1233">
        <v>30</v>
      </c>
      <c r="I1233" s="10" t="str">
        <f>_xlfn.XLOOKUP(Q1_2025[[#This Row],[Artikelnr]],Artikel_prijzen[Artnr],Artikel_prijzen[Groep],"")</f>
        <v/>
      </c>
      <c r="J1233" s="10" t="str">
        <f>_xlfn.XLOOKUP(Q1_2025[[#This Row],[Artikelnr]],Artikel_prijzen[Artnr],Artikel_prijzen[Prijs 2025],"")</f>
        <v/>
      </c>
      <c r="K1233" s="10" t="str">
        <f>IF(Q1_2025[[#This Row],[Artikelprijs]]&lt;&gt;"",IF(Q1_2025[[#This Row],[Stuksprijs]]=Q1_2025[[#This Row],[Artikelprijs]],"Prijs gelijk","Prijs wijkt af"),"")</f>
        <v/>
      </c>
      <c r="L1233" s="10"/>
      <c r="N1233" s="10">
        <f>IF(Q1_2025[[#This Row],[Prijstype]]="Artikelprijs",Q1_2025[[#This Row],[Artikelprijs]],Q1_2025[[#This Row],[Stuksprijs]])</f>
        <v>8</v>
      </c>
      <c r="O1233" s="10">
        <f>IF(Q1_2025[[#This Row],[Prijstype]]="Artikelprijs",Q1_2025[[#This Row],[Artikelprijs]] * Q1_2025[[#This Row],[Besteld]],Q1_2025[[#This Row],[Brutobedrag]])</f>
        <v>0</v>
      </c>
      <c r="P1233" s="10">
        <f>IF(Q1_2025[[#This Row],[Prijstype]] = "Artikelprijs",Q1_2025[[#This Row],[Brutobedrag 2]]*(100-Q1_2025[[#This Row],[Relatiekorting percentage]])/100,Q1_2025[[#This Row],[Bruto - Rel.korting]])</f>
        <v>0</v>
      </c>
    </row>
    <row r="1234" spans="1:16" x14ac:dyDescent="0.3">
      <c r="A1234" t="s">
        <v>266</v>
      </c>
      <c r="B1234">
        <v>3001042</v>
      </c>
      <c r="C1234" t="s">
        <v>69</v>
      </c>
      <c r="D1234">
        <v>40</v>
      </c>
      <c r="E1234" s="10">
        <v>11</v>
      </c>
      <c r="F1234" s="10">
        <v>0</v>
      </c>
      <c r="G1234" s="10">
        <v>0</v>
      </c>
      <c r="H1234">
        <v>30</v>
      </c>
      <c r="I1234" s="10" t="str">
        <f>_xlfn.XLOOKUP(Q1_2025[[#This Row],[Artikelnr]],Artikel_prijzen[Artnr],Artikel_prijzen[Groep],"")</f>
        <v/>
      </c>
      <c r="J1234" s="10" t="str">
        <f>_xlfn.XLOOKUP(Q1_2025[[#This Row],[Artikelnr]],Artikel_prijzen[Artnr],Artikel_prijzen[Prijs 2025],"")</f>
        <v/>
      </c>
      <c r="K1234" s="10" t="str">
        <f>IF(Q1_2025[[#This Row],[Artikelprijs]]&lt;&gt;"",IF(Q1_2025[[#This Row],[Stuksprijs]]=Q1_2025[[#This Row],[Artikelprijs]],"Prijs gelijk","Prijs wijkt af"),"")</f>
        <v/>
      </c>
      <c r="L1234" s="10"/>
      <c r="N1234" s="10">
        <f>IF(Q1_2025[[#This Row],[Prijstype]]="Artikelprijs",Q1_2025[[#This Row],[Artikelprijs]],Q1_2025[[#This Row],[Stuksprijs]])</f>
        <v>11</v>
      </c>
      <c r="O1234" s="10">
        <f>IF(Q1_2025[[#This Row],[Prijstype]]="Artikelprijs",Q1_2025[[#This Row],[Artikelprijs]] * Q1_2025[[#This Row],[Besteld]],Q1_2025[[#This Row],[Brutobedrag]])</f>
        <v>0</v>
      </c>
      <c r="P1234" s="10">
        <f>IF(Q1_2025[[#This Row],[Prijstype]] = "Artikelprijs",Q1_2025[[#This Row],[Brutobedrag 2]]*(100-Q1_2025[[#This Row],[Relatiekorting percentage]])/100,Q1_2025[[#This Row],[Bruto - Rel.korting]])</f>
        <v>0</v>
      </c>
    </row>
    <row r="1235" spans="1:16" x14ac:dyDescent="0.3">
      <c r="A1235" t="s">
        <v>266</v>
      </c>
      <c r="B1235">
        <v>3001043</v>
      </c>
      <c r="C1235" t="s">
        <v>70</v>
      </c>
      <c r="D1235">
        <v>25</v>
      </c>
      <c r="E1235" s="10">
        <v>13</v>
      </c>
      <c r="F1235" s="10">
        <v>0</v>
      </c>
      <c r="G1235" s="10">
        <v>0</v>
      </c>
      <c r="H1235">
        <v>30</v>
      </c>
      <c r="I1235" s="10" t="str">
        <f>_xlfn.XLOOKUP(Q1_2025[[#This Row],[Artikelnr]],Artikel_prijzen[Artnr],Artikel_prijzen[Groep],"")</f>
        <v/>
      </c>
      <c r="J1235" s="10" t="str">
        <f>_xlfn.XLOOKUP(Q1_2025[[#This Row],[Artikelnr]],Artikel_prijzen[Artnr],Artikel_prijzen[Prijs 2025],"")</f>
        <v/>
      </c>
      <c r="K1235" s="10" t="str">
        <f>IF(Q1_2025[[#This Row],[Artikelprijs]]&lt;&gt;"",IF(Q1_2025[[#This Row],[Stuksprijs]]=Q1_2025[[#This Row],[Artikelprijs]],"Prijs gelijk","Prijs wijkt af"),"")</f>
        <v/>
      </c>
      <c r="L1235" s="10"/>
      <c r="N1235" s="10">
        <f>IF(Q1_2025[[#This Row],[Prijstype]]="Artikelprijs",Q1_2025[[#This Row],[Artikelprijs]],Q1_2025[[#This Row],[Stuksprijs]])</f>
        <v>13</v>
      </c>
      <c r="O1235" s="10">
        <f>IF(Q1_2025[[#This Row],[Prijstype]]="Artikelprijs",Q1_2025[[#This Row],[Artikelprijs]] * Q1_2025[[#This Row],[Besteld]],Q1_2025[[#This Row],[Brutobedrag]])</f>
        <v>0</v>
      </c>
      <c r="P1235" s="10">
        <f>IF(Q1_2025[[#This Row],[Prijstype]] = "Artikelprijs",Q1_2025[[#This Row],[Brutobedrag 2]]*(100-Q1_2025[[#This Row],[Relatiekorting percentage]])/100,Q1_2025[[#This Row],[Bruto - Rel.korting]])</f>
        <v>0</v>
      </c>
    </row>
    <row r="1236" spans="1:16" x14ac:dyDescent="0.3">
      <c r="A1236" t="s">
        <v>266</v>
      </c>
      <c r="B1236">
        <v>3001045</v>
      </c>
      <c r="C1236" t="s">
        <v>71</v>
      </c>
      <c r="D1236">
        <v>50</v>
      </c>
      <c r="E1236" s="10">
        <v>5</v>
      </c>
      <c r="F1236" s="10">
        <v>0</v>
      </c>
      <c r="G1236" s="10">
        <v>0</v>
      </c>
      <c r="H1236">
        <v>30</v>
      </c>
      <c r="I1236" s="10" t="str">
        <f>_xlfn.XLOOKUP(Q1_2025[[#This Row],[Artikelnr]],Artikel_prijzen[Artnr],Artikel_prijzen[Groep],"")</f>
        <v/>
      </c>
      <c r="J1236" s="10" t="str">
        <f>_xlfn.XLOOKUP(Q1_2025[[#This Row],[Artikelnr]],Artikel_prijzen[Artnr],Artikel_prijzen[Prijs 2025],"")</f>
        <v/>
      </c>
      <c r="K1236" s="10" t="str">
        <f>IF(Q1_2025[[#This Row],[Artikelprijs]]&lt;&gt;"",IF(Q1_2025[[#This Row],[Stuksprijs]]=Q1_2025[[#This Row],[Artikelprijs]],"Prijs gelijk","Prijs wijkt af"),"")</f>
        <v/>
      </c>
      <c r="L1236" s="10"/>
      <c r="N1236" s="10">
        <f>IF(Q1_2025[[#This Row],[Prijstype]]="Artikelprijs",Q1_2025[[#This Row],[Artikelprijs]],Q1_2025[[#This Row],[Stuksprijs]])</f>
        <v>5</v>
      </c>
      <c r="O1236" s="10">
        <f>IF(Q1_2025[[#This Row],[Prijstype]]="Artikelprijs",Q1_2025[[#This Row],[Artikelprijs]] * Q1_2025[[#This Row],[Besteld]],Q1_2025[[#This Row],[Brutobedrag]])</f>
        <v>0</v>
      </c>
      <c r="P1236" s="10">
        <f>IF(Q1_2025[[#This Row],[Prijstype]] = "Artikelprijs",Q1_2025[[#This Row],[Brutobedrag 2]]*(100-Q1_2025[[#This Row],[Relatiekorting percentage]])/100,Q1_2025[[#This Row],[Bruto - Rel.korting]])</f>
        <v>0</v>
      </c>
    </row>
    <row r="1237" spans="1:16" x14ac:dyDescent="0.3">
      <c r="A1237" t="s">
        <v>266</v>
      </c>
      <c r="B1237">
        <v>1010001</v>
      </c>
      <c r="C1237" t="s">
        <v>271</v>
      </c>
      <c r="D1237">
        <v>100</v>
      </c>
      <c r="E1237" s="10">
        <v>4</v>
      </c>
      <c r="F1237" s="10">
        <v>0</v>
      </c>
      <c r="G1237" s="10">
        <v>0</v>
      </c>
      <c r="H1237">
        <v>30</v>
      </c>
      <c r="I1237" s="10" t="str">
        <f>_xlfn.XLOOKUP(Q1_2025[[#This Row],[Artikelnr]],Artikel_prijzen[Artnr],Artikel_prijzen[Groep],"")</f>
        <v/>
      </c>
      <c r="J1237" s="10" t="str">
        <f>_xlfn.XLOOKUP(Q1_2025[[#This Row],[Artikelnr]],Artikel_prijzen[Artnr],Artikel_prijzen[Prijs 2025],"")</f>
        <v/>
      </c>
      <c r="K1237" s="10" t="str">
        <f>IF(Q1_2025[[#This Row],[Artikelprijs]]&lt;&gt;"",IF(Q1_2025[[#This Row],[Stuksprijs]]=Q1_2025[[#This Row],[Artikelprijs]],"Prijs gelijk","Prijs wijkt af"),"")</f>
        <v/>
      </c>
      <c r="L1237" s="10"/>
      <c r="N1237" s="10">
        <f>IF(Q1_2025[[#This Row],[Prijstype]]="Artikelprijs",Q1_2025[[#This Row],[Artikelprijs]],Q1_2025[[#This Row],[Stuksprijs]])</f>
        <v>4</v>
      </c>
      <c r="O1237" s="10">
        <f>IF(Q1_2025[[#This Row],[Prijstype]]="Artikelprijs",Q1_2025[[#This Row],[Artikelprijs]] * Q1_2025[[#This Row],[Besteld]],Q1_2025[[#This Row],[Brutobedrag]])</f>
        <v>0</v>
      </c>
      <c r="P1237" s="10">
        <f>IF(Q1_2025[[#This Row],[Prijstype]] = "Artikelprijs",Q1_2025[[#This Row],[Brutobedrag 2]]*(100-Q1_2025[[#This Row],[Relatiekorting percentage]])/100,Q1_2025[[#This Row],[Bruto - Rel.korting]])</f>
        <v>0</v>
      </c>
    </row>
    <row r="1238" spans="1:16" x14ac:dyDescent="0.3">
      <c r="A1238" t="s">
        <v>266</v>
      </c>
      <c r="B1238">
        <v>3001036</v>
      </c>
      <c r="C1238" t="s">
        <v>63</v>
      </c>
      <c r="D1238">
        <v>30</v>
      </c>
      <c r="E1238" s="10">
        <v>3</v>
      </c>
      <c r="F1238" s="10">
        <v>0</v>
      </c>
      <c r="G1238" s="10">
        <v>0</v>
      </c>
      <c r="H1238">
        <v>30</v>
      </c>
      <c r="I1238" s="10" t="str">
        <f>_xlfn.XLOOKUP(Q1_2025[[#This Row],[Artikelnr]],Artikel_prijzen[Artnr],Artikel_prijzen[Groep],"")</f>
        <v/>
      </c>
      <c r="J1238" s="10" t="str">
        <f>_xlfn.XLOOKUP(Q1_2025[[#This Row],[Artikelnr]],Artikel_prijzen[Artnr],Artikel_prijzen[Prijs 2025],"")</f>
        <v/>
      </c>
      <c r="K1238" s="10" t="str">
        <f>IF(Q1_2025[[#This Row],[Artikelprijs]]&lt;&gt;"",IF(Q1_2025[[#This Row],[Stuksprijs]]=Q1_2025[[#This Row],[Artikelprijs]],"Prijs gelijk","Prijs wijkt af"),"")</f>
        <v/>
      </c>
      <c r="L1238" s="10"/>
      <c r="N1238" s="10">
        <f>IF(Q1_2025[[#This Row],[Prijstype]]="Artikelprijs",Q1_2025[[#This Row],[Artikelprijs]],Q1_2025[[#This Row],[Stuksprijs]])</f>
        <v>3</v>
      </c>
      <c r="O1238" s="10">
        <f>IF(Q1_2025[[#This Row],[Prijstype]]="Artikelprijs",Q1_2025[[#This Row],[Artikelprijs]] * Q1_2025[[#This Row],[Besteld]],Q1_2025[[#This Row],[Brutobedrag]])</f>
        <v>0</v>
      </c>
      <c r="P1238" s="10">
        <f>IF(Q1_2025[[#This Row],[Prijstype]] = "Artikelprijs",Q1_2025[[#This Row],[Brutobedrag 2]]*(100-Q1_2025[[#This Row],[Relatiekorting percentage]])/100,Q1_2025[[#This Row],[Bruto - Rel.korting]])</f>
        <v>0</v>
      </c>
    </row>
    <row r="1239" spans="1:16" x14ac:dyDescent="0.3">
      <c r="A1239" t="s">
        <v>266</v>
      </c>
      <c r="B1239">
        <v>3001037</v>
      </c>
      <c r="C1239" t="s">
        <v>64</v>
      </c>
      <c r="D1239">
        <v>30</v>
      </c>
      <c r="E1239" s="10">
        <v>4</v>
      </c>
      <c r="F1239" s="10">
        <v>0</v>
      </c>
      <c r="G1239" s="10">
        <v>0</v>
      </c>
      <c r="H1239">
        <v>30</v>
      </c>
      <c r="I1239" s="10" t="str">
        <f>_xlfn.XLOOKUP(Q1_2025[[#This Row],[Artikelnr]],Artikel_prijzen[Artnr],Artikel_prijzen[Groep],"")</f>
        <v/>
      </c>
      <c r="J1239" s="10" t="str">
        <f>_xlfn.XLOOKUP(Q1_2025[[#This Row],[Artikelnr]],Artikel_prijzen[Artnr],Artikel_prijzen[Prijs 2025],"")</f>
        <v/>
      </c>
      <c r="K1239" s="10" t="str">
        <f>IF(Q1_2025[[#This Row],[Artikelprijs]]&lt;&gt;"",IF(Q1_2025[[#This Row],[Stuksprijs]]=Q1_2025[[#This Row],[Artikelprijs]],"Prijs gelijk","Prijs wijkt af"),"")</f>
        <v/>
      </c>
      <c r="L1239" s="10"/>
      <c r="N1239" s="10">
        <f>IF(Q1_2025[[#This Row],[Prijstype]]="Artikelprijs",Q1_2025[[#This Row],[Artikelprijs]],Q1_2025[[#This Row],[Stuksprijs]])</f>
        <v>4</v>
      </c>
      <c r="O1239" s="10">
        <f>IF(Q1_2025[[#This Row],[Prijstype]]="Artikelprijs",Q1_2025[[#This Row],[Artikelprijs]] * Q1_2025[[#This Row],[Besteld]],Q1_2025[[#This Row],[Brutobedrag]])</f>
        <v>0</v>
      </c>
      <c r="P1239" s="10">
        <f>IF(Q1_2025[[#This Row],[Prijstype]] = "Artikelprijs",Q1_2025[[#This Row],[Brutobedrag 2]]*(100-Q1_2025[[#This Row],[Relatiekorting percentage]])/100,Q1_2025[[#This Row],[Bruto - Rel.korting]])</f>
        <v>0</v>
      </c>
    </row>
    <row r="1240" spans="1:16" x14ac:dyDescent="0.3">
      <c r="A1240" t="s">
        <v>266</v>
      </c>
      <c r="B1240">
        <v>1002020</v>
      </c>
      <c r="C1240" t="s">
        <v>249</v>
      </c>
      <c r="D1240">
        <v>30</v>
      </c>
      <c r="E1240" s="10">
        <v>38.99</v>
      </c>
      <c r="F1240" s="10">
        <v>0</v>
      </c>
      <c r="G1240" s="10">
        <v>0</v>
      </c>
      <c r="H1240">
        <v>30</v>
      </c>
      <c r="I1240" s="10" t="str">
        <f>_xlfn.XLOOKUP(Q1_2025[[#This Row],[Artikelnr]],Artikel_prijzen[Artnr],Artikel_prijzen[Groep],"")</f>
        <v/>
      </c>
      <c r="J1240" s="10" t="str">
        <f>_xlfn.XLOOKUP(Q1_2025[[#This Row],[Artikelnr]],Artikel_prijzen[Artnr],Artikel_prijzen[Prijs 2025],"")</f>
        <v/>
      </c>
      <c r="K1240" s="10" t="str">
        <f>IF(Q1_2025[[#This Row],[Artikelprijs]]&lt;&gt;"",IF(Q1_2025[[#This Row],[Stuksprijs]]=Q1_2025[[#This Row],[Artikelprijs]],"Prijs gelijk","Prijs wijkt af"),"")</f>
        <v/>
      </c>
      <c r="L1240" s="10"/>
      <c r="N1240" s="10">
        <f>IF(Q1_2025[[#This Row],[Prijstype]]="Artikelprijs",Q1_2025[[#This Row],[Artikelprijs]],Q1_2025[[#This Row],[Stuksprijs]])</f>
        <v>38.99</v>
      </c>
      <c r="O1240" s="10">
        <f>IF(Q1_2025[[#This Row],[Prijstype]]="Artikelprijs",Q1_2025[[#This Row],[Artikelprijs]] * Q1_2025[[#This Row],[Besteld]],Q1_2025[[#This Row],[Brutobedrag]])</f>
        <v>0</v>
      </c>
      <c r="P1240" s="10">
        <f>IF(Q1_2025[[#This Row],[Prijstype]] = "Artikelprijs",Q1_2025[[#This Row],[Brutobedrag 2]]*(100-Q1_2025[[#This Row],[Relatiekorting percentage]])/100,Q1_2025[[#This Row],[Bruto - Rel.korting]])</f>
        <v>0</v>
      </c>
    </row>
    <row r="1241" spans="1:16" x14ac:dyDescent="0.3">
      <c r="A1241" t="s">
        <v>266</v>
      </c>
      <c r="B1241">
        <v>1001024</v>
      </c>
      <c r="C1241" t="s">
        <v>272</v>
      </c>
      <c r="D1241">
        <v>48</v>
      </c>
      <c r="E1241" s="10">
        <v>28.39</v>
      </c>
      <c r="F1241" s="10">
        <v>0</v>
      </c>
      <c r="G1241" s="10">
        <v>0</v>
      </c>
      <c r="H1241">
        <v>30</v>
      </c>
      <c r="I1241" s="10" t="str">
        <f>_xlfn.XLOOKUP(Q1_2025[[#This Row],[Artikelnr]],Artikel_prijzen[Artnr],Artikel_prijzen[Groep],"")</f>
        <v/>
      </c>
      <c r="J1241" s="10" t="str">
        <f>_xlfn.XLOOKUP(Q1_2025[[#This Row],[Artikelnr]],Artikel_prijzen[Artnr],Artikel_prijzen[Prijs 2025],"")</f>
        <v/>
      </c>
      <c r="K1241" s="10" t="str">
        <f>IF(Q1_2025[[#This Row],[Artikelprijs]]&lt;&gt;"",IF(Q1_2025[[#This Row],[Stuksprijs]]=Q1_2025[[#This Row],[Artikelprijs]],"Prijs gelijk","Prijs wijkt af"),"")</f>
        <v/>
      </c>
      <c r="L1241" s="10"/>
      <c r="N1241" s="10">
        <f>IF(Q1_2025[[#This Row],[Prijstype]]="Artikelprijs",Q1_2025[[#This Row],[Artikelprijs]],Q1_2025[[#This Row],[Stuksprijs]])</f>
        <v>28.39</v>
      </c>
      <c r="O1241" s="10">
        <f>IF(Q1_2025[[#This Row],[Prijstype]]="Artikelprijs",Q1_2025[[#This Row],[Artikelprijs]] * Q1_2025[[#This Row],[Besteld]],Q1_2025[[#This Row],[Brutobedrag]])</f>
        <v>0</v>
      </c>
      <c r="P1241" s="10">
        <f>IF(Q1_2025[[#This Row],[Prijstype]] = "Artikelprijs",Q1_2025[[#This Row],[Brutobedrag 2]]*(100-Q1_2025[[#This Row],[Relatiekorting percentage]])/100,Q1_2025[[#This Row],[Bruto - Rel.korting]])</f>
        <v>0</v>
      </c>
    </row>
    <row r="1242" spans="1:16" x14ac:dyDescent="0.3">
      <c r="A1242" t="s">
        <v>266</v>
      </c>
      <c r="B1242">
        <v>1007051</v>
      </c>
      <c r="C1242" t="s">
        <v>54</v>
      </c>
      <c r="D1242">
        <v>4</v>
      </c>
      <c r="E1242" s="10">
        <v>88.57</v>
      </c>
      <c r="F1242" s="10">
        <v>0</v>
      </c>
      <c r="G1242" s="10">
        <v>0</v>
      </c>
      <c r="H1242">
        <v>30</v>
      </c>
      <c r="I1242" s="10" t="str">
        <f>_xlfn.XLOOKUP(Q1_2025[[#This Row],[Artikelnr]],Artikel_prijzen[Artnr],Artikel_prijzen[Groep],"")</f>
        <v/>
      </c>
      <c r="J1242" s="10" t="str">
        <f>_xlfn.XLOOKUP(Q1_2025[[#This Row],[Artikelnr]],Artikel_prijzen[Artnr],Artikel_prijzen[Prijs 2025],"")</f>
        <v/>
      </c>
      <c r="K1242" s="10" t="str">
        <f>IF(Q1_2025[[#This Row],[Artikelprijs]]&lt;&gt;"",IF(Q1_2025[[#This Row],[Stuksprijs]]=Q1_2025[[#This Row],[Artikelprijs]],"Prijs gelijk","Prijs wijkt af"),"")</f>
        <v/>
      </c>
      <c r="L1242" s="10"/>
      <c r="N1242" s="10">
        <f>IF(Q1_2025[[#This Row],[Prijstype]]="Artikelprijs",Q1_2025[[#This Row],[Artikelprijs]],Q1_2025[[#This Row],[Stuksprijs]])</f>
        <v>88.57</v>
      </c>
      <c r="O1242" s="10">
        <f>IF(Q1_2025[[#This Row],[Prijstype]]="Artikelprijs",Q1_2025[[#This Row],[Artikelprijs]] * Q1_2025[[#This Row],[Besteld]],Q1_2025[[#This Row],[Brutobedrag]])</f>
        <v>0</v>
      </c>
      <c r="P1242" s="10">
        <f>IF(Q1_2025[[#This Row],[Prijstype]] = "Artikelprijs",Q1_2025[[#This Row],[Brutobedrag 2]]*(100-Q1_2025[[#This Row],[Relatiekorting percentage]])/100,Q1_2025[[#This Row],[Bruto - Rel.korting]])</f>
        <v>0</v>
      </c>
    </row>
    <row r="1243" spans="1:16" x14ac:dyDescent="0.3">
      <c r="A1243" t="s">
        <v>266</v>
      </c>
      <c r="B1243">
        <v>5010017</v>
      </c>
      <c r="C1243" t="s">
        <v>248</v>
      </c>
      <c r="D1243">
        <v>2</v>
      </c>
      <c r="E1243" s="10">
        <v>48.93</v>
      </c>
      <c r="F1243" s="10">
        <v>97.86</v>
      </c>
      <c r="G1243" s="10">
        <v>68.5</v>
      </c>
      <c r="H1243">
        <v>30</v>
      </c>
      <c r="I1243" s="10" t="str">
        <f>_xlfn.XLOOKUP(Q1_2025[[#This Row],[Artikelnr]],Artikel_prijzen[Artnr],Artikel_prijzen[Groep],"")</f>
        <v/>
      </c>
      <c r="J1243" s="10" t="str">
        <f>_xlfn.XLOOKUP(Q1_2025[[#This Row],[Artikelnr]],Artikel_prijzen[Artnr],Artikel_prijzen[Prijs 2025],"")</f>
        <v/>
      </c>
      <c r="K1243" s="10" t="str">
        <f>IF(Q1_2025[[#This Row],[Artikelprijs]]&lt;&gt;"",IF(Q1_2025[[#This Row],[Stuksprijs]]=Q1_2025[[#This Row],[Artikelprijs]],"Prijs gelijk","Prijs wijkt af"),"")</f>
        <v/>
      </c>
      <c r="L1243" s="10"/>
      <c r="N1243" s="10">
        <f>IF(Q1_2025[[#This Row],[Prijstype]]="Artikelprijs",Q1_2025[[#This Row],[Artikelprijs]],Q1_2025[[#This Row],[Stuksprijs]])</f>
        <v>48.93</v>
      </c>
      <c r="O1243" s="10">
        <f>IF(Q1_2025[[#This Row],[Prijstype]]="Artikelprijs",Q1_2025[[#This Row],[Artikelprijs]] * Q1_2025[[#This Row],[Besteld]],Q1_2025[[#This Row],[Brutobedrag]])</f>
        <v>97.86</v>
      </c>
      <c r="P1243" s="10">
        <f>IF(Q1_2025[[#This Row],[Prijstype]] = "Artikelprijs",Q1_2025[[#This Row],[Brutobedrag 2]]*(100-Q1_2025[[#This Row],[Relatiekorting percentage]])/100,Q1_2025[[#This Row],[Bruto - Rel.korting]])</f>
        <v>68.5</v>
      </c>
    </row>
    <row r="1244" spans="1:16" x14ac:dyDescent="0.3">
      <c r="A1244" t="s">
        <v>266</v>
      </c>
      <c r="B1244">
        <v>5010017</v>
      </c>
      <c r="C1244" t="s">
        <v>248</v>
      </c>
      <c r="D1244">
        <v>3</v>
      </c>
      <c r="E1244" s="10">
        <v>48.93</v>
      </c>
      <c r="F1244" s="10">
        <v>146.79</v>
      </c>
      <c r="G1244" s="10">
        <v>102.75</v>
      </c>
      <c r="H1244">
        <v>30</v>
      </c>
      <c r="I1244" s="10" t="str">
        <f>_xlfn.XLOOKUP(Q1_2025[[#This Row],[Artikelnr]],Artikel_prijzen[Artnr],Artikel_prijzen[Groep],"")</f>
        <v/>
      </c>
      <c r="J1244" s="10" t="str">
        <f>_xlfn.XLOOKUP(Q1_2025[[#This Row],[Artikelnr]],Artikel_prijzen[Artnr],Artikel_prijzen[Prijs 2025],"")</f>
        <v/>
      </c>
      <c r="K1244" s="10" t="str">
        <f>IF(Q1_2025[[#This Row],[Artikelprijs]]&lt;&gt;"",IF(Q1_2025[[#This Row],[Stuksprijs]]=Q1_2025[[#This Row],[Artikelprijs]],"Prijs gelijk","Prijs wijkt af"),"")</f>
        <v/>
      </c>
      <c r="L1244" s="10"/>
      <c r="N1244" s="10">
        <f>IF(Q1_2025[[#This Row],[Prijstype]]="Artikelprijs",Q1_2025[[#This Row],[Artikelprijs]],Q1_2025[[#This Row],[Stuksprijs]])</f>
        <v>48.93</v>
      </c>
      <c r="O1244" s="10">
        <f>IF(Q1_2025[[#This Row],[Prijstype]]="Artikelprijs",Q1_2025[[#This Row],[Artikelprijs]] * Q1_2025[[#This Row],[Besteld]],Q1_2025[[#This Row],[Brutobedrag]])</f>
        <v>146.79</v>
      </c>
      <c r="P1244" s="10">
        <f>IF(Q1_2025[[#This Row],[Prijstype]] = "Artikelprijs",Q1_2025[[#This Row],[Brutobedrag 2]]*(100-Q1_2025[[#This Row],[Relatiekorting percentage]])/100,Q1_2025[[#This Row],[Bruto - Rel.korting]])</f>
        <v>102.75</v>
      </c>
    </row>
    <row r="1245" spans="1:16" x14ac:dyDescent="0.3">
      <c r="A1245" t="s">
        <v>266</v>
      </c>
      <c r="B1245">
        <v>5010017</v>
      </c>
      <c r="C1245" t="s">
        <v>248</v>
      </c>
      <c r="D1245">
        <v>3</v>
      </c>
      <c r="E1245" s="10">
        <v>48.93</v>
      </c>
      <c r="F1245" s="10">
        <v>146.79</v>
      </c>
      <c r="G1245" s="10">
        <v>102.75</v>
      </c>
      <c r="H1245">
        <v>30</v>
      </c>
      <c r="I1245" s="10" t="str">
        <f>_xlfn.XLOOKUP(Q1_2025[[#This Row],[Artikelnr]],Artikel_prijzen[Artnr],Artikel_prijzen[Groep],"")</f>
        <v/>
      </c>
      <c r="J1245" s="10" t="str">
        <f>_xlfn.XLOOKUP(Q1_2025[[#This Row],[Artikelnr]],Artikel_prijzen[Artnr],Artikel_prijzen[Prijs 2025],"")</f>
        <v/>
      </c>
      <c r="K1245" s="10" t="str">
        <f>IF(Q1_2025[[#This Row],[Artikelprijs]]&lt;&gt;"",IF(Q1_2025[[#This Row],[Stuksprijs]]=Q1_2025[[#This Row],[Artikelprijs]],"Prijs gelijk","Prijs wijkt af"),"")</f>
        <v/>
      </c>
      <c r="L1245" s="10"/>
      <c r="N1245" s="10">
        <f>IF(Q1_2025[[#This Row],[Prijstype]]="Artikelprijs",Q1_2025[[#This Row],[Artikelprijs]],Q1_2025[[#This Row],[Stuksprijs]])</f>
        <v>48.93</v>
      </c>
      <c r="O1245" s="10">
        <f>IF(Q1_2025[[#This Row],[Prijstype]]="Artikelprijs",Q1_2025[[#This Row],[Artikelprijs]] * Q1_2025[[#This Row],[Besteld]],Q1_2025[[#This Row],[Brutobedrag]])</f>
        <v>146.79</v>
      </c>
      <c r="P1245" s="10">
        <f>IF(Q1_2025[[#This Row],[Prijstype]] = "Artikelprijs",Q1_2025[[#This Row],[Brutobedrag 2]]*(100-Q1_2025[[#This Row],[Relatiekorting percentage]])/100,Q1_2025[[#This Row],[Bruto - Rel.korting]])</f>
        <v>102.75</v>
      </c>
    </row>
    <row r="1246" spans="1:16" x14ac:dyDescent="0.3">
      <c r="A1246" t="s">
        <v>266</v>
      </c>
      <c r="B1246">
        <v>1001019</v>
      </c>
      <c r="C1246" t="s">
        <v>267</v>
      </c>
      <c r="D1246">
        <v>2</v>
      </c>
      <c r="E1246" s="10">
        <v>51.98</v>
      </c>
      <c r="F1246" s="10">
        <v>103.96</v>
      </c>
      <c r="G1246" s="10">
        <v>68.61</v>
      </c>
      <c r="H1246">
        <v>34</v>
      </c>
      <c r="I1246" s="10" t="str">
        <f>_xlfn.XLOOKUP(Q1_2025[[#This Row],[Artikelnr]],Artikel_prijzen[Artnr],Artikel_prijzen[Groep],"")</f>
        <v/>
      </c>
      <c r="J1246" s="10" t="str">
        <f>_xlfn.XLOOKUP(Q1_2025[[#This Row],[Artikelnr]],Artikel_prijzen[Artnr],Artikel_prijzen[Prijs 2025],"")</f>
        <v/>
      </c>
      <c r="K1246" s="10" t="str">
        <f>IF(Q1_2025[[#This Row],[Artikelprijs]]&lt;&gt;"",IF(Q1_2025[[#This Row],[Stuksprijs]]=Q1_2025[[#This Row],[Artikelprijs]],"Prijs gelijk","Prijs wijkt af"),"")</f>
        <v/>
      </c>
      <c r="L1246" s="10"/>
      <c r="N1246" s="10">
        <f>IF(Q1_2025[[#This Row],[Prijstype]]="Artikelprijs",Q1_2025[[#This Row],[Artikelprijs]],Q1_2025[[#This Row],[Stuksprijs]])</f>
        <v>51.98</v>
      </c>
      <c r="O1246" s="10">
        <f>IF(Q1_2025[[#This Row],[Prijstype]]="Artikelprijs",Q1_2025[[#This Row],[Artikelprijs]] * Q1_2025[[#This Row],[Besteld]],Q1_2025[[#This Row],[Brutobedrag]])</f>
        <v>103.96</v>
      </c>
      <c r="P1246" s="10">
        <f>IF(Q1_2025[[#This Row],[Prijstype]] = "Artikelprijs",Q1_2025[[#This Row],[Brutobedrag 2]]*(100-Q1_2025[[#This Row],[Relatiekorting percentage]])/100,Q1_2025[[#This Row],[Bruto - Rel.korting]])</f>
        <v>68.61</v>
      </c>
    </row>
    <row r="1247" spans="1:16" x14ac:dyDescent="0.3">
      <c r="A1247" t="s">
        <v>266</v>
      </c>
      <c r="B1247">
        <v>1001015</v>
      </c>
      <c r="C1247" t="s">
        <v>267</v>
      </c>
      <c r="D1247">
        <v>2</v>
      </c>
      <c r="E1247" s="10">
        <v>51.98</v>
      </c>
      <c r="F1247" s="10">
        <v>103.96</v>
      </c>
      <c r="G1247" s="10">
        <v>72.77</v>
      </c>
      <c r="H1247">
        <v>30</v>
      </c>
      <c r="I1247" s="10" t="str">
        <f>_xlfn.XLOOKUP(Q1_2025[[#This Row],[Artikelnr]],Artikel_prijzen[Artnr],Artikel_prijzen[Groep],"")</f>
        <v/>
      </c>
      <c r="J1247" s="10" t="str">
        <f>_xlfn.XLOOKUP(Q1_2025[[#This Row],[Artikelnr]],Artikel_prijzen[Artnr],Artikel_prijzen[Prijs 2025],"")</f>
        <v/>
      </c>
      <c r="K1247" s="10" t="str">
        <f>IF(Q1_2025[[#This Row],[Artikelprijs]]&lt;&gt;"",IF(Q1_2025[[#This Row],[Stuksprijs]]=Q1_2025[[#This Row],[Artikelprijs]],"Prijs gelijk","Prijs wijkt af"),"")</f>
        <v/>
      </c>
      <c r="L1247" s="10"/>
      <c r="N1247" s="10">
        <f>IF(Q1_2025[[#This Row],[Prijstype]]="Artikelprijs",Q1_2025[[#This Row],[Artikelprijs]],Q1_2025[[#This Row],[Stuksprijs]])</f>
        <v>51.98</v>
      </c>
      <c r="O1247" s="10">
        <f>IF(Q1_2025[[#This Row],[Prijstype]]="Artikelprijs",Q1_2025[[#This Row],[Artikelprijs]] * Q1_2025[[#This Row],[Besteld]],Q1_2025[[#This Row],[Brutobedrag]])</f>
        <v>103.96</v>
      </c>
      <c r="P1247" s="10">
        <f>IF(Q1_2025[[#This Row],[Prijstype]] = "Artikelprijs",Q1_2025[[#This Row],[Brutobedrag 2]]*(100-Q1_2025[[#This Row],[Relatiekorting percentage]])/100,Q1_2025[[#This Row],[Bruto - Rel.korting]])</f>
        <v>72.77</v>
      </c>
    </row>
    <row r="1248" spans="1:16" x14ac:dyDescent="0.3">
      <c r="A1248" t="s">
        <v>266</v>
      </c>
      <c r="B1248">
        <v>3001069</v>
      </c>
      <c r="C1248" t="s">
        <v>269</v>
      </c>
      <c r="D1248">
        <v>1</v>
      </c>
      <c r="E1248" s="10">
        <v>34.07</v>
      </c>
      <c r="F1248" s="10">
        <v>34.07</v>
      </c>
      <c r="G1248" s="10">
        <v>23.85</v>
      </c>
      <c r="H1248">
        <v>30</v>
      </c>
      <c r="I1248" s="10" t="str">
        <f>_xlfn.XLOOKUP(Q1_2025[[#This Row],[Artikelnr]],Artikel_prijzen[Artnr],Artikel_prijzen[Groep],"")</f>
        <v/>
      </c>
      <c r="J1248" s="10" t="str">
        <f>_xlfn.XLOOKUP(Q1_2025[[#This Row],[Artikelnr]],Artikel_prijzen[Artnr],Artikel_prijzen[Prijs 2025],"")</f>
        <v/>
      </c>
      <c r="K1248" s="10" t="str">
        <f>IF(Q1_2025[[#This Row],[Artikelprijs]]&lt;&gt;"",IF(Q1_2025[[#This Row],[Stuksprijs]]=Q1_2025[[#This Row],[Artikelprijs]],"Prijs gelijk","Prijs wijkt af"),"")</f>
        <v/>
      </c>
      <c r="L1248" s="10"/>
      <c r="N1248" s="10">
        <f>IF(Q1_2025[[#This Row],[Prijstype]]="Artikelprijs",Q1_2025[[#This Row],[Artikelprijs]],Q1_2025[[#This Row],[Stuksprijs]])</f>
        <v>34.07</v>
      </c>
      <c r="O1248" s="10">
        <f>IF(Q1_2025[[#This Row],[Prijstype]]="Artikelprijs",Q1_2025[[#This Row],[Artikelprijs]] * Q1_2025[[#This Row],[Besteld]],Q1_2025[[#This Row],[Brutobedrag]])</f>
        <v>34.07</v>
      </c>
      <c r="P1248" s="10">
        <f>IF(Q1_2025[[#This Row],[Prijstype]] = "Artikelprijs",Q1_2025[[#This Row],[Brutobedrag 2]]*(100-Q1_2025[[#This Row],[Relatiekorting percentage]])/100,Q1_2025[[#This Row],[Bruto - Rel.korting]])</f>
        <v>23.85</v>
      </c>
    </row>
    <row r="1249" spans="1:16" x14ac:dyDescent="0.3">
      <c r="A1249" t="s">
        <v>266</v>
      </c>
      <c r="B1249">
        <v>5010017</v>
      </c>
      <c r="C1249" t="s">
        <v>248</v>
      </c>
      <c r="D1249">
        <v>1</v>
      </c>
      <c r="E1249" s="10">
        <v>48.93</v>
      </c>
      <c r="F1249" s="10">
        <v>48.93</v>
      </c>
      <c r="G1249" s="10">
        <v>34.25</v>
      </c>
      <c r="H1249">
        <v>30</v>
      </c>
      <c r="I1249" s="10" t="str">
        <f>_xlfn.XLOOKUP(Q1_2025[[#This Row],[Artikelnr]],Artikel_prijzen[Artnr],Artikel_prijzen[Groep],"")</f>
        <v/>
      </c>
      <c r="J1249" s="10" t="str">
        <f>_xlfn.XLOOKUP(Q1_2025[[#This Row],[Artikelnr]],Artikel_prijzen[Artnr],Artikel_prijzen[Prijs 2025],"")</f>
        <v/>
      </c>
      <c r="K1249" s="10" t="str">
        <f>IF(Q1_2025[[#This Row],[Artikelprijs]]&lt;&gt;"",IF(Q1_2025[[#This Row],[Stuksprijs]]=Q1_2025[[#This Row],[Artikelprijs]],"Prijs gelijk","Prijs wijkt af"),"")</f>
        <v/>
      </c>
      <c r="L1249" s="10"/>
      <c r="N1249" s="10">
        <f>IF(Q1_2025[[#This Row],[Prijstype]]="Artikelprijs",Q1_2025[[#This Row],[Artikelprijs]],Q1_2025[[#This Row],[Stuksprijs]])</f>
        <v>48.93</v>
      </c>
      <c r="O1249" s="10">
        <f>IF(Q1_2025[[#This Row],[Prijstype]]="Artikelprijs",Q1_2025[[#This Row],[Artikelprijs]] * Q1_2025[[#This Row],[Besteld]],Q1_2025[[#This Row],[Brutobedrag]])</f>
        <v>48.93</v>
      </c>
      <c r="P1249" s="10">
        <f>IF(Q1_2025[[#This Row],[Prijstype]] = "Artikelprijs",Q1_2025[[#This Row],[Brutobedrag 2]]*(100-Q1_2025[[#This Row],[Relatiekorting percentage]])/100,Q1_2025[[#This Row],[Bruto - Rel.korting]])</f>
        <v>34.25</v>
      </c>
    </row>
    <row r="1250" spans="1:16" x14ac:dyDescent="0.3">
      <c r="A1250" t="s">
        <v>266</v>
      </c>
      <c r="B1250">
        <v>5010017</v>
      </c>
      <c r="C1250" t="s">
        <v>248</v>
      </c>
      <c r="D1250">
        <v>1</v>
      </c>
      <c r="E1250" s="10">
        <v>48.93</v>
      </c>
      <c r="F1250" s="10">
        <v>48.93</v>
      </c>
      <c r="G1250" s="10">
        <v>34.25</v>
      </c>
      <c r="H1250">
        <v>30</v>
      </c>
      <c r="I1250" s="10" t="str">
        <f>_xlfn.XLOOKUP(Q1_2025[[#This Row],[Artikelnr]],Artikel_prijzen[Artnr],Artikel_prijzen[Groep],"")</f>
        <v/>
      </c>
      <c r="J1250" s="10" t="str">
        <f>_xlfn.XLOOKUP(Q1_2025[[#This Row],[Artikelnr]],Artikel_prijzen[Artnr],Artikel_prijzen[Prijs 2025],"")</f>
        <v/>
      </c>
      <c r="K1250" s="10" t="str">
        <f>IF(Q1_2025[[#This Row],[Artikelprijs]]&lt;&gt;"",IF(Q1_2025[[#This Row],[Stuksprijs]]=Q1_2025[[#This Row],[Artikelprijs]],"Prijs gelijk","Prijs wijkt af"),"")</f>
        <v/>
      </c>
      <c r="L1250" s="10"/>
      <c r="N1250" s="10">
        <f>IF(Q1_2025[[#This Row],[Prijstype]]="Artikelprijs",Q1_2025[[#This Row],[Artikelprijs]],Q1_2025[[#This Row],[Stuksprijs]])</f>
        <v>48.93</v>
      </c>
      <c r="O1250" s="10">
        <f>IF(Q1_2025[[#This Row],[Prijstype]]="Artikelprijs",Q1_2025[[#This Row],[Artikelprijs]] * Q1_2025[[#This Row],[Besteld]],Q1_2025[[#This Row],[Brutobedrag]])</f>
        <v>48.93</v>
      </c>
      <c r="P1250" s="10">
        <f>IF(Q1_2025[[#This Row],[Prijstype]] = "Artikelprijs",Q1_2025[[#This Row],[Brutobedrag 2]]*(100-Q1_2025[[#This Row],[Relatiekorting percentage]])/100,Q1_2025[[#This Row],[Bruto - Rel.korting]])</f>
        <v>34.25</v>
      </c>
    </row>
    <row r="1251" spans="1:16" x14ac:dyDescent="0.3">
      <c r="A1251" t="s">
        <v>266</v>
      </c>
      <c r="B1251">
        <v>1001019</v>
      </c>
      <c r="C1251" t="s">
        <v>267</v>
      </c>
      <c r="D1251">
        <v>1</v>
      </c>
      <c r="E1251" s="10">
        <v>51.98</v>
      </c>
      <c r="F1251" s="10">
        <v>51.98</v>
      </c>
      <c r="G1251" s="10">
        <v>34.31</v>
      </c>
      <c r="H1251">
        <v>34</v>
      </c>
      <c r="I1251" s="10" t="str">
        <f>_xlfn.XLOOKUP(Q1_2025[[#This Row],[Artikelnr]],Artikel_prijzen[Artnr],Artikel_prijzen[Groep],"")</f>
        <v/>
      </c>
      <c r="J1251" s="10" t="str">
        <f>_xlfn.XLOOKUP(Q1_2025[[#This Row],[Artikelnr]],Artikel_prijzen[Artnr],Artikel_prijzen[Prijs 2025],"")</f>
        <v/>
      </c>
      <c r="K1251" s="10" t="str">
        <f>IF(Q1_2025[[#This Row],[Artikelprijs]]&lt;&gt;"",IF(Q1_2025[[#This Row],[Stuksprijs]]=Q1_2025[[#This Row],[Artikelprijs]],"Prijs gelijk","Prijs wijkt af"),"")</f>
        <v/>
      </c>
      <c r="L1251" s="10"/>
      <c r="N1251" s="10">
        <f>IF(Q1_2025[[#This Row],[Prijstype]]="Artikelprijs",Q1_2025[[#This Row],[Artikelprijs]],Q1_2025[[#This Row],[Stuksprijs]])</f>
        <v>51.98</v>
      </c>
      <c r="O1251" s="10">
        <f>IF(Q1_2025[[#This Row],[Prijstype]]="Artikelprijs",Q1_2025[[#This Row],[Artikelprijs]] * Q1_2025[[#This Row],[Besteld]],Q1_2025[[#This Row],[Brutobedrag]])</f>
        <v>51.98</v>
      </c>
      <c r="P1251" s="10">
        <f>IF(Q1_2025[[#This Row],[Prijstype]] = "Artikelprijs",Q1_2025[[#This Row],[Brutobedrag 2]]*(100-Q1_2025[[#This Row],[Relatiekorting percentage]])/100,Q1_2025[[#This Row],[Bruto - Rel.korting]])</f>
        <v>34.31</v>
      </c>
    </row>
    <row r="1252" spans="1:16" x14ac:dyDescent="0.3">
      <c r="A1252" t="s">
        <v>266</v>
      </c>
      <c r="B1252">
        <v>1001015</v>
      </c>
      <c r="C1252" t="s">
        <v>267</v>
      </c>
      <c r="D1252">
        <v>1</v>
      </c>
      <c r="E1252" s="10">
        <v>51.98</v>
      </c>
      <c r="F1252" s="10">
        <v>51.98</v>
      </c>
      <c r="G1252" s="10">
        <v>36.39</v>
      </c>
      <c r="H1252">
        <v>30</v>
      </c>
      <c r="I1252" s="10" t="str">
        <f>_xlfn.XLOOKUP(Q1_2025[[#This Row],[Artikelnr]],Artikel_prijzen[Artnr],Artikel_prijzen[Groep],"")</f>
        <v/>
      </c>
      <c r="J1252" s="10" t="str">
        <f>_xlfn.XLOOKUP(Q1_2025[[#This Row],[Artikelnr]],Artikel_prijzen[Artnr],Artikel_prijzen[Prijs 2025],"")</f>
        <v/>
      </c>
      <c r="K1252" s="10" t="str">
        <f>IF(Q1_2025[[#This Row],[Artikelprijs]]&lt;&gt;"",IF(Q1_2025[[#This Row],[Stuksprijs]]=Q1_2025[[#This Row],[Artikelprijs]],"Prijs gelijk","Prijs wijkt af"),"")</f>
        <v/>
      </c>
      <c r="L1252" s="10"/>
      <c r="N1252" s="10">
        <f>IF(Q1_2025[[#This Row],[Prijstype]]="Artikelprijs",Q1_2025[[#This Row],[Artikelprijs]],Q1_2025[[#This Row],[Stuksprijs]])</f>
        <v>51.98</v>
      </c>
      <c r="O1252" s="10">
        <f>IF(Q1_2025[[#This Row],[Prijstype]]="Artikelprijs",Q1_2025[[#This Row],[Artikelprijs]] * Q1_2025[[#This Row],[Besteld]],Q1_2025[[#This Row],[Brutobedrag]])</f>
        <v>51.98</v>
      </c>
      <c r="P1252" s="10">
        <f>IF(Q1_2025[[#This Row],[Prijstype]] = "Artikelprijs",Q1_2025[[#This Row],[Brutobedrag 2]]*(100-Q1_2025[[#This Row],[Relatiekorting percentage]])/100,Q1_2025[[#This Row],[Bruto - Rel.korting]])</f>
        <v>36.39</v>
      </c>
    </row>
    <row r="1253" spans="1:16" x14ac:dyDescent="0.3">
      <c r="A1253" t="s">
        <v>266</v>
      </c>
      <c r="B1253">
        <v>5010017</v>
      </c>
      <c r="C1253" t="s">
        <v>248</v>
      </c>
      <c r="D1253">
        <v>2</v>
      </c>
      <c r="E1253" s="10">
        <v>48.93</v>
      </c>
      <c r="F1253" s="10">
        <v>97.86</v>
      </c>
      <c r="G1253" s="10">
        <v>68.5</v>
      </c>
      <c r="H1253">
        <v>30</v>
      </c>
      <c r="I1253" s="10" t="str">
        <f>_xlfn.XLOOKUP(Q1_2025[[#This Row],[Artikelnr]],Artikel_prijzen[Artnr],Artikel_prijzen[Groep],"")</f>
        <v/>
      </c>
      <c r="J1253" s="10" t="str">
        <f>_xlfn.XLOOKUP(Q1_2025[[#This Row],[Artikelnr]],Artikel_prijzen[Artnr],Artikel_prijzen[Prijs 2025],"")</f>
        <v/>
      </c>
      <c r="K1253" s="10" t="str">
        <f>IF(Q1_2025[[#This Row],[Artikelprijs]]&lt;&gt;"",IF(Q1_2025[[#This Row],[Stuksprijs]]=Q1_2025[[#This Row],[Artikelprijs]],"Prijs gelijk","Prijs wijkt af"),"")</f>
        <v/>
      </c>
      <c r="L1253" s="10"/>
      <c r="N1253" s="10">
        <f>IF(Q1_2025[[#This Row],[Prijstype]]="Artikelprijs",Q1_2025[[#This Row],[Artikelprijs]],Q1_2025[[#This Row],[Stuksprijs]])</f>
        <v>48.93</v>
      </c>
      <c r="O1253" s="10">
        <f>IF(Q1_2025[[#This Row],[Prijstype]]="Artikelprijs",Q1_2025[[#This Row],[Artikelprijs]] * Q1_2025[[#This Row],[Besteld]],Q1_2025[[#This Row],[Brutobedrag]])</f>
        <v>97.86</v>
      </c>
      <c r="P1253" s="10">
        <f>IF(Q1_2025[[#This Row],[Prijstype]] = "Artikelprijs",Q1_2025[[#This Row],[Brutobedrag 2]]*(100-Q1_2025[[#This Row],[Relatiekorting percentage]])/100,Q1_2025[[#This Row],[Bruto - Rel.korting]])</f>
        <v>68.5</v>
      </c>
    </row>
    <row r="1254" spans="1:16" x14ac:dyDescent="0.3">
      <c r="A1254" t="s">
        <v>266</v>
      </c>
      <c r="B1254">
        <v>1001019</v>
      </c>
      <c r="C1254" t="s">
        <v>267</v>
      </c>
      <c r="D1254">
        <v>3</v>
      </c>
      <c r="E1254" s="10">
        <v>51.98</v>
      </c>
      <c r="F1254" s="10">
        <v>155.94</v>
      </c>
      <c r="G1254" s="10">
        <v>102.92</v>
      </c>
      <c r="H1254">
        <v>34</v>
      </c>
      <c r="I1254" s="10" t="str">
        <f>_xlfn.XLOOKUP(Q1_2025[[#This Row],[Artikelnr]],Artikel_prijzen[Artnr],Artikel_prijzen[Groep],"")</f>
        <v/>
      </c>
      <c r="J1254" s="10" t="str">
        <f>_xlfn.XLOOKUP(Q1_2025[[#This Row],[Artikelnr]],Artikel_prijzen[Artnr],Artikel_prijzen[Prijs 2025],"")</f>
        <v/>
      </c>
      <c r="K1254" s="10" t="str">
        <f>IF(Q1_2025[[#This Row],[Artikelprijs]]&lt;&gt;"",IF(Q1_2025[[#This Row],[Stuksprijs]]=Q1_2025[[#This Row],[Artikelprijs]],"Prijs gelijk","Prijs wijkt af"),"")</f>
        <v/>
      </c>
      <c r="L1254" s="10"/>
      <c r="N1254" s="10">
        <f>IF(Q1_2025[[#This Row],[Prijstype]]="Artikelprijs",Q1_2025[[#This Row],[Artikelprijs]],Q1_2025[[#This Row],[Stuksprijs]])</f>
        <v>51.98</v>
      </c>
      <c r="O1254" s="10">
        <f>IF(Q1_2025[[#This Row],[Prijstype]]="Artikelprijs",Q1_2025[[#This Row],[Artikelprijs]] * Q1_2025[[#This Row],[Besteld]],Q1_2025[[#This Row],[Brutobedrag]])</f>
        <v>155.94</v>
      </c>
      <c r="P1254" s="10">
        <f>IF(Q1_2025[[#This Row],[Prijstype]] = "Artikelprijs",Q1_2025[[#This Row],[Brutobedrag 2]]*(100-Q1_2025[[#This Row],[Relatiekorting percentage]])/100,Q1_2025[[#This Row],[Bruto - Rel.korting]])</f>
        <v>102.92</v>
      </c>
    </row>
    <row r="1255" spans="1:16" x14ac:dyDescent="0.3">
      <c r="A1255" t="s">
        <v>266</v>
      </c>
      <c r="B1255">
        <v>1001015</v>
      </c>
      <c r="C1255" t="s">
        <v>267</v>
      </c>
      <c r="D1255">
        <v>3</v>
      </c>
      <c r="E1255" s="10">
        <v>51.98</v>
      </c>
      <c r="F1255" s="10">
        <v>155.94</v>
      </c>
      <c r="G1255" s="10">
        <v>109.16</v>
      </c>
      <c r="H1255">
        <v>30</v>
      </c>
      <c r="I1255" s="10" t="str">
        <f>_xlfn.XLOOKUP(Q1_2025[[#This Row],[Artikelnr]],Artikel_prijzen[Artnr],Artikel_prijzen[Groep],"")</f>
        <v/>
      </c>
      <c r="J1255" s="10" t="str">
        <f>_xlfn.XLOOKUP(Q1_2025[[#This Row],[Artikelnr]],Artikel_prijzen[Artnr],Artikel_prijzen[Prijs 2025],"")</f>
        <v/>
      </c>
      <c r="K1255" s="10" t="str">
        <f>IF(Q1_2025[[#This Row],[Artikelprijs]]&lt;&gt;"",IF(Q1_2025[[#This Row],[Stuksprijs]]=Q1_2025[[#This Row],[Artikelprijs]],"Prijs gelijk","Prijs wijkt af"),"")</f>
        <v/>
      </c>
      <c r="L1255" s="10"/>
      <c r="N1255" s="10">
        <f>IF(Q1_2025[[#This Row],[Prijstype]]="Artikelprijs",Q1_2025[[#This Row],[Artikelprijs]],Q1_2025[[#This Row],[Stuksprijs]])</f>
        <v>51.98</v>
      </c>
      <c r="O1255" s="10">
        <f>IF(Q1_2025[[#This Row],[Prijstype]]="Artikelprijs",Q1_2025[[#This Row],[Artikelprijs]] * Q1_2025[[#This Row],[Besteld]],Q1_2025[[#This Row],[Brutobedrag]])</f>
        <v>155.94</v>
      </c>
      <c r="P1255" s="10">
        <f>IF(Q1_2025[[#This Row],[Prijstype]] = "Artikelprijs",Q1_2025[[#This Row],[Brutobedrag 2]]*(100-Q1_2025[[#This Row],[Relatiekorting percentage]])/100,Q1_2025[[#This Row],[Bruto - Rel.korting]])</f>
        <v>109.16</v>
      </c>
    </row>
    <row r="1256" spans="1:16" x14ac:dyDescent="0.3">
      <c r="A1256" t="s">
        <v>266</v>
      </c>
      <c r="B1256">
        <v>1001019</v>
      </c>
      <c r="C1256" t="s">
        <v>267</v>
      </c>
      <c r="D1256">
        <v>1</v>
      </c>
      <c r="E1256" s="10">
        <v>51.98</v>
      </c>
      <c r="F1256" s="10">
        <v>51.98</v>
      </c>
      <c r="G1256" s="10">
        <v>34.31</v>
      </c>
      <c r="H1256">
        <v>34</v>
      </c>
      <c r="I1256" s="10" t="str">
        <f>_xlfn.XLOOKUP(Q1_2025[[#This Row],[Artikelnr]],Artikel_prijzen[Artnr],Artikel_prijzen[Groep],"")</f>
        <v/>
      </c>
      <c r="J1256" s="10" t="str">
        <f>_xlfn.XLOOKUP(Q1_2025[[#This Row],[Artikelnr]],Artikel_prijzen[Artnr],Artikel_prijzen[Prijs 2025],"")</f>
        <v/>
      </c>
      <c r="K1256" s="10" t="str">
        <f>IF(Q1_2025[[#This Row],[Artikelprijs]]&lt;&gt;"",IF(Q1_2025[[#This Row],[Stuksprijs]]=Q1_2025[[#This Row],[Artikelprijs]],"Prijs gelijk","Prijs wijkt af"),"")</f>
        <v/>
      </c>
      <c r="L1256" s="10"/>
      <c r="N1256" s="10">
        <f>IF(Q1_2025[[#This Row],[Prijstype]]="Artikelprijs",Q1_2025[[#This Row],[Artikelprijs]],Q1_2025[[#This Row],[Stuksprijs]])</f>
        <v>51.98</v>
      </c>
      <c r="O1256" s="10">
        <f>IF(Q1_2025[[#This Row],[Prijstype]]="Artikelprijs",Q1_2025[[#This Row],[Artikelprijs]] * Q1_2025[[#This Row],[Besteld]],Q1_2025[[#This Row],[Brutobedrag]])</f>
        <v>51.98</v>
      </c>
      <c r="P1256" s="10">
        <f>IF(Q1_2025[[#This Row],[Prijstype]] = "Artikelprijs",Q1_2025[[#This Row],[Brutobedrag 2]]*(100-Q1_2025[[#This Row],[Relatiekorting percentage]])/100,Q1_2025[[#This Row],[Bruto - Rel.korting]])</f>
        <v>34.31</v>
      </c>
    </row>
    <row r="1257" spans="1:16" x14ac:dyDescent="0.3">
      <c r="A1257" t="s">
        <v>266</v>
      </c>
      <c r="B1257">
        <v>1001015</v>
      </c>
      <c r="C1257" t="s">
        <v>267</v>
      </c>
      <c r="D1257">
        <v>1</v>
      </c>
      <c r="E1257" s="10">
        <v>51.98</v>
      </c>
      <c r="F1257" s="10">
        <v>51.98</v>
      </c>
      <c r="G1257" s="10">
        <v>36.39</v>
      </c>
      <c r="H1257">
        <v>30</v>
      </c>
      <c r="I1257" s="10" t="str">
        <f>_xlfn.XLOOKUP(Q1_2025[[#This Row],[Artikelnr]],Artikel_prijzen[Artnr],Artikel_prijzen[Groep],"")</f>
        <v/>
      </c>
      <c r="J1257" s="10" t="str">
        <f>_xlfn.XLOOKUP(Q1_2025[[#This Row],[Artikelnr]],Artikel_prijzen[Artnr],Artikel_prijzen[Prijs 2025],"")</f>
        <v/>
      </c>
      <c r="K1257" s="10" t="str">
        <f>IF(Q1_2025[[#This Row],[Artikelprijs]]&lt;&gt;"",IF(Q1_2025[[#This Row],[Stuksprijs]]=Q1_2025[[#This Row],[Artikelprijs]],"Prijs gelijk","Prijs wijkt af"),"")</f>
        <v/>
      </c>
      <c r="L1257" s="10"/>
      <c r="N1257" s="10">
        <f>IF(Q1_2025[[#This Row],[Prijstype]]="Artikelprijs",Q1_2025[[#This Row],[Artikelprijs]],Q1_2025[[#This Row],[Stuksprijs]])</f>
        <v>51.98</v>
      </c>
      <c r="O1257" s="10">
        <f>IF(Q1_2025[[#This Row],[Prijstype]]="Artikelprijs",Q1_2025[[#This Row],[Artikelprijs]] * Q1_2025[[#This Row],[Besteld]],Q1_2025[[#This Row],[Brutobedrag]])</f>
        <v>51.98</v>
      </c>
      <c r="P1257" s="10">
        <f>IF(Q1_2025[[#This Row],[Prijstype]] = "Artikelprijs",Q1_2025[[#This Row],[Brutobedrag 2]]*(100-Q1_2025[[#This Row],[Relatiekorting percentage]])/100,Q1_2025[[#This Row],[Bruto - Rel.korting]])</f>
        <v>36.39</v>
      </c>
    </row>
    <row r="1258" spans="1:16" x14ac:dyDescent="0.3">
      <c r="A1258" t="s">
        <v>266</v>
      </c>
      <c r="B1258">
        <v>1001019</v>
      </c>
      <c r="C1258" t="s">
        <v>267</v>
      </c>
      <c r="D1258">
        <v>1</v>
      </c>
      <c r="E1258" s="10">
        <v>51.98</v>
      </c>
      <c r="F1258" s="10">
        <v>51.98</v>
      </c>
      <c r="G1258" s="10">
        <v>34.31</v>
      </c>
      <c r="H1258">
        <v>34</v>
      </c>
      <c r="I1258" s="10" t="str">
        <f>_xlfn.XLOOKUP(Q1_2025[[#This Row],[Artikelnr]],Artikel_prijzen[Artnr],Artikel_prijzen[Groep],"")</f>
        <v/>
      </c>
      <c r="J1258" s="10" t="str">
        <f>_xlfn.XLOOKUP(Q1_2025[[#This Row],[Artikelnr]],Artikel_prijzen[Artnr],Artikel_prijzen[Prijs 2025],"")</f>
        <v/>
      </c>
      <c r="K1258" s="10" t="str">
        <f>IF(Q1_2025[[#This Row],[Artikelprijs]]&lt;&gt;"",IF(Q1_2025[[#This Row],[Stuksprijs]]=Q1_2025[[#This Row],[Artikelprijs]],"Prijs gelijk","Prijs wijkt af"),"")</f>
        <v/>
      </c>
      <c r="L1258" s="10"/>
      <c r="N1258" s="10">
        <f>IF(Q1_2025[[#This Row],[Prijstype]]="Artikelprijs",Q1_2025[[#This Row],[Artikelprijs]],Q1_2025[[#This Row],[Stuksprijs]])</f>
        <v>51.98</v>
      </c>
      <c r="O1258" s="10">
        <f>IF(Q1_2025[[#This Row],[Prijstype]]="Artikelprijs",Q1_2025[[#This Row],[Artikelprijs]] * Q1_2025[[#This Row],[Besteld]],Q1_2025[[#This Row],[Brutobedrag]])</f>
        <v>51.98</v>
      </c>
      <c r="P1258" s="10">
        <f>IF(Q1_2025[[#This Row],[Prijstype]] = "Artikelprijs",Q1_2025[[#This Row],[Brutobedrag 2]]*(100-Q1_2025[[#This Row],[Relatiekorting percentage]])/100,Q1_2025[[#This Row],[Bruto - Rel.korting]])</f>
        <v>34.31</v>
      </c>
    </row>
    <row r="1259" spans="1:16" x14ac:dyDescent="0.3">
      <c r="A1259" t="s">
        <v>266</v>
      </c>
      <c r="B1259">
        <v>1001015</v>
      </c>
      <c r="C1259" t="s">
        <v>267</v>
      </c>
      <c r="D1259">
        <v>1</v>
      </c>
      <c r="E1259" s="10">
        <v>51.98</v>
      </c>
      <c r="F1259" s="10">
        <v>51.98</v>
      </c>
      <c r="G1259" s="10">
        <v>36.39</v>
      </c>
      <c r="H1259">
        <v>30</v>
      </c>
      <c r="I1259" s="10" t="str">
        <f>_xlfn.XLOOKUP(Q1_2025[[#This Row],[Artikelnr]],Artikel_prijzen[Artnr],Artikel_prijzen[Groep],"")</f>
        <v/>
      </c>
      <c r="J1259" s="10" t="str">
        <f>_xlfn.XLOOKUP(Q1_2025[[#This Row],[Artikelnr]],Artikel_prijzen[Artnr],Artikel_prijzen[Prijs 2025],"")</f>
        <v/>
      </c>
      <c r="K1259" s="10" t="str">
        <f>IF(Q1_2025[[#This Row],[Artikelprijs]]&lt;&gt;"",IF(Q1_2025[[#This Row],[Stuksprijs]]=Q1_2025[[#This Row],[Artikelprijs]],"Prijs gelijk","Prijs wijkt af"),"")</f>
        <v/>
      </c>
      <c r="L1259" s="10"/>
      <c r="N1259" s="10">
        <f>IF(Q1_2025[[#This Row],[Prijstype]]="Artikelprijs",Q1_2025[[#This Row],[Artikelprijs]],Q1_2025[[#This Row],[Stuksprijs]])</f>
        <v>51.98</v>
      </c>
      <c r="O1259" s="10">
        <f>IF(Q1_2025[[#This Row],[Prijstype]]="Artikelprijs",Q1_2025[[#This Row],[Artikelprijs]] * Q1_2025[[#This Row],[Besteld]],Q1_2025[[#This Row],[Brutobedrag]])</f>
        <v>51.98</v>
      </c>
      <c r="P1259" s="10">
        <f>IF(Q1_2025[[#This Row],[Prijstype]] = "Artikelprijs",Q1_2025[[#This Row],[Brutobedrag 2]]*(100-Q1_2025[[#This Row],[Relatiekorting percentage]])/100,Q1_2025[[#This Row],[Bruto - Rel.korting]])</f>
        <v>36.39</v>
      </c>
    </row>
    <row r="1260" spans="1:16" x14ac:dyDescent="0.3">
      <c r="A1260" t="s">
        <v>266</v>
      </c>
      <c r="B1260">
        <v>5010017</v>
      </c>
      <c r="C1260" t="s">
        <v>248</v>
      </c>
      <c r="D1260">
        <v>1</v>
      </c>
      <c r="E1260" s="10">
        <v>48.93</v>
      </c>
      <c r="F1260" s="10">
        <v>48.93</v>
      </c>
      <c r="G1260" s="10">
        <v>34.25</v>
      </c>
      <c r="H1260">
        <v>30</v>
      </c>
      <c r="I1260" s="10" t="str">
        <f>_xlfn.XLOOKUP(Q1_2025[[#This Row],[Artikelnr]],Artikel_prijzen[Artnr],Artikel_prijzen[Groep],"")</f>
        <v/>
      </c>
      <c r="J1260" s="10" t="str">
        <f>_xlfn.XLOOKUP(Q1_2025[[#This Row],[Artikelnr]],Artikel_prijzen[Artnr],Artikel_prijzen[Prijs 2025],"")</f>
        <v/>
      </c>
      <c r="K1260" s="10" t="str">
        <f>IF(Q1_2025[[#This Row],[Artikelprijs]]&lt;&gt;"",IF(Q1_2025[[#This Row],[Stuksprijs]]=Q1_2025[[#This Row],[Artikelprijs]],"Prijs gelijk","Prijs wijkt af"),"")</f>
        <v/>
      </c>
      <c r="L1260" s="10"/>
      <c r="N1260" s="10">
        <f>IF(Q1_2025[[#This Row],[Prijstype]]="Artikelprijs",Q1_2025[[#This Row],[Artikelprijs]],Q1_2025[[#This Row],[Stuksprijs]])</f>
        <v>48.93</v>
      </c>
      <c r="O1260" s="10">
        <f>IF(Q1_2025[[#This Row],[Prijstype]]="Artikelprijs",Q1_2025[[#This Row],[Artikelprijs]] * Q1_2025[[#This Row],[Besteld]],Q1_2025[[#This Row],[Brutobedrag]])</f>
        <v>48.93</v>
      </c>
      <c r="P1260" s="10">
        <f>IF(Q1_2025[[#This Row],[Prijstype]] = "Artikelprijs",Q1_2025[[#This Row],[Brutobedrag 2]]*(100-Q1_2025[[#This Row],[Relatiekorting percentage]])/100,Q1_2025[[#This Row],[Bruto - Rel.korting]])</f>
        <v>34.25</v>
      </c>
    </row>
    <row r="1261" spans="1:16" x14ac:dyDescent="0.3">
      <c r="A1261" t="s">
        <v>266</v>
      </c>
      <c r="B1261">
        <v>1001019</v>
      </c>
      <c r="C1261" t="s">
        <v>267</v>
      </c>
      <c r="D1261">
        <v>1</v>
      </c>
      <c r="E1261" s="10">
        <v>51.98</v>
      </c>
      <c r="F1261" s="10">
        <v>51.98</v>
      </c>
      <c r="G1261" s="10">
        <v>34.31</v>
      </c>
      <c r="H1261">
        <v>34</v>
      </c>
      <c r="I1261" s="10" t="str">
        <f>_xlfn.XLOOKUP(Q1_2025[[#This Row],[Artikelnr]],Artikel_prijzen[Artnr],Artikel_prijzen[Groep],"")</f>
        <v/>
      </c>
      <c r="J1261" s="10" t="str">
        <f>_xlfn.XLOOKUP(Q1_2025[[#This Row],[Artikelnr]],Artikel_prijzen[Artnr],Artikel_prijzen[Prijs 2025],"")</f>
        <v/>
      </c>
      <c r="K1261" s="10" t="str">
        <f>IF(Q1_2025[[#This Row],[Artikelprijs]]&lt;&gt;"",IF(Q1_2025[[#This Row],[Stuksprijs]]=Q1_2025[[#This Row],[Artikelprijs]],"Prijs gelijk","Prijs wijkt af"),"")</f>
        <v/>
      </c>
      <c r="L1261" s="10"/>
      <c r="N1261" s="10">
        <f>IF(Q1_2025[[#This Row],[Prijstype]]="Artikelprijs",Q1_2025[[#This Row],[Artikelprijs]],Q1_2025[[#This Row],[Stuksprijs]])</f>
        <v>51.98</v>
      </c>
      <c r="O1261" s="10">
        <f>IF(Q1_2025[[#This Row],[Prijstype]]="Artikelprijs",Q1_2025[[#This Row],[Artikelprijs]] * Q1_2025[[#This Row],[Besteld]],Q1_2025[[#This Row],[Brutobedrag]])</f>
        <v>51.98</v>
      </c>
      <c r="P1261" s="10">
        <f>IF(Q1_2025[[#This Row],[Prijstype]] = "Artikelprijs",Q1_2025[[#This Row],[Brutobedrag 2]]*(100-Q1_2025[[#This Row],[Relatiekorting percentage]])/100,Q1_2025[[#This Row],[Bruto - Rel.korting]])</f>
        <v>34.31</v>
      </c>
    </row>
    <row r="1262" spans="1:16" x14ac:dyDescent="0.3">
      <c r="A1262" t="s">
        <v>266</v>
      </c>
      <c r="B1262">
        <v>1001015</v>
      </c>
      <c r="C1262" t="s">
        <v>267</v>
      </c>
      <c r="D1262">
        <v>1</v>
      </c>
      <c r="E1262" s="10">
        <v>51.98</v>
      </c>
      <c r="F1262" s="10">
        <v>51.98</v>
      </c>
      <c r="G1262" s="10">
        <v>36.39</v>
      </c>
      <c r="H1262">
        <v>30</v>
      </c>
      <c r="I1262" s="10" t="str">
        <f>_xlfn.XLOOKUP(Q1_2025[[#This Row],[Artikelnr]],Artikel_prijzen[Artnr],Artikel_prijzen[Groep],"")</f>
        <v/>
      </c>
      <c r="J1262" s="10" t="str">
        <f>_xlfn.XLOOKUP(Q1_2025[[#This Row],[Artikelnr]],Artikel_prijzen[Artnr],Artikel_prijzen[Prijs 2025],"")</f>
        <v/>
      </c>
      <c r="K1262" s="10" t="str">
        <f>IF(Q1_2025[[#This Row],[Artikelprijs]]&lt;&gt;"",IF(Q1_2025[[#This Row],[Stuksprijs]]=Q1_2025[[#This Row],[Artikelprijs]],"Prijs gelijk","Prijs wijkt af"),"")</f>
        <v/>
      </c>
      <c r="L1262" s="10"/>
      <c r="N1262" s="10">
        <f>IF(Q1_2025[[#This Row],[Prijstype]]="Artikelprijs",Q1_2025[[#This Row],[Artikelprijs]],Q1_2025[[#This Row],[Stuksprijs]])</f>
        <v>51.98</v>
      </c>
      <c r="O1262" s="10">
        <f>IF(Q1_2025[[#This Row],[Prijstype]]="Artikelprijs",Q1_2025[[#This Row],[Artikelprijs]] * Q1_2025[[#This Row],[Besteld]],Q1_2025[[#This Row],[Brutobedrag]])</f>
        <v>51.98</v>
      </c>
      <c r="P1262" s="10">
        <f>IF(Q1_2025[[#This Row],[Prijstype]] = "Artikelprijs",Q1_2025[[#This Row],[Brutobedrag 2]]*(100-Q1_2025[[#This Row],[Relatiekorting percentage]])/100,Q1_2025[[#This Row],[Bruto - Rel.korting]])</f>
        <v>36.39</v>
      </c>
    </row>
    <row r="1263" spans="1:16" x14ac:dyDescent="0.3">
      <c r="A1263" t="s">
        <v>266</v>
      </c>
      <c r="B1263">
        <v>3001069</v>
      </c>
      <c r="C1263" t="s">
        <v>269</v>
      </c>
      <c r="D1263">
        <v>1</v>
      </c>
      <c r="E1263" s="10">
        <v>34.07</v>
      </c>
      <c r="F1263" s="10">
        <v>34.07</v>
      </c>
      <c r="G1263" s="10">
        <v>23.85</v>
      </c>
      <c r="H1263">
        <v>30</v>
      </c>
      <c r="I1263" s="10" t="str">
        <f>_xlfn.XLOOKUP(Q1_2025[[#This Row],[Artikelnr]],Artikel_prijzen[Artnr],Artikel_prijzen[Groep],"")</f>
        <v/>
      </c>
      <c r="J1263" s="10" t="str">
        <f>_xlfn.XLOOKUP(Q1_2025[[#This Row],[Artikelnr]],Artikel_prijzen[Artnr],Artikel_prijzen[Prijs 2025],"")</f>
        <v/>
      </c>
      <c r="K1263" s="10" t="str">
        <f>IF(Q1_2025[[#This Row],[Artikelprijs]]&lt;&gt;"",IF(Q1_2025[[#This Row],[Stuksprijs]]=Q1_2025[[#This Row],[Artikelprijs]],"Prijs gelijk","Prijs wijkt af"),"")</f>
        <v/>
      </c>
      <c r="L1263" s="10"/>
      <c r="N1263" s="10">
        <f>IF(Q1_2025[[#This Row],[Prijstype]]="Artikelprijs",Q1_2025[[#This Row],[Artikelprijs]],Q1_2025[[#This Row],[Stuksprijs]])</f>
        <v>34.07</v>
      </c>
      <c r="O1263" s="10">
        <f>IF(Q1_2025[[#This Row],[Prijstype]]="Artikelprijs",Q1_2025[[#This Row],[Artikelprijs]] * Q1_2025[[#This Row],[Besteld]],Q1_2025[[#This Row],[Brutobedrag]])</f>
        <v>34.07</v>
      </c>
      <c r="P1263" s="10">
        <f>IF(Q1_2025[[#This Row],[Prijstype]] = "Artikelprijs",Q1_2025[[#This Row],[Brutobedrag 2]]*(100-Q1_2025[[#This Row],[Relatiekorting percentage]])/100,Q1_2025[[#This Row],[Bruto - Rel.korting]])</f>
        <v>23.85</v>
      </c>
    </row>
    <row r="1264" spans="1:16" x14ac:dyDescent="0.3">
      <c r="A1264" t="s">
        <v>266</v>
      </c>
      <c r="B1264">
        <v>5010017</v>
      </c>
      <c r="C1264" t="s">
        <v>248</v>
      </c>
      <c r="D1264">
        <v>2</v>
      </c>
      <c r="E1264" s="10">
        <v>48.93</v>
      </c>
      <c r="F1264" s="10">
        <v>97.86</v>
      </c>
      <c r="G1264" s="10">
        <v>68.5</v>
      </c>
      <c r="H1264">
        <v>30</v>
      </c>
      <c r="I1264" s="10" t="str">
        <f>_xlfn.XLOOKUP(Q1_2025[[#This Row],[Artikelnr]],Artikel_prijzen[Artnr],Artikel_prijzen[Groep],"")</f>
        <v/>
      </c>
      <c r="J1264" s="10" t="str">
        <f>_xlfn.XLOOKUP(Q1_2025[[#This Row],[Artikelnr]],Artikel_prijzen[Artnr],Artikel_prijzen[Prijs 2025],"")</f>
        <v/>
      </c>
      <c r="K1264" s="10" t="str">
        <f>IF(Q1_2025[[#This Row],[Artikelprijs]]&lt;&gt;"",IF(Q1_2025[[#This Row],[Stuksprijs]]=Q1_2025[[#This Row],[Artikelprijs]],"Prijs gelijk","Prijs wijkt af"),"")</f>
        <v/>
      </c>
      <c r="L1264" s="10"/>
      <c r="N1264" s="10">
        <f>IF(Q1_2025[[#This Row],[Prijstype]]="Artikelprijs",Q1_2025[[#This Row],[Artikelprijs]],Q1_2025[[#This Row],[Stuksprijs]])</f>
        <v>48.93</v>
      </c>
      <c r="O1264" s="10">
        <f>IF(Q1_2025[[#This Row],[Prijstype]]="Artikelprijs",Q1_2025[[#This Row],[Artikelprijs]] * Q1_2025[[#This Row],[Besteld]],Q1_2025[[#This Row],[Brutobedrag]])</f>
        <v>97.86</v>
      </c>
      <c r="P1264" s="10">
        <f>IF(Q1_2025[[#This Row],[Prijstype]] = "Artikelprijs",Q1_2025[[#This Row],[Brutobedrag 2]]*(100-Q1_2025[[#This Row],[Relatiekorting percentage]])/100,Q1_2025[[#This Row],[Bruto - Rel.korting]])</f>
        <v>68.5</v>
      </c>
    </row>
    <row r="1265" spans="1:16" x14ac:dyDescent="0.3">
      <c r="A1265" t="s">
        <v>266</v>
      </c>
      <c r="B1265">
        <v>5010017</v>
      </c>
      <c r="C1265" t="s">
        <v>248</v>
      </c>
      <c r="D1265">
        <v>1</v>
      </c>
      <c r="E1265" s="10">
        <v>48.93</v>
      </c>
      <c r="F1265" s="10">
        <v>48.93</v>
      </c>
      <c r="G1265" s="10">
        <v>34.25</v>
      </c>
      <c r="H1265">
        <v>30</v>
      </c>
      <c r="I1265" s="10" t="str">
        <f>_xlfn.XLOOKUP(Q1_2025[[#This Row],[Artikelnr]],Artikel_prijzen[Artnr],Artikel_prijzen[Groep],"")</f>
        <v/>
      </c>
      <c r="J1265" s="10" t="str">
        <f>_xlfn.XLOOKUP(Q1_2025[[#This Row],[Artikelnr]],Artikel_prijzen[Artnr],Artikel_prijzen[Prijs 2025],"")</f>
        <v/>
      </c>
      <c r="K1265" s="10" t="str">
        <f>IF(Q1_2025[[#This Row],[Artikelprijs]]&lt;&gt;"",IF(Q1_2025[[#This Row],[Stuksprijs]]=Q1_2025[[#This Row],[Artikelprijs]],"Prijs gelijk","Prijs wijkt af"),"")</f>
        <v/>
      </c>
      <c r="L1265" s="10"/>
      <c r="N1265" s="10">
        <f>IF(Q1_2025[[#This Row],[Prijstype]]="Artikelprijs",Q1_2025[[#This Row],[Artikelprijs]],Q1_2025[[#This Row],[Stuksprijs]])</f>
        <v>48.93</v>
      </c>
      <c r="O1265" s="10">
        <f>IF(Q1_2025[[#This Row],[Prijstype]]="Artikelprijs",Q1_2025[[#This Row],[Artikelprijs]] * Q1_2025[[#This Row],[Besteld]],Q1_2025[[#This Row],[Brutobedrag]])</f>
        <v>48.93</v>
      </c>
      <c r="P1265" s="10">
        <f>IF(Q1_2025[[#This Row],[Prijstype]] = "Artikelprijs",Q1_2025[[#This Row],[Brutobedrag 2]]*(100-Q1_2025[[#This Row],[Relatiekorting percentage]])/100,Q1_2025[[#This Row],[Bruto - Rel.korting]])</f>
        <v>34.25</v>
      </c>
    </row>
    <row r="1266" spans="1:16" x14ac:dyDescent="0.3">
      <c r="A1266" t="s">
        <v>266</v>
      </c>
      <c r="B1266">
        <v>3001069</v>
      </c>
      <c r="C1266" t="s">
        <v>269</v>
      </c>
      <c r="D1266">
        <v>1</v>
      </c>
      <c r="E1266" s="10">
        <v>34.07</v>
      </c>
      <c r="F1266" s="10">
        <v>34.07</v>
      </c>
      <c r="G1266" s="10">
        <v>23.85</v>
      </c>
      <c r="H1266">
        <v>30</v>
      </c>
      <c r="I1266" s="10" t="str">
        <f>_xlfn.XLOOKUP(Q1_2025[[#This Row],[Artikelnr]],Artikel_prijzen[Artnr],Artikel_prijzen[Groep],"")</f>
        <v/>
      </c>
      <c r="J1266" s="10" t="str">
        <f>_xlfn.XLOOKUP(Q1_2025[[#This Row],[Artikelnr]],Artikel_prijzen[Artnr],Artikel_prijzen[Prijs 2025],"")</f>
        <v/>
      </c>
      <c r="K1266" s="10" t="str">
        <f>IF(Q1_2025[[#This Row],[Artikelprijs]]&lt;&gt;"",IF(Q1_2025[[#This Row],[Stuksprijs]]=Q1_2025[[#This Row],[Artikelprijs]],"Prijs gelijk","Prijs wijkt af"),"")</f>
        <v/>
      </c>
      <c r="L1266" s="10"/>
      <c r="N1266" s="10">
        <f>IF(Q1_2025[[#This Row],[Prijstype]]="Artikelprijs",Q1_2025[[#This Row],[Artikelprijs]],Q1_2025[[#This Row],[Stuksprijs]])</f>
        <v>34.07</v>
      </c>
      <c r="O1266" s="10">
        <f>IF(Q1_2025[[#This Row],[Prijstype]]="Artikelprijs",Q1_2025[[#This Row],[Artikelprijs]] * Q1_2025[[#This Row],[Besteld]],Q1_2025[[#This Row],[Brutobedrag]])</f>
        <v>34.07</v>
      </c>
      <c r="P1266" s="10">
        <f>IF(Q1_2025[[#This Row],[Prijstype]] = "Artikelprijs",Q1_2025[[#This Row],[Brutobedrag 2]]*(100-Q1_2025[[#This Row],[Relatiekorting percentage]])/100,Q1_2025[[#This Row],[Bruto - Rel.korting]])</f>
        <v>23.85</v>
      </c>
    </row>
    <row r="1267" spans="1:16" x14ac:dyDescent="0.3">
      <c r="A1267" t="s">
        <v>266</v>
      </c>
      <c r="B1267">
        <v>5010017</v>
      </c>
      <c r="C1267" t="s">
        <v>248</v>
      </c>
      <c r="D1267">
        <v>1</v>
      </c>
      <c r="E1267" s="10">
        <v>48.93</v>
      </c>
      <c r="F1267" s="10">
        <v>48.93</v>
      </c>
      <c r="G1267" s="10">
        <v>34.25</v>
      </c>
      <c r="H1267">
        <v>30</v>
      </c>
      <c r="I1267" s="10" t="str">
        <f>_xlfn.XLOOKUP(Q1_2025[[#This Row],[Artikelnr]],Artikel_prijzen[Artnr],Artikel_prijzen[Groep],"")</f>
        <v/>
      </c>
      <c r="J1267" s="10" t="str">
        <f>_xlfn.XLOOKUP(Q1_2025[[#This Row],[Artikelnr]],Artikel_prijzen[Artnr],Artikel_prijzen[Prijs 2025],"")</f>
        <v/>
      </c>
      <c r="K1267" s="10" t="str">
        <f>IF(Q1_2025[[#This Row],[Artikelprijs]]&lt;&gt;"",IF(Q1_2025[[#This Row],[Stuksprijs]]=Q1_2025[[#This Row],[Artikelprijs]],"Prijs gelijk","Prijs wijkt af"),"")</f>
        <v/>
      </c>
      <c r="L1267" s="10"/>
      <c r="N1267" s="10">
        <f>IF(Q1_2025[[#This Row],[Prijstype]]="Artikelprijs",Q1_2025[[#This Row],[Artikelprijs]],Q1_2025[[#This Row],[Stuksprijs]])</f>
        <v>48.93</v>
      </c>
      <c r="O1267" s="10">
        <f>IF(Q1_2025[[#This Row],[Prijstype]]="Artikelprijs",Q1_2025[[#This Row],[Artikelprijs]] * Q1_2025[[#This Row],[Besteld]],Q1_2025[[#This Row],[Brutobedrag]])</f>
        <v>48.93</v>
      </c>
      <c r="P1267" s="10">
        <f>IF(Q1_2025[[#This Row],[Prijstype]] = "Artikelprijs",Q1_2025[[#This Row],[Brutobedrag 2]]*(100-Q1_2025[[#This Row],[Relatiekorting percentage]])/100,Q1_2025[[#This Row],[Bruto - Rel.korting]])</f>
        <v>34.25</v>
      </c>
    </row>
    <row r="1268" spans="1:16" x14ac:dyDescent="0.3">
      <c r="A1268" t="s">
        <v>266</v>
      </c>
      <c r="B1268">
        <v>5010017</v>
      </c>
      <c r="C1268" t="s">
        <v>248</v>
      </c>
      <c r="D1268">
        <v>1</v>
      </c>
      <c r="E1268" s="10">
        <v>48.93</v>
      </c>
      <c r="F1268" s="10">
        <v>48.93</v>
      </c>
      <c r="G1268" s="10">
        <v>34.25</v>
      </c>
      <c r="H1268">
        <v>30</v>
      </c>
      <c r="I1268" s="10" t="str">
        <f>_xlfn.XLOOKUP(Q1_2025[[#This Row],[Artikelnr]],Artikel_prijzen[Artnr],Artikel_prijzen[Groep],"")</f>
        <v/>
      </c>
      <c r="J1268" s="10" t="str">
        <f>_xlfn.XLOOKUP(Q1_2025[[#This Row],[Artikelnr]],Artikel_prijzen[Artnr],Artikel_prijzen[Prijs 2025],"")</f>
        <v/>
      </c>
      <c r="K1268" s="10" t="str">
        <f>IF(Q1_2025[[#This Row],[Artikelprijs]]&lt;&gt;"",IF(Q1_2025[[#This Row],[Stuksprijs]]=Q1_2025[[#This Row],[Artikelprijs]],"Prijs gelijk","Prijs wijkt af"),"")</f>
        <v/>
      </c>
      <c r="L1268" s="10"/>
      <c r="N1268" s="10">
        <f>IF(Q1_2025[[#This Row],[Prijstype]]="Artikelprijs",Q1_2025[[#This Row],[Artikelprijs]],Q1_2025[[#This Row],[Stuksprijs]])</f>
        <v>48.93</v>
      </c>
      <c r="O1268" s="10">
        <f>IF(Q1_2025[[#This Row],[Prijstype]]="Artikelprijs",Q1_2025[[#This Row],[Artikelprijs]] * Q1_2025[[#This Row],[Besteld]],Q1_2025[[#This Row],[Brutobedrag]])</f>
        <v>48.93</v>
      </c>
      <c r="P1268" s="10">
        <f>IF(Q1_2025[[#This Row],[Prijstype]] = "Artikelprijs",Q1_2025[[#This Row],[Brutobedrag 2]]*(100-Q1_2025[[#This Row],[Relatiekorting percentage]])/100,Q1_2025[[#This Row],[Bruto - Rel.korting]])</f>
        <v>34.25</v>
      </c>
    </row>
    <row r="1269" spans="1:16" x14ac:dyDescent="0.3">
      <c r="A1269" t="s">
        <v>266</v>
      </c>
      <c r="B1269">
        <v>5010017</v>
      </c>
      <c r="C1269" t="s">
        <v>248</v>
      </c>
      <c r="D1269">
        <v>1</v>
      </c>
      <c r="E1269" s="10">
        <v>48.93</v>
      </c>
      <c r="F1269" s="10">
        <v>48.93</v>
      </c>
      <c r="G1269" s="10">
        <v>34.25</v>
      </c>
      <c r="H1269">
        <v>30</v>
      </c>
      <c r="I1269" s="10" t="str">
        <f>_xlfn.XLOOKUP(Q1_2025[[#This Row],[Artikelnr]],Artikel_prijzen[Artnr],Artikel_prijzen[Groep],"")</f>
        <v/>
      </c>
      <c r="J1269" s="10" t="str">
        <f>_xlfn.XLOOKUP(Q1_2025[[#This Row],[Artikelnr]],Artikel_prijzen[Artnr],Artikel_prijzen[Prijs 2025],"")</f>
        <v/>
      </c>
      <c r="K1269" s="10" t="str">
        <f>IF(Q1_2025[[#This Row],[Artikelprijs]]&lt;&gt;"",IF(Q1_2025[[#This Row],[Stuksprijs]]=Q1_2025[[#This Row],[Artikelprijs]],"Prijs gelijk","Prijs wijkt af"),"")</f>
        <v/>
      </c>
      <c r="L1269" s="10"/>
      <c r="N1269" s="10">
        <f>IF(Q1_2025[[#This Row],[Prijstype]]="Artikelprijs",Q1_2025[[#This Row],[Artikelprijs]],Q1_2025[[#This Row],[Stuksprijs]])</f>
        <v>48.93</v>
      </c>
      <c r="O1269" s="10">
        <f>IF(Q1_2025[[#This Row],[Prijstype]]="Artikelprijs",Q1_2025[[#This Row],[Artikelprijs]] * Q1_2025[[#This Row],[Besteld]],Q1_2025[[#This Row],[Brutobedrag]])</f>
        <v>48.93</v>
      </c>
      <c r="P1269" s="10">
        <f>IF(Q1_2025[[#This Row],[Prijstype]] = "Artikelprijs",Q1_2025[[#This Row],[Brutobedrag 2]]*(100-Q1_2025[[#This Row],[Relatiekorting percentage]])/100,Q1_2025[[#This Row],[Bruto - Rel.korting]])</f>
        <v>34.25</v>
      </c>
    </row>
    <row r="1270" spans="1:16" x14ac:dyDescent="0.3">
      <c r="A1270" t="s">
        <v>266</v>
      </c>
      <c r="B1270">
        <v>5010017</v>
      </c>
      <c r="C1270" t="s">
        <v>248</v>
      </c>
      <c r="D1270">
        <v>2</v>
      </c>
      <c r="E1270" s="10">
        <v>48.93</v>
      </c>
      <c r="F1270" s="10">
        <v>97.86</v>
      </c>
      <c r="G1270" s="10">
        <v>68.5</v>
      </c>
      <c r="H1270">
        <v>30</v>
      </c>
      <c r="I1270" s="10" t="str">
        <f>_xlfn.XLOOKUP(Q1_2025[[#This Row],[Artikelnr]],Artikel_prijzen[Artnr],Artikel_prijzen[Groep],"")</f>
        <v/>
      </c>
      <c r="J1270" s="10" t="str">
        <f>_xlfn.XLOOKUP(Q1_2025[[#This Row],[Artikelnr]],Artikel_prijzen[Artnr],Artikel_prijzen[Prijs 2025],"")</f>
        <v/>
      </c>
      <c r="K1270" s="10" t="str">
        <f>IF(Q1_2025[[#This Row],[Artikelprijs]]&lt;&gt;"",IF(Q1_2025[[#This Row],[Stuksprijs]]=Q1_2025[[#This Row],[Artikelprijs]],"Prijs gelijk","Prijs wijkt af"),"")</f>
        <v/>
      </c>
      <c r="L1270" s="10"/>
      <c r="N1270" s="10">
        <f>IF(Q1_2025[[#This Row],[Prijstype]]="Artikelprijs",Q1_2025[[#This Row],[Artikelprijs]],Q1_2025[[#This Row],[Stuksprijs]])</f>
        <v>48.93</v>
      </c>
      <c r="O1270" s="10">
        <f>IF(Q1_2025[[#This Row],[Prijstype]]="Artikelprijs",Q1_2025[[#This Row],[Artikelprijs]] * Q1_2025[[#This Row],[Besteld]],Q1_2025[[#This Row],[Brutobedrag]])</f>
        <v>97.86</v>
      </c>
      <c r="P1270" s="10">
        <f>IF(Q1_2025[[#This Row],[Prijstype]] = "Artikelprijs",Q1_2025[[#This Row],[Brutobedrag 2]]*(100-Q1_2025[[#This Row],[Relatiekorting percentage]])/100,Q1_2025[[#This Row],[Bruto - Rel.korting]])</f>
        <v>68.5</v>
      </c>
    </row>
    <row r="1271" spans="1:16" x14ac:dyDescent="0.3">
      <c r="A1271" t="s">
        <v>266</v>
      </c>
      <c r="B1271">
        <v>1001019</v>
      </c>
      <c r="C1271" t="s">
        <v>267</v>
      </c>
      <c r="D1271">
        <v>1</v>
      </c>
      <c r="E1271" s="10">
        <v>51.98</v>
      </c>
      <c r="F1271" s="10">
        <v>51.98</v>
      </c>
      <c r="G1271" s="10">
        <v>34.31</v>
      </c>
      <c r="H1271">
        <v>34</v>
      </c>
      <c r="I1271" s="10" t="str">
        <f>_xlfn.XLOOKUP(Q1_2025[[#This Row],[Artikelnr]],Artikel_prijzen[Artnr],Artikel_prijzen[Groep],"")</f>
        <v/>
      </c>
      <c r="J1271" s="10" t="str">
        <f>_xlfn.XLOOKUP(Q1_2025[[#This Row],[Artikelnr]],Artikel_prijzen[Artnr],Artikel_prijzen[Prijs 2025],"")</f>
        <v/>
      </c>
      <c r="K1271" s="10" t="str">
        <f>IF(Q1_2025[[#This Row],[Artikelprijs]]&lt;&gt;"",IF(Q1_2025[[#This Row],[Stuksprijs]]=Q1_2025[[#This Row],[Artikelprijs]],"Prijs gelijk","Prijs wijkt af"),"")</f>
        <v/>
      </c>
      <c r="L1271" s="10"/>
      <c r="N1271" s="10">
        <f>IF(Q1_2025[[#This Row],[Prijstype]]="Artikelprijs",Q1_2025[[#This Row],[Artikelprijs]],Q1_2025[[#This Row],[Stuksprijs]])</f>
        <v>51.98</v>
      </c>
      <c r="O1271" s="10">
        <f>IF(Q1_2025[[#This Row],[Prijstype]]="Artikelprijs",Q1_2025[[#This Row],[Artikelprijs]] * Q1_2025[[#This Row],[Besteld]],Q1_2025[[#This Row],[Brutobedrag]])</f>
        <v>51.98</v>
      </c>
      <c r="P1271" s="10">
        <f>IF(Q1_2025[[#This Row],[Prijstype]] = "Artikelprijs",Q1_2025[[#This Row],[Brutobedrag 2]]*(100-Q1_2025[[#This Row],[Relatiekorting percentage]])/100,Q1_2025[[#This Row],[Bruto - Rel.korting]])</f>
        <v>34.31</v>
      </c>
    </row>
    <row r="1272" spans="1:16" x14ac:dyDescent="0.3">
      <c r="A1272" t="s">
        <v>266</v>
      </c>
      <c r="B1272">
        <v>1001015</v>
      </c>
      <c r="C1272" t="s">
        <v>267</v>
      </c>
      <c r="D1272">
        <v>1</v>
      </c>
      <c r="E1272" s="10">
        <v>51.98</v>
      </c>
      <c r="F1272" s="10">
        <v>51.98</v>
      </c>
      <c r="G1272" s="10">
        <v>36.39</v>
      </c>
      <c r="H1272">
        <v>30</v>
      </c>
      <c r="I1272" s="10" t="str">
        <f>_xlfn.XLOOKUP(Q1_2025[[#This Row],[Artikelnr]],Artikel_prijzen[Artnr],Artikel_prijzen[Groep],"")</f>
        <v/>
      </c>
      <c r="J1272" s="10" t="str">
        <f>_xlfn.XLOOKUP(Q1_2025[[#This Row],[Artikelnr]],Artikel_prijzen[Artnr],Artikel_prijzen[Prijs 2025],"")</f>
        <v/>
      </c>
      <c r="K1272" s="10" t="str">
        <f>IF(Q1_2025[[#This Row],[Artikelprijs]]&lt;&gt;"",IF(Q1_2025[[#This Row],[Stuksprijs]]=Q1_2025[[#This Row],[Artikelprijs]],"Prijs gelijk","Prijs wijkt af"),"")</f>
        <v/>
      </c>
      <c r="L1272" s="10"/>
      <c r="N1272" s="10">
        <f>IF(Q1_2025[[#This Row],[Prijstype]]="Artikelprijs",Q1_2025[[#This Row],[Artikelprijs]],Q1_2025[[#This Row],[Stuksprijs]])</f>
        <v>51.98</v>
      </c>
      <c r="O1272" s="10">
        <f>IF(Q1_2025[[#This Row],[Prijstype]]="Artikelprijs",Q1_2025[[#This Row],[Artikelprijs]] * Q1_2025[[#This Row],[Besteld]],Q1_2025[[#This Row],[Brutobedrag]])</f>
        <v>51.98</v>
      </c>
      <c r="P1272" s="10">
        <f>IF(Q1_2025[[#This Row],[Prijstype]] = "Artikelprijs",Q1_2025[[#This Row],[Brutobedrag 2]]*(100-Q1_2025[[#This Row],[Relatiekorting percentage]])/100,Q1_2025[[#This Row],[Bruto - Rel.korting]])</f>
        <v>36.39</v>
      </c>
    </row>
    <row r="1273" spans="1:16" x14ac:dyDescent="0.3">
      <c r="A1273" t="s">
        <v>266</v>
      </c>
      <c r="B1273">
        <v>5010017</v>
      </c>
      <c r="C1273" t="s">
        <v>248</v>
      </c>
      <c r="D1273">
        <v>2</v>
      </c>
      <c r="E1273" s="10">
        <v>48.93</v>
      </c>
      <c r="F1273" s="10">
        <v>97.86</v>
      </c>
      <c r="G1273" s="10">
        <v>68.5</v>
      </c>
      <c r="H1273">
        <v>30</v>
      </c>
      <c r="I1273" s="10" t="str">
        <f>_xlfn.XLOOKUP(Q1_2025[[#This Row],[Artikelnr]],Artikel_prijzen[Artnr],Artikel_prijzen[Groep],"")</f>
        <v/>
      </c>
      <c r="J1273" s="10" t="str">
        <f>_xlfn.XLOOKUP(Q1_2025[[#This Row],[Artikelnr]],Artikel_prijzen[Artnr],Artikel_prijzen[Prijs 2025],"")</f>
        <v/>
      </c>
      <c r="K1273" s="10" t="str">
        <f>IF(Q1_2025[[#This Row],[Artikelprijs]]&lt;&gt;"",IF(Q1_2025[[#This Row],[Stuksprijs]]=Q1_2025[[#This Row],[Artikelprijs]],"Prijs gelijk","Prijs wijkt af"),"")</f>
        <v/>
      </c>
      <c r="L1273" s="10"/>
      <c r="N1273" s="10">
        <f>IF(Q1_2025[[#This Row],[Prijstype]]="Artikelprijs",Q1_2025[[#This Row],[Artikelprijs]],Q1_2025[[#This Row],[Stuksprijs]])</f>
        <v>48.93</v>
      </c>
      <c r="O1273" s="10">
        <f>IF(Q1_2025[[#This Row],[Prijstype]]="Artikelprijs",Q1_2025[[#This Row],[Artikelprijs]] * Q1_2025[[#This Row],[Besteld]],Q1_2025[[#This Row],[Brutobedrag]])</f>
        <v>97.86</v>
      </c>
      <c r="P1273" s="10">
        <f>IF(Q1_2025[[#This Row],[Prijstype]] = "Artikelprijs",Q1_2025[[#This Row],[Brutobedrag 2]]*(100-Q1_2025[[#This Row],[Relatiekorting percentage]])/100,Q1_2025[[#This Row],[Bruto - Rel.korting]])</f>
        <v>68.5</v>
      </c>
    </row>
    <row r="1274" spans="1:16" x14ac:dyDescent="0.3">
      <c r="A1274" t="s">
        <v>266</v>
      </c>
      <c r="B1274">
        <v>5010017</v>
      </c>
      <c r="C1274" t="s">
        <v>248</v>
      </c>
      <c r="D1274">
        <v>1</v>
      </c>
      <c r="E1274" s="10">
        <v>48.93</v>
      </c>
      <c r="F1274" s="10">
        <v>48.93</v>
      </c>
      <c r="G1274" s="10">
        <v>34.25</v>
      </c>
      <c r="H1274">
        <v>30</v>
      </c>
      <c r="I1274" s="10" t="str">
        <f>_xlfn.XLOOKUP(Q1_2025[[#This Row],[Artikelnr]],Artikel_prijzen[Artnr],Artikel_prijzen[Groep],"")</f>
        <v/>
      </c>
      <c r="J1274" s="10" t="str">
        <f>_xlfn.XLOOKUP(Q1_2025[[#This Row],[Artikelnr]],Artikel_prijzen[Artnr],Artikel_prijzen[Prijs 2025],"")</f>
        <v/>
      </c>
      <c r="K1274" s="10" t="str">
        <f>IF(Q1_2025[[#This Row],[Artikelprijs]]&lt;&gt;"",IF(Q1_2025[[#This Row],[Stuksprijs]]=Q1_2025[[#This Row],[Artikelprijs]],"Prijs gelijk","Prijs wijkt af"),"")</f>
        <v/>
      </c>
      <c r="L1274" s="10"/>
      <c r="N1274" s="10">
        <f>IF(Q1_2025[[#This Row],[Prijstype]]="Artikelprijs",Q1_2025[[#This Row],[Artikelprijs]],Q1_2025[[#This Row],[Stuksprijs]])</f>
        <v>48.93</v>
      </c>
      <c r="O1274" s="10">
        <f>IF(Q1_2025[[#This Row],[Prijstype]]="Artikelprijs",Q1_2025[[#This Row],[Artikelprijs]] * Q1_2025[[#This Row],[Besteld]],Q1_2025[[#This Row],[Brutobedrag]])</f>
        <v>48.93</v>
      </c>
      <c r="P1274" s="10">
        <f>IF(Q1_2025[[#This Row],[Prijstype]] = "Artikelprijs",Q1_2025[[#This Row],[Brutobedrag 2]]*(100-Q1_2025[[#This Row],[Relatiekorting percentage]])/100,Q1_2025[[#This Row],[Bruto - Rel.korting]])</f>
        <v>34.25</v>
      </c>
    </row>
    <row r="1275" spans="1:16" x14ac:dyDescent="0.3">
      <c r="A1275" t="s">
        <v>266</v>
      </c>
      <c r="B1275">
        <v>1001019</v>
      </c>
      <c r="C1275" t="s">
        <v>267</v>
      </c>
      <c r="D1275">
        <v>1</v>
      </c>
      <c r="E1275" s="10">
        <v>51.98</v>
      </c>
      <c r="F1275" s="10">
        <v>51.98</v>
      </c>
      <c r="G1275" s="10">
        <v>34.31</v>
      </c>
      <c r="H1275">
        <v>34</v>
      </c>
      <c r="I1275" s="10" t="str">
        <f>_xlfn.XLOOKUP(Q1_2025[[#This Row],[Artikelnr]],Artikel_prijzen[Artnr],Artikel_prijzen[Groep],"")</f>
        <v/>
      </c>
      <c r="J1275" s="10" t="str">
        <f>_xlfn.XLOOKUP(Q1_2025[[#This Row],[Artikelnr]],Artikel_prijzen[Artnr],Artikel_prijzen[Prijs 2025],"")</f>
        <v/>
      </c>
      <c r="K1275" s="10" t="str">
        <f>IF(Q1_2025[[#This Row],[Artikelprijs]]&lt;&gt;"",IF(Q1_2025[[#This Row],[Stuksprijs]]=Q1_2025[[#This Row],[Artikelprijs]],"Prijs gelijk","Prijs wijkt af"),"")</f>
        <v/>
      </c>
      <c r="L1275" s="10"/>
      <c r="N1275" s="10">
        <f>IF(Q1_2025[[#This Row],[Prijstype]]="Artikelprijs",Q1_2025[[#This Row],[Artikelprijs]],Q1_2025[[#This Row],[Stuksprijs]])</f>
        <v>51.98</v>
      </c>
      <c r="O1275" s="10">
        <f>IF(Q1_2025[[#This Row],[Prijstype]]="Artikelprijs",Q1_2025[[#This Row],[Artikelprijs]] * Q1_2025[[#This Row],[Besteld]],Q1_2025[[#This Row],[Brutobedrag]])</f>
        <v>51.98</v>
      </c>
      <c r="P1275" s="10">
        <f>IF(Q1_2025[[#This Row],[Prijstype]] = "Artikelprijs",Q1_2025[[#This Row],[Brutobedrag 2]]*(100-Q1_2025[[#This Row],[Relatiekorting percentage]])/100,Q1_2025[[#This Row],[Bruto - Rel.korting]])</f>
        <v>34.31</v>
      </c>
    </row>
    <row r="1276" spans="1:16" x14ac:dyDescent="0.3">
      <c r="A1276" t="s">
        <v>266</v>
      </c>
      <c r="B1276">
        <v>1001015</v>
      </c>
      <c r="C1276" t="s">
        <v>267</v>
      </c>
      <c r="D1276">
        <v>1</v>
      </c>
      <c r="E1276" s="10">
        <v>51.98</v>
      </c>
      <c r="F1276" s="10">
        <v>51.98</v>
      </c>
      <c r="G1276" s="10">
        <v>36.39</v>
      </c>
      <c r="H1276">
        <v>30</v>
      </c>
      <c r="I1276" s="10" t="str">
        <f>_xlfn.XLOOKUP(Q1_2025[[#This Row],[Artikelnr]],Artikel_prijzen[Artnr],Artikel_prijzen[Groep],"")</f>
        <v/>
      </c>
      <c r="J1276" s="10" t="str">
        <f>_xlfn.XLOOKUP(Q1_2025[[#This Row],[Artikelnr]],Artikel_prijzen[Artnr],Artikel_prijzen[Prijs 2025],"")</f>
        <v/>
      </c>
      <c r="K1276" s="10" t="str">
        <f>IF(Q1_2025[[#This Row],[Artikelprijs]]&lt;&gt;"",IF(Q1_2025[[#This Row],[Stuksprijs]]=Q1_2025[[#This Row],[Artikelprijs]],"Prijs gelijk","Prijs wijkt af"),"")</f>
        <v/>
      </c>
      <c r="L1276" s="10"/>
      <c r="N1276" s="10">
        <f>IF(Q1_2025[[#This Row],[Prijstype]]="Artikelprijs",Q1_2025[[#This Row],[Artikelprijs]],Q1_2025[[#This Row],[Stuksprijs]])</f>
        <v>51.98</v>
      </c>
      <c r="O1276" s="10">
        <f>IF(Q1_2025[[#This Row],[Prijstype]]="Artikelprijs",Q1_2025[[#This Row],[Artikelprijs]] * Q1_2025[[#This Row],[Besteld]],Q1_2025[[#This Row],[Brutobedrag]])</f>
        <v>51.98</v>
      </c>
      <c r="P1276" s="10">
        <f>IF(Q1_2025[[#This Row],[Prijstype]] = "Artikelprijs",Q1_2025[[#This Row],[Brutobedrag 2]]*(100-Q1_2025[[#This Row],[Relatiekorting percentage]])/100,Q1_2025[[#This Row],[Bruto - Rel.korting]])</f>
        <v>36.39</v>
      </c>
    </row>
    <row r="1277" spans="1:16" x14ac:dyDescent="0.3">
      <c r="A1277" t="s">
        <v>266</v>
      </c>
      <c r="B1277">
        <v>1001019</v>
      </c>
      <c r="C1277" t="s">
        <v>267</v>
      </c>
      <c r="D1277">
        <v>1</v>
      </c>
      <c r="E1277" s="10">
        <v>51.98</v>
      </c>
      <c r="F1277" s="10">
        <v>51.98</v>
      </c>
      <c r="G1277" s="10">
        <v>34.31</v>
      </c>
      <c r="H1277">
        <v>34</v>
      </c>
      <c r="I1277" s="10" t="str">
        <f>_xlfn.XLOOKUP(Q1_2025[[#This Row],[Artikelnr]],Artikel_prijzen[Artnr],Artikel_prijzen[Groep],"")</f>
        <v/>
      </c>
      <c r="J1277" s="10" t="str">
        <f>_xlfn.XLOOKUP(Q1_2025[[#This Row],[Artikelnr]],Artikel_prijzen[Artnr],Artikel_prijzen[Prijs 2025],"")</f>
        <v/>
      </c>
      <c r="K1277" s="10" t="str">
        <f>IF(Q1_2025[[#This Row],[Artikelprijs]]&lt;&gt;"",IF(Q1_2025[[#This Row],[Stuksprijs]]=Q1_2025[[#This Row],[Artikelprijs]],"Prijs gelijk","Prijs wijkt af"),"")</f>
        <v/>
      </c>
      <c r="L1277" s="10"/>
      <c r="N1277" s="10">
        <f>IF(Q1_2025[[#This Row],[Prijstype]]="Artikelprijs",Q1_2025[[#This Row],[Artikelprijs]],Q1_2025[[#This Row],[Stuksprijs]])</f>
        <v>51.98</v>
      </c>
      <c r="O1277" s="10">
        <f>IF(Q1_2025[[#This Row],[Prijstype]]="Artikelprijs",Q1_2025[[#This Row],[Artikelprijs]] * Q1_2025[[#This Row],[Besteld]],Q1_2025[[#This Row],[Brutobedrag]])</f>
        <v>51.98</v>
      </c>
      <c r="P1277" s="10">
        <f>IF(Q1_2025[[#This Row],[Prijstype]] = "Artikelprijs",Q1_2025[[#This Row],[Brutobedrag 2]]*(100-Q1_2025[[#This Row],[Relatiekorting percentage]])/100,Q1_2025[[#This Row],[Bruto - Rel.korting]])</f>
        <v>34.31</v>
      </c>
    </row>
    <row r="1278" spans="1:16" x14ac:dyDescent="0.3">
      <c r="A1278" t="s">
        <v>266</v>
      </c>
      <c r="B1278">
        <v>1001015</v>
      </c>
      <c r="C1278" t="s">
        <v>267</v>
      </c>
      <c r="D1278">
        <v>1</v>
      </c>
      <c r="E1278" s="10">
        <v>51.98</v>
      </c>
      <c r="F1278" s="10">
        <v>51.98</v>
      </c>
      <c r="G1278" s="10">
        <v>36.39</v>
      </c>
      <c r="H1278">
        <v>30</v>
      </c>
      <c r="I1278" s="10" t="str">
        <f>_xlfn.XLOOKUP(Q1_2025[[#This Row],[Artikelnr]],Artikel_prijzen[Artnr],Artikel_prijzen[Groep],"")</f>
        <v/>
      </c>
      <c r="J1278" s="10" t="str">
        <f>_xlfn.XLOOKUP(Q1_2025[[#This Row],[Artikelnr]],Artikel_prijzen[Artnr],Artikel_prijzen[Prijs 2025],"")</f>
        <v/>
      </c>
      <c r="K1278" s="10" t="str">
        <f>IF(Q1_2025[[#This Row],[Artikelprijs]]&lt;&gt;"",IF(Q1_2025[[#This Row],[Stuksprijs]]=Q1_2025[[#This Row],[Artikelprijs]],"Prijs gelijk","Prijs wijkt af"),"")</f>
        <v/>
      </c>
      <c r="L1278" s="10"/>
      <c r="N1278" s="10">
        <f>IF(Q1_2025[[#This Row],[Prijstype]]="Artikelprijs",Q1_2025[[#This Row],[Artikelprijs]],Q1_2025[[#This Row],[Stuksprijs]])</f>
        <v>51.98</v>
      </c>
      <c r="O1278" s="10">
        <f>IF(Q1_2025[[#This Row],[Prijstype]]="Artikelprijs",Q1_2025[[#This Row],[Artikelprijs]] * Q1_2025[[#This Row],[Besteld]],Q1_2025[[#This Row],[Brutobedrag]])</f>
        <v>51.98</v>
      </c>
      <c r="P1278" s="10">
        <f>IF(Q1_2025[[#This Row],[Prijstype]] = "Artikelprijs",Q1_2025[[#This Row],[Brutobedrag 2]]*(100-Q1_2025[[#This Row],[Relatiekorting percentage]])/100,Q1_2025[[#This Row],[Bruto - Rel.korting]])</f>
        <v>36.39</v>
      </c>
    </row>
    <row r="1279" spans="1:16" x14ac:dyDescent="0.3">
      <c r="A1279" t="s">
        <v>266</v>
      </c>
      <c r="B1279">
        <v>5010017</v>
      </c>
      <c r="C1279" t="s">
        <v>248</v>
      </c>
      <c r="D1279">
        <v>1</v>
      </c>
      <c r="E1279" s="10">
        <v>48.93</v>
      </c>
      <c r="F1279" s="10">
        <v>48.93</v>
      </c>
      <c r="G1279" s="10">
        <v>34.25</v>
      </c>
      <c r="H1279">
        <v>30</v>
      </c>
      <c r="I1279" s="10" t="str">
        <f>_xlfn.XLOOKUP(Q1_2025[[#This Row],[Artikelnr]],Artikel_prijzen[Artnr],Artikel_prijzen[Groep],"")</f>
        <v/>
      </c>
      <c r="J1279" s="10" t="str">
        <f>_xlfn.XLOOKUP(Q1_2025[[#This Row],[Artikelnr]],Artikel_prijzen[Artnr],Artikel_prijzen[Prijs 2025],"")</f>
        <v/>
      </c>
      <c r="K1279" s="10" t="str">
        <f>IF(Q1_2025[[#This Row],[Artikelprijs]]&lt;&gt;"",IF(Q1_2025[[#This Row],[Stuksprijs]]=Q1_2025[[#This Row],[Artikelprijs]],"Prijs gelijk","Prijs wijkt af"),"")</f>
        <v/>
      </c>
      <c r="L1279" s="10"/>
      <c r="N1279" s="10">
        <f>IF(Q1_2025[[#This Row],[Prijstype]]="Artikelprijs",Q1_2025[[#This Row],[Artikelprijs]],Q1_2025[[#This Row],[Stuksprijs]])</f>
        <v>48.93</v>
      </c>
      <c r="O1279" s="10">
        <f>IF(Q1_2025[[#This Row],[Prijstype]]="Artikelprijs",Q1_2025[[#This Row],[Artikelprijs]] * Q1_2025[[#This Row],[Besteld]],Q1_2025[[#This Row],[Brutobedrag]])</f>
        <v>48.93</v>
      </c>
      <c r="P1279" s="10">
        <f>IF(Q1_2025[[#This Row],[Prijstype]] = "Artikelprijs",Q1_2025[[#This Row],[Brutobedrag 2]]*(100-Q1_2025[[#This Row],[Relatiekorting percentage]])/100,Q1_2025[[#This Row],[Bruto - Rel.korting]])</f>
        <v>34.25</v>
      </c>
    </row>
    <row r="1280" spans="1:16" x14ac:dyDescent="0.3">
      <c r="A1280" t="s">
        <v>266</v>
      </c>
      <c r="B1280">
        <v>5010017</v>
      </c>
      <c r="C1280" t="s">
        <v>248</v>
      </c>
      <c r="D1280">
        <v>1</v>
      </c>
      <c r="E1280" s="10">
        <v>48.93</v>
      </c>
      <c r="F1280" s="10">
        <v>48.93</v>
      </c>
      <c r="G1280" s="10">
        <v>34.25</v>
      </c>
      <c r="H1280">
        <v>30</v>
      </c>
      <c r="I1280" s="10" t="str">
        <f>_xlfn.XLOOKUP(Q1_2025[[#This Row],[Artikelnr]],Artikel_prijzen[Artnr],Artikel_prijzen[Groep],"")</f>
        <v/>
      </c>
      <c r="J1280" s="10" t="str">
        <f>_xlfn.XLOOKUP(Q1_2025[[#This Row],[Artikelnr]],Artikel_prijzen[Artnr],Artikel_prijzen[Prijs 2025],"")</f>
        <v/>
      </c>
      <c r="K1280" s="10" t="str">
        <f>IF(Q1_2025[[#This Row],[Artikelprijs]]&lt;&gt;"",IF(Q1_2025[[#This Row],[Stuksprijs]]=Q1_2025[[#This Row],[Artikelprijs]],"Prijs gelijk","Prijs wijkt af"),"")</f>
        <v/>
      </c>
      <c r="L1280" s="10"/>
      <c r="N1280" s="10">
        <f>IF(Q1_2025[[#This Row],[Prijstype]]="Artikelprijs",Q1_2025[[#This Row],[Artikelprijs]],Q1_2025[[#This Row],[Stuksprijs]])</f>
        <v>48.93</v>
      </c>
      <c r="O1280" s="10">
        <f>IF(Q1_2025[[#This Row],[Prijstype]]="Artikelprijs",Q1_2025[[#This Row],[Artikelprijs]] * Q1_2025[[#This Row],[Besteld]],Q1_2025[[#This Row],[Brutobedrag]])</f>
        <v>48.93</v>
      </c>
      <c r="P1280" s="10">
        <f>IF(Q1_2025[[#This Row],[Prijstype]] = "Artikelprijs",Q1_2025[[#This Row],[Brutobedrag 2]]*(100-Q1_2025[[#This Row],[Relatiekorting percentage]])/100,Q1_2025[[#This Row],[Bruto - Rel.korting]])</f>
        <v>34.25</v>
      </c>
    </row>
    <row r="1281" spans="1:16" x14ac:dyDescent="0.3">
      <c r="A1281" t="s">
        <v>266</v>
      </c>
      <c r="B1281">
        <v>3001069</v>
      </c>
      <c r="C1281" t="s">
        <v>269</v>
      </c>
      <c r="D1281">
        <v>1</v>
      </c>
      <c r="E1281" s="10">
        <v>34.07</v>
      </c>
      <c r="F1281" s="10">
        <v>34.07</v>
      </c>
      <c r="G1281" s="10">
        <v>23.85</v>
      </c>
      <c r="H1281">
        <v>30</v>
      </c>
      <c r="I1281" s="10" t="str">
        <f>_xlfn.XLOOKUP(Q1_2025[[#This Row],[Artikelnr]],Artikel_prijzen[Artnr],Artikel_prijzen[Groep],"")</f>
        <v/>
      </c>
      <c r="J1281" s="10" t="str">
        <f>_xlfn.XLOOKUP(Q1_2025[[#This Row],[Artikelnr]],Artikel_prijzen[Artnr],Artikel_prijzen[Prijs 2025],"")</f>
        <v/>
      </c>
      <c r="K1281" s="10" t="str">
        <f>IF(Q1_2025[[#This Row],[Artikelprijs]]&lt;&gt;"",IF(Q1_2025[[#This Row],[Stuksprijs]]=Q1_2025[[#This Row],[Artikelprijs]],"Prijs gelijk","Prijs wijkt af"),"")</f>
        <v/>
      </c>
      <c r="L1281" s="10"/>
      <c r="N1281" s="10">
        <f>IF(Q1_2025[[#This Row],[Prijstype]]="Artikelprijs",Q1_2025[[#This Row],[Artikelprijs]],Q1_2025[[#This Row],[Stuksprijs]])</f>
        <v>34.07</v>
      </c>
      <c r="O1281" s="10">
        <f>IF(Q1_2025[[#This Row],[Prijstype]]="Artikelprijs",Q1_2025[[#This Row],[Artikelprijs]] * Q1_2025[[#This Row],[Besteld]],Q1_2025[[#This Row],[Brutobedrag]])</f>
        <v>34.07</v>
      </c>
      <c r="P1281" s="10">
        <f>IF(Q1_2025[[#This Row],[Prijstype]] = "Artikelprijs",Q1_2025[[#This Row],[Brutobedrag 2]]*(100-Q1_2025[[#This Row],[Relatiekorting percentage]])/100,Q1_2025[[#This Row],[Bruto - Rel.korting]])</f>
        <v>23.85</v>
      </c>
    </row>
    <row r="1282" spans="1:16" x14ac:dyDescent="0.3">
      <c r="A1282" t="s">
        <v>266</v>
      </c>
      <c r="B1282">
        <v>5010017</v>
      </c>
      <c r="C1282" t="s">
        <v>248</v>
      </c>
      <c r="D1282">
        <v>1</v>
      </c>
      <c r="E1282" s="10">
        <v>48.93</v>
      </c>
      <c r="F1282" s="10">
        <v>48.93</v>
      </c>
      <c r="G1282" s="10">
        <v>34.25</v>
      </c>
      <c r="H1282">
        <v>30</v>
      </c>
      <c r="I1282" s="10" t="str">
        <f>_xlfn.XLOOKUP(Q1_2025[[#This Row],[Artikelnr]],Artikel_prijzen[Artnr],Artikel_prijzen[Groep],"")</f>
        <v/>
      </c>
      <c r="J1282" s="10" t="str">
        <f>_xlfn.XLOOKUP(Q1_2025[[#This Row],[Artikelnr]],Artikel_prijzen[Artnr],Artikel_prijzen[Prijs 2025],"")</f>
        <v/>
      </c>
      <c r="K1282" s="10" t="str">
        <f>IF(Q1_2025[[#This Row],[Artikelprijs]]&lt;&gt;"",IF(Q1_2025[[#This Row],[Stuksprijs]]=Q1_2025[[#This Row],[Artikelprijs]],"Prijs gelijk","Prijs wijkt af"),"")</f>
        <v/>
      </c>
      <c r="L1282" s="10"/>
      <c r="N1282" s="10">
        <f>IF(Q1_2025[[#This Row],[Prijstype]]="Artikelprijs",Q1_2025[[#This Row],[Artikelprijs]],Q1_2025[[#This Row],[Stuksprijs]])</f>
        <v>48.93</v>
      </c>
      <c r="O1282" s="10">
        <f>IF(Q1_2025[[#This Row],[Prijstype]]="Artikelprijs",Q1_2025[[#This Row],[Artikelprijs]] * Q1_2025[[#This Row],[Besteld]],Q1_2025[[#This Row],[Brutobedrag]])</f>
        <v>48.93</v>
      </c>
      <c r="P1282" s="10">
        <f>IF(Q1_2025[[#This Row],[Prijstype]] = "Artikelprijs",Q1_2025[[#This Row],[Brutobedrag 2]]*(100-Q1_2025[[#This Row],[Relatiekorting percentage]])/100,Q1_2025[[#This Row],[Bruto - Rel.korting]])</f>
        <v>34.25</v>
      </c>
    </row>
    <row r="1283" spans="1:16" x14ac:dyDescent="0.3">
      <c r="A1283" t="s">
        <v>266</v>
      </c>
      <c r="B1283">
        <v>5010017</v>
      </c>
      <c r="C1283" t="s">
        <v>248</v>
      </c>
      <c r="D1283">
        <v>1</v>
      </c>
      <c r="E1283" s="10">
        <v>48.93</v>
      </c>
      <c r="F1283" s="10">
        <v>48.93</v>
      </c>
      <c r="G1283" s="10">
        <v>34.25</v>
      </c>
      <c r="H1283">
        <v>30</v>
      </c>
      <c r="I1283" s="10" t="str">
        <f>_xlfn.XLOOKUP(Q1_2025[[#This Row],[Artikelnr]],Artikel_prijzen[Artnr],Artikel_prijzen[Groep],"")</f>
        <v/>
      </c>
      <c r="J1283" s="10" t="str">
        <f>_xlfn.XLOOKUP(Q1_2025[[#This Row],[Artikelnr]],Artikel_prijzen[Artnr],Artikel_prijzen[Prijs 2025],"")</f>
        <v/>
      </c>
      <c r="K1283" s="10" t="str">
        <f>IF(Q1_2025[[#This Row],[Artikelprijs]]&lt;&gt;"",IF(Q1_2025[[#This Row],[Stuksprijs]]=Q1_2025[[#This Row],[Artikelprijs]],"Prijs gelijk","Prijs wijkt af"),"")</f>
        <v/>
      </c>
      <c r="L1283" s="10"/>
      <c r="N1283" s="10">
        <f>IF(Q1_2025[[#This Row],[Prijstype]]="Artikelprijs",Q1_2025[[#This Row],[Artikelprijs]],Q1_2025[[#This Row],[Stuksprijs]])</f>
        <v>48.93</v>
      </c>
      <c r="O1283" s="10">
        <f>IF(Q1_2025[[#This Row],[Prijstype]]="Artikelprijs",Q1_2025[[#This Row],[Artikelprijs]] * Q1_2025[[#This Row],[Besteld]],Q1_2025[[#This Row],[Brutobedrag]])</f>
        <v>48.93</v>
      </c>
      <c r="P1283" s="10">
        <f>IF(Q1_2025[[#This Row],[Prijstype]] = "Artikelprijs",Q1_2025[[#This Row],[Brutobedrag 2]]*(100-Q1_2025[[#This Row],[Relatiekorting percentage]])/100,Q1_2025[[#This Row],[Bruto - Rel.korting]])</f>
        <v>34.25</v>
      </c>
    </row>
    <row r="1284" spans="1:16" x14ac:dyDescent="0.3">
      <c r="A1284" t="s">
        <v>266</v>
      </c>
      <c r="B1284">
        <v>5010017</v>
      </c>
      <c r="C1284" t="s">
        <v>248</v>
      </c>
      <c r="D1284">
        <v>1</v>
      </c>
      <c r="E1284" s="10">
        <v>48.93</v>
      </c>
      <c r="F1284" s="10">
        <v>48.93</v>
      </c>
      <c r="G1284" s="10">
        <v>34.25</v>
      </c>
      <c r="H1284">
        <v>30</v>
      </c>
      <c r="I1284" s="10" t="str">
        <f>_xlfn.XLOOKUP(Q1_2025[[#This Row],[Artikelnr]],Artikel_prijzen[Artnr],Artikel_prijzen[Groep],"")</f>
        <v/>
      </c>
      <c r="J1284" s="10" t="str">
        <f>_xlfn.XLOOKUP(Q1_2025[[#This Row],[Artikelnr]],Artikel_prijzen[Artnr],Artikel_prijzen[Prijs 2025],"")</f>
        <v/>
      </c>
      <c r="K1284" s="10" t="str">
        <f>IF(Q1_2025[[#This Row],[Artikelprijs]]&lt;&gt;"",IF(Q1_2025[[#This Row],[Stuksprijs]]=Q1_2025[[#This Row],[Artikelprijs]],"Prijs gelijk","Prijs wijkt af"),"")</f>
        <v/>
      </c>
      <c r="L1284" s="10"/>
      <c r="N1284" s="10">
        <f>IF(Q1_2025[[#This Row],[Prijstype]]="Artikelprijs",Q1_2025[[#This Row],[Artikelprijs]],Q1_2025[[#This Row],[Stuksprijs]])</f>
        <v>48.93</v>
      </c>
      <c r="O1284" s="10">
        <f>IF(Q1_2025[[#This Row],[Prijstype]]="Artikelprijs",Q1_2025[[#This Row],[Artikelprijs]] * Q1_2025[[#This Row],[Besteld]],Q1_2025[[#This Row],[Brutobedrag]])</f>
        <v>48.93</v>
      </c>
      <c r="P1284" s="10">
        <f>IF(Q1_2025[[#This Row],[Prijstype]] = "Artikelprijs",Q1_2025[[#This Row],[Brutobedrag 2]]*(100-Q1_2025[[#This Row],[Relatiekorting percentage]])/100,Q1_2025[[#This Row],[Bruto - Rel.korting]])</f>
        <v>34.25</v>
      </c>
    </row>
    <row r="1285" spans="1:16" x14ac:dyDescent="0.3">
      <c r="A1285" t="s">
        <v>266</v>
      </c>
      <c r="B1285">
        <v>1001019</v>
      </c>
      <c r="C1285" t="s">
        <v>267</v>
      </c>
      <c r="D1285">
        <v>1</v>
      </c>
      <c r="E1285" s="10">
        <v>51.98</v>
      </c>
      <c r="F1285" s="10">
        <v>51.98</v>
      </c>
      <c r="G1285" s="10">
        <v>34.31</v>
      </c>
      <c r="H1285">
        <v>34</v>
      </c>
      <c r="I1285" s="10" t="str">
        <f>_xlfn.XLOOKUP(Q1_2025[[#This Row],[Artikelnr]],Artikel_prijzen[Artnr],Artikel_prijzen[Groep],"")</f>
        <v/>
      </c>
      <c r="J1285" s="10" t="str">
        <f>_xlfn.XLOOKUP(Q1_2025[[#This Row],[Artikelnr]],Artikel_prijzen[Artnr],Artikel_prijzen[Prijs 2025],"")</f>
        <v/>
      </c>
      <c r="K1285" s="10" t="str">
        <f>IF(Q1_2025[[#This Row],[Artikelprijs]]&lt;&gt;"",IF(Q1_2025[[#This Row],[Stuksprijs]]=Q1_2025[[#This Row],[Artikelprijs]],"Prijs gelijk","Prijs wijkt af"),"")</f>
        <v/>
      </c>
      <c r="L1285" s="10"/>
      <c r="N1285" s="10">
        <f>IF(Q1_2025[[#This Row],[Prijstype]]="Artikelprijs",Q1_2025[[#This Row],[Artikelprijs]],Q1_2025[[#This Row],[Stuksprijs]])</f>
        <v>51.98</v>
      </c>
      <c r="O1285" s="10">
        <f>IF(Q1_2025[[#This Row],[Prijstype]]="Artikelprijs",Q1_2025[[#This Row],[Artikelprijs]] * Q1_2025[[#This Row],[Besteld]],Q1_2025[[#This Row],[Brutobedrag]])</f>
        <v>51.98</v>
      </c>
      <c r="P1285" s="10">
        <f>IF(Q1_2025[[#This Row],[Prijstype]] = "Artikelprijs",Q1_2025[[#This Row],[Brutobedrag 2]]*(100-Q1_2025[[#This Row],[Relatiekorting percentage]])/100,Q1_2025[[#This Row],[Bruto - Rel.korting]])</f>
        <v>34.31</v>
      </c>
    </row>
    <row r="1286" spans="1:16" x14ac:dyDescent="0.3">
      <c r="A1286" t="s">
        <v>266</v>
      </c>
      <c r="B1286">
        <v>1001015</v>
      </c>
      <c r="C1286" t="s">
        <v>267</v>
      </c>
      <c r="D1286">
        <v>1</v>
      </c>
      <c r="E1286" s="10">
        <v>51.98</v>
      </c>
      <c r="F1286" s="10">
        <v>51.98</v>
      </c>
      <c r="G1286" s="10">
        <v>36.39</v>
      </c>
      <c r="H1286">
        <v>30</v>
      </c>
      <c r="I1286" s="10" t="str">
        <f>_xlfn.XLOOKUP(Q1_2025[[#This Row],[Artikelnr]],Artikel_prijzen[Artnr],Artikel_prijzen[Groep],"")</f>
        <v/>
      </c>
      <c r="J1286" s="10" t="str">
        <f>_xlfn.XLOOKUP(Q1_2025[[#This Row],[Artikelnr]],Artikel_prijzen[Artnr],Artikel_prijzen[Prijs 2025],"")</f>
        <v/>
      </c>
      <c r="K1286" s="10" t="str">
        <f>IF(Q1_2025[[#This Row],[Artikelprijs]]&lt;&gt;"",IF(Q1_2025[[#This Row],[Stuksprijs]]=Q1_2025[[#This Row],[Artikelprijs]],"Prijs gelijk","Prijs wijkt af"),"")</f>
        <v/>
      </c>
      <c r="L1286" s="10"/>
      <c r="N1286" s="10">
        <f>IF(Q1_2025[[#This Row],[Prijstype]]="Artikelprijs",Q1_2025[[#This Row],[Artikelprijs]],Q1_2025[[#This Row],[Stuksprijs]])</f>
        <v>51.98</v>
      </c>
      <c r="O1286" s="10">
        <f>IF(Q1_2025[[#This Row],[Prijstype]]="Artikelprijs",Q1_2025[[#This Row],[Artikelprijs]] * Q1_2025[[#This Row],[Besteld]],Q1_2025[[#This Row],[Brutobedrag]])</f>
        <v>51.98</v>
      </c>
      <c r="P1286" s="10">
        <f>IF(Q1_2025[[#This Row],[Prijstype]] = "Artikelprijs",Q1_2025[[#This Row],[Brutobedrag 2]]*(100-Q1_2025[[#This Row],[Relatiekorting percentage]])/100,Q1_2025[[#This Row],[Bruto - Rel.korting]])</f>
        <v>36.39</v>
      </c>
    </row>
    <row r="1287" spans="1:16" x14ac:dyDescent="0.3">
      <c r="A1287" t="s">
        <v>266</v>
      </c>
      <c r="B1287">
        <v>5010017</v>
      </c>
      <c r="C1287" t="s">
        <v>248</v>
      </c>
      <c r="D1287">
        <v>1</v>
      </c>
      <c r="E1287" s="10">
        <v>48.93</v>
      </c>
      <c r="F1287" s="10">
        <v>48.93</v>
      </c>
      <c r="G1287" s="10">
        <v>34.25</v>
      </c>
      <c r="H1287">
        <v>30</v>
      </c>
      <c r="I1287" s="10" t="str">
        <f>_xlfn.XLOOKUP(Q1_2025[[#This Row],[Artikelnr]],Artikel_prijzen[Artnr],Artikel_prijzen[Groep],"")</f>
        <v/>
      </c>
      <c r="J1287" s="10" t="str">
        <f>_xlfn.XLOOKUP(Q1_2025[[#This Row],[Artikelnr]],Artikel_prijzen[Artnr],Artikel_prijzen[Prijs 2025],"")</f>
        <v/>
      </c>
      <c r="K1287" s="10" t="str">
        <f>IF(Q1_2025[[#This Row],[Artikelprijs]]&lt;&gt;"",IF(Q1_2025[[#This Row],[Stuksprijs]]=Q1_2025[[#This Row],[Artikelprijs]],"Prijs gelijk","Prijs wijkt af"),"")</f>
        <v/>
      </c>
      <c r="L1287" s="10"/>
      <c r="N1287" s="10">
        <f>IF(Q1_2025[[#This Row],[Prijstype]]="Artikelprijs",Q1_2025[[#This Row],[Artikelprijs]],Q1_2025[[#This Row],[Stuksprijs]])</f>
        <v>48.93</v>
      </c>
      <c r="O1287" s="10">
        <f>IF(Q1_2025[[#This Row],[Prijstype]]="Artikelprijs",Q1_2025[[#This Row],[Artikelprijs]] * Q1_2025[[#This Row],[Besteld]],Q1_2025[[#This Row],[Brutobedrag]])</f>
        <v>48.93</v>
      </c>
      <c r="P1287" s="10">
        <f>IF(Q1_2025[[#This Row],[Prijstype]] = "Artikelprijs",Q1_2025[[#This Row],[Brutobedrag 2]]*(100-Q1_2025[[#This Row],[Relatiekorting percentage]])/100,Q1_2025[[#This Row],[Bruto - Rel.korting]])</f>
        <v>34.25</v>
      </c>
    </row>
    <row r="1288" spans="1:16" x14ac:dyDescent="0.3">
      <c r="A1288" t="s">
        <v>266</v>
      </c>
      <c r="B1288">
        <v>5010017</v>
      </c>
      <c r="C1288" t="s">
        <v>248</v>
      </c>
      <c r="D1288">
        <v>1</v>
      </c>
      <c r="E1288" s="10">
        <v>48.93</v>
      </c>
      <c r="F1288" s="10">
        <v>48.93</v>
      </c>
      <c r="G1288" s="10">
        <v>34.25</v>
      </c>
      <c r="H1288">
        <v>30</v>
      </c>
      <c r="I1288" s="10" t="str">
        <f>_xlfn.XLOOKUP(Q1_2025[[#This Row],[Artikelnr]],Artikel_prijzen[Artnr],Artikel_prijzen[Groep],"")</f>
        <v/>
      </c>
      <c r="J1288" s="10" t="str">
        <f>_xlfn.XLOOKUP(Q1_2025[[#This Row],[Artikelnr]],Artikel_prijzen[Artnr],Artikel_prijzen[Prijs 2025],"")</f>
        <v/>
      </c>
      <c r="K1288" s="10" t="str">
        <f>IF(Q1_2025[[#This Row],[Artikelprijs]]&lt;&gt;"",IF(Q1_2025[[#This Row],[Stuksprijs]]=Q1_2025[[#This Row],[Artikelprijs]],"Prijs gelijk","Prijs wijkt af"),"")</f>
        <v/>
      </c>
      <c r="L1288" s="10"/>
      <c r="N1288" s="10">
        <f>IF(Q1_2025[[#This Row],[Prijstype]]="Artikelprijs",Q1_2025[[#This Row],[Artikelprijs]],Q1_2025[[#This Row],[Stuksprijs]])</f>
        <v>48.93</v>
      </c>
      <c r="O1288" s="10">
        <f>IF(Q1_2025[[#This Row],[Prijstype]]="Artikelprijs",Q1_2025[[#This Row],[Artikelprijs]] * Q1_2025[[#This Row],[Besteld]],Q1_2025[[#This Row],[Brutobedrag]])</f>
        <v>48.93</v>
      </c>
      <c r="P1288" s="10">
        <f>IF(Q1_2025[[#This Row],[Prijstype]] = "Artikelprijs",Q1_2025[[#This Row],[Brutobedrag 2]]*(100-Q1_2025[[#This Row],[Relatiekorting percentage]])/100,Q1_2025[[#This Row],[Bruto - Rel.korting]])</f>
        <v>34.25</v>
      </c>
    </row>
    <row r="1289" spans="1:16" x14ac:dyDescent="0.3">
      <c r="A1289" t="s">
        <v>266</v>
      </c>
      <c r="B1289">
        <v>5010017</v>
      </c>
      <c r="C1289" t="s">
        <v>248</v>
      </c>
      <c r="D1289">
        <v>2</v>
      </c>
      <c r="E1289" s="10">
        <v>48.93</v>
      </c>
      <c r="F1289" s="10">
        <v>97.86</v>
      </c>
      <c r="G1289" s="10">
        <v>68.5</v>
      </c>
      <c r="H1289">
        <v>30</v>
      </c>
      <c r="I1289" s="10" t="str">
        <f>_xlfn.XLOOKUP(Q1_2025[[#This Row],[Artikelnr]],Artikel_prijzen[Artnr],Artikel_prijzen[Groep],"")</f>
        <v/>
      </c>
      <c r="J1289" s="10" t="str">
        <f>_xlfn.XLOOKUP(Q1_2025[[#This Row],[Artikelnr]],Artikel_prijzen[Artnr],Artikel_prijzen[Prijs 2025],"")</f>
        <v/>
      </c>
      <c r="K1289" s="10" t="str">
        <f>IF(Q1_2025[[#This Row],[Artikelprijs]]&lt;&gt;"",IF(Q1_2025[[#This Row],[Stuksprijs]]=Q1_2025[[#This Row],[Artikelprijs]],"Prijs gelijk","Prijs wijkt af"),"")</f>
        <v/>
      </c>
      <c r="L1289" s="10"/>
      <c r="N1289" s="10">
        <f>IF(Q1_2025[[#This Row],[Prijstype]]="Artikelprijs",Q1_2025[[#This Row],[Artikelprijs]],Q1_2025[[#This Row],[Stuksprijs]])</f>
        <v>48.93</v>
      </c>
      <c r="O1289" s="10">
        <f>IF(Q1_2025[[#This Row],[Prijstype]]="Artikelprijs",Q1_2025[[#This Row],[Artikelprijs]] * Q1_2025[[#This Row],[Besteld]],Q1_2025[[#This Row],[Brutobedrag]])</f>
        <v>97.86</v>
      </c>
      <c r="P1289" s="10">
        <f>IF(Q1_2025[[#This Row],[Prijstype]] = "Artikelprijs",Q1_2025[[#This Row],[Brutobedrag 2]]*(100-Q1_2025[[#This Row],[Relatiekorting percentage]])/100,Q1_2025[[#This Row],[Bruto - Rel.korting]])</f>
        <v>68.5</v>
      </c>
    </row>
    <row r="1290" spans="1:16" x14ac:dyDescent="0.3">
      <c r="A1290" t="s">
        <v>266</v>
      </c>
      <c r="B1290">
        <v>5022012</v>
      </c>
      <c r="C1290" t="s">
        <v>273</v>
      </c>
      <c r="D1290">
        <v>1</v>
      </c>
      <c r="E1290" s="10">
        <v>12.75</v>
      </c>
      <c r="F1290" s="10">
        <v>12.75</v>
      </c>
      <c r="G1290" s="10">
        <v>8.92</v>
      </c>
      <c r="H1290">
        <v>30</v>
      </c>
      <c r="I1290" s="10" t="str">
        <f>_xlfn.XLOOKUP(Q1_2025[[#This Row],[Artikelnr]],Artikel_prijzen[Artnr],Artikel_prijzen[Groep],"")</f>
        <v/>
      </c>
      <c r="J1290" s="10" t="str">
        <f>_xlfn.XLOOKUP(Q1_2025[[#This Row],[Artikelnr]],Artikel_prijzen[Artnr],Artikel_prijzen[Prijs 2025],"")</f>
        <v/>
      </c>
      <c r="K1290" s="10" t="str">
        <f>IF(Q1_2025[[#This Row],[Artikelprijs]]&lt;&gt;"",IF(Q1_2025[[#This Row],[Stuksprijs]]=Q1_2025[[#This Row],[Artikelprijs]],"Prijs gelijk","Prijs wijkt af"),"")</f>
        <v/>
      </c>
      <c r="L1290" s="10"/>
      <c r="N1290" s="10">
        <f>IF(Q1_2025[[#This Row],[Prijstype]]="Artikelprijs",Q1_2025[[#This Row],[Artikelprijs]],Q1_2025[[#This Row],[Stuksprijs]])</f>
        <v>12.75</v>
      </c>
      <c r="O1290" s="10">
        <f>IF(Q1_2025[[#This Row],[Prijstype]]="Artikelprijs",Q1_2025[[#This Row],[Artikelprijs]] * Q1_2025[[#This Row],[Besteld]],Q1_2025[[#This Row],[Brutobedrag]])</f>
        <v>12.75</v>
      </c>
      <c r="P1290" s="10">
        <f>IF(Q1_2025[[#This Row],[Prijstype]] = "Artikelprijs",Q1_2025[[#This Row],[Brutobedrag 2]]*(100-Q1_2025[[#This Row],[Relatiekorting percentage]])/100,Q1_2025[[#This Row],[Bruto - Rel.korting]])</f>
        <v>8.92</v>
      </c>
    </row>
    <row r="1291" spans="1:16" x14ac:dyDescent="0.3">
      <c r="A1291" t="s">
        <v>266</v>
      </c>
      <c r="B1291">
        <v>3001069</v>
      </c>
      <c r="C1291" t="s">
        <v>269</v>
      </c>
      <c r="D1291">
        <v>1</v>
      </c>
      <c r="E1291" s="10">
        <v>34.07</v>
      </c>
      <c r="F1291" s="10">
        <v>34.07</v>
      </c>
      <c r="G1291" s="10">
        <v>23.85</v>
      </c>
      <c r="H1291">
        <v>30</v>
      </c>
      <c r="I1291" s="10" t="str">
        <f>_xlfn.XLOOKUP(Q1_2025[[#This Row],[Artikelnr]],Artikel_prijzen[Artnr],Artikel_prijzen[Groep],"")</f>
        <v/>
      </c>
      <c r="J1291" s="10" t="str">
        <f>_xlfn.XLOOKUP(Q1_2025[[#This Row],[Artikelnr]],Artikel_prijzen[Artnr],Artikel_prijzen[Prijs 2025],"")</f>
        <v/>
      </c>
      <c r="K1291" s="10" t="str">
        <f>IF(Q1_2025[[#This Row],[Artikelprijs]]&lt;&gt;"",IF(Q1_2025[[#This Row],[Stuksprijs]]=Q1_2025[[#This Row],[Artikelprijs]],"Prijs gelijk","Prijs wijkt af"),"")</f>
        <v/>
      </c>
      <c r="L1291" s="10"/>
      <c r="N1291" s="10">
        <f>IF(Q1_2025[[#This Row],[Prijstype]]="Artikelprijs",Q1_2025[[#This Row],[Artikelprijs]],Q1_2025[[#This Row],[Stuksprijs]])</f>
        <v>34.07</v>
      </c>
      <c r="O1291" s="10">
        <f>IF(Q1_2025[[#This Row],[Prijstype]]="Artikelprijs",Q1_2025[[#This Row],[Artikelprijs]] * Q1_2025[[#This Row],[Besteld]],Q1_2025[[#This Row],[Brutobedrag]])</f>
        <v>34.07</v>
      </c>
      <c r="P1291" s="10">
        <f>IF(Q1_2025[[#This Row],[Prijstype]] = "Artikelprijs",Q1_2025[[#This Row],[Brutobedrag 2]]*(100-Q1_2025[[#This Row],[Relatiekorting percentage]])/100,Q1_2025[[#This Row],[Bruto - Rel.korting]])</f>
        <v>23.85</v>
      </c>
    </row>
    <row r="1292" spans="1:16" x14ac:dyDescent="0.3">
      <c r="A1292" t="s">
        <v>266</v>
      </c>
      <c r="B1292">
        <v>5010017</v>
      </c>
      <c r="C1292" t="s">
        <v>248</v>
      </c>
      <c r="D1292">
        <v>1</v>
      </c>
      <c r="E1292" s="10">
        <v>48.93</v>
      </c>
      <c r="F1292" s="10">
        <v>48.93</v>
      </c>
      <c r="G1292" s="10">
        <v>34.25</v>
      </c>
      <c r="H1292">
        <v>30</v>
      </c>
      <c r="I1292" s="10" t="str">
        <f>_xlfn.XLOOKUP(Q1_2025[[#This Row],[Artikelnr]],Artikel_prijzen[Artnr],Artikel_prijzen[Groep],"")</f>
        <v/>
      </c>
      <c r="J1292" s="10" t="str">
        <f>_xlfn.XLOOKUP(Q1_2025[[#This Row],[Artikelnr]],Artikel_prijzen[Artnr],Artikel_prijzen[Prijs 2025],"")</f>
        <v/>
      </c>
      <c r="K1292" s="10" t="str">
        <f>IF(Q1_2025[[#This Row],[Artikelprijs]]&lt;&gt;"",IF(Q1_2025[[#This Row],[Stuksprijs]]=Q1_2025[[#This Row],[Artikelprijs]],"Prijs gelijk","Prijs wijkt af"),"")</f>
        <v/>
      </c>
      <c r="L1292" s="10"/>
      <c r="N1292" s="10">
        <f>IF(Q1_2025[[#This Row],[Prijstype]]="Artikelprijs",Q1_2025[[#This Row],[Artikelprijs]],Q1_2025[[#This Row],[Stuksprijs]])</f>
        <v>48.93</v>
      </c>
      <c r="O1292" s="10">
        <f>IF(Q1_2025[[#This Row],[Prijstype]]="Artikelprijs",Q1_2025[[#This Row],[Artikelprijs]] * Q1_2025[[#This Row],[Besteld]],Q1_2025[[#This Row],[Brutobedrag]])</f>
        <v>48.93</v>
      </c>
      <c r="P1292" s="10">
        <f>IF(Q1_2025[[#This Row],[Prijstype]] = "Artikelprijs",Q1_2025[[#This Row],[Brutobedrag 2]]*(100-Q1_2025[[#This Row],[Relatiekorting percentage]])/100,Q1_2025[[#This Row],[Bruto - Rel.korting]])</f>
        <v>34.25</v>
      </c>
    </row>
    <row r="1293" spans="1:16" x14ac:dyDescent="0.3">
      <c r="A1293" t="s">
        <v>266</v>
      </c>
      <c r="B1293">
        <v>1001019</v>
      </c>
      <c r="C1293" t="s">
        <v>267</v>
      </c>
      <c r="D1293">
        <v>1</v>
      </c>
      <c r="E1293" s="10">
        <v>51.98</v>
      </c>
      <c r="F1293" s="10">
        <v>51.98</v>
      </c>
      <c r="G1293" s="10">
        <v>34.31</v>
      </c>
      <c r="H1293">
        <v>34</v>
      </c>
      <c r="I1293" s="10" t="str">
        <f>_xlfn.XLOOKUP(Q1_2025[[#This Row],[Artikelnr]],Artikel_prijzen[Artnr],Artikel_prijzen[Groep],"")</f>
        <v/>
      </c>
      <c r="J1293" s="10" t="str">
        <f>_xlfn.XLOOKUP(Q1_2025[[#This Row],[Artikelnr]],Artikel_prijzen[Artnr],Artikel_prijzen[Prijs 2025],"")</f>
        <v/>
      </c>
      <c r="K1293" s="10" t="str">
        <f>IF(Q1_2025[[#This Row],[Artikelprijs]]&lt;&gt;"",IF(Q1_2025[[#This Row],[Stuksprijs]]=Q1_2025[[#This Row],[Artikelprijs]],"Prijs gelijk","Prijs wijkt af"),"")</f>
        <v/>
      </c>
      <c r="L1293" s="10"/>
      <c r="N1293" s="10">
        <f>IF(Q1_2025[[#This Row],[Prijstype]]="Artikelprijs",Q1_2025[[#This Row],[Artikelprijs]],Q1_2025[[#This Row],[Stuksprijs]])</f>
        <v>51.98</v>
      </c>
      <c r="O1293" s="10">
        <f>IF(Q1_2025[[#This Row],[Prijstype]]="Artikelprijs",Q1_2025[[#This Row],[Artikelprijs]] * Q1_2025[[#This Row],[Besteld]],Q1_2025[[#This Row],[Brutobedrag]])</f>
        <v>51.98</v>
      </c>
      <c r="P1293" s="10">
        <f>IF(Q1_2025[[#This Row],[Prijstype]] = "Artikelprijs",Q1_2025[[#This Row],[Brutobedrag 2]]*(100-Q1_2025[[#This Row],[Relatiekorting percentage]])/100,Q1_2025[[#This Row],[Bruto - Rel.korting]])</f>
        <v>34.31</v>
      </c>
    </row>
    <row r="1294" spans="1:16" x14ac:dyDescent="0.3">
      <c r="A1294" t="s">
        <v>266</v>
      </c>
      <c r="B1294">
        <v>1001015</v>
      </c>
      <c r="C1294" t="s">
        <v>267</v>
      </c>
      <c r="D1294">
        <v>1</v>
      </c>
      <c r="E1294" s="10">
        <v>51.98</v>
      </c>
      <c r="F1294" s="10">
        <v>51.98</v>
      </c>
      <c r="G1294" s="10">
        <v>36.39</v>
      </c>
      <c r="H1294">
        <v>30</v>
      </c>
      <c r="I1294" s="10" t="str">
        <f>_xlfn.XLOOKUP(Q1_2025[[#This Row],[Artikelnr]],Artikel_prijzen[Artnr],Artikel_prijzen[Groep],"")</f>
        <v/>
      </c>
      <c r="J1294" s="10" t="str">
        <f>_xlfn.XLOOKUP(Q1_2025[[#This Row],[Artikelnr]],Artikel_prijzen[Artnr],Artikel_prijzen[Prijs 2025],"")</f>
        <v/>
      </c>
      <c r="K1294" s="10" t="str">
        <f>IF(Q1_2025[[#This Row],[Artikelprijs]]&lt;&gt;"",IF(Q1_2025[[#This Row],[Stuksprijs]]=Q1_2025[[#This Row],[Artikelprijs]],"Prijs gelijk","Prijs wijkt af"),"")</f>
        <v/>
      </c>
      <c r="L1294" s="10"/>
      <c r="N1294" s="10">
        <f>IF(Q1_2025[[#This Row],[Prijstype]]="Artikelprijs",Q1_2025[[#This Row],[Artikelprijs]],Q1_2025[[#This Row],[Stuksprijs]])</f>
        <v>51.98</v>
      </c>
      <c r="O1294" s="10">
        <f>IF(Q1_2025[[#This Row],[Prijstype]]="Artikelprijs",Q1_2025[[#This Row],[Artikelprijs]] * Q1_2025[[#This Row],[Besteld]],Q1_2025[[#This Row],[Brutobedrag]])</f>
        <v>51.98</v>
      </c>
      <c r="P1294" s="10">
        <f>IF(Q1_2025[[#This Row],[Prijstype]] = "Artikelprijs",Q1_2025[[#This Row],[Brutobedrag 2]]*(100-Q1_2025[[#This Row],[Relatiekorting percentage]])/100,Q1_2025[[#This Row],[Bruto - Rel.korting]])</f>
        <v>36.39</v>
      </c>
    </row>
    <row r="1295" spans="1:16" x14ac:dyDescent="0.3">
      <c r="A1295" t="s">
        <v>266</v>
      </c>
      <c r="B1295">
        <v>5010017</v>
      </c>
      <c r="C1295" t="s">
        <v>248</v>
      </c>
      <c r="D1295">
        <v>1</v>
      </c>
      <c r="E1295" s="10">
        <v>48.93</v>
      </c>
      <c r="F1295" s="10">
        <v>48.93</v>
      </c>
      <c r="G1295" s="10">
        <v>34.25</v>
      </c>
      <c r="H1295">
        <v>30</v>
      </c>
      <c r="I1295" s="10" t="str">
        <f>_xlfn.XLOOKUP(Q1_2025[[#This Row],[Artikelnr]],Artikel_prijzen[Artnr],Artikel_prijzen[Groep],"")</f>
        <v/>
      </c>
      <c r="J1295" s="10" t="str">
        <f>_xlfn.XLOOKUP(Q1_2025[[#This Row],[Artikelnr]],Artikel_prijzen[Artnr],Artikel_prijzen[Prijs 2025],"")</f>
        <v/>
      </c>
      <c r="K1295" s="10" t="str">
        <f>IF(Q1_2025[[#This Row],[Artikelprijs]]&lt;&gt;"",IF(Q1_2025[[#This Row],[Stuksprijs]]=Q1_2025[[#This Row],[Artikelprijs]],"Prijs gelijk","Prijs wijkt af"),"")</f>
        <v/>
      </c>
      <c r="L1295" s="10"/>
      <c r="N1295" s="10">
        <f>IF(Q1_2025[[#This Row],[Prijstype]]="Artikelprijs",Q1_2025[[#This Row],[Artikelprijs]],Q1_2025[[#This Row],[Stuksprijs]])</f>
        <v>48.93</v>
      </c>
      <c r="O1295" s="10">
        <f>IF(Q1_2025[[#This Row],[Prijstype]]="Artikelprijs",Q1_2025[[#This Row],[Artikelprijs]] * Q1_2025[[#This Row],[Besteld]],Q1_2025[[#This Row],[Brutobedrag]])</f>
        <v>48.93</v>
      </c>
      <c r="P1295" s="10">
        <f>IF(Q1_2025[[#This Row],[Prijstype]] = "Artikelprijs",Q1_2025[[#This Row],[Brutobedrag 2]]*(100-Q1_2025[[#This Row],[Relatiekorting percentage]])/100,Q1_2025[[#This Row],[Bruto - Rel.korting]])</f>
        <v>34.25</v>
      </c>
    </row>
    <row r="1296" spans="1:16" x14ac:dyDescent="0.3">
      <c r="A1296" t="s">
        <v>266</v>
      </c>
      <c r="B1296">
        <v>3001069</v>
      </c>
      <c r="C1296" t="s">
        <v>269</v>
      </c>
      <c r="D1296">
        <v>1</v>
      </c>
      <c r="E1296" s="10">
        <v>34.07</v>
      </c>
      <c r="F1296" s="10">
        <v>34.07</v>
      </c>
      <c r="G1296" s="10">
        <v>23.85</v>
      </c>
      <c r="H1296">
        <v>30</v>
      </c>
      <c r="I1296" s="10" t="str">
        <f>_xlfn.XLOOKUP(Q1_2025[[#This Row],[Artikelnr]],Artikel_prijzen[Artnr],Artikel_prijzen[Groep],"")</f>
        <v/>
      </c>
      <c r="J1296" s="10" t="str">
        <f>_xlfn.XLOOKUP(Q1_2025[[#This Row],[Artikelnr]],Artikel_prijzen[Artnr],Artikel_prijzen[Prijs 2025],"")</f>
        <v/>
      </c>
      <c r="K1296" s="10" t="str">
        <f>IF(Q1_2025[[#This Row],[Artikelprijs]]&lt;&gt;"",IF(Q1_2025[[#This Row],[Stuksprijs]]=Q1_2025[[#This Row],[Artikelprijs]],"Prijs gelijk","Prijs wijkt af"),"")</f>
        <v/>
      </c>
      <c r="L1296" s="10"/>
      <c r="N1296" s="10">
        <f>IF(Q1_2025[[#This Row],[Prijstype]]="Artikelprijs",Q1_2025[[#This Row],[Artikelprijs]],Q1_2025[[#This Row],[Stuksprijs]])</f>
        <v>34.07</v>
      </c>
      <c r="O1296" s="10">
        <f>IF(Q1_2025[[#This Row],[Prijstype]]="Artikelprijs",Q1_2025[[#This Row],[Artikelprijs]] * Q1_2025[[#This Row],[Besteld]],Q1_2025[[#This Row],[Brutobedrag]])</f>
        <v>34.07</v>
      </c>
      <c r="P1296" s="10">
        <f>IF(Q1_2025[[#This Row],[Prijstype]] = "Artikelprijs",Q1_2025[[#This Row],[Brutobedrag 2]]*(100-Q1_2025[[#This Row],[Relatiekorting percentage]])/100,Q1_2025[[#This Row],[Bruto - Rel.korting]])</f>
        <v>23.85</v>
      </c>
    </row>
    <row r="1297" spans="1:16" x14ac:dyDescent="0.3">
      <c r="A1297" t="s">
        <v>266</v>
      </c>
      <c r="B1297">
        <v>3001069</v>
      </c>
      <c r="C1297" t="s">
        <v>269</v>
      </c>
      <c r="D1297">
        <v>1</v>
      </c>
      <c r="E1297" s="10">
        <v>34.07</v>
      </c>
      <c r="F1297" s="10">
        <v>34.07</v>
      </c>
      <c r="G1297" s="10">
        <v>23.85</v>
      </c>
      <c r="H1297">
        <v>30</v>
      </c>
      <c r="I1297" s="10" t="str">
        <f>_xlfn.XLOOKUP(Q1_2025[[#This Row],[Artikelnr]],Artikel_prijzen[Artnr],Artikel_prijzen[Groep],"")</f>
        <v/>
      </c>
      <c r="J1297" s="10" t="str">
        <f>_xlfn.XLOOKUP(Q1_2025[[#This Row],[Artikelnr]],Artikel_prijzen[Artnr],Artikel_prijzen[Prijs 2025],"")</f>
        <v/>
      </c>
      <c r="K1297" s="10" t="str">
        <f>IF(Q1_2025[[#This Row],[Artikelprijs]]&lt;&gt;"",IF(Q1_2025[[#This Row],[Stuksprijs]]=Q1_2025[[#This Row],[Artikelprijs]],"Prijs gelijk","Prijs wijkt af"),"")</f>
        <v/>
      </c>
      <c r="L1297" s="10"/>
      <c r="N1297" s="10">
        <f>IF(Q1_2025[[#This Row],[Prijstype]]="Artikelprijs",Q1_2025[[#This Row],[Artikelprijs]],Q1_2025[[#This Row],[Stuksprijs]])</f>
        <v>34.07</v>
      </c>
      <c r="O1297" s="10">
        <f>IF(Q1_2025[[#This Row],[Prijstype]]="Artikelprijs",Q1_2025[[#This Row],[Artikelprijs]] * Q1_2025[[#This Row],[Besteld]],Q1_2025[[#This Row],[Brutobedrag]])</f>
        <v>34.07</v>
      </c>
      <c r="P1297" s="10">
        <f>IF(Q1_2025[[#This Row],[Prijstype]] = "Artikelprijs",Q1_2025[[#This Row],[Brutobedrag 2]]*(100-Q1_2025[[#This Row],[Relatiekorting percentage]])/100,Q1_2025[[#This Row],[Bruto - Rel.korting]])</f>
        <v>23.85</v>
      </c>
    </row>
    <row r="1298" spans="1:16" x14ac:dyDescent="0.3">
      <c r="A1298" t="s">
        <v>266</v>
      </c>
      <c r="B1298">
        <v>5010017</v>
      </c>
      <c r="C1298" t="s">
        <v>248</v>
      </c>
      <c r="D1298">
        <v>1</v>
      </c>
      <c r="E1298" s="10">
        <v>48.93</v>
      </c>
      <c r="F1298" s="10">
        <v>48.93</v>
      </c>
      <c r="G1298" s="10">
        <v>34.25</v>
      </c>
      <c r="H1298">
        <v>30</v>
      </c>
      <c r="I1298" s="10" t="str">
        <f>_xlfn.XLOOKUP(Q1_2025[[#This Row],[Artikelnr]],Artikel_prijzen[Artnr],Artikel_prijzen[Groep],"")</f>
        <v/>
      </c>
      <c r="J1298" s="10" t="str">
        <f>_xlfn.XLOOKUP(Q1_2025[[#This Row],[Artikelnr]],Artikel_prijzen[Artnr],Artikel_prijzen[Prijs 2025],"")</f>
        <v/>
      </c>
      <c r="K1298" s="10" t="str">
        <f>IF(Q1_2025[[#This Row],[Artikelprijs]]&lt;&gt;"",IF(Q1_2025[[#This Row],[Stuksprijs]]=Q1_2025[[#This Row],[Artikelprijs]],"Prijs gelijk","Prijs wijkt af"),"")</f>
        <v/>
      </c>
      <c r="L1298" s="10"/>
      <c r="N1298" s="10">
        <f>IF(Q1_2025[[#This Row],[Prijstype]]="Artikelprijs",Q1_2025[[#This Row],[Artikelprijs]],Q1_2025[[#This Row],[Stuksprijs]])</f>
        <v>48.93</v>
      </c>
      <c r="O1298" s="10">
        <f>IF(Q1_2025[[#This Row],[Prijstype]]="Artikelprijs",Q1_2025[[#This Row],[Artikelprijs]] * Q1_2025[[#This Row],[Besteld]],Q1_2025[[#This Row],[Brutobedrag]])</f>
        <v>48.93</v>
      </c>
      <c r="P1298" s="10">
        <f>IF(Q1_2025[[#This Row],[Prijstype]] = "Artikelprijs",Q1_2025[[#This Row],[Brutobedrag 2]]*(100-Q1_2025[[#This Row],[Relatiekorting percentage]])/100,Q1_2025[[#This Row],[Bruto - Rel.korting]])</f>
        <v>34.25</v>
      </c>
    </row>
    <row r="1299" spans="1:16" x14ac:dyDescent="0.3">
      <c r="A1299" t="s">
        <v>266</v>
      </c>
      <c r="B1299">
        <v>1001019</v>
      </c>
      <c r="C1299" t="s">
        <v>267</v>
      </c>
      <c r="D1299">
        <v>1</v>
      </c>
      <c r="E1299" s="10">
        <v>51.98</v>
      </c>
      <c r="F1299" s="10">
        <v>51.98</v>
      </c>
      <c r="G1299" s="10">
        <v>34.31</v>
      </c>
      <c r="H1299">
        <v>34</v>
      </c>
      <c r="I1299" s="10" t="str">
        <f>_xlfn.XLOOKUP(Q1_2025[[#This Row],[Artikelnr]],Artikel_prijzen[Artnr],Artikel_prijzen[Groep],"")</f>
        <v/>
      </c>
      <c r="J1299" s="10" t="str">
        <f>_xlfn.XLOOKUP(Q1_2025[[#This Row],[Artikelnr]],Artikel_prijzen[Artnr],Artikel_prijzen[Prijs 2025],"")</f>
        <v/>
      </c>
      <c r="K1299" s="10" t="str">
        <f>IF(Q1_2025[[#This Row],[Artikelprijs]]&lt;&gt;"",IF(Q1_2025[[#This Row],[Stuksprijs]]=Q1_2025[[#This Row],[Artikelprijs]],"Prijs gelijk","Prijs wijkt af"),"")</f>
        <v/>
      </c>
      <c r="L1299" s="10"/>
      <c r="N1299" s="10">
        <f>IF(Q1_2025[[#This Row],[Prijstype]]="Artikelprijs",Q1_2025[[#This Row],[Artikelprijs]],Q1_2025[[#This Row],[Stuksprijs]])</f>
        <v>51.98</v>
      </c>
      <c r="O1299" s="10">
        <f>IF(Q1_2025[[#This Row],[Prijstype]]="Artikelprijs",Q1_2025[[#This Row],[Artikelprijs]] * Q1_2025[[#This Row],[Besteld]],Q1_2025[[#This Row],[Brutobedrag]])</f>
        <v>51.98</v>
      </c>
      <c r="P1299" s="10">
        <f>IF(Q1_2025[[#This Row],[Prijstype]] = "Artikelprijs",Q1_2025[[#This Row],[Brutobedrag 2]]*(100-Q1_2025[[#This Row],[Relatiekorting percentage]])/100,Q1_2025[[#This Row],[Bruto - Rel.korting]])</f>
        <v>34.31</v>
      </c>
    </row>
    <row r="1300" spans="1:16" x14ac:dyDescent="0.3">
      <c r="A1300" t="s">
        <v>266</v>
      </c>
      <c r="B1300">
        <v>1001015</v>
      </c>
      <c r="C1300" t="s">
        <v>267</v>
      </c>
      <c r="D1300">
        <v>1</v>
      </c>
      <c r="E1300" s="10">
        <v>51.98</v>
      </c>
      <c r="F1300" s="10">
        <v>51.98</v>
      </c>
      <c r="G1300" s="10">
        <v>36.39</v>
      </c>
      <c r="H1300">
        <v>30</v>
      </c>
      <c r="I1300" s="10" t="str">
        <f>_xlfn.XLOOKUP(Q1_2025[[#This Row],[Artikelnr]],Artikel_prijzen[Artnr],Artikel_prijzen[Groep],"")</f>
        <v/>
      </c>
      <c r="J1300" s="10" t="str">
        <f>_xlfn.XLOOKUP(Q1_2025[[#This Row],[Artikelnr]],Artikel_prijzen[Artnr],Artikel_prijzen[Prijs 2025],"")</f>
        <v/>
      </c>
      <c r="K1300" s="10" t="str">
        <f>IF(Q1_2025[[#This Row],[Artikelprijs]]&lt;&gt;"",IF(Q1_2025[[#This Row],[Stuksprijs]]=Q1_2025[[#This Row],[Artikelprijs]],"Prijs gelijk","Prijs wijkt af"),"")</f>
        <v/>
      </c>
      <c r="L1300" s="10"/>
      <c r="N1300" s="10">
        <f>IF(Q1_2025[[#This Row],[Prijstype]]="Artikelprijs",Q1_2025[[#This Row],[Artikelprijs]],Q1_2025[[#This Row],[Stuksprijs]])</f>
        <v>51.98</v>
      </c>
      <c r="O1300" s="10">
        <f>IF(Q1_2025[[#This Row],[Prijstype]]="Artikelprijs",Q1_2025[[#This Row],[Artikelprijs]] * Q1_2025[[#This Row],[Besteld]],Q1_2025[[#This Row],[Brutobedrag]])</f>
        <v>51.98</v>
      </c>
      <c r="P1300" s="10">
        <f>IF(Q1_2025[[#This Row],[Prijstype]] = "Artikelprijs",Q1_2025[[#This Row],[Brutobedrag 2]]*(100-Q1_2025[[#This Row],[Relatiekorting percentage]])/100,Q1_2025[[#This Row],[Bruto - Rel.korting]])</f>
        <v>36.39</v>
      </c>
    </row>
    <row r="1301" spans="1:16" x14ac:dyDescent="0.3">
      <c r="A1301" t="s">
        <v>266</v>
      </c>
      <c r="B1301">
        <v>5010001</v>
      </c>
      <c r="C1301" t="s">
        <v>274</v>
      </c>
      <c r="D1301">
        <v>11</v>
      </c>
      <c r="E1301" s="10">
        <v>156.63</v>
      </c>
      <c r="F1301" s="10">
        <v>1722.93</v>
      </c>
      <c r="G1301" s="10">
        <v>1206.05</v>
      </c>
      <c r="H1301">
        <v>30</v>
      </c>
      <c r="I1301" s="10" t="str">
        <f>_xlfn.XLOOKUP(Q1_2025[[#This Row],[Artikelnr]],Artikel_prijzen[Artnr],Artikel_prijzen[Groep],"")</f>
        <v/>
      </c>
      <c r="J1301" s="10" t="str">
        <f>_xlfn.XLOOKUP(Q1_2025[[#This Row],[Artikelnr]],Artikel_prijzen[Artnr],Artikel_prijzen[Prijs 2025],"")</f>
        <v/>
      </c>
      <c r="K1301" s="10" t="str">
        <f>IF(Q1_2025[[#This Row],[Artikelprijs]]&lt;&gt;"",IF(Q1_2025[[#This Row],[Stuksprijs]]=Q1_2025[[#This Row],[Artikelprijs]],"Prijs gelijk","Prijs wijkt af"),"")</f>
        <v/>
      </c>
      <c r="L1301" s="10"/>
      <c r="N1301" s="10">
        <f>IF(Q1_2025[[#This Row],[Prijstype]]="Artikelprijs",Q1_2025[[#This Row],[Artikelprijs]],Q1_2025[[#This Row],[Stuksprijs]])</f>
        <v>156.63</v>
      </c>
      <c r="O1301" s="10">
        <f>IF(Q1_2025[[#This Row],[Prijstype]]="Artikelprijs",Q1_2025[[#This Row],[Artikelprijs]] * Q1_2025[[#This Row],[Besteld]],Q1_2025[[#This Row],[Brutobedrag]])</f>
        <v>1722.93</v>
      </c>
      <c r="P1301" s="10">
        <f>IF(Q1_2025[[#This Row],[Prijstype]] = "Artikelprijs",Q1_2025[[#This Row],[Brutobedrag 2]]*(100-Q1_2025[[#This Row],[Relatiekorting percentage]])/100,Q1_2025[[#This Row],[Bruto - Rel.korting]])</f>
        <v>1206.05</v>
      </c>
    </row>
    <row r="1302" spans="1:16" x14ac:dyDescent="0.3">
      <c r="A1302" t="s">
        <v>266</v>
      </c>
      <c r="B1302">
        <v>1007051</v>
      </c>
      <c r="C1302" t="s">
        <v>54</v>
      </c>
      <c r="D1302">
        <v>2</v>
      </c>
      <c r="E1302" s="10">
        <v>88.57</v>
      </c>
      <c r="F1302" s="10">
        <v>177.14</v>
      </c>
      <c r="G1302" s="10">
        <v>124</v>
      </c>
      <c r="H1302">
        <v>30</v>
      </c>
      <c r="I1302" s="10" t="str">
        <f>_xlfn.XLOOKUP(Q1_2025[[#This Row],[Artikelnr]],Artikel_prijzen[Artnr],Artikel_prijzen[Groep],"")</f>
        <v/>
      </c>
      <c r="J1302" s="10" t="str">
        <f>_xlfn.XLOOKUP(Q1_2025[[#This Row],[Artikelnr]],Artikel_prijzen[Artnr],Artikel_prijzen[Prijs 2025],"")</f>
        <v/>
      </c>
      <c r="K1302" s="10" t="str">
        <f>IF(Q1_2025[[#This Row],[Artikelprijs]]&lt;&gt;"",IF(Q1_2025[[#This Row],[Stuksprijs]]=Q1_2025[[#This Row],[Artikelprijs]],"Prijs gelijk","Prijs wijkt af"),"")</f>
        <v/>
      </c>
      <c r="L1302" s="10"/>
      <c r="N1302" s="10">
        <f>IF(Q1_2025[[#This Row],[Prijstype]]="Artikelprijs",Q1_2025[[#This Row],[Artikelprijs]],Q1_2025[[#This Row],[Stuksprijs]])</f>
        <v>88.57</v>
      </c>
      <c r="O1302" s="10">
        <f>IF(Q1_2025[[#This Row],[Prijstype]]="Artikelprijs",Q1_2025[[#This Row],[Artikelprijs]] * Q1_2025[[#This Row],[Besteld]],Q1_2025[[#This Row],[Brutobedrag]])</f>
        <v>177.14</v>
      </c>
      <c r="P1302" s="10">
        <f>IF(Q1_2025[[#This Row],[Prijstype]] = "Artikelprijs",Q1_2025[[#This Row],[Brutobedrag 2]]*(100-Q1_2025[[#This Row],[Relatiekorting percentage]])/100,Q1_2025[[#This Row],[Bruto - Rel.korting]])</f>
        <v>124</v>
      </c>
    </row>
    <row r="1303" spans="1:16" x14ac:dyDescent="0.3">
      <c r="A1303" t="s">
        <v>266</v>
      </c>
      <c r="B1303">
        <v>5030232</v>
      </c>
      <c r="C1303" t="s">
        <v>116</v>
      </c>
      <c r="D1303">
        <v>1</v>
      </c>
      <c r="E1303" s="10">
        <v>144.19999999999999</v>
      </c>
      <c r="F1303" s="10">
        <v>144.19999999999999</v>
      </c>
      <c r="G1303" s="10">
        <v>144.19999999999999</v>
      </c>
      <c r="H1303">
        <v>0</v>
      </c>
      <c r="I1303" s="10" t="str">
        <f>_xlfn.XLOOKUP(Q1_2025[[#This Row],[Artikelnr]],Artikel_prijzen[Artnr],Artikel_prijzen[Groep],"")</f>
        <v>Rigging</v>
      </c>
      <c r="J1303" s="10">
        <f>_xlfn.XLOOKUP(Q1_2025[[#This Row],[Artikelnr]],Artikel_prijzen[Artnr],Artikel_prijzen[Prijs 2025],"")</f>
        <v>140</v>
      </c>
      <c r="K1303" s="10" t="str">
        <f>IF(Q1_2025[[#This Row],[Artikelprijs]]&lt;&gt;"",IF(Q1_2025[[#This Row],[Stuksprijs]]=Q1_2025[[#This Row],[Artikelprijs]],"Prijs gelijk","Prijs wijkt af"),"")</f>
        <v>Prijs wijkt af</v>
      </c>
      <c r="L1303" s="10"/>
      <c r="M1303" t="s">
        <v>3</v>
      </c>
      <c r="N1303" s="10">
        <f>IF(Q1_2025[[#This Row],[Prijstype]]="Artikelprijs",Q1_2025[[#This Row],[Artikelprijs]],Q1_2025[[#This Row],[Stuksprijs]])</f>
        <v>144.19999999999999</v>
      </c>
      <c r="O1303" s="10">
        <f>IF(Q1_2025[[#This Row],[Prijstype]]="Artikelprijs",Q1_2025[[#This Row],[Artikelprijs]] * Q1_2025[[#This Row],[Besteld]],Q1_2025[[#This Row],[Brutobedrag]])</f>
        <v>144.19999999999999</v>
      </c>
      <c r="P1303" s="10">
        <f>IF(Q1_2025[[#This Row],[Prijstype]] = "Artikelprijs",Q1_2025[[#This Row],[Brutobedrag 2]]*(100-Q1_2025[[#This Row],[Relatiekorting percentage]])/100,Q1_2025[[#This Row],[Bruto - Rel.korting]])</f>
        <v>144.19999999999999</v>
      </c>
    </row>
    <row r="1304" spans="1:16" x14ac:dyDescent="0.3">
      <c r="A1304" t="s">
        <v>266</v>
      </c>
      <c r="B1304">
        <v>5021034</v>
      </c>
      <c r="C1304" t="s">
        <v>275</v>
      </c>
      <c r="D1304">
        <v>1</v>
      </c>
      <c r="E1304" s="10">
        <v>185.4</v>
      </c>
      <c r="F1304" s="10">
        <v>185.4</v>
      </c>
      <c r="G1304" s="10">
        <v>185.4</v>
      </c>
      <c r="H1304">
        <v>0</v>
      </c>
      <c r="I1304" s="10" t="str">
        <f>_xlfn.XLOOKUP(Q1_2025[[#This Row],[Artikelnr]],Artikel_prijzen[Artnr],Artikel_prijzen[Groep],"")</f>
        <v>Elektra</v>
      </c>
      <c r="J1304" s="10">
        <f>_xlfn.XLOOKUP(Q1_2025[[#This Row],[Artikelnr]],Artikel_prijzen[Artnr],Artikel_prijzen[Prijs 2025],"")</f>
        <v>106.8625</v>
      </c>
      <c r="K1304" s="10" t="str">
        <f>IF(Q1_2025[[#This Row],[Artikelprijs]]&lt;&gt;"",IF(Q1_2025[[#This Row],[Stuksprijs]]=Q1_2025[[#This Row],[Artikelprijs]],"Prijs gelijk","Prijs wijkt af"),"")</f>
        <v>Prijs wijkt af</v>
      </c>
      <c r="L1304" s="10"/>
      <c r="M1304" t="s">
        <v>3</v>
      </c>
      <c r="N1304" s="10">
        <f>IF(Q1_2025[[#This Row],[Prijstype]]="Artikelprijs",Q1_2025[[#This Row],[Artikelprijs]],Q1_2025[[#This Row],[Stuksprijs]])</f>
        <v>185.4</v>
      </c>
      <c r="O1304" s="10">
        <f>IF(Q1_2025[[#This Row],[Prijstype]]="Artikelprijs",Q1_2025[[#This Row],[Artikelprijs]] * Q1_2025[[#This Row],[Besteld]],Q1_2025[[#This Row],[Brutobedrag]])</f>
        <v>185.4</v>
      </c>
      <c r="P1304" s="10">
        <f>IF(Q1_2025[[#This Row],[Prijstype]] = "Artikelprijs",Q1_2025[[#This Row],[Brutobedrag 2]]*(100-Q1_2025[[#This Row],[Relatiekorting percentage]])/100,Q1_2025[[#This Row],[Bruto - Rel.korting]])</f>
        <v>185.4</v>
      </c>
    </row>
    <row r="1305" spans="1:16" x14ac:dyDescent="0.3">
      <c r="A1305" t="s">
        <v>266</v>
      </c>
      <c r="B1305">
        <v>5021034</v>
      </c>
      <c r="C1305" t="s">
        <v>276</v>
      </c>
      <c r="D1305">
        <v>1</v>
      </c>
      <c r="E1305" s="10">
        <v>185.4</v>
      </c>
      <c r="F1305" s="10">
        <v>185.4</v>
      </c>
      <c r="G1305" s="10">
        <v>185.4</v>
      </c>
      <c r="H1305">
        <v>0</v>
      </c>
      <c r="I1305" s="10" t="str">
        <f>_xlfn.XLOOKUP(Q1_2025[[#This Row],[Artikelnr]],Artikel_prijzen[Artnr],Artikel_prijzen[Groep],"")</f>
        <v>Elektra</v>
      </c>
      <c r="J1305" s="10">
        <f>_xlfn.XLOOKUP(Q1_2025[[#This Row],[Artikelnr]],Artikel_prijzen[Artnr],Artikel_prijzen[Prijs 2025],"")</f>
        <v>106.8625</v>
      </c>
      <c r="K1305" s="10" t="str">
        <f>IF(Q1_2025[[#This Row],[Artikelprijs]]&lt;&gt;"",IF(Q1_2025[[#This Row],[Stuksprijs]]=Q1_2025[[#This Row],[Artikelprijs]],"Prijs gelijk","Prijs wijkt af"),"")</f>
        <v>Prijs wijkt af</v>
      </c>
      <c r="L1305" s="10"/>
      <c r="M1305" t="s">
        <v>3</v>
      </c>
      <c r="N1305" s="10">
        <f>IF(Q1_2025[[#This Row],[Prijstype]]="Artikelprijs",Q1_2025[[#This Row],[Artikelprijs]],Q1_2025[[#This Row],[Stuksprijs]])</f>
        <v>185.4</v>
      </c>
      <c r="O1305" s="10">
        <f>IF(Q1_2025[[#This Row],[Prijstype]]="Artikelprijs",Q1_2025[[#This Row],[Artikelprijs]] * Q1_2025[[#This Row],[Besteld]],Q1_2025[[#This Row],[Brutobedrag]])</f>
        <v>185.4</v>
      </c>
      <c r="P1305" s="10">
        <f>IF(Q1_2025[[#This Row],[Prijstype]] = "Artikelprijs",Q1_2025[[#This Row],[Brutobedrag 2]]*(100-Q1_2025[[#This Row],[Relatiekorting percentage]])/100,Q1_2025[[#This Row],[Bruto - Rel.korting]])</f>
        <v>185.4</v>
      </c>
    </row>
    <row r="1306" spans="1:16" x14ac:dyDescent="0.3">
      <c r="A1306" t="s">
        <v>266</v>
      </c>
      <c r="B1306">
        <v>5022025</v>
      </c>
      <c r="C1306" t="s">
        <v>277</v>
      </c>
      <c r="D1306">
        <v>1</v>
      </c>
      <c r="E1306" s="10">
        <v>361.25</v>
      </c>
      <c r="F1306" s="10">
        <v>361.25</v>
      </c>
      <c r="G1306" s="10">
        <v>361.25</v>
      </c>
      <c r="H1306">
        <v>0</v>
      </c>
      <c r="I1306" s="10" t="str">
        <f>_xlfn.XLOOKUP(Q1_2025[[#This Row],[Artikelnr]],Artikel_prijzen[Artnr],Artikel_prijzen[Groep],"")</f>
        <v>Elektra</v>
      </c>
      <c r="J1306" s="10">
        <f>_xlfn.XLOOKUP(Q1_2025[[#This Row],[Artikelnr]],Artikel_prijzen[Artnr],Artikel_prijzen[Prijs 2025],"")</f>
        <v>252.35</v>
      </c>
      <c r="K1306" s="10" t="str">
        <f>IF(Q1_2025[[#This Row],[Artikelprijs]]&lt;&gt;"",IF(Q1_2025[[#This Row],[Stuksprijs]]=Q1_2025[[#This Row],[Artikelprijs]],"Prijs gelijk","Prijs wijkt af"),"")</f>
        <v>Prijs wijkt af</v>
      </c>
      <c r="L1306" s="10"/>
      <c r="M1306" t="s">
        <v>3</v>
      </c>
      <c r="N1306" s="10">
        <f>IF(Q1_2025[[#This Row],[Prijstype]]="Artikelprijs",Q1_2025[[#This Row],[Artikelprijs]],Q1_2025[[#This Row],[Stuksprijs]])</f>
        <v>361.25</v>
      </c>
      <c r="O1306" s="10">
        <f>IF(Q1_2025[[#This Row],[Prijstype]]="Artikelprijs",Q1_2025[[#This Row],[Artikelprijs]] * Q1_2025[[#This Row],[Besteld]],Q1_2025[[#This Row],[Brutobedrag]])</f>
        <v>361.25</v>
      </c>
      <c r="P1306" s="10">
        <f>IF(Q1_2025[[#This Row],[Prijstype]] = "Artikelprijs",Q1_2025[[#This Row],[Brutobedrag 2]]*(100-Q1_2025[[#This Row],[Relatiekorting percentage]])/100,Q1_2025[[#This Row],[Bruto - Rel.korting]])</f>
        <v>361.25</v>
      </c>
    </row>
    <row r="1307" spans="1:16" x14ac:dyDescent="0.3">
      <c r="A1307" t="s">
        <v>266</v>
      </c>
      <c r="B1307">
        <v>5022047</v>
      </c>
      <c r="C1307" t="s">
        <v>278</v>
      </c>
      <c r="D1307">
        <v>1</v>
      </c>
      <c r="E1307" s="10">
        <v>438.5</v>
      </c>
      <c r="F1307" s="10">
        <v>438.5</v>
      </c>
      <c r="G1307" s="10">
        <v>438.5</v>
      </c>
      <c r="H1307">
        <v>0</v>
      </c>
      <c r="I1307" s="10" t="str">
        <f>_xlfn.XLOOKUP(Q1_2025[[#This Row],[Artikelnr]],Artikel_prijzen[Artnr],Artikel_prijzen[Groep],"")</f>
        <v>Elektra</v>
      </c>
      <c r="J1307" s="10">
        <f>_xlfn.XLOOKUP(Q1_2025[[#This Row],[Artikelnr]],Artikel_prijzen[Artnr],Artikel_prijzen[Prijs 2025],"")</f>
        <v>329.6</v>
      </c>
      <c r="K1307" s="10" t="str">
        <f>IF(Q1_2025[[#This Row],[Artikelprijs]]&lt;&gt;"",IF(Q1_2025[[#This Row],[Stuksprijs]]=Q1_2025[[#This Row],[Artikelprijs]],"Prijs gelijk","Prijs wijkt af"),"")</f>
        <v>Prijs wijkt af</v>
      </c>
      <c r="L1307" s="10"/>
      <c r="M1307" t="s">
        <v>3</v>
      </c>
      <c r="N1307" s="10">
        <f>IF(Q1_2025[[#This Row],[Prijstype]]="Artikelprijs",Q1_2025[[#This Row],[Artikelprijs]],Q1_2025[[#This Row],[Stuksprijs]])</f>
        <v>438.5</v>
      </c>
      <c r="O1307" s="10">
        <f>IF(Q1_2025[[#This Row],[Prijstype]]="Artikelprijs",Q1_2025[[#This Row],[Artikelprijs]] * Q1_2025[[#This Row],[Besteld]],Q1_2025[[#This Row],[Brutobedrag]])</f>
        <v>438.5</v>
      </c>
      <c r="P1307" s="10">
        <f>IF(Q1_2025[[#This Row],[Prijstype]] = "Artikelprijs",Q1_2025[[#This Row],[Brutobedrag 2]]*(100-Q1_2025[[#This Row],[Relatiekorting percentage]])/100,Q1_2025[[#This Row],[Bruto - Rel.korting]])</f>
        <v>438.5</v>
      </c>
    </row>
    <row r="1308" spans="1:16" x14ac:dyDescent="0.3">
      <c r="A1308" t="s">
        <v>266</v>
      </c>
      <c r="B1308">
        <v>5022027</v>
      </c>
      <c r="C1308" t="s">
        <v>279</v>
      </c>
      <c r="D1308">
        <v>1</v>
      </c>
      <c r="E1308" s="10">
        <v>429.38</v>
      </c>
      <c r="F1308" s="10">
        <v>429.38</v>
      </c>
      <c r="G1308" s="10">
        <v>429.38</v>
      </c>
      <c r="H1308">
        <v>0</v>
      </c>
      <c r="I1308" s="10" t="str">
        <f>_xlfn.XLOOKUP(Q1_2025[[#This Row],[Artikelnr]],Artikel_prijzen[Artnr],Artikel_prijzen[Groep],"")</f>
        <v>Elektra</v>
      </c>
      <c r="J1308" s="10">
        <f>_xlfn.XLOOKUP(Q1_2025[[#This Row],[Artikelnr]],Artikel_prijzen[Artnr],Artikel_prijzen[Prijs 2025],"")</f>
        <v>298.7</v>
      </c>
      <c r="K1308" s="10" t="str">
        <f>IF(Q1_2025[[#This Row],[Artikelprijs]]&lt;&gt;"",IF(Q1_2025[[#This Row],[Stuksprijs]]=Q1_2025[[#This Row],[Artikelprijs]],"Prijs gelijk","Prijs wijkt af"),"")</f>
        <v>Prijs wijkt af</v>
      </c>
      <c r="L1308" s="10"/>
      <c r="M1308" t="s">
        <v>3</v>
      </c>
      <c r="N1308" s="10">
        <f>IF(Q1_2025[[#This Row],[Prijstype]]="Artikelprijs",Q1_2025[[#This Row],[Artikelprijs]],Q1_2025[[#This Row],[Stuksprijs]])</f>
        <v>429.38</v>
      </c>
      <c r="O1308" s="10">
        <f>IF(Q1_2025[[#This Row],[Prijstype]]="Artikelprijs",Q1_2025[[#This Row],[Artikelprijs]] * Q1_2025[[#This Row],[Besteld]],Q1_2025[[#This Row],[Brutobedrag]])</f>
        <v>429.38</v>
      </c>
      <c r="P1308" s="10">
        <f>IF(Q1_2025[[#This Row],[Prijstype]] = "Artikelprijs",Q1_2025[[#This Row],[Brutobedrag 2]]*(100-Q1_2025[[#This Row],[Relatiekorting percentage]])/100,Q1_2025[[#This Row],[Bruto - Rel.korting]])</f>
        <v>429.38</v>
      </c>
    </row>
    <row r="1309" spans="1:16" x14ac:dyDescent="0.3">
      <c r="A1309" t="s">
        <v>266</v>
      </c>
      <c r="B1309">
        <v>5022049</v>
      </c>
      <c r="C1309" t="s">
        <v>280</v>
      </c>
      <c r="D1309">
        <v>1</v>
      </c>
      <c r="E1309" s="10">
        <v>547.83000000000004</v>
      </c>
      <c r="F1309" s="10">
        <v>547.83000000000004</v>
      </c>
      <c r="G1309" s="10">
        <v>547.83000000000004</v>
      </c>
      <c r="H1309">
        <v>0</v>
      </c>
      <c r="I1309" s="10" t="str">
        <f>_xlfn.XLOOKUP(Q1_2025[[#This Row],[Artikelnr]],Artikel_prijzen[Artnr],Artikel_prijzen[Groep],"")</f>
        <v>Elektra</v>
      </c>
      <c r="J1309" s="10">
        <f>_xlfn.XLOOKUP(Q1_2025[[#This Row],[Artikelnr]],Artikel_prijzen[Artnr],Artikel_prijzen[Prijs 2025],"")</f>
        <v>417.15</v>
      </c>
      <c r="K1309" s="10" t="str">
        <f>IF(Q1_2025[[#This Row],[Artikelprijs]]&lt;&gt;"",IF(Q1_2025[[#This Row],[Stuksprijs]]=Q1_2025[[#This Row],[Artikelprijs]],"Prijs gelijk","Prijs wijkt af"),"")</f>
        <v>Prijs wijkt af</v>
      </c>
      <c r="L1309" s="10"/>
      <c r="M1309" t="s">
        <v>3</v>
      </c>
      <c r="N1309" s="10">
        <f>IF(Q1_2025[[#This Row],[Prijstype]]="Artikelprijs",Q1_2025[[#This Row],[Artikelprijs]],Q1_2025[[#This Row],[Stuksprijs]])</f>
        <v>547.83000000000004</v>
      </c>
      <c r="O1309" s="10">
        <f>IF(Q1_2025[[#This Row],[Prijstype]]="Artikelprijs",Q1_2025[[#This Row],[Artikelprijs]] * Q1_2025[[#This Row],[Besteld]],Q1_2025[[#This Row],[Brutobedrag]])</f>
        <v>547.83000000000004</v>
      </c>
      <c r="P1309" s="10">
        <f>IF(Q1_2025[[#This Row],[Prijstype]] = "Artikelprijs",Q1_2025[[#This Row],[Brutobedrag 2]]*(100-Q1_2025[[#This Row],[Relatiekorting percentage]])/100,Q1_2025[[#This Row],[Bruto - Rel.korting]])</f>
        <v>547.83000000000004</v>
      </c>
    </row>
    <row r="1310" spans="1:16" x14ac:dyDescent="0.3">
      <c r="A1310" t="s">
        <v>266</v>
      </c>
      <c r="B1310">
        <v>5022050</v>
      </c>
      <c r="C1310" t="s">
        <v>281</v>
      </c>
      <c r="D1310">
        <v>1</v>
      </c>
      <c r="E1310" s="10">
        <v>638.94000000000005</v>
      </c>
      <c r="F1310" s="10">
        <v>638.94000000000005</v>
      </c>
      <c r="G1310" s="10">
        <v>638.94000000000005</v>
      </c>
      <c r="H1310">
        <v>0</v>
      </c>
      <c r="I1310" s="10" t="str">
        <f>_xlfn.XLOOKUP(Q1_2025[[#This Row],[Artikelnr]],Artikel_prijzen[Artnr],Artikel_prijzen[Groep],"")</f>
        <v>Elektra</v>
      </c>
      <c r="J1310" s="10">
        <f>_xlfn.XLOOKUP(Q1_2025[[#This Row],[Artikelnr]],Artikel_prijzen[Artnr],Artikel_prijzen[Prijs 2025],"")</f>
        <v>499.55</v>
      </c>
      <c r="K1310" s="10" t="str">
        <f>IF(Q1_2025[[#This Row],[Artikelprijs]]&lt;&gt;"",IF(Q1_2025[[#This Row],[Stuksprijs]]=Q1_2025[[#This Row],[Artikelprijs]],"Prijs gelijk","Prijs wijkt af"),"")</f>
        <v>Prijs wijkt af</v>
      </c>
      <c r="L1310" s="10"/>
      <c r="M1310" t="s">
        <v>3</v>
      </c>
      <c r="N1310" s="10">
        <f>IF(Q1_2025[[#This Row],[Prijstype]]="Artikelprijs",Q1_2025[[#This Row],[Artikelprijs]],Q1_2025[[#This Row],[Stuksprijs]])</f>
        <v>638.94000000000005</v>
      </c>
      <c r="O1310" s="10">
        <f>IF(Q1_2025[[#This Row],[Prijstype]]="Artikelprijs",Q1_2025[[#This Row],[Artikelprijs]] * Q1_2025[[#This Row],[Besteld]],Q1_2025[[#This Row],[Brutobedrag]])</f>
        <v>638.94000000000005</v>
      </c>
      <c r="P1310" s="10">
        <f>IF(Q1_2025[[#This Row],[Prijstype]] = "Artikelprijs",Q1_2025[[#This Row],[Brutobedrag 2]]*(100-Q1_2025[[#This Row],[Relatiekorting percentage]])/100,Q1_2025[[#This Row],[Bruto - Rel.korting]])</f>
        <v>638.94000000000005</v>
      </c>
    </row>
    <row r="1311" spans="1:16" x14ac:dyDescent="0.3">
      <c r="A1311" t="s">
        <v>266</v>
      </c>
      <c r="B1311">
        <v>5022029</v>
      </c>
      <c r="C1311" t="s">
        <v>282</v>
      </c>
      <c r="D1311">
        <v>1</v>
      </c>
      <c r="E1311" s="10">
        <v>514.14</v>
      </c>
      <c r="F1311" s="10">
        <v>514.14</v>
      </c>
      <c r="G1311" s="10">
        <v>514.14</v>
      </c>
      <c r="H1311">
        <v>0</v>
      </c>
      <c r="I1311" s="10" t="str">
        <f>_xlfn.XLOOKUP(Q1_2025[[#This Row],[Artikelnr]],Artikel_prijzen[Artnr],Artikel_prijzen[Groep],"")</f>
        <v>Elektra</v>
      </c>
      <c r="J1311" s="10">
        <f>_xlfn.XLOOKUP(Q1_2025[[#This Row],[Artikelnr]],Artikel_prijzen[Artnr],Artikel_prijzen[Prijs 2025],"")</f>
        <v>339.9</v>
      </c>
      <c r="K1311" s="10" t="str">
        <f>IF(Q1_2025[[#This Row],[Artikelprijs]]&lt;&gt;"",IF(Q1_2025[[#This Row],[Stuksprijs]]=Q1_2025[[#This Row],[Artikelprijs]],"Prijs gelijk","Prijs wijkt af"),"")</f>
        <v>Prijs wijkt af</v>
      </c>
      <c r="L1311" s="10"/>
      <c r="M1311" t="s">
        <v>3</v>
      </c>
      <c r="N1311" s="10">
        <f>IF(Q1_2025[[#This Row],[Prijstype]]="Artikelprijs",Q1_2025[[#This Row],[Artikelprijs]],Q1_2025[[#This Row],[Stuksprijs]])</f>
        <v>514.14</v>
      </c>
      <c r="O1311" s="10">
        <f>IF(Q1_2025[[#This Row],[Prijstype]]="Artikelprijs",Q1_2025[[#This Row],[Artikelprijs]] * Q1_2025[[#This Row],[Besteld]],Q1_2025[[#This Row],[Brutobedrag]])</f>
        <v>514.14</v>
      </c>
      <c r="P1311" s="10">
        <f>IF(Q1_2025[[#This Row],[Prijstype]] = "Artikelprijs",Q1_2025[[#This Row],[Brutobedrag 2]]*(100-Q1_2025[[#This Row],[Relatiekorting percentage]])/100,Q1_2025[[#This Row],[Bruto - Rel.korting]])</f>
        <v>514.14</v>
      </c>
    </row>
    <row r="1312" spans="1:16" x14ac:dyDescent="0.3">
      <c r="A1312" t="s">
        <v>266</v>
      </c>
      <c r="B1312">
        <v>5022051</v>
      </c>
      <c r="C1312" t="s">
        <v>283</v>
      </c>
      <c r="D1312">
        <v>1</v>
      </c>
      <c r="E1312" s="10">
        <v>673.79</v>
      </c>
      <c r="F1312" s="10">
        <v>673.79</v>
      </c>
      <c r="G1312" s="10">
        <v>673.79</v>
      </c>
      <c r="H1312">
        <v>0</v>
      </c>
      <c r="I1312" s="10" t="str">
        <f>_xlfn.XLOOKUP(Q1_2025[[#This Row],[Artikelnr]],Artikel_prijzen[Artnr],Artikel_prijzen[Groep],"")</f>
        <v>Elektra</v>
      </c>
      <c r="J1312" s="10">
        <f>_xlfn.XLOOKUP(Q1_2025[[#This Row],[Artikelnr]],Artikel_prijzen[Artnr],Artikel_prijzen[Prijs 2025],"")</f>
        <v>499.55</v>
      </c>
      <c r="K1312" s="10" t="str">
        <f>IF(Q1_2025[[#This Row],[Artikelprijs]]&lt;&gt;"",IF(Q1_2025[[#This Row],[Stuksprijs]]=Q1_2025[[#This Row],[Artikelprijs]],"Prijs gelijk","Prijs wijkt af"),"")</f>
        <v>Prijs wijkt af</v>
      </c>
      <c r="L1312" s="10"/>
      <c r="M1312" t="s">
        <v>3</v>
      </c>
      <c r="N1312" s="10">
        <f>IF(Q1_2025[[#This Row],[Prijstype]]="Artikelprijs",Q1_2025[[#This Row],[Artikelprijs]],Q1_2025[[#This Row],[Stuksprijs]])</f>
        <v>673.79</v>
      </c>
      <c r="O1312" s="10">
        <f>IF(Q1_2025[[#This Row],[Prijstype]]="Artikelprijs",Q1_2025[[#This Row],[Artikelprijs]] * Q1_2025[[#This Row],[Besteld]],Q1_2025[[#This Row],[Brutobedrag]])</f>
        <v>673.79</v>
      </c>
      <c r="P1312" s="10">
        <f>IF(Q1_2025[[#This Row],[Prijstype]] = "Artikelprijs",Q1_2025[[#This Row],[Brutobedrag 2]]*(100-Q1_2025[[#This Row],[Relatiekorting percentage]])/100,Q1_2025[[#This Row],[Bruto - Rel.korting]])</f>
        <v>673.79</v>
      </c>
    </row>
    <row r="1313" spans="1:16" x14ac:dyDescent="0.3">
      <c r="A1313" t="s">
        <v>266</v>
      </c>
      <c r="B1313">
        <v>5022031</v>
      </c>
      <c r="C1313" t="s">
        <v>284</v>
      </c>
      <c r="D1313">
        <v>1</v>
      </c>
      <c r="E1313" s="10">
        <v>604.04999999999995</v>
      </c>
      <c r="F1313" s="10">
        <v>604.04999999999995</v>
      </c>
      <c r="G1313" s="10">
        <v>604.04999999999995</v>
      </c>
      <c r="H1313">
        <v>0</v>
      </c>
      <c r="I1313" s="10" t="str">
        <f>_xlfn.XLOOKUP(Q1_2025[[#This Row],[Artikelnr]],Artikel_prijzen[Artnr],Artikel_prijzen[Groep],"")</f>
        <v>Elektra</v>
      </c>
      <c r="J1313" s="10">
        <f>_xlfn.XLOOKUP(Q1_2025[[#This Row],[Artikelnr]],Artikel_prijzen[Artnr],Artikel_prijzen[Prijs 2025],"")</f>
        <v>386.25</v>
      </c>
      <c r="K1313" s="10" t="str">
        <f>IF(Q1_2025[[#This Row],[Artikelprijs]]&lt;&gt;"",IF(Q1_2025[[#This Row],[Stuksprijs]]=Q1_2025[[#This Row],[Artikelprijs]],"Prijs gelijk","Prijs wijkt af"),"")</f>
        <v>Prijs wijkt af</v>
      </c>
      <c r="L1313" s="10"/>
      <c r="M1313" t="s">
        <v>3</v>
      </c>
      <c r="N1313" s="10">
        <f>IF(Q1_2025[[#This Row],[Prijstype]]="Artikelprijs",Q1_2025[[#This Row],[Artikelprijs]],Q1_2025[[#This Row],[Stuksprijs]])</f>
        <v>604.04999999999995</v>
      </c>
      <c r="O1313" s="10">
        <f>IF(Q1_2025[[#This Row],[Prijstype]]="Artikelprijs",Q1_2025[[#This Row],[Artikelprijs]] * Q1_2025[[#This Row],[Besteld]],Q1_2025[[#This Row],[Brutobedrag]])</f>
        <v>604.04999999999995</v>
      </c>
      <c r="P1313" s="10">
        <f>IF(Q1_2025[[#This Row],[Prijstype]] = "Artikelprijs",Q1_2025[[#This Row],[Brutobedrag 2]]*(100-Q1_2025[[#This Row],[Relatiekorting percentage]])/100,Q1_2025[[#This Row],[Bruto - Rel.korting]])</f>
        <v>604.04999999999995</v>
      </c>
    </row>
    <row r="1314" spans="1:16" x14ac:dyDescent="0.3">
      <c r="A1314" t="s">
        <v>266</v>
      </c>
      <c r="B1314">
        <v>5022053</v>
      </c>
      <c r="C1314" t="s">
        <v>285</v>
      </c>
      <c r="D1314">
        <v>1</v>
      </c>
      <c r="E1314" s="10">
        <v>794.6</v>
      </c>
      <c r="F1314" s="10">
        <v>794.6</v>
      </c>
      <c r="G1314" s="10">
        <v>794.6</v>
      </c>
      <c r="H1314">
        <v>0</v>
      </c>
      <c r="I1314" s="10" t="str">
        <f>_xlfn.XLOOKUP(Q1_2025[[#This Row],[Artikelnr]],Artikel_prijzen[Artnr],Artikel_prijzen[Groep],"")</f>
        <v>Elektra</v>
      </c>
      <c r="J1314" s="10">
        <f>_xlfn.XLOOKUP(Q1_2025[[#This Row],[Artikelnr]],Artikel_prijzen[Artnr],Artikel_prijzen[Prijs 2025],"")</f>
        <v>576.79999999999995</v>
      </c>
      <c r="K1314" s="10" t="str">
        <f>IF(Q1_2025[[#This Row],[Artikelprijs]]&lt;&gt;"",IF(Q1_2025[[#This Row],[Stuksprijs]]=Q1_2025[[#This Row],[Artikelprijs]],"Prijs gelijk","Prijs wijkt af"),"")</f>
        <v>Prijs wijkt af</v>
      </c>
      <c r="L1314" s="10"/>
      <c r="M1314" t="s">
        <v>3</v>
      </c>
      <c r="N1314" s="10">
        <f>IF(Q1_2025[[#This Row],[Prijstype]]="Artikelprijs",Q1_2025[[#This Row],[Artikelprijs]],Q1_2025[[#This Row],[Stuksprijs]])</f>
        <v>794.6</v>
      </c>
      <c r="O1314" s="10">
        <f>IF(Q1_2025[[#This Row],[Prijstype]]="Artikelprijs",Q1_2025[[#This Row],[Artikelprijs]] * Q1_2025[[#This Row],[Besteld]],Q1_2025[[#This Row],[Brutobedrag]])</f>
        <v>794.6</v>
      </c>
      <c r="P1314" s="10">
        <f>IF(Q1_2025[[#This Row],[Prijstype]] = "Artikelprijs",Q1_2025[[#This Row],[Brutobedrag 2]]*(100-Q1_2025[[#This Row],[Relatiekorting percentage]])/100,Q1_2025[[#This Row],[Bruto - Rel.korting]])</f>
        <v>794.6</v>
      </c>
    </row>
    <row r="1315" spans="1:16" x14ac:dyDescent="0.3">
      <c r="A1315" t="s">
        <v>266</v>
      </c>
      <c r="B1315">
        <v>5022033</v>
      </c>
      <c r="C1315" t="s">
        <v>286</v>
      </c>
      <c r="D1315">
        <v>1</v>
      </c>
      <c r="E1315" s="10">
        <v>748.75</v>
      </c>
      <c r="F1315" s="10">
        <v>748.75</v>
      </c>
      <c r="G1315" s="10">
        <v>748.75</v>
      </c>
      <c r="H1315">
        <v>0</v>
      </c>
      <c r="I1315" s="10" t="str">
        <f>_xlfn.XLOOKUP(Q1_2025[[#This Row],[Artikelnr]],Artikel_prijzen[Artnr],Artikel_prijzen[Groep],"")</f>
        <v>Elektra</v>
      </c>
      <c r="J1315" s="10">
        <f>_xlfn.XLOOKUP(Q1_2025[[#This Row],[Artikelnr]],Artikel_prijzen[Artnr],Artikel_prijzen[Prijs 2025],"")</f>
        <v>458.35</v>
      </c>
      <c r="K1315" s="10" t="str">
        <f>IF(Q1_2025[[#This Row],[Artikelprijs]]&lt;&gt;"",IF(Q1_2025[[#This Row],[Stuksprijs]]=Q1_2025[[#This Row],[Artikelprijs]],"Prijs gelijk","Prijs wijkt af"),"")</f>
        <v>Prijs wijkt af</v>
      </c>
      <c r="L1315" s="10"/>
      <c r="M1315" t="s">
        <v>3</v>
      </c>
      <c r="N1315" s="10">
        <f>IF(Q1_2025[[#This Row],[Prijstype]]="Artikelprijs",Q1_2025[[#This Row],[Artikelprijs]],Q1_2025[[#This Row],[Stuksprijs]])</f>
        <v>748.75</v>
      </c>
      <c r="O1315" s="10">
        <f>IF(Q1_2025[[#This Row],[Prijstype]]="Artikelprijs",Q1_2025[[#This Row],[Artikelprijs]] * Q1_2025[[#This Row],[Besteld]],Q1_2025[[#This Row],[Brutobedrag]])</f>
        <v>748.75</v>
      </c>
      <c r="P1315" s="10">
        <f>IF(Q1_2025[[#This Row],[Prijstype]] = "Artikelprijs",Q1_2025[[#This Row],[Brutobedrag 2]]*(100-Q1_2025[[#This Row],[Relatiekorting percentage]])/100,Q1_2025[[#This Row],[Bruto - Rel.korting]])</f>
        <v>748.75</v>
      </c>
    </row>
    <row r="1316" spans="1:16" x14ac:dyDescent="0.3">
      <c r="A1316" t="s">
        <v>266</v>
      </c>
      <c r="B1316">
        <v>5022055</v>
      </c>
      <c r="C1316" t="s">
        <v>287</v>
      </c>
      <c r="D1316">
        <v>1</v>
      </c>
      <c r="E1316" s="10">
        <v>949.6</v>
      </c>
      <c r="F1316" s="10">
        <v>949.6</v>
      </c>
      <c r="G1316" s="10">
        <v>949.6</v>
      </c>
      <c r="H1316">
        <v>0</v>
      </c>
      <c r="I1316" s="10" t="str">
        <f>_xlfn.XLOOKUP(Q1_2025[[#This Row],[Artikelnr]],Artikel_prijzen[Artnr],Artikel_prijzen[Groep],"")</f>
        <v>Elektra</v>
      </c>
      <c r="J1316" s="10">
        <f>_xlfn.XLOOKUP(Q1_2025[[#This Row],[Artikelnr]],Artikel_prijzen[Artnr],Artikel_prijzen[Prijs 2025],"")</f>
        <v>659.2</v>
      </c>
      <c r="K1316" s="10" t="str">
        <f>IF(Q1_2025[[#This Row],[Artikelprijs]]&lt;&gt;"",IF(Q1_2025[[#This Row],[Stuksprijs]]=Q1_2025[[#This Row],[Artikelprijs]],"Prijs gelijk","Prijs wijkt af"),"")</f>
        <v>Prijs wijkt af</v>
      </c>
      <c r="L1316" s="10"/>
      <c r="M1316" t="s">
        <v>3</v>
      </c>
      <c r="N1316" s="10">
        <f>IF(Q1_2025[[#This Row],[Prijstype]]="Artikelprijs",Q1_2025[[#This Row],[Artikelprijs]],Q1_2025[[#This Row],[Stuksprijs]])</f>
        <v>949.6</v>
      </c>
      <c r="O1316" s="10">
        <f>IF(Q1_2025[[#This Row],[Prijstype]]="Artikelprijs",Q1_2025[[#This Row],[Artikelprijs]] * Q1_2025[[#This Row],[Besteld]],Q1_2025[[#This Row],[Brutobedrag]])</f>
        <v>949.6</v>
      </c>
      <c r="P1316" s="10">
        <f>IF(Q1_2025[[#This Row],[Prijstype]] = "Artikelprijs",Q1_2025[[#This Row],[Brutobedrag 2]]*(100-Q1_2025[[#This Row],[Relatiekorting percentage]])/100,Q1_2025[[#This Row],[Bruto - Rel.korting]])</f>
        <v>949.6</v>
      </c>
    </row>
    <row r="1317" spans="1:16" x14ac:dyDescent="0.3">
      <c r="A1317" t="s">
        <v>266</v>
      </c>
      <c r="B1317">
        <v>5022039</v>
      </c>
      <c r="C1317" t="s">
        <v>288</v>
      </c>
      <c r="D1317">
        <v>1</v>
      </c>
      <c r="E1317" s="10">
        <v>1229.2</v>
      </c>
      <c r="F1317" s="10">
        <v>1229.2</v>
      </c>
      <c r="G1317" s="10">
        <v>1229.2</v>
      </c>
      <c r="H1317">
        <v>0</v>
      </c>
      <c r="I1317" s="10" t="str">
        <f>_xlfn.XLOOKUP(Q1_2025[[#This Row],[Artikelnr]],Artikel_prijzen[Artnr],Artikel_prijzen[Groep],"")</f>
        <v>Elektra</v>
      </c>
      <c r="J1317" s="10">
        <f>_xlfn.XLOOKUP(Q1_2025[[#This Row],[Artikelnr]],Artikel_prijzen[Artnr],Artikel_prijzen[Prijs 2025],"")</f>
        <v>700</v>
      </c>
      <c r="K1317" s="10" t="str">
        <f>IF(Q1_2025[[#This Row],[Artikelprijs]]&lt;&gt;"",IF(Q1_2025[[#This Row],[Stuksprijs]]=Q1_2025[[#This Row],[Artikelprijs]],"Prijs gelijk","Prijs wijkt af"),"")</f>
        <v>Prijs wijkt af</v>
      </c>
      <c r="L1317" s="10"/>
      <c r="M1317" t="s">
        <v>3</v>
      </c>
      <c r="N1317" s="10">
        <f>IF(Q1_2025[[#This Row],[Prijstype]]="Artikelprijs",Q1_2025[[#This Row],[Artikelprijs]],Q1_2025[[#This Row],[Stuksprijs]])</f>
        <v>1229.2</v>
      </c>
      <c r="O1317" s="10">
        <f>IF(Q1_2025[[#This Row],[Prijstype]]="Artikelprijs",Q1_2025[[#This Row],[Artikelprijs]] * Q1_2025[[#This Row],[Besteld]],Q1_2025[[#This Row],[Brutobedrag]])</f>
        <v>1229.2</v>
      </c>
      <c r="P1317" s="10">
        <f>IF(Q1_2025[[#This Row],[Prijstype]] = "Artikelprijs",Q1_2025[[#This Row],[Brutobedrag 2]]*(100-Q1_2025[[#This Row],[Relatiekorting percentage]])/100,Q1_2025[[#This Row],[Bruto - Rel.korting]])</f>
        <v>1229.2</v>
      </c>
    </row>
    <row r="1318" spans="1:16" x14ac:dyDescent="0.3">
      <c r="A1318" t="s">
        <v>266</v>
      </c>
      <c r="B1318">
        <v>5022043</v>
      </c>
      <c r="C1318" t="s">
        <v>289</v>
      </c>
      <c r="D1318">
        <v>1</v>
      </c>
      <c r="E1318" s="10">
        <v>1580.4</v>
      </c>
      <c r="F1318" s="10">
        <v>1580.4</v>
      </c>
      <c r="G1318" s="10">
        <v>1580.4</v>
      </c>
      <c r="H1318">
        <v>0</v>
      </c>
      <c r="I1318" s="10" t="str">
        <f>_xlfn.XLOOKUP(Q1_2025[[#This Row],[Artikelnr]],Artikel_prijzen[Artnr],Artikel_prijzen[Groep],"")</f>
        <v>Elektra</v>
      </c>
      <c r="J1318" s="10">
        <f>_xlfn.XLOOKUP(Q1_2025[[#This Row],[Artikelnr]],Artikel_prijzen[Artnr],Artikel_prijzen[Prijs 2025],"")</f>
        <v>900</v>
      </c>
      <c r="K1318" s="10" t="str">
        <f>IF(Q1_2025[[#This Row],[Artikelprijs]]&lt;&gt;"",IF(Q1_2025[[#This Row],[Stuksprijs]]=Q1_2025[[#This Row],[Artikelprijs]],"Prijs gelijk","Prijs wijkt af"),"")</f>
        <v>Prijs wijkt af</v>
      </c>
      <c r="L1318" s="10"/>
      <c r="M1318" t="s">
        <v>3</v>
      </c>
      <c r="N1318" s="10">
        <f>IF(Q1_2025[[#This Row],[Prijstype]]="Artikelprijs",Q1_2025[[#This Row],[Artikelprijs]],Q1_2025[[#This Row],[Stuksprijs]])</f>
        <v>1580.4</v>
      </c>
      <c r="O1318" s="10">
        <f>IF(Q1_2025[[#This Row],[Prijstype]]="Artikelprijs",Q1_2025[[#This Row],[Artikelprijs]] * Q1_2025[[#This Row],[Besteld]],Q1_2025[[#This Row],[Brutobedrag]])</f>
        <v>1580.4</v>
      </c>
      <c r="P1318" s="10">
        <f>IF(Q1_2025[[#This Row],[Prijstype]] = "Artikelprijs",Q1_2025[[#This Row],[Brutobedrag 2]]*(100-Q1_2025[[#This Row],[Relatiekorting percentage]])/100,Q1_2025[[#This Row],[Bruto - Rel.korting]])</f>
        <v>1580.4</v>
      </c>
    </row>
    <row r="1319" spans="1:16" x14ac:dyDescent="0.3">
      <c r="A1319" t="s">
        <v>266</v>
      </c>
      <c r="B1319">
        <v>5022045</v>
      </c>
      <c r="C1319" t="s">
        <v>290</v>
      </c>
      <c r="D1319">
        <v>1</v>
      </c>
      <c r="E1319" s="10">
        <v>2004.2</v>
      </c>
      <c r="F1319" s="10">
        <v>2004.2</v>
      </c>
      <c r="G1319" s="10">
        <v>2004.2</v>
      </c>
      <c r="H1319">
        <v>0</v>
      </c>
      <c r="I1319" s="10" t="str">
        <f>_xlfn.XLOOKUP(Q1_2025[[#This Row],[Artikelnr]],Artikel_prijzen[Artnr],Artikel_prijzen[Groep],"")</f>
        <v>Elektra</v>
      </c>
      <c r="J1319" s="10">
        <f>_xlfn.XLOOKUP(Q1_2025[[#This Row],[Artikelnr]],Artikel_prijzen[Artnr],Artikel_prijzen[Prijs 2025],"")</f>
        <v>1100</v>
      </c>
      <c r="K1319" s="10" t="str">
        <f>IF(Q1_2025[[#This Row],[Artikelprijs]]&lt;&gt;"",IF(Q1_2025[[#This Row],[Stuksprijs]]=Q1_2025[[#This Row],[Artikelprijs]],"Prijs gelijk","Prijs wijkt af"),"")</f>
        <v>Prijs wijkt af</v>
      </c>
      <c r="L1319" s="10"/>
      <c r="M1319" t="s">
        <v>3</v>
      </c>
      <c r="N1319" s="10">
        <f>IF(Q1_2025[[#This Row],[Prijstype]]="Artikelprijs",Q1_2025[[#This Row],[Artikelprijs]],Q1_2025[[#This Row],[Stuksprijs]])</f>
        <v>2004.2</v>
      </c>
      <c r="O1319" s="10">
        <f>IF(Q1_2025[[#This Row],[Prijstype]]="Artikelprijs",Q1_2025[[#This Row],[Artikelprijs]] * Q1_2025[[#This Row],[Besteld]],Q1_2025[[#This Row],[Brutobedrag]])</f>
        <v>2004.2</v>
      </c>
      <c r="P1319" s="10">
        <f>IF(Q1_2025[[#This Row],[Prijstype]] = "Artikelprijs",Q1_2025[[#This Row],[Brutobedrag 2]]*(100-Q1_2025[[#This Row],[Relatiekorting percentage]])/100,Q1_2025[[#This Row],[Bruto - Rel.korting]])</f>
        <v>2004.2</v>
      </c>
    </row>
    <row r="1320" spans="1:16" x14ac:dyDescent="0.3">
      <c r="A1320" t="s">
        <v>266</v>
      </c>
      <c r="B1320">
        <v>5030225</v>
      </c>
      <c r="C1320" t="s">
        <v>261</v>
      </c>
      <c r="D1320">
        <v>1</v>
      </c>
      <c r="E1320" s="10">
        <v>133.9</v>
      </c>
      <c r="F1320" s="10">
        <v>133.9</v>
      </c>
      <c r="G1320" s="10">
        <v>133.9</v>
      </c>
      <c r="H1320">
        <v>0</v>
      </c>
      <c r="I1320" s="10" t="str">
        <f>_xlfn.XLOOKUP(Q1_2025[[#This Row],[Artikelnr]],Artikel_prijzen[Artnr],Artikel_prijzen[Groep],"")</f>
        <v>Rigging</v>
      </c>
      <c r="J1320" s="10">
        <f>_xlfn.XLOOKUP(Q1_2025[[#This Row],[Artikelnr]],Artikel_prijzen[Artnr],Artikel_prijzen[Prijs 2025],"")</f>
        <v>130</v>
      </c>
      <c r="K1320" s="10" t="str">
        <f>IF(Q1_2025[[#This Row],[Artikelprijs]]&lt;&gt;"",IF(Q1_2025[[#This Row],[Stuksprijs]]=Q1_2025[[#This Row],[Artikelprijs]],"Prijs gelijk","Prijs wijkt af"),"")</f>
        <v>Prijs wijkt af</v>
      </c>
      <c r="L1320" s="10"/>
      <c r="M1320" t="s">
        <v>3</v>
      </c>
      <c r="N1320" s="10">
        <f>IF(Q1_2025[[#This Row],[Prijstype]]="Artikelprijs",Q1_2025[[#This Row],[Artikelprijs]],Q1_2025[[#This Row],[Stuksprijs]])</f>
        <v>133.9</v>
      </c>
      <c r="O1320" s="10">
        <f>IF(Q1_2025[[#This Row],[Prijstype]]="Artikelprijs",Q1_2025[[#This Row],[Artikelprijs]] * Q1_2025[[#This Row],[Besteld]],Q1_2025[[#This Row],[Brutobedrag]])</f>
        <v>133.9</v>
      </c>
      <c r="P1320" s="10">
        <f>IF(Q1_2025[[#This Row],[Prijstype]] = "Artikelprijs",Q1_2025[[#This Row],[Brutobedrag 2]]*(100-Q1_2025[[#This Row],[Relatiekorting percentage]])/100,Q1_2025[[#This Row],[Bruto - Rel.korting]])</f>
        <v>133.9</v>
      </c>
    </row>
    <row r="1321" spans="1:16" x14ac:dyDescent="0.3">
      <c r="A1321" t="s">
        <v>266</v>
      </c>
      <c r="B1321">
        <v>5030226</v>
      </c>
      <c r="C1321" t="s">
        <v>291</v>
      </c>
      <c r="D1321">
        <v>1</v>
      </c>
      <c r="E1321" s="10">
        <v>159.65</v>
      </c>
      <c r="F1321" s="10">
        <v>159.65</v>
      </c>
      <c r="G1321" s="10">
        <v>159.65</v>
      </c>
      <c r="H1321">
        <v>0</v>
      </c>
      <c r="I1321" s="10" t="str">
        <f>_xlfn.XLOOKUP(Q1_2025[[#This Row],[Artikelnr]],Artikel_prijzen[Artnr],Artikel_prijzen[Groep],"")</f>
        <v>Rigging</v>
      </c>
      <c r="J1321" s="10">
        <f>_xlfn.XLOOKUP(Q1_2025[[#This Row],[Artikelnr]],Artikel_prijzen[Artnr],Artikel_prijzen[Prijs 2025],"")</f>
        <v>155</v>
      </c>
      <c r="K1321" s="10" t="str">
        <f>IF(Q1_2025[[#This Row],[Artikelprijs]]&lt;&gt;"",IF(Q1_2025[[#This Row],[Stuksprijs]]=Q1_2025[[#This Row],[Artikelprijs]],"Prijs gelijk","Prijs wijkt af"),"")</f>
        <v>Prijs wijkt af</v>
      </c>
      <c r="L1321" s="10"/>
      <c r="M1321" t="s">
        <v>3</v>
      </c>
      <c r="N1321" s="10">
        <f>IF(Q1_2025[[#This Row],[Prijstype]]="Artikelprijs",Q1_2025[[#This Row],[Artikelprijs]],Q1_2025[[#This Row],[Stuksprijs]])</f>
        <v>159.65</v>
      </c>
      <c r="O1321" s="10">
        <f>IF(Q1_2025[[#This Row],[Prijstype]]="Artikelprijs",Q1_2025[[#This Row],[Artikelprijs]] * Q1_2025[[#This Row],[Besteld]],Q1_2025[[#This Row],[Brutobedrag]])</f>
        <v>159.65</v>
      </c>
      <c r="P1321" s="10">
        <f>IF(Q1_2025[[#This Row],[Prijstype]] = "Artikelprijs",Q1_2025[[#This Row],[Brutobedrag 2]]*(100-Q1_2025[[#This Row],[Relatiekorting percentage]])/100,Q1_2025[[#This Row],[Bruto - Rel.korting]])</f>
        <v>159.65</v>
      </c>
    </row>
    <row r="1322" spans="1:16" x14ac:dyDescent="0.3">
      <c r="A1322" t="s">
        <v>266</v>
      </c>
      <c r="B1322">
        <v>5030228</v>
      </c>
      <c r="C1322" t="s">
        <v>113</v>
      </c>
      <c r="D1322">
        <v>1</v>
      </c>
      <c r="E1322" s="10">
        <v>236.9</v>
      </c>
      <c r="F1322" s="10">
        <v>236.9</v>
      </c>
      <c r="G1322" s="10">
        <v>236.9</v>
      </c>
      <c r="H1322">
        <v>0</v>
      </c>
      <c r="I1322" s="10" t="str">
        <f>_xlfn.XLOOKUP(Q1_2025[[#This Row],[Artikelnr]],Artikel_prijzen[Artnr],Artikel_prijzen[Groep],"")</f>
        <v>Rigging</v>
      </c>
      <c r="J1322" s="10">
        <f>_xlfn.XLOOKUP(Q1_2025[[#This Row],[Artikelnr]],Artikel_prijzen[Artnr],Artikel_prijzen[Prijs 2025],"")</f>
        <v>230</v>
      </c>
      <c r="K1322" s="10" t="str">
        <f>IF(Q1_2025[[#This Row],[Artikelprijs]]&lt;&gt;"",IF(Q1_2025[[#This Row],[Stuksprijs]]=Q1_2025[[#This Row],[Artikelprijs]],"Prijs gelijk","Prijs wijkt af"),"")</f>
        <v>Prijs wijkt af</v>
      </c>
      <c r="L1322" s="10"/>
      <c r="M1322" t="s">
        <v>3</v>
      </c>
      <c r="N1322" s="10">
        <f>IF(Q1_2025[[#This Row],[Prijstype]]="Artikelprijs",Q1_2025[[#This Row],[Artikelprijs]],Q1_2025[[#This Row],[Stuksprijs]])</f>
        <v>236.9</v>
      </c>
      <c r="O1322" s="10">
        <f>IF(Q1_2025[[#This Row],[Prijstype]]="Artikelprijs",Q1_2025[[#This Row],[Artikelprijs]] * Q1_2025[[#This Row],[Besteld]],Q1_2025[[#This Row],[Brutobedrag]])</f>
        <v>236.9</v>
      </c>
      <c r="P1322" s="10">
        <f>IF(Q1_2025[[#This Row],[Prijstype]] = "Artikelprijs",Q1_2025[[#This Row],[Brutobedrag 2]]*(100-Q1_2025[[#This Row],[Relatiekorting percentage]])/100,Q1_2025[[#This Row],[Bruto - Rel.korting]])</f>
        <v>236.9</v>
      </c>
    </row>
    <row r="1323" spans="1:16" x14ac:dyDescent="0.3">
      <c r="A1323" t="s">
        <v>266</v>
      </c>
      <c r="B1323">
        <v>5030229</v>
      </c>
      <c r="C1323" t="s">
        <v>18</v>
      </c>
      <c r="D1323">
        <v>1</v>
      </c>
      <c r="E1323" s="10">
        <v>303.85000000000002</v>
      </c>
      <c r="F1323" s="10">
        <v>303.85000000000002</v>
      </c>
      <c r="G1323" s="10">
        <v>303.85000000000002</v>
      </c>
      <c r="H1323">
        <v>0</v>
      </c>
      <c r="I1323" s="10" t="str">
        <f>_xlfn.XLOOKUP(Q1_2025[[#This Row],[Artikelnr]],Artikel_prijzen[Artnr],Artikel_prijzen[Groep],"")</f>
        <v>Rigging</v>
      </c>
      <c r="J1323" s="10">
        <f>_xlfn.XLOOKUP(Q1_2025[[#This Row],[Artikelnr]],Artikel_prijzen[Artnr],Artikel_prijzen[Prijs 2025],"")</f>
        <v>295</v>
      </c>
      <c r="K1323" s="10" t="str">
        <f>IF(Q1_2025[[#This Row],[Artikelprijs]]&lt;&gt;"",IF(Q1_2025[[#This Row],[Stuksprijs]]=Q1_2025[[#This Row],[Artikelprijs]],"Prijs gelijk","Prijs wijkt af"),"")</f>
        <v>Prijs wijkt af</v>
      </c>
      <c r="L1323" s="10"/>
      <c r="M1323" t="s">
        <v>3</v>
      </c>
      <c r="N1323" s="10">
        <f>IF(Q1_2025[[#This Row],[Prijstype]]="Artikelprijs",Q1_2025[[#This Row],[Artikelprijs]],Q1_2025[[#This Row],[Stuksprijs]])</f>
        <v>303.85000000000002</v>
      </c>
      <c r="O1323" s="10">
        <f>IF(Q1_2025[[#This Row],[Prijstype]]="Artikelprijs",Q1_2025[[#This Row],[Artikelprijs]] * Q1_2025[[#This Row],[Besteld]],Q1_2025[[#This Row],[Brutobedrag]])</f>
        <v>303.85000000000002</v>
      </c>
      <c r="P1323" s="10">
        <f>IF(Q1_2025[[#This Row],[Prijstype]] = "Artikelprijs",Q1_2025[[#This Row],[Brutobedrag 2]]*(100-Q1_2025[[#This Row],[Relatiekorting percentage]])/100,Q1_2025[[#This Row],[Bruto - Rel.korting]])</f>
        <v>303.85000000000002</v>
      </c>
    </row>
    <row r="1324" spans="1:16" x14ac:dyDescent="0.3">
      <c r="A1324" t="s">
        <v>266</v>
      </c>
      <c r="B1324">
        <v>5030230</v>
      </c>
      <c r="C1324" t="s">
        <v>292</v>
      </c>
      <c r="D1324">
        <v>1</v>
      </c>
      <c r="E1324" s="10">
        <v>247.2</v>
      </c>
      <c r="F1324" s="10">
        <v>247.2</v>
      </c>
      <c r="G1324" s="10">
        <v>247.2</v>
      </c>
      <c r="H1324">
        <v>0</v>
      </c>
      <c r="I1324" s="10" t="str">
        <f>_xlfn.XLOOKUP(Q1_2025[[#This Row],[Artikelnr]],Artikel_prijzen[Artnr],Artikel_prijzen[Groep],"")</f>
        <v>Rigging</v>
      </c>
      <c r="J1324" s="10">
        <f>_xlfn.XLOOKUP(Q1_2025[[#This Row],[Artikelnr]],Artikel_prijzen[Artnr],Artikel_prijzen[Prijs 2025],"")</f>
        <v>240</v>
      </c>
      <c r="K1324" s="10" t="str">
        <f>IF(Q1_2025[[#This Row],[Artikelprijs]]&lt;&gt;"",IF(Q1_2025[[#This Row],[Stuksprijs]]=Q1_2025[[#This Row],[Artikelprijs]],"Prijs gelijk","Prijs wijkt af"),"")</f>
        <v>Prijs wijkt af</v>
      </c>
      <c r="L1324" s="10"/>
      <c r="M1324" t="s">
        <v>3</v>
      </c>
      <c r="N1324" s="10">
        <f>IF(Q1_2025[[#This Row],[Prijstype]]="Artikelprijs",Q1_2025[[#This Row],[Artikelprijs]],Q1_2025[[#This Row],[Stuksprijs]])</f>
        <v>247.2</v>
      </c>
      <c r="O1324" s="10">
        <f>IF(Q1_2025[[#This Row],[Prijstype]]="Artikelprijs",Q1_2025[[#This Row],[Artikelprijs]] * Q1_2025[[#This Row],[Besteld]],Q1_2025[[#This Row],[Brutobedrag]])</f>
        <v>247.2</v>
      </c>
      <c r="P1324" s="10">
        <f>IF(Q1_2025[[#This Row],[Prijstype]] = "Artikelprijs",Q1_2025[[#This Row],[Brutobedrag 2]]*(100-Q1_2025[[#This Row],[Relatiekorting percentage]])/100,Q1_2025[[#This Row],[Bruto - Rel.korting]])</f>
        <v>247.2</v>
      </c>
    </row>
    <row r="1325" spans="1:16" x14ac:dyDescent="0.3">
      <c r="A1325" t="s">
        <v>266</v>
      </c>
      <c r="B1325">
        <v>5030232</v>
      </c>
      <c r="C1325" t="s">
        <v>116</v>
      </c>
      <c r="D1325">
        <v>1</v>
      </c>
      <c r="E1325" s="10">
        <v>144.19999999999999</v>
      </c>
      <c r="F1325" s="10">
        <v>144.19999999999999</v>
      </c>
      <c r="G1325" s="10">
        <v>144.19999999999999</v>
      </c>
      <c r="H1325">
        <v>0</v>
      </c>
      <c r="I1325" s="10" t="str">
        <f>_xlfn.XLOOKUP(Q1_2025[[#This Row],[Artikelnr]],Artikel_prijzen[Artnr],Artikel_prijzen[Groep],"")</f>
        <v>Rigging</v>
      </c>
      <c r="J1325" s="10">
        <f>_xlfn.XLOOKUP(Q1_2025[[#This Row],[Artikelnr]],Artikel_prijzen[Artnr],Artikel_prijzen[Prijs 2025],"")</f>
        <v>140</v>
      </c>
      <c r="K1325" s="10" t="str">
        <f>IF(Q1_2025[[#This Row],[Artikelprijs]]&lt;&gt;"",IF(Q1_2025[[#This Row],[Stuksprijs]]=Q1_2025[[#This Row],[Artikelprijs]],"Prijs gelijk","Prijs wijkt af"),"")</f>
        <v>Prijs wijkt af</v>
      </c>
      <c r="L1325" s="10"/>
      <c r="M1325" t="s">
        <v>3</v>
      </c>
      <c r="N1325" s="10">
        <f>IF(Q1_2025[[#This Row],[Prijstype]]="Artikelprijs",Q1_2025[[#This Row],[Artikelprijs]],Q1_2025[[#This Row],[Stuksprijs]])</f>
        <v>144.19999999999999</v>
      </c>
      <c r="O1325" s="10">
        <f>IF(Q1_2025[[#This Row],[Prijstype]]="Artikelprijs",Q1_2025[[#This Row],[Artikelprijs]] * Q1_2025[[#This Row],[Besteld]],Q1_2025[[#This Row],[Brutobedrag]])</f>
        <v>144.19999999999999</v>
      </c>
      <c r="P1325" s="10">
        <f>IF(Q1_2025[[#This Row],[Prijstype]] = "Artikelprijs",Q1_2025[[#This Row],[Brutobedrag 2]]*(100-Q1_2025[[#This Row],[Relatiekorting percentage]])/100,Q1_2025[[#This Row],[Bruto - Rel.korting]])</f>
        <v>144.19999999999999</v>
      </c>
    </row>
    <row r="1326" spans="1:16" x14ac:dyDescent="0.3">
      <c r="A1326" t="s">
        <v>266</v>
      </c>
      <c r="B1326">
        <v>5030234</v>
      </c>
      <c r="C1326" t="s">
        <v>155</v>
      </c>
      <c r="D1326">
        <v>1</v>
      </c>
      <c r="E1326" s="10">
        <v>180.25</v>
      </c>
      <c r="F1326" s="10">
        <v>180.25</v>
      </c>
      <c r="G1326" s="10">
        <v>180.25</v>
      </c>
      <c r="H1326">
        <v>0</v>
      </c>
      <c r="I1326" s="10" t="str">
        <f>_xlfn.XLOOKUP(Q1_2025[[#This Row],[Artikelnr]],Artikel_prijzen[Artnr],Artikel_prijzen[Groep],"")</f>
        <v>Rigging</v>
      </c>
      <c r="J1326" s="10">
        <f>_xlfn.XLOOKUP(Q1_2025[[#This Row],[Artikelnr]],Artikel_prijzen[Artnr],Artikel_prijzen[Prijs 2025],"")</f>
        <v>175</v>
      </c>
      <c r="K1326" s="10" t="str">
        <f>IF(Q1_2025[[#This Row],[Artikelprijs]]&lt;&gt;"",IF(Q1_2025[[#This Row],[Stuksprijs]]=Q1_2025[[#This Row],[Artikelprijs]],"Prijs gelijk","Prijs wijkt af"),"")</f>
        <v>Prijs wijkt af</v>
      </c>
      <c r="L1326" s="10"/>
      <c r="M1326" t="s">
        <v>3</v>
      </c>
      <c r="N1326" s="10">
        <f>IF(Q1_2025[[#This Row],[Prijstype]]="Artikelprijs",Q1_2025[[#This Row],[Artikelprijs]],Q1_2025[[#This Row],[Stuksprijs]])</f>
        <v>180.25</v>
      </c>
      <c r="O1326" s="10">
        <f>IF(Q1_2025[[#This Row],[Prijstype]]="Artikelprijs",Q1_2025[[#This Row],[Artikelprijs]] * Q1_2025[[#This Row],[Besteld]],Q1_2025[[#This Row],[Brutobedrag]])</f>
        <v>180.25</v>
      </c>
      <c r="P1326" s="10">
        <f>IF(Q1_2025[[#This Row],[Prijstype]] = "Artikelprijs",Q1_2025[[#This Row],[Brutobedrag 2]]*(100-Q1_2025[[#This Row],[Relatiekorting percentage]])/100,Q1_2025[[#This Row],[Bruto - Rel.korting]])</f>
        <v>180.25</v>
      </c>
    </row>
    <row r="1327" spans="1:16" x14ac:dyDescent="0.3">
      <c r="A1327" t="s">
        <v>266</v>
      </c>
      <c r="B1327">
        <v>5030001</v>
      </c>
      <c r="C1327" t="s">
        <v>132</v>
      </c>
      <c r="D1327">
        <v>1</v>
      </c>
      <c r="E1327" s="10">
        <v>28.84</v>
      </c>
      <c r="F1327" s="10">
        <v>28.84</v>
      </c>
      <c r="G1327" s="10">
        <v>28.84</v>
      </c>
      <c r="H1327">
        <v>0</v>
      </c>
      <c r="I1327" s="10" t="str">
        <f>_xlfn.XLOOKUP(Q1_2025[[#This Row],[Artikelnr]],Artikel_prijzen[Artnr],Artikel_prijzen[Groep],"")</f>
        <v>Rigging</v>
      </c>
      <c r="J1327" s="10">
        <f>_xlfn.XLOOKUP(Q1_2025[[#This Row],[Artikelnr]],Artikel_prijzen[Artnr],Artikel_prijzen[Prijs 2025],"")</f>
        <v>28</v>
      </c>
      <c r="K1327" s="10" t="str">
        <f>IF(Q1_2025[[#This Row],[Artikelprijs]]&lt;&gt;"",IF(Q1_2025[[#This Row],[Stuksprijs]]=Q1_2025[[#This Row],[Artikelprijs]],"Prijs gelijk","Prijs wijkt af"),"")</f>
        <v>Prijs wijkt af</v>
      </c>
      <c r="L1327" s="10"/>
      <c r="M1327" t="s">
        <v>3</v>
      </c>
      <c r="N1327" s="10">
        <f>IF(Q1_2025[[#This Row],[Prijstype]]="Artikelprijs",Q1_2025[[#This Row],[Artikelprijs]],Q1_2025[[#This Row],[Stuksprijs]])</f>
        <v>28.84</v>
      </c>
      <c r="O1327" s="10">
        <f>IF(Q1_2025[[#This Row],[Prijstype]]="Artikelprijs",Q1_2025[[#This Row],[Artikelprijs]] * Q1_2025[[#This Row],[Besteld]],Q1_2025[[#This Row],[Brutobedrag]])</f>
        <v>28.84</v>
      </c>
      <c r="P1327" s="10">
        <f>IF(Q1_2025[[#This Row],[Prijstype]] = "Artikelprijs",Q1_2025[[#This Row],[Brutobedrag 2]]*(100-Q1_2025[[#This Row],[Relatiekorting percentage]])/100,Q1_2025[[#This Row],[Bruto - Rel.korting]])</f>
        <v>28.84</v>
      </c>
    </row>
    <row r="1328" spans="1:16" x14ac:dyDescent="0.3">
      <c r="A1328" t="s">
        <v>266</v>
      </c>
      <c r="B1328">
        <v>5030226</v>
      </c>
      <c r="C1328" t="s">
        <v>291</v>
      </c>
      <c r="D1328">
        <v>20</v>
      </c>
      <c r="E1328" s="10">
        <v>159.65</v>
      </c>
      <c r="F1328" s="10">
        <v>3193</v>
      </c>
      <c r="G1328" s="10">
        <v>3193</v>
      </c>
      <c r="H1328">
        <v>0</v>
      </c>
      <c r="I1328" s="10" t="str">
        <f>_xlfn.XLOOKUP(Q1_2025[[#This Row],[Artikelnr]],Artikel_prijzen[Artnr],Artikel_prijzen[Groep],"")</f>
        <v>Rigging</v>
      </c>
      <c r="J1328" s="10">
        <f>_xlfn.XLOOKUP(Q1_2025[[#This Row],[Artikelnr]],Artikel_prijzen[Artnr],Artikel_prijzen[Prijs 2025],"")</f>
        <v>155</v>
      </c>
      <c r="K1328" s="10" t="str">
        <f>IF(Q1_2025[[#This Row],[Artikelprijs]]&lt;&gt;"",IF(Q1_2025[[#This Row],[Stuksprijs]]=Q1_2025[[#This Row],[Artikelprijs]],"Prijs gelijk","Prijs wijkt af"),"")</f>
        <v>Prijs wijkt af</v>
      </c>
      <c r="L1328" s="10"/>
      <c r="M1328" t="s">
        <v>3</v>
      </c>
      <c r="N1328" s="10">
        <f>IF(Q1_2025[[#This Row],[Prijstype]]="Artikelprijs",Q1_2025[[#This Row],[Artikelprijs]],Q1_2025[[#This Row],[Stuksprijs]])</f>
        <v>159.65</v>
      </c>
      <c r="O1328" s="10">
        <f>IF(Q1_2025[[#This Row],[Prijstype]]="Artikelprijs",Q1_2025[[#This Row],[Artikelprijs]] * Q1_2025[[#This Row],[Besteld]],Q1_2025[[#This Row],[Brutobedrag]])</f>
        <v>3193</v>
      </c>
      <c r="P1328" s="10">
        <f>IF(Q1_2025[[#This Row],[Prijstype]] = "Artikelprijs",Q1_2025[[#This Row],[Brutobedrag 2]]*(100-Q1_2025[[#This Row],[Relatiekorting percentage]])/100,Q1_2025[[#This Row],[Bruto - Rel.korting]])</f>
        <v>3193</v>
      </c>
    </row>
    <row r="1329" spans="1:16" x14ac:dyDescent="0.3">
      <c r="A1329" t="s">
        <v>266</v>
      </c>
      <c r="B1329">
        <v>5021034</v>
      </c>
      <c r="C1329" t="s">
        <v>275</v>
      </c>
      <c r="D1329">
        <v>2</v>
      </c>
      <c r="E1329" s="10">
        <v>185.4</v>
      </c>
      <c r="F1329" s="10">
        <v>370.8</v>
      </c>
      <c r="G1329" s="10">
        <v>370.8</v>
      </c>
      <c r="H1329">
        <v>0</v>
      </c>
      <c r="I1329" s="10" t="str">
        <f>_xlfn.XLOOKUP(Q1_2025[[#This Row],[Artikelnr]],Artikel_prijzen[Artnr],Artikel_prijzen[Groep],"")</f>
        <v>Elektra</v>
      </c>
      <c r="J1329" s="10">
        <f>_xlfn.XLOOKUP(Q1_2025[[#This Row],[Artikelnr]],Artikel_prijzen[Artnr],Artikel_prijzen[Prijs 2025],"")</f>
        <v>106.8625</v>
      </c>
      <c r="K1329" s="10" t="str">
        <f>IF(Q1_2025[[#This Row],[Artikelprijs]]&lt;&gt;"",IF(Q1_2025[[#This Row],[Stuksprijs]]=Q1_2025[[#This Row],[Artikelprijs]],"Prijs gelijk","Prijs wijkt af"),"")</f>
        <v>Prijs wijkt af</v>
      </c>
      <c r="L1329" s="10"/>
      <c r="M1329" t="s">
        <v>3</v>
      </c>
      <c r="N1329" s="10">
        <f>IF(Q1_2025[[#This Row],[Prijstype]]="Artikelprijs",Q1_2025[[#This Row],[Artikelprijs]],Q1_2025[[#This Row],[Stuksprijs]])</f>
        <v>185.4</v>
      </c>
      <c r="O1329" s="10">
        <f>IF(Q1_2025[[#This Row],[Prijstype]]="Artikelprijs",Q1_2025[[#This Row],[Artikelprijs]] * Q1_2025[[#This Row],[Besteld]],Q1_2025[[#This Row],[Brutobedrag]])</f>
        <v>370.8</v>
      </c>
      <c r="P1329" s="10">
        <f>IF(Q1_2025[[#This Row],[Prijstype]] = "Artikelprijs",Q1_2025[[#This Row],[Brutobedrag 2]]*(100-Q1_2025[[#This Row],[Relatiekorting percentage]])/100,Q1_2025[[#This Row],[Bruto - Rel.korting]])</f>
        <v>370.8</v>
      </c>
    </row>
    <row r="1330" spans="1:16" x14ac:dyDescent="0.3">
      <c r="A1330" t="s">
        <v>266</v>
      </c>
      <c r="B1330">
        <v>5030226</v>
      </c>
      <c r="C1330" t="s">
        <v>291</v>
      </c>
      <c r="D1330">
        <v>2</v>
      </c>
      <c r="E1330" s="10">
        <v>159.65</v>
      </c>
      <c r="F1330" s="10">
        <v>319.3</v>
      </c>
      <c r="G1330" s="10">
        <v>319.3</v>
      </c>
      <c r="H1330">
        <v>0</v>
      </c>
      <c r="I1330" s="10" t="str">
        <f>_xlfn.XLOOKUP(Q1_2025[[#This Row],[Artikelnr]],Artikel_prijzen[Artnr],Artikel_prijzen[Groep],"")</f>
        <v>Rigging</v>
      </c>
      <c r="J1330" s="10">
        <f>_xlfn.XLOOKUP(Q1_2025[[#This Row],[Artikelnr]],Artikel_prijzen[Artnr],Artikel_prijzen[Prijs 2025],"")</f>
        <v>155</v>
      </c>
      <c r="K1330" s="10" t="str">
        <f>IF(Q1_2025[[#This Row],[Artikelprijs]]&lt;&gt;"",IF(Q1_2025[[#This Row],[Stuksprijs]]=Q1_2025[[#This Row],[Artikelprijs]],"Prijs gelijk","Prijs wijkt af"),"")</f>
        <v>Prijs wijkt af</v>
      </c>
      <c r="L1330" s="10"/>
      <c r="M1330" t="s">
        <v>3</v>
      </c>
      <c r="N1330" s="10">
        <f>IF(Q1_2025[[#This Row],[Prijstype]]="Artikelprijs",Q1_2025[[#This Row],[Artikelprijs]],Q1_2025[[#This Row],[Stuksprijs]])</f>
        <v>159.65</v>
      </c>
      <c r="O1330" s="10">
        <f>IF(Q1_2025[[#This Row],[Prijstype]]="Artikelprijs",Q1_2025[[#This Row],[Artikelprijs]] * Q1_2025[[#This Row],[Besteld]],Q1_2025[[#This Row],[Brutobedrag]])</f>
        <v>319.3</v>
      </c>
      <c r="P1330" s="10">
        <f>IF(Q1_2025[[#This Row],[Prijstype]] = "Artikelprijs",Q1_2025[[#This Row],[Brutobedrag 2]]*(100-Q1_2025[[#This Row],[Relatiekorting percentage]])/100,Q1_2025[[#This Row],[Bruto - Rel.korting]])</f>
        <v>319.3</v>
      </c>
    </row>
    <row r="1331" spans="1:16" x14ac:dyDescent="0.3">
      <c r="A1331" t="s">
        <v>266</v>
      </c>
      <c r="B1331">
        <v>5030232</v>
      </c>
      <c r="C1331" t="s">
        <v>116</v>
      </c>
      <c r="D1331">
        <v>1</v>
      </c>
      <c r="E1331" s="10">
        <v>144.19999999999999</v>
      </c>
      <c r="F1331" s="10">
        <v>144.19999999999999</v>
      </c>
      <c r="G1331" s="10">
        <v>144.19999999999999</v>
      </c>
      <c r="H1331">
        <v>0</v>
      </c>
      <c r="I1331" s="10" t="str">
        <f>_xlfn.XLOOKUP(Q1_2025[[#This Row],[Artikelnr]],Artikel_prijzen[Artnr],Artikel_prijzen[Groep],"")</f>
        <v>Rigging</v>
      </c>
      <c r="J1331" s="10">
        <f>_xlfn.XLOOKUP(Q1_2025[[#This Row],[Artikelnr]],Artikel_prijzen[Artnr],Artikel_prijzen[Prijs 2025],"")</f>
        <v>140</v>
      </c>
      <c r="K1331" s="10" t="str">
        <f>IF(Q1_2025[[#This Row],[Artikelprijs]]&lt;&gt;"",IF(Q1_2025[[#This Row],[Stuksprijs]]=Q1_2025[[#This Row],[Artikelprijs]],"Prijs gelijk","Prijs wijkt af"),"")</f>
        <v>Prijs wijkt af</v>
      </c>
      <c r="L1331" s="10"/>
      <c r="M1331" t="s">
        <v>3</v>
      </c>
      <c r="N1331" s="10">
        <f>IF(Q1_2025[[#This Row],[Prijstype]]="Artikelprijs",Q1_2025[[#This Row],[Artikelprijs]],Q1_2025[[#This Row],[Stuksprijs]])</f>
        <v>144.19999999999999</v>
      </c>
      <c r="O1331" s="10">
        <f>IF(Q1_2025[[#This Row],[Prijstype]]="Artikelprijs",Q1_2025[[#This Row],[Artikelprijs]] * Q1_2025[[#This Row],[Besteld]],Q1_2025[[#This Row],[Brutobedrag]])</f>
        <v>144.19999999999999</v>
      </c>
      <c r="P1331" s="10">
        <f>IF(Q1_2025[[#This Row],[Prijstype]] = "Artikelprijs",Q1_2025[[#This Row],[Brutobedrag 2]]*(100-Q1_2025[[#This Row],[Relatiekorting percentage]])/100,Q1_2025[[#This Row],[Bruto - Rel.korting]])</f>
        <v>144.19999999999999</v>
      </c>
    </row>
    <row r="1332" spans="1:16" x14ac:dyDescent="0.3">
      <c r="A1332" t="s">
        <v>266</v>
      </c>
      <c r="B1332">
        <v>5021034</v>
      </c>
      <c r="C1332" t="s">
        <v>275</v>
      </c>
      <c r="D1332">
        <v>1</v>
      </c>
      <c r="E1332" s="10">
        <v>185.4</v>
      </c>
      <c r="F1332" s="10">
        <v>185.4</v>
      </c>
      <c r="G1332" s="10">
        <v>185.4</v>
      </c>
      <c r="H1332">
        <v>0</v>
      </c>
      <c r="I1332" s="10" t="str">
        <f>_xlfn.XLOOKUP(Q1_2025[[#This Row],[Artikelnr]],Artikel_prijzen[Artnr],Artikel_prijzen[Groep],"")</f>
        <v>Elektra</v>
      </c>
      <c r="J1332" s="10">
        <f>_xlfn.XLOOKUP(Q1_2025[[#This Row],[Artikelnr]],Artikel_prijzen[Artnr],Artikel_prijzen[Prijs 2025],"")</f>
        <v>106.8625</v>
      </c>
      <c r="K1332" s="10" t="str">
        <f>IF(Q1_2025[[#This Row],[Artikelprijs]]&lt;&gt;"",IF(Q1_2025[[#This Row],[Stuksprijs]]=Q1_2025[[#This Row],[Artikelprijs]],"Prijs gelijk","Prijs wijkt af"),"")</f>
        <v>Prijs wijkt af</v>
      </c>
      <c r="L1332" s="10"/>
      <c r="M1332" t="s">
        <v>3</v>
      </c>
      <c r="N1332" s="10">
        <f>IF(Q1_2025[[#This Row],[Prijstype]]="Artikelprijs",Q1_2025[[#This Row],[Artikelprijs]],Q1_2025[[#This Row],[Stuksprijs]])</f>
        <v>185.4</v>
      </c>
      <c r="O1332" s="10">
        <f>IF(Q1_2025[[#This Row],[Prijstype]]="Artikelprijs",Q1_2025[[#This Row],[Artikelprijs]] * Q1_2025[[#This Row],[Besteld]],Q1_2025[[#This Row],[Brutobedrag]])</f>
        <v>185.4</v>
      </c>
      <c r="P1332" s="10">
        <f>IF(Q1_2025[[#This Row],[Prijstype]] = "Artikelprijs",Q1_2025[[#This Row],[Brutobedrag 2]]*(100-Q1_2025[[#This Row],[Relatiekorting percentage]])/100,Q1_2025[[#This Row],[Bruto - Rel.korting]])</f>
        <v>185.4</v>
      </c>
    </row>
    <row r="1333" spans="1:16" x14ac:dyDescent="0.3">
      <c r="A1333" t="s">
        <v>266</v>
      </c>
      <c r="B1333">
        <v>5030226</v>
      </c>
      <c r="C1333" t="s">
        <v>291</v>
      </c>
      <c r="D1333">
        <v>9</v>
      </c>
      <c r="E1333" s="10">
        <v>159.65</v>
      </c>
      <c r="F1333" s="10">
        <v>1436.85</v>
      </c>
      <c r="G1333" s="10">
        <v>1436.85</v>
      </c>
      <c r="H1333">
        <v>0</v>
      </c>
      <c r="I1333" s="10" t="str">
        <f>_xlfn.XLOOKUP(Q1_2025[[#This Row],[Artikelnr]],Artikel_prijzen[Artnr],Artikel_prijzen[Groep],"")</f>
        <v>Rigging</v>
      </c>
      <c r="J1333" s="10">
        <f>_xlfn.XLOOKUP(Q1_2025[[#This Row],[Artikelnr]],Artikel_prijzen[Artnr],Artikel_prijzen[Prijs 2025],"")</f>
        <v>155</v>
      </c>
      <c r="K1333" s="10" t="str">
        <f>IF(Q1_2025[[#This Row],[Artikelprijs]]&lt;&gt;"",IF(Q1_2025[[#This Row],[Stuksprijs]]=Q1_2025[[#This Row],[Artikelprijs]],"Prijs gelijk","Prijs wijkt af"),"")</f>
        <v>Prijs wijkt af</v>
      </c>
      <c r="L1333" s="10"/>
      <c r="M1333" t="s">
        <v>3</v>
      </c>
      <c r="N1333" s="10">
        <f>IF(Q1_2025[[#This Row],[Prijstype]]="Artikelprijs",Q1_2025[[#This Row],[Artikelprijs]],Q1_2025[[#This Row],[Stuksprijs]])</f>
        <v>159.65</v>
      </c>
      <c r="O1333" s="10">
        <f>IF(Q1_2025[[#This Row],[Prijstype]]="Artikelprijs",Q1_2025[[#This Row],[Artikelprijs]] * Q1_2025[[#This Row],[Besteld]],Q1_2025[[#This Row],[Brutobedrag]])</f>
        <v>1436.85</v>
      </c>
      <c r="P1333" s="10">
        <f>IF(Q1_2025[[#This Row],[Prijstype]] = "Artikelprijs",Q1_2025[[#This Row],[Brutobedrag 2]]*(100-Q1_2025[[#This Row],[Relatiekorting percentage]])/100,Q1_2025[[#This Row],[Bruto - Rel.korting]])</f>
        <v>1436.85</v>
      </c>
    </row>
    <row r="1334" spans="1:16" x14ac:dyDescent="0.3">
      <c r="A1334" t="s">
        <v>266</v>
      </c>
      <c r="B1334">
        <v>5030232</v>
      </c>
      <c r="C1334" t="s">
        <v>116</v>
      </c>
      <c r="D1334">
        <v>1</v>
      </c>
      <c r="E1334" s="10">
        <v>144.19999999999999</v>
      </c>
      <c r="F1334" s="10">
        <v>144.19999999999999</v>
      </c>
      <c r="G1334" s="10">
        <v>144.19999999999999</v>
      </c>
      <c r="H1334">
        <v>0</v>
      </c>
      <c r="I1334" s="10" t="str">
        <f>_xlfn.XLOOKUP(Q1_2025[[#This Row],[Artikelnr]],Artikel_prijzen[Artnr],Artikel_prijzen[Groep],"")</f>
        <v>Rigging</v>
      </c>
      <c r="J1334" s="10">
        <f>_xlfn.XLOOKUP(Q1_2025[[#This Row],[Artikelnr]],Artikel_prijzen[Artnr],Artikel_prijzen[Prijs 2025],"")</f>
        <v>140</v>
      </c>
      <c r="K1334" s="10" t="str">
        <f>IF(Q1_2025[[#This Row],[Artikelprijs]]&lt;&gt;"",IF(Q1_2025[[#This Row],[Stuksprijs]]=Q1_2025[[#This Row],[Artikelprijs]],"Prijs gelijk","Prijs wijkt af"),"")</f>
        <v>Prijs wijkt af</v>
      </c>
      <c r="L1334" s="10"/>
      <c r="M1334" t="s">
        <v>3</v>
      </c>
      <c r="N1334" s="10">
        <f>IF(Q1_2025[[#This Row],[Prijstype]]="Artikelprijs",Q1_2025[[#This Row],[Artikelprijs]],Q1_2025[[#This Row],[Stuksprijs]])</f>
        <v>144.19999999999999</v>
      </c>
      <c r="O1334" s="10">
        <f>IF(Q1_2025[[#This Row],[Prijstype]]="Artikelprijs",Q1_2025[[#This Row],[Artikelprijs]] * Q1_2025[[#This Row],[Besteld]],Q1_2025[[#This Row],[Brutobedrag]])</f>
        <v>144.19999999999999</v>
      </c>
      <c r="P1334" s="10">
        <f>IF(Q1_2025[[#This Row],[Prijstype]] = "Artikelprijs",Q1_2025[[#This Row],[Brutobedrag 2]]*(100-Q1_2025[[#This Row],[Relatiekorting percentage]])/100,Q1_2025[[#This Row],[Bruto - Rel.korting]])</f>
        <v>144.19999999999999</v>
      </c>
    </row>
    <row r="1335" spans="1:16" x14ac:dyDescent="0.3">
      <c r="A1335" t="s">
        <v>266</v>
      </c>
      <c r="B1335">
        <v>5022025</v>
      </c>
      <c r="C1335" t="s">
        <v>277</v>
      </c>
      <c r="D1335">
        <v>1</v>
      </c>
      <c r="E1335" s="10">
        <v>361.25</v>
      </c>
      <c r="F1335" s="10">
        <v>361.25</v>
      </c>
      <c r="G1335" s="10">
        <v>361.25</v>
      </c>
      <c r="H1335">
        <v>0</v>
      </c>
      <c r="I1335" s="10" t="str">
        <f>_xlfn.XLOOKUP(Q1_2025[[#This Row],[Artikelnr]],Artikel_prijzen[Artnr],Artikel_prijzen[Groep],"")</f>
        <v>Elektra</v>
      </c>
      <c r="J1335" s="10">
        <f>_xlfn.XLOOKUP(Q1_2025[[#This Row],[Artikelnr]],Artikel_prijzen[Artnr],Artikel_prijzen[Prijs 2025],"")</f>
        <v>252.35</v>
      </c>
      <c r="K1335" s="10" t="str">
        <f>IF(Q1_2025[[#This Row],[Artikelprijs]]&lt;&gt;"",IF(Q1_2025[[#This Row],[Stuksprijs]]=Q1_2025[[#This Row],[Artikelprijs]],"Prijs gelijk","Prijs wijkt af"),"")</f>
        <v>Prijs wijkt af</v>
      </c>
      <c r="L1335" s="10"/>
      <c r="M1335" t="s">
        <v>3</v>
      </c>
      <c r="N1335" s="10">
        <f>IF(Q1_2025[[#This Row],[Prijstype]]="Artikelprijs",Q1_2025[[#This Row],[Artikelprijs]],Q1_2025[[#This Row],[Stuksprijs]])</f>
        <v>361.25</v>
      </c>
      <c r="O1335" s="10">
        <f>IF(Q1_2025[[#This Row],[Prijstype]]="Artikelprijs",Q1_2025[[#This Row],[Artikelprijs]] * Q1_2025[[#This Row],[Besteld]],Q1_2025[[#This Row],[Brutobedrag]])</f>
        <v>361.25</v>
      </c>
      <c r="P1335" s="10">
        <f>IF(Q1_2025[[#This Row],[Prijstype]] = "Artikelprijs",Q1_2025[[#This Row],[Brutobedrag 2]]*(100-Q1_2025[[#This Row],[Relatiekorting percentage]])/100,Q1_2025[[#This Row],[Bruto - Rel.korting]])</f>
        <v>361.25</v>
      </c>
    </row>
    <row r="1336" spans="1:16" x14ac:dyDescent="0.3">
      <c r="A1336" t="s">
        <v>266</v>
      </c>
      <c r="B1336">
        <v>5030226</v>
      </c>
      <c r="C1336" t="s">
        <v>291</v>
      </c>
      <c r="D1336">
        <v>17</v>
      </c>
      <c r="E1336" s="10">
        <v>159.65</v>
      </c>
      <c r="F1336" s="10">
        <v>2714.05</v>
      </c>
      <c r="G1336" s="10">
        <v>2714.05</v>
      </c>
      <c r="H1336">
        <v>0</v>
      </c>
      <c r="I1336" s="10" t="str">
        <f>_xlfn.XLOOKUP(Q1_2025[[#This Row],[Artikelnr]],Artikel_prijzen[Artnr],Artikel_prijzen[Groep],"")</f>
        <v>Rigging</v>
      </c>
      <c r="J1336" s="10">
        <f>_xlfn.XLOOKUP(Q1_2025[[#This Row],[Artikelnr]],Artikel_prijzen[Artnr],Artikel_prijzen[Prijs 2025],"")</f>
        <v>155</v>
      </c>
      <c r="K1336" s="10" t="str">
        <f>IF(Q1_2025[[#This Row],[Artikelprijs]]&lt;&gt;"",IF(Q1_2025[[#This Row],[Stuksprijs]]=Q1_2025[[#This Row],[Artikelprijs]],"Prijs gelijk","Prijs wijkt af"),"")</f>
        <v>Prijs wijkt af</v>
      </c>
      <c r="L1336" s="10"/>
      <c r="M1336" t="s">
        <v>3</v>
      </c>
      <c r="N1336" s="10">
        <f>IF(Q1_2025[[#This Row],[Prijstype]]="Artikelprijs",Q1_2025[[#This Row],[Artikelprijs]],Q1_2025[[#This Row],[Stuksprijs]])</f>
        <v>159.65</v>
      </c>
      <c r="O1336" s="10">
        <f>IF(Q1_2025[[#This Row],[Prijstype]]="Artikelprijs",Q1_2025[[#This Row],[Artikelprijs]] * Q1_2025[[#This Row],[Besteld]],Q1_2025[[#This Row],[Brutobedrag]])</f>
        <v>2714.05</v>
      </c>
      <c r="P1336" s="10">
        <f>IF(Q1_2025[[#This Row],[Prijstype]] = "Artikelprijs",Q1_2025[[#This Row],[Brutobedrag 2]]*(100-Q1_2025[[#This Row],[Relatiekorting percentage]])/100,Q1_2025[[#This Row],[Bruto - Rel.korting]])</f>
        <v>2714.05</v>
      </c>
    </row>
    <row r="1337" spans="1:16" x14ac:dyDescent="0.3">
      <c r="A1337" t="s">
        <v>266</v>
      </c>
      <c r="B1337">
        <v>5030225</v>
      </c>
      <c r="C1337" t="s">
        <v>261</v>
      </c>
      <c r="D1337">
        <v>3</v>
      </c>
      <c r="E1337" s="10">
        <v>133.9</v>
      </c>
      <c r="F1337" s="10">
        <v>401.7</v>
      </c>
      <c r="G1337" s="10">
        <v>401.7</v>
      </c>
      <c r="H1337">
        <v>0</v>
      </c>
      <c r="I1337" s="10" t="str">
        <f>_xlfn.XLOOKUP(Q1_2025[[#This Row],[Artikelnr]],Artikel_prijzen[Artnr],Artikel_prijzen[Groep],"")</f>
        <v>Rigging</v>
      </c>
      <c r="J1337" s="10">
        <f>_xlfn.XLOOKUP(Q1_2025[[#This Row],[Artikelnr]],Artikel_prijzen[Artnr],Artikel_prijzen[Prijs 2025],"")</f>
        <v>130</v>
      </c>
      <c r="K1337" s="10" t="str">
        <f>IF(Q1_2025[[#This Row],[Artikelprijs]]&lt;&gt;"",IF(Q1_2025[[#This Row],[Stuksprijs]]=Q1_2025[[#This Row],[Artikelprijs]],"Prijs gelijk","Prijs wijkt af"),"")</f>
        <v>Prijs wijkt af</v>
      </c>
      <c r="L1337" s="10"/>
      <c r="M1337" t="s">
        <v>3</v>
      </c>
      <c r="N1337" s="10">
        <f>IF(Q1_2025[[#This Row],[Prijstype]]="Artikelprijs",Q1_2025[[#This Row],[Artikelprijs]],Q1_2025[[#This Row],[Stuksprijs]])</f>
        <v>133.9</v>
      </c>
      <c r="O1337" s="10">
        <f>IF(Q1_2025[[#This Row],[Prijstype]]="Artikelprijs",Q1_2025[[#This Row],[Artikelprijs]] * Q1_2025[[#This Row],[Besteld]],Q1_2025[[#This Row],[Brutobedrag]])</f>
        <v>401.7</v>
      </c>
      <c r="P1337" s="10">
        <f>IF(Q1_2025[[#This Row],[Prijstype]] = "Artikelprijs",Q1_2025[[#This Row],[Brutobedrag 2]]*(100-Q1_2025[[#This Row],[Relatiekorting percentage]])/100,Q1_2025[[#This Row],[Bruto - Rel.korting]])</f>
        <v>401.7</v>
      </c>
    </row>
    <row r="1338" spans="1:16" x14ac:dyDescent="0.3">
      <c r="A1338" t="s">
        <v>266</v>
      </c>
      <c r="B1338">
        <v>5030232</v>
      </c>
      <c r="C1338" t="s">
        <v>116</v>
      </c>
      <c r="D1338">
        <v>2</v>
      </c>
      <c r="E1338" s="10">
        <v>144.19999999999999</v>
      </c>
      <c r="F1338" s="10">
        <v>288.39999999999998</v>
      </c>
      <c r="G1338" s="10">
        <v>288.39999999999998</v>
      </c>
      <c r="H1338">
        <v>0</v>
      </c>
      <c r="I1338" s="10" t="str">
        <f>_xlfn.XLOOKUP(Q1_2025[[#This Row],[Artikelnr]],Artikel_prijzen[Artnr],Artikel_prijzen[Groep],"")</f>
        <v>Rigging</v>
      </c>
      <c r="J1338" s="10">
        <f>_xlfn.XLOOKUP(Q1_2025[[#This Row],[Artikelnr]],Artikel_prijzen[Artnr],Artikel_prijzen[Prijs 2025],"")</f>
        <v>140</v>
      </c>
      <c r="K1338" s="10" t="str">
        <f>IF(Q1_2025[[#This Row],[Artikelprijs]]&lt;&gt;"",IF(Q1_2025[[#This Row],[Stuksprijs]]=Q1_2025[[#This Row],[Artikelprijs]],"Prijs gelijk","Prijs wijkt af"),"")</f>
        <v>Prijs wijkt af</v>
      </c>
      <c r="L1338" s="10"/>
      <c r="M1338" t="s">
        <v>3</v>
      </c>
      <c r="N1338" s="10">
        <f>IF(Q1_2025[[#This Row],[Prijstype]]="Artikelprijs",Q1_2025[[#This Row],[Artikelprijs]],Q1_2025[[#This Row],[Stuksprijs]])</f>
        <v>144.19999999999999</v>
      </c>
      <c r="O1338" s="10">
        <f>IF(Q1_2025[[#This Row],[Prijstype]]="Artikelprijs",Q1_2025[[#This Row],[Artikelprijs]] * Q1_2025[[#This Row],[Besteld]],Q1_2025[[#This Row],[Brutobedrag]])</f>
        <v>288.39999999999998</v>
      </c>
      <c r="P1338" s="10">
        <f>IF(Q1_2025[[#This Row],[Prijstype]] = "Artikelprijs",Q1_2025[[#This Row],[Brutobedrag 2]]*(100-Q1_2025[[#This Row],[Relatiekorting percentage]])/100,Q1_2025[[#This Row],[Bruto - Rel.korting]])</f>
        <v>288.39999999999998</v>
      </c>
    </row>
    <row r="1339" spans="1:16" x14ac:dyDescent="0.3">
      <c r="A1339" t="s">
        <v>266</v>
      </c>
      <c r="B1339">
        <v>5021034</v>
      </c>
      <c r="C1339" t="s">
        <v>275</v>
      </c>
      <c r="D1339">
        <v>1</v>
      </c>
      <c r="E1339" s="10">
        <v>185.4</v>
      </c>
      <c r="F1339" s="10">
        <v>185.4</v>
      </c>
      <c r="G1339" s="10">
        <v>185.4</v>
      </c>
      <c r="H1339">
        <v>0</v>
      </c>
      <c r="I1339" s="10" t="str">
        <f>_xlfn.XLOOKUP(Q1_2025[[#This Row],[Artikelnr]],Artikel_prijzen[Artnr],Artikel_prijzen[Groep],"")</f>
        <v>Elektra</v>
      </c>
      <c r="J1339" s="10">
        <f>_xlfn.XLOOKUP(Q1_2025[[#This Row],[Artikelnr]],Artikel_prijzen[Artnr],Artikel_prijzen[Prijs 2025],"")</f>
        <v>106.8625</v>
      </c>
      <c r="K1339" s="10" t="str">
        <f>IF(Q1_2025[[#This Row],[Artikelprijs]]&lt;&gt;"",IF(Q1_2025[[#This Row],[Stuksprijs]]=Q1_2025[[#This Row],[Artikelprijs]],"Prijs gelijk","Prijs wijkt af"),"")</f>
        <v>Prijs wijkt af</v>
      </c>
      <c r="L1339" s="10"/>
      <c r="M1339" t="s">
        <v>3</v>
      </c>
      <c r="N1339" s="10">
        <f>IF(Q1_2025[[#This Row],[Prijstype]]="Artikelprijs",Q1_2025[[#This Row],[Artikelprijs]],Q1_2025[[#This Row],[Stuksprijs]])</f>
        <v>185.4</v>
      </c>
      <c r="O1339" s="10">
        <f>IF(Q1_2025[[#This Row],[Prijstype]]="Artikelprijs",Q1_2025[[#This Row],[Artikelprijs]] * Q1_2025[[#This Row],[Besteld]],Q1_2025[[#This Row],[Brutobedrag]])</f>
        <v>185.4</v>
      </c>
      <c r="P1339" s="10">
        <f>IF(Q1_2025[[#This Row],[Prijstype]] = "Artikelprijs",Q1_2025[[#This Row],[Brutobedrag 2]]*(100-Q1_2025[[#This Row],[Relatiekorting percentage]])/100,Q1_2025[[#This Row],[Bruto - Rel.korting]])</f>
        <v>185.4</v>
      </c>
    </row>
    <row r="1340" spans="1:16" x14ac:dyDescent="0.3">
      <c r="A1340" t="s">
        <v>266</v>
      </c>
      <c r="B1340">
        <v>5022027</v>
      </c>
      <c r="C1340" t="s">
        <v>279</v>
      </c>
      <c r="D1340">
        <v>1</v>
      </c>
      <c r="E1340" s="10">
        <v>429.38</v>
      </c>
      <c r="F1340" s="10">
        <v>429.38</v>
      </c>
      <c r="G1340" s="10">
        <v>429.38</v>
      </c>
      <c r="H1340">
        <v>0</v>
      </c>
      <c r="I1340" s="10" t="str">
        <f>_xlfn.XLOOKUP(Q1_2025[[#This Row],[Artikelnr]],Artikel_prijzen[Artnr],Artikel_prijzen[Groep],"")</f>
        <v>Elektra</v>
      </c>
      <c r="J1340" s="10">
        <f>_xlfn.XLOOKUP(Q1_2025[[#This Row],[Artikelnr]],Artikel_prijzen[Artnr],Artikel_prijzen[Prijs 2025],"")</f>
        <v>298.7</v>
      </c>
      <c r="K1340" s="10" t="str">
        <f>IF(Q1_2025[[#This Row],[Artikelprijs]]&lt;&gt;"",IF(Q1_2025[[#This Row],[Stuksprijs]]=Q1_2025[[#This Row],[Artikelprijs]],"Prijs gelijk","Prijs wijkt af"),"")</f>
        <v>Prijs wijkt af</v>
      </c>
      <c r="L1340" s="10"/>
      <c r="M1340" t="s">
        <v>3</v>
      </c>
      <c r="N1340" s="10">
        <f>IF(Q1_2025[[#This Row],[Prijstype]]="Artikelprijs",Q1_2025[[#This Row],[Artikelprijs]],Q1_2025[[#This Row],[Stuksprijs]])</f>
        <v>429.38</v>
      </c>
      <c r="O1340" s="10">
        <f>IF(Q1_2025[[#This Row],[Prijstype]]="Artikelprijs",Q1_2025[[#This Row],[Artikelprijs]] * Q1_2025[[#This Row],[Besteld]],Q1_2025[[#This Row],[Brutobedrag]])</f>
        <v>429.38</v>
      </c>
      <c r="P1340" s="10">
        <f>IF(Q1_2025[[#This Row],[Prijstype]] = "Artikelprijs",Q1_2025[[#This Row],[Brutobedrag 2]]*(100-Q1_2025[[#This Row],[Relatiekorting percentage]])/100,Q1_2025[[#This Row],[Bruto - Rel.korting]])</f>
        <v>429.38</v>
      </c>
    </row>
    <row r="1341" spans="1:16" x14ac:dyDescent="0.3">
      <c r="A1341" t="s">
        <v>266</v>
      </c>
      <c r="B1341">
        <v>5022033</v>
      </c>
      <c r="C1341" t="s">
        <v>286</v>
      </c>
      <c r="D1341">
        <v>3</v>
      </c>
      <c r="E1341" s="10">
        <v>748.75</v>
      </c>
      <c r="F1341" s="10">
        <v>2246.25</v>
      </c>
      <c r="G1341" s="10">
        <v>2246.25</v>
      </c>
      <c r="H1341">
        <v>0</v>
      </c>
      <c r="I1341" s="10" t="str">
        <f>_xlfn.XLOOKUP(Q1_2025[[#This Row],[Artikelnr]],Artikel_prijzen[Artnr],Artikel_prijzen[Groep],"")</f>
        <v>Elektra</v>
      </c>
      <c r="J1341" s="10">
        <f>_xlfn.XLOOKUP(Q1_2025[[#This Row],[Artikelnr]],Artikel_prijzen[Artnr],Artikel_prijzen[Prijs 2025],"")</f>
        <v>458.35</v>
      </c>
      <c r="K1341" s="10" t="str">
        <f>IF(Q1_2025[[#This Row],[Artikelprijs]]&lt;&gt;"",IF(Q1_2025[[#This Row],[Stuksprijs]]=Q1_2025[[#This Row],[Artikelprijs]],"Prijs gelijk","Prijs wijkt af"),"")</f>
        <v>Prijs wijkt af</v>
      </c>
      <c r="L1341" s="10"/>
      <c r="M1341" t="s">
        <v>3</v>
      </c>
      <c r="N1341" s="10">
        <f>IF(Q1_2025[[#This Row],[Prijstype]]="Artikelprijs",Q1_2025[[#This Row],[Artikelprijs]],Q1_2025[[#This Row],[Stuksprijs]])</f>
        <v>748.75</v>
      </c>
      <c r="O1341" s="10">
        <f>IF(Q1_2025[[#This Row],[Prijstype]]="Artikelprijs",Q1_2025[[#This Row],[Artikelprijs]] * Q1_2025[[#This Row],[Besteld]],Q1_2025[[#This Row],[Brutobedrag]])</f>
        <v>2246.25</v>
      </c>
      <c r="P1341" s="10">
        <f>IF(Q1_2025[[#This Row],[Prijstype]] = "Artikelprijs",Q1_2025[[#This Row],[Brutobedrag 2]]*(100-Q1_2025[[#This Row],[Relatiekorting percentage]])/100,Q1_2025[[#This Row],[Bruto - Rel.korting]])</f>
        <v>2246.25</v>
      </c>
    </row>
    <row r="1342" spans="1:16" x14ac:dyDescent="0.3">
      <c r="A1342" t="s">
        <v>266</v>
      </c>
      <c r="B1342">
        <v>5022027</v>
      </c>
      <c r="C1342" t="s">
        <v>279</v>
      </c>
      <c r="D1342">
        <v>1</v>
      </c>
      <c r="E1342" s="10">
        <v>429.38</v>
      </c>
      <c r="F1342" s="10">
        <v>429.38</v>
      </c>
      <c r="G1342" s="10">
        <v>429.38</v>
      </c>
      <c r="H1342">
        <v>0</v>
      </c>
      <c r="I1342" s="10" t="str">
        <f>_xlfn.XLOOKUP(Q1_2025[[#This Row],[Artikelnr]],Artikel_prijzen[Artnr],Artikel_prijzen[Groep],"")</f>
        <v>Elektra</v>
      </c>
      <c r="J1342" s="10">
        <f>_xlfn.XLOOKUP(Q1_2025[[#This Row],[Artikelnr]],Artikel_prijzen[Artnr],Artikel_prijzen[Prijs 2025],"")</f>
        <v>298.7</v>
      </c>
      <c r="K1342" s="10" t="str">
        <f>IF(Q1_2025[[#This Row],[Artikelprijs]]&lt;&gt;"",IF(Q1_2025[[#This Row],[Stuksprijs]]=Q1_2025[[#This Row],[Artikelprijs]],"Prijs gelijk","Prijs wijkt af"),"")</f>
        <v>Prijs wijkt af</v>
      </c>
      <c r="L1342" s="10"/>
      <c r="M1342" t="s">
        <v>3</v>
      </c>
      <c r="N1342" s="10">
        <f>IF(Q1_2025[[#This Row],[Prijstype]]="Artikelprijs",Q1_2025[[#This Row],[Artikelprijs]],Q1_2025[[#This Row],[Stuksprijs]])</f>
        <v>429.38</v>
      </c>
      <c r="O1342" s="10">
        <f>IF(Q1_2025[[#This Row],[Prijstype]]="Artikelprijs",Q1_2025[[#This Row],[Artikelprijs]] * Q1_2025[[#This Row],[Besteld]],Q1_2025[[#This Row],[Brutobedrag]])</f>
        <v>429.38</v>
      </c>
      <c r="P1342" s="10">
        <f>IF(Q1_2025[[#This Row],[Prijstype]] = "Artikelprijs",Q1_2025[[#This Row],[Brutobedrag 2]]*(100-Q1_2025[[#This Row],[Relatiekorting percentage]])/100,Q1_2025[[#This Row],[Bruto - Rel.korting]])</f>
        <v>429.38</v>
      </c>
    </row>
    <row r="1343" spans="1:16" x14ac:dyDescent="0.3">
      <c r="A1343" t="s">
        <v>266</v>
      </c>
      <c r="B1343">
        <v>5030005</v>
      </c>
      <c r="C1343" t="s">
        <v>33</v>
      </c>
      <c r="D1343">
        <v>11</v>
      </c>
      <c r="E1343" s="10">
        <v>200.85</v>
      </c>
      <c r="F1343" s="10">
        <v>2209.35</v>
      </c>
      <c r="G1343" s="10">
        <v>2209.35</v>
      </c>
      <c r="H1343">
        <v>0</v>
      </c>
      <c r="I1343" s="10" t="str">
        <f>_xlfn.XLOOKUP(Q1_2025[[#This Row],[Artikelnr]],Artikel_prijzen[Artnr],Artikel_prijzen[Groep],"")</f>
        <v>Rigging</v>
      </c>
      <c r="J1343" s="10">
        <f>_xlfn.XLOOKUP(Q1_2025[[#This Row],[Artikelnr]],Artikel_prijzen[Artnr],Artikel_prijzen[Prijs 2025],"")</f>
        <v>195</v>
      </c>
      <c r="K1343" s="10" t="str">
        <f>IF(Q1_2025[[#This Row],[Artikelprijs]]&lt;&gt;"",IF(Q1_2025[[#This Row],[Stuksprijs]]=Q1_2025[[#This Row],[Artikelprijs]],"Prijs gelijk","Prijs wijkt af"),"")</f>
        <v>Prijs wijkt af</v>
      </c>
      <c r="L1343" s="10"/>
      <c r="M1343" t="s">
        <v>3</v>
      </c>
      <c r="N1343" s="10">
        <f>IF(Q1_2025[[#This Row],[Prijstype]]="Artikelprijs",Q1_2025[[#This Row],[Artikelprijs]],Q1_2025[[#This Row],[Stuksprijs]])</f>
        <v>200.85</v>
      </c>
      <c r="O1343" s="10">
        <f>IF(Q1_2025[[#This Row],[Prijstype]]="Artikelprijs",Q1_2025[[#This Row],[Artikelprijs]] * Q1_2025[[#This Row],[Besteld]],Q1_2025[[#This Row],[Brutobedrag]])</f>
        <v>2209.35</v>
      </c>
      <c r="P1343" s="10">
        <f>IF(Q1_2025[[#This Row],[Prijstype]] = "Artikelprijs",Q1_2025[[#This Row],[Brutobedrag 2]]*(100-Q1_2025[[#This Row],[Relatiekorting percentage]])/100,Q1_2025[[#This Row],[Bruto - Rel.korting]])</f>
        <v>2209.35</v>
      </c>
    </row>
    <row r="1344" spans="1:16" x14ac:dyDescent="0.3">
      <c r="A1344" t="s">
        <v>266</v>
      </c>
      <c r="B1344">
        <v>5030226</v>
      </c>
      <c r="C1344" t="s">
        <v>291</v>
      </c>
      <c r="D1344">
        <v>23</v>
      </c>
      <c r="E1344" s="10">
        <v>159.65</v>
      </c>
      <c r="F1344" s="10">
        <v>3671.95</v>
      </c>
      <c r="G1344" s="10">
        <v>3671.95</v>
      </c>
      <c r="H1344">
        <v>0</v>
      </c>
      <c r="I1344" s="10" t="str">
        <f>_xlfn.XLOOKUP(Q1_2025[[#This Row],[Artikelnr]],Artikel_prijzen[Artnr],Artikel_prijzen[Groep],"")</f>
        <v>Rigging</v>
      </c>
      <c r="J1344" s="10">
        <f>_xlfn.XLOOKUP(Q1_2025[[#This Row],[Artikelnr]],Artikel_prijzen[Artnr],Artikel_prijzen[Prijs 2025],"")</f>
        <v>155</v>
      </c>
      <c r="K1344" s="10" t="str">
        <f>IF(Q1_2025[[#This Row],[Artikelprijs]]&lt;&gt;"",IF(Q1_2025[[#This Row],[Stuksprijs]]=Q1_2025[[#This Row],[Artikelprijs]],"Prijs gelijk","Prijs wijkt af"),"")</f>
        <v>Prijs wijkt af</v>
      </c>
      <c r="L1344" s="10"/>
      <c r="M1344" t="s">
        <v>3</v>
      </c>
      <c r="N1344" s="10">
        <f>IF(Q1_2025[[#This Row],[Prijstype]]="Artikelprijs",Q1_2025[[#This Row],[Artikelprijs]],Q1_2025[[#This Row],[Stuksprijs]])</f>
        <v>159.65</v>
      </c>
      <c r="O1344" s="10">
        <f>IF(Q1_2025[[#This Row],[Prijstype]]="Artikelprijs",Q1_2025[[#This Row],[Artikelprijs]] * Q1_2025[[#This Row],[Besteld]],Q1_2025[[#This Row],[Brutobedrag]])</f>
        <v>3671.95</v>
      </c>
      <c r="P1344" s="10">
        <f>IF(Q1_2025[[#This Row],[Prijstype]] = "Artikelprijs",Q1_2025[[#This Row],[Brutobedrag 2]]*(100-Q1_2025[[#This Row],[Relatiekorting percentage]])/100,Q1_2025[[#This Row],[Bruto - Rel.korting]])</f>
        <v>3671.95</v>
      </c>
    </row>
    <row r="1345" spans="1:16" x14ac:dyDescent="0.3">
      <c r="A1345" t="s">
        <v>266</v>
      </c>
      <c r="B1345">
        <v>5030228</v>
      </c>
      <c r="C1345" t="s">
        <v>113</v>
      </c>
      <c r="D1345">
        <v>4</v>
      </c>
      <c r="E1345" s="10">
        <v>236.9</v>
      </c>
      <c r="F1345" s="10">
        <v>947.6</v>
      </c>
      <c r="G1345" s="10">
        <v>947.6</v>
      </c>
      <c r="H1345">
        <v>0</v>
      </c>
      <c r="I1345" s="10" t="str">
        <f>_xlfn.XLOOKUP(Q1_2025[[#This Row],[Artikelnr]],Artikel_prijzen[Artnr],Artikel_prijzen[Groep],"")</f>
        <v>Rigging</v>
      </c>
      <c r="J1345" s="10">
        <f>_xlfn.XLOOKUP(Q1_2025[[#This Row],[Artikelnr]],Artikel_prijzen[Artnr],Artikel_prijzen[Prijs 2025],"")</f>
        <v>230</v>
      </c>
      <c r="K1345" s="10" t="str">
        <f>IF(Q1_2025[[#This Row],[Artikelprijs]]&lt;&gt;"",IF(Q1_2025[[#This Row],[Stuksprijs]]=Q1_2025[[#This Row],[Artikelprijs]],"Prijs gelijk","Prijs wijkt af"),"")</f>
        <v>Prijs wijkt af</v>
      </c>
      <c r="L1345" s="10"/>
      <c r="M1345" t="s">
        <v>3</v>
      </c>
      <c r="N1345" s="10">
        <f>IF(Q1_2025[[#This Row],[Prijstype]]="Artikelprijs",Q1_2025[[#This Row],[Artikelprijs]],Q1_2025[[#This Row],[Stuksprijs]])</f>
        <v>236.9</v>
      </c>
      <c r="O1345" s="10">
        <f>IF(Q1_2025[[#This Row],[Prijstype]]="Artikelprijs",Q1_2025[[#This Row],[Artikelprijs]] * Q1_2025[[#This Row],[Besteld]],Q1_2025[[#This Row],[Brutobedrag]])</f>
        <v>947.6</v>
      </c>
      <c r="P1345" s="10">
        <f>IF(Q1_2025[[#This Row],[Prijstype]] = "Artikelprijs",Q1_2025[[#This Row],[Brutobedrag 2]]*(100-Q1_2025[[#This Row],[Relatiekorting percentage]])/100,Q1_2025[[#This Row],[Bruto - Rel.korting]])</f>
        <v>947.6</v>
      </c>
    </row>
    <row r="1346" spans="1:16" x14ac:dyDescent="0.3">
      <c r="A1346" t="s">
        <v>266</v>
      </c>
      <c r="B1346">
        <v>5030225</v>
      </c>
      <c r="C1346" t="s">
        <v>261</v>
      </c>
      <c r="D1346">
        <v>2</v>
      </c>
      <c r="E1346" s="10">
        <v>133.9</v>
      </c>
      <c r="F1346" s="10">
        <v>267.8</v>
      </c>
      <c r="G1346" s="10">
        <v>267.8</v>
      </c>
      <c r="H1346">
        <v>0</v>
      </c>
      <c r="I1346" s="10" t="str">
        <f>_xlfn.XLOOKUP(Q1_2025[[#This Row],[Artikelnr]],Artikel_prijzen[Artnr],Artikel_prijzen[Groep],"")</f>
        <v>Rigging</v>
      </c>
      <c r="J1346" s="10">
        <f>_xlfn.XLOOKUP(Q1_2025[[#This Row],[Artikelnr]],Artikel_prijzen[Artnr],Artikel_prijzen[Prijs 2025],"")</f>
        <v>130</v>
      </c>
      <c r="K1346" s="10" t="str">
        <f>IF(Q1_2025[[#This Row],[Artikelprijs]]&lt;&gt;"",IF(Q1_2025[[#This Row],[Stuksprijs]]=Q1_2025[[#This Row],[Artikelprijs]],"Prijs gelijk","Prijs wijkt af"),"")</f>
        <v>Prijs wijkt af</v>
      </c>
      <c r="L1346" s="10"/>
      <c r="M1346" t="s">
        <v>3</v>
      </c>
      <c r="N1346" s="10">
        <f>IF(Q1_2025[[#This Row],[Prijstype]]="Artikelprijs",Q1_2025[[#This Row],[Artikelprijs]],Q1_2025[[#This Row],[Stuksprijs]])</f>
        <v>133.9</v>
      </c>
      <c r="O1346" s="10">
        <f>IF(Q1_2025[[#This Row],[Prijstype]]="Artikelprijs",Q1_2025[[#This Row],[Artikelprijs]] * Q1_2025[[#This Row],[Besteld]],Q1_2025[[#This Row],[Brutobedrag]])</f>
        <v>267.8</v>
      </c>
      <c r="P1346" s="10">
        <f>IF(Q1_2025[[#This Row],[Prijstype]] = "Artikelprijs",Q1_2025[[#This Row],[Brutobedrag 2]]*(100-Q1_2025[[#This Row],[Relatiekorting percentage]])/100,Q1_2025[[#This Row],[Bruto - Rel.korting]])</f>
        <v>267.8</v>
      </c>
    </row>
    <row r="1347" spans="1:16" x14ac:dyDescent="0.3">
      <c r="A1347" t="s">
        <v>266</v>
      </c>
      <c r="B1347">
        <v>5030001</v>
      </c>
      <c r="C1347" t="s">
        <v>132</v>
      </c>
      <c r="D1347">
        <v>60</v>
      </c>
      <c r="E1347" s="10">
        <v>28.84</v>
      </c>
      <c r="F1347" s="10">
        <v>1730.4</v>
      </c>
      <c r="G1347" s="10">
        <v>1730.4</v>
      </c>
      <c r="H1347">
        <v>0</v>
      </c>
      <c r="I1347" s="10" t="str">
        <f>_xlfn.XLOOKUP(Q1_2025[[#This Row],[Artikelnr]],Artikel_prijzen[Artnr],Artikel_prijzen[Groep],"")</f>
        <v>Rigging</v>
      </c>
      <c r="J1347" s="10">
        <f>_xlfn.XLOOKUP(Q1_2025[[#This Row],[Artikelnr]],Artikel_prijzen[Artnr],Artikel_prijzen[Prijs 2025],"")</f>
        <v>28</v>
      </c>
      <c r="K1347" s="10" t="str">
        <f>IF(Q1_2025[[#This Row],[Artikelprijs]]&lt;&gt;"",IF(Q1_2025[[#This Row],[Stuksprijs]]=Q1_2025[[#This Row],[Artikelprijs]],"Prijs gelijk","Prijs wijkt af"),"")</f>
        <v>Prijs wijkt af</v>
      </c>
      <c r="L1347" s="10"/>
      <c r="M1347" t="s">
        <v>3</v>
      </c>
      <c r="N1347" s="10">
        <f>IF(Q1_2025[[#This Row],[Prijstype]]="Artikelprijs",Q1_2025[[#This Row],[Artikelprijs]],Q1_2025[[#This Row],[Stuksprijs]])</f>
        <v>28.84</v>
      </c>
      <c r="O1347" s="10">
        <f>IF(Q1_2025[[#This Row],[Prijstype]]="Artikelprijs",Q1_2025[[#This Row],[Artikelprijs]] * Q1_2025[[#This Row],[Besteld]],Q1_2025[[#This Row],[Brutobedrag]])</f>
        <v>1730.4</v>
      </c>
      <c r="P1347" s="10">
        <f>IF(Q1_2025[[#This Row],[Prijstype]] = "Artikelprijs",Q1_2025[[#This Row],[Brutobedrag 2]]*(100-Q1_2025[[#This Row],[Relatiekorting percentage]])/100,Q1_2025[[#This Row],[Bruto - Rel.korting]])</f>
        <v>1730.4</v>
      </c>
    </row>
    <row r="1348" spans="1:16" x14ac:dyDescent="0.3">
      <c r="A1348" t="s">
        <v>266</v>
      </c>
      <c r="B1348">
        <v>4801003</v>
      </c>
      <c r="C1348" t="s">
        <v>157</v>
      </c>
      <c r="D1348">
        <v>4</v>
      </c>
      <c r="E1348" s="10">
        <v>52.88</v>
      </c>
      <c r="F1348" s="10">
        <v>211.52</v>
      </c>
      <c r="G1348" s="10">
        <v>158.63999999999999</v>
      </c>
      <c r="H1348">
        <v>25</v>
      </c>
      <c r="I1348" s="10" t="str">
        <f>_xlfn.XLOOKUP(Q1_2025[[#This Row],[Artikelnr]],Artikel_prijzen[Artnr],Artikel_prijzen[Groep],"")</f>
        <v/>
      </c>
      <c r="J1348" s="10" t="str">
        <f>_xlfn.XLOOKUP(Q1_2025[[#This Row],[Artikelnr]],Artikel_prijzen[Artnr],Artikel_prijzen[Prijs 2025],"")</f>
        <v/>
      </c>
      <c r="K1348" s="10" t="str">
        <f>IF(Q1_2025[[#This Row],[Artikelprijs]]&lt;&gt;"",IF(Q1_2025[[#This Row],[Stuksprijs]]=Q1_2025[[#This Row],[Artikelprijs]],"Prijs gelijk","Prijs wijkt af"),"")</f>
        <v/>
      </c>
      <c r="L1348" s="10"/>
      <c r="N1348" s="10">
        <f>IF(Q1_2025[[#This Row],[Prijstype]]="Artikelprijs",Q1_2025[[#This Row],[Artikelprijs]],Q1_2025[[#This Row],[Stuksprijs]])</f>
        <v>52.88</v>
      </c>
      <c r="O1348" s="10">
        <f>IF(Q1_2025[[#This Row],[Prijstype]]="Artikelprijs",Q1_2025[[#This Row],[Artikelprijs]] * Q1_2025[[#This Row],[Besteld]],Q1_2025[[#This Row],[Brutobedrag]])</f>
        <v>211.52</v>
      </c>
      <c r="P1348" s="10">
        <f>IF(Q1_2025[[#This Row],[Prijstype]] = "Artikelprijs",Q1_2025[[#This Row],[Brutobedrag 2]]*(100-Q1_2025[[#This Row],[Relatiekorting percentage]])/100,Q1_2025[[#This Row],[Bruto - Rel.korting]])</f>
        <v>158.63999999999999</v>
      </c>
    </row>
    <row r="1349" spans="1:16" x14ac:dyDescent="0.3">
      <c r="A1349" t="s">
        <v>266</v>
      </c>
      <c r="B1349">
        <v>5022009</v>
      </c>
      <c r="C1349" t="s">
        <v>45</v>
      </c>
      <c r="D1349">
        <v>4</v>
      </c>
      <c r="E1349" s="10">
        <v>103.75</v>
      </c>
      <c r="F1349" s="10">
        <v>415</v>
      </c>
      <c r="G1349" s="10">
        <v>415</v>
      </c>
      <c r="H1349">
        <v>0</v>
      </c>
      <c r="I1349" s="10" t="str">
        <f>_xlfn.XLOOKUP(Q1_2025[[#This Row],[Artikelnr]],Artikel_prijzen[Artnr],Artikel_prijzen[Groep],"")</f>
        <v>Elektra</v>
      </c>
      <c r="J1349" s="10">
        <f>_xlfn.XLOOKUP(Q1_2025[[#This Row],[Artikelnr]],Artikel_prijzen[Artnr],Artikel_prijzen[Prijs 2025],"")</f>
        <v>106.8625</v>
      </c>
      <c r="K1349" s="10" t="str">
        <f>IF(Q1_2025[[#This Row],[Artikelprijs]]&lt;&gt;"",IF(Q1_2025[[#This Row],[Stuksprijs]]=Q1_2025[[#This Row],[Artikelprijs]],"Prijs gelijk","Prijs wijkt af"),"")</f>
        <v>Prijs wijkt af</v>
      </c>
      <c r="L1349" s="10"/>
      <c r="M1349" t="s">
        <v>3</v>
      </c>
      <c r="N1349" s="10">
        <f>IF(Q1_2025[[#This Row],[Prijstype]]="Artikelprijs",Q1_2025[[#This Row],[Artikelprijs]],Q1_2025[[#This Row],[Stuksprijs]])</f>
        <v>103.75</v>
      </c>
      <c r="O1349" s="10">
        <f>IF(Q1_2025[[#This Row],[Prijstype]]="Artikelprijs",Q1_2025[[#This Row],[Artikelprijs]] * Q1_2025[[#This Row],[Besteld]],Q1_2025[[#This Row],[Brutobedrag]])</f>
        <v>415</v>
      </c>
      <c r="P1349" s="10">
        <f>IF(Q1_2025[[#This Row],[Prijstype]] = "Artikelprijs",Q1_2025[[#This Row],[Brutobedrag 2]]*(100-Q1_2025[[#This Row],[Relatiekorting percentage]])/100,Q1_2025[[#This Row],[Bruto - Rel.korting]])</f>
        <v>415</v>
      </c>
    </row>
    <row r="1350" spans="1:16" x14ac:dyDescent="0.3">
      <c r="A1350" t="s">
        <v>266</v>
      </c>
      <c r="B1350">
        <v>5021034</v>
      </c>
      <c r="C1350" t="s">
        <v>275</v>
      </c>
      <c r="D1350">
        <v>14</v>
      </c>
      <c r="E1350" s="10">
        <v>185.4</v>
      </c>
      <c r="F1350" s="10">
        <v>2595.6</v>
      </c>
      <c r="G1350" s="10">
        <v>2595.6</v>
      </c>
      <c r="H1350">
        <v>0</v>
      </c>
      <c r="I1350" s="10" t="str">
        <f>_xlfn.XLOOKUP(Q1_2025[[#This Row],[Artikelnr]],Artikel_prijzen[Artnr],Artikel_prijzen[Groep],"")</f>
        <v>Elektra</v>
      </c>
      <c r="J1350" s="10">
        <f>_xlfn.XLOOKUP(Q1_2025[[#This Row],[Artikelnr]],Artikel_prijzen[Artnr],Artikel_prijzen[Prijs 2025],"")</f>
        <v>106.8625</v>
      </c>
      <c r="K1350" s="10" t="str">
        <f>IF(Q1_2025[[#This Row],[Artikelprijs]]&lt;&gt;"",IF(Q1_2025[[#This Row],[Stuksprijs]]=Q1_2025[[#This Row],[Artikelprijs]],"Prijs gelijk","Prijs wijkt af"),"")</f>
        <v>Prijs wijkt af</v>
      </c>
      <c r="L1350" s="10"/>
      <c r="M1350" t="s">
        <v>3</v>
      </c>
      <c r="N1350" s="10">
        <f>IF(Q1_2025[[#This Row],[Prijstype]]="Artikelprijs",Q1_2025[[#This Row],[Artikelprijs]],Q1_2025[[#This Row],[Stuksprijs]])</f>
        <v>185.4</v>
      </c>
      <c r="O1350" s="10">
        <f>IF(Q1_2025[[#This Row],[Prijstype]]="Artikelprijs",Q1_2025[[#This Row],[Artikelprijs]] * Q1_2025[[#This Row],[Besteld]],Q1_2025[[#This Row],[Brutobedrag]])</f>
        <v>2595.6</v>
      </c>
      <c r="P1350" s="10">
        <f>IF(Q1_2025[[#This Row],[Prijstype]] = "Artikelprijs",Q1_2025[[#This Row],[Brutobedrag 2]]*(100-Q1_2025[[#This Row],[Relatiekorting percentage]])/100,Q1_2025[[#This Row],[Bruto - Rel.korting]])</f>
        <v>2595.6</v>
      </c>
    </row>
    <row r="1351" spans="1:16" x14ac:dyDescent="0.3">
      <c r="A1351" t="s">
        <v>266</v>
      </c>
      <c r="B1351">
        <v>5022025</v>
      </c>
      <c r="C1351" t="s">
        <v>277</v>
      </c>
      <c r="D1351">
        <v>7</v>
      </c>
      <c r="E1351" s="10">
        <v>361.25</v>
      </c>
      <c r="F1351" s="10">
        <v>2528.75</v>
      </c>
      <c r="G1351" s="10">
        <v>2528.75</v>
      </c>
      <c r="H1351">
        <v>0</v>
      </c>
      <c r="I1351" s="10" t="str">
        <f>_xlfn.XLOOKUP(Q1_2025[[#This Row],[Artikelnr]],Artikel_prijzen[Artnr],Artikel_prijzen[Groep],"")</f>
        <v>Elektra</v>
      </c>
      <c r="J1351" s="10">
        <f>_xlfn.XLOOKUP(Q1_2025[[#This Row],[Artikelnr]],Artikel_prijzen[Artnr],Artikel_prijzen[Prijs 2025],"")</f>
        <v>252.35</v>
      </c>
      <c r="K1351" s="10" t="str">
        <f>IF(Q1_2025[[#This Row],[Artikelprijs]]&lt;&gt;"",IF(Q1_2025[[#This Row],[Stuksprijs]]=Q1_2025[[#This Row],[Artikelprijs]],"Prijs gelijk","Prijs wijkt af"),"")</f>
        <v>Prijs wijkt af</v>
      </c>
      <c r="L1351" s="10"/>
      <c r="M1351" t="s">
        <v>3</v>
      </c>
      <c r="N1351" s="10">
        <f>IF(Q1_2025[[#This Row],[Prijstype]]="Artikelprijs",Q1_2025[[#This Row],[Artikelprijs]],Q1_2025[[#This Row],[Stuksprijs]])</f>
        <v>361.25</v>
      </c>
      <c r="O1351" s="10">
        <f>IF(Q1_2025[[#This Row],[Prijstype]]="Artikelprijs",Q1_2025[[#This Row],[Artikelprijs]] * Q1_2025[[#This Row],[Besteld]],Q1_2025[[#This Row],[Brutobedrag]])</f>
        <v>2528.75</v>
      </c>
      <c r="P1351" s="10">
        <f>IF(Q1_2025[[#This Row],[Prijstype]] = "Artikelprijs",Q1_2025[[#This Row],[Brutobedrag 2]]*(100-Q1_2025[[#This Row],[Relatiekorting percentage]])/100,Q1_2025[[#This Row],[Bruto - Rel.korting]])</f>
        <v>2528.75</v>
      </c>
    </row>
    <row r="1352" spans="1:16" x14ac:dyDescent="0.3">
      <c r="A1352" t="s">
        <v>266</v>
      </c>
      <c r="B1352">
        <v>5022027</v>
      </c>
      <c r="C1352" t="s">
        <v>279</v>
      </c>
      <c r="D1352">
        <v>7</v>
      </c>
      <c r="E1352" s="10">
        <v>429.38</v>
      </c>
      <c r="F1352" s="10">
        <v>3005.66</v>
      </c>
      <c r="G1352" s="10">
        <v>3005.66</v>
      </c>
      <c r="H1352">
        <v>0</v>
      </c>
      <c r="I1352" s="10" t="str">
        <f>_xlfn.XLOOKUP(Q1_2025[[#This Row],[Artikelnr]],Artikel_prijzen[Artnr],Artikel_prijzen[Groep],"")</f>
        <v>Elektra</v>
      </c>
      <c r="J1352" s="10">
        <f>_xlfn.XLOOKUP(Q1_2025[[#This Row],[Artikelnr]],Artikel_prijzen[Artnr],Artikel_prijzen[Prijs 2025],"")</f>
        <v>298.7</v>
      </c>
      <c r="K1352" s="10" t="str">
        <f>IF(Q1_2025[[#This Row],[Artikelprijs]]&lt;&gt;"",IF(Q1_2025[[#This Row],[Stuksprijs]]=Q1_2025[[#This Row],[Artikelprijs]],"Prijs gelijk","Prijs wijkt af"),"")</f>
        <v>Prijs wijkt af</v>
      </c>
      <c r="L1352" s="10"/>
      <c r="M1352" t="s">
        <v>3</v>
      </c>
      <c r="N1352" s="10">
        <f>IF(Q1_2025[[#This Row],[Prijstype]]="Artikelprijs",Q1_2025[[#This Row],[Artikelprijs]],Q1_2025[[#This Row],[Stuksprijs]])</f>
        <v>429.38</v>
      </c>
      <c r="O1352" s="10">
        <f>IF(Q1_2025[[#This Row],[Prijstype]]="Artikelprijs",Q1_2025[[#This Row],[Artikelprijs]] * Q1_2025[[#This Row],[Besteld]],Q1_2025[[#This Row],[Brutobedrag]])</f>
        <v>3005.66</v>
      </c>
      <c r="P1352" s="10">
        <f>IF(Q1_2025[[#This Row],[Prijstype]] = "Artikelprijs",Q1_2025[[#This Row],[Brutobedrag 2]]*(100-Q1_2025[[#This Row],[Relatiekorting percentage]])/100,Q1_2025[[#This Row],[Bruto - Rel.korting]])</f>
        <v>3005.66</v>
      </c>
    </row>
    <row r="1353" spans="1:16" x14ac:dyDescent="0.3">
      <c r="A1353" t="s">
        <v>266</v>
      </c>
      <c r="B1353">
        <v>5021034</v>
      </c>
      <c r="C1353" t="s">
        <v>275</v>
      </c>
      <c r="D1353">
        <v>7</v>
      </c>
      <c r="E1353" s="10">
        <v>185.4</v>
      </c>
      <c r="F1353" s="10">
        <v>1297.8</v>
      </c>
      <c r="G1353" s="10">
        <v>1297.8</v>
      </c>
      <c r="H1353">
        <v>0</v>
      </c>
      <c r="I1353" s="10" t="str">
        <f>_xlfn.XLOOKUP(Q1_2025[[#This Row],[Artikelnr]],Artikel_prijzen[Artnr],Artikel_prijzen[Groep],"")</f>
        <v>Elektra</v>
      </c>
      <c r="J1353" s="10">
        <f>_xlfn.XLOOKUP(Q1_2025[[#This Row],[Artikelnr]],Artikel_prijzen[Artnr],Artikel_prijzen[Prijs 2025],"")</f>
        <v>106.8625</v>
      </c>
      <c r="K1353" s="10" t="str">
        <f>IF(Q1_2025[[#This Row],[Artikelprijs]]&lt;&gt;"",IF(Q1_2025[[#This Row],[Stuksprijs]]=Q1_2025[[#This Row],[Artikelprijs]],"Prijs gelijk","Prijs wijkt af"),"")</f>
        <v>Prijs wijkt af</v>
      </c>
      <c r="L1353" s="10"/>
      <c r="M1353" t="s">
        <v>3</v>
      </c>
      <c r="N1353" s="10">
        <f>IF(Q1_2025[[#This Row],[Prijstype]]="Artikelprijs",Q1_2025[[#This Row],[Artikelprijs]],Q1_2025[[#This Row],[Stuksprijs]])</f>
        <v>185.4</v>
      </c>
      <c r="O1353" s="10">
        <f>IF(Q1_2025[[#This Row],[Prijstype]]="Artikelprijs",Q1_2025[[#This Row],[Artikelprijs]] * Q1_2025[[#This Row],[Besteld]],Q1_2025[[#This Row],[Brutobedrag]])</f>
        <v>1297.8</v>
      </c>
      <c r="P1353" s="10">
        <f>IF(Q1_2025[[#This Row],[Prijstype]] = "Artikelprijs",Q1_2025[[#This Row],[Brutobedrag 2]]*(100-Q1_2025[[#This Row],[Relatiekorting percentage]])/100,Q1_2025[[#This Row],[Bruto - Rel.korting]])</f>
        <v>1297.8</v>
      </c>
    </row>
    <row r="1354" spans="1:16" x14ac:dyDescent="0.3">
      <c r="A1354" t="s">
        <v>266</v>
      </c>
      <c r="B1354">
        <v>5030005</v>
      </c>
      <c r="C1354" t="s">
        <v>33</v>
      </c>
      <c r="D1354">
        <v>8</v>
      </c>
      <c r="E1354" s="10">
        <v>200.85</v>
      </c>
      <c r="F1354" s="10">
        <v>1606.8</v>
      </c>
      <c r="G1354" s="10">
        <v>1606.8</v>
      </c>
      <c r="H1354">
        <v>0</v>
      </c>
      <c r="I1354" s="10" t="str">
        <f>_xlfn.XLOOKUP(Q1_2025[[#This Row],[Artikelnr]],Artikel_prijzen[Artnr],Artikel_prijzen[Groep],"")</f>
        <v>Rigging</v>
      </c>
      <c r="J1354" s="10">
        <f>_xlfn.XLOOKUP(Q1_2025[[#This Row],[Artikelnr]],Artikel_prijzen[Artnr],Artikel_prijzen[Prijs 2025],"")</f>
        <v>195</v>
      </c>
      <c r="K1354" s="10" t="str">
        <f>IF(Q1_2025[[#This Row],[Artikelprijs]]&lt;&gt;"",IF(Q1_2025[[#This Row],[Stuksprijs]]=Q1_2025[[#This Row],[Artikelprijs]],"Prijs gelijk","Prijs wijkt af"),"")</f>
        <v>Prijs wijkt af</v>
      </c>
      <c r="L1354" s="10"/>
      <c r="M1354" t="s">
        <v>3</v>
      </c>
      <c r="N1354" s="10">
        <f>IF(Q1_2025[[#This Row],[Prijstype]]="Artikelprijs",Q1_2025[[#This Row],[Artikelprijs]],Q1_2025[[#This Row],[Stuksprijs]])</f>
        <v>200.85</v>
      </c>
      <c r="O1354" s="10">
        <f>IF(Q1_2025[[#This Row],[Prijstype]]="Artikelprijs",Q1_2025[[#This Row],[Artikelprijs]] * Q1_2025[[#This Row],[Besteld]],Q1_2025[[#This Row],[Brutobedrag]])</f>
        <v>1606.8</v>
      </c>
      <c r="P1354" s="10">
        <f>IF(Q1_2025[[#This Row],[Prijstype]] = "Artikelprijs",Q1_2025[[#This Row],[Brutobedrag 2]]*(100-Q1_2025[[#This Row],[Relatiekorting percentage]])/100,Q1_2025[[#This Row],[Bruto - Rel.korting]])</f>
        <v>1606.8</v>
      </c>
    </row>
    <row r="1355" spans="1:16" x14ac:dyDescent="0.3">
      <c r="A1355" t="s">
        <v>266</v>
      </c>
      <c r="B1355">
        <v>5021034</v>
      </c>
      <c r="C1355" t="s">
        <v>275</v>
      </c>
      <c r="D1355">
        <v>2</v>
      </c>
      <c r="E1355" s="10">
        <v>185.4</v>
      </c>
      <c r="F1355" s="10">
        <v>370.8</v>
      </c>
      <c r="G1355" s="10">
        <v>370.8</v>
      </c>
      <c r="H1355">
        <v>0</v>
      </c>
      <c r="I1355" s="10" t="str">
        <f>_xlfn.XLOOKUP(Q1_2025[[#This Row],[Artikelnr]],Artikel_prijzen[Artnr],Artikel_prijzen[Groep],"")</f>
        <v>Elektra</v>
      </c>
      <c r="J1355" s="10">
        <f>_xlfn.XLOOKUP(Q1_2025[[#This Row],[Artikelnr]],Artikel_prijzen[Artnr],Artikel_prijzen[Prijs 2025],"")</f>
        <v>106.8625</v>
      </c>
      <c r="K1355" s="10" t="str">
        <f>IF(Q1_2025[[#This Row],[Artikelprijs]]&lt;&gt;"",IF(Q1_2025[[#This Row],[Stuksprijs]]=Q1_2025[[#This Row],[Artikelprijs]],"Prijs gelijk","Prijs wijkt af"),"")</f>
        <v>Prijs wijkt af</v>
      </c>
      <c r="L1355" s="10"/>
      <c r="M1355" t="s">
        <v>3</v>
      </c>
      <c r="N1355" s="10">
        <f>IF(Q1_2025[[#This Row],[Prijstype]]="Artikelprijs",Q1_2025[[#This Row],[Artikelprijs]],Q1_2025[[#This Row],[Stuksprijs]])</f>
        <v>185.4</v>
      </c>
      <c r="O1355" s="10">
        <f>IF(Q1_2025[[#This Row],[Prijstype]]="Artikelprijs",Q1_2025[[#This Row],[Artikelprijs]] * Q1_2025[[#This Row],[Besteld]],Q1_2025[[#This Row],[Brutobedrag]])</f>
        <v>370.8</v>
      </c>
      <c r="P1355" s="10">
        <f>IF(Q1_2025[[#This Row],[Prijstype]] = "Artikelprijs",Q1_2025[[#This Row],[Brutobedrag 2]]*(100-Q1_2025[[#This Row],[Relatiekorting percentage]])/100,Q1_2025[[#This Row],[Bruto - Rel.korting]])</f>
        <v>370.8</v>
      </c>
    </row>
    <row r="1356" spans="1:16" x14ac:dyDescent="0.3">
      <c r="A1356" t="s">
        <v>266</v>
      </c>
      <c r="B1356">
        <v>5022035</v>
      </c>
      <c r="C1356" t="s">
        <v>293</v>
      </c>
      <c r="D1356">
        <v>1</v>
      </c>
      <c r="E1356" s="10">
        <v>848.08</v>
      </c>
      <c r="F1356" s="10">
        <v>848.08</v>
      </c>
      <c r="G1356" s="10">
        <v>848.08</v>
      </c>
      <c r="H1356">
        <v>0</v>
      </c>
      <c r="I1356" s="10" t="str">
        <f>_xlfn.XLOOKUP(Q1_2025[[#This Row],[Artikelnr]],Artikel_prijzen[Artnr],Artikel_prijzen[Groep],"")</f>
        <v>Elektra</v>
      </c>
      <c r="J1356" s="10">
        <f>_xlfn.XLOOKUP(Q1_2025[[#This Row],[Artikelnr]],Artikel_prijzen[Artnr],Artikel_prijzen[Prijs 2025],"")</f>
        <v>515</v>
      </c>
      <c r="K1356" s="10" t="str">
        <f>IF(Q1_2025[[#This Row],[Artikelprijs]]&lt;&gt;"",IF(Q1_2025[[#This Row],[Stuksprijs]]=Q1_2025[[#This Row],[Artikelprijs]],"Prijs gelijk","Prijs wijkt af"),"")</f>
        <v>Prijs wijkt af</v>
      </c>
      <c r="L1356" s="10"/>
      <c r="M1356" t="s">
        <v>3</v>
      </c>
      <c r="N1356" s="10">
        <f>IF(Q1_2025[[#This Row],[Prijstype]]="Artikelprijs",Q1_2025[[#This Row],[Artikelprijs]],Q1_2025[[#This Row],[Stuksprijs]])</f>
        <v>848.08</v>
      </c>
      <c r="O1356" s="10">
        <f>IF(Q1_2025[[#This Row],[Prijstype]]="Artikelprijs",Q1_2025[[#This Row],[Artikelprijs]] * Q1_2025[[#This Row],[Besteld]],Q1_2025[[#This Row],[Brutobedrag]])</f>
        <v>848.08</v>
      </c>
      <c r="P1356" s="10">
        <f>IF(Q1_2025[[#This Row],[Prijstype]] = "Artikelprijs",Q1_2025[[#This Row],[Brutobedrag 2]]*(100-Q1_2025[[#This Row],[Relatiekorting percentage]])/100,Q1_2025[[#This Row],[Bruto - Rel.korting]])</f>
        <v>848.08</v>
      </c>
    </row>
    <row r="1357" spans="1:16" x14ac:dyDescent="0.3">
      <c r="A1357" t="s">
        <v>266</v>
      </c>
      <c r="B1357">
        <v>5020001</v>
      </c>
      <c r="C1357" t="s">
        <v>46</v>
      </c>
      <c r="D1357">
        <v>6</v>
      </c>
      <c r="E1357" s="10">
        <v>29.35</v>
      </c>
      <c r="F1357" s="10">
        <v>176.1</v>
      </c>
      <c r="G1357" s="10">
        <v>176.1</v>
      </c>
      <c r="H1357">
        <v>0</v>
      </c>
      <c r="I1357" s="10" t="str">
        <f>_xlfn.XLOOKUP(Q1_2025[[#This Row],[Artikelnr]],Artikel_prijzen[Artnr],Artikel_prijzen[Groep],"")</f>
        <v/>
      </c>
      <c r="J1357" s="10" t="str">
        <f>_xlfn.XLOOKUP(Q1_2025[[#This Row],[Artikelnr]],Artikel_prijzen[Artnr],Artikel_prijzen[Prijs 2025],"")</f>
        <v/>
      </c>
      <c r="K1357" s="10" t="str">
        <f>IF(Q1_2025[[#This Row],[Artikelprijs]]&lt;&gt;"",IF(Q1_2025[[#This Row],[Stuksprijs]]=Q1_2025[[#This Row],[Artikelprijs]],"Prijs gelijk","Prijs wijkt af"),"")</f>
        <v/>
      </c>
      <c r="L1357" s="10"/>
      <c r="N1357" s="10">
        <f>IF(Q1_2025[[#This Row],[Prijstype]]="Artikelprijs",Q1_2025[[#This Row],[Artikelprijs]],Q1_2025[[#This Row],[Stuksprijs]])</f>
        <v>29.35</v>
      </c>
      <c r="O1357" s="10">
        <f>IF(Q1_2025[[#This Row],[Prijstype]]="Artikelprijs",Q1_2025[[#This Row],[Artikelprijs]] * Q1_2025[[#This Row],[Besteld]],Q1_2025[[#This Row],[Brutobedrag]])</f>
        <v>176.1</v>
      </c>
      <c r="P1357" s="10">
        <f>IF(Q1_2025[[#This Row],[Prijstype]] = "Artikelprijs",Q1_2025[[#This Row],[Brutobedrag 2]]*(100-Q1_2025[[#This Row],[Relatiekorting percentage]])/100,Q1_2025[[#This Row],[Bruto - Rel.korting]])</f>
        <v>176.1</v>
      </c>
    </row>
    <row r="1358" spans="1:16" x14ac:dyDescent="0.3">
      <c r="A1358" t="s">
        <v>266</v>
      </c>
      <c r="B1358">
        <v>5020002</v>
      </c>
      <c r="C1358" t="s">
        <v>56</v>
      </c>
      <c r="D1358">
        <v>2</v>
      </c>
      <c r="E1358" s="10">
        <v>39.65</v>
      </c>
      <c r="F1358" s="10">
        <v>79.3</v>
      </c>
      <c r="G1358" s="10">
        <v>79.3</v>
      </c>
      <c r="H1358">
        <v>0</v>
      </c>
      <c r="I1358" s="10" t="str">
        <f>_xlfn.XLOOKUP(Q1_2025[[#This Row],[Artikelnr]],Artikel_prijzen[Artnr],Artikel_prijzen[Groep],"")</f>
        <v/>
      </c>
      <c r="J1358" s="10" t="str">
        <f>_xlfn.XLOOKUP(Q1_2025[[#This Row],[Artikelnr]],Artikel_prijzen[Artnr],Artikel_prijzen[Prijs 2025],"")</f>
        <v/>
      </c>
      <c r="K1358" s="10" t="str">
        <f>IF(Q1_2025[[#This Row],[Artikelprijs]]&lt;&gt;"",IF(Q1_2025[[#This Row],[Stuksprijs]]=Q1_2025[[#This Row],[Artikelprijs]],"Prijs gelijk","Prijs wijkt af"),"")</f>
        <v/>
      </c>
      <c r="L1358" s="10"/>
      <c r="N1358" s="10">
        <f>IF(Q1_2025[[#This Row],[Prijstype]]="Artikelprijs",Q1_2025[[#This Row],[Artikelprijs]],Q1_2025[[#This Row],[Stuksprijs]])</f>
        <v>39.65</v>
      </c>
      <c r="O1358" s="10">
        <f>IF(Q1_2025[[#This Row],[Prijstype]]="Artikelprijs",Q1_2025[[#This Row],[Artikelprijs]] * Q1_2025[[#This Row],[Besteld]],Q1_2025[[#This Row],[Brutobedrag]])</f>
        <v>79.3</v>
      </c>
      <c r="P1358" s="10">
        <f>IF(Q1_2025[[#This Row],[Prijstype]] = "Artikelprijs",Q1_2025[[#This Row],[Brutobedrag 2]]*(100-Q1_2025[[#This Row],[Relatiekorting percentage]])/100,Q1_2025[[#This Row],[Bruto - Rel.korting]])</f>
        <v>79.3</v>
      </c>
    </row>
    <row r="1359" spans="1:16" x14ac:dyDescent="0.3">
      <c r="A1359" t="s">
        <v>266</v>
      </c>
      <c r="B1359">
        <v>5020004</v>
      </c>
      <c r="C1359" t="s">
        <v>231</v>
      </c>
      <c r="D1359">
        <v>1</v>
      </c>
      <c r="E1359" s="10">
        <v>77.25</v>
      </c>
      <c r="F1359" s="10">
        <v>77.25</v>
      </c>
      <c r="G1359" s="10">
        <v>77.25</v>
      </c>
      <c r="H1359">
        <v>0</v>
      </c>
      <c r="I1359" s="10" t="str">
        <f>_xlfn.XLOOKUP(Q1_2025[[#This Row],[Artikelnr]],Artikel_prijzen[Artnr],Artikel_prijzen[Groep],"")</f>
        <v/>
      </c>
      <c r="J1359" s="10" t="str">
        <f>_xlfn.XLOOKUP(Q1_2025[[#This Row],[Artikelnr]],Artikel_prijzen[Artnr],Artikel_prijzen[Prijs 2025],"")</f>
        <v/>
      </c>
      <c r="K1359" s="10" t="str">
        <f>IF(Q1_2025[[#This Row],[Artikelprijs]]&lt;&gt;"",IF(Q1_2025[[#This Row],[Stuksprijs]]=Q1_2025[[#This Row],[Artikelprijs]],"Prijs gelijk","Prijs wijkt af"),"")</f>
        <v/>
      </c>
      <c r="L1359" s="10"/>
      <c r="N1359" s="10">
        <f>IF(Q1_2025[[#This Row],[Prijstype]]="Artikelprijs",Q1_2025[[#This Row],[Artikelprijs]],Q1_2025[[#This Row],[Stuksprijs]])</f>
        <v>77.25</v>
      </c>
      <c r="O1359" s="10">
        <f>IF(Q1_2025[[#This Row],[Prijstype]]="Artikelprijs",Q1_2025[[#This Row],[Artikelprijs]] * Q1_2025[[#This Row],[Besteld]],Q1_2025[[#This Row],[Brutobedrag]])</f>
        <v>77.25</v>
      </c>
      <c r="P1359" s="10">
        <f>IF(Q1_2025[[#This Row],[Prijstype]] = "Artikelprijs",Q1_2025[[#This Row],[Brutobedrag 2]]*(100-Q1_2025[[#This Row],[Relatiekorting percentage]])/100,Q1_2025[[#This Row],[Bruto - Rel.korting]])</f>
        <v>77.25</v>
      </c>
    </row>
    <row r="1360" spans="1:16" x14ac:dyDescent="0.3">
      <c r="A1360" t="s">
        <v>266</v>
      </c>
      <c r="B1360">
        <v>5022033</v>
      </c>
      <c r="C1360" t="s">
        <v>286</v>
      </c>
      <c r="D1360">
        <v>1</v>
      </c>
      <c r="E1360" s="10">
        <v>748.75</v>
      </c>
      <c r="F1360" s="10">
        <v>748.75</v>
      </c>
      <c r="G1360" s="10">
        <v>748.75</v>
      </c>
      <c r="H1360">
        <v>0</v>
      </c>
      <c r="I1360" s="10" t="str">
        <f>_xlfn.XLOOKUP(Q1_2025[[#This Row],[Artikelnr]],Artikel_prijzen[Artnr],Artikel_prijzen[Groep],"")</f>
        <v>Elektra</v>
      </c>
      <c r="J1360" s="10">
        <f>_xlfn.XLOOKUP(Q1_2025[[#This Row],[Artikelnr]],Artikel_prijzen[Artnr],Artikel_prijzen[Prijs 2025],"")</f>
        <v>458.35</v>
      </c>
      <c r="K1360" s="10" t="str">
        <f>IF(Q1_2025[[#This Row],[Artikelprijs]]&lt;&gt;"",IF(Q1_2025[[#This Row],[Stuksprijs]]=Q1_2025[[#This Row],[Artikelprijs]],"Prijs gelijk","Prijs wijkt af"),"")</f>
        <v>Prijs wijkt af</v>
      </c>
      <c r="L1360" s="10"/>
      <c r="M1360" t="s">
        <v>3</v>
      </c>
      <c r="N1360" s="10">
        <f>IF(Q1_2025[[#This Row],[Prijstype]]="Artikelprijs",Q1_2025[[#This Row],[Artikelprijs]],Q1_2025[[#This Row],[Stuksprijs]])</f>
        <v>748.75</v>
      </c>
      <c r="O1360" s="10">
        <f>IF(Q1_2025[[#This Row],[Prijstype]]="Artikelprijs",Q1_2025[[#This Row],[Artikelprijs]] * Q1_2025[[#This Row],[Besteld]],Q1_2025[[#This Row],[Brutobedrag]])</f>
        <v>748.75</v>
      </c>
      <c r="P1360" s="10">
        <f>IF(Q1_2025[[#This Row],[Prijstype]] = "Artikelprijs",Q1_2025[[#This Row],[Brutobedrag 2]]*(100-Q1_2025[[#This Row],[Relatiekorting percentage]])/100,Q1_2025[[#This Row],[Bruto - Rel.korting]])</f>
        <v>748.75</v>
      </c>
    </row>
    <row r="1361" spans="1:16" x14ac:dyDescent="0.3">
      <c r="A1361" t="s">
        <v>266</v>
      </c>
      <c r="B1361">
        <v>5020003</v>
      </c>
      <c r="C1361" t="s">
        <v>258</v>
      </c>
      <c r="D1361">
        <v>1</v>
      </c>
      <c r="E1361" s="10">
        <v>66.95</v>
      </c>
      <c r="F1361" s="10">
        <v>66.95</v>
      </c>
      <c r="G1361" s="10">
        <v>66.95</v>
      </c>
      <c r="H1361">
        <v>0</v>
      </c>
      <c r="I1361" s="10" t="str">
        <f>_xlfn.XLOOKUP(Q1_2025[[#This Row],[Artikelnr]],Artikel_prijzen[Artnr],Artikel_prijzen[Groep],"")</f>
        <v/>
      </c>
      <c r="J1361" s="10" t="str">
        <f>_xlfn.XLOOKUP(Q1_2025[[#This Row],[Artikelnr]],Artikel_prijzen[Artnr],Artikel_prijzen[Prijs 2025],"")</f>
        <v/>
      </c>
      <c r="K1361" s="10" t="str">
        <f>IF(Q1_2025[[#This Row],[Artikelprijs]]&lt;&gt;"",IF(Q1_2025[[#This Row],[Stuksprijs]]=Q1_2025[[#This Row],[Artikelprijs]],"Prijs gelijk","Prijs wijkt af"),"")</f>
        <v/>
      </c>
      <c r="L1361" s="10"/>
      <c r="N1361" s="10">
        <f>IF(Q1_2025[[#This Row],[Prijstype]]="Artikelprijs",Q1_2025[[#This Row],[Artikelprijs]],Q1_2025[[#This Row],[Stuksprijs]])</f>
        <v>66.95</v>
      </c>
      <c r="O1361" s="10">
        <f>IF(Q1_2025[[#This Row],[Prijstype]]="Artikelprijs",Q1_2025[[#This Row],[Artikelprijs]] * Q1_2025[[#This Row],[Besteld]],Q1_2025[[#This Row],[Brutobedrag]])</f>
        <v>66.95</v>
      </c>
      <c r="P1361" s="10">
        <f>IF(Q1_2025[[#This Row],[Prijstype]] = "Artikelprijs",Q1_2025[[#This Row],[Brutobedrag 2]]*(100-Q1_2025[[#This Row],[Relatiekorting percentage]])/100,Q1_2025[[#This Row],[Bruto - Rel.korting]])</f>
        <v>66.95</v>
      </c>
    </row>
    <row r="1362" spans="1:16" x14ac:dyDescent="0.3">
      <c r="A1362" t="s">
        <v>266</v>
      </c>
      <c r="B1362">
        <v>5020004</v>
      </c>
      <c r="C1362" t="s">
        <v>231</v>
      </c>
      <c r="D1362">
        <v>2</v>
      </c>
      <c r="E1362" s="10">
        <v>77.25</v>
      </c>
      <c r="F1362" s="10">
        <v>154.5</v>
      </c>
      <c r="G1362" s="10">
        <v>154.5</v>
      </c>
      <c r="H1362">
        <v>0</v>
      </c>
      <c r="I1362" s="10" t="str">
        <f>_xlfn.XLOOKUP(Q1_2025[[#This Row],[Artikelnr]],Artikel_prijzen[Artnr],Artikel_prijzen[Groep],"")</f>
        <v/>
      </c>
      <c r="J1362" s="10" t="str">
        <f>_xlfn.XLOOKUP(Q1_2025[[#This Row],[Artikelnr]],Artikel_prijzen[Artnr],Artikel_prijzen[Prijs 2025],"")</f>
        <v/>
      </c>
      <c r="K1362" s="10" t="str">
        <f>IF(Q1_2025[[#This Row],[Artikelprijs]]&lt;&gt;"",IF(Q1_2025[[#This Row],[Stuksprijs]]=Q1_2025[[#This Row],[Artikelprijs]],"Prijs gelijk","Prijs wijkt af"),"")</f>
        <v/>
      </c>
      <c r="L1362" s="10"/>
      <c r="N1362" s="10">
        <f>IF(Q1_2025[[#This Row],[Prijstype]]="Artikelprijs",Q1_2025[[#This Row],[Artikelprijs]],Q1_2025[[#This Row],[Stuksprijs]])</f>
        <v>77.25</v>
      </c>
      <c r="O1362" s="10">
        <f>IF(Q1_2025[[#This Row],[Prijstype]]="Artikelprijs",Q1_2025[[#This Row],[Artikelprijs]] * Q1_2025[[#This Row],[Besteld]],Q1_2025[[#This Row],[Brutobedrag]])</f>
        <v>154.5</v>
      </c>
      <c r="P1362" s="10">
        <f>IF(Q1_2025[[#This Row],[Prijstype]] = "Artikelprijs",Q1_2025[[#This Row],[Brutobedrag 2]]*(100-Q1_2025[[#This Row],[Relatiekorting percentage]])/100,Q1_2025[[#This Row],[Bruto - Rel.korting]])</f>
        <v>154.5</v>
      </c>
    </row>
    <row r="1363" spans="1:16" x14ac:dyDescent="0.3">
      <c r="A1363" t="s">
        <v>266</v>
      </c>
      <c r="B1363">
        <v>5030226</v>
      </c>
      <c r="C1363" t="s">
        <v>291</v>
      </c>
      <c r="D1363">
        <v>20</v>
      </c>
      <c r="E1363" s="10">
        <v>159.65</v>
      </c>
      <c r="F1363" s="10">
        <v>3193</v>
      </c>
      <c r="G1363" s="10">
        <v>3193</v>
      </c>
      <c r="H1363">
        <v>0</v>
      </c>
      <c r="I1363" s="10" t="str">
        <f>_xlfn.XLOOKUP(Q1_2025[[#This Row],[Artikelnr]],Artikel_prijzen[Artnr],Artikel_prijzen[Groep],"")</f>
        <v>Rigging</v>
      </c>
      <c r="J1363" s="10">
        <f>_xlfn.XLOOKUP(Q1_2025[[#This Row],[Artikelnr]],Artikel_prijzen[Artnr],Artikel_prijzen[Prijs 2025],"")</f>
        <v>155</v>
      </c>
      <c r="K1363" s="10" t="str">
        <f>IF(Q1_2025[[#This Row],[Artikelprijs]]&lt;&gt;"",IF(Q1_2025[[#This Row],[Stuksprijs]]=Q1_2025[[#This Row],[Artikelprijs]],"Prijs gelijk","Prijs wijkt af"),"")</f>
        <v>Prijs wijkt af</v>
      </c>
      <c r="L1363" s="10"/>
      <c r="M1363" t="s">
        <v>3</v>
      </c>
      <c r="N1363" s="10">
        <f>IF(Q1_2025[[#This Row],[Prijstype]]="Artikelprijs",Q1_2025[[#This Row],[Artikelprijs]],Q1_2025[[#This Row],[Stuksprijs]])</f>
        <v>159.65</v>
      </c>
      <c r="O1363" s="10">
        <f>IF(Q1_2025[[#This Row],[Prijstype]]="Artikelprijs",Q1_2025[[#This Row],[Artikelprijs]] * Q1_2025[[#This Row],[Besteld]],Q1_2025[[#This Row],[Brutobedrag]])</f>
        <v>3193</v>
      </c>
      <c r="P1363" s="10">
        <f>IF(Q1_2025[[#This Row],[Prijstype]] = "Artikelprijs",Q1_2025[[#This Row],[Brutobedrag 2]]*(100-Q1_2025[[#This Row],[Relatiekorting percentage]])/100,Q1_2025[[#This Row],[Bruto - Rel.korting]])</f>
        <v>3193</v>
      </c>
    </row>
    <row r="1364" spans="1:16" x14ac:dyDescent="0.3">
      <c r="A1364" t="s">
        <v>266</v>
      </c>
      <c r="B1364">
        <v>5021034</v>
      </c>
      <c r="C1364" t="s">
        <v>275</v>
      </c>
      <c r="D1364">
        <v>2</v>
      </c>
      <c r="E1364" s="10">
        <v>185.4</v>
      </c>
      <c r="F1364" s="10">
        <v>370.8</v>
      </c>
      <c r="G1364" s="10">
        <v>370.8</v>
      </c>
      <c r="H1364">
        <v>0</v>
      </c>
      <c r="I1364" s="10" t="str">
        <f>_xlfn.XLOOKUP(Q1_2025[[#This Row],[Artikelnr]],Artikel_prijzen[Artnr],Artikel_prijzen[Groep],"")</f>
        <v>Elektra</v>
      </c>
      <c r="J1364" s="10">
        <f>_xlfn.XLOOKUP(Q1_2025[[#This Row],[Artikelnr]],Artikel_prijzen[Artnr],Artikel_prijzen[Prijs 2025],"")</f>
        <v>106.8625</v>
      </c>
      <c r="K1364" s="10" t="str">
        <f>IF(Q1_2025[[#This Row],[Artikelprijs]]&lt;&gt;"",IF(Q1_2025[[#This Row],[Stuksprijs]]=Q1_2025[[#This Row],[Artikelprijs]],"Prijs gelijk","Prijs wijkt af"),"")</f>
        <v>Prijs wijkt af</v>
      </c>
      <c r="L1364" s="10"/>
      <c r="M1364" t="s">
        <v>3</v>
      </c>
      <c r="N1364" s="10">
        <f>IF(Q1_2025[[#This Row],[Prijstype]]="Artikelprijs",Q1_2025[[#This Row],[Artikelprijs]],Q1_2025[[#This Row],[Stuksprijs]])</f>
        <v>185.4</v>
      </c>
      <c r="O1364" s="10">
        <f>IF(Q1_2025[[#This Row],[Prijstype]]="Artikelprijs",Q1_2025[[#This Row],[Artikelprijs]] * Q1_2025[[#This Row],[Besteld]],Q1_2025[[#This Row],[Brutobedrag]])</f>
        <v>370.8</v>
      </c>
      <c r="P1364" s="10">
        <f>IF(Q1_2025[[#This Row],[Prijstype]] = "Artikelprijs",Q1_2025[[#This Row],[Brutobedrag 2]]*(100-Q1_2025[[#This Row],[Relatiekorting percentage]])/100,Q1_2025[[#This Row],[Bruto - Rel.korting]])</f>
        <v>370.8</v>
      </c>
    </row>
    <row r="1365" spans="1:16" x14ac:dyDescent="0.3">
      <c r="A1365" t="s">
        <v>266</v>
      </c>
      <c r="B1365">
        <v>5030226</v>
      </c>
      <c r="C1365" t="s">
        <v>291</v>
      </c>
      <c r="D1365">
        <v>2</v>
      </c>
      <c r="E1365" s="10">
        <v>159.65</v>
      </c>
      <c r="F1365" s="10">
        <v>319.3</v>
      </c>
      <c r="G1365" s="10">
        <v>319.3</v>
      </c>
      <c r="H1365">
        <v>0</v>
      </c>
      <c r="I1365" s="10" t="str">
        <f>_xlfn.XLOOKUP(Q1_2025[[#This Row],[Artikelnr]],Artikel_prijzen[Artnr],Artikel_prijzen[Groep],"")</f>
        <v>Rigging</v>
      </c>
      <c r="J1365" s="10">
        <f>_xlfn.XLOOKUP(Q1_2025[[#This Row],[Artikelnr]],Artikel_prijzen[Artnr],Artikel_prijzen[Prijs 2025],"")</f>
        <v>155</v>
      </c>
      <c r="K1365" s="10" t="str">
        <f>IF(Q1_2025[[#This Row],[Artikelprijs]]&lt;&gt;"",IF(Q1_2025[[#This Row],[Stuksprijs]]=Q1_2025[[#This Row],[Artikelprijs]],"Prijs gelijk","Prijs wijkt af"),"")</f>
        <v>Prijs wijkt af</v>
      </c>
      <c r="L1365" s="10"/>
      <c r="M1365" t="s">
        <v>3</v>
      </c>
      <c r="N1365" s="10">
        <f>IF(Q1_2025[[#This Row],[Prijstype]]="Artikelprijs",Q1_2025[[#This Row],[Artikelprijs]],Q1_2025[[#This Row],[Stuksprijs]])</f>
        <v>159.65</v>
      </c>
      <c r="O1365" s="10">
        <f>IF(Q1_2025[[#This Row],[Prijstype]]="Artikelprijs",Q1_2025[[#This Row],[Artikelprijs]] * Q1_2025[[#This Row],[Besteld]],Q1_2025[[#This Row],[Brutobedrag]])</f>
        <v>319.3</v>
      </c>
      <c r="P1365" s="10">
        <f>IF(Q1_2025[[#This Row],[Prijstype]] = "Artikelprijs",Q1_2025[[#This Row],[Brutobedrag 2]]*(100-Q1_2025[[#This Row],[Relatiekorting percentage]])/100,Q1_2025[[#This Row],[Bruto - Rel.korting]])</f>
        <v>319.3</v>
      </c>
    </row>
    <row r="1366" spans="1:16" x14ac:dyDescent="0.3">
      <c r="A1366" t="s">
        <v>266</v>
      </c>
      <c r="B1366">
        <v>5030232</v>
      </c>
      <c r="C1366" t="s">
        <v>116</v>
      </c>
      <c r="D1366">
        <v>1</v>
      </c>
      <c r="E1366" s="10">
        <v>144.19999999999999</v>
      </c>
      <c r="F1366" s="10">
        <v>144.19999999999999</v>
      </c>
      <c r="G1366" s="10">
        <v>144.19999999999999</v>
      </c>
      <c r="H1366">
        <v>0</v>
      </c>
      <c r="I1366" s="10" t="str">
        <f>_xlfn.XLOOKUP(Q1_2025[[#This Row],[Artikelnr]],Artikel_prijzen[Artnr],Artikel_prijzen[Groep],"")</f>
        <v>Rigging</v>
      </c>
      <c r="J1366" s="10">
        <f>_xlfn.XLOOKUP(Q1_2025[[#This Row],[Artikelnr]],Artikel_prijzen[Artnr],Artikel_prijzen[Prijs 2025],"")</f>
        <v>140</v>
      </c>
      <c r="K1366" s="10" t="str">
        <f>IF(Q1_2025[[#This Row],[Artikelprijs]]&lt;&gt;"",IF(Q1_2025[[#This Row],[Stuksprijs]]=Q1_2025[[#This Row],[Artikelprijs]],"Prijs gelijk","Prijs wijkt af"),"")</f>
        <v>Prijs wijkt af</v>
      </c>
      <c r="L1366" s="10"/>
      <c r="M1366" t="s">
        <v>3</v>
      </c>
      <c r="N1366" s="10">
        <f>IF(Q1_2025[[#This Row],[Prijstype]]="Artikelprijs",Q1_2025[[#This Row],[Artikelprijs]],Q1_2025[[#This Row],[Stuksprijs]])</f>
        <v>144.19999999999999</v>
      </c>
      <c r="O1366" s="10">
        <f>IF(Q1_2025[[#This Row],[Prijstype]]="Artikelprijs",Q1_2025[[#This Row],[Artikelprijs]] * Q1_2025[[#This Row],[Besteld]],Q1_2025[[#This Row],[Brutobedrag]])</f>
        <v>144.19999999999999</v>
      </c>
      <c r="P1366" s="10">
        <f>IF(Q1_2025[[#This Row],[Prijstype]] = "Artikelprijs",Q1_2025[[#This Row],[Brutobedrag 2]]*(100-Q1_2025[[#This Row],[Relatiekorting percentage]])/100,Q1_2025[[#This Row],[Bruto - Rel.korting]])</f>
        <v>144.19999999999999</v>
      </c>
    </row>
    <row r="1367" spans="1:16" x14ac:dyDescent="0.3">
      <c r="A1367" t="s">
        <v>266</v>
      </c>
      <c r="B1367">
        <v>5021034</v>
      </c>
      <c r="C1367" t="s">
        <v>275</v>
      </c>
      <c r="D1367">
        <v>1</v>
      </c>
      <c r="E1367" s="10">
        <v>185.4</v>
      </c>
      <c r="F1367" s="10">
        <v>185.4</v>
      </c>
      <c r="G1367" s="10">
        <v>185.4</v>
      </c>
      <c r="H1367">
        <v>0</v>
      </c>
      <c r="I1367" s="10" t="str">
        <f>_xlfn.XLOOKUP(Q1_2025[[#This Row],[Artikelnr]],Artikel_prijzen[Artnr],Artikel_prijzen[Groep],"")</f>
        <v>Elektra</v>
      </c>
      <c r="J1367" s="10">
        <f>_xlfn.XLOOKUP(Q1_2025[[#This Row],[Artikelnr]],Artikel_prijzen[Artnr],Artikel_prijzen[Prijs 2025],"")</f>
        <v>106.8625</v>
      </c>
      <c r="K1367" s="10" t="str">
        <f>IF(Q1_2025[[#This Row],[Artikelprijs]]&lt;&gt;"",IF(Q1_2025[[#This Row],[Stuksprijs]]=Q1_2025[[#This Row],[Artikelprijs]],"Prijs gelijk","Prijs wijkt af"),"")</f>
        <v>Prijs wijkt af</v>
      </c>
      <c r="L1367" s="10"/>
      <c r="M1367" t="s">
        <v>3</v>
      </c>
      <c r="N1367" s="10">
        <f>IF(Q1_2025[[#This Row],[Prijstype]]="Artikelprijs",Q1_2025[[#This Row],[Artikelprijs]],Q1_2025[[#This Row],[Stuksprijs]])</f>
        <v>185.4</v>
      </c>
      <c r="O1367" s="10">
        <f>IF(Q1_2025[[#This Row],[Prijstype]]="Artikelprijs",Q1_2025[[#This Row],[Artikelprijs]] * Q1_2025[[#This Row],[Besteld]],Q1_2025[[#This Row],[Brutobedrag]])</f>
        <v>185.4</v>
      </c>
      <c r="P1367" s="10">
        <f>IF(Q1_2025[[#This Row],[Prijstype]] = "Artikelprijs",Q1_2025[[#This Row],[Brutobedrag 2]]*(100-Q1_2025[[#This Row],[Relatiekorting percentage]])/100,Q1_2025[[#This Row],[Bruto - Rel.korting]])</f>
        <v>185.4</v>
      </c>
    </row>
    <row r="1368" spans="1:16" x14ac:dyDescent="0.3">
      <c r="A1368" t="s">
        <v>266</v>
      </c>
      <c r="B1368">
        <v>5030226</v>
      </c>
      <c r="C1368" t="s">
        <v>291</v>
      </c>
      <c r="D1368">
        <v>9</v>
      </c>
      <c r="E1368" s="10">
        <v>159.65</v>
      </c>
      <c r="F1368" s="10">
        <v>1436.85</v>
      </c>
      <c r="G1368" s="10">
        <v>1436.85</v>
      </c>
      <c r="H1368">
        <v>0</v>
      </c>
      <c r="I1368" s="10" t="str">
        <f>_xlfn.XLOOKUP(Q1_2025[[#This Row],[Artikelnr]],Artikel_prijzen[Artnr],Artikel_prijzen[Groep],"")</f>
        <v>Rigging</v>
      </c>
      <c r="J1368" s="10">
        <f>_xlfn.XLOOKUP(Q1_2025[[#This Row],[Artikelnr]],Artikel_prijzen[Artnr],Artikel_prijzen[Prijs 2025],"")</f>
        <v>155</v>
      </c>
      <c r="K1368" s="10" t="str">
        <f>IF(Q1_2025[[#This Row],[Artikelprijs]]&lt;&gt;"",IF(Q1_2025[[#This Row],[Stuksprijs]]=Q1_2025[[#This Row],[Artikelprijs]],"Prijs gelijk","Prijs wijkt af"),"")</f>
        <v>Prijs wijkt af</v>
      </c>
      <c r="L1368" s="10"/>
      <c r="M1368" t="s">
        <v>3</v>
      </c>
      <c r="N1368" s="10">
        <f>IF(Q1_2025[[#This Row],[Prijstype]]="Artikelprijs",Q1_2025[[#This Row],[Artikelprijs]],Q1_2025[[#This Row],[Stuksprijs]])</f>
        <v>159.65</v>
      </c>
      <c r="O1368" s="10">
        <f>IF(Q1_2025[[#This Row],[Prijstype]]="Artikelprijs",Q1_2025[[#This Row],[Artikelprijs]] * Q1_2025[[#This Row],[Besteld]],Q1_2025[[#This Row],[Brutobedrag]])</f>
        <v>1436.85</v>
      </c>
      <c r="P1368" s="10">
        <f>IF(Q1_2025[[#This Row],[Prijstype]] = "Artikelprijs",Q1_2025[[#This Row],[Brutobedrag 2]]*(100-Q1_2025[[#This Row],[Relatiekorting percentage]])/100,Q1_2025[[#This Row],[Bruto - Rel.korting]])</f>
        <v>1436.85</v>
      </c>
    </row>
    <row r="1369" spans="1:16" x14ac:dyDescent="0.3">
      <c r="A1369" t="s">
        <v>266</v>
      </c>
      <c r="B1369">
        <v>5030232</v>
      </c>
      <c r="C1369" t="s">
        <v>116</v>
      </c>
      <c r="D1369">
        <v>1</v>
      </c>
      <c r="E1369" s="10">
        <v>144.19999999999999</v>
      </c>
      <c r="F1369" s="10">
        <v>144.19999999999999</v>
      </c>
      <c r="G1369" s="10">
        <v>144.19999999999999</v>
      </c>
      <c r="H1369">
        <v>0</v>
      </c>
      <c r="I1369" s="10" t="str">
        <f>_xlfn.XLOOKUP(Q1_2025[[#This Row],[Artikelnr]],Artikel_prijzen[Artnr],Artikel_prijzen[Groep],"")</f>
        <v>Rigging</v>
      </c>
      <c r="J1369" s="10">
        <f>_xlfn.XLOOKUP(Q1_2025[[#This Row],[Artikelnr]],Artikel_prijzen[Artnr],Artikel_prijzen[Prijs 2025],"")</f>
        <v>140</v>
      </c>
      <c r="K1369" s="10" t="str">
        <f>IF(Q1_2025[[#This Row],[Artikelprijs]]&lt;&gt;"",IF(Q1_2025[[#This Row],[Stuksprijs]]=Q1_2025[[#This Row],[Artikelprijs]],"Prijs gelijk","Prijs wijkt af"),"")</f>
        <v>Prijs wijkt af</v>
      </c>
      <c r="L1369" s="10"/>
      <c r="M1369" t="s">
        <v>3</v>
      </c>
      <c r="N1369" s="10">
        <f>IF(Q1_2025[[#This Row],[Prijstype]]="Artikelprijs",Q1_2025[[#This Row],[Artikelprijs]],Q1_2025[[#This Row],[Stuksprijs]])</f>
        <v>144.19999999999999</v>
      </c>
      <c r="O1369" s="10">
        <f>IF(Q1_2025[[#This Row],[Prijstype]]="Artikelprijs",Q1_2025[[#This Row],[Artikelprijs]] * Q1_2025[[#This Row],[Besteld]],Q1_2025[[#This Row],[Brutobedrag]])</f>
        <v>144.19999999999999</v>
      </c>
      <c r="P1369" s="10">
        <f>IF(Q1_2025[[#This Row],[Prijstype]] = "Artikelprijs",Q1_2025[[#This Row],[Brutobedrag 2]]*(100-Q1_2025[[#This Row],[Relatiekorting percentage]])/100,Q1_2025[[#This Row],[Bruto - Rel.korting]])</f>
        <v>144.19999999999999</v>
      </c>
    </row>
    <row r="1370" spans="1:16" x14ac:dyDescent="0.3">
      <c r="A1370" t="s">
        <v>266</v>
      </c>
      <c r="B1370">
        <v>5022025</v>
      </c>
      <c r="C1370" t="s">
        <v>277</v>
      </c>
      <c r="D1370">
        <v>1</v>
      </c>
      <c r="E1370" s="10">
        <v>361.25</v>
      </c>
      <c r="F1370" s="10">
        <v>361.25</v>
      </c>
      <c r="G1370" s="10">
        <v>361.25</v>
      </c>
      <c r="H1370">
        <v>0</v>
      </c>
      <c r="I1370" s="10" t="str">
        <f>_xlfn.XLOOKUP(Q1_2025[[#This Row],[Artikelnr]],Artikel_prijzen[Artnr],Artikel_prijzen[Groep],"")</f>
        <v>Elektra</v>
      </c>
      <c r="J1370" s="10">
        <f>_xlfn.XLOOKUP(Q1_2025[[#This Row],[Artikelnr]],Artikel_prijzen[Artnr],Artikel_prijzen[Prijs 2025],"")</f>
        <v>252.35</v>
      </c>
      <c r="K1370" s="10" t="str">
        <f>IF(Q1_2025[[#This Row],[Artikelprijs]]&lt;&gt;"",IF(Q1_2025[[#This Row],[Stuksprijs]]=Q1_2025[[#This Row],[Artikelprijs]],"Prijs gelijk","Prijs wijkt af"),"")</f>
        <v>Prijs wijkt af</v>
      </c>
      <c r="L1370" s="10"/>
      <c r="M1370" t="s">
        <v>3</v>
      </c>
      <c r="N1370" s="10">
        <f>IF(Q1_2025[[#This Row],[Prijstype]]="Artikelprijs",Q1_2025[[#This Row],[Artikelprijs]],Q1_2025[[#This Row],[Stuksprijs]])</f>
        <v>361.25</v>
      </c>
      <c r="O1370" s="10">
        <f>IF(Q1_2025[[#This Row],[Prijstype]]="Artikelprijs",Q1_2025[[#This Row],[Artikelprijs]] * Q1_2025[[#This Row],[Besteld]],Q1_2025[[#This Row],[Brutobedrag]])</f>
        <v>361.25</v>
      </c>
      <c r="P1370" s="10">
        <f>IF(Q1_2025[[#This Row],[Prijstype]] = "Artikelprijs",Q1_2025[[#This Row],[Brutobedrag 2]]*(100-Q1_2025[[#This Row],[Relatiekorting percentage]])/100,Q1_2025[[#This Row],[Bruto - Rel.korting]])</f>
        <v>361.25</v>
      </c>
    </row>
    <row r="1371" spans="1:16" x14ac:dyDescent="0.3">
      <c r="A1371" t="s">
        <v>266</v>
      </c>
      <c r="B1371">
        <v>5030226</v>
      </c>
      <c r="C1371" t="s">
        <v>291</v>
      </c>
      <c r="D1371">
        <v>17</v>
      </c>
      <c r="E1371" s="10">
        <v>159.65</v>
      </c>
      <c r="F1371" s="10">
        <v>2714.05</v>
      </c>
      <c r="G1371" s="10">
        <v>2714.05</v>
      </c>
      <c r="H1371">
        <v>0</v>
      </c>
      <c r="I1371" s="10" t="str">
        <f>_xlfn.XLOOKUP(Q1_2025[[#This Row],[Artikelnr]],Artikel_prijzen[Artnr],Artikel_prijzen[Groep],"")</f>
        <v>Rigging</v>
      </c>
      <c r="J1371" s="10">
        <f>_xlfn.XLOOKUP(Q1_2025[[#This Row],[Artikelnr]],Artikel_prijzen[Artnr],Artikel_prijzen[Prijs 2025],"")</f>
        <v>155</v>
      </c>
      <c r="K1371" s="10" t="str">
        <f>IF(Q1_2025[[#This Row],[Artikelprijs]]&lt;&gt;"",IF(Q1_2025[[#This Row],[Stuksprijs]]=Q1_2025[[#This Row],[Artikelprijs]],"Prijs gelijk","Prijs wijkt af"),"")</f>
        <v>Prijs wijkt af</v>
      </c>
      <c r="L1371" s="10"/>
      <c r="M1371" t="s">
        <v>3</v>
      </c>
      <c r="N1371" s="10">
        <f>IF(Q1_2025[[#This Row],[Prijstype]]="Artikelprijs",Q1_2025[[#This Row],[Artikelprijs]],Q1_2025[[#This Row],[Stuksprijs]])</f>
        <v>159.65</v>
      </c>
      <c r="O1371" s="10">
        <f>IF(Q1_2025[[#This Row],[Prijstype]]="Artikelprijs",Q1_2025[[#This Row],[Artikelprijs]] * Q1_2025[[#This Row],[Besteld]],Q1_2025[[#This Row],[Brutobedrag]])</f>
        <v>2714.05</v>
      </c>
      <c r="P1371" s="10">
        <f>IF(Q1_2025[[#This Row],[Prijstype]] = "Artikelprijs",Q1_2025[[#This Row],[Brutobedrag 2]]*(100-Q1_2025[[#This Row],[Relatiekorting percentage]])/100,Q1_2025[[#This Row],[Bruto - Rel.korting]])</f>
        <v>2714.05</v>
      </c>
    </row>
    <row r="1372" spans="1:16" x14ac:dyDescent="0.3">
      <c r="A1372" t="s">
        <v>266</v>
      </c>
      <c r="B1372">
        <v>5030225</v>
      </c>
      <c r="C1372" t="s">
        <v>261</v>
      </c>
      <c r="D1372">
        <v>3</v>
      </c>
      <c r="E1372" s="10">
        <v>133.9</v>
      </c>
      <c r="F1372" s="10">
        <v>401.7</v>
      </c>
      <c r="G1372" s="10">
        <v>401.7</v>
      </c>
      <c r="H1372">
        <v>0</v>
      </c>
      <c r="I1372" s="10" t="str">
        <f>_xlfn.XLOOKUP(Q1_2025[[#This Row],[Artikelnr]],Artikel_prijzen[Artnr],Artikel_prijzen[Groep],"")</f>
        <v>Rigging</v>
      </c>
      <c r="J1372" s="10">
        <f>_xlfn.XLOOKUP(Q1_2025[[#This Row],[Artikelnr]],Artikel_prijzen[Artnr],Artikel_prijzen[Prijs 2025],"")</f>
        <v>130</v>
      </c>
      <c r="K1372" s="10" t="str">
        <f>IF(Q1_2025[[#This Row],[Artikelprijs]]&lt;&gt;"",IF(Q1_2025[[#This Row],[Stuksprijs]]=Q1_2025[[#This Row],[Artikelprijs]],"Prijs gelijk","Prijs wijkt af"),"")</f>
        <v>Prijs wijkt af</v>
      </c>
      <c r="L1372" s="10"/>
      <c r="M1372" t="s">
        <v>3</v>
      </c>
      <c r="N1372" s="10">
        <f>IF(Q1_2025[[#This Row],[Prijstype]]="Artikelprijs",Q1_2025[[#This Row],[Artikelprijs]],Q1_2025[[#This Row],[Stuksprijs]])</f>
        <v>133.9</v>
      </c>
      <c r="O1372" s="10">
        <f>IF(Q1_2025[[#This Row],[Prijstype]]="Artikelprijs",Q1_2025[[#This Row],[Artikelprijs]] * Q1_2025[[#This Row],[Besteld]],Q1_2025[[#This Row],[Brutobedrag]])</f>
        <v>401.7</v>
      </c>
      <c r="P1372" s="10">
        <f>IF(Q1_2025[[#This Row],[Prijstype]] = "Artikelprijs",Q1_2025[[#This Row],[Brutobedrag 2]]*(100-Q1_2025[[#This Row],[Relatiekorting percentage]])/100,Q1_2025[[#This Row],[Bruto - Rel.korting]])</f>
        <v>401.7</v>
      </c>
    </row>
    <row r="1373" spans="1:16" x14ac:dyDescent="0.3">
      <c r="A1373" t="s">
        <v>266</v>
      </c>
      <c r="B1373">
        <v>5030232</v>
      </c>
      <c r="C1373" t="s">
        <v>116</v>
      </c>
      <c r="D1373">
        <v>2</v>
      </c>
      <c r="E1373" s="10">
        <v>144.19999999999999</v>
      </c>
      <c r="F1373" s="10">
        <v>288.39999999999998</v>
      </c>
      <c r="G1373" s="10">
        <v>288.39999999999998</v>
      </c>
      <c r="H1373">
        <v>0</v>
      </c>
      <c r="I1373" s="10" t="str">
        <f>_xlfn.XLOOKUP(Q1_2025[[#This Row],[Artikelnr]],Artikel_prijzen[Artnr],Artikel_prijzen[Groep],"")</f>
        <v>Rigging</v>
      </c>
      <c r="J1373" s="10">
        <f>_xlfn.XLOOKUP(Q1_2025[[#This Row],[Artikelnr]],Artikel_prijzen[Artnr],Artikel_prijzen[Prijs 2025],"")</f>
        <v>140</v>
      </c>
      <c r="K1373" s="10" t="str">
        <f>IF(Q1_2025[[#This Row],[Artikelprijs]]&lt;&gt;"",IF(Q1_2025[[#This Row],[Stuksprijs]]=Q1_2025[[#This Row],[Artikelprijs]],"Prijs gelijk","Prijs wijkt af"),"")</f>
        <v>Prijs wijkt af</v>
      </c>
      <c r="L1373" s="10"/>
      <c r="M1373" t="s">
        <v>3</v>
      </c>
      <c r="N1373" s="10">
        <f>IF(Q1_2025[[#This Row],[Prijstype]]="Artikelprijs",Q1_2025[[#This Row],[Artikelprijs]],Q1_2025[[#This Row],[Stuksprijs]])</f>
        <v>144.19999999999999</v>
      </c>
      <c r="O1373" s="10">
        <f>IF(Q1_2025[[#This Row],[Prijstype]]="Artikelprijs",Q1_2025[[#This Row],[Artikelprijs]] * Q1_2025[[#This Row],[Besteld]],Q1_2025[[#This Row],[Brutobedrag]])</f>
        <v>288.39999999999998</v>
      </c>
      <c r="P1373" s="10">
        <f>IF(Q1_2025[[#This Row],[Prijstype]] = "Artikelprijs",Q1_2025[[#This Row],[Brutobedrag 2]]*(100-Q1_2025[[#This Row],[Relatiekorting percentage]])/100,Q1_2025[[#This Row],[Bruto - Rel.korting]])</f>
        <v>288.39999999999998</v>
      </c>
    </row>
    <row r="1374" spans="1:16" x14ac:dyDescent="0.3">
      <c r="A1374" t="s">
        <v>266</v>
      </c>
      <c r="B1374">
        <v>5021034</v>
      </c>
      <c r="C1374" t="s">
        <v>275</v>
      </c>
      <c r="D1374">
        <v>1</v>
      </c>
      <c r="E1374" s="10">
        <v>185.4</v>
      </c>
      <c r="F1374" s="10">
        <v>185.4</v>
      </c>
      <c r="G1374" s="10">
        <v>185.4</v>
      </c>
      <c r="H1374">
        <v>0</v>
      </c>
      <c r="I1374" s="10" t="str">
        <f>_xlfn.XLOOKUP(Q1_2025[[#This Row],[Artikelnr]],Artikel_prijzen[Artnr],Artikel_prijzen[Groep],"")</f>
        <v>Elektra</v>
      </c>
      <c r="J1374" s="10">
        <f>_xlfn.XLOOKUP(Q1_2025[[#This Row],[Artikelnr]],Artikel_prijzen[Artnr],Artikel_prijzen[Prijs 2025],"")</f>
        <v>106.8625</v>
      </c>
      <c r="K1374" s="10" t="str">
        <f>IF(Q1_2025[[#This Row],[Artikelprijs]]&lt;&gt;"",IF(Q1_2025[[#This Row],[Stuksprijs]]=Q1_2025[[#This Row],[Artikelprijs]],"Prijs gelijk","Prijs wijkt af"),"")</f>
        <v>Prijs wijkt af</v>
      </c>
      <c r="L1374" s="10"/>
      <c r="M1374" t="s">
        <v>3</v>
      </c>
      <c r="N1374" s="10">
        <f>IF(Q1_2025[[#This Row],[Prijstype]]="Artikelprijs",Q1_2025[[#This Row],[Artikelprijs]],Q1_2025[[#This Row],[Stuksprijs]])</f>
        <v>185.4</v>
      </c>
      <c r="O1374" s="10">
        <f>IF(Q1_2025[[#This Row],[Prijstype]]="Artikelprijs",Q1_2025[[#This Row],[Artikelprijs]] * Q1_2025[[#This Row],[Besteld]],Q1_2025[[#This Row],[Brutobedrag]])</f>
        <v>185.4</v>
      </c>
      <c r="P1374" s="10">
        <f>IF(Q1_2025[[#This Row],[Prijstype]] = "Artikelprijs",Q1_2025[[#This Row],[Brutobedrag 2]]*(100-Q1_2025[[#This Row],[Relatiekorting percentage]])/100,Q1_2025[[#This Row],[Bruto - Rel.korting]])</f>
        <v>185.4</v>
      </c>
    </row>
    <row r="1375" spans="1:16" x14ac:dyDescent="0.3">
      <c r="A1375" t="s">
        <v>266</v>
      </c>
      <c r="B1375">
        <v>5022027</v>
      </c>
      <c r="C1375" t="s">
        <v>279</v>
      </c>
      <c r="D1375">
        <v>1</v>
      </c>
      <c r="E1375" s="10">
        <v>429.38</v>
      </c>
      <c r="F1375" s="10">
        <v>429.38</v>
      </c>
      <c r="G1375" s="10">
        <v>429.38</v>
      </c>
      <c r="H1375">
        <v>0</v>
      </c>
      <c r="I1375" s="10" t="str">
        <f>_xlfn.XLOOKUP(Q1_2025[[#This Row],[Artikelnr]],Artikel_prijzen[Artnr],Artikel_prijzen[Groep],"")</f>
        <v>Elektra</v>
      </c>
      <c r="J1375" s="10">
        <f>_xlfn.XLOOKUP(Q1_2025[[#This Row],[Artikelnr]],Artikel_prijzen[Artnr],Artikel_prijzen[Prijs 2025],"")</f>
        <v>298.7</v>
      </c>
      <c r="K1375" s="10" t="str">
        <f>IF(Q1_2025[[#This Row],[Artikelprijs]]&lt;&gt;"",IF(Q1_2025[[#This Row],[Stuksprijs]]=Q1_2025[[#This Row],[Artikelprijs]],"Prijs gelijk","Prijs wijkt af"),"")</f>
        <v>Prijs wijkt af</v>
      </c>
      <c r="L1375" s="10"/>
      <c r="M1375" t="s">
        <v>3</v>
      </c>
      <c r="N1375" s="10">
        <f>IF(Q1_2025[[#This Row],[Prijstype]]="Artikelprijs",Q1_2025[[#This Row],[Artikelprijs]],Q1_2025[[#This Row],[Stuksprijs]])</f>
        <v>429.38</v>
      </c>
      <c r="O1375" s="10">
        <f>IF(Q1_2025[[#This Row],[Prijstype]]="Artikelprijs",Q1_2025[[#This Row],[Artikelprijs]] * Q1_2025[[#This Row],[Besteld]],Q1_2025[[#This Row],[Brutobedrag]])</f>
        <v>429.38</v>
      </c>
      <c r="P1375" s="10">
        <f>IF(Q1_2025[[#This Row],[Prijstype]] = "Artikelprijs",Q1_2025[[#This Row],[Brutobedrag 2]]*(100-Q1_2025[[#This Row],[Relatiekorting percentage]])/100,Q1_2025[[#This Row],[Bruto - Rel.korting]])</f>
        <v>429.38</v>
      </c>
    </row>
    <row r="1376" spans="1:16" x14ac:dyDescent="0.3">
      <c r="A1376" t="s">
        <v>266</v>
      </c>
      <c r="B1376">
        <v>5022007</v>
      </c>
      <c r="C1376" t="s">
        <v>294</v>
      </c>
      <c r="D1376">
        <v>2</v>
      </c>
      <c r="E1376" s="10">
        <v>65</v>
      </c>
      <c r="F1376" s="10">
        <v>130</v>
      </c>
      <c r="G1376" s="10">
        <v>130</v>
      </c>
      <c r="H1376">
        <v>0</v>
      </c>
      <c r="I1376" s="10" t="str">
        <f>_xlfn.XLOOKUP(Q1_2025[[#This Row],[Artikelnr]],Artikel_prijzen[Artnr],Artikel_prijzen[Groep],"")</f>
        <v/>
      </c>
      <c r="J1376" s="10" t="str">
        <f>_xlfn.XLOOKUP(Q1_2025[[#This Row],[Artikelnr]],Artikel_prijzen[Artnr],Artikel_prijzen[Prijs 2025],"")</f>
        <v/>
      </c>
      <c r="K1376" s="10" t="str">
        <f>IF(Q1_2025[[#This Row],[Artikelprijs]]&lt;&gt;"",IF(Q1_2025[[#This Row],[Stuksprijs]]=Q1_2025[[#This Row],[Artikelprijs]],"Prijs gelijk","Prijs wijkt af"),"")</f>
        <v/>
      </c>
      <c r="L1376" s="10"/>
      <c r="N1376" s="10">
        <f>IF(Q1_2025[[#This Row],[Prijstype]]="Artikelprijs",Q1_2025[[#This Row],[Artikelprijs]],Q1_2025[[#This Row],[Stuksprijs]])</f>
        <v>65</v>
      </c>
      <c r="O1376" s="10">
        <f>IF(Q1_2025[[#This Row],[Prijstype]]="Artikelprijs",Q1_2025[[#This Row],[Artikelprijs]] * Q1_2025[[#This Row],[Besteld]],Q1_2025[[#This Row],[Brutobedrag]])</f>
        <v>130</v>
      </c>
      <c r="P1376" s="10">
        <f>IF(Q1_2025[[#This Row],[Prijstype]] = "Artikelprijs",Q1_2025[[#This Row],[Brutobedrag 2]]*(100-Q1_2025[[#This Row],[Relatiekorting percentage]])/100,Q1_2025[[#This Row],[Bruto - Rel.korting]])</f>
        <v>130</v>
      </c>
    </row>
    <row r="1377" spans="1:16" x14ac:dyDescent="0.3">
      <c r="A1377" t="s">
        <v>266</v>
      </c>
      <c r="B1377">
        <v>5030225</v>
      </c>
      <c r="C1377" t="s">
        <v>261</v>
      </c>
      <c r="D1377">
        <v>2</v>
      </c>
      <c r="E1377" s="10">
        <v>133.9</v>
      </c>
      <c r="F1377" s="10">
        <v>267.8</v>
      </c>
      <c r="G1377" s="10">
        <v>187.46</v>
      </c>
      <c r="H1377">
        <v>30</v>
      </c>
      <c r="I1377" s="10" t="str">
        <f>_xlfn.XLOOKUP(Q1_2025[[#This Row],[Artikelnr]],Artikel_prijzen[Artnr],Artikel_prijzen[Groep],"")</f>
        <v>Rigging</v>
      </c>
      <c r="J1377" s="10">
        <f>_xlfn.XLOOKUP(Q1_2025[[#This Row],[Artikelnr]],Artikel_prijzen[Artnr],Artikel_prijzen[Prijs 2025],"")</f>
        <v>130</v>
      </c>
      <c r="K1377" s="10" t="str">
        <f>IF(Q1_2025[[#This Row],[Artikelprijs]]&lt;&gt;"",IF(Q1_2025[[#This Row],[Stuksprijs]]=Q1_2025[[#This Row],[Artikelprijs]],"Prijs gelijk","Prijs wijkt af"),"")</f>
        <v>Prijs wijkt af</v>
      </c>
      <c r="L1377" s="10"/>
      <c r="M1377" t="s">
        <v>3</v>
      </c>
      <c r="N1377" s="10">
        <f>IF(Q1_2025[[#This Row],[Prijstype]]="Artikelprijs",Q1_2025[[#This Row],[Artikelprijs]],Q1_2025[[#This Row],[Stuksprijs]])</f>
        <v>133.9</v>
      </c>
      <c r="O1377" s="10">
        <f>IF(Q1_2025[[#This Row],[Prijstype]]="Artikelprijs",Q1_2025[[#This Row],[Artikelprijs]] * Q1_2025[[#This Row],[Besteld]],Q1_2025[[#This Row],[Brutobedrag]])</f>
        <v>267.8</v>
      </c>
      <c r="P1377" s="10">
        <f>IF(Q1_2025[[#This Row],[Prijstype]] = "Artikelprijs",Q1_2025[[#This Row],[Brutobedrag 2]]*(100-Q1_2025[[#This Row],[Relatiekorting percentage]])/100,Q1_2025[[#This Row],[Bruto - Rel.korting]])</f>
        <v>187.46</v>
      </c>
    </row>
    <row r="1378" spans="1:16" x14ac:dyDescent="0.3">
      <c r="A1378" t="s">
        <v>266</v>
      </c>
      <c r="B1378">
        <v>5021032</v>
      </c>
      <c r="C1378" t="s">
        <v>295</v>
      </c>
      <c r="D1378">
        <v>3</v>
      </c>
      <c r="E1378" s="10">
        <v>141.1</v>
      </c>
      <c r="F1378" s="10">
        <v>423.3</v>
      </c>
      <c r="G1378" s="10">
        <v>338.64</v>
      </c>
      <c r="H1378">
        <v>20</v>
      </c>
      <c r="I1378" s="10" t="str">
        <f>_xlfn.XLOOKUP(Q1_2025[[#This Row],[Artikelnr]],Artikel_prijzen[Artnr],Artikel_prijzen[Groep],"")</f>
        <v>Elektra</v>
      </c>
      <c r="J1378" s="10">
        <f>_xlfn.XLOOKUP(Q1_2025[[#This Row],[Artikelnr]],Artikel_prijzen[Artnr],Artikel_prijzen[Prijs 2025],"")</f>
        <v>106.8625</v>
      </c>
      <c r="K1378" s="10" t="str">
        <f>IF(Q1_2025[[#This Row],[Artikelprijs]]&lt;&gt;"",IF(Q1_2025[[#This Row],[Stuksprijs]]=Q1_2025[[#This Row],[Artikelprijs]],"Prijs gelijk","Prijs wijkt af"),"")</f>
        <v>Prijs wijkt af</v>
      </c>
      <c r="L1378" s="10"/>
      <c r="M1378" t="s">
        <v>3</v>
      </c>
      <c r="N1378" s="10">
        <f>IF(Q1_2025[[#This Row],[Prijstype]]="Artikelprijs",Q1_2025[[#This Row],[Artikelprijs]],Q1_2025[[#This Row],[Stuksprijs]])</f>
        <v>141.1</v>
      </c>
      <c r="O1378" s="10">
        <f>IF(Q1_2025[[#This Row],[Prijstype]]="Artikelprijs",Q1_2025[[#This Row],[Artikelprijs]] * Q1_2025[[#This Row],[Besteld]],Q1_2025[[#This Row],[Brutobedrag]])</f>
        <v>423.3</v>
      </c>
      <c r="P1378" s="10">
        <f>IF(Q1_2025[[#This Row],[Prijstype]] = "Artikelprijs",Q1_2025[[#This Row],[Brutobedrag 2]]*(100-Q1_2025[[#This Row],[Relatiekorting percentage]])/100,Q1_2025[[#This Row],[Bruto - Rel.korting]])</f>
        <v>338.64</v>
      </c>
    </row>
    <row r="1379" spans="1:16" x14ac:dyDescent="0.3">
      <c r="A1379" t="s">
        <v>296</v>
      </c>
      <c r="B1379">
        <v>5021019</v>
      </c>
      <c r="C1379" t="s">
        <v>257</v>
      </c>
      <c r="D1379">
        <v>1</v>
      </c>
      <c r="E1379" s="10">
        <v>927</v>
      </c>
      <c r="F1379" s="10">
        <v>927</v>
      </c>
      <c r="G1379" s="10">
        <v>787.95</v>
      </c>
      <c r="H1379">
        <v>15</v>
      </c>
      <c r="I1379" s="10" t="str">
        <f>_xlfn.XLOOKUP(Q1_2025[[#This Row],[Artikelnr]],Artikel_prijzen[Artnr],Artikel_prijzen[Groep],"")</f>
        <v>Elektra</v>
      </c>
      <c r="J1379" s="10">
        <f>_xlfn.XLOOKUP(Q1_2025[[#This Row],[Artikelnr]],Artikel_prijzen[Artnr],Artikel_prijzen[Prijs 2025],"")</f>
        <v>900</v>
      </c>
      <c r="K1379" s="10" t="str">
        <f>IF(Q1_2025[[#This Row],[Artikelprijs]]&lt;&gt;"",IF(Q1_2025[[#This Row],[Stuksprijs]]=Q1_2025[[#This Row],[Artikelprijs]],"Prijs gelijk","Prijs wijkt af"),"")</f>
        <v>Prijs wijkt af</v>
      </c>
      <c r="L1379" s="10"/>
      <c r="M1379" t="s">
        <v>536</v>
      </c>
      <c r="N1379" s="10">
        <f>IF(Q1_2025[[#This Row],[Prijstype]]="Artikelprijs",Q1_2025[[#This Row],[Artikelprijs]],Q1_2025[[#This Row],[Stuksprijs]])</f>
        <v>900</v>
      </c>
      <c r="O1379" s="10">
        <f>IF(Q1_2025[[#This Row],[Prijstype]]="Artikelprijs",Q1_2025[[#This Row],[Artikelprijs]] * Q1_2025[[#This Row],[Besteld]],Q1_2025[[#This Row],[Brutobedrag]])</f>
        <v>900</v>
      </c>
      <c r="P1379" s="10">
        <f>IF(Q1_2025[[#This Row],[Prijstype]] = "Artikelprijs",Q1_2025[[#This Row],[Brutobedrag 2]]*(100-Q1_2025[[#This Row],[Relatiekorting percentage]])/100,Q1_2025[[#This Row],[Bruto - Rel.korting]])</f>
        <v>765</v>
      </c>
    </row>
    <row r="1380" spans="1:16" x14ac:dyDescent="0.3">
      <c r="A1380" t="s">
        <v>296</v>
      </c>
      <c r="B1380">
        <v>5021016</v>
      </c>
      <c r="C1380" t="s">
        <v>51</v>
      </c>
      <c r="D1380">
        <v>1</v>
      </c>
      <c r="E1380" s="10">
        <v>602.54999999999995</v>
      </c>
      <c r="F1380" s="10">
        <v>602.54999999999995</v>
      </c>
      <c r="G1380" s="10">
        <v>512.16999999999996</v>
      </c>
      <c r="H1380">
        <v>15</v>
      </c>
      <c r="I1380" s="10" t="str">
        <f>_xlfn.XLOOKUP(Q1_2025[[#This Row],[Artikelnr]],Artikel_prijzen[Artnr],Artikel_prijzen[Groep],"")</f>
        <v>Elektra</v>
      </c>
      <c r="J1380" s="10">
        <f>_xlfn.XLOOKUP(Q1_2025[[#This Row],[Artikelnr]],Artikel_prijzen[Artnr],Artikel_prijzen[Prijs 2025],"")</f>
        <v>585</v>
      </c>
      <c r="K1380" s="10" t="str">
        <f>IF(Q1_2025[[#This Row],[Artikelprijs]]&lt;&gt;"",IF(Q1_2025[[#This Row],[Stuksprijs]]=Q1_2025[[#This Row],[Artikelprijs]],"Prijs gelijk","Prijs wijkt af"),"")</f>
        <v>Prijs wijkt af</v>
      </c>
      <c r="L1380" s="10"/>
      <c r="M1380" t="s">
        <v>536</v>
      </c>
      <c r="N1380" s="10">
        <f>IF(Q1_2025[[#This Row],[Prijstype]]="Artikelprijs",Q1_2025[[#This Row],[Artikelprijs]],Q1_2025[[#This Row],[Stuksprijs]])</f>
        <v>585</v>
      </c>
      <c r="O1380" s="10">
        <f>IF(Q1_2025[[#This Row],[Prijstype]]="Artikelprijs",Q1_2025[[#This Row],[Artikelprijs]] * Q1_2025[[#This Row],[Besteld]],Q1_2025[[#This Row],[Brutobedrag]])</f>
        <v>585</v>
      </c>
      <c r="P1380" s="10">
        <f>IF(Q1_2025[[#This Row],[Prijstype]] = "Artikelprijs",Q1_2025[[#This Row],[Brutobedrag 2]]*(100-Q1_2025[[#This Row],[Relatiekorting percentage]])/100,Q1_2025[[#This Row],[Bruto - Rel.korting]])</f>
        <v>497.25</v>
      </c>
    </row>
    <row r="1381" spans="1:16" x14ac:dyDescent="0.3">
      <c r="A1381" t="s">
        <v>296</v>
      </c>
      <c r="B1381">
        <v>5021009</v>
      </c>
      <c r="C1381" t="s">
        <v>50</v>
      </c>
      <c r="D1381">
        <v>1</v>
      </c>
      <c r="E1381" s="10">
        <v>386.25</v>
      </c>
      <c r="F1381" s="10">
        <v>386.25</v>
      </c>
      <c r="G1381" s="10">
        <v>328.31</v>
      </c>
      <c r="H1381">
        <v>15</v>
      </c>
      <c r="I1381" s="10" t="str">
        <f>_xlfn.XLOOKUP(Q1_2025[[#This Row],[Artikelnr]],Artikel_prijzen[Artnr],Artikel_prijzen[Groep],"")</f>
        <v>Elektra</v>
      </c>
      <c r="J1381" s="10">
        <f>_xlfn.XLOOKUP(Q1_2025[[#This Row],[Artikelnr]],Artikel_prijzen[Artnr],Artikel_prijzen[Prijs 2025],"")</f>
        <v>386.25</v>
      </c>
      <c r="K1381" s="10" t="str">
        <f>IF(Q1_2025[[#This Row],[Artikelprijs]]&lt;&gt;"",IF(Q1_2025[[#This Row],[Stuksprijs]]=Q1_2025[[#This Row],[Artikelprijs]],"Prijs gelijk","Prijs wijkt af"),"")</f>
        <v>Prijs gelijk</v>
      </c>
      <c r="L1381" s="10"/>
      <c r="M1381" t="s">
        <v>536</v>
      </c>
      <c r="N1381" s="10">
        <f>IF(Q1_2025[[#This Row],[Prijstype]]="Artikelprijs",Q1_2025[[#This Row],[Artikelprijs]],Q1_2025[[#This Row],[Stuksprijs]])</f>
        <v>386.25</v>
      </c>
      <c r="O1381" s="10">
        <f>IF(Q1_2025[[#This Row],[Prijstype]]="Artikelprijs",Q1_2025[[#This Row],[Artikelprijs]] * Q1_2025[[#This Row],[Besteld]],Q1_2025[[#This Row],[Brutobedrag]])</f>
        <v>386.25</v>
      </c>
      <c r="P1381" s="10">
        <f>IF(Q1_2025[[#This Row],[Prijstype]] = "Artikelprijs",Q1_2025[[#This Row],[Brutobedrag 2]]*(100-Q1_2025[[#This Row],[Relatiekorting percentage]])/100,Q1_2025[[#This Row],[Bruto - Rel.korting]])</f>
        <v>328.3125</v>
      </c>
    </row>
    <row r="1382" spans="1:16" x14ac:dyDescent="0.3">
      <c r="A1382" t="s">
        <v>296</v>
      </c>
      <c r="B1382">
        <v>5022009</v>
      </c>
      <c r="C1382" t="s">
        <v>297</v>
      </c>
      <c r="D1382">
        <v>2</v>
      </c>
      <c r="E1382" s="10">
        <v>103.75</v>
      </c>
      <c r="F1382" s="10">
        <v>207.5</v>
      </c>
      <c r="G1382" s="10">
        <v>176.37</v>
      </c>
      <c r="H1382">
        <v>15</v>
      </c>
      <c r="I1382" s="10" t="str">
        <f>_xlfn.XLOOKUP(Q1_2025[[#This Row],[Artikelnr]],Artikel_prijzen[Artnr],Artikel_prijzen[Groep],"")</f>
        <v>Elektra</v>
      </c>
      <c r="J1382" s="10">
        <f>_xlfn.XLOOKUP(Q1_2025[[#This Row],[Artikelnr]],Artikel_prijzen[Artnr],Artikel_prijzen[Prijs 2025],"")</f>
        <v>106.8625</v>
      </c>
      <c r="K1382" s="10" t="str">
        <f>IF(Q1_2025[[#This Row],[Artikelprijs]]&lt;&gt;"",IF(Q1_2025[[#This Row],[Stuksprijs]]=Q1_2025[[#This Row],[Artikelprijs]],"Prijs gelijk","Prijs wijkt af"),"")</f>
        <v>Prijs wijkt af</v>
      </c>
      <c r="L1382" s="10"/>
      <c r="M1382" t="s">
        <v>536</v>
      </c>
      <c r="N1382" s="10">
        <f>IF(Q1_2025[[#This Row],[Prijstype]]="Artikelprijs",Q1_2025[[#This Row],[Artikelprijs]],Q1_2025[[#This Row],[Stuksprijs]])</f>
        <v>106.8625</v>
      </c>
      <c r="O1382" s="10">
        <f>IF(Q1_2025[[#This Row],[Prijstype]]="Artikelprijs",Q1_2025[[#This Row],[Artikelprijs]] * Q1_2025[[#This Row],[Besteld]],Q1_2025[[#This Row],[Brutobedrag]])</f>
        <v>213.72499999999999</v>
      </c>
      <c r="P1382" s="10">
        <f>IF(Q1_2025[[#This Row],[Prijstype]] = "Artikelprijs",Q1_2025[[#This Row],[Brutobedrag 2]]*(100-Q1_2025[[#This Row],[Relatiekorting percentage]])/100,Q1_2025[[#This Row],[Bruto - Rel.korting]])</f>
        <v>181.66624999999999</v>
      </c>
    </row>
    <row r="1383" spans="1:16" x14ac:dyDescent="0.3">
      <c r="A1383" t="s">
        <v>296</v>
      </c>
      <c r="B1383">
        <v>5022009</v>
      </c>
      <c r="C1383" t="s">
        <v>297</v>
      </c>
      <c r="D1383">
        <v>2</v>
      </c>
      <c r="E1383" s="10">
        <v>103.75</v>
      </c>
      <c r="F1383" s="10">
        <v>207.5</v>
      </c>
      <c r="G1383" s="10">
        <v>176.37</v>
      </c>
      <c r="H1383">
        <v>15</v>
      </c>
      <c r="I1383" s="10" t="str">
        <f>_xlfn.XLOOKUP(Q1_2025[[#This Row],[Artikelnr]],Artikel_prijzen[Artnr],Artikel_prijzen[Groep],"")</f>
        <v>Elektra</v>
      </c>
      <c r="J1383" s="10">
        <f>_xlfn.XLOOKUP(Q1_2025[[#This Row],[Artikelnr]],Artikel_prijzen[Artnr],Artikel_prijzen[Prijs 2025],"")</f>
        <v>106.8625</v>
      </c>
      <c r="K1383" s="10" t="str">
        <f>IF(Q1_2025[[#This Row],[Artikelprijs]]&lt;&gt;"",IF(Q1_2025[[#This Row],[Stuksprijs]]=Q1_2025[[#This Row],[Artikelprijs]],"Prijs gelijk","Prijs wijkt af"),"")</f>
        <v>Prijs wijkt af</v>
      </c>
      <c r="L1383" s="10"/>
      <c r="M1383" t="s">
        <v>536</v>
      </c>
      <c r="N1383" s="10">
        <f>IF(Q1_2025[[#This Row],[Prijstype]]="Artikelprijs",Q1_2025[[#This Row],[Artikelprijs]],Q1_2025[[#This Row],[Stuksprijs]])</f>
        <v>106.8625</v>
      </c>
      <c r="O1383" s="10">
        <f>IF(Q1_2025[[#This Row],[Prijstype]]="Artikelprijs",Q1_2025[[#This Row],[Artikelprijs]] * Q1_2025[[#This Row],[Besteld]],Q1_2025[[#This Row],[Brutobedrag]])</f>
        <v>213.72499999999999</v>
      </c>
      <c r="P1383" s="10">
        <f>IF(Q1_2025[[#This Row],[Prijstype]] = "Artikelprijs",Q1_2025[[#This Row],[Brutobedrag 2]]*(100-Q1_2025[[#This Row],[Relatiekorting percentage]])/100,Q1_2025[[#This Row],[Bruto - Rel.korting]])</f>
        <v>181.66624999999999</v>
      </c>
    </row>
    <row r="1384" spans="1:16" x14ac:dyDescent="0.3">
      <c r="A1384" t="s">
        <v>296</v>
      </c>
      <c r="B1384">
        <v>5021005</v>
      </c>
      <c r="C1384" t="s">
        <v>153</v>
      </c>
      <c r="D1384">
        <v>1</v>
      </c>
      <c r="E1384" s="10">
        <v>298.7</v>
      </c>
      <c r="F1384" s="10">
        <v>298.7</v>
      </c>
      <c r="G1384" s="10">
        <v>253.89</v>
      </c>
      <c r="H1384">
        <v>15</v>
      </c>
      <c r="I1384" s="10" t="str">
        <f>_xlfn.XLOOKUP(Q1_2025[[#This Row],[Artikelnr]],Artikel_prijzen[Artnr],Artikel_prijzen[Groep],"")</f>
        <v>Elektra</v>
      </c>
      <c r="J1384" s="10">
        <f>_xlfn.XLOOKUP(Q1_2025[[#This Row],[Artikelnr]],Artikel_prijzen[Artnr],Artikel_prijzen[Prijs 2025],"")</f>
        <v>298.7</v>
      </c>
      <c r="K1384" s="10" t="str">
        <f>IF(Q1_2025[[#This Row],[Artikelprijs]]&lt;&gt;"",IF(Q1_2025[[#This Row],[Stuksprijs]]=Q1_2025[[#This Row],[Artikelprijs]],"Prijs gelijk","Prijs wijkt af"),"")</f>
        <v>Prijs gelijk</v>
      </c>
      <c r="L1384" s="10"/>
      <c r="M1384" t="s">
        <v>536</v>
      </c>
      <c r="N1384" s="10">
        <f>IF(Q1_2025[[#This Row],[Prijstype]]="Artikelprijs",Q1_2025[[#This Row],[Artikelprijs]],Q1_2025[[#This Row],[Stuksprijs]])</f>
        <v>298.7</v>
      </c>
      <c r="O1384" s="10">
        <f>IF(Q1_2025[[#This Row],[Prijstype]]="Artikelprijs",Q1_2025[[#This Row],[Artikelprijs]] * Q1_2025[[#This Row],[Besteld]],Q1_2025[[#This Row],[Brutobedrag]])</f>
        <v>298.7</v>
      </c>
      <c r="P1384" s="10">
        <f>IF(Q1_2025[[#This Row],[Prijstype]] = "Artikelprijs",Q1_2025[[#This Row],[Brutobedrag 2]]*(100-Q1_2025[[#This Row],[Relatiekorting percentage]])/100,Q1_2025[[#This Row],[Bruto - Rel.korting]])</f>
        <v>253.89500000000001</v>
      </c>
    </row>
    <row r="1385" spans="1:16" x14ac:dyDescent="0.3">
      <c r="A1385" t="s">
        <v>298</v>
      </c>
      <c r="B1385">
        <v>5021026</v>
      </c>
      <c r="C1385" t="s">
        <v>299</v>
      </c>
      <c r="D1385">
        <v>12</v>
      </c>
      <c r="E1385" s="10">
        <v>164.8</v>
      </c>
      <c r="F1385" s="10">
        <v>1977.6</v>
      </c>
      <c r="G1385" s="10">
        <v>1977.6</v>
      </c>
      <c r="H1385">
        <v>0</v>
      </c>
      <c r="I1385" s="10" t="str">
        <f>_xlfn.XLOOKUP(Q1_2025[[#This Row],[Artikelnr]],Artikel_prijzen[Artnr],Artikel_prijzen[Groep],"")</f>
        <v>Elektra</v>
      </c>
      <c r="J1385" s="10">
        <f>_xlfn.XLOOKUP(Q1_2025[[#This Row],[Artikelnr]],Artikel_prijzen[Artnr],Artikel_prijzen[Prijs 2025],"")</f>
        <v>106.8625</v>
      </c>
      <c r="K1385" s="10" t="str">
        <f>IF(Q1_2025[[#This Row],[Artikelprijs]]&lt;&gt;"",IF(Q1_2025[[#This Row],[Stuksprijs]]=Q1_2025[[#This Row],[Artikelprijs]],"Prijs gelijk","Prijs wijkt af"),"")</f>
        <v>Prijs wijkt af</v>
      </c>
      <c r="L1385" s="10"/>
      <c r="M1385" t="s">
        <v>536</v>
      </c>
      <c r="N1385" s="10">
        <f>IF(Q1_2025[[#This Row],[Prijstype]]="Artikelprijs",Q1_2025[[#This Row],[Artikelprijs]],Q1_2025[[#This Row],[Stuksprijs]])</f>
        <v>106.8625</v>
      </c>
      <c r="O1385" s="10">
        <f>IF(Q1_2025[[#This Row],[Prijstype]]="Artikelprijs",Q1_2025[[#This Row],[Artikelprijs]] * Q1_2025[[#This Row],[Besteld]],Q1_2025[[#This Row],[Brutobedrag]])</f>
        <v>1282.3499999999999</v>
      </c>
      <c r="P1385" s="10">
        <f>IF(Q1_2025[[#This Row],[Prijstype]] = "Artikelprijs",Q1_2025[[#This Row],[Brutobedrag 2]]*(100-Q1_2025[[#This Row],[Relatiekorting percentage]])/100,Q1_2025[[#This Row],[Bruto - Rel.korting]])</f>
        <v>1282.3499999999999</v>
      </c>
    </row>
    <row r="1386" spans="1:16" x14ac:dyDescent="0.3">
      <c r="A1386" t="s">
        <v>298</v>
      </c>
      <c r="B1386">
        <v>5022017</v>
      </c>
      <c r="C1386" t="s">
        <v>300</v>
      </c>
      <c r="D1386">
        <v>2</v>
      </c>
      <c r="E1386" s="10">
        <v>632.59</v>
      </c>
      <c r="F1386" s="10">
        <v>1265.18</v>
      </c>
      <c r="G1386" s="10">
        <v>1265.18</v>
      </c>
      <c r="H1386">
        <v>0</v>
      </c>
      <c r="I1386" s="10" t="str">
        <f>_xlfn.XLOOKUP(Q1_2025[[#This Row],[Artikelnr]],Artikel_prijzen[Artnr],Artikel_prijzen[Groep],"")</f>
        <v>Elektra</v>
      </c>
      <c r="J1386" s="10">
        <f>_xlfn.XLOOKUP(Q1_2025[[#This Row],[Artikelnr]],Artikel_prijzen[Artnr],Artikel_prijzen[Prijs 2025],"")</f>
        <v>458.35</v>
      </c>
      <c r="K1386" s="10" t="str">
        <f>IF(Q1_2025[[#This Row],[Artikelprijs]]&lt;&gt;"",IF(Q1_2025[[#This Row],[Stuksprijs]]=Q1_2025[[#This Row],[Artikelprijs]],"Prijs gelijk","Prijs wijkt af"),"")</f>
        <v>Prijs wijkt af</v>
      </c>
      <c r="L1386" s="10"/>
      <c r="M1386" t="s">
        <v>536</v>
      </c>
      <c r="N1386" s="10">
        <f>IF(Q1_2025[[#This Row],[Prijstype]]="Artikelprijs",Q1_2025[[#This Row],[Artikelprijs]],Q1_2025[[#This Row],[Stuksprijs]])</f>
        <v>458.35</v>
      </c>
      <c r="O1386" s="10">
        <f>IF(Q1_2025[[#This Row],[Prijstype]]="Artikelprijs",Q1_2025[[#This Row],[Artikelprijs]] * Q1_2025[[#This Row],[Besteld]],Q1_2025[[#This Row],[Brutobedrag]])</f>
        <v>916.7</v>
      </c>
      <c r="P1386" s="10">
        <f>IF(Q1_2025[[#This Row],[Prijstype]] = "Artikelprijs",Q1_2025[[#This Row],[Brutobedrag 2]]*(100-Q1_2025[[#This Row],[Relatiekorting percentage]])/100,Q1_2025[[#This Row],[Bruto - Rel.korting]])</f>
        <v>916.7</v>
      </c>
    </row>
    <row r="1387" spans="1:16" x14ac:dyDescent="0.3">
      <c r="A1387" t="s">
        <v>298</v>
      </c>
      <c r="B1387">
        <v>5021026</v>
      </c>
      <c r="C1387" t="s">
        <v>299</v>
      </c>
      <c r="D1387">
        <v>1</v>
      </c>
      <c r="E1387" s="10">
        <v>164.8</v>
      </c>
      <c r="F1387" s="10">
        <v>164.8</v>
      </c>
      <c r="G1387" s="10">
        <v>164.8</v>
      </c>
      <c r="H1387">
        <v>0</v>
      </c>
      <c r="I1387" s="10" t="str">
        <f>_xlfn.XLOOKUP(Q1_2025[[#This Row],[Artikelnr]],Artikel_prijzen[Artnr],Artikel_prijzen[Groep],"")</f>
        <v>Elektra</v>
      </c>
      <c r="J1387" s="10">
        <f>_xlfn.XLOOKUP(Q1_2025[[#This Row],[Artikelnr]],Artikel_prijzen[Artnr],Artikel_prijzen[Prijs 2025],"")</f>
        <v>106.8625</v>
      </c>
      <c r="K1387" s="10" t="str">
        <f>IF(Q1_2025[[#This Row],[Artikelprijs]]&lt;&gt;"",IF(Q1_2025[[#This Row],[Stuksprijs]]=Q1_2025[[#This Row],[Artikelprijs]],"Prijs gelijk","Prijs wijkt af"),"")</f>
        <v>Prijs wijkt af</v>
      </c>
      <c r="L1387" s="10"/>
      <c r="M1387" t="s">
        <v>536</v>
      </c>
      <c r="N1387" s="10">
        <f>IF(Q1_2025[[#This Row],[Prijstype]]="Artikelprijs",Q1_2025[[#This Row],[Artikelprijs]],Q1_2025[[#This Row],[Stuksprijs]])</f>
        <v>106.8625</v>
      </c>
      <c r="O1387" s="10">
        <f>IF(Q1_2025[[#This Row],[Prijstype]]="Artikelprijs",Q1_2025[[#This Row],[Artikelprijs]] * Q1_2025[[#This Row],[Besteld]],Q1_2025[[#This Row],[Brutobedrag]])</f>
        <v>106.8625</v>
      </c>
      <c r="P1387" s="10">
        <f>IF(Q1_2025[[#This Row],[Prijstype]] = "Artikelprijs",Q1_2025[[#This Row],[Brutobedrag 2]]*(100-Q1_2025[[#This Row],[Relatiekorting percentage]])/100,Q1_2025[[#This Row],[Bruto - Rel.korting]])</f>
        <v>106.8625</v>
      </c>
    </row>
    <row r="1388" spans="1:16" x14ac:dyDescent="0.3">
      <c r="A1388" t="s">
        <v>298</v>
      </c>
      <c r="B1388">
        <v>5021026</v>
      </c>
      <c r="C1388" t="s">
        <v>299</v>
      </c>
      <c r="D1388">
        <v>1</v>
      </c>
      <c r="E1388" s="10">
        <v>164.8</v>
      </c>
      <c r="F1388" s="10">
        <v>164.8</v>
      </c>
      <c r="G1388" s="10">
        <v>164.8</v>
      </c>
      <c r="H1388">
        <v>0</v>
      </c>
      <c r="I1388" s="10" t="str">
        <f>_xlfn.XLOOKUP(Q1_2025[[#This Row],[Artikelnr]],Artikel_prijzen[Artnr],Artikel_prijzen[Groep],"")</f>
        <v>Elektra</v>
      </c>
      <c r="J1388" s="10">
        <f>_xlfn.XLOOKUP(Q1_2025[[#This Row],[Artikelnr]],Artikel_prijzen[Artnr],Artikel_prijzen[Prijs 2025],"")</f>
        <v>106.8625</v>
      </c>
      <c r="K1388" s="10" t="str">
        <f>IF(Q1_2025[[#This Row],[Artikelprijs]]&lt;&gt;"",IF(Q1_2025[[#This Row],[Stuksprijs]]=Q1_2025[[#This Row],[Artikelprijs]],"Prijs gelijk","Prijs wijkt af"),"")</f>
        <v>Prijs wijkt af</v>
      </c>
      <c r="L1388" s="10"/>
      <c r="M1388" t="s">
        <v>536</v>
      </c>
      <c r="N1388" s="10">
        <f>IF(Q1_2025[[#This Row],[Prijstype]]="Artikelprijs",Q1_2025[[#This Row],[Artikelprijs]],Q1_2025[[#This Row],[Stuksprijs]])</f>
        <v>106.8625</v>
      </c>
      <c r="O1388" s="10">
        <f>IF(Q1_2025[[#This Row],[Prijstype]]="Artikelprijs",Q1_2025[[#This Row],[Artikelprijs]] * Q1_2025[[#This Row],[Besteld]],Q1_2025[[#This Row],[Brutobedrag]])</f>
        <v>106.8625</v>
      </c>
      <c r="P1388" s="10">
        <f>IF(Q1_2025[[#This Row],[Prijstype]] = "Artikelprijs",Q1_2025[[#This Row],[Brutobedrag 2]]*(100-Q1_2025[[#This Row],[Relatiekorting percentage]])/100,Q1_2025[[#This Row],[Bruto - Rel.korting]])</f>
        <v>106.8625</v>
      </c>
    </row>
    <row r="1389" spans="1:16" x14ac:dyDescent="0.3">
      <c r="A1389" t="s">
        <v>301</v>
      </c>
      <c r="B1389">
        <v>5022009</v>
      </c>
      <c r="C1389" t="s">
        <v>45</v>
      </c>
      <c r="D1389">
        <v>3</v>
      </c>
      <c r="E1389" s="10">
        <v>103.75</v>
      </c>
      <c r="F1389" s="10">
        <v>311.25</v>
      </c>
      <c r="G1389" s="10">
        <v>249</v>
      </c>
      <c r="H1389">
        <v>20</v>
      </c>
      <c r="I1389" s="10" t="str">
        <f>_xlfn.XLOOKUP(Q1_2025[[#This Row],[Artikelnr]],Artikel_prijzen[Artnr],Artikel_prijzen[Groep],"")</f>
        <v>Elektra</v>
      </c>
      <c r="J1389" s="10">
        <f>_xlfn.XLOOKUP(Q1_2025[[#This Row],[Artikelnr]],Artikel_prijzen[Artnr],Artikel_prijzen[Prijs 2025],"")</f>
        <v>106.8625</v>
      </c>
      <c r="K1389" s="10" t="str">
        <f>IF(Q1_2025[[#This Row],[Artikelprijs]]&lt;&gt;"",IF(Q1_2025[[#This Row],[Stuksprijs]]=Q1_2025[[#This Row],[Artikelprijs]],"Prijs gelijk","Prijs wijkt af"),"")</f>
        <v>Prijs wijkt af</v>
      </c>
      <c r="L1389" s="10"/>
      <c r="M1389" t="s">
        <v>3</v>
      </c>
      <c r="N1389" s="10">
        <f>IF(Q1_2025[[#This Row],[Prijstype]]="Artikelprijs",Q1_2025[[#This Row],[Artikelprijs]],Q1_2025[[#This Row],[Stuksprijs]])</f>
        <v>103.75</v>
      </c>
      <c r="O1389" s="10">
        <f>IF(Q1_2025[[#This Row],[Prijstype]]="Artikelprijs",Q1_2025[[#This Row],[Artikelprijs]] * Q1_2025[[#This Row],[Besteld]],Q1_2025[[#This Row],[Brutobedrag]])</f>
        <v>311.25</v>
      </c>
      <c r="P1389" s="10">
        <f>IF(Q1_2025[[#This Row],[Prijstype]] = "Artikelprijs",Q1_2025[[#This Row],[Brutobedrag 2]]*(100-Q1_2025[[#This Row],[Relatiekorting percentage]])/100,Q1_2025[[#This Row],[Bruto - Rel.korting]])</f>
        <v>249</v>
      </c>
    </row>
    <row r="1390" spans="1:16" x14ac:dyDescent="0.3">
      <c r="A1390" t="s">
        <v>301</v>
      </c>
      <c r="B1390">
        <v>5020001</v>
      </c>
      <c r="C1390" t="s">
        <v>46</v>
      </c>
      <c r="D1390">
        <v>3</v>
      </c>
      <c r="E1390" s="10">
        <v>29.35</v>
      </c>
      <c r="F1390" s="10">
        <v>88.05</v>
      </c>
      <c r="G1390" s="10">
        <v>66.040000000000006</v>
      </c>
      <c r="H1390">
        <v>25</v>
      </c>
      <c r="I1390" s="10" t="str">
        <f>_xlfn.XLOOKUP(Q1_2025[[#This Row],[Artikelnr]],Artikel_prijzen[Artnr],Artikel_prijzen[Groep],"")</f>
        <v/>
      </c>
      <c r="J1390" s="10" t="str">
        <f>_xlfn.XLOOKUP(Q1_2025[[#This Row],[Artikelnr]],Artikel_prijzen[Artnr],Artikel_prijzen[Prijs 2025],"")</f>
        <v/>
      </c>
      <c r="K1390" s="10" t="str">
        <f>IF(Q1_2025[[#This Row],[Artikelprijs]]&lt;&gt;"",IF(Q1_2025[[#This Row],[Stuksprijs]]=Q1_2025[[#This Row],[Artikelprijs]],"Prijs gelijk","Prijs wijkt af"),"")</f>
        <v/>
      </c>
      <c r="L1390" s="10"/>
      <c r="N1390" s="10">
        <f>IF(Q1_2025[[#This Row],[Prijstype]]="Artikelprijs",Q1_2025[[#This Row],[Artikelprijs]],Q1_2025[[#This Row],[Stuksprijs]])</f>
        <v>29.35</v>
      </c>
      <c r="O1390" s="10">
        <f>IF(Q1_2025[[#This Row],[Prijstype]]="Artikelprijs",Q1_2025[[#This Row],[Artikelprijs]] * Q1_2025[[#This Row],[Besteld]],Q1_2025[[#This Row],[Brutobedrag]])</f>
        <v>88.05</v>
      </c>
      <c r="P1390" s="10">
        <f>IF(Q1_2025[[#This Row],[Prijstype]] = "Artikelprijs",Q1_2025[[#This Row],[Brutobedrag 2]]*(100-Q1_2025[[#This Row],[Relatiekorting percentage]])/100,Q1_2025[[#This Row],[Bruto - Rel.korting]])</f>
        <v>66.040000000000006</v>
      </c>
    </row>
    <row r="1391" spans="1:16" x14ac:dyDescent="0.3">
      <c r="A1391" t="s">
        <v>301</v>
      </c>
      <c r="B1391">
        <v>4801003</v>
      </c>
      <c r="C1391" t="s">
        <v>157</v>
      </c>
      <c r="D1391">
        <v>4</v>
      </c>
      <c r="E1391" s="10">
        <v>52.88</v>
      </c>
      <c r="F1391" s="10">
        <v>211.52</v>
      </c>
      <c r="G1391" s="10">
        <v>148.06</v>
      </c>
      <c r="H1391">
        <v>30</v>
      </c>
      <c r="I1391" s="10" t="str">
        <f>_xlfn.XLOOKUP(Q1_2025[[#This Row],[Artikelnr]],Artikel_prijzen[Artnr],Artikel_prijzen[Groep],"")</f>
        <v/>
      </c>
      <c r="J1391" s="10" t="str">
        <f>_xlfn.XLOOKUP(Q1_2025[[#This Row],[Artikelnr]],Artikel_prijzen[Artnr],Artikel_prijzen[Prijs 2025],"")</f>
        <v/>
      </c>
      <c r="K1391" s="10" t="str">
        <f>IF(Q1_2025[[#This Row],[Artikelprijs]]&lt;&gt;"",IF(Q1_2025[[#This Row],[Stuksprijs]]=Q1_2025[[#This Row],[Artikelprijs]],"Prijs gelijk","Prijs wijkt af"),"")</f>
        <v/>
      </c>
      <c r="L1391" s="10"/>
      <c r="N1391" s="10">
        <f>IF(Q1_2025[[#This Row],[Prijstype]]="Artikelprijs",Q1_2025[[#This Row],[Artikelprijs]],Q1_2025[[#This Row],[Stuksprijs]])</f>
        <v>52.88</v>
      </c>
      <c r="O1391" s="10">
        <f>IF(Q1_2025[[#This Row],[Prijstype]]="Artikelprijs",Q1_2025[[#This Row],[Artikelprijs]] * Q1_2025[[#This Row],[Besteld]],Q1_2025[[#This Row],[Brutobedrag]])</f>
        <v>211.52</v>
      </c>
      <c r="P1391" s="10">
        <f>IF(Q1_2025[[#This Row],[Prijstype]] = "Artikelprijs",Q1_2025[[#This Row],[Brutobedrag 2]]*(100-Q1_2025[[#This Row],[Relatiekorting percentage]])/100,Q1_2025[[#This Row],[Bruto - Rel.korting]])</f>
        <v>148.06</v>
      </c>
    </row>
    <row r="1392" spans="1:16" x14ac:dyDescent="0.3">
      <c r="A1392" t="s">
        <v>301</v>
      </c>
      <c r="B1392">
        <v>4801003</v>
      </c>
      <c r="C1392" t="s">
        <v>157</v>
      </c>
      <c r="D1392">
        <v>3</v>
      </c>
      <c r="E1392" s="10">
        <v>52.88</v>
      </c>
      <c r="F1392" s="10">
        <v>158.63999999999999</v>
      </c>
      <c r="G1392" s="10">
        <v>0</v>
      </c>
      <c r="H1392">
        <v>100</v>
      </c>
      <c r="I1392" s="10" t="str">
        <f>_xlfn.XLOOKUP(Q1_2025[[#This Row],[Artikelnr]],Artikel_prijzen[Artnr],Artikel_prijzen[Groep],"")</f>
        <v/>
      </c>
      <c r="J1392" s="10" t="str">
        <f>_xlfn.XLOOKUP(Q1_2025[[#This Row],[Artikelnr]],Artikel_prijzen[Artnr],Artikel_prijzen[Prijs 2025],"")</f>
        <v/>
      </c>
      <c r="K1392" s="10" t="str">
        <f>IF(Q1_2025[[#This Row],[Artikelprijs]]&lt;&gt;"",IF(Q1_2025[[#This Row],[Stuksprijs]]=Q1_2025[[#This Row],[Artikelprijs]],"Prijs gelijk","Prijs wijkt af"),"")</f>
        <v/>
      </c>
      <c r="L1392" s="10"/>
      <c r="N1392" s="10">
        <f>IF(Q1_2025[[#This Row],[Prijstype]]="Artikelprijs",Q1_2025[[#This Row],[Artikelprijs]],Q1_2025[[#This Row],[Stuksprijs]])</f>
        <v>52.88</v>
      </c>
      <c r="O1392" s="10">
        <f>IF(Q1_2025[[#This Row],[Prijstype]]="Artikelprijs",Q1_2025[[#This Row],[Artikelprijs]] * Q1_2025[[#This Row],[Besteld]],Q1_2025[[#This Row],[Brutobedrag]])</f>
        <v>158.63999999999999</v>
      </c>
      <c r="P1392" s="10">
        <f>IF(Q1_2025[[#This Row],[Prijstype]] = "Artikelprijs",Q1_2025[[#This Row],[Brutobedrag 2]]*(100-Q1_2025[[#This Row],[Relatiekorting percentage]])/100,Q1_2025[[#This Row],[Bruto - Rel.korting]])</f>
        <v>0</v>
      </c>
    </row>
    <row r="1393" spans="1:16" x14ac:dyDescent="0.3">
      <c r="A1393" t="s">
        <v>301</v>
      </c>
      <c r="B1393">
        <v>5021003</v>
      </c>
      <c r="C1393" t="s">
        <v>188</v>
      </c>
      <c r="D1393">
        <v>2</v>
      </c>
      <c r="E1393" s="10">
        <v>252.35</v>
      </c>
      <c r="F1393" s="10">
        <v>504.7</v>
      </c>
      <c r="G1393" s="10">
        <v>0</v>
      </c>
      <c r="H1393">
        <v>100</v>
      </c>
      <c r="I1393" s="10" t="str">
        <f>_xlfn.XLOOKUP(Q1_2025[[#This Row],[Artikelnr]],Artikel_prijzen[Artnr],Artikel_prijzen[Groep],"")</f>
        <v>Elektra</v>
      </c>
      <c r="J1393" s="10">
        <f>_xlfn.XLOOKUP(Q1_2025[[#This Row],[Artikelnr]],Artikel_prijzen[Artnr],Artikel_prijzen[Prijs 2025],"")</f>
        <v>252.35</v>
      </c>
      <c r="K1393" s="10" t="str">
        <f>IF(Q1_2025[[#This Row],[Artikelprijs]]&lt;&gt;"",IF(Q1_2025[[#This Row],[Stuksprijs]]=Q1_2025[[#This Row],[Artikelprijs]],"Prijs gelijk","Prijs wijkt af"),"")</f>
        <v>Prijs gelijk</v>
      </c>
      <c r="L1393" s="10"/>
      <c r="M1393" t="s">
        <v>3</v>
      </c>
      <c r="N1393" s="10">
        <f>IF(Q1_2025[[#This Row],[Prijstype]]="Artikelprijs",Q1_2025[[#This Row],[Artikelprijs]],Q1_2025[[#This Row],[Stuksprijs]])</f>
        <v>252.35</v>
      </c>
      <c r="O1393" s="10">
        <f>IF(Q1_2025[[#This Row],[Prijstype]]="Artikelprijs",Q1_2025[[#This Row],[Artikelprijs]] * Q1_2025[[#This Row],[Besteld]],Q1_2025[[#This Row],[Brutobedrag]])</f>
        <v>504.7</v>
      </c>
      <c r="P1393" s="10">
        <f>IF(Q1_2025[[#This Row],[Prijstype]] = "Artikelprijs",Q1_2025[[#This Row],[Brutobedrag 2]]*(100-Q1_2025[[#This Row],[Relatiekorting percentage]])/100,Q1_2025[[#This Row],[Bruto - Rel.korting]])</f>
        <v>0</v>
      </c>
    </row>
    <row r="1394" spans="1:16" x14ac:dyDescent="0.3">
      <c r="A1394" t="s">
        <v>301</v>
      </c>
      <c r="B1394">
        <v>5022009</v>
      </c>
      <c r="C1394" t="s">
        <v>45</v>
      </c>
      <c r="D1394">
        <v>3</v>
      </c>
      <c r="E1394" s="10">
        <v>103.75</v>
      </c>
      <c r="F1394" s="10">
        <v>311.25</v>
      </c>
      <c r="G1394" s="10">
        <v>0</v>
      </c>
      <c r="H1394">
        <v>100</v>
      </c>
      <c r="I1394" s="10" t="str">
        <f>_xlfn.XLOOKUP(Q1_2025[[#This Row],[Artikelnr]],Artikel_prijzen[Artnr],Artikel_prijzen[Groep],"")</f>
        <v>Elektra</v>
      </c>
      <c r="J1394" s="10">
        <f>_xlfn.XLOOKUP(Q1_2025[[#This Row],[Artikelnr]],Artikel_prijzen[Artnr],Artikel_prijzen[Prijs 2025],"")</f>
        <v>106.8625</v>
      </c>
      <c r="K1394" s="10" t="str">
        <f>IF(Q1_2025[[#This Row],[Artikelprijs]]&lt;&gt;"",IF(Q1_2025[[#This Row],[Stuksprijs]]=Q1_2025[[#This Row],[Artikelprijs]],"Prijs gelijk","Prijs wijkt af"),"")</f>
        <v>Prijs wijkt af</v>
      </c>
      <c r="L1394" s="10"/>
      <c r="M1394" t="s">
        <v>3</v>
      </c>
      <c r="N1394" s="10">
        <f>IF(Q1_2025[[#This Row],[Prijstype]]="Artikelprijs",Q1_2025[[#This Row],[Artikelprijs]],Q1_2025[[#This Row],[Stuksprijs]])</f>
        <v>103.75</v>
      </c>
      <c r="O1394" s="10">
        <f>IF(Q1_2025[[#This Row],[Prijstype]]="Artikelprijs",Q1_2025[[#This Row],[Artikelprijs]] * Q1_2025[[#This Row],[Besteld]],Q1_2025[[#This Row],[Brutobedrag]])</f>
        <v>311.25</v>
      </c>
      <c r="P1394" s="10">
        <f>IF(Q1_2025[[#This Row],[Prijstype]] = "Artikelprijs",Q1_2025[[#This Row],[Brutobedrag 2]]*(100-Q1_2025[[#This Row],[Relatiekorting percentage]])/100,Q1_2025[[#This Row],[Bruto - Rel.korting]])</f>
        <v>0</v>
      </c>
    </row>
    <row r="1395" spans="1:16" x14ac:dyDescent="0.3">
      <c r="A1395" t="s">
        <v>301</v>
      </c>
      <c r="B1395">
        <v>1008026</v>
      </c>
      <c r="C1395" t="s">
        <v>57</v>
      </c>
      <c r="D1395">
        <v>8</v>
      </c>
      <c r="E1395" s="10">
        <v>30</v>
      </c>
      <c r="F1395" s="10">
        <v>240</v>
      </c>
      <c r="G1395" s="10">
        <v>168</v>
      </c>
      <c r="H1395">
        <v>30</v>
      </c>
      <c r="I1395" s="10" t="str">
        <f>_xlfn.XLOOKUP(Q1_2025[[#This Row],[Artikelnr]],Artikel_prijzen[Artnr],Artikel_prijzen[Groep],"")</f>
        <v/>
      </c>
      <c r="J1395" s="10" t="str">
        <f>_xlfn.XLOOKUP(Q1_2025[[#This Row],[Artikelnr]],Artikel_prijzen[Artnr],Artikel_prijzen[Prijs 2025],"")</f>
        <v/>
      </c>
      <c r="K1395" s="10" t="str">
        <f>IF(Q1_2025[[#This Row],[Artikelprijs]]&lt;&gt;"",IF(Q1_2025[[#This Row],[Stuksprijs]]=Q1_2025[[#This Row],[Artikelprijs]],"Prijs gelijk","Prijs wijkt af"),"")</f>
        <v/>
      </c>
      <c r="L1395" s="10"/>
      <c r="N1395" s="10">
        <f>IF(Q1_2025[[#This Row],[Prijstype]]="Artikelprijs",Q1_2025[[#This Row],[Artikelprijs]],Q1_2025[[#This Row],[Stuksprijs]])</f>
        <v>30</v>
      </c>
      <c r="O1395" s="10">
        <f>IF(Q1_2025[[#This Row],[Prijstype]]="Artikelprijs",Q1_2025[[#This Row],[Artikelprijs]] * Q1_2025[[#This Row],[Besteld]],Q1_2025[[#This Row],[Brutobedrag]])</f>
        <v>240</v>
      </c>
      <c r="P1395" s="10">
        <f>IF(Q1_2025[[#This Row],[Prijstype]] = "Artikelprijs",Q1_2025[[#This Row],[Brutobedrag 2]]*(100-Q1_2025[[#This Row],[Relatiekorting percentage]])/100,Q1_2025[[#This Row],[Bruto - Rel.korting]])</f>
        <v>168</v>
      </c>
    </row>
    <row r="1396" spans="1:16" x14ac:dyDescent="0.3">
      <c r="A1396" t="s">
        <v>301</v>
      </c>
      <c r="B1396">
        <v>1008026</v>
      </c>
      <c r="C1396" t="s">
        <v>57</v>
      </c>
      <c r="D1396">
        <v>11</v>
      </c>
      <c r="E1396" s="10">
        <v>30</v>
      </c>
      <c r="F1396" s="10">
        <v>330</v>
      </c>
      <c r="G1396" s="10">
        <v>0</v>
      </c>
      <c r="H1396">
        <v>100</v>
      </c>
      <c r="I1396" s="10" t="str">
        <f>_xlfn.XLOOKUP(Q1_2025[[#This Row],[Artikelnr]],Artikel_prijzen[Artnr],Artikel_prijzen[Groep],"")</f>
        <v/>
      </c>
      <c r="J1396" s="10" t="str">
        <f>_xlfn.XLOOKUP(Q1_2025[[#This Row],[Artikelnr]],Artikel_prijzen[Artnr],Artikel_prijzen[Prijs 2025],"")</f>
        <v/>
      </c>
      <c r="K1396" s="10" t="str">
        <f>IF(Q1_2025[[#This Row],[Artikelprijs]]&lt;&gt;"",IF(Q1_2025[[#This Row],[Stuksprijs]]=Q1_2025[[#This Row],[Artikelprijs]],"Prijs gelijk","Prijs wijkt af"),"")</f>
        <v/>
      </c>
      <c r="L1396" s="10"/>
      <c r="N1396" s="10">
        <f>IF(Q1_2025[[#This Row],[Prijstype]]="Artikelprijs",Q1_2025[[#This Row],[Artikelprijs]],Q1_2025[[#This Row],[Stuksprijs]])</f>
        <v>30</v>
      </c>
      <c r="O1396" s="10">
        <f>IF(Q1_2025[[#This Row],[Prijstype]]="Artikelprijs",Q1_2025[[#This Row],[Artikelprijs]] * Q1_2025[[#This Row],[Besteld]],Q1_2025[[#This Row],[Brutobedrag]])</f>
        <v>330</v>
      </c>
      <c r="P1396" s="10">
        <f>IF(Q1_2025[[#This Row],[Prijstype]] = "Artikelprijs",Q1_2025[[#This Row],[Brutobedrag 2]]*(100-Q1_2025[[#This Row],[Relatiekorting percentage]])/100,Q1_2025[[#This Row],[Bruto - Rel.korting]])</f>
        <v>0</v>
      </c>
    </row>
    <row r="1397" spans="1:16" x14ac:dyDescent="0.3">
      <c r="A1397" t="s">
        <v>301</v>
      </c>
      <c r="B1397">
        <v>5031031</v>
      </c>
      <c r="C1397" t="s">
        <v>302</v>
      </c>
      <c r="D1397">
        <v>1</v>
      </c>
      <c r="E1397" s="10">
        <v>225</v>
      </c>
      <c r="F1397" s="10">
        <v>225</v>
      </c>
      <c r="G1397" s="10">
        <v>112.5</v>
      </c>
      <c r="H1397">
        <v>50</v>
      </c>
      <c r="I1397" s="10" t="str">
        <f>_xlfn.XLOOKUP(Q1_2025[[#This Row],[Artikelnr]],Artikel_prijzen[Artnr],Artikel_prijzen[Groep],"")</f>
        <v/>
      </c>
      <c r="J1397" s="10" t="str">
        <f>_xlfn.XLOOKUP(Q1_2025[[#This Row],[Artikelnr]],Artikel_prijzen[Artnr],Artikel_prijzen[Prijs 2025],"")</f>
        <v/>
      </c>
      <c r="K1397" s="10" t="str">
        <f>IF(Q1_2025[[#This Row],[Artikelprijs]]&lt;&gt;"",IF(Q1_2025[[#This Row],[Stuksprijs]]=Q1_2025[[#This Row],[Artikelprijs]],"Prijs gelijk","Prijs wijkt af"),"")</f>
        <v/>
      </c>
      <c r="L1397" s="10"/>
      <c r="N1397" s="10">
        <f>IF(Q1_2025[[#This Row],[Prijstype]]="Artikelprijs",Q1_2025[[#This Row],[Artikelprijs]],Q1_2025[[#This Row],[Stuksprijs]])</f>
        <v>225</v>
      </c>
      <c r="O1397" s="10">
        <f>IF(Q1_2025[[#This Row],[Prijstype]]="Artikelprijs",Q1_2025[[#This Row],[Artikelprijs]] * Q1_2025[[#This Row],[Besteld]],Q1_2025[[#This Row],[Brutobedrag]])</f>
        <v>225</v>
      </c>
      <c r="P1397" s="10">
        <f>IF(Q1_2025[[#This Row],[Prijstype]] = "Artikelprijs",Q1_2025[[#This Row],[Brutobedrag 2]]*(100-Q1_2025[[#This Row],[Relatiekorting percentage]])/100,Q1_2025[[#This Row],[Bruto - Rel.korting]])</f>
        <v>112.5</v>
      </c>
    </row>
    <row r="1398" spans="1:16" x14ac:dyDescent="0.3">
      <c r="A1398" t="s">
        <v>301</v>
      </c>
      <c r="B1398">
        <v>5031040</v>
      </c>
      <c r="C1398" t="s">
        <v>39</v>
      </c>
      <c r="D1398">
        <v>1</v>
      </c>
      <c r="E1398" s="10">
        <v>147.81</v>
      </c>
      <c r="F1398" s="10">
        <v>147.81</v>
      </c>
      <c r="G1398" s="10">
        <v>103.47</v>
      </c>
      <c r="H1398">
        <v>30</v>
      </c>
      <c r="I1398" s="10" t="str">
        <f>_xlfn.XLOOKUP(Q1_2025[[#This Row],[Artikelnr]],Artikel_prijzen[Artnr],Artikel_prijzen[Groep],"")</f>
        <v/>
      </c>
      <c r="J1398" s="10" t="str">
        <f>_xlfn.XLOOKUP(Q1_2025[[#This Row],[Artikelnr]],Artikel_prijzen[Artnr],Artikel_prijzen[Prijs 2025],"")</f>
        <v/>
      </c>
      <c r="K1398" s="10" t="str">
        <f>IF(Q1_2025[[#This Row],[Artikelprijs]]&lt;&gt;"",IF(Q1_2025[[#This Row],[Stuksprijs]]=Q1_2025[[#This Row],[Artikelprijs]],"Prijs gelijk","Prijs wijkt af"),"")</f>
        <v/>
      </c>
      <c r="L1398" s="10"/>
      <c r="N1398" s="10">
        <f>IF(Q1_2025[[#This Row],[Prijstype]]="Artikelprijs",Q1_2025[[#This Row],[Artikelprijs]],Q1_2025[[#This Row],[Stuksprijs]])</f>
        <v>147.81</v>
      </c>
      <c r="O1398" s="10">
        <f>IF(Q1_2025[[#This Row],[Prijstype]]="Artikelprijs",Q1_2025[[#This Row],[Artikelprijs]] * Q1_2025[[#This Row],[Besteld]],Q1_2025[[#This Row],[Brutobedrag]])</f>
        <v>147.81</v>
      </c>
      <c r="P1398" s="10">
        <f>IF(Q1_2025[[#This Row],[Prijstype]] = "Artikelprijs",Q1_2025[[#This Row],[Brutobedrag 2]]*(100-Q1_2025[[#This Row],[Relatiekorting percentage]])/100,Q1_2025[[#This Row],[Bruto - Rel.korting]])</f>
        <v>103.47</v>
      </c>
    </row>
    <row r="1399" spans="1:16" x14ac:dyDescent="0.3">
      <c r="A1399" t="s">
        <v>301</v>
      </c>
      <c r="B1399">
        <v>2004021</v>
      </c>
      <c r="C1399" t="s">
        <v>44</v>
      </c>
      <c r="D1399">
        <v>2</v>
      </c>
      <c r="E1399" s="10">
        <v>16.22</v>
      </c>
      <c r="F1399" s="10">
        <v>0</v>
      </c>
      <c r="G1399" s="10">
        <v>0</v>
      </c>
      <c r="H1399">
        <v>30</v>
      </c>
      <c r="I1399" s="10" t="str">
        <f>_xlfn.XLOOKUP(Q1_2025[[#This Row],[Artikelnr]],Artikel_prijzen[Artnr],Artikel_prijzen[Groep],"")</f>
        <v/>
      </c>
      <c r="J1399" s="10" t="str">
        <f>_xlfn.XLOOKUP(Q1_2025[[#This Row],[Artikelnr]],Artikel_prijzen[Artnr],Artikel_prijzen[Prijs 2025],"")</f>
        <v/>
      </c>
      <c r="K1399" s="10" t="str">
        <f>IF(Q1_2025[[#This Row],[Artikelprijs]]&lt;&gt;"",IF(Q1_2025[[#This Row],[Stuksprijs]]=Q1_2025[[#This Row],[Artikelprijs]],"Prijs gelijk","Prijs wijkt af"),"")</f>
        <v/>
      </c>
      <c r="L1399" s="10"/>
      <c r="N1399" s="10">
        <f>IF(Q1_2025[[#This Row],[Prijstype]]="Artikelprijs",Q1_2025[[#This Row],[Artikelprijs]],Q1_2025[[#This Row],[Stuksprijs]])</f>
        <v>16.22</v>
      </c>
      <c r="O1399" s="10">
        <f>IF(Q1_2025[[#This Row],[Prijstype]]="Artikelprijs",Q1_2025[[#This Row],[Artikelprijs]] * Q1_2025[[#This Row],[Besteld]],Q1_2025[[#This Row],[Brutobedrag]])</f>
        <v>0</v>
      </c>
      <c r="P1399" s="10">
        <f>IF(Q1_2025[[#This Row],[Prijstype]] = "Artikelprijs",Q1_2025[[#This Row],[Brutobedrag 2]]*(100-Q1_2025[[#This Row],[Relatiekorting percentage]])/100,Q1_2025[[#This Row],[Bruto - Rel.korting]])</f>
        <v>0</v>
      </c>
    </row>
    <row r="1400" spans="1:16" x14ac:dyDescent="0.3">
      <c r="A1400" t="s">
        <v>301</v>
      </c>
      <c r="B1400">
        <v>5031008</v>
      </c>
      <c r="C1400" t="s">
        <v>142</v>
      </c>
      <c r="D1400">
        <v>1</v>
      </c>
      <c r="E1400" s="10">
        <v>59.74</v>
      </c>
      <c r="F1400" s="10">
        <v>59.74</v>
      </c>
      <c r="G1400" s="10">
        <v>41.82</v>
      </c>
      <c r="H1400">
        <v>30</v>
      </c>
      <c r="I1400" s="10" t="str">
        <f>_xlfn.XLOOKUP(Q1_2025[[#This Row],[Artikelnr]],Artikel_prijzen[Artnr],Artikel_prijzen[Groep],"")</f>
        <v/>
      </c>
      <c r="J1400" s="10" t="str">
        <f>_xlfn.XLOOKUP(Q1_2025[[#This Row],[Artikelnr]],Artikel_prijzen[Artnr],Artikel_prijzen[Prijs 2025],"")</f>
        <v/>
      </c>
      <c r="K1400" s="10" t="str">
        <f>IF(Q1_2025[[#This Row],[Artikelprijs]]&lt;&gt;"",IF(Q1_2025[[#This Row],[Stuksprijs]]=Q1_2025[[#This Row],[Artikelprijs]],"Prijs gelijk","Prijs wijkt af"),"")</f>
        <v/>
      </c>
      <c r="L1400" s="10"/>
      <c r="N1400" s="10">
        <f>IF(Q1_2025[[#This Row],[Prijstype]]="Artikelprijs",Q1_2025[[#This Row],[Artikelprijs]],Q1_2025[[#This Row],[Stuksprijs]])</f>
        <v>59.74</v>
      </c>
      <c r="O1400" s="10">
        <f>IF(Q1_2025[[#This Row],[Prijstype]]="Artikelprijs",Q1_2025[[#This Row],[Artikelprijs]] * Q1_2025[[#This Row],[Besteld]],Q1_2025[[#This Row],[Brutobedrag]])</f>
        <v>59.74</v>
      </c>
      <c r="P1400" s="10">
        <f>IF(Q1_2025[[#This Row],[Prijstype]] = "Artikelprijs",Q1_2025[[#This Row],[Brutobedrag 2]]*(100-Q1_2025[[#This Row],[Relatiekorting percentage]])/100,Q1_2025[[#This Row],[Bruto - Rel.korting]])</f>
        <v>41.82</v>
      </c>
    </row>
    <row r="1401" spans="1:16" x14ac:dyDescent="0.3">
      <c r="A1401" t="s">
        <v>301</v>
      </c>
      <c r="B1401">
        <v>5031061</v>
      </c>
      <c r="C1401" t="s">
        <v>176</v>
      </c>
      <c r="D1401">
        <v>1</v>
      </c>
      <c r="E1401" s="10">
        <v>35.020000000000003</v>
      </c>
      <c r="F1401" s="10">
        <v>35.020000000000003</v>
      </c>
      <c r="G1401" s="10">
        <v>24.51</v>
      </c>
      <c r="H1401">
        <v>30</v>
      </c>
      <c r="I1401" s="10" t="str">
        <f>_xlfn.XLOOKUP(Q1_2025[[#This Row],[Artikelnr]],Artikel_prijzen[Artnr],Artikel_prijzen[Groep],"")</f>
        <v/>
      </c>
      <c r="J1401" s="10" t="str">
        <f>_xlfn.XLOOKUP(Q1_2025[[#This Row],[Artikelnr]],Artikel_prijzen[Artnr],Artikel_prijzen[Prijs 2025],"")</f>
        <v/>
      </c>
      <c r="K1401" s="10" t="str">
        <f>IF(Q1_2025[[#This Row],[Artikelprijs]]&lt;&gt;"",IF(Q1_2025[[#This Row],[Stuksprijs]]=Q1_2025[[#This Row],[Artikelprijs]],"Prijs gelijk","Prijs wijkt af"),"")</f>
        <v/>
      </c>
      <c r="L1401" s="10"/>
      <c r="N1401" s="10">
        <f>IF(Q1_2025[[#This Row],[Prijstype]]="Artikelprijs",Q1_2025[[#This Row],[Artikelprijs]],Q1_2025[[#This Row],[Stuksprijs]])</f>
        <v>35.020000000000003</v>
      </c>
      <c r="O1401" s="10">
        <f>IF(Q1_2025[[#This Row],[Prijstype]]="Artikelprijs",Q1_2025[[#This Row],[Artikelprijs]] * Q1_2025[[#This Row],[Besteld]],Q1_2025[[#This Row],[Brutobedrag]])</f>
        <v>35.020000000000003</v>
      </c>
      <c r="P1401" s="10">
        <f>IF(Q1_2025[[#This Row],[Prijstype]] = "Artikelprijs",Q1_2025[[#This Row],[Brutobedrag 2]]*(100-Q1_2025[[#This Row],[Relatiekorting percentage]])/100,Q1_2025[[#This Row],[Bruto - Rel.korting]])</f>
        <v>24.51</v>
      </c>
    </row>
    <row r="1402" spans="1:16" x14ac:dyDescent="0.3">
      <c r="A1402" t="s">
        <v>301</v>
      </c>
      <c r="B1402">
        <v>5031015</v>
      </c>
      <c r="C1402" t="s">
        <v>303</v>
      </c>
      <c r="D1402">
        <v>1</v>
      </c>
      <c r="E1402" s="10">
        <v>44.29</v>
      </c>
      <c r="F1402" s="10">
        <v>44.29</v>
      </c>
      <c r="G1402" s="10">
        <v>31</v>
      </c>
      <c r="H1402">
        <v>30</v>
      </c>
      <c r="I1402" s="10" t="str">
        <f>_xlfn.XLOOKUP(Q1_2025[[#This Row],[Artikelnr]],Artikel_prijzen[Artnr],Artikel_prijzen[Groep],"")</f>
        <v/>
      </c>
      <c r="J1402" s="10" t="str">
        <f>_xlfn.XLOOKUP(Q1_2025[[#This Row],[Artikelnr]],Artikel_prijzen[Artnr],Artikel_prijzen[Prijs 2025],"")</f>
        <v/>
      </c>
      <c r="K1402" s="10" t="str">
        <f>IF(Q1_2025[[#This Row],[Artikelprijs]]&lt;&gt;"",IF(Q1_2025[[#This Row],[Stuksprijs]]=Q1_2025[[#This Row],[Artikelprijs]],"Prijs gelijk","Prijs wijkt af"),"")</f>
        <v/>
      </c>
      <c r="L1402" s="10"/>
      <c r="N1402" s="10">
        <f>IF(Q1_2025[[#This Row],[Prijstype]]="Artikelprijs",Q1_2025[[#This Row],[Artikelprijs]],Q1_2025[[#This Row],[Stuksprijs]])</f>
        <v>44.29</v>
      </c>
      <c r="O1402" s="10">
        <f>IF(Q1_2025[[#This Row],[Prijstype]]="Artikelprijs",Q1_2025[[#This Row],[Artikelprijs]] * Q1_2025[[#This Row],[Besteld]],Q1_2025[[#This Row],[Brutobedrag]])</f>
        <v>44.29</v>
      </c>
      <c r="P1402" s="10">
        <f>IF(Q1_2025[[#This Row],[Prijstype]] = "Artikelprijs",Q1_2025[[#This Row],[Brutobedrag 2]]*(100-Q1_2025[[#This Row],[Relatiekorting percentage]])/100,Q1_2025[[#This Row],[Bruto - Rel.korting]])</f>
        <v>31</v>
      </c>
    </row>
    <row r="1403" spans="1:16" x14ac:dyDescent="0.3">
      <c r="A1403" t="s">
        <v>301</v>
      </c>
      <c r="B1403">
        <v>5031030</v>
      </c>
      <c r="C1403" t="s">
        <v>171</v>
      </c>
      <c r="D1403">
        <v>1</v>
      </c>
      <c r="E1403" s="10">
        <v>28.39</v>
      </c>
      <c r="F1403" s="10">
        <v>28.39</v>
      </c>
      <c r="G1403" s="10">
        <v>19.87</v>
      </c>
      <c r="H1403">
        <v>30</v>
      </c>
      <c r="I1403" s="10" t="str">
        <f>_xlfn.XLOOKUP(Q1_2025[[#This Row],[Artikelnr]],Artikel_prijzen[Artnr],Artikel_prijzen[Groep],"")</f>
        <v/>
      </c>
      <c r="J1403" s="10" t="str">
        <f>_xlfn.XLOOKUP(Q1_2025[[#This Row],[Artikelnr]],Artikel_prijzen[Artnr],Artikel_prijzen[Prijs 2025],"")</f>
        <v/>
      </c>
      <c r="K1403" s="10" t="str">
        <f>IF(Q1_2025[[#This Row],[Artikelprijs]]&lt;&gt;"",IF(Q1_2025[[#This Row],[Stuksprijs]]=Q1_2025[[#This Row],[Artikelprijs]],"Prijs gelijk","Prijs wijkt af"),"")</f>
        <v/>
      </c>
      <c r="L1403" s="10"/>
      <c r="N1403" s="10">
        <f>IF(Q1_2025[[#This Row],[Prijstype]]="Artikelprijs",Q1_2025[[#This Row],[Artikelprijs]],Q1_2025[[#This Row],[Stuksprijs]])</f>
        <v>28.39</v>
      </c>
      <c r="O1403" s="10">
        <f>IF(Q1_2025[[#This Row],[Prijstype]]="Artikelprijs",Q1_2025[[#This Row],[Artikelprijs]] * Q1_2025[[#This Row],[Besteld]],Q1_2025[[#This Row],[Brutobedrag]])</f>
        <v>28.39</v>
      </c>
      <c r="P1403" s="10">
        <f>IF(Q1_2025[[#This Row],[Prijstype]] = "Artikelprijs",Q1_2025[[#This Row],[Brutobedrag 2]]*(100-Q1_2025[[#This Row],[Relatiekorting percentage]])/100,Q1_2025[[#This Row],[Bruto - Rel.korting]])</f>
        <v>19.87</v>
      </c>
    </row>
    <row r="1404" spans="1:16" x14ac:dyDescent="0.3">
      <c r="A1404" t="s">
        <v>301</v>
      </c>
      <c r="B1404">
        <v>5020009</v>
      </c>
      <c r="C1404" t="s">
        <v>125</v>
      </c>
      <c r="D1404">
        <v>1</v>
      </c>
      <c r="E1404" s="10">
        <v>45.32</v>
      </c>
      <c r="F1404" s="10">
        <v>45.32</v>
      </c>
      <c r="G1404" s="10">
        <v>33.99</v>
      </c>
      <c r="H1404">
        <v>25</v>
      </c>
      <c r="I1404" s="10" t="str">
        <f>_xlfn.XLOOKUP(Q1_2025[[#This Row],[Artikelnr]],Artikel_prijzen[Artnr],Artikel_prijzen[Groep],"")</f>
        <v/>
      </c>
      <c r="J1404" s="10" t="str">
        <f>_xlfn.XLOOKUP(Q1_2025[[#This Row],[Artikelnr]],Artikel_prijzen[Artnr],Artikel_prijzen[Prijs 2025],"")</f>
        <v/>
      </c>
      <c r="K1404" s="10" t="str">
        <f>IF(Q1_2025[[#This Row],[Artikelprijs]]&lt;&gt;"",IF(Q1_2025[[#This Row],[Stuksprijs]]=Q1_2025[[#This Row],[Artikelprijs]],"Prijs gelijk","Prijs wijkt af"),"")</f>
        <v/>
      </c>
      <c r="L1404" s="10"/>
      <c r="N1404" s="10">
        <f>IF(Q1_2025[[#This Row],[Prijstype]]="Artikelprijs",Q1_2025[[#This Row],[Artikelprijs]],Q1_2025[[#This Row],[Stuksprijs]])</f>
        <v>45.32</v>
      </c>
      <c r="O1404" s="10">
        <f>IF(Q1_2025[[#This Row],[Prijstype]]="Artikelprijs",Q1_2025[[#This Row],[Artikelprijs]] * Q1_2025[[#This Row],[Besteld]],Q1_2025[[#This Row],[Brutobedrag]])</f>
        <v>45.32</v>
      </c>
      <c r="P1404" s="10">
        <f>IF(Q1_2025[[#This Row],[Prijstype]] = "Artikelprijs",Q1_2025[[#This Row],[Brutobedrag 2]]*(100-Q1_2025[[#This Row],[Relatiekorting percentage]])/100,Q1_2025[[#This Row],[Bruto - Rel.korting]])</f>
        <v>33.99</v>
      </c>
    </row>
    <row r="1405" spans="1:16" x14ac:dyDescent="0.3">
      <c r="A1405" t="s">
        <v>301</v>
      </c>
      <c r="B1405">
        <v>5030025</v>
      </c>
      <c r="C1405" t="s">
        <v>304</v>
      </c>
      <c r="D1405">
        <v>55</v>
      </c>
      <c r="E1405" s="10">
        <v>20</v>
      </c>
      <c r="F1405" s="10">
        <v>1100</v>
      </c>
      <c r="G1405" s="10">
        <v>1100</v>
      </c>
      <c r="H1405">
        <v>0</v>
      </c>
      <c r="I1405" s="10" t="str">
        <f>_xlfn.XLOOKUP(Q1_2025[[#This Row],[Artikelnr]],Artikel_prijzen[Artnr],Artikel_prijzen[Groep],"")</f>
        <v/>
      </c>
      <c r="J1405" s="10" t="str">
        <f>_xlfn.XLOOKUP(Q1_2025[[#This Row],[Artikelnr]],Artikel_prijzen[Artnr],Artikel_prijzen[Prijs 2025],"")</f>
        <v/>
      </c>
      <c r="K1405" s="10" t="str">
        <f>IF(Q1_2025[[#This Row],[Artikelprijs]]&lt;&gt;"",IF(Q1_2025[[#This Row],[Stuksprijs]]=Q1_2025[[#This Row],[Artikelprijs]],"Prijs gelijk","Prijs wijkt af"),"")</f>
        <v/>
      </c>
      <c r="L1405" s="10"/>
      <c r="N1405" s="10">
        <f>IF(Q1_2025[[#This Row],[Prijstype]]="Artikelprijs",Q1_2025[[#This Row],[Artikelprijs]],Q1_2025[[#This Row],[Stuksprijs]])</f>
        <v>20</v>
      </c>
      <c r="O1405" s="10">
        <f>IF(Q1_2025[[#This Row],[Prijstype]]="Artikelprijs",Q1_2025[[#This Row],[Artikelprijs]] * Q1_2025[[#This Row],[Besteld]],Q1_2025[[#This Row],[Brutobedrag]])</f>
        <v>1100</v>
      </c>
      <c r="P1405" s="10">
        <f>IF(Q1_2025[[#This Row],[Prijstype]] = "Artikelprijs",Q1_2025[[#This Row],[Brutobedrag 2]]*(100-Q1_2025[[#This Row],[Relatiekorting percentage]])/100,Q1_2025[[#This Row],[Bruto - Rel.korting]])</f>
        <v>1100</v>
      </c>
    </row>
    <row r="1406" spans="1:16" x14ac:dyDescent="0.3">
      <c r="A1406" t="s">
        <v>301</v>
      </c>
      <c r="B1406">
        <v>5030025</v>
      </c>
      <c r="C1406" t="s">
        <v>305</v>
      </c>
      <c r="D1406">
        <v>34</v>
      </c>
      <c r="E1406" s="10">
        <v>20</v>
      </c>
      <c r="F1406" s="10">
        <v>680</v>
      </c>
      <c r="G1406" s="10">
        <v>0</v>
      </c>
      <c r="H1406">
        <v>100</v>
      </c>
      <c r="I1406" s="10" t="str">
        <f>_xlfn.XLOOKUP(Q1_2025[[#This Row],[Artikelnr]],Artikel_prijzen[Artnr],Artikel_prijzen[Groep],"")</f>
        <v/>
      </c>
      <c r="J1406" s="10" t="str">
        <f>_xlfn.XLOOKUP(Q1_2025[[#This Row],[Artikelnr]],Artikel_prijzen[Artnr],Artikel_prijzen[Prijs 2025],"")</f>
        <v/>
      </c>
      <c r="K1406" s="10" t="str">
        <f>IF(Q1_2025[[#This Row],[Artikelprijs]]&lt;&gt;"",IF(Q1_2025[[#This Row],[Stuksprijs]]=Q1_2025[[#This Row],[Artikelprijs]],"Prijs gelijk","Prijs wijkt af"),"")</f>
        <v/>
      </c>
      <c r="L1406" s="10"/>
      <c r="N1406" s="10">
        <f>IF(Q1_2025[[#This Row],[Prijstype]]="Artikelprijs",Q1_2025[[#This Row],[Artikelprijs]],Q1_2025[[#This Row],[Stuksprijs]])</f>
        <v>20</v>
      </c>
      <c r="O1406" s="10">
        <f>IF(Q1_2025[[#This Row],[Prijstype]]="Artikelprijs",Q1_2025[[#This Row],[Artikelprijs]] * Q1_2025[[#This Row],[Besteld]],Q1_2025[[#This Row],[Brutobedrag]])</f>
        <v>680</v>
      </c>
      <c r="P1406" s="10">
        <f>IF(Q1_2025[[#This Row],[Prijstype]] = "Artikelprijs",Q1_2025[[#This Row],[Brutobedrag 2]]*(100-Q1_2025[[#This Row],[Relatiekorting percentage]])/100,Q1_2025[[#This Row],[Bruto - Rel.korting]])</f>
        <v>0</v>
      </c>
    </row>
    <row r="1407" spans="1:16" x14ac:dyDescent="0.3">
      <c r="A1407" t="s">
        <v>301</v>
      </c>
      <c r="B1407">
        <v>5021009</v>
      </c>
      <c r="C1407" t="s">
        <v>50</v>
      </c>
      <c r="D1407">
        <v>1</v>
      </c>
      <c r="E1407" s="10">
        <v>386.25</v>
      </c>
      <c r="F1407" s="10">
        <v>386.25</v>
      </c>
      <c r="G1407" s="10">
        <v>309</v>
      </c>
      <c r="H1407">
        <v>20</v>
      </c>
      <c r="I1407" s="10" t="str">
        <f>_xlfn.XLOOKUP(Q1_2025[[#This Row],[Artikelnr]],Artikel_prijzen[Artnr],Artikel_prijzen[Groep],"")</f>
        <v>Elektra</v>
      </c>
      <c r="J1407" s="10">
        <f>_xlfn.XLOOKUP(Q1_2025[[#This Row],[Artikelnr]],Artikel_prijzen[Artnr],Artikel_prijzen[Prijs 2025],"")</f>
        <v>386.25</v>
      </c>
      <c r="K1407" s="10" t="str">
        <f>IF(Q1_2025[[#This Row],[Artikelprijs]]&lt;&gt;"",IF(Q1_2025[[#This Row],[Stuksprijs]]=Q1_2025[[#This Row],[Artikelprijs]],"Prijs gelijk","Prijs wijkt af"),"")</f>
        <v>Prijs gelijk</v>
      </c>
      <c r="L1407" s="10"/>
      <c r="M1407" t="s">
        <v>3</v>
      </c>
      <c r="N1407" s="10">
        <f>IF(Q1_2025[[#This Row],[Prijstype]]="Artikelprijs",Q1_2025[[#This Row],[Artikelprijs]],Q1_2025[[#This Row],[Stuksprijs]])</f>
        <v>386.25</v>
      </c>
      <c r="O1407" s="10">
        <f>IF(Q1_2025[[#This Row],[Prijstype]]="Artikelprijs",Q1_2025[[#This Row],[Artikelprijs]] * Q1_2025[[#This Row],[Besteld]],Q1_2025[[#This Row],[Brutobedrag]])</f>
        <v>386.25</v>
      </c>
      <c r="P1407" s="10">
        <f>IF(Q1_2025[[#This Row],[Prijstype]] = "Artikelprijs",Q1_2025[[#This Row],[Brutobedrag 2]]*(100-Q1_2025[[#This Row],[Relatiekorting percentage]])/100,Q1_2025[[#This Row],[Bruto - Rel.korting]])</f>
        <v>309</v>
      </c>
    </row>
    <row r="1408" spans="1:16" x14ac:dyDescent="0.3">
      <c r="A1408" t="s">
        <v>301</v>
      </c>
      <c r="B1408">
        <v>5021009</v>
      </c>
      <c r="C1408" t="s">
        <v>50</v>
      </c>
      <c r="D1408">
        <v>1</v>
      </c>
      <c r="E1408" s="10">
        <v>386.25</v>
      </c>
      <c r="F1408" s="10">
        <v>386.25</v>
      </c>
      <c r="G1408" s="10">
        <v>309</v>
      </c>
      <c r="H1408">
        <v>20</v>
      </c>
      <c r="I1408" s="10" t="str">
        <f>_xlfn.XLOOKUP(Q1_2025[[#This Row],[Artikelnr]],Artikel_prijzen[Artnr],Artikel_prijzen[Groep],"")</f>
        <v>Elektra</v>
      </c>
      <c r="J1408" s="10">
        <f>_xlfn.XLOOKUP(Q1_2025[[#This Row],[Artikelnr]],Artikel_prijzen[Artnr],Artikel_prijzen[Prijs 2025],"")</f>
        <v>386.25</v>
      </c>
      <c r="K1408" s="10" t="str">
        <f>IF(Q1_2025[[#This Row],[Artikelprijs]]&lt;&gt;"",IF(Q1_2025[[#This Row],[Stuksprijs]]=Q1_2025[[#This Row],[Artikelprijs]],"Prijs gelijk","Prijs wijkt af"),"")</f>
        <v>Prijs gelijk</v>
      </c>
      <c r="L1408" s="10"/>
      <c r="M1408" t="s">
        <v>3</v>
      </c>
      <c r="N1408" s="10">
        <f>IF(Q1_2025[[#This Row],[Prijstype]]="Artikelprijs",Q1_2025[[#This Row],[Artikelprijs]],Q1_2025[[#This Row],[Stuksprijs]])</f>
        <v>386.25</v>
      </c>
      <c r="O1408" s="10">
        <f>IF(Q1_2025[[#This Row],[Prijstype]]="Artikelprijs",Q1_2025[[#This Row],[Artikelprijs]] * Q1_2025[[#This Row],[Besteld]],Q1_2025[[#This Row],[Brutobedrag]])</f>
        <v>386.25</v>
      </c>
      <c r="P1408" s="10">
        <f>IF(Q1_2025[[#This Row],[Prijstype]] = "Artikelprijs",Q1_2025[[#This Row],[Brutobedrag 2]]*(100-Q1_2025[[#This Row],[Relatiekorting percentage]])/100,Q1_2025[[#This Row],[Bruto - Rel.korting]])</f>
        <v>309</v>
      </c>
    </row>
    <row r="1409" spans="1:16" x14ac:dyDescent="0.3">
      <c r="A1409" t="s">
        <v>301</v>
      </c>
      <c r="B1409">
        <v>5021017</v>
      </c>
      <c r="C1409" t="s">
        <v>256</v>
      </c>
      <c r="D1409">
        <v>1</v>
      </c>
      <c r="E1409" s="10">
        <v>721</v>
      </c>
      <c r="F1409" s="10">
        <v>721</v>
      </c>
      <c r="G1409" s="10">
        <v>576.79999999999995</v>
      </c>
      <c r="H1409">
        <v>20</v>
      </c>
      <c r="I1409" s="10" t="str">
        <f>_xlfn.XLOOKUP(Q1_2025[[#This Row],[Artikelnr]],Artikel_prijzen[Artnr],Artikel_prijzen[Groep],"")</f>
        <v>Elektra</v>
      </c>
      <c r="J1409" s="10">
        <f>_xlfn.XLOOKUP(Q1_2025[[#This Row],[Artikelnr]],Artikel_prijzen[Artnr],Artikel_prijzen[Prijs 2025],"")</f>
        <v>700</v>
      </c>
      <c r="K1409" s="10" t="str">
        <f>IF(Q1_2025[[#This Row],[Artikelprijs]]&lt;&gt;"",IF(Q1_2025[[#This Row],[Stuksprijs]]=Q1_2025[[#This Row],[Artikelprijs]],"Prijs gelijk","Prijs wijkt af"),"")</f>
        <v>Prijs wijkt af</v>
      </c>
      <c r="L1409" s="10"/>
      <c r="M1409" t="s">
        <v>3</v>
      </c>
      <c r="N1409" s="10">
        <f>IF(Q1_2025[[#This Row],[Prijstype]]="Artikelprijs",Q1_2025[[#This Row],[Artikelprijs]],Q1_2025[[#This Row],[Stuksprijs]])</f>
        <v>721</v>
      </c>
      <c r="O1409" s="10">
        <f>IF(Q1_2025[[#This Row],[Prijstype]]="Artikelprijs",Q1_2025[[#This Row],[Artikelprijs]] * Q1_2025[[#This Row],[Besteld]],Q1_2025[[#This Row],[Brutobedrag]])</f>
        <v>721</v>
      </c>
      <c r="P1409" s="10">
        <f>IF(Q1_2025[[#This Row],[Prijstype]] = "Artikelprijs",Q1_2025[[#This Row],[Brutobedrag 2]]*(100-Q1_2025[[#This Row],[Relatiekorting percentage]])/100,Q1_2025[[#This Row],[Bruto - Rel.korting]])</f>
        <v>576.79999999999995</v>
      </c>
    </row>
    <row r="1410" spans="1:16" x14ac:dyDescent="0.3">
      <c r="A1410" t="s">
        <v>301</v>
      </c>
      <c r="B1410">
        <v>5021020</v>
      </c>
      <c r="C1410" t="s">
        <v>306</v>
      </c>
      <c r="D1410">
        <v>1</v>
      </c>
      <c r="E1410" s="10">
        <v>1133</v>
      </c>
      <c r="F1410" s="10">
        <v>1133</v>
      </c>
      <c r="G1410" s="10">
        <v>906.4</v>
      </c>
      <c r="H1410">
        <v>20</v>
      </c>
      <c r="I1410" s="10" t="str">
        <f>_xlfn.XLOOKUP(Q1_2025[[#This Row],[Artikelnr]],Artikel_prijzen[Artnr],Artikel_prijzen[Groep],"")</f>
        <v>Elektra</v>
      </c>
      <c r="J1410" s="10">
        <f>_xlfn.XLOOKUP(Q1_2025[[#This Row],[Artikelnr]],Artikel_prijzen[Artnr],Artikel_prijzen[Prijs 2025],"")</f>
        <v>1100</v>
      </c>
      <c r="K1410" s="10" t="str">
        <f>IF(Q1_2025[[#This Row],[Artikelprijs]]&lt;&gt;"",IF(Q1_2025[[#This Row],[Stuksprijs]]=Q1_2025[[#This Row],[Artikelprijs]],"Prijs gelijk","Prijs wijkt af"),"")</f>
        <v>Prijs wijkt af</v>
      </c>
      <c r="L1410" s="10"/>
      <c r="M1410" t="s">
        <v>3</v>
      </c>
      <c r="N1410" s="10">
        <f>IF(Q1_2025[[#This Row],[Prijstype]]="Artikelprijs",Q1_2025[[#This Row],[Artikelprijs]],Q1_2025[[#This Row],[Stuksprijs]])</f>
        <v>1133</v>
      </c>
      <c r="O1410" s="10">
        <f>IF(Q1_2025[[#This Row],[Prijstype]]="Artikelprijs",Q1_2025[[#This Row],[Artikelprijs]] * Q1_2025[[#This Row],[Besteld]],Q1_2025[[#This Row],[Brutobedrag]])</f>
        <v>1133</v>
      </c>
      <c r="P1410" s="10">
        <f>IF(Q1_2025[[#This Row],[Prijstype]] = "Artikelprijs",Q1_2025[[#This Row],[Brutobedrag 2]]*(100-Q1_2025[[#This Row],[Relatiekorting percentage]])/100,Q1_2025[[#This Row],[Bruto - Rel.korting]])</f>
        <v>906.4</v>
      </c>
    </row>
    <row r="1411" spans="1:16" x14ac:dyDescent="0.3">
      <c r="A1411" t="s">
        <v>301</v>
      </c>
      <c r="B1411">
        <v>5022024</v>
      </c>
      <c r="C1411" t="s">
        <v>307</v>
      </c>
      <c r="D1411">
        <v>1</v>
      </c>
      <c r="E1411" s="10">
        <v>3223.3</v>
      </c>
      <c r="F1411" s="10">
        <v>3223.3</v>
      </c>
      <c r="G1411" s="10">
        <v>2578.64</v>
      </c>
      <c r="H1411">
        <v>20</v>
      </c>
      <c r="I1411" s="10" t="str">
        <f>_xlfn.XLOOKUP(Q1_2025[[#This Row],[Artikelnr]],Artikel_prijzen[Artnr],Artikel_prijzen[Groep],"")</f>
        <v/>
      </c>
      <c r="J1411" s="10" t="str">
        <f>_xlfn.XLOOKUP(Q1_2025[[#This Row],[Artikelnr]],Artikel_prijzen[Artnr],Artikel_prijzen[Prijs 2025],"")</f>
        <v/>
      </c>
      <c r="K1411" s="10" t="str">
        <f>IF(Q1_2025[[#This Row],[Artikelprijs]]&lt;&gt;"",IF(Q1_2025[[#This Row],[Stuksprijs]]=Q1_2025[[#This Row],[Artikelprijs]],"Prijs gelijk","Prijs wijkt af"),"")</f>
        <v/>
      </c>
      <c r="L1411" s="10"/>
      <c r="N1411" s="10">
        <f>IF(Q1_2025[[#This Row],[Prijstype]]="Artikelprijs",Q1_2025[[#This Row],[Artikelprijs]],Q1_2025[[#This Row],[Stuksprijs]])</f>
        <v>3223.3</v>
      </c>
      <c r="O1411" s="10">
        <f>IF(Q1_2025[[#This Row],[Prijstype]]="Artikelprijs",Q1_2025[[#This Row],[Artikelprijs]] * Q1_2025[[#This Row],[Besteld]],Q1_2025[[#This Row],[Brutobedrag]])</f>
        <v>3223.3</v>
      </c>
      <c r="P1411" s="10">
        <f>IF(Q1_2025[[#This Row],[Prijstype]] = "Artikelprijs",Q1_2025[[#This Row],[Brutobedrag 2]]*(100-Q1_2025[[#This Row],[Relatiekorting percentage]])/100,Q1_2025[[#This Row],[Bruto - Rel.korting]])</f>
        <v>2578.64</v>
      </c>
    </row>
    <row r="1412" spans="1:16" x14ac:dyDescent="0.3">
      <c r="A1412" t="s">
        <v>301</v>
      </c>
      <c r="B1412">
        <v>5022024</v>
      </c>
      <c r="C1412" t="s">
        <v>307</v>
      </c>
      <c r="D1412">
        <v>1</v>
      </c>
      <c r="E1412" s="10">
        <v>2418</v>
      </c>
      <c r="F1412" s="10">
        <v>2418</v>
      </c>
      <c r="G1412" s="10">
        <v>1934.4</v>
      </c>
      <c r="H1412">
        <v>20</v>
      </c>
      <c r="I1412" s="10" t="str">
        <f>_xlfn.XLOOKUP(Q1_2025[[#This Row],[Artikelnr]],Artikel_prijzen[Artnr],Artikel_prijzen[Groep],"")</f>
        <v/>
      </c>
      <c r="J1412" s="10" t="str">
        <f>_xlfn.XLOOKUP(Q1_2025[[#This Row],[Artikelnr]],Artikel_prijzen[Artnr],Artikel_prijzen[Prijs 2025],"")</f>
        <v/>
      </c>
      <c r="K1412" s="10" t="str">
        <f>IF(Q1_2025[[#This Row],[Artikelprijs]]&lt;&gt;"",IF(Q1_2025[[#This Row],[Stuksprijs]]=Q1_2025[[#This Row],[Artikelprijs]],"Prijs gelijk","Prijs wijkt af"),"")</f>
        <v/>
      </c>
      <c r="L1412" s="10"/>
      <c r="N1412" s="10">
        <f>IF(Q1_2025[[#This Row],[Prijstype]]="Artikelprijs",Q1_2025[[#This Row],[Artikelprijs]],Q1_2025[[#This Row],[Stuksprijs]])</f>
        <v>2418</v>
      </c>
      <c r="O1412" s="10">
        <f>IF(Q1_2025[[#This Row],[Prijstype]]="Artikelprijs",Q1_2025[[#This Row],[Artikelprijs]] * Q1_2025[[#This Row],[Besteld]],Q1_2025[[#This Row],[Brutobedrag]])</f>
        <v>2418</v>
      </c>
      <c r="P1412" s="10">
        <f>IF(Q1_2025[[#This Row],[Prijstype]] = "Artikelprijs",Q1_2025[[#This Row],[Brutobedrag 2]]*(100-Q1_2025[[#This Row],[Relatiekorting percentage]])/100,Q1_2025[[#This Row],[Bruto - Rel.korting]])</f>
        <v>1934.4</v>
      </c>
    </row>
    <row r="1413" spans="1:16" x14ac:dyDescent="0.3">
      <c r="A1413" t="s">
        <v>301</v>
      </c>
      <c r="B1413">
        <v>5021020</v>
      </c>
      <c r="C1413" t="s">
        <v>306</v>
      </c>
      <c r="D1413">
        <v>1</v>
      </c>
      <c r="E1413" s="10">
        <v>1133</v>
      </c>
      <c r="F1413" s="10">
        <v>1133</v>
      </c>
      <c r="G1413" s="10">
        <v>906.4</v>
      </c>
      <c r="H1413">
        <v>20</v>
      </c>
      <c r="I1413" s="10" t="str">
        <f>_xlfn.XLOOKUP(Q1_2025[[#This Row],[Artikelnr]],Artikel_prijzen[Artnr],Artikel_prijzen[Groep],"")</f>
        <v>Elektra</v>
      </c>
      <c r="J1413" s="10">
        <f>_xlfn.XLOOKUP(Q1_2025[[#This Row],[Artikelnr]],Artikel_prijzen[Artnr],Artikel_prijzen[Prijs 2025],"")</f>
        <v>1100</v>
      </c>
      <c r="K1413" s="10" t="str">
        <f>IF(Q1_2025[[#This Row],[Artikelprijs]]&lt;&gt;"",IF(Q1_2025[[#This Row],[Stuksprijs]]=Q1_2025[[#This Row],[Artikelprijs]],"Prijs gelijk","Prijs wijkt af"),"")</f>
        <v>Prijs wijkt af</v>
      </c>
      <c r="L1413" s="10"/>
      <c r="M1413" t="s">
        <v>3</v>
      </c>
      <c r="N1413" s="10">
        <f>IF(Q1_2025[[#This Row],[Prijstype]]="Artikelprijs",Q1_2025[[#This Row],[Artikelprijs]],Q1_2025[[#This Row],[Stuksprijs]])</f>
        <v>1133</v>
      </c>
      <c r="O1413" s="10">
        <f>IF(Q1_2025[[#This Row],[Prijstype]]="Artikelprijs",Q1_2025[[#This Row],[Artikelprijs]] * Q1_2025[[#This Row],[Besteld]],Q1_2025[[#This Row],[Brutobedrag]])</f>
        <v>1133</v>
      </c>
      <c r="P1413" s="10">
        <f>IF(Q1_2025[[#This Row],[Prijstype]] = "Artikelprijs",Q1_2025[[#This Row],[Brutobedrag 2]]*(100-Q1_2025[[#This Row],[Relatiekorting percentage]])/100,Q1_2025[[#This Row],[Bruto - Rel.korting]])</f>
        <v>906.4</v>
      </c>
    </row>
    <row r="1414" spans="1:16" x14ac:dyDescent="0.3">
      <c r="A1414" t="s">
        <v>301</v>
      </c>
      <c r="B1414">
        <v>5021017</v>
      </c>
      <c r="C1414" t="s">
        <v>256</v>
      </c>
      <c r="D1414">
        <v>1</v>
      </c>
      <c r="E1414" s="10">
        <v>721</v>
      </c>
      <c r="F1414" s="10">
        <v>721</v>
      </c>
      <c r="G1414" s="10">
        <v>576.79999999999995</v>
      </c>
      <c r="H1414">
        <v>20</v>
      </c>
      <c r="I1414" s="10" t="str">
        <f>_xlfn.XLOOKUP(Q1_2025[[#This Row],[Artikelnr]],Artikel_prijzen[Artnr],Artikel_prijzen[Groep],"")</f>
        <v>Elektra</v>
      </c>
      <c r="J1414" s="10">
        <f>_xlfn.XLOOKUP(Q1_2025[[#This Row],[Artikelnr]],Artikel_prijzen[Artnr],Artikel_prijzen[Prijs 2025],"")</f>
        <v>700</v>
      </c>
      <c r="K1414" s="10" t="str">
        <f>IF(Q1_2025[[#This Row],[Artikelprijs]]&lt;&gt;"",IF(Q1_2025[[#This Row],[Stuksprijs]]=Q1_2025[[#This Row],[Artikelprijs]],"Prijs gelijk","Prijs wijkt af"),"")</f>
        <v>Prijs wijkt af</v>
      </c>
      <c r="L1414" s="10"/>
      <c r="M1414" t="s">
        <v>3</v>
      </c>
      <c r="N1414" s="10">
        <f>IF(Q1_2025[[#This Row],[Prijstype]]="Artikelprijs",Q1_2025[[#This Row],[Artikelprijs]],Q1_2025[[#This Row],[Stuksprijs]])</f>
        <v>721</v>
      </c>
      <c r="O1414" s="10">
        <f>IF(Q1_2025[[#This Row],[Prijstype]]="Artikelprijs",Q1_2025[[#This Row],[Artikelprijs]] * Q1_2025[[#This Row],[Besteld]],Q1_2025[[#This Row],[Brutobedrag]])</f>
        <v>721</v>
      </c>
      <c r="P1414" s="10">
        <f>IF(Q1_2025[[#This Row],[Prijstype]] = "Artikelprijs",Q1_2025[[#This Row],[Brutobedrag 2]]*(100-Q1_2025[[#This Row],[Relatiekorting percentage]])/100,Q1_2025[[#This Row],[Bruto - Rel.korting]])</f>
        <v>576.79999999999995</v>
      </c>
    </row>
    <row r="1415" spans="1:16" x14ac:dyDescent="0.3">
      <c r="A1415" t="s">
        <v>301</v>
      </c>
      <c r="B1415">
        <v>5021011</v>
      </c>
      <c r="C1415" t="s">
        <v>115</v>
      </c>
      <c r="D1415">
        <v>2</v>
      </c>
      <c r="E1415" s="10">
        <v>458.35</v>
      </c>
      <c r="F1415" s="10">
        <v>916.7</v>
      </c>
      <c r="G1415" s="10">
        <v>733.36</v>
      </c>
      <c r="H1415">
        <v>20</v>
      </c>
      <c r="I1415" s="10" t="str">
        <f>_xlfn.XLOOKUP(Q1_2025[[#This Row],[Artikelnr]],Artikel_prijzen[Artnr],Artikel_prijzen[Groep],"")</f>
        <v>Elektra</v>
      </c>
      <c r="J1415" s="10">
        <f>_xlfn.XLOOKUP(Q1_2025[[#This Row],[Artikelnr]],Artikel_prijzen[Artnr],Artikel_prijzen[Prijs 2025],"")</f>
        <v>458.35</v>
      </c>
      <c r="K1415" s="10" t="str">
        <f>IF(Q1_2025[[#This Row],[Artikelprijs]]&lt;&gt;"",IF(Q1_2025[[#This Row],[Stuksprijs]]=Q1_2025[[#This Row],[Artikelprijs]],"Prijs gelijk","Prijs wijkt af"),"")</f>
        <v>Prijs gelijk</v>
      </c>
      <c r="L1415" s="10"/>
      <c r="M1415" t="s">
        <v>3</v>
      </c>
      <c r="N1415" s="10">
        <f>IF(Q1_2025[[#This Row],[Prijstype]]="Artikelprijs",Q1_2025[[#This Row],[Artikelprijs]],Q1_2025[[#This Row],[Stuksprijs]])</f>
        <v>458.35</v>
      </c>
      <c r="O1415" s="10">
        <f>IF(Q1_2025[[#This Row],[Prijstype]]="Artikelprijs",Q1_2025[[#This Row],[Artikelprijs]] * Q1_2025[[#This Row],[Besteld]],Q1_2025[[#This Row],[Brutobedrag]])</f>
        <v>916.7</v>
      </c>
      <c r="P1415" s="10">
        <f>IF(Q1_2025[[#This Row],[Prijstype]] = "Artikelprijs",Q1_2025[[#This Row],[Brutobedrag 2]]*(100-Q1_2025[[#This Row],[Relatiekorting percentage]])/100,Q1_2025[[#This Row],[Bruto - Rel.korting]])</f>
        <v>733.36</v>
      </c>
    </row>
    <row r="1416" spans="1:16" x14ac:dyDescent="0.3">
      <c r="A1416" t="s">
        <v>301</v>
      </c>
      <c r="B1416">
        <v>5021011</v>
      </c>
      <c r="C1416" t="s">
        <v>115</v>
      </c>
      <c r="D1416">
        <v>1</v>
      </c>
      <c r="E1416" s="10">
        <v>458.35</v>
      </c>
      <c r="F1416" s="10">
        <v>458.35</v>
      </c>
      <c r="G1416" s="10">
        <v>366.68</v>
      </c>
      <c r="H1416">
        <v>20</v>
      </c>
      <c r="I1416" s="10" t="str">
        <f>_xlfn.XLOOKUP(Q1_2025[[#This Row],[Artikelnr]],Artikel_prijzen[Artnr],Artikel_prijzen[Groep],"")</f>
        <v>Elektra</v>
      </c>
      <c r="J1416" s="10">
        <f>_xlfn.XLOOKUP(Q1_2025[[#This Row],[Artikelnr]],Artikel_prijzen[Artnr],Artikel_prijzen[Prijs 2025],"")</f>
        <v>458.35</v>
      </c>
      <c r="K1416" s="10" t="str">
        <f>IF(Q1_2025[[#This Row],[Artikelprijs]]&lt;&gt;"",IF(Q1_2025[[#This Row],[Stuksprijs]]=Q1_2025[[#This Row],[Artikelprijs]],"Prijs gelijk","Prijs wijkt af"),"")</f>
        <v>Prijs gelijk</v>
      </c>
      <c r="L1416" s="10"/>
      <c r="M1416" t="s">
        <v>3</v>
      </c>
      <c r="N1416" s="10">
        <f>IF(Q1_2025[[#This Row],[Prijstype]]="Artikelprijs",Q1_2025[[#This Row],[Artikelprijs]],Q1_2025[[#This Row],[Stuksprijs]])</f>
        <v>458.35</v>
      </c>
      <c r="O1416" s="10">
        <f>IF(Q1_2025[[#This Row],[Prijstype]]="Artikelprijs",Q1_2025[[#This Row],[Artikelprijs]] * Q1_2025[[#This Row],[Besteld]],Q1_2025[[#This Row],[Brutobedrag]])</f>
        <v>458.35</v>
      </c>
      <c r="P1416" s="10">
        <f>IF(Q1_2025[[#This Row],[Prijstype]] = "Artikelprijs",Q1_2025[[#This Row],[Brutobedrag 2]]*(100-Q1_2025[[#This Row],[Relatiekorting percentage]])/100,Q1_2025[[#This Row],[Bruto - Rel.korting]])</f>
        <v>366.68</v>
      </c>
    </row>
    <row r="1417" spans="1:16" x14ac:dyDescent="0.3">
      <c r="A1417" t="s">
        <v>301</v>
      </c>
      <c r="B1417">
        <v>5022009</v>
      </c>
      <c r="C1417" t="s">
        <v>45</v>
      </c>
      <c r="D1417">
        <v>1</v>
      </c>
      <c r="E1417" s="10">
        <v>103.75</v>
      </c>
      <c r="F1417" s="10">
        <v>103.75</v>
      </c>
      <c r="G1417" s="10">
        <v>83</v>
      </c>
      <c r="H1417">
        <v>20</v>
      </c>
      <c r="I1417" s="10" t="str">
        <f>_xlfn.XLOOKUP(Q1_2025[[#This Row],[Artikelnr]],Artikel_prijzen[Artnr],Artikel_prijzen[Groep],"")</f>
        <v>Elektra</v>
      </c>
      <c r="J1417" s="10">
        <f>_xlfn.XLOOKUP(Q1_2025[[#This Row],[Artikelnr]],Artikel_prijzen[Artnr],Artikel_prijzen[Prijs 2025],"")</f>
        <v>106.8625</v>
      </c>
      <c r="K1417" s="10" t="str">
        <f>IF(Q1_2025[[#This Row],[Artikelprijs]]&lt;&gt;"",IF(Q1_2025[[#This Row],[Stuksprijs]]=Q1_2025[[#This Row],[Artikelprijs]],"Prijs gelijk","Prijs wijkt af"),"")</f>
        <v>Prijs wijkt af</v>
      </c>
      <c r="L1417" s="10"/>
      <c r="M1417" t="s">
        <v>3</v>
      </c>
      <c r="N1417" s="10">
        <f>IF(Q1_2025[[#This Row],[Prijstype]]="Artikelprijs",Q1_2025[[#This Row],[Artikelprijs]],Q1_2025[[#This Row],[Stuksprijs]])</f>
        <v>103.75</v>
      </c>
      <c r="O1417" s="10">
        <f>IF(Q1_2025[[#This Row],[Prijstype]]="Artikelprijs",Q1_2025[[#This Row],[Artikelprijs]] * Q1_2025[[#This Row],[Besteld]],Q1_2025[[#This Row],[Brutobedrag]])</f>
        <v>103.75</v>
      </c>
      <c r="P1417" s="10">
        <f>IF(Q1_2025[[#This Row],[Prijstype]] = "Artikelprijs",Q1_2025[[#This Row],[Brutobedrag 2]]*(100-Q1_2025[[#This Row],[Relatiekorting percentage]])/100,Q1_2025[[#This Row],[Bruto - Rel.korting]])</f>
        <v>83</v>
      </c>
    </row>
    <row r="1418" spans="1:16" x14ac:dyDescent="0.3">
      <c r="A1418" t="s">
        <v>301</v>
      </c>
      <c r="B1418">
        <v>5020002</v>
      </c>
      <c r="C1418" t="s">
        <v>56</v>
      </c>
      <c r="D1418">
        <v>1</v>
      </c>
      <c r="E1418" s="10">
        <v>39.65</v>
      </c>
      <c r="F1418" s="10">
        <v>39.65</v>
      </c>
      <c r="G1418" s="10">
        <v>29.74</v>
      </c>
      <c r="H1418">
        <v>25</v>
      </c>
      <c r="I1418" s="10" t="str">
        <f>_xlfn.XLOOKUP(Q1_2025[[#This Row],[Artikelnr]],Artikel_prijzen[Artnr],Artikel_prijzen[Groep],"")</f>
        <v/>
      </c>
      <c r="J1418" s="10" t="str">
        <f>_xlfn.XLOOKUP(Q1_2025[[#This Row],[Artikelnr]],Artikel_prijzen[Artnr],Artikel_prijzen[Prijs 2025],"")</f>
        <v/>
      </c>
      <c r="K1418" s="10" t="str">
        <f>IF(Q1_2025[[#This Row],[Artikelprijs]]&lt;&gt;"",IF(Q1_2025[[#This Row],[Stuksprijs]]=Q1_2025[[#This Row],[Artikelprijs]],"Prijs gelijk","Prijs wijkt af"),"")</f>
        <v/>
      </c>
      <c r="L1418" s="10"/>
      <c r="N1418" s="10">
        <f>IF(Q1_2025[[#This Row],[Prijstype]]="Artikelprijs",Q1_2025[[#This Row],[Artikelprijs]],Q1_2025[[#This Row],[Stuksprijs]])</f>
        <v>39.65</v>
      </c>
      <c r="O1418" s="10">
        <f>IF(Q1_2025[[#This Row],[Prijstype]]="Artikelprijs",Q1_2025[[#This Row],[Artikelprijs]] * Q1_2025[[#This Row],[Besteld]],Q1_2025[[#This Row],[Brutobedrag]])</f>
        <v>39.65</v>
      </c>
      <c r="P1418" s="10">
        <f>IF(Q1_2025[[#This Row],[Prijstype]] = "Artikelprijs",Q1_2025[[#This Row],[Brutobedrag 2]]*(100-Q1_2025[[#This Row],[Relatiekorting percentage]])/100,Q1_2025[[#This Row],[Bruto - Rel.korting]])</f>
        <v>29.74</v>
      </c>
    </row>
    <row r="1419" spans="1:16" x14ac:dyDescent="0.3">
      <c r="A1419" t="s">
        <v>301</v>
      </c>
      <c r="B1419">
        <v>5022009</v>
      </c>
      <c r="C1419" t="s">
        <v>45</v>
      </c>
      <c r="D1419">
        <v>1</v>
      </c>
      <c r="E1419" s="10">
        <v>103.75</v>
      </c>
      <c r="F1419" s="10">
        <v>103.75</v>
      </c>
      <c r="G1419" s="10">
        <v>83</v>
      </c>
      <c r="H1419">
        <v>20</v>
      </c>
      <c r="I1419" s="10" t="str">
        <f>_xlfn.XLOOKUP(Q1_2025[[#This Row],[Artikelnr]],Artikel_prijzen[Artnr],Artikel_prijzen[Groep],"")</f>
        <v>Elektra</v>
      </c>
      <c r="J1419" s="10">
        <f>_xlfn.XLOOKUP(Q1_2025[[#This Row],[Artikelnr]],Artikel_prijzen[Artnr],Artikel_prijzen[Prijs 2025],"")</f>
        <v>106.8625</v>
      </c>
      <c r="K1419" s="10" t="str">
        <f>IF(Q1_2025[[#This Row],[Artikelprijs]]&lt;&gt;"",IF(Q1_2025[[#This Row],[Stuksprijs]]=Q1_2025[[#This Row],[Artikelprijs]],"Prijs gelijk","Prijs wijkt af"),"")</f>
        <v>Prijs wijkt af</v>
      </c>
      <c r="L1419" s="10"/>
      <c r="M1419" t="s">
        <v>3</v>
      </c>
      <c r="N1419" s="10">
        <f>IF(Q1_2025[[#This Row],[Prijstype]]="Artikelprijs",Q1_2025[[#This Row],[Artikelprijs]],Q1_2025[[#This Row],[Stuksprijs]])</f>
        <v>103.75</v>
      </c>
      <c r="O1419" s="10">
        <f>IF(Q1_2025[[#This Row],[Prijstype]]="Artikelprijs",Q1_2025[[#This Row],[Artikelprijs]] * Q1_2025[[#This Row],[Besteld]],Q1_2025[[#This Row],[Brutobedrag]])</f>
        <v>103.75</v>
      </c>
      <c r="P1419" s="10">
        <f>IF(Q1_2025[[#This Row],[Prijstype]] = "Artikelprijs",Q1_2025[[#This Row],[Brutobedrag 2]]*(100-Q1_2025[[#This Row],[Relatiekorting percentage]])/100,Q1_2025[[#This Row],[Bruto - Rel.korting]])</f>
        <v>83</v>
      </c>
    </row>
    <row r="1420" spans="1:16" x14ac:dyDescent="0.3">
      <c r="A1420" t="s">
        <v>301</v>
      </c>
      <c r="B1420">
        <v>5020002</v>
      </c>
      <c r="C1420" t="s">
        <v>56</v>
      </c>
      <c r="D1420">
        <v>1</v>
      </c>
      <c r="E1420" s="10">
        <v>39.65</v>
      </c>
      <c r="F1420" s="10">
        <v>39.65</v>
      </c>
      <c r="G1420" s="10">
        <v>29.74</v>
      </c>
      <c r="H1420">
        <v>25</v>
      </c>
      <c r="I1420" s="10" t="str">
        <f>_xlfn.XLOOKUP(Q1_2025[[#This Row],[Artikelnr]],Artikel_prijzen[Artnr],Artikel_prijzen[Groep],"")</f>
        <v/>
      </c>
      <c r="J1420" s="10" t="str">
        <f>_xlfn.XLOOKUP(Q1_2025[[#This Row],[Artikelnr]],Artikel_prijzen[Artnr],Artikel_prijzen[Prijs 2025],"")</f>
        <v/>
      </c>
      <c r="K1420" s="10" t="str">
        <f>IF(Q1_2025[[#This Row],[Artikelprijs]]&lt;&gt;"",IF(Q1_2025[[#This Row],[Stuksprijs]]=Q1_2025[[#This Row],[Artikelprijs]],"Prijs gelijk","Prijs wijkt af"),"")</f>
        <v/>
      </c>
      <c r="L1420" s="10"/>
      <c r="N1420" s="10">
        <f>IF(Q1_2025[[#This Row],[Prijstype]]="Artikelprijs",Q1_2025[[#This Row],[Artikelprijs]],Q1_2025[[#This Row],[Stuksprijs]])</f>
        <v>39.65</v>
      </c>
      <c r="O1420" s="10">
        <f>IF(Q1_2025[[#This Row],[Prijstype]]="Artikelprijs",Q1_2025[[#This Row],[Artikelprijs]] * Q1_2025[[#This Row],[Besteld]],Q1_2025[[#This Row],[Brutobedrag]])</f>
        <v>39.65</v>
      </c>
      <c r="P1420" s="10">
        <f>IF(Q1_2025[[#This Row],[Prijstype]] = "Artikelprijs",Q1_2025[[#This Row],[Brutobedrag 2]]*(100-Q1_2025[[#This Row],[Relatiekorting percentage]])/100,Q1_2025[[#This Row],[Bruto - Rel.korting]])</f>
        <v>29.74</v>
      </c>
    </row>
    <row r="1421" spans="1:16" x14ac:dyDescent="0.3">
      <c r="A1421" t="s">
        <v>301</v>
      </c>
      <c r="B1421">
        <v>5022009</v>
      </c>
      <c r="C1421" t="s">
        <v>45</v>
      </c>
      <c r="D1421">
        <v>1</v>
      </c>
      <c r="E1421" s="10">
        <v>103.75</v>
      </c>
      <c r="F1421" s="10">
        <v>103.75</v>
      </c>
      <c r="G1421" s="10">
        <v>83</v>
      </c>
      <c r="H1421">
        <v>20</v>
      </c>
      <c r="I1421" s="10" t="str">
        <f>_xlfn.XLOOKUP(Q1_2025[[#This Row],[Artikelnr]],Artikel_prijzen[Artnr],Artikel_prijzen[Groep],"")</f>
        <v>Elektra</v>
      </c>
      <c r="J1421" s="10">
        <f>_xlfn.XLOOKUP(Q1_2025[[#This Row],[Artikelnr]],Artikel_prijzen[Artnr],Artikel_prijzen[Prijs 2025],"")</f>
        <v>106.8625</v>
      </c>
      <c r="K1421" s="10" t="str">
        <f>IF(Q1_2025[[#This Row],[Artikelprijs]]&lt;&gt;"",IF(Q1_2025[[#This Row],[Stuksprijs]]=Q1_2025[[#This Row],[Artikelprijs]],"Prijs gelijk","Prijs wijkt af"),"")</f>
        <v>Prijs wijkt af</v>
      </c>
      <c r="L1421" s="10"/>
      <c r="M1421" t="s">
        <v>3</v>
      </c>
      <c r="N1421" s="10">
        <f>IF(Q1_2025[[#This Row],[Prijstype]]="Artikelprijs",Q1_2025[[#This Row],[Artikelprijs]],Q1_2025[[#This Row],[Stuksprijs]])</f>
        <v>103.75</v>
      </c>
      <c r="O1421" s="10">
        <f>IF(Q1_2025[[#This Row],[Prijstype]]="Artikelprijs",Q1_2025[[#This Row],[Artikelprijs]] * Q1_2025[[#This Row],[Besteld]],Q1_2025[[#This Row],[Brutobedrag]])</f>
        <v>103.75</v>
      </c>
      <c r="P1421" s="10">
        <f>IF(Q1_2025[[#This Row],[Prijstype]] = "Artikelprijs",Q1_2025[[#This Row],[Brutobedrag 2]]*(100-Q1_2025[[#This Row],[Relatiekorting percentage]])/100,Q1_2025[[#This Row],[Bruto - Rel.korting]])</f>
        <v>83</v>
      </c>
    </row>
    <row r="1422" spans="1:16" x14ac:dyDescent="0.3">
      <c r="A1422" t="s">
        <v>301</v>
      </c>
      <c r="B1422">
        <v>5020002</v>
      </c>
      <c r="C1422" t="s">
        <v>56</v>
      </c>
      <c r="D1422">
        <v>1</v>
      </c>
      <c r="E1422" s="10">
        <v>39.65</v>
      </c>
      <c r="F1422" s="10">
        <v>39.65</v>
      </c>
      <c r="G1422" s="10">
        <v>29.74</v>
      </c>
      <c r="H1422">
        <v>25</v>
      </c>
      <c r="I1422" s="10" t="str">
        <f>_xlfn.XLOOKUP(Q1_2025[[#This Row],[Artikelnr]],Artikel_prijzen[Artnr],Artikel_prijzen[Groep],"")</f>
        <v/>
      </c>
      <c r="J1422" s="10" t="str">
        <f>_xlfn.XLOOKUP(Q1_2025[[#This Row],[Artikelnr]],Artikel_prijzen[Artnr],Artikel_prijzen[Prijs 2025],"")</f>
        <v/>
      </c>
      <c r="K1422" s="10" t="str">
        <f>IF(Q1_2025[[#This Row],[Artikelprijs]]&lt;&gt;"",IF(Q1_2025[[#This Row],[Stuksprijs]]=Q1_2025[[#This Row],[Artikelprijs]],"Prijs gelijk","Prijs wijkt af"),"")</f>
        <v/>
      </c>
      <c r="L1422" s="10"/>
      <c r="N1422" s="10">
        <f>IF(Q1_2025[[#This Row],[Prijstype]]="Artikelprijs",Q1_2025[[#This Row],[Artikelprijs]],Q1_2025[[#This Row],[Stuksprijs]])</f>
        <v>39.65</v>
      </c>
      <c r="O1422" s="10">
        <f>IF(Q1_2025[[#This Row],[Prijstype]]="Artikelprijs",Q1_2025[[#This Row],[Artikelprijs]] * Q1_2025[[#This Row],[Besteld]],Q1_2025[[#This Row],[Brutobedrag]])</f>
        <v>39.65</v>
      </c>
      <c r="P1422" s="10">
        <f>IF(Q1_2025[[#This Row],[Prijstype]] = "Artikelprijs",Q1_2025[[#This Row],[Brutobedrag 2]]*(100-Q1_2025[[#This Row],[Relatiekorting percentage]])/100,Q1_2025[[#This Row],[Bruto - Rel.korting]])</f>
        <v>29.74</v>
      </c>
    </row>
    <row r="1423" spans="1:16" x14ac:dyDescent="0.3">
      <c r="A1423" t="s">
        <v>301</v>
      </c>
      <c r="B1423">
        <v>5022009</v>
      </c>
      <c r="C1423" t="s">
        <v>45</v>
      </c>
      <c r="D1423">
        <v>1</v>
      </c>
      <c r="E1423" s="10">
        <v>103.75</v>
      </c>
      <c r="F1423" s="10">
        <v>103.75</v>
      </c>
      <c r="G1423" s="10">
        <v>83</v>
      </c>
      <c r="H1423">
        <v>20</v>
      </c>
      <c r="I1423" s="10" t="str">
        <f>_xlfn.XLOOKUP(Q1_2025[[#This Row],[Artikelnr]],Artikel_prijzen[Artnr],Artikel_prijzen[Groep],"")</f>
        <v>Elektra</v>
      </c>
      <c r="J1423" s="10">
        <f>_xlfn.XLOOKUP(Q1_2025[[#This Row],[Artikelnr]],Artikel_prijzen[Artnr],Artikel_prijzen[Prijs 2025],"")</f>
        <v>106.8625</v>
      </c>
      <c r="K1423" s="10" t="str">
        <f>IF(Q1_2025[[#This Row],[Artikelprijs]]&lt;&gt;"",IF(Q1_2025[[#This Row],[Stuksprijs]]=Q1_2025[[#This Row],[Artikelprijs]],"Prijs gelijk","Prijs wijkt af"),"")</f>
        <v>Prijs wijkt af</v>
      </c>
      <c r="L1423" s="10"/>
      <c r="M1423" t="s">
        <v>3</v>
      </c>
      <c r="N1423" s="10">
        <f>IF(Q1_2025[[#This Row],[Prijstype]]="Artikelprijs",Q1_2025[[#This Row],[Artikelprijs]],Q1_2025[[#This Row],[Stuksprijs]])</f>
        <v>103.75</v>
      </c>
      <c r="O1423" s="10">
        <f>IF(Q1_2025[[#This Row],[Prijstype]]="Artikelprijs",Q1_2025[[#This Row],[Artikelprijs]] * Q1_2025[[#This Row],[Besteld]],Q1_2025[[#This Row],[Brutobedrag]])</f>
        <v>103.75</v>
      </c>
      <c r="P1423" s="10">
        <f>IF(Q1_2025[[#This Row],[Prijstype]] = "Artikelprijs",Q1_2025[[#This Row],[Brutobedrag 2]]*(100-Q1_2025[[#This Row],[Relatiekorting percentage]])/100,Q1_2025[[#This Row],[Bruto - Rel.korting]])</f>
        <v>83</v>
      </c>
    </row>
    <row r="1424" spans="1:16" x14ac:dyDescent="0.3">
      <c r="A1424" t="s">
        <v>301</v>
      </c>
      <c r="B1424">
        <v>5020002</v>
      </c>
      <c r="C1424" t="s">
        <v>56</v>
      </c>
      <c r="D1424">
        <v>1</v>
      </c>
      <c r="E1424" s="10">
        <v>39.65</v>
      </c>
      <c r="F1424" s="10">
        <v>39.65</v>
      </c>
      <c r="G1424" s="10">
        <v>29.74</v>
      </c>
      <c r="H1424">
        <v>25</v>
      </c>
      <c r="I1424" s="10" t="str">
        <f>_xlfn.XLOOKUP(Q1_2025[[#This Row],[Artikelnr]],Artikel_prijzen[Artnr],Artikel_prijzen[Groep],"")</f>
        <v/>
      </c>
      <c r="J1424" s="10" t="str">
        <f>_xlfn.XLOOKUP(Q1_2025[[#This Row],[Artikelnr]],Artikel_prijzen[Artnr],Artikel_prijzen[Prijs 2025],"")</f>
        <v/>
      </c>
      <c r="K1424" s="10" t="str">
        <f>IF(Q1_2025[[#This Row],[Artikelprijs]]&lt;&gt;"",IF(Q1_2025[[#This Row],[Stuksprijs]]=Q1_2025[[#This Row],[Artikelprijs]],"Prijs gelijk","Prijs wijkt af"),"")</f>
        <v/>
      </c>
      <c r="L1424" s="10"/>
      <c r="N1424" s="10">
        <f>IF(Q1_2025[[#This Row],[Prijstype]]="Artikelprijs",Q1_2025[[#This Row],[Artikelprijs]],Q1_2025[[#This Row],[Stuksprijs]])</f>
        <v>39.65</v>
      </c>
      <c r="O1424" s="10">
        <f>IF(Q1_2025[[#This Row],[Prijstype]]="Artikelprijs",Q1_2025[[#This Row],[Artikelprijs]] * Q1_2025[[#This Row],[Besteld]],Q1_2025[[#This Row],[Brutobedrag]])</f>
        <v>39.65</v>
      </c>
      <c r="P1424" s="10">
        <f>IF(Q1_2025[[#This Row],[Prijstype]] = "Artikelprijs",Q1_2025[[#This Row],[Brutobedrag 2]]*(100-Q1_2025[[#This Row],[Relatiekorting percentage]])/100,Q1_2025[[#This Row],[Bruto - Rel.korting]])</f>
        <v>29.74</v>
      </c>
    </row>
    <row r="1425" spans="1:16" x14ac:dyDescent="0.3">
      <c r="A1425" t="s">
        <v>308</v>
      </c>
      <c r="B1425">
        <v>5021034</v>
      </c>
      <c r="C1425" t="s">
        <v>276</v>
      </c>
      <c r="D1425">
        <v>1</v>
      </c>
      <c r="E1425" s="10">
        <v>185.4</v>
      </c>
      <c r="F1425" s="10">
        <v>185.4</v>
      </c>
      <c r="G1425" s="10">
        <v>185.4</v>
      </c>
      <c r="H1425">
        <v>0</v>
      </c>
      <c r="I1425" s="10" t="str">
        <f>_xlfn.XLOOKUP(Q1_2025[[#This Row],[Artikelnr]],Artikel_prijzen[Artnr],Artikel_prijzen[Groep],"")</f>
        <v>Elektra</v>
      </c>
      <c r="J1425" s="10">
        <f>_xlfn.XLOOKUP(Q1_2025[[#This Row],[Artikelnr]],Artikel_prijzen[Artnr],Artikel_prijzen[Prijs 2025],"")</f>
        <v>106.8625</v>
      </c>
      <c r="K1425" s="10" t="str">
        <f>IF(Q1_2025[[#This Row],[Artikelprijs]]&lt;&gt;"",IF(Q1_2025[[#This Row],[Stuksprijs]]=Q1_2025[[#This Row],[Artikelprijs]],"Prijs gelijk","Prijs wijkt af"),"")</f>
        <v>Prijs wijkt af</v>
      </c>
      <c r="L1425" s="10"/>
      <c r="M1425" t="s">
        <v>3</v>
      </c>
      <c r="N1425" s="10">
        <f>IF(Q1_2025[[#This Row],[Prijstype]]="Artikelprijs",Q1_2025[[#This Row],[Artikelprijs]],Q1_2025[[#This Row],[Stuksprijs]])</f>
        <v>185.4</v>
      </c>
      <c r="O1425" s="10">
        <f>IF(Q1_2025[[#This Row],[Prijstype]]="Artikelprijs",Q1_2025[[#This Row],[Artikelprijs]] * Q1_2025[[#This Row],[Besteld]],Q1_2025[[#This Row],[Brutobedrag]])</f>
        <v>185.4</v>
      </c>
      <c r="P1425" s="10">
        <f>IF(Q1_2025[[#This Row],[Prijstype]] = "Artikelprijs",Q1_2025[[#This Row],[Brutobedrag 2]]*(100-Q1_2025[[#This Row],[Relatiekorting percentage]])/100,Q1_2025[[#This Row],[Bruto - Rel.korting]])</f>
        <v>185.4</v>
      </c>
    </row>
    <row r="1426" spans="1:16" x14ac:dyDescent="0.3">
      <c r="A1426" t="s">
        <v>308</v>
      </c>
      <c r="B1426">
        <v>5021034</v>
      </c>
      <c r="C1426" t="s">
        <v>276</v>
      </c>
      <c r="D1426">
        <v>1</v>
      </c>
      <c r="E1426" s="10">
        <v>185.4</v>
      </c>
      <c r="F1426" s="10">
        <v>185.4</v>
      </c>
      <c r="G1426" s="10">
        <v>185.4</v>
      </c>
      <c r="H1426">
        <v>0</v>
      </c>
      <c r="I1426" s="10" t="str">
        <f>_xlfn.XLOOKUP(Q1_2025[[#This Row],[Artikelnr]],Artikel_prijzen[Artnr],Artikel_prijzen[Groep],"")</f>
        <v>Elektra</v>
      </c>
      <c r="J1426" s="10">
        <f>_xlfn.XLOOKUP(Q1_2025[[#This Row],[Artikelnr]],Artikel_prijzen[Artnr],Artikel_prijzen[Prijs 2025],"")</f>
        <v>106.8625</v>
      </c>
      <c r="K1426" s="10" t="str">
        <f>IF(Q1_2025[[#This Row],[Artikelprijs]]&lt;&gt;"",IF(Q1_2025[[#This Row],[Stuksprijs]]=Q1_2025[[#This Row],[Artikelprijs]],"Prijs gelijk","Prijs wijkt af"),"")</f>
        <v>Prijs wijkt af</v>
      </c>
      <c r="L1426" s="10"/>
      <c r="M1426" t="s">
        <v>3</v>
      </c>
      <c r="N1426" s="10">
        <f>IF(Q1_2025[[#This Row],[Prijstype]]="Artikelprijs",Q1_2025[[#This Row],[Artikelprijs]],Q1_2025[[#This Row],[Stuksprijs]])</f>
        <v>185.4</v>
      </c>
      <c r="O1426" s="10">
        <f>IF(Q1_2025[[#This Row],[Prijstype]]="Artikelprijs",Q1_2025[[#This Row],[Artikelprijs]] * Q1_2025[[#This Row],[Besteld]],Q1_2025[[#This Row],[Brutobedrag]])</f>
        <v>185.4</v>
      </c>
      <c r="P1426" s="10">
        <f>IF(Q1_2025[[#This Row],[Prijstype]] = "Artikelprijs",Q1_2025[[#This Row],[Brutobedrag 2]]*(100-Q1_2025[[#This Row],[Relatiekorting percentage]])/100,Q1_2025[[#This Row],[Bruto - Rel.korting]])</f>
        <v>185.4</v>
      </c>
    </row>
    <row r="1427" spans="1:16" x14ac:dyDescent="0.3">
      <c r="A1427" t="s">
        <v>308</v>
      </c>
      <c r="B1427">
        <v>5021034</v>
      </c>
      <c r="C1427" t="s">
        <v>276</v>
      </c>
      <c r="D1427">
        <v>1</v>
      </c>
      <c r="E1427" s="10">
        <v>185.4</v>
      </c>
      <c r="F1427" s="10">
        <v>185.4</v>
      </c>
      <c r="G1427" s="10">
        <v>185.4</v>
      </c>
      <c r="H1427">
        <v>0</v>
      </c>
      <c r="I1427" s="10" t="str">
        <f>_xlfn.XLOOKUP(Q1_2025[[#This Row],[Artikelnr]],Artikel_prijzen[Artnr],Artikel_prijzen[Groep],"")</f>
        <v>Elektra</v>
      </c>
      <c r="J1427" s="10">
        <f>_xlfn.XLOOKUP(Q1_2025[[#This Row],[Artikelnr]],Artikel_prijzen[Artnr],Artikel_prijzen[Prijs 2025],"")</f>
        <v>106.8625</v>
      </c>
      <c r="K1427" s="10" t="str">
        <f>IF(Q1_2025[[#This Row],[Artikelprijs]]&lt;&gt;"",IF(Q1_2025[[#This Row],[Stuksprijs]]=Q1_2025[[#This Row],[Artikelprijs]],"Prijs gelijk","Prijs wijkt af"),"")</f>
        <v>Prijs wijkt af</v>
      </c>
      <c r="L1427" s="10"/>
      <c r="M1427" t="s">
        <v>3</v>
      </c>
      <c r="N1427" s="10">
        <f>IF(Q1_2025[[#This Row],[Prijstype]]="Artikelprijs",Q1_2025[[#This Row],[Artikelprijs]],Q1_2025[[#This Row],[Stuksprijs]])</f>
        <v>185.4</v>
      </c>
      <c r="O1427" s="10">
        <f>IF(Q1_2025[[#This Row],[Prijstype]]="Artikelprijs",Q1_2025[[#This Row],[Artikelprijs]] * Q1_2025[[#This Row],[Besteld]],Q1_2025[[#This Row],[Brutobedrag]])</f>
        <v>185.4</v>
      </c>
      <c r="P1427" s="10">
        <f>IF(Q1_2025[[#This Row],[Prijstype]] = "Artikelprijs",Q1_2025[[#This Row],[Brutobedrag 2]]*(100-Q1_2025[[#This Row],[Relatiekorting percentage]])/100,Q1_2025[[#This Row],[Bruto - Rel.korting]])</f>
        <v>185.4</v>
      </c>
    </row>
    <row r="1428" spans="1:16" x14ac:dyDescent="0.3">
      <c r="A1428" t="s">
        <v>308</v>
      </c>
      <c r="B1428">
        <v>5021034</v>
      </c>
      <c r="C1428" t="s">
        <v>276</v>
      </c>
      <c r="D1428">
        <v>1</v>
      </c>
      <c r="E1428" s="10">
        <v>185.4</v>
      </c>
      <c r="F1428" s="10">
        <v>185.4</v>
      </c>
      <c r="G1428" s="10">
        <v>185.4</v>
      </c>
      <c r="H1428">
        <v>0</v>
      </c>
      <c r="I1428" s="10" t="str">
        <f>_xlfn.XLOOKUP(Q1_2025[[#This Row],[Artikelnr]],Artikel_prijzen[Artnr],Artikel_prijzen[Groep],"")</f>
        <v>Elektra</v>
      </c>
      <c r="J1428" s="10">
        <f>_xlfn.XLOOKUP(Q1_2025[[#This Row],[Artikelnr]],Artikel_prijzen[Artnr],Artikel_prijzen[Prijs 2025],"")</f>
        <v>106.8625</v>
      </c>
      <c r="K1428" s="10" t="str">
        <f>IF(Q1_2025[[#This Row],[Artikelprijs]]&lt;&gt;"",IF(Q1_2025[[#This Row],[Stuksprijs]]=Q1_2025[[#This Row],[Artikelprijs]],"Prijs gelijk","Prijs wijkt af"),"")</f>
        <v>Prijs wijkt af</v>
      </c>
      <c r="L1428" s="10"/>
      <c r="M1428" t="s">
        <v>3</v>
      </c>
      <c r="N1428" s="10">
        <f>IF(Q1_2025[[#This Row],[Prijstype]]="Artikelprijs",Q1_2025[[#This Row],[Artikelprijs]],Q1_2025[[#This Row],[Stuksprijs]])</f>
        <v>185.4</v>
      </c>
      <c r="O1428" s="10">
        <f>IF(Q1_2025[[#This Row],[Prijstype]]="Artikelprijs",Q1_2025[[#This Row],[Artikelprijs]] * Q1_2025[[#This Row],[Besteld]],Q1_2025[[#This Row],[Brutobedrag]])</f>
        <v>185.4</v>
      </c>
      <c r="P1428" s="10">
        <f>IF(Q1_2025[[#This Row],[Prijstype]] = "Artikelprijs",Q1_2025[[#This Row],[Brutobedrag 2]]*(100-Q1_2025[[#This Row],[Relatiekorting percentage]])/100,Q1_2025[[#This Row],[Bruto - Rel.korting]])</f>
        <v>185.4</v>
      </c>
    </row>
    <row r="1429" spans="1:16" x14ac:dyDescent="0.3">
      <c r="A1429" t="s">
        <v>308</v>
      </c>
      <c r="B1429">
        <v>5021034</v>
      </c>
      <c r="C1429" t="s">
        <v>276</v>
      </c>
      <c r="D1429">
        <v>1</v>
      </c>
      <c r="E1429" s="10">
        <v>185.4</v>
      </c>
      <c r="F1429" s="10">
        <v>185.4</v>
      </c>
      <c r="G1429" s="10">
        <v>185.4</v>
      </c>
      <c r="H1429">
        <v>0</v>
      </c>
      <c r="I1429" s="10" t="str">
        <f>_xlfn.XLOOKUP(Q1_2025[[#This Row],[Artikelnr]],Artikel_prijzen[Artnr],Artikel_prijzen[Groep],"")</f>
        <v>Elektra</v>
      </c>
      <c r="J1429" s="10">
        <f>_xlfn.XLOOKUP(Q1_2025[[#This Row],[Artikelnr]],Artikel_prijzen[Artnr],Artikel_prijzen[Prijs 2025],"")</f>
        <v>106.8625</v>
      </c>
      <c r="K1429" s="10" t="str">
        <f>IF(Q1_2025[[#This Row],[Artikelprijs]]&lt;&gt;"",IF(Q1_2025[[#This Row],[Stuksprijs]]=Q1_2025[[#This Row],[Artikelprijs]],"Prijs gelijk","Prijs wijkt af"),"")</f>
        <v>Prijs wijkt af</v>
      </c>
      <c r="L1429" s="10"/>
      <c r="M1429" t="s">
        <v>3</v>
      </c>
      <c r="N1429" s="10">
        <f>IF(Q1_2025[[#This Row],[Prijstype]]="Artikelprijs",Q1_2025[[#This Row],[Artikelprijs]],Q1_2025[[#This Row],[Stuksprijs]])</f>
        <v>185.4</v>
      </c>
      <c r="O1429" s="10">
        <f>IF(Q1_2025[[#This Row],[Prijstype]]="Artikelprijs",Q1_2025[[#This Row],[Artikelprijs]] * Q1_2025[[#This Row],[Besteld]],Q1_2025[[#This Row],[Brutobedrag]])</f>
        <v>185.4</v>
      </c>
      <c r="P1429" s="10">
        <f>IF(Q1_2025[[#This Row],[Prijstype]] = "Artikelprijs",Q1_2025[[#This Row],[Brutobedrag 2]]*(100-Q1_2025[[#This Row],[Relatiekorting percentage]])/100,Q1_2025[[#This Row],[Bruto - Rel.korting]])</f>
        <v>185.4</v>
      </c>
    </row>
    <row r="1430" spans="1:16" x14ac:dyDescent="0.3">
      <c r="A1430" t="s">
        <v>308</v>
      </c>
      <c r="B1430">
        <v>5021034</v>
      </c>
      <c r="C1430" t="s">
        <v>276</v>
      </c>
      <c r="D1430">
        <v>1</v>
      </c>
      <c r="E1430" s="10">
        <v>185.4</v>
      </c>
      <c r="F1430" s="10">
        <v>185.4</v>
      </c>
      <c r="G1430" s="10">
        <v>185.4</v>
      </c>
      <c r="H1430">
        <v>0</v>
      </c>
      <c r="I1430" s="10" t="str">
        <f>_xlfn.XLOOKUP(Q1_2025[[#This Row],[Artikelnr]],Artikel_prijzen[Artnr],Artikel_prijzen[Groep],"")</f>
        <v>Elektra</v>
      </c>
      <c r="J1430" s="10">
        <f>_xlfn.XLOOKUP(Q1_2025[[#This Row],[Artikelnr]],Artikel_prijzen[Artnr],Artikel_prijzen[Prijs 2025],"")</f>
        <v>106.8625</v>
      </c>
      <c r="K1430" s="10" t="str">
        <f>IF(Q1_2025[[#This Row],[Artikelprijs]]&lt;&gt;"",IF(Q1_2025[[#This Row],[Stuksprijs]]=Q1_2025[[#This Row],[Artikelprijs]],"Prijs gelijk","Prijs wijkt af"),"")</f>
        <v>Prijs wijkt af</v>
      </c>
      <c r="L1430" s="10"/>
      <c r="M1430" t="s">
        <v>3</v>
      </c>
      <c r="N1430" s="10">
        <f>IF(Q1_2025[[#This Row],[Prijstype]]="Artikelprijs",Q1_2025[[#This Row],[Artikelprijs]],Q1_2025[[#This Row],[Stuksprijs]])</f>
        <v>185.4</v>
      </c>
      <c r="O1430" s="10">
        <f>IF(Q1_2025[[#This Row],[Prijstype]]="Artikelprijs",Q1_2025[[#This Row],[Artikelprijs]] * Q1_2025[[#This Row],[Besteld]],Q1_2025[[#This Row],[Brutobedrag]])</f>
        <v>185.4</v>
      </c>
      <c r="P1430" s="10">
        <f>IF(Q1_2025[[#This Row],[Prijstype]] = "Artikelprijs",Q1_2025[[#This Row],[Brutobedrag 2]]*(100-Q1_2025[[#This Row],[Relatiekorting percentage]])/100,Q1_2025[[#This Row],[Bruto - Rel.korting]])</f>
        <v>185.4</v>
      </c>
    </row>
    <row r="1431" spans="1:16" x14ac:dyDescent="0.3">
      <c r="A1431" t="s">
        <v>308</v>
      </c>
      <c r="B1431">
        <v>5021034</v>
      </c>
      <c r="C1431" t="s">
        <v>276</v>
      </c>
      <c r="D1431">
        <v>1</v>
      </c>
      <c r="E1431" s="10">
        <v>185.4</v>
      </c>
      <c r="F1431" s="10">
        <v>185.4</v>
      </c>
      <c r="G1431" s="10">
        <v>185.4</v>
      </c>
      <c r="H1431">
        <v>0</v>
      </c>
      <c r="I1431" s="10" t="str">
        <f>_xlfn.XLOOKUP(Q1_2025[[#This Row],[Artikelnr]],Artikel_prijzen[Artnr],Artikel_prijzen[Groep],"")</f>
        <v>Elektra</v>
      </c>
      <c r="J1431" s="10">
        <f>_xlfn.XLOOKUP(Q1_2025[[#This Row],[Artikelnr]],Artikel_prijzen[Artnr],Artikel_prijzen[Prijs 2025],"")</f>
        <v>106.8625</v>
      </c>
      <c r="K1431" s="10" t="str">
        <f>IF(Q1_2025[[#This Row],[Artikelprijs]]&lt;&gt;"",IF(Q1_2025[[#This Row],[Stuksprijs]]=Q1_2025[[#This Row],[Artikelprijs]],"Prijs gelijk","Prijs wijkt af"),"")</f>
        <v>Prijs wijkt af</v>
      </c>
      <c r="L1431" s="10"/>
      <c r="M1431" t="s">
        <v>3</v>
      </c>
      <c r="N1431" s="10">
        <f>IF(Q1_2025[[#This Row],[Prijstype]]="Artikelprijs",Q1_2025[[#This Row],[Artikelprijs]],Q1_2025[[#This Row],[Stuksprijs]])</f>
        <v>185.4</v>
      </c>
      <c r="O1431" s="10">
        <f>IF(Q1_2025[[#This Row],[Prijstype]]="Artikelprijs",Q1_2025[[#This Row],[Artikelprijs]] * Q1_2025[[#This Row],[Besteld]],Q1_2025[[#This Row],[Brutobedrag]])</f>
        <v>185.4</v>
      </c>
      <c r="P1431" s="10">
        <f>IF(Q1_2025[[#This Row],[Prijstype]] = "Artikelprijs",Q1_2025[[#This Row],[Brutobedrag 2]]*(100-Q1_2025[[#This Row],[Relatiekorting percentage]])/100,Q1_2025[[#This Row],[Bruto - Rel.korting]])</f>
        <v>185.4</v>
      </c>
    </row>
    <row r="1432" spans="1:16" x14ac:dyDescent="0.3">
      <c r="A1432" t="s">
        <v>308</v>
      </c>
      <c r="B1432">
        <v>5021034</v>
      </c>
      <c r="C1432" t="s">
        <v>276</v>
      </c>
      <c r="D1432">
        <v>1</v>
      </c>
      <c r="E1432" s="10">
        <v>185.4</v>
      </c>
      <c r="F1432" s="10">
        <v>185.4</v>
      </c>
      <c r="G1432" s="10">
        <v>185.4</v>
      </c>
      <c r="H1432">
        <v>0</v>
      </c>
      <c r="I1432" s="10" t="str">
        <f>_xlfn.XLOOKUP(Q1_2025[[#This Row],[Artikelnr]],Artikel_prijzen[Artnr],Artikel_prijzen[Groep],"")</f>
        <v>Elektra</v>
      </c>
      <c r="J1432" s="10">
        <f>_xlfn.XLOOKUP(Q1_2025[[#This Row],[Artikelnr]],Artikel_prijzen[Artnr],Artikel_prijzen[Prijs 2025],"")</f>
        <v>106.8625</v>
      </c>
      <c r="K1432" s="10" t="str">
        <f>IF(Q1_2025[[#This Row],[Artikelprijs]]&lt;&gt;"",IF(Q1_2025[[#This Row],[Stuksprijs]]=Q1_2025[[#This Row],[Artikelprijs]],"Prijs gelijk","Prijs wijkt af"),"")</f>
        <v>Prijs wijkt af</v>
      </c>
      <c r="L1432" s="10"/>
      <c r="M1432" t="s">
        <v>3</v>
      </c>
      <c r="N1432" s="10">
        <f>IF(Q1_2025[[#This Row],[Prijstype]]="Artikelprijs",Q1_2025[[#This Row],[Artikelprijs]],Q1_2025[[#This Row],[Stuksprijs]])</f>
        <v>185.4</v>
      </c>
      <c r="O1432" s="10">
        <f>IF(Q1_2025[[#This Row],[Prijstype]]="Artikelprijs",Q1_2025[[#This Row],[Artikelprijs]] * Q1_2025[[#This Row],[Besteld]],Q1_2025[[#This Row],[Brutobedrag]])</f>
        <v>185.4</v>
      </c>
      <c r="P1432" s="10">
        <f>IF(Q1_2025[[#This Row],[Prijstype]] = "Artikelprijs",Q1_2025[[#This Row],[Brutobedrag 2]]*(100-Q1_2025[[#This Row],[Relatiekorting percentage]])/100,Q1_2025[[#This Row],[Bruto - Rel.korting]])</f>
        <v>185.4</v>
      </c>
    </row>
    <row r="1433" spans="1:16" x14ac:dyDescent="0.3">
      <c r="A1433" t="s">
        <v>308</v>
      </c>
      <c r="B1433">
        <v>5021034</v>
      </c>
      <c r="C1433" t="s">
        <v>276</v>
      </c>
      <c r="D1433">
        <v>1</v>
      </c>
      <c r="E1433" s="10">
        <v>185.4</v>
      </c>
      <c r="F1433" s="10">
        <v>185.4</v>
      </c>
      <c r="G1433" s="10">
        <v>185.4</v>
      </c>
      <c r="H1433">
        <v>0</v>
      </c>
      <c r="I1433" s="10" t="str">
        <f>_xlfn.XLOOKUP(Q1_2025[[#This Row],[Artikelnr]],Artikel_prijzen[Artnr],Artikel_prijzen[Groep],"")</f>
        <v>Elektra</v>
      </c>
      <c r="J1433" s="10">
        <f>_xlfn.XLOOKUP(Q1_2025[[#This Row],[Artikelnr]],Artikel_prijzen[Artnr],Artikel_prijzen[Prijs 2025],"")</f>
        <v>106.8625</v>
      </c>
      <c r="K1433" s="10" t="str">
        <f>IF(Q1_2025[[#This Row],[Artikelprijs]]&lt;&gt;"",IF(Q1_2025[[#This Row],[Stuksprijs]]=Q1_2025[[#This Row],[Artikelprijs]],"Prijs gelijk","Prijs wijkt af"),"")</f>
        <v>Prijs wijkt af</v>
      </c>
      <c r="L1433" s="10"/>
      <c r="M1433" t="s">
        <v>3</v>
      </c>
      <c r="N1433" s="10">
        <f>IF(Q1_2025[[#This Row],[Prijstype]]="Artikelprijs",Q1_2025[[#This Row],[Artikelprijs]],Q1_2025[[#This Row],[Stuksprijs]])</f>
        <v>185.4</v>
      </c>
      <c r="O1433" s="10">
        <f>IF(Q1_2025[[#This Row],[Prijstype]]="Artikelprijs",Q1_2025[[#This Row],[Artikelprijs]] * Q1_2025[[#This Row],[Besteld]],Q1_2025[[#This Row],[Brutobedrag]])</f>
        <v>185.4</v>
      </c>
      <c r="P1433" s="10">
        <f>IF(Q1_2025[[#This Row],[Prijstype]] = "Artikelprijs",Q1_2025[[#This Row],[Brutobedrag 2]]*(100-Q1_2025[[#This Row],[Relatiekorting percentage]])/100,Q1_2025[[#This Row],[Bruto - Rel.korting]])</f>
        <v>185.4</v>
      </c>
    </row>
    <row r="1434" spans="1:16" x14ac:dyDescent="0.3">
      <c r="A1434" t="s">
        <v>308</v>
      </c>
      <c r="B1434">
        <v>5021034</v>
      </c>
      <c r="C1434" t="s">
        <v>276</v>
      </c>
      <c r="D1434">
        <v>1</v>
      </c>
      <c r="E1434" s="10">
        <v>185.4</v>
      </c>
      <c r="F1434" s="10">
        <v>185.4</v>
      </c>
      <c r="G1434" s="10">
        <v>185.4</v>
      </c>
      <c r="H1434">
        <v>0</v>
      </c>
      <c r="I1434" s="10" t="str">
        <f>_xlfn.XLOOKUP(Q1_2025[[#This Row],[Artikelnr]],Artikel_prijzen[Artnr],Artikel_prijzen[Groep],"")</f>
        <v>Elektra</v>
      </c>
      <c r="J1434" s="10">
        <f>_xlfn.XLOOKUP(Q1_2025[[#This Row],[Artikelnr]],Artikel_prijzen[Artnr],Artikel_prijzen[Prijs 2025],"")</f>
        <v>106.8625</v>
      </c>
      <c r="K1434" s="10" t="str">
        <f>IF(Q1_2025[[#This Row],[Artikelprijs]]&lt;&gt;"",IF(Q1_2025[[#This Row],[Stuksprijs]]=Q1_2025[[#This Row],[Artikelprijs]],"Prijs gelijk","Prijs wijkt af"),"")</f>
        <v>Prijs wijkt af</v>
      </c>
      <c r="L1434" s="10"/>
      <c r="M1434" t="s">
        <v>3</v>
      </c>
      <c r="N1434" s="10">
        <f>IF(Q1_2025[[#This Row],[Prijstype]]="Artikelprijs",Q1_2025[[#This Row],[Artikelprijs]],Q1_2025[[#This Row],[Stuksprijs]])</f>
        <v>185.4</v>
      </c>
      <c r="O1434" s="10">
        <f>IF(Q1_2025[[#This Row],[Prijstype]]="Artikelprijs",Q1_2025[[#This Row],[Artikelprijs]] * Q1_2025[[#This Row],[Besteld]],Q1_2025[[#This Row],[Brutobedrag]])</f>
        <v>185.4</v>
      </c>
      <c r="P1434" s="10">
        <f>IF(Q1_2025[[#This Row],[Prijstype]] = "Artikelprijs",Q1_2025[[#This Row],[Brutobedrag 2]]*(100-Q1_2025[[#This Row],[Relatiekorting percentage]])/100,Q1_2025[[#This Row],[Bruto - Rel.korting]])</f>
        <v>185.4</v>
      </c>
    </row>
    <row r="1435" spans="1:16" x14ac:dyDescent="0.3">
      <c r="A1435" t="s">
        <v>308</v>
      </c>
      <c r="B1435">
        <v>5021034</v>
      </c>
      <c r="C1435" t="s">
        <v>276</v>
      </c>
      <c r="D1435">
        <v>1</v>
      </c>
      <c r="E1435" s="10">
        <v>185.4</v>
      </c>
      <c r="F1435" s="10">
        <v>185.4</v>
      </c>
      <c r="G1435" s="10">
        <v>185.4</v>
      </c>
      <c r="H1435">
        <v>0</v>
      </c>
      <c r="I1435" s="10" t="str">
        <f>_xlfn.XLOOKUP(Q1_2025[[#This Row],[Artikelnr]],Artikel_prijzen[Artnr],Artikel_prijzen[Groep],"")</f>
        <v>Elektra</v>
      </c>
      <c r="J1435" s="10">
        <f>_xlfn.XLOOKUP(Q1_2025[[#This Row],[Artikelnr]],Artikel_prijzen[Artnr],Artikel_prijzen[Prijs 2025],"")</f>
        <v>106.8625</v>
      </c>
      <c r="K1435" s="10" t="str">
        <f>IF(Q1_2025[[#This Row],[Artikelprijs]]&lt;&gt;"",IF(Q1_2025[[#This Row],[Stuksprijs]]=Q1_2025[[#This Row],[Artikelprijs]],"Prijs gelijk","Prijs wijkt af"),"")</f>
        <v>Prijs wijkt af</v>
      </c>
      <c r="L1435" s="10"/>
      <c r="M1435" t="s">
        <v>3</v>
      </c>
      <c r="N1435" s="10">
        <f>IF(Q1_2025[[#This Row],[Prijstype]]="Artikelprijs",Q1_2025[[#This Row],[Artikelprijs]],Q1_2025[[#This Row],[Stuksprijs]])</f>
        <v>185.4</v>
      </c>
      <c r="O1435" s="10">
        <f>IF(Q1_2025[[#This Row],[Prijstype]]="Artikelprijs",Q1_2025[[#This Row],[Artikelprijs]] * Q1_2025[[#This Row],[Besteld]],Q1_2025[[#This Row],[Brutobedrag]])</f>
        <v>185.4</v>
      </c>
      <c r="P1435" s="10">
        <f>IF(Q1_2025[[#This Row],[Prijstype]] = "Artikelprijs",Q1_2025[[#This Row],[Brutobedrag 2]]*(100-Q1_2025[[#This Row],[Relatiekorting percentage]])/100,Q1_2025[[#This Row],[Bruto - Rel.korting]])</f>
        <v>185.4</v>
      </c>
    </row>
    <row r="1436" spans="1:16" x14ac:dyDescent="0.3">
      <c r="A1436" t="s">
        <v>308</v>
      </c>
      <c r="B1436">
        <v>5022027</v>
      </c>
      <c r="C1436" t="s">
        <v>279</v>
      </c>
      <c r="D1436">
        <v>1</v>
      </c>
      <c r="E1436" s="10">
        <v>429.38</v>
      </c>
      <c r="F1436" s="10">
        <v>429.38</v>
      </c>
      <c r="G1436" s="10">
        <v>429.38</v>
      </c>
      <c r="H1436">
        <v>0</v>
      </c>
      <c r="I1436" s="10" t="str">
        <f>_xlfn.XLOOKUP(Q1_2025[[#This Row],[Artikelnr]],Artikel_prijzen[Artnr],Artikel_prijzen[Groep],"")</f>
        <v>Elektra</v>
      </c>
      <c r="J1436" s="10">
        <f>_xlfn.XLOOKUP(Q1_2025[[#This Row],[Artikelnr]],Artikel_prijzen[Artnr],Artikel_prijzen[Prijs 2025],"")</f>
        <v>298.7</v>
      </c>
      <c r="K1436" s="10" t="str">
        <f>IF(Q1_2025[[#This Row],[Artikelprijs]]&lt;&gt;"",IF(Q1_2025[[#This Row],[Stuksprijs]]=Q1_2025[[#This Row],[Artikelprijs]],"Prijs gelijk","Prijs wijkt af"),"")</f>
        <v>Prijs wijkt af</v>
      </c>
      <c r="L1436" s="10"/>
      <c r="M1436" t="s">
        <v>3</v>
      </c>
      <c r="N1436" s="10">
        <f>IF(Q1_2025[[#This Row],[Prijstype]]="Artikelprijs",Q1_2025[[#This Row],[Artikelprijs]],Q1_2025[[#This Row],[Stuksprijs]])</f>
        <v>429.38</v>
      </c>
      <c r="O1436" s="10">
        <f>IF(Q1_2025[[#This Row],[Prijstype]]="Artikelprijs",Q1_2025[[#This Row],[Artikelprijs]] * Q1_2025[[#This Row],[Besteld]],Q1_2025[[#This Row],[Brutobedrag]])</f>
        <v>429.38</v>
      </c>
      <c r="P1436" s="10">
        <f>IF(Q1_2025[[#This Row],[Prijstype]] = "Artikelprijs",Q1_2025[[#This Row],[Brutobedrag 2]]*(100-Q1_2025[[#This Row],[Relatiekorting percentage]])/100,Q1_2025[[#This Row],[Bruto - Rel.korting]])</f>
        <v>429.38</v>
      </c>
    </row>
    <row r="1437" spans="1:16" x14ac:dyDescent="0.3">
      <c r="A1437" t="s">
        <v>308</v>
      </c>
      <c r="B1437">
        <v>5022027</v>
      </c>
      <c r="C1437" t="s">
        <v>279</v>
      </c>
      <c r="D1437">
        <v>1</v>
      </c>
      <c r="E1437" s="10">
        <v>429.38</v>
      </c>
      <c r="F1437" s="10">
        <v>429.38</v>
      </c>
      <c r="G1437" s="10">
        <v>429.38</v>
      </c>
      <c r="H1437">
        <v>0</v>
      </c>
      <c r="I1437" s="10" t="str">
        <f>_xlfn.XLOOKUP(Q1_2025[[#This Row],[Artikelnr]],Artikel_prijzen[Artnr],Artikel_prijzen[Groep],"")</f>
        <v>Elektra</v>
      </c>
      <c r="J1437" s="10">
        <f>_xlfn.XLOOKUP(Q1_2025[[#This Row],[Artikelnr]],Artikel_prijzen[Artnr],Artikel_prijzen[Prijs 2025],"")</f>
        <v>298.7</v>
      </c>
      <c r="K1437" s="10" t="str">
        <f>IF(Q1_2025[[#This Row],[Artikelprijs]]&lt;&gt;"",IF(Q1_2025[[#This Row],[Stuksprijs]]=Q1_2025[[#This Row],[Artikelprijs]],"Prijs gelijk","Prijs wijkt af"),"")</f>
        <v>Prijs wijkt af</v>
      </c>
      <c r="L1437" s="10"/>
      <c r="M1437" t="s">
        <v>3</v>
      </c>
      <c r="N1437" s="10">
        <f>IF(Q1_2025[[#This Row],[Prijstype]]="Artikelprijs",Q1_2025[[#This Row],[Artikelprijs]],Q1_2025[[#This Row],[Stuksprijs]])</f>
        <v>429.38</v>
      </c>
      <c r="O1437" s="10">
        <f>IF(Q1_2025[[#This Row],[Prijstype]]="Artikelprijs",Q1_2025[[#This Row],[Artikelprijs]] * Q1_2025[[#This Row],[Besteld]],Q1_2025[[#This Row],[Brutobedrag]])</f>
        <v>429.38</v>
      </c>
      <c r="P1437" s="10">
        <f>IF(Q1_2025[[#This Row],[Prijstype]] = "Artikelprijs",Q1_2025[[#This Row],[Brutobedrag 2]]*(100-Q1_2025[[#This Row],[Relatiekorting percentage]])/100,Q1_2025[[#This Row],[Bruto - Rel.korting]])</f>
        <v>429.38</v>
      </c>
    </row>
    <row r="1438" spans="1:16" x14ac:dyDescent="0.3">
      <c r="A1438" t="s">
        <v>308</v>
      </c>
      <c r="B1438">
        <v>5022027</v>
      </c>
      <c r="C1438" t="s">
        <v>279</v>
      </c>
      <c r="D1438">
        <v>1</v>
      </c>
      <c r="E1438" s="10">
        <v>429.38</v>
      </c>
      <c r="F1438" s="10">
        <v>429.38</v>
      </c>
      <c r="G1438" s="10">
        <v>429.38</v>
      </c>
      <c r="H1438">
        <v>0</v>
      </c>
      <c r="I1438" s="10" t="str">
        <f>_xlfn.XLOOKUP(Q1_2025[[#This Row],[Artikelnr]],Artikel_prijzen[Artnr],Artikel_prijzen[Groep],"")</f>
        <v>Elektra</v>
      </c>
      <c r="J1438" s="10">
        <f>_xlfn.XLOOKUP(Q1_2025[[#This Row],[Artikelnr]],Artikel_prijzen[Artnr],Artikel_prijzen[Prijs 2025],"")</f>
        <v>298.7</v>
      </c>
      <c r="K1438" s="10" t="str">
        <f>IF(Q1_2025[[#This Row],[Artikelprijs]]&lt;&gt;"",IF(Q1_2025[[#This Row],[Stuksprijs]]=Q1_2025[[#This Row],[Artikelprijs]],"Prijs gelijk","Prijs wijkt af"),"")</f>
        <v>Prijs wijkt af</v>
      </c>
      <c r="L1438" s="10"/>
      <c r="M1438" t="s">
        <v>3</v>
      </c>
      <c r="N1438" s="10">
        <f>IF(Q1_2025[[#This Row],[Prijstype]]="Artikelprijs",Q1_2025[[#This Row],[Artikelprijs]],Q1_2025[[#This Row],[Stuksprijs]])</f>
        <v>429.38</v>
      </c>
      <c r="O1438" s="10">
        <f>IF(Q1_2025[[#This Row],[Prijstype]]="Artikelprijs",Q1_2025[[#This Row],[Artikelprijs]] * Q1_2025[[#This Row],[Besteld]],Q1_2025[[#This Row],[Brutobedrag]])</f>
        <v>429.38</v>
      </c>
      <c r="P1438" s="10">
        <f>IF(Q1_2025[[#This Row],[Prijstype]] = "Artikelprijs",Q1_2025[[#This Row],[Brutobedrag 2]]*(100-Q1_2025[[#This Row],[Relatiekorting percentage]])/100,Q1_2025[[#This Row],[Bruto - Rel.korting]])</f>
        <v>429.38</v>
      </c>
    </row>
    <row r="1439" spans="1:16" x14ac:dyDescent="0.3">
      <c r="A1439" t="s">
        <v>308</v>
      </c>
      <c r="B1439">
        <v>5022027</v>
      </c>
      <c r="C1439" t="s">
        <v>279</v>
      </c>
      <c r="D1439">
        <v>2</v>
      </c>
      <c r="E1439" s="10">
        <v>429.38</v>
      </c>
      <c r="F1439" s="10">
        <v>858.76</v>
      </c>
      <c r="G1439" s="10">
        <v>858.76</v>
      </c>
      <c r="H1439">
        <v>0</v>
      </c>
      <c r="I1439" s="10" t="str">
        <f>_xlfn.XLOOKUP(Q1_2025[[#This Row],[Artikelnr]],Artikel_prijzen[Artnr],Artikel_prijzen[Groep],"")</f>
        <v>Elektra</v>
      </c>
      <c r="J1439" s="10">
        <f>_xlfn.XLOOKUP(Q1_2025[[#This Row],[Artikelnr]],Artikel_prijzen[Artnr],Artikel_prijzen[Prijs 2025],"")</f>
        <v>298.7</v>
      </c>
      <c r="K1439" s="10" t="str">
        <f>IF(Q1_2025[[#This Row],[Artikelprijs]]&lt;&gt;"",IF(Q1_2025[[#This Row],[Stuksprijs]]=Q1_2025[[#This Row],[Artikelprijs]],"Prijs gelijk","Prijs wijkt af"),"")</f>
        <v>Prijs wijkt af</v>
      </c>
      <c r="L1439" s="10"/>
      <c r="M1439" t="s">
        <v>3</v>
      </c>
      <c r="N1439" s="10">
        <f>IF(Q1_2025[[#This Row],[Prijstype]]="Artikelprijs",Q1_2025[[#This Row],[Artikelprijs]],Q1_2025[[#This Row],[Stuksprijs]])</f>
        <v>429.38</v>
      </c>
      <c r="O1439" s="10">
        <f>IF(Q1_2025[[#This Row],[Prijstype]]="Artikelprijs",Q1_2025[[#This Row],[Artikelprijs]] * Q1_2025[[#This Row],[Besteld]],Q1_2025[[#This Row],[Brutobedrag]])</f>
        <v>858.76</v>
      </c>
      <c r="P1439" s="10">
        <f>IF(Q1_2025[[#This Row],[Prijstype]] = "Artikelprijs",Q1_2025[[#This Row],[Brutobedrag 2]]*(100-Q1_2025[[#This Row],[Relatiekorting percentage]])/100,Q1_2025[[#This Row],[Bruto - Rel.korting]])</f>
        <v>858.76</v>
      </c>
    </row>
    <row r="1440" spans="1:16" x14ac:dyDescent="0.3">
      <c r="A1440" t="s">
        <v>308</v>
      </c>
      <c r="B1440">
        <v>5022031</v>
      </c>
      <c r="C1440" t="s">
        <v>284</v>
      </c>
      <c r="D1440">
        <v>1</v>
      </c>
      <c r="E1440" s="10">
        <v>604.04999999999995</v>
      </c>
      <c r="F1440" s="10">
        <v>604.04999999999995</v>
      </c>
      <c r="G1440" s="10">
        <v>604.04999999999995</v>
      </c>
      <c r="H1440">
        <v>0</v>
      </c>
      <c r="I1440" s="10" t="str">
        <f>_xlfn.XLOOKUP(Q1_2025[[#This Row],[Artikelnr]],Artikel_prijzen[Artnr],Artikel_prijzen[Groep],"")</f>
        <v>Elektra</v>
      </c>
      <c r="J1440" s="10">
        <f>_xlfn.XLOOKUP(Q1_2025[[#This Row],[Artikelnr]],Artikel_prijzen[Artnr],Artikel_prijzen[Prijs 2025],"")</f>
        <v>386.25</v>
      </c>
      <c r="K1440" s="10" t="str">
        <f>IF(Q1_2025[[#This Row],[Artikelprijs]]&lt;&gt;"",IF(Q1_2025[[#This Row],[Stuksprijs]]=Q1_2025[[#This Row],[Artikelprijs]],"Prijs gelijk","Prijs wijkt af"),"")</f>
        <v>Prijs wijkt af</v>
      </c>
      <c r="L1440" s="10"/>
      <c r="M1440" t="s">
        <v>3</v>
      </c>
      <c r="N1440" s="10">
        <f>IF(Q1_2025[[#This Row],[Prijstype]]="Artikelprijs",Q1_2025[[#This Row],[Artikelprijs]],Q1_2025[[#This Row],[Stuksprijs]])</f>
        <v>604.04999999999995</v>
      </c>
      <c r="O1440" s="10">
        <f>IF(Q1_2025[[#This Row],[Prijstype]]="Artikelprijs",Q1_2025[[#This Row],[Artikelprijs]] * Q1_2025[[#This Row],[Besteld]],Q1_2025[[#This Row],[Brutobedrag]])</f>
        <v>604.04999999999995</v>
      </c>
      <c r="P1440" s="10">
        <f>IF(Q1_2025[[#This Row],[Prijstype]] = "Artikelprijs",Q1_2025[[#This Row],[Brutobedrag 2]]*(100-Q1_2025[[#This Row],[Relatiekorting percentage]])/100,Q1_2025[[#This Row],[Bruto - Rel.korting]])</f>
        <v>604.04999999999995</v>
      </c>
    </row>
    <row r="1441" spans="1:16" x14ac:dyDescent="0.3">
      <c r="A1441" t="s">
        <v>308</v>
      </c>
      <c r="B1441">
        <v>5022031</v>
      </c>
      <c r="C1441" t="s">
        <v>284</v>
      </c>
      <c r="D1441">
        <v>1</v>
      </c>
      <c r="E1441" s="10">
        <v>604.04999999999995</v>
      </c>
      <c r="F1441" s="10">
        <v>604.04999999999995</v>
      </c>
      <c r="G1441" s="10">
        <v>604.04999999999995</v>
      </c>
      <c r="H1441">
        <v>0</v>
      </c>
      <c r="I1441" s="10" t="str">
        <f>_xlfn.XLOOKUP(Q1_2025[[#This Row],[Artikelnr]],Artikel_prijzen[Artnr],Artikel_prijzen[Groep],"")</f>
        <v>Elektra</v>
      </c>
      <c r="J1441" s="10">
        <f>_xlfn.XLOOKUP(Q1_2025[[#This Row],[Artikelnr]],Artikel_prijzen[Artnr],Artikel_prijzen[Prijs 2025],"")</f>
        <v>386.25</v>
      </c>
      <c r="K1441" s="10" t="str">
        <f>IF(Q1_2025[[#This Row],[Artikelprijs]]&lt;&gt;"",IF(Q1_2025[[#This Row],[Stuksprijs]]=Q1_2025[[#This Row],[Artikelprijs]],"Prijs gelijk","Prijs wijkt af"),"")</f>
        <v>Prijs wijkt af</v>
      </c>
      <c r="L1441" s="10"/>
      <c r="M1441" t="s">
        <v>3</v>
      </c>
      <c r="N1441" s="10">
        <f>IF(Q1_2025[[#This Row],[Prijstype]]="Artikelprijs",Q1_2025[[#This Row],[Artikelprijs]],Q1_2025[[#This Row],[Stuksprijs]])</f>
        <v>604.04999999999995</v>
      </c>
      <c r="O1441" s="10">
        <f>IF(Q1_2025[[#This Row],[Prijstype]]="Artikelprijs",Q1_2025[[#This Row],[Artikelprijs]] * Q1_2025[[#This Row],[Besteld]],Q1_2025[[#This Row],[Brutobedrag]])</f>
        <v>604.04999999999995</v>
      </c>
      <c r="P1441" s="10">
        <f>IF(Q1_2025[[#This Row],[Prijstype]] = "Artikelprijs",Q1_2025[[#This Row],[Brutobedrag 2]]*(100-Q1_2025[[#This Row],[Relatiekorting percentage]])/100,Q1_2025[[#This Row],[Bruto - Rel.korting]])</f>
        <v>604.04999999999995</v>
      </c>
    </row>
    <row r="1442" spans="1:16" x14ac:dyDescent="0.3">
      <c r="A1442" t="s">
        <v>308</v>
      </c>
      <c r="B1442">
        <v>5022039</v>
      </c>
      <c r="C1442" t="s">
        <v>288</v>
      </c>
      <c r="D1442">
        <v>1</v>
      </c>
      <c r="E1442" s="10">
        <v>1229.2</v>
      </c>
      <c r="F1442" s="10">
        <v>1229.2</v>
      </c>
      <c r="G1442" s="10">
        <v>1229.2</v>
      </c>
      <c r="H1442">
        <v>0</v>
      </c>
      <c r="I1442" s="10" t="str">
        <f>_xlfn.XLOOKUP(Q1_2025[[#This Row],[Artikelnr]],Artikel_prijzen[Artnr],Artikel_prijzen[Groep],"")</f>
        <v>Elektra</v>
      </c>
      <c r="J1442" s="10">
        <f>_xlfn.XLOOKUP(Q1_2025[[#This Row],[Artikelnr]],Artikel_prijzen[Artnr],Artikel_prijzen[Prijs 2025],"")</f>
        <v>700</v>
      </c>
      <c r="K1442" s="10" t="str">
        <f>IF(Q1_2025[[#This Row],[Artikelprijs]]&lt;&gt;"",IF(Q1_2025[[#This Row],[Stuksprijs]]=Q1_2025[[#This Row],[Artikelprijs]],"Prijs gelijk","Prijs wijkt af"),"")</f>
        <v>Prijs wijkt af</v>
      </c>
      <c r="L1442" s="10"/>
      <c r="M1442" t="s">
        <v>3</v>
      </c>
      <c r="N1442" s="10">
        <f>IF(Q1_2025[[#This Row],[Prijstype]]="Artikelprijs",Q1_2025[[#This Row],[Artikelprijs]],Q1_2025[[#This Row],[Stuksprijs]])</f>
        <v>1229.2</v>
      </c>
      <c r="O1442" s="10">
        <f>IF(Q1_2025[[#This Row],[Prijstype]]="Artikelprijs",Q1_2025[[#This Row],[Artikelprijs]] * Q1_2025[[#This Row],[Besteld]],Q1_2025[[#This Row],[Brutobedrag]])</f>
        <v>1229.2</v>
      </c>
      <c r="P1442" s="10">
        <f>IF(Q1_2025[[#This Row],[Prijstype]] = "Artikelprijs",Q1_2025[[#This Row],[Brutobedrag 2]]*(100-Q1_2025[[#This Row],[Relatiekorting percentage]])/100,Q1_2025[[#This Row],[Bruto - Rel.korting]])</f>
        <v>1229.2</v>
      </c>
    </row>
    <row r="1443" spans="1:16" x14ac:dyDescent="0.3">
      <c r="A1443" t="s">
        <v>308</v>
      </c>
      <c r="B1443">
        <v>5022033</v>
      </c>
      <c r="C1443" t="s">
        <v>286</v>
      </c>
      <c r="D1443">
        <v>1</v>
      </c>
      <c r="E1443" s="10">
        <v>748.75</v>
      </c>
      <c r="F1443" s="10">
        <v>748.75</v>
      </c>
      <c r="G1443" s="10">
        <v>374.37</v>
      </c>
      <c r="H1443">
        <v>50</v>
      </c>
      <c r="I1443" s="10" t="str">
        <f>_xlfn.XLOOKUP(Q1_2025[[#This Row],[Artikelnr]],Artikel_prijzen[Artnr],Artikel_prijzen[Groep],"")</f>
        <v>Elektra</v>
      </c>
      <c r="J1443" s="10">
        <f>_xlfn.XLOOKUP(Q1_2025[[#This Row],[Artikelnr]],Artikel_prijzen[Artnr],Artikel_prijzen[Prijs 2025],"")</f>
        <v>458.35</v>
      </c>
      <c r="K1443" s="10" t="str">
        <f>IF(Q1_2025[[#This Row],[Artikelprijs]]&lt;&gt;"",IF(Q1_2025[[#This Row],[Stuksprijs]]=Q1_2025[[#This Row],[Artikelprijs]],"Prijs gelijk","Prijs wijkt af"),"")</f>
        <v>Prijs wijkt af</v>
      </c>
      <c r="L1443" s="10"/>
      <c r="M1443" t="s">
        <v>3</v>
      </c>
      <c r="N1443" s="10">
        <f>IF(Q1_2025[[#This Row],[Prijstype]]="Artikelprijs",Q1_2025[[#This Row],[Artikelprijs]],Q1_2025[[#This Row],[Stuksprijs]])</f>
        <v>748.75</v>
      </c>
      <c r="O1443" s="10">
        <f>IF(Q1_2025[[#This Row],[Prijstype]]="Artikelprijs",Q1_2025[[#This Row],[Artikelprijs]] * Q1_2025[[#This Row],[Besteld]],Q1_2025[[#This Row],[Brutobedrag]])</f>
        <v>748.75</v>
      </c>
      <c r="P1443" s="10">
        <f>IF(Q1_2025[[#This Row],[Prijstype]] = "Artikelprijs",Q1_2025[[#This Row],[Brutobedrag 2]]*(100-Q1_2025[[#This Row],[Relatiekorting percentage]])/100,Q1_2025[[#This Row],[Bruto - Rel.korting]])</f>
        <v>374.37</v>
      </c>
    </row>
    <row r="1444" spans="1:16" x14ac:dyDescent="0.3">
      <c r="A1444" t="s">
        <v>308</v>
      </c>
      <c r="B1444">
        <v>4920002</v>
      </c>
      <c r="C1444" t="s">
        <v>232</v>
      </c>
      <c r="D1444">
        <v>2</v>
      </c>
      <c r="E1444" s="10">
        <v>73.5</v>
      </c>
      <c r="F1444" s="10">
        <v>147</v>
      </c>
      <c r="G1444" s="10">
        <v>73.5</v>
      </c>
      <c r="H1444">
        <v>50</v>
      </c>
      <c r="I1444" s="10" t="str">
        <f>_xlfn.XLOOKUP(Q1_2025[[#This Row],[Artikelnr]],Artikel_prijzen[Artnr],Artikel_prijzen[Groep],"")</f>
        <v/>
      </c>
      <c r="J1444" s="10" t="str">
        <f>_xlfn.XLOOKUP(Q1_2025[[#This Row],[Artikelnr]],Artikel_prijzen[Artnr],Artikel_prijzen[Prijs 2025],"")</f>
        <v/>
      </c>
      <c r="K1444" s="10" t="str">
        <f>IF(Q1_2025[[#This Row],[Artikelprijs]]&lt;&gt;"",IF(Q1_2025[[#This Row],[Stuksprijs]]=Q1_2025[[#This Row],[Artikelprijs]],"Prijs gelijk","Prijs wijkt af"),"")</f>
        <v/>
      </c>
      <c r="L1444" s="10"/>
      <c r="N1444" s="10">
        <f>IF(Q1_2025[[#This Row],[Prijstype]]="Artikelprijs",Q1_2025[[#This Row],[Artikelprijs]],Q1_2025[[#This Row],[Stuksprijs]])</f>
        <v>73.5</v>
      </c>
      <c r="O1444" s="10">
        <f>IF(Q1_2025[[#This Row],[Prijstype]]="Artikelprijs",Q1_2025[[#This Row],[Artikelprijs]] * Q1_2025[[#This Row],[Besteld]],Q1_2025[[#This Row],[Brutobedrag]])</f>
        <v>147</v>
      </c>
      <c r="P1444" s="10">
        <f>IF(Q1_2025[[#This Row],[Prijstype]] = "Artikelprijs",Q1_2025[[#This Row],[Brutobedrag 2]]*(100-Q1_2025[[#This Row],[Relatiekorting percentage]])/100,Q1_2025[[#This Row],[Bruto - Rel.korting]])</f>
        <v>73.5</v>
      </c>
    </row>
    <row r="1445" spans="1:16" x14ac:dyDescent="0.3">
      <c r="A1445" t="s">
        <v>308</v>
      </c>
      <c r="B1445">
        <v>5021034</v>
      </c>
      <c r="C1445" t="s">
        <v>276</v>
      </c>
      <c r="D1445">
        <v>1</v>
      </c>
      <c r="E1445" s="10">
        <v>185.4</v>
      </c>
      <c r="F1445" s="10">
        <v>185.4</v>
      </c>
      <c r="G1445" s="10">
        <v>185.4</v>
      </c>
      <c r="H1445">
        <v>0</v>
      </c>
      <c r="I1445" s="10" t="str">
        <f>_xlfn.XLOOKUP(Q1_2025[[#This Row],[Artikelnr]],Artikel_prijzen[Artnr],Artikel_prijzen[Groep],"")</f>
        <v>Elektra</v>
      </c>
      <c r="J1445" s="10">
        <f>_xlfn.XLOOKUP(Q1_2025[[#This Row],[Artikelnr]],Artikel_prijzen[Artnr],Artikel_prijzen[Prijs 2025],"")</f>
        <v>106.8625</v>
      </c>
      <c r="K1445" s="10" t="str">
        <f>IF(Q1_2025[[#This Row],[Artikelprijs]]&lt;&gt;"",IF(Q1_2025[[#This Row],[Stuksprijs]]=Q1_2025[[#This Row],[Artikelprijs]],"Prijs gelijk","Prijs wijkt af"),"")</f>
        <v>Prijs wijkt af</v>
      </c>
      <c r="L1445" s="10"/>
      <c r="M1445" t="s">
        <v>3</v>
      </c>
      <c r="N1445" s="10">
        <f>IF(Q1_2025[[#This Row],[Prijstype]]="Artikelprijs",Q1_2025[[#This Row],[Artikelprijs]],Q1_2025[[#This Row],[Stuksprijs]])</f>
        <v>185.4</v>
      </c>
      <c r="O1445" s="10">
        <f>IF(Q1_2025[[#This Row],[Prijstype]]="Artikelprijs",Q1_2025[[#This Row],[Artikelprijs]] * Q1_2025[[#This Row],[Besteld]],Q1_2025[[#This Row],[Brutobedrag]])</f>
        <v>185.4</v>
      </c>
      <c r="P1445" s="10">
        <f>IF(Q1_2025[[#This Row],[Prijstype]] = "Artikelprijs",Q1_2025[[#This Row],[Brutobedrag 2]]*(100-Q1_2025[[#This Row],[Relatiekorting percentage]])/100,Q1_2025[[#This Row],[Bruto - Rel.korting]])</f>
        <v>185.4</v>
      </c>
    </row>
    <row r="1446" spans="1:16" x14ac:dyDescent="0.3">
      <c r="A1446" t="s">
        <v>308</v>
      </c>
      <c r="B1446">
        <v>5021034</v>
      </c>
      <c r="C1446" t="s">
        <v>276</v>
      </c>
      <c r="D1446">
        <v>1</v>
      </c>
      <c r="E1446" s="10">
        <v>185.4</v>
      </c>
      <c r="F1446" s="10">
        <v>185.4</v>
      </c>
      <c r="G1446" s="10">
        <v>185.4</v>
      </c>
      <c r="H1446">
        <v>0</v>
      </c>
      <c r="I1446" s="10" t="str">
        <f>_xlfn.XLOOKUP(Q1_2025[[#This Row],[Artikelnr]],Artikel_prijzen[Artnr],Artikel_prijzen[Groep],"")</f>
        <v>Elektra</v>
      </c>
      <c r="J1446" s="10">
        <f>_xlfn.XLOOKUP(Q1_2025[[#This Row],[Artikelnr]],Artikel_prijzen[Artnr],Artikel_prijzen[Prijs 2025],"")</f>
        <v>106.8625</v>
      </c>
      <c r="K1446" s="10" t="str">
        <f>IF(Q1_2025[[#This Row],[Artikelprijs]]&lt;&gt;"",IF(Q1_2025[[#This Row],[Stuksprijs]]=Q1_2025[[#This Row],[Artikelprijs]],"Prijs gelijk","Prijs wijkt af"),"")</f>
        <v>Prijs wijkt af</v>
      </c>
      <c r="L1446" s="10"/>
      <c r="M1446" t="s">
        <v>3</v>
      </c>
      <c r="N1446" s="10">
        <f>IF(Q1_2025[[#This Row],[Prijstype]]="Artikelprijs",Q1_2025[[#This Row],[Artikelprijs]],Q1_2025[[#This Row],[Stuksprijs]])</f>
        <v>185.4</v>
      </c>
      <c r="O1446" s="10">
        <f>IF(Q1_2025[[#This Row],[Prijstype]]="Artikelprijs",Q1_2025[[#This Row],[Artikelprijs]] * Q1_2025[[#This Row],[Besteld]],Q1_2025[[#This Row],[Brutobedrag]])</f>
        <v>185.4</v>
      </c>
      <c r="P1446" s="10">
        <f>IF(Q1_2025[[#This Row],[Prijstype]] = "Artikelprijs",Q1_2025[[#This Row],[Brutobedrag 2]]*(100-Q1_2025[[#This Row],[Relatiekorting percentage]])/100,Q1_2025[[#This Row],[Bruto - Rel.korting]])</f>
        <v>185.4</v>
      </c>
    </row>
    <row r="1447" spans="1:16" x14ac:dyDescent="0.3">
      <c r="A1447" t="s">
        <v>308</v>
      </c>
      <c r="B1447">
        <v>5022014</v>
      </c>
      <c r="C1447" t="s">
        <v>309</v>
      </c>
      <c r="D1447">
        <v>1</v>
      </c>
      <c r="E1447" s="10">
        <v>377.11</v>
      </c>
      <c r="F1447" s="10">
        <v>377.11</v>
      </c>
      <c r="G1447" s="10">
        <v>377.11</v>
      </c>
      <c r="H1447">
        <v>0</v>
      </c>
      <c r="I1447" s="10" t="str">
        <f>_xlfn.XLOOKUP(Q1_2025[[#This Row],[Artikelnr]],Artikel_prijzen[Artnr],Artikel_prijzen[Groep],"")</f>
        <v>Elektra</v>
      </c>
      <c r="J1447" s="10">
        <f>_xlfn.XLOOKUP(Q1_2025[[#This Row],[Artikelnr]],Artikel_prijzen[Artnr],Artikel_prijzen[Prijs 2025],"")</f>
        <v>298.7</v>
      </c>
      <c r="K1447" s="10" t="str">
        <f>IF(Q1_2025[[#This Row],[Artikelprijs]]&lt;&gt;"",IF(Q1_2025[[#This Row],[Stuksprijs]]=Q1_2025[[#This Row],[Artikelprijs]],"Prijs gelijk","Prijs wijkt af"),"")</f>
        <v>Prijs wijkt af</v>
      </c>
      <c r="L1447" s="10"/>
      <c r="M1447" t="s">
        <v>3</v>
      </c>
      <c r="N1447" s="10">
        <f>IF(Q1_2025[[#This Row],[Prijstype]]="Artikelprijs",Q1_2025[[#This Row],[Artikelprijs]],Q1_2025[[#This Row],[Stuksprijs]])</f>
        <v>377.11</v>
      </c>
      <c r="O1447" s="10">
        <f>IF(Q1_2025[[#This Row],[Prijstype]]="Artikelprijs",Q1_2025[[#This Row],[Artikelprijs]] * Q1_2025[[#This Row],[Besteld]],Q1_2025[[#This Row],[Brutobedrag]])</f>
        <v>377.11</v>
      </c>
      <c r="P1447" s="10">
        <f>IF(Q1_2025[[#This Row],[Prijstype]] = "Artikelprijs",Q1_2025[[#This Row],[Brutobedrag 2]]*(100-Q1_2025[[#This Row],[Relatiekorting percentage]])/100,Q1_2025[[#This Row],[Bruto - Rel.korting]])</f>
        <v>377.11</v>
      </c>
    </row>
    <row r="1448" spans="1:16" x14ac:dyDescent="0.3">
      <c r="A1448" t="s">
        <v>308</v>
      </c>
      <c r="B1448">
        <v>5022027</v>
      </c>
      <c r="C1448" t="s">
        <v>279</v>
      </c>
      <c r="D1448">
        <v>1</v>
      </c>
      <c r="E1448" s="10">
        <v>429.38</v>
      </c>
      <c r="F1448" s="10">
        <v>429.38</v>
      </c>
      <c r="G1448" s="10">
        <v>429.38</v>
      </c>
      <c r="H1448">
        <v>0</v>
      </c>
      <c r="I1448" s="10" t="str">
        <f>_xlfn.XLOOKUP(Q1_2025[[#This Row],[Artikelnr]],Artikel_prijzen[Artnr],Artikel_prijzen[Groep],"")</f>
        <v>Elektra</v>
      </c>
      <c r="J1448" s="10">
        <f>_xlfn.XLOOKUP(Q1_2025[[#This Row],[Artikelnr]],Artikel_prijzen[Artnr],Artikel_prijzen[Prijs 2025],"")</f>
        <v>298.7</v>
      </c>
      <c r="K1448" s="10" t="str">
        <f>IF(Q1_2025[[#This Row],[Artikelprijs]]&lt;&gt;"",IF(Q1_2025[[#This Row],[Stuksprijs]]=Q1_2025[[#This Row],[Artikelprijs]],"Prijs gelijk","Prijs wijkt af"),"")</f>
        <v>Prijs wijkt af</v>
      </c>
      <c r="L1448" s="10"/>
      <c r="M1448" t="s">
        <v>3</v>
      </c>
      <c r="N1448" s="10">
        <f>IF(Q1_2025[[#This Row],[Prijstype]]="Artikelprijs",Q1_2025[[#This Row],[Artikelprijs]],Q1_2025[[#This Row],[Stuksprijs]])</f>
        <v>429.38</v>
      </c>
      <c r="O1448" s="10">
        <f>IF(Q1_2025[[#This Row],[Prijstype]]="Artikelprijs",Q1_2025[[#This Row],[Artikelprijs]] * Q1_2025[[#This Row],[Besteld]],Q1_2025[[#This Row],[Brutobedrag]])</f>
        <v>429.38</v>
      </c>
      <c r="P1448" s="10">
        <f>IF(Q1_2025[[#This Row],[Prijstype]] = "Artikelprijs",Q1_2025[[#This Row],[Brutobedrag 2]]*(100-Q1_2025[[#This Row],[Relatiekorting percentage]])/100,Q1_2025[[#This Row],[Bruto - Rel.korting]])</f>
        <v>429.38</v>
      </c>
    </row>
    <row r="1449" spans="1:16" x14ac:dyDescent="0.3">
      <c r="A1449" t="s">
        <v>308</v>
      </c>
      <c r="B1449">
        <v>5022027</v>
      </c>
      <c r="C1449" t="s">
        <v>279</v>
      </c>
      <c r="D1449">
        <v>1</v>
      </c>
      <c r="E1449" s="10">
        <v>429.38</v>
      </c>
      <c r="F1449" s="10">
        <v>429.38</v>
      </c>
      <c r="G1449" s="10">
        <v>429.38</v>
      </c>
      <c r="H1449">
        <v>0</v>
      </c>
      <c r="I1449" s="10" t="str">
        <f>_xlfn.XLOOKUP(Q1_2025[[#This Row],[Artikelnr]],Artikel_prijzen[Artnr],Artikel_prijzen[Groep],"")</f>
        <v>Elektra</v>
      </c>
      <c r="J1449" s="10">
        <f>_xlfn.XLOOKUP(Q1_2025[[#This Row],[Artikelnr]],Artikel_prijzen[Artnr],Artikel_prijzen[Prijs 2025],"")</f>
        <v>298.7</v>
      </c>
      <c r="K1449" s="10" t="str">
        <f>IF(Q1_2025[[#This Row],[Artikelprijs]]&lt;&gt;"",IF(Q1_2025[[#This Row],[Stuksprijs]]=Q1_2025[[#This Row],[Artikelprijs]],"Prijs gelijk","Prijs wijkt af"),"")</f>
        <v>Prijs wijkt af</v>
      </c>
      <c r="L1449" s="10"/>
      <c r="M1449" t="s">
        <v>3</v>
      </c>
      <c r="N1449" s="10">
        <f>IF(Q1_2025[[#This Row],[Prijstype]]="Artikelprijs",Q1_2025[[#This Row],[Artikelprijs]],Q1_2025[[#This Row],[Stuksprijs]])</f>
        <v>429.38</v>
      </c>
      <c r="O1449" s="10">
        <f>IF(Q1_2025[[#This Row],[Prijstype]]="Artikelprijs",Q1_2025[[#This Row],[Artikelprijs]] * Q1_2025[[#This Row],[Besteld]],Q1_2025[[#This Row],[Brutobedrag]])</f>
        <v>429.38</v>
      </c>
      <c r="P1449" s="10">
        <f>IF(Q1_2025[[#This Row],[Prijstype]] = "Artikelprijs",Q1_2025[[#This Row],[Brutobedrag 2]]*(100-Q1_2025[[#This Row],[Relatiekorting percentage]])/100,Q1_2025[[#This Row],[Bruto - Rel.korting]])</f>
        <v>429.38</v>
      </c>
    </row>
    <row r="1450" spans="1:16" x14ac:dyDescent="0.3">
      <c r="A1450" t="s">
        <v>308</v>
      </c>
      <c r="B1450">
        <v>5022029</v>
      </c>
      <c r="C1450" t="s">
        <v>282</v>
      </c>
      <c r="D1450">
        <v>1</v>
      </c>
      <c r="E1450" s="10">
        <v>514.14</v>
      </c>
      <c r="F1450" s="10">
        <v>514.14</v>
      </c>
      <c r="G1450" s="10">
        <v>514.14</v>
      </c>
      <c r="H1450">
        <v>0</v>
      </c>
      <c r="I1450" s="10" t="str">
        <f>_xlfn.XLOOKUP(Q1_2025[[#This Row],[Artikelnr]],Artikel_prijzen[Artnr],Artikel_prijzen[Groep],"")</f>
        <v>Elektra</v>
      </c>
      <c r="J1450" s="10">
        <f>_xlfn.XLOOKUP(Q1_2025[[#This Row],[Artikelnr]],Artikel_prijzen[Artnr],Artikel_prijzen[Prijs 2025],"")</f>
        <v>339.9</v>
      </c>
      <c r="K1450" s="10" t="str">
        <f>IF(Q1_2025[[#This Row],[Artikelprijs]]&lt;&gt;"",IF(Q1_2025[[#This Row],[Stuksprijs]]=Q1_2025[[#This Row],[Artikelprijs]],"Prijs gelijk","Prijs wijkt af"),"")</f>
        <v>Prijs wijkt af</v>
      </c>
      <c r="L1450" s="10"/>
      <c r="M1450" t="s">
        <v>3</v>
      </c>
      <c r="N1450" s="10">
        <f>IF(Q1_2025[[#This Row],[Prijstype]]="Artikelprijs",Q1_2025[[#This Row],[Artikelprijs]],Q1_2025[[#This Row],[Stuksprijs]])</f>
        <v>514.14</v>
      </c>
      <c r="O1450" s="10">
        <f>IF(Q1_2025[[#This Row],[Prijstype]]="Artikelprijs",Q1_2025[[#This Row],[Artikelprijs]] * Q1_2025[[#This Row],[Besteld]],Q1_2025[[#This Row],[Brutobedrag]])</f>
        <v>514.14</v>
      </c>
      <c r="P1450" s="10">
        <f>IF(Q1_2025[[#This Row],[Prijstype]] = "Artikelprijs",Q1_2025[[#This Row],[Brutobedrag 2]]*(100-Q1_2025[[#This Row],[Relatiekorting percentage]])/100,Q1_2025[[#This Row],[Bruto - Rel.korting]])</f>
        <v>514.14</v>
      </c>
    </row>
    <row r="1451" spans="1:16" x14ac:dyDescent="0.3">
      <c r="A1451" t="s">
        <v>308</v>
      </c>
      <c r="B1451">
        <v>5020002</v>
      </c>
      <c r="C1451" t="s">
        <v>56</v>
      </c>
      <c r="D1451">
        <v>4</v>
      </c>
      <c r="E1451" s="10">
        <v>39.65</v>
      </c>
      <c r="F1451" s="10">
        <v>158.6</v>
      </c>
      <c r="G1451" s="10">
        <v>158.6</v>
      </c>
      <c r="H1451">
        <v>0</v>
      </c>
      <c r="I1451" s="10" t="str">
        <f>_xlfn.XLOOKUP(Q1_2025[[#This Row],[Artikelnr]],Artikel_prijzen[Artnr],Artikel_prijzen[Groep],"")</f>
        <v/>
      </c>
      <c r="J1451" s="10" t="str">
        <f>_xlfn.XLOOKUP(Q1_2025[[#This Row],[Artikelnr]],Artikel_prijzen[Artnr],Artikel_prijzen[Prijs 2025],"")</f>
        <v/>
      </c>
      <c r="K1451" s="10" t="str">
        <f>IF(Q1_2025[[#This Row],[Artikelprijs]]&lt;&gt;"",IF(Q1_2025[[#This Row],[Stuksprijs]]=Q1_2025[[#This Row],[Artikelprijs]],"Prijs gelijk","Prijs wijkt af"),"")</f>
        <v/>
      </c>
      <c r="L1451" s="10"/>
      <c r="N1451" s="10">
        <f>IF(Q1_2025[[#This Row],[Prijstype]]="Artikelprijs",Q1_2025[[#This Row],[Artikelprijs]],Q1_2025[[#This Row],[Stuksprijs]])</f>
        <v>39.65</v>
      </c>
      <c r="O1451" s="10">
        <f>IF(Q1_2025[[#This Row],[Prijstype]]="Artikelprijs",Q1_2025[[#This Row],[Artikelprijs]] * Q1_2025[[#This Row],[Besteld]],Q1_2025[[#This Row],[Brutobedrag]])</f>
        <v>158.6</v>
      </c>
      <c r="P1451" s="10">
        <f>IF(Q1_2025[[#This Row],[Prijstype]] = "Artikelprijs",Q1_2025[[#This Row],[Brutobedrag 2]]*(100-Q1_2025[[#This Row],[Relatiekorting percentage]])/100,Q1_2025[[#This Row],[Bruto - Rel.korting]])</f>
        <v>158.6</v>
      </c>
    </row>
    <row r="1452" spans="1:16" x14ac:dyDescent="0.3">
      <c r="A1452" t="s">
        <v>308</v>
      </c>
      <c r="B1452">
        <v>5022027</v>
      </c>
      <c r="C1452" t="s">
        <v>279</v>
      </c>
      <c r="D1452">
        <v>1</v>
      </c>
      <c r="E1452" s="10">
        <v>429.38</v>
      </c>
      <c r="F1452" s="10">
        <v>429.38</v>
      </c>
      <c r="G1452" s="10">
        <v>429.38</v>
      </c>
      <c r="H1452">
        <v>0</v>
      </c>
      <c r="I1452" s="10" t="str">
        <f>_xlfn.XLOOKUP(Q1_2025[[#This Row],[Artikelnr]],Artikel_prijzen[Artnr],Artikel_prijzen[Groep],"")</f>
        <v>Elektra</v>
      </c>
      <c r="J1452" s="10">
        <f>_xlfn.XLOOKUP(Q1_2025[[#This Row],[Artikelnr]],Artikel_prijzen[Artnr],Artikel_prijzen[Prijs 2025],"")</f>
        <v>298.7</v>
      </c>
      <c r="K1452" s="10" t="str">
        <f>IF(Q1_2025[[#This Row],[Artikelprijs]]&lt;&gt;"",IF(Q1_2025[[#This Row],[Stuksprijs]]=Q1_2025[[#This Row],[Artikelprijs]],"Prijs gelijk","Prijs wijkt af"),"")</f>
        <v>Prijs wijkt af</v>
      </c>
      <c r="L1452" s="10"/>
      <c r="M1452" t="s">
        <v>3</v>
      </c>
      <c r="N1452" s="10">
        <f>IF(Q1_2025[[#This Row],[Prijstype]]="Artikelprijs",Q1_2025[[#This Row],[Artikelprijs]],Q1_2025[[#This Row],[Stuksprijs]])</f>
        <v>429.38</v>
      </c>
      <c r="O1452" s="10">
        <f>IF(Q1_2025[[#This Row],[Prijstype]]="Artikelprijs",Q1_2025[[#This Row],[Artikelprijs]] * Q1_2025[[#This Row],[Besteld]],Q1_2025[[#This Row],[Brutobedrag]])</f>
        <v>429.38</v>
      </c>
      <c r="P1452" s="10">
        <f>IF(Q1_2025[[#This Row],[Prijstype]] = "Artikelprijs",Q1_2025[[#This Row],[Brutobedrag 2]]*(100-Q1_2025[[#This Row],[Relatiekorting percentage]])/100,Q1_2025[[#This Row],[Bruto - Rel.korting]])</f>
        <v>429.38</v>
      </c>
    </row>
    <row r="1453" spans="1:16" x14ac:dyDescent="0.3">
      <c r="A1453" t="s">
        <v>308</v>
      </c>
      <c r="B1453">
        <v>5020002</v>
      </c>
      <c r="C1453" t="s">
        <v>56</v>
      </c>
      <c r="D1453">
        <v>3</v>
      </c>
      <c r="E1453" s="10">
        <v>39.65</v>
      </c>
      <c r="F1453" s="10">
        <v>118.95</v>
      </c>
      <c r="G1453" s="10">
        <v>118.95</v>
      </c>
      <c r="H1453">
        <v>0</v>
      </c>
      <c r="I1453" s="10" t="str">
        <f>_xlfn.XLOOKUP(Q1_2025[[#This Row],[Artikelnr]],Artikel_prijzen[Artnr],Artikel_prijzen[Groep],"")</f>
        <v/>
      </c>
      <c r="J1453" s="10" t="str">
        <f>_xlfn.XLOOKUP(Q1_2025[[#This Row],[Artikelnr]],Artikel_prijzen[Artnr],Artikel_prijzen[Prijs 2025],"")</f>
        <v/>
      </c>
      <c r="K1453" s="10" t="str">
        <f>IF(Q1_2025[[#This Row],[Artikelprijs]]&lt;&gt;"",IF(Q1_2025[[#This Row],[Stuksprijs]]=Q1_2025[[#This Row],[Artikelprijs]],"Prijs gelijk","Prijs wijkt af"),"")</f>
        <v/>
      </c>
      <c r="L1453" s="10"/>
      <c r="N1453" s="10">
        <f>IF(Q1_2025[[#This Row],[Prijstype]]="Artikelprijs",Q1_2025[[#This Row],[Artikelprijs]],Q1_2025[[#This Row],[Stuksprijs]])</f>
        <v>39.65</v>
      </c>
      <c r="O1453" s="10">
        <f>IF(Q1_2025[[#This Row],[Prijstype]]="Artikelprijs",Q1_2025[[#This Row],[Artikelprijs]] * Q1_2025[[#This Row],[Besteld]],Q1_2025[[#This Row],[Brutobedrag]])</f>
        <v>118.95</v>
      </c>
      <c r="P1453" s="10">
        <f>IF(Q1_2025[[#This Row],[Prijstype]] = "Artikelprijs",Q1_2025[[#This Row],[Brutobedrag 2]]*(100-Q1_2025[[#This Row],[Relatiekorting percentage]])/100,Q1_2025[[#This Row],[Bruto - Rel.korting]])</f>
        <v>118.95</v>
      </c>
    </row>
    <row r="1454" spans="1:16" x14ac:dyDescent="0.3">
      <c r="A1454" t="s">
        <v>308</v>
      </c>
      <c r="B1454">
        <v>5022029</v>
      </c>
      <c r="C1454" t="s">
        <v>282</v>
      </c>
      <c r="D1454">
        <v>1</v>
      </c>
      <c r="E1454" s="10">
        <v>514.14</v>
      </c>
      <c r="F1454" s="10">
        <v>514.14</v>
      </c>
      <c r="G1454" s="10">
        <v>514.14</v>
      </c>
      <c r="H1454">
        <v>0</v>
      </c>
      <c r="I1454" s="10" t="str">
        <f>_xlfn.XLOOKUP(Q1_2025[[#This Row],[Artikelnr]],Artikel_prijzen[Artnr],Artikel_prijzen[Groep],"")</f>
        <v>Elektra</v>
      </c>
      <c r="J1454" s="10">
        <f>_xlfn.XLOOKUP(Q1_2025[[#This Row],[Artikelnr]],Artikel_prijzen[Artnr],Artikel_prijzen[Prijs 2025],"")</f>
        <v>339.9</v>
      </c>
      <c r="K1454" s="10" t="str">
        <f>IF(Q1_2025[[#This Row],[Artikelprijs]]&lt;&gt;"",IF(Q1_2025[[#This Row],[Stuksprijs]]=Q1_2025[[#This Row],[Artikelprijs]],"Prijs gelijk","Prijs wijkt af"),"")</f>
        <v>Prijs wijkt af</v>
      </c>
      <c r="L1454" s="10"/>
      <c r="M1454" t="s">
        <v>3</v>
      </c>
      <c r="N1454" s="10">
        <f>IF(Q1_2025[[#This Row],[Prijstype]]="Artikelprijs",Q1_2025[[#This Row],[Artikelprijs]],Q1_2025[[#This Row],[Stuksprijs]])</f>
        <v>514.14</v>
      </c>
      <c r="O1454" s="10">
        <f>IF(Q1_2025[[#This Row],[Prijstype]]="Artikelprijs",Q1_2025[[#This Row],[Artikelprijs]] * Q1_2025[[#This Row],[Besteld]],Q1_2025[[#This Row],[Brutobedrag]])</f>
        <v>514.14</v>
      </c>
      <c r="P1454" s="10">
        <f>IF(Q1_2025[[#This Row],[Prijstype]] = "Artikelprijs",Q1_2025[[#This Row],[Brutobedrag 2]]*(100-Q1_2025[[#This Row],[Relatiekorting percentage]])/100,Q1_2025[[#This Row],[Bruto - Rel.korting]])</f>
        <v>514.14</v>
      </c>
    </row>
    <row r="1455" spans="1:16" x14ac:dyDescent="0.3">
      <c r="A1455" t="s">
        <v>308</v>
      </c>
      <c r="B1455">
        <v>5020003</v>
      </c>
      <c r="C1455" t="s">
        <v>258</v>
      </c>
      <c r="D1455">
        <v>1</v>
      </c>
      <c r="E1455" s="10">
        <v>66.95</v>
      </c>
      <c r="F1455" s="10">
        <v>66.95</v>
      </c>
      <c r="G1455" s="10">
        <v>66.95</v>
      </c>
      <c r="H1455">
        <v>0</v>
      </c>
      <c r="I1455" s="10" t="str">
        <f>_xlfn.XLOOKUP(Q1_2025[[#This Row],[Artikelnr]],Artikel_prijzen[Artnr],Artikel_prijzen[Groep],"")</f>
        <v/>
      </c>
      <c r="J1455" s="10" t="str">
        <f>_xlfn.XLOOKUP(Q1_2025[[#This Row],[Artikelnr]],Artikel_prijzen[Artnr],Artikel_prijzen[Prijs 2025],"")</f>
        <v/>
      </c>
      <c r="K1455" s="10" t="str">
        <f>IF(Q1_2025[[#This Row],[Artikelprijs]]&lt;&gt;"",IF(Q1_2025[[#This Row],[Stuksprijs]]=Q1_2025[[#This Row],[Artikelprijs]],"Prijs gelijk","Prijs wijkt af"),"")</f>
        <v/>
      </c>
      <c r="L1455" s="10"/>
      <c r="N1455" s="10">
        <f>IF(Q1_2025[[#This Row],[Prijstype]]="Artikelprijs",Q1_2025[[#This Row],[Artikelprijs]],Q1_2025[[#This Row],[Stuksprijs]])</f>
        <v>66.95</v>
      </c>
      <c r="O1455" s="10">
        <f>IF(Q1_2025[[#This Row],[Prijstype]]="Artikelprijs",Q1_2025[[#This Row],[Artikelprijs]] * Q1_2025[[#This Row],[Besteld]],Q1_2025[[#This Row],[Brutobedrag]])</f>
        <v>66.95</v>
      </c>
      <c r="P1455" s="10">
        <f>IF(Q1_2025[[#This Row],[Prijstype]] = "Artikelprijs",Q1_2025[[#This Row],[Brutobedrag 2]]*(100-Q1_2025[[#This Row],[Relatiekorting percentage]])/100,Q1_2025[[#This Row],[Bruto - Rel.korting]])</f>
        <v>66.95</v>
      </c>
    </row>
    <row r="1456" spans="1:16" x14ac:dyDescent="0.3">
      <c r="A1456" t="s">
        <v>308</v>
      </c>
      <c r="B1456">
        <v>5020002</v>
      </c>
      <c r="C1456" t="s">
        <v>56</v>
      </c>
      <c r="D1456">
        <v>1</v>
      </c>
      <c r="E1456" s="10">
        <v>39.65</v>
      </c>
      <c r="F1456" s="10">
        <v>39.65</v>
      </c>
      <c r="G1456" s="10">
        <v>39.65</v>
      </c>
      <c r="H1456">
        <v>0</v>
      </c>
      <c r="I1456" s="10" t="str">
        <f>_xlfn.XLOOKUP(Q1_2025[[#This Row],[Artikelnr]],Artikel_prijzen[Artnr],Artikel_prijzen[Groep],"")</f>
        <v/>
      </c>
      <c r="J1456" s="10" t="str">
        <f>_xlfn.XLOOKUP(Q1_2025[[#This Row],[Artikelnr]],Artikel_prijzen[Artnr],Artikel_prijzen[Prijs 2025],"")</f>
        <v/>
      </c>
      <c r="K1456" s="10" t="str">
        <f>IF(Q1_2025[[#This Row],[Artikelprijs]]&lt;&gt;"",IF(Q1_2025[[#This Row],[Stuksprijs]]=Q1_2025[[#This Row],[Artikelprijs]],"Prijs gelijk","Prijs wijkt af"),"")</f>
        <v/>
      </c>
      <c r="L1456" s="10"/>
      <c r="N1456" s="10">
        <f>IF(Q1_2025[[#This Row],[Prijstype]]="Artikelprijs",Q1_2025[[#This Row],[Artikelprijs]],Q1_2025[[#This Row],[Stuksprijs]])</f>
        <v>39.65</v>
      </c>
      <c r="O1456" s="10">
        <f>IF(Q1_2025[[#This Row],[Prijstype]]="Artikelprijs",Q1_2025[[#This Row],[Artikelprijs]] * Q1_2025[[#This Row],[Besteld]],Q1_2025[[#This Row],[Brutobedrag]])</f>
        <v>39.65</v>
      </c>
      <c r="P1456" s="10">
        <f>IF(Q1_2025[[#This Row],[Prijstype]] = "Artikelprijs",Q1_2025[[#This Row],[Brutobedrag 2]]*(100-Q1_2025[[#This Row],[Relatiekorting percentage]])/100,Q1_2025[[#This Row],[Bruto - Rel.korting]])</f>
        <v>39.65</v>
      </c>
    </row>
    <row r="1457" spans="1:16" x14ac:dyDescent="0.3">
      <c r="A1457" t="s">
        <v>308</v>
      </c>
      <c r="B1457">
        <v>5022033</v>
      </c>
      <c r="C1457" t="s">
        <v>286</v>
      </c>
      <c r="D1457">
        <v>2</v>
      </c>
      <c r="E1457" s="10">
        <v>748.75</v>
      </c>
      <c r="F1457" s="10">
        <v>1497.5</v>
      </c>
      <c r="G1457" s="10">
        <v>1497.5</v>
      </c>
      <c r="H1457">
        <v>0</v>
      </c>
      <c r="I1457" s="10" t="str">
        <f>_xlfn.XLOOKUP(Q1_2025[[#This Row],[Artikelnr]],Artikel_prijzen[Artnr],Artikel_prijzen[Groep],"")</f>
        <v>Elektra</v>
      </c>
      <c r="J1457" s="10">
        <f>_xlfn.XLOOKUP(Q1_2025[[#This Row],[Artikelnr]],Artikel_prijzen[Artnr],Artikel_prijzen[Prijs 2025],"")</f>
        <v>458.35</v>
      </c>
      <c r="K1457" s="10" t="str">
        <f>IF(Q1_2025[[#This Row],[Artikelprijs]]&lt;&gt;"",IF(Q1_2025[[#This Row],[Stuksprijs]]=Q1_2025[[#This Row],[Artikelprijs]],"Prijs gelijk","Prijs wijkt af"),"")</f>
        <v>Prijs wijkt af</v>
      </c>
      <c r="L1457" s="10"/>
      <c r="M1457" t="s">
        <v>3</v>
      </c>
      <c r="N1457" s="10">
        <f>IF(Q1_2025[[#This Row],[Prijstype]]="Artikelprijs",Q1_2025[[#This Row],[Artikelprijs]],Q1_2025[[#This Row],[Stuksprijs]])</f>
        <v>748.75</v>
      </c>
      <c r="O1457" s="10">
        <f>IF(Q1_2025[[#This Row],[Prijstype]]="Artikelprijs",Q1_2025[[#This Row],[Artikelprijs]] * Q1_2025[[#This Row],[Besteld]],Q1_2025[[#This Row],[Brutobedrag]])</f>
        <v>1497.5</v>
      </c>
      <c r="P1457" s="10">
        <f>IF(Q1_2025[[#This Row],[Prijstype]] = "Artikelprijs",Q1_2025[[#This Row],[Brutobedrag 2]]*(100-Q1_2025[[#This Row],[Relatiekorting percentage]])/100,Q1_2025[[#This Row],[Bruto - Rel.korting]])</f>
        <v>1497.5</v>
      </c>
    </row>
    <row r="1458" spans="1:16" x14ac:dyDescent="0.3">
      <c r="A1458" t="s">
        <v>308</v>
      </c>
      <c r="B1458">
        <v>5021034</v>
      </c>
      <c r="C1458" t="s">
        <v>275</v>
      </c>
      <c r="D1458">
        <v>1</v>
      </c>
      <c r="E1458" s="10">
        <v>185.4</v>
      </c>
      <c r="F1458" s="10">
        <v>185.4</v>
      </c>
      <c r="G1458" s="10">
        <v>185.4</v>
      </c>
      <c r="H1458">
        <v>0</v>
      </c>
      <c r="I1458" s="10" t="str">
        <f>_xlfn.XLOOKUP(Q1_2025[[#This Row],[Artikelnr]],Artikel_prijzen[Artnr],Artikel_prijzen[Groep],"")</f>
        <v>Elektra</v>
      </c>
      <c r="J1458" s="10">
        <f>_xlfn.XLOOKUP(Q1_2025[[#This Row],[Artikelnr]],Artikel_prijzen[Artnr],Artikel_prijzen[Prijs 2025],"")</f>
        <v>106.8625</v>
      </c>
      <c r="K1458" s="10" t="str">
        <f>IF(Q1_2025[[#This Row],[Artikelprijs]]&lt;&gt;"",IF(Q1_2025[[#This Row],[Stuksprijs]]=Q1_2025[[#This Row],[Artikelprijs]],"Prijs gelijk","Prijs wijkt af"),"")</f>
        <v>Prijs wijkt af</v>
      </c>
      <c r="L1458" s="10"/>
      <c r="M1458" t="s">
        <v>3</v>
      </c>
      <c r="N1458" s="10">
        <f>IF(Q1_2025[[#This Row],[Prijstype]]="Artikelprijs",Q1_2025[[#This Row],[Artikelprijs]],Q1_2025[[#This Row],[Stuksprijs]])</f>
        <v>185.4</v>
      </c>
      <c r="O1458" s="10">
        <f>IF(Q1_2025[[#This Row],[Prijstype]]="Artikelprijs",Q1_2025[[#This Row],[Artikelprijs]] * Q1_2025[[#This Row],[Besteld]],Q1_2025[[#This Row],[Brutobedrag]])</f>
        <v>185.4</v>
      </c>
      <c r="P1458" s="10">
        <f>IF(Q1_2025[[#This Row],[Prijstype]] = "Artikelprijs",Q1_2025[[#This Row],[Brutobedrag 2]]*(100-Q1_2025[[#This Row],[Relatiekorting percentage]])/100,Q1_2025[[#This Row],[Bruto - Rel.korting]])</f>
        <v>185.4</v>
      </c>
    </row>
    <row r="1459" spans="1:16" x14ac:dyDescent="0.3">
      <c r="A1459" t="s">
        <v>308</v>
      </c>
      <c r="B1459">
        <v>3002030</v>
      </c>
      <c r="C1459" t="s">
        <v>99</v>
      </c>
      <c r="D1459">
        <v>3</v>
      </c>
      <c r="E1459" s="10">
        <v>82.4</v>
      </c>
      <c r="F1459" s="10">
        <v>247.2</v>
      </c>
      <c r="G1459" s="10">
        <v>247.2</v>
      </c>
      <c r="H1459">
        <v>0</v>
      </c>
      <c r="I1459" s="10" t="str">
        <f>_xlfn.XLOOKUP(Q1_2025[[#This Row],[Artikelnr]],Artikel_prijzen[Artnr],Artikel_prijzen[Groep],"")</f>
        <v/>
      </c>
      <c r="J1459" s="10" t="str">
        <f>_xlfn.XLOOKUP(Q1_2025[[#This Row],[Artikelnr]],Artikel_prijzen[Artnr],Artikel_prijzen[Prijs 2025],"")</f>
        <v/>
      </c>
      <c r="K1459" s="10" t="str">
        <f>IF(Q1_2025[[#This Row],[Artikelprijs]]&lt;&gt;"",IF(Q1_2025[[#This Row],[Stuksprijs]]=Q1_2025[[#This Row],[Artikelprijs]],"Prijs gelijk","Prijs wijkt af"),"")</f>
        <v/>
      </c>
      <c r="L1459" s="10"/>
      <c r="N1459" s="10">
        <f>IF(Q1_2025[[#This Row],[Prijstype]]="Artikelprijs",Q1_2025[[#This Row],[Artikelprijs]],Q1_2025[[#This Row],[Stuksprijs]])</f>
        <v>82.4</v>
      </c>
      <c r="O1459" s="10">
        <f>IF(Q1_2025[[#This Row],[Prijstype]]="Artikelprijs",Q1_2025[[#This Row],[Artikelprijs]] * Q1_2025[[#This Row],[Besteld]],Q1_2025[[#This Row],[Brutobedrag]])</f>
        <v>247.2</v>
      </c>
      <c r="P1459" s="10">
        <f>IF(Q1_2025[[#This Row],[Prijstype]] = "Artikelprijs",Q1_2025[[#This Row],[Brutobedrag 2]]*(100-Q1_2025[[#This Row],[Relatiekorting percentage]])/100,Q1_2025[[#This Row],[Bruto - Rel.korting]])</f>
        <v>247.2</v>
      </c>
    </row>
    <row r="1460" spans="1:16" x14ac:dyDescent="0.3">
      <c r="A1460" t="s">
        <v>308</v>
      </c>
      <c r="B1460">
        <v>5021034</v>
      </c>
      <c r="C1460" t="s">
        <v>275</v>
      </c>
      <c r="D1460">
        <v>1</v>
      </c>
      <c r="E1460" s="10">
        <v>185.4</v>
      </c>
      <c r="F1460" s="10">
        <v>185.4</v>
      </c>
      <c r="G1460" s="10">
        <v>185.4</v>
      </c>
      <c r="H1460">
        <v>0</v>
      </c>
      <c r="I1460" s="10" t="str">
        <f>_xlfn.XLOOKUP(Q1_2025[[#This Row],[Artikelnr]],Artikel_prijzen[Artnr],Artikel_prijzen[Groep],"")</f>
        <v>Elektra</v>
      </c>
      <c r="J1460" s="10">
        <f>_xlfn.XLOOKUP(Q1_2025[[#This Row],[Artikelnr]],Artikel_prijzen[Artnr],Artikel_prijzen[Prijs 2025],"")</f>
        <v>106.8625</v>
      </c>
      <c r="K1460" s="10" t="str">
        <f>IF(Q1_2025[[#This Row],[Artikelprijs]]&lt;&gt;"",IF(Q1_2025[[#This Row],[Stuksprijs]]=Q1_2025[[#This Row],[Artikelprijs]],"Prijs gelijk","Prijs wijkt af"),"")</f>
        <v>Prijs wijkt af</v>
      </c>
      <c r="L1460" s="10"/>
      <c r="M1460" t="s">
        <v>3</v>
      </c>
      <c r="N1460" s="10">
        <f>IF(Q1_2025[[#This Row],[Prijstype]]="Artikelprijs",Q1_2025[[#This Row],[Artikelprijs]],Q1_2025[[#This Row],[Stuksprijs]])</f>
        <v>185.4</v>
      </c>
      <c r="O1460" s="10">
        <f>IF(Q1_2025[[#This Row],[Prijstype]]="Artikelprijs",Q1_2025[[#This Row],[Artikelprijs]] * Q1_2025[[#This Row],[Besteld]],Q1_2025[[#This Row],[Brutobedrag]])</f>
        <v>185.4</v>
      </c>
      <c r="P1460" s="10">
        <f>IF(Q1_2025[[#This Row],[Prijstype]] = "Artikelprijs",Q1_2025[[#This Row],[Brutobedrag 2]]*(100-Q1_2025[[#This Row],[Relatiekorting percentage]])/100,Q1_2025[[#This Row],[Bruto - Rel.korting]])</f>
        <v>185.4</v>
      </c>
    </row>
    <row r="1461" spans="1:16" x14ac:dyDescent="0.3">
      <c r="A1461" t="s">
        <v>308</v>
      </c>
      <c r="B1461">
        <v>5021034</v>
      </c>
      <c r="C1461" t="s">
        <v>275</v>
      </c>
      <c r="D1461">
        <v>1</v>
      </c>
      <c r="E1461" s="10">
        <v>185.4</v>
      </c>
      <c r="F1461" s="10">
        <v>185.4</v>
      </c>
      <c r="G1461" s="10">
        <v>185.4</v>
      </c>
      <c r="H1461">
        <v>0</v>
      </c>
      <c r="I1461" s="10" t="str">
        <f>_xlfn.XLOOKUP(Q1_2025[[#This Row],[Artikelnr]],Artikel_prijzen[Artnr],Artikel_prijzen[Groep],"")</f>
        <v>Elektra</v>
      </c>
      <c r="J1461" s="10">
        <f>_xlfn.XLOOKUP(Q1_2025[[#This Row],[Artikelnr]],Artikel_prijzen[Artnr],Artikel_prijzen[Prijs 2025],"")</f>
        <v>106.8625</v>
      </c>
      <c r="K1461" s="10" t="str">
        <f>IF(Q1_2025[[#This Row],[Artikelprijs]]&lt;&gt;"",IF(Q1_2025[[#This Row],[Stuksprijs]]=Q1_2025[[#This Row],[Artikelprijs]],"Prijs gelijk","Prijs wijkt af"),"")</f>
        <v>Prijs wijkt af</v>
      </c>
      <c r="L1461" s="10"/>
      <c r="M1461" t="s">
        <v>3</v>
      </c>
      <c r="N1461" s="10">
        <f>IF(Q1_2025[[#This Row],[Prijstype]]="Artikelprijs",Q1_2025[[#This Row],[Artikelprijs]],Q1_2025[[#This Row],[Stuksprijs]])</f>
        <v>185.4</v>
      </c>
      <c r="O1461" s="10">
        <f>IF(Q1_2025[[#This Row],[Prijstype]]="Artikelprijs",Q1_2025[[#This Row],[Artikelprijs]] * Q1_2025[[#This Row],[Besteld]],Q1_2025[[#This Row],[Brutobedrag]])</f>
        <v>185.4</v>
      </c>
      <c r="P1461" s="10">
        <f>IF(Q1_2025[[#This Row],[Prijstype]] = "Artikelprijs",Q1_2025[[#This Row],[Brutobedrag 2]]*(100-Q1_2025[[#This Row],[Relatiekorting percentage]])/100,Q1_2025[[#This Row],[Bruto - Rel.korting]])</f>
        <v>185.4</v>
      </c>
    </row>
    <row r="1462" spans="1:16" x14ac:dyDescent="0.3">
      <c r="A1462" t="s">
        <v>308</v>
      </c>
      <c r="B1462">
        <v>5021034</v>
      </c>
      <c r="C1462" t="s">
        <v>275</v>
      </c>
      <c r="D1462">
        <v>3</v>
      </c>
      <c r="E1462" s="10">
        <v>185.4</v>
      </c>
      <c r="F1462" s="10">
        <v>556.20000000000005</v>
      </c>
      <c r="G1462" s="10">
        <v>0</v>
      </c>
      <c r="H1462">
        <v>100</v>
      </c>
      <c r="I1462" s="10" t="str">
        <f>_xlfn.XLOOKUP(Q1_2025[[#This Row],[Artikelnr]],Artikel_prijzen[Artnr],Artikel_prijzen[Groep],"")</f>
        <v>Elektra</v>
      </c>
      <c r="J1462" s="10">
        <f>_xlfn.XLOOKUP(Q1_2025[[#This Row],[Artikelnr]],Artikel_prijzen[Artnr],Artikel_prijzen[Prijs 2025],"")</f>
        <v>106.8625</v>
      </c>
      <c r="K1462" s="10" t="str">
        <f>IF(Q1_2025[[#This Row],[Artikelprijs]]&lt;&gt;"",IF(Q1_2025[[#This Row],[Stuksprijs]]=Q1_2025[[#This Row],[Artikelprijs]],"Prijs gelijk","Prijs wijkt af"),"")</f>
        <v>Prijs wijkt af</v>
      </c>
      <c r="L1462" s="10"/>
      <c r="M1462" t="s">
        <v>3</v>
      </c>
      <c r="N1462" s="10">
        <f>IF(Q1_2025[[#This Row],[Prijstype]]="Artikelprijs",Q1_2025[[#This Row],[Artikelprijs]],Q1_2025[[#This Row],[Stuksprijs]])</f>
        <v>185.4</v>
      </c>
      <c r="O1462" s="10">
        <f>IF(Q1_2025[[#This Row],[Prijstype]]="Artikelprijs",Q1_2025[[#This Row],[Artikelprijs]] * Q1_2025[[#This Row],[Besteld]],Q1_2025[[#This Row],[Brutobedrag]])</f>
        <v>556.20000000000005</v>
      </c>
      <c r="P1462" s="10">
        <f>IF(Q1_2025[[#This Row],[Prijstype]] = "Artikelprijs",Q1_2025[[#This Row],[Brutobedrag 2]]*(100-Q1_2025[[#This Row],[Relatiekorting percentage]])/100,Q1_2025[[#This Row],[Bruto - Rel.korting]])</f>
        <v>0</v>
      </c>
    </row>
    <row r="1463" spans="1:16" x14ac:dyDescent="0.3">
      <c r="A1463" t="s">
        <v>310</v>
      </c>
      <c r="B1463">
        <v>5021034</v>
      </c>
      <c r="C1463" t="s">
        <v>276</v>
      </c>
      <c r="D1463">
        <v>1</v>
      </c>
      <c r="E1463" s="10">
        <v>185.4</v>
      </c>
      <c r="F1463" s="10">
        <v>185.4</v>
      </c>
      <c r="G1463" s="10">
        <v>148.32</v>
      </c>
      <c r="H1463">
        <v>20</v>
      </c>
      <c r="I1463" s="10" t="str">
        <f>_xlfn.XLOOKUP(Q1_2025[[#This Row],[Artikelnr]],Artikel_prijzen[Artnr],Artikel_prijzen[Groep],"")</f>
        <v>Elektra</v>
      </c>
      <c r="J1463" s="10">
        <f>_xlfn.XLOOKUP(Q1_2025[[#This Row],[Artikelnr]],Artikel_prijzen[Artnr],Artikel_prijzen[Prijs 2025],"")</f>
        <v>106.8625</v>
      </c>
      <c r="K1463" s="10" t="str">
        <f>IF(Q1_2025[[#This Row],[Artikelprijs]]&lt;&gt;"",IF(Q1_2025[[#This Row],[Stuksprijs]]=Q1_2025[[#This Row],[Artikelprijs]],"Prijs gelijk","Prijs wijkt af"),"")</f>
        <v>Prijs wijkt af</v>
      </c>
      <c r="L1463" s="10"/>
      <c r="M1463" t="s">
        <v>536</v>
      </c>
      <c r="N1463" s="10">
        <f>IF(Q1_2025[[#This Row],[Prijstype]]="Artikelprijs",Q1_2025[[#This Row],[Artikelprijs]],Q1_2025[[#This Row],[Stuksprijs]])</f>
        <v>106.8625</v>
      </c>
      <c r="O1463" s="10">
        <f>IF(Q1_2025[[#This Row],[Prijstype]]="Artikelprijs",Q1_2025[[#This Row],[Artikelprijs]] * Q1_2025[[#This Row],[Besteld]],Q1_2025[[#This Row],[Brutobedrag]])</f>
        <v>106.8625</v>
      </c>
      <c r="P1463" s="10">
        <f>IF(Q1_2025[[#This Row],[Prijstype]] = "Artikelprijs",Q1_2025[[#This Row],[Brutobedrag 2]]*(100-Q1_2025[[#This Row],[Relatiekorting percentage]])/100,Q1_2025[[#This Row],[Bruto - Rel.korting]])</f>
        <v>85.49</v>
      </c>
    </row>
    <row r="1464" spans="1:16" x14ac:dyDescent="0.3">
      <c r="A1464" t="s">
        <v>310</v>
      </c>
      <c r="B1464">
        <v>5020009</v>
      </c>
      <c r="C1464" t="s">
        <v>125</v>
      </c>
      <c r="D1464">
        <v>1</v>
      </c>
      <c r="E1464" s="10">
        <v>45.32</v>
      </c>
      <c r="F1464" s="10">
        <v>45.32</v>
      </c>
      <c r="G1464" s="10">
        <v>33.99</v>
      </c>
      <c r="H1464">
        <v>25</v>
      </c>
      <c r="I1464" s="10" t="str">
        <f>_xlfn.XLOOKUP(Q1_2025[[#This Row],[Artikelnr]],Artikel_prijzen[Artnr],Artikel_prijzen[Groep],"")</f>
        <v/>
      </c>
      <c r="J1464" s="10" t="str">
        <f>_xlfn.XLOOKUP(Q1_2025[[#This Row],[Artikelnr]],Artikel_prijzen[Artnr],Artikel_prijzen[Prijs 2025],"")</f>
        <v/>
      </c>
      <c r="K1464" s="10" t="str">
        <f>IF(Q1_2025[[#This Row],[Artikelprijs]]&lt;&gt;"",IF(Q1_2025[[#This Row],[Stuksprijs]]=Q1_2025[[#This Row],[Artikelprijs]],"Prijs gelijk","Prijs wijkt af"),"")</f>
        <v/>
      </c>
      <c r="L1464" s="10"/>
      <c r="N1464" s="10">
        <f>IF(Q1_2025[[#This Row],[Prijstype]]="Artikelprijs",Q1_2025[[#This Row],[Artikelprijs]],Q1_2025[[#This Row],[Stuksprijs]])</f>
        <v>45.32</v>
      </c>
      <c r="O1464" s="10">
        <f>IF(Q1_2025[[#This Row],[Prijstype]]="Artikelprijs",Q1_2025[[#This Row],[Artikelprijs]] * Q1_2025[[#This Row],[Besteld]],Q1_2025[[#This Row],[Brutobedrag]])</f>
        <v>45.32</v>
      </c>
      <c r="P1464" s="10">
        <f>IF(Q1_2025[[#This Row],[Prijstype]] = "Artikelprijs",Q1_2025[[#This Row],[Brutobedrag 2]]*(100-Q1_2025[[#This Row],[Relatiekorting percentage]])/100,Q1_2025[[#This Row],[Bruto - Rel.korting]])</f>
        <v>33.99</v>
      </c>
    </row>
    <row r="1465" spans="1:16" x14ac:dyDescent="0.3">
      <c r="A1465" t="s">
        <v>310</v>
      </c>
      <c r="B1465">
        <v>5021034</v>
      </c>
      <c r="C1465" t="s">
        <v>276</v>
      </c>
      <c r="D1465">
        <v>1</v>
      </c>
      <c r="E1465" s="10">
        <v>185.4</v>
      </c>
      <c r="F1465" s="10">
        <v>185.4</v>
      </c>
      <c r="G1465" s="10">
        <v>148.32</v>
      </c>
      <c r="H1465">
        <v>20</v>
      </c>
      <c r="I1465" s="10" t="str">
        <f>_xlfn.XLOOKUP(Q1_2025[[#This Row],[Artikelnr]],Artikel_prijzen[Artnr],Artikel_prijzen[Groep],"")</f>
        <v>Elektra</v>
      </c>
      <c r="J1465" s="10">
        <f>_xlfn.XLOOKUP(Q1_2025[[#This Row],[Artikelnr]],Artikel_prijzen[Artnr],Artikel_prijzen[Prijs 2025],"")</f>
        <v>106.8625</v>
      </c>
      <c r="K1465" s="10" t="str">
        <f>IF(Q1_2025[[#This Row],[Artikelprijs]]&lt;&gt;"",IF(Q1_2025[[#This Row],[Stuksprijs]]=Q1_2025[[#This Row],[Artikelprijs]],"Prijs gelijk","Prijs wijkt af"),"")</f>
        <v>Prijs wijkt af</v>
      </c>
      <c r="L1465" s="10"/>
      <c r="M1465" t="s">
        <v>536</v>
      </c>
      <c r="N1465" s="10">
        <f>IF(Q1_2025[[#This Row],[Prijstype]]="Artikelprijs",Q1_2025[[#This Row],[Artikelprijs]],Q1_2025[[#This Row],[Stuksprijs]])</f>
        <v>106.8625</v>
      </c>
      <c r="O1465" s="10">
        <f>IF(Q1_2025[[#This Row],[Prijstype]]="Artikelprijs",Q1_2025[[#This Row],[Artikelprijs]] * Q1_2025[[#This Row],[Besteld]],Q1_2025[[#This Row],[Brutobedrag]])</f>
        <v>106.8625</v>
      </c>
      <c r="P1465" s="10">
        <f>IF(Q1_2025[[#This Row],[Prijstype]] = "Artikelprijs",Q1_2025[[#This Row],[Brutobedrag 2]]*(100-Q1_2025[[#This Row],[Relatiekorting percentage]])/100,Q1_2025[[#This Row],[Bruto - Rel.korting]])</f>
        <v>85.49</v>
      </c>
    </row>
    <row r="1466" spans="1:16" x14ac:dyDescent="0.3">
      <c r="A1466" t="s">
        <v>310</v>
      </c>
      <c r="B1466">
        <v>5020009</v>
      </c>
      <c r="C1466" t="s">
        <v>125</v>
      </c>
      <c r="D1466">
        <v>1</v>
      </c>
      <c r="E1466" s="10">
        <v>45.32</v>
      </c>
      <c r="F1466" s="10">
        <v>45.32</v>
      </c>
      <c r="G1466" s="10">
        <v>33.99</v>
      </c>
      <c r="H1466">
        <v>25</v>
      </c>
      <c r="I1466" s="10" t="str">
        <f>_xlfn.XLOOKUP(Q1_2025[[#This Row],[Artikelnr]],Artikel_prijzen[Artnr],Artikel_prijzen[Groep],"")</f>
        <v/>
      </c>
      <c r="J1466" s="10" t="str">
        <f>_xlfn.XLOOKUP(Q1_2025[[#This Row],[Artikelnr]],Artikel_prijzen[Artnr],Artikel_prijzen[Prijs 2025],"")</f>
        <v/>
      </c>
      <c r="K1466" s="10" t="str">
        <f>IF(Q1_2025[[#This Row],[Artikelprijs]]&lt;&gt;"",IF(Q1_2025[[#This Row],[Stuksprijs]]=Q1_2025[[#This Row],[Artikelprijs]],"Prijs gelijk","Prijs wijkt af"),"")</f>
        <v/>
      </c>
      <c r="L1466" s="10"/>
      <c r="N1466" s="10">
        <f>IF(Q1_2025[[#This Row],[Prijstype]]="Artikelprijs",Q1_2025[[#This Row],[Artikelprijs]],Q1_2025[[#This Row],[Stuksprijs]])</f>
        <v>45.32</v>
      </c>
      <c r="O1466" s="10">
        <f>IF(Q1_2025[[#This Row],[Prijstype]]="Artikelprijs",Q1_2025[[#This Row],[Artikelprijs]] * Q1_2025[[#This Row],[Besteld]],Q1_2025[[#This Row],[Brutobedrag]])</f>
        <v>45.32</v>
      </c>
      <c r="P1466" s="10">
        <f>IF(Q1_2025[[#This Row],[Prijstype]] = "Artikelprijs",Q1_2025[[#This Row],[Brutobedrag 2]]*(100-Q1_2025[[#This Row],[Relatiekorting percentage]])/100,Q1_2025[[#This Row],[Bruto - Rel.korting]])</f>
        <v>33.99</v>
      </c>
    </row>
    <row r="1467" spans="1:16" x14ac:dyDescent="0.3">
      <c r="A1467" t="s">
        <v>310</v>
      </c>
      <c r="B1467">
        <v>5021034</v>
      </c>
      <c r="C1467" t="s">
        <v>276</v>
      </c>
      <c r="D1467">
        <v>1</v>
      </c>
      <c r="E1467" s="10">
        <v>185.4</v>
      </c>
      <c r="F1467" s="10">
        <v>185.4</v>
      </c>
      <c r="G1467" s="10">
        <v>148.32</v>
      </c>
      <c r="H1467">
        <v>20</v>
      </c>
      <c r="I1467" s="10" t="str">
        <f>_xlfn.XLOOKUP(Q1_2025[[#This Row],[Artikelnr]],Artikel_prijzen[Artnr],Artikel_prijzen[Groep],"")</f>
        <v>Elektra</v>
      </c>
      <c r="J1467" s="10">
        <f>_xlfn.XLOOKUP(Q1_2025[[#This Row],[Artikelnr]],Artikel_prijzen[Artnr],Artikel_prijzen[Prijs 2025],"")</f>
        <v>106.8625</v>
      </c>
      <c r="K1467" s="10" t="str">
        <f>IF(Q1_2025[[#This Row],[Artikelprijs]]&lt;&gt;"",IF(Q1_2025[[#This Row],[Stuksprijs]]=Q1_2025[[#This Row],[Artikelprijs]],"Prijs gelijk","Prijs wijkt af"),"")</f>
        <v>Prijs wijkt af</v>
      </c>
      <c r="L1467" s="10"/>
      <c r="M1467" t="s">
        <v>536</v>
      </c>
      <c r="N1467" s="10">
        <f>IF(Q1_2025[[#This Row],[Prijstype]]="Artikelprijs",Q1_2025[[#This Row],[Artikelprijs]],Q1_2025[[#This Row],[Stuksprijs]])</f>
        <v>106.8625</v>
      </c>
      <c r="O1467" s="10">
        <f>IF(Q1_2025[[#This Row],[Prijstype]]="Artikelprijs",Q1_2025[[#This Row],[Artikelprijs]] * Q1_2025[[#This Row],[Besteld]],Q1_2025[[#This Row],[Brutobedrag]])</f>
        <v>106.8625</v>
      </c>
      <c r="P1467" s="10">
        <f>IF(Q1_2025[[#This Row],[Prijstype]] = "Artikelprijs",Q1_2025[[#This Row],[Brutobedrag 2]]*(100-Q1_2025[[#This Row],[Relatiekorting percentage]])/100,Q1_2025[[#This Row],[Bruto - Rel.korting]])</f>
        <v>85.49</v>
      </c>
    </row>
    <row r="1468" spans="1:16" x14ac:dyDescent="0.3">
      <c r="A1468" t="s">
        <v>310</v>
      </c>
      <c r="B1468">
        <v>5020009</v>
      </c>
      <c r="C1468" t="s">
        <v>125</v>
      </c>
      <c r="D1468">
        <v>1</v>
      </c>
      <c r="E1468" s="10">
        <v>45.32</v>
      </c>
      <c r="F1468" s="10">
        <v>45.32</v>
      </c>
      <c r="G1468" s="10">
        <v>33.99</v>
      </c>
      <c r="H1468">
        <v>25</v>
      </c>
      <c r="I1468" s="10" t="str">
        <f>_xlfn.XLOOKUP(Q1_2025[[#This Row],[Artikelnr]],Artikel_prijzen[Artnr],Artikel_prijzen[Groep],"")</f>
        <v/>
      </c>
      <c r="J1468" s="10" t="str">
        <f>_xlfn.XLOOKUP(Q1_2025[[#This Row],[Artikelnr]],Artikel_prijzen[Artnr],Artikel_prijzen[Prijs 2025],"")</f>
        <v/>
      </c>
      <c r="K1468" s="10" t="str">
        <f>IF(Q1_2025[[#This Row],[Artikelprijs]]&lt;&gt;"",IF(Q1_2025[[#This Row],[Stuksprijs]]=Q1_2025[[#This Row],[Artikelprijs]],"Prijs gelijk","Prijs wijkt af"),"")</f>
        <v/>
      </c>
      <c r="L1468" s="10"/>
      <c r="N1468" s="10">
        <f>IF(Q1_2025[[#This Row],[Prijstype]]="Artikelprijs",Q1_2025[[#This Row],[Artikelprijs]],Q1_2025[[#This Row],[Stuksprijs]])</f>
        <v>45.32</v>
      </c>
      <c r="O1468" s="10">
        <f>IF(Q1_2025[[#This Row],[Prijstype]]="Artikelprijs",Q1_2025[[#This Row],[Artikelprijs]] * Q1_2025[[#This Row],[Besteld]],Q1_2025[[#This Row],[Brutobedrag]])</f>
        <v>45.32</v>
      </c>
      <c r="P1468" s="10">
        <f>IF(Q1_2025[[#This Row],[Prijstype]] = "Artikelprijs",Q1_2025[[#This Row],[Brutobedrag 2]]*(100-Q1_2025[[#This Row],[Relatiekorting percentage]])/100,Q1_2025[[#This Row],[Bruto - Rel.korting]])</f>
        <v>33.99</v>
      </c>
    </row>
    <row r="1469" spans="1:16" x14ac:dyDescent="0.3">
      <c r="A1469" t="s">
        <v>310</v>
      </c>
      <c r="B1469">
        <v>5021034</v>
      </c>
      <c r="C1469" t="s">
        <v>276</v>
      </c>
      <c r="D1469">
        <v>1</v>
      </c>
      <c r="E1469" s="10">
        <v>185.4</v>
      </c>
      <c r="F1469" s="10">
        <v>185.4</v>
      </c>
      <c r="G1469" s="10">
        <v>148.32</v>
      </c>
      <c r="H1469">
        <v>20</v>
      </c>
      <c r="I1469" s="10" t="str">
        <f>_xlfn.XLOOKUP(Q1_2025[[#This Row],[Artikelnr]],Artikel_prijzen[Artnr],Artikel_prijzen[Groep],"")</f>
        <v>Elektra</v>
      </c>
      <c r="J1469" s="10">
        <f>_xlfn.XLOOKUP(Q1_2025[[#This Row],[Artikelnr]],Artikel_prijzen[Artnr],Artikel_prijzen[Prijs 2025],"")</f>
        <v>106.8625</v>
      </c>
      <c r="K1469" s="10" t="str">
        <f>IF(Q1_2025[[#This Row],[Artikelprijs]]&lt;&gt;"",IF(Q1_2025[[#This Row],[Stuksprijs]]=Q1_2025[[#This Row],[Artikelprijs]],"Prijs gelijk","Prijs wijkt af"),"")</f>
        <v>Prijs wijkt af</v>
      </c>
      <c r="L1469" s="10"/>
      <c r="M1469" t="s">
        <v>536</v>
      </c>
      <c r="N1469" s="10">
        <f>IF(Q1_2025[[#This Row],[Prijstype]]="Artikelprijs",Q1_2025[[#This Row],[Artikelprijs]],Q1_2025[[#This Row],[Stuksprijs]])</f>
        <v>106.8625</v>
      </c>
      <c r="O1469" s="10">
        <f>IF(Q1_2025[[#This Row],[Prijstype]]="Artikelprijs",Q1_2025[[#This Row],[Artikelprijs]] * Q1_2025[[#This Row],[Besteld]],Q1_2025[[#This Row],[Brutobedrag]])</f>
        <v>106.8625</v>
      </c>
      <c r="P1469" s="10">
        <f>IF(Q1_2025[[#This Row],[Prijstype]] = "Artikelprijs",Q1_2025[[#This Row],[Brutobedrag 2]]*(100-Q1_2025[[#This Row],[Relatiekorting percentage]])/100,Q1_2025[[#This Row],[Bruto - Rel.korting]])</f>
        <v>85.49</v>
      </c>
    </row>
    <row r="1470" spans="1:16" x14ac:dyDescent="0.3">
      <c r="A1470" t="s">
        <v>310</v>
      </c>
      <c r="B1470">
        <v>5020009</v>
      </c>
      <c r="C1470" t="s">
        <v>125</v>
      </c>
      <c r="D1470">
        <v>1</v>
      </c>
      <c r="E1470" s="10">
        <v>45.32</v>
      </c>
      <c r="F1470" s="10">
        <v>45.32</v>
      </c>
      <c r="G1470" s="10">
        <v>33.99</v>
      </c>
      <c r="H1470">
        <v>25</v>
      </c>
      <c r="I1470" s="10" t="str">
        <f>_xlfn.XLOOKUP(Q1_2025[[#This Row],[Artikelnr]],Artikel_prijzen[Artnr],Artikel_prijzen[Groep],"")</f>
        <v/>
      </c>
      <c r="J1470" s="10" t="str">
        <f>_xlfn.XLOOKUP(Q1_2025[[#This Row],[Artikelnr]],Artikel_prijzen[Artnr],Artikel_prijzen[Prijs 2025],"")</f>
        <v/>
      </c>
      <c r="K1470" s="10" t="str">
        <f>IF(Q1_2025[[#This Row],[Artikelprijs]]&lt;&gt;"",IF(Q1_2025[[#This Row],[Stuksprijs]]=Q1_2025[[#This Row],[Artikelprijs]],"Prijs gelijk","Prijs wijkt af"),"")</f>
        <v/>
      </c>
      <c r="L1470" s="10"/>
      <c r="N1470" s="10">
        <f>IF(Q1_2025[[#This Row],[Prijstype]]="Artikelprijs",Q1_2025[[#This Row],[Artikelprijs]],Q1_2025[[#This Row],[Stuksprijs]])</f>
        <v>45.32</v>
      </c>
      <c r="O1470" s="10">
        <f>IF(Q1_2025[[#This Row],[Prijstype]]="Artikelprijs",Q1_2025[[#This Row],[Artikelprijs]] * Q1_2025[[#This Row],[Besteld]],Q1_2025[[#This Row],[Brutobedrag]])</f>
        <v>45.32</v>
      </c>
      <c r="P1470" s="10">
        <f>IF(Q1_2025[[#This Row],[Prijstype]] = "Artikelprijs",Q1_2025[[#This Row],[Brutobedrag 2]]*(100-Q1_2025[[#This Row],[Relatiekorting percentage]])/100,Q1_2025[[#This Row],[Bruto - Rel.korting]])</f>
        <v>33.99</v>
      </c>
    </row>
    <row r="1471" spans="1:16" x14ac:dyDescent="0.3">
      <c r="A1471" t="s">
        <v>310</v>
      </c>
      <c r="B1471">
        <v>5021034</v>
      </c>
      <c r="C1471" t="s">
        <v>276</v>
      </c>
      <c r="D1471">
        <v>1</v>
      </c>
      <c r="E1471" s="10">
        <v>185.4</v>
      </c>
      <c r="F1471" s="10">
        <v>185.4</v>
      </c>
      <c r="G1471" s="10">
        <v>148.32</v>
      </c>
      <c r="H1471">
        <v>20</v>
      </c>
      <c r="I1471" s="10" t="str">
        <f>_xlfn.XLOOKUP(Q1_2025[[#This Row],[Artikelnr]],Artikel_prijzen[Artnr],Artikel_prijzen[Groep],"")</f>
        <v>Elektra</v>
      </c>
      <c r="J1471" s="10">
        <f>_xlfn.XLOOKUP(Q1_2025[[#This Row],[Artikelnr]],Artikel_prijzen[Artnr],Artikel_prijzen[Prijs 2025],"")</f>
        <v>106.8625</v>
      </c>
      <c r="K1471" s="10" t="str">
        <f>IF(Q1_2025[[#This Row],[Artikelprijs]]&lt;&gt;"",IF(Q1_2025[[#This Row],[Stuksprijs]]=Q1_2025[[#This Row],[Artikelprijs]],"Prijs gelijk","Prijs wijkt af"),"")</f>
        <v>Prijs wijkt af</v>
      </c>
      <c r="L1471" s="10"/>
      <c r="M1471" t="s">
        <v>536</v>
      </c>
      <c r="N1471" s="10">
        <f>IF(Q1_2025[[#This Row],[Prijstype]]="Artikelprijs",Q1_2025[[#This Row],[Artikelprijs]],Q1_2025[[#This Row],[Stuksprijs]])</f>
        <v>106.8625</v>
      </c>
      <c r="O1471" s="10">
        <f>IF(Q1_2025[[#This Row],[Prijstype]]="Artikelprijs",Q1_2025[[#This Row],[Artikelprijs]] * Q1_2025[[#This Row],[Besteld]],Q1_2025[[#This Row],[Brutobedrag]])</f>
        <v>106.8625</v>
      </c>
      <c r="P1471" s="10">
        <f>IF(Q1_2025[[#This Row],[Prijstype]] = "Artikelprijs",Q1_2025[[#This Row],[Brutobedrag 2]]*(100-Q1_2025[[#This Row],[Relatiekorting percentage]])/100,Q1_2025[[#This Row],[Bruto - Rel.korting]])</f>
        <v>85.49</v>
      </c>
    </row>
    <row r="1472" spans="1:16" x14ac:dyDescent="0.3">
      <c r="A1472" t="s">
        <v>310</v>
      </c>
      <c r="B1472">
        <v>5020009</v>
      </c>
      <c r="C1472" t="s">
        <v>125</v>
      </c>
      <c r="D1472">
        <v>1</v>
      </c>
      <c r="E1472" s="10">
        <v>45.32</v>
      </c>
      <c r="F1472" s="10">
        <v>45.32</v>
      </c>
      <c r="G1472" s="10">
        <v>33.99</v>
      </c>
      <c r="H1472">
        <v>25</v>
      </c>
      <c r="I1472" s="10" t="str">
        <f>_xlfn.XLOOKUP(Q1_2025[[#This Row],[Artikelnr]],Artikel_prijzen[Artnr],Artikel_prijzen[Groep],"")</f>
        <v/>
      </c>
      <c r="J1472" s="10" t="str">
        <f>_xlfn.XLOOKUP(Q1_2025[[#This Row],[Artikelnr]],Artikel_prijzen[Artnr],Artikel_prijzen[Prijs 2025],"")</f>
        <v/>
      </c>
      <c r="K1472" s="10" t="str">
        <f>IF(Q1_2025[[#This Row],[Artikelprijs]]&lt;&gt;"",IF(Q1_2025[[#This Row],[Stuksprijs]]=Q1_2025[[#This Row],[Artikelprijs]],"Prijs gelijk","Prijs wijkt af"),"")</f>
        <v/>
      </c>
      <c r="L1472" s="10"/>
      <c r="N1472" s="10">
        <f>IF(Q1_2025[[#This Row],[Prijstype]]="Artikelprijs",Q1_2025[[#This Row],[Artikelprijs]],Q1_2025[[#This Row],[Stuksprijs]])</f>
        <v>45.32</v>
      </c>
      <c r="O1472" s="10">
        <f>IF(Q1_2025[[#This Row],[Prijstype]]="Artikelprijs",Q1_2025[[#This Row],[Artikelprijs]] * Q1_2025[[#This Row],[Besteld]],Q1_2025[[#This Row],[Brutobedrag]])</f>
        <v>45.32</v>
      </c>
      <c r="P1472" s="10">
        <f>IF(Q1_2025[[#This Row],[Prijstype]] = "Artikelprijs",Q1_2025[[#This Row],[Brutobedrag 2]]*(100-Q1_2025[[#This Row],[Relatiekorting percentage]])/100,Q1_2025[[#This Row],[Bruto - Rel.korting]])</f>
        <v>33.99</v>
      </c>
    </row>
    <row r="1473" spans="1:16" x14ac:dyDescent="0.3">
      <c r="A1473" t="s">
        <v>310</v>
      </c>
      <c r="B1473">
        <v>5021034</v>
      </c>
      <c r="C1473" t="s">
        <v>276</v>
      </c>
      <c r="D1473">
        <v>1</v>
      </c>
      <c r="E1473" s="10">
        <v>185.4</v>
      </c>
      <c r="F1473" s="10">
        <v>185.4</v>
      </c>
      <c r="G1473" s="10">
        <v>148.32</v>
      </c>
      <c r="H1473">
        <v>20</v>
      </c>
      <c r="I1473" s="10" t="str">
        <f>_xlfn.XLOOKUP(Q1_2025[[#This Row],[Artikelnr]],Artikel_prijzen[Artnr],Artikel_prijzen[Groep],"")</f>
        <v>Elektra</v>
      </c>
      <c r="J1473" s="10">
        <f>_xlfn.XLOOKUP(Q1_2025[[#This Row],[Artikelnr]],Artikel_prijzen[Artnr],Artikel_prijzen[Prijs 2025],"")</f>
        <v>106.8625</v>
      </c>
      <c r="K1473" s="10" t="str">
        <f>IF(Q1_2025[[#This Row],[Artikelprijs]]&lt;&gt;"",IF(Q1_2025[[#This Row],[Stuksprijs]]=Q1_2025[[#This Row],[Artikelprijs]],"Prijs gelijk","Prijs wijkt af"),"")</f>
        <v>Prijs wijkt af</v>
      </c>
      <c r="L1473" s="10"/>
      <c r="M1473" t="s">
        <v>536</v>
      </c>
      <c r="N1473" s="10">
        <f>IF(Q1_2025[[#This Row],[Prijstype]]="Artikelprijs",Q1_2025[[#This Row],[Artikelprijs]],Q1_2025[[#This Row],[Stuksprijs]])</f>
        <v>106.8625</v>
      </c>
      <c r="O1473" s="10">
        <f>IF(Q1_2025[[#This Row],[Prijstype]]="Artikelprijs",Q1_2025[[#This Row],[Artikelprijs]] * Q1_2025[[#This Row],[Besteld]],Q1_2025[[#This Row],[Brutobedrag]])</f>
        <v>106.8625</v>
      </c>
      <c r="P1473" s="10">
        <f>IF(Q1_2025[[#This Row],[Prijstype]] = "Artikelprijs",Q1_2025[[#This Row],[Brutobedrag 2]]*(100-Q1_2025[[#This Row],[Relatiekorting percentage]])/100,Q1_2025[[#This Row],[Bruto - Rel.korting]])</f>
        <v>85.49</v>
      </c>
    </row>
    <row r="1474" spans="1:16" x14ac:dyDescent="0.3">
      <c r="A1474" t="s">
        <v>310</v>
      </c>
      <c r="B1474">
        <v>5020009</v>
      </c>
      <c r="C1474" t="s">
        <v>125</v>
      </c>
      <c r="D1474">
        <v>1</v>
      </c>
      <c r="E1474" s="10">
        <v>45.32</v>
      </c>
      <c r="F1474" s="10">
        <v>45.32</v>
      </c>
      <c r="G1474" s="10">
        <v>33.99</v>
      </c>
      <c r="H1474">
        <v>25</v>
      </c>
      <c r="I1474" s="10" t="str">
        <f>_xlfn.XLOOKUP(Q1_2025[[#This Row],[Artikelnr]],Artikel_prijzen[Artnr],Artikel_prijzen[Groep],"")</f>
        <v/>
      </c>
      <c r="J1474" s="10" t="str">
        <f>_xlfn.XLOOKUP(Q1_2025[[#This Row],[Artikelnr]],Artikel_prijzen[Artnr],Artikel_prijzen[Prijs 2025],"")</f>
        <v/>
      </c>
      <c r="K1474" s="10" t="str">
        <f>IF(Q1_2025[[#This Row],[Artikelprijs]]&lt;&gt;"",IF(Q1_2025[[#This Row],[Stuksprijs]]=Q1_2025[[#This Row],[Artikelprijs]],"Prijs gelijk","Prijs wijkt af"),"")</f>
        <v/>
      </c>
      <c r="L1474" s="10"/>
      <c r="N1474" s="10">
        <f>IF(Q1_2025[[#This Row],[Prijstype]]="Artikelprijs",Q1_2025[[#This Row],[Artikelprijs]],Q1_2025[[#This Row],[Stuksprijs]])</f>
        <v>45.32</v>
      </c>
      <c r="O1474" s="10">
        <f>IF(Q1_2025[[#This Row],[Prijstype]]="Artikelprijs",Q1_2025[[#This Row],[Artikelprijs]] * Q1_2025[[#This Row],[Besteld]],Q1_2025[[#This Row],[Brutobedrag]])</f>
        <v>45.32</v>
      </c>
      <c r="P1474" s="10">
        <f>IF(Q1_2025[[#This Row],[Prijstype]] = "Artikelprijs",Q1_2025[[#This Row],[Brutobedrag 2]]*(100-Q1_2025[[#This Row],[Relatiekorting percentage]])/100,Q1_2025[[#This Row],[Bruto - Rel.korting]])</f>
        <v>33.99</v>
      </c>
    </row>
    <row r="1475" spans="1:16" x14ac:dyDescent="0.3">
      <c r="A1475" t="s">
        <v>310</v>
      </c>
      <c r="B1475">
        <v>5021034</v>
      </c>
      <c r="C1475" t="s">
        <v>276</v>
      </c>
      <c r="D1475">
        <v>1</v>
      </c>
      <c r="E1475" s="10">
        <v>185.4</v>
      </c>
      <c r="F1475" s="10">
        <v>185.4</v>
      </c>
      <c r="G1475" s="10">
        <v>148.32</v>
      </c>
      <c r="H1475">
        <v>20</v>
      </c>
      <c r="I1475" s="10" t="str">
        <f>_xlfn.XLOOKUP(Q1_2025[[#This Row],[Artikelnr]],Artikel_prijzen[Artnr],Artikel_prijzen[Groep],"")</f>
        <v>Elektra</v>
      </c>
      <c r="J1475" s="10">
        <f>_xlfn.XLOOKUP(Q1_2025[[#This Row],[Artikelnr]],Artikel_prijzen[Artnr],Artikel_prijzen[Prijs 2025],"")</f>
        <v>106.8625</v>
      </c>
      <c r="K1475" s="10" t="str">
        <f>IF(Q1_2025[[#This Row],[Artikelprijs]]&lt;&gt;"",IF(Q1_2025[[#This Row],[Stuksprijs]]=Q1_2025[[#This Row],[Artikelprijs]],"Prijs gelijk","Prijs wijkt af"),"")</f>
        <v>Prijs wijkt af</v>
      </c>
      <c r="L1475" s="10"/>
      <c r="M1475" t="s">
        <v>536</v>
      </c>
      <c r="N1475" s="10">
        <f>IF(Q1_2025[[#This Row],[Prijstype]]="Artikelprijs",Q1_2025[[#This Row],[Artikelprijs]],Q1_2025[[#This Row],[Stuksprijs]])</f>
        <v>106.8625</v>
      </c>
      <c r="O1475" s="10">
        <f>IF(Q1_2025[[#This Row],[Prijstype]]="Artikelprijs",Q1_2025[[#This Row],[Artikelprijs]] * Q1_2025[[#This Row],[Besteld]],Q1_2025[[#This Row],[Brutobedrag]])</f>
        <v>106.8625</v>
      </c>
      <c r="P1475" s="10">
        <f>IF(Q1_2025[[#This Row],[Prijstype]] = "Artikelprijs",Q1_2025[[#This Row],[Brutobedrag 2]]*(100-Q1_2025[[#This Row],[Relatiekorting percentage]])/100,Q1_2025[[#This Row],[Bruto - Rel.korting]])</f>
        <v>85.49</v>
      </c>
    </row>
    <row r="1476" spans="1:16" x14ac:dyDescent="0.3">
      <c r="A1476" t="s">
        <v>310</v>
      </c>
      <c r="B1476">
        <v>5020009</v>
      </c>
      <c r="C1476" t="s">
        <v>125</v>
      </c>
      <c r="D1476">
        <v>1</v>
      </c>
      <c r="E1476" s="10">
        <v>45.32</v>
      </c>
      <c r="F1476" s="10">
        <v>45.32</v>
      </c>
      <c r="G1476" s="10">
        <v>33.99</v>
      </c>
      <c r="H1476">
        <v>25</v>
      </c>
      <c r="I1476" s="10" t="str">
        <f>_xlfn.XLOOKUP(Q1_2025[[#This Row],[Artikelnr]],Artikel_prijzen[Artnr],Artikel_prijzen[Groep],"")</f>
        <v/>
      </c>
      <c r="J1476" s="10" t="str">
        <f>_xlfn.XLOOKUP(Q1_2025[[#This Row],[Artikelnr]],Artikel_prijzen[Artnr],Artikel_prijzen[Prijs 2025],"")</f>
        <v/>
      </c>
      <c r="K1476" s="10" t="str">
        <f>IF(Q1_2025[[#This Row],[Artikelprijs]]&lt;&gt;"",IF(Q1_2025[[#This Row],[Stuksprijs]]=Q1_2025[[#This Row],[Artikelprijs]],"Prijs gelijk","Prijs wijkt af"),"")</f>
        <v/>
      </c>
      <c r="L1476" s="10"/>
      <c r="N1476" s="10">
        <f>IF(Q1_2025[[#This Row],[Prijstype]]="Artikelprijs",Q1_2025[[#This Row],[Artikelprijs]],Q1_2025[[#This Row],[Stuksprijs]])</f>
        <v>45.32</v>
      </c>
      <c r="O1476" s="10">
        <f>IF(Q1_2025[[#This Row],[Prijstype]]="Artikelprijs",Q1_2025[[#This Row],[Artikelprijs]] * Q1_2025[[#This Row],[Besteld]],Q1_2025[[#This Row],[Brutobedrag]])</f>
        <v>45.32</v>
      </c>
      <c r="P1476" s="10">
        <f>IF(Q1_2025[[#This Row],[Prijstype]] = "Artikelprijs",Q1_2025[[#This Row],[Brutobedrag 2]]*(100-Q1_2025[[#This Row],[Relatiekorting percentage]])/100,Q1_2025[[#This Row],[Bruto - Rel.korting]])</f>
        <v>33.99</v>
      </c>
    </row>
    <row r="1477" spans="1:16" x14ac:dyDescent="0.3">
      <c r="A1477" t="s">
        <v>310</v>
      </c>
      <c r="B1477">
        <v>5021034</v>
      </c>
      <c r="C1477" t="s">
        <v>276</v>
      </c>
      <c r="D1477">
        <v>1</v>
      </c>
      <c r="E1477" s="10">
        <v>185.4</v>
      </c>
      <c r="F1477" s="10">
        <v>185.4</v>
      </c>
      <c r="G1477" s="10">
        <v>148.32</v>
      </c>
      <c r="H1477">
        <v>20</v>
      </c>
      <c r="I1477" s="10" t="str">
        <f>_xlfn.XLOOKUP(Q1_2025[[#This Row],[Artikelnr]],Artikel_prijzen[Artnr],Artikel_prijzen[Groep],"")</f>
        <v>Elektra</v>
      </c>
      <c r="J1477" s="10">
        <f>_xlfn.XLOOKUP(Q1_2025[[#This Row],[Artikelnr]],Artikel_prijzen[Artnr],Artikel_prijzen[Prijs 2025],"")</f>
        <v>106.8625</v>
      </c>
      <c r="K1477" s="10" t="str">
        <f>IF(Q1_2025[[#This Row],[Artikelprijs]]&lt;&gt;"",IF(Q1_2025[[#This Row],[Stuksprijs]]=Q1_2025[[#This Row],[Artikelprijs]],"Prijs gelijk","Prijs wijkt af"),"")</f>
        <v>Prijs wijkt af</v>
      </c>
      <c r="L1477" s="10"/>
      <c r="M1477" t="s">
        <v>536</v>
      </c>
      <c r="N1477" s="10">
        <f>IF(Q1_2025[[#This Row],[Prijstype]]="Artikelprijs",Q1_2025[[#This Row],[Artikelprijs]],Q1_2025[[#This Row],[Stuksprijs]])</f>
        <v>106.8625</v>
      </c>
      <c r="O1477" s="10">
        <f>IF(Q1_2025[[#This Row],[Prijstype]]="Artikelprijs",Q1_2025[[#This Row],[Artikelprijs]] * Q1_2025[[#This Row],[Besteld]],Q1_2025[[#This Row],[Brutobedrag]])</f>
        <v>106.8625</v>
      </c>
      <c r="P1477" s="10">
        <f>IF(Q1_2025[[#This Row],[Prijstype]] = "Artikelprijs",Q1_2025[[#This Row],[Brutobedrag 2]]*(100-Q1_2025[[#This Row],[Relatiekorting percentage]])/100,Q1_2025[[#This Row],[Bruto - Rel.korting]])</f>
        <v>85.49</v>
      </c>
    </row>
    <row r="1478" spans="1:16" x14ac:dyDescent="0.3">
      <c r="A1478" t="s">
        <v>310</v>
      </c>
      <c r="B1478">
        <v>5020009</v>
      </c>
      <c r="C1478" t="s">
        <v>125</v>
      </c>
      <c r="D1478">
        <v>1</v>
      </c>
      <c r="E1478" s="10">
        <v>45.32</v>
      </c>
      <c r="F1478" s="10">
        <v>45.32</v>
      </c>
      <c r="G1478" s="10">
        <v>33.99</v>
      </c>
      <c r="H1478">
        <v>25</v>
      </c>
      <c r="I1478" s="10" t="str">
        <f>_xlfn.XLOOKUP(Q1_2025[[#This Row],[Artikelnr]],Artikel_prijzen[Artnr],Artikel_prijzen[Groep],"")</f>
        <v/>
      </c>
      <c r="J1478" s="10" t="str">
        <f>_xlfn.XLOOKUP(Q1_2025[[#This Row],[Artikelnr]],Artikel_prijzen[Artnr],Artikel_prijzen[Prijs 2025],"")</f>
        <v/>
      </c>
      <c r="K1478" s="10" t="str">
        <f>IF(Q1_2025[[#This Row],[Artikelprijs]]&lt;&gt;"",IF(Q1_2025[[#This Row],[Stuksprijs]]=Q1_2025[[#This Row],[Artikelprijs]],"Prijs gelijk","Prijs wijkt af"),"")</f>
        <v/>
      </c>
      <c r="L1478" s="10"/>
      <c r="N1478" s="10">
        <f>IF(Q1_2025[[#This Row],[Prijstype]]="Artikelprijs",Q1_2025[[#This Row],[Artikelprijs]],Q1_2025[[#This Row],[Stuksprijs]])</f>
        <v>45.32</v>
      </c>
      <c r="O1478" s="10">
        <f>IF(Q1_2025[[#This Row],[Prijstype]]="Artikelprijs",Q1_2025[[#This Row],[Artikelprijs]] * Q1_2025[[#This Row],[Besteld]],Q1_2025[[#This Row],[Brutobedrag]])</f>
        <v>45.32</v>
      </c>
      <c r="P1478" s="10">
        <f>IF(Q1_2025[[#This Row],[Prijstype]] = "Artikelprijs",Q1_2025[[#This Row],[Brutobedrag 2]]*(100-Q1_2025[[#This Row],[Relatiekorting percentage]])/100,Q1_2025[[#This Row],[Bruto - Rel.korting]])</f>
        <v>33.99</v>
      </c>
    </row>
    <row r="1479" spans="1:16" x14ac:dyDescent="0.3">
      <c r="A1479" t="s">
        <v>310</v>
      </c>
      <c r="B1479">
        <v>5021034</v>
      </c>
      <c r="C1479" t="s">
        <v>276</v>
      </c>
      <c r="D1479">
        <v>1</v>
      </c>
      <c r="E1479" s="10">
        <v>185.4</v>
      </c>
      <c r="F1479" s="10">
        <v>185.4</v>
      </c>
      <c r="G1479" s="10">
        <v>148.32</v>
      </c>
      <c r="H1479">
        <v>20</v>
      </c>
      <c r="I1479" s="10" t="str">
        <f>_xlfn.XLOOKUP(Q1_2025[[#This Row],[Artikelnr]],Artikel_prijzen[Artnr],Artikel_prijzen[Groep],"")</f>
        <v>Elektra</v>
      </c>
      <c r="J1479" s="10">
        <f>_xlfn.XLOOKUP(Q1_2025[[#This Row],[Artikelnr]],Artikel_prijzen[Artnr],Artikel_prijzen[Prijs 2025],"")</f>
        <v>106.8625</v>
      </c>
      <c r="K1479" s="10" t="str">
        <f>IF(Q1_2025[[#This Row],[Artikelprijs]]&lt;&gt;"",IF(Q1_2025[[#This Row],[Stuksprijs]]=Q1_2025[[#This Row],[Artikelprijs]],"Prijs gelijk","Prijs wijkt af"),"")</f>
        <v>Prijs wijkt af</v>
      </c>
      <c r="L1479" s="10"/>
      <c r="M1479" t="s">
        <v>536</v>
      </c>
      <c r="N1479" s="10">
        <f>IF(Q1_2025[[#This Row],[Prijstype]]="Artikelprijs",Q1_2025[[#This Row],[Artikelprijs]],Q1_2025[[#This Row],[Stuksprijs]])</f>
        <v>106.8625</v>
      </c>
      <c r="O1479" s="10">
        <f>IF(Q1_2025[[#This Row],[Prijstype]]="Artikelprijs",Q1_2025[[#This Row],[Artikelprijs]] * Q1_2025[[#This Row],[Besteld]],Q1_2025[[#This Row],[Brutobedrag]])</f>
        <v>106.8625</v>
      </c>
      <c r="P1479" s="10">
        <f>IF(Q1_2025[[#This Row],[Prijstype]] = "Artikelprijs",Q1_2025[[#This Row],[Brutobedrag 2]]*(100-Q1_2025[[#This Row],[Relatiekorting percentage]])/100,Q1_2025[[#This Row],[Bruto - Rel.korting]])</f>
        <v>85.49</v>
      </c>
    </row>
    <row r="1480" spans="1:16" x14ac:dyDescent="0.3">
      <c r="A1480" t="s">
        <v>310</v>
      </c>
      <c r="B1480">
        <v>5020009</v>
      </c>
      <c r="C1480" t="s">
        <v>125</v>
      </c>
      <c r="D1480">
        <v>1</v>
      </c>
      <c r="E1480" s="10">
        <v>45.32</v>
      </c>
      <c r="F1480" s="10">
        <v>45.32</v>
      </c>
      <c r="G1480" s="10">
        <v>33.99</v>
      </c>
      <c r="H1480">
        <v>25</v>
      </c>
      <c r="I1480" s="10" t="str">
        <f>_xlfn.XLOOKUP(Q1_2025[[#This Row],[Artikelnr]],Artikel_prijzen[Artnr],Artikel_prijzen[Groep],"")</f>
        <v/>
      </c>
      <c r="J1480" s="10" t="str">
        <f>_xlfn.XLOOKUP(Q1_2025[[#This Row],[Artikelnr]],Artikel_prijzen[Artnr],Artikel_prijzen[Prijs 2025],"")</f>
        <v/>
      </c>
      <c r="K1480" s="10" t="str">
        <f>IF(Q1_2025[[#This Row],[Artikelprijs]]&lt;&gt;"",IF(Q1_2025[[#This Row],[Stuksprijs]]=Q1_2025[[#This Row],[Artikelprijs]],"Prijs gelijk","Prijs wijkt af"),"")</f>
        <v/>
      </c>
      <c r="L1480" s="10"/>
      <c r="N1480" s="10">
        <f>IF(Q1_2025[[#This Row],[Prijstype]]="Artikelprijs",Q1_2025[[#This Row],[Artikelprijs]],Q1_2025[[#This Row],[Stuksprijs]])</f>
        <v>45.32</v>
      </c>
      <c r="O1480" s="10">
        <f>IF(Q1_2025[[#This Row],[Prijstype]]="Artikelprijs",Q1_2025[[#This Row],[Artikelprijs]] * Q1_2025[[#This Row],[Besteld]],Q1_2025[[#This Row],[Brutobedrag]])</f>
        <v>45.32</v>
      </c>
      <c r="P1480" s="10">
        <f>IF(Q1_2025[[#This Row],[Prijstype]] = "Artikelprijs",Q1_2025[[#This Row],[Brutobedrag 2]]*(100-Q1_2025[[#This Row],[Relatiekorting percentage]])/100,Q1_2025[[#This Row],[Bruto - Rel.korting]])</f>
        <v>33.99</v>
      </c>
    </row>
    <row r="1481" spans="1:16" x14ac:dyDescent="0.3">
      <c r="A1481" t="s">
        <v>310</v>
      </c>
      <c r="B1481">
        <v>5021034</v>
      </c>
      <c r="C1481" t="s">
        <v>276</v>
      </c>
      <c r="D1481">
        <v>1</v>
      </c>
      <c r="E1481" s="10">
        <v>185.4</v>
      </c>
      <c r="F1481" s="10">
        <v>185.4</v>
      </c>
      <c r="G1481" s="10">
        <v>148.32</v>
      </c>
      <c r="H1481">
        <v>20</v>
      </c>
      <c r="I1481" s="10" t="str">
        <f>_xlfn.XLOOKUP(Q1_2025[[#This Row],[Artikelnr]],Artikel_prijzen[Artnr],Artikel_prijzen[Groep],"")</f>
        <v>Elektra</v>
      </c>
      <c r="J1481" s="10">
        <f>_xlfn.XLOOKUP(Q1_2025[[#This Row],[Artikelnr]],Artikel_prijzen[Artnr],Artikel_prijzen[Prijs 2025],"")</f>
        <v>106.8625</v>
      </c>
      <c r="K1481" s="10" t="str">
        <f>IF(Q1_2025[[#This Row],[Artikelprijs]]&lt;&gt;"",IF(Q1_2025[[#This Row],[Stuksprijs]]=Q1_2025[[#This Row],[Artikelprijs]],"Prijs gelijk","Prijs wijkt af"),"")</f>
        <v>Prijs wijkt af</v>
      </c>
      <c r="L1481" s="10"/>
      <c r="M1481" t="s">
        <v>536</v>
      </c>
      <c r="N1481" s="10">
        <f>IF(Q1_2025[[#This Row],[Prijstype]]="Artikelprijs",Q1_2025[[#This Row],[Artikelprijs]],Q1_2025[[#This Row],[Stuksprijs]])</f>
        <v>106.8625</v>
      </c>
      <c r="O1481" s="10">
        <f>IF(Q1_2025[[#This Row],[Prijstype]]="Artikelprijs",Q1_2025[[#This Row],[Artikelprijs]] * Q1_2025[[#This Row],[Besteld]],Q1_2025[[#This Row],[Brutobedrag]])</f>
        <v>106.8625</v>
      </c>
      <c r="P1481" s="10">
        <f>IF(Q1_2025[[#This Row],[Prijstype]] = "Artikelprijs",Q1_2025[[#This Row],[Brutobedrag 2]]*(100-Q1_2025[[#This Row],[Relatiekorting percentage]])/100,Q1_2025[[#This Row],[Bruto - Rel.korting]])</f>
        <v>85.49</v>
      </c>
    </row>
    <row r="1482" spans="1:16" x14ac:dyDescent="0.3">
      <c r="A1482" t="s">
        <v>310</v>
      </c>
      <c r="B1482">
        <v>5020009</v>
      </c>
      <c r="C1482" t="s">
        <v>125</v>
      </c>
      <c r="D1482">
        <v>1</v>
      </c>
      <c r="E1482" s="10">
        <v>45.32</v>
      </c>
      <c r="F1482" s="10">
        <v>45.32</v>
      </c>
      <c r="G1482" s="10">
        <v>33.99</v>
      </c>
      <c r="H1482">
        <v>25</v>
      </c>
      <c r="I1482" s="10" t="str">
        <f>_xlfn.XLOOKUP(Q1_2025[[#This Row],[Artikelnr]],Artikel_prijzen[Artnr],Artikel_prijzen[Groep],"")</f>
        <v/>
      </c>
      <c r="J1482" s="10" t="str">
        <f>_xlfn.XLOOKUP(Q1_2025[[#This Row],[Artikelnr]],Artikel_prijzen[Artnr],Artikel_prijzen[Prijs 2025],"")</f>
        <v/>
      </c>
      <c r="K1482" s="10" t="str">
        <f>IF(Q1_2025[[#This Row],[Artikelprijs]]&lt;&gt;"",IF(Q1_2025[[#This Row],[Stuksprijs]]=Q1_2025[[#This Row],[Artikelprijs]],"Prijs gelijk","Prijs wijkt af"),"")</f>
        <v/>
      </c>
      <c r="L1482" s="10"/>
      <c r="N1482" s="10">
        <f>IF(Q1_2025[[#This Row],[Prijstype]]="Artikelprijs",Q1_2025[[#This Row],[Artikelprijs]],Q1_2025[[#This Row],[Stuksprijs]])</f>
        <v>45.32</v>
      </c>
      <c r="O1482" s="10">
        <f>IF(Q1_2025[[#This Row],[Prijstype]]="Artikelprijs",Q1_2025[[#This Row],[Artikelprijs]] * Q1_2025[[#This Row],[Besteld]],Q1_2025[[#This Row],[Brutobedrag]])</f>
        <v>45.32</v>
      </c>
      <c r="P1482" s="10">
        <f>IF(Q1_2025[[#This Row],[Prijstype]] = "Artikelprijs",Q1_2025[[#This Row],[Brutobedrag 2]]*(100-Q1_2025[[#This Row],[Relatiekorting percentage]])/100,Q1_2025[[#This Row],[Bruto - Rel.korting]])</f>
        <v>33.99</v>
      </c>
    </row>
    <row r="1483" spans="1:16" x14ac:dyDescent="0.3">
      <c r="A1483" t="s">
        <v>310</v>
      </c>
      <c r="B1483">
        <v>5021034</v>
      </c>
      <c r="C1483" t="s">
        <v>276</v>
      </c>
      <c r="D1483">
        <v>1</v>
      </c>
      <c r="E1483" s="10">
        <v>185.4</v>
      </c>
      <c r="F1483" s="10">
        <v>185.4</v>
      </c>
      <c r="G1483" s="10">
        <v>148.32</v>
      </c>
      <c r="H1483">
        <v>20</v>
      </c>
      <c r="I1483" s="10" t="str">
        <f>_xlfn.XLOOKUP(Q1_2025[[#This Row],[Artikelnr]],Artikel_prijzen[Artnr],Artikel_prijzen[Groep],"")</f>
        <v>Elektra</v>
      </c>
      <c r="J1483" s="10">
        <f>_xlfn.XLOOKUP(Q1_2025[[#This Row],[Artikelnr]],Artikel_prijzen[Artnr],Artikel_prijzen[Prijs 2025],"")</f>
        <v>106.8625</v>
      </c>
      <c r="K1483" s="10" t="str">
        <f>IF(Q1_2025[[#This Row],[Artikelprijs]]&lt;&gt;"",IF(Q1_2025[[#This Row],[Stuksprijs]]=Q1_2025[[#This Row],[Artikelprijs]],"Prijs gelijk","Prijs wijkt af"),"")</f>
        <v>Prijs wijkt af</v>
      </c>
      <c r="L1483" s="10"/>
      <c r="M1483" t="s">
        <v>536</v>
      </c>
      <c r="N1483" s="10">
        <f>IF(Q1_2025[[#This Row],[Prijstype]]="Artikelprijs",Q1_2025[[#This Row],[Artikelprijs]],Q1_2025[[#This Row],[Stuksprijs]])</f>
        <v>106.8625</v>
      </c>
      <c r="O1483" s="10">
        <f>IF(Q1_2025[[#This Row],[Prijstype]]="Artikelprijs",Q1_2025[[#This Row],[Artikelprijs]] * Q1_2025[[#This Row],[Besteld]],Q1_2025[[#This Row],[Brutobedrag]])</f>
        <v>106.8625</v>
      </c>
      <c r="P1483" s="10">
        <f>IF(Q1_2025[[#This Row],[Prijstype]] = "Artikelprijs",Q1_2025[[#This Row],[Brutobedrag 2]]*(100-Q1_2025[[#This Row],[Relatiekorting percentage]])/100,Q1_2025[[#This Row],[Bruto - Rel.korting]])</f>
        <v>85.49</v>
      </c>
    </row>
    <row r="1484" spans="1:16" x14ac:dyDescent="0.3">
      <c r="A1484" t="s">
        <v>310</v>
      </c>
      <c r="B1484">
        <v>5020009</v>
      </c>
      <c r="C1484" t="s">
        <v>125</v>
      </c>
      <c r="D1484">
        <v>1</v>
      </c>
      <c r="E1484" s="10">
        <v>45.32</v>
      </c>
      <c r="F1484" s="10">
        <v>45.32</v>
      </c>
      <c r="G1484" s="10">
        <v>33.99</v>
      </c>
      <c r="H1484">
        <v>25</v>
      </c>
      <c r="I1484" s="10" t="str">
        <f>_xlfn.XLOOKUP(Q1_2025[[#This Row],[Artikelnr]],Artikel_prijzen[Artnr],Artikel_prijzen[Groep],"")</f>
        <v/>
      </c>
      <c r="J1484" s="10" t="str">
        <f>_xlfn.XLOOKUP(Q1_2025[[#This Row],[Artikelnr]],Artikel_prijzen[Artnr],Artikel_prijzen[Prijs 2025],"")</f>
        <v/>
      </c>
      <c r="K1484" s="10" t="str">
        <f>IF(Q1_2025[[#This Row],[Artikelprijs]]&lt;&gt;"",IF(Q1_2025[[#This Row],[Stuksprijs]]=Q1_2025[[#This Row],[Artikelprijs]],"Prijs gelijk","Prijs wijkt af"),"")</f>
        <v/>
      </c>
      <c r="L1484" s="10"/>
      <c r="N1484" s="10">
        <f>IF(Q1_2025[[#This Row],[Prijstype]]="Artikelprijs",Q1_2025[[#This Row],[Artikelprijs]],Q1_2025[[#This Row],[Stuksprijs]])</f>
        <v>45.32</v>
      </c>
      <c r="O1484" s="10">
        <f>IF(Q1_2025[[#This Row],[Prijstype]]="Artikelprijs",Q1_2025[[#This Row],[Artikelprijs]] * Q1_2025[[#This Row],[Besteld]],Q1_2025[[#This Row],[Brutobedrag]])</f>
        <v>45.32</v>
      </c>
      <c r="P1484" s="10">
        <f>IF(Q1_2025[[#This Row],[Prijstype]] = "Artikelprijs",Q1_2025[[#This Row],[Brutobedrag 2]]*(100-Q1_2025[[#This Row],[Relatiekorting percentage]])/100,Q1_2025[[#This Row],[Bruto - Rel.korting]])</f>
        <v>33.99</v>
      </c>
    </row>
    <row r="1485" spans="1:16" x14ac:dyDescent="0.3">
      <c r="A1485" t="s">
        <v>310</v>
      </c>
      <c r="B1485">
        <v>5021034</v>
      </c>
      <c r="C1485" t="s">
        <v>276</v>
      </c>
      <c r="D1485">
        <v>1</v>
      </c>
      <c r="E1485" s="10">
        <v>185.4</v>
      </c>
      <c r="F1485" s="10">
        <v>185.4</v>
      </c>
      <c r="G1485" s="10">
        <v>148.32</v>
      </c>
      <c r="H1485">
        <v>20</v>
      </c>
      <c r="I1485" s="10" t="str">
        <f>_xlfn.XLOOKUP(Q1_2025[[#This Row],[Artikelnr]],Artikel_prijzen[Artnr],Artikel_prijzen[Groep],"")</f>
        <v>Elektra</v>
      </c>
      <c r="J1485" s="10">
        <f>_xlfn.XLOOKUP(Q1_2025[[#This Row],[Artikelnr]],Artikel_prijzen[Artnr],Artikel_prijzen[Prijs 2025],"")</f>
        <v>106.8625</v>
      </c>
      <c r="K1485" s="10" t="str">
        <f>IF(Q1_2025[[#This Row],[Artikelprijs]]&lt;&gt;"",IF(Q1_2025[[#This Row],[Stuksprijs]]=Q1_2025[[#This Row],[Artikelprijs]],"Prijs gelijk","Prijs wijkt af"),"")</f>
        <v>Prijs wijkt af</v>
      </c>
      <c r="L1485" s="10"/>
      <c r="M1485" t="s">
        <v>536</v>
      </c>
      <c r="N1485" s="10">
        <f>IF(Q1_2025[[#This Row],[Prijstype]]="Artikelprijs",Q1_2025[[#This Row],[Artikelprijs]],Q1_2025[[#This Row],[Stuksprijs]])</f>
        <v>106.8625</v>
      </c>
      <c r="O1485" s="10">
        <f>IF(Q1_2025[[#This Row],[Prijstype]]="Artikelprijs",Q1_2025[[#This Row],[Artikelprijs]] * Q1_2025[[#This Row],[Besteld]],Q1_2025[[#This Row],[Brutobedrag]])</f>
        <v>106.8625</v>
      </c>
      <c r="P1485" s="10">
        <f>IF(Q1_2025[[#This Row],[Prijstype]] = "Artikelprijs",Q1_2025[[#This Row],[Brutobedrag 2]]*(100-Q1_2025[[#This Row],[Relatiekorting percentage]])/100,Q1_2025[[#This Row],[Bruto - Rel.korting]])</f>
        <v>85.49</v>
      </c>
    </row>
    <row r="1486" spans="1:16" x14ac:dyDescent="0.3">
      <c r="A1486" t="s">
        <v>310</v>
      </c>
      <c r="B1486">
        <v>5020009</v>
      </c>
      <c r="C1486" t="s">
        <v>125</v>
      </c>
      <c r="D1486">
        <v>1</v>
      </c>
      <c r="E1486" s="10">
        <v>45.32</v>
      </c>
      <c r="F1486" s="10">
        <v>45.32</v>
      </c>
      <c r="G1486" s="10">
        <v>33.99</v>
      </c>
      <c r="H1486">
        <v>25</v>
      </c>
      <c r="I1486" s="10" t="str">
        <f>_xlfn.XLOOKUP(Q1_2025[[#This Row],[Artikelnr]],Artikel_prijzen[Artnr],Artikel_prijzen[Groep],"")</f>
        <v/>
      </c>
      <c r="J1486" s="10" t="str">
        <f>_xlfn.XLOOKUP(Q1_2025[[#This Row],[Artikelnr]],Artikel_prijzen[Artnr],Artikel_prijzen[Prijs 2025],"")</f>
        <v/>
      </c>
      <c r="K1486" s="10" t="str">
        <f>IF(Q1_2025[[#This Row],[Artikelprijs]]&lt;&gt;"",IF(Q1_2025[[#This Row],[Stuksprijs]]=Q1_2025[[#This Row],[Artikelprijs]],"Prijs gelijk","Prijs wijkt af"),"")</f>
        <v/>
      </c>
      <c r="L1486" s="10"/>
      <c r="N1486" s="10">
        <f>IF(Q1_2025[[#This Row],[Prijstype]]="Artikelprijs",Q1_2025[[#This Row],[Artikelprijs]],Q1_2025[[#This Row],[Stuksprijs]])</f>
        <v>45.32</v>
      </c>
      <c r="O1486" s="10">
        <f>IF(Q1_2025[[#This Row],[Prijstype]]="Artikelprijs",Q1_2025[[#This Row],[Artikelprijs]] * Q1_2025[[#This Row],[Besteld]],Q1_2025[[#This Row],[Brutobedrag]])</f>
        <v>45.32</v>
      </c>
      <c r="P1486" s="10">
        <f>IF(Q1_2025[[#This Row],[Prijstype]] = "Artikelprijs",Q1_2025[[#This Row],[Brutobedrag 2]]*(100-Q1_2025[[#This Row],[Relatiekorting percentage]])/100,Q1_2025[[#This Row],[Bruto - Rel.korting]])</f>
        <v>33.99</v>
      </c>
    </row>
    <row r="1487" spans="1:16" x14ac:dyDescent="0.3">
      <c r="A1487" t="s">
        <v>310</v>
      </c>
      <c r="B1487">
        <v>5021034</v>
      </c>
      <c r="C1487" t="s">
        <v>276</v>
      </c>
      <c r="D1487">
        <v>1</v>
      </c>
      <c r="E1487" s="10">
        <v>185.4</v>
      </c>
      <c r="F1487" s="10">
        <v>185.4</v>
      </c>
      <c r="G1487" s="10">
        <v>148.32</v>
      </c>
      <c r="H1487">
        <v>20</v>
      </c>
      <c r="I1487" s="10" t="str">
        <f>_xlfn.XLOOKUP(Q1_2025[[#This Row],[Artikelnr]],Artikel_prijzen[Artnr],Artikel_prijzen[Groep],"")</f>
        <v>Elektra</v>
      </c>
      <c r="J1487" s="10">
        <f>_xlfn.XLOOKUP(Q1_2025[[#This Row],[Artikelnr]],Artikel_prijzen[Artnr],Artikel_prijzen[Prijs 2025],"")</f>
        <v>106.8625</v>
      </c>
      <c r="K1487" s="10" t="str">
        <f>IF(Q1_2025[[#This Row],[Artikelprijs]]&lt;&gt;"",IF(Q1_2025[[#This Row],[Stuksprijs]]=Q1_2025[[#This Row],[Artikelprijs]],"Prijs gelijk","Prijs wijkt af"),"")</f>
        <v>Prijs wijkt af</v>
      </c>
      <c r="L1487" s="10"/>
      <c r="M1487" t="s">
        <v>536</v>
      </c>
      <c r="N1487" s="10">
        <f>IF(Q1_2025[[#This Row],[Prijstype]]="Artikelprijs",Q1_2025[[#This Row],[Artikelprijs]],Q1_2025[[#This Row],[Stuksprijs]])</f>
        <v>106.8625</v>
      </c>
      <c r="O1487" s="10">
        <f>IF(Q1_2025[[#This Row],[Prijstype]]="Artikelprijs",Q1_2025[[#This Row],[Artikelprijs]] * Q1_2025[[#This Row],[Besteld]],Q1_2025[[#This Row],[Brutobedrag]])</f>
        <v>106.8625</v>
      </c>
      <c r="P1487" s="10">
        <f>IF(Q1_2025[[#This Row],[Prijstype]] = "Artikelprijs",Q1_2025[[#This Row],[Brutobedrag 2]]*(100-Q1_2025[[#This Row],[Relatiekorting percentage]])/100,Q1_2025[[#This Row],[Bruto - Rel.korting]])</f>
        <v>85.49</v>
      </c>
    </row>
    <row r="1488" spans="1:16" x14ac:dyDescent="0.3">
      <c r="A1488" t="s">
        <v>310</v>
      </c>
      <c r="B1488">
        <v>5020009</v>
      </c>
      <c r="C1488" t="s">
        <v>125</v>
      </c>
      <c r="D1488">
        <v>1</v>
      </c>
      <c r="E1488" s="10">
        <v>45.32</v>
      </c>
      <c r="F1488" s="10">
        <v>45.32</v>
      </c>
      <c r="G1488" s="10">
        <v>33.99</v>
      </c>
      <c r="H1488">
        <v>25</v>
      </c>
      <c r="I1488" s="10" t="str">
        <f>_xlfn.XLOOKUP(Q1_2025[[#This Row],[Artikelnr]],Artikel_prijzen[Artnr],Artikel_prijzen[Groep],"")</f>
        <v/>
      </c>
      <c r="J1488" s="10" t="str">
        <f>_xlfn.XLOOKUP(Q1_2025[[#This Row],[Artikelnr]],Artikel_prijzen[Artnr],Artikel_prijzen[Prijs 2025],"")</f>
        <v/>
      </c>
      <c r="K1488" s="10" t="str">
        <f>IF(Q1_2025[[#This Row],[Artikelprijs]]&lt;&gt;"",IF(Q1_2025[[#This Row],[Stuksprijs]]=Q1_2025[[#This Row],[Artikelprijs]],"Prijs gelijk","Prijs wijkt af"),"")</f>
        <v/>
      </c>
      <c r="L1488" s="10"/>
      <c r="N1488" s="10">
        <f>IF(Q1_2025[[#This Row],[Prijstype]]="Artikelprijs",Q1_2025[[#This Row],[Artikelprijs]],Q1_2025[[#This Row],[Stuksprijs]])</f>
        <v>45.32</v>
      </c>
      <c r="O1488" s="10">
        <f>IF(Q1_2025[[#This Row],[Prijstype]]="Artikelprijs",Q1_2025[[#This Row],[Artikelprijs]] * Q1_2025[[#This Row],[Besteld]],Q1_2025[[#This Row],[Brutobedrag]])</f>
        <v>45.32</v>
      </c>
      <c r="P1488" s="10">
        <f>IF(Q1_2025[[#This Row],[Prijstype]] = "Artikelprijs",Q1_2025[[#This Row],[Brutobedrag 2]]*(100-Q1_2025[[#This Row],[Relatiekorting percentage]])/100,Q1_2025[[#This Row],[Bruto - Rel.korting]])</f>
        <v>33.99</v>
      </c>
    </row>
    <row r="1489" spans="1:16" x14ac:dyDescent="0.3">
      <c r="A1489" t="s">
        <v>310</v>
      </c>
      <c r="B1489">
        <v>5021034</v>
      </c>
      <c r="C1489" t="s">
        <v>276</v>
      </c>
      <c r="D1489">
        <v>1</v>
      </c>
      <c r="E1489" s="10">
        <v>185.4</v>
      </c>
      <c r="F1489" s="10">
        <v>185.4</v>
      </c>
      <c r="G1489" s="10">
        <v>148.32</v>
      </c>
      <c r="H1489">
        <v>20</v>
      </c>
      <c r="I1489" s="10" t="str">
        <f>_xlfn.XLOOKUP(Q1_2025[[#This Row],[Artikelnr]],Artikel_prijzen[Artnr],Artikel_prijzen[Groep],"")</f>
        <v>Elektra</v>
      </c>
      <c r="J1489" s="10">
        <f>_xlfn.XLOOKUP(Q1_2025[[#This Row],[Artikelnr]],Artikel_prijzen[Artnr],Artikel_prijzen[Prijs 2025],"")</f>
        <v>106.8625</v>
      </c>
      <c r="K1489" s="10" t="str">
        <f>IF(Q1_2025[[#This Row],[Artikelprijs]]&lt;&gt;"",IF(Q1_2025[[#This Row],[Stuksprijs]]=Q1_2025[[#This Row],[Artikelprijs]],"Prijs gelijk","Prijs wijkt af"),"")</f>
        <v>Prijs wijkt af</v>
      </c>
      <c r="L1489" s="10"/>
      <c r="M1489" t="s">
        <v>536</v>
      </c>
      <c r="N1489" s="10">
        <f>IF(Q1_2025[[#This Row],[Prijstype]]="Artikelprijs",Q1_2025[[#This Row],[Artikelprijs]],Q1_2025[[#This Row],[Stuksprijs]])</f>
        <v>106.8625</v>
      </c>
      <c r="O1489" s="10">
        <f>IF(Q1_2025[[#This Row],[Prijstype]]="Artikelprijs",Q1_2025[[#This Row],[Artikelprijs]] * Q1_2025[[#This Row],[Besteld]],Q1_2025[[#This Row],[Brutobedrag]])</f>
        <v>106.8625</v>
      </c>
      <c r="P1489" s="10">
        <f>IF(Q1_2025[[#This Row],[Prijstype]] = "Artikelprijs",Q1_2025[[#This Row],[Brutobedrag 2]]*(100-Q1_2025[[#This Row],[Relatiekorting percentage]])/100,Q1_2025[[#This Row],[Bruto - Rel.korting]])</f>
        <v>85.49</v>
      </c>
    </row>
    <row r="1490" spans="1:16" x14ac:dyDescent="0.3">
      <c r="A1490" t="s">
        <v>310</v>
      </c>
      <c r="B1490">
        <v>5020009</v>
      </c>
      <c r="C1490" t="s">
        <v>125</v>
      </c>
      <c r="D1490">
        <v>1</v>
      </c>
      <c r="E1490" s="10">
        <v>45.32</v>
      </c>
      <c r="F1490" s="10">
        <v>45.32</v>
      </c>
      <c r="G1490" s="10">
        <v>33.99</v>
      </c>
      <c r="H1490">
        <v>25</v>
      </c>
      <c r="I1490" s="10" t="str">
        <f>_xlfn.XLOOKUP(Q1_2025[[#This Row],[Artikelnr]],Artikel_prijzen[Artnr],Artikel_prijzen[Groep],"")</f>
        <v/>
      </c>
      <c r="J1490" s="10" t="str">
        <f>_xlfn.XLOOKUP(Q1_2025[[#This Row],[Artikelnr]],Artikel_prijzen[Artnr],Artikel_prijzen[Prijs 2025],"")</f>
        <v/>
      </c>
      <c r="K1490" s="10" t="str">
        <f>IF(Q1_2025[[#This Row],[Artikelprijs]]&lt;&gt;"",IF(Q1_2025[[#This Row],[Stuksprijs]]=Q1_2025[[#This Row],[Artikelprijs]],"Prijs gelijk","Prijs wijkt af"),"")</f>
        <v/>
      </c>
      <c r="L1490" s="10"/>
      <c r="N1490" s="10">
        <f>IF(Q1_2025[[#This Row],[Prijstype]]="Artikelprijs",Q1_2025[[#This Row],[Artikelprijs]],Q1_2025[[#This Row],[Stuksprijs]])</f>
        <v>45.32</v>
      </c>
      <c r="O1490" s="10">
        <f>IF(Q1_2025[[#This Row],[Prijstype]]="Artikelprijs",Q1_2025[[#This Row],[Artikelprijs]] * Q1_2025[[#This Row],[Besteld]],Q1_2025[[#This Row],[Brutobedrag]])</f>
        <v>45.32</v>
      </c>
      <c r="P1490" s="10">
        <f>IF(Q1_2025[[#This Row],[Prijstype]] = "Artikelprijs",Q1_2025[[#This Row],[Brutobedrag 2]]*(100-Q1_2025[[#This Row],[Relatiekorting percentage]])/100,Q1_2025[[#This Row],[Bruto - Rel.korting]])</f>
        <v>33.99</v>
      </c>
    </row>
    <row r="1491" spans="1:16" x14ac:dyDescent="0.3">
      <c r="A1491" t="s">
        <v>310</v>
      </c>
      <c r="B1491">
        <v>5021034</v>
      </c>
      <c r="C1491" t="s">
        <v>276</v>
      </c>
      <c r="D1491">
        <v>1</v>
      </c>
      <c r="E1491" s="10">
        <v>185.4</v>
      </c>
      <c r="F1491" s="10">
        <v>185.4</v>
      </c>
      <c r="G1491" s="10">
        <v>148.32</v>
      </c>
      <c r="H1491">
        <v>20</v>
      </c>
      <c r="I1491" s="10" t="str">
        <f>_xlfn.XLOOKUP(Q1_2025[[#This Row],[Artikelnr]],Artikel_prijzen[Artnr],Artikel_prijzen[Groep],"")</f>
        <v>Elektra</v>
      </c>
      <c r="J1491" s="10">
        <f>_xlfn.XLOOKUP(Q1_2025[[#This Row],[Artikelnr]],Artikel_prijzen[Artnr],Artikel_prijzen[Prijs 2025],"")</f>
        <v>106.8625</v>
      </c>
      <c r="K1491" s="10" t="str">
        <f>IF(Q1_2025[[#This Row],[Artikelprijs]]&lt;&gt;"",IF(Q1_2025[[#This Row],[Stuksprijs]]=Q1_2025[[#This Row],[Artikelprijs]],"Prijs gelijk","Prijs wijkt af"),"")</f>
        <v>Prijs wijkt af</v>
      </c>
      <c r="L1491" s="10"/>
      <c r="M1491" t="s">
        <v>536</v>
      </c>
      <c r="N1491" s="10">
        <f>IF(Q1_2025[[#This Row],[Prijstype]]="Artikelprijs",Q1_2025[[#This Row],[Artikelprijs]],Q1_2025[[#This Row],[Stuksprijs]])</f>
        <v>106.8625</v>
      </c>
      <c r="O1491" s="10">
        <f>IF(Q1_2025[[#This Row],[Prijstype]]="Artikelprijs",Q1_2025[[#This Row],[Artikelprijs]] * Q1_2025[[#This Row],[Besteld]],Q1_2025[[#This Row],[Brutobedrag]])</f>
        <v>106.8625</v>
      </c>
      <c r="P1491" s="10">
        <f>IF(Q1_2025[[#This Row],[Prijstype]] = "Artikelprijs",Q1_2025[[#This Row],[Brutobedrag 2]]*(100-Q1_2025[[#This Row],[Relatiekorting percentage]])/100,Q1_2025[[#This Row],[Bruto - Rel.korting]])</f>
        <v>85.49</v>
      </c>
    </row>
    <row r="1492" spans="1:16" x14ac:dyDescent="0.3">
      <c r="A1492" t="s">
        <v>310</v>
      </c>
      <c r="B1492">
        <v>5020009</v>
      </c>
      <c r="C1492" t="s">
        <v>125</v>
      </c>
      <c r="D1492">
        <v>1</v>
      </c>
      <c r="E1492" s="10">
        <v>45.32</v>
      </c>
      <c r="F1492" s="10">
        <v>45.32</v>
      </c>
      <c r="G1492" s="10">
        <v>33.99</v>
      </c>
      <c r="H1492">
        <v>25</v>
      </c>
      <c r="I1492" s="10" t="str">
        <f>_xlfn.XLOOKUP(Q1_2025[[#This Row],[Artikelnr]],Artikel_prijzen[Artnr],Artikel_prijzen[Groep],"")</f>
        <v/>
      </c>
      <c r="J1492" s="10" t="str">
        <f>_xlfn.XLOOKUP(Q1_2025[[#This Row],[Artikelnr]],Artikel_prijzen[Artnr],Artikel_prijzen[Prijs 2025],"")</f>
        <v/>
      </c>
      <c r="K1492" s="10" t="str">
        <f>IF(Q1_2025[[#This Row],[Artikelprijs]]&lt;&gt;"",IF(Q1_2025[[#This Row],[Stuksprijs]]=Q1_2025[[#This Row],[Artikelprijs]],"Prijs gelijk","Prijs wijkt af"),"")</f>
        <v/>
      </c>
      <c r="L1492" s="10"/>
      <c r="N1492" s="10">
        <f>IF(Q1_2025[[#This Row],[Prijstype]]="Artikelprijs",Q1_2025[[#This Row],[Artikelprijs]],Q1_2025[[#This Row],[Stuksprijs]])</f>
        <v>45.32</v>
      </c>
      <c r="O1492" s="10">
        <f>IF(Q1_2025[[#This Row],[Prijstype]]="Artikelprijs",Q1_2025[[#This Row],[Artikelprijs]] * Q1_2025[[#This Row],[Besteld]],Q1_2025[[#This Row],[Brutobedrag]])</f>
        <v>45.32</v>
      </c>
      <c r="P1492" s="10">
        <f>IF(Q1_2025[[#This Row],[Prijstype]] = "Artikelprijs",Q1_2025[[#This Row],[Brutobedrag 2]]*(100-Q1_2025[[#This Row],[Relatiekorting percentage]])/100,Q1_2025[[#This Row],[Bruto - Rel.korting]])</f>
        <v>33.99</v>
      </c>
    </row>
    <row r="1493" spans="1:16" x14ac:dyDescent="0.3">
      <c r="A1493" t="s">
        <v>310</v>
      </c>
      <c r="B1493">
        <v>5021034</v>
      </c>
      <c r="C1493" t="s">
        <v>276</v>
      </c>
      <c r="D1493">
        <v>1</v>
      </c>
      <c r="E1493" s="10">
        <v>185.4</v>
      </c>
      <c r="F1493" s="10">
        <v>185.4</v>
      </c>
      <c r="G1493" s="10">
        <v>148.32</v>
      </c>
      <c r="H1493">
        <v>20</v>
      </c>
      <c r="I1493" s="10" t="str">
        <f>_xlfn.XLOOKUP(Q1_2025[[#This Row],[Artikelnr]],Artikel_prijzen[Artnr],Artikel_prijzen[Groep],"")</f>
        <v>Elektra</v>
      </c>
      <c r="J1493" s="10">
        <f>_xlfn.XLOOKUP(Q1_2025[[#This Row],[Artikelnr]],Artikel_prijzen[Artnr],Artikel_prijzen[Prijs 2025],"")</f>
        <v>106.8625</v>
      </c>
      <c r="K1493" s="10" t="str">
        <f>IF(Q1_2025[[#This Row],[Artikelprijs]]&lt;&gt;"",IF(Q1_2025[[#This Row],[Stuksprijs]]=Q1_2025[[#This Row],[Artikelprijs]],"Prijs gelijk","Prijs wijkt af"),"")</f>
        <v>Prijs wijkt af</v>
      </c>
      <c r="L1493" s="10"/>
      <c r="M1493" t="s">
        <v>536</v>
      </c>
      <c r="N1493" s="10">
        <f>IF(Q1_2025[[#This Row],[Prijstype]]="Artikelprijs",Q1_2025[[#This Row],[Artikelprijs]],Q1_2025[[#This Row],[Stuksprijs]])</f>
        <v>106.8625</v>
      </c>
      <c r="O1493" s="10">
        <f>IF(Q1_2025[[#This Row],[Prijstype]]="Artikelprijs",Q1_2025[[#This Row],[Artikelprijs]] * Q1_2025[[#This Row],[Besteld]],Q1_2025[[#This Row],[Brutobedrag]])</f>
        <v>106.8625</v>
      </c>
      <c r="P1493" s="10">
        <f>IF(Q1_2025[[#This Row],[Prijstype]] = "Artikelprijs",Q1_2025[[#This Row],[Brutobedrag 2]]*(100-Q1_2025[[#This Row],[Relatiekorting percentage]])/100,Q1_2025[[#This Row],[Bruto - Rel.korting]])</f>
        <v>85.49</v>
      </c>
    </row>
    <row r="1494" spans="1:16" x14ac:dyDescent="0.3">
      <c r="A1494" t="s">
        <v>310</v>
      </c>
      <c r="B1494">
        <v>5020009</v>
      </c>
      <c r="C1494" t="s">
        <v>125</v>
      </c>
      <c r="D1494">
        <v>1</v>
      </c>
      <c r="E1494" s="10">
        <v>45.32</v>
      </c>
      <c r="F1494" s="10">
        <v>45.32</v>
      </c>
      <c r="G1494" s="10">
        <v>33.99</v>
      </c>
      <c r="H1494">
        <v>25</v>
      </c>
      <c r="I1494" s="10" t="str">
        <f>_xlfn.XLOOKUP(Q1_2025[[#This Row],[Artikelnr]],Artikel_prijzen[Artnr],Artikel_prijzen[Groep],"")</f>
        <v/>
      </c>
      <c r="J1494" s="10" t="str">
        <f>_xlfn.XLOOKUP(Q1_2025[[#This Row],[Artikelnr]],Artikel_prijzen[Artnr],Artikel_prijzen[Prijs 2025],"")</f>
        <v/>
      </c>
      <c r="K1494" s="10" t="str">
        <f>IF(Q1_2025[[#This Row],[Artikelprijs]]&lt;&gt;"",IF(Q1_2025[[#This Row],[Stuksprijs]]=Q1_2025[[#This Row],[Artikelprijs]],"Prijs gelijk","Prijs wijkt af"),"")</f>
        <v/>
      </c>
      <c r="L1494" s="10"/>
      <c r="N1494" s="10">
        <f>IF(Q1_2025[[#This Row],[Prijstype]]="Artikelprijs",Q1_2025[[#This Row],[Artikelprijs]],Q1_2025[[#This Row],[Stuksprijs]])</f>
        <v>45.32</v>
      </c>
      <c r="O1494" s="10">
        <f>IF(Q1_2025[[#This Row],[Prijstype]]="Artikelprijs",Q1_2025[[#This Row],[Artikelprijs]] * Q1_2025[[#This Row],[Besteld]],Q1_2025[[#This Row],[Brutobedrag]])</f>
        <v>45.32</v>
      </c>
      <c r="P1494" s="10">
        <f>IF(Q1_2025[[#This Row],[Prijstype]] = "Artikelprijs",Q1_2025[[#This Row],[Brutobedrag 2]]*(100-Q1_2025[[#This Row],[Relatiekorting percentage]])/100,Q1_2025[[#This Row],[Bruto - Rel.korting]])</f>
        <v>33.99</v>
      </c>
    </row>
    <row r="1495" spans="1:16" x14ac:dyDescent="0.3">
      <c r="A1495" t="s">
        <v>310</v>
      </c>
      <c r="B1495">
        <v>5021034</v>
      </c>
      <c r="C1495" t="s">
        <v>276</v>
      </c>
      <c r="D1495">
        <v>1</v>
      </c>
      <c r="E1495" s="10">
        <v>185.4</v>
      </c>
      <c r="F1495" s="10">
        <v>185.4</v>
      </c>
      <c r="G1495" s="10">
        <v>148.32</v>
      </c>
      <c r="H1495">
        <v>20</v>
      </c>
      <c r="I1495" s="10" t="str">
        <f>_xlfn.XLOOKUP(Q1_2025[[#This Row],[Artikelnr]],Artikel_prijzen[Artnr],Artikel_prijzen[Groep],"")</f>
        <v>Elektra</v>
      </c>
      <c r="J1495" s="10">
        <f>_xlfn.XLOOKUP(Q1_2025[[#This Row],[Artikelnr]],Artikel_prijzen[Artnr],Artikel_prijzen[Prijs 2025],"")</f>
        <v>106.8625</v>
      </c>
      <c r="K1495" s="10" t="str">
        <f>IF(Q1_2025[[#This Row],[Artikelprijs]]&lt;&gt;"",IF(Q1_2025[[#This Row],[Stuksprijs]]=Q1_2025[[#This Row],[Artikelprijs]],"Prijs gelijk","Prijs wijkt af"),"")</f>
        <v>Prijs wijkt af</v>
      </c>
      <c r="L1495" s="10"/>
      <c r="M1495" t="s">
        <v>536</v>
      </c>
      <c r="N1495" s="10">
        <f>IF(Q1_2025[[#This Row],[Prijstype]]="Artikelprijs",Q1_2025[[#This Row],[Artikelprijs]],Q1_2025[[#This Row],[Stuksprijs]])</f>
        <v>106.8625</v>
      </c>
      <c r="O1495" s="10">
        <f>IF(Q1_2025[[#This Row],[Prijstype]]="Artikelprijs",Q1_2025[[#This Row],[Artikelprijs]] * Q1_2025[[#This Row],[Besteld]],Q1_2025[[#This Row],[Brutobedrag]])</f>
        <v>106.8625</v>
      </c>
      <c r="P1495" s="10">
        <f>IF(Q1_2025[[#This Row],[Prijstype]] = "Artikelprijs",Q1_2025[[#This Row],[Brutobedrag 2]]*(100-Q1_2025[[#This Row],[Relatiekorting percentage]])/100,Q1_2025[[#This Row],[Bruto - Rel.korting]])</f>
        <v>85.49</v>
      </c>
    </row>
    <row r="1496" spans="1:16" x14ac:dyDescent="0.3">
      <c r="A1496" t="s">
        <v>310</v>
      </c>
      <c r="B1496">
        <v>5020009</v>
      </c>
      <c r="C1496" t="s">
        <v>125</v>
      </c>
      <c r="D1496">
        <v>1</v>
      </c>
      <c r="E1496" s="10">
        <v>45.32</v>
      </c>
      <c r="F1496" s="10">
        <v>45.32</v>
      </c>
      <c r="G1496" s="10">
        <v>33.99</v>
      </c>
      <c r="H1496">
        <v>25</v>
      </c>
      <c r="I1496" s="10" t="str">
        <f>_xlfn.XLOOKUP(Q1_2025[[#This Row],[Artikelnr]],Artikel_prijzen[Artnr],Artikel_prijzen[Groep],"")</f>
        <v/>
      </c>
      <c r="J1496" s="10" t="str">
        <f>_xlfn.XLOOKUP(Q1_2025[[#This Row],[Artikelnr]],Artikel_prijzen[Artnr],Artikel_prijzen[Prijs 2025],"")</f>
        <v/>
      </c>
      <c r="K1496" s="10" t="str">
        <f>IF(Q1_2025[[#This Row],[Artikelprijs]]&lt;&gt;"",IF(Q1_2025[[#This Row],[Stuksprijs]]=Q1_2025[[#This Row],[Artikelprijs]],"Prijs gelijk","Prijs wijkt af"),"")</f>
        <v/>
      </c>
      <c r="L1496" s="10"/>
      <c r="N1496" s="10">
        <f>IF(Q1_2025[[#This Row],[Prijstype]]="Artikelprijs",Q1_2025[[#This Row],[Artikelprijs]],Q1_2025[[#This Row],[Stuksprijs]])</f>
        <v>45.32</v>
      </c>
      <c r="O1496" s="10">
        <f>IF(Q1_2025[[#This Row],[Prijstype]]="Artikelprijs",Q1_2025[[#This Row],[Artikelprijs]] * Q1_2025[[#This Row],[Besteld]],Q1_2025[[#This Row],[Brutobedrag]])</f>
        <v>45.32</v>
      </c>
      <c r="P1496" s="10">
        <f>IF(Q1_2025[[#This Row],[Prijstype]] = "Artikelprijs",Q1_2025[[#This Row],[Brutobedrag 2]]*(100-Q1_2025[[#This Row],[Relatiekorting percentage]])/100,Q1_2025[[#This Row],[Bruto - Rel.korting]])</f>
        <v>33.99</v>
      </c>
    </row>
    <row r="1497" spans="1:16" x14ac:dyDescent="0.3">
      <c r="A1497" t="s">
        <v>310</v>
      </c>
      <c r="B1497">
        <v>5021034</v>
      </c>
      <c r="C1497" t="s">
        <v>276</v>
      </c>
      <c r="D1497">
        <v>1</v>
      </c>
      <c r="E1497" s="10">
        <v>185.4</v>
      </c>
      <c r="F1497" s="10">
        <v>185.4</v>
      </c>
      <c r="G1497" s="10">
        <v>148.32</v>
      </c>
      <c r="H1497">
        <v>20</v>
      </c>
      <c r="I1497" s="10" t="str">
        <f>_xlfn.XLOOKUP(Q1_2025[[#This Row],[Artikelnr]],Artikel_prijzen[Artnr],Artikel_prijzen[Groep],"")</f>
        <v>Elektra</v>
      </c>
      <c r="J1497" s="10">
        <f>_xlfn.XLOOKUP(Q1_2025[[#This Row],[Artikelnr]],Artikel_prijzen[Artnr],Artikel_prijzen[Prijs 2025],"")</f>
        <v>106.8625</v>
      </c>
      <c r="K1497" s="10" t="str">
        <f>IF(Q1_2025[[#This Row],[Artikelprijs]]&lt;&gt;"",IF(Q1_2025[[#This Row],[Stuksprijs]]=Q1_2025[[#This Row],[Artikelprijs]],"Prijs gelijk","Prijs wijkt af"),"")</f>
        <v>Prijs wijkt af</v>
      </c>
      <c r="L1497" s="10"/>
      <c r="M1497" t="s">
        <v>536</v>
      </c>
      <c r="N1497" s="10">
        <f>IF(Q1_2025[[#This Row],[Prijstype]]="Artikelprijs",Q1_2025[[#This Row],[Artikelprijs]],Q1_2025[[#This Row],[Stuksprijs]])</f>
        <v>106.8625</v>
      </c>
      <c r="O1497" s="10">
        <f>IF(Q1_2025[[#This Row],[Prijstype]]="Artikelprijs",Q1_2025[[#This Row],[Artikelprijs]] * Q1_2025[[#This Row],[Besteld]],Q1_2025[[#This Row],[Brutobedrag]])</f>
        <v>106.8625</v>
      </c>
      <c r="P1497" s="10">
        <f>IF(Q1_2025[[#This Row],[Prijstype]] = "Artikelprijs",Q1_2025[[#This Row],[Brutobedrag 2]]*(100-Q1_2025[[#This Row],[Relatiekorting percentage]])/100,Q1_2025[[#This Row],[Bruto - Rel.korting]])</f>
        <v>85.49</v>
      </c>
    </row>
    <row r="1498" spans="1:16" x14ac:dyDescent="0.3">
      <c r="A1498" t="s">
        <v>310</v>
      </c>
      <c r="B1498">
        <v>5020009</v>
      </c>
      <c r="C1498" t="s">
        <v>125</v>
      </c>
      <c r="D1498">
        <v>1</v>
      </c>
      <c r="E1498" s="10">
        <v>45.32</v>
      </c>
      <c r="F1498" s="10">
        <v>45.32</v>
      </c>
      <c r="G1498" s="10">
        <v>33.99</v>
      </c>
      <c r="H1498">
        <v>25</v>
      </c>
      <c r="I1498" s="10" t="str">
        <f>_xlfn.XLOOKUP(Q1_2025[[#This Row],[Artikelnr]],Artikel_prijzen[Artnr],Artikel_prijzen[Groep],"")</f>
        <v/>
      </c>
      <c r="J1498" s="10" t="str">
        <f>_xlfn.XLOOKUP(Q1_2025[[#This Row],[Artikelnr]],Artikel_prijzen[Artnr],Artikel_prijzen[Prijs 2025],"")</f>
        <v/>
      </c>
      <c r="K1498" s="10" t="str">
        <f>IF(Q1_2025[[#This Row],[Artikelprijs]]&lt;&gt;"",IF(Q1_2025[[#This Row],[Stuksprijs]]=Q1_2025[[#This Row],[Artikelprijs]],"Prijs gelijk","Prijs wijkt af"),"")</f>
        <v/>
      </c>
      <c r="L1498" s="10"/>
      <c r="N1498" s="10">
        <f>IF(Q1_2025[[#This Row],[Prijstype]]="Artikelprijs",Q1_2025[[#This Row],[Artikelprijs]],Q1_2025[[#This Row],[Stuksprijs]])</f>
        <v>45.32</v>
      </c>
      <c r="O1498" s="10">
        <f>IF(Q1_2025[[#This Row],[Prijstype]]="Artikelprijs",Q1_2025[[#This Row],[Artikelprijs]] * Q1_2025[[#This Row],[Besteld]],Q1_2025[[#This Row],[Brutobedrag]])</f>
        <v>45.32</v>
      </c>
      <c r="P1498" s="10">
        <f>IF(Q1_2025[[#This Row],[Prijstype]] = "Artikelprijs",Q1_2025[[#This Row],[Brutobedrag 2]]*(100-Q1_2025[[#This Row],[Relatiekorting percentage]])/100,Q1_2025[[#This Row],[Bruto - Rel.korting]])</f>
        <v>33.99</v>
      </c>
    </row>
    <row r="1499" spans="1:16" x14ac:dyDescent="0.3">
      <c r="A1499" t="s">
        <v>310</v>
      </c>
      <c r="B1499">
        <v>5021034</v>
      </c>
      <c r="C1499" t="s">
        <v>276</v>
      </c>
      <c r="D1499">
        <v>1</v>
      </c>
      <c r="E1499" s="10">
        <v>185.4</v>
      </c>
      <c r="F1499" s="10">
        <v>185.4</v>
      </c>
      <c r="G1499" s="10">
        <v>148.32</v>
      </c>
      <c r="H1499">
        <v>20</v>
      </c>
      <c r="I1499" s="10" t="str">
        <f>_xlfn.XLOOKUP(Q1_2025[[#This Row],[Artikelnr]],Artikel_prijzen[Artnr],Artikel_prijzen[Groep],"")</f>
        <v>Elektra</v>
      </c>
      <c r="J1499" s="10">
        <f>_xlfn.XLOOKUP(Q1_2025[[#This Row],[Artikelnr]],Artikel_prijzen[Artnr],Artikel_prijzen[Prijs 2025],"")</f>
        <v>106.8625</v>
      </c>
      <c r="K1499" s="10" t="str">
        <f>IF(Q1_2025[[#This Row],[Artikelprijs]]&lt;&gt;"",IF(Q1_2025[[#This Row],[Stuksprijs]]=Q1_2025[[#This Row],[Artikelprijs]],"Prijs gelijk","Prijs wijkt af"),"")</f>
        <v>Prijs wijkt af</v>
      </c>
      <c r="L1499" s="10"/>
      <c r="M1499" t="s">
        <v>536</v>
      </c>
      <c r="N1499" s="10">
        <f>IF(Q1_2025[[#This Row],[Prijstype]]="Artikelprijs",Q1_2025[[#This Row],[Artikelprijs]],Q1_2025[[#This Row],[Stuksprijs]])</f>
        <v>106.8625</v>
      </c>
      <c r="O1499" s="10">
        <f>IF(Q1_2025[[#This Row],[Prijstype]]="Artikelprijs",Q1_2025[[#This Row],[Artikelprijs]] * Q1_2025[[#This Row],[Besteld]],Q1_2025[[#This Row],[Brutobedrag]])</f>
        <v>106.8625</v>
      </c>
      <c r="P1499" s="10">
        <f>IF(Q1_2025[[#This Row],[Prijstype]] = "Artikelprijs",Q1_2025[[#This Row],[Brutobedrag 2]]*(100-Q1_2025[[#This Row],[Relatiekorting percentage]])/100,Q1_2025[[#This Row],[Bruto - Rel.korting]])</f>
        <v>85.49</v>
      </c>
    </row>
    <row r="1500" spans="1:16" x14ac:dyDescent="0.3">
      <c r="A1500" t="s">
        <v>310</v>
      </c>
      <c r="B1500">
        <v>1003012</v>
      </c>
      <c r="C1500" t="s">
        <v>221</v>
      </c>
      <c r="D1500">
        <v>1</v>
      </c>
      <c r="E1500" s="10">
        <v>30.45</v>
      </c>
      <c r="F1500" s="10">
        <v>30.45</v>
      </c>
      <c r="G1500" s="10">
        <v>21.31</v>
      </c>
      <c r="H1500">
        <v>30</v>
      </c>
      <c r="I1500" s="10" t="str">
        <f>_xlfn.XLOOKUP(Q1_2025[[#This Row],[Artikelnr]],Artikel_prijzen[Artnr],Artikel_prijzen[Groep],"")</f>
        <v/>
      </c>
      <c r="J1500" s="10" t="str">
        <f>_xlfn.XLOOKUP(Q1_2025[[#This Row],[Artikelnr]],Artikel_prijzen[Artnr],Artikel_prijzen[Prijs 2025],"")</f>
        <v/>
      </c>
      <c r="K1500" s="10" t="str">
        <f>IF(Q1_2025[[#This Row],[Artikelprijs]]&lt;&gt;"",IF(Q1_2025[[#This Row],[Stuksprijs]]=Q1_2025[[#This Row],[Artikelprijs]],"Prijs gelijk","Prijs wijkt af"),"")</f>
        <v/>
      </c>
      <c r="L1500" s="10"/>
      <c r="N1500" s="10">
        <f>IF(Q1_2025[[#This Row],[Prijstype]]="Artikelprijs",Q1_2025[[#This Row],[Artikelprijs]],Q1_2025[[#This Row],[Stuksprijs]])</f>
        <v>30.45</v>
      </c>
      <c r="O1500" s="10">
        <f>IF(Q1_2025[[#This Row],[Prijstype]]="Artikelprijs",Q1_2025[[#This Row],[Artikelprijs]] * Q1_2025[[#This Row],[Besteld]],Q1_2025[[#This Row],[Brutobedrag]])</f>
        <v>30.45</v>
      </c>
      <c r="P1500" s="10">
        <f>IF(Q1_2025[[#This Row],[Prijstype]] = "Artikelprijs",Q1_2025[[#This Row],[Brutobedrag 2]]*(100-Q1_2025[[#This Row],[Relatiekorting percentage]])/100,Q1_2025[[#This Row],[Bruto - Rel.korting]])</f>
        <v>21.31</v>
      </c>
    </row>
    <row r="1501" spans="1:16" x14ac:dyDescent="0.3">
      <c r="A1501" t="s">
        <v>310</v>
      </c>
      <c r="B1501">
        <v>5010014</v>
      </c>
      <c r="C1501" t="s">
        <v>311</v>
      </c>
      <c r="D1501">
        <v>5</v>
      </c>
      <c r="E1501" s="10">
        <v>30.9</v>
      </c>
      <c r="F1501" s="10">
        <v>154.5</v>
      </c>
      <c r="G1501" s="10">
        <v>115.87</v>
      </c>
      <c r="H1501">
        <v>25</v>
      </c>
      <c r="I1501" s="10" t="str">
        <f>_xlfn.XLOOKUP(Q1_2025[[#This Row],[Artikelnr]],Artikel_prijzen[Artnr],Artikel_prijzen[Groep],"")</f>
        <v/>
      </c>
      <c r="J1501" s="10" t="str">
        <f>_xlfn.XLOOKUP(Q1_2025[[#This Row],[Artikelnr]],Artikel_prijzen[Artnr],Artikel_prijzen[Prijs 2025],"")</f>
        <v/>
      </c>
      <c r="K1501" s="10" t="str">
        <f>IF(Q1_2025[[#This Row],[Artikelprijs]]&lt;&gt;"",IF(Q1_2025[[#This Row],[Stuksprijs]]=Q1_2025[[#This Row],[Artikelprijs]],"Prijs gelijk","Prijs wijkt af"),"")</f>
        <v/>
      </c>
      <c r="L1501" s="10"/>
      <c r="N1501" s="10">
        <f>IF(Q1_2025[[#This Row],[Prijstype]]="Artikelprijs",Q1_2025[[#This Row],[Artikelprijs]],Q1_2025[[#This Row],[Stuksprijs]])</f>
        <v>30.9</v>
      </c>
      <c r="O1501" s="10">
        <f>IF(Q1_2025[[#This Row],[Prijstype]]="Artikelprijs",Q1_2025[[#This Row],[Artikelprijs]] * Q1_2025[[#This Row],[Besteld]],Q1_2025[[#This Row],[Brutobedrag]])</f>
        <v>154.5</v>
      </c>
      <c r="P1501" s="10">
        <f>IF(Q1_2025[[#This Row],[Prijstype]] = "Artikelprijs",Q1_2025[[#This Row],[Brutobedrag 2]]*(100-Q1_2025[[#This Row],[Relatiekorting percentage]])/100,Q1_2025[[#This Row],[Bruto - Rel.korting]])</f>
        <v>115.87</v>
      </c>
    </row>
    <row r="1502" spans="1:16" x14ac:dyDescent="0.3">
      <c r="A1502" t="s">
        <v>310</v>
      </c>
      <c r="B1502">
        <v>5021034</v>
      </c>
      <c r="C1502" t="s">
        <v>276</v>
      </c>
      <c r="D1502">
        <v>1</v>
      </c>
      <c r="E1502" s="10">
        <v>185.4</v>
      </c>
      <c r="F1502" s="10">
        <v>185.4</v>
      </c>
      <c r="G1502" s="10">
        <v>148.32</v>
      </c>
      <c r="H1502">
        <v>20</v>
      </c>
      <c r="I1502" s="10" t="str">
        <f>_xlfn.XLOOKUP(Q1_2025[[#This Row],[Artikelnr]],Artikel_prijzen[Artnr],Artikel_prijzen[Groep],"")</f>
        <v>Elektra</v>
      </c>
      <c r="J1502" s="10">
        <f>_xlfn.XLOOKUP(Q1_2025[[#This Row],[Artikelnr]],Artikel_prijzen[Artnr],Artikel_prijzen[Prijs 2025],"")</f>
        <v>106.8625</v>
      </c>
      <c r="K1502" s="10" t="str">
        <f>IF(Q1_2025[[#This Row],[Artikelprijs]]&lt;&gt;"",IF(Q1_2025[[#This Row],[Stuksprijs]]=Q1_2025[[#This Row],[Artikelprijs]],"Prijs gelijk","Prijs wijkt af"),"")</f>
        <v>Prijs wijkt af</v>
      </c>
      <c r="L1502" s="10"/>
      <c r="M1502" t="s">
        <v>536</v>
      </c>
      <c r="N1502" s="10">
        <f>IF(Q1_2025[[#This Row],[Prijstype]]="Artikelprijs",Q1_2025[[#This Row],[Artikelprijs]],Q1_2025[[#This Row],[Stuksprijs]])</f>
        <v>106.8625</v>
      </c>
      <c r="O1502" s="10">
        <f>IF(Q1_2025[[#This Row],[Prijstype]]="Artikelprijs",Q1_2025[[#This Row],[Artikelprijs]] * Q1_2025[[#This Row],[Besteld]],Q1_2025[[#This Row],[Brutobedrag]])</f>
        <v>106.8625</v>
      </c>
      <c r="P1502" s="10">
        <f>IF(Q1_2025[[#This Row],[Prijstype]] = "Artikelprijs",Q1_2025[[#This Row],[Brutobedrag 2]]*(100-Q1_2025[[#This Row],[Relatiekorting percentage]])/100,Q1_2025[[#This Row],[Bruto - Rel.korting]])</f>
        <v>85.49</v>
      </c>
    </row>
    <row r="1503" spans="1:16" x14ac:dyDescent="0.3">
      <c r="A1503" t="s">
        <v>310</v>
      </c>
      <c r="B1503">
        <v>1003012</v>
      </c>
      <c r="C1503" t="s">
        <v>221</v>
      </c>
      <c r="D1503">
        <v>1</v>
      </c>
      <c r="E1503" s="10">
        <v>30.45</v>
      </c>
      <c r="F1503" s="10">
        <v>30.45</v>
      </c>
      <c r="G1503" s="10">
        <v>21.31</v>
      </c>
      <c r="H1503">
        <v>30</v>
      </c>
      <c r="I1503" s="10" t="str">
        <f>_xlfn.XLOOKUP(Q1_2025[[#This Row],[Artikelnr]],Artikel_prijzen[Artnr],Artikel_prijzen[Groep],"")</f>
        <v/>
      </c>
      <c r="J1503" s="10" t="str">
        <f>_xlfn.XLOOKUP(Q1_2025[[#This Row],[Artikelnr]],Artikel_prijzen[Artnr],Artikel_prijzen[Prijs 2025],"")</f>
        <v/>
      </c>
      <c r="K1503" s="10" t="str">
        <f>IF(Q1_2025[[#This Row],[Artikelprijs]]&lt;&gt;"",IF(Q1_2025[[#This Row],[Stuksprijs]]=Q1_2025[[#This Row],[Artikelprijs]],"Prijs gelijk","Prijs wijkt af"),"")</f>
        <v/>
      </c>
      <c r="L1503" s="10"/>
      <c r="N1503" s="10">
        <f>IF(Q1_2025[[#This Row],[Prijstype]]="Artikelprijs",Q1_2025[[#This Row],[Artikelprijs]],Q1_2025[[#This Row],[Stuksprijs]])</f>
        <v>30.45</v>
      </c>
      <c r="O1503" s="10">
        <f>IF(Q1_2025[[#This Row],[Prijstype]]="Artikelprijs",Q1_2025[[#This Row],[Artikelprijs]] * Q1_2025[[#This Row],[Besteld]],Q1_2025[[#This Row],[Brutobedrag]])</f>
        <v>30.45</v>
      </c>
      <c r="P1503" s="10">
        <f>IF(Q1_2025[[#This Row],[Prijstype]] = "Artikelprijs",Q1_2025[[#This Row],[Brutobedrag 2]]*(100-Q1_2025[[#This Row],[Relatiekorting percentage]])/100,Q1_2025[[#This Row],[Bruto - Rel.korting]])</f>
        <v>21.31</v>
      </c>
    </row>
    <row r="1504" spans="1:16" x14ac:dyDescent="0.3">
      <c r="A1504" t="s">
        <v>310</v>
      </c>
      <c r="B1504">
        <v>5010014</v>
      </c>
      <c r="C1504" t="s">
        <v>311</v>
      </c>
      <c r="D1504">
        <v>5</v>
      </c>
      <c r="E1504" s="10">
        <v>30.9</v>
      </c>
      <c r="F1504" s="10">
        <v>154.5</v>
      </c>
      <c r="G1504" s="10">
        <v>115.87</v>
      </c>
      <c r="H1504">
        <v>25</v>
      </c>
      <c r="I1504" s="10" t="str">
        <f>_xlfn.XLOOKUP(Q1_2025[[#This Row],[Artikelnr]],Artikel_prijzen[Artnr],Artikel_prijzen[Groep],"")</f>
        <v/>
      </c>
      <c r="J1504" s="10" t="str">
        <f>_xlfn.XLOOKUP(Q1_2025[[#This Row],[Artikelnr]],Artikel_prijzen[Artnr],Artikel_prijzen[Prijs 2025],"")</f>
        <v/>
      </c>
      <c r="K1504" s="10" t="str">
        <f>IF(Q1_2025[[#This Row],[Artikelprijs]]&lt;&gt;"",IF(Q1_2025[[#This Row],[Stuksprijs]]=Q1_2025[[#This Row],[Artikelprijs]],"Prijs gelijk","Prijs wijkt af"),"")</f>
        <v/>
      </c>
      <c r="L1504" s="10"/>
      <c r="N1504" s="10">
        <f>IF(Q1_2025[[#This Row],[Prijstype]]="Artikelprijs",Q1_2025[[#This Row],[Artikelprijs]],Q1_2025[[#This Row],[Stuksprijs]])</f>
        <v>30.9</v>
      </c>
      <c r="O1504" s="10">
        <f>IF(Q1_2025[[#This Row],[Prijstype]]="Artikelprijs",Q1_2025[[#This Row],[Artikelprijs]] * Q1_2025[[#This Row],[Besteld]],Q1_2025[[#This Row],[Brutobedrag]])</f>
        <v>154.5</v>
      </c>
      <c r="P1504" s="10">
        <f>IF(Q1_2025[[#This Row],[Prijstype]] = "Artikelprijs",Q1_2025[[#This Row],[Brutobedrag 2]]*(100-Q1_2025[[#This Row],[Relatiekorting percentage]])/100,Q1_2025[[#This Row],[Bruto - Rel.korting]])</f>
        <v>115.87</v>
      </c>
    </row>
    <row r="1505" spans="1:16" x14ac:dyDescent="0.3">
      <c r="A1505" t="s">
        <v>310</v>
      </c>
      <c r="B1505">
        <v>5021034</v>
      </c>
      <c r="C1505" t="s">
        <v>276</v>
      </c>
      <c r="D1505">
        <v>1</v>
      </c>
      <c r="E1505" s="10">
        <v>185.4</v>
      </c>
      <c r="F1505" s="10">
        <v>185.4</v>
      </c>
      <c r="G1505" s="10">
        <v>148.32</v>
      </c>
      <c r="H1505">
        <v>20</v>
      </c>
      <c r="I1505" s="10" t="str">
        <f>_xlfn.XLOOKUP(Q1_2025[[#This Row],[Artikelnr]],Artikel_prijzen[Artnr],Artikel_prijzen[Groep],"")</f>
        <v>Elektra</v>
      </c>
      <c r="J1505" s="10">
        <f>_xlfn.XLOOKUP(Q1_2025[[#This Row],[Artikelnr]],Artikel_prijzen[Artnr],Artikel_prijzen[Prijs 2025],"")</f>
        <v>106.8625</v>
      </c>
      <c r="K1505" s="10" t="str">
        <f>IF(Q1_2025[[#This Row],[Artikelprijs]]&lt;&gt;"",IF(Q1_2025[[#This Row],[Stuksprijs]]=Q1_2025[[#This Row],[Artikelprijs]],"Prijs gelijk","Prijs wijkt af"),"")</f>
        <v>Prijs wijkt af</v>
      </c>
      <c r="L1505" s="10"/>
      <c r="M1505" t="s">
        <v>536</v>
      </c>
      <c r="N1505" s="10">
        <f>IF(Q1_2025[[#This Row],[Prijstype]]="Artikelprijs",Q1_2025[[#This Row],[Artikelprijs]],Q1_2025[[#This Row],[Stuksprijs]])</f>
        <v>106.8625</v>
      </c>
      <c r="O1505" s="10">
        <f>IF(Q1_2025[[#This Row],[Prijstype]]="Artikelprijs",Q1_2025[[#This Row],[Artikelprijs]] * Q1_2025[[#This Row],[Besteld]],Q1_2025[[#This Row],[Brutobedrag]])</f>
        <v>106.8625</v>
      </c>
      <c r="P1505" s="10">
        <f>IF(Q1_2025[[#This Row],[Prijstype]] = "Artikelprijs",Q1_2025[[#This Row],[Brutobedrag 2]]*(100-Q1_2025[[#This Row],[Relatiekorting percentage]])/100,Q1_2025[[#This Row],[Bruto - Rel.korting]])</f>
        <v>85.49</v>
      </c>
    </row>
    <row r="1506" spans="1:16" x14ac:dyDescent="0.3">
      <c r="A1506" t="s">
        <v>310</v>
      </c>
      <c r="B1506">
        <v>1003012</v>
      </c>
      <c r="C1506" t="s">
        <v>221</v>
      </c>
      <c r="D1506">
        <v>1</v>
      </c>
      <c r="E1506" s="10">
        <v>30.45</v>
      </c>
      <c r="F1506" s="10">
        <v>30.45</v>
      </c>
      <c r="G1506" s="10">
        <v>21.31</v>
      </c>
      <c r="H1506">
        <v>30</v>
      </c>
      <c r="I1506" s="10" t="str">
        <f>_xlfn.XLOOKUP(Q1_2025[[#This Row],[Artikelnr]],Artikel_prijzen[Artnr],Artikel_prijzen[Groep],"")</f>
        <v/>
      </c>
      <c r="J1506" s="10" t="str">
        <f>_xlfn.XLOOKUP(Q1_2025[[#This Row],[Artikelnr]],Artikel_prijzen[Artnr],Artikel_prijzen[Prijs 2025],"")</f>
        <v/>
      </c>
      <c r="K1506" s="10" t="str">
        <f>IF(Q1_2025[[#This Row],[Artikelprijs]]&lt;&gt;"",IF(Q1_2025[[#This Row],[Stuksprijs]]=Q1_2025[[#This Row],[Artikelprijs]],"Prijs gelijk","Prijs wijkt af"),"")</f>
        <v/>
      </c>
      <c r="L1506" s="10"/>
      <c r="N1506" s="10">
        <f>IF(Q1_2025[[#This Row],[Prijstype]]="Artikelprijs",Q1_2025[[#This Row],[Artikelprijs]],Q1_2025[[#This Row],[Stuksprijs]])</f>
        <v>30.45</v>
      </c>
      <c r="O1506" s="10">
        <f>IF(Q1_2025[[#This Row],[Prijstype]]="Artikelprijs",Q1_2025[[#This Row],[Artikelprijs]] * Q1_2025[[#This Row],[Besteld]],Q1_2025[[#This Row],[Brutobedrag]])</f>
        <v>30.45</v>
      </c>
      <c r="P1506" s="10">
        <f>IF(Q1_2025[[#This Row],[Prijstype]] = "Artikelprijs",Q1_2025[[#This Row],[Brutobedrag 2]]*(100-Q1_2025[[#This Row],[Relatiekorting percentage]])/100,Q1_2025[[#This Row],[Bruto - Rel.korting]])</f>
        <v>21.31</v>
      </c>
    </row>
    <row r="1507" spans="1:16" x14ac:dyDescent="0.3">
      <c r="A1507" t="s">
        <v>310</v>
      </c>
      <c r="B1507">
        <v>5010014</v>
      </c>
      <c r="C1507" t="s">
        <v>311</v>
      </c>
      <c r="D1507">
        <v>5</v>
      </c>
      <c r="E1507" s="10">
        <v>30.9</v>
      </c>
      <c r="F1507" s="10">
        <v>154.5</v>
      </c>
      <c r="G1507" s="10">
        <v>115.87</v>
      </c>
      <c r="H1507">
        <v>25</v>
      </c>
      <c r="I1507" s="10" t="str">
        <f>_xlfn.XLOOKUP(Q1_2025[[#This Row],[Artikelnr]],Artikel_prijzen[Artnr],Artikel_prijzen[Groep],"")</f>
        <v/>
      </c>
      <c r="J1507" s="10" t="str">
        <f>_xlfn.XLOOKUP(Q1_2025[[#This Row],[Artikelnr]],Artikel_prijzen[Artnr],Artikel_prijzen[Prijs 2025],"")</f>
        <v/>
      </c>
      <c r="K1507" s="10" t="str">
        <f>IF(Q1_2025[[#This Row],[Artikelprijs]]&lt;&gt;"",IF(Q1_2025[[#This Row],[Stuksprijs]]=Q1_2025[[#This Row],[Artikelprijs]],"Prijs gelijk","Prijs wijkt af"),"")</f>
        <v/>
      </c>
      <c r="L1507" s="10"/>
      <c r="N1507" s="10">
        <f>IF(Q1_2025[[#This Row],[Prijstype]]="Artikelprijs",Q1_2025[[#This Row],[Artikelprijs]],Q1_2025[[#This Row],[Stuksprijs]])</f>
        <v>30.9</v>
      </c>
      <c r="O1507" s="10">
        <f>IF(Q1_2025[[#This Row],[Prijstype]]="Artikelprijs",Q1_2025[[#This Row],[Artikelprijs]] * Q1_2025[[#This Row],[Besteld]],Q1_2025[[#This Row],[Brutobedrag]])</f>
        <v>154.5</v>
      </c>
      <c r="P1507" s="10">
        <f>IF(Q1_2025[[#This Row],[Prijstype]] = "Artikelprijs",Q1_2025[[#This Row],[Brutobedrag 2]]*(100-Q1_2025[[#This Row],[Relatiekorting percentage]])/100,Q1_2025[[#This Row],[Bruto - Rel.korting]])</f>
        <v>115.87</v>
      </c>
    </row>
    <row r="1508" spans="1:16" x14ac:dyDescent="0.3">
      <c r="A1508" t="s">
        <v>310</v>
      </c>
      <c r="B1508">
        <v>5021034</v>
      </c>
      <c r="C1508" t="s">
        <v>276</v>
      </c>
      <c r="D1508">
        <v>1</v>
      </c>
      <c r="E1508" s="10">
        <v>185.4</v>
      </c>
      <c r="F1508" s="10">
        <v>185.4</v>
      </c>
      <c r="G1508" s="10">
        <v>148.32</v>
      </c>
      <c r="H1508">
        <v>20</v>
      </c>
      <c r="I1508" s="10" t="str">
        <f>_xlfn.XLOOKUP(Q1_2025[[#This Row],[Artikelnr]],Artikel_prijzen[Artnr],Artikel_prijzen[Groep],"")</f>
        <v>Elektra</v>
      </c>
      <c r="J1508" s="10">
        <f>_xlfn.XLOOKUP(Q1_2025[[#This Row],[Artikelnr]],Artikel_prijzen[Artnr],Artikel_prijzen[Prijs 2025],"")</f>
        <v>106.8625</v>
      </c>
      <c r="K1508" s="10" t="str">
        <f>IF(Q1_2025[[#This Row],[Artikelprijs]]&lt;&gt;"",IF(Q1_2025[[#This Row],[Stuksprijs]]=Q1_2025[[#This Row],[Artikelprijs]],"Prijs gelijk","Prijs wijkt af"),"")</f>
        <v>Prijs wijkt af</v>
      </c>
      <c r="L1508" s="10"/>
      <c r="M1508" t="s">
        <v>536</v>
      </c>
      <c r="N1508" s="10">
        <f>IF(Q1_2025[[#This Row],[Prijstype]]="Artikelprijs",Q1_2025[[#This Row],[Artikelprijs]],Q1_2025[[#This Row],[Stuksprijs]])</f>
        <v>106.8625</v>
      </c>
      <c r="O1508" s="10">
        <f>IF(Q1_2025[[#This Row],[Prijstype]]="Artikelprijs",Q1_2025[[#This Row],[Artikelprijs]] * Q1_2025[[#This Row],[Besteld]],Q1_2025[[#This Row],[Brutobedrag]])</f>
        <v>106.8625</v>
      </c>
      <c r="P1508" s="10">
        <f>IF(Q1_2025[[#This Row],[Prijstype]] = "Artikelprijs",Q1_2025[[#This Row],[Brutobedrag 2]]*(100-Q1_2025[[#This Row],[Relatiekorting percentage]])/100,Q1_2025[[#This Row],[Bruto - Rel.korting]])</f>
        <v>85.49</v>
      </c>
    </row>
    <row r="1509" spans="1:16" x14ac:dyDescent="0.3">
      <c r="A1509" t="s">
        <v>310</v>
      </c>
      <c r="B1509">
        <v>5020009</v>
      </c>
      <c r="C1509" t="s">
        <v>125</v>
      </c>
      <c r="D1509">
        <v>1</v>
      </c>
      <c r="E1509" s="10">
        <v>45.32</v>
      </c>
      <c r="F1509" s="10">
        <v>45.32</v>
      </c>
      <c r="G1509" s="10">
        <v>33.99</v>
      </c>
      <c r="H1509">
        <v>25</v>
      </c>
      <c r="I1509" s="10" t="str">
        <f>_xlfn.XLOOKUP(Q1_2025[[#This Row],[Artikelnr]],Artikel_prijzen[Artnr],Artikel_prijzen[Groep],"")</f>
        <v/>
      </c>
      <c r="J1509" s="10" t="str">
        <f>_xlfn.XLOOKUP(Q1_2025[[#This Row],[Artikelnr]],Artikel_prijzen[Artnr],Artikel_prijzen[Prijs 2025],"")</f>
        <v/>
      </c>
      <c r="K1509" s="10" t="str">
        <f>IF(Q1_2025[[#This Row],[Artikelprijs]]&lt;&gt;"",IF(Q1_2025[[#This Row],[Stuksprijs]]=Q1_2025[[#This Row],[Artikelprijs]],"Prijs gelijk","Prijs wijkt af"),"")</f>
        <v/>
      </c>
      <c r="L1509" s="10"/>
      <c r="N1509" s="10">
        <f>IF(Q1_2025[[#This Row],[Prijstype]]="Artikelprijs",Q1_2025[[#This Row],[Artikelprijs]],Q1_2025[[#This Row],[Stuksprijs]])</f>
        <v>45.32</v>
      </c>
      <c r="O1509" s="10">
        <f>IF(Q1_2025[[#This Row],[Prijstype]]="Artikelprijs",Q1_2025[[#This Row],[Artikelprijs]] * Q1_2025[[#This Row],[Besteld]],Q1_2025[[#This Row],[Brutobedrag]])</f>
        <v>45.32</v>
      </c>
      <c r="P1509" s="10">
        <f>IF(Q1_2025[[#This Row],[Prijstype]] = "Artikelprijs",Q1_2025[[#This Row],[Brutobedrag 2]]*(100-Q1_2025[[#This Row],[Relatiekorting percentage]])/100,Q1_2025[[#This Row],[Bruto - Rel.korting]])</f>
        <v>33.99</v>
      </c>
    </row>
    <row r="1510" spans="1:16" x14ac:dyDescent="0.3">
      <c r="A1510" t="s">
        <v>310</v>
      </c>
      <c r="B1510">
        <v>5021034</v>
      </c>
      <c r="C1510" t="s">
        <v>276</v>
      </c>
      <c r="D1510">
        <v>1</v>
      </c>
      <c r="E1510" s="10">
        <v>185.4</v>
      </c>
      <c r="F1510" s="10">
        <v>185.4</v>
      </c>
      <c r="G1510" s="10">
        <v>148.32</v>
      </c>
      <c r="H1510">
        <v>20</v>
      </c>
      <c r="I1510" s="10" t="str">
        <f>_xlfn.XLOOKUP(Q1_2025[[#This Row],[Artikelnr]],Artikel_prijzen[Artnr],Artikel_prijzen[Groep],"")</f>
        <v>Elektra</v>
      </c>
      <c r="J1510" s="10">
        <f>_xlfn.XLOOKUP(Q1_2025[[#This Row],[Artikelnr]],Artikel_prijzen[Artnr],Artikel_prijzen[Prijs 2025],"")</f>
        <v>106.8625</v>
      </c>
      <c r="K1510" s="10" t="str">
        <f>IF(Q1_2025[[#This Row],[Artikelprijs]]&lt;&gt;"",IF(Q1_2025[[#This Row],[Stuksprijs]]=Q1_2025[[#This Row],[Artikelprijs]],"Prijs gelijk","Prijs wijkt af"),"")</f>
        <v>Prijs wijkt af</v>
      </c>
      <c r="L1510" s="10"/>
      <c r="M1510" t="s">
        <v>536</v>
      </c>
      <c r="N1510" s="10">
        <f>IF(Q1_2025[[#This Row],[Prijstype]]="Artikelprijs",Q1_2025[[#This Row],[Artikelprijs]],Q1_2025[[#This Row],[Stuksprijs]])</f>
        <v>106.8625</v>
      </c>
      <c r="O1510" s="10">
        <f>IF(Q1_2025[[#This Row],[Prijstype]]="Artikelprijs",Q1_2025[[#This Row],[Artikelprijs]] * Q1_2025[[#This Row],[Besteld]],Q1_2025[[#This Row],[Brutobedrag]])</f>
        <v>106.8625</v>
      </c>
      <c r="P1510" s="10">
        <f>IF(Q1_2025[[#This Row],[Prijstype]] = "Artikelprijs",Q1_2025[[#This Row],[Brutobedrag 2]]*(100-Q1_2025[[#This Row],[Relatiekorting percentage]])/100,Q1_2025[[#This Row],[Bruto - Rel.korting]])</f>
        <v>85.49</v>
      </c>
    </row>
    <row r="1511" spans="1:16" x14ac:dyDescent="0.3">
      <c r="A1511" t="s">
        <v>310</v>
      </c>
      <c r="B1511">
        <v>5010017</v>
      </c>
      <c r="C1511" t="s">
        <v>248</v>
      </c>
      <c r="D1511">
        <v>2</v>
      </c>
      <c r="E1511" s="10">
        <v>48.93</v>
      </c>
      <c r="F1511" s="10">
        <v>97.86</v>
      </c>
      <c r="G1511" s="10">
        <v>73.39</v>
      </c>
      <c r="H1511">
        <v>25</v>
      </c>
      <c r="I1511" s="10" t="str">
        <f>_xlfn.XLOOKUP(Q1_2025[[#This Row],[Artikelnr]],Artikel_prijzen[Artnr],Artikel_prijzen[Groep],"")</f>
        <v/>
      </c>
      <c r="J1511" s="10" t="str">
        <f>_xlfn.XLOOKUP(Q1_2025[[#This Row],[Artikelnr]],Artikel_prijzen[Artnr],Artikel_prijzen[Prijs 2025],"")</f>
        <v/>
      </c>
      <c r="K1511" s="10" t="str">
        <f>IF(Q1_2025[[#This Row],[Artikelprijs]]&lt;&gt;"",IF(Q1_2025[[#This Row],[Stuksprijs]]=Q1_2025[[#This Row],[Artikelprijs]],"Prijs gelijk","Prijs wijkt af"),"")</f>
        <v/>
      </c>
      <c r="L1511" s="10"/>
      <c r="N1511" s="10">
        <f>IF(Q1_2025[[#This Row],[Prijstype]]="Artikelprijs",Q1_2025[[#This Row],[Artikelprijs]],Q1_2025[[#This Row],[Stuksprijs]])</f>
        <v>48.93</v>
      </c>
      <c r="O1511" s="10">
        <f>IF(Q1_2025[[#This Row],[Prijstype]]="Artikelprijs",Q1_2025[[#This Row],[Artikelprijs]] * Q1_2025[[#This Row],[Besteld]],Q1_2025[[#This Row],[Brutobedrag]])</f>
        <v>97.86</v>
      </c>
      <c r="P1511" s="10">
        <f>IF(Q1_2025[[#This Row],[Prijstype]] = "Artikelprijs",Q1_2025[[#This Row],[Brutobedrag 2]]*(100-Q1_2025[[#This Row],[Relatiekorting percentage]])/100,Q1_2025[[#This Row],[Bruto - Rel.korting]])</f>
        <v>73.39</v>
      </c>
    </row>
    <row r="1512" spans="1:16" x14ac:dyDescent="0.3">
      <c r="A1512" t="s">
        <v>310</v>
      </c>
      <c r="B1512">
        <v>5020009</v>
      </c>
      <c r="C1512" t="s">
        <v>125</v>
      </c>
      <c r="D1512">
        <v>2</v>
      </c>
      <c r="E1512" s="10">
        <v>45.32</v>
      </c>
      <c r="F1512" s="10">
        <v>90.64</v>
      </c>
      <c r="G1512" s="10">
        <v>67.98</v>
      </c>
      <c r="H1512">
        <v>25</v>
      </c>
      <c r="I1512" s="10" t="str">
        <f>_xlfn.XLOOKUP(Q1_2025[[#This Row],[Artikelnr]],Artikel_prijzen[Artnr],Artikel_prijzen[Groep],"")</f>
        <v/>
      </c>
      <c r="J1512" s="10" t="str">
        <f>_xlfn.XLOOKUP(Q1_2025[[#This Row],[Artikelnr]],Artikel_prijzen[Artnr],Artikel_prijzen[Prijs 2025],"")</f>
        <v/>
      </c>
      <c r="K1512" s="10" t="str">
        <f>IF(Q1_2025[[#This Row],[Artikelprijs]]&lt;&gt;"",IF(Q1_2025[[#This Row],[Stuksprijs]]=Q1_2025[[#This Row],[Artikelprijs]],"Prijs gelijk","Prijs wijkt af"),"")</f>
        <v/>
      </c>
      <c r="L1512" s="10"/>
      <c r="N1512" s="10">
        <f>IF(Q1_2025[[#This Row],[Prijstype]]="Artikelprijs",Q1_2025[[#This Row],[Artikelprijs]],Q1_2025[[#This Row],[Stuksprijs]])</f>
        <v>45.32</v>
      </c>
      <c r="O1512" s="10">
        <f>IF(Q1_2025[[#This Row],[Prijstype]]="Artikelprijs",Q1_2025[[#This Row],[Artikelprijs]] * Q1_2025[[#This Row],[Besteld]],Q1_2025[[#This Row],[Brutobedrag]])</f>
        <v>90.64</v>
      </c>
      <c r="P1512" s="10">
        <f>IF(Q1_2025[[#This Row],[Prijstype]] = "Artikelprijs",Q1_2025[[#This Row],[Brutobedrag 2]]*(100-Q1_2025[[#This Row],[Relatiekorting percentage]])/100,Q1_2025[[#This Row],[Bruto - Rel.korting]])</f>
        <v>67.98</v>
      </c>
    </row>
    <row r="1513" spans="1:16" x14ac:dyDescent="0.3">
      <c r="A1513" t="s">
        <v>310</v>
      </c>
      <c r="B1513">
        <v>5021034</v>
      </c>
      <c r="C1513" t="s">
        <v>276</v>
      </c>
      <c r="D1513">
        <v>1</v>
      </c>
      <c r="E1513" s="10">
        <v>185.4</v>
      </c>
      <c r="F1513" s="10">
        <v>185.4</v>
      </c>
      <c r="G1513" s="10">
        <v>148.32</v>
      </c>
      <c r="H1513">
        <v>20</v>
      </c>
      <c r="I1513" s="10" t="str">
        <f>_xlfn.XLOOKUP(Q1_2025[[#This Row],[Artikelnr]],Artikel_prijzen[Artnr],Artikel_prijzen[Groep],"")</f>
        <v>Elektra</v>
      </c>
      <c r="J1513" s="10">
        <f>_xlfn.XLOOKUP(Q1_2025[[#This Row],[Artikelnr]],Artikel_prijzen[Artnr],Artikel_prijzen[Prijs 2025],"")</f>
        <v>106.8625</v>
      </c>
      <c r="K1513" s="10" t="str">
        <f>IF(Q1_2025[[#This Row],[Artikelprijs]]&lt;&gt;"",IF(Q1_2025[[#This Row],[Stuksprijs]]=Q1_2025[[#This Row],[Artikelprijs]],"Prijs gelijk","Prijs wijkt af"),"")</f>
        <v>Prijs wijkt af</v>
      </c>
      <c r="L1513" s="10"/>
      <c r="M1513" t="s">
        <v>536</v>
      </c>
      <c r="N1513" s="10">
        <f>IF(Q1_2025[[#This Row],[Prijstype]]="Artikelprijs",Q1_2025[[#This Row],[Artikelprijs]],Q1_2025[[#This Row],[Stuksprijs]])</f>
        <v>106.8625</v>
      </c>
      <c r="O1513" s="10">
        <f>IF(Q1_2025[[#This Row],[Prijstype]]="Artikelprijs",Q1_2025[[#This Row],[Artikelprijs]] * Q1_2025[[#This Row],[Besteld]],Q1_2025[[#This Row],[Brutobedrag]])</f>
        <v>106.8625</v>
      </c>
      <c r="P1513" s="10">
        <f>IF(Q1_2025[[#This Row],[Prijstype]] = "Artikelprijs",Q1_2025[[#This Row],[Brutobedrag 2]]*(100-Q1_2025[[#This Row],[Relatiekorting percentage]])/100,Q1_2025[[#This Row],[Bruto - Rel.korting]])</f>
        <v>85.49</v>
      </c>
    </row>
    <row r="1514" spans="1:16" x14ac:dyDescent="0.3">
      <c r="A1514" t="s">
        <v>310</v>
      </c>
      <c r="B1514">
        <v>5010017</v>
      </c>
      <c r="C1514" t="s">
        <v>248</v>
      </c>
      <c r="D1514">
        <v>2</v>
      </c>
      <c r="E1514" s="10">
        <v>48.93</v>
      </c>
      <c r="F1514" s="10">
        <v>97.86</v>
      </c>
      <c r="G1514" s="10">
        <v>73.39</v>
      </c>
      <c r="H1514">
        <v>25</v>
      </c>
      <c r="I1514" s="10" t="str">
        <f>_xlfn.XLOOKUP(Q1_2025[[#This Row],[Artikelnr]],Artikel_prijzen[Artnr],Artikel_prijzen[Groep],"")</f>
        <v/>
      </c>
      <c r="J1514" s="10" t="str">
        <f>_xlfn.XLOOKUP(Q1_2025[[#This Row],[Artikelnr]],Artikel_prijzen[Artnr],Artikel_prijzen[Prijs 2025],"")</f>
        <v/>
      </c>
      <c r="K1514" s="10" t="str">
        <f>IF(Q1_2025[[#This Row],[Artikelprijs]]&lt;&gt;"",IF(Q1_2025[[#This Row],[Stuksprijs]]=Q1_2025[[#This Row],[Artikelprijs]],"Prijs gelijk","Prijs wijkt af"),"")</f>
        <v/>
      </c>
      <c r="L1514" s="10"/>
      <c r="N1514" s="10">
        <f>IF(Q1_2025[[#This Row],[Prijstype]]="Artikelprijs",Q1_2025[[#This Row],[Artikelprijs]],Q1_2025[[#This Row],[Stuksprijs]])</f>
        <v>48.93</v>
      </c>
      <c r="O1514" s="10">
        <f>IF(Q1_2025[[#This Row],[Prijstype]]="Artikelprijs",Q1_2025[[#This Row],[Artikelprijs]] * Q1_2025[[#This Row],[Besteld]],Q1_2025[[#This Row],[Brutobedrag]])</f>
        <v>97.86</v>
      </c>
      <c r="P1514" s="10">
        <f>IF(Q1_2025[[#This Row],[Prijstype]] = "Artikelprijs",Q1_2025[[#This Row],[Brutobedrag 2]]*(100-Q1_2025[[#This Row],[Relatiekorting percentage]])/100,Q1_2025[[#This Row],[Bruto - Rel.korting]])</f>
        <v>73.39</v>
      </c>
    </row>
    <row r="1515" spans="1:16" x14ac:dyDescent="0.3">
      <c r="A1515" t="s">
        <v>310</v>
      </c>
      <c r="B1515">
        <v>5020009</v>
      </c>
      <c r="C1515" t="s">
        <v>125</v>
      </c>
      <c r="D1515">
        <v>2</v>
      </c>
      <c r="E1515" s="10">
        <v>45.32</v>
      </c>
      <c r="F1515" s="10">
        <v>90.64</v>
      </c>
      <c r="G1515" s="10">
        <v>67.98</v>
      </c>
      <c r="H1515">
        <v>25</v>
      </c>
      <c r="I1515" s="10" t="str">
        <f>_xlfn.XLOOKUP(Q1_2025[[#This Row],[Artikelnr]],Artikel_prijzen[Artnr],Artikel_prijzen[Groep],"")</f>
        <v/>
      </c>
      <c r="J1515" s="10" t="str">
        <f>_xlfn.XLOOKUP(Q1_2025[[#This Row],[Artikelnr]],Artikel_prijzen[Artnr],Artikel_prijzen[Prijs 2025],"")</f>
        <v/>
      </c>
      <c r="K1515" s="10" t="str">
        <f>IF(Q1_2025[[#This Row],[Artikelprijs]]&lt;&gt;"",IF(Q1_2025[[#This Row],[Stuksprijs]]=Q1_2025[[#This Row],[Artikelprijs]],"Prijs gelijk","Prijs wijkt af"),"")</f>
        <v/>
      </c>
      <c r="L1515" s="10"/>
      <c r="N1515" s="10">
        <f>IF(Q1_2025[[#This Row],[Prijstype]]="Artikelprijs",Q1_2025[[#This Row],[Artikelprijs]],Q1_2025[[#This Row],[Stuksprijs]])</f>
        <v>45.32</v>
      </c>
      <c r="O1515" s="10">
        <f>IF(Q1_2025[[#This Row],[Prijstype]]="Artikelprijs",Q1_2025[[#This Row],[Artikelprijs]] * Q1_2025[[#This Row],[Besteld]],Q1_2025[[#This Row],[Brutobedrag]])</f>
        <v>90.64</v>
      </c>
      <c r="P1515" s="10">
        <f>IF(Q1_2025[[#This Row],[Prijstype]] = "Artikelprijs",Q1_2025[[#This Row],[Brutobedrag 2]]*(100-Q1_2025[[#This Row],[Relatiekorting percentage]])/100,Q1_2025[[#This Row],[Bruto - Rel.korting]])</f>
        <v>67.98</v>
      </c>
    </row>
    <row r="1516" spans="1:16" x14ac:dyDescent="0.3">
      <c r="A1516" t="s">
        <v>310</v>
      </c>
      <c r="B1516">
        <v>5021034</v>
      </c>
      <c r="C1516" t="s">
        <v>276</v>
      </c>
      <c r="D1516">
        <v>1</v>
      </c>
      <c r="E1516" s="10">
        <v>185.4</v>
      </c>
      <c r="F1516" s="10">
        <v>185.4</v>
      </c>
      <c r="G1516" s="10">
        <v>148.32</v>
      </c>
      <c r="H1516">
        <v>20</v>
      </c>
      <c r="I1516" s="10" t="str">
        <f>_xlfn.XLOOKUP(Q1_2025[[#This Row],[Artikelnr]],Artikel_prijzen[Artnr],Artikel_prijzen[Groep],"")</f>
        <v>Elektra</v>
      </c>
      <c r="J1516" s="10">
        <f>_xlfn.XLOOKUP(Q1_2025[[#This Row],[Artikelnr]],Artikel_prijzen[Artnr],Artikel_prijzen[Prijs 2025],"")</f>
        <v>106.8625</v>
      </c>
      <c r="K1516" s="10" t="str">
        <f>IF(Q1_2025[[#This Row],[Artikelprijs]]&lt;&gt;"",IF(Q1_2025[[#This Row],[Stuksprijs]]=Q1_2025[[#This Row],[Artikelprijs]],"Prijs gelijk","Prijs wijkt af"),"")</f>
        <v>Prijs wijkt af</v>
      </c>
      <c r="L1516" s="10"/>
      <c r="M1516" t="s">
        <v>536</v>
      </c>
      <c r="N1516" s="10">
        <f>IF(Q1_2025[[#This Row],[Prijstype]]="Artikelprijs",Q1_2025[[#This Row],[Artikelprijs]],Q1_2025[[#This Row],[Stuksprijs]])</f>
        <v>106.8625</v>
      </c>
      <c r="O1516" s="10">
        <f>IF(Q1_2025[[#This Row],[Prijstype]]="Artikelprijs",Q1_2025[[#This Row],[Artikelprijs]] * Q1_2025[[#This Row],[Besteld]],Q1_2025[[#This Row],[Brutobedrag]])</f>
        <v>106.8625</v>
      </c>
      <c r="P1516" s="10">
        <f>IF(Q1_2025[[#This Row],[Prijstype]] = "Artikelprijs",Q1_2025[[#This Row],[Brutobedrag 2]]*(100-Q1_2025[[#This Row],[Relatiekorting percentage]])/100,Q1_2025[[#This Row],[Bruto - Rel.korting]])</f>
        <v>85.49</v>
      </c>
    </row>
    <row r="1517" spans="1:16" x14ac:dyDescent="0.3">
      <c r="A1517" t="s">
        <v>310</v>
      </c>
      <c r="B1517">
        <v>5010017</v>
      </c>
      <c r="C1517" t="s">
        <v>248</v>
      </c>
      <c r="D1517">
        <v>2</v>
      </c>
      <c r="E1517" s="10">
        <v>48.93</v>
      </c>
      <c r="F1517" s="10">
        <v>97.86</v>
      </c>
      <c r="G1517" s="10">
        <v>73.39</v>
      </c>
      <c r="H1517">
        <v>25</v>
      </c>
      <c r="I1517" s="10" t="str">
        <f>_xlfn.XLOOKUP(Q1_2025[[#This Row],[Artikelnr]],Artikel_prijzen[Artnr],Artikel_prijzen[Groep],"")</f>
        <v/>
      </c>
      <c r="J1517" s="10" t="str">
        <f>_xlfn.XLOOKUP(Q1_2025[[#This Row],[Artikelnr]],Artikel_prijzen[Artnr],Artikel_prijzen[Prijs 2025],"")</f>
        <v/>
      </c>
      <c r="K1517" s="10" t="str">
        <f>IF(Q1_2025[[#This Row],[Artikelprijs]]&lt;&gt;"",IF(Q1_2025[[#This Row],[Stuksprijs]]=Q1_2025[[#This Row],[Artikelprijs]],"Prijs gelijk","Prijs wijkt af"),"")</f>
        <v/>
      </c>
      <c r="L1517" s="10"/>
      <c r="N1517" s="10">
        <f>IF(Q1_2025[[#This Row],[Prijstype]]="Artikelprijs",Q1_2025[[#This Row],[Artikelprijs]],Q1_2025[[#This Row],[Stuksprijs]])</f>
        <v>48.93</v>
      </c>
      <c r="O1517" s="10">
        <f>IF(Q1_2025[[#This Row],[Prijstype]]="Artikelprijs",Q1_2025[[#This Row],[Artikelprijs]] * Q1_2025[[#This Row],[Besteld]],Q1_2025[[#This Row],[Brutobedrag]])</f>
        <v>97.86</v>
      </c>
      <c r="P1517" s="10">
        <f>IF(Q1_2025[[#This Row],[Prijstype]] = "Artikelprijs",Q1_2025[[#This Row],[Brutobedrag 2]]*(100-Q1_2025[[#This Row],[Relatiekorting percentage]])/100,Q1_2025[[#This Row],[Bruto - Rel.korting]])</f>
        <v>73.39</v>
      </c>
    </row>
    <row r="1518" spans="1:16" x14ac:dyDescent="0.3">
      <c r="A1518" t="s">
        <v>310</v>
      </c>
      <c r="B1518">
        <v>5020009</v>
      </c>
      <c r="C1518" t="s">
        <v>125</v>
      </c>
      <c r="D1518">
        <v>2</v>
      </c>
      <c r="E1518" s="10">
        <v>45.32</v>
      </c>
      <c r="F1518" s="10">
        <v>90.64</v>
      </c>
      <c r="G1518" s="10">
        <v>67.98</v>
      </c>
      <c r="H1518">
        <v>25</v>
      </c>
      <c r="I1518" s="10" t="str">
        <f>_xlfn.XLOOKUP(Q1_2025[[#This Row],[Artikelnr]],Artikel_prijzen[Artnr],Artikel_prijzen[Groep],"")</f>
        <v/>
      </c>
      <c r="J1518" s="10" t="str">
        <f>_xlfn.XLOOKUP(Q1_2025[[#This Row],[Artikelnr]],Artikel_prijzen[Artnr],Artikel_prijzen[Prijs 2025],"")</f>
        <v/>
      </c>
      <c r="K1518" s="10" t="str">
        <f>IF(Q1_2025[[#This Row],[Artikelprijs]]&lt;&gt;"",IF(Q1_2025[[#This Row],[Stuksprijs]]=Q1_2025[[#This Row],[Artikelprijs]],"Prijs gelijk","Prijs wijkt af"),"")</f>
        <v/>
      </c>
      <c r="L1518" s="10"/>
      <c r="N1518" s="10">
        <f>IF(Q1_2025[[#This Row],[Prijstype]]="Artikelprijs",Q1_2025[[#This Row],[Artikelprijs]],Q1_2025[[#This Row],[Stuksprijs]])</f>
        <v>45.32</v>
      </c>
      <c r="O1518" s="10">
        <f>IF(Q1_2025[[#This Row],[Prijstype]]="Artikelprijs",Q1_2025[[#This Row],[Artikelprijs]] * Q1_2025[[#This Row],[Besteld]],Q1_2025[[#This Row],[Brutobedrag]])</f>
        <v>90.64</v>
      </c>
      <c r="P1518" s="10">
        <f>IF(Q1_2025[[#This Row],[Prijstype]] = "Artikelprijs",Q1_2025[[#This Row],[Brutobedrag 2]]*(100-Q1_2025[[#This Row],[Relatiekorting percentage]])/100,Q1_2025[[#This Row],[Bruto - Rel.korting]])</f>
        <v>67.98</v>
      </c>
    </row>
    <row r="1519" spans="1:16" x14ac:dyDescent="0.3">
      <c r="A1519" t="s">
        <v>310</v>
      </c>
      <c r="B1519">
        <v>5021034</v>
      </c>
      <c r="C1519" t="s">
        <v>276</v>
      </c>
      <c r="D1519">
        <v>1</v>
      </c>
      <c r="E1519" s="10">
        <v>185.4</v>
      </c>
      <c r="F1519" s="10">
        <v>185.4</v>
      </c>
      <c r="G1519" s="10">
        <v>148.32</v>
      </c>
      <c r="H1519">
        <v>20</v>
      </c>
      <c r="I1519" s="10" t="str">
        <f>_xlfn.XLOOKUP(Q1_2025[[#This Row],[Artikelnr]],Artikel_prijzen[Artnr],Artikel_prijzen[Groep],"")</f>
        <v>Elektra</v>
      </c>
      <c r="J1519" s="10">
        <f>_xlfn.XLOOKUP(Q1_2025[[#This Row],[Artikelnr]],Artikel_prijzen[Artnr],Artikel_prijzen[Prijs 2025],"")</f>
        <v>106.8625</v>
      </c>
      <c r="K1519" s="10" t="str">
        <f>IF(Q1_2025[[#This Row],[Artikelprijs]]&lt;&gt;"",IF(Q1_2025[[#This Row],[Stuksprijs]]=Q1_2025[[#This Row],[Artikelprijs]],"Prijs gelijk","Prijs wijkt af"),"")</f>
        <v>Prijs wijkt af</v>
      </c>
      <c r="L1519" s="10"/>
      <c r="M1519" t="s">
        <v>536</v>
      </c>
      <c r="N1519" s="10">
        <f>IF(Q1_2025[[#This Row],[Prijstype]]="Artikelprijs",Q1_2025[[#This Row],[Artikelprijs]],Q1_2025[[#This Row],[Stuksprijs]])</f>
        <v>106.8625</v>
      </c>
      <c r="O1519" s="10">
        <f>IF(Q1_2025[[#This Row],[Prijstype]]="Artikelprijs",Q1_2025[[#This Row],[Artikelprijs]] * Q1_2025[[#This Row],[Besteld]],Q1_2025[[#This Row],[Brutobedrag]])</f>
        <v>106.8625</v>
      </c>
      <c r="P1519" s="10">
        <f>IF(Q1_2025[[#This Row],[Prijstype]] = "Artikelprijs",Q1_2025[[#This Row],[Brutobedrag 2]]*(100-Q1_2025[[#This Row],[Relatiekorting percentage]])/100,Q1_2025[[#This Row],[Bruto - Rel.korting]])</f>
        <v>85.49</v>
      </c>
    </row>
    <row r="1520" spans="1:16" x14ac:dyDescent="0.3">
      <c r="A1520" t="s">
        <v>310</v>
      </c>
      <c r="B1520">
        <v>5010017</v>
      </c>
      <c r="C1520" t="s">
        <v>248</v>
      </c>
      <c r="D1520">
        <v>2</v>
      </c>
      <c r="E1520" s="10">
        <v>48.93</v>
      </c>
      <c r="F1520" s="10">
        <v>97.86</v>
      </c>
      <c r="G1520" s="10">
        <v>73.39</v>
      </c>
      <c r="H1520">
        <v>25</v>
      </c>
      <c r="I1520" s="10" t="str">
        <f>_xlfn.XLOOKUP(Q1_2025[[#This Row],[Artikelnr]],Artikel_prijzen[Artnr],Artikel_prijzen[Groep],"")</f>
        <v/>
      </c>
      <c r="J1520" s="10" t="str">
        <f>_xlfn.XLOOKUP(Q1_2025[[#This Row],[Artikelnr]],Artikel_prijzen[Artnr],Artikel_prijzen[Prijs 2025],"")</f>
        <v/>
      </c>
      <c r="K1520" s="10" t="str">
        <f>IF(Q1_2025[[#This Row],[Artikelprijs]]&lt;&gt;"",IF(Q1_2025[[#This Row],[Stuksprijs]]=Q1_2025[[#This Row],[Artikelprijs]],"Prijs gelijk","Prijs wijkt af"),"")</f>
        <v/>
      </c>
      <c r="L1520" s="10"/>
      <c r="N1520" s="10">
        <f>IF(Q1_2025[[#This Row],[Prijstype]]="Artikelprijs",Q1_2025[[#This Row],[Artikelprijs]],Q1_2025[[#This Row],[Stuksprijs]])</f>
        <v>48.93</v>
      </c>
      <c r="O1520" s="10">
        <f>IF(Q1_2025[[#This Row],[Prijstype]]="Artikelprijs",Q1_2025[[#This Row],[Artikelprijs]] * Q1_2025[[#This Row],[Besteld]],Q1_2025[[#This Row],[Brutobedrag]])</f>
        <v>97.86</v>
      </c>
      <c r="P1520" s="10">
        <f>IF(Q1_2025[[#This Row],[Prijstype]] = "Artikelprijs",Q1_2025[[#This Row],[Brutobedrag 2]]*(100-Q1_2025[[#This Row],[Relatiekorting percentage]])/100,Q1_2025[[#This Row],[Bruto - Rel.korting]])</f>
        <v>73.39</v>
      </c>
    </row>
    <row r="1521" spans="1:16" x14ac:dyDescent="0.3">
      <c r="A1521" t="s">
        <v>310</v>
      </c>
      <c r="B1521">
        <v>5020009</v>
      </c>
      <c r="C1521" t="s">
        <v>125</v>
      </c>
      <c r="D1521">
        <v>2</v>
      </c>
      <c r="E1521" s="10">
        <v>45.32</v>
      </c>
      <c r="F1521" s="10">
        <v>90.64</v>
      </c>
      <c r="G1521" s="10">
        <v>67.98</v>
      </c>
      <c r="H1521">
        <v>25</v>
      </c>
      <c r="I1521" s="10" t="str">
        <f>_xlfn.XLOOKUP(Q1_2025[[#This Row],[Artikelnr]],Artikel_prijzen[Artnr],Artikel_prijzen[Groep],"")</f>
        <v/>
      </c>
      <c r="J1521" s="10" t="str">
        <f>_xlfn.XLOOKUP(Q1_2025[[#This Row],[Artikelnr]],Artikel_prijzen[Artnr],Artikel_prijzen[Prijs 2025],"")</f>
        <v/>
      </c>
      <c r="K1521" s="10" t="str">
        <f>IF(Q1_2025[[#This Row],[Artikelprijs]]&lt;&gt;"",IF(Q1_2025[[#This Row],[Stuksprijs]]=Q1_2025[[#This Row],[Artikelprijs]],"Prijs gelijk","Prijs wijkt af"),"")</f>
        <v/>
      </c>
      <c r="L1521" s="10"/>
      <c r="N1521" s="10">
        <f>IF(Q1_2025[[#This Row],[Prijstype]]="Artikelprijs",Q1_2025[[#This Row],[Artikelprijs]],Q1_2025[[#This Row],[Stuksprijs]])</f>
        <v>45.32</v>
      </c>
      <c r="O1521" s="10">
        <f>IF(Q1_2025[[#This Row],[Prijstype]]="Artikelprijs",Q1_2025[[#This Row],[Artikelprijs]] * Q1_2025[[#This Row],[Besteld]],Q1_2025[[#This Row],[Brutobedrag]])</f>
        <v>90.64</v>
      </c>
      <c r="P1521" s="10">
        <f>IF(Q1_2025[[#This Row],[Prijstype]] = "Artikelprijs",Q1_2025[[#This Row],[Brutobedrag 2]]*(100-Q1_2025[[#This Row],[Relatiekorting percentage]])/100,Q1_2025[[#This Row],[Bruto - Rel.korting]])</f>
        <v>67.98</v>
      </c>
    </row>
    <row r="1522" spans="1:16" x14ac:dyDescent="0.3">
      <c r="A1522" t="s">
        <v>310</v>
      </c>
      <c r="B1522">
        <v>5021034</v>
      </c>
      <c r="C1522" t="s">
        <v>276</v>
      </c>
      <c r="D1522">
        <v>1</v>
      </c>
      <c r="E1522" s="10">
        <v>185.4</v>
      </c>
      <c r="F1522" s="10">
        <v>185.4</v>
      </c>
      <c r="G1522" s="10">
        <v>148.32</v>
      </c>
      <c r="H1522">
        <v>20</v>
      </c>
      <c r="I1522" s="10" t="str">
        <f>_xlfn.XLOOKUP(Q1_2025[[#This Row],[Artikelnr]],Artikel_prijzen[Artnr],Artikel_prijzen[Groep],"")</f>
        <v>Elektra</v>
      </c>
      <c r="J1522" s="10">
        <f>_xlfn.XLOOKUP(Q1_2025[[#This Row],[Artikelnr]],Artikel_prijzen[Artnr],Artikel_prijzen[Prijs 2025],"")</f>
        <v>106.8625</v>
      </c>
      <c r="K1522" s="10" t="str">
        <f>IF(Q1_2025[[#This Row],[Artikelprijs]]&lt;&gt;"",IF(Q1_2025[[#This Row],[Stuksprijs]]=Q1_2025[[#This Row],[Artikelprijs]],"Prijs gelijk","Prijs wijkt af"),"")</f>
        <v>Prijs wijkt af</v>
      </c>
      <c r="L1522" s="10"/>
      <c r="M1522" t="s">
        <v>536</v>
      </c>
      <c r="N1522" s="10">
        <f>IF(Q1_2025[[#This Row],[Prijstype]]="Artikelprijs",Q1_2025[[#This Row],[Artikelprijs]],Q1_2025[[#This Row],[Stuksprijs]])</f>
        <v>106.8625</v>
      </c>
      <c r="O1522" s="10">
        <f>IF(Q1_2025[[#This Row],[Prijstype]]="Artikelprijs",Q1_2025[[#This Row],[Artikelprijs]] * Q1_2025[[#This Row],[Besteld]],Q1_2025[[#This Row],[Brutobedrag]])</f>
        <v>106.8625</v>
      </c>
      <c r="P1522" s="10">
        <f>IF(Q1_2025[[#This Row],[Prijstype]] = "Artikelprijs",Q1_2025[[#This Row],[Brutobedrag 2]]*(100-Q1_2025[[#This Row],[Relatiekorting percentage]])/100,Q1_2025[[#This Row],[Bruto - Rel.korting]])</f>
        <v>85.49</v>
      </c>
    </row>
    <row r="1523" spans="1:16" x14ac:dyDescent="0.3">
      <c r="A1523" t="s">
        <v>310</v>
      </c>
      <c r="B1523">
        <v>5010017</v>
      </c>
      <c r="C1523" t="s">
        <v>248</v>
      </c>
      <c r="D1523">
        <v>2</v>
      </c>
      <c r="E1523" s="10">
        <v>48.93</v>
      </c>
      <c r="F1523" s="10">
        <v>97.86</v>
      </c>
      <c r="G1523" s="10">
        <v>73.39</v>
      </c>
      <c r="H1523">
        <v>25</v>
      </c>
      <c r="I1523" s="10" t="str">
        <f>_xlfn.XLOOKUP(Q1_2025[[#This Row],[Artikelnr]],Artikel_prijzen[Artnr],Artikel_prijzen[Groep],"")</f>
        <v/>
      </c>
      <c r="J1523" s="10" t="str">
        <f>_xlfn.XLOOKUP(Q1_2025[[#This Row],[Artikelnr]],Artikel_prijzen[Artnr],Artikel_prijzen[Prijs 2025],"")</f>
        <v/>
      </c>
      <c r="K1523" s="10" t="str">
        <f>IF(Q1_2025[[#This Row],[Artikelprijs]]&lt;&gt;"",IF(Q1_2025[[#This Row],[Stuksprijs]]=Q1_2025[[#This Row],[Artikelprijs]],"Prijs gelijk","Prijs wijkt af"),"")</f>
        <v/>
      </c>
      <c r="L1523" s="10"/>
      <c r="N1523" s="10">
        <f>IF(Q1_2025[[#This Row],[Prijstype]]="Artikelprijs",Q1_2025[[#This Row],[Artikelprijs]],Q1_2025[[#This Row],[Stuksprijs]])</f>
        <v>48.93</v>
      </c>
      <c r="O1523" s="10">
        <f>IF(Q1_2025[[#This Row],[Prijstype]]="Artikelprijs",Q1_2025[[#This Row],[Artikelprijs]] * Q1_2025[[#This Row],[Besteld]],Q1_2025[[#This Row],[Brutobedrag]])</f>
        <v>97.86</v>
      </c>
      <c r="P1523" s="10">
        <f>IF(Q1_2025[[#This Row],[Prijstype]] = "Artikelprijs",Q1_2025[[#This Row],[Brutobedrag 2]]*(100-Q1_2025[[#This Row],[Relatiekorting percentage]])/100,Q1_2025[[#This Row],[Bruto - Rel.korting]])</f>
        <v>73.39</v>
      </c>
    </row>
    <row r="1524" spans="1:16" x14ac:dyDescent="0.3">
      <c r="A1524" t="s">
        <v>310</v>
      </c>
      <c r="B1524">
        <v>5020009</v>
      </c>
      <c r="C1524" t="s">
        <v>125</v>
      </c>
      <c r="D1524">
        <v>2</v>
      </c>
      <c r="E1524" s="10">
        <v>45.32</v>
      </c>
      <c r="F1524" s="10">
        <v>90.64</v>
      </c>
      <c r="G1524" s="10">
        <v>67.98</v>
      </c>
      <c r="H1524">
        <v>25</v>
      </c>
      <c r="I1524" s="10" t="str">
        <f>_xlfn.XLOOKUP(Q1_2025[[#This Row],[Artikelnr]],Artikel_prijzen[Artnr],Artikel_prijzen[Groep],"")</f>
        <v/>
      </c>
      <c r="J1524" s="10" t="str">
        <f>_xlfn.XLOOKUP(Q1_2025[[#This Row],[Artikelnr]],Artikel_prijzen[Artnr],Artikel_prijzen[Prijs 2025],"")</f>
        <v/>
      </c>
      <c r="K1524" s="10" t="str">
        <f>IF(Q1_2025[[#This Row],[Artikelprijs]]&lt;&gt;"",IF(Q1_2025[[#This Row],[Stuksprijs]]=Q1_2025[[#This Row],[Artikelprijs]],"Prijs gelijk","Prijs wijkt af"),"")</f>
        <v/>
      </c>
      <c r="L1524" s="10"/>
      <c r="N1524" s="10">
        <f>IF(Q1_2025[[#This Row],[Prijstype]]="Artikelprijs",Q1_2025[[#This Row],[Artikelprijs]],Q1_2025[[#This Row],[Stuksprijs]])</f>
        <v>45.32</v>
      </c>
      <c r="O1524" s="10">
        <f>IF(Q1_2025[[#This Row],[Prijstype]]="Artikelprijs",Q1_2025[[#This Row],[Artikelprijs]] * Q1_2025[[#This Row],[Besteld]],Q1_2025[[#This Row],[Brutobedrag]])</f>
        <v>90.64</v>
      </c>
      <c r="P1524" s="10">
        <f>IF(Q1_2025[[#This Row],[Prijstype]] = "Artikelprijs",Q1_2025[[#This Row],[Brutobedrag 2]]*(100-Q1_2025[[#This Row],[Relatiekorting percentage]])/100,Q1_2025[[#This Row],[Bruto - Rel.korting]])</f>
        <v>67.98</v>
      </c>
    </row>
    <row r="1525" spans="1:16" x14ac:dyDescent="0.3">
      <c r="A1525" t="s">
        <v>310</v>
      </c>
      <c r="B1525">
        <v>5021034</v>
      </c>
      <c r="C1525" t="s">
        <v>276</v>
      </c>
      <c r="D1525">
        <v>1</v>
      </c>
      <c r="E1525" s="10">
        <v>185.4</v>
      </c>
      <c r="F1525" s="10">
        <v>185.4</v>
      </c>
      <c r="G1525" s="10">
        <v>148.32</v>
      </c>
      <c r="H1525">
        <v>20</v>
      </c>
      <c r="I1525" s="10" t="str">
        <f>_xlfn.XLOOKUP(Q1_2025[[#This Row],[Artikelnr]],Artikel_prijzen[Artnr],Artikel_prijzen[Groep],"")</f>
        <v>Elektra</v>
      </c>
      <c r="J1525" s="10">
        <f>_xlfn.XLOOKUP(Q1_2025[[#This Row],[Artikelnr]],Artikel_prijzen[Artnr],Artikel_prijzen[Prijs 2025],"")</f>
        <v>106.8625</v>
      </c>
      <c r="K1525" s="10" t="str">
        <f>IF(Q1_2025[[#This Row],[Artikelprijs]]&lt;&gt;"",IF(Q1_2025[[#This Row],[Stuksprijs]]=Q1_2025[[#This Row],[Artikelprijs]],"Prijs gelijk","Prijs wijkt af"),"")</f>
        <v>Prijs wijkt af</v>
      </c>
      <c r="L1525" s="10"/>
      <c r="M1525" t="s">
        <v>536</v>
      </c>
      <c r="N1525" s="10">
        <f>IF(Q1_2025[[#This Row],[Prijstype]]="Artikelprijs",Q1_2025[[#This Row],[Artikelprijs]],Q1_2025[[#This Row],[Stuksprijs]])</f>
        <v>106.8625</v>
      </c>
      <c r="O1525" s="10">
        <f>IF(Q1_2025[[#This Row],[Prijstype]]="Artikelprijs",Q1_2025[[#This Row],[Artikelprijs]] * Q1_2025[[#This Row],[Besteld]],Q1_2025[[#This Row],[Brutobedrag]])</f>
        <v>106.8625</v>
      </c>
      <c r="P1525" s="10">
        <f>IF(Q1_2025[[#This Row],[Prijstype]] = "Artikelprijs",Q1_2025[[#This Row],[Brutobedrag 2]]*(100-Q1_2025[[#This Row],[Relatiekorting percentage]])/100,Q1_2025[[#This Row],[Bruto - Rel.korting]])</f>
        <v>85.49</v>
      </c>
    </row>
    <row r="1526" spans="1:16" x14ac:dyDescent="0.3">
      <c r="A1526" t="s">
        <v>310</v>
      </c>
      <c r="B1526">
        <v>5010017</v>
      </c>
      <c r="C1526" t="s">
        <v>248</v>
      </c>
      <c r="D1526">
        <v>2</v>
      </c>
      <c r="E1526" s="10">
        <v>48.93</v>
      </c>
      <c r="F1526" s="10">
        <v>97.86</v>
      </c>
      <c r="G1526" s="10">
        <v>73.39</v>
      </c>
      <c r="H1526">
        <v>25</v>
      </c>
      <c r="I1526" s="10" t="str">
        <f>_xlfn.XLOOKUP(Q1_2025[[#This Row],[Artikelnr]],Artikel_prijzen[Artnr],Artikel_prijzen[Groep],"")</f>
        <v/>
      </c>
      <c r="J1526" s="10" t="str">
        <f>_xlfn.XLOOKUP(Q1_2025[[#This Row],[Artikelnr]],Artikel_prijzen[Artnr],Artikel_prijzen[Prijs 2025],"")</f>
        <v/>
      </c>
      <c r="K1526" s="10" t="str">
        <f>IF(Q1_2025[[#This Row],[Artikelprijs]]&lt;&gt;"",IF(Q1_2025[[#This Row],[Stuksprijs]]=Q1_2025[[#This Row],[Artikelprijs]],"Prijs gelijk","Prijs wijkt af"),"")</f>
        <v/>
      </c>
      <c r="L1526" s="10"/>
      <c r="N1526" s="10">
        <f>IF(Q1_2025[[#This Row],[Prijstype]]="Artikelprijs",Q1_2025[[#This Row],[Artikelprijs]],Q1_2025[[#This Row],[Stuksprijs]])</f>
        <v>48.93</v>
      </c>
      <c r="O1526" s="10">
        <f>IF(Q1_2025[[#This Row],[Prijstype]]="Artikelprijs",Q1_2025[[#This Row],[Artikelprijs]] * Q1_2025[[#This Row],[Besteld]],Q1_2025[[#This Row],[Brutobedrag]])</f>
        <v>97.86</v>
      </c>
      <c r="P1526" s="10">
        <f>IF(Q1_2025[[#This Row],[Prijstype]] = "Artikelprijs",Q1_2025[[#This Row],[Brutobedrag 2]]*(100-Q1_2025[[#This Row],[Relatiekorting percentage]])/100,Q1_2025[[#This Row],[Bruto - Rel.korting]])</f>
        <v>73.39</v>
      </c>
    </row>
    <row r="1527" spans="1:16" x14ac:dyDescent="0.3">
      <c r="A1527" t="s">
        <v>310</v>
      </c>
      <c r="B1527">
        <v>5020009</v>
      </c>
      <c r="C1527" t="s">
        <v>125</v>
      </c>
      <c r="D1527">
        <v>2</v>
      </c>
      <c r="E1527" s="10">
        <v>45.32</v>
      </c>
      <c r="F1527" s="10">
        <v>90.64</v>
      </c>
      <c r="G1527" s="10">
        <v>67.98</v>
      </c>
      <c r="H1527">
        <v>25</v>
      </c>
      <c r="I1527" s="10" t="str">
        <f>_xlfn.XLOOKUP(Q1_2025[[#This Row],[Artikelnr]],Artikel_prijzen[Artnr],Artikel_prijzen[Groep],"")</f>
        <v/>
      </c>
      <c r="J1527" s="10" t="str">
        <f>_xlfn.XLOOKUP(Q1_2025[[#This Row],[Artikelnr]],Artikel_prijzen[Artnr],Artikel_prijzen[Prijs 2025],"")</f>
        <v/>
      </c>
      <c r="K1527" s="10" t="str">
        <f>IF(Q1_2025[[#This Row],[Artikelprijs]]&lt;&gt;"",IF(Q1_2025[[#This Row],[Stuksprijs]]=Q1_2025[[#This Row],[Artikelprijs]],"Prijs gelijk","Prijs wijkt af"),"")</f>
        <v/>
      </c>
      <c r="L1527" s="10"/>
      <c r="N1527" s="10">
        <f>IF(Q1_2025[[#This Row],[Prijstype]]="Artikelprijs",Q1_2025[[#This Row],[Artikelprijs]],Q1_2025[[#This Row],[Stuksprijs]])</f>
        <v>45.32</v>
      </c>
      <c r="O1527" s="10">
        <f>IF(Q1_2025[[#This Row],[Prijstype]]="Artikelprijs",Q1_2025[[#This Row],[Artikelprijs]] * Q1_2025[[#This Row],[Besteld]],Q1_2025[[#This Row],[Brutobedrag]])</f>
        <v>90.64</v>
      </c>
      <c r="P1527" s="10">
        <f>IF(Q1_2025[[#This Row],[Prijstype]] = "Artikelprijs",Q1_2025[[#This Row],[Brutobedrag 2]]*(100-Q1_2025[[#This Row],[Relatiekorting percentage]])/100,Q1_2025[[#This Row],[Bruto - Rel.korting]])</f>
        <v>67.98</v>
      </c>
    </row>
    <row r="1528" spans="1:16" x14ac:dyDescent="0.3">
      <c r="A1528" t="s">
        <v>310</v>
      </c>
      <c r="B1528">
        <v>5021034</v>
      </c>
      <c r="C1528" t="s">
        <v>276</v>
      </c>
      <c r="D1528">
        <v>1</v>
      </c>
      <c r="E1528" s="10">
        <v>185.4</v>
      </c>
      <c r="F1528" s="10">
        <v>185.4</v>
      </c>
      <c r="G1528" s="10">
        <v>148.32</v>
      </c>
      <c r="H1528">
        <v>20</v>
      </c>
      <c r="I1528" s="10" t="str">
        <f>_xlfn.XLOOKUP(Q1_2025[[#This Row],[Artikelnr]],Artikel_prijzen[Artnr],Artikel_prijzen[Groep],"")</f>
        <v>Elektra</v>
      </c>
      <c r="J1528" s="10">
        <f>_xlfn.XLOOKUP(Q1_2025[[#This Row],[Artikelnr]],Artikel_prijzen[Artnr],Artikel_prijzen[Prijs 2025],"")</f>
        <v>106.8625</v>
      </c>
      <c r="K1528" s="10" t="str">
        <f>IF(Q1_2025[[#This Row],[Artikelprijs]]&lt;&gt;"",IF(Q1_2025[[#This Row],[Stuksprijs]]=Q1_2025[[#This Row],[Artikelprijs]],"Prijs gelijk","Prijs wijkt af"),"")</f>
        <v>Prijs wijkt af</v>
      </c>
      <c r="L1528" s="10"/>
      <c r="M1528" t="s">
        <v>536</v>
      </c>
      <c r="N1528" s="10">
        <f>IF(Q1_2025[[#This Row],[Prijstype]]="Artikelprijs",Q1_2025[[#This Row],[Artikelprijs]],Q1_2025[[#This Row],[Stuksprijs]])</f>
        <v>106.8625</v>
      </c>
      <c r="O1528" s="10">
        <f>IF(Q1_2025[[#This Row],[Prijstype]]="Artikelprijs",Q1_2025[[#This Row],[Artikelprijs]] * Q1_2025[[#This Row],[Besteld]],Q1_2025[[#This Row],[Brutobedrag]])</f>
        <v>106.8625</v>
      </c>
      <c r="P1528" s="10">
        <f>IF(Q1_2025[[#This Row],[Prijstype]] = "Artikelprijs",Q1_2025[[#This Row],[Brutobedrag 2]]*(100-Q1_2025[[#This Row],[Relatiekorting percentage]])/100,Q1_2025[[#This Row],[Bruto - Rel.korting]])</f>
        <v>85.49</v>
      </c>
    </row>
    <row r="1529" spans="1:16" x14ac:dyDescent="0.3">
      <c r="A1529" t="s">
        <v>310</v>
      </c>
      <c r="B1529">
        <v>5010017</v>
      </c>
      <c r="C1529" t="s">
        <v>248</v>
      </c>
      <c r="D1529">
        <v>2</v>
      </c>
      <c r="E1529" s="10">
        <v>48.93</v>
      </c>
      <c r="F1529" s="10">
        <v>97.86</v>
      </c>
      <c r="G1529" s="10">
        <v>73.39</v>
      </c>
      <c r="H1529">
        <v>25</v>
      </c>
      <c r="I1529" s="10" t="str">
        <f>_xlfn.XLOOKUP(Q1_2025[[#This Row],[Artikelnr]],Artikel_prijzen[Artnr],Artikel_prijzen[Groep],"")</f>
        <v/>
      </c>
      <c r="J1529" s="10" t="str">
        <f>_xlfn.XLOOKUP(Q1_2025[[#This Row],[Artikelnr]],Artikel_prijzen[Artnr],Artikel_prijzen[Prijs 2025],"")</f>
        <v/>
      </c>
      <c r="K1529" s="10" t="str">
        <f>IF(Q1_2025[[#This Row],[Artikelprijs]]&lt;&gt;"",IF(Q1_2025[[#This Row],[Stuksprijs]]=Q1_2025[[#This Row],[Artikelprijs]],"Prijs gelijk","Prijs wijkt af"),"")</f>
        <v/>
      </c>
      <c r="L1529" s="10"/>
      <c r="N1529" s="10">
        <f>IF(Q1_2025[[#This Row],[Prijstype]]="Artikelprijs",Q1_2025[[#This Row],[Artikelprijs]],Q1_2025[[#This Row],[Stuksprijs]])</f>
        <v>48.93</v>
      </c>
      <c r="O1529" s="10">
        <f>IF(Q1_2025[[#This Row],[Prijstype]]="Artikelprijs",Q1_2025[[#This Row],[Artikelprijs]] * Q1_2025[[#This Row],[Besteld]],Q1_2025[[#This Row],[Brutobedrag]])</f>
        <v>97.86</v>
      </c>
      <c r="P1529" s="10">
        <f>IF(Q1_2025[[#This Row],[Prijstype]] = "Artikelprijs",Q1_2025[[#This Row],[Brutobedrag 2]]*(100-Q1_2025[[#This Row],[Relatiekorting percentage]])/100,Q1_2025[[#This Row],[Bruto - Rel.korting]])</f>
        <v>73.39</v>
      </c>
    </row>
    <row r="1530" spans="1:16" x14ac:dyDescent="0.3">
      <c r="A1530" t="s">
        <v>310</v>
      </c>
      <c r="B1530">
        <v>5020009</v>
      </c>
      <c r="C1530" t="s">
        <v>125</v>
      </c>
      <c r="D1530">
        <v>2</v>
      </c>
      <c r="E1530" s="10">
        <v>45.32</v>
      </c>
      <c r="F1530" s="10">
        <v>90.64</v>
      </c>
      <c r="G1530" s="10">
        <v>67.98</v>
      </c>
      <c r="H1530">
        <v>25</v>
      </c>
      <c r="I1530" s="10" t="str">
        <f>_xlfn.XLOOKUP(Q1_2025[[#This Row],[Artikelnr]],Artikel_prijzen[Artnr],Artikel_prijzen[Groep],"")</f>
        <v/>
      </c>
      <c r="J1530" s="10" t="str">
        <f>_xlfn.XLOOKUP(Q1_2025[[#This Row],[Artikelnr]],Artikel_prijzen[Artnr],Artikel_prijzen[Prijs 2025],"")</f>
        <v/>
      </c>
      <c r="K1530" s="10" t="str">
        <f>IF(Q1_2025[[#This Row],[Artikelprijs]]&lt;&gt;"",IF(Q1_2025[[#This Row],[Stuksprijs]]=Q1_2025[[#This Row],[Artikelprijs]],"Prijs gelijk","Prijs wijkt af"),"")</f>
        <v/>
      </c>
      <c r="L1530" s="10"/>
      <c r="N1530" s="10">
        <f>IF(Q1_2025[[#This Row],[Prijstype]]="Artikelprijs",Q1_2025[[#This Row],[Artikelprijs]],Q1_2025[[#This Row],[Stuksprijs]])</f>
        <v>45.32</v>
      </c>
      <c r="O1530" s="10">
        <f>IF(Q1_2025[[#This Row],[Prijstype]]="Artikelprijs",Q1_2025[[#This Row],[Artikelprijs]] * Q1_2025[[#This Row],[Besteld]],Q1_2025[[#This Row],[Brutobedrag]])</f>
        <v>90.64</v>
      </c>
      <c r="P1530" s="10">
        <f>IF(Q1_2025[[#This Row],[Prijstype]] = "Artikelprijs",Q1_2025[[#This Row],[Brutobedrag 2]]*(100-Q1_2025[[#This Row],[Relatiekorting percentage]])/100,Q1_2025[[#This Row],[Bruto - Rel.korting]])</f>
        <v>67.98</v>
      </c>
    </row>
    <row r="1531" spans="1:16" x14ac:dyDescent="0.3">
      <c r="A1531" t="s">
        <v>310</v>
      </c>
      <c r="B1531">
        <v>5021034</v>
      </c>
      <c r="C1531" t="s">
        <v>276</v>
      </c>
      <c r="D1531">
        <v>1</v>
      </c>
      <c r="E1531" s="10">
        <v>185.4</v>
      </c>
      <c r="F1531" s="10">
        <v>185.4</v>
      </c>
      <c r="G1531" s="10">
        <v>148.32</v>
      </c>
      <c r="H1531">
        <v>20</v>
      </c>
      <c r="I1531" s="10" t="str">
        <f>_xlfn.XLOOKUP(Q1_2025[[#This Row],[Artikelnr]],Artikel_prijzen[Artnr],Artikel_prijzen[Groep],"")</f>
        <v>Elektra</v>
      </c>
      <c r="J1531" s="10">
        <f>_xlfn.XLOOKUP(Q1_2025[[#This Row],[Artikelnr]],Artikel_prijzen[Artnr],Artikel_prijzen[Prijs 2025],"")</f>
        <v>106.8625</v>
      </c>
      <c r="K1531" s="10" t="str">
        <f>IF(Q1_2025[[#This Row],[Artikelprijs]]&lt;&gt;"",IF(Q1_2025[[#This Row],[Stuksprijs]]=Q1_2025[[#This Row],[Artikelprijs]],"Prijs gelijk","Prijs wijkt af"),"")</f>
        <v>Prijs wijkt af</v>
      </c>
      <c r="L1531" s="10"/>
      <c r="M1531" t="s">
        <v>536</v>
      </c>
      <c r="N1531" s="10">
        <f>IF(Q1_2025[[#This Row],[Prijstype]]="Artikelprijs",Q1_2025[[#This Row],[Artikelprijs]],Q1_2025[[#This Row],[Stuksprijs]])</f>
        <v>106.8625</v>
      </c>
      <c r="O1531" s="10">
        <f>IF(Q1_2025[[#This Row],[Prijstype]]="Artikelprijs",Q1_2025[[#This Row],[Artikelprijs]] * Q1_2025[[#This Row],[Besteld]],Q1_2025[[#This Row],[Brutobedrag]])</f>
        <v>106.8625</v>
      </c>
      <c r="P1531" s="10">
        <f>IF(Q1_2025[[#This Row],[Prijstype]] = "Artikelprijs",Q1_2025[[#This Row],[Brutobedrag 2]]*(100-Q1_2025[[#This Row],[Relatiekorting percentage]])/100,Q1_2025[[#This Row],[Bruto - Rel.korting]])</f>
        <v>85.49</v>
      </c>
    </row>
    <row r="1532" spans="1:16" x14ac:dyDescent="0.3">
      <c r="A1532" t="s">
        <v>310</v>
      </c>
      <c r="B1532">
        <v>5020009</v>
      </c>
      <c r="C1532" t="s">
        <v>125</v>
      </c>
      <c r="D1532">
        <v>1</v>
      </c>
      <c r="E1532" s="10">
        <v>45.32</v>
      </c>
      <c r="F1532" s="10">
        <v>45.32</v>
      </c>
      <c r="G1532" s="10">
        <v>33.99</v>
      </c>
      <c r="H1532">
        <v>25</v>
      </c>
      <c r="I1532" s="10" t="str">
        <f>_xlfn.XLOOKUP(Q1_2025[[#This Row],[Artikelnr]],Artikel_prijzen[Artnr],Artikel_prijzen[Groep],"")</f>
        <v/>
      </c>
      <c r="J1532" s="10" t="str">
        <f>_xlfn.XLOOKUP(Q1_2025[[#This Row],[Artikelnr]],Artikel_prijzen[Artnr],Artikel_prijzen[Prijs 2025],"")</f>
        <v/>
      </c>
      <c r="K1532" s="10" t="str">
        <f>IF(Q1_2025[[#This Row],[Artikelprijs]]&lt;&gt;"",IF(Q1_2025[[#This Row],[Stuksprijs]]=Q1_2025[[#This Row],[Artikelprijs]],"Prijs gelijk","Prijs wijkt af"),"")</f>
        <v/>
      </c>
      <c r="L1532" s="10"/>
      <c r="N1532" s="10">
        <f>IF(Q1_2025[[#This Row],[Prijstype]]="Artikelprijs",Q1_2025[[#This Row],[Artikelprijs]],Q1_2025[[#This Row],[Stuksprijs]])</f>
        <v>45.32</v>
      </c>
      <c r="O1532" s="10">
        <f>IF(Q1_2025[[#This Row],[Prijstype]]="Artikelprijs",Q1_2025[[#This Row],[Artikelprijs]] * Q1_2025[[#This Row],[Besteld]],Q1_2025[[#This Row],[Brutobedrag]])</f>
        <v>45.32</v>
      </c>
      <c r="P1532" s="10">
        <f>IF(Q1_2025[[#This Row],[Prijstype]] = "Artikelprijs",Q1_2025[[#This Row],[Brutobedrag 2]]*(100-Q1_2025[[#This Row],[Relatiekorting percentage]])/100,Q1_2025[[#This Row],[Bruto - Rel.korting]])</f>
        <v>33.99</v>
      </c>
    </row>
    <row r="1533" spans="1:16" x14ac:dyDescent="0.3">
      <c r="A1533" t="s">
        <v>310</v>
      </c>
      <c r="B1533">
        <v>5021034</v>
      </c>
      <c r="C1533" t="s">
        <v>276</v>
      </c>
      <c r="D1533">
        <v>1</v>
      </c>
      <c r="E1533" s="10">
        <v>185.4</v>
      </c>
      <c r="F1533" s="10">
        <v>185.4</v>
      </c>
      <c r="G1533" s="10">
        <v>148.32</v>
      </c>
      <c r="H1533">
        <v>20</v>
      </c>
      <c r="I1533" s="10" t="str">
        <f>_xlfn.XLOOKUP(Q1_2025[[#This Row],[Artikelnr]],Artikel_prijzen[Artnr],Artikel_prijzen[Groep],"")</f>
        <v>Elektra</v>
      </c>
      <c r="J1533" s="10">
        <f>_xlfn.XLOOKUP(Q1_2025[[#This Row],[Artikelnr]],Artikel_prijzen[Artnr],Artikel_prijzen[Prijs 2025],"")</f>
        <v>106.8625</v>
      </c>
      <c r="K1533" s="10" t="str">
        <f>IF(Q1_2025[[#This Row],[Artikelprijs]]&lt;&gt;"",IF(Q1_2025[[#This Row],[Stuksprijs]]=Q1_2025[[#This Row],[Artikelprijs]],"Prijs gelijk","Prijs wijkt af"),"")</f>
        <v>Prijs wijkt af</v>
      </c>
      <c r="L1533" s="10"/>
      <c r="M1533" t="s">
        <v>536</v>
      </c>
      <c r="N1533" s="10">
        <f>IF(Q1_2025[[#This Row],[Prijstype]]="Artikelprijs",Q1_2025[[#This Row],[Artikelprijs]],Q1_2025[[#This Row],[Stuksprijs]])</f>
        <v>106.8625</v>
      </c>
      <c r="O1533" s="10">
        <f>IF(Q1_2025[[#This Row],[Prijstype]]="Artikelprijs",Q1_2025[[#This Row],[Artikelprijs]] * Q1_2025[[#This Row],[Besteld]],Q1_2025[[#This Row],[Brutobedrag]])</f>
        <v>106.8625</v>
      </c>
      <c r="P1533" s="10">
        <f>IF(Q1_2025[[#This Row],[Prijstype]] = "Artikelprijs",Q1_2025[[#This Row],[Brutobedrag 2]]*(100-Q1_2025[[#This Row],[Relatiekorting percentage]])/100,Q1_2025[[#This Row],[Bruto - Rel.korting]])</f>
        <v>85.49</v>
      </c>
    </row>
    <row r="1534" spans="1:16" x14ac:dyDescent="0.3">
      <c r="A1534" t="s">
        <v>310</v>
      </c>
      <c r="B1534">
        <v>5010017</v>
      </c>
      <c r="C1534" t="s">
        <v>248</v>
      </c>
      <c r="D1534">
        <v>2</v>
      </c>
      <c r="E1534" s="10">
        <v>48.93</v>
      </c>
      <c r="F1534" s="10">
        <v>97.86</v>
      </c>
      <c r="G1534" s="10">
        <v>73.39</v>
      </c>
      <c r="H1534">
        <v>25</v>
      </c>
      <c r="I1534" s="10" t="str">
        <f>_xlfn.XLOOKUP(Q1_2025[[#This Row],[Artikelnr]],Artikel_prijzen[Artnr],Artikel_prijzen[Groep],"")</f>
        <v/>
      </c>
      <c r="J1534" s="10" t="str">
        <f>_xlfn.XLOOKUP(Q1_2025[[#This Row],[Artikelnr]],Artikel_prijzen[Artnr],Artikel_prijzen[Prijs 2025],"")</f>
        <v/>
      </c>
      <c r="K1534" s="10" t="str">
        <f>IF(Q1_2025[[#This Row],[Artikelprijs]]&lt;&gt;"",IF(Q1_2025[[#This Row],[Stuksprijs]]=Q1_2025[[#This Row],[Artikelprijs]],"Prijs gelijk","Prijs wijkt af"),"")</f>
        <v/>
      </c>
      <c r="L1534" s="10"/>
      <c r="N1534" s="10">
        <f>IF(Q1_2025[[#This Row],[Prijstype]]="Artikelprijs",Q1_2025[[#This Row],[Artikelprijs]],Q1_2025[[#This Row],[Stuksprijs]])</f>
        <v>48.93</v>
      </c>
      <c r="O1534" s="10">
        <f>IF(Q1_2025[[#This Row],[Prijstype]]="Artikelprijs",Q1_2025[[#This Row],[Artikelprijs]] * Q1_2025[[#This Row],[Besteld]],Q1_2025[[#This Row],[Brutobedrag]])</f>
        <v>97.86</v>
      </c>
      <c r="P1534" s="10">
        <f>IF(Q1_2025[[#This Row],[Prijstype]] = "Artikelprijs",Q1_2025[[#This Row],[Brutobedrag 2]]*(100-Q1_2025[[#This Row],[Relatiekorting percentage]])/100,Q1_2025[[#This Row],[Bruto - Rel.korting]])</f>
        <v>73.39</v>
      </c>
    </row>
    <row r="1535" spans="1:16" x14ac:dyDescent="0.3">
      <c r="A1535" t="s">
        <v>310</v>
      </c>
      <c r="B1535">
        <v>5020009</v>
      </c>
      <c r="C1535" t="s">
        <v>125</v>
      </c>
      <c r="D1535">
        <v>2</v>
      </c>
      <c r="E1535" s="10">
        <v>45.32</v>
      </c>
      <c r="F1535" s="10">
        <v>90.64</v>
      </c>
      <c r="G1535" s="10">
        <v>67.98</v>
      </c>
      <c r="H1535">
        <v>25</v>
      </c>
      <c r="I1535" s="10" t="str">
        <f>_xlfn.XLOOKUP(Q1_2025[[#This Row],[Artikelnr]],Artikel_prijzen[Artnr],Artikel_prijzen[Groep],"")</f>
        <v/>
      </c>
      <c r="J1535" s="10" t="str">
        <f>_xlfn.XLOOKUP(Q1_2025[[#This Row],[Artikelnr]],Artikel_prijzen[Artnr],Artikel_prijzen[Prijs 2025],"")</f>
        <v/>
      </c>
      <c r="K1535" s="10" t="str">
        <f>IF(Q1_2025[[#This Row],[Artikelprijs]]&lt;&gt;"",IF(Q1_2025[[#This Row],[Stuksprijs]]=Q1_2025[[#This Row],[Artikelprijs]],"Prijs gelijk","Prijs wijkt af"),"")</f>
        <v/>
      </c>
      <c r="L1535" s="10"/>
      <c r="N1535" s="10">
        <f>IF(Q1_2025[[#This Row],[Prijstype]]="Artikelprijs",Q1_2025[[#This Row],[Artikelprijs]],Q1_2025[[#This Row],[Stuksprijs]])</f>
        <v>45.32</v>
      </c>
      <c r="O1535" s="10">
        <f>IF(Q1_2025[[#This Row],[Prijstype]]="Artikelprijs",Q1_2025[[#This Row],[Artikelprijs]] * Q1_2025[[#This Row],[Besteld]],Q1_2025[[#This Row],[Brutobedrag]])</f>
        <v>90.64</v>
      </c>
      <c r="P1535" s="10">
        <f>IF(Q1_2025[[#This Row],[Prijstype]] = "Artikelprijs",Q1_2025[[#This Row],[Brutobedrag 2]]*(100-Q1_2025[[#This Row],[Relatiekorting percentage]])/100,Q1_2025[[#This Row],[Bruto - Rel.korting]])</f>
        <v>67.98</v>
      </c>
    </row>
    <row r="1536" spans="1:16" x14ac:dyDescent="0.3">
      <c r="A1536" t="s">
        <v>310</v>
      </c>
      <c r="B1536">
        <v>5021034</v>
      </c>
      <c r="C1536" t="s">
        <v>276</v>
      </c>
      <c r="D1536">
        <v>1</v>
      </c>
      <c r="E1536" s="10">
        <v>185.4</v>
      </c>
      <c r="F1536" s="10">
        <v>185.4</v>
      </c>
      <c r="G1536" s="10">
        <v>148.32</v>
      </c>
      <c r="H1536">
        <v>20</v>
      </c>
      <c r="I1536" s="10" t="str">
        <f>_xlfn.XLOOKUP(Q1_2025[[#This Row],[Artikelnr]],Artikel_prijzen[Artnr],Artikel_prijzen[Groep],"")</f>
        <v>Elektra</v>
      </c>
      <c r="J1536" s="10">
        <f>_xlfn.XLOOKUP(Q1_2025[[#This Row],[Artikelnr]],Artikel_prijzen[Artnr],Artikel_prijzen[Prijs 2025],"")</f>
        <v>106.8625</v>
      </c>
      <c r="K1536" s="10" t="str">
        <f>IF(Q1_2025[[#This Row],[Artikelprijs]]&lt;&gt;"",IF(Q1_2025[[#This Row],[Stuksprijs]]=Q1_2025[[#This Row],[Artikelprijs]],"Prijs gelijk","Prijs wijkt af"),"")</f>
        <v>Prijs wijkt af</v>
      </c>
      <c r="L1536" s="10"/>
      <c r="M1536" t="s">
        <v>536</v>
      </c>
      <c r="N1536" s="10">
        <f>IF(Q1_2025[[#This Row],[Prijstype]]="Artikelprijs",Q1_2025[[#This Row],[Artikelprijs]],Q1_2025[[#This Row],[Stuksprijs]])</f>
        <v>106.8625</v>
      </c>
      <c r="O1536" s="10">
        <f>IF(Q1_2025[[#This Row],[Prijstype]]="Artikelprijs",Q1_2025[[#This Row],[Artikelprijs]] * Q1_2025[[#This Row],[Besteld]],Q1_2025[[#This Row],[Brutobedrag]])</f>
        <v>106.8625</v>
      </c>
      <c r="P1536" s="10">
        <f>IF(Q1_2025[[#This Row],[Prijstype]] = "Artikelprijs",Q1_2025[[#This Row],[Brutobedrag 2]]*(100-Q1_2025[[#This Row],[Relatiekorting percentage]])/100,Q1_2025[[#This Row],[Bruto - Rel.korting]])</f>
        <v>85.49</v>
      </c>
    </row>
    <row r="1537" spans="1:16" x14ac:dyDescent="0.3">
      <c r="A1537" t="s">
        <v>310</v>
      </c>
      <c r="B1537">
        <v>5020009</v>
      </c>
      <c r="C1537" t="s">
        <v>125</v>
      </c>
      <c r="D1537">
        <v>1</v>
      </c>
      <c r="E1537" s="10">
        <v>45.32</v>
      </c>
      <c r="F1537" s="10">
        <v>45.32</v>
      </c>
      <c r="G1537" s="10">
        <v>33.99</v>
      </c>
      <c r="H1537">
        <v>25</v>
      </c>
      <c r="I1537" s="10" t="str">
        <f>_xlfn.XLOOKUP(Q1_2025[[#This Row],[Artikelnr]],Artikel_prijzen[Artnr],Artikel_prijzen[Groep],"")</f>
        <v/>
      </c>
      <c r="J1537" s="10" t="str">
        <f>_xlfn.XLOOKUP(Q1_2025[[#This Row],[Artikelnr]],Artikel_prijzen[Artnr],Artikel_prijzen[Prijs 2025],"")</f>
        <v/>
      </c>
      <c r="K1537" s="10" t="str">
        <f>IF(Q1_2025[[#This Row],[Artikelprijs]]&lt;&gt;"",IF(Q1_2025[[#This Row],[Stuksprijs]]=Q1_2025[[#This Row],[Artikelprijs]],"Prijs gelijk","Prijs wijkt af"),"")</f>
        <v/>
      </c>
      <c r="L1537" s="10"/>
      <c r="N1537" s="10">
        <f>IF(Q1_2025[[#This Row],[Prijstype]]="Artikelprijs",Q1_2025[[#This Row],[Artikelprijs]],Q1_2025[[#This Row],[Stuksprijs]])</f>
        <v>45.32</v>
      </c>
      <c r="O1537" s="10">
        <f>IF(Q1_2025[[#This Row],[Prijstype]]="Artikelprijs",Q1_2025[[#This Row],[Artikelprijs]] * Q1_2025[[#This Row],[Besteld]],Q1_2025[[#This Row],[Brutobedrag]])</f>
        <v>45.32</v>
      </c>
      <c r="P1537" s="10">
        <f>IF(Q1_2025[[#This Row],[Prijstype]] = "Artikelprijs",Q1_2025[[#This Row],[Brutobedrag 2]]*(100-Q1_2025[[#This Row],[Relatiekorting percentage]])/100,Q1_2025[[#This Row],[Bruto - Rel.korting]])</f>
        <v>33.99</v>
      </c>
    </row>
    <row r="1538" spans="1:16" x14ac:dyDescent="0.3">
      <c r="A1538" t="s">
        <v>310</v>
      </c>
      <c r="B1538">
        <v>5021034</v>
      </c>
      <c r="C1538" t="s">
        <v>276</v>
      </c>
      <c r="D1538">
        <v>1</v>
      </c>
      <c r="E1538" s="10">
        <v>185.4</v>
      </c>
      <c r="F1538" s="10">
        <v>185.4</v>
      </c>
      <c r="G1538" s="10">
        <v>148.32</v>
      </c>
      <c r="H1538">
        <v>20</v>
      </c>
      <c r="I1538" s="10" t="str">
        <f>_xlfn.XLOOKUP(Q1_2025[[#This Row],[Artikelnr]],Artikel_prijzen[Artnr],Artikel_prijzen[Groep],"")</f>
        <v>Elektra</v>
      </c>
      <c r="J1538" s="10">
        <f>_xlfn.XLOOKUP(Q1_2025[[#This Row],[Artikelnr]],Artikel_prijzen[Artnr],Artikel_prijzen[Prijs 2025],"")</f>
        <v>106.8625</v>
      </c>
      <c r="K1538" s="10" t="str">
        <f>IF(Q1_2025[[#This Row],[Artikelprijs]]&lt;&gt;"",IF(Q1_2025[[#This Row],[Stuksprijs]]=Q1_2025[[#This Row],[Artikelprijs]],"Prijs gelijk","Prijs wijkt af"),"")</f>
        <v>Prijs wijkt af</v>
      </c>
      <c r="L1538" s="10"/>
      <c r="M1538" t="s">
        <v>536</v>
      </c>
      <c r="N1538" s="10">
        <f>IF(Q1_2025[[#This Row],[Prijstype]]="Artikelprijs",Q1_2025[[#This Row],[Artikelprijs]],Q1_2025[[#This Row],[Stuksprijs]])</f>
        <v>106.8625</v>
      </c>
      <c r="O1538" s="10">
        <f>IF(Q1_2025[[#This Row],[Prijstype]]="Artikelprijs",Q1_2025[[#This Row],[Artikelprijs]] * Q1_2025[[#This Row],[Besteld]],Q1_2025[[#This Row],[Brutobedrag]])</f>
        <v>106.8625</v>
      </c>
      <c r="P1538" s="10">
        <f>IF(Q1_2025[[#This Row],[Prijstype]] = "Artikelprijs",Q1_2025[[#This Row],[Brutobedrag 2]]*(100-Q1_2025[[#This Row],[Relatiekorting percentage]])/100,Q1_2025[[#This Row],[Bruto - Rel.korting]])</f>
        <v>85.49</v>
      </c>
    </row>
    <row r="1539" spans="1:16" x14ac:dyDescent="0.3">
      <c r="A1539" t="s">
        <v>310</v>
      </c>
      <c r="B1539">
        <v>5010017</v>
      </c>
      <c r="C1539" t="s">
        <v>248</v>
      </c>
      <c r="D1539">
        <v>2</v>
      </c>
      <c r="E1539" s="10">
        <v>48.93</v>
      </c>
      <c r="F1539" s="10">
        <v>97.86</v>
      </c>
      <c r="G1539" s="10">
        <v>73.39</v>
      </c>
      <c r="H1539">
        <v>25</v>
      </c>
      <c r="I1539" s="10" t="str">
        <f>_xlfn.XLOOKUP(Q1_2025[[#This Row],[Artikelnr]],Artikel_prijzen[Artnr],Artikel_prijzen[Groep],"")</f>
        <v/>
      </c>
      <c r="J1539" s="10" t="str">
        <f>_xlfn.XLOOKUP(Q1_2025[[#This Row],[Artikelnr]],Artikel_prijzen[Artnr],Artikel_prijzen[Prijs 2025],"")</f>
        <v/>
      </c>
      <c r="K1539" s="10" t="str">
        <f>IF(Q1_2025[[#This Row],[Artikelprijs]]&lt;&gt;"",IF(Q1_2025[[#This Row],[Stuksprijs]]=Q1_2025[[#This Row],[Artikelprijs]],"Prijs gelijk","Prijs wijkt af"),"")</f>
        <v/>
      </c>
      <c r="L1539" s="10"/>
      <c r="N1539" s="10">
        <f>IF(Q1_2025[[#This Row],[Prijstype]]="Artikelprijs",Q1_2025[[#This Row],[Artikelprijs]],Q1_2025[[#This Row],[Stuksprijs]])</f>
        <v>48.93</v>
      </c>
      <c r="O1539" s="10">
        <f>IF(Q1_2025[[#This Row],[Prijstype]]="Artikelprijs",Q1_2025[[#This Row],[Artikelprijs]] * Q1_2025[[#This Row],[Besteld]],Q1_2025[[#This Row],[Brutobedrag]])</f>
        <v>97.86</v>
      </c>
      <c r="P1539" s="10">
        <f>IF(Q1_2025[[#This Row],[Prijstype]] = "Artikelprijs",Q1_2025[[#This Row],[Brutobedrag 2]]*(100-Q1_2025[[#This Row],[Relatiekorting percentage]])/100,Q1_2025[[#This Row],[Bruto - Rel.korting]])</f>
        <v>73.39</v>
      </c>
    </row>
    <row r="1540" spans="1:16" x14ac:dyDescent="0.3">
      <c r="A1540" t="s">
        <v>310</v>
      </c>
      <c r="B1540">
        <v>5020009</v>
      </c>
      <c r="C1540" t="s">
        <v>125</v>
      </c>
      <c r="D1540">
        <v>2</v>
      </c>
      <c r="E1540" s="10">
        <v>45.32</v>
      </c>
      <c r="F1540" s="10">
        <v>90.64</v>
      </c>
      <c r="G1540" s="10">
        <v>67.98</v>
      </c>
      <c r="H1540">
        <v>25</v>
      </c>
      <c r="I1540" s="10" t="str">
        <f>_xlfn.XLOOKUP(Q1_2025[[#This Row],[Artikelnr]],Artikel_prijzen[Artnr],Artikel_prijzen[Groep],"")</f>
        <v/>
      </c>
      <c r="J1540" s="10" t="str">
        <f>_xlfn.XLOOKUP(Q1_2025[[#This Row],[Artikelnr]],Artikel_prijzen[Artnr],Artikel_prijzen[Prijs 2025],"")</f>
        <v/>
      </c>
      <c r="K1540" s="10" t="str">
        <f>IF(Q1_2025[[#This Row],[Artikelprijs]]&lt;&gt;"",IF(Q1_2025[[#This Row],[Stuksprijs]]=Q1_2025[[#This Row],[Artikelprijs]],"Prijs gelijk","Prijs wijkt af"),"")</f>
        <v/>
      </c>
      <c r="L1540" s="10"/>
      <c r="N1540" s="10">
        <f>IF(Q1_2025[[#This Row],[Prijstype]]="Artikelprijs",Q1_2025[[#This Row],[Artikelprijs]],Q1_2025[[#This Row],[Stuksprijs]])</f>
        <v>45.32</v>
      </c>
      <c r="O1540" s="10">
        <f>IF(Q1_2025[[#This Row],[Prijstype]]="Artikelprijs",Q1_2025[[#This Row],[Artikelprijs]] * Q1_2025[[#This Row],[Besteld]],Q1_2025[[#This Row],[Brutobedrag]])</f>
        <v>90.64</v>
      </c>
      <c r="P1540" s="10">
        <f>IF(Q1_2025[[#This Row],[Prijstype]] = "Artikelprijs",Q1_2025[[#This Row],[Brutobedrag 2]]*(100-Q1_2025[[#This Row],[Relatiekorting percentage]])/100,Q1_2025[[#This Row],[Bruto - Rel.korting]])</f>
        <v>67.98</v>
      </c>
    </row>
    <row r="1541" spans="1:16" x14ac:dyDescent="0.3">
      <c r="A1541" t="s">
        <v>310</v>
      </c>
      <c r="B1541">
        <v>5021034</v>
      </c>
      <c r="C1541" t="s">
        <v>276</v>
      </c>
      <c r="D1541">
        <v>1</v>
      </c>
      <c r="E1541" s="10">
        <v>185.4</v>
      </c>
      <c r="F1541" s="10">
        <v>185.4</v>
      </c>
      <c r="G1541" s="10">
        <v>148.32</v>
      </c>
      <c r="H1541">
        <v>20</v>
      </c>
      <c r="I1541" s="10" t="str">
        <f>_xlfn.XLOOKUP(Q1_2025[[#This Row],[Artikelnr]],Artikel_prijzen[Artnr],Artikel_prijzen[Groep],"")</f>
        <v>Elektra</v>
      </c>
      <c r="J1541" s="10">
        <f>_xlfn.XLOOKUP(Q1_2025[[#This Row],[Artikelnr]],Artikel_prijzen[Artnr],Artikel_prijzen[Prijs 2025],"")</f>
        <v>106.8625</v>
      </c>
      <c r="K1541" s="10" t="str">
        <f>IF(Q1_2025[[#This Row],[Artikelprijs]]&lt;&gt;"",IF(Q1_2025[[#This Row],[Stuksprijs]]=Q1_2025[[#This Row],[Artikelprijs]],"Prijs gelijk","Prijs wijkt af"),"")</f>
        <v>Prijs wijkt af</v>
      </c>
      <c r="L1541" s="10"/>
      <c r="M1541" t="s">
        <v>536</v>
      </c>
      <c r="N1541" s="10">
        <f>IF(Q1_2025[[#This Row],[Prijstype]]="Artikelprijs",Q1_2025[[#This Row],[Artikelprijs]],Q1_2025[[#This Row],[Stuksprijs]])</f>
        <v>106.8625</v>
      </c>
      <c r="O1541" s="10">
        <f>IF(Q1_2025[[#This Row],[Prijstype]]="Artikelprijs",Q1_2025[[#This Row],[Artikelprijs]] * Q1_2025[[#This Row],[Besteld]],Q1_2025[[#This Row],[Brutobedrag]])</f>
        <v>106.8625</v>
      </c>
      <c r="P1541" s="10">
        <f>IF(Q1_2025[[#This Row],[Prijstype]] = "Artikelprijs",Q1_2025[[#This Row],[Brutobedrag 2]]*(100-Q1_2025[[#This Row],[Relatiekorting percentage]])/100,Q1_2025[[#This Row],[Bruto - Rel.korting]])</f>
        <v>85.49</v>
      </c>
    </row>
    <row r="1542" spans="1:16" x14ac:dyDescent="0.3">
      <c r="A1542" t="s">
        <v>310</v>
      </c>
      <c r="B1542">
        <v>5020009</v>
      </c>
      <c r="C1542" t="s">
        <v>125</v>
      </c>
      <c r="D1542">
        <v>1</v>
      </c>
      <c r="E1542" s="10">
        <v>45.32</v>
      </c>
      <c r="F1542" s="10">
        <v>45.32</v>
      </c>
      <c r="G1542" s="10">
        <v>33.99</v>
      </c>
      <c r="H1542">
        <v>25</v>
      </c>
      <c r="I1542" s="10" t="str">
        <f>_xlfn.XLOOKUP(Q1_2025[[#This Row],[Artikelnr]],Artikel_prijzen[Artnr],Artikel_prijzen[Groep],"")</f>
        <v/>
      </c>
      <c r="J1542" s="10" t="str">
        <f>_xlfn.XLOOKUP(Q1_2025[[#This Row],[Artikelnr]],Artikel_prijzen[Artnr],Artikel_prijzen[Prijs 2025],"")</f>
        <v/>
      </c>
      <c r="K1542" s="10" t="str">
        <f>IF(Q1_2025[[#This Row],[Artikelprijs]]&lt;&gt;"",IF(Q1_2025[[#This Row],[Stuksprijs]]=Q1_2025[[#This Row],[Artikelprijs]],"Prijs gelijk","Prijs wijkt af"),"")</f>
        <v/>
      </c>
      <c r="L1542" s="10"/>
      <c r="N1542" s="10">
        <f>IF(Q1_2025[[#This Row],[Prijstype]]="Artikelprijs",Q1_2025[[#This Row],[Artikelprijs]],Q1_2025[[#This Row],[Stuksprijs]])</f>
        <v>45.32</v>
      </c>
      <c r="O1542" s="10">
        <f>IF(Q1_2025[[#This Row],[Prijstype]]="Artikelprijs",Q1_2025[[#This Row],[Artikelprijs]] * Q1_2025[[#This Row],[Besteld]],Q1_2025[[#This Row],[Brutobedrag]])</f>
        <v>45.32</v>
      </c>
      <c r="P1542" s="10">
        <f>IF(Q1_2025[[#This Row],[Prijstype]] = "Artikelprijs",Q1_2025[[#This Row],[Brutobedrag 2]]*(100-Q1_2025[[#This Row],[Relatiekorting percentage]])/100,Q1_2025[[#This Row],[Bruto - Rel.korting]])</f>
        <v>33.99</v>
      </c>
    </row>
    <row r="1543" spans="1:16" x14ac:dyDescent="0.3">
      <c r="A1543" t="s">
        <v>310</v>
      </c>
      <c r="B1543">
        <v>5021034</v>
      </c>
      <c r="C1543" t="s">
        <v>276</v>
      </c>
      <c r="D1543">
        <v>1</v>
      </c>
      <c r="E1543" s="10">
        <v>185.4</v>
      </c>
      <c r="F1543" s="10">
        <v>185.4</v>
      </c>
      <c r="G1543" s="10">
        <v>148.32</v>
      </c>
      <c r="H1543">
        <v>20</v>
      </c>
      <c r="I1543" s="10" t="str">
        <f>_xlfn.XLOOKUP(Q1_2025[[#This Row],[Artikelnr]],Artikel_prijzen[Artnr],Artikel_prijzen[Groep],"")</f>
        <v>Elektra</v>
      </c>
      <c r="J1543" s="10">
        <f>_xlfn.XLOOKUP(Q1_2025[[#This Row],[Artikelnr]],Artikel_prijzen[Artnr],Artikel_prijzen[Prijs 2025],"")</f>
        <v>106.8625</v>
      </c>
      <c r="K1543" s="10" t="str">
        <f>IF(Q1_2025[[#This Row],[Artikelprijs]]&lt;&gt;"",IF(Q1_2025[[#This Row],[Stuksprijs]]=Q1_2025[[#This Row],[Artikelprijs]],"Prijs gelijk","Prijs wijkt af"),"")</f>
        <v>Prijs wijkt af</v>
      </c>
      <c r="L1543" s="10"/>
      <c r="M1543" t="s">
        <v>536</v>
      </c>
      <c r="N1543" s="10">
        <f>IF(Q1_2025[[#This Row],[Prijstype]]="Artikelprijs",Q1_2025[[#This Row],[Artikelprijs]],Q1_2025[[#This Row],[Stuksprijs]])</f>
        <v>106.8625</v>
      </c>
      <c r="O1543" s="10">
        <f>IF(Q1_2025[[#This Row],[Prijstype]]="Artikelprijs",Q1_2025[[#This Row],[Artikelprijs]] * Q1_2025[[#This Row],[Besteld]],Q1_2025[[#This Row],[Brutobedrag]])</f>
        <v>106.8625</v>
      </c>
      <c r="P1543" s="10">
        <f>IF(Q1_2025[[#This Row],[Prijstype]] = "Artikelprijs",Q1_2025[[#This Row],[Brutobedrag 2]]*(100-Q1_2025[[#This Row],[Relatiekorting percentage]])/100,Q1_2025[[#This Row],[Bruto - Rel.korting]])</f>
        <v>85.49</v>
      </c>
    </row>
    <row r="1544" spans="1:16" x14ac:dyDescent="0.3">
      <c r="A1544" t="s">
        <v>310</v>
      </c>
      <c r="B1544">
        <v>5020009</v>
      </c>
      <c r="C1544" t="s">
        <v>125</v>
      </c>
      <c r="D1544">
        <v>1</v>
      </c>
      <c r="E1544" s="10">
        <v>45.32</v>
      </c>
      <c r="F1544" s="10">
        <v>45.32</v>
      </c>
      <c r="G1544" s="10">
        <v>33.99</v>
      </c>
      <c r="H1544">
        <v>25</v>
      </c>
      <c r="I1544" s="10" t="str">
        <f>_xlfn.XLOOKUP(Q1_2025[[#This Row],[Artikelnr]],Artikel_prijzen[Artnr],Artikel_prijzen[Groep],"")</f>
        <v/>
      </c>
      <c r="J1544" s="10" t="str">
        <f>_xlfn.XLOOKUP(Q1_2025[[#This Row],[Artikelnr]],Artikel_prijzen[Artnr],Artikel_prijzen[Prijs 2025],"")</f>
        <v/>
      </c>
      <c r="K1544" s="10" t="str">
        <f>IF(Q1_2025[[#This Row],[Artikelprijs]]&lt;&gt;"",IF(Q1_2025[[#This Row],[Stuksprijs]]=Q1_2025[[#This Row],[Artikelprijs]],"Prijs gelijk","Prijs wijkt af"),"")</f>
        <v/>
      </c>
      <c r="L1544" s="10"/>
      <c r="N1544" s="10">
        <f>IF(Q1_2025[[#This Row],[Prijstype]]="Artikelprijs",Q1_2025[[#This Row],[Artikelprijs]],Q1_2025[[#This Row],[Stuksprijs]])</f>
        <v>45.32</v>
      </c>
      <c r="O1544" s="10">
        <f>IF(Q1_2025[[#This Row],[Prijstype]]="Artikelprijs",Q1_2025[[#This Row],[Artikelprijs]] * Q1_2025[[#This Row],[Besteld]],Q1_2025[[#This Row],[Brutobedrag]])</f>
        <v>45.32</v>
      </c>
      <c r="P1544" s="10">
        <f>IF(Q1_2025[[#This Row],[Prijstype]] = "Artikelprijs",Q1_2025[[#This Row],[Brutobedrag 2]]*(100-Q1_2025[[#This Row],[Relatiekorting percentage]])/100,Q1_2025[[#This Row],[Bruto - Rel.korting]])</f>
        <v>33.99</v>
      </c>
    </row>
    <row r="1545" spans="1:16" x14ac:dyDescent="0.3">
      <c r="A1545" t="s">
        <v>310</v>
      </c>
      <c r="B1545">
        <v>5021034</v>
      </c>
      <c r="C1545" t="s">
        <v>276</v>
      </c>
      <c r="D1545">
        <v>1</v>
      </c>
      <c r="E1545" s="10">
        <v>185.4</v>
      </c>
      <c r="F1545" s="10">
        <v>185.4</v>
      </c>
      <c r="G1545" s="10">
        <v>148.32</v>
      </c>
      <c r="H1545">
        <v>20</v>
      </c>
      <c r="I1545" s="10" t="str">
        <f>_xlfn.XLOOKUP(Q1_2025[[#This Row],[Artikelnr]],Artikel_prijzen[Artnr],Artikel_prijzen[Groep],"")</f>
        <v>Elektra</v>
      </c>
      <c r="J1545" s="10">
        <f>_xlfn.XLOOKUP(Q1_2025[[#This Row],[Artikelnr]],Artikel_prijzen[Artnr],Artikel_prijzen[Prijs 2025],"")</f>
        <v>106.8625</v>
      </c>
      <c r="K1545" s="10" t="str">
        <f>IF(Q1_2025[[#This Row],[Artikelprijs]]&lt;&gt;"",IF(Q1_2025[[#This Row],[Stuksprijs]]=Q1_2025[[#This Row],[Artikelprijs]],"Prijs gelijk","Prijs wijkt af"),"")</f>
        <v>Prijs wijkt af</v>
      </c>
      <c r="L1545" s="10"/>
      <c r="M1545" t="s">
        <v>536</v>
      </c>
      <c r="N1545" s="10">
        <f>IF(Q1_2025[[#This Row],[Prijstype]]="Artikelprijs",Q1_2025[[#This Row],[Artikelprijs]],Q1_2025[[#This Row],[Stuksprijs]])</f>
        <v>106.8625</v>
      </c>
      <c r="O1545" s="10">
        <f>IF(Q1_2025[[#This Row],[Prijstype]]="Artikelprijs",Q1_2025[[#This Row],[Artikelprijs]] * Q1_2025[[#This Row],[Besteld]],Q1_2025[[#This Row],[Brutobedrag]])</f>
        <v>106.8625</v>
      </c>
      <c r="P1545" s="10">
        <f>IF(Q1_2025[[#This Row],[Prijstype]] = "Artikelprijs",Q1_2025[[#This Row],[Brutobedrag 2]]*(100-Q1_2025[[#This Row],[Relatiekorting percentage]])/100,Q1_2025[[#This Row],[Bruto - Rel.korting]])</f>
        <v>85.49</v>
      </c>
    </row>
    <row r="1546" spans="1:16" x14ac:dyDescent="0.3">
      <c r="A1546" t="s">
        <v>310</v>
      </c>
      <c r="B1546">
        <v>5010017</v>
      </c>
      <c r="C1546" t="s">
        <v>248</v>
      </c>
      <c r="D1546">
        <v>2</v>
      </c>
      <c r="E1546" s="10">
        <v>48.93</v>
      </c>
      <c r="F1546" s="10">
        <v>97.86</v>
      </c>
      <c r="G1546" s="10">
        <v>73.39</v>
      </c>
      <c r="H1546">
        <v>25</v>
      </c>
      <c r="I1546" s="10" t="str">
        <f>_xlfn.XLOOKUP(Q1_2025[[#This Row],[Artikelnr]],Artikel_prijzen[Artnr],Artikel_prijzen[Groep],"")</f>
        <v/>
      </c>
      <c r="J1546" s="10" t="str">
        <f>_xlfn.XLOOKUP(Q1_2025[[#This Row],[Artikelnr]],Artikel_prijzen[Artnr],Artikel_prijzen[Prijs 2025],"")</f>
        <v/>
      </c>
      <c r="K1546" s="10" t="str">
        <f>IF(Q1_2025[[#This Row],[Artikelprijs]]&lt;&gt;"",IF(Q1_2025[[#This Row],[Stuksprijs]]=Q1_2025[[#This Row],[Artikelprijs]],"Prijs gelijk","Prijs wijkt af"),"")</f>
        <v/>
      </c>
      <c r="L1546" s="10"/>
      <c r="N1546" s="10">
        <f>IF(Q1_2025[[#This Row],[Prijstype]]="Artikelprijs",Q1_2025[[#This Row],[Artikelprijs]],Q1_2025[[#This Row],[Stuksprijs]])</f>
        <v>48.93</v>
      </c>
      <c r="O1546" s="10">
        <f>IF(Q1_2025[[#This Row],[Prijstype]]="Artikelprijs",Q1_2025[[#This Row],[Artikelprijs]] * Q1_2025[[#This Row],[Besteld]],Q1_2025[[#This Row],[Brutobedrag]])</f>
        <v>97.86</v>
      </c>
      <c r="P1546" s="10">
        <f>IF(Q1_2025[[#This Row],[Prijstype]] = "Artikelprijs",Q1_2025[[#This Row],[Brutobedrag 2]]*(100-Q1_2025[[#This Row],[Relatiekorting percentage]])/100,Q1_2025[[#This Row],[Bruto - Rel.korting]])</f>
        <v>73.39</v>
      </c>
    </row>
    <row r="1547" spans="1:16" x14ac:dyDescent="0.3">
      <c r="A1547" t="s">
        <v>310</v>
      </c>
      <c r="B1547">
        <v>5020009</v>
      </c>
      <c r="C1547" t="s">
        <v>125</v>
      </c>
      <c r="D1547">
        <v>2</v>
      </c>
      <c r="E1547" s="10">
        <v>45.32</v>
      </c>
      <c r="F1547" s="10">
        <v>90.64</v>
      </c>
      <c r="G1547" s="10">
        <v>67.98</v>
      </c>
      <c r="H1547">
        <v>25</v>
      </c>
      <c r="I1547" s="10" t="str">
        <f>_xlfn.XLOOKUP(Q1_2025[[#This Row],[Artikelnr]],Artikel_prijzen[Artnr],Artikel_prijzen[Groep],"")</f>
        <v/>
      </c>
      <c r="J1547" s="10" t="str">
        <f>_xlfn.XLOOKUP(Q1_2025[[#This Row],[Artikelnr]],Artikel_prijzen[Artnr],Artikel_prijzen[Prijs 2025],"")</f>
        <v/>
      </c>
      <c r="K1547" s="10" t="str">
        <f>IF(Q1_2025[[#This Row],[Artikelprijs]]&lt;&gt;"",IF(Q1_2025[[#This Row],[Stuksprijs]]=Q1_2025[[#This Row],[Artikelprijs]],"Prijs gelijk","Prijs wijkt af"),"")</f>
        <v/>
      </c>
      <c r="L1547" s="10"/>
      <c r="N1547" s="10">
        <f>IF(Q1_2025[[#This Row],[Prijstype]]="Artikelprijs",Q1_2025[[#This Row],[Artikelprijs]],Q1_2025[[#This Row],[Stuksprijs]])</f>
        <v>45.32</v>
      </c>
      <c r="O1547" s="10">
        <f>IF(Q1_2025[[#This Row],[Prijstype]]="Artikelprijs",Q1_2025[[#This Row],[Artikelprijs]] * Q1_2025[[#This Row],[Besteld]],Q1_2025[[#This Row],[Brutobedrag]])</f>
        <v>90.64</v>
      </c>
      <c r="P1547" s="10">
        <f>IF(Q1_2025[[#This Row],[Prijstype]] = "Artikelprijs",Q1_2025[[#This Row],[Brutobedrag 2]]*(100-Q1_2025[[#This Row],[Relatiekorting percentage]])/100,Q1_2025[[#This Row],[Bruto - Rel.korting]])</f>
        <v>67.98</v>
      </c>
    </row>
    <row r="1548" spans="1:16" x14ac:dyDescent="0.3">
      <c r="A1548" t="s">
        <v>310</v>
      </c>
      <c r="B1548">
        <v>5021034</v>
      </c>
      <c r="C1548" t="s">
        <v>276</v>
      </c>
      <c r="D1548">
        <v>1</v>
      </c>
      <c r="E1548" s="10">
        <v>185.4</v>
      </c>
      <c r="F1548" s="10">
        <v>185.4</v>
      </c>
      <c r="G1548" s="10">
        <v>148.32</v>
      </c>
      <c r="H1548">
        <v>20</v>
      </c>
      <c r="I1548" s="10" t="str">
        <f>_xlfn.XLOOKUP(Q1_2025[[#This Row],[Artikelnr]],Artikel_prijzen[Artnr],Artikel_prijzen[Groep],"")</f>
        <v>Elektra</v>
      </c>
      <c r="J1548" s="10">
        <f>_xlfn.XLOOKUP(Q1_2025[[#This Row],[Artikelnr]],Artikel_prijzen[Artnr],Artikel_prijzen[Prijs 2025],"")</f>
        <v>106.8625</v>
      </c>
      <c r="K1548" s="10" t="str">
        <f>IF(Q1_2025[[#This Row],[Artikelprijs]]&lt;&gt;"",IF(Q1_2025[[#This Row],[Stuksprijs]]=Q1_2025[[#This Row],[Artikelprijs]],"Prijs gelijk","Prijs wijkt af"),"")</f>
        <v>Prijs wijkt af</v>
      </c>
      <c r="L1548" s="10"/>
      <c r="M1548" t="s">
        <v>536</v>
      </c>
      <c r="N1548" s="10">
        <f>IF(Q1_2025[[#This Row],[Prijstype]]="Artikelprijs",Q1_2025[[#This Row],[Artikelprijs]],Q1_2025[[#This Row],[Stuksprijs]])</f>
        <v>106.8625</v>
      </c>
      <c r="O1548" s="10">
        <f>IF(Q1_2025[[#This Row],[Prijstype]]="Artikelprijs",Q1_2025[[#This Row],[Artikelprijs]] * Q1_2025[[#This Row],[Besteld]],Q1_2025[[#This Row],[Brutobedrag]])</f>
        <v>106.8625</v>
      </c>
      <c r="P1548" s="10">
        <f>IF(Q1_2025[[#This Row],[Prijstype]] = "Artikelprijs",Q1_2025[[#This Row],[Brutobedrag 2]]*(100-Q1_2025[[#This Row],[Relatiekorting percentage]])/100,Q1_2025[[#This Row],[Bruto - Rel.korting]])</f>
        <v>85.49</v>
      </c>
    </row>
    <row r="1549" spans="1:16" x14ac:dyDescent="0.3">
      <c r="A1549" t="s">
        <v>310</v>
      </c>
      <c r="B1549">
        <v>1003012</v>
      </c>
      <c r="C1549" t="s">
        <v>221</v>
      </c>
      <c r="D1549">
        <v>1</v>
      </c>
      <c r="E1549" s="10">
        <v>30.45</v>
      </c>
      <c r="F1549" s="10">
        <v>30.45</v>
      </c>
      <c r="G1549" s="10">
        <v>21.31</v>
      </c>
      <c r="H1549">
        <v>30</v>
      </c>
      <c r="I1549" s="10" t="str">
        <f>_xlfn.XLOOKUP(Q1_2025[[#This Row],[Artikelnr]],Artikel_prijzen[Artnr],Artikel_prijzen[Groep],"")</f>
        <v/>
      </c>
      <c r="J1549" s="10" t="str">
        <f>_xlfn.XLOOKUP(Q1_2025[[#This Row],[Artikelnr]],Artikel_prijzen[Artnr],Artikel_prijzen[Prijs 2025],"")</f>
        <v/>
      </c>
      <c r="K1549" s="10" t="str">
        <f>IF(Q1_2025[[#This Row],[Artikelprijs]]&lt;&gt;"",IF(Q1_2025[[#This Row],[Stuksprijs]]=Q1_2025[[#This Row],[Artikelprijs]],"Prijs gelijk","Prijs wijkt af"),"")</f>
        <v/>
      </c>
      <c r="L1549" s="10"/>
      <c r="N1549" s="10">
        <f>IF(Q1_2025[[#This Row],[Prijstype]]="Artikelprijs",Q1_2025[[#This Row],[Artikelprijs]],Q1_2025[[#This Row],[Stuksprijs]])</f>
        <v>30.45</v>
      </c>
      <c r="O1549" s="10">
        <f>IF(Q1_2025[[#This Row],[Prijstype]]="Artikelprijs",Q1_2025[[#This Row],[Artikelprijs]] * Q1_2025[[#This Row],[Besteld]],Q1_2025[[#This Row],[Brutobedrag]])</f>
        <v>30.45</v>
      </c>
      <c r="P1549" s="10">
        <f>IF(Q1_2025[[#This Row],[Prijstype]] = "Artikelprijs",Q1_2025[[#This Row],[Brutobedrag 2]]*(100-Q1_2025[[#This Row],[Relatiekorting percentage]])/100,Q1_2025[[#This Row],[Bruto - Rel.korting]])</f>
        <v>21.31</v>
      </c>
    </row>
    <row r="1550" spans="1:16" x14ac:dyDescent="0.3">
      <c r="A1550" t="s">
        <v>310</v>
      </c>
      <c r="B1550">
        <v>5010014</v>
      </c>
      <c r="C1550" t="s">
        <v>311</v>
      </c>
      <c r="D1550">
        <v>5</v>
      </c>
      <c r="E1550" s="10">
        <v>30.9</v>
      </c>
      <c r="F1550" s="10">
        <v>154.5</v>
      </c>
      <c r="G1550" s="10">
        <v>115.87</v>
      </c>
      <c r="H1550">
        <v>25</v>
      </c>
      <c r="I1550" s="10" t="str">
        <f>_xlfn.XLOOKUP(Q1_2025[[#This Row],[Artikelnr]],Artikel_prijzen[Artnr],Artikel_prijzen[Groep],"")</f>
        <v/>
      </c>
      <c r="J1550" s="10" t="str">
        <f>_xlfn.XLOOKUP(Q1_2025[[#This Row],[Artikelnr]],Artikel_prijzen[Artnr],Artikel_prijzen[Prijs 2025],"")</f>
        <v/>
      </c>
      <c r="K1550" s="10" t="str">
        <f>IF(Q1_2025[[#This Row],[Artikelprijs]]&lt;&gt;"",IF(Q1_2025[[#This Row],[Stuksprijs]]=Q1_2025[[#This Row],[Artikelprijs]],"Prijs gelijk","Prijs wijkt af"),"")</f>
        <v/>
      </c>
      <c r="L1550" s="10"/>
      <c r="N1550" s="10">
        <f>IF(Q1_2025[[#This Row],[Prijstype]]="Artikelprijs",Q1_2025[[#This Row],[Artikelprijs]],Q1_2025[[#This Row],[Stuksprijs]])</f>
        <v>30.9</v>
      </c>
      <c r="O1550" s="10">
        <f>IF(Q1_2025[[#This Row],[Prijstype]]="Artikelprijs",Q1_2025[[#This Row],[Artikelprijs]] * Q1_2025[[#This Row],[Besteld]],Q1_2025[[#This Row],[Brutobedrag]])</f>
        <v>154.5</v>
      </c>
      <c r="P1550" s="10">
        <f>IF(Q1_2025[[#This Row],[Prijstype]] = "Artikelprijs",Q1_2025[[#This Row],[Brutobedrag 2]]*(100-Q1_2025[[#This Row],[Relatiekorting percentage]])/100,Q1_2025[[#This Row],[Bruto - Rel.korting]])</f>
        <v>115.87</v>
      </c>
    </row>
    <row r="1551" spans="1:16" x14ac:dyDescent="0.3">
      <c r="A1551" t="s">
        <v>310</v>
      </c>
      <c r="B1551">
        <v>5021034</v>
      </c>
      <c r="C1551" t="s">
        <v>276</v>
      </c>
      <c r="D1551">
        <v>1</v>
      </c>
      <c r="E1551" s="10">
        <v>185.4</v>
      </c>
      <c r="F1551" s="10">
        <v>185.4</v>
      </c>
      <c r="G1551" s="10">
        <v>148.32</v>
      </c>
      <c r="H1551">
        <v>20</v>
      </c>
      <c r="I1551" s="10" t="str">
        <f>_xlfn.XLOOKUP(Q1_2025[[#This Row],[Artikelnr]],Artikel_prijzen[Artnr],Artikel_prijzen[Groep],"")</f>
        <v>Elektra</v>
      </c>
      <c r="J1551" s="10">
        <f>_xlfn.XLOOKUP(Q1_2025[[#This Row],[Artikelnr]],Artikel_prijzen[Artnr],Artikel_prijzen[Prijs 2025],"")</f>
        <v>106.8625</v>
      </c>
      <c r="K1551" s="10" t="str">
        <f>IF(Q1_2025[[#This Row],[Artikelprijs]]&lt;&gt;"",IF(Q1_2025[[#This Row],[Stuksprijs]]=Q1_2025[[#This Row],[Artikelprijs]],"Prijs gelijk","Prijs wijkt af"),"")</f>
        <v>Prijs wijkt af</v>
      </c>
      <c r="L1551" s="10"/>
      <c r="M1551" t="s">
        <v>536</v>
      </c>
      <c r="N1551" s="10">
        <f>IF(Q1_2025[[#This Row],[Prijstype]]="Artikelprijs",Q1_2025[[#This Row],[Artikelprijs]],Q1_2025[[#This Row],[Stuksprijs]])</f>
        <v>106.8625</v>
      </c>
      <c r="O1551" s="10">
        <f>IF(Q1_2025[[#This Row],[Prijstype]]="Artikelprijs",Q1_2025[[#This Row],[Artikelprijs]] * Q1_2025[[#This Row],[Besteld]],Q1_2025[[#This Row],[Brutobedrag]])</f>
        <v>106.8625</v>
      </c>
      <c r="P1551" s="10">
        <f>IF(Q1_2025[[#This Row],[Prijstype]] = "Artikelprijs",Q1_2025[[#This Row],[Brutobedrag 2]]*(100-Q1_2025[[#This Row],[Relatiekorting percentage]])/100,Q1_2025[[#This Row],[Bruto - Rel.korting]])</f>
        <v>85.49</v>
      </c>
    </row>
    <row r="1552" spans="1:16" x14ac:dyDescent="0.3">
      <c r="A1552" t="s">
        <v>310</v>
      </c>
      <c r="B1552">
        <v>5020009</v>
      </c>
      <c r="C1552" t="s">
        <v>125</v>
      </c>
      <c r="D1552">
        <v>1</v>
      </c>
      <c r="E1552" s="10">
        <v>45.32</v>
      </c>
      <c r="F1552" s="10">
        <v>45.32</v>
      </c>
      <c r="G1552" s="10">
        <v>33.99</v>
      </c>
      <c r="H1552">
        <v>25</v>
      </c>
      <c r="I1552" s="10" t="str">
        <f>_xlfn.XLOOKUP(Q1_2025[[#This Row],[Artikelnr]],Artikel_prijzen[Artnr],Artikel_prijzen[Groep],"")</f>
        <v/>
      </c>
      <c r="J1552" s="10" t="str">
        <f>_xlfn.XLOOKUP(Q1_2025[[#This Row],[Artikelnr]],Artikel_prijzen[Artnr],Artikel_prijzen[Prijs 2025],"")</f>
        <v/>
      </c>
      <c r="K1552" s="10" t="str">
        <f>IF(Q1_2025[[#This Row],[Artikelprijs]]&lt;&gt;"",IF(Q1_2025[[#This Row],[Stuksprijs]]=Q1_2025[[#This Row],[Artikelprijs]],"Prijs gelijk","Prijs wijkt af"),"")</f>
        <v/>
      </c>
      <c r="L1552" s="10"/>
      <c r="N1552" s="10">
        <f>IF(Q1_2025[[#This Row],[Prijstype]]="Artikelprijs",Q1_2025[[#This Row],[Artikelprijs]],Q1_2025[[#This Row],[Stuksprijs]])</f>
        <v>45.32</v>
      </c>
      <c r="O1552" s="10">
        <f>IF(Q1_2025[[#This Row],[Prijstype]]="Artikelprijs",Q1_2025[[#This Row],[Artikelprijs]] * Q1_2025[[#This Row],[Besteld]],Q1_2025[[#This Row],[Brutobedrag]])</f>
        <v>45.32</v>
      </c>
      <c r="P1552" s="10">
        <f>IF(Q1_2025[[#This Row],[Prijstype]] = "Artikelprijs",Q1_2025[[#This Row],[Brutobedrag 2]]*(100-Q1_2025[[#This Row],[Relatiekorting percentage]])/100,Q1_2025[[#This Row],[Bruto - Rel.korting]])</f>
        <v>33.99</v>
      </c>
    </row>
    <row r="1553" spans="1:16" x14ac:dyDescent="0.3">
      <c r="A1553" t="s">
        <v>310</v>
      </c>
      <c r="B1553">
        <v>5021034</v>
      </c>
      <c r="C1553" t="s">
        <v>276</v>
      </c>
      <c r="D1553">
        <v>1</v>
      </c>
      <c r="E1553" s="10">
        <v>185.4</v>
      </c>
      <c r="F1553" s="10">
        <v>185.4</v>
      </c>
      <c r="G1553" s="10">
        <v>148.32</v>
      </c>
      <c r="H1553">
        <v>20</v>
      </c>
      <c r="I1553" s="10" t="str">
        <f>_xlfn.XLOOKUP(Q1_2025[[#This Row],[Artikelnr]],Artikel_prijzen[Artnr],Artikel_prijzen[Groep],"")</f>
        <v>Elektra</v>
      </c>
      <c r="J1553" s="10">
        <f>_xlfn.XLOOKUP(Q1_2025[[#This Row],[Artikelnr]],Artikel_prijzen[Artnr],Artikel_prijzen[Prijs 2025],"")</f>
        <v>106.8625</v>
      </c>
      <c r="K1553" s="10" t="str">
        <f>IF(Q1_2025[[#This Row],[Artikelprijs]]&lt;&gt;"",IF(Q1_2025[[#This Row],[Stuksprijs]]=Q1_2025[[#This Row],[Artikelprijs]],"Prijs gelijk","Prijs wijkt af"),"")</f>
        <v>Prijs wijkt af</v>
      </c>
      <c r="L1553" s="10"/>
      <c r="M1553" t="s">
        <v>536</v>
      </c>
      <c r="N1553" s="10">
        <f>IF(Q1_2025[[#This Row],[Prijstype]]="Artikelprijs",Q1_2025[[#This Row],[Artikelprijs]],Q1_2025[[#This Row],[Stuksprijs]])</f>
        <v>106.8625</v>
      </c>
      <c r="O1553" s="10">
        <f>IF(Q1_2025[[#This Row],[Prijstype]]="Artikelprijs",Q1_2025[[#This Row],[Artikelprijs]] * Q1_2025[[#This Row],[Besteld]],Q1_2025[[#This Row],[Brutobedrag]])</f>
        <v>106.8625</v>
      </c>
      <c r="P1553" s="10">
        <f>IF(Q1_2025[[#This Row],[Prijstype]] = "Artikelprijs",Q1_2025[[#This Row],[Brutobedrag 2]]*(100-Q1_2025[[#This Row],[Relatiekorting percentage]])/100,Q1_2025[[#This Row],[Bruto - Rel.korting]])</f>
        <v>85.49</v>
      </c>
    </row>
    <row r="1554" spans="1:16" x14ac:dyDescent="0.3">
      <c r="A1554" t="s">
        <v>310</v>
      </c>
      <c r="B1554">
        <v>5020009</v>
      </c>
      <c r="C1554" t="s">
        <v>125</v>
      </c>
      <c r="D1554">
        <v>1</v>
      </c>
      <c r="E1554" s="10">
        <v>45.32</v>
      </c>
      <c r="F1554" s="10">
        <v>45.32</v>
      </c>
      <c r="G1554" s="10">
        <v>33.99</v>
      </c>
      <c r="H1554">
        <v>25</v>
      </c>
      <c r="I1554" s="10" t="str">
        <f>_xlfn.XLOOKUP(Q1_2025[[#This Row],[Artikelnr]],Artikel_prijzen[Artnr],Artikel_prijzen[Groep],"")</f>
        <v/>
      </c>
      <c r="J1554" s="10" t="str">
        <f>_xlfn.XLOOKUP(Q1_2025[[#This Row],[Artikelnr]],Artikel_prijzen[Artnr],Artikel_prijzen[Prijs 2025],"")</f>
        <v/>
      </c>
      <c r="K1554" s="10" t="str">
        <f>IF(Q1_2025[[#This Row],[Artikelprijs]]&lt;&gt;"",IF(Q1_2025[[#This Row],[Stuksprijs]]=Q1_2025[[#This Row],[Artikelprijs]],"Prijs gelijk","Prijs wijkt af"),"")</f>
        <v/>
      </c>
      <c r="L1554" s="10"/>
      <c r="N1554" s="10">
        <f>IF(Q1_2025[[#This Row],[Prijstype]]="Artikelprijs",Q1_2025[[#This Row],[Artikelprijs]],Q1_2025[[#This Row],[Stuksprijs]])</f>
        <v>45.32</v>
      </c>
      <c r="O1554" s="10">
        <f>IF(Q1_2025[[#This Row],[Prijstype]]="Artikelprijs",Q1_2025[[#This Row],[Artikelprijs]] * Q1_2025[[#This Row],[Besteld]],Q1_2025[[#This Row],[Brutobedrag]])</f>
        <v>45.32</v>
      </c>
      <c r="P1554" s="10">
        <f>IF(Q1_2025[[#This Row],[Prijstype]] = "Artikelprijs",Q1_2025[[#This Row],[Brutobedrag 2]]*(100-Q1_2025[[#This Row],[Relatiekorting percentage]])/100,Q1_2025[[#This Row],[Bruto - Rel.korting]])</f>
        <v>33.99</v>
      </c>
    </row>
    <row r="1555" spans="1:16" x14ac:dyDescent="0.3">
      <c r="A1555" t="s">
        <v>310</v>
      </c>
      <c r="B1555">
        <v>5021034</v>
      </c>
      <c r="C1555" t="s">
        <v>276</v>
      </c>
      <c r="D1555">
        <v>1</v>
      </c>
      <c r="E1555" s="10">
        <v>185.4</v>
      </c>
      <c r="F1555" s="10">
        <v>185.4</v>
      </c>
      <c r="G1555" s="10">
        <v>148.32</v>
      </c>
      <c r="H1555">
        <v>20</v>
      </c>
      <c r="I1555" s="10" t="str">
        <f>_xlfn.XLOOKUP(Q1_2025[[#This Row],[Artikelnr]],Artikel_prijzen[Artnr],Artikel_prijzen[Groep],"")</f>
        <v>Elektra</v>
      </c>
      <c r="J1555" s="10">
        <f>_xlfn.XLOOKUP(Q1_2025[[#This Row],[Artikelnr]],Artikel_prijzen[Artnr],Artikel_prijzen[Prijs 2025],"")</f>
        <v>106.8625</v>
      </c>
      <c r="K1555" s="10" t="str">
        <f>IF(Q1_2025[[#This Row],[Artikelprijs]]&lt;&gt;"",IF(Q1_2025[[#This Row],[Stuksprijs]]=Q1_2025[[#This Row],[Artikelprijs]],"Prijs gelijk","Prijs wijkt af"),"")</f>
        <v>Prijs wijkt af</v>
      </c>
      <c r="L1555" s="10"/>
      <c r="M1555" t="s">
        <v>536</v>
      </c>
      <c r="N1555" s="10">
        <f>IF(Q1_2025[[#This Row],[Prijstype]]="Artikelprijs",Q1_2025[[#This Row],[Artikelprijs]],Q1_2025[[#This Row],[Stuksprijs]])</f>
        <v>106.8625</v>
      </c>
      <c r="O1555" s="10">
        <f>IF(Q1_2025[[#This Row],[Prijstype]]="Artikelprijs",Q1_2025[[#This Row],[Artikelprijs]] * Q1_2025[[#This Row],[Besteld]],Q1_2025[[#This Row],[Brutobedrag]])</f>
        <v>106.8625</v>
      </c>
      <c r="P1555" s="10">
        <f>IF(Q1_2025[[#This Row],[Prijstype]] = "Artikelprijs",Q1_2025[[#This Row],[Brutobedrag 2]]*(100-Q1_2025[[#This Row],[Relatiekorting percentage]])/100,Q1_2025[[#This Row],[Bruto - Rel.korting]])</f>
        <v>85.49</v>
      </c>
    </row>
    <row r="1556" spans="1:16" x14ac:dyDescent="0.3">
      <c r="A1556" t="s">
        <v>310</v>
      </c>
      <c r="B1556">
        <v>1003012</v>
      </c>
      <c r="C1556" t="s">
        <v>221</v>
      </c>
      <c r="D1556">
        <v>1</v>
      </c>
      <c r="E1556" s="10">
        <v>30.45</v>
      </c>
      <c r="F1556" s="10">
        <v>30.45</v>
      </c>
      <c r="G1556" s="10">
        <v>21.31</v>
      </c>
      <c r="H1556">
        <v>30</v>
      </c>
      <c r="I1556" s="10" t="str">
        <f>_xlfn.XLOOKUP(Q1_2025[[#This Row],[Artikelnr]],Artikel_prijzen[Artnr],Artikel_prijzen[Groep],"")</f>
        <v/>
      </c>
      <c r="J1556" s="10" t="str">
        <f>_xlfn.XLOOKUP(Q1_2025[[#This Row],[Artikelnr]],Artikel_prijzen[Artnr],Artikel_prijzen[Prijs 2025],"")</f>
        <v/>
      </c>
      <c r="K1556" s="10" t="str">
        <f>IF(Q1_2025[[#This Row],[Artikelprijs]]&lt;&gt;"",IF(Q1_2025[[#This Row],[Stuksprijs]]=Q1_2025[[#This Row],[Artikelprijs]],"Prijs gelijk","Prijs wijkt af"),"")</f>
        <v/>
      </c>
      <c r="L1556" s="10"/>
      <c r="N1556" s="10">
        <f>IF(Q1_2025[[#This Row],[Prijstype]]="Artikelprijs",Q1_2025[[#This Row],[Artikelprijs]],Q1_2025[[#This Row],[Stuksprijs]])</f>
        <v>30.45</v>
      </c>
      <c r="O1556" s="10">
        <f>IF(Q1_2025[[#This Row],[Prijstype]]="Artikelprijs",Q1_2025[[#This Row],[Artikelprijs]] * Q1_2025[[#This Row],[Besteld]],Q1_2025[[#This Row],[Brutobedrag]])</f>
        <v>30.45</v>
      </c>
      <c r="P1556" s="10">
        <f>IF(Q1_2025[[#This Row],[Prijstype]] = "Artikelprijs",Q1_2025[[#This Row],[Brutobedrag 2]]*(100-Q1_2025[[#This Row],[Relatiekorting percentage]])/100,Q1_2025[[#This Row],[Bruto - Rel.korting]])</f>
        <v>21.31</v>
      </c>
    </row>
    <row r="1557" spans="1:16" x14ac:dyDescent="0.3">
      <c r="A1557" t="s">
        <v>310</v>
      </c>
      <c r="B1557">
        <v>5010014</v>
      </c>
      <c r="C1557" t="s">
        <v>311</v>
      </c>
      <c r="D1557">
        <v>5</v>
      </c>
      <c r="E1557" s="10">
        <v>30.9</v>
      </c>
      <c r="F1557" s="10">
        <v>154.5</v>
      </c>
      <c r="G1557" s="10">
        <v>115.87</v>
      </c>
      <c r="H1557">
        <v>25</v>
      </c>
      <c r="I1557" s="10" t="str">
        <f>_xlfn.XLOOKUP(Q1_2025[[#This Row],[Artikelnr]],Artikel_prijzen[Artnr],Artikel_prijzen[Groep],"")</f>
        <v/>
      </c>
      <c r="J1557" s="10" t="str">
        <f>_xlfn.XLOOKUP(Q1_2025[[#This Row],[Artikelnr]],Artikel_prijzen[Artnr],Artikel_prijzen[Prijs 2025],"")</f>
        <v/>
      </c>
      <c r="K1557" s="10" t="str">
        <f>IF(Q1_2025[[#This Row],[Artikelprijs]]&lt;&gt;"",IF(Q1_2025[[#This Row],[Stuksprijs]]=Q1_2025[[#This Row],[Artikelprijs]],"Prijs gelijk","Prijs wijkt af"),"")</f>
        <v/>
      </c>
      <c r="L1557" s="10"/>
      <c r="N1557" s="10">
        <f>IF(Q1_2025[[#This Row],[Prijstype]]="Artikelprijs",Q1_2025[[#This Row],[Artikelprijs]],Q1_2025[[#This Row],[Stuksprijs]])</f>
        <v>30.9</v>
      </c>
      <c r="O1557" s="10">
        <f>IF(Q1_2025[[#This Row],[Prijstype]]="Artikelprijs",Q1_2025[[#This Row],[Artikelprijs]] * Q1_2025[[#This Row],[Besteld]],Q1_2025[[#This Row],[Brutobedrag]])</f>
        <v>154.5</v>
      </c>
      <c r="P1557" s="10">
        <f>IF(Q1_2025[[#This Row],[Prijstype]] = "Artikelprijs",Q1_2025[[#This Row],[Brutobedrag 2]]*(100-Q1_2025[[#This Row],[Relatiekorting percentage]])/100,Q1_2025[[#This Row],[Bruto - Rel.korting]])</f>
        <v>115.87</v>
      </c>
    </row>
    <row r="1558" spans="1:16" x14ac:dyDescent="0.3">
      <c r="A1558" t="s">
        <v>310</v>
      </c>
      <c r="B1558">
        <v>5021034</v>
      </c>
      <c r="C1558" t="s">
        <v>276</v>
      </c>
      <c r="D1558">
        <v>1</v>
      </c>
      <c r="E1558" s="10">
        <v>185.4</v>
      </c>
      <c r="F1558" s="10">
        <v>185.4</v>
      </c>
      <c r="G1558" s="10">
        <v>148.32</v>
      </c>
      <c r="H1558">
        <v>20</v>
      </c>
      <c r="I1558" s="10" t="str">
        <f>_xlfn.XLOOKUP(Q1_2025[[#This Row],[Artikelnr]],Artikel_prijzen[Artnr],Artikel_prijzen[Groep],"")</f>
        <v>Elektra</v>
      </c>
      <c r="J1558" s="10">
        <f>_xlfn.XLOOKUP(Q1_2025[[#This Row],[Artikelnr]],Artikel_prijzen[Artnr],Artikel_prijzen[Prijs 2025],"")</f>
        <v>106.8625</v>
      </c>
      <c r="K1558" s="10" t="str">
        <f>IF(Q1_2025[[#This Row],[Artikelprijs]]&lt;&gt;"",IF(Q1_2025[[#This Row],[Stuksprijs]]=Q1_2025[[#This Row],[Artikelprijs]],"Prijs gelijk","Prijs wijkt af"),"")</f>
        <v>Prijs wijkt af</v>
      </c>
      <c r="L1558" s="10"/>
      <c r="M1558" t="s">
        <v>536</v>
      </c>
      <c r="N1558" s="10">
        <f>IF(Q1_2025[[#This Row],[Prijstype]]="Artikelprijs",Q1_2025[[#This Row],[Artikelprijs]],Q1_2025[[#This Row],[Stuksprijs]])</f>
        <v>106.8625</v>
      </c>
      <c r="O1558" s="10">
        <f>IF(Q1_2025[[#This Row],[Prijstype]]="Artikelprijs",Q1_2025[[#This Row],[Artikelprijs]] * Q1_2025[[#This Row],[Besteld]],Q1_2025[[#This Row],[Brutobedrag]])</f>
        <v>106.8625</v>
      </c>
      <c r="P1558" s="10">
        <f>IF(Q1_2025[[#This Row],[Prijstype]] = "Artikelprijs",Q1_2025[[#This Row],[Brutobedrag 2]]*(100-Q1_2025[[#This Row],[Relatiekorting percentage]])/100,Q1_2025[[#This Row],[Bruto - Rel.korting]])</f>
        <v>85.49</v>
      </c>
    </row>
    <row r="1559" spans="1:16" x14ac:dyDescent="0.3">
      <c r="A1559" t="s">
        <v>310</v>
      </c>
      <c r="B1559">
        <v>1005014</v>
      </c>
      <c r="C1559" t="s">
        <v>312</v>
      </c>
      <c r="D1559">
        <v>2</v>
      </c>
      <c r="E1559" s="10">
        <v>43.16</v>
      </c>
      <c r="F1559" s="10">
        <v>86.32</v>
      </c>
      <c r="G1559" s="10">
        <v>60.42</v>
      </c>
      <c r="H1559">
        <v>30</v>
      </c>
      <c r="I1559" s="10" t="str">
        <f>_xlfn.XLOOKUP(Q1_2025[[#This Row],[Artikelnr]],Artikel_prijzen[Artnr],Artikel_prijzen[Groep],"")</f>
        <v/>
      </c>
      <c r="J1559" s="10" t="str">
        <f>_xlfn.XLOOKUP(Q1_2025[[#This Row],[Artikelnr]],Artikel_prijzen[Artnr],Artikel_prijzen[Prijs 2025],"")</f>
        <v/>
      </c>
      <c r="K1559" s="10" t="str">
        <f>IF(Q1_2025[[#This Row],[Artikelprijs]]&lt;&gt;"",IF(Q1_2025[[#This Row],[Stuksprijs]]=Q1_2025[[#This Row],[Artikelprijs]],"Prijs gelijk","Prijs wijkt af"),"")</f>
        <v/>
      </c>
      <c r="L1559" s="10"/>
      <c r="N1559" s="10">
        <f>IF(Q1_2025[[#This Row],[Prijstype]]="Artikelprijs",Q1_2025[[#This Row],[Artikelprijs]],Q1_2025[[#This Row],[Stuksprijs]])</f>
        <v>43.16</v>
      </c>
      <c r="O1559" s="10">
        <f>IF(Q1_2025[[#This Row],[Prijstype]]="Artikelprijs",Q1_2025[[#This Row],[Artikelprijs]] * Q1_2025[[#This Row],[Besteld]],Q1_2025[[#This Row],[Brutobedrag]])</f>
        <v>86.32</v>
      </c>
      <c r="P1559" s="10">
        <f>IF(Q1_2025[[#This Row],[Prijstype]] = "Artikelprijs",Q1_2025[[#This Row],[Brutobedrag 2]]*(100-Q1_2025[[#This Row],[Relatiekorting percentage]])/100,Q1_2025[[#This Row],[Bruto - Rel.korting]])</f>
        <v>60.42</v>
      </c>
    </row>
    <row r="1560" spans="1:16" x14ac:dyDescent="0.3">
      <c r="A1560" t="s">
        <v>310</v>
      </c>
      <c r="B1560">
        <v>5010017</v>
      </c>
      <c r="C1560" t="s">
        <v>248</v>
      </c>
      <c r="D1560">
        <v>2</v>
      </c>
      <c r="E1560" s="10">
        <v>48.93</v>
      </c>
      <c r="F1560" s="10">
        <v>97.86</v>
      </c>
      <c r="G1560" s="10">
        <v>73.39</v>
      </c>
      <c r="H1560">
        <v>25</v>
      </c>
      <c r="I1560" s="10" t="str">
        <f>_xlfn.XLOOKUP(Q1_2025[[#This Row],[Artikelnr]],Artikel_prijzen[Artnr],Artikel_prijzen[Groep],"")</f>
        <v/>
      </c>
      <c r="J1560" s="10" t="str">
        <f>_xlfn.XLOOKUP(Q1_2025[[#This Row],[Artikelnr]],Artikel_prijzen[Artnr],Artikel_prijzen[Prijs 2025],"")</f>
        <v/>
      </c>
      <c r="K1560" s="10" t="str">
        <f>IF(Q1_2025[[#This Row],[Artikelprijs]]&lt;&gt;"",IF(Q1_2025[[#This Row],[Stuksprijs]]=Q1_2025[[#This Row],[Artikelprijs]],"Prijs gelijk","Prijs wijkt af"),"")</f>
        <v/>
      </c>
      <c r="L1560" s="10"/>
      <c r="N1560" s="10">
        <f>IF(Q1_2025[[#This Row],[Prijstype]]="Artikelprijs",Q1_2025[[#This Row],[Artikelprijs]],Q1_2025[[#This Row],[Stuksprijs]])</f>
        <v>48.93</v>
      </c>
      <c r="O1560" s="10">
        <f>IF(Q1_2025[[#This Row],[Prijstype]]="Artikelprijs",Q1_2025[[#This Row],[Artikelprijs]] * Q1_2025[[#This Row],[Besteld]],Q1_2025[[#This Row],[Brutobedrag]])</f>
        <v>97.86</v>
      </c>
      <c r="P1560" s="10">
        <f>IF(Q1_2025[[#This Row],[Prijstype]] = "Artikelprijs",Q1_2025[[#This Row],[Brutobedrag 2]]*(100-Q1_2025[[#This Row],[Relatiekorting percentage]])/100,Q1_2025[[#This Row],[Bruto - Rel.korting]])</f>
        <v>73.39</v>
      </c>
    </row>
    <row r="1561" spans="1:16" x14ac:dyDescent="0.3">
      <c r="A1561" t="s">
        <v>310</v>
      </c>
      <c r="B1561">
        <v>5010014</v>
      </c>
      <c r="C1561" t="s">
        <v>311</v>
      </c>
      <c r="D1561">
        <v>4</v>
      </c>
      <c r="E1561" s="10">
        <v>30.9</v>
      </c>
      <c r="F1561" s="10">
        <v>123.6</v>
      </c>
      <c r="G1561" s="10">
        <v>92.7</v>
      </c>
      <c r="H1561">
        <v>25</v>
      </c>
      <c r="I1561" s="10" t="str">
        <f>_xlfn.XLOOKUP(Q1_2025[[#This Row],[Artikelnr]],Artikel_prijzen[Artnr],Artikel_prijzen[Groep],"")</f>
        <v/>
      </c>
      <c r="J1561" s="10" t="str">
        <f>_xlfn.XLOOKUP(Q1_2025[[#This Row],[Artikelnr]],Artikel_prijzen[Artnr],Artikel_prijzen[Prijs 2025],"")</f>
        <v/>
      </c>
      <c r="K1561" s="10" t="str">
        <f>IF(Q1_2025[[#This Row],[Artikelprijs]]&lt;&gt;"",IF(Q1_2025[[#This Row],[Stuksprijs]]=Q1_2025[[#This Row],[Artikelprijs]],"Prijs gelijk","Prijs wijkt af"),"")</f>
        <v/>
      </c>
      <c r="L1561" s="10"/>
      <c r="N1561" s="10">
        <f>IF(Q1_2025[[#This Row],[Prijstype]]="Artikelprijs",Q1_2025[[#This Row],[Artikelprijs]],Q1_2025[[#This Row],[Stuksprijs]])</f>
        <v>30.9</v>
      </c>
      <c r="O1561" s="10">
        <f>IF(Q1_2025[[#This Row],[Prijstype]]="Artikelprijs",Q1_2025[[#This Row],[Artikelprijs]] * Q1_2025[[#This Row],[Besteld]],Q1_2025[[#This Row],[Brutobedrag]])</f>
        <v>123.6</v>
      </c>
      <c r="P1561" s="10">
        <f>IF(Q1_2025[[#This Row],[Prijstype]] = "Artikelprijs",Q1_2025[[#This Row],[Brutobedrag 2]]*(100-Q1_2025[[#This Row],[Relatiekorting percentage]])/100,Q1_2025[[#This Row],[Bruto - Rel.korting]])</f>
        <v>92.7</v>
      </c>
    </row>
    <row r="1562" spans="1:16" x14ac:dyDescent="0.3">
      <c r="A1562" t="s">
        <v>310</v>
      </c>
      <c r="B1562">
        <v>5020009</v>
      </c>
      <c r="C1562" t="s">
        <v>125</v>
      </c>
      <c r="D1562">
        <v>1</v>
      </c>
      <c r="E1562" s="10">
        <v>45.32</v>
      </c>
      <c r="F1562" s="10">
        <v>45.32</v>
      </c>
      <c r="G1562" s="10">
        <v>33.99</v>
      </c>
      <c r="H1562">
        <v>25</v>
      </c>
      <c r="I1562" s="10" t="str">
        <f>_xlfn.XLOOKUP(Q1_2025[[#This Row],[Artikelnr]],Artikel_prijzen[Artnr],Artikel_prijzen[Groep],"")</f>
        <v/>
      </c>
      <c r="J1562" s="10" t="str">
        <f>_xlfn.XLOOKUP(Q1_2025[[#This Row],[Artikelnr]],Artikel_prijzen[Artnr],Artikel_prijzen[Prijs 2025],"")</f>
        <v/>
      </c>
      <c r="K1562" s="10" t="str">
        <f>IF(Q1_2025[[#This Row],[Artikelprijs]]&lt;&gt;"",IF(Q1_2025[[#This Row],[Stuksprijs]]=Q1_2025[[#This Row],[Artikelprijs]],"Prijs gelijk","Prijs wijkt af"),"")</f>
        <v/>
      </c>
      <c r="L1562" s="10"/>
      <c r="N1562" s="10">
        <f>IF(Q1_2025[[#This Row],[Prijstype]]="Artikelprijs",Q1_2025[[#This Row],[Artikelprijs]],Q1_2025[[#This Row],[Stuksprijs]])</f>
        <v>45.32</v>
      </c>
      <c r="O1562" s="10">
        <f>IF(Q1_2025[[#This Row],[Prijstype]]="Artikelprijs",Q1_2025[[#This Row],[Artikelprijs]] * Q1_2025[[#This Row],[Besteld]],Q1_2025[[#This Row],[Brutobedrag]])</f>
        <v>45.32</v>
      </c>
      <c r="P1562" s="10">
        <f>IF(Q1_2025[[#This Row],[Prijstype]] = "Artikelprijs",Q1_2025[[#This Row],[Brutobedrag 2]]*(100-Q1_2025[[#This Row],[Relatiekorting percentage]])/100,Q1_2025[[#This Row],[Bruto - Rel.korting]])</f>
        <v>33.99</v>
      </c>
    </row>
    <row r="1563" spans="1:16" x14ac:dyDescent="0.3">
      <c r="A1563" t="s">
        <v>310</v>
      </c>
      <c r="B1563">
        <v>5021034</v>
      </c>
      <c r="C1563" t="s">
        <v>276</v>
      </c>
      <c r="D1563">
        <v>1</v>
      </c>
      <c r="E1563" s="10">
        <v>185.4</v>
      </c>
      <c r="F1563" s="10">
        <v>185.4</v>
      </c>
      <c r="G1563" s="10">
        <v>148.32</v>
      </c>
      <c r="H1563">
        <v>20</v>
      </c>
      <c r="I1563" s="10" t="str">
        <f>_xlfn.XLOOKUP(Q1_2025[[#This Row],[Artikelnr]],Artikel_prijzen[Artnr],Artikel_prijzen[Groep],"")</f>
        <v>Elektra</v>
      </c>
      <c r="J1563" s="10">
        <f>_xlfn.XLOOKUP(Q1_2025[[#This Row],[Artikelnr]],Artikel_prijzen[Artnr],Artikel_prijzen[Prijs 2025],"")</f>
        <v>106.8625</v>
      </c>
      <c r="K1563" s="10" t="str">
        <f>IF(Q1_2025[[#This Row],[Artikelprijs]]&lt;&gt;"",IF(Q1_2025[[#This Row],[Stuksprijs]]=Q1_2025[[#This Row],[Artikelprijs]],"Prijs gelijk","Prijs wijkt af"),"")</f>
        <v>Prijs wijkt af</v>
      </c>
      <c r="L1563" s="10"/>
      <c r="M1563" t="s">
        <v>536</v>
      </c>
      <c r="N1563" s="10">
        <f>IF(Q1_2025[[#This Row],[Prijstype]]="Artikelprijs",Q1_2025[[#This Row],[Artikelprijs]],Q1_2025[[#This Row],[Stuksprijs]])</f>
        <v>106.8625</v>
      </c>
      <c r="O1563" s="10">
        <f>IF(Q1_2025[[#This Row],[Prijstype]]="Artikelprijs",Q1_2025[[#This Row],[Artikelprijs]] * Q1_2025[[#This Row],[Besteld]],Q1_2025[[#This Row],[Brutobedrag]])</f>
        <v>106.8625</v>
      </c>
      <c r="P1563" s="10">
        <f>IF(Q1_2025[[#This Row],[Prijstype]] = "Artikelprijs",Q1_2025[[#This Row],[Brutobedrag 2]]*(100-Q1_2025[[#This Row],[Relatiekorting percentage]])/100,Q1_2025[[#This Row],[Bruto - Rel.korting]])</f>
        <v>85.49</v>
      </c>
    </row>
    <row r="1564" spans="1:16" x14ac:dyDescent="0.3">
      <c r="A1564" t="s">
        <v>310</v>
      </c>
      <c r="B1564">
        <v>1005014</v>
      </c>
      <c r="C1564" t="s">
        <v>312</v>
      </c>
      <c r="D1564">
        <v>2</v>
      </c>
      <c r="E1564" s="10">
        <v>43.16</v>
      </c>
      <c r="F1564" s="10">
        <v>86.32</v>
      </c>
      <c r="G1564" s="10">
        <v>60.42</v>
      </c>
      <c r="H1564">
        <v>30</v>
      </c>
      <c r="I1564" s="10" t="str">
        <f>_xlfn.XLOOKUP(Q1_2025[[#This Row],[Artikelnr]],Artikel_prijzen[Artnr],Artikel_prijzen[Groep],"")</f>
        <v/>
      </c>
      <c r="J1564" s="10" t="str">
        <f>_xlfn.XLOOKUP(Q1_2025[[#This Row],[Artikelnr]],Artikel_prijzen[Artnr],Artikel_prijzen[Prijs 2025],"")</f>
        <v/>
      </c>
      <c r="K1564" s="10" t="str">
        <f>IF(Q1_2025[[#This Row],[Artikelprijs]]&lt;&gt;"",IF(Q1_2025[[#This Row],[Stuksprijs]]=Q1_2025[[#This Row],[Artikelprijs]],"Prijs gelijk","Prijs wijkt af"),"")</f>
        <v/>
      </c>
      <c r="L1564" s="10"/>
      <c r="N1564" s="10">
        <f>IF(Q1_2025[[#This Row],[Prijstype]]="Artikelprijs",Q1_2025[[#This Row],[Artikelprijs]],Q1_2025[[#This Row],[Stuksprijs]])</f>
        <v>43.16</v>
      </c>
      <c r="O1564" s="10">
        <f>IF(Q1_2025[[#This Row],[Prijstype]]="Artikelprijs",Q1_2025[[#This Row],[Artikelprijs]] * Q1_2025[[#This Row],[Besteld]],Q1_2025[[#This Row],[Brutobedrag]])</f>
        <v>86.32</v>
      </c>
      <c r="P1564" s="10">
        <f>IF(Q1_2025[[#This Row],[Prijstype]] = "Artikelprijs",Q1_2025[[#This Row],[Brutobedrag 2]]*(100-Q1_2025[[#This Row],[Relatiekorting percentage]])/100,Q1_2025[[#This Row],[Bruto - Rel.korting]])</f>
        <v>60.42</v>
      </c>
    </row>
    <row r="1565" spans="1:16" x14ac:dyDescent="0.3">
      <c r="A1565" t="s">
        <v>310</v>
      </c>
      <c r="B1565">
        <v>5010017</v>
      </c>
      <c r="C1565" t="s">
        <v>248</v>
      </c>
      <c r="D1565">
        <v>2</v>
      </c>
      <c r="E1565" s="10">
        <v>48.93</v>
      </c>
      <c r="F1565" s="10">
        <v>97.86</v>
      </c>
      <c r="G1565" s="10">
        <v>73.39</v>
      </c>
      <c r="H1565">
        <v>25</v>
      </c>
      <c r="I1565" s="10" t="str">
        <f>_xlfn.XLOOKUP(Q1_2025[[#This Row],[Artikelnr]],Artikel_prijzen[Artnr],Artikel_prijzen[Groep],"")</f>
        <v/>
      </c>
      <c r="J1565" s="10" t="str">
        <f>_xlfn.XLOOKUP(Q1_2025[[#This Row],[Artikelnr]],Artikel_prijzen[Artnr],Artikel_prijzen[Prijs 2025],"")</f>
        <v/>
      </c>
      <c r="K1565" s="10" t="str">
        <f>IF(Q1_2025[[#This Row],[Artikelprijs]]&lt;&gt;"",IF(Q1_2025[[#This Row],[Stuksprijs]]=Q1_2025[[#This Row],[Artikelprijs]],"Prijs gelijk","Prijs wijkt af"),"")</f>
        <v/>
      </c>
      <c r="L1565" s="10"/>
      <c r="N1565" s="10">
        <f>IF(Q1_2025[[#This Row],[Prijstype]]="Artikelprijs",Q1_2025[[#This Row],[Artikelprijs]],Q1_2025[[#This Row],[Stuksprijs]])</f>
        <v>48.93</v>
      </c>
      <c r="O1565" s="10">
        <f>IF(Q1_2025[[#This Row],[Prijstype]]="Artikelprijs",Q1_2025[[#This Row],[Artikelprijs]] * Q1_2025[[#This Row],[Besteld]],Q1_2025[[#This Row],[Brutobedrag]])</f>
        <v>97.86</v>
      </c>
      <c r="P1565" s="10">
        <f>IF(Q1_2025[[#This Row],[Prijstype]] = "Artikelprijs",Q1_2025[[#This Row],[Brutobedrag 2]]*(100-Q1_2025[[#This Row],[Relatiekorting percentage]])/100,Q1_2025[[#This Row],[Bruto - Rel.korting]])</f>
        <v>73.39</v>
      </c>
    </row>
    <row r="1566" spans="1:16" x14ac:dyDescent="0.3">
      <c r="A1566" t="s">
        <v>310</v>
      </c>
      <c r="B1566">
        <v>5010014</v>
      </c>
      <c r="C1566" t="s">
        <v>311</v>
      </c>
      <c r="D1566">
        <v>4</v>
      </c>
      <c r="E1566" s="10">
        <v>30.9</v>
      </c>
      <c r="F1566" s="10">
        <v>123.6</v>
      </c>
      <c r="G1566" s="10">
        <v>92.7</v>
      </c>
      <c r="H1566">
        <v>25</v>
      </c>
      <c r="I1566" s="10" t="str">
        <f>_xlfn.XLOOKUP(Q1_2025[[#This Row],[Artikelnr]],Artikel_prijzen[Artnr],Artikel_prijzen[Groep],"")</f>
        <v/>
      </c>
      <c r="J1566" s="10" t="str">
        <f>_xlfn.XLOOKUP(Q1_2025[[#This Row],[Artikelnr]],Artikel_prijzen[Artnr],Artikel_prijzen[Prijs 2025],"")</f>
        <v/>
      </c>
      <c r="K1566" s="10" t="str">
        <f>IF(Q1_2025[[#This Row],[Artikelprijs]]&lt;&gt;"",IF(Q1_2025[[#This Row],[Stuksprijs]]=Q1_2025[[#This Row],[Artikelprijs]],"Prijs gelijk","Prijs wijkt af"),"")</f>
        <v/>
      </c>
      <c r="L1566" s="10"/>
      <c r="N1566" s="10">
        <f>IF(Q1_2025[[#This Row],[Prijstype]]="Artikelprijs",Q1_2025[[#This Row],[Artikelprijs]],Q1_2025[[#This Row],[Stuksprijs]])</f>
        <v>30.9</v>
      </c>
      <c r="O1566" s="10">
        <f>IF(Q1_2025[[#This Row],[Prijstype]]="Artikelprijs",Q1_2025[[#This Row],[Artikelprijs]] * Q1_2025[[#This Row],[Besteld]],Q1_2025[[#This Row],[Brutobedrag]])</f>
        <v>123.6</v>
      </c>
      <c r="P1566" s="10">
        <f>IF(Q1_2025[[#This Row],[Prijstype]] = "Artikelprijs",Q1_2025[[#This Row],[Brutobedrag 2]]*(100-Q1_2025[[#This Row],[Relatiekorting percentage]])/100,Q1_2025[[#This Row],[Bruto - Rel.korting]])</f>
        <v>92.7</v>
      </c>
    </row>
    <row r="1567" spans="1:16" x14ac:dyDescent="0.3">
      <c r="A1567" t="s">
        <v>310</v>
      </c>
      <c r="B1567">
        <v>5020009</v>
      </c>
      <c r="C1567" t="s">
        <v>125</v>
      </c>
      <c r="D1567">
        <v>1</v>
      </c>
      <c r="E1567" s="10">
        <v>45.32</v>
      </c>
      <c r="F1567" s="10">
        <v>45.32</v>
      </c>
      <c r="G1567" s="10">
        <v>33.99</v>
      </c>
      <c r="H1567">
        <v>25</v>
      </c>
      <c r="I1567" s="10" t="str">
        <f>_xlfn.XLOOKUP(Q1_2025[[#This Row],[Artikelnr]],Artikel_prijzen[Artnr],Artikel_prijzen[Groep],"")</f>
        <v/>
      </c>
      <c r="J1567" s="10" t="str">
        <f>_xlfn.XLOOKUP(Q1_2025[[#This Row],[Artikelnr]],Artikel_prijzen[Artnr],Artikel_prijzen[Prijs 2025],"")</f>
        <v/>
      </c>
      <c r="K1567" s="10" t="str">
        <f>IF(Q1_2025[[#This Row],[Artikelprijs]]&lt;&gt;"",IF(Q1_2025[[#This Row],[Stuksprijs]]=Q1_2025[[#This Row],[Artikelprijs]],"Prijs gelijk","Prijs wijkt af"),"")</f>
        <v/>
      </c>
      <c r="L1567" s="10"/>
      <c r="N1567" s="10">
        <f>IF(Q1_2025[[#This Row],[Prijstype]]="Artikelprijs",Q1_2025[[#This Row],[Artikelprijs]],Q1_2025[[#This Row],[Stuksprijs]])</f>
        <v>45.32</v>
      </c>
      <c r="O1567" s="10">
        <f>IF(Q1_2025[[#This Row],[Prijstype]]="Artikelprijs",Q1_2025[[#This Row],[Artikelprijs]] * Q1_2025[[#This Row],[Besteld]],Q1_2025[[#This Row],[Brutobedrag]])</f>
        <v>45.32</v>
      </c>
      <c r="P1567" s="10">
        <f>IF(Q1_2025[[#This Row],[Prijstype]] = "Artikelprijs",Q1_2025[[#This Row],[Brutobedrag 2]]*(100-Q1_2025[[#This Row],[Relatiekorting percentage]])/100,Q1_2025[[#This Row],[Bruto - Rel.korting]])</f>
        <v>33.99</v>
      </c>
    </row>
    <row r="1568" spans="1:16" x14ac:dyDescent="0.3">
      <c r="A1568" t="s">
        <v>310</v>
      </c>
      <c r="B1568">
        <v>5021034</v>
      </c>
      <c r="C1568" t="s">
        <v>276</v>
      </c>
      <c r="D1568">
        <v>1</v>
      </c>
      <c r="E1568" s="10">
        <v>185.4</v>
      </c>
      <c r="F1568" s="10">
        <v>185.4</v>
      </c>
      <c r="G1568" s="10">
        <v>148.32</v>
      </c>
      <c r="H1568">
        <v>20</v>
      </c>
      <c r="I1568" s="10" t="str">
        <f>_xlfn.XLOOKUP(Q1_2025[[#This Row],[Artikelnr]],Artikel_prijzen[Artnr],Artikel_prijzen[Groep],"")</f>
        <v>Elektra</v>
      </c>
      <c r="J1568" s="10">
        <f>_xlfn.XLOOKUP(Q1_2025[[#This Row],[Artikelnr]],Artikel_prijzen[Artnr],Artikel_prijzen[Prijs 2025],"")</f>
        <v>106.8625</v>
      </c>
      <c r="K1568" s="10" t="str">
        <f>IF(Q1_2025[[#This Row],[Artikelprijs]]&lt;&gt;"",IF(Q1_2025[[#This Row],[Stuksprijs]]=Q1_2025[[#This Row],[Artikelprijs]],"Prijs gelijk","Prijs wijkt af"),"")</f>
        <v>Prijs wijkt af</v>
      </c>
      <c r="L1568" s="10"/>
      <c r="M1568" t="s">
        <v>536</v>
      </c>
      <c r="N1568" s="10">
        <f>IF(Q1_2025[[#This Row],[Prijstype]]="Artikelprijs",Q1_2025[[#This Row],[Artikelprijs]],Q1_2025[[#This Row],[Stuksprijs]])</f>
        <v>106.8625</v>
      </c>
      <c r="O1568" s="10">
        <f>IF(Q1_2025[[#This Row],[Prijstype]]="Artikelprijs",Q1_2025[[#This Row],[Artikelprijs]] * Q1_2025[[#This Row],[Besteld]],Q1_2025[[#This Row],[Brutobedrag]])</f>
        <v>106.8625</v>
      </c>
      <c r="P1568" s="10">
        <f>IF(Q1_2025[[#This Row],[Prijstype]] = "Artikelprijs",Q1_2025[[#This Row],[Brutobedrag 2]]*(100-Q1_2025[[#This Row],[Relatiekorting percentage]])/100,Q1_2025[[#This Row],[Bruto - Rel.korting]])</f>
        <v>85.49</v>
      </c>
    </row>
    <row r="1569" spans="1:16" x14ac:dyDescent="0.3">
      <c r="A1569" t="s">
        <v>310</v>
      </c>
      <c r="B1569">
        <v>5010017</v>
      </c>
      <c r="C1569" t="s">
        <v>248</v>
      </c>
      <c r="D1569">
        <v>2</v>
      </c>
      <c r="E1569" s="10">
        <v>48.93</v>
      </c>
      <c r="F1569" s="10">
        <v>97.86</v>
      </c>
      <c r="G1569" s="10">
        <v>73.39</v>
      </c>
      <c r="H1569">
        <v>25</v>
      </c>
      <c r="I1569" s="10" t="str">
        <f>_xlfn.XLOOKUP(Q1_2025[[#This Row],[Artikelnr]],Artikel_prijzen[Artnr],Artikel_prijzen[Groep],"")</f>
        <v/>
      </c>
      <c r="J1569" s="10" t="str">
        <f>_xlfn.XLOOKUP(Q1_2025[[#This Row],[Artikelnr]],Artikel_prijzen[Artnr],Artikel_prijzen[Prijs 2025],"")</f>
        <v/>
      </c>
      <c r="K1569" s="10" t="str">
        <f>IF(Q1_2025[[#This Row],[Artikelprijs]]&lt;&gt;"",IF(Q1_2025[[#This Row],[Stuksprijs]]=Q1_2025[[#This Row],[Artikelprijs]],"Prijs gelijk","Prijs wijkt af"),"")</f>
        <v/>
      </c>
      <c r="L1569" s="10"/>
      <c r="N1569" s="10">
        <f>IF(Q1_2025[[#This Row],[Prijstype]]="Artikelprijs",Q1_2025[[#This Row],[Artikelprijs]],Q1_2025[[#This Row],[Stuksprijs]])</f>
        <v>48.93</v>
      </c>
      <c r="O1569" s="10">
        <f>IF(Q1_2025[[#This Row],[Prijstype]]="Artikelprijs",Q1_2025[[#This Row],[Artikelprijs]] * Q1_2025[[#This Row],[Besteld]],Q1_2025[[#This Row],[Brutobedrag]])</f>
        <v>97.86</v>
      </c>
      <c r="P1569" s="10">
        <f>IF(Q1_2025[[#This Row],[Prijstype]] = "Artikelprijs",Q1_2025[[#This Row],[Brutobedrag 2]]*(100-Q1_2025[[#This Row],[Relatiekorting percentage]])/100,Q1_2025[[#This Row],[Bruto - Rel.korting]])</f>
        <v>73.39</v>
      </c>
    </row>
    <row r="1570" spans="1:16" x14ac:dyDescent="0.3">
      <c r="A1570" t="s">
        <v>310</v>
      </c>
      <c r="B1570">
        <v>5020009</v>
      </c>
      <c r="C1570" t="s">
        <v>125</v>
      </c>
      <c r="D1570">
        <v>2</v>
      </c>
      <c r="E1570" s="10">
        <v>45.32</v>
      </c>
      <c r="F1570" s="10">
        <v>90.64</v>
      </c>
      <c r="G1570" s="10">
        <v>67.98</v>
      </c>
      <c r="H1570">
        <v>25</v>
      </c>
      <c r="I1570" s="10" t="str">
        <f>_xlfn.XLOOKUP(Q1_2025[[#This Row],[Artikelnr]],Artikel_prijzen[Artnr],Artikel_prijzen[Groep],"")</f>
        <v/>
      </c>
      <c r="J1570" s="10" t="str">
        <f>_xlfn.XLOOKUP(Q1_2025[[#This Row],[Artikelnr]],Artikel_prijzen[Artnr],Artikel_prijzen[Prijs 2025],"")</f>
        <v/>
      </c>
      <c r="K1570" s="10" t="str">
        <f>IF(Q1_2025[[#This Row],[Artikelprijs]]&lt;&gt;"",IF(Q1_2025[[#This Row],[Stuksprijs]]=Q1_2025[[#This Row],[Artikelprijs]],"Prijs gelijk","Prijs wijkt af"),"")</f>
        <v/>
      </c>
      <c r="L1570" s="10"/>
      <c r="N1570" s="10">
        <f>IF(Q1_2025[[#This Row],[Prijstype]]="Artikelprijs",Q1_2025[[#This Row],[Artikelprijs]],Q1_2025[[#This Row],[Stuksprijs]])</f>
        <v>45.32</v>
      </c>
      <c r="O1570" s="10">
        <f>IF(Q1_2025[[#This Row],[Prijstype]]="Artikelprijs",Q1_2025[[#This Row],[Artikelprijs]] * Q1_2025[[#This Row],[Besteld]],Q1_2025[[#This Row],[Brutobedrag]])</f>
        <v>90.64</v>
      </c>
      <c r="P1570" s="10">
        <f>IF(Q1_2025[[#This Row],[Prijstype]] = "Artikelprijs",Q1_2025[[#This Row],[Brutobedrag 2]]*(100-Q1_2025[[#This Row],[Relatiekorting percentage]])/100,Q1_2025[[#This Row],[Bruto - Rel.korting]])</f>
        <v>67.98</v>
      </c>
    </row>
    <row r="1571" spans="1:16" x14ac:dyDescent="0.3">
      <c r="A1571" t="s">
        <v>310</v>
      </c>
      <c r="B1571">
        <v>5021034</v>
      </c>
      <c r="C1571" t="s">
        <v>276</v>
      </c>
      <c r="D1571">
        <v>1</v>
      </c>
      <c r="E1571" s="10">
        <v>185.4</v>
      </c>
      <c r="F1571" s="10">
        <v>185.4</v>
      </c>
      <c r="G1571" s="10">
        <v>148.32</v>
      </c>
      <c r="H1571">
        <v>20</v>
      </c>
      <c r="I1571" s="10" t="str">
        <f>_xlfn.XLOOKUP(Q1_2025[[#This Row],[Artikelnr]],Artikel_prijzen[Artnr],Artikel_prijzen[Groep],"")</f>
        <v>Elektra</v>
      </c>
      <c r="J1571" s="10">
        <f>_xlfn.XLOOKUP(Q1_2025[[#This Row],[Artikelnr]],Artikel_prijzen[Artnr],Artikel_prijzen[Prijs 2025],"")</f>
        <v>106.8625</v>
      </c>
      <c r="K1571" s="10" t="str">
        <f>IF(Q1_2025[[#This Row],[Artikelprijs]]&lt;&gt;"",IF(Q1_2025[[#This Row],[Stuksprijs]]=Q1_2025[[#This Row],[Artikelprijs]],"Prijs gelijk","Prijs wijkt af"),"")</f>
        <v>Prijs wijkt af</v>
      </c>
      <c r="L1571" s="10"/>
      <c r="M1571" t="s">
        <v>536</v>
      </c>
      <c r="N1571" s="10">
        <f>IF(Q1_2025[[#This Row],[Prijstype]]="Artikelprijs",Q1_2025[[#This Row],[Artikelprijs]],Q1_2025[[#This Row],[Stuksprijs]])</f>
        <v>106.8625</v>
      </c>
      <c r="O1571" s="10">
        <f>IF(Q1_2025[[#This Row],[Prijstype]]="Artikelprijs",Q1_2025[[#This Row],[Artikelprijs]] * Q1_2025[[#This Row],[Besteld]],Q1_2025[[#This Row],[Brutobedrag]])</f>
        <v>106.8625</v>
      </c>
      <c r="P1571" s="10">
        <f>IF(Q1_2025[[#This Row],[Prijstype]] = "Artikelprijs",Q1_2025[[#This Row],[Brutobedrag 2]]*(100-Q1_2025[[#This Row],[Relatiekorting percentage]])/100,Q1_2025[[#This Row],[Bruto - Rel.korting]])</f>
        <v>85.49</v>
      </c>
    </row>
    <row r="1572" spans="1:16" x14ac:dyDescent="0.3">
      <c r="A1572" t="s">
        <v>310</v>
      </c>
      <c r="B1572">
        <v>5020009</v>
      </c>
      <c r="C1572" t="s">
        <v>125</v>
      </c>
      <c r="D1572">
        <v>1</v>
      </c>
      <c r="E1572" s="10">
        <v>45.32</v>
      </c>
      <c r="F1572" s="10">
        <v>45.32</v>
      </c>
      <c r="G1572" s="10">
        <v>33.99</v>
      </c>
      <c r="H1572">
        <v>25</v>
      </c>
      <c r="I1572" s="10" t="str">
        <f>_xlfn.XLOOKUP(Q1_2025[[#This Row],[Artikelnr]],Artikel_prijzen[Artnr],Artikel_prijzen[Groep],"")</f>
        <v/>
      </c>
      <c r="J1572" s="10" t="str">
        <f>_xlfn.XLOOKUP(Q1_2025[[#This Row],[Artikelnr]],Artikel_prijzen[Artnr],Artikel_prijzen[Prijs 2025],"")</f>
        <v/>
      </c>
      <c r="K1572" s="10" t="str">
        <f>IF(Q1_2025[[#This Row],[Artikelprijs]]&lt;&gt;"",IF(Q1_2025[[#This Row],[Stuksprijs]]=Q1_2025[[#This Row],[Artikelprijs]],"Prijs gelijk","Prijs wijkt af"),"")</f>
        <v/>
      </c>
      <c r="L1572" s="10"/>
      <c r="N1572" s="10">
        <f>IF(Q1_2025[[#This Row],[Prijstype]]="Artikelprijs",Q1_2025[[#This Row],[Artikelprijs]],Q1_2025[[#This Row],[Stuksprijs]])</f>
        <v>45.32</v>
      </c>
      <c r="O1572" s="10">
        <f>IF(Q1_2025[[#This Row],[Prijstype]]="Artikelprijs",Q1_2025[[#This Row],[Artikelprijs]] * Q1_2025[[#This Row],[Besteld]],Q1_2025[[#This Row],[Brutobedrag]])</f>
        <v>45.32</v>
      </c>
      <c r="P1572" s="10">
        <f>IF(Q1_2025[[#This Row],[Prijstype]] = "Artikelprijs",Q1_2025[[#This Row],[Brutobedrag 2]]*(100-Q1_2025[[#This Row],[Relatiekorting percentage]])/100,Q1_2025[[#This Row],[Bruto - Rel.korting]])</f>
        <v>33.99</v>
      </c>
    </row>
    <row r="1573" spans="1:16" x14ac:dyDescent="0.3">
      <c r="A1573" t="s">
        <v>310</v>
      </c>
      <c r="B1573">
        <v>5021034</v>
      </c>
      <c r="C1573" t="s">
        <v>276</v>
      </c>
      <c r="D1573">
        <v>1</v>
      </c>
      <c r="E1573" s="10">
        <v>185.4</v>
      </c>
      <c r="F1573" s="10">
        <v>185.4</v>
      </c>
      <c r="G1573" s="10">
        <v>148.32</v>
      </c>
      <c r="H1573">
        <v>20</v>
      </c>
      <c r="I1573" s="10" t="str">
        <f>_xlfn.XLOOKUP(Q1_2025[[#This Row],[Artikelnr]],Artikel_prijzen[Artnr],Artikel_prijzen[Groep],"")</f>
        <v>Elektra</v>
      </c>
      <c r="J1573" s="10">
        <f>_xlfn.XLOOKUP(Q1_2025[[#This Row],[Artikelnr]],Artikel_prijzen[Artnr],Artikel_prijzen[Prijs 2025],"")</f>
        <v>106.8625</v>
      </c>
      <c r="K1573" s="10" t="str">
        <f>IF(Q1_2025[[#This Row],[Artikelprijs]]&lt;&gt;"",IF(Q1_2025[[#This Row],[Stuksprijs]]=Q1_2025[[#This Row],[Artikelprijs]],"Prijs gelijk","Prijs wijkt af"),"")</f>
        <v>Prijs wijkt af</v>
      </c>
      <c r="L1573" s="10"/>
      <c r="M1573" t="s">
        <v>536</v>
      </c>
      <c r="N1573" s="10">
        <f>IF(Q1_2025[[#This Row],[Prijstype]]="Artikelprijs",Q1_2025[[#This Row],[Artikelprijs]],Q1_2025[[#This Row],[Stuksprijs]])</f>
        <v>106.8625</v>
      </c>
      <c r="O1573" s="10">
        <f>IF(Q1_2025[[#This Row],[Prijstype]]="Artikelprijs",Q1_2025[[#This Row],[Artikelprijs]] * Q1_2025[[#This Row],[Besteld]],Q1_2025[[#This Row],[Brutobedrag]])</f>
        <v>106.8625</v>
      </c>
      <c r="P1573" s="10">
        <f>IF(Q1_2025[[#This Row],[Prijstype]] = "Artikelprijs",Q1_2025[[#This Row],[Brutobedrag 2]]*(100-Q1_2025[[#This Row],[Relatiekorting percentage]])/100,Q1_2025[[#This Row],[Bruto - Rel.korting]])</f>
        <v>85.49</v>
      </c>
    </row>
    <row r="1574" spans="1:16" x14ac:dyDescent="0.3">
      <c r="A1574" t="s">
        <v>310</v>
      </c>
      <c r="B1574">
        <v>5020009</v>
      </c>
      <c r="C1574" t="s">
        <v>125</v>
      </c>
      <c r="D1574">
        <v>1</v>
      </c>
      <c r="E1574" s="10">
        <v>45.32</v>
      </c>
      <c r="F1574" s="10">
        <v>45.32</v>
      </c>
      <c r="G1574" s="10">
        <v>33.99</v>
      </c>
      <c r="H1574">
        <v>25</v>
      </c>
      <c r="I1574" s="10" t="str">
        <f>_xlfn.XLOOKUP(Q1_2025[[#This Row],[Artikelnr]],Artikel_prijzen[Artnr],Artikel_prijzen[Groep],"")</f>
        <v/>
      </c>
      <c r="J1574" s="10" t="str">
        <f>_xlfn.XLOOKUP(Q1_2025[[#This Row],[Artikelnr]],Artikel_prijzen[Artnr],Artikel_prijzen[Prijs 2025],"")</f>
        <v/>
      </c>
      <c r="K1574" s="10" t="str">
        <f>IF(Q1_2025[[#This Row],[Artikelprijs]]&lt;&gt;"",IF(Q1_2025[[#This Row],[Stuksprijs]]=Q1_2025[[#This Row],[Artikelprijs]],"Prijs gelijk","Prijs wijkt af"),"")</f>
        <v/>
      </c>
      <c r="L1574" s="10"/>
      <c r="N1574" s="10">
        <f>IF(Q1_2025[[#This Row],[Prijstype]]="Artikelprijs",Q1_2025[[#This Row],[Artikelprijs]],Q1_2025[[#This Row],[Stuksprijs]])</f>
        <v>45.32</v>
      </c>
      <c r="O1574" s="10">
        <f>IF(Q1_2025[[#This Row],[Prijstype]]="Artikelprijs",Q1_2025[[#This Row],[Artikelprijs]] * Q1_2025[[#This Row],[Besteld]],Q1_2025[[#This Row],[Brutobedrag]])</f>
        <v>45.32</v>
      </c>
      <c r="P1574" s="10">
        <f>IF(Q1_2025[[#This Row],[Prijstype]] = "Artikelprijs",Q1_2025[[#This Row],[Brutobedrag 2]]*(100-Q1_2025[[#This Row],[Relatiekorting percentage]])/100,Q1_2025[[#This Row],[Bruto - Rel.korting]])</f>
        <v>33.99</v>
      </c>
    </row>
    <row r="1575" spans="1:16" x14ac:dyDescent="0.3">
      <c r="A1575" t="s">
        <v>310</v>
      </c>
      <c r="B1575">
        <v>5021034</v>
      </c>
      <c r="C1575" t="s">
        <v>276</v>
      </c>
      <c r="D1575">
        <v>1</v>
      </c>
      <c r="E1575" s="10">
        <v>185.4</v>
      </c>
      <c r="F1575" s="10">
        <v>185.4</v>
      </c>
      <c r="G1575" s="10">
        <v>148.32</v>
      </c>
      <c r="H1575">
        <v>20</v>
      </c>
      <c r="I1575" s="10" t="str">
        <f>_xlfn.XLOOKUP(Q1_2025[[#This Row],[Artikelnr]],Artikel_prijzen[Artnr],Artikel_prijzen[Groep],"")</f>
        <v>Elektra</v>
      </c>
      <c r="J1575" s="10">
        <f>_xlfn.XLOOKUP(Q1_2025[[#This Row],[Artikelnr]],Artikel_prijzen[Artnr],Artikel_prijzen[Prijs 2025],"")</f>
        <v>106.8625</v>
      </c>
      <c r="K1575" s="10" t="str">
        <f>IF(Q1_2025[[#This Row],[Artikelprijs]]&lt;&gt;"",IF(Q1_2025[[#This Row],[Stuksprijs]]=Q1_2025[[#This Row],[Artikelprijs]],"Prijs gelijk","Prijs wijkt af"),"")</f>
        <v>Prijs wijkt af</v>
      </c>
      <c r="L1575" s="10"/>
      <c r="M1575" t="s">
        <v>536</v>
      </c>
      <c r="N1575" s="10">
        <f>IF(Q1_2025[[#This Row],[Prijstype]]="Artikelprijs",Q1_2025[[#This Row],[Artikelprijs]],Q1_2025[[#This Row],[Stuksprijs]])</f>
        <v>106.8625</v>
      </c>
      <c r="O1575" s="10">
        <f>IF(Q1_2025[[#This Row],[Prijstype]]="Artikelprijs",Q1_2025[[#This Row],[Artikelprijs]] * Q1_2025[[#This Row],[Besteld]],Q1_2025[[#This Row],[Brutobedrag]])</f>
        <v>106.8625</v>
      </c>
      <c r="P1575" s="10">
        <f>IF(Q1_2025[[#This Row],[Prijstype]] = "Artikelprijs",Q1_2025[[#This Row],[Brutobedrag 2]]*(100-Q1_2025[[#This Row],[Relatiekorting percentage]])/100,Q1_2025[[#This Row],[Bruto - Rel.korting]])</f>
        <v>85.49</v>
      </c>
    </row>
    <row r="1576" spans="1:16" x14ac:dyDescent="0.3">
      <c r="A1576" t="s">
        <v>310</v>
      </c>
      <c r="B1576">
        <v>5020009</v>
      </c>
      <c r="C1576" t="s">
        <v>125</v>
      </c>
      <c r="D1576">
        <v>1</v>
      </c>
      <c r="E1576" s="10">
        <v>45.32</v>
      </c>
      <c r="F1576" s="10">
        <v>45.32</v>
      </c>
      <c r="G1576" s="10">
        <v>33.99</v>
      </c>
      <c r="H1576">
        <v>25</v>
      </c>
      <c r="I1576" s="10" t="str">
        <f>_xlfn.XLOOKUP(Q1_2025[[#This Row],[Artikelnr]],Artikel_prijzen[Artnr],Artikel_prijzen[Groep],"")</f>
        <v/>
      </c>
      <c r="J1576" s="10" t="str">
        <f>_xlfn.XLOOKUP(Q1_2025[[#This Row],[Artikelnr]],Artikel_prijzen[Artnr],Artikel_prijzen[Prijs 2025],"")</f>
        <v/>
      </c>
      <c r="K1576" s="10" t="str">
        <f>IF(Q1_2025[[#This Row],[Artikelprijs]]&lt;&gt;"",IF(Q1_2025[[#This Row],[Stuksprijs]]=Q1_2025[[#This Row],[Artikelprijs]],"Prijs gelijk","Prijs wijkt af"),"")</f>
        <v/>
      </c>
      <c r="L1576" s="10"/>
      <c r="N1576" s="10">
        <f>IF(Q1_2025[[#This Row],[Prijstype]]="Artikelprijs",Q1_2025[[#This Row],[Artikelprijs]],Q1_2025[[#This Row],[Stuksprijs]])</f>
        <v>45.32</v>
      </c>
      <c r="O1576" s="10">
        <f>IF(Q1_2025[[#This Row],[Prijstype]]="Artikelprijs",Q1_2025[[#This Row],[Artikelprijs]] * Q1_2025[[#This Row],[Besteld]],Q1_2025[[#This Row],[Brutobedrag]])</f>
        <v>45.32</v>
      </c>
      <c r="P1576" s="10">
        <f>IF(Q1_2025[[#This Row],[Prijstype]] = "Artikelprijs",Q1_2025[[#This Row],[Brutobedrag 2]]*(100-Q1_2025[[#This Row],[Relatiekorting percentage]])/100,Q1_2025[[#This Row],[Bruto - Rel.korting]])</f>
        <v>33.99</v>
      </c>
    </row>
    <row r="1577" spans="1:16" x14ac:dyDescent="0.3">
      <c r="A1577" t="s">
        <v>310</v>
      </c>
      <c r="B1577">
        <v>5021034</v>
      </c>
      <c r="C1577" t="s">
        <v>276</v>
      </c>
      <c r="D1577">
        <v>1</v>
      </c>
      <c r="E1577" s="10">
        <v>185.4</v>
      </c>
      <c r="F1577" s="10">
        <v>185.4</v>
      </c>
      <c r="G1577" s="10">
        <v>148.32</v>
      </c>
      <c r="H1577">
        <v>20</v>
      </c>
      <c r="I1577" s="10" t="str">
        <f>_xlfn.XLOOKUP(Q1_2025[[#This Row],[Artikelnr]],Artikel_prijzen[Artnr],Artikel_prijzen[Groep],"")</f>
        <v>Elektra</v>
      </c>
      <c r="J1577" s="10">
        <f>_xlfn.XLOOKUP(Q1_2025[[#This Row],[Artikelnr]],Artikel_prijzen[Artnr],Artikel_prijzen[Prijs 2025],"")</f>
        <v>106.8625</v>
      </c>
      <c r="K1577" s="10" t="str">
        <f>IF(Q1_2025[[#This Row],[Artikelprijs]]&lt;&gt;"",IF(Q1_2025[[#This Row],[Stuksprijs]]=Q1_2025[[#This Row],[Artikelprijs]],"Prijs gelijk","Prijs wijkt af"),"")</f>
        <v>Prijs wijkt af</v>
      </c>
      <c r="L1577" s="10"/>
      <c r="M1577" t="s">
        <v>536</v>
      </c>
      <c r="N1577" s="10">
        <f>IF(Q1_2025[[#This Row],[Prijstype]]="Artikelprijs",Q1_2025[[#This Row],[Artikelprijs]],Q1_2025[[#This Row],[Stuksprijs]])</f>
        <v>106.8625</v>
      </c>
      <c r="O1577" s="10">
        <f>IF(Q1_2025[[#This Row],[Prijstype]]="Artikelprijs",Q1_2025[[#This Row],[Artikelprijs]] * Q1_2025[[#This Row],[Besteld]],Q1_2025[[#This Row],[Brutobedrag]])</f>
        <v>106.8625</v>
      </c>
      <c r="P1577" s="10">
        <f>IF(Q1_2025[[#This Row],[Prijstype]] = "Artikelprijs",Q1_2025[[#This Row],[Brutobedrag 2]]*(100-Q1_2025[[#This Row],[Relatiekorting percentage]])/100,Q1_2025[[#This Row],[Bruto - Rel.korting]])</f>
        <v>85.49</v>
      </c>
    </row>
    <row r="1578" spans="1:16" x14ac:dyDescent="0.3">
      <c r="A1578" t="s">
        <v>310</v>
      </c>
      <c r="B1578">
        <v>5020009</v>
      </c>
      <c r="C1578" t="s">
        <v>125</v>
      </c>
      <c r="D1578">
        <v>1</v>
      </c>
      <c r="E1578" s="10">
        <v>45.32</v>
      </c>
      <c r="F1578" s="10">
        <v>45.32</v>
      </c>
      <c r="G1578" s="10">
        <v>33.99</v>
      </c>
      <c r="H1578">
        <v>25</v>
      </c>
      <c r="I1578" s="10" t="str">
        <f>_xlfn.XLOOKUP(Q1_2025[[#This Row],[Artikelnr]],Artikel_prijzen[Artnr],Artikel_prijzen[Groep],"")</f>
        <v/>
      </c>
      <c r="J1578" s="10" t="str">
        <f>_xlfn.XLOOKUP(Q1_2025[[#This Row],[Artikelnr]],Artikel_prijzen[Artnr],Artikel_prijzen[Prijs 2025],"")</f>
        <v/>
      </c>
      <c r="K1578" s="10" t="str">
        <f>IF(Q1_2025[[#This Row],[Artikelprijs]]&lt;&gt;"",IF(Q1_2025[[#This Row],[Stuksprijs]]=Q1_2025[[#This Row],[Artikelprijs]],"Prijs gelijk","Prijs wijkt af"),"")</f>
        <v/>
      </c>
      <c r="L1578" s="10"/>
      <c r="N1578" s="10">
        <f>IF(Q1_2025[[#This Row],[Prijstype]]="Artikelprijs",Q1_2025[[#This Row],[Artikelprijs]],Q1_2025[[#This Row],[Stuksprijs]])</f>
        <v>45.32</v>
      </c>
      <c r="O1578" s="10">
        <f>IF(Q1_2025[[#This Row],[Prijstype]]="Artikelprijs",Q1_2025[[#This Row],[Artikelprijs]] * Q1_2025[[#This Row],[Besteld]],Q1_2025[[#This Row],[Brutobedrag]])</f>
        <v>45.32</v>
      </c>
      <c r="P1578" s="10">
        <f>IF(Q1_2025[[#This Row],[Prijstype]] = "Artikelprijs",Q1_2025[[#This Row],[Brutobedrag 2]]*(100-Q1_2025[[#This Row],[Relatiekorting percentage]])/100,Q1_2025[[#This Row],[Bruto - Rel.korting]])</f>
        <v>33.99</v>
      </c>
    </row>
    <row r="1579" spans="1:16" x14ac:dyDescent="0.3">
      <c r="A1579" t="s">
        <v>310</v>
      </c>
      <c r="B1579">
        <v>5021034</v>
      </c>
      <c r="C1579" t="s">
        <v>276</v>
      </c>
      <c r="D1579">
        <v>1</v>
      </c>
      <c r="E1579" s="10">
        <v>185.4</v>
      </c>
      <c r="F1579" s="10">
        <v>185.4</v>
      </c>
      <c r="G1579" s="10">
        <v>148.32</v>
      </c>
      <c r="H1579">
        <v>20</v>
      </c>
      <c r="I1579" s="10" t="str">
        <f>_xlfn.XLOOKUP(Q1_2025[[#This Row],[Artikelnr]],Artikel_prijzen[Artnr],Artikel_prijzen[Groep],"")</f>
        <v>Elektra</v>
      </c>
      <c r="J1579" s="10">
        <f>_xlfn.XLOOKUP(Q1_2025[[#This Row],[Artikelnr]],Artikel_prijzen[Artnr],Artikel_prijzen[Prijs 2025],"")</f>
        <v>106.8625</v>
      </c>
      <c r="K1579" s="10" t="str">
        <f>IF(Q1_2025[[#This Row],[Artikelprijs]]&lt;&gt;"",IF(Q1_2025[[#This Row],[Stuksprijs]]=Q1_2025[[#This Row],[Artikelprijs]],"Prijs gelijk","Prijs wijkt af"),"")</f>
        <v>Prijs wijkt af</v>
      </c>
      <c r="L1579" s="10"/>
      <c r="M1579" t="s">
        <v>536</v>
      </c>
      <c r="N1579" s="10">
        <f>IF(Q1_2025[[#This Row],[Prijstype]]="Artikelprijs",Q1_2025[[#This Row],[Artikelprijs]],Q1_2025[[#This Row],[Stuksprijs]])</f>
        <v>106.8625</v>
      </c>
      <c r="O1579" s="10">
        <f>IF(Q1_2025[[#This Row],[Prijstype]]="Artikelprijs",Q1_2025[[#This Row],[Artikelprijs]] * Q1_2025[[#This Row],[Besteld]],Q1_2025[[#This Row],[Brutobedrag]])</f>
        <v>106.8625</v>
      </c>
      <c r="P1579" s="10">
        <f>IF(Q1_2025[[#This Row],[Prijstype]] = "Artikelprijs",Q1_2025[[#This Row],[Brutobedrag 2]]*(100-Q1_2025[[#This Row],[Relatiekorting percentage]])/100,Q1_2025[[#This Row],[Bruto - Rel.korting]])</f>
        <v>85.49</v>
      </c>
    </row>
    <row r="1580" spans="1:16" x14ac:dyDescent="0.3">
      <c r="A1580" t="s">
        <v>310</v>
      </c>
      <c r="B1580">
        <v>5020009</v>
      </c>
      <c r="C1580" t="s">
        <v>125</v>
      </c>
      <c r="D1580">
        <v>1</v>
      </c>
      <c r="E1580" s="10">
        <v>45.32</v>
      </c>
      <c r="F1580" s="10">
        <v>45.32</v>
      </c>
      <c r="G1580" s="10">
        <v>33.99</v>
      </c>
      <c r="H1580">
        <v>25</v>
      </c>
      <c r="I1580" s="10" t="str">
        <f>_xlfn.XLOOKUP(Q1_2025[[#This Row],[Artikelnr]],Artikel_prijzen[Artnr],Artikel_prijzen[Groep],"")</f>
        <v/>
      </c>
      <c r="J1580" s="10" t="str">
        <f>_xlfn.XLOOKUP(Q1_2025[[#This Row],[Artikelnr]],Artikel_prijzen[Artnr],Artikel_prijzen[Prijs 2025],"")</f>
        <v/>
      </c>
      <c r="K1580" s="10" t="str">
        <f>IF(Q1_2025[[#This Row],[Artikelprijs]]&lt;&gt;"",IF(Q1_2025[[#This Row],[Stuksprijs]]=Q1_2025[[#This Row],[Artikelprijs]],"Prijs gelijk","Prijs wijkt af"),"")</f>
        <v/>
      </c>
      <c r="L1580" s="10"/>
      <c r="N1580" s="10">
        <f>IF(Q1_2025[[#This Row],[Prijstype]]="Artikelprijs",Q1_2025[[#This Row],[Artikelprijs]],Q1_2025[[#This Row],[Stuksprijs]])</f>
        <v>45.32</v>
      </c>
      <c r="O1580" s="10">
        <f>IF(Q1_2025[[#This Row],[Prijstype]]="Artikelprijs",Q1_2025[[#This Row],[Artikelprijs]] * Q1_2025[[#This Row],[Besteld]],Q1_2025[[#This Row],[Brutobedrag]])</f>
        <v>45.32</v>
      </c>
      <c r="P1580" s="10">
        <f>IF(Q1_2025[[#This Row],[Prijstype]] = "Artikelprijs",Q1_2025[[#This Row],[Brutobedrag 2]]*(100-Q1_2025[[#This Row],[Relatiekorting percentage]])/100,Q1_2025[[#This Row],[Bruto - Rel.korting]])</f>
        <v>33.99</v>
      </c>
    </row>
    <row r="1581" spans="1:16" x14ac:dyDescent="0.3">
      <c r="A1581" t="s">
        <v>310</v>
      </c>
      <c r="B1581">
        <v>5021034</v>
      </c>
      <c r="C1581" t="s">
        <v>276</v>
      </c>
      <c r="D1581">
        <v>1</v>
      </c>
      <c r="E1581" s="10">
        <v>185.4</v>
      </c>
      <c r="F1581" s="10">
        <v>185.4</v>
      </c>
      <c r="G1581" s="10">
        <v>148.32</v>
      </c>
      <c r="H1581">
        <v>20</v>
      </c>
      <c r="I1581" s="10" t="str">
        <f>_xlfn.XLOOKUP(Q1_2025[[#This Row],[Artikelnr]],Artikel_prijzen[Artnr],Artikel_prijzen[Groep],"")</f>
        <v>Elektra</v>
      </c>
      <c r="J1581" s="10">
        <f>_xlfn.XLOOKUP(Q1_2025[[#This Row],[Artikelnr]],Artikel_prijzen[Artnr],Artikel_prijzen[Prijs 2025],"")</f>
        <v>106.8625</v>
      </c>
      <c r="K1581" s="10" t="str">
        <f>IF(Q1_2025[[#This Row],[Artikelprijs]]&lt;&gt;"",IF(Q1_2025[[#This Row],[Stuksprijs]]=Q1_2025[[#This Row],[Artikelprijs]],"Prijs gelijk","Prijs wijkt af"),"")</f>
        <v>Prijs wijkt af</v>
      </c>
      <c r="L1581" s="10"/>
      <c r="M1581" t="s">
        <v>536</v>
      </c>
      <c r="N1581" s="10">
        <f>IF(Q1_2025[[#This Row],[Prijstype]]="Artikelprijs",Q1_2025[[#This Row],[Artikelprijs]],Q1_2025[[#This Row],[Stuksprijs]])</f>
        <v>106.8625</v>
      </c>
      <c r="O1581" s="10">
        <f>IF(Q1_2025[[#This Row],[Prijstype]]="Artikelprijs",Q1_2025[[#This Row],[Artikelprijs]] * Q1_2025[[#This Row],[Besteld]],Q1_2025[[#This Row],[Brutobedrag]])</f>
        <v>106.8625</v>
      </c>
      <c r="P1581" s="10">
        <f>IF(Q1_2025[[#This Row],[Prijstype]] = "Artikelprijs",Q1_2025[[#This Row],[Brutobedrag 2]]*(100-Q1_2025[[#This Row],[Relatiekorting percentage]])/100,Q1_2025[[#This Row],[Bruto - Rel.korting]])</f>
        <v>85.49</v>
      </c>
    </row>
    <row r="1582" spans="1:16" x14ac:dyDescent="0.3">
      <c r="A1582" t="s">
        <v>310</v>
      </c>
      <c r="B1582">
        <v>5020009</v>
      </c>
      <c r="C1582" t="s">
        <v>125</v>
      </c>
      <c r="D1582">
        <v>1</v>
      </c>
      <c r="E1582" s="10">
        <v>45.32</v>
      </c>
      <c r="F1582" s="10">
        <v>45.32</v>
      </c>
      <c r="G1582" s="10">
        <v>33.99</v>
      </c>
      <c r="H1582">
        <v>25</v>
      </c>
      <c r="I1582" s="10" t="str">
        <f>_xlfn.XLOOKUP(Q1_2025[[#This Row],[Artikelnr]],Artikel_prijzen[Artnr],Artikel_prijzen[Groep],"")</f>
        <v/>
      </c>
      <c r="J1582" s="10" t="str">
        <f>_xlfn.XLOOKUP(Q1_2025[[#This Row],[Artikelnr]],Artikel_prijzen[Artnr],Artikel_prijzen[Prijs 2025],"")</f>
        <v/>
      </c>
      <c r="K1582" s="10" t="str">
        <f>IF(Q1_2025[[#This Row],[Artikelprijs]]&lt;&gt;"",IF(Q1_2025[[#This Row],[Stuksprijs]]=Q1_2025[[#This Row],[Artikelprijs]],"Prijs gelijk","Prijs wijkt af"),"")</f>
        <v/>
      </c>
      <c r="L1582" s="10"/>
      <c r="N1582" s="10">
        <f>IF(Q1_2025[[#This Row],[Prijstype]]="Artikelprijs",Q1_2025[[#This Row],[Artikelprijs]],Q1_2025[[#This Row],[Stuksprijs]])</f>
        <v>45.32</v>
      </c>
      <c r="O1582" s="10">
        <f>IF(Q1_2025[[#This Row],[Prijstype]]="Artikelprijs",Q1_2025[[#This Row],[Artikelprijs]] * Q1_2025[[#This Row],[Besteld]],Q1_2025[[#This Row],[Brutobedrag]])</f>
        <v>45.32</v>
      </c>
      <c r="P1582" s="10">
        <f>IF(Q1_2025[[#This Row],[Prijstype]] = "Artikelprijs",Q1_2025[[#This Row],[Brutobedrag 2]]*(100-Q1_2025[[#This Row],[Relatiekorting percentage]])/100,Q1_2025[[#This Row],[Bruto - Rel.korting]])</f>
        <v>33.99</v>
      </c>
    </row>
    <row r="1583" spans="1:16" x14ac:dyDescent="0.3">
      <c r="A1583" t="s">
        <v>310</v>
      </c>
      <c r="B1583">
        <v>5021034</v>
      </c>
      <c r="C1583" t="s">
        <v>276</v>
      </c>
      <c r="D1583">
        <v>1</v>
      </c>
      <c r="E1583" s="10">
        <v>185.4</v>
      </c>
      <c r="F1583" s="10">
        <v>185.4</v>
      </c>
      <c r="G1583" s="10">
        <v>148.32</v>
      </c>
      <c r="H1583">
        <v>20</v>
      </c>
      <c r="I1583" s="10" t="str">
        <f>_xlfn.XLOOKUP(Q1_2025[[#This Row],[Artikelnr]],Artikel_prijzen[Artnr],Artikel_prijzen[Groep],"")</f>
        <v>Elektra</v>
      </c>
      <c r="J1583" s="10">
        <f>_xlfn.XLOOKUP(Q1_2025[[#This Row],[Artikelnr]],Artikel_prijzen[Artnr],Artikel_prijzen[Prijs 2025],"")</f>
        <v>106.8625</v>
      </c>
      <c r="K1583" s="10" t="str">
        <f>IF(Q1_2025[[#This Row],[Artikelprijs]]&lt;&gt;"",IF(Q1_2025[[#This Row],[Stuksprijs]]=Q1_2025[[#This Row],[Artikelprijs]],"Prijs gelijk","Prijs wijkt af"),"")</f>
        <v>Prijs wijkt af</v>
      </c>
      <c r="L1583" s="10"/>
      <c r="M1583" t="s">
        <v>536</v>
      </c>
      <c r="N1583" s="10">
        <f>IF(Q1_2025[[#This Row],[Prijstype]]="Artikelprijs",Q1_2025[[#This Row],[Artikelprijs]],Q1_2025[[#This Row],[Stuksprijs]])</f>
        <v>106.8625</v>
      </c>
      <c r="O1583" s="10">
        <f>IF(Q1_2025[[#This Row],[Prijstype]]="Artikelprijs",Q1_2025[[#This Row],[Artikelprijs]] * Q1_2025[[#This Row],[Besteld]],Q1_2025[[#This Row],[Brutobedrag]])</f>
        <v>106.8625</v>
      </c>
      <c r="P1583" s="10">
        <f>IF(Q1_2025[[#This Row],[Prijstype]] = "Artikelprijs",Q1_2025[[#This Row],[Brutobedrag 2]]*(100-Q1_2025[[#This Row],[Relatiekorting percentage]])/100,Q1_2025[[#This Row],[Bruto - Rel.korting]])</f>
        <v>85.49</v>
      </c>
    </row>
    <row r="1584" spans="1:16" x14ac:dyDescent="0.3">
      <c r="A1584" t="s">
        <v>310</v>
      </c>
      <c r="B1584">
        <v>1005014</v>
      </c>
      <c r="C1584" t="s">
        <v>312</v>
      </c>
      <c r="D1584">
        <v>2</v>
      </c>
      <c r="E1584" s="10">
        <v>43.16</v>
      </c>
      <c r="F1584" s="10">
        <v>86.32</v>
      </c>
      <c r="G1584" s="10">
        <v>60.42</v>
      </c>
      <c r="H1584">
        <v>30</v>
      </c>
      <c r="I1584" s="10" t="str">
        <f>_xlfn.XLOOKUP(Q1_2025[[#This Row],[Artikelnr]],Artikel_prijzen[Artnr],Artikel_prijzen[Groep],"")</f>
        <v/>
      </c>
      <c r="J1584" s="10" t="str">
        <f>_xlfn.XLOOKUP(Q1_2025[[#This Row],[Artikelnr]],Artikel_prijzen[Artnr],Artikel_prijzen[Prijs 2025],"")</f>
        <v/>
      </c>
      <c r="K1584" s="10" t="str">
        <f>IF(Q1_2025[[#This Row],[Artikelprijs]]&lt;&gt;"",IF(Q1_2025[[#This Row],[Stuksprijs]]=Q1_2025[[#This Row],[Artikelprijs]],"Prijs gelijk","Prijs wijkt af"),"")</f>
        <v/>
      </c>
      <c r="L1584" s="10"/>
      <c r="N1584" s="10">
        <f>IF(Q1_2025[[#This Row],[Prijstype]]="Artikelprijs",Q1_2025[[#This Row],[Artikelprijs]],Q1_2025[[#This Row],[Stuksprijs]])</f>
        <v>43.16</v>
      </c>
      <c r="O1584" s="10">
        <f>IF(Q1_2025[[#This Row],[Prijstype]]="Artikelprijs",Q1_2025[[#This Row],[Artikelprijs]] * Q1_2025[[#This Row],[Besteld]],Q1_2025[[#This Row],[Brutobedrag]])</f>
        <v>86.32</v>
      </c>
      <c r="P1584" s="10">
        <f>IF(Q1_2025[[#This Row],[Prijstype]] = "Artikelprijs",Q1_2025[[#This Row],[Brutobedrag 2]]*(100-Q1_2025[[#This Row],[Relatiekorting percentage]])/100,Q1_2025[[#This Row],[Bruto - Rel.korting]])</f>
        <v>60.42</v>
      </c>
    </row>
    <row r="1585" spans="1:16" x14ac:dyDescent="0.3">
      <c r="A1585" t="s">
        <v>310</v>
      </c>
      <c r="B1585">
        <v>5010017</v>
      </c>
      <c r="C1585" t="s">
        <v>248</v>
      </c>
      <c r="D1585">
        <v>2</v>
      </c>
      <c r="E1585" s="10">
        <v>48.93</v>
      </c>
      <c r="F1585" s="10">
        <v>97.86</v>
      </c>
      <c r="G1585" s="10">
        <v>73.39</v>
      </c>
      <c r="H1585">
        <v>25</v>
      </c>
      <c r="I1585" s="10" t="str">
        <f>_xlfn.XLOOKUP(Q1_2025[[#This Row],[Artikelnr]],Artikel_prijzen[Artnr],Artikel_prijzen[Groep],"")</f>
        <v/>
      </c>
      <c r="J1585" s="10" t="str">
        <f>_xlfn.XLOOKUP(Q1_2025[[#This Row],[Artikelnr]],Artikel_prijzen[Artnr],Artikel_prijzen[Prijs 2025],"")</f>
        <v/>
      </c>
      <c r="K1585" s="10" t="str">
        <f>IF(Q1_2025[[#This Row],[Artikelprijs]]&lt;&gt;"",IF(Q1_2025[[#This Row],[Stuksprijs]]=Q1_2025[[#This Row],[Artikelprijs]],"Prijs gelijk","Prijs wijkt af"),"")</f>
        <v/>
      </c>
      <c r="L1585" s="10"/>
      <c r="N1585" s="10">
        <f>IF(Q1_2025[[#This Row],[Prijstype]]="Artikelprijs",Q1_2025[[#This Row],[Artikelprijs]],Q1_2025[[#This Row],[Stuksprijs]])</f>
        <v>48.93</v>
      </c>
      <c r="O1585" s="10">
        <f>IF(Q1_2025[[#This Row],[Prijstype]]="Artikelprijs",Q1_2025[[#This Row],[Artikelprijs]] * Q1_2025[[#This Row],[Besteld]],Q1_2025[[#This Row],[Brutobedrag]])</f>
        <v>97.86</v>
      </c>
      <c r="P1585" s="10">
        <f>IF(Q1_2025[[#This Row],[Prijstype]] = "Artikelprijs",Q1_2025[[#This Row],[Brutobedrag 2]]*(100-Q1_2025[[#This Row],[Relatiekorting percentage]])/100,Q1_2025[[#This Row],[Bruto - Rel.korting]])</f>
        <v>73.39</v>
      </c>
    </row>
    <row r="1586" spans="1:16" x14ac:dyDescent="0.3">
      <c r="A1586" t="s">
        <v>310</v>
      </c>
      <c r="B1586">
        <v>5010014</v>
      </c>
      <c r="C1586" t="s">
        <v>311</v>
      </c>
      <c r="D1586">
        <v>4</v>
      </c>
      <c r="E1586" s="10">
        <v>30.9</v>
      </c>
      <c r="F1586" s="10">
        <v>123.6</v>
      </c>
      <c r="G1586" s="10">
        <v>92.7</v>
      </c>
      <c r="H1586">
        <v>25</v>
      </c>
      <c r="I1586" s="10" t="str">
        <f>_xlfn.XLOOKUP(Q1_2025[[#This Row],[Artikelnr]],Artikel_prijzen[Artnr],Artikel_prijzen[Groep],"")</f>
        <v/>
      </c>
      <c r="J1586" s="10" t="str">
        <f>_xlfn.XLOOKUP(Q1_2025[[#This Row],[Artikelnr]],Artikel_prijzen[Artnr],Artikel_prijzen[Prijs 2025],"")</f>
        <v/>
      </c>
      <c r="K1586" s="10" t="str">
        <f>IF(Q1_2025[[#This Row],[Artikelprijs]]&lt;&gt;"",IF(Q1_2025[[#This Row],[Stuksprijs]]=Q1_2025[[#This Row],[Artikelprijs]],"Prijs gelijk","Prijs wijkt af"),"")</f>
        <v/>
      </c>
      <c r="L1586" s="10"/>
      <c r="N1586" s="10">
        <f>IF(Q1_2025[[#This Row],[Prijstype]]="Artikelprijs",Q1_2025[[#This Row],[Artikelprijs]],Q1_2025[[#This Row],[Stuksprijs]])</f>
        <v>30.9</v>
      </c>
      <c r="O1586" s="10">
        <f>IF(Q1_2025[[#This Row],[Prijstype]]="Artikelprijs",Q1_2025[[#This Row],[Artikelprijs]] * Q1_2025[[#This Row],[Besteld]],Q1_2025[[#This Row],[Brutobedrag]])</f>
        <v>123.6</v>
      </c>
      <c r="P1586" s="10">
        <f>IF(Q1_2025[[#This Row],[Prijstype]] = "Artikelprijs",Q1_2025[[#This Row],[Brutobedrag 2]]*(100-Q1_2025[[#This Row],[Relatiekorting percentage]])/100,Q1_2025[[#This Row],[Bruto - Rel.korting]])</f>
        <v>92.7</v>
      </c>
    </row>
    <row r="1587" spans="1:16" x14ac:dyDescent="0.3">
      <c r="A1587" t="s">
        <v>310</v>
      </c>
      <c r="B1587">
        <v>5020009</v>
      </c>
      <c r="C1587" t="s">
        <v>125</v>
      </c>
      <c r="D1587">
        <v>1</v>
      </c>
      <c r="E1587" s="10">
        <v>45.32</v>
      </c>
      <c r="F1587" s="10">
        <v>45.32</v>
      </c>
      <c r="G1587" s="10">
        <v>33.99</v>
      </c>
      <c r="H1587">
        <v>25</v>
      </c>
      <c r="I1587" s="10" t="str">
        <f>_xlfn.XLOOKUP(Q1_2025[[#This Row],[Artikelnr]],Artikel_prijzen[Artnr],Artikel_prijzen[Groep],"")</f>
        <v/>
      </c>
      <c r="J1587" s="10" t="str">
        <f>_xlfn.XLOOKUP(Q1_2025[[#This Row],[Artikelnr]],Artikel_prijzen[Artnr],Artikel_prijzen[Prijs 2025],"")</f>
        <v/>
      </c>
      <c r="K1587" s="10" t="str">
        <f>IF(Q1_2025[[#This Row],[Artikelprijs]]&lt;&gt;"",IF(Q1_2025[[#This Row],[Stuksprijs]]=Q1_2025[[#This Row],[Artikelprijs]],"Prijs gelijk","Prijs wijkt af"),"")</f>
        <v/>
      </c>
      <c r="L1587" s="10"/>
      <c r="N1587" s="10">
        <f>IF(Q1_2025[[#This Row],[Prijstype]]="Artikelprijs",Q1_2025[[#This Row],[Artikelprijs]],Q1_2025[[#This Row],[Stuksprijs]])</f>
        <v>45.32</v>
      </c>
      <c r="O1587" s="10">
        <f>IF(Q1_2025[[#This Row],[Prijstype]]="Artikelprijs",Q1_2025[[#This Row],[Artikelprijs]] * Q1_2025[[#This Row],[Besteld]],Q1_2025[[#This Row],[Brutobedrag]])</f>
        <v>45.32</v>
      </c>
      <c r="P1587" s="10">
        <f>IF(Q1_2025[[#This Row],[Prijstype]] = "Artikelprijs",Q1_2025[[#This Row],[Brutobedrag 2]]*(100-Q1_2025[[#This Row],[Relatiekorting percentage]])/100,Q1_2025[[#This Row],[Bruto - Rel.korting]])</f>
        <v>33.99</v>
      </c>
    </row>
    <row r="1588" spans="1:16" x14ac:dyDescent="0.3">
      <c r="A1588" t="s">
        <v>310</v>
      </c>
      <c r="B1588">
        <v>5021034</v>
      </c>
      <c r="C1588" t="s">
        <v>276</v>
      </c>
      <c r="D1588">
        <v>1</v>
      </c>
      <c r="E1588" s="10">
        <v>185.4</v>
      </c>
      <c r="F1588" s="10">
        <v>185.4</v>
      </c>
      <c r="G1588" s="10">
        <v>148.32</v>
      </c>
      <c r="H1588">
        <v>20</v>
      </c>
      <c r="I1588" s="10" t="str">
        <f>_xlfn.XLOOKUP(Q1_2025[[#This Row],[Artikelnr]],Artikel_prijzen[Artnr],Artikel_prijzen[Groep],"")</f>
        <v>Elektra</v>
      </c>
      <c r="J1588" s="10">
        <f>_xlfn.XLOOKUP(Q1_2025[[#This Row],[Artikelnr]],Artikel_prijzen[Artnr],Artikel_prijzen[Prijs 2025],"")</f>
        <v>106.8625</v>
      </c>
      <c r="K1588" s="10" t="str">
        <f>IF(Q1_2025[[#This Row],[Artikelprijs]]&lt;&gt;"",IF(Q1_2025[[#This Row],[Stuksprijs]]=Q1_2025[[#This Row],[Artikelprijs]],"Prijs gelijk","Prijs wijkt af"),"")</f>
        <v>Prijs wijkt af</v>
      </c>
      <c r="L1588" s="10"/>
      <c r="M1588" t="s">
        <v>536</v>
      </c>
      <c r="N1588" s="10">
        <f>IF(Q1_2025[[#This Row],[Prijstype]]="Artikelprijs",Q1_2025[[#This Row],[Artikelprijs]],Q1_2025[[#This Row],[Stuksprijs]])</f>
        <v>106.8625</v>
      </c>
      <c r="O1588" s="10">
        <f>IF(Q1_2025[[#This Row],[Prijstype]]="Artikelprijs",Q1_2025[[#This Row],[Artikelprijs]] * Q1_2025[[#This Row],[Besteld]],Q1_2025[[#This Row],[Brutobedrag]])</f>
        <v>106.8625</v>
      </c>
      <c r="P1588" s="10">
        <f>IF(Q1_2025[[#This Row],[Prijstype]] = "Artikelprijs",Q1_2025[[#This Row],[Brutobedrag 2]]*(100-Q1_2025[[#This Row],[Relatiekorting percentage]])/100,Q1_2025[[#This Row],[Bruto - Rel.korting]])</f>
        <v>85.49</v>
      </c>
    </row>
    <row r="1589" spans="1:16" x14ac:dyDescent="0.3">
      <c r="A1589" t="s">
        <v>310</v>
      </c>
      <c r="B1589">
        <v>5020009</v>
      </c>
      <c r="C1589" t="s">
        <v>125</v>
      </c>
      <c r="D1589">
        <v>1</v>
      </c>
      <c r="E1589" s="10">
        <v>45.32</v>
      </c>
      <c r="F1589" s="10">
        <v>45.32</v>
      </c>
      <c r="G1589" s="10">
        <v>33.99</v>
      </c>
      <c r="H1589">
        <v>25</v>
      </c>
      <c r="I1589" s="10" t="str">
        <f>_xlfn.XLOOKUP(Q1_2025[[#This Row],[Artikelnr]],Artikel_prijzen[Artnr],Artikel_prijzen[Groep],"")</f>
        <v/>
      </c>
      <c r="J1589" s="10" t="str">
        <f>_xlfn.XLOOKUP(Q1_2025[[#This Row],[Artikelnr]],Artikel_prijzen[Artnr],Artikel_prijzen[Prijs 2025],"")</f>
        <v/>
      </c>
      <c r="K1589" s="10" t="str">
        <f>IF(Q1_2025[[#This Row],[Artikelprijs]]&lt;&gt;"",IF(Q1_2025[[#This Row],[Stuksprijs]]=Q1_2025[[#This Row],[Artikelprijs]],"Prijs gelijk","Prijs wijkt af"),"")</f>
        <v/>
      </c>
      <c r="L1589" s="10"/>
      <c r="N1589" s="10">
        <f>IF(Q1_2025[[#This Row],[Prijstype]]="Artikelprijs",Q1_2025[[#This Row],[Artikelprijs]],Q1_2025[[#This Row],[Stuksprijs]])</f>
        <v>45.32</v>
      </c>
      <c r="O1589" s="10">
        <f>IF(Q1_2025[[#This Row],[Prijstype]]="Artikelprijs",Q1_2025[[#This Row],[Artikelprijs]] * Q1_2025[[#This Row],[Besteld]],Q1_2025[[#This Row],[Brutobedrag]])</f>
        <v>45.32</v>
      </c>
      <c r="P1589" s="10">
        <f>IF(Q1_2025[[#This Row],[Prijstype]] = "Artikelprijs",Q1_2025[[#This Row],[Brutobedrag 2]]*(100-Q1_2025[[#This Row],[Relatiekorting percentage]])/100,Q1_2025[[#This Row],[Bruto - Rel.korting]])</f>
        <v>33.99</v>
      </c>
    </row>
    <row r="1590" spans="1:16" x14ac:dyDescent="0.3">
      <c r="A1590" t="s">
        <v>310</v>
      </c>
      <c r="B1590">
        <v>5021034</v>
      </c>
      <c r="C1590" t="s">
        <v>276</v>
      </c>
      <c r="D1590">
        <v>1</v>
      </c>
      <c r="E1590" s="10">
        <v>185.4</v>
      </c>
      <c r="F1590" s="10">
        <v>185.4</v>
      </c>
      <c r="G1590" s="10">
        <v>148.32</v>
      </c>
      <c r="H1590">
        <v>20</v>
      </c>
      <c r="I1590" s="10" t="str">
        <f>_xlfn.XLOOKUP(Q1_2025[[#This Row],[Artikelnr]],Artikel_prijzen[Artnr],Artikel_prijzen[Groep],"")</f>
        <v>Elektra</v>
      </c>
      <c r="J1590" s="10">
        <f>_xlfn.XLOOKUP(Q1_2025[[#This Row],[Artikelnr]],Artikel_prijzen[Artnr],Artikel_prijzen[Prijs 2025],"")</f>
        <v>106.8625</v>
      </c>
      <c r="K1590" s="10" t="str">
        <f>IF(Q1_2025[[#This Row],[Artikelprijs]]&lt;&gt;"",IF(Q1_2025[[#This Row],[Stuksprijs]]=Q1_2025[[#This Row],[Artikelprijs]],"Prijs gelijk","Prijs wijkt af"),"")</f>
        <v>Prijs wijkt af</v>
      </c>
      <c r="L1590" s="10"/>
      <c r="M1590" t="s">
        <v>536</v>
      </c>
      <c r="N1590" s="10">
        <f>IF(Q1_2025[[#This Row],[Prijstype]]="Artikelprijs",Q1_2025[[#This Row],[Artikelprijs]],Q1_2025[[#This Row],[Stuksprijs]])</f>
        <v>106.8625</v>
      </c>
      <c r="O1590" s="10">
        <f>IF(Q1_2025[[#This Row],[Prijstype]]="Artikelprijs",Q1_2025[[#This Row],[Artikelprijs]] * Q1_2025[[#This Row],[Besteld]],Q1_2025[[#This Row],[Brutobedrag]])</f>
        <v>106.8625</v>
      </c>
      <c r="P1590" s="10">
        <f>IF(Q1_2025[[#This Row],[Prijstype]] = "Artikelprijs",Q1_2025[[#This Row],[Brutobedrag 2]]*(100-Q1_2025[[#This Row],[Relatiekorting percentage]])/100,Q1_2025[[#This Row],[Bruto - Rel.korting]])</f>
        <v>85.49</v>
      </c>
    </row>
    <row r="1591" spans="1:16" x14ac:dyDescent="0.3">
      <c r="A1591" t="s">
        <v>310</v>
      </c>
      <c r="B1591">
        <v>5010017</v>
      </c>
      <c r="C1591" t="s">
        <v>248</v>
      </c>
      <c r="D1591">
        <v>2</v>
      </c>
      <c r="E1591" s="10">
        <v>48.93</v>
      </c>
      <c r="F1591" s="10">
        <v>97.86</v>
      </c>
      <c r="G1591" s="10">
        <v>73.39</v>
      </c>
      <c r="H1591">
        <v>25</v>
      </c>
      <c r="I1591" s="10" t="str">
        <f>_xlfn.XLOOKUP(Q1_2025[[#This Row],[Artikelnr]],Artikel_prijzen[Artnr],Artikel_prijzen[Groep],"")</f>
        <v/>
      </c>
      <c r="J1591" s="10" t="str">
        <f>_xlfn.XLOOKUP(Q1_2025[[#This Row],[Artikelnr]],Artikel_prijzen[Artnr],Artikel_prijzen[Prijs 2025],"")</f>
        <v/>
      </c>
      <c r="K1591" s="10" t="str">
        <f>IF(Q1_2025[[#This Row],[Artikelprijs]]&lt;&gt;"",IF(Q1_2025[[#This Row],[Stuksprijs]]=Q1_2025[[#This Row],[Artikelprijs]],"Prijs gelijk","Prijs wijkt af"),"")</f>
        <v/>
      </c>
      <c r="L1591" s="10"/>
      <c r="N1591" s="10">
        <f>IF(Q1_2025[[#This Row],[Prijstype]]="Artikelprijs",Q1_2025[[#This Row],[Artikelprijs]],Q1_2025[[#This Row],[Stuksprijs]])</f>
        <v>48.93</v>
      </c>
      <c r="O1591" s="10">
        <f>IF(Q1_2025[[#This Row],[Prijstype]]="Artikelprijs",Q1_2025[[#This Row],[Artikelprijs]] * Q1_2025[[#This Row],[Besteld]],Q1_2025[[#This Row],[Brutobedrag]])</f>
        <v>97.86</v>
      </c>
      <c r="P1591" s="10">
        <f>IF(Q1_2025[[#This Row],[Prijstype]] = "Artikelprijs",Q1_2025[[#This Row],[Brutobedrag 2]]*(100-Q1_2025[[#This Row],[Relatiekorting percentage]])/100,Q1_2025[[#This Row],[Bruto - Rel.korting]])</f>
        <v>73.39</v>
      </c>
    </row>
    <row r="1592" spans="1:16" x14ac:dyDescent="0.3">
      <c r="A1592" t="s">
        <v>310</v>
      </c>
      <c r="B1592">
        <v>5020009</v>
      </c>
      <c r="C1592" t="s">
        <v>125</v>
      </c>
      <c r="D1592">
        <v>2</v>
      </c>
      <c r="E1592" s="10">
        <v>45.32</v>
      </c>
      <c r="F1592" s="10">
        <v>90.64</v>
      </c>
      <c r="G1592" s="10">
        <v>67.98</v>
      </c>
      <c r="H1592">
        <v>25</v>
      </c>
      <c r="I1592" s="10" t="str">
        <f>_xlfn.XLOOKUP(Q1_2025[[#This Row],[Artikelnr]],Artikel_prijzen[Artnr],Artikel_prijzen[Groep],"")</f>
        <v/>
      </c>
      <c r="J1592" s="10" t="str">
        <f>_xlfn.XLOOKUP(Q1_2025[[#This Row],[Artikelnr]],Artikel_prijzen[Artnr],Artikel_prijzen[Prijs 2025],"")</f>
        <v/>
      </c>
      <c r="K1592" s="10" t="str">
        <f>IF(Q1_2025[[#This Row],[Artikelprijs]]&lt;&gt;"",IF(Q1_2025[[#This Row],[Stuksprijs]]=Q1_2025[[#This Row],[Artikelprijs]],"Prijs gelijk","Prijs wijkt af"),"")</f>
        <v/>
      </c>
      <c r="L1592" s="10"/>
      <c r="N1592" s="10">
        <f>IF(Q1_2025[[#This Row],[Prijstype]]="Artikelprijs",Q1_2025[[#This Row],[Artikelprijs]],Q1_2025[[#This Row],[Stuksprijs]])</f>
        <v>45.32</v>
      </c>
      <c r="O1592" s="10">
        <f>IF(Q1_2025[[#This Row],[Prijstype]]="Artikelprijs",Q1_2025[[#This Row],[Artikelprijs]] * Q1_2025[[#This Row],[Besteld]],Q1_2025[[#This Row],[Brutobedrag]])</f>
        <v>90.64</v>
      </c>
      <c r="P1592" s="10">
        <f>IF(Q1_2025[[#This Row],[Prijstype]] = "Artikelprijs",Q1_2025[[#This Row],[Brutobedrag 2]]*(100-Q1_2025[[#This Row],[Relatiekorting percentage]])/100,Q1_2025[[#This Row],[Bruto - Rel.korting]])</f>
        <v>67.98</v>
      </c>
    </row>
    <row r="1593" spans="1:16" x14ac:dyDescent="0.3">
      <c r="A1593" t="s">
        <v>310</v>
      </c>
      <c r="B1593">
        <v>5021034</v>
      </c>
      <c r="C1593" t="s">
        <v>276</v>
      </c>
      <c r="D1593">
        <v>1</v>
      </c>
      <c r="E1593" s="10">
        <v>185.4</v>
      </c>
      <c r="F1593" s="10">
        <v>185.4</v>
      </c>
      <c r="G1593" s="10">
        <v>148.32</v>
      </c>
      <c r="H1593">
        <v>20</v>
      </c>
      <c r="I1593" s="10" t="str">
        <f>_xlfn.XLOOKUP(Q1_2025[[#This Row],[Artikelnr]],Artikel_prijzen[Artnr],Artikel_prijzen[Groep],"")</f>
        <v>Elektra</v>
      </c>
      <c r="J1593" s="10">
        <f>_xlfn.XLOOKUP(Q1_2025[[#This Row],[Artikelnr]],Artikel_prijzen[Artnr],Artikel_prijzen[Prijs 2025],"")</f>
        <v>106.8625</v>
      </c>
      <c r="K1593" s="10" t="str">
        <f>IF(Q1_2025[[#This Row],[Artikelprijs]]&lt;&gt;"",IF(Q1_2025[[#This Row],[Stuksprijs]]=Q1_2025[[#This Row],[Artikelprijs]],"Prijs gelijk","Prijs wijkt af"),"")</f>
        <v>Prijs wijkt af</v>
      </c>
      <c r="L1593" s="10"/>
      <c r="M1593" t="s">
        <v>536</v>
      </c>
      <c r="N1593" s="10">
        <f>IF(Q1_2025[[#This Row],[Prijstype]]="Artikelprijs",Q1_2025[[#This Row],[Artikelprijs]],Q1_2025[[#This Row],[Stuksprijs]])</f>
        <v>106.8625</v>
      </c>
      <c r="O1593" s="10">
        <f>IF(Q1_2025[[#This Row],[Prijstype]]="Artikelprijs",Q1_2025[[#This Row],[Artikelprijs]] * Q1_2025[[#This Row],[Besteld]],Q1_2025[[#This Row],[Brutobedrag]])</f>
        <v>106.8625</v>
      </c>
      <c r="P1593" s="10">
        <f>IF(Q1_2025[[#This Row],[Prijstype]] = "Artikelprijs",Q1_2025[[#This Row],[Brutobedrag 2]]*(100-Q1_2025[[#This Row],[Relatiekorting percentage]])/100,Q1_2025[[#This Row],[Bruto - Rel.korting]])</f>
        <v>85.49</v>
      </c>
    </row>
    <row r="1594" spans="1:16" x14ac:dyDescent="0.3">
      <c r="A1594" t="s">
        <v>310</v>
      </c>
      <c r="B1594">
        <v>5010017</v>
      </c>
      <c r="C1594" t="s">
        <v>248</v>
      </c>
      <c r="D1594">
        <v>2</v>
      </c>
      <c r="E1594" s="10">
        <v>48.93</v>
      </c>
      <c r="F1594" s="10">
        <v>97.86</v>
      </c>
      <c r="G1594" s="10">
        <v>73.39</v>
      </c>
      <c r="H1594">
        <v>25</v>
      </c>
      <c r="I1594" s="10" t="str">
        <f>_xlfn.XLOOKUP(Q1_2025[[#This Row],[Artikelnr]],Artikel_prijzen[Artnr],Artikel_prijzen[Groep],"")</f>
        <v/>
      </c>
      <c r="J1594" s="10" t="str">
        <f>_xlfn.XLOOKUP(Q1_2025[[#This Row],[Artikelnr]],Artikel_prijzen[Artnr],Artikel_prijzen[Prijs 2025],"")</f>
        <v/>
      </c>
      <c r="K1594" s="10" t="str">
        <f>IF(Q1_2025[[#This Row],[Artikelprijs]]&lt;&gt;"",IF(Q1_2025[[#This Row],[Stuksprijs]]=Q1_2025[[#This Row],[Artikelprijs]],"Prijs gelijk","Prijs wijkt af"),"")</f>
        <v/>
      </c>
      <c r="L1594" s="10"/>
      <c r="N1594" s="10">
        <f>IF(Q1_2025[[#This Row],[Prijstype]]="Artikelprijs",Q1_2025[[#This Row],[Artikelprijs]],Q1_2025[[#This Row],[Stuksprijs]])</f>
        <v>48.93</v>
      </c>
      <c r="O1594" s="10">
        <f>IF(Q1_2025[[#This Row],[Prijstype]]="Artikelprijs",Q1_2025[[#This Row],[Artikelprijs]] * Q1_2025[[#This Row],[Besteld]],Q1_2025[[#This Row],[Brutobedrag]])</f>
        <v>97.86</v>
      </c>
      <c r="P1594" s="10">
        <f>IF(Q1_2025[[#This Row],[Prijstype]] = "Artikelprijs",Q1_2025[[#This Row],[Brutobedrag 2]]*(100-Q1_2025[[#This Row],[Relatiekorting percentage]])/100,Q1_2025[[#This Row],[Bruto - Rel.korting]])</f>
        <v>73.39</v>
      </c>
    </row>
    <row r="1595" spans="1:16" x14ac:dyDescent="0.3">
      <c r="A1595" t="s">
        <v>310</v>
      </c>
      <c r="B1595">
        <v>5020009</v>
      </c>
      <c r="C1595" t="s">
        <v>125</v>
      </c>
      <c r="D1595">
        <v>2</v>
      </c>
      <c r="E1595" s="10">
        <v>45.32</v>
      </c>
      <c r="F1595" s="10">
        <v>90.64</v>
      </c>
      <c r="G1595" s="10">
        <v>67.98</v>
      </c>
      <c r="H1595">
        <v>25</v>
      </c>
      <c r="I1595" s="10" t="str">
        <f>_xlfn.XLOOKUP(Q1_2025[[#This Row],[Artikelnr]],Artikel_prijzen[Artnr],Artikel_prijzen[Groep],"")</f>
        <v/>
      </c>
      <c r="J1595" s="10" t="str">
        <f>_xlfn.XLOOKUP(Q1_2025[[#This Row],[Artikelnr]],Artikel_prijzen[Artnr],Artikel_prijzen[Prijs 2025],"")</f>
        <v/>
      </c>
      <c r="K1595" s="10" t="str">
        <f>IF(Q1_2025[[#This Row],[Artikelprijs]]&lt;&gt;"",IF(Q1_2025[[#This Row],[Stuksprijs]]=Q1_2025[[#This Row],[Artikelprijs]],"Prijs gelijk","Prijs wijkt af"),"")</f>
        <v/>
      </c>
      <c r="L1595" s="10"/>
      <c r="N1595" s="10">
        <f>IF(Q1_2025[[#This Row],[Prijstype]]="Artikelprijs",Q1_2025[[#This Row],[Artikelprijs]],Q1_2025[[#This Row],[Stuksprijs]])</f>
        <v>45.32</v>
      </c>
      <c r="O1595" s="10">
        <f>IF(Q1_2025[[#This Row],[Prijstype]]="Artikelprijs",Q1_2025[[#This Row],[Artikelprijs]] * Q1_2025[[#This Row],[Besteld]],Q1_2025[[#This Row],[Brutobedrag]])</f>
        <v>90.64</v>
      </c>
      <c r="P1595" s="10">
        <f>IF(Q1_2025[[#This Row],[Prijstype]] = "Artikelprijs",Q1_2025[[#This Row],[Brutobedrag 2]]*(100-Q1_2025[[#This Row],[Relatiekorting percentage]])/100,Q1_2025[[#This Row],[Bruto - Rel.korting]])</f>
        <v>67.98</v>
      </c>
    </row>
    <row r="1596" spans="1:16" x14ac:dyDescent="0.3">
      <c r="A1596" t="s">
        <v>310</v>
      </c>
      <c r="B1596">
        <v>5021034</v>
      </c>
      <c r="C1596" t="s">
        <v>276</v>
      </c>
      <c r="D1596">
        <v>1</v>
      </c>
      <c r="E1596" s="10">
        <v>185.4</v>
      </c>
      <c r="F1596" s="10">
        <v>185.4</v>
      </c>
      <c r="G1596" s="10">
        <v>148.32</v>
      </c>
      <c r="H1596">
        <v>20</v>
      </c>
      <c r="I1596" s="10" t="str">
        <f>_xlfn.XLOOKUP(Q1_2025[[#This Row],[Artikelnr]],Artikel_prijzen[Artnr],Artikel_prijzen[Groep],"")</f>
        <v>Elektra</v>
      </c>
      <c r="J1596" s="10">
        <f>_xlfn.XLOOKUP(Q1_2025[[#This Row],[Artikelnr]],Artikel_prijzen[Artnr],Artikel_prijzen[Prijs 2025],"")</f>
        <v>106.8625</v>
      </c>
      <c r="K1596" s="10" t="str">
        <f>IF(Q1_2025[[#This Row],[Artikelprijs]]&lt;&gt;"",IF(Q1_2025[[#This Row],[Stuksprijs]]=Q1_2025[[#This Row],[Artikelprijs]],"Prijs gelijk","Prijs wijkt af"),"")</f>
        <v>Prijs wijkt af</v>
      </c>
      <c r="L1596" s="10"/>
      <c r="M1596" t="s">
        <v>536</v>
      </c>
      <c r="N1596" s="10">
        <f>IF(Q1_2025[[#This Row],[Prijstype]]="Artikelprijs",Q1_2025[[#This Row],[Artikelprijs]],Q1_2025[[#This Row],[Stuksprijs]])</f>
        <v>106.8625</v>
      </c>
      <c r="O1596" s="10">
        <f>IF(Q1_2025[[#This Row],[Prijstype]]="Artikelprijs",Q1_2025[[#This Row],[Artikelprijs]] * Q1_2025[[#This Row],[Besteld]],Q1_2025[[#This Row],[Brutobedrag]])</f>
        <v>106.8625</v>
      </c>
      <c r="P1596" s="10">
        <f>IF(Q1_2025[[#This Row],[Prijstype]] = "Artikelprijs",Q1_2025[[#This Row],[Brutobedrag 2]]*(100-Q1_2025[[#This Row],[Relatiekorting percentage]])/100,Q1_2025[[#This Row],[Bruto - Rel.korting]])</f>
        <v>85.49</v>
      </c>
    </row>
    <row r="1597" spans="1:16" x14ac:dyDescent="0.3">
      <c r="A1597" t="s">
        <v>310</v>
      </c>
      <c r="B1597">
        <v>5020009</v>
      </c>
      <c r="C1597" t="s">
        <v>125</v>
      </c>
      <c r="D1597">
        <v>1</v>
      </c>
      <c r="E1597" s="10">
        <v>45.32</v>
      </c>
      <c r="F1597" s="10">
        <v>45.32</v>
      </c>
      <c r="G1597" s="10">
        <v>33.99</v>
      </c>
      <c r="H1597">
        <v>25</v>
      </c>
      <c r="I1597" s="10" t="str">
        <f>_xlfn.XLOOKUP(Q1_2025[[#This Row],[Artikelnr]],Artikel_prijzen[Artnr],Artikel_prijzen[Groep],"")</f>
        <v/>
      </c>
      <c r="J1597" s="10" t="str">
        <f>_xlfn.XLOOKUP(Q1_2025[[#This Row],[Artikelnr]],Artikel_prijzen[Artnr],Artikel_prijzen[Prijs 2025],"")</f>
        <v/>
      </c>
      <c r="K1597" s="10" t="str">
        <f>IF(Q1_2025[[#This Row],[Artikelprijs]]&lt;&gt;"",IF(Q1_2025[[#This Row],[Stuksprijs]]=Q1_2025[[#This Row],[Artikelprijs]],"Prijs gelijk","Prijs wijkt af"),"")</f>
        <v/>
      </c>
      <c r="L1597" s="10"/>
      <c r="N1597" s="10">
        <f>IF(Q1_2025[[#This Row],[Prijstype]]="Artikelprijs",Q1_2025[[#This Row],[Artikelprijs]],Q1_2025[[#This Row],[Stuksprijs]])</f>
        <v>45.32</v>
      </c>
      <c r="O1597" s="10">
        <f>IF(Q1_2025[[#This Row],[Prijstype]]="Artikelprijs",Q1_2025[[#This Row],[Artikelprijs]] * Q1_2025[[#This Row],[Besteld]],Q1_2025[[#This Row],[Brutobedrag]])</f>
        <v>45.32</v>
      </c>
      <c r="P1597" s="10">
        <f>IF(Q1_2025[[#This Row],[Prijstype]] = "Artikelprijs",Q1_2025[[#This Row],[Brutobedrag 2]]*(100-Q1_2025[[#This Row],[Relatiekorting percentage]])/100,Q1_2025[[#This Row],[Bruto - Rel.korting]])</f>
        <v>33.99</v>
      </c>
    </row>
    <row r="1598" spans="1:16" x14ac:dyDescent="0.3">
      <c r="A1598" t="s">
        <v>310</v>
      </c>
      <c r="B1598">
        <v>5021034</v>
      </c>
      <c r="C1598" t="s">
        <v>276</v>
      </c>
      <c r="D1598">
        <v>1</v>
      </c>
      <c r="E1598" s="10">
        <v>185.4</v>
      </c>
      <c r="F1598" s="10">
        <v>185.4</v>
      </c>
      <c r="G1598" s="10">
        <v>148.32</v>
      </c>
      <c r="H1598">
        <v>20</v>
      </c>
      <c r="I1598" s="10" t="str">
        <f>_xlfn.XLOOKUP(Q1_2025[[#This Row],[Artikelnr]],Artikel_prijzen[Artnr],Artikel_prijzen[Groep],"")</f>
        <v>Elektra</v>
      </c>
      <c r="J1598" s="10">
        <f>_xlfn.XLOOKUP(Q1_2025[[#This Row],[Artikelnr]],Artikel_prijzen[Artnr],Artikel_prijzen[Prijs 2025],"")</f>
        <v>106.8625</v>
      </c>
      <c r="K1598" s="10" t="str">
        <f>IF(Q1_2025[[#This Row],[Artikelprijs]]&lt;&gt;"",IF(Q1_2025[[#This Row],[Stuksprijs]]=Q1_2025[[#This Row],[Artikelprijs]],"Prijs gelijk","Prijs wijkt af"),"")</f>
        <v>Prijs wijkt af</v>
      </c>
      <c r="L1598" s="10"/>
      <c r="M1598" t="s">
        <v>536</v>
      </c>
      <c r="N1598" s="10">
        <f>IF(Q1_2025[[#This Row],[Prijstype]]="Artikelprijs",Q1_2025[[#This Row],[Artikelprijs]],Q1_2025[[#This Row],[Stuksprijs]])</f>
        <v>106.8625</v>
      </c>
      <c r="O1598" s="10">
        <f>IF(Q1_2025[[#This Row],[Prijstype]]="Artikelprijs",Q1_2025[[#This Row],[Artikelprijs]] * Q1_2025[[#This Row],[Besteld]],Q1_2025[[#This Row],[Brutobedrag]])</f>
        <v>106.8625</v>
      </c>
      <c r="P1598" s="10">
        <f>IF(Q1_2025[[#This Row],[Prijstype]] = "Artikelprijs",Q1_2025[[#This Row],[Brutobedrag 2]]*(100-Q1_2025[[#This Row],[Relatiekorting percentage]])/100,Q1_2025[[#This Row],[Bruto - Rel.korting]])</f>
        <v>85.49</v>
      </c>
    </row>
    <row r="1599" spans="1:16" x14ac:dyDescent="0.3">
      <c r="A1599" t="s">
        <v>310</v>
      </c>
      <c r="B1599">
        <v>5020009</v>
      </c>
      <c r="C1599" t="s">
        <v>125</v>
      </c>
      <c r="D1599">
        <v>1</v>
      </c>
      <c r="E1599" s="10">
        <v>45.32</v>
      </c>
      <c r="F1599" s="10">
        <v>45.32</v>
      </c>
      <c r="G1599" s="10">
        <v>33.99</v>
      </c>
      <c r="H1599">
        <v>25</v>
      </c>
      <c r="I1599" s="10" t="str">
        <f>_xlfn.XLOOKUP(Q1_2025[[#This Row],[Artikelnr]],Artikel_prijzen[Artnr],Artikel_prijzen[Groep],"")</f>
        <v/>
      </c>
      <c r="J1599" s="10" t="str">
        <f>_xlfn.XLOOKUP(Q1_2025[[#This Row],[Artikelnr]],Artikel_prijzen[Artnr],Artikel_prijzen[Prijs 2025],"")</f>
        <v/>
      </c>
      <c r="K1599" s="10" t="str">
        <f>IF(Q1_2025[[#This Row],[Artikelprijs]]&lt;&gt;"",IF(Q1_2025[[#This Row],[Stuksprijs]]=Q1_2025[[#This Row],[Artikelprijs]],"Prijs gelijk","Prijs wijkt af"),"")</f>
        <v/>
      </c>
      <c r="L1599" s="10"/>
      <c r="N1599" s="10">
        <f>IF(Q1_2025[[#This Row],[Prijstype]]="Artikelprijs",Q1_2025[[#This Row],[Artikelprijs]],Q1_2025[[#This Row],[Stuksprijs]])</f>
        <v>45.32</v>
      </c>
      <c r="O1599" s="10">
        <f>IF(Q1_2025[[#This Row],[Prijstype]]="Artikelprijs",Q1_2025[[#This Row],[Artikelprijs]] * Q1_2025[[#This Row],[Besteld]],Q1_2025[[#This Row],[Brutobedrag]])</f>
        <v>45.32</v>
      </c>
      <c r="P1599" s="10">
        <f>IF(Q1_2025[[#This Row],[Prijstype]] = "Artikelprijs",Q1_2025[[#This Row],[Brutobedrag 2]]*(100-Q1_2025[[#This Row],[Relatiekorting percentage]])/100,Q1_2025[[#This Row],[Bruto - Rel.korting]])</f>
        <v>33.99</v>
      </c>
    </row>
    <row r="1600" spans="1:16" x14ac:dyDescent="0.3">
      <c r="A1600" t="s">
        <v>310</v>
      </c>
      <c r="B1600">
        <v>5021034</v>
      </c>
      <c r="C1600" t="s">
        <v>276</v>
      </c>
      <c r="D1600">
        <v>1</v>
      </c>
      <c r="E1600" s="10">
        <v>185.4</v>
      </c>
      <c r="F1600" s="10">
        <v>185.4</v>
      </c>
      <c r="G1600" s="10">
        <v>148.32</v>
      </c>
      <c r="H1600">
        <v>20</v>
      </c>
      <c r="I1600" s="10" t="str">
        <f>_xlfn.XLOOKUP(Q1_2025[[#This Row],[Artikelnr]],Artikel_prijzen[Artnr],Artikel_prijzen[Groep],"")</f>
        <v>Elektra</v>
      </c>
      <c r="J1600" s="10">
        <f>_xlfn.XLOOKUP(Q1_2025[[#This Row],[Artikelnr]],Artikel_prijzen[Artnr],Artikel_prijzen[Prijs 2025],"")</f>
        <v>106.8625</v>
      </c>
      <c r="K1600" s="10" t="str">
        <f>IF(Q1_2025[[#This Row],[Artikelprijs]]&lt;&gt;"",IF(Q1_2025[[#This Row],[Stuksprijs]]=Q1_2025[[#This Row],[Artikelprijs]],"Prijs gelijk","Prijs wijkt af"),"")</f>
        <v>Prijs wijkt af</v>
      </c>
      <c r="L1600" s="10"/>
      <c r="M1600" t="s">
        <v>536</v>
      </c>
      <c r="N1600" s="10">
        <f>IF(Q1_2025[[#This Row],[Prijstype]]="Artikelprijs",Q1_2025[[#This Row],[Artikelprijs]],Q1_2025[[#This Row],[Stuksprijs]])</f>
        <v>106.8625</v>
      </c>
      <c r="O1600" s="10">
        <f>IF(Q1_2025[[#This Row],[Prijstype]]="Artikelprijs",Q1_2025[[#This Row],[Artikelprijs]] * Q1_2025[[#This Row],[Besteld]],Q1_2025[[#This Row],[Brutobedrag]])</f>
        <v>106.8625</v>
      </c>
      <c r="P1600" s="10">
        <f>IF(Q1_2025[[#This Row],[Prijstype]] = "Artikelprijs",Q1_2025[[#This Row],[Brutobedrag 2]]*(100-Q1_2025[[#This Row],[Relatiekorting percentage]])/100,Q1_2025[[#This Row],[Bruto - Rel.korting]])</f>
        <v>85.49</v>
      </c>
    </row>
    <row r="1601" spans="1:16" x14ac:dyDescent="0.3">
      <c r="A1601" t="s">
        <v>310</v>
      </c>
      <c r="B1601">
        <v>5010017</v>
      </c>
      <c r="C1601" t="s">
        <v>248</v>
      </c>
      <c r="D1601">
        <v>2</v>
      </c>
      <c r="E1601" s="10">
        <v>48.93</v>
      </c>
      <c r="F1601" s="10">
        <v>97.86</v>
      </c>
      <c r="G1601" s="10">
        <v>73.39</v>
      </c>
      <c r="H1601">
        <v>25</v>
      </c>
      <c r="I1601" s="10" t="str">
        <f>_xlfn.XLOOKUP(Q1_2025[[#This Row],[Artikelnr]],Artikel_prijzen[Artnr],Artikel_prijzen[Groep],"")</f>
        <v/>
      </c>
      <c r="J1601" s="10" t="str">
        <f>_xlfn.XLOOKUP(Q1_2025[[#This Row],[Artikelnr]],Artikel_prijzen[Artnr],Artikel_prijzen[Prijs 2025],"")</f>
        <v/>
      </c>
      <c r="K1601" s="10" t="str">
        <f>IF(Q1_2025[[#This Row],[Artikelprijs]]&lt;&gt;"",IF(Q1_2025[[#This Row],[Stuksprijs]]=Q1_2025[[#This Row],[Artikelprijs]],"Prijs gelijk","Prijs wijkt af"),"")</f>
        <v/>
      </c>
      <c r="L1601" s="10"/>
      <c r="N1601" s="10">
        <f>IF(Q1_2025[[#This Row],[Prijstype]]="Artikelprijs",Q1_2025[[#This Row],[Artikelprijs]],Q1_2025[[#This Row],[Stuksprijs]])</f>
        <v>48.93</v>
      </c>
      <c r="O1601" s="10">
        <f>IF(Q1_2025[[#This Row],[Prijstype]]="Artikelprijs",Q1_2025[[#This Row],[Artikelprijs]] * Q1_2025[[#This Row],[Besteld]],Q1_2025[[#This Row],[Brutobedrag]])</f>
        <v>97.86</v>
      </c>
      <c r="P1601" s="10">
        <f>IF(Q1_2025[[#This Row],[Prijstype]] = "Artikelprijs",Q1_2025[[#This Row],[Brutobedrag 2]]*(100-Q1_2025[[#This Row],[Relatiekorting percentage]])/100,Q1_2025[[#This Row],[Bruto - Rel.korting]])</f>
        <v>73.39</v>
      </c>
    </row>
    <row r="1602" spans="1:16" x14ac:dyDescent="0.3">
      <c r="A1602" t="s">
        <v>310</v>
      </c>
      <c r="B1602">
        <v>5020009</v>
      </c>
      <c r="C1602" t="s">
        <v>125</v>
      </c>
      <c r="D1602">
        <v>2</v>
      </c>
      <c r="E1602" s="10">
        <v>45.32</v>
      </c>
      <c r="F1602" s="10">
        <v>90.64</v>
      </c>
      <c r="G1602" s="10">
        <v>67.98</v>
      </c>
      <c r="H1602">
        <v>25</v>
      </c>
      <c r="I1602" s="10" t="str">
        <f>_xlfn.XLOOKUP(Q1_2025[[#This Row],[Artikelnr]],Artikel_prijzen[Artnr],Artikel_prijzen[Groep],"")</f>
        <v/>
      </c>
      <c r="J1602" s="10" t="str">
        <f>_xlfn.XLOOKUP(Q1_2025[[#This Row],[Artikelnr]],Artikel_prijzen[Artnr],Artikel_prijzen[Prijs 2025],"")</f>
        <v/>
      </c>
      <c r="K1602" s="10" t="str">
        <f>IF(Q1_2025[[#This Row],[Artikelprijs]]&lt;&gt;"",IF(Q1_2025[[#This Row],[Stuksprijs]]=Q1_2025[[#This Row],[Artikelprijs]],"Prijs gelijk","Prijs wijkt af"),"")</f>
        <v/>
      </c>
      <c r="L1602" s="10"/>
      <c r="N1602" s="10">
        <f>IF(Q1_2025[[#This Row],[Prijstype]]="Artikelprijs",Q1_2025[[#This Row],[Artikelprijs]],Q1_2025[[#This Row],[Stuksprijs]])</f>
        <v>45.32</v>
      </c>
      <c r="O1602" s="10">
        <f>IF(Q1_2025[[#This Row],[Prijstype]]="Artikelprijs",Q1_2025[[#This Row],[Artikelprijs]] * Q1_2025[[#This Row],[Besteld]],Q1_2025[[#This Row],[Brutobedrag]])</f>
        <v>90.64</v>
      </c>
      <c r="P1602" s="10">
        <f>IF(Q1_2025[[#This Row],[Prijstype]] = "Artikelprijs",Q1_2025[[#This Row],[Brutobedrag 2]]*(100-Q1_2025[[#This Row],[Relatiekorting percentage]])/100,Q1_2025[[#This Row],[Bruto - Rel.korting]])</f>
        <v>67.98</v>
      </c>
    </row>
    <row r="1603" spans="1:16" x14ac:dyDescent="0.3">
      <c r="A1603" t="s">
        <v>310</v>
      </c>
      <c r="B1603">
        <v>5021034</v>
      </c>
      <c r="C1603" t="s">
        <v>276</v>
      </c>
      <c r="D1603">
        <v>1</v>
      </c>
      <c r="E1603" s="10">
        <v>185.4</v>
      </c>
      <c r="F1603" s="10">
        <v>185.4</v>
      </c>
      <c r="G1603" s="10">
        <v>148.32</v>
      </c>
      <c r="H1603">
        <v>20</v>
      </c>
      <c r="I1603" s="10" t="str">
        <f>_xlfn.XLOOKUP(Q1_2025[[#This Row],[Artikelnr]],Artikel_prijzen[Artnr],Artikel_prijzen[Groep],"")</f>
        <v>Elektra</v>
      </c>
      <c r="J1603" s="10">
        <f>_xlfn.XLOOKUP(Q1_2025[[#This Row],[Artikelnr]],Artikel_prijzen[Artnr],Artikel_prijzen[Prijs 2025],"")</f>
        <v>106.8625</v>
      </c>
      <c r="K1603" s="10" t="str">
        <f>IF(Q1_2025[[#This Row],[Artikelprijs]]&lt;&gt;"",IF(Q1_2025[[#This Row],[Stuksprijs]]=Q1_2025[[#This Row],[Artikelprijs]],"Prijs gelijk","Prijs wijkt af"),"")</f>
        <v>Prijs wijkt af</v>
      </c>
      <c r="L1603" s="10"/>
      <c r="M1603" t="s">
        <v>536</v>
      </c>
      <c r="N1603" s="10">
        <f>IF(Q1_2025[[#This Row],[Prijstype]]="Artikelprijs",Q1_2025[[#This Row],[Artikelprijs]],Q1_2025[[#This Row],[Stuksprijs]])</f>
        <v>106.8625</v>
      </c>
      <c r="O1603" s="10">
        <f>IF(Q1_2025[[#This Row],[Prijstype]]="Artikelprijs",Q1_2025[[#This Row],[Artikelprijs]] * Q1_2025[[#This Row],[Besteld]],Q1_2025[[#This Row],[Brutobedrag]])</f>
        <v>106.8625</v>
      </c>
      <c r="P1603" s="10">
        <f>IF(Q1_2025[[#This Row],[Prijstype]] = "Artikelprijs",Q1_2025[[#This Row],[Brutobedrag 2]]*(100-Q1_2025[[#This Row],[Relatiekorting percentage]])/100,Q1_2025[[#This Row],[Bruto - Rel.korting]])</f>
        <v>85.49</v>
      </c>
    </row>
    <row r="1604" spans="1:16" x14ac:dyDescent="0.3">
      <c r="A1604" t="s">
        <v>310</v>
      </c>
      <c r="B1604">
        <v>5010017</v>
      </c>
      <c r="C1604" t="s">
        <v>248</v>
      </c>
      <c r="D1604">
        <v>2</v>
      </c>
      <c r="E1604" s="10">
        <v>48.93</v>
      </c>
      <c r="F1604" s="10">
        <v>97.86</v>
      </c>
      <c r="G1604" s="10">
        <v>73.39</v>
      </c>
      <c r="H1604">
        <v>25</v>
      </c>
      <c r="I1604" s="10" t="str">
        <f>_xlfn.XLOOKUP(Q1_2025[[#This Row],[Artikelnr]],Artikel_prijzen[Artnr],Artikel_prijzen[Groep],"")</f>
        <v/>
      </c>
      <c r="J1604" s="10" t="str">
        <f>_xlfn.XLOOKUP(Q1_2025[[#This Row],[Artikelnr]],Artikel_prijzen[Artnr],Artikel_prijzen[Prijs 2025],"")</f>
        <v/>
      </c>
      <c r="K1604" s="10" t="str">
        <f>IF(Q1_2025[[#This Row],[Artikelprijs]]&lt;&gt;"",IF(Q1_2025[[#This Row],[Stuksprijs]]=Q1_2025[[#This Row],[Artikelprijs]],"Prijs gelijk","Prijs wijkt af"),"")</f>
        <v/>
      </c>
      <c r="L1604" s="10"/>
      <c r="N1604" s="10">
        <f>IF(Q1_2025[[#This Row],[Prijstype]]="Artikelprijs",Q1_2025[[#This Row],[Artikelprijs]],Q1_2025[[#This Row],[Stuksprijs]])</f>
        <v>48.93</v>
      </c>
      <c r="O1604" s="10">
        <f>IF(Q1_2025[[#This Row],[Prijstype]]="Artikelprijs",Q1_2025[[#This Row],[Artikelprijs]] * Q1_2025[[#This Row],[Besteld]],Q1_2025[[#This Row],[Brutobedrag]])</f>
        <v>97.86</v>
      </c>
      <c r="P1604" s="10">
        <f>IF(Q1_2025[[#This Row],[Prijstype]] = "Artikelprijs",Q1_2025[[#This Row],[Brutobedrag 2]]*(100-Q1_2025[[#This Row],[Relatiekorting percentage]])/100,Q1_2025[[#This Row],[Bruto - Rel.korting]])</f>
        <v>73.39</v>
      </c>
    </row>
    <row r="1605" spans="1:16" x14ac:dyDescent="0.3">
      <c r="A1605" t="s">
        <v>310</v>
      </c>
      <c r="B1605">
        <v>5020009</v>
      </c>
      <c r="C1605" t="s">
        <v>125</v>
      </c>
      <c r="D1605">
        <v>2</v>
      </c>
      <c r="E1605" s="10">
        <v>45.32</v>
      </c>
      <c r="F1605" s="10">
        <v>90.64</v>
      </c>
      <c r="G1605" s="10">
        <v>67.98</v>
      </c>
      <c r="H1605">
        <v>25</v>
      </c>
      <c r="I1605" s="10" t="str">
        <f>_xlfn.XLOOKUP(Q1_2025[[#This Row],[Artikelnr]],Artikel_prijzen[Artnr],Artikel_prijzen[Groep],"")</f>
        <v/>
      </c>
      <c r="J1605" s="10" t="str">
        <f>_xlfn.XLOOKUP(Q1_2025[[#This Row],[Artikelnr]],Artikel_prijzen[Artnr],Artikel_prijzen[Prijs 2025],"")</f>
        <v/>
      </c>
      <c r="K1605" s="10" t="str">
        <f>IF(Q1_2025[[#This Row],[Artikelprijs]]&lt;&gt;"",IF(Q1_2025[[#This Row],[Stuksprijs]]=Q1_2025[[#This Row],[Artikelprijs]],"Prijs gelijk","Prijs wijkt af"),"")</f>
        <v/>
      </c>
      <c r="L1605" s="10"/>
      <c r="N1605" s="10">
        <f>IF(Q1_2025[[#This Row],[Prijstype]]="Artikelprijs",Q1_2025[[#This Row],[Artikelprijs]],Q1_2025[[#This Row],[Stuksprijs]])</f>
        <v>45.32</v>
      </c>
      <c r="O1605" s="10">
        <f>IF(Q1_2025[[#This Row],[Prijstype]]="Artikelprijs",Q1_2025[[#This Row],[Artikelprijs]] * Q1_2025[[#This Row],[Besteld]],Q1_2025[[#This Row],[Brutobedrag]])</f>
        <v>90.64</v>
      </c>
      <c r="P1605" s="10">
        <f>IF(Q1_2025[[#This Row],[Prijstype]] = "Artikelprijs",Q1_2025[[#This Row],[Brutobedrag 2]]*(100-Q1_2025[[#This Row],[Relatiekorting percentage]])/100,Q1_2025[[#This Row],[Bruto - Rel.korting]])</f>
        <v>67.98</v>
      </c>
    </row>
    <row r="1606" spans="1:16" x14ac:dyDescent="0.3">
      <c r="A1606" t="s">
        <v>310</v>
      </c>
      <c r="B1606">
        <v>5021034</v>
      </c>
      <c r="C1606" t="s">
        <v>276</v>
      </c>
      <c r="D1606">
        <v>1</v>
      </c>
      <c r="E1606" s="10">
        <v>185.4</v>
      </c>
      <c r="F1606" s="10">
        <v>185.4</v>
      </c>
      <c r="G1606" s="10">
        <v>148.32</v>
      </c>
      <c r="H1606">
        <v>20</v>
      </c>
      <c r="I1606" s="10" t="str">
        <f>_xlfn.XLOOKUP(Q1_2025[[#This Row],[Artikelnr]],Artikel_prijzen[Artnr],Artikel_prijzen[Groep],"")</f>
        <v>Elektra</v>
      </c>
      <c r="J1606" s="10">
        <f>_xlfn.XLOOKUP(Q1_2025[[#This Row],[Artikelnr]],Artikel_prijzen[Artnr],Artikel_prijzen[Prijs 2025],"")</f>
        <v>106.8625</v>
      </c>
      <c r="K1606" s="10" t="str">
        <f>IF(Q1_2025[[#This Row],[Artikelprijs]]&lt;&gt;"",IF(Q1_2025[[#This Row],[Stuksprijs]]=Q1_2025[[#This Row],[Artikelprijs]],"Prijs gelijk","Prijs wijkt af"),"")</f>
        <v>Prijs wijkt af</v>
      </c>
      <c r="L1606" s="10"/>
      <c r="M1606" t="s">
        <v>536</v>
      </c>
      <c r="N1606" s="10">
        <f>IF(Q1_2025[[#This Row],[Prijstype]]="Artikelprijs",Q1_2025[[#This Row],[Artikelprijs]],Q1_2025[[#This Row],[Stuksprijs]])</f>
        <v>106.8625</v>
      </c>
      <c r="O1606" s="10">
        <f>IF(Q1_2025[[#This Row],[Prijstype]]="Artikelprijs",Q1_2025[[#This Row],[Artikelprijs]] * Q1_2025[[#This Row],[Besteld]],Q1_2025[[#This Row],[Brutobedrag]])</f>
        <v>106.8625</v>
      </c>
      <c r="P1606" s="10">
        <f>IF(Q1_2025[[#This Row],[Prijstype]] = "Artikelprijs",Q1_2025[[#This Row],[Brutobedrag 2]]*(100-Q1_2025[[#This Row],[Relatiekorting percentage]])/100,Q1_2025[[#This Row],[Bruto - Rel.korting]])</f>
        <v>85.49</v>
      </c>
    </row>
    <row r="1607" spans="1:16" x14ac:dyDescent="0.3">
      <c r="A1607" t="s">
        <v>310</v>
      </c>
      <c r="B1607">
        <v>5020009</v>
      </c>
      <c r="C1607" t="s">
        <v>125</v>
      </c>
      <c r="D1607">
        <v>1</v>
      </c>
      <c r="E1607" s="10">
        <v>45.32</v>
      </c>
      <c r="F1607" s="10">
        <v>45.32</v>
      </c>
      <c r="G1607" s="10">
        <v>33.99</v>
      </c>
      <c r="H1607">
        <v>25</v>
      </c>
      <c r="I1607" s="10" t="str">
        <f>_xlfn.XLOOKUP(Q1_2025[[#This Row],[Artikelnr]],Artikel_prijzen[Artnr],Artikel_prijzen[Groep],"")</f>
        <v/>
      </c>
      <c r="J1607" s="10" t="str">
        <f>_xlfn.XLOOKUP(Q1_2025[[#This Row],[Artikelnr]],Artikel_prijzen[Artnr],Artikel_prijzen[Prijs 2025],"")</f>
        <v/>
      </c>
      <c r="K1607" s="10" t="str">
        <f>IF(Q1_2025[[#This Row],[Artikelprijs]]&lt;&gt;"",IF(Q1_2025[[#This Row],[Stuksprijs]]=Q1_2025[[#This Row],[Artikelprijs]],"Prijs gelijk","Prijs wijkt af"),"")</f>
        <v/>
      </c>
      <c r="L1607" s="10"/>
      <c r="N1607" s="10">
        <f>IF(Q1_2025[[#This Row],[Prijstype]]="Artikelprijs",Q1_2025[[#This Row],[Artikelprijs]],Q1_2025[[#This Row],[Stuksprijs]])</f>
        <v>45.32</v>
      </c>
      <c r="O1607" s="10">
        <f>IF(Q1_2025[[#This Row],[Prijstype]]="Artikelprijs",Q1_2025[[#This Row],[Artikelprijs]] * Q1_2025[[#This Row],[Besteld]],Q1_2025[[#This Row],[Brutobedrag]])</f>
        <v>45.32</v>
      </c>
      <c r="P1607" s="10">
        <f>IF(Q1_2025[[#This Row],[Prijstype]] = "Artikelprijs",Q1_2025[[#This Row],[Brutobedrag 2]]*(100-Q1_2025[[#This Row],[Relatiekorting percentage]])/100,Q1_2025[[#This Row],[Bruto - Rel.korting]])</f>
        <v>33.99</v>
      </c>
    </row>
    <row r="1608" spans="1:16" x14ac:dyDescent="0.3">
      <c r="A1608" t="s">
        <v>310</v>
      </c>
      <c r="B1608">
        <v>5021034</v>
      </c>
      <c r="C1608" t="s">
        <v>276</v>
      </c>
      <c r="D1608">
        <v>1</v>
      </c>
      <c r="E1608" s="10">
        <v>185.4</v>
      </c>
      <c r="F1608" s="10">
        <v>185.4</v>
      </c>
      <c r="G1608" s="10">
        <v>148.32</v>
      </c>
      <c r="H1608">
        <v>20</v>
      </c>
      <c r="I1608" s="10" t="str">
        <f>_xlfn.XLOOKUP(Q1_2025[[#This Row],[Artikelnr]],Artikel_prijzen[Artnr],Artikel_prijzen[Groep],"")</f>
        <v>Elektra</v>
      </c>
      <c r="J1608" s="10">
        <f>_xlfn.XLOOKUP(Q1_2025[[#This Row],[Artikelnr]],Artikel_prijzen[Artnr],Artikel_prijzen[Prijs 2025],"")</f>
        <v>106.8625</v>
      </c>
      <c r="K1608" s="10" t="str">
        <f>IF(Q1_2025[[#This Row],[Artikelprijs]]&lt;&gt;"",IF(Q1_2025[[#This Row],[Stuksprijs]]=Q1_2025[[#This Row],[Artikelprijs]],"Prijs gelijk","Prijs wijkt af"),"")</f>
        <v>Prijs wijkt af</v>
      </c>
      <c r="L1608" s="10"/>
      <c r="M1608" t="s">
        <v>536</v>
      </c>
      <c r="N1608" s="10">
        <f>IF(Q1_2025[[#This Row],[Prijstype]]="Artikelprijs",Q1_2025[[#This Row],[Artikelprijs]],Q1_2025[[#This Row],[Stuksprijs]])</f>
        <v>106.8625</v>
      </c>
      <c r="O1608" s="10">
        <f>IF(Q1_2025[[#This Row],[Prijstype]]="Artikelprijs",Q1_2025[[#This Row],[Artikelprijs]] * Q1_2025[[#This Row],[Besteld]],Q1_2025[[#This Row],[Brutobedrag]])</f>
        <v>106.8625</v>
      </c>
      <c r="P1608" s="10">
        <f>IF(Q1_2025[[#This Row],[Prijstype]] = "Artikelprijs",Q1_2025[[#This Row],[Brutobedrag 2]]*(100-Q1_2025[[#This Row],[Relatiekorting percentage]])/100,Q1_2025[[#This Row],[Bruto - Rel.korting]])</f>
        <v>85.49</v>
      </c>
    </row>
    <row r="1609" spans="1:16" x14ac:dyDescent="0.3">
      <c r="A1609" t="s">
        <v>310</v>
      </c>
      <c r="B1609">
        <v>5010017</v>
      </c>
      <c r="C1609" t="s">
        <v>248</v>
      </c>
      <c r="D1609">
        <v>2</v>
      </c>
      <c r="E1609" s="10">
        <v>48.93</v>
      </c>
      <c r="F1609" s="10">
        <v>97.86</v>
      </c>
      <c r="G1609" s="10">
        <v>73.39</v>
      </c>
      <c r="H1609">
        <v>25</v>
      </c>
      <c r="I1609" s="10" t="str">
        <f>_xlfn.XLOOKUP(Q1_2025[[#This Row],[Artikelnr]],Artikel_prijzen[Artnr],Artikel_prijzen[Groep],"")</f>
        <v/>
      </c>
      <c r="J1609" s="10" t="str">
        <f>_xlfn.XLOOKUP(Q1_2025[[#This Row],[Artikelnr]],Artikel_prijzen[Artnr],Artikel_prijzen[Prijs 2025],"")</f>
        <v/>
      </c>
      <c r="K1609" s="10" t="str">
        <f>IF(Q1_2025[[#This Row],[Artikelprijs]]&lt;&gt;"",IF(Q1_2025[[#This Row],[Stuksprijs]]=Q1_2025[[#This Row],[Artikelprijs]],"Prijs gelijk","Prijs wijkt af"),"")</f>
        <v/>
      </c>
      <c r="L1609" s="10"/>
      <c r="N1609" s="10">
        <f>IF(Q1_2025[[#This Row],[Prijstype]]="Artikelprijs",Q1_2025[[#This Row],[Artikelprijs]],Q1_2025[[#This Row],[Stuksprijs]])</f>
        <v>48.93</v>
      </c>
      <c r="O1609" s="10">
        <f>IF(Q1_2025[[#This Row],[Prijstype]]="Artikelprijs",Q1_2025[[#This Row],[Artikelprijs]] * Q1_2025[[#This Row],[Besteld]],Q1_2025[[#This Row],[Brutobedrag]])</f>
        <v>97.86</v>
      </c>
      <c r="P1609" s="10">
        <f>IF(Q1_2025[[#This Row],[Prijstype]] = "Artikelprijs",Q1_2025[[#This Row],[Brutobedrag 2]]*(100-Q1_2025[[#This Row],[Relatiekorting percentage]])/100,Q1_2025[[#This Row],[Bruto - Rel.korting]])</f>
        <v>73.39</v>
      </c>
    </row>
    <row r="1610" spans="1:16" x14ac:dyDescent="0.3">
      <c r="A1610" t="s">
        <v>310</v>
      </c>
      <c r="B1610">
        <v>5020009</v>
      </c>
      <c r="C1610" t="s">
        <v>125</v>
      </c>
      <c r="D1610">
        <v>2</v>
      </c>
      <c r="E1610" s="10">
        <v>45.32</v>
      </c>
      <c r="F1610" s="10">
        <v>90.64</v>
      </c>
      <c r="G1610" s="10">
        <v>67.98</v>
      </c>
      <c r="H1610">
        <v>25</v>
      </c>
      <c r="I1610" s="10" t="str">
        <f>_xlfn.XLOOKUP(Q1_2025[[#This Row],[Artikelnr]],Artikel_prijzen[Artnr],Artikel_prijzen[Groep],"")</f>
        <v/>
      </c>
      <c r="J1610" s="10" t="str">
        <f>_xlfn.XLOOKUP(Q1_2025[[#This Row],[Artikelnr]],Artikel_prijzen[Artnr],Artikel_prijzen[Prijs 2025],"")</f>
        <v/>
      </c>
      <c r="K1610" s="10" t="str">
        <f>IF(Q1_2025[[#This Row],[Artikelprijs]]&lt;&gt;"",IF(Q1_2025[[#This Row],[Stuksprijs]]=Q1_2025[[#This Row],[Artikelprijs]],"Prijs gelijk","Prijs wijkt af"),"")</f>
        <v/>
      </c>
      <c r="L1610" s="10"/>
      <c r="N1610" s="10">
        <f>IF(Q1_2025[[#This Row],[Prijstype]]="Artikelprijs",Q1_2025[[#This Row],[Artikelprijs]],Q1_2025[[#This Row],[Stuksprijs]])</f>
        <v>45.32</v>
      </c>
      <c r="O1610" s="10">
        <f>IF(Q1_2025[[#This Row],[Prijstype]]="Artikelprijs",Q1_2025[[#This Row],[Artikelprijs]] * Q1_2025[[#This Row],[Besteld]],Q1_2025[[#This Row],[Brutobedrag]])</f>
        <v>90.64</v>
      </c>
      <c r="P1610" s="10">
        <f>IF(Q1_2025[[#This Row],[Prijstype]] = "Artikelprijs",Q1_2025[[#This Row],[Brutobedrag 2]]*(100-Q1_2025[[#This Row],[Relatiekorting percentage]])/100,Q1_2025[[#This Row],[Bruto - Rel.korting]])</f>
        <v>67.98</v>
      </c>
    </row>
    <row r="1611" spans="1:16" x14ac:dyDescent="0.3">
      <c r="A1611" t="s">
        <v>310</v>
      </c>
      <c r="B1611">
        <v>5021034</v>
      </c>
      <c r="C1611" t="s">
        <v>276</v>
      </c>
      <c r="D1611">
        <v>1</v>
      </c>
      <c r="E1611" s="10">
        <v>185.4</v>
      </c>
      <c r="F1611" s="10">
        <v>185.4</v>
      </c>
      <c r="G1611" s="10">
        <v>148.32</v>
      </c>
      <c r="H1611">
        <v>20</v>
      </c>
      <c r="I1611" s="10" t="str">
        <f>_xlfn.XLOOKUP(Q1_2025[[#This Row],[Artikelnr]],Artikel_prijzen[Artnr],Artikel_prijzen[Groep],"")</f>
        <v>Elektra</v>
      </c>
      <c r="J1611" s="10">
        <f>_xlfn.XLOOKUP(Q1_2025[[#This Row],[Artikelnr]],Artikel_prijzen[Artnr],Artikel_prijzen[Prijs 2025],"")</f>
        <v>106.8625</v>
      </c>
      <c r="K1611" s="10" t="str">
        <f>IF(Q1_2025[[#This Row],[Artikelprijs]]&lt;&gt;"",IF(Q1_2025[[#This Row],[Stuksprijs]]=Q1_2025[[#This Row],[Artikelprijs]],"Prijs gelijk","Prijs wijkt af"),"")</f>
        <v>Prijs wijkt af</v>
      </c>
      <c r="L1611" s="10"/>
      <c r="M1611" t="s">
        <v>536</v>
      </c>
      <c r="N1611" s="10">
        <f>IF(Q1_2025[[#This Row],[Prijstype]]="Artikelprijs",Q1_2025[[#This Row],[Artikelprijs]],Q1_2025[[#This Row],[Stuksprijs]])</f>
        <v>106.8625</v>
      </c>
      <c r="O1611" s="10">
        <f>IF(Q1_2025[[#This Row],[Prijstype]]="Artikelprijs",Q1_2025[[#This Row],[Artikelprijs]] * Q1_2025[[#This Row],[Besteld]],Q1_2025[[#This Row],[Brutobedrag]])</f>
        <v>106.8625</v>
      </c>
      <c r="P1611" s="10">
        <f>IF(Q1_2025[[#This Row],[Prijstype]] = "Artikelprijs",Q1_2025[[#This Row],[Brutobedrag 2]]*(100-Q1_2025[[#This Row],[Relatiekorting percentage]])/100,Q1_2025[[#This Row],[Bruto - Rel.korting]])</f>
        <v>85.49</v>
      </c>
    </row>
    <row r="1612" spans="1:16" x14ac:dyDescent="0.3">
      <c r="A1612" t="s">
        <v>310</v>
      </c>
      <c r="B1612">
        <v>5020009</v>
      </c>
      <c r="C1612" t="s">
        <v>125</v>
      </c>
      <c r="D1612">
        <v>1</v>
      </c>
      <c r="E1612" s="10">
        <v>45.32</v>
      </c>
      <c r="F1612" s="10">
        <v>45.32</v>
      </c>
      <c r="G1612" s="10">
        <v>33.99</v>
      </c>
      <c r="H1612">
        <v>25</v>
      </c>
      <c r="I1612" s="10" t="str">
        <f>_xlfn.XLOOKUP(Q1_2025[[#This Row],[Artikelnr]],Artikel_prijzen[Artnr],Artikel_prijzen[Groep],"")</f>
        <v/>
      </c>
      <c r="J1612" s="10" t="str">
        <f>_xlfn.XLOOKUP(Q1_2025[[#This Row],[Artikelnr]],Artikel_prijzen[Artnr],Artikel_prijzen[Prijs 2025],"")</f>
        <v/>
      </c>
      <c r="K1612" s="10" t="str">
        <f>IF(Q1_2025[[#This Row],[Artikelprijs]]&lt;&gt;"",IF(Q1_2025[[#This Row],[Stuksprijs]]=Q1_2025[[#This Row],[Artikelprijs]],"Prijs gelijk","Prijs wijkt af"),"")</f>
        <v/>
      </c>
      <c r="L1612" s="10"/>
      <c r="N1612" s="10">
        <f>IF(Q1_2025[[#This Row],[Prijstype]]="Artikelprijs",Q1_2025[[#This Row],[Artikelprijs]],Q1_2025[[#This Row],[Stuksprijs]])</f>
        <v>45.32</v>
      </c>
      <c r="O1612" s="10">
        <f>IF(Q1_2025[[#This Row],[Prijstype]]="Artikelprijs",Q1_2025[[#This Row],[Artikelprijs]] * Q1_2025[[#This Row],[Besteld]],Q1_2025[[#This Row],[Brutobedrag]])</f>
        <v>45.32</v>
      </c>
      <c r="P1612" s="10">
        <f>IF(Q1_2025[[#This Row],[Prijstype]] = "Artikelprijs",Q1_2025[[#This Row],[Brutobedrag 2]]*(100-Q1_2025[[#This Row],[Relatiekorting percentage]])/100,Q1_2025[[#This Row],[Bruto - Rel.korting]])</f>
        <v>33.99</v>
      </c>
    </row>
    <row r="1613" spans="1:16" x14ac:dyDescent="0.3">
      <c r="A1613" t="s">
        <v>310</v>
      </c>
      <c r="B1613">
        <v>5021034</v>
      </c>
      <c r="C1613" t="s">
        <v>276</v>
      </c>
      <c r="D1613">
        <v>1</v>
      </c>
      <c r="E1613" s="10">
        <v>185.4</v>
      </c>
      <c r="F1613" s="10">
        <v>185.4</v>
      </c>
      <c r="G1613" s="10">
        <v>148.32</v>
      </c>
      <c r="H1613">
        <v>20</v>
      </c>
      <c r="I1613" s="10" t="str">
        <f>_xlfn.XLOOKUP(Q1_2025[[#This Row],[Artikelnr]],Artikel_prijzen[Artnr],Artikel_prijzen[Groep],"")</f>
        <v>Elektra</v>
      </c>
      <c r="J1613" s="10">
        <f>_xlfn.XLOOKUP(Q1_2025[[#This Row],[Artikelnr]],Artikel_prijzen[Artnr],Artikel_prijzen[Prijs 2025],"")</f>
        <v>106.8625</v>
      </c>
      <c r="K1613" s="10" t="str">
        <f>IF(Q1_2025[[#This Row],[Artikelprijs]]&lt;&gt;"",IF(Q1_2025[[#This Row],[Stuksprijs]]=Q1_2025[[#This Row],[Artikelprijs]],"Prijs gelijk","Prijs wijkt af"),"")</f>
        <v>Prijs wijkt af</v>
      </c>
      <c r="L1613" s="10"/>
      <c r="M1613" t="s">
        <v>536</v>
      </c>
      <c r="N1613" s="10">
        <f>IF(Q1_2025[[#This Row],[Prijstype]]="Artikelprijs",Q1_2025[[#This Row],[Artikelprijs]],Q1_2025[[#This Row],[Stuksprijs]])</f>
        <v>106.8625</v>
      </c>
      <c r="O1613" s="10">
        <f>IF(Q1_2025[[#This Row],[Prijstype]]="Artikelprijs",Q1_2025[[#This Row],[Artikelprijs]] * Q1_2025[[#This Row],[Besteld]],Q1_2025[[#This Row],[Brutobedrag]])</f>
        <v>106.8625</v>
      </c>
      <c r="P1613" s="10">
        <f>IF(Q1_2025[[#This Row],[Prijstype]] = "Artikelprijs",Q1_2025[[#This Row],[Brutobedrag 2]]*(100-Q1_2025[[#This Row],[Relatiekorting percentage]])/100,Q1_2025[[#This Row],[Bruto - Rel.korting]])</f>
        <v>85.49</v>
      </c>
    </row>
    <row r="1614" spans="1:16" x14ac:dyDescent="0.3">
      <c r="A1614" t="s">
        <v>310</v>
      </c>
      <c r="B1614">
        <v>5020009</v>
      </c>
      <c r="C1614" t="s">
        <v>125</v>
      </c>
      <c r="D1614">
        <v>1</v>
      </c>
      <c r="E1614" s="10">
        <v>45.32</v>
      </c>
      <c r="F1614" s="10">
        <v>45.32</v>
      </c>
      <c r="G1614" s="10">
        <v>33.99</v>
      </c>
      <c r="H1614">
        <v>25</v>
      </c>
      <c r="I1614" s="10" t="str">
        <f>_xlfn.XLOOKUP(Q1_2025[[#This Row],[Artikelnr]],Artikel_prijzen[Artnr],Artikel_prijzen[Groep],"")</f>
        <v/>
      </c>
      <c r="J1614" s="10" t="str">
        <f>_xlfn.XLOOKUP(Q1_2025[[#This Row],[Artikelnr]],Artikel_prijzen[Artnr],Artikel_prijzen[Prijs 2025],"")</f>
        <v/>
      </c>
      <c r="K1614" s="10" t="str">
        <f>IF(Q1_2025[[#This Row],[Artikelprijs]]&lt;&gt;"",IF(Q1_2025[[#This Row],[Stuksprijs]]=Q1_2025[[#This Row],[Artikelprijs]],"Prijs gelijk","Prijs wijkt af"),"")</f>
        <v/>
      </c>
      <c r="L1614" s="10"/>
      <c r="N1614" s="10">
        <f>IF(Q1_2025[[#This Row],[Prijstype]]="Artikelprijs",Q1_2025[[#This Row],[Artikelprijs]],Q1_2025[[#This Row],[Stuksprijs]])</f>
        <v>45.32</v>
      </c>
      <c r="O1614" s="10">
        <f>IF(Q1_2025[[#This Row],[Prijstype]]="Artikelprijs",Q1_2025[[#This Row],[Artikelprijs]] * Q1_2025[[#This Row],[Besteld]],Q1_2025[[#This Row],[Brutobedrag]])</f>
        <v>45.32</v>
      </c>
      <c r="P1614" s="10">
        <f>IF(Q1_2025[[#This Row],[Prijstype]] = "Artikelprijs",Q1_2025[[#This Row],[Brutobedrag 2]]*(100-Q1_2025[[#This Row],[Relatiekorting percentage]])/100,Q1_2025[[#This Row],[Bruto - Rel.korting]])</f>
        <v>33.99</v>
      </c>
    </row>
    <row r="1615" spans="1:16" x14ac:dyDescent="0.3">
      <c r="A1615" t="s">
        <v>310</v>
      </c>
      <c r="B1615">
        <v>5021034</v>
      </c>
      <c r="C1615" t="s">
        <v>276</v>
      </c>
      <c r="D1615">
        <v>1</v>
      </c>
      <c r="E1615" s="10">
        <v>185.4</v>
      </c>
      <c r="F1615" s="10">
        <v>185.4</v>
      </c>
      <c r="G1615" s="10">
        <v>148.32</v>
      </c>
      <c r="H1615">
        <v>20</v>
      </c>
      <c r="I1615" s="10" t="str">
        <f>_xlfn.XLOOKUP(Q1_2025[[#This Row],[Artikelnr]],Artikel_prijzen[Artnr],Artikel_prijzen[Groep],"")</f>
        <v>Elektra</v>
      </c>
      <c r="J1615" s="10">
        <f>_xlfn.XLOOKUP(Q1_2025[[#This Row],[Artikelnr]],Artikel_prijzen[Artnr],Artikel_prijzen[Prijs 2025],"")</f>
        <v>106.8625</v>
      </c>
      <c r="K1615" s="10" t="str">
        <f>IF(Q1_2025[[#This Row],[Artikelprijs]]&lt;&gt;"",IF(Q1_2025[[#This Row],[Stuksprijs]]=Q1_2025[[#This Row],[Artikelprijs]],"Prijs gelijk","Prijs wijkt af"),"")</f>
        <v>Prijs wijkt af</v>
      </c>
      <c r="L1615" s="10"/>
      <c r="M1615" t="s">
        <v>536</v>
      </c>
      <c r="N1615" s="10">
        <f>IF(Q1_2025[[#This Row],[Prijstype]]="Artikelprijs",Q1_2025[[#This Row],[Artikelprijs]],Q1_2025[[#This Row],[Stuksprijs]])</f>
        <v>106.8625</v>
      </c>
      <c r="O1615" s="10">
        <f>IF(Q1_2025[[#This Row],[Prijstype]]="Artikelprijs",Q1_2025[[#This Row],[Artikelprijs]] * Q1_2025[[#This Row],[Besteld]],Q1_2025[[#This Row],[Brutobedrag]])</f>
        <v>106.8625</v>
      </c>
      <c r="P1615" s="10">
        <f>IF(Q1_2025[[#This Row],[Prijstype]] = "Artikelprijs",Q1_2025[[#This Row],[Brutobedrag 2]]*(100-Q1_2025[[#This Row],[Relatiekorting percentage]])/100,Q1_2025[[#This Row],[Bruto - Rel.korting]])</f>
        <v>85.49</v>
      </c>
    </row>
    <row r="1616" spans="1:16" x14ac:dyDescent="0.3">
      <c r="A1616" t="s">
        <v>310</v>
      </c>
      <c r="B1616">
        <v>5020009</v>
      </c>
      <c r="C1616" t="s">
        <v>125</v>
      </c>
      <c r="D1616">
        <v>1</v>
      </c>
      <c r="E1616" s="10">
        <v>45.32</v>
      </c>
      <c r="F1616" s="10">
        <v>45.32</v>
      </c>
      <c r="G1616" s="10">
        <v>33.99</v>
      </c>
      <c r="H1616">
        <v>25</v>
      </c>
      <c r="I1616" s="10" t="str">
        <f>_xlfn.XLOOKUP(Q1_2025[[#This Row],[Artikelnr]],Artikel_prijzen[Artnr],Artikel_prijzen[Groep],"")</f>
        <v/>
      </c>
      <c r="J1616" s="10" t="str">
        <f>_xlfn.XLOOKUP(Q1_2025[[#This Row],[Artikelnr]],Artikel_prijzen[Artnr],Artikel_prijzen[Prijs 2025],"")</f>
        <v/>
      </c>
      <c r="K1616" s="10" t="str">
        <f>IF(Q1_2025[[#This Row],[Artikelprijs]]&lt;&gt;"",IF(Q1_2025[[#This Row],[Stuksprijs]]=Q1_2025[[#This Row],[Artikelprijs]],"Prijs gelijk","Prijs wijkt af"),"")</f>
        <v/>
      </c>
      <c r="L1616" s="10"/>
      <c r="N1616" s="10">
        <f>IF(Q1_2025[[#This Row],[Prijstype]]="Artikelprijs",Q1_2025[[#This Row],[Artikelprijs]],Q1_2025[[#This Row],[Stuksprijs]])</f>
        <v>45.32</v>
      </c>
      <c r="O1616" s="10">
        <f>IF(Q1_2025[[#This Row],[Prijstype]]="Artikelprijs",Q1_2025[[#This Row],[Artikelprijs]] * Q1_2025[[#This Row],[Besteld]],Q1_2025[[#This Row],[Brutobedrag]])</f>
        <v>45.32</v>
      </c>
      <c r="P1616" s="10">
        <f>IF(Q1_2025[[#This Row],[Prijstype]] = "Artikelprijs",Q1_2025[[#This Row],[Brutobedrag 2]]*(100-Q1_2025[[#This Row],[Relatiekorting percentage]])/100,Q1_2025[[#This Row],[Bruto - Rel.korting]])</f>
        <v>33.99</v>
      </c>
    </row>
    <row r="1617" spans="1:16" x14ac:dyDescent="0.3">
      <c r="A1617" t="s">
        <v>310</v>
      </c>
      <c r="B1617">
        <v>5021034</v>
      </c>
      <c r="C1617" t="s">
        <v>276</v>
      </c>
      <c r="D1617">
        <v>1</v>
      </c>
      <c r="E1617" s="10">
        <v>185.4</v>
      </c>
      <c r="F1617" s="10">
        <v>185.4</v>
      </c>
      <c r="G1617" s="10">
        <v>148.32</v>
      </c>
      <c r="H1617">
        <v>20</v>
      </c>
      <c r="I1617" s="10" t="str">
        <f>_xlfn.XLOOKUP(Q1_2025[[#This Row],[Artikelnr]],Artikel_prijzen[Artnr],Artikel_prijzen[Groep],"")</f>
        <v>Elektra</v>
      </c>
      <c r="J1617" s="10">
        <f>_xlfn.XLOOKUP(Q1_2025[[#This Row],[Artikelnr]],Artikel_prijzen[Artnr],Artikel_prijzen[Prijs 2025],"")</f>
        <v>106.8625</v>
      </c>
      <c r="K1617" s="10" t="str">
        <f>IF(Q1_2025[[#This Row],[Artikelprijs]]&lt;&gt;"",IF(Q1_2025[[#This Row],[Stuksprijs]]=Q1_2025[[#This Row],[Artikelprijs]],"Prijs gelijk","Prijs wijkt af"),"")</f>
        <v>Prijs wijkt af</v>
      </c>
      <c r="L1617" s="10"/>
      <c r="M1617" t="s">
        <v>536</v>
      </c>
      <c r="N1617" s="10">
        <f>IF(Q1_2025[[#This Row],[Prijstype]]="Artikelprijs",Q1_2025[[#This Row],[Artikelprijs]],Q1_2025[[#This Row],[Stuksprijs]])</f>
        <v>106.8625</v>
      </c>
      <c r="O1617" s="10">
        <f>IF(Q1_2025[[#This Row],[Prijstype]]="Artikelprijs",Q1_2025[[#This Row],[Artikelprijs]] * Q1_2025[[#This Row],[Besteld]],Q1_2025[[#This Row],[Brutobedrag]])</f>
        <v>106.8625</v>
      </c>
      <c r="P1617" s="10">
        <f>IF(Q1_2025[[#This Row],[Prijstype]] = "Artikelprijs",Q1_2025[[#This Row],[Brutobedrag 2]]*(100-Q1_2025[[#This Row],[Relatiekorting percentage]])/100,Q1_2025[[#This Row],[Bruto - Rel.korting]])</f>
        <v>85.49</v>
      </c>
    </row>
    <row r="1618" spans="1:16" x14ac:dyDescent="0.3">
      <c r="A1618" t="s">
        <v>310</v>
      </c>
      <c r="B1618">
        <v>5020009</v>
      </c>
      <c r="C1618" t="s">
        <v>125</v>
      </c>
      <c r="D1618">
        <v>1</v>
      </c>
      <c r="E1618" s="10">
        <v>45.32</v>
      </c>
      <c r="F1618" s="10">
        <v>45.32</v>
      </c>
      <c r="G1618" s="10">
        <v>33.99</v>
      </c>
      <c r="H1618">
        <v>25</v>
      </c>
      <c r="I1618" s="10" t="str">
        <f>_xlfn.XLOOKUP(Q1_2025[[#This Row],[Artikelnr]],Artikel_prijzen[Artnr],Artikel_prijzen[Groep],"")</f>
        <v/>
      </c>
      <c r="J1618" s="10" t="str">
        <f>_xlfn.XLOOKUP(Q1_2025[[#This Row],[Artikelnr]],Artikel_prijzen[Artnr],Artikel_prijzen[Prijs 2025],"")</f>
        <v/>
      </c>
      <c r="K1618" s="10" t="str">
        <f>IF(Q1_2025[[#This Row],[Artikelprijs]]&lt;&gt;"",IF(Q1_2025[[#This Row],[Stuksprijs]]=Q1_2025[[#This Row],[Artikelprijs]],"Prijs gelijk","Prijs wijkt af"),"")</f>
        <v/>
      </c>
      <c r="L1618" s="10"/>
      <c r="N1618" s="10">
        <f>IF(Q1_2025[[#This Row],[Prijstype]]="Artikelprijs",Q1_2025[[#This Row],[Artikelprijs]],Q1_2025[[#This Row],[Stuksprijs]])</f>
        <v>45.32</v>
      </c>
      <c r="O1618" s="10">
        <f>IF(Q1_2025[[#This Row],[Prijstype]]="Artikelprijs",Q1_2025[[#This Row],[Artikelprijs]] * Q1_2025[[#This Row],[Besteld]],Q1_2025[[#This Row],[Brutobedrag]])</f>
        <v>45.32</v>
      </c>
      <c r="P1618" s="10">
        <f>IF(Q1_2025[[#This Row],[Prijstype]] = "Artikelprijs",Q1_2025[[#This Row],[Brutobedrag 2]]*(100-Q1_2025[[#This Row],[Relatiekorting percentage]])/100,Q1_2025[[#This Row],[Bruto - Rel.korting]])</f>
        <v>33.99</v>
      </c>
    </row>
    <row r="1619" spans="1:16" x14ac:dyDescent="0.3">
      <c r="A1619" t="s">
        <v>310</v>
      </c>
      <c r="B1619">
        <v>5021034</v>
      </c>
      <c r="C1619" t="s">
        <v>276</v>
      </c>
      <c r="D1619">
        <v>1</v>
      </c>
      <c r="E1619" s="10">
        <v>185.4</v>
      </c>
      <c r="F1619" s="10">
        <v>185.4</v>
      </c>
      <c r="G1619" s="10">
        <v>148.32</v>
      </c>
      <c r="H1619">
        <v>20</v>
      </c>
      <c r="I1619" s="10" t="str">
        <f>_xlfn.XLOOKUP(Q1_2025[[#This Row],[Artikelnr]],Artikel_prijzen[Artnr],Artikel_prijzen[Groep],"")</f>
        <v>Elektra</v>
      </c>
      <c r="J1619" s="10">
        <f>_xlfn.XLOOKUP(Q1_2025[[#This Row],[Artikelnr]],Artikel_prijzen[Artnr],Artikel_prijzen[Prijs 2025],"")</f>
        <v>106.8625</v>
      </c>
      <c r="K1619" s="10" t="str">
        <f>IF(Q1_2025[[#This Row],[Artikelprijs]]&lt;&gt;"",IF(Q1_2025[[#This Row],[Stuksprijs]]=Q1_2025[[#This Row],[Artikelprijs]],"Prijs gelijk","Prijs wijkt af"),"")</f>
        <v>Prijs wijkt af</v>
      </c>
      <c r="L1619" s="10"/>
      <c r="M1619" t="s">
        <v>536</v>
      </c>
      <c r="N1619" s="10">
        <f>IF(Q1_2025[[#This Row],[Prijstype]]="Artikelprijs",Q1_2025[[#This Row],[Artikelprijs]],Q1_2025[[#This Row],[Stuksprijs]])</f>
        <v>106.8625</v>
      </c>
      <c r="O1619" s="10">
        <f>IF(Q1_2025[[#This Row],[Prijstype]]="Artikelprijs",Q1_2025[[#This Row],[Artikelprijs]] * Q1_2025[[#This Row],[Besteld]],Q1_2025[[#This Row],[Brutobedrag]])</f>
        <v>106.8625</v>
      </c>
      <c r="P1619" s="10">
        <f>IF(Q1_2025[[#This Row],[Prijstype]] = "Artikelprijs",Q1_2025[[#This Row],[Brutobedrag 2]]*(100-Q1_2025[[#This Row],[Relatiekorting percentage]])/100,Q1_2025[[#This Row],[Bruto - Rel.korting]])</f>
        <v>85.49</v>
      </c>
    </row>
    <row r="1620" spans="1:16" x14ac:dyDescent="0.3">
      <c r="A1620" t="s">
        <v>310</v>
      </c>
      <c r="B1620">
        <v>5020009</v>
      </c>
      <c r="C1620" t="s">
        <v>125</v>
      </c>
      <c r="D1620">
        <v>1</v>
      </c>
      <c r="E1620" s="10">
        <v>45.32</v>
      </c>
      <c r="F1620" s="10">
        <v>45.32</v>
      </c>
      <c r="G1620" s="10">
        <v>33.99</v>
      </c>
      <c r="H1620">
        <v>25</v>
      </c>
      <c r="I1620" s="10" t="str">
        <f>_xlfn.XLOOKUP(Q1_2025[[#This Row],[Artikelnr]],Artikel_prijzen[Artnr],Artikel_prijzen[Groep],"")</f>
        <v/>
      </c>
      <c r="J1620" s="10" t="str">
        <f>_xlfn.XLOOKUP(Q1_2025[[#This Row],[Artikelnr]],Artikel_prijzen[Artnr],Artikel_prijzen[Prijs 2025],"")</f>
        <v/>
      </c>
      <c r="K1620" s="10" t="str">
        <f>IF(Q1_2025[[#This Row],[Artikelprijs]]&lt;&gt;"",IF(Q1_2025[[#This Row],[Stuksprijs]]=Q1_2025[[#This Row],[Artikelprijs]],"Prijs gelijk","Prijs wijkt af"),"")</f>
        <v/>
      </c>
      <c r="L1620" s="10"/>
      <c r="N1620" s="10">
        <f>IF(Q1_2025[[#This Row],[Prijstype]]="Artikelprijs",Q1_2025[[#This Row],[Artikelprijs]],Q1_2025[[#This Row],[Stuksprijs]])</f>
        <v>45.32</v>
      </c>
      <c r="O1620" s="10">
        <f>IF(Q1_2025[[#This Row],[Prijstype]]="Artikelprijs",Q1_2025[[#This Row],[Artikelprijs]] * Q1_2025[[#This Row],[Besteld]],Q1_2025[[#This Row],[Brutobedrag]])</f>
        <v>45.32</v>
      </c>
      <c r="P1620" s="10">
        <f>IF(Q1_2025[[#This Row],[Prijstype]] = "Artikelprijs",Q1_2025[[#This Row],[Brutobedrag 2]]*(100-Q1_2025[[#This Row],[Relatiekorting percentage]])/100,Q1_2025[[#This Row],[Bruto - Rel.korting]])</f>
        <v>33.99</v>
      </c>
    </row>
    <row r="1621" spans="1:16" x14ac:dyDescent="0.3">
      <c r="A1621" t="s">
        <v>310</v>
      </c>
      <c r="B1621">
        <v>5021034</v>
      </c>
      <c r="C1621" t="s">
        <v>276</v>
      </c>
      <c r="D1621">
        <v>1</v>
      </c>
      <c r="E1621" s="10">
        <v>185.4</v>
      </c>
      <c r="F1621" s="10">
        <v>185.4</v>
      </c>
      <c r="G1621" s="10">
        <v>148.32</v>
      </c>
      <c r="H1621">
        <v>20</v>
      </c>
      <c r="I1621" s="10" t="str">
        <f>_xlfn.XLOOKUP(Q1_2025[[#This Row],[Artikelnr]],Artikel_prijzen[Artnr],Artikel_prijzen[Groep],"")</f>
        <v>Elektra</v>
      </c>
      <c r="J1621" s="10">
        <f>_xlfn.XLOOKUP(Q1_2025[[#This Row],[Artikelnr]],Artikel_prijzen[Artnr],Artikel_prijzen[Prijs 2025],"")</f>
        <v>106.8625</v>
      </c>
      <c r="K1621" s="10" t="str">
        <f>IF(Q1_2025[[#This Row],[Artikelprijs]]&lt;&gt;"",IF(Q1_2025[[#This Row],[Stuksprijs]]=Q1_2025[[#This Row],[Artikelprijs]],"Prijs gelijk","Prijs wijkt af"),"")</f>
        <v>Prijs wijkt af</v>
      </c>
      <c r="L1621" s="10"/>
      <c r="M1621" t="s">
        <v>536</v>
      </c>
      <c r="N1621" s="10">
        <f>IF(Q1_2025[[#This Row],[Prijstype]]="Artikelprijs",Q1_2025[[#This Row],[Artikelprijs]],Q1_2025[[#This Row],[Stuksprijs]])</f>
        <v>106.8625</v>
      </c>
      <c r="O1621" s="10">
        <f>IF(Q1_2025[[#This Row],[Prijstype]]="Artikelprijs",Q1_2025[[#This Row],[Artikelprijs]] * Q1_2025[[#This Row],[Besteld]],Q1_2025[[#This Row],[Brutobedrag]])</f>
        <v>106.8625</v>
      </c>
      <c r="P1621" s="10">
        <f>IF(Q1_2025[[#This Row],[Prijstype]] = "Artikelprijs",Q1_2025[[#This Row],[Brutobedrag 2]]*(100-Q1_2025[[#This Row],[Relatiekorting percentage]])/100,Q1_2025[[#This Row],[Bruto - Rel.korting]])</f>
        <v>85.49</v>
      </c>
    </row>
    <row r="1622" spans="1:16" x14ac:dyDescent="0.3">
      <c r="A1622" t="s">
        <v>310</v>
      </c>
      <c r="B1622">
        <v>5020009</v>
      </c>
      <c r="C1622" t="s">
        <v>125</v>
      </c>
      <c r="D1622">
        <v>1</v>
      </c>
      <c r="E1622" s="10">
        <v>45.32</v>
      </c>
      <c r="F1622" s="10">
        <v>45.32</v>
      </c>
      <c r="G1622" s="10">
        <v>33.99</v>
      </c>
      <c r="H1622">
        <v>25</v>
      </c>
      <c r="I1622" s="10" t="str">
        <f>_xlfn.XLOOKUP(Q1_2025[[#This Row],[Artikelnr]],Artikel_prijzen[Artnr],Artikel_prijzen[Groep],"")</f>
        <v/>
      </c>
      <c r="J1622" s="10" t="str">
        <f>_xlfn.XLOOKUP(Q1_2025[[#This Row],[Artikelnr]],Artikel_prijzen[Artnr],Artikel_prijzen[Prijs 2025],"")</f>
        <v/>
      </c>
      <c r="K1622" s="10" t="str">
        <f>IF(Q1_2025[[#This Row],[Artikelprijs]]&lt;&gt;"",IF(Q1_2025[[#This Row],[Stuksprijs]]=Q1_2025[[#This Row],[Artikelprijs]],"Prijs gelijk","Prijs wijkt af"),"")</f>
        <v/>
      </c>
      <c r="L1622" s="10"/>
      <c r="N1622" s="10">
        <f>IF(Q1_2025[[#This Row],[Prijstype]]="Artikelprijs",Q1_2025[[#This Row],[Artikelprijs]],Q1_2025[[#This Row],[Stuksprijs]])</f>
        <v>45.32</v>
      </c>
      <c r="O1622" s="10">
        <f>IF(Q1_2025[[#This Row],[Prijstype]]="Artikelprijs",Q1_2025[[#This Row],[Artikelprijs]] * Q1_2025[[#This Row],[Besteld]],Q1_2025[[#This Row],[Brutobedrag]])</f>
        <v>45.32</v>
      </c>
      <c r="P1622" s="10">
        <f>IF(Q1_2025[[#This Row],[Prijstype]] = "Artikelprijs",Q1_2025[[#This Row],[Brutobedrag 2]]*(100-Q1_2025[[#This Row],[Relatiekorting percentage]])/100,Q1_2025[[#This Row],[Bruto - Rel.korting]])</f>
        <v>33.99</v>
      </c>
    </row>
    <row r="1623" spans="1:16" x14ac:dyDescent="0.3">
      <c r="A1623" t="s">
        <v>310</v>
      </c>
      <c r="B1623">
        <v>5021034</v>
      </c>
      <c r="C1623" t="s">
        <v>276</v>
      </c>
      <c r="D1623">
        <v>1</v>
      </c>
      <c r="E1623" s="10">
        <v>185.4</v>
      </c>
      <c r="F1623" s="10">
        <v>185.4</v>
      </c>
      <c r="G1623" s="10">
        <v>148.32</v>
      </c>
      <c r="H1623">
        <v>20</v>
      </c>
      <c r="I1623" s="10" t="str">
        <f>_xlfn.XLOOKUP(Q1_2025[[#This Row],[Artikelnr]],Artikel_prijzen[Artnr],Artikel_prijzen[Groep],"")</f>
        <v>Elektra</v>
      </c>
      <c r="J1623" s="10">
        <f>_xlfn.XLOOKUP(Q1_2025[[#This Row],[Artikelnr]],Artikel_prijzen[Artnr],Artikel_prijzen[Prijs 2025],"")</f>
        <v>106.8625</v>
      </c>
      <c r="K1623" s="10" t="str">
        <f>IF(Q1_2025[[#This Row],[Artikelprijs]]&lt;&gt;"",IF(Q1_2025[[#This Row],[Stuksprijs]]=Q1_2025[[#This Row],[Artikelprijs]],"Prijs gelijk","Prijs wijkt af"),"")</f>
        <v>Prijs wijkt af</v>
      </c>
      <c r="L1623" s="10"/>
      <c r="M1623" t="s">
        <v>536</v>
      </c>
      <c r="N1623" s="10">
        <f>IF(Q1_2025[[#This Row],[Prijstype]]="Artikelprijs",Q1_2025[[#This Row],[Artikelprijs]],Q1_2025[[#This Row],[Stuksprijs]])</f>
        <v>106.8625</v>
      </c>
      <c r="O1623" s="10">
        <f>IF(Q1_2025[[#This Row],[Prijstype]]="Artikelprijs",Q1_2025[[#This Row],[Artikelprijs]] * Q1_2025[[#This Row],[Besteld]],Q1_2025[[#This Row],[Brutobedrag]])</f>
        <v>106.8625</v>
      </c>
      <c r="P1623" s="10">
        <f>IF(Q1_2025[[#This Row],[Prijstype]] = "Artikelprijs",Q1_2025[[#This Row],[Brutobedrag 2]]*(100-Q1_2025[[#This Row],[Relatiekorting percentage]])/100,Q1_2025[[#This Row],[Bruto - Rel.korting]])</f>
        <v>85.49</v>
      </c>
    </row>
    <row r="1624" spans="1:16" x14ac:dyDescent="0.3">
      <c r="A1624" t="s">
        <v>310</v>
      </c>
      <c r="B1624">
        <v>5020009</v>
      </c>
      <c r="C1624" t="s">
        <v>125</v>
      </c>
      <c r="D1624">
        <v>1</v>
      </c>
      <c r="E1624" s="10">
        <v>45.32</v>
      </c>
      <c r="F1624" s="10">
        <v>45.32</v>
      </c>
      <c r="G1624" s="10">
        <v>33.99</v>
      </c>
      <c r="H1624">
        <v>25</v>
      </c>
      <c r="I1624" s="10" t="str">
        <f>_xlfn.XLOOKUP(Q1_2025[[#This Row],[Artikelnr]],Artikel_prijzen[Artnr],Artikel_prijzen[Groep],"")</f>
        <v/>
      </c>
      <c r="J1624" s="10" t="str">
        <f>_xlfn.XLOOKUP(Q1_2025[[#This Row],[Artikelnr]],Artikel_prijzen[Artnr],Artikel_prijzen[Prijs 2025],"")</f>
        <v/>
      </c>
      <c r="K1624" s="10" t="str">
        <f>IF(Q1_2025[[#This Row],[Artikelprijs]]&lt;&gt;"",IF(Q1_2025[[#This Row],[Stuksprijs]]=Q1_2025[[#This Row],[Artikelprijs]],"Prijs gelijk","Prijs wijkt af"),"")</f>
        <v/>
      </c>
      <c r="L1624" s="10"/>
      <c r="N1624" s="10">
        <f>IF(Q1_2025[[#This Row],[Prijstype]]="Artikelprijs",Q1_2025[[#This Row],[Artikelprijs]],Q1_2025[[#This Row],[Stuksprijs]])</f>
        <v>45.32</v>
      </c>
      <c r="O1624" s="10">
        <f>IF(Q1_2025[[#This Row],[Prijstype]]="Artikelprijs",Q1_2025[[#This Row],[Artikelprijs]] * Q1_2025[[#This Row],[Besteld]],Q1_2025[[#This Row],[Brutobedrag]])</f>
        <v>45.32</v>
      </c>
      <c r="P1624" s="10">
        <f>IF(Q1_2025[[#This Row],[Prijstype]] = "Artikelprijs",Q1_2025[[#This Row],[Brutobedrag 2]]*(100-Q1_2025[[#This Row],[Relatiekorting percentage]])/100,Q1_2025[[#This Row],[Bruto - Rel.korting]])</f>
        <v>33.99</v>
      </c>
    </row>
    <row r="1625" spans="1:16" x14ac:dyDescent="0.3">
      <c r="A1625" t="s">
        <v>310</v>
      </c>
      <c r="B1625">
        <v>5021034</v>
      </c>
      <c r="C1625" t="s">
        <v>276</v>
      </c>
      <c r="D1625">
        <v>1</v>
      </c>
      <c r="E1625" s="10">
        <v>185.4</v>
      </c>
      <c r="F1625" s="10">
        <v>185.4</v>
      </c>
      <c r="G1625" s="10">
        <v>148.32</v>
      </c>
      <c r="H1625">
        <v>20</v>
      </c>
      <c r="I1625" s="10" t="str">
        <f>_xlfn.XLOOKUP(Q1_2025[[#This Row],[Artikelnr]],Artikel_prijzen[Artnr],Artikel_prijzen[Groep],"")</f>
        <v>Elektra</v>
      </c>
      <c r="J1625" s="10">
        <f>_xlfn.XLOOKUP(Q1_2025[[#This Row],[Artikelnr]],Artikel_prijzen[Artnr],Artikel_prijzen[Prijs 2025],"")</f>
        <v>106.8625</v>
      </c>
      <c r="K1625" s="10" t="str">
        <f>IF(Q1_2025[[#This Row],[Artikelprijs]]&lt;&gt;"",IF(Q1_2025[[#This Row],[Stuksprijs]]=Q1_2025[[#This Row],[Artikelprijs]],"Prijs gelijk","Prijs wijkt af"),"")</f>
        <v>Prijs wijkt af</v>
      </c>
      <c r="L1625" s="10"/>
      <c r="M1625" t="s">
        <v>536</v>
      </c>
      <c r="N1625" s="10">
        <f>IF(Q1_2025[[#This Row],[Prijstype]]="Artikelprijs",Q1_2025[[#This Row],[Artikelprijs]],Q1_2025[[#This Row],[Stuksprijs]])</f>
        <v>106.8625</v>
      </c>
      <c r="O1625" s="10">
        <f>IF(Q1_2025[[#This Row],[Prijstype]]="Artikelprijs",Q1_2025[[#This Row],[Artikelprijs]] * Q1_2025[[#This Row],[Besteld]],Q1_2025[[#This Row],[Brutobedrag]])</f>
        <v>106.8625</v>
      </c>
      <c r="P1625" s="10">
        <f>IF(Q1_2025[[#This Row],[Prijstype]] = "Artikelprijs",Q1_2025[[#This Row],[Brutobedrag 2]]*(100-Q1_2025[[#This Row],[Relatiekorting percentage]])/100,Q1_2025[[#This Row],[Bruto - Rel.korting]])</f>
        <v>85.49</v>
      </c>
    </row>
    <row r="1626" spans="1:16" x14ac:dyDescent="0.3">
      <c r="A1626" t="s">
        <v>310</v>
      </c>
      <c r="B1626">
        <v>5010017</v>
      </c>
      <c r="C1626" t="s">
        <v>248</v>
      </c>
      <c r="D1626">
        <v>2</v>
      </c>
      <c r="E1626" s="10">
        <v>48.93</v>
      </c>
      <c r="F1626" s="10">
        <v>97.86</v>
      </c>
      <c r="G1626" s="10">
        <v>73.39</v>
      </c>
      <c r="H1626">
        <v>25</v>
      </c>
      <c r="I1626" s="10" t="str">
        <f>_xlfn.XLOOKUP(Q1_2025[[#This Row],[Artikelnr]],Artikel_prijzen[Artnr],Artikel_prijzen[Groep],"")</f>
        <v/>
      </c>
      <c r="J1626" s="10" t="str">
        <f>_xlfn.XLOOKUP(Q1_2025[[#This Row],[Artikelnr]],Artikel_prijzen[Artnr],Artikel_prijzen[Prijs 2025],"")</f>
        <v/>
      </c>
      <c r="K1626" s="10" t="str">
        <f>IF(Q1_2025[[#This Row],[Artikelprijs]]&lt;&gt;"",IF(Q1_2025[[#This Row],[Stuksprijs]]=Q1_2025[[#This Row],[Artikelprijs]],"Prijs gelijk","Prijs wijkt af"),"")</f>
        <v/>
      </c>
      <c r="L1626" s="10"/>
      <c r="N1626" s="10">
        <f>IF(Q1_2025[[#This Row],[Prijstype]]="Artikelprijs",Q1_2025[[#This Row],[Artikelprijs]],Q1_2025[[#This Row],[Stuksprijs]])</f>
        <v>48.93</v>
      </c>
      <c r="O1626" s="10">
        <f>IF(Q1_2025[[#This Row],[Prijstype]]="Artikelprijs",Q1_2025[[#This Row],[Artikelprijs]] * Q1_2025[[#This Row],[Besteld]],Q1_2025[[#This Row],[Brutobedrag]])</f>
        <v>97.86</v>
      </c>
      <c r="P1626" s="10">
        <f>IF(Q1_2025[[#This Row],[Prijstype]] = "Artikelprijs",Q1_2025[[#This Row],[Brutobedrag 2]]*(100-Q1_2025[[#This Row],[Relatiekorting percentage]])/100,Q1_2025[[#This Row],[Bruto - Rel.korting]])</f>
        <v>73.39</v>
      </c>
    </row>
    <row r="1627" spans="1:16" x14ac:dyDescent="0.3">
      <c r="A1627" t="s">
        <v>310</v>
      </c>
      <c r="B1627">
        <v>5020009</v>
      </c>
      <c r="C1627" t="s">
        <v>125</v>
      </c>
      <c r="D1627">
        <v>2</v>
      </c>
      <c r="E1627" s="10">
        <v>45.32</v>
      </c>
      <c r="F1627" s="10">
        <v>90.64</v>
      </c>
      <c r="G1627" s="10">
        <v>67.98</v>
      </c>
      <c r="H1627">
        <v>25</v>
      </c>
      <c r="I1627" s="10" t="str">
        <f>_xlfn.XLOOKUP(Q1_2025[[#This Row],[Artikelnr]],Artikel_prijzen[Artnr],Artikel_prijzen[Groep],"")</f>
        <v/>
      </c>
      <c r="J1627" s="10" t="str">
        <f>_xlfn.XLOOKUP(Q1_2025[[#This Row],[Artikelnr]],Artikel_prijzen[Artnr],Artikel_prijzen[Prijs 2025],"")</f>
        <v/>
      </c>
      <c r="K1627" s="10" t="str">
        <f>IF(Q1_2025[[#This Row],[Artikelprijs]]&lt;&gt;"",IF(Q1_2025[[#This Row],[Stuksprijs]]=Q1_2025[[#This Row],[Artikelprijs]],"Prijs gelijk","Prijs wijkt af"),"")</f>
        <v/>
      </c>
      <c r="L1627" s="10"/>
      <c r="N1627" s="10">
        <f>IF(Q1_2025[[#This Row],[Prijstype]]="Artikelprijs",Q1_2025[[#This Row],[Artikelprijs]],Q1_2025[[#This Row],[Stuksprijs]])</f>
        <v>45.32</v>
      </c>
      <c r="O1627" s="10">
        <f>IF(Q1_2025[[#This Row],[Prijstype]]="Artikelprijs",Q1_2025[[#This Row],[Artikelprijs]] * Q1_2025[[#This Row],[Besteld]],Q1_2025[[#This Row],[Brutobedrag]])</f>
        <v>90.64</v>
      </c>
      <c r="P1627" s="10">
        <f>IF(Q1_2025[[#This Row],[Prijstype]] = "Artikelprijs",Q1_2025[[#This Row],[Brutobedrag 2]]*(100-Q1_2025[[#This Row],[Relatiekorting percentage]])/100,Q1_2025[[#This Row],[Bruto - Rel.korting]])</f>
        <v>67.98</v>
      </c>
    </row>
    <row r="1628" spans="1:16" x14ac:dyDescent="0.3">
      <c r="A1628" t="s">
        <v>310</v>
      </c>
      <c r="B1628">
        <v>5021034</v>
      </c>
      <c r="C1628" t="s">
        <v>276</v>
      </c>
      <c r="D1628">
        <v>1</v>
      </c>
      <c r="E1628" s="10">
        <v>185.4</v>
      </c>
      <c r="F1628" s="10">
        <v>185.4</v>
      </c>
      <c r="G1628" s="10">
        <v>148.32</v>
      </c>
      <c r="H1628">
        <v>20</v>
      </c>
      <c r="I1628" s="10" t="str">
        <f>_xlfn.XLOOKUP(Q1_2025[[#This Row],[Artikelnr]],Artikel_prijzen[Artnr],Artikel_prijzen[Groep],"")</f>
        <v>Elektra</v>
      </c>
      <c r="J1628" s="10">
        <f>_xlfn.XLOOKUP(Q1_2025[[#This Row],[Artikelnr]],Artikel_prijzen[Artnr],Artikel_prijzen[Prijs 2025],"")</f>
        <v>106.8625</v>
      </c>
      <c r="K1628" s="10" t="str">
        <f>IF(Q1_2025[[#This Row],[Artikelprijs]]&lt;&gt;"",IF(Q1_2025[[#This Row],[Stuksprijs]]=Q1_2025[[#This Row],[Artikelprijs]],"Prijs gelijk","Prijs wijkt af"),"")</f>
        <v>Prijs wijkt af</v>
      </c>
      <c r="L1628" s="10"/>
      <c r="M1628" t="s">
        <v>536</v>
      </c>
      <c r="N1628" s="10">
        <f>IF(Q1_2025[[#This Row],[Prijstype]]="Artikelprijs",Q1_2025[[#This Row],[Artikelprijs]],Q1_2025[[#This Row],[Stuksprijs]])</f>
        <v>106.8625</v>
      </c>
      <c r="O1628" s="10">
        <f>IF(Q1_2025[[#This Row],[Prijstype]]="Artikelprijs",Q1_2025[[#This Row],[Artikelprijs]] * Q1_2025[[#This Row],[Besteld]],Q1_2025[[#This Row],[Brutobedrag]])</f>
        <v>106.8625</v>
      </c>
      <c r="P1628" s="10">
        <f>IF(Q1_2025[[#This Row],[Prijstype]] = "Artikelprijs",Q1_2025[[#This Row],[Brutobedrag 2]]*(100-Q1_2025[[#This Row],[Relatiekorting percentage]])/100,Q1_2025[[#This Row],[Bruto - Rel.korting]])</f>
        <v>85.49</v>
      </c>
    </row>
    <row r="1629" spans="1:16" x14ac:dyDescent="0.3">
      <c r="A1629" t="s">
        <v>310</v>
      </c>
      <c r="B1629">
        <v>1003012</v>
      </c>
      <c r="C1629" t="s">
        <v>221</v>
      </c>
      <c r="D1629">
        <v>3</v>
      </c>
      <c r="E1629" s="10">
        <v>30.45</v>
      </c>
      <c r="F1629" s="10">
        <v>91.35</v>
      </c>
      <c r="G1629" s="10">
        <v>63.94</v>
      </c>
      <c r="H1629">
        <v>30</v>
      </c>
      <c r="I1629" s="10" t="str">
        <f>_xlfn.XLOOKUP(Q1_2025[[#This Row],[Artikelnr]],Artikel_prijzen[Artnr],Artikel_prijzen[Groep],"")</f>
        <v/>
      </c>
      <c r="J1629" s="10" t="str">
        <f>_xlfn.XLOOKUP(Q1_2025[[#This Row],[Artikelnr]],Artikel_prijzen[Artnr],Artikel_prijzen[Prijs 2025],"")</f>
        <v/>
      </c>
      <c r="K1629" s="10" t="str">
        <f>IF(Q1_2025[[#This Row],[Artikelprijs]]&lt;&gt;"",IF(Q1_2025[[#This Row],[Stuksprijs]]=Q1_2025[[#This Row],[Artikelprijs]],"Prijs gelijk","Prijs wijkt af"),"")</f>
        <v/>
      </c>
      <c r="L1629" s="10"/>
      <c r="N1629" s="10">
        <f>IF(Q1_2025[[#This Row],[Prijstype]]="Artikelprijs",Q1_2025[[#This Row],[Artikelprijs]],Q1_2025[[#This Row],[Stuksprijs]])</f>
        <v>30.45</v>
      </c>
      <c r="O1629" s="10">
        <f>IF(Q1_2025[[#This Row],[Prijstype]]="Artikelprijs",Q1_2025[[#This Row],[Artikelprijs]] * Q1_2025[[#This Row],[Besteld]],Q1_2025[[#This Row],[Brutobedrag]])</f>
        <v>91.35</v>
      </c>
      <c r="P1629" s="10">
        <f>IF(Q1_2025[[#This Row],[Prijstype]] = "Artikelprijs",Q1_2025[[#This Row],[Brutobedrag 2]]*(100-Q1_2025[[#This Row],[Relatiekorting percentage]])/100,Q1_2025[[#This Row],[Bruto - Rel.korting]])</f>
        <v>63.94</v>
      </c>
    </row>
    <row r="1630" spans="1:16" x14ac:dyDescent="0.3">
      <c r="A1630" t="s">
        <v>310</v>
      </c>
      <c r="B1630">
        <v>5010014</v>
      </c>
      <c r="C1630" t="s">
        <v>311</v>
      </c>
      <c r="D1630">
        <v>5</v>
      </c>
      <c r="E1630" s="10">
        <v>30.9</v>
      </c>
      <c r="F1630" s="10">
        <v>154.5</v>
      </c>
      <c r="G1630" s="10">
        <v>115.87</v>
      </c>
      <c r="H1630">
        <v>25</v>
      </c>
      <c r="I1630" s="10" t="str">
        <f>_xlfn.XLOOKUP(Q1_2025[[#This Row],[Artikelnr]],Artikel_prijzen[Artnr],Artikel_prijzen[Groep],"")</f>
        <v/>
      </c>
      <c r="J1630" s="10" t="str">
        <f>_xlfn.XLOOKUP(Q1_2025[[#This Row],[Artikelnr]],Artikel_prijzen[Artnr],Artikel_prijzen[Prijs 2025],"")</f>
        <v/>
      </c>
      <c r="K1630" s="10" t="str">
        <f>IF(Q1_2025[[#This Row],[Artikelprijs]]&lt;&gt;"",IF(Q1_2025[[#This Row],[Stuksprijs]]=Q1_2025[[#This Row],[Artikelprijs]],"Prijs gelijk","Prijs wijkt af"),"")</f>
        <v/>
      </c>
      <c r="L1630" s="10"/>
      <c r="N1630" s="10">
        <f>IF(Q1_2025[[#This Row],[Prijstype]]="Artikelprijs",Q1_2025[[#This Row],[Artikelprijs]],Q1_2025[[#This Row],[Stuksprijs]])</f>
        <v>30.9</v>
      </c>
      <c r="O1630" s="10">
        <f>IF(Q1_2025[[#This Row],[Prijstype]]="Artikelprijs",Q1_2025[[#This Row],[Artikelprijs]] * Q1_2025[[#This Row],[Besteld]],Q1_2025[[#This Row],[Brutobedrag]])</f>
        <v>154.5</v>
      </c>
      <c r="P1630" s="10">
        <f>IF(Q1_2025[[#This Row],[Prijstype]] = "Artikelprijs",Q1_2025[[#This Row],[Brutobedrag 2]]*(100-Q1_2025[[#This Row],[Relatiekorting percentage]])/100,Q1_2025[[#This Row],[Bruto - Rel.korting]])</f>
        <v>115.87</v>
      </c>
    </row>
    <row r="1631" spans="1:16" x14ac:dyDescent="0.3">
      <c r="A1631" t="s">
        <v>310</v>
      </c>
      <c r="B1631">
        <v>5021034</v>
      </c>
      <c r="C1631" t="s">
        <v>276</v>
      </c>
      <c r="D1631">
        <v>1</v>
      </c>
      <c r="E1631" s="10">
        <v>185.4</v>
      </c>
      <c r="F1631" s="10">
        <v>185.4</v>
      </c>
      <c r="G1631" s="10">
        <v>148.32</v>
      </c>
      <c r="H1631">
        <v>20</v>
      </c>
      <c r="I1631" s="10" t="str">
        <f>_xlfn.XLOOKUP(Q1_2025[[#This Row],[Artikelnr]],Artikel_prijzen[Artnr],Artikel_prijzen[Groep],"")</f>
        <v>Elektra</v>
      </c>
      <c r="J1631" s="10">
        <f>_xlfn.XLOOKUP(Q1_2025[[#This Row],[Artikelnr]],Artikel_prijzen[Artnr],Artikel_prijzen[Prijs 2025],"")</f>
        <v>106.8625</v>
      </c>
      <c r="K1631" s="10" t="str">
        <f>IF(Q1_2025[[#This Row],[Artikelprijs]]&lt;&gt;"",IF(Q1_2025[[#This Row],[Stuksprijs]]=Q1_2025[[#This Row],[Artikelprijs]],"Prijs gelijk","Prijs wijkt af"),"")</f>
        <v>Prijs wijkt af</v>
      </c>
      <c r="L1631" s="10"/>
      <c r="M1631" t="s">
        <v>536</v>
      </c>
      <c r="N1631" s="10">
        <f>IF(Q1_2025[[#This Row],[Prijstype]]="Artikelprijs",Q1_2025[[#This Row],[Artikelprijs]],Q1_2025[[#This Row],[Stuksprijs]])</f>
        <v>106.8625</v>
      </c>
      <c r="O1631" s="10">
        <f>IF(Q1_2025[[#This Row],[Prijstype]]="Artikelprijs",Q1_2025[[#This Row],[Artikelprijs]] * Q1_2025[[#This Row],[Besteld]],Q1_2025[[#This Row],[Brutobedrag]])</f>
        <v>106.8625</v>
      </c>
      <c r="P1631" s="10">
        <f>IF(Q1_2025[[#This Row],[Prijstype]] = "Artikelprijs",Q1_2025[[#This Row],[Brutobedrag 2]]*(100-Q1_2025[[#This Row],[Relatiekorting percentage]])/100,Q1_2025[[#This Row],[Bruto - Rel.korting]])</f>
        <v>85.49</v>
      </c>
    </row>
    <row r="1632" spans="1:16" x14ac:dyDescent="0.3">
      <c r="A1632" t="s">
        <v>310</v>
      </c>
      <c r="B1632">
        <v>5010017</v>
      </c>
      <c r="C1632" t="s">
        <v>248</v>
      </c>
      <c r="D1632">
        <v>2</v>
      </c>
      <c r="E1632" s="10">
        <v>48.93</v>
      </c>
      <c r="F1632" s="10">
        <v>97.86</v>
      </c>
      <c r="G1632" s="10">
        <v>73.39</v>
      </c>
      <c r="H1632">
        <v>25</v>
      </c>
      <c r="I1632" s="10" t="str">
        <f>_xlfn.XLOOKUP(Q1_2025[[#This Row],[Artikelnr]],Artikel_prijzen[Artnr],Artikel_prijzen[Groep],"")</f>
        <v/>
      </c>
      <c r="J1632" s="10" t="str">
        <f>_xlfn.XLOOKUP(Q1_2025[[#This Row],[Artikelnr]],Artikel_prijzen[Artnr],Artikel_prijzen[Prijs 2025],"")</f>
        <v/>
      </c>
      <c r="K1632" s="10" t="str">
        <f>IF(Q1_2025[[#This Row],[Artikelprijs]]&lt;&gt;"",IF(Q1_2025[[#This Row],[Stuksprijs]]=Q1_2025[[#This Row],[Artikelprijs]],"Prijs gelijk","Prijs wijkt af"),"")</f>
        <v/>
      </c>
      <c r="L1632" s="10"/>
      <c r="N1632" s="10">
        <f>IF(Q1_2025[[#This Row],[Prijstype]]="Artikelprijs",Q1_2025[[#This Row],[Artikelprijs]],Q1_2025[[#This Row],[Stuksprijs]])</f>
        <v>48.93</v>
      </c>
      <c r="O1632" s="10">
        <f>IF(Q1_2025[[#This Row],[Prijstype]]="Artikelprijs",Q1_2025[[#This Row],[Artikelprijs]] * Q1_2025[[#This Row],[Besteld]],Q1_2025[[#This Row],[Brutobedrag]])</f>
        <v>97.86</v>
      </c>
      <c r="P1632" s="10">
        <f>IF(Q1_2025[[#This Row],[Prijstype]] = "Artikelprijs",Q1_2025[[#This Row],[Brutobedrag 2]]*(100-Q1_2025[[#This Row],[Relatiekorting percentage]])/100,Q1_2025[[#This Row],[Bruto - Rel.korting]])</f>
        <v>73.39</v>
      </c>
    </row>
    <row r="1633" spans="1:16" x14ac:dyDescent="0.3">
      <c r="A1633" t="s">
        <v>310</v>
      </c>
      <c r="B1633">
        <v>5020009</v>
      </c>
      <c r="C1633" t="s">
        <v>125</v>
      </c>
      <c r="D1633">
        <v>2</v>
      </c>
      <c r="E1633" s="10">
        <v>45.32</v>
      </c>
      <c r="F1633" s="10">
        <v>90.64</v>
      </c>
      <c r="G1633" s="10">
        <v>67.98</v>
      </c>
      <c r="H1633">
        <v>25</v>
      </c>
      <c r="I1633" s="10" t="str">
        <f>_xlfn.XLOOKUP(Q1_2025[[#This Row],[Artikelnr]],Artikel_prijzen[Artnr],Artikel_prijzen[Groep],"")</f>
        <v/>
      </c>
      <c r="J1633" s="10" t="str">
        <f>_xlfn.XLOOKUP(Q1_2025[[#This Row],[Artikelnr]],Artikel_prijzen[Artnr],Artikel_prijzen[Prijs 2025],"")</f>
        <v/>
      </c>
      <c r="K1633" s="10" t="str">
        <f>IF(Q1_2025[[#This Row],[Artikelprijs]]&lt;&gt;"",IF(Q1_2025[[#This Row],[Stuksprijs]]=Q1_2025[[#This Row],[Artikelprijs]],"Prijs gelijk","Prijs wijkt af"),"")</f>
        <v/>
      </c>
      <c r="L1633" s="10"/>
      <c r="N1633" s="10">
        <f>IF(Q1_2025[[#This Row],[Prijstype]]="Artikelprijs",Q1_2025[[#This Row],[Artikelprijs]],Q1_2025[[#This Row],[Stuksprijs]])</f>
        <v>45.32</v>
      </c>
      <c r="O1633" s="10">
        <f>IF(Q1_2025[[#This Row],[Prijstype]]="Artikelprijs",Q1_2025[[#This Row],[Artikelprijs]] * Q1_2025[[#This Row],[Besteld]],Q1_2025[[#This Row],[Brutobedrag]])</f>
        <v>90.64</v>
      </c>
      <c r="P1633" s="10">
        <f>IF(Q1_2025[[#This Row],[Prijstype]] = "Artikelprijs",Q1_2025[[#This Row],[Brutobedrag 2]]*(100-Q1_2025[[#This Row],[Relatiekorting percentage]])/100,Q1_2025[[#This Row],[Bruto - Rel.korting]])</f>
        <v>67.98</v>
      </c>
    </row>
    <row r="1634" spans="1:16" x14ac:dyDescent="0.3">
      <c r="A1634" t="s">
        <v>310</v>
      </c>
      <c r="B1634">
        <v>5021034</v>
      </c>
      <c r="C1634" t="s">
        <v>276</v>
      </c>
      <c r="D1634">
        <v>1</v>
      </c>
      <c r="E1634" s="10">
        <v>185.4</v>
      </c>
      <c r="F1634" s="10">
        <v>185.4</v>
      </c>
      <c r="G1634" s="10">
        <v>148.32</v>
      </c>
      <c r="H1634">
        <v>20</v>
      </c>
      <c r="I1634" s="10" t="str">
        <f>_xlfn.XLOOKUP(Q1_2025[[#This Row],[Artikelnr]],Artikel_prijzen[Artnr],Artikel_prijzen[Groep],"")</f>
        <v>Elektra</v>
      </c>
      <c r="J1634" s="10">
        <f>_xlfn.XLOOKUP(Q1_2025[[#This Row],[Artikelnr]],Artikel_prijzen[Artnr],Artikel_prijzen[Prijs 2025],"")</f>
        <v>106.8625</v>
      </c>
      <c r="K1634" s="10" t="str">
        <f>IF(Q1_2025[[#This Row],[Artikelprijs]]&lt;&gt;"",IF(Q1_2025[[#This Row],[Stuksprijs]]=Q1_2025[[#This Row],[Artikelprijs]],"Prijs gelijk","Prijs wijkt af"),"")</f>
        <v>Prijs wijkt af</v>
      </c>
      <c r="L1634" s="10"/>
      <c r="M1634" t="s">
        <v>536</v>
      </c>
      <c r="N1634" s="10">
        <f>IF(Q1_2025[[#This Row],[Prijstype]]="Artikelprijs",Q1_2025[[#This Row],[Artikelprijs]],Q1_2025[[#This Row],[Stuksprijs]])</f>
        <v>106.8625</v>
      </c>
      <c r="O1634" s="10">
        <f>IF(Q1_2025[[#This Row],[Prijstype]]="Artikelprijs",Q1_2025[[#This Row],[Artikelprijs]] * Q1_2025[[#This Row],[Besteld]],Q1_2025[[#This Row],[Brutobedrag]])</f>
        <v>106.8625</v>
      </c>
      <c r="P1634" s="10">
        <f>IF(Q1_2025[[#This Row],[Prijstype]] = "Artikelprijs",Q1_2025[[#This Row],[Brutobedrag 2]]*(100-Q1_2025[[#This Row],[Relatiekorting percentage]])/100,Q1_2025[[#This Row],[Bruto - Rel.korting]])</f>
        <v>85.49</v>
      </c>
    </row>
    <row r="1635" spans="1:16" x14ac:dyDescent="0.3">
      <c r="A1635" t="s">
        <v>310</v>
      </c>
      <c r="B1635">
        <v>5020009</v>
      </c>
      <c r="C1635" t="s">
        <v>125</v>
      </c>
      <c r="D1635">
        <v>1</v>
      </c>
      <c r="E1635" s="10">
        <v>45.32</v>
      </c>
      <c r="F1635" s="10">
        <v>45.32</v>
      </c>
      <c r="G1635" s="10">
        <v>33.99</v>
      </c>
      <c r="H1635">
        <v>25</v>
      </c>
      <c r="I1635" s="10" t="str">
        <f>_xlfn.XLOOKUP(Q1_2025[[#This Row],[Artikelnr]],Artikel_prijzen[Artnr],Artikel_prijzen[Groep],"")</f>
        <v/>
      </c>
      <c r="J1635" s="10" t="str">
        <f>_xlfn.XLOOKUP(Q1_2025[[#This Row],[Artikelnr]],Artikel_prijzen[Artnr],Artikel_prijzen[Prijs 2025],"")</f>
        <v/>
      </c>
      <c r="K1635" s="10" t="str">
        <f>IF(Q1_2025[[#This Row],[Artikelprijs]]&lt;&gt;"",IF(Q1_2025[[#This Row],[Stuksprijs]]=Q1_2025[[#This Row],[Artikelprijs]],"Prijs gelijk","Prijs wijkt af"),"")</f>
        <v/>
      </c>
      <c r="L1635" s="10"/>
      <c r="N1635" s="10">
        <f>IF(Q1_2025[[#This Row],[Prijstype]]="Artikelprijs",Q1_2025[[#This Row],[Artikelprijs]],Q1_2025[[#This Row],[Stuksprijs]])</f>
        <v>45.32</v>
      </c>
      <c r="O1635" s="10">
        <f>IF(Q1_2025[[#This Row],[Prijstype]]="Artikelprijs",Q1_2025[[#This Row],[Artikelprijs]] * Q1_2025[[#This Row],[Besteld]],Q1_2025[[#This Row],[Brutobedrag]])</f>
        <v>45.32</v>
      </c>
      <c r="P1635" s="10">
        <f>IF(Q1_2025[[#This Row],[Prijstype]] = "Artikelprijs",Q1_2025[[#This Row],[Brutobedrag 2]]*(100-Q1_2025[[#This Row],[Relatiekorting percentage]])/100,Q1_2025[[#This Row],[Bruto - Rel.korting]])</f>
        <v>33.99</v>
      </c>
    </row>
    <row r="1636" spans="1:16" x14ac:dyDescent="0.3">
      <c r="A1636" t="s">
        <v>310</v>
      </c>
      <c r="B1636">
        <v>5021034</v>
      </c>
      <c r="C1636" t="s">
        <v>276</v>
      </c>
      <c r="D1636">
        <v>1</v>
      </c>
      <c r="E1636" s="10">
        <v>185.4</v>
      </c>
      <c r="F1636" s="10">
        <v>185.4</v>
      </c>
      <c r="G1636" s="10">
        <v>148.32</v>
      </c>
      <c r="H1636">
        <v>20</v>
      </c>
      <c r="I1636" s="10" t="str">
        <f>_xlfn.XLOOKUP(Q1_2025[[#This Row],[Artikelnr]],Artikel_prijzen[Artnr],Artikel_prijzen[Groep],"")</f>
        <v>Elektra</v>
      </c>
      <c r="J1636" s="10">
        <f>_xlfn.XLOOKUP(Q1_2025[[#This Row],[Artikelnr]],Artikel_prijzen[Artnr],Artikel_prijzen[Prijs 2025],"")</f>
        <v>106.8625</v>
      </c>
      <c r="K1636" s="10" t="str">
        <f>IF(Q1_2025[[#This Row],[Artikelprijs]]&lt;&gt;"",IF(Q1_2025[[#This Row],[Stuksprijs]]=Q1_2025[[#This Row],[Artikelprijs]],"Prijs gelijk","Prijs wijkt af"),"")</f>
        <v>Prijs wijkt af</v>
      </c>
      <c r="L1636" s="10"/>
      <c r="M1636" t="s">
        <v>536</v>
      </c>
      <c r="N1636" s="10">
        <f>IF(Q1_2025[[#This Row],[Prijstype]]="Artikelprijs",Q1_2025[[#This Row],[Artikelprijs]],Q1_2025[[#This Row],[Stuksprijs]])</f>
        <v>106.8625</v>
      </c>
      <c r="O1636" s="10">
        <f>IF(Q1_2025[[#This Row],[Prijstype]]="Artikelprijs",Q1_2025[[#This Row],[Artikelprijs]] * Q1_2025[[#This Row],[Besteld]],Q1_2025[[#This Row],[Brutobedrag]])</f>
        <v>106.8625</v>
      </c>
      <c r="P1636" s="10">
        <f>IF(Q1_2025[[#This Row],[Prijstype]] = "Artikelprijs",Q1_2025[[#This Row],[Brutobedrag 2]]*(100-Q1_2025[[#This Row],[Relatiekorting percentage]])/100,Q1_2025[[#This Row],[Bruto - Rel.korting]])</f>
        <v>85.49</v>
      </c>
    </row>
    <row r="1637" spans="1:16" x14ac:dyDescent="0.3">
      <c r="A1637" t="s">
        <v>310</v>
      </c>
      <c r="B1637">
        <v>1003012</v>
      </c>
      <c r="C1637" t="s">
        <v>221</v>
      </c>
      <c r="D1637">
        <v>3</v>
      </c>
      <c r="E1637" s="10">
        <v>30.45</v>
      </c>
      <c r="F1637" s="10">
        <v>91.35</v>
      </c>
      <c r="G1637" s="10">
        <v>63.94</v>
      </c>
      <c r="H1637">
        <v>30</v>
      </c>
      <c r="I1637" s="10" t="str">
        <f>_xlfn.XLOOKUP(Q1_2025[[#This Row],[Artikelnr]],Artikel_prijzen[Artnr],Artikel_prijzen[Groep],"")</f>
        <v/>
      </c>
      <c r="J1637" s="10" t="str">
        <f>_xlfn.XLOOKUP(Q1_2025[[#This Row],[Artikelnr]],Artikel_prijzen[Artnr],Artikel_prijzen[Prijs 2025],"")</f>
        <v/>
      </c>
      <c r="K1637" s="10" t="str">
        <f>IF(Q1_2025[[#This Row],[Artikelprijs]]&lt;&gt;"",IF(Q1_2025[[#This Row],[Stuksprijs]]=Q1_2025[[#This Row],[Artikelprijs]],"Prijs gelijk","Prijs wijkt af"),"")</f>
        <v/>
      </c>
      <c r="L1637" s="10"/>
      <c r="N1637" s="10">
        <f>IF(Q1_2025[[#This Row],[Prijstype]]="Artikelprijs",Q1_2025[[#This Row],[Artikelprijs]],Q1_2025[[#This Row],[Stuksprijs]])</f>
        <v>30.45</v>
      </c>
      <c r="O1637" s="10">
        <f>IF(Q1_2025[[#This Row],[Prijstype]]="Artikelprijs",Q1_2025[[#This Row],[Artikelprijs]] * Q1_2025[[#This Row],[Besteld]],Q1_2025[[#This Row],[Brutobedrag]])</f>
        <v>91.35</v>
      </c>
      <c r="P1637" s="10">
        <f>IF(Q1_2025[[#This Row],[Prijstype]] = "Artikelprijs",Q1_2025[[#This Row],[Brutobedrag 2]]*(100-Q1_2025[[#This Row],[Relatiekorting percentage]])/100,Q1_2025[[#This Row],[Bruto - Rel.korting]])</f>
        <v>63.94</v>
      </c>
    </row>
    <row r="1638" spans="1:16" x14ac:dyDescent="0.3">
      <c r="A1638" t="s">
        <v>310</v>
      </c>
      <c r="B1638">
        <v>5010014</v>
      </c>
      <c r="C1638" t="s">
        <v>311</v>
      </c>
      <c r="D1638">
        <v>5</v>
      </c>
      <c r="E1638" s="10">
        <v>30.9</v>
      </c>
      <c r="F1638" s="10">
        <v>154.5</v>
      </c>
      <c r="G1638" s="10">
        <v>115.87</v>
      </c>
      <c r="H1638">
        <v>25</v>
      </c>
      <c r="I1638" s="10" t="str">
        <f>_xlfn.XLOOKUP(Q1_2025[[#This Row],[Artikelnr]],Artikel_prijzen[Artnr],Artikel_prijzen[Groep],"")</f>
        <v/>
      </c>
      <c r="J1638" s="10" t="str">
        <f>_xlfn.XLOOKUP(Q1_2025[[#This Row],[Artikelnr]],Artikel_prijzen[Artnr],Artikel_prijzen[Prijs 2025],"")</f>
        <v/>
      </c>
      <c r="K1638" s="10" t="str">
        <f>IF(Q1_2025[[#This Row],[Artikelprijs]]&lt;&gt;"",IF(Q1_2025[[#This Row],[Stuksprijs]]=Q1_2025[[#This Row],[Artikelprijs]],"Prijs gelijk","Prijs wijkt af"),"")</f>
        <v/>
      </c>
      <c r="L1638" s="10"/>
      <c r="N1638" s="10">
        <f>IF(Q1_2025[[#This Row],[Prijstype]]="Artikelprijs",Q1_2025[[#This Row],[Artikelprijs]],Q1_2025[[#This Row],[Stuksprijs]])</f>
        <v>30.9</v>
      </c>
      <c r="O1638" s="10">
        <f>IF(Q1_2025[[#This Row],[Prijstype]]="Artikelprijs",Q1_2025[[#This Row],[Artikelprijs]] * Q1_2025[[#This Row],[Besteld]],Q1_2025[[#This Row],[Brutobedrag]])</f>
        <v>154.5</v>
      </c>
      <c r="P1638" s="10">
        <f>IF(Q1_2025[[#This Row],[Prijstype]] = "Artikelprijs",Q1_2025[[#This Row],[Brutobedrag 2]]*(100-Q1_2025[[#This Row],[Relatiekorting percentage]])/100,Q1_2025[[#This Row],[Bruto - Rel.korting]])</f>
        <v>115.87</v>
      </c>
    </row>
    <row r="1639" spans="1:16" x14ac:dyDescent="0.3">
      <c r="A1639" t="s">
        <v>310</v>
      </c>
      <c r="B1639">
        <v>5021034</v>
      </c>
      <c r="C1639" t="s">
        <v>276</v>
      </c>
      <c r="D1639">
        <v>1</v>
      </c>
      <c r="E1639" s="10">
        <v>185.4</v>
      </c>
      <c r="F1639" s="10">
        <v>185.4</v>
      </c>
      <c r="G1639" s="10">
        <v>148.32</v>
      </c>
      <c r="H1639">
        <v>20</v>
      </c>
      <c r="I1639" s="10" t="str">
        <f>_xlfn.XLOOKUP(Q1_2025[[#This Row],[Artikelnr]],Artikel_prijzen[Artnr],Artikel_prijzen[Groep],"")</f>
        <v>Elektra</v>
      </c>
      <c r="J1639" s="10">
        <f>_xlfn.XLOOKUP(Q1_2025[[#This Row],[Artikelnr]],Artikel_prijzen[Artnr],Artikel_prijzen[Prijs 2025],"")</f>
        <v>106.8625</v>
      </c>
      <c r="K1639" s="10" t="str">
        <f>IF(Q1_2025[[#This Row],[Artikelprijs]]&lt;&gt;"",IF(Q1_2025[[#This Row],[Stuksprijs]]=Q1_2025[[#This Row],[Artikelprijs]],"Prijs gelijk","Prijs wijkt af"),"")</f>
        <v>Prijs wijkt af</v>
      </c>
      <c r="L1639" s="10"/>
      <c r="M1639" t="s">
        <v>536</v>
      </c>
      <c r="N1639" s="10">
        <f>IF(Q1_2025[[#This Row],[Prijstype]]="Artikelprijs",Q1_2025[[#This Row],[Artikelprijs]],Q1_2025[[#This Row],[Stuksprijs]])</f>
        <v>106.8625</v>
      </c>
      <c r="O1639" s="10">
        <f>IF(Q1_2025[[#This Row],[Prijstype]]="Artikelprijs",Q1_2025[[#This Row],[Artikelprijs]] * Q1_2025[[#This Row],[Besteld]],Q1_2025[[#This Row],[Brutobedrag]])</f>
        <v>106.8625</v>
      </c>
      <c r="P1639" s="10">
        <f>IF(Q1_2025[[#This Row],[Prijstype]] = "Artikelprijs",Q1_2025[[#This Row],[Brutobedrag 2]]*(100-Q1_2025[[#This Row],[Relatiekorting percentage]])/100,Q1_2025[[#This Row],[Bruto - Rel.korting]])</f>
        <v>85.49</v>
      </c>
    </row>
    <row r="1640" spans="1:16" x14ac:dyDescent="0.3">
      <c r="A1640" t="s">
        <v>310</v>
      </c>
      <c r="B1640">
        <v>5020009</v>
      </c>
      <c r="C1640" t="s">
        <v>125</v>
      </c>
      <c r="D1640">
        <v>1</v>
      </c>
      <c r="E1640" s="10">
        <v>45.32</v>
      </c>
      <c r="F1640" s="10">
        <v>45.32</v>
      </c>
      <c r="G1640" s="10">
        <v>33.99</v>
      </c>
      <c r="H1640">
        <v>25</v>
      </c>
      <c r="I1640" s="10" t="str">
        <f>_xlfn.XLOOKUP(Q1_2025[[#This Row],[Artikelnr]],Artikel_prijzen[Artnr],Artikel_prijzen[Groep],"")</f>
        <v/>
      </c>
      <c r="J1640" s="10" t="str">
        <f>_xlfn.XLOOKUP(Q1_2025[[#This Row],[Artikelnr]],Artikel_prijzen[Artnr],Artikel_prijzen[Prijs 2025],"")</f>
        <v/>
      </c>
      <c r="K1640" s="10" t="str">
        <f>IF(Q1_2025[[#This Row],[Artikelprijs]]&lt;&gt;"",IF(Q1_2025[[#This Row],[Stuksprijs]]=Q1_2025[[#This Row],[Artikelprijs]],"Prijs gelijk","Prijs wijkt af"),"")</f>
        <v/>
      </c>
      <c r="L1640" s="10"/>
      <c r="N1640" s="10">
        <f>IF(Q1_2025[[#This Row],[Prijstype]]="Artikelprijs",Q1_2025[[#This Row],[Artikelprijs]],Q1_2025[[#This Row],[Stuksprijs]])</f>
        <v>45.32</v>
      </c>
      <c r="O1640" s="10">
        <f>IF(Q1_2025[[#This Row],[Prijstype]]="Artikelprijs",Q1_2025[[#This Row],[Artikelprijs]] * Q1_2025[[#This Row],[Besteld]],Q1_2025[[#This Row],[Brutobedrag]])</f>
        <v>45.32</v>
      </c>
      <c r="P1640" s="10">
        <f>IF(Q1_2025[[#This Row],[Prijstype]] = "Artikelprijs",Q1_2025[[#This Row],[Brutobedrag 2]]*(100-Q1_2025[[#This Row],[Relatiekorting percentage]])/100,Q1_2025[[#This Row],[Bruto - Rel.korting]])</f>
        <v>33.99</v>
      </c>
    </row>
    <row r="1641" spans="1:16" x14ac:dyDescent="0.3">
      <c r="A1641" t="s">
        <v>310</v>
      </c>
      <c r="B1641">
        <v>5021034</v>
      </c>
      <c r="C1641" t="s">
        <v>276</v>
      </c>
      <c r="D1641">
        <v>1</v>
      </c>
      <c r="E1641" s="10">
        <v>185.4</v>
      </c>
      <c r="F1641" s="10">
        <v>185.4</v>
      </c>
      <c r="G1641" s="10">
        <v>148.32</v>
      </c>
      <c r="H1641">
        <v>20</v>
      </c>
      <c r="I1641" s="10" t="str">
        <f>_xlfn.XLOOKUP(Q1_2025[[#This Row],[Artikelnr]],Artikel_prijzen[Artnr],Artikel_prijzen[Groep],"")</f>
        <v>Elektra</v>
      </c>
      <c r="J1641" s="10">
        <f>_xlfn.XLOOKUP(Q1_2025[[#This Row],[Artikelnr]],Artikel_prijzen[Artnr],Artikel_prijzen[Prijs 2025],"")</f>
        <v>106.8625</v>
      </c>
      <c r="K1641" s="10" t="str">
        <f>IF(Q1_2025[[#This Row],[Artikelprijs]]&lt;&gt;"",IF(Q1_2025[[#This Row],[Stuksprijs]]=Q1_2025[[#This Row],[Artikelprijs]],"Prijs gelijk","Prijs wijkt af"),"")</f>
        <v>Prijs wijkt af</v>
      </c>
      <c r="L1641" s="10"/>
      <c r="M1641" t="s">
        <v>536</v>
      </c>
      <c r="N1641" s="10">
        <f>IF(Q1_2025[[#This Row],[Prijstype]]="Artikelprijs",Q1_2025[[#This Row],[Artikelprijs]],Q1_2025[[#This Row],[Stuksprijs]])</f>
        <v>106.8625</v>
      </c>
      <c r="O1641" s="10">
        <f>IF(Q1_2025[[#This Row],[Prijstype]]="Artikelprijs",Q1_2025[[#This Row],[Artikelprijs]] * Q1_2025[[#This Row],[Besteld]],Q1_2025[[#This Row],[Brutobedrag]])</f>
        <v>106.8625</v>
      </c>
      <c r="P1641" s="10">
        <f>IF(Q1_2025[[#This Row],[Prijstype]] = "Artikelprijs",Q1_2025[[#This Row],[Brutobedrag 2]]*(100-Q1_2025[[#This Row],[Relatiekorting percentage]])/100,Q1_2025[[#This Row],[Bruto - Rel.korting]])</f>
        <v>85.49</v>
      </c>
    </row>
    <row r="1642" spans="1:16" x14ac:dyDescent="0.3">
      <c r="A1642" t="s">
        <v>310</v>
      </c>
      <c r="B1642">
        <v>5010017</v>
      </c>
      <c r="C1642" t="s">
        <v>248</v>
      </c>
      <c r="D1642">
        <v>2</v>
      </c>
      <c r="E1642" s="10">
        <v>48.93</v>
      </c>
      <c r="F1642" s="10">
        <v>97.86</v>
      </c>
      <c r="G1642" s="10">
        <v>73.39</v>
      </c>
      <c r="H1642">
        <v>25</v>
      </c>
      <c r="I1642" s="10" t="str">
        <f>_xlfn.XLOOKUP(Q1_2025[[#This Row],[Artikelnr]],Artikel_prijzen[Artnr],Artikel_prijzen[Groep],"")</f>
        <v/>
      </c>
      <c r="J1642" s="10" t="str">
        <f>_xlfn.XLOOKUP(Q1_2025[[#This Row],[Artikelnr]],Artikel_prijzen[Artnr],Artikel_prijzen[Prijs 2025],"")</f>
        <v/>
      </c>
      <c r="K1642" s="10" t="str">
        <f>IF(Q1_2025[[#This Row],[Artikelprijs]]&lt;&gt;"",IF(Q1_2025[[#This Row],[Stuksprijs]]=Q1_2025[[#This Row],[Artikelprijs]],"Prijs gelijk","Prijs wijkt af"),"")</f>
        <v/>
      </c>
      <c r="L1642" s="10"/>
      <c r="N1642" s="10">
        <f>IF(Q1_2025[[#This Row],[Prijstype]]="Artikelprijs",Q1_2025[[#This Row],[Artikelprijs]],Q1_2025[[#This Row],[Stuksprijs]])</f>
        <v>48.93</v>
      </c>
      <c r="O1642" s="10">
        <f>IF(Q1_2025[[#This Row],[Prijstype]]="Artikelprijs",Q1_2025[[#This Row],[Artikelprijs]] * Q1_2025[[#This Row],[Besteld]],Q1_2025[[#This Row],[Brutobedrag]])</f>
        <v>97.86</v>
      </c>
      <c r="P1642" s="10">
        <f>IF(Q1_2025[[#This Row],[Prijstype]] = "Artikelprijs",Q1_2025[[#This Row],[Brutobedrag 2]]*(100-Q1_2025[[#This Row],[Relatiekorting percentage]])/100,Q1_2025[[#This Row],[Bruto - Rel.korting]])</f>
        <v>73.39</v>
      </c>
    </row>
    <row r="1643" spans="1:16" x14ac:dyDescent="0.3">
      <c r="A1643" t="s">
        <v>310</v>
      </c>
      <c r="B1643">
        <v>5020009</v>
      </c>
      <c r="C1643" t="s">
        <v>125</v>
      </c>
      <c r="D1643">
        <v>2</v>
      </c>
      <c r="E1643" s="10">
        <v>45.32</v>
      </c>
      <c r="F1643" s="10">
        <v>90.64</v>
      </c>
      <c r="G1643" s="10">
        <v>67.98</v>
      </c>
      <c r="H1643">
        <v>25</v>
      </c>
      <c r="I1643" s="10" t="str">
        <f>_xlfn.XLOOKUP(Q1_2025[[#This Row],[Artikelnr]],Artikel_prijzen[Artnr],Artikel_prijzen[Groep],"")</f>
        <v/>
      </c>
      <c r="J1643" s="10" t="str">
        <f>_xlfn.XLOOKUP(Q1_2025[[#This Row],[Artikelnr]],Artikel_prijzen[Artnr],Artikel_prijzen[Prijs 2025],"")</f>
        <v/>
      </c>
      <c r="K1643" s="10" t="str">
        <f>IF(Q1_2025[[#This Row],[Artikelprijs]]&lt;&gt;"",IF(Q1_2025[[#This Row],[Stuksprijs]]=Q1_2025[[#This Row],[Artikelprijs]],"Prijs gelijk","Prijs wijkt af"),"")</f>
        <v/>
      </c>
      <c r="L1643" s="10"/>
      <c r="N1643" s="10">
        <f>IF(Q1_2025[[#This Row],[Prijstype]]="Artikelprijs",Q1_2025[[#This Row],[Artikelprijs]],Q1_2025[[#This Row],[Stuksprijs]])</f>
        <v>45.32</v>
      </c>
      <c r="O1643" s="10">
        <f>IF(Q1_2025[[#This Row],[Prijstype]]="Artikelprijs",Q1_2025[[#This Row],[Artikelprijs]] * Q1_2025[[#This Row],[Besteld]],Q1_2025[[#This Row],[Brutobedrag]])</f>
        <v>90.64</v>
      </c>
      <c r="P1643" s="10">
        <f>IF(Q1_2025[[#This Row],[Prijstype]] = "Artikelprijs",Q1_2025[[#This Row],[Brutobedrag 2]]*(100-Q1_2025[[#This Row],[Relatiekorting percentage]])/100,Q1_2025[[#This Row],[Bruto - Rel.korting]])</f>
        <v>67.98</v>
      </c>
    </row>
    <row r="1644" spans="1:16" x14ac:dyDescent="0.3">
      <c r="A1644" t="s">
        <v>310</v>
      </c>
      <c r="B1644">
        <v>5021034</v>
      </c>
      <c r="C1644" t="s">
        <v>276</v>
      </c>
      <c r="D1644">
        <v>1</v>
      </c>
      <c r="E1644" s="10">
        <v>185.4</v>
      </c>
      <c r="F1644" s="10">
        <v>185.4</v>
      </c>
      <c r="G1644" s="10">
        <v>148.32</v>
      </c>
      <c r="H1644">
        <v>20</v>
      </c>
      <c r="I1644" s="10" t="str">
        <f>_xlfn.XLOOKUP(Q1_2025[[#This Row],[Artikelnr]],Artikel_prijzen[Artnr],Artikel_prijzen[Groep],"")</f>
        <v>Elektra</v>
      </c>
      <c r="J1644" s="10">
        <f>_xlfn.XLOOKUP(Q1_2025[[#This Row],[Artikelnr]],Artikel_prijzen[Artnr],Artikel_prijzen[Prijs 2025],"")</f>
        <v>106.8625</v>
      </c>
      <c r="K1644" s="10" t="str">
        <f>IF(Q1_2025[[#This Row],[Artikelprijs]]&lt;&gt;"",IF(Q1_2025[[#This Row],[Stuksprijs]]=Q1_2025[[#This Row],[Artikelprijs]],"Prijs gelijk","Prijs wijkt af"),"")</f>
        <v>Prijs wijkt af</v>
      </c>
      <c r="L1644" s="10"/>
      <c r="M1644" t="s">
        <v>536</v>
      </c>
      <c r="N1644" s="10">
        <f>IF(Q1_2025[[#This Row],[Prijstype]]="Artikelprijs",Q1_2025[[#This Row],[Artikelprijs]],Q1_2025[[#This Row],[Stuksprijs]])</f>
        <v>106.8625</v>
      </c>
      <c r="O1644" s="10">
        <f>IF(Q1_2025[[#This Row],[Prijstype]]="Artikelprijs",Q1_2025[[#This Row],[Artikelprijs]] * Q1_2025[[#This Row],[Besteld]],Q1_2025[[#This Row],[Brutobedrag]])</f>
        <v>106.8625</v>
      </c>
      <c r="P1644" s="10">
        <f>IF(Q1_2025[[#This Row],[Prijstype]] = "Artikelprijs",Q1_2025[[#This Row],[Brutobedrag 2]]*(100-Q1_2025[[#This Row],[Relatiekorting percentage]])/100,Q1_2025[[#This Row],[Bruto - Rel.korting]])</f>
        <v>85.49</v>
      </c>
    </row>
    <row r="1645" spans="1:16" x14ac:dyDescent="0.3">
      <c r="A1645" t="s">
        <v>310</v>
      </c>
      <c r="B1645">
        <v>1003012</v>
      </c>
      <c r="C1645" t="s">
        <v>221</v>
      </c>
      <c r="D1645">
        <v>3</v>
      </c>
      <c r="E1645" s="10">
        <v>30.45</v>
      </c>
      <c r="F1645" s="10">
        <v>91.35</v>
      </c>
      <c r="G1645" s="10">
        <v>63.94</v>
      </c>
      <c r="H1645">
        <v>30</v>
      </c>
      <c r="I1645" s="10" t="str">
        <f>_xlfn.XLOOKUP(Q1_2025[[#This Row],[Artikelnr]],Artikel_prijzen[Artnr],Artikel_prijzen[Groep],"")</f>
        <v/>
      </c>
      <c r="J1645" s="10" t="str">
        <f>_xlfn.XLOOKUP(Q1_2025[[#This Row],[Artikelnr]],Artikel_prijzen[Artnr],Artikel_prijzen[Prijs 2025],"")</f>
        <v/>
      </c>
      <c r="K1645" s="10" t="str">
        <f>IF(Q1_2025[[#This Row],[Artikelprijs]]&lt;&gt;"",IF(Q1_2025[[#This Row],[Stuksprijs]]=Q1_2025[[#This Row],[Artikelprijs]],"Prijs gelijk","Prijs wijkt af"),"")</f>
        <v/>
      </c>
      <c r="L1645" s="10"/>
      <c r="N1645" s="10">
        <f>IF(Q1_2025[[#This Row],[Prijstype]]="Artikelprijs",Q1_2025[[#This Row],[Artikelprijs]],Q1_2025[[#This Row],[Stuksprijs]])</f>
        <v>30.45</v>
      </c>
      <c r="O1645" s="10">
        <f>IF(Q1_2025[[#This Row],[Prijstype]]="Artikelprijs",Q1_2025[[#This Row],[Artikelprijs]] * Q1_2025[[#This Row],[Besteld]],Q1_2025[[#This Row],[Brutobedrag]])</f>
        <v>91.35</v>
      </c>
      <c r="P1645" s="10">
        <f>IF(Q1_2025[[#This Row],[Prijstype]] = "Artikelprijs",Q1_2025[[#This Row],[Brutobedrag 2]]*(100-Q1_2025[[#This Row],[Relatiekorting percentage]])/100,Q1_2025[[#This Row],[Bruto - Rel.korting]])</f>
        <v>63.94</v>
      </c>
    </row>
    <row r="1646" spans="1:16" x14ac:dyDescent="0.3">
      <c r="A1646" t="s">
        <v>310</v>
      </c>
      <c r="B1646">
        <v>5010014</v>
      </c>
      <c r="C1646" t="s">
        <v>311</v>
      </c>
      <c r="D1646">
        <v>5</v>
      </c>
      <c r="E1646" s="10">
        <v>30.9</v>
      </c>
      <c r="F1646" s="10">
        <v>154.5</v>
      </c>
      <c r="G1646" s="10">
        <v>115.87</v>
      </c>
      <c r="H1646">
        <v>25</v>
      </c>
      <c r="I1646" s="10" t="str">
        <f>_xlfn.XLOOKUP(Q1_2025[[#This Row],[Artikelnr]],Artikel_prijzen[Artnr],Artikel_prijzen[Groep],"")</f>
        <v/>
      </c>
      <c r="J1646" s="10" t="str">
        <f>_xlfn.XLOOKUP(Q1_2025[[#This Row],[Artikelnr]],Artikel_prijzen[Artnr],Artikel_prijzen[Prijs 2025],"")</f>
        <v/>
      </c>
      <c r="K1646" s="10" t="str">
        <f>IF(Q1_2025[[#This Row],[Artikelprijs]]&lt;&gt;"",IF(Q1_2025[[#This Row],[Stuksprijs]]=Q1_2025[[#This Row],[Artikelprijs]],"Prijs gelijk","Prijs wijkt af"),"")</f>
        <v/>
      </c>
      <c r="L1646" s="10"/>
      <c r="N1646" s="10">
        <f>IF(Q1_2025[[#This Row],[Prijstype]]="Artikelprijs",Q1_2025[[#This Row],[Artikelprijs]],Q1_2025[[#This Row],[Stuksprijs]])</f>
        <v>30.9</v>
      </c>
      <c r="O1646" s="10">
        <f>IF(Q1_2025[[#This Row],[Prijstype]]="Artikelprijs",Q1_2025[[#This Row],[Artikelprijs]] * Q1_2025[[#This Row],[Besteld]],Q1_2025[[#This Row],[Brutobedrag]])</f>
        <v>154.5</v>
      </c>
      <c r="P1646" s="10">
        <f>IF(Q1_2025[[#This Row],[Prijstype]] = "Artikelprijs",Q1_2025[[#This Row],[Brutobedrag 2]]*(100-Q1_2025[[#This Row],[Relatiekorting percentage]])/100,Q1_2025[[#This Row],[Bruto - Rel.korting]])</f>
        <v>115.87</v>
      </c>
    </row>
    <row r="1647" spans="1:16" x14ac:dyDescent="0.3">
      <c r="A1647" t="s">
        <v>310</v>
      </c>
      <c r="B1647">
        <v>5021034</v>
      </c>
      <c r="C1647" t="s">
        <v>276</v>
      </c>
      <c r="D1647">
        <v>1</v>
      </c>
      <c r="E1647" s="10">
        <v>185.4</v>
      </c>
      <c r="F1647" s="10">
        <v>185.4</v>
      </c>
      <c r="G1647" s="10">
        <v>148.32</v>
      </c>
      <c r="H1647">
        <v>20</v>
      </c>
      <c r="I1647" s="10" t="str">
        <f>_xlfn.XLOOKUP(Q1_2025[[#This Row],[Artikelnr]],Artikel_prijzen[Artnr],Artikel_prijzen[Groep],"")</f>
        <v>Elektra</v>
      </c>
      <c r="J1647" s="10">
        <f>_xlfn.XLOOKUP(Q1_2025[[#This Row],[Artikelnr]],Artikel_prijzen[Artnr],Artikel_prijzen[Prijs 2025],"")</f>
        <v>106.8625</v>
      </c>
      <c r="K1647" s="10" t="str">
        <f>IF(Q1_2025[[#This Row],[Artikelprijs]]&lt;&gt;"",IF(Q1_2025[[#This Row],[Stuksprijs]]=Q1_2025[[#This Row],[Artikelprijs]],"Prijs gelijk","Prijs wijkt af"),"")</f>
        <v>Prijs wijkt af</v>
      </c>
      <c r="L1647" s="10"/>
      <c r="M1647" t="s">
        <v>536</v>
      </c>
      <c r="N1647" s="10">
        <f>IF(Q1_2025[[#This Row],[Prijstype]]="Artikelprijs",Q1_2025[[#This Row],[Artikelprijs]],Q1_2025[[#This Row],[Stuksprijs]])</f>
        <v>106.8625</v>
      </c>
      <c r="O1647" s="10">
        <f>IF(Q1_2025[[#This Row],[Prijstype]]="Artikelprijs",Q1_2025[[#This Row],[Artikelprijs]] * Q1_2025[[#This Row],[Besteld]],Q1_2025[[#This Row],[Brutobedrag]])</f>
        <v>106.8625</v>
      </c>
      <c r="P1647" s="10">
        <f>IF(Q1_2025[[#This Row],[Prijstype]] = "Artikelprijs",Q1_2025[[#This Row],[Brutobedrag 2]]*(100-Q1_2025[[#This Row],[Relatiekorting percentage]])/100,Q1_2025[[#This Row],[Bruto - Rel.korting]])</f>
        <v>85.49</v>
      </c>
    </row>
    <row r="1648" spans="1:16" x14ac:dyDescent="0.3">
      <c r="A1648" t="s">
        <v>310</v>
      </c>
      <c r="B1648">
        <v>5020009</v>
      </c>
      <c r="C1648" t="s">
        <v>125</v>
      </c>
      <c r="D1648">
        <v>1</v>
      </c>
      <c r="E1648" s="10">
        <v>45.32</v>
      </c>
      <c r="F1648" s="10">
        <v>45.32</v>
      </c>
      <c r="G1648" s="10">
        <v>33.99</v>
      </c>
      <c r="H1648">
        <v>25</v>
      </c>
      <c r="I1648" s="10" t="str">
        <f>_xlfn.XLOOKUP(Q1_2025[[#This Row],[Artikelnr]],Artikel_prijzen[Artnr],Artikel_prijzen[Groep],"")</f>
        <v/>
      </c>
      <c r="J1648" s="10" t="str">
        <f>_xlfn.XLOOKUP(Q1_2025[[#This Row],[Artikelnr]],Artikel_prijzen[Artnr],Artikel_prijzen[Prijs 2025],"")</f>
        <v/>
      </c>
      <c r="K1648" s="10" t="str">
        <f>IF(Q1_2025[[#This Row],[Artikelprijs]]&lt;&gt;"",IF(Q1_2025[[#This Row],[Stuksprijs]]=Q1_2025[[#This Row],[Artikelprijs]],"Prijs gelijk","Prijs wijkt af"),"")</f>
        <v/>
      </c>
      <c r="L1648" s="10"/>
      <c r="N1648" s="10">
        <f>IF(Q1_2025[[#This Row],[Prijstype]]="Artikelprijs",Q1_2025[[#This Row],[Artikelprijs]],Q1_2025[[#This Row],[Stuksprijs]])</f>
        <v>45.32</v>
      </c>
      <c r="O1648" s="10">
        <f>IF(Q1_2025[[#This Row],[Prijstype]]="Artikelprijs",Q1_2025[[#This Row],[Artikelprijs]] * Q1_2025[[#This Row],[Besteld]],Q1_2025[[#This Row],[Brutobedrag]])</f>
        <v>45.32</v>
      </c>
      <c r="P1648" s="10">
        <f>IF(Q1_2025[[#This Row],[Prijstype]] = "Artikelprijs",Q1_2025[[#This Row],[Brutobedrag 2]]*(100-Q1_2025[[#This Row],[Relatiekorting percentage]])/100,Q1_2025[[#This Row],[Bruto - Rel.korting]])</f>
        <v>33.99</v>
      </c>
    </row>
    <row r="1649" spans="1:16" x14ac:dyDescent="0.3">
      <c r="A1649" t="s">
        <v>310</v>
      </c>
      <c r="B1649">
        <v>5021034</v>
      </c>
      <c r="C1649" t="s">
        <v>276</v>
      </c>
      <c r="D1649">
        <v>1</v>
      </c>
      <c r="E1649" s="10">
        <v>185.4</v>
      </c>
      <c r="F1649" s="10">
        <v>185.4</v>
      </c>
      <c r="G1649" s="10">
        <v>148.32</v>
      </c>
      <c r="H1649">
        <v>20</v>
      </c>
      <c r="I1649" s="10" t="str">
        <f>_xlfn.XLOOKUP(Q1_2025[[#This Row],[Artikelnr]],Artikel_prijzen[Artnr],Artikel_prijzen[Groep],"")</f>
        <v>Elektra</v>
      </c>
      <c r="J1649" s="10">
        <f>_xlfn.XLOOKUP(Q1_2025[[#This Row],[Artikelnr]],Artikel_prijzen[Artnr],Artikel_prijzen[Prijs 2025],"")</f>
        <v>106.8625</v>
      </c>
      <c r="K1649" s="10" t="str">
        <f>IF(Q1_2025[[#This Row],[Artikelprijs]]&lt;&gt;"",IF(Q1_2025[[#This Row],[Stuksprijs]]=Q1_2025[[#This Row],[Artikelprijs]],"Prijs gelijk","Prijs wijkt af"),"")</f>
        <v>Prijs wijkt af</v>
      </c>
      <c r="L1649" s="10"/>
      <c r="M1649" t="s">
        <v>536</v>
      </c>
      <c r="N1649" s="10">
        <f>IF(Q1_2025[[#This Row],[Prijstype]]="Artikelprijs",Q1_2025[[#This Row],[Artikelprijs]],Q1_2025[[#This Row],[Stuksprijs]])</f>
        <v>106.8625</v>
      </c>
      <c r="O1649" s="10">
        <f>IF(Q1_2025[[#This Row],[Prijstype]]="Artikelprijs",Q1_2025[[#This Row],[Artikelprijs]] * Q1_2025[[#This Row],[Besteld]],Q1_2025[[#This Row],[Brutobedrag]])</f>
        <v>106.8625</v>
      </c>
      <c r="P1649" s="10">
        <f>IF(Q1_2025[[#This Row],[Prijstype]] = "Artikelprijs",Q1_2025[[#This Row],[Brutobedrag 2]]*(100-Q1_2025[[#This Row],[Relatiekorting percentage]])/100,Q1_2025[[#This Row],[Bruto - Rel.korting]])</f>
        <v>85.49</v>
      </c>
    </row>
    <row r="1650" spans="1:16" x14ac:dyDescent="0.3">
      <c r="A1650" t="s">
        <v>310</v>
      </c>
      <c r="B1650">
        <v>5020009</v>
      </c>
      <c r="C1650" t="s">
        <v>125</v>
      </c>
      <c r="D1650">
        <v>1</v>
      </c>
      <c r="E1650" s="10">
        <v>45.32</v>
      </c>
      <c r="F1650" s="10">
        <v>45.32</v>
      </c>
      <c r="G1650" s="10">
        <v>33.99</v>
      </c>
      <c r="H1650">
        <v>25</v>
      </c>
      <c r="I1650" s="10" t="str">
        <f>_xlfn.XLOOKUP(Q1_2025[[#This Row],[Artikelnr]],Artikel_prijzen[Artnr],Artikel_prijzen[Groep],"")</f>
        <v/>
      </c>
      <c r="J1650" s="10" t="str">
        <f>_xlfn.XLOOKUP(Q1_2025[[#This Row],[Artikelnr]],Artikel_prijzen[Artnr],Artikel_prijzen[Prijs 2025],"")</f>
        <v/>
      </c>
      <c r="K1650" s="10" t="str">
        <f>IF(Q1_2025[[#This Row],[Artikelprijs]]&lt;&gt;"",IF(Q1_2025[[#This Row],[Stuksprijs]]=Q1_2025[[#This Row],[Artikelprijs]],"Prijs gelijk","Prijs wijkt af"),"")</f>
        <v/>
      </c>
      <c r="L1650" s="10"/>
      <c r="N1650" s="10">
        <f>IF(Q1_2025[[#This Row],[Prijstype]]="Artikelprijs",Q1_2025[[#This Row],[Artikelprijs]],Q1_2025[[#This Row],[Stuksprijs]])</f>
        <v>45.32</v>
      </c>
      <c r="O1650" s="10">
        <f>IF(Q1_2025[[#This Row],[Prijstype]]="Artikelprijs",Q1_2025[[#This Row],[Artikelprijs]] * Q1_2025[[#This Row],[Besteld]],Q1_2025[[#This Row],[Brutobedrag]])</f>
        <v>45.32</v>
      </c>
      <c r="P1650" s="10">
        <f>IF(Q1_2025[[#This Row],[Prijstype]] = "Artikelprijs",Q1_2025[[#This Row],[Brutobedrag 2]]*(100-Q1_2025[[#This Row],[Relatiekorting percentage]])/100,Q1_2025[[#This Row],[Bruto - Rel.korting]])</f>
        <v>33.99</v>
      </c>
    </row>
    <row r="1651" spans="1:16" x14ac:dyDescent="0.3">
      <c r="A1651" t="s">
        <v>310</v>
      </c>
      <c r="B1651">
        <v>5021034</v>
      </c>
      <c r="C1651" t="s">
        <v>276</v>
      </c>
      <c r="D1651">
        <v>1</v>
      </c>
      <c r="E1651" s="10">
        <v>185.4</v>
      </c>
      <c r="F1651" s="10">
        <v>185.4</v>
      </c>
      <c r="G1651" s="10">
        <v>148.32</v>
      </c>
      <c r="H1651">
        <v>20</v>
      </c>
      <c r="I1651" s="10" t="str">
        <f>_xlfn.XLOOKUP(Q1_2025[[#This Row],[Artikelnr]],Artikel_prijzen[Artnr],Artikel_prijzen[Groep],"")</f>
        <v>Elektra</v>
      </c>
      <c r="J1651" s="10">
        <f>_xlfn.XLOOKUP(Q1_2025[[#This Row],[Artikelnr]],Artikel_prijzen[Artnr],Artikel_prijzen[Prijs 2025],"")</f>
        <v>106.8625</v>
      </c>
      <c r="K1651" s="10" t="str">
        <f>IF(Q1_2025[[#This Row],[Artikelprijs]]&lt;&gt;"",IF(Q1_2025[[#This Row],[Stuksprijs]]=Q1_2025[[#This Row],[Artikelprijs]],"Prijs gelijk","Prijs wijkt af"),"")</f>
        <v>Prijs wijkt af</v>
      </c>
      <c r="L1651" s="10"/>
      <c r="M1651" t="s">
        <v>536</v>
      </c>
      <c r="N1651" s="10">
        <f>IF(Q1_2025[[#This Row],[Prijstype]]="Artikelprijs",Q1_2025[[#This Row],[Artikelprijs]],Q1_2025[[#This Row],[Stuksprijs]])</f>
        <v>106.8625</v>
      </c>
      <c r="O1651" s="10">
        <f>IF(Q1_2025[[#This Row],[Prijstype]]="Artikelprijs",Q1_2025[[#This Row],[Artikelprijs]] * Q1_2025[[#This Row],[Besteld]],Q1_2025[[#This Row],[Brutobedrag]])</f>
        <v>106.8625</v>
      </c>
      <c r="P1651" s="10">
        <f>IF(Q1_2025[[#This Row],[Prijstype]] = "Artikelprijs",Q1_2025[[#This Row],[Brutobedrag 2]]*(100-Q1_2025[[#This Row],[Relatiekorting percentage]])/100,Q1_2025[[#This Row],[Bruto - Rel.korting]])</f>
        <v>85.49</v>
      </c>
    </row>
    <row r="1652" spans="1:16" x14ac:dyDescent="0.3">
      <c r="A1652" t="s">
        <v>310</v>
      </c>
      <c r="B1652">
        <v>5010017</v>
      </c>
      <c r="C1652" t="s">
        <v>248</v>
      </c>
      <c r="D1652">
        <v>2</v>
      </c>
      <c r="E1652" s="10">
        <v>48.93</v>
      </c>
      <c r="F1652" s="10">
        <v>97.86</v>
      </c>
      <c r="G1652" s="10">
        <v>73.39</v>
      </c>
      <c r="H1652">
        <v>25</v>
      </c>
      <c r="I1652" s="10" t="str">
        <f>_xlfn.XLOOKUP(Q1_2025[[#This Row],[Artikelnr]],Artikel_prijzen[Artnr],Artikel_prijzen[Groep],"")</f>
        <v/>
      </c>
      <c r="J1652" s="10" t="str">
        <f>_xlfn.XLOOKUP(Q1_2025[[#This Row],[Artikelnr]],Artikel_prijzen[Artnr],Artikel_prijzen[Prijs 2025],"")</f>
        <v/>
      </c>
      <c r="K1652" s="10" t="str">
        <f>IF(Q1_2025[[#This Row],[Artikelprijs]]&lt;&gt;"",IF(Q1_2025[[#This Row],[Stuksprijs]]=Q1_2025[[#This Row],[Artikelprijs]],"Prijs gelijk","Prijs wijkt af"),"")</f>
        <v/>
      </c>
      <c r="L1652" s="10"/>
      <c r="N1652" s="10">
        <f>IF(Q1_2025[[#This Row],[Prijstype]]="Artikelprijs",Q1_2025[[#This Row],[Artikelprijs]],Q1_2025[[#This Row],[Stuksprijs]])</f>
        <v>48.93</v>
      </c>
      <c r="O1652" s="10">
        <f>IF(Q1_2025[[#This Row],[Prijstype]]="Artikelprijs",Q1_2025[[#This Row],[Artikelprijs]] * Q1_2025[[#This Row],[Besteld]],Q1_2025[[#This Row],[Brutobedrag]])</f>
        <v>97.86</v>
      </c>
      <c r="P1652" s="10">
        <f>IF(Q1_2025[[#This Row],[Prijstype]] = "Artikelprijs",Q1_2025[[#This Row],[Brutobedrag 2]]*(100-Q1_2025[[#This Row],[Relatiekorting percentage]])/100,Q1_2025[[#This Row],[Bruto - Rel.korting]])</f>
        <v>73.39</v>
      </c>
    </row>
    <row r="1653" spans="1:16" x14ac:dyDescent="0.3">
      <c r="A1653" t="s">
        <v>310</v>
      </c>
      <c r="B1653">
        <v>5020009</v>
      </c>
      <c r="C1653" t="s">
        <v>125</v>
      </c>
      <c r="D1653">
        <v>2</v>
      </c>
      <c r="E1653" s="10">
        <v>45.32</v>
      </c>
      <c r="F1653" s="10">
        <v>90.64</v>
      </c>
      <c r="G1653" s="10">
        <v>67.98</v>
      </c>
      <c r="H1653">
        <v>25</v>
      </c>
      <c r="I1653" s="10" t="str">
        <f>_xlfn.XLOOKUP(Q1_2025[[#This Row],[Artikelnr]],Artikel_prijzen[Artnr],Artikel_prijzen[Groep],"")</f>
        <v/>
      </c>
      <c r="J1653" s="10" t="str">
        <f>_xlfn.XLOOKUP(Q1_2025[[#This Row],[Artikelnr]],Artikel_prijzen[Artnr],Artikel_prijzen[Prijs 2025],"")</f>
        <v/>
      </c>
      <c r="K1653" s="10" t="str">
        <f>IF(Q1_2025[[#This Row],[Artikelprijs]]&lt;&gt;"",IF(Q1_2025[[#This Row],[Stuksprijs]]=Q1_2025[[#This Row],[Artikelprijs]],"Prijs gelijk","Prijs wijkt af"),"")</f>
        <v/>
      </c>
      <c r="L1653" s="10"/>
      <c r="N1653" s="10">
        <f>IF(Q1_2025[[#This Row],[Prijstype]]="Artikelprijs",Q1_2025[[#This Row],[Artikelprijs]],Q1_2025[[#This Row],[Stuksprijs]])</f>
        <v>45.32</v>
      </c>
      <c r="O1653" s="10">
        <f>IF(Q1_2025[[#This Row],[Prijstype]]="Artikelprijs",Q1_2025[[#This Row],[Artikelprijs]] * Q1_2025[[#This Row],[Besteld]],Q1_2025[[#This Row],[Brutobedrag]])</f>
        <v>90.64</v>
      </c>
      <c r="P1653" s="10">
        <f>IF(Q1_2025[[#This Row],[Prijstype]] = "Artikelprijs",Q1_2025[[#This Row],[Brutobedrag 2]]*(100-Q1_2025[[#This Row],[Relatiekorting percentage]])/100,Q1_2025[[#This Row],[Bruto - Rel.korting]])</f>
        <v>67.98</v>
      </c>
    </row>
    <row r="1654" spans="1:16" x14ac:dyDescent="0.3">
      <c r="A1654" t="s">
        <v>310</v>
      </c>
      <c r="B1654">
        <v>5021034</v>
      </c>
      <c r="C1654" t="s">
        <v>276</v>
      </c>
      <c r="D1654">
        <v>1</v>
      </c>
      <c r="E1654" s="10">
        <v>185.4</v>
      </c>
      <c r="F1654" s="10">
        <v>185.4</v>
      </c>
      <c r="G1654" s="10">
        <v>148.32</v>
      </c>
      <c r="H1654">
        <v>20</v>
      </c>
      <c r="I1654" s="10" t="str">
        <f>_xlfn.XLOOKUP(Q1_2025[[#This Row],[Artikelnr]],Artikel_prijzen[Artnr],Artikel_prijzen[Groep],"")</f>
        <v>Elektra</v>
      </c>
      <c r="J1654" s="10">
        <f>_xlfn.XLOOKUP(Q1_2025[[#This Row],[Artikelnr]],Artikel_prijzen[Artnr],Artikel_prijzen[Prijs 2025],"")</f>
        <v>106.8625</v>
      </c>
      <c r="K1654" s="10" t="str">
        <f>IF(Q1_2025[[#This Row],[Artikelprijs]]&lt;&gt;"",IF(Q1_2025[[#This Row],[Stuksprijs]]=Q1_2025[[#This Row],[Artikelprijs]],"Prijs gelijk","Prijs wijkt af"),"")</f>
        <v>Prijs wijkt af</v>
      </c>
      <c r="L1654" s="10"/>
      <c r="M1654" t="s">
        <v>536</v>
      </c>
      <c r="N1654" s="10">
        <f>IF(Q1_2025[[#This Row],[Prijstype]]="Artikelprijs",Q1_2025[[#This Row],[Artikelprijs]],Q1_2025[[#This Row],[Stuksprijs]])</f>
        <v>106.8625</v>
      </c>
      <c r="O1654" s="10">
        <f>IF(Q1_2025[[#This Row],[Prijstype]]="Artikelprijs",Q1_2025[[#This Row],[Artikelprijs]] * Q1_2025[[#This Row],[Besteld]],Q1_2025[[#This Row],[Brutobedrag]])</f>
        <v>106.8625</v>
      </c>
      <c r="P1654" s="10">
        <f>IF(Q1_2025[[#This Row],[Prijstype]] = "Artikelprijs",Q1_2025[[#This Row],[Brutobedrag 2]]*(100-Q1_2025[[#This Row],[Relatiekorting percentage]])/100,Q1_2025[[#This Row],[Bruto - Rel.korting]])</f>
        <v>85.49</v>
      </c>
    </row>
    <row r="1655" spans="1:16" x14ac:dyDescent="0.3">
      <c r="A1655" t="s">
        <v>310</v>
      </c>
      <c r="B1655">
        <v>5010017</v>
      </c>
      <c r="C1655" t="s">
        <v>248</v>
      </c>
      <c r="D1655">
        <v>2</v>
      </c>
      <c r="E1655" s="10">
        <v>48.93</v>
      </c>
      <c r="F1655" s="10">
        <v>97.86</v>
      </c>
      <c r="G1655" s="10">
        <v>73.39</v>
      </c>
      <c r="H1655">
        <v>25</v>
      </c>
      <c r="I1655" s="10" t="str">
        <f>_xlfn.XLOOKUP(Q1_2025[[#This Row],[Artikelnr]],Artikel_prijzen[Artnr],Artikel_prijzen[Groep],"")</f>
        <v/>
      </c>
      <c r="J1655" s="10" t="str">
        <f>_xlfn.XLOOKUP(Q1_2025[[#This Row],[Artikelnr]],Artikel_prijzen[Artnr],Artikel_prijzen[Prijs 2025],"")</f>
        <v/>
      </c>
      <c r="K1655" s="10" t="str">
        <f>IF(Q1_2025[[#This Row],[Artikelprijs]]&lt;&gt;"",IF(Q1_2025[[#This Row],[Stuksprijs]]=Q1_2025[[#This Row],[Artikelprijs]],"Prijs gelijk","Prijs wijkt af"),"")</f>
        <v/>
      </c>
      <c r="L1655" s="10"/>
      <c r="N1655" s="10">
        <f>IF(Q1_2025[[#This Row],[Prijstype]]="Artikelprijs",Q1_2025[[#This Row],[Artikelprijs]],Q1_2025[[#This Row],[Stuksprijs]])</f>
        <v>48.93</v>
      </c>
      <c r="O1655" s="10">
        <f>IF(Q1_2025[[#This Row],[Prijstype]]="Artikelprijs",Q1_2025[[#This Row],[Artikelprijs]] * Q1_2025[[#This Row],[Besteld]],Q1_2025[[#This Row],[Brutobedrag]])</f>
        <v>97.86</v>
      </c>
      <c r="P1655" s="10">
        <f>IF(Q1_2025[[#This Row],[Prijstype]] = "Artikelprijs",Q1_2025[[#This Row],[Brutobedrag 2]]*(100-Q1_2025[[#This Row],[Relatiekorting percentage]])/100,Q1_2025[[#This Row],[Bruto - Rel.korting]])</f>
        <v>73.39</v>
      </c>
    </row>
    <row r="1656" spans="1:16" x14ac:dyDescent="0.3">
      <c r="A1656" t="s">
        <v>310</v>
      </c>
      <c r="B1656">
        <v>5020009</v>
      </c>
      <c r="C1656" t="s">
        <v>125</v>
      </c>
      <c r="D1656">
        <v>2</v>
      </c>
      <c r="E1656" s="10">
        <v>45.32</v>
      </c>
      <c r="F1656" s="10">
        <v>90.64</v>
      </c>
      <c r="G1656" s="10">
        <v>67.98</v>
      </c>
      <c r="H1656">
        <v>25</v>
      </c>
      <c r="I1656" s="10" t="str">
        <f>_xlfn.XLOOKUP(Q1_2025[[#This Row],[Artikelnr]],Artikel_prijzen[Artnr],Artikel_prijzen[Groep],"")</f>
        <v/>
      </c>
      <c r="J1656" s="10" t="str">
        <f>_xlfn.XLOOKUP(Q1_2025[[#This Row],[Artikelnr]],Artikel_prijzen[Artnr],Artikel_prijzen[Prijs 2025],"")</f>
        <v/>
      </c>
      <c r="K1656" s="10" t="str">
        <f>IF(Q1_2025[[#This Row],[Artikelprijs]]&lt;&gt;"",IF(Q1_2025[[#This Row],[Stuksprijs]]=Q1_2025[[#This Row],[Artikelprijs]],"Prijs gelijk","Prijs wijkt af"),"")</f>
        <v/>
      </c>
      <c r="L1656" s="10"/>
      <c r="N1656" s="10">
        <f>IF(Q1_2025[[#This Row],[Prijstype]]="Artikelprijs",Q1_2025[[#This Row],[Artikelprijs]],Q1_2025[[#This Row],[Stuksprijs]])</f>
        <v>45.32</v>
      </c>
      <c r="O1656" s="10">
        <f>IF(Q1_2025[[#This Row],[Prijstype]]="Artikelprijs",Q1_2025[[#This Row],[Artikelprijs]] * Q1_2025[[#This Row],[Besteld]],Q1_2025[[#This Row],[Brutobedrag]])</f>
        <v>90.64</v>
      </c>
      <c r="P1656" s="10">
        <f>IF(Q1_2025[[#This Row],[Prijstype]] = "Artikelprijs",Q1_2025[[#This Row],[Brutobedrag 2]]*(100-Q1_2025[[#This Row],[Relatiekorting percentage]])/100,Q1_2025[[#This Row],[Bruto - Rel.korting]])</f>
        <v>67.98</v>
      </c>
    </row>
    <row r="1657" spans="1:16" x14ac:dyDescent="0.3">
      <c r="A1657" t="s">
        <v>310</v>
      </c>
      <c r="B1657">
        <v>5021034</v>
      </c>
      <c r="C1657" t="s">
        <v>276</v>
      </c>
      <c r="D1657">
        <v>1</v>
      </c>
      <c r="E1657" s="10">
        <v>185.4</v>
      </c>
      <c r="F1657" s="10">
        <v>185.4</v>
      </c>
      <c r="G1657" s="10">
        <v>148.32</v>
      </c>
      <c r="H1657">
        <v>20</v>
      </c>
      <c r="I1657" s="10" t="str">
        <f>_xlfn.XLOOKUP(Q1_2025[[#This Row],[Artikelnr]],Artikel_prijzen[Artnr],Artikel_prijzen[Groep],"")</f>
        <v>Elektra</v>
      </c>
      <c r="J1657" s="10">
        <f>_xlfn.XLOOKUP(Q1_2025[[#This Row],[Artikelnr]],Artikel_prijzen[Artnr],Artikel_prijzen[Prijs 2025],"")</f>
        <v>106.8625</v>
      </c>
      <c r="K1657" s="10" t="str">
        <f>IF(Q1_2025[[#This Row],[Artikelprijs]]&lt;&gt;"",IF(Q1_2025[[#This Row],[Stuksprijs]]=Q1_2025[[#This Row],[Artikelprijs]],"Prijs gelijk","Prijs wijkt af"),"")</f>
        <v>Prijs wijkt af</v>
      </c>
      <c r="L1657" s="10"/>
      <c r="M1657" t="s">
        <v>536</v>
      </c>
      <c r="N1657" s="10">
        <f>IF(Q1_2025[[#This Row],[Prijstype]]="Artikelprijs",Q1_2025[[#This Row],[Artikelprijs]],Q1_2025[[#This Row],[Stuksprijs]])</f>
        <v>106.8625</v>
      </c>
      <c r="O1657" s="10">
        <f>IF(Q1_2025[[#This Row],[Prijstype]]="Artikelprijs",Q1_2025[[#This Row],[Artikelprijs]] * Q1_2025[[#This Row],[Besteld]],Q1_2025[[#This Row],[Brutobedrag]])</f>
        <v>106.8625</v>
      </c>
      <c r="P1657" s="10">
        <f>IF(Q1_2025[[#This Row],[Prijstype]] = "Artikelprijs",Q1_2025[[#This Row],[Brutobedrag 2]]*(100-Q1_2025[[#This Row],[Relatiekorting percentage]])/100,Q1_2025[[#This Row],[Bruto - Rel.korting]])</f>
        <v>85.49</v>
      </c>
    </row>
    <row r="1658" spans="1:16" x14ac:dyDescent="0.3">
      <c r="A1658" t="s">
        <v>310</v>
      </c>
      <c r="B1658">
        <v>1003012</v>
      </c>
      <c r="C1658" t="s">
        <v>221</v>
      </c>
      <c r="D1658">
        <v>3</v>
      </c>
      <c r="E1658" s="10">
        <v>30.45</v>
      </c>
      <c r="F1658" s="10">
        <v>91.35</v>
      </c>
      <c r="G1658" s="10">
        <v>63.94</v>
      </c>
      <c r="H1658">
        <v>30</v>
      </c>
      <c r="I1658" s="10" t="str">
        <f>_xlfn.XLOOKUP(Q1_2025[[#This Row],[Artikelnr]],Artikel_prijzen[Artnr],Artikel_prijzen[Groep],"")</f>
        <v/>
      </c>
      <c r="J1658" s="10" t="str">
        <f>_xlfn.XLOOKUP(Q1_2025[[#This Row],[Artikelnr]],Artikel_prijzen[Artnr],Artikel_prijzen[Prijs 2025],"")</f>
        <v/>
      </c>
      <c r="K1658" s="10" t="str">
        <f>IF(Q1_2025[[#This Row],[Artikelprijs]]&lt;&gt;"",IF(Q1_2025[[#This Row],[Stuksprijs]]=Q1_2025[[#This Row],[Artikelprijs]],"Prijs gelijk","Prijs wijkt af"),"")</f>
        <v/>
      </c>
      <c r="L1658" s="10"/>
      <c r="N1658" s="10">
        <f>IF(Q1_2025[[#This Row],[Prijstype]]="Artikelprijs",Q1_2025[[#This Row],[Artikelprijs]],Q1_2025[[#This Row],[Stuksprijs]])</f>
        <v>30.45</v>
      </c>
      <c r="O1658" s="10">
        <f>IF(Q1_2025[[#This Row],[Prijstype]]="Artikelprijs",Q1_2025[[#This Row],[Artikelprijs]] * Q1_2025[[#This Row],[Besteld]],Q1_2025[[#This Row],[Brutobedrag]])</f>
        <v>91.35</v>
      </c>
      <c r="P1658" s="10">
        <f>IF(Q1_2025[[#This Row],[Prijstype]] = "Artikelprijs",Q1_2025[[#This Row],[Brutobedrag 2]]*(100-Q1_2025[[#This Row],[Relatiekorting percentage]])/100,Q1_2025[[#This Row],[Bruto - Rel.korting]])</f>
        <v>63.94</v>
      </c>
    </row>
    <row r="1659" spans="1:16" x14ac:dyDescent="0.3">
      <c r="A1659" t="s">
        <v>310</v>
      </c>
      <c r="B1659">
        <v>5010014</v>
      </c>
      <c r="C1659" t="s">
        <v>311</v>
      </c>
      <c r="D1659">
        <v>5</v>
      </c>
      <c r="E1659" s="10">
        <v>30.9</v>
      </c>
      <c r="F1659" s="10">
        <v>154.5</v>
      </c>
      <c r="G1659" s="10">
        <v>115.87</v>
      </c>
      <c r="H1659">
        <v>25</v>
      </c>
      <c r="I1659" s="10" t="str">
        <f>_xlfn.XLOOKUP(Q1_2025[[#This Row],[Artikelnr]],Artikel_prijzen[Artnr],Artikel_prijzen[Groep],"")</f>
        <v/>
      </c>
      <c r="J1659" s="10" t="str">
        <f>_xlfn.XLOOKUP(Q1_2025[[#This Row],[Artikelnr]],Artikel_prijzen[Artnr],Artikel_prijzen[Prijs 2025],"")</f>
        <v/>
      </c>
      <c r="K1659" s="10" t="str">
        <f>IF(Q1_2025[[#This Row],[Artikelprijs]]&lt;&gt;"",IF(Q1_2025[[#This Row],[Stuksprijs]]=Q1_2025[[#This Row],[Artikelprijs]],"Prijs gelijk","Prijs wijkt af"),"")</f>
        <v/>
      </c>
      <c r="L1659" s="10"/>
      <c r="N1659" s="10">
        <f>IF(Q1_2025[[#This Row],[Prijstype]]="Artikelprijs",Q1_2025[[#This Row],[Artikelprijs]],Q1_2025[[#This Row],[Stuksprijs]])</f>
        <v>30.9</v>
      </c>
      <c r="O1659" s="10">
        <f>IF(Q1_2025[[#This Row],[Prijstype]]="Artikelprijs",Q1_2025[[#This Row],[Artikelprijs]] * Q1_2025[[#This Row],[Besteld]],Q1_2025[[#This Row],[Brutobedrag]])</f>
        <v>154.5</v>
      </c>
      <c r="P1659" s="10">
        <f>IF(Q1_2025[[#This Row],[Prijstype]] = "Artikelprijs",Q1_2025[[#This Row],[Brutobedrag 2]]*(100-Q1_2025[[#This Row],[Relatiekorting percentage]])/100,Q1_2025[[#This Row],[Bruto - Rel.korting]])</f>
        <v>115.87</v>
      </c>
    </row>
    <row r="1660" spans="1:16" x14ac:dyDescent="0.3">
      <c r="A1660" t="s">
        <v>310</v>
      </c>
      <c r="B1660">
        <v>5021034</v>
      </c>
      <c r="C1660" t="s">
        <v>276</v>
      </c>
      <c r="D1660">
        <v>1</v>
      </c>
      <c r="E1660" s="10">
        <v>185.4</v>
      </c>
      <c r="F1660" s="10">
        <v>185.4</v>
      </c>
      <c r="G1660" s="10">
        <v>148.32</v>
      </c>
      <c r="H1660">
        <v>20</v>
      </c>
      <c r="I1660" s="10" t="str">
        <f>_xlfn.XLOOKUP(Q1_2025[[#This Row],[Artikelnr]],Artikel_prijzen[Artnr],Artikel_prijzen[Groep],"")</f>
        <v>Elektra</v>
      </c>
      <c r="J1660" s="10">
        <f>_xlfn.XLOOKUP(Q1_2025[[#This Row],[Artikelnr]],Artikel_prijzen[Artnr],Artikel_prijzen[Prijs 2025],"")</f>
        <v>106.8625</v>
      </c>
      <c r="K1660" s="10" t="str">
        <f>IF(Q1_2025[[#This Row],[Artikelprijs]]&lt;&gt;"",IF(Q1_2025[[#This Row],[Stuksprijs]]=Q1_2025[[#This Row],[Artikelprijs]],"Prijs gelijk","Prijs wijkt af"),"")</f>
        <v>Prijs wijkt af</v>
      </c>
      <c r="L1660" s="10"/>
      <c r="M1660" t="s">
        <v>536</v>
      </c>
      <c r="N1660" s="10">
        <f>IF(Q1_2025[[#This Row],[Prijstype]]="Artikelprijs",Q1_2025[[#This Row],[Artikelprijs]],Q1_2025[[#This Row],[Stuksprijs]])</f>
        <v>106.8625</v>
      </c>
      <c r="O1660" s="10">
        <f>IF(Q1_2025[[#This Row],[Prijstype]]="Artikelprijs",Q1_2025[[#This Row],[Artikelprijs]] * Q1_2025[[#This Row],[Besteld]],Q1_2025[[#This Row],[Brutobedrag]])</f>
        <v>106.8625</v>
      </c>
      <c r="P1660" s="10">
        <f>IF(Q1_2025[[#This Row],[Prijstype]] = "Artikelprijs",Q1_2025[[#This Row],[Brutobedrag 2]]*(100-Q1_2025[[#This Row],[Relatiekorting percentage]])/100,Q1_2025[[#This Row],[Bruto - Rel.korting]])</f>
        <v>85.49</v>
      </c>
    </row>
    <row r="1661" spans="1:16" x14ac:dyDescent="0.3">
      <c r="A1661" t="s">
        <v>310</v>
      </c>
      <c r="B1661">
        <v>5020009</v>
      </c>
      <c r="C1661" t="s">
        <v>125</v>
      </c>
      <c r="D1661">
        <v>1</v>
      </c>
      <c r="E1661" s="10">
        <v>45.32</v>
      </c>
      <c r="F1661" s="10">
        <v>45.32</v>
      </c>
      <c r="G1661" s="10">
        <v>33.99</v>
      </c>
      <c r="H1661">
        <v>25</v>
      </c>
      <c r="I1661" s="10" t="str">
        <f>_xlfn.XLOOKUP(Q1_2025[[#This Row],[Artikelnr]],Artikel_prijzen[Artnr],Artikel_prijzen[Groep],"")</f>
        <v/>
      </c>
      <c r="J1661" s="10" t="str">
        <f>_xlfn.XLOOKUP(Q1_2025[[#This Row],[Artikelnr]],Artikel_prijzen[Artnr],Artikel_prijzen[Prijs 2025],"")</f>
        <v/>
      </c>
      <c r="K1661" s="10" t="str">
        <f>IF(Q1_2025[[#This Row],[Artikelprijs]]&lt;&gt;"",IF(Q1_2025[[#This Row],[Stuksprijs]]=Q1_2025[[#This Row],[Artikelprijs]],"Prijs gelijk","Prijs wijkt af"),"")</f>
        <v/>
      </c>
      <c r="L1661" s="10"/>
      <c r="N1661" s="10">
        <f>IF(Q1_2025[[#This Row],[Prijstype]]="Artikelprijs",Q1_2025[[#This Row],[Artikelprijs]],Q1_2025[[#This Row],[Stuksprijs]])</f>
        <v>45.32</v>
      </c>
      <c r="O1661" s="10">
        <f>IF(Q1_2025[[#This Row],[Prijstype]]="Artikelprijs",Q1_2025[[#This Row],[Artikelprijs]] * Q1_2025[[#This Row],[Besteld]],Q1_2025[[#This Row],[Brutobedrag]])</f>
        <v>45.32</v>
      </c>
      <c r="P1661" s="10">
        <f>IF(Q1_2025[[#This Row],[Prijstype]] = "Artikelprijs",Q1_2025[[#This Row],[Brutobedrag 2]]*(100-Q1_2025[[#This Row],[Relatiekorting percentage]])/100,Q1_2025[[#This Row],[Bruto - Rel.korting]])</f>
        <v>33.99</v>
      </c>
    </row>
    <row r="1662" spans="1:16" x14ac:dyDescent="0.3">
      <c r="A1662" t="s">
        <v>310</v>
      </c>
      <c r="B1662">
        <v>5021034</v>
      </c>
      <c r="C1662" t="s">
        <v>276</v>
      </c>
      <c r="D1662">
        <v>1</v>
      </c>
      <c r="E1662" s="10">
        <v>185.4</v>
      </c>
      <c r="F1662" s="10">
        <v>185.4</v>
      </c>
      <c r="G1662" s="10">
        <v>148.32</v>
      </c>
      <c r="H1662">
        <v>20</v>
      </c>
      <c r="I1662" s="10" t="str">
        <f>_xlfn.XLOOKUP(Q1_2025[[#This Row],[Artikelnr]],Artikel_prijzen[Artnr],Artikel_prijzen[Groep],"")</f>
        <v>Elektra</v>
      </c>
      <c r="J1662" s="10">
        <f>_xlfn.XLOOKUP(Q1_2025[[#This Row],[Artikelnr]],Artikel_prijzen[Artnr],Artikel_prijzen[Prijs 2025],"")</f>
        <v>106.8625</v>
      </c>
      <c r="K1662" s="10" t="str">
        <f>IF(Q1_2025[[#This Row],[Artikelprijs]]&lt;&gt;"",IF(Q1_2025[[#This Row],[Stuksprijs]]=Q1_2025[[#This Row],[Artikelprijs]],"Prijs gelijk","Prijs wijkt af"),"")</f>
        <v>Prijs wijkt af</v>
      </c>
      <c r="L1662" s="10"/>
      <c r="M1662" t="s">
        <v>536</v>
      </c>
      <c r="N1662" s="10">
        <f>IF(Q1_2025[[#This Row],[Prijstype]]="Artikelprijs",Q1_2025[[#This Row],[Artikelprijs]],Q1_2025[[#This Row],[Stuksprijs]])</f>
        <v>106.8625</v>
      </c>
      <c r="O1662" s="10">
        <f>IF(Q1_2025[[#This Row],[Prijstype]]="Artikelprijs",Q1_2025[[#This Row],[Artikelprijs]] * Q1_2025[[#This Row],[Besteld]],Q1_2025[[#This Row],[Brutobedrag]])</f>
        <v>106.8625</v>
      </c>
      <c r="P1662" s="10">
        <f>IF(Q1_2025[[#This Row],[Prijstype]] = "Artikelprijs",Q1_2025[[#This Row],[Brutobedrag 2]]*(100-Q1_2025[[#This Row],[Relatiekorting percentage]])/100,Q1_2025[[#This Row],[Bruto - Rel.korting]])</f>
        <v>85.49</v>
      </c>
    </row>
    <row r="1663" spans="1:16" x14ac:dyDescent="0.3">
      <c r="A1663" t="s">
        <v>310</v>
      </c>
      <c r="B1663">
        <v>5020009</v>
      </c>
      <c r="C1663" t="s">
        <v>125</v>
      </c>
      <c r="D1663">
        <v>1</v>
      </c>
      <c r="E1663" s="10">
        <v>45.32</v>
      </c>
      <c r="F1663" s="10">
        <v>45.32</v>
      </c>
      <c r="G1663" s="10">
        <v>33.99</v>
      </c>
      <c r="H1663">
        <v>25</v>
      </c>
      <c r="I1663" s="10" t="str">
        <f>_xlfn.XLOOKUP(Q1_2025[[#This Row],[Artikelnr]],Artikel_prijzen[Artnr],Artikel_prijzen[Groep],"")</f>
        <v/>
      </c>
      <c r="J1663" s="10" t="str">
        <f>_xlfn.XLOOKUP(Q1_2025[[#This Row],[Artikelnr]],Artikel_prijzen[Artnr],Artikel_prijzen[Prijs 2025],"")</f>
        <v/>
      </c>
      <c r="K1663" s="10" t="str">
        <f>IF(Q1_2025[[#This Row],[Artikelprijs]]&lt;&gt;"",IF(Q1_2025[[#This Row],[Stuksprijs]]=Q1_2025[[#This Row],[Artikelprijs]],"Prijs gelijk","Prijs wijkt af"),"")</f>
        <v/>
      </c>
      <c r="L1663" s="10"/>
      <c r="N1663" s="10">
        <f>IF(Q1_2025[[#This Row],[Prijstype]]="Artikelprijs",Q1_2025[[#This Row],[Artikelprijs]],Q1_2025[[#This Row],[Stuksprijs]])</f>
        <v>45.32</v>
      </c>
      <c r="O1663" s="10">
        <f>IF(Q1_2025[[#This Row],[Prijstype]]="Artikelprijs",Q1_2025[[#This Row],[Artikelprijs]] * Q1_2025[[#This Row],[Besteld]],Q1_2025[[#This Row],[Brutobedrag]])</f>
        <v>45.32</v>
      </c>
      <c r="P1663" s="10">
        <f>IF(Q1_2025[[#This Row],[Prijstype]] = "Artikelprijs",Q1_2025[[#This Row],[Brutobedrag 2]]*(100-Q1_2025[[#This Row],[Relatiekorting percentage]])/100,Q1_2025[[#This Row],[Bruto - Rel.korting]])</f>
        <v>33.99</v>
      </c>
    </row>
    <row r="1664" spans="1:16" x14ac:dyDescent="0.3">
      <c r="A1664" t="s">
        <v>310</v>
      </c>
      <c r="B1664">
        <v>5021034</v>
      </c>
      <c r="C1664" t="s">
        <v>276</v>
      </c>
      <c r="D1664">
        <v>1</v>
      </c>
      <c r="E1664" s="10">
        <v>185.4</v>
      </c>
      <c r="F1664" s="10">
        <v>185.4</v>
      </c>
      <c r="G1664" s="10">
        <v>148.32</v>
      </c>
      <c r="H1664">
        <v>20</v>
      </c>
      <c r="I1664" s="10" t="str">
        <f>_xlfn.XLOOKUP(Q1_2025[[#This Row],[Artikelnr]],Artikel_prijzen[Artnr],Artikel_prijzen[Groep],"")</f>
        <v>Elektra</v>
      </c>
      <c r="J1664" s="10">
        <f>_xlfn.XLOOKUP(Q1_2025[[#This Row],[Artikelnr]],Artikel_prijzen[Artnr],Artikel_prijzen[Prijs 2025],"")</f>
        <v>106.8625</v>
      </c>
      <c r="K1664" s="10" t="str">
        <f>IF(Q1_2025[[#This Row],[Artikelprijs]]&lt;&gt;"",IF(Q1_2025[[#This Row],[Stuksprijs]]=Q1_2025[[#This Row],[Artikelprijs]],"Prijs gelijk","Prijs wijkt af"),"")</f>
        <v>Prijs wijkt af</v>
      </c>
      <c r="L1664" s="10"/>
      <c r="M1664" t="s">
        <v>536</v>
      </c>
      <c r="N1664" s="10">
        <f>IF(Q1_2025[[#This Row],[Prijstype]]="Artikelprijs",Q1_2025[[#This Row],[Artikelprijs]],Q1_2025[[#This Row],[Stuksprijs]])</f>
        <v>106.8625</v>
      </c>
      <c r="O1664" s="10">
        <f>IF(Q1_2025[[#This Row],[Prijstype]]="Artikelprijs",Q1_2025[[#This Row],[Artikelprijs]] * Q1_2025[[#This Row],[Besteld]],Q1_2025[[#This Row],[Brutobedrag]])</f>
        <v>106.8625</v>
      </c>
      <c r="P1664" s="10">
        <f>IF(Q1_2025[[#This Row],[Prijstype]] = "Artikelprijs",Q1_2025[[#This Row],[Brutobedrag 2]]*(100-Q1_2025[[#This Row],[Relatiekorting percentage]])/100,Q1_2025[[#This Row],[Bruto - Rel.korting]])</f>
        <v>85.49</v>
      </c>
    </row>
    <row r="1665" spans="1:16" x14ac:dyDescent="0.3">
      <c r="A1665" t="s">
        <v>310</v>
      </c>
      <c r="B1665">
        <v>5020009</v>
      </c>
      <c r="C1665" t="s">
        <v>125</v>
      </c>
      <c r="D1665">
        <v>1</v>
      </c>
      <c r="E1665" s="10">
        <v>45.32</v>
      </c>
      <c r="F1665" s="10">
        <v>45.32</v>
      </c>
      <c r="G1665" s="10">
        <v>33.99</v>
      </c>
      <c r="H1665">
        <v>25</v>
      </c>
      <c r="I1665" s="10" t="str">
        <f>_xlfn.XLOOKUP(Q1_2025[[#This Row],[Artikelnr]],Artikel_prijzen[Artnr],Artikel_prijzen[Groep],"")</f>
        <v/>
      </c>
      <c r="J1665" s="10" t="str">
        <f>_xlfn.XLOOKUP(Q1_2025[[#This Row],[Artikelnr]],Artikel_prijzen[Artnr],Artikel_prijzen[Prijs 2025],"")</f>
        <v/>
      </c>
      <c r="K1665" s="10" t="str">
        <f>IF(Q1_2025[[#This Row],[Artikelprijs]]&lt;&gt;"",IF(Q1_2025[[#This Row],[Stuksprijs]]=Q1_2025[[#This Row],[Artikelprijs]],"Prijs gelijk","Prijs wijkt af"),"")</f>
        <v/>
      </c>
      <c r="L1665" s="10"/>
      <c r="N1665" s="10">
        <f>IF(Q1_2025[[#This Row],[Prijstype]]="Artikelprijs",Q1_2025[[#This Row],[Artikelprijs]],Q1_2025[[#This Row],[Stuksprijs]])</f>
        <v>45.32</v>
      </c>
      <c r="O1665" s="10">
        <f>IF(Q1_2025[[#This Row],[Prijstype]]="Artikelprijs",Q1_2025[[#This Row],[Artikelprijs]] * Q1_2025[[#This Row],[Besteld]],Q1_2025[[#This Row],[Brutobedrag]])</f>
        <v>45.32</v>
      </c>
      <c r="P1665" s="10">
        <f>IF(Q1_2025[[#This Row],[Prijstype]] = "Artikelprijs",Q1_2025[[#This Row],[Brutobedrag 2]]*(100-Q1_2025[[#This Row],[Relatiekorting percentage]])/100,Q1_2025[[#This Row],[Bruto - Rel.korting]])</f>
        <v>33.99</v>
      </c>
    </row>
    <row r="1666" spans="1:16" x14ac:dyDescent="0.3">
      <c r="A1666" t="s">
        <v>310</v>
      </c>
      <c r="B1666">
        <v>5021034</v>
      </c>
      <c r="C1666" t="s">
        <v>276</v>
      </c>
      <c r="D1666">
        <v>1</v>
      </c>
      <c r="E1666" s="10">
        <v>185.4</v>
      </c>
      <c r="F1666" s="10">
        <v>185.4</v>
      </c>
      <c r="G1666" s="10">
        <v>148.32</v>
      </c>
      <c r="H1666">
        <v>20</v>
      </c>
      <c r="I1666" s="10" t="str">
        <f>_xlfn.XLOOKUP(Q1_2025[[#This Row],[Artikelnr]],Artikel_prijzen[Artnr],Artikel_prijzen[Groep],"")</f>
        <v>Elektra</v>
      </c>
      <c r="J1666" s="10">
        <f>_xlfn.XLOOKUP(Q1_2025[[#This Row],[Artikelnr]],Artikel_prijzen[Artnr],Artikel_prijzen[Prijs 2025],"")</f>
        <v>106.8625</v>
      </c>
      <c r="K1666" s="10" t="str">
        <f>IF(Q1_2025[[#This Row],[Artikelprijs]]&lt;&gt;"",IF(Q1_2025[[#This Row],[Stuksprijs]]=Q1_2025[[#This Row],[Artikelprijs]],"Prijs gelijk","Prijs wijkt af"),"")</f>
        <v>Prijs wijkt af</v>
      </c>
      <c r="L1666" s="10"/>
      <c r="M1666" t="s">
        <v>536</v>
      </c>
      <c r="N1666" s="10">
        <f>IF(Q1_2025[[#This Row],[Prijstype]]="Artikelprijs",Q1_2025[[#This Row],[Artikelprijs]],Q1_2025[[#This Row],[Stuksprijs]])</f>
        <v>106.8625</v>
      </c>
      <c r="O1666" s="10">
        <f>IF(Q1_2025[[#This Row],[Prijstype]]="Artikelprijs",Q1_2025[[#This Row],[Artikelprijs]] * Q1_2025[[#This Row],[Besteld]],Q1_2025[[#This Row],[Brutobedrag]])</f>
        <v>106.8625</v>
      </c>
      <c r="P1666" s="10">
        <f>IF(Q1_2025[[#This Row],[Prijstype]] = "Artikelprijs",Q1_2025[[#This Row],[Brutobedrag 2]]*(100-Q1_2025[[#This Row],[Relatiekorting percentage]])/100,Q1_2025[[#This Row],[Bruto - Rel.korting]])</f>
        <v>85.49</v>
      </c>
    </row>
    <row r="1667" spans="1:16" x14ac:dyDescent="0.3">
      <c r="A1667" t="s">
        <v>310</v>
      </c>
      <c r="B1667">
        <v>1003012</v>
      </c>
      <c r="C1667" t="s">
        <v>221</v>
      </c>
      <c r="D1667">
        <v>3</v>
      </c>
      <c r="E1667" s="10">
        <v>30.45</v>
      </c>
      <c r="F1667" s="10">
        <v>91.35</v>
      </c>
      <c r="G1667" s="10">
        <v>63.94</v>
      </c>
      <c r="H1667">
        <v>30</v>
      </c>
      <c r="I1667" s="10" t="str">
        <f>_xlfn.XLOOKUP(Q1_2025[[#This Row],[Artikelnr]],Artikel_prijzen[Artnr],Artikel_prijzen[Groep],"")</f>
        <v/>
      </c>
      <c r="J1667" s="10" t="str">
        <f>_xlfn.XLOOKUP(Q1_2025[[#This Row],[Artikelnr]],Artikel_prijzen[Artnr],Artikel_prijzen[Prijs 2025],"")</f>
        <v/>
      </c>
      <c r="K1667" s="10" t="str">
        <f>IF(Q1_2025[[#This Row],[Artikelprijs]]&lt;&gt;"",IF(Q1_2025[[#This Row],[Stuksprijs]]=Q1_2025[[#This Row],[Artikelprijs]],"Prijs gelijk","Prijs wijkt af"),"")</f>
        <v/>
      </c>
      <c r="L1667" s="10"/>
      <c r="N1667" s="10">
        <f>IF(Q1_2025[[#This Row],[Prijstype]]="Artikelprijs",Q1_2025[[#This Row],[Artikelprijs]],Q1_2025[[#This Row],[Stuksprijs]])</f>
        <v>30.45</v>
      </c>
      <c r="O1667" s="10">
        <f>IF(Q1_2025[[#This Row],[Prijstype]]="Artikelprijs",Q1_2025[[#This Row],[Artikelprijs]] * Q1_2025[[#This Row],[Besteld]],Q1_2025[[#This Row],[Brutobedrag]])</f>
        <v>91.35</v>
      </c>
      <c r="P1667" s="10">
        <f>IF(Q1_2025[[#This Row],[Prijstype]] = "Artikelprijs",Q1_2025[[#This Row],[Brutobedrag 2]]*(100-Q1_2025[[#This Row],[Relatiekorting percentage]])/100,Q1_2025[[#This Row],[Bruto - Rel.korting]])</f>
        <v>63.94</v>
      </c>
    </row>
    <row r="1668" spans="1:16" x14ac:dyDescent="0.3">
      <c r="A1668" t="s">
        <v>310</v>
      </c>
      <c r="B1668">
        <v>5010014</v>
      </c>
      <c r="C1668" t="s">
        <v>311</v>
      </c>
      <c r="D1668">
        <v>5</v>
      </c>
      <c r="E1668" s="10">
        <v>30.9</v>
      </c>
      <c r="F1668" s="10">
        <v>154.5</v>
      </c>
      <c r="G1668" s="10">
        <v>115.87</v>
      </c>
      <c r="H1668">
        <v>25</v>
      </c>
      <c r="I1668" s="10" t="str">
        <f>_xlfn.XLOOKUP(Q1_2025[[#This Row],[Artikelnr]],Artikel_prijzen[Artnr],Artikel_prijzen[Groep],"")</f>
        <v/>
      </c>
      <c r="J1668" s="10" t="str">
        <f>_xlfn.XLOOKUP(Q1_2025[[#This Row],[Artikelnr]],Artikel_prijzen[Artnr],Artikel_prijzen[Prijs 2025],"")</f>
        <v/>
      </c>
      <c r="K1668" s="10" t="str">
        <f>IF(Q1_2025[[#This Row],[Artikelprijs]]&lt;&gt;"",IF(Q1_2025[[#This Row],[Stuksprijs]]=Q1_2025[[#This Row],[Artikelprijs]],"Prijs gelijk","Prijs wijkt af"),"")</f>
        <v/>
      </c>
      <c r="L1668" s="10"/>
      <c r="N1668" s="10">
        <f>IF(Q1_2025[[#This Row],[Prijstype]]="Artikelprijs",Q1_2025[[#This Row],[Artikelprijs]],Q1_2025[[#This Row],[Stuksprijs]])</f>
        <v>30.9</v>
      </c>
      <c r="O1668" s="10">
        <f>IF(Q1_2025[[#This Row],[Prijstype]]="Artikelprijs",Q1_2025[[#This Row],[Artikelprijs]] * Q1_2025[[#This Row],[Besteld]],Q1_2025[[#This Row],[Brutobedrag]])</f>
        <v>154.5</v>
      </c>
      <c r="P1668" s="10">
        <f>IF(Q1_2025[[#This Row],[Prijstype]] = "Artikelprijs",Q1_2025[[#This Row],[Brutobedrag 2]]*(100-Q1_2025[[#This Row],[Relatiekorting percentage]])/100,Q1_2025[[#This Row],[Bruto - Rel.korting]])</f>
        <v>115.87</v>
      </c>
    </row>
    <row r="1669" spans="1:16" x14ac:dyDescent="0.3">
      <c r="A1669" t="s">
        <v>310</v>
      </c>
      <c r="B1669">
        <v>5021034</v>
      </c>
      <c r="C1669" t="s">
        <v>276</v>
      </c>
      <c r="D1669">
        <v>1</v>
      </c>
      <c r="E1669" s="10">
        <v>185.4</v>
      </c>
      <c r="F1669" s="10">
        <v>185.4</v>
      </c>
      <c r="G1669" s="10">
        <v>148.32</v>
      </c>
      <c r="H1669">
        <v>20</v>
      </c>
      <c r="I1669" s="10" t="str">
        <f>_xlfn.XLOOKUP(Q1_2025[[#This Row],[Artikelnr]],Artikel_prijzen[Artnr],Artikel_prijzen[Groep],"")</f>
        <v>Elektra</v>
      </c>
      <c r="J1669" s="10">
        <f>_xlfn.XLOOKUP(Q1_2025[[#This Row],[Artikelnr]],Artikel_prijzen[Artnr],Artikel_prijzen[Prijs 2025],"")</f>
        <v>106.8625</v>
      </c>
      <c r="K1669" s="10" t="str">
        <f>IF(Q1_2025[[#This Row],[Artikelprijs]]&lt;&gt;"",IF(Q1_2025[[#This Row],[Stuksprijs]]=Q1_2025[[#This Row],[Artikelprijs]],"Prijs gelijk","Prijs wijkt af"),"")</f>
        <v>Prijs wijkt af</v>
      </c>
      <c r="L1669" s="10"/>
      <c r="M1669" t="s">
        <v>536</v>
      </c>
      <c r="N1669" s="10">
        <f>IF(Q1_2025[[#This Row],[Prijstype]]="Artikelprijs",Q1_2025[[#This Row],[Artikelprijs]],Q1_2025[[#This Row],[Stuksprijs]])</f>
        <v>106.8625</v>
      </c>
      <c r="O1669" s="10">
        <f>IF(Q1_2025[[#This Row],[Prijstype]]="Artikelprijs",Q1_2025[[#This Row],[Artikelprijs]] * Q1_2025[[#This Row],[Besteld]],Q1_2025[[#This Row],[Brutobedrag]])</f>
        <v>106.8625</v>
      </c>
      <c r="P1669" s="10">
        <f>IF(Q1_2025[[#This Row],[Prijstype]] = "Artikelprijs",Q1_2025[[#This Row],[Brutobedrag 2]]*(100-Q1_2025[[#This Row],[Relatiekorting percentage]])/100,Q1_2025[[#This Row],[Bruto - Rel.korting]])</f>
        <v>85.49</v>
      </c>
    </row>
    <row r="1670" spans="1:16" x14ac:dyDescent="0.3">
      <c r="A1670" t="s">
        <v>310</v>
      </c>
      <c r="B1670">
        <v>5010017</v>
      </c>
      <c r="C1670" t="s">
        <v>248</v>
      </c>
      <c r="D1670">
        <v>2</v>
      </c>
      <c r="E1670" s="10">
        <v>48.93</v>
      </c>
      <c r="F1670" s="10">
        <v>97.86</v>
      </c>
      <c r="G1670" s="10">
        <v>73.39</v>
      </c>
      <c r="H1670">
        <v>25</v>
      </c>
      <c r="I1670" s="10" t="str">
        <f>_xlfn.XLOOKUP(Q1_2025[[#This Row],[Artikelnr]],Artikel_prijzen[Artnr],Artikel_prijzen[Groep],"")</f>
        <v/>
      </c>
      <c r="J1670" s="10" t="str">
        <f>_xlfn.XLOOKUP(Q1_2025[[#This Row],[Artikelnr]],Artikel_prijzen[Artnr],Artikel_prijzen[Prijs 2025],"")</f>
        <v/>
      </c>
      <c r="K1670" s="10" t="str">
        <f>IF(Q1_2025[[#This Row],[Artikelprijs]]&lt;&gt;"",IF(Q1_2025[[#This Row],[Stuksprijs]]=Q1_2025[[#This Row],[Artikelprijs]],"Prijs gelijk","Prijs wijkt af"),"")</f>
        <v/>
      </c>
      <c r="L1670" s="10"/>
      <c r="N1670" s="10">
        <f>IF(Q1_2025[[#This Row],[Prijstype]]="Artikelprijs",Q1_2025[[#This Row],[Artikelprijs]],Q1_2025[[#This Row],[Stuksprijs]])</f>
        <v>48.93</v>
      </c>
      <c r="O1670" s="10">
        <f>IF(Q1_2025[[#This Row],[Prijstype]]="Artikelprijs",Q1_2025[[#This Row],[Artikelprijs]] * Q1_2025[[#This Row],[Besteld]],Q1_2025[[#This Row],[Brutobedrag]])</f>
        <v>97.86</v>
      </c>
      <c r="P1670" s="10">
        <f>IF(Q1_2025[[#This Row],[Prijstype]] = "Artikelprijs",Q1_2025[[#This Row],[Brutobedrag 2]]*(100-Q1_2025[[#This Row],[Relatiekorting percentage]])/100,Q1_2025[[#This Row],[Bruto - Rel.korting]])</f>
        <v>73.39</v>
      </c>
    </row>
    <row r="1671" spans="1:16" x14ac:dyDescent="0.3">
      <c r="A1671" t="s">
        <v>310</v>
      </c>
      <c r="B1671">
        <v>5020009</v>
      </c>
      <c r="C1671" t="s">
        <v>125</v>
      </c>
      <c r="D1671">
        <v>2</v>
      </c>
      <c r="E1671" s="10">
        <v>45.32</v>
      </c>
      <c r="F1671" s="10">
        <v>90.64</v>
      </c>
      <c r="G1671" s="10">
        <v>67.98</v>
      </c>
      <c r="H1671">
        <v>25</v>
      </c>
      <c r="I1671" s="10" t="str">
        <f>_xlfn.XLOOKUP(Q1_2025[[#This Row],[Artikelnr]],Artikel_prijzen[Artnr],Artikel_prijzen[Groep],"")</f>
        <v/>
      </c>
      <c r="J1671" s="10" t="str">
        <f>_xlfn.XLOOKUP(Q1_2025[[#This Row],[Artikelnr]],Artikel_prijzen[Artnr],Artikel_prijzen[Prijs 2025],"")</f>
        <v/>
      </c>
      <c r="K1671" s="10" t="str">
        <f>IF(Q1_2025[[#This Row],[Artikelprijs]]&lt;&gt;"",IF(Q1_2025[[#This Row],[Stuksprijs]]=Q1_2025[[#This Row],[Artikelprijs]],"Prijs gelijk","Prijs wijkt af"),"")</f>
        <v/>
      </c>
      <c r="L1671" s="10"/>
      <c r="N1671" s="10">
        <f>IF(Q1_2025[[#This Row],[Prijstype]]="Artikelprijs",Q1_2025[[#This Row],[Artikelprijs]],Q1_2025[[#This Row],[Stuksprijs]])</f>
        <v>45.32</v>
      </c>
      <c r="O1671" s="10">
        <f>IF(Q1_2025[[#This Row],[Prijstype]]="Artikelprijs",Q1_2025[[#This Row],[Artikelprijs]] * Q1_2025[[#This Row],[Besteld]],Q1_2025[[#This Row],[Brutobedrag]])</f>
        <v>90.64</v>
      </c>
      <c r="P1671" s="10">
        <f>IF(Q1_2025[[#This Row],[Prijstype]] = "Artikelprijs",Q1_2025[[#This Row],[Brutobedrag 2]]*(100-Q1_2025[[#This Row],[Relatiekorting percentage]])/100,Q1_2025[[#This Row],[Bruto - Rel.korting]])</f>
        <v>67.98</v>
      </c>
    </row>
    <row r="1672" spans="1:16" x14ac:dyDescent="0.3">
      <c r="A1672" t="s">
        <v>310</v>
      </c>
      <c r="B1672">
        <v>5021034</v>
      </c>
      <c r="C1672" t="s">
        <v>276</v>
      </c>
      <c r="D1672">
        <v>1</v>
      </c>
      <c r="E1672" s="10">
        <v>185.4</v>
      </c>
      <c r="F1672" s="10">
        <v>185.4</v>
      </c>
      <c r="G1672" s="10">
        <v>148.32</v>
      </c>
      <c r="H1672">
        <v>20</v>
      </c>
      <c r="I1672" s="10" t="str">
        <f>_xlfn.XLOOKUP(Q1_2025[[#This Row],[Artikelnr]],Artikel_prijzen[Artnr],Artikel_prijzen[Groep],"")</f>
        <v>Elektra</v>
      </c>
      <c r="J1672" s="10">
        <f>_xlfn.XLOOKUP(Q1_2025[[#This Row],[Artikelnr]],Artikel_prijzen[Artnr],Artikel_prijzen[Prijs 2025],"")</f>
        <v>106.8625</v>
      </c>
      <c r="K1672" s="10" t="str">
        <f>IF(Q1_2025[[#This Row],[Artikelprijs]]&lt;&gt;"",IF(Q1_2025[[#This Row],[Stuksprijs]]=Q1_2025[[#This Row],[Artikelprijs]],"Prijs gelijk","Prijs wijkt af"),"")</f>
        <v>Prijs wijkt af</v>
      </c>
      <c r="L1672" s="10"/>
      <c r="M1672" t="s">
        <v>536</v>
      </c>
      <c r="N1672" s="10">
        <f>IF(Q1_2025[[#This Row],[Prijstype]]="Artikelprijs",Q1_2025[[#This Row],[Artikelprijs]],Q1_2025[[#This Row],[Stuksprijs]])</f>
        <v>106.8625</v>
      </c>
      <c r="O1672" s="10">
        <f>IF(Q1_2025[[#This Row],[Prijstype]]="Artikelprijs",Q1_2025[[#This Row],[Artikelprijs]] * Q1_2025[[#This Row],[Besteld]],Q1_2025[[#This Row],[Brutobedrag]])</f>
        <v>106.8625</v>
      </c>
      <c r="P1672" s="10">
        <f>IF(Q1_2025[[#This Row],[Prijstype]] = "Artikelprijs",Q1_2025[[#This Row],[Brutobedrag 2]]*(100-Q1_2025[[#This Row],[Relatiekorting percentage]])/100,Q1_2025[[#This Row],[Bruto - Rel.korting]])</f>
        <v>85.49</v>
      </c>
    </row>
    <row r="1673" spans="1:16" x14ac:dyDescent="0.3">
      <c r="A1673" t="s">
        <v>310</v>
      </c>
      <c r="B1673">
        <v>5010017</v>
      </c>
      <c r="C1673" t="s">
        <v>248</v>
      </c>
      <c r="D1673">
        <v>2</v>
      </c>
      <c r="E1673" s="10">
        <v>48.93</v>
      </c>
      <c r="F1673" s="10">
        <v>97.86</v>
      </c>
      <c r="G1673" s="10">
        <v>73.39</v>
      </c>
      <c r="H1673">
        <v>25</v>
      </c>
      <c r="I1673" s="10" t="str">
        <f>_xlfn.XLOOKUP(Q1_2025[[#This Row],[Artikelnr]],Artikel_prijzen[Artnr],Artikel_prijzen[Groep],"")</f>
        <v/>
      </c>
      <c r="J1673" s="10" t="str">
        <f>_xlfn.XLOOKUP(Q1_2025[[#This Row],[Artikelnr]],Artikel_prijzen[Artnr],Artikel_prijzen[Prijs 2025],"")</f>
        <v/>
      </c>
      <c r="K1673" s="10" t="str">
        <f>IF(Q1_2025[[#This Row],[Artikelprijs]]&lt;&gt;"",IF(Q1_2025[[#This Row],[Stuksprijs]]=Q1_2025[[#This Row],[Artikelprijs]],"Prijs gelijk","Prijs wijkt af"),"")</f>
        <v/>
      </c>
      <c r="L1673" s="10"/>
      <c r="N1673" s="10">
        <f>IF(Q1_2025[[#This Row],[Prijstype]]="Artikelprijs",Q1_2025[[#This Row],[Artikelprijs]],Q1_2025[[#This Row],[Stuksprijs]])</f>
        <v>48.93</v>
      </c>
      <c r="O1673" s="10">
        <f>IF(Q1_2025[[#This Row],[Prijstype]]="Artikelprijs",Q1_2025[[#This Row],[Artikelprijs]] * Q1_2025[[#This Row],[Besteld]],Q1_2025[[#This Row],[Brutobedrag]])</f>
        <v>97.86</v>
      </c>
      <c r="P1673" s="10">
        <f>IF(Q1_2025[[#This Row],[Prijstype]] = "Artikelprijs",Q1_2025[[#This Row],[Brutobedrag 2]]*(100-Q1_2025[[#This Row],[Relatiekorting percentage]])/100,Q1_2025[[#This Row],[Bruto - Rel.korting]])</f>
        <v>73.39</v>
      </c>
    </row>
    <row r="1674" spans="1:16" x14ac:dyDescent="0.3">
      <c r="A1674" t="s">
        <v>310</v>
      </c>
      <c r="B1674">
        <v>5020009</v>
      </c>
      <c r="C1674" t="s">
        <v>125</v>
      </c>
      <c r="D1674">
        <v>2</v>
      </c>
      <c r="E1674" s="10">
        <v>45.32</v>
      </c>
      <c r="F1674" s="10">
        <v>90.64</v>
      </c>
      <c r="G1674" s="10">
        <v>67.98</v>
      </c>
      <c r="H1674">
        <v>25</v>
      </c>
      <c r="I1674" s="10" t="str">
        <f>_xlfn.XLOOKUP(Q1_2025[[#This Row],[Artikelnr]],Artikel_prijzen[Artnr],Artikel_prijzen[Groep],"")</f>
        <v/>
      </c>
      <c r="J1674" s="10" t="str">
        <f>_xlfn.XLOOKUP(Q1_2025[[#This Row],[Artikelnr]],Artikel_prijzen[Artnr],Artikel_prijzen[Prijs 2025],"")</f>
        <v/>
      </c>
      <c r="K1674" s="10" t="str">
        <f>IF(Q1_2025[[#This Row],[Artikelprijs]]&lt;&gt;"",IF(Q1_2025[[#This Row],[Stuksprijs]]=Q1_2025[[#This Row],[Artikelprijs]],"Prijs gelijk","Prijs wijkt af"),"")</f>
        <v/>
      </c>
      <c r="L1674" s="10"/>
      <c r="N1674" s="10">
        <f>IF(Q1_2025[[#This Row],[Prijstype]]="Artikelprijs",Q1_2025[[#This Row],[Artikelprijs]],Q1_2025[[#This Row],[Stuksprijs]])</f>
        <v>45.32</v>
      </c>
      <c r="O1674" s="10">
        <f>IF(Q1_2025[[#This Row],[Prijstype]]="Artikelprijs",Q1_2025[[#This Row],[Artikelprijs]] * Q1_2025[[#This Row],[Besteld]],Q1_2025[[#This Row],[Brutobedrag]])</f>
        <v>90.64</v>
      </c>
      <c r="P1674" s="10">
        <f>IF(Q1_2025[[#This Row],[Prijstype]] = "Artikelprijs",Q1_2025[[#This Row],[Brutobedrag 2]]*(100-Q1_2025[[#This Row],[Relatiekorting percentage]])/100,Q1_2025[[#This Row],[Bruto - Rel.korting]])</f>
        <v>67.98</v>
      </c>
    </row>
    <row r="1675" spans="1:16" x14ac:dyDescent="0.3">
      <c r="A1675" t="s">
        <v>310</v>
      </c>
      <c r="B1675">
        <v>5021034</v>
      </c>
      <c r="C1675" t="s">
        <v>276</v>
      </c>
      <c r="D1675">
        <v>1</v>
      </c>
      <c r="E1675" s="10">
        <v>185.4</v>
      </c>
      <c r="F1675" s="10">
        <v>185.4</v>
      </c>
      <c r="G1675" s="10">
        <v>148.32</v>
      </c>
      <c r="H1675">
        <v>20</v>
      </c>
      <c r="I1675" s="10" t="str">
        <f>_xlfn.XLOOKUP(Q1_2025[[#This Row],[Artikelnr]],Artikel_prijzen[Artnr],Artikel_prijzen[Groep],"")</f>
        <v>Elektra</v>
      </c>
      <c r="J1675" s="10">
        <f>_xlfn.XLOOKUP(Q1_2025[[#This Row],[Artikelnr]],Artikel_prijzen[Artnr],Artikel_prijzen[Prijs 2025],"")</f>
        <v>106.8625</v>
      </c>
      <c r="K1675" s="10" t="str">
        <f>IF(Q1_2025[[#This Row],[Artikelprijs]]&lt;&gt;"",IF(Q1_2025[[#This Row],[Stuksprijs]]=Q1_2025[[#This Row],[Artikelprijs]],"Prijs gelijk","Prijs wijkt af"),"")</f>
        <v>Prijs wijkt af</v>
      </c>
      <c r="L1675" s="10"/>
      <c r="M1675" t="s">
        <v>536</v>
      </c>
      <c r="N1675" s="10">
        <f>IF(Q1_2025[[#This Row],[Prijstype]]="Artikelprijs",Q1_2025[[#This Row],[Artikelprijs]],Q1_2025[[#This Row],[Stuksprijs]])</f>
        <v>106.8625</v>
      </c>
      <c r="O1675" s="10">
        <f>IF(Q1_2025[[#This Row],[Prijstype]]="Artikelprijs",Q1_2025[[#This Row],[Artikelprijs]] * Q1_2025[[#This Row],[Besteld]],Q1_2025[[#This Row],[Brutobedrag]])</f>
        <v>106.8625</v>
      </c>
      <c r="P1675" s="10">
        <f>IF(Q1_2025[[#This Row],[Prijstype]] = "Artikelprijs",Q1_2025[[#This Row],[Brutobedrag 2]]*(100-Q1_2025[[#This Row],[Relatiekorting percentage]])/100,Q1_2025[[#This Row],[Bruto - Rel.korting]])</f>
        <v>85.49</v>
      </c>
    </row>
    <row r="1676" spans="1:16" x14ac:dyDescent="0.3">
      <c r="A1676" t="s">
        <v>310</v>
      </c>
      <c r="B1676">
        <v>5020009</v>
      </c>
      <c r="C1676" t="s">
        <v>125</v>
      </c>
      <c r="D1676">
        <v>1</v>
      </c>
      <c r="E1676" s="10">
        <v>45.32</v>
      </c>
      <c r="F1676" s="10">
        <v>45.32</v>
      </c>
      <c r="G1676" s="10">
        <v>33.99</v>
      </c>
      <c r="H1676">
        <v>25</v>
      </c>
      <c r="I1676" s="10" t="str">
        <f>_xlfn.XLOOKUP(Q1_2025[[#This Row],[Artikelnr]],Artikel_prijzen[Artnr],Artikel_prijzen[Groep],"")</f>
        <v/>
      </c>
      <c r="J1676" s="10" t="str">
        <f>_xlfn.XLOOKUP(Q1_2025[[#This Row],[Artikelnr]],Artikel_prijzen[Artnr],Artikel_prijzen[Prijs 2025],"")</f>
        <v/>
      </c>
      <c r="K1676" s="10" t="str">
        <f>IF(Q1_2025[[#This Row],[Artikelprijs]]&lt;&gt;"",IF(Q1_2025[[#This Row],[Stuksprijs]]=Q1_2025[[#This Row],[Artikelprijs]],"Prijs gelijk","Prijs wijkt af"),"")</f>
        <v/>
      </c>
      <c r="L1676" s="10"/>
      <c r="N1676" s="10">
        <f>IF(Q1_2025[[#This Row],[Prijstype]]="Artikelprijs",Q1_2025[[#This Row],[Artikelprijs]],Q1_2025[[#This Row],[Stuksprijs]])</f>
        <v>45.32</v>
      </c>
      <c r="O1676" s="10">
        <f>IF(Q1_2025[[#This Row],[Prijstype]]="Artikelprijs",Q1_2025[[#This Row],[Artikelprijs]] * Q1_2025[[#This Row],[Besteld]],Q1_2025[[#This Row],[Brutobedrag]])</f>
        <v>45.32</v>
      </c>
      <c r="P1676" s="10">
        <f>IF(Q1_2025[[#This Row],[Prijstype]] = "Artikelprijs",Q1_2025[[#This Row],[Brutobedrag 2]]*(100-Q1_2025[[#This Row],[Relatiekorting percentage]])/100,Q1_2025[[#This Row],[Bruto - Rel.korting]])</f>
        <v>33.99</v>
      </c>
    </row>
    <row r="1677" spans="1:16" x14ac:dyDescent="0.3">
      <c r="A1677" t="s">
        <v>310</v>
      </c>
      <c r="B1677">
        <v>5021034</v>
      </c>
      <c r="C1677" t="s">
        <v>276</v>
      </c>
      <c r="D1677">
        <v>1</v>
      </c>
      <c r="E1677" s="10">
        <v>185.4</v>
      </c>
      <c r="F1677" s="10">
        <v>185.4</v>
      </c>
      <c r="G1677" s="10">
        <v>148.32</v>
      </c>
      <c r="H1677">
        <v>20</v>
      </c>
      <c r="I1677" s="10" t="str">
        <f>_xlfn.XLOOKUP(Q1_2025[[#This Row],[Artikelnr]],Artikel_prijzen[Artnr],Artikel_prijzen[Groep],"")</f>
        <v>Elektra</v>
      </c>
      <c r="J1677" s="10">
        <f>_xlfn.XLOOKUP(Q1_2025[[#This Row],[Artikelnr]],Artikel_prijzen[Artnr],Artikel_prijzen[Prijs 2025],"")</f>
        <v>106.8625</v>
      </c>
      <c r="K1677" s="10" t="str">
        <f>IF(Q1_2025[[#This Row],[Artikelprijs]]&lt;&gt;"",IF(Q1_2025[[#This Row],[Stuksprijs]]=Q1_2025[[#This Row],[Artikelprijs]],"Prijs gelijk","Prijs wijkt af"),"")</f>
        <v>Prijs wijkt af</v>
      </c>
      <c r="L1677" s="10"/>
      <c r="M1677" t="s">
        <v>536</v>
      </c>
      <c r="N1677" s="10">
        <f>IF(Q1_2025[[#This Row],[Prijstype]]="Artikelprijs",Q1_2025[[#This Row],[Artikelprijs]],Q1_2025[[#This Row],[Stuksprijs]])</f>
        <v>106.8625</v>
      </c>
      <c r="O1677" s="10">
        <f>IF(Q1_2025[[#This Row],[Prijstype]]="Artikelprijs",Q1_2025[[#This Row],[Artikelprijs]] * Q1_2025[[#This Row],[Besteld]],Q1_2025[[#This Row],[Brutobedrag]])</f>
        <v>106.8625</v>
      </c>
      <c r="P1677" s="10">
        <f>IF(Q1_2025[[#This Row],[Prijstype]] = "Artikelprijs",Q1_2025[[#This Row],[Brutobedrag 2]]*(100-Q1_2025[[#This Row],[Relatiekorting percentage]])/100,Q1_2025[[#This Row],[Bruto - Rel.korting]])</f>
        <v>85.49</v>
      </c>
    </row>
    <row r="1678" spans="1:16" x14ac:dyDescent="0.3">
      <c r="A1678" t="s">
        <v>310</v>
      </c>
      <c r="B1678">
        <v>5020009</v>
      </c>
      <c r="C1678" t="s">
        <v>125</v>
      </c>
      <c r="D1678">
        <v>1</v>
      </c>
      <c r="E1678" s="10">
        <v>45.32</v>
      </c>
      <c r="F1678" s="10">
        <v>45.32</v>
      </c>
      <c r="G1678" s="10">
        <v>33.99</v>
      </c>
      <c r="H1678">
        <v>25</v>
      </c>
      <c r="I1678" s="10" t="str">
        <f>_xlfn.XLOOKUP(Q1_2025[[#This Row],[Artikelnr]],Artikel_prijzen[Artnr],Artikel_prijzen[Groep],"")</f>
        <v/>
      </c>
      <c r="J1678" s="10" t="str">
        <f>_xlfn.XLOOKUP(Q1_2025[[#This Row],[Artikelnr]],Artikel_prijzen[Artnr],Artikel_prijzen[Prijs 2025],"")</f>
        <v/>
      </c>
      <c r="K1678" s="10" t="str">
        <f>IF(Q1_2025[[#This Row],[Artikelprijs]]&lt;&gt;"",IF(Q1_2025[[#This Row],[Stuksprijs]]=Q1_2025[[#This Row],[Artikelprijs]],"Prijs gelijk","Prijs wijkt af"),"")</f>
        <v/>
      </c>
      <c r="L1678" s="10"/>
      <c r="N1678" s="10">
        <f>IF(Q1_2025[[#This Row],[Prijstype]]="Artikelprijs",Q1_2025[[#This Row],[Artikelprijs]],Q1_2025[[#This Row],[Stuksprijs]])</f>
        <v>45.32</v>
      </c>
      <c r="O1678" s="10">
        <f>IF(Q1_2025[[#This Row],[Prijstype]]="Artikelprijs",Q1_2025[[#This Row],[Artikelprijs]] * Q1_2025[[#This Row],[Besteld]],Q1_2025[[#This Row],[Brutobedrag]])</f>
        <v>45.32</v>
      </c>
      <c r="P1678" s="10">
        <f>IF(Q1_2025[[#This Row],[Prijstype]] = "Artikelprijs",Q1_2025[[#This Row],[Brutobedrag 2]]*(100-Q1_2025[[#This Row],[Relatiekorting percentage]])/100,Q1_2025[[#This Row],[Bruto - Rel.korting]])</f>
        <v>33.99</v>
      </c>
    </row>
    <row r="1679" spans="1:16" x14ac:dyDescent="0.3">
      <c r="A1679" t="s">
        <v>310</v>
      </c>
      <c r="B1679">
        <v>5021034</v>
      </c>
      <c r="C1679" t="s">
        <v>276</v>
      </c>
      <c r="D1679">
        <v>1</v>
      </c>
      <c r="E1679" s="10">
        <v>185.4</v>
      </c>
      <c r="F1679" s="10">
        <v>185.4</v>
      </c>
      <c r="G1679" s="10">
        <v>148.32</v>
      </c>
      <c r="H1679">
        <v>20</v>
      </c>
      <c r="I1679" s="10" t="str">
        <f>_xlfn.XLOOKUP(Q1_2025[[#This Row],[Artikelnr]],Artikel_prijzen[Artnr],Artikel_prijzen[Groep],"")</f>
        <v>Elektra</v>
      </c>
      <c r="J1679" s="10">
        <f>_xlfn.XLOOKUP(Q1_2025[[#This Row],[Artikelnr]],Artikel_prijzen[Artnr],Artikel_prijzen[Prijs 2025],"")</f>
        <v>106.8625</v>
      </c>
      <c r="K1679" s="10" t="str">
        <f>IF(Q1_2025[[#This Row],[Artikelprijs]]&lt;&gt;"",IF(Q1_2025[[#This Row],[Stuksprijs]]=Q1_2025[[#This Row],[Artikelprijs]],"Prijs gelijk","Prijs wijkt af"),"")</f>
        <v>Prijs wijkt af</v>
      </c>
      <c r="L1679" s="10"/>
      <c r="M1679" t="s">
        <v>536</v>
      </c>
      <c r="N1679" s="10">
        <f>IF(Q1_2025[[#This Row],[Prijstype]]="Artikelprijs",Q1_2025[[#This Row],[Artikelprijs]],Q1_2025[[#This Row],[Stuksprijs]])</f>
        <v>106.8625</v>
      </c>
      <c r="O1679" s="10">
        <f>IF(Q1_2025[[#This Row],[Prijstype]]="Artikelprijs",Q1_2025[[#This Row],[Artikelprijs]] * Q1_2025[[#This Row],[Besteld]],Q1_2025[[#This Row],[Brutobedrag]])</f>
        <v>106.8625</v>
      </c>
      <c r="P1679" s="10">
        <f>IF(Q1_2025[[#This Row],[Prijstype]] = "Artikelprijs",Q1_2025[[#This Row],[Brutobedrag 2]]*(100-Q1_2025[[#This Row],[Relatiekorting percentage]])/100,Q1_2025[[#This Row],[Bruto - Rel.korting]])</f>
        <v>85.49</v>
      </c>
    </row>
    <row r="1680" spans="1:16" x14ac:dyDescent="0.3">
      <c r="A1680" t="s">
        <v>310</v>
      </c>
      <c r="B1680">
        <v>5010017</v>
      </c>
      <c r="C1680" t="s">
        <v>248</v>
      </c>
      <c r="D1680">
        <v>2</v>
      </c>
      <c r="E1680" s="10">
        <v>48.93</v>
      </c>
      <c r="F1680" s="10">
        <v>97.86</v>
      </c>
      <c r="G1680" s="10">
        <v>73.39</v>
      </c>
      <c r="H1680">
        <v>25</v>
      </c>
      <c r="I1680" s="10" t="str">
        <f>_xlfn.XLOOKUP(Q1_2025[[#This Row],[Artikelnr]],Artikel_prijzen[Artnr],Artikel_prijzen[Groep],"")</f>
        <v/>
      </c>
      <c r="J1680" s="10" t="str">
        <f>_xlfn.XLOOKUP(Q1_2025[[#This Row],[Artikelnr]],Artikel_prijzen[Artnr],Artikel_prijzen[Prijs 2025],"")</f>
        <v/>
      </c>
      <c r="K1680" s="10" t="str">
        <f>IF(Q1_2025[[#This Row],[Artikelprijs]]&lt;&gt;"",IF(Q1_2025[[#This Row],[Stuksprijs]]=Q1_2025[[#This Row],[Artikelprijs]],"Prijs gelijk","Prijs wijkt af"),"")</f>
        <v/>
      </c>
      <c r="L1680" s="10"/>
      <c r="N1680" s="10">
        <f>IF(Q1_2025[[#This Row],[Prijstype]]="Artikelprijs",Q1_2025[[#This Row],[Artikelprijs]],Q1_2025[[#This Row],[Stuksprijs]])</f>
        <v>48.93</v>
      </c>
      <c r="O1680" s="10">
        <f>IF(Q1_2025[[#This Row],[Prijstype]]="Artikelprijs",Q1_2025[[#This Row],[Artikelprijs]] * Q1_2025[[#This Row],[Besteld]],Q1_2025[[#This Row],[Brutobedrag]])</f>
        <v>97.86</v>
      </c>
      <c r="P1680" s="10">
        <f>IF(Q1_2025[[#This Row],[Prijstype]] = "Artikelprijs",Q1_2025[[#This Row],[Brutobedrag 2]]*(100-Q1_2025[[#This Row],[Relatiekorting percentage]])/100,Q1_2025[[#This Row],[Bruto - Rel.korting]])</f>
        <v>73.39</v>
      </c>
    </row>
    <row r="1681" spans="1:16" x14ac:dyDescent="0.3">
      <c r="A1681" t="s">
        <v>310</v>
      </c>
      <c r="B1681">
        <v>5020009</v>
      </c>
      <c r="C1681" t="s">
        <v>125</v>
      </c>
      <c r="D1681">
        <v>2</v>
      </c>
      <c r="E1681" s="10">
        <v>45.32</v>
      </c>
      <c r="F1681" s="10">
        <v>90.64</v>
      </c>
      <c r="G1681" s="10">
        <v>67.98</v>
      </c>
      <c r="H1681">
        <v>25</v>
      </c>
      <c r="I1681" s="10" t="str">
        <f>_xlfn.XLOOKUP(Q1_2025[[#This Row],[Artikelnr]],Artikel_prijzen[Artnr],Artikel_prijzen[Groep],"")</f>
        <v/>
      </c>
      <c r="J1681" s="10" t="str">
        <f>_xlfn.XLOOKUP(Q1_2025[[#This Row],[Artikelnr]],Artikel_prijzen[Artnr],Artikel_prijzen[Prijs 2025],"")</f>
        <v/>
      </c>
      <c r="K1681" s="10" t="str">
        <f>IF(Q1_2025[[#This Row],[Artikelprijs]]&lt;&gt;"",IF(Q1_2025[[#This Row],[Stuksprijs]]=Q1_2025[[#This Row],[Artikelprijs]],"Prijs gelijk","Prijs wijkt af"),"")</f>
        <v/>
      </c>
      <c r="L1681" s="10"/>
      <c r="N1681" s="10">
        <f>IF(Q1_2025[[#This Row],[Prijstype]]="Artikelprijs",Q1_2025[[#This Row],[Artikelprijs]],Q1_2025[[#This Row],[Stuksprijs]])</f>
        <v>45.32</v>
      </c>
      <c r="O1681" s="10">
        <f>IF(Q1_2025[[#This Row],[Prijstype]]="Artikelprijs",Q1_2025[[#This Row],[Artikelprijs]] * Q1_2025[[#This Row],[Besteld]],Q1_2025[[#This Row],[Brutobedrag]])</f>
        <v>90.64</v>
      </c>
      <c r="P1681" s="10">
        <f>IF(Q1_2025[[#This Row],[Prijstype]] = "Artikelprijs",Q1_2025[[#This Row],[Brutobedrag 2]]*(100-Q1_2025[[#This Row],[Relatiekorting percentage]])/100,Q1_2025[[#This Row],[Bruto - Rel.korting]])</f>
        <v>67.98</v>
      </c>
    </row>
    <row r="1682" spans="1:16" x14ac:dyDescent="0.3">
      <c r="A1682" t="s">
        <v>310</v>
      </c>
      <c r="B1682">
        <v>5021034</v>
      </c>
      <c r="C1682" t="s">
        <v>276</v>
      </c>
      <c r="D1682">
        <v>1</v>
      </c>
      <c r="E1682" s="10">
        <v>185.4</v>
      </c>
      <c r="F1682" s="10">
        <v>185.4</v>
      </c>
      <c r="G1682" s="10">
        <v>148.32</v>
      </c>
      <c r="H1682">
        <v>20</v>
      </c>
      <c r="I1682" s="10" t="str">
        <f>_xlfn.XLOOKUP(Q1_2025[[#This Row],[Artikelnr]],Artikel_prijzen[Artnr],Artikel_prijzen[Groep],"")</f>
        <v>Elektra</v>
      </c>
      <c r="J1682" s="10">
        <f>_xlfn.XLOOKUP(Q1_2025[[#This Row],[Artikelnr]],Artikel_prijzen[Artnr],Artikel_prijzen[Prijs 2025],"")</f>
        <v>106.8625</v>
      </c>
      <c r="K1682" s="10" t="str">
        <f>IF(Q1_2025[[#This Row],[Artikelprijs]]&lt;&gt;"",IF(Q1_2025[[#This Row],[Stuksprijs]]=Q1_2025[[#This Row],[Artikelprijs]],"Prijs gelijk","Prijs wijkt af"),"")</f>
        <v>Prijs wijkt af</v>
      </c>
      <c r="L1682" s="10"/>
      <c r="M1682" t="s">
        <v>536</v>
      </c>
      <c r="N1682" s="10">
        <f>IF(Q1_2025[[#This Row],[Prijstype]]="Artikelprijs",Q1_2025[[#This Row],[Artikelprijs]],Q1_2025[[#This Row],[Stuksprijs]])</f>
        <v>106.8625</v>
      </c>
      <c r="O1682" s="10">
        <f>IF(Q1_2025[[#This Row],[Prijstype]]="Artikelprijs",Q1_2025[[#This Row],[Artikelprijs]] * Q1_2025[[#This Row],[Besteld]],Q1_2025[[#This Row],[Brutobedrag]])</f>
        <v>106.8625</v>
      </c>
      <c r="P1682" s="10">
        <f>IF(Q1_2025[[#This Row],[Prijstype]] = "Artikelprijs",Q1_2025[[#This Row],[Brutobedrag 2]]*(100-Q1_2025[[#This Row],[Relatiekorting percentage]])/100,Q1_2025[[#This Row],[Bruto - Rel.korting]])</f>
        <v>85.49</v>
      </c>
    </row>
    <row r="1683" spans="1:16" x14ac:dyDescent="0.3">
      <c r="A1683" t="s">
        <v>310</v>
      </c>
      <c r="B1683">
        <v>5020009</v>
      </c>
      <c r="C1683" t="s">
        <v>125</v>
      </c>
      <c r="D1683">
        <v>1</v>
      </c>
      <c r="E1683" s="10">
        <v>45.32</v>
      </c>
      <c r="F1683" s="10">
        <v>45.32</v>
      </c>
      <c r="G1683" s="10">
        <v>33.99</v>
      </c>
      <c r="H1683">
        <v>25</v>
      </c>
      <c r="I1683" s="10" t="str">
        <f>_xlfn.XLOOKUP(Q1_2025[[#This Row],[Artikelnr]],Artikel_prijzen[Artnr],Artikel_prijzen[Groep],"")</f>
        <v/>
      </c>
      <c r="J1683" s="10" t="str">
        <f>_xlfn.XLOOKUP(Q1_2025[[#This Row],[Artikelnr]],Artikel_prijzen[Artnr],Artikel_prijzen[Prijs 2025],"")</f>
        <v/>
      </c>
      <c r="K1683" s="10" t="str">
        <f>IF(Q1_2025[[#This Row],[Artikelprijs]]&lt;&gt;"",IF(Q1_2025[[#This Row],[Stuksprijs]]=Q1_2025[[#This Row],[Artikelprijs]],"Prijs gelijk","Prijs wijkt af"),"")</f>
        <v/>
      </c>
      <c r="L1683" s="10"/>
      <c r="N1683" s="10">
        <f>IF(Q1_2025[[#This Row],[Prijstype]]="Artikelprijs",Q1_2025[[#This Row],[Artikelprijs]],Q1_2025[[#This Row],[Stuksprijs]])</f>
        <v>45.32</v>
      </c>
      <c r="O1683" s="10">
        <f>IF(Q1_2025[[#This Row],[Prijstype]]="Artikelprijs",Q1_2025[[#This Row],[Artikelprijs]] * Q1_2025[[#This Row],[Besteld]],Q1_2025[[#This Row],[Brutobedrag]])</f>
        <v>45.32</v>
      </c>
      <c r="P1683" s="10">
        <f>IF(Q1_2025[[#This Row],[Prijstype]] = "Artikelprijs",Q1_2025[[#This Row],[Brutobedrag 2]]*(100-Q1_2025[[#This Row],[Relatiekorting percentage]])/100,Q1_2025[[#This Row],[Bruto - Rel.korting]])</f>
        <v>33.99</v>
      </c>
    </row>
    <row r="1684" spans="1:16" x14ac:dyDescent="0.3">
      <c r="A1684" t="s">
        <v>310</v>
      </c>
      <c r="B1684">
        <v>5021034</v>
      </c>
      <c r="C1684" t="s">
        <v>276</v>
      </c>
      <c r="D1684">
        <v>1</v>
      </c>
      <c r="E1684" s="10">
        <v>185.4</v>
      </c>
      <c r="F1684" s="10">
        <v>185.4</v>
      </c>
      <c r="G1684" s="10">
        <v>148.32</v>
      </c>
      <c r="H1684">
        <v>20</v>
      </c>
      <c r="I1684" s="10" t="str">
        <f>_xlfn.XLOOKUP(Q1_2025[[#This Row],[Artikelnr]],Artikel_prijzen[Artnr],Artikel_prijzen[Groep],"")</f>
        <v>Elektra</v>
      </c>
      <c r="J1684" s="10">
        <f>_xlfn.XLOOKUP(Q1_2025[[#This Row],[Artikelnr]],Artikel_prijzen[Artnr],Artikel_prijzen[Prijs 2025],"")</f>
        <v>106.8625</v>
      </c>
      <c r="K1684" s="10" t="str">
        <f>IF(Q1_2025[[#This Row],[Artikelprijs]]&lt;&gt;"",IF(Q1_2025[[#This Row],[Stuksprijs]]=Q1_2025[[#This Row],[Artikelprijs]],"Prijs gelijk","Prijs wijkt af"),"")</f>
        <v>Prijs wijkt af</v>
      </c>
      <c r="L1684" s="10"/>
      <c r="M1684" t="s">
        <v>536</v>
      </c>
      <c r="N1684" s="10">
        <f>IF(Q1_2025[[#This Row],[Prijstype]]="Artikelprijs",Q1_2025[[#This Row],[Artikelprijs]],Q1_2025[[#This Row],[Stuksprijs]])</f>
        <v>106.8625</v>
      </c>
      <c r="O1684" s="10">
        <f>IF(Q1_2025[[#This Row],[Prijstype]]="Artikelprijs",Q1_2025[[#This Row],[Artikelprijs]] * Q1_2025[[#This Row],[Besteld]],Q1_2025[[#This Row],[Brutobedrag]])</f>
        <v>106.8625</v>
      </c>
      <c r="P1684" s="10">
        <f>IF(Q1_2025[[#This Row],[Prijstype]] = "Artikelprijs",Q1_2025[[#This Row],[Brutobedrag 2]]*(100-Q1_2025[[#This Row],[Relatiekorting percentage]])/100,Q1_2025[[#This Row],[Bruto - Rel.korting]])</f>
        <v>85.49</v>
      </c>
    </row>
    <row r="1685" spans="1:16" x14ac:dyDescent="0.3">
      <c r="A1685" t="s">
        <v>310</v>
      </c>
      <c r="B1685">
        <v>5020009</v>
      </c>
      <c r="C1685" t="s">
        <v>125</v>
      </c>
      <c r="D1685">
        <v>1</v>
      </c>
      <c r="E1685" s="10">
        <v>45.32</v>
      </c>
      <c r="F1685" s="10">
        <v>45.32</v>
      </c>
      <c r="G1685" s="10">
        <v>33.99</v>
      </c>
      <c r="H1685">
        <v>25</v>
      </c>
      <c r="I1685" s="10" t="str">
        <f>_xlfn.XLOOKUP(Q1_2025[[#This Row],[Artikelnr]],Artikel_prijzen[Artnr],Artikel_prijzen[Groep],"")</f>
        <v/>
      </c>
      <c r="J1685" s="10" t="str">
        <f>_xlfn.XLOOKUP(Q1_2025[[#This Row],[Artikelnr]],Artikel_prijzen[Artnr],Artikel_prijzen[Prijs 2025],"")</f>
        <v/>
      </c>
      <c r="K1685" s="10" t="str">
        <f>IF(Q1_2025[[#This Row],[Artikelprijs]]&lt;&gt;"",IF(Q1_2025[[#This Row],[Stuksprijs]]=Q1_2025[[#This Row],[Artikelprijs]],"Prijs gelijk","Prijs wijkt af"),"")</f>
        <v/>
      </c>
      <c r="L1685" s="10"/>
      <c r="N1685" s="10">
        <f>IF(Q1_2025[[#This Row],[Prijstype]]="Artikelprijs",Q1_2025[[#This Row],[Artikelprijs]],Q1_2025[[#This Row],[Stuksprijs]])</f>
        <v>45.32</v>
      </c>
      <c r="O1685" s="10">
        <f>IF(Q1_2025[[#This Row],[Prijstype]]="Artikelprijs",Q1_2025[[#This Row],[Artikelprijs]] * Q1_2025[[#This Row],[Besteld]],Q1_2025[[#This Row],[Brutobedrag]])</f>
        <v>45.32</v>
      </c>
      <c r="P1685" s="10">
        <f>IF(Q1_2025[[#This Row],[Prijstype]] = "Artikelprijs",Q1_2025[[#This Row],[Brutobedrag 2]]*(100-Q1_2025[[#This Row],[Relatiekorting percentage]])/100,Q1_2025[[#This Row],[Bruto - Rel.korting]])</f>
        <v>33.99</v>
      </c>
    </row>
    <row r="1686" spans="1:16" x14ac:dyDescent="0.3">
      <c r="A1686" t="s">
        <v>310</v>
      </c>
      <c r="B1686">
        <v>5021034</v>
      </c>
      <c r="C1686" t="s">
        <v>276</v>
      </c>
      <c r="D1686">
        <v>1</v>
      </c>
      <c r="E1686" s="10">
        <v>185.4</v>
      </c>
      <c r="F1686" s="10">
        <v>185.4</v>
      </c>
      <c r="G1686" s="10">
        <v>148.32</v>
      </c>
      <c r="H1686">
        <v>20</v>
      </c>
      <c r="I1686" s="10" t="str">
        <f>_xlfn.XLOOKUP(Q1_2025[[#This Row],[Artikelnr]],Artikel_prijzen[Artnr],Artikel_prijzen[Groep],"")</f>
        <v>Elektra</v>
      </c>
      <c r="J1686" s="10">
        <f>_xlfn.XLOOKUP(Q1_2025[[#This Row],[Artikelnr]],Artikel_prijzen[Artnr],Artikel_prijzen[Prijs 2025],"")</f>
        <v>106.8625</v>
      </c>
      <c r="K1686" s="10" t="str">
        <f>IF(Q1_2025[[#This Row],[Artikelprijs]]&lt;&gt;"",IF(Q1_2025[[#This Row],[Stuksprijs]]=Q1_2025[[#This Row],[Artikelprijs]],"Prijs gelijk","Prijs wijkt af"),"")</f>
        <v>Prijs wijkt af</v>
      </c>
      <c r="L1686" s="10"/>
      <c r="M1686" t="s">
        <v>536</v>
      </c>
      <c r="N1686" s="10">
        <f>IF(Q1_2025[[#This Row],[Prijstype]]="Artikelprijs",Q1_2025[[#This Row],[Artikelprijs]],Q1_2025[[#This Row],[Stuksprijs]])</f>
        <v>106.8625</v>
      </c>
      <c r="O1686" s="10">
        <f>IF(Q1_2025[[#This Row],[Prijstype]]="Artikelprijs",Q1_2025[[#This Row],[Artikelprijs]] * Q1_2025[[#This Row],[Besteld]],Q1_2025[[#This Row],[Brutobedrag]])</f>
        <v>106.8625</v>
      </c>
      <c r="P1686" s="10">
        <f>IF(Q1_2025[[#This Row],[Prijstype]] = "Artikelprijs",Q1_2025[[#This Row],[Brutobedrag 2]]*(100-Q1_2025[[#This Row],[Relatiekorting percentage]])/100,Q1_2025[[#This Row],[Bruto - Rel.korting]])</f>
        <v>85.49</v>
      </c>
    </row>
    <row r="1687" spans="1:16" x14ac:dyDescent="0.3">
      <c r="A1687" t="s">
        <v>310</v>
      </c>
      <c r="B1687">
        <v>5020009</v>
      </c>
      <c r="C1687" t="s">
        <v>125</v>
      </c>
      <c r="D1687">
        <v>1</v>
      </c>
      <c r="E1687" s="10">
        <v>45.32</v>
      </c>
      <c r="F1687" s="10">
        <v>45.32</v>
      </c>
      <c r="G1687" s="10">
        <v>33.99</v>
      </c>
      <c r="H1687">
        <v>25</v>
      </c>
      <c r="I1687" s="10" t="str">
        <f>_xlfn.XLOOKUP(Q1_2025[[#This Row],[Artikelnr]],Artikel_prijzen[Artnr],Artikel_prijzen[Groep],"")</f>
        <v/>
      </c>
      <c r="J1687" s="10" t="str">
        <f>_xlfn.XLOOKUP(Q1_2025[[#This Row],[Artikelnr]],Artikel_prijzen[Artnr],Artikel_prijzen[Prijs 2025],"")</f>
        <v/>
      </c>
      <c r="K1687" s="10" t="str">
        <f>IF(Q1_2025[[#This Row],[Artikelprijs]]&lt;&gt;"",IF(Q1_2025[[#This Row],[Stuksprijs]]=Q1_2025[[#This Row],[Artikelprijs]],"Prijs gelijk","Prijs wijkt af"),"")</f>
        <v/>
      </c>
      <c r="L1687" s="10"/>
      <c r="N1687" s="10">
        <f>IF(Q1_2025[[#This Row],[Prijstype]]="Artikelprijs",Q1_2025[[#This Row],[Artikelprijs]],Q1_2025[[#This Row],[Stuksprijs]])</f>
        <v>45.32</v>
      </c>
      <c r="O1687" s="10">
        <f>IF(Q1_2025[[#This Row],[Prijstype]]="Artikelprijs",Q1_2025[[#This Row],[Artikelprijs]] * Q1_2025[[#This Row],[Besteld]],Q1_2025[[#This Row],[Brutobedrag]])</f>
        <v>45.32</v>
      </c>
      <c r="P1687" s="10">
        <f>IF(Q1_2025[[#This Row],[Prijstype]] = "Artikelprijs",Q1_2025[[#This Row],[Brutobedrag 2]]*(100-Q1_2025[[#This Row],[Relatiekorting percentage]])/100,Q1_2025[[#This Row],[Bruto - Rel.korting]])</f>
        <v>33.99</v>
      </c>
    </row>
    <row r="1688" spans="1:16" x14ac:dyDescent="0.3">
      <c r="A1688" t="s">
        <v>310</v>
      </c>
      <c r="B1688">
        <v>5021034</v>
      </c>
      <c r="C1688" t="s">
        <v>276</v>
      </c>
      <c r="D1688">
        <v>1</v>
      </c>
      <c r="E1688" s="10">
        <v>185.4</v>
      </c>
      <c r="F1688" s="10">
        <v>185.4</v>
      </c>
      <c r="G1688" s="10">
        <v>148.32</v>
      </c>
      <c r="H1688">
        <v>20</v>
      </c>
      <c r="I1688" s="10" t="str">
        <f>_xlfn.XLOOKUP(Q1_2025[[#This Row],[Artikelnr]],Artikel_prijzen[Artnr],Artikel_prijzen[Groep],"")</f>
        <v>Elektra</v>
      </c>
      <c r="J1688" s="10">
        <f>_xlfn.XLOOKUP(Q1_2025[[#This Row],[Artikelnr]],Artikel_prijzen[Artnr],Artikel_prijzen[Prijs 2025],"")</f>
        <v>106.8625</v>
      </c>
      <c r="K1688" s="10" t="str">
        <f>IF(Q1_2025[[#This Row],[Artikelprijs]]&lt;&gt;"",IF(Q1_2025[[#This Row],[Stuksprijs]]=Q1_2025[[#This Row],[Artikelprijs]],"Prijs gelijk","Prijs wijkt af"),"")</f>
        <v>Prijs wijkt af</v>
      </c>
      <c r="L1688" s="10"/>
      <c r="M1688" t="s">
        <v>536</v>
      </c>
      <c r="N1688" s="10">
        <f>IF(Q1_2025[[#This Row],[Prijstype]]="Artikelprijs",Q1_2025[[#This Row],[Artikelprijs]],Q1_2025[[#This Row],[Stuksprijs]])</f>
        <v>106.8625</v>
      </c>
      <c r="O1688" s="10">
        <f>IF(Q1_2025[[#This Row],[Prijstype]]="Artikelprijs",Q1_2025[[#This Row],[Artikelprijs]] * Q1_2025[[#This Row],[Besteld]],Q1_2025[[#This Row],[Brutobedrag]])</f>
        <v>106.8625</v>
      </c>
      <c r="P1688" s="10">
        <f>IF(Q1_2025[[#This Row],[Prijstype]] = "Artikelprijs",Q1_2025[[#This Row],[Brutobedrag 2]]*(100-Q1_2025[[#This Row],[Relatiekorting percentage]])/100,Q1_2025[[#This Row],[Bruto - Rel.korting]])</f>
        <v>85.49</v>
      </c>
    </row>
    <row r="1689" spans="1:16" x14ac:dyDescent="0.3">
      <c r="A1689" t="s">
        <v>310</v>
      </c>
      <c r="B1689">
        <v>5020009</v>
      </c>
      <c r="C1689" t="s">
        <v>125</v>
      </c>
      <c r="D1689">
        <v>1</v>
      </c>
      <c r="E1689" s="10">
        <v>45.32</v>
      </c>
      <c r="F1689" s="10">
        <v>45.32</v>
      </c>
      <c r="G1689" s="10">
        <v>33.99</v>
      </c>
      <c r="H1689">
        <v>25</v>
      </c>
      <c r="I1689" s="10" t="str">
        <f>_xlfn.XLOOKUP(Q1_2025[[#This Row],[Artikelnr]],Artikel_prijzen[Artnr],Artikel_prijzen[Groep],"")</f>
        <v/>
      </c>
      <c r="J1689" s="10" t="str">
        <f>_xlfn.XLOOKUP(Q1_2025[[#This Row],[Artikelnr]],Artikel_prijzen[Artnr],Artikel_prijzen[Prijs 2025],"")</f>
        <v/>
      </c>
      <c r="K1689" s="10" t="str">
        <f>IF(Q1_2025[[#This Row],[Artikelprijs]]&lt;&gt;"",IF(Q1_2025[[#This Row],[Stuksprijs]]=Q1_2025[[#This Row],[Artikelprijs]],"Prijs gelijk","Prijs wijkt af"),"")</f>
        <v/>
      </c>
      <c r="L1689" s="10"/>
      <c r="N1689" s="10">
        <f>IF(Q1_2025[[#This Row],[Prijstype]]="Artikelprijs",Q1_2025[[#This Row],[Artikelprijs]],Q1_2025[[#This Row],[Stuksprijs]])</f>
        <v>45.32</v>
      </c>
      <c r="O1689" s="10">
        <f>IF(Q1_2025[[#This Row],[Prijstype]]="Artikelprijs",Q1_2025[[#This Row],[Artikelprijs]] * Q1_2025[[#This Row],[Besteld]],Q1_2025[[#This Row],[Brutobedrag]])</f>
        <v>45.32</v>
      </c>
      <c r="P1689" s="10">
        <f>IF(Q1_2025[[#This Row],[Prijstype]] = "Artikelprijs",Q1_2025[[#This Row],[Brutobedrag 2]]*(100-Q1_2025[[#This Row],[Relatiekorting percentage]])/100,Q1_2025[[#This Row],[Bruto - Rel.korting]])</f>
        <v>33.99</v>
      </c>
    </row>
    <row r="1690" spans="1:16" x14ac:dyDescent="0.3">
      <c r="A1690" t="s">
        <v>310</v>
      </c>
      <c r="B1690">
        <v>5021034</v>
      </c>
      <c r="C1690" t="s">
        <v>276</v>
      </c>
      <c r="D1690">
        <v>1</v>
      </c>
      <c r="E1690" s="10">
        <v>185.4</v>
      </c>
      <c r="F1690" s="10">
        <v>185.4</v>
      </c>
      <c r="G1690" s="10">
        <v>148.32</v>
      </c>
      <c r="H1690">
        <v>20</v>
      </c>
      <c r="I1690" s="10" t="str">
        <f>_xlfn.XLOOKUP(Q1_2025[[#This Row],[Artikelnr]],Artikel_prijzen[Artnr],Artikel_prijzen[Groep],"")</f>
        <v>Elektra</v>
      </c>
      <c r="J1690" s="10">
        <f>_xlfn.XLOOKUP(Q1_2025[[#This Row],[Artikelnr]],Artikel_prijzen[Artnr],Artikel_prijzen[Prijs 2025],"")</f>
        <v>106.8625</v>
      </c>
      <c r="K1690" s="10" t="str">
        <f>IF(Q1_2025[[#This Row],[Artikelprijs]]&lt;&gt;"",IF(Q1_2025[[#This Row],[Stuksprijs]]=Q1_2025[[#This Row],[Artikelprijs]],"Prijs gelijk","Prijs wijkt af"),"")</f>
        <v>Prijs wijkt af</v>
      </c>
      <c r="L1690" s="10"/>
      <c r="M1690" t="s">
        <v>536</v>
      </c>
      <c r="N1690" s="10">
        <f>IF(Q1_2025[[#This Row],[Prijstype]]="Artikelprijs",Q1_2025[[#This Row],[Artikelprijs]],Q1_2025[[#This Row],[Stuksprijs]])</f>
        <v>106.8625</v>
      </c>
      <c r="O1690" s="10">
        <f>IF(Q1_2025[[#This Row],[Prijstype]]="Artikelprijs",Q1_2025[[#This Row],[Artikelprijs]] * Q1_2025[[#This Row],[Besteld]],Q1_2025[[#This Row],[Brutobedrag]])</f>
        <v>106.8625</v>
      </c>
      <c r="P1690" s="10">
        <f>IF(Q1_2025[[#This Row],[Prijstype]] = "Artikelprijs",Q1_2025[[#This Row],[Brutobedrag 2]]*(100-Q1_2025[[#This Row],[Relatiekorting percentage]])/100,Q1_2025[[#This Row],[Bruto - Rel.korting]])</f>
        <v>85.49</v>
      </c>
    </row>
    <row r="1691" spans="1:16" x14ac:dyDescent="0.3">
      <c r="A1691" t="s">
        <v>310</v>
      </c>
      <c r="B1691">
        <v>5020009</v>
      </c>
      <c r="C1691" t="s">
        <v>125</v>
      </c>
      <c r="D1691">
        <v>1</v>
      </c>
      <c r="E1691" s="10">
        <v>45.32</v>
      </c>
      <c r="F1691" s="10">
        <v>45.32</v>
      </c>
      <c r="G1691" s="10">
        <v>33.99</v>
      </c>
      <c r="H1691">
        <v>25</v>
      </c>
      <c r="I1691" s="10" t="str">
        <f>_xlfn.XLOOKUP(Q1_2025[[#This Row],[Artikelnr]],Artikel_prijzen[Artnr],Artikel_prijzen[Groep],"")</f>
        <v/>
      </c>
      <c r="J1691" s="10" t="str">
        <f>_xlfn.XLOOKUP(Q1_2025[[#This Row],[Artikelnr]],Artikel_prijzen[Artnr],Artikel_prijzen[Prijs 2025],"")</f>
        <v/>
      </c>
      <c r="K1691" s="10" t="str">
        <f>IF(Q1_2025[[#This Row],[Artikelprijs]]&lt;&gt;"",IF(Q1_2025[[#This Row],[Stuksprijs]]=Q1_2025[[#This Row],[Artikelprijs]],"Prijs gelijk","Prijs wijkt af"),"")</f>
        <v/>
      </c>
      <c r="L1691" s="10"/>
      <c r="N1691" s="10">
        <f>IF(Q1_2025[[#This Row],[Prijstype]]="Artikelprijs",Q1_2025[[#This Row],[Artikelprijs]],Q1_2025[[#This Row],[Stuksprijs]])</f>
        <v>45.32</v>
      </c>
      <c r="O1691" s="10">
        <f>IF(Q1_2025[[#This Row],[Prijstype]]="Artikelprijs",Q1_2025[[#This Row],[Artikelprijs]] * Q1_2025[[#This Row],[Besteld]],Q1_2025[[#This Row],[Brutobedrag]])</f>
        <v>45.32</v>
      </c>
      <c r="P1691" s="10">
        <f>IF(Q1_2025[[#This Row],[Prijstype]] = "Artikelprijs",Q1_2025[[#This Row],[Brutobedrag 2]]*(100-Q1_2025[[#This Row],[Relatiekorting percentage]])/100,Q1_2025[[#This Row],[Bruto - Rel.korting]])</f>
        <v>33.99</v>
      </c>
    </row>
    <row r="1692" spans="1:16" x14ac:dyDescent="0.3">
      <c r="A1692" t="s">
        <v>310</v>
      </c>
      <c r="B1692">
        <v>5021034</v>
      </c>
      <c r="C1692" t="s">
        <v>276</v>
      </c>
      <c r="D1692">
        <v>1</v>
      </c>
      <c r="E1692" s="10">
        <v>185.4</v>
      </c>
      <c r="F1692" s="10">
        <v>185.4</v>
      </c>
      <c r="G1692" s="10">
        <v>148.32</v>
      </c>
      <c r="H1692">
        <v>20</v>
      </c>
      <c r="I1692" s="10" t="str">
        <f>_xlfn.XLOOKUP(Q1_2025[[#This Row],[Artikelnr]],Artikel_prijzen[Artnr],Artikel_prijzen[Groep],"")</f>
        <v>Elektra</v>
      </c>
      <c r="J1692" s="10">
        <f>_xlfn.XLOOKUP(Q1_2025[[#This Row],[Artikelnr]],Artikel_prijzen[Artnr],Artikel_prijzen[Prijs 2025],"")</f>
        <v>106.8625</v>
      </c>
      <c r="K1692" s="10" t="str">
        <f>IF(Q1_2025[[#This Row],[Artikelprijs]]&lt;&gt;"",IF(Q1_2025[[#This Row],[Stuksprijs]]=Q1_2025[[#This Row],[Artikelprijs]],"Prijs gelijk","Prijs wijkt af"),"")</f>
        <v>Prijs wijkt af</v>
      </c>
      <c r="L1692" s="10"/>
      <c r="M1692" t="s">
        <v>536</v>
      </c>
      <c r="N1692" s="10">
        <f>IF(Q1_2025[[#This Row],[Prijstype]]="Artikelprijs",Q1_2025[[#This Row],[Artikelprijs]],Q1_2025[[#This Row],[Stuksprijs]])</f>
        <v>106.8625</v>
      </c>
      <c r="O1692" s="10">
        <f>IF(Q1_2025[[#This Row],[Prijstype]]="Artikelprijs",Q1_2025[[#This Row],[Artikelprijs]] * Q1_2025[[#This Row],[Besteld]],Q1_2025[[#This Row],[Brutobedrag]])</f>
        <v>106.8625</v>
      </c>
      <c r="P1692" s="10">
        <f>IF(Q1_2025[[#This Row],[Prijstype]] = "Artikelprijs",Q1_2025[[#This Row],[Brutobedrag 2]]*(100-Q1_2025[[#This Row],[Relatiekorting percentage]])/100,Q1_2025[[#This Row],[Bruto - Rel.korting]])</f>
        <v>85.49</v>
      </c>
    </row>
    <row r="1693" spans="1:16" x14ac:dyDescent="0.3">
      <c r="A1693" t="s">
        <v>310</v>
      </c>
      <c r="B1693">
        <v>1003012</v>
      </c>
      <c r="C1693" t="s">
        <v>221</v>
      </c>
      <c r="D1693">
        <v>3</v>
      </c>
      <c r="E1693" s="10">
        <v>30.45</v>
      </c>
      <c r="F1693" s="10">
        <v>91.35</v>
      </c>
      <c r="G1693" s="10">
        <v>63.94</v>
      </c>
      <c r="H1693">
        <v>30</v>
      </c>
      <c r="I1693" s="10" t="str">
        <f>_xlfn.XLOOKUP(Q1_2025[[#This Row],[Artikelnr]],Artikel_prijzen[Artnr],Artikel_prijzen[Groep],"")</f>
        <v/>
      </c>
      <c r="J1693" s="10" t="str">
        <f>_xlfn.XLOOKUP(Q1_2025[[#This Row],[Artikelnr]],Artikel_prijzen[Artnr],Artikel_prijzen[Prijs 2025],"")</f>
        <v/>
      </c>
      <c r="K1693" s="10" t="str">
        <f>IF(Q1_2025[[#This Row],[Artikelprijs]]&lt;&gt;"",IF(Q1_2025[[#This Row],[Stuksprijs]]=Q1_2025[[#This Row],[Artikelprijs]],"Prijs gelijk","Prijs wijkt af"),"")</f>
        <v/>
      </c>
      <c r="L1693" s="10"/>
      <c r="N1693" s="10">
        <f>IF(Q1_2025[[#This Row],[Prijstype]]="Artikelprijs",Q1_2025[[#This Row],[Artikelprijs]],Q1_2025[[#This Row],[Stuksprijs]])</f>
        <v>30.45</v>
      </c>
      <c r="O1693" s="10">
        <f>IF(Q1_2025[[#This Row],[Prijstype]]="Artikelprijs",Q1_2025[[#This Row],[Artikelprijs]] * Q1_2025[[#This Row],[Besteld]],Q1_2025[[#This Row],[Brutobedrag]])</f>
        <v>91.35</v>
      </c>
      <c r="P1693" s="10">
        <f>IF(Q1_2025[[#This Row],[Prijstype]] = "Artikelprijs",Q1_2025[[#This Row],[Brutobedrag 2]]*(100-Q1_2025[[#This Row],[Relatiekorting percentage]])/100,Q1_2025[[#This Row],[Bruto - Rel.korting]])</f>
        <v>63.94</v>
      </c>
    </row>
    <row r="1694" spans="1:16" x14ac:dyDescent="0.3">
      <c r="A1694" t="s">
        <v>310</v>
      </c>
      <c r="B1694">
        <v>5010014</v>
      </c>
      <c r="C1694" t="s">
        <v>311</v>
      </c>
      <c r="D1694">
        <v>5</v>
      </c>
      <c r="E1694" s="10">
        <v>30.9</v>
      </c>
      <c r="F1694" s="10">
        <v>154.5</v>
      </c>
      <c r="G1694" s="10">
        <v>115.87</v>
      </c>
      <c r="H1694">
        <v>25</v>
      </c>
      <c r="I1694" s="10" t="str">
        <f>_xlfn.XLOOKUP(Q1_2025[[#This Row],[Artikelnr]],Artikel_prijzen[Artnr],Artikel_prijzen[Groep],"")</f>
        <v/>
      </c>
      <c r="J1694" s="10" t="str">
        <f>_xlfn.XLOOKUP(Q1_2025[[#This Row],[Artikelnr]],Artikel_prijzen[Artnr],Artikel_prijzen[Prijs 2025],"")</f>
        <v/>
      </c>
      <c r="K1694" s="10" t="str">
        <f>IF(Q1_2025[[#This Row],[Artikelprijs]]&lt;&gt;"",IF(Q1_2025[[#This Row],[Stuksprijs]]=Q1_2025[[#This Row],[Artikelprijs]],"Prijs gelijk","Prijs wijkt af"),"")</f>
        <v/>
      </c>
      <c r="L1694" s="10"/>
      <c r="N1694" s="10">
        <f>IF(Q1_2025[[#This Row],[Prijstype]]="Artikelprijs",Q1_2025[[#This Row],[Artikelprijs]],Q1_2025[[#This Row],[Stuksprijs]])</f>
        <v>30.9</v>
      </c>
      <c r="O1694" s="10">
        <f>IF(Q1_2025[[#This Row],[Prijstype]]="Artikelprijs",Q1_2025[[#This Row],[Artikelprijs]] * Q1_2025[[#This Row],[Besteld]],Q1_2025[[#This Row],[Brutobedrag]])</f>
        <v>154.5</v>
      </c>
      <c r="P1694" s="10">
        <f>IF(Q1_2025[[#This Row],[Prijstype]] = "Artikelprijs",Q1_2025[[#This Row],[Brutobedrag 2]]*(100-Q1_2025[[#This Row],[Relatiekorting percentage]])/100,Q1_2025[[#This Row],[Bruto - Rel.korting]])</f>
        <v>115.87</v>
      </c>
    </row>
    <row r="1695" spans="1:16" x14ac:dyDescent="0.3">
      <c r="A1695" t="s">
        <v>310</v>
      </c>
      <c r="B1695">
        <v>5021034</v>
      </c>
      <c r="C1695" t="s">
        <v>276</v>
      </c>
      <c r="D1695">
        <v>1</v>
      </c>
      <c r="E1695" s="10">
        <v>185.4</v>
      </c>
      <c r="F1695" s="10">
        <v>185.4</v>
      </c>
      <c r="G1695" s="10">
        <v>148.32</v>
      </c>
      <c r="H1695">
        <v>20</v>
      </c>
      <c r="I1695" s="10" t="str">
        <f>_xlfn.XLOOKUP(Q1_2025[[#This Row],[Artikelnr]],Artikel_prijzen[Artnr],Artikel_prijzen[Groep],"")</f>
        <v>Elektra</v>
      </c>
      <c r="J1695" s="10">
        <f>_xlfn.XLOOKUP(Q1_2025[[#This Row],[Artikelnr]],Artikel_prijzen[Artnr],Artikel_prijzen[Prijs 2025],"")</f>
        <v>106.8625</v>
      </c>
      <c r="K1695" s="10" t="str">
        <f>IF(Q1_2025[[#This Row],[Artikelprijs]]&lt;&gt;"",IF(Q1_2025[[#This Row],[Stuksprijs]]=Q1_2025[[#This Row],[Artikelprijs]],"Prijs gelijk","Prijs wijkt af"),"")</f>
        <v>Prijs wijkt af</v>
      </c>
      <c r="L1695" s="10"/>
      <c r="M1695" t="s">
        <v>536</v>
      </c>
      <c r="N1695" s="10">
        <f>IF(Q1_2025[[#This Row],[Prijstype]]="Artikelprijs",Q1_2025[[#This Row],[Artikelprijs]],Q1_2025[[#This Row],[Stuksprijs]])</f>
        <v>106.8625</v>
      </c>
      <c r="O1695" s="10">
        <f>IF(Q1_2025[[#This Row],[Prijstype]]="Artikelprijs",Q1_2025[[#This Row],[Artikelprijs]] * Q1_2025[[#This Row],[Besteld]],Q1_2025[[#This Row],[Brutobedrag]])</f>
        <v>106.8625</v>
      </c>
      <c r="P1695" s="10">
        <f>IF(Q1_2025[[#This Row],[Prijstype]] = "Artikelprijs",Q1_2025[[#This Row],[Brutobedrag 2]]*(100-Q1_2025[[#This Row],[Relatiekorting percentage]])/100,Q1_2025[[#This Row],[Bruto - Rel.korting]])</f>
        <v>85.49</v>
      </c>
    </row>
    <row r="1696" spans="1:16" x14ac:dyDescent="0.3">
      <c r="A1696" t="s">
        <v>310</v>
      </c>
      <c r="B1696">
        <v>5020009</v>
      </c>
      <c r="C1696" t="s">
        <v>125</v>
      </c>
      <c r="D1696">
        <v>1</v>
      </c>
      <c r="E1696" s="10">
        <v>45.32</v>
      </c>
      <c r="F1696" s="10">
        <v>45.32</v>
      </c>
      <c r="G1696" s="10">
        <v>33.99</v>
      </c>
      <c r="H1696">
        <v>25</v>
      </c>
      <c r="I1696" s="10" t="str">
        <f>_xlfn.XLOOKUP(Q1_2025[[#This Row],[Artikelnr]],Artikel_prijzen[Artnr],Artikel_prijzen[Groep],"")</f>
        <v/>
      </c>
      <c r="J1696" s="10" t="str">
        <f>_xlfn.XLOOKUP(Q1_2025[[#This Row],[Artikelnr]],Artikel_prijzen[Artnr],Artikel_prijzen[Prijs 2025],"")</f>
        <v/>
      </c>
      <c r="K1696" s="10" t="str">
        <f>IF(Q1_2025[[#This Row],[Artikelprijs]]&lt;&gt;"",IF(Q1_2025[[#This Row],[Stuksprijs]]=Q1_2025[[#This Row],[Artikelprijs]],"Prijs gelijk","Prijs wijkt af"),"")</f>
        <v/>
      </c>
      <c r="L1696" s="10"/>
      <c r="N1696" s="10">
        <f>IF(Q1_2025[[#This Row],[Prijstype]]="Artikelprijs",Q1_2025[[#This Row],[Artikelprijs]],Q1_2025[[#This Row],[Stuksprijs]])</f>
        <v>45.32</v>
      </c>
      <c r="O1696" s="10">
        <f>IF(Q1_2025[[#This Row],[Prijstype]]="Artikelprijs",Q1_2025[[#This Row],[Artikelprijs]] * Q1_2025[[#This Row],[Besteld]],Q1_2025[[#This Row],[Brutobedrag]])</f>
        <v>45.32</v>
      </c>
      <c r="P1696" s="10">
        <f>IF(Q1_2025[[#This Row],[Prijstype]] = "Artikelprijs",Q1_2025[[#This Row],[Brutobedrag 2]]*(100-Q1_2025[[#This Row],[Relatiekorting percentage]])/100,Q1_2025[[#This Row],[Bruto - Rel.korting]])</f>
        <v>33.99</v>
      </c>
    </row>
    <row r="1697" spans="1:16" x14ac:dyDescent="0.3">
      <c r="A1697" t="s">
        <v>310</v>
      </c>
      <c r="B1697">
        <v>5021034</v>
      </c>
      <c r="C1697" t="s">
        <v>276</v>
      </c>
      <c r="D1697">
        <v>1</v>
      </c>
      <c r="E1697" s="10">
        <v>185.4</v>
      </c>
      <c r="F1697" s="10">
        <v>185.4</v>
      </c>
      <c r="G1697" s="10">
        <v>148.32</v>
      </c>
      <c r="H1697">
        <v>20</v>
      </c>
      <c r="I1697" s="10" t="str">
        <f>_xlfn.XLOOKUP(Q1_2025[[#This Row],[Artikelnr]],Artikel_prijzen[Artnr],Artikel_prijzen[Groep],"")</f>
        <v>Elektra</v>
      </c>
      <c r="J1697" s="10">
        <f>_xlfn.XLOOKUP(Q1_2025[[#This Row],[Artikelnr]],Artikel_prijzen[Artnr],Artikel_prijzen[Prijs 2025],"")</f>
        <v>106.8625</v>
      </c>
      <c r="K1697" s="10" t="str">
        <f>IF(Q1_2025[[#This Row],[Artikelprijs]]&lt;&gt;"",IF(Q1_2025[[#This Row],[Stuksprijs]]=Q1_2025[[#This Row],[Artikelprijs]],"Prijs gelijk","Prijs wijkt af"),"")</f>
        <v>Prijs wijkt af</v>
      </c>
      <c r="L1697" s="10"/>
      <c r="M1697" t="s">
        <v>536</v>
      </c>
      <c r="N1697" s="10">
        <f>IF(Q1_2025[[#This Row],[Prijstype]]="Artikelprijs",Q1_2025[[#This Row],[Artikelprijs]],Q1_2025[[#This Row],[Stuksprijs]])</f>
        <v>106.8625</v>
      </c>
      <c r="O1697" s="10">
        <f>IF(Q1_2025[[#This Row],[Prijstype]]="Artikelprijs",Q1_2025[[#This Row],[Artikelprijs]] * Q1_2025[[#This Row],[Besteld]],Q1_2025[[#This Row],[Brutobedrag]])</f>
        <v>106.8625</v>
      </c>
      <c r="P1697" s="10">
        <f>IF(Q1_2025[[#This Row],[Prijstype]] = "Artikelprijs",Q1_2025[[#This Row],[Brutobedrag 2]]*(100-Q1_2025[[#This Row],[Relatiekorting percentage]])/100,Q1_2025[[#This Row],[Bruto - Rel.korting]])</f>
        <v>85.49</v>
      </c>
    </row>
    <row r="1698" spans="1:16" x14ac:dyDescent="0.3">
      <c r="A1698" t="s">
        <v>310</v>
      </c>
      <c r="B1698">
        <v>5020009</v>
      </c>
      <c r="C1698" t="s">
        <v>125</v>
      </c>
      <c r="D1698">
        <v>1</v>
      </c>
      <c r="E1698" s="10">
        <v>45.32</v>
      </c>
      <c r="F1698" s="10">
        <v>45.32</v>
      </c>
      <c r="G1698" s="10">
        <v>33.99</v>
      </c>
      <c r="H1698">
        <v>25</v>
      </c>
      <c r="I1698" s="10" t="str">
        <f>_xlfn.XLOOKUP(Q1_2025[[#This Row],[Artikelnr]],Artikel_prijzen[Artnr],Artikel_prijzen[Groep],"")</f>
        <v/>
      </c>
      <c r="J1698" s="10" t="str">
        <f>_xlfn.XLOOKUP(Q1_2025[[#This Row],[Artikelnr]],Artikel_prijzen[Artnr],Artikel_prijzen[Prijs 2025],"")</f>
        <v/>
      </c>
      <c r="K1698" s="10" t="str">
        <f>IF(Q1_2025[[#This Row],[Artikelprijs]]&lt;&gt;"",IF(Q1_2025[[#This Row],[Stuksprijs]]=Q1_2025[[#This Row],[Artikelprijs]],"Prijs gelijk","Prijs wijkt af"),"")</f>
        <v/>
      </c>
      <c r="L1698" s="10"/>
      <c r="N1698" s="10">
        <f>IF(Q1_2025[[#This Row],[Prijstype]]="Artikelprijs",Q1_2025[[#This Row],[Artikelprijs]],Q1_2025[[#This Row],[Stuksprijs]])</f>
        <v>45.32</v>
      </c>
      <c r="O1698" s="10">
        <f>IF(Q1_2025[[#This Row],[Prijstype]]="Artikelprijs",Q1_2025[[#This Row],[Artikelprijs]] * Q1_2025[[#This Row],[Besteld]],Q1_2025[[#This Row],[Brutobedrag]])</f>
        <v>45.32</v>
      </c>
      <c r="P1698" s="10">
        <f>IF(Q1_2025[[#This Row],[Prijstype]] = "Artikelprijs",Q1_2025[[#This Row],[Brutobedrag 2]]*(100-Q1_2025[[#This Row],[Relatiekorting percentage]])/100,Q1_2025[[#This Row],[Bruto - Rel.korting]])</f>
        <v>33.99</v>
      </c>
    </row>
    <row r="1699" spans="1:16" x14ac:dyDescent="0.3">
      <c r="A1699" t="s">
        <v>310</v>
      </c>
      <c r="B1699">
        <v>5021034</v>
      </c>
      <c r="C1699" t="s">
        <v>276</v>
      </c>
      <c r="D1699">
        <v>1</v>
      </c>
      <c r="E1699" s="10">
        <v>185.4</v>
      </c>
      <c r="F1699" s="10">
        <v>185.4</v>
      </c>
      <c r="G1699" s="10">
        <v>148.32</v>
      </c>
      <c r="H1699">
        <v>20</v>
      </c>
      <c r="I1699" s="10" t="str">
        <f>_xlfn.XLOOKUP(Q1_2025[[#This Row],[Artikelnr]],Artikel_prijzen[Artnr],Artikel_prijzen[Groep],"")</f>
        <v>Elektra</v>
      </c>
      <c r="J1699" s="10">
        <f>_xlfn.XLOOKUP(Q1_2025[[#This Row],[Artikelnr]],Artikel_prijzen[Artnr],Artikel_prijzen[Prijs 2025],"")</f>
        <v>106.8625</v>
      </c>
      <c r="K1699" s="10" t="str">
        <f>IF(Q1_2025[[#This Row],[Artikelprijs]]&lt;&gt;"",IF(Q1_2025[[#This Row],[Stuksprijs]]=Q1_2025[[#This Row],[Artikelprijs]],"Prijs gelijk","Prijs wijkt af"),"")</f>
        <v>Prijs wijkt af</v>
      </c>
      <c r="L1699" s="10"/>
      <c r="M1699" t="s">
        <v>536</v>
      </c>
      <c r="N1699" s="10">
        <f>IF(Q1_2025[[#This Row],[Prijstype]]="Artikelprijs",Q1_2025[[#This Row],[Artikelprijs]],Q1_2025[[#This Row],[Stuksprijs]])</f>
        <v>106.8625</v>
      </c>
      <c r="O1699" s="10">
        <f>IF(Q1_2025[[#This Row],[Prijstype]]="Artikelprijs",Q1_2025[[#This Row],[Artikelprijs]] * Q1_2025[[#This Row],[Besteld]],Q1_2025[[#This Row],[Brutobedrag]])</f>
        <v>106.8625</v>
      </c>
      <c r="P1699" s="10">
        <f>IF(Q1_2025[[#This Row],[Prijstype]] = "Artikelprijs",Q1_2025[[#This Row],[Brutobedrag 2]]*(100-Q1_2025[[#This Row],[Relatiekorting percentage]])/100,Q1_2025[[#This Row],[Bruto - Rel.korting]])</f>
        <v>85.49</v>
      </c>
    </row>
    <row r="1700" spans="1:16" x14ac:dyDescent="0.3">
      <c r="A1700" t="s">
        <v>310</v>
      </c>
      <c r="B1700">
        <v>5020009</v>
      </c>
      <c r="C1700" t="s">
        <v>125</v>
      </c>
      <c r="D1700">
        <v>1</v>
      </c>
      <c r="E1700" s="10">
        <v>45.32</v>
      </c>
      <c r="F1700" s="10">
        <v>45.32</v>
      </c>
      <c r="G1700" s="10">
        <v>33.99</v>
      </c>
      <c r="H1700">
        <v>25</v>
      </c>
      <c r="I1700" s="10" t="str">
        <f>_xlfn.XLOOKUP(Q1_2025[[#This Row],[Artikelnr]],Artikel_prijzen[Artnr],Artikel_prijzen[Groep],"")</f>
        <v/>
      </c>
      <c r="J1700" s="10" t="str">
        <f>_xlfn.XLOOKUP(Q1_2025[[#This Row],[Artikelnr]],Artikel_prijzen[Artnr],Artikel_prijzen[Prijs 2025],"")</f>
        <v/>
      </c>
      <c r="K1700" s="10" t="str">
        <f>IF(Q1_2025[[#This Row],[Artikelprijs]]&lt;&gt;"",IF(Q1_2025[[#This Row],[Stuksprijs]]=Q1_2025[[#This Row],[Artikelprijs]],"Prijs gelijk","Prijs wijkt af"),"")</f>
        <v/>
      </c>
      <c r="L1700" s="10"/>
      <c r="N1700" s="10">
        <f>IF(Q1_2025[[#This Row],[Prijstype]]="Artikelprijs",Q1_2025[[#This Row],[Artikelprijs]],Q1_2025[[#This Row],[Stuksprijs]])</f>
        <v>45.32</v>
      </c>
      <c r="O1700" s="10">
        <f>IF(Q1_2025[[#This Row],[Prijstype]]="Artikelprijs",Q1_2025[[#This Row],[Artikelprijs]] * Q1_2025[[#This Row],[Besteld]],Q1_2025[[#This Row],[Brutobedrag]])</f>
        <v>45.32</v>
      </c>
      <c r="P1700" s="10">
        <f>IF(Q1_2025[[#This Row],[Prijstype]] = "Artikelprijs",Q1_2025[[#This Row],[Brutobedrag 2]]*(100-Q1_2025[[#This Row],[Relatiekorting percentage]])/100,Q1_2025[[#This Row],[Bruto - Rel.korting]])</f>
        <v>33.99</v>
      </c>
    </row>
    <row r="1701" spans="1:16" x14ac:dyDescent="0.3">
      <c r="A1701" t="s">
        <v>310</v>
      </c>
      <c r="B1701">
        <v>5021034</v>
      </c>
      <c r="C1701" t="s">
        <v>276</v>
      </c>
      <c r="D1701">
        <v>1</v>
      </c>
      <c r="E1701" s="10">
        <v>185.4</v>
      </c>
      <c r="F1701" s="10">
        <v>185.4</v>
      </c>
      <c r="G1701" s="10">
        <v>148.32</v>
      </c>
      <c r="H1701">
        <v>20</v>
      </c>
      <c r="I1701" s="10" t="str">
        <f>_xlfn.XLOOKUP(Q1_2025[[#This Row],[Artikelnr]],Artikel_prijzen[Artnr],Artikel_prijzen[Groep],"")</f>
        <v>Elektra</v>
      </c>
      <c r="J1701" s="10">
        <f>_xlfn.XLOOKUP(Q1_2025[[#This Row],[Artikelnr]],Artikel_prijzen[Artnr],Artikel_prijzen[Prijs 2025],"")</f>
        <v>106.8625</v>
      </c>
      <c r="K1701" s="10" t="str">
        <f>IF(Q1_2025[[#This Row],[Artikelprijs]]&lt;&gt;"",IF(Q1_2025[[#This Row],[Stuksprijs]]=Q1_2025[[#This Row],[Artikelprijs]],"Prijs gelijk","Prijs wijkt af"),"")</f>
        <v>Prijs wijkt af</v>
      </c>
      <c r="L1701" s="10"/>
      <c r="M1701" t="s">
        <v>536</v>
      </c>
      <c r="N1701" s="10">
        <f>IF(Q1_2025[[#This Row],[Prijstype]]="Artikelprijs",Q1_2025[[#This Row],[Artikelprijs]],Q1_2025[[#This Row],[Stuksprijs]])</f>
        <v>106.8625</v>
      </c>
      <c r="O1701" s="10">
        <f>IF(Q1_2025[[#This Row],[Prijstype]]="Artikelprijs",Q1_2025[[#This Row],[Artikelprijs]] * Q1_2025[[#This Row],[Besteld]],Q1_2025[[#This Row],[Brutobedrag]])</f>
        <v>106.8625</v>
      </c>
      <c r="P1701" s="10">
        <f>IF(Q1_2025[[#This Row],[Prijstype]] = "Artikelprijs",Q1_2025[[#This Row],[Brutobedrag 2]]*(100-Q1_2025[[#This Row],[Relatiekorting percentage]])/100,Q1_2025[[#This Row],[Bruto - Rel.korting]])</f>
        <v>85.49</v>
      </c>
    </row>
    <row r="1702" spans="1:16" x14ac:dyDescent="0.3">
      <c r="A1702" t="s">
        <v>310</v>
      </c>
      <c r="B1702">
        <v>1005014</v>
      </c>
      <c r="C1702" t="s">
        <v>312</v>
      </c>
      <c r="D1702">
        <v>2</v>
      </c>
      <c r="E1702" s="10">
        <v>43.16</v>
      </c>
      <c r="F1702" s="10">
        <v>86.32</v>
      </c>
      <c r="G1702" s="10">
        <v>60.42</v>
      </c>
      <c r="H1702">
        <v>30</v>
      </c>
      <c r="I1702" s="10" t="str">
        <f>_xlfn.XLOOKUP(Q1_2025[[#This Row],[Artikelnr]],Artikel_prijzen[Artnr],Artikel_prijzen[Groep],"")</f>
        <v/>
      </c>
      <c r="J1702" s="10" t="str">
        <f>_xlfn.XLOOKUP(Q1_2025[[#This Row],[Artikelnr]],Artikel_prijzen[Artnr],Artikel_prijzen[Prijs 2025],"")</f>
        <v/>
      </c>
      <c r="K1702" s="10" t="str">
        <f>IF(Q1_2025[[#This Row],[Artikelprijs]]&lt;&gt;"",IF(Q1_2025[[#This Row],[Stuksprijs]]=Q1_2025[[#This Row],[Artikelprijs]],"Prijs gelijk","Prijs wijkt af"),"")</f>
        <v/>
      </c>
      <c r="L1702" s="10"/>
      <c r="N1702" s="10">
        <f>IF(Q1_2025[[#This Row],[Prijstype]]="Artikelprijs",Q1_2025[[#This Row],[Artikelprijs]],Q1_2025[[#This Row],[Stuksprijs]])</f>
        <v>43.16</v>
      </c>
      <c r="O1702" s="10">
        <f>IF(Q1_2025[[#This Row],[Prijstype]]="Artikelprijs",Q1_2025[[#This Row],[Artikelprijs]] * Q1_2025[[#This Row],[Besteld]],Q1_2025[[#This Row],[Brutobedrag]])</f>
        <v>86.32</v>
      </c>
      <c r="P1702" s="10">
        <f>IF(Q1_2025[[#This Row],[Prijstype]] = "Artikelprijs",Q1_2025[[#This Row],[Brutobedrag 2]]*(100-Q1_2025[[#This Row],[Relatiekorting percentage]])/100,Q1_2025[[#This Row],[Bruto - Rel.korting]])</f>
        <v>60.42</v>
      </c>
    </row>
    <row r="1703" spans="1:16" x14ac:dyDescent="0.3">
      <c r="A1703" t="s">
        <v>310</v>
      </c>
      <c r="B1703">
        <v>5010017</v>
      </c>
      <c r="C1703" t="s">
        <v>248</v>
      </c>
      <c r="D1703">
        <v>2</v>
      </c>
      <c r="E1703" s="10">
        <v>48.93</v>
      </c>
      <c r="F1703" s="10">
        <v>97.86</v>
      </c>
      <c r="G1703" s="10">
        <v>73.39</v>
      </c>
      <c r="H1703">
        <v>25</v>
      </c>
      <c r="I1703" s="10" t="str">
        <f>_xlfn.XLOOKUP(Q1_2025[[#This Row],[Artikelnr]],Artikel_prijzen[Artnr],Artikel_prijzen[Groep],"")</f>
        <v/>
      </c>
      <c r="J1703" s="10" t="str">
        <f>_xlfn.XLOOKUP(Q1_2025[[#This Row],[Artikelnr]],Artikel_prijzen[Artnr],Artikel_prijzen[Prijs 2025],"")</f>
        <v/>
      </c>
      <c r="K1703" s="10" t="str">
        <f>IF(Q1_2025[[#This Row],[Artikelprijs]]&lt;&gt;"",IF(Q1_2025[[#This Row],[Stuksprijs]]=Q1_2025[[#This Row],[Artikelprijs]],"Prijs gelijk","Prijs wijkt af"),"")</f>
        <v/>
      </c>
      <c r="L1703" s="10"/>
      <c r="N1703" s="10">
        <f>IF(Q1_2025[[#This Row],[Prijstype]]="Artikelprijs",Q1_2025[[#This Row],[Artikelprijs]],Q1_2025[[#This Row],[Stuksprijs]])</f>
        <v>48.93</v>
      </c>
      <c r="O1703" s="10">
        <f>IF(Q1_2025[[#This Row],[Prijstype]]="Artikelprijs",Q1_2025[[#This Row],[Artikelprijs]] * Q1_2025[[#This Row],[Besteld]],Q1_2025[[#This Row],[Brutobedrag]])</f>
        <v>97.86</v>
      </c>
      <c r="P1703" s="10">
        <f>IF(Q1_2025[[#This Row],[Prijstype]] = "Artikelprijs",Q1_2025[[#This Row],[Brutobedrag 2]]*(100-Q1_2025[[#This Row],[Relatiekorting percentage]])/100,Q1_2025[[#This Row],[Bruto - Rel.korting]])</f>
        <v>73.39</v>
      </c>
    </row>
    <row r="1704" spans="1:16" x14ac:dyDescent="0.3">
      <c r="A1704" t="s">
        <v>310</v>
      </c>
      <c r="B1704">
        <v>5010014</v>
      </c>
      <c r="C1704" t="s">
        <v>311</v>
      </c>
      <c r="D1704">
        <v>4</v>
      </c>
      <c r="E1704" s="10">
        <v>30.9</v>
      </c>
      <c r="F1704" s="10">
        <v>123.6</v>
      </c>
      <c r="G1704" s="10">
        <v>92.7</v>
      </c>
      <c r="H1704">
        <v>25</v>
      </c>
      <c r="I1704" s="10" t="str">
        <f>_xlfn.XLOOKUP(Q1_2025[[#This Row],[Artikelnr]],Artikel_prijzen[Artnr],Artikel_prijzen[Groep],"")</f>
        <v/>
      </c>
      <c r="J1704" s="10" t="str">
        <f>_xlfn.XLOOKUP(Q1_2025[[#This Row],[Artikelnr]],Artikel_prijzen[Artnr],Artikel_prijzen[Prijs 2025],"")</f>
        <v/>
      </c>
      <c r="K1704" s="10" t="str">
        <f>IF(Q1_2025[[#This Row],[Artikelprijs]]&lt;&gt;"",IF(Q1_2025[[#This Row],[Stuksprijs]]=Q1_2025[[#This Row],[Artikelprijs]],"Prijs gelijk","Prijs wijkt af"),"")</f>
        <v/>
      </c>
      <c r="L1704" s="10"/>
      <c r="N1704" s="10">
        <f>IF(Q1_2025[[#This Row],[Prijstype]]="Artikelprijs",Q1_2025[[#This Row],[Artikelprijs]],Q1_2025[[#This Row],[Stuksprijs]])</f>
        <v>30.9</v>
      </c>
      <c r="O1704" s="10">
        <f>IF(Q1_2025[[#This Row],[Prijstype]]="Artikelprijs",Q1_2025[[#This Row],[Artikelprijs]] * Q1_2025[[#This Row],[Besteld]],Q1_2025[[#This Row],[Brutobedrag]])</f>
        <v>123.6</v>
      </c>
      <c r="P1704" s="10">
        <f>IF(Q1_2025[[#This Row],[Prijstype]] = "Artikelprijs",Q1_2025[[#This Row],[Brutobedrag 2]]*(100-Q1_2025[[#This Row],[Relatiekorting percentage]])/100,Q1_2025[[#This Row],[Bruto - Rel.korting]])</f>
        <v>92.7</v>
      </c>
    </row>
    <row r="1705" spans="1:16" x14ac:dyDescent="0.3">
      <c r="A1705" t="s">
        <v>310</v>
      </c>
      <c r="B1705">
        <v>5020009</v>
      </c>
      <c r="C1705" t="s">
        <v>125</v>
      </c>
      <c r="D1705">
        <v>1</v>
      </c>
      <c r="E1705" s="10">
        <v>45.32</v>
      </c>
      <c r="F1705" s="10">
        <v>45.32</v>
      </c>
      <c r="G1705" s="10">
        <v>33.99</v>
      </c>
      <c r="H1705">
        <v>25</v>
      </c>
      <c r="I1705" s="10" t="str">
        <f>_xlfn.XLOOKUP(Q1_2025[[#This Row],[Artikelnr]],Artikel_prijzen[Artnr],Artikel_prijzen[Groep],"")</f>
        <v/>
      </c>
      <c r="J1705" s="10" t="str">
        <f>_xlfn.XLOOKUP(Q1_2025[[#This Row],[Artikelnr]],Artikel_prijzen[Artnr],Artikel_prijzen[Prijs 2025],"")</f>
        <v/>
      </c>
      <c r="K1705" s="10" t="str">
        <f>IF(Q1_2025[[#This Row],[Artikelprijs]]&lt;&gt;"",IF(Q1_2025[[#This Row],[Stuksprijs]]=Q1_2025[[#This Row],[Artikelprijs]],"Prijs gelijk","Prijs wijkt af"),"")</f>
        <v/>
      </c>
      <c r="L1705" s="10"/>
      <c r="N1705" s="10">
        <f>IF(Q1_2025[[#This Row],[Prijstype]]="Artikelprijs",Q1_2025[[#This Row],[Artikelprijs]],Q1_2025[[#This Row],[Stuksprijs]])</f>
        <v>45.32</v>
      </c>
      <c r="O1705" s="10">
        <f>IF(Q1_2025[[#This Row],[Prijstype]]="Artikelprijs",Q1_2025[[#This Row],[Artikelprijs]] * Q1_2025[[#This Row],[Besteld]],Q1_2025[[#This Row],[Brutobedrag]])</f>
        <v>45.32</v>
      </c>
      <c r="P1705" s="10">
        <f>IF(Q1_2025[[#This Row],[Prijstype]] = "Artikelprijs",Q1_2025[[#This Row],[Brutobedrag 2]]*(100-Q1_2025[[#This Row],[Relatiekorting percentage]])/100,Q1_2025[[#This Row],[Bruto - Rel.korting]])</f>
        <v>33.99</v>
      </c>
    </row>
    <row r="1706" spans="1:16" x14ac:dyDescent="0.3">
      <c r="A1706" t="s">
        <v>310</v>
      </c>
      <c r="B1706">
        <v>5021034</v>
      </c>
      <c r="C1706" t="s">
        <v>276</v>
      </c>
      <c r="D1706">
        <v>1</v>
      </c>
      <c r="E1706" s="10">
        <v>185.4</v>
      </c>
      <c r="F1706" s="10">
        <v>185.4</v>
      </c>
      <c r="G1706" s="10">
        <v>148.32</v>
      </c>
      <c r="H1706">
        <v>20</v>
      </c>
      <c r="I1706" s="10" t="str">
        <f>_xlfn.XLOOKUP(Q1_2025[[#This Row],[Artikelnr]],Artikel_prijzen[Artnr],Artikel_prijzen[Groep],"")</f>
        <v>Elektra</v>
      </c>
      <c r="J1706" s="10">
        <f>_xlfn.XLOOKUP(Q1_2025[[#This Row],[Artikelnr]],Artikel_prijzen[Artnr],Artikel_prijzen[Prijs 2025],"")</f>
        <v>106.8625</v>
      </c>
      <c r="K1706" s="10" t="str">
        <f>IF(Q1_2025[[#This Row],[Artikelprijs]]&lt;&gt;"",IF(Q1_2025[[#This Row],[Stuksprijs]]=Q1_2025[[#This Row],[Artikelprijs]],"Prijs gelijk","Prijs wijkt af"),"")</f>
        <v>Prijs wijkt af</v>
      </c>
      <c r="L1706" s="10"/>
      <c r="M1706" t="s">
        <v>536</v>
      </c>
      <c r="N1706" s="10">
        <f>IF(Q1_2025[[#This Row],[Prijstype]]="Artikelprijs",Q1_2025[[#This Row],[Artikelprijs]],Q1_2025[[#This Row],[Stuksprijs]])</f>
        <v>106.8625</v>
      </c>
      <c r="O1706" s="10">
        <f>IF(Q1_2025[[#This Row],[Prijstype]]="Artikelprijs",Q1_2025[[#This Row],[Artikelprijs]] * Q1_2025[[#This Row],[Besteld]],Q1_2025[[#This Row],[Brutobedrag]])</f>
        <v>106.8625</v>
      </c>
      <c r="P1706" s="10">
        <f>IF(Q1_2025[[#This Row],[Prijstype]] = "Artikelprijs",Q1_2025[[#This Row],[Brutobedrag 2]]*(100-Q1_2025[[#This Row],[Relatiekorting percentage]])/100,Q1_2025[[#This Row],[Bruto - Rel.korting]])</f>
        <v>85.49</v>
      </c>
    </row>
    <row r="1707" spans="1:16" x14ac:dyDescent="0.3">
      <c r="A1707" t="s">
        <v>310</v>
      </c>
      <c r="B1707">
        <v>5020009</v>
      </c>
      <c r="C1707" t="s">
        <v>125</v>
      </c>
      <c r="D1707">
        <v>1</v>
      </c>
      <c r="E1707" s="10">
        <v>45.32</v>
      </c>
      <c r="F1707" s="10">
        <v>45.32</v>
      </c>
      <c r="G1707" s="10">
        <v>33.99</v>
      </c>
      <c r="H1707">
        <v>25</v>
      </c>
      <c r="I1707" s="10" t="str">
        <f>_xlfn.XLOOKUP(Q1_2025[[#This Row],[Artikelnr]],Artikel_prijzen[Artnr],Artikel_prijzen[Groep],"")</f>
        <v/>
      </c>
      <c r="J1707" s="10" t="str">
        <f>_xlfn.XLOOKUP(Q1_2025[[#This Row],[Artikelnr]],Artikel_prijzen[Artnr],Artikel_prijzen[Prijs 2025],"")</f>
        <v/>
      </c>
      <c r="K1707" s="10" t="str">
        <f>IF(Q1_2025[[#This Row],[Artikelprijs]]&lt;&gt;"",IF(Q1_2025[[#This Row],[Stuksprijs]]=Q1_2025[[#This Row],[Artikelprijs]],"Prijs gelijk","Prijs wijkt af"),"")</f>
        <v/>
      </c>
      <c r="L1707" s="10"/>
      <c r="N1707" s="10">
        <f>IF(Q1_2025[[#This Row],[Prijstype]]="Artikelprijs",Q1_2025[[#This Row],[Artikelprijs]],Q1_2025[[#This Row],[Stuksprijs]])</f>
        <v>45.32</v>
      </c>
      <c r="O1707" s="10">
        <f>IF(Q1_2025[[#This Row],[Prijstype]]="Artikelprijs",Q1_2025[[#This Row],[Artikelprijs]] * Q1_2025[[#This Row],[Besteld]],Q1_2025[[#This Row],[Brutobedrag]])</f>
        <v>45.32</v>
      </c>
      <c r="P1707" s="10">
        <f>IF(Q1_2025[[#This Row],[Prijstype]] = "Artikelprijs",Q1_2025[[#This Row],[Brutobedrag 2]]*(100-Q1_2025[[#This Row],[Relatiekorting percentage]])/100,Q1_2025[[#This Row],[Bruto - Rel.korting]])</f>
        <v>33.99</v>
      </c>
    </row>
    <row r="1708" spans="1:16" x14ac:dyDescent="0.3">
      <c r="A1708" t="s">
        <v>310</v>
      </c>
      <c r="B1708">
        <v>5021034</v>
      </c>
      <c r="C1708" t="s">
        <v>276</v>
      </c>
      <c r="D1708">
        <v>1</v>
      </c>
      <c r="E1708" s="10">
        <v>185.4</v>
      </c>
      <c r="F1708" s="10">
        <v>185.4</v>
      </c>
      <c r="G1708" s="10">
        <v>148.32</v>
      </c>
      <c r="H1708">
        <v>20</v>
      </c>
      <c r="I1708" s="10" t="str">
        <f>_xlfn.XLOOKUP(Q1_2025[[#This Row],[Artikelnr]],Artikel_prijzen[Artnr],Artikel_prijzen[Groep],"")</f>
        <v>Elektra</v>
      </c>
      <c r="J1708" s="10">
        <f>_xlfn.XLOOKUP(Q1_2025[[#This Row],[Artikelnr]],Artikel_prijzen[Artnr],Artikel_prijzen[Prijs 2025],"")</f>
        <v>106.8625</v>
      </c>
      <c r="K1708" s="10" t="str">
        <f>IF(Q1_2025[[#This Row],[Artikelprijs]]&lt;&gt;"",IF(Q1_2025[[#This Row],[Stuksprijs]]=Q1_2025[[#This Row],[Artikelprijs]],"Prijs gelijk","Prijs wijkt af"),"")</f>
        <v>Prijs wijkt af</v>
      </c>
      <c r="L1708" s="10"/>
      <c r="M1708" t="s">
        <v>536</v>
      </c>
      <c r="N1708" s="10">
        <f>IF(Q1_2025[[#This Row],[Prijstype]]="Artikelprijs",Q1_2025[[#This Row],[Artikelprijs]],Q1_2025[[#This Row],[Stuksprijs]])</f>
        <v>106.8625</v>
      </c>
      <c r="O1708" s="10">
        <f>IF(Q1_2025[[#This Row],[Prijstype]]="Artikelprijs",Q1_2025[[#This Row],[Artikelprijs]] * Q1_2025[[#This Row],[Besteld]],Q1_2025[[#This Row],[Brutobedrag]])</f>
        <v>106.8625</v>
      </c>
      <c r="P1708" s="10">
        <f>IF(Q1_2025[[#This Row],[Prijstype]] = "Artikelprijs",Q1_2025[[#This Row],[Brutobedrag 2]]*(100-Q1_2025[[#This Row],[Relatiekorting percentage]])/100,Q1_2025[[#This Row],[Bruto - Rel.korting]])</f>
        <v>85.49</v>
      </c>
    </row>
    <row r="1709" spans="1:16" x14ac:dyDescent="0.3">
      <c r="A1709" t="s">
        <v>310</v>
      </c>
      <c r="B1709">
        <v>5010017</v>
      </c>
      <c r="C1709" t="s">
        <v>248</v>
      </c>
      <c r="D1709">
        <v>2</v>
      </c>
      <c r="E1709" s="10">
        <v>48.93</v>
      </c>
      <c r="F1709" s="10">
        <v>97.86</v>
      </c>
      <c r="G1709" s="10">
        <v>73.39</v>
      </c>
      <c r="H1709">
        <v>25</v>
      </c>
      <c r="I1709" s="10" t="str">
        <f>_xlfn.XLOOKUP(Q1_2025[[#This Row],[Artikelnr]],Artikel_prijzen[Artnr],Artikel_prijzen[Groep],"")</f>
        <v/>
      </c>
      <c r="J1709" s="10" t="str">
        <f>_xlfn.XLOOKUP(Q1_2025[[#This Row],[Artikelnr]],Artikel_prijzen[Artnr],Artikel_prijzen[Prijs 2025],"")</f>
        <v/>
      </c>
      <c r="K1709" s="10" t="str">
        <f>IF(Q1_2025[[#This Row],[Artikelprijs]]&lt;&gt;"",IF(Q1_2025[[#This Row],[Stuksprijs]]=Q1_2025[[#This Row],[Artikelprijs]],"Prijs gelijk","Prijs wijkt af"),"")</f>
        <v/>
      </c>
      <c r="L1709" s="10"/>
      <c r="N1709" s="10">
        <f>IF(Q1_2025[[#This Row],[Prijstype]]="Artikelprijs",Q1_2025[[#This Row],[Artikelprijs]],Q1_2025[[#This Row],[Stuksprijs]])</f>
        <v>48.93</v>
      </c>
      <c r="O1709" s="10">
        <f>IF(Q1_2025[[#This Row],[Prijstype]]="Artikelprijs",Q1_2025[[#This Row],[Artikelprijs]] * Q1_2025[[#This Row],[Besteld]],Q1_2025[[#This Row],[Brutobedrag]])</f>
        <v>97.86</v>
      </c>
      <c r="P1709" s="10">
        <f>IF(Q1_2025[[#This Row],[Prijstype]] = "Artikelprijs",Q1_2025[[#This Row],[Brutobedrag 2]]*(100-Q1_2025[[#This Row],[Relatiekorting percentage]])/100,Q1_2025[[#This Row],[Bruto - Rel.korting]])</f>
        <v>73.39</v>
      </c>
    </row>
    <row r="1710" spans="1:16" x14ac:dyDescent="0.3">
      <c r="A1710" t="s">
        <v>310</v>
      </c>
      <c r="B1710">
        <v>5020009</v>
      </c>
      <c r="C1710" t="s">
        <v>125</v>
      </c>
      <c r="D1710">
        <v>2</v>
      </c>
      <c r="E1710" s="10">
        <v>45.32</v>
      </c>
      <c r="F1710" s="10">
        <v>90.64</v>
      </c>
      <c r="G1710" s="10">
        <v>67.98</v>
      </c>
      <c r="H1710">
        <v>25</v>
      </c>
      <c r="I1710" s="10" t="str">
        <f>_xlfn.XLOOKUP(Q1_2025[[#This Row],[Artikelnr]],Artikel_prijzen[Artnr],Artikel_prijzen[Groep],"")</f>
        <v/>
      </c>
      <c r="J1710" s="10" t="str">
        <f>_xlfn.XLOOKUP(Q1_2025[[#This Row],[Artikelnr]],Artikel_prijzen[Artnr],Artikel_prijzen[Prijs 2025],"")</f>
        <v/>
      </c>
      <c r="K1710" s="10" t="str">
        <f>IF(Q1_2025[[#This Row],[Artikelprijs]]&lt;&gt;"",IF(Q1_2025[[#This Row],[Stuksprijs]]=Q1_2025[[#This Row],[Artikelprijs]],"Prijs gelijk","Prijs wijkt af"),"")</f>
        <v/>
      </c>
      <c r="L1710" s="10"/>
      <c r="N1710" s="10">
        <f>IF(Q1_2025[[#This Row],[Prijstype]]="Artikelprijs",Q1_2025[[#This Row],[Artikelprijs]],Q1_2025[[#This Row],[Stuksprijs]])</f>
        <v>45.32</v>
      </c>
      <c r="O1710" s="10">
        <f>IF(Q1_2025[[#This Row],[Prijstype]]="Artikelprijs",Q1_2025[[#This Row],[Artikelprijs]] * Q1_2025[[#This Row],[Besteld]],Q1_2025[[#This Row],[Brutobedrag]])</f>
        <v>90.64</v>
      </c>
      <c r="P1710" s="10">
        <f>IF(Q1_2025[[#This Row],[Prijstype]] = "Artikelprijs",Q1_2025[[#This Row],[Brutobedrag 2]]*(100-Q1_2025[[#This Row],[Relatiekorting percentage]])/100,Q1_2025[[#This Row],[Bruto - Rel.korting]])</f>
        <v>67.98</v>
      </c>
    </row>
    <row r="1711" spans="1:16" x14ac:dyDescent="0.3">
      <c r="A1711" t="s">
        <v>310</v>
      </c>
      <c r="B1711">
        <v>5021034</v>
      </c>
      <c r="C1711" t="s">
        <v>276</v>
      </c>
      <c r="D1711">
        <v>1</v>
      </c>
      <c r="E1711" s="10">
        <v>185.4</v>
      </c>
      <c r="F1711" s="10">
        <v>185.4</v>
      </c>
      <c r="G1711" s="10">
        <v>148.32</v>
      </c>
      <c r="H1711">
        <v>20</v>
      </c>
      <c r="I1711" s="10" t="str">
        <f>_xlfn.XLOOKUP(Q1_2025[[#This Row],[Artikelnr]],Artikel_prijzen[Artnr],Artikel_prijzen[Groep],"")</f>
        <v>Elektra</v>
      </c>
      <c r="J1711" s="10">
        <f>_xlfn.XLOOKUP(Q1_2025[[#This Row],[Artikelnr]],Artikel_prijzen[Artnr],Artikel_prijzen[Prijs 2025],"")</f>
        <v>106.8625</v>
      </c>
      <c r="K1711" s="10" t="str">
        <f>IF(Q1_2025[[#This Row],[Artikelprijs]]&lt;&gt;"",IF(Q1_2025[[#This Row],[Stuksprijs]]=Q1_2025[[#This Row],[Artikelprijs]],"Prijs gelijk","Prijs wijkt af"),"")</f>
        <v>Prijs wijkt af</v>
      </c>
      <c r="L1711" s="10"/>
      <c r="M1711" t="s">
        <v>536</v>
      </c>
      <c r="N1711" s="10">
        <f>IF(Q1_2025[[#This Row],[Prijstype]]="Artikelprijs",Q1_2025[[#This Row],[Artikelprijs]],Q1_2025[[#This Row],[Stuksprijs]])</f>
        <v>106.8625</v>
      </c>
      <c r="O1711" s="10">
        <f>IF(Q1_2025[[#This Row],[Prijstype]]="Artikelprijs",Q1_2025[[#This Row],[Artikelprijs]] * Q1_2025[[#This Row],[Besteld]],Q1_2025[[#This Row],[Brutobedrag]])</f>
        <v>106.8625</v>
      </c>
      <c r="P1711" s="10">
        <f>IF(Q1_2025[[#This Row],[Prijstype]] = "Artikelprijs",Q1_2025[[#This Row],[Brutobedrag 2]]*(100-Q1_2025[[#This Row],[Relatiekorting percentage]])/100,Q1_2025[[#This Row],[Bruto - Rel.korting]])</f>
        <v>85.49</v>
      </c>
    </row>
    <row r="1712" spans="1:16" x14ac:dyDescent="0.3">
      <c r="A1712" t="s">
        <v>310</v>
      </c>
      <c r="B1712">
        <v>5020009</v>
      </c>
      <c r="C1712" t="s">
        <v>125</v>
      </c>
      <c r="D1712">
        <v>1</v>
      </c>
      <c r="E1712" s="10">
        <v>45.32</v>
      </c>
      <c r="F1712" s="10">
        <v>45.32</v>
      </c>
      <c r="G1712" s="10">
        <v>33.99</v>
      </c>
      <c r="H1712">
        <v>25</v>
      </c>
      <c r="I1712" s="10" t="str">
        <f>_xlfn.XLOOKUP(Q1_2025[[#This Row],[Artikelnr]],Artikel_prijzen[Artnr],Artikel_prijzen[Groep],"")</f>
        <v/>
      </c>
      <c r="J1712" s="10" t="str">
        <f>_xlfn.XLOOKUP(Q1_2025[[#This Row],[Artikelnr]],Artikel_prijzen[Artnr],Artikel_prijzen[Prijs 2025],"")</f>
        <v/>
      </c>
      <c r="K1712" s="10" t="str">
        <f>IF(Q1_2025[[#This Row],[Artikelprijs]]&lt;&gt;"",IF(Q1_2025[[#This Row],[Stuksprijs]]=Q1_2025[[#This Row],[Artikelprijs]],"Prijs gelijk","Prijs wijkt af"),"")</f>
        <v/>
      </c>
      <c r="L1712" s="10"/>
      <c r="N1712" s="10">
        <f>IF(Q1_2025[[#This Row],[Prijstype]]="Artikelprijs",Q1_2025[[#This Row],[Artikelprijs]],Q1_2025[[#This Row],[Stuksprijs]])</f>
        <v>45.32</v>
      </c>
      <c r="O1712" s="10">
        <f>IF(Q1_2025[[#This Row],[Prijstype]]="Artikelprijs",Q1_2025[[#This Row],[Artikelprijs]] * Q1_2025[[#This Row],[Besteld]],Q1_2025[[#This Row],[Brutobedrag]])</f>
        <v>45.32</v>
      </c>
      <c r="P1712" s="10">
        <f>IF(Q1_2025[[#This Row],[Prijstype]] = "Artikelprijs",Q1_2025[[#This Row],[Brutobedrag 2]]*(100-Q1_2025[[#This Row],[Relatiekorting percentage]])/100,Q1_2025[[#This Row],[Bruto - Rel.korting]])</f>
        <v>33.99</v>
      </c>
    </row>
    <row r="1713" spans="1:16" x14ac:dyDescent="0.3">
      <c r="A1713" t="s">
        <v>310</v>
      </c>
      <c r="B1713">
        <v>5021034</v>
      </c>
      <c r="C1713" t="s">
        <v>276</v>
      </c>
      <c r="D1713">
        <v>1</v>
      </c>
      <c r="E1713" s="10">
        <v>185.4</v>
      </c>
      <c r="F1713" s="10">
        <v>185.4</v>
      </c>
      <c r="G1713" s="10">
        <v>148.32</v>
      </c>
      <c r="H1713">
        <v>20</v>
      </c>
      <c r="I1713" s="10" t="str">
        <f>_xlfn.XLOOKUP(Q1_2025[[#This Row],[Artikelnr]],Artikel_prijzen[Artnr],Artikel_prijzen[Groep],"")</f>
        <v>Elektra</v>
      </c>
      <c r="J1713" s="10">
        <f>_xlfn.XLOOKUP(Q1_2025[[#This Row],[Artikelnr]],Artikel_prijzen[Artnr],Artikel_prijzen[Prijs 2025],"")</f>
        <v>106.8625</v>
      </c>
      <c r="K1713" s="10" t="str">
        <f>IF(Q1_2025[[#This Row],[Artikelprijs]]&lt;&gt;"",IF(Q1_2025[[#This Row],[Stuksprijs]]=Q1_2025[[#This Row],[Artikelprijs]],"Prijs gelijk","Prijs wijkt af"),"")</f>
        <v>Prijs wijkt af</v>
      </c>
      <c r="L1713" s="10"/>
      <c r="M1713" t="s">
        <v>536</v>
      </c>
      <c r="N1713" s="10">
        <f>IF(Q1_2025[[#This Row],[Prijstype]]="Artikelprijs",Q1_2025[[#This Row],[Artikelprijs]],Q1_2025[[#This Row],[Stuksprijs]])</f>
        <v>106.8625</v>
      </c>
      <c r="O1713" s="10">
        <f>IF(Q1_2025[[#This Row],[Prijstype]]="Artikelprijs",Q1_2025[[#This Row],[Artikelprijs]] * Q1_2025[[#This Row],[Besteld]],Q1_2025[[#This Row],[Brutobedrag]])</f>
        <v>106.8625</v>
      </c>
      <c r="P1713" s="10">
        <f>IF(Q1_2025[[#This Row],[Prijstype]] = "Artikelprijs",Q1_2025[[#This Row],[Brutobedrag 2]]*(100-Q1_2025[[#This Row],[Relatiekorting percentage]])/100,Q1_2025[[#This Row],[Bruto - Rel.korting]])</f>
        <v>85.49</v>
      </c>
    </row>
    <row r="1714" spans="1:16" x14ac:dyDescent="0.3">
      <c r="A1714" t="s">
        <v>310</v>
      </c>
      <c r="B1714">
        <v>5020009</v>
      </c>
      <c r="C1714" t="s">
        <v>125</v>
      </c>
      <c r="D1714">
        <v>1</v>
      </c>
      <c r="E1714" s="10">
        <v>45.32</v>
      </c>
      <c r="F1714" s="10">
        <v>45.32</v>
      </c>
      <c r="G1714" s="10">
        <v>33.99</v>
      </c>
      <c r="H1714">
        <v>25</v>
      </c>
      <c r="I1714" s="10" t="str">
        <f>_xlfn.XLOOKUP(Q1_2025[[#This Row],[Artikelnr]],Artikel_prijzen[Artnr],Artikel_prijzen[Groep],"")</f>
        <v/>
      </c>
      <c r="J1714" s="10" t="str">
        <f>_xlfn.XLOOKUP(Q1_2025[[#This Row],[Artikelnr]],Artikel_prijzen[Artnr],Artikel_prijzen[Prijs 2025],"")</f>
        <v/>
      </c>
      <c r="K1714" s="10" t="str">
        <f>IF(Q1_2025[[#This Row],[Artikelprijs]]&lt;&gt;"",IF(Q1_2025[[#This Row],[Stuksprijs]]=Q1_2025[[#This Row],[Artikelprijs]],"Prijs gelijk","Prijs wijkt af"),"")</f>
        <v/>
      </c>
      <c r="L1714" s="10"/>
      <c r="N1714" s="10">
        <f>IF(Q1_2025[[#This Row],[Prijstype]]="Artikelprijs",Q1_2025[[#This Row],[Artikelprijs]],Q1_2025[[#This Row],[Stuksprijs]])</f>
        <v>45.32</v>
      </c>
      <c r="O1714" s="10">
        <f>IF(Q1_2025[[#This Row],[Prijstype]]="Artikelprijs",Q1_2025[[#This Row],[Artikelprijs]] * Q1_2025[[#This Row],[Besteld]],Q1_2025[[#This Row],[Brutobedrag]])</f>
        <v>45.32</v>
      </c>
      <c r="P1714" s="10">
        <f>IF(Q1_2025[[#This Row],[Prijstype]] = "Artikelprijs",Q1_2025[[#This Row],[Brutobedrag 2]]*(100-Q1_2025[[#This Row],[Relatiekorting percentage]])/100,Q1_2025[[#This Row],[Bruto - Rel.korting]])</f>
        <v>33.99</v>
      </c>
    </row>
    <row r="1715" spans="1:16" x14ac:dyDescent="0.3">
      <c r="A1715" t="s">
        <v>310</v>
      </c>
      <c r="B1715">
        <v>5021034</v>
      </c>
      <c r="C1715" t="s">
        <v>276</v>
      </c>
      <c r="D1715">
        <v>1</v>
      </c>
      <c r="E1715" s="10">
        <v>185.4</v>
      </c>
      <c r="F1715" s="10">
        <v>185.4</v>
      </c>
      <c r="G1715" s="10">
        <v>148.32</v>
      </c>
      <c r="H1715">
        <v>20</v>
      </c>
      <c r="I1715" s="10" t="str">
        <f>_xlfn.XLOOKUP(Q1_2025[[#This Row],[Artikelnr]],Artikel_prijzen[Artnr],Artikel_prijzen[Groep],"")</f>
        <v>Elektra</v>
      </c>
      <c r="J1715" s="10">
        <f>_xlfn.XLOOKUP(Q1_2025[[#This Row],[Artikelnr]],Artikel_prijzen[Artnr],Artikel_prijzen[Prijs 2025],"")</f>
        <v>106.8625</v>
      </c>
      <c r="K1715" s="10" t="str">
        <f>IF(Q1_2025[[#This Row],[Artikelprijs]]&lt;&gt;"",IF(Q1_2025[[#This Row],[Stuksprijs]]=Q1_2025[[#This Row],[Artikelprijs]],"Prijs gelijk","Prijs wijkt af"),"")</f>
        <v>Prijs wijkt af</v>
      </c>
      <c r="L1715" s="10"/>
      <c r="M1715" t="s">
        <v>536</v>
      </c>
      <c r="N1715" s="10">
        <f>IF(Q1_2025[[#This Row],[Prijstype]]="Artikelprijs",Q1_2025[[#This Row],[Artikelprijs]],Q1_2025[[#This Row],[Stuksprijs]])</f>
        <v>106.8625</v>
      </c>
      <c r="O1715" s="10">
        <f>IF(Q1_2025[[#This Row],[Prijstype]]="Artikelprijs",Q1_2025[[#This Row],[Artikelprijs]] * Q1_2025[[#This Row],[Besteld]],Q1_2025[[#This Row],[Brutobedrag]])</f>
        <v>106.8625</v>
      </c>
      <c r="P1715" s="10">
        <f>IF(Q1_2025[[#This Row],[Prijstype]] = "Artikelprijs",Q1_2025[[#This Row],[Brutobedrag 2]]*(100-Q1_2025[[#This Row],[Relatiekorting percentage]])/100,Q1_2025[[#This Row],[Bruto - Rel.korting]])</f>
        <v>85.49</v>
      </c>
    </row>
    <row r="1716" spans="1:16" x14ac:dyDescent="0.3">
      <c r="A1716" t="s">
        <v>310</v>
      </c>
      <c r="B1716">
        <v>5020009</v>
      </c>
      <c r="C1716" t="s">
        <v>125</v>
      </c>
      <c r="D1716">
        <v>1</v>
      </c>
      <c r="E1716" s="10">
        <v>45.32</v>
      </c>
      <c r="F1716" s="10">
        <v>45.32</v>
      </c>
      <c r="G1716" s="10">
        <v>33.99</v>
      </c>
      <c r="H1716">
        <v>25</v>
      </c>
      <c r="I1716" s="10" t="str">
        <f>_xlfn.XLOOKUP(Q1_2025[[#This Row],[Artikelnr]],Artikel_prijzen[Artnr],Artikel_prijzen[Groep],"")</f>
        <v/>
      </c>
      <c r="J1716" s="10" t="str">
        <f>_xlfn.XLOOKUP(Q1_2025[[#This Row],[Artikelnr]],Artikel_prijzen[Artnr],Artikel_prijzen[Prijs 2025],"")</f>
        <v/>
      </c>
      <c r="K1716" s="10" t="str">
        <f>IF(Q1_2025[[#This Row],[Artikelprijs]]&lt;&gt;"",IF(Q1_2025[[#This Row],[Stuksprijs]]=Q1_2025[[#This Row],[Artikelprijs]],"Prijs gelijk","Prijs wijkt af"),"")</f>
        <v/>
      </c>
      <c r="L1716" s="10"/>
      <c r="N1716" s="10">
        <f>IF(Q1_2025[[#This Row],[Prijstype]]="Artikelprijs",Q1_2025[[#This Row],[Artikelprijs]],Q1_2025[[#This Row],[Stuksprijs]])</f>
        <v>45.32</v>
      </c>
      <c r="O1716" s="10">
        <f>IF(Q1_2025[[#This Row],[Prijstype]]="Artikelprijs",Q1_2025[[#This Row],[Artikelprijs]] * Q1_2025[[#This Row],[Besteld]],Q1_2025[[#This Row],[Brutobedrag]])</f>
        <v>45.32</v>
      </c>
      <c r="P1716" s="10">
        <f>IF(Q1_2025[[#This Row],[Prijstype]] = "Artikelprijs",Q1_2025[[#This Row],[Brutobedrag 2]]*(100-Q1_2025[[#This Row],[Relatiekorting percentage]])/100,Q1_2025[[#This Row],[Bruto - Rel.korting]])</f>
        <v>33.99</v>
      </c>
    </row>
    <row r="1717" spans="1:16" x14ac:dyDescent="0.3">
      <c r="A1717" t="s">
        <v>310</v>
      </c>
      <c r="B1717">
        <v>5021034</v>
      </c>
      <c r="C1717" t="s">
        <v>276</v>
      </c>
      <c r="D1717">
        <v>1</v>
      </c>
      <c r="E1717" s="10">
        <v>185.4</v>
      </c>
      <c r="F1717" s="10">
        <v>185.4</v>
      </c>
      <c r="G1717" s="10">
        <v>148.32</v>
      </c>
      <c r="H1717">
        <v>20</v>
      </c>
      <c r="I1717" s="10" t="str">
        <f>_xlfn.XLOOKUP(Q1_2025[[#This Row],[Artikelnr]],Artikel_prijzen[Artnr],Artikel_prijzen[Groep],"")</f>
        <v>Elektra</v>
      </c>
      <c r="J1717" s="10">
        <f>_xlfn.XLOOKUP(Q1_2025[[#This Row],[Artikelnr]],Artikel_prijzen[Artnr],Artikel_prijzen[Prijs 2025],"")</f>
        <v>106.8625</v>
      </c>
      <c r="K1717" s="10" t="str">
        <f>IF(Q1_2025[[#This Row],[Artikelprijs]]&lt;&gt;"",IF(Q1_2025[[#This Row],[Stuksprijs]]=Q1_2025[[#This Row],[Artikelprijs]],"Prijs gelijk","Prijs wijkt af"),"")</f>
        <v>Prijs wijkt af</v>
      </c>
      <c r="L1717" s="10"/>
      <c r="M1717" t="s">
        <v>536</v>
      </c>
      <c r="N1717" s="10">
        <f>IF(Q1_2025[[#This Row],[Prijstype]]="Artikelprijs",Q1_2025[[#This Row],[Artikelprijs]],Q1_2025[[#This Row],[Stuksprijs]])</f>
        <v>106.8625</v>
      </c>
      <c r="O1717" s="10">
        <f>IF(Q1_2025[[#This Row],[Prijstype]]="Artikelprijs",Q1_2025[[#This Row],[Artikelprijs]] * Q1_2025[[#This Row],[Besteld]],Q1_2025[[#This Row],[Brutobedrag]])</f>
        <v>106.8625</v>
      </c>
      <c r="P1717" s="10">
        <f>IF(Q1_2025[[#This Row],[Prijstype]] = "Artikelprijs",Q1_2025[[#This Row],[Brutobedrag 2]]*(100-Q1_2025[[#This Row],[Relatiekorting percentage]])/100,Q1_2025[[#This Row],[Bruto - Rel.korting]])</f>
        <v>85.49</v>
      </c>
    </row>
    <row r="1718" spans="1:16" x14ac:dyDescent="0.3">
      <c r="A1718" t="s">
        <v>310</v>
      </c>
      <c r="B1718">
        <v>5010017</v>
      </c>
      <c r="C1718" t="s">
        <v>248</v>
      </c>
      <c r="D1718">
        <v>2</v>
      </c>
      <c r="E1718" s="10">
        <v>48.93</v>
      </c>
      <c r="F1718" s="10">
        <v>97.86</v>
      </c>
      <c r="G1718" s="10">
        <v>73.39</v>
      </c>
      <c r="H1718">
        <v>25</v>
      </c>
      <c r="I1718" s="10" t="str">
        <f>_xlfn.XLOOKUP(Q1_2025[[#This Row],[Artikelnr]],Artikel_prijzen[Artnr],Artikel_prijzen[Groep],"")</f>
        <v/>
      </c>
      <c r="J1718" s="10" t="str">
        <f>_xlfn.XLOOKUP(Q1_2025[[#This Row],[Artikelnr]],Artikel_prijzen[Artnr],Artikel_prijzen[Prijs 2025],"")</f>
        <v/>
      </c>
      <c r="K1718" s="10" t="str">
        <f>IF(Q1_2025[[#This Row],[Artikelprijs]]&lt;&gt;"",IF(Q1_2025[[#This Row],[Stuksprijs]]=Q1_2025[[#This Row],[Artikelprijs]],"Prijs gelijk","Prijs wijkt af"),"")</f>
        <v/>
      </c>
      <c r="L1718" s="10"/>
      <c r="N1718" s="10">
        <f>IF(Q1_2025[[#This Row],[Prijstype]]="Artikelprijs",Q1_2025[[#This Row],[Artikelprijs]],Q1_2025[[#This Row],[Stuksprijs]])</f>
        <v>48.93</v>
      </c>
      <c r="O1718" s="10">
        <f>IF(Q1_2025[[#This Row],[Prijstype]]="Artikelprijs",Q1_2025[[#This Row],[Artikelprijs]] * Q1_2025[[#This Row],[Besteld]],Q1_2025[[#This Row],[Brutobedrag]])</f>
        <v>97.86</v>
      </c>
      <c r="P1718" s="10">
        <f>IF(Q1_2025[[#This Row],[Prijstype]] = "Artikelprijs",Q1_2025[[#This Row],[Brutobedrag 2]]*(100-Q1_2025[[#This Row],[Relatiekorting percentage]])/100,Q1_2025[[#This Row],[Bruto - Rel.korting]])</f>
        <v>73.39</v>
      </c>
    </row>
    <row r="1719" spans="1:16" x14ac:dyDescent="0.3">
      <c r="A1719" t="s">
        <v>310</v>
      </c>
      <c r="B1719">
        <v>5020009</v>
      </c>
      <c r="C1719" t="s">
        <v>125</v>
      </c>
      <c r="D1719">
        <v>2</v>
      </c>
      <c r="E1719" s="10">
        <v>45.32</v>
      </c>
      <c r="F1719" s="10">
        <v>90.64</v>
      </c>
      <c r="G1719" s="10">
        <v>67.98</v>
      </c>
      <c r="H1719">
        <v>25</v>
      </c>
      <c r="I1719" s="10" t="str">
        <f>_xlfn.XLOOKUP(Q1_2025[[#This Row],[Artikelnr]],Artikel_prijzen[Artnr],Artikel_prijzen[Groep],"")</f>
        <v/>
      </c>
      <c r="J1719" s="10" t="str">
        <f>_xlfn.XLOOKUP(Q1_2025[[#This Row],[Artikelnr]],Artikel_prijzen[Artnr],Artikel_prijzen[Prijs 2025],"")</f>
        <v/>
      </c>
      <c r="K1719" s="10" t="str">
        <f>IF(Q1_2025[[#This Row],[Artikelprijs]]&lt;&gt;"",IF(Q1_2025[[#This Row],[Stuksprijs]]=Q1_2025[[#This Row],[Artikelprijs]],"Prijs gelijk","Prijs wijkt af"),"")</f>
        <v/>
      </c>
      <c r="L1719" s="10"/>
      <c r="N1719" s="10">
        <f>IF(Q1_2025[[#This Row],[Prijstype]]="Artikelprijs",Q1_2025[[#This Row],[Artikelprijs]],Q1_2025[[#This Row],[Stuksprijs]])</f>
        <v>45.32</v>
      </c>
      <c r="O1719" s="10">
        <f>IF(Q1_2025[[#This Row],[Prijstype]]="Artikelprijs",Q1_2025[[#This Row],[Artikelprijs]] * Q1_2025[[#This Row],[Besteld]],Q1_2025[[#This Row],[Brutobedrag]])</f>
        <v>90.64</v>
      </c>
      <c r="P1719" s="10">
        <f>IF(Q1_2025[[#This Row],[Prijstype]] = "Artikelprijs",Q1_2025[[#This Row],[Brutobedrag 2]]*(100-Q1_2025[[#This Row],[Relatiekorting percentage]])/100,Q1_2025[[#This Row],[Bruto - Rel.korting]])</f>
        <v>67.98</v>
      </c>
    </row>
    <row r="1720" spans="1:16" x14ac:dyDescent="0.3">
      <c r="A1720" t="s">
        <v>310</v>
      </c>
      <c r="B1720">
        <v>5021034</v>
      </c>
      <c r="C1720" t="s">
        <v>276</v>
      </c>
      <c r="D1720">
        <v>1</v>
      </c>
      <c r="E1720" s="10">
        <v>185.4</v>
      </c>
      <c r="F1720" s="10">
        <v>185.4</v>
      </c>
      <c r="G1720" s="10">
        <v>148.32</v>
      </c>
      <c r="H1720">
        <v>20</v>
      </c>
      <c r="I1720" s="10" t="str">
        <f>_xlfn.XLOOKUP(Q1_2025[[#This Row],[Artikelnr]],Artikel_prijzen[Artnr],Artikel_prijzen[Groep],"")</f>
        <v>Elektra</v>
      </c>
      <c r="J1720" s="10">
        <f>_xlfn.XLOOKUP(Q1_2025[[#This Row],[Artikelnr]],Artikel_prijzen[Artnr],Artikel_prijzen[Prijs 2025],"")</f>
        <v>106.8625</v>
      </c>
      <c r="K1720" s="10" t="str">
        <f>IF(Q1_2025[[#This Row],[Artikelprijs]]&lt;&gt;"",IF(Q1_2025[[#This Row],[Stuksprijs]]=Q1_2025[[#This Row],[Artikelprijs]],"Prijs gelijk","Prijs wijkt af"),"")</f>
        <v>Prijs wijkt af</v>
      </c>
      <c r="L1720" s="10"/>
      <c r="M1720" t="s">
        <v>536</v>
      </c>
      <c r="N1720" s="10">
        <f>IF(Q1_2025[[#This Row],[Prijstype]]="Artikelprijs",Q1_2025[[#This Row],[Artikelprijs]],Q1_2025[[#This Row],[Stuksprijs]])</f>
        <v>106.8625</v>
      </c>
      <c r="O1720" s="10">
        <f>IF(Q1_2025[[#This Row],[Prijstype]]="Artikelprijs",Q1_2025[[#This Row],[Artikelprijs]] * Q1_2025[[#This Row],[Besteld]],Q1_2025[[#This Row],[Brutobedrag]])</f>
        <v>106.8625</v>
      </c>
      <c r="P1720" s="10">
        <f>IF(Q1_2025[[#This Row],[Prijstype]] = "Artikelprijs",Q1_2025[[#This Row],[Brutobedrag 2]]*(100-Q1_2025[[#This Row],[Relatiekorting percentage]])/100,Q1_2025[[#This Row],[Bruto - Rel.korting]])</f>
        <v>85.49</v>
      </c>
    </row>
    <row r="1721" spans="1:16" x14ac:dyDescent="0.3">
      <c r="A1721" t="s">
        <v>310</v>
      </c>
      <c r="B1721">
        <v>5020009</v>
      </c>
      <c r="C1721" t="s">
        <v>125</v>
      </c>
      <c r="D1721">
        <v>1</v>
      </c>
      <c r="E1721" s="10">
        <v>45.32</v>
      </c>
      <c r="F1721" s="10">
        <v>45.32</v>
      </c>
      <c r="G1721" s="10">
        <v>33.99</v>
      </c>
      <c r="H1721">
        <v>25</v>
      </c>
      <c r="I1721" s="10" t="str">
        <f>_xlfn.XLOOKUP(Q1_2025[[#This Row],[Artikelnr]],Artikel_prijzen[Artnr],Artikel_prijzen[Groep],"")</f>
        <v/>
      </c>
      <c r="J1721" s="10" t="str">
        <f>_xlfn.XLOOKUP(Q1_2025[[#This Row],[Artikelnr]],Artikel_prijzen[Artnr],Artikel_prijzen[Prijs 2025],"")</f>
        <v/>
      </c>
      <c r="K1721" s="10" t="str">
        <f>IF(Q1_2025[[#This Row],[Artikelprijs]]&lt;&gt;"",IF(Q1_2025[[#This Row],[Stuksprijs]]=Q1_2025[[#This Row],[Artikelprijs]],"Prijs gelijk","Prijs wijkt af"),"")</f>
        <v/>
      </c>
      <c r="L1721" s="10"/>
      <c r="N1721" s="10">
        <f>IF(Q1_2025[[#This Row],[Prijstype]]="Artikelprijs",Q1_2025[[#This Row],[Artikelprijs]],Q1_2025[[#This Row],[Stuksprijs]])</f>
        <v>45.32</v>
      </c>
      <c r="O1721" s="10">
        <f>IF(Q1_2025[[#This Row],[Prijstype]]="Artikelprijs",Q1_2025[[#This Row],[Artikelprijs]] * Q1_2025[[#This Row],[Besteld]],Q1_2025[[#This Row],[Brutobedrag]])</f>
        <v>45.32</v>
      </c>
      <c r="P1721" s="10">
        <f>IF(Q1_2025[[#This Row],[Prijstype]] = "Artikelprijs",Q1_2025[[#This Row],[Brutobedrag 2]]*(100-Q1_2025[[#This Row],[Relatiekorting percentage]])/100,Q1_2025[[#This Row],[Bruto - Rel.korting]])</f>
        <v>33.99</v>
      </c>
    </row>
    <row r="1722" spans="1:16" x14ac:dyDescent="0.3">
      <c r="A1722" t="s">
        <v>310</v>
      </c>
      <c r="B1722">
        <v>5021034</v>
      </c>
      <c r="C1722" t="s">
        <v>276</v>
      </c>
      <c r="D1722">
        <v>1</v>
      </c>
      <c r="E1722" s="10">
        <v>185.4</v>
      </c>
      <c r="F1722" s="10">
        <v>185.4</v>
      </c>
      <c r="G1722" s="10">
        <v>148.32</v>
      </c>
      <c r="H1722">
        <v>20</v>
      </c>
      <c r="I1722" s="10" t="str">
        <f>_xlfn.XLOOKUP(Q1_2025[[#This Row],[Artikelnr]],Artikel_prijzen[Artnr],Artikel_prijzen[Groep],"")</f>
        <v>Elektra</v>
      </c>
      <c r="J1722" s="10">
        <f>_xlfn.XLOOKUP(Q1_2025[[#This Row],[Artikelnr]],Artikel_prijzen[Artnr],Artikel_prijzen[Prijs 2025],"")</f>
        <v>106.8625</v>
      </c>
      <c r="K1722" s="10" t="str">
        <f>IF(Q1_2025[[#This Row],[Artikelprijs]]&lt;&gt;"",IF(Q1_2025[[#This Row],[Stuksprijs]]=Q1_2025[[#This Row],[Artikelprijs]],"Prijs gelijk","Prijs wijkt af"),"")</f>
        <v>Prijs wijkt af</v>
      </c>
      <c r="L1722" s="10"/>
      <c r="M1722" t="s">
        <v>536</v>
      </c>
      <c r="N1722" s="10">
        <f>IF(Q1_2025[[#This Row],[Prijstype]]="Artikelprijs",Q1_2025[[#This Row],[Artikelprijs]],Q1_2025[[#This Row],[Stuksprijs]])</f>
        <v>106.8625</v>
      </c>
      <c r="O1722" s="10">
        <f>IF(Q1_2025[[#This Row],[Prijstype]]="Artikelprijs",Q1_2025[[#This Row],[Artikelprijs]] * Q1_2025[[#This Row],[Besteld]],Q1_2025[[#This Row],[Brutobedrag]])</f>
        <v>106.8625</v>
      </c>
      <c r="P1722" s="10">
        <f>IF(Q1_2025[[#This Row],[Prijstype]] = "Artikelprijs",Q1_2025[[#This Row],[Brutobedrag 2]]*(100-Q1_2025[[#This Row],[Relatiekorting percentage]])/100,Q1_2025[[#This Row],[Bruto - Rel.korting]])</f>
        <v>85.49</v>
      </c>
    </row>
    <row r="1723" spans="1:16" x14ac:dyDescent="0.3">
      <c r="A1723" t="s">
        <v>310</v>
      </c>
      <c r="B1723">
        <v>5020009</v>
      </c>
      <c r="C1723" t="s">
        <v>125</v>
      </c>
      <c r="D1723">
        <v>1</v>
      </c>
      <c r="E1723" s="10">
        <v>45.32</v>
      </c>
      <c r="F1723" s="10">
        <v>45.32</v>
      </c>
      <c r="G1723" s="10">
        <v>33.99</v>
      </c>
      <c r="H1723">
        <v>25</v>
      </c>
      <c r="I1723" s="10" t="str">
        <f>_xlfn.XLOOKUP(Q1_2025[[#This Row],[Artikelnr]],Artikel_prijzen[Artnr],Artikel_prijzen[Groep],"")</f>
        <v/>
      </c>
      <c r="J1723" s="10" t="str">
        <f>_xlfn.XLOOKUP(Q1_2025[[#This Row],[Artikelnr]],Artikel_prijzen[Artnr],Artikel_prijzen[Prijs 2025],"")</f>
        <v/>
      </c>
      <c r="K1723" s="10" t="str">
        <f>IF(Q1_2025[[#This Row],[Artikelprijs]]&lt;&gt;"",IF(Q1_2025[[#This Row],[Stuksprijs]]=Q1_2025[[#This Row],[Artikelprijs]],"Prijs gelijk","Prijs wijkt af"),"")</f>
        <v/>
      </c>
      <c r="L1723" s="10"/>
      <c r="N1723" s="10">
        <f>IF(Q1_2025[[#This Row],[Prijstype]]="Artikelprijs",Q1_2025[[#This Row],[Artikelprijs]],Q1_2025[[#This Row],[Stuksprijs]])</f>
        <v>45.32</v>
      </c>
      <c r="O1723" s="10">
        <f>IF(Q1_2025[[#This Row],[Prijstype]]="Artikelprijs",Q1_2025[[#This Row],[Artikelprijs]] * Q1_2025[[#This Row],[Besteld]],Q1_2025[[#This Row],[Brutobedrag]])</f>
        <v>45.32</v>
      </c>
      <c r="P1723" s="10">
        <f>IF(Q1_2025[[#This Row],[Prijstype]] = "Artikelprijs",Q1_2025[[#This Row],[Brutobedrag 2]]*(100-Q1_2025[[#This Row],[Relatiekorting percentage]])/100,Q1_2025[[#This Row],[Bruto - Rel.korting]])</f>
        <v>33.99</v>
      </c>
    </row>
    <row r="1724" spans="1:16" x14ac:dyDescent="0.3">
      <c r="A1724" t="s">
        <v>310</v>
      </c>
      <c r="B1724">
        <v>5021034</v>
      </c>
      <c r="C1724" t="s">
        <v>276</v>
      </c>
      <c r="D1724">
        <v>1</v>
      </c>
      <c r="E1724" s="10">
        <v>185.4</v>
      </c>
      <c r="F1724" s="10">
        <v>185.4</v>
      </c>
      <c r="G1724" s="10">
        <v>148.32</v>
      </c>
      <c r="H1724">
        <v>20</v>
      </c>
      <c r="I1724" s="10" t="str">
        <f>_xlfn.XLOOKUP(Q1_2025[[#This Row],[Artikelnr]],Artikel_prijzen[Artnr],Artikel_prijzen[Groep],"")</f>
        <v>Elektra</v>
      </c>
      <c r="J1724" s="10">
        <f>_xlfn.XLOOKUP(Q1_2025[[#This Row],[Artikelnr]],Artikel_prijzen[Artnr],Artikel_prijzen[Prijs 2025],"")</f>
        <v>106.8625</v>
      </c>
      <c r="K1724" s="10" t="str">
        <f>IF(Q1_2025[[#This Row],[Artikelprijs]]&lt;&gt;"",IF(Q1_2025[[#This Row],[Stuksprijs]]=Q1_2025[[#This Row],[Artikelprijs]],"Prijs gelijk","Prijs wijkt af"),"")</f>
        <v>Prijs wijkt af</v>
      </c>
      <c r="L1724" s="10"/>
      <c r="M1724" t="s">
        <v>536</v>
      </c>
      <c r="N1724" s="10">
        <f>IF(Q1_2025[[#This Row],[Prijstype]]="Artikelprijs",Q1_2025[[#This Row],[Artikelprijs]],Q1_2025[[#This Row],[Stuksprijs]])</f>
        <v>106.8625</v>
      </c>
      <c r="O1724" s="10">
        <f>IF(Q1_2025[[#This Row],[Prijstype]]="Artikelprijs",Q1_2025[[#This Row],[Artikelprijs]] * Q1_2025[[#This Row],[Besteld]],Q1_2025[[#This Row],[Brutobedrag]])</f>
        <v>106.8625</v>
      </c>
      <c r="P1724" s="10">
        <f>IF(Q1_2025[[#This Row],[Prijstype]] = "Artikelprijs",Q1_2025[[#This Row],[Brutobedrag 2]]*(100-Q1_2025[[#This Row],[Relatiekorting percentage]])/100,Q1_2025[[#This Row],[Bruto - Rel.korting]])</f>
        <v>85.49</v>
      </c>
    </row>
    <row r="1725" spans="1:16" x14ac:dyDescent="0.3">
      <c r="A1725" t="s">
        <v>310</v>
      </c>
      <c r="B1725">
        <v>5020009</v>
      </c>
      <c r="C1725" t="s">
        <v>125</v>
      </c>
      <c r="D1725">
        <v>1</v>
      </c>
      <c r="E1725" s="10">
        <v>45.32</v>
      </c>
      <c r="F1725" s="10">
        <v>45.32</v>
      </c>
      <c r="G1725" s="10">
        <v>33.99</v>
      </c>
      <c r="H1725">
        <v>25</v>
      </c>
      <c r="I1725" s="10" t="str">
        <f>_xlfn.XLOOKUP(Q1_2025[[#This Row],[Artikelnr]],Artikel_prijzen[Artnr],Artikel_prijzen[Groep],"")</f>
        <v/>
      </c>
      <c r="J1725" s="10" t="str">
        <f>_xlfn.XLOOKUP(Q1_2025[[#This Row],[Artikelnr]],Artikel_prijzen[Artnr],Artikel_prijzen[Prijs 2025],"")</f>
        <v/>
      </c>
      <c r="K1725" s="10" t="str">
        <f>IF(Q1_2025[[#This Row],[Artikelprijs]]&lt;&gt;"",IF(Q1_2025[[#This Row],[Stuksprijs]]=Q1_2025[[#This Row],[Artikelprijs]],"Prijs gelijk","Prijs wijkt af"),"")</f>
        <v/>
      </c>
      <c r="L1725" s="10"/>
      <c r="N1725" s="10">
        <f>IF(Q1_2025[[#This Row],[Prijstype]]="Artikelprijs",Q1_2025[[#This Row],[Artikelprijs]],Q1_2025[[#This Row],[Stuksprijs]])</f>
        <v>45.32</v>
      </c>
      <c r="O1725" s="10">
        <f>IF(Q1_2025[[#This Row],[Prijstype]]="Artikelprijs",Q1_2025[[#This Row],[Artikelprijs]] * Q1_2025[[#This Row],[Besteld]],Q1_2025[[#This Row],[Brutobedrag]])</f>
        <v>45.32</v>
      </c>
      <c r="P1725" s="10">
        <f>IF(Q1_2025[[#This Row],[Prijstype]] = "Artikelprijs",Q1_2025[[#This Row],[Brutobedrag 2]]*(100-Q1_2025[[#This Row],[Relatiekorting percentage]])/100,Q1_2025[[#This Row],[Bruto - Rel.korting]])</f>
        <v>33.99</v>
      </c>
    </row>
    <row r="1726" spans="1:16" x14ac:dyDescent="0.3">
      <c r="A1726" t="s">
        <v>310</v>
      </c>
      <c r="B1726">
        <v>5021034</v>
      </c>
      <c r="C1726" t="s">
        <v>276</v>
      </c>
      <c r="D1726">
        <v>1</v>
      </c>
      <c r="E1726" s="10">
        <v>185.4</v>
      </c>
      <c r="F1726" s="10">
        <v>185.4</v>
      </c>
      <c r="G1726" s="10">
        <v>148.32</v>
      </c>
      <c r="H1726">
        <v>20</v>
      </c>
      <c r="I1726" s="10" t="str">
        <f>_xlfn.XLOOKUP(Q1_2025[[#This Row],[Artikelnr]],Artikel_prijzen[Artnr],Artikel_prijzen[Groep],"")</f>
        <v>Elektra</v>
      </c>
      <c r="J1726" s="10">
        <f>_xlfn.XLOOKUP(Q1_2025[[#This Row],[Artikelnr]],Artikel_prijzen[Artnr],Artikel_prijzen[Prijs 2025],"")</f>
        <v>106.8625</v>
      </c>
      <c r="K1726" s="10" t="str">
        <f>IF(Q1_2025[[#This Row],[Artikelprijs]]&lt;&gt;"",IF(Q1_2025[[#This Row],[Stuksprijs]]=Q1_2025[[#This Row],[Artikelprijs]],"Prijs gelijk","Prijs wijkt af"),"")</f>
        <v>Prijs wijkt af</v>
      </c>
      <c r="L1726" s="10"/>
      <c r="M1726" t="s">
        <v>536</v>
      </c>
      <c r="N1726" s="10">
        <f>IF(Q1_2025[[#This Row],[Prijstype]]="Artikelprijs",Q1_2025[[#This Row],[Artikelprijs]],Q1_2025[[#This Row],[Stuksprijs]])</f>
        <v>106.8625</v>
      </c>
      <c r="O1726" s="10">
        <f>IF(Q1_2025[[#This Row],[Prijstype]]="Artikelprijs",Q1_2025[[#This Row],[Artikelprijs]] * Q1_2025[[#This Row],[Besteld]],Q1_2025[[#This Row],[Brutobedrag]])</f>
        <v>106.8625</v>
      </c>
      <c r="P1726" s="10">
        <f>IF(Q1_2025[[#This Row],[Prijstype]] = "Artikelprijs",Q1_2025[[#This Row],[Brutobedrag 2]]*(100-Q1_2025[[#This Row],[Relatiekorting percentage]])/100,Q1_2025[[#This Row],[Bruto - Rel.korting]])</f>
        <v>85.49</v>
      </c>
    </row>
    <row r="1727" spans="1:16" x14ac:dyDescent="0.3">
      <c r="A1727" t="s">
        <v>310</v>
      </c>
      <c r="B1727">
        <v>5010017</v>
      </c>
      <c r="C1727" t="s">
        <v>248</v>
      </c>
      <c r="D1727">
        <v>2</v>
      </c>
      <c r="E1727" s="10">
        <v>48.93</v>
      </c>
      <c r="F1727" s="10">
        <v>97.86</v>
      </c>
      <c r="G1727" s="10">
        <v>73.39</v>
      </c>
      <c r="H1727">
        <v>25</v>
      </c>
      <c r="I1727" s="10" t="str">
        <f>_xlfn.XLOOKUP(Q1_2025[[#This Row],[Artikelnr]],Artikel_prijzen[Artnr],Artikel_prijzen[Groep],"")</f>
        <v/>
      </c>
      <c r="J1727" s="10" t="str">
        <f>_xlfn.XLOOKUP(Q1_2025[[#This Row],[Artikelnr]],Artikel_prijzen[Artnr],Artikel_prijzen[Prijs 2025],"")</f>
        <v/>
      </c>
      <c r="K1727" s="10" t="str">
        <f>IF(Q1_2025[[#This Row],[Artikelprijs]]&lt;&gt;"",IF(Q1_2025[[#This Row],[Stuksprijs]]=Q1_2025[[#This Row],[Artikelprijs]],"Prijs gelijk","Prijs wijkt af"),"")</f>
        <v/>
      </c>
      <c r="L1727" s="10"/>
      <c r="N1727" s="10">
        <f>IF(Q1_2025[[#This Row],[Prijstype]]="Artikelprijs",Q1_2025[[#This Row],[Artikelprijs]],Q1_2025[[#This Row],[Stuksprijs]])</f>
        <v>48.93</v>
      </c>
      <c r="O1727" s="10">
        <f>IF(Q1_2025[[#This Row],[Prijstype]]="Artikelprijs",Q1_2025[[#This Row],[Artikelprijs]] * Q1_2025[[#This Row],[Besteld]],Q1_2025[[#This Row],[Brutobedrag]])</f>
        <v>97.86</v>
      </c>
      <c r="P1727" s="10">
        <f>IF(Q1_2025[[#This Row],[Prijstype]] = "Artikelprijs",Q1_2025[[#This Row],[Brutobedrag 2]]*(100-Q1_2025[[#This Row],[Relatiekorting percentage]])/100,Q1_2025[[#This Row],[Bruto - Rel.korting]])</f>
        <v>73.39</v>
      </c>
    </row>
    <row r="1728" spans="1:16" x14ac:dyDescent="0.3">
      <c r="A1728" t="s">
        <v>310</v>
      </c>
      <c r="B1728">
        <v>5020009</v>
      </c>
      <c r="C1728" t="s">
        <v>125</v>
      </c>
      <c r="D1728">
        <v>2</v>
      </c>
      <c r="E1728" s="10">
        <v>45.32</v>
      </c>
      <c r="F1728" s="10">
        <v>90.64</v>
      </c>
      <c r="G1728" s="10">
        <v>67.98</v>
      </c>
      <c r="H1728">
        <v>25</v>
      </c>
      <c r="I1728" s="10" t="str">
        <f>_xlfn.XLOOKUP(Q1_2025[[#This Row],[Artikelnr]],Artikel_prijzen[Artnr],Artikel_prijzen[Groep],"")</f>
        <v/>
      </c>
      <c r="J1728" s="10" t="str">
        <f>_xlfn.XLOOKUP(Q1_2025[[#This Row],[Artikelnr]],Artikel_prijzen[Artnr],Artikel_prijzen[Prijs 2025],"")</f>
        <v/>
      </c>
      <c r="K1728" s="10" t="str">
        <f>IF(Q1_2025[[#This Row],[Artikelprijs]]&lt;&gt;"",IF(Q1_2025[[#This Row],[Stuksprijs]]=Q1_2025[[#This Row],[Artikelprijs]],"Prijs gelijk","Prijs wijkt af"),"")</f>
        <v/>
      </c>
      <c r="L1728" s="10"/>
      <c r="N1728" s="10">
        <f>IF(Q1_2025[[#This Row],[Prijstype]]="Artikelprijs",Q1_2025[[#This Row],[Artikelprijs]],Q1_2025[[#This Row],[Stuksprijs]])</f>
        <v>45.32</v>
      </c>
      <c r="O1728" s="10">
        <f>IF(Q1_2025[[#This Row],[Prijstype]]="Artikelprijs",Q1_2025[[#This Row],[Artikelprijs]] * Q1_2025[[#This Row],[Besteld]],Q1_2025[[#This Row],[Brutobedrag]])</f>
        <v>90.64</v>
      </c>
      <c r="P1728" s="10">
        <f>IF(Q1_2025[[#This Row],[Prijstype]] = "Artikelprijs",Q1_2025[[#This Row],[Brutobedrag 2]]*(100-Q1_2025[[#This Row],[Relatiekorting percentage]])/100,Q1_2025[[#This Row],[Bruto - Rel.korting]])</f>
        <v>67.98</v>
      </c>
    </row>
    <row r="1729" spans="1:16" x14ac:dyDescent="0.3">
      <c r="A1729" t="s">
        <v>310</v>
      </c>
      <c r="B1729">
        <v>5021034</v>
      </c>
      <c r="C1729" t="s">
        <v>276</v>
      </c>
      <c r="D1729">
        <v>1</v>
      </c>
      <c r="E1729" s="10">
        <v>185.4</v>
      </c>
      <c r="F1729" s="10">
        <v>185.4</v>
      </c>
      <c r="G1729" s="10">
        <v>148.32</v>
      </c>
      <c r="H1729">
        <v>20</v>
      </c>
      <c r="I1729" s="10" t="str">
        <f>_xlfn.XLOOKUP(Q1_2025[[#This Row],[Artikelnr]],Artikel_prijzen[Artnr],Artikel_prijzen[Groep],"")</f>
        <v>Elektra</v>
      </c>
      <c r="J1729" s="10">
        <f>_xlfn.XLOOKUP(Q1_2025[[#This Row],[Artikelnr]],Artikel_prijzen[Artnr],Artikel_prijzen[Prijs 2025],"")</f>
        <v>106.8625</v>
      </c>
      <c r="K1729" s="10" t="str">
        <f>IF(Q1_2025[[#This Row],[Artikelprijs]]&lt;&gt;"",IF(Q1_2025[[#This Row],[Stuksprijs]]=Q1_2025[[#This Row],[Artikelprijs]],"Prijs gelijk","Prijs wijkt af"),"")</f>
        <v>Prijs wijkt af</v>
      </c>
      <c r="L1729" s="10"/>
      <c r="M1729" t="s">
        <v>536</v>
      </c>
      <c r="N1729" s="10">
        <f>IF(Q1_2025[[#This Row],[Prijstype]]="Artikelprijs",Q1_2025[[#This Row],[Artikelprijs]],Q1_2025[[#This Row],[Stuksprijs]])</f>
        <v>106.8625</v>
      </c>
      <c r="O1729" s="10">
        <f>IF(Q1_2025[[#This Row],[Prijstype]]="Artikelprijs",Q1_2025[[#This Row],[Artikelprijs]] * Q1_2025[[#This Row],[Besteld]],Q1_2025[[#This Row],[Brutobedrag]])</f>
        <v>106.8625</v>
      </c>
      <c r="P1729" s="10">
        <f>IF(Q1_2025[[#This Row],[Prijstype]] = "Artikelprijs",Q1_2025[[#This Row],[Brutobedrag 2]]*(100-Q1_2025[[#This Row],[Relatiekorting percentage]])/100,Q1_2025[[#This Row],[Bruto - Rel.korting]])</f>
        <v>85.49</v>
      </c>
    </row>
    <row r="1730" spans="1:16" x14ac:dyDescent="0.3">
      <c r="A1730" t="s">
        <v>310</v>
      </c>
      <c r="B1730">
        <v>1003012</v>
      </c>
      <c r="C1730" t="s">
        <v>221</v>
      </c>
      <c r="D1730">
        <v>3</v>
      </c>
      <c r="E1730" s="10">
        <v>30.45</v>
      </c>
      <c r="F1730" s="10">
        <v>91.35</v>
      </c>
      <c r="G1730" s="10">
        <v>63.94</v>
      </c>
      <c r="H1730">
        <v>30</v>
      </c>
      <c r="I1730" s="10" t="str">
        <f>_xlfn.XLOOKUP(Q1_2025[[#This Row],[Artikelnr]],Artikel_prijzen[Artnr],Artikel_prijzen[Groep],"")</f>
        <v/>
      </c>
      <c r="J1730" s="10" t="str">
        <f>_xlfn.XLOOKUP(Q1_2025[[#This Row],[Artikelnr]],Artikel_prijzen[Artnr],Artikel_prijzen[Prijs 2025],"")</f>
        <v/>
      </c>
      <c r="K1730" s="10" t="str">
        <f>IF(Q1_2025[[#This Row],[Artikelprijs]]&lt;&gt;"",IF(Q1_2025[[#This Row],[Stuksprijs]]=Q1_2025[[#This Row],[Artikelprijs]],"Prijs gelijk","Prijs wijkt af"),"")</f>
        <v/>
      </c>
      <c r="L1730" s="10"/>
      <c r="N1730" s="10">
        <f>IF(Q1_2025[[#This Row],[Prijstype]]="Artikelprijs",Q1_2025[[#This Row],[Artikelprijs]],Q1_2025[[#This Row],[Stuksprijs]])</f>
        <v>30.45</v>
      </c>
      <c r="O1730" s="10">
        <f>IF(Q1_2025[[#This Row],[Prijstype]]="Artikelprijs",Q1_2025[[#This Row],[Artikelprijs]] * Q1_2025[[#This Row],[Besteld]],Q1_2025[[#This Row],[Brutobedrag]])</f>
        <v>91.35</v>
      </c>
      <c r="P1730" s="10">
        <f>IF(Q1_2025[[#This Row],[Prijstype]] = "Artikelprijs",Q1_2025[[#This Row],[Brutobedrag 2]]*(100-Q1_2025[[#This Row],[Relatiekorting percentage]])/100,Q1_2025[[#This Row],[Bruto - Rel.korting]])</f>
        <v>63.94</v>
      </c>
    </row>
    <row r="1731" spans="1:16" x14ac:dyDescent="0.3">
      <c r="A1731" t="s">
        <v>310</v>
      </c>
      <c r="B1731">
        <v>5010014</v>
      </c>
      <c r="C1731" t="s">
        <v>311</v>
      </c>
      <c r="D1731">
        <v>5</v>
      </c>
      <c r="E1731" s="10">
        <v>30.9</v>
      </c>
      <c r="F1731" s="10">
        <v>154.5</v>
      </c>
      <c r="G1731" s="10">
        <v>115.87</v>
      </c>
      <c r="H1731">
        <v>25</v>
      </c>
      <c r="I1731" s="10" t="str">
        <f>_xlfn.XLOOKUP(Q1_2025[[#This Row],[Artikelnr]],Artikel_prijzen[Artnr],Artikel_prijzen[Groep],"")</f>
        <v/>
      </c>
      <c r="J1731" s="10" t="str">
        <f>_xlfn.XLOOKUP(Q1_2025[[#This Row],[Artikelnr]],Artikel_prijzen[Artnr],Artikel_prijzen[Prijs 2025],"")</f>
        <v/>
      </c>
      <c r="K1731" s="10" t="str">
        <f>IF(Q1_2025[[#This Row],[Artikelprijs]]&lt;&gt;"",IF(Q1_2025[[#This Row],[Stuksprijs]]=Q1_2025[[#This Row],[Artikelprijs]],"Prijs gelijk","Prijs wijkt af"),"")</f>
        <v/>
      </c>
      <c r="L1731" s="10"/>
      <c r="N1731" s="10">
        <f>IF(Q1_2025[[#This Row],[Prijstype]]="Artikelprijs",Q1_2025[[#This Row],[Artikelprijs]],Q1_2025[[#This Row],[Stuksprijs]])</f>
        <v>30.9</v>
      </c>
      <c r="O1731" s="10">
        <f>IF(Q1_2025[[#This Row],[Prijstype]]="Artikelprijs",Q1_2025[[#This Row],[Artikelprijs]] * Q1_2025[[#This Row],[Besteld]],Q1_2025[[#This Row],[Brutobedrag]])</f>
        <v>154.5</v>
      </c>
      <c r="P1731" s="10">
        <f>IF(Q1_2025[[#This Row],[Prijstype]] = "Artikelprijs",Q1_2025[[#This Row],[Brutobedrag 2]]*(100-Q1_2025[[#This Row],[Relatiekorting percentage]])/100,Q1_2025[[#This Row],[Bruto - Rel.korting]])</f>
        <v>115.87</v>
      </c>
    </row>
    <row r="1732" spans="1:16" x14ac:dyDescent="0.3">
      <c r="A1732" t="s">
        <v>310</v>
      </c>
      <c r="B1732">
        <v>5021034</v>
      </c>
      <c r="C1732" t="s">
        <v>276</v>
      </c>
      <c r="D1732">
        <v>1</v>
      </c>
      <c r="E1732" s="10">
        <v>185.4</v>
      </c>
      <c r="F1732" s="10">
        <v>185.4</v>
      </c>
      <c r="G1732" s="10">
        <v>148.32</v>
      </c>
      <c r="H1732">
        <v>20</v>
      </c>
      <c r="I1732" s="10" t="str">
        <f>_xlfn.XLOOKUP(Q1_2025[[#This Row],[Artikelnr]],Artikel_prijzen[Artnr],Artikel_prijzen[Groep],"")</f>
        <v>Elektra</v>
      </c>
      <c r="J1732" s="10">
        <f>_xlfn.XLOOKUP(Q1_2025[[#This Row],[Artikelnr]],Artikel_prijzen[Artnr],Artikel_prijzen[Prijs 2025],"")</f>
        <v>106.8625</v>
      </c>
      <c r="K1732" s="10" t="str">
        <f>IF(Q1_2025[[#This Row],[Artikelprijs]]&lt;&gt;"",IF(Q1_2025[[#This Row],[Stuksprijs]]=Q1_2025[[#This Row],[Artikelprijs]],"Prijs gelijk","Prijs wijkt af"),"")</f>
        <v>Prijs wijkt af</v>
      </c>
      <c r="L1732" s="10"/>
      <c r="M1732" t="s">
        <v>536</v>
      </c>
      <c r="N1732" s="10">
        <f>IF(Q1_2025[[#This Row],[Prijstype]]="Artikelprijs",Q1_2025[[#This Row],[Artikelprijs]],Q1_2025[[#This Row],[Stuksprijs]])</f>
        <v>106.8625</v>
      </c>
      <c r="O1732" s="10">
        <f>IF(Q1_2025[[#This Row],[Prijstype]]="Artikelprijs",Q1_2025[[#This Row],[Artikelprijs]] * Q1_2025[[#This Row],[Besteld]],Q1_2025[[#This Row],[Brutobedrag]])</f>
        <v>106.8625</v>
      </c>
      <c r="P1732" s="10">
        <f>IF(Q1_2025[[#This Row],[Prijstype]] = "Artikelprijs",Q1_2025[[#This Row],[Brutobedrag 2]]*(100-Q1_2025[[#This Row],[Relatiekorting percentage]])/100,Q1_2025[[#This Row],[Bruto - Rel.korting]])</f>
        <v>85.49</v>
      </c>
    </row>
    <row r="1733" spans="1:16" x14ac:dyDescent="0.3">
      <c r="A1733" t="s">
        <v>310</v>
      </c>
      <c r="B1733">
        <v>5020009</v>
      </c>
      <c r="C1733" t="s">
        <v>125</v>
      </c>
      <c r="D1733">
        <v>1</v>
      </c>
      <c r="E1733" s="10">
        <v>45.32</v>
      </c>
      <c r="F1733" s="10">
        <v>45.32</v>
      </c>
      <c r="G1733" s="10">
        <v>33.99</v>
      </c>
      <c r="H1733">
        <v>25</v>
      </c>
      <c r="I1733" s="10" t="str">
        <f>_xlfn.XLOOKUP(Q1_2025[[#This Row],[Artikelnr]],Artikel_prijzen[Artnr],Artikel_prijzen[Groep],"")</f>
        <v/>
      </c>
      <c r="J1733" s="10" t="str">
        <f>_xlfn.XLOOKUP(Q1_2025[[#This Row],[Artikelnr]],Artikel_prijzen[Artnr],Artikel_prijzen[Prijs 2025],"")</f>
        <v/>
      </c>
      <c r="K1733" s="10" t="str">
        <f>IF(Q1_2025[[#This Row],[Artikelprijs]]&lt;&gt;"",IF(Q1_2025[[#This Row],[Stuksprijs]]=Q1_2025[[#This Row],[Artikelprijs]],"Prijs gelijk","Prijs wijkt af"),"")</f>
        <v/>
      </c>
      <c r="L1733" s="10"/>
      <c r="N1733" s="10">
        <f>IF(Q1_2025[[#This Row],[Prijstype]]="Artikelprijs",Q1_2025[[#This Row],[Artikelprijs]],Q1_2025[[#This Row],[Stuksprijs]])</f>
        <v>45.32</v>
      </c>
      <c r="O1733" s="10">
        <f>IF(Q1_2025[[#This Row],[Prijstype]]="Artikelprijs",Q1_2025[[#This Row],[Artikelprijs]] * Q1_2025[[#This Row],[Besteld]],Q1_2025[[#This Row],[Brutobedrag]])</f>
        <v>45.32</v>
      </c>
      <c r="P1733" s="10">
        <f>IF(Q1_2025[[#This Row],[Prijstype]] = "Artikelprijs",Q1_2025[[#This Row],[Brutobedrag 2]]*(100-Q1_2025[[#This Row],[Relatiekorting percentage]])/100,Q1_2025[[#This Row],[Bruto - Rel.korting]])</f>
        <v>33.99</v>
      </c>
    </row>
    <row r="1734" spans="1:16" x14ac:dyDescent="0.3">
      <c r="A1734" t="s">
        <v>310</v>
      </c>
      <c r="B1734">
        <v>5021034</v>
      </c>
      <c r="C1734" t="s">
        <v>276</v>
      </c>
      <c r="D1734">
        <v>1</v>
      </c>
      <c r="E1734" s="10">
        <v>185.4</v>
      </c>
      <c r="F1734" s="10">
        <v>185.4</v>
      </c>
      <c r="G1734" s="10">
        <v>148.32</v>
      </c>
      <c r="H1734">
        <v>20</v>
      </c>
      <c r="I1734" s="10" t="str">
        <f>_xlfn.XLOOKUP(Q1_2025[[#This Row],[Artikelnr]],Artikel_prijzen[Artnr],Artikel_prijzen[Groep],"")</f>
        <v>Elektra</v>
      </c>
      <c r="J1734" s="10">
        <f>_xlfn.XLOOKUP(Q1_2025[[#This Row],[Artikelnr]],Artikel_prijzen[Artnr],Artikel_prijzen[Prijs 2025],"")</f>
        <v>106.8625</v>
      </c>
      <c r="K1734" s="10" t="str">
        <f>IF(Q1_2025[[#This Row],[Artikelprijs]]&lt;&gt;"",IF(Q1_2025[[#This Row],[Stuksprijs]]=Q1_2025[[#This Row],[Artikelprijs]],"Prijs gelijk","Prijs wijkt af"),"")</f>
        <v>Prijs wijkt af</v>
      </c>
      <c r="L1734" s="10"/>
      <c r="M1734" t="s">
        <v>536</v>
      </c>
      <c r="N1734" s="10">
        <f>IF(Q1_2025[[#This Row],[Prijstype]]="Artikelprijs",Q1_2025[[#This Row],[Artikelprijs]],Q1_2025[[#This Row],[Stuksprijs]])</f>
        <v>106.8625</v>
      </c>
      <c r="O1734" s="10">
        <f>IF(Q1_2025[[#This Row],[Prijstype]]="Artikelprijs",Q1_2025[[#This Row],[Artikelprijs]] * Q1_2025[[#This Row],[Besteld]],Q1_2025[[#This Row],[Brutobedrag]])</f>
        <v>106.8625</v>
      </c>
      <c r="P1734" s="10">
        <f>IF(Q1_2025[[#This Row],[Prijstype]] = "Artikelprijs",Q1_2025[[#This Row],[Brutobedrag 2]]*(100-Q1_2025[[#This Row],[Relatiekorting percentage]])/100,Q1_2025[[#This Row],[Bruto - Rel.korting]])</f>
        <v>85.49</v>
      </c>
    </row>
    <row r="1735" spans="1:16" x14ac:dyDescent="0.3">
      <c r="A1735" t="s">
        <v>310</v>
      </c>
      <c r="B1735">
        <v>5020009</v>
      </c>
      <c r="C1735" t="s">
        <v>125</v>
      </c>
      <c r="D1735">
        <v>1</v>
      </c>
      <c r="E1735" s="10">
        <v>45.32</v>
      </c>
      <c r="F1735" s="10">
        <v>45.32</v>
      </c>
      <c r="G1735" s="10">
        <v>33.99</v>
      </c>
      <c r="H1735">
        <v>25</v>
      </c>
      <c r="I1735" s="10" t="str">
        <f>_xlfn.XLOOKUP(Q1_2025[[#This Row],[Artikelnr]],Artikel_prijzen[Artnr],Artikel_prijzen[Groep],"")</f>
        <v/>
      </c>
      <c r="J1735" s="10" t="str">
        <f>_xlfn.XLOOKUP(Q1_2025[[#This Row],[Artikelnr]],Artikel_prijzen[Artnr],Artikel_prijzen[Prijs 2025],"")</f>
        <v/>
      </c>
      <c r="K1735" s="10" t="str">
        <f>IF(Q1_2025[[#This Row],[Artikelprijs]]&lt;&gt;"",IF(Q1_2025[[#This Row],[Stuksprijs]]=Q1_2025[[#This Row],[Artikelprijs]],"Prijs gelijk","Prijs wijkt af"),"")</f>
        <v/>
      </c>
      <c r="L1735" s="10"/>
      <c r="N1735" s="10">
        <f>IF(Q1_2025[[#This Row],[Prijstype]]="Artikelprijs",Q1_2025[[#This Row],[Artikelprijs]],Q1_2025[[#This Row],[Stuksprijs]])</f>
        <v>45.32</v>
      </c>
      <c r="O1735" s="10">
        <f>IF(Q1_2025[[#This Row],[Prijstype]]="Artikelprijs",Q1_2025[[#This Row],[Artikelprijs]] * Q1_2025[[#This Row],[Besteld]],Q1_2025[[#This Row],[Brutobedrag]])</f>
        <v>45.32</v>
      </c>
      <c r="P1735" s="10">
        <f>IF(Q1_2025[[#This Row],[Prijstype]] = "Artikelprijs",Q1_2025[[#This Row],[Brutobedrag 2]]*(100-Q1_2025[[#This Row],[Relatiekorting percentage]])/100,Q1_2025[[#This Row],[Bruto - Rel.korting]])</f>
        <v>33.99</v>
      </c>
    </row>
    <row r="1736" spans="1:16" x14ac:dyDescent="0.3">
      <c r="A1736" t="s">
        <v>310</v>
      </c>
      <c r="B1736">
        <v>5022047</v>
      </c>
      <c r="C1736" t="s">
        <v>278</v>
      </c>
      <c r="D1736">
        <v>1</v>
      </c>
      <c r="E1736" s="10">
        <v>438.5</v>
      </c>
      <c r="F1736" s="10">
        <v>438.5</v>
      </c>
      <c r="G1736" s="10">
        <v>438.5</v>
      </c>
      <c r="H1736">
        <v>0</v>
      </c>
      <c r="I1736" s="10" t="str">
        <f>_xlfn.XLOOKUP(Q1_2025[[#This Row],[Artikelnr]],Artikel_prijzen[Artnr],Artikel_prijzen[Groep],"")</f>
        <v>Elektra</v>
      </c>
      <c r="J1736" s="10">
        <f>_xlfn.XLOOKUP(Q1_2025[[#This Row],[Artikelnr]],Artikel_prijzen[Artnr],Artikel_prijzen[Prijs 2025],"")</f>
        <v>329.6</v>
      </c>
      <c r="K1736" s="10" t="str">
        <f>IF(Q1_2025[[#This Row],[Artikelprijs]]&lt;&gt;"",IF(Q1_2025[[#This Row],[Stuksprijs]]=Q1_2025[[#This Row],[Artikelprijs]],"Prijs gelijk","Prijs wijkt af"),"")</f>
        <v>Prijs wijkt af</v>
      </c>
      <c r="L1736" s="10"/>
      <c r="M1736" t="s">
        <v>536</v>
      </c>
      <c r="N1736" s="10">
        <f>IF(Q1_2025[[#This Row],[Prijstype]]="Artikelprijs",Q1_2025[[#This Row],[Artikelprijs]],Q1_2025[[#This Row],[Stuksprijs]])</f>
        <v>329.6</v>
      </c>
      <c r="O1736" s="10">
        <f>IF(Q1_2025[[#This Row],[Prijstype]]="Artikelprijs",Q1_2025[[#This Row],[Artikelprijs]] * Q1_2025[[#This Row],[Besteld]],Q1_2025[[#This Row],[Brutobedrag]])</f>
        <v>329.6</v>
      </c>
      <c r="P1736" s="10">
        <f>IF(Q1_2025[[#This Row],[Prijstype]] = "Artikelprijs",Q1_2025[[#This Row],[Brutobedrag 2]]*(100-Q1_2025[[#This Row],[Relatiekorting percentage]])/100,Q1_2025[[#This Row],[Bruto - Rel.korting]])</f>
        <v>329.6</v>
      </c>
    </row>
    <row r="1737" spans="1:16" x14ac:dyDescent="0.3">
      <c r="A1737" t="s">
        <v>310</v>
      </c>
      <c r="B1737">
        <v>5040221</v>
      </c>
      <c r="C1737" t="s">
        <v>313</v>
      </c>
      <c r="D1737">
        <v>1</v>
      </c>
      <c r="E1737" s="10">
        <v>927</v>
      </c>
      <c r="F1737" s="10">
        <v>927</v>
      </c>
      <c r="G1737" s="10">
        <v>927</v>
      </c>
      <c r="H1737">
        <v>0</v>
      </c>
      <c r="I1737" s="10" t="str">
        <f>_xlfn.XLOOKUP(Q1_2025[[#This Row],[Artikelnr]],Artikel_prijzen[Artnr],Artikel_prijzen[Groep],"")</f>
        <v>AV</v>
      </c>
      <c r="J1737" s="10">
        <f>_xlfn.XLOOKUP(Q1_2025[[#This Row],[Artikelnr]],Artikel_prijzen[Artnr],Artikel_prijzen[Prijs 2025],"")</f>
        <v>900</v>
      </c>
      <c r="K1737" s="10" t="str">
        <f>IF(Q1_2025[[#This Row],[Artikelprijs]]&lt;&gt;"",IF(Q1_2025[[#This Row],[Stuksprijs]]=Q1_2025[[#This Row],[Artikelprijs]],"Prijs gelijk","Prijs wijkt af"),"")</f>
        <v>Prijs wijkt af</v>
      </c>
      <c r="L1737" s="10"/>
      <c r="M1737" t="s">
        <v>536</v>
      </c>
      <c r="N1737" s="10">
        <f>IF(Q1_2025[[#This Row],[Prijstype]]="Artikelprijs",Q1_2025[[#This Row],[Artikelprijs]],Q1_2025[[#This Row],[Stuksprijs]])</f>
        <v>900</v>
      </c>
      <c r="O1737" s="10">
        <f>IF(Q1_2025[[#This Row],[Prijstype]]="Artikelprijs",Q1_2025[[#This Row],[Artikelprijs]] * Q1_2025[[#This Row],[Besteld]],Q1_2025[[#This Row],[Brutobedrag]])</f>
        <v>900</v>
      </c>
      <c r="P1737" s="10">
        <f>IF(Q1_2025[[#This Row],[Prijstype]] = "Artikelprijs",Q1_2025[[#This Row],[Brutobedrag 2]]*(100-Q1_2025[[#This Row],[Relatiekorting percentage]])/100,Q1_2025[[#This Row],[Bruto - Rel.korting]])</f>
        <v>900</v>
      </c>
    </row>
    <row r="1738" spans="1:16" x14ac:dyDescent="0.3">
      <c r="A1738" t="s">
        <v>310</v>
      </c>
      <c r="B1738">
        <v>4001255</v>
      </c>
      <c r="C1738" t="s">
        <v>315</v>
      </c>
      <c r="D1738">
        <v>1</v>
      </c>
      <c r="E1738" s="10">
        <v>99.75</v>
      </c>
      <c r="F1738" s="10">
        <v>99.75</v>
      </c>
      <c r="G1738" s="10">
        <v>89.77</v>
      </c>
      <c r="H1738">
        <v>10</v>
      </c>
      <c r="I1738" s="10" t="str">
        <f>_xlfn.XLOOKUP(Q1_2025[[#This Row],[Artikelnr]],Artikel_prijzen[Artnr],Artikel_prijzen[Groep],"")</f>
        <v/>
      </c>
      <c r="J1738" s="10" t="str">
        <f>_xlfn.XLOOKUP(Q1_2025[[#This Row],[Artikelnr]],Artikel_prijzen[Artnr],Artikel_prijzen[Prijs 2025],"")</f>
        <v/>
      </c>
      <c r="K1738" s="10" t="str">
        <f>IF(Q1_2025[[#This Row],[Artikelprijs]]&lt;&gt;"",IF(Q1_2025[[#This Row],[Stuksprijs]]=Q1_2025[[#This Row],[Artikelprijs]],"Prijs gelijk","Prijs wijkt af"),"")</f>
        <v/>
      </c>
      <c r="L1738" s="10"/>
      <c r="N1738" s="10">
        <f>IF(Q1_2025[[#This Row],[Prijstype]]="Artikelprijs",Q1_2025[[#This Row],[Artikelprijs]],Q1_2025[[#This Row],[Stuksprijs]])</f>
        <v>99.75</v>
      </c>
      <c r="O1738" s="10">
        <f>IF(Q1_2025[[#This Row],[Prijstype]]="Artikelprijs",Q1_2025[[#This Row],[Artikelprijs]] * Q1_2025[[#This Row],[Besteld]],Q1_2025[[#This Row],[Brutobedrag]])</f>
        <v>99.75</v>
      </c>
      <c r="P1738" s="10">
        <f>IF(Q1_2025[[#This Row],[Prijstype]] = "Artikelprijs",Q1_2025[[#This Row],[Brutobedrag 2]]*(100-Q1_2025[[#This Row],[Relatiekorting percentage]])/100,Q1_2025[[#This Row],[Bruto - Rel.korting]])</f>
        <v>89.77</v>
      </c>
    </row>
    <row r="1739" spans="1:16" x14ac:dyDescent="0.3">
      <c r="A1739" t="s">
        <v>310</v>
      </c>
      <c r="B1739">
        <v>5040217</v>
      </c>
      <c r="C1739" t="s">
        <v>316</v>
      </c>
      <c r="D1739">
        <v>1</v>
      </c>
      <c r="E1739" s="10">
        <v>118.45</v>
      </c>
      <c r="F1739" s="10">
        <v>118.45</v>
      </c>
      <c r="G1739" s="10">
        <v>118.45</v>
      </c>
      <c r="H1739">
        <v>0</v>
      </c>
      <c r="I1739" s="10" t="str">
        <f>_xlfn.XLOOKUP(Q1_2025[[#This Row],[Artikelnr]],Artikel_prijzen[Artnr],Artikel_prijzen[Groep],"")</f>
        <v>AV</v>
      </c>
      <c r="J1739" s="10">
        <f>_xlfn.XLOOKUP(Q1_2025[[#This Row],[Artikelnr]],Artikel_prijzen[Artnr],Artikel_prijzen[Prijs 2025],"")</f>
        <v>115</v>
      </c>
      <c r="K1739" s="10" t="str">
        <f>IF(Q1_2025[[#This Row],[Artikelprijs]]&lt;&gt;"",IF(Q1_2025[[#This Row],[Stuksprijs]]=Q1_2025[[#This Row],[Artikelprijs]],"Prijs gelijk","Prijs wijkt af"),"")</f>
        <v>Prijs wijkt af</v>
      </c>
      <c r="L1739" s="10"/>
      <c r="M1739" t="s">
        <v>536</v>
      </c>
      <c r="N1739" s="10">
        <f>IF(Q1_2025[[#This Row],[Prijstype]]="Artikelprijs",Q1_2025[[#This Row],[Artikelprijs]],Q1_2025[[#This Row],[Stuksprijs]])</f>
        <v>115</v>
      </c>
      <c r="O1739" s="10">
        <f>IF(Q1_2025[[#This Row],[Prijstype]]="Artikelprijs",Q1_2025[[#This Row],[Artikelprijs]] * Q1_2025[[#This Row],[Besteld]],Q1_2025[[#This Row],[Brutobedrag]])</f>
        <v>115</v>
      </c>
      <c r="P1739" s="10">
        <f>IF(Q1_2025[[#This Row],[Prijstype]] = "Artikelprijs",Q1_2025[[#This Row],[Brutobedrag 2]]*(100-Q1_2025[[#This Row],[Relatiekorting percentage]])/100,Q1_2025[[#This Row],[Bruto - Rel.korting]])</f>
        <v>115</v>
      </c>
    </row>
    <row r="1740" spans="1:16" x14ac:dyDescent="0.3">
      <c r="A1740" t="s">
        <v>310</v>
      </c>
      <c r="B1740">
        <v>5022047</v>
      </c>
      <c r="C1740" t="s">
        <v>278</v>
      </c>
      <c r="D1740">
        <v>1</v>
      </c>
      <c r="E1740" s="10">
        <v>438.5</v>
      </c>
      <c r="F1740" s="10">
        <v>438.5</v>
      </c>
      <c r="G1740" s="10">
        <v>438.5</v>
      </c>
      <c r="H1740">
        <v>0</v>
      </c>
      <c r="I1740" s="10" t="str">
        <f>_xlfn.XLOOKUP(Q1_2025[[#This Row],[Artikelnr]],Artikel_prijzen[Artnr],Artikel_prijzen[Groep],"")</f>
        <v>Elektra</v>
      </c>
      <c r="J1740" s="10">
        <f>_xlfn.XLOOKUP(Q1_2025[[#This Row],[Artikelnr]],Artikel_prijzen[Artnr],Artikel_prijzen[Prijs 2025],"")</f>
        <v>329.6</v>
      </c>
      <c r="K1740" s="10" t="str">
        <f>IF(Q1_2025[[#This Row],[Artikelprijs]]&lt;&gt;"",IF(Q1_2025[[#This Row],[Stuksprijs]]=Q1_2025[[#This Row],[Artikelprijs]],"Prijs gelijk","Prijs wijkt af"),"")</f>
        <v>Prijs wijkt af</v>
      </c>
      <c r="L1740" s="10"/>
      <c r="M1740" t="s">
        <v>536</v>
      </c>
      <c r="N1740" s="10">
        <f>IF(Q1_2025[[#This Row],[Prijstype]]="Artikelprijs",Q1_2025[[#This Row],[Artikelprijs]],Q1_2025[[#This Row],[Stuksprijs]])</f>
        <v>329.6</v>
      </c>
      <c r="O1740" s="10">
        <f>IF(Q1_2025[[#This Row],[Prijstype]]="Artikelprijs",Q1_2025[[#This Row],[Artikelprijs]] * Q1_2025[[#This Row],[Besteld]],Q1_2025[[#This Row],[Brutobedrag]])</f>
        <v>329.6</v>
      </c>
      <c r="P1740" s="10">
        <f>IF(Q1_2025[[#This Row],[Prijstype]] = "Artikelprijs",Q1_2025[[#This Row],[Brutobedrag 2]]*(100-Q1_2025[[#This Row],[Relatiekorting percentage]])/100,Q1_2025[[#This Row],[Bruto - Rel.korting]])</f>
        <v>329.6</v>
      </c>
    </row>
    <row r="1741" spans="1:16" x14ac:dyDescent="0.3">
      <c r="A1741" t="s">
        <v>310</v>
      </c>
      <c r="B1741">
        <v>5022047</v>
      </c>
      <c r="C1741" t="s">
        <v>278</v>
      </c>
      <c r="D1741">
        <v>1</v>
      </c>
      <c r="E1741" s="10">
        <v>438.5</v>
      </c>
      <c r="F1741" s="10">
        <v>438.5</v>
      </c>
      <c r="G1741" s="10">
        <v>438.5</v>
      </c>
      <c r="H1741">
        <v>0</v>
      </c>
      <c r="I1741" s="10" t="str">
        <f>_xlfn.XLOOKUP(Q1_2025[[#This Row],[Artikelnr]],Artikel_prijzen[Artnr],Artikel_prijzen[Groep],"")</f>
        <v>Elektra</v>
      </c>
      <c r="J1741" s="10">
        <f>_xlfn.XLOOKUP(Q1_2025[[#This Row],[Artikelnr]],Artikel_prijzen[Artnr],Artikel_prijzen[Prijs 2025],"")</f>
        <v>329.6</v>
      </c>
      <c r="K1741" s="10" t="str">
        <f>IF(Q1_2025[[#This Row],[Artikelprijs]]&lt;&gt;"",IF(Q1_2025[[#This Row],[Stuksprijs]]=Q1_2025[[#This Row],[Artikelprijs]],"Prijs gelijk","Prijs wijkt af"),"")</f>
        <v>Prijs wijkt af</v>
      </c>
      <c r="L1741" s="10"/>
      <c r="M1741" t="s">
        <v>536</v>
      </c>
      <c r="N1741" s="10">
        <f>IF(Q1_2025[[#This Row],[Prijstype]]="Artikelprijs",Q1_2025[[#This Row],[Artikelprijs]],Q1_2025[[#This Row],[Stuksprijs]])</f>
        <v>329.6</v>
      </c>
      <c r="O1741" s="10">
        <f>IF(Q1_2025[[#This Row],[Prijstype]]="Artikelprijs",Q1_2025[[#This Row],[Artikelprijs]] * Q1_2025[[#This Row],[Besteld]],Q1_2025[[#This Row],[Brutobedrag]])</f>
        <v>329.6</v>
      </c>
      <c r="P1741" s="10">
        <f>IF(Q1_2025[[#This Row],[Prijstype]] = "Artikelprijs",Q1_2025[[#This Row],[Brutobedrag 2]]*(100-Q1_2025[[#This Row],[Relatiekorting percentage]])/100,Q1_2025[[#This Row],[Bruto - Rel.korting]])</f>
        <v>329.6</v>
      </c>
    </row>
    <row r="1742" spans="1:16" x14ac:dyDescent="0.3">
      <c r="A1742" t="s">
        <v>310</v>
      </c>
      <c r="B1742">
        <v>5022049</v>
      </c>
      <c r="C1742" t="s">
        <v>280</v>
      </c>
      <c r="D1742">
        <v>1</v>
      </c>
      <c r="E1742" s="10">
        <v>547.83000000000004</v>
      </c>
      <c r="F1742" s="10">
        <v>547.83000000000004</v>
      </c>
      <c r="G1742" s="10">
        <v>547.83000000000004</v>
      </c>
      <c r="H1742">
        <v>0</v>
      </c>
      <c r="I1742" s="10" t="str">
        <f>_xlfn.XLOOKUP(Q1_2025[[#This Row],[Artikelnr]],Artikel_prijzen[Artnr],Artikel_prijzen[Groep],"")</f>
        <v>Elektra</v>
      </c>
      <c r="J1742" s="10">
        <f>_xlfn.XLOOKUP(Q1_2025[[#This Row],[Artikelnr]],Artikel_prijzen[Artnr],Artikel_prijzen[Prijs 2025],"")</f>
        <v>417.15</v>
      </c>
      <c r="K1742" s="10" t="str">
        <f>IF(Q1_2025[[#This Row],[Artikelprijs]]&lt;&gt;"",IF(Q1_2025[[#This Row],[Stuksprijs]]=Q1_2025[[#This Row],[Artikelprijs]],"Prijs gelijk","Prijs wijkt af"),"")</f>
        <v>Prijs wijkt af</v>
      </c>
      <c r="L1742" s="10"/>
      <c r="M1742" t="s">
        <v>536</v>
      </c>
      <c r="N1742" s="10">
        <f>IF(Q1_2025[[#This Row],[Prijstype]]="Artikelprijs",Q1_2025[[#This Row],[Artikelprijs]],Q1_2025[[#This Row],[Stuksprijs]])</f>
        <v>417.15</v>
      </c>
      <c r="O1742" s="10">
        <f>IF(Q1_2025[[#This Row],[Prijstype]]="Artikelprijs",Q1_2025[[#This Row],[Artikelprijs]] * Q1_2025[[#This Row],[Besteld]],Q1_2025[[#This Row],[Brutobedrag]])</f>
        <v>417.15</v>
      </c>
      <c r="P1742" s="10">
        <f>IF(Q1_2025[[#This Row],[Prijstype]] = "Artikelprijs",Q1_2025[[#This Row],[Brutobedrag 2]]*(100-Q1_2025[[#This Row],[Relatiekorting percentage]])/100,Q1_2025[[#This Row],[Bruto - Rel.korting]])</f>
        <v>417.15</v>
      </c>
    </row>
    <row r="1743" spans="1:16" x14ac:dyDescent="0.3">
      <c r="A1743" t="s">
        <v>310</v>
      </c>
      <c r="B1743">
        <v>5021034</v>
      </c>
      <c r="C1743" t="s">
        <v>276</v>
      </c>
      <c r="D1743">
        <v>1</v>
      </c>
      <c r="E1743" s="10">
        <v>180</v>
      </c>
      <c r="F1743" s="10">
        <v>180</v>
      </c>
      <c r="G1743" s="10">
        <v>180</v>
      </c>
      <c r="H1743">
        <v>0</v>
      </c>
      <c r="I1743" s="10" t="str">
        <f>_xlfn.XLOOKUP(Q1_2025[[#This Row],[Artikelnr]],Artikel_prijzen[Artnr],Artikel_prijzen[Groep],"")</f>
        <v>Elektra</v>
      </c>
      <c r="J1743" s="10">
        <f>_xlfn.XLOOKUP(Q1_2025[[#This Row],[Artikelnr]],Artikel_prijzen[Artnr],Artikel_prijzen[Prijs 2025],"")</f>
        <v>106.8625</v>
      </c>
      <c r="K1743" s="10" t="str">
        <f>IF(Q1_2025[[#This Row],[Artikelprijs]]&lt;&gt;"",IF(Q1_2025[[#This Row],[Stuksprijs]]=Q1_2025[[#This Row],[Artikelprijs]],"Prijs gelijk","Prijs wijkt af"),"")</f>
        <v>Prijs wijkt af</v>
      </c>
      <c r="L1743" s="10"/>
      <c r="M1743" t="s">
        <v>536</v>
      </c>
      <c r="N1743" s="10">
        <f>IF(Q1_2025[[#This Row],[Prijstype]]="Artikelprijs",Q1_2025[[#This Row],[Artikelprijs]],Q1_2025[[#This Row],[Stuksprijs]])</f>
        <v>106.8625</v>
      </c>
      <c r="O1743" s="10">
        <f>IF(Q1_2025[[#This Row],[Prijstype]]="Artikelprijs",Q1_2025[[#This Row],[Artikelprijs]] * Q1_2025[[#This Row],[Besteld]],Q1_2025[[#This Row],[Brutobedrag]])</f>
        <v>106.8625</v>
      </c>
      <c r="P1743" s="10">
        <f>IF(Q1_2025[[#This Row],[Prijstype]] = "Artikelprijs",Q1_2025[[#This Row],[Brutobedrag 2]]*(100-Q1_2025[[#This Row],[Relatiekorting percentage]])/100,Q1_2025[[#This Row],[Bruto - Rel.korting]])</f>
        <v>106.8625</v>
      </c>
    </row>
    <row r="1744" spans="1:16" x14ac:dyDescent="0.3">
      <c r="A1744" t="s">
        <v>310</v>
      </c>
      <c r="B1744">
        <v>5022029</v>
      </c>
      <c r="C1744" t="s">
        <v>282</v>
      </c>
      <c r="D1744">
        <v>1</v>
      </c>
      <c r="E1744" s="10">
        <v>514.14</v>
      </c>
      <c r="F1744" s="10">
        <v>514.14</v>
      </c>
      <c r="G1744" s="10">
        <v>514.14</v>
      </c>
      <c r="H1744">
        <v>0</v>
      </c>
      <c r="I1744" s="10" t="str">
        <f>_xlfn.XLOOKUP(Q1_2025[[#This Row],[Artikelnr]],Artikel_prijzen[Artnr],Artikel_prijzen[Groep],"")</f>
        <v>Elektra</v>
      </c>
      <c r="J1744" s="10">
        <f>_xlfn.XLOOKUP(Q1_2025[[#This Row],[Artikelnr]],Artikel_prijzen[Artnr],Artikel_prijzen[Prijs 2025],"")</f>
        <v>339.9</v>
      </c>
      <c r="K1744" s="10" t="str">
        <f>IF(Q1_2025[[#This Row],[Artikelprijs]]&lt;&gt;"",IF(Q1_2025[[#This Row],[Stuksprijs]]=Q1_2025[[#This Row],[Artikelprijs]],"Prijs gelijk","Prijs wijkt af"),"")</f>
        <v>Prijs wijkt af</v>
      </c>
      <c r="L1744" s="10"/>
      <c r="M1744" t="s">
        <v>536</v>
      </c>
      <c r="N1744" s="10">
        <f>IF(Q1_2025[[#This Row],[Prijstype]]="Artikelprijs",Q1_2025[[#This Row],[Artikelprijs]],Q1_2025[[#This Row],[Stuksprijs]])</f>
        <v>339.9</v>
      </c>
      <c r="O1744" s="10">
        <f>IF(Q1_2025[[#This Row],[Prijstype]]="Artikelprijs",Q1_2025[[#This Row],[Artikelprijs]] * Q1_2025[[#This Row],[Besteld]],Q1_2025[[#This Row],[Brutobedrag]])</f>
        <v>339.9</v>
      </c>
      <c r="P1744" s="10">
        <f>IF(Q1_2025[[#This Row],[Prijstype]] = "Artikelprijs",Q1_2025[[#This Row],[Brutobedrag 2]]*(100-Q1_2025[[#This Row],[Relatiekorting percentage]])/100,Q1_2025[[#This Row],[Bruto - Rel.korting]])</f>
        <v>339.9</v>
      </c>
    </row>
    <row r="1745" spans="1:16" x14ac:dyDescent="0.3">
      <c r="A1745" t="s">
        <v>310</v>
      </c>
      <c r="B1745">
        <v>5021034</v>
      </c>
      <c r="C1745" t="s">
        <v>276</v>
      </c>
      <c r="D1745">
        <v>1</v>
      </c>
      <c r="E1745" s="10">
        <v>180</v>
      </c>
      <c r="F1745" s="10">
        <v>180</v>
      </c>
      <c r="G1745" s="10">
        <v>180</v>
      </c>
      <c r="H1745">
        <v>0</v>
      </c>
      <c r="I1745" s="10" t="str">
        <f>_xlfn.XLOOKUP(Q1_2025[[#This Row],[Artikelnr]],Artikel_prijzen[Artnr],Artikel_prijzen[Groep],"")</f>
        <v>Elektra</v>
      </c>
      <c r="J1745" s="10">
        <f>_xlfn.XLOOKUP(Q1_2025[[#This Row],[Artikelnr]],Artikel_prijzen[Artnr],Artikel_prijzen[Prijs 2025],"")</f>
        <v>106.8625</v>
      </c>
      <c r="K1745" s="10" t="str">
        <f>IF(Q1_2025[[#This Row],[Artikelprijs]]&lt;&gt;"",IF(Q1_2025[[#This Row],[Stuksprijs]]=Q1_2025[[#This Row],[Artikelprijs]],"Prijs gelijk","Prijs wijkt af"),"")</f>
        <v>Prijs wijkt af</v>
      </c>
      <c r="L1745" s="10"/>
      <c r="M1745" t="s">
        <v>536</v>
      </c>
      <c r="N1745" s="10">
        <f>IF(Q1_2025[[#This Row],[Prijstype]]="Artikelprijs",Q1_2025[[#This Row],[Artikelprijs]],Q1_2025[[#This Row],[Stuksprijs]])</f>
        <v>106.8625</v>
      </c>
      <c r="O1745" s="10">
        <f>IF(Q1_2025[[#This Row],[Prijstype]]="Artikelprijs",Q1_2025[[#This Row],[Artikelprijs]] * Q1_2025[[#This Row],[Besteld]],Q1_2025[[#This Row],[Brutobedrag]])</f>
        <v>106.8625</v>
      </c>
      <c r="P1745" s="10">
        <f>IF(Q1_2025[[#This Row],[Prijstype]] = "Artikelprijs",Q1_2025[[#This Row],[Brutobedrag 2]]*(100-Q1_2025[[#This Row],[Relatiekorting percentage]])/100,Q1_2025[[#This Row],[Bruto - Rel.korting]])</f>
        <v>106.8625</v>
      </c>
    </row>
    <row r="1746" spans="1:16" x14ac:dyDescent="0.3">
      <c r="A1746" t="s">
        <v>310</v>
      </c>
      <c r="B1746">
        <v>5021034</v>
      </c>
      <c r="C1746" t="s">
        <v>276</v>
      </c>
      <c r="D1746">
        <v>2</v>
      </c>
      <c r="E1746" s="10">
        <v>180</v>
      </c>
      <c r="F1746" s="10">
        <v>360</v>
      </c>
      <c r="G1746" s="10">
        <v>360</v>
      </c>
      <c r="H1746">
        <v>0</v>
      </c>
      <c r="I1746" s="10" t="str">
        <f>_xlfn.XLOOKUP(Q1_2025[[#This Row],[Artikelnr]],Artikel_prijzen[Artnr],Artikel_prijzen[Groep],"")</f>
        <v>Elektra</v>
      </c>
      <c r="J1746" s="10">
        <f>_xlfn.XLOOKUP(Q1_2025[[#This Row],[Artikelnr]],Artikel_prijzen[Artnr],Artikel_prijzen[Prijs 2025],"")</f>
        <v>106.8625</v>
      </c>
      <c r="K1746" s="10" t="str">
        <f>IF(Q1_2025[[#This Row],[Artikelprijs]]&lt;&gt;"",IF(Q1_2025[[#This Row],[Stuksprijs]]=Q1_2025[[#This Row],[Artikelprijs]],"Prijs gelijk","Prijs wijkt af"),"")</f>
        <v>Prijs wijkt af</v>
      </c>
      <c r="L1746" s="10"/>
      <c r="M1746" t="s">
        <v>536</v>
      </c>
      <c r="N1746" s="10">
        <f>IF(Q1_2025[[#This Row],[Prijstype]]="Artikelprijs",Q1_2025[[#This Row],[Artikelprijs]],Q1_2025[[#This Row],[Stuksprijs]])</f>
        <v>106.8625</v>
      </c>
      <c r="O1746" s="10">
        <f>IF(Q1_2025[[#This Row],[Prijstype]]="Artikelprijs",Q1_2025[[#This Row],[Artikelprijs]] * Q1_2025[[#This Row],[Besteld]],Q1_2025[[#This Row],[Brutobedrag]])</f>
        <v>213.72499999999999</v>
      </c>
      <c r="P1746" s="10">
        <f>IF(Q1_2025[[#This Row],[Prijstype]] = "Artikelprijs",Q1_2025[[#This Row],[Brutobedrag 2]]*(100-Q1_2025[[#This Row],[Relatiekorting percentage]])/100,Q1_2025[[#This Row],[Bruto - Rel.korting]])</f>
        <v>213.72499999999999</v>
      </c>
    </row>
    <row r="1747" spans="1:16" x14ac:dyDescent="0.3">
      <c r="A1747" t="s">
        <v>310</v>
      </c>
      <c r="B1747">
        <v>5022027</v>
      </c>
      <c r="C1747" t="s">
        <v>279</v>
      </c>
      <c r="D1747">
        <v>1</v>
      </c>
      <c r="E1747" s="10">
        <v>429.38</v>
      </c>
      <c r="F1747" s="10">
        <v>429.38</v>
      </c>
      <c r="G1747" s="10">
        <v>429.38</v>
      </c>
      <c r="H1747">
        <v>0</v>
      </c>
      <c r="I1747" s="10" t="str">
        <f>_xlfn.XLOOKUP(Q1_2025[[#This Row],[Artikelnr]],Artikel_prijzen[Artnr],Artikel_prijzen[Groep],"")</f>
        <v>Elektra</v>
      </c>
      <c r="J1747" s="10">
        <f>_xlfn.XLOOKUP(Q1_2025[[#This Row],[Artikelnr]],Artikel_prijzen[Artnr],Artikel_prijzen[Prijs 2025],"")</f>
        <v>298.7</v>
      </c>
      <c r="K1747" s="10" t="str">
        <f>IF(Q1_2025[[#This Row],[Artikelprijs]]&lt;&gt;"",IF(Q1_2025[[#This Row],[Stuksprijs]]=Q1_2025[[#This Row],[Artikelprijs]],"Prijs gelijk","Prijs wijkt af"),"")</f>
        <v>Prijs wijkt af</v>
      </c>
      <c r="L1747" s="10"/>
      <c r="M1747" t="s">
        <v>536</v>
      </c>
      <c r="N1747" s="10">
        <f>IF(Q1_2025[[#This Row],[Prijstype]]="Artikelprijs",Q1_2025[[#This Row],[Artikelprijs]],Q1_2025[[#This Row],[Stuksprijs]])</f>
        <v>298.7</v>
      </c>
      <c r="O1747" s="10">
        <f>IF(Q1_2025[[#This Row],[Prijstype]]="Artikelprijs",Q1_2025[[#This Row],[Artikelprijs]] * Q1_2025[[#This Row],[Besteld]],Q1_2025[[#This Row],[Brutobedrag]])</f>
        <v>298.7</v>
      </c>
      <c r="P1747" s="10">
        <f>IF(Q1_2025[[#This Row],[Prijstype]] = "Artikelprijs",Q1_2025[[#This Row],[Brutobedrag 2]]*(100-Q1_2025[[#This Row],[Relatiekorting percentage]])/100,Q1_2025[[#This Row],[Bruto - Rel.korting]])</f>
        <v>298.7</v>
      </c>
    </row>
    <row r="1748" spans="1:16" x14ac:dyDescent="0.3">
      <c r="A1748" t="s">
        <v>310</v>
      </c>
      <c r="B1748">
        <v>5021034</v>
      </c>
      <c r="C1748" t="s">
        <v>276</v>
      </c>
      <c r="D1748">
        <v>1</v>
      </c>
      <c r="E1748" s="10">
        <v>180</v>
      </c>
      <c r="F1748" s="10">
        <v>180</v>
      </c>
      <c r="G1748" s="10">
        <v>180</v>
      </c>
      <c r="H1748">
        <v>0</v>
      </c>
      <c r="I1748" s="10" t="str">
        <f>_xlfn.XLOOKUP(Q1_2025[[#This Row],[Artikelnr]],Artikel_prijzen[Artnr],Artikel_prijzen[Groep],"")</f>
        <v>Elektra</v>
      </c>
      <c r="J1748" s="10">
        <f>_xlfn.XLOOKUP(Q1_2025[[#This Row],[Artikelnr]],Artikel_prijzen[Artnr],Artikel_prijzen[Prijs 2025],"")</f>
        <v>106.8625</v>
      </c>
      <c r="K1748" s="10" t="str">
        <f>IF(Q1_2025[[#This Row],[Artikelprijs]]&lt;&gt;"",IF(Q1_2025[[#This Row],[Stuksprijs]]=Q1_2025[[#This Row],[Artikelprijs]],"Prijs gelijk","Prijs wijkt af"),"")</f>
        <v>Prijs wijkt af</v>
      </c>
      <c r="L1748" s="10"/>
      <c r="M1748" t="s">
        <v>536</v>
      </c>
      <c r="N1748" s="10">
        <f>IF(Q1_2025[[#This Row],[Prijstype]]="Artikelprijs",Q1_2025[[#This Row],[Artikelprijs]],Q1_2025[[#This Row],[Stuksprijs]])</f>
        <v>106.8625</v>
      </c>
      <c r="O1748" s="10">
        <f>IF(Q1_2025[[#This Row],[Prijstype]]="Artikelprijs",Q1_2025[[#This Row],[Artikelprijs]] * Q1_2025[[#This Row],[Besteld]],Q1_2025[[#This Row],[Brutobedrag]])</f>
        <v>106.8625</v>
      </c>
      <c r="P1748" s="10">
        <f>IF(Q1_2025[[#This Row],[Prijstype]] = "Artikelprijs",Q1_2025[[#This Row],[Brutobedrag 2]]*(100-Q1_2025[[#This Row],[Relatiekorting percentage]])/100,Q1_2025[[#This Row],[Bruto - Rel.korting]])</f>
        <v>106.8625</v>
      </c>
    </row>
    <row r="1749" spans="1:16" x14ac:dyDescent="0.3">
      <c r="A1749" t="s">
        <v>310</v>
      </c>
      <c r="B1749">
        <v>5021034</v>
      </c>
      <c r="C1749" t="s">
        <v>276</v>
      </c>
      <c r="D1749">
        <v>1</v>
      </c>
      <c r="E1749" s="10">
        <v>180</v>
      </c>
      <c r="F1749" s="10">
        <v>180</v>
      </c>
      <c r="G1749" s="10">
        <v>180</v>
      </c>
      <c r="H1749">
        <v>0</v>
      </c>
      <c r="I1749" s="10" t="str">
        <f>_xlfn.XLOOKUP(Q1_2025[[#This Row],[Artikelnr]],Artikel_prijzen[Artnr],Artikel_prijzen[Groep],"")</f>
        <v>Elektra</v>
      </c>
      <c r="J1749" s="10">
        <f>_xlfn.XLOOKUP(Q1_2025[[#This Row],[Artikelnr]],Artikel_prijzen[Artnr],Artikel_prijzen[Prijs 2025],"")</f>
        <v>106.8625</v>
      </c>
      <c r="K1749" s="10" t="str">
        <f>IF(Q1_2025[[#This Row],[Artikelprijs]]&lt;&gt;"",IF(Q1_2025[[#This Row],[Stuksprijs]]=Q1_2025[[#This Row],[Artikelprijs]],"Prijs gelijk","Prijs wijkt af"),"")</f>
        <v>Prijs wijkt af</v>
      </c>
      <c r="L1749" s="10"/>
      <c r="M1749" t="s">
        <v>536</v>
      </c>
      <c r="N1749" s="10">
        <f>IF(Q1_2025[[#This Row],[Prijstype]]="Artikelprijs",Q1_2025[[#This Row],[Artikelprijs]],Q1_2025[[#This Row],[Stuksprijs]])</f>
        <v>106.8625</v>
      </c>
      <c r="O1749" s="10">
        <f>IF(Q1_2025[[#This Row],[Prijstype]]="Artikelprijs",Q1_2025[[#This Row],[Artikelprijs]] * Q1_2025[[#This Row],[Besteld]],Q1_2025[[#This Row],[Brutobedrag]])</f>
        <v>106.8625</v>
      </c>
      <c r="P1749" s="10">
        <f>IF(Q1_2025[[#This Row],[Prijstype]] = "Artikelprijs",Q1_2025[[#This Row],[Brutobedrag 2]]*(100-Q1_2025[[#This Row],[Relatiekorting percentage]])/100,Q1_2025[[#This Row],[Bruto - Rel.korting]])</f>
        <v>106.8625</v>
      </c>
    </row>
    <row r="1750" spans="1:16" x14ac:dyDescent="0.3">
      <c r="A1750" t="s">
        <v>310</v>
      </c>
      <c r="B1750">
        <v>5040010</v>
      </c>
      <c r="C1750" t="s">
        <v>318</v>
      </c>
      <c r="D1750">
        <v>1</v>
      </c>
      <c r="E1750" s="10">
        <v>448.05</v>
      </c>
      <c r="F1750" s="10">
        <v>448.05</v>
      </c>
      <c r="G1750" s="10">
        <v>448.05</v>
      </c>
      <c r="H1750">
        <v>0</v>
      </c>
      <c r="I1750" s="10" t="str">
        <f>_xlfn.XLOOKUP(Q1_2025[[#This Row],[Artikelnr]],Artikel_prijzen[Artnr],Artikel_prijzen[Groep],"")</f>
        <v>AV</v>
      </c>
      <c r="J1750" s="10">
        <f>_xlfn.XLOOKUP(Q1_2025[[#This Row],[Artikelnr]],Artikel_prijzen[Artnr],Artikel_prijzen[Prijs 2025],"")</f>
        <v>435</v>
      </c>
      <c r="K1750" s="10" t="str">
        <f>IF(Q1_2025[[#This Row],[Artikelprijs]]&lt;&gt;"",IF(Q1_2025[[#This Row],[Stuksprijs]]=Q1_2025[[#This Row],[Artikelprijs]],"Prijs gelijk","Prijs wijkt af"),"")</f>
        <v>Prijs wijkt af</v>
      </c>
      <c r="L1750" s="10"/>
      <c r="M1750" t="s">
        <v>536</v>
      </c>
      <c r="N1750" s="10">
        <f>IF(Q1_2025[[#This Row],[Prijstype]]="Artikelprijs",Q1_2025[[#This Row],[Artikelprijs]],Q1_2025[[#This Row],[Stuksprijs]])</f>
        <v>435</v>
      </c>
      <c r="O1750" s="10">
        <f>IF(Q1_2025[[#This Row],[Prijstype]]="Artikelprijs",Q1_2025[[#This Row],[Artikelprijs]] * Q1_2025[[#This Row],[Besteld]],Q1_2025[[#This Row],[Brutobedrag]])</f>
        <v>435</v>
      </c>
      <c r="P1750" s="10">
        <f>IF(Q1_2025[[#This Row],[Prijstype]] = "Artikelprijs",Q1_2025[[#This Row],[Brutobedrag 2]]*(100-Q1_2025[[#This Row],[Relatiekorting percentage]])/100,Q1_2025[[#This Row],[Bruto - Rel.korting]])</f>
        <v>435</v>
      </c>
    </row>
    <row r="1751" spans="1:16" x14ac:dyDescent="0.3">
      <c r="A1751" t="s">
        <v>310</v>
      </c>
      <c r="B1751">
        <v>5040018</v>
      </c>
      <c r="C1751" t="s">
        <v>319</v>
      </c>
      <c r="D1751">
        <v>1</v>
      </c>
      <c r="E1751" s="10">
        <v>66.95</v>
      </c>
      <c r="F1751" s="10">
        <v>66.95</v>
      </c>
      <c r="G1751" s="10">
        <v>60.25</v>
      </c>
      <c r="H1751">
        <v>10</v>
      </c>
      <c r="I1751" s="10" t="str">
        <f>_xlfn.XLOOKUP(Q1_2025[[#This Row],[Artikelnr]],Artikel_prijzen[Artnr],Artikel_prijzen[Groep],"")</f>
        <v/>
      </c>
      <c r="J1751" s="10" t="str">
        <f>_xlfn.XLOOKUP(Q1_2025[[#This Row],[Artikelnr]],Artikel_prijzen[Artnr],Artikel_prijzen[Prijs 2025],"")</f>
        <v/>
      </c>
      <c r="K1751" s="10" t="str">
        <f>IF(Q1_2025[[#This Row],[Artikelprijs]]&lt;&gt;"",IF(Q1_2025[[#This Row],[Stuksprijs]]=Q1_2025[[#This Row],[Artikelprijs]],"Prijs gelijk","Prijs wijkt af"),"")</f>
        <v/>
      </c>
      <c r="L1751" s="10"/>
      <c r="N1751" s="10">
        <f>IF(Q1_2025[[#This Row],[Prijstype]]="Artikelprijs",Q1_2025[[#This Row],[Artikelprijs]],Q1_2025[[#This Row],[Stuksprijs]])</f>
        <v>66.95</v>
      </c>
      <c r="O1751" s="10">
        <f>IF(Q1_2025[[#This Row],[Prijstype]]="Artikelprijs",Q1_2025[[#This Row],[Artikelprijs]] * Q1_2025[[#This Row],[Besteld]],Q1_2025[[#This Row],[Brutobedrag]])</f>
        <v>66.95</v>
      </c>
      <c r="P1751" s="10">
        <f>IF(Q1_2025[[#This Row],[Prijstype]] = "Artikelprijs",Q1_2025[[#This Row],[Brutobedrag 2]]*(100-Q1_2025[[#This Row],[Relatiekorting percentage]])/100,Q1_2025[[#This Row],[Bruto - Rel.korting]])</f>
        <v>60.25</v>
      </c>
    </row>
    <row r="1752" spans="1:16" x14ac:dyDescent="0.3">
      <c r="A1752" t="s">
        <v>310</v>
      </c>
      <c r="B1752">
        <v>5021034</v>
      </c>
      <c r="C1752" t="s">
        <v>276</v>
      </c>
      <c r="D1752">
        <v>1</v>
      </c>
      <c r="E1752" s="10">
        <v>180</v>
      </c>
      <c r="F1752" s="10">
        <v>180</v>
      </c>
      <c r="G1752" s="10">
        <v>180</v>
      </c>
      <c r="H1752">
        <v>0</v>
      </c>
      <c r="I1752" s="10" t="str">
        <f>_xlfn.XLOOKUP(Q1_2025[[#This Row],[Artikelnr]],Artikel_prijzen[Artnr],Artikel_prijzen[Groep],"")</f>
        <v>Elektra</v>
      </c>
      <c r="J1752" s="10">
        <f>_xlfn.XLOOKUP(Q1_2025[[#This Row],[Artikelnr]],Artikel_prijzen[Artnr],Artikel_prijzen[Prijs 2025],"")</f>
        <v>106.8625</v>
      </c>
      <c r="K1752" s="10" t="str">
        <f>IF(Q1_2025[[#This Row],[Artikelprijs]]&lt;&gt;"",IF(Q1_2025[[#This Row],[Stuksprijs]]=Q1_2025[[#This Row],[Artikelprijs]],"Prijs gelijk","Prijs wijkt af"),"")</f>
        <v>Prijs wijkt af</v>
      </c>
      <c r="L1752" s="10"/>
      <c r="M1752" t="s">
        <v>536</v>
      </c>
      <c r="N1752" s="10">
        <f>IF(Q1_2025[[#This Row],[Prijstype]]="Artikelprijs",Q1_2025[[#This Row],[Artikelprijs]],Q1_2025[[#This Row],[Stuksprijs]])</f>
        <v>106.8625</v>
      </c>
      <c r="O1752" s="10">
        <f>IF(Q1_2025[[#This Row],[Prijstype]]="Artikelprijs",Q1_2025[[#This Row],[Artikelprijs]] * Q1_2025[[#This Row],[Besteld]],Q1_2025[[#This Row],[Brutobedrag]])</f>
        <v>106.8625</v>
      </c>
      <c r="P1752" s="10">
        <f>IF(Q1_2025[[#This Row],[Prijstype]] = "Artikelprijs",Q1_2025[[#This Row],[Brutobedrag 2]]*(100-Q1_2025[[#This Row],[Relatiekorting percentage]])/100,Q1_2025[[#This Row],[Bruto - Rel.korting]])</f>
        <v>106.8625</v>
      </c>
    </row>
    <row r="1753" spans="1:16" x14ac:dyDescent="0.3">
      <c r="A1753" t="s">
        <v>310</v>
      </c>
      <c r="B1753">
        <v>5022049</v>
      </c>
      <c r="C1753" t="s">
        <v>280</v>
      </c>
      <c r="D1753">
        <v>1</v>
      </c>
      <c r="E1753" s="10">
        <v>547.83000000000004</v>
      </c>
      <c r="F1753" s="10">
        <v>547.83000000000004</v>
      </c>
      <c r="G1753" s="10">
        <v>547.83000000000004</v>
      </c>
      <c r="H1753">
        <v>0</v>
      </c>
      <c r="I1753" s="10" t="str">
        <f>_xlfn.XLOOKUP(Q1_2025[[#This Row],[Artikelnr]],Artikel_prijzen[Artnr],Artikel_prijzen[Groep],"")</f>
        <v>Elektra</v>
      </c>
      <c r="J1753" s="10">
        <f>_xlfn.XLOOKUP(Q1_2025[[#This Row],[Artikelnr]],Artikel_prijzen[Artnr],Artikel_prijzen[Prijs 2025],"")</f>
        <v>417.15</v>
      </c>
      <c r="K1753" s="10" t="str">
        <f>IF(Q1_2025[[#This Row],[Artikelprijs]]&lt;&gt;"",IF(Q1_2025[[#This Row],[Stuksprijs]]=Q1_2025[[#This Row],[Artikelprijs]],"Prijs gelijk","Prijs wijkt af"),"")</f>
        <v>Prijs wijkt af</v>
      </c>
      <c r="L1753" s="10"/>
      <c r="M1753" t="s">
        <v>536</v>
      </c>
      <c r="N1753" s="10">
        <f>IF(Q1_2025[[#This Row],[Prijstype]]="Artikelprijs",Q1_2025[[#This Row],[Artikelprijs]],Q1_2025[[#This Row],[Stuksprijs]])</f>
        <v>417.15</v>
      </c>
      <c r="O1753" s="10">
        <f>IF(Q1_2025[[#This Row],[Prijstype]]="Artikelprijs",Q1_2025[[#This Row],[Artikelprijs]] * Q1_2025[[#This Row],[Besteld]],Q1_2025[[#This Row],[Brutobedrag]])</f>
        <v>417.15</v>
      </c>
      <c r="P1753" s="10">
        <f>IF(Q1_2025[[#This Row],[Prijstype]] = "Artikelprijs",Q1_2025[[#This Row],[Brutobedrag 2]]*(100-Q1_2025[[#This Row],[Relatiekorting percentage]])/100,Q1_2025[[#This Row],[Bruto - Rel.korting]])</f>
        <v>417.15</v>
      </c>
    </row>
    <row r="1754" spans="1:16" x14ac:dyDescent="0.3">
      <c r="A1754" t="s">
        <v>310</v>
      </c>
      <c r="B1754">
        <v>5021034</v>
      </c>
      <c r="C1754" t="s">
        <v>276</v>
      </c>
      <c r="D1754">
        <v>1</v>
      </c>
      <c r="E1754" s="10">
        <v>180</v>
      </c>
      <c r="F1754" s="10">
        <v>180</v>
      </c>
      <c r="G1754" s="10">
        <v>180</v>
      </c>
      <c r="H1754">
        <v>0</v>
      </c>
      <c r="I1754" s="10" t="str">
        <f>_xlfn.XLOOKUP(Q1_2025[[#This Row],[Artikelnr]],Artikel_prijzen[Artnr],Artikel_prijzen[Groep],"")</f>
        <v>Elektra</v>
      </c>
      <c r="J1754" s="10">
        <f>_xlfn.XLOOKUP(Q1_2025[[#This Row],[Artikelnr]],Artikel_prijzen[Artnr],Artikel_prijzen[Prijs 2025],"")</f>
        <v>106.8625</v>
      </c>
      <c r="K1754" s="10" t="str">
        <f>IF(Q1_2025[[#This Row],[Artikelprijs]]&lt;&gt;"",IF(Q1_2025[[#This Row],[Stuksprijs]]=Q1_2025[[#This Row],[Artikelprijs]],"Prijs gelijk","Prijs wijkt af"),"")</f>
        <v>Prijs wijkt af</v>
      </c>
      <c r="L1754" s="10"/>
      <c r="M1754" t="s">
        <v>536</v>
      </c>
      <c r="N1754" s="10">
        <f>IF(Q1_2025[[#This Row],[Prijstype]]="Artikelprijs",Q1_2025[[#This Row],[Artikelprijs]],Q1_2025[[#This Row],[Stuksprijs]])</f>
        <v>106.8625</v>
      </c>
      <c r="O1754" s="10">
        <f>IF(Q1_2025[[#This Row],[Prijstype]]="Artikelprijs",Q1_2025[[#This Row],[Artikelprijs]] * Q1_2025[[#This Row],[Besteld]],Q1_2025[[#This Row],[Brutobedrag]])</f>
        <v>106.8625</v>
      </c>
      <c r="P1754" s="10">
        <f>IF(Q1_2025[[#This Row],[Prijstype]] = "Artikelprijs",Q1_2025[[#This Row],[Brutobedrag 2]]*(100-Q1_2025[[#This Row],[Relatiekorting percentage]])/100,Q1_2025[[#This Row],[Bruto - Rel.korting]])</f>
        <v>106.8625</v>
      </c>
    </row>
    <row r="1755" spans="1:16" x14ac:dyDescent="0.3">
      <c r="A1755" t="s">
        <v>310</v>
      </c>
      <c r="B1755">
        <v>5021034</v>
      </c>
      <c r="C1755" t="s">
        <v>276</v>
      </c>
      <c r="D1755">
        <v>1</v>
      </c>
      <c r="E1755" s="10">
        <v>180</v>
      </c>
      <c r="F1755" s="10">
        <v>180</v>
      </c>
      <c r="G1755" s="10">
        <v>180</v>
      </c>
      <c r="H1755">
        <v>0</v>
      </c>
      <c r="I1755" s="10" t="str">
        <f>_xlfn.XLOOKUP(Q1_2025[[#This Row],[Artikelnr]],Artikel_prijzen[Artnr],Artikel_prijzen[Groep],"")</f>
        <v>Elektra</v>
      </c>
      <c r="J1755" s="10">
        <f>_xlfn.XLOOKUP(Q1_2025[[#This Row],[Artikelnr]],Artikel_prijzen[Artnr],Artikel_prijzen[Prijs 2025],"")</f>
        <v>106.8625</v>
      </c>
      <c r="K1755" s="10" t="str">
        <f>IF(Q1_2025[[#This Row],[Artikelprijs]]&lt;&gt;"",IF(Q1_2025[[#This Row],[Stuksprijs]]=Q1_2025[[#This Row],[Artikelprijs]],"Prijs gelijk","Prijs wijkt af"),"")</f>
        <v>Prijs wijkt af</v>
      </c>
      <c r="L1755" s="10"/>
      <c r="M1755" t="s">
        <v>536</v>
      </c>
      <c r="N1755" s="10">
        <f>IF(Q1_2025[[#This Row],[Prijstype]]="Artikelprijs",Q1_2025[[#This Row],[Artikelprijs]],Q1_2025[[#This Row],[Stuksprijs]])</f>
        <v>106.8625</v>
      </c>
      <c r="O1755" s="10">
        <f>IF(Q1_2025[[#This Row],[Prijstype]]="Artikelprijs",Q1_2025[[#This Row],[Artikelprijs]] * Q1_2025[[#This Row],[Besteld]],Q1_2025[[#This Row],[Brutobedrag]])</f>
        <v>106.8625</v>
      </c>
      <c r="P1755" s="10">
        <f>IF(Q1_2025[[#This Row],[Prijstype]] = "Artikelprijs",Q1_2025[[#This Row],[Brutobedrag 2]]*(100-Q1_2025[[#This Row],[Relatiekorting percentage]])/100,Q1_2025[[#This Row],[Bruto - Rel.korting]])</f>
        <v>106.8625</v>
      </c>
    </row>
    <row r="1756" spans="1:16" x14ac:dyDescent="0.3">
      <c r="A1756" t="s">
        <v>310</v>
      </c>
      <c r="B1756">
        <v>5022027</v>
      </c>
      <c r="C1756" t="s">
        <v>279</v>
      </c>
      <c r="D1756">
        <v>1</v>
      </c>
      <c r="E1756" s="10">
        <v>429.38</v>
      </c>
      <c r="F1756" s="10">
        <v>429.38</v>
      </c>
      <c r="G1756" s="10">
        <v>429.38</v>
      </c>
      <c r="H1756">
        <v>0</v>
      </c>
      <c r="I1756" s="10" t="str">
        <f>_xlfn.XLOOKUP(Q1_2025[[#This Row],[Artikelnr]],Artikel_prijzen[Artnr],Artikel_prijzen[Groep],"")</f>
        <v>Elektra</v>
      </c>
      <c r="J1756" s="10">
        <f>_xlfn.XLOOKUP(Q1_2025[[#This Row],[Artikelnr]],Artikel_prijzen[Artnr],Artikel_prijzen[Prijs 2025],"")</f>
        <v>298.7</v>
      </c>
      <c r="K1756" s="10" t="str">
        <f>IF(Q1_2025[[#This Row],[Artikelprijs]]&lt;&gt;"",IF(Q1_2025[[#This Row],[Stuksprijs]]=Q1_2025[[#This Row],[Artikelprijs]],"Prijs gelijk","Prijs wijkt af"),"")</f>
        <v>Prijs wijkt af</v>
      </c>
      <c r="L1756" s="10"/>
      <c r="M1756" t="s">
        <v>536</v>
      </c>
      <c r="N1756" s="10">
        <f>IF(Q1_2025[[#This Row],[Prijstype]]="Artikelprijs",Q1_2025[[#This Row],[Artikelprijs]],Q1_2025[[#This Row],[Stuksprijs]])</f>
        <v>298.7</v>
      </c>
      <c r="O1756" s="10">
        <f>IF(Q1_2025[[#This Row],[Prijstype]]="Artikelprijs",Q1_2025[[#This Row],[Artikelprijs]] * Q1_2025[[#This Row],[Besteld]],Q1_2025[[#This Row],[Brutobedrag]])</f>
        <v>298.7</v>
      </c>
      <c r="P1756" s="10">
        <f>IF(Q1_2025[[#This Row],[Prijstype]] = "Artikelprijs",Q1_2025[[#This Row],[Brutobedrag 2]]*(100-Q1_2025[[#This Row],[Relatiekorting percentage]])/100,Q1_2025[[#This Row],[Bruto - Rel.korting]])</f>
        <v>298.7</v>
      </c>
    </row>
    <row r="1757" spans="1:16" x14ac:dyDescent="0.3">
      <c r="A1757" t="s">
        <v>310</v>
      </c>
      <c r="B1757">
        <v>5022033</v>
      </c>
      <c r="C1757" t="s">
        <v>286</v>
      </c>
      <c r="D1757">
        <v>1</v>
      </c>
      <c r="E1757" s="10">
        <v>748.75</v>
      </c>
      <c r="F1757" s="10">
        <v>748.75</v>
      </c>
      <c r="G1757" s="10">
        <v>748.75</v>
      </c>
      <c r="H1757">
        <v>0</v>
      </c>
      <c r="I1757" s="10" t="str">
        <f>_xlfn.XLOOKUP(Q1_2025[[#This Row],[Artikelnr]],Artikel_prijzen[Artnr],Artikel_prijzen[Groep],"")</f>
        <v>Elektra</v>
      </c>
      <c r="J1757" s="10">
        <f>_xlfn.XLOOKUP(Q1_2025[[#This Row],[Artikelnr]],Artikel_prijzen[Artnr],Artikel_prijzen[Prijs 2025],"")</f>
        <v>458.35</v>
      </c>
      <c r="K1757" s="10" t="str">
        <f>IF(Q1_2025[[#This Row],[Artikelprijs]]&lt;&gt;"",IF(Q1_2025[[#This Row],[Stuksprijs]]=Q1_2025[[#This Row],[Artikelprijs]],"Prijs gelijk","Prijs wijkt af"),"")</f>
        <v>Prijs wijkt af</v>
      </c>
      <c r="L1757" s="10"/>
      <c r="M1757" t="s">
        <v>536</v>
      </c>
      <c r="N1757" s="10">
        <f>IF(Q1_2025[[#This Row],[Prijstype]]="Artikelprijs",Q1_2025[[#This Row],[Artikelprijs]],Q1_2025[[#This Row],[Stuksprijs]])</f>
        <v>458.35</v>
      </c>
      <c r="O1757" s="10">
        <f>IF(Q1_2025[[#This Row],[Prijstype]]="Artikelprijs",Q1_2025[[#This Row],[Artikelprijs]] * Q1_2025[[#This Row],[Besteld]],Q1_2025[[#This Row],[Brutobedrag]])</f>
        <v>458.35</v>
      </c>
      <c r="P1757" s="10">
        <f>IF(Q1_2025[[#This Row],[Prijstype]] = "Artikelprijs",Q1_2025[[#This Row],[Brutobedrag 2]]*(100-Q1_2025[[#This Row],[Relatiekorting percentage]])/100,Q1_2025[[#This Row],[Bruto - Rel.korting]])</f>
        <v>458.35</v>
      </c>
    </row>
    <row r="1758" spans="1:16" x14ac:dyDescent="0.3">
      <c r="A1758" t="s">
        <v>310</v>
      </c>
      <c r="B1758">
        <v>5022025</v>
      </c>
      <c r="C1758" t="s">
        <v>277</v>
      </c>
      <c r="D1758">
        <v>1</v>
      </c>
      <c r="E1758" s="10">
        <v>361.25</v>
      </c>
      <c r="F1758" s="10">
        <v>361.25</v>
      </c>
      <c r="G1758" s="10">
        <v>361.25</v>
      </c>
      <c r="H1758">
        <v>0</v>
      </c>
      <c r="I1758" s="10" t="str">
        <f>_xlfn.XLOOKUP(Q1_2025[[#This Row],[Artikelnr]],Artikel_prijzen[Artnr],Artikel_prijzen[Groep],"")</f>
        <v>Elektra</v>
      </c>
      <c r="J1758" s="10">
        <f>_xlfn.XLOOKUP(Q1_2025[[#This Row],[Artikelnr]],Artikel_prijzen[Artnr],Artikel_prijzen[Prijs 2025],"")</f>
        <v>252.35</v>
      </c>
      <c r="K1758" s="10" t="str">
        <f>IF(Q1_2025[[#This Row],[Artikelprijs]]&lt;&gt;"",IF(Q1_2025[[#This Row],[Stuksprijs]]=Q1_2025[[#This Row],[Artikelprijs]],"Prijs gelijk","Prijs wijkt af"),"")</f>
        <v>Prijs wijkt af</v>
      </c>
      <c r="L1758" s="10"/>
      <c r="M1758" t="s">
        <v>536</v>
      </c>
      <c r="N1758" s="10">
        <f>IF(Q1_2025[[#This Row],[Prijstype]]="Artikelprijs",Q1_2025[[#This Row],[Artikelprijs]],Q1_2025[[#This Row],[Stuksprijs]])</f>
        <v>252.35</v>
      </c>
      <c r="O1758" s="10">
        <f>IF(Q1_2025[[#This Row],[Prijstype]]="Artikelprijs",Q1_2025[[#This Row],[Artikelprijs]] * Q1_2025[[#This Row],[Besteld]],Q1_2025[[#This Row],[Brutobedrag]])</f>
        <v>252.35</v>
      </c>
      <c r="P1758" s="10">
        <f>IF(Q1_2025[[#This Row],[Prijstype]] = "Artikelprijs",Q1_2025[[#This Row],[Brutobedrag 2]]*(100-Q1_2025[[#This Row],[Relatiekorting percentage]])/100,Q1_2025[[#This Row],[Bruto - Rel.korting]])</f>
        <v>252.35</v>
      </c>
    </row>
    <row r="1759" spans="1:16" x14ac:dyDescent="0.3">
      <c r="A1759" t="s">
        <v>310</v>
      </c>
      <c r="B1759">
        <v>5022025</v>
      </c>
      <c r="C1759" t="s">
        <v>277</v>
      </c>
      <c r="D1759">
        <v>1</v>
      </c>
      <c r="E1759" s="10">
        <v>361.25</v>
      </c>
      <c r="F1759" s="10">
        <v>361.25</v>
      </c>
      <c r="G1759" s="10">
        <v>361.25</v>
      </c>
      <c r="H1759">
        <v>0</v>
      </c>
      <c r="I1759" s="10" t="str">
        <f>_xlfn.XLOOKUP(Q1_2025[[#This Row],[Artikelnr]],Artikel_prijzen[Artnr],Artikel_prijzen[Groep],"")</f>
        <v>Elektra</v>
      </c>
      <c r="J1759" s="10">
        <f>_xlfn.XLOOKUP(Q1_2025[[#This Row],[Artikelnr]],Artikel_prijzen[Artnr],Artikel_prijzen[Prijs 2025],"")</f>
        <v>252.35</v>
      </c>
      <c r="K1759" s="10" t="str">
        <f>IF(Q1_2025[[#This Row],[Artikelprijs]]&lt;&gt;"",IF(Q1_2025[[#This Row],[Stuksprijs]]=Q1_2025[[#This Row],[Artikelprijs]],"Prijs gelijk","Prijs wijkt af"),"")</f>
        <v>Prijs wijkt af</v>
      </c>
      <c r="L1759" s="10"/>
      <c r="M1759" t="s">
        <v>536</v>
      </c>
      <c r="N1759" s="10">
        <f>IF(Q1_2025[[#This Row],[Prijstype]]="Artikelprijs",Q1_2025[[#This Row],[Artikelprijs]],Q1_2025[[#This Row],[Stuksprijs]])</f>
        <v>252.35</v>
      </c>
      <c r="O1759" s="10">
        <f>IF(Q1_2025[[#This Row],[Prijstype]]="Artikelprijs",Q1_2025[[#This Row],[Artikelprijs]] * Q1_2025[[#This Row],[Besteld]],Q1_2025[[#This Row],[Brutobedrag]])</f>
        <v>252.35</v>
      </c>
      <c r="P1759" s="10">
        <f>IF(Q1_2025[[#This Row],[Prijstype]] = "Artikelprijs",Q1_2025[[#This Row],[Brutobedrag 2]]*(100-Q1_2025[[#This Row],[Relatiekorting percentage]])/100,Q1_2025[[#This Row],[Bruto - Rel.korting]])</f>
        <v>252.35</v>
      </c>
    </row>
    <row r="1760" spans="1:16" x14ac:dyDescent="0.3">
      <c r="A1760" t="s">
        <v>310</v>
      </c>
      <c r="B1760">
        <v>5021034</v>
      </c>
      <c r="C1760" t="s">
        <v>276</v>
      </c>
      <c r="D1760">
        <v>1</v>
      </c>
      <c r="E1760" s="10">
        <v>180</v>
      </c>
      <c r="F1760" s="10">
        <v>180</v>
      </c>
      <c r="G1760" s="10">
        <v>180</v>
      </c>
      <c r="H1760">
        <v>0</v>
      </c>
      <c r="I1760" s="10" t="str">
        <f>_xlfn.XLOOKUP(Q1_2025[[#This Row],[Artikelnr]],Artikel_prijzen[Artnr],Artikel_prijzen[Groep],"")</f>
        <v>Elektra</v>
      </c>
      <c r="J1760" s="10">
        <f>_xlfn.XLOOKUP(Q1_2025[[#This Row],[Artikelnr]],Artikel_prijzen[Artnr],Artikel_prijzen[Prijs 2025],"")</f>
        <v>106.8625</v>
      </c>
      <c r="K1760" s="10" t="str">
        <f>IF(Q1_2025[[#This Row],[Artikelprijs]]&lt;&gt;"",IF(Q1_2025[[#This Row],[Stuksprijs]]=Q1_2025[[#This Row],[Artikelprijs]],"Prijs gelijk","Prijs wijkt af"),"")</f>
        <v>Prijs wijkt af</v>
      </c>
      <c r="L1760" s="10"/>
      <c r="M1760" t="s">
        <v>536</v>
      </c>
      <c r="N1760" s="10">
        <f>IF(Q1_2025[[#This Row],[Prijstype]]="Artikelprijs",Q1_2025[[#This Row],[Artikelprijs]],Q1_2025[[#This Row],[Stuksprijs]])</f>
        <v>106.8625</v>
      </c>
      <c r="O1760" s="10">
        <f>IF(Q1_2025[[#This Row],[Prijstype]]="Artikelprijs",Q1_2025[[#This Row],[Artikelprijs]] * Q1_2025[[#This Row],[Besteld]],Q1_2025[[#This Row],[Brutobedrag]])</f>
        <v>106.8625</v>
      </c>
      <c r="P1760" s="10">
        <f>IF(Q1_2025[[#This Row],[Prijstype]] = "Artikelprijs",Q1_2025[[#This Row],[Brutobedrag 2]]*(100-Q1_2025[[#This Row],[Relatiekorting percentage]])/100,Q1_2025[[#This Row],[Bruto - Rel.korting]])</f>
        <v>106.8625</v>
      </c>
    </row>
    <row r="1761" spans="1:16" x14ac:dyDescent="0.3">
      <c r="A1761" t="s">
        <v>310</v>
      </c>
      <c r="B1761">
        <v>5022031</v>
      </c>
      <c r="C1761" t="s">
        <v>284</v>
      </c>
      <c r="D1761">
        <v>1</v>
      </c>
      <c r="E1761" s="10">
        <v>604.04999999999995</v>
      </c>
      <c r="F1761" s="10">
        <v>604.04999999999995</v>
      </c>
      <c r="G1761" s="10">
        <v>604.04999999999995</v>
      </c>
      <c r="H1761">
        <v>0</v>
      </c>
      <c r="I1761" s="10" t="str">
        <f>_xlfn.XLOOKUP(Q1_2025[[#This Row],[Artikelnr]],Artikel_prijzen[Artnr],Artikel_prijzen[Groep],"")</f>
        <v>Elektra</v>
      </c>
      <c r="J1761" s="10">
        <f>_xlfn.XLOOKUP(Q1_2025[[#This Row],[Artikelnr]],Artikel_prijzen[Artnr],Artikel_prijzen[Prijs 2025],"")</f>
        <v>386.25</v>
      </c>
      <c r="K1761" s="10" t="str">
        <f>IF(Q1_2025[[#This Row],[Artikelprijs]]&lt;&gt;"",IF(Q1_2025[[#This Row],[Stuksprijs]]=Q1_2025[[#This Row],[Artikelprijs]],"Prijs gelijk","Prijs wijkt af"),"")</f>
        <v>Prijs wijkt af</v>
      </c>
      <c r="L1761" s="10"/>
      <c r="M1761" t="s">
        <v>536</v>
      </c>
      <c r="N1761" s="10">
        <f>IF(Q1_2025[[#This Row],[Prijstype]]="Artikelprijs",Q1_2025[[#This Row],[Artikelprijs]],Q1_2025[[#This Row],[Stuksprijs]])</f>
        <v>386.25</v>
      </c>
      <c r="O1761" s="10">
        <f>IF(Q1_2025[[#This Row],[Prijstype]]="Artikelprijs",Q1_2025[[#This Row],[Artikelprijs]] * Q1_2025[[#This Row],[Besteld]],Q1_2025[[#This Row],[Brutobedrag]])</f>
        <v>386.25</v>
      </c>
      <c r="P1761" s="10">
        <f>IF(Q1_2025[[#This Row],[Prijstype]] = "Artikelprijs",Q1_2025[[#This Row],[Brutobedrag 2]]*(100-Q1_2025[[#This Row],[Relatiekorting percentage]])/100,Q1_2025[[#This Row],[Bruto - Rel.korting]])</f>
        <v>386.25</v>
      </c>
    </row>
    <row r="1762" spans="1:16" x14ac:dyDescent="0.3">
      <c r="A1762" t="s">
        <v>310</v>
      </c>
      <c r="B1762">
        <v>5021034</v>
      </c>
      <c r="C1762" t="s">
        <v>276</v>
      </c>
      <c r="D1762">
        <v>1</v>
      </c>
      <c r="E1762" s="10">
        <v>185.4</v>
      </c>
      <c r="F1762" s="10">
        <v>185.4</v>
      </c>
      <c r="G1762" s="10">
        <v>185.4</v>
      </c>
      <c r="H1762">
        <v>0</v>
      </c>
      <c r="I1762" s="10" t="str">
        <f>_xlfn.XLOOKUP(Q1_2025[[#This Row],[Artikelnr]],Artikel_prijzen[Artnr],Artikel_prijzen[Groep],"")</f>
        <v>Elektra</v>
      </c>
      <c r="J1762" s="10">
        <f>_xlfn.XLOOKUP(Q1_2025[[#This Row],[Artikelnr]],Artikel_prijzen[Artnr],Artikel_prijzen[Prijs 2025],"")</f>
        <v>106.8625</v>
      </c>
      <c r="K1762" s="10" t="str">
        <f>IF(Q1_2025[[#This Row],[Artikelprijs]]&lt;&gt;"",IF(Q1_2025[[#This Row],[Stuksprijs]]=Q1_2025[[#This Row],[Artikelprijs]],"Prijs gelijk","Prijs wijkt af"),"")</f>
        <v>Prijs wijkt af</v>
      </c>
      <c r="L1762" s="10"/>
      <c r="M1762" t="s">
        <v>536</v>
      </c>
      <c r="N1762" s="10">
        <f>IF(Q1_2025[[#This Row],[Prijstype]]="Artikelprijs",Q1_2025[[#This Row],[Artikelprijs]],Q1_2025[[#This Row],[Stuksprijs]])</f>
        <v>106.8625</v>
      </c>
      <c r="O1762" s="10">
        <f>IF(Q1_2025[[#This Row],[Prijstype]]="Artikelprijs",Q1_2025[[#This Row],[Artikelprijs]] * Q1_2025[[#This Row],[Besteld]],Q1_2025[[#This Row],[Brutobedrag]])</f>
        <v>106.8625</v>
      </c>
      <c r="P1762" s="10">
        <f>IF(Q1_2025[[#This Row],[Prijstype]] = "Artikelprijs",Q1_2025[[#This Row],[Brutobedrag 2]]*(100-Q1_2025[[#This Row],[Relatiekorting percentage]])/100,Q1_2025[[#This Row],[Bruto - Rel.korting]])</f>
        <v>106.8625</v>
      </c>
    </row>
    <row r="1763" spans="1:16" x14ac:dyDescent="0.3">
      <c r="A1763" t="s">
        <v>310</v>
      </c>
      <c r="B1763">
        <v>5022025</v>
      </c>
      <c r="C1763" t="s">
        <v>277</v>
      </c>
      <c r="D1763">
        <v>1</v>
      </c>
      <c r="E1763" s="10">
        <v>361.25</v>
      </c>
      <c r="F1763" s="10">
        <v>361.25</v>
      </c>
      <c r="G1763" s="10">
        <v>361.25</v>
      </c>
      <c r="H1763">
        <v>0</v>
      </c>
      <c r="I1763" s="10" t="str">
        <f>_xlfn.XLOOKUP(Q1_2025[[#This Row],[Artikelnr]],Artikel_prijzen[Artnr],Artikel_prijzen[Groep],"")</f>
        <v>Elektra</v>
      </c>
      <c r="J1763" s="10">
        <f>_xlfn.XLOOKUP(Q1_2025[[#This Row],[Artikelnr]],Artikel_prijzen[Artnr],Artikel_prijzen[Prijs 2025],"")</f>
        <v>252.35</v>
      </c>
      <c r="K1763" s="10" t="str">
        <f>IF(Q1_2025[[#This Row],[Artikelprijs]]&lt;&gt;"",IF(Q1_2025[[#This Row],[Stuksprijs]]=Q1_2025[[#This Row],[Artikelprijs]],"Prijs gelijk","Prijs wijkt af"),"")</f>
        <v>Prijs wijkt af</v>
      </c>
      <c r="L1763" s="10"/>
      <c r="M1763" t="s">
        <v>536</v>
      </c>
      <c r="N1763" s="10">
        <f>IF(Q1_2025[[#This Row],[Prijstype]]="Artikelprijs",Q1_2025[[#This Row],[Artikelprijs]],Q1_2025[[#This Row],[Stuksprijs]])</f>
        <v>252.35</v>
      </c>
      <c r="O1763" s="10">
        <f>IF(Q1_2025[[#This Row],[Prijstype]]="Artikelprijs",Q1_2025[[#This Row],[Artikelprijs]] * Q1_2025[[#This Row],[Besteld]],Q1_2025[[#This Row],[Brutobedrag]])</f>
        <v>252.35</v>
      </c>
      <c r="P1763" s="10">
        <f>IF(Q1_2025[[#This Row],[Prijstype]] = "Artikelprijs",Q1_2025[[#This Row],[Brutobedrag 2]]*(100-Q1_2025[[#This Row],[Relatiekorting percentage]])/100,Q1_2025[[#This Row],[Bruto - Rel.korting]])</f>
        <v>252.35</v>
      </c>
    </row>
    <row r="1764" spans="1:16" x14ac:dyDescent="0.3">
      <c r="A1764" t="s">
        <v>310</v>
      </c>
      <c r="B1764">
        <v>5022033</v>
      </c>
      <c r="C1764" t="s">
        <v>286</v>
      </c>
      <c r="D1764">
        <v>1</v>
      </c>
      <c r="E1764" s="10">
        <v>748.75</v>
      </c>
      <c r="F1764" s="10">
        <v>748.75</v>
      </c>
      <c r="G1764" s="10">
        <v>748.75</v>
      </c>
      <c r="H1764">
        <v>0</v>
      </c>
      <c r="I1764" s="10" t="str">
        <f>_xlfn.XLOOKUP(Q1_2025[[#This Row],[Artikelnr]],Artikel_prijzen[Artnr],Artikel_prijzen[Groep],"")</f>
        <v>Elektra</v>
      </c>
      <c r="J1764" s="10">
        <f>_xlfn.XLOOKUP(Q1_2025[[#This Row],[Artikelnr]],Artikel_prijzen[Artnr],Artikel_prijzen[Prijs 2025],"")</f>
        <v>458.35</v>
      </c>
      <c r="K1764" s="10" t="str">
        <f>IF(Q1_2025[[#This Row],[Artikelprijs]]&lt;&gt;"",IF(Q1_2025[[#This Row],[Stuksprijs]]=Q1_2025[[#This Row],[Artikelprijs]],"Prijs gelijk","Prijs wijkt af"),"")</f>
        <v>Prijs wijkt af</v>
      </c>
      <c r="L1764" s="10"/>
      <c r="M1764" t="s">
        <v>536</v>
      </c>
      <c r="N1764" s="10">
        <f>IF(Q1_2025[[#This Row],[Prijstype]]="Artikelprijs",Q1_2025[[#This Row],[Artikelprijs]],Q1_2025[[#This Row],[Stuksprijs]])</f>
        <v>458.35</v>
      </c>
      <c r="O1764" s="10">
        <f>IF(Q1_2025[[#This Row],[Prijstype]]="Artikelprijs",Q1_2025[[#This Row],[Artikelprijs]] * Q1_2025[[#This Row],[Besteld]],Q1_2025[[#This Row],[Brutobedrag]])</f>
        <v>458.35</v>
      </c>
      <c r="P1764" s="10">
        <f>IF(Q1_2025[[#This Row],[Prijstype]] = "Artikelprijs",Q1_2025[[#This Row],[Brutobedrag 2]]*(100-Q1_2025[[#This Row],[Relatiekorting percentage]])/100,Q1_2025[[#This Row],[Bruto - Rel.korting]])</f>
        <v>458.35</v>
      </c>
    </row>
    <row r="1765" spans="1:16" x14ac:dyDescent="0.3">
      <c r="A1765" t="s">
        <v>310</v>
      </c>
      <c r="B1765">
        <v>5021034</v>
      </c>
      <c r="C1765" t="s">
        <v>276</v>
      </c>
      <c r="D1765">
        <v>1</v>
      </c>
      <c r="E1765" s="10">
        <v>180</v>
      </c>
      <c r="F1765" s="10">
        <v>180</v>
      </c>
      <c r="G1765" s="10">
        <v>180</v>
      </c>
      <c r="H1765">
        <v>0</v>
      </c>
      <c r="I1765" s="10" t="str">
        <f>_xlfn.XLOOKUP(Q1_2025[[#This Row],[Artikelnr]],Artikel_prijzen[Artnr],Artikel_prijzen[Groep],"")</f>
        <v>Elektra</v>
      </c>
      <c r="J1765" s="10">
        <f>_xlfn.XLOOKUP(Q1_2025[[#This Row],[Artikelnr]],Artikel_prijzen[Artnr],Artikel_prijzen[Prijs 2025],"")</f>
        <v>106.8625</v>
      </c>
      <c r="K1765" s="10" t="str">
        <f>IF(Q1_2025[[#This Row],[Artikelprijs]]&lt;&gt;"",IF(Q1_2025[[#This Row],[Stuksprijs]]=Q1_2025[[#This Row],[Artikelprijs]],"Prijs gelijk","Prijs wijkt af"),"")</f>
        <v>Prijs wijkt af</v>
      </c>
      <c r="L1765" s="10"/>
      <c r="M1765" t="s">
        <v>536</v>
      </c>
      <c r="N1765" s="10">
        <f>IF(Q1_2025[[#This Row],[Prijstype]]="Artikelprijs",Q1_2025[[#This Row],[Artikelprijs]],Q1_2025[[#This Row],[Stuksprijs]])</f>
        <v>106.8625</v>
      </c>
      <c r="O1765" s="10">
        <f>IF(Q1_2025[[#This Row],[Prijstype]]="Artikelprijs",Q1_2025[[#This Row],[Artikelprijs]] * Q1_2025[[#This Row],[Besteld]],Q1_2025[[#This Row],[Brutobedrag]])</f>
        <v>106.8625</v>
      </c>
      <c r="P1765" s="10">
        <f>IF(Q1_2025[[#This Row],[Prijstype]] = "Artikelprijs",Q1_2025[[#This Row],[Brutobedrag 2]]*(100-Q1_2025[[#This Row],[Relatiekorting percentage]])/100,Q1_2025[[#This Row],[Bruto - Rel.korting]])</f>
        <v>106.8625</v>
      </c>
    </row>
    <row r="1766" spans="1:16" x14ac:dyDescent="0.3">
      <c r="A1766" t="s">
        <v>310</v>
      </c>
      <c r="B1766">
        <v>5022051</v>
      </c>
      <c r="C1766" t="s">
        <v>283</v>
      </c>
      <c r="D1766">
        <v>1</v>
      </c>
      <c r="E1766" s="10">
        <v>673.79</v>
      </c>
      <c r="F1766" s="10">
        <v>673.79</v>
      </c>
      <c r="G1766" s="10">
        <v>673.79</v>
      </c>
      <c r="H1766">
        <v>0</v>
      </c>
      <c r="I1766" s="10" t="str">
        <f>_xlfn.XLOOKUP(Q1_2025[[#This Row],[Artikelnr]],Artikel_prijzen[Artnr],Artikel_prijzen[Groep],"")</f>
        <v>Elektra</v>
      </c>
      <c r="J1766" s="10">
        <f>_xlfn.XLOOKUP(Q1_2025[[#This Row],[Artikelnr]],Artikel_prijzen[Artnr],Artikel_prijzen[Prijs 2025],"")</f>
        <v>499.55</v>
      </c>
      <c r="K1766" s="10" t="str">
        <f>IF(Q1_2025[[#This Row],[Artikelprijs]]&lt;&gt;"",IF(Q1_2025[[#This Row],[Stuksprijs]]=Q1_2025[[#This Row],[Artikelprijs]],"Prijs gelijk","Prijs wijkt af"),"")</f>
        <v>Prijs wijkt af</v>
      </c>
      <c r="L1766" s="10"/>
      <c r="M1766" t="s">
        <v>536</v>
      </c>
      <c r="N1766" s="10">
        <f>IF(Q1_2025[[#This Row],[Prijstype]]="Artikelprijs",Q1_2025[[#This Row],[Artikelprijs]],Q1_2025[[#This Row],[Stuksprijs]])</f>
        <v>499.55</v>
      </c>
      <c r="O1766" s="10">
        <f>IF(Q1_2025[[#This Row],[Prijstype]]="Artikelprijs",Q1_2025[[#This Row],[Artikelprijs]] * Q1_2025[[#This Row],[Besteld]],Q1_2025[[#This Row],[Brutobedrag]])</f>
        <v>499.55</v>
      </c>
      <c r="P1766" s="10">
        <f>IF(Q1_2025[[#This Row],[Prijstype]] = "Artikelprijs",Q1_2025[[#This Row],[Brutobedrag 2]]*(100-Q1_2025[[#This Row],[Relatiekorting percentage]])/100,Q1_2025[[#This Row],[Bruto - Rel.korting]])</f>
        <v>499.55</v>
      </c>
    </row>
    <row r="1767" spans="1:16" x14ac:dyDescent="0.3">
      <c r="A1767" t="s">
        <v>310</v>
      </c>
      <c r="B1767">
        <v>5021034</v>
      </c>
      <c r="C1767" t="s">
        <v>276</v>
      </c>
      <c r="D1767">
        <v>1</v>
      </c>
      <c r="E1767" s="10">
        <v>180</v>
      </c>
      <c r="F1767" s="10">
        <v>180</v>
      </c>
      <c r="G1767" s="10">
        <v>180</v>
      </c>
      <c r="H1767">
        <v>0</v>
      </c>
      <c r="I1767" s="10" t="str">
        <f>_xlfn.XLOOKUP(Q1_2025[[#This Row],[Artikelnr]],Artikel_prijzen[Artnr],Artikel_prijzen[Groep],"")</f>
        <v>Elektra</v>
      </c>
      <c r="J1767" s="10">
        <f>_xlfn.XLOOKUP(Q1_2025[[#This Row],[Artikelnr]],Artikel_prijzen[Artnr],Artikel_prijzen[Prijs 2025],"")</f>
        <v>106.8625</v>
      </c>
      <c r="K1767" s="10" t="str">
        <f>IF(Q1_2025[[#This Row],[Artikelprijs]]&lt;&gt;"",IF(Q1_2025[[#This Row],[Stuksprijs]]=Q1_2025[[#This Row],[Artikelprijs]],"Prijs gelijk","Prijs wijkt af"),"")</f>
        <v>Prijs wijkt af</v>
      </c>
      <c r="L1767" s="10"/>
      <c r="M1767" t="s">
        <v>536</v>
      </c>
      <c r="N1767" s="10">
        <f>IF(Q1_2025[[#This Row],[Prijstype]]="Artikelprijs",Q1_2025[[#This Row],[Artikelprijs]],Q1_2025[[#This Row],[Stuksprijs]])</f>
        <v>106.8625</v>
      </c>
      <c r="O1767" s="10">
        <f>IF(Q1_2025[[#This Row],[Prijstype]]="Artikelprijs",Q1_2025[[#This Row],[Artikelprijs]] * Q1_2025[[#This Row],[Besteld]],Q1_2025[[#This Row],[Brutobedrag]])</f>
        <v>106.8625</v>
      </c>
      <c r="P1767" s="10">
        <f>IF(Q1_2025[[#This Row],[Prijstype]] = "Artikelprijs",Q1_2025[[#This Row],[Brutobedrag 2]]*(100-Q1_2025[[#This Row],[Relatiekorting percentage]])/100,Q1_2025[[#This Row],[Bruto - Rel.korting]])</f>
        <v>106.8625</v>
      </c>
    </row>
    <row r="1768" spans="1:16" x14ac:dyDescent="0.3">
      <c r="A1768" t="s">
        <v>310</v>
      </c>
      <c r="B1768">
        <v>5022029</v>
      </c>
      <c r="C1768" t="s">
        <v>282</v>
      </c>
      <c r="D1768">
        <v>1</v>
      </c>
      <c r="E1768" s="10">
        <v>514.14</v>
      </c>
      <c r="F1768" s="10">
        <v>514.14</v>
      </c>
      <c r="G1768" s="10">
        <v>514.14</v>
      </c>
      <c r="H1768">
        <v>0</v>
      </c>
      <c r="I1768" s="10" t="str">
        <f>_xlfn.XLOOKUP(Q1_2025[[#This Row],[Artikelnr]],Artikel_prijzen[Artnr],Artikel_prijzen[Groep],"")</f>
        <v>Elektra</v>
      </c>
      <c r="J1768" s="10">
        <f>_xlfn.XLOOKUP(Q1_2025[[#This Row],[Artikelnr]],Artikel_prijzen[Artnr],Artikel_prijzen[Prijs 2025],"")</f>
        <v>339.9</v>
      </c>
      <c r="K1768" s="10" t="str">
        <f>IF(Q1_2025[[#This Row],[Artikelprijs]]&lt;&gt;"",IF(Q1_2025[[#This Row],[Stuksprijs]]=Q1_2025[[#This Row],[Artikelprijs]],"Prijs gelijk","Prijs wijkt af"),"")</f>
        <v>Prijs wijkt af</v>
      </c>
      <c r="L1768" s="10"/>
      <c r="M1768" t="s">
        <v>536</v>
      </c>
      <c r="N1768" s="10">
        <f>IF(Q1_2025[[#This Row],[Prijstype]]="Artikelprijs",Q1_2025[[#This Row],[Artikelprijs]],Q1_2025[[#This Row],[Stuksprijs]])</f>
        <v>339.9</v>
      </c>
      <c r="O1768" s="10">
        <f>IF(Q1_2025[[#This Row],[Prijstype]]="Artikelprijs",Q1_2025[[#This Row],[Artikelprijs]] * Q1_2025[[#This Row],[Besteld]],Q1_2025[[#This Row],[Brutobedrag]])</f>
        <v>339.9</v>
      </c>
      <c r="P1768" s="10">
        <f>IF(Q1_2025[[#This Row],[Prijstype]] = "Artikelprijs",Q1_2025[[#This Row],[Brutobedrag 2]]*(100-Q1_2025[[#This Row],[Relatiekorting percentage]])/100,Q1_2025[[#This Row],[Bruto - Rel.korting]])</f>
        <v>339.9</v>
      </c>
    </row>
    <row r="1769" spans="1:16" x14ac:dyDescent="0.3">
      <c r="A1769" t="s">
        <v>310</v>
      </c>
      <c r="B1769">
        <v>5022025</v>
      </c>
      <c r="C1769" t="s">
        <v>277</v>
      </c>
      <c r="D1769">
        <v>1</v>
      </c>
      <c r="E1769" s="10">
        <v>361.25</v>
      </c>
      <c r="F1769" s="10">
        <v>361.25</v>
      </c>
      <c r="G1769" s="10">
        <v>361.25</v>
      </c>
      <c r="H1769">
        <v>0</v>
      </c>
      <c r="I1769" s="10" t="str">
        <f>_xlfn.XLOOKUP(Q1_2025[[#This Row],[Artikelnr]],Artikel_prijzen[Artnr],Artikel_prijzen[Groep],"")</f>
        <v>Elektra</v>
      </c>
      <c r="J1769" s="10">
        <f>_xlfn.XLOOKUP(Q1_2025[[#This Row],[Artikelnr]],Artikel_prijzen[Artnr],Artikel_prijzen[Prijs 2025],"")</f>
        <v>252.35</v>
      </c>
      <c r="K1769" s="10" t="str">
        <f>IF(Q1_2025[[#This Row],[Artikelprijs]]&lt;&gt;"",IF(Q1_2025[[#This Row],[Stuksprijs]]=Q1_2025[[#This Row],[Artikelprijs]],"Prijs gelijk","Prijs wijkt af"),"")</f>
        <v>Prijs wijkt af</v>
      </c>
      <c r="L1769" s="10"/>
      <c r="M1769" t="s">
        <v>536</v>
      </c>
      <c r="N1769" s="10">
        <f>IF(Q1_2025[[#This Row],[Prijstype]]="Artikelprijs",Q1_2025[[#This Row],[Artikelprijs]],Q1_2025[[#This Row],[Stuksprijs]])</f>
        <v>252.35</v>
      </c>
      <c r="O1769" s="10">
        <f>IF(Q1_2025[[#This Row],[Prijstype]]="Artikelprijs",Q1_2025[[#This Row],[Artikelprijs]] * Q1_2025[[#This Row],[Besteld]],Q1_2025[[#This Row],[Brutobedrag]])</f>
        <v>252.35</v>
      </c>
      <c r="P1769" s="10">
        <f>IF(Q1_2025[[#This Row],[Prijstype]] = "Artikelprijs",Q1_2025[[#This Row],[Brutobedrag 2]]*(100-Q1_2025[[#This Row],[Relatiekorting percentage]])/100,Q1_2025[[#This Row],[Bruto - Rel.korting]])</f>
        <v>252.35</v>
      </c>
    </row>
    <row r="1770" spans="1:16" x14ac:dyDescent="0.3">
      <c r="A1770" t="s">
        <v>310</v>
      </c>
      <c r="B1770">
        <v>5022025</v>
      </c>
      <c r="C1770" t="s">
        <v>277</v>
      </c>
      <c r="D1770">
        <v>1</v>
      </c>
      <c r="E1770" s="10">
        <v>361.25</v>
      </c>
      <c r="F1770" s="10">
        <v>361.25</v>
      </c>
      <c r="G1770" s="10">
        <v>361.25</v>
      </c>
      <c r="H1770">
        <v>0</v>
      </c>
      <c r="I1770" s="10" t="str">
        <f>_xlfn.XLOOKUP(Q1_2025[[#This Row],[Artikelnr]],Artikel_prijzen[Artnr],Artikel_prijzen[Groep],"")</f>
        <v>Elektra</v>
      </c>
      <c r="J1770" s="10">
        <f>_xlfn.XLOOKUP(Q1_2025[[#This Row],[Artikelnr]],Artikel_prijzen[Artnr],Artikel_prijzen[Prijs 2025],"")</f>
        <v>252.35</v>
      </c>
      <c r="K1770" s="10" t="str">
        <f>IF(Q1_2025[[#This Row],[Artikelprijs]]&lt;&gt;"",IF(Q1_2025[[#This Row],[Stuksprijs]]=Q1_2025[[#This Row],[Artikelprijs]],"Prijs gelijk","Prijs wijkt af"),"")</f>
        <v>Prijs wijkt af</v>
      </c>
      <c r="L1770" s="10"/>
      <c r="M1770" t="s">
        <v>536</v>
      </c>
      <c r="N1770" s="10">
        <f>IF(Q1_2025[[#This Row],[Prijstype]]="Artikelprijs",Q1_2025[[#This Row],[Artikelprijs]],Q1_2025[[#This Row],[Stuksprijs]])</f>
        <v>252.35</v>
      </c>
      <c r="O1770" s="10">
        <f>IF(Q1_2025[[#This Row],[Prijstype]]="Artikelprijs",Q1_2025[[#This Row],[Artikelprijs]] * Q1_2025[[#This Row],[Besteld]],Q1_2025[[#This Row],[Brutobedrag]])</f>
        <v>252.35</v>
      </c>
      <c r="P1770" s="10">
        <f>IF(Q1_2025[[#This Row],[Prijstype]] = "Artikelprijs",Q1_2025[[#This Row],[Brutobedrag 2]]*(100-Q1_2025[[#This Row],[Relatiekorting percentage]])/100,Q1_2025[[#This Row],[Bruto - Rel.korting]])</f>
        <v>252.35</v>
      </c>
    </row>
    <row r="1771" spans="1:16" x14ac:dyDescent="0.3">
      <c r="A1771" t="s">
        <v>310</v>
      </c>
      <c r="B1771">
        <v>5022033</v>
      </c>
      <c r="C1771" t="s">
        <v>286</v>
      </c>
      <c r="D1771">
        <v>1</v>
      </c>
      <c r="E1771" s="10">
        <v>748.75</v>
      </c>
      <c r="F1771" s="10">
        <v>748.75</v>
      </c>
      <c r="G1771" s="10">
        <v>748.75</v>
      </c>
      <c r="H1771">
        <v>0</v>
      </c>
      <c r="I1771" s="10" t="str">
        <f>_xlfn.XLOOKUP(Q1_2025[[#This Row],[Artikelnr]],Artikel_prijzen[Artnr],Artikel_prijzen[Groep],"")</f>
        <v>Elektra</v>
      </c>
      <c r="J1771" s="10">
        <f>_xlfn.XLOOKUP(Q1_2025[[#This Row],[Artikelnr]],Artikel_prijzen[Artnr],Artikel_prijzen[Prijs 2025],"")</f>
        <v>458.35</v>
      </c>
      <c r="K1771" s="10" t="str">
        <f>IF(Q1_2025[[#This Row],[Artikelprijs]]&lt;&gt;"",IF(Q1_2025[[#This Row],[Stuksprijs]]=Q1_2025[[#This Row],[Artikelprijs]],"Prijs gelijk","Prijs wijkt af"),"")</f>
        <v>Prijs wijkt af</v>
      </c>
      <c r="L1771" s="10"/>
      <c r="M1771" t="s">
        <v>536</v>
      </c>
      <c r="N1771" s="10">
        <f>IF(Q1_2025[[#This Row],[Prijstype]]="Artikelprijs",Q1_2025[[#This Row],[Artikelprijs]],Q1_2025[[#This Row],[Stuksprijs]])</f>
        <v>458.35</v>
      </c>
      <c r="O1771" s="10">
        <f>IF(Q1_2025[[#This Row],[Prijstype]]="Artikelprijs",Q1_2025[[#This Row],[Artikelprijs]] * Q1_2025[[#This Row],[Besteld]],Q1_2025[[#This Row],[Brutobedrag]])</f>
        <v>458.35</v>
      </c>
      <c r="P1771" s="10">
        <f>IF(Q1_2025[[#This Row],[Prijstype]] = "Artikelprijs",Q1_2025[[#This Row],[Brutobedrag 2]]*(100-Q1_2025[[#This Row],[Relatiekorting percentage]])/100,Q1_2025[[#This Row],[Bruto - Rel.korting]])</f>
        <v>458.35</v>
      </c>
    </row>
    <row r="1772" spans="1:16" x14ac:dyDescent="0.3">
      <c r="A1772" t="s">
        <v>310</v>
      </c>
      <c r="B1772">
        <v>5022027</v>
      </c>
      <c r="C1772" t="s">
        <v>279</v>
      </c>
      <c r="D1772">
        <v>1</v>
      </c>
      <c r="E1772" s="10">
        <v>429.38</v>
      </c>
      <c r="F1772" s="10">
        <v>429.38</v>
      </c>
      <c r="G1772" s="10">
        <v>429.38</v>
      </c>
      <c r="H1772">
        <v>0</v>
      </c>
      <c r="I1772" s="10" t="str">
        <f>_xlfn.XLOOKUP(Q1_2025[[#This Row],[Artikelnr]],Artikel_prijzen[Artnr],Artikel_prijzen[Groep],"")</f>
        <v>Elektra</v>
      </c>
      <c r="J1772" s="10">
        <f>_xlfn.XLOOKUP(Q1_2025[[#This Row],[Artikelnr]],Artikel_prijzen[Artnr],Artikel_prijzen[Prijs 2025],"")</f>
        <v>298.7</v>
      </c>
      <c r="K1772" s="10" t="str">
        <f>IF(Q1_2025[[#This Row],[Artikelprijs]]&lt;&gt;"",IF(Q1_2025[[#This Row],[Stuksprijs]]=Q1_2025[[#This Row],[Artikelprijs]],"Prijs gelijk","Prijs wijkt af"),"")</f>
        <v>Prijs wijkt af</v>
      </c>
      <c r="L1772" s="10"/>
      <c r="M1772" t="s">
        <v>536</v>
      </c>
      <c r="N1772" s="10">
        <f>IF(Q1_2025[[#This Row],[Prijstype]]="Artikelprijs",Q1_2025[[#This Row],[Artikelprijs]],Q1_2025[[#This Row],[Stuksprijs]])</f>
        <v>298.7</v>
      </c>
      <c r="O1772" s="10">
        <f>IF(Q1_2025[[#This Row],[Prijstype]]="Artikelprijs",Q1_2025[[#This Row],[Artikelprijs]] * Q1_2025[[#This Row],[Besteld]],Q1_2025[[#This Row],[Brutobedrag]])</f>
        <v>298.7</v>
      </c>
      <c r="P1772" s="10">
        <f>IF(Q1_2025[[#This Row],[Prijstype]] = "Artikelprijs",Q1_2025[[#This Row],[Brutobedrag 2]]*(100-Q1_2025[[#This Row],[Relatiekorting percentage]])/100,Q1_2025[[#This Row],[Bruto - Rel.korting]])</f>
        <v>298.7</v>
      </c>
    </row>
    <row r="1773" spans="1:16" x14ac:dyDescent="0.3">
      <c r="A1773" t="s">
        <v>310</v>
      </c>
      <c r="B1773">
        <v>5022049</v>
      </c>
      <c r="C1773" t="s">
        <v>280</v>
      </c>
      <c r="D1773">
        <v>1</v>
      </c>
      <c r="E1773" s="10">
        <v>547.83000000000004</v>
      </c>
      <c r="F1773" s="10">
        <v>547.83000000000004</v>
      </c>
      <c r="G1773" s="10">
        <v>547.83000000000004</v>
      </c>
      <c r="H1773">
        <v>0</v>
      </c>
      <c r="I1773" s="10" t="str">
        <f>_xlfn.XLOOKUP(Q1_2025[[#This Row],[Artikelnr]],Artikel_prijzen[Artnr],Artikel_prijzen[Groep],"")</f>
        <v>Elektra</v>
      </c>
      <c r="J1773" s="10">
        <f>_xlfn.XLOOKUP(Q1_2025[[#This Row],[Artikelnr]],Artikel_prijzen[Artnr],Artikel_prijzen[Prijs 2025],"")</f>
        <v>417.15</v>
      </c>
      <c r="K1773" s="10" t="str">
        <f>IF(Q1_2025[[#This Row],[Artikelprijs]]&lt;&gt;"",IF(Q1_2025[[#This Row],[Stuksprijs]]=Q1_2025[[#This Row],[Artikelprijs]],"Prijs gelijk","Prijs wijkt af"),"")</f>
        <v>Prijs wijkt af</v>
      </c>
      <c r="L1773" s="10"/>
      <c r="M1773" t="s">
        <v>536</v>
      </c>
      <c r="N1773" s="10">
        <f>IF(Q1_2025[[#This Row],[Prijstype]]="Artikelprijs",Q1_2025[[#This Row],[Artikelprijs]],Q1_2025[[#This Row],[Stuksprijs]])</f>
        <v>417.15</v>
      </c>
      <c r="O1773" s="10">
        <f>IF(Q1_2025[[#This Row],[Prijstype]]="Artikelprijs",Q1_2025[[#This Row],[Artikelprijs]] * Q1_2025[[#This Row],[Besteld]],Q1_2025[[#This Row],[Brutobedrag]])</f>
        <v>417.15</v>
      </c>
      <c r="P1773" s="10">
        <f>IF(Q1_2025[[#This Row],[Prijstype]] = "Artikelprijs",Q1_2025[[#This Row],[Brutobedrag 2]]*(100-Q1_2025[[#This Row],[Relatiekorting percentage]])/100,Q1_2025[[#This Row],[Bruto - Rel.korting]])</f>
        <v>417.15</v>
      </c>
    </row>
    <row r="1774" spans="1:16" x14ac:dyDescent="0.3">
      <c r="A1774" t="s">
        <v>310</v>
      </c>
      <c r="B1774">
        <v>5022029</v>
      </c>
      <c r="C1774" t="s">
        <v>282</v>
      </c>
      <c r="D1774">
        <v>1</v>
      </c>
      <c r="E1774" s="10">
        <v>514.14</v>
      </c>
      <c r="F1774" s="10">
        <v>514.14</v>
      </c>
      <c r="G1774" s="10">
        <v>514.14</v>
      </c>
      <c r="H1774">
        <v>0</v>
      </c>
      <c r="I1774" s="10" t="str">
        <f>_xlfn.XLOOKUP(Q1_2025[[#This Row],[Artikelnr]],Artikel_prijzen[Artnr],Artikel_prijzen[Groep],"")</f>
        <v>Elektra</v>
      </c>
      <c r="J1774" s="10">
        <f>_xlfn.XLOOKUP(Q1_2025[[#This Row],[Artikelnr]],Artikel_prijzen[Artnr],Artikel_prijzen[Prijs 2025],"")</f>
        <v>339.9</v>
      </c>
      <c r="K1774" s="10" t="str">
        <f>IF(Q1_2025[[#This Row],[Artikelprijs]]&lt;&gt;"",IF(Q1_2025[[#This Row],[Stuksprijs]]=Q1_2025[[#This Row],[Artikelprijs]],"Prijs gelijk","Prijs wijkt af"),"")</f>
        <v>Prijs wijkt af</v>
      </c>
      <c r="L1774" s="10"/>
      <c r="M1774" t="s">
        <v>536</v>
      </c>
      <c r="N1774" s="10">
        <f>IF(Q1_2025[[#This Row],[Prijstype]]="Artikelprijs",Q1_2025[[#This Row],[Artikelprijs]],Q1_2025[[#This Row],[Stuksprijs]])</f>
        <v>339.9</v>
      </c>
      <c r="O1774" s="10">
        <f>IF(Q1_2025[[#This Row],[Prijstype]]="Artikelprijs",Q1_2025[[#This Row],[Artikelprijs]] * Q1_2025[[#This Row],[Besteld]],Q1_2025[[#This Row],[Brutobedrag]])</f>
        <v>339.9</v>
      </c>
      <c r="P1774" s="10">
        <f>IF(Q1_2025[[#This Row],[Prijstype]] = "Artikelprijs",Q1_2025[[#This Row],[Brutobedrag 2]]*(100-Q1_2025[[#This Row],[Relatiekorting percentage]])/100,Q1_2025[[#This Row],[Bruto - Rel.korting]])</f>
        <v>339.9</v>
      </c>
    </row>
    <row r="1775" spans="1:16" x14ac:dyDescent="0.3">
      <c r="A1775" t="s">
        <v>310</v>
      </c>
      <c r="B1775">
        <v>5021034</v>
      </c>
      <c r="C1775" t="s">
        <v>276</v>
      </c>
      <c r="D1775">
        <v>1</v>
      </c>
      <c r="E1775" s="10">
        <v>180</v>
      </c>
      <c r="F1775" s="10">
        <v>180</v>
      </c>
      <c r="G1775" s="10">
        <v>180</v>
      </c>
      <c r="H1775">
        <v>0</v>
      </c>
      <c r="I1775" s="10" t="str">
        <f>_xlfn.XLOOKUP(Q1_2025[[#This Row],[Artikelnr]],Artikel_prijzen[Artnr],Artikel_prijzen[Groep],"")</f>
        <v>Elektra</v>
      </c>
      <c r="J1775" s="10">
        <f>_xlfn.XLOOKUP(Q1_2025[[#This Row],[Artikelnr]],Artikel_prijzen[Artnr],Artikel_prijzen[Prijs 2025],"")</f>
        <v>106.8625</v>
      </c>
      <c r="K1775" s="10" t="str">
        <f>IF(Q1_2025[[#This Row],[Artikelprijs]]&lt;&gt;"",IF(Q1_2025[[#This Row],[Stuksprijs]]=Q1_2025[[#This Row],[Artikelprijs]],"Prijs gelijk","Prijs wijkt af"),"")</f>
        <v>Prijs wijkt af</v>
      </c>
      <c r="L1775" s="10"/>
      <c r="M1775" t="s">
        <v>536</v>
      </c>
      <c r="N1775" s="10">
        <f>IF(Q1_2025[[#This Row],[Prijstype]]="Artikelprijs",Q1_2025[[#This Row],[Artikelprijs]],Q1_2025[[#This Row],[Stuksprijs]])</f>
        <v>106.8625</v>
      </c>
      <c r="O1775" s="10">
        <f>IF(Q1_2025[[#This Row],[Prijstype]]="Artikelprijs",Q1_2025[[#This Row],[Artikelprijs]] * Q1_2025[[#This Row],[Besteld]],Q1_2025[[#This Row],[Brutobedrag]])</f>
        <v>106.8625</v>
      </c>
      <c r="P1775" s="10">
        <f>IF(Q1_2025[[#This Row],[Prijstype]] = "Artikelprijs",Q1_2025[[#This Row],[Brutobedrag 2]]*(100-Q1_2025[[#This Row],[Relatiekorting percentage]])/100,Q1_2025[[#This Row],[Bruto - Rel.korting]])</f>
        <v>106.8625</v>
      </c>
    </row>
    <row r="1776" spans="1:16" x14ac:dyDescent="0.3">
      <c r="A1776" t="s">
        <v>310</v>
      </c>
      <c r="B1776">
        <v>5022029</v>
      </c>
      <c r="C1776" t="s">
        <v>282</v>
      </c>
      <c r="D1776">
        <v>1</v>
      </c>
      <c r="E1776" s="10">
        <v>514.14</v>
      </c>
      <c r="F1776" s="10">
        <v>514.14</v>
      </c>
      <c r="G1776" s="10">
        <v>514.14</v>
      </c>
      <c r="H1776">
        <v>0</v>
      </c>
      <c r="I1776" s="10" t="str">
        <f>_xlfn.XLOOKUP(Q1_2025[[#This Row],[Artikelnr]],Artikel_prijzen[Artnr],Artikel_prijzen[Groep],"")</f>
        <v>Elektra</v>
      </c>
      <c r="J1776" s="10">
        <f>_xlfn.XLOOKUP(Q1_2025[[#This Row],[Artikelnr]],Artikel_prijzen[Artnr],Artikel_prijzen[Prijs 2025],"")</f>
        <v>339.9</v>
      </c>
      <c r="K1776" s="10" t="str">
        <f>IF(Q1_2025[[#This Row],[Artikelprijs]]&lt;&gt;"",IF(Q1_2025[[#This Row],[Stuksprijs]]=Q1_2025[[#This Row],[Artikelprijs]],"Prijs gelijk","Prijs wijkt af"),"")</f>
        <v>Prijs wijkt af</v>
      </c>
      <c r="L1776" s="10"/>
      <c r="M1776" t="s">
        <v>536</v>
      </c>
      <c r="N1776" s="10">
        <f>IF(Q1_2025[[#This Row],[Prijstype]]="Artikelprijs",Q1_2025[[#This Row],[Artikelprijs]],Q1_2025[[#This Row],[Stuksprijs]])</f>
        <v>339.9</v>
      </c>
      <c r="O1776" s="10">
        <f>IF(Q1_2025[[#This Row],[Prijstype]]="Artikelprijs",Q1_2025[[#This Row],[Artikelprijs]] * Q1_2025[[#This Row],[Besteld]],Q1_2025[[#This Row],[Brutobedrag]])</f>
        <v>339.9</v>
      </c>
      <c r="P1776" s="10">
        <f>IF(Q1_2025[[#This Row],[Prijstype]] = "Artikelprijs",Q1_2025[[#This Row],[Brutobedrag 2]]*(100-Q1_2025[[#This Row],[Relatiekorting percentage]])/100,Q1_2025[[#This Row],[Bruto - Rel.korting]])</f>
        <v>339.9</v>
      </c>
    </row>
    <row r="1777" spans="1:16" x14ac:dyDescent="0.3">
      <c r="A1777" t="s">
        <v>310</v>
      </c>
      <c r="B1777">
        <v>5022039</v>
      </c>
      <c r="C1777" t="s">
        <v>288</v>
      </c>
      <c r="D1777">
        <v>1</v>
      </c>
      <c r="E1777" s="10">
        <v>1229.2</v>
      </c>
      <c r="F1777" s="10">
        <v>1229.2</v>
      </c>
      <c r="G1777" s="10">
        <v>1229.2</v>
      </c>
      <c r="H1777">
        <v>0</v>
      </c>
      <c r="I1777" s="10" t="str">
        <f>_xlfn.XLOOKUP(Q1_2025[[#This Row],[Artikelnr]],Artikel_prijzen[Artnr],Artikel_prijzen[Groep],"")</f>
        <v>Elektra</v>
      </c>
      <c r="J1777" s="10">
        <f>_xlfn.XLOOKUP(Q1_2025[[#This Row],[Artikelnr]],Artikel_prijzen[Artnr],Artikel_prijzen[Prijs 2025],"")</f>
        <v>700</v>
      </c>
      <c r="K1777" s="10" t="str">
        <f>IF(Q1_2025[[#This Row],[Artikelprijs]]&lt;&gt;"",IF(Q1_2025[[#This Row],[Stuksprijs]]=Q1_2025[[#This Row],[Artikelprijs]],"Prijs gelijk","Prijs wijkt af"),"")</f>
        <v>Prijs wijkt af</v>
      </c>
      <c r="L1777" s="10"/>
      <c r="M1777" t="s">
        <v>536</v>
      </c>
      <c r="N1777" s="10">
        <f>IF(Q1_2025[[#This Row],[Prijstype]]="Artikelprijs",Q1_2025[[#This Row],[Artikelprijs]],Q1_2025[[#This Row],[Stuksprijs]])</f>
        <v>700</v>
      </c>
      <c r="O1777" s="10">
        <f>IF(Q1_2025[[#This Row],[Prijstype]]="Artikelprijs",Q1_2025[[#This Row],[Artikelprijs]] * Q1_2025[[#This Row],[Besteld]],Q1_2025[[#This Row],[Brutobedrag]])</f>
        <v>700</v>
      </c>
      <c r="P1777" s="10">
        <f>IF(Q1_2025[[#This Row],[Prijstype]] = "Artikelprijs",Q1_2025[[#This Row],[Brutobedrag 2]]*(100-Q1_2025[[#This Row],[Relatiekorting percentage]])/100,Q1_2025[[#This Row],[Bruto - Rel.korting]])</f>
        <v>700</v>
      </c>
    </row>
    <row r="1778" spans="1:16" x14ac:dyDescent="0.3">
      <c r="A1778" t="s">
        <v>310</v>
      </c>
      <c r="B1778">
        <v>3002023</v>
      </c>
      <c r="C1778" t="s">
        <v>320</v>
      </c>
      <c r="D1778">
        <v>1</v>
      </c>
      <c r="E1778" s="10">
        <v>104.09</v>
      </c>
      <c r="F1778" s="10">
        <v>104.09</v>
      </c>
      <c r="G1778" s="10">
        <v>104.09</v>
      </c>
      <c r="H1778">
        <v>0</v>
      </c>
      <c r="I1778" s="10" t="str">
        <f>_xlfn.XLOOKUP(Q1_2025[[#This Row],[Artikelnr]],Artikel_prijzen[Artnr],Artikel_prijzen[Groep],"")</f>
        <v/>
      </c>
      <c r="J1778" s="10" t="str">
        <f>_xlfn.XLOOKUP(Q1_2025[[#This Row],[Artikelnr]],Artikel_prijzen[Artnr],Artikel_prijzen[Prijs 2025],"")</f>
        <v/>
      </c>
      <c r="K1778" s="10" t="str">
        <f>IF(Q1_2025[[#This Row],[Artikelprijs]]&lt;&gt;"",IF(Q1_2025[[#This Row],[Stuksprijs]]=Q1_2025[[#This Row],[Artikelprijs]],"Prijs gelijk","Prijs wijkt af"),"")</f>
        <v/>
      </c>
      <c r="L1778" s="10"/>
      <c r="N1778" s="10">
        <f>IF(Q1_2025[[#This Row],[Prijstype]]="Artikelprijs",Q1_2025[[#This Row],[Artikelprijs]],Q1_2025[[#This Row],[Stuksprijs]])</f>
        <v>104.09</v>
      </c>
      <c r="O1778" s="10">
        <f>IF(Q1_2025[[#This Row],[Prijstype]]="Artikelprijs",Q1_2025[[#This Row],[Artikelprijs]] * Q1_2025[[#This Row],[Besteld]],Q1_2025[[#This Row],[Brutobedrag]])</f>
        <v>104.09</v>
      </c>
      <c r="P1778" s="10">
        <f>IF(Q1_2025[[#This Row],[Prijstype]] = "Artikelprijs",Q1_2025[[#This Row],[Brutobedrag 2]]*(100-Q1_2025[[#This Row],[Relatiekorting percentage]])/100,Q1_2025[[#This Row],[Bruto - Rel.korting]])</f>
        <v>104.09</v>
      </c>
    </row>
    <row r="1779" spans="1:16" x14ac:dyDescent="0.3">
      <c r="A1779" t="s">
        <v>310</v>
      </c>
      <c r="B1779">
        <v>5022029</v>
      </c>
      <c r="C1779" t="s">
        <v>282</v>
      </c>
      <c r="D1779">
        <v>1</v>
      </c>
      <c r="E1779" s="10">
        <v>514.14</v>
      </c>
      <c r="F1779" s="10">
        <v>514.14</v>
      </c>
      <c r="G1779" s="10">
        <v>514.14</v>
      </c>
      <c r="H1779">
        <v>0</v>
      </c>
      <c r="I1779" s="10" t="str">
        <f>_xlfn.XLOOKUP(Q1_2025[[#This Row],[Artikelnr]],Artikel_prijzen[Artnr],Artikel_prijzen[Groep],"")</f>
        <v>Elektra</v>
      </c>
      <c r="J1779" s="10">
        <f>_xlfn.XLOOKUP(Q1_2025[[#This Row],[Artikelnr]],Artikel_prijzen[Artnr],Artikel_prijzen[Prijs 2025],"")</f>
        <v>339.9</v>
      </c>
      <c r="K1779" s="10" t="str">
        <f>IF(Q1_2025[[#This Row],[Artikelprijs]]&lt;&gt;"",IF(Q1_2025[[#This Row],[Stuksprijs]]=Q1_2025[[#This Row],[Artikelprijs]],"Prijs gelijk","Prijs wijkt af"),"")</f>
        <v>Prijs wijkt af</v>
      </c>
      <c r="L1779" s="10"/>
      <c r="M1779" t="s">
        <v>536</v>
      </c>
      <c r="N1779" s="10">
        <f>IF(Q1_2025[[#This Row],[Prijstype]]="Artikelprijs",Q1_2025[[#This Row],[Artikelprijs]],Q1_2025[[#This Row],[Stuksprijs]])</f>
        <v>339.9</v>
      </c>
      <c r="O1779" s="10">
        <f>IF(Q1_2025[[#This Row],[Prijstype]]="Artikelprijs",Q1_2025[[#This Row],[Artikelprijs]] * Q1_2025[[#This Row],[Besteld]],Q1_2025[[#This Row],[Brutobedrag]])</f>
        <v>339.9</v>
      </c>
      <c r="P1779" s="10">
        <f>IF(Q1_2025[[#This Row],[Prijstype]] = "Artikelprijs",Q1_2025[[#This Row],[Brutobedrag 2]]*(100-Q1_2025[[#This Row],[Relatiekorting percentage]])/100,Q1_2025[[#This Row],[Bruto - Rel.korting]])</f>
        <v>339.9</v>
      </c>
    </row>
    <row r="1780" spans="1:16" x14ac:dyDescent="0.3">
      <c r="A1780" t="s">
        <v>310</v>
      </c>
      <c r="B1780">
        <v>5022033</v>
      </c>
      <c r="C1780" t="s">
        <v>286</v>
      </c>
      <c r="D1780">
        <v>1</v>
      </c>
      <c r="E1780" s="10">
        <v>748.75</v>
      </c>
      <c r="F1780" s="10">
        <v>748.75</v>
      </c>
      <c r="G1780" s="10">
        <v>748.75</v>
      </c>
      <c r="H1780">
        <v>0</v>
      </c>
      <c r="I1780" s="10" t="str">
        <f>_xlfn.XLOOKUP(Q1_2025[[#This Row],[Artikelnr]],Artikel_prijzen[Artnr],Artikel_prijzen[Groep],"")</f>
        <v>Elektra</v>
      </c>
      <c r="J1780" s="10">
        <f>_xlfn.XLOOKUP(Q1_2025[[#This Row],[Artikelnr]],Artikel_prijzen[Artnr],Artikel_prijzen[Prijs 2025],"")</f>
        <v>458.35</v>
      </c>
      <c r="K1780" s="10" t="str">
        <f>IF(Q1_2025[[#This Row],[Artikelprijs]]&lt;&gt;"",IF(Q1_2025[[#This Row],[Stuksprijs]]=Q1_2025[[#This Row],[Artikelprijs]],"Prijs gelijk","Prijs wijkt af"),"")</f>
        <v>Prijs wijkt af</v>
      </c>
      <c r="L1780" s="10"/>
      <c r="M1780" t="s">
        <v>536</v>
      </c>
      <c r="N1780" s="10">
        <f>IF(Q1_2025[[#This Row],[Prijstype]]="Artikelprijs",Q1_2025[[#This Row],[Artikelprijs]],Q1_2025[[#This Row],[Stuksprijs]])</f>
        <v>458.35</v>
      </c>
      <c r="O1780" s="10">
        <f>IF(Q1_2025[[#This Row],[Prijstype]]="Artikelprijs",Q1_2025[[#This Row],[Artikelprijs]] * Q1_2025[[#This Row],[Besteld]],Q1_2025[[#This Row],[Brutobedrag]])</f>
        <v>458.35</v>
      </c>
      <c r="P1780" s="10">
        <f>IF(Q1_2025[[#This Row],[Prijstype]] = "Artikelprijs",Q1_2025[[#This Row],[Brutobedrag 2]]*(100-Q1_2025[[#This Row],[Relatiekorting percentage]])/100,Q1_2025[[#This Row],[Bruto - Rel.korting]])</f>
        <v>458.35</v>
      </c>
    </row>
    <row r="1781" spans="1:16" x14ac:dyDescent="0.3">
      <c r="A1781" t="s">
        <v>310</v>
      </c>
      <c r="B1781">
        <v>5021034</v>
      </c>
      <c r="C1781" t="s">
        <v>276</v>
      </c>
      <c r="D1781">
        <v>2</v>
      </c>
      <c r="E1781" s="10">
        <v>180</v>
      </c>
      <c r="F1781" s="10">
        <v>360</v>
      </c>
      <c r="G1781" s="10">
        <v>360</v>
      </c>
      <c r="H1781">
        <v>0</v>
      </c>
      <c r="I1781" s="10" t="str">
        <f>_xlfn.XLOOKUP(Q1_2025[[#This Row],[Artikelnr]],Artikel_prijzen[Artnr],Artikel_prijzen[Groep],"")</f>
        <v>Elektra</v>
      </c>
      <c r="J1781" s="10">
        <f>_xlfn.XLOOKUP(Q1_2025[[#This Row],[Artikelnr]],Artikel_prijzen[Artnr],Artikel_prijzen[Prijs 2025],"")</f>
        <v>106.8625</v>
      </c>
      <c r="K1781" s="10" t="str">
        <f>IF(Q1_2025[[#This Row],[Artikelprijs]]&lt;&gt;"",IF(Q1_2025[[#This Row],[Stuksprijs]]=Q1_2025[[#This Row],[Artikelprijs]],"Prijs gelijk","Prijs wijkt af"),"")</f>
        <v>Prijs wijkt af</v>
      </c>
      <c r="L1781" s="10"/>
      <c r="M1781" t="s">
        <v>536</v>
      </c>
      <c r="N1781" s="10">
        <f>IF(Q1_2025[[#This Row],[Prijstype]]="Artikelprijs",Q1_2025[[#This Row],[Artikelprijs]],Q1_2025[[#This Row],[Stuksprijs]])</f>
        <v>106.8625</v>
      </c>
      <c r="O1781" s="10">
        <f>IF(Q1_2025[[#This Row],[Prijstype]]="Artikelprijs",Q1_2025[[#This Row],[Artikelprijs]] * Q1_2025[[#This Row],[Besteld]],Q1_2025[[#This Row],[Brutobedrag]])</f>
        <v>213.72499999999999</v>
      </c>
      <c r="P1781" s="10">
        <f>IF(Q1_2025[[#This Row],[Prijstype]] = "Artikelprijs",Q1_2025[[#This Row],[Brutobedrag 2]]*(100-Q1_2025[[#This Row],[Relatiekorting percentage]])/100,Q1_2025[[#This Row],[Bruto - Rel.korting]])</f>
        <v>213.72499999999999</v>
      </c>
    </row>
    <row r="1782" spans="1:16" x14ac:dyDescent="0.3">
      <c r="A1782" t="s">
        <v>310</v>
      </c>
      <c r="B1782">
        <v>5022025</v>
      </c>
      <c r="C1782" t="s">
        <v>277</v>
      </c>
      <c r="D1782">
        <v>1</v>
      </c>
      <c r="E1782" s="10">
        <v>361.25</v>
      </c>
      <c r="F1782" s="10">
        <v>361.25</v>
      </c>
      <c r="G1782" s="10">
        <v>361.25</v>
      </c>
      <c r="H1782">
        <v>0</v>
      </c>
      <c r="I1782" s="10" t="str">
        <f>_xlfn.XLOOKUP(Q1_2025[[#This Row],[Artikelnr]],Artikel_prijzen[Artnr],Artikel_prijzen[Groep],"")</f>
        <v>Elektra</v>
      </c>
      <c r="J1782" s="10">
        <f>_xlfn.XLOOKUP(Q1_2025[[#This Row],[Artikelnr]],Artikel_prijzen[Artnr],Artikel_prijzen[Prijs 2025],"")</f>
        <v>252.35</v>
      </c>
      <c r="K1782" s="10" t="str">
        <f>IF(Q1_2025[[#This Row],[Artikelprijs]]&lt;&gt;"",IF(Q1_2025[[#This Row],[Stuksprijs]]=Q1_2025[[#This Row],[Artikelprijs]],"Prijs gelijk","Prijs wijkt af"),"")</f>
        <v>Prijs wijkt af</v>
      </c>
      <c r="L1782" s="10"/>
      <c r="M1782" t="s">
        <v>536</v>
      </c>
      <c r="N1782" s="10">
        <f>IF(Q1_2025[[#This Row],[Prijstype]]="Artikelprijs",Q1_2025[[#This Row],[Artikelprijs]],Q1_2025[[#This Row],[Stuksprijs]])</f>
        <v>252.35</v>
      </c>
      <c r="O1782" s="10">
        <f>IF(Q1_2025[[#This Row],[Prijstype]]="Artikelprijs",Q1_2025[[#This Row],[Artikelprijs]] * Q1_2025[[#This Row],[Besteld]],Q1_2025[[#This Row],[Brutobedrag]])</f>
        <v>252.35</v>
      </c>
      <c r="P1782" s="10">
        <f>IF(Q1_2025[[#This Row],[Prijstype]] = "Artikelprijs",Q1_2025[[#This Row],[Brutobedrag 2]]*(100-Q1_2025[[#This Row],[Relatiekorting percentage]])/100,Q1_2025[[#This Row],[Bruto - Rel.korting]])</f>
        <v>252.35</v>
      </c>
    </row>
    <row r="1783" spans="1:16" x14ac:dyDescent="0.3">
      <c r="A1783" t="s">
        <v>310</v>
      </c>
      <c r="B1783">
        <v>5040011</v>
      </c>
      <c r="C1783" t="s">
        <v>321</v>
      </c>
      <c r="D1783">
        <v>1</v>
      </c>
      <c r="E1783" s="10">
        <v>638.6</v>
      </c>
      <c r="F1783" s="10">
        <v>638.6</v>
      </c>
      <c r="G1783" s="10">
        <v>638.6</v>
      </c>
      <c r="H1783">
        <v>0</v>
      </c>
      <c r="I1783" s="10" t="str">
        <f>_xlfn.XLOOKUP(Q1_2025[[#This Row],[Artikelnr]],Artikel_prijzen[Artnr],Artikel_prijzen[Groep],"")</f>
        <v>AV</v>
      </c>
      <c r="J1783" s="10">
        <f>_xlfn.XLOOKUP(Q1_2025[[#This Row],[Artikelnr]],Artikel_prijzen[Artnr],Artikel_prijzen[Prijs 2025],"")</f>
        <v>620</v>
      </c>
      <c r="K1783" s="10" t="str">
        <f>IF(Q1_2025[[#This Row],[Artikelprijs]]&lt;&gt;"",IF(Q1_2025[[#This Row],[Stuksprijs]]=Q1_2025[[#This Row],[Artikelprijs]],"Prijs gelijk","Prijs wijkt af"),"")</f>
        <v>Prijs wijkt af</v>
      </c>
      <c r="L1783" s="10"/>
      <c r="M1783" t="s">
        <v>536</v>
      </c>
      <c r="N1783" s="10">
        <f>IF(Q1_2025[[#This Row],[Prijstype]]="Artikelprijs",Q1_2025[[#This Row],[Artikelprijs]],Q1_2025[[#This Row],[Stuksprijs]])</f>
        <v>620</v>
      </c>
      <c r="O1783" s="10">
        <f>IF(Q1_2025[[#This Row],[Prijstype]]="Artikelprijs",Q1_2025[[#This Row],[Artikelprijs]] * Q1_2025[[#This Row],[Besteld]],Q1_2025[[#This Row],[Brutobedrag]])</f>
        <v>620</v>
      </c>
      <c r="P1783" s="10">
        <f>IF(Q1_2025[[#This Row],[Prijstype]] = "Artikelprijs",Q1_2025[[#This Row],[Brutobedrag 2]]*(100-Q1_2025[[#This Row],[Relatiekorting percentage]])/100,Q1_2025[[#This Row],[Bruto - Rel.korting]])</f>
        <v>620</v>
      </c>
    </row>
    <row r="1784" spans="1:16" x14ac:dyDescent="0.3">
      <c r="A1784" t="s">
        <v>310</v>
      </c>
      <c r="B1784">
        <v>4001255</v>
      </c>
      <c r="C1784" t="s">
        <v>315</v>
      </c>
      <c r="D1784">
        <v>1</v>
      </c>
      <c r="E1784" s="10">
        <v>99.75</v>
      </c>
      <c r="F1784" s="10">
        <v>99.75</v>
      </c>
      <c r="G1784" s="10">
        <v>99.75</v>
      </c>
      <c r="H1784">
        <v>0</v>
      </c>
      <c r="I1784" s="10" t="str">
        <f>_xlfn.XLOOKUP(Q1_2025[[#This Row],[Artikelnr]],Artikel_prijzen[Artnr],Artikel_prijzen[Groep],"")</f>
        <v/>
      </c>
      <c r="J1784" s="10" t="str">
        <f>_xlfn.XLOOKUP(Q1_2025[[#This Row],[Artikelnr]],Artikel_prijzen[Artnr],Artikel_prijzen[Prijs 2025],"")</f>
        <v/>
      </c>
      <c r="K1784" s="10" t="str">
        <f>IF(Q1_2025[[#This Row],[Artikelprijs]]&lt;&gt;"",IF(Q1_2025[[#This Row],[Stuksprijs]]=Q1_2025[[#This Row],[Artikelprijs]],"Prijs gelijk","Prijs wijkt af"),"")</f>
        <v/>
      </c>
      <c r="L1784" s="10"/>
      <c r="N1784" s="10">
        <f>IF(Q1_2025[[#This Row],[Prijstype]]="Artikelprijs",Q1_2025[[#This Row],[Artikelprijs]],Q1_2025[[#This Row],[Stuksprijs]])</f>
        <v>99.75</v>
      </c>
      <c r="O1784" s="10">
        <f>IF(Q1_2025[[#This Row],[Prijstype]]="Artikelprijs",Q1_2025[[#This Row],[Artikelprijs]] * Q1_2025[[#This Row],[Besteld]],Q1_2025[[#This Row],[Brutobedrag]])</f>
        <v>99.75</v>
      </c>
      <c r="P1784" s="10">
        <f>IF(Q1_2025[[#This Row],[Prijstype]] = "Artikelprijs",Q1_2025[[#This Row],[Brutobedrag 2]]*(100-Q1_2025[[#This Row],[Relatiekorting percentage]])/100,Q1_2025[[#This Row],[Bruto - Rel.korting]])</f>
        <v>99.75</v>
      </c>
    </row>
    <row r="1785" spans="1:16" x14ac:dyDescent="0.3">
      <c r="A1785" t="s">
        <v>310</v>
      </c>
      <c r="B1785">
        <v>5022027</v>
      </c>
      <c r="C1785" t="s">
        <v>279</v>
      </c>
      <c r="D1785">
        <v>1</v>
      </c>
      <c r="E1785" s="10">
        <v>429.38</v>
      </c>
      <c r="F1785" s="10">
        <v>429.38</v>
      </c>
      <c r="G1785" s="10">
        <v>429.38</v>
      </c>
      <c r="H1785">
        <v>0</v>
      </c>
      <c r="I1785" s="10" t="str">
        <f>_xlfn.XLOOKUP(Q1_2025[[#This Row],[Artikelnr]],Artikel_prijzen[Artnr],Artikel_prijzen[Groep],"")</f>
        <v>Elektra</v>
      </c>
      <c r="J1785" s="10">
        <f>_xlfn.XLOOKUP(Q1_2025[[#This Row],[Artikelnr]],Artikel_prijzen[Artnr],Artikel_prijzen[Prijs 2025],"")</f>
        <v>298.7</v>
      </c>
      <c r="K1785" s="10" t="str">
        <f>IF(Q1_2025[[#This Row],[Artikelprijs]]&lt;&gt;"",IF(Q1_2025[[#This Row],[Stuksprijs]]=Q1_2025[[#This Row],[Artikelprijs]],"Prijs gelijk","Prijs wijkt af"),"")</f>
        <v>Prijs wijkt af</v>
      </c>
      <c r="L1785" s="10"/>
      <c r="M1785" t="s">
        <v>536</v>
      </c>
      <c r="N1785" s="10">
        <f>IF(Q1_2025[[#This Row],[Prijstype]]="Artikelprijs",Q1_2025[[#This Row],[Artikelprijs]],Q1_2025[[#This Row],[Stuksprijs]])</f>
        <v>298.7</v>
      </c>
      <c r="O1785" s="10">
        <f>IF(Q1_2025[[#This Row],[Prijstype]]="Artikelprijs",Q1_2025[[#This Row],[Artikelprijs]] * Q1_2025[[#This Row],[Besteld]],Q1_2025[[#This Row],[Brutobedrag]])</f>
        <v>298.7</v>
      </c>
      <c r="P1785" s="10">
        <f>IF(Q1_2025[[#This Row],[Prijstype]] = "Artikelprijs",Q1_2025[[#This Row],[Brutobedrag 2]]*(100-Q1_2025[[#This Row],[Relatiekorting percentage]])/100,Q1_2025[[#This Row],[Bruto - Rel.korting]])</f>
        <v>298.7</v>
      </c>
    </row>
    <row r="1786" spans="1:16" x14ac:dyDescent="0.3">
      <c r="A1786" t="s">
        <v>310</v>
      </c>
      <c r="B1786">
        <v>5022049</v>
      </c>
      <c r="C1786" t="s">
        <v>280</v>
      </c>
      <c r="D1786">
        <v>1</v>
      </c>
      <c r="E1786" s="10">
        <v>547.83000000000004</v>
      </c>
      <c r="F1786" s="10">
        <v>547.83000000000004</v>
      </c>
      <c r="G1786" s="10">
        <v>547.83000000000004</v>
      </c>
      <c r="H1786">
        <v>0</v>
      </c>
      <c r="I1786" s="10" t="str">
        <f>_xlfn.XLOOKUP(Q1_2025[[#This Row],[Artikelnr]],Artikel_prijzen[Artnr],Artikel_prijzen[Groep],"")</f>
        <v>Elektra</v>
      </c>
      <c r="J1786" s="10">
        <f>_xlfn.XLOOKUP(Q1_2025[[#This Row],[Artikelnr]],Artikel_prijzen[Artnr],Artikel_prijzen[Prijs 2025],"")</f>
        <v>417.15</v>
      </c>
      <c r="K1786" s="10" t="str">
        <f>IF(Q1_2025[[#This Row],[Artikelprijs]]&lt;&gt;"",IF(Q1_2025[[#This Row],[Stuksprijs]]=Q1_2025[[#This Row],[Artikelprijs]],"Prijs gelijk","Prijs wijkt af"),"")</f>
        <v>Prijs wijkt af</v>
      </c>
      <c r="L1786" s="10"/>
      <c r="M1786" t="s">
        <v>536</v>
      </c>
      <c r="N1786" s="10">
        <f>IF(Q1_2025[[#This Row],[Prijstype]]="Artikelprijs",Q1_2025[[#This Row],[Artikelprijs]],Q1_2025[[#This Row],[Stuksprijs]])</f>
        <v>417.15</v>
      </c>
      <c r="O1786" s="10">
        <f>IF(Q1_2025[[#This Row],[Prijstype]]="Artikelprijs",Q1_2025[[#This Row],[Artikelprijs]] * Q1_2025[[#This Row],[Besteld]],Q1_2025[[#This Row],[Brutobedrag]])</f>
        <v>417.15</v>
      </c>
      <c r="P1786" s="10">
        <f>IF(Q1_2025[[#This Row],[Prijstype]] = "Artikelprijs",Q1_2025[[#This Row],[Brutobedrag 2]]*(100-Q1_2025[[#This Row],[Relatiekorting percentage]])/100,Q1_2025[[#This Row],[Bruto - Rel.korting]])</f>
        <v>417.15</v>
      </c>
    </row>
    <row r="1787" spans="1:16" x14ac:dyDescent="0.3">
      <c r="A1787" t="s">
        <v>310</v>
      </c>
      <c r="B1787">
        <v>5022029</v>
      </c>
      <c r="C1787" t="s">
        <v>282</v>
      </c>
      <c r="D1787">
        <v>1</v>
      </c>
      <c r="E1787" s="10">
        <v>514.14</v>
      </c>
      <c r="F1787" s="10">
        <v>514.14</v>
      </c>
      <c r="G1787" s="10">
        <v>514.14</v>
      </c>
      <c r="H1787">
        <v>0</v>
      </c>
      <c r="I1787" s="10" t="str">
        <f>_xlfn.XLOOKUP(Q1_2025[[#This Row],[Artikelnr]],Artikel_prijzen[Artnr],Artikel_prijzen[Groep],"")</f>
        <v>Elektra</v>
      </c>
      <c r="J1787" s="10">
        <f>_xlfn.XLOOKUP(Q1_2025[[#This Row],[Artikelnr]],Artikel_prijzen[Artnr],Artikel_prijzen[Prijs 2025],"")</f>
        <v>339.9</v>
      </c>
      <c r="K1787" s="10" t="str">
        <f>IF(Q1_2025[[#This Row],[Artikelprijs]]&lt;&gt;"",IF(Q1_2025[[#This Row],[Stuksprijs]]=Q1_2025[[#This Row],[Artikelprijs]],"Prijs gelijk","Prijs wijkt af"),"")</f>
        <v>Prijs wijkt af</v>
      </c>
      <c r="L1787" s="10"/>
      <c r="M1787" t="s">
        <v>536</v>
      </c>
      <c r="N1787" s="10">
        <f>IF(Q1_2025[[#This Row],[Prijstype]]="Artikelprijs",Q1_2025[[#This Row],[Artikelprijs]],Q1_2025[[#This Row],[Stuksprijs]])</f>
        <v>339.9</v>
      </c>
      <c r="O1787" s="10">
        <f>IF(Q1_2025[[#This Row],[Prijstype]]="Artikelprijs",Q1_2025[[#This Row],[Artikelprijs]] * Q1_2025[[#This Row],[Besteld]],Q1_2025[[#This Row],[Brutobedrag]])</f>
        <v>339.9</v>
      </c>
      <c r="P1787" s="10">
        <f>IF(Q1_2025[[#This Row],[Prijstype]] = "Artikelprijs",Q1_2025[[#This Row],[Brutobedrag 2]]*(100-Q1_2025[[#This Row],[Relatiekorting percentage]])/100,Q1_2025[[#This Row],[Bruto - Rel.korting]])</f>
        <v>339.9</v>
      </c>
    </row>
    <row r="1788" spans="1:16" x14ac:dyDescent="0.3">
      <c r="A1788" t="s">
        <v>310</v>
      </c>
      <c r="B1788">
        <v>5022027</v>
      </c>
      <c r="C1788" t="s">
        <v>279</v>
      </c>
      <c r="D1788">
        <v>1</v>
      </c>
      <c r="E1788" s="10">
        <v>429.38</v>
      </c>
      <c r="F1788" s="10">
        <v>429.38</v>
      </c>
      <c r="G1788" s="10">
        <v>429.38</v>
      </c>
      <c r="H1788">
        <v>0</v>
      </c>
      <c r="I1788" s="10" t="str">
        <f>_xlfn.XLOOKUP(Q1_2025[[#This Row],[Artikelnr]],Artikel_prijzen[Artnr],Artikel_prijzen[Groep],"")</f>
        <v>Elektra</v>
      </c>
      <c r="J1788" s="10">
        <f>_xlfn.XLOOKUP(Q1_2025[[#This Row],[Artikelnr]],Artikel_prijzen[Artnr],Artikel_prijzen[Prijs 2025],"")</f>
        <v>298.7</v>
      </c>
      <c r="K1788" s="10" t="str">
        <f>IF(Q1_2025[[#This Row],[Artikelprijs]]&lt;&gt;"",IF(Q1_2025[[#This Row],[Stuksprijs]]=Q1_2025[[#This Row],[Artikelprijs]],"Prijs gelijk","Prijs wijkt af"),"")</f>
        <v>Prijs wijkt af</v>
      </c>
      <c r="L1788" s="10"/>
      <c r="M1788" t="s">
        <v>536</v>
      </c>
      <c r="N1788" s="10">
        <f>IF(Q1_2025[[#This Row],[Prijstype]]="Artikelprijs",Q1_2025[[#This Row],[Artikelprijs]],Q1_2025[[#This Row],[Stuksprijs]])</f>
        <v>298.7</v>
      </c>
      <c r="O1788" s="10">
        <f>IF(Q1_2025[[#This Row],[Prijstype]]="Artikelprijs",Q1_2025[[#This Row],[Artikelprijs]] * Q1_2025[[#This Row],[Besteld]],Q1_2025[[#This Row],[Brutobedrag]])</f>
        <v>298.7</v>
      </c>
      <c r="P1788" s="10">
        <f>IF(Q1_2025[[#This Row],[Prijstype]] = "Artikelprijs",Q1_2025[[#This Row],[Brutobedrag 2]]*(100-Q1_2025[[#This Row],[Relatiekorting percentage]])/100,Q1_2025[[#This Row],[Bruto - Rel.korting]])</f>
        <v>298.7</v>
      </c>
    </row>
    <row r="1789" spans="1:16" x14ac:dyDescent="0.3">
      <c r="A1789" t="s">
        <v>310</v>
      </c>
      <c r="B1789">
        <v>1005014</v>
      </c>
      <c r="C1789" t="s">
        <v>312</v>
      </c>
      <c r="D1789">
        <v>1</v>
      </c>
      <c r="E1789" s="10">
        <v>43.16</v>
      </c>
      <c r="F1789" s="10">
        <v>43.16</v>
      </c>
      <c r="G1789" s="10">
        <v>43.16</v>
      </c>
      <c r="H1789">
        <v>0</v>
      </c>
      <c r="I1789" s="10" t="str">
        <f>_xlfn.XLOOKUP(Q1_2025[[#This Row],[Artikelnr]],Artikel_prijzen[Artnr],Artikel_prijzen[Groep],"")</f>
        <v/>
      </c>
      <c r="J1789" s="10" t="str">
        <f>_xlfn.XLOOKUP(Q1_2025[[#This Row],[Artikelnr]],Artikel_prijzen[Artnr],Artikel_prijzen[Prijs 2025],"")</f>
        <v/>
      </c>
      <c r="K1789" s="10" t="str">
        <f>IF(Q1_2025[[#This Row],[Artikelprijs]]&lt;&gt;"",IF(Q1_2025[[#This Row],[Stuksprijs]]=Q1_2025[[#This Row],[Artikelprijs]],"Prijs gelijk","Prijs wijkt af"),"")</f>
        <v/>
      </c>
      <c r="L1789" s="10"/>
      <c r="N1789" s="10">
        <f>IF(Q1_2025[[#This Row],[Prijstype]]="Artikelprijs",Q1_2025[[#This Row],[Artikelprijs]],Q1_2025[[#This Row],[Stuksprijs]])</f>
        <v>43.16</v>
      </c>
      <c r="O1789" s="10">
        <f>IF(Q1_2025[[#This Row],[Prijstype]]="Artikelprijs",Q1_2025[[#This Row],[Artikelprijs]] * Q1_2025[[#This Row],[Besteld]],Q1_2025[[#This Row],[Brutobedrag]])</f>
        <v>43.16</v>
      </c>
      <c r="P1789" s="10">
        <f>IF(Q1_2025[[#This Row],[Prijstype]] = "Artikelprijs",Q1_2025[[#This Row],[Brutobedrag 2]]*(100-Q1_2025[[#This Row],[Relatiekorting percentage]])/100,Q1_2025[[#This Row],[Bruto - Rel.korting]])</f>
        <v>43.16</v>
      </c>
    </row>
    <row r="1790" spans="1:16" x14ac:dyDescent="0.3">
      <c r="A1790" t="s">
        <v>310</v>
      </c>
      <c r="B1790">
        <v>5020009</v>
      </c>
      <c r="C1790" t="s">
        <v>125</v>
      </c>
      <c r="D1790">
        <v>1</v>
      </c>
      <c r="E1790" s="10">
        <v>45.32</v>
      </c>
      <c r="F1790" s="10">
        <v>45.32</v>
      </c>
      <c r="G1790" s="10">
        <v>45.32</v>
      </c>
      <c r="H1790">
        <v>0</v>
      </c>
      <c r="I1790" s="10" t="str">
        <f>_xlfn.XLOOKUP(Q1_2025[[#This Row],[Artikelnr]],Artikel_prijzen[Artnr],Artikel_prijzen[Groep],"")</f>
        <v/>
      </c>
      <c r="J1790" s="10" t="str">
        <f>_xlfn.XLOOKUP(Q1_2025[[#This Row],[Artikelnr]],Artikel_prijzen[Artnr],Artikel_prijzen[Prijs 2025],"")</f>
        <v/>
      </c>
      <c r="K1790" s="10" t="str">
        <f>IF(Q1_2025[[#This Row],[Artikelprijs]]&lt;&gt;"",IF(Q1_2025[[#This Row],[Stuksprijs]]=Q1_2025[[#This Row],[Artikelprijs]],"Prijs gelijk","Prijs wijkt af"),"")</f>
        <v/>
      </c>
      <c r="L1790" s="10"/>
      <c r="N1790" s="10">
        <f>IF(Q1_2025[[#This Row],[Prijstype]]="Artikelprijs",Q1_2025[[#This Row],[Artikelprijs]],Q1_2025[[#This Row],[Stuksprijs]])</f>
        <v>45.32</v>
      </c>
      <c r="O1790" s="10">
        <f>IF(Q1_2025[[#This Row],[Prijstype]]="Artikelprijs",Q1_2025[[#This Row],[Artikelprijs]] * Q1_2025[[#This Row],[Besteld]],Q1_2025[[#This Row],[Brutobedrag]])</f>
        <v>45.32</v>
      </c>
      <c r="P1790" s="10">
        <f>IF(Q1_2025[[#This Row],[Prijstype]] = "Artikelprijs",Q1_2025[[#This Row],[Brutobedrag 2]]*(100-Q1_2025[[#This Row],[Relatiekorting percentage]])/100,Q1_2025[[#This Row],[Bruto - Rel.korting]])</f>
        <v>45.32</v>
      </c>
    </row>
    <row r="1791" spans="1:16" x14ac:dyDescent="0.3">
      <c r="A1791" t="s">
        <v>310</v>
      </c>
      <c r="B1791">
        <v>5040009</v>
      </c>
      <c r="C1791" t="s">
        <v>323</v>
      </c>
      <c r="D1791">
        <v>1</v>
      </c>
      <c r="E1791" s="10">
        <v>401.7</v>
      </c>
      <c r="F1791" s="10">
        <v>401.7</v>
      </c>
      <c r="G1791" s="10">
        <v>401.7</v>
      </c>
      <c r="H1791">
        <v>0</v>
      </c>
      <c r="I1791" s="10" t="str">
        <f>_xlfn.XLOOKUP(Q1_2025[[#This Row],[Artikelnr]],Artikel_prijzen[Artnr],Artikel_prijzen[Groep],"")</f>
        <v>AV</v>
      </c>
      <c r="J1791" s="10">
        <f>_xlfn.XLOOKUP(Q1_2025[[#This Row],[Artikelnr]],Artikel_prijzen[Artnr],Artikel_prijzen[Prijs 2025],"")</f>
        <v>390</v>
      </c>
      <c r="K1791" s="10" t="str">
        <f>IF(Q1_2025[[#This Row],[Artikelprijs]]&lt;&gt;"",IF(Q1_2025[[#This Row],[Stuksprijs]]=Q1_2025[[#This Row],[Artikelprijs]],"Prijs gelijk","Prijs wijkt af"),"")</f>
        <v>Prijs wijkt af</v>
      </c>
      <c r="L1791" s="10"/>
      <c r="M1791" t="s">
        <v>536</v>
      </c>
      <c r="N1791" s="10">
        <f>IF(Q1_2025[[#This Row],[Prijstype]]="Artikelprijs",Q1_2025[[#This Row],[Artikelprijs]],Q1_2025[[#This Row],[Stuksprijs]])</f>
        <v>390</v>
      </c>
      <c r="O1791" s="10">
        <f>IF(Q1_2025[[#This Row],[Prijstype]]="Artikelprijs",Q1_2025[[#This Row],[Artikelprijs]] * Q1_2025[[#This Row],[Besteld]],Q1_2025[[#This Row],[Brutobedrag]])</f>
        <v>390</v>
      </c>
      <c r="P1791" s="10">
        <f>IF(Q1_2025[[#This Row],[Prijstype]] = "Artikelprijs",Q1_2025[[#This Row],[Brutobedrag 2]]*(100-Q1_2025[[#This Row],[Relatiekorting percentage]])/100,Q1_2025[[#This Row],[Bruto - Rel.korting]])</f>
        <v>390</v>
      </c>
    </row>
    <row r="1792" spans="1:16" x14ac:dyDescent="0.3">
      <c r="A1792" t="s">
        <v>310</v>
      </c>
      <c r="B1792">
        <v>5022029</v>
      </c>
      <c r="C1792" t="s">
        <v>282</v>
      </c>
      <c r="D1792">
        <v>1</v>
      </c>
      <c r="E1792" s="10">
        <v>514.14</v>
      </c>
      <c r="F1792" s="10">
        <v>514.14</v>
      </c>
      <c r="G1792" s="10">
        <v>514.14</v>
      </c>
      <c r="H1792">
        <v>0</v>
      </c>
      <c r="I1792" s="10" t="str">
        <f>_xlfn.XLOOKUP(Q1_2025[[#This Row],[Artikelnr]],Artikel_prijzen[Artnr],Artikel_prijzen[Groep],"")</f>
        <v>Elektra</v>
      </c>
      <c r="J1792" s="10">
        <f>_xlfn.XLOOKUP(Q1_2025[[#This Row],[Artikelnr]],Artikel_prijzen[Artnr],Artikel_prijzen[Prijs 2025],"")</f>
        <v>339.9</v>
      </c>
      <c r="K1792" s="10" t="str">
        <f>IF(Q1_2025[[#This Row],[Artikelprijs]]&lt;&gt;"",IF(Q1_2025[[#This Row],[Stuksprijs]]=Q1_2025[[#This Row],[Artikelprijs]],"Prijs gelijk","Prijs wijkt af"),"")</f>
        <v>Prijs wijkt af</v>
      </c>
      <c r="L1792" s="10"/>
      <c r="M1792" t="s">
        <v>536</v>
      </c>
      <c r="N1792" s="10">
        <f>IF(Q1_2025[[#This Row],[Prijstype]]="Artikelprijs",Q1_2025[[#This Row],[Artikelprijs]],Q1_2025[[#This Row],[Stuksprijs]])</f>
        <v>339.9</v>
      </c>
      <c r="O1792" s="10">
        <f>IF(Q1_2025[[#This Row],[Prijstype]]="Artikelprijs",Q1_2025[[#This Row],[Artikelprijs]] * Q1_2025[[#This Row],[Besteld]],Q1_2025[[#This Row],[Brutobedrag]])</f>
        <v>339.9</v>
      </c>
      <c r="P1792" s="10">
        <f>IF(Q1_2025[[#This Row],[Prijstype]] = "Artikelprijs",Q1_2025[[#This Row],[Brutobedrag 2]]*(100-Q1_2025[[#This Row],[Relatiekorting percentage]])/100,Q1_2025[[#This Row],[Bruto - Rel.korting]])</f>
        <v>339.9</v>
      </c>
    </row>
    <row r="1793" spans="1:16" x14ac:dyDescent="0.3">
      <c r="A1793" t="s">
        <v>310</v>
      </c>
      <c r="B1793">
        <v>5022027</v>
      </c>
      <c r="C1793" t="s">
        <v>279</v>
      </c>
      <c r="D1793">
        <v>1</v>
      </c>
      <c r="E1793" s="10">
        <v>429.38</v>
      </c>
      <c r="F1793" s="10">
        <v>429.38</v>
      </c>
      <c r="G1793" s="10">
        <v>429.38</v>
      </c>
      <c r="H1793">
        <v>0</v>
      </c>
      <c r="I1793" s="10" t="str">
        <f>_xlfn.XLOOKUP(Q1_2025[[#This Row],[Artikelnr]],Artikel_prijzen[Artnr],Artikel_prijzen[Groep],"")</f>
        <v>Elektra</v>
      </c>
      <c r="J1793" s="10">
        <f>_xlfn.XLOOKUP(Q1_2025[[#This Row],[Artikelnr]],Artikel_prijzen[Artnr],Artikel_prijzen[Prijs 2025],"")</f>
        <v>298.7</v>
      </c>
      <c r="K1793" s="10" t="str">
        <f>IF(Q1_2025[[#This Row],[Artikelprijs]]&lt;&gt;"",IF(Q1_2025[[#This Row],[Stuksprijs]]=Q1_2025[[#This Row],[Artikelprijs]],"Prijs gelijk","Prijs wijkt af"),"")</f>
        <v>Prijs wijkt af</v>
      </c>
      <c r="L1793" s="10"/>
      <c r="M1793" t="s">
        <v>536</v>
      </c>
      <c r="N1793" s="10">
        <f>IF(Q1_2025[[#This Row],[Prijstype]]="Artikelprijs",Q1_2025[[#This Row],[Artikelprijs]],Q1_2025[[#This Row],[Stuksprijs]])</f>
        <v>298.7</v>
      </c>
      <c r="O1793" s="10">
        <f>IF(Q1_2025[[#This Row],[Prijstype]]="Artikelprijs",Q1_2025[[#This Row],[Artikelprijs]] * Q1_2025[[#This Row],[Besteld]],Q1_2025[[#This Row],[Brutobedrag]])</f>
        <v>298.7</v>
      </c>
      <c r="P1793" s="10">
        <f>IF(Q1_2025[[#This Row],[Prijstype]] = "Artikelprijs",Q1_2025[[#This Row],[Brutobedrag 2]]*(100-Q1_2025[[#This Row],[Relatiekorting percentage]])/100,Q1_2025[[#This Row],[Bruto - Rel.korting]])</f>
        <v>298.7</v>
      </c>
    </row>
    <row r="1794" spans="1:16" x14ac:dyDescent="0.3">
      <c r="A1794" t="s">
        <v>310</v>
      </c>
      <c r="B1794">
        <v>5022039</v>
      </c>
      <c r="C1794" t="s">
        <v>288</v>
      </c>
      <c r="D1794">
        <v>1</v>
      </c>
      <c r="E1794" s="10">
        <v>1229.2</v>
      </c>
      <c r="F1794" s="10">
        <v>1229.2</v>
      </c>
      <c r="G1794" s="10">
        <v>1229.2</v>
      </c>
      <c r="H1794">
        <v>0</v>
      </c>
      <c r="I1794" s="10" t="str">
        <f>_xlfn.XLOOKUP(Q1_2025[[#This Row],[Artikelnr]],Artikel_prijzen[Artnr],Artikel_prijzen[Groep],"")</f>
        <v>Elektra</v>
      </c>
      <c r="J1794" s="10">
        <f>_xlfn.XLOOKUP(Q1_2025[[#This Row],[Artikelnr]],Artikel_prijzen[Artnr],Artikel_prijzen[Prijs 2025],"")</f>
        <v>700</v>
      </c>
      <c r="K1794" s="10" t="str">
        <f>IF(Q1_2025[[#This Row],[Artikelprijs]]&lt;&gt;"",IF(Q1_2025[[#This Row],[Stuksprijs]]=Q1_2025[[#This Row],[Artikelprijs]],"Prijs gelijk","Prijs wijkt af"),"")</f>
        <v>Prijs wijkt af</v>
      </c>
      <c r="L1794" s="10"/>
      <c r="M1794" t="s">
        <v>536</v>
      </c>
      <c r="N1794" s="10">
        <f>IF(Q1_2025[[#This Row],[Prijstype]]="Artikelprijs",Q1_2025[[#This Row],[Artikelprijs]],Q1_2025[[#This Row],[Stuksprijs]])</f>
        <v>700</v>
      </c>
      <c r="O1794" s="10">
        <f>IF(Q1_2025[[#This Row],[Prijstype]]="Artikelprijs",Q1_2025[[#This Row],[Artikelprijs]] * Q1_2025[[#This Row],[Besteld]],Q1_2025[[#This Row],[Brutobedrag]])</f>
        <v>700</v>
      </c>
      <c r="P1794" s="10">
        <f>IF(Q1_2025[[#This Row],[Prijstype]] = "Artikelprijs",Q1_2025[[#This Row],[Brutobedrag 2]]*(100-Q1_2025[[#This Row],[Relatiekorting percentage]])/100,Q1_2025[[#This Row],[Bruto - Rel.korting]])</f>
        <v>700</v>
      </c>
    </row>
    <row r="1795" spans="1:16" x14ac:dyDescent="0.3">
      <c r="A1795" t="s">
        <v>310</v>
      </c>
      <c r="B1795">
        <v>5022047</v>
      </c>
      <c r="C1795" t="s">
        <v>278</v>
      </c>
      <c r="D1795">
        <v>1</v>
      </c>
      <c r="E1795" s="10">
        <v>438.5</v>
      </c>
      <c r="F1795" s="10">
        <v>438.5</v>
      </c>
      <c r="G1795" s="10">
        <v>438.5</v>
      </c>
      <c r="H1795">
        <v>0</v>
      </c>
      <c r="I1795" s="10" t="str">
        <f>_xlfn.XLOOKUP(Q1_2025[[#This Row],[Artikelnr]],Artikel_prijzen[Artnr],Artikel_prijzen[Groep],"")</f>
        <v>Elektra</v>
      </c>
      <c r="J1795" s="10">
        <f>_xlfn.XLOOKUP(Q1_2025[[#This Row],[Artikelnr]],Artikel_prijzen[Artnr],Artikel_prijzen[Prijs 2025],"")</f>
        <v>329.6</v>
      </c>
      <c r="K1795" s="10" t="str">
        <f>IF(Q1_2025[[#This Row],[Artikelprijs]]&lt;&gt;"",IF(Q1_2025[[#This Row],[Stuksprijs]]=Q1_2025[[#This Row],[Artikelprijs]],"Prijs gelijk","Prijs wijkt af"),"")</f>
        <v>Prijs wijkt af</v>
      </c>
      <c r="L1795" s="10"/>
      <c r="M1795" t="s">
        <v>536</v>
      </c>
      <c r="N1795" s="10">
        <f>IF(Q1_2025[[#This Row],[Prijstype]]="Artikelprijs",Q1_2025[[#This Row],[Artikelprijs]],Q1_2025[[#This Row],[Stuksprijs]])</f>
        <v>329.6</v>
      </c>
      <c r="O1795" s="10">
        <f>IF(Q1_2025[[#This Row],[Prijstype]]="Artikelprijs",Q1_2025[[#This Row],[Artikelprijs]] * Q1_2025[[#This Row],[Besteld]],Q1_2025[[#This Row],[Brutobedrag]])</f>
        <v>329.6</v>
      </c>
      <c r="P1795" s="10">
        <f>IF(Q1_2025[[#This Row],[Prijstype]] = "Artikelprijs",Q1_2025[[#This Row],[Brutobedrag 2]]*(100-Q1_2025[[#This Row],[Relatiekorting percentage]])/100,Q1_2025[[#This Row],[Bruto - Rel.korting]])</f>
        <v>329.6</v>
      </c>
    </row>
    <row r="1796" spans="1:16" x14ac:dyDescent="0.3">
      <c r="A1796" t="s">
        <v>310</v>
      </c>
      <c r="B1796">
        <v>5010014</v>
      </c>
      <c r="C1796" t="s">
        <v>311</v>
      </c>
      <c r="D1796">
        <v>8</v>
      </c>
      <c r="E1796" s="10">
        <v>30.9</v>
      </c>
      <c r="F1796" s="10">
        <v>247.2</v>
      </c>
      <c r="G1796" s="10">
        <v>247.2</v>
      </c>
      <c r="H1796">
        <v>0</v>
      </c>
      <c r="I1796" s="10" t="str">
        <f>_xlfn.XLOOKUP(Q1_2025[[#This Row],[Artikelnr]],Artikel_prijzen[Artnr],Artikel_prijzen[Groep],"")</f>
        <v/>
      </c>
      <c r="J1796" s="10" t="str">
        <f>_xlfn.XLOOKUP(Q1_2025[[#This Row],[Artikelnr]],Artikel_prijzen[Artnr],Artikel_prijzen[Prijs 2025],"")</f>
        <v/>
      </c>
      <c r="K1796" s="10" t="str">
        <f>IF(Q1_2025[[#This Row],[Artikelprijs]]&lt;&gt;"",IF(Q1_2025[[#This Row],[Stuksprijs]]=Q1_2025[[#This Row],[Artikelprijs]],"Prijs gelijk","Prijs wijkt af"),"")</f>
        <v/>
      </c>
      <c r="L1796" s="10"/>
      <c r="N1796" s="10">
        <f>IF(Q1_2025[[#This Row],[Prijstype]]="Artikelprijs",Q1_2025[[#This Row],[Artikelprijs]],Q1_2025[[#This Row],[Stuksprijs]])</f>
        <v>30.9</v>
      </c>
      <c r="O1796" s="10">
        <f>IF(Q1_2025[[#This Row],[Prijstype]]="Artikelprijs",Q1_2025[[#This Row],[Artikelprijs]] * Q1_2025[[#This Row],[Besteld]],Q1_2025[[#This Row],[Brutobedrag]])</f>
        <v>247.2</v>
      </c>
      <c r="P1796" s="10">
        <f>IF(Q1_2025[[#This Row],[Prijstype]] = "Artikelprijs",Q1_2025[[#This Row],[Brutobedrag 2]]*(100-Q1_2025[[#This Row],[Relatiekorting percentage]])/100,Q1_2025[[#This Row],[Bruto - Rel.korting]])</f>
        <v>247.2</v>
      </c>
    </row>
    <row r="1797" spans="1:16" x14ac:dyDescent="0.3">
      <c r="A1797" t="s">
        <v>310</v>
      </c>
      <c r="B1797">
        <v>5022047</v>
      </c>
      <c r="C1797" t="s">
        <v>278</v>
      </c>
      <c r="D1797">
        <v>1</v>
      </c>
      <c r="E1797" s="10">
        <v>438.5</v>
      </c>
      <c r="F1797" s="10">
        <v>438.5</v>
      </c>
      <c r="G1797" s="10">
        <v>438.5</v>
      </c>
      <c r="H1797">
        <v>0</v>
      </c>
      <c r="I1797" s="10" t="str">
        <f>_xlfn.XLOOKUP(Q1_2025[[#This Row],[Artikelnr]],Artikel_prijzen[Artnr],Artikel_prijzen[Groep],"")</f>
        <v>Elektra</v>
      </c>
      <c r="J1797" s="10">
        <f>_xlfn.XLOOKUP(Q1_2025[[#This Row],[Artikelnr]],Artikel_prijzen[Artnr],Artikel_prijzen[Prijs 2025],"")</f>
        <v>329.6</v>
      </c>
      <c r="K1797" s="10" t="str">
        <f>IF(Q1_2025[[#This Row],[Artikelprijs]]&lt;&gt;"",IF(Q1_2025[[#This Row],[Stuksprijs]]=Q1_2025[[#This Row],[Artikelprijs]],"Prijs gelijk","Prijs wijkt af"),"")</f>
        <v>Prijs wijkt af</v>
      </c>
      <c r="L1797" s="10"/>
      <c r="M1797" t="s">
        <v>536</v>
      </c>
      <c r="N1797" s="10">
        <f>IF(Q1_2025[[#This Row],[Prijstype]]="Artikelprijs",Q1_2025[[#This Row],[Artikelprijs]],Q1_2025[[#This Row],[Stuksprijs]])</f>
        <v>329.6</v>
      </c>
      <c r="O1797" s="10">
        <f>IF(Q1_2025[[#This Row],[Prijstype]]="Artikelprijs",Q1_2025[[#This Row],[Artikelprijs]] * Q1_2025[[#This Row],[Besteld]],Q1_2025[[#This Row],[Brutobedrag]])</f>
        <v>329.6</v>
      </c>
      <c r="P1797" s="10">
        <f>IF(Q1_2025[[#This Row],[Prijstype]] = "Artikelprijs",Q1_2025[[#This Row],[Brutobedrag 2]]*(100-Q1_2025[[#This Row],[Relatiekorting percentage]])/100,Q1_2025[[#This Row],[Bruto - Rel.korting]])</f>
        <v>329.6</v>
      </c>
    </row>
    <row r="1798" spans="1:16" x14ac:dyDescent="0.3">
      <c r="A1798" t="s">
        <v>310</v>
      </c>
      <c r="B1798">
        <v>5022025</v>
      </c>
      <c r="C1798" t="s">
        <v>277</v>
      </c>
      <c r="D1798">
        <v>1</v>
      </c>
      <c r="E1798" s="10">
        <v>361.25</v>
      </c>
      <c r="F1798" s="10">
        <v>361.25</v>
      </c>
      <c r="G1798" s="10">
        <v>361.25</v>
      </c>
      <c r="H1798">
        <v>0</v>
      </c>
      <c r="I1798" s="10" t="str">
        <f>_xlfn.XLOOKUP(Q1_2025[[#This Row],[Artikelnr]],Artikel_prijzen[Artnr],Artikel_prijzen[Groep],"")</f>
        <v>Elektra</v>
      </c>
      <c r="J1798" s="10">
        <f>_xlfn.XLOOKUP(Q1_2025[[#This Row],[Artikelnr]],Artikel_prijzen[Artnr],Artikel_prijzen[Prijs 2025],"")</f>
        <v>252.35</v>
      </c>
      <c r="K1798" s="10" t="str">
        <f>IF(Q1_2025[[#This Row],[Artikelprijs]]&lt;&gt;"",IF(Q1_2025[[#This Row],[Stuksprijs]]=Q1_2025[[#This Row],[Artikelprijs]],"Prijs gelijk","Prijs wijkt af"),"")</f>
        <v>Prijs wijkt af</v>
      </c>
      <c r="L1798" s="10"/>
      <c r="M1798" t="s">
        <v>536</v>
      </c>
      <c r="N1798" s="10">
        <f>IF(Q1_2025[[#This Row],[Prijstype]]="Artikelprijs",Q1_2025[[#This Row],[Artikelprijs]],Q1_2025[[#This Row],[Stuksprijs]])</f>
        <v>252.35</v>
      </c>
      <c r="O1798" s="10">
        <f>IF(Q1_2025[[#This Row],[Prijstype]]="Artikelprijs",Q1_2025[[#This Row],[Artikelprijs]] * Q1_2025[[#This Row],[Besteld]],Q1_2025[[#This Row],[Brutobedrag]])</f>
        <v>252.35</v>
      </c>
      <c r="P1798" s="10">
        <f>IF(Q1_2025[[#This Row],[Prijstype]] = "Artikelprijs",Q1_2025[[#This Row],[Brutobedrag 2]]*(100-Q1_2025[[#This Row],[Relatiekorting percentage]])/100,Q1_2025[[#This Row],[Bruto - Rel.korting]])</f>
        <v>252.35</v>
      </c>
    </row>
    <row r="1799" spans="1:16" x14ac:dyDescent="0.3">
      <c r="A1799" t="s">
        <v>310</v>
      </c>
      <c r="B1799">
        <v>5022055</v>
      </c>
      <c r="C1799" t="s">
        <v>287</v>
      </c>
      <c r="D1799">
        <v>1</v>
      </c>
      <c r="E1799" s="10">
        <v>949.6</v>
      </c>
      <c r="F1799" s="10">
        <v>949.6</v>
      </c>
      <c r="G1799" s="10">
        <v>949.6</v>
      </c>
      <c r="H1799">
        <v>0</v>
      </c>
      <c r="I1799" s="10" t="str">
        <f>_xlfn.XLOOKUP(Q1_2025[[#This Row],[Artikelnr]],Artikel_prijzen[Artnr],Artikel_prijzen[Groep],"")</f>
        <v>Elektra</v>
      </c>
      <c r="J1799" s="10">
        <f>_xlfn.XLOOKUP(Q1_2025[[#This Row],[Artikelnr]],Artikel_prijzen[Artnr],Artikel_prijzen[Prijs 2025],"")</f>
        <v>659.2</v>
      </c>
      <c r="K1799" s="10" t="str">
        <f>IF(Q1_2025[[#This Row],[Artikelprijs]]&lt;&gt;"",IF(Q1_2025[[#This Row],[Stuksprijs]]=Q1_2025[[#This Row],[Artikelprijs]],"Prijs gelijk","Prijs wijkt af"),"")</f>
        <v>Prijs wijkt af</v>
      </c>
      <c r="L1799" s="10"/>
      <c r="M1799" t="s">
        <v>536</v>
      </c>
      <c r="N1799" s="10">
        <f>IF(Q1_2025[[#This Row],[Prijstype]]="Artikelprijs",Q1_2025[[#This Row],[Artikelprijs]],Q1_2025[[#This Row],[Stuksprijs]])</f>
        <v>659.2</v>
      </c>
      <c r="O1799" s="10">
        <f>IF(Q1_2025[[#This Row],[Prijstype]]="Artikelprijs",Q1_2025[[#This Row],[Artikelprijs]] * Q1_2025[[#This Row],[Besteld]],Q1_2025[[#This Row],[Brutobedrag]])</f>
        <v>659.2</v>
      </c>
      <c r="P1799" s="10">
        <f>IF(Q1_2025[[#This Row],[Prijstype]] = "Artikelprijs",Q1_2025[[#This Row],[Brutobedrag 2]]*(100-Q1_2025[[#This Row],[Relatiekorting percentage]])/100,Q1_2025[[#This Row],[Bruto - Rel.korting]])</f>
        <v>659.2</v>
      </c>
    </row>
    <row r="1800" spans="1:16" x14ac:dyDescent="0.3">
      <c r="A1800" t="s">
        <v>310</v>
      </c>
      <c r="B1800">
        <v>5022047</v>
      </c>
      <c r="C1800" t="s">
        <v>278</v>
      </c>
      <c r="D1800">
        <v>1</v>
      </c>
      <c r="E1800" s="10">
        <v>438.5</v>
      </c>
      <c r="F1800" s="10">
        <v>438.5</v>
      </c>
      <c r="G1800" s="10">
        <v>438.5</v>
      </c>
      <c r="H1800">
        <v>0</v>
      </c>
      <c r="I1800" s="10" t="str">
        <f>_xlfn.XLOOKUP(Q1_2025[[#This Row],[Artikelnr]],Artikel_prijzen[Artnr],Artikel_prijzen[Groep],"")</f>
        <v>Elektra</v>
      </c>
      <c r="J1800" s="10">
        <f>_xlfn.XLOOKUP(Q1_2025[[#This Row],[Artikelnr]],Artikel_prijzen[Artnr],Artikel_prijzen[Prijs 2025],"")</f>
        <v>329.6</v>
      </c>
      <c r="K1800" s="10" t="str">
        <f>IF(Q1_2025[[#This Row],[Artikelprijs]]&lt;&gt;"",IF(Q1_2025[[#This Row],[Stuksprijs]]=Q1_2025[[#This Row],[Artikelprijs]],"Prijs gelijk","Prijs wijkt af"),"")</f>
        <v>Prijs wijkt af</v>
      </c>
      <c r="L1800" s="10"/>
      <c r="M1800" t="s">
        <v>536</v>
      </c>
      <c r="N1800" s="10">
        <f>IF(Q1_2025[[#This Row],[Prijstype]]="Artikelprijs",Q1_2025[[#This Row],[Artikelprijs]],Q1_2025[[#This Row],[Stuksprijs]])</f>
        <v>329.6</v>
      </c>
      <c r="O1800" s="10">
        <f>IF(Q1_2025[[#This Row],[Prijstype]]="Artikelprijs",Q1_2025[[#This Row],[Artikelprijs]] * Q1_2025[[#This Row],[Besteld]],Q1_2025[[#This Row],[Brutobedrag]])</f>
        <v>329.6</v>
      </c>
      <c r="P1800" s="10">
        <f>IF(Q1_2025[[#This Row],[Prijstype]] = "Artikelprijs",Q1_2025[[#This Row],[Brutobedrag 2]]*(100-Q1_2025[[#This Row],[Relatiekorting percentage]])/100,Q1_2025[[#This Row],[Bruto - Rel.korting]])</f>
        <v>329.6</v>
      </c>
    </row>
    <row r="1801" spans="1:16" x14ac:dyDescent="0.3">
      <c r="A1801" t="s">
        <v>310</v>
      </c>
      <c r="B1801">
        <v>5022025</v>
      </c>
      <c r="C1801" t="s">
        <v>277</v>
      </c>
      <c r="D1801">
        <v>1</v>
      </c>
      <c r="E1801" s="10">
        <v>361.25</v>
      </c>
      <c r="F1801" s="10">
        <v>361.25</v>
      </c>
      <c r="G1801" s="10">
        <v>361.25</v>
      </c>
      <c r="H1801">
        <v>0</v>
      </c>
      <c r="I1801" s="10" t="str">
        <f>_xlfn.XLOOKUP(Q1_2025[[#This Row],[Artikelnr]],Artikel_prijzen[Artnr],Artikel_prijzen[Groep],"")</f>
        <v>Elektra</v>
      </c>
      <c r="J1801" s="10">
        <f>_xlfn.XLOOKUP(Q1_2025[[#This Row],[Artikelnr]],Artikel_prijzen[Artnr],Artikel_prijzen[Prijs 2025],"")</f>
        <v>252.35</v>
      </c>
      <c r="K1801" s="10" t="str">
        <f>IF(Q1_2025[[#This Row],[Artikelprijs]]&lt;&gt;"",IF(Q1_2025[[#This Row],[Stuksprijs]]=Q1_2025[[#This Row],[Artikelprijs]],"Prijs gelijk","Prijs wijkt af"),"")</f>
        <v>Prijs wijkt af</v>
      </c>
      <c r="L1801" s="10"/>
      <c r="M1801" t="s">
        <v>536</v>
      </c>
      <c r="N1801" s="10">
        <f>IF(Q1_2025[[#This Row],[Prijstype]]="Artikelprijs",Q1_2025[[#This Row],[Artikelprijs]],Q1_2025[[#This Row],[Stuksprijs]])</f>
        <v>252.35</v>
      </c>
      <c r="O1801" s="10">
        <f>IF(Q1_2025[[#This Row],[Prijstype]]="Artikelprijs",Q1_2025[[#This Row],[Artikelprijs]] * Q1_2025[[#This Row],[Besteld]],Q1_2025[[#This Row],[Brutobedrag]])</f>
        <v>252.35</v>
      </c>
      <c r="P1801" s="10">
        <f>IF(Q1_2025[[#This Row],[Prijstype]] = "Artikelprijs",Q1_2025[[#This Row],[Brutobedrag 2]]*(100-Q1_2025[[#This Row],[Relatiekorting percentage]])/100,Q1_2025[[#This Row],[Bruto - Rel.korting]])</f>
        <v>252.35</v>
      </c>
    </row>
    <row r="1802" spans="1:16" x14ac:dyDescent="0.3">
      <c r="A1802" t="s">
        <v>310</v>
      </c>
      <c r="B1802">
        <v>5022055</v>
      </c>
      <c r="C1802" t="s">
        <v>287</v>
      </c>
      <c r="D1802">
        <v>1</v>
      </c>
      <c r="E1802" s="10">
        <v>949.6</v>
      </c>
      <c r="F1802" s="10">
        <v>949.6</v>
      </c>
      <c r="G1802" s="10">
        <v>949.6</v>
      </c>
      <c r="H1802">
        <v>0</v>
      </c>
      <c r="I1802" s="10" t="str">
        <f>_xlfn.XLOOKUP(Q1_2025[[#This Row],[Artikelnr]],Artikel_prijzen[Artnr],Artikel_prijzen[Groep],"")</f>
        <v>Elektra</v>
      </c>
      <c r="J1802" s="10">
        <f>_xlfn.XLOOKUP(Q1_2025[[#This Row],[Artikelnr]],Artikel_prijzen[Artnr],Artikel_prijzen[Prijs 2025],"")</f>
        <v>659.2</v>
      </c>
      <c r="K1802" s="10" t="str">
        <f>IF(Q1_2025[[#This Row],[Artikelprijs]]&lt;&gt;"",IF(Q1_2025[[#This Row],[Stuksprijs]]=Q1_2025[[#This Row],[Artikelprijs]],"Prijs gelijk","Prijs wijkt af"),"")</f>
        <v>Prijs wijkt af</v>
      </c>
      <c r="L1802" s="10"/>
      <c r="M1802" t="s">
        <v>536</v>
      </c>
      <c r="N1802" s="10">
        <f>IF(Q1_2025[[#This Row],[Prijstype]]="Artikelprijs",Q1_2025[[#This Row],[Artikelprijs]],Q1_2025[[#This Row],[Stuksprijs]])</f>
        <v>659.2</v>
      </c>
      <c r="O1802" s="10">
        <f>IF(Q1_2025[[#This Row],[Prijstype]]="Artikelprijs",Q1_2025[[#This Row],[Artikelprijs]] * Q1_2025[[#This Row],[Besteld]],Q1_2025[[#This Row],[Brutobedrag]])</f>
        <v>659.2</v>
      </c>
      <c r="P1802" s="10">
        <f>IF(Q1_2025[[#This Row],[Prijstype]] = "Artikelprijs",Q1_2025[[#This Row],[Brutobedrag 2]]*(100-Q1_2025[[#This Row],[Relatiekorting percentage]])/100,Q1_2025[[#This Row],[Bruto - Rel.korting]])</f>
        <v>659.2</v>
      </c>
    </row>
    <row r="1803" spans="1:16" x14ac:dyDescent="0.3">
      <c r="A1803" t="s">
        <v>310</v>
      </c>
      <c r="B1803">
        <v>5022031</v>
      </c>
      <c r="C1803" t="s">
        <v>284</v>
      </c>
      <c r="D1803">
        <v>1</v>
      </c>
      <c r="E1803" s="10">
        <v>604.04999999999995</v>
      </c>
      <c r="F1803" s="10">
        <v>604.04999999999995</v>
      </c>
      <c r="G1803" s="10">
        <v>604.04999999999995</v>
      </c>
      <c r="H1803">
        <v>0</v>
      </c>
      <c r="I1803" s="10" t="str">
        <f>_xlfn.XLOOKUP(Q1_2025[[#This Row],[Artikelnr]],Artikel_prijzen[Artnr],Artikel_prijzen[Groep],"")</f>
        <v>Elektra</v>
      </c>
      <c r="J1803" s="10">
        <f>_xlfn.XLOOKUP(Q1_2025[[#This Row],[Artikelnr]],Artikel_prijzen[Artnr],Artikel_prijzen[Prijs 2025],"")</f>
        <v>386.25</v>
      </c>
      <c r="K1803" s="10" t="str">
        <f>IF(Q1_2025[[#This Row],[Artikelprijs]]&lt;&gt;"",IF(Q1_2025[[#This Row],[Stuksprijs]]=Q1_2025[[#This Row],[Artikelprijs]],"Prijs gelijk","Prijs wijkt af"),"")</f>
        <v>Prijs wijkt af</v>
      </c>
      <c r="L1803" s="10"/>
      <c r="M1803" t="s">
        <v>536</v>
      </c>
      <c r="N1803" s="10">
        <f>IF(Q1_2025[[#This Row],[Prijstype]]="Artikelprijs",Q1_2025[[#This Row],[Artikelprijs]],Q1_2025[[#This Row],[Stuksprijs]])</f>
        <v>386.25</v>
      </c>
      <c r="O1803" s="10">
        <f>IF(Q1_2025[[#This Row],[Prijstype]]="Artikelprijs",Q1_2025[[#This Row],[Artikelprijs]] * Q1_2025[[#This Row],[Besteld]],Q1_2025[[#This Row],[Brutobedrag]])</f>
        <v>386.25</v>
      </c>
      <c r="P1803" s="10">
        <f>IF(Q1_2025[[#This Row],[Prijstype]] = "Artikelprijs",Q1_2025[[#This Row],[Brutobedrag 2]]*(100-Q1_2025[[#This Row],[Relatiekorting percentage]])/100,Q1_2025[[#This Row],[Bruto - Rel.korting]])</f>
        <v>386.25</v>
      </c>
    </row>
    <row r="1804" spans="1:16" x14ac:dyDescent="0.3">
      <c r="A1804" t="s">
        <v>310</v>
      </c>
      <c r="B1804">
        <v>5022049</v>
      </c>
      <c r="C1804" t="s">
        <v>280</v>
      </c>
      <c r="D1804">
        <v>1</v>
      </c>
      <c r="E1804" s="10">
        <v>547.83000000000004</v>
      </c>
      <c r="F1804" s="10">
        <v>547.83000000000004</v>
      </c>
      <c r="G1804" s="10">
        <v>547.83000000000004</v>
      </c>
      <c r="H1804">
        <v>0</v>
      </c>
      <c r="I1804" s="10" t="str">
        <f>_xlfn.XLOOKUP(Q1_2025[[#This Row],[Artikelnr]],Artikel_prijzen[Artnr],Artikel_prijzen[Groep],"")</f>
        <v>Elektra</v>
      </c>
      <c r="J1804" s="10">
        <f>_xlfn.XLOOKUP(Q1_2025[[#This Row],[Artikelnr]],Artikel_prijzen[Artnr],Artikel_prijzen[Prijs 2025],"")</f>
        <v>417.15</v>
      </c>
      <c r="K1804" s="10" t="str">
        <f>IF(Q1_2025[[#This Row],[Artikelprijs]]&lt;&gt;"",IF(Q1_2025[[#This Row],[Stuksprijs]]=Q1_2025[[#This Row],[Artikelprijs]],"Prijs gelijk","Prijs wijkt af"),"")</f>
        <v>Prijs wijkt af</v>
      </c>
      <c r="L1804" s="10"/>
      <c r="M1804" t="s">
        <v>536</v>
      </c>
      <c r="N1804" s="10">
        <f>IF(Q1_2025[[#This Row],[Prijstype]]="Artikelprijs",Q1_2025[[#This Row],[Artikelprijs]],Q1_2025[[#This Row],[Stuksprijs]])</f>
        <v>417.15</v>
      </c>
      <c r="O1804" s="10">
        <f>IF(Q1_2025[[#This Row],[Prijstype]]="Artikelprijs",Q1_2025[[#This Row],[Artikelprijs]] * Q1_2025[[#This Row],[Besteld]],Q1_2025[[#This Row],[Brutobedrag]])</f>
        <v>417.15</v>
      </c>
      <c r="P1804" s="10">
        <f>IF(Q1_2025[[#This Row],[Prijstype]] = "Artikelprijs",Q1_2025[[#This Row],[Brutobedrag 2]]*(100-Q1_2025[[#This Row],[Relatiekorting percentage]])/100,Q1_2025[[#This Row],[Bruto - Rel.korting]])</f>
        <v>417.15</v>
      </c>
    </row>
    <row r="1805" spans="1:16" x14ac:dyDescent="0.3">
      <c r="A1805" t="s">
        <v>310</v>
      </c>
      <c r="B1805">
        <v>5022039</v>
      </c>
      <c r="C1805" t="s">
        <v>288</v>
      </c>
      <c r="D1805">
        <v>1</v>
      </c>
      <c r="E1805" s="10">
        <v>1229.2</v>
      </c>
      <c r="F1805" s="10">
        <v>1229.2</v>
      </c>
      <c r="G1805" s="10">
        <v>1229.2</v>
      </c>
      <c r="H1805">
        <v>0</v>
      </c>
      <c r="I1805" s="10" t="str">
        <f>_xlfn.XLOOKUP(Q1_2025[[#This Row],[Artikelnr]],Artikel_prijzen[Artnr],Artikel_prijzen[Groep],"")</f>
        <v>Elektra</v>
      </c>
      <c r="J1805" s="10">
        <f>_xlfn.XLOOKUP(Q1_2025[[#This Row],[Artikelnr]],Artikel_prijzen[Artnr],Artikel_prijzen[Prijs 2025],"")</f>
        <v>700</v>
      </c>
      <c r="K1805" s="10" t="str">
        <f>IF(Q1_2025[[#This Row],[Artikelprijs]]&lt;&gt;"",IF(Q1_2025[[#This Row],[Stuksprijs]]=Q1_2025[[#This Row],[Artikelprijs]],"Prijs gelijk","Prijs wijkt af"),"")</f>
        <v>Prijs wijkt af</v>
      </c>
      <c r="L1805" s="10"/>
      <c r="M1805" t="s">
        <v>536</v>
      </c>
      <c r="N1805" s="10">
        <f>IF(Q1_2025[[#This Row],[Prijstype]]="Artikelprijs",Q1_2025[[#This Row],[Artikelprijs]],Q1_2025[[#This Row],[Stuksprijs]])</f>
        <v>700</v>
      </c>
      <c r="O1805" s="10">
        <f>IF(Q1_2025[[#This Row],[Prijstype]]="Artikelprijs",Q1_2025[[#This Row],[Artikelprijs]] * Q1_2025[[#This Row],[Besteld]],Q1_2025[[#This Row],[Brutobedrag]])</f>
        <v>700</v>
      </c>
      <c r="P1805" s="10">
        <f>IF(Q1_2025[[#This Row],[Prijstype]] = "Artikelprijs",Q1_2025[[#This Row],[Brutobedrag 2]]*(100-Q1_2025[[#This Row],[Relatiekorting percentage]])/100,Q1_2025[[#This Row],[Bruto - Rel.korting]])</f>
        <v>700</v>
      </c>
    </row>
    <row r="1806" spans="1:16" x14ac:dyDescent="0.3">
      <c r="A1806" t="s">
        <v>310</v>
      </c>
      <c r="B1806">
        <v>5022051</v>
      </c>
      <c r="C1806" t="s">
        <v>283</v>
      </c>
      <c r="D1806">
        <v>1</v>
      </c>
      <c r="E1806" s="10">
        <v>673.79</v>
      </c>
      <c r="F1806" s="10">
        <v>673.79</v>
      </c>
      <c r="G1806" s="10">
        <v>673.79</v>
      </c>
      <c r="H1806">
        <v>0</v>
      </c>
      <c r="I1806" s="10" t="str">
        <f>_xlfn.XLOOKUP(Q1_2025[[#This Row],[Artikelnr]],Artikel_prijzen[Artnr],Artikel_prijzen[Groep],"")</f>
        <v>Elektra</v>
      </c>
      <c r="J1806" s="10">
        <f>_xlfn.XLOOKUP(Q1_2025[[#This Row],[Artikelnr]],Artikel_prijzen[Artnr],Artikel_prijzen[Prijs 2025],"")</f>
        <v>499.55</v>
      </c>
      <c r="K1806" s="10" t="str">
        <f>IF(Q1_2025[[#This Row],[Artikelprijs]]&lt;&gt;"",IF(Q1_2025[[#This Row],[Stuksprijs]]=Q1_2025[[#This Row],[Artikelprijs]],"Prijs gelijk","Prijs wijkt af"),"")</f>
        <v>Prijs wijkt af</v>
      </c>
      <c r="L1806" s="10"/>
      <c r="M1806" t="s">
        <v>536</v>
      </c>
      <c r="N1806" s="10">
        <f>IF(Q1_2025[[#This Row],[Prijstype]]="Artikelprijs",Q1_2025[[#This Row],[Artikelprijs]],Q1_2025[[#This Row],[Stuksprijs]])</f>
        <v>499.55</v>
      </c>
      <c r="O1806" s="10">
        <f>IF(Q1_2025[[#This Row],[Prijstype]]="Artikelprijs",Q1_2025[[#This Row],[Artikelprijs]] * Q1_2025[[#This Row],[Besteld]],Q1_2025[[#This Row],[Brutobedrag]])</f>
        <v>499.55</v>
      </c>
      <c r="P1806" s="10">
        <f>IF(Q1_2025[[#This Row],[Prijstype]] = "Artikelprijs",Q1_2025[[#This Row],[Brutobedrag 2]]*(100-Q1_2025[[#This Row],[Relatiekorting percentage]])/100,Q1_2025[[#This Row],[Bruto - Rel.korting]])</f>
        <v>499.55</v>
      </c>
    </row>
    <row r="1807" spans="1:16" x14ac:dyDescent="0.3">
      <c r="A1807" t="s">
        <v>310</v>
      </c>
      <c r="B1807">
        <v>5022033</v>
      </c>
      <c r="C1807" t="s">
        <v>286</v>
      </c>
      <c r="D1807">
        <v>1</v>
      </c>
      <c r="E1807" s="10">
        <v>748.75</v>
      </c>
      <c r="F1807" s="10">
        <v>748.75</v>
      </c>
      <c r="G1807" s="10">
        <v>748.75</v>
      </c>
      <c r="H1807">
        <v>0</v>
      </c>
      <c r="I1807" s="10" t="str">
        <f>_xlfn.XLOOKUP(Q1_2025[[#This Row],[Artikelnr]],Artikel_prijzen[Artnr],Artikel_prijzen[Groep],"")</f>
        <v>Elektra</v>
      </c>
      <c r="J1807" s="10">
        <f>_xlfn.XLOOKUP(Q1_2025[[#This Row],[Artikelnr]],Artikel_prijzen[Artnr],Artikel_prijzen[Prijs 2025],"")</f>
        <v>458.35</v>
      </c>
      <c r="K1807" s="10" t="str">
        <f>IF(Q1_2025[[#This Row],[Artikelprijs]]&lt;&gt;"",IF(Q1_2025[[#This Row],[Stuksprijs]]=Q1_2025[[#This Row],[Artikelprijs]],"Prijs gelijk","Prijs wijkt af"),"")</f>
        <v>Prijs wijkt af</v>
      </c>
      <c r="L1807" s="10"/>
      <c r="M1807" t="s">
        <v>536</v>
      </c>
      <c r="N1807" s="10">
        <f>IF(Q1_2025[[#This Row],[Prijstype]]="Artikelprijs",Q1_2025[[#This Row],[Artikelprijs]],Q1_2025[[#This Row],[Stuksprijs]])</f>
        <v>458.35</v>
      </c>
      <c r="O1807" s="10">
        <f>IF(Q1_2025[[#This Row],[Prijstype]]="Artikelprijs",Q1_2025[[#This Row],[Artikelprijs]] * Q1_2025[[#This Row],[Besteld]],Q1_2025[[#This Row],[Brutobedrag]])</f>
        <v>458.35</v>
      </c>
      <c r="P1807" s="10">
        <f>IF(Q1_2025[[#This Row],[Prijstype]] = "Artikelprijs",Q1_2025[[#This Row],[Brutobedrag 2]]*(100-Q1_2025[[#This Row],[Relatiekorting percentage]])/100,Q1_2025[[#This Row],[Bruto - Rel.korting]])</f>
        <v>458.35</v>
      </c>
    </row>
    <row r="1808" spans="1:16" x14ac:dyDescent="0.3">
      <c r="A1808" t="s">
        <v>310</v>
      </c>
      <c r="B1808">
        <v>5022037</v>
      </c>
      <c r="C1808" t="s">
        <v>324</v>
      </c>
      <c r="D1808">
        <v>1</v>
      </c>
      <c r="E1808" s="10">
        <v>983.7</v>
      </c>
      <c r="F1808" s="10">
        <v>983.7</v>
      </c>
      <c r="G1808" s="10">
        <v>983.7</v>
      </c>
      <c r="H1808">
        <v>0</v>
      </c>
      <c r="I1808" s="10" t="str">
        <f>_xlfn.XLOOKUP(Q1_2025[[#This Row],[Artikelnr]],Artikel_prijzen[Artnr],Artikel_prijzen[Groep],"")</f>
        <v>Elektra</v>
      </c>
      <c r="J1808" s="10">
        <f>_xlfn.XLOOKUP(Q1_2025[[#This Row],[Artikelnr]],Artikel_prijzen[Artnr],Artikel_prijzen[Prijs 2025],"")</f>
        <v>585</v>
      </c>
      <c r="K1808" s="10" t="str">
        <f>IF(Q1_2025[[#This Row],[Artikelprijs]]&lt;&gt;"",IF(Q1_2025[[#This Row],[Stuksprijs]]=Q1_2025[[#This Row],[Artikelprijs]],"Prijs gelijk","Prijs wijkt af"),"")</f>
        <v>Prijs wijkt af</v>
      </c>
      <c r="L1808" s="10"/>
      <c r="M1808" t="s">
        <v>536</v>
      </c>
      <c r="N1808" s="10">
        <f>IF(Q1_2025[[#This Row],[Prijstype]]="Artikelprijs",Q1_2025[[#This Row],[Artikelprijs]],Q1_2025[[#This Row],[Stuksprijs]])</f>
        <v>585</v>
      </c>
      <c r="O1808" s="10">
        <f>IF(Q1_2025[[#This Row],[Prijstype]]="Artikelprijs",Q1_2025[[#This Row],[Artikelprijs]] * Q1_2025[[#This Row],[Besteld]],Q1_2025[[#This Row],[Brutobedrag]])</f>
        <v>585</v>
      </c>
      <c r="P1808" s="10">
        <f>IF(Q1_2025[[#This Row],[Prijstype]] = "Artikelprijs",Q1_2025[[#This Row],[Brutobedrag 2]]*(100-Q1_2025[[#This Row],[Relatiekorting percentage]])/100,Q1_2025[[#This Row],[Bruto - Rel.korting]])</f>
        <v>585</v>
      </c>
    </row>
    <row r="1809" spans="1:16" x14ac:dyDescent="0.3">
      <c r="A1809" t="s">
        <v>310</v>
      </c>
      <c r="B1809">
        <v>5022035</v>
      </c>
      <c r="C1809" t="s">
        <v>293</v>
      </c>
      <c r="D1809">
        <v>1</v>
      </c>
      <c r="E1809" s="10">
        <v>848.08</v>
      </c>
      <c r="F1809" s="10">
        <v>848.08</v>
      </c>
      <c r="G1809" s="10">
        <v>848.08</v>
      </c>
      <c r="H1809">
        <v>0</v>
      </c>
      <c r="I1809" s="10" t="str">
        <f>_xlfn.XLOOKUP(Q1_2025[[#This Row],[Artikelnr]],Artikel_prijzen[Artnr],Artikel_prijzen[Groep],"")</f>
        <v>Elektra</v>
      </c>
      <c r="J1809" s="10">
        <f>_xlfn.XLOOKUP(Q1_2025[[#This Row],[Artikelnr]],Artikel_prijzen[Artnr],Artikel_prijzen[Prijs 2025],"")</f>
        <v>515</v>
      </c>
      <c r="K1809" s="10" t="str">
        <f>IF(Q1_2025[[#This Row],[Artikelprijs]]&lt;&gt;"",IF(Q1_2025[[#This Row],[Stuksprijs]]=Q1_2025[[#This Row],[Artikelprijs]],"Prijs gelijk","Prijs wijkt af"),"")</f>
        <v>Prijs wijkt af</v>
      </c>
      <c r="L1809" s="10"/>
      <c r="M1809" t="s">
        <v>536</v>
      </c>
      <c r="N1809" s="10">
        <f>IF(Q1_2025[[#This Row],[Prijstype]]="Artikelprijs",Q1_2025[[#This Row],[Artikelprijs]],Q1_2025[[#This Row],[Stuksprijs]])</f>
        <v>515</v>
      </c>
      <c r="O1809" s="10">
        <f>IF(Q1_2025[[#This Row],[Prijstype]]="Artikelprijs",Q1_2025[[#This Row],[Artikelprijs]] * Q1_2025[[#This Row],[Besteld]],Q1_2025[[#This Row],[Brutobedrag]])</f>
        <v>515</v>
      </c>
      <c r="P1809" s="10">
        <f>IF(Q1_2025[[#This Row],[Prijstype]] = "Artikelprijs",Q1_2025[[#This Row],[Brutobedrag 2]]*(100-Q1_2025[[#This Row],[Relatiekorting percentage]])/100,Q1_2025[[#This Row],[Bruto - Rel.korting]])</f>
        <v>515</v>
      </c>
    </row>
    <row r="1810" spans="1:16" x14ac:dyDescent="0.3">
      <c r="A1810" t="s">
        <v>310</v>
      </c>
      <c r="B1810">
        <v>3002030</v>
      </c>
      <c r="C1810" t="s">
        <v>99</v>
      </c>
      <c r="D1810">
        <v>2</v>
      </c>
      <c r="E1810" s="10">
        <v>82.4</v>
      </c>
      <c r="F1810" s="10">
        <v>164.8</v>
      </c>
      <c r="G1810" s="10">
        <v>164.8</v>
      </c>
      <c r="H1810">
        <v>0</v>
      </c>
      <c r="I1810" s="10" t="str">
        <f>_xlfn.XLOOKUP(Q1_2025[[#This Row],[Artikelnr]],Artikel_prijzen[Artnr],Artikel_prijzen[Groep],"")</f>
        <v/>
      </c>
      <c r="J1810" s="10" t="str">
        <f>_xlfn.XLOOKUP(Q1_2025[[#This Row],[Artikelnr]],Artikel_prijzen[Artnr],Artikel_prijzen[Prijs 2025],"")</f>
        <v/>
      </c>
      <c r="K1810" s="10" t="str">
        <f>IF(Q1_2025[[#This Row],[Artikelprijs]]&lt;&gt;"",IF(Q1_2025[[#This Row],[Stuksprijs]]=Q1_2025[[#This Row],[Artikelprijs]],"Prijs gelijk","Prijs wijkt af"),"")</f>
        <v/>
      </c>
      <c r="L1810" s="10"/>
      <c r="N1810" s="10">
        <f>IF(Q1_2025[[#This Row],[Prijstype]]="Artikelprijs",Q1_2025[[#This Row],[Artikelprijs]],Q1_2025[[#This Row],[Stuksprijs]])</f>
        <v>82.4</v>
      </c>
      <c r="O1810" s="10">
        <f>IF(Q1_2025[[#This Row],[Prijstype]]="Artikelprijs",Q1_2025[[#This Row],[Artikelprijs]] * Q1_2025[[#This Row],[Besteld]],Q1_2025[[#This Row],[Brutobedrag]])</f>
        <v>164.8</v>
      </c>
      <c r="P1810" s="10">
        <f>IF(Q1_2025[[#This Row],[Prijstype]] = "Artikelprijs",Q1_2025[[#This Row],[Brutobedrag 2]]*(100-Q1_2025[[#This Row],[Relatiekorting percentage]])/100,Q1_2025[[#This Row],[Bruto - Rel.korting]])</f>
        <v>164.8</v>
      </c>
    </row>
    <row r="1811" spans="1:16" x14ac:dyDescent="0.3">
      <c r="A1811" t="s">
        <v>310</v>
      </c>
      <c r="B1811">
        <v>3001079</v>
      </c>
      <c r="C1811" t="s">
        <v>139</v>
      </c>
      <c r="D1811">
        <v>12</v>
      </c>
      <c r="E1811" s="10">
        <v>6.3</v>
      </c>
      <c r="F1811" s="10">
        <v>0</v>
      </c>
      <c r="G1811" s="10">
        <v>0</v>
      </c>
      <c r="H1811">
        <v>0</v>
      </c>
      <c r="I1811" s="10" t="str">
        <f>_xlfn.XLOOKUP(Q1_2025[[#This Row],[Artikelnr]],Artikel_prijzen[Artnr],Artikel_prijzen[Groep],"")</f>
        <v/>
      </c>
      <c r="J1811" s="10" t="str">
        <f>_xlfn.XLOOKUP(Q1_2025[[#This Row],[Artikelnr]],Artikel_prijzen[Artnr],Artikel_prijzen[Prijs 2025],"")</f>
        <v/>
      </c>
      <c r="K1811" s="10" t="str">
        <f>IF(Q1_2025[[#This Row],[Artikelprijs]]&lt;&gt;"",IF(Q1_2025[[#This Row],[Stuksprijs]]=Q1_2025[[#This Row],[Artikelprijs]],"Prijs gelijk","Prijs wijkt af"),"")</f>
        <v/>
      </c>
      <c r="L1811" s="10"/>
      <c r="N1811" s="10">
        <f>IF(Q1_2025[[#This Row],[Prijstype]]="Artikelprijs",Q1_2025[[#This Row],[Artikelprijs]],Q1_2025[[#This Row],[Stuksprijs]])</f>
        <v>6.3</v>
      </c>
      <c r="O1811" s="10">
        <f>IF(Q1_2025[[#This Row],[Prijstype]]="Artikelprijs",Q1_2025[[#This Row],[Artikelprijs]] * Q1_2025[[#This Row],[Besteld]],Q1_2025[[#This Row],[Brutobedrag]])</f>
        <v>0</v>
      </c>
      <c r="P1811" s="10">
        <f>IF(Q1_2025[[#This Row],[Prijstype]] = "Artikelprijs",Q1_2025[[#This Row],[Brutobedrag 2]]*(100-Q1_2025[[#This Row],[Relatiekorting percentage]])/100,Q1_2025[[#This Row],[Bruto - Rel.korting]])</f>
        <v>0</v>
      </c>
    </row>
    <row r="1812" spans="1:16" x14ac:dyDescent="0.3">
      <c r="A1812" t="s">
        <v>310</v>
      </c>
      <c r="B1812">
        <v>3001044</v>
      </c>
      <c r="C1812" t="s">
        <v>47</v>
      </c>
      <c r="D1812">
        <v>12</v>
      </c>
      <c r="E1812" s="10">
        <v>26.83</v>
      </c>
      <c r="F1812" s="10">
        <v>0</v>
      </c>
      <c r="G1812" s="10">
        <v>0</v>
      </c>
      <c r="H1812">
        <v>0</v>
      </c>
      <c r="I1812" s="10" t="str">
        <f>_xlfn.XLOOKUP(Q1_2025[[#This Row],[Artikelnr]],Artikel_prijzen[Artnr],Artikel_prijzen[Groep],"")</f>
        <v/>
      </c>
      <c r="J1812" s="10" t="str">
        <f>_xlfn.XLOOKUP(Q1_2025[[#This Row],[Artikelnr]],Artikel_prijzen[Artnr],Artikel_prijzen[Prijs 2025],"")</f>
        <v/>
      </c>
      <c r="K1812" s="10" t="str">
        <f>IF(Q1_2025[[#This Row],[Artikelprijs]]&lt;&gt;"",IF(Q1_2025[[#This Row],[Stuksprijs]]=Q1_2025[[#This Row],[Artikelprijs]],"Prijs gelijk","Prijs wijkt af"),"")</f>
        <v/>
      </c>
      <c r="L1812" s="10"/>
      <c r="N1812" s="10">
        <f>IF(Q1_2025[[#This Row],[Prijstype]]="Artikelprijs",Q1_2025[[#This Row],[Artikelprijs]],Q1_2025[[#This Row],[Stuksprijs]])</f>
        <v>26.83</v>
      </c>
      <c r="O1812" s="10">
        <f>IF(Q1_2025[[#This Row],[Prijstype]]="Artikelprijs",Q1_2025[[#This Row],[Artikelprijs]] * Q1_2025[[#This Row],[Besteld]],Q1_2025[[#This Row],[Brutobedrag]])</f>
        <v>0</v>
      </c>
      <c r="P1812" s="10">
        <f>IF(Q1_2025[[#This Row],[Prijstype]] = "Artikelprijs",Q1_2025[[#This Row],[Brutobedrag 2]]*(100-Q1_2025[[#This Row],[Relatiekorting percentage]])/100,Q1_2025[[#This Row],[Bruto - Rel.korting]])</f>
        <v>0</v>
      </c>
    </row>
    <row r="1813" spans="1:16" x14ac:dyDescent="0.3">
      <c r="A1813" t="s">
        <v>310</v>
      </c>
      <c r="B1813">
        <v>3001013</v>
      </c>
      <c r="C1813" t="s">
        <v>325</v>
      </c>
      <c r="D1813">
        <v>6</v>
      </c>
      <c r="E1813" s="10">
        <v>17.89</v>
      </c>
      <c r="F1813" s="10">
        <v>107.34</v>
      </c>
      <c r="G1813" s="10">
        <v>107.34</v>
      </c>
      <c r="H1813">
        <v>0</v>
      </c>
      <c r="I1813" s="10" t="str">
        <f>_xlfn.XLOOKUP(Q1_2025[[#This Row],[Artikelnr]],Artikel_prijzen[Artnr],Artikel_prijzen[Groep],"")</f>
        <v/>
      </c>
      <c r="J1813" s="10" t="str">
        <f>_xlfn.XLOOKUP(Q1_2025[[#This Row],[Artikelnr]],Artikel_prijzen[Artnr],Artikel_prijzen[Prijs 2025],"")</f>
        <v/>
      </c>
      <c r="K1813" s="10" t="str">
        <f>IF(Q1_2025[[#This Row],[Artikelprijs]]&lt;&gt;"",IF(Q1_2025[[#This Row],[Stuksprijs]]=Q1_2025[[#This Row],[Artikelprijs]],"Prijs gelijk","Prijs wijkt af"),"")</f>
        <v/>
      </c>
      <c r="L1813" s="10"/>
      <c r="N1813" s="10">
        <f>IF(Q1_2025[[#This Row],[Prijstype]]="Artikelprijs",Q1_2025[[#This Row],[Artikelprijs]],Q1_2025[[#This Row],[Stuksprijs]])</f>
        <v>17.89</v>
      </c>
      <c r="O1813" s="10">
        <f>IF(Q1_2025[[#This Row],[Prijstype]]="Artikelprijs",Q1_2025[[#This Row],[Artikelprijs]] * Q1_2025[[#This Row],[Besteld]],Q1_2025[[#This Row],[Brutobedrag]])</f>
        <v>107.34</v>
      </c>
      <c r="P1813" s="10">
        <f>IF(Q1_2025[[#This Row],[Prijstype]] = "Artikelprijs",Q1_2025[[#This Row],[Brutobedrag 2]]*(100-Q1_2025[[#This Row],[Relatiekorting percentage]])/100,Q1_2025[[#This Row],[Bruto - Rel.korting]])</f>
        <v>107.34</v>
      </c>
    </row>
    <row r="1814" spans="1:16" x14ac:dyDescent="0.3">
      <c r="A1814" t="s">
        <v>310</v>
      </c>
      <c r="B1814">
        <v>4001034</v>
      </c>
      <c r="C1814" t="s">
        <v>326</v>
      </c>
      <c r="D1814">
        <v>5</v>
      </c>
      <c r="E1814" s="10">
        <v>16.48</v>
      </c>
      <c r="F1814" s="10">
        <v>82.4</v>
      </c>
      <c r="G1814" s="10">
        <v>82.4</v>
      </c>
      <c r="H1814">
        <v>0</v>
      </c>
      <c r="I1814" s="10" t="str">
        <f>_xlfn.XLOOKUP(Q1_2025[[#This Row],[Artikelnr]],Artikel_prijzen[Artnr],Artikel_prijzen[Groep],"")</f>
        <v/>
      </c>
      <c r="J1814" s="10" t="str">
        <f>_xlfn.XLOOKUP(Q1_2025[[#This Row],[Artikelnr]],Artikel_prijzen[Artnr],Artikel_prijzen[Prijs 2025],"")</f>
        <v/>
      </c>
      <c r="K1814" s="10" t="str">
        <f>IF(Q1_2025[[#This Row],[Artikelprijs]]&lt;&gt;"",IF(Q1_2025[[#This Row],[Stuksprijs]]=Q1_2025[[#This Row],[Artikelprijs]],"Prijs gelijk","Prijs wijkt af"),"")</f>
        <v/>
      </c>
      <c r="L1814" s="10"/>
      <c r="N1814" s="10">
        <f>IF(Q1_2025[[#This Row],[Prijstype]]="Artikelprijs",Q1_2025[[#This Row],[Artikelprijs]],Q1_2025[[#This Row],[Stuksprijs]])</f>
        <v>16.48</v>
      </c>
      <c r="O1814" s="10">
        <f>IF(Q1_2025[[#This Row],[Prijstype]]="Artikelprijs",Q1_2025[[#This Row],[Artikelprijs]] * Q1_2025[[#This Row],[Besteld]],Q1_2025[[#This Row],[Brutobedrag]])</f>
        <v>82.4</v>
      </c>
      <c r="P1814" s="10">
        <f>IF(Q1_2025[[#This Row],[Prijstype]] = "Artikelprijs",Q1_2025[[#This Row],[Brutobedrag 2]]*(100-Q1_2025[[#This Row],[Relatiekorting percentage]])/100,Q1_2025[[#This Row],[Bruto - Rel.korting]])</f>
        <v>82.4</v>
      </c>
    </row>
    <row r="1815" spans="1:16" x14ac:dyDescent="0.3">
      <c r="A1815" t="s">
        <v>310</v>
      </c>
      <c r="B1815">
        <v>3001013</v>
      </c>
      <c r="C1815" t="s">
        <v>325</v>
      </c>
      <c r="D1815">
        <v>1</v>
      </c>
      <c r="E1815" s="10">
        <v>17.89</v>
      </c>
      <c r="F1815" s="10">
        <v>17.89</v>
      </c>
      <c r="G1815" s="10">
        <v>17.89</v>
      </c>
      <c r="H1815">
        <v>0</v>
      </c>
      <c r="I1815" s="10" t="str">
        <f>_xlfn.XLOOKUP(Q1_2025[[#This Row],[Artikelnr]],Artikel_prijzen[Artnr],Artikel_prijzen[Groep],"")</f>
        <v/>
      </c>
      <c r="J1815" s="10" t="str">
        <f>_xlfn.XLOOKUP(Q1_2025[[#This Row],[Artikelnr]],Artikel_prijzen[Artnr],Artikel_prijzen[Prijs 2025],"")</f>
        <v/>
      </c>
      <c r="K1815" s="10" t="str">
        <f>IF(Q1_2025[[#This Row],[Artikelprijs]]&lt;&gt;"",IF(Q1_2025[[#This Row],[Stuksprijs]]=Q1_2025[[#This Row],[Artikelprijs]],"Prijs gelijk","Prijs wijkt af"),"")</f>
        <v/>
      </c>
      <c r="L1815" s="10"/>
      <c r="N1815" s="10">
        <f>IF(Q1_2025[[#This Row],[Prijstype]]="Artikelprijs",Q1_2025[[#This Row],[Artikelprijs]],Q1_2025[[#This Row],[Stuksprijs]])</f>
        <v>17.89</v>
      </c>
      <c r="O1815" s="10">
        <f>IF(Q1_2025[[#This Row],[Prijstype]]="Artikelprijs",Q1_2025[[#This Row],[Artikelprijs]] * Q1_2025[[#This Row],[Besteld]],Q1_2025[[#This Row],[Brutobedrag]])</f>
        <v>17.89</v>
      </c>
      <c r="P1815" s="10">
        <f>IF(Q1_2025[[#This Row],[Prijstype]] = "Artikelprijs",Q1_2025[[#This Row],[Brutobedrag 2]]*(100-Q1_2025[[#This Row],[Relatiekorting percentage]])/100,Q1_2025[[#This Row],[Bruto - Rel.korting]])</f>
        <v>17.89</v>
      </c>
    </row>
    <row r="1816" spans="1:16" x14ac:dyDescent="0.3">
      <c r="A1816" t="s">
        <v>310</v>
      </c>
      <c r="B1816">
        <v>3001044</v>
      </c>
      <c r="C1816" t="s">
        <v>47</v>
      </c>
      <c r="D1816">
        <v>1</v>
      </c>
      <c r="E1816" s="10">
        <v>26.83</v>
      </c>
      <c r="F1816" s="10">
        <v>26.83</v>
      </c>
      <c r="G1816" s="10">
        <v>26.83</v>
      </c>
      <c r="H1816">
        <v>0</v>
      </c>
      <c r="I1816" s="10" t="str">
        <f>_xlfn.XLOOKUP(Q1_2025[[#This Row],[Artikelnr]],Artikel_prijzen[Artnr],Artikel_prijzen[Groep],"")</f>
        <v/>
      </c>
      <c r="J1816" s="10" t="str">
        <f>_xlfn.XLOOKUP(Q1_2025[[#This Row],[Artikelnr]],Artikel_prijzen[Artnr],Artikel_prijzen[Prijs 2025],"")</f>
        <v/>
      </c>
      <c r="K1816" s="10" t="str">
        <f>IF(Q1_2025[[#This Row],[Artikelprijs]]&lt;&gt;"",IF(Q1_2025[[#This Row],[Stuksprijs]]=Q1_2025[[#This Row],[Artikelprijs]],"Prijs gelijk","Prijs wijkt af"),"")</f>
        <v/>
      </c>
      <c r="L1816" s="10"/>
      <c r="N1816" s="10">
        <f>IF(Q1_2025[[#This Row],[Prijstype]]="Artikelprijs",Q1_2025[[#This Row],[Artikelprijs]],Q1_2025[[#This Row],[Stuksprijs]])</f>
        <v>26.83</v>
      </c>
      <c r="O1816" s="10">
        <f>IF(Q1_2025[[#This Row],[Prijstype]]="Artikelprijs",Q1_2025[[#This Row],[Artikelprijs]] * Q1_2025[[#This Row],[Besteld]],Q1_2025[[#This Row],[Brutobedrag]])</f>
        <v>26.83</v>
      </c>
      <c r="P1816" s="10">
        <f>IF(Q1_2025[[#This Row],[Prijstype]] = "Artikelprijs",Q1_2025[[#This Row],[Brutobedrag 2]]*(100-Q1_2025[[#This Row],[Relatiekorting percentage]])/100,Q1_2025[[#This Row],[Bruto - Rel.korting]])</f>
        <v>26.83</v>
      </c>
    </row>
    <row r="1817" spans="1:16" x14ac:dyDescent="0.3">
      <c r="A1817" t="s">
        <v>310</v>
      </c>
      <c r="B1817">
        <v>5022027</v>
      </c>
      <c r="C1817" t="s">
        <v>279</v>
      </c>
      <c r="D1817">
        <v>1</v>
      </c>
      <c r="E1817" s="10">
        <v>429.38</v>
      </c>
      <c r="F1817" s="10">
        <v>429.38</v>
      </c>
      <c r="G1817" s="10">
        <v>429.38</v>
      </c>
      <c r="H1817">
        <v>0</v>
      </c>
      <c r="I1817" s="10" t="str">
        <f>_xlfn.XLOOKUP(Q1_2025[[#This Row],[Artikelnr]],Artikel_prijzen[Artnr],Artikel_prijzen[Groep],"")</f>
        <v>Elektra</v>
      </c>
      <c r="J1817" s="10">
        <f>_xlfn.XLOOKUP(Q1_2025[[#This Row],[Artikelnr]],Artikel_prijzen[Artnr],Artikel_prijzen[Prijs 2025],"")</f>
        <v>298.7</v>
      </c>
      <c r="K1817" s="10" t="str">
        <f>IF(Q1_2025[[#This Row],[Artikelprijs]]&lt;&gt;"",IF(Q1_2025[[#This Row],[Stuksprijs]]=Q1_2025[[#This Row],[Artikelprijs]],"Prijs gelijk","Prijs wijkt af"),"")</f>
        <v>Prijs wijkt af</v>
      </c>
      <c r="L1817" s="10"/>
      <c r="M1817" t="s">
        <v>536</v>
      </c>
      <c r="N1817" s="10">
        <f>IF(Q1_2025[[#This Row],[Prijstype]]="Artikelprijs",Q1_2025[[#This Row],[Artikelprijs]],Q1_2025[[#This Row],[Stuksprijs]])</f>
        <v>298.7</v>
      </c>
      <c r="O1817" s="10">
        <f>IF(Q1_2025[[#This Row],[Prijstype]]="Artikelprijs",Q1_2025[[#This Row],[Artikelprijs]] * Q1_2025[[#This Row],[Besteld]],Q1_2025[[#This Row],[Brutobedrag]])</f>
        <v>298.7</v>
      </c>
      <c r="P1817" s="10">
        <f>IF(Q1_2025[[#This Row],[Prijstype]] = "Artikelprijs",Q1_2025[[#This Row],[Brutobedrag 2]]*(100-Q1_2025[[#This Row],[Relatiekorting percentage]])/100,Q1_2025[[#This Row],[Bruto - Rel.korting]])</f>
        <v>298.7</v>
      </c>
    </row>
    <row r="1818" spans="1:16" x14ac:dyDescent="0.3">
      <c r="A1818" t="s">
        <v>310</v>
      </c>
      <c r="B1818">
        <v>5040011</v>
      </c>
      <c r="C1818" t="s">
        <v>321</v>
      </c>
      <c r="D1818">
        <v>1</v>
      </c>
      <c r="E1818" s="10">
        <v>638.6</v>
      </c>
      <c r="F1818" s="10">
        <v>638.6</v>
      </c>
      <c r="G1818" s="10">
        <v>638.6</v>
      </c>
      <c r="H1818">
        <v>0</v>
      </c>
      <c r="I1818" s="10" t="str">
        <f>_xlfn.XLOOKUP(Q1_2025[[#This Row],[Artikelnr]],Artikel_prijzen[Artnr],Artikel_prijzen[Groep],"")</f>
        <v>AV</v>
      </c>
      <c r="J1818" s="10">
        <f>_xlfn.XLOOKUP(Q1_2025[[#This Row],[Artikelnr]],Artikel_prijzen[Artnr],Artikel_prijzen[Prijs 2025],"")</f>
        <v>620</v>
      </c>
      <c r="K1818" s="10" t="str">
        <f>IF(Q1_2025[[#This Row],[Artikelprijs]]&lt;&gt;"",IF(Q1_2025[[#This Row],[Stuksprijs]]=Q1_2025[[#This Row],[Artikelprijs]],"Prijs gelijk","Prijs wijkt af"),"")</f>
        <v>Prijs wijkt af</v>
      </c>
      <c r="L1818" s="10"/>
      <c r="M1818" t="s">
        <v>536</v>
      </c>
      <c r="N1818" s="10">
        <f>IF(Q1_2025[[#This Row],[Prijstype]]="Artikelprijs",Q1_2025[[#This Row],[Artikelprijs]],Q1_2025[[#This Row],[Stuksprijs]])</f>
        <v>620</v>
      </c>
      <c r="O1818" s="10">
        <f>IF(Q1_2025[[#This Row],[Prijstype]]="Artikelprijs",Q1_2025[[#This Row],[Artikelprijs]] * Q1_2025[[#This Row],[Besteld]],Q1_2025[[#This Row],[Brutobedrag]])</f>
        <v>620</v>
      </c>
      <c r="P1818" s="10">
        <f>IF(Q1_2025[[#This Row],[Prijstype]] = "Artikelprijs",Q1_2025[[#This Row],[Brutobedrag 2]]*(100-Q1_2025[[#This Row],[Relatiekorting percentage]])/100,Q1_2025[[#This Row],[Bruto - Rel.korting]])</f>
        <v>620</v>
      </c>
    </row>
    <row r="1819" spans="1:16" x14ac:dyDescent="0.3">
      <c r="A1819" t="s">
        <v>310</v>
      </c>
      <c r="B1819">
        <v>5040010</v>
      </c>
      <c r="C1819" t="s">
        <v>318</v>
      </c>
      <c r="D1819">
        <v>2</v>
      </c>
      <c r="E1819" s="10">
        <v>448.05</v>
      </c>
      <c r="F1819" s="10">
        <v>896.1</v>
      </c>
      <c r="G1819" s="10">
        <v>896.1</v>
      </c>
      <c r="H1819">
        <v>0</v>
      </c>
      <c r="I1819" s="10" t="str">
        <f>_xlfn.XLOOKUP(Q1_2025[[#This Row],[Artikelnr]],Artikel_prijzen[Artnr],Artikel_prijzen[Groep],"")</f>
        <v>AV</v>
      </c>
      <c r="J1819" s="10">
        <f>_xlfn.XLOOKUP(Q1_2025[[#This Row],[Artikelnr]],Artikel_prijzen[Artnr],Artikel_prijzen[Prijs 2025],"")</f>
        <v>435</v>
      </c>
      <c r="K1819" s="10" t="str">
        <f>IF(Q1_2025[[#This Row],[Artikelprijs]]&lt;&gt;"",IF(Q1_2025[[#This Row],[Stuksprijs]]=Q1_2025[[#This Row],[Artikelprijs]],"Prijs gelijk","Prijs wijkt af"),"")</f>
        <v>Prijs wijkt af</v>
      </c>
      <c r="L1819" s="10"/>
      <c r="M1819" t="s">
        <v>536</v>
      </c>
      <c r="N1819" s="10">
        <f>IF(Q1_2025[[#This Row],[Prijstype]]="Artikelprijs",Q1_2025[[#This Row],[Artikelprijs]],Q1_2025[[#This Row],[Stuksprijs]])</f>
        <v>435</v>
      </c>
      <c r="O1819" s="10">
        <f>IF(Q1_2025[[#This Row],[Prijstype]]="Artikelprijs",Q1_2025[[#This Row],[Artikelprijs]] * Q1_2025[[#This Row],[Besteld]],Q1_2025[[#This Row],[Brutobedrag]])</f>
        <v>870</v>
      </c>
      <c r="P1819" s="10">
        <f>IF(Q1_2025[[#This Row],[Prijstype]] = "Artikelprijs",Q1_2025[[#This Row],[Brutobedrag 2]]*(100-Q1_2025[[#This Row],[Relatiekorting percentage]])/100,Q1_2025[[#This Row],[Bruto - Rel.korting]])</f>
        <v>870</v>
      </c>
    </row>
    <row r="1820" spans="1:16" x14ac:dyDescent="0.3">
      <c r="A1820" t="s">
        <v>310</v>
      </c>
      <c r="B1820">
        <v>5040018</v>
      </c>
      <c r="C1820" t="s">
        <v>319</v>
      </c>
      <c r="D1820">
        <v>2</v>
      </c>
      <c r="E1820" s="10">
        <v>66.95</v>
      </c>
      <c r="F1820" s="10">
        <v>133.9</v>
      </c>
      <c r="G1820" s="10">
        <v>133.9</v>
      </c>
      <c r="H1820">
        <v>0</v>
      </c>
      <c r="I1820" s="10" t="str">
        <f>_xlfn.XLOOKUP(Q1_2025[[#This Row],[Artikelnr]],Artikel_prijzen[Artnr],Artikel_prijzen[Groep],"")</f>
        <v/>
      </c>
      <c r="J1820" s="10" t="str">
        <f>_xlfn.XLOOKUP(Q1_2025[[#This Row],[Artikelnr]],Artikel_prijzen[Artnr],Artikel_prijzen[Prijs 2025],"")</f>
        <v/>
      </c>
      <c r="K1820" s="10" t="str">
        <f>IF(Q1_2025[[#This Row],[Artikelprijs]]&lt;&gt;"",IF(Q1_2025[[#This Row],[Stuksprijs]]=Q1_2025[[#This Row],[Artikelprijs]],"Prijs gelijk","Prijs wijkt af"),"")</f>
        <v/>
      </c>
      <c r="L1820" s="10"/>
      <c r="N1820" s="10">
        <f>IF(Q1_2025[[#This Row],[Prijstype]]="Artikelprijs",Q1_2025[[#This Row],[Artikelprijs]],Q1_2025[[#This Row],[Stuksprijs]])</f>
        <v>66.95</v>
      </c>
      <c r="O1820" s="10">
        <f>IF(Q1_2025[[#This Row],[Prijstype]]="Artikelprijs",Q1_2025[[#This Row],[Artikelprijs]] * Q1_2025[[#This Row],[Besteld]],Q1_2025[[#This Row],[Brutobedrag]])</f>
        <v>133.9</v>
      </c>
      <c r="P1820" s="10">
        <f>IF(Q1_2025[[#This Row],[Prijstype]] = "Artikelprijs",Q1_2025[[#This Row],[Brutobedrag 2]]*(100-Q1_2025[[#This Row],[Relatiekorting percentage]])/100,Q1_2025[[#This Row],[Bruto - Rel.korting]])</f>
        <v>133.9</v>
      </c>
    </row>
    <row r="1821" spans="1:16" x14ac:dyDescent="0.3">
      <c r="A1821" t="s">
        <v>310</v>
      </c>
      <c r="B1821">
        <v>5021034</v>
      </c>
      <c r="C1821" t="s">
        <v>276</v>
      </c>
      <c r="D1821">
        <v>1</v>
      </c>
      <c r="E1821" s="10">
        <v>180</v>
      </c>
      <c r="F1821" s="10">
        <v>180</v>
      </c>
      <c r="G1821" s="10">
        <v>180</v>
      </c>
      <c r="H1821">
        <v>0</v>
      </c>
      <c r="I1821" s="10" t="str">
        <f>_xlfn.XLOOKUP(Q1_2025[[#This Row],[Artikelnr]],Artikel_prijzen[Artnr],Artikel_prijzen[Groep],"")</f>
        <v>Elektra</v>
      </c>
      <c r="J1821" s="10">
        <f>_xlfn.XLOOKUP(Q1_2025[[#This Row],[Artikelnr]],Artikel_prijzen[Artnr],Artikel_prijzen[Prijs 2025],"")</f>
        <v>106.8625</v>
      </c>
      <c r="K1821" s="10" t="str">
        <f>IF(Q1_2025[[#This Row],[Artikelprijs]]&lt;&gt;"",IF(Q1_2025[[#This Row],[Stuksprijs]]=Q1_2025[[#This Row],[Artikelprijs]],"Prijs gelijk","Prijs wijkt af"),"")</f>
        <v>Prijs wijkt af</v>
      </c>
      <c r="L1821" s="10"/>
      <c r="M1821" t="s">
        <v>536</v>
      </c>
      <c r="N1821" s="10">
        <f>IF(Q1_2025[[#This Row],[Prijstype]]="Artikelprijs",Q1_2025[[#This Row],[Artikelprijs]],Q1_2025[[#This Row],[Stuksprijs]])</f>
        <v>106.8625</v>
      </c>
      <c r="O1821" s="10">
        <f>IF(Q1_2025[[#This Row],[Prijstype]]="Artikelprijs",Q1_2025[[#This Row],[Artikelprijs]] * Q1_2025[[#This Row],[Besteld]],Q1_2025[[#This Row],[Brutobedrag]])</f>
        <v>106.8625</v>
      </c>
      <c r="P1821" s="10">
        <f>IF(Q1_2025[[#This Row],[Prijstype]] = "Artikelprijs",Q1_2025[[#This Row],[Brutobedrag 2]]*(100-Q1_2025[[#This Row],[Relatiekorting percentage]])/100,Q1_2025[[#This Row],[Bruto - Rel.korting]])</f>
        <v>106.8625</v>
      </c>
    </row>
    <row r="1822" spans="1:16" x14ac:dyDescent="0.3">
      <c r="A1822" t="s">
        <v>310</v>
      </c>
      <c r="B1822">
        <v>5022051</v>
      </c>
      <c r="C1822" t="s">
        <v>283</v>
      </c>
      <c r="D1822">
        <v>1</v>
      </c>
      <c r="E1822" s="10">
        <v>673.79</v>
      </c>
      <c r="F1822" s="10">
        <v>673.79</v>
      </c>
      <c r="G1822" s="10">
        <v>673.79</v>
      </c>
      <c r="H1822">
        <v>0</v>
      </c>
      <c r="I1822" s="10" t="str">
        <f>_xlfn.XLOOKUP(Q1_2025[[#This Row],[Artikelnr]],Artikel_prijzen[Artnr],Artikel_prijzen[Groep],"")</f>
        <v>Elektra</v>
      </c>
      <c r="J1822" s="10">
        <f>_xlfn.XLOOKUP(Q1_2025[[#This Row],[Artikelnr]],Artikel_prijzen[Artnr],Artikel_prijzen[Prijs 2025],"")</f>
        <v>499.55</v>
      </c>
      <c r="K1822" s="10" t="str">
        <f>IF(Q1_2025[[#This Row],[Artikelprijs]]&lt;&gt;"",IF(Q1_2025[[#This Row],[Stuksprijs]]=Q1_2025[[#This Row],[Artikelprijs]],"Prijs gelijk","Prijs wijkt af"),"")</f>
        <v>Prijs wijkt af</v>
      </c>
      <c r="L1822" s="10"/>
      <c r="M1822" t="s">
        <v>536</v>
      </c>
      <c r="N1822" s="10">
        <f>IF(Q1_2025[[#This Row],[Prijstype]]="Artikelprijs",Q1_2025[[#This Row],[Artikelprijs]],Q1_2025[[#This Row],[Stuksprijs]])</f>
        <v>499.55</v>
      </c>
      <c r="O1822" s="10">
        <f>IF(Q1_2025[[#This Row],[Prijstype]]="Artikelprijs",Q1_2025[[#This Row],[Artikelprijs]] * Q1_2025[[#This Row],[Besteld]],Q1_2025[[#This Row],[Brutobedrag]])</f>
        <v>499.55</v>
      </c>
      <c r="P1822" s="10">
        <f>IF(Q1_2025[[#This Row],[Prijstype]] = "Artikelprijs",Q1_2025[[#This Row],[Brutobedrag 2]]*(100-Q1_2025[[#This Row],[Relatiekorting percentage]])/100,Q1_2025[[#This Row],[Bruto - Rel.korting]])</f>
        <v>499.55</v>
      </c>
    </row>
    <row r="1823" spans="1:16" x14ac:dyDescent="0.3">
      <c r="A1823" t="s">
        <v>310</v>
      </c>
      <c r="B1823">
        <v>5021034</v>
      </c>
      <c r="C1823" t="s">
        <v>276</v>
      </c>
      <c r="D1823">
        <v>1</v>
      </c>
      <c r="E1823" s="10">
        <v>180</v>
      </c>
      <c r="F1823" s="10">
        <v>180</v>
      </c>
      <c r="G1823" s="10">
        <v>180</v>
      </c>
      <c r="H1823">
        <v>0</v>
      </c>
      <c r="I1823" s="10" t="str">
        <f>_xlfn.XLOOKUP(Q1_2025[[#This Row],[Artikelnr]],Artikel_prijzen[Artnr],Artikel_prijzen[Groep],"")</f>
        <v>Elektra</v>
      </c>
      <c r="J1823" s="10">
        <f>_xlfn.XLOOKUP(Q1_2025[[#This Row],[Artikelnr]],Artikel_prijzen[Artnr],Artikel_prijzen[Prijs 2025],"")</f>
        <v>106.8625</v>
      </c>
      <c r="K1823" s="10" t="str">
        <f>IF(Q1_2025[[#This Row],[Artikelprijs]]&lt;&gt;"",IF(Q1_2025[[#This Row],[Stuksprijs]]=Q1_2025[[#This Row],[Artikelprijs]],"Prijs gelijk","Prijs wijkt af"),"")</f>
        <v>Prijs wijkt af</v>
      </c>
      <c r="L1823" s="10"/>
      <c r="M1823" t="s">
        <v>536</v>
      </c>
      <c r="N1823" s="10">
        <f>IF(Q1_2025[[#This Row],[Prijstype]]="Artikelprijs",Q1_2025[[#This Row],[Artikelprijs]],Q1_2025[[#This Row],[Stuksprijs]])</f>
        <v>106.8625</v>
      </c>
      <c r="O1823" s="10">
        <f>IF(Q1_2025[[#This Row],[Prijstype]]="Artikelprijs",Q1_2025[[#This Row],[Artikelprijs]] * Q1_2025[[#This Row],[Besteld]],Q1_2025[[#This Row],[Brutobedrag]])</f>
        <v>106.8625</v>
      </c>
      <c r="P1823" s="10">
        <f>IF(Q1_2025[[#This Row],[Prijstype]] = "Artikelprijs",Q1_2025[[#This Row],[Brutobedrag 2]]*(100-Q1_2025[[#This Row],[Relatiekorting percentage]])/100,Q1_2025[[#This Row],[Bruto - Rel.korting]])</f>
        <v>106.8625</v>
      </c>
    </row>
    <row r="1824" spans="1:16" x14ac:dyDescent="0.3">
      <c r="A1824" t="s">
        <v>310</v>
      </c>
      <c r="B1824">
        <v>5021034</v>
      </c>
      <c r="C1824" t="s">
        <v>276</v>
      </c>
      <c r="D1824">
        <v>2</v>
      </c>
      <c r="E1824" s="10">
        <v>180</v>
      </c>
      <c r="F1824" s="10">
        <v>360</v>
      </c>
      <c r="G1824" s="10">
        <v>360</v>
      </c>
      <c r="H1824">
        <v>0</v>
      </c>
      <c r="I1824" s="10" t="str">
        <f>_xlfn.XLOOKUP(Q1_2025[[#This Row],[Artikelnr]],Artikel_prijzen[Artnr],Artikel_prijzen[Groep],"")</f>
        <v>Elektra</v>
      </c>
      <c r="J1824" s="10">
        <f>_xlfn.XLOOKUP(Q1_2025[[#This Row],[Artikelnr]],Artikel_prijzen[Artnr],Artikel_prijzen[Prijs 2025],"")</f>
        <v>106.8625</v>
      </c>
      <c r="K1824" s="10" t="str">
        <f>IF(Q1_2025[[#This Row],[Artikelprijs]]&lt;&gt;"",IF(Q1_2025[[#This Row],[Stuksprijs]]=Q1_2025[[#This Row],[Artikelprijs]],"Prijs gelijk","Prijs wijkt af"),"")</f>
        <v>Prijs wijkt af</v>
      </c>
      <c r="L1824" s="10"/>
      <c r="M1824" t="s">
        <v>536</v>
      </c>
      <c r="N1824" s="10">
        <f>IF(Q1_2025[[#This Row],[Prijstype]]="Artikelprijs",Q1_2025[[#This Row],[Artikelprijs]],Q1_2025[[#This Row],[Stuksprijs]])</f>
        <v>106.8625</v>
      </c>
      <c r="O1824" s="10">
        <f>IF(Q1_2025[[#This Row],[Prijstype]]="Artikelprijs",Q1_2025[[#This Row],[Artikelprijs]] * Q1_2025[[#This Row],[Besteld]],Q1_2025[[#This Row],[Brutobedrag]])</f>
        <v>213.72499999999999</v>
      </c>
      <c r="P1824" s="10">
        <f>IF(Q1_2025[[#This Row],[Prijstype]] = "Artikelprijs",Q1_2025[[#This Row],[Brutobedrag 2]]*(100-Q1_2025[[#This Row],[Relatiekorting percentage]])/100,Q1_2025[[#This Row],[Bruto - Rel.korting]])</f>
        <v>213.72499999999999</v>
      </c>
    </row>
    <row r="1825" spans="1:16" x14ac:dyDescent="0.3">
      <c r="A1825" t="s">
        <v>310</v>
      </c>
      <c r="B1825">
        <v>5022055</v>
      </c>
      <c r="C1825" t="s">
        <v>287</v>
      </c>
      <c r="D1825">
        <v>1</v>
      </c>
      <c r="E1825" s="10">
        <v>949.6</v>
      </c>
      <c r="F1825" s="10">
        <v>949.6</v>
      </c>
      <c r="G1825" s="10">
        <v>949.6</v>
      </c>
      <c r="H1825">
        <v>0</v>
      </c>
      <c r="I1825" s="10" t="str">
        <f>_xlfn.XLOOKUP(Q1_2025[[#This Row],[Artikelnr]],Artikel_prijzen[Artnr],Artikel_prijzen[Groep],"")</f>
        <v>Elektra</v>
      </c>
      <c r="J1825" s="10">
        <f>_xlfn.XLOOKUP(Q1_2025[[#This Row],[Artikelnr]],Artikel_prijzen[Artnr],Artikel_prijzen[Prijs 2025],"")</f>
        <v>659.2</v>
      </c>
      <c r="K1825" s="10" t="str">
        <f>IF(Q1_2025[[#This Row],[Artikelprijs]]&lt;&gt;"",IF(Q1_2025[[#This Row],[Stuksprijs]]=Q1_2025[[#This Row],[Artikelprijs]],"Prijs gelijk","Prijs wijkt af"),"")</f>
        <v>Prijs wijkt af</v>
      </c>
      <c r="L1825" s="10"/>
      <c r="M1825" t="s">
        <v>536</v>
      </c>
      <c r="N1825" s="10">
        <f>IF(Q1_2025[[#This Row],[Prijstype]]="Artikelprijs",Q1_2025[[#This Row],[Artikelprijs]],Q1_2025[[#This Row],[Stuksprijs]])</f>
        <v>659.2</v>
      </c>
      <c r="O1825" s="10">
        <f>IF(Q1_2025[[#This Row],[Prijstype]]="Artikelprijs",Q1_2025[[#This Row],[Artikelprijs]] * Q1_2025[[#This Row],[Besteld]],Q1_2025[[#This Row],[Brutobedrag]])</f>
        <v>659.2</v>
      </c>
      <c r="P1825" s="10">
        <f>IF(Q1_2025[[#This Row],[Prijstype]] = "Artikelprijs",Q1_2025[[#This Row],[Brutobedrag 2]]*(100-Q1_2025[[#This Row],[Relatiekorting percentage]])/100,Q1_2025[[#This Row],[Bruto - Rel.korting]])</f>
        <v>659.2</v>
      </c>
    </row>
    <row r="1826" spans="1:16" x14ac:dyDescent="0.3">
      <c r="A1826" t="s">
        <v>310</v>
      </c>
      <c r="B1826">
        <v>5021034</v>
      </c>
      <c r="C1826" t="s">
        <v>276</v>
      </c>
      <c r="D1826">
        <v>1</v>
      </c>
      <c r="E1826" s="10">
        <v>180</v>
      </c>
      <c r="F1826" s="10">
        <v>180</v>
      </c>
      <c r="G1826" s="10">
        <v>180</v>
      </c>
      <c r="H1826">
        <v>0</v>
      </c>
      <c r="I1826" s="10" t="str">
        <f>_xlfn.XLOOKUP(Q1_2025[[#This Row],[Artikelnr]],Artikel_prijzen[Artnr],Artikel_prijzen[Groep],"")</f>
        <v>Elektra</v>
      </c>
      <c r="J1826" s="10">
        <f>_xlfn.XLOOKUP(Q1_2025[[#This Row],[Artikelnr]],Artikel_prijzen[Artnr],Artikel_prijzen[Prijs 2025],"")</f>
        <v>106.8625</v>
      </c>
      <c r="K1826" s="10" t="str">
        <f>IF(Q1_2025[[#This Row],[Artikelprijs]]&lt;&gt;"",IF(Q1_2025[[#This Row],[Stuksprijs]]=Q1_2025[[#This Row],[Artikelprijs]],"Prijs gelijk","Prijs wijkt af"),"")</f>
        <v>Prijs wijkt af</v>
      </c>
      <c r="L1826" s="10"/>
      <c r="M1826" t="s">
        <v>536</v>
      </c>
      <c r="N1826" s="10">
        <f>IF(Q1_2025[[#This Row],[Prijstype]]="Artikelprijs",Q1_2025[[#This Row],[Artikelprijs]],Q1_2025[[#This Row],[Stuksprijs]])</f>
        <v>106.8625</v>
      </c>
      <c r="O1826" s="10">
        <f>IF(Q1_2025[[#This Row],[Prijstype]]="Artikelprijs",Q1_2025[[#This Row],[Artikelprijs]] * Q1_2025[[#This Row],[Besteld]],Q1_2025[[#This Row],[Brutobedrag]])</f>
        <v>106.8625</v>
      </c>
      <c r="P1826" s="10">
        <f>IF(Q1_2025[[#This Row],[Prijstype]] = "Artikelprijs",Q1_2025[[#This Row],[Brutobedrag 2]]*(100-Q1_2025[[#This Row],[Relatiekorting percentage]])/100,Q1_2025[[#This Row],[Bruto - Rel.korting]])</f>
        <v>106.8625</v>
      </c>
    </row>
    <row r="1827" spans="1:16" x14ac:dyDescent="0.3">
      <c r="A1827" t="s">
        <v>310</v>
      </c>
      <c r="B1827">
        <v>5022049</v>
      </c>
      <c r="C1827" t="s">
        <v>280</v>
      </c>
      <c r="D1827">
        <v>1</v>
      </c>
      <c r="E1827" s="10">
        <v>547.83000000000004</v>
      </c>
      <c r="F1827" s="10">
        <v>547.83000000000004</v>
      </c>
      <c r="G1827" s="10">
        <v>547.83000000000004</v>
      </c>
      <c r="H1827">
        <v>0</v>
      </c>
      <c r="I1827" s="10" t="str">
        <f>_xlfn.XLOOKUP(Q1_2025[[#This Row],[Artikelnr]],Artikel_prijzen[Artnr],Artikel_prijzen[Groep],"")</f>
        <v>Elektra</v>
      </c>
      <c r="J1827" s="10">
        <f>_xlfn.XLOOKUP(Q1_2025[[#This Row],[Artikelnr]],Artikel_prijzen[Artnr],Artikel_prijzen[Prijs 2025],"")</f>
        <v>417.15</v>
      </c>
      <c r="K1827" s="10" t="str">
        <f>IF(Q1_2025[[#This Row],[Artikelprijs]]&lt;&gt;"",IF(Q1_2025[[#This Row],[Stuksprijs]]=Q1_2025[[#This Row],[Artikelprijs]],"Prijs gelijk","Prijs wijkt af"),"")</f>
        <v>Prijs wijkt af</v>
      </c>
      <c r="L1827" s="10"/>
      <c r="M1827" t="s">
        <v>536</v>
      </c>
      <c r="N1827" s="10">
        <f>IF(Q1_2025[[#This Row],[Prijstype]]="Artikelprijs",Q1_2025[[#This Row],[Artikelprijs]],Q1_2025[[#This Row],[Stuksprijs]])</f>
        <v>417.15</v>
      </c>
      <c r="O1827" s="10">
        <f>IF(Q1_2025[[#This Row],[Prijstype]]="Artikelprijs",Q1_2025[[#This Row],[Artikelprijs]] * Q1_2025[[#This Row],[Besteld]],Q1_2025[[#This Row],[Brutobedrag]])</f>
        <v>417.15</v>
      </c>
      <c r="P1827" s="10">
        <f>IF(Q1_2025[[#This Row],[Prijstype]] = "Artikelprijs",Q1_2025[[#This Row],[Brutobedrag 2]]*(100-Q1_2025[[#This Row],[Relatiekorting percentage]])/100,Q1_2025[[#This Row],[Bruto - Rel.korting]])</f>
        <v>417.15</v>
      </c>
    </row>
    <row r="1828" spans="1:16" x14ac:dyDescent="0.3">
      <c r="A1828" t="s">
        <v>310</v>
      </c>
      <c r="B1828">
        <v>5022055</v>
      </c>
      <c r="C1828" t="s">
        <v>287</v>
      </c>
      <c r="D1828">
        <v>1</v>
      </c>
      <c r="E1828" s="10">
        <v>949.6</v>
      </c>
      <c r="F1828" s="10">
        <v>949.6</v>
      </c>
      <c r="G1828" s="10">
        <v>949.6</v>
      </c>
      <c r="H1828">
        <v>0</v>
      </c>
      <c r="I1828" s="10" t="str">
        <f>_xlfn.XLOOKUP(Q1_2025[[#This Row],[Artikelnr]],Artikel_prijzen[Artnr],Artikel_prijzen[Groep],"")</f>
        <v>Elektra</v>
      </c>
      <c r="J1828" s="10">
        <f>_xlfn.XLOOKUP(Q1_2025[[#This Row],[Artikelnr]],Artikel_prijzen[Artnr],Artikel_prijzen[Prijs 2025],"")</f>
        <v>659.2</v>
      </c>
      <c r="K1828" s="10" t="str">
        <f>IF(Q1_2025[[#This Row],[Artikelprijs]]&lt;&gt;"",IF(Q1_2025[[#This Row],[Stuksprijs]]=Q1_2025[[#This Row],[Artikelprijs]],"Prijs gelijk","Prijs wijkt af"),"")</f>
        <v>Prijs wijkt af</v>
      </c>
      <c r="L1828" s="10"/>
      <c r="M1828" t="s">
        <v>536</v>
      </c>
      <c r="N1828" s="10">
        <f>IF(Q1_2025[[#This Row],[Prijstype]]="Artikelprijs",Q1_2025[[#This Row],[Artikelprijs]],Q1_2025[[#This Row],[Stuksprijs]])</f>
        <v>659.2</v>
      </c>
      <c r="O1828" s="10">
        <f>IF(Q1_2025[[#This Row],[Prijstype]]="Artikelprijs",Q1_2025[[#This Row],[Artikelprijs]] * Q1_2025[[#This Row],[Besteld]],Q1_2025[[#This Row],[Brutobedrag]])</f>
        <v>659.2</v>
      </c>
      <c r="P1828" s="10">
        <f>IF(Q1_2025[[#This Row],[Prijstype]] = "Artikelprijs",Q1_2025[[#This Row],[Brutobedrag 2]]*(100-Q1_2025[[#This Row],[Relatiekorting percentage]])/100,Q1_2025[[#This Row],[Bruto - Rel.korting]])</f>
        <v>659.2</v>
      </c>
    </row>
    <row r="1829" spans="1:16" x14ac:dyDescent="0.3">
      <c r="A1829" t="s">
        <v>310</v>
      </c>
      <c r="B1829">
        <v>5022049</v>
      </c>
      <c r="C1829" t="s">
        <v>280</v>
      </c>
      <c r="D1829">
        <v>1</v>
      </c>
      <c r="E1829" s="10">
        <v>547.83000000000004</v>
      </c>
      <c r="F1829" s="10">
        <v>547.83000000000004</v>
      </c>
      <c r="G1829" s="10">
        <v>547.83000000000004</v>
      </c>
      <c r="H1829">
        <v>0</v>
      </c>
      <c r="I1829" s="10" t="str">
        <f>_xlfn.XLOOKUP(Q1_2025[[#This Row],[Artikelnr]],Artikel_prijzen[Artnr],Artikel_prijzen[Groep],"")</f>
        <v>Elektra</v>
      </c>
      <c r="J1829" s="10">
        <f>_xlfn.XLOOKUP(Q1_2025[[#This Row],[Artikelnr]],Artikel_prijzen[Artnr],Artikel_prijzen[Prijs 2025],"")</f>
        <v>417.15</v>
      </c>
      <c r="K1829" s="10" t="str">
        <f>IF(Q1_2025[[#This Row],[Artikelprijs]]&lt;&gt;"",IF(Q1_2025[[#This Row],[Stuksprijs]]=Q1_2025[[#This Row],[Artikelprijs]],"Prijs gelijk","Prijs wijkt af"),"")</f>
        <v>Prijs wijkt af</v>
      </c>
      <c r="L1829" s="10"/>
      <c r="M1829" t="s">
        <v>536</v>
      </c>
      <c r="N1829" s="10">
        <f>IF(Q1_2025[[#This Row],[Prijstype]]="Artikelprijs",Q1_2025[[#This Row],[Artikelprijs]],Q1_2025[[#This Row],[Stuksprijs]])</f>
        <v>417.15</v>
      </c>
      <c r="O1829" s="10">
        <f>IF(Q1_2025[[#This Row],[Prijstype]]="Artikelprijs",Q1_2025[[#This Row],[Artikelprijs]] * Q1_2025[[#This Row],[Besteld]],Q1_2025[[#This Row],[Brutobedrag]])</f>
        <v>417.15</v>
      </c>
      <c r="P1829" s="10">
        <f>IF(Q1_2025[[#This Row],[Prijstype]] = "Artikelprijs",Q1_2025[[#This Row],[Brutobedrag 2]]*(100-Q1_2025[[#This Row],[Relatiekorting percentage]])/100,Q1_2025[[#This Row],[Bruto - Rel.korting]])</f>
        <v>417.15</v>
      </c>
    </row>
    <row r="1830" spans="1:16" x14ac:dyDescent="0.3">
      <c r="A1830" t="s">
        <v>310</v>
      </c>
      <c r="B1830">
        <v>5040007</v>
      </c>
      <c r="C1830" t="s">
        <v>328</v>
      </c>
      <c r="D1830">
        <v>1</v>
      </c>
      <c r="E1830" s="10">
        <v>272.95</v>
      </c>
      <c r="F1830" s="10">
        <v>272.95</v>
      </c>
      <c r="G1830" s="10">
        <v>272.95</v>
      </c>
      <c r="H1830">
        <v>0</v>
      </c>
      <c r="I1830" s="10" t="str">
        <f>_xlfn.XLOOKUP(Q1_2025[[#This Row],[Artikelnr]],Artikel_prijzen[Artnr],Artikel_prijzen[Groep],"")</f>
        <v>AV</v>
      </c>
      <c r="J1830" s="10">
        <f>_xlfn.XLOOKUP(Q1_2025[[#This Row],[Artikelnr]],Artikel_prijzen[Artnr],Artikel_prijzen[Prijs 2025],"")</f>
        <v>265</v>
      </c>
      <c r="K1830" s="10" t="str">
        <f>IF(Q1_2025[[#This Row],[Artikelprijs]]&lt;&gt;"",IF(Q1_2025[[#This Row],[Stuksprijs]]=Q1_2025[[#This Row],[Artikelprijs]],"Prijs gelijk","Prijs wijkt af"),"")</f>
        <v>Prijs wijkt af</v>
      </c>
      <c r="L1830" s="10"/>
      <c r="M1830" t="s">
        <v>536</v>
      </c>
      <c r="N1830" s="10">
        <f>IF(Q1_2025[[#This Row],[Prijstype]]="Artikelprijs",Q1_2025[[#This Row],[Artikelprijs]],Q1_2025[[#This Row],[Stuksprijs]])</f>
        <v>265</v>
      </c>
      <c r="O1830" s="10">
        <f>IF(Q1_2025[[#This Row],[Prijstype]]="Artikelprijs",Q1_2025[[#This Row],[Artikelprijs]] * Q1_2025[[#This Row],[Besteld]],Q1_2025[[#This Row],[Brutobedrag]])</f>
        <v>265</v>
      </c>
      <c r="P1830" s="10">
        <f>IF(Q1_2025[[#This Row],[Prijstype]] = "Artikelprijs",Q1_2025[[#This Row],[Brutobedrag 2]]*(100-Q1_2025[[#This Row],[Relatiekorting percentage]])/100,Q1_2025[[#This Row],[Bruto - Rel.korting]])</f>
        <v>265</v>
      </c>
    </row>
    <row r="1831" spans="1:16" x14ac:dyDescent="0.3">
      <c r="A1831" t="s">
        <v>310</v>
      </c>
      <c r="B1831">
        <v>5022033</v>
      </c>
      <c r="C1831" t="s">
        <v>286</v>
      </c>
      <c r="D1831">
        <v>1</v>
      </c>
      <c r="E1831" s="10">
        <v>748.75</v>
      </c>
      <c r="F1831" s="10">
        <v>748.75</v>
      </c>
      <c r="G1831" s="10">
        <v>748.75</v>
      </c>
      <c r="H1831">
        <v>0</v>
      </c>
      <c r="I1831" s="10" t="str">
        <f>_xlfn.XLOOKUP(Q1_2025[[#This Row],[Artikelnr]],Artikel_prijzen[Artnr],Artikel_prijzen[Groep],"")</f>
        <v>Elektra</v>
      </c>
      <c r="J1831" s="10">
        <f>_xlfn.XLOOKUP(Q1_2025[[#This Row],[Artikelnr]],Artikel_prijzen[Artnr],Artikel_prijzen[Prijs 2025],"")</f>
        <v>458.35</v>
      </c>
      <c r="K1831" s="10" t="str">
        <f>IF(Q1_2025[[#This Row],[Artikelprijs]]&lt;&gt;"",IF(Q1_2025[[#This Row],[Stuksprijs]]=Q1_2025[[#This Row],[Artikelprijs]],"Prijs gelijk","Prijs wijkt af"),"")</f>
        <v>Prijs wijkt af</v>
      </c>
      <c r="L1831" s="10"/>
      <c r="M1831" t="s">
        <v>536</v>
      </c>
      <c r="N1831" s="10">
        <f>IF(Q1_2025[[#This Row],[Prijstype]]="Artikelprijs",Q1_2025[[#This Row],[Artikelprijs]],Q1_2025[[#This Row],[Stuksprijs]])</f>
        <v>458.35</v>
      </c>
      <c r="O1831" s="10">
        <f>IF(Q1_2025[[#This Row],[Prijstype]]="Artikelprijs",Q1_2025[[#This Row],[Artikelprijs]] * Q1_2025[[#This Row],[Besteld]],Q1_2025[[#This Row],[Brutobedrag]])</f>
        <v>458.35</v>
      </c>
      <c r="P1831" s="10">
        <f>IF(Q1_2025[[#This Row],[Prijstype]] = "Artikelprijs",Q1_2025[[#This Row],[Brutobedrag 2]]*(100-Q1_2025[[#This Row],[Relatiekorting percentage]])/100,Q1_2025[[#This Row],[Bruto - Rel.korting]])</f>
        <v>458.35</v>
      </c>
    </row>
    <row r="1832" spans="1:16" x14ac:dyDescent="0.3">
      <c r="A1832" t="s">
        <v>310</v>
      </c>
      <c r="B1832">
        <v>5022027</v>
      </c>
      <c r="C1832" t="s">
        <v>279</v>
      </c>
      <c r="D1832">
        <v>1</v>
      </c>
      <c r="E1832" s="10">
        <v>429.38</v>
      </c>
      <c r="F1832" s="10">
        <v>429.38</v>
      </c>
      <c r="G1832" s="10">
        <v>429.38</v>
      </c>
      <c r="H1832">
        <v>0</v>
      </c>
      <c r="I1832" s="10" t="str">
        <f>_xlfn.XLOOKUP(Q1_2025[[#This Row],[Artikelnr]],Artikel_prijzen[Artnr],Artikel_prijzen[Groep],"")</f>
        <v>Elektra</v>
      </c>
      <c r="J1832" s="10">
        <f>_xlfn.XLOOKUP(Q1_2025[[#This Row],[Artikelnr]],Artikel_prijzen[Artnr],Artikel_prijzen[Prijs 2025],"")</f>
        <v>298.7</v>
      </c>
      <c r="K1832" s="10" t="str">
        <f>IF(Q1_2025[[#This Row],[Artikelprijs]]&lt;&gt;"",IF(Q1_2025[[#This Row],[Stuksprijs]]=Q1_2025[[#This Row],[Artikelprijs]],"Prijs gelijk","Prijs wijkt af"),"")</f>
        <v>Prijs wijkt af</v>
      </c>
      <c r="L1832" s="10"/>
      <c r="M1832" t="s">
        <v>536</v>
      </c>
      <c r="N1832" s="10">
        <f>IF(Q1_2025[[#This Row],[Prijstype]]="Artikelprijs",Q1_2025[[#This Row],[Artikelprijs]],Q1_2025[[#This Row],[Stuksprijs]])</f>
        <v>298.7</v>
      </c>
      <c r="O1832" s="10">
        <f>IF(Q1_2025[[#This Row],[Prijstype]]="Artikelprijs",Q1_2025[[#This Row],[Artikelprijs]] * Q1_2025[[#This Row],[Besteld]],Q1_2025[[#This Row],[Brutobedrag]])</f>
        <v>298.7</v>
      </c>
      <c r="P1832" s="10">
        <f>IF(Q1_2025[[#This Row],[Prijstype]] = "Artikelprijs",Q1_2025[[#This Row],[Brutobedrag 2]]*(100-Q1_2025[[#This Row],[Relatiekorting percentage]])/100,Q1_2025[[#This Row],[Bruto - Rel.korting]])</f>
        <v>298.7</v>
      </c>
    </row>
    <row r="1833" spans="1:16" x14ac:dyDescent="0.3">
      <c r="A1833" t="s">
        <v>310</v>
      </c>
      <c r="B1833">
        <v>5022025</v>
      </c>
      <c r="C1833" t="s">
        <v>277</v>
      </c>
      <c r="D1833">
        <v>1</v>
      </c>
      <c r="E1833" s="10">
        <v>361.25</v>
      </c>
      <c r="F1833" s="10">
        <v>361.25</v>
      </c>
      <c r="G1833" s="10">
        <v>361.25</v>
      </c>
      <c r="H1833">
        <v>0</v>
      </c>
      <c r="I1833" s="10" t="str">
        <f>_xlfn.XLOOKUP(Q1_2025[[#This Row],[Artikelnr]],Artikel_prijzen[Artnr],Artikel_prijzen[Groep],"")</f>
        <v>Elektra</v>
      </c>
      <c r="J1833" s="10">
        <f>_xlfn.XLOOKUP(Q1_2025[[#This Row],[Artikelnr]],Artikel_prijzen[Artnr],Artikel_prijzen[Prijs 2025],"")</f>
        <v>252.35</v>
      </c>
      <c r="K1833" s="10" t="str">
        <f>IF(Q1_2025[[#This Row],[Artikelprijs]]&lt;&gt;"",IF(Q1_2025[[#This Row],[Stuksprijs]]=Q1_2025[[#This Row],[Artikelprijs]],"Prijs gelijk","Prijs wijkt af"),"")</f>
        <v>Prijs wijkt af</v>
      </c>
      <c r="L1833" s="10"/>
      <c r="M1833" t="s">
        <v>536</v>
      </c>
      <c r="N1833" s="10">
        <f>IF(Q1_2025[[#This Row],[Prijstype]]="Artikelprijs",Q1_2025[[#This Row],[Artikelprijs]],Q1_2025[[#This Row],[Stuksprijs]])</f>
        <v>252.35</v>
      </c>
      <c r="O1833" s="10">
        <f>IF(Q1_2025[[#This Row],[Prijstype]]="Artikelprijs",Q1_2025[[#This Row],[Artikelprijs]] * Q1_2025[[#This Row],[Besteld]],Q1_2025[[#This Row],[Brutobedrag]])</f>
        <v>252.35</v>
      </c>
      <c r="P1833" s="10">
        <f>IF(Q1_2025[[#This Row],[Prijstype]] = "Artikelprijs",Q1_2025[[#This Row],[Brutobedrag 2]]*(100-Q1_2025[[#This Row],[Relatiekorting percentage]])/100,Q1_2025[[#This Row],[Bruto - Rel.korting]])</f>
        <v>252.35</v>
      </c>
    </row>
    <row r="1834" spans="1:16" x14ac:dyDescent="0.3">
      <c r="A1834" t="s">
        <v>310</v>
      </c>
      <c r="B1834">
        <v>5021034</v>
      </c>
      <c r="C1834" t="s">
        <v>276</v>
      </c>
      <c r="D1834">
        <v>1</v>
      </c>
      <c r="E1834" s="10">
        <v>180</v>
      </c>
      <c r="F1834" s="10">
        <v>180</v>
      </c>
      <c r="G1834" s="10">
        <v>180</v>
      </c>
      <c r="H1834">
        <v>0</v>
      </c>
      <c r="I1834" s="10" t="str">
        <f>_xlfn.XLOOKUP(Q1_2025[[#This Row],[Artikelnr]],Artikel_prijzen[Artnr],Artikel_prijzen[Groep],"")</f>
        <v>Elektra</v>
      </c>
      <c r="J1834" s="10">
        <f>_xlfn.XLOOKUP(Q1_2025[[#This Row],[Artikelnr]],Artikel_prijzen[Artnr],Artikel_prijzen[Prijs 2025],"")</f>
        <v>106.8625</v>
      </c>
      <c r="K1834" s="10" t="str">
        <f>IF(Q1_2025[[#This Row],[Artikelprijs]]&lt;&gt;"",IF(Q1_2025[[#This Row],[Stuksprijs]]=Q1_2025[[#This Row],[Artikelprijs]],"Prijs gelijk","Prijs wijkt af"),"")</f>
        <v>Prijs wijkt af</v>
      </c>
      <c r="L1834" s="10"/>
      <c r="M1834" t="s">
        <v>536</v>
      </c>
      <c r="N1834" s="10">
        <f>IF(Q1_2025[[#This Row],[Prijstype]]="Artikelprijs",Q1_2025[[#This Row],[Artikelprijs]],Q1_2025[[#This Row],[Stuksprijs]])</f>
        <v>106.8625</v>
      </c>
      <c r="O1834" s="10">
        <f>IF(Q1_2025[[#This Row],[Prijstype]]="Artikelprijs",Q1_2025[[#This Row],[Artikelprijs]] * Q1_2025[[#This Row],[Besteld]],Q1_2025[[#This Row],[Brutobedrag]])</f>
        <v>106.8625</v>
      </c>
      <c r="P1834" s="10">
        <f>IF(Q1_2025[[#This Row],[Prijstype]] = "Artikelprijs",Q1_2025[[#This Row],[Brutobedrag 2]]*(100-Q1_2025[[#This Row],[Relatiekorting percentage]])/100,Q1_2025[[#This Row],[Bruto - Rel.korting]])</f>
        <v>106.8625</v>
      </c>
    </row>
    <row r="1835" spans="1:16" x14ac:dyDescent="0.3">
      <c r="A1835" t="s">
        <v>310</v>
      </c>
      <c r="B1835">
        <v>5021034</v>
      </c>
      <c r="C1835" t="s">
        <v>276</v>
      </c>
      <c r="D1835">
        <v>3</v>
      </c>
      <c r="E1835" s="10">
        <v>180</v>
      </c>
      <c r="F1835" s="10">
        <v>540</v>
      </c>
      <c r="G1835" s="10">
        <v>540</v>
      </c>
      <c r="H1835">
        <v>0</v>
      </c>
      <c r="I1835" s="10" t="str">
        <f>_xlfn.XLOOKUP(Q1_2025[[#This Row],[Artikelnr]],Artikel_prijzen[Artnr],Artikel_prijzen[Groep],"")</f>
        <v>Elektra</v>
      </c>
      <c r="J1835" s="10">
        <f>_xlfn.XLOOKUP(Q1_2025[[#This Row],[Artikelnr]],Artikel_prijzen[Artnr],Artikel_prijzen[Prijs 2025],"")</f>
        <v>106.8625</v>
      </c>
      <c r="K1835" s="10" t="str">
        <f>IF(Q1_2025[[#This Row],[Artikelprijs]]&lt;&gt;"",IF(Q1_2025[[#This Row],[Stuksprijs]]=Q1_2025[[#This Row],[Artikelprijs]],"Prijs gelijk","Prijs wijkt af"),"")</f>
        <v>Prijs wijkt af</v>
      </c>
      <c r="L1835" s="10"/>
      <c r="M1835" t="s">
        <v>536</v>
      </c>
      <c r="N1835" s="10">
        <f>IF(Q1_2025[[#This Row],[Prijstype]]="Artikelprijs",Q1_2025[[#This Row],[Artikelprijs]],Q1_2025[[#This Row],[Stuksprijs]])</f>
        <v>106.8625</v>
      </c>
      <c r="O1835" s="10">
        <f>IF(Q1_2025[[#This Row],[Prijstype]]="Artikelprijs",Q1_2025[[#This Row],[Artikelprijs]] * Q1_2025[[#This Row],[Besteld]],Q1_2025[[#This Row],[Brutobedrag]])</f>
        <v>320.58749999999998</v>
      </c>
      <c r="P1835" s="10">
        <f>IF(Q1_2025[[#This Row],[Prijstype]] = "Artikelprijs",Q1_2025[[#This Row],[Brutobedrag 2]]*(100-Q1_2025[[#This Row],[Relatiekorting percentage]])/100,Q1_2025[[#This Row],[Bruto - Rel.korting]])</f>
        <v>320.58749999999998</v>
      </c>
    </row>
    <row r="1836" spans="1:16" x14ac:dyDescent="0.3">
      <c r="A1836" t="s">
        <v>310</v>
      </c>
      <c r="B1836">
        <v>5022049</v>
      </c>
      <c r="C1836" t="s">
        <v>280</v>
      </c>
      <c r="D1836">
        <v>3</v>
      </c>
      <c r="E1836" s="10">
        <v>547.83000000000004</v>
      </c>
      <c r="F1836" s="10">
        <v>1643.49</v>
      </c>
      <c r="G1836" s="10">
        <v>1643.49</v>
      </c>
      <c r="H1836">
        <v>0</v>
      </c>
      <c r="I1836" s="10" t="str">
        <f>_xlfn.XLOOKUP(Q1_2025[[#This Row],[Artikelnr]],Artikel_prijzen[Artnr],Artikel_prijzen[Groep],"")</f>
        <v>Elektra</v>
      </c>
      <c r="J1836" s="10">
        <f>_xlfn.XLOOKUP(Q1_2025[[#This Row],[Artikelnr]],Artikel_prijzen[Artnr],Artikel_prijzen[Prijs 2025],"")</f>
        <v>417.15</v>
      </c>
      <c r="K1836" s="10" t="str">
        <f>IF(Q1_2025[[#This Row],[Artikelprijs]]&lt;&gt;"",IF(Q1_2025[[#This Row],[Stuksprijs]]=Q1_2025[[#This Row],[Artikelprijs]],"Prijs gelijk","Prijs wijkt af"),"")</f>
        <v>Prijs wijkt af</v>
      </c>
      <c r="L1836" s="10"/>
      <c r="M1836" t="s">
        <v>536</v>
      </c>
      <c r="N1836" s="10">
        <f>IF(Q1_2025[[#This Row],[Prijstype]]="Artikelprijs",Q1_2025[[#This Row],[Artikelprijs]],Q1_2025[[#This Row],[Stuksprijs]])</f>
        <v>417.15</v>
      </c>
      <c r="O1836" s="10">
        <f>IF(Q1_2025[[#This Row],[Prijstype]]="Artikelprijs",Q1_2025[[#This Row],[Artikelprijs]] * Q1_2025[[#This Row],[Besteld]],Q1_2025[[#This Row],[Brutobedrag]])</f>
        <v>1251.4499999999998</v>
      </c>
      <c r="P1836" s="10">
        <f>IF(Q1_2025[[#This Row],[Prijstype]] = "Artikelprijs",Q1_2025[[#This Row],[Brutobedrag 2]]*(100-Q1_2025[[#This Row],[Relatiekorting percentage]])/100,Q1_2025[[#This Row],[Bruto - Rel.korting]])</f>
        <v>1251.4499999999998</v>
      </c>
    </row>
    <row r="1837" spans="1:16" x14ac:dyDescent="0.3">
      <c r="A1837" t="s">
        <v>310</v>
      </c>
      <c r="B1837">
        <v>5021034</v>
      </c>
      <c r="C1837" t="s">
        <v>276</v>
      </c>
      <c r="D1837">
        <v>1</v>
      </c>
      <c r="E1837" s="10">
        <v>180</v>
      </c>
      <c r="F1837" s="10">
        <v>180</v>
      </c>
      <c r="G1837" s="10">
        <v>180</v>
      </c>
      <c r="H1837">
        <v>0</v>
      </c>
      <c r="I1837" s="10" t="str">
        <f>_xlfn.XLOOKUP(Q1_2025[[#This Row],[Artikelnr]],Artikel_prijzen[Artnr],Artikel_prijzen[Groep],"")</f>
        <v>Elektra</v>
      </c>
      <c r="J1837" s="10">
        <f>_xlfn.XLOOKUP(Q1_2025[[#This Row],[Artikelnr]],Artikel_prijzen[Artnr],Artikel_prijzen[Prijs 2025],"")</f>
        <v>106.8625</v>
      </c>
      <c r="K1837" s="10" t="str">
        <f>IF(Q1_2025[[#This Row],[Artikelprijs]]&lt;&gt;"",IF(Q1_2025[[#This Row],[Stuksprijs]]=Q1_2025[[#This Row],[Artikelprijs]],"Prijs gelijk","Prijs wijkt af"),"")</f>
        <v>Prijs wijkt af</v>
      </c>
      <c r="L1837" s="10"/>
      <c r="M1837" t="s">
        <v>536</v>
      </c>
      <c r="N1837" s="10">
        <f>IF(Q1_2025[[#This Row],[Prijstype]]="Artikelprijs",Q1_2025[[#This Row],[Artikelprijs]],Q1_2025[[#This Row],[Stuksprijs]])</f>
        <v>106.8625</v>
      </c>
      <c r="O1837" s="10">
        <f>IF(Q1_2025[[#This Row],[Prijstype]]="Artikelprijs",Q1_2025[[#This Row],[Artikelprijs]] * Q1_2025[[#This Row],[Besteld]],Q1_2025[[#This Row],[Brutobedrag]])</f>
        <v>106.8625</v>
      </c>
      <c r="P1837" s="10">
        <f>IF(Q1_2025[[#This Row],[Prijstype]] = "Artikelprijs",Q1_2025[[#This Row],[Brutobedrag 2]]*(100-Q1_2025[[#This Row],[Relatiekorting percentage]])/100,Q1_2025[[#This Row],[Bruto - Rel.korting]])</f>
        <v>106.8625</v>
      </c>
    </row>
    <row r="1838" spans="1:16" x14ac:dyDescent="0.3">
      <c r="A1838" t="s">
        <v>310</v>
      </c>
      <c r="B1838">
        <v>5020002</v>
      </c>
      <c r="C1838" t="s">
        <v>56</v>
      </c>
      <c r="D1838">
        <v>1</v>
      </c>
      <c r="E1838" s="10">
        <v>39.65</v>
      </c>
      <c r="F1838" s="10">
        <v>39.65</v>
      </c>
      <c r="G1838" s="10">
        <v>39.65</v>
      </c>
      <c r="H1838">
        <v>0</v>
      </c>
      <c r="I1838" s="10" t="str">
        <f>_xlfn.XLOOKUP(Q1_2025[[#This Row],[Artikelnr]],Artikel_prijzen[Artnr],Artikel_prijzen[Groep],"")</f>
        <v/>
      </c>
      <c r="J1838" s="10" t="str">
        <f>_xlfn.XLOOKUP(Q1_2025[[#This Row],[Artikelnr]],Artikel_prijzen[Artnr],Artikel_prijzen[Prijs 2025],"")</f>
        <v/>
      </c>
      <c r="K1838" s="10" t="str">
        <f>IF(Q1_2025[[#This Row],[Artikelprijs]]&lt;&gt;"",IF(Q1_2025[[#This Row],[Stuksprijs]]=Q1_2025[[#This Row],[Artikelprijs]],"Prijs gelijk","Prijs wijkt af"),"")</f>
        <v/>
      </c>
      <c r="L1838" s="10"/>
      <c r="N1838" s="10">
        <f>IF(Q1_2025[[#This Row],[Prijstype]]="Artikelprijs",Q1_2025[[#This Row],[Artikelprijs]],Q1_2025[[#This Row],[Stuksprijs]])</f>
        <v>39.65</v>
      </c>
      <c r="O1838" s="10">
        <f>IF(Q1_2025[[#This Row],[Prijstype]]="Artikelprijs",Q1_2025[[#This Row],[Artikelprijs]] * Q1_2025[[#This Row],[Besteld]],Q1_2025[[#This Row],[Brutobedrag]])</f>
        <v>39.65</v>
      </c>
      <c r="P1838" s="10">
        <f>IF(Q1_2025[[#This Row],[Prijstype]] = "Artikelprijs",Q1_2025[[#This Row],[Brutobedrag 2]]*(100-Q1_2025[[#This Row],[Relatiekorting percentage]])/100,Q1_2025[[#This Row],[Bruto - Rel.korting]])</f>
        <v>39.65</v>
      </c>
    </row>
    <row r="1839" spans="1:16" x14ac:dyDescent="0.3">
      <c r="A1839" t="s">
        <v>310</v>
      </c>
      <c r="B1839">
        <v>5040011</v>
      </c>
      <c r="C1839" t="s">
        <v>321</v>
      </c>
      <c r="D1839">
        <v>2</v>
      </c>
      <c r="E1839" s="10">
        <v>638.6</v>
      </c>
      <c r="F1839" s="10">
        <v>1277.2</v>
      </c>
      <c r="G1839" s="10">
        <v>1277.2</v>
      </c>
      <c r="H1839">
        <v>0</v>
      </c>
      <c r="I1839" s="10" t="str">
        <f>_xlfn.XLOOKUP(Q1_2025[[#This Row],[Artikelnr]],Artikel_prijzen[Artnr],Artikel_prijzen[Groep],"")</f>
        <v>AV</v>
      </c>
      <c r="J1839" s="10">
        <f>_xlfn.XLOOKUP(Q1_2025[[#This Row],[Artikelnr]],Artikel_prijzen[Artnr],Artikel_prijzen[Prijs 2025],"")</f>
        <v>620</v>
      </c>
      <c r="K1839" s="10" t="str">
        <f>IF(Q1_2025[[#This Row],[Artikelprijs]]&lt;&gt;"",IF(Q1_2025[[#This Row],[Stuksprijs]]=Q1_2025[[#This Row],[Artikelprijs]],"Prijs gelijk","Prijs wijkt af"),"")</f>
        <v>Prijs wijkt af</v>
      </c>
      <c r="L1839" s="10"/>
      <c r="M1839" t="s">
        <v>536</v>
      </c>
      <c r="N1839" s="10">
        <f>IF(Q1_2025[[#This Row],[Prijstype]]="Artikelprijs",Q1_2025[[#This Row],[Artikelprijs]],Q1_2025[[#This Row],[Stuksprijs]])</f>
        <v>620</v>
      </c>
      <c r="O1839" s="10">
        <f>IF(Q1_2025[[#This Row],[Prijstype]]="Artikelprijs",Q1_2025[[#This Row],[Artikelprijs]] * Q1_2025[[#This Row],[Besteld]],Q1_2025[[#This Row],[Brutobedrag]])</f>
        <v>1240</v>
      </c>
      <c r="P1839" s="10">
        <f>IF(Q1_2025[[#This Row],[Prijstype]] = "Artikelprijs",Q1_2025[[#This Row],[Brutobedrag 2]]*(100-Q1_2025[[#This Row],[Relatiekorting percentage]])/100,Q1_2025[[#This Row],[Bruto - Rel.korting]])</f>
        <v>1240</v>
      </c>
    </row>
    <row r="1840" spans="1:16" x14ac:dyDescent="0.3">
      <c r="A1840" t="s">
        <v>310</v>
      </c>
      <c r="B1840">
        <v>5022031</v>
      </c>
      <c r="C1840" t="s">
        <v>284</v>
      </c>
      <c r="D1840">
        <v>1</v>
      </c>
      <c r="E1840" s="10">
        <v>604.04999999999995</v>
      </c>
      <c r="F1840" s="10">
        <v>604.04999999999995</v>
      </c>
      <c r="G1840" s="10">
        <v>604.04999999999995</v>
      </c>
      <c r="H1840">
        <v>0</v>
      </c>
      <c r="I1840" s="10" t="str">
        <f>_xlfn.XLOOKUP(Q1_2025[[#This Row],[Artikelnr]],Artikel_prijzen[Artnr],Artikel_prijzen[Groep],"")</f>
        <v>Elektra</v>
      </c>
      <c r="J1840" s="10">
        <f>_xlfn.XLOOKUP(Q1_2025[[#This Row],[Artikelnr]],Artikel_prijzen[Artnr],Artikel_prijzen[Prijs 2025],"")</f>
        <v>386.25</v>
      </c>
      <c r="K1840" s="10" t="str">
        <f>IF(Q1_2025[[#This Row],[Artikelprijs]]&lt;&gt;"",IF(Q1_2025[[#This Row],[Stuksprijs]]=Q1_2025[[#This Row],[Artikelprijs]],"Prijs gelijk","Prijs wijkt af"),"")</f>
        <v>Prijs wijkt af</v>
      </c>
      <c r="L1840" s="10"/>
      <c r="M1840" t="s">
        <v>536</v>
      </c>
      <c r="N1840" s="10">
        <f>IF(Q1_2025[[#This Row],[Prijstype]]="Artikelprijs",Q1_2025[[#This Row],[Artikelprijs]],Q1_2025[[#This Row],[Stuksprijs]])</f>
        <v>386.25</v>
      </c>
      <c r="O1840" s="10">
        <f>IF(Q1_2025[[#This Row],[Prijstype]]="Artikelprijs",Q1_2025[[#This Row],[Artikelprijs]] * Q1_2025[[#This Row],[Besteld]],Q1_2025[[#This Row],[Brutobedrag]])</f>
        <v>386.25</v>
      </c>
      <c r="P1840" s="10">
        <f>IF(Q1_2025[[#This Row],[Prijstype]] = "Artikelprijs",Q1_2025[[#This Row],[Brutobedrag 2]]*(100-Q1_2025[[#This Row],[Relatiekorting percentage]])/100,Q1_2025[[#This Row],[Bruto - Rel.korting]])</f>
        <v>386.25</v>
      </c>
    </row>
    <row r="1841" spans="1:16" x14ac:dyDescent="0.3">
      <c r="A1841" t="s">
        <v>310</v>
      </c>
      <c r="B1841">
        <v>5022031</v>
      </c>
      <c r="C1841" t="s">
        <v>284</v>
      </c>
      <c r="D1841">
        <v>1</v>
      </c>
      <c r="E1841" s="10">
        <v>604.04999999999995</v>
      </c>
      <c r="F1841" s="10">
        <v>604.04999999999995</v>
      </c>
      <c r="G1841" s="10">
        <v>604.04999999999995</v>
      </c>
      <c r="H1841">
        <v>0</v>
      </c>
      <c r="I1841" s="10" t="str">
        <f>_xlfn.XLOOKUP(Q1_2025[[#This Row],[Artikelnr]],Artikel_prijzen[Artnr],Artikel_prijzen[Groep],"")</f>
        <v>Elektra</v>
      </c>
      <c r="J1841" s="10">
        <f>_xlfn.XLOOKUP(Q1_2025[[#This Row],[Artikelnr]],Artikel_prijzen[Artnr],Artikel_prijzen[Prijs 2025],"")</f>
        <v>386.25</v>
      </c>
      <c r="K1841" s="10" t="str">
        <f>IF(Q1_2025[[#This Row],[Artikelprijs]]&lt;&gt;"",IF(Q1_2025[[#This Row],[Stuksprijs]]=Q1_2025[[#This Row],[Artikelprijs]],"Prijs gelijk","Prijs wijkt af"),"")</f>
        <v>Prijs wijkt af</v>
      </c>
      <c r="L1841" s="10"/>
      <c r="M1841" t="s">
        <v>536</v>
      </c>
      <c r="N1841" s="10">
        <f>IF(Q1_2025[[#This Row],[Prijstype]]="Artikelprijs",Q1_2025[[#This Row],[Artikelprijs]],Q1_2025[[#This Row],[Stuksprijs]])</f>
        <v>386.25</v>
      </c>
      <c r="O1841" s="10">
        <f>IF(Q1_2025[[#This Row],[Prijstype]]="Artikelprijs",Q1_2025[[#This Row],[Artikelprijs]] * Q1_2025[[#This Row],[Besteld]],Q1_2025[[#This Row],[Brutobedrag]])</f>
        <v>386.25</v>
      </c>
      <c r="P1841" s="10">
        <f>IF(Q1_2025[[#This Row],[Prijstype]] = "Artikelprijs",Q1_2025[[#This Row],[Brutobedrag 2]]*(100-Q1_2025[[#This Row],[Relatiekorting percentage]])/100,Q1_2025[[#This Row],[Bruto - Rel.korting]])</f>
        <v>386.25</v>
      </c>
    </row>
    <row r="1842" spans="1:16" x14ac:dyDescent="0.3">
      <c r="A1842" t="s">
        <v>310</v>
      </c>
      <c r="B1842">
        <v>5022053</v>
      </c>
      <c r="C1842" t="s">
        <v>285</v>
      </c>
      <c r="D1842">
        <v>1</v>
      </c>
      <c r="E1842" s="10">
        <v>794.6</v>
      </c>
      <c r="F1842" s="10">
        <v>794.6</v>
      </c>
      <c r="G1842" s="10">
        <v>794.6</v>
      </c>
      <c r="H1842">
        <v>0</v>
      </c>
      <c r="I1842" s="10" t="str">
        <f>_xlfn.XLOOKUP(Q1_2025[[#This Row],[Artikelnr]],Artikel_prijzen[Artnr],Artikel_prijzen[Groep],"")</f>
        <v>Elektra</v>
      </c>
      <c r="J1842" s="10">
        <f>_xlfn.XLOOKUP(Q1_2025[[#This Row],[Artikelnr]],Artikel_prijzen[Artnr],Artikel_prijzen[Prijs 2025],"")</f>
        <v>576.79999999999995</v>
      </c>
      <c r="K1842" s="10" t="str">
        <f>IF(Q1_2025[[#This Row],[Artikelprijs]]&lt;&gt;"",IF(Q1_2025[[#This Row],[Stuksprijs]]=Q1_2025[[#This Row],[Artikelprijs]],"Prijs gelijk","Prijs wijkt af"),"")</f>
        <v>Prijs wijkt af</v>
      </c>
      <c r="L1842" s="10"/>
      <c r="M1842" t="s">
        <v>536</v>
      </c>
      <c r="N1842" s="10">
        <f>IF(Q1_2025[[#This Row],[Prijstype]]="Artikelprijs",Q1_2025[[#This Row],[Artikelprijs]],Q1_2025[[#This Row],[Stuksprijs]])</f>
        <v>576.79999999999995</v>
      </c>
      <c r="O1842" s="10">
        <f>IF(Q1_2025[[#This Row],[Prijstype]]="Artikelprijs",Q1_2025[[#This Row],[Artikelprijs]] * Q1_2025[[#This Row],[Besteld]],Q1_2025[[#This Row],[Brutobedrag]])</f>
        <v>576.79999999999995</v>
      </c>
      <c r="P1842" s="10">
        <f>IF(Q1_2025[[#This Row],[Prijstype]] = "Artikelprijs",Q1_2025[[#This Row],[Brutobedrag 2]]*(100-Q1_2025[[#This Row],[Relatiekorting percentage]])/100,Q1_2025[[#This Row],[Bruto - Rel.korting]])</f>
        <v>576.79999999999995</v>
      </c>
    </row>
    <row r="1843" spans="1:16" x14ac:dyDescent="0.3">
      <c r="A1843" t="s">
        <v>310</v>
      </c>
      <c r="B1843">
        <v>5021034</v>
      </c>
      <c r="C1843" t="s">
        <v>276</v>
      </c>
      <c r="D1843">
        <v>2</v>
      </c>
      <c r="E1843" s="10">
        <v>180</v>
      </c>
      <c r="F1843" s="10">
        <v>360</v>
      </c>
      <c r="G1843" s="10">
        <v>360</v>
      </c>
      <c r="H1843">
        <v>0</v>
      </c>
      <c r="I1843" s="10" t="str">
        <f>_xlfn.XLOOKUP(Q1_2025[[#This Row],[Artikelnr]],Artikel_prijzen[Artnr],Artikel_prijzen[Groep],"")</f>
        <v>Elektra</v>
      </c>
      <c r="J1843" s="10">
        <f>_xlfn.XLOOKUP(Q1_2025[[#This Row],[Artikelnr]],Artikel_prijzen[Artnr],Artikel_prijzen[Prijs 2025],"")</f>
        <v>106.8625</v>
      </c>
      <c r="K1843" s="10" t="str">
        <f>IF(Q1_2025[[#This Row],[Artikelprijs]]&lt;&gt;"",IF(Q1_2025[[#This Row],[Stuksprijs]]=Q1_2025[[#This Row],[Artikelprijs]],"Prijs gelijk","Prijs wijkt af"),"")</f>
        <v>Prijs wijkt af</v>
      </c>
      <c r="L1843" s="10"/>
      <c r="M1843" t="s">
        <v>536</v>
      </c>
      <c r="N1843" s="10">
        <f>IF(Q1_2025[[#This Row],[Prijstype]]="Artikelprijs",Q1_2025[[#This Row],[Artikelprijs]],Q1_2025[[#This Row],[Stuksprijs]])</f>
        <v>106.8625</v>
      </c>
      <c r="O1843" s="10">
        <f>IF(Q1_2025[[#This Row],[Prijstype]]="Artikelprijs",Q1_2025[[#This Row],[Artikelprijs]] * Q1_2025[[#This Row],[Besteld]],Q1_2025[[#This Row],[Brutobedrag]])</f>
        <v>213.72499999999999</v>
      </c>
      <c r="P1843" s="10">
        <f>IF(Q1_2025[[#This Row],[Prijstype]] = "Artikelprijs",Q1_2025[[#This Row],[Brutobedrag 2]]*(100-Q1_2025[[#This Row],[Relatiekorting percentage]])/100,Q1_2025[[#This Row],[Bruto - Rel.korting]])</f>
        <v>213.72499999999999</v>
      </c>
    </row>
    <row r="1844" spans="1:16" x14ac:dyDescent="0.3">
      <c r="A1844" t="s">
        <v>310</v>
      </c>
      <c r="B1844">
        <v>5022039</v>
      </c>
      <c r="C1844" t="s">
        <v>288</v>
      </c>
      <c r="D1844">
        <v>1</v>
      </c>
      <c r="E1844" s="10">
        <v>1229.2</v>
      </c>
      <c r="F1844" s="10">
        <v>1229.2</v>
      </c>
      <c r="G1844" s="10">
        <v>1229.2</v>
      </c>
      <c r="H1844">
        <v>0</v>
      </c>
      <c r="I1844" s="10" t="str">
        <f>_xlfn.XLOOKUP(Q1_2025[[#This Row],[Artikelnr]],Artikel_prijzen[Artnr],Artikel_prijzen[Groep],"")</f>
        <v>Elektra</v>
      </c>
      <c r="J1844" s="10">
        <f>_xlfn.XLOOKUP(Q1_2025[[#This Row],[Artikelnr]],Artikel_prijzen[Artnr],Artikel_prijzen[Prijs 2025],"")</f>
        <v>700</v>
      </c>
      <c r="K1844" s="10" t="str">
        <f>IF(Q1_2025[[#This Row],[Artikelprijs]]&lt;&gt;"",IF(Q1_2025[[#This Row],[Stuksprijs]]=Q1_2025[[#This Row],[Artikelprijs]],"Prijs gelijk","Prijs wijkt af"),"")</f>
        <v>Prijs wijkt af</v>
      </c>
      <c r="L1844" s="10"/>
      <c r="M1844" t="s">
        <v>536</v>
      </c>
      <c r="N1844" s="10">
        <f>IF(Q1_2025[[#This Row],[Prijstype]]="Artikelprijs",Q1_2025[[#This Row],[Artikelprijs]],Q1_2025[[#This Row],[Stuksprijs]])</f>
        <v>700</v>
      </c>
      <c r="O1844" s="10">
        <f>IF(Q1_2025[[#This Row],[Prijstype]]="Artikelprijs",Q1_2025[[#This Row],[Artikelprijs]] * Q1_2025[[#This Row],[Besteld]],Q1_2025[[#This Row],[Brutobedrag]])</f>
        <v>700</v>
      </c>
      <c r="P1844" s="10">
        <f>IF(Q1_2025[[#This Row],[Prijstype]] = "Artikelprijs",Q1_2025[[#This Row],[Brutobedrag 2]]*(100-Q1_2025[[#This Row],[Relatiekorting percentage]])/100,Q1_2025[[#This Row],[Bruto - Rel.korting]])</f>
        <v>700</v>
      </c>
    </row>
    <row r="1845" spans="1:16" x14ac:dyDescent="0.3">
      <c r="A1845" t="s">
        <v>310</v>
      </c>
      <c r="B1845">
        <v>5021034</v>
      </c>
      <c r="C1845" t="s">
        <v>276</v>
      </c>
      <c r="D1845">
        <v>1</v>
      </c>
      <c r="E1845" s="10">
        <v>180</v>
      </c>
      <c r="F1845" s="10">
        <v>180</v>
      </c>
      <c r="G1845" s="10">
        <v>180</v>
      </c>
      <c r="H1845">
        <v>0</v>
      </c>
      <c r="I1845" s="10" t="str">
        <f>_xlfn.XLOOKUP(Q1_2025[[#This Row],[Artikelnr]],Artikel_prijzen[Artnr],Artikel_prijzen[Groep],"")</f>
        <v>Elektra</v>
      </c>
      <c r="J1845" s="10">
        <f>_xlfn.XLOOKUP(Q1_2025[[#This Row],[Artikelnr]],Artikel_prijzen[Artnr],Artikel_prijzen[Prijs 2025],"")</f>
        <v>106.8625</v>
      </c>
      <c r="K1845" s="10" t="str">
        <f>IF(Q1_2025[[#This Row],[Artikelprijs]]&lt;&gt;"",IF(Q1_2025[[#This Row],[Stuksprijs]]=Q1_2025[[#This Row],[Artikelprijs]],"Prijs gelijk","Prijs wijkt af"),"")</f>
        <v>Prijs wijkt af</v>
      </c>
      <c r="L1845" s="10"/>
      <c r="M1845" t="s">
        <v>536</v>
      </c>
      <c r="N1845" s="10">
        <f>IF(Q1_2025[[#This Row],[Prijstype]]="Artikelprijs",Q1_2025[[#This Row],[Artikelprijs]],Q1_2025[[#This Row],[Stuksprijs]])</f>
        <v>106.8625</v>
      </c>
      <c r="O1845" s="10">
        <f>IF(Q1_2025[[#This Row],[Prijstype]]="Artikelprijs",Q1_2025[[#This Row],[Artikelprijs]] * Q1_2025[[#This Row],[Besteld]],Q1_2025[[#This Row],[Brutobedrag]])</f>
        <v>106.8625</v>
      </c>
      <c r="P1845" s="10">
        <f>IF(Q1_2025[[#This Row],[Prijstype]] = "Artikelprijs",Q1_2025[[#This Row],[Brutobedrag 2]]*(100-Q1_2025[[#This Row],[Relatiekorting percentage]])/100,Q1_2025[[#This Row],[Bruto - Rel.korting]])</f>
        <v>106.8625</v>
      </c>
    </row>
    <row r="1846" spans="1:16" x14ac:dyDescent="0.3">
      <c r="A1846" t="s">
        <v>310</v>
      </c>
      <c r="B1846">
        <v>5010017</v>
      </c>
      <c r="C1846" t="s">
        <v>248</v>
      </c>
      <c r="D1846">
        <v>6</v>
      </c>
      <c r="E1846" s="10">
        <v>48.93</v>
      </c>
      <c r="F1846" s="10">
        <v>293.58</v>
      </c>
      <c r="G1846" s="10">
        <v>293.58</v>
      </c>
      <c r="H1846">
        <v>0</v>
      </c>
      <c r="I1846" s="10" t="str">
        <f>_xlfn.XLOOKUP(Q1_2025[[#This Row],[Artikelnr]],Artikel_prijzen[Artnr],Artikel_prijzen[Groep],"")</f>
        <v/>
      </c>
      <c r="J1846" s="10" t="str">
        <f>_xlfn.XLOOKUP(Q1_2025[[#This Row],[Artikelnr]],Artikel_prijzen[Artnr],Artikel_prijzen[Prijs 2025],"")</f>
        <v/>
      </c>
      <c r="K1846" s="10" t="str">
        <f>IF(Q1_2025[[#This Row],[Artikelprijs]]&lt;&gt;"",IF(Q1_2025[[#This Row],[Stuksprijs]]=Q1_2025[[#This Row],[Artikelprijs]],"Prijs gelijk","Prijs wijkt af"),"")</f>
        <v/>
      </c>
      <c r="L1846" s="10"/>
      <c r="N1846" s="10">
        <f>IF(Q1_2025[[#This Row],[Prijstype]]="Artikelprijs",Q1_2025[[#This Row],[Artikelprijs]],Q1_2025[[#This Row],[Stuksprijs]])</f>
        <v>48.93</v>
      </c>
      <c r="O1846" s="10">
        <f>IF(Q1_2025[[#This Row],[Prijstype]]="Artikelprijs",Q1_2025[[#This Row],[Artikelprijs]] * Q1_2025[[#This Row],[Besteld]],Q1_2025[[#This Row],[Brutobedrag]])</f>
        <v>293.58</v>
      </c>
      <c r="P1846" s="10">
        <f>IF(Q1_2025[[#This Row],[Prijstype]] = "Artikelprijs",Q1_2025[[#This Row],[Brutobedrag 2]]*(100-Q1_2025[[#This Row],[Relatiekorting percentage]])/100,Q1_2025[[#This Row],[Bruto - Rel.korting]])</f>
        <v>293.58</v>
      </c>
    </row>
    <row r="1847" spans="1:16" x14ac:dyDescent="0.3">
      <c r="A1847" t="s">
        <v>310</v>
      </c>
      <c r="B1847">
        <v>5022027</v>
      </c>
      <c r="C1847" t="s">
        <v>279</v>
      </c>
      <c r="D1847">
        <v>1</v>
      </c>
      <c r="E1847" s="10">
        <v>429.38</v>
      </c>
      <c r="F1847" s="10">
        <v>429.38</v>
      </c>
      <c r="G1847" s="10">
        <v>429.38</v>
      </c>
      <c r="H1847">
        <v>0</v>
      </c>
      <c r="I1847" s="10" t="str">
        <f>_xlfn.XLOOKUP(Q1_2025[[#This Row],[Artikelnr]],Artikel_prijzen[Artnr],Artikel_prijzen[Groep],"")</f>
        <v>Elektra</v>
      </c>
      <c r="J1847" s="10">
        <f>_xlfn.XLOOKUP(Q1_2025[[#This Row],[Artikelnr]],Artikel_prijzen[Artnr],Artikel_prijzen[Prijs 2025],"")</f>
        <v>298.7</v>
      </c>
      <c r="K1847" s="10" t="str">
        <f>IF(Q1_2025[[#This Row],[Artikelprijs]]&lt;&gt;"",IF(Q1_2025[[#This Row],[Stuksprijs]]=Q1_2025[[#This Row],[Artikelprijs]],"Prijs gelijk","Prijs wijkt af"),"")</f>
        <v>Prijs wijkt af</v>
      </c>
      <c r="L1847" s="10"/>
      <c r="M1847" t="s">
        <v>536</v>
      </c>
      <c r="N1847" s="10">
        <f>IF(Q1_2025[[#This Row],[Prijstype]]="Artikelprijs",Q1_2025[[#This Row],[Artikelprijs]],Q1_2025[[#This Row],[Stuksprijs]])</f>
        <v>298.7</v>
      </c>
      <c r="O1847" s="10">
        <f>IF(Q1_2025[[#This Row],[Prijstype]]="Artikelprijs",Q1_2025[[#This Row],[Artikelprijs]] * Q1_2025[[#This Row],[Besteld]],Q1_2025[[#This Row],[Brutobedrag]])</f>
        <v>298.7</v>
      </c>
      <c r="P1847" s="10">
        <f>IF(Q1_2025[[#This Row],[Prijstype]] = "Artikelprijs",Q1_2025[[#This Row],[Brutobedrag 2]]*(100-Q1_2025[[#This Row],[Relatiekorting percentage]])/100,Q1_2025[[#This Row],[Bruto - Rel.korting]])</f>
        <v>298.7</v>
      </c>
    </row>
    <row r="1848" spans="1:16" x14ac:dyDescent="0.3">
      <c r="A1848" t="s">
        <v>310</v>
      </c>
      <c r="B1848">
        <v>5021034</v>
      </c>
      <c r="C1848" t="s">
        <v>276</v>
      </c>
      <c r="D1848">
        <v>2</v>
      </c>
      <c r="E1848" s="10">
        <v>180</v>
      </c>
      <c r="F1848" s="10">
        <v>360</v>
      </c>
      <c r="G1848" s="10">
        <v>360</v>
      </c>
      <c r="H1848">
        <v>0</v>
      </c>
      <c r="I1848" s="10" t="str">
        <f>_xlfn.XLOOKUP(Q1_2025[[#This Row],[Artikelnr]],Artikel_prijzen[Artnr],Artikel_prijzen[Groep],"")</f>
        <v>Elektra</v>
      </c>
      <c r="J1848" s="10">
        <f>_xlfn.XLOOKUP(Q1_2025[[#This Row],[Artikelnr]],Artikel_prijzen[Artnr],Artikel_prijzen[Prijs 2025],"")</f>
        <v>106.8625</v>
      </c>
      <c r="K1848" s="10" t="str">
        <f>IF(Q1_2025[[#This Row],[Artikelprijs]]&lt;&gt;"",IF(Q1_2025[[#This Row],[Stuksprijs]]=Q1_2025[[#This Row],[Artikelprijs]],"Prijs gelijk","Prijs wijkt af"),"")</f>
        <v>Prijs wijkt af</v>
      </c>
      <c r="L1848" s="10"/>
      <c r="M1848" t="s">
        <v>536</v>
      </c>
      <c r="N1848" s="10">
        <f>IF(Q1_2025[[#This Row],[Prijstype]]="Artikelprijs",Q1_2025[[#This Row],[Artikelprijs]],Q1_2025[[#This Row],[Stuksprijs]])</f>
        <v>106.8625</v>
      </c>
      <c r="O1848" s="10">
        <f>IF(Q1_2025[[#This Row],[Prijstype]]="Artikelprijs",Q1_2025[[#This Row],[Artikelprijs]] * Q1_2025[[#This Row],[Besteld]],Q1_2025[[#This Row],[Brutobedrag]])</f>
        <v>213.72499999999999</v>
      </c>
      <c r="P1848" s="10">
        <f>IF(Q1_2025[[#This Row],[Prijstype]] = "Artikelprijs",Q1_2025[[#This Row],[Brutobedrag 2]]*(100-Q1_2025[[#This Row],[Relatiekorting percentage]])/100,Q1_2025[[#This Row],[Bruto - Rel.korting]])</f>
        <v>213.72499999999999</v>
      </c>
    </row>
    <row r="1849" spans="1:16" x14ac:dyDescent="0.3">
      <c r="A1849" t="s">
        <v>310</v>
      </c>
      <c r="B1849">
        <v>5021034</v>
      </c>
      <c r="C1849" t="s">
        <v>276</v>
      </c>
      <c r="D1849">
        <v>1</v>
      </c>
      <c r="E1849" s="10">
        <v>180</v>
      </c>
      <c r="F1849" s="10">
        <v>180</v>
      </c>
      <c r="G1849" s="10">
        <v>180</v>
      </c>
      <c r="H1849">
        <v>0</v>
      </c>
      <c r="I1849" s="10" t="str">
        <f>_xlfn.XLOOKUP(Q1_2025[[#This Row],[Artikelnr]],Artikel_prijzen[Artnr],Artikel_prijzen[Groep],"")</f>
        <v>Elektra</v>
      </c>
      <c r="J1849" s="10">
        <f>_xlfn.XLOOKUP(Q1_2025[[#This Row],[Artikelnr]],Artikel_prijzen[Artnr],Artikel_prijzen[Prijs 2025],"")</f>
        <v>106.8625</v>
      </c>
      <c r="K1849" s="10" t="str">
        <f>IF(Q1_2025[[#This Row],[Artikelprijs]]&lt;&gt;"",IF(Q1_2025[[#This Row],[Stuksprijs]]=Q1_2025[[#This Row],[Artikelprijs]],"Prijs gelijk","Prijs wijkt af"),"")</f>
        <v>Prijs wijkt af</v>
      </c>
      <c r="L1849" s="10"/>
      <c r="M1849" t="s">
        <v>536</v>
      </c>
      <c r="N1849" s="10">
        <f>IF(Q1_2025[[#This Row],[Prijstype]]="Artikelprijs",Q1_2025[[#This Row],[Artikelprijs]],Q1_2025[[#This Row],[Stuksprijs]])</f>
        <v>106.8625</v>
      </c>
      <c r="O1849" s="10">
        <f>IF(Q1_2025[[#This Row],[Prijstype]]="Artikelprijs",Q1_2025[[#This Row],[Artikelprijs]] * Q1_2025[[#This Row],[Besteld]],Q1_2025[[#This Row],[Brutobedrag]])</f>
        <v>106.8625</v>
      </c>
      <c r="P1849" s="10">
        <f>IF(Q1_2025[[#This Row],[Prijstype]] = "Artikelprijs",Q1_2025[[#This Row],[Brutobedrag 2]]*(100-Q1_2025[[#This Row],[Relatiekorting percentage]])/100,Q1_2025[[#This Row],[Bruto - Rel.korting]])</f>
        <v>106.8625</v>
      </c>
    </row>
    <row r="1850" spans="1:16" x14ac:dyDescent="0.3">
      <c r="A1850" t="s">
        <v>310</v>
      </c>
      <c r="B1850">
        <v>5022029</v>
      </c>
      <c r="C1850" t="s">
        <v>282</v>
      </c>
      <c r="D1850">
        <v>1</v>
      </c>
      <c r="E1850" s="10">
        <v>514.14</v>
      </c>
      <c r="F1850" s="10">
        <v>514.14</v>
      </c>
      <c r="G1850" s="10">
        <v>514.14</v>
      </c>
      <c r="H1850">
        <v>0</v>
      </c>
      <c r="I1850" s="10" t="str">
        <f>_xlfn.XLOOKUP(Q1_2025[[#This Row],[Artikelnr]],Artikel_prijzen[Artnr],Artikel_prijzen[Groep],"")</f>
        <v>Elektra</v>
      </c>
      <c r="J1850" s="10">
        <f>_xlfn.XLOOKUP(Q1_2025[[#This Row],[Artikelnr]],Artikel_prijzen[Artnr],Artikel_prijzen[Prijs 2025],"")</f>
        <v>339.9</v>
      </c>
      <c r="K1850" s="10" t="str">
        <f>IF(Q1_2025[[#This Row],[Artikelprijs]]&lt;&gt;"",IF(Q1_2025[[#This Row],[Stuksprijs]]=Q1_2025[[#This Row],[Artikelprijs]],"Prijs gelijk","Prijs wijkt af"),"")</f>
        <v>Prijs wijkt af</v>
      </c>
      <c r="L1850" s="10"/>
      <c r="M1850" t="s">
        <v>536</v>
      </c>
      <c r="N1850" s="10">
        <f>IF(Q1_2025[[#This Row],[Prijstype]]="Artikelprijs",Q1_2025[[#This Row],[Artikelprijs]],Q1_2025[[#This Row],[Stuksprijs]])</f>
        <v>339.9</v>
      </c>
      <c r="O1850" s="10">
        <f>IF(Q1_2025[[#This Row],[Prijstype]]="Artikelprijs",Q1_2025[[#This Row],[Artikelprijs]] * Q1_2025[[#This Row],[Besteld]],Q1_2025[[#This Row],[Brutobedrag]])</f>
        <v>339.9</v>
      </c>
      <c r="P1850" s="10">
        <f>IF(Q1_2025[[#This Row],[Prijstype]] = "Artikelprijs",Q1_2025[[#This Row],[Brutobedrag 2]]*(100-Q1_2025[[#This Row],[Relatiekorting percentage]])/100,Q1_2025[[#This Row],[Bruto - Rel.korting]])</f>
        <v>339.9</v>
      </c>
    </row>
    <row r="1851" spans="1:16" x14ac:dyDescent="0.3">
      <c r="A1851" t="s">
        <v>310</v>
      </c>
      <c r="B1851">
        <v>5021034</v>
      </c>
      <c r="C1851" t="s">
        <v>276</v>
      </c>
      <c r="D1851">
        <v>1</v>
      </c>
      <c r="E1851" s="10">
        <v>180</v>
      </c>
      <c r="F1851" s="10">
        <v>180</v>
      </c>
      <c r="G1851" s="10">
        <v>180</v>
      </c>
      <c r="H1851">
        <v>0</v>
      </c>
      <c r="I1851" s="10" t="str">
        <f>_xlfn.XLOOKUP(Q1_2025[[#This Row],[Artikelnr]],Artikel_prijzen[Artnr],Artikel_prijzen[Groep],"")</f>
        <v>Elektra</v>
      </c>
      <c r="J1851" s="10">
        <f>_xlfn.XLOOKUP(Q1_2025[[#This Row],[Artikelnr]],Artikel_prijzen[Artnr],Artikel_prijzen[Prijs 2025],"")</f>
        <v>106.8625</v>
      </c>
      <c r="K1851" s="10" t="str">
        <f>IF(Q1_2025[[#This Row],[Artikelprijs]]&lt;&gt;"",IF(Q1_2025[[#This Row],[Stuksprijs]]=Q1_2025[[#This Row],[Artikelprijs]],"Prijs gelijk","Prijs wijkt af"),"")</f>
        <v>Prijs wijkt af</v>
      </c>
      <c r="L1851" s="10"/>
      <c r="M1851" t="s">
        <v>536</v>
      </c>
      <c r="N1851" s="10">
        <f>IF(Q1_2025[[#This Row],[Prijstype]]="Artikelprijs",Q1_2025[[#This Row],[Artikelprijs]],Q1_2025[[#This Row],[Stuksprijs]])</f>
        <v>106.8625</v>
      </c>
      <c r="O1851" s="10">
        <f>IF(Q1_2025[[#This Row],[Prijstype]]="Artikelprijs",Q1_2025[[#This Row],[Artikelprijs]] * Q1_2025[[#This Row],[Besteld]],Q1_2025[[#This Row],[Brutobedrag]])</f>
        <v>106.8625</v>
      </c>
      <c r="P1851" s="10">
        <f>IF(Q1_2025[[#This Row],[Prijstype]] = "Artikelprijs",Q1_2025[[#This Row],[Brutobedrag 2]]*(100-Q1_2025[[#This Row],[Relatiekorting percentage]])/100,Q1_2025[[#This Row],[Bruto - Rel.korting]])</f>
        <v>106.8625</v>
      </c>
    </row>
    <row r="1852" spans="1:16" x14ac:dyDescent="0.3">
      <c r="A1852" t="s">
        <v>310</v>
      </c>
      <c r="B1852">
        <v>5022047</v>
      </c>
      <c r="C1852" t="s">
        <v>278</v>
      </c>
      <c r="D1852">
        <v>1</v>
      </c>
      <c r="E1852" s="10">
        <v>438.5</v>
      </c>
      <c r="F1852" s="10">
        <v>438.5</v>
      </c>
      <c r="G1852" s="10">
        <v>438.5</v>
      </c>
      <c r="H1852">
        <v>0</v>
      </c>
      <c r="I1852" s="10" t="str">
        <f>_xlfn.XLOOKUP(Q1_2025[[#This Row],[Artikelnr]],Artikel_prijzen[Artnr],Artikel_prijzen[Groep],"")</f>
        <v>Elektra</v>
      </c>
      <c r="J1852" s="10">
        <f>_xlfn.XLOOKUP(Q1_2025[[#This Row],[Artikelnr]],Artikel_prijzen[Artnr],Artikel_prijzen[Prijs 2025],"")</f>
        <v>329.6</v>
      </c>
      <c r="K1852" s="10" t="str">
        <f>IF(Q1_2025[[#This Row],[Artikelprijs]]&lt;&gt;"",IF(Q1_2025[[#This Row],[Stuksprijs]]=Q1_2025[[#This Row],[Artikelprijs]],"Prijs gelijk","Prijs wijkt af"),"")</f>
        <v>Prijs wijkt af</v>
      </c>
      <c r="L1852" s="10"/>
      <c r="M1852" t="s">
        <v>536</v>
      </c>
      <c r="N1852" s="10">
        <f>IF(Q1_2025[[#This Row],[Prijstype]]="Artikelprijs",Q1_2025[[#This Row],[Artikelprijs]],Q1_2025[[#This Row],[Stuksprijs]])</f>
        <v>329.6</v>
      </c>
      <c r="O1852" s="10">
        <f>IF(Q1_2025[[#This Row],[Prijstype]]="Artikelprijs",Q1_2025[[#This Row],[Artikelprijs]] * Q1_2025[[#This Row],[Besteld]],Q1_2025[[#This Row],[Brutobedrag]])</f>
        <v>329.6</v>
      </c>
      <c r="P1852" s="10">
        <f>IF(Q1_2025[[#This Row],[Prijstype]] = "Artikelprijs",Q1_2025[[#This Row],[Brutobedrag 2]]*(100-Q1_2025[[#This Row],[Relatiekorting percentage]])/100,Q1_2025[[#This Row],[Bruto - Rel.korting]])</f>
        <v>329.6</v>
      </c>
    </row>
    <row r="1853" spans="1:16" x14ac:dyDescent="0.3">
      <c r="A1853" t="s">
        <v>310</v>
      </c>
      <c r="B1853">
        <v>5022049</v>
      </c>
      <c r="C1853" t="s">
        <v>280</v>
      </c>
      <c r="D1853">
        <v>1</v>
      </c>
      <c r="E1853" s="10">
        <v>547.83000000000004</v>
      </c>
      <c r="F1853" s="10">
        <v>547.83000000000004</v>
      </c>
      <c r="G1853" s="10">
        <v>547.83000000000004</v>
      </c>
      <c r="H1853">
        <v>0</v>
      </c>
      <c r="I1853" s="10" t="str">
        <f>_xlfn.XLOOKUP(Q1_2025[[#This Row],[Artikelnr]],Artikel_prijzen[Artnr],Artikel_prijzen[Groep],"")</f>
        <v>Elektra</v>
      </c>
      <c r="J1853" s="10">
        <f>_xlfn.XLOOKUP(Q1_2025[[#This Row],[Artikelnr]],Artikel_prijzen[Artnr],Artikel_prijzen[Prijs 2025],"")</f>
        <v>417.15</v>
      </c>
      <c r="K1853" s="10" t="str">
        <f>IF(Q1_2025[[#This Row],[Artikelprijs]]&lt;&gt;"",IF(Q1_2025[[#This Row],[Stuksprijs]]=Q1_2025[[#This Row],[Artikelprijs]],"Prijs gelijk","Prijs wijkt af"),"")</f>
        <v>Prijs wijkt af</v>
      </c>
      <c r="L1853" s="10"/>
      <c r="M1853" t="s">
        <v>536</v>
      </c>
      <c r="N1853" s="10">
        <f>IF(Q1_2025[[#This Row],[Prijstype]]="Artikelprijs",Q1_2025[[#This Row],[Artikelprijs]],Q1_2025[[#This Row],[Stuksprijs]])</f>
        <v>417.15</v>
      </c>
      <c r="O1853" s="10">
        <f>IF(Q1_2025[[#This Row],[Prijstype]]="Artikelprijs",Q1_2025[[#This Row],[Artikelprijs]] * Q1_2025[[#This Row],[Besteld]],Q1_2025[[#This Row],[Brutobedrag]])</f>
        <v>417.15</v>
      </c>
      <c r="P1853" s="10">
        <f>IF(Q1_2025[[#This Row],[Prijstype]] = "Artikelprijs",Q1_2025[[#This Row],[Brutobedrag 2]]*(100-Q1_2025[[#This Row],[Relatiekorting percentage]])/100,Q1_2025[[#This Row],[Bruto - Rel.korting]])</f>
        <v>417.15</v>
      </c>
    </row>
    <row r="1854" spans="1:16" x14ac:dyDescent="0.3">
      <c r="A1854" t="s">
        <v>310</v>
      </c>
      <c r="B1854">
        <v>5040018</v>
      </c>
      <c r="C1854" t="s">
        <v>319</v>
      </c>
      <c r="D1854">
        <v>1</v>
      </c>
      <c r="E1854" s="10">
        <v>80.34</v>
      </c>
      <c r="F1854" s="10">
        <v>80.34</v>
      </c>
      <c r="G1854" s="10">
        <v>80.34</v>
      </c>
      <c r="H1854">
        <v>0</v>
      </c>
      <c r="I1854" s="10" t="str">
        <f>_xlfn.XLOOKUP(Q1_2025[[#This Row],[Artikelnr]],Artikel_prijzen[Artnr],Artikel_prijzen[Groep],"")</f>
        <v/>
      </c>
      <c r="J1854" s="10" t="str">
        <f>_xlfn.XLOOKUP(Q1_2025[[#This Row],[Artikelnr]],Artikel_prijzen[Artnr],Artikel_prijzen[Prijs 2025],"")</f>
        <v/>
      </c>
      <c r="K1854" s="10" t="str">
        <f>IF(Q1_2025[[#This Row],[Artikelprijs]]&lt;&gt;"",IF(Q1_2025[[#This Row],[Stuksprijs]]=Q1_2025[[#This Row],[Artikelprijs]],"Prijs gelijk","Prijs wijkt af"),"")</f>
        <v/>
      </c>
      <c r="L1854" s="10"/>
      <c r="N1854" s="10">
        <f>IF(Q1_2025[[#This Row],[Prijstype]]="Artikelprijs",Q1_2025[[#This Row],[Artikelprijs]],Q1_2025[[#This Row],[Stuksprijs]])</f>
        <v>80.34</v>
      </c>
      <c r="O1854" s="10">
        <f>IF(Q1_2025[[#This Row],[Prijstype]]="Artikelprijs",Q1_2025[[#This Row],[Artikelprijs]] * Q1_2025[[#This Row],[Besteld]],Q1_2025[[#This Row],[Brutobedrag]])</f>
        <v>80.34</v>
      </c>
      <c r="P1854" s="10">
        <f>IF(Q1_2025[[#This Row],[Prijstype]] = "Artikelprijs",Q1_2025[[#This Row],[Brutobedrag 2]]*(100-Q1_2025[[#This Row],[Relatiekorting percentage]])/100,Q1_2025[[#This Row],[Bruto - Rel.korting]])</f>
        <v>80.34</v>
      </c>
    </row>
    <row r="1855" spans="1:16" x14ac:dyDescent="0.3">
      <c r="A1855" t="s">
        <v>310</v>
      </c>
      <c r="B1855">
        <v>5040007</v>
      </c>
      <c r="C1855" t="s">
        <v>328</v>
      </c>
      <c r="D1855">
        <v>1</v>
      </c>
      <c r="E1855" s="10">
        <v>272.95</v>
      </c>
      <c r="F1855" s="10">
        <v>272.95</v>
      </c>
      <c r="G1855" s="10">
        <v>272.95</v>
      </c>
      <c r="H1855">
        <v>0</v>
      </c>
      <c r="I1855" s="10" t="str">
        <f>_xlfn.XLOOKUP(Q1_2025[[#This Row],[Artikelnr]],Artikel_prijzen[Artnr],Artikel_prijzen[Groep],"")</f>
        <v>AV</v>
      </c>
      <c r="J1855" s="10">
        <f>_xlfn.XLOOKUP(Q1_2025[[#This Row],[Artikelnr]],Artikel_prijzen[Artnr],Artikel_prijzen[Prijs 2025],"")</f>
        <v>265</v>
      </c>
      <c r="K1855" s="10" t="str">
        <f>IF(Q1_2025[[#This Row],[Artikelprijs]]&lt;&gt;"",IF(Q1_2025[[#This Row],[Stuksprijs]]=Q1_2025[[#This Row],[Artikelprijs]],"Prijs gelijk","Prijs wijkt af"),"")</f>
        <v>Prijs wijkt af</v>
      </c>
      <c r="L1855" s="10"/>
      <c r="M1855" t="s">
        <v>536</v>
      </c>
      <c r="N1855" s="10">
        <f>IF(Q1_2025[[#This Row],[Prijstype]]="Artikelprijs",Q1_2025[[#This Row],[Artikelprijs]],Q1_2025[[#This Row],[Stuksprijs]])</f>
        <v>265</v>
      </c>
      <c r="O1855" s="10">
        <f>IF(Q1_2025[[#This Row],[Prijstype]]="Artikelprijs",Q1_2025[[#This Row],[Artikelprijs]] * Q1_2025[[#This Row],[Besteld]],Q1_2025[[#This Row],[Brutobedrag]])</f>
        <v>265</v>
      </c>
      <c r="P1855" s="10">
        <f>IF(Q1_2025[[#This Row],[Prijstype]] = "Artikelprijs",Q1_2025[[#This Row],[Brutobedrag 2]]*(100-Q1_2025[[#This Row],[Relatiekorting percentage]])/100,Q1_2025[[#This Row],[Bruto - Rel.korting]])</f>
        <v>265</v>
      </c>
    </row>
    <row r="1856" spans="1:16" x14ac:dyDescent="0.3">
      <c r="A1856" t="s">
        <v>310</v>
      </c>
      <c r="B1856">
        <v>5022055</v>
      </c>
      <c r="C1856" t="s">
        <v>287</v>
      </c>
      <c r="D1856">
        <v>1</v>
      </c>
      <c r="E1856" s="10">
        <v>949.6</v>
      </c>
      <c r="F1856" s="10">
        <v>949.6</v>
      </c>
      <c r="G1856" s="10">
        <v>949.6</v>
      </c>
      <c r="H1856">
        <v>0</v>
      </c>
      <c r="I1856" s="10" t="str">
        <f>_xlfn.XLOOKUP(Q1_2025[[#This Row],[Artikelnr]],Artikel_prijzen[Artnr],Artikel_prijzen[Groep],"")</f>
        <v>Elektra</v>
      </c>
      <c r="J1856" s="10">
        <f>_xlfn.XLOOKUP(Q1_2025[[#This Row],[Artikelnr]],Artikel_prijzen[Artnr],Artikel_prijzen[Prijs 2025],"")</f>
        <v>659.2</v>
      </c>
      <c r="K1856" s="10" t="str">
        <f>IF(Q1_2025[[#This Row],[Artikelprijs]]&lt;&gt;"",IF(Q1_2025[[#This Row],[Stuksprijs]]=Q1_2025[[#This Row],[Artikelprijs]],"Prijs gelijk","Prijs wijkt af"),"")</f>
        <v>Prijs wijkt af</v>
      </c>
      <c r="L1856" s="10"/>
      <c r="M1856" t="s">
        <v>536</v>
      </c>
      <c r="N1856" s="10">
        <f>IF(Q1_2025[[#This Row],[Prijstype]]="Artikelprijs",Q1_2025[[#This Row],[Artikelprijs]],Q1_2025[[#This Row],[Stuksprijs]])</f>
        <v>659.2</v>
      </c>
      <c r="O1856" s="10">
        <f>IF(Q1_2025[[#This Row],[Prijstype]]="Artikelprijs",Q1_2025[[#This Row],[Artikelprijs]] * Q1_2025[[#This Row],[Besteld]],Q1_2025[[#This Row],[Brutobedrag]])</f>
        <v>659.2</v>
      </c>
      <c r="P1856" s="10">
        <f>IF(Q1_2025[[#This Row],[Prijstype]] = "Artikelprijs",Q1_2025[[#This Row],[Brutobedrag 2]]*(100-Q1_2025[[#This Row],[Relatiekorting percentage]])/100,Q1_2025[[#This Row],[Bruto - Rel.korting]])</f>
        <v>659.2</v>
      </c>
    </row>
    <row r="1857" spans="1:16" x14ac:dyDescent="0.3">
      <c r="A1857" t="s">
        <v>310</v>
      </c>
      <c r="B1857">
        <v>5022047</v>
      </c>
      <c r="C1857" t="s">
        <v>278</v>
      </c>
      <c r="D1857">
        <v>1</v>
      </c>
      <c r="E1857" s="10">
        <v>438.5</v>
      </c>
      <c r="F1857" s="10">
        <v>438.5</v>
      </c>
      <c r="G1857" s="10">
        <v>438.5</v>
      </c>
      <c r="H1857">
        <v>0</v>
      </c>
      <c r="I1857" s="10" t="str">
        <f>_xlfn.XLOOKUP(Q1_2025[[#This Row],[Artikelnr]],Artikel_prijzen[Artnr],Artikel_prijzen[Groep],"")</f>
        <v>Elektra</v>
      </c>
      <c r="J1857" s="10">
        <f>_xlfn.XLOOKUP(Q1_2025[[#This Row],[Artikelnr]],Artikel_prijzen[Artnr],Artikel_prijzen[Prijs 2025],"")</f>
        <v>329.6</v>
      </c>
      <c r="K1857" s="10" t="str">
        <f>IF(Q1_2025[[#This Row],[Artikelprijs]]&lt;&gt;"",IF(Q1_2025[[#This Row],[Stuksprijs]]=Q1_2025[[#This Row],[Artikelprijs]],"Prijs gelijk","Prijs wijkt af"),"")</f>
        <v>Prijs wijkt af</v>
      </c>
      <c r="L1857" s="10"/>
      <c r="M1857" t="s">
        <v>536</v>
      </c>
      <c r="N1857" s="10">
        <f>IF(Q1_2025[[#This Row],[Prijstype]]="Artikelprijs",Q1_2025[[#This Row],[Artikelprijs]],Q1_2025[[#This Row],[Stuksprijs]])</f>
        <v>329.6</v>
      </c>
      <c r="O1857" s="10">
        <f>IF(Q1_2025[[#This Row],[Prijstype]]="Artikelprijs",Q1_2025[[#This Row],[Artikelprijs]] * Q1_2025[[#This Row],[Besteld]],Q1_2025[[#This Row],[Brutobedrag]])</f>
        <v>329.6</v>
      </c>
      <c r="P1857" s="10">
        <f>IF(Q1_2025[[#This Row],[Prijstype]] = "Artikelprijs",Q1_2025[[#This Row],[Brutobedrag 2]]*(100-Q1_2025[[#This Row],[Relatiekorting percentage]])/100,Q1_2025[[#This Row],[Bruto - Rel.korting]])</f>
        <v>329.6</v>
      </c>
    </row>
    <row r="1858" spans="1:16" x14ac:dyDescent="0.3">
      <c r="A1858" t="s">
        <v>310</v>
      </c>
      <c r="B1858">
        <v>5022033</v>
      </c>
      <c r="C1858" t="s">
        <v>286</v>
      </c>
      <c r="D1858">
        <v>1</v>
      </c>
      <c r="E1858" s="10">
        <v>748.75</v>
      </c>
      <c r="F1858" s="10">
        <v>748.75</v>
      </c>
      <c r="G1858" s="10">
        <v>748.75</v>
      </c>
      <c r="H1858">
        <v>0</v>
      </c>
      <c r="I1858" s="10" t="str">
        <f>_xlfn.XLOOKUP(Q1_2025[[#This Row],[Artikelnr]],Artikel_prijzen[Artnr],Artikel_prijzen[Groep],"")</f>
        <v>Elektra</v>
      </c>
      <c r="J1858" s="10">
        <f>_xlfn.XLOOKUP(Q1_2025[[#This Row],[Artikelnr]],Artikel_prijzen[Artnr],Artikel_prijzen[Prijs 2025],"")</f>
        <v>458.35</v>
      </c>
      <c r="K1858" s="10" t="str">
        <f>IF(Q1_2025[[#This Row],[Artikelprijs]]&lt;&gt;"",IF(Q1_2025[[#This Row],[Stuksprijs]]=Q1_2025[[#This Row],[Artikelprijs]],"Prijs gelijk","Prijs wijkt af"),"")</f>
        <v>Prijs wijkt af</v>
      </c>
      <c r="L1858" s="10"/>
      <c r="M1858" t="s">
        <v>536</v>
      </c>
      <c r="N1858" s="10">
        <f>IF(Q1_2025[[#This Row],[Prijstype]]="Artikelprijs",Q1_2025[[#This Row],[Artikelprijs]],Q1_2025[[#This Row],[Stuksprijs]])</f>
        <v>458.35</v>
      </c>
      <c r="O1858" s="10">
        <f>IF(Q1_2025[[#This Row],[Prijstype]]="Artikelprijs",Q1_2025[[#This Row],[Artikelprijs]] * Q1_2025[[#This Row],[Besteld]],Q1_2025[[#This Row],[Brutobedrag]])</f>
        <v>458.35</v>
      </c>
      <c r="P1858" s="10">
        <f>IF(Q1_2025[[#This Row],[Prijstype]] = "Artikelprijs",Q1_2025[[#This Row],[Brutobedrag 2]]*(100-Q1_2025[[#This Row],[Relatiekorting percentage]])/100,Q1_2025[[#This Row],[Bruto - Rel.korting]])</f>
        <v>458.35</v>
      </c>
    </row>
    <row r="1859" spans="1:16" x14ac:dyDescent="0.3">
      <c r="A1859" t="s">
        <v>310</v>
      </c>
      <c r="B1859">
        <v>5022027</v>
      </c>
      <c r="C1859" t="s">
        <v>279</v>
      </c>
      <c r="D1859">
        <v>1</v>
      </c>
      <c r="E1859" s="10">
        <v>429.38</v>
      </c>
      <c r="F1859" s="10">
        <v>429.38</v>
      </c>
      <c r="G1859" s="10">
        <v>429.38</v>
      </c>
      <c r="H1859">
        <v>0</v>
      </c>
      <c r="I1859" s="10" t="str">
        <f>_xlfn.XLOOKUP(Q1_2025[[#This Row],[Artikelnr]],Artikel_prijzen[Artnr],Artikel_prijzen[Groep],"")</f>
        <v>Elektra</v>
      </c>
      <c r="J1859" s="10">
        <f>_xlfn.XLOOKUP(Q1_2025[[#This Row],[Artikelnr]],Artikel_prijzen[Artnr],Artikel_prijzen[Prijs 2025],"")</f>
        <v>298.7</v>
      </c>
      <c r="K1859" s="10" t="str">
        <f>IF(Q1_2025[[#This Row],[Artikelprijs]]&lt;&gt;"",IF(Q1_2025[[#This Row],[Stuksprijs]]=Q1_2025[[#This Row],[Artikelprijs]],"Prijs gelijk","Prijs wijkt af"),"")</f>
        <v>Prijs wijkt af</v>
      </c>
      <c r="L1859" s="10"/>
      <c r="M1859" t="s">
        <v>536</v>
      </c>
      <c r="N1859" s="10">
        <f>IF(Q1_2025[[#This Row],[Prijstype]]="Artikelprijs",Q1_2025[[#This Row],[Artikelprijs]],Q1_2025[[#This Row],[Stuksprijs]])</f>
        <v>298.7</v>
      </c>
      <c r="O1859" s="10">
        <f>IF(Q1_2025[[#This Row],[Prijstype]]="Artikelprijs",Q1_2025[[#This Row],[Artikelprijs]] * Q1_2025[[#This Row],[Besteld]],Q1_2025[[#This Row],[Brutobedrag]])</f>
        <v>298.7</v>
      </c>
      <c r="P1859" s="10">
        <f>IF(Q1_2025[[#This Row],[Prijstype]] = "Artikelprijs",Q1_2025[[#This Row],[Brutobedrag 2]]*(100-Q1_2025[[#This Row],[Relatiekorting percentage]])/100,Q1_2025[[#This Row],[Bruto - Rel.korting]])</f>
        <v>298.7</v>
      </c>
    </row>
    <row r="1860" spans="1:16" x14ac:dyDescent="0.3">
      <c r="A1860" t="s">
        <v>310</v>
      </c>
      <c r="B1860">
        <v>5022049</v>
      </c>
      <c r="C1860" t="s">
        <v>280</v>
      </c>
      <c r="D1860">
        <v>1</v>
      </c>
      <c r="E1860" s="10">
        <v>547.83000000000004</v>
      </c>
      <c r="F1860" s="10">
        <v>547.83000000000004</v>
      </c>
      <c r="G1860" s="10">
        <v>547.83000000000004</v>
      </c>
      <c r="H1860">
        <v>0</v>
      </c>
      <c r="I1860" s="10" t="str">
        <f>_xlfn.XLOOKUP(Q1_2025[[#This Row],[Artikelnr]],Artikel_prijzen[Artnr],Artikel_prijzen[Groep],"")</f>
        <v>Elektra</v>
      </c>
      <c r="J1860" s="10">
        <f>_xlfn.XLOOKUP(Q1_2025[[#This Row],[Artikelnr]],Artikel_prijzen[Artnr],Artikel_prijzen[Prijs 2025],"")</f>
        <v>417.15</v>
      </c>
      <c r="K1860" s="10" t="str">
        <f>IF(Q1_2025[[#This Row],[Artikelprijs]]&lt;&gt;"",IF(Q1_2025[[#This Row],[Stuksprijs]]=Q1_2025[[#This Row],[Artikelprijs]],"Prijs gelijk","Prijs wijkt af"),"")</f>
        <v>Prijs wijkt af</v>
      </c>
      <c r="L1860" s="10"/>
      <c r="M1860" t="s">
        <v>536</v>
      </c>
      <c r="N1860" s="10">
        <f>IF(Q1_2025[[#This Row],[Prijstype]]="Artikelprijs",Q1_2025[[#This Row],[Artikelprijs]],Q1_2025[[#This Row],[Stuksprijs]])</f>
        <v>417.15</v>
      </c>
      <c r="O1860" s="10">
        <f>IF(Q1_2025[[#This Row],[Prijstype]]="Artikelprijs",Q1_2025[[#This Row],[Artikelprijs]] * Q1_2025[[#This Row],[Besteld]],Q1_2025[[#This Row],[Brutobedrag]])</f>
        <v>417.15</v>
      </c>
      <c r="P1860" s="10">
        <f>IF(Q1_2025[[#This Row],[Prijstype]] = "Artikelprijs",Q1_2025[[#This Row],[Brutobedrag 2]]*(100-Q1_2025[[#This Row],[Relatiekorting percentage]])/100,Q1_2025[[#This Row],[Bruto - Rel.korting]])</f>
        <v>417.15</v>
      </c>
    </row>
    <row r="1861" spans="1:16" x14ac:dyDescent="0.3">
      <c r="A1861" t="s">
        <v>310</v>
      </c>
      <c r="B1861">
        <v>5021034</v>
      </c>
      <c r="C1861" t="s">
        <v>276</v>
      </c>
      <c r="D1861">
        <v>3</v>
      </c>
      <c r="E1861" s="10">
        <v>180</v>
      </c>
      <c r="F1861" s="10">
        <v>540</v>
      </c>
      <c r="G1861" s="10">
        <v>540</v>
      </c>
      <c r="H1861">
        <v>0</v>
      </c>
      <c r="I1861" s="10" t="str">
        <f>_xlfn.XLOOKUP(Q1_2025[[#This Row],[Artikelnr]],Artikel_prijzen[Artnr],Artikel_prijzen[Groep],"")</f>
        <v>Elektra</v>
      </c>
      <c r="J1861" s="10">
        <f>_xlfn.XLOOKUP(Q1_2025[[#This Row],[Artikelnr]],Artikel_prijzen[Artnr],Artikel_prijzen[Prijs 2025],"")</f>
        <v>106.8625</v>
      </c>
      <c r="K1861" s="10" t="str">
        <f>IF(Q1_2025[[#This Row],[Artikelprijs]]&lt;&gt;"",IF(Q1_2025[[#This Row],[Stuksprijs]]=Q1_2025[[#This Row],[Artikelprijs]],"Prijs gelijk","Prijs wijkt af"),"")</f>
        <v>Prijs wijkt af</v>
      </c>
      <c r="L1861" s="10"/>
      <c r="M1861" t="s">
        <v>536</v>
      </c>
      <c r="N1861" s="10">
        <f>IF(Q1_2025[[#This Row],[Prijstype]]="Artikelprijs",Q1_2025[[#This Row],[Artikelprijs]],Q1_2025[[#This Row],[Stuksprijs]])</f>
        <v>106.8625</v>
      </c>
      <c r="O1861" s="10">
        <f>IF(Q1_2025[[#This Row],[Prijstype]]="Artikelprijs",Q1_2025[[#This Row],[Artikelprijs]] * Q1_2025[[#This Row],[Besteld]],Q1_2025[[#This Row],[Brutobedrag]])</f>
        <v>320.58749999999998</v>
      </c>
      <c r="P1861" s="10">
        <f>IF(Q1_2025[[#This Row],[Prijstype]] = "Artikelprijs",Q1_2025[[#This Row],[Brutobedrag 2]]*(100-Q1_2025[[#This Row],[Relatiekorting percentage]])/100,Q1_2025[[#This Row],[Bruto - Rel.korting]])</f>
        <v>320.58749999999998</v>
      </c>
    </row>
    <row r="1862" spans="1:16" x14ac:dyDescent="0.3">
      <c r="A1862" t="s">
        <v>310</v>
      </c>
      <c r="B1862">
        <v>5020008</v>
      </c>
      <c r="C1862" t="s">
        <v>52</v>
      </c>
      <c r="D1862">
        <v>1</v>
      </c>
      <c r="E1862" s="10">
        <v>32.96</v>
      </c>
      <c r="F1862" s="10">
        <v>32.96</v>
      </c>
      <c r="G1862" s="10">
        <v>32.96</v>
      </c>
      <c r="H1862">
        <v>0</v>
      </c>
      <c r="I1862" s="10" t="str">
        <f>_xlfn.XLOOKUP(Q1_2025[[#This Row],[Artikelnr]],Artikel_prijzen[Artnr],Artikel_prijzen[Groep],"")</f>
        <v/>
      </c>
      <c r="J1862" s="10" t="str">
        <f>_xlfn.XLOOKUP(Q1_2025[[#This Row],[Artikelnr]],Artikel_prijzen[Artnr],Artikel_prijzen[Prijs 2025],"")</f>
        <v/>
      </c>
      <c r="K1862" s="10" t="str">
        <f>IF(Q1_2025[[#This Row],[Artikelprijs]]&lt;&gt;"",IF(Q1_2025[[#This Row],[Stuksprijs]]=Q1_2025[[#This Row],[Artikelprijs]],"Prijs gelijk","Prijs wijkt af"),"")</f>
        <v/>
      </c>
      <c r="L1862" s="10"/>
      <c r="N1862" s="10">
        <f>IF(Q1_2025[[#This Row],[Prijstype]]="Artikelprijs",Q1_2025[[#This Row],[Artikelprijs]],Q1_2025[[#This Row],[Stuksprijs]])</f>
        <v>32.96</v>
      </c>
      <c r="O1862" s="10">
        <f>IF(Q1_2025[[#This Row],[Prijstype]]="Artikelprijs",Q1_2025[[#This Row],[Artikelprijs]] * Q1_2025[[#This Row],[Besteld]],Q1_2025[[#This Row],[Brutobedrag]])</f>
        <v>32.96</v>
      </c>
      <c r="P1862" s="10">
        <f>IF(Q1_2025[[#This Row],[Prijstype]] = "Artikelprijs",Q1_2025[[#This Row],[Brutobedrag 2]]*(100-Q1_2025[[#This Row],[Relatiekorting percentage]])/100,Q1_2025[[#This Row],[Bruto - Rel.korting]])</f>
        <v>32.96</v>
      </c>
    </row>
    <row r="1863" spans="1:16" x14ac:dyDescent="0.3">
      <c r="A1863" t="s">
        <v>310</v>
      </c>
      <c r="B1863">
        <v>5040003</v>
      </c>
      <c r="C1863" t="s">
        <v>329</v>
      </c>
      <c r="D1863">
        <v>1</v>
      </c>
      <c r="E1863" s="10">
        <v>478.95</v>
      </c>
      <c r="F1863" s="10">
        <v>478.95</v>
      </c>
      <c r="G1863" s="10">
        <v>478.95</v>
      </c>
      <c r="H1863">
        <v>0</v>
      </c>
      <c r="I1863" s="10" t="str">
        <f>_xlfn.XLOOKUP(Q1_2025[[#This Row],[Artikelnr]],Artikel_prijzen[Artnr],Artikel_prijzen[Groep],"")</f>
        <v>AV</v>
      </c>
      <c r="J1863" s="10">
        <f>_xlfn.XLOOKUP(Q1_2025[[#This Row],[Artikelnr]],Artikel_prijzen[Artnr],Artikel_prijzen[Prijs 2025],"")</f>
        <v>465</v>
      </c>
      <c r="K1863" s="10" t="str">
        <f>IF(Q1_2025[[#This Row],[Artikelprijs]]&lt;&gt;"",IF(Q1_2025[[#This Row],[Stuksprijs]]=Q1_2025[[#This Row],[Artikelprijs]],"Prijs gelijk","Prijs wijkt af"),"")</f>
        <v>Prijs wijkt af</v>
      </c>
      <c r="L1863" s="10"/>
      <c r="M1863" t="s">
        <v>536</v>
      </c>
      <c r="N1863" s="10">
        <f>IF(Q1_2025[[#This Row],[Prijstype]]="Artikelprijs",Q1_2025[[#This Row],[Artikelprijs]],Q1_2025[[#This Row],[Stuksprijs]])</f>
        <v>465</v>
      </c>
      <c r="O1863" s="10">
        <f>IF(Q1_2025[[#This Row],[Prijstype]]="Artikelprijs",Q1_2025[[#This Row],[Artikelprijs]] * Q1_2025[[#This Row],[Besteld]],Q1_2025[[#This Row],[Brutobedrag]])</f>
        <v>465</v>
      </c>
      <c r="P1863" s="10">
        <f>IF(Q1_2025[[#This Row],[Prijstype]] = "Artikelprijs",Q1_2025[[#This Row],[Brutobedrag 2]]*(100-Q1_2025[[#This Row],[Relatiekorting percentage]])/100,Q1_2025[[#This Row],[Bruto - Rel.korting]])</f>
        <v>465</v>
      </c>
    </row>
    <row r="1864" spans="1:16" x14ac:dyDescent="0.3">
      <c r="A1864" t="s">
        <v>310</v>
      </c>
      <c r="B1864">
        <v>5040012</v>
      </c>
      <c r="C1864" t="s">
        <v>330</v>
      </c>
      <c r="D1864">
        <v>1</v>
      </c>
      <c r="E1864" s="10">
        <v>741.6</v>
      </c>
      <c r="F1864" s="10">
        <v>741.6</v>
      </c>
      <c r="G1864" s="10">
        <v>741.6</v>
      </c>
      <c r="H1864">
        <v>0</v>
      </c>
      <c r="I1864" s="10" t="str">
        <f>_xlfn.XLOOKUP(Q1_2025[[#This Row],[Artikelnr]],Artikel_prijzen[Artnr],Artikel_prijzen[Groep],"")</f>
        <v>AV</v>
      </c>
      <c r="J1864" s="10">
        <f>_xlfn.XLOOKUP(Q1_2025[[#This Row],[Artikelnr]],Artikel_prijzen[Artnr],Artikel_prijzen[Prijs 2025],"")</f>
        <v>720</v>
      </c>
      <c r="K1864" s="10" t="str">
        <f>IF(Q1_2025[[#This Row],[Artikelprijs]]&lt;&gt;"",IF(Q1_2025[[#This Row],[Stuksprijs]]=Q1_2025[[#This Row],[Artikelprijs]],"Prijs gelijk","Prijs wijkt af"),"")</f>
        <v>Prijs wijkt af</v>
      </c>
      <c r="L1864" s="10"/>
      <c r="M1864" t="s">
        <v>536</v>
      </c>
      <c r="N1864" s="10">
        <f>IF(Q1_2025[[#This Row],[Prijstype]]="Artikelprijs",Q1_2025[[#This Row],[Artikelprijs]],Q1_2025[[#This Row],[Stuksprijs]])</f>
        <v>720</v>
      </c>
      <c r="O1864" s="10">
        <f>IF(Q1_2025[[#This Row],[Prijstype]]="Artikelprijs",Q1_2025[[#This Row],[Artikelprijs]] * Q1_2025[[#This Row],[Besteld]],Q1_2025[[#This Row],[Brutobedrag]])</f>
        <v>720</v>
      </c>
      <c r="P1864" s="10">
        <f>IF(Q1_2025[[#This Row],[Prijstype]] = "Artikelprijs",Q1_2025[[#This Row],[Brutobedrag 2]]*(100-Q1_2025[[#This Row],[Relatiekorting percentage]])/100,Q1_2025[[#This Row],[Bruto - Rel.korting]])</f>
        <v>720</v>
      </c>
    </row>
    <row r="1865" spans="1:16" x14ac:dyDescent="0.3">
      <c r="A1865" t="s">
        <v>310</v>
      </c>
      <c r="B1865">
        <v>4001182</v>
      </c>
      <c r="C1865" t="s">
        <v>331</v>
      </c>
      <c r="D1865">
        <v>1</v>
      </c>
      <c r="E1865" s="10">
        <v>65</v>
      </c>
      <c r="F1865" s="10">
        <v>65</v>
      </c>
      <c r="G1865" s="10">
        <v>65</v>
      </c>
      <c r="H1865">
        <v>0</v>
      </c>
      <c r="I1865" s="10" t="str">
        <f>_xlfn.XLOOKUP(Q1_2025[[#This Row],[Artikelnr]],Artikel_prijzen[Artnr],Artikel_prijzen[Groep],"")</f>
        <v/>
      </c>
      <c r="J1865" s="10" t="str">
        <f>_xlfn.XLOOKUP(Q1_2025[[#This Row],[Artikelnr]],Artikel_prijzen[Artnr],Artikel_prijzen[Prijs 2025],"")</f>
        <v/>
      </c>
      <c r="K1865" s="10" t="str">
        <f>IF(Q1_2025[[#This Row],[Artikelprijs]]&lt;&gt;"",IF(Q1_2025[[#This Row],[Stuksprijs]]=Q1_2025[[#This Row],[Artikelprijs]],"Prijs gelijk","Prijs wijkt af"),"")</f>
        <v/>
      </c>
      <c r="L1865" s="10"/>
      <c r="N1865" s="10">
        <f>IF(Q1_2025[[#This Row],[Prijstype]]="Artikelprijs",Q1_2025[[#This Row],[Artikelprijs]],Q1_2025[[#This Row],[Stuksprijs]])</f>
        <v>65</v>
      </c>
      <c r="O1865" s="10">
        <f>IF(Q1_2025[[#This Row],[Prijstype]]="Artikelprijs",Q1_2025[[#This Row],[Artikelprijs]] * Q1_2025[[#This Row],[Besteld]],Q1_2025[[#This Row],[Brutobedrag]])</f>
        <v>65</v>
      </c>
      <c r="P1865" s="10">
        <f>IF(Q1_2025[[#This Row],[Prijstype]] = "Artikelprijs",Q1_2025[[#This Row],[Brutobedrag 2]]*(100-Q1_2025[[#This Row],[Relatiekorting percentage]])/100,Q1_2025[[#This Row],[Bruto - Rel.korting]])</f>
        <v>65</v>
      </c>
    </row>
    <row r="1866" spans="1:16" x14ac:dyDescent="0.3">
      <c r="A1866" t="s">
        <v>310</v>
      </c>
      <c r="B1866">
        <v>5021034</v>
      </c>
      <c r="C1866" t="s">
        <v>276</v>
      </c>
      <c r="D1866">
        <v>1</v>
      </c>
      <c r="E1866" s="10">
        <v>180</v>
      </c>
      <c r="F1866" s="10">
        <v>180</v>
      </c>
      <c r="G1866" s="10">
        <v>180</v>
      </c>
      <c r="H1866">
        <v>0</v>
      </c>
      <c r="I1866" s="10" t="str">
        <f>_xlfn.XLOOKUP(Q1_2025[[#This Row],[Artikelnr]],Artikel_prijzen[Artnr],Artikel_prijzen[Groep],"")</f>
        <v>Elektra</v>
      </c>
      <c r="J1866" s="10">
        <f>_xlfn.XLOOKUP(Q1_2025[[#This Row],[Artikelnr]],Artikel_prijzen[Artnr],Artikel_prijzen[Prijs 2025],"")</f>
        <v>106.8625</v>
      </c>
      <c r="K1866" s="10" t="str">
        <f>IF(Q1_2025[[#This Row],[Artikelprijs]]&lt;&gt;"",IF(Q1_2025[[#This Row],[Stuksprijs]]=Q1_2025[[#This Row],[Artikelprijs]],"Prijs gelijk","Prijs wijkt af"),"")</f>
        <v>Prijs wijkt af</v>
      </c>
      <c r="L1866" s="10"/>
      <c r="M1866" t="s">
        <v>536</v>
      </c>
      <c r="N1866" s="10">
        <f>IF(Q1_2025[[#This Row],[Prijstype]]="Artikelprijs",Q1_2025[[#This Row],[Artikelprijs]],Q1_2025[[#This Row],[Stuksprijs]])</f>
        <v>106.8625</v>
      </c>
      <c r="O1866" s="10">
        <f>IF(Q1_2025[[#This Row],[Prijstype]]="Artikelprijs",Q1_2025[[#This Row],[Artikelprijs]] * Q1_2025[[#This Row],[Besteld]],Q1_2025[[#This Row],[Brutobedrag]])</f>
        <v>106.8625</v>
      </c>
      <c r="P1866" s="10">
        <f>IF(Q1_2025[[#This Row],[Prijstype]] = "Artikelprijs",Q1_2025[[#This Row],[Brutobedrag 2]]*(100-Q1_2025[[#This Row],[Relatiekorting percentage]])/100,Q1_2025[[#This Row],[Bruto - Rel.korting]])</f>
        <v>106.8625</v>
      </c>
    </row>
    <row r="1867" spans="1:16" x14ac:dyDescent="0.3">
      <c r="A1867" t="s">
        <v>310</v>
      </c>
      <c r="B1867">
        <v>5022027</v>
      </c>
      <c r="C1867" t="s">
        <v>279</v>
      </c>
      <c r="D1867">
        <v>1</v>
      </c>
      <c r="E1867" s="10">
        <v>429.38</v>
      </c>
      <c r="F1867" s="10">
        <v>429.38</v>
      </c>
      <c r="G1867" s="10">
        <v>429.38</v>
      </c>
      <c r="H1867">
        <v>0</v>
      </c>
      <c r="I1867" s="10" t="str">
        <f>_xlfn.XLOOKUP(Q1_2025[[#This Row],[Artikelnr]],Artikel_prijzen[Artnr],Artikel_prijzen[Groep],"")</f>
        <v>Elektra</v>
      </c>
      <c r="J1867" s="10">
        <f>_xlfn.XLOOKUP(Q1_2025[[#This Row],[Artikelnr]],Artikel_prijzen[Artnr],Artikel_prijzen[Prijs 2025],"")</f>
        <v>298.7</v>
      </c>
      <c r="K1867" s="10" t="str">
        <f>IF(Q1_2025[[#This Row],[Artikelprijs]]&lt;&gt;"",IF(Q1_2025[[#This Row],[Stuksprijs]]=Q1_2025[[#This Row],[Artikelprijs]],"Prijs gelijk","Prijs wijkt af"),"")</f>
        <v>Prijs wijkt af</v>
      </c>
      <c r="L1867" s="10"/>
      <c r="M1867" t="s">
        <v>536</v>
      </c>
      <c r="N1867" s="10">
        <f>IF(Q1_2025[[#This Row],[Prijstype]]="Artikelprijs",Q1_2025[[#This Row],[Artikelprijs]],Q1_2025[[#This Row],[Stuksprijs]])</f>
        <v>298.7</v>
      </c>
      <c r="O1867" s="10">
        <f>IF(Q1_2025[[#This Row],[Prijstype]]="Artikelprijs",Q1_2025[[#This Row],[Artikelprijs]] * Q1_2025[[#This Row],[Besteld]],Q1_2025[[#This Row],[Brutobedrag]])</f>
        <v>298.7</v>
      </c>
      <c r="P1867" s="10">
        <f>IF(Q1_2025[[#This Row],[Prijstype]] = "Artikelprijs",Q1_2025[[#This Row],[Brutobedrag 2]]*(100-Q1_2025[[#This Row],[Relatiekorting percentage]])/100,Q1_2025[[#This Row],[Bruto - Rel.korting]])</f>
        <v>298.7</v>
      </c>
    </row>
    <row r="1868" spans="1:16" x14ac:dyDescent="0.3">
      <c r="A1868" t="s">
        <v>310</v>
      </c>
      <c r="B1868">
        <v>5021034</v>
      </c>
      <c r="C1868" t="s">
        <v>276</v>
      </c>
      <c r="D1868">
        <v>1</v>
      </c>
      <c r="E1868" s="10">
        <v>180</v>
      </c>
      <c r="F1868" s="10">
        <v>180</v>
      </c>
      <c r="G1868" s="10">
        <v>180</v>
      </c>
      <c r="H1868">
        <v>0</v>
      </c>
      <c r="I1868" s="10" t="str">
        <f>_xlfn.XLOOKUP(Q1_2025[[#This Row],[Artikelnr]],Artikel_prijzen[Artnr],Artikel_prijzen[Groep],"")</f>
        <v>Elektra</v>
      </c>
      <c r="J1868" s="10">
        <f>_xlfn.XLOOKUP(Q1_2025[[#This Row],[Artikelnr]],Artikel_prijzen[Artnr],Artikel_prijzen[Prijs 2025],"")</f>
        <v>106.8625</v>
      </c>
      <c r="K1868" s="10" t="str">
        <f>IF(Q1_2025[[#This Row],[Artikelprijs]]&lt;&gt;"",IF(Q1_2025[[#This Row],[Stuksprijs]]=Q1_2025[[#This Row],[Artikelprijs]],"Prijs gelijk","Prijs wijkt af"),"")</f>
        <v>Prijs wijkt af</v>
      </c>
      <c r="L1868" s="10"/>
      <c r="M1868" t="s">
        <v>536</v>
      </c>
      <c r="N1868" s="10">
        <f>IF(Q1_2025[[#This Row],[Prijstype]]="Artikelprijs",Q1_2025[[#This Row],[Artikelprijs]],Q1_2025[[#This Row],[Stuksprijs]])</f>
        <v>106.8625</v>
      </c>
      <c r="O1868" s="10">
        <f>IF(Q1_2025[[#This Row],[Prijstype]]="Artikelprijs",Q1_2025[[#This Row],[Artikelprijs]] * Q1_2025[[#This Row],[Besteld]],Q1_2025[[#This Row],[Brutobedrag]])</f>
        <v>106.8625</v>
      </c>
      <c r="P1868" s="10">
        <f>IF(Q1_2025[[#This Row],[Prijstype]] = "Artikelprijs",Q1_2025[[#This Row],[Brutobedrag 2]]*(100-Q1_2025[[#This Row],[Relatiekorting percentage]])/100,Q1_2025[[#This Row],[Bruto - Rel.korting]])</f>
        <v>106.8625</v>
      </c>
    </row>
    <row r="1869" spans="1:16" x14ac:dyDescent="0.3">
      <c r="A1869" t="s">
        <v>310</v>
      </c>
      <c r="B1869">
        <v>5021034</v>
      </c>
      <c r="C1869" t="s">
        <v>276</v>
      </c>
      <c r="D1869">
        <v>1</v>
      </c>
      <c r="E1869" s="10">
        <v>180</v>
      </c>
      <c r="F1869" s="10">
        <v>180</v>
      </c>
      <c r="G1869" s="10">
        <v>180</v>
      </c>
      <c r="H1869">
        <v>0</v>
      </c>
      <c r="I1869" s="10" t="str">
        <f>_xlfn.XLOOKUP(Q1_2025[[#This Row],[Artikelnr]],Artikel_prijzen[Artnr],Artikel_prijzen[Groep],"")</f>
        <v>Elektra</v>
      </c>
      <c r="J1869" s="10">
        <f>_xlfn.XLOOKUP(Q1_2025[[#This Row],[Artikelnr]],Artikel_prijzen[Artnr],Artikel_prijzen[Prijs 2025],"")</f>
        <v>106.8625</v>
      </c>
      <c r="K1869" s="10" t="str">
        <f>IF(Q1_2025[[#This Row],[Artikelprijs]]&lt;&gt;"",IF(Q1_2025[[#This Row],[Stuksprijs]]=Q1_2025[[#This Row],[Artikelprijs]],"Prijs gelijk","Prijs wijkt af"),"")</f>
        <v>Prijs wijkt af</v>
      </c>
      <c r="L1869" s="10"/>
      <c r="M1869" t="s">
        <v>536</v>
      </c>
      <c r="N1869" s="10">
        <f>IF(Q1_2025[[#This Row],[Prijstype]]="Artikelprijs",Q1_2025[[#This Row],[Artikelprijs]],Q1_2025[[#This Row],[Stuksprijs]])</f>
        <v>106.8625</v>
      </c>
      <c r="O1869" s="10">
        <f>IF(Q1_2025[[#This Row],[Prijstype]]="Artikelprijs",Q1_2025[[#This Row],[Artikelprijs]] * Q1_2025[[#This Row],[Besteld]],Q1_2025[[#This Row],[Brutobedrag]])</f>
        <v>106.8625</v>
      </c>
      <c r="P1869" s="10">
        <f>IF(Q1_2025[[#This Row],[Prijstype]] = "Artikelprijs",Q1_2025[[#This Row],[Brutobedrag 2]]*(100-Q1_2025[[#This Row],[Relatiekorting percentage]])/100,Q1_2025[[#This Row],[Bruto - Rel.korting]])</f>
        <v>106.8625</v>
      </c>
    </row>
    <row r="1870" spans="1:16" x14ac:dyDescent="0.3">
      <c r="A1870" t="s">
        <v>310</v>
      </c>
      <c r="B1870">
        <v>5022049</v>
      </c>
      <c r="C1870" t="s">
        <v>280</v>
      </c>
      <c r="D1870">
        <v>1</v>
      </c>
      <c r="E1870" s="10">
        <v>657.4</v>
      </c>
      <c r="F1870" s="10">
        <v>657.4</v>
      </c>
      <c r="G1870" s="10">
        <v>657.4</v>
      </c>
      <c r="H1870">
        <v>0</v>
      </c>
      <c r="I1870" s="10" t="str">
        <f>_xlfn.XLOOKUP(Q1_2025[[#This Row],[Artikelnr]],Artikel_prijzen[Artnr],Artikel_prijzen[Groep],"")</f>
        <v>Elektra</v>
      </c>
      <c r="J1870" s="10">
        <f>_xlfn.XLOOKUP(Q1_2025[[#This Row],[Artikelnr]],Artikel_prijzen[Artnr],Artikel_prijzen[Prijs 2025],"")</f>
        <v>417.15</v>
      </c>
      <c r="K1870" s="10" t="str">
        <f>IF(Q1_2025[[#This Row],[Artikelprijs]]&lt;&gt;"",IF(Q1_2025[[#This Row],[Stuksprijs]]=Q1_2025[[#This Row],[Artikelprijs]],"Prijs gelijk","Prijs wijkt af"),"")</f>
        <v>Prijs wijkt af</v>
      </c>
      <c r="L1870" s="10"/>
      <c r="M1870" t="s">
        <v>536</v>
      </c>
      <c r="N1870" s="10">
        <f>IF(Q1_2025[[#This Row],[Prijstype]]="Artikelprijs",Q1_2025[[#This Row],[Artikelprijs]],Q1_2025[[#This Row],[Stuksprijs]])</f>
        <v>417.15</v>
      </c>
      <c r="O1870" s="10">
        <f>IF(Q1_2025[[#This Row],[Prijstype]]="Artikelprijs",Q1_2025[[#This Row],[Artikelprijs]] * Q1_2025[[#This Row],[Besteld]],Q1_2025[[#This Row],[Brutobedrag]])</f>
        <v>417.15</v>
      </c>
      <c r="P1870" s="10">
        <f>IF(Q1_2025[[#This Row],[Prijstype]] = "Artikelprijs",Q1_2025[[#This Row],[Brutobedrag 2]]*(100-Q1_2025[[#This Row],[Relatiekorting percentage]])/100,Q1_2025[[#This Row],[Bruto - Rel.korting]])</f>
        <v>417.15</v>
      </c>
    </row>
    <row r="1871" spans="1:16" x14ac:dyDescent="0.3">
      <c r="A1871" t="s">
        <v>310</v>
      </c>
      <c r="B1871">
        <v>5021034</v>
      </c>
      <c r="C1871" t="s">
        <v>276</v>
      </c>
      <c r="D1871">
        <v>1</v>
      </c>
      <c r="E1871" s="10">
        <v>180</v>
      </c>
      <c r="F1871" s="10">
        <v>180</v>
      </c>
      <c r="G1871" s="10">
        <v>180</v>
      </c>
      <c r="H1871">
        <v>0</v>
      </c>
      <c r="I1871" s="10" t="str">
        <f>_xlfn.XLOOKUP(Q1_2025[[#This Row],[Artikelnr]],Artikel_prijzen[Artnr],Artikel_prijzen[Groep],"")</f>
        <v>Elektra</v>
      </c>
      <c r="J1871" s="10">
        <f>_xlfn.XLOOKUP(Q1_2025[[#This Row],[Artikelnr]],Artikel_prijzen[Artnr],Artikel_prijzen[Prijs 2025],"")</f>
        <v>106.8625</v>
      </c>
      <c r="K1871" s="10" t="str">
        <f>IF(Q1_2025[[#This Row],[Artikelprijs]]&lt;&gt;"",IF(Q1_2025[[#This Row],[Stuksprijs]]=Q1_2025[[#This Row],[Artikelprijs]],"Prijs gelijk","Prijs wijkt af"),"")</f>
        <v>Prijs wijkt af</v>
      </c>
      <c r="L1871" s="10"/>
      <c r="M1871" t="s">
        <v>536</v>
      </c>
      <c r="N1871" s="10">
        <f>IF(Q1_2025[[#This Row],[Prijstype]]="Artikelprijs",Q1_2025[[#This Row],[Artikelprijs]],Q1_2025[[#This Row],[Stuksprijs]])</f>
        <v>106.8625</v>
      </c>
      <c r="O1871" s="10">
        <f>IF(Q1_2025[[#This Row],[Prijstype]]="Artikelprijs",Q1_2025[[#This Row],[Artikelprijs]] * Q1_2025[[#This Row],[Besteld]],Q1_2025[[#This Row],[Brutobedrag]])</f>
        <v>106.8625</v>
      </c>
      <c r="P1871" s="10">
        <f>IF(Q1_2025[[#This Row],[Prijstype]] = "Artikelprijs",Q1_2025[[#This Row],[Brutobedrag 2]]*(100-Q1_2025[[#This Row],[Relatiekorting percentage]])/100,Q1_2025[[#This Row],[Bruto - Rel.korting]])</f>
        <v>106.8625</v>
      </c>
    </row>
    <row r="1872" spans="1:16" x14ac:dyDescent="0.3">
      <c r="A1872" t="s">
        <v>310</v>
      </c>
      <c r="B1872">
        <v>5040010</v>
      </c>
      <c r="C1872" t="s">
        <v>318</v>
      </c>
      <c r="D1872">
        <v>1</v>
      </c>
      <c r="E1872" s="10">
        <v>448.05</v>
      </c>
      <c r="F1872" s="10">
        <v>448.05</v>
      </c>
      <c r="G1872" s="10">
        <v>448.05</v>
      </c>
      <c r="H1872">
        <v>0</v>
      </c>
      <c r="I1872" s="10" t="str">
        <f>_xlfn.XLOOKUP(Q1_2025[[#This Row],[Artikelnr]],Artikel_prijzen[Artnr],Artikel_prijzen[Groep],"")</f>
        <v>AV</v>
      </c>
      <c r="J1872" s="10">
        <f>_xlfn.XLOOKUP(Q1_2025[[#This Row],[Artikelnr]],Artikel_prijzen[Artnr],Artikel_prijzen[Prijs 2025],"")</f>
        <v>435</v>
      </c>
      <c r="K1872" s="10" t="str">
        <f>IF(Q1_2025[[#This Row],[Artikelprijs]]&lt;&gt;"",IF(Q1_2025[[#This Row],[Stuksprijs]]=Q1_2025[[#This Row],[Artikelprijs]],"Prijs gelijk","Prijs wijkt af"),"")</f>
        <v>Prijs wijkt af</v>
      </c>
      <c r="L1872" s="10"/>
      <c r="M1872" t="s">
        <v>536</v>
      </c>
      <c r="N1872" s="10">
        <f>IF(Q1_2025[[#This Row],[Prijstype]]="Artikelprijs",Q1_2025[[#This Row],[Artikelprijs]],Q1_2025[[#This Row],[Stuksprijs]])</f>
        <v>435</v>
      </c>
      <c r="O1872" s="10">
        <f>IF(Q1_2025[[#This Row],[Prijstype]]="Artikelprijs",Q1_2025[[#This Row],[Artikelprijs]] * Q1_2025[[#This Row],[Besteld]],Q1_2025[[#This Row],[Brutobedrag]])</f>
        <v>435</v>
      </c>
      <c r="P1872" s="10">
        <f>IF(Q1_2025[[#This Row],[Prijstype]] = "Artikelprijs",Q1_2025[[#This Row],[Brutobedrag 2]]*(100-Q1_2025[[#This Row],[Relatiekorting percentage]])/100,Q1_2025[[#This Row],[Bruto - Rel.korting]])</f>
        <v>435</v>
      </c>
    </row>
    <row r="1873" spans="1:16" x14ac:dyDescent="0.3">
      <c r="A1873" t="s">
        <v>310</v>
      </c>
      <c r="B1873">
        <v>5040015</v>
      </c>
      <c r="C1873" t="s">
        <v>331</v>
      </c>
      <c r="D1873">
        <v>1</v>
      </c>
      <c r="E1873" s="10">
        <v>65</v>
      </c>
      <c r="F1873" s="10">
        <v>65</v>
      </c>
      <c r="G1873" s="10">
        <v>65</v>
      </c>
      <c r="H1873">
        <v>0</v>
      </c>
      <c r="I1873" s="10" t="str">
        <f>_xlfn.XLOOKUP(Q1_2025[[#This Row],[Artikelnr]],Artikel_prijzen[Artnr],Artikel_prijzen[Groep],"")</f>
        <v>AV</v>
      </c>
      <c r="J1873" s="10">
        <f>_xlfn.XLOOKUP(Q1_2025[[#This Row],[Artikelnr]],Artikel_prijzen[Artnr],Artikel_prijzen[Prijs 2025],"")</f>
        <v>65</v>
      </c>
      <c r="K1873" s="10" t="str">
        <f>IF(Q1_2025[[#This Row],[Artikelprijs]]&lt;&gt;"",IF(Q1_2025[[#This Row],[Stuksprijs]]=Q1_2025[[#This Row],[Artikelprijs]],"Prijs gelijk","Prijs wijkt af"),"")</f>
        <v>Prijs gelijk</v>
      </c>
      <c r="L1873" s="10"/>
      <c r="M1873" t="s">
        <v>536</v>
      </c>
      <c r="N1873" s="10">
        <f>IF(Q1_2025[[#This Row],[Prijstype]]="Artikelprijs",Q1_2025[[#This Row],[Artikelprijs]],Q1_2025[[#This Row],[Stuksprijs]])</f>
        <v>65</v>
      </c>
      <c r="O1873" s="10">
        <f>IF(Q1_2025[[#This Row],[Prijstype]]="Artikelprijs",Q1_2025[[#This Row],[Artikelprijs]] * Q1_2025[[#This Row],[Besteld]],Q1_2025[[#This Row],[Brutobedrag]])</f>
        <v>65</v>
      </c>
      <c r="P1873" s="10">
        <f>IF(Q1_2025[[#This Row],[Prijstype]] = "Artikelprijs",Q1_2025[[#This Row],[Brutobedrag 2]]*(100-Q1_2025[[#This Row],[Relatiekorting percentage]])/100,Q1_2025[[#This Row],[Bruto - Rel.korting]])</f>
        <v>65</v>
      </c>
    </row>
    <row r="1874" spans="1:16" x14ac:dyDescent="0.3">
      <c r="A1874" t="s">
        <v>310</v>
      </c>
      <c r="B1874">
        <v>5040015</v>
      </c>
      <c r="C1874" t="s">
        <v>331</v>
      </c>
      <c r="D1874">
        <v>2</v>
      </c>
      <c r="E1874" s="10">
        <v>66.95</v>
      </c>
      <c r="F1874" s="10">
        <v>133.9</v>
      </c>
      <c r="G1874" s="10">
        <v>133.9</v>
      </c>
      <c r="H1874">
        <v>0</v>
      </c>
      <c r="I1874" s="10" t="str">
        <f>_xlfn.XLOOKUP(Q1_2025[[#This Row],[Artikelnr]],Artikel_prijzen[Artnr],Artikel_prijzen[Groep],"")</f>
        <v>AV</v>
      </c>
      <c r="J1874" s="10">
        <f>_xlfn.XLOOKUP(Q1_2025[[#This Row],[Artikelnr]],Artikel_prijzen[Artnr],Artikel_prijzen[Prijs 2025],"")</f>
        <v>65</v>
      </c>
      <c r="K1874" s="10" t="str">
        <f>IF(Q1_2025[[#This Row],[Artikelprijs]]&lt;&gt;"",IF(Q1_2025[[#This Row],[Stuksprijs]]=Q1_2025[[#This Row],[Artikelprijs]],"Prijs gelijk","Prijs wijkt af"),"")</f>
        <v>Prijs wijkt af</v>
      </c>
      <c r="L1874" s="10"/>
      <c r="M1874" t="s">
        <v>536</v>
      </c>
      <c r="N1874" s="10">
        <f>IF(Q1_2025[[#This Row],[Prijstype]]="Artikelprijs",Q1_2025[[#This Row],[Artikelprijs]],Q1_2025[[#This Row],[Stuksprijs]])</f>
        <v>65</v>
      </c>
      <c r="O1874" s="10">
        <f>IF(Q1_2025[[#This Row],[Prijstype]]="Artikelprijs",Q1_2025[[#This Row],[Artikelprijs]] * Q1_2025[[#This Row],[Besteld]],Q1_2025[[#This Row],[Brutobedrag]])</f>
        <v>130</v>
      </c>
      <c r="P1874" s="10">
        <f>IF(Q1_2025[[#This Row],[Prijstype]] = "Artikelprijs",Q1_2025[[#This Row],[Brutobedrag 2]]*(100-Q1_2025[[#This Row],[Relatiekorting percentage]])/100,Q1_2025[[#This Row],[Bruto - Rel.korting]])</f>
        <v>130</v>
      </c>
    </row>
    <row r="1875" spans="1:16" x14ac:dyDescent="0.3">
      <c r="A1875" t="s">
        <v>310</v>
      </c>
      <c r="B1875">
        <v>4001255</v>
      </c>
      <c r="C1875" t="s">
        <v>315</v>
      </c>
      <c r="D1875">
        <v>2</v>
      </c>
      <c r="E1875" s="10">
        <v>99.75</v>
      </c>
      <c r="F1875" s="10">
        <v>0</v>
      </c>
      <c r="G1875" s="10">
        <v>0</v>
      </c>
      <c r="H1875">
        <v>0</v>
      </c>
      <c r="I1875" s="10" t="str">
        <f>_xlfn.XLOOKUP(Q1_2025[[#This Row],[Artikelnr]],Artikel_prijzen[Artnr],Artikel_prijzen[Groep],"")</f>
        <v/>
      </c>
      <c r="J1875" s="10" t="str">
        <f>_xlfn.XLOOKUP(Q1_2025[[#This Row],[Artikelnr]],Artikel_prijzen[Artnr],Artikel_prijzen[Prijs 2025],"")</f>
        <v/>
      </c>
      <c r="K1875" s="10" t="str">
        <f>IF(Q1_2025[[#This Row],[Artikelprijs]]&lt;&gt;"",IF(Q1_2025[[#This Row],[Stuksprijs]]=Q1_2025[[#This Row],[Artikelprijs]],"Prijs gelijk","Prijs wijkt af"),"")</f>
        <v/>
      </c>
      <c r="L1875" s="10"/>
      <c r="N1875" s="10">
        <f>IF(Q1_2025[[#This Row],[Prijstype]]="Artikelprijs",Q1_2025[[#This Row],[Artikelprijs]],Q1_2025[[#This Row],[Stuksprijs]])</f>
        <v>99.75</v>
      </c>
      <c r="O1875" s="10">
        <f>IF(Q1_2025[[#This Row],[Prijstype]]="Artikelprijs",Q1_2025[[#This Row],[Artikelprijs]] * Q1_2025[[#This Row],[Besteld]],Q1_2025[[#This Row],[Brutobedrag]])</f>
        <v>0</v>
      </c>
      <c r="P1875" s="10">
        <f>IF(Q1_2025[[#This Row],[Prijstype]] = "Artikelprijs",Q1_2025[[#This Row],[Brutobedrag 2]]*(100-Q1_2025[[#This Row],[Relatiekorting percentage]])/100,Q1_2025[[#This Row],[Bruto - Rel.korting]])</f>
        <v>0</v>
      </c>
    </row>
    <row r="1876" spans="1:16" x14ac:dyDescent="0.3">
      <c r="A1876" t="s">
        <v>310</v>
      </c>
      <c r="B1876">
        <v>5022033</v>
      </c>
      <c r="C1876" t="s">
        <v>286</v>
      </c>
      <c r="D1876">
        <v>1</v>
      </c>
      <c r="E1876" s="10">
        <v>748.75</v>
      </c>
      <c r="F1876" s="10">
        <v>748.75</v>
      </c>
      <c r="G1876" s="10">
        <v>748.75</v>
      </c>
      <c r="H1876">
        <v>0</v>
      </c>
      <c r="I1876" s="10" t="str">
        <f>_xlfn.XLOOKUP(Q1_2025[[#This Row],[Artikelnr]],Artikel_prijzen[Artnr],Artikel_prijzen[Groep],"")</f>
        <v>Elektra</v>
      </c>
      <c r="J1876" s="10">
        <f>_xlfn.XLOOKUP(Q1_2025[[#This Row],[Artikelnr]],Artikel_prijzen[Artnr],Artikel_prijzen[Prijs 2025],"")</f>
        <v>458.35</v>
      </c>
      <c r="K1876" s="10" t="str">
        <f>IF(Q1_2025[[#This Row],[Artikelprijs]]&lt;&gt;"",IF(Q1_2025[[#This Row],[Stuksprijs]]=Q1_2025[[#This Row],[Artikelprijs]],"Prijs gelijk","Prijs wijkt af"),"")</f>
        <v>Prijs wijkt af</v>
      </c>
      <c r="L1876" s="10"/>
      <c r="M1876" t="s">
        <v>536</v>
      </c>
      <c r="N1876" s="10">
        <f>IF(Q1_2025[[#This Row],[Prijstype]]="Artikelprijs",Q1_2025[[#This Row],[Artikelprijs]],Q1_2025[[#This Row],[Stuksprijs]])</f>
        <v>458.35</v>
      </c>
      <c r="O1876" s="10">
        <f>IF(Q1_2025[[#This Row],[Prijstype]]="Artikelprijs",Q1_2025[[#This Row],[Artikelprijs]] * Q1_2025[[#This Row],[Besteld]],Q1_2025[[#This Row],[Brutobedrag]])</f>
        <v>458.35</v>
      </c>
      <c r="P1876" s="10">
        <f>IF(Q1_2025[[#This Row],[Prijstype]] = "Artikelprijs",Q1_2025[[#This Row],[Brutobedrag 2]]*(100-Q1_2025[[#This Row],[Relatiekorting percentage]])/100,Q1_2025[[#This Row],[Bruto - Rel.korting]])</f>
        <v>458.35</v>
      </c>
    </row>
    <row r="1877" spans="1:16" x14ac:dyDescent="0.3">
      <c r="A1877" t="s">
        <v>310</v>
      </c>
      <c r="B1877">
        <v>5021034</v>
      </c>
      <c r="C1877" t="s">
        <v>276</v>
      </c>
      <c r="D1877">
        <v>1</v>
      </c>
      <c r="E1877" s="10">
        <v>180</v>
      </c>
      <c r="F1877" s="10">
        <v>180</v>
      </c>
      <c r="G1877" s="10">
        <v>180</v>
      </c>
      <c r="H1877">
        <v>0</v>
      </c>
      <c r="I1877" s="10" t="str">
        <f>_xlfn.XLOOKUP(Q1_2025[[#This Row],[Artikelnr]],Artikel_prijzen[Artnr],Artikel_prijzen[Groep],"")</f>
        <v>Elektra</v>
      </c>
      <c r="J1877" s="10">
        <f>_xlfn.XLOOKUP(Q1_2025[[#This Row],[Artikelnr]],Artikel_prijzen[Artnr],Artikel_prijzen[Prijs 2025],"")</f>
        <v>106.8625</v>
      </c>
      <c r="K1877" s="10" t="str">
        <f>IF(Q1_2025[[#This Row],[Artikelprijs]]&lt;&gt;"",IF(Q1_2025[[#This Row],[Stuksprijs]]=Q1_2025[[#This Row],[Artikelprijs]],"Prijs gelijk","Prijs wijkt af"),"")</f>
        <v>Prijs wijkt af</v>
      </c>
      <c r="L1877" s="10"/>
      <c r="M1877" t="s">
        <v>536</v>
      </c>
      <c r="N1877" s="10">
        <f>IF(Q1_2025[[#This Row],[Prijstype]]="Artikelprijs",Q1_2025[[#This Row],[Artikelprijs]],Q1_2025[[#This Row],[Stuksprijs]])</f>
        <v>106.8625</v>
      </c>
      <c r="O1877" s="10">
        <f>IF(Q1_2025[[#This Row],[Prijstype]]="Artikelprijs",Q1_2025[[#This Row],[Artikelprijs]] * Q1_2025[[#This Row],[Besteld]],Q1_2025[[#This Row],[Brutobedrag]])</f>
        <v>106.8625</v>
      </c>
      <c r="P1877" s="10">
        <f>IF(Q1_2025[[#This Row],[Prijstype]] = "Artikelprijs",Q1_2025[[#This Row],[Brutobedrag 2]]*(100-Q1_2025[[#This Row],[Relatiekorting percentage]])/100,Q1_2025[[#This Row],[Bruto - Rel.korting]])</f>
        <v>106.8625</v>
      </c>
    </row>
    <row r="1878" spans="1:16" x14ac:dyDescent="0.3">
      <c r="A1878" t="s">
        <v>310</v>
      </c>
      <c r="B1878">
        <v>5022025</v>
      </c>
      <c r="C1878" t="s">
        <v>277</v>
      </c>
      <c r="D1878">
        <v>1</v>
      </c>
      <c r="E1878" s="10">
        <v>361.25</v>
      </c>
      <c r="F1878" s="10">
        <v>361.25</v>
      </c>
      <c r="G1878" s="10">
        <v>361.25</v>
      </c>
      <c r="H1878">
        <v>0</v>
      </c>
      <c r="I1878" s="10" t="str">
        <f>_xlfn.XLOOKUP(Q1_2025[[#This Row],[Artikelnr]],Artikel_prijzen[Artnr],Artikel_prijzen[Groep],"")</f>
        <v>Elektra</v>
      </c>
      <c r="J1878" s="10">
        <f>_xlfn.XLOOKUP(Q1_2025[[#This Row],[Artikelnr]],Artikel_prijzen[Artnr],Artikel_prijzen[Prijs 2025],"")</f>
        <v>252.35</v>
      </c>
      <c r="K1878" s="10" t="str">
        <f>IF(Q1_2025[[#This Row],[Artikelprijs]]&lt;&gt;"",IF(Q1_2025[[#This Row],[Stuksprijs]]=Q1_2025[[#This Row],[Artikelprijs]],"Prijs gelijk","Prijs wijkt af"),"")</f>
        <v>Prijs wijkt af</v>
      </c>
      <c r="L1878" s="10"/>
      <c r="M1878" t="s">
        <v>536</v>
      </c>
      <c r="N1878" s="10">
        <f>IF(Q1_2025[[#This Row],[Prijstype]]="Artikelprijs",Q1_2025[[#This Row],[Artikelprijs]],Q1_2025[[#This Row],[Stuksprijs]])</f>
        <v>252.35</v>
      </c>
      <c r="O1878" s="10">
        <f>IF(Q1_2025[[#This Row],[Prijstype]]="Artikelprijs",Q1_2025[[#This Row],[Artikelprijs]] * Q1_2025[[#This Row],[Besteld]],Q1_2025[[#This Row],[Brutobedrag]])</f>
        <v>252.35</v>
      </c>
      <c r="P1878" s="10">
        <f>IF(Q1_2025[[#This Row],[Prijstype]] = "Artikelprijs",Q1_2025[[#This Row],[Brutobedrag 2]]*(100-Q1_2025[[#This Row],[Relatiekorting percentage]])/100,Q1_2025[[#This Row],[Bruto - Rel.korting]])</f>
        <v>252.35</v>
      </c>
    </row>
    <row r="1879" spans="1:16" x14ac:dyDescent="0.3">
      <c r="A1879" t="s">
        <v>310</v>
      </c>
      <c r="B1879">
        <v>5022053</v>
      </c>
      <c r="C1879" t="s">
        <v>285</v>
      </c>
      <c r="D1879">
        <v>1</v>
      </c>
      <c r="E1879" s="10">
        <v>794.6</v>
      </c>
      <c r="F1879" s="10">
        <v>794.6</v>
      </c>
      <c r="G1879" s="10">
        <v>794.6</v>
      </c>
      <c r="H1879">
        <v>0</v>
      </c>
      <c r="I1879" s="10" t="str">
        <f>_xlfn.XLOOKUP(Q1_2025[[#This Row],[Artikelnr]],Artikel_prijzen[Artnr],Artikel_prijzen[Groep],"")</f>
        <v>Elektra</v>
      </c>
      <c r="J1879" s="10">
        <f>_xlfn.XLOOKUP(Q1_2025[[#This Row],[Artikelnr]],Artikel_prijzen[Artnr],Artikel_prijzen[Prijs 2025],"")</f>
        <v>576.79999999999995</v>
      </c>
      <c r="K1879" s="10" t="str">
        <f>IF(Q1_2025[[#This Row],[Artikelprijs]]&lt;&gt;"",IF(Q1_2025[[#This Row],[Stuksprijs]]=Q1_2025[[#This Row],[Artikelprijs]],"Prijs gelijk","Prijs wijkt af"),"")</f>
        <v>Prijs wijkt af</v>
      </c>
      <c r="L1879" s="10"/>
      <c r="M1879" t="s">
        <v>536</v>
      </c>
      <c r="N1879" s="10">
        <f>IF(Q1_2025[[#This Row],[Prijstype]]="Artikelprijs",Q1_2025[[#This Row],[Artikelprijs]],Q1_2025[[#This Row],[Stuksprijs]])</f>
        <v>576.79999999999995</v>
      </c>
      <c r="O1879" s="10">
        <f>IF(Q1_2025[[#This Row],[Prijstype]]="Artikelprijs",Q1_2025[[#This Row],[Artikelprijs]] * Q1_2025[[#This Row],[Besteld]],Q1_2025[[#This Row],[Brutobedrag]])</f>
        <v>576.79999999999995</v>
      </c>
      <c r="P1879" s="10">
        <f>IF(Q1_2025[[#This Row],[Prijstype]] = "Artikelprijs",Q1_2025[[#This Row],[Brutobedrag 2]]*(100-Q1_2025[[#This Row],[Relatiekorting percentage]])/100,Q1_2025[[#This Row],[Bruto - Rel.korting]])</f>
        <v>576.79999999999995</v>
      </c>
    </row>
    <row r="1880" spans="1:16" x14ac:dyDescent="0.3">
      <c r="A1880" t="s">
        <v>310</v>
      </c>
      <c r="B1880">
        <v>5022049</v>
      </c>
      <c r="C1880" t="s">
        <v>280</v>
      </c>
      <c r="D1880">
        <v>1</v>
      </c>
      <c r="E1880" s="10">
        <v>547.83000000000004</v>
      </c>
      <c r="F1880" s="10">
        <v>547.83000000000004</v>
      </c>
      <c r="G1880" s="10">
        <v>547.83000000000004</v>
      </c>
      <c r="H1880">
        <v>0</v>
      </c>
      <c r="I1880" s="10" t="str">
        <f>_xlfn.XLOOKUP(Q1_2025[[#This Row],[Artikelnr]],Artikel_prijzen[Artnr],Artikel_prijzen[Groep],"")</f>
        <v>Elektra</v>
      </c>
      <c r="J1880" s="10">
        <f>_xlfn.XLOOKUP(Q1_2025[[#This Row],[Artikelnr]],Artikel_prijzen[Artnr],Artikel_prijzen[Prijs 2025],"")</f>
        <v>417.15</v>
      </c>
      <c r="K1880" s="10" t="str">
        <f>IF(Q1_2025[[#This Row],[Artikelprijs]]&lt;&gt;"",IF(Q1_2025[[#This Row],[Stuksprijs]]=Q1_2025[[#This Row],[Artikelprijs]],"Prijs gelijk","Prijs wijkt af"),"")</f>
        <v>Prijs wijkt af</v>
      </c>
      <c r="L1880" s="10"/>
      <c r="M1880" t="s">
        <v>536</v>
      </c>
      <c r="N1880" s="10">
        <f>IF(Q1_2025[[#This Row],[Prijstype]]="Artikelprijs",Q1_2025[[#This Row],[Artikelprijs]],Q1_2025[[#This Row],[Stuksprijs]])</f>
        <v>417.15</v>
      </c>
      <c r="O1880" s="10">
        <f>IF(Q1_2025[[#This Row],[Prijstype]]="Artikelprijs",Q1_2025[[#This Row],[Artikelprijs]] * Q1_2025[[#This Row],[Besteld]],Q1_2025[[#This Row],[Brutobedrag]])</f>
        <v>417.15</v>
      </c>
      <c r="P1880" s="10">
        <f>IF(Q1_2025[[#This Row],[Prijstype]] = "Artikelprijs",Q1_2025[[#This Row],[Brutobedrag 2]]*(100-Q1_2025[[#This Row],[Relatiekorting percentage]])/100,Q1_2025[[#This Row],[Bruto - Rel.korting]])</f>
        <v>417.15</v>
      </c>
    </row>
    <row r="1881" spans="1:16" x14ac:dyDescent="0.3">
      <c r="A1881" t="s">
        <v>310</v>
      </c>
      <c r="B1881">
        <v>5022029</v>
      </c>
      <c r="C1881" t="s">
        <v>282</v>
      </c>
      <c r="D1881">
        <v>1</v>
      </c>
      <c r="E1881" s="10">
        <v>514.14</v>
      </c>
      <c r="F1881" s="10">
        <v>514.14</v>
      </c>
      <c r="G1881" s="10">
        <v>514.14</v>
      </c>
      <c r="H1881">
        <v>0</v>
      </c>
      <c r="I1881" s="10" t="str">
        <f>_xlfn.XLOOKUP(Q1_2025[[#This Row],[Artikelnr]],Artikel_prijzen[Artnr],Artikel_prijzen[Groep],"")</f>
        <v>Elektra</v>
      </c>
      <c r="J1881" s="10">
        <f>_xlfn.XLOOKUP(Q1_2025[[#This Row],[Artikelnr]],Artikel_prijzen[Artnr],Artikel_prijzen[Prijs 2025],"")</f>
        <v>339.9</v>
      </c>
      <c r="K1881" s="10" t="str">
        <f>IF(Q1_2025[[#This Row],[Artikelprijs]]&lt;&gt;"",IF(Q1_2025[[#This Row],[Stuksprijs]]=Q1_2025[[#This Row],[Artikelprijs]],"Prijs gelijk","Prijs wijkt af"),"")</f>
        <v>Prijs wijkt af</v>
      </c>
      <c r="L1881" s="10"/>
      <c r="M1881" t="s">
        <v>536</v>
      </c>
      <c r="N1881" s="10">
        <f>IF(Q1_2025[[#This Row],[Prijstype]]="Artikelprijs",Q1_2025[[#This Row],[Artikelprijs]],Q1_2025[[#This Row],[Stuksprijs]])</f>
        <v>339.9</v>
      </c>
      <c r="O1881" s="10">
        <f>IF(Q1_2025[[#This Row],[Prijstype]]="Artikelprijs",Q1_2025[[#This Row],[Artikelprijs]] * Q1_2025[[#This Row],[Besteld]],Q1_2025[[#This Row],[Brutobedrag]])</f>
        <v>339.9</v>
      </c>
      <c r="P1881" s="10">
        <f>IF(Q1_2025[[#This Row],[Prijstype]] = "Artikelprijs",Q1_2025[[#This Row],[Brutobedrag 2]]*(100-Q1_2025[[#This Row],[Relatiekorting percentage]])/100,Q1_2025[[#This Row],[Bruto - Rel.korting]])</f>
        <v>339.9</v>
      </c>
    </row>
    <row r="1882" spans="1:16" x14ac:dyDescent="0.3">
      <c r="A1882" t="s">
        <v>310</v>
      </c>
      <c r="B1882">
        <v>5021034</v>
      </c>
      <c r="C1882" t="s">
        <v>276</v>
      </c>
      <c r="D1882">
        <v>1</v>
      </c>
      <c r="E1882" s="10">
        <v>180</v>
      </c>
      <c r="F1882" s="10">
        <v>180</v>
      </c>
      <c r="G1882" s="10">
        <v>180</v>
      </c>
      <c r="H1882">
        <v>0</v>
      </c>
      <c r="I1882" s="10" t="str">
        <f>_xlfn.XLOOKUP(Q1_2025[[#This Row],[Artikelnr]],Artikel_prijzen[Artnr],Artikel_prijzen[Groep],"")</f>
        <v>Elektra</v>
      </c>
      <c r="J1882" s="10">
        <f>_xlfn.XLOOKUP(Q1_2025[[#This Row],[Artikelnr]],Artikel_prijzen[Artnr],Artikel_prijzen[Prijs 2025],"")</f>
        <v>106.8625</v>
      </c>
      <c r="K1882" s="10" t="str">
        <f>IF(Q1_2025[[#This Row],[Artikelprijs]]&lt;&gt;"",IF(Q1_2025[[#This Row],[Stuksprijs]]=Q1_2025[[#This Row],[Artikelprijs]],"Prijs gelijk","Prijs wijkt af"),"")</f>
        <v>Prijs wijkt af</v>
      </c>
      <c r="L1882" s="10"/>
      <c r="M1882" t="s">
        <v>536</v>
      </c>
      <c r="N1882" s="10">
        <f>IF(Q1_2025[[#This Row],[Prijstype]]="Artikelprijs",Q1_2025[[#This Row],[Artikelprijs]],Q1_2025[[#This Row],[Stuksprijs]])</f>
        <v>106.8625</v>
      </c>
      <c r="O1882" s="10">
        <f>IF(Q1_2025[[#This Row],[Prijstype]]="Artikelprijs",Q1_2025[[#This Row],[Artikelprijs]] * Q1_2025[[#This Row],[Besteld]],Q1_2025[[#This Row],[Brutobedrag]])</f>
        <v>106.8625</v>
      </c>
      <c r="P1882" s="10">
        <f>IF(Q1_2025[[#This Row],[Prijstype]] = "Artikelprijs",Q1_2025[[#This Row],[Brutobedrag 2]]*(100-Q1_2025[[#This Row],[Relatiekorting percentage]])/100,Q1_2025[[#This Row],[Bruto - Rel.korting]])</f>
        <v>106.8625</v>
      </c>
    </row>
    <row r="1883" spans="1:16" x14ac:dyDescent="0.3">
      <c r="A1883" t="s">
        <v>310</v>
      </c>
      <c r="B1883">
        <v>5021034</v>
      </c>
      <c r="C1883" t="s">
        <v>276</v>
      </c>
      <c r="D1883">
        <v>1</v>
      </c>
      <c r="E1883" s="10">
        <v>180</v>
      </c>
      <c r="F1883" s="10">
        <v>180</v>
      </c>
      <c r="G1883" s="10">
        <v>180</v>
      </c>
      <c r="H1883">
        <v>0</v>
      </c>
      <c r="I1883" s="10" t="str">
        <f>_xlfn.XLOOKUP(Q1_2025[[#This Row],[Artikelnr]],Artikel_prijzen[Artnr],Artikel_prijzen[Groep],"")</f>
        <v>Elektra</v>
      </c>
      <c r="J1883" s="10">
        <f>_xlfn.XLOOKUP(Q1_2025[[#This Row],[Artikelnr]],Artikel_prijzen[Artnr],Artikel_prijzen[Prijs 2025],"")</f>
        <v>106.8625</v>
      </c>
      <c r="K1883" s="10" t="str">
        <f>IF(Q1_2025[[#This Row],[Artikelprijs]]&lt;&gt;"",IF(Q1_2025[[#This Row],[Stuksprijs]]=Q1_2025[[#This Row],[Artikelprijs]],"Prijs gelijk","Prijs wijkt af"),"")</f>
        <v>Prijs wijkt af</v>
      </c>
      <c r="L1883" s="10"/>
      <c r="M1883" t="s">
        <v>536</v>
      </c>
      <c r="N1883" s="10">
        <f>IF(Q1_2025[[#This Row],[Prijstype]]="Artikelprijs",Q1_2025[[#This Row],[Artikelprijs]],Q1_2025[[#This Row],[Stuksprijs]])</f>
        <v>106.8625</v>
      </c>
      <c r="O1883" s="10">
        <f>IF(Q1_2025[[#This Row],[Prijstype]]="Artikelprijs",Q1_2025[[#This Row],[Artikelprijs]] * Q1_2025[[#This Row],[Besteld]],Q1_2025[[#This Row],[Brutobedrag]])</f>
        <v>106.8625</v>
      </c>
      <c r="P1883" s="10">
        <f>IF(Q1_2025[[#This Row],[Prijstype]] = "Artikelprijs",Q1_2025[[#This Row],[Brutobedrag 2]]*(100-Q1_2025[[#This Row],[Relatiekorting percentage]])/100,Q1_2025[[#This Row],[Bruto - Rel.korting]])</f>
        <v>106.8625</v>
      </c>
    </row>
    <row r="1884" spans="1:16" x14ac:dyDescent="0.3">
      <c r="A1884" t="s">
        <v>310</v>
      </c>
      <c r="B1884">
        <v>5021034</v>
      </c>
      <c r="C1884" t="s">
        <v>276</v>
      </c>
      <c r="D1884">
        <v>1</v>
      </c>
      <c r="E1884" s="10">
        <v>180</v>
      </c>
      <c r="F1884" s="10">
        <v>180</v>
      </c>
      <c r="G1884" s="10">
        <v>180</v>
      </c>
      <c r="H1884">
        <v>0</v>
      </c>
      <c r="I1884" s="10" t="str">
        <f>_xlfn.XLOOKUP(Q1_2025[[#This Row],[Artikelnr]],Artikel_prijzen[Artnr],Artikel_prijzen[Groep],"")</f>
        <v>Elektra</v>
      </c>
      <c r="J1884" s="10">
        <f>_xlfn.XLOOKUP(Q1_2025[[#This Row],[Artikelnr]],Artikel_prijzen[Artnr],Artikel_prijzen[Prijs 2025],"")</f>
        <v>106.8625</v>
      </c>
      <c r="K1884" s="10" t="str">
        <f>IF(Q1_2025[[#This Row],[Artikelprijs]]&lt;&gt;"",IF(Q1_2025[[#This Row],[Stuksprijs]]=Q1_2025[[#This Row],[Artikelprijs]],"Prijs gelijk","Prijs wijkt af"),"")</f>
        <v>Prijs wijkt af</v>
      </c>
      <c r="L1884" s="10"/>
      <c r="M1884" t="s">
        <v>536</v>
      </c>
      <c r="N1884" s="10">
        <f>IF(Q1_2025[[#This Row],[Prijstype]]="Artikelprijs",Q1_2025[[#This Row],[Artikelprijs]],Q1_2025[[#This Row],[Stuksprijs]])</f>
        <v>106.8625</v>
      </c>
      <c r="O1884" s="10">
        <f>IF(Q1_2025[[#This Row],[Prijstype]]="Artikelprijs",Q1_2025[[#This Row],[Artikelprijs]] * Q1_2025[[#This Row],[Besteld]],Q1_2025[[#This Row],[Brutobedrag]])</f>
        <v>106.8625</v>
      </c>
      <c r="P1884" s="10">
        <f>IF(Q1_2025[[#This Row],[Prijstype]] = "Artikelprijs",Q1_2025[[#This Row],[Brutobedrag 2]]*(100-Q1_2025[[#This Row],[Relatiekorting percentage]])/100,Q1_2025[[#This Row],[Bruto - Rel.korting]])</f>
        <v>106.8625</v>
      </c>
    </row>
    <row r="1885" spans="1:16" x14ac:dyDescent="0.3">
      <c r="A1885" t="s">
        <v>310</v>
      </c>
      <c r="B1885">
        <v>5040011</v>
      </c>
      <c r="C1885" t="s">
        <v>321</v>
      </c>
      <c r="D1885">
        <v>1</v>
      </c>
      <c r="E1885" s="10">
        <v>638.6</v>
      </c>
      <c r="F1885" s="10">
        <v>638.6</v>
      </c>
      <c r="G1885" s="10">
        <v>638.6</v>
      </c>
      <c r="H1885">
        <v>0</v>
      </c>
      <c r="I1885" s="10" t="str">
        <f>_xlfn.XLOOKUP(Q1_2025[[#This Row],[Artikelnr]],Artikel_prijzen[Artnr],Artikel_prijzen[Groep],"")</f>
        <v>AV</v>
      </c>
      <c r="J1885" s="10">
        <f>_xlfn.XLOOKUP(Q1_2025[[#This Row],[Artikelnr]],Artikel_prijzen[Artnr],Artikel_prijzen[Prijs 2025],"")</f>
        <v>620</v>
      </c>
      <c r="K1885" s="10" t="str">
        <f>IF(Q1_2025[[#This Row],[Artikelprijs]]&lt;&gt;"",IF(Q1_2025[[#This Row],[Stuksprijs]]=Q1_2025[[#This Row],[Artikelprijs]],"Prijs gelijk","Prijs wijkt af"),"")</f>
        <v>Prijs wijkt af</v>
      </c>
      <c r="L1885" s="10"/>
      <c r="M1885" t="s">
        <v>536</v>
      </c>
      <c r="N1885" s="10">
        <f>IF(Q1_2025[[#This Row],[Prijstype]]="Artikelprijs",Q1_2025[[#This Row],[Artikelprijs]],Q1_2025[[#This Row],[Stuksprijs]])</f>
        <v>620</v>
      </c>
      <c r="O1885" s="10">
        <f>IF(Q1_2025[[#This Row],[Prijstype]]="Artikelprijs",Q1_2025[[#This Row],[Artikelprijs]] * Q1_2025[[#This Row],[Besteld]],Q1_2025[[#This Row],[Brutobedrag]])</f>
        <v>620</v>
      </c>
      <c r="P1885" s="10">
        <f>IF(Q1_2025[[#This Row],[Prijstype]] = "Artikelprijs",Q1_2025[[#This Row],[Brutobedrag 2]]*(100-Q1_2025[[#This Row],[Relatiekorting percentage]])/100,Q1_2025[[#This Row],[Bruto - Rel.korting]])</f>
        <v>620</v>
      </c>
    </row>
    <row r="1886" spans="1:16" x14ac:dyDescent="0.3">
      <c r="A1886" t="s">
        <v>310</v>
      </c>
      <c r="B1886">
        <v>5040256</v>
      </c>
      <c r="C1886" t="s">
        <v>315</v>
      </c>
      <c r="D1886">
        <v>1</v>
      </c>
      <c r="E1886" s="10">
        <v>66.95</v>
      </c>
      <c r="F1886" s="10">
        <v>66.95</v>
      </c>
      <c r="G1886" s="10">
        <v>66.95</v>
      </c>
      <c r="H1886">
        <v>0</v>
      </c>
      <c r="I1886" s="10" t="str">
        <f>_xlfn.XLOOKUP(Q1_2025[[#This Row],[Artikelnr]],Artikel_prijzen[Artnr],Artikel_prijzen[Groep],"")</f>
        <v/>
      </c>
      <c r="J1886" s="10" t="str">
        <f>_xlfn.XLOOKUP(Q1_2025[[#This Row],[Artikelnr]],Artikel_prijzen[Artnr],Artikel_prijzen[Prijs 2025],"")</f>
        <v/>
      </c>
      <c r="K1886" s="10" t="str">
        <f>IF(Q1_2025[[#This Row],[Artikelprijs]]&lt;&gt;"",IF(Q1_2025[[#This Row],[Stuksprijs]]=Q1_2025[[#This Row],[Artikelprijs]],"Prijs gelijk","Prijs wijkt af"),"")</f>
        <v/>
      </c>
      <c r="L1886" s="10"/>
      <c r="N1886" s="10">
        <f>IF(Q1_2025[[#This Row],[Prijstype]]="Artikelprijs",Q1_2025[[#This Row],[Artikelprijs]],Q1_2025[[#This Row],[Stuksprijs]])</f>
        <v>66.95</v>
      </c>
      <c r="O1886" s="10">
        <f>IF(Q1_2025[[#This Row],[Prijstype]]="Artikelprijs",Q1_2025[[#This Row],[Artikelprijs]] * Q1_2025[[#This Row],[Besteld]],Q1_2025[[#This Row],[Brutobedrag]])</f>
        <v>66.95</v>
      </c>
      <c r="P1886" s="10">
        <f>IF(Q1_2025[[#This Row],[Prijstype]] = "Artikelprijs",Q1_2025[[#This Row],[Brutobedrag 2]]*(100-Q1_2025[[#This Row],[Relatiekorting percentage]])/100,Q1_2025[[#This Row],[Bruto - Rel.korting]])</f>
        <v>66.95</v>
      </c>
    </row>
    <row r="1887" spans="1:16" x14ac:dyDescent="0.3">
      <c r="A1887" t="s">
        <v>310</v>
      </c>
      <c r="B1887">
        <v>5022031</v>
      </c>
      <c r="C1887" t="s">
        <v>284</v>
      </c>
      <c r="D1887">
        <v>1</v>
      </c>
      <c r="E1887" s="10">
        <v>604.04999999999995</v>
      </c>
      <c r="F1887" s="10">
        <v>604.04999999999995</v>
      </c>
      <c r="G1887" s="10">
        <v>604.04999999999995</v>
      </c>
      <c r="H1887">
        <v>0</v>
      </c>
      <c r="I1887" s="10" t="str">
        <f>_xlfn.XLOOKUP(Q1_2025[[#This Row],[Artikelnr]],Artikel_prijzen[Artnr],Artikel_prijzen[Groep],"")</f>
        <v>Elektra</v>
      </c>
      <c r="J1887" s="10">
        <f>_xlfn.XLOOKUP(Q1_2025[[#This Row],[Artikelnr]],Artikel_prijzen[Artnr],Artikel_prijzen[Prijs 2025],"")</f>
        <v>386.25</v>
      </c>
      <c r="K1887" s="10" t="str">
        <f>IF(Q1_2025[[#This Row],[Artikelprijs]]&lt;&gt;"",IF(Q1_2025[[#This Row],[Stuksprijs]]=Q1_2025[[#This Row],[Artikelprijs]],"Prijs gelijk","Prijs wijkt af"),"")</f>
        <v>Prijs wijkt af</v>
      </c>
      <c r="L1887" s="10"/>
      <c r="M1887" t="s">
        <v>536</v>
      </c>
      <c r="N1887" s="10">
        <f>IF(Q1_2025[[#This Row],[Prijstype]]="Artikelprijs",Q1_2025[[#This Row],[Artikelprijs]],Q1_2025[[#This Row],[Stuksprijs]])</f>
        <v>386.25</v>
      </c>
      <c r="O1887" s="10">
        <f>IF(Q1_2025[[#This Row],[Prijstype]]="Artikelprijs",Q1_2025[[#This Row],[Artikelprijs]] * Q1_2025[[#This Row],[Besteld]],Q1_2025[[#This Row],[Brutobedrag]])</f>
        <v>386.25</v>
      </c>
      <c r="P1887" s="10">
        <f>IF(Q1_2025[[#This Row],[Prijstype]] = "Artikelprijs",Q1_2025[[#This Row],[Brutobedrag 2]]*(100-Q1_2025[[#This Row],[Relatiekorting percentage]])/100,Q1_2025[[#This Row],[Bruto - Rel.korting]])</f>
        <v>386.25</v>
      </c>
    </row>
    <row r="1888" spans="1:16" x14ac:dyDescent="0.3">
      <c r="A1888" t="s">
        <v>310</v>
      </c>
      <c r="B1888">
        <v>5021034</v>
      </c>
      <c r="C1888" t="s">
        <v>276</v>
      </c>
      <c r="D1888">
        <v>2</v>
      </c>
      <c r="E1888" s="10">
        <v>180</v>
      </c>
      <c r="F1888" s="10">
        <v>360</v>
      </c>
      <c r="G1888" s="10">
        <v>360</v>
      </c>
      <c r="H1888">
        <v>0</v>
      </c>
      <c r="I1888" s="10" t="str">
        <f>_xlfn.XLOOKUP(Q1_2025[[#This Row],[Artikelnr]],Artikel_prijzen[Artnr],Artikel_prijzen[Groep],"")</f>
        <v>Elektra</v>
      </c>
      <c r="J1888" s="10">
        <f>_xlfn.XLOOKUP(Q1_2025[[#This Row],[Artikelnr]],Artikel_prijzen[Artnr],Artikel_prijzen[Prijs 2025],"")</f>
        <v>106.8625</v>
      </c>
      <c r="K1888" s="10" t="str">
        <f>IF(Q1_2025[[#This Row],[Artikelprijs]]&lt;&gt;"",IF(Q1_2025[[#This Row],[Stuksprijs]]=Q1_2025[[#This Row],[Artikelprijs]],"Prijs gelijk","Prijs wijkt af"),"")</f>
        <v>Prijs wijkt af</v>
      </c>
      <c r="L1888" s="10"/>
      <c r="M1888" t="s">
        <v>536</v>
      </c>
      <c r="N1888" s="10">
        <f>IF(Q1_2025[[#This Row],[Prijstype]]="Artikelprijs",Q1_2025[[#This Row],[Artikelprijs]],Q1_2025[[#This Row],[Stuksprijs]])</f>
        <v>106.8625</v>
      </c>
      <c r="O1888" s="10">
        <f>IF(Q1_2025[[#This Row],[Prijstype]]="Artikelprijs",Q1_2025[[#This Row],[Artikelprijs]] * Q1_2025[[#This Row],[Besteld]],Q1_2025[[#This Row],[Brutobedrag]])</f>
        <v>213.72499999999999</v>
      </c>
      <c r="P1888" s="10">
        <f>IF(Q1_2025[[#This Row],[Prijstype]] = "Artikelprijs",Q1_2025[[#This Row],[Brutobedrag 2]]*(100-Q1_2025[[#This Row],[Relatiekorting percentage]])/100,Q1_2025[[#This Row],[Bruto - Rel.korting]])</f>
        <v>213.72499999999999</v>
      </c>
    </row>
    <row r="1889" spans="1:16" x14ac:dyDescent="0.3">
      <c r="A1889" t="s">
        <v>310</v>
      </c>
      <c r="B1889">
        <v>5022051</v>
      </c>
      <c r="C1889" t="s">
        <v>283</v>
      </c>
      <c r="D1889">
        <v>1</v>
      </c>
      <c r="E1889" s="10">
        <v>673.79</v>
      </c>
      <c r="F1889" s="10">
        <v>673.79</v>
      </c>
      <c r="G1889" s="10">
        <v>673.79</v>
      </c>
      <c r="H1889">
        <v>0</v>
      </c>
      <c r="I1889" s="10" t="str">
        <f>_xlfn.XLOOKUP(Q1_2025[[#This Row],[Artikelnr]],Artikel_prijzen[Artnr],Artikel_prijzen[Groep],"")</f>
        <v>Elektra</v>
      </c>
      <c r="J1889" s="10">
        <f>_xlfn.XLOOKUP(Q1_2025[[#This Row],[Artikelnr]],Artikel_prijzen[Artnr],Artikel_prijzen[Prijs 2025],"")</f>
        <v>499.55</v>
      </c>
      <c r="K1889" s="10" t="str">
        <f>IF(Q1_2025[[#This Row],[Artikelprijs]]&lt;&gt;"",IF(Q1_2025[[#This Row],[Stuksprijs]]=Q1_2025[[#This Row],[Artikelprijs]],"Prijs gelijk","Prijs wijkt af"),"")</f>
        <v>Prijs wijkt af</v>
      </c>
      <c r="L1889" s="10"/>
      <c r="M1889" t="s">
        <v>536</v>
      </c>
      <c r="N1889" s="10">
        <f>IF(Q1_2025[[#This Row],[Prijstype]]="Artikelprijs",Q1_2025[[#This Row],[Artikelprijs]],Q1_2025[[#This Row],[Stuksprijs]])</f>
        <v>499.55</v>
      </c>
      <c r="O1889" s="10">
        <f>IF(Q1_2025[[#This Row],[Prijstype]]="Artikelprijs",Q1_2025[[#This Row],[Artikelprijs]] * Q1_2025[[#This Row],[Besteld]],Q1_2025[[#This Row],[Brutobedrag]])</f>
        <v>499.55</v>
      </c>
      <c r="P1889" s="10">
        <f>IF(Q1_2025[[#This Row],[Prijstype]] = "Artikelprijs",Q1_2025[[#This Row],[Brutobedrag 2]]*(100-Q1_2025[[#This Row],[Relatiekorting percentage]])/100,Q1_2025[[#This Row],[Bruto - Rel.korting]])</f>
        <v>499.55</v>
      </c>
    </row>
    <row r="1890" spans="1:16" x14ac:dyDescent="0.3">
      <c r="A1890" t="s">
        <v>310</v>
      </c>
      <c r="B1890">
        <v>5022025</v>
      </c>
      <c r="C1890" t="s">
        <v>277</v>
      </c>
      <c r="D1890">
        <v>1</v>
      </c>
      <c r="E1890" s="10">
        <v>361.25</v>
      </c>
      <c r="F1890" s="10">
        <v>361.25</v>
      </c>
      <c r="G1890" s="10">
        <v>361.25</v>
      </c>
      <c r="H1890">
        <v>0</v>
      </c>
      <c r="I1890" s="10" t="str">
        <f>_xlfn.XLOOKUP(Q1_2025[[#This Row],[Artikelnr]],Artikel_prijzen[Artnr],Artikel_prijzen[Groep],"")</f>
        <v>Elektra</v>
      </c>
      <c r="J1890" s="10">
        <f>_xlfn.XLOOKUP(Q1_2025[[#This Row],[Artikelnr]],Artikel_prijzen[Artnr],Artikel_prijzen[Prijs 2025],"")</f>
        <v>252.35</v>
      </c>
      <c r="K1890" s="10" t="str">
        <f>IF(Q1_2025[[#This Row],[Artikelprijs]]&lt;&gt;"",IF(Q1_2025[[#This Row],[Stuksprijs]]=Q1_2025[[#This Row],[Artikelprijs]],"Prijs gelijk","Prijs wijkt af"),"")</f>
        <v>Prijs wijkt af</v>
      </c>
      <c r="L1890" s="10"/>
      <c r="M1890" t="s">
        <v>536</v>
      </c>
      <c r="N1890" s="10">
        <f>IF(Q1_2025[[#This Row],[Prijstype]]="Artikelprijs",Q1_2025[[#This Row],[Artikelprijs]],Q1_2025[[#This Row],[Stuksprijs]])</f>
        <v>252.35</v>
      </c>
      <c r="O1890" s="10">
        <f>IF(Q1_2025[[#This Row],[Prijstype]]="Artikelprijs",Q1_2025[[#This Row],[Artikelprijs]] * Q1_2025[[#This Row],[Besteld]],Q1_2025[[#This Row],[Brutobedrag]])</f>
        <v>252.35</v>
      </c>
      <c r="P1890" s="10">
        <f>IF(Q1_2025[[#This Row],[Prijstype]] = "Artikelprijs",Q1_2025[[#This Row],[Brutobedrag 2]]*(100-Q1_2025[[#This Row],[Relatiekorting percentage]])/100,Q1_2025[[#This Row],[Bruto - Rel.korting]])</f>
        <v>252.35</v>
      </c>
    </row>
    <row r="1891" spans="1:16" x14ac:dyDescent="0.3">
      <c r="A1891" t="s">
        <v>310</v>
      </c>
      <c r="B1891">
        <v>5021034</v>
      </c>
      <c r="C1891" t="s">
        <v>276</v>
      </c>
      <c r="D1891">
        <v>1</v>
      </c>
      <c r="E1891" s="10">
        <v>180</v>
      </c>
      <c r="F1891" s="10">
        <v>180</v>
      </c>
      <c r="G1891" s="10">
        <v>180</v>
      </c>
      <c r="H1891">
        <v>0</v>
      </c>
      <c r="I1891" s="10" t="str">
        <f>_xlfn.XLOOKUP(Q1_2025[[#This Row],[Artikelnr]],Artikel_prijzen[Artnr],Artikel_prijzen[Groep],"")</f>
        <v>Elektra</v>
      </c>
      <c r="J1891" s="10">
        <f>_xlfn.XLOOKUP(Q1_2025[[#This Row],[Artikelnr]],Artikel_prijzen[Artnr],Artikel_prijzen[Prijs 2025],"")</f>
        <v>106.8625</v>
      </c>
      <c r="K1891" s="10" t="str">
        <f>IF(Q1_2025[[#This Row],[Artikelprijs]]&lt;&gt;"",IF(Q1_2025[[#This Row],[Stuksprijs]]=Q1_2025[[#This Row],[Artikelprijs]],"Prijs gelijk","Prijs wijkt af"),"")</f>
        <v>Prijs wijkt af</v>
      </c>
      <c r="L1891" s="10"/>
      <c r="M1891" t="s">
        <v>536</v>
      </c>
      <c r="N1891" s="10">
        <f>IF(Q1_2025[[#This Row],[Prijstype]]="Artikelprijs",Q1_2025[[#This Row],[Artikelprijs]],Q1_2025[[#This Row],[Stuksprijs]])</f>
        <v>106.8625</v>
      </c>
      <c r="O1891" s="10">
        <f>IF(Q1_2025[[#This Row],[Prijstype]]="Artikelprijs",Q1_2025[[#This Row],[Artikelprijs]] * Q1_2025[[#This Row],[Besteld]],Q1_2025[[#This Row],[Brutobedrag]])</f>
        <v>106.8625</v>
      </c>
      <c r="P1891" s="10">
        <f>IF(Q1_2025[[#This Row],[Prijstype]] = "Artikelprijs",Q1_2025[[#This Row],[Brutobedrag 2]]*(100-Q1_2025[[#This Row],[Relatiekorting percentage]])/100,Q1_2025[[#This Row],[Bruto - Rel.korting]])</f>
        <v>106.8625</v>
      </c>
    </row>
    <row r="1892" spans="1:16" x14ac:dyDescent="0.3">
      <c r="A1892" t="s">
        <v>310</v>
      </c>
      <c r="B1892">
        <v>5021034</v>
      </c>
      <c r="C1892" t="s">
        <v>276</v>
      </c>
      <c r="D1892">
        <v>3</v>
      </c>
      <c r="E1892" s="10">
        <v>180</v>
      </c>
      <c r="F1892" s="10">
        <v>540</v>
      </c>
      <c r="G1892" s="10">
        <v>540</v>
      </c>
      <c r="H1892">
        <v>0</v>
      </c>
      <c r="I1892" s="10" t="str">
        <f>_xlfn.XLOOKUP(Q1_2025[[#This Row],[Artikelnr]],Artikel_prijzen[Artnr],Artikel_prijzen[Groep],"")</f>
        <v>Elektra</v>
      </c>
      <c r="J1892" s="10">
        <f>_xlfn.XLOOKUP(Q1_2025[[#This Row],[Artikelnr]],Artikel_prijzen[Artnr],Artikel_prijzen[Prijs 2025],"")</f>
        <v>106.8625</v>
      </c>
      <c r="K1892" s="10" t="str">
        <f>IF(Q1_2025[[#This Row],[Artikelprijs]]&lt;&gt;"",IF(Q1_2025[[#This Row],[Stuksprijs]]=Q1_2025[[#This Row],[Artikelprijs]],"Prijs gelijk","Prijs wijkt af"),"")</f>
        <v>Prijs wijkt af</v>
      </c>
      <c r="L1892" s="10"/>
      <c r="M1892" t="s">
        <v>536</v>
      </c>
      <c r="N1892" s="10">
        <f>IF(Q1_2025[[#This Row],[Prijstype]]="Artikelprijs",Q1_2025[[#This Row],[Artikelprijs]],Q1_2025[[#This Row],[Stuksprijs]])</f>
        <v>106.8625</v>
      </c>
      <c r="O1892" s="10">
        <f>IF(Q1_2025[[#This Row],[Prijstype]]="Artikelprijs",Q1_2025[[#This Row],[Artikelprijs]] * Q1_2025[[#This Row],[Besteld]],Q1_2025[[#This Row],[Brutobedrag]])</f>
        <v>320.58749999999998</v>
      </c>
      <c r="P1892" s="10">
        <f>IF(Q1_2025[[#This Row],[Prijstype]] = "Artikelprijs",Q1_2025[[#This Row],[Brutobedrag 2]]*(100-Q1_2025[[#This Row],[Relatiekorting percentage]])/100,Q1_2025[[#This Row],[Bruto - Rel.korting]])</f>
        <v>320.58749999999998</v>
      </c>
    </row>
    <row r="1893" spans="1:16" x14ac:dyDescent="0.3">
      <c r="A1893" t="s">
        <v>310</v>
      </c>
      <c r="B1893">
        <v>5022027</v>
      </c>
      <c r="C1893" t="s">
        <v>279</v>
      </c>
      <c r="D1893">
        <v>1</v>
      </c>
      <c r="E1893" s="10">
        <v>429.38</v>
      </c>
      <c r="F1893" s="10">
        <v>429.38</v>
      </c>
      <c r="G1893" s="10">
        <v>429.38</v>
      </c>
      <c r="H1893">
        <v>0</v>
      </c>
      <c r="I1893" s="10" t="str">
        <f>_xlfn.XLOOKUP(Q1_2025[[#This Row],[Artikelnr]],Artikel_prijzen[Artnr],Artikel_prijzen[Groep],"")</f>
        <v>Elektra</v>
      </c>
      <c r="J1893" s="10">
        <f>_xlfn.XLOOKUP(Q1_2025[[#This Row],[Artikelnr]],Artikel_prijzen[Artnr],Artikel_prijzen[Prijs 2025],"")</f>
        <v>298.7</v>
      </c>
      <c r="K1893" s="10" t="str">
        <f>IF(Q1_2025[[#This Row],[Artikelprijs]]&lt;&gt;"",IF(Q1_2025[[#This Row],[Stuksprijs]]=Q1_2025[[#This Row],[Artikelprijs]],"Prijs gelijk","Prijs wijkt af"),"")</f>
        <v>Prijs wijkt af</v>
      </c>
      <c r="L1893" s="10"/>
      <c r="M1893" t="s">
        <v>536</v>
      </c>
      <c r="N1893" s="10">
        <f>IF(Q1_2025[[#This Row],[Prijstype]]="Artikelprijs",Q1_2025[[#This Row],[Artikelprijs]],Q1_2025[[#This Row],[Stuksprijs]])</f>
        <v>298.7</v>
      </c>
      <c r="O1893" s="10">
        <f>IF(Q1_2025[[#This Row],[Prijstype]]="Artikelprijs",Q1_2025[[#This Row],[Artikelprijs]] * Q1_2025[[#This Row],[Besteld]],Q1_2025[[#This Row],[Brutobedrag]])</f>
        <v>298.7</v>
      </c>
      <c r="P1893" s="10">
        <f>IF(Q1_2025[[#This Row],[Prijstype]] = "Artikelprijs",Q1_2025[[#This Row],[Brutobedrag 2]]*(100-Q1_2025[[#This Row],[Relatiekorting percentage]])/100,Q1_2025[[#This Row],[Bruto - Rel.korting]])</f>
        <v>298.7</v>
      </c>
    </row>
    <row r="1894" spans="1:16" x14ac:dyDescent="0.3">
      <c r="A1894" t="s">
        <v>310</v>
      </c>
      <c r="B1894">
        <v>5022039</v>
      </c>
      <c r="C1894" t="s">
        <v>288</v>
      </c>
      <c r="D1894">
        <v>1</v>
      </c>
      <c r="E1894" s="10">
        <v>1229.2</v>
      </c>
      <c r="F1894" s="10">
        <v>1229.2</v>
      </c>
      <c r="G1894" s="10">
        <v>1229.2</v>
      </c>
      <c r="H1894">
        <v>0</v>
      </c>
      <c r="I1894" s="10" t="str">
        <f>_xlfn.XLOOKUP(Q1_2025[[#This Row],[Artikelnr]],Artikel_prijzen[Artnr],Artikel_prijzen[Groep],"")</f>
        <v>Elektra</v>
      </c>
      <c r="J1894" s="10">
        <f>_xlfn.XLOOKUP(Q1_2025[[#This Row],[Artikelnr]],Artikel_prijzen[Artnr],Artikel_prijzen[Prijs 2025],"")</f>
        <v>700</v>
      </c>
      <c r="K1894" s="10" t="str">
        <f>IF(Q1_2025[[#This Row],[Artikelprijs]]&lt;&gt;"",IF(Q1_2025[[#This Row],[Stuksprijs]]=Q1_2025[[#This Row],[Artikelprijs]],"Prijs gelijk","Prijs wijkt af"),"")</f>
        <v>Prijs wijkt af</v>
      </c>
      <c r="L1894" s="10"/>
      <c r="M1894" t="s">
        <v>536</v>
      </c>
      <c r="N1894" s="10">
        <f>IF(Q1_2025[[#This Row],[Prijstype]]="Artikelprijs",Q1_2025[[#This Row],[Artikelprijs]],Q1_2025[[#This Row],[Stuksprijs]])</f>
        <v>700</v>
      </c>
      <c r="O1894" s="10">
        <f>IF(Q1_2025[[#This Row],[Prijstype]]="Artikelprijs",Q1_2025[[#This Row],[Artikelprijs]] * Q1_2025[[#This Row],[Besteld]],Q1_2025[[#This Row],[Brutobedrag]])</f>
        <v>700</v>
      </c>
      <c r="P1894" s="10">
        <f>IF(Q1_2025[[#This Row],[Prijstype]] = "Artikelprijs",Q1_2025[[#This Row],[Brutobedrag 2]]*(100-Q1_2025[[#This Row],[Relatiekorting percentage]])/100,Q1_2025[[#This Row],[Bruto - Rel.korting]])</f>
        <v>700</v>
      </c>
    </row>
    <row r="1895" spans="1:16" x14ac:dyDescent="0.3">
      <c r="A1895" t="s">
        <v>310</v>
      </c>
      <c r="B1895">
        <v>5022033</v>
      </c>
      <c r="C1895" t="s">
        <v>286</v>
      </c>
      <c r="D1895">
        <v>1</v>
      </c>
      <c r="E1895" s="10">
        <v>748.75</v>
      </c>
      <c r="F1895" s="10">
        <v>748.75</v>
      </c>
      <c r="G1895" s="10">
        <v>748.75</v>
      </c>
      <c r="H1895">
        <v>0</v>
      </c>
      <c r="I1895" s="10" t="str">
        <f>_xlfn.XLOOKUP(Q1_2025[[#This Row],[Artikelnr]],Artikel_prijzen[Artnr],Artikel_prijzen[Groep],"")</f>
        <v>Elektra</v>
      </c>
      <c r="J1895" s="10">
        <f>_xlfn.XLOOKUP(Q1_2025[[#This Row],[Artikelnr]],Artikel_prijzen[Artnr],Artikel_prijzen[Prijs 2025],"")</f>
        <v>458.35</v>
      </c>
      <c r="K1895" s="10" t="str">
        <f>IF(Q1_2025[[#This Row],[Artikelprijs]]&lt;&gt;"",IF(Q1_2025[[#This Row],[Stuksprijs]]=Q1_2025[[#This Row],[Artikelprijs]],"Prijs gelijk","Prijs wijkt af"),"")</f>
        <v>Prijs wijkt af</v>
      </c>
      <c r="L1895" s="10"/>
      <c r="M1895" t="s">
        <v>536</v>
      </c>
      <c r="N1895" s="10">
        <f>IF(Q1_2025[[#This Row],[Prijstype]]="Artikelprijs",Q1_2025[[#This Row],[Artikelprijs]],Q1_2025[[#This Row],[Stuksprijs]])</f>
        <v>458.35</v>
      </c>
      <c r="O1895" s="10">
        <f>IF(Q1_2025[[#This Row],[Prijstype]]="Artikelprijs",Q1_2025[[#This Row],[Artikelprijs]] * Q1_2025[[#This Row],[Besteld]],Q1_2025[[#This Row],[Brutobedrag]])</f>
        <v>458.35</v>
      </c>
      <c r="P1895" s="10">
        <f>IF(Q1_2025[[#This Row],[Prijstype]] = "Artikelprijs",Q1_2025[[#This Row],[Brutobedrag 2]]*(100-Q1_2025[[#This Row],[Relatiekorting percentage]])/100,Q1_2025[[#This Row],[Bruto - Rel.korting]])</f>
        <v>458.35</v>
      </c>
    </row>
    <row r="1896" spans="1:16" x14ac:dyDescent="0.3">
      <c r="A1896" t="s">
        <v>310</v>
      </c>
      <c r="B1896">
        <v>5021034</v>
      </c>
      <c r="C1896" t="s">
        <v>276</v>
      </c>
      <c r="D1896">
        <v>3</v>
      </c>
      <c r="E1896" s="10">
        <v>180</v>
      </c>
      <c r="F1896" s="10">
        <v>540</v>
      </c>
      <c r="G1896" s="10">
        <v>540</v>
      </c>
      <c r="H1896">
        <v>0</v>
      </c>
      <c r="I1896" s="10" t="str">
        <f>_xlfn.XLOOKUP(Q1_2025[[#This Row],[Artikelnr]],Artikel_prijzen[Artnr],Artikel_prijzen[Groep],"")</f>
        <v>Elektra</v>
      </c>
      <c r="J1896" s="10">
        <f>_xlfn.XLOOKUP(Q1_2025[[#This Row],[Artikelnr]],Artikel_prijzen[Artnr],Artikel_prijzen[Prijs 2025],"")</f>
        <v>106.8625</v>
      </c>
      <c r="K1896" s="10" t="str">
        <f>IF(Q1_2025[[#This Row],[Artikelprijs]]&lt;&gt;"",IF(Q1_2025[[#This Row],[Stuksprijs]]=Q1_2025[[#This Row],[Artikelprijs]],"Prijs gelijk","Prijs wijkt af"),"")</f>
        <v>Prijs wijkt af</v>
      </c>
      <c r="L1896" s="10"/>
      <c r="M1896" t="s">
        <v>536</v>
      </c>
      <c r="N1896" s="10">
        <f>IF(Q1_2025[[#This Row],[Prijstype]]="Artikelprijs",Q1_2025[[#This Row],[Artikelprijs]],Q1_2025[[#This Row],[Stuksprijs]])</f>
        <v>106.8625</v>
      </c>
      <c r="O1896" s="10">
        <f>IF(Q1_2025[[#This Row],[Prijstype]]="Artikelprijs",Q1_2025[[#This Row],[Artikelprijs]] * Q1_2025[[#This Row],[Besteld]],Q1_2025[[#This Row],[Brutobedrag]])</f>
        <v>320.58749999999998</v>
      </c>
      <c r="P1896" s="10">
        <f>IF(Q1_2025[[#This Row],[Prijstype]] = "Artikelprijs",Q1_2025[[#This Row],[Brutobedrag 2]]*(100-Q1_2025[[#This Row],[Relatiekorting percentage]])/100,Q1_2025[[#This Row],[Bruto - Rel.korting]])</f>
        <v>320.58749999999998</v>
      </c>
    </row>
    <row r="1897" spans="1:16" x14ac:dyDescent="0.3">
      <c r="A1897" t="s">
        <v>310</v>
      </c>
      <c r="B1897">
        <v>5021034</v>
      </c>
      <c r="C1897" t="s">
        <v>276</v>
      </c>
      <c r="D1897">
        <v>1</v>
      </c>
      <c r="E1897" s="10">
        <v>180</v>
      </c>
      <c r="F1897" s="10">
        <v>180</v>
      </c>
      <c r="G1897" s="10">
        <v>180</v>
      </c>
      <c r="H1897">
        <v>0</v>
      </c>
      <c r="I1897" s="10" t="str">
        <f>_xlfn.XLOOKUP(Q1_2025[[#This Row],[Artikelnr]],Artikel_prijzen[Artnr],Artikel_prijzen[Groep],"")</f>
        <v>Elektra</v>
      </c>
      <c r="J1897" s="10">
        <f>_xlfn.XLOOKUP(Q1_2025[[#This Row],[Artikelnr]],Artikel_prijzen[Artnr],Artikel_prijzen[Prijs 2025],"")</f>
        <v>106.8625</v>
      </c>
      <c r="K1897" s="10" t="str">
        <f>IF(Q1_2025[[#This Row],[Artikelprijs]]&lt;&gt;"",IF(Q1_2025[[#This Row],[Stuksprijs]]=Q1_2025[[#This Row],[Artikelprijs]],"Prijs gelijk","Prijs wijkt af"),"")</f>
        <v>Prijs wijkt af</v>
      </c>
      <c r="L1897" s="10"/>
      <c r="M1897" t="s">
        <v>536</v>
      </c>
      <c r="N1897" s="10">
        <f>IF(Q1_2025[[#This Row],[Prijstype]]="Artikelprijs",Q1_2025[[#This Row],[Artikelprijs]],Q1_2025[[#This Row],[Stuksprijs]])</f>
        <v>106.8625</v>
      </c>
      <c r="O1897" s="10">
        <f>IF(Q1_2025[[#This Row],[Prijstype]]="Artikelprijs",Q1_2025[[#This Row],[Artikelprijs]] * Q1_2025[[#This Row],[Besteld]],Q1_2025[[#This Row],[Brutobedrag]])</f>
        <v>106.8625</v>
      </c>
      <c r="P1897" s="10">
        <f>IF(Q1_2025[[#This Row],[Prijstype]] = "Artikelprijs",Q1_2025[[#This Row],[Brutobedrag 2]]*(100-Q1_2025[[#This Row],[Relatiekorting percentage]])/100,Q1_2025[[#This Row],[Bruto - Rel.korting]])</f>
        <v>106.8625</v>
      </c>
    </row>
    <row r="1898" spans="1:16" x14ac:dyDescent="0.3">
      <c r="A1898" t="s">
        <v>310</v>
      </c>
      <c r="B1898">
        <v>1005014</v>
      </c>
      <c r="C1898" t="s">
        <v>312</v>
      </c>
      <c r="D1898">
        <v>4</v>
      </c>
      <c r="E1898" s="10">
        <v>43.16</v>
      </c>
      <c r="F1898" s="10">
        <v>172.64</v>
      </c>
      <c r="G1898" s="10">
        <v>172.64</v>
      </c>
      <c r="H1898">
        <v>0</v>
      </c>
      <c r="I1898" s="10" t="str">
        <f>_xlfn.XLOOKUP(Q1_2025[[#This Row],[Artikelnr]],Artikel_prijzen[Artnr],Artikel_prijzen[Groep],"")</f>
        <v/>
      </c>
      <c r="J1898" s="10" t="str">
        <f>_xlfn.XLOOKUP(Q1_2025[[#This Row],[Artikelnr]],Artikel_prijzen[Artnr],Artikel_prijzen[Prijs 2025],"")</f>
        <v/>
      </c>
      <c r="K1898" s="10" t="str">
        <f>IF(Q1_2025[[#This Row],[Artikelprijs]]&lt;&gt;"",IF(Q1_2025[[#This Row],[Stuksprijs]]=Q1_2025[[#This Row],[Artikelprijs]],"Prijs gelijk","Prijs wijkt af"),"")</f>
        <v/>
      </c>
      <c r="L1898" s="10"/>
      <c r="N1898" s="10">
        <f>IF(Q1_2025[[#This Row],[Prijstype]]="Artikelprijs",Q1_2025[[#This Row],[Artikelprijs]],Q1_2025[[#This Row],[Stuksprijs]])</f>
        <v>43.16</v>
      </c>
      <c r="O1898" s="10">
        <f>IF(Q1_2025[[#This Row],[Prijstype]]="Artikelprijs",Q1_2025[[#This Row],[Artikelprijs]] * Q1_2025[[#This Row],[Besteld]],Q1_2025[[#This Row],[Brutobedrag]])</f>
        <v>172.64</v>
      </c>
      <c r="P1898" s="10">
        <f>IF(Q1_2025[[#This Row],[Prijstype]] = "Artikelprijs",Q1_2025[[#This Row],[Brutobedrag 2]]*(100-Q1_2025[[#This Row],[Relatiekorting percentage]])/100,Q1_2025[[#This Row],[Bruto - Rel.korting]])</f>
        <v>172.64</v>
      </c>
    </row>
    <row r="1899" spans="1:16" x14ac:dyDescent="0.3">
      <c r="A1899" t="s">
        <v>310</v>
      </c>
      <c r="B1899">
        <v>5010017</v>
      </c>
      <c r="C1899" t="s">
        <v>248</v>
      </c>
      <c r="D1899">
        <v>4</v>
      </c>
      <c r="E1899" s="10">
        <v>48.93</v>
      </c>
      <c r="F1899" s="10">
        <v>195.72</v>
      </c>
      <c r="G1899" s="10">
        <v>195.72</v>
      </c>
      <c r="H1899">
        <v>0</v>
      </c>
      <c r="I1899" s="10" t="str">
        <f>_xlfn.XLOOKUP(Q1_2025[[#This Row],[Artikelnr]],Artikel_prijzen[Artnr],Artikel_prijzen[Groep],"")</f>
        <v/>
      </c>
      <c r="J1899" s="10" t="str">
        <f>_xlfn.XLOOKUP(Q1_2025[[#This Row],[Artikelnr]],Artikel_prijzen[Artnr],Artikel_prijzen[Prijs 2025],"")</f>
        <v/>
      </c>
      <c r="K1899" s="10" t="str">
        <f>IF(Q1_2025[[#This Row],[Artikelprijs]]&lt;&gt;"",IF(Q1_2025[[#This Row],[Stuksprijs]]=Q1_2025[[#This Row],[Artikelprijs]],"Prijs gelijk","Prijs wijkt af"),"")</f>
        <v/>
      </c>
      <c r="L1899" s="10"/>
      <c r="N1899" s="10">
        <f>IF(Q1_2025[[#This Row],[Prijstype]]="Artikelprijs",Q1_2025[[#This Row],[Artikelprijs]],Q1_2025[[#This Row],[Stuksprijs]])</f>
        <v>48.93</v>
      </c>
      <c r="O1899" s="10">
        <f>IF(Q1_2025[[#This Row],[Prijstype]]="Artikelprijs",Q1_2025[[#This Row],[Artikelprijs]] * Q1_2025[[#This Row],[Besteld]],Q1_2025[[#This Row],[Brutobedrag]])</f>
        <v>195.72</v>
      </c>
      <c r="P1899" s="10">
        <f>IF(Q1_2025[[#This Row],[Prijstype]] = "Artikelprijs",Q1_2025[[#This Row],[Brutobedrag 2]]*(100-Q1_2025[[#This Row],[Relatiekorting percentage]])/100,Q1_2025[[#This Row],[Bruto - Rel.korting]])</f>
        <v>195.72</v>
      </c>
    </row>
    <row r="1900" spans="1:16" x14ac:dyDescent="0.3">
      <c r="A1900" t="s">
        <v>310</v>
      </c>
      <c r="B1900">
        <v>5022027</v>
      </c>
      <c r="C1900" t="s">
        <v>279</v>
      </c>
      <c r="D1900">
        <v>1</v>
      </c>
      <c r="E1900" s="10">
        <v>429.38</v>
      </c>
      <c r="F1900" s="10">
        <v>429.38</v>
      </c>
      <c r="G1900" s="10">
        <v>429.38</v>
      </c>
      <c r="H1900">
        <v>0</v>
      </c>
      <c r="I1900" s="10" t="str">
        <f>_xlfn.XLOOKUP(Q1_2025[[#This Row],[Artikelnr]],Artikel_prijzen[Artnr],Artikel_prijzen[Groep],"")</f>
        <v>Elektra</v>
      </c>
      <c r="J1900" s="10">
        <f>_xlfn.XLOOKUP(Q1_2025[[#This Row],[Artikelnr]],Artikel_prijzen[Artnr],Artikel_prijzen[Prijs 2025],"")</f>
        <v>298.7</v>
      </c>
      <c r="K1900" s="10" t="str">
        <f>IF(Q1_2025[[#This Row],[Artikelprijs]]&lt;&gt;"",IF(Q1_2025[[#This Row],[Stuksprijs]]=Q1_2025[[#This Row],[Artikelprijs]],"Prijs gelijk","Prijs wijkt af"),"")</f>
        <v>Prijs wijkt af</v>
      </c>
      <c r="L1900" s="10"/>
      <c r="M1900" t="s">
        <v>536</v>
      </c>
      <c r="N1900" s="10">
        <f>IF(Q1_2025[[#This Row],[Prijstype]]="Artikelprijs",Q1_2025[[#This Row],[Artikelprijs]],Q1_2025[[#This Row],[Stuksprijs]])</f>
        <v>298.7</v>
      </c>
      <c r="O1900" s="10">
        <f>IF(Q1_2025[[#This Row],[Prijstype]]="Artikelprijs",Q1_2025[[#This Row],[Artikelprijs]] * Q1_2025[[#This Row],[Besteld]],Q1_2025[[#This Row],[Brutobedrag]])</f>
        <v>298.7</v>
      </c>
      <c r="P1900" s="10">
        <f>IF(Q1_2025[[#This Row],[Prijstype]] = "Artikelprijs",Q1_2025[[#This Row],[Brutobedrag 2]]*(100-Q1_2025[[#This Row],[Relatiekorting percentage]])/100,Q1_2025[[#This Row],[Bruto - Rel.korting]])</f>
        <v>298.7</v>
      </c>
    </row>
    <row r="1901" spans="1:16" x14ac:dyDescent="0.3">
      <c r="A1901" t="s">
        <v>310</v>
      </c>
      <c r="B1901">
        <v>5022031</v>
      </c>
      <c r="C1901" t="s">
        <v>284</v>
      </c>
      <c r="D1901">
        <v>1</v>
      </c>
      <c r="E1901" s="10">
        <v>604.04999999999995</v>
      </c>
      <c r="F1901" s="10">
        <v>604.04999999999995</v>
      </c>
      <c r="G1901" s="10">
        <v>604.04999999999995</v>
      </c>
      <c r="H1901">
        <v>0</v>
      </c>
      <c r="I1901" s="10" t="str">
        <f>_xlfn.XLOOKUP(Q1_2025[[#This Row],[Artikelnr]],Artikel_prijzen[Artnr],Artikel_prijzen[Groep],"")</f>
        <v>Elektra</v>
      </c>
      <c r="J1901" s="10">
        <f>_xlfn.XLOOKUP(Q1_2025[[#This Row],[Artikelnr]],Artikel_prijzen[Artnr],Artikel_prijzen[Prijs 2025],"")</f>
        <v>386.25</v>
      </c>
      <c r="K1901" s="10" t="str">
        <f>IF(Q1_2025[[#This Row],[Artikelprijs]]&lt;&gt;"",IF(Q1_2025[[#This Row],[Stuksprijs]]=Q1_2025[[#This Row],[Artikelprijs]],"Prijs gelijk","Prijs wijkt af"),"")</f>
        <v>Prijs wijkt af</v>
      </c>
      <c r="L1901" s="10"/>
      <c r="M1901" t="s">
        <v>536</v>
      </c>
      <c r="N1901" s="10">
        <f>IF(Q1_2025[[#This Row],[Prijstype]]="Artikelprijs",Q1_2025[[#This Row],[Artikelprijs]],Q1_2025[[#This Row],[Stuksprijs]])</f>
        <v>386.25</v>
      </c>
      <c r="O1901" s="10">
        <f>IF(Q1_2025[[#This Row],[Prijstype]]="Artikelprijs",Q1_2025[[#This Row],[Artikelprijs]] * Q1_2025[[#This Row],[Besteld]],Q1_2025[[#This Row],[Brutobedrag]])</f>
        <v>386.25</v>
      </c>
      <c r="P1901" s="10">
        <f>IF(Q1_2025[[#This Row],[Prijstype]] = "Artikelprijs",Q1_2025[[#This Row],[Brutobedrag 2]]*(100-Q1_2025[[#This Row],[Relatiekorting percentage]])/100,Q1_2025[[#This Row],[Bruto - Rel.korting]])</f>
        <v>386.25</v>
      </c>
    </row>
    <row r="1902" spans="1:16" x14ac:dyDescent="0.3">
      <c r="A1902" t="s">
        <v>310</v>
      </c>
      <c r="B1902">
        <v>5021034</v>
      </c>
      <c r="C1902" t="s">
        <v>299</v>
      </c>
      <c r="D1902">
        <v>1</v>
      </c>
      <c r="E1902" s="10">
        <v>180</v>
      </c>
      <c r="F1902" s="10">
        <v>180</v>
      </c>
      <c r="G1902" s="10">
        <v>180</v>
      </c>
      <c r="H1902">
        <v>0</v>
      </c>
      <c r="I1902" s="10" t="str">
        <f>_xlfn.XLOOKUP(Q1_2025[[#This Row],[Artikelnr]],Artikel_prijzen[Artnr],Artikel_prijzen[Groep],"")</f>
        <v>Elektra</v>
      </c>
      <c r="J1902" s="10">
        <f>_xlfn.XLOOKUP(Q1_2025[[#This Row],[Artikelnr]],Artikel_prijzen[Artnr],Artikel_prijzen[Prijs 2025],"")</f>
        <v>106.8625</v>
      </c>
      <c r="K1902" s="10" t="str">
        <f>IF(Q1_2025[[#This Row],[Artikelprijs]]&lt;&gt;"",IF(Q1_2025[[#This Row],[Stuksprijs]]=Q1_2025[[#This Row],[Artikelprijs]],"Prijs gelijk","Prijs wijkt af"),"")</f>
        <v>Prijs wijkt af</v>
      </c>
      <c r="L1902" s="10"/>
      <c r="M1902" t="s">
        <v>536</v>
      </c>
      <c r="N1902" s="10">
        <f>IF(Q1_2025[[#This Row],[Prijstype]]="Artikelprijs",Q1_2025[[#This Row],[Artikelprijs]],Q1_2025[[#This Row],[Stuksprijs]])</f>
        <v>106.8625</v>
      </c>
      <c r="O1902" s="10">
        <f>IF(Q1_2025[[#This Row],[Prijstype]]="Artikelprijs",Q1_2025[[#This Row],[Artikelprijs]] * Q1_2025[[#This Row],[Besteld]],Q1_2025[[#This Row],[Brutobedrag]])</f>
        <v>106.8625</v>
      </c>
      <c r="P1902" s="10">
        <f>IF(Q1_2025[[#This Row],[Prijstype]] = "Artikelprijs",Q1_2025[[#This Row],[Brutobedrag 2]]*(100-Q1_2025[[#This Row],[Relatiekorting percentage]])/100,Q1_2025[[#This Row],[Bruto - Rel.korting]])</f>
        <v>106.8625</v>
      </c>
    </row>
    <row r="1903" spans="1:16" x14ac:dyDescent="0.3">
      <c r="A1903" t="s">
        <v>310</v>
      </c>
      <c r="B1903">
        <v>5022049</v>
      </c>
      <c r="C1903" t="s">
        <v>280</v>
      </c>
      <c r="D1903">
        <v>1</v>
      </c>
      <c r="E1903" s="10">
        <v>547.83000000000004</v>
      </c>
      <c r="F1903" s="10">
        <v>547.83000000000004</v>
      </c>
      <c r="G1903" s="10">
        <v>547.83000000000004</v>
      </c>
      <c r="H1903">
        <v>0</v>
      </c>
      <c r="I1903" s="10" t="str">
        <f>_xlfn.XLOOKUP(Q1_2025[[#This Row],[Artikelnr]],Artikel_prijzen[Artnr],Artikel_prijzen[Groep],"")</f>
        <v>Elektra</v>
      </c>
      <c r="J1903" s="10">
        <f>_xlfn.XLOOKUP(Q1_2025[[#This Row],[Artikelnr]],Artikel_prijzen[Artnr],Artikel_prijzen[Prijs 2025],"")</f>
        <v>417.15</v>
      </c>
      <c r="K1903" s="10" t="str">
        <f>IF(Q1_2025[[#This Row],[Artikelprijs]]&lt;&gt;"",IF(Q1_2025[[#This Row],[Stuksprijs]]=Q1_2025[[#This Row],[Artikelprijs]],"Prijs gelijk","Prijs wijkt af"),"")</f>
        <v>Prijs wijkt af</v>
      </c>
      <c r="L1903" s="10"/>
      <c r="M1903" t="s">
        <v>536</v>
      </c>
      <c r="N1903" s="10">
        <f>IF(Q1_2025[[#This Row],[Prijstype]]="Artikelprijs",Q1_2025[[#This Row],[Artikelprijs]],Q1_2025[[#This Row],[Stuksprijs]])</f>
        <v>417.15</v>
      </c>
      <c r="O1903" s="10">
        <f>IF(Q1_2025[[#This Row],[Prijstype]]="Artikelprijs",Q1_2025[[#This Row],[Artikelprijs]] * Q1_2025[[#This Row],[Besteld]],Q1_2025[[#This Row],[Brutobedrag]])</f>
        <v>417.15</v>
      </c>
      <c r="P1903" s="10">
        <f>IF(Q1_2025[[#This Row],[Prijstype]] = "Artikelprijs",Q1_2025[[#This Row],[Brutobedrag 2]]*(100-Q1_2025[[#This Row],[Relatiekorting percentage]])/100,Q1_2025[[#This Row],[Bruto - Rel.korting]])</f>
        <v>417.15</v>
      </c>
    </row>
    <row r="1904" spans="1:16" x14ac:dyDescent="0.3">
      <c r="A1904" t="s">
        <v>310</v>
      </c>
      <c r="B1904">
        <v>5022027</v>
      </c>
      <c r="C1904" t="s">
        <v>279</v>
      </c>
      <c r="D1904">
        <v>1</v>
      </c>
      <c r="E1904" s="10">
        <v>429.38</v>
      </c>
      <c r="F1904" s="10">
        <v>429.38</v>
      </c>
      <c r="G1904" s="10">
        <v>429.38</v>
      </c>
      <c r="H1904">
        <v>0</v>
      </c>
      <c r="I1904" s="10" t="str">
        <f>_xlfn.XLOOKUP(Q1_2025[[#This Row],[Artikelnr]],Artikel_prijzen[Artnr],Artikel_prijzen[Groep],"")</f>
        <v>Elektra</v>
      </c>
      <c r="J1904" s="10">
        <f>_xlfn.XLOOKUP(Q1_2025[[#This Row],[Artikelnr]],Artikel_prijzen[Artnr],Artikel_prijzen[Prijs 2025],"")</f>
        <v>298.7</v>
      </c>
      <c r="K1904" s="10" t="str">
        <f>IF(Q1_2025[[#This Row],[Artikelprijs]]&lt;&gt;"",IF(Q1_2025[[#This Row],[Stuksprijs]]=Q1_2025[[#This Row],[Artikelprijs]],"Prijs gelijk","Prijs wijkt af"),"")</f>
        <v>Prijs wijkt af</v>
      </c>
      <c r="L1904" s="10"/>
      <c r="M1904" t="s">
        <v>536</v>
      </c>
      <c r="N1904" s="10">
        <f>IF(Q1_2025[[#This Row],[Prijstype]]="Artikelprijs",Q1_2025[[#This Row],[Artikelprijs]],Q1_2025[[#This Row],[Stuksprijs]])</f>
        <v>298.7</v>
      </c>
      <c r="O1904" s="10">
        <f>IF(Q1_2025[[#This Row],[Prijstype]]="Artikelprijs",Q1_2025[[#This Row],[Artikelprijs]] * Q1_2025[[#This Row],[Besteld]],Q1_2025[[#This Row],[Brutobedrag]])</f>
        <v>298.7</v>
      </c>
      <c r="P1904" s="10">
        <f>IF(Q1_2025[[#This Row],[Prijstype]] = "Artikelprijs",Q1_2025[[#This Row],[Brutobedrag 2]]*(100-Q1_2025[[#This Row],[Relatiekorting percentage]])/100,Q1_2025[[#This Row],[Bruto - Rel.korting]])</f>
        <v>298.7</v>
      </c>
    </row>
    <row r="1905" spans="1:16" x14ac:dyDescent="0.3">
      <c r="A1905" t="s">
        <v>310</v>
      </c>
      <c r="B1905">
        <v>5021034</v>
      </c>
      <c r="C1905" t="s">
        <v>276</v>
      </c>
      <c r="D1905">
        <v>1</v>
      </c>
      <c r="E1905" s="10">
        <v>180</v>
      </c>
      <c r="F1905" s="10">
        <v>180</v>
      </c>
      <c r="G1905" s="10">
        <v>180</v>
      </c>
      <c r="H1905">
        <v>0</v>
      </c>
      <c r="I1905" s="10" t="str">
        <f>_xlfn.XLOOKUP(Q1_2025[[#This Row],[Artikelnr]],Artikel_prijzen[Artnr],Artikel_prijzen[Groep],"")</f>
        <v>Elektra</v>
      </c>
      <c r="J1905" s="10">
        <f>_xlfn.XLOOKUP(Q1_2025[[#This Row],[Artikelnr]],Artikel_prijzen[Artnr],Artikel_prijzen[Prijs 2025],"")</f>
        <v>106.8625</v>
      </c>
      <c r="K1905" s="10" t="str">
        <f>IF(Q1_2025[[#This Row],[Artikelprijs]]&lt;&gt;"",IF(Q1_2025[[#This Row],[Stuksprijs]]=Q1_2025[[#This Row],[Artikelprijs]],"Prijs gelijk","Prijs wijkt af"),"")</f>
        <v>Prijs wijkt af</v>
      </c>
      <c r="L1905" s="10"/>
      <c r="M1905" t="s">
        <v>536</v>
      </c>
      <c r="N1905" s="10">
        <f>IF(Q1_2025[[#This Row],[Prijstype]]="Artikelprijs",Q1_2025[[#This Row],[Artikelprijs]],Q1_2025[[#This Row],[Stuksprijs]])</f>
        <v>106.8625</v>
      </c>
      <c r="O1905" s="10">
        <f>IF(Q1_2025[[#This Row],[Prijstype]]="Artikelprijs",Q1_2025[[#This Row],[Artikelprijs]] * Q1_2025[[#This Row],[Besteld]],Q1_2025[[#This Row],[Brutobedrag]])</f>
        <v>106.8625</v>
      </c>
      <c r="P1905" s="10">
        <f>IF(Q1_2025[[#This Row],[Prijstype]] = "Artikelprijs",Q1_2025[[#This Row],[Brutobedrag 2]]*(100-Q1_2025[[#This Row],[Relatiekorting percentage]])/100,Q1_2025[[#This Row],[Bruto - Rel.korting]])</f>
        <v>106.8625</v>
      </c>
    </row>
    <row r="1906" spans="1:16" x14ac:dyDescent="0.3">
      <c r="A1906" t="s">
        <v>310</v>
      </c>
      <c r="B1906">
        <v>5021034</v>
      </c>
      <c r="C1906" t="s">
        <v>276</v>
      </c>
      <c r="D1906">
        <v>1</v>
      </c>
      <c r="E1906" s="10">
        <v>180</v>
      </c>
      <c r="F1906" s="10">
        <v>180</v>
      </c>
      <c r="G1906" s="10">
        <v>180</v>
      </c>
      <c r="H1906">
        <v>0</v>
      </c>
      <c r="I1906" s="10" t="str">
        <f>_xlfn.XLOOKUP(Q1_2025[[#This Row],[Artikelnr]],Artikel_prijzen[Artnr],Artikel_prijzen[Groep],"")</f>
        <v>Elektra</v>
      </c>
      <c r="J1906" s="10">
        <f>_xlfn.XLOOKUP(Q1_2025[[#This Row],[Artikelnr]],Artikel_prijzen[Artnr],Artikel_prijzen[Prijs 2025],"")</f>
        <v>106.8625</v>
      </c>
      <c r="K1906" s="10" t="str">
        <f>IF(Q1_2025[[#This Row],[Artikelprijs]]&lt;&gt;"",IF(Q1_2025[[#This Row],[Stuksprijs]]=Q1_2025[[#This Row],[Artikelprijs]],"Prijs gelijk","Prijs wijkt af"),"")</f>
        <v>Prijs wijkt af</v>
      </c>
      <c r="L1906" s="10"/>
      <c r="M1906" t="s">
        <v>536</v>
      </c>
      <c r="N1906" s="10">
        <f>IF(Q1_2025[[#This Row],[Prijstype]]="Artikelprijs",Q1_2025[[#This Row],[Artikelprijs]],Q1_2025[[#This Row],[Stuksprijs]])</f>
        <v>106.8625</v>
      </c>
      <c r="O1906" s="10">
        <f>IF(Q1_2025[[#This Row],[Prijstype]]="Artikelprijs",Q1_2025[[#This Row],[Artikelprijs]] * Q1_2025[[#This Row],[Besteld]],Q1_2025[[#This Row],[Brutobedrag]])</f>
        <v>106.8625</v>
      </c>
      <c r="P1906" s="10">
        <f>IF(Q1_2025[[#This Row],[Prijstype]] = "Artikelprijs",Q1_2025[[#This Row],[Brutobedrag 2]]*(100-Q1_2025[[#This Row],[Relatiekorting percentage]])/100,Q1_2025[[#This Row],[Bruto - Rel.korting]])</f>
        <v>106.8625</v>
      </c>
    </row>
    <row r="1907" spans="1:16" x14ac:dyDescent="0.3">
      <c r="A1907" t="s">
        <v>310</v>
      </c>
      <c r="B1907">
        <v>5022053</v>
      </c>
      <c r="C1907" t="s">
        <v>285</v>
      </c>
      <c r="D1907">
        <v>1</v>
      </c>
      <c r="E1907" s="10">
        <v>794.6</v>
      </c>
      <c r="F1907" s="10">
        <v>794.6</v>
      </c>
      <c r="G1907" s="10">
        <v>794.6</v>
      </c>
      <c r="H1907">
        <v>0</v>
      </c>
      <c r="I1907" s="10" t="str">
        <f>_xlfn.XLOOKUP(Q1_2025[[#This Row],[Artikelnr]],Artikel_prijzen[Artnr],Artikel_prijzen[Groep],"")</f>
        <v>Elektra</v>
      </c>
      <c r="J1907" s="10">
        <f>_xlfn.XLOOKUP(Q1_2025[[#This Row],[Artikelnr]],Artikel_prijzen[Artnr],Artikel_prijzen[Prijs 2025],"")</f>
        <v>576.79999999999995</v>
      </c>
      <c r="K1907" s="10" t="str">
        <f>IF(Q1_2025[[#This Row],[Artikelprijs]]&lt;&gt;"",IF(Q1_2025[[#This Row],[Stuksprijs]]=Q1_2025[[#This Row],[Artikelprijs]],"Prijs gelijk","Prijs wijkt af"),"")</f>
        <v>Prijs wijkt af</v>
      </c>
      <c r="L1907" s="10"/>
      <c r="M1907" t="s">
        <v>536</v>
      </c>
      <c r="N1907" s="10">
        <f>IF(Q1_2025[[#This Row],[Prijstype]]="Artikelprijs",Q1_2025[[#This Row],[Artikelprijs]],Q1_2025[[#This Row],[Stuksprijs]])</f>
        <v>576.79999999999995</v>
      </c>
      <c r="O1907" s="10">
        <f>IF(Q1_2025[[#This Row],[Prijstype]]="Artikelprijs",Q1_2025[[#This Row],[Artikelprijs]] * Q1_2025[[#This Row],[Besteld]],Q1_2025[[#This Row],[Brutobedrag]])</f>
        <v>576.79999999999995</v>
      </c>
      <c r="P1907" s="10">
        <f>IF(Q1_2025[[#This Row],[Prijstype]] = "Artikelprijs",Q1_2025[[#This Row],[Brutobedrag 2]]*(100-Q1_2025[[#This Row],[Relatiekorting percentage]])/100,Q1_2025[[#This Row],[Bruto - Rel.korting]])</f>
        <v>576.79999999999995</v>
      </c>
    </row>
    <row r="1908" spans="1:16" x14ac:dyDescent="0.3">
      <c r="A1908" t="s">
        <v>310</v>
      </c>
      <c r="B1908">
        <v>5022027</v>
      </c>
      <c r="C1908" t="s">
        <v>279</v>
      </c>
      <c r="D1908">
        <v>1</v>
      </c>
      <c r="E1908" s="10">
        <v>429.38</v>
      </c>
      <c r="F1908" s="10">
        <v>429.38</v>
      </c>
      <c r="G1908" s="10">
        <v>429.38</v>
      </c>
      <c r="H1908">
        <v>0</v>
      </c>
      <c r="I1908" s="10" t="str">
        <f>_xlfn.XLOOKUP(Q1_2025[[#This Row],[Artikelnr]],Artikel_prijzen[Artnr],Artikel_prijzen[Groep],"")</f>
        <v>Elektra</v>
      </c>
      <c r="J1908" s="10">
        <f>_xlfn.XLOOKUP(Q1_2025[[#This Row],[Artikelnr]],Artikel_prijzen[Artnr],Artikel_prijzen[Prijs 2025],"")</f>
        <v>298.7</v>
      </c>
      <c r="K1908" s="10" t="str">
        <f>IF(Q1_2025[[#This Row],[Artikelprijs]]&lt;&gt;"",IF(Q1_2025[[#This Row],[Stuksprijs]]=Q1_2025[[#This Row],[Artikelprijs]],"Prijs gelijk","Prijs wijkt af"),"")</f>
        <v>Prijs wijkt af</v>
      </c>
      <c r="L1908" s="10"/>
      <c r="M1908" t="s">
        <v>536</v>
      </c>
      <c r="N1908" s="10">
        <f>IF(Q1_2025[[#This Row],[Prijstype]]="Artikelprijs",Q1_2025[[#This Row],[Artikelprijs]],Q1_2025[[#This Row],[Stuksprijs]])</f>
        <v>298.7</v>
      </c>
      <c r="O1908" s="10">
        <f>IF(Q1_2025[[#This Row],[Prijstype]]="Artikelprijs",Q1_2025[[#This Row],[Artikelprijs]] * Q1_2025[[#This Row],[Besteld]],Q1_2025[[#This Row],[Brutobedrag]])</f>
        <v>298.7</v>
      </c>
      <c r="P1908" s="10">
        <f>IF(Q1_2025[[#This Row],[Prijstype]] = "Artikelprijs",Q1_2025[[#This Row],[Brutobedrag 2]]*(100-Q1_2025[[#This Row],[Relatiekorting percentage]])/100,Q1_2025[[#This Row],[Bruto - Rel.korting]])</f>
        <v>298.7</v>
      </c>
    </row>
    <row r="1909" spans="1:16" x14ac:dyDescent="0.3">
      <c r="A1909" t="s">
        <v>310</v>
      </c>
      <c r="B1909">
        <v>5040010</v>
      </c>
      <c r="C1909" t="s">
        <v>318</v>
      </c>
      <c r="D1909">
        <v>1</v>
      </c>
      <c r="E1909" s="10">
        <v>448.05</v>
      </c>
      <c r="F1909" s="10">
        <v>448.05</v>
      </c>
      <c r="G1909" s="10">
        <v>448.05</v>
      </c>
      <c r="H1909">
        <v>0</v>
      </c>
      <c r="I1909" s="10" t="str">
        <f>_xlfn.XLOOKUP(Q1_2025[[#This Row],[Artikelnr]],Artikel_prijzen[Artnr],Artikel_prijzen[Groep],"")</f>
        <v>AV</v>
      </c>
      <c r="J1909" s="10">
        <f>_xlfn.XLOOKUP(Q1_2025[[#This Row],[Artikelnr]],Artikel_prijzen[Artnr],Artikel_prijzen[Prijs 2025],"")</f>
        <v>435</v>
      </c>
      <c r="K1909" s="10" t="str">
        <f>IF(Q1_2025[[#This Row],[Artikelprijs]]&lt;&gt;"",IF(Q1_2025[[#This Row],[Stuksprijs]]=Q1_2025[[#This Row],[Artikelprijs]],"Prijs gelijk","Prijs wijkt af"),"")</f>
        <v>Prijs wijkt af</v>
      </c>
      <c r="L1909" s="10"/>
      <c r="M1909" t="s">
        <v>536</v>
      </c>
      <c r="N1909" s="10">
        <f>IF(Q1_2025[[#This Row],[Prijstype]]="Artikelprijs",Q1_2025[[#This Row],[Artikelprijs]],Q1_2025[[#This Row],[Stuksprijs]])</f>
        <v>435</v>
      </c>
      <c r="O1909" s="10">
        <f>IF(Q1_2025[[#This Row],[Prijstype]]="Artikelprijs",Q1_2025[[#This Row],[Artikelprijs]] * Q1_2025[[#This Row],[Besteld]],Q1_2025[[#This Row],[Brutobedrag]])</f>
        <v>435</v>
      </c>
      <c r="P1909" s="10">
        <f>IF(Q1_2025[[#This Row],[Prijstype]] = "Artikelprijs",Q1_2025[[#This Row],[Brutobedrag 2]]*(100-Q1_2025[[#This Row],[Relatiekorting percentage]])/100,Q1_2025[[#This Row],[Bruto - Rel.korting]])</f>
        <v>435</v>
      </c>
    </row>
    <row r="1910" spans="1:16" x14ac:dyDescent="0.3">
      <c r="A1910" t="s">
        <v>310</v>
      </c>
      <c r="B1910">
        <v>5040011</v>
      </c>
      <c r="C1910" t="s">
        <v>321</v>
      </c>
      <c r="D1910">
        <v>1</v>
      </c>
      <c r="E1910" s="10">
        <v>638.6</v>
      </c>
      <c r="F1910" s="10">
        <v>638.6</v>
      </c>
      <c r="G1910" s="10">
        <v>638.6</v>
      </c>
      <c r="H1910">
        <v>0</v>
      </c>
      <c r="I1910" s="10" t="str">
        <f>_xlfn.XLOOKUP(Q1_2025[[#This Row],[Artikelnr]],Artikel_prijzen[Artnr],Artikel_prijzen[Groep],"")</f>
        <v>AV</v>
      </c>
      <c r="J1910" s="10">
        <f>_xlfn.XLOOKUP(Q1_2025[[#This Row],[Artikelnr]],Artikel_prijzen[Artnr],Artikel_prijzen[Prijs 2025],"")</f>
        <v>620</v>
      </c>
      <c r="K1910" s="10" t="str">
        <f>IF(Q1_2025[[#This Row],[Artikelprijs]]&lt;&gt;"",IF(Q1_2025[[#This Row],[Stuksprijs]]=Q1_2025[[#This Row],[Artikelprijs]],"Prijs gelijk","Prijs wijkt af"),"")</f>
        <v>Prijs wijkt af</v>
      </c>
      <c r="L1910" s="10"/>
      <c r="M1910" t="s">
        <v>536</v>
      </c>
      <c r="N1910" s="10">
        <f>IF(Q1_2025[[#This Row],[Prijstype]]="Artikelprijs",Q1_2025[[#This Row],[Artikelprijs]],Q1_2025[[#This Row],[Stuksprijs]])</f>
        <v>620</v>
      </c>
      <c r="O1910" s="10">
        <f>IF(Q1_2025[[#This Row],[Prijstype]]="Artikelprijs",Q1_2025[[#This Row],[Artikelprijs]] * Q1_2025[[#This Row],[Besteld]],Q1_2025[[#This Row],[Brutobedrag]])</f>
        <v>620</v>
      </c>
      <c r="P1910" s="10">
        <f>IF(Q1_2025[[#This Row],[Prijstype]] = "Artikelprijs",Q1_2025[[#This Row],[Brutobedrag 2]]*(100-Q1_2025[[#This Row],[Relatiekorting percentage]])/100,Q1_2025[[#This Row],[Bruto - Rel.korting]])</f>
        <v>620</v>
      </c>
    </row>
    <row r="1911" spans="1:16" x14ac:dyDescent="0.3">
      <c r="A1911" t="s">
        <v>310</v>
      </c>
      <c r="B1911">
        <v>5040018</v>
      </c>
      <c r="C1911" t="s">
        <v>332</v>
      </c>
      <c r="D1911">
        <v>1</v>
      </c>
      <c r="E1911" s="10">
        <v>66.95</v>
      </c>
      <c r="F1911" s="10">
        <v>66.95</v>
      </c>
      <c r="G1911" s="10">
        <v>66.95</v>
      </c>
      <c r="H1911">
        <v>0</v>
      </c>
      <c r="I1911" s="10" t="str">
        <f>_xlfn.XLOOKUP(Q1_2025[[#This Row],[Artikelnr]],Artikel_prijzen[Artnr],Artikel_prijzen[Groep],"")</f>
        <v/>
      </c>
      <c r="J1911" s="10" t="str">
        <f>_xlfn.XLOOKUP(Q1_2025[[#This Row],[Artikelnr]],Artikel_prijzen[Artnr],Artikel_prijzen[Prijs 2025],"")</f>
        <v/>
      </c>
      <c r="K1911" s="10" t="str">
        <f>IF(Q1_2025[[#This Row],[Artikelprijs]]&lt;&gt;"",IF(Q1_2025[[#This Row],[Stuksprijs]]=Q1_2025[[#This Row],[Artikelprijs]],"Prijs gelijk","Prijs wijkt af"),"")</f>
        <v/>
      </c>
      <c r="L1911" s="10"/>
      <c r="N1911" s="10">
        <f>IF(Q1_2025[[#This Row],[Prijstype]]="Artikelprijs",Q1_2025[[#This Row],[Artikelprijs]],Q1_2025[[#This Row],[Stuksprijs]])</f>
        <v>66.95</v>
      </c>
      <c r="O1911" s="10">
        <f>IF(Q1_2025[[#This Row],[Prijstype]]="Artikelprijs",Q1_2025[[#This Row],[Artikelprijs]] * Q1_2025[[#This Row],[Besteld]],Q1_2025[[#This Row],[Brutobedrag]])</f>
        <v>66.95</v>
      </c>
      <c r="P1911" s="10">
        <f>IF(Q1_2025[[#This Row],[Prijstype]] = "Artikelprijs",Q1_2025[[#This Row],[Brutobedrag 2]]*(100-Q1_2025[[#This Row],[Relatiekorting percentage]])/100,Q1_2025[[#This Row],[Bruto - Rel.korting]])</f>
        <v>66.95</v>
      </c>
    </row>
    <row r="1912" spans="1:16" x14ac:dyDescent="0.3">
      <c r="A1912" t="s">
        <v>310</v>
      </c>
      <c r="B1912">
        <v>5040256</v>
      </c>
      <c r="C1912" t="s">
        <v>315</v>
      </c>
      <c r="D1912">
        <v>1</v>
      </c>
      <c r="E1912" s="10">
        <v>87.55</v>
      </c>
      <c r="F1912" s="10">
        <v>87.55</v>
      </c>
      <c r="G1912" s="10">
        <v>87.55</v>
      </c>
      <c r="H1912">
        <v>0</v>
      </c>
      <c r="I1912" s="10" t="str">
        <f>_xlfn.XLOOKUP(Q1_2025[[#This Row],[Artikelnr]],Artikel_prijzen[Artnr],Artikel_prijzen[Groep],"")</f>
        <v/>
      </c>
      <c r="J1912" s="10" t="str">
        <f>_xlfn.XLOOKUP(Q1_2025[[#This Row],[Artikelnr]],Artikel_prijzen[Artnr],Artikel_prijzen[Prijs 2025],"")</f>
        <v/>
      </c>
      <c r="K1912" s="10" t="str">
        <f>IF(Q1_2025[[#This Row],[Artikelprijs]]&lt;&gt;"",IF(Q1_2025[[#This Row],[Stuksprijs]]=Q1_2025[[#This Row],[Artikelprijs]],"Prijs gelijk","Prijs wijkt af"),"")</f>
        <v/>
      </c>
      <c r="L1912" s="10"/>
      <c r="N1912" s="10">
        <f>IF(Q1_2025[[#This Row],[Prijstype]]="Artikelprijs",Q1_2025[[#This Row],[Artikelprijs]],Q1_2025[[#This Row],[Stuksprijs]])</f>
        <v>87.55</v>
      </c>
      <c r="O1912" s="10">
        <f>IF(Q1_2025[[#This Row],[Prijstype]]="Artikelprijs",Q1_2025[[#This Row],[Artikelprijs]] * Q1_2025[[#This Row],[Besteld]],Q1_2025[[#This Row],[Brutobedrag]])</f>
        <v>87.55</v>
      </c>
      <c r="P1912" s="10">
        <f>IF(Q1_2025[[#This Row],[Prijstype]] = "Artikelprijs",Q1_2025[[#This Row],[Brutobedrag 2]]*(100-Q1_2025[[#This Row],[Relatiekorting percentage]])/100,Q1_2025[[#This Row],[Bruto - Rel.korting]])</f>
        <v>87.55</v>
      </c>
    </row>
    <row r="1913" spans="1:16" x14ac:dyDescent="0.3">
      <c r="A1913" t="s">
        <v>310</v>
      </c>
      <c r="B1913">
        <v>5022031</v>
      </c>
      <c r="C1913" t="s">
        <v>284</v>
      </c>
      <c r="D1913">
        <v>1</v>
      </c>
      <c r="E1913" s="10">
        <v>604.04999999999995</v>
      </c>
      <c r="F1913" s="10">
        <v>604.04999999999995</v>
      </c>
      <c r="G1913" s="10">
        <v>604.04999999999995</v>
      </c>
      <c r="H1913">
        <v>0</v>
      </c>
      <c r="I1913" s="10" t="str">
        <f>_xlfn.XLOOKUP(Q1_2025[[#This Row],[Artikelnr]],Artikel_prijzen[Artnr],Artikel_prijzen[Groep],"")</f>
        <v>Elektra</v>
      </c>
      <c r="J1913" s="10">
        <f>_xlfn.XLOOKUP(Q1_2025[[#This Row],[Artikelnr]],Artikel_prijzen[Artnr],Artikel_prijzen[Prijs 2025],"")</f>
        <v>386.25</v>
      </c>
      <c r="K1913" s="10" t="str">
        <f>IF(Q1_2025[[#This Row],[Artikelprijs]]&lt;&gt;"",IF(Q1_2025[[#This Row],[Stuksprijs]]=Q1_2025[[#This Row],[Artikelprijs]],"Prijs gelijk","Prijs wijkt af"),"")</f>
        <v>Prijs wijkt af</v>
      </c>
      <c r="L1913" s="10"/>
      <c r="M1913" t="s">
        <v>536</v>
      </c>
      <c r="N1913" s="10">
        <f>IF(Q1_2025[[#This Row],[Prijstype]]="Artikelprijs",Q1_2025[[#This Row],[Artikelprijs]],Q1_2025[[#This Row],[Stuksprijs]])</f>
        <v>386.25</v>
      </c>
      <c r="O1913" s="10">
        <f>IF(Q1_2025[[#This Row],[Prijstype]]="Artikelprijs",Q1_2025[[#This Row],[Artikelprijs]] * Q1_2025[[#This Row],[Besteld]],Q1_2025[[#This Row],[Brutobedrag]])</f>
        <v>386.25</v>
      </c>
      <c r="P1913" s="10">
        <f>IF(Q1_2025[[#This Row],[Prijstype]] = "Artikelprijs",Q1_2025[[#This Row],[Brutobedrag 2]]*(100-Q1_2025[[#This Row],[Relatiekorting percentage]])/100,Q1_2025[[#This Row],[Bruto - Rel.korting]])</f>
        <v>386.25</v>
      </c>
    </row>
    <row r="1914" spans="1:16" x14ac:dyDescent="0.3">
      <c r="A1914" t="s">
        <v>310</v>
      </c>
      <c r="B1914">
        <v>5022051</v>
      </c>
      <c r="C1914" t="s">
        <v>283</v>
      </c>
      <c r="D1914">
        <v>1</v>
      </c>
      <c r="E1914" s="10">
        <v>673.79</v>
      </c>
      <c r="F1914" s="10">
        <v>673.79</v>
      </c>
      <c r="G1914" s="10">
        <v>673.79</v>
      </c>
      <c r="H1914">
        <v>0</v>
      </c>
      <c r="I1914" s="10" t="str">
        <f>_xlfn.XLOOKUP(Q1_2025[[#This Row],[Artikelnr]],Artikel_prijzen[Artnr],Artikel_prijzen[Groep],"")</f>
        <v>Elektra</v>
      </c>
      <c r="J1914" s="10">
        <f>_xlfn.XLOOKUP(Q1_2025[[#This Row],[Artikelnr]],Artikel_prijzen[Artnr],Artikel_prijzen[Prijs 2025],"")</f>
        <v>499.55</v>
      </c>
      <c r="K1914" s="10" t="str">
        <f>IF(Q1_2025[[#This Row],[Artikelprijs]]&lt;&gt;"",IF(Q1_2025[[#This Row],[Stuksprijs]]=Q1_2025[[#This Row],[Artikelprijs]],"Prijs gelijk","Prijs wijkt af"),"")</f>
        <v>Prijs wijkt af</v>
      </c>
      <c r="L1914" s="10"/>
      <c r="M1914" t="s">
        <v>536</v>
      </c>
      <c r="N1914" s="10">
        <f>IF(Q1_2025[[#This Row],[Prijstype]]="Artikelprijs",Q1_2025[[#This Row],[Artikelprijs]],Q1_2025[[#This Row],[Stuksprijs]])</f>
        <v>499.55</v>
      </c>
      <c r="O1914" s="10">
        <f>IF(Q1_2025[[#This Row],[Prijstype]]="Artikelprijs",Q1_2025[[#This Row],[Artikelprijs]] * Q1_2025[[#This Row],[Besteld]],Q1_2025[[#This Row],[Brutobedrag]])</f>
        <v>499.55</v>
      </c>
      <c r="P1914" s="10">
        <f>IF(Q1_2025[[#This Row],[Prijstype]] = "Artikelprijs",Q1_2025[[#This Row],[Brutobedrag 2]]*(100-Q1_2025[[#This Row],[Relatiekorting percentage]])/100,Q1_2025[[#This Row],[Bruto - Rel.korting]])</f>
        <v>499.55</v>
      </c>
    </row>
    <row r="1915" spans="1:16" x14ac:dyDescent="0.3">
      <c r="A1915" t="s">
        <v>310</v>
      </c>
      <c r="B1915">
        <v>5022033</v>
      </c>
      <c r="C1915" t="s">
        <v>286</v>
      </c>
      <c r="D1915">
        <v>1</v>
      </c>
      <c r="E1915" s="10">
        <v>748.75</v>
      </c>
      <c r="F1915" s="10">
        <v>748.75</v>
      </c>
      <c r="G1915" s="10">
        <v>748.75</v>
      </c>
      <c r="H1915">
        <v>0</v>
      </c>
      <c r="I1915" s="10" t="str">
        <f>_xlfn.XLOOKUP(Q1_2025[[#This Row],[Artikelnr]],Artikel_prijzen[Artnr],Artikel_prijzen[Groep],"")</f>
        <v>Elektra</v>
      </c>
      <c r="J1915" s="10">
        <f>_xlfn.XLOOKUP(Q1_2025[[#This Row],[Artikelnr]],Artikel_prijzen[Artnr],Artikel_prijzen[Prijs 2025],"")</f>
        <v>458.35</v>
      </c>
      <c r="K1915" s="10" t="str">
        <f>IF(Q1_2025[[#This Row],[Artikelprijs]]&lt;&gt;"",IF(Q1_2025[[#This Row],[Stuksprijs]]=Q1_2025[[#This Row],[Artikelprijs]],"Prijs gelijk","Prijs wijkt af"),"")</f>
        <v>Prijs wijkt af</v>
      </c>
      <c r="L1915" s="10"/>
      <c r="M1915" t="s">
        <v>536</v>
      </c>
      <c r="N1915" s="10">
        <f>IF(Q1_2025[[#This Row],[Prijstype]]="Artikelprijs",Q1_2025[[#This Row],[Artikelprijs]],Q1_2025[[#This Row],[Stuksprijs]])</f>
        <v>458.35</v>
      </c>
      <c r="O1915" s="10">
        <f>IF(Q1_2025[[#This Row],[Prijstype]]="Artikelprijs",Q1_2025[[#This Row],[Artikelprijs]] * Q1_2025[[#This Row],[Besteld]],Q1_2025[[#This Row],[Brutobedrag]])</f>
        <v>458.35</v>
      </c>
      <c r="P1915" s="10">
        <f>IF(Q1_2025[[#This Row],[Prijstype]] = "Artikelprijs",Q1_2025[[#This Row],[Brutobedrag 2]]*(100-Q1_2025[[#This Row],[Relatiekorting percentage]])/100,Q1_2025[[#This Row],[Bruto - Rel.korting]])</f>
        <v>458.35</v>
      </c>
    </row>
    <row r="1916" spans="1:16" x14ac:dyDescent="0.3">
      <c r="A1916" t="s">
        <v>310</v>
      </c>
      <c r="B1916">
        <v>5021034</v>
      </c>
      <c r="C1916" t="s">
        <v>276</v>
      </c>
      <c r="D1916">
        <v>1</v>
      </c>
      <c r="E1916" s="10">
        <v>180</v>
      </c>
      <c r="F1916" s="10">
        <v>180</v>
      </c>
      <c r="G1916" s="10">
        <v>180</v>
      </c>
      <c r="H1916">
        <v>0</v>
      </c>
      <c r="I1916" s="10" t="str">
        <f>_xlfn.XLOOKUP(Q1_2025[[#This Row],[Artikelnr]],Artikel_prijzen[Artnr],Artikel_prijzen[Groep],"")</f>
        <v>Elektra</v>
      </c>
      <c r="J1916" s="10">
        <f>_xlfn.XLOOKUP(Q1_2025[[#This Row],[Artikelnr]],Artikel_prijzen[Artnr],Artikel_prijzen[Prijs 2025],"")</f>
        <v>106.8625</v>
      </c>
      <c r="K1916" s="10" t="str">
        <f>IF(Q1_2025[[#This Row],[Artikelprijs]]&lt;&gt;"",IF(Q1_2025[[#This Row],[Stuksprijs]]=Q1_2025[[#This Row],[Artikelprijs]],"Prijs gelijk","Prijs wijkt af"),"")</f>
        <v>Prijs wijkt af</v>
      </c>
      <c r="L1916" s="10"/>
      <c r="M1916" t="s">
        <v>536</v>
      </c>
      <c r="N1916" s="10">
        <f>IF(Q1_2025[[#This Row],[Prijstype]]="Artikelprijs",Q1_2025[[#This Row],[Artikelprijs]],Q1_2025[[#This Row],[Stuksprijs]])</f>
        <v>106.8625</v>
      </c>
      <c r="O1916" s="10">
        <f>IF(Q1_2025[[#This Row],[Prijstype]]="Artikelprijs",Q1_2025[[#This Row],[Artikelprijs]] * Q1_2025[[#This Row],[Besteld]],Q1_2025[[#This Row],[Brutobedrag]])</f>
        <v>106.8625</v>
      </c>
      <c r="P1916" s="10">
        <f>IF(Q1_2025[[#This Row],[Prijstype]] = "Artikelprijs",Q1_2025[[#This Row],[Brutobedrag 2]]*(100-Q1_2025[[#This Row],[Relatiekorting percentage]])/100,Q1_2025[[#This Row],[Bruto - Rel.korting]])</f>
        <v>106.8625</v>
      </c>
    </row>
    <row r="1917" spans="1:16" x14ac:dyDescent="0.3">
      <c r="A1917" t="s">
        <v>310</v>
      </c>
      <c r="B1917">
        <v>5022025</v>
      </c>
      <c r="C1917" t="s">
        <v>277</v>
      </c>
      <c r="D1917">
        <v>1</v>
      </c>
      <c r="E1917" s="10">
        <v>361.25</v>
      </c>
      <c r="F1917" s="10">
        <v>361.25</v>
      </c>
      <c r="G1917" s="10">
        <v>361.25</v>
      </c>
      <c r="H1917">
        <v>0</v>
      </c>
      <c r="I1917" s="10" t="str">
        <f>_xlfn.XLOOKUP(Q1_2025[[#This Row],[Artikelnr]],Artikel_prijzen[Artnr],Artikel_prijzen[Groep],"")</f>
        <v>Elektra</v>
      </c>
      <c r="J1917" s="10">
        <f>_xlfn.XLOOKUP(Q1_2025[[#This Row],[Artikelnr]],Artikel_prijzen[Artnr],Artikel_prijzen[Prijs 2025],"")</f>
        <v>252.35</v>
      </c>
      <c r="K1917" s="10" t="str">
        <f>IF(Q1_2025[[#This Row],[Artikelprijs]]&lt;&gt;"",IF(Q1_2025[[#This Row],[Stuksprijs]]=Q1_2025[[#This Row],[Artikelprijs]],"Prijs gelijk","Prijs wijkt af"),"")</f>
        <v>Prijs wijkt af</v>
      </c>
      <c r="L1917" s="10"/>
      <c r="M1917" t="s">
        <v>536</v>
      </c>
      <c r="N1917" s="10">
        <f>IF(Q1_2025[[#This Row],[Prijstype]]="Artikelprijs",Q1_2025[[#This Row],[Artikelprijs]],Q1_2025[[#This Row],[Stuksprijs]])</f>
        <v>252.35</v>
      </c>
      <c r="O1917" s="10">
        <f>IF(Q1_2025[[#This Row],[Prijstype]]="Artikelprijs",Q1_2025[[#This Row],[Artikelprijs]] * Q1_2025[[#This Row],[Besteld]],Q1_2025[[#This Row],[Brutobedrag]])</f>
        <v>252.35</v>
      </c>
      <c r="P1917" s="10">
        <f>IF(Q1_2025[[#This Row],[Prijstype]] = "Artikelprijs",Q1_2025[[#This Row],[Brutobedrag 2]]*(100-Q1_2025[[#This Row],[Relatiekorting percentage]])/100,Q1_2025[[#This Row],[Bruto - Rel.korting]])</f>
        <v>252.35</v>
      </c>
    </row>
    <row r="1918" spans="1:16" x14ac:dyDescent="0.3">
      <c r="A1918" t="s">
        <v>310</v>
      </c>
      <c r="B1918">
        <v>5021034</v>
      </c>
      <c r="C1918" t="s">
        <v>276</v>
      </c>
      <c r="D1918">
        <v>1</v>
      </c>
      <c r="E1918" s="10">
        <v>180</v>
      </c>
      <c r="F1918" s="10">
        <v>180</v>
      </c>
      <c r="G1918" s="10">
        <v>180</v>
      </c>
      <c r="H1918">
        <v>0</v>
      </c>
      <c r="I1918" s="10" t="str">
        <f>_xlfn.XLOOKUP(Q1_2025[[#This Row],[Artikelnr]],Artikel_prijzen[Artnr],Artikel_prijzen[Groep],"")</f>
        <v>Elektra</v>
      </c>
      <c r="J1918" s="10">
        <f>_xlfn.XLOOKUP(Q1_2025[[#This Row],[Artikelnr]],Artikel_prijzen[Artnr],Artikel_prijzen[Prijs 2025],"")</f>
        <v>106.8625</v>
      </c>
      <c r="K1918" s="10" t="str">
        <f>IF(Q1_2025[[#This Row],[Artikelprijs]]&lt;&gt;"",IF(Q1_2025[[#This Row],[Stuksprijs]]=Q1_2025[[#This Row],[Artikelprijs]],"Prijs gelijk","Prijs wijkt af"),"")</f>
        <v>Prijs wijkt af</v>
      </c>
      <c r="L1918" s="10"/>
      <c r="M1918" t="s">
        <v>536</v>
      </c>
      <c r="N1918" s="10">
        <f>IF(Q1_2025[[#This Row],[Prijstype]]="Artikelprijs",Q1_2025[[#This Row],[Artikelprijs]],Q1_2025[[#This Row],[Stuksprijs]])</f>
        <v>106.8625</v>
      </c>
      <c r="O1918" s="10">
        <f>IF(Q1_2025[[#This Row],[Prijstype]]="Artikelprijs",Q1_2025[[#This Row],[Artikelprijs]] * Q1_2025[[#This Row],[Besteld]],Q1_2025[[#This Row],[Brutobedrag]])</f>
        <v>106.8625</v>
      </c>
      <c r="P1918" s="10">
        <f>IF(Q1_2025[[#This Row],[Prijstype]] = "Artikelprijs",Q1_2025[[#This Row],[Brutobedrag 2]]*(100-Q1_2025[[#This Row],[Relatiekorting percentage]])/100,Q1_2025[[#This Row],[Bruto - Rel.korting]])</f>
        <v>106.8625</v>
      </c>
    </row>
    <row r="1919" spans="1:16" x14ac:dyDescent="0.3">
      <c r="A1919" t="s">
        <v>310</v>
      </c>
      <c r="B1919">
        <v>5021034</v>
      </c>
      <c r="C1919" t="s">
        <v>276</v>
      </c>
      <c r="D1919">
        <v>1</v>
      </c>
      <c r="E1919" s="10">
        <v>180</v>
      </c>
      <c r="F1919" s="10">
        <v>180</v>
      </c>
      <c r="G1919" s="10">
        <v>180</v>
      </c>
      <c r="H1919">
        <v>0</v>
      </c>
      <c r="I1919" s="10" t="str">
        <f>_xlfn.XLOOKUP(Q1_2025[[#This Row],[Artikelnr]],Artikel_prijzen[Artnr],Artikel_prijzen[Groep],"")</f>
        <v>Elektra</v>
      </c>
      <c r="J1919" s="10">
        <f>_xlfn.XLOOKUP(Q1_2025[[#This Row],[Artikelnr]],Artikel_prijzen[Artnr],Artikel_prijzen[Prijs 2025],"")</f>
        <v>106.8625</v>
      </c>
      <c r="K1919" s="10" t="str">
        <f>IF(Q1_2025[[#This Row],[Artikelprijs]]&lt;&gt;"",IF(Q1_2025[[#This Row],[Stuksprijs]]=Q1_2025[[#This Row],[Artikelprijs]],"Prijs gelijk","Prijs wijkt af"),"")</f>
        <v>Prijs wijkt af</v>
      </c>
      <c r="L1919" s="10"/>
      <c r="M1919" t="s">
        <v>536</v>
      </c>
      <c r="N1919" s="10">
        <f>IF(Q1_2025[[#This Row],[Prijstype]]="Artikelprijs",Q1_2025[[#This Row],[Artikelprijs]],Q1_2025[[#This Row],[Stuksprijs]])</f>
        <v>106.8625</v>
      </c>
      <c r="O1919" s="10">
        <f>IF(Q1_2025[[#This Row],[Prijstype]]="Artikelprijs",Q1_2025[[#This Row],[Artikelprijs]] * Q1_2025[[#This Row],[Besteld]],Q1_2025[[#This Row],[Brutobedrag]])</f>
        <v>106.8625</v>
      </c>
      <c r="P1919" s="10">
        <f>IF(Q1_2025[[#This Row],[Prijstype]] = "Artikelprijs",Q1_2025[[#This Row],[Brutobedrag 2]]*(100-Q1_2025[[#This Row],[Relatiekorting percentage]])/100,Q1_2025[[#This Row],[Bruto - Rel.korting]])</f>
        <v>106.8625</v>
      </c>
    </row>
    <row r="1920" spans="1:16" x14ac:dyDescent="0.3">
      <c r="A1920" t="s">
        <v>310</v>
      </c>
      <c r="B1920">
        <v>5022025</v>
      </c>
      <c r="C1920" t="s">
        <v>277</v>
      </c>
      <c r="D1920">
        <v>1</v>
      </c>
      <c r="E1920" s="10">
        <v>361.25</v>
      </c>
      <c r="F1920" s="10">
        <v>361.25</v>
      </c>
      <c r="G1920" s="10">
        <v>361.25</v>
      </c>
      <c r="H1920">
        <v>0</v>
      </c>
      <c r="I1920" s="10" t="str">
        <f>_xlfn.XLOOKUP(Q1_2025[[#This Row],[Artikelnr]],Artikel_prijzen[Artnr],Artikel_prijzen[Groep],"")</f>
        <v>Elektra</v>
      </c>
      <c r="J1920" s="10">
        <f>_xlfn.XLOOKUP(Q1_2025[[#This Row],[Artikelnr]],Artikel_prijzen[Artnr],Artikel_prijzen[Prijs 2025],"")</f>
        <v>252.35</v>
      </c>
      <c r="K1920" s="10" t="str">
        <f>IF(Q1_2025[[#This Row],[Artikelprijs]]&lt;&gt;"",IF(Q1_2025[[#This Row],[Stuksprijs]]=Q1_2025[[#This Row],[Artikelprijs]],"Prijs gelijk","Prijs wijkt af"),"")</f>
        <v>Prijs wijkt af</v>
      </c>
      <c r="L1920" s="10"/>
      <c r="M1920" t="s">
        <v>536</v>
      </c>
      <c r="N1920" s="10">
        <f>IF(Q1_2025[[#This Row],[Prijstype]]="Artikelprijs",Q1_2025[[#This Row],[Artikelprijs]],Q1_2025[[#This Row],[Stuksprijs]])</f>
        <v>252.35</v>
      </c>
      <c r="O1920" s="10">
        <f>IF(Q1_2025[[#This Row],[Prijstype]]="Artikelprijs",Q1_2025[[#This Row],[Artikelprijs]] * Q1_2025[[#This Row],[Besteld]],Q1_2025[[#This Row],[Brutobedrag]])</f>
        <v>252.35</v>
      </c>
      <c r="P1920" s="10">
        <f>IF(Q1_2025[[#This Row],[Prijstype]] = "Artikelprijs",Q1_2025[[#This Row],[Brutobedrag 2]]*(100-Q1_2025[[#This Row],[Relatiekorting percentage]])/100,Q1_2025[[#This Row],[Bruto - Rel.korting]])</f>
        <v>252.35</v>
      </c>
    </row>
    <row r="1921" spans="1:16" x14ac:dyDescent="0.3">
      <c r="A1921" t="s">
        <v>310</v>
      </c>
      <c r="B1921">
        <v>5022027</v>
      </c>
      <c r="C1921" t="s">
        <v>279</v>
      </c>
      <c r="D1921">
        <v>1</v>
      </c>
      <c r="E1921" s="10">
        <v>429.38</v>
      </c>
      <c r="F1921" s="10">
        <v>429.38</v>
      </c>
      <c r="G1921" s="10">
        <v>429.38</v>
      </c>
      <c r="H1921">
        <v>0</v>
      </c>
      <c r="I1921" s="10" t="str">
        <f>_xlfn.XLOOKUP(Q1_2025[[#This Row],[Artikelnr]],Artikel_prijzen[Artnr],Artikel_prijzen[Groep],"")</f>
        <v>Elektra</v>
      </c>
      <c r="J1921" s="10">
        <f>_xlfn.XLOOKUP(Q1_2025[[#This Row],[Artikelnr]],Artikel_prijzen[Artnr],Artikel_prijzen[Prijs 2025],"")</f>
        <v>298.7</v>
      </c>
      <c r="K1921" s="10" t="str">
        <f>IF(Q1_2025[[#This Row],[Artikelprijs]]&lt;&gt;"",IF(Q1_2025[[#This Row],[Stuksprijs]]=Q1_2025[[#This Row],[Artikelprijs]],"Prijs gelijk","Prijs wijkt af"),"")</f>
        <v>Prijs wijkt af</v>
      </c>
      <c r="L1921" s="10"/>
      <c r="M1921" t="s">
        <v>536</v>
      </c>
      <c r="N1921" s="10">
        <f>IF(Q1_2025[[#This Row],[Prijstype]]="Artikelprijs",Q1_2025[[#This Row],[Artikelprijs]],Q1_2025[[#This Row],[Stuksprijs]])</f>
        <v>298.7</v>
      </c>
      <c r="O1921" s="10">
        <f>IF(Q1_2025[[#This Row],[Prijstype]]="Artikelprijs",Q1_2025[[#This Row],[Artikelprijs]] * Q1_2025[[#This Row],[Besteld]],Q1_2025[[#This Row],[Brutobedrag]])</f>
        <v>298.7</v>
      </c>
      <c r="P1921" s="10">
        <f>IF(Q1_2025[[#This Row],[Prijstype]] = "Artikelprijs",Q1_2025[[#This Row],[Brutobedrag 2]]*(100-Q1_2025[[#This Row],[Relatiekorting percentage]])/100,Q1_2025[[#This Row],[Bruto - Rel.korting]])</f>
        <v>298.7</v>
      </c>
    </row>
    <row r="1922" spans="1:16" x14ac:dyDescent="0.3">
      <c r="A1922" t="s">
        <v>310</v>
      </c>
      <c r="B1922">
        <v>5021034</v>
      </c>
      <c r="C1922" t="s">
        <v>276</v>
      </c>
      <c r="D1922">
        <v>1</v>
      </c>
      <c r="E1922" s="10">
        <v>180</v>
      </c>
      <c r="F1922" s="10">
        <v>180</v>
      </c>
      <c r="G1922" s="10">
        <v>180</v>
      </c>
      <c r="H1922">
        <v>0</v>
      </c>
      <c r="I1922" s="10" t="str">
        <f>_xlfn.XLOOKUP(Q1_2025[[#This Row],[Artikelnr]],Artikel_prijzen[Artnr],Artikel_prijzen[Groep],"")</f>
        <v>Elektra</v>
      </c>
      <c r="J1922" s="10">
        <f>_xlfn.XLOOKUP(Q1_2025[[#This Row],[Artikelnr]],Artikel_prijzen[Artnr],Artikel_prijzen[Prijs 2025],"")</f>
        <v>106.8625</v>
      </c>
      <c r="K1922" s="10" t="str">
        <f>IF(Q1_2025[[#This Row],[Artikelprijs]]&lt;&gt;"",IF(Q1_2025[[#This Row],[Stuksprijs]]=Q1_2025[[#This Row],[Artikelprijs]],"Prijs gelijk","Prijs wijkt af"),"")</f>
        <v>Prijs wijkt af</v>
      </c>
      <c r="L1922" s="10"/>
      <c r="M1922" t="s">
        <v>536</v>
      </c>
      <c r="N1922" s="10">
        <f>IF(Q1_2025[[#This Row],[Prijstype]]="Artikelprijs",Q1_2025[[#This Row],[Artikelprijs]],Q1_2025[[#This Row],[Stuksprijs]])</f>
        <v>106.8625</v>
      </c>
      <c r="O1922" s="10">
        <f>IF(Q1_2025[[#This Row],[Prijstype]]="Artikelprijs",Q1_2025[[#This Row],[Artikelprijs]] * Q1_2025[[#This Row],[Besteld]],Q1_2025[[#This Row],[Brutobedrag]])</f>
        <v>106.8625</v>
      </c>
      <c r="P1922" s="10">
        <f>IF(Q1_2025[[#This Row],[Prijstype]] = "Artikelprijs",Q1_2025[[#This Row],[Brutobedrag 2]]*(100-Q1_2025[[#This Row],[Relatiekorting percentage]])/100,Q1_2025[[#This Row],[Bruto - Rel.korting]])</f>
        <v>106.8625</v>
      </c>
    </row>
    <row r="1923" spans="1:16" x14ac:dyDescent="0.3">
      <c r="A1923" t="s">
        <v>310</v>
      </c>
      <c r="B1923">
        <v>5022025</v>
      </c>
      <c r="C1923" t="s">
        <v>277</v>
      </c>
      <c r="D1923">
        <v>1</v>
      </c>
      <c r="E1923" s="10">
        <v>361.25</v>
      </c>
      <c r="F1923" s="10">
        <v>361.25</v>
      </c>
      <c r="G1923" s="10">
        <v>361.25</v>
      </c>
      <c r="H1923">
        <v>0</v>
      </c>
      <c r="I1923" s="10" t="str">
        <f>_xlfn.XLOOKUP(Q1_2025[[#This Row],[Artikelnr]],Artikel_prijzen[Artnr],Artikel_prijzen[Groep],"")</f>
        <v>Elektra</v>
      </c>
      <c r="J1923" s="10">
        <f>_xlfn.XLOOKUP(Q1_2025[[#This Row],[Artikelnr]],Artikel_prijzen[Artnr],Artikel_prijzen[Prijs 2025],"")</f>
        <v>252.35</v>
      </c>
      <c r="K1923" s="10" t="str">
        <f>IF(Q1_2025[[#This Row],[Artikelprijs]]&lt;&gt;"",IF(Q1_2025[[#This Row],[Stuksprijs]]=Q1_2025[[#This Row],[Artikelprijs]],"Prijs gelijk","Prijs wijkt af"),"")</f>
        <v>Prijs wijkt af</v>
      </c>
      <c r="L1923" s="10"/>
      <c r="M1923" t="s">
        <v>536</v>
      </c>
      <c r="N1923" s="10">
        <f>IF(Q1_2025[[#This Row],[Prijstype]]="Artikelprijs",Q1_2025[[#This Row],[Artikelprijs]],Q1_2025[[#This Row],[Stuksprijs]])</f>
        <v>252.35</v>
      </c>
      <c r="O1923" s="10">
        <f>IF(Q1_2025[[#This Row],[Prijstype]]="Artikelprijs",Q1_2025[[#This Row],[Artikelprijs]] * Q1_2025[[#This Row],[Besteld]],Q1_2025[[#This Row],[Brutobedrag]])</f>
        <v>252.35</v>
      </c>
      <c r="P1923" s="10">
        <f>IF(Q1_2025[[#This Row],[Prijstype]] = "Artikelprijs",Q1_2025[[#This Row],[Brutobedrag 2]]*(100-Q1_2025[[#This Row],[Relatiekorting percentage]])/100,Q1_2025[[#This Row],[Bruto - Rel.korting]])</f>
        <v>252.35</v>
      </c>
    </row>
    <row r="1924" spans="1:16" x14ac:dyDescent="0.3">
      <c r="A1924" t="s">
        <v>310</v>
      </c>
      <c r="B1924">
        <v>5040011</v>
      </c>
      <c r="C1924" t="s">
        <v>321</v>
      </c>
      <c r="D1924">
        <v>1</v>
      </c>
      <c r="E1924" s="10">
        <v>638.6</v>
      </c>
      <c r="F1924" s="10">
        <v>638.6</v>
      </c>
      <c r="G1924" s="10">
        <v>638.6</v>
      </c>
      <c r="H1924">
        <v>0</v>
      </c>
      <c r="I1924" s="10" t="str">
        <f>_xlfn.XLOOKUP(Q1_2025[[#This Row],[Artikelnr]],Artikel_prijzen[Artnr],Artikel_prijzen[Groep],"")</f>
        <v>AV</v>
      </c>
      <c r="J1924" s="10">
        <f>_xlfn.XLOOKUP(Q1_2025[[#This Row],[Artikelnr]],Artikel_prijzen[Artnr],Artikel_prijzen[Prijs 2025],"")</f>
        <v>620</v>
      </c>
      <c r="K1924" s="10" t="str">
        <f>IF(Q1_2025[[#This Row],[Artikelprijs]]&lt;&gt;"",IF(Q1_2025[[#This Row],[Stuksprijs]]=Q1_2025[[#This Row],[Artikelprijs]],"Prijs gelijk","Prijs wijkt af"),"")</f>
        <v>Prijs wijkt af</v>
      </c>
      <c r="L1924" s="10"/>
      <c r="M1924" t="s">
        <v>536</v>
      </c>
      <c r="N1924" s="10">
        <f>IF(Q1_2025[[#This Row],[Prijstype]]="Artikelprijs",Q1_2025[[#This Row],[Artikelprijs]],Q1_2025[[#This Row],[Stuksprijs]])</f>
        <v>620</v>
      </c>
      <c r="O1924" s="10">
        <f>IF(Q1_2025[[#This Row],[Prijstype]]="Artikelprijs",Q1_2025[[#This Row],[Artikelprijs]] * Q1_2025[[#This Row],[Besteld]],Q1_2025[[#This Row],[Brutobedrag]])</f>
        <v>620</v>
      </c>
      <c r="P1924" s="10">
        <f>IF(Q1_2025[[#This Row],[Prijstype]] = "Artikelprijs",Q1_2025[[#This Row],[Brutobedrag 2]]*(100-Q1_2025[[#This Row],[Relatiekorting percentage]])/100,Q1_2025[[#This Row],[Bruto - Rel.korting]])</f>
        <v>620</v>
      </c>
    </row>
    <row r="1925" spans="1:16" x14ac:dyDescent="0.3">
      <c r="A1925" t="s">
        <v>310</v>
      </c>
      <c r="B1925">
        <v>5040018</v>
      </c>
      <c r="C1925" t="s">
        <v>332</v>
      </c>
      <c r="D1925">
        <v>1</v>
      </c>
      <c r="E1925" s="10">
        <v>66.95</v>
      </c>
      <c r="F1925" s="10">
        <v>66.95</v>
      </c>
      <c r="G1925" s="10">
        <v>66.95</v>
      </c>
      <c r="H1925">
        <v>0</v>
      </c>
      <c r="I1925" s="10" t="str">
        <f>_xlfn.XLOOKUP(Q1_2025[[#This Row],[Artikelnr]],Artikel_prijzen[Artnr],Artikel_prijzen[Groep],"")</f>
        <v/>
      </c>
      <c r="J1925" s="10" t="str">
        <f>_xlfn.XLOOKUP(Q1_2025[[#This Row],[Artikelnr]],Artikel_prijzen[Artnr],Artikel_prijzen[Prijs 2025],"")</f>
        <v/>
      </c>
      <c r="K1925" s="10" t="str">
        <f>IF(Q1_2025[[#This Row],[Artikelprijs]]&lt;&gt;"",IF(Q1_2025[[#This Row],[Stuksprijs]]=Q1_2025[[#This Row],[Artikelprijs]],"Prijs gelijk","Prijs wijkt af"),"")</f>
        <v/>
      </c>
      <c r="L1925" s="10"/>
      <c r="N1925" s="10">
        <f>IF(Q1_2025[[#This Row],[Prijstype]]="Artikelprijs",Q1_2025[[#This Row],[Artikelprijs]],Q1_2025[[#This Row],[Stuksprijs]])</f>
        <v>66.95</v>
      </c>
      <c r="O1925" s="10">
        <f>IF(Q1_2025[[#This Row],[Prijstype]]="Artikelprijs",Q1_2025[[#This Row],[Artikelprijs]] * Q1_2025[[#This Row],[Besteld]],Q1_2025[[#This Row],[Brutobedrag]])</f>
        <v>66.95</v>
      </c>
      <c r="P1925" s="10">
        <f>IF(Q1_2025[[#This Row],[Prijstype]] = "Artikelprijs",Q1_2025[[#This Row],[Brutobedrag 2]]*(100-Q1_2025[[#This Row],[Relatiekorting percentage]])/100,Q1_2025[[#This Row],[Bruto - Rel.korting]])</f>
        <v>66.95</v>
      </c>
    </row>
    <row r="1926" spans="1:16" x14ac:dyDescent="0.3">
      <c r="A1926" t="s">
        <v>310</v>
      </c>
      <c r="B1926">
        <v>5021034</v>
      </c>
      <c r="C1926" t="s">
        <v>276</v>
      </c>
      <c r="D1926">
        <v>1</v>
      </c>
      <c r="E1926" s="10">
        <v>180</v>
      </c>
      <c r="F1926" s="10">
        <v>180</v>
      </c>
      <c r="G1926" s="10">
        <v>180</v>
      </c>
      <c r="H1926">
        <v>0</v>
      </c>
      <c r="I1926" s="10" t="str">
        <f>_xlfn.XLOOKUP(Q1_2025[[#This Row],[Artikelnr]],Artikel_prijzen[Artnr],Artikel_prijzen[Groep],"")</f>
        <v>Elektra</v>
      </c>
      <c r="J1926" s="10">
        <f>_xlfn.XLOOKUP(Q1_2025[[#This Row],[Artikelnr]],Artikel_prijzen[Artnr],Artikel_prijzen[Prijs 2025],"")</f>
        <v>106.8625</v>
      </c>
      <c r="K1926" s="10" t="str">
        <f>IF(Q1_2025[[#This Row],[Artikelprijs]]&lt;&gt;"",IF(Q1_2025[[#This Row],[Stuksprijs]]=Q1_2025[[#This Row],[Artikelprijs]],"Prijs gelijk","Prijs wijkt af"),"")</f>
        <v>Prijs wijkt af</v>
      </c>
      <c r="L1926" s="10"/>
      <c r="M1926" t="s">
        <v>536</v>
      </c>
      <c r="N1926" s="10">
        <f>IF(Q1_2025[[#This Row],[Prijstype]]="Artikelprijs",Q1_2025[[#This Row],[Artikelprijs]],Q1_2025[[#This Row],[Stuksprijs]])</f>
        <v>106.8625</v>
      </c>
      <c r="O1926" s="10">
        <f>IF(Q1_2025[[#This Row],[Prijstype]]="Artikelprijs",Q1_2025[[#This Row],[Artikelprijs]] * Q1_2025[[#This Row],[Besteld]],Q1_2025[[#This Row],[Brutobedrag]])</f>
        <v>106.8625</v>
      </c>
      <c r="P1926" s="10">
        <f>IF(Q1_2025[[#This Row],[Prijstype]] = "Artikelprijs",Q1_2025[[#This Row],[Brutobedrag 2]]*(100-Q1_2025[[#This Row],[Relatiekorting percentage]])/100,Q1_2025[[#This Row],[Bruto - Rel.korting]])</f>
        <v>106.8625</v>
      </c>
    </row>
    <row r="1927" spans="1:16" x14ac:dyDescent="0.3">
      <c r="A1927" t="s">
        <v>310</v>
      </c>
      <c r="B1927">
        <v>5022047</v>
      </c>
      <c r="C1927" t="s">
        <v>278</v>
      </c>
      <c r="D1927">
        <v>1</v>
      </c>
      <c r="E1927" s="10">
        <v>438.5</v>
      </c>
      <c r="F1927" s="10">
        <v>438.5</v>
      </c>
      <c r="G1927" s="10">
        <v>438.5</v>
      </c>
      <c r="H1927">
        <v>0</v>
      </c>
      <c r="I1927" s="10" t="str">
        <f>_xlfn.XLOOKUP(Q1_2025[[#This Row],[Artikelnr]],Artikel_prijzen[Artnr],Artikel_prijzen[Groep],"")</f>
        <v>Elektra</v>
      </c>
      <c r="J1927" s="10">
        <f>_xlfn.XLOOKUP(Q1_2025[[#This Row],[Artikelnr]],Artikel_prijzen[Artnr],Artikel_prijzen[Prijs 2025],"")</f>
        <v>329.6</v>
      </c>
      <c r="K1927" s="10" t="str">
        <f>IF(Q1_2025[[#This Row],[Artikelprijs]]&lt;&gt;"",IF(Q1_2025[[#This Row],[Stuksprijs]]=Q1_2025[[#This Row],[Artikelprijs]],"Prijs gelijk","Prijs wijkt af"),"")</f>
        <v>Prijs wijkt af</v>
      </c>
      <c r="L1927" s="10"/>
      <c r="M1927" t="s">
        <v>536</v>
      </c>
      <c r="N1927" s="10">
        <f>IF(Q1_2025[[#This Row],[Prijstype]]="Artikelprijs",Q1_2025[[#This Row],[Artikelprijs]],Q1_2025[[#This Row],[Stuksprijs]])</f>
        <v>329.6</v>
      </c>
      <c r="O1927" s="10">
        <f>IF(Q1_2025[[#This Row],[Prijstype]]="Artikelprijs",Q1_2025[[#This Row],[Artikelprijs]] * Q1_2025[[#This Row],[Besteld]],Q1_2025[[#This Row],[Brutobedrag]])</f>
        <v>329.6</v>
      </c>
      <c r="P1927" s="10">
        <f>IF(Q1_2025[[#This Row],[Prijstype]] = "Artikelprijs",Q1_2025[[#This Row],[Brutobedrag 2]]*(100-Q1_2025[[#This Row],[Relatiekorting percentage]])/100,Q1_2025[[#This Row],[Bruto - Rel.korting]])</f>
        <v>329.6</v>
      </c>
    </row>
    <row r="1928" spans="1:16" x14ac:dyDescent="0.3">
      <c r="A1928" t="s">
        <v>310</v>
      </c>
      <c r="B1928">
        <v>5022025</v>
      </c>
      <c r="C1928" t="s">
        <v>277</v>
      </c>
      <c r="D1928">
        <v>1</v>
      </c>
      <c r="E1928" s="10">
        <v>361.25</v>
      </c>
      <c r="F1928" s="10">
        <v>361.25</v>
      </c>
      <c r="G1928" s="10">
        <v>361.25</v>
      </c>
      <c r="H1928">
        <v>0</v>
      </c>
      <c r="I1928" s="10" t="str">
        <f>_xlfn.XLOOKUP(Q1_2025[[#This Row],[Artikelnr]],Artikel_prijzen[Artnr],Artikel_prijzen[Groep],"")</f>
        <v>Elektra</v>
      </c>
      <c r="J1928" s="10">
        <f>_xlfn.XLOOKUP(Q1_2025[[#This Row],[Artikelnr]],Artikel_prijzen[Artnr],Artikel_prijzen[Prijs 2025],"")</f>
        <v>252.35</v>
      </c>
      <c r="K1928" s="10" t="str">
        <f>IF(Q1_2025[[#This Row],[Artikelprijs]]&lt;&gt;"",IF(Q1_2025[[#This Row],[Stuksprijs]]=Q1_2025[[#This Row],[Artikelprijs]],"Prijs gelijk","Prijs wijkt af"),"")</f>
        <v>Prijs wijkt af</v>
      </c>
      <c r="L1928" s="10"/>
      <c r="M1928" t="s">
        <v>536</v>
      </c>
      <c r="N1928" s="10">
        <f>IF(Q1_2025[[#This Row],[Prijstype]]="Artikelprijs",Q1_2025[[#This Row],[Artikelprijs]],Q1_2025[[#This Row],[Stuksprijs]])</f>
        <v>252.35</v>
      </c>
      <c r="O1928" s="10">
        <f>IF(Q1_2025[[#This Row],[Prijstype]]="Artikelprijs",Q1_2025[[#This Row],[Artikelprijs]] * Q1_2025[[#This Row],[Besteld]],Q1_2025[[#This Row],[Brutobedrag]])</f>
        <v>252.35</v>
      </c>
      <c r="P1928" s="10">
        <f>IF(Q1_2025[[#This Row],[Prijstype]] = "Artikelprijs",Q1_2025[[#This Row],[Brutobedrag 2]]*(100-Q1_2025[[#This Row],[Relatiekorting percentage]])/100,Q1_2025[[#This Row],[Bruto - Rel.korting]])</f>
        <v>252.35</v>
      </c>
    </row>
    <row r="1929" spans="1:16" x14ac:dyDescent="0.3">
      <c r="A1929" t="s">
        <v>310</v>
      </c>
      <c r="B1929">
        <v>5022049</v>
      </c>
      <c r="C1929" t="s">
        <v>280</v>
      </c>
      <c r="D1929">
        <v>1</v>
      </c>
      <c r="E1929" s="10">
        <v>547.83000000000004</v>
      </c>
      <c r="F1929" s="10">
        <v>547.83000000000004</v>
      </c>
      <c r="G1929" s="10">
        <v>547.83000000000004</v>
      </c>
      <c r="H1929">
        <v>0</v>
      </c>
      <c r="I1929" s="10" t="str">
        <f>_xlfn.XLOOKUP(Q1_2025[[#This Row],[Artikelnr]],Artikel_prijzen[Artnr],Artikel_prijzen[Groep],"")</f>
        <v>Elektra</v>
      </c>
      <c r="J1929" s="10">
        <f>_xlfn.XLOOKUP(Q1_2025[[#This Row],[Artikelnr]],Artikel_prijzen[Artnr],Artikel_prijzen[Prijs 2025],"")</f>
        <v>417.15</v>
      </c>
      <c r="K1929" s="10" t="str">
        <f>IF(Q1_2025[[#This Row],[Artikelprijs]]&lt;&gt;"",IF(Q1_2025[[#This Row],[Stuksprijs]]=Q1_2025[[#This Row],[Artikelprijs]],"Prijs gelijk","Prijs wijkt af"),"")</f>
        <v>Prijs wijkt af</v>
      </c>
      <c r="L1929" s="10"/>
      <c r="M1929" t="s">
        <v>536</v>
      </c>
      <c r="N1929" s="10">
        <f>IF(Q1_2025[[#This Row],[Prijstype]]="Artikelprijs",Q1_2025[[#This Row],[Artikelprijs]],Q1_2025[[#This Row],[Stuksprijs]])</f>
        <v>417.15</v>
      </c>
      <c r="O1929" s="10">
        <f>IF(Q1_2025[[#This Row],[Prijstype]]="Artikelprijs",Q1_2025[[#This Row],[Artikelprijs]] * Q1_2025[[#This Row],[Besteld]],Q1_2025[[#This Row],[Brutobedrag]])</f>
        <v>417.15</v>
      </c>
      <c r="P1929" s="10">
        <f>IF(Q1_2025[[#This Row],[Prijstype]] = "Artikelprijs",Q1_2025[[#This Row],[Brutobedrag 2]]*(100-Q1_2025[[#This Row],[Relatiekorting percentage]])/100,Q1_2025[[#This Row],[Bruto - Rel.korting]])</f>
        <v>417.15</v>
      </c>
    </row>
    <row r="1930" spans="1:16" x14ac:dyDescent="0.3">
      <c r="A1930" t="s">
        <v>310</v>
      </c>
      <c r="B1930">
        <v>5022033</v>
      </c>
      <c r="C1930" t="s">
        <v>286</v>
      </c>
      <c r="D1930">
        <v>1</v>
      </c>
      <c r="E1930" s="10">
        <v>748.75</v>
      </c>
      <c r="F1930" s="10">
        <v>748.75</v>
      </c>
      <c r="G1930" s="10">
        <v>748.75</v>
      </c>
      <c r="H1930">
        <v>0</v>
      </c>
      <c r="I1930" s="10" t="str">
        <f>_xlfn.XLOOKUP(Q1_2025[[#This Row],[Artikelnr]],Artikel_prijzen[Artnr],Artikel_prijzen[Groep],"")</f>
        <v>Elektra</v>
      </c>
      <c r="J1930" s="10">
        <f>_xlfn.XLOOKUP(Q1_2025[[#This Row],[Artikelnr]],Artikel_prijzen[Artnr],Artikel_prijzen[Prijs 2025],"")</f>
        <v>458.35</v>
      </c>
      <c r="K1930" s="10" t="str">
        <f>IF(Q1_2025[[#This Row],[Artikelprijs]]&lt;&gt;"",IF(Q1_2025[[#This Row],[Stuksprijs]]=Q1_2025[[#This Row],[Artikelprijs]],"Prijs gelijk","Prijs wijkt af"),"")</f>
        <v>Prijs wijkt af</v>
      </c>
      <c r="L1930" s="10"/>
      <c r="M1930" t="s">
        <v>536</v>
      </c>
      <c r="N1930" s="10">
        <f>IF(Q1_2025[[#This Row],[Prijstype]]="Artikelprijs",Q1_2025[[#This Row],[Artikelprijs]],Q1_2025[[#This Row],[Stuksprijs]])</f>
        <v>458.35</v>
      </c>
      <c r="O1930" s="10">
        <f>IF(Q1_2025[[#This Row],[Prijstype]]="Artikelprijs",Q1_2025[[#This Row],[Artikelprijs]] * Q1_2025[[#This Row],[Besteld]],Q1_2025[[#This Row],[Brutobedrag]])</f>
        <v>458.35</v>
      </c>
      <c r="P1930" s="10">
        <f>IF(Q1_2025[[#This Row],[Prijstype]] = "Artikelprijs",Q1_2025[[#This Row],[Brutobedrag 2]]*(100-Q1_2025[[#This Row],[Relatiekorting percentage]])/100,Q1_2025[[#This Row],[Bruto - Rel.korting]])</f>
        <v>458.35</v>
      </c>
    </row>
    <row r="1931" spans="1:16" x14ac:dyDescent="0.3">
      <c r="A1931" t="s">
        <v>310</v>
      </c>
      <c r="B1931">
        <v>5021034</v>
      </c>
      <c r="C1931" t="s">
        <v>276</v>
      </c>
      <c r="D1931">
        <v>1</v>
      </c>
      <c r="E1931" s="10">
        <v>180</v>
      </c>
      <c r="F1931" s="10">
        <v>180</v>
      </c>
      <c r="G1931" s="10">
        <v>180</v>
      </c>
      <c r="H1931">
        <v>0</v>
      </c>
      <c r="I1931" s="10" t="str">
        <f>_xlfn.XLOOKUP(Q1_2025[[#This Row],[Artikelnr]],Artikel_prijzen[Artnr],Artikel_prijzen[Groep],"")</f>
        <v>Elektra</v>
      </c>
      <c r="J1931" s="10">
        <f>_xlfn.XLOOKUP(Q1_2025[[#This Row],[Artikelnr]],Artikel_prijzen[Artnr],Artikel_prijzen[Prijs 2025],"")</f>
        <v>106.8625</v>
      </c>
      <c r="K1931" s="10" t="str">
        <f>IF(Q1_2025[[#This Row],[Artikelprijs]]&lt;&gt;"",IF(Q1_2025[[#This Row],[Stuksprijs]]=Q1_2025[[#This Row],[Artikelprijs]],"Prijs gelijk","Prijs wijkt af"),"")</f>
        <v>Prijs wijkt af</v>
      </c>
      <c r="L1931" s="10"/>
      <c r="M1931" t="s">
        <v>536</v>
      </c>
      <c r="N1931" s="10">
        <f>IF(Q1_2025[[#This Row],[Prijstype]]="Artikelprijs",Q1_2025[[#This Row],[Artikelprijs]],Q1_2025[[#This Row],[Stuksprijs]])</f>
        <v>106.8625</v>
      </c>
      <c r="O1931" s="10">
        <f>IF(Q1_2025[[#This Row],[Prijstype]]="Artikelprijs",Q1_2025[[#This Row],[Artikelprijs]] * Q1_2025[[#This Row],[Besteld]],Q1_2025[[#This Row],[Brutobedrag]])</f>
        <v>106.8625</v>
      </c>
      <c r="P1931" s="10">
        <f>IF(Q1_2025[[#This Row],[Prijstype]] = "Artikelprijs",Q1_2025[[#This Row],[Brutobedrag 2]]*(100-Q1_2025[[#This Row],[Relatiekorting percentage]])/100,Q1_2025[[#This Row],[Bruto - Rel.korting]])</f>
        <v>106.8625</v>
      </c>
    </row>
    <row r="1932" spans="1:16" x14ac:dyDescent="0.3">
      <c r="A1932" t="s">
        <v>310</v>
      </c>
      <c r="B1932">
        <v>5021034</v>
      </c>
      <c r="C1932" t="s">
        <v>276</v>
      </c>
      <c r="D1932">
        <v>1</v>
      </c>
      <c r="E1932" s="10">
        <v>180</v>
      </c>
      <c r="F1932" s="10">
        <v>180</v>
      </c>
      <c r="G1932" s="10">
        <v>180</v>
      </c>
      <c r="H1932">
        <v>0</v>
      </c>
      <c r="I1932" s="10" t="str">
        <f>_xlfn.XLOOKUP(Q1_2025[[#This Row],[Artikelnr]],Artikel_prijzen[Artnr],Artikel_prijzen[Groep],"")</f>
        <v>Elektra</v>
      </c>
      <c r="J1932" s="10">
        <f>_xlfn.XLOOKUP(Q1_2025[[#This Row],[Artikelnr]],Artikel_prijzen[Artnr],Artikel_prijzen[Prijs 2025],"")</f>
        <v>106.8625</v>
      </c>
      <c r="K1932" s="10" t="str">
        <f>IF(Q1_2025[[#This Row],[Artikelprijs]]&lt;&gt;"",IF(Q1_2025[[#This Row],[Stuksprijs]]=Q1_2025[[#This Row],[Artikelprijs]],"Prijs gelijk","Prijs wijkt af"),"")</f>
        <v>Prijs wijkt af</v>
      </c>
      <c r="L1932" s="10"/>
      <c r="M1932" t="s">
        <v>536</v>
      </c>
      <c r="N1932" s="10">
        <f>IF(Q1_2025[[#This Row],[Prijstype]]="Artikelprijs",Q1_2025[[#This Row],[Artikelprijs]],Q1_2025[[#This Row],[Stuksprijs]])</f>
        <v>106.8625</v>
      </c>
      <c r="O1932" s="10">
        <f>IF(Q1_2025[[#This Row],[Prijstype]]="Artikelprijs",Q1_2025[[#This Row],[Artikelprijs]] * Q1_2025[[#This Row],[Besteld]],Q1_2025[[#This Row],[Brutobedrag]])</f>
        <v>106.8625</v>
      </c>
      <c r="P1932" s="10">
        <f>IF(Q1_2025[[#This Row],[Prijstype]] = "Artikelprijs",Q1_2025[[#This Row],[Brutobedrag 2]]*(100-Q1_2025[[#This Row],[Relatiekorting percentage]])/100,Q1_2025[[#This Row],[Bruto - Rel.korting]])</f>
        <v>106.8625</v>
      </c>
    </row>
    <row r="1933" spans="1:16" x14ac:dyDescent="0.3">
      <c r="A1933" t="s">
        <v>310</v>
      </c>
      <c r="B1933">
        <v>5022033</v>
      </c>
      <c r="C1933" t="s">
        <v>286</v>
      </c>
      <c r="D1933">
        <v>1</v>
      </c>
      <c r="E1933" s="10">
        <v>748.75</v>
      </c>
      <c r="F1933" s="10">
        <v>748.75</v>
      </c>
      <c r="G1933" s="10">
        <v>748.75</v>
      </c>
      <c r="H1933">
        <v>0</v>
      </c>
      <c r="I1933" s="10" t="str">
        <f>_xlfn.XLOOKUP(Q1_2025[[#This Row],[Artikelnr]],Artikel_prijzen[Artnr],Artikel_prijzen[Groep],"")</f>
        <v>Elektra</v>
      </c>
      <c r="J1933" s="10">
        <f>_xlfn.XLOOKUP(Q1_2025[[#This Row],[Artikelnr]],Artikel_prijzen[Artnr],Artikel_prijzen[Prijs 2025],"")</f>
        <v>458.35</v>
      </c>
      <c r="K1933" s="10" t="str">
        <f>IF(Q1_2025[[#This Row],[Artikelprijs]]&lt;&gt;"",IF(Q1_2025[[#This Row],[Stuksprijs]]=Q1_2025[[#This Row],[Artikelprijs]],"Prijs gelijk","Prijs wijkt af"),"")</f>
        <v>Prijs wijkt af</v>
      </c>
      <c r="L1933" s="10"/>
      <c r="M1933" t="s">
        <v>536</v>
      </c>
      <c r="N1933" s="10">
        <f>IF(Q1_2025[[#This Row],[Prijstype]]="Artikelprijs",Q1_2025[[#This Row],[Artikelprijs]],Q1_2025[[#This Row],[Stuksprijs]])</f>
        <v>458.35</v>
      </c>
      <c r="O1933" s="10">
        <f>IF(Q1_2025[[#This Row],[Prijstype]]="Artikelprijs",Q1_2025[[#This Row],[Artikelprijs]] * Q1_2025[[#This Row],[Besteld]],Q1_2025[[#This Row],[Brutobedrag]])</f>
        <v>458.35</v>
      </c>
      <c r="P1933" s="10">
        <f>IF(Q1_2025[[#This Row],[Prijstype]] = "Artikelprijs",Q1_2025[[#This Row],[Brutobedrag 2]]*(100-Q1_2025[[#This Row],[Relatiekorting percentage]])/100,Q1_2025[[#This Row],[Bruto - Rel.korting]])</f>
        <v>458.35</v>
      </c>
    </row>
    <row r="1934" spans="1:16" x14ac:dyDescent="0.3">
      <c r="A1934" t="s">
        <v>310</v>
      </c>
      <c r="B1934">
        <v>5021034</v>
      </c>
      <c r="C1934" t="s">
        <v>276</v>
      </c>
      <c r="D1934">
        <v>1</v>
      </c>
      <c r="E1934" s="10">
        <v>180</v>
      </c>
      <c r="F1934" s="10">
        <v>180</v>
      </c>
      <c r="G1934" s="10">
        <v>180</v>
      </c>
      <c r="H1934">
        <v>0</v>
      </c>
      <c r="I1934" s="10" t="str">
        <f>_xlfn.XLOOKUP(Q1_2025[[#This Row],[Artikelnr]],Artikel_prijzen[Artnr],Artikel_prijzen[Groep],"")</f>
        <v>Elektra</v>
      </c>
      <c r="J1934" s="10">
        <f>_xlfn.XLOOKUP(Q1_2025[[#This Row],[Artikelnr]],Artikel_prijzen[Artnr],Artikel_prijzen[Prijs 2025],"")</f>
        <v>106.8625</v>
      </c>
      <c r="K1934" s="10" t="str">
        <f>IF(Q1_2025[[#This Row],[Artikelprijs]]&lt;&gt;"",IF(Q1_2025[[#This Row],[Stuksprijs]]=Q1_2025[[#This Row],[Artikelprijs]],"Prijs gelijk","Prijs wijkt af"),"")</f>
        <v>Prijs wijkt af</v>
      </c>
      <c r="L1934" s="10"/>
      <c r="M1934" t="s">
        <v>536</v>
      </c>
      <c r="N1934" s="10">
        <f>IF(Q1_2025[[#This Row],[Prijstype]]="Artikelprijs",Q1_2025[[#This Row],[Artikelprijs]],Q1_2025[[#This Row],[Stuksprijs]])</f>
        <v>106.8625</v>
      </c>
      <c r="O1934" s="10">
        <f>IF(Q1_2025[[#This Row],[Prijstype]]="Artikelprijs",Q1_2025[[#This Row],[Artikelprijs]] * Q1_2025[[#This Row],[Besteld]],Q1_2025[[#This Row],[Brutobedrag]])</f>
        <v>106.8625</v>
      </c>
      <c r="P1934" s="10">
        <f>IF(Q1_2025[[#This Row],[Prijstype]] = "Artikelprijs",Q1_2025[[#This Row],[Brutobedrag 2]]*(100-Q1_2025[[#This Row],[Relatiekorting percentage]])/100,Q1_2025[[#This Row],[Bruto - Rel.korting]])</f>
        <v>106.8625</v>
      </c>
    </row>
    <row r="1935" spans="1:16" x14ac:dyDescent="0.3">
      <c r="A1935" t="s">
        <v>310</v>
      </c>
      <c r="B1935">
        <v>5021034</v>
      </c>
      <c r="C1935" t="s">
        <v>276</v>
      </c>
      <c r="D1935">
        <v>1</v>
      </c>
      <c r="E1935" s="10">
        <v>180</v>
      </c>
      <c r="F1935" s="10">
        <v>180</v>
      </c>
      <c r="G1935" s="10">
        <v>180</v>
      </c>
      <c r="H1935">
        <v>0</v>
      </c>
      <c r="I1935" s="10" t="str">
        <f>_xlfn.XLOOKUP(Q1_2025[[#This Row],[Artikelnr]],Artikel_prijzen[Artnr],Artikel_prijzen[Groep],"")</f>
        <v>Elektra</v>
      </c>
      <c r="J1935" s="10">
        <f>_xlfn.XLOOKUP(Q1_2025[[#This Row],[Artikelnr]],Artikel_prijzen[Artnr],Artikel_prijzen[Prijs 2025],"")</f>
        <v>106.8625</v>
      </c>
      <c r="K1935" s="10" t="str">
        <f>IF(Q1_2025[[#This Row],[Artikelprijs]]&lt;&gt;"",IF(Q1_2025[[#This Row],[Stuksprijs]]=Q1_2025[[#This Row],[Artikelprijs]],"Prijs gelijk","Prijs wijkt af"),"")</f>
        <v>Prijs wijkt af</v>
      </c>
      <c r="L1935" s="10"/>
      <c r="M1935" t="s">
        <v>536</v>
      </c>
      <c r="N1935" s="10">
        <f>IF(Q1_2025[[#This Row],[Prijstype]]="Artikelprijs",Q1_2025[[#This Row],[Artikelprijs]],Q1_2025[[#This Row],[Stuksprijs]])</f>
        <v>106.8625</v>
      </c>
      <c r="O1935" s="10">
        <f>IF(Q1_2025[[#This Row],[Prijstype]]="Artikelprijs",Q1_2025[[#This Row],[Artikelprijs]] * Q1_2025[[#This Row],[Besteld]],Q1_2025[[#This Row],[Brutobedrag]])</f>
        <v>106.8625</v>
      </c>
      <c r="P1935" s="10">
        <f>IF(Q1_2025[[#This Row],[Prijstype]] = "Artikelprijs",Q1_2025[[#This Row],[Brutobedrag 2]]*(100-Q1_2025[[#This Row],[Relatiekorting percentage]])/100,Q1_2025[[#This Row],[Bruto - Rel.korting]])</f>
        <v>106.8625</v>
      </c>
    </row>
    <row r="1936" spans="1:16" x14ac:dyDescent="0.3">
      <c r="A1936" t="s">
        <v>310</v>
      </c>
      <c r="B1936">
        <v>5022055</v>
      </c>
      <c r="C1936" t="s">
        <v>287</v>
      </c>
      <c r="D1936">
        <v>1</v>
      </c>
      <c r="E1936" s="10">
        <v>949.6</v>
      </c>
      <c r="F1936" s="10">
        <v>949.6</v>
      </c>
      <c r="G1936" s="10">
        <v>949.6</v>
      </c>
      <c r="H1936">
        <v>0</v>
      </c>
      <c r="I1936" s="10" t="str">
        <f>_xlfn.XLOOKUP(Q1_2025[[#This Row],[Artikelnr]],Artikel_prijzen[Artnr],Artikel_prijzen[Groep],"")</f>
        <v>Elektra</v>
      </c>
      <c r="J1936" s="10">
        <f>_xlfn.XLOOKUP(Q1_2025[[#This Row],[Artikelnr]],Artikel_prijzen[Artnr],Artikel_prijzen[Prijs 2025],"")</f>
        <v>659.2</v>
      </c>
      <c r="K1936" s="10" t="str">
        <f>IF(Q1_2025[[#This Row],[Artikelprijs]]&lt;&gt;"",IF(Q1_2025[[#This Row],[Stuksprijs]]=Q1_2025[[#This Row],[Artikelprijs]],"Prijs gelijk","Prijs wijkt af"),"")</f>
        <v>Prijs wijkt af</v>
      </c>
      <c r="L1936" s="10"/>
      <c r="M1936" t="s">
        <v>536</v>
      </c>
      <c r="N1936" s="10">
        <f>IF(Q1_2025[[#This Row],[Prijstype]]="Artikelprijs",Q1_2025[[#This Row],[Artikelprijs]],Q1_2025[[#This Row],[Stuksprijs]])</f>
        <v>659.2</v>
      </c>
      <c r="O1936" s="10">
        <f>IF(Q1_2025[[#This Row],[Prijstype]]="Artikelprijs",Q1_2025[[#This Row],[Artikelprijs]] * Q1_2025[[#This Row],[Besteld]],Q1_2025[[#This Row],[Brutobedrag]])</f>
        <v>659.2</v>
      </c>
      <c r="P1936" s="10">
        <f>IF(Q1_2025[[#This Row],[Prijstype]] = "Artikelprijs",Q1_2025[[#This Row],[Brutobedrag 2]]*(100-Q1_2025[[#This Row],[Relatiekorting percentage]])/100,Q1_2025[[#This Row],[Bruto - Rel.korting]])</f>
        <v>659.2</v>
      </c>
    </row>
    <row r="1937" spans="1:16" x14ac:dyDescent="0.3">
      <c r="A1937" t="s">
        <v>310</v>
      </c>
      <c r="B1937">
        <v>5022033</v>
      </c>
      <c r="C1937" t="s">
        <v>286</v>
      </c>
      <c r="D1937">
        <v>1</v>
      </c>
      <c r="E1937" s="10">
        <v>748.75</v>
      </c>
      <c r="F1937" s="10">
        <v>748.75</v>
      </c>
      <c r="G1937" s="10">
        <v>748.75</v>
      </c>
      <c r="H1937">
        <v>0</v>
      </c>
      <c r="I1937" s="10" t="str">
        <f>_xlfn.XLOOKUP(Q1_2025[[#This Row],[Artikelnr]],Artikel_prijzen[Artnr],Artikel_prijzen[Groep],"")</f>
        <v>Elektra</v>
      </c>
      <c r="J1937" s="10">
        <f>_xlfn.XLOOKUP(Q1_2025[[#This Row],[Artikelnr]],Artikel_prijzen[Artnr],Artikel_prijzen[Prijs 2025],"")</f>
        <v>458.35</v>
      </c>
      <c r="K1937" s="10" t="str">
        <f>IF(Q1_2025[[#This Row],[Artikelprijs]]&lt;&gt;"",IF(Q1_2025[[#This Row],[Stuksprijs]]=Q1_2025[[#This Row],[Artikelprijs]],"Prijs gelijk","Prijs wijkt af"),"")</f>
        <v>Prijs wijkt af</v>
      </c>
      <c r="L1937" s="10"/>
      <c r="M1937" t="s">
        <v>536</v>
      </c>
      <c r="N1937" s="10">
        <f>IF(Q1_2025[[#This Row],[Prijstype]]="Artikelprijs",Q1_2025[[#This Row],[Artikelprijs]],Q1_2025[[#This Row],[Stuksprijs]])</f>
        <v>458.35</v>
      </c>
      <c r="O1937" s="10">
        <f>IF(Q1_2025[[#This Row],[Prijstype]]="Artikelprijs",Q1_2025[[#This Row],[Artikelprijs]] * Q1_2025[[#This Row],[Besteld]],Q1_2025[[#This Row],[Brutobedrag]])</f>
        <v>458.35</v>
      </c>
      <c r="P1937" s="10">
        <f>IF(Q1_2025[[#This Row],[Prijstype]] = "Artikelprijs",Q1_2025[[#This Row],[Brutobedrag 2]]*(100-Q1_2025[[#This Row],[Relatiekorting percentage]])/100,Q1_2025[[#This Row],[Bruto - Rel.korting]])</f>
        <v>458.35</v>
      </c>
    </row>
    <row r="1938" spans="1:16" x14ac:dyDescent="0.3">
      <c r="A1938" t="s">
        <v>310</v>
      </c>
      <c r="B1938">
        <v>5021034</v>
      </c>
      <c r="C1938" t="s">
        <v>276</v>
      </c>
      <c r="D1938">
        <v>1</v>
      </c>
      <c r="E1938" s="10">
        <v>180</v>
      </c>
      <c r="F1938" s="10">
        <v>180</v>
      </c>
      <c r="G1938" s="10">
        <v>180</v>
      </c>
      <c r="H1938">
        <v>0</v>
      </c>
      <c r="I1938" s="10" t="str">
        <f>_xlfn.XLOOKUP(Q1_2025[[#This Row],[Artikelnr]],Artikel_prijzen[Artnr],Artikel_prijzen[Groep],"")</f>
        <v>Elektra</v>
      </c>
      <c r="J1938" s="10">
        <f>_xlfn.XLOOKUP(Q1_2025[[#This Row],[Artikelnr]],Artikel_prijzen[Artnr],Artikel_prijzen[Prijs 2025],"")</f>
        <v>106.8625</v>
      </c>
      <c r="K1938" s="10" t="str">
        <f>IF(Q1_2025[[#This Row],[Artikelprijs]]&lt;&gt;"",IF(Q1_2025[[#This Row],[Stuksprijs]]=Q1_2025[[#This Row],[Artikelprijs]],"Prijs gelijk","Prijs wijkt af"),"")</f>
        <v>Prijs wijkt af</v>
      </c>
      <c r="L1938" s="10"/>
      <c r="M1938" t="s">
        <v>536</v>
      </c>
      <c r="N1938" s="10">
        <f>IF(Q1_2025[[#This Row],[Prijstype]]="Artikelprijs",Q1_2025[[#This Row],[Artikelprijs]],Q1_2025[[#This Row],[Stuksprijs]])</f>
        <v>106.8625</v>
      </c>
      <c r="O1938" s="10">
        <f>IF(Q1_2025[[#This Row],[Prijstype]]="Artikelprijs",Q1_2025[[#This Row],[Artikelprijs]] * Q1_2025[[#This Row],[Besteld]],Q1_2025[[#This Row],[Brutobedrag]])</f>
        <v>106.8625</v>
      </c>
      <c r="P1938" s="10">
        <f>IF(Q1_2025[[#This Row],[Prijstype]] = "Artikelprijs",Q1_2025[[#This Row],[Brutobedrag 2]]*(100-Q1_2025[[#This Row],[Relatiekorting percentage]])/100,Q1_2025[[#This Row],[Bruto - Rel.korting]])</f>
        <v>106.8625</v>
      </c>
    </row>
    <row r="1939" spans="1:16" x14ac:dyDescent="0.3">
      <c r="A1939" t="s">
        <v>310</v>
      </c>
      <c r="B1939">
        <v>5021034</v>
      </c>
      <c r="C1939" t="s">
        <v>276</v>
      </c>
      <c r="D1939">
        <v>3</v>
      </c>
      <c r="E1939" s="10">
        <v>-180</v>
      </c>
      <c r="F1939" s="10">
        <v>-540</v>
      </c>
      <c r="G1939" s="10">
        <v>-540</v>
      </c>
      <c r="H1939">
        <v>0</v>
      </c>
      <c r="I1939" s="10" t="str">
        <f>_xlfn.XLOOKUP(Q1_2025[[#This Row],[Artikelnr]],Artikel_prijzen[Artnr],Artikel_prijzen[Groep],"")</f>
        <v>Elektra</v>
      </c>
      <c r="J1939" s="10">
        <f>_xlfn.XLOOKUP(Q1_2025[[#This Row],[Artikelnr]],Artikel_prijzen[Artnr],Artikel_prijzen[Prijs 2025],"")</f>
        <v>106.8625</v>
      </c>
      <c r="K1939" s="10" t="str">
        <f>IF(Q1_2025[[#This Row],[Artikelprijs]]&lt;&gt;"",IF(Q1_2025[[#This Row],[Stuksprijs]]=Q1_2025[[#This Row],[Artikelprijs]],"Prijs gelijk","Prijs wijkt af"),"")</f>
        <v>Prijs wijkt af</v>
      </c>
      <c r="L1939" s="10"/>
      <c r="M1939" t="s">
        <v>536</v>
      </c>
      <c r="N1939" s="10">
        <f>IF(Q1_2025[[#This Row],[Prijstype]]="Artikelprijs",Q1_2025[[#This Row],[Artikelprijs]],Q1_2025[[#This Row],[Stuksprijs]])</f>
        <v>106.8625</v>
      </c>
      <c r="O1939" s="10">
        <f>IF(Q1_2025[[#This Row],[Prijstype]]="Artikelprijs",Q1_2025[[#This Row],[Artikelprijs]] * Q1_2025[[#This Row],[Besteld]],Q1_2025[[#This Row],[Brutobedrag]])</f>
        <v>320.58749999999998</v>
      </c>
      <c r="P1939" s="10">
        <f>IF(Q1_2025[[#This Row],[Prijstype]] = "Artikelprijs",Q1_2025[[#This Row],[Brutobedrag 2]]*(100-Q1_2025[[#This Row],[Relatiekorting percentage]])/100,Q1_2025[[#This Row],[Bruto - Rel.korting]])</f>
        <v>320.58749999999998</v>
      </c>
    </row>
    <row r="1940" spans="1:16" x14ac:dyDescent="0.3">
      <c r="A1940" t="s">
        <v>310</v>
      </c>
      <c r="B1940">
        <v>5021034</v>
      </c>
      <c r="C1940" t="s">
        <v>276</v>
      </c>
      <c r="D1940">
        <v>1</v>
      </c>
      <c r="E1940" s="10">
        <v>180</v>
      </c>
      <c r="F1940" s="10">
        <v>180</v>
      </c>
      <c r="G1940" s="10">
        <v>180</v>
      </c>
      <c r="H1940">
        <v>0</v>
      </c>
      <c r="I1940" s="10" t="str">
        <f>_xlfn.XLOOKUP(Q1_2025[[#This Row],[Artikelnr]],Artikel_prijzen[Artnr],Artikel_prijzen[Groep],"")</f>
        <v>Elektra</v>
      </c>
      <c r="J1940" s="10">
        <f>_xlfn.XLOOKUP(Q1_2025[[#This Row],[Artikelnr]],Artikel_prijzen[Artnr],Artikel_prijzen[Prijs 2025],"")</f>
        <v>106.8625</v>
      </c>
      <c r="K1940" s="10" t="str">
        <f>IF(Q1_2025[[#This Row],[Artikelprijs]]&lt;&gt;"",IF(Q1_2025[[#This Row],[Stuksprijs]]=Q1_2025[[#This Row],[Artikelprijs]],"Prijs gelijk","Prijs wijkt af"),"")</f>
        <v>Prijs wijkt af</v>
      </c>
      <c r="L1940" s="10"/>
      <c r="M1940" t="s">
        <v>536</v>
      </c>
      <c r="N1940" s="10">
        <f>IF(Q1_2025[[#This Row],[Prijstype]]="Artikelprijs",Q1_2025[[#This Row],[Artikelprijs]],Q1_2025[[#This Row],[Stuksprijs]])</f>
        <v>106.8625</v>
      </c>
      <c r="O1940" s="10">
        <f>IF(Q1_2025[[#This Row],[Prijstype]]="Artikelprijs",Q1_2025[[#This Row],[Artikelprijs]] * Q1_2025[[#This Row],[Besteld]],Q1_2025[[#This Row],[Brutobedrag]])</f>
        <v>106.8625</v>
      </c>
      <c r="P1940" s="10">
        <f>IF(Q1_2025[[#This Row],[Prijstype]] = "Artikelprijs",Q1_2025[[#This Row],[Brutobedrag 2]]*(100-Q1_2025[[#This Row],[Relatiekorting percentage]])/100,Q1_2025[[#This Row],[Bruto - Rel.korting]])</f>
        <v>106.8625</v>
      </c>
    </row>
    <row r="1941" spans="1:16" x14ac:dyDescent="0.3">
      <c r="A1941" t="s">
        <v>310</v>
      </c>
      <c r="B1941">
        <v>5020008</v>
      </c>
      <c r="C1941" t="s">
        <v>52</v>
      </c>
      <c r="D1941">
        <v>3</v>
      </c>
      <c r="E1941" s="10">
        <v>32.96</v>
      </c>
      <c r="F1941" s="10">
        <v>98.88</v>
      </c>
      <c r="G1941" s="10">
        <v>98.88</v>
      </c>
      <c r="H1941">
        <v>0</v>
      </c>
      <c r="I1941" s="10" t="str">
        <f>_xlfn.XLOOKUP(Q1_2025[[#This Row],[Artikelnr]],Artikel_prijzen[Artnr],Artikel_prijzen[Groep],"")</f>
        <v/>
      </c>
      <c r="J1941" s="10" t="str">
        <f>_xlfn.XLOOKUP(Q1_2025[[#This Row],[Artikelnr]],Artikel_prijzen[Artnr],Artikel_prijzen[Prijs 2025],"")</f>
        <v/>
      </c>
      <c r="K1941" s="10" t="str">
        <f>IF(Q1_2025[[#This Row],[Artikelprijs]]&lt;&gt;"",IF(Q1_2025[[#This Row],[Stuksprijs]]=Q1_2025[[#This Row],[Artikelprijs]],"Prijs gelijk","Prijs wijkt af"),"")</f>
        <v/>
      </c>
      <c r="L1941" s="10"/>
      <c r="N1941" s="10">
        <f>IF(Q1_2025[[#This Row],[Prijstype]]="Artikelprijs",Q1_2025[[#This Row],[Artikelprijs]],Q1_2025[[#This Row],[Stuksprijs]])</f>
        <v>32.96</v>
      </c>
      <c r="O1941" s="10">
        <f>IF(Q1_2025[[#This Row],[Prijstype]]="Artikelprijs",Q1_2025[[#This Row],[Artikelprijs]] * Q1_2025[[#This Row],[Besteld]],Q1_2025[[#This Row],[Brutobedrag]])</f>
        <v>98.88</v>
      </c>
      <c r="P1941" s="10">
        <f>IF(Q1_2025[[#This Row],[Prijstype]] = "Artikelprijs",Q1_2025[[#This Row],[Brutobedrag 2]]*(100-Q1_2025[[#This Row],[Relatiekorting percentage]])/100,Q1_2025[[#This Row],[Bruto - Rel.korting]])</f>
        <v>98.88</v>
      </c>
    </row>
    <row r="1942" spans="1:16" x14ac:dyDescent="0.3">
      <c r="A1942" t="s">
        <v>310</v>
      </c>
      <c r="B1942">
        <v>5022027</v>
      </c>
      <c r="C1942" t="s">
        <v>279</v>
      </c>
      <c r="D1942">
        <v>1</v>
      </c>
      <c r="E1942" s="10">
        <v>429.38</v>
      </c>
      <c r="F1942" s="10">
        <v>429.38</v>
      </c>
      <c r="G1942" s="10">
        <v>429.38</v>
      </c>
      <c r="H1942">
        <v>0</v>
      </c>
      <c r="I1942" s="10" t="str">
        <f>_xlfn.XLOOKUP(Q1_2025[[#This Row],[Artikelnr]],Artikel_prijzen[Artnr],Artikel_prijzen[Groep],"")</f>
        <v>Elektra</v>
      </c>
      <c r="J1942" s="10">
        <f>_xlfn.XLOOKUP(Q1_2025[[#This Row],[Artikelnr]],Artikel_prijzen[Artnr],Artikel_prijzen[Prijs 2025],"")</f>
        <v>298.7</v>
      </c>
      <c r="K1942" s="10" t="str">
        <f>IF(Q1_2025[[#This Row],[Artikelprijs]]&lt;&gt;"",IF(Q1_2025[[#This Row],[Stuksprijs]]=Q1_2025[[#This Row],[Artikelprijs]],"Prijs gelijk","Prijs wijkt af"),"")</f>
        <v>Prijs wijkt af</v>
      </c>
      <c r="L1942" s="10"/>
      <c r="M1942" t="s">
        <v>536</v>
      </c>
      <c r="N1942" s="10">
        <f>IF(Q1_2025[[#This Row],[Prijstype]]="Artikelprijs",Q1_2025[[#This Row],[Artikelprijs]],Q1_2025[[#This Row],[Stuksprijs]])</f>
        <v>298.7</v>
      </c>
      <c r="O1942" s="10">
        <f>IF(Q1_2025[[#This Row],[Prijstype]]="Artikelprijs",Q1_2025[[#This Row],[Artikelprijs]] * Q1_2025[[#This Row],[Besteld]],Q1_2025[[#This Row],[Brutobedrag]])</f>
        <v>298.7</v>
      </c>
      <c r="P1942" s="10">
        <f>IF(Q1_2025[[#This Row],[Prijstype]] = "Artikelprijs",Q1_2025[[#This Row],[Brutobedrag 2]]*(100-Q1_2025[[#This Row],[Relatiekorting percentage]])/100,Q1_2025[[#This Row],[Bruto - Rel.korting]])</f>
        <v>298.7</v>
      </c>
    </row>
    <row r="1943" spans="1:16" x14ac:dyDescent="0.3">
      <c r="A1943" t="s">
        <v>310</v>
      </c>
      <c r="B1943">
        <v>5021034</v>
      </c>
      <c r="C1943" t="s">
        <v>276</v>
      </c>
      <c r="D1943">
        <v>2</v>
      </c>
      <c r="E1943" s="10">
        <v>180</v>
      </c>
      <c r="F1943" s="10">
        <v>360</v>
      </c>
      <c r="G1943" s="10">
        <v>360</v>
      </c>
      <c r="H1943">
        <v>0</v>
      </c>
      <c r="I1943" s="10" t="str">
        <f>_xlfn.XLOOKUP(Q1_2025[[#This Row],[Artikelnr]],Artikel_prijzen[Artnr],Artikel_prijzen[Groep],"")</f>
        <v>Elektra</v>
      </c>
      <c r="J1943" s="10">
        <f>_xlfn.XLOOKUP(Q1_2025[[#This Row],[Artikelnr]],Artikel_prijzen[Artnr],Artikel_prijzen[Prijs 2025],"")</f>
        <v>106.8625</v>
      </c>
      <c r="K1943" s="10" t="str">
        <f>IF(Q1_2025[[#This Row],[Artikelprijs]]&lt;&gt;"",IF(Q1_2025[[#This Row],[Stuksprijs]]=Q1_2025[[#This Row],[Artikelprijs]],"Prijs gelijk","Prijs wijkt af"),"")</f>
        <v>Prijs wijkt af</v>
      </c>
      <c r="L1943" s="10"/>
      <c r="M1943" t="s">
        <v>536</v>
      </c>
      <c r="N1943" s="10">
        <f>IF(Q1_2025[[#This Row],[Prijstype]]="Artikelprijs",Q1_2025[[#This Row],[Artikelprijs]],Q1_2025[[#This Row],[Stuksprijs]])</f>
        <v>106.8625</v>
      </c>
      <c r="O1943" s="10">
        <f>IF(Q1_2025[[#This Row],[Prijstype]]="Artikelprijs",Q1_2025[[#This Row],[Artikelprijs]] * Q1_2025[[#This Row],[Besteld]],Q1_2025[[#This Row],[Brutobedrag]])</f>
        <v>213.72499999999999</v>
      </c>
      <c r="P1943" s="10">
        <f>IF(Q1_2025[[#This Row],[Prijstype]] = "Artikelprijs",Q1_2025[[#This Row],[Brutobedrag 2]]*(100-Q1_2025[[#This Row],[Relatiekorting percentage]])/100,Q1_2025[[#This Row],[Bruto - Rel.korting]])</f>
        <v>213.72499999999999</v>
      </c>
    </row>
    <row r="1944" spans="1:16" x14ac:dyDescent="0.3">
      <c r="A1944" t="s">
        <v>310</v>
      </c>
      <c r="B1944">
        <v>5021034</v>
      </c>
      <c r="C1944" t="s">
        <v>276</v>
      </c>
      <c r="D1944">
        <v>1</v>
      </c>
      <c r="E1944" s="10">
        <v>180</v>
      </c>
      <c r="F1944" s="10">
        <v>180</v>
      </c>
      <c r="G1944" s="10">
        <v>180</v>
      </c>
      <c r="H1944">
        <v>0</v>
      </c>
      <c r="I1944" s="10" t="str">
        <f>_xlfn.XLOOKUP(Q1_2025[[#This Row],[Artikelnr]],Artikel_prijzen[Artnr],Artikel_prijzen[Groep],"")</f>
        <v>Elektra</v>
      </c>
      <c r="J1944" s="10">
        <f>_xlfn.XLOOKUP(Q1_2025[[#This Row],[Artikelnr]],Artikel_prijzen[Artnr],Artikel_prijzen[Prijs 2025],"")</f>
        <v>106.8625</v>
      </c>
      <c r="K1944" s="10" t="str">
        <f>IF(Q1_2025[[#This Row],[Artikelprijs]]&lt;&gt;"",IF(Q1_2025[[#This Row],[Stuksprijs]]=Q1_2025[[#This Row],[Artikelprijs]],"Prijs gelijk","Prijs wijkt af"),"")</f>
        <v>Prijs wijkt af</v>
      </c>
      <c r="L1944" s="10"/>
      <c r="M1944" t="s">
        <v>536</v>
      </c>
      <c r="N1944" s="10">
        <f>IF(Q1_2025[[#This Row],[Prijstype]]="Artikelprijs",Q1_2025[[#This Row],[Artikelprijs]],Q1_2025[[#This Row],[Stuksprijs]])</f>
        <v>106.8625</v>
      </c>
      <c r="O1944" s="10">
        <f>IF(Q1_2025[[#This Row],[Prijstype]]="Artikelprijs",Q1_2025[[#This Row],[Artikelprijs]] * Q1_2025[[#This Row],[Besteld]],Q1_2025[[#This Row],[Brutobedrag]])</f>
        <v>106.8625</v>
      </c>
      <c r="P1944" s="10">
        <f>IF(Q1_2025[[#This Row],[Prijstype]] = "Artikelprijs",Q1_2025[[#This Row],[Brutobedrag 2]]*(100-Q1_2025[[#This Row],[Relatiekorting percentage]])/100,Q1_2025[[#This Row],[Bruto - Rel.korting]])</f>
        <v>106.8625</v>
      </c>
    </row>
    <row r="1945" spans="1:16" x14ac:dyDescent="0.3">
      <c r="A1945" t="s">
        <v>310</v>
      </c>
      <c r="B1945">
        <v>5022039</v>
      </c>
      <c r="C1945" t="s">
        <v>288</v>
      </c>
      <c r="D1945">
        <v>1</v>
      </c>
      <c r="E1945" s="10">
        <v>1229.2</v>
      </c>
      <c r="F1945" s="10">
        <v>1229.2</v>
      </c>
      <c r="G1945" s="10">
        <v>1229.2</v>
      </c>
      <c r="H1945">
        <v>0</v>
      </c>
      <c r="I1945" s="10" t="str">
        <f>_xlfn.XLOOKUP(Q1_2025[[#This Row],[Artikelnr]],Artikel_prijzen[Artnr],Artikel_prijzen[Groep],"")</f>
        <v>Elektra</v>
      </c>
      <c r="J1945" s="10">
        <f>_xlfn.XLOOKUP(Q1_2025[[#This Row],[Artikelnr]],Artikel_prijzen[Artnr],Artikel_prijzen[Prijs 2025],"")</f>
        <v>700</v>
      </c>
      <c r="K1945" s="10" t="str">
        <f>IF(Q1_2025[[#This Row],[Artikelprijs]]&lt;&gt;"",IF(Q1_2025[[#This Row],[Stuksprijs]]=Q1_2025[[#This Row],[Artikelprijs]],"Prijs gelijk","Prijs wijkt af"),"")</f>
        <v>Prijs wijkt af</v>
      </c>
      <c r="L1945" s="10"/>
      <c r="M1945" t="s">
        <v>536</v>
      </c>
      <c r="N1945" s="10">
        <f>IF(Q1_2025[[#This Row],[Prijstype]]="Artikelprijs",Q1_2025[[#This Row],[Artikelprijs]],Q1_2025[[#This Row],[Stuksprijs]])</f>
        <v>700</v>
      </c>
      <c r="O1945" s="10">
        <f>IF(Q1_2025[[#This Row],[Prijstype]]="Artikelprijs",Q1_2025[[#This Row],[Artikelprijs]] * Q1_2025[[#This Row],[Besteld]],Q1_2025[[#This Row],[Brutobedrag]])</f>
        <v>700</v>
      </c>
      <c r="P1945" s="10">
        <f>IF(Q1_2025[[#This Row],[Prijstype]] = "Artikelprijs",Q1_2025[[#This Row],[Brutobedrag 2]]*(100-Q1_2025[[#This Row],[Relatiekorting percentage]])/100,Q1_2025[[#This Row],[Bruto - Rel.korting]])</f>
        <v>700</v>
      </c>
    </row>
    <row r="1946" spans="1:16" x14ac:dyDescent="0.3">
      <c r="A1946" t="s">
        <v>310</v>
      </c>
      <c r="B1946">
        <v>5021034</v>
      </c>
      <c r="C1946" t="s">
        <v>276</v>
      </c>
      <c r="D1946">
        <v>1</v>
      </c>
      <c r="E1946" s="10">
        <v>180</v>
      </c>
      <c r="F1946" s="10">
        <v>180</v>
      </c>
      <c r="G1946" s="10">
        <v>180</v>
      </c>
      <c r="H1946">
        <v>0</v>
      </c>
      <c r="I1946" s="10" t="str">
        <f>_xlfn.XLOOKUP(Q1_2025[[#This Row],[Artikelnr]],Artikel_prijzen[Artnr],Artikel_prijzen[Groep],"")</f>
        <v>Elektra</v>
      </c>
      <c r="J1946" s="10">
        <f>_xlfn.XLOOKUP(Q1_2025[[#This Row],[Artikelnr]],Artikel_prijzen[Artnr],Artikel_prijzen[Prijs 2025],"")</f>
        <v>106.8625</v>
      </c>
      <c r="K1946" s="10" t="str">
        <f>IF(Q1_2025[[#This Row],[Artikelprijs]]&lt;&gt;"",IF(Q1_2025[[#This Row],[Stuksprijs]]=Q1_2025[[#This Row],[Artikelprijs]],"Prijs gelijk","Prijs wijkt af"),"")</f>
        <v>Prijs wijkt af</v>
      </c>
      <c r="L1946" s="10"/>
      <c r="M1946" t="s">
        <v>536</v>
      </c>
      <c r="N1946" s="10">
        <f>IF(Q1_2025[[#This Row],[Prijstype]]="Artikelprijs",Q1_2025[[#This Row],[Artikelprijs]],Q1_2025[[#This Row],[Stuksprijs]])</f>
        <v>106.8625</v>
      </c>
      <c r="O1946" s="10">
        <f>IF(Q1_2025[[#This Row],[Prijstype]]="Artikelprijs",Q1_2025[[#This Row],[Artikelprijs]] * Q1_2025[[#This Row],[Besteld]],Q1_2025[[#This Row],[Brutobedrag]])</f>
        <v>106.8625</v>
      </c>
      <c r="P1946" s="10">
        <f>IF(Q1_2025[[#This Row],[Prijstype]] = "Artikelprijs",Q1_2025[[#This Row],[Brutobedrag 2]]*(100-Q1_2025[[#This Row],[Relatiekorting percentage]])/100,Q1_2025[[#This Row],[Bruto - Rel.korting]])</f>
        <v>106.8625</v>
      </c>
    </row>
    <row r="1947" spans="1:16" x14ac:dyDescent="0.3">
      <c r="A1947" t="s">
        <v>310</v>
      </c>
      <c r="B1947">
        <v>5022055</v>
      </c>
      <c r="C1947" t="s">
        <v>287</v>
      </c>
      <c r="D1947">
        <v>1</v>
      </c>
      <c r="E1947" s="10">
        <v>949.6</v>
      </c>
      <c r="F1947" s="10">
        <v>949.6</v>
      </c>
      <c r="G1947" s="10">
        <v>949.6</v>
      </c>
      <c r="H1947">
        <v>0</v>
      </c>
      <c r="I1947" s="10" t="str">
        <f>_xlfn.XLOOKUP(Q1_2025[[#This Row],[Artikelnr]],Artikel_prijzen[Artnr],Artikel_prijzen[Groep],"")</f>
        <v>Elektra</v>
      </c>
      <c r="J1947" s="10">
        <f>_xlfn.XLOOKUP(Q1_2025[[#This Row],[Artikelnr]],Artikel_prijzen[Artnr],Artikel_prijzen[Prijs 2025],"")</f>
        <v>659.2</v>
      </c>
      <c r="K1947" s="10" t="str">
        <f>IF(Q1_2025[[#This Row],[Artikelprijs]]&lt;&gt;"",IF(Q1_2025[[#This Row],[Stuksprijs]]=Q1_2025[[#This Row],[Artikelprijs]],"Prijs gelijk","Prijs wijkt af"),"")</f>
        <v>Prijs wijkt af</v>
      </c>
      <c r="L1947" s="10"/>
      <c r="M1947" t="s">
        <v>536</v>
      </c>
      <c r="N1947" s="10">
        <f>IF(Q1_2025[[#This Row],[Prijstype]]="Artikelprijs",Q1_2025[[#This Row],[Artikelprijs]],Q1_2025[[#This Row],[Stuksprijs]])</f>
        <v>659.2</v>
      </c>
      <c r="O1947" s="10">
        <f>IF(Q1_2025[[#This Row],[Prijstype]]="Artikelprijs",Q1_2025[[#This Row],[Artikelprijs]] * Q1_2025[[#This Row],[Besteld]],Q1_2025[[#This Row],[Brutobedrag]])</f>
        <v>659.2</v>
      </c>
      <c r="P1947" s="10">
        <f>IF(Q1_2025[[#This Row],[Prijstype]] = "Artikelprijs",Q1_2025[[#This Row],[Brutobedrag 2]]*(100-Q1_2025[[#This Row],[Relatiekorting percentage]])/100,Q1_2025[[#This Row],[Bruto - Rel.korting]])</f>
        <v>659.2</v>
      </c>
    </row>
    <row r="1948" spans="1:16" x14ac:dyDescent="0.3">
      <c r="A1948" t="s">
        <v>310</v>
      </c>
      <c r="B1948">
        <v>5022055</v>
      </c>
      <c r="C1948" t="s">
        <v>287</v>
      </c>
      <c r="D1948">
        <v>1</v>
      </c>
      <c r="E1948" s="10">
        <v>949.6</v>
      </c>
      <c r="F1948" s="10">
        <v>949.6</v>
      </c>
      <c r="G1948" s="10">
        <v>949.6</v>
      </c>
      <c r="H1948">
        <v>0</v>
      </c>
      <c r="I1948" s="10" t="str">
        <f>_xlfn.XLOOKUP(Q1_2025[[#This Row],[Artikelnr]],Artikel_prijzen[Artnr],Artikel_prijzen[Groep],"")</f>
        <v>Elektra</v>
      </c>
      <c r="J1948" s="10">
        <f>_xlfn.XLOOKUP(Q1_2025[[#This Row],[Artikelnr]],Artikel_prijzen[Artnr],Artikel_prijzen[Prijs 2025],"")</f>
        <v>659.2</v>
      </c>
      <c r="K1948" s="10" t="str">
        <f>IF(Q1_2025[[#This Row],[Artikelprijs]]&lt;&gt;"",IF(Q1_2025[[#This Row],[Stuksprijs]]=Q1_2025[[#This Row],[Artikelprijs]],"Prijs gelijk","Prijs wijkt af"),"")</f>
        <v>Prijs wijkt af</v>
      </c>
      <c r="L1948" s="10"/>
      <c r="M1948" t="s">
        <v>536</v>
      </c>
      <c r="N1948" s="10">
        <f>IF(Q1_2025[[#This Row],[Prijstype]]="Artikelprijs",Q1_2025[[#This Row],[Artikelprijs]],Q1_2025[[#This Row],[Stuksprijs]])</f>
        <v>659.2</v>
      </c>
      <c r="O1948" s="10">
        <f>IF(Q1_2025[[#This Row],[Prijstype]]="Artikelprijs",Q1_2025[[#This Row],[Artikelprijs]] * Q1_2025[[#This Row],[Besteld]],Q1_2025[[#This Row],[Brutobedrag]])</f>
        <v>659.2</v>
      </c>
      <c r="P1948" s="10">
        <f>IF(Q1_2025[[#This Row],[Prijstype]] = "Artikelprijs",Q1_2025[[#This Row],[Brutobedrag 2]]*(100-Q1_2025[[#This Row],[Relatiekorting percentage]])/100,Q1_2025[[#This Row],[Bruto - Rel.korting]])</f>
        <v>659.2</v>
      </c>
    </row>
    <row r="1949" spans="1:16" x14ac:dyDescent="0.3">
      <c r="A1949" t="s">
        <v>310</v>
      </c>
      <c r="B1949">
        <v>5022047</v>
      </c>
      <c r="C1949" t="s">
        <v>278</v>
      </c>
      <c r="D1949">
        <v>1</v>
      </c>
      <c r="E1949" s="10">
        <v>438.5</v>
      </c>
      <c r="F1949" s="10">
        <v>438.5</v>
      </c>
      <c r="G1949" s="10">
        <v>438.5</v>
      </c>
      <c r="H1949">
        <v>0</v>
      </c>
      <c r="I1949" s="10" t="str">
        <f>_xlfn.XLOOKUP(Q1_2025[[#This Row],[Artikelnr]],Artikel_prijzen[Artnr],Artikel_prijzen[Groep],"")</f>
        <v>Elektra</v>
      </c>
      <c r="J1949" s="10">
        <f>_xlfn.XLOOKUP(Q1_2025[[#This Row],[Artikelnr]],Artikel_prijzen[Artnr],Artikel_prijzen[Prijs 2025],"")</f>
        <v>329.6</v>
      </c>
      <c r="K1949" s="10" t="str">
        <f>IF(Q1_2025[[#This Row],[Artikelprijs]]&lt;&gt;"",IF(Q1_2025[[#This Row],[Stuksprijs]]=Q1_2025[[#This Row],[Artikelprijs]],"Prijs gelijk","Prijs wijkt af"),"")</f>
        <v>Prijs wijkt af</v>
      </c>
      <c r="L1949" s="10"/>
      <c r="M1949" t="s">
        <v>536</v>
      </c>
      <c r="N1949" s="10">
        <f>IF(Q1_2025[[#This Row],[Prijstype]]="Artikelprijs",Q1_2025[[#This Row],[Artikelprijs]],Q1_2025[[#This Row],[Stuksprijs]])</f>
        <v>329.6</v>
      </c>
      <c r="O1949" s="10">
        <f>IF(Q1_2025[[#This Row],[Prijstype]]="Artikelprijs",Q1_2025[[#This Row],[Artikelprijs]] * Q1_2025[[#This Row],[Besteld]],Q1_2025[[#This Row],[Brutobedrag]])</f>
        <v>329.6</v>
      </c>
      <c r="P1949" s="10">
        <f>IF(Q1_2025[[#This Row],[Prijstype]] = "Artikelprijs",Q1_2025[[#This Row],[Brutobedrag 2]]*(100-Q1_2025[[#This Row],[Relatiekorting percentage]])/100,Q1_2025[[#This Row],[Bruto - Rel.korting]])</f>
        <v>329.6</v>
      </c>
    </row>
    <row r="1950" spans="1:16" x14ac:dyDescent="0.3">
      <c r="A1950" t="s">
        <v>310</v>
      </c>
      <c r="B1950">
        <v>5021034</v>
      </c>
      <c r="C1950" t="s">
        <v>276</v>
      </c>
      <c r="D1950">
        <v>1</v>
      </c>
      <c r="E1950" s="10">
        <v>180</v>
      </c>
      <c r="F1950" s="10">
        <v>180</v>
      </c>
      <c r="G1950" s="10">
        <v>180</v>
      </c>
      <c r="H1950">
        <v>0</v>
      </c>
      <c r="I1950" s="10" t="str">
        <f>_xlfn.XLOOKUP(Q1_2025[[#This Row],[Artikelnr]],Artikel_prijzen[Artnr],Artikel_prijzen[Groep],"")</f>
        <v>Elektra</v>
      </c>
      <c r="J1950" s="10">
        <f>_xlfn.XLOOKUP(Q1_2025[[#This Row],[Artikelnr]],Artikel_prijzen[Artnr],Artikel_prijzen[Prijs 2025],"")</f>
        <v>106.8625</v>
      </c>
      <c r="K1950" s="10" t="str">
        <f>IF(Q1_2025[[#This Row],[Artikelprijs]]&lt;&gt;"",IF(Q1_2025[[#This Row],[Stuksprijs]]=Q1_2025[[#This Row],[Artikelprijs]],"Prijs gelijk","Prijs wijkt af"),"")</f>
        <v>Prijs wijkt af</v>
      </c>
      <c r="L1950" s="10"/>
      <c r="M1950" t="s">
        <v>536</v>
      </c>
      <c r="N1950" s="10">
        <f>IF(Q1_2025[[#This Row],[Prijstype]]="Artikelprijs",Q1_2025[[#This Row],[Artikelprijs]],Q1_2025[[#This Row],[Stuksprijs]])</f>
        <v>106.8625</v>
      </c>
      <c r="O1950" s="10">
        <f>IF(Q1_2025[[#This Row],[Prijstype]]="Artikelprijs",Q1_2025[[#This Row],[Artikelprijs]] * Q1_2025[[#This Row],[Besteld]],Q1_2025[[#This Row],[Brutobedrag]])</f>
        <v>106.8625</v>
      </c>
      <c r="P1950" s="10">
        <f>IF(Q1_2025[[#This Row],[Prijstype]] = "Artikelprijs",Q1_2025[[#This Row],[Brutobedrag 2]]*(100-Q1_2025[[#This Row],[Relatiekorting percentage]])/100,Q1_2025[[#This Row],[Bruto - Rel.korting]])</f>
        <v>106.8625</v>
      </c>
    </row>
    <row r="1951" spans="1:16" x14ac:dyDescent="0.3">
      <c r="A1951" t="s">
        <v>310</v>
      </c>
      <c r="B1951">
        <v>5021034</v>
      </c>
      <c r="C1951" t="s">
        <v>276</v>
      </c>
      <c r="D1951">
        <v>1</v>
      </c>
      <c r="E1951" s="10">
        <v>180</v>
      </c>
      <c r="F1951" s="10">
        <v>180</v>
      </c>
      <c r="G1951" s="10">
        <v>180</v>
      </c>
      <c r="H1951">
        <v>0</v>
      </c>
      <c r="I1951" s="10" t="str">
        <f>_xlfn.XLOOKUP(Q1_2025[[#This Row],[Artikelnr]],Artikel_prijzen[Artnr],Artikel_prijzen[Groep],"")</f>
        <v>Elektra</v>
      </c>
      <c r="J1951" s="10">
        <f>_xlfn.XLOOKUP(Q1_2025[[#This Row],[Artikelnr]],Artikel_prijzen[Artnr],Artikel_prijzen[Prijs 2025],"")</f>
        <v>106.8625</v>
      </c>
      <c r="K1951" s="10" t="str">
        <f>IF(Q1_2025[[#This Row],[Artikelprijs]]&lt;&gt;"",IF(Q1_2025[[#This Row],[Stuksprijs]]=Q1_2025[[#This Row],[Artikelprijs]],"Prijs gelijk","Prijs wijkt af"),"")</f>
        <v>Prijs wijkt af</v>
      </c>
      <c r="L1951" s="10"/>
      <c r="M1951" t="s">
        <v>536</v>
      </c>
      <c r="N1951" s="10">
        <f>IF(Q1_2025[[#This Row],[Prijstype]]="Artikelprijs",Q1_2025[[#This Row],[Artikelprijs]],Q1_2025[[#This Row],[Stuksprijs]])</f>
        <v>106.8625</v>
      </c>
      <c r="O1951" s="10">
        <f>IF(Q1_2025[[#This Row],[Prijstype]]="Artikelprijs",Q1_2025[[#This Row],[Artikelprijs]] * Q1_2025[[#This Row],[Besteld]],Q1_2025[[#This Row],[Brutobedrag]])</f>
        <v>106.8625</v>
      </c>
      <c r="P1951" s="10">
        <f>IF(Q1_2025[[#This Row],[Prijstype]] = "Artikelprijs",Q1_2025[[#This Row],[Brutobedrag 2]]*(100-Q1_2025[[#This Row],[Relatiekorting percentage]])/100,Q1_2025[[#This Row],[Bruto - Rel.korting]])</f>
        <v>106.8625</v>
      </c>
    </row>
    <row r="1952" spans="1:16" x14ac:dyDescent="0.3">
      <c r="A1952" t="s">
        <v>310</v>
      </c>
      <c r="B1952">
        <v>5021034</v>
      </c>
      <c r="C1952" t="s">
        <v>276</v>
      </c>
      <c r="D1952">
        <v>1</v>
      </c>
      <c r="E1952" s="10">
        <v>180</v>
      </c>
      <c r="F1952" s="10">
        <v>180</v>
      </c>
      <c r="G1952" s="10">
        <v>180</v>
      </c>
      <c r="H1952">
        <v>0</v>
      </c>
      <c r="I1952" s="10" t="str">
        <f>_xlfn.XLOOKUP(Q1_2025[[#This Row],[Artikelnr]],Artikel_prijzen[Artnr],Artikel_prijzen[Groep],"")</f>
        <v>Elektra</v>
      </c>
      <c r="J1952" s="10">
        <f>_xlfn.XLOOKUP(Q1_2025[[#This Row],[Artikelnr]],Artikel_prijzen[Artnr],Artikel_prijzen[Prijs 2025],"")</f>
        <v>106.8625</v>
      </c>
      <c r="K1952" s="10" t="str">
        <f>IF(Q1_2025[[#This Row],[Artikelprijs]]&lt;&gt;"",IF(Q1_2025[[#This Row],[Stuksprijs]]=Q1_2025[[#This Row],[Artikelprijs]],"Prijs gelijk","Prijs wijkt af"),"")</f>
        <v>Prijs wijkt af</v>
      </c>
      <c r="L1952" s="10"/>
      <c r="M1952" t="s">
        <v>536</v>
      </c>
      <c r="N1952" s="10">
        <f>IF(Q1_2025[[#This Row],[Prijstype]]="Artikelprijs",Q1_2025[[#This Row],[Artikelprijs]],Q1_2025[[#This Row],[Stuksprijs]])</f>
        <v>106.8625</v>
      </c>
      <c r="O1952" s="10">
        <f>IF(Q1_2025[[#This Row],[Prijstype]]="Artikelprijs",Q1_2025[[#This Row],[Artikelprijs]] * Q1_2025[[#This Row],[Besteld]],Q1_2025[[#This Row],[Brutobedrag]])</f>
        <v>106.8625</v>
      </c>
      <c r="P1952" s="10">
        <f>IF(Q1_2025[[#This Row],[Prijstype]] = "Artikelprijs",Q1_2025[[#This Row],[Brutobedrag 2]]*(100-Q1_2025[[#This Row],[Relatiekorting percentage]])/100,Q1_2025[[#This Row],[Bruto - Rel.korting]])</f>
        <v>106.8625</v>
      </c>
    </row>
    <row r="1953" spans="1:16" x14ac:dyDescent="0.3">
      <c r="A1953" t="s">
        <v>310</v>
      </c>
      <c r="B1953">
        <v>5021034</v>
      </c>
      <c r="C1953" t="s">
        <v>276</v>
      </c>
      <c r="D1953">
        <v>1</v>
      </c>
      <c r="E1953" s="10">
        <v>180</v>
      </c>
      <c r="F1953" s="10">
        <v>180</v>
      </c>
      <c r="G1953" s="10">
        <v>180</v>
      </c>
      <c r="H1953">
        <v>0</v>
      </c>
      <c r="I1953" s="10" t="str">
        <f>_xlfn.XLOOKUP(Q1_2025[[#This Row],[Artikelnr]],Artikel_prijzen[Artnr],Artikel_prijzen[Groep],"")</f>
        <v>Elektra</v>
      </c>
      <c r="J1953" s="10">
        <f>_xlfn.XLOOKUP(Q1_2025[[#This Row],[Artikelnr]],Artikel_prijzen[Artnr],Artikel_prijzen[Prijs 2025],"")</f>
        <v>106.8625</v>
      </c>
      <c r="K1953" s="10" t="str">
        <f>IF(Q1_2025[[#This Row],[Artikelprijs]]&lt;&gt;"",IF(Q1_2025[[#This Row],[Stuksprijs]]=Q1_2025[[#This Row],[Artikelprijs]],"Prijs gelijk","Prijs wijkt af"),"")</f>
        <v>Prijs wijkt af</v>
      </c>
      <c r="L1953" s="10"/>
      <c r="M1953" t="s">
        <v>536</v>
      </c>
      <c r="N1953" s="10">
        <f>IF(Q1_2025[[#This Row],[Prijstype]]="Artikelprijs",Q1_2025[[#This Row],[Artikelprijs]],Q1_2025[[#This Row],[Stuksprijs]])</f>
        <v>106.8625</v>
      </c>
      <c r="O1953" s="10">
        <f>IF(Q1_2025[[#This Row],[Prijstype]]="Artikelprijs",Q1_2025[[#This Row],[Artikelprijs]] * Q1_2025[[#This Row],[Besteld]],Q1_2025[[#This Row],[Brutobedrag]])</f>
        <v>106.8625</v>
      </c>
      <c r="P1953" s="10">
        <f>IF(Q1_2025[[#This Row],[Prijstype]] = "Artikelprijs",Q1_2025[[#This Row],[Brutobedrag 2]]*(100-Q1_2025[[#This Row],[Relatiekorting percentage]])/100,Q1_2025[[#This Row],[Bruto - Rel.korting]])</f>
        <v>106.8625</v>
      </c>
    </row>
    <row r="1954" spans="1:16" x14ac:dyDescent="0.3">
      <c r="A1954" t="s">
        <v>310</v>
      </c>
      <c r="B1954">
        <v>5021034</v>
      </c>
      <c r="C1954" t="s">
        <v>276</v>
      </c>
      <c r="D1954">
        <v>1</v>
      </c>
      <c r="E1954" s="10">
        <v>180</v>
      </c>
      <c r="F1954" s="10">
        <v>180</v>
      </c>
      <c r="G1954" s="10">
        <v>180</v>
      </c>
      <c r="H1954">
        <v>0</v>
      </c>
      <c r="I1954" s="10" t="str">
        <f>_xlfn.XLOOKUP(Q1_2025[[#This Row],[Artikelnr]],Artikel_prijzen[Artnr],Artikel_prijzen[Groep],"")</f>
        <v>Elektra</v>
      </c>
      <c r="J1954" s="10">
        <f>_xlfn.XLOOKUP(Q1_2025[[#This Row],[Artikelnr]],Artikel_prijzen[Artnr],Artikel_prijzen[Prijs 2025],"")</f>
        <v>106.8625</v>
      </c>
      <c r="K1954" s="10" t="str">
        <f>IF(Q1_2025[[#This Row],[Artikelprijs]]&lt;&gt;"",IF(Q1_2025[[#This Row],[Stuksprijs]]=Q1_2025[[#This Row],[Artikelprijs]],"Prijs gelijk","Prijs wijkt af"),"")</f>
        <v>Prijs wijkt af</v>
      </c>
      <c r="L1954" s="10"/>
      <c r="M1954" t="s">
        <v>536</v>
      </c>
      <c r="N1954" s="10">
        <f>IF(Q1_2025[[#This Row],[Prijstype]]="Artikelprijs",Q1_2025[[#This Row],[Artikelprijs]],Q1_2025[[#This Row],[Stuksprijs]])</f>
        <v>106.8625</v>
      </c>
      <c r="O1954" s="10">
        <f>IF(Q1_2025[[#This Row],[Prijstype]]="Artikelprijs",Q1_2025[[#This Row],[Artikelprijs]] * Q1_2025[[#This Row],[Besteld]],Q1_2025[[#This Row],[Brutobedrag]])</f>
        <v>106.8625</v>
      </c>
      <c r="P1954" s="10">
        <f>IF(Q1_2025[[#This Row],[Prijstype]] = "Artikelprijs",Q1_2025[[#This Row],[Brutobedrag 2]]*(100-Q1_2025[[#This Row],[Relatiekorting percentage]])/100,Q1_2025[[#This Row],[Bruto - Rel.korting]])</f>
        <v>106.8625</v>
      </c>
    </row>
    <row r="1955" spans="1:16" x14ac:dyDescent="0.3">
      <c r="A1955" t="s">
        <v>310</v>
      </c>
      <c r="B1955">
        <v>5021034</v>
      </c>
      <c r="C1955" t="s">
        <v>276</v>
      </c>
      <c r="D1955">
        <v>2</v>
      </c>
      <c r="E1955" s="10">
        <v>180</v>
      </c>
      <c r="F1955" s="10">
        <v>360</v>
      </c>
      <c r="G1955" s="10">
        <v>360</v>
      </c>
      <c r="H1955">
        <v>0</v>
      </c>
      <c r="I1955" s="10" t="str">
        <f>_xlfn.XLOOKUP(Q1_2025[[#This Row],[Artikelnr]],Artikel_prijzen[Artnr],Artikel_prijzen[Groep],"")</f>
        <v>Elektra</v>
      </c>
      <c r="J1955" s="10">
        <f>_xlfn.XLOOKUP(Q1_2025[[#This Row],[Artikelnr]],Artikel_prijzen[Artnr],Artikel_prijzen[Prijs 2025],"")</f>
        <v>106.8625</v>
      </c>
      <c r="K1955" s="10" t="str">
        <f>IF(Q1_2025[[#This Row],[Artikelprijs]]&lt;&gt;"",IF(Q1_2025[[#This Row],[Stuksprijs]]=Q1_2025[[#This Row],[Artikelprijs]],"Prijs gelijk","Prijs wijkt af"),"")</f>
        <v>Prijs wijkt af</v>
      </c>
      <c r="L1955" s="10"/>
      <c r="M1955" t="s">
        <v>536</v>
      </c>
      <c r="N1955" s="10">
        <f>IF(Q1_2025[[#This Row],[Prijstype]]="Artikelprijs",Q1_2025[[#This Row],[Artikelprijs]],Q1_2025[[#This Row],[Stuksprijs]])</f>
        <v>106.8625</v>
      </c>
      <c r="O1955" s="10">
        <f>IF(Q1_2025[[#This Row],[Prijstype]]="Artikelprijs",Q1_2025[[#This Row],[Artikelprijs]] * Q1_2025[[#This Row],[Besteld]],Q1_2025[[#This Row],[Brutobedrag]])</f>
        <v>213.72499999999999</v>
      </c>
      <c r="P1955" s="10">
        <f>IF(Q1_2025[[#This Row],[Prijstype]] = "Artikelprijs",Q1_2025[[#This Row],[Brutobedrag 2]]*(100-Q1_2025[[#This Row],[Relatiekorting percentage]])/100,Q1_2025[[#This Row],[Bruto - Rel.korting]])</f>
        <v>213.72499999999999</v>
      </c>
    </row>
    <row r="1956" spans="1:16" x14ac:dyDescent="0.3">
      <c r="A1956" t="s">
        <v>310</v>
      </c>
      <c r="B1956">
        <v>5021034</v>
      </c>
      <c r="C1956" t="s">
        <v>276</v>
      </c>
      <c r="D1956">
        <v>4</v>
      </c>
      <c r="E1956" s="10">
        <v>180</v>
      </c>
      <c r="F1956" s="10">
        <v>720</v>
      </c>
      <c r="G1956" s="10">
        <v>720</v>
      </c>
      <c r="H1956">
        <v>0</v>
      </c>
      <c r="I1956" s="10" t="str">
        <f>_xlfn.XLOOKUP(Q1_2025[[#This Row],[Artikelnr]],Artikel_prijzen[Artnr],Artikel_prijzen[Groep],"")</f>
        <v>Elektra</v>
      </c>
      <c r="J1956" s="10">
        <f>_xlfn.XLOOKUP(Q1_2025[[#This Row],[Artikelnr]],Artikel_prijzen[Artnr],Artikel_prijzen[Prijs 2025],"")</f>
        <v>106.8625</v>
      </c>
      <c r="K1956" s="10" t="str">
        <f>IF(Q1_2025[[#This Row],[Artikelprijs]]&lt;&gt;"",IF(Q1_2025[[#This Row],[Stuksprijs]]=Q1_2025[[#This Row],[Artikelprijs]],"Prijs gelijk","Prijs wijkt af"),"")</f>
        <v>Prijs wijkt af</v>
      </c>
      <c r="L1956" s="10"/>
      <c r="M1956" t="s">
        <v>536</v>
      </c>
      <c r="N1956" s="10">
        <f>IF(Q1_2025[[#This Row],[Prijstype]]="Artikelprijs",Q1_2025[[#This Row],[Artikelprijs]],Q1_2025[[#This Row],[Stuksprijs]])</f>
        <v>106.8625</v>
      </c>
      <c r="O1956" s="10">
        <f>IF(Q1_2025[[#This Row],[Prijstype]]="Artikelprijs",Q1_2025[[#This Row],[Artikelprijs]] * Q1_2025[[#This Row],[Besteld]],Q1_2025[[#This Row],[Brutobedrag]])</f>
        <v>427.45</v>
      </c>
      <c r="P1956" s="10">
        <f>IF(Q1_2025[[#This Row],[Prijstype]] = "Artikelprijs",Q1_2025[[#This Row],[Brutobedrag 2]]*(100-Q1_2025[[#This Row],[Relatiekorting percentage]])/100,Q1_2025[[#This Row],[Bruto - Rel.korting]])</f>
        <v>427.45</v>
      </c>
    </row>
    <row r="1957" spans="1:16" x14ac:dyDescent="0.3">
      <c r="A1957" t="s">
        <v>310</v>
      </c>
      <c r="B1957">
        <v>5022033</v>
      </c>
      <c r="C1957" t="s">
        <v>286</v>
      </c>
      <c r="D1957">
        <v>1</v>
      </c>
      <c r="E1957" s="10">
        <v>748.75</v>
      </c>
      <c r="F1957" s="10">
        <v>748.75</v>
      </c>
      <c r="G1957" s="10">
        <v>748.75</v>
      </c>
      <c r="H1957">
        <v>0</v>
      </c>
      <c r="I1957" s="10" t="str">
        <f>_xlfn.XLOOKUP(Q1_2025[[#This Row],[Artikelnr]],Artikel_prijzen[Artnr],Artikel_prijzen[Groep],"")</f>
        <v>Elektra</v>
      </c>
      <c r="J1957" s="10">
        <f>_xlfn.XLOOKUP(Q1_2025[[#This Row],[Artikelnr]],Artikel_prijzen[Artnr],Artikel_prijzen[Prijs 2025],"")</f>
        <v>458.35</v>
      </c>
      <c r="K1957" s="10" t="str">
        <f>IF(Q1_2025[[#This Row],[Artikelprijs]]&lt;&gt;"",IF(Q1_2025[[#This Row],[Stuksprijs]]=Q1_2025[[#This Row],[Artikelprijs]],"Prijs gelijk","Prijs wijkt af"),"")</f>
        <v>Prijs wijkt af</v>
      </c>
      <c r="L1957" s="10"/>
      <c r="M1957" t="s">
        <v>536</v>
      </c>
      <c r="N1957" s="10">
        <f>IF(Q1_2025[[#This Row],[Prijstype]]="Artikelprijs",Q1_2025[[#This Row],[Artikelprijs]],Q1_2025[[#This Row],[Stuksprijs]])</f>
        <v>458.35</v>
      </c>
      <c r="O1957" s="10">
        <f>IF(Q1_2025[[#This Row],[Prijstype]]="Artikelprijs",Q1_2025[[#This Row],[Artikelprijs]] * Q1_2025[[#This Row],[Besteld]],Q1_2025[[#This Row],[Brutobedrag]])</f>
        <v>458.35</v>
      </c>
      <c r="P1957" s="10">
        <f>IF(Q1_2025[[#This Row],[Prijstype]] = "Artikelprijs",Q1_2025[[#This Row],[Brutobedrag 2]]*(100-Q1_2025[[#This Row],[Relatiekorting percentage]])/100,Q1_2025[[#This Row],[Bruto - Rel.korting]])</f>
        <v>458.35</v>
      </c>
    </row>
    <row r="1958" spans="1:16" x14ac:dyDescent="0.3">
      <c r="A1958" t="s">
        <v>310</v>
      </c>
      <c r="B1958">
        <v>5022027</v>
      </c>
      <c r="C1958" t="s">
        <v>279</v>
      </c>
      <c r="D1958">
        <v>1</v>
      </c>
      <c r="E1958" s="10">
        <v>429.38</v>
      </c>
      <c r="F1958" s="10">
        <v>429.38</v>
      </c>
      <c r="G1958" s="10">
        <v>429.38</v>
      </c>
      <c r="H1958">
        <v>0</v>
      </c>
      <c r="I1958" s="10" t="str">
        <f>_xlfn.XLOOKUP(Q1_2025[[#This Row],[Artikelnr]],Artikel_prijzen[Artnr],Artikel_prijzen[Groep],"")</f>
        <v>Elektra</v>
      </c>
      <c r="J1958" s="10">
        <f>_xlfn.XLOOKUP(Q1_2025[[#This Row],[Artikelnr]],Artikel_prijzen[Artnr],Artikel_prijzen[Prijs 2025],"")</f>
        <v>298.7</v>
      </c>
      <c r="K1958" s="10" t="str">
        <f>IF(Q1_2025[[#This Row],[Artikelprijs]]&lt;&gt;"",IF(Q1_2025[[#This Row],[Stuksprijs]]=Q1_2025[[#This Row],[Artikelprijs]],"Prijs gelijk","Prijs wijkt af"),"")</f>
        <v>Prijs wijkt af</v>
      </c>
      <c r="L1958" s="10"/>
      <c r="M1958" t="s">
        <v>536</v>
      </c>
      <c r="N1958" s="10">
        <f>IF(Q1_2025[[#This Row],[Prijstype]]="Artikelprijs",Q1_2025[[#This Row],[Artikelprijs]],Q1_2025[[#This Row],[Stuksprijs]])</f>
        <v>298.7</v>
      </c>
      <c r="O1958" s="10">
        <f>IF(Q1_2025[[#This Row],[Prijstype]]="Artikelprijs",Q1_2025[[#This Row],[Artikelprijs]] * Q1_2025[[#This Row],[Besteld]],Q1_2025[[#This Row],[Brutobedrag]])</f>
        <v>298.7</v>
      </c>
      <c r="P1958" s="10">
        <f>IF(Q1_2025[[#This Row],[Prijstype]] = "Artikelprijs",Q1_2025[[#This Row],[Brutobedrag 2]]*(100-Q1_2025[[#This Row],[Relatiekorting percentage]])/100,Q1_2025[[#This Row],[Bruto - Rel.korting]])</f>
        <v>298.7</v>
      </c>
    </row>
    <row r="1959" spans="1:16" x14ac:dyDescent="0.3">
      <c r="A1959" t="s">
        <v>310</v>
      </c>
      <c r="B1959">
        <v>5021034</v>
      </c>
      <c r="C1959" t="s">
        <v>276</v>
      </c>
      <c r="D1959">
        <v>1</v>
      </c>
      <c r="E1959" s="10">
        <v>180</v>
      </c>
      <c r="F1959" s="10">
        <v>180</v>
      </c>
      <c r="G1959" s="10">
        <v>180</v>
      </c>
      <c r="H1959">
        <v>0</v>
      </c>
      <c r="I1959" s="10" t="str">
        <f>_xlfn.XLOOKUP(Q1_2025[[#This Row],[Artikelnr]],Artikel_prijzen[Artnr],Artikel_prijzen[Groep],"")</f>
        <v>Elektra</v>
      </c>
      <c r="J1959" s="10">
        <f>_xlfn.XLOOKUP(Q1_2025[[#This Row],[Artikelnr]],Artikel_prijzen[Artnr],Artikel_prijzen[Prijs 2025],"")</f>
        <v>106.8625</v>
      </c>
      <c r="K1959" s="10" t="str">
        <f>IF(Q1_2025[[#This Row],[Artikelprijs]]&lt;&gt;"",IF(Q1_2025[[#This Row],[Stuksprijs]]=Q1_2025[[#This Row],[Artikelprijs]],"Prijs gelijk","Prijs wijkt af"),"")</f>
        <v>Prijs wijkt af</v>
      </c>
      <c r="L1959" s="10"/>
      <c r="M1959" t="s">
        <v>536</v>
      </c>
      <c r="N1959" s="10">
        <f>IF(Q1_2025[[#This Row],[Prijstype]]="Artikelprijs",Q1_2025[[#This Row],[Artikelprijs]],Q1_2025[[#This Row],[Stuksprijs]])</f>
        <v>106.8625</v>
      </c>
      <c r="O1959" s="10">
        <f>IF(Q1_2025[[#This Row],[Prijstype]]="Artikelprijs",Q1_2025[[#This Row],[Artikelprijs]] * Q1_2025[[#This Row],[Besteld]],Q1_2025[[#This Row],[Brutobedrag]])</f>
        <v>106.8625</v>
      </c>
      <c r="P1959" s="10">
        <f>IF(Q1_2025[[#This Row],[Prijstype]] = "Artikelprijs",Q1_2025[[#This Row],[Brutobedrag 2]]*(100-Q1_2025[[#This Row],[Relatiekorting percentage]])/100,Q1_2025[[#This Row],[Bruto - Rel.korting]])</f>
        <v>106.8625</v>
      </c>
    </row>
    <row r="1960" spans="1:16" x14ac:dyDescent="0.3">
      <c r="A1960" t="s">
        <v>310</v>
      </c>
      <c r="B1960">
        <v>5022027</v>
      </c>
      <c r="C1960" t="s">
        <v>279</v>
      </c>
      <c r="D1960">
        <v>1</v>
      </c>
      <c r="E1960" s="10">
        <v>429.38</v>
      </c>
      <c r="F1960" s="10">
        <v>429.38</v>
      </c>
      <c r="G1960" s="10">
        <v>429.38</v>
      </c>
      <c r="H1960">
        <v>0</v>
      </c>
      <c r="I1960" s="10" t="str">
        <f>_xlfn.XLOOKUP(Q1_2025[[#This Row],[Artikelnr]],Artikel_prijzen[Artnr],Artikel_prijzen[Groep],"")</f>
        <v>Elektra</v>
      </c>
      <c r="J1960" s="10">
        <f>_xlfn.XLOOKUP(Q1_2025[[#This Row],[Artikelnr]],Artikel_prijzen[Artnr],Artikel_prijzen[Prijs 2025],"")</f>
        <v>298.7</v>
      </c>
      <c r="K1960" s="10" t="str">
        <f>IF(Q1_2025[[#This Row],[Artikelprijs]]&lt;&gt;"",IF(Q1_2025[[#This Row],[Stuksprijs]]=Q1_2025[[#This Row],[Artikelprijs]],"Prijs gelijk","Prijs wijkt af"),"")</f>
        <v>Prijs wijkt af</v>
      </c>
      <c r="L1960" s="10"/>
      <c r="M1960" t="s">
        <v>536</v>
      </c>
      <c r="N1960" s="10">
        <f>IF(Q1_2025[[#This Row],[Prijstype]]="Artikelprijs",Q1_2025[[#This Row],[Artikelprijs]],Q1_2025[[#This Row],[Stuksprijs]])</f>
        <v>298.7</v>
      </c>
      <c r="O1960" s="10">
        <f>IF(Q1_2025[[#This Row],[Prijstype]]="Artikelprijs",Q1_2025[[#This Row],[Artikelprijs]] * Q1_2025[[#This Row],[Besteld]],Q1_2025[[#This Row],[Brutobedrag]])</f>
        <v>298.7</v>
      </c>
      <c r="P1960" s="10">
        <f>IF(Q1_2025[[#This Row],[Prijstype]] = "Artikelprijs",Q1_2025[[#This Row],[Brutobedrag 2]]*(100-Q1_2025[[#This Row],[Relatiekorting percentage]])/100,Q1_2025[[#This Row],[Bruto - Rel.korting]])</f>
        <v>298.7</v>
      </c>
    </row>
    <row r="1961" spans="1:16" x14ac:dyDescent="0.3">
      <c r="A1961" t="s">
        <v>310</v>
      </c>
      <c r="B1961">
        <v>5021034</v>
      </c>
      <c r="C1961" t="s">
        <v>276</v>
      </c>
      <c r="D1961">
        <v>1</v>
      </c>
      <c r="E1961" s="10">
        <v>180</v>
      </c>
      <c r="F1961" s="10">
        <v>180</v>
      </c>
      <c r="G1961" s="10">
        <v>180</v>
      </c>
      <c r="H1961">
        <v>0</v>
      </c>
      <c r="I1961" s="10" t="str">
        <f>_xlfn.XLOOKUP(Q1_2025[[#This Row],[Artikelnr]],Artikel_prijzen[Artnr],Artikel_prijzen[Groep],"")</f>
        <v>Elektra</v>
      </c>
      <c r="J1961" s="10">
        <f>_xlfn.XLOOKUP(Q1_2025[[#This Row],[Artikelnr]],Artikel_prijzen[Artnr],Artikel_prijzen[Prijs 2025],"")</f>
        <v>106.8625</v>
      </c>
      <c r="K1961" s="10" t="str">
        <f>IF(Q1_2025[[#This Row],[Artikelprijs]]&lt;&gt;"",IF(Q1_2025[[#This Row],[Stuksprijs]]=Q1_2025[[#This Row],[Artikelprijs]],"Prijs gelijk","Prijs wijkt af"),"")</f>
        <v>Prijs wijkt af</v>
      </c>
      <c r="L1961" s="10"/>
      <c r="M1961" t="s">
        <v>536</v>
      </c>
      <c r="N1961" s="10">
        <f>IF(Q1_2025[[#This Row],[Prijstype]]="Artikelprijs",Q1_2025[[#This Row],[Artikelprijs]],Q1_2025[[#This Row],[Stuksprijs]])</f>
        <v>106.8625</v>
      </c>
      <c r="O1961" s="10">
        <f>IF(Q1_2025[[#This Row],[Prijstype]]="Artikelprijs",Q1_2025[[#This Row],[Artikelprijs]] * Q1_2025[[#This Row],[Besteld]],Q1_2025[[#This Row],[Brutobedrag]])</f>
        <v>106.8625</v>
      </c>
      <c r="P1961" s="10">
        <f>IF(Q1_2025[[#This Row],[Prijstype]] = "Artikelprijs",Q1_2025[[#This Row],[Brutobedrag 2]]*(100-Q1_2025[[#This Row],[Relatiekorting percentage]])/100,Q1_2025[[#This Row],[Bruto - Rel.korting]])</f>
        <v>106.8625</v>
      </c>
    </row>
    <row r="1962" spans="1:16" x14ac:dyDescent="0.3">
      <c r="A1962" t="s">
        <v>310</v>
      </c>
      <c r="B1962">
        <v>5022027</v>
      </c>
      <c r="C1962" t="s">
        <v>279</v>
      </c>
      <c r="D1962">
        <v>2</v>
      </c>
      <c r="E1962" s="10">
        <v>429.38</v>
      </c>
      <c r="F1962" s="10">
        <v>858.76</v>
      </c>
      <c r="G1962" s="10">
        <v>858.76</v>
      </c>
      <c r="H1962">
        <v>0</v>
      </c>
      <c r="I1962" s="10" t="str">
        <f>_xlfn.XLOOKUP(Q1_2025[[#This Row],[Artikelnr]],Artikel_prijzen[Artnr],Artikel_prijzen[Groep],"")</f>
        <v>Elektra</v>
      </c>
      <c r="J1962" s="10">
        <f>_xlfn.XLOOKUP(Q1_2025[[#This Row],[Artikelnr]],Artikel_prijzen[Artnr],Artikel_prijzen[Prijs 2025],"")</f>
        <v>298.7</v>
      </c>
      <c r="K1962" s="10" t="str">
        <f>IF(Q1_2025[[#This Row],[Artikelprijs]]&lt;&gt;"",IF(Q1_2025[[#This Row],[Stuksprijs]]=Q1_2025[[#This Row],[Artikelprijs]],"Prijs gelijk","Prijs wijkt af"),"")</f>
        <v>Prijs wijkt af</v>
      </c>
      <c r="L1962" s="10"/>
      <c r="M1962" t="s">
        <v>536</v>
      </c>
      <c r="N1962" s="10">
        <f>IF(Q1_2025[[#This Row],[Prijstype]]="Artikelprijs",Q1_2025[[#This Row],[Artikelprijs]],Q1_2025[[#This Row],[Stuksprijs]])</f>
        <v>298.7</v>
      </c>
      <c r="O1962" s="10">
        <f>IF(Q1_2025[[#This Row],[Prijstype]]="Artikelprijs",Q1_2025[[#This Row],[Artikelprijs]] * Q1_2025[[#This Row],[Besteld]],Q1_2025[[#This Row],[Brutobedrag]])</f>
        <v>597.4</v>
      </c>
      <c r="P1962" s="10">
        <f>IF(Q1_2025[[#This Row],[Prijstype]] = "Artikelprijs",Q1_2025[[#This Row],[Brutobedrag 2]]*(100-Q1_2025[[#This Row],[Relatiekorting percentage]])/100,Q1_2025[[#This Row],[Bruto - Rel.korting]])</f>
        <v>597.4</v>
      </c>
    </row>
    <row r="1963" spans="1:16" x14ac:dyDescent="0.3">
      <c r="A1963" t="s">
        <v>310</v>
      </c>
      <c r="B1963">
        <v>5021034</v>
      </c>
      <c r="C1963" t="s">
        <v>276</v>
      </c>
      <c r="D1963">
        <v>1</v>
      </c>
      <c r="E1963" s="10">
        <v>180</v>
      </c>
      <c r="F1963" s="10">
        <v>180</v>
      </c>
      <c r="G1963" s="10">
        <v>180</v>
      </c>
      <c r="H1963">
        <v>0</v>
      </c>
      <c r="I1963" s="10" t="str">
        <f>_xlfn.XLOOKUP(Q1_2025[[#This Row],[Artikelnr]],Artikel_prijzen[Artnr],Artikel_prijzen[Groep],"")</f>
        <v>Elektra</v>
      </c>
      <c r="J1963" s="10">
        <f>_xlfn.XLOOKUP(Q1_2025[[#This Row],[Artikelnr]],Artikel_prijzen[Artnr],Artikel_prijzen[Prijs 2025],"")</f>
        <v>106.8625</v>
      </c>
      <c r="K1963" s="10" t="str">
        <f>IF(Q1_2025[[#This Row],[Artikelprijs]]&lt;&gt;"",IF(Q1_2025[[#This Row],[Stuksprijs]]=Q1_2025[[#This Row],[Artikelprijs]],"Prijs gelijk","Prijs wijkt af"),"")</f>
        <v>Prijs wijkt af</v>
      </c>
      <c r="L1963" s="10"/>
      <c r="M1963" t="s">
        <v>536</v>
      </c>
      <c r="N1963" s="10">
        <f>IF(Q1_2025[[#This Row],[Prijstype]]="Artikelprijs",Q1_2025[[#This Row],[Artikelprijs]],Q1_2025[[#This Row],[Stuksprijs]])</f>
        <v>106.8625</v>
      </c>
      <c r="O1963" s="10">
        <f>IF(Q1_2025[[#This Row],[Prijstype]]="Artikelprijs",Q1_2025[[#This Row],[Artikelprijs]] * Q1_2025[[#This Row],[Besteld]],Q1_2025[[#This Row],[Brutobedrag]])</f>
        <v>106.8625</v>
      </c>
      <c r="P1963" s="10">
        <f>IF(Q1_2025[[#This Row],[Prijstype]] = "Artikelprijs",Q1_2025[[#This Row],[Brutobedrag 2]]*(100-Q1_2025[[#This Row],[Relatiekorting percentage]])/100,Q1_2025[[#This Row],[Bruto - Rel.korting]])</f>
        <v>106.8625</v>
      </c>
    </row>
    <row r="1964" spans="1:16" x14ac:dyDescent="0.3">
      <c r="A1964" t="s">
        <v>310</v>
      </c>
      <c r="B1964">
        <v>5040008</v>
      </c>
      <c r="C1964" t="s">
        <v>333</v>
      </c>
      <c r="D1964">
        <v>2</v>
      </c>
      <c r="E1964" s="10">
        <v>355.35</v>
      </c>
      <c r="F1964" s="10">
        <v>710.7</v>
      </c>
      <c r="G1964" s="10">
        <v>710.7</v>
      </c>
      <c r="H1964">
        <v>0</v>
      </c>
      <c r="I1964" s="10" t="str">
        <f>_xlfn.XLOOKUP(Q1_2025[[#This Row],[Artikelnr]],Artikel_prijzen[Artnr],Artikel_prijzen[Groep],"")</f>
        <v>AV</v>
      </c>
      <c r="J1964" s="10">
        <f>_xlfn.XLOOKUP(Q1_2025[[#This Row],[Artikelnr]],Artikel_prijzen[Artnr],Artikel_prijzen[Prijs 2025],"")</f>
        <v>345</v>
      </c>
      <c r="K1964" s="10" t="str">
        <f>IF(Q1_2025[[#This Row],[Artikelprijs]]&lt;&gt;"",IF(Q1_2025[[#This Row],[Stuksprijs]]=Q1_2025[[#This Row],[Artikelprijs]],"Prijs gelijk","Prijs wijkt af"),"")</f>
        <v>Prijs wijkt af</v>
      </c>
      <c r="L1964" s="10"/>
      <c r="M1964" t="s">
        <v>536</v>
      </c>
      <c r="N1964" s="10">
        <f>IF(Q1_2025[[#This Row],[Prijstype]]="Artikelprijs",Q1_2025[[#This Row],[Artikelprijs]],Q1_2025[[#This Row],[Stuksprijs]])</f>
        <v>345</v>
      </c>
      <c r="O1964" s="10">
        <f>IF(Q1_2025[[#This Row],[Prijstype]]="Artikelprijs",Q1_2025[[#This Row],[Artikelprijs]] * Q1_2025[[#This Row],[Besteld]],Q1_2025[[#This Row],[Brutobedrag]])</f>
        <v>690</v>
      </c>
      <c r="P1964" s="10">
        <f>IF(Q1_2025[[#This Row],[Prijstype]] = "Artikelprijs",Q1_2025[[#This Row],[Brutobedrag 2]]*(100-Q1_2025[[#This Row],[Relatiekorting percentage]])/100,Q1_2025[[#This Row],[Bruto - Rel.korting]])</f>
        <v>690</v>
      </c>
    </row>
    <row r="1965" spans="1:16" x14ac:dyDescent="0.3">
      <c r="A1965" t="s">
        <v>310</v>
      </c>
      <c r="B1965">
        <v>5040011</v>
      </c>
      <c r="C1965" t="s">
        <v>321</v>
      </c>
      <c r="D1965">
        <v>1</v>
      </c>
      <c r="E1965" s="10">
        <v>638.6</v>
      </c>
      <c r="F1965" s="10">
        <v>638.6</v>
      </c>
      <c r="G1965" s="10">
        <v>638.6</v>
      </c>
      <c r="H1965">
        <v>0</v>
      </c>
      <c r="I1965" s="10" t="str">
        <f>_xlfn.XLOOKUP(Q1_2025[[#This Row],[Artikelnr]],Artikel_prijzen[Artnr],Artikel_prijzen[Groep],"")</f>
        <v>AV</v>
      </c>
      <c r="J1965" s="10">
        <f>_xlfn.XLOOKUP(Q1_2025[[#This Row],[Artikelnr]],Artikel_prijzen[Artnr],Artikel_prijzen[Prijs 2025],"")</f>
        <v>620</v>
      </c>
      <c r="K1965" s="10" t="str">
        <f>IF(Q1_2025[[#This Row],[Artikelprijs]]&lt;&gt;"",IF(Q1_2025[[#This Row],[Stuksprijs]]=Q1_2025[[#This Row],[Artikelprijs]],"Prijs gelijk","Prijs wijkt af"),"")</f>
        <v>Prijs wijkt af</v>
      </c>
      <c r="L1965" s="10"/>
      <c r="M1965" t="s">
        <v>536</v>
      </c>
      <c r="N1965" s="10">
        <f>IF(Q1_2025[[#This Row],[Prijstype]]="Artikelprijs",Q1_2025[[#This Row],[Artikelprijs]],Q1_2025[[#This Row],[Stuksprijs]])</f>
        <v>620</v>
      </c>
      <c r="O1965" s="10">
        <f>IF(Q1_2025[[#This Row],[Prijstype]]="Artikelprijs",Q1_2025[[#This Row],[Artikelprijs]] * Q1_2025[[#This Row],[Besteld]],Q1_2025[[#This Row],[Brutobedrag]])</f>
        <v>620</v>
      </c>
      <c r="P1965" s="10">
        <f>IF(Q1_2025[[#This Row],[Prijstype]] = "Artikelprijs",Q1_2025[[#This Row],[Brutobedrag 2]]*(100-Q1_2025[[#This Row],[Relatiekorting percentage]])/100,Q1_2025[[#This Row],[Bruto - Rel.korting]])</f>
        <v>620</v>
      </c>
    </row>
    <row r="1966" spans="1:16" x14ac:dyDescent="0.3">
      <c r="A1966" t="s">
        <v>310</v>
      </c>
      <c r="B1966">
        <v>5040256</v>
      </c>
      <c r="C1966" t="s">
        <v>315</v>
      </c>
      <c r="D1966">
        <v>1</v>
      </c>
      <c r="E1966" s="10">
        <v>87.55</v>
      </c>
      <c r="F1966" s="10">
        <v>87.55</v>
      </c>
      <c r="G1966" s="10">
        <v>87.55</v>
      </c>
      <c r="H1966">
        <v>0</v>
      </c>
      <c r="I1966" s="10" t="str">
        <f>_xlfn.XLOOKUP(Q1_2025[[#This Row],[Artikelnr]],Artikel_prijzen[Artnr],Artikel_prijzen[Groep],"")</f>
        <v/>
      </c>
      <c r="J1966" s="10" t="str">
        <f>_xlfn.XLOOKUP(Q1_2025[[#This Row],[Artikelnr]],Artikel_prijzen[Artnr],Artikel_prijzen[Prijs 2025],"")</f>
        <v/>
      </c>
      <c r="K1966" s="10" t="str">
        <f>IF(Q1_2025[[#This Row],[Artikelprijs]]&lt;&gt;"",IF(Q1_2025[[#This Row],[Stuksprijs]]=Q1_2025[[#This Row],[Artikelprijs]],"Prijs gelijk","Prijs wijkt af"),"")</f>
        <v/>
      </c>
      <c r="L1966" s="10"/>
      <c r="N1966" s="10">
        <f>IF(Q1_2025[[#This Row],[Prijstype]]="Artikelprijs",Q1_2025[[#This Row],[Artikelprijs]],Q1_2025[[#This Row],[Stuksprijs]])</f>
        <v>87.55</v>
      </c>
      <c r="O1966" s="10">
        <f>IF(Q1_2025[[#This Row],[Prijstype]]="Artikelprijs",Q1_2025[[#This Row],[Artikelprijs]] * Q1_2025[[#This Row],[Besteld]],Q1_2025[[#This Row],[Brutobedrag]])</f>
        <v>87.55</v>
      </c>
      <c r="P1966" s="10">
        <f>IF(Q1_2025[[#This Row],[Prijstype]] = "Artikelprijs",Q1_2025[[#This Row],[Brutobedrag 2]]*(100-Q1_2025[[#This Row],[Relatiekorting percentage]])/100,Q1_2025[[#This Row],[Bruto - Rel.korting]])</f>
        <v>87.55</v>
      </c>
    </row>
    <row r="1967" spans="1:16" x14ac:dyDescent="0.3">
      <c r="A1967" t="s">
        <v>310</v>
      </c>
      <c r="B1967">
        <v>5021034</v>
      </c>
      <c r="C1967" t="s">
        <v>276</v>
      </c>
      <c r="D1967">
        <v>1</v>
      </c>
      <c r="E1967" s="10">
        <v>180</v>
      </c>
      <c r="F1967" s="10">
        <v>180</v>
      </c>
      <c r="G1967" s="10">
        <v>180</v>
      </c>
      <c r="H1967">
        <v>0</v>
      </c>
      <c r="I1967" s="10" t="str">
        <f>_xlfn.XLOOKUP(Q1_2025[[#This Row],[Artikelnr]],Artikel_prijzen[Artnr],Artikel_prijzen[Groep],"")</f>
        <v>Elektra</v>
      </c>
      <c r="J1967" s="10">
        <f>_xlfn.XLOOKUP(Q1_2025[[#This Row],[Artikelnr]],Artikel_prijzen[Artnr],Artikel_prijzen[Prijs 2025],"")</f>
        <v>106.8625</v>
      </c>
      <c r="K1967" s="10" t="str">
        <f>IF(Q1_2025[[#This Row],[Artikelprijs]]&lt;&gt;"",IF(Q1_2025[[#This Row],[Stuksprijs]]=Q1_2025[[#This Row],[Artikelprijs]],"Prijs gelijk","Prijs wijkt af"),"")</f>
        <v>Prijs wijkt af</v>
      </c>
      <c r="L1967" s="10"/>
      <c r="M1967" t="s">
        <v>536</v>
      </c>
      <c r="N1967" s="10">
        <f>IF(Q1_2025[[#This Row],[Prijstype]]="Artikelprijs",Q1_2025[[#This Row],[Artikelprijs]],Q1_2025[[#This Row],[Stuksprijs]])</f>
        <v>106.8625</v>
      </c>
      <c r="O1967" s="10">
        <f>IF(Q1_2025[[#This Row],[Prijstype]]="Artikelprijs",Q1_2025[[#This Row],[Artikelprijs]] * Q1_2025[[#This Row],[Besteld]],Q1_2025[[#This Row],[Brutobedrag]])</f>
        <v>106.8625</v>
      </c>
      <c r="P1967" s="10">
        <f>IF(Q1_2025[[#This Row],[Prijstype]] = "Artikelprijs",Q1_2025[[#This Row],[Brutobedrag 2]]*(100-Q1_2025[[#This Row],[Relatiekorting percentage]])/100,Q1_2025[[#This Row],[Bruto - Rel.korting]])</f>
        <v>106.8625</v>
      </c>
    </row>
    <row r="1968" spans="1:16" x14ac:dyDescent="0.3">
      <c r="A1968" t="s">
        <v>310</v>
      </c>
      <c r="B1968">
        <v>5022047</v>
      </c>
      <c r="C1968" t="s">
        <v>278</v>
      </c>
      <c r="D1968">
        <v>1</v>
      </c>
      <c r="E1968" s="10">
        <v>438.5</v>
      </c>
      <c r="F1968" s="10">
        <v>438.5</v>
      </c>
      <c r="G1968" s="10">
        <v>438.5</v>
      </c>
      <c r="H1968">
        <v>0</v>
      </c>
      <c r="I1968" s="10" t="str">
        <f>_xlfn.XLOOKUP(Q1_2025[[#This Row],[Artikelnr]],Artikel_prijzen[Artnr],Artikel_prijzen[Groep],"")</f>
        <v>Elektra</v>
      </c>
      <c r="J1968" s="10">
        <f>_xlfn.XLOOKUP(Q1_2025[[#This Row],[Artikelnr]],Artikel_prijzen[Artnr],Artikel_prijzen[Prijs 2025],"")</f>
        <v>329.6</v>
      </c>
      <c r="K1968" s="10" t="str">
        <f>IF(Q1_2025[[#This Row],[Artikelprijs]]&lt;&gt;"",IF(Q1_2025[[#This Row],[Stuksprijs]]=Q1_2025[[#This Row],[Artikelprijs]],"Prijs gelijk","Prijs wijkt af"),"")</f>
        <v>Prijs wijkt af</v>
      </c>
      <c r="L1968" s="10"/>
      <c r="M1968" t="s">
        <v>536</v>
      </c>
      <c r="N1968" s="10">
        <f>IF(Q1_2025[[#This Row],[Prijstype]]="Artikelprijs",Q1_2025[[#This Row],[Artikelprijs]],Q1_2025[[#This Row],[Stuksprijs]])</f>
        <v>329.6</v>
      </c>
      <c r="O1968" s="10">
        <f>IF(Q1_2025[[#This Row],[Prijstype]]="Artikelprijs",Q1_2025[[#This Row],[Artikelprijs]] * Q1_2025[[#This Row],[Besteld]],Q1_2025[[#This Row],[Brutobedrag]])</f>
        <v>329.6</v>
      </c>
      <c r="P1968" s="10">
        <f>IF(Q1_2025[[#This Row],[Prijstype]] = "Artikelprijs",Q1_2025[[#This Row],[Brutobedrag 2]]*(100-Q1_2025[[#This Row],[Relatiekorting percentage]])/100,Q1_2025[[#This Row],[Bruto - Rel.korting]])</f>
        <v>329.6</v>
      </c>
    </row>
    <row r="1969" spans="1:16" x14ac:dyDescent="0.3">
      <c r="A1969" t="s">
        <v>310</v>
      </c>
      <c r="B1969">
        <v>5021034</v>
      </c>
      <c r="C1969" t="s">
        <v>276</v>
      </c>
      <c r="D1969">
        <v>1</v>
      </c>
      <c r="E1969" s="10">
        <v>180</v>
      </c>
      <c r="F1969" s="10">
        <v>180</v>
      </c>
      <c r="G1969" s="10">
        <v>180</v>
      </c>
      <c r="H1969">
        <v>0</v>
      </c>
      <c r="I1969" s="10" t="str">
        <f>_xlfn.XLOOKUP(Q1_2025[[#This Row],[Artikelnr]],Artikel_prijzen[Artnr],Artikel_prijzen[Groep],"")</f>
        <v>Elektra</v>
      </c>
      <c r="J1969" s="10">
        <f>_xlfn.XLOOKUP(Q1_2025[[#This Row],[Artikelnr]],Artikel_prijzen[Artnr],Artikel_prijzen[Prijs 2025],"")</f>
        <v>106.8625</v>
      </c>
      <c r="K1969" s="10" t="str">
        <f>IF(Q1_2025[[#This Row],[Artikelprijs]]&lt;&gt;"",IF(Q1_2025[[#This Row],[Stuksprijs]]=Q1_2025[[#This Row],[Artikelprijs]],"Prijs gelijk","Prijs wijkt af"),"")</f>
        <v>Prijs wijkt af</v>
      </c>
      <c r="L1969" s="10"/>
      <c r="M1969" t="s">
        <v>536</v>
      </c>
      <c r="N1969" s="10">
        <f>IF(Q1_2025[[#This Row],[Prijstype]]="Artikelprijs",Q1_2025[[#This Row],[Artikelprijs]],Q1_2025[[#This Row],[Stuksprijs]])</f>
        <v>106.8625</v>
      </c>
      <c r="O1969" s="10">
        <f>IF(Q1_2025[[#This Row],[Prijstype]]="Artikelprijs",Q1_2025[[#This Row],[Artikelprijs]] * Q1_2025[[#This Row],[Besteld]],Q1_2025[[#This Row],[Brutobedrag]])</f>
        <v>106.8625</v>
      </c>
      <c r="P1969" s="10">
        <f>IF(Q1_2025[[#This Row],[Prijstype]] = "Artikelprijs",Q1_2025[[#This Row],[Brutobedrag 2]]*(100-Q1_2025[[#This Row],[Relatiekorting percentage]])/100,Q1_2025[[#This Row],[Bruto - Rel.korting]])</f>
        <v>106.8625</v>
      </c>
    </row>
    <row r="1970" spans="1:16" x14ac:dyDescent="0.3">
      <c r="A1970" t="s">
        <v>310</v>
      </c>
      <c r="B1970">
        <v>5022031</v>
      </c>
      <c r="C1970" t="s">
        <v>284</v>
      </c>
      <c r="D1970">
        <v>1</v>
      </c>
      <c r="E1970" s="10">
        <v>604.04999999999995</v>
      </c>
      <c r="F1970" s="10">
        <v>604.04999999999995</v>
      </c>
      <c r="G1970" s="10">
        <v>604.04999999999995</v>
      </c>
      <c r="H1970">
        <v>0</v>
      </c>
      <c r="I1970" s="10" t="str">
        <f>_xlfn.XLOOKUP(Q1_2025[[#This Row],[Artikelnr]],Artikel_prijzen[Artnr],Artikel_prijzen[Groep],"")</f>
        <v>Elektra</v>
      </c>
      <c r="J1970" s="10">
        <f>_xlfn.XLOOKUP(Q1_2025[[#This Row],[Artikelnr]],Artikel_prijzen[Artnr],Artikel_prijzen[Prijs 2025],"")</f>
        <v>386.25</v>
      </c>
      <c r="K1970" s="10" t="str">
        <f>IF(Q1_2025[[#This Row],[Artikelprijs]]&lt;&gt;"",IF(Q1_2025[[#This Row],[Stuksprijs]]=Q1_2025[[#This Row],[Artikelprijs]],"Prijs gelijk","Prijs wijkt af"),"")</f>
        <v>Prijs wijkt af</v>
      </c>
      <c r="L1970" s="10"/>
      <c r="M1970" t="s">
        <v>536</v>
      </c>
      <c r="N1970" s="10">
        <f>IF(Q1_2025[[#This Row],[Prijstype]]="Artikelprijs",Q1_2025[[#This Row],[Artikelprijs]],Q1_2025[[#This Row],[Stuksprijs]])</f>
        <v>386.25</v>
      </c>
      <c r="O1970" s="10">
        <f>IF(Q1_2025[[#This Row],[Prijstype]]="Artikelprijs",Q1_2025[[#This Row],[Artikelprijs]] * Q1_2025[[#This Row],[Besteld]],Q1_2025[[#This Row],[Brutobedrag]])</f>
        <v>386.25</v>
      </c>
      <c r="P1970" s="10">
        <f>IF(Q1_2025[[#This Row],[Prijstype]] = "Artikelprijs",Q1_2025[[#This Row],[Brutobedrag 2]]*(100-Q1_2025[[#This Row],[Relatiekorting percentage]])/100,Q1_2025[[#This Row],[Bruto - Rel.korting]])</f>
        <v>386.25</v>
      </c>
    </row>
    <row r="1971" spans="1:16" x14ac:dyDescent="0.3">
      <c r="A1971" t="s">
        <v>310</v>
      </c>
      <c r="B1971">
        <v>5020002</v>
      </c>
      <c r="C1971" t="s">
        <v>56</v>
      </c>
      <c r="D1971">
        <v>5</v>
      </c>
      <c r="E1971" s="10">
        <v>39.65</v>
      </c>
      <c r="F1971" s="10">
        <v>198.25</v>
      </c>
      <c r="G1971" s="10">
        <v>198.25</v>
      </c>
      <c r="H1971">
        <v>0</v>
      </c>
      <c r="I1971" s="10" t="str">
        <f>_xlfn.XLOOKUP(Q1_2025[[#This Row],[Artikelnr]],Artikel_prijzen[Artnr],Artikel_prijzen[Groep],"")</f>
        <v/>
      </c>
      <c r="J1971" s="10" t="str">
        <f>_xlfn.XLOOKUP(Q1_2025[[#This Row],[Artikelnr]],Artikel_prijzen[Artnr],Artikel_prijzen[Prijs 2025],"")</f>
        <v/>
      </c>
      <c r="K1971" s="10" t="str">
        <f>IF(Q1_2025[[#This Row],[Artikelprijs]]&lt;&gt;"",IF(Q1_2025[[#This Row],[Stuksprijs]]=Q1_2025[[#This Row],[Artikelprijs]],"Prijs gelijk","Prijs wijkt af"),"")</f>
        <v/>
      </c>
      <c r="L1971" s="10"/>
      <c r="N1971" s="10">
        <f>IF(Q1_2025[[#This Row],[Prijstype]]="Artikelprijs",Q1_2025[[#This Row],[Artikelprijs]],Q1_2025[[#This Row],[Stuksprijs]])</f>
        <v>39.65</v>
      </c>
      <c r="O1971" s="10">
        <f>IF(Q1_2025[[#This Row],[Prijstype]]="Artikelprijs",Q1_2025[[#This Row],[Artikelprijs]] * Q1_2025[[#This Row],[Besteld]],Q1_2025[[#This Row],[Brutobedrag]])</f>
        <v>198.25</v>
      </c>
      <c r="P1971" s="10">
        <f>IF(Q1_2025[[#This Row],[Prijstype]] = "Artikelprijs",Q1_2025[[#This Row],[Brutobedrag 2]]*(100-Q1_2025[[#This Row],[Relatiekorting percentage]])/100,Q1_2025[[#This Row],[Bruto - Rel.korting]])</f>
        <v>198.25</v>
      </c>
    </row>
    <row r="1972" spans="1:16" x14ac:dyDescent="0.3">
      <c r="A1972" t="s">
        <v>310</v>
      </c>
      <c r="B1972">
        <v>5020001</v>
      </c>
      <c r="C1972" t="s">
        <v>46</v>
      </c>
      <c r="D1972">
        <v>1</v>
      </c>
      <c r="E1972" s="10">
        <v>29.35</v>
      </c>
      <c r="F1972" s="10">
        <v>29.35</v>
      </c>
      <c r="G1972" s="10">
        <v>29.35</v>
      </c>
      <c r="H1972">
        <v>0</v>
      </c>
      <c r="I1972" s="10" t="str">
        <f>_xlfn.XLOOKUP(Q1_2025[[#This Row],[Artikelnr]],Artikel_prijzen[Artnr],Artikel_prijzen[Groep],"")</f>
        <v/>
      </c>
      <c r="J1972" s="10" t="str">
        <f>_xlfn.XLOOKUP(Q1_2025[[#This Row],[Artikelnr]],Artikel_prijzen[Artnr],Artikel_prijzen[Prijs 2025],"")</f>
        <v/>
      </c>
      <c r="K1972" s="10" t="str">
        <f>IF(Q1_2025[[#This Row],[Artikelprijs]]&lt;&gt;"",IF(Q1_2025[[#This Row],[Stuksprijs]]=Q1_2025[[#This Row],[Artikelprijs]],"Prijs gelijk","Prijs wijkt af"),"")</f>
        <v/>
      </c>
      <c r="L1972" s="10"/>
      <c r="N1972" s="10">
        <f>IF(Q1_2025[[#This Row],[Prijstype]]="Artikelprijs",Q1_2025[[#This Row],[Artikelprijs]],Q1_2025[[#This Row],[Stuksprijs]])</f>
        <v>29.35</v>
      </c>
      <c r="O1972" s="10">
        <f>IF(Q1_2025[[#This Row],[Prijstype]]="Artikelprijs",Q1_2025[[#This Row],[Artikelprijs]] * Q1_2025[[#This Row],[Besteld]],Q1_2025[[#This Row],[Brutobedrag]])</f>
        <v>29.35</v>
      </c>
      <c r="P1972" s="10">
        <f>IF(Q1_2025[[#This Row],[Prijstype]] = "Artikelprijs",Q1_2025[[#This Row],[Brutobedrag 2]]*(100-Q1_2025[[#This Row],[Relatiekorting percentage]])/100,Q1_2025[[#This Row],[Bruto - Rel.korting]])</f>
        <v>29.35</v>
      </c>
    </row>
    <row r="1973" spans="1:16" x14ac:dyDescent="0.3">
      <c r="A1973" t="s">
        <v>310</v>
      </c>
      <c r="B1973">
        <v>5022049</v>
      </c>
      <c r="C1973" t="s">
        <v>280</v>
      </c>
      <c r="D1973">
        <v>1</v>
      </c>
      <c r="E1973" s="10">
        <v>547.83000000000004</v>
      </c>
      <c r="F1973" s="10">
        <v>547.83000000000004</v>
      </c>
      <c r="G1973" s="10">
        <v>547.83000000000004</v>
      </c>
      <c r="H1973">
        <v>0</v>
      </c>
      <c r="I1973" s="10" t="str">
        <f>_xlfn.XLOOKUP(Q1_2025[[#This Row],[Artikelnr]],Artikel_prijzen[Artnr],Artikel_prijzen[Groep],"")</f>
        <v>Elektra</v>
      </c>
      <c r="J1973" s="10">
        <f>_xlfn.XLOOKUP(Q1_2025[[#This Row],[Artikelnr]],Artikel_prijzen[Artnr],Artikel_prijzen[Prijs 2025],"")</f>
        <v>417.15</v>
      </c>
      <c r="K1973" s="10" t="str">
        <f>IF(Q1_2025[[#This Row],[Artikelprijs]]&lt;&gt;"",IF(Q1_2025[[#This Row],[Stuksprijs]]=Q1_2025[[#This Row],[Artikelprijs]],"Prijs gelijk","Prijs wijkt af"),"")</f>
        <v>Prijs wijkt af</v>
      </c>
      <c r="L1973" s="10"/>
      <c r="M1973" t="s">
        <v>536</v>
      </c>
      <c r="N1973" s="10">
        <f>IF(Q1_2025[[#This Row],[Prijstype]]="Artikelprijs",Q1_2025[[#This Row],[Artikelprijs]],Q1_2025[[#This Row],[Stuksprijs]])</f>
        <v>417.15</v>
      </c>
      <c r="O1973" s="10">
        <f>IF(Q1_2025[[#This Row],[Prijstype]]="Artikelprijs",Q1_2025[[#This Row],[Artikelprijs]] * Q1_2025[[#This Row],[Besteld]],Q1_2025[[#This Row],[Brutobedrag]])</f>
        <v>417.15</v>
      </c>
      <c r="P1973" s="10">
        <f>IF(Q1_2025[[#This Row],[Prijstype]] = "Artikelprijs",Q1_2025[[#This Row],[Brutobedrag 2]]*(100-Q1_2025[[#This Row],[Relatiekorting percentage]])/100,Q1_2025[[#This Row],[Bruto - Rel.korting]])</f>
        <v>417.15</v>
      </c>
    </row>
    <row r="1974" spans="1:16" x14ac:dyDescent="0.3">
      <c r="A1974" t="s">
        <v>310</v>
      </c>
      <c r="B1974">
        <v>5022029</v>
      </c>
      <c r="C1974" t="s">
        <v>282</v>
      </c>
      <c r="D1974">
        <v>1</v>
      </c>
      <c r="E1974" s="10">
        <v>514.14</v>
      </c>
      <c r="F1974" s="10">
        <v>514.14</v>
      </c>
      <c r="G1974" s="10">
        <v>514.14</v>
      </c>
      <c r="H1974">
        <v>0</v>
      </c>
      <c r="I1974" s="10" t="str">
        <f>_xlfn.XLOOKUP(Q1_2025[[#This Row],[Artikelnr]],Artikel_prijzen[Artnr],Artikel_prijzen[Groep],"")</f>
        <v>Elektra</v>
      </c>
      <c r="J1974" s="10">
        <f>_xlfn.XLOOKUP(Q1_2025[[#This Row],[Artikelnr]],Artikel_prijzen[Artnr],Artikel_prijzen[Prijs 2025],"")</f>
        <v>339.9</v>
      </c>
      <c r="K1974" s="10" t="str">
        <f>IF(Q1_2025[[#This Row],[Artikelprijs]]&lt;&gt;"",IF(Q1_2025[[#This Row],[Stuksprijs]]=Q1_2025[[#This Row],[Artikelprijs]],"Prijs gelijk","Prijs wijkt af"),"")</f>
        <v>Prijs wijkt af</v>
      </c>
      <c r="L1974" s="10"/>
      <c r="M1974" t="s">
        <v>536</v>
      </c>
      <c r="N1974" s="10">
        <f>IF(Q1_2025[[#This Row],[Prijstype]]="Artikelprijs",Q1_2025[[#This Row],[Artikelprijs]],Q1_2025[[#This Row],[Stuksprijs]])</f>
        <v>339.9</v>
      </c>
      <c r="O1974" s="10">
        <f>IF(Q1_2025[[#This Row],[Prijstype]]="Artikelprijs",Q1_2025[[#This Row],[Artikelprijs]] * Q1_2025[[#This Row],[Besteld]],Q1_2025[[#This Row],[Brutobedrag]])</f>
        <v>339.9</v>
      </c>
      <c r="P1974" s="10">
        <f>IF(Q1_2025[[#This Row],[Prijstype]] = "Artikelprijs",Q1_2025[[#This Row],[Brutobedrag 2]]*(100-Q1_2025[[#This Row],[Relatiekorting percentage]])/100,Q1_2025[[#This Row],[Bruto - Rel.korting]])</f>
        <v>339.9</v>
      </c>
    </row>
    <row r="1975" spans="1:16" x14ac:dyDescent="0.3">
      <c r="A1975" t="s">
        <v>310</v>
      </c>
      <c r="B1975">
        <v>5022047</v>
      </c>
      <c r="C1975" t="s">
        <v>278</v>
      </c>
      <c r="D1975">
        <v>1</v>
      </c>
      <c r="E1975" s="10">
        <v>438.5</v>
      </c>
      <c r="F1975" s="10">
        <v>438.5</v>
      </c>
      <c r="G1975" s="10">
        <v>438.5</v>
      </c>
      <c r="H1975">
        <v>0</v>
      </c>
      <c r="I1975" s="10" t="str">
        <f>_xlfn.XLOOKUP(Q1_2025[[#This Row],[Artikelnr]],Artikel_prijzen[Artnr],Artikel_prijzen[Groep],"")</f>
        <v>Elektra</v>
      </c>
      <c r="J1975" s="10">
        <f>_xlfn.XLOOKUP(Q1_2025[[#This Row],[Artikelnr]],Artikel_prijzen[Artnr],Artikel_prijzen[Prijs 2025],"")</f>
        <v>329.6</v>
      </c>
      <c r="K1975" s="10" t="str">
        <f>IF(Q1_2025[[#This Row],[Artikelprijs]]&lt;&gt;"",IF(Q1_2025[[#This Row],[Stuksprijs]]=Q1_2025[[#This Row],[Artikelprijs]],"Prijs gelijk","Prijs wijkt af"),"")</f>
        <v>Prijs wijkt af</v>
      </c>
      <c r="L1975" s="10"/>
      <c r="M1975" t="s">
        <v>536</v>
      </c>
      <c r="N1975" s="10">
        <f>IF(Q1_2025[[#This Row],[Prijstype]]="Artikelprijs",Q1_2025[[#This Row],[Artikelprijs]],Q1_2025[[#This Row],[Stuksprijs]])</f>
        <v>329.6</v>
      </c>
      <c r="O1975" s="10">
        <f>IF(Q1_2025[[#This Row],[Prijstype]]="Artikelprijs",Q1_2025[[#This Row],[Artikelprijs]] * Q1_2025[[#This Row],[Besteld]],Q1_2025[[#This Row],[Brutobedrag]])</f>
        <v>329.6</v>
      </c>
      <c r="P1975" s="10">
        <f>IF(Q1_2025[[#This Row],[Prijstype]] = "Artikelprijs",Q1_2025[[#This Row],[Brutobedrag 2]]*(100-Q1_2025[[#This Row],[Relatiekorting percentage]])/100,Q1_2025[[#This Row],[Bruto - Rel.korting]])</f>
        <v>329.6</v>
      </c>
    </row>
    <row r="1976" spans="1:16" x14ac:dyDescent="0.3">
      <c r="A1976" t="s">
        <v>310</v>
      </c>
      <c r="B1976">
        <v>5021034</v>
      </c>
      <c r="C1976" t="s">
        <v>276</v>
      </c>
      <c r="D1976">
        <v>1</v>
      </c>
      <c r="E1976" s="10">
        <v>180</v>
      </c>
      <c r="F1976" s="10">
        <v>180</v>
      </c>
      <c r="G1976" s="10">
        <v>180</v>
      </c>
      <c r="H1976">
        <v>0</v>
      </c>
      <c r="I1976" s="10" t="str">
        <f>_xlfn.XLOOKUP(Q1_2025[[#This Row],[Artikelnr]],Artikel_prijzen[Artnr],Artikel_prijzen[Groep],"")</f>
        <v>Elektra</v>
      </c>
      <c r="J1976" s="10">
        <f>_xlfn.XLOOKUP(Q1_2025[[#This Row],[Artikelnr]],Artikel_prijzen[Artnr],Artikel_prijzen[Prijs 2025],"")</f>
        <v>106.8625</v>
      </c>
      <c r="K1976" s="10" t="str">
        <f>IF(Q1_2025[[#This Row],[Artikelprijs]]&lt;&gt;"",IF(Q1_2025[[#This Row],[Stuksprijs]]=Q1_2025[[#This Row],[Artikelprijs]],"Prijs gelijk","Prijs wijkt af"),"")</f>
        <v>Prijs wijkt af</v>
      </c>
      <c r="L1976" s="10"/>
      <c r="M1976" t="s">
        <v>536</v>
      </c>
      <c r="N1976" s="10">
        <f>IF(Q1_2025[[#This Row],[Prijstype]]="Artikelprijs",Q1_2025[[#This Row],[Artikelprijs]],Q1_2025[[#This Row],[Stuksprijs]])</f>
        <v>106.8625</v>
      </c>
      <c r="O1976" s="10">
        <f>IF(Q1_2025[[#This Row],[Prijstype]]="Artikelprijs",Q1_2025[[#This Row],[Artikelprijs]] * Q1_2025[[#This Row],[Besteld]],Q1_2025[[#This Row],[Brutobedrag]])</f>
        <v>106.8625</v>
      </c>
      <c r="P1976" s="10">
        <f>IF(Q1_2025[[#This Row],[Prijstype]] = "Artikelprijs",Q1_2025[[#This Row],[Brutobedrag 2]]*(100-Q1_2025[[#This Row],[Relatiekorting percentage]])/100,Q1_2025[[#This Row],[Bruto - Rel.korting]])</f>
        <v>106.8625</v>
      </c>
    </row>
    <row r="1977" spans="1:16" x14ac:dyDescent="0.3">
      <c r="A1977" t="s">
        <v>310</v>
      </c>
      <c r="B1977">
        <v>5020001</v>
      </c>
      <c r="C1977" t="s">
        <v>46</v>
      </c>
      <c r="D1977">
        <v>1</v>
      </c>
      <c r="E1977" s="10">
        <v>29.35</v>
      </c>
      <c r="F1977" s="10">
        <v>29.35</v>
      </c>
      <c r="G1977" s="10">
        <v>29.35</v>
      </c>
      <c r="H1977">
        <v>0</v>
      </c>
      <c r="I1977" s="10" t="str">
        <f>_xlfn.XLOOKUP(Q1_2025[[#This Row],[Artikelnr]],Artikel_prijzen[Artnr],Artikel_prijzen[Groep],"")</f>
        <v/>
      </c>
      <c r="J1977" s="10" t="str">
        <f>_xlfn.XLOOKUP(Q1_2025[[#This Row],[Artikelnr]],Artikel_prijzen[Artnr],Artikel_prijzen[Prijs 2025],"")</f>
        <v/>
      </c>
      <c r="K1977" s="10" t="str">
        <f>IF(Q1_2025[[#This Row],[Artikelprijs]]&lt;&gt;"",IF(Q1_2025[[#This Row],[Stuksprijs]]=Q1_2025[[#This Row],[Artikelprijs]],"Prijs gelijk","Prijs wijkt af"),"")</f>
        <v/>
      </c>
      <c r="L1977" s="10"/>
      <c r="N1977" s="10">
        <f>IF(Q1_2025[[#This Row],[Prijstype]]="Artikelprijs",Q1_2025[[#This Row],[Artikelprijs]],Q1_2025[[#This Row],[Stuksprijs]])</f>
        <v>29.35</v>
      </c>
      <c r="O1977" s="10">
        <f>IF(Q1_2025[[#This Row],[Prijstype]]="Artikelprijs",Q1_2025[[#This Row],[Artikelprijs]] * Q1_2025[[#This Row],[Besteld]],Q1_2025[[#This Row],[Brutobedrag]])</f>
        <v>29.35</v>
      </c>
      <c r="P1977" s="10">
        <f>IF(Q1_2025[[#This Row],[Prijstype]] = "Artikelprijs",Q1_2025[[#This Row],[Brutobedrag 2]]*(100-Q1_2025[[#This Row],[Relatiekorting percentage]])/100,Q1_2025[[#This Row],[Bruto - Rel.korting]])</f>
        <v>29.35</v>
      </c>
    </row>
    <row r="1978" spans="1:16" x14ac:dyDescent="0.3">
      <c r="A1978" t="s">
        <v>310</v>
      </c>
      <c r="B1978">
        <v>5021034</v>
      </c>
      <c r="C1978" t="s">
        <v>276</v>
      </c>
      <c r="D1978">
        <v>8</v>
      </c>
      <c r="E1978" s="10">
        <v>180</v>
      </c>
      <c r="F1978" s="10">
        <v>1440</v>
      </c>
      <c r="G1978" s="10">
        <v>1440</v>
      </c>
      <c r="H1978">
        <v>0</v>
      </c>
      <c r="I1978" s="10" t="str">
        <f>_xlfn.XLOOKUP(Q1_2025[[#This Row],[Artikelnr]],Artikel_prijzen[Artnr],Artikel_prijzen[Groep],"")</f>
        <v>Elektra</v>
      </c>
      <c r="J1978" s="10">
        <f>_xlfn.XLOOKUP(Q1_2025[[#This Row],[Artikelnr]],Artikel_prijzen[Artnr],Artikel_prijzen[Prijs 2025],"")</f>
        <v>106.8625</v>
      </c>
      <c r="K1978" s="10" t="str">
        <f>IF(Q1_2025[[#This Row],[Artikelprijs]]&lt;&gt;"",IF(Q1_2025[[#This Row],[Stuksprijs]]=Q1_2025[[#This Row],[Artikelprijs]],"Prijs gelijk","Prijs wijkt af"),"")</f>
        <v>Prijs wijkt af</v>
      </c>
      <c r="L1978" s="10"/>
      <c r="M1978" t="s">
        <v>536</v>
      </c>
      <c r="N1978" s="10">
        <f>IF(Q1_2025[[#This Row],[Prijstype]]="Artikelprijs",Q1_2025[[#This Row],[Artikelprijs]],Q1_2025[[#This Row],[Stuksprijs]])</f>
        <v>106.8625</v>
      </c>
      <c r="O1978" s="10">
        <f>IF(Q1_2025[[#This Row],[Prijstype]]="Artikelprijs",Q1_2025[[#This Row],[Artikelprijs]] * Q1_2025[[#This Row],[Besteld]],Q1_2025[[#This Row],[Brutobedrag]])</f>
        <v>854.9</v>
      </c>
      <c r="P1978" s="10">
        <f>IF(Q1_2025[[#This Row],[Prijstype]] = "Artikelprijs",Q1_2025[[#This Row],[Brutobedrag 2]]*(100-Q1_2025[[#This Row],[Relatiekorting percentage]])/100,Q1_2025[[#This Row],[Bruto - Rel.korting]])</f>
        <v>854.9</v>
      </c>
    </row>
    <row r="1979" spans="1:16" x14ac:dyDescent="0.3">
      <c r="A1979" t="s">
        <v>310</v>
      </c>
      <c r="B1979">
        <v>5022029</v>
      </c>
      <c r="C1979" t="s">
        <v>282</v>
      </c>
      <c r="D1979">
        <v>1</v>
      </c>
      <c r="E1979" s="10">
        <v>514.14</v>
      </c>
      <c r="F1979" s="10">
        <v>514.14</v>
      </c>
      <c r="G1979" s="10">
        <v>514.14</v>
      </c>
      <c r="H1979">
        <v>0</v>
      </c>
      <c r="I1979" s="10" t="str">
        <f>_xlfn.XLOOKUP(Q1_2025[[#This Row],[Artikelnr]],Artikel_prijzen[Artnr],Artikel_prijzen[Groep],"")</f>
        <v>Elektra</v>
      </c>
      <c r="J1979" s="10">
        <f>_xlfn.XLOOKUP(Q1_2025[[#This Row],[Artikelnr]],Artikel_prijzen[Artnr],Artikel_prijzen[Prijs 2025],"")</f>
        <v>339.9</v>
      </c>
      <c r="K1979" s="10" t="str">
        <f>IF(Q1_2025[[#This Row],[Artikelprijs]]&lt;&gt;"",IF(Q1_2025[[#This Row],[Stuksprijs]]=Q1_2025[[#This Row],[Artikelprijs]],"Prijs gelijk","Prijs wijkt af"),"")</f>
        <v>Prijs wijkt af</v>
      </c>
      <c r="L1979" s="10"/>
      <c r="M1979" t="s">
        <v>536</v>
      </c>
      <c r="N1979" s="10">
        <f>IF(Q1_2025[[#This Row],[Prijstype]]="Artikelprijs",Q1_2025[[#This Row],[Artikelprijs]],Q1_2025[[#This Row],[Stuksprijs]])</f>
        <v>339.9</v>
      </c>
      <c r="O1979" s="10">
        <f>IF(Q1_2025[[#This Row],[Prijstype]]="Artikelprijs",Q1_2025[[#This Row],[Artikelprijs]] * Q1_2025[[#This Row],[Besteld]],Q1_2025[[#This Row],[Brutobedrag]])</f>
        <v>339.9</v>
      </c>
      <c r="P1979" s="10">
        <f>IF(Q1_2025[[#This Row],[Prijstype]] = "Artikelprijs",Q1_2025[[#This Row],[Brutobedrag 2]]*(100-Q1_2025[[#This Row],[Relatiekorting percentage]])/100,Q1_2025[[#This Row],[Bruto - Rel.korting]])</f>
        <v>339.9</v>
      </c>
    </row>
    <row r="1980" spans="1:16" x14ac:dyDescent="0.3">
      <c r="A1980" t="s">
        <v>310</v>
      </c>
      <c r="B1980">
        <v>5021034</v>
      </c>
      <c r="C1980" t="s">
        <v>276</v>
      </c>
      <c r="D1980">
        <v>1</v>
      </c>
      <c r="E1980" s="10">
        <v>180</v>
      </c>
      <c r="F1980" s="10">
        <v>180</v>
      </c>
      <c r="G1980" s="10">
        <v>180</v>
      </c>
      <c r="H1980">
        <v>0</v>
      </c>
      <c r="I1980" s="10" t="str">
        <f>_xlfn.XLOOKUP(Q1_2025[[#This Row],[Artikelnr]],Artikel_prijzen[Artnr],Artikel_prijzen[Groep],"")</f>
        <v>Elektra</v>
      </c>
      <c r="J1980" s="10">
        <f>_xlfn.XLOOKUP(Q1_2025[[#This Row],[Artikelnr]],Artikel_prijzen[Artnr],Artikel_prijzen[Prijs 2025],"")</f>
        <v>106.8625</v>
      </c>
      <c r="K1980" s="10" t="str">
        <f>IF(Q1_2025[[#This Row],[Artikelprijs]]&lt;&gt;"",IF(Q1_2025[[#This Row],[Stuksprijs]]=Q1_2025[[#This Row],[Artikelprijs]],"Prijs gelijk","Prijs wijkt af"),"")</f>
        <v>Prijs wijkt af</v>
      </c>
      <c r="L1980" s="10"/>
      <c r="M1980" t="s">
        <v>536</v>
      </c>
      <c r="N1980" s="10">
        <f>IF(Q1_2025[[#This Row],[Prijstype]]="Artikelprijs",Q1_2025[[#This Row],[Artikelprijs]],Q1_2025[[#This Row],[Stuksprijs]])</f>
        <v>106.8625</v>
      </c>
      <c r="O1980" s="10">
        <f>IF(Q1_2025[[#This Row],[Prijstype]]="Artikelprijs",Q1_2025[[#This Row],[Artikelprijs]] * Q1_2025[[#This Row],[Besteld]],Q1_2025[[#This Row],[Brutobedrag]])</f>
        <v>106.8625</v>
      </c>
      <c r="P1980" s="10">
        <f>IF(Q1_2025[[#This Row],[Prijstype]] = "Artikelprijs",Q1_2025[[#This Row],[Brutobedrag 2]]*(100-Q1_2025[[#This Row],[Relatiekorting percentage]])/100,Q1_2025[[#This Row],[Bruto - Rel.korting]])</f>
        <v>106.8625</v>
      </c>
    </row>
    <row r="1981" spans="1:16" x14ac:dyDescent="0.3">
      <c r="A1981" t="s">
        <v>310</v>
      </c>
      <c r="B1981">
        <v>5022047</v>
      </c>
      <c r="C1981" t="s">
        <v>278</v>
      </c>
      <c r="D1981">
        <v>1</v>
      </c>
      <c r="E1981" s="10">
        <v>438.5</v>
      </c>
      <c r="F1981" s="10">
        <v>438.5</v>
      </c>
      <c r="G1981" s="10">
        <v>438.5</v>
      </c>
      <c r="H1981">
        <v>0</v>
      </c>
      <c r="I1981" s="10" t="str">
        <f>_xlfn.XLOOKUP(Q1_2025[[#This Row],[Artikelnr]],Artikel_prijzen[Artnr],Artikel_prijzen[Groep],"")</f>
        <v>Elektra</v>
      </c>
      <c r="J1981" s="10">
        <f>_xlfn.XLOOKUP(Q1_2025[[#This Row],[Artikelnr]],Artikel_prijzen[Artnr],Artikel_prijzen[Prijs 2025],"")</f>
        <v>329.6</v>
      </c>
      <c r="K1981" s="10" t="str">
        <f>IF(Q1_2025[[#This Row],[Artikelprijs]]&lt;&gt;"",IF(Q1_2025[[#This Row],[Stuksprijs]]=Q1_2025[[#This Row],[Artikelprijs]],"Prijs gelijk","Prijs wijkt af"),"")</f>
        <v>Prijs wijkt af</v>
      </c>
      <c r="L1981" s="10"/>
      <c r="M1981" t="s">
        <v>536</v>
      </c>
      <c r="N1981" s="10">
        <f>IF(Q1_2025[[#This Row],[Prijstype]]="Artikelprijs",Q1_2025[[#This Row],[Artikelprijs]],Q1_2025[[#This Row],[Stuksprijs]])</f>
        <v>329.6</v>
      </c>
      <c r="O1981" s="10">
        <f>IF(Q1_2025[[#This Row],[Prijstype]]="Artikelprijs",Q1_2025[[#This Row],[Artikelprijs]] * Q1_2025[[#This Row],[Besteld]],Q1_2025[[#This Row],[Brutobedrag]])</f>
        <v>329.6</v>
      </c>
      <c r="P1981" s="10">
        <f>IF(Q1_2025[[#This Row],[Prijstype]] = "Artikelprijs",Q1_2025[[#This Row],[Brutobedrag 2]]*(100-Q1_2025[[#This Row],[Relatiekorting percentage]])/100,Q1_2025[[#This Row],[Bruto - Rel.korting]])</f>
        <v>329.6</v>
      </c>
    </row>
    <row r="1982" spans="1:16" x14ac:dyDescent="0.3">
      <c r="A1982" t="s">
        <v>310</v>
      </c>
      <c r="B1982">
        <v>5021034</v>
      </c>
      <c r="C1982" t="s">
        <v>276</v>
      </c>
      <c r="D1982">
        <v>1</v>
      </c>
      <c r="E1982" s="10">
        <v>180</v>
      </c>
      <c r="F1982" s="10">
        <v>180</v>
      </c>
      <c r="G1982" s="10">
        <v>180</v>
      </c>
      <c r="H1982">
        <v>0</v>
      </c>
      <c r="I1982" s="10" t="str">
        <f>_xlfn.XLOOKUP(Q1_2025[[#This Row],[Artikelnr]],Artikel_prijzen[Artnr],Artikel_prijzen[Groep],"")</f>
        <v>Elektra</v>
      </c>
      <c r="J1982" s="10">
        <f>_xlfn.XLOOKUP(Q1_2025[[#This Row],[Artikelnr]],Artikel_prijzen[Artnr],Artikel_prijzen[Prijs 2025],"")</f>
        <v>106.8625</v>
      </c>
      <c r="K1982" s="10" t="str">
        <f>IF(Q1_2025[[#This Row],[Artikelprijs]]&lt;&gt;"",IF(Q1_2025[[#This Row],[Stuksprijs]]=Q1_2025[[#This Row],[Artikelprijs]],"Prijs gelijk","Prijs wijkt af"),"")</f>
        <v>Prijs wijkt af</v>
      </c>
      <c r="L1982" s="10"/>
      <c r="M1982" t="s">
        <v>536</v>
      </c>
      <c r="N1982" s="10">
        <f>IF(Q1_2025[[#This Row],[Prijstype]]="Artikelprijs",Q1_2025[[#This Row],[Artikelprijs]],Q1_2025[[#This Row],[Stuksprijs]])</f>
        <v>106.8625</v>
      </c>
      <c r="O1982" s="10">
        <f>IF(Q1_2025[[#This Row],[Prijstype]]="Artikelprijs",Q1_2025[[#This Row],[Artikelprijs]] * Q1_2025[[#This Row],[Besteld]],Q1_2025[[#This Row],[Brutobedrag]])</f>
        <v>106.8625</v>
      </c>
      <c r="P1982" s="10">
        <f>IF(Q1_2025[[#This Row],[Prijstype]] = "Artikelprijs",Q1_2025[[#This Row],[Brutobedrag 2]]*(100-Q1_2025[[#This Row],[Relatiekorting percentage]])/100,Q1_2025[[#This Row],[Bruto - Rel.korting]])</f>
        <v>106.8625</v>
      </c>
    </row>
    <row r="1983" spans="1:16" x14ac:dyDescent="0.3">
      <c r="A1983" t="s">
        <v>310</v>
      </c>
      <c r="B1983">
        <v>5022033</v>
      </c>
      <c r="C1983" t="s">
        <v>286</v>
      </c>
      <c r="D1983">
        <v>1</v>
      </c>
      <c r="E1983" s="10">
        <v>748.75</v>
      </c>
      <c r="F1983" s="10">
        <v>748.75</v>
      </c>
      <c r="G1983" s="10">
        <v>748.75</v>
      </c>
      <c r="H1983">
        <v>0</v>
      </c>
      <c r="I1983" s="10" t="str">
        <f>_xlfn.XLOOKUP(Q1_2025[[#This Row],[Artikelnr]],Artikel_prijzen[Artnr],Artikel_prijzen[Groep],"")</f>
        <v>Elektra</v>
      </c>
      <c r="J1983" s="10">
        <f>_xlfn.XLOOKUP(Q1_2025[[#This Row],[Artikelnr]],Artikel_prijzen[Artnr],Artikel_prijzen[Prijs 2025],"")</f>
        <v>458.35</v>
      </c>
      <c r="K1983" s="10" t="str">
        <f>IF(Q1_2025[[#This Row],[Artikelprijs]]&lt;&gt;"",IF(Q1_2025[[#This Row],[Stuksprijs]]=Q1_2025[[#This Row],[Artikelprijs]],"Prijs gelijk","Prijs wijkt af"),"")</f>
        <v>Prijs wijkt af</v>
      </c>
      <c r="L1983" s="10"/>
      <c r="M1983" t="s">
        <v>536</v>
      </c>
      <c r="N1983" s="10">
        <f>IF(Q1_2025[[#This Row],[Prijstype]]="Artikelprijs",Q1_2025[[#This Row],[Artikelprijs]],Q1_2025[[#This Row],[Stuksprijs]])</f>
        <v>458.35</v>
      </c>
      <c r="O1983" s="10">
        <f>IF(Q1_2025[[#This Row],[Prijstype]]="Artikelprijs",Q1_2025[[#This Row],[Artikelprijs]] * Q1_2025[[#This Row],[Besteld]],Q1_2025[[#This Row],[Brutobedrag]])</f>
        <v>458.35</v>
      </c>
      <c r="P1983" s="10">
        <f>IF(Q1_2025[[#This Row],[Prijstype]] = "Artikelprijs",Q1_2025[[#This Row],[Brutobedrag 2]]*(100-Q1_2025[[#This Row],[Relatiekorting percentage]])/100,Q1_2025[[#This Row],[Bruto - Rel.korting]])</f>
        <v>458.35</v>
      </c>
    </row>
    <row r="1984" spans="1:16" x14ac:dyDescent="0.3">
      <c r="A1984" t="s">
        <v>310</v>
      </c>
      <c r="B1984">
        <v>5022049</v>
      </c>
      <c r="C1984" t="s">
        <v>280</v>
      </c>
      <c r="D1984">
        <v>1</v>
      </c>
      <c r="E1984" s="10">
        <v>547.83000000000004</v>
      </c>
      <c r="F1984" s="10">
        <v>547.83000000000004</v>
      </c>
      <c r="G1984" s="10">
        <v>547.83000000000004</v>
      </c>
      <c r="H1984">
        <v>0</v>
      </c>
      <c r="I1984" s="10" t="str">
        <f>_xlfn.XLOOKUP(Q1_2025[[#This Row],[Artikelnr]],Artikel_prijzen[Artnr],Artikel_prijzen[Groep],"")</f>
        <v>Elektra</v>
      </c>
      <c r="J1984" s="10">
        <f>_xlfn.XLOOKUP(Q1_2025[[#This Row],[Artikelnr]],Artikel_prijzen[Artnr],Artikel_prijzen[Prijs 2025],"")</f>
        <v>417.15</v>
      </c>
      <c r="K1984" s="10" t="str">
        <f>IF(Q1_2025[[#This Row],[Artikelprijs]]&lt;&gt;"",IF(Q1_2025[[#This Row],[Stuksprijs]]=Q1_2025[[#This Row],[Artikelprijs]],"Prijs gelijk","Prijs wijkt af"),"")</f>
        <v>Prijs wijkt af</v>
      </c>
      <c r="L1984" s="10"/>
      <c r="M1984" t="s">
        <v>536</v>
      </c>
      <c r="N1984" s="10">
        <f>IF(Q1_2025[[#This Row],[Prijstype]]="Artikelprijs",Q1_2025[[#This Row],[Artikelprijs]],Q1_2025[[#This Row],[Stuksprijs]])</f>
        <v>417.15</v>
      </c>
      <c r="O1984" s="10">
        <f>IF(Q1_2025[[#This Row],[Prijstype]]="Artikelprijs",Q1_2025[[#This Row],[Artikelprijs]] * Q1_2025[[#This Row],[Besteld]],Q1_2025[[#This Row],[Brutobedrag]])</f>
        <v>417.15</v>
      </c>
      <c r="P1984" s="10">
        <f>IF(Q1_2025[[#This Row],[Prijstype]] = "Artikelprijs",Q1_2025[[#This Row],[Brutobedrag 2]]*(100-Q1_2025[[#This Row],[Relatiekorting percentage]])/100,Q1_2025[[#This Row],[Bruto - Rel.korting]])</f>
        <v>417.15</v>
      </c>
    </row>
    <row r="1985" spans="1:16" x14ac:dyDescent="0.3">
      <c r="A1985" t="s">
        <v>310</v>
      </c>
      <c r="B1985">
        <v>5022027</v>
      </c>
      <c r="C1985" t="s">
        <v>279</v>
      </c>
      <c r="D1985">
        <v>1</v>
      </c>
      <c r="E1985" s="10">
        <v>429.38</v>
      </c>
      <c r="F1985" s="10">
        <v>429.38</v>
      </c>
      <c r="G1985" s="10">
        <v>429.38</v>
      </c>
      <c r="H1985">
        <v>0</v>
      </c>
      <c r="I1985" s="10" t="str">
        <f>_xlfn.XLOOKUP(Q1_2025[[#This Row],[Artikelnr]],Artikel_prijzen[Artnr],Artikel_prijzen[Groep],"")</f>
        <v>Elektra</v>
      </c>
      <c r="J1985" s="10">
        <f>_xlfn.XLOOKUP(Q1_2025[[#This Row],[Artikelnr]],Artikel_prijzen[Artnr],Artikel_prijzen[Prijs 2025],"")</f>
        <v>298.7</v>
      </c>
      <c r="K1985" s="10" t="str">
        <f>IF(Q1_2025[[#This Row],[Artikelprijs]]&lt;&gt;"",IF(Q1_2025[[#This Row],[Stuksprijs]]=Q1_2025[[#This Row],[Artikelprijs]],"Prijs gelijk","Prijs wijkt af"),"")</f>
        <v>Prijs wijkt af</v>
      </c>
      <c r="L1985" s="10"/>
      <c r="M1985" t="s">
        <v>536</v>
      </c>
      <c r="N1985" s="10">
        <f>IF(Q1_2025[[#This Row],[Prijstype]]="Artikelprijs",Q1_2025[[#This Row],[Artikelprijs]],Q1_2025[[#This Row],[Stuksprijs]])</f>
        <v>298.7</v>
      </c>
      <c r="O1985" s="10">
        <f>IF(Q1_2025[[#This Row],[Prijstype]]="Artikelprijs",Q1_2025[[#This Row],[Artikelprijs]] * Q1_2025[[#This Row],[Besteld]],Q1_2025[[#This Row],[Brutobedrag]])</f>
        <v>298.7</v>
      </c>
      <c r="P1985" s="10">
        <f>IF(Q1_2025[[#This Row],[Prijstype]] = "Artikelprijs",Q1_2025[[#This Row],[Brutobedrag 2]]*(100-Q1_2025[[#This Row],[Relatiekorting percentage]])/100,Q1_2025[[#This Row],[Bruto - Rel.korting]])</f>
        <v>298.7</v>
      </c>
    </row>
    <row r="1986" spans="1:16" x14ac:dyDescent="0.3">
      <c r="A1986" t="s">
        <v>310</v>
      </c>
      <c r="B1986">
        <v>5020004</v>
      </c>
      <c r="C1986" t="s">
        <v>231</v>
      </c>
      <c r="D1986">
        <v>1</v>
      </c>
      <c r="E1986" s="10">
        <v>77.25</v>
      </c>
      <c r="F1986" s="10">
        <v>77.25</v>
      </c>
      <c r="G1986" s="10">
        <v>77.25</v>
      </c>
      <c r="H1986">
        <v>0</v>
      </c>
      <c r="I1986" s="10" t="str">
        <f>_xlfn.XLOOKUP(Q1_2025[[#This Row],[Artikelnr]],Artikel_prijzen[Artnr],Artikel_prijzen[Groep],"")</f>
        <v/>
      </c>
      <c r="J1986" s="10" t="str">
        <f>_xlfn.XLOOKUP(Q1_2025[[#This Row],[Artikelnr]],Artikel_prijzen[Artnr],Artikel_prijzen[Prijs 2025],"")</f>
        <v/>
      </c>
      <c r="K1986" s="10" t="str">
        <f>IF(Q1_2025[[#This Row],[Artikelprijs]]&lt;&gt;"",IF(Q1_2025[[#This Row],[Stuksprijs]]=Q1_2025[[#This Row],[Artikelprijs]],"Prijs gelijk","Prijs wijkt af"),"")</f>
        <v/>
      </c>
      <c r="L1986" s="10"/>
      <c r="N1986" s="10">
        <f>IF(Q1_2025[[#This Row],[Prijstype]]="Artikelprijs",Q1_2025[[#This Row],[Artikelprijs]],Q1_2025[[#This Row],[Stuksprijs]])</f>
        <v>77.25</v>
      </c>
      <c r="O1986" s="10">
        <f>IF(Q1_2025[[#This Row],[Prijstype]]="Artikelprijs",Q1_2025[[#This Row],[Artikelprijs]] * Q1_2025[[#This Row],[Besteld]],Q1_2025[[#This Row],[Brutobedrag]])</f>
        <v>77.25</v>
      </c>
      <c r="P1986" s="10">
        <f>IF(Q1_2025[[#This Row],[Prijstype]] = "Artikelprijs",Q1_2025[[#This Row],[Brutobedrag 2]]*(100-Q1_2025[[#This Row],[Relatiekorting percentage]])/100,Q1_2025[[#This Row],[Bruto - Rel.korting]])</f>
        <v>77.25</v>
      </c>
    </row>
    <row r="1987" spans="1:16" x14ac:dyDescent="0.3">
      <c r="A1987" t="s">
        <v>310</v>
      </c>
      <c r="B1987">
        <v>5022047</v>
      </c>
      <c r="C1987" t="s">
        <v>278</v>
      </c>
      <c r="D1987">
        <v>1</v>
      </c>
      <c r="E1987" s="10">
        <v>526.20000000000005</v>
      </c>
      <c r="F1987" s="10">
        <v>526.20000000000005</v>
      </c>
      <c r="G1987" s="10">
        <v>526.20000000000005</v>
      </c>
      <c r="H1987">
        <v>0</v>
      </c>
      <c r="I1987" s="10" t="str">
        <f>_xlfn.XLOOKUP(Q1_2025[[#This Row],[Artikelnr]],Artikel_prijzen[Artnr],Artikel_prijzen[Groep],"")</f>
        <v>Elektra</v>
      </c>
      <c r="J1987" s="10">
        <f>_xlfn.XLOOKUP(Q1_2025[[#This Row],[Artikelnr]],Artikel_prijzen[Artnr],Artikel_prijzen[Prijs 2025],"")</f>
        <v>329.6</v>
      </c>
      <c r="K1987" s="10" t="str">
        <f>IF(Q1_2025[[#This Row],[Artikelprijs]]&lt;&gt;"",IF(Q1_2025[[#This Row],[Stuksprijs]]=Q1_2025[[#This Row],[Artikelprijs]],"Prijs gelijk","Prijs wijkt af"),"")</f>
        <v>Prijs wijkt af</v>
      </c>
      <c r="L1987" s="10"/>
      <c r="M1987" t="s">
        <v>536</v>
      </c>
      <c r="N1987" s="10">
        <f>IF(Q1_2025[[#This Row],[Prijstype]]="Artikelprijs",Q1_2025[[#This Row],[Artikelprijs]],Q1_2025[[#This Row],[Stuksprijs]])</f>
        <v>329.6</v>
      </c>
      <c r="O1987" s="10">
        <f>IF(Q1_2025[[#This Row],[Prijstype]]="Artikelprijs",Q1_2025[[#This Row],[Artikelprijs]] * Q1_2025[[#This Row],[Besteld]],Q1_2025[[#This Row],[Brutobedrag]])</f>
        <v>329.6</v>
      </c>
      <c r="P1987" s="10">
        <f>IF(Q1_2025[[#This Row],[Prijstype]] = "Artikelprijs",Q1_2025[[#This Row],[Brutobedrag 2]]*(100-Q1_2025[[#This Row],[Relatiekorting percentage]])/100,Q1_2025[[#This Row],[Bruto - Rel.korting]])</f>
        <v>329.6</v>
      </c>
    </row>
    <row r="1988" spans="1:16" x14ac:dyDescent="0.3">
      <c r="A1988" t="s">
        <v>310</v>
      </c>
      <c r="B1988">
        <v>5020004</v>
      </c>
      <c r="C1988" t="s">
        <v>231</v>
      </c>
      <c r="D1988">
        <v>1</v>
      </c>
      <c r="E1988" s="10">
        <v>-77.25</v>
      </c>
      <c r="F1988" s="10">
        <v>-77.25</v>
      </c>
      <c r="G1988" s="10">
        <v>-77.25</v>
      </c>
      <c r="H1988">
        <v>0</v>
      </c>
      <c r="I1988" s="10" t="str">
        <f>_xlfn.XLOOKUP(Q1_2025[[#This Row],[Artikelnr]],Artikel_prijzen[Artnr],Artikel_prijzen[Groep],"")</f>
        <v/>
      </c>
      <c r="J1988" s="10" t="str">
        <f>_xlfn.XLOOKUP(Q1_2025[[#This Row],[Artikelnr]],Artikel_prijzen[Artnr],Artikel_prijzen[Prijs 2025],"")</f>
        <v/>
      </c>
      <c r="K1988" s="10" t="str">
        <f>IF(Q1_2025[[#This Row],[Artikelprijs]]&lt;&gt;"",IF(Q1_2025[[#This Row],[Stuksprijs]]=Q1_2025[[#This Row],[Artikelprijs]],"Prijs gelijk","Prijs wijkt af"),"")</f>
        <v/>
      </c>
      <c r="L1988" s="10"/>
      <c r="N1988" s="10">
        <f>IF(Q1_2025[[#This Row],[Prijstype]]="Artikelprijs",Q1_2025[[#This Row],[Artikelprijs]],Q1_2025[[#This Row],[Stuksprijs]])</f>
        <v>-77.25</v>
      </c>
      <c r="O1988" s="10">
        <f>IF(Q1_2025[[#This Row],[Prijstype]]="Artikelprijs",Q1_2025[[#This Row],[Artikelprijs]] * Q1_2025[[#This Row],[Besteld]],Q1_2025[[#This Row],[Brutobedrag]])</f>
        <v>-77.25</v>
      </c>
      <c r="P1988" s="10">
        <f>IF(Q1_2025[[#This Row],[Prijstype]] = "Artikelprijs",Q1_2025[[#This Row],[Brutobedrag 2]]*(100-Q1_2025[[#This Row],[Relatiekorting percentage]])/100,Q1_2025[[#This Row],[Bruto - Rel.korting]])</f>
        <v>-77.25</v>
      </c>
    </row>
    <row r="1989" spans="1:16" x14ac:dyDescent="0.3">
      <c r="A1989" t="s">
        <v>310</v>
      </c>
      <c r="B1989">
        <v>5020001</v>
      </c>
      <c r="C1989" t="s">
        <v>46</v>
      </c>
      <c r="D1989">
        <v>1</v>
      </c>
      <c r="E1989" s="10">
        <v>29.35</v>
      </c>
      <c r="F1989" s="10">
        <v>29.35</v>
      </c>
      <c r="G1989" s="10">
        <v>29.35</v>
      </c>
      <c r="H1989">
        <v>0</v>
      </c>
      <c r="I1989" s="10" t="str">
        <f>_xlfn.XLOOKUP(Q1_2025[[#This Row],[Artikelnr]],Artikel_prijzen[Artnr],Artikel_prijzen[Groep],"")</f>
        <v/>
      </c>
      <c r="J1989" s="10" t="str">
        <f>_xlfn.XLOOKUP(Q1_2025[[#This Row],[Artikelnr]],Artikel_prijzen[Artnr],Artikel_prijzen[Prijs 2025],"")</f>
        <v/>
      </c>
      <c r="K1989" s="10" t="str">
        <f>IF(Q1_2025[[#This Row],[Artikelprijs]]&lt;&gt;"",IF(Q1_2025[[#This Row],[Stuksprijs]]=Q1_2025[[#This Row],[Artikelprijs]],"Prijs gelijk","Prijs wijkt af"),"")</f>
        <v/>
      </c>
      <c r="L1989" s="10"/>
      <c r="N1989" s="10">
        <f>IF(Q1_2025[[#This Row],[Prijstype]]="Artikelprijs",Q1_2025[[#This Row],[Artikelprijs]],Q1_2025[[#This Row],[Stuksprijs]])</f>
        <v>29.35</v>
      </c>
      <c r="O1989" s="10">
        <f>IF(Q1_2025[[#This Row],[Prijstype]]="Artikelprijs",Q1_2025[[#This Row],[Artikelprijs]] * Q1_2025[[#This Row],[Besteld]],Q1_2025[[#This Row],[Brutobedrag]])</f>
        <v>29.35</v>
      </c>
      <c r="P1989" s="10">
        <f>IF(Q1_2025[[#This Row],[Prijstype]] = "Artikelprijs",Q1_2025[[#This Row],[Brutobedrag 2]]*(100-Q1_2025[[#This Row],[Relatiekorting percentage]])/100,Q1_2025[[#This Row],[Bruto - Rel.korting]])</f>
        <v>29.35</v>
      </c>
    </row>
    <row r="1990" spans="1:16" x14ac:dyDescent="0.3">
      <c r="A1990" t="s">
        <v>310</v>
      </c>
      <c r="B1990">
        <v>5020002</v>
      </c>
      <c r="C1990" t="s">
        <v>56</v>
      </c>
      <c r="D1990">
        <v>1</v>
      </c>
      <c r="E1990" s="10">
        <v>39.65</v>
      </c>
      <c r="F1990" s="10">
        <v>39.65</v>
      </c>
      <c r="G1990" s="10">
        <v>39.65</v>
      </c>
      <c r="H1990">
        <v>0</v>
      </c>
      <c r="I1990" s="10" t="str">
        <f>_xlfn.XLOOKUP(Q1_2025[[#This Row],[Artikelnr]],Artikel_prijzen[Artnr],Artikel_prijzen[Groep],"")</f>
        <v/>
      </c>
      <c r="J1990" s="10" t="str">
        <f>_xlfn.XLOOKUP(Q1_2025[[#This Row],[Artikelnr]],Artikel_prijzen[Artnr],Artikel_prijzen[Prijs 2025],"")</f>
        <v/>
      </c>
      <c r="K1990" s="10" t="str">
        <f>IF(Q1_2025[[#This Row],[Artikelprijs]]&lt;&gt;"",IF(Q1_2025[[#This Row],[Stuksprijs]]=Q1_2025[[#This Row],[Artikelprijs]],"Prijs gelijk","Prijs wijkt af"),"")</f>
        <v/>
      </c>
      <c r="L1990" s="10"/>
      <c r="N1990" s="10">
        <f>IF(Q1_2025[[#This Row],[Prijstype]]="Artikelprijs",Q1_2025[[#This Row],[Artikelprijs]],Q1_2025[[#This Row],[Stuksprijs]])</f>
        <v>39.65</v>
      </c>
      <c r="O1990" s="10">
        <f>IF(Q1_2025[[#This Row],[Prijstype]]="Artikelprijs",Q1_2025[[#This Row],[Artikelprijs]] * Q1_2025[[#This Row],[Besteld]],Q1_2025[[#This Row],[Brutobedrag]])</f>
        <v>39.65</v>
      </c>
      <c r="P1990" s="10">
        <f>IF(Q1_2025[[#This Row],[Prijstype]] = "Artikelprijs",Q1_2025[[#This Row],[Brutobedrag 2]]*(100-Q1_2025[[#This Row],[Relatiekorting percentage]])/100,Q1_2025[[#This Row],[Bruto - Rel.korting]])</f>
        <v>39.65</v>
      </c>
    </row>
    <row r="1991" spans="1:16" x14ac:dyDescent="0.3">
      <c r="A1991" t="s">
        <v>310</v>
      </c>
      <c r="B1991">
        <v>5040010</v>
      </c>
      <c r="C1991" t="s">
        <v>318</v>
      </c>
      <c r="D1991">
        <v>1</v>
      </c>
      <c r="E1991" s="10">
        <v>448.05</v>
      </c>
      <c r="F1991" s="10">
        <v>448.05</v>
      </c>
      <c r="G1991" s="10">
        <v>448.05</v>
      </c>
      <c r="H1991">
        <v>0</v>
      </c>
      <c r="I1991" s="10" t="str">
        <f>_xlfn.XLOOKUP(Q1_2025[[#This Row],[Artikelnr]],Artikel_prijzen[Artnr],Artikel_prijzen[Groep],"")</f>
        <v>AV</v>
      </c>
      <c r="J1991" s="10">
        <f>_xlfn.XLOOKUP(Q1_2025[[#This Row],[Artikelnr]],Artikel_prijzen[Artnr],Artikel_prijzen[Prijs 2025],"")</f>
        <v>435</v>
      </c>
      <c r="K1991" s="10" t="str">
        <f>IF(Q1_2025[[#This Row],[Artikelprijs]]&lt;&gt;"",IF(Q1_2025[[#This Row],[Stuksprijs]]=Q1_2025[[#This Row],[Artikelprijs]],"Prijs gelijk","Prijs wijkt af"),"")</f>
        <v>Prijs wijkt af</v>
      </c>
      <c r="L1991" s="10"/>
      <c r="M1991" t="s">
        <v>536</v>
      </c>
      <c r="N1991" s="10">
        <f>IF(Q1_2025[[#This Row],[Prijstype]]="Artikelprijs",Q1_2025[[#This Row],[Artikelprijs]],Q1_2025[[#This Row],[Stuksprijs]])</f>
        <v>435</v>
      </c>
      <c r="O1991" s="10">
        <f>IF(Q1_2025[[#This Row],[Prijstype]]="Artikelprijs",Q1_2025[[#This Row],[Artikelprijs]] * Q1_2025[[#This Row],[Besteld]],Q1_2025[[#This Row],[Brutobedrag]])</f>
        <v>435</v>
      </c>
      <c r="P1991" s="10">
        <f>IF(Q1_2025[[#This Row],[Prijstype]] = "Artikelprijs",Q1_2025[[#This Row],[Brutobedrag 2]]*(100-Q1_2025[[#This Row],[Relatiekorting percentage]])/100,Q1_2025[[#This Row],[Bruto - Rel.korting]])</f>
        <v>435</v>
      </c>
    </row>
    <row r="1992" spans="1:16" x14ac:dyDescent="0.3">
      <c r="A1992" t="s">
        <v>310</v>
      </c>
      <c r="B1992">
        <v>5040011</v>
      </c>
      <c r="C1992" t="s">
        <v>321</v>
      </c>
      <c r="D1992">
        <v>1</v>
      </c>
      <c r="E1992" s="10">
        <v>638.6</v>
      </c>
      <c r="F1992" s="10">
        <v>638.6</v>
      </c>
      <c r="G1992" s="10">
        <v>638.6</v>
      </c>
      <c r="H1992">
        <v>0</v>
      </c>
      <c r="I1992" s="10" t="str">
        <f>_xlfn.XLOOKUP(Q1_2025[[#This Row],[Artikelnr]],Artikel_prijzen[Artnr],Artikel_prijzen[Groep],"")</f>
        <v>AV</v>
      </c>
      <c r="J1992" s="10">
        <f>_xlfn.XLOOKUP(Q1_2025[[#This Row],[Artikelnr]],Artikel_prijzen[Artnr],Artikel_prijzen[Prijs 2025],"")</f>
        <v>620</v>
      </c>
      <c r="K1992" s="10" t="str">
        <f>IF(Q1_2025[[#This Row],[Artikelprijs]]&lt;&gt;"",IF(Q1_2025[[#This Row],[Stuksprijs]]=Q1_2025[[#This Row],[Artikelprijs]],"Prijs gelijk","Prijs wijkt af"),"")</f>
        <v>Prijs wijkt af</v>
      </c>
      <c r="L1992" s="10"/>
      <c r="M1992" t="s">
        <v>536</v>
      </c>
      <c r="N1992" s="10">
        <f>IF(Q1_2025[[#This Row],[Prijstype]]="Artikelprijs",Q1_2025[[#This Row],[Artikelprijs]],Q1_2025[[#This Row],[Stuksprijs]])</f>
        <v>620</v>
      </c>
      <c r="O1992" s="10">
        <f>IF(Q1_2025[[#This Row],[Prijstype]]="Artikelprijs",Q1_2025[[#This Row],[Artikelprijs]] * Q1_2025[[#This Row],[Besteld]],Q1_2025[[#This Row],[Brutobedrag]])</f>
        <v>620</v>
      </c>
      <c r="P1992" s="10">
        <f>IF(Q1_2025[[#This Row],[Prijstype]] = "Artikelprijs",Q1_2025[[#This Row],[Brutobedrag 2]]*(100-Q1_2025[[#This Row],[Relatiekorting percentage]])/100,Q1_2025[[#This Row],[Bruto - Rel.korting]])</f>
        <v>620</v>
      </c>
    </row>
    <row r="1993" spans="1:16" x14ac:dyDescent="0.3">
      <c r="A1993" t="s">
        <v>310</v>
      </c>
      <c r="B1993">
        <v>5040018</v>
      </c>
      <c r="C1993" t="s">
        <v>319</v>
      </c>
      <c r="D1993">
        <v>1</v>
      </c>
      <c r="E1993" s="10">
        <v>65</v>
      </c>
      <c r="F1993" s="10">
        <v>65</v>
      </c>
      <c r="G1993" s="10">
        <v>65</v>
      </c>
      <c r="H1993">
        <v>0</v>
      </c>
      <c r="I1993" s="10" t="str">
        <f>_xlfn.XLOOKUP(Q1_2025[[#This Row],[Artikelnr]],Artikel_prijzen[Artnr],Artikel_prijzen[Groep],"")</f>
        <v/>
      </c>
      <c r="J1993" s="10" t="str">
        <f>_xlfn.XLOOKUP(Q1_2025[[#This Row],[Artikelnr]],Artikel_prijzen[Artnr],Artikel_prijzen[Prijs 2025],"")</f>
        <v/>
      </c>
      <c r="K1993" s="10" t="str">
        <f>IF(Q1_2025[[#This Row],[Artikelprijs]]&lt;&gt;"",IF(Q1_2025[[#This Row],[Stuksprijs]]=Q1_2025[[#This Row],[Artikelprijs]],"Prijs gelijk","Prijs wijkt af"),"")</f>
        <v/>
      </c>
      <c r="L1993" s="10"/>
      <c r="N1993" s="10">
        <f>IF(Q1_2025[[#This Row],[Prijstype]]="Artikelprijs",Q1_2025[[#This Row],[Artikelprijs]],Q1_2025[[#This Row],[Stuksprijs]])</f>
        <v>65</v>
      </c>
      <c r="O1993" s="10">
        <f>IF(Q1_2025[[#This Row],[Prijstype]]="Artikelprijs",Q1_2025[[#This Row],[Artikelprijs]] * Q1_2025[[#This Row],[Besteld]],Q1_2025[[#This Row],[Brutobedrag]])</f>
        <v>65</v>
      </c>
      <c r="P1993" s="10">
        <f>IF(Q1_2025[[#This Row],[Prijstype]] = "Artikelprijs",Q1_2025[[#This Row],[Brutobedrag 2]]*(100-Q1_2025[[#This Row],[Relatiekorting percentage]])/100,Q1_2025[[#This Row],[Bruto - Rel.korting]])</f>
        <v>65</v>
      </c>
    </row>
    <row r="1994" spans="1:16" x14ac:dyDescent="0.3">
      <c r="A1994" t="s">
        <v>310</v>
      </c>
      <c r="B1994">
        <v>5040256</v>
      </c>
      <c r="C1994" t="s">
        <v>315</v>
      </c>
      <c r="D1994">
        <v>1</v>
      </c>
      <c r="E1994" s="10">
        <v>65</v>
      </c>
      <c r="F1994" s="10">
        <v>65</v>
      </c>
      <c r="G1994" s="10">
        <v>65</v>
      </c>
      <c r="H1994">
        <v>0</v>
      </c>
      <c r="I1994" s="10" t="str">
        <f>_xlfn.XLOOKUP(Q1_2025[[#This Row],[Artikelnr]],Artikel_prijzen[Artnr],Artikel_prijzen[Groep],"")</f>
        <v/>
      </c>
      <c r="J1994" s="10" t="str">
        <f>_xlfn.XLOOKUP(Q1_2025[[#This Row],[Artikelnr]],Artikel_prijzen[Artnr],Artikel_prijzen[Prijs 2025],"")</f>
        <v/>
      </c>
      <c r="K1994" s="10" t="str">
        <f>IF(Q1_2025[[#This Row],[Artikelprijs]]&lt;&gt;"",IF(Q1_2025[[#This Row],[Stuksprijs]]=Q1_2025[[#This Row],[Artikelprijs]],"Prijs gelijk","Prijs wijkt af"),"")</f>
        <v/>
      </c>
      <c r="L1994" s="10"/>
      <c r="N1994" s="10">
        <f>IF(Q1_2025[[#This Row],[Prijstype]]="Artikelprijs",Q1_2025[[#This Row],[Artikelprijs]],Q1_2025[[#This Row],[Stuksprijs]])</f>
        <v>65</v>
      </c>
      <c r="O1994" s="10">
        <f>IF(Q1_2025[[#This Row],[Prijstype]]="Artikelprijs",Q1_2025[[#This Row],[Artikelprijs]] * Q1_2025[[#This Row],[Besteld]],Q1_2025[[#This Row],[Brutobedrag]])</f>
        <v>65</v>
      </c>
      <c r="P1994" s="10">
        <f>IF(Q1_2025[[#This Row],[Prijstype]] = "Artikelprijs",Q1_2025[[#This Row],[Brutobedrag 2]]*(100-Q1_2025[[#This Row],[Relatiekorting percentage]])/100,Q1_2025[[#This Row],[Bruto - Rel.korting]])</f>
        <v>65</v>
      </c>
    </row>
    <row r="1995" spans="1:16" x14ac:dyDescent="0.3">
      <c r="A1995" t="s">
        <v>310</v>
      </c>
      <c r="B1995">
        <v>5022027</v>
      </c>
      <c r="C1995" t="s">
        <v>279</v>
      </c>
      <c r="D1995">
        <v>1</v>
      </c>
      <c r="E1995" s="10">
        <v>429.38</v>
      </c>
      <c r="F1995" s="10">
        <v>429.38</v>
      </c>
      <c r="G1995" s="10">
        <v>429.38</v>
      </c>
      <c r="H1995">
        <v>0</v>
      </c>
      <c r="I1995" s="10" t="str">
        <f>_xlfn.XLOOKUP(Q1_2025[[#This Row],[Artikelnr]],Artikel_prijzen[Artnr],Artikel_prijzen[Groep],"")</f>
        <v>Elektra</v>
      </c>
      <c r="J1995" s="10">
        <f>_xlfn.XLOOKUP(Q1_2025[[#This Row],[Artikelnr]],Artikel_prijzen[Artnr],Artikel_prijzen[Prijs 2025],"")</f>
        <v>298.7</v>
      </c>
      <c r="K1995" s="10" t="str">
        <f>IF(Q1_2025[[#This Row],[Artikelprijs]]&lt;&gt;"",IF(Q1_2025[[#This Row],[Stuksprijs]]=Q1_2025[[#This Row],[Artikelprijs]],"Prijs gelijk","Prijs wijkt af"),"")</f>
        <v>Prijs wijkt af</v>
      </c>
      <c r="L1995" s="10"/>
      <c r="M1995" t="s">
        <v>536</v>
      </c>
      <c r="N1995" s="10">
        <f>IF(Q1_2025[[#This Row],[Prijstype]]="Artikelprijs",Q1_2025[[#This Row],[Artikelprijs]],Q1_2025[[#This Row],[Stuksprijs]])</f>
        <v>298.7</v>
      </c>
      <c r="O1995" s="10">
        <f>IF(Q1_2025[[#This Row],[Prijstype]]="Artikelprijs",Q1_2025[[#This Row],[Artikelprijs]] * Q1_2025[[#This Row],[Besteld]],Q1_2025[[#This Row],[Brutobedrag]])</f>
        <v>298.7</v>
      </c>
      <c r="P1995" s="10">
        <f>IF(Q1_2025[[#This Row],[Prijstype]] = "Artikelprijs",Q1_2025[[#This Row],[Brutobedrag 2]]*(100-Q1_2025[[#This Row],[Relatiekorting percentage]])/100,Q1_2025[[#This Row],[Bruto - Rel.korting]])</f>
        <v>298.7</v>
      </c>
    </row>
    <row r="1996" spans="1:16" x14ac:dyDescent="0.3">
      <c r="A1996" t="s">
        <v>310</v>
      </c>
      <c r="B1996">
        <v>5022033</v>
      </c>
      <c r="C1996" t="s">
        <v>286</v>
      </c>
      <c r="D1996">
        <v>1</v>
      </c>
      <c r="E1996" s="10">
        <v>748.75</v>
      </c>
      <c r="F1996" s="10">
        <v>748.75</v>
      </c>
      <c r="G1996" s="10">
        <v>748.75</v>
      </c>
      <c r="H1996">
        <v>0</v>
      </c>
      <c r="I1996" s="10" t="str">
        <f>_xlfn.XLOOKUP(Q1_2025[[#This Row],[Artikelnr]],Artikel_prijzen[Artnr],Artikel_prijzen[Groep],"")</f>
        <v>Elektra</v>
      </c>
      <c r="J1996" s="10">
        <f>_xlfn.XLOOKUP(Q1_2025[[#This Row],[Artikelnr]],Artikel_prijzen[Artnr],Artikel_prijzen[Prijs 2025],"")</f>
        <v>458.35</v>
      </c>
      <c r="K1996" s="10" t="str">
        <f>IF(Q1_2025[[#This Row],[Artikelprijs]]&lt;&gt;"",IF(Q1_2025[[#This Row],[Stuksprijs]]=Q1_2025[[#This Row],[Artikelprijs]],"Prijs gelijk","Prijs wijkt af"),"")</f>
        <v>Prijs wijkt af</v>
      </c>
      <c r="L1996" s="10"/>
      <c r="M1996" t="s">
        <v>536</v>
      </c>
      <c r="N1996" s="10">
        <f>IF(Q1_2025[[#This Row],[Prijstype]]="Artikelprijs",Q1_2025[[#This Row],[Artikelprijs]],Q1_2025[[#This Row],[Stuksprijs]])</f>
        <v>458.35</v>
      </c>
      <c r="O1996" s="10">
        <f>IF(Q1_2025[[#This Row],[Prijstype]]="Artikelprijs",Q1_2025[[#This Row],[Artikelprijs]] * Q1_2025[[#This Row],[Besteld]],Q1_2025[[#This Row],[Brutobedrag]])</f>
        <v>458.35</v>
      </c>
      <c r="P1996" s="10">
        <f>IF(Q1_2025[[#This Row],[Prijstype]] = "Artikelprijs",Q1_2025[[#This Row],[Brutobedrag 2]]*(100-Q1_2025[[#This Row],[Relatiekorting percentage]])/100,Q1_2025[[#This Row],[Bruto - Rel.korting]])</f>
        <v>458.35</v>
      </c>
    </row>
    <row r="1997" spans="1:16" x14ac:dyDescent="0.3">
      <c r="A1997" t="s">
        <v>310</v>
      </c>
      <c r="B1997">
        <v>5022047</v>
      </c>
      <c r="C1997" t="s">
        <v>278</v>
      </c>
      <c r="D1997">
        <v>1</v>
      </c>
      <c r="E1997" s="10">
        <v>438.5</v>
      </c>
      <c r="F1997" s="10">
        <v>438.5</v>
      </c>
      <c r="G1997" s="10">
        <v>438.5</v>
      </c>
      <c r="H1997">
        <v>0</v>
      </c>
      <c r="I1997" s="10" t="str">
        <f>_xlfn.XLOOKUP(Q1_2025[[#This Row],[Artikelnr]],Artikel_prijzen[Artnr],Artikel_prijzen[Groep],"")</f>
        <v>Elektra</v>
      </c>
      <c r="J1997" s="10">
        <f>_xlfn.XLOOKUP(Q1_2025[[#This Row],[Artikelnr]],Artikel_prijzen[Artnr],Artikel_prijzen[Prijs 2025],"")</f>
        <v>329.6</v>
      </c>
      <c r="K1997" s="10" t="str">
        <f>IF(Q1_2025[[#This Row],[Artikelprijs]]&lt;&gt;"",IF(Q1_2025[[#This Row],[Stuksprijs]]=Q1_2025[[#This Row],[Artikelprijs]],"Prijs gelijk","Prijs wijkt af"),"")</f>
        <v>Prijs wijkt af</v>
      </c>
      <c r="L1997" s="10"/>
      <c r="M1997" t="s">
        <v>536</v>
      </c>
      <c r="N1997" s="10">
        <f>IF(Q1_2025[[#This Row],[Prijstype]]="Artikelprijs",Q1_2025[[#This Row],[Artikelprijs]],Q1_2025[[#This Row],[Stuksprijs]])</f>
        <v>329.6</v>
      </c>
      <c r="O1997" s="10">
        <f>IF(Q1_2025[[#This Row],[Prijstype]]="Artikelprijs",Q1_2025[[#This Row],[Artikelprijs]] * Q1_2025[[#This Row],[Besteld]],Q1_2025[[#This Row],[Brutobedrag]])</f>
        <v>329.6</v>
      </c>
      <c r="P1997" s="10">
        <f>IF(Q1_2025[[#This Row],[Prijstype]] = "Artikelprijs",Q1_2025[[#This Row],[Brutobedrag 2]]*(100-Q1_2025[[#This Row],[Relatiekorting percentage]])/100,Q1_2025[[#This Row],[Bruto - Rel.korting]])</f>
        <v>329.6</v>
      </c>
    </row>
    <row r="1998" spans="1:16" x14ac:dyDescent="0.3">
      <c r="A1998" t="s">
        <v>310</v>
      </c>
      <c r="B1998">
        <v>5010017</v>
      </c>
      <c r="C1998" t="s">
        <v>248</v>
      </c>
      <c r="D1998">
        <v>12</v>
      </c>
      <c r="E1998" s="10">
        <v>48.93</v>
      </c>
      <c r="F1998" s="10">
        <v>587.16</v>
      </c>
      <c r="G1998" s="10">
        <v>587.16</v>
      </c>
      <c r="H1998">
        <v>0</v>
      </c>
      <c r="I1998" s="10" t="str">
        <f>_xlfn.XLOOKUP(Q1_2025[[#This Row],[Artikelnr]],Artikel_prijzen[Artnr],Artikel_prijzen[Groep],"")</f>
        <v/>
      </c>
      <c r="J1998" s="10" t="str">
        <f>_xlfn.XLOOKUP(Q1_2025[[#This Row],[Artikelnr]],Artikel_prijzen[Artnr],Artikel_prijzen[Prijs 2025],"")</f>
        <v/>
      </c>
      <c r="K1998" s="10" t="str">
        <f>IF(Q1_2025[[#This Row],[Artikelprijs]]&lt;&gt;"",IF(Q1_2025[[#This Row],[Stuksprijs]]=Q1_2025[[#This Row],[Artikelprijs]],"Prijs gelijk","Prijs wijkt af"),"")</f>
        <v/>
      </c>
      <c r="L1998" s="10"/>
      <c r="N1998" s="10">
        <f>IF(Q1_2025[[#This Row],[Prijstype]]="Artikelprijs",Q1_2025[[#This Row],[Artikelprijs]],Q1_2025[[#This Row],[Stuksprijs]])</f>
        <v>48.93</v>
      </c>
      <c r="O1998" s="10">
        <f>IF(Q1_2025[[#This Row],[Prijstype]]="Artikelprijs",Q1_2025[[#This Row],[Artikelprijs]] * Q1_2025[[#This Row],[Besteld]],Q1_2025[[#This Row],[Brutobedrag]])</f>
        <v>587.16</v>
      </c>
      <c r="P1998" s="10">
        <f>IF(Q1_2025[[#This Row],[Prijstype]] = "Artikelprijs",Q1_2025[[#This Row],[Brutobedrag 2]]*(100-Q1_2025[[#This Row],[Relatiekorting percentage]])/100,Q1_2025[[#This Row],[Bruto - Rel.korting]])</f>
        <v>587.16</v>
      </c>
    </row>
    <row r="1999" spans="1:16" x14ac:dyDescent="0.3">
      <c r="A1999" t="s">
        <v>310</v>
      </c>
      <c r="B1999">
        <v>5022031</v>
      </c>
      <c r="C1999" t="s">
        <v>284</v>
      </c>
      <c r="D1999">
        <v>1</v>
      </c>
      <c r="E1999" s="10">
        <v>604.04999999999995</v>
      </c>
      <c r="F1999" s="10">
        <v>604.04999999999995</v>
      </c>
      <c r="G1999" s="10">
        <v>604.04999999999995</v>
      </c>
      <c r="H1999">
        <v>0</v>
      </c>
      <c r="I1999" s="10" t="str">
        <f>_xlfn.XLOOKUP(Q1_2025[[#This Row],[Artikelnr]],Artikel_prijzen[Artnr],Artikel_prijzen[Groep],"")</f>
        <v>Elektra</v>
      </c>
      <c r="J1999" s="10">
        <f>_xlfn.XLOOKUP(Q1_2025[[#This Row],[Artikelnr]],Artikel_prijzen[Artnr],Artikel_prijzen[Prijs 2025],"")</f>
        <v>386.25</v>
      </c>
      <c r="K1999" s="10" t="str">
        <f>IF(Q1_2025[[#This Row],[Artikelprijs]]&lt;&gt;"",IF(Q1_2025[[#This Row],[Stuksprijs]]=Q1_2025[[#This Row],[Artikelprijs]],"Prijs gelijk","Prijs wijkt af"),"")</f>
        <v>Prijs wijkt af</v>
      </c>
      <c r="L1999" s="10"/>
      <c r="M1999" t="s">
        <v>536</v>
      </c>
      <c r="N1999" s="10">
        <f>IF(Q1_2025[[#This Row],[Prijstype]]="Artikelprijs",Q1_2025[[#This Row],[Artikelprijs]],Q1_2025[[#This Row],[Stuksprijs]])</f>
        <v>386.25</v>
      </c>
      <c r="O1999" s="10">
        <f>IF(Q1_2025[[#This Row],[Prijstype]]="Artikelprijs",Q1_2025[[#This Row],[Artikelprijs]] * Q1_2025[[#This Row],[Besteld]],Q1_2025[[#This Row],[Brutobedrag]])</f>
        <v>386.25</v>
      </c>
      <c r="P1999" s="10">
        <f>IF(Q1_2025[[#This Row],[Prijstype]] = "Artikelprijs",Q1_2025[[#This Row],[Brutobedrag 2]]*(100-Q1_2025[[#This Row],[Relatiekorting percentage]])/100,Q1_2025[[#This Row],[Bruto - Rel.korting]])</f>
        <v>386.25</v>
      </c>
    </row>
    <row r="2000" spans="1:16" x14ac:dyDescent="0.3">
      <c r="A2000" t="s">
        <v>310</v>
      </c>
      <c r="B2000">
        <v>5022047</v>
      </c>
      <c r="C2000" t="s">
        <v>278</v>
      </c>
      <c r="D2000">
        <v>1</v>
      </c>
      <c r="E2000" s="10">
        <v>438.5</v>
      </c>
      <c r="F2000" s="10">
        <v>438.5</v>
      </c>
      <c r="G2000" s="10">
        <v>438.5</v>
      </c>
      <c r="H2000">
        <v>0</v>
      </c>
      <c r="I2000" s="10" t="str">
        <f>_xlfn.XLOOKUP(Q1_2025[[#This Row],[Artikelnr]],Artikel_prijzen[Artnr],Artikel_prijzen[Groep],"")</f>
        <v>Elektra</v>
      </c>
      <c r="J2000" s="10">
        <f>_xlfn.XLOOKUP(Q1_2025[[#This Row],[Artikelnr]],Artikel_prijzen[Artnr],Artikel_prijzen[Prijs 2025],"")</f>
        <v>329.6</v>
      </c>
      <c r="K2000" s="10" t="str">
        <f>IF(Q1_2025[[#This Row],[Artikelprijs]]&lt;&gt;"",IF(Q1_2025[[#This Row],[Stuksprijs]]=Q1_2025[[#This Row],[Artikelprijs]],"Prijs gelijk","Prijs wijkt af"),"")</f>
        <v>Prijs wijkt af</v>
      </c>
      <c r="L2000" s="10"/>
      <c r="M2000" t="s">
        <v>536</v>
      </c>
      <c r="N2000" s="10">
        <f>IF(Q1_2025[[#This Row],[Prijstype]]="Artikelprijs",Q1_2025[[#This Row],[Artikelprijs]],Q1_2025[[#This Row],[Stuksprijs]])</f>
        <v>329.6</v>
      </c>
      <c r="O2000" s="10">
        <f>IF(Q1_2025[[#This Row],[Prijstype]]="Artikelprijs",Q1_2025[[#This Row],[Artikelprijs]] * Q1_2025[[#This Row],[Besteld]],Q1_2025[[#This Row],[Brutobedrag]])</f>
        <v>329.6</v>
      </c>
      <c r="P2000" s="10">
        <f>IF(Q1_2025[[#This Row],[Prijstype]] = "Artikelprijs",Q1_2025[[#This Row],[Brutobedrag 2]]*(100-Q1_2025[[#This Row],[Relatiekorting percentage]])/100,Q1_2025[[#This Row],[Bruto - Rel.korting]])</f>
        <v>329.6</v>
      </c>
    </row>
    <row r="2001" spans="1:16" x14ac:dyDescent="0.3">
      <c r="A2001" t="s">
        <v>310</v>
      </c>
      <c r="B2001">
        <v>5022029</v>
      </c>
      <c r="C2001" t="s">
        <v>282</v>
      </c>
      <c r="D2001">
        <v>1</v>
      </c>
      <c r="E2001" s="10">
        <v>514.14</v>
      </c>
      <c r="F2001" s="10">
        <v>514.14</v>
      </c>
      <c r="G2001" s="10">
        <v>514.14</v>
      </c>
      <c r="H2001">
        <v>0</v>
      </c>
      <c r="I2001" s="10" t="str">
        <f>_xlfn.XLOOKUP(Q1_2025[[#This Row],[Artikelnr]],Artikel_prijzen[Artnr],Artikel_prijzen[Groep],"")</f>
        <v>Elektra</v>
      </c>
      <c r="J2001" s="10">
        <f>_xlfn.XLOOKUP(Q1_2025[[#This Row],[Artikelnr]],Artikel_prijzen[Artnr],Artikel_prijzen[Prijs 2025],"")</f>
        <v>339.9</v>
      </c>
      <c r="K2001" s="10" t="str">
        <f>IF(Q1_2025[[#This Row],[Artikelprijs]]&lt;&gt;"",IF(Q1_2025[[#This Row],[Stuksprijs]]=Q1_2025[[#This Row],[Artikelprijs]],"Prijs gelijk","Prijs wijkt af"),"")</f>
        <v>Prijs wijkt af</v>
      </c>
      <c r="L2001" s="10"/>
      <c r="M2001" t="s">
        <v>536</v>
      </c>
      <c r="N2001" s="10">
        <f>IF(Q1_2025[[#This Row],[Prijstype]]="Artikelprijs",Q1_2025[[#This Row],[Artikelprijs]],Q1_2025[[#This Row],[Stuksprijs]])</f>
        <v>339.9</v>
      </c>
      <c r="O2001" s="10">
        <f>IF(Q1_2025[[#This Row],[Prijstype]]="Artikelprijs",Q1_2025[[#This Row],[Artikelprijs]] * Q1_2025[[#This Row],[Besteld]],Q1_2025[[#This Row],[Brutobedrag]])</f>
        <v>339.9</v>
      </c>
      <c r="P2001" s="10">
        <f>IF(Q1_2025[[#This Row],[Prijstype]] = "Artikelprijs",Q1_2025[[#This Row],[Brutobedrag 2]]*(100-Q1_2025[[#This Row],[Relatiekorting percentage]])/100,Q1_2025[[#This Row],[Bruto - Rel.korting]])</f>
        <v>339.9</v>
      </c>
    </row>
    <row r="2002" spans="1:16" x14ac:dyDescent="0.3">
      <c r="A2002" t="s">
        <v>310</v>
      </c>
      <c r="B2002">
        <v>5021034</v>
      </c>
      <c r="C2002" t="s">
        <v>276</v>
      </c>
      <c r="D2002">
        <v>1</v>
      </c>
      <c r="E2002" s="10">
        <v>180</v>
      </c>
      <c r="F2002" s="10">
        <v>180</v>
      </c>
      <c r="G2002" s="10">
        <v>180</v>
      </c>
      <c r="H2002">
        <v>0</v>
      </c>
      <c r="I2002" s="10" t="str">
        <f>_xlfn.XLOOKUP(Q1_2025[[#This Row],[Artikelnr]],Artikel_prijzen[Artnr],Artikel_prijzen[Groep],"")</f>
        <v>Elektra</v>
      </c>
      <c r="J2002" s="10">
        <f>_xlfn.XLOOKUP(Q1_2025[[#This Row],[Artikelnr]],Artikel_prijzen[Artnr],Artikel_prijzen[Prijs 2025],"")</f>
        <v>106.8625</v>
      </c>
      <c r="K2002" s="10" t="str">
        <f>IF(Q1_2025[[#This Row],[Artikelprijs]]&lt;&gt;"",IF(Q1_2025[[#This Row],[Stuksprijs]]=Q1_2025[[#This Row],[Artikelprijs]],"Prijs gelijk","Prijs wijkt af"),"")</f>
        <v>Prijs wijkt af</v>
      </c>
      <c r="L2002" s="10"/>
      <c r="M2002" t="s">
        <v>536</v>
      </c>
      <c r="N2002" s="10">
        <f>IF(Q1_2025[[#This Row],[Prijstype]]="Artikelprijs",Q1_2025[[#This Row],[Artikelprijs]],Q1_2025[[#This Row],[Stuksprijs]])</f>
        <v>106.8625</v>
      </c>
      <c r="O2002" s="10">
        <f>IF(Q1_2025[[#This Row],[Prijstype]]="Artikelprijs",Q1_2025[[#This Row],[Artikelprijs]] * Q1_2025[[#This Row],[Besteld]],Q1_2025[[#This Row],[Brutobedrag]])</f>
        <v>106.8625</v>
      </c>
      <c r="P2002" s="10">
        <f>IF(Q1_2025[[#This Row],[Prijstype]] = "Artikelprijs",Q1_2025[[#This Row],[Brutobedrag 2]]*(100-Q1_2025[[#This Row],[Relatiekorting percentage]])/100,Q1_2025[[#This Row],[Bruto - Rel.korting]])</f>
        <v>106.8625</v>
      </c>
    </row>
    <row r="2003" spans="1:16" x14ac:dyDescent="0.3">
      <c r="A2003" t="s">
        <v>310</v>
      </c>
      <c r="B2003">
        <v>5022049</v>
      </c>
      <c r="C2003" t="s">
        <v>280</v>
      </c>
      <c r="D2003">
        <v>1</v>
      </c>
      <c r="E2003" s="10">
        <v>547.83000000000004</v>
      </c>
      <c r="F2003" s="10">
        <v>547.83000000000004</v>
      </c>
      <c r="G2003" s="10">
        <v>547.83000000000004</v>
      </c>
      <c r="H2003">
        <v>0</v>
      </c>
      <c r="I2003" s="10" t="str">
        <f>_xlfn.XLOOKUP(Q1_2025[[#This Row],[Artikelnr]],Artikel_prijzen[Artnr],Artikel_prijzen[Groep],"")</f>
        <v>Elektra</v>
      </c>
      <c r="J2003" s="10">
        <f>_xlfn.XLOOKUP(Q1_2025[[#This Row],[Artikelnr]],Artikel_prijzen[Artnr],Artikel_prijzen[Prijs 2025],"")</f>
        <v>417.15</v>
      </c>
      <c r="K2003" s="10" t="str">
        <f>IF(Q1_2025[[#This Row],[Artikelprijs]]&lt;&gt;"",IF(Q1_2025[[#This Row],[Stuksprijs]]=Q1_2025[[#This Row],[Artikelprijs]],"Prijs gelijk","Prijs wijkt af"),"")</f>
        <v>Prijs wijkt af</v>
      </c>
      <c r="L2003" s="10"/>
      <c r="M2003" t="s">
        <v>536</v>
      </c>
      <c r="N2003" s="10">
        <f>IF(Q1_2025[[#This Row],[Prijstype]]="Artikelprijs",Q1_2025[[#This Row],[Artikelprijs]],Q1_2025[[#This Row],[Stuksprijs]])</f>
        <v>417.15</v>
      </c>
      <c r="O2003" s="10">
        <f>IF(Q1_2025[[#This Row],[Prijstype]]="Artikelprijs",Q1_2025[[#This Row],[Artikelprijs]] * Q1_2025[[#This Row],[Besteld]],Q1_2025[[#This Row],[Brutobedrag]])</f>
        <v>417.15</v>
      </c>
      <c r="P2003" s="10">
        <f>IF(Q1_2025[[#This Row],[Prijstype]] = "Artikelprijs",Q1_2025[[#This Row],[Brutobedrag 2]]*(100-Q1_2025[[#This Row],[Relatiekorting percentage]])/100,Q1_2025[[#This Row],[Bruto - Rel.korting]])</f>
        <v>417.15</v>
      </c>
    </row>
    <row r="2004" spans="1:16" x14ac:dyDescent="0.3">
      <c r="A2004" t="s">
        <v>310</v>
      </c>
      <c r="B2004">
        <v>5022025</v>
      </c>
      <c r="C2004" t="s">
        <v>277</v>
      </c>
      <c r="D2004">
        <v>1</v>
      </c>
      <c r="E2004" s="10">
        <v>361.25</v>
      </c>
      <c r="F2004" s="10">
        <v>361.25</v>
      </c>
      <c r="G2004" s="10">
        <v>361.25</v>
      </c>
      <c r="H2004">
        <v>0</v>
      </c>
      <c r="I2004" s="10" t="str">
        <f>_xlfn.XLOOKUP(Q1_2025[[#This Row],[Artikelnr]],Artikel_prijzen[Artnr],Artikel_prijzen[Groep],"")</f>
        <v>Elektra</v>
      </c>
      <c r="J2004" s="10">
        <f>_xlfn.XLOOKUP(Q1_2025[[#This Row],[Artikelnr]],Artikel_prijzen[Artnr],Artikel_prijzen[Prijs 2025],"")</f>
        <v>252.35</v>
      </c>
      <c r="K2004" s="10" t="str">
        <f>IF(Q1_2025[[#This Row],[Artikelprijs]]&lt;&gt;"",IF(Q1_2025[[#This Row],[Stuksprijs]]=Q1_2025[[#This Row],[Artikelprijs]],"Prijs gelijk","Prijs wijkt af"),"")</f>
        <v>Prijs wijkt af</v>
      </c>
      <c r="L2004" s="10"/>
      <c r="M2004" t="s">
        <v>536</v>
      </c>
      <c r="N2004" s="10">
        <f>IF(Q1_2025[[#This Row],[Prijstype]]="Artikelprijs",Q1_2025[[#This Row],[Artikelprijs]],Q1_2025[[#This Row],[Stuksprijs]])</f>
        <v>252.35</v>
      </c>
      <c r="O2004" s="10">
        <f>IF(Q1_2025[[#This Row],[Prijstype]]="Artikelprijs",Q1_2025[[#This Row],[Artikelprijs]] * Q1_2025[[#This Row],[Besteld]],Q1_2025[[#This Row],[Brutobedrag]])</f>
        <v>252.35</v>
      </c>
      <c r="P2004" s="10">
        <f>IF(Q1_2025[[#This Row],[Prijstype]] = "Artikelprijs",Q1_2025[[#This Row],[Brutobedrag 2]]*(100-Q1_2025[[#This Row],[Relatiekorting percentage]])/100,Q1_2025[[#This Row],[Bruto - Rel.korting]])</f>
        <v>252.35</v>
      </c>
    </row>
    <row r="2005" spans="1:16" x14ac:dyDescent="0.3">
      <c r="A2005" t="s">
        <v>310</v>
      </c>
      <c r="B2005">
        <v>5021034</v>
      </c>
      <c r="C2005" t="s">
        <v>276</v>
      </c>
      <c r="D2005">
        <v>1</v>
      </c>
      <c r="E2005" s="10">
        <v>180</v>
      </c>
      <c r="F2005" s="10">
        <v>180</v>
      </c>
      <c r="G2005" s="10">
        <v>180</v>
      </c>
      <c r="H2005">
        <v>0</v>
      </c>
      <c r="I2005" s="10" t="str">
        <f>_xlfn.XLOOKUP(Q1_2025[[#This Row],[Artikelnr]],Artikel_prijzen[Artnr],Artikel_prijzen[Groep],"")</f>
        <v>Elektra</v>
      </c>
      <c r="J2005" s="10">
        <f>_xlfn.XLOOKUP(Q1_2025[[#This Row],[Artikelnr]],Artikel_prijzen[Artnr],Artikel_prijzen[Prijs 2025],"")</f>
        <v>106.8625</v>
      </c>
      <c r="K2005" s="10" t="str">
        <f>IF(Q1_2025[[#This Row],[Artikelprijs]]&lt;&gt;"",IF(Q1_2025[[#This Row],[Stuksprijs]]=Q1_2025[[#This Row],[Artikelprijs]],"Prijs gelijk","Prijs wijkt af"),"")</f>
        <v>Prijs wijkt af</v>
      </c>
      <c r="L2005" s="10"/>
      <c r="M2005" t="s">
        <v>536</v>
      </c>
      <c r="N2005" s="10">
        <f>IF(Q1_2025[[#This Row],[Prijstype]]="Artikelprijs",Q1_2025[[#This Row],[Artikelprijs]],Q1_2025[[#This Row],[Stuksprijs]])</f>
        <v>106.8625</v>
      </c>
      <c r="O2005" s="10">
        <f>IF(Q1_2025[[#This Row],[Prijstype]]="Artikelprijs",Q1_2025[[#This Row],[Artikelprijs]] * Q1_2025[[#This Row],[Besteld]],Q1_2025[[#This Row],[Brutobedrag]])</f>
        <v>106.8625</v>
      </c>
      <c r="P2005" s="10">
        <f>IF(Q1_2025[[#This Row],[Prijstype]] = "Artikelprijs",Q1_2025[[#This Row],[Brutobedrag 2]]*(100-Q1_2025[[#This Row],[Relatiekorting percentage]])/100,Q1_2025[[#This Row],[Bruto - Rel.korting]])</f>
        <v>106.8625</v>
      </c>
    </row>
    <row r="2006" spans="1:16" x14ac:dyDescent="0.3">
      <c r="A2006" t="s">
        <v>310</v>
      </c>
      <c r="B2006">
        <v>5021034</v>
      </c>
      <c r="C2006" t="s">
        <v>276</v>
      </c>
      <c r="D2006">
        <v>1</v>
      </c>
      <c r="E2006" s="10">
        <v>180</v>
      </c>
      <c r="F2006" s="10">
        <v>180</v>
      </c>
      <c r="G2006" s="10">
        <v>180</v>
      </c>
      <c r="H2006">
        <v>0</v>
      </c>
      <c r="I2006" s="10" t="str">
        <f>_xlfn.XLOOKUP(Q1_2025[[#This Row],[Artikelnr]],Artikel_prijzen[Artnr],Artikel_prijzen[Groep],"")</f>
        <v>Elektra</v>
      </c>
      <c r="J2006" s="10">
        <f>_xlfn.XLOOKUP(Q1_2025[[#This Row],[Artikelnr]],Artikel_prijzen[Artnr],Artikel_prijzen[Prijs 2025],"")</f>
        <v>106.8625</v>
      </c>
      <c r="K2006" s="10" t="str">
        <f>IF(Q1_2025[[#This Row],[Artikelprijs]]&lt;&gt;"",IF(Q1_2025[[#This Row],[Stuksprijs]]=Q1_2025[[#This Row],[Artikelprijs]],"Prijs gelijk","Prijs wijkt af"),"")</f>
        <v>Prijs wijkt af</v>
      </c>
      <c r="L2006" s="10"/>
      <c r="M2006" t="s">
        <v>536</v>
      </c>
      <c r="N2006" s="10">
        <f>IF(Q1_2025[[#This Row],[Prijstype]]="Artikelprijs",Q1_2025[[#This Row],[Artikelprijs]],Q1_2025[[#This Row],[Stuksprijs]])</f>
        <v>106.8625</v>
      </c>
      <c r="O2006" s="10">
        <f>IF(Q1_2025[[#This Row],[Prijstype]]="Artikelprijs",Q1_2025[[#This Row],[Artikelprijs]] * Q1_2025[[#This Row],[Besteld]],Q1_2025[[#This Row],[Brutobedrag]])</f>
        <v>106.8625</v>
      </c>
      <c r="P2006" s="10">
        <f>IF(Q1_2025[[#This Row],[Prijstype]] = "Artikelprijs",Q1_2025[[#This Row],[Brutobedrag 2]]*(100-Q1_2025[[#This Row],[Relatiekorting percentage]])/100,Q1_2025[[#This Row],[Bruto - Rel.korting]])</f>
        <v>106.8625</v>
      </c>
    </row>
    <row r="2007" spans="1:16" x14ac:dyDescent="0.3">
      <c r="A2007" t="s">
        <v>310</v>
      </c>
      <c r="B2007">
        <v>5022027</v>
      </c>
      <c r="C2007" t="s">
        <v>279</v>
      </c>
      <c r="D2007">
        <v>1</v>
      </c>
      <c r="E2007" s="10">
        <v>429.38</v>
      </c>
      <c r="F2007" s="10">
        <v>429.38</v>
      </c>
      <c r="G2007" s="10">
        <v>429.38</v>
      </c>
      <c r="H2007">
        <v>0</v>
      </c>
      <c r="I2007" s="10" t="str">
        <f>_xlfn.XLOOKUP(Q1_2025[[#This Row],[Artikelnr]],Artikel_prijzen[Artnr],Artikel_prijzen[Groep],"")</f>
        <v>Elektra</v>
      </c>
      <c r="J2007" s="10">
        <f>_xlfn.XLOOKUP(Q1_2025[[#This Row],[Artikelnr]],Artikel_prijzen[Artnr],Artikel_prijzen[Prijs 2025],"")</f>
        <v>298.7</v>
      </c>
      <c r="K2007" s="10" t="str">
        <f>IF(Q1_2025[[#This Row],[Artikelprijs]]&lt;&gt;"",IF(Q1_2025[[#This Row],[Stuksprijs]]=Q1_2025[[#This Row],[Artikelprijs]],"Prijs gelijk","Prijs wijkt af"),"")</f>
        <v>Prijs wijkt af</v>
      </c>
      <c r="L2007" s="10"/>
      <c r="M2007" t="s">
        <v>536</v>
      </c>
      <c r="N2007" s="10">
        <f>IF(Q1_2025[[#This Row],[Prijstype]]="Artikelprijs",Q1_2025[[#This Row],[Artikelprijs]],Q1_2025[[#This Row],[Stuksprijs]])</f>
        <v>298.7</v>
      </c>
      <c r="O2007" s="10">
        <f>IF(Q1_2025[[#This Row],[Prijstype]]="Artikelprijs",Q1_2025[[#This Row],[Artikelprijs]] * Q1_2025[[#This Row],[Besteld]],Q1_2025[[#This Row],[Brutobedrag]])</f>
        <v>298.7</v>
      </c>
      <c r="P2007" s="10">
        <f>IF(Q1_2025[[#This Row],[Prijstype]] = "Artikelprijs",Q1_2025[[#This Row],[Brutobedrag 2]]*(100-Q1_2025[[#This Row],[Relatiekorting percentage]])/100,Q1_2025[[#This Row],[Bruto - Rel.korting]])</f>
        <v>298.7</v>
      </c>
    </row>
    <row r="2008" spans="1:16" x14ac:dyDescent="0.3">
      <c r="A2008" t="s">
        <v>310</v>
      </c>
      <c r="B2008">
        <v>5020002</v>
      </c>
      <c r="C2008" t="s">
        <v>56</v>
      </c>
      <c r="D2008">
        <v>2</v>
      </c>
      <c r="E2008" s="10">
        <v>39.65</v>
      </c>
      <c r="F2008" s="10">
        <v>79.3</v>
      </c>
      <c r="G2008" s="10">
        <v>79.3</v>
      </c>
      <c r="H2008">
        <v>0</v>
      </c>
      <c r="I2008" s="10" t="str">
        <f>_xlfn.XLOOKUP(Q1_2025[[#This Row],[Artikelnr]],Artikel_prijzen[Artnr],Artikel_prijzen[Groep],"")</f>
        <v/>
      </c>
      <c r="J2008" s="10" t="str">
        <f>_xlfn.XLOOKUP(Q1_2025[[#This Row],[Artikelnr]],Artikel_prijzen[Artnr],Artikel_prijzen[Prijs 2025],"")</f>
        <v/>
      </c>
      <c r="K2008" s="10" t="str">
        <f>IF(Q1_2025[[#This Row],[Artikelprijs]]&lt;&gt;"",IF(Q1_2025[[#This Row],[Stuksprijs]]=Q1_2025[[#This Row],[Artikelprijs]],"Prijs gelijk","Prijs wijkt af"),"")</f>
        <v/>
      </c>
      <c r="L2008" s="10"/>
      <c r="N2008" s="10">
        <f>IF(Q1_2025[[#This Row],[Prijstype]]="Artikelprijs",Q1_2025[[#This Row],[Artikelprijs]],Q1_2025[[#This Row],[Stuksprijs]])</f>
        <v>39.65</v>
      </c>
      <c r="O2008" s="10">
        <f>IF(Q1_2025[[#This Row],[Prijstype]]="Artikelprijs",Q1_2025[[#This Row],[Artikelprijs]] * Q1_2025[[#This Row],[Besteld]],Q1_2025[[#This Row],[Brutobedrag]])</f>
        <v>79.3</v>
      </c>
      <c r="P2008" s="10">
        <f>IF(Q1_2025[[#This Row],[Prijstype]] = "Artikelprijs",Q1_2025[[#This Row],[Brutobedrag 2]]*(100-Q1_2025[[#This Row],[Relatiekorting percentage]])/100,Q1_2025[[#This Row],[Bruto - Rel.korting]])</f>
        <v>79.3</v>
      </c>
    </row>
    <row r="2009" spans="1:16" x14ac:dyDescent="0.3">
      <c r="A2009" t="s">
        <v>310</v>
      </c>
      <c r="B2009">
        <v>5010017</v>
      </c>
      <c r="C2009" t="s">
        <v>248</v>
      </c>
      <c r="D2009">
        <v>10</v>
      </c>
      <c r="E2009" s="10">
        <v>48.93</v>
      </c>
      <c r="F2009" s="10">
        <v>489.3</v>
      </c>
      <c r="G2009" s="10">
        <v>489.3</v>
      </c>
      <c r="H2009">
        <v>0</v>
      </c>
      <c r="I2009" s="10" t="str">
        <f>_xlfn.XLOOKUP(Q1_2025[[#This Row],[Artikelnr]],Artikel_prijzen[Artnr],Artikel_prijzen[Groep],"")</f>
        <v/>
      </c>
      <c r="J2009" s="10" t="str">
        <f>_xlfn.XLOOKUP(Q1_2025[[#This Row],[Artikelnr]],Artikel_prijzen[Artnr],Artikel_prijzen[Prijs 2025],"")</f>
        <v/>
      </c>
      <c r="K2009" s="10" t="str">
        <f>IF(Q1_2025[[#This Row],[Artikelprijs]]&lt;&gt;"",IF(Q1_2025[[#This Row],[Stuksprijs]]=Q1_2025[[#This Row],[Artikelprijs]],"Prijs gelijk","Prijs wijkt af"),"")</f>
        <v/>
      </c>
      <c r="L2009" s="10"/>
      <c r="N2009" s="10">
        <f>IF(Q1_2025[[#This Row],[Prijstype]]="Artikelprijs",Q1_2025[[#This Row],[Artikelprijs]],Q1_2025[[#This Row],[Stuksprijs]])</f>
        <v>48.93</v>
      </c>
      <c r="O2009" s="10">
        <f>IF(Q1_2025[[#This Row],[Prijstype]]="Artikelprijs",Q1_2025[[#This Row],[Artikelprijs]] * Q1_2025[[#This Row],[Besteld]],Q1_2025[[#This Row],[Brutobedrag]])</f>
        <v>489.3</v>
      </c>
      <c r="P2009" s="10">
        <f>IF(Q1_2025[[#This Row],[Prijstype]] = "Artikelprijs",Q1_2025[[#This Row],[Brutobedrag 2]]*(100-Q1_2025[[#This Row],[Relatiekorting percentage]])/100,Q1_2025[[#This Row],[Bruto - Rel.korting]])</f>
        <v>489.3</v>
      </c>
    </row>
    <row r="2010" spans="1:16" x14ac:dyDescent="0.3">
      <c r="A2010" t="s">
        <v>310</v>
      </c>
      <c r="B2010">
        <v>5022047</v>
      </c>
      <c r="C2010" t="s">
        <v>278</v>
      </c>
      <c r="D2010">
        <v>1</v>
      </c>
      <c r="E2010" s="10">
        <v>438.5</v>
      </c>
      <c r="F2010" s="10">
        <v>438.5</v>
      </c>
      <c r="G2010" s="10">
        <v>438.5</v>
      </c>
      <c r="H2010">
        <v>0</v>
      </c>
      <c r="I2010" s="10" t="str">
        <f>_xlfn.XLOOKUP(Q1_2025[[#This Row],[Artikelnr]],Artikel_prijzen[Artnr],Artikel_prijzen[Groep],"")</f>
        <v>Elektra</v>
      </c>
      <c r="J2010" s="10">
        <f>_xlfn.XLOOKUP(Q1_2025[[#This Row],[Artikelnr]],Artikel_prijzen[Artnr],Artikel_prijzen[Prijs 2025],"")</f>
        <v>329.6</v>
      </c>
      <c r="K2010" s="10" t="str">
        <f>IF(Q1_2025[[#This Row],[Artikelprijs]]&lt;&gt;"",IF(Q1_2025[[#This Row],[Stuksprijs]]=Q1_2025[[#This Row],[Artikelprijs]],"Prijs gelijk","Prijs wijkt af"),"")</f>
        <v>Prijs wijkt af</v>
      </c>
      <c r="L2010" s="10"/>
      <c r="M2010" t="s">
        <v>536</v>
      </c>
      <c r="N2010" s="10">
        <f>IF(Q1_2025[[#This Row],[Prijstype]]="Artikelprijs",Q1_2025[[#This Row],[Artikelprijs]],Q1_2025[[#This Row],[Stuksprijs]])</f>
        <v>329.6</v>
      </c>
      <c r="O2010" s="10">
        <f>IF(Q1_2025[[#This Row],[Prijstype]]="Artikelprijs",Q1_2025[[#This Row],[Artikelprijs]] * Q1_2025[[#This Row],[Besteld]],Q1_2025[[#This Row],[Brutobedrag]])</f>
        <v>329.6</v>
      </c>
      <c r="P2010" s="10">
        <f>IF(Q1_2025[[#This Row],[Prijstype]] = "Artikelprijs",Q1_2025[[#This Row],[Brutobedrag 2]]*(100-Q1_2025[[#This Row],[Relatiekorting percentage]])/100,Q1_2025[[#This Row],[Bruto - Rel.korting]])</f>
        <v>329.6</v>
      </c>
    </row>
    <row r="2011" spans="1:16" x14ac:dyDescent="0.3">
      <c r="A2011" t="s">
        <v>310</v>
      </c>
      <c r="B2011">
        <v>5040008</v>
      </c>
      <c r="C2011" t="s">
        <v>333</v>
      </c>
      <c r="D2011">
        <v>1</v>
      </c>
      <c r="E2011" s="10">
        <v>355.35</v>
      </c>
      <c r="F2011" s="10">
        <v>355.35</v>
      </c>
      <c r="G2011" s="10">
        <v>355.35</v>
      </c>
      <c r="H2011">
        <v>0</v>
      </c>
      <c r="I2011" s="10" t="str">
        <f>_xlfn.XLOOKUP(Q1_2025[[#This Row],[Artikelnr]],Artikel_prijzen[Artnr],Artikel_prijzen[Groep],"")</f>
        <v>AV</v>
      </c>
      <c r="J2011" s="10">
        <f>_xlfn.XLOOKUP(Q1_2025[[#This Row],[Artikelnr]],Artikel_prijzen[Artnr],Artikel_prijzen[Prijs 2025],"")</f>
        <v>345</v>
      </c>
      <c r="K2011" s="10" t="str">
        <f>IF(Q1_2025[[#This Row],[Artikelprijs]]&lt;&gt;"",IF(Q1_2025[[#This Row],[Stuksprijs]]=Q1_2025[[#This Row],[Artikelprijs]],"Prijs gelijk","Prijs wijkt af"),"")</f>
        <v>Prijs wijkt af</v>
      </c>
      <c r="L2011" s="10"/>
      <c r="M2011" t="s">
        <v>536</v>
      </c>
      <c r="N2011" s="10">
        <f>IF(Q1_2025[[#This Row],[Prijstype]]="Artikelprijs",Q1_2025[[#This Row],[Artikelprijs]],Q1_2025[[#This Row],[Stuksprijs]])</f>
        <v>345</v>
      </c>
      <c r="O2011" s="10">
        <f>IF(Q1_2025[[#This Row],[Prijstype]]="Artikelprijs",Q1_2025[[#This Row],[Artikelprijs]] * Q1_2025[[#This Row],[Besteld]],Q1_2025[[#This Row],[Brutobedrag]])</f>
        <v>345</v>
      </c>
      <c r="P2011" s="10">
        <f>IF(Q1_2025[[#This Row],[Prijstype]] = "Artikelprijs",Q1_2025[[#This Row],[Brutobedrag 2]]*(100-Q1_2025[[#This Row],[Relatiekorting percentage]])/100,Q1_2025[[#This Row],[Bruto - Rel.korting]])</f>
        <v>345</v>
      </c>
    </row>
    <row r="2012" spans="1:16" x14ac:dyDescent="0.3">
      <c r="A2012" t="s">
        <v>310</v>
      </c>
      <c r="B2012">
        <v>5040018</v>
      </c>
      <c r="C2012" t="s">
        <v>319</v>
      </c>
      <c r="D2012">
        <v>1</v>
      </c>
      <c r="E2012" s="10">
        <v>66.95</v>
      </c>
      <c r="F2012" s="10">
        <v>66.95</v>
      </c>
      <c r="G2012" s="10">
        <v>66.95</v>
      </c>
      <c r="H2012">
        <v>0</v>
      </c>
      <c r="I2012" s="10" t="str">
        <f>_xlfn.XLOOKUP(Q1_2025[[#This Row],[Artikelnr]],Artikel_prijzen[Artnr],Artikel_prijzen[Groep],"")</f>
        <v/>
      </c>
      <c r="J2012" s="10" t="str">
        <f>_xlfn.XLOOKUP(Q1_2025[[#This Row],[Artikelnr]],Artikel_prijzen[Artnr],Artikel_prijzen[Prijs 2025],"")</f>
        <v/>
      </c>
      <c r="K2012" s="10" t="str">
        <f>IF(Q1_2025[[#This Row],[Artikelprijs]]&lt;&gt;"",IF(Q1_2025[[#This Row],[Stuksprijs]]=Q1_2025[[#This Row],[Artikelprijs]],"Prijs gelijk","Prijs wijkt af"),"")</f>
        <v/>
      </c>
      <c r="L2012" s="10"/>
      <c r="N2012" s="10">
        <f>IF(Q1_2025[[#This Row],[Prijstype]]="Artikelprijs",Q1_2025[[#This Row],[Artikelprijs]],Q1_2025[[#This Row],[Stuksprijs]])</f>
        <v>66.95</v>
      </c>
      <c r="O2012" s="10">
        <f>IF(Q1_2025[[#This Row],[Prijstype]]="Artikelprijs",Q1_2025[[#This Row],[Artikelprijs]] * Q1_2025[[#This Row],[Besteld]],Q1_2025[[#This Row],[Brutobedrag]])</f>
        <v>66.95</v>
      </c>
      <c r="P2012" s="10">
        <f>IF(Q1_2025[[#This Row],[Prijstype]] = "Artikelprijs",Q1_2025[[#This Row],[Brutobedrag 2]]*(100-Q1_2025[[#This Row],[Relatiekorting percentage]])/100,Q1_2025[[#This Row],[Bruto - Rel.korting]])</f>
        <v>66.95</v>
      </c>
    </row>
    <row r="2013" spans="1:16" x14ac:dyDescent="0.3">
      <c r="A2013" t="s">
        <v>310</v>
      </c>
      <c r="B2013">
        <v>5022025</v>
      </c>
      <c r="C2013" t="s">
        <v>277</v>
      </c>
      <c r="D2013">
        <v>1</v>
      </c>
      <c r="E2013" s="10">
        <v>361.25</v>
      </c>
      <c r="F2013" s="10">
        <v>361.25</v>
      </c>
      <c r="G2013" s="10">
        <v>361.25</v>
      </c>
      <c r="H2013">
        <v>0</v>
      </c>
      <c r="I2013" s="10" t="str">
        <f>_xlfn.XLOOKUP(Q1_2025[[#This Row],[Artikelnr]],Artikel_prijzen[Artnr],Artikel_prijzen[Groep],"")</f>
        <v>Elektra</v>
      </c>
      <c r="J2013" s="10">
        <f>_xlfn.XLOOKUP(Q1_2025[[#This Row],[Artikelnr]],Artikel_prijzen[Artnr],Artikel_prijzen[Prijs 2025],"")</f>
        <v>252.35</v>
      </c>
      <c r="K2013" s="10" t="str">
        <f>IF(Q1_2025[[#This Row],[Artikelprijs]]&lt;&gt;"",IF(Q1_2025[[#This Row],[Stuksprijs]]=Q1_2025[[#This Row],[Artikelprijs]],"Prijs gelijk","Prijs wijkt af"),"")</f>
        <v>Prijs wijkt af</v>
      </c>
      <c r="L2013" s="10"/>
      <c r="M2013" t="s">
        <v>536</v>
      </c>
      <c r="N2013" s="10">
        <f>IF(Q1_2025[[#This Row],[Prijstype]]="Artikelprijs",Q1_2025[[#This Row],[Artikelprijs]],Q1_2025[[#This Row],[Stuksprijs]])</f>
        <v>252.35</v>
      </c>
      <c r="O2013" s="10">
        <f>IF(Q1_2025[[#This Row],[Prijstype]]="Artikelprijs",Q1_2025[[#This Row],[Artikelprijs]] * Q1_2025[[#This Row],[Besteld]],Q1_2025[[#This Row],[Brutobedrag]])</f>
        <v>252.35</v>
      </c>
      <c r="P2013" s="10">
        <f>IF(Q1_2025[[#This Row],[Prijstype]] = "Artikelprijs",Q1_2025[[#This Row],[Brutobedrag 2]]*(100-Q1_2025[[#This Row],[Relatiekorting percentage]])/100,Q1_2025[[#This Row],[Bruto - Rel.korting]])</f>
        <v>252.35</v>
      </c>
    </row>
    <row r="2014" spans="1:16" x14ac:dyDescent="0.3">
      <c r="A2014" t="s">
        <v>310</v>
      </c>
      <c r="B2014">
        <v>5040007</v>
      </c>
      <c r="C2014" t="s">
        <v>328</v>
      </c>
      <c r="D2014">
        <v>1</v>
      </c>
      <c r="E2014" s="10">
        <v>272.95</v>
      </c>
      <c r="F2014" s="10">
        <v>272.95</v>
      </c>
      <c r="G2014" s="10">
        <v>272.95</v>
      </c>
      <c r="H2014">
        <v>0</v>
      </c>
      <c r="I2014" s="10" t="str">
        <f>_xlfn.XLOOKUP(Q1_2025[[#This Row],[Artikelnr]],Artikel_prijzen[Artnr],Artikel_prijzen[Groep],"")</f>
        <v>AV</v>
      </c>
      <c r="J2014" s="10">
        <f>_xlfn.XLOOKUP(Q1_2025[[#This Row],[Artikelnr]],Artikel_prijzen[Artnr],Artikel_prijzen[Prijs 2025],"")</f>
        <v>265</v>
      </c>
      <c r="K2014" s="10" t="str">
        <f>IF(Q1_2025[[#This Row],[Artikelprijs]]&lt;&gt;"",IF(Q1_2025[[#This Row],[Stuksprijs]]=Q1_2025[[#This Row],[Artikelprijs]],"Prijs gelijk","Prijs wijkt af"),"")</f>
        <v>Prijs wijkt af</v>
      </c>
      <c r="L2014" s="10"/>
      <c r="M2014" t="s">
        <v>536</v>
      </c>
      <c r="N2014" s="10">
        <f>IF(Q1_2025[[#This Row],[Prijstype]]="Artikelprijs",Q1_2025[[#This Row],[Artikelprijs]],Q1_2025[[#This Row],[Stuksprijs]])</f>
        <v>265</v>
      </c>
      <c r="O2014" s="10">
        <f>IF(Q1_2025[[#This Row],[Prijstype]]="Artikelprijs",Q1_2025[[#This Row],[Artikelprijs]] * Q1_2025[[#This Row],[Besteld]],Q1_2025[[#This Row],[Brutobedrag]])</f>
        <v>265</v>
      </c>
      <c r="P2014" s="10">
        <f>IF(Q1_2025[[#This Row],[Prijstype]] = "Artikelprijs",Q1_2025[[#This Row],[Brutobedrag 2]]*(100-Q1_2025[[#This Row],[Relatiekorting percentage]])/100,Q1_2025[[#This Row],[Bruto - Rel.korting]])</f>
        <v>265</v>
      </c>
    </row>
    <row r="2015" spans="1:16" x14ac:dyDescent="0.3">
      <c r="A2015" t="s">
        <v>310</v>
      </c>
      <c r="B2015">
        <v>5040015</v>
      </c>
      <c r="C2015" t="s">
        <v>331</v>
      </c>
      <c r="D2015">
        <v>1</v>
      </c>
      <c r="E2015" s="10">
        <v>65</v>
      </c>
      <c r="F2015" s="10">
        <v>65</v>
      </c>
      <c r="G2015" s="10">
        <v>65</v>
      </c>
      <c r="H2015">
        <v>0</v>
      </c>
      <c r="I2015" s="10" t="str">
        <f>_xlfn.XLOOKUP(Q1_2025[[#This Row],[Artikelnr]],Artikel_prijzen[Artnr],Artikel_prijzen[Groep],"")</f>
        <v>AV</v>
      </c>
      <c r="J2015" s="10">
        <f>_xlfn.XLOOKUP(Q1_2025[[#This Row],[Artikelnr]],Artikel_prijzen[Artnr],Artikel_prijzen[Prijs 2025],"")</f>
        <v>65</v>
      </c>
      <c r="K2015" s="10" t="str">
        <f>IF(Q1_2025[[#This Row],[Artikelprijs]]&lt;&gt;"",IF(Q1_2025[[#This Row],[Stuksprijs]]=Q1_2025[[#This Row],[Artikelprijs]],"Prijs gelijk","Prijs wijkt af"),"")</f>
        <v>Prijs gelijk</v>
      </c>
      <c r="L2015" s="10"/>
      <c r="M2015" t="s">
        <v>536</v>
      </c>
      <c r="N2015" s="10">
        <f>IF(Q1_2025[[#This Row],[Prijstype]]="Artikelprijs",Q1_2025[[#This Row],[Artikelprijs]],Q1_2025[[#This Row],[Stuksprijs]])</f>
        <v>65</v>
      </c>
      <c r="O2015" s="10">
        <f>IF(Q1_2025[[#This Row],[Prijstype]]="Artikelprijs",Q1_2025[[#This Row],[Artikelprijs]] * Q1_2025[[#This Row],[Besteld]],Q1_2025[[#This Row],[Brutobedrag]])</f>
        <v>65</v>
      </c>
      <c r="P2015" s="10">
        <f>IF(Q1_2025[[#This Row],[Prijstype]] = "Artikelprijs",Q1_2025[[#This Row],[Brutobedrag 2]]*(100-Q1_2025[[#This Row],[Relatiekorting percentage]])/100,Q1_2025[[#This Row],[Bruto - Rel.korting]])</f>
        <v>65</v>
      </c>
    </row>
    <row r="2016" spans="1:16" x14ac:dyDescent="0.3">
      <c r="A2016" t="s">
        <v>310</v>
      </c>
      <c r="B2016">
        <v>5022055</v>
      </c>
      <c r="C2016" t="s">
        <v>287</v>
      </c>
      <c r="D2016">
        <v>1</v>
      </c>
      <c r="E2016" s="10">
        <v>949.6</v>
      </c>
      <c r="F2016" s="10">
        <v>949.6</v>
      </c>
      <c r="G2016" s="10">
        <v>949.6</v>
      </c>
      <c r="H2016">
        <v>0</v>
      </c>
      <c r="I2016" s="10" t="str">
        <f>_xlfn.XLOOKUP(Q1_2025[[#This Row],[Artikelnr]],Artikel_prijzen[Artnr],Artikel_prijzen[Groep],"")</f>
        <v>Elektra</v>
      </c>
      <c r="J2016" s="10">
        <f>_xlfn.XLOOKUP(Q1_2025[[#This Row],[Artikelnr]],Artikel_prijzen[Artnr],Artikel_prijzen[Prijs 2025],"")</f>
        <v>659.2</v>
      </c>
      <c r="K2016" s="10" t="str">
        <f>IF(Q1_2025[[#This Row],[Artikelprijs]]&lt;&gt;"",IF(Q1_2025[[#This Row],[Stuksprijs]]=Q1_2025[[#This Row],[Artikelprijs]],"Prijs gelijk","Prijs wijkt af"),"")</f>
        <v>Prijs wijkt af</v>
      </c>
      <c r="L2016" s="10"/>
      <c r="M2016" t="s">
        <v>536</v>
      </c>
      <c r="N2016" s="10">
        <f>IF(Q1_2025[[#This Row],[Prijstype]]="Artikelprijs",Q1_2025[[#This Row],[Artikelprijs]],Q1_2025[[#This Row],[Stuksprijs]])</f>
        <v>659.2</v>
      </c>
      <c r="O2016" s="10">
        <f>IF(Q1_2025[[#This Row],[Prijstype]]="Artikelprijs",Q1_2025[[#This Row],[Artikelprijs]] * Q1_2025[[#This Row],[Besteld]],Q1_2025[[#This Row],[Brutobedrag]])</f>
        <v>659.2</v>
      </c>
      <c r="P2016" s="10">
        <f>IF(Q1_2025[[#This Row],[Prijstype]] = "Artikelprijs",Q1_2025[[#This Row],[Brutobedrag 2]]*(100-Q1_2025[[#This Row],[Relatiekorting percentage]])/100,Q1_2025[[#This Row],[Bruto - Rel.korting]])</f>
        <v>659.2</v>
      </c>
    </row>
    <row r="2017" spans="1:16" x14ac:dyDescent="0.3">
      <c r="A2017" t="s">
        <v>310</v>
      </c>
      <c r="B2017">
        <v>5021034</v>
      </c>
      <c r="C2017" t="s">
        <v>276</v>
      </c>
      <c r="D2017">
        <v>1</v>
      </c>
      <c r="E2017" s="10">
        <v>185.4</v>
      </c>
      <c r="F2017" s="10">
        <v>185.4</v>
      </c>
      <c r="G2017" s="10">
        <v>185.4</v>
      </c>
      <c r="H2017">
        <v>0</v>
      </c>
      <c r="I2017" s="10" t="str">
        <f>_xlfn.XLOOKUP(Q1_2025[[#This Row],[Artikelnr]],Artikel_prijzen[Artnr],Artikel_prijzen[Groep],"")</f>
        <v>Elektra</v>
      </c>
      <c r="J2017" s="10">
        <f>_xlfn.XLOOKUP(Q1_2025[[#This Row],[Artikelnr]],Artikel_prijzen[Artnr],Artikel_prijzen[Prijs 2025],"")</f>
        <v>106.8625</v>
      </c>
      <c r="K2017" s="10" t="str">
        <f>IF(Q1_2025[[#This Row],[Artikelprijs]]&lt;&gt;"",IF(Q1_2025[[#This Row],[Stuksprijs]]=Q1_2025[[#This Row],[Artikelprijs]],"Prijs gelijk","Prijs wijkt af"),"")</f>
        <v>Prijs wijkt af</v>
      </c>
      <c r="L2017" s="10"/>
      <c r="M2017" t="s">
        <v>536</v>
      </c>
      <c r="N2017" s="10">
        <f>IF(Q1_2025[[#This Row],[Prijstype]]="Artikelprijs",Q1_2025[[#This Row],[Artikelprijs]],Q1_2025[[#This Row],[Stuksprijs]])</f>
        <v>106.8625</v>
      </c>
      <c r="O2017" s="10">
        <f>IF(Q1_2025[[#This Row],[Prijstype]]="Artikelprijs",Q1_2025[[#This Row],[Artikelprijs]] * Q1_2025[[#This Row],[Besteld]],Q1_2025[[#This Row],[Brutobedrag]])</f>
        <v>106.8625</v>
      </c>
      <c r="P2017" s="10">
        <f>IF(Q1_2025[[#This Row],[Prijstype]] = "Artikelprijs",Q1_2025[[#This Row],[Brutobedrag 2]]*(100-Q1_2025[[#This Row],[Relatiekorting percentage]])/100,Q1_2025[[#This Row],[Bruto - Rel.korting]])</f>
        <v>106.8625</v>
      </c>
    </row>
    <row r="2018" spans="1:16" x14ac:dyDescent="0.3">
      <c r="A2018" t="s">
        <v>310</v>
      </c>
      <c r="B2018">
        <v>5022047</v>
      </c>
      <c r="C2018" t="s">
        <v>278</v>
      </c>
      <c r="D2018">
        <v>1</v>
      </c>
      <c r="E2018" s="10">
        <v>438.5</v>
      </c>
      <c r="F2018" s="10">
        <v>438.5</v>
      </c>
      <c r="G2018" s="10">
        <v>438.5</v>
      </c>
      <c r="H2018">
        <v>0</v>
      </c>
      <c r="I2018" s="10" t="str">
        <f>_xlfn.XLOOKUP(Q1_2025[[#This Row],[Artikelnr]],Artikel_prijzen[Artnr],Artikel_prijzen[Groep],"")</f>
        <v>Elektra</v>
      </c>
      <c r="J2018" s="10">
        <f>_xlfn.XLOOKUP(Q1_2025[[#This Row],[Artikelnr]],Artikel_prijzen[Artnr],Artikel_prijzen[Prijs 2025],"")</f>
        <v>329.6</v>
      </c>
      <c r="K2018" s="10" t="str">
        <f>IF(Q1_2025[[#This Row],[Artikelprijs]]&lt;&gt;"",IF(Q1_2025[[#This Row],[Stuksprijs]]=Q1_2025[[#This Row],[Artikelprijs]],"Prijs gelijk","Prijs wijkt af"),"")</f>
        <v>Prijs wijkt af</v>
      </c>
      <c r="L2018" s="10"/>
      <c r="M2018" t="s">
        <v>536</v>
      </c>
      <c r="N2018" s="10">
        <f>IF(Q1_2025[[#This Row],[Prijstype]]="Artikelprijs",Q1_2025[[#This Row],[Artikelprijs]],Q1_2025[[#This Row],[Stuksprijs]])</f>
        <v>329.6</v>
      </c>
      <c r="O2018" s="10">
        <f>IF(Q1_2025[[#This Row],[Prijstype]]="Artikelprijs",Q1_2025[[#This Row],[Artikelprijs]] * Q1_2025[[#This Row],[Besteld]],Q1_2025[[#This Row],[Brutobedrag]])</f>
        <v>329.6</v>
      </c>
      <c r="P2018" s="10">
        <f>IF(Q1_2025[[#This Row],[Prijstype]] = "Artikelprijs",Q1_2025[[#This Row],[Brutobedrag 2]]*(100-Q1_2025[[#This Row],[Relatiekorting percentage]])/100,Q1_2025[[#This Row],[Bruto - Rel.korting]])</f>
        <v>329.6</v>
      </c>
    </row>
    <row r="2019" spans="1:16" x14ac:dyDescent="0.3">
      <c r="A2019" t="s">
        <v>310</v>
      </c>
      <c r="B2019">
        <v>5040008</v>
      </c>
      <c r="C2019" t="s">
        <v>333</v>
      </c>
      <c r="D2019">
        <v>1</v>
      </c>
      <c r="E2019" s="10">
        <v>335.35</v>
      </c>
      <c r="F2019" s="10">
        <v>335.35</v>
      </c>
      <c r="G2019" s="10">
        <v>335.35</v>
      </c>
      <c r="H2019">
        <v>0</v>
      </c>
      <c r="I2019" s="10" t="str">
        <f>_xlfn.XLOOKUP(Q1_2025[[#This Row],[Artikelnr]],Artikel_prijzen[Artnr],Artikel_prijzen[Groep],"")</f>
        <v>AV</v>
      </c>
      <c r="J2019" s="10">
        <f>_xlfn.XLOOKUP(Q1_2025[[#This Row],[Artikelnr]],Artikel_prijzen[Artnr],Artikel_prijzen[Prijs 2025],"")</f>
        <v>345</v>
      </c>
      <c r="K2019" s="10" t="str">
        <f>IF(Q1_2025[[#This Row],[Artikelprijs]]&lt;&gt;"",IF(Q1_2025[[#This Row],[Stuksprijs]]=Q1_2025[[#This Row],[Artikelprijs]],"Prijs gelijk","Prijs wijkt af"),"")</f>
        <v>Prijs wijkt af</v>
      </c>
      <c r="L2019" s="10"/>
      <c r="M2019" t="s">
        <v>536</v>
      </c>
      <c r="N2019" s="10">
        <f>IF(Q1_2025[[#This Row],[Prijstype]]="Artikelprijs",Q1_2025[[#This Row],[Artikelprijs]],Q1_2025[[#This Row],[Stuksprijs]])</f>
        <v>345</v>
      </c>
      <c r="O2019" s="10">
        <f>IF(Q1_2025[[#This Row],[Prijstype]]="Artikelprijs",Q1_2025[[#This Row],[Artikelprijs]] * Q1_2025[[#This Row],[Besteld]],Q1_2025[[#This Row],[Brutobedrag]])</f>
        <v>345</v>
      </c>
      <c r="P2019" s="10">
        <f>IF(Q1_2025[[#This Row],[Prijstype]] = "Artikelprijs",Q1_2025[[#This Row],[Brutobedrag 2]]*(100-Q1_2025[[#This Row],[Relatiekorting percentage]])/100,Q1_2025[[#This Row],[Bruto - Rel.korting]])</f>
        <v>345</v>
      </c>
    </row>
    <row r="2020" spans="1:16" x14ac:dyDescent="0.3">
      <c r="A2020" t="s">
        <v>310</v>
      </c>
      <c r="B2020">
        <v>5040018</v>
      </c>
      <c r="C2020" t="s">
        <v>319</v>
      </c>
      <c r="D2020">
        <v>1</v>
      </c>
      <c r="E2020" s="10">
        <v>65</v>
      </c>
      <c r="F2020" s="10">
        <v>65</v>
      </c>
      <c r="G2020" s="10">
        <v>65</v>
      </c>
      <c r="H2020">
        <v>0</v>
      </c>
      <c r="I2020" s="10" t="str">
        <f>_xlfn.XLOOKUP(Q1_2025[[#This Row],[Artikelnr]],Artikel_prijzen[Artnr],Artikel_prijzen[Groep],"")</f>
        <v/>
      </c>
      <c r="J2020" s="10" t="str">
        <f>_xlfn.XLOOKUP(Q1_2025[[#This Row],[Artikelnr]],Artikel_prijzen[Artnr],Artikel_prijzen[Prijs 2025],"")</f>
        <v/>
      </c>
      <c r="K2020" s="10" t="str">
        <f>IF(Q1_2025[[#This Row],[Artikelprijs]]&lt;&gt;"",IF(Q1_2025[[#This Row],[Stuksprijs]]=Q1_2025[[#This Row],[Artikelprijs]],"Prijs gelijk","Prijs wijkt af"),"")</f>
        <v/>
      </c>
      <c r="L2020" s="10"/>
      <c r="N2020" s="10">
        <f>IF(Q1_2025[[#This Row],[Prijstype]]="Artikelprijs",Q1_2025[[#This Row],[Artikelprijs]],Q1_2025[[#This Row],[Stuksprijs]])</f>
        <v>65</v>
      </c>
      <c r="O2020" s="10">
        <f>IF(Q1_2025[[#This Row],[Prijstype]]="Artikelprijs",Q1_2025[[#This Row],[Artikelprijs]] * Q1_2025[[#This Row],[Besteld]],Q1_2025[[#This Row],[Brutobedrag]])</f>
        <v>65</v>
      </c>
      <c r="P2020" s="10">
        <f>IF(Q1_2025[[#This Row],[Prijstype]] = "Artikelprijs",Q1_2025[[#This Row],[Brutobedrag 2]]*(100-Q1_2025[[#This Row],[Relatiekorting percentage]])/100,Q1_2025[[#This Row],[Bruto - Rel.korting]])</f>
        <v>65</v>
      </c>
    </row>
    <row r="2021" spans="1:16" x14ac:dyDescent="0.3">
      <c r="A2021" t="s">
        <v>310</v>
      </c>
      <c r="B2021">
        <v>5040012</v>
      </c>
      <c r="C2021" t="s">
        <v>330</v>
      </c>
      <c r="D2021">
        <v>1</v>
      </c>
      <c r="E2021" s="10">
        <v>741.6</v>
      </c>
      <c r="F2021" s="10">
        <v>741.6</v>
      </c>
      <c r="G2021" s="10">
        <v>741.6</v>
      </c>
      <c r="H2021">
        <v>0</v>
      </c>
      <c r="I2021" s="10" t="str">
        <f>_xlfn.XLOOKUP(Q1_2025[[#This Row],[Artikelnr]],Artikel_prijzen[Artnr],Artikel_prijzen[Groep],"")</f>
        <v>AV</v>
      </c>
      <c r="J2021" s="10">
        <f>_xlfn.XLOOKUP(Q1_2025[[#This Row],[Artikelnr]],Artikel_prijzen[Artnr],Artikel_prijzen[Prijs 2025],"")</f>
        <v>720</v>
      </c>
      <c r="K2021" s="10" t="str">
        <f>IF(Q1_2025[[#This Row],[Artikelprijs]]&lt;&gt;"",IF(Q1_2025[[#This Row],[Stuksprijs]]=Q1_2025[[#This Row],[Artikelprijs]],"Prijs gelijk","Prijs wijkt af"),"")</f>
        <v>Prijs wijkt af</v>
      </c>
      <c r="L2021" s="10"/>
      <c r="M2021" t="s">
        <v>536</v>
      </c>
      <c r="N2021" s="10">
        <f>IF(Q1_2025[[#This Row],[Prijstype]]="Artikelprijs",Q1_2025[[#This Row],[Artikelprijs]],Q1_2025[[#This Row],[Stuksprijs]])</f>
        <v>720</v>
      </c>
      <c r="O2021" s="10">
        <f>IF(Q1_2025[[#This Row],[Prijstype]]="Artikelprijs",Q1_2025[[#This Row],[Artikelprijs]] * Q1_2025[[#This Row],[Besteld]],Q1_2025[[#This Row],[Brutobedrag]])</f>
        <v>720</v>
      </c>
      <c r="P2021" s="10">
        <f>IF(Q1_2025[[#This Row],[Prijstype]] = "Artikelprijs",Q1_2025[[#This Row],[Brutobedrag 2]]*(100-Q1_2025[[#This Row],[Relatiekorting percentage]])/100,Q1_2025[[#This Row],[Bruto - Rel.korting]])</f>
        <v>720</v>
      </c>
    </row>
    <row r="2022" spans="1:16" x14ac:dyDescent="0.3">
      <c r="A2022" t="s">
        <v>310</v>
      </c>
      <c r="B2022">
        <v>5040256</v>
      </c>
      <c r="C2022" t="s">
        <v>315</v>
      </c>
      <c r="D2022">
        <v>1</v>
      </c>
      <c r="E2022" s="10">
        <v>65</v>
      </c>
      <c r="F2022" s="10">
        <v>65</v>
      </c>
      <c r="G2022" s="10">
        <v>65</v>
      </c>
      <c r="H2022">
        <v>0</v>
      </c>
      <c r="I2022" s="10" t="str">
        <f>_xlfn.XLOOKUP(Q1_2025[[#This Row],[Artikelnr]],Artikel_prijzen[Artnr],Artikel_prijzen[Groep],"")</f>
        <v/>
      </c>
      <c r="J2022" s="10" t="str">
        <f>_xlfn.XLOOKUP(Q1_2025[[#This Row],[Artikelnr]],Artikel_prijzen[Artnr],Artikel_prijzen[Prijs 2025],"")</f>
        <v/>
      </c>
      <c r="K2022" s="10" t="str">
        <f>IF(Q1_2025[[#This Row],[Artikelprijs]]&lt;&gt;"",IF(Q1_2025[[#This Row],[Stuksprijs]]=Q1_2025[[#This Row],[Artikelprijs]],"Prijs gelijk","Prijs wijkt af"),"")</f>
        <v/>
      </c>
      <c r="L2022" s="10"/>
      <c r="N2022" s="10">
        <f>IF(Q1_2025[[#This Row],[Prijstype]]="Artikelprijs",Q1_2025[[#This Row],[Artikelprijs]],Q1_2025[[#This Row],[Stuksprijs]])</f>
        <v>65</v>
      </c>
      <c r="O2022" s="10">
        <f>IF(Q1_2025[[#This Row],[Prijstype]]="Artikelprijs",Q1_2025[[#This Row],[Artikelprijs]] * Q1_2025[[#This Row],[Besteld]],Q1_2025[[#This Row],[Brutobedrag]])</f>
        <v>65</v>
      </c>
      <c r="P2022" s="10">
        <f>IF(Q1_2025[[#This Row],[Prijstype]] = "Artikelprijs",Q1_2025[[#This Row],[Brutobedrag 2]]*(100-Q1_2025[[#This Row],[Relatiekorting percentage]])/100,Q1_2025[[#This Row],[Bruto - Rel.korting]])</f>
        <v>65</v>
      </c>
    </row>
    <row r="2023" spans="1:16" x14ac:dyDescent="0.3">
      <c r="A2023" t="s">
        <v>310</v>
      </c>
      <c r="B2023">
        <v>5040007</v>
      </c>
      <c r="C2023" t="s">
        <v>328</v>
      </c>
      <c r="D2023">
        <v>1</v>
      </c>
      <c r="E2023" s="10">
        <v>272.95</v>
      </c>
      <c r="F2023" s="10">
        <v>272.95</v>
      </c>
      <c r="G2023" s="10">
        <v>272.95</v>
      </c>
      <c r="H2023">
        <v>0</v>
      </c>
      <c r="I2023" s="10" t="str">
        <f>_xlfn.XLOOKUP(Q1_2025[[#This Row],[Artikelnr]],Artikel_prijzen[Artnr],Artikel_prijzen[Groep],"")</f>
        <v>AV</v>
      </c>
      <c r="J2023" s="10">
        <f>_xlfn.XLOOKUP(Q1_2025[[#This Row],[Artikelnr]],Artikel_prijzen[Artnr],Artikel_prijzen[Prijs 2025],"")</f>
        <v>265</v>
      </c>
      <c r="K2023" s="10" t="str">
        <f>IF(Q1_2025[[#This Row],[Artikelprijs]]&lt;&gt;"",IF(Q1_2025[[#This Row],[Stuksprijs]]=Q1_2025[[#This Row],[Artikelprijs]],"Prijs gelijk","Prijs wijkt af"),"")</f>
        <v>Prijs wijkt af</v>
      </c>
      <c r="L2023" s="10"/>
      <c r="M2023" t="s">
        <v>536</v>
      </c>
      <c r="N2023" s="10">
        <f>IF(Q1_2025[[#This Row],[Prijstype]]="Artikelprijs",Q1_2025[[#This Row],[Artikelprijs]],Q1_2025[[#This Row],[Stuksprijs]])</f>
        <v>265</v>
      </c>
      <c r="O2023" s="10">
        <f>IF(Q1_2025[[#This Row],[Prijstype]]="Artikelprijs",Q1_2025[[#This Row],[Artikelprijs]] * Q1_2025[[#This Row],[Besteld]],Q1_2025[[#This Row],[Brutobedrag]])</f>
        <v>265</v>
      </c>
      <c r="P2023" s="10">
        <f>IF(Q1_2025[[#This Row],[Prijstype]] = "Artikelprijs",Q1_2025[[#This Row],[Brutobedrag 2]]*(100-Q1_2025[[#This Row],[Relatiekorting percentage]])/100,Q1_2025[[#This Row],[Bruto - Rel.korting]])</f>
        <v>265</v>
      </c>
    </row>
    <row r="2024" spans="1:16" x14ac:dyDescent="0.3">
      <c r="A2024" t="s">
        <v>310</v>
      </c>
      <c r="B2024">
        <v>5040018</v>
      </c>
      <c r="C2024" t="s">
        <v>319</v>
      </c>
      <c r="D2024">
        <v>1</v>
      </c>
      <c r="E2024" s="10">
        <v>65</v>
      </c>
      <c r="F2024" s="10">
        <v>65</v>
      </c>
      <c r="G2024" s="10">
        <v>65</v>
      </c>
      <c r="H2024">
        <v>0</v>
      </c>
      <c r="I2024" s="10" t="str">
        <f>_xlfn.XLOOKUP(Q1_2025[[#This Row],[Artikelnr]],Artikel_prijzen[Artnr],Artikel_prijzen[Groep],"")</f>
        <v/>
      </c>
      <c r="J2024" s="10" t="str">
        <f>_xlfn.XLOOKUP(Q1_2025[[#This Row],[Artikelnr]],Artikel_prijzen[Artnr],Artikel_prijzen[Prijs 2025],"")</f>
        <v/>
      </c>
      <c r="K2024" s="10" t="str">
        <f>IF(Q1_2025[[#This Row],[Artikelprijs]]&lt;&gt;"",IF(Q1_2025[[#This Row],[Stuksprijs]]=Q1_2025[[#This Row],[Artikelprijs]],"Prijs gelijk","Prijs wijkt af"),"")</f>
        <v/>
      </c>
      <c r="L2024" s="10"/>
      <c r="N2024" s="10">
        <f>IF(Q1_2025[[#This Row],[Prijstype]]="Artikelprijs",Q1_2025[[#This Row],[Artikelprijs]],Q1_2025[[#This Row],[Stuksprijs]])</f>
        <v>65</v>
      </c>
      <c r="O2024" s="10">
        <f>IF(Q1_2025[[#This Row],[Prijstype]]="Artikelprijs",Q1_2025[[#This Row],[Artikelprijs]] * Q1_2025[[#This Row],[Besteld]],Q1_2025[[#This Row],[Brutobedrag]])</f>
        <v>65</v>
      </c>
      <c r="P2024" s="10">
        <f>IF(Q1_2025[[#This Row],[Prijstype]] = "Artikelprijs",Q1_2025[[#This Row],[Brutobedrag 2]]*(100-Q1_2025[[#This Row],[Relatiekorting percentage]])/100,Q1_2025[[#This Row],[Bruto - Rel.korting]])</f>
        <v>65</v>
      </c>
    </row>
    <row r="2025" spans="1:16" x14ac:dyDescent="0.3">
      <c r="A2025" t="s">
        <v>310</v>
      </c>
      <c r="B2025">
        <v>5021034</v>
      </c>
      <c r="C2025" t="s">
        <v>276</v>
      </c>
      <c r="D2025">
        <v>2</v>
      </c>
      <c r="E2025" s="10">
        <v>180</v>
      </c>
      <c r="F2025" s="10">
        <v>360</v>
      </c>
      <c r="G2025" s="10">
        <v>360</v>
      </c>
      <c r="H2025">
        <v>0</v>
      </c>
      <c r="I2025" s="10" t="str">
        <f>_xlfn.XLOOKUP(Q1_2025[[#This Row],[Artikelnr]],Artikel_prijzen[Artnr],Artikel_prijzen[Groep],"")</f>
        <v>Elektra</v>
      </c>
      <c r="J2025" s="10">
        <f>_xlfn.XLOOKUP(Q1_2025[[#This Row],[Artikelnr]],Artikel_prijzen[Artnr],Artikel_prijzen[Prijs 2025],"")</f>
        <v>106.8625</v>
      </c>
      <c r="K2025" s="10" t="str">
        <f>IF(Q1_2025[[#This Row],[Artikelprijs]]&lt;&gt;"",IF(Q1_2025[[#This Row],[Stuksprijs]]=Q1_2025[[#This Row],[Artikelprijs]],"Prijs gelijk","Prijs wijkt af"),"")</f>
        <v>Prijs wijkt af</v>
      </c>
      <c r="L2025" s="10"/>
      <c r="M2025" t="s">
        <v>536</v>
      </c>
      <c r="N2025" s="10">
        <f>IF(Q1_2025[[#This Row],[Prijstype]]="Artikelprijs",Q1_2025[[#This Row],[Artikelprijs]],Q1_2025[[#This Row],[Stuksprijs]])</f>
        <v>106.8625</v>
      </c>
      <c r="O2025" s="10">
        <f>IF(Q1_2025[[#This Row],[Prijstype]]="Artikelprijs",Q1_2025[[#This Row],[Artikelprijs]] * Q1_2025[[#This Row],[Besteld]],Q1_2025[[#This Row],[Brutobedrag]])</f>
        <v>213.72499999999999</v>
      </c>
      <c r="P2025" s="10">
        <f>IF(Q1_2025[[#This Row],[Prijstype]] = "Artikelprijs",Q1_2025[[#This Row],[Brutobedrag 2]]*(100-Q1_2025[[#This Row],[Relatiekorting percentage]])/100,Q1_2025[[#This Row],[Bruto - Rel.korting]])</f>
        <v>213.72499999999999</v>
      </c>
    </row>
    <row r="2026" spans="1:16" x14ac:dyDescent="0.3">
      <c r="A2026" t="s">
        <v>310</v>
      </c>
      <c r="B2026">
        <v>5020001</v>
      </c>
      <c r="C2026" t="s">
        <v>46</v>
      </c>
      <c r="D2026">
        <v>2</v>
      </c>
      <c r="E2026" s="10">
        <v>29.36</v>
      </c>
      <c r="F2026" s="10">
        <v>58.72</v>
      </c>
      <c r="G2026" s="10">
        <v>58.72</v>
      </c>
      <c r="H2026">
        <v>0</v>
      </c>
      <c r="I2026" s="10" t="str">
        <f>_xlfn.XLOOKUP(Q1_2025[[#This Row],[Artikelnr]],Artikel_prijzen[Artnr],Artikel_prijzen[Groep],"")</f>
        <v/>
      </c>
      <c r="J2026" s="10" t="str">
        <f>_xlfn.XLOOKUP(Q1_2025[[#This Row],[Artikelnr]],Artikel_prijzen[Artnr],Artikel_prijzen[Prijs 2025],"")</f>
        <v/>
      </c>
      <c r="K2026" s="10" t="str">
        <f>IF(Q1_2025[[#This Row],[Artikelprijs]]&lt;&gt;"",IF(Q1_2025[[#This Row],[Stuksprijs]]=Q1_2025[[#This Row],[Artikelprijs]],"Prijs gelijk","Prijs wijkt af"),"")</f>
        <v/>
      </c>
      <c r="L2026" s="10"/>
      <c r="N2026" s="10">
        <f>IF(Q1_2025[[#This Row],[Prijstype]]="Artikelprijs",Q1_2025[[#This Row],[Artikelprijs]],Q1_2025[[#This Row],[Stuksprijs]])</f>
        <v>29.36</v>
      </c>
      <c r="O2026" s="10">
        <f>IF(Q1_2025[[#This Row],[Prijstype]]="Artikelprijs",Q1_2025[[#This Row],[Artikelprijs]] * Q1_2025[[#This Row],[Besteld]],Q1_2025[[#This Row],[Brutobedrag]])</f>
        <v>58.72</v>
      </c>
      <c r="P2026" s="10">
        <f>IF(Q1_2025[[#This Row],[Prijstype]] = "Artikelprijs",Q1_2025[[#This Row],[Brutobedrag 2]]*(100-Q1_2025[[#This Row],[Relatiekorting percentage]])/100,Q1_2025[[#This Row],[Bruto - Rel.korting]])</f>
        <v>58.72</v>
      </c>
    </row>
    <row r="2027" spans="1:16" x14ac:dyDescent="0.3">
      <c r="A2027" t="s">
        <v>310</v>
      </c>
      <c r="B2027">
        <v>5022051</v>
      </c>
      <c r="C2027" t="s">
        <v>283</v>
      </c>
      <c r="D2027">
        <v>1</v>
      </c>
      <c r="E2027" s="10">
        <v>673.79</v>
      </c>
      <c r="F2027" s="10">
        <v>673.79</v>
      </c>
      <c r="G2027" s="10">
        <v>673.79</v>
      </c>
      <c r="H2027">
        <v>0</v>
      </c>
      <c r="I2027" s="10" t="str">
        <f>_xlfn.XLOOKUP(Q1_2025[[#This Row],[Artikelnr]],Artikel_prijzen[Artnr],Artikel_prijzen[Groep],"")</f>
        <v>Elektra</v>
      </c>
      <c r="J2027" s="10">
        <f>_xlfn.XLOOKUP(Q1_2025[[#This Row],[Artikelnr]],Artikel_prijzen[Artnr],Artikel_prijzen[Prijs 2025],"")</f>
        <v>499.55</v>
      </c>
      <c r="K2027" s="10" t="str">
        <f>IF(Q1_2025[[#This Row],[Artikelprijs]]&lt;&gt;"",IF(Q1_2025[[#This Row],[Stuksprijs]]=Q1_2025[[#This Row],[Artikelprijs]],"Prijs gelijk","Prijs wijkt af"),"")</f>
        <v>Prijs wijkt af</v>
      </c>
      <c r="L2027" s="10"/>
      <c r="M2027" t="s">
        <v>536</v>
      </c>
      <c r="N2027" s="10">
        <f>IF(Q1_2025[[#This Row],[Prijstype]]="Artikelprijs",Q1_2025[[#This Row],[Artikelprijs]],Q1_2025[[#This Row],[Stuksprijs]])</f>
        <v>499.55</v>
      </c>
      <c r="O2027" s="10">
        <f>IF(Q1_2025[[#This Row],[Prijstype]]="Artikelprijs",Q1_2025[[#This Row],[Artikelprijs]] * Q1_2025[[#This Row],[Besteld]],Q1_2025[[#This Row],[Brutobedrag]])</f>
        <v>499.55</v>
      </c>
      <c r="P2027" s="10">
        <f>IF(Q1_2025[[#This Row],[Prijstype]] = "Artikelprijs",Q1_2025[[#This Row],[Brutobedrag 2]]*(100-Q1_2025[[#This Row],[Relatiekorting percentage]])/100,Q1_2025[[#This Row],[Bruto - Rel.korting]])</f>
        <v>499.55</v>
      </c>
    </row>
    <row r="2028" spans="1:16" x14ac:dyDescent="0.3">
      <c r="A2028" t="s">
        <v>310</v>
      </c>
      <c r="B2028">
        <v>5021034</v>
      </c>
      <c r="C2028" t="s">
        <v>276</v>
      </c>
      <c r="D2028">
        <v>1</v>
      </c>
      <c r="E2028" s="10">
        <v>180</v>
      </c>
      <c r="F2028" s="10">
        <v>180</v>
      </c>
      <c r="G2028" s="10">
        <v>180</v>
      </c>
      <c r="H2028">
        <v>0</v>
      </c>
      <c r="I2028" s="10" t="str">
        <f>_xlfn.XLOOKUP(Q1_2025[[#This Row],[Artikelnr]],Artikel_prijzen[Artnr],Artikel_prijzen[Groep],"")</f>
        <v>Elektra</v>
      </c>
      <c r="J2028" s="10">
        <f>_xlfn.XLOOKUP(Q1_2025[[#This Row],[Artikelnr]],Artikel_prijzen[Artnr],Artikel_prijzen[Prijs 2025],"")</f>
        <v>106.8625</v>
      </c>
      <c r="K2028" s="10" t="str">
        <f>IF(Q1_2025[[#This Row],[Artikelprijs]]&lt;&gt;"",IF(Q1_2025[[#This Row],[Stuksprijs]]=Q1_2025[[#This Row],[Artikelprijs]],"Prijs gelijk","Prijs wijkt af"),"")</f>
        <v>Prijs wijkt af</v>
      </c>
      <c r="L2028" s="10"/>
      <c r="M2028" t="s">
        <v>536</v>
      </c>
      <c r="N2028" s="10">
        <f>IF(Q1_2025[[#This Row],[Prijstype]]="Artikelprijs",Q1_2025[[#This Row],[Artikelprijs]],Q1_2025[[#This Row],[Stuksprijs]])</f>
        <v>106.8625</v>
      </c>
      <c r="O2028" s="10">
        <f>IF(Q1_2025[[#This Row],[Prijstype]]="Artikelprijs",Q1_2025[[#This Row],[Artikelprijs]] * Q1_2025[[#This Row],[Besteld]],Q1_2025[[#This Row],[Brutobedrag]])</f>
        <v>106.8625</v>
      </c>
      <c r="P2028" s="10">
        <f>IF(Q1_2025[[#This Row],[Prijstype]] = "Artikelprijs",Q1_2025[[#This Row],[Brutobedrag 2]]*(100-Q1_2025[[#This Row],[Relatiekorting percentage]])/100,Q1_2025[[#This Row],[Bruto - Rel.korting]])</f>
        <v>106.8625</v>
      </c>
    </row>
    <row r="2029" spans="1:16" x14ac:dyDescent="0.3">
      <c r="A2029" t="s">
        <v>310</v>
      </c>
      <c r="B2029">
        <v>5021034</v>
      </c>
      <c r="C2029" t="s">
        <v>276</v>
      </c>
      <c r="D2029">
        <v>1</v>
      </c>
      <c r="E2029" s="10">
        <v>180</v>
      </c>
      <c r="F2029" s="10">
        <v>180</v>
      </c>
      <c r="G2029" s="10">
        <v>180</v>
      </c>
      <c r="H2029">
        <v>0</v>
      </c>
      <c r="I2029" s="10" t="str">
        <f>_xlfn.XLOOKUP(Q1_2025[[#This Row],[Artikelnr]],Artikel_prijzen[Artnr],Artikel_prijzen[Groep],"")</f>
        <v>Elektra</v>
      </c>
      <c r="J2029" s="10">
        <f>_xlfn.XLOOKUP(Q1_2025[[#This Row],[Artikelnr]],Artikel_prijzen[Artnr],Artikel_prijzen[Prijs 2025],"")</f>
        <v>106.8625</v>
      </c>
      <c r="K2029" s="10" t="str">
        <f>IF(Q1_2025[[#This Row],[Artikelprijs]]&lt;&gt;"",IF(Q1_2025[[#This Row],[Stuksprijs]]=Q1_2025[[#This Row],[Artikelprijs]],"Prijs gelijk","Prijs wijkt af"),"")</f>
        <v>Prijs wijkt af</v>
      </c>
      <c r="L2029" s="10"/>
      <c r="M2029" t="s">
        <v>536</v>
      </c>
      <c r="N2029" s="10">
        <f>IF(Q1_2025[[#This Row],[Prijstype]]="Artikelprijs",Q1_2025[[#This Row],[Artikelprijs]],Q1_2025[[#This Row],[Stuksprijs]])</f>
        <v>106.8625</v>
      </c>
      <c r="O2029" s="10">
        <f>IF(Q1_2025[[#This Row],[Prijstype]]="Artikelprijs",Q1_2025[[#This Row],[Artikelprijs]] * Q1_2025[[#This Row],[Besteld]],Q1_2025[[#This Row],[Brutobedrag]])</f>
        <v>106.8625</v>
      </c>
      <c r="P2029" s="10">
        <f>IF(Q1_2025[[#This Row],[Prijstype]] = "Artikelprijs",Q1_2025[[#This Row],[Brutobedrag 2]]*(100-Q1_2025[[#This Row],[Relatiekorting percentage]])/100,Q1_2025[[#This Row],[Bruto - Rel.korting]])</f>
        <v>106.8625</v>
      </c>
    </row>
    <row r="2030" spans="1:16" x14ac:dyDescent="0.3">
      <c r="A2030" t="s">
        <v>310</v>
      </c>
      <c r="B2030">
        <v>5040009</v>
      </c>
      <c r="C2030" t="s">
        <v>323</v>
      </c>
      <c r="D2030">
        <v>1</v>
      </c>
      <c r="E2030" s="10">
        <v>401.7</v>
      </c>
      <c r="F2030" s="10">
        <v>401.7</v>
      </c>
      <c r="G2030" s="10">
        <v>401.7</v>
      </c>
      <c r="H2030">
        <v>0</v>
      </c>
      <c r="I2030" s="10" t="str">
        <f>_xlfn.XLOOKUP(Q1_2025[[#This Row],[Artikelnr]],Artikel_prijzen[Artnr],Artikel_prijzen[Groep],"")</f>
        <v>AV</v>
      </c>
      <c r="J2030" s="10">
        <f>_xlfn.XLOOKUP(Q1_2025[[#This Row],[Artikelnr]],Artikel_prijzen[Artnr],Artikel_prijzen[Prijs 2025],"")</f>
        <v>390</v>
      </c>
      <c r="K2030" s="10" t="str">
        <f>IF(Q1_2025[[#This Row],[Artikelprijs]]&lt;&gt;"",IF(Q1_2025[[#This Row],[Stuksprijs]]=Q1_2025[[#This Row],[Artikelprijs]],"Prijs gelijk","Prijs wijkt af"),"")</f>
        <v>Prijs wijkt af</v>
      </c>
      <c r="L2030" s="10"/>
      <c r="M2030" t="s">
        <v>536</v>
      </c>
      <c r="N2030" s="10">
        <f>IF(Q1_2025[[#This Row],[Prijstype]]="Artikelprijs",Q1_2025[[#This Row],[Artikelprijs]],Q1_2025[[#This Row],[Stuksprijs]])</f>
        <v>390</v>
      </c>
      <c r="O2030" s="10">
        <f>IF(Q1_2025[[#This Row],[Prijstype]]="Artikelprijs",Q1_2025[[#This Row],[Artikelprijs]] * Q1_2025[[#This Row],[Besteld]],Q1_2025[[#This Row],[Brutobedrag]])</f>
        <v>390</v>
      </c>
      <c r="P2030" s="10">
        <f>IF(Q1_2025[[#This Row],[Prijstype]] = "Artikelprijs",Q1_2025[[#This Row],[Brutobedrag 2]]*(100-Q1_2025[[#This Row],[Relatiekorting percentage]])/100,Q1_2025[[#This Row],[Bruto - Rel.korting]])</f>
        <v>390</v>
      </c>
    </row>
    <row r="2031" spans="1:16" x14ac:dyDescent="0.3">
      <c r="A2031" t="s">
        <v>310</v>
      </c>
      <c r="B2031">
        <v>5040018</v>
      </c>
      <c r="C2031" t="s">
        <v>319</v>
      </c>
      <c r="D2031">
        <v>1</v>
      </c>
      <c r="E2031" s="10">
        <v>66.95</v>
      </c>
      <c r="F2031" s="10">
        <v>66.95</v>
      </c>
      <c r="G2031" s="10">
        <v>66.95</v>
      </c>
      <c r="H2031">
        <v>0</v>
      </c>
      <c r="I2031" s="10" t="str">
        <f>_xlfn.XLOOKUP(Q1_2025[[#This Row],[Artikelnr]],Artikel_prijzen[Artnr],Artikel_prijzen[Groep],"")</f>
        <v/>
      </c>
      <c r="J2031" s="10" t="str">
        <f>_xlfn.XLOOKUP(Q1_2025[[#This Row],[Artikelnr]],Artikel_prijzen[Artnr],Artikel_prijzen[Prijs 2025],"")</f>
        <v/>
      </c>
      <c r="K2031" s="10" t="str">
        <f>IF(Q1_2025[[#This Row],[Artikelprijs]]&lt;&gt;"",IF(Q1_2025[[#This Row],[Stuksprijs]]=Q1_2025[[#This Row],[Artikelprijs]],"Prijs gelijk","Prijs wijkt af"),"")</f>
        <v/>
      </c>
      <c r="L2031" s="10"/>
      <c r="N2031" s="10">
        <f>IF(Q1_2025[[#This Row],[Prijstype]]="Artikelprijs",Q1_2025[[#This Row],[Artikelprijs]],Q1_2025[[#This Row],[Stuksprijs]])</f>
        <v>66.95</v>
      </c>
      <c r="O2031" s="10">
        <f>IF(Q1_2025[[#This Row],[Prijstype]]="Artikelprijs",Q1_2025[[#This Row],[Artikelprijs]] * Q1_2025[[#This Row],[Besteld]],Q1_2025[[#This Row],[Brutobedrag]])</f>
        <v>66.95</v>
      </c>
      <c r="P2031" s="10">
        <f>IF(Q1_2025[[#This Row],[Prijstype]] = "Artikelprijs",Q1_2025[[#This Row],[Brutobedrag 2]]*(100-Q1_2025[[#This Row],[Relatiekorting percentage]])/100,Q1_2025[[#This Row],[Bruto - Rel.korting]])</f>
        <v>66.95</v>
      </c>
    </row>
    <row r="2032" spans="1:16" x14ac:dyDescent="0.3">
      <c r="A2032" t="s">
        <v>310</v>
      </c>
      <c r="B2032">
        <v>5021034</v>
      </c>
      <c r="C2032" t="s">
        <v>276</v>
      </c>
      <c r="D2032">
        <v>3</v>
      </c>
      <c r="E2032" s="10">
        <v>185.4</v>
      </c>
      <c r="F2032" s="10">
        <v>556.20000000000005</v>
      </c>
      <c r="G2032" s="10">
        <v>556.20000000000005</v>
      </c>
      <c r="H2032">
        <v>0</v>
      </c>
      <c r="I2032" s="10" t="str">
        <f>_xlfn.XLOOKUP(Q1_2025[[#This Row],[Artikelnr]],Artikel_prijzen[Artnr],Artikel_prijzen[Groep],"")</f>
        <v>Elektra</v>
      </c>
      <c r="J2032" s="10">
        <f>_xlfn.XLOOKUP(Q1_2025[[#This Row],[Artikelnr]],Artikel_prijzen[Artnr],Artikel_prijzen[Prijs 2025],"")</f>
        <v>106.8625</v>
      </c>
      <c r="K2032" s="10" t="str">
        <f>IF(Q1_2025[[#This Row],[Artikelprijs]]&lt;&gt;"",IF(Q1_2025[[#This Row],[Stuksprijs]]=Q1_2025[[#This Row],[Artikelprijs]],"Prijs gelijk","Prijs wijkt af"),"")</f>
        <v>Prijs wijkt af</v>
      </c>
      <c r="L2032" s="10"/>
      <c r="M2032" t="s">
        <v>536</v>
      </c>
      <c r="N2032" s="10">
        <f>IF(Q1_2025[[#This Row],[Prijstype]]="Artikelprijs",Q1_2025[[#This Row],[Artikelprijs]],Q1_2025[[#This Row],[Stuksprijs]])</f>
        <v>106.8625</v>
      </c>
      <c r="O2032" s="10">
        <f>IF(Q1_2025[[#This Row],[Prijstype]]="Artikelprijs",Q1_2025[[#This Row],[Artikelprijs]] * Q1_2025[[#This Row],[Besteld]],Q1_2025[[#This Row],[Brutobedrag]])</f>
        <v>320.58749999999998</v>
      </c>
      <c r="P2032" s="10">
        <f>IF(Q1_2025[[#This Row],[Prijstype]] = "Artikelprijs",Q1_2025[[#This Row],[Brutobedrag 2]]*(100-Q1_2025[[#This Row],[Relatiekorting percentage]])/100,Q1_2025[[#This Row],[Bruto - Rel.korting]])</f>
        <v>320.58749999999998</v>
      </c>
    </row>
    <row r="2033" spans="1:16" x14ac:dyDescent="0.3">
      <c r="A2033" t="s">
        <v>310</v>
      </c>
      <c r="B2033">
        <v>5020008</v>
      </c>
      <c r="C2033" t="s">
        <v>52</v>
      </c>
      <c r="D2033">
        <v>1</v>
      </c>
      <c r="E2033" s="10">
        <v>32.96</v>
      </c>
      <c r="F2033" s="10">
        <v>32.96</v>
      </c>
      <c r="G2033" s="10">
        <v>32.96</v>
      </c>
      <c r="H2033">
        <v>0</v>
      </c>
      <c r="I2033" s="10" t="str">
        <f>_xlfn.XLOOKUP(Q1_2025[[#This Row],[Artikelnr]],Artikel_prijzen[Artnr],Artikel_prijzen[Groep],"")</f>
        <v/>
      </c>
      <c r="J2033" s="10" t="str">
        <f>_xlfn.XLOOKUP(Q1_2025[[#This Row],[Artikelnr]],Artikel_prijzen[Artnr],Artikel_prijzen[Prijs 2025],"")</f>
        <v/>
      </c>
      <c r="K2033" s="10" t="str">
        <f>IF(Q1_2025[[#This Row],[Artikelprijs]]&lt;&gt;"",IF(Q1_2025[[#This Row],[Stuksprijs]]=Q1_2025[[#This Row],[Artikelprijs]],"Prijs gelijk","Prijs wijkt af"),"")</f>
        <v/>
      </c>
      <c r="L2033" s="10"/>
      <c r="N2033" s="10">
        <f>IF(Q1_2025[[#This Row],[Prijstype]]="Artikelprijs",Q1_2025[[#This Row],[Artikelprijs]],Q1_2025[[#This Row],[Stuksprijs]])</f>
        <v>32.96</v>
      </c>
      <c r="O2033" s="10">
        <f>IF(Q1_2025[[#This Row],[Prijstype]]="Artikelprijs",Q1_2025[[#This Row],[Artikelprijs]] * Q1_2025[[#This Row],[Besteld]],Q1_2025[[#This Row],[Brutobedrag]])</f>
        <v>32.96</v>
      </c>
      <c r="P2033" s="10">
        <f>IF(Q1_2025[[#This Row],[Prijstype]] = "Artikelprijs",Q1_2025[[#This Row],[Brutobedrag 2]]*(100-Q1_2025[[#This Row],[Relatiekorting percentage]])/100,Q1_2025[[#This Row],[Bruto - Rel.korting]])</f>
        <v>32.96</v>
      </c>
    </row>
    <row r="2034" spans="1:16" x14ac:dyDescent="0.3">
      <c r="A2034" t="s">
        <v>310</v>
      </c>
      <c r="B2034">
        <v>5040003</v>
      </c>
      <c r="C2034" t="s">
        <v>329</v>
      </c>
      <c r="D2034">
        <v>1</v>
      </c>
      <c r="E2034" s="10">
        <v>478.95</v>
      </c>
      <c r="F2034" s="10">
        <v>478.95</v>
      </c>
      <c r="G2034" s="10">
        <v>478.95</v>
      </c>
      <c r="H2034">
        <v>0</v>
      </c>
      <c r="I2034" s="10" t="str">
        <f>_xlfn.XLOOKUP(Q1_2025[[#This Row],[Artikelnr]],Artikel_prijzen[Artnr],Artikel_prijzen[Groep],"")</f>
        <v>AV</v>
      </c>
      <c r="J2034" s="10">
        <f>_xlfn.XLOOKUP(Q1_2025[[#This Row],[Artikelnr]],Artikel_prijzen[Artnr],Artikel_prijzen[Prijs 2025],"")</f>
        <v>465</v>
      </c>
      <c r="K2034" s="10" t="str">
        <f>IF(Q1_2025[[#This Row],[Artikelprijs]]&lt;&gt;"",IF(Q1_2025[[#This Row],[Stuksprijs]]=Q1_2025[[#This Row],[Artikelprijs]],"Prijs gelijk","Prijs wijkt af"),"")</f>
        <v>Prijs wijkt af</v>
      </c>
      <c r="L2034" s="10"/>
      <c r="M2034" t="s">
        <v>536</v>
      </c>
      <c r="N2034" s="10">
        <f>IF(Q1_2025[[#This Row],[Prijstype]]="Artikelprijs",Q1_2025[[#This Row],[Artikelprijs]],Q1_2025[[#This Row],[Stuksprijs]])</f>
        <v>465</v>
      </c>
      <c r="O2034" s="10">
        <f>IF(Q1_2025[[#This Row],[Prijstype]]="Artikelprijs",Q1_2025[[#This Row],[Artikelprijs]] * Q1_2025[[#This Row],[Besteld]],Q1_2025[[#This Row],[Brutobedrag]])</f>
        <v>465</v>
      </c>
      <c r="P2034" s="10">
        <f>IF(Q1_2025[[#This Row],[Prijstype]] = "Artikelprijs",Q1_2025[[#This Row],[Brutobedrag 2]]*(100-Q1_2025[[#This Row],[Relatiekorting percentage]])/100,Q1_2025[[#This Row],[Bruto - Rel.korting]])</f>
        <v>465</v>
      </c>
    </row>
    <row r="2035" spans="1:16" x14ac:dyDescent="0.3">
      <c r="A2035" t="s">
        <v>310</v>
      </c>
      <c r="B2035">
        <v>5040012</v>
      </c>
      <c r="C2035" t="s">
        <v>330</v>
      </c>
      <c r="D2035">
        <v>1</v>
      </c>
      <c r="E2035" s="10">
        <v>741.6</v>
      </c>
      <c r="F2035" s="10">
        <v>741.6</v>
      </c>
      <c r="G2035" s="10">
        <v>741.6</v>
      </c>
      <c r="H2035">
        <v>0</v>
      </c>
      <c r="I2035" s="10" t="str">
        <f>_xlfn.XLOOKUP(Q1_2025[[#This Row],[Artikelnr]],Artikel_prijzen[Artnr],Artikel_prijzen[Groep],"")</f>
        <v>AV</v>
      </c>
      <c r="J2035" s="10">
        <f>_xlfn.XLOOKUP(Q1_2025[[#This Row],[Artikelnr]],Artikel_prijzen[Artnr],Artikel_prijzen[Prijs 2025],"")</f>
        <v>720</v>
      </c>
      <c r="K2035" s="10" t="str">
        <f>IF(Q1_2025[[#This Row],[Artikelprijs]]&lt;&gt;"",IF(Q1_2025[[#This Row],[Stuksprijs]]=Q1_2025[[#This Row],[Artikelprijs]],"Prijs gelijk","Prijs wijkt af"),"")</f>
        <v>Prijs wijkt af</v>
      </c>
      <c r="L2035" s="10"/>
      <c r="M2035" t="s">
        <v>536</v>
      </c>
      <c r="N2035" s="10">
        <f>IF(Q1_2025[[#This Row],[Prijstype]]="Artikelprijs",Q1_2025[[#This Row],[Artikelprijs]],Q1_2025[[#This Row],[Stuksprijs]])</f>
        <v>720</v>
      </c>
      <c r="O2035" s="10">
        <f>IF(Q1_2025[[#This Row],[Prijstype]]="Artikelprijs",Q1_2025[[#This Row],[Artikelprijs]] * Q1_2025[[#This Row],[Besteld]],Q1_2025[[#This Row],[Brutobedrag]])</f>
        <v>720</v>
      </c>
      <c r="P2035" s="10">
        <f>IF(Q1_2025[[#This Row],[Prijstype]] = "Artikelprijs",Q1_2025[[#This Row],[Brutobedrag 2]]*(100-Q1_2025[[#This Row],[Relatiekorting percentage]])/100,Q1_2025[[#This Row],[Bruto - Rel.korting]])</f>
        <v>720</v>
      </c>
    </row>
    <row r="2036" spans="1:16" x14ac:dyDescent="0.3">
      <c r="A2036" t="s">
        <v>310</v>
      </c>
      <c r="B2036">
        <v>4001263</v>
      </c>
      <c r="C2036" t="s">
        <v>210</v>
      </c>
      <c r="D2036">
        <v>1</v>
      </c>
      <c r="E2036" s="10">
        <v>208.85</v>
      </c>
      <c r="F2036" s="10">
        <v>208.85</v>
      </c>
      <c r="G2036" s="10">
        <v>208.85</v>
      </c>
      <c r="H2036">
        <v>0</v>
      </c>
      <c r="I2036" s="10" t="str">
        <f>_xlfn.XLOOKUP(Q1_2025[[#This Row],[Artikelnr]],Artikel_prijzen[Artnr],Artikel_prijzen[Groep],"")</f>
        <v/>
      </c>
      <c r="J2036" s="10" t="str">
        <f>_xlfn.XLOOKUP(Q1_2025[[#This Row],[Artikelnr]],Artikel_prijzen[Artnr],Artikel_prijzen[Prijs 2025],"")</f>
        <v/>
      </c>
      <c r="K2036" s="10" t="str">
        <f>IF(Q1_2025[[#This Row],[Artikelprijs]]&lt;&gt;"",IF(Q1_2025[[#This Row],[Stuksprijs]]=Q1_2025[[#This Row],[Artikelprijs]],"Prijs gelijk","Prijs wijkt af"),"")</f>
        <v/>
      </c>
      <c r="L2036" s="10"/>
      <c r="N2036" s="10">
        <f>IF(Q1_2025[[#This Row],[Prijstype]]="Artikelprijs",Q1_2025[[#This Row],[Artikelprijs]],Q1_2025[[#This Row],[Stuksprijs]])</f>
        <v>208.85</v>
      </c>
      <c r="O2036" s="10">
        <f>IF(Q1_2025[[#This Row],[Prijstype]]="Artikelprijs",Q1_2025[[#This Row],[Artikelprijs]] * Q1_2025[[#This Row],[Besteld]],Q1_2025[[#This Row],[Brutobedrag]])</f>
        <v>208.85</v>
      </c>
      <c r="P2036" s="10">
        <f>IF(Q1_2025[[#This Row],[Prijstype]] = "Artikelprijs",Q1_2025[[#This Row],[Brutobedrag 2]]*(100-Q1_2025[[#This Row],[Relatiekorting percentage]])/100,Q1_2025[[#This Row],[Bruto - Rel.korting]])</f>
        <v>208.85</v>
      </c>
    </row>
    <row r="2037" spans="1:16" x14ac:dyDescent="0.3">
      <c r="A2037" t="s">
        <v>310</v>
      </c>
      <c r="B2037">
        <v>4001255</v>
      </c>
      <c r="C2037" t="s">
        <v>315</v>
      </c>
      <c r="D2037">
        <v>1</v>
      </c>
      <c r="E2037" s="10">
        <v>99.75</v>
      </c>
      <c r="F2037" s="10">
        <v>99.75</v>
      </c>
      <c r="G2037" s="10">
        <v>99.75</v>
      </c>
      <c r="H2037">
        <v>0</v>
      </c>
      <c r="I2037" s="10" t="str">
        <f>_xlfn.XLOOKUP(Q1_2025[[#This Row],[Artikelnr]],Artikel_prijzen[Artnr],Artikel_prijzen[Groep],"")</f>
        <v/>
      </c>
      <c r="J2037" s="10" t="str">
        <f>_xlfn.XLOOKUP(Q1_2025[[#This Row],[Artikelnr]],Artikel_prijzen[Artnr],Artikel_prijzen[Prijs 2025],"")</f>
        <v/>
      </c>
      <c r="K2037" s="10" t="str">
        <f>IF(Q1_2025[[#This Row],[Artikelprijs]]&lt;&gt;"",IF(Q1_2025[[#This Row],[Stuksprijs]]=Q1_2025[[#This Row],[Artikelprijs]],"Prijs gelijk","Prijs wijkt af"),"")</f>
        <v/>
      </c>
      <c r="L2037" s="10"/>
      <c r="N2037" s="10">
        <f>IF(Q1_2025[[#This Row],[Prijstype]]="Artikelprijs",Q1_2025[[#This Row],[Artikelprijs]],Q1_2025[[#This Row],[Stuksprijs]])</f>
        <v>99.75</v>
      </c>
      <c r="O2037" s="10">
        <f>IF(Q1_2025[[#This Row],[Prijstype]]="Artikelprijs",Q1_2025[[#This Row],[Artikelprijs]] * Q1_2025[[#This Row],[Besteld]],Q1_2025[[#This Row],[Brutobedrag]])</f>
        <v>99.75</v>
      </c>
      <c r="P2037" s="10">
        <f>IF(Q1_2025[[#This Row],[Prijstype]] = "Artikelprijs",Q1_2025[[#This Row],[Brutobedrag 2]]*(100-Q1_2025[[#This Row],[Relatiekorting percentage]])/100,Q1_2025[[#This Row],[Bruto - Rel.korting]])</f>
        <v>99.75</v>
      </c>
    </row>
    <row r="2038" spans="1:16" x14ac:dyDescent="0.3">
      <c r="A2038" t="s">
        <v>310</v>
      </c>
      <c r="B2038">
        <v>5040009</v>
      </c>
      <c r="C2038" t="s">
        <v>323</v>
      </c>
      <c r="D2038">
        <v>1</v>
      </c>
      <c r="E2038" s="10">
        <v>401.7</v>
      </c>
      <c r="F2038" s="10">
        <v>401.7</v>
      </c>
      <c r="G2038" s="10">
        <v>401.7</v>
      </c>
      <c r="H2038">
        <v>0</v>
      </c>
      <c r="I2038" s="10" t="str">
        <f>_xlfn.XLOOKUP(Q1_2025[[#This Row],[Artikelnr]],Artikel_prijzen[Artnr],Artikel_prijzen[Groep],"")</f>
        <v>AV</v>
      </c>
      <c r="J2038" s="10">
        <f>_xlfn.XLOOKUP(Q1_2025[[#This Row],[Artikelnr]],Artikel_prijzen[Artnr],Artikel_prijzen[Prijs 2025],"")</f>
        <v>390</v>
      </c>
      <c r="K2038" s="10" t="str">
        <f>IF(Q1_2025[[#This Row],[Artikelprijs]]&lt;&gt;"",IF(Q1_2025[[#This Row],[Stuksprijs]]=Q1_2025[[#This Row],[Artikelprijs]],"Prijs gelijk","Prijs wijkt af"),"")</f>
        <v>Prijs wijkt af</v>
      </c>
      <c r="L2038" s="10"/>
      <c r="M2038" t="s">
        <v>536</v>
      </c>
      <c r="N2038" s="10">
        <f>IF(Q1_2025[[#This Row],[Prijstype]]="Artikelprijs",Q1_2025[[#This Row],[Artikelprijs]],Q1_2025[[#This Row],[Stuksprijs]])</f>
        <v>390</v>
      </c>
      <c r="O2038" s="10">
        <f>IF(Q1_2025[[#This Row],[Prijstype]]="Artikelprijs",Q1_2025[[#This Row],[Artikelprijs]] * Q1_2025[[#This Row],[Besteld]],Q1_2025[[#This Row],[Brutobedrag]])</f>
        <v>390</v>
      </c>
      <c r="P2038" s="10">
        <f>IF(Q1_2025[[#This Row],[Prijstype]] = "Artikelprijs",Q1_2025[[#This Row],[Brutobedrag 2]]*(100-Q1_2025[[#This Row],[Relatiekorting percentage]])/100,Q1_2025[[#This Row],[Bruto - Rel.korting]])</f>
        <v>390</v>
      </c>
    </row>
    <row r="2039" spans="1:16" x14ac:dyDescent="0.3">
      <c r="A2039" t="s">
        <v>310</v>
      </c>
      <c r="B2039">
        <v>5040018</v>
      </c>
      <c r="C2039" t="s">
        <v>319</v>
      </c>
      <c r="D2039">
        <v>1</v>
      </c>
      <c r="E2039" s="10">
        <v>66.95</v>
      </c>
      <c r="F2039" s="10">
        <v>66.95</v>
      </c>
      <c r="G2039" s="10">
        <v>66.95</v>
      </c>
      <c r="H2039">
        <v>0</v>
      </c>
      <c r="I2039" s="10" t="str">
        <f>_xlfn.XLOOKUP(Q1_2025[[#This Row],[Artikelnr]],Artikel_prijzen[Artnr],Artikel_prijzen[Groep],"")</f>
        <v/>
      </c>
      <c r="J2039" s="10" t="str">
        <f>_xlfn.XLOOKUP(Q1_2025[[#This Row],[Artikelnr]],Artikel_prijzen[Artnr],Artikel_prijzen[Prijs 2025],"")</f>
        <v/>
      </c>
      <c r="K2039" s="10" t="str">
        <f>IF(Q1_2025[[#This Row],[Artikelprijs]]&lt;&gt;"",IF(Q1_2025[[#This Row],[Stuksprijs]]=Q1_2025[[#This Row],[Artikelprijs]],"Prijs gelijk","Prijs wijkt af"),"")</f>
        <v/>
      </c>
      <c r="L2039" s="10"/>
      <c r="N2039" s="10">
        <f>IF(Q1_2025[[#This Row],[Prijstype]]="Artikelprijs",Q1_2025[[#This Row],[Artikelprijs]],Q1_2025[[#This Row],[Stuksprijs]])</f>
        <v>66.95</v>
      </c>
      <c r="O2039" s="10">
        <f>IF(Q1_2025[[#This Row],[Prijstype]]="Artikelprijs",Q1_2025[[#This Row],[Artikelprijs]] * Q1_2025[[#This Row],[Besteld]],Q1_2025[[#This Row],[Brutobedrag]])</f>
        <v>66.95</v>
      </c>
      <c r="P2039" s="10">
        <f>IF(Q1_2025[[#This Row],[Prijstype]] = "Artikelprijs",Q1_2025[[#This Row],[Brutobedrag 2]]*(100-Q1_2025[[#This Row],[Relatiekorting percentage]])/100,Q1_2025[[#This Row],[Bruto - Rel.korting]])</f>
        <v>66.95</v>
      </c>
    </row>
    <row r="2040" spans="1:16" x14ac:dyDescent="0.3">
      <c r="A2040" t="s">
        <v>310</v>
      </c>
      <c r="B2040">
        <v>5040008</v>
      </c>
      <c r="C2040" t="s">
        <v>333</v>
      </c>
      <c r="D2040">
        <v>3</v>
      </c>
      <c r="E2040" s="10">
        <v>335.35</v>
      </c>
      <c r="F2040" s="10">
        <v>1006.05</v>
      </c>
      <c r="G2040" s="10">
        <v>1006.05</v>
      </c>
      <c r="H2040">
        <v>0</v>
      </c>
      <c r="I2040" s="10" t="str">
        <f>_xlfn.XLOOKUP(Q1_2025[[#This Row],[Artikelnr]],Artikel_prijzen[Artnr],Artikel_prijzen[Groep],"")</f>
        <v>AV</v>
      </c>
      <c r="J2040" s="10">
        <f>_xlfn.XLOOKUP(Q1_2025[[#This Row],[Artikelnr]],Artikel_prijzen[Artnr],Artikel_prijzen[Prijs 2025],"")</f>
        <v>345</v>
      </c>
      <c r="K2040" s="10" t="str">
        <f>IF(Q1_2025[[#This Row],[Artikelprijs]]&lt;&gt;"",IF(Q1_2025[[#This Row],[Stuksprijs]]=Q1_2025[[#This Row],[Artikelprijs]],"Prijs gelijk","Prijs wijkt af"),"")</f>
        <v>Prijs wijkt af</v>
      </c>
      <c r="L2040" s="10"/>
      <c r="M2040" t="s">
        <v>536</v>
      </c>
      <c r="N2040" s="10">
        <f>IF(Q1_2025[[#This Row],[Prijstype]]="Artikelprijs",Q1_2025[[#This Row],[Artikelprijs]],Q1_2025[[#This Row],[Stuksprijs]])</f>
        <v>345</v>
      </c>
      <c r="O2040" s="10">
        <f>IF(Q1_2025[[#This Row],[Prijstype]]="Artikelprijs",Q1_2025[[#This Row],[Artikelprijs]] * Q1_2025[[#This Row],[Besteld]],Q1_2025[[#This Row],[Brutobedrag]])</f>
        <v>1035</v>
      </c>
      <c r="P2040" s="10">
        <f>IF(Q1_2025[[#This Row],[Prijstype]] = "Artikelprijs",Q1_2025[[#This Row],[Brutobedrag 2]]*(100-Q1_2025[[#This Row],[Relatiekorting percentage]])/100,Q1_2025[[#This Row],[Bruto - Rel.korting]])</f>
        <v>1035</v>
      </c>
    </row>
    <row r="2041" spans="1:16" x14ac:dyDescent="0.3">
      <c r="A2041" t="s">
        <v>310</v>
      </c>
      <c r="B2041">
        <v>5021034</v>
      </c>
      <c r="C2041" t="s">
        <v>276</v>
      </c>
      <c r="D2041">
        <v>1</v>
      </c>
      <c r="E2041" s="10">
        <v>216</v>
      </c>
      <c r="F2041" s="10">
        <v>216</v>
      </c>
      <c r="G2041" s="10">
        <v>216</v>
      </c>
      <c r="H2041">
        <v>0</v>
      </c>
      <c r="I2041" s="10" t="str">
        <f>_xlfn.XLOOKUP(Q1_2025[[#This Row],[Artikelnr]],Artikel_prijzen[Artnr],Artikel_prijzen[Groep],"")</f>
        <v>Elektra</v>
      </c>
      <c r="J2041" s="10">
        <f>_xlfn.XLOOKUP(Q1_2025[[#This Row],[Artikelnr]],Artikel_prijzen[Artnr],Artikel_prijzen[Prijs 2025],"")</f>
        <v>106.8625</v>
      </c>
      <c r="K2041" s="10" t="str">
        <f>IF(Q1_2025[[#This Row],[Artikelprijs]]&lt;&gt;"",IF(Q1_2025[[#This Row],[Stuksprijs]]=Q1_2025[[#This Row],[Artikelprijs]],"Prijs gelijk","Prijs wijkt af"),"")</f>
        <v>Prijs wijkt af</v>
      </c>
      <c r="L2041" s="10"/>
      <c r="M2041" t="s">
        <v>536</v>
      </c>
      <c r="N2041" s="10">
        <f>IF(Q1_2025[[#This Row],[Prijstype]]="Artikelprijs",Q1_2025[[#This Row],[Artikelprijs]],Q1_2025[[#This Row],[Stuksprijs]])</f>
        <v>106.8625</v>
      </c>
      <c r="O2041" s="10">
        <f>IF(Q1_2025[[#This Row],[Prijstype]]="Artikelprijs",Q1_2025[[#This Row],[Artikelprijs]] * Q1_2025[[#This Row],[Besteld]],Q1_2025[[#This Row],[Brutobedrag]])</f>
        <v>106.8625</v>
      </c>
      <c r="P2041" s="10">
        <f>IF(Q1_2025[[#This Row],[Prijstype]] = "Artikelprijs",Q1_2025[[#This Row],[Brutobedrag 2]]*(100-Q1_2025[[#This Row],[Relatiekorting percentage]])/100,Q1_2025[[#This Row],[Bruto - Rel.korting]])</f>
        <v>106.8625</v>
      </c>
    </row>
    <row r="2042" spans="1:16" x14ac:dyDescent="0.3">
      <c r="A2042" t="s">
        <v>310</v>
      </c>
      <c r="B2042">
        <v>5021034</v>
      </c>
      <c r="C2042" t="s">
        <v>276</v>
      </c>
      <c r="D2042">
        <v>1</v>
      </c>
      <c r="E2042" s="10">
        <v>216</v>
      </c>
      <c r="F2042" s="10">
        <v>216</v>
      </c>
      <c r="G2042" s="10">
        <v>216</v>
      </c>
      <c r="H2042">
        <v>0</v>
      </c>
      <c r="I2042" s="10" t="str">
        <f>_xlfn.XLOOKUP(Q1_2025[[#This Row],[Artikelnr]],Artikel_prijzen[Artnr],Artikel_prijzen[Groep],"")</f>
        <v>Elektra</v>
      </c>
      <c r="J2042" s="10">
        <f>_xlfn.XLOOKUP(Q1_2025[[#This Row],[Artikelnr]],Artikel_prijzen[Artnr],Artikel_prijzen[Prijs 2025],"")</f>
        <v>106.8625</v>
      </c>
      <c r="K2042" s="10" t="str">
        <f>IF(Q1_2025[[#This Row],[Artikelprijs]]&lt;&gt;"",IF(Q1_2025[[#This Row],[Stuksprijs]]=Q1_2025[[#This Row],[Artikelprijs]],"Prijs gelijk","Prijs wijkt af"),"")</f>
        <v>Prijs wijkt af</v>
      </c>
      <c r="L2042" s="10"/>
      <c r="M2042" t="s">
        <v>536</v>
      </c>
      <c r="N2042" s="10">
        <f>IF(Q1_2025[[#This Row],[Prijstype]]="Artikelprijs",Q1_2025[[#This Row],[Artikelprijs]],Q1_2025[[#This Row],[Stuksprijs]])</f>
        <v>106.8625</v>
      </c>
      <c r="O2042" s="10">
        <f>IF(Q1_2025[[#This Row],[Prijstype]]="Artikelprijs",Q1_2025[[#This Row],[Artikelprijs]] * Q1_2025[[#This Row],[Besteld]],Q1_2025[[#This Row],[Brutobedrag]])</f>
        <v>106.8625</v>
      </c>
      <c r="P2042" s="10">
        <f>IF(Q1_2025[[#This Row],[Prijstype]] = "Artikelprijs",Q1_2025[[#This Row],[Brutobedrag 2]]*(100-Q1_2025[[#This Row],[Relatiekorting percentage]])/100,Q1_2025[[#This Row],[Bruto - Rel.korting]])</f>
        <v>106.8625</v>
      </c>
    </row>
    <row r="2043" spans="1:16" x14ac:dyDescent="0.3">
      <c r="A2043" t="s">
        <v>310</v>
      </c>
      <c r="B2043">
        <v>5022025</v>
      </c>
      <c r="C2043" t="s">
        <v>277</v>
      </c>
      <c r="D2043">
        <v>1</v>
      </c>
      <c r="E2043" s="10">
        <v>433.5</v>
      </c>
      <c r="F2043" s="10">
        <v>433.5</v>
      </c>
      <c r="G2043" s="10">
        <v>433.5</v>
      </c>
      <c r="H2043">
        <v>0</v>
      </c>
      <c r="I2043" s="10" t="str">
        <f>_xlfn.XLOOKUP(Q1_2025[[#This Row],[Artikelnr]],Artikel_prijzen[Artnr],Artikel_prijzen[Groep],"")</f>
        <v>Elektra</v>
      </c>
      <c r="J2043" s="10">
        <f>_xlfn.XLOOKUP(Q1_2025[[#This Row],[Artikelnr]],Artikel_prijzen[Artnr],Artikel_prijzen[Prijs 2025],"")</f>
        <v>252.35</v>
      </c>
      <c r="K2043" s="10" t="str">
        <f>IF(Q1_2025[[#This Row],[Artikelprijs]]&lt;&gt;"",IF(Q1_2025[[#This Row],[Stuksprijs]]=Q1_2025[[#This Row],[Artikelprijs]],"Prijs gelijk","Prijs wijkt af"),"")</f>
        <v>Prijs wijkt af</v>
      </c>
      <c r="L2043" s="10"/>
      <c r="M2043" t="s">
        <v>536</v>
      </c>
      <c r="N2043" s="10">
        <f>IF(Q1_2025[[#This Row],[Prijstype]]="Artikelprijs",Q1_2025[[#This Row],[Artikelprijs]],Q1_2025[[#This Row],[Stuksprijs]])</f>
        <v>252.35</v>
      </c>
      <c r="O2043" s="10">
        <f>IF(Q1_2025[[#This Row],[Prijstype]]="Artikelprijs",Q1_2025[[#This Row],[Artikelprijs]] * Q1_2025[[#This Row],[Besteld]],Q1_2025[[#This Row],[Brutobedrag]])</f>
        <v>252.35</v>
      </c>
      <c r="P2043" s="10">
        <f>IF(Q1_2025[[#This Row],[Prijstype]] = "Artikelprijs",Q1_2025[[#This Row],[Brutobedrag 2]]*(100-Q1_2025[[#This Row],[Relatiekorting percentage]])/100,Q1_2025[[#This Row],[Bruto - Rel.korting]])</f>
        <v>252.35</v>
      </c>
    </row>
    <row r="2044" spans="1:16" x14ac:dyDescent="0.3">
      <c r="A2044" t="s">
        <v>310</v>
      </c>
      <c r="B2044">
        <v>5020004</v>
      </c>
      <c r="C2044" t="s">
        <v>231</v>
      </c>
      <c r="D2044">
        <v>1</v>
      </c>
      <c r="E2044" s="10">
        <v>92.7</v>
      </c>
      <c r="F2044" s="10">
        <v>92.7</v>
      </c>
      <c r="G2044" s="10">
        <v>92.7</v>
      </c>
      <c r="H2044">
        <v>0</v>
      </c>
      <c r="I2044" s="10" t="str">
        <f>_xlfn.XLOOKUP(Q1_2025[[#This Row],[Artikelnr]],Artikel_prijzen[Artnr],Artikel_prijzen[Groep],"")</f>
        <v/>
      </c>
      <c r="J2044" s="10" t="str">
        <f>_xlfn.XLOOKUP(Q1_2025[[#This Row],[Artikelnr]],Artikel_prijzen[Artnr],Artikel_prijzen[Prijs 2025],"")</f>
        <v/>
      </c>
      <c r="K2044" s="10" t="str">
        <f>IF(Q1_2025[[#This Row],[Artikelprijs]]&lt;&gt;"",IF(Q1_2025[[#This Row],[Stuksprijs]]=Q1_2025[[#This Row],[Artikelprijs]],"Prijs gelijk","Prijs wijkt af"),"")</f>
        <v/>
      </c>
      <c r="L2044" s="10"/>
      <c r="N2044" s="10">
        <f>IF(Q1_2025[[#This Row],[Prijstype]]="Artikelprijs",Q1_2025[[#This Row],[Artikelprijs]],Q1_2025[[#This Row],[Stuksprijs]])</f>
        <v>92.7</v>
      </c>
      <c r="O2044" s="10">
        <f>IF(Q1_2025[[#This Row],[Prijstype]]="Artikelprijs",Q1_2025[[#This Row],[Artikelprijs]] * Q1_2025[[#This Row],[Besteld]],Q1_2025[[#This Row],[Brutobedrag]])</f>
        <v>92.7</v>
      </c>
      <c r="P2044" s="10">
        <f>IF(Q1_2025[[#This Row],[Prijstype]] = "Artikelprijs",Q1_2025[[#This Row],[Brutobedrag 2]]*(100-Q1_2025[[#This Row],[Relatiekorting percentage]])/100,Q1_2025[[#This Row],[Bruto - Rel.korting]])</f>
        <v>92.7</v>
      </c>
    </row>
    <row r="2045" spans="1:16" x14ac:dyDescent="0.3">
      <c r="A2045" t="s">
        <v>310</v>
      </c>
      <c r="B2045">
        <v>5021034</v>
      </c>
      <c r="C2045" t="s">
        <v>276</v>
      </c>
      <c r="D2045">
        <v>1</v>
      </c>
      <c r="E2045" s="10">
        <v>198</v>
      </c>
      <c r="F2045" s="10">
        <v>198</v>
      </c>
      <c r="G2045" s="10">
        <v>198</v>
      </c>
      <c r="H2045">
        <v>0</v>
      </c>
      <c r="I2045" s="10" t="str">
        <f>_xlfn.XLOOKUP(Q1_2025[[#This Row],[Artikelnr]],Artikel_prijzen[Artnr],Artikel_prijzen[Groep],"")</f>
        <v>Elektra</v>
      </c>
      <c r="J2045" s="10">
        <f>_xlfn.XLOOKUP(Q1_2025[[#This Row],[Artikelnr]],Artikel_prijzen[Artnr],Artikel_prijzen[Prijs 2025],"")</f>
        <v>106.8625</v>
      </c>
      <c r="K2045" s="10" t="str">
        <f>IF(Q1_2025[[#This Row],[Artikelprijs]]&lt;&gt;"",IF(Q1_2025[[#This Row],[Stuksprijs]]=Q1_2025[[#This Row],[Artikelprijs]],"Prijs gelijk","Prijs wijkt af"),"")</f>
        <v>Prijs wijkt af</v>
      </c>
      <c r="L2045" s="10"/>
      <c r="M2045" t="s">
        <v>536</v>
      </c>
      <c r="N2045" s="10">
        <f>IF(Q1_2025[[#This Row],[Prijstype]]="Artikelprijs",Q1_2025[[#This Row],[Artikelprijs]],Q1_2025[[#This Row],[Stuksprijs]])</f>
        <v>106.8625</v>
      </c>
      <c r="O2045" s="10">
        <f>IF(Q1_2025[[#This Row],[Prijstype]]="Artikelprijs",Q1_2025[[#This Row],[Artikelprijs]] * Q1_2025[[#This Row],[Besteld]],Q1_2025[[#This Row],[Brutobedrag]])</f>
        <v>106.8625</v>
      </c>
      <c r="P2045" s="10">
        <f>IF(Q1_2025[[#This Row],[Prijstype]] = "Artikelprijs",Q1_2025[[#This Row],[Brutobedrag 2]]*(100-Q1_2025[[#This Row],[Relatiekorting percentage]])/100,Q1_2025[[#This Row],[Bruto - Rel.korting]])</f>
        <v>106.8625</v>
      </c>
    </row>
    <row r="2046" spans="1:16" x14ac:dyDescent="0.3">
      <c r="A2046" t="s">
        <v>310</v>
      </c>
      <c r="B2046">
        <v>5022029</v>
      </c>
      <c r="C2046" t="s">
        <v>282</v>
      </c>
      <c r="D2046">
        <v>1</v>
      </c>
      <c r="E2046" s="10">
        <v>565.54999999999995</v>
      </c>
      <c r="F2046" s="10">
        <v>565.54999999999995</v>
      </c>
      <c r="G2046" s="10">
        <v>565.54999999999995</v>
      </c>
      <c r="H2046">
        <v>0</v>
      </c>
      <c r="I2046" s="10" t="str">
        <f>_xlfn.XLOOKUP(Q1_2025[[#This Row],[Artikelnr]],Artikel_prijzen[Artnr],Artikel_prijzen[Groep],"")</f>
        <v>Elektra</v>
      </c>
      <c r="J2046" s="10">
        <f>_xlfn.XLOOKUP(Q1_2025[[#This Row],[Artikelnr]],Artikel_prijzen[Artnr],Artikel_prijzen[Prijs 2025],"")</f>
        <v>339.9</v>
      </c>
      <c r="K2046" s="10" t="str">
        <f>IF(Q1_2025[[#This Row],[Artikelprijs]]&lt;&gt;"",IF(Q1_2025[[#This Row],[Stuksprijs]]=Q1_2025[[#This Row],[Artikelprijs]],"Prijs gelijk","Prijs wijkt af"),"")</f>
        <v>Prijs wijkt af</v>
      </c>
      <c r="L2046" s="10"/>
      <c r="M2046" t="s">
        <v>536</v>
      </c>
      <c r="N2046" s="10">
        <f>IF(Q1_2025[[#This Row],[Prijstype]]="Artikelprijs",Q1_2025[[#This Row],[Artikelprijs]],Q1_2025[[#This Row],[Stuksprijs]])</f>
        <v>339.9</v>
      </c>
      <c r="O2046" s="10">
        <f>IF(Q1_2025[[#This Row],[Prijstype]]="Artikelprijs",Q1_2025[[#This Row],[Artikelprijs]] * Q1_2025[[#This Row],[Besteld]],Q1_2025[[#This Row],[Brutobedrag]])</f>
        <v>339.9</v>
      </c>
      <c r="P2046" s="10">
        <f>IF(Q1_2025[[#This Row],[Prijstype]] = "Artikelprijs",Q1_2025[[#This Row],[Brutobedrag 2]]*(100-Q1_2025[[#This Row],[Relatiekorting percentage]])/100,Q1_2025[[#This Row],[Bruto - Rel.korting]])</f>
        <v>339.9</v>
      </c>
    </row>
    <row r="2047" spans="1:16" x14ac:dyDescent="0.3">
      <c r="A2047" t="s">
        <v>310</v>
      </c>
      <c r="B2047">
        <v>5022049</v>
      </c>
      <c r="C2047" t="s">
        <v>280</v>
      </c>
      <c r="D2047">
        <v>1</v>
      </c>
      <c r="E2047" s="10">
        <v>602.61</v>
      </c>
      <c r="F2047" s="10">
        <v>602.61</v>
      </c>
      <c r="G2047" s="10">
        <v>602.61</v>
      </c>
      <c r="H2047">
        <v>0</v>
      </c>
      <c r="I2047" s="10" t="str">
        <f>_xlfn.XLOOKUP(Q1_2025[[#This Row],[Artikelnr]],Artikel_prijzen[Artnr],Artikel_prijzen[Groep],"")</f>
        <v>Elektra</v>
      </c>
      <c r="J2047" s="10">
        <f>_xlfn.XLOOKUP(Q1_2025[[#This Row],[Artikelnr]],Artikel_prijzen[Artnr],Artikel_prijzen[Prijs 2025],"")</f>
        <v>417.15</v>
      </c>
      <c r="K2047" s="10" t="str">
        <f>IF(Q1_2025[[#This Row],[Artikelprijs]]&lt;&gt;"",IF(Q1_2025[[#This Row],[Stuksprijs]]=Q1_2025[[#This Row],[Artikelprijs]],"Prijs gelijk","Prijs wijkt af"),"")</f>
        <v>Prijs wijkt af</v>
      </c>
      <c r="L2047" s="10"/>
      <c r="M2047" t="s">
        <v>536</v>
      </c>
      <c r="N2047" s="10">
        <f>IF(Q1_2025[[#This Row],[Prijstype]]="Artikelprijs",Q1_2025[[#This Row],[Artikelprijs]],Q1_2025[[#This Row],[Stuksprijs]])</f>
        <v>417.15</v>
      </c>
      <c r="O2047" s="10">
        <f>IF(Q1_2025[[#This Row],[Prijstype]]="Artikelprijs",Q1_2025[[#This Row],[Artikelprijs]] * Q1_2025[[#This Row],[Besteld]],Q1_2025[[#This Row],[Brutobedrag]])</f>
        <v>417.15</v>
      </c>
      <c r="P2047" s="10">
        <f>IF(Q1_2025[[#This Row],[Prijstype]] = "Artikelprijs",Q1_2025[[#This Row],[Brutobedrag 2]]*(100-Q1_2025[[#This Row],[Relatiekorting percentage]])/100,Q1_2025[[#This Row],[Bruto - Rel.korting]])</f>
        <v>417.15</v>
      </c>
    </row>
    <row r="2048" spans="1:16" x14ac:dyDescent="0.3">
      <c r="A2048" t="s">
        <v>310</v>
      </c>
      <c r="B2048">
        <v>5021034</v>
      </c>
      <c r="C2048" t="s">
        <v>276</v>
      </c>
      <c r="D2048">
        <v>1</v>
      </c>
      <c r="E2048" s="10">
        <v>198</v>
      </c>
      <c r="F2048" s="10">
        <v>198</v>
      </c>
      <c r="G2048" s="10">
        <v>198</v>
      </c>
      <c r="H2048">
        <v>0</v>
      </c>
      <c r="I2048" s="10" t="str">
        <f>_xlfn.XLOOKUP(Q1_2025[[#This Row],[Artikelnr]],Artikel_prijzen[Artnr],Artikel_prijzen[Groep],"")</f>
        <v>Elektra</v>
      </c>
      <c r="J2048" s="10">
        <f>_xlfn.XLOOKUP(Q1_2025[[#This Row],[Artikelnr]],Artikel_prijzen[Artnr],Artikel_prijzen[Prijs 2025],"")</f>
        <v>106.8625</v>
      </c>
      <c r="K2048" s="10" t="str">
        <f>IF(Q1_2025[[#This Row],[Artikelprijs]]&lt;&gt;"",IF(Q1_2025[[#This Row],[Stuksprijs]]=Q1_2025[[#This Row],[Artikelprijs]],"Prijs gelijk","Prijs wijkt af"),"")</f>
        <v>Prijs wijkt af</v>
      </c>
      <c r="L2048" s="10"/>
      <c r="M2048" t="s">
        <v>536</v>
      </c>
      <c r="N2048" s="10">
        <f>IF(Q1_2025[[#This Row],[Prijstype]]="Artikelprijs",Q1_2025[[#This Row],[Artikelprijs]],Q1_2025[[#This Row],[Stuksprijs]])</f>
        <v>106.8625</v>
      </c>
      <c r="O2048" s="10">
        <f>IF(Q1_2025[[#This Row],[Prijstype]]="Artikelprijs",Q1_2025[[#This Row],[Artikelprijs]] * Q1_2025[[#This Row],[Besteld]],Q1_2025[[#This Row],[Brutobedrag]])</f>
        <v>106.8625</v>
      </c>
      <c r="P2048" s="10">
        <f>IF(Q1_2025[[#This Row],[Prijstype]] = "Artikelprijs",Q1_2025[[#This Row],[Brutobedrag 2]]*(100-Q1_2025[[#This Row],[Relatiekorting percentage]])/100,Q1_2025[[#This Row],[Bruto - Rel.korting]])</f>
        <v>106.8625</v>
      </c>
    </row>
    <row r="2049" spans="1:16" x14ac:dyDescent="0.3">
      <c r="A2049" t="s">
        <v>310</v>
      </c>
      <c r="B2049">
        <v>5020001</v>
      </c>
      <c r="C2049" t="s">
        <v>46</v>
      </c>
      <c r="D2049">
        <v>2</v>
      </c>
      <c r="E2049" s="10">
        <v>32.299999999999997</v>
      </c>
      <c r="F2049" s="10">
        <v>64.599999999999994</v>
      </c>
      <c r="G2049" s="10">
        <v>64.599999999999994</v>
      </c>
      <c r="H2049">
        <v>0</v>
      </c>
      <c r="I2049" s="10" t="str">
        <f>_xlfn.XLOOKUP(Q1_2025[[#This Row],[Artikelnr]],Artikel_prijzen[Artnr],Artikel_prijzen[Groep],"")</f>
        <v/>
      </c>
      <c r="J2049" s="10" t="str">
        <f>_xlfn.XLOOKUP(Q1_2025[[#This Row],[Artikelnr]],Artikel_prijzen[Artnr],Artikel_prijzen[Prijs 2025],"")</f>
        <v/>
      </c>
      <c r="K2049" s="10" t="str">
        <f>IF(Q1_2025[[#This Row],[Artikelprijs]]&lt;&gt;"",IF(Q1_2025[[#This Row],[Stuksprijs]]=Q1_2025[[#This Row],[Artikelprijs]],"Prijs gelijk","Prijs wijkt af"),"")</f>
        <v/>
      </c>
      <c r="L2049" s="10"/>
      <c r="N2049" s="10">
        <f>IF(Q1_2025[[#This Row],[Prijstype]]="Artikelprijs",Q1_2025[[#This Row],[Artikelprijs]],Q1_2025[[#This Row],[Stuksprijs]])</f>
        <v>32.299999999999997</v>
      </c>
      <c r="O2049" s="10">
        <f>IF(Q1_2025[[#This Row],[Prijstype]]="Artikelprijs",Q1_2025[[#This Row],[Artikelprijs]] * Q1_2025[[#This Row],[Besteld]],Q1_2025[[#This Row],[Brutobedrag]])</f>
        <v>64.599999999999994</v>
      </c>
      <c r="P2049" s="10">
        <f>IF(Q1_2025[[#This Row],[Prijstype]] = "Artikelprijs",Q1_2025[[#This Row],[Brutobedrag 2]]*(100-Q1_2025[[#This Row],[Relatiekorting percentage]])/100,Q1_2025[[#This Row],[Bruto - Rel.korting]])</f>
        <v>64.599999999999994</v>
      </c>
    </row>
    <row r="2050" spans="1:16" x14ac:dyDescent="0.3">
      <c r="A2050" t="s">
        <v>310</v>
      </c>
      <c r="B2050">
        <v>5022049</v>
      </c>
      <c r="C2050" t="s">
        <v>280</v>
      </c>
      <c r="D2050">
        <v>1</v>
      </c>
      <c r="E2050" s="10">
        <v>602.61</v>
      </c>
      <c r="F2050" s="10">
        <v>602.61</v>
      </c>
      <c r="G2050" s="10">
        <v>602.61</v>
      </c>
      <c r="H2050">
        <v>0</v>
      </c>
      <c r="I2050" s="10" t="str">
        <f>_xlfn.XLOOKUP(Q1_2025[[#This Row],[Artikelnr]],Artikel_prijzen[Artnr],Artikel_prijzen[Groep],"")</f>
        <v>Elektra</v>
      </c>
      <c r="J2050" s="10">
        <f>_xlfn.XLOOKUP(Q1_2025[[#This Row],[Artikelnr]],Artikel_prijzen[Artnr],Artikel_prijzen[Prijs 2025],"")</f>
        <v>417.15</v>
      </c>
      <c r="K2050" s="10" t="str">
        <f>IF(Q1_2025[[#This Row],[Artikelprijs]]&lt;&gt;"",IF(Q1_2025[[#This Row],[Stuksprijs]]=Q1_2025[[#This Row],[Artikelprijs]],"Prijs gelijk","Prijs wijkt af"),"")</f>
        <v>Prijs wijkt af</v>
      </c>
      <c r="L2050" s="10"/>
      <c r="M2050" t="s">
        <v>536</v>
      </c>
      <c r="N2050" s="10">
        <f>IF(Q1_2025[[#This Row],[Prijstype]]="Artikelprijs",Q1_2025[[#This Row],[Artikelprijs]],Q1_2025[[#This Row],[Stuksprijs]])</f>
        <v>417.15</v>
      </c>
      <c r="O2050" s="10">
        <f>IF(Q1_2025[[#This Row],[Prijstype]]="Artikelprijs",Q1_2025[[#This Row],[Artikelprijs]] * Q1_2025[[#This Row],[Besteld]],Q1_2025[[#This Row],[Brutobedrag]])</f>
        <v>417.15</v>
      </c>
      <c r="P2050" s="10">
        <f>IF(Q1_2025[[#This Row],[Prijstype]] = "Artikelprijs",Q1_2025[[#This Row],[Brutobedrag 2]]*(100-Q1_2025[[#This Row],[Relatiekorting percentage]])/100,Q1_2025[[#This Row],[Bruto - Rel.korting]])</f>
        <v>417.15</v>
      </c>
    </row>
    <row r="2051" spans="1:16" x14ac:dyDescent="0.3">
      <c r="A2051" t="s">
        <v>310</v>
      </c>
      <c r="B2051">
        <v>5021034</v>
      </c>
      <c r="C2051" t="s">
        <v>276</v>
      </c>
      <c r="D2051">
        <v>1</v>
      </c>
      <c r="E2051" s="10">
        <v>198</v>
      </c>
      <c r="F2051" s="10">
        <v>198</v>
      </c>
      <c r="G2051" s="10">
        <v>198</v>
      </c>
      <c r="H2051">
        <v>0</v>
      </c>
      <c r="I2051" s="10" t="str">
        <f>_xlfn.XLOOKUP(Q1_2025[[#This Row],[Artikelnr]],Artikel_prijzen[Artnr],Artikel_prijzen[Groep],"")</f>
        <v>Elektra</v>
      </c>
      <c r="J2051" s="10">
        <f>_xlfn.XLOOKUP(Q1_2025[[#This Row],[Artikelnr]],Artikel_prijzen[Artnr],Artikel_prijzen[Prijs 2025],"")</f>
        <v>106.8625</v>
      </c>
      <c r="K2051" s="10" t="str">
        <f>IF(Q1_2025[[#This Row],[Artikelprijs]]&lt;&gt;"",IF(Q1_2025[[#This Row],[Stuksprijs]]=Q1_2025[[#This Row],[Artikelprijs]],"Prijs gelijk","Prijs wijkt af"),"")</f>
        <v>Prijs wijkt af</v>
      </c>
      <c r="L2051" s="10"/>
      <c r="M2051" t="s">
        <v>536</v>
      </c>
      <c r="N2051" s="10">
        <f>IF(Q1_2025[[#This Row],[Prijstype]]="Artikelprijs",Q1_2025[[#This Row],[Artikelprijs]],Q1_2025[[#This Row],[Stuksprijs]])</f>
        <v>106.8625</v>
      </c>
      <c r="O2051" s="10">
        <f>IF(Q1_2025[[#This Row],[Prijstype]]="Artikelprijs",Q1_2025[[#This Row],[Artikelprijs]] * Q1_2025[[#This Row],[Besteld]],Q1_2025[[#This Row],[Brutobedrag]])</f>
        <v>106.8625</v>
      </c>
      <c r="P2051" s="10">
        <f>IF(Q1_2025[[#This Row],[Prijstype]] = "Artikelprijs",Q1_2025[[#This Row],[Brutobedrag 2]]*(100-Q1_2025[[#This Row],[Relatiekorting percentage]])/100,Q1_2025[[#This Row],[Bruto - Rel.korting]])</f>
        <v>106.8625</v>
      </c>
    </row>
    <row r="2052" spans="1:16" x14ac:dyDescent="0.3">
      <c r="A2052" t="s">
        <v>310</v>
      </c>
      <c r="B2052">
        <v>5020001</v>
      </c>
      <c r="C2052" t="s">
        <v>46</v>
      </c>
      <c r="D2052">
        <v>1</v>
      </c>
      <c r="E2052" s="10">
        <v>32.299999999999997</v>
      </c>
      <c r="F2052" s="10">
        <v>32.299999999999997</v>
      </c>
      <c r="G2052" s="10">
        <v>32.299999999999997</v>
      </c>
      <c r="H2052">
        <v>0</v>
      </c>
      <c r="I2052" s="10" t="str">
        <f>_xlfn.XLOOKUP(Q1_2025[[#This Row],[Artikelnr]],Artikel_prijzen[Artnr],Artikel_prijzen[Groep],"")</f>
        <v/>
      </c>
      <c r="J2052" s="10" t="str">
        <f>_xlfn.XLOOKUP(Q1_2025[[#This Row],[Artikelnr]],Artikel_prijzen[Artnr],Artikel_prijzen[Prijs 2025],"")</f>
        <v/>
      </c>
      <c r="K2052" s="10" t="str">
        <f>IF(Q1_2025[[#This Row],[Artikelprijs]]&lt;&gt;"",IF(Q1_2025[[#This Row],[Stuksprijs]]=Q1_2025[[#This Row],[Artikelprijs]],"Prijs gelijk","Prijs wijkt af"),"")</f>
        <v/>
      </c>
      <c r="L2052" s="10"/>
      <c r="N2052" s="10">
        <f>IF(Q1_2025[[#This Row],[Prijstype]]="Artikelprijs",Q1_2025[[#This Row],[Artikelprijs]],Q1_2025[[#This Row],[Stuksprijs]])</f>
        <v>32.299999999999997</v>
      </c>
      <c r="O2052" s="10">
        <f>IF(Q1_2025[[#This Row],[Prijstype]]="Artikelprijs",Q1_2025[[#This Row],[Artikelprijs]] * Q1_2025[[#This Row],[Besteld]],Q1_2025[[#This Row],[Brutobedrag]])</f>
        <v>32.299999999999997</v>
      </c>
      <c r="P2052" s="10">
        <f>IF(Q1_2025[[#This Row],[Prijstype]] = "Artikelprijs",Q1_2025[[#This Row],[Brutobedrag 2]]*(100-Q1_2025[[#This Row],[Relatiekorting percentage]])/100,Q1_2025[[#This Row],[Bruto - Rel.korting]])</f>
        <v>32.299999999999997</v>
      </c>
    </row>
    <row r="2053" spans="1:16" x14ac:dyDescent="0.3">
      <c r="A2053" t="s">
        <v>310</v>
      </c>
      <c r="B2053">
        <v>5010017</v>
      </c>
      <c r="C2053" t="s">
        <v>248</v>
      </c>
      <c r="D2053">
        <v>6</v>
      </c>
      <c r="E2053" s="10">
        <v>53.82</v>
      </c>
      <c r="F2053" s="10">
        <v>322.92</v>
      </c>
      <c r="G2053" s="10">
        <v>322.92</v>
      </c>
      <c r="H2053">
        <v>0</v>
      </c>
      <c r="I2053" s="10" t="str">
        <f>_xlfn.XLOOKUP(Q1_2025[[#This Row],[Artikelnr]],Artikel_prijzen[Artnr],Artikel_prijzen[Groep],"")</f>
        <v/>
      </c>
      <c r="J2053" s="10" t="str">
        <f>_xlfn.XLOOKUP(Q1_2025[[#This Row],[Artikelnr]],Artikel_prijzen[Artnr],Artikel_prijzen[Prijs 2025],"")</f>
        <v/>
      </c>
      <c r="K2053" s="10" t="str">
        <f>IF(Q1_2025[[#This Row],[Artikelprijs]]&lt;&gt;"",IF(Q1_2025[[#This Row],[Stuksprijs]]=Q1_2025[[#This Row],[Artikelprijs]],"Prijs gelijk","Prijs wijkt af"),"")</f>
        <v/>
      </c>
      <c r="L2053" s="10"/>
      <c r="N2053" s="10">
        <f>IF(Q1_2025[[#This Row],[Prijstype]]="Artikelprijs",Q1_2025[[#This Row],[Artikelprijs]],Q1_2025[[#This Row],[Stuksprijs]])</f>
        <v>53.82</v>
      </c>
      <c r="O2053" s="10">
        <f>IF(Q1_2025[[#This Row],[Prijstype]]="Artikelprijs",Q1_2025[[#This Row],[Artikelprijs]] * Q1_2025[[#This Row],[Besteld]],Q1_2025[[#This Row],[Brutobedrag]])</f>
        <v>322.92</v>
      </c>
      <c r="P2053" s="10">
        <f>IF(Q1_2025[[#This Row],[Prijstype]] = "Artikelprijs",Q1_2025[[#This Row],[Brutobedrag 2]]*(100-Q1_2025[[#This Row],[Relatiekorting percentage]])/100,Q1_2025[[#This Row],[Bruto - Rel.korting]])</f>
        <v>322.92</v>
      </c>
    </row>
    <row r="2054" spans="1:16" x14ac:dyDescent="0.3">
      <c r="A2054" t="s">
        <v>310</v>
      </c>
      <c r="B2054">
        <v>5022033</v>
      </c>
      <c r="C2054" t="s">
        <v>286</v>
      </c>
      <c r="D2054">
        <v>1</v>
      </c>
      <c r="E2054" s="10">
        <v>748.75</v>
      </c>
      <c r="F2054" s="10">
        <v>748.75</v>
      </c>
      <c r="G2054" s="10">
        <v>748.75</v>
      </c>
      <c r="H2054">
        <v>0</v>
      </c>
      <c r="I2054" s="10" t="str">
        <f>_xlfn.XLOOKUP(Q1_2025[[#This Row],[Artikelnr]],Artikel_prijzen[Artnr],Artikel_prijzen[Groep],"")</f>
        <v>Elektra</v>
      </c>
      <c r="J2054" s="10">
        <f>_xlfn.XLOOKUP(Q1_2025[[#This Row],[Artikelnr]],Artikel_prijzen[Artnr],Artikel_prijzen[Prijs 2025],"")</f>
        <v>458.35</v>
      </c>
      <c r="K2054" s="10" t="str">
        <f>IF(Q1_2025[[#This Row],[Artikelprijs]]&lt;&gt;"",IF(Q1_2025[[#This Row],[Stuksprijs]]=Q1_2025[[#This Row],[Artikelprijs]],"Prijs gelijk","Prijs wijkt af"),"")</f>
        <v>Prijs wijkt af</v>
      </c>
      <c r="L2054" s="10"/>
      <c r="M2054" t="s">
        <v>536</v>
      </c>
      <c r="N2054" s="10">
        <f>IF(Q1_2025[[#This Row],[Prijstype]]="Artikelprijs",Q1_2025[[#This Row],[Artikelprijs]],Q1_2025[[#This Row],[Stuksprijs]])</f>
        <v>458.35</v>
      </c>
      <c r="O2054" s="10">
        <f>IF(Q1_2025[[#This Row],[Prijstype]]="Artikelprijs",Q1_2025[[#This Row],[Artikelprijs]] * Q1_2025[[#This Row],[Besteld]],Q1_2025[[#This Row],[Brutobedrag]])</f>
        <v>458.35</v>
      </c>
      <c r="P2054" s="10">
        <f>IF(Q1_2025[[#This Row],[Prijstype]] = "Artikelprijs",Q1_2025[[#This Row],[Brutobedrag 2]]*(100-Q1_2025[[#This Row],[Relatiekorting percentage]])/100,Q1_2025[[#This Row],[Bruto - Rel.korting]])</f>
        <v>458.35</v>
      </c>
    </row>
    <row r="2055" spans="1:16" x14ac:dyDescent="0.3">
      <c r="A2055" t="s">
        <v>310</v>
      </c>
      <c r="B2055">
        <v>5021034</v>
      </c>
      <c r="C2055" t="s">
        <v>276</v>
      </c>
      <c r="D2055">
        <v>1</v>
      </c>
      <c r="E2055" s="10">
        <v>180</v>
      </c>
      <c r="F2055" s="10">
        <v>180</v>
      </c>
      <c r="G2055" s="10">
        <v>180</v>
      </c>
      <c r="H2055">
        <v>0</v>
      </c>
      <c r="I2055" s="10" t="str">
        <f>_xlfn.XLOOKUP(Q1_2025[[#This Row],[Artikelnr]],Artikel_prijzen[Artnr],Artikel_prijzen[Groep],"")</f>
        <v>Elektra</v>
      </c>
      <c r="J2055" s="10">
        <f>_xlfn.XLOOKUP(Q1_2025[[#This Row],[Artikelnr]],Artikel_prijzen[Artnr],Artikel_prijzen[Prijs 2025],"")</f>
        <v>106.8625</v>
      </c>
      <c r="K2055" s="10" t="str">
        <f>IF(Q1_2025[[#This Row],[Artikelprijs]]&lt;&gt;"",IF(Q1_2025[[#This Row],[Stuksprijs]]=Q1_2025[[#This Row],[Artikelprijs]],"Prijs gelijk","Prijs wijkt af"),"")</f>
        <v>Prijs wijkt af</v>
      </c>
      <c r="L2055" s="10"/>
      <c r="M2055" t="s">
        <v>536</v>
      </c>
      <c r="N2055" s="10">
        <f>IF(Q1_2025[[#This Row],[Prijstype]]="Artikelprijs",Q1_2025[[#This Row],[Artikelprijs]],Q1_2025[[#This Row],[Stuksprijs]])</f>
        <v>106.8625</v>
      </c>
      <c r="O2055" s="10">
        <f>IF(Q1_2025[[#This Row],[Prijstype]]="Artikelprijs",Q1_2025[[#This Row],[Artikelprijs]] * Q1_2025[[#This Row],[Besteld]],Q1_2025[[#This Row],[Brutobedrag]])</f>
        <v>106.8625</v>
      </c>
      <c r="P2055" s="10">
        <f>IF(Q1_2025[[#This Row],[Prijstype]] = "Artikelprijs",Q1_2025[[#This Row],[Brutobedrag 2]]*(100-Q1_2025[[#This Row],[Relatiekorting percentage]])/100,Q1_2025[[#This Row],[Bruto - Rel.korting]])</f>
        <v>106.8625</v>
      </c>
    </row>
    <row r="2056" spans="1:16" x14ac:dyDescent="0.3">
      <c r="A2056" t="s">
        <v>310</v>
      </c>
      <c r="B2056">
        <v>5022031</v>
      </c>
      <c r="C2056" t="s">
        <v>284</v>
      </c>
      <c r="D2056">
        <v>1</v>
      </c>
      <c r="E2056" s="10">
        <v>604.04999999999995</v>
      </c>
      <c r="F2056" s="10">
        <v>604.04999999999995</v>
      </c>
      <c r="G2056" s="10">
        <v>604.04999999999995</v>
      </c>
      <c r="H2056">
        <v>0</v>
      </c>
      <c r="I2056" s="10" t="str">
        <f>_xlfn.XLOOKUP(Q1_2025[[#This Row],[Artikelnr]],Artikel_prijzen[Artnr],Artikel_prijzen[Groep],"")</f>
        <v>Elektra</v>
      </c>
      <c r="J2056" s="10">
        <f>_xlfn.XLOOKUP(Q1_2025[[#This Row],[Artikelnr]],Artikel_prijzen[Artnr],Artikel_prijzen[Prijs 2025],"")</f>
        <v>386.25</v>
      </c>
      <c r="K2056" s="10" t="str">
        <f>IF(Q1_2025[[#This Row],[Artikelprijs]]&lt;&gt;"",IF(Q1_2025[[#This Row],[Stuksprijs]]=Q1_2025[[#This Row],[Artikelprijs]],"Prijs gelijk","Prijs wijkt af"),"")</f>
        <v>Prijs wijkt af</v>
      </c>
      <c r="L2056" s="10"/>
      <c r="M2056" t="s">
        <v>536</v>
      </c>
      <c r="N2056" s="10">
        <f>IF(Q1_2025[[#This Row],[Prijstype]]="Artikelprijs",Q1_2025[[#This Row],[Artikelprijs]],Q1_2025[[#This Row],[Stuksprijs]])</f>
        <v>386.25</v>
      </c>
      <c r="O2056" s="10">
        <f>IF(Q1_2025[[#This Row],[Prijstype]]="Artikelprijs",Q1_2025[[#This Row],[Artikelprijs]] * Q1_2025[[#This Row],[Besteld]],Q1_2025[[#This Row],[Brutobedrag]])</f>
        <v>386.25</v>
      </c>
      <c r="P2056" s="10">
        <f>IF(Q1_2025[[#This Row],[Prijstype]] = "Artikelprijs",Q1_2025[[#This Row],[Brutobedrag 2]]*(100-Q1_2025[[#This Row],[Relatiekorting percentage]])/100,Q1_2025[[#This Row],[Bruto - Rel.korting]])</f>
        <v>386.25</v>
      </c>
    </row>
    <row r="2057" spans="1:16" x14ac:dyDescent="0.3">
      <c r="A2057" t="s">
        <v>310</v>
      </c>
      <c r="B2057">
        <v>5020002</v>
      </c>
      <c r="C2057" t="s">
        <v>56</v>
      </c>
      <c r="D2057">
        <v>5</v>
      </c>
      <c r="E2057" s="10">
        <v>39.65</v>
      </c>
      <c r="F2057" s="10">
        <v>198.25</v>
      </c>
      <c r="G2057" s="10">
        <v>198.25</v>
      </c>
      <c r="H2057">
        <v>0</v>
      </c>
      <c r="I2057" s="10" t="str">
        <f>_xlfn.XLOOKUP(Q1_2025[[#This Row],[Artikelnr]],Artikel_prijzen[Artnr],Artikel_prijzen[Groep],"")</f>
        <v/>
      </c>
      <c r="J2057" s="10" t="str">
        <f>_xlfn.XLOOKUP(Q1_2025[[#This Row],[Artikelnr]],Artikel_prijzen[Artnr],Artikel_prijzen[Prijs 2025],"")</f>
        <v/>
      </c>
      <c r="K2057" s="10" t="str">
        <f>IF(Q1_2025[[#This Row],[Artikelprijs]]&lt;&gt;"",IF(Q1_2025[[#This Row],[Stuksprijs]]=Q1_2025[[#This Row],[Artikelprijs]],"Prijs gelijk","Prijs wijkt af"),"")</f>
        <v/>
      </c>
      <c r="L2057" s="10"/>
      <c r="N2057" s="10">
        <f>IF(Q1_2025[[#This Row],[Prijstype]]="Artikelprijs",Q1_2025[[#This Row],[Artikelprijs]],Q1_2025[[#This Row],[Stuksprijs]])</f>
        <v>39.65</v>
      </c>
      <c r="O2057" s="10">
        <f>IF(Q1_2025[[#This Row],[Prijstype]]="Artikelprijs",Q1_2025[[#This Row],[Artikelprijs]] * Q1_2025[[#This Row],[Besteld]],Q1_2025[[#This Row],[Brutobedrag]])</f>
        <v>198.25</v>
      </c>
      <c r="P2057" s="10">
        <f>IF(Q1_2025[[#This Row],[Prijstype]] = "Artikelprijs",Q1_2025[[#This Row],[Brutobedrag 2]]*(100-Q1_2025[[#This Row],[Relatiekorting percentage]])/100,Q1_2025[[#This Row],[Bruto - Rel.korting]])</f>
        <v>198.25</v>
      </c>
    </row>
    <row r="2058" spans="1:16" x14ac:dyDescent="0.3">
      <c r="A2058" t="s">
        <v>310</v>
      </c>
      <c r="B2058">
        <v>5020001</v>
      </c>
      <c r="C2058" t="s">
        <v>46</v>
      </c>
      <c r="D2058">
        <v>1</v>
      </c>
      <c r="E2058" s="10">
        <v>29.35</v>
      </c>
      <c r="F2058" s="10">
        <v>29.35</v>
      </c>
      <c r="G2058" s="10">
        <v>29.35</v>
      </c>
      <c r="H2058">
        <v>0</v>
      </c>
      <c r="I2058" s="10" t="str">
        <f>_xlfn.XLOOKUP(Q1_2025[[#This Row],[Artikelnr]],Artikel_prijzen[Artnr],Artikel_prijzen[Groep],"")</f>
        <v/>
      </c>
      <c r="J2058" s="10" t="str">
        <f>_xlfn.XLOOKUP(Q1_2025[[#This Row],[Artikelnr]],Artikel_prijzen[Artnr],Artikel_prijzen[Prijs 2025],"")</f>
        <v/>
      </c>
      <c r="K2058" s="10" t="str">
        <f>IF(Q1_2025[[#This Row],[Artikelprijs]]&lt;&gt;"",IF(Q1_2025[[#This Row],[Stuksprijs]]=Q1_2025[[#This Row],[Artikelprijs]],"Prijs gelijk","Prijs wijkt af"),"")</f>
        <v/>
      </c>
      <c r="L2058" s="10"/>
      <c r="N2058" s="10">
        <f>IF(Q1_2025[[#This Row],[Prijstype]]="Artikelprijs",Q1_2025[[#This Row],[Artikelprijs]],Q1_2025[[#This Row],[Stuksprijs]])</f>
        <v>29.35</v>
      </c>
      <c r="O2058" s="10">
        <f>IF(Q1_2025[[#This Row],[Prijstype]]="Artikelprijs",Q1_2025[[#This Row],[Artikelprijs]] * Q1_2025[[#This Row],[Besteld]],Q1_2025[[#This Row],[Brutobedrag]])</f>
        <v>29.35</v>
      </c>
      <c r="P2058" s="10">
        <f>IF(Q1_2025[[#This Row],[Prijstype]] = "Artikelprijs",Q1_2025[[#This Row],[Brutobedrag 2]]*(100-Q1_2025[[#This Row],[Relatiekorting percentage]])/100,Q1_2025[[#This Row],[Bruto - Rel.korting]])</f>
        <v>29.35</v>
      </c>
    </row>
    <row r="2059" spans="1:16" x14ac:dyDescent="0.3">
      <c r="A2059" t="s">
        <v>310</v>
      </c>
      <c r="B2059">
        <v>5021034</v>
      </c>
      <c r="C2059" t="s">
        <v>276</v>
      </c>
      <c r="D2059">
        <v>1</v>
      </c>
      <c r="E2059" s="10">
        <v>216</v>
      </c>
      <c r="F2059" s="10">
        <v>216</v>
      </c>
      <c r="G2059" s="10">
        <v>216</v>
      </c>
      <c r="H2059">
        <v>0</v>
      </c>
      <c r="I2059" s="10" t="str">
        <f>_xlfn.XLOOKUP(Q1_2025[[#This Row],[Artikelnr]],Artikel_prijzen[Artnr],Artikel_prijzen[Groep],"")</f>
        <v>Elektra</v>
      </c>
      <c r="J2059" s="10">
        <f>_xlfn.XLOOKUP(Q1_2025[[#This Row],[Artikelnr]],Artikel_prijzen[Artnr],Artikel_prijzen[Prijs 2025],"")</f>
        <v>106.8625</v>
      </c>
      <c r="K2059" s="10" t="str">
        <f>IF(Q1_2025[[#This Row],[Artikelprijs]]&lt;&gt;"",IF(Q1_2025[[#This Row],[Stuksprijs]]=Q1_2025[[#This Row],[Artikelprijs]],"Prijs gelijk","Prijs wijkt af"),"")</f>
        <v>Prijs wijkt af</v>
      </c>
      <c r="L2059" s="10"/>
      <c r="M2059" t="s">
        <v>536</v>
      </c>
      <c r="N2059" s="10">
        <f>IF(Q1_2025[[#This Row],[Prijstype]]="Artikelprijs",Q1_2025[[#This Row],[Artikelprijs]],Q1_2025[[#This Row],[Stuksprijs]])</f>
        <v>106.8625</v>
      </c>
      <c r="O2059" s="10">
        <f>IF(Q1_2025[[#This Row],[Prijstype]]="Artikelprijs",Q1_2025[[#This Row],[Artikelprijs]] * Q1_2025[[#This Row],[Besteld]],Q1_2025[[#This Row],[Brutobedrag]])</f>
        <v>106.8625</v>
      </c>
      <c r="P2059" s="10">
        <f>IF(Q1_2025[[#This Row],[Prijstype]] = "Artikelprijs",Q1_2025[[#This Row],[Brutobedrag 2]]*(100-Q1_2025[[#This Row],[Relatiekorting percentage]])/100,Q1_2025[[#This Row],[Bruto - Rel.korting]])</f>
        <v>106.8625</v>
      </c>
    </row>
    <row r="2060" spans="1:16" x14ac:dyDescent="0.3">
      <c r="A2060" t="s">
        <v>310</v>
      </c>
      <c r="B2060">
        <v>5021034</v>
      </c>
      <c r="C2060" t="s">
        <v>276</v>
      </c>
      <c r="D2060">
        <v>1</v>
      </c>
      <c r="E2060" s="10">
        <v>216</v>
      </c>
      <c r="F2060" s="10">
        <v>216</v>
      </c>
      <c r="G2060" s="10">
        <v>216</v>
      </c>
      <c r="H2060">
        <v>0</v>
      </c>
      <c r="I2060" s="10" t="str">
        <f>_xlfn.XLOOKUP(Q1_2025[[#This Row],[Artikelnr]],Artikel_prijzen[Artnr],Artikel_prijzen[Groep],"")</f>
        <v>Elektra</v>
      </c>
      <c r="J2060" s="10">
        <f>_xlfn.XLOOKUP(Q1_2025[[#This Row],[Artikelnr]],Artikel_prijzen[Artnr],Artikel_prijzen[Prijs 2025],"")</f>
        <v>106.8625</v>
      </c>
      <c r="K2060" s="10" t="str">
        <f>IF(Q1_2025[[#This Row],[Artikelprijs]]&lt;&gt;"",IF(Q1_2025[[#This Row],[Stuksprijs]]=Q1_2025[[#This Row],[Artikelprijs]],"Prijs gelijk","Prijs wijkt af"),"")</f>
        <v>Prijs wijkt af</v>
      </c>
      <c r="L2060" s="10"/>
      <c r="M2060" t="s">
        <v>536</v>
      </c>
      <c r="N2060" s="10">
        <f>IF(Q1_2025[[#This Row],[Prijstype]]="Artikelprijs",Q1_2025[[#This Row],[Artikelprijs]],Q1_2025[[#This Row],[Stuksprijs]])</f>
        <v>106.8625</v>
      </c>
      <c r="O2060" s="10">
        <f>IF(Q1_2025[[#This Row],[Prijstype]]="Artikelprijs",Q1_2025[[#This Row],[Artikelprijs]] * Q1_2025[[#This Row],[Besteld]],Q1_2025[[#This Row],[Brutobedrag]])</f>
        <v>106.8625</v>
      </c>
      <c r="P2060" s="10">
        <f>IF(Q1_2025[[#This Row],[Prijstype]] = "Artikelprijs",Q1_2025[[#This Row],[Brutobedrag 2]]*(100-Q1_2025[[#This Row],[Relatiekorting percentage]])/100,Q1_2025[[#This Row],[Bruto - Rel.korting]])</f>
        <v>106.8625</v>
      </c>
    </row>
    <row r="2061" spans="1:16" x14ac:dyDescent="0.3">
      <c r="A2061" t="s">
        <v>310</v>
      </c>
      <c r="B2061">
        <v>5021034</v>
      </c>
      <c r="C2061" t="s">
        <v>276</v>
      </c>
      <c r="D2061">
        <v>1</v>
      </c>
      <c r="E2061" s="10">
        <v>216</v>
      </c>
      <c r="F2061" s="10">
        <v>216</v>
      </c>
      <c r="G2061" s="10">
        <v>216</v>
      </c>
      <c r="H2061">
        <v>0</v>
      </c>
      <c r="I2061" s="10" t="str">
        <f>_xlfn.XLOOKUP(Q1_2025[[#This Row],[Artikelnr]],Artikel_prijzen[Artnr],Artikel_prijzen[Groep],"")</f>
        <v>Elektra</v>
      </c>
      <c r="J2061" s="10">
        <f>_xlfn.XLOOKUP(Q1_2025[[#This Row],[Artikelnr]],Artikel_prijzen[Artnr],Artikel_prijzen[Prijs 2025],"")</f>
        <v>106.8625</v>
      </c>
      <c r="K2061" s="10" t="str">
        <f>IF(Q1_2025[[#This Row],[Artikelprijs]]&lt;&gt;"",IF(Q1_2025[[#This Row],[Stuksprijs]]=Q1_2025[[#This Row],[Artikelprijs]],"Prijs gelijk","Prijs wijkt af"),"")</f>
        <v>Prijs wijkt af</v>
      </c>
      <c r="L2061" s="10"/>
      <c r="M2061" t="s">
        <v>536</v>
      </c>
      <c r="N2061" s="10">
        <f>IF(Q1_2025[[#This Row],[Prijstype]]="Artikelprijs",Q1_2025[[#This Row],[Artikelprijs]],Q1_2025[[#This Row],[Stuksprijs]])</f>
        <v>106.8625</v>
      </c>
      <c r="O2061" s="10">
        <f>IF(Q1_2025[[#This Row],[Prijstype]]="Artikelprijs",Q1_2025[[#This Row],[Artikelprijs]] * Q1_2025[[#This Row],[Besteld]],Q1_2025[[#This Row],[Brutobedrag]])</f>
        <v>106.8625</v>
      </c>
      <c r="P2061" s="10">
        <f>IF(Q1_2025[[#This Row],[Prijstype]] = "Artikelprijs",Q1_2025[[#This Row],[Brutobedrag 2]]*(100-Q1_2025[[#This Row],[Relatiekorting percentage]])/100,Q1_2025[[#This Row],[Bruto - Rel.korting]])</f>
        <v>106.8625</v>
      </c>
    </row>
    <row r="2062" spans="1:16" x14ac:dyDescent="0.3">
      <c r="A2062" t="s">
        <v>310</v>
      </c>
      <c r="B2062">
        <v>5022027</v>
      </c>
      <c r="C2062" t="s">
        <v>279</v>
      </c>
      <c r="D2062">
        <v>1</v>
      </c>
      <c r="E2062" s="10">
        <v>429.38</v>
      </c>
      <c r="F2062" s="10">
        <v>429.38</v>
      </c>
      <c r="G2062" s="10">
        <v>0</v>
      </c>
      <c r="H2062">
        <v>100</v>
      </c>
      <c r="I2062" s="10" t="str">
        <f>_xlfn.XLOOKUP(Q1_2025[[#This Row],[Artikelnr]],Artikel_prijzen[Artnr],Artikel_prijzen[Groep],"")</f>
        <v>Elektra</v>
      </c>
      <c r="J2062" s="10">
        <f>_xlfn.XLOOKUP(Q1_2025[[#This Row],[Artikelnr]],Artikel_prijzen[Artnr],Artikel_prijzen[Prijs 2025],"")</f>
        <v>298.7</v>
      </c>
      <c r="K2062" s="10" t="str">
        <f>IF(Q1_2025[[#This Row],[Artikelprijs]]&lt;&gt;"",IF(Q1_2025[[#This Row],[Stuksprijs]]=Q1_2025[[#This Row],[Artikelprijs]],"Prijs gelijk","Prijs wijkt af"),"")</f>
        <v>Prijs wijkt af</v>
      </c>
      <c r="L2062" s="10"/>
      <c r="M2062" t="s">
        <v>536</v>
      </c>
      <c r="N2062" s="10">
        <f>IF(Q1_2025[[#This Row],[Prijstype]]="Artikelprijs",Q1_2025[[#This Row],[Artikelprijs]],Q1_2025[[#This Row],[Stuksprijs]])</f>
        <v>298.7</v>
      </c>
      <c r="O2062" s="10">
        <f>IF(Q1_2025[[#This Row],[Prijstype]]="Artikelprijs",Q1_2025[[#This Row],[Artikelprijs]] * Q1_2025[[#This Row],[Besteld]],Q1_2025[[#This Row],[Brutobedrag]])</f>
        <v>298.7</v>
      </c>
      <c r="P2062" s="10">
        <f>IF(Q1_2025[[#This Row],[Prijstype]] = "Artikelprijs",Q1_2025[[#This Row],[Brutobedrag 2]]*(100-Q1_2025[[#This Row],[Relatiekorting percentage]])/100,Q1_2025[[#This Row],[Bruto - Rel.korting]])</f>
        <v>0</v>
      </c>
    </row>
    <row r="2063" spans="1:16" x14ac:dyDescent="0.3">
      <c r="A2063" t="s">
        <v>310</v>
      </c>
      <c r="B2063">
        <v>5021034</v>
      </c>
      <c r="C2063" t="s">
        <v>276</v>
      </c>
      <c r="D2063">
        <v>1</v>
      </c>
      <c r="E2063" s="10">
        <v>185.4</v>
      </c>
      <c r="F2063" s="10">
        <v>185.4</v>
      </c>
      <c r="G2063" s="10">
        <v>0</v>
      </c>
      <c r="H2063">
        <v>100</v>
      </c>
      <c r="I2063" s="10" t="str">
        <f>_xlfn.XLOOKUP(Q1_2025[[#This Row],[Artikelnr]],Artikel_prijzen[Artnr],Artikel_prijzen[Groep],"")</f>
        <v>Elektra</v>
      </c>
      <c r="J2063" s="10">
        <f>_xlfn.XLOOKUP(Q1_2025[[#This Row],[Artikelnr]],Artikel_prijzen[Artnr],Artikel_prijzen[Prijs 2025],"")</f>
        <v>106.8625</v>
      </c>
      <c r="K2063" s="10" t="str">
        <f>IF(Q1_2025[[#This Row],[Artikelprijs]]&lt;&gt;"",IF(Q1_2025[[#This Row],[Stuksprijs]]=Q1_2025[[#This Row],[Artikelprijs]],"Prijs gelijk","Prijs wijkt af"),"")</f>
        <v>Prijs wijkt af</v>
      </c>
      <c r="L2063" s="10"/>
      <c r="M2063" t="s">
        <v>536</v>
      </c>
      <c r="N2063" s="10">
        <f>IF(Q1_2025[[#This Row],[Prijstype]]="Artikelprijs",Q1_2025[[#This Row],[Artikelprijs]],Q1_2025[[#This Row],[Stuksprijs]])</f>
        <v>106.8625</v>
      </c>
      <c r="O2063" s="10">
        <f>IF(Q1_2025[[#This Row],[Prijstype]]="Artikelprijs",Q1_2025[[#This Row],[Artikelprijs]] * Q1_2025[[#This Row],[Besteld]],Q1_2025[[#This Row],[Brutobedrag]])</f>
        <v>106.8625</v>
      </c>
      <c r="P2063" s="10">
        <f>IF(Q1_2025[[#This Row],[Prijstype]] = "Artikelprijs",Q1_2025[[#This Row],[Brutobedrag 2]]*(100-Q1_2025[[#This Row],[Relatiekorting percentage]])/100,Q1_2025[[#This Row],[Bruto - Rel.korting]])</f>
        <v>0</v>
      </c>
    </row>
    <row r="2064" spans="1:16" x14ac:dyDescent="0.3">
      <c r="A2064" t="s">
        <v>310</v>
      </c>
      <c r="B2064">
        <v>5020002</v>
      </c>
      <c r="C2064" t="s">
        <v>56</v>
      </c>
      <c r="D2064">
        <v>1</v>
      </c>
      <c r="E2064" s="10">
        <v>39.65</v>
      </c>
      <c r="F2064" s="10">
        <v>39.65</v>
      </c>
      <c r="G2064" s="10">
        <v>39.65</v>
      </c>
      <c r="H2064">
        <v>0</v>
      </c>
      <c r="I2064" s="10" t="str">
        <f>_xlfn.XLOOKUP(Q1_2025[[#This Row],[Artikelnr]],Artikel_prijzen[Artnr],Artikel_prijzen[Groep],"")</f>
        <v/>
      </c>
      <c r="J2064" s="10" t="str">
        <f>_xlfn.XLOOKUP(Q1_2025[[#This Row],[Artikelnr]],Artikel_prijzen[Artnr],Artikel_prijzen[Prijs 2025],"")</f>
        <v/>
      </c>
      <c r="K2064" s="10" t="str">
        <f>IF(Q1_2025[[#This Row],[Artikelprijs]]&lt;&gt;"",IF(Q1_2025[[#This Row],[Stuksprijs]]=Q1_2025[[#This Row],[Artikelprijs]],"Prijs gelijk","Prijs wijkt af"),"")</f>
        <v/>
      </c>
      <c r="L2064" s="10"/>
      <c r="N2064" s="10">
        <f>IF(Q1_2025[[#This Row],[Prijstype]]="Artikelprijs",Q1_2025[[#This Row],[Artikelprijs]],Q1_2025[[#This Row],[Stuksprijs]])</f>
        <v>39.65</v>
      </c>
      <c r="O2064" s="10">
        <f>IF(Q1_2025[[#This Row],[Prijstype]]="Artikelprijs",Q1_2025[[#This Row],[Artikelprijs]] * Q1_2025[[#This Row],[Besteld]],Q1_2025[[#This Row],[Brutobedrag]])</f>
        <v>39.65</v>
      </c>
      <c r="P2064" s="10">
        <f>IF(Q1_2025[[#This Row],[Prijstype]] = "Artikelprijs",Q1_2025[[#This Row],[Brutobedrag 2]]*(100-Q1_2025[[#This Row],[Relatiekorting percentage]])/100,Q1_2025[[#This Row],[Bruto - Rel.korting]])</f>
        <v>39.65</v>
      </c>
    </row>
    <row r="2065" spans="1:16" x14ac:dyDescent="0.3">
      <c r="A2065" t="s">
        <v>310</v>
      </c>
      <c r="B2065">
        <v>5022051</v>
      </c>
      <c r="C2065" t="s">
        <v>283</v>
      </c>
      <c r="D2065">
        <v>1</v>
      </c>
      <c r="E2065" s="10">
        <v>808.55</v>
      </c>
      <c r="F2065" s="10">
        <v>808.55</v>
      </c>
      <c r="G2065" s="10">
        <v>808.55</v>
      </c>
      <c r="H2065">
        <v>0</v>
      </c>
      <c r="I2065" s="10" t="str">
        <f>_xlfn.XLOOKUP(Q1_2025[[#This Row],[Artikelnr]],Artikel_prijzen[Artnr],Artikel_prijzen[Groep],"")</f>
        <v>Elektra</v>
      </c>
      <c r="J2065" s="10">
        <f>_xlfn.XLOOKUP(Q1_2025[[#This Row],[Artikelnr]],Artikel_prijzen[Artnr],Artikel_prijzen[Prijs 2025],"")</f>
        <v>499.55</v>
      </c>
      <c r="K2065" s="10" t="str">
        <f>IF(Q1_2025[[#This Row],[Artikelprijs]]&lt;&gt;"",IF(Q1_2025[[#This Row],[Stuksprijs]]=Q1_2025[[#This Row],[Artikelprijs]],"Prijs gelijk","Prijs wijkt af"),"")</f>
        <v>Prijs wijkt af</v>
      </c>
      <c r="L2065" s="10"/>
      <c r="M2065" t="s">
        <v>536</v>
      </c>
      <c r="N2065" s="10">
        <f>IF(Q1_2025[[#This Row],[Prijstype]]="Artikelprijs",Q1_2025[[#This Row],[Artikelprijs]],Q1_2025[[#This Row],[Stuksprijs]])</f>
        <v>499.55</v>
      </c>
      <c r="O2065" s="10">
        <f>IF(Q1_2025[[#This Row],[Prijstype]]="Artikelprijs",Q1_2025[[#This Row],[Artikelprijs]] * Q1_2025[[#This Row],[Besteld]],Q1_2025[[#This Row],[Brutobedrag]])</f>
        <v>499.55</v>
      </c>
      <c r="P2065" s="10">
        <f>IF(Q1_2025[[#This Row],[Prijstype]] = "Artikelprijs",Q1_2025[[#This Row],[Brutobedrag 2]]*(100-Q1_2025[[#This Row],[Relatiekorting percentage]])/100,Q1_2025[[#This Row],[Bruto - Rel.korting]])</f>
        <v>499.55</v>
      </c>
    </row>
    <row r="2066" spans="1:16" x14ac:dyDescent="0.3">
      <c r="A2066" t="s">
        <v>310</v>
      </c>
      <c r="B2066">
        <v>5020002</v>
      </c>
      <c r="C2066" t="s">
        <v>56</v>
      </c>
      <c r="D2066">
        <v>1</v>
      </c>
      <c r="E2066" s="10">
        <v>47.59</v>
      </c>
      <c r="F2066" s="10">
        <v>47.59</v>
      </c>
      <c r="G2066" s="10">
        <v>47.59</v>
      </c>
      <c r="H2066">
        <v>0</v>
      </c>
      <c r="I2066" s="10" t="str">
        <f>_xlfn.XLOOKUP(Q1_2025[[#This Row],[Artikelnr]],Artikel_prijzen[Artnr],Artikel_prijzen[Groep],"")</f>
        <v/>
      </c>
      <c r="J2066" s="10" t="str">
        <f>_xlfn.XLOOKUP(Q1_2025[[#This Row],[Artikelnr]],Artikel_prijzen[Artnr],Artikel_prijzen[Prijs 2025],"")</f>
        <v/>
      </c>
      <c r="K2066" s="10" t="str">
        <f>IF(Q1_2025[[#This Row],[Artikelprijs]]&lt;&gt;"",IF(Q1_2025[[#This Row],[Stuksprijs]]=Q1_2025[[#This Row],[Artikelprijs]],"Prijs gelijk","Prijs wijkt af"),"")</f>
        <v/>
      </c>
      <c r="L2066" s="10"/>
      <c r="N2066" s="10">
        <f>IF(Q1_2025[[#This Row],[Prijstype]]="Artikelprijs",Q1_2025[[#This Row],[Artikelprijs]],Q1_2025[[#This Row],[Stuksprijs]])</f>
        <v>47.59</v>
      </c>
      <c r="O2066" s="10">
        <f>IF(Q1_2025[[#This Row],[Prijstype]]="Artikelprijs",Q1_2025[[#This Row],[Artikelprijs]] * Q1_2025[[#This Row],[Besteld]],Q1_2025[[#This Row],[Brutobedrag]])</f>
        <v>47.59</v>
      </c>
      <c r="P2066" s="10">
        <f>IF(Q1_2025[[#This Row],[Prijstype]] = "Artikelprijs",Q1_2025[[#This Row],[Brutobedrag 2]]*(100-Q1_2025[[#This Row],[Relatiekorting percentage]])/100,Q1_2025[[#This Row],[Bruto - Rel.korting]])</f>
        <v>47.59</v>
      </c>
    </row>
    <row r="2067" spans="1:16" x14ac:dyDescent="0.3">
      <c r="A2067" t="s">
        <v>310</v>
      </c>
      <c r="B2067">
        <v>5022047</v>
      </c>
      <c r="C2067" t="s">
        <v>278</v>
      </c>
      <c r="D2067">
        <v>1</v>
      </c>
      <c r="E2067" s="10">
        <v>526.20000000000005</v>
      </c>
      <c r="F2067" s="10">
        <v>526.20000000000005</v>
      </c>
      <c r="G2067" s="10">
        <v>526.20000000000005</v>
      </c>
      <c r="H2067">
        <v>0</v>
      </c>
      <c r="I2067" s="10" t="str">
        <f>_xlfn.XLOOKUP(Q1_2025[[#This Row],[Artikelnr]],Artikel_prijzen[Artnr],Artikel_prijzen[Groep],"")</f>
        <v>Elektra</v>
      </c>
      <c r="J2067" s="10">
        <f>_xlfn.XLOOKUP(Q1_2025[[#This Row],[Artikelnr]],Artikel_prijzen[Artnr],Artikel_prijzen[Prijs 2025],"")</f>
        <v>329.6</v>
      </c>
      <c r="K2067" s="10" t="str">
        <f>IF(Q1_2025[[#This Row],[Artikelprijs]]&lt;&gt;"",IF(Q1_2025[[#This Row],[Stuksprijs]]=Q1_2025[[#This Row],[Artikelprijs]],"Prijs gelijk","Prijs wijkt af"),"")</f>
        <v>Prijs wijkt af</v>
      </c>
      <c r="L2067" s="10"/>
      <c r="M2067" t="s">
        <v>536</v>
      </c>
      <c r="N2067" s="10">
        <f>IF(Q1_2025[[#This Row],[Prijstype]]="Artikelprijs",Q1_2025[[#This Row],[Artikelprijs]],Q1_2025[[#This Row],[Stuksprijs]])</f>
        <v>329.6</v>
      </c>
      <c r="O2067" s="10">
        <f>IF(Q1_2025[[#This Row],[Prijstype]]="Artikelprijs",Q1_2025[[#This Row],[Artikelprijs]] * Q1_2025[[#This Row],[Besteld]],Q1_2025[[#This Row],[Brutobedrag]])</f>
        <v>329.6</v>
      </c>
      <c r="P2067" s="10">
        <f>IF(Q1_2025[[#This Row],[Prijstype]] = "Artikelprijs",Q1_2025[[#This Row],[Brutobedrag 2]]*(100-Q1_2025[[#This Row],[Relatiekorting percentage]])/100,Q1_2025[[#This Row],[Bruto - Rel.korting]])</f>
        <v>329.6</v>
      </c>
    </row>
    <row r="2068" spans="1:16" x14ac:dyDescent="0.3">
      <c r="A2068" t="s">
        <v>310</v>
      </c>
      <c r="B2068">
        <v>5021034</v>
      </c>
      <c r="C2068" t="s">
        <v>276</v>
      </c>
      <c r="D2068">
        <v>1</v>
      </c>
      <c r="E2068" s="10">
        <v>216</v>
      </c>
      <c r="F2068" s="10">
        <v>216</v>
      </c>
      <c r="G2068" s="10">
        <v>216</v>
      </c>
      <c r="H2068">
        <v>0</v>
      </c>
      <c r="I2068" s="10" t="str">
        <f>_xlfn.XLOOKUP(Q1_2025[[#This Row],[Artikelnr]],Artikel_prijzen[Artnr],Artikel_prijzen[Groep],"")</f>
        <v>Elektra</v>
      </c>
      <c r="J2068" s="10">
        <f>_xlfn.XLOOKUP(Q1_2025[[#This Row],[Artikelnr]],Artikel_prijzen[Artnr],Artikel_prijzen[Prijs 2025],"")</f>
        <v>106.8625</v>
      </c>
      <c r="K2068" s="10" t="str">
        <f>IF(Q1_2025[[#This Row],[Artikelprijs]]&lt;&gt;"",IF(Q1_2025[[#This Row],[Stuksprijs]]=Q1_2025[[#This Row],[Artikelprijs]],"Prijs gelijk","Prijs wijkt af"),"")</f>
        <v>Prijs wijkt af</v>
      </c>
      <c r="L2068" s="10"/>
      <c r="M2068" t="s">
        <v>536</v>
      </c>
      <c r="N2068" s="10">
        <f>IF(Q1_2025[[#This Row],[Prijstype]]="Artikelprijs",Q1_2025[[#This Row],[Artikelprijs]],Q1_2025[[#This Row],[Stuksprijs]])</f>
        <v>106.8625</v>
      </c>
      <c r="O2068" s="10">
        <f>IF(Q1_2025[[#This Row],[Prijstype]]="Artikelprijs",Q1_2025[[#This Row],[Artikelprijs]] * Q1_2025[[#This Row],[Besteld]],Q1_2025[[#This Row],[Brutobedrag]])</f>
        <v>106.8625</v>
      </c>
      <c r="P2068" s="10">
        <f>IF(Q1_2025[[#This Row],[Prijstype]] = "Artikelprijs",Q1_2025[[#This Row],[Brutobedrag 2]]*(100-Q1_2025[[#This Row],[Relatiekorting percentage]])/100,Q1_2025[[#This Row],[Bruto - Rel.korting]])</f>
        <v>106.8625</v>
      </c>
    </row>
    <row r="2069" spans="1:16" x14ac:dyDescent="0.3">
      <c r="A2069" t="s">
        <v>310</v>
      </c>
      <c r="B2069">
        <v>5022047</v>
      </c>
      <c r="C2069" t="s">
        <v>278</v>
      </c>
      <c r="D2069">
        <v>1</v>
      </c>
      <c r="E2069" s="10">
        <v>526.20000000000005</v>
      </c>
      <c r="F2069" s="10">
        <v>526.20000000000005</v>
      </c>
      <c r="G2069" s="10">
        <v>526.20000000000005</v>
      </c>
      <c r="H2069">
        <v>0</v>
      </c>
      <c r="I2069" s="10" t="str">
        <f>_xlfn.XLOOKUP(Q1_2025[[#This Row],[Artikelnr]],Artikel_prijzen[Artnr],Artikel_prijzen[Groep],"")</f>
        <v>Elektra</v>
      </c>
      <c r="J2069" s="10">
        <f>_xlfn.XLOOKUP(Q1_2025[[#This Row],[Artikelnr]],Artikel_prijzen[Artnr],Artikel_prijzen[Prijs 2025],"")</f>
        <v>329.6</v>
      </c>
      <c r="K2069" s="10" t="str">
        <f>IF(Q1_2025[[#This Row],[Artikelprijs]]&lt;&gt;"",IF(Q1_2025[[#This Row],[Stuksprijs]]=Q1_2025[[#This Row],[Artikelprijs]],"Prijs gelijk","Prijs wijkt af"),"")</f>
        <v>Prijs wijkt af</v>
      </c>
      <c r="L2069" s="10"/>
      <c r="M2069" t="s">
        <v>536</v>
      </c>
      <c r="N2069" s="10">
        <f>IF(Q1_2025[[#This Row],[Prijstype]]="Artikelprijs",Q1_2025[[#This Row],[Artikelprijs]],Q1_2025[[#This Row],[Stuksprijs]])</f>
        <v>329.6</v>
      </c>
      <c r="O2069" s="10">
        <f>IF(Q1_2025[[#This Row],[Prijstype]]="Artikelprijs",Q1_2025[[#This Row],[Artikelprijs]] * Q1_2025[[#This Row],[Besteld]],Q1_2025[[#This Row],[Brutobedrag]])</f>
        <v>329.6</v>
      </c>
      <c r="P2069" s="10">
        <f>IF(Q1_2025[[#This Row],[Prijstype]] = "Artikelprijs",Q1_2025[[#This Row],[Brutobedrag 2]]*(100-Q1_2025[[#This Row],[Relatiekorting percentage]])/100,Q1_2025[[#This Row],[Bruto - Rel.korting]])</f>
        <v>329.6</v>
      </c>
    </row>
    <row r="2070" spans="1:16" x14ac:dyDescent="0.3">
      <c r="A2070" t="s">
        <v>310</v>
      </c>
      <c r="B2070">
        <v>5021034</v>
      </c>
      <c r="C2070" t="s">
        <v>276</v>
      </c>
      <c r="D2070">
        <v>1</v>
      </c>
      <c r="E2070" s="10">
        <v>216</v>
      </c>
      <c r="F2070" s="10">
        <v>216</v>
      </c>
      <c r="G2070" s="10">
        <v>216</v>
      </c>
      <c r="H2070">
        <v>0</v>
      </c>
      <c r="I2070" s="10" t="str">
        <f>_xlfn.XLOOKUP(Q1_2025[[#This Row],[Artikelnr]],Artikel_prijzen[Artnr],Artikel_prijzen[Groep],"")</f>
        <v>Elektra</v>
      </c>
      <c r="J2070" s="10">
        <f>_xlfn.XLOOKUP(Q1_2025[[#This Row],[Artikelnr]],Artikel_prijzen[Artnr],Artikel_prijzen[Prijs 2025],"")</f>
        <v>106.8625</v>
      </c>
      <c r="K2070" s="10" t="str">
        <f>IF(Q1_2025[[#This Row],[Artikelprijs]]&lt;&gt;"",IF(Q1_2025[[#This Row],[Stuksprijs]]=Q1_2025[[#This Row],[Artikelprijs]],"Prijs gelijk","Prijs wijkt af"),"")</f>
        <v>Prijs wijkt af</v>
      </c>
      <c r="L2070" s="10"/>
      <c r="M2070" t="s">
        <v>536</v>
      </c>
      <c r="N2070" s="10">
        <f>IF(Q1_2025[[#This Row],[Prijstype]]="Artikelprijs",Q1_2025[[#This Row],[Artikelprijs]],Q1_2025[[#This Row],[Stuksprijs]])</f>
        <v>106.8625</v>
      </c>
      <c r="O2070" s="10">
        <f>IF(Q1_2025[[#This Row],[Prijstype]]="Artikelprijs",Q1_2025[[#This Row],[Artikelprijs]] * Q1_2025[[#This Row],[Besteld]],Q1_2025[[#This Row],[Brutobedrag]])</f>
        <v>106.8625</v>
      </c>
      <c r="P2070" s="10">
        <f>IF(Q1_2025[[#This Row],[Prijstype]] = "Artikelprijs",Q1_2025[[#This Row],[Brutobedrag 2]]*(100-Q1_2025[[#This Row],[Relatiekorting percentage]])/100,Q1_2025[[#This Row],[Bruto - Rel.korting]])</f>
        <v>106.8625</v>
      </c>
    </row>
    <row r="2071" spans="1:16" x14ac:dyDescent="0.3">
      <c r="A2071" t="s">
        <v>310</v>
      </c>
      <c r="B2071">
        <v>5020002</v>
      </c>
      <c r="C2071" t="s">
        <v>56</v>
      </c>
      <c r="D2071">
        <v>1</v>
      </c>
      <c r="E2071" s="10">
        <v>47.59</v>
      </c>
      <c r="F2071" s="10">
        <v>47.59</v>
      </c>
      <c r="G2071" s="10">
        <v>47.59</v>
      </c>
      <c r="H2071">
        <v>0</v>
      </c>
      <c r="I2071" s="10" t="str">
        <f>_xlfn.XLOOKUP(Q1_2025[[#This Row],[Artikelnr]],Artikel_prijzen[Artnr],Artikel_prijzen[Groep],"")</f>
        <v/>
      </c>
      <c r="J2071" s="10" t="str">
        <f>_xlfn.XLOOKUP(Q1_2025[[#This Row],[Artikelnr]],Artikel_prijzen[Artnr],Artikel_prijzen[Prijs 2025],"")</f>
        <v/>
      </c>
      <c r="K2071" s="10" t="str">
        <f>IF(Q1_2025[[#This Row],[Artikelprijs]]&lt;&gt;"",IF(Q1_2025[[#This Row],[Stuksprijs]]=Q1_2025[[#This Row],[Artikelprijs]],"Prijs gelijk","Prijs wijkt af"),"")</f>
        <v/>
      </c>
      <c r="L2071" s="10"/>
      <c r="N2071" s="10">
        <f>IF(Q1_2025[[#This Row],[Prijstype]]="Artikelprijs",Q1_2025[[#This Row],[Artikelprijs]],Q1_2025[[#This Row],[Stuksprijs]])</f>
        <v>47.59</v>
      </c>
      <c r="O2071" s="10">
        <f>IF(Q1_2025[[#This Row],[Prijstype]]="Artikelprijs",Q1_2025[[#This Row],[Artikelprijs]] * Q1_2025[[#This Row],[Besteld]],Q1_2025[[#This Row],[Brutobedrag]])</f>
        <v>47.59</v>
      </c>
      <c r="P2071" s="10">
        <f>IF(Q1_2025[[#This Row],[Prijstype]] = "Artikelprijs",Q1_2025[[#This Row],[Brutobedrag 2]]*(100-Q1_2025[[#This Row],[Relatiekorting percentage]])/100,Q1_2025[[#This Row],[Bruto - Rel.korting]])</f>
        <v>47.59</v>
      </c>
    </row>
    <row r="2072" spans="1:16" x14ac:dyDescent="0.3">
      <c r="A2072" t="s">
        <v>310</v>
      </c>
      <c r="B2072">
        <v>5022047</v>
      </c>
      <c r="C2072" t="s">
        <v>278</v>
      </c>
      <c r="D2072">
        <v>1</v>
      </c>
      <c r="E2072" s="10">
        <v>526.20000000000005</v>
      </c>
      <c r="F2072" s="10">
        <v>526.20000000000005</v>
      </c>
      <c r="G2072" s="10">
        <v>526.20000000000005</v>
      </c>
      <c r="H2072">
        <v>0</v>
      </c>
      <c r="I2072" s="10" t="str">
        <f>_xlfn.XLOOKUP(Q1_2025[[#This Row],[Artikelnr]],Artikel_prijzen[Artnr],Artikel_prijzen[Groep],"")</f>
        <v>Elektra</v>
      </c>
      <c r="J2072" s="10">
        <f>_xlfn.XLOOKUP(Q1_2025[[#This Row],[Artikelnr]],Artikel_prijzen[Artnr],Artikel_prijzen[Prijs 2025],"")</f>
        <v>329.6</v>
      </c>
      <c r="K2072" s="10" t="str">
        <f>IF(Q1_2025[[#This Row],[Artikelprijs]]&lt;&gt;"",IF(Q1_2025[[#This Row],[Stuksprijs]]=Q1_2025[[#This Row],[Artikelprijs]],"Prijs gelijk","Prijs wijkt af"),"")</f>
        <v>Prijs wijkt af</v>
      </c>
      <c r="L2072" s="10"/>
      <c r="M2072" t="s">
        <v>536</v>
      </c>
      <c r="N2072" s="10">
        <f>IF(Q1_2025[[#This Row],[Prijstype]]="Artikelprijs",Q1_2025[[#This Row],[Artikelprijs]],Q1_2025[[#This Row],[Stuksprijs]])</f>
        <v>329.6</v>
      </c>
      <c r="O2072" s="10">
        <f>IF(Q1_2025[[#This Row],[Prijstype]]="Artikelprijs",Q1_2025[[#This Row],[Artikelprijs]] * Q1_2025[[#This Row],[Besteld]],Q1_2025[[#This Row],[Brutobedrag]])</f>
        <v>329.6</v>
      </c>
      <c r="P2072" s="10">
        <f>IF(Q1_2025[[#This Row],[Prijstype]] = "Artikelprijs",Q1_2025[[#This Row],[Brutobedrag 2]]*(100-Q1_2025[[#This Row],[Relatiekorting percentage]])/100,Q1_2025[[#This Row],[Bruto - Rel.korting]])</f>
        <v>329.6</v>
      </c>
    </row>
    <row r="2073" spans="1:16" x14ac:dyDescent="0.3">
      <c r="A2073" t="s">
        <v>310</v>
      </c>
      <c r="B2073">
        <v>5010017</v>
      </c>
      <c r="C2073" t="s">
        <v>248</v>
      </c>
      <c r="D2073">
        <v>3</v>
      </c>
      <c r="E2073" s="10">
        <v>58.72</v>
      </c>
      <c r="F2073" s="10">
        <v>176.16</v>
      </c>
      <c r="G2073" s="10">
        <v>176.16</v>
      </c>
      <c r="H2073">
        <v>0</v>
      </c>
      <c r="I2073" s="10" t="str">
        <f>_xlfn.XLOOKUP(Q1_2025[[#This Row],[Artikelnr]],Artikel_prijzen[Artnr],Artikel_prijzen[Groep],"")</f>
        <v/>
      </c>
      <c r="J2073" s="10" t="str">
        <f>_xlfn.XLOOKUP(Q1_2025[[#This Row],[Artikelnr]],Artikel_prijzen[Artnr],Artikel_prijzen[Prijs 2025],"")</f>
        <v/>
      </c>
      <c r="K2073" s="10" t="str">
        <f>IF(Q1_2025[[#This Row],[Artikelprijs]]&lt;&gt;"",IF(Q1_2025[[#This Row],[Stuksprijs]]=Q1_2025[[#This Row],[Artikelprijs]],"Prijs gelijk","Prijs wijkt af"),"")</f>
        <v/>
      </c>
      <c r="L2073" s="10"/>
      <c r="N2073" s="10">
        <f>IF(Q1_2025[[#This Row],[Prijstype]]="Artikelprijs",Q1_2025[[#This Row],[Artikelprijs]],Q1_2025[[#This Row],[Stuksprijs]])</f>
        <v>58.72</v>
      </c>
      <c r="O2073" s="10">
        <f>IF(Q1_2025[[#This Row],[Prijstype]]="Artikelprijs",Q1_2025[[#This Row],[Artikelprijs]] * Q1_2025[[#This Row],[Besteld]],Q1_2025[[#This Row],[Brutobedrag]])</f>
        <v>176.16</v>
      </c>
      <c r="P2073" s="10">
        <f>IF(Q1_2025[[#This Row],[Prijstype]] = "Artikelprijs",Q1_2025[[#This Row],[Brutobedrag 2]]*(100-Q1_2025[[#This Row],[Relatiekorting percentage]])/100,Q1_2025[[#This Row],[Bruto - Rel.korting]])</f>
        <v>176.16</v>
      </c>
    </row>
    <row r="2074" spans="1:16" x14ac:dyDescent="0.3">
      <c r="A2074" t="s">
        <v>310</v>
      </c>
      <c r="B2074">
        <v>5022047</v>
      </c>
      <c r="C2074" t="s">
        <v>278</v>
      </c>
      <c r="D2074">
        <v>1</v>
      </c>
      <c r="E2074" s="10">
        <v>526.20000000000005</v>
      </c>
      <c r="F2074" s="10">
        <v>526.20000000000005</v>
      </c>
      <c r="G2074" s="10">
        <v>526.20000000000005</v>
      </c>
      <c r="H2074">
        <v>0</v>
      </c>
      <c r="I2074" s="10" t="str">
        <f>_xlfn.XLOOKUP(Q1_2025[[#This Row],[Artikelnr]],Artikel_prijzen[Artnr],Artikel_prijzen[Groep],"")</f>
        <v>Elektra</v>
      </c>
      <c r="J2074" s="10">
        <f>_xlfn.XLOOKUP(Q1_2025[[#This Row],[Artikelnr]],Artikel_prijzen[Artnr],Artikel_prijzen[Prijs 2025],"")</f>
        <v>329.6</v>
      </c>
      <c r="K2074" s="10" t="str">
        <f>IF(Q1_2025[[#This Row],[Artikelprijs]]&lt;&gt;"",IF(Q1_2025[[#This Row],[Stuksprijs]]=Q1_2025[[#This Row],[Artikelprijs]],"Prijs gelijk","Prijs wijkt af"),"")</f>
        <v>Prijs wijkt af</v>
      </c>
      <c r="L2074" s="10"/>
      <c r="M2074" t="s">
        <v>536</v>
      </c>
      <c r="N2074" s="10">
        <f>IF(Q1_2025[[#This Row],[Prijstype]]="Artikelprijs",Q1_2025[[#This Row],[Artikelprijs]],Q1_2025[[#This Row],[Stuksprijs]])</f>
        <v>329.6</v>
      </c>
      <c r="O2074" s="10">
        <f>IF(Q1_2025[[#This Row],[Prijstype]]="Artikelprijs",Q1_2025[[#This Row],[Artikelprijs]] * Q1_2025[[#This Row],[Besteld]],Q1_2025[[#This Row],[Brutobedrag]])</f>
        <v>329.6</v>
      </c>
      <c r="P2074" s="10">
        <f>IF(Q1_2025[[#This Row],[Prijstype]] = "Artikelprijs",Q1_2025[[#This Row],[Brutobedrag 2]]*(100-Q1_2025[[#This Row],[Relatiekorting percentage]])/100,Q1_2025[[#This Row],[Bruto - Rel.korting]])</f>
        <v>329.6</v>
      </c>
    </row>
    <row r="2075" spans="1:16" x14ac:dyDescent="0.3">
      <c r="A2075" t="s">
        <v>310</v>
      </c>
      <c r="B2075">
        <v>5022049</v>
      </c>
      <c r="C2075" t="s">
        <v>280</v>
      </c>
      <c r="D2075">
        <v>1</v>
      </c>
      <c r="E2075" s="10">
        <v>657.4</v>
      </c>
      <c r="F2075" s="10">
        <v>657.4</v>
      </c>
      <c r="G2075" s="10">
        <v>657.4</v>
      </c>
      <c r="H2075">
        <v>0</v>
      </c>
      <c r="I2075" s="10" t="str">
        <f>_xlfn.XLOOKUP(Q1_2025[[#This Row],[Artikelnr]],Artikel_prijzen[Artnr],Artikel_prijzen[Groep],"")</f>
        <v>Elektra</v>
      </c>
      <c r="J2075" s="10">
        <f>_xlfn.XLOOKUP(Q1_2025[[#This Row],[Artikelnr]],Artikel_prijzen[Artnr],Artikel_prijzen[Prijs 2025],"")</f>
        <v>417.15</v>
      </c>
      <c r="K2075" s="10" t="str">
        <f>IF(Q1_2025[[#This Row],[Artikelprijs]]&lt;&gt;"",IF(Q1_2025[[#This Row],[Stuksprijs]]=Q1_2025[[#This Row],[Artikelprijs]],"Prijs gelijk","Prijs wijkt af"),"")</f>
        <v>Prijs wijkt af</v>
      </c>
      <c r="L2075" s="10"/>
      <c r="M2075" t="s">
        <v>536</v>
      </c>
      <c r="N2075" s="10">
        <f>IF(Q1_2025[[#This Row],[Prijstype]]="Artikelprijs",Q1_2025[[#This Row],[Artikelprijs]],Q1_2025[[#This Row],[Stuksprijs]])</f>
        <v>417.15</v>
      </c>
      <c r="O2075" s="10">
        <f>IF(Q1_2025[[#This Row],[Prijstype]]="Artikelprijs",Q1_2025[[#This Row],[Artikelprijs]] * Q1_2025[[#This Row],[Besteld]],Q1_2025[[#This Row],[Brutobedrag]])</f>
        <v>417.15</v>
      </c>
      <c r="P2075" s="10">
        <f>IF(Q1_2025[[#This Row],[Prijstype]] = "Artikelprijs",Q1_2025[[#This Row],[Brutobedrag 2]]*(100-Q1_2025[[#This Row],[Relatiekorting percentage]])/100,Q1_2025[[#This Row],[Bruto - Rel.korting]])</f>
        <v>417.15</v>
      </c>
    </row>
    <row r="2076" spans="1:16" x14ac:dyDescent="0.3">
      <c r="A2076" t="s">
        <v>310</v>
      </c>
      <c r="B2076">
        <v>5040008</v>
      </c>
      <c r="C2076" t="s">
        <v>333</v>
      </c>
      <c r="D2076">
        <v>1</v>
      </c>
      <c r="E2076" s="10">
        <v>355.35</v>
      </c>
      <c r="F2076" s="10">
        <v>355.35</v>
      </c>
      <c r="G2076" s="10">
        <v>355.35</v>
      </c>
      <c r="H2076">
        <v>0</v>
      </c>
      <c r="I2076" s="10" t="str">
        <f>_xlfn.XLOOKUP(Q1_2025[[#This Row],[Artikelnr]],Artikel_prijzen[Artnr],Artikel_prijzen[Groep],"")</f>
        <v>AV</v>
      </c>
      <c r="J2076" s="10">
        <f>_xlfn.XLOOKUP(Q1_2025[[#This Row],[Artikelnr]],Artikel_prijzen[Artnr],Artikel_prijzen[Prijs 2025],"")</f>
        <v>345</v>
      </c>
      <c r="K2076" s="10" t="str">
        <f>IF(Q1_2025[[#This Row],[Artikelprijs]]&lt;&gt;"",IF(Q1_2025[[#This Row],[Stuksprijs]]=Q1_2025[[#This Row],[Artikelprijs]],"Prijs gelijk","Prijs wijkt af"),"")</f>
        <v>Prijs wijkt af</v>
      </c>
      <c r="L2076" s="10"/>
      <c r="M2076" t="s">
        <v>536</v>
      </c>
      <c r="N2076" s="10">
        <f>IF(Q1_2025[[#This Row],[Prijstype]]="Artikelprijs",Q1_2025[[#This Row],[Artikelprijs]],Q1_2025[[#This Row],[Stuksprijs]])</f>
        <v>345</v>
      </c>
      <c r="O2076" s="10">
        <f>IF(Q1_2025[[#This Row],[Prijstype]]="Artikelprijs",Q1_2025[[#This Row],[Artikelprijs]] * Q1_2025[[#This Row],[Besteld]],Q1_2025[[#This Row],[Brutobedrag]])</f>
        <v>345</v>
      </c>
      <c r="P2076" s="10">
        <f>IF(Q1_2025[[#This Row],[Prijstype]] = "Artikelprijs",Q1_2025[[#This Row],[Brutobedrag 2]]*(100-Q1_2025[[#This Row],[Relatiekorting percentage]])/100,Q1_2025[[#This Row],[Bruto - Rel.korting]])</f>
        <v>345</v>
      </c>
    </row>
    <row r="2077" spans="1:16" x14ac:dyDescent="0.3">
      <c r="A2077" t="s">
        <v>310</v>
      </c>
      <c r="B2077">
        <v>4001122</v>
      </c>
      <c r="C2077" t="s">
        <v>334</v>
      </c>
      <c r="D2077">
        <v>1</v>
      </c>
      <c r="E2077" s="10">
        <v>309.25</v>
      </c>
      <c r="F2077" s="10">
        <v>0</v>
      </c>
      <c r="G2077" s="10">
        <v>0</v>
      </c>
      <c r="H2077">
        <v>0</v>
      </c>
      <c r="I2077" s="10" t="str">
        <f>_xlfn.XLOOKUP(Q1_2025[[#This Row],[Artikelnr]],Artikel_prijzen[Artnr],Artikel_prijzen[Groep],"")</f>
        <v/>
      </c>
      <c r="J2077" s="10" t="str">
        <f>_xlfn.XLOOKUP(Q1_2025[[#This Row],[Artikelnr]],Artikel_prijzen[Artnr],Artikel_prijzen[Prijs 2025],"")</f>
        <v/>
      </c>
      <c r="K2077" s="10" t="str">
        <f>IF(Q1_2025[[#This Row],[Artikelprijs]]&lt;&gt;"",IF(Q1_2025[[#This Row],[Stuksprijs]]=Q1_2025[[#This Row],[Artikelprijs]],"Prijs gelijk","Prijs wijkt af"),"")</f>
        <v/>
      </c>
      <c r="L2077" s="10"/>
      <c r="N2077" s="10">
        <f>IF(Q1_2025[[#This Row],[Prijstype]]="Artikelprijs",Q1_2025[[#This Row],[Artikelprijs]],Q1_2025[[#This Row],[Stuksprijs]])</f>
        <v>309.25</v>
      </c>
      <c r="O2077" s="10">
        <f>IF(Q1_2025[[#This Row],[Prijstype]]="Artikelprijs",Q1_2025[[#This Row],[Artikelprijs]] * Q1_2025[[#This Row],[Besteld]],Q1_2025[[#This Row],[Brutobedrag]])</f>
        <v>0</v>
      </c>
      <c r="P2077" s="10">
        <f>IF(Q1_2025[[#This Row],[Prijstype]] = "Artikelprijs",Q1_2025[[#This Row],[Brutobedrag 2]]*(100-Q1_2025[[#This Row],[Relatiekorting percentage]])/100,Q1_2025[[#This Row],[Bruto - Rel.korting]])</f>
        <v>0</v>
      </c>
    </row>
    <row r="2078" spans="1:16" x14ac:dyDescent="0.3">
      <c r="A2078" t="s">
        <v>310</v>
      </c>
      <c r="B2078">
        <v>5040010</v>
      </c>
      <c r="C2078" t="s">
        <v>318</v>
      </c>
      <c r="D2078">
        <v>1</v>
      </c>
      <c r="E2078" s="10">
        <v>448.05</v>
      </c>
      <c r="F2078" s="10">
        <v>448.05</v>
      </c>
      <c r="G2078" s="10">
        <v>448.05</v>
      </c>
      <c r="H2078">
        <v>0</v>
      </c>
      <c r="I2078" s="10" t="str">
        <f>_xlfn.XLOOKUP(Q1_2025[[#This Row],[Artikelnr]],Artikel_prijzen[Artnr],Artikel_prijzen[Groep],"")</f>
        <v>AV</v>
      </c>
      <c r="J2078" s="10">
        <f>_xlfn.XLOOKUP(Q1_2025[[#This Row],[Artikelnr]],Artikel_prijzen[Artnr],Artikel_prijzen[Prijs 2025],"")</f>
        <v>435</v>
      </c>
      <c r="K2078" s="10" t="str">
        <f>IF(Q1_2025[[#This Row],[Artikelprijs]]&lt;&gt;"",IF(Q1_2025[[#This Row],[Stuksprijs]]=Q1_2025[[#This Row],[Artikelprijs]],"Prijs gelijk","Prijs wijkt af"),"")</f>
        <v>Prijs wijkt af</v>
      </c>
      <c r="L2078" s="10"/>
      <c r="M2078" t="s">
        <v>536</v>
      </c>
      <c r="N2078" s="10">
        <f>IF(Q1_2025[[#This Row],[Prijstype]]="Artikelprijs",Q1_2025[[#This Row],[Artikelprijs]],Q1_2025[[#This Row],[Stuksprijs]])</f>
        <v>435</v>
      </c>
      <c r="O2078" s="10">
        <f>IF(Q1_2025[[#This Row],[Prijstype]]="Artikelprijs",Q1_2025[[#This Row],[Artikelprijs]] * Q1_2025[[#This Row],[Besteld]],Q1_2025[[#This Row],[Brutobedrag]])</f>
        <v>435</v>
      </c>
      <c r="P2078" s="10">
        <f>IF(Q1_2025[[#This Row],[Prijstype]] = "Artikelprijs",Q1_2025[[#This Row],[Brutobedrag 2]]*(100-Q1_2025[[#This Row],[Relatiekorting percentage]])/100,Q1_2025[[#This Row],[Bruto - Rel.korting]])</f>
        <v>435</v>
      </c>
    </row>
    <row r="2079" spans="1:16" x14ac:dyDescent="0.3">
      <c r="A2079" t="s">
        <v>310</v>
      </c>
      <c r="B2079">
        <v>5040018</v>
      </c>
      <c r="C2079" t="s">
        <v>319</v>
      </c>
      <c r="D2079">
        <v>1</v>
      </c>
      <c r="E2079" s="10">
        <v>66.95</v>
      </c>
      <c r="F2079" s="10">
        <v>66.95</v>
      </c>
      <c r="G2079" s="10">
        <v>66.95</v>
      </c>
      <c r="H2079">
        <v>0</v>
      </c>
      <c r="I2079" s="10" t="str">
        <f>_xlfn.XLOOKUP(Q1_2025[[#This Row],[Artikelnr]],Artikel_prijzen[Artnr],Artikel_prijzen[Groep],"")</f>
        <v/>
      </c>
      <c r="J2079" s="10" t="str">
        <f>_xlfn.XLOOKUP(Q1_2025[[#This Row],[Artikelnr]],Artikel_prijzen[Artnr],Artikel_prijzen[Prijs 2025],"")</f>
        <v/>
      </c>
      <c r="K2079" s="10" t="str">
        <f>IF(Q1_2025[[#This Row],[Artikelprijs]]&lt;&gt;"",IF(Q1_2025[[#This Row],[Stuksprijs]]=Q1_2025[[#This Row],[Artikelprijs]],"Prijs gelijk","Prijs wijkt af"),"")</f>
        <v/>
      </c>
      <c r="L2079" s="10"/>
      <c r="N2079" s="10">
        <f>IF(Q1_2025[[#This Row],[Prijstype]]="Artikelprijs",Q1_2025[[#This Row],[Artikelprijs]],Q1_2025[[#This Row],[Stuksprijs]])</f>
        <v>66.95</v>
      </c>
      <c r="O2079" s="10">
        <f>IF(Q1_2025[[#This Row],[Prijstype]]="Artikelprijs",Q1_2025[[#This Row],[Artikelprijs]] * Q1_2025[[#This Row],[Besteld]],Q1_2025[[#This Row],[Brutobedrag]])</f>
        <v>66.95</v>
      </c>
      <c r="P2079" s="10">
        <f>IF(Q1_2025[[#This Row],[Prijstype]] = "Artikelprijs",Q1_2025[[#This Row],[Brutobedrag 2]]*(100-Q1_2025[[#This Row],[Relatiekorting percentage]])/100,Q1_2025[[#This Row],[Bruto - Rel.korting]])</f>
        <v>66.95</v>
      </c>
    </row>
    <row r="2080" spans="1:16" x14ac:dyDescent="0.3">
      <c r="A2080" t="s">
        <v>310</v>
      </c>
      <c r="B2080">
        <v>5040219</v>
      </c>
      <c r="C2080" t="s">
        <v>335</v>
      </c>
      <c r="D2080">
        <v>1</v>
      </c>
      <c r="E2080" s="10">
        <v>618</v>
      </c>
      <c r="F2080" s="10">
        <v>618</v>
      </c>
      <c r="G2080" s="10">
        <v>618</v>
      </c>
      <c r="H2080">
        <v>0</v>
      </c>
      <c r="I2080" s="10" t="str">
        <f>_xlfn.XLOOKUP(Q1_2025[[#This Row],[Artikelnr]],Artikel_prijzen[Artnr],Artikel_prijzen[Groep],"")</f>
        <v>AV</v>
      </c>
      <c r="J2080" s="10">
        <f>_xlfn.XLOOKUP(Q1_2025[[#This Row],[Artikelnr]],Artikel_prijzen[Artnr],Artikel_prijzen[Prijs 2025],"")</f>
        <v>500</v>
      </c>
      <c r="K2080" s="10" t="str">
        <f>IF(Q1_2025[[#This Row],[Artikelprijs]]&lt;&gt;"",IF(Q1_2025[[#This Row],[Stuksprijs]]=Q1_2025[[#This Row],[Artikelprijs]],"Prijs gelijk","Prijs wijkt af"),"")</f>
        <v>Prijs wijkt af</v>
      </c>
      <c r="L2080" s="10"/>
      <c r="M2080" t="s">
        <v>536</v>
      </c>
      <c r="N2080" s="10">
        <f>IF(Q1_2025[[#This Row],[Prijstype]]="Artikelprijs",Q1_2025[[#This Row],[Artikelprijs]],Q1_2025[[#This Row],[Stuksprijs]])</f>
        <v>500</v>
      </c>
      <c r="O2080" s="10">
        <f>IF(Q1_2025[[#This Row],[Prijstype]]="Artikelprijs",Q1_2025[[#This Row],[Artikelprijs]] * Q1_2025[[#This Row],[Besteld]],Q1_2025[[#This Row],[Brutobedrag]])</f>
        <v>500</v>
      </c>
      <c r="P2080" s="10">
        <f>IF(Q1_2025[[#This Row],[Prijstype]] = "Artikelprijs",Q1_2025[[#This Row],[Brutobedrag 2]]*(100-Q1_2025[[#This Row],[Relatiekorting percentage]])/100,Q1_2025[[#This Row],[Bruto - Rel.korting]])</f>
        <v>500</v>
      </c>
    </row>
    <row r="2081" spans="1:16" x14ac:dyDescent="0.3">
      <c r="A2081" t="s">
        <v>310</v>
      </c>
      <c r="B2081">
        <v>5022047</v>
      </c>
      <c r="C2081" t="s">
        <v>278</v>
      </c>
      <c r="D2081">
        <v>1</v>
      </c>
      <c r="E2081" s="10">
        <v>526.20000000000005</v>
      </c>
      <c r="F2081" s="10">
        <v>526.20000000000005</v>
      </c>
      <c r="G2081" s="10">
        <v>526.20000000000005</v>
      </c>
      <c r="H2081">
        <v>0</v>
      </c>
      <c r="I2081" s="10" t="str">
        <f>_xlfn.XLOOKUP(Q1_2025[[#This Row],[Artikelnr]],Artikel_prijzen[Artnr],Artikel_prijzen[Groep],"")</f>
        <v>Elektra</v>
      </c>
      <c r="J2081" s="10">
        <f>_xlfn.XLOOKUP(Q1_2025[[#This Row],[Artikelnr]],Artikel_prijzen[Artnr],Artikel_prijzen[Prijs 2025],"")</f>
        <v>329.6</v>
      </c>
      <c r="K2081" s="10" t="str">
        <f>IF(Q1_2025[[#This Row],[Artikelprijs]]&lt;&gt;"",IF(Q1_2025[[#This Row],[Stuksprijs]]=Q1_2025[[#This Row],[Artikelprijs]],"Prijs gelijk","Prijs wijkt af"),"")</f>
        <v>Prijs wijkt af</v>
      </c>
      <c r="L2081" s="10"/>
      <c r="M2081" t="s">
        <v>536</v>
      </c>
      <c r="N2081" s="10">
        <f>IF(Q1_2025[[#This Row],[Prijstype]]="Artikelprijs",Q1_2025[[#This Row],[Artikelprijs]],Q1_2025[[#This Row],[Stuksprijs]])</f>
        <v>329.6</v>
      </c>
      <c r="O2081" s="10">
        <f>IF(Q1_2025[[#This Row],[Prijstype]]="Artikelprijs",Q1_2025[[#This Row],[Artikelprijs]] * Q1_2025[[#This Row],[Besteld]],Q1_2025[[#This Row],[Brutobedrag]])</f>
        <v>329.6</v>
      </c>
      <c r="P2081" s="10">
        <f>IF(Q1_2025[[#This Row],[Prijstype]] = "Artikelprijs",Q1_2025[[#This Row],[Brutobedrag 2]]*(100-Q1_2025[[#This Row],[Relatiekorting percentage]])/100,Q1_2025[[#This Row],[Bruto - Rel.korting]])</f>
        <v>329.6</v>
      </c>
    </row>
    <row r="2082" spans="1:16" x14ac:dyDescent="0.3">
      <c r="A2082" t="s">
        <v>310</v>
      </c>
      <c r="B2082">
        <v>5022047</v>
      </c>
      <c r="C2082" t="s">
        <v>278</v>
      </c>
      <c r="D2082">
        <v>1</v>
      </c>
      <c r="E2082" s="10">
        <v>526.20000000000005</v>
      </c>
      <c r="F2082" s="10">
        <v>526.20000000000005</v>
      </c>
      <c r="G2082" s="10">
        <v>526.20000000000005</v>
      </c>
      <c r="H2082">
        <v>0</v>
      </c>
      <c r="I2082" s="10" t="str">
        <f>_xlfn.XLOOKUP(Q1_2025[[#This Row],[Artikelnr]],Artikel_prijzen[Artnr],Artikel_prijzen[Groep],"")</f>
        <v>Elektra</v>
      </c>
      <c r="J2082" s="10">
        <f>_xlfn.XLOOKUP(Q1_2025[[#This Row],[Artikelnr]],Artikel_prijzen[Artnr],Artikel_prijzen[Prijs 2025],"")</f>
        <v>329.6</v>
      </c>
      <c r="K2082" s="10" t="str">
        <f>IF(Q1_2025[[#This Row],[Artikelprijs]]&lt;&gt;"",IF(Q1_2025[[#This Row],[Stuksprijs]]=Q1_2025[[#This Row],[Artikelprijs]],"Prijs gelijk","Prijs wijkt af"),"")</f>
        <v>Prijs wijkt af</v>
      </c>
      <c r="L2082" s="10"/>
      <c r="M2082" t="s">
        <v>536</v>
      </c>
      <c r="N2082" s="10">
        <f>IF(Q1_2025[[#This Row],[Prijstype]]="Artikelprijs",Q1_2025[[#This Row],[Artikelprijs]],Q1_2025[[#This Row],[Stuksprijs]])</f>
        <v>329.6</v>
      </c>
      <c r="O2082" s="10">
        <f>IF(Q1_2025[[#This Row],[Prijstype]]="Artikelprijs",Q1_2025[[#This Row],[Artikelprijs]] * Q1_2025[[#This Row],[Besteld]],Q1_2025[[#This Row],[Brutobedrag]])</f>
        <v>329.6</v>
      </c>
      <c r="P2082" s="10">
        <f>IF(Q1_2025[[#This Row],[Prijstype]] = "Artikelprijs",Q1_2025[[#This Row],[Brutobedrag 2]]*(100-Q1_2025[[#This Row],[Relatiekorting percentage]])/100,Q1_2025[[#This Row],[Bruto - Rel.korting]])</f>
        <v>329.6</v>
      </c>
    </row>
    <row r="2083" spans="1:16" x14ac:dyDescent="0.3">
      <c r="A2083" t="s">
        <v>310</v>
      </c>
      <c r="B2083">
        <v>5021034</v>
      </c>
      <c r="C2083" t="s">
        <v>276</v>
      </c>
      <c r="D2083">
        <v>1</v>
      </c>
      <c r="E2083" s="10">
        <v>216</v>
      </c>
      <c r="F2083" s="10">
        <v>216</v>
      </c>
      <c r="G2083" s="10">
        <v>216</v>
      </c>
      <c r="H2083">
        <v>0</v>
      </c>
      <c r="I2083" s="10" t="str">
        <f>_xlfn.XLOOKUP(Q1_2025[[#This Row],[Artikelnr]],Artikel_prijzen[Artnr],Artikel_prijzen[Groep],"")</f>
        <v>Elektra</v>
      </c>
      <c r="J2083" s="10">
        <f>_xlfn.XLOOKUP(Q1_2025[[#This Row],[Artikelnr]],Artikel_prijzen[Artnr],Artikel_prijzen[Prijs 2025],"")</f>
        <v>106.8625</v>
      </c>
      <c r="K2083" s="10" t="str">
        <f>IF(Q1_2025[[#This Row],[Artikelprijs]]&lt;&gt;"",IF(Q1_2025[[#This Row],[Stuksprijs]]=Q1_2025[[#This Row],[Artikelprijs]],"Prijs gelijk","Prijs wijkt af"),"")</f>
        <v>Prijs wijkt af</v>
      </c>
      <c r="L2083" s="10"/>
      <c r="M2083" t="s">
        <v>536</v>
      </c>
      <c r="N2083" s="10">
        <f>IF(Q1_2025[[#This Row],[Prijstype]]="Artikelprijs",Q1_2025[[#This Row],[Artikelprijs]],Q1_2025[[#This Row],[Stuksprijs]])</f>
        <v>106.8625</v>
      </c>
      <c r="O2083" s="10">
        <f>IF(Q1_2025[[#This Row],[Prijstype]]="Artikelprijs",Q1_2025[[#This Row],[Artikelprijs]] * Q1_2025[[#This Row],[Besteld]],Q1_2025[[#This Row],[Brutobedrag]])</f>
        <v>106.8625</v>
      </c>
      <c r="P2083" s="10">
        <f>IF(Q1_2025[[#This Row],[Prijstype]] = "Artikelprijs",Q1_2025[[#This Row],[Brutobedrag 2]]*(100-Q1_2025[[#This Row],[Relatiekorting percentage]])/100,Q1_2025[[#This Row],[Bruto - Rel.korting]])</f>
        <v>106.8625</v>
      </c>
    </row>
    <row r="2084" spans="1:16" x14ac:dyDescent="0.3">
      <c r="A2084" t="s">
        <v>310</v>
      </c>
      <c r="B2084">
        <v>5021034</v>
      </c>
      <c r="C2084" t="s">
        <v>276</v>
      </c>
      <c r="D2084">
        <v>1</v>
      </c>
      <c r="E2084" s="10">
        <v>216</v>
      </c>
      <c r="F2084" s="10">
        <v>216</v>
      </c>
      <c r="G2084" s="10">
        <v>216</v>
      </c>
      <c r="H2084">
        <v>0</v>
      </c>
      <c r="I2084" s="10" t="str">
        <f>_xlfn.XLOOKUP(Q1_2025[[#This Row],[Artikelnr]],Artikel_prijzen[Artnr],Artikel_prijzen[Groep],"")</f>
        <v>Elektra</v>
      </c>
      <c r="J2084" s="10">
        <f>_xlfn.XLOOKUP(Q1_2025[[#This Row],[Artikelnr]],Artikel_prijzen[Artnr],Artikel_prijzen[Prijs 2025],"")</f>
        <v>106.8625</v>
      </c>
      <c r="K2084" s="10" t="str">
        <f>IF(Q1_2025[[#This Row],[Artikelprijs]]&lt;&gt;"",IF(Q1_2025[[#This Row],[Stuksprijs]]=Q1_2025[[#This Row],[Artikelprijs]],"Prijs gelijk","Prijs wijkt af"),"")</f>
        <v>Prijs wijkt af</v>
      </c>
      <c r="L2084" s="10"/>
      <c r="M2084" t="s">
        <v>536</v>
      </c>
      <c r="N2084" s="10">
        <f>IF(Q1_2025[[#This Row],[Prijstype]]="Artikelprijs",Q1_2025[[#This Row],[Artikelprijs]],Q1_2025[[#This Row],[Stuksprijs]])</f>
        <v>106.8625</v>
      </c>
      <c r="O2084" s="10">
        <f>IF(Q1_2025[[#This Row],[Prijstype]]="Artikelprijs",Q1_2025[[#This Row],[Artikelprijs]] * Q1_2025[[#This Row],[Besteld]],Q1_2025[[#This Row],[Brutobedrag]])</f>
        <v>106.8625</v>
      </c>
      <c r="P2084" s="10">
        <f>IF(Q1_2025[[#This Row],[Prijstype]] = "Artikelprijs",Q1_2025[[#This Row],[Brutobedrag 2]]*(100-Q1_2025[[#This Row],[Relatiekorting percentage]])/100,Q1_2025[[#This Row],[Bruto - Rel.korting]])</f>
        <v>106.8625</v>
      </c>
    </row>
    <row r="2085" spans="1:16" x14ac:dyDescent="0.3">
      <c r="A2085" t="s">
        <v>310</v>
      </c>
      <c r="B2085">
        <v>5022025</v>
      </c>
      <c r="C2085" t="s">
        <v>277</v>
      </c>
      <c r="D2085">
        <v>1</v>
      </c>
      <c r="E2085" s="10">
        <v>433.5</v>
      </c>
      <c r="F2085" s="10">
        <v>433.5</v>
      </c>
      <c r="G2085" s="10">
        <v>433.5</v>
      </c>
      <c r="H2085">
        <v>0</v>
      </c>
      <c r="I2085" s="10" t="str">
        <f>_xlfn.XLOOKUP(Q1_2025[[#This Row],[Artikelnr]],Artikel_prijzen[Artnr],Artikel_prijzen[Groep],"")</f>
        <v>Elektra</v>
      </c>
      <c r="J2085" s="10">
        <f>_xlfn.XLOOKUP(Q1_2025[[#This Row],[Artikelnr]],Artikel_prijzen[Artnr],Artikel_prijzen[Prijs 2025],"")</f>
        <v>252.35</v>
      </c>
      <c r="K2085" s="10" t="str">
        <f>IF(Q1_2025[[#This Row],[Artikelprijs]]&lt;&gt;"",IF(Q1_2025[[#This Row],[Stuksprijs]]=Q1_2025[[#This Row],[Artikelprijs]],"Prijs gelijk","Prijs wijkt af"),"")</f>
        <v>Prijs wijkt af</v>
      </c>
      <c r="L2085" s="10"/>
      <c r="M2085" t="s">
        <v>536</v>
      </c>
      <c r="N2085" s="10">
        <f>IF(Q1_2025[[#This Row],[Prijstype]]="Artikelprijs",Q1_2025[[#This Row],[Artikelprijs]],Q1_2025[[#This Row],[Stuksprijs]])</f>
        <v>252.35</v>
      </c>
      <c r="O2085" s="10">
        <f>IF(Q1_2025[[#This Row],[Prijstype]]="Artikelprijs",Q1_2025[[#This Row],[Artikelprijs]] * Q1_2025[[#This Row],[Besteld]],Q1_2025[[#This Row],[Brutobedrag]])</f>
        <v>252.35</v>
      </c>
      <c r="P2085" s="10">
        <f>IF(Q1_2025[[#This Row],[Prijstype]] = "Artikelprijs",Q1_2025[[#This Row],[Brutobedrag 2]]*(100-Q1_2025[[#This Row],[Relatiekorting percentage]])/100,Q1_2025[[#This Row],[Bruto - Rel.korting]])</f>
        <v>252.35</v>
      </c>
    </row>
    <row r="2086" spans="1:16" x14ac:dyDescent="0.3">
      <c r="A2086" t="s">
        <v>310</v>
      </c>
      <c r="B2086">
        <v>5020011</v>
      </c>
      <c r="C2086" t="s">
        <v>336</v>
      </c>
      <c r="D2086">
        <v>2</v>
      </c>
      <c r="E2086" s="10">
        <v>71.66</v>
      </c>
      <c r="F2086" s="10">
        <v>143.32</v>
      </c>
      <c r="G2086" s="10">
        <v>143.32</v>
      </c>
      <c r="H2086">
        <v>0</v>
      </c>
      <c r="I2086" s="10" t="str">
        <f>_xlfn.XLOOKUP(Q1_2025[[#This Row],[Artikelnr]],Artikel_prijzen[Artnr],Artikel_prijzen[Groep],"")</f>
        <v/>
      </c>
      <c r="J2086" s="10" t="str">
        <f>_xlfn.XLOOKUP(Q1_2025[[#This Row],[Artikelnr]],Artikel_prijzen[Artnr],Artikel_prijzen[Prijs 2025],"")</f>
        <v/>
      </c>
      <c r="K2086" s="10" t="str">
        <f>IF(Q1_2025[[#This Row],[Artikelprijs]]&lt;&gt;"",IF(Q1_2025[[#This Row],[Stuksprijs]]=Q1_2025[[#This Row],[Artikelprijs]],"Prijs gelijk","Prijs wijkt af"),"")</f>
        <v/>
      </c>
      <c r="L2086" s="10"/>
      <c r="N2086" s="10">
        <f>IF(Q1_2025[[#This Row],[Prijstype]]="Artikelprijs",Q1_2025[[#This Row],[Artikelprijs]],Q1_2025[[#This Row],[Stuksprijs]])</f>
        <v>71.66</v>
      </c>
      <c r="O2086" s="10">
        <f>IF(Q1_2025[[#This Row],[Prijstype]]="Artikelprijs",Q1_2025[[#This Row],[Artikelprijs]] * Q1_2025[[#This Row],[Besteld]],Q1_2025[[#This Row],[Brutobedrag]])</f>
        <v>143.32</v>
      </c>
      <c r="P2086" s="10">
        <f>IF(Q1_2025[[#This Row],[Prijstype]] = "Artikelprijs",Q1_2025[[#This Row],[Brutobedrag 2]]*(100-Q1_2025[[#This Row],[Relatiekorting percentage]])/100,Q1_2025[[#This Row],[Bruto - Rel.korting]])</f>
        <v>143.32</v>
      </c>
    </row>
    <row r="2087" spans="1:16" x14ac:dyDescent="0.3">
      <c r="A2087" t="s">
        <v>310</v>
      </c>
      <c r="B2087">
        <v>5021034</v>
      </c>
      <c r="C2087" t="s">
        <v>276</v>
      </c>
      <c r="D2087">
        <v>1</v>
      </c>
      <c r="E2087" s="10">
        <v>216</v>
      </c>
      <c r="F2087" s="10">
        <v>216</v>
      </c>
      <c r="G2087" s="10">
        <v>216</v>
      </c>
      <c r="H2087">
        <v>0</v>
      </c>
      <c r="I2087" s="10" t="str">
        <f>_xlfn.XLOOKUP(Q1_2025[[#This Row],[Artikelnr]],Artikel_prijzen[Artnr],Artikel_prijzen[Groep],"")</f>
        <v>Elektra</v>
      </c>
      <c r="J2087" s="10">
        <f>_xlfn.XLOOKUP(Q1_2025[[#This Row],[Artikelnr]],Artikel_prijzen[Artnr],Artikel_prijzen[Prijs 2025],"")</f>
        <v>106.8625</v>
      </c>
      <c r="K2087" s="10" t="str">
        <f>IF(Q1_2025[[#This Row],[Artikelprijs]]&lt;&gt;"",IF(Q1_2025[[#This Row],[Stuksprijs]]=Q1_2025[[#This Row],[Artikelprijs]],"Prijs gelijk","Prijs wijkt af"),"")</f>
        <v>Prijs wijkt af</v>
      </c>
      <c r="L2087" s="10"/>
      <c r="M2087" t="s">
        <v>536</v>
      </c>
      <c r="N2087" s="10">
        <f>IF(Q1_2025[[#This Row],[Prijstype]]="Artikelprijs",Q1_2025[[#This Row],[Artikelprijs]],Q1_2025[[#This Row],[Stuksprijs]])</f>
        <v>106.8625</v>
      </c>
      <c r="O2087" s="10">
        <f>IF(Q1_2025[[#This Row],[Prijstype]]="Artikelprijs",Q1_2025[[#This Row],[Artikelprijs]] * Q1_2025[[#This Row],[Besteld]],Q1_2025[[#This Row],[Brutobedrag]])</f>
        <v>106.8625</v>
      </c>
      <c r="P2087" s="10">
        <f>IF(Q1_2025[[#This Row],[Prijstype]] = "Artikelprijs",Q1_2025[[#This Row],[Brutobedrag 2]]*(100-Q1_2025[[#This Row],[Relatiekorting percentage]])/100,Q1_2025[[#This Row],[Bruto - Rel.korting]])</f>
        <v>106.8625</v>
      </c>
    </row>
    <row r="2088" spans="1:16" x14ac:dyDescent="0.3">
      <c r="A2088" t="s">
        <v>310</v>
      </c>
      <c r="B2088">
        <v>5021034</v>
      </c>
      <c r="C2088" t="s">
        <v>276</v>
      </c>
      <c r="D2088">
        <v>1</v>
      </c>
      <c r="E2088" s="10">
        <v>216</v>
      </c>
      <c r="F2088" s="10">
        <v>216</v>
      </c>
      <c r="G2088" s="10">
        <v>216</v>
      </c>
      <c r="H2088">
        <v>0</v>
      </c>
      <c r="I2088" s="10" t="str">
        <f>_xlfn.XLOOKUP(Q1_2025[[#This Row],[Artikelnr]],Artikel_prijzen[Artnr],Artikel_prijzen[Groep],"")</f>
        <v>Elektra</v>
      </c>
      <c r="J2088" s="10">
        <f>_xlfn.XLOOKUP(Q1_2025[[#This Row],[Artikelnr]],Artikel_prijzen[Artnr],Artikel_prijzen[Prijs 2025],"")</f>
        <v>106.8625</v>
      </c>
      <c r="K2088" s="10" t="str">
        <f>IF(Q1_2025[[#This Row],[Artikelprijs]]&lt;&gt;"",IF(Q1_2025[[#This Row],[Stuksprijs]]=Q1_2025[[#This Row],[Artikelprijs]],"Prijs gelijk","Prijs wijkt af"),"")</f>
        <v>Prijs wijkt af</v>
      </c>
      <c r="L2088" s="10"/>
      <c r="M2088" t="s">
        <v>536</v>
      </c>
      <c r="N2088" s="10">
        <f>IF(Q1_2025[[#This Row],[Prijstype]]="Artikelprijs",Q1_2025[[#This Row],[Artikelprijs]],Q1_2025[[#This Row],[Stuksprijs]])</f>
        <v>106.8625</v>
      </c>
      <c r="O2088" s="10">
        <f>IF(Q1_2025[[#This Row],[Prijstype]]="Artikelprijs",Q1_2025[[#This Row],[Artikelprijs]] * Q1_2025[[#This Row],[Besteld]],Q1_2025[[#This Row],[Brutobedrag]])</f>
        <v>106.8625</v>
      </c>
      <c r="P2088" s="10">
        <f>IF(Q1_2025[[#This Row],[Prijstype]] = "Artikelprijs",Q1_2025[[#This Row],[Brutobedrag 2]]*(100-Q1_2025[[#This Row],[Relatiekorting percentage]])/100,Q1_2025[[#This Row],[Bruto - Rel.korting]])</f>
        <v>106.8625</v>
      </c>
    </row>
    <row r="2089" spans="1:16" x14ac:dyDescent="0.3">
      <c r="A2089" t="s">
        <v>310</v>
      </c>
      <c r="B2089">
        <v>5022027</v>
      </c>
      <c r="C2089" t="s">
        <v>279</v>
      </c>
      <c r="D2089">
        <v>1</v>
      </c>
      <c r="E2089" s="10">
        <v>515.26</v>
      </c>
      <c r="F2089" s="10">
        <v>515.26</v>
      </c>
      <c r="G2089" s="10">
        <v>515.26</v>
      </c>
      <c r="H2089">
        <v>0</v>
      </c>
      <c r="I2089" s="10" t="str">
        <f>_xlfn.XLOOKUP(Q1_2025[[#This Row],[Artikelnr]],Artikel_prijzen[Artnr],Artikel_prijzen[Groep],"")</f>
        <v>Elektra</v>
      </c>
      <c r="J2089" s="10">
        <f>_xlfn.XLOOKUP(Q1_2025[[#This Row],[Artikelnr]],Artikel_prijzen[Artnr],Artikel_prijzen[Prijs 2025],"")</f>
        <v>298.7</v>
      </c>
      <c r="K2089" s="10" t="str">
        <f>IF(Q1_2025[[#This Row],[Artikelprijs]]&lt;&gt;"",IF(Q1_2025[[#This Row],[Stuksprijs]]=Q1_2025[[#This Row],[Artikelprijs]],"Prijs gelijk","Prijs wijkt af"),"")</f>
        <v>Prijs wijkt af</v>
      </c>
      <c r="L2089" s="10"/>
      <c r="M2089" t="s">
        <v>536</v>
      </c>
      <c r="N2089" s="10">
        <f>IF(Q1_2025[[#This Row],[Prijstype]]="Artikelprijs",Q1_2025[[#This Row],[Artikelprijs]],Q1_2025[[#This Row],[Stuksprijs]])</f>
        <v>298.7</v>
      </c>
      <c r="O2089" s="10">
        <f>IF(Q1_2025[[#This Row],[Prijstype]]="Artikelprijs",Q1_2025[[#This Row],[Artikelprijs]] * Q1_2025[[#This Row],[Besteld]],Q1_2025[[#This Row],[Brutobedrag]])</f>
        <v>298.7</v>
      </c>
      <c r="P2089" s="10">
        <f>IF(Q1_2025[[#This Row],[Prijstype]] = "Artikelprijs",Q1_2025[[#This Row],[Brutobedrag 2]]*(100-Q1_2025[[#This Row],[Relatiekorting percentage]])/100,Q1_2025[[#This Row],[Bruto - Rel.korting]])</f>
        <v>298.7</v>
      </c>
    </row>
    <row r="2090" spans="1:16" x14ac:dyDescent="0.3">
      <c r="A2090" t="s">
        <v>310</v>
      </c>
      <c r="B2090">
        <v>5020011</v>
      </c>
      <c r="C2090" t="s">
        <v>336</v>
      </c>
      <c r="D2090">
        <v>1</v>
      </c>
      <c r="E2090" s="10">
        <v>71.66</v>
      </c>
      <c r="F2090" s="10">
        <v>71.66</v>
      </c>
      <c r="G2090" s="10">
        <v>71.66</v>
      </c>
      <c r="H2090">
        <v>0</v>
      </c>
      <c r="I2090" s="10" t="str">
        <f>_xlfn.XLOOKUP(Q1_2025[[#This Row],[Artikelnr]],Artikel_prijzen[Artnr],Artikel_prijzen[Groep],"")</f>
        <v/>
      </c>
      <c r="J2090" s="10" t="str">
        <f>_xlfn.XLOOKUP(Q1_2025[[#This Row],[Artikelnr]],Artikel_prijzen[Artnr],Artikel_prijzen[Prijs 2025],"")</f>
        <v/>
      </c>
      <c r="K2090" s="10" t="str">
        <f>IF(Q1_2025[[#This Row],[Artikelprijs]]&lt;&gt;"",IF(Q1_2025[[#This Row],[Stuksprijs]]=Q1_2025[[#This Row],[Artikelprijs]],"Prijs gelijk","Prijs wijkt af"),"")</f>
        <v/>
      </c>
      <c r="L2090" s="10"/>
      <c r="N2090" s="10">
        <f>IF(Q1_2025[[#This Row],[Prijstype]]="Artikelprijs",Q1_2025[[#This Row],[Artikelprijs]],Q1_2025[[#This Row],[Stuksprijs]])</f>
        <v>71.66</v>
      </c>
      <c r="O2090" s="10">
        <f>IF(Q1_2025[[#This Row],[Prijstype]]="Artikelprijs",Q1_2025[[#This Row],[Artikelprijs]] * Q1_2025[[#This Row],[Besteld]],Q1_2025[[#This Row],[Brutobedrag]])</f>
        <v>71.66</v>
      </c>
      <c r="P2090" s="10">
        <f>IF(Q1_2025[[#This Row],[Prijstype]] = "Artikelprijs",Q1_2025[[#This Row],[Brutobedrag 2]]*(100-Q1_2025[[#This Row],[Relatiekorting percentage]])/100,Q1_2025[[#This Row],[Bruto - Rel.korting]])</f>
        <v>71.66</v>
      </c>
    </row>
    <row r="2091" spans="1:16" x14ac:dyDescent="0.3">
      <c r="A2091" t="s">
        <v>310</v>
      </c>
      <c r="B2091">
        <v>5022049</v>
      </c>
      <c r="C2091" t="s">
        <v>280</v>
      </c>
      <c r="D2091">
        <v>1</v>
      </c>
      <c r="E2091" s="10">
        <v>657.4</v>
      </c>
      <c r="F2091" s="10">
        <v>657.4</v>
      </c>
      <c r="G2091" s="10">
        <v>657.4</v>
      </c>
      <c r="H2091">
        <v>0</v>
      </c>
      <c r="I2091" s="10" t="str">
        <f>_xlfn.XLOOKUP(Q1_2025[[#This Row],[Artikelnr]],Artikel_prijzen[Artnr],Artikel_prijzen[Groep],"")</f>
        <v>Elektra</v>
      </c>
      <c r="J2091" s="10">
        <f>_xlfn.XLOOKUP(Q1_2025[[#This Row],[Artikelnr]],Artikel_prijzen[Artnr],Artikel_prijzen[Prijs 2025],"")</f>
        <v>417.15</v>
      </c>
      <c r="K2091" s="10" t="str">
        <f>IF(Q1_2025[[#This Row],[Artikelprijs]]&lt;&gt;"",IF(Q1_2025[[#This Row],[Stuksprijs]]=Q1_2025[[#This Row],[Artikelprijs]],"Prijs gelijk","Prijs wijkt af"),"")</f>
        <v>Prijs wijkt af</v>
      </c>
      <c r="L2091" s="10"/>
      <c r="M2091" t="s">
        <v>536</v>
      </c>
      <c r="N2091" s="10">
        <f>IF(Q1_2025[[#This Row],[Prijstype]]="Artikelprijs",Q1_2025[[#This Row],[Artikelprijs]],Q1_2025[[#This Row],[Stuksprijs]])</f>
        <v>417.15</v>
      </c>
      <c r="O2091" s="10">
        <f>IF(Q1_2025[[#This Row],[Prijstype]]="Artikelprijs",Q1_2025[[#This Row],[Artikelprijs]] * Q1_2025[[#This Row],[Besteld]],Q1_2025[[#This Row],[Brutobedrag]])</f>
        <v>417.15</v>
      </c>
      <c r="P2091" s="10">
        <f>IF(Q1_2025[[#This Row],[Prijstype]] = "Artikelprijs",Q1_2025[[#This Row],[Brutobedrag 2]]*(100-Q1_2025[[#This Row],[Relatiekorting percentage]])/100,Q1_2025[[#This Row],[Bruto - Rel.korting]])</f>
        <v>417.15</v>
      </c>
    </row>
    <row r="2092" spans="1:16" x14ac:dyDescent="0.3">
      <c r="A2092" t="s">
        <v>310</v>
      </c>
      <c r="B2092">
        <v>5022049</v>
      </c>
      <c r="C2092" t="s">
        <v>280</v>
      </c>
      <c r="D2092">
        <v>1</v>
      </c>
      <c r="E2092" s="10">
        <v>657.4</v>
      </c>
      <c r="F2092" s="10">
        <v>657.4</v>
      </c>
      <c r="G2092" s="10">
        <v>657.4</v>
      </c>
      <c r="H2092">
        <v>0</v>
      </c>
      <c r="I2092" s="10" t="str">
        <f>_xlfn.XLOOKUP(Q1_2025[[#This Row],[Artikelnr]],Artikel_prijzen[Artnr],Artikel_prijzen[Groep],"")</f>
        <v>Elektra</v>
      </c>
      <c r="J2092" s="10">
        <f>_xlfn.XLOOKUP(Q1_2025[[#This Row],[Artikelnr]],Artikel_prijzen[Artnr],Artikel_prijzen[Prijs 2025],"")</f>
        <v>417.15</v>
      </c>
      <c r="K2092" s="10" t="str">
        <f>IF(Q1_2025[[#This Row],[Artikelprijs]]&lt;&gt;"",IF(Q1_2025[[#This Row],[Stuksprijs]]=Q1_2025[[#This Row],[Artikelprijs]],"Prijs gelijk","Prijs wijkt af"),"")</f>
        <v>Prijs wijkt af</v>
      </c>
      <c r="L2092" s="10"/>
      <c r="M2092" t="s">
        <v>536</v>
      </c>
      <c r="N2092" s="10">
        <f>IF(Q1_2025[[#This Row],[Prijstype]]="Artikelprijs",Q1_2025[[#This Row],[Artikelprijs]],Q1_2025[[#This Row],[Stuksprijs]])</f>
        <v>417.15</v>
      </c>
      <c r="O2092" s="10">
        <f>IF(Q1_2025[[#This Row],[Prijstype]]="Artikelprijs",Q1_2025[[#This Row],[Artikelprijs]] * Q1_2025[[#This Row],[Besteld]],Q1_2025[[#This Row],[Brutobedrag]])</f>
        <v>417.15</v>
      </c>
      <c r="P2092" s="10">
        <f>IF(Q1_2025[[#This Row],[Prijstype]] = "Artikelprijs",Q1_2025[[#This Row],[Brutobedrag 2]]*(100-Q1_2025[[#This Row],[Relatiekorting percentage]])/100,Q1_2025[[#This Row],[Bruto - Rel.korting]])</f>
        <v>417.15</v>
      </c>
    </row>
    <row r="2093" spans="1:16" x14ac:dyDescent="0.3">
      <c r="A2093" t="s">
        <v>310</v>
      </c>
      <c r="B2093">
        <v>5022025</v>
      </c>
      <c r="C2093" t="s">
        <v>277</v>
      </c>
      <c r="D2093">
        <v>1</v>
      </c>
      <c r="E2093" s="10">
        <v>433.5</v>
      </c>
      <c r="F2093" s="10">
        <v>433.5</v>
      </c>
      <c r="G2093" s="10">
        <v>433.5</v>
      </c>
      <c r="H2093">
        <v>0</v>
      </c>
      <c r="I2093" s="10" t="str">
        <f>_xlfn.XLOOKUP(Q1_2025[[#This Row],[Artikelnr]],Artikel_prijzen[Artnr],Artikel_prijzen[Groep],"")</f>
        <v>Elektra</v>
      </c>
      <c r="J2093" s="10">
        <f>_xlfn.XLOOKUP(Q1_2025[[#This Row],[Artikelnr]],Artikel_prijzen[Artnr],Artikel_prijzen[Prijs 2025],"")</f>
        <v>252.35</v>
      </c>
      <c r="K2093" s="10" t="str">
        <f>IF(Q1_2025[[#This Row],[Artikelprijs]]&lt;&gt;"",IF(Q1_2025[[#This Row],[Stuksprijs]]=Q1_2025[[#This Row],[Artikelprijs]],"Prijs gelijk","Prijs wijkt af"),"")</f>
        <v>Prijs wijkt af</v>
      </c>
      <c r="L2093" s="10"/>
      <c r="M2093" t="s">
        <v>536</v>
      </c>
      <c r="N2093" s="10">
        <f>IF(Q1_2025[[#This Row],[Prijstype]]="Artikelprijs",Q1_2025[[#This Row],[Artikelprijs]],Q1_2025[[#This Row],[Stuksprijs]])</f>
        <v>252.35</v>
      </c>
      <c r="O2093" s="10">
        <f>IF(Q1_2025[[#This Row],[Prijstype]]="Artikelprijs",Q1_2025[[#This Row],[Artikelprijs]] * Q1_2025[[#This Row],[Besteld]],Q1_2025[[#This Row],[Brutobedrag]])</f>
        <v>252.35</v>
      </c>
      <c r="P2093" s="10">
        <f>IF(Q1_2025[[#This Row],[Prijstype]] = "Artikelprijs",Q1_2025[[#This Row],[Brutobedrag 2]]*(100-Q1_2025[[#This Row],[Relatiekorting percentage]])/100,Q1_2025[[#This Row],[Bruto - Rel.korting]])</f>
        <v>252.35</v>
      </c>
    </row>
    <row r="2094" spans="1:16" x14ac:dyDescent="0.3">
      <c r="A2094" t="s">
        <v>310</v>
      </c>
      <c r="B2094">
        <v>5021034</v>
      </c>
      <c r="C2094" t="s">
        <v>276</v>
      </c>
      <c r="D2094">
        <v>1</v>
      </c>
      <c r="E2094" s="10">
        <v>185.4</v>
      </c>
      <c r="F2094" s="10">
        <v>185.4</v>
      </c>
      <c r="G2094" s="10">
        <v>185.4</v>
      </c>
      <c r="H2094">
        <v>0</v>
      </c>
      <c r="I2094" s="10" t="str">
        <f>_xlfn.XLOOKUP(Q1_2025[[#This Row],[Artikelnr]],Artikel_prijzen[Artnr],Artikel_prijzen[Groep],"")</f>
        <v>Elektra</v>
      </c>
      <c r="J2094" s="10">
        <f>_xlfn.XLOOKUP(Q1_2025[[#This Row],[Artikelnr]],Artikel_prijzen[Artnr],Artikel_prijzen[Prijs 2025],"")</f>
        <v>106.8625</v>
      </c>
      <c r="K2094" s="10" t="str">
        <f>IF(Q1_2025[[#This Row],[Artikelprijs]]&lt;&gt;"",IF(Q1_2025[[#This Row],[Stuksprijs]]=Q1_2025[[#This Row],[Artikelprijs]],"Prijs gelijk","Prijs wijkt af"),"")</f>
        <v>Prijs wijkt af</v>
      </c>
      <c r="L2094" s="10"/>
      <c r="M2094" t="s">
        <v>536</v>
      </c>
      <c r="N2094" s="10">
        <f>IF(Q1_2025[[#This Row],[Prijstype]]="Artikelprijs",Q1_2025[[#This Row],[Artikelprijs]],Q1_2025[[#This Row],[Stuksprijs]])</f>
        <v>106.8625</v>
      </c>
      <c r="O2094" s="10">
        <f>IF(Q1_2025[[#This Row],[Prijstype]]="Artikelprijs",Q1_2025[[#This Row],[Artikelprijs]] * Q1_2025[[#This Row],[Besteld]],Q1_2025[[#This Row],[Brutobedrag]])</f>
        <v>106.8625</v>
      </c>
      <c r="P2094" s="10">
        <f>IF(Q1_2025[[#This Row],[Prijstype]] = "Artikelprijs",Q1_2025[[#This Row],[Brutobedrag 2]]*(100-Q1_2025[[#This Row],[Relatiekorting percentage]])/100,Q1_2025[[#This Row],[Bruto - Rel.korting]])</f>
        <v>106.8625</v>
      </c>
    </row>
    <row r="2095" spans="1:16" x14ac:dyDescent="0.3">
      <c r="A2095" t="s">
        <v>310</v>
      </c>
      <c r="B2095">
        <v>5021034</v>
      </c>
      <c r="C2095" t="s">
        <v>276</v>
      </c>
      <c r="D2095">
        <v>1</v>
      </c>
      <c r="E2095" s="10">
        <v>185.4</v>
      </c>
      <c r="F2095" s="10">
        <v>185.4</v>
      </c>
      <c r="G2095" s="10">
        <v>185.4</v>
      </c>
      <c r="H2095">
        <v>0</v>
      </c>
      <c r="I2095" s="10" t="str">
        <f>_xlfn.XLOOKUP(Q1_2025[[#This Row],[Artikelnr]],Artikel_prijzen[Artnr],Artikel_prijzen[Groep],"")</f>
        <v>Elektra</v>
      </c>
      <c r="J2095" s="10">
        <f>_xlfn.XLOOKUP(Q1_2025[[#This Row],[Artikelnr]],Artikel_prijzen[Artnr],Artikel_prijzen[Prijs 2025],"")</f>
        <v>106.8625</v>
      </c>
      <c r="K2095" s="10" t="str">
        <f>IF(Q1_2025[[#This Row],[Artikelprijs]]&lt;&gt;"",IF(Q1_2025[[#This Row],[Stuksprijs]]=Q1_2025[[#This Row],[Artikelprijs]],"Prijs gelijk","Prijs wijkt af"),"")</f>
        <v>Prijs wijkt af</v>
      </c>
      <c r="L2095" s="10"/>
      <c r="M2095" t="s">
        <v>536</v>
      </c>
      <c r="N2095" s="10">
        <f>IF(Q1_2025[[#This Row],[Prijstype]]="Artikelprijs",Q1_2025[[#This Row],[Artikelprijs]],Q1_2025[[#This Row],[Stuksprijs]])</f>
        <v>106.8625</v>
      </c>
      <c r="O2095" s="10">
        <f>IF(Q1_2025[[#This Row],[Prijstype]]="Artikelprijs",Q1_2025[[#This Row],[Artikelprijs]] * Q1_2025[[#This Row],[Besteld]],Q1_2025[[#This Row],[Brutobedrag]])</f>
        <v>106.8625</v>
      </c>
      <c r="P2095" s="10">
        <f>IF(Q1_2025[[#This Row],[Prijstype]] = "Artikelprijs",Q1_2025[[#This Row],[Brutobedrag 2]]*(100-Q1_2025[[#This Row],[Relatiekorting percentage]])/100,Q1_2025[[#This Row],[Bruto - Rel.korting]])</f>
        <v>106.8625</v>
      </c>
    </row>
    <row r="2096" spans="1:16" x14ac:dyDescent="0.3">
      <c r="A2096" t="s">
        <v>310</v>
      </c>
      <c r="B2096">
        <v>5021034</v>
      </c>
      <c r="C2096" t="s">
        <v>276</v>
      </c>
      <c r="D2096">
        <v>1</v>
      </c>
      <c r="E2096" s="10">
        <v>185.4</v>
      </c>
      <c r="F2096" s="10">
        <v>185.4</v>
      </c>
      <c r="G2096" s="10">
        <v>185.4</v>
      </c>
      <c r="H2096">
        <v>0</v>
      </c>
      <c r="I2096" s="10" t="str">
        <f>_xlfn.XLOOKUP(Q1_2025[[#This Row],[Artikelnr]],Artikel_prijzen[Artnr],Artikel_prijzen[Groep],"")</f>
        <v>Elektra</v>
      </c>
      <c r="J2096" s="10">
        <f>_xlfn.XLOOKUP(Q1_2025[[#This Row],[Artikelnr]],Artikel_prijzen[Artnr],Artikel_prijzen[Prijs 2025],"")</f>
        <v>106.8625</v>
      </c>
      <c r="K2096" s="10" t="str">
        <f>IF(Q1_2025[[#This Row],[Artikelprijs]]&lt;&gt;"",IF(Q1_2025[[#This Row],[Stuksprijs]]=Q1_2025[[#This Row],[Artikelprijs]],"Prijs gelijk","Prijs wijkt af"),"")</f>
        <v>Prijs wijkt af</v>
      </c>
      <c r="L2096" s="10"/>
      <c r="M2096" t="s">
        <v>536</v>
      </c>
      <c r="N2096" s="10">
        <f>IF(Q1_2025[[#This Row],[Prijstype]]="Artikelprijs",Q1_2025[[#This Row],[Artikelprijs]],Q1_2025[[#This Row],[Stuksprijs]])</f>
        <v>106.8625</v>
      </c>
      <c r="O2096" s="10">
        <f>IF(Q1_2025[[#This Row],[Prijstype]]="Artikelprijs",Q1_2025[[#This Row],[Artikelprijs]] * Q1_2025[[#This Row],[Besteld]],Q1_2025[[#This Row],[Brutobedrag]])</f>
        <v>106.8625</v>
      </c>
      <c r="P2096" s="10">
        <f>IF(Q1_2025[[#This Row],[Prijstype]] = "Artikelprijs",Q1_2025[[#This Row],[Brutobedrag 2]]*(100-Q1_2025[[#This Row],[Relatiekorting percentage]])/100,Q1_2025[[#This Row],[Bruto - Rel.korting]])</f>
        <v>106.8625</v>
      </c>
    </row>
    <row r="2097" spans="1:16" x14ac:dyDescent="0.3">
      <c r="A2097" t="s">
        <v>310</v>
      </c>
      <c r="B2097">
        <v>5021034</v>
      </c>
      <c r="C2097" t="s">
        <v>276</v>
      </c>
      <c r="D2097">
        <v>1</v>
      </c>
      <c r="E2097" s="10">
        <v>185.4</v>
      </c>
      <c r="F2097" s="10">
        <v>185.4</v>
      </c>
      <c r="G2097" s="10">
        <v>185.4</v>
      </c>
      <c r="H2097">
        <v>0</v>
      </c>
      <c r="I2097" s="10" t="str">
        <f>_xlfn.XLOOKUP(Q1_2025[[#This Row],[Artikelnr]],Artikel_prijzen[Artnr],Artikel_prijzen[Groep],"")</f>
        <v>Elektra</v>
      </c>
      <c r="J2097" s="10">
        <f>_xlfn.XLOOKUP(Q1_2025[[#This Row],[Artikelnr]],Artikel_prijzen[Artnr],Artikel_prijzen[Prijs 2025],"")</f>
        <v>106.8625</v>
      </c>
      <c r="K2097" s="10" t="str">
        <f>IF(Q1_2025[[#This Row],[Artikelprijs]]&lt;&gt;"",IF(Q1_2025[[#This Row],[Stuksprijs]]=Q1_2025[[#This Row],[Artikelprijs]],"Prijs gelijk","Prijs wijkt af"),"")</f>
        <v>Prijs wijkt af</v>
      </c>
      <c r="L2097" s="10"/>
      <c r="M2097" t="s">
        <v>536</v>
      </c>
      <c r="N2097" s="10">
        <f>IF(Q1_2025[[#This Row],[Prijstype]]="Artikelprijs",Q1_2025[[#This Row],[Artikelprijs]],Q1_2025[[#This Row],[Stuksprijs]])</f>
        <v>106.8625</v>
      </c>
      <c r="O2097" s="10">
        <f>IF(Q1_2025[[#This Row],[Prijstype]]="Artikelprijs",Q1_2025[[#This Row],[Artikelprijs]] * Q1_2025[[#This Row],[Besteld]],Q1_2025[[#This Row],[Brutobedrag]])</f>
        <v>106.8625</v>
      </c>
      <c r="P2097" s="10">
        <f>IF(Q1_2025[[#This Row],[Prijstype]] = "Artikelprijs",Q1_2025[[#This Row],[Brutobedrag 2]]*(100-Q1_2025[[#This Row],[Relatiekorting percentage]])/100,Q1_2025[[#This Row],[Bruto - Rel.korting]])</f>
        <v>106.8625</v>
      </c>
    </row>
    <row r="2098" spans="1:16" x14ac:dyDescent="0.3">
      <c r="A2098" t="s">
        <v>310</v>
      </c>
      <c r="B2098">
        <v>5021034</v>
      </c>
      <c r="C2098" t="s">
        <v>276</v>
      </c>
      <c r="D2098">
        <v>1</v>
      </c>
      <c r="E2098" s="10">
        <v>185.4</v>
      </c>
      <c r="F2098" s="10">
        <v>185.4</v>
      </c>
      <c r="G2098" s="10">
        <v>185.4</v>
      </c>
      <c r="H2098">
        <v>0</v>
      </c>
      <c r="I2098" s="10" t="str">
        <f>_xlfn.XLOOKUP(Q1_2025[[#This Row],[Artikelnr]],Artikel_prijzen[Artnr],Artikel_prijzen[Groep],"")</f>
        <v>Elektra</v>
      </c>
      <c r="J2098" s="10">
        <f>_xlfn.XLOOKUP(Q1_2025[[#This Row],[Artikelnr]],Artikel_prijzen[Artnr],Artikel_prijzen[Prijs 2025],"")</f>
        <v>106.8625</v>
      </c>
      <c r="K2098" s="10" t="str">
        <f>IF(Q1_2025[[#This Row],[Artikelprijs]]&lt;&gt;"",IF(Q1_2025[[#This Row],[Stuksprijs]]=Q1_2025[[#This Row],[Artikelprijs]],"Prijs gelijk","Prijs wijkt af"),"")</f>
        <v>Prijs wijkt af</v>
      </c>
      <c r="L2098" s="10"/>
      <c r="M2098" t="s">
        <v>536</v>
      </c>
      <c r="N2098" s="10">
        <f>IF(Q1_2025[[#This Row],[Prijstype]]="Artikelprijs",Q1_2025[[#This Row],[Artikelprijs]],Q1_2025[[#This Row],[Stuksprijs]])</f>
        <v>106.8625</v>
      </c>
      <c r="O2098" s="10">
        <f>IF(Q1_2025[[#This Row],[Prijstype]]="Artikelprijs",Q1_2025[[#This Row],[Artikelprijs]] * Q1_2025[[#This Row],[Besteld]],Q1_2025[[#This Row],[Brutobedrag]])</f>
        <v>106.8625</v>
      </c>
      <c r="P2098" s="10">
        <f>IF(Q1_2025[[#This Row],[Prijstype]] = "Artikelprijs",Q1_2025[[#This Row],[Brutobedrag 2]]*(100-Q1_2025[[#This Row],[Relatiekorting percentage]])/100,Q1_2025[[#This Row],[Bruto - Rel.korting]])</f>
        <v>106.8625</v>
      </c>
    </row>
    <row r="2099" spans="1:16" x14ac:dyDescent="0.3">
      <c r="A2099" t="s">
        <v>310</v>
      </c>
      <c r="B2099">
        <v>5021034</v>
      </c>
      <c r="C2099" t="s">
        <v>276</v>
      </c>
      <c r="D2099">
        <v>1</v>
      </c>
      <c r="E2099" s="10">
        <v>185.4</v>
      </c>
      <c r="F2099" s="10">
        <v>185.4</v>
      </c>
      <c r="G2099" s="10">
        <v>185.4</v>
      </c>
      <c r="H2099">
        <v>0</v>
      </c>
      <c r="I2099" s="10" t="str">
        <f>_xlfn.XLOOKUP(Q1_2025[[#This Row],[Artikelnr]],Artikel_prijzen[Artnr],Artikel_prijzen[Groep],"")</f>
        <v>Elektra</v>
      </c>
      <c r="J2099" s="10">
        <f>_xlfn.XLOOKUP(Q1_2025[[#This Row],[Artikelnr]],Artikel_prijzen[Artnr],Artikel_prijzen[Prijs 2025],"")</f>
        <v>106.8625</v>
      </c>
      <c r="K2099" s="10" t="str">
        <f>IF(Q1_2025[[#This Row],[Artikelprijs]]&lt;&gt;"",IF(Q1_2025[[#This Row],[Stuksprijs]]=Q1_2025[[#This Row],[Artikelprijs]],"Prijs gelijk","Prijs wijkt af"),"")</f>
        <v>Prijs wijkt af</v>
      </c>
      <c r="L2099" s="10"/>
      <c r="M2099" t="s">
        <v>536</v>
      </c>
      <c r="N2099" s="10">
        <f>IF(Q1_2025[[#This Row],[Prijstype]]="Artikelprijs",Q1_2025[[#This Row],[Artikelprijs]],Q1_2025[[#This Row],[Stuksprijs]])</f>
        <v>106.8625</v>
      </c>
      <c r="O2099" s="10">
        <f>IF(Q1_2025[[#This Row],[Prijstype]]="Artikelprijs",Q1_2025[[#This Row],[Artikelprijs]] * Q1_2025[[#This Row],[Besteld]],Q1_2025[[#This Row],[Brutobedrag]])</f>
        <v>106.8625</v>
      </c>
      <c r="P2099" s="10">
        <f>IF(Q1_2025[[#This Row],[Prijstype]] = "Artikelprijs",Q1_2025[[#This Row],[Brutobedrag 2]]*(100-Q1_2025[[#This Row],[Relatiekorting percentage]])/100,Q1_2025[[#This Row],[Bruto - Rel.korting]])</f>
        <v>106.8625</v>
      </c>
    </row>
    <row r="2100" spans="1:16" x14ac:dyDescent="0.3">
      <c r="A2100" t="s">
        <v>310</v>
      </c>
      <c r="B2100">
        <v>5021034</v>
      </c>
      <c r="C2100" t="s">
        <v>276</v>
      </c>
      <c r="D2100">
        <v>1</v>
      </c>
      <c r="E2100" s="10">
        <v>185.4</v>
      </c>
      <c r="F2100" s="10">
        <v>185.4</v>
      </c>
      <c r="G2100" s="10">
        <v>185.4</v>
      </c>
      <c r="H2100">
        <v>0</v>
      </c>
      <c r="I2100" s="10" t="str">
        <f>_xlfn.XLOOKUP(Q1_2025[[#This Row],[Artikelnr]],Artikel_prijzen[Artnr],Artikel_prijzen[Groep],"")</f>
        <v>Elektra</v>
      </c>
      <c r="J2100" s="10">
        <f>_xlfn.XLOOKUP(Q1_2025[[#This Row],[Artikelnr]],Artikel_prijzen[Artnr],Artikel_prijzen[Prijs 2025],"")</f>
        <v>106.8625</v>
      </c>
      <c r="K2100" s="10" t="str">
        <f>IF(Q1_2025[[#This Row],[Artikelprijs]]&lt;&gt;"",IF(Q1_2025[[#This Row],[Stuksprijs]]=Q1_2025[[#This Row],[Artikelprijs]],"Prijs gelijk","Prijs wijkt af"),"")</f>
        <v>Prijs wijkt af</v>
      </c>
      <c r="L2100" s="10"/>
      <c r="M2100" t="s">
        <v>536</v>
      </c>
      <c r="N2100" s="10">
        <f>IF(Q1_2025[[#This Row],[Prijstype]]="Artikelprijs",Q1_2025[[#This Row],[Artikelprijs]],Q1_2025[[#This Row],[Stuksprijs]])</f>
        <v>106.8625</v>
      </c>
      <c r="O2100" s="10">
        <f>IF(Q1_2025[[#This Row],[Prijstype]]="Artikelprijs",Q1_2025[[#This Row],[Artikelprijs]] * Q1_2025[[#This Row],[Besteld]],Q1_2025[[#This Row],[Brutobedrag]])</f>
        <v>106.8625</v>
      </c>
      <c r="P2100" s="10">
        <f>IF(Q1_2025[[#This Row],[Prijstype]] = "Artikelprijs",Q1_2025[[#This Row],[Brutobedrag 2]]*(100-Q1_2025[[#This Row],[Relatiekorting percentage]])/100,Q1_2025[[#This Row],[Bruto - Rel.korting]])</f>
        <v>106.8625</v>
      </c>
    </row>
    <row r="2101" spans="1:16" x14ac:dyDescent="0.3">
      <c r="A2101" t="s">
        <v>310</v>
      </c>
      <c r="B2101">
        <v>5020009</v>
      </c>
      <c r="C2101" t="s">
        <v>125</v>
      </c>
      <c r="D2101">
        <v>1</v>
      </c>
      <c r="E2101" s="10">
        <v>45.32</v>
      </c>
      <c r="F2101" s="10">
        <v>45.32</v>
      </c>
      <c r="G2101" s="10">
        <v>45.32</v>
      </c>
      <c r="H2101">
        <v>0</v>
      </c>
      <c r="I2101" s="10" t="str">
        <f>_xlfn.XLOOKUP(Q1_2025[[#This Row],[Artikelnr]],Artikel_prijzen[Artnr],Artikel_prijzen[Groep],"")</f>
        <v/>
      </c>
      <c r="J2101" s="10" t="str">
        <f>_xlfn.XLOOKUP(Q1_2025[[#This Row],[Artikelnr]],Artikel_prijzen[Artnr],Artikel_prijzen[Prijs 2025],"")</f>
        <v/>
      </c>
      <c r="K2101" s="10" t="str">
        <f>IF(Q1_2025[[#This Row],[Artikelprijs]]&lt;&gt;"",IF(Q1_2025[[#This Row],[Stuksprijs]]=Q1_2025[[#This Row],[Artikelprijs]],"Prijs gelijk","Prijs wijkt af"),"")</f>
        <v/>
      </c>
      <c r="L2101" s="10"/>
      <c r="N2101" s="10">
        <f>IF(Q1_2025[[#This Row],[Prijstype]]="Artikelprijs",Q1_2025[[#This Row],[Artikelprijs]],Q1_2025[[#This Row],[Stuksprijs]])</f>
        <v>45.32</v>
      </c>
      <c r="O2101" s="10">
        <f>IF(Q1_2025[[#This Row],[Prijstype]]="Artikelprijs",Q1_2025[[#This Row],[Artikelprijs]] * Q1_2025[[#This Row],[Besteld]],Q1_2025[[#This Row],[Brutobedrag]])</f>
        <v>45.32</v>
      </c>
      <c r="P2101" s="10">
        <f>IF(Q1_2025[[#This Row],[Prijstype]] = "Artikelprijs",Q1_2025[[#This Row],[Brutobedrag 2]]*(100-Q1_2025[[#This Row],[Relatiekorting percentage]])/100,Q1_2025[[#This Row],[Bruto - Rel.korting]])</f>
        <v>45.32</v>
      </c>
    </row>
    <row r="2102" spans="1:16" x14ac:dyDescent="0.3">
      <c r="A2102" t="s">
        <v>310</v>
      </c>
      <c r="B2102">
        <v>5022025</v>
      </c>
      <c r="C2102" t="s">
        <v>277</v>
      </c>
      <c r="D2102">
        <v>1</v>
      </c>
      <c r="E2102" s="10">
        <v>361.25</v>
      </c>
      <c r="F2102" s="10">
        <v>361.25</v>
      </c>
      <c r="G2102" s="10">
        <v>361.25</v>
      </c>
      <c r="H2102">
        <v>0</v>
      </c>
      <c r="I2102" s="10" t="str">
        <f>_xlfn.XLOOKUP(Q1_2025[[#This Row],[Artikelnr]],Artikel_prijzen[Artnr],Artikel_prijzen[Groep],"")</f>
        <v>Elektra</v>
      </c>
      <c r="J2102" s="10">
        <f>_xlfn.XLOOKUP(Q1_2025[[#This Row],[Artikelnr]],Artikel_prijzen[Artnr],Artikel_prijzen[Prijs 2025],"")</f>
        <v>252.35</v>
      </c>
      <c r="K2102" s="10" t="str">
        <f>IF(Q1_2025[[#This Row],[Artikelprijs]]&lt;&gt;"",IF(Q1_2025[[#This Row],[Stuksprijs]]=Q1_2025[[#This Row],[Artikelprijs]],"Prijs gelijk","Prijs wijkt af"),"")</f>
        <v>Prijs wijkt af</v>
      </c>
      <c r="L2102" s="10"/>
      <c r="M2102" t="s">
        <v>536</v>
      </c>
      <c r="N2102" s="10">
        <f>IF(Q1_2025[[#This Row],[Prijstype]]="Artikelprijs",Q1_2025[[#This Row],[Artikelprijs]],Q1_2025[[#This Row],[Stuksprijs]])</f>
        <v>252.35</v>
      </c>
      <c r="O2102" s="10">
        <f>IF(Q1_2025[[#This Row],[Prijstype]]="Artikelprijs",Q1_2025[[#This Row],[Artikelprijs]] * Q1_2025[[#This Row],[Besteld]],Q1_2025[[#This Row],[Brutobedrag]])</f>
        <v>252.35</v>
      </c>
      <c r="P2102" s="10">
        <f>IF(Q1_2025[[#This Row],[Prijstype]] = "Artikelprijs",Q1_2025[[#This Row],[Brutobedrag 2]]*(100-Q1_2025[[#This Row],[Relatiekorting percentage]])/100,Q1_2025[[#This Row],[Bruto - Rel.korting]])</f>
        <v>252.35</v>
      </c>
    </row>
    <row r="2103" spans="1:16" x14ac:dyDescent="0.3">
      <c r="A2103" t="s">
        <v>310</v>
      </c>
      <c r="B2103">
        <v>5021034</v>
      </c>
      <c r="C2103" t="s">
        <v>276</v>
      </c>
      <c r="D2103">
        <v>2</v>
      </c>
      <c r="E2103" s="10">
        <v>185.4</v>
      </c>
      <c r="F2103" s="10">
        <v>370.8</v>
      </c>
      <c r="G2103" s="10">
        <v>370.8</v>
      </c>
      <c r="H2103">
        <v>0</v>
      </c>
      <c r="I2103" s="10" t="str">
        <f>_xlfn.XLOOKUP(Q1_2025[[#This Row],[Artikelnr]],Artikel_prijzen[Artnr],Artikel_prijzen[Groep],"")</f>
        <v>Elektra</v>
      </c>
      <c r="J2103" s="10">
        <f>_xlfn.XLOOKUP(Q1_2025[[#This Row],[Artikelnr]],Artikel_prijzen[Artnr],Artikel_prijzen[Prijs 2025],"")</f>
        <v>106.8625</v>
      </c>
      <c r="K2103" s="10" t="str">
        <f>IF(Q1_2025[[#This Row],[Artikelprijs]]&lt;&gt;"",IF(Q1_2025[[#This Row],[Stuksprijs]]=Q1_2025[[#This Row],[Artikelprijs]],"Prijs gelijk","Prijs wijkt af"),"")</f>
        <v>Prijs wijkt af</v>
      </c>
      <c r="L2103" s="10"/>
      <c r="M2103" t="s">
        <v>536</v>
      </c>
      <c r="N2103" s="10">
        <f>IF(Q1_2025[[#This Row],[Prijstype]]="Artikelprijs",Q1_2025[[#This Row],[Artikelprijs]],Q1_2025[[#This Row],[Stuksprijs]])</f>
        <v>106.8625</v>
      </c>
      <c r="O2103" s="10">
        <f>IF(Q1_2025[[#This Row],[Prijstype]]="Artikelprijs",Q1_2025[[#This Row],[Artikelprijs]] * Q1_2025[[#This Row],[Besteld]],Q1_2025[[#This Row],[Brutobedrag]])</f>
        <v>213.72499999999999</v>
      </c>
      <c r="P2103" s="10">
        <f>IF(Q1_2025[[#This Row],[Prijstype]] = "Artikelprijs",Q1_2025[[#This Row],[Brutobedrag 2]]*(100-Q1_2025[[#This Row],[Relatiekorting percentage]])/100,Q1_2025[[#This Row],[Bruto - Rel.korting]])</f>
        <v>213.72499999999999</v>
      </c>
    </row>
    <row r="2104" spans="1:16" x14ac:dyDescent="0.3">
      <c r="A2104" t="s">
        <v>310</v>
      </c>
      <c r="B2104">
        <v>5021034</v>
      </c>
      <c r="C2104" t="s">
        <v>276</v>
      </c>
      <c r="D2104">
        <v>1</v>
      </c>
      <c r="E2104" s="10">
        <v>185.4</v>
      </c>
      <c r="F2104" s="10">
        <v>185.4</v>
      </c>
      <c r="G2104" s="10">
        <v>185.4</v>
      </c>
      <c r="H2104">
        <v>0</v>
      </c>
      <c r="I2104" s="10" t="str">
        <f>_xlfn.XLOOKUP(Q1_2025[[#This Row],[Artikelnr]],Artikel_prijzen[Artnr],Artikel_prijzen[Groep],"")</f>
        <v>Elektra</v>
      </c>
      <c r="J2104" s="10">
        <f>_xlfn.XLOOKUP(Q1_2025[[#This Row],[Artikelnr]],Artikel_prijzen[Artnr],Artikel_prijzen[Prijs 2025],"")</f>
        <v>106.8625</v>
      </c>
      <c r="K2104" s="10" t="str">
        <f>IF(Q1_2025[[#This Row],[Artikelprijs]]&lt;&gt;"",IF(Q1_2025[[#This Row],[Stuksprijs]]=Q1_2025[[#This Row],[Artikelprijs]],"Prijs gelijk","Prijs wijkt af"),"")</f>
        <v>Prijs wijkt af</v>
      </c>
      <c r="L2104" s="10"/>
      <c r="M2104" t="s">
        <v>536</v>
      </c>
      <c r="N2104" s="10">
        <f>IF(Q1_2025[[#This Row],[Prijstype]]="Artikelprijs",Q1_2025[[#This Row],[Artikelprijs]],Q1_2025[[#This Row],[Stuksprijs]])</f>
        <v>106.8625</v>
      </c>
      <c r="O2104" s="10">
        <f>IF(Q1_2025[[#This Row],[Prijstype]]="Artikelprijs",Q1_2025[[#This Row],[Artikelprijs]] * Q1_2025[[#This Row],[Besteld]],Q1_2025[[#This Row],[Brutobedrag]])</f>
        <v>106.8625</v>
      </c>
      <c r="P2104" s="10">
        <f>IF(Q1_2025[[#This Row],[Prijstype]] = "Artikelprijs",Q1_2025[[#This Row],[Brutobedrag 2]]*(100-Q1_2025[[#This Row],[Relatiekorting percentage]])/100,Q1_2025[[#This Row],[Bruto - Rel.korting]])</f>
        <v>106.8625</v>
      </c>
    </row>
    <row r="2105" spans="1:16" x14ac:dyDescent="0.3">
      <c r="A2105" t="s">
        <v>310</v>
      </c>
      <c r="B2105">
        <v>5021034</v>
      </c>
      <c r="C2105" t="s">
        <v>276</v>
      </c>
      <c r="D2105">
        <v>1</v>
      </c>
      <c r="E2105" s="10">
        <v>185.4</v>
      </c>
      <c r="F2105" s="10">
        <v>185.4</v>
      </c>
      <c r="G2105" s="10">
        <v>185.4</v>
      </c>
      <c r="H2105">
        <v>0</v>
      </c>
      <c r="I2105" s="10" t="str">
        <f>_xlfn.XLOOKUP(Q1_2025[[#This Row],[Artikelnr]],Artikel_prijzen[Artnr],Artikel_prijzen[Groep],"")</f>
        <v>Elektra</v>
      </c>
      <c r="J2105" s="10">
        <f>_xlfn.XLOOKUP(Q1_2025[[#This Row],[Artikelnr]],Artikel_prijzen[Artnr],Artikel_prijzen[Prijs 2025],"")</f>
        <v>106.8625</v>
      </c>
      <c r="K2105" s="10" t="str">
        <f>IF(Q1_2025[[#This Row],[Artikelprijs]]&lt;&gt;"",IF(Q1_2025[[#This Row],[Stuksprijs]]=Q1_2025[[#This Row],[Artikelprijs]],"Prijs gelijk","Prijs wijkt af"),"")</f>
        <v>Prijs wijkt af</v>
      </c>
      <c r="L2105" s="10"/>
      <c r="M2105" t="s">
        <v>536</v>
      </c>
      <c r="N2105" s="10">
        <f>IF(Q1_2025[[#This Row],[Prijstype]]="Artikelprijs",Q1_2025[[#This Row],[Artikelprijs]],Q1_2025[[#This Row],[Stuksprijs]])</f>
        <v>106.8625</v>
      </c>
      <c r="O2105" s="10">
        <f>IF(Q1_2025[[#This Row],[Prijstype]]="Artikelprijs",Q1_2025[[#This Row],[Artikelprijs]] * Q1_2025[[#This Row],[Besteld]],Q1_2025[[#This Row],[Brutobedrag]])</f>
        <v>106.8625</v>
      </c>
      <c r="P2105" s="10">
        <f>IF(Q1_2025[[#This Row],[Prijstype]] = "Artikelprijs",Q1_2025[[#This Row],[Brutobedrag 2]]*(100-Q1_2025[[#This Row],[Relatiekorting percentage]])/100,Q1_2025[[#This Row],[Bruto - Rel.korting]])</f>
        <v>106.8625</v>
      </c>
    </row>
    <row r="2106" spans="1:16" x14ac:dyDescent="0.3">
      <c r="A2106" t="s">
        <v>310</v>
      </c>
      <c r="B2106">
        <v>5021034</v>
      </c>
      <c r="C2106" t="s">
        <v>276</v>
      </c>
      <c r="D2106">
        <v>1</v>
      </c>
      <c r="E2106" s="10">
        <v>185.4</v>
      </c>
      <c r="F2106" s="10">
        <v>185.4</v>
      </c>
      <c r="G2106" s="10">
        <v>185.4</v>
      </c>
      <c r="H2106">
        <v>0</v>
      </c>
      <c r="I2106" s="10" t="str">
        <f>_xlfn.XLOOKUP(Q1_2025[[#This Row],[Artikelnr]],Artikel_prijzen[Artnr],Artikel_prijzen[Groep],"")</f>
        <v>Elektra</v>
      </c>
      <c r="J2106" s="10">
        <f>_xlfn.XLOOKUP(Q1_2025[[#This Row],[Artikelnr]],Artikel_prijzen[Artnr],Artikel_prijzen[Prijs 2025],"")</f>
        <v>106.8625</v>
      </c>
      <c r="K2106" s="10" t="str">
        <f>IF(Q1_2025[[#This Row],[Artikelprijs]]&lt;&gt;"",IF(Q1_2025[[#This Row],[Stuksprijs]]=Q1_2025[[#This Row],[Artikelprijs]],"Prijs gelijk","Prijs wijkt af"),"")</f>
        <v>Prijs wijkt af</v>
      </c>
      <c r="L2106" s="10"/>
      <c r="M2106" t="s">
        <v>536</v>
      </c>
      <c r="N2106" s="10">
        <f>IF(Q1_2025[[#This Row],[Prijstype]]="Artikelprijs",Q1_2025[[#This Row],[Artikelprijs]],Q1_2025[[#This Row],[Stuksprijs]])</f>
        <v>106.8625</v>
      </c>
      <c r="O2106" s="10">
        <f>IF(Q1_2025[[#This Row],[Prijstype]]="Artikelprijs",Q1_2025[[#This Row],[Artikelprijs]] * Q1_2025[[#This Row],[Besteld]],Q1_2025[[#This Row],[Brutobedrag]])</f>
        <v>106.8625</v>
      </c>
      <c r="P2106" s="10">
        <f>IF(Q1_2025[[#This Row],[Prijstype]] = "Artikelprijs",Q1_2025[[#This Row],[Brutobedrag 2]]*(100-Q1_2025[[#This Row],[Relatiekorting percentage]])/100,Q1_2025[[#This Row],[Bruto - Rel.korting]])</f>
        <v>106.8625</v>
      </c>
    </row>
    <row r="2107" spans="1:16" x14ac:dyDescent="0.3">
      <c r="A2107" t="s">
        <v>310</v>
      </c>
      <c r="B2107">
        <v>5022029</v>
      </c>
      <c r="C2107" t="s">
        <v>282</v>
      </c>
      <c r="D2107">
        <v>1</v>
      </c>
      <c r="E2107" s="10">
        <v>514.14</v>
      </c>
      <c r="F2107" s="10">
        <v>514.14</v>
      </c>
      <c r="G2107" s="10">
        <v>514.14</v>
      </c>
      <c r="H2107">
        <v>0</v>
      </c>
      <c r="I2107" s="10" t="str">
        <f>_xlfn.XLOOKUP(Q1_2025[[#This Row],[Artikelnr]],Artikel_prijzen[Artnr],Artikel_prijzen[Groep],"")</f>
        <v>Elektra</v>
      </c>
      <c r="J2107" s="10">
        <f>_xlfn.XLOOKUP(Q1_2025[[#This Row],[Artikelnr]],Artikel_prijzen[Artnr],Artikel_prijzen[Prijs 2025],"")</f>
        <v>339.9</v>
      </c>
      <c r="K2107" s="10" t="str">
        <f>IF(Q1_2025[[#This Row],[Artikelprijs]]&lt;&gt;"",IF(Q1_2025[[#This Row],[Stuksprijs]]=Q1_2025[[#This Row],[Artikelprijs]],"Prijs gelijk","Prijs wijkt af"),"")</f>
        <v>Prijs wijkt af</v>
      </c>
      <c r="L2107" s="10"/>
      <c r="M2107" t="s">
        <v>536</v>
      </c>
      <c r="N2107" s="10">
        <f>IF(Q1_2025[[#This Row],[Prijstype]]="Artikelprijs",Q1_2025[[#This Row],[Artikelprijs]],Q1_2025[[#This Row],[Stuksprijs]])</f>
        <v>339.9</v>
      </c>
      <c r="O2107" s="10">
        <f>IF(Q1_2025[[#This Row],[Prijstype]]="Artikelprijs",Q1_2025[[#This Row],[Artikelprijs]] * Q1_2025[[#This Row],[Besteld]],Q1_2025[[#This Row],[Brutobedrag]])</f>
        <v>339.9</v>
      </c>
      <c r="P2107" s="10">
        <f>IF(Q1_2025[[#This Row],[Prijstype]] = "Artikelprijs",Q1_2025[[#This Row],[Brutobedrag 2]]*(100-Q1_2025[[#This Row],[Relatiekorting percentage]])/100,Q1_2025[[#This Row],[Bruto - Rel.korting]])</f>
        <v>339.9</v>
      </c>
    </row>
    <row r="2108" spans="1:16" x14ac:dyDescent="0.3">
      <c r="A2108" t="s">
        <v>310</v>
      </c>
      <c r="B2108">
        <v>5021034</v>
      </c>
      <c r="C2108" t="s">
        <v>276</v>
      </c>
      <c r="D2108">
        <v>1</v>
      </c>
      <c r="E2108" s="10">
        <v>180</v>
      </c>
      <c r="F2108" s="10">
        <v>180</v>
      </c>
      <c r="G2108" s="10">
        <v>180</v>
      </c>
      <c r="H2108">
        <v>0</v>
      </c>
      <c r="I2108" s="10" t="str">
        <f>_xlfn.XLOOKUP(Q1_2025[[#This Row],[Artikelnr]],Artikel_prijzen[Artnr],Artikel_prijzen[Groep],"")</f>
        <v>Elektra</v>
      </c>
      <c r="J2108" s="10">
        <f>_xlfn.XLOOKUP(Q1_2025[[#This Row],[Artikelnr]],Artikel_prijzen[Artnr],Artikel_prijzen[Prijs 2025],"")</f>
        <v>106.8625</v>
      </c>
      <c r="K2108" s="10" t="str">
        <f>IF(Q1_2025[[#This Row],[Artikelprijs]]&lt;&gt;"",IF(Q1_2025[[#This Row],[Stuksprijs]]=Q1_2025[[#This Row],[Artikelprijs]],"Prijs gelijk","Prijs wijkt af"),"")</f>
        <v>Prijs wijkt af</v>
      </c>
      <c r="L2108" s="10"/>
      <c r="M2108" t="s">
        <v>536</v>
      </c>
      <c r="N2108" s="10">
        <f>IF(Q1_2025[[#This Row],[Prijstype]]="Artikelprijs",Q1_2025[[#This Row],[Artikelprijs]],Q1_2025[[#This Row],[Stuksprijs]])</f>
        <v>106.8625</v>
      </c>
      <c r="O2108" s="10">
        <f>IF(Q1_2025[[#This Row],[Prijstype]]="Artikelprijs",Q1_2025[[#This Row],[Artikelprijs]] * Q1_2025[[#This Row],[Besteld]],Q1_2025[[#This Row],[Brutobedrag]])</f>
        <v>106.8625</v>
      </c>
      <c r="P2108" s="10">
        <f>IF(Q1_2025[[#This Row],[Prijstype]] = "Artikelprijs",Q1_2025[[#This Row],[Brutobedrag 2]]*(100-Q1_2025[[#This Row],[Relatiekorting percentage]])/100,Q1_2025[[#This Row],[Bruto - Rel.korting]])</f>
        <v>106.8625</v>
      </c>
    </row>
    <row r="2109" spans="1:16" x14ac:dyDescent="0.3">
      <c r="A2109" t="s">
        <v>310</v>
      </c>
      <c r="B2109">
        <v>5010017</v>
      </c>
      <c r="C2109" t="s">
        <v>248</v>
      </c>
      <c r="D2109">
        <v>12</v>
      </c>
      <c r="E2109" s="10">
        <v>-48.93</v>
      </c>
      <c r="F2109" s="10">
        <v>-587.16</v>
      </c>
      <c r="G2109" s="10">
        <v>-587.16</v>
      </c>
      <c r="H2109">
        <v>0</v>
      </c>
      <c r="I2109" s="10" t="str">
        <f>_xlfn.XLOOKUP(Q1_2025[[#This Row],[Artikelnr]],Artikel_prijzen[Artnr],Artikel_prijzen[Groep],"")</f>
        <v/>
      </c>
      <c r="J2109" s="10" t="str">
        <f>_xlfn.XLOOKUP(Q1_2025[[#This Row],[Artikelnr]],Artikel_prijzen[Artnr],Artikel_prijzen[Prijs 2025],"")</f>
        <v/>
      </c>
      <c r="K2109" s="10" t="str">
        <f>IF(Q1_2025[[#This Row],[Artikelprijs]]&lt;&gt;"",IF(Q1_2025[[#This Row],[Stuksprijs]]=Q1_2025[[#This Row],[Artikelprijs]],"Prijs gelijk","Prijs wijkt af"),"")</f>
        <v/>
      </c>
      <c r="L2109" s="10"/>
      <c r="N2109" s="10">
        <f>IF(Q1_2025[[#This Row],[Prijstype]]="Artikelprijs",Q1_2025[[#This Row],[Artikelprijs]],Q1_2025[[#This Row],[Stuksprijs]])</f>
        <v>-48.93</v>
      </c>
      <c r="O2109" s="10">
        <f>IF(Q1_2025[[#This Row],[Prijstype]]="Artikelprijs",Q1_2025[[#This Row],[Artikelprijs]] * Q1_2025[[#This Row],[Besteld]],Q1_2025[[#This Row],[Brutobedrag]])</f>
        <v>-587.16</v>
      </c>
      <c r="P2109" s="10">
        <f>IF(Q1_2025[[#This Row],[Prijstype]] = "Artikelprijs",Q1_2025[[#This Row],[Brutobedrag 2]]*(100-Q1_2025[[#This Row],[Relatiekorting percentage]])/100,Q1_2025[[#This Row],[Bruto - Rel.korting]])</f>
        <v>-587.16</v>
      </c>
    </row>
    <row r="2110" spans="1:16" x14ac:dyDescent="0.3">
      <c r="A2110" t="s">
        <v>310</v>
      </c>
      <c r="B2110">
        <v>5022029</v>
      </c>
      <c r="C2110" t="s">
        <v>282</v>
      </c>
      <c r="D2110">
        <v>1</v>
      </c>
      <c r="E2110" s="10">
        <v>565.54999999999995</v>
      </c>
      <c r="F2110" s="10">
        <v>565.54999999999995</v>
      </c>
      <c r="G2110" s="10">
        <v>565.54999999999995</v>
      </c>
      <c r="H2110">
        <v>0</v>
      </c>
      <c r="I2110" s="10" t="str">
        <f>_xlfn.XLOOKUP(Q1_2025[[#This Row],[Artikelnr]],Artikel_prijzen[Artnr],Artikel_prijzen[Groep],"")</f>
        <v>Elektra</v>
      </c>
      <c r="J2110" s="10">
        <f>_xlfn.XLOOKUP(Q1_2025[[#This Row],[Artikelnr]],Artikel_prijzen[Artnr],Artikel_prijzen[Prijs 2025],"")</f>
        <v>339.9</v>
      </c>
      <c r="K2110" s="10" t="str">
        <f>IF(Q1_2025[[#This Row],[Artikelprijs]]&lt;&gt;"",IF(Q1_2025[[#This Row],[Stuksprijs]]=Q1_2025[[#This Row],[Artikelprijs]],"Prijs gelijk","Prijs wijkt af"),"")</f>
        <v>Prijs wijkt af</v>
      </c>
      <c r="L2110" s="10"/>
      <c r="M2110" t="s">
        <v>536</v>
      </c>
      <c r="N2110" s="10">
        <f>IF(Q1_2025[[#This Row],[Prijstype]]="Artikelprijs",Q1_2025[[#This Row],[Artikelprijs]],Q1_2025[[#This Row],[Stuksprijs]])</f>
        <v>339.9</v>
      </c>
      <c r="O2110" s="10">
        <f>IF(Q1_2025[[#This Row],[Prijstype]]="Artikelprijs",Q1_2025[[#This Row],[Artikelprijs]] * Q1_2025[[#This Row],[Besteld]],Q1_2025[[#This Row],[Brutobedrag]])</f>
        <v>339.9</v>
      </c>
      <c r="P2110" s="10">
        <f>IF(Q1_2025[[#This Row],[Prijstype]] = "Artikelprijs",Q1_2025[[#This Row],[Brutobedrag 2]]*(100-Q1_2025[[#This Row],[Relatiekorting percentage]])/100,Q1_2025[[#This Row],[Bruto - Rel.korting]])</f>
        <v>339.9</v>
      </c>
    </row>
    <row r="2111" spans="1:16" x14ac:dyDescent="0.3">
      <c r="A2111" t="s">
        <v>310</v>
      </c>
      <c r="B2111">
        <v>5020001</v>
      </c>
      <c r="C2111" t="s">
        <v>46</v>
      </c>
      <c r="D2111">
        <v>1</v>
      </c>
      <c r="E2111" s="10">
        <v>-29.35</v>
      </c>
      <c r="F2111" s="10">
        <v>-29.35</v>
      </c>
      <c r="G2111" s="10">
        <v>-29.35</v>
      </c>
      <c r="H2111">
        <v>0</v>
      </c>
      <c r="I2111" s="10" t="str">
        <f>_xlfn.XLOOKUP(Q1_2025[[#This Row],[Artikelnr]],Artikel_prijzen[Artnr],Artikel_prijzen[Groep],"")</f>
        <v/>
      </c>
      <c r="J2111" s="10" t="str">
        <f>_xlfn.XLOOKUP(Q1_2025[[#This Row],[Artikelnr]],Artikel_prijzen[Artnr],Artikel_prijzen[Prijs 2025],"")</f>
        <v/>
      </c>
      <c r="K2111" s="10" t="str">
        <f>IF(Q1_2025[[#This Row],[Artikelprijs]]&lt;&gt;"",IF(Q1_2025[[#This Row],[Stuksprijs]]=Q1_2025[[#This Row],[Artikelprijs]],"Prijs gelijk","Prijs wijkt af"),"")</f>
        <v/>
      </c>
      <c r="L2111" s="10"/>
      <c r="N2111" s="10">
        <f>IF(Q1_2025[[#This Row],[Prijstype]]="Artikelprijs",Q1_2025[[#This Row],[Artikelprijs]],Q1_2025[[#This Row],[Stuksprijs]])</f>
        <v>-29.35</v>
      </c>
      <c r="O2111" s="10">
        <f>IF(Q1_2025[[#This Row],[Prijstype]]="Artikelprijs",Q1_2025[[#This Row],[Artikelprijs]] * Q1_2025[[#This Row],[Besteld]],Q1_2025[[#This Row],[Brutobedrag]])</f>
        <v>-29.35</v>
      </c>
      <c r="P2111" s="10">
        <f>IF(Q1_2025[[#This Row],[Prijstype]] = "Artikelprijs",Q1_2025[[#This Row],[Brutobedrag 2]]*(100-Q1_2025[[#This Row],[Relatiekorting percentage]])/100,Q1_2025[[#This Row],[Bruto - Rel.korting]])</f>
        <v>-29.35</v>
      </c>
    </row>
    <row r="2112" spans="1:16" x14ac:dyDescent="0.3">
      <c r="A2112" t="s">
        <v>310</v>
      </c>
      <c r="B2112">
        <v>5022033</v>
      </c>
      <c r="C2112" t="s">
        <v>286</v>
      </c>
      <c r="D2112">
        <v>1</v>
      </c>
      <c r="E2112" s="10">
        <v>748.75</v>
      </c>
      <c r="F2112" s="10">
        <v>748.75</v>
      </c>
      <c r="G2112" s="10">
        <v>748.75</v>
      </c>
      <c r="H2112">
        <v>0</v>
      </c>
      <c r="I2112" s="10" t="str">
        <f>_xlfn.XLOOKUP(Q1_2025[[#This Row],[Artikelnr]],Artikel_prijzen[Artnr],Artikel_prijzen[Groep],"")</f>
        <v>Elektra</v>
      </c>
      <c r="J2112" s="10">
        <f>_xlfn.XLOOKUP(Q1_2025[[#This Row],[Artikelnr]],Artikel_prijzen[Artnr],Artikel_prijzen[Prijs 2025],"")</f>
        <v>458.35</v>
      </c>
      <c r="K2112" s="10" t="str">
        <f>IF(Q1_2025[[#This Row],[Artikelprijs]]&lt;&gt;"",IF(Q1_2025[[#This Row],[Stuksprijs]]=Q1_2025[[#This Row],[Artikelprijs]],"Prijs gelijk","Prijs wijkt af"),"")</f>
        <v>Prijs wijkt af</v>
      </c>
      <c r="L2112" s="10"/>
      <c r="M2112" t="s">
        <v>536</v>
      </c>
      <c r="N2112" s="10">
        <f>IF(Q1_2025[[#This Row],[Prijstype]]="Artikelprijs",Q1_2025[[#This Row],[Artikelprijs]],Q1_2025[[#This Row],[Stuksprijs]])</f>
        <v>458.35</v>
      </c>
      <c r="O2112" s="10">
        <f>IF(Q1_2025[[#This Row],[Prijstype]]="Artikelprijs",Q1_2025[[#This Row],[Artikelprijs]] * Q1_2025[[#This Row],[Besteld]],Q1_2025[[#This Row],[Brutobedrag]])</f>
        <v>458.35</v>
      </c>
      <c r="P2112" s="10">
        <f>IF(Q1_2025[[#This Row],[Prijstype]] = "Artikelprijs",Q1_2025[[#This Row],[Brutobedrag 2]]*(100-Q1_2025[[#This Row],[Relatiekorting percentage]])/100,Q1_2025[[#This Row],[Bruto - Rel.korting]])</f>
        <v>458.35</v>
      </c>
    </row>
    <row r="2113" spans="1:16" x14ac:dyDescent="0.3">
      <c r="A2113" t="s">
        <v>310</v>
      </c>
      <c r="B2113">
        <v>5021034</v>
      </c>
      <c r="C2113" t="s">
        <v>275</v>
      </c>
      <c r="D2113">
        <v>3</v>
      </c>
      <c r="E2113" s="10">
        <v>180</v>
      </c>
      <c r="F2113" s="10">
        <v>540</v>
      </c>
      <c r="G2113" s="10">
        <v>540</v>
      </c>
      <c r="H2113">
        <v>0</v>
      </c>
      <c r="I2113" s="10" t="str">
        <f>_xlfn.XLOOKUP(Q1_2025[[#This Row],[Artikelnr]],Artikel_prijzen[Artnr],Artikel_prijzen[Groep],"")</f>
        <v>Elektra</v>
      </c>
      <c r="J2113" s="10">
        <f>_xlfn.XLOOKUP(Q1_2025[[#This Row],[Artikelnr]],Artikel_prijzen[Artnr],Artikel_prijzen[Prijs 2025],"")</f>
        <v>106.8625</v>
      </c>
      <c r="K2113" s="10" t="str">
        <f>IF(Q1_2025[[#This Row],[Artikelprijs]]&lt;&gt;"",IF(Q1_2025[[#This Row],[Stuksprijs]]=Q1_2025[[#This Row],[Artikelprijs]],"Prijs gelijk","Prijs wijkt af"),"")</f>
        <v>Prijs wijkt af</v>
      </c>
      <c r="L2113" s="10"/>
      <c r="M2113" t="s">
        <v>536</v>
      </c>
      <c r="N2113" s="10">
        <f>IF(Q1_2025[[#This Row],[Prijstype]]="Artikelprijs",Q1_2025[[#This Row],[Artikelprijs]],Q1_2025[[#This Row],[Stuksprijs]])</f>
        <v>106.8625</v>
      </c>
      <c r="O2113" s="10">
        <f>IF(Q1_2025[[#This Row],[Prijstype]]="Artikelprijs",Q1_2025[[#This Row],[Artikelprijs]] * Q1_2025[[#This Row],[Besteld]],Q1_2025[[#This Row],[Brutobedrag]])</f>
        <v>320.58749999999998</v>
      </c>
      <c r="P2113" s="10">
        <f>IF(Q1_2025[[#This Row],[Prijstype]] = "Artikelprijs",Q1_2025[[#This Row],[Brutobedrag 2]]*(100-Q1_2025[[#This Row],[Relatiekorting percentage]])/100,Q1_2025[[#This Row],[Bruto - Rel.korting]])</f>
        <v>320.58749999999998</v>
      </c>
    </row>
    <row r="2114" spans="1:16" x14ac:dyDescent="0.3">
      <c r="A2114" t="s">
        <v>337</v>
      </c>
      <c r="B2114">
        <v>5030229</v>
      </c>
      <c r="C2114" t="s">
        <v>18</v>
      </c>
      <c r="D2114">
        <v>6</v>
      </c>
      <c r="E2114" s="10">
        <v>303.85000000000002</v>
      </c>
      <c r="F2114" s="10">
        <v>1823.1</v>
      </c>
      <c r="G2114" s="10">
        <v>1823.1</v>
      </c>
      <c r="H2114">
        <v>0</v>
      </c>
      <c r="I2114" s="10" t="str">
        <f>_xlfn.XLOOKUP(Q1_2025[[#This Row],[Artikelnr]],Artikel_prijzen[Artnr],Artikel_prijzen[Groep],"")</f>
        <v>Rigging</v>
      </c>
      <c r="J2114" s="10">
        <f>_xlfn.XLOOKUP(Q1_2025[[#This Row],[Artikelnr]],Artikel_prijzen[Artnr],Artikel_prijzen[Prijs 2025],"")</f>
        <v>295</v>
      </c>
      <c r="K2114" s="10" t="str">
        <f>IF(Q1_2025[[#This Row],[Artikelprijs]]&lt;&gt;"",IF(Q1_2025[[#This Row],[Stuksprijs]]=Q1_2025[[#This Row],[Artikelprijs]],"Prijs gelijk","Prijs wijkt af"),"")</f>
        <v>Prijs wijkt af</v>
      </c>
      <c r="L2114" s="10"/>
      <c r="M2114" t="s">
        <v>536</v>
      </c>
      <c r="N2114" s="10">
        <f>IF(Q1_2025[[#This Row],[Prijstype]]="Artikelprijs",Q1_2025[[#This Row],[Artikelprijs]],Q1_2025[[#This Row],[Stuksprijs]])</f>
        <v>295</v>
      </c>
      <c r="O2114" s="10">
        <f>IF(Q1_2025[[#This Row],[Prijstype]]="Artikelprijs",Q1_2025[[#This Row],[Artikelprijs]] * Q1_2025[[#This Row],[Besteld]],Q1_2025[[#This Row],[Brutobedrag]])</f>
        <v>1770</v>
      </c>
      <c r="P2114" s="10">
        <f>IF(Q1_2025[[#This Row],[Prijstype]] = "Artikelprijs",Q1_2025[[#This Row],[Brutobedrag 2]]*(100-Q1_2025[[#This Row],[Relatiekorting percentage]])/100,Q1_2025[[#This Row],[Bruto - Rel.korting]])</f>
        <v>1770</v>
      </c>
    </row>
    <row r="2115" spans="1:16" x14ac:dyDescent="0.3">
      <c r="A2115" t="s">
        <v>337</v>
      </c>
      <c r="B2115">
        <v>5030228</v>
      </c>
      <c r="C2115" t="s">
        <v>113</v>
      </c>
      <c r="D2115">
        <v>4</v>
      </c>
      <c r="E2115" s="10">
        <v>236.9</v>
      </c>
      <c r="F2115" s="10">
        <v>947.6</v>
      </c>
      <c r="G2115" s="10">
        <v>947.6</v>
      </c>
      <c r="H2115">
        <v>0</v>
      </c>
      <c r="I2115" s="10" t="str">
        <f>_xlfn.XLOOKUP(Q1_2025[[#This Row],[Artikelnr]],Artikel_prijzen[Artnr],Artikel_prijzen[Groep],"")</f>
        <v>Rigging</v>
      </c>
      <c r="J2115" s="10">
        <f>_xlfn.XLOOKUP(Q1_2025[[#This Row],[Artikelnr]],Artikel_prijzen[Artnr],Artikel_prijzen[Prijs 2025],"")</f>
        <v>230</v>
      </c>
      <c r="K2115" s="10" t="str">
        <f>IF(Q1_2025[[#This Row],[Artikelprijs]]&lt;&gt;"",IF(Q1_2025[[#This Row],[Stuksprijs]]=Q1_2025[[#This Row],[Artikelprijs]],"Prijs gelijk","Prijs wijkt af"),"")</f>
        <v>Prijs wijkt af</v>
      </c>
      <c r="L2115" s="10"/>
      <c r="M2115" t="s">
        <v>536</v>
      </c>
      <c r="N2115" s="10">
        <f>IF(Q1_2025[[#This Row],[Prijstype]]="Artikelprijs",Q1_2025[[#This Row],[Artikelprijs]],Q1_2025[[#This Row],[Stuksprijs]])</f>
        <v>230</v>
      </c>
      <c r="O2115" s="10">
        <f>IF(Q1_2025[[#This Row],[Prijstype]]="Artikelprijs",Q1_2025[[#This Row],[Artikelprijs]] * Q1_2025[[#This Row],[Besteld]],Q1_2025[[#This Row],[Brutobedrag]])</f>
        <v>920</v>
      </c>
      <c r="P2115" s="10">
        <f>IF(Q1_2025[[#This Row],[Prijstype]] = "Artikelprijs",Q1_2025[[#This Row],[Brutobedrag 2]]*(100-Q1_2025[[#This Row],[Relatiekorting percentage]])/100,Q1_2025[[#This Row],[Bruto - Rel.korting]])</f>
        <v>920</v>
      </c>
    </row>
    <row r="2116" spans="1:16" x14ac:dyDescent="0.3">
      <c r="A2116" t="s">
        <v>337</v>
      </c>
      <c r="B2116">
        <v>5031008</v>
      </c>
      <c r="C2116" t="s">
        <v>142</v>
      </c>
      <c r="D2116">
        <v>10</v>
      </c>
      <c r="E2116" s="10">
        <v>59.74</v>
      </c>
      <c r="F2116" s="10">
        <v>597.4</v>
      </c>
      <c r="G2116" s="10">
        <v>537.66</v>
      </c>
      <c r="H2116">
        <v>10</v>
      </c>
      <c r="I2116" s="10" t="str">
        <f>_xlfn.XLOOKUP(Q1_2025[[#This Row],[Artikelnr]],Artikel_prijzen[Artnr],Artikel_prijzen[Groep],"")</f>
        <v/>
      </c>
      <c r="J2116" s="10" t="str">
        <f>_xlfn.XLOOKUP(Q1_2025[[#This Row],[Artikelnr]],Artikel_prijzen[Artnr],Artikel_prijzen[Prijs 2025],"")</f>
        <v/>
      </c>
      <c r="K2116" s="10" t="str">
        <f>IF(Q1_2025[[#This Row],[Artikelprijs]]&lt;&gt;"",IF(Q1_2025[[#This Row],[Stuksprijs]]=Q1_2025[[#This Row],[Artikelprijs]],"Prijs gelijk","Prijs wijkt af"),"")</f>
        <v/>
      </c>
      <c r="L2116" s="10"/>
      <c r="N2116" s="10">
        <f>IF(Q1_2025[[#This Row],[Prijstype]]="Artikelprijs",Q1_2025[[#This Row],[Artikelprijs]],Q1_2025[[#This Row],[Stuksprijs]])</f>
        <v>59.74</v>
      </c>
      <c r="O2116" s="10">
        <f>IF(Q1_2025[[#This Row],[Prijstype]]="Artikelprijs",Q1_2025[[#This Row],[Artikelprijs]] * Q1_2025[[#This Row],[Besteld]],Q1_2025[[#This Row],[Brutobedrag]])</f>
        <v>597.4</v>
      </c>
      <c r="P2116" s="10">
        <f>IF(Q1_2025[[#This Row],[Prijstype]] = "Artikelprijs",Q1_2025[[#This Row],[Brutobedrag 2]]*(100-Q1_2025[[#This Row],[Relatiekorting percentage]])/100,Q1_2025[[#This Row],[Bruto - Rel.korting]])</f>
        <v>537.66</v>
      </c>
    </row>
    <row r="2117" spans="1:16" x14ac:dyDescent="0.3">
      <c r="A2117" t="s">
        <v>337</v>
      </c>
      <c r="B2117">
        <v>5031013</v>
      </c>
      <c r="C2117" t="s">
        <v>146</v>
      </c>
      <c r="D2117">
        <v>4</v>
      </c>
      <c r="E2117" s="10">
        <v>44.29</v>
      </c>
      <c r="F2117" s="10">
        <v>177.16</v>
      </c>
      <c r="G2117" s="10">
        <v>159.44</v>
      </c>
      <c r="H2117">
        <v>10</v>
      </c>
      <c r="I2117" s="10" t="str">
        <f>_xlfn.XLOOKUP(Q1_2025[[#This Row],[Artikelnr]],Artikel_prijzen[Artnr],Artikel_prijzen[Groep],"")</f>
        <v/>
      </c>
      <c r="J2117" s="10" t="str">
        <f>_xlfn.XLOOKUP(Q1_2025[[#This Row],[Artikelnr]],Artikel_prijzen[Artnr],Artikel_prijzen[Prijs 2025],"")</f>
        <v/>
      </c>
      <c r="K2117" s="10" t="str">
        <f>IF(Q1_2025[[#This Row],[Artikelprijs]]&lt;&gt;"",IF(Q1_2025[[#This Row],[Stuksprijs]]=Q1_2025[[#This Row],[Artikelprijs]],"Prijs gelijk","Prijs wijkt af"),"")</f>
        <v/>
      </c>
      <c r="L2117" s="10"/>
      <c r="N2117" s="10">
        <f>IF(Q1_2025[[#This Row],[Prijstype]]="Artikelprijs",Q1_2025[[#This Row],[Artikelprijs]],Q1_2025[[#This Row],[Stuksprijs]])</f>
        <v>44.29</v>
      </c>
      <c r="O2117" s="10">
        <f>IF(Q1_2025[[#This Row],[Prijstype]]="Artikelprijs",Q1_2025[[#This Row],[Artikelprijs]] * Q1_2025[[#This Row],[Besteld]],Q1_2025[[#This Row],[Brutobedrag]])</f>
        <v>177.16</v>
      </c>
      <c r="P2117" s="10">
        <f>IF(Q1_2025[[#This Row],[Prijstype]] = "Artikelprijs",Q1_2025[[#This Row],[Brutobedrag 2]]*(100-Q1_2025[[#This Row],[Relatiekorting percentage]])/100,Q1_2025[[#This Row],[Bruto - Rel.korting]])</f>
        <v>159.44</v>
      </c>
    </row>
    <row r="2118" spans="1:16" x14ac:dyDescent="0.3">
      <c r="A2118" t="s">
        <v>337</v>
      </c>
      <c r="B2118">
        <v>2004055</v>
      </c>
      <c r="C2118" t="s">
        <v>215</v>
      </c>
      <c r="D2118">
        <v>1</v>
      </c>
      <c r="E2118" s="10">
        <v>13.79</v>
      </c>
      <c r="F2118" s="10">
        <v>13.79</v>
      </c>
      <c r="G2118" s="10">
        <v>12.41</v>
      </c>
      <c r="H2118">
        <v>10</v>
      </c>
      <c r="I2118" s="10" t="str">
        <f>_xlfn.XLOOKUP(Q1_2025[[#This Row],[Artikelnr]],Artikel_prijzen[Artnr],Artikel_prijzen[Groep],"")</f>
        <v/>
      </c>
      <c r="J2118" s="10" t="str">
        <f>_xlfn.XLOOKUP(Q1_2025[[#This Row],[Artikelnr]],Artikel_prijzen[Artnr],Artikel_prijzen[Prijs 2025],"")</f>
        <v/>
      </c>
      <c r="K2118" s="10" t="str">
        <f>IF(Q1_2025[[#This Row],[Artikelprijs]]&lt;&gt;"",IF(Q1_2025[[#This Row],[Stuksprijs]]=Q1_2025[[#This Row],[Artikelprijs]],"Prijs gelijk","Prijs wijkt af"),"")</f>
        <v/>
      </c>
      <c r="L2118" s="10"/>
      <c r="N2118" s="10">
        <f>IF(Q1_2025[[#This Row],[Prijstype]]="Artikelprijs",Q1_2025[[#This Row],[Artikelprijs]],Q1_2025[[#This Row],[Stuksprijs]])</f>
        <v>13.79</v>
      </c>
      <c r="O2118" s="10">
        <f>IF(Q1_2025[[#This Row],[Prijstype]]="Artikelprijs",Q1_2025[[#This Row],[Artikelprijs]] * Q1_2025[[#This Row],[Besteld]],Q1_2025[[#This Row],[Brutobedrag]])</f>
        <v>13.79</v>
      </c>
      <c r="P2118" s="10">
        <f>IF(Q1_2025[[#This Row],[Prijstype]] = "Artikelprijs",Q1_2025[[#This Row],[Brutobedrag 2]]*(100-Q1_2025[[#This Row],[Relatiekorting percentage]])/100,Q1_2025[[#This Row],[Bruto - Rel.korting]])</f>
        <v>12.41</v>
      </c>
    </row>
    <row r="2119" spans="1:16" x14ac:dyDescent="0.3">
      <c r="A2119" t="s">
        <v>337</v>
      </c>
      <c r="B2119">
        <v>2004032</v>
      </c>
      <c r="C2119" t="s">
        <v>43</v>
      </c>
      <c r="D2119">
        <v>2</v>
      </c>
      <c r="E2119" s="10">
        <v>16.22</v>
      </c>
      <c r="F2119" s="10">
        <v>32.44</v>
      </c>
      <c r="G2119" s="10">
        <v>29.2</v>
      </c>
      <c r="H2119">
        <v>10</v>
      </c>
      <c r="I2119" s="10" t="str">
        <f>_xlfn.XLOOKUP(Q1_2025[[#This Row],[Artikelnr]],Artikel_prijzen[Artnr],Artikel_prijzen[Groep],"")</f>
        <v/>
      </c>
      <c r="J2119" s="10" t="str">
        <f>_xlfn.XLOOKUP(Q1_2025[[#This Row],[Artikelnr]],Artikel_prijzen[Artnr],Artikel_prijzen[Prijs 2025],"")</f>
        <v/>
      </c>
      <c r="K2119" s="10" t="str">
        <f>IF(Q1_2025[[#This Row],[Artikelprijs]]&lt;&gt;"",IF(Q1_2025[[#This Row],[Stuksprijs]]=Q1_2025[[#This Row],[Artikelprijs]],"Prijs gelijk","Prijs wijkt af"),"")</f>
        <v/>
      </c>
      <c r="L2119" s="10"/>
      <c r="N2119" s="10">
        <f>IF(Q1_2025[[#This Row],[Prijstype]]="Artikelprijs",Q1_2025[[#This Row],[Artikelprijs]],Q1_2025[[#This Row],[Stuksprijs]])</f>
        <v>16.22</v>
      </c>
      <c r="O2119" s="10">
        <f>IF(Q1_2025[[#This Row],[Prijstype]]="Artikelprijs",Q1_2025[[#This Row],[Artikelprijs]] * Q1_2025[[#This Row],[Besteld]],Q1_2025[[#This Row],[Brutobedrag]])</f>
        <v>32.44</v>
      </c>
      <c r="P2119" s="10">
        <f>IF(Q1_2025[[#This Row],[Prijstype]] = "Artikelprijs",Q1_2025[[#This Row],[Brutobedrag 2]]*(100-Q1_2025[[#This Row],[Relatiekorting percentage]])/100,Q1_2025[[#This Row],[Bruto - Rel.korting]])</f>
        <v>29.2</v>
      </c>
    </row>
    <row r="2120" spans="1:16" x14ac:dyDescent="0.3">
      <c r="A2120" t="s">
        <v>337</v>
      </c>
      <c r="B2120">
        <v>5010002</v>
      </c>
      <c r="C2120" t="s">
        <v>338</v>
      </c>
      <c r="D2120">
        <v>12</v>
      </c>
      <c r="E2120" s="10">
        <v>66.95</v>
      </c>
      <c r="F2120" s="10">
        <v>803.4</v>
      </c>
      <c r="G2120" s="10">
        <v>723.06</v>
      </c>
      <c r="H2120">
        <v>10</v>
      </c>
      <c r="I2120" s="10" t="str">
        <f>_xlfn.XLOOKUP(Q1_2025[[#This Row],[Artikelnr]],Artikel_prijzen[Artnr],Artikel_prijzen[Groep],"")</f>
        <v/>
      </c>
      <c r="J2120" s="10" t="str">
        <f>_xlfn.XLOOKUP(Q1_2025[[#This Row],[Artikelnr]],Artikel_prijzen[Artnr],Artikel_prijzen[Prijs 2025],"")</f>
        <v/>
      </c>
      <c r="K2120" s="10" t="str">
        <f>IF(Q1_2025[[#This Row],[Artikelprijs]]&lt;&gt;"",IF(Q1_2025[[#This Row],[Stuksprijs]]=Q1_2025[[#This Row],[Artikelprijs]],"Prijs gelijk","Prijs wijkt af"),"")</f>
        <v/>
      </c>
      <c r="L2120" s="10"/>
      <c r="N2120" s="10">
        <f>IF(Q1_2025[[#This Row],[Prijstype]]="Artikelprijs",Q1_2025[[#This Row],[Artikelprijs]],Q1_2025[[#This Row],[Stuksprijs]])</f>
        <v>66.95</v>
      </c>
      <c r="O2120" s="10">
        <f>IF(Q1_2025[[#This Row],[Prijstype]]="Artikelprijs",Q1_2025[[#This Row],[Artikelprijs]] * Q1_2025[[#This Row],[Besteld]],Q1_2025[[#This Row],[Brutobedrag]])</f>
        <v>803.4</v>
      </c>
      <c r="P2120" s="10">
        <f>IF(Q1_2025[[#This Row],[Prijstype]] = "Artikelprijs",Q1_2025[[#This Row],[Brutobedrag 2]]*(100-Q1_2025[[#This Row],[Relatiekorting percentage]])/100,Q1_2025[[#This Row],[Bruto - Rel.korting]])</f>
        <v>723.06</v>
      </c>
    </row>
    <row r="2121" spans="1:16" x14ac:dyDescent="0.3">
      <c r="A2121" t="s">
        <v>337</v>
      </c>
      <c r="B2121">
        <v>1007051</v>
      </c>
      <c r="C2121" t="s">
        <v>54</v>
      </c>
      <c r="D2121">
        <v>7</v>
      </c>
      <c r="E2121" s="10">
        <v>88.57</v>
      </c>
      <c r="F2121" s="10">
        <v>619.99</v>
      </c>
      <c r="G2121" s="10">
        <v>557.99</v>
      </c>
      <c r="H2121">
        <v>10</v>
      </c>
      <c r="I2121" s="10" t="str">
        <f>_xlfn.XLOOKUP(Q1_2025[[#This Row],[Artikelnr]],Artikel_prijzen[Artnr],Artikel_prijzen[Groep],"")</f>
        <v/>
      </c>
      <c r="J2121" s="10" t="str">
        <f>_xlfn.XLOOKUP(Q1_2025[[#This Row],[Artikelnr]],Artikel_prijzen[Artnr],Artikel_prijzen[Prijs 2025],"")</f>
        <v/>
      </c>
      <c r="K2121" s="10" t="str">
        <f>IF(Q1_2025[[#This Row],[Artikelprijs]]&lt;&gt;"",IF(Q1_2025[[#This Row],[Stuksprijs]]=Q1_2025[[#This Row],[Artikelprijs]],"Prijs gelijk","Prijs wijkt af"),"")</f>
        <v/>
      </c>
      <c r="L2121" s="10"/>
      <c r="N2121" s="10">
        <f>IF(Q1_2025[[#This Row],[Prijstype]]="Artikelprijs",Q1_2025[[#This Row],[Artikelprijs]],Q1_2025[[#This Row],[Stuksprijs]])</f>
        <v>88.57</v>
      </c>
      <c r="O2121" s="10">
        <f>IF(Q1_2025[[#This Row],[Prijstype]]="Artikelprijs",Q1_2025[[#This Row],[Artikelprijs]] * Q1_2025[[#This Row],[Besteld]],Q1_2025[[#This Row],[Brutobedrag]])</f>
        <v>619.99</v>
      </c>
      <c r="P2121" s="10">
        <f>IF(Q1_2025[[#This Row],[Prijstype]] = "Artikelprijs",Q1_2025[[#This Row],[Brutobedrag 2]]*(100-Q1_2025[[#This Row],[Relatiekorting percentage]])/100,Q1_2025[[#This Row],[Bruto - Rel.korting]])</f>
        <v>557.99</v>
      </c>
    </row>
    <row r="2122" spans="1:16" x14ac:dyDescent="0.3">
      <c r="A2122" t="s">
        <v>337</v>
      </c>
      <c r="B2122">
        <v>1098002</v>
      </c>
      <c r="C2122" t="s">
        <v>265</v>
      </c>
      <c r="D2122">
        <v>1</v>
      </c>
      <c r="E2122" s="10">
        <v>-2967.36</v>
      </c>
      <c r="F2122" s="10">
        <v>-2967.36</v>
      </c>
      <c r="G2122" s="10">
        <v>-2967.36</v>
      </c>
      <c r="H2122">
        <v>0</v>
      </c>
      <c r="I2122" s="10" t="str">
        <f>_xlfn.XLOOKUP(Q1_2025[[#This Row],[Artikelnr]],Artikel_prijzen[Artnr],Artikel_prijzen[Groep],"")</f>
        <v/>
      </c>
      <c r="J2122" s="10" t="str">
        <f>_xlfn.XLOOKUP(Q1_2025[[#This Row],[Artikelnr]],Artikel_prijzen[Artnr],Artikel_prijzen[Prijs 2025],"")</f>
        <v/>
      </c>
      <c r="K2122" s="10" t="str">
        <f>IF(Q1_2025[[#This Row],[Artikelprijs]]&lt;&gt;"",IF(Q1_2025[[#This Row],[Stuksprijs]]=Q1_2025[[#This Row],[Artikelprijs]],"Prijs gelijk","Prijs wijkt af"),"")</f>
        <v/>
      </c>
      <c r="L2122" s="10"/>
      <c r="N2122" s="10">
        <f>IF(Q1_2025[[#This Row],[Prijstype]]="Artikelprijs",Q1_2025[[#This Row],[Artikelprijs]],Q1_2025[[#This Row],[Stuksprijs]])</f>
        <v>-2967.36</v>
      </c>
      <c r="O2122" s="10">
        <f>IF(Q1_2025[[#This Row],[Prijstype]]="Artikelprijs",Q1_2025[[#This Row],[Artikelprijs]] * Q1_2025[[#This Row],[Besteld]],Q1_2025[[#This Row],[Brutobedrag]])</f>
        <v>-2967.36</v>
      </c>
      <c r="P2122" s="10">
        <f>IF(Q1_2025[[#This Row],[Prijstype]] = "Artikelprijs",Q1_2025[[#This Row],[Brutobedrag 2]]*(100-Q1_2025[[#This Row],[Relatiekorting percentage]])/100,Q1_2025[[#This Row],[Bruto - Rel.korting]])</f>
        <v>-2967.36</v>
      </c>
    </row>
    <row r="2123" spans="1:16" x14ac:dyDescent="0.3">
      <c r="A2123" t="s">
        <v>337</v>
      </c>
      <c r="B2123">
        <v>5030229</v>
      </c>
      <c r="C2123" t="s">
        <v>18</v>
      </c>
      <c r="D2123">
        <v>4</v>
      </c>
      <c r="E2123" s="10">
        <v>303.85000000000002</v>
      </c>
      <c r="F2123" s="10">
        <v>1215.4000000000001</v>
      </c>
      <c r="G2123" s="10">
        <v>1215.4000000000001</v>
      </c>
      <c r="H2123">
        <v>0</v>
      </c>
      <c r="I2123" s="10" t="str">
        <f>_xlfn.XLOOKUP(Q1_2025[[#This Row],[Artikelnr]],Artikel_prijzen[Artnr],Artikel_prijzen[Groep],"")</f>
        <v>Rigging</v>
      </c>
      <c r="J2123" s="10">
        <f>_xlfn.XLOOKUP(Q1_2025[[#This Row],[Artikelnr]],Artikel_prijzen[Artnr],Artikel_prijzen[Prijs 2025],"")</f>
        <v>295</v>
      </c>
      <c r="K2123" s="10" t="str">
        <f>IF(Q1_2025[[#This Row],[Artikelprijs]]&lt;&gt;"",IF(Q1_2025[[#This Row],[Stuksprijs]]=Q1_2025[[#This Row],[Artikelprijs]],"Prijs gelijk","Prijs wijkt af"),"")</f>
        <v>Prijs wijkt af</v>
      </c>
      <c r="L2123" s="10"/>
      <c r="M2123" t="s">
        <v>536</v>
      </c>
      <c r="N2123" s="10">
        <f>IF(Q1_2025[[#This Row],[Prijstype]]="Artikelprijs",Q1_2025[[#This Row],[Artikelprijs]],Q1_2025[[#This Row],[Stuksprijs]])</f>
        <v>295</v>
      </c>
      <c r="O2123" s="10">
        <f>IF(Q1_2025[[#This Row],[Prijstype]]="Artikelprijs",Q1_2025[[#This Row],[Artikelprijs]] * Q1_2025[[#This Row],[Besteld]],Q1_2025[[#This Row],[Brutobedrag]])</f>
        <v>1180</v>
      </c>
      <c r="P2123" s="10">
        <f>IF(Q1_2025[[#This Row],[Prijstype]] = "Artikelprijs",Q1_2025[[#This Row],[Brutobedrag 2]]*(100-Q1_2025[[#This Row],[Relatiekorting percentage]])/100,Q1_2025[[#This Row],[Bruto - Rel.korting]])</f>
        <v>1180</v>
      </c>
    </row>
    <row r="2124" spans="1:16" x14ac:dyDescent="0.3">
      <c r="A2124" t="s">
        <v>337</v>
      </c>
      <c r="B2124">
        <v>5030232</v>
      </c>
      <c r="C2124" t="s">
        <v>116</v>
      </c>
      <c r="D2124">
        <v>1</v>
      </c>
      <c r="E2124" s="10">
        <v>144.19999999999999</v>
      </c>
      <c r="F2124" s="10">
        <v>144.19999999999999</v>
      </c>
      <c r="G2124" s="10">
        <v>144.19999999999999</v>
      </c>
      <c r="H2124">
        <v>0</v>
      </c>
      <c r="I2124" s="10" t="str">
        <f>_xlfn.XLOOKUP(Q1_2025[[#This Row],[Artikelnr]],Artikel_prijzen[Artnr],Artikel_prijzen[Groep],"")</f>
        <v>Rigging</v>
      </c>
      <c r="J2124" s="10">
        <f>_xlfn.XLOOKUP(Q1_2025[[#This Row],[Artikelnr]],Artikel_prijzen[Artnr],Artikel_prijzen[Prijs 2025],"")</f>
        <v>140</v>
      </c>
      <c r="K2124" s="10" t="str">
        <f>IF(Q1_2025[[#This Row],[Artikelprijs]]&lt;&gt;"",IF(Q1_2025[[#This Row],[Stuksprijs]]=Q1_2025[[#This Row],[Artikelprijs]],"Prijs gelijk","Prijs wijkt af"),"")</f>
        <v>Prijs wijkt af</v>
      </c>
      <c r="L2124" s="10"/>
      <c r="M2124" t="s">
        <v>536</v>
      </c>
      <c r="N2124" s="10">
        <f>IF(Q1_2025[[#This Row],[Prijstype]]="Artikelprijs",Q1_2025[[#This Row],[Artikelprijs]],Q1_2025[[#This Row],[Stuksprijs]])</f>
        <v>140</v>
      </c>
      <c r="O2124" s="10">
        <f>IF(Q1_2025[[#This Row],[Prijstype]]="Artikelprijs",Q1_2025[[#This Row],[Artikelprijs]] * Q1_2025[[#This Row],[Besteld]],Q1_2025[[#This Row],[Brutobedrag]])</f>
        <v>140</v>
      </c>
      <c r="P2124" s="10">
        <f>IF(Q1_2025[[#This Row],[Prijstype]] = "Artikelprijs",Q1_2025[[#This Row],[Brutobedrag 2]]*(100-Q1_2025[[#This Row],[Relatiekorting percentage]])/100,Q1_2025[[#This Row],[Bruto - Rel.korting]])</f>
        <v>140</v>
      </c>
    </row>
    <row r="2125" spans="1:16" x14ac:dyDescent="0.3">
      <c r="A2125" t="s">
        <v>337</v>
      </c>
      <c r="B2125">
        <v>5031040</v>
      </c>
      <c r="C2125" t="s">
        <v>39</v>
      </c>
      <c r="D2125">
        <v>2</v>
      </c>
      <c r="E2125" s="10">
        <v>147.81</v>
      </c>
      <c r="F2125" s="10">
        <v>295.62</v>
      </c>
      <c r="G2125" s="10">
        <v>221.71</v>
      </c>
      <c r="H2125">
        <v>25</v>
      </c>
      <c r="I2125" s="10" t="str">
        <f>_xlfn.XLOOKUP(Q1_2025[[#This Row],[Artikelnr]],Artikel_prijzen[Artnr],Artikel_prijzen[Groep],"")</f>
        <v/>
      </c>
      <c r="J2125" s="10" t="str">
        <f>_xlfn.XLOOKUP(Q1_2025[[#This Row],[Artikelnr]],Artikel_prijzen[Artnr],Artikel_prijzen[Prijs 2025],"")</f>
        <v/>
      </c>
      <c r="K2125" s="10" t="str">
        <f>IF(Q1_2025[[#This Row],[Artikelprijs]]&lt;&gt;"",IF(Q1_2025[[#This Row],[Stuksprijs]]=Q1_2025[[#This Row],[Artikelprijs]],"Prijs gelijk","Prijs wijkt af"),"")</f>
        <v/>
      </c>
      <c r="L2125" s="10"/>
      <c r="N2125" s="10">
        <f>IF(Q1_2025[[#This Row],[Prijstype]]="Artikelprijs",Q1_2025[[#This Row],[Artikelprijs]],Q1_2025[[#This Row],[Stuksprijs]])</f>
        <v>147.81</v>
      </c>
      <c r="O2125" s="10">
        <f>IF(Q1_2025[[#This Row],[Prijstype]]="Artikelprijs",Q1_2025[[#This Row],[Artikelprijs]] * Q1_2025[[#This Row],[Besteld]],Q1_2025[[#This Row],[Brutobedrag]])</f>
        <v>295.62</v>
      </c>
      <c r="P2125" s="10">
        <f>IF(Q1_2025[[#This Row],[Prijstype]] = "Artikelprijs",Q1_2025[[#This Row],[Brutobedrag 2]]*(100-Q1_2025[[#This Row],[Relatiekorting percentage]])/100,Q1_2025[[#This Row],[Bruto - Rel.korting]])</f>
        <v>221.71</v>
      </c>
    </row>
    <row r="2126" spans="1:16" x14ac:dyDescent="0.3">
      <c r="A2126" t="s">
        <v>337</v>
      </c>
      <c r="B2126">
        <v>5031039</v>
      </c>
      <c r="C2126" t="s">
        <v>104</v>
      </c>
      <c r="D2126">
        <v>4</v>
      </c>
      <c r="E2126" s="10">
        <v>114.58</v>
      </c>
      <c r="F2126" s="10">
        <v>458.32</v>
      </c>
      <c r="G2126" s="10">
        <v>343.74</v>
      </c>
      <c r="H2126">
        <v>25</v>
      </c>
      <c r="I2126" s="10" t="str">
        <f>_xlfn.XLOOKUP(Q1_2025[[#This Row],[Artikelnr]],Artikel_prijzen[Artnr],Artikel_prijzen[Groep],"")</f>
        <v/>
      </c>
      <c r="J2126" s="10" t="str">
        <f>_xlfn.XLOOKUP(Q1_2025[[#This Row],[Artikelnr]],Artikel_prijzen[Artnr],Artikel_prijzen[Prijs 2025],"")</f>
        <v/>
      </c>
      <c r="K2126" s="10" t="str">
        <f>IF(Q1_2025[[#This Row],[Artikelprijs]]&lt;&gt;"",IF(Q1_2025[[#This Row],[Stuksprijs]]=Q1_2025[[#This Row],[Artikelprijs]],"Prijs gelijk","Prijs wijkt af"),"")</f>
        <v/>
      </c>
      <c r="L2126" s="10"/>
      <c r="N2126" s="10">
        <f>IF(Q1_2025[[#This Row],[Prijstype]]="Artikelprijs",Q1_2025[[#This Row],[Artikelprijs]],Q1_2025[[#This Row],[Stuksprijs]])</f>
        <v>114.58</v>
      </c>
      <c r="O2126" s="10">
        <f>IF(Q1_2025[[#This Row],[Prijstype]]="Artikelprijs",Q1_2025[[#This Row],[Artikelprijs]] * Q1_2025[[#This Row],[Besteld]],Q1_2025[[#This Row],[Brutobedrag]])</f>
        <v>458.32</v>
      </c>
      <c r="P2126" s="10">
        <f>IF(Q1_2025[[#This Row],[Prijstype]] = "Artikelprijs",Q1_2025[[#This Row],[Brutobedrag 2]]*(100-Q1_2025[[#This Row],[Relatiekorting percentage]])/100,Q1_2025[[#This Row],[Bruto - Rel.korting]])</f>
        <v>343.74</v>
      </c>
    </row>
    <row r="2127" spans="1:16" x14ac:dyDescent="0.3">
      <c r="A2127" t="s">
        <v>337</v>
      </c>
      <c r="B2127">
        <v>5031036</v>
      </c>
      <c r="C2127" t="s">
        <v>36</v>
      </c>
      <c r="D2127">
        <v>2</v>
      </c>
      <c r="E2127" s="10">
        <v>45.32</v>
      </c>
      <c r="F2127" s="10">
        <v>90.64</v>
      </c>
      <c r="G2127" s="10">
        <v>67.98</v>
      </c>
      <c r="H2127">
        <v>25</v>
      </c>
      <c r="I2127" s="10" t="str">
        <f>_xlfn.XLOOKUP(Q1_2025[[#This Row],[Artikelnr]],Artikel_prijzen[Artnr],Artikel_prijzen[Groep],"")</f>
        <v/>
      </c>
      <c r="J2127" s="10" t="str">
        <f>_xlfn.XLOOKUP(Q1_2025[[#This Row],[Artikelnr]],Artikel_prijzen[Artnr],Artikel_prijzen[Prijs 2025],"")</f>
        <v/>
      </c>
      <c r="K2127" s="10" t="str">
        <f>IF(Q1_2025[[#This Row],[Artikelprijs]]&lt;&gt;"",IF(Q1_2025[[#This Row],[Stuksprijs]]=Q1_2025[[#This Row],[Artikelprijs]],"Prijs gelijk","Prijs wijkt af"),"")</f>
        <v/>
      </c>
      <c r="L2127" s="10"/>
      <c r="N2127" s="10">
        <f>IF(Q1_2025[[#This Row],[Prijstype]]="Artikelprijs",Q1_2025[[#This Row],[Artikelprijs]],Q1_2025[[#This Row],[Stuksprijs]])</f>
        <v>45.32</v>
      </c>
      <c r="O2127" s="10">
        <f>IF(Q1_2025[[#This Row],[Prijstype]]="Artikelprijs",Q1_2025[[#This Row],[Artikelprijs]] * Q1_2025[[#This Row],[Besteld]],Q1_2025[[#This Row],[Brutobedrag]])</f>
        <v>90.64</v>
      </c>
      <c r="P2127" s="10">
        <f>IF(Q1_2025[[#This Row],[Prijstype]] = "Artikelprijs",Q1_2025[[#This Row],[Brutobedrag 2]]*(100-Q1_2025[[#This Row],[Relatiekorting percentage]])/100,Q1_2025[[#This Row],[Bruto - Rel.korting]])</f>
        <v>67.98</v>
      </c>
    </row>
    <row r="2128" spans="1:16" x14ac:dyDescent="0.3">
      <c r="A2128" t="s">
        <v>337</v>
      </c>
      <c r="B2128">
        <v>2002033</v>
      </c>
      <c r="C2128" t="s">
        <v>106</v>
      </c>
      <c r="D2128">
        <v>4</v>
      </c>
      <c r="E2128" s="10">
        <v>63</v>
      </c>
      <c r="F2128" s="10">
        <v>0</v>
      </c>
      <c r="G2128" s="10">
        <v>0</v>
      </c>
      <c r="H2128">
        <v>0</v>
      </c>
      <c r="I2128" s="10" t="str">
        <f>_xlfn.XLOOKUP(Q1_2025[[#This Row],[Artikelnr]],Artikel_prijzen[Artnr],Artikel_prijzen[Groep],"")</f>
        <v/>
      </c>
      <c r="J2128" s="10" t="str">
        <f>_xlfn.XLOOKUP(Q1_2025[[#This Row],[Artikelnr]],Artikel_prijzen[Artnr],Artikel_prijzen[Prijs 2025],"")</f>
        <v/>
      </c>
      <c r="K2128" s="10" t="str">
        <f>IF(Q1_2025[[#This Row],[Artikelprijs]]&lt;&gt;"",IF(Q1_2025[[#This Row],[Stuksprijs]]=Q1_2025[[#This Row],[Artikelprijs]],"Prijs gelijk","Prijs wijkt af"),"")</f>
        <v/>
      </c>
      <c r="L2128" s="10"/>
      <c r="N2128" s="10">
        <f>IF(Q1_2025[[#This Row],[Prijstype]]="Artikelprijs",Q1_2025[[#This Row],[Artikelprijs]],Q1_2025[[#This Row],[Stuksprijs]])</f>
        <v>63</v>
      </c>
      <c r="O2128" s="10">
        <f>IF(Q1_2025[[#This Row],[Prijstype]]="Artikelprijs",Q1_2025[[#This Row],[Artikelprijs]] * Q1_2025[[#This Row],[Besteld]],Q1_2025[[#This Row],[Brutobedrag]])</f>
        <v>0</v>
      </c>
      <c r="P2128" s="10">
        <f>IF(Q1_2025[[#This Row],[Prijstype]] = "Artikelprijs",Q1_2025[[#This Row],[Brutobedrag 2]]*(100-Q1_2025[[#This Row],[Relatiekorting percentage]])/100,Q1_2025[[#This Row],[Bruto - Rel.korting]])</f>
        <v>0</v>
      </c>
    </row>
    <row r="2129" spans="1:16" x14ac:dyDescent="0.3">
      <c r="A2129" t="s">
        <v>337</v>
      </c>
      <c r="B2129">
        <v>5031056</v>
      </c>
      <c r="C2129" t="s">
        <v>15</v>
      </c>
      <c r="D2129">
        <v>4</v>
      </c>
      <c r="E2129" s="10">
        <v>69.78</v>
      </c>
      <c r="F2129" s="10">
        <v>279.12</v>
      </c>
      <c r="G2129" s="10">
        <v>209.34</v>
      </c>
      <c r="H2129">
        <v>25</v>
      </c>
      <c r="I2129" s="10" t="str">
        <f>_xlfn.XLOOKUP(Q1_2025[[#This Row],[Artikelnr]],Artikel_prijzen[Artnr],Artikel_prijzen[Groep],"")</f>
        <v/>
      </c>
      <c r="J2129" s="10" t="str">
        <f>_xlfn.XLOOKUP(Q1_2025[[#This Row],[Artikelnr]],Artikel_prijzen[Artnr],Artikel_prijzen[Prijs 2025],"")</f>
        <v/>
      </c>
      <c r="K2129" s="10" t="str">
        <f>IF(Q1_2025[[#This Row],[Artikelprijs]]&lt;&gt;"",IF(Q1_2025[[#This Row],[Stuksprijs]]=Q1_2025[[#This Row],[Artikelprijs]],"Prijs gelijk","Prijs wijkt af"),"")</f>
        <v/>
      </c>
      <c r="L2129" s="10"/>
      <c r="N2129" s="10">
        <f>IF(Q1_2025[[#This Row],[Prijstype]]="Artikelprijs",Q1_2025[[#This Row],[Artikelprijs]],Q1_2025[[#This Row],[Stuksprijs]])</f>
        <v>69.78</v>
      </c>
      <c r="O2129" s="10">
        <f>IF(Q1_2025[[#This Row],[Prijstype]]="Artikelprijs",Q1_2025[[#This Row],[Artikelprijs]] * Q1_2025[[#This Row],[Besteld]],Q1_2025[[#This Row],[Brutobedrag]])</f>
        <v>279.12</v>
      </c>
      <c r="P2129" s="10">
        <f>IF(Q1_2025[[#This Row],[Prijstype]] = "Artikelprijs",Q1_2025[[#This Row],[Brutobedrag 2]]*(100-Q1_2025[[#This Row],[Relatiekorting percentage]])/100,Q1_2025[[#This Row],[Bruto - Rel.korting]])</f>
        <v>209.34</v>
      </c>
    </row>
    <row r="2130" spans="1:16" x14ac:dyDescent="0.3">
      <c r="A2130" t="s">
        <v>337</v>
      </c>
      <c r="B2130">
        <v>5031009</v>
      </c>
      <c r="C2130" t="s">
        <v>141</v>
      </c>
      <c r="D2130">
        <v>2</v>
      </c>
      <c r="E2130" s="10">
        <v>89.61</v>
      </c>
      <c r="F2130" s="10">
        <v>179.22</v>
      </c>
      <c r="G2130" s="10">
        <v>134.41</v>
      </c>
      <c r="H2130">
        <v>25</v>
      </c>
      <c r="I2130" s="10" t="str">
        <f>_xlfn.XLOOKUP(Q1_2025[[#This Row],[Artikelnr]],Artikel_prijzen[Artnr],Artikel_prijzen[Groep],"")</f>
        <v/>
      </c>
      <c r="J2130" s="10" t="str">
        <f>_xlfn.XLOOKUP(Q1_2025[[#This Row],[Artikelnr]],Artikel_prijzen[Artnr],Artikel_prijzen[Prijs 2025],"")</f>
        <v/>
      </c>
      <c r="K2130" s="10" t="str">
        <f>IF(Q1_2025[[#This Row],[Artikelprijs]]&lt;&gt;"",IF(Q1_2025[[#This Row],[Stuksprijs]]=Q1_2025[[#This Row],[Artikelprijs]],"Prijs gelijk","Prijs wijkt af"),"")</f>
        <v/>
      </c>
      <c r="L2130" s="10"/>
      <c r="N2130" s="10">
        <f>IF(Q1_2025[[#This Row],[Prijstype]]="Artikelprijs",Q1_2025[[#This Row],[Artikelprijs]],Q1_2025[[#This Row],[Stuksprijs]])</f>
        <v>89.61</v>
      </c>
      <c r="O2130" s="10">
        <f>IF(Q1_2025[[#This Row],[Prijstype]]="Artikelprijs",Q1_2025[[#This Row],[Artikelprijs]] * Q1_2025[[#This Row],[Besteld]],Q1_2025[[#This Row],[Brutobedrag]])</f>
        <v>179.22</v>
      </c>
      <c r="P2130" s="10">
        <f>IF(Q1_2025[[#This Row],[Prijstype]] = "Artikelprijs",Q1_2025[[#This Row],[Brutobedrag 2]]*(100-Q1_2025[[#This Row],[Relatiekorting percentage]])/100,Q1_2025[[#This Row],[Bruto - Rel.korting]])</f>
        <v>134.41</v>
      </c>
    </row>
    <row r="2131" spans="1:16" x14ac:dyDescent="0.3">
      <c r="A2131" t="s">
        <v>337</v>
      </c>
      <c r="B2131">
        <v>5031008</v>
      </c>
      <c r="C2131" t="s">
        <v>142</v>
      </c>
      <c r="D2131">
        <v>2</v>
      </c>
      <c r="E2131" s="10">
        <v>59.74</v>
      </c>
      <c r="F2131" s="10">
        <v>119.48</v>
      </c>
      <c r="G2131" s="10">
        <v>89.61</v>
      </c>
      <c r="H2131">
        <v>25</v>
      </c>
      <c r="I2131" s="10" t="str">
        <f>_xlfn.XLOOKUP(Q1_2025[[#This Row],[Artikelnr]],Artikel_prijzen[Artnr],Artikel_prijzen[Groep],"")</f>
        <v/>
      </c>
      <c r="J2131" s="10" t="str">
        <f>_xlfn.XLOOKUP(Q1_2025[[#This Row],[Artikelnr]],Artikel_prijzen[Artnr],Artikel_prijzen[Prijs 2025],"")</f>
        <v/>
      </c>
      <c r="K2131" s="10" t="str">
        <f>IF(Q1_2025[[#This Row],[Artikelprijs]]&lt;&gt;"",IF(Q1_2025[[#This Row],[Stuksprijs]]=Q1_2025[[#This Row],[Artikelprijs]],"Prijs gelijk","Prijs wijkt af"),"")</f>
        <v/>
      </c>
      <c r="L2131" s="10"/>
      <c r="N2131" s="10">
        <f>IF(Q1_2025[[#This Row],[Prijstype]]="Artikelprijs",Q1_2025[[#This Row],[Artikelprijs]],Q1_2025[[#This Row],[Stuksprijs]])</f>
        <v>59.74</v>
      </c>
      <c r="O2131" s="10">
        <f>IF(Q1_2025[[#This Row],[Prijstype]]="Artikelprijs",Q1_2025[[#This Row],[Artikelprijs]] * Q1_2025[[#This Row],[Besteld]],Q1_2025[[#This Row],[Brutobedrag]])</f>
        <v>119.48</v>
      </c>
      <c r="P2131" s="10">
        <f>IF(Q1_2025[[#This Row],[Prijstype]] = "Artikelprijs",Q1_2025[[#This Row],[Brutobedrag 2]]*(100-Q1_2025[[#This Row],[Relatiekorting percentage]])/100,Q1_2025[[#This Row],[Bruto - Rel.korting]])</f>
        <v>89.61</v>
      </c>
    </row>
    <row r="2132" spans="1:16" x14ac:dyDescent="0.3">
      <c r="A2132" t="s">
        <v>337</v>
      </c>
      <c r="B2132">
        <v>2004027</v>
      </c>
      <c r="C2132" t="s">
        <v>339</v>
      </c>
      <c r="D2132">
        <v>4</v>
      </c>
      <c r="E2132" s="10">
        <v>16.54</v>
      </c>
      <c r="F2132" s="10">
        <v>66.16</v>
      </c>
      <c r="G2132" s="10">
        <v>49.62</v>
      </c>
      <c r="H2132">
        <v>25</v>
      </c>
      <c r="I2132" s="10" t="str">
        <f>_xlfn.XLOOKUP(Q1_2025[[#This Row],[Artikelnr]],Artikel_prijzen[Artnr],Artikel_prijzen[Groep],"")</f>
        <v/>
      </c>
      <c r="J2132" s="10" t="str">
        <f>_xlfn.XLOOKUP(Q1_2025[[#This Row],[Artikelnr]],Artikel_prijzen[Artnr],Artikel_prijzen[Prijs 2025],"")</f>
        <v/>
      </c>
      <c r="K2132" s="10" t="str">
        <f>IF(Q1_2025[[#This Row],[Artikelprijs]]&lt;&gt;"",IF(Q1_2025[[#This Row],[Stuksprijs]]=Q1_2025[[#This Row],[Artikelprijs]],"Prijs gelijk","Prijs wijkt af"),"")</f>
        <v/>
      </c>
      <c r="L2132" s="10"/>
      <c r="N2132" s="10">
        <f>IF(Q1_2025[[#This Row],[Prijstype]]="Artikelprijs",Q1_2025[[#This Row],[Artikelprijs]],Q1_2025[[#This Row],[Stuksprijs]])</f>
        <v>16.54</v>
      </c>
      <c r="O2132" s="10">
        <f>IF(Q1_2025[[#This Row],[Prijstype]]="Artikelprijs",Q1_2025[[#This Row],[Artikelprijs]] * Q1_2025[[#This Row],[Besteld]],Q1_2025[[#This Row],[Brutobedrag]])</f>
        <v>66.16</v>
      </c>
      <c r="P2132" s="10">
        <f>IF(Q1_2025[[#This Row],[Prijstype]] = "Artikelprijs",Q1_2025[[#This Row],[Brutobedrag 2]]*(100-Q1_2025[[#This Row],[Relatiekorting percentage]])/100,Q1_2025[[#This Row],[Bruto - Rel.korting]])</f>
        <v>49.62</v>
      </c>
    </row>
    <row r="2133" spans="1:16" x14ac:dyDescent="0.3">
      <c r="A2133" t="s">
        <v>337</v>
      </c>
      <c r="B2133">
        <v>1007057</v>
      </c>
      <c r="C2133" t="s">
        <v>340</v>
      </c>
      <c r="D2133">
        <v>6</v>
      </c>
      <c r="E2133" s="10">
        <v>78</v>
      </c>
      <c r="F2133" s="10">
        <v>468</v>
      </c>
      <c r="G2133" s="10">
        <v>351</v>
      </c>
      <c r="H2133">
        <v>25</v>
      </c>
      <c r="I2133" s="10" t="str">
        <f>_xlfn.XLOOKUP(Q1_2025[[#This Row],[Artikelnr]],Artikel_prijzen[Artnr],Artikel_prijzen[Groep],"")</f>
        <v/>
      </c>
      <c r="J2133" s="10" t="str">
        <f>_xlfn.XLOOKUP(Q1_2025[[#This Row],[Artikelnr]],Artikel_prijzen[Artnr],Artikel_prijzen[Prijs 2025],"")</f>
        <v/>
      </c>
      <c r="K2133" s="10" t="str">
        <f>IF(Q1_2025[[#This Row],[Artikelprijs]]&lt;&gt;"",IF(Q1_2025[[#This Row],[Stuksprijs]]=Q1_2025[[#This Row],[Artikelprijs]],"Prijs gelijk","Prijs wijkt af"),"")</f>
        <v/>
      </c>
      <c r="L2133" s="10"/>
      <c r="N2133" s="10">
        <f>IF(Q1_2025[[#This Row],[Prijstype]]="Artikelprijs",Q1_2025[[#This Row],[Artikelprijs]],Q1_2025[[#This Row],[Stuksprijs]])</f>
        <v>78</v>
      </c>
      <c r="O2133" s="10">
        <f>IF(Q1_2025[[#This Row],[Prijstype]]="Artikelprijs",Q1_2025[[#This Row],[Artikelprijs]] * Q1_2025[[#This Row],[Besteld]],Q1_2025[[#This Row],[Brutobedrag]])</f>
        <v>468</v>
      </c>
      <c r="P2133" s="10">
        <f>IF(Q1_2025[[#This Row],[Prijstype]] = "Artikelprijs",Q1_2025[[#This Row],[Brutobedrag 2]]*(100-Q1_2025[[#This Row],[Relatiekorting percentage]])/100,Q1_2025[[#This Row],[Bruto - Rel.korting]])</f>
        <v>351</v>
      </c>
    </row>
    <row r="2134" spans="1:16" x14ac:dyDescent="0.3">
      <c r="A2134" t="s">
        <v>337</v>
      </c>
      <c r="B2134">
        <v>1007051</v>
      </c>
      <c r="C2134" t="s">
        <v>54</v>
      </c>
      <c r="D2134">
        <v>10</v>
      </c>
      <c r="E2134" s="10">
        <v>88.57</v>
      </c>
      <c r="F2134" s="10">
        <v>885.7</v>
      </c>
      <c r="G2134" s="10">
        <v>664.27</v>
      </c>
      <c r="H2134">
        <v>25</v>
      </c>
      <c r="I2134" s="10" t="str">
        <f>_xlfn.XLOOKUP(Q1_2025[[#This Row],[Artikelnr]],Artikel_prijzen[Artnr],Artikel_prijzen[Groep],"")</f>
        <v/>
      </c>
      <c r="J2134" s="10" t="str">
        <f>_xlfn.XLOOKUP(Q1_2025[[#This Row],[Artikelnr]],Artikel_prijzen[Artnr],Artikel_prijzen[Prijs 2025],"")</f>
        <v/>
      </c>
      <c r="K2134" s="10" t="str">
        <f>IF(Q1_2025[[#This Row],[Artikelprijs]]&lt;&gt;"",IF(Q1_2025[[#This Row],[Stuksprijs]]=Q1_2025[[#This Row],[Artikelprijs]],"Prijs gelijk","Prijs wijkt af"),"")</f>
        <v/>
      </c>
      <c r="L2134" s="10"/>
      <c r="N2134" s="10">
        <f>IF(Q1_2025[[#This Row],[Prijstype]]="Artikelprijs",Q1_2025[[#This Row],[Artikelprijs]],Q1_2025[[#This Row],[Stuksprijs]])</f>
        <v>88.57</v>
      </c>
      <c r="O2134" s="10">
        <f>IF(Q1_2025[[#This Row],[Prijstype]]="Artikelprijs",Q1_2025[[#This Row],[Artikelprijs]] * Q1_2025[[#This Row],[Besteld]],Q1_2025[[#This Row],[Brutobedrag]])</f>
        <v>885.7</v>
      </c>
      <c r="P2134" s="10">
        <f>IF(Q1_2025[[#This Row],[Prijstype]] = "Artikelprijs",Q1_2025[[#This Row],[Brutobedrag 2]]*(100-Q1_2025[[#This Row],[Relatiekorting percentage]])/100,Q1_2025[[#This Row],[Bruto - Rel.korting]])</f>
        <v>664.27</v>
      </c>
    </row>
    <row r="2135" spans="1:16" x14ac:dyDescent="0.3">
      <c r="A2135" t="s">
        <v>337</v>
      </c>
      <c r="B2135">
        <v>1007051</v>
      </c>
      <c r="C2135" t="s">
        <v>54</v>
      </c>
      <c r="D2135">
        <v>1</v>
      </c>
      <c r="E2135" s="10">
        <v>88.57</v>
      </c>
      <c r="F2135" s="10">
        <v>0</v>
      </c>
      <c r="G2135" s="10">
        <v>0</v>
      </c>
      <c r="H2135">
        <v>0</v>
      </c>
      <c r="I2135" s="10" t="str">
        <f>_xlfn.XLOOKUP(Q1_2025[[#This Row],[Artikelnr]],Artikel_prijzen[Artnr],Artikel_prijzen[Groep],"")</f>
        <v/>
      </c>
      <c r="J2135" s="10" t="str">
        <f>_xlfn.XLOOKUP(Q1_2025[[#This Row],[Artikelnr]],Artikel_prijzen[Artnr],Artikel_prijzen[Prijs 2025],"")</f>
        <v/>
      </c>
      <c r="K2135" s="10" t="str">
        <f>IF(Q1_2025[[#This Row],[Artikelprijs]]&lt;&gt;"",IF(Q1_2025[[#This Row],[Stuksprijs]]=Q1_2025[[#This Row],[Artikelprijs]],"Prijs gelijk","Prijs wijkt af"),"")</f>
        <v/>
      </c>
      <c r="L2135" s="10"/>
      <c r="N2135" s="10">
        <f>IF(Q1_2025[[#This Row],[Prijstype]]="Artikelprijs",Q1_2025[[#This Row],[Artikelprijs]],Q1_2025[[#This Row],[Stuksprijs]])</f>
        <v>88.57</v>
      </c>
      <c r="O2135" s="10">
        <f>IF(Q1_2025[[#This Row],[Prijstype]]="Artikelprijs",Q1_2025[[#This Row],[Artikelprijs]] * Q1_2025[[#This Row],[Besteld]],Q1_2025[[#This Row],[Brutobedrag]])</f>
        <v>0</v>
      </c>
      <c r="P2135" s="10">
        <f>IF(Q1_2025[[#This Row],[Prijstype]] = "Artikelprijs",Q1_2025[[#This Row],[Brutobedrag 2]]*(100-Q1_2025[[#This Row],[Relatiekorting percentage]])/100,Q1_2025[[#This Row],[Bruto - Rel.korting]])</f>
        <v>0</v>
      </c>
    </row>
    <row r="2136" spans="1:16" x14ac:dyDescent="0.3">
      <c r="A2136" t="s">
        <v>337</v>
      </c>
      <c r="B2136">
        <v>1002060</v>
      </c>
      <c r="C2136" t="s">
        <v>338</v>
      </c>
      <c r="D2136">
        <v>6</v>
      </c>
      <c r="E2136" s="10">
        <v>49</v>
      </c>
      <c r="F2136" s="10">
        <v>294</v>
      </c>
      <c r="G2136" s="10">
        <v>220.5</v>
      </c>
      <c r="H2136">
        <v>25</v>
      </c>
      <c r="I2136" s="10" t="str">
        <f>_xlfn.XLOOKUP(Q1_2025[[#This Row],[Artikelnr]],Artikel_prijzen[Artnr],Artikel_prijzen[Groep],"")</f>
        <v/>
      </c>
      <c r="J2136" s="10" t="str">
        <f>_xlfn.XLOOKUP(Q1_2025[[#This Row],[Artikelnr]],Artikel_prijzen[Artnr],Artikel_prijzen[Prijs 2025],"")</f>
        <v/>
      </c>
      <c r="K2136" s="10" t="str">
        <f>IF(Q1_2025[[#This Row],[Artikelprijs]]&lt;&gt;"",IF(Q1_2025[[#This Row],[Stuksprijs]]=Q1_2025[[#This Row],[Artikelprijs]],"Prijs gelijk","Prijs wijkt af"),"")</f>
        <v/>
      </c>
      <c r="L2136" s="10"/>
      <c r="N2136" s="10">
        <f>IF(Q1_2025[[#This Row],[Prijstype]]="Artikelprijs",Q1_2025[[#This Row],[Artikelprijs]],Q1_2025[[#This Row],[Stuksprijs]])</f>
        <v>49</v>
      </c>
      <c r="O2136" s="10">
        <f>IF(Q1_2025[[#This Row],[Prijstype]]="Artikelprijs",Q1_2025[[#This Row],[Artikelprijs]] * Q1_2025[[#This Row],[Besteld]],Q1_2025[[#This Row],[Brutobedrag]])</f>
        <v>294</v>
      </c>
      <c r="P2136" s="10">
        <f>IF(Q1_2025[[#This Row],[Prijstype]] = "Artikelprijs",Q1_2025[[#This Row],[Brutobedrag 2]]*(100-Q1_2025[[#This Row],[Relatiekorting percentage]])/100,Q1_2025[[#This Row],[Bruto - Rel.korting]])</f>
        <v>220.5</v>
      </c>
    </row>
    <row r="2137" spans="1:16" x14ac:dyDescent="0.3">
      <c r="A2137" t="s">
        <v>337</v>
      </c>
      <c r="B2137">
        <v>1002060</v>
      </c>
      <c r="C2137" t="s">
        <v>338</v>
      </c>
      <c r="D2137">
        <v>1</v>
      </c>
      <c r="E2137" s="10">
        <v>49</v>
      </c>
      <c r="F2137" s="10">
        <v>0</v>
      </c>
      <c r="G2137" s="10">
        <v>0</v>
      </c>
      <c r="H2137">
        <v>0</v>
      </c>
      <c r="I2137" s="10" t="str">
        <f>_xlfn.XLOOKUP(Q1_2025[[#This Row],[Artikelnr]],Artikel_prijzen[Artnr],Artikel_prijzen[Groep],"")</f>
        <v/>
      </c>
      <c r="J2137" s="10" t="str">
        <f>_xlfn.XLOOKUP(Q1_2025[[#This Row],[Artikelnr]],Artikel_prijzen[Artnr],Artikel_prijzen[Prijs 2025],"")</f>
        <v/>
      </c>
      <c r="K2137" s="10" t="str">
        <f>IF(Q1_2025[[#This Row],[Artikelprijs]]&lt;&gt;"",IF(Q1_2025[[#This Row],[Stuksprijs]]=Q1_2025[[#This Row],[Artikelprijs]],"Prijs gelijk","Prijs wijkt af"),"")</f>
        <v/>
      </c>
      <c r="L2137" s="10"/>
      <c r="N2137" s="10">
        <f>IF(Q1_2025[[#This Row],[Prijstype]]="Artikelprijs",Q1_2025[[#This Row],[Artikelprijs]],Q1_2025[[#This Row],[Stuksprijs]])</f>
        <v>49</v>
      </c>
      <c r="O2137" s="10">
        <f>IF(Q1_2025[[#This Row],[Prijstype]]="Artikelprijs",Q1_2025[[#This Row],[Artikelprijs]] * Q1_2025[[#This Row],[Besteld]],Q1_2025[[#This Row],[Brutobedrag]])</f>
        <v>0</v>
      </c>
      <c r="P2137" s="10">
        <f>IF(Q1_2025[[#This Row],[Prijstype]] = "Artikelprijs",Q1_2025[[#This Row],[Brutobedrag 2]]*(100-Q1_2025[[#This Row],[Relatiekorting percentage]])/100,Q1_2025[[#This Row],[Bruto - Rel.korting]])</f>
        <v>0</v>
      </c>
    </row>
    <row r="2138" spans="1:16" x14ac:dyDescent="0.3">
      <c r="A2138" t="s">
        <v>337</v>
      </c>
      <c r="B2138">
        <v>3001046</v>
      </c>
      <c r="C2138" t="s">
        <v>61</v>
      </c>
      <c r="D2138">
        <v>15</v>
      </c>
      <c r="E2138" s="10">
        <v>3.5</v>
      </c>
      <c r="F2138" s="10">
        <v>0</v>
      </c>
      <c r="G2138" s="10">
        <v>0</v>
      </c>
      <c r="H2138">
        <v>0</v>
      </c>
      <c r="I2138" s="10" t="str">
        <f>_xlfn.XLOOKUP(Q1_2025[[#This Row],[Artikelnr]],Artikel_prijzen[Artnr],Artikel_prijzen[Groep],"")</f>
        <v/>
      </c>
      <c r="J2138" s="10" t="str">
        <f>_xlfn.XLOOKUP(Q1_2025[[#This Row],[Artikelnr]],Artikel_prijzen[Artnr],Artikel_prijzen[Prijs 2025],"")</f>
        <v/>
      </c>
      <c r="K2138" s="10" t="str">
        <f>IF(Q1_2025[[#This Row],[Artikelprijs]]&lt;&gt;"",IF(Q1_2025[[#This Row],[Stuksprijs]]=Q1_2025[[#This Row],[Artikelprijs]],"Prijs gelijk","Prijs wijkt af"),"")</f>
        <v/>
      </c>
      <c r="L2138" s="10"/>
      <c r="N2138" s="10">
        <f>IF(Q1_2025[[#This Row],[Prijstype]]="Artikelprijs",Q1_2025[[#This Row],[Artikelprijs]],Q1_2025[[#This Row],[Stuksprijs]])</f>
        <v>3.5</v>
      </c>
      <c r="O2138" s="10">
        <f>IF(Q1_2025[[#This Row],[Prijstype]]="Artikelprijs",Q1_2025[[#This Row],[Artikelprijs]] * Q1_2025[[#This Row],[Besteld]],Q1_2025[[#This Row],[Brutobedrag]])</f>
        <v>0</v>
      </c>
      <c r="P2138" s="10">
        <f>IF(Q1_2025[[#This Row],[Prijstype]] = "Artikelprijs",Q1_2025[[#This Row],[Brutobedrag 2]]*(100-Q1_2025[[#This Row],[Relatiekorting percentage]])/100,Q1_2025[[#This Row],[Bruto - Rel.korting]])</f>
        <v>0</v>
      </c>
    </row>
    <row r="2139" spans="1:16" x14ac:dyDescent="0.3">
      <c r="A2139" t="s">
        <v>337</v>
      </c>
      <c r="B2139">
        <v>3001035</v>
      </c>
      <c r="C2139" t="s">
        <v>62</v>
      </c>
      <c r="D2139">
        <v>6</v>
      </c>
      <c r="E2139" s="10">
        <v>2</v>
      </c>
      <c r="F2139" s="10">
        <v>0</v>
      </c>
      <c r="G2139" s="10">
        <v>0</v>
      </c>
      <c r="H2139">
        <v>0</v>
      </c>
      <c r="I2139" s="10" t="str">
        <f>_xlfn.XLOOKUP(Q1_2025[[#This Row],[Artikelnr]],Artikel_prijzen[Artnr],Artikel_prijzen[Groep],"")</f>
        <v/>
      </c>
      <c r="J2139" s="10" t="str">
        <f>_xlfn.XLOOKUP(Q1_2025[[#This Row],[Artikelnr]],Artikel_prijzen[Artnr],Artikel_prijzen[Prijs 2025],"")</f>
        <v/>
      </c>
      <c r="K2139" s="10" t="str">
        <f>IF(Q1_2025[[#This Row],[Artikelprijs]]&lt;&gt;"",IF(Q1_2025[[#This Row],[Stuksprijs]]=Q1_2025[[#This Row],[Artikelprijs]],"Prijs gelijk","Prijs wijkt af"),"")</f>
        <v/>
      </c>
      <c r="L2139" s="10"/>
      <c r="N2139" s="10">
        <f>IF(Q1_2025[[#This Row],[Prijstype]]="Artikelprijs",Q1_2025[[#This Row],[Artikelprijs]],Q1_2025[[#This Row],[Stuksprijs]])</f>
        <v>2</v>
      </c>
      <c r="O2139" s="10">
        <f>IF(Q1_2025[[#This Row],[Prijstype]]="Artikelprijs",Q1_2025[[#This Row],[Artikelprijs]] * Q1_2025[[#This Row],[Besteld]],Q1_2025[[#This Row],[Brutobedrag]])</f>
        <v>0</v>
      </c>
      <c r="P2139" s="10">
        <f>IF(Q1_2025[[#This Row],[Prijstype]] = "Artikelprijs",Q1_2025[[#This Row],[Brutobedrag 2]]*(100-Q1_2025[[#This Row],[Relatiekorting percentage]])/100,Q1_2025[[#This Row],[Bruto - Rel.korting]])</f>
        <v>0</v>
      </c>
    </row>
    <row r="2140" spans="1:16" x14ac:dyDescent="0.3">
      <c r="A2140" t="s">
        <v>337</v>
      </c>
      <c r="B2140">
        <v>3001036</v>
      </c>
      <c r="C2140" t="s">
        <v>63</v>
      </c>
      <c r="D2140">
        <v>6</v>
      </c>
      <c r="E2140" s="10">
        <v>3</v>
      </c>
      <c r="F2140" s="10">
        <v>0</v>
      </c>
      <c r="G2140" s="10">
        <v>0</v>
      </c>
      <c r="H2140">
        <v>0</v>
      </c>
      <c r="I2140" s="10" t="str">
        <f>_xlfn.XLOOKUP(Q1_2025[[#This Row],[Artikelnr]],Artikel_prijzen[Artnr],Artikel_prijzen[Groep],"")</f>
        <v/>
      </c>
      <c r="J2140" s="10" t="str">
        <f>_xlfn.XLOOKUP(Q1_2025[[#This Row],[Artikelnr]],Artikel_prijzen[Artnr],Artikel_prijzen[Prijs 2025],"")</f>
        <v/>
      </c>
      <c r="K2140" s="10" t="str">
        <f>IF(Q1_2025[[#This Row],[Artikelprijs]]&lt;&gt;"",IF(Q1_2025[[#This Row],[Stuksprijs]]=Q1_2025[[#This Row],[Artikelprijs]],"Prijs gelijk","Prijs wijkt af"),"")</f>
        <v/>
      </c>
      <c r="L2140" s="10"/>
      <c r="N2140" s="10">
        <f>IF(Q1_2025[[#This Row],[Prijstype]]="Artikelprijs",Q1_2025[[#This Row],[Artikelprijs]],Q1_2025[[#This Row],[Stuksprijs]])</f>
        <v>3</v>
      </c>
      <c r="O2140" s="10">
        <f>IF(Q1_2025[[#This Row],[Prijstype]]="Artikelprijs",Q1_2025[[#This Row],[Artikelprijs]] * Q1_2025[[#This Row],[Besteld]],Q1_2025[[#This Row],[Brutobedrag]])</f>
        <v>0</v>
      </c>
      <c r="P2140" s="10">
        <f>IF(Q1_2025[[#This Row],[Prijstype]] = "Artikelprijs",Q1_2025[[#This Row],[Brutobedrag 2]]*(100-Q1_2025[[#This Row],[Relatiekorting percentage]])/100,Q1_2025[[#This Row],[Bruto - Rel.korting]])</f>
        <v>0</v>
      </c>
    </row>
    <row r="2141" spans="1:16" x14ac:dyDescent="0.3">
      <c r="A2141" t="s">
        <v>337</v>
      </c>
      <c r="B2141">
        <v>3001037</v>
      </c>
      <c r="C2141" t="s">
        <v>64</v>
      </c>
      <c r="D2141">
        <v>6</v>
      </c>
      <c r="E2141" s="10">
        <v>4</v>
      </c>
      <c r="F2141" s="10">
        <v>0</v>
      </c>
      <c r="G2141" s="10">
        <v>0</v>
      </c>
      <c r="H2141">
        <v>0</v>
      </c>
      <c r="I2141" s="10" t="str">
        <f>_xlfn.XLOOKUP(Q1_2025[[#This Row],[Artikelnr]],Artikel_prijzen[Artnr],Artikel_prijzen[Groep],"")</f>
        <v/>
      </c>
      <c r="J2141" s="10" t="str">
        <f>_xlfn.XLOOKUP(Q1_2025[[#This Row],[Artikelnr]],Artikel_prijzen[Artnr],Artikel_prijzen[Prijs 2025],"")</f>
        <v/>
      </c>
      <c r="K2141" s="10" t="str">
        <f>IF(Q1_2025[[#This Row],[Artikelprijs]]&lt;&gt;"",IF(Q1_2025[[#This Row],[Stuksprijs]]=Q1_2025[[#This Row],[Artikelprijs]],"Prijs gelijk","Prijs wijkt af"),"")</f>
        <v/>
      </c>
      <c r="L2141" s="10"/>
      <c r="N2141" s="10">
        <f>IF(Q1_2025[[#This Row],[Prijstype]]="Artikelprijs",Q1_2025[[#This Row],[Artikelprijs]],Q1_2025[[#This Row],[Stuksprijs]])</f>
        <v>4</v>
      </c>
      <c r="O2141" s="10">
        <f>IF(Q1_2025[[#This Row],[Prijstype]]="Artikelprijs",Q1_2025[[#This Row],[Artikelprijs]] * Q1_2025[[#This Row],[Besteld]],Q1_2025[[#This Row],[Brutobedrag]])</f>
        <v>0</v>
      </c>
      <c r="P2141" s="10">
        <f>IF(Q1_2025[[#This Row],[Prijstype]] = "Artikelprijs",Q1_2025[[#This Row],[Brutobedrag 2]]*(100-Q1_2025[[#This Row],[Relatiekorting percentage]])/100,Q1_2025[[#This Row],[Bruto - Rel.korting]])</f>
        <v>0</v>
      </c>
    </row>
    <row r="2142" spans="1:16" x14ac:dyDescent="0.3">
      <c r="A2142" t="s">
        <v>337</v>
      </c>
      <c r="B2142">
        <v>3001038</v>
      </c>
      <c r="C2142" t="s">
        <v>65</v>
      </c>
      <c r="D2142">
        <v>1</v>
      </c>
      <c r="E2142" s="10">
        <v>6</v>
      </c>
      <c r="F2142" s="10">
        <v>0</v>
      </c>
      <c r="G2142" s="10">
        <v>0</v>
      </c>
      <c r="H2142">
        <v>0</v>
      </c>
      <c r="I2142" s="10" t="str">
        <f>_xlfn.XLOOKUP(Q1_2025[[#This Row],[Artikelnr]],Artikel_prijzen[Artnr],Artikel_prijzen[Groep],"")</f>
        <v/>
      </c>
      <c r="J2142" s="10" t="str">
        <f>_xlfn.XLOOKUP(Q1_2025[[#This Row],[Artikelnr]],Artikel_prijzen[Artnr],Artikel_prijzen[Prijs 2025],"")</f>
        <v/>
      </c>
      <c r="K2142" s="10" t="str">
        <f>IF(Q1_2025[[#This Row],[Artikelprijs]]&lt;&gt;"",IF(Q1_2025[[#This Row],[Stuksprijs]]=Q1_2025[[#This Row],[Artikelprijs]],"Prijs gelijk","Prijs wijkt af"),"")</f>
        <v/>
      </c>
      <c r="L2142" s="10"/>
      <c r="N2142" s="10">
        <f>IF(Q1_2025[[#This Row],[Prijstype]]="Artikelprijs",Q1_2025[[#This Row],[Artikelprijs]],Q1_2025[[#This Row],[Stuksprijs]])</f>
        <v>6</v>
      </c>
      <c r="O2142" s="10">
        <f>IF(Q1_2025[[#This Row],[Prijstype]]="Artikelprijs",Q1_2025[[#This Row],[Artikelprijs]] * Q1_2025[[#This Row],[Besteld]],Q1_2025[[#This Row],[Brutobedrag]])</f>
        <v>0</v>
      </c>
      <c r="P2142" s="10">
        <f>IF(Q1_2025[[#This Row],[Prijstype]] = "Artikelprijs",Q1_2025[[#This Row],[Brutobedrag 2]]*(100-Q1_2025[[#This Row],[Relatiekorting percentage]])/100,Q1_2025[[#This Row],[Bruto - Rel.korting]])</f>
        <v>0</v>
      </c>
    </row>
    <row r="2143" spans="1:16" x14ac:dyDescent="0.3">
      <c r="A2143" t="s">
        <v>337</v>
      </c>
      <c r="B2143">
        <v>3001045</v>
      </c>
      <c r="C2143" t="s">
        <v>71</v>
      </c>
      <c r="D2143">
        <v>2</v>
      </c>
      <c r="E2143" s="10">
        <v>5</v>
      </c>
      <c r="F2143" s="10">
        <v>0</v>
      </c>
      <c r="G2143" s="10">
        <v>0</v>
      </c>
      <c r="H2143">
        <v>0</v>
      </c>
      <c r="I2143" s="10" t="str">
        <f>_xlfn.XLOOKUP(Q1_2025[[#This Row],[Artikelnr]],Artikel_prijzen[Artnr],Artikel_prijzen[Groep],"")</f>
        <v/>
      </c>
      <c r="J2143" s="10" t="str">
        <f>_xlfn.XLOOKUP(Q1_2025[[#This Row],[Artikelnr]],Artikel_prijzen[Artnr],Artikel_prijzen[Prijs 2025],"")</f>
        <v/>
      </c>
      <c r="K2143" s="10" t="str">
        <f>IF(Q1_2025[[#This Row],[Artikelprijs]]&lt;&gt;"",IF(Q1_2025[[#This Row],[Stuksprijs]]=Q1_2025[[#This Row],[Artikelprijs]],"Prijs gelijk","Prijs wijkt af"),"")</f>
        <v/>
      </c>
      <c r="L2143" s="10"/>
      <c r="N2143" s="10">
        <f>IF(Q1_2025[[#This Row],[Prijstype]]="Artikelprijs",Q1_2025[[#This Row],[Artikelprijs]],Q1_2025[[#This Row],[Stuksprijs]])</f>
        <v>5</v>
      </c>
      <c r="O2143" s="10">
        <f>IF(Q1_2025[[#This Row],[Prijstype]]="Artikelprijs",Q1_2025[[#This Row],[Artikelprijs]] * Q1_2025[[#This Row],[Besteld]],Q1_2025[[#This Row],[Brutobedrag]])</f>
        <v>0</v>
      </c>
      <c r="P2143" s="10">
        <f>IF(Q1_2025[[#This Row],[Prijstype]] = "Artikelprijs",Q1_2025[[#This Row],[Brutobedrag 2]]*(100-Q1_2025[[#This Row],[Relatiekorting percentage]])/100,Q1_2025[[#This Row],[Bruto - Rel.korting]])</f>
        <v>0</v>
      </c>
    </row>
    <row r="2144" spans="1:16" x14ac:dyDescent="0.3">
      <c r="A2144" t="s">
        <v>337</v>
      </c>
      <c r="B2144">
        <v>5030228</v>
      </c>
      <c r="C2144" t="s">
        <v>113</v>
      </c>
      <c r="D2144">
        <v>1</v>
      </c>
      <c r="E2144" s="10">
        <v>230</v>
      </c>
      <c r="F2144" s="10">
        <v>230</v>
      </c>
      <c r="G2144" s="10">
        <v>230</v>
      </c>
      <c r="H2144">
        <v>0</v>
      </c>
      <c r="I2144" s="10" t="str">
        <f>_xlfn.XLOOKUP(Q1_2025[[#This Row],[Artikelnr]],Artikel_prijzen[Artnr],Artikel_prijzen[Groep],"")</f>
        <v>Rigging</v>
      </c>
      <c r="J2144" s="10">
        <f>_xlfn.XLOOKUP(Q1_2025[[#This Row],[Artikelnr]],Artikel_prijzen[Artnr],Artikel_prijzen[Prijs 2025],"")</f>
        <v>230</v>
      </c>
      <c r="K2144" s="10" t="str">
        <f>IF(Q1_2025[[#This Row],[Artikelprijs]]&lt;&gt;"",IF(Q1_2025[[#This Row],[Stuksprijs]]=Q1_2025[[#This Row],[Artikelprijs]],"Prijs gelijk","Prijs wijkt af"),"")</f>
        <v>Prijs gelijk</v>
      </c>
      <c r="L2144" s="10"/>
      <c r="M2144" t="s">
        <v>536</v>
      </c>
      <c r="N2144" s="10">
        <f>IF(Q1_2025[[#This Row],[Prijstype]]="Artikelprijs",Q1_2025[[#This Row],[Artikelprijs]],Q1_2025[[#This Row],[Stuksprijs]])</f>
        <v>230</v>
      </c>
      <c r="O2144" s="10">
        <f>IF(Q1_2025[[#This Row],[Prijstype]]="Artikelprijs",Q1_2025[[#This Row],[Artikelprijs]] * Q1_2025[[#This Row],[Besteld]],Q1_2025[[#This Row],[Brutobedrag]])</f>
        <v>230</v>
      </c>
      <c r="P2144" s="10">
        <f>IF(Q1_2025[[#This Row],[Prijstype]] = "Artikelprijs",Q1_2025[[#This Row],[Brutobedrag 2]]*(100-Q1_2025[[#This Row],[Relatiekorting percentage]])/100,Q1_2025[[#This Row],[Bruto - Rel.korting]])</f>
        <v>230</v>
      </c>
    </row>
    <row r="2145" spans="1:16" x14ac:dyDescent="0.3">
      <c r="A2145" t="s">
        <v>337</v>
      </c>
      <c r="B2145">
        <v>5030228</v>
      </c>
      <c r="C2145" t="s">
        <v>113</v>
      </c>
      <c r="D2145">
        <v>6</v>
      </c>
      <c r="E2145" s="10">
        <v>236.9</v>
      </c>
      <c r="F2145" s="10">
        <v>1421.4</v>
      </c>
      <c r="G2145" s="10">
        <v>1421.4</v>
      </c>
      <c r="H2145">
        <v>0</v>
      </c>
      <c r="I2145" s="10" t="str">
        <f>_xlfn.XLOOKUP(Q1_2025[[#This Row],[Artikelnr]],Artikel_prijzen[Artnr],Artikel_prijzen[Groep],"")</f>
        <v>Rigging</v>
      </c>
      <c r="J2145" s="10">
        <f>_xlfn.XLOOKUP(Q1_2025[[#This Row],[Artikelnr]],Artikel_prijzen[Artnr],Artikel_prijzen[Prijs 2025],"")</f>
        <v>230</v>
      </c>
      <c r="K2145" s="10" t="str">
        <f>IF(Q1_2025[[#This Row],[Artikelprijs]]&lt;&gt;"",IF(Q1_2025[[#This Row],[Stuksprijs]]=Q1_2025[[#This Row],[Artikelprijs]],"Prijs gelijk","Prijs wijkt af"),"")</f>
        <v>Prijs wijkt af</v>
      </c>
      <c r="L2145" s="10"/>
      <c r="M2145" t="s">
        <v>536</v>
      </c>
      <c r="N2145" s="10">
        <f>IF(Q1_2025[[#This Row],[Prijstype]]="Artikelprijs",Q1_2025[[#This Row],[Artikelprijs]],Q1_2025[[#This Row],[Stuksprijs]])</f>
        <v>230</v>
      </c>
      <c r="O2145" s="10">
        <f>IF(Q1_2025[[#This Row],[Prijstype]]="Artikelprijs",Q1_2025[[#This Row],[Artikelprijs]] * Q1_2025[[#This Row],[Besteld]],Q1_2025[[#This Row],[Brutobedrag]])</f>
        <v>1380</v>
      </c>
      <c r="P2145" s="10">
        <f>IF(Q1_2025[[#This Row],[Prijstype]] = "Artikelprijs",Q1_2025[[#This Row],[Brutobedrag 2]]*(100-Q1_2025[[#This Row],[Relatiekorting percentage]])/100,Q1_2025[[#This Row],[Bruto - Rel.korting]])</f>
        <v>1380</v>
      </c>
    </row>
    <row r="2146" spans="1:16" x14ac:dyDescent="0.3">
      <c r="A2146" t="s">
        <v>337</v>
      </c>
      <c r="B2146">
        <v>5030232</v>
      </c>
      <c r="C2146" t="s">
        <v>116</v>
      </c>
      <c r="D2146">
        <v>1</v>
      </c>
      <c r="E2146" s="10">
        <v>144.19999999999999</v>
      </c>
      <c r="F2146" s="10">
        <v>144.19999999999999</v>
      </c>
      <c r="G2146" s="10">
        <v>144.19999999999999</v>
      </c>
      <c r="H2146">
        <v>0</v>
      </c>
      <c r="I2146" s="10" t="str">
        <f>_xlfn.XLOOKUP(Q1_2025[[#This Row],[Artikelnr]],Artikel_prijzen[Artnr],Artikel_prijzen[Groep],"")</f>
        <v>Rigging</v>
      </c>
      <c r="J2146" s="10">
        <f>_xlfn.XLOOKUP(Q1_2025[[#This Row],[Artikelnr]],Artikel_prijzen[Artnr],Artikel_prijzen[Prijs 2025],"")</f>
        <v>140</v>
      </c>
      <c r="K2146" s="10" t="str">
        <f>IF(Q1_2025[[#This Row],[Artikelprijs]]&lt;&gt;"",IF(Q1_2025[[#This Row],[Stuksprijs]]=Q1_2025[[#This Row],[Artikelprijs]],"Prijs gelijk","Prijs wijkt af"),"")</f>
        <v>Prijs wijkt af</v>
      </c>
      <c r="L2146" s="10"/>
      <c r="M2146" t="s">
        <v>536</v>
      </c>
      <c r="N2146" s="10">
        <f>IF(Q1_2025[[#This Row],[Prijstype]]="Artikelprijs",Q1_2025[[#This Row],[Artikelprijs]],Q1_2025[[#This Row],[Stuksprijs]])</f>
        <v>140</v>
      </c>
      <c r="O2146" s="10">
        <f>IF(Q1_2025[[#This Row],[Prijstype]]="Artikelprijs",Q1_2025[[#This Row],[Artikelprijs]] * Q1_2025[[#This Row],[Besteld]],Q1_2025[[#This Row],[Brutobedrag]])</f>
        <v>140</v>
      </c>
      <c r="P2146" s="10">
        <f>IF(Q1_2025[[#This Row],[Prijstype]] = "Artikelprijs",Q1_2025[[#This Row],[Brutobedrag 2]]*(100-Q1_2025[[#This Row],[Relatiekorting percentage]])/100,Q1_2025[[#This Row],[Bruto - Rel.korting]])</f>
        <v>140</v>
      </c>
    </row>
    <row r="2147" spans="1:16" x14ac:dyDescent="0.3">
      <c r="A2147" t="s">
        <v>337</v>
      </c>
      <c r="B2147">
        <v>5030228</v>
      </c>
      <c r="C2147" t="s">
        <v>113</v>
      </c>
      <c r="D2147">
        <v>2</v>
      </c>
      <c r="E2147" s="10">
        <v>236.9</v>
      </c>
      <c r="F2147" s="10">
        <v>473.8</v>
      </c>
      <c r="G2147" s="10">
        <v>473.8</v>
      </c>
      <c r="H2147">
        <v>0</v>
      </c>
      <c r="I2147" s="10" t="str">
        <f>_xlfn.XLOOKUP(Q1_2025[[#This Row],[Artikelnr]],Artikel_prijzen[Artnr],Artikel_prijzen[Groep],"")</f>
        <v>Rigging</v>
      </c>
      <c r="J2147" s="10">
        <f>_xlfn.XLOOKUP(Q1_2025[[#This Row],[Artikelnr]],Artikel_prijzen[Artnr],Artikel_prijzen[Prijs 2025],"")</f>
        <v>230</v>
      </c>
      <c r="K2147" s="10" t="str">
        <f>IF(Q1_2025[[#This Row],[Artikelprijs]]&lt;&gt;"",IF(Q1_2025[[#This Row],[Stuksprijs]]=Q1_2025[[#This Row],[Artikelprijs]],"Prijs gelijk","Prijs wijkt af"),"")</f>
        <v>Prijs wijkt af</v>
      </c>
      <c r="L2147" s="10"/>
      <c r="M2147" t="s">
        <v>536</v>
      </c>
      <c r="N2147" s="10">
        <f>IF(Q1_2025[[#This Row],[Prijstype]]="Artikelprijs",Q1_2025[[#This Row],[Artikelprijs]],Q1_2025[[#This Row],[Stuksprijs]])</f>
        <v>230</v>
      </c>
      <c r="O2147" s="10">
        <f>IF(Q1_2025[[#This Row],[Prijstype]]="Artikelprijs",Q1_2025[[#This Row],[Artikelprijs]] * Q1_2025[[#This Row],[Besteld]],Q1_2025[[#This Row],[Brutobedrag]])</f>
        <v>460</v>
      </c>
      <c r="P2147" s="10">
        <f>IF(Q1_2025[[#This Row],[Prijstype]] = "Artikelprijs",Q1_2025[[#This Row],[Brutobedrag 2]]*(100-Q1_2025[[#This Row],[Relatiekorting percentage]])/100,Q1_2025[[#This Row],[Bruto - Rel.korting]])</f>
        <v>460</v>
      </c>
    </row>
    <row r="2148" spans="1:16" x14ac:dyDescent="0.3">
      <c r="A2148" t="s">
        <v>337</v>
      </c>
      <c r="B2148">
        <v>5030232</v>
      </c>
      <c r="C2148" t="s">
        <v>116</v>
      </c>
      <c r="D2148">
        <v>1</v>
      </c>
      <c r="E2148" s="10">
        <v>144.19999999999999</v>
      </c>
      <c r="F2148" s="10">
        <v>144.19999999999999</v>
      </c>
      <c r="G2148" s="10">
        <v>144.19999999999999</v>
      </c>
      <c r="H2148">
        <v>0</v>
      </c>
      <c r="I2148" s="10" t="str">
        <f>_xlfn.XLOOKUP(Q1_2025[[#This Row],[Artikelnr]],Artikel_prijzen[Artnr],Artikel_prijzen[Groep],"")</f>
        <v>Rigging</v>
      </c>
      <c r="J2148" s="10">
        <f>_xlfn.XLOOKUP(Q1_2025[[#This Row],[Artikelnr]],Artikel_prijzen[Artnr],Artikel_prijzen[Prijs 2025],"")</f>
        <v>140</v>
      </c>
      <c r="K2148" s="10" t="str">
        <f>IF(Q1_2025[[#This Row],[Artikelprijs]]&lt;&gt;"",IF(Q1_2025[[#This Row],[Stuksprijs]]=Q1_2025[[#This Row],[Artikelprijs]],"Prijs gelijk","Prijs wijkt af"),"")</f>
        <v>Prijs wijkt af</v>
      </c>
      <c r="L2148" s="10"/>
      <c r="M2148" t="s">
        <v>536</v>
      </c>
      <c r="N2148" s="10">
        <f>IF(Q1_2025[[#This Row],[Prijstype]]="Artikelprijs",Q1_2025[[#This Row],[Artikelprijs]],Q1_2025[[#This Row],[Stuksprijs]])</f>
        <v>140</v>
      </c>
      <c r="O2148" s="10">
        <f>IF(Q1_2025[[#This Row],[Prijstype]]="Artikelprijs",Q1_2025[[#This Row],[Artikelprijs]] * Q1_2025[[#This Row],[Besteld]],Q1_2025[[#This Row],[Brutobedrag]])</f>
        <v>140</v>
      </c>
      <c r="P2148" s="10">
        <f>IF(Q1_2025[[#This Row],[Prijstype]] = "Artikelprijs",Q1_2025[[#This Row],[Brutobedrag 2]]*(100-Q1_2025[[#This Row],[Relatiekorting percentage]])/100,Q1_2025[[#This Row],[Bruto - Rel.korting]])</f>
        <v>140</v>
      </c>
    </row>
    <row r="2149" spans="1:16" x14ac:dyDescent="0.3">
      <c r="A2149" t="s">
        <v>337</v>
      </c>
      <c r="B2149">
        <v>5030229</v>
      </c>
      <c r="C2149" t="s">
        <v>18</v>
      </c>
      <c r="D2149">
        <v>8</v>
      </c>
      <c r="E2149" s="10">
        <v>303.85000000000002</v>
      </c>
      <c r="F2149" s="10">
        <v>2430.8000000000002</v>
      </c>
      <c r="G2149" s="10">
        <v>2430.8000000000002</v>
      </c>
      <c r="H2149">
        <v>0</v>
      </c>
      <c r="I2149" s="10" t="str">
        <f>_xlfn.XLOOKUP(Q1_2025[[#This Row],[Artikelnr]],Artikel_prijzen[Artnr],Artikel_prijzen[Groep],"")</f>
        <v>Rigging</v>
      </c>
      <c r="J2149" s="10">
        <f>_xlfn.XLOOKUP(Q1_2025[[#This Row],[Artikelnr]],Artikel_prijzen[Artnr],Artikel_prijzen[Prijs 2025],"")</f>
        <v>295</v>
      </c>
      <c r="K2149" s="10" t="str">
        <f>IF(Q1_2025[[#This Row],[Artikelprijs]]&lt;&gt;"",IF(Q1_2025[[#This Row],[Stuksprijs]]=Q1_2025[[#This Row],[Artikelprijs]],"Prijs gelijk","Prijs wijkt af"),"")</f>
        <v>Prijs wijkt af</v>
      </c>
      <c r="L2149" s="10"/>
      <c r="M2149" t="s">
        <v>536</v>
      </c>
      <c r="N2149" s="10">
        <f>IF(Q1_2025[[#This Row],[Prijstype]]="Artikelprijs",Q1_2025[[#This Row],[Artikelprijs]],Q1_2025[[#This Row],[Stuksprijs]])</f>
        <v>295</v>
      </c>
      <c r="O2149" s="10">
        <f>IF(Q1_2025[[#This Row],[Prijstype]]="Artikelprijs",Q1_2025[[#This Row],[Artikelprijs]] * Q1_2025[[#This Row],[Besteld]],Q1_2025[[#This Row],[Brutobedrag]])</f>
        <v>2360</v>
      </c>
      <c r="P2149" s="10">
        <f>IF(Q1_2025[[#This Row],[Prijstype]] = "Artikelprijs",Q1_2025[[#This Row],[Brutobedrag 2]]*(100-Q1_2025[[#This Row],[Relatiekorting percentage]])/100,Q1_2025[[#This Row],[Bruto - Rel.korting]])</f>
        <v>2360</v>
      </c>
    </row>
    <row r="2150" spans="1:16" x14ac:dyDescent="0.3">
      <c r="A2150" t="s">
        <v>337</v>
      </c>
      <c r="B2150">
        <v>5030228</v>
      </c>
      <c r="C2150" t="s">
        <v>113</v>
      </c>
      <c r="D2150">
        <v>6</v>
      </c>
      <c r="E2150" s="10">
        <v>236.9</v>
      </c>
      <c r="F2150" s="10">
        <v>1421.4</v>
      </c>
      <c r="G2150" s="10">
        <v>1421.4</v>
      </c>
      <c r="H2150">
        <v>0</v>
      </c>
      <c r="I2150" s="10" t="str">
        <f>_xlfn.XLOOKUP(Q1_2025[[#This Row],[Artikelnr]],Artikel_prijzen[Artnr],Artikel_prijzen[Groep],"")</f>
        <v>Rigging</v>
      </c>
      <c r="J2150" s="10">
        <f>_xlfn.XLOOKUP(Q1_2025[[#This Row],[Artikelnr]],Artikel_prijzen[Artnr],Artikel_prijzen[Prijs 2025],"")</f>
        <v>230</v>
      </c>
      <c r="K2150" s="10" t="str">
        <f>IF(Q1_2025[[#This Row],[Artikelprijs]]&lt;&gt;"",IF(Q1_2025[[#This Row],[Stuksprijs]]=Q1_2025[[#This Row],[Artikelprijs]],"Prijs gelijk","Prijs wijkt af"),"")</f>
        <v>Prijs wijkt af</v>
      </c>
      <c r="L2150" s="10"/>
      <c r="M2150" t="s">
        <v>536</v>
      </c>
      <c r="N2150" s="10">
        <f>IF(Q1_2025[[#This Row],[Prijstype]]="Artikelprijs",Q1_2025[[#This Row],[Artikelprijs]],Q1_2025[[#This Row],[Stuksprijs]])</f>
        <v>230</v>
      </c>
      <c r="O2150" s="10">
        <f>IF(Q1_2025[[#This Row],[Prijstype]]="Artikelprijs",Q1_2025[[#This Row],[Artikelprijs]] * Q1_2025[[#This Row],[Besteld]],Q1_2025[[#This Row],[Brutobedrag]])</f>
        <v>1380</v>
      </c>
      <c r="P2150" s="10">
        <f>IF(Q1_2025[[#This Row],[Prijstype]] = "Artikelprijs",Q1_2025[[#This Row],[Brutobedrag 2]]*(100-Q1_2025[[#This Row],[Relatiekorting percentage]])/100,Q1_2025[[#This Row],[Bruto - Rel.korting]])</f>
        <v>1380</v>
      </c>
    </row>
    <row r="2151" spans="1:16" x14ac:dyDescent="0.3">
      <c r="A2151" t="s">
        <v>337</v>
      </c>
      <c r="B2151">
        <v>5030232</v>
      </c>
      <c r="C2151" t="s">
        <v>116</v>
      </c>
      <c r="D2151">
        <v>1</v>
      </c>
      <c r="E2151" s="10">
        <v>144.19999999999999</v>
      </c>
      <c r="F2151" s="10">
        <v>144.19999999999999</v>
      </c>
      <c r="G2151" s="10">
        <v>144.19999999999999</v>
      </c>
      <c r="H2151">
        <v>0</v>
      </c>
      <c r="I2151" s="10" t="str">
        <f>_xlfn.XLOOKUP(Q1_2025[[#This Row],[Artikelnr]],Artikel_prijzen[Artnr],Artikel_prijzen[Groep],"")</f>
        <v>Rigging</v>
      </c>
      <c r="J2151" s="10">
        <f>_xlfn.XLOOKUP(Q1_2025[[#This Row],[Artikelnr]],Artikel_prijzen[Artnr],Artikel_prijzen[Prijs 2025],"")</f>
        <v>140</v>
      </c>
      <c r="K2151" s="10" t="str">
        <f>IF(Q1_2025[[#This Row],[Artikelprijs]]&lt;&gt;"",IF(Q1_2025[[#This Row],[Stuksprijs]]=Q1_2025[[#This Row],[Artikelprijs]],"Prijs gelijk","Prijs wijkt af"),"")</f>
        <v>Prijs wijkt af</v>
      </c>
      <c r="L2151" s="10"/>
      <c r="M2151" t="s">
        <v>536</v>
      </c>
      <c r="N2151" s="10">
        <f>IF(Q1_2025[[#This Row],[Prijstype]]="Artikelprijs",Q1_2025[[#This Row],[Artikelprijs]],Q1_2025[[#This Row],[Stuksprijs]])</f>
        <v>140</v>
      </c>
      <c r="O2151" s="10">
        <f>IF(Q1_2025[[#This Row],[Prijstype]]="Artikelprijs",Q1_2025[[#This Row],[Artikelprijs]] * Q1_2025[[#This Row],[Besteld]],Q1_2025[[#This Row],[Brutobedrag]])</f>
        <v>140</v>
      </c>
      <c r="P2151" s="10">
        <f>IF(Q1_2025[[#This Row],[Prijstype]] = "Artikelprijs",Q1_2025[[#This Row],[Brutobedrag 2]]*(100-Q1_2025[[#This Row],[Relatiekorting percentage]])/100,Q1_2025[[#This Row],[Bruto - Rel.korting]])</f>
        <v>140</v>
      </c>
    </row>
    <row r="2152" spans="1:16" x14ac:dyDescent="0.3">
      <c r="A2152" t="s">
        <v>337</v>
      </c>
      <c r="B2152">
        <v>5030228</v>
      </c>
      <c r="C2152" t="s">
        <v>113</v>
      </c>
      <c r="D2152">
        <v>4</v>
      </c>
      <c r="E2152" s="10">
        <v>236.9</v>
      </c>
      <c r="F2152" s="10">
        <v>947.6</v>
      </c>
      <c r="G2152" s="10">
        <v>947.6</v>
      </c>
      <c r="H2152">
        <v>0</v>
      </c>
      <c r="I2152" s="10" t="str">
        <f>_xlfn.XLOOKUP(Q1_2025[[#This Row],[Artikelnr]],Artikel_prijzen[Artnr],Artikel_prijzen[Groep],"")</f>
        <v>Rigging</v>
      </c>
      <c r="J2152" s="10">
        <f>_xlfn.XLOOKUP(Q1_2025[[#This Row],[Artikelnr]],Artikel_prijzen[Artnr],Artikel_prijzen[Prijs 2025],"")</f>
        <v>230</v>
      </c>
      <c r="K2152" s="10" t="str">
        <f>IF(Q1_2025[[#This Row],[Artikelprijs]]&lt;&gt;"",IF(Q1_2025[[#This Row],[Stuksprijs]]=Q1_2025[[#This Row],[Artikelprijs]],"Prijs gelijk","Prijs wijkt af"),"")</f>
        <v>Prijs wijkt af</v>
      </c>
      <c r="L2152" s="10"/>
      <c r="M2152" t="s">
        <v>536</v>
      </c>
      <c r="N2152" s="10">
        <f>IF(Q1_2025[[#This Row],[Prijstype]]="Artikelprijs",Q1_2025[[#This Row],[Artikelprijs]],Q1_2025[[#This Row],[Stuksprijs]])</f>
        <v>230</v>
      </c>
      <c r="O2152" s="10">
        <f>IF(Q1_2025[[#This Row],[Prijstype]]="Artikelprijs",Q1_2025[[#This Row],[Artikelprijs]] * Q1_2025[[#This Row],[Besteld]],Q1_2025[[#This Row],[Brutobedrag]])</f>
        <v>920</v>
      </c>
      <c r="P2152" s="10">
        <f>IF(Q1_2025[[#This Row],[Prijstype]] = "Artikelprijs",Q1_2025[[#This Row],[Brutobedrag 2]]*(100-Q1_2025[[#This Row],[Relatiekorting percentage]])/100,Q1_2025[[#This Row],[Bruto - Rel.korting]])</f>
        <v>920</v>
      </c>
    </row>
    <row r="2153" spans="1:16" x14ac:dyDescent="0.3">
      <c r="A2153" t="s">
        <v>337</v>
      </c>
      <c r="B2153">
        <v>5030229</v>
      </c>
      <c r="C2153" t="s">
        <v>18</v>
      </c>
      <c r="D2153">
        <v>12</v>
      </c>
      <c r="E2153" s="10">
        <v>303.85000000000002</v>
      </c>
      <c r="F2153" s="10">
        <v>3646.2</v>
      </c>
      <c r="G2153" s="10">
        <v>3646.2</v>
      </c>
      <c r="H2153">
        <v>0</v>
      </c>
      <c r="I2153" s="10" t="str">
        <f>_xlfn.XLOOKUP(Q1_2025[[#This Row],[Artikelnr]],Artikel_prijzen[Artnr],Artikel_prijzen[Groep],"")</f>
        <v>Rigging</v>
      </c>
      <c r="J2153" s="10">
        <f>_xlfn.XLOOKUP(Q1_2025[[#This Row],[Artikelnr]],Artikel_prijzen[Artnr],Artikel_prijzen[Prijs 2025],"")</f>
        <v>295</v>
      </c>
      <c r="K2153" s="10" t="str">
        <f>IF(Q1_2025[[#This Row],[Artikelprijs]]&lt;&gt;"",IF(Q1_2025[[#This Row],[Stuksprijs]]=Q1_2025[[#This Row],[Artikelprijs]],"Prijs gelijk","Prijs wijkt af"),"")</f>
        <v>Prijs wijkt af</v>
      </c>
      <c r="L2153" s="10"/>
      <c r="M2153" t="s">
        <v>536</v>
      </c>
      <c r="N2153" s="10">
        <f>IF(Q1_2025[[#This Row],[Prijstype]]="Artikelprijs",Q1_2025[[#This Row],[Artikelprijs]],Q1_2025[[#This Row],[Stuksprijs]])</f>
        <v>295</v>
      </c>
      <c r="O2153" s="10">
        <f>IF(Q1_2025[[#This Row],[Prijstype]]="Artikelprijs",Q1_2025[[#This Row],[Artikelprijs]] * Q1_2025[[#This Row],[Besteld]],Q1_2025[[#This Row],[Brutobedrag]])</f>
        <v>3540</v>
      </c>
      <c r="P2153" s="10">
        <f>IF(Q1_2025[[#This Row],[Prijstype]] = "Artikelprijs",Q1_2025[[#This Row],[Brutobedrag 2]]*(100-Q1_2025[[#This Row],[Relatiekorting percentage]])/100,Q1_2025[[#This Row],[Bruto - Rel.korting]])</f>
        <v>3540</v>
      </c>
    </row>
    <row r="2154" spans="1:16" x14ac:dyDescent="0.3">
      <c r="A2154" t="s">
        <v>337</v>
      </c>
      <c r="B2154">
        <v>5030232</v>
      </c>
      <c r="C2154" t="s">
        <v>116</v>
      </c>
      <c r="D2154">
        <v>3</v>
      </c>
      <c r="E2154" s="10">
        <v>144.19999999999999</v>
      </c>
      <c r="F2154" s="10">
        <v>432.6</v>
      </c>
      <c r="G2154" s="10">
        <v>432.6</v>
      </c>
      <c r="H2154">
        <v>0</v>
      </c>
      <c r="I2154" s="10" t="str">
        <f>_xlfn.XLOOKUP(Q1_2025[[#This Row],[Artikelnr]],Artikel_prijzen[Artnr],Artikel_prijzen[Groep],"")</f>
        <v>Rigging</v>
      </c>
      <c r="J2154" s="10">
        <f>_xlfn.XLOOKUP(Q1_2025[[#This Row],[Artikelnr]],Artikel_prijzen[Artnr],Artikel_prijzen[Prijs 2025],"")</f>
        <v>140</v>
      </c>
      <c r="K2154" s="10" t="str">
        <f>IF(Q1_2025[[#This Row],[Artikelprijs]]&lt;&gt;"",IF(Q1_2025[[#This Row],[Stuksprijs]]=Q1_2025[[#This Row],[Artikelprijs]],"Prijs gelijk","Prijs wijkt af"),"")</f>
        <v>Prijs wijkt af</v>
      </c>
      <c r="L2154" s="10"/>
      <c r="M2154" t="s">
        <v>536</v>
      </c>
      <c r="N2154" s="10">
        <f>IF(Q1_2025[[#This Row],[Prijstype]]="Artikelprijs",Q1_2025[[#This Row],[Artikelprijs]],Q1_2025[[#This Row],[Stuksprijs]])</f>
        <v>140</v>
      </c>
      <c r="O2154" s="10">
        <f>IF(Q1_2025[[#This Row],[Prijstype]]="Artikelprijs",Q1_2025[[#This Row],[Artikelprijs]] * Q1_2025[[#This Row],[Besteld]],Q1_2025[[#This Row],[Brutobedrag]])</f>
        <v>420</v>
      </c>
      <c r="P2154" s="10">
        <f>IF(Q1_2025[[#This Row],[Prijstype]] = "Artikelprijs",Q1_2025[[#This Row],[Brutobedrag 2]]*(100-Q1_2025[[#This Row],[Relatiekorting percentage]])/100,Q1_2025[[#This Row],[Bruto - Rel.korting]])</f>
        <v>420</v>
      </c>
    </row>
    <row r="2155" spans="1:16" x14ac:dyDescent="0.3">
      <c r="A2155" t="s">
        <v>337</v>
      </c>
      <c r="B2155">
        <v>5022039</v>
      </c>
      <c r="C2155" t="s">
        <v>288</v>
      </c>
      <c r="D2155">
        <v>1</v>
      </c>
      <c r="E2155" s="10">
        <v>1229.2</v>
      </c>
      <c r="F2155" s="10">
        <v>1229.2</v>
      </c>
      <c r="G2155" s="10">
        <v>1229.2</v>
      </c>
      <c r="H2155">
        <v>0</v>
      </c>
      <c r="I2155" s="10" t="str">
        <f>_xlfn.XLOOKUP(Q1_2025[[#This Row],[Artikelnr]],Artikel_prijzen[Artnr],Artikel_prijzen[Groep],"")</f>
        <v>Elektra</v>
      </c>
      <c r="J2155" s="10">
        <f>_xlfn.XLOOKUP(Q1_2025[[#This Row],[Artikelnr]],Artikel_prijzen[Artnr],Artikel_prijzen[Prijs 2025],"")</f>
        <v>700</v>
      </c>
      <c r="K2155" s="10" t="str">
        <f>IF(Q1_2025[[#This Row],[Artikelprijs]]&lt;&gt;"",IF(Q1_2025[[#This Row],[Stuksprijs]]=Q1_2025[[#This Row],[Artikelprijs]],"Prijs gelijk","Prijs wijkt af"),"")</f>
        <v>Prijs wijkt af</v>
      </c>
      <c r="L2155" s="10"/>
      <c r="M2155" t="s">
        <v>536</v>
      </c>
      <c r="N2155" s="10">
        <f>IF(Q1_2025[[#This Row],[Prijstype]]="Artikelprijs",Q1_2025[[#This Row],[Artikelprijs]],Q1_2025[[#This Row],[Stuksprijs]])</f>
        <v>700</v>
      </c>
      <c r="O2155" s="10">
        <f>IF(Q1_2025[[#This Row],[Prijstype]]="Artikelprijs",Q1_2025[[#This Row],[Artikelprijs]] * Q1_2025[[#This Row],[Besteld]],Q1_2025[[#This Row],[Brutobedrag]])</f>
        <v>700</v>
      </c>
      <c r="P2155" s="10">
        <f>IF(Q1_2025[[#This Row],[Prijstype]] = "Artikelprijs",Q1_2025[[#This Row],[Brutobedrag 2]]*(100-Q1_2025[[#This Row],[Relatiekorting percentage]])/100,Q1_2025[[#This Row],[Bruto - Rel.korting]])</f>
        <v>700</v>
      </c>
    </row>
    <row r="2156" spans="1:16" x14ac:dyDescent="0.3">
      <c r="A2156" t="s">
        <v>337</v>
      </c>
      <c r="B2156">
        <v>5030229</v>
      </c>
      <c r="C2156" t="s">
        <v>18</v>
      </c>
      <c r="D2156">
        <v>8</v>
      </c>
      <c r="E2156" s="10">
        <v>303.85000000000002</v>
      </c>
      <c r="F2156" s="10">
        <v>2430.8000000000002</v>
      </c>
      <c r="G2156" s="10">
        <v>2430.8000000000002</v>
      </c>
      <c r="H2156">
        <v>0</v>
      </c>
      <c r="I2156" s="10" t="str">
        <f>_xlfn.XLOOKUP(Q1_2025[[#This Row],[Artikelnr]],Artikel_prijzen[Artnr],Artikel_prijzen[Groep],"")</f>
        <v>Rigging</v>
      </c>
      <c r="J2156" s="10">
        <f>_xlfn.XLOOKUP(Q1_2025[[#This Row],[Artikelnr]],Artikel_prijzen[Artnr],Artikel_prijzen[Prijs 2025],"")</f>
        <v>295</v>
      </c>
      <c r="K2156" s="10" t="str">
        <f>IF(Q1_2025[[#This Row],[Artikelprijs]]&lt;&gt;"",IF(Q1_2025[[#This Row],[Stuksprijs]]=Q1_2025[[#This Row],[Artikelprijs]],"Prijs gelijk","Prijs wijkt af"),"")</f>
        <v>Prijs wijkt af</v>
      </c>
      <c r="L2156" s="10"/>
      <c r="M2156" t="s">
        <v>536</v>
      </c>
      <c r="N2156" s="10">
        <f>IF(Q1_2025[[#This Row],[Prijstype]]="Artikelprijs",Q1_2025[[#This Row],[Artikelprijs]],Q1_2025[[#This Row],[Stuksprijs]])</f>
        <v>295</v>
      </c>
      <c r="O2156" s="10">
        <f>IF(Q1_2025[[#This Row],[Prijstype]]="Artikelprijs",Q1_2025[[#This Row],[Artikelprijs]] * Q1_2025[[#This Row],[Besteld]],Q1_2025[[#This Row],[Brutobedrag]])</f>
        <v>2360</v>
      </c>
      <c r="P2156" s="10">
        <f>IF(Q1_2025[[#This Row],[Prijstype]] = "Artikelprijs",Q1_2025[[#This Row],[Brutobedrag 2]]*(100-Q1_2025[[#This Row],[Relatiekorting percentage]])/100,Q1_2025[[#This Row],[Bruto - Rel.korting]])</f>
        <v>2360</v>
      </c>
    </row>
    <row r="2157" spans="1:16" x14ac:dyDescent="0.3">
      <c r="A2157" t="s">
        <v>337</v>
      </c>
      <c r="B2157">
        <v>5030232</v>
      </c>
      <c r="C2157" t="s">
        <v>116</v>
      </c>
      <c r="D2157">
        <v>1</v>
      </c>
      <c r="E2157" s="10">
        <v>144.19999999999999</v>
      </c>
      <c r="F2157" s="10">
        <v>144.19999999999999</v>
      </c>
      <c r="G2157" s="10">
        <v>144.19999999999999</v>
      </c>
      <c r="H2157">
        <v>0</v>
      </c>
      <c r="I2157" s="10" t="str">
        <f>_xlfn.XLOOKUP(Q1_2025[[#This Row],[Artikelnr]],Artikel_prijzen[Artnr],Artikel_prijzen[Groep],"")</f>
        <v>Rigging</v>
      </c>
      <c r="J2157" s="10">
        <f>_xlfn.XLOOKUP(Q1_2025[[#This Row],[Artikelnr]],Artikel_prijzen[Artnr],Artikel_prijzen[Prijs 2025],"")</f>
        <v>140</v>
      </c>
      <c r="K2157" s="10" t="str">
        <f>IF(Q1_2025[[#This Row],[Artikelprijs]]&lt;&gt;"",IF(Q1_2025[[#This Row],[Stuksprijs]]=Q1_2025[[#This Row],[Artikelprijs]],"Prijs gelijk","Prijs wijkt af"),"")</f>
        <v>Prijs wijkt af</v>
      </c>
      <c r="L2157" s="10"/>
      <c r="M2157" t="s">
        <v>536</v>
      </c>
      <c r="N2157" s="10">
        <f>IF(Q1_2025[[#This Row],[Prijstype]]="Artikelprijs",Q1_2025[[#This Row],[Artikelprijs]],Q1_2025[[#This Row],[Stuksprijs]])</f>
        <v>140</v>
      </c>
      <c r="O2157" s="10">
        <f>IF(Q1_2025[[#This Row],[Prijstype]]="Artikelprijs",Q1_2025[[#This Row],[Artikelprijs]] * Q1_2025[[#This Row],[Besteld]],Q1_2025[[#This Row],[Brutobedrag]])</f>
        <v>140</v>
      </c>
      <c r="P2157" s="10">
        <f>IF(Q1_2025[[#This Row],[Prijstype]] = "Artikelprijs",Q1_2025[[#This Row],[Brutobedrag 2]]*(100-Q1_2025[[#This Row],[Relatiekorting percentage]])/100,Q1_2025[[#This Row],[Bruto - Rel.korting]])</f>
        <v>140</v>
      </c>
    </row>
    <row r="2158" spans="1:16" x14ac:dyDescent="0.3">
      <c r="A2158" t="s">
        <v>337</v>
      </c>
      <c r="B2158">
        <v>5030228</v>
      </c>
      <c r="C2158" t="s">
        <v>113</v>
      </c>
      <c r="D2158">
        <v>6</v>
      </c>
      <c r="E2158" s="10">
        <v>236.9</v>
      </c>
      <c r="F2158" s="10">
        <v>1421.4</v>
      </c>
      <c r="G2158" s="10">
        <v>1421.4</v>
      </c>
      <c r="H2158">
        <v>0</v>
      </c>
      <c r="I2158" s="10" t="str">
        <f>_xlfn.XLOOKUP(Q1_2025[[#This Row],[Artikelnr]],Artikel_prijzen[Artnr],Artikel_prijzen[Groep],"")</f>
        <v>Rigging</v>
      </c>
      <c r="J2158" s="10">
        <f>_xlfn.XLOOKUP(Q1_2025[[#This Row],[Artikelnr]],Artikel_prijzen[Artnr],Artikel_prijzen[Prijs 2025],"")</f>
        <v>230</v>
      </c>
      <c r="K2158" s="10" t="str">
        <f>IF(Q1_2025[[#This Row],[Artikelprijs]]&lt;&gt;"",IF(Q1_2025[[#This Row],[Stuksprijs]]=Q1_2025[[#This Row],[Artikelprijs]],"Prijs gelijk","Prijs wijkt af"),"")</f>
        <v>Prijs wijkt af</v>
      </c>
      <c r="L2158" s="10"/>
      <c r="M2158" t="s">
        <v>536</v>
      </c>
      <c r="N2158" s="10">
        <f>IF(Q1_2025[[#This Row],[Prijstype]]="Artikelprijs",Q1_2025[[#This Row],[Artikelprijs]],Q1_2025[[#This Row],[Stuksprijs]])</f>
        <v>230</v>
      </c>
      <c r="O2158" s="10">
        <f>IF(Q1_2025[[#This Row],[Prijstype]]="Artikelprijs",Q1_2025[[#This Row],[Artikelprijs]] * Q1_2025[[#This Row],[Besteld]],Q1_2025[[#This Row],[Brutobedrag]])</f>
        <v>1380</v>
      </c>
      <c r="P2158" s="10">
        <f>IF(Q1_2025[[#This Row],[Prijstype]] = "Artikelprijs",Q1_2025[[#This Row],[Brutobedrag 2]]*(100-Q1_2025[[#This Row],[Relatiekorting percentage]])/100,Q1_2025[[#This Row],[Bruto - Rel.korting]])</f>
        <v>1380</v>
      </c>
    </row>
    <row r="2159" spans="1:16" x14ac:dyDescent="0.3">
      <c r="A2159" t="s">
        <v>337</v>
      </c>
      <c r="B2159">
        <v>5030232</v>
      </c>
      <c r="C2159" t="s">
        <v>116</v>
      </c>
      <c r="D2159">
        <v>1</v>
      </c>
      <c r="E2159" s="10">
        <v>144.19999999999999</v>
      </c>
      <c r="F2159" s="10">
        <v>144.19999999999999</v>
      </c>
      <c r="G2159" s="10">
        <v>144.19999999999999</v>
      </c>
      <c r="H2159">
        <v>0</v>
      </c>
      <c r="I2159" s="10" t="str">
        <f>_xlfn.XLOOKUP(Q1_2025[[#This Row],[Artikelnr]],Artikel_prijzen[Artnr],Artikel_prijzen[Groep],"")</f>
        <v>Rigging</v>
      </c>
      <c r="J2159" s="10">
        <f>_xlfn.XLOOKUP(Q1_2025[[#This Row],[Artikelnr]],Artikel_prijzen[Artnr],Artikel_prijzen[Prijs 2025],"")</f>
        <v>140</v>
      </c>
      <c r="K2159" s="10" t="str">
        <f>IF(Q1_2025[[#This Row],[Artikelprijs]]&lt;&gt;"",IF(Q1_2025[[#This Row],[Stuksprijs]]=Q1_2025[[#This Row],[Artikelprijs]],"Prijs gelijk","Prijs wijkt af"),"")</f>
        <v>Prijs wijkt af</v>
      </c>
      <c r="L2159" s="10"/>
      <c r="M2159" t="s">
        <v>536</v>
      </c>
      <c r="N2159" s="10">
        <f>IF(Q1_2025[[#This Row],[Prijstype]]="Artikelprijs",Q1_2025[[#This Row],[Artikelprijs]],Q1_2025[[#This Row],[Stuksprijs]])</f>
        <v>140</v>
      </c>
      <c r="O2159" s="10">
        <f>IF(Q1_2025[[#This Row],[Prijstype]]="Artikelprijs",Q1_2025[[#This Row],[Artikelprijs]] * Q1_2025[[#This Row],[Besteld]],Q1_2025[[#This Row],[Brutobedrag]])</f>
        <v>140</v>
      </c>
      <c r="P2159" s="10">
        <f>IF(Q1_2025[[#This Row],[Prijstype]] = "Artikelprijs",Q1_2025[[#This Row],[Brutobedrag 2]]*(100-Q1_2025[[#This Row],[Relatiekorting percentage]])/100,Q1_2025[[#This Row],[Bruto - Rel.korting]])</f>
        <v>140</v>
      </c>
    </row>
    <row r="2160" spans="1:16" x14ac:dyDescent="0.3">
      <c r="A2160" t="s">
        <v>337</v>
      </c>
      <c r="B2160">
        <v>5030228</v>
      </c>
      <c r="C2160" t="s">
        <v>113</v>
      </c>
      <c r="D2160">
        <v>2</v>
      </c>
      <c r="E2160" s="10">
        <v>236.9</v>
      </c>
      <c r="F2160" s="10">
        <v>473.8</v>
      </c>
      <c r="G2160" s="10">
        <v>473.8</v>
      </c>
      <c r="H2160">
        <v>0</v>
      </c>
      <c r="I2160" s="10" t="str">
        <f>_xlfn.XLOOKUP(Q1_2025[[#This Row],[Artikelnr]],Artikel_prijzen[Artnr],Artikel_prijzen[Groep],"")</f>
        <v>Rigging</v>
      </c>
      <c r="J2160" s="10">
        <f>_xlfn.XLOOKUP(Q1_2025[[#This Row],[Artikelnr]],Artikel_prijzen[Artnr],Artikel_prijzen[Prijs 2025],"")</f>
        <v>230</v>
      </c>
      <c r="K2160" s="10" t="str">
        <f>IF(Q1_2025[[#This Row],[Artikelprijs]]&lt;&gt;"",IF(Q1_2025[[#This Row],[Stuksprijs]]=Q1_2025[[#This Row],[Artikelprijs]],"Prijs gelijk","Prijs wijkt af"),"")</f>
        <v>Prijs wijkt af</v>
      </c>
      <c r="L2160" s="10"/>
      <c r="M2160" t="s">
        <v>536</v>
      </c>
      <c r="N2160" s="10">
        <f>IF(Q1_2025[[#This Row],[Prijstype]]="Artikelprijs",Q1_2025[[#This Row],[Artikelprijs]],Q1_2025[[#This Row],[Stuksprijs]])</f>
        <v>230</v>
      </c>
      <c r="O2160" s="10">
        <f>IF(Q1_2025[[#This Row],[Prijstype]]="Artikelprijs",Q1_2025[[#This Row],[Artikelprijs]] * Q1_2025[[#This Row],[Besteld]],Q1_2025[[#This Row],[Brutobedrag]])</f>
        <v>460</v>
      </c>
      <c r="P2160" s="10">
        <f>IF(Q1_2025[[#This Row],[Prijstype]] = "Artikelprijs",Q1_2025[[#This Row],[Brutobedrag 2]]*(100-Q1_2025[[#This Row],[Relatiekorting percentage]])/100,Q1_2025[[#This Row],[Bruto - Rel.korting]])</f>
        <v>460</v>
      </c>
    </row>
    <row r="2161" spans="1:16" x14ac:dyDescent="0.3">
      <c r="A2161" t="s">
        <v>337</v>
      </c>
      <c r="B2161">
        <v>5030228</v>
      </c>
      <c r="C2161" t="s">
        <v>113</v>
      </c>
      <c r="D2161">
        <v>4</v>
      </c>
      <c r="E2161" s="10">
        <v>236.9</v>
      </c>
      <c r="F2161" s="10">
        <v>947.6</v>
      </c>
      <c r="G2161" s="10">
        <v>947.6</v>
      </c>
      <c r="H2161">
        <v>0</v>
      </c>
      <c r="I2161" s="10" t="str">
        <f>_xlfn.XLOOKUP(Q1_2025[[#This Row],[Artikelnr]],Artikel_prijzen[Artnr],Artikel_prijzen[Groep],"")</f>
        <v>Rigging</v>
      </c>
      <c r="J2161" s="10">
        <f>_xlfn.XLOOKUP(Q1_2025[[#This Row],[Artikelnr]],Artikel_prijzen[Artnr],Artikel_prijzen[Prijs 2025],"")</f>
        <v>230</v>
      </c>
      <c r="K2161" s="10" t="str">
        <f>IF(Q1_2025[[#This Row],[Artikelprijs]]&lt;&gt;"",IF(Q1_2025[[#This Row],[Stuksprijs]]=Q1_2025[[#This Row],[Artikelprijs]],"Prijs gelijk","Prijs wijkt af"),"")</f>
        <v>Prijs wijkt af</v>
      </c>
      <c r="L2161" s="10"/>
      <c r="M2161" t="s">
        <v>536</v>
      </c>
      <c r="N2161" s="10">
        <f>IF(Q1_2025[[#This Row],[Prijstype]]="Artikelprijs",Q1_2025[[#This Row],[Artikelprijs]],Q1_2025[[#This Row],[Stuksprijs]])</f>
        <v>230</v>
      </c>
      <c r="O2161" s="10">
        <f>IF(Q1_2025[[#This Row],[Prijstype]]="Artikelprijs",Q1_2025[[#This Row],[Artikelprijs]] * Q1_2025[[#This Row],[Besteld]],Q1_2025[[#This Row],[Brutobedrag]])</f>
        <v>920</v>
      </c>
      <c r="P2161" s="10">
        <f>IF(Q1_2025[[#This Row],[Prijstype]] = "Artikelprijs",Q1_2025[[#This Row],[Brutobedrag 2]]*(100-Q1_2025[[#This Row],[Relatiekorting percentage]])/100,Q1_2025[[#This Row],[Bruto - Rel.korting]])</f>
        <v>920</v>
      </c>
    </row>
    <row r="2162" spans="1:16" x14ac:dyDescent="0.3">
      <c r="A2162" t="s">
        <v>337</v>
      </c>
      <c r="B2162">
        <v>5030232</v>
      </c>
      <c r="C2162" t="s">
        <v>116</v>
      </c>
      <c r="D2162">
        <v>1</v>
      </c>
      <c r="E2162" s="10">
        <v>144.19999999999999</v>
      </c>
      <c r="F2162" s="10">
        <v>144.19999999999999</v>
      </c>
      <c r="G2162" s="10">
        <v>144.19999999999999</v>
      </c>
      <c r="H2162">
        <v>0</v>
      </c>
      <c r="I2162" s="10" t="str">
        <f>_xlfn.XLOOKUP(Q1_2025[[#This Row],[Artikelnr]],Artikel_prijzen[Artnr],Artikel_prijzen[Groep],"")</f>
        <v>Rigging</v>
      </c>
      <c r="J2162" s="10">
        <f>_xlfn.XLOOKUP(Q1_2025[[#This Row],[Artikelnr]],Artikel_prijzen[Artnr],Artikel_prijzen[Prijs 2025],"")</f>
        <v>140</v>
      </c>
      <c r="K2162" s="10" t="str">
        <f>IF(Q1_2025[[#This Row],[Artikelprijs]]&lt;&gt;"",IF(Q1_2025[[#This Row],[Stuksprijs]]=Q1_2025[[#This Row],[Artikelprijs]],"Prijs gelijk","Prijs wijkt af"),"")</f>
        <v>Prijs wijkt af</v>
      </c>
      <c r="L2162" s="10"/>
      <c r="M2162" t="s">
        <v>536</v>
      </c>
      <c r="N2162" s="10">
        <f>IF(Q1_2025[[#This Row],[Prijstype]]="Artikelprijs",Q1_2025[[#This Row],[Artikelprijs]],Q1_2025[[#This Row],[Stuksprijs]])</f>
        <v>140</v>
      </c>
      <c r="O2162" s="10">
        <f>IF(Q1_2025[[#This Row],[Prijstype]]="Artikelprijs",Q1_2025[[#This Row],[Artikelprijs]] * Q1_2025[[#This Row],[Besteld]],Q1_2025[[#This Row],[Brutobedrag]])</f>
        <v>140</v>
      </c>
      <c r="P2162" s="10">
        <f>IF(Q1_2025[[#This Row],[Prijstype]] = "Artikelprijs",Q1_2025[[#This Row],[Brutobedrag 2]]*(100-Q1_2025[[#This Row],[Relatiekorting percentage]])/100,Q1_2025[[#This Row],[Bruto - Rel.korting]])</f>
        <v>140</v>
      </c>
    </row>
    <row r="2163" spans="1:16" x14ac:dyDescent="0.3">
      <c r="A2163" t="s">
        <v>337</v>
      </c>
      <c r="B2163">
        <v>5030228</v>
      </c>
      <c r="C2163" t="s">
        <v>113</v>
      </c>
      <c r="D2163">
        <v>2</v>
      </c>
      <c r="E2163" s="10">
        <v>236.9</v>
      </c>
      <c r="F2163" s="10">
        <v>473.8</v>
      </c>
      <c r="G2163" s="10">
        <v>473.8</v>
      </c>
      <c r="H2163">
        <v>0</v>
      </c>
      <c r="I2163" s="10" t="str">
        <f>_xlfn.XLOOKUP(Q1_2025[[#This Row],[Artikelnr]],Artikel_prijzen[Artnr],Artikel_prijzen[Groep],"")</f>
        <v>Rigging</v>
      </c>
      <c r="J2163" s="10">
        <f>_xlfn.XLOOKUP(Q1_2025[[#This Row],[Artikelnr]],Artikel_prijzen[Artnr],Artikel_prijzen[Prijs 2025],"")</f>
        <v>230</v>
      </c>
      <c r="K2163" s="10" t="str">
        <f>IF(Q1_2025[[#This Row],[Artikelprijs]]&lt;&gt;"",IF(Q1_2025[[#This Row],[Stuksprijs]]=Q1_2025[[#This Row],[Artikelprijs]],"Prijs gelijk","Prijs wijkt af"),"")</f>
        <v>Prijs wijkt af</v>
      </c>
      <c r="L2163" s="10"/>
      <c r="M2163" t="s">
        <v>536</v>
      </c>
      <c r="N2163" s="10">
        <f>IF(Q1_2025[[#This Row],[Prijstype]]="Artikelprijs",Q1_2025[[#This Row],[Artikelprijs]],Q1_2025[[#This Row],[Stuksprijs]])</f>
        <v>230</v>
      </c>
      <c r="O2163" s="10">
        <f>IF(Q1_2025[[#This Row],[Prijstype]]="Artikelprijs",Q1_2025[[#This Row],[Artikelprijs]] * Q1_2025[[#This Row],[Besteld]],Q1_2025[[#This Row],[Brutobedrag]])</f>
        <v>460</v>
      </c>
      <c r="P2163" s="10">
        <f>IF(Q1_2025[[#This Row],[Prijstype]] = "Artikelprijs",Q1_2025[[#This Row],[Brutobedrag 2]]*(100-Q1_2025[[#This Row],[Relatiekorting percentage]])/100,Q1_2025[[#This Row],[Bruto - Rel.korting]])</f>
        <v>460</v>
      </c>
    </row>
    <row r="2164" spans="1:16" x14ac:dyDescent="0.3">
      <c r="A2164" t="s">
        <v>337</v>
      </c>
      <c r="B2164">
        <v>5030232</v>
      </c>
      <c r="C2164" t="s">
        <v>116</v>
      </c>
      <c r="D2164">
        <v>1</v>
      </c>
      <c r="E2164" s="10">
        <v>144.19999999999999</v>
      </c>
      <c r="F2164" s="10">
        <v>144.19999999999999</v>
      </c>
      <c r="G2164" s="10">
        <v>144.19999999999999</v>
      </c>
      <c r="H2164">
        <v>0</v>
      </c>
      <c r="I2164" s="10" t="str">
        <f>_xlfn.XLOOKUP(Q1_2025[[#This Row],[Artikelnr]],Artikel_prijzen[Artnr],Artikel_prijzen[Groep],"")</f>
        <v>Rigging</v>
      </c>
      <c r="J2164" s="10">
        <f>_xlfn.XLOOKUP(Q1_2025[[#This Row],[Artikelnr]],Artikel_prijzen[Artnr],Artikel_prijzen[Prijs 2025],"")</f>
        <v>140</v>
      </c>
      <c r="K2164" s="10" t="str">
        <f>IF(Q1_2025[[#This Row],[Artikelprijs]]&lt;&gt;"",IF(Q1_2025[[#This Row],[Stuksprijs]]=Q1_2025[[#This Row],[Artikelprijs]],"Prijs gelijk","Prijs wijkt af"),"")</f>
        <v>Prijs wijkt af</v>
      </c>
      <c r="L2164" s="10"/>
      <c r="M2164" t="s">
        <v>536</v>
      </c>
      <c r="N2164" s="10">
        <f>IF(Q1_2025[[#This Row],[Prijstype]]="Artikelprijs",Q1_2025[[#This Row],[Artikelprijs]],Q1_2025[[#This Row],[Stuksprijs]])</f>
        <v>140</v>
      </c>
      <c r="O2164" s="10">
        <f>IF(Q1_2025[[#This Row],[Prijstype]]="Artikelprijs",Q1_2025[[#This Row],[Artikelprijs]] * Q1_2025[[#This Row],[Besteld]],Q1_2025[[#This Row],[Brutobedrag]])</f>
        <v>140</v>
      </c>
      <c r="P2164" s="10">
        <f>IF(Q1_2025[[#This Row],[Prijstype]] = "Artikelprijs",Q1_2025[[#This Row],[Brutobedrag 2]]*(100-Q1_2025[[#This Row],[Relatiekorting percentage]])/100,Q1_2025[[#This Row],[Bruto - Rel.korting]])</f>
        <v>140</v>
      </c>
    </row>
    <row r="2165" spans="1:16" x14ac:dyDescent="0.3">
      <c r="A2165" t="s">
        <v>337</v>
      </c>
      <c r="B2165">
        <v>5030225</v>
      </c>
      <c r="C2165" t="s">
        <v>261</v>
      </c>
      <c r="D2165">
        <v>3</v>
      </c>
      <c r="E2165" s="10">
        <v>133.9</v>
      </c>
      <c r="F2165" s="10">
        <v>401.7</v>
      </c>
      <c r="G2165" s="10">
        <v>401.7</v>
      </c>
      <c r="H2165">
        <v>0</v>
      </c>
      <c r="I2165" s="10" t="str">
        <f>_xlfn.XLOOKUP(Q1_2025[[#This Row],[Artikelnr]],Artikel_prijzen[Artnr],Artikel_prijzen[Groep],"")</f>
        <v>Rigging</v>
      </c>
      <c r="J2165" s="10">
        <f>_xlfn.XLOOKUP(Q1_2025[[#This Row],[Artikelnr]],Artikel_prijzen[Artnr],Artikel_prijzen[Prijs 2025],"")</f>
        <v>130</v>
      </c>
      <c r="K2165" s="10" t="str">
        <f>IF(Q1_2025[[#This Row],[Artikelprijs]]&lt;&gt;"",IF(Q1_2025[[#This Row],[Stuksprijs]]=Q1_2025[[#This Row],[Artikelprijs]],"Prijs gelijk","Prijs wijkt af"),"")</f>
        <v>Prijs wijkt af</v>
      </c>
      <c r="L2165" s="10"/>
      <c r="M2165" t="s">
        <v>536</v>
      </c>
      <c r="N2165" s="10">
        <f>IF(Q1_2025[[#This Row],[Prijstype]]="Artikelprijs",Q1_2025[[#This Row],[Artikelprijs]],Q1_2025[[#This Row],[Stuksprijs]])</f>
        <v>130</v>
      </c>
      <c r="O2165" s="10">
        <f>IF(Q1_2025[[#This Row],[Prijstype]]="Artikelprijs",Q1_2025[[#This Row],[Artikelprijs]] * Q1_2025[[#This Row],[Besteld]],Q1_2025[[#This Row],[Brutobedrag]])</f>
        <v>390</v>
      </c>
      <c r="P2165" s="10">
        <f>IF(Q1_2025[[#This Row],[Prijstype]] = "Artikelprijs",Q1_2025[[#This Row],[Brutobedrag 2]]*(100-Q1_2025[[#This Row],[Relatiekorting percentage]])/100,Q1_2025[[#This Row],[Bruto - Rel.korting]])</f>
        <v>390</v>
      </c>
    </row>
    <row r="2166" spans="1:16" x14ac:dyDescent="0.3">
      <c r="A2166" t="s">
        <v>337</v>
      </c>
      <c r="B2166">
        <v>5030234</v>
      </c>
      <c r="C2166" t="s">
        <v>155</v>
      </c>
      <c r="D2166">
        <v>1</v>
      </c>
      <c r="E2166" s="10">
        <v>180.25</v>
      </c>
      <c r="F2166" s="10">
        <v>180.25</v>
      </c>
      <c r="G2166" s="10">
        <v>180.25</v>
      </c>
      <c r="H2166">
        <v>0</v>
      </c>
      <c r="I2166" s="10" t="str">
        <f>_xlfn.XLOOKUP(Q1_2025[[#This Row],[Artikelnr]],Artikel_prijzen[Artnr],Artikel_prijzen[Groep],"")</f>
        <v>Rigging</v>
      </c>
      <c r="J2166" s="10">
        <f>_xlfn.XLOOKUP(Q1_2025[[#This Row],[Artikelnr]],Artikel_prijzen[Artnr],Artikel_prijzen[Prijs 2025],"")</f>
        <v>175</v>
      </c>
      <c r="K2166" s="10" t="str">
        <f>IF(Q1_2025[[#This Row],[Artikelprijs]]&lt;&gt;"",IF(Q1_2025[[#This Row],[Stuksprijs]]=Q1_2025[[#This Row],[Artikelprijs]],"Prijs gelijk","Prijs wijkt af"),"")</f>
        <v>Prijs wijkt af</v>
      </c>
      <c r="L2166" s="10"/>
      <c r="M2166" t="s">
        <v>536</v>
      </c>
      <c r="N2166" s="10">
        <f>IF(Q1_2025[[#This Row],[Prijstype]]="Artikelprijs",Q1_2025[[#This Row],[Artikelprijs]],Q1_2025[[#This Row],[Stuksprijs]])</f>
        <v>175</v>
      </c>
      <c r="O2166" s="10">
        <f>IF(Q1_2025[[#This Row],[Prijstype]]="Artikelprijs",Q1_2025[[#This Row],[Artikelprijs]] * Q1_2025[[#This Row],[Besteld]],Q1_2025[[#This Row],[Brutobedrag]])</f>
        <v>175</v>
      </c>
      <c r="P2166" s="10">
        <f>IF(Q1_2025[[#This Row],[Prijstype]] = "Artikelprijs",Q1_2025[[#This Row],[Brutobedrag 2]]*(100-Q1_2025[[#This Row],[Relatiekorting percentage]])/100,Q1_2025[[#This Row],[Bruto - Rel.korting]])</f>
        <v>175</v>
      </c>
    </row>
    <row r="2167" spans="1:16" x14ac:dyDescent="0.3">
      <c r="A2167" t="s">
        <v>337</v>
      </c>
      <c r="B2167">
        <v>5030228</v>
      </c>
      <c r="C2167" t="s">
        <v>113</v>
      </c>
      <c r="D2167">
        <v>4</v>
      </c>
      <c r="E2167" s="10">
        <v>236.9</v>
      </c>
      <c r="F2167" s="10">
        <v>947.6</v>
      </c>
      <c r="G2167" s="10">
        <v>947.6</v>
      </c>
      <c r="H2167">
        <v>0</v>
      </c>
      <c r="I2167" s="10" t="str">
        <f>_xlfn.XLOOKUP(Q1_2025[[#This Row],[Artikelnr]],Artikel_prijzen[Artnr],Artikel_prijzen[Groep],"")</f>
        <v>Rigging</v>
      </c>
      <c r="J2167" s="10">
        <f>_xlfn.XLOOKUP(Q1_2025[[#This Row],[Artikelnr]],Artikel_prijzen[Artnr],Artikel_prijzen[Prijs 2025],"")</f>
        <v>230</v>
      </c>
      <c r="K2167" s="10" t="str">
        <f>IF(Q1_2025[[#This Row],[Artikelprijs]]&lt;&gt;"",IF(Q1_2025[[#This Row],[Stuksprijs]]=Q1_2025[[#This Row],[Artikelprijs]],"Prijs gelijk","Prijs wijkt af"),"")</f>
        <v>Prijs wijkt af</v>
      </c>
      <c r="L2167" s="10"/>
      <c r="M2167" t="s">
        <v>536</v>
      </c>
      <c r="N2167" s="10">
        <f>IF(Q1_2025[[#This Row],[Prijstype]]="Artikelprijs",Q1_2025[[#This Row],[Artikelprijs]],Q1_2025[[#This Row],[Stuksprijs]])</f>
        <v>230</v>
      </c>
      <c r="O2167" s="10">
        <f>IF(Q1_2025[[#This Row],[Prijstype]]="Artikelprijs",Q1_2025[[#This Row],[Artikelprijs]] * Q1_2025[[#This Row],[Besteld]],Q1_2025[[#This Row],[Brutobedrag]])</f>
        <v>920</v>
      </c>
      <c r="P2167" s="10">
        <f>IF(Q1_2025[[#This Row],[Prijstype]] = "Artikelprijs",Q1_2025[[#This Row],[Brutobedrag 2]]*(100-Q1_2025[[#This Row],[Relatiekorting percentage]])/100,Q1_2025[[#This Row],[Bruto - Rel.korting]])</f>
        <v>920</v>
      </c>
    </row>
    <row r="2168" spans="1:16" x14ac:dyDescent="0.3">
      <c r="A2168" t="s">
        <v>337</v>
      </c>
      <c r="B2168">
        <v>5030228</v>
      </c>
      <c r="C2168" t="s">
        <v>113</v>
      </c>
      <c r="D2168">
        <v>4</v>
      </c>
      <c r="E2168" s="10">
        <v>236.9</v>
      </c>
      <c r="F2168" s="10">
        <v>947.6</v>
      </c>
      <c r="G2168" s="10">
        <v>947.6</v>
      </c>
      <c r="H2168">
        <v>0</v>
      </c>
      <c r="I2168" s="10" t="str">
        <f>_xlfn.XLOOKUP(Q1_2025[[#This Row],[Artikelnr]],Artikel_prijzen[Artnr],Artikel_prijzen[Groep],"")</f>
        <v>Rigging</v>
      </c>
      <c r="J2168" s="10">
        <f>_xlfn.XLOOKUP(Q1_2025[[#This Row],[Artikelnr]],Artikel_prijzen[Artnr],Artikel_prijzen[Prijs 2025],"")</f>
        <v>230</v>
      </c>
      <c r="K2168" s="10" t="str">
        <f>IF(Q1_2025[[#This Row],[Artikelprijs]]&lt;&gt;"",IF(Q1_2025[[#This Row],[Stuksprijs]]=Q1_2025[[#This Row],[Artikelprijs]],"Prijs gelijk","Prijs wijkt af"),"")</f>
        <v>Prijs wijkt af</v>
      </c>
      <c r="L2168" s="10"/>
      <c r="M2168" t="s">
        <v>536</v>
      </c>
      <c r="N2168" s="10">
        <f>IF(Q1_2025[[#This Row],[Prijstype]]="Artikelprijs",Q1_2025[[#This Row],[Artikelprijs]],Q1_2025[[#This Row],[Stuksprijs]])</f>
        <v>230</v>
      </c>
      <c r="O2168" s="10">
        <f>IF(Q1_2025[[#This Row],[Prijstype]]="Artikelprijs",Q1_2025[[#This Row],[Artikelprijs]] * Q1_2025[[#This Row],[Besteld]],Q1_2025[[#This Row],[Brutobedrag]])</f>
        <v>920</v>
      </c>
      <c r="P2168" s="10">
        <f>IF(Q1_2025[[#This Row],[Prijstype]] = "Artikelprijs",Q1_2025[[#This Row],[Brutobedrag 2]]*(100-Q1_2025[[#This Row],[Relatiekorting percentage]])/100,Q1_2025[[#This Row],[Bruto - Rel.korting]])</f>
        <v>920</v>
      </c>
    </row>
    <row r="2169" spans="1:16" x14ac:dyDescent="0.3">
      <c r="A2169" t="s">
        <v>337</v>
      </c>
      <c r="B2169">
        <v>5030229</v>
      </c>
      <c r="C2169" t="s">
        <v>18</v>
      </c>
      <c r="D2169">
        <v>8</v>
      </c>
      <c r="E2169" s="10">
        <v>303.85000000000002</v>
      </c>
      <c r="F2169" s="10">
        <v>2430.8000000000002</v>
      </c>
      <c r="G2169" s="10">
        <v>2430.8000000000002</v>
      </c>
      <c r="H2169">
        <v>0</v>
      </c>
      <c r="I2169" s="10" t="str">
        <f>_xlfn.XLOOKUP(Q1_2025[[#This Row],[Artikelnr]],Artikel_prijzen[Artnr],Artikel_prijzen[Groep],"")</f>
        <v>Rigging</v>
      </c>
      <c r="J2169" s="10">
        <f>_xlfn.XLOOKUP(Q1_2025[[#This Row],[Artikelnr]],Artikel_prijzen[Artnr],Artikel_prijzen[Prijs 2025],"")</f>
        <v>295</v>
      </c>
      <c r="K2169" s="10" t="str">
        <f>IF(Q1_2025[[#This Row],[Artikelprijs]]&lt;&gt;"",IF(Q1_2025[[#This Row],[Stuksprijs]]=Q1_2025[[#This Row],[Artikelprijs]],"Prijs gelijk","Prijs wijkt af"),"")</f>
        <v>Prijs wijkt af</v>
      </c>
      <c r="L2169" s="10"/>
      <c r="M2169" t="s">
        <v>536</v>
      </c>
      <c r="N2169" s="10">
        <f>IF(Q1_2025[[#This Row],[Prijstype]]="Artikelprijs",Q1_2025[[#This Row],[Artikelprijs]],Q1_2025[[#This Row],[Stuksprijs]])</f>
        <v>295</v>
      </c>
      <c r="O2169" s="10">
        <f>IF(Q1_2025[[#This Row],[Prijstype]]="Artikelprijs",Q1_2025[[#This Row],[Artikelprijs]] * Q1_2025[[#This Row],[Besteld]],Q1_2025[[#This Row],[Brutobedrag]])</f>
        <v>2360</v>
      </c>
      <c r="P2169" s="10">
        <f>IF(Q1_2025[[#This Row],[Prijstype]] = "Artikelprijs",Q1_2025[[#This Row],[Brutobedrag 2]]*(100-Q1_2025[[#This Row],[Relatiekorting percentage]])/100,Q1_2025[[#This Row],[Bruto - Rel.korting]])</f>
        <v>2360</v>
      </c>
    </row>
    <row r="2170" spans="1:16" x14ac:dyDescent="0.3">
      <c r="A2170" t="s">
        <v>337</v>
      </c>
      <c r="B2170">
        <v>5030228</v>
      </c>
      <c r="C2170" t="s">
        <v>113</v>
      </c>
      <c r="D2170">
        <v>6</v>
      </c>
      <c r="E2170" s="10">
        <v>236.9</v>
      </c>
      <c r="F2170" s="10">
        <v>1421.4</v>
      </c>
      <c r="G2170" s="10">
        <v>1421.4</v>
      </c>
      <c r="H2170">
        <v>0</v>
      </c>
      <c r="I2170" s="10" t="str">
        <f>_xlfn.XLOOKUP(Q1_2025[[#This Row],[Artikelnr]],Artikel_prijzen[Artnr],Artikel_prijzen[Groep],"")</f>
        <v>Rigging</v>
      </c>
      <c r="J2170" s="10">
        <f>_xlfn.XLOOKUP(Q1_2025[[#This Row],[Artikelnr]],Artikel_prijzen[Artnr],Artikel_prijzen[Prijs 2025],"")</f>
        <v>230</v>
      </c>
      <c r="K2170" s="10" t="str">
        <f>IF(Q1_2025[[#This Row],[Artikelprijs]]&lt;&gt;"",IF(Q1_2025[[#This Row],[Stuksprijs]]=Q1_2025[[#This Row],[Artikelprijs]],"Prijs gelijk","Prijs wijkt af"),"")</f>
        <v>Prijs wijkt af</v>
      </c>
      <c r="L2170" s="10"/>
      <c r="M2170" t="s">
        <v>536</v>
      </c>
      <c r="N2170" s="10">
        <f>IF(Q1_2025[[#This Row],[Prijstype]]="Artikelprijs",Q1_2025[[#This Row],[Artikelprijs]],Q1_2025[[#This Row],[Stuksprijs]])</f>
        <v>230</v>
      </c>
      <c r="O2170" s="10">
        <f>IF(Q1_2025[[#This Row],[Prijstype]]="Artikelprijs",Q1_2025[[#This Row],[Artikelprijs]] * Q1_2025[[#This Row],[Besteld]],Q1_2025[[#This Row],[Brutobedrag]])</f>
        <v>1380</v>
      </c>
      <c r="P2170" s="10">
        <f>IF(Q1_2025[[#This Row],[Prijstype]] = "Artikelprijs",Q1_2025[[#This Row],[Brutobedrag 2]]*(100-Q1_2025[[#This Row],[Relatiekorting percentage]])/100,Q1_2025[[#This Row],[Bruto - Rel.korting]])</f>
        <v>1380</v>
      </c>
    </row>
    <row r="2171" spans="1:16" x14ac:dyDescent="0.3">
      <c r="A2171" t="s">
        <v>337</v>
      </c>
      <c r="B2171">
        <v>5030228</v>
      </c>
      <c r="C2171" t="s">
        <v>113</v>
      </c>
      <c r="D2171">
        <v>4</v>
      </c>
      <c r="E2171" s="10">
        <v>236.9</v>
      </c>
      <c r="F2171" s="10">
        <v>947.6</v>
      </c>
      <c r="G2171" s="10">
        <v>947.6</v>
      </c>
      <c r="H2171">
        <v>0</v>
      </c>
      <c r="I2171" s="10" t="str">
        <f>_xlfn.XLOOKUP(Q1_2025[[#This Row],[Artikelnr]],Artikel_prijzen[Artnr],Artikel_prijzen[Groep],"")</f>
        <v>Rigging</v>
      </c>
      <c r="J2171" s="10">
        <f>_xlfn.XLOOKUP(Q1_2025[[#This Row],[Artikelnr]],Artikel_prijzen[Artnr],Artikel_prijzen[Prijs 2025],"")</f>
        <v>230</v>
      </c>
      <c r="K2171" s="10" t="str">
        <f>IF(Q1_2025[[#This Row],[Artikelprijs]]&lt;&gt;"",IF(Q1_2025[[#This Row],[Stuksprijs]]=Q1_2025[[#This Row],[Artikelprijs]],"Prijs gelijk","Prijs wijkt af"),"")</f>
        <v>Prijs wijkt af</v>
      </c>
      <c r="L2171" s="10"/>
      <c r="M2171" t="s">
        <v>536</v>
      </c>
      <c r="N2171" s="10">
        <f>IF(Q1_2025[[#This Row],[Prijstype]]="Artikelprijs",Q1_2025[[#This Row],[Artikelprijs]],Q1_2025[[#This Row],[Stuksprijs]])</f>
        <v>230</v>
      </c>
      <c r="O2171" s="10">
        <f>IF(Q1_2025[[#This Row],[Prijstype]]="Artikelprijs",Q1_2025[[#This Row],[Artikelprijs]] * Q1_2025[[#This Row],[Besteld]],Q1_2025[[#This Row],[Brutobedrag]])</f>
        <v>920</v>
      </c>
      <c r="P2171" s="10">
        <f>IF(Q1_2025[[#This Row],[Prijstype]] = "Artikelprijs",Q1_2025[[#This Row],[Brutobedrag 2]]*(100-Q1_2025[[#This Row],[Relatiekorting percentage]])/100,Q1_2025[[#This Row],[Bruto - Rel.korting]])</f>
        <v>920</v>
      </c>
    </row>
    <row r="2172" spans="1:16" x14ac:dyDescent="0.3">
      <c r="A2172" t="s">
        <v>337</v>
      </c>
      <c r="B2172">
        <v>5030228</v>
      </c>
      <c r="C2172" t="s">
        <v>113</v>
      </c>
      <c r="D2172">
        <v>12</v>
      </c>
      <c r="E2172" s="10">
        <v>236.9</v>
      </c>
      <c r="F2172" s="10">
        <v>2842.8</v>
      </c>
      <c r="G2172" s="10">
        <v>2842.8</v>
      </c>
      <c r="H2172">
        <v>0</v>
      </c>
      <c r="I2172" s="10" t="str">
        <f>_xlfn.XLOOKUP(Q1_2025[[#This Row],[Artikelnr]],Artikel_prijzen[Artnr],Artikel_prijzen[Groep],"")</f>
        <v>Rigging</v>
      </c>
      <c r="J2172" s="10">
        <f>_xlfn.XLOOKUP(Q1_2025[[#This Row],[Artikelnr]],Artikel_prijzen[Artnr],Artikel_prijzen[Prijs 2025],"")</f>
        <v>230</v>
      </c>
      <c r="K2172" s="10" t="str">
        <f>IF(Q1_2025[[#This Row],[Artikelprijs]]&lt;&gt;"",IF(Q1_2025[[#This Row],[Stuksprijs]]=Q1_2025[[#This Row],[Artikelprijs]],"Prijs gelijk","Prijs wijkt af"),"")</f>
        <v>Prijs wijkt af</v>
      </c>
      <c r="L2172" s="10"/>
      <c r="M2172" t="s">
        <v>536</v>
      </c>
      <c r="N2172" s="10">
        <f>IF(Q1_2025[[#This Row],[Prijstype]]="Artikelprijs",Q1_2025[[#This Row],[Artikelprijs]],Q1_2025[[#This Row],[Stuksprijs]])</f>
        <v>230</v>
      </c>
      <c r="O2172" s="10">
        <f>IF(Q1_2025[[#This Row],[Prijstype]]="Artikelprijs",Q1_2025[[#This Row],[Artikelprijs]] * Q1_2025[[#This Row],[Besteld]],Q1_2025[[#This Row],[Brutobedrag]])</f>
        <v>2760</v>
      </c>
      <c r="P2172" s="10">
        <f>IF(Q1_2025[[#This Row],[Prijstype]] = "Artikelprijs",Q1_2025[[#This Row],[Brutobedrag 2]]*(100-Q1_2025[[#This Row],[Relatiekorting percentage]])/100,Q1_2025[[#This Row],[Bruto - Rel.korting]])</f>
        <v>2760</v>
      </c>
    </row>
    <row r="2173" spans="1:16" x14ac:dyDescent="0.3">
      <c r="A2173" t="s">
        <v>337</v>
      </c>
      <c r="B2173">
        <v>5030232</v>
      </c>
      <c r="C2173" t="s">
        <v>116</v>
      </c>
      <c r="D2173">
        <v>3</v>
      </c>
      <c r="E2173" s="10">
        <v>144.19999999999999</v>
      </c>
      <c r="F2173" s="10">
        <v>432.6</v>
      </c>
      <c r="G2173" s="10">
        <v>432.6</v>
      </c>
      <c r="H2173">
        <v>0</v>
      </c>
      <c r="I2173" s="10" t="str">
        <f>_xlfn.XLOOKUP(Q1_2025[[#This Row],[Artikelnr]],Artikel_prijzen[Artnr],Artikel_prijzen[Groep],"")</f>
        <v>Rigging</v>
      </c>
      <c r="J2173" s="10">
        <f>_xlfn.XLOOKUP(Q1_2025[[#This Row],[Artikelnr]],Artikel_prijzen[Artnr],Artikel_prijzen[Prijs 2025],"")</f>
        <v>140</v>
      </c>
      <c r="K2173" s="10" t="str">
        <f>IF(Q1_2025[[#This Row],[Artikelprijs]]&lt;&gt;"",IF(Q1_2025[[#This Row],[Stuksprijs]]=Q1_2025[[#This Row],[Artikelprijs]],"Prijs gelijk","Prijs wijkt af"),"")</f>
        <v>Prijs wijkt af</v>
      </c>
      <c r="L2173" s="10"/>
      <c r="M2173" t="s">
        <v>536</v>
      </c>
      <c r="N2173" s="10">
        <f>IF(Q1_2025[[#This Row],[Prijstype]]="Artikelprijs",Q1_2025[[#This Row],[Artikelprijs]],Q1_2025[[#This Row],[Stuksprijs]])</f>
        <v>140</v>
      </c>
      <c r="O2173" s="10">
        <f>IF(Q1_2025[[#This Row],[Prijstype]]="Artikelprijs",Q1_2025[[#This Row],[Artikelprijs]] * Q1_2025[[#This Row],[Besteld]],Q1_2025[[#This Row],[Brutobedrag]])</f>
        <v>420</v>
      </c>
      <c r="P2173" s="10">
        <f>IF(Q1_2025[[#This Row],[Prijstype]] = "Artikelprijs",Q1_2025[[#This Row],[Brutobedrag 2]]*(100-Q1_2025[[#This Row],[Relatiekorting percentage]])/100,Q1_2025[[#This Row],[Bruto - Rel.korting]])</f>
        <v>420</v>
      </c>
    </row>
    <row r="2174" spans="1:16" x14ac:dyDescent="0.3">
      <c r="A2174" t="s">
        <v>337</v>
      </c>
      <c r="B2174">
        <v>5030228</v>
      </c>
      <c r="C2174" t="s">
        <v>113</v>
      </c>
      <c r="D2174">
        <v>4</v>
      </c>
      <c r="E2174" s="10">
        <v>236.9</v>
      </c>
      <c r="F2174" s="10">
        <v>947.6</v>
      </c>
      <c r="G2174" s="10">
        <v>947.6</v>
      </c>
      <c r="H2174">
        <v>0</v>
      </c>
      <c r="I2174" s="10" t="str">
        <f>_xlfn.XLOOKUP(Q1_2025[[#This Row],[Artikelnr]],Artikel_prijzen[Artnr],Artikel_prijzen[Groep],"")</f>
        <v>Rigging</v>
      </c>
      <c r="J2174" s="10">
        <f>_xlfn.XLOOKUP(Q1_2025[[#This Row],[Artikelnr]],Artikel_prijzen[Artnr],Artikel_prijzen[Prijs 2025],"")</f>
        <v>230</v>
      </c>
      <c r="K2174" s="10" t="str">
        <f>IF(Q1_2025[[#This Row],[Artikelprijs]]&lt;&gt;"",IF(Q1_2025[[#This Row],[Stuksprijs]]=Q1_2025[[#This Row],[Artikelprijs]],"Prijs gelijk","Prijs wijkt af"),"")</f>
        <v>Prijs wijkt af</v>
      </c>
      <c r="L2174" s="10"/>
      <c r="M2174" t="s">
        <v>536</v>
      </c>
      <c r="N2174" s="10">
        <f>IF(Q1_2025[[#This Row],[Prijstype]]="Artikelprijs",Q1_2025[[#This Row],[Artikelprijs]],Q1_2025[[#This Row],[Stuksprijs]])</f>
        <v>230</v>
      </c>
      <c r="O2174" s="10">
        <f>IF(Q1_2025[[#This Row],[Prijstype]]="Artikelprijs",Q1_2025[[#This Row],[Artikelprijs]] * Q1_2025[[#This Row],[Besteld]],Q1_2025[[#This Row],[Brutobedrag]])</f>
        <v>920</v>
      </c>
      <c r="P2174" s="10">
        <f>IF(Q1_2025[[#This Row],[Prijstype]] = "Artikelprijs",Q1_2025[[#This Row],[Brutobedrag 2]]*(100-Q1_2025[[#This Row],[Relatiekorting percentage]])/100,Q1_2025[[#This Row],[Bruto - Rel.korting]])</f>
        <v>920</v>
      </c>
    </row>
    <row r="2175" spans="1:16" x14ac:dyDescent="0.3">
      <c r="A2175" t="s">
        <v>337</v>
      </c>
      <c r="B2175">
        <v>5031008</v>
      </c>
      <c r="C2175" t="s">
        <v>142</v>
      </c>
      <c r="D2175">
        <v>10</v>
      </c>
      <c r="E2175" s="10">
        <v>59.74</v>
      </c>
      <c r="F2175" s="10">
        <v>597.4</v>
      </c>
      <c r="G2175" s="10">
        <v>537.66</v>
      </c>
      <c r="H2175">
        <v>10</v>
      </c>
      <c r="I2175" s="10" t="str">
        <f>_xlfn.XLOOKUP(Q1_2025[[#This Row],[Artikelnr]],Artikel_prijzen[Artnr],Artikel_prijzen[Groep],"")</f>
        <v/>
      </c>
      <c r="J2175" s="10" t="str">
        <f>_xlfn.XLOOKUP(Q1_2025[[#This Row],[Artikelnr]],Artikel_prijzen[Artnr],Artikel_prijzen[Prijs 2025],"")</f>
        <v/>
      </c>
      <c r="K2175" s="10" t="str">
        <f>IF(Q1_2025[[#This Row],[Artikelprijs]]&lt;&gt;"",IF(Q1_2025[[#This Row],[Stuksprijs]]=Q1_2025[[#This Row],[Artikelprijs]],"Prijs gelijk","Prijs wijkt af"),"")</f>
        <v/>
      </c>
      <c r="L2175" s="10"/>
      <c r="N2175" s="10">
        <f>IF(Q1_2025[[#This Row],[Prijstype]]="Artikelprijs",Q1_2025[[#This Row],[Artikelprijs]],Q1_2025[[#This Row],[Stuksprijs]])</f>
        <v>59.74</v>
      </c>
      <c r="O2175" s="10">
        <f>IF(Q1_2025[[#This Row],[Prijstype]]="Artikelprijs",Q1_2025[[#This Row],[Artikelprijs]] * Q1_2025[[#This Row],[Besteld]],Q1_2025[[#This Row],[Brutobedrag]])</f>
        <v>597.4</v>
      </c>
      <c r="P2175" s="10">
        <f>IF(Q1_2025[[#This Row],[Prijstype]] = "Artikelprijs",Q1_2025[[#This Row],[Brutobedrag 2]]*(100-Q1_2025[[#This Row],[Relatiekorting percentage]])/100,Q1_2025[[#This Row],[Bruto - Rel.korting]])</f>
        <v>537.66</v>
      </c>
    </row>
    <row r="2176" spans="1:16" x14ac:dyDescent="0.3">
      <c r="A2176" t="s">
        <v>337</v>
      </c>
      <c r="B2176">
        <v>5031013</v>
      </c>
      <c r="C2176" t="s">
        <v>146</v>
      </c>
      <c r="D2176">
        <v>4</v>
      </c>
      <c r="E2176" s="10">
        <v>44.29</v>
      </c>
      <c r="F2176" s="10">
        <v>177.16</v>
      </c>
      <c r="G2176" s="10">
        <v>159.44</v>
      </c>
      <c r="H2176">
        <v>10</v>
      </c>
      <c r="I2176" s="10" t="str">
        <f>_xlfn.XLOOKUP(Q1_2025[[#This Row],[Artikelnr]],Artikel_prijzen[Artnr],Artikel_prijzen[Groep],"")</f>
        <v/>
      </c>
      <c r="J2176" s="10" t="str">
        <f>_xlfn.XLOOKUP(Q1_2025[[#This Row],[Artikelnr]],Artikel_prijzen[Artnr],Artikel_prijzen[Prijs 2025],"")</f>
        <v/>
      </c>
      <c r="K2176" s="10" t="str">
        <f>IF(Q1_2025[[#This Row],[Artikelprijs]]&lt;&gt;"",IF(Q1_2025[[#This Row],[Stuksprijs]]=Q1_2025[[#This Row],[Artikelprijs]],"Prijs gelijk","Prijs wijkt af"),"")</f>
        <v/>
      </c>
      <c r="L2176" s="10"/>
      <c r="N2176" s="10">
        <f>IF(Q1_2025[[#This Row],[Prijstype]]="Artikelprijs",Q1_2025[[#This Row],[Artikelprijs]],Q1_2025[[#This Row],[Stuksprijs]])</f>
        <v>44.29</v>
      </c>
      <c r="O2176" s="10">
        <f>IF(Q1_2025[[#This Row],[Prijstype]]="Artikelprijs",Q1_2025[[#This Row],[Artikelprijs]] * Q1_2025[[#This Row],[Besteld]],Q1_2025[[#This Row],[Brutobedrag]])</f>
        <v>177.16</v>
      </c>
      <c r="P2176" s="10">
        <f>IF(Q1_2025[[#This Row],[Prijstype]] = "Artikelprijs",Q1_2025[[#This Row],[Brutobedrag 2]]*(100-Q1_2025[[#This Row],[Relatiekorting percentage]])/100,Q1_2025[[#This Row],[Bruto - Rel.korting]])</f>
        <v>159.44</v>
      </c>
    </row>
    <row r="2177" spans="1:16" x14ac:dyDescent="0.3">
      <c r="A2177" t="s">
        <v>337</v>
      </c>
      <c r="B2177">
        <v>2004055</v>
      </c>
      <c r="C2177" t="s">
        <v>215</v>
      </c>
      <c r="D2177">
        <v>1</v>
      </c>
      <c r="E2177" s="10">
        <v>13.79</v>
      </c>
      <c r="F2177" s="10">
        <v>13.79</v>
      </c>
      <c r="G2177" s="10">
        <v>12.41</v>
      </c>
      <c r="H2177">
        <v>10</v>
      </c>
      <c r="I2177" s="10" t="str">
        <f>_xlfn.XLOOKUP(Q1_2025[[#This Row],[Artikelnr]],Artikel_prijzen[Artnr],Artikel_prijzen[Groep],"")</f>
        <v/>
      </c>
      <c r="J2177" s="10" t="str">
        <f>_xlfn.XLOOKUP(Q1_2025[[#This Row],[Artikelnr]],Artikel_prijzen[Artnr],Artikel_prijzen[Prijs 2025],"")</f>
        <v/>
      </c>
      <c r="K2177" s="10" t="str">
        <f>IF(Q1_2025[[#This Row],[Artikelprijs]]&lt;&gt;"",IF(Q1_2025[[#This Row],[Stuksprijs]]=Q1_2025[[#This Row],[Artikelprijs]],"Prijs gelijk","Prijs wijkt af"),"")</f>
        <v/>
      </c>
      <c r="L2177" s="10"/>
      <c r="N2177" s="10">
        <f>IF(Q1_2025[[#This Row],[Prijstype]]="Artikelprijs",Q1_2025[[#This Row],[Artikelprijs]],Q1_2025[[#This Row],[Stuksprijs]])</f>
        <v>13.79</v>
      </c>
      <c r="O2177" s="10">
        <f>IF(Q1_2025[[#This Row],[Prijstype]]="Artikelprijs",Q1_2025[[#This Row],[Artikelprijs]] * Q1_2025[[#This Row],[Besteld]],Q1_2025[[#This Row],[Brutobedrag]])</f>
        <v>13.79</v>
      </c>
      <c r="P2177" s="10">
        <f>IF(Q1_2025[[#This Row],[Prijstype]] = "Artikelprijs",Q1_2025[[#This Row],[Brutobedrag 2]]*(100-Q1_2025[[#This Row],[Relatiekorting percentage]])/100,Q1_2025[[#This Row],[Bruto - Rel.korting]])</f>
        <v>12.41</v>
      </c>
    </row>
    <row r="2178" spans="1:16" x14ac:dyDescent="0.3">
      <c r="A2178" t="s">
        <v>337</v>
      </c>
      <c r="B2178">
        <v>2004032</v>
      </c>
      <c r="C2178" t="s">
        <v>43</v>
      </c>
      <c r="D2178">
        <v>2</v>
      </c>
      <c r="E2178" s="10">
        <v>16.22</v>
      </c>
      <c r="F2178" s="10">
        <v>32.44</v>
      </c>
      <c r="G2178" s="10">
        <v>29.2</v>
      </c>
      <c r="H2178">
        <v>10</v>
      </c>
      <c r="I2178" s="10" t="str">
        <f>_xlfn.XLOOKUP(Q1_2025[[#This Row],[Artikelnr]],Artikel_prijzen[Artnr],Artikel_prijzen[Groep],"")</f>
        <v/>
      </c>
      <c r="J2178" s="10" t="str">
        <f>_xlfn.XLOOKUP(Q1_2025[[#This Row],[Artikelnr]],Artikel_prijzen[Artnr],Artikel_prijzen[Prijs 2025],"")</f>
        <v/>
      </c>
      <c r="K2178" s="10" t="str">
        <f>IF(Q1_2025[[#This Row],[Artikelprijs]]&lt;&gt;"",IF(Q1_2025[[#This Row],[Stuksprijs]]=Q1_2025[[#This Row],[Artikelprijs]],"Prijs gelijk","Prijs wijkt af"),"")</f>
        <v/>
      </c>
      <c r="L2178" s="10"/>
      <c r="N2178" s="10">
        <f>IF(Q1_2025[[#This Row],[Prijstype]]="Artikelprijs",Q1_2025[[#This Row],[Artikelprijs]],Q1_2025[[#This Row],[Stuksprijs]])</f>
        <v>16.22</v>
      </c>
      <c r="O2178" s="10">
        <f>IF(Q1_2025[[#This Row],[Prijstype]]="Artikelprijs",Q1_2025[[#This Row],[Artikelprijs]] * Q1_2025[[#This Row],[Besteld]],Q1_2025[[#This Row],[Brutobedrag]])</f>
        <v>32.44</v>
      </c>
      <c r="P2178" s="10">
        <f>IF(Q1_2025[[#This Row],[Prijstype]] = "Artikelprijs",Q1_2025[[#This Row],[Brutobedrag 2]]*(100-Q1_2025[[#This Row],[Relatiekorting percentage]])/100,Q1_2025[[#This Row],[Bruto - Rel.korting]])</f>
        <v>29.2</v>
      </c>
    </row>
    <row r="2179" spans="1:16" x14ac:dyDescent="0.3">
      <c r="A2179" t="s">
        <v>337</v>
      </c>
      <c r="B2179">
        <v>5010002</v>
      </c>
      <c r="C2179" t="s">
        <v>338</v>
      </c>
      <c r="D2179">
        <v>12</v>
      </c>
      <c r="E2179" s="10">
        <v>66.95</v>
      </c>
      <c r="F2179" s="10">
        <v>803.4</v>
      </c>
      <c r="G2179" s="10">
        <v>723.06</v>
      </c>
      <c r="H2179">
        <v>10</v>
      </c>
      <c r="I2179" s="10" t="str">
        <f>_xlfn.XLOOKUP(Q1_2025[[#This Row],[Artikelnr]],Artikel_prijzen[Artnr],Artikel_prijzen[Groep],"")</f>
        <v/>
      </c>
      <c r="J2179" s="10" t="str">
        <f>_xlfn.XLOOKUP(Q1_2025[[#This Row],[Artikelnr]],Artikel_prijzen[Artnr],Artikel_prijzen[Prijs 2025],"")</f>
        <v/>
      </c>
      <c r="K2179" s="10" t="str">
        <f>IF(Q1_2025[[#This Row],[Artikelprijs]]&lt;&gt;"",IF(Q1_2025[[#This Row],[Stuksprijs]]=Q1_2025[[#This Row],[Artikelprijs]],"Prijs gelijk","Prijs wijkt af"),"")</f>
        <v/>
      </c>
      <c r="L2179" s="10"/>
      <c r="N2179" s="10">
        <f>IF(Q1_2025[[#This Row],[Prijstype]]="Artikelprijs",Q1_2025[[#This Row],[Artikelprijs]],Q1_2025[[#This Row],[Stuksprijs]])</f>
        <v>66.95</v>
      </c>
      <c r="O2179" s="10">
        <f>IF(Q1_2025[[#This Row],[Prijstype]]="Artikelprijs",Q1_2025[[#This Row],[Artikelprijs]] * Q1_2025[[#This Row],[Besteld]],Q1_2025[[#This Row],[Brutobedrag]])</f>
        <v>803.4</v>
      </c>
      <c r="P2179" s="10">
        <f>IF(Q1_2025[[#This Row],[Prijstype]] = "Artikelprijs",Q1_2025[[#This Row],[Brutobedrag 2]]*(100-Q1_2025[[#This Row],[Relatiekorting percentage]])/100,Q1_2025[[#This Row],[Bruto - Rel.korting]])</f>
        <v>723.06</v>
      </c>
    </row>
    <row r="2180" spans="1:16" x14ac:dyDescent="0.3">
      <c r="A2180" t="s">
        <v>337</v>
      </c>
      <c r="B2180">
        <v>5010002</v>
      </c>
      <c r="C2180" t="s">
        <v>338</v>
      </c>
      <c r="D2180">
        <v>1</v>
      </c>
      <c r="E2180" s="10">
        <v>66.95</v>
      </c>
      <c r="F2180" s="10">
        <v>66.95</v>
      </c>
      <c r="G2180" s="10">
        <v>66.95</v>
      </c>
      <c r="H2180">
        <v>0</v>
      </c>
      <c r="I2180" s="10" t="str">
        <f>_xlfn.XLOOKUP(Q1_2025[[#This Row],[Artikelnr]],Artikel_prijzen[Artnr],Artikel_prijzen[Groep],"")</f>
        <v/>
      </c>
      <c r="J2180" s="10" t="str">
        <f>_xlfn.XLOOKUP(Q1_2025[[#This Row],[Artikelnr]],Artikel_prijzen[Artnr],Artikel_prijzen[Prijs 2025],"")</f>
        <v/>
      </c>
      <c r="K2180" s="10" t="str">
        <f>IF(Q1_2025[[#This Row],[Artikelprijs]]&lt;&gt;"",IF(Q1_2025[[#This Row],[Stuksprijs]]=Q1_2025[[#This Row],[Artikelprijs]],"Prijs gelijk","Prijs wijkt af"),"")</f>
        <v/>
      </c>
      <c r="L2180" s="10"/>
      <c r="N2180" s="10">
        <f>IF(Q1_2025[[#This Row],[Prijstype]]="Artikelprijs",Q1_2025[[#This Row],[Artikelprijs]],Q1_2025[[#This Row],[Stuksprijs]])</f>
        <v>66.95</v>
      </c>
      <c r="O2180" s="10">
        <f>IF(Q1_2025[[#This Row],[Prijstype]]="Artikelprijs",Q1_2025[[#This Row],[Artikelprijs]] * Q1_2025[[#This Row],[Besteld]],Q1_2025[[#This Row],[Brutobedrag]])</f>
        <v>66.95</v>
      </c>
      <c r="P2180" s="10">
        <f>IF(Q1_2025[[#This Row],[Prijstype]] = "Artikelprijs",Q1_2025[[#This Row],[Brutobedrag 2]]*(100-Q1_2025[[#This Row],[Relatiekorting percentage]])/100,Q1_2025[[#This Row],[Bruto - Rel.korting]])</f>
        <v>66.95</v>
      </c>
    </row>
    <row r="2181" spans="1:16" x14ac:dyDescent="0.3">
      <c r="A2181" t="s">
        <v>337</v>
      </c>
      <c r="B2181">
        <v>1007051</v>
      </c>
      <c r="C2181" t="s">
        <v>54</v>
      </c>
      <c r="D2181">
        <v>7</v>
      </c>
      <c r="E2181" s="10">
        <v>88.57</v>
      </c>
      <c r="F2181" s="10">
        <v>619.99</v>
      </c>
      <c r="G2181" s="10">
        <v>557.99</v>
      </c>
      <c r="H2181">
        <v>10</v>
      </c>
      <c r="I2181" s="10" t="str">
        <f>_xlfn.XLOOKUP(Q1_2025[[#This Row],[Artikelnr]],Artikel_prijzen[Artnr],Artikel_prijzen[Groep],"")</f>
        <v/>
      </c>
      <c r="J2181" s="10" t="str">
        <f>_xlfn.XLOOKUP(Q1_2025[[#This Row],[Artikelnr]],Artikel_prijzen[Artnr],Artikel_prijzen[Prijs 2025],"")</f>
        <v/>
      </c>
      <c r="K2181" s="10" t="str">
        <f>IF(Q1_2025[[#This Row],[Artikelprijs]]&lt;&gt;"",IF(Q1_2025[[#This Row],[Stuksprijs]]=Q1_2025[[#This Row],[Artikelprijs]],"Prijs gelijk","Prijs wijkt af"),"")</f>
        <v/>
      </c>
      <c r="L2181" s="10"/>
      <c r="N2181" s="10">
        <f>IF(Q1_2025[[#This Row],[Prijstype]]="Artikelprijs",Q1_2025[[#This Row],[Artikelprijs]],Q1_2025[[#This Row],[Stuksprijs]])</f>
        <v>88.57</v>
      </c>
      <c r="O2181" s="10">
        <f>IF(Q1_2025[[#This Row],[Prijstype]]="Artikelprijs",Q1_2025[[#This Row],[Artikelprijs]] * Q1_2025[[#This Row],[Besteld]],Q1_2025[[#This Row],[Brutobedrag]])</f>
        <v>619.99</v>
      </c>
      <c r="P2181" s="10">
        <f>IF(Q1_2025[[#This Row],[Prijstype]] = "Artikelprijs",Q1_2025[[#This Row],[Brutobedrag 2]]*(100-Q1_2025[[#This Row],[Relatiekorting percentage]])/100,Q1_2025[[#This Row],[Bruto - Rel.korting]])</f>
        <v>557.99</v>
      </c>
    </row>
    <row r="2182" spans="1:16" x14ac:dyDescent="0.3">
      <c r="A2182" t="s">
        <v>337</v>
      </c>
      <c r="B2182">
        <v>1007051</v>
      </c>
      <c r="C2182" t="s">
        <v>54</v>
      </c>
      <c r="D2182">
        <v>1</v>
      </c>
      <c r="E2182" s="10">
        <v>88.57</v>
      </c>
      <c r="F2182" s="10">
        <v>0</v>
      </c>
      <c r="G2182" s="10">
        <v>0</v>
      </c>
      <c r="H2182">
        <v>0</v>
      </c>
      <c r="I2182" s="10" t="str">
        <f>_xlfn.XLOOKUP(Q1_2025[[#This Row],[Artikelnr]],Artikel_prijzen[Artnr],Artikel_prijzen[Groep],"")</f>
        <v/>
      </c>
      <c r="J2182" s="10" t="str">
        <f>_xlfn.XLOOKUP(Q1_2025[[#This Row],[Artikelnr]],Artikel_prijzen[Artnr],Artikel_prijzen[Prijs 2025],"")</f>
        <v/>
      </c>
      <c r="K2182" s="10" t="str">
        <f>IF(Q1_2025[[#This Row],[Artikelprijs]]&lt;&gt;"",IF(Q1_2025[[#This Row],[Stuksprijs]]=Q1_2025[[#This Row],[Artikelprijs]],"Prijs gelijk","Prijs wijkt af"),"")</f>
        <v/>
      </c>
      <c r="L2182" s="10"/>
      <c r="N2182" s="10">
        <f>IF(Q1_2025[[#This Row],[Prijstype]]="Artikelprijs",Q1_2025[[#This Row],[Artikelprijs]],Q1_2025[[#This Row],[Stuksprijs]])</f>
        <v>88.57</v>
      </c>
      <c r="O2182" s="10">
        <f>IF(Q1_2025[[#This Row],[Prijstype]]="Artikelprijs",Q1_2025[[#This Row],[Artikelprijs]] * Q1_2025[[#This Row],[Besteld]],Q1_2025[[#This Row],[Brutobedrag]])</f>
        <v>0</v>
      </c>
      <c r="P2182" s="10">
        <f>IF(Q1_2025[[#This Row],[Prijstype]] = "Artikelprijs",Q1_2025[[#This Row],[Brutobedrag 2]]*(100-Q1_2025[[#This Row],[Relatiekorting percentage]])/100,Q1_2025[[#This Row],[Bruto - Rel.korting]])</f>
        <v>0</v>
      </c>
    </row>
    <row r="2183" spans="1:16" x14ac:dyDescent="0.3">
      <c r="A2183" t="s">
        <v>337</v>
      </c>
      <c r="B2183">
        <v>3001046</v>
      </c>
      <c r="C2183" t="s">
        <v>61</v>
      </c>
      <c r="D2183">
        <v>1</v>
      </c>
      <c r="E2183" s="10">
        <v>3.5</v>
      </c>
      <c r="F2183" s="10">
        <v>0</v>
      </c>
      <c r="G2183" s="10">
        <v>0</v>
      </c>
      <c r="H2183">
        <v>0</v>
      </c>
      <c r="I2183" s="10" t="str">
        <f>_xlfn.XLOOKUP(Q1_2025[[#This Row],[Artikelnr]],Artikel_prijzen[Artnr],Artikel_prijzen[Groep],"")</f>
        <v/>
      </c>
      <c r="J2183" s="10" t="str">
        <f>_xlfn.XLOOKUP(Q1_2025[[#This Row],[Artikelnr]],Artikel_prijzen[Artnr],Artikel_prijzen[Prijs 2025],"")</f>
        <v/>
      </c>
      <c r="K2183" s="10" t="str">
        <f>IF(Q1_2025[[#This Row],[Artikelprijs]]&lt;&gt;"",IF(Q1_2025[[#This Row],[Stuksprijs]]=Q1_2025[[#This Row],[Artikelprijs]],"Prijs gelijk","Prijs wijkt af"),"")</f>
        <v/>
      </c>
      <c r="L2183" s="10"/>
      <c r="N2183" s="10">
        <f>IF(Q1_2025[[#This Row],[Prijstype]]="Artikelprijs",Q1_2025[[#This Row],[Artikelprijs]],Q1_2025[[#This Row],[Stuksprijs]])</f>
        <v>3.5</v>
      </c>
      <c r="O2183" s="10">
        <f>IF(Q1_2025[[#This Row],[Prijstype]]="Artikelprijs",Q1_2025[[#This Row],[Artikelprijs]] * Q1_2025[[#This Row],[Besteld]],Q1_2025[[#This Row],[Brutobedrag]])</f>
        <v>0</v>
      </c>
      <c r="P2183" s="10">
        <f>IF(Q1_2025[[#This Row],[Prijstype]] = "Artikelprijs",Q1_2025[[#This Row],[Brutobedrag 2]]*(100-Q1_2025[[#This Row],[Relatiekorting percentage]])/100,Q1_2025[[#This Row],[Bruto - Rel.korting]])</f>
        <v>0</v>
      </c>
    </row>
    <row r="2184" spans="1:16" x14ac:dyDescent="0.3">
      <c r="A2184" t="s">
        <v>337</v>
      </c>
      <c r="B2184">
        <v>3001035</v>
      </c>
      <c r="C2184" t="s">
        <v>62</v>
      </c>
      <c r="D2184">
        <v>10</v>
      </c>
      <c r="E2184" s="10">
        <v>2</v>
      </c>
      <c r="F2184" s="10">
        <v>0</v>
      </c>
      <c r="G2184" s="10">
        <v>0</v>
      </c>
      <c r="H2184">
        <v>0</v>
      </c>
      <c r="I2184" s="10" t="str">
        <f>_xlfn.XLOOKUP(Q1_2025[[#This Row],[Artikelnr]],Artikel_prijzen[Artnr],Artikel_prijzen[Groep],"")</f>
        <v/>
      </c>
      <c r="J2184" s="10" t="str">
        <f>_xlfn.XLOOKUP(Q1_2025[[#This Row],[Artikelnr]],Artikel_prijzen[Artnr],Artikel_prijzen[Prijs 2025],"")</f>
        <v/>
      </c>
      <c r="K2184" s="10" t="str">
        <f>IF(Q1_2025[[#This Row],[Artikelprijs]]&lt;&gt;"",IF(Q1_2025[[#This Row],[Stuksprijs]]=Q1_2025[[#This Row],[Artikelprijs]],"Prijs gelijk","Prijs wijkt af"),"")</f>
        <v/>
      </c>
      <c r="L2184" s="10"/>
      <c r="N2184" s="10">
        <f>IF(Q1_2025[[#This Row],[Prijstype]]="Artikelprijs",Q1_2025[[#This Row],[Artikelprijs]],Q1_2025[[#This Row],[Stuksprijs]])</f>
        <v>2</v>
      </c>
      <c r="O2184" s="10">
        <f>IF(Q1_2025[[#This Row],[Prijstype]]="Artikelprijs",Q1_2025[[#This Row],[Artikelprijs]] * Q1_2025[[#This Row],[Besteld]],Q1_2025[[#This Row],[Brutobedrag]])</f>
        <v>0</v>
      </c>
      <c r="P2184" s="10">
        <f>IF(Q1_2025[[#This Row],[Prijstype]] = "Artikelprijs",Q1_2025[[#This Row],[Brutobedrag 2]]*(100-Q1_2025[[#This Row],[Relatiekorting percentage]])/100,Q1_2025[[#This Row],[Bruto - Rel.korting]])</f>
        <v>0</v>
      </c>
    </row>
    <row r="2185" spans="1:16" x14ac:dyDescent="0.3">
      <c r="A2185" t="s">
        <v>337</v>
      </c>
      <c r="B2185">
        <v>3001036</v>
      </c>
      <c r="C2185" t="s">
        <v>63</v>
      </c>
      <c r="D2185">
        <v>8</v>
      </c>
      <c r="E2185" s="10">
        <v>3</v>
      </c>
      <c r="F2185" s="10">
        <v>0</v>
      </c>
      <c r="G2185" s="10">
        <v>0</v>
      </c>
      <c r="H2185">
        <v>0</v>
      </c>
      <c r="I2185" s="10" t="str">
        <f>_xlfn.XLOOKUP(Q1_2025[[#This Row],[Artikelnr]],Artikel_prijzen[Artnr],Artikel_prijzen[Groep],"")</f>
        <v/>
      </c>
      <c r="J2185" s="10" t="str">
        <f>_xlfn.XLOOKUP(Q1_2025[[#This Row],[Artikelnr]],Artikel_prijzen[Artnr],Artikel_prijzen[Prijs 2025],"")</f>
        <v/>
      </c>
      <c r="K2185" s="10" t="str">
        <f>IF(Q1_2025[[#This Row],[Artikelprijs]]&lt;&gt;"",IF(Q1_2025[[#This Row],[Stuksprijs]]=Q1_2025[[#This Row],[Artikelprijs]],"Prijs gelijk","Prijs wijkt af"),"")</f>
        <v/>
      </c>
      <c r="L2185" s="10"/>
      <c r="N2185" s="10">
        <f>IF(Q1_2025[[#This Row],[Prijstype]]="Artikelprijs",Q1_2025[[#This Row],[Artikelprijs]],Q1_2025[[#This Row],[Stuksprijs]])</f>
        <v>3</v>
      </c>
      <c r="O2185" s="10">
        <f>IF(Q1_2025[[#This Row],[Prijstype]]="Artikelprijs",Q1_2025[[#This Row],[Artikelprijs]] * Q1_2025[[#This Row],[Besteld]],Q1_2025[[#This Row],[Brutobedrag]])</f>
        <v>0</v>
      </c>
      <c r="P2185" s="10">
        <f>IF(Q1_2025[[#This Row],[Prijstype]] = "Artikelprijs",Q1_2025[[#This Row],[Brutobedrag 2]]*(100-Q1_2025[[#This Row],[Relatiekorting percentage]])/100,Q1_2025[[#This Row],[Bruto - Rel.korting]])</f>
        <v>0</v>
      </c>
    </row>
    <row r="2186" spans="1:16" x14ac:dyDescent="0.3">
      <c r="A2186" t="s">
        <v>337</v>
      </c>
      <c r="B2186">
        <v>3001037</v>
      </c>
      <c r="C2186" t="s">
        <v>64</v>
      </c>
      <c r="D2186">
        <v>4</v>
      </c>
      <c r="E2186" s="10">
        <v>4</v>
      </c>
      <c r="F2186" s="10">
        <v>0</v>
      </c>
      <c r="G2186" s="10">
        <v>0</v>
      </c>
      <c r="H2186">
        <v>0</v>
      </c>
      <c r="I2186" s="10" t="str">
        <f>_xlfn.XLOOKUP(Q1_2025[[#This Row],[Artikelnr]],Artikel_prijzen[Artnr],Artikel_prijzen[Groep],"")</f>
        <v/>
      </c>
      <c r="J2186" s="10" t="str">
        <f>_xlfn.XLOOKUP(Q1_2025[[#This Row],[Artikelnr]],Artikel_prijzen[Artnr],Artikel_prijzen[Prijs 2025],"")</f>
        <v/>
      </c>
      <c r="K2186" s="10" t="str">
        <f>IF(Q1_2025[[#This Row],[Artikelprijs]]&lt;&gt;"",IF(Q1_2025[[#This Row],[Stuksprijs]]=Q1_2025[[#This Row],[Artikelprijs]],"Prijs gelijk","Prijs wijkt af"),"")</f>
        <v/>
      </c>
      <c r="L2186" s="10"/>
      <c r="N2186" s="10">
        <f>IF(Q1_2025[[#This Row],[Prijstype]]="Artikelprijs",Q1_2025[[#This Row],[Artikelprijs]],Q1_2025[[#This Row],[Stuksprijs]])</f>
        <v>4</v>
      </c>
      <c r="O2186" s="10">
        <f>IF(Q1_2025[[#This Row],[Prijstype]]="Artikelprijs",Q1_2025[[#This Row],[Artikelprijs]] * Q1_2025[[#This Row],[Besteld]],Q1_2025[[#This Row],[Brutobedrag]])</f>
        <v>0</v>
      </c>
      <c r="P2186" s="10">
        <f>IF(Q1_2025[[#This Row],[Prijstype]] = "Artikelprijs",Q1_2025[[#This Row],[Brutobedrag 2]]*(100-Q1_2025[[#This Row],[Relatiekorting percentage]])/100,Q1_2025[[#This Row],[Bruto - Rel.korting]])</f>
        <v>0</v>
      </c>
    </row>
    <row r="2187" spans="1:16" x14ac:dyDescent="0.3">
      <c r="A2187" t="s">
        <v>337</v>
      </c>
      <c r="B2187">
        <v>3001038</v>
      </c>
      <c r="C2187" t="s">
        <v>65</v>
      </c>
      <c r="D2187">
        <v>2</v>
      </c>
      <c r="E2187" s="10">
        <v>6</v>
      </c>
      <c r="F2187" s="10">
        <v>0</v>
      </c>
      <c r="G2187" s="10">
        <v>0</v>
      </c>
      <c r="H2187">
        <v>0</v>
      </c>
      <c r="I2187" s="10" t="str">
        <f>_xlfn.XLOOKUP(Q1_2025[[#This Row],[Artikelnr]],Artikel_prijzen[Artnr],Artikel_prijzen[Groep],"")</f>
        <v/>
      </c>
      <c r="J2187" s="10" t="str">
        <f>_xlfn.XLOOKUP(Q1_2025[[#This Row],[Artikelnr]],Artikel_prijzen[Artnr],Artikel_prijzen[Prijs 2025],"")</f>
        <v/>
      </c>
      <c r="K2187" s="10" t="str">
        <f>IF(Q1_2025[[#This Row],[Artikelprijs]]&lt;&gt;"",IF(Q1_2025[[#This Row],[Stuksprijs]]=Q1_2025[[#This Row],[Artikelprijs]],"Prijs gelijk","Prijs wijkt af"),"")</f>
        <v/>
      </c>
      <c r="L2187" s="10"/>
      <c r="N2187" s="10">
        <f>IF(Q1_2025[[#This Row],[Prijstype]]="Artikelprijs",Q1_2025[[#This Row],[Artikelprijs]],Q1_2025[[#This Row],[Stuksprijs]])</f>
        <v>6</v>
      </c>
      <c r="O2187" s="10">
        <f>IF(Q1_2025[[#This Row],[Prijstype]]="Artikelprijs",Q1_2025[[#This Row],[Artikelprijs]] * Q1_2025[[#This Row],[Besteld]],Q1_2025[[#This Row],[Brutobedrag]])</f>
        <v>0</v>
      </c>
      <c r="P2187" s="10">
        <f>IF(Q1_2025[[#This Row],[Prijstype]] = "Artikelprijs",Q1_2025[[#This Row],[Brutobedrag 2]]*(100-Q1_2025[[#This Row],[Relatiekorting percentage]])/100,Q1_2025[[#This Row],[Bruto - Rel.korting]])</f>
        <v>0</v>
      </c>
    </row>
    <row r="2188" spans="1:16" x14ac:dyDescent="0.3">
      <c r="A2188" t="s">
        <v>337</v>
      </c>
      <c r="B2188">
        <v>3001045</v>
      </c>
      <c r="C2188" t="s">
        <v>71</v>
      </c>
      <c r="D2188">
        <v>1</v>
      </c>
      <c r="E2188" s="10">
        <v>5</v>
      </c>
      <c r="F2188" s="10">
        <v>0</v>
      </c>
      <c r="G2188" s="10">
        <v>0</v>
      </c>
      <c r="H2188">
        <v>0</v>
      </c>
      <c r="I2188" s="10" t="str">
        <f>_xlfn.XLOOKUP(Q1_2025[[#This Row],[Artikelnr]],Artikel_prijzen[Artnr],Artikel_prijzen[Groep],"")</f>
        <v/>
      </c>
      <c r="J2188" s="10" t="str">
        <f>_xlfn.XLOOKUP(Q1_2025[[#This Row],[Artikelnr]],Artikel_prijzen[Artnr],Artikel_prijzen[Prijs 2025],"")</f>
        <v/>
      </c>
      <c r="K2188" s="10" t="str">
        <f>IF(Q1_2025[[#This Row],[Artikelprijs]]&lt;&gt;"",IF(Q1_2025[[#This Row],[Stuksprijs]]=Q1_2025[[#This Row],[Artikelprijs]],"Prijs gelijk","Prijs wijkt af"),"")</f>
        <v/>
      </c>
      <c r="L2188" s="10"/>
      <c r="N2188" s="10">
        <f>IF(Q1_2025[[#This Row],[Prijstype]]="Artikelprijs",Q1_2025[[#This Row],[Artikelprijs]],Q1_2025[[#This Row],[Stuksprijs]])</f>
        <v>5</v>
      </c>
      <c r="O2188" s="10">
        <f>IF(Q1_2025[[#This Row],[Prijstype]]="Artikelprijs",Q1_2025[[#This Row],[Artikelprijs]] * Q1_2025[[#This Row],[Besteld]],Q1_2025[[#This Row],[Brutobedrag]])</f>
        <v>0</v>
      </c>
      <c r="P2188" s="10">
        <f>IF(Q1_2025[[#This Row],[Prijstype]] = "Artikelprijs",Q1_2025[[#This Row],[Brutobedrag 2]]*(100-Q1_2025[[#This Row],[Relatiekorting percentage]])/100,Q1_2025[[#This Row],[Bruto - Rel.korting]])</f>
        <v>0</v>
      </c>
    </row>
    <row r="2189" spans="1:16" x14ac:dyDescent="0.3">
      <c r="A2189" t="s">
        <v>337</v>
      </c>
      <c r="B2189">
        <v>5030228</v>
      </c>
      <c r="C2189" t="s">
        <v>113</v>
      </c>
      <c r="D2189">
        <v>4</v>
      </c>
      <c r="E2189" s="10">
        <v>236.9</v>
      </c>
      <c r="F2189" s="10">
        <v>947.6</v>
      </c>
      <c r="G2189" s="10">
        <v>947.6</v>
      </c>
      <c r="H2189">
        <v>0</v>
      </c>
      <c r="I2189" s="10" t="str">
        <f>_xlfn.XLOOKUP(Q1_2025[[#This Row],[Artikelnr]],Artikel_prijzen[Artnr],Artikel_prijzen[Groep],"")</f>
        <v>Rigging</v>
      </c>
      <c r="J2189" s="10">
        <f>_xlfn.XLOOKUP(Q1_2025[[#This Row],[Artikelnr]],Artikel_prijzen[Artnr],Artikel_prijzen[Prijs 2025],"")</f>
        <v>230</v>
      </c>
      <c r="K2189" s="10" t="str">
        <f>IF(Q1_2025[[#This Row],[Artikelprijs]]&lt;&gt;"",IF(Q1_2025[[#This Row],[Stuksprijs]]=Q1_2025[[#This Row],[Artikelprijs]],"Prijs gelijk","Prijs wijkt af"),"")</f>
        <v>Prijs wijkt af</v>
      </c>
      <c r="L2189" s="10"/>
      <c r="M2189" t="s">
        <v>536</v>
      </c>
      <c r="N2189" s="10">
        <f>IF(Q1_2025[[#This Row],[Prijstype]]="Artikelprijs",Q1_2025[[#This Row],[Artikelprijs]],Q1_2025[[#This Row],[Stuksprijs]])</f>
        <v>230</v>
      </c>
      <c r="O2189" s="10">
        <f>IF(Q1_2025[[#This Row],[Prijstype]]="Artikelprijs",Q1_2025[[#This Row],[Artikelprijs]] * Q1_2025[[#This Row],[Besteld]],Q1_2025[[#This Row],[Brutobedrag]])</f>
        <v>920</v>
      </c>
      <c r="P2189" s="10">
        <f>IF(Q1_2025[[#This Row],[Prijstype]] = "Artikelprijs",Q1_2025[[#This Row],[Brutobedrag 2]]*(100-Q1_2025[[#This Row],[Relatiekorting percentage]])/100,Q1_2025[[#This Row],[Bruto - Rel.korting]])</f>
        <v>920</v>
      </c>
    </row>
    <row r="2190" spans="1:16" x14ac:dyDescent="0.3">
      <c r="A2190" t="s">
        <v>337</v>
      </c>
      <c r="B2190">
        <v>5030228</v>
      </c>
      <c r="C2190" t="s">
        <v>113</v>
      </c>
      <c r="D2190">
        <v>3</v>
      </c>
      <c r="E2190" s="10">
        <v>236.9</v>
      </c>
      <c r="F2190" s="10">
        <v>710.7</v>
      </c>
      <c r="G2190" s="10">
        <v>710.7</v>
      </c>
      <c r="H2190">
        <v>0</v>
      </c>
      <c r="I2190" s="10" t="str">
        <f>_xlfn.XLOOKUP(Q1_2025[[#This Row],[Artikelnr]],Artikel_prijzen[Artnr],Artikel_prijzen[Groep],"")</f>
        <v>Rigging</v>
      </c>
      <c r="J2190" s="10">
        <f>_xlfn.XLOOKUP(Q1_2025[[#This Row],[Artikelnr]],Artikel_prijzen[Artnr],Artikel_prijzen[Prijs 2025],"")</f>
        <v>230</v>
      </c>
      <c r="K2190" s="10" t="str">
        <f>IF(Q1_2025[[#This Row],[Artikelprijs]]&lt;&gt;"",IF(Q1_2025[[#This Row],[Stuksprijs]]=Q1_2025[[#This Row],[Artikelprijs]],"Prijs gelijk","Prijs wijkt af"),"")</f>
        <v>Prijs wijkt af</v>
      </c>
      <c r="L2190" s="10"/>
      <c r="M2190" t="s">
        <v>536</v>
      </c>
      <c r="N2190" s="10">
        <f>IF(Q1_2025[[#This Row],[Prijstype]]="Artikelprijs",Q1_2025[[#This Row],[Artikelprijs]],Q1_2025[[#This Row],[Stuksprijs]])</f>
        <v>230</v>
      </c>
      <c r="O2190" s="10">
        <f>IF(Q1_2025[[#This Row],[Prijstype]]="Artikelprijs",Q1_2025[[#This Row],[Artikelprijs]] * Q1_2025[[#This Row],[Besteld]],Q1_2025[[#This Row],[Brutobedrag]])</f>
        <v>690</v>
      </c>
      <c r="P2190" s="10">
        <f>IF(Q1_2025[[#This Row],[Prijstype]] = "Artikelprijs",Q1_2025[[#This Row],[Brutobedrag 2]]*(100-Q1_2025[[#This Row],[Relatiekorting percentage]])/100,Q1_2025[[#This Row],[Bruto - Rel.korting]])</f>
        <v>690</v>
      </c>
    </row>
    <row r="2191" spans="1:16" x14ac:dyDescent="0.3">
      <c r="A2191" t="s">
        <v>337</v>
      </c>
      <c r="B2191">
        <v>5030229</v>
      </c>
      <c r="C2191" t="s">
        <v>18</v>
      </c>
      <c r="D2191">
        <v>4</v>
      </c>
      <c r="E2191" s="10">
        <v>303.85000000000002</v>
      </c>
      <c r="F2191" s="10">
        <v>1215.4000000000001</v>
      </c>
      <c r="G2191" s="10">
        <v>1215.4000000000001</v>
      </c>
      <c r="H2191">
        <v>0</v>
      </c>
      <c r="I2191" s="10" t="str">
        <f>_xlfn.XLOOKUP(Q1_2025[[#This Row],[Artikelnr]],Artikel_prijzen[Artnr],Artikel_prijzen[Groep],"")</f>
        <v>Rigging</v>
      </c>
      <c r="J2191" s="10">
        <f>_xlfn.XLOOKUP(Q1_2025[[#This Row],[Artikelnr]],Artikel_prijzen[Artnr],Artikel_prijzen[Prijs 2025],"")</f>
        <v>295</v>
      </c>
      <c r="K2191" s="10" t="str">
        <f>IF(Q1_2025[[#This Row],[Artikelprijs]]&lt;&gt;"",IF(Q1_2025[[#This Row],[Stuksprijs]]=Q1_2025[[#This Row],[Artikelprijs]],"Prijs gelijk","Prijs wijkt af"),"")</f>
        <v>Prijs wijkt af</v>
      </c>
      <c r="L2191" s="10"/>
      <c r="M2191" t="s">
        <v>536</v>
      </c>
      <c r="N2191" s="10">
        <f>IF(Q1_2025[[#This Row],[Prijstype]]="Artikelprijs",Q1_2025[[#This Row],[Artikelprijs]],Q1_2025[[#This Row],[Stuksprijs]])</f>
        <v>295</v>
      </c>
      <c r="O2191" s="10">
        <f>IF(Q1_2025[[#This Row],[Prijstype]]="Artikelprijs",Q1_2025[[#This Row],[Artikelprijs]] * Q1_2025[[#This Row],[Besteld]],Q1_2025[[#This Row],[Brutobedrag]])</f>
        <v>1180</v>
      </c>
      <c r="P2191" s="10">
        <f>IF(Q1_2025[[#This Row],[Prijstype]] = "Artikelprijs",Q1_2025[[#This Row],[Brutobedrag 2]]*(100-Q1_2025[[#This Row],[Relatiekorting percentage]])/100,Q1_2025[[#This Row],[Bruto - Rel.korting]])</f>
        <v>1180</v>
      </c>
    </row>
    <row r="2192" spans="1:16" x14ac:dyDescent="0.3">
      <c r="A2192" t="s">
        <v>337</v>
      </c>
      <c r="B2192">
        <v>5030232</v>
      </c>
      <c r="C2192" t="s">
        <v>116</v>
      </c>
      <c r="D2192">
        <v>1</v>
      </c>
      <c r="E2192" s="10">
        <v>144.19999999999999</v>
      </c>
      <c r="F2192" s="10">
        <v>144.19999999999999</v>
      </c>
      <c r="G2192" s="10">
        <v>144.19999999999999</v>
      </c>
      <c r="H2192">
        <v>0</v>
      </c>
      <c r="I2192" s="10" t="str">
        <f>_xlfn.XLOOKUP(Q1_2025[[#This Row],[Artikelnr]],Artikel_prijzen[Artnr],Artikel_prijzen[Groep],"")</f>
        <v>Rigging</v>
      </c>
      <c r="J2192" s="10">
        <f>_xlfn.XLOOKUP(Q1_2025[[#This Row],[Artikelnr]],Artikel_prijzen[Artnr],Artikel_prijzen[Prijs 2025],"")</f>
        <v>140</v>
      </c>
      <c r="K2192" s="10" t="str">
        <f>IF(Q1_2025[[#This Row],[Artikelprijs]]&lt;&gt;"",IF(Q1_2025[[#This Row],[Stuksprijs]]=Q1_2025[[#This Row],[Artikelprijs]],"Prijs gelijk","Prijs wijkt af"),"")</f>
        <v>Prijs wijkt af</v>
      </c>
      <c r="L2192" s="10"/>
      <c r="M2192" t="s">
        <v>536</v>
      </c>
      <c r="N2192" s="10">
        <f>IF(Q1_2025[[#This Row],[Prijstype]]="Artikelprijs",Q1_2025[[#This Row],[Artikelprijs]],Q1_2025[[#This Row],[Stuksprijs]])</f>
        <v>140</v>
      </c>
      <c r="O2192" s="10">
        <f>IF(Q1_2025[[#This Row],[Prijstype]]="Artikelprijs",Q1_2025[[#This Row],[Artikelprijs]] * Q1_2025[[#This Row],[Besteld]],Q1_2025[[#This Row],[Brutobedrag]])</f>
        <v>140</v>
      </c>
      <c r="P2192" s="10">
        <f>IF(Q1_2025[[#This Row],[Prijstype]] = "Artikelprijs",Q1_2025[[#This Row],[Brutobedrag 2]]*(100-Q1_2025[[#This Row],[Relatiekorting percentage]])/100,Q1_2025[[#This Row],[Bruto - Rel.korting]])</f>
        <v>140</v>
      </c>
    </row>
    <row r="2193" spans="1:16" x14ac:dyDescent="0.3">
      <c r="A2193" t="s">
        <v>337</v>
      </c>
      <c r="B2193">
        <v>5030228</v>
      </c>
      <c r="C2193" t="s">
        <v>113</v>
      </c>
      <c r="D2193">
        <v>2</v>
      </c>
      <c r="E2193" s="10">
        <v>236.9</v>
      </c>
      <c r="F2193" s="10">
        <v>473.8</v>
      </c>
      <c r="G2193" s="10">
        <v>473.8</v>
      </c>
      <c r="H2193">
        <v>0</v>
      </c>
      <c r="I2193" s="10" t="str">
        <f>_xlfn.XLOOKUP(Q1_2025[[#This Row],[Artikelnr]],Artikel_prijzen[Artnr],Artikel_prijzen[Groep],"")</f>
        <v>Rigging</v>
      </c>
      <c r="J2193" s="10">
        <f>_xlfn.XLOOKUP(Q1_2025[[#This Row],[Artikelnr]],Artikel_prijzen[Artnr],Artikel_prijzen[Prijs 2025],"")</f>
        <v>230</v>
      </c>
      <c r="K2193" s="10" t="str">
        <f>IF(Q1_2025[[#This Row],[Artikelprijs]]&lt;&gt;"",IF(Q1_2025[[#This Row],[Stuksprijs]]=Q1_2025[[#This Row],[Artikelprijs]],"Prijs gelijk","Prijs wijkt af"),"")</f>
        <v>Prijs wijkt af</v>
      </c>
      <c r="L2193" s="10"/>
      <c r="M2193" t="s">
        <v>536</v>
      </c>
      <c r="N2193" s="10">
        <f>IF(Q1_2025[[#This Row],[Prijstype]]="Artikelprijs",Q1_2025[[#This Row],[Artikelprijs]],Q1_2025[[#This Row],[Stuksprijs]])</f>
        <v>230</v>
      </c>
      <c r="O2193" s="10">
        <f>IF(Q1_2025[[#This Row],[Prijstype]]="Artikelprijs",Q1_2025[[#This Row],[Artikelprijs]] * Q1_2025[[#This Row],[Besteld]],Q1_2025[[#This Row],[Brutobedrag]])</f>
        <v>460</v>
      </c>
      <c r="P2193" s="10">
        <f>IF(Q1_2025[[#This Row],[Prijstype]] = "Artikelprijs",Q1_2025[[#This Row],[Brutobedrag 2]]*(100-Q1_2025[[#This Row],[Relatiekorting percentage]])/100,Q1_2025[[#This Row],[Bruto - Rel.korting]])</f>
        <v>460</v>
      </c>
    </row>
    <row r="2194" spans="1:16" x14ac:dyDescent="0.3">
      <c r="A2194" t="s">
        <v>337</v>
      </c>
      <c r="B2194">
        <v>5030229</v>
      </c>
      <c r="C2194" t="s">
        <v>18</v>
      </c>
      <c r="D2194">
        <v>6</v>
      </c>
      <c r="E2194" s="10">
        <v>303.85000000000002</v>
      </c>
      <c r="F2194" s="10">
        <v>1823.1</v>
      </c>
      <c r="G2194" s="10">
        <v>1823.1</v>
      </c>
      <c r="H2194">
        <v>0</v>
      </c>
      <c r="I2194" s="10" t="str">
        <f>_xlfn.XLOOKUP(Q1_2025[[#This Row],[Artikelnr]],Artikel_prijzen[Artnr],Artikel_prijzen[Groep],"")</f>
        <v>Rigging</v>
      </c>
      <c r="J2194" s="10">
        <f>_xlfn.XLOOKUP(Q1_2025[[#This Row],[Artikelnr]],Artikel_prijzen[Artnr],Artikel_prijzen[Prijs 2025],"")</f>
        <v>295</v>
      </c>
      <c r="K2194" s="10" t="str">
        <f>IF(Q1_2025[[#This Row],[Artikelprijs]]&lt;&gt;"",IF(Q1_2025[[#This Row],[Stuksprijs]]=Q1_2025[[#This Row],[Artikelprijs]],"Prijs gelijk","Prijs wijkt af"),"")</f>
        <v>Prijs wijkt af</v>
      </c>
      <c r="L2194" s="10"/>
      <c r="M2194" t="s">
        <v>536</v>
      </c>
      <c r="N2194" s="10">
        <f>IF(Q1_2025[[#This Row],[Prijstype]]="Artikelprijs",Q1_2025[[#This Row],[Artikelprijs]],Q1_2025[[#This Row],[Stuksprijs]])</f>
        <v>295</v>
      </c>
      <c r="O2194" s="10">
        <f>IF(Q1_2025[[#This Row],[Prijstype]]="Artikelprijs",Q1_2025[[#This Row],[Artikelprijs]] * Q1_2025[[#This Row],[Besteld]],Q1_2025[[#This Row],[Brutobedrag]])</f>
        <v>1770</v>
      </c>
      <c r="P2194" s="10">
        <f>IF(Q1_2025[[#This Row],[Prijstype]] = "Artikelprijs",Q1_2025[[#This Row],[Brutobedrag 2]]*(100-Q1_2025[[#This Row],[Relatiekorting percentage]])/100,Q1_2025[[#This Row],[Bruto - Rel.korting]])</f>
        <v>1770</v>
      </c>
    </row>
    <row r="2195" spans="1:16" x14ac:dyDescent="0.3">
      <c r="A2195" t="s">
        <v>337</v>
      </c>
      <c r="B2195">
        <v>5030232</v>
      </c>
      <c r="C2195" t="s">
        <v>116</v>
      </c>
      <c r="D2195">
        <v>2</v>
      </c>
      <c r="E2195" s="10">
        <v>144.19999999999999</v>
      </c>
      <c r="F2195" s="10">
        <v>288.39999999999998</v>
      </c>
      <c r="G2195" s="10">
        <v>288.39999999999998</v>
      </c>
      <c r="H2195">
        <v>0</v>
      </c>
      <c r="I2195" s="10" t="str">
        <f>_xlfn.XLOOKUP(Q1_2025[[#This Row],[Artikelnr]],Artikel_prijzen[Artnr],Artikel_prijzen[Groep],"")</f>
        <v>Rigging</v>
      </c>
      <c r="J2195" s="10">
        <f>_xlfn.XLOOKUP(Q1_2025[[#This Row],[Artikelnr]],Artikel_prijzen[Artnr],Artikel_prijzen[Prijs 2025],"")</f>
        <v>140</v>
      </c>
      <c r="K2195" s="10" t="str">
        <f>IF(Q1_2025[[#This Row],[Artikelprijs]]&lt;&gt;"",IF(Q1_2025[[#This Row],[Stuksprijs]]=Q1_2025[[#This Row],[Artikelprijs]],"Prijs gelijk","Prijs wijkt af"),"")</f>
        <v>Prijs wijkt af</v>
      </c>
      <c r="L2195" s="10"/>
      <c r="M2195" t="s">
        <v>536</v>
      </c>
      <c r="N2195" s="10">
        <f>IF(Q1_2025[[#This Row],[Prijstype]]="Artikelprijs",Q1_2025[[#This Row],[Artikelprijs]],Q1_2025[[#This Row],[Stuksprijs]])</f>
        <v>140</v>
      </c>
      <c r="O2195" s="10">
        <f>IF(Q1_2025[[#This Row],[Prijstype]]="Artikelprijs",Q1_2025[[#This Row],[Artikelprijs]] * Q1_2025[[#This Row],[Besteld]],Q1_2025[[#This Row],[Brutobedrag]])</f>
        <v>280</v>
      </c>
      <c r="P2195" s="10">
        <f>IF(Q1_2025[[#This Row],[Prijstype]] = "Artikelprijs",Q1_2025[[#This Row],[Brutobedrag 2]]*(100-Q1_2025[[#This Row],[Relatiekorting percentage]])/100,Q1_2025[[#This Row],[Bruto - Rel.korting]])</f>
        <v>280</v>
      </c>
    </row>
    <row r="2196" spans="1:16" x14ac:dyDescent="0.3">
      <c r="A2196" t="s">
        <v>337</v>
      </c>
      <c r="B2196">
        <v>5030228</v>
      </c>
      <c r="C2196" t="s">
        <v>113</v>
      </c>
      <c r="D2196">
        <v>4</v>
      </c>
      <c r="E2196" s="10">
        <v>236.9</v>
      </c>
      <c r="F2196" s="10">
        <v>947.6</v>
      </c>
      <c r="G2196" s="10">
        <v>947.6</v>
      </c>
      <c r="H2196">
        <v>0</v>
      </c>
      <c r="I2196" s="10" t="str">
        <f>_xlfn.XLOOKUP(Q1_2025[[#This Row],[Artikelnr]],Artikel_prijzen[Artnr],Artikel_prijzen[Groep],"")</f>
        <v>Rigging</v>
      </c>
      <c r="J2196" s="10">
        <f>_xlfn.XLOOKUP(Q1_2025[[#This Row],[Artikelnr]],Artikel_prijzen[Artnr],Artikel_prijzen[Prijs 2025],"")</f>
        <v>230</v>
      </c>
      <c r="K2196" s="10" t="str">
        <f>IF(Q1_2025[[#This Row],[Artikelprijs]]&lt;&gt;"",IF(Q1_2025[[#This Row],[Stuksprijs]]=Q1_2025[[#This Row],[Artikelprijs]],"Prijs gelijk","Prijs wijkt af"),"")</f>
        <v>Prijs wijkt af</v>
      </c>
      <c r="L2196" s="10"/>
      <c r="M2196" t="s">
        <v>536</v>
      </c>
      <c r="N2196" s="10">
        <f>IF(Q1_2025[[#This Row],[Prijstype]]="Artikelprijs",Q1_2025[[#This Row],[Artikelprijs]],Q1_2025[[#This Row],[Stuksprijs]])</f>
        <v>230</v>
      </c>
      <c r="O2196" s="10">
        <f>IF(Q1_2025[[#This Row],[Prijstype]]="Artikelprijs",Q1_2025[[#This Row],[Artikelprijs]] * Q1_2025[[#This Row],[Besteld]],Q1_2025[[#This Row],[Brutobedrag]])</f>
        <v>920</v>
      </c>
      <c r="P2196" s="10">
        <f>IF(Q1_2025[[#This Row],[Prijstype]] = "Artikelprijs",Q1_2025[[#This Row],[Brutobedrag 2]]*(100-Q1_2025[[#This Row],[Relatiekorting percentage]])/100,Q1_2025[[#This Row],[Bruto - Rel.korting]])</f>
        <v>920</v>
      </c>
    </row>
    <row r="2197" spans="1:16" x14ac:dyDescent="0.3">
      <c r="A2197" t="s">
        <v>337</v>
      </c>
      <c r="B2197">
        <v>5030232</v>
      </c>
      <c r="C2197" t="s">
        <v>116</v>
      </c>
      <c r="D2197">
        <v>1</v>
      </c>
      <c r="E2197" s="10">
        <v>144.19999999999999</v>
      </c>
      <c r="F2197" s="10">
        <v>144.19999999999999</v>
      </c>
      <c r="G2197" s="10">
        <v>144.19999999999999</v>
      </c>
      <c r="H2197">
        <v>0</v>
      </c>
      <c r="I2197" s="10" t="str">
        <f>_xlfn.XLOOKUP(Q1_2025[[#This Row],[Artikelnr]],Artikel_prijzen[Artnr],Artikel_prijzen[Groep],"")</f>
        <v>Rigging</v>
      </c>
      <c r="J2197" s="10">
        <f>_xlfn.XLOOKUP(Q1_2025[[#This Row],[Artikelnr]],Artikel_prijzen[Artnr],Artikel_prijzen[Prijs 2025],"")</f>
        <v>140</v>
      </c>
      <c r="K2197" s="10" t="str">
        <f>IF(Q1_2025[[#This Row],[Artikelprijs]]&lt;&gt;"",IF(Q1_2025[[#This Row],[Stuksprijs]]=Q1_2025[[#This Row],[Artikelprijs]],"Prijs gelijk","Prijs wijkt af"),"")</f>
        <v>Prijs wijkt af</v>
      </c>
      <c r="L2197" s="10"/>
      <c r="M2197" t="s">
        <v>536</v>
      </c>
      <c r="N2197" s="10">
        <f>IF(Q1_2025[[#This Row],[Prijstype]]="Artikelprijs",Q1_2025[[#This Row],[Artikelprijs]],Q1_2025[[#This Row],[Stuksprijs]])</f>
        <v>140</v>
      </c>
      <c r="O2197" s="10">
        <f>IF(Q1_2025[[#This Row],[Prijstype]]="Artikelprijs",Q1_2025[[#This Row],[Artikelprijs]] * Q1_2025[[#This Row],[Besteld]],Q1_2025[[#This Row],[Brutobedrag]])</f>
        <v>140</v>
      </c>
      <c r="P2197" s="10">
        <f>IF(Q1_2025[[#This Row],[Prijstype]] = "Artikelprijs",Q1_2025[[#This Row],[Brutobedrag 2]]*(100-Q1_2025[[#This Row],[Relatiekorting percentage]])/100,Q1_2025[[#This Row],[Bruto - Rel.korting]])</f>
        <v>140</v>
      </c>
    </row>
    <row r="2198" spans="1:16" x14ac:dyDescent="0.3">
      <c r="A2198" t="s">
        <v>337</v>
      </c>
      <c r="B2198">
        <v>5030228</v>
      </c>
      <c r="C2198" t="s">
        <v>113</v>
      </c>
      <c r="D2198">
        <v>2</v>
      </c>
      <c r="E2198" s="10">
        <v>236.9</v>
      </c>
      <c r="F2198" s="10">
        <v>473.8</v>
      </c>
      <c r="G2198" s="10">
        <v>473.8</v>
      </c>
      <c r="H2198">
        <v>0</v>
      </c>
      <c r="I2198" s="10" t="str">
        <f>_xlfn.XLOOKUP(Q1_2025[[#This Row],[Artikelnr]],Artikel_prijzen[Artnr],Artikel_prijzen[Groep],"")</f>
        <v>Rigging</v>
      </c>
      <c r="J2198" s="10">
        <f>_xlfn.XLOOKUP(Q1_2025[[#This Row],[Artikelnr]],Artikel_prijzen[Artnr],Artikel_prijzen[Prijs 2025],"")</f>
        <v>230</v>
      </c>
      <c r="K2198" s="10" t="str">
        <f>IF(Q1_2025[[#This Row],[Artikelprijs]]&lt;&gt;"",IF(Q1_2025[[#This Row],[Stuksprijs]]=Q1_2025[[#This Row],[Artikelprijs]],"Prijs gelijk","Prijs wijkt af"),"")</f>
        <v>Prijs wijkt af</v>
      </c>
      <c r="L2198" s="10"/>
      <c r="M2198" t="s">
        <v>536</v>
      </c>
      <c r="N2198" s="10">
        <f>IF(Q1_2025[[#This Row],[Prijstype]]="Artikelprijs",Q1_2025[[#This Row],[Artikelprijs]],Q1_2025[[#This Row],[Stuksprijs]])</f>
        <v>230</v>
      </c>
      <c r="O2198" s="10">
        <f>IF(Q1_2025[[#This Row],[Prijstype]]="Artikelprijs",Q1_2025[[#This Row],[Artikelprijs]] * Q1_2025[[#This Row],[Besteld]],Q1_2025[[#This Row],[Brutobedrag]])</f>
        <v>460</v>
      </c>
      <c r="P2198" s="10">
        <f>IF(Q1_2025[[#This Row],[Prijstype]] = "Artikelprijs",Q1_2025[[#This Row],[Brutobedrag 2]]*(100-Q1_2025[[#This Row],[Relatiekorting percentage]])/100,Q1_2025[[#This Row],[Bruto - Rel.korting]])</f>
        <v>460</v>
      </c>
    </row>
    <row r="2199" spans="1:16" x14ac:dyDescent="0.3">
      <c r="A2199" t="s">
        <v>337</v>
      </c>
      <c r="B2199">
        <v>5030232</v>
      </c>
      <c r="C2199" t="s">
        <v>116</v>
      </c>
      <c r="D2199">
        <v>1</v>
      </c>
      <c r="E2199" s="10">
        <v>144.19999999999999</v>
      </c>
      <c r="F2199" s="10">
        <v>144.19999999999999</v>
      </c>
      <c r="G2199" s="10">
        <v>144.19999999999999</v>
      </c>
      <c r="H2199">
        <v>0</v>
      </c>
      <c r="I2199" s="10" t="str">
        <f>_xlfn.XLOOKUP(Q1_2025[[#This Row],[Artikelnr]],Artikel_prijzen[Artnr],Artikel_prijzen[Groep],"")</f>
        <v>Rigging</v>
      </c>
      <c r="J2199" s="10">
        <f>_xlfn.XLOOKUP(Q1_2025[[#This Row],[Artikelnr]],Artikel_prijzen[Artnr],Artikel_prijzen[Prijs 2025],"")</f>
        <v>140</v>
      </c>
      <c r="K2199" s="10" t="str">
        <f>IF(Q1_2025[[#This Row],[Artikelprijs]]&lt;&gt;"",IF(Q1_2025[[#This Row],[Stuksprijs]]=Q1_2025[[#This Row],[Artikelprijs]],"Prijs gelijk","Prijs wijkt af"),"")</f>
        <v>Prijs wijkt af</v>
      </c>
      <c r="L2199" s="10"/>
      <c r="M2199" t="s">
        <v>536</v>
      </c>
      <c r="N2199" s="10">
        <f>IF(Q1_2025[[#This Row],[Prijstype]]="Artikelprijs",Q1_2025[[#This Row],[Artikelprijs]],Q1_2025[[#This Row],[Stuksprijs]])</f>
        <v>140</v>
      </c>
      <c r="O2199" s="10">
        <f>IF(Q1_2025[[#This Row],[Prijstype]]="Artikelprijs",Q1_2025[[#This Row],[Artikelprijs]] * Q1_2025[[#This Row],[Besteld]],Q1_2025[[#This Row],[Brutobedrag]])</f>
        <v>140</v>
      </c>
      <c r="P2199" s="10">
        <f>IF(Q1_2025[[#This Row],[Prijstype]] = "Artikelprijs",Q1_2025[[#This Row],[Brutobedrag 2]]*(100-Q1_2025[[#This Row],[Relatiekorting percentage]])/100,Q1_2025[[#This Row],[Bruto - Rel.korting]])</f>
        <v>140</v>
      </c>
    </row>
    <row r="2200" spans="1:16" x14ac:dyDescent="0.3">
      <c r="A2200" t="s">
        <v>337</v>
      </c>
      <c r="B2200">
        <v>5030225</v>
      </c>
      <c r="C2200" t="s">
        <v>261</v>
      </c>
      <c r="D2200">
        <v>1</v>
      </c>
      <c r="E2200" s="10">
        <v>133.9</v>
      </c>
      <c r="F2200" s="10">
        <v>133.9</v>
      </c>
      <c r="G2200" s="10">
        <v>133.9</v>
      </c>
      <c r="H2200">
        <v>0</v>
      </c>
      <c r="I2200" s="10" t="str">
        <f>_xlfn.XLOOKUP(Q1_2025[[#This Row],[Artikelnr]],Artikel_prijzen[Artnr],Artikel_prijzen[Groep],"")</f>
        <v>Rigging</v>
      </c>
      <c r="J2200" s="10">
        <f>_xlfn.XLOOKUP(Q1_2025[[#This Row],[Artikelnr]],Artikel_prijzen[Artnr],Artikel_prijzen[Prijs 2025],"")</f>
        <v>130</v>
      </c>
      <c r="K2200" s="10" t="str">
        <f>IF(Q1_2025[[#This Row],[Artikelprijs]]&lt;&gt;"",IF(Q1_2025[[#This Row],[Stuksprijs]]=Q1_2025[[#This Row],[Artikelprijs]],"Prijs gelijk","Prijs wijkt af"),"")</f>
        <v>Prijs wijkt af</v>
      </c>
      <c r="L2200" s="10"/>
      <c r="M2200" t="s">
        <v>536</v>
      </c>
      <c r="N2200" s="10">
        <f>IF(Q1_2025[[#This Row],[Prijstype]]="Artikelprijs",Q1_2025[[#This Row],[Artikelprijs]],Q1_2025[[#This Row],[Stuksprijs]])</f>
        <v>130</v>
      </c>
      <c r="O2200" s="10">
        <f>IF(Q1_2025[[#This Row],[Prijstype]]="Artikelprijs",Q1_2025[[#This Row],[Artikelprijs]] * Q1_2025[[#This Row],[Besteld]],Q1_2025[[#This Row],[Brutobedrag]])</f>
        <v>130</v>
      </c>
      <c r="P2200" s="10">
        <f>IF(Q1_2025[[#This Row],[Prijstype]] = "Artikelprijs",Q1_2025[[#This Row],[Brutobedrag 2]]*(100-Q1_2025[[#This Row],[Relatiekorting percentage]])/100,Q1_2025[[#This Row],[Bruto - Rel.korting]])</f>
        <v>130</v>
      </c>
    </row>
    <row r="2201" spans="1:16" x14ac:dyDescent="0.3">
      <c r="A2201" t="s">
        <v>337</v>
      </c>
      <c r="B2201">
        <v>5030228</v>
      </c>
      <c r="C2201" t="s">
        <v>113</v>
      </c>
      <c r="D2201">
        <v>3</v>
      </c>
      <c r="E2201" s="10">
        <v>236.9</v>
      </c>
      <c r="F2201" s="10">
        <v>710.7</v>
      </c>
      <c r="G2201" s="10">
        <v>710.7</v>
      </c>
      <c r="H2201">
        <v>0</v>
      </c>
      <c r="I2201" s="10" t="str">
        <f>_xlfn.XLOOKUP(Q1_2025[[#This Row],[Artikelnr]],Artikel_prijzen[Artnr],Artikel_prijzen[Groep],"")</f>
        <v>Rigging</v>
      </c>
      <c r="J2201" s="10">
        <f>_xlfn.XLOOKUP(Q1_2025[[#This Row],[Artikelnr]],Artikel_prijzen[Artnr],Artikel_prijzen[Prijs 2025],"")</f>
        <v>230</v>
      </c>
      <c r="K2201" s="10" t="str">
        <f>IF(Q1_2025[[#This Row],[Artikelprijs]]&lt;&gt;"",IF(Q1_2025[[#This Row],[Stuksprijs]]=Q1_2025[[#This Row],[Artikelprijs]],"Prijs gelijk","Prijs wijkt af"),"")</f>
        <v>Prijs wijkt af</v>
      </c>
      <c r="L2201" s="10"/>
      <c r="M2201" t="s">
        <v>536</v>
      </c>
      <c r="N2201" s="10">
        <f>IF(Q1_2025[[#This Row],[Prijstype]]="Artikelprijs",Q1_2025[[#This Row],[Artikelprijs]],Q1_2025[[#This Row],[Stuksprijs]])</f>
        <v>230</v>
      </c>
      <c r="O2201" s="10">
        <f>IF(Q1_2025[[#This Row],[Prijstype]]="Artikelprijs",Q1_2025[[#This Row],[Artikelprijs]] * Q1_2025[[#This Row],[Besteld]],Q1_2025[[#This Row],[Brutobedrag]])</f>
        <v>690</v>
      </c>
      <c r="P2201" s="10">
        <f>IF(Q1_2025[[#This Row],[Prijstype]] = "Artikelprijs",Q1_2025[[#This Row],[Brutobedrag 2]]*(100-Q1_2025[[#This Row],[Relatiekorting percentage]])/100,Q1_2025[[#This Row],[Bruto - Rel.korting]])</f>
        <v>690</v>
      </c>
    </row>
    <row r="2202" spans="1:16" x14ac:dyDescent="0.3">
      <c r="A2202" t="s">
        <v>337</v>
      </c>
      <c r="B2202">
        <v>5030232</v>
      </c>
      <c r="C2202" t="s">
        <v>116</v>
      </c>
      <c r="D2202">
        <v>1</v>
      </c>
      <c r="E2202" s="10">
        <v>144.19999999999999</v>
      </c>
      <c r="F2202" s="10">
        <v>144.19999999999999</v>
      </c>
      <c r="G2202" s="10">
        <v>144.19999999999999</v>
      </c>
      <c r="H2202">
        <v>0</v>
      </c>
      <c r="I2202" s="10" t="str">
        <f>_xlfn.XLOOKUP(Q1_2025[[#This Row],[Artikelnr]],Artikel_prijzen[Artnr],Artikel_prijzen[Groep],"")</f>
        <v>Rigging</v>
      </c>
      <c r="J2202" s="10">
        <f>_xlfn.XLOOKUP(Q1_2025[[#This Row],[Artikelnr]],Artikel_prijzen[Artnr],Artikel_prijzen[Prijs 2025],"")</f>
        <v>140</v>
      </c>
      <c r="K2202" s="10" t="str">
        <f>IF(Q1_2025[[#This Row],[Artikelprijs]]&lt;&gt;"",IF(Q1_2025[[#This Row],[Stuksprijs]]=Q1_2025[[#This Row],[Artikelprijs]],"Prijs gelijk","Prijs wijkt af"),"")</f>
        <v>Prijs wijkt af</v>
      </c>
      <c r="L2202" s="10"/>
      <c r="M2202" t="s">
        <v>536</v>
      </c>
      <c r="N2202" s="10">
        <f>IF(Q1_2025[[#This Row],[Prijstype]]="Artikelprijs",Q1_2025[[#This Row],[Artikelprijs]],Q1_2025[[#This Row],[Stuksprijs]])</f>
        <v>140</v>
      </c>
      <c r="O2202" s="10">
        <f>IF(Q1_2025[[#This Row],[Prijstype]]="Artikelprijs",Q1_2025[[#This Row],[Artikelprijs]] * Q1_2025[[#This Row],[Besteld]],Q1_2025[[#This Row],[Brutobedrag]])</f>
        <v>140</v>
      </c>
      <c r="P2202" s="10">
        <f>IF(Q1_2025[[#This Row],[Prijstype]] = "Artikelprijs",Q1_2025[[#This Row],[Brutobedrag 2]]*(100-Q1_2025[[#This Row],[Relatiekorting percentage]])/100,Q1_2025[[#This Row],[Bruto - Rel.korting]])</f>
        <v>140</v>
      </c>
    </row>
    <row r="2203" spans="1:16" x14ac:dyDescent="0.3">
      <c r="A2203" t="s">
        <v>337</v>
      </c>
      <c r="B2203">
        <v>5030228</v>
      </c>
      <c r="C2203" t="s">
        <v>113</v>
      </c>
      <c r="D2203">
        <v>1</v>
      </c>
      <c r="E2203" s="10">
        <v>236.9</v>
      </c>
      <c r="F2203" s="10">
        <v>236.9</v>
      </c>
      <c r="G2203" s="10">
        <v>236.9</v>
      </c>
      <c r="H2203">
        <v>0</v>
      </c>
      <c r="I2203" s="10" t="str">
        <f>_xlfn.XLOOKUP(Q1_2025[[#This Row],[Artikelnr]],Artikel_prijzen[Artnr],Artikel_prijzen[Groep],"")</f>
        <v>Rigging</v>
      </c>
      <c r="J2203" s="10">
        <f>_xlfn.XLOOKUP(Q1_2025[[#This Row],[Artikelnr]],Artikel_prijzen[Artnr],Artikel_prijzen[Prijs 2025],"")</f>
        <v>230</v>
      </c>
      <c r="K2203" s="10" t="str">
        <f>IF(Q1_2025[[#This Row],[Artikelprijs]]&lt;&gt;"",IF(Q1_2025[[#This Row],[Stuksprijs]]=Q1_2025[[#This Row],[Artikelprijs]],"Prijs gelijk","Prijs wijkt af"),"")</f>
        <v>Prijs wijkt af</v>
      </c>
      <c r="L2203" s="10"/>
      <c r="M2203" t="s">
        <v>536</v>
      </c>
      <c r="N2203" s="10">
        <f>IF(Q1_2025[[#This Row],[Prijstype]]="Artikelprijs",Q1_2025[[#This Row],[Artikelprijs]],Q1_2025[[#This Row],[Stuksprijs]])</f>
        <v>230</v>
      </c>
      <c r="O2203" s="10">
        <f>IF(Q1_2025[[#This Row],[Prijstype]]="Artikelprijs",Q1_2025[[#This Row],[Artikelprijs]] * Q1_2025[[#This Row],[Besteld]],Q1_2025[[#This Row],[Brutobedrag]])</f>
        <v>230</v>
      </c>
      <c r="P2203" s="10">
        <f>IF(Q1_2025[[#This Row],[Prijstype]] = "Artikelprijs",Q1_2025[[#This Row],[Brutobedrag 2]]*(100-Q1_2025[[#This Row],[Relatiekorting percentage]])/100,Q1_2025[[#This Row],[Bruto - Rel.korting]])</f>
        <v>230</v>
      </c>
    </row>
    <row r="2204" spans="1:16" x14ac:dyDescent="0.3">
      <c r="A2204" t="s">
        <v>337</v>
      </c>
      <c r="B2204">
        <v>5030229</v>
      </c>
      <c r="C2204" t="s">
        <v>18</v>
      </c>
      <c r="D2204">
        <v>6</v>
      </c>
      <c r="E2204" s="10">
        <v>303.85000000000002</v>
      </c>
      <c r="F2204" s="10">
        <v>1823.1</v>
      </c>
      <c r="G2204" s="10">
        <v>1823.1</v>
      </c>
      <c r="H2204">
        <v>0</v>
      </c>
      <c r="I2204" s="10" t="str">
        <f>_xlfn.XLOOKUP(Q1_2025[[#This Row],[Artikelnr]],Artikel_prijzen[Artnr],Artikel_prijzen[Groep],"")</f>
        <v>Rigging</v>
      </c>
      <c r="J2204" s="10">
        <f>_xlfn.XLOOKUP(Q1_2025[[#This Row],[Artikelnr]],Artikel_prijzen[Artnr],Artikel_prijzen[Prijs 2025],"")</f>
        <v>295</v>
      </c>
      <c r="K2204" s="10" t="str">
        <f>IF(Q1_2025[[#This Row],[Artikelprijs]]&lt;&gt;"",IF(Q1_2025[[#This Row],[Stuksprijs]]=Q1_2025[[#This Row],[Artikelprijs]],"Prijs gelijk","Prijs wijkt af"),"")</f>
        <v>Prijs wijkt af</v>
      </c>
      <c r="L2204" s="10"/>
      <c r="M2204" t="s">
        <v>536</v>
      </c>
      <c r="N2204" s="10">
        <f>IF(Q1_2025[[#This Row],[Prijstype]]="Artikelprijs",Q1_2025[[#This Row],[Artikelprijs]],Q1_2025[[#This Row],[Stuksprijs]])</f>
        <v>295</v>
      </c>
      <c r="O2204" s="10">
        <f>IF(Q1_2025[[#This Row],[Prijstype]]="Artikelprijs",Q1_2025[[#This Row],[Artikelprijs]] * Q1_2025[[#This Row],[Besteld]],Q1_2025[[#This Row],[Brutobedrag]])</f>
        <v>1770</v>
      </c>
      <c r="P2204" s="10">
        <f>IF(Q1_2025[[#This Row],[Prijstype]] = "Artikelprijs",Q1_2025[[#This Row],[Brutobedrag 2]]*(100-Q1_2025[[#This Row],[Relatiekorting percentage]])/100,Q1_2025[[#This Row],[Bruto - Rel.korting]])</f>
        <v>1770</v>
      </c>
    </row>
    <row r="2205" spans="1:16" x14ac:dyDescent="0.3">
      <c r="A2205" t="s">
        <v>337</v>
      </c>
      <c r="B2205">
        <v>5030228</v>
      </c>
      <c r="C2205" t="s">
        <v>113</v>
      </c>
      <c r="D2205">
        <v>4</v>
      </c>
      <c r="E2205" s="10">
        <v>236.9</v>
      </c>
      <c r="F2205" s="10">
        <v>947.6</v>
      </c>
      <c r="G2205" s="10">
        <v>947.6</v>
      </c>
      <c r="H2205">
        <v>0</v>
      </c>
      <c r="I2205" s="10" t="str">
        <f>_xlfn.XLOOKUP(Q1_2025[[#This Row],[Artikelnr]],Artikel_prijzen[Artnr],Artikel_prijzen[Groep],"")</f>
        <v>Rigging</v>
      </c>
      <c r="J2205" s="10">
        <f>_xlfn.XLOOKUP(Q1_2025[[#This Row],[Artikelnr]],Artikel_prijzen[Artnr],Artikel_prijzen[Prijs 2025],"")</f>
        <v>230</v>
      </c>
      <c r="K2205" s="10" t="str">
        <f>IF(Q1_2025[[#This Row],[Artikelprijs]]&lt;&gt;"",IF(Q1_2025[[#This Row],[Stuksprijs]]=Q1_2025[[#This Row],[Artikelprijs]],"Prijs gelijk","Prijs wijkt af"),"")</f>
        <v>Prijs wijkt af</v>
      </c>
      <c r="L2205" s="10"/>
      <c r="M2205" t="s">
        <v>536</v>
      </c>
      <c r="N2205" s="10">
        <f>IF(Q1_2025[[#This Row],[Prijstype]]="Artikelprijs",Q1_2025[[#This Row],[Artikelprijs]],Q1_2025[[#This Row],[Stuksprijs]])</f>
        <v>230</v>
      </c>
      <c r="O2205" s="10">
        <f>IF(Q1_2025[[#This Row],[Prijstype]]="Artikelprijs",Q1_2025[[#This Row],[Artikelprijs]] * Q1_2025[[#This Row],[Besteld]],Q1_2025[[#This Row],[Brutobedrag]])</f>
        <v>920</v>
      </c>
      <c r="P2205" s="10">
        <f>IF(Q1_2025[[#This Row],[Prijstype]] = "Artikelprijs",Q1_2025[[#This Row],[Brutobedrag 2]]*(100-Q1_2025[[#This Row],[Relatiekorting percentage]])/100,Q1_2025[[#This Row],[Bruto - Rel.korting]])</f>
        <v>920</v>
      </c>
    </row>
    <row r="2206" spans="1:16" x14ac:dyDescent="0.3">
      <c r="A2206" t="s">
        <v>337</v>
      </c>
      <c r="B2206">
        <v>5030228</v>
      </c>
      <c r="C2206" t="s">
        <v>113</v>
      </c>
      <c r="D2206">
        <v>3</v>
      </c>
      <c r="E2206" s="10">
        <v>236.9</v>
      </c>
      <c r="F2206" s="10">
        <v>710.7</v>
      </c>
      <c r="G2206" s="10">
        <v>710.7</v>
      </c>
      <c r="H2206">
        <v>0</v>
      </c>
      <c r="I2206" s="10" t="str">
        <f>_xlfn.XLOOKUP(Q1_2025[[#This Row],[Artikelnr]],Artikel_prijzen[Artnr],Artikel_prijzen[Groep],"")</f>
        <v>Rigging</v>
      </c>
      <c r="J2206" s="10">
        <f>_xlfn.XLOOKUP(Q1_2025[[#This Row],[Artikelnr]],Artikel_prijzen[Artnr],Artikel_prijzen[Prijs 2025],"")</f>
        <v>230</v>
      </c>
      <c r="K2206" s="10" t="str">
        <f>IF(Q1_2025[[#This Row],[Artikelprijs]]&lt;&gt;"",IF(Q1_2025[[#This Row],[Stuksprijs]]=Q1_2025[[#This Row],[Artikelprijs]],"Prijs gelijk","Prijs wijkt af"),"")</f>
        <v>Prijs wijkt af</v>
      </c>
      <c r="L2206" s="10"/>
      <c r="M2206" t="s">
        <v>536</v>
      </c>
      <c r="N2206" s="10">
        <f>IF(Q1_2025[[#This Row],[Prijstype]]="Artikelprijs",Q1_2025[[#This Row],[Artikelprijs]],Q1_2025[[#This Row],[Stuksprijs]])</f>
        <v>230</v>
      </c>
      <c r="O2206" s="10">
        <f>IF(Q1_2025[[#This Row],[Prijstype]]="Artikelprijs",Q1_2025[[#This Row],[Artikelprijs]] * Q1_2025[[#This Row],[Besteld]],Q1_2025[[#This Row],[Brutobedrag]])</f>
        <v>690</v>
      </c>
      <c r="P2206" s="10">
        <f>IF(Q1_2025[[#This Row],[Prijstype]] = "Artikelprijs",Q1_2025[[#This Row],[Brutobedrag 2]]*(100-Q1_2025[[#This Row],[Relatiekorting percentage]])/100,Q1_2025[[#This Row],[Bruto - Rel.korting]])</f>
        <v>690</v>
      </c>
    </row>
    <row r="2207" spans="1:16" x14ac:dyDescent="0.3">
      <c r="A2207" t="s">
        <v>337</v>
      </c>
      <c r="B2207">
        <v>5030232</v>
      </c>
      <c r="C2207" t="s">
        <v>116</v>
      </c>
      <c r="D2207">
        <v>1</v>
      </c>
      <c r="E2207" s="10">
        <v>144.19999999999999</v>
      </c>
      <c r="F2207" s="10">
        <v>144.19999999999999</v>
      </c>
      <c r="G2207" s="10">
        <v>144.19999999999999</v>
      </c>
      <c r="H2207">
        <v>0</v>
      </c>
      <c r="I2207" s="10" t="str">
        <f>_xlfn.XLOOKUP(Q1_2025[[#This Row],[Artikelnr]],Artikel_prijzen[Artnr],Artikel_prijzen[Groep],"")</f>
        <v>Rigging</v>
      </c>
      <c r="J2207" s="10">
        <f>_xlfn.XLOOKUP(Q1_2025[[#This Row],[Artikelnr]],Artikel_prijzen[Artnr],Artikel_prijzen[Prijs 2025],"")</f>
        <v>140</v>
      </c>
      <c r="K2207" s="10" t="str">
        <f>IF(Q1_2025[[#This Row],[Artikelprijs]]&lt;&gt;"",IF(Q1_2025[[#This Row],[Stuksprijs]]=Q1_2025[[#This Row],[Artikelprijs]],"Prijs gelijk","Prijs wijkt af"),"")</f>
        <v>Prijs wijkt af</v>
      </c>
      <c r="L2207" s="10"/>
      <c r="M2207" t="s">
        <v>536</v>
      </c>
      <c r="N2207" s="10">
        <f>IF(Q1_2025[[#This Row],[Prijstype]]="Artikelprijs",Q1_2025[[#This Row],[Artikelprijs]],Q1_2025[[#This Row],[Stuksprijs]])</f>
        <v>140</v>
      </c>
      <c r="O2207" s="10">
        <f>IF(Q1_2025[[#This Row],[Prijstype]]="Artikelprijs",Q1_2025[[#This Row],[Artikelprijs]] * Q1_2025[[#This Row],[Besteld]],Q1_2025[[#This Row],[Brutobedrag]])</f>
        <v>140</v>
      </c>
      <c r="P2207" s="10">
        <f>IF(Q1_2025[[#This Row],[Prijstype]] = "Artikelprijs",Q1_2025[[#This Row],[Brutobedrag 2]]*(100-Q1_2025[[#This Row],[Relatiekorting percentage]])/100,Q1_2025[[#This Row],[Bruto - Rel.korting]])</f>
        <v>140</v>
      </c>
    </row>
    <row r="2208" spans="1:16" x14ac:dyDescent="0.3">
      <c r="A2208" t="s">
        <v>337</v>
      </c>
      <c r="B2208">
        <v>5030228</v>
      </c>
      <c r="C2208" t="s">
        <v>113</v>
      </c>
      <c r="D2208">
        <v>4</v>
      </c>
      <c r="E2208" s="10">
        <v>236.9</v>
      </c>
      <c r="F2208" s="10">
        <v>947.6</v>
      </c>
      <c r="G2208" s="10">
        <v>947.6</v>
      </c>
      <c r="H2208">
        <v>0</v>
      </c>
      <c r="I2208" s="10" t="str">
        <f>_xlfn.XLOOKUP(Q1_2025[[#This Row],[Artikelnr]],Artikel_prijzen[Artnr],Artikel_prijzen[Groep],"")</f>
        <v>Rigging</v>
      </c>
      <c r="J2208" s="10">
        <f>_xlfn.XLOOKUP(Q1_2025[[#This Row],[Artikelnr]],Artikel_prijzen[Artnr],Artikel_prijzen[Prijs 2025],"")</f>
        <v>230</v>
      </c>
      <c r="K2208" s="10" t="str">
        <f>IF(Q1_2025[[#This Row],[Artikelprijs]]&lt;&gt;"",IF(Q1_2025[[#This Row],[Stuksprijs]]=Q1_2025[[#This Row],[Artikelprijs]],"Prijs gelijk","Prijs wijkt af"),"")</f>
        <v>Prijs wijkt af</v>
      </c>
      <c r="L2208" s="10"/>
      <c r="M2208" t="s">
        <v>536</v>
      </c>
      <c r="N2208" s="10">
        <f>IF(Q1_2025[[#This Row],[Prijstype]]="Artikelprijs",Q1_2025[[#This Row],[Artikelprijs]],Q1_2025[[#This Row],[Stuksprijs]])</f>
        <v>230</v>
      </c>
      <c r="O2208" s="10">
        <f>IF(Q1_2025[[#This Row],[Prijstype]]="Artikelprijs",Q1_2025[[#This Row],[Artikelprijs]] * Q1_2025[[#This Row],[Besteld]],Q1_2025[[#This Row],[Brutobedrag]])</f>
        <v>920</v>
      </c>
      <c r="P2208" s="10">
        <f>IF(Q1_2025[[#This Row],[Prijstype]] = "Artikelprijs",Q1_2025[[#This Row],[Brutobedrag 2]]*(100-Q1_2025[[#This Row],[Relatiekorting percentage]])/100,Q1_2025[[#This Row],[Bruto - Rel.korting]])</f>
        <v>920</v>
      </c>
    </row>
    <row r="2209" spans="1:16" x14ac:dyDescent="0.3">
      <c r="A2209" t="s">
        <v>337</v>
      </c>
      <c r="B2209">
        <v>5030228</v>
      </c>
      <c r="C2209" t="s">
        <v>113</v>
      </c>
      <c r="D2209">
        <v>4</v>
      </c>
      <c r="E2209" s="10">
        <v>236.9</v>
      </c>
      <c r="F2209" s="10">
        <v>947.6</v>
      </c>
      <c r="G2209" s="10">
        <v>947.6</v>
      </c>
      <c r="H2209">
        <v>0</v>
      </c>
      <c r="I2209" s="10" t="str">
        <f>_xlfn.XLOOKUP(Q1_2025[[#This Row],[Artikelnr]],Artikel_prijzen[Artnr],Artikel_prijzen[Groep],"")</f>
        <v>Rigging</v>
      </c>
      <c r="J2209" s="10">
        <f>_xlfn.XLOOKUP(Q1_2025[[#This Row],[Artikelnr]],Artikel_prijzen[Artnr],Artikel_prijzen[Prijs 2025],"")</f>
        <v>230</v>
      </c>
      <c r="K2209" s="10" t="str">
        <f>IF(Q1_2025[[#This Row],[Artikelprijs]]&lt;&gt;"",IF(Q1_2025[[#This Row],[Stuksprijs]]=Q1_2025[[#This Row],[Artikelprijs]],"Prijs gelijk","Prijs wijkt af"),"")</f>
        <v>Prijs wijkt af</v>
      </c>
      <c r="L2209" s="10"/>
      <c r="M2209" t="s">
        <v>536</v>
      </c>
      <c r="N2209" s="10">
        <f>IF(Q1_2025[[#This Row],[Prijstype]]="Artikelprijs",Q1_2025[[#This Row],[Artikelprijs]],Q1_2025[[#This Row],[Stuksprijs]])</f>
        <v>230</v>
      </c>
      <c r="O2209" s="10">
        <f>IF(Q1_2025[[#This Row],[Prijstype]]="Artikelprijs",Q1_2025[[#This Row],[Artikelprijs]] * Q1_2025[[#This Row],[Besteld]],Q1_2025[[#This Row],[Brutobedrag]])</f>
        <v>920</v>
      </c>
      <c r="P2209" s="10">
        <f>IF(Q1_2025[[#This Row],[Prijstype]] = "Artikelprijs",Q1_2025[[#This Row],[Brutobedrag 2]]*(100-Q1_2025[[#This Row],[Relatiekorting percentage]])/100,Q1_2025[[#This Row],[Bruto - Rel.korting]])</f>
        <v>920</v>
      </c>
    </row>
    <row r="2210" spans="1:16" x14ac:dyDescent="0.3">
      <c r="A2210" t="s">
        <v>337</v>
      </c>
      <c r="B2210">
        <v>5030232</v>
      </c>
      <c r="C2210" t="s">
        <v>116</v>
      </c>
      <c r="D2210">
        <v>1</v>
      </c>
      <c r="E2210" s="10">
        <v>144.19999999999999</v>
      </c>
      <c r="F2210" s="10">
        <v>144.19999999999999</v>
      </c>
      <c r="G2210" s="10">
        <v>144.19999999999999</v>
      </c>
      <c r="H2210">
        <v>0</v>
      </c>
      <c r="I2210" s="10" t="str">
        <f>_xlfn.XLOOKUP(Q1_2025[[#This Row],[Artikelnr]],Artikel_prijzen[Artnr],Artikel_prijzen[Groep],"")</f>
        <v>Rigging</v>
      </c>
      <c r="J2210" s="10">
        <f>_xlfn.XLOOKUP(Q1_2025[[#This Row],[Artikelnr]],Artikel_prijzen[Artnr],Artikel_prijzen[Prijs 2025],"")</f>
        <v>140</v>
      </c>
      <c r="K2210" s="10" t="str">
        <f>IF(Q1_2025[[#This Row],[Artikelprijs]]&lt;&gt;"",IF(Q1_2025[[#This Row],[Stuksprijs]]=Q1_2025[[#This Row],[Artikelprijs]],"Prijs gelijk","Prijs wijkt af"),"")</f>
        <v>Prijs wijkt af</v>
      </c>
      <c r="L2210" s="10"/>
      <c r="M2210" t="s">
        <v>536</v>
      </c>
      <c r="N2210" s="10">
        <f>IF(Q1_2025[[#This Row],[Prijstype]]="Artikelprijs",Q1_2025[[#This Row],[Artikelprijs]],Q1_2025[[#This Row],[Stuksprijs]])</f>
        <v>140</v>
      </c>
      <c r="O2210" s="10">
        <f>IF(Q1_2025[[#This Row],[Prijstype]]="Artikelprijs",Q1_2025[[#This Row],[Artikelprijs]] * Q1_2025[[#This Row],[Besteld]],Q1_2025[[#This Row],[Brutobedrag]])</f>
        <v>140</v>
      </c>
      <c r="P2210" s="10">
        <f>IF(Q1_2025[[#This Row],[Prijstype]] = "Artikelprijs",Q1_2025[[#This Row],[Brutobedrag 2]]*(100-Q1_2025[[#This Row],[Relatiekorting percentage]])/100,Q1_2025[[#This Row],[Bruto - Rel.korting]])</f>
        <v>140</v>
      </c>
    </row>
    <row r="2211" spans="1:16" x14ac:dyDescent="0.3">
      <c r="A2211" t="s">
        <v>337</v>
      </c>
      <c r="B2211">
        <v>5030001</v>
      </c>
      <c r="C2211" t="s">
        <v>132</v>
      </c>
      <c r="D2211">
        <v>26</v>
      </c>
      <c r="E2211" s="10">
        <v>31.93</v>
      </c>
      <c r="F2211" s="10">
        <v>830.18</v>
      </c>
      <c r="G2211" s="10">
        <v>830.18</v>
      </c>
      <c r="H2211">
        <v>0</v>
      </c>
      <c r="I2211" s="10" t="str">
        <f>_xlfn.XLOOKUP(Q1_2025[[#This Row],[Artikelnr]],Artikel_prijzen[Artnr],Artikel_prijzen[Groep],"")</f>
        <v>Rigging</v>
      </c>
      <c r="J2211" s="10">
        <f>_xlfn.XLOOKUP(Q1_2025[[#This Row],[Artikelnr]],Artikel_prijzen[Artnr],Artikel_prijzen[Prijs 2025],"")</f>
        <v>28</v>
      </c>
      <c r="K2211" s="10" t="str">
        <f>IF(Q1_2025[[#This Row],[Artikelprijs]]&lt;&gt;"",IF(Q1_2025[[#This Row],[Stuksprijs]]=Q1_2025[[#This Row],[Artikelprijs]],"Prijs gelijk","Prijs wijkt af"),"")</f>
        <v>Prijs wijkt af</v>
      </c>
      <c r="L2211" s="10"/>
      <c r="M2211" t="s">
        <v>536</v>
      </c>
      <c r="N2211" s="10">
        <f>IF(Q1_2025[[#This Row],[Prijstype]]="Artikelprijs",Q1_2025[[#This Row],[Artikelprijs]],Q1_2025[[#This Row],[Stuksprijs]])</f>
        <v>28</v>
      </c>
      <c r="O2211" s="10">
        <f>IF(Q1_2025[[#This Row],[Prijstype]]="Artikelprijs",Q1_2025[[#This Row],[Artikelprijs]] * Q1_2025[[#This Row],[Besteld]],Q1_2025[[#This Row],[Brutobedrag]])</f>
        <v>728</v>
      </c>
      <c r="P2211" s="10">
        <f>IF(Q1_2025[[#This Row],[Prijstype]] = "Artikelprijs",Q1_2025[[#This Row],[Brutobedrag 2]]*(100-Q1_2025[[#This Row],[Relatiekorting percentage]])/100,Q1_2025[[#This Row],[Bruto - Rel.korting]])</f>
        <v>728</v>
      </c>
    </row>
    <row r="2212" spans="1:16" x14ac:dyDescent="0.3">
      <c r="A2212" t="s">
        <v>337</v>
      </c>
      <c r="B2212">
        <v>5030225</v>
      </c>
      <c r="C2212" t="s">
        <v>261</v>
      </c>
      <c r="D2212">
        <v>1</v>
      </c>
      <c r="E2212" s="10">
        <v>133.9</v>
      </c>
      <c r="F2212" s="10">
        <v>133.9</v>
      </c>
      <c r="G2212" s="10">
        <v>133.9</v>
      </c>
      <c r="H2212">
        <v>0</v>
      </c>
      <c r="I2212" s="10" t="str">
        <f>_xlfn.XLOOKUP(Q1_2025[[#This Row],[Artikelnr]],Artikel_prijzen[Artnr],Artikel_prijzen[Groep],"")</f>
        <v>Rigging</v>
      </c>
      <c r="J2212" s="10">
        <f>_xlfn.XLOOKUP(Q1_2025[[#This Row],[Artikelnr]],Artikel_prijzen[Artnr],Artikel_prijzen[Prijs 2025],"")</f>
        <v>130</v>
      </c>
      <c r="K2212" s="10" t="str">
        <f>IF(Q1_2025[[#This Row],[Artikelprijs]]&lt;&gt;"",IF(Q1_2025[[#This Row],[Stuksprijs]]=Q1_2025[[#This Row],[Artikelprijs]],"Prijs gelijk","Prijs wijkt af"),"")</f>
        <v>Prijs wijkt af</v>
      </c>
      <c r="L2212" s="10"/>
      <c r="M2212" t="s">
        <v>536</v>
      </c>
      <c r="N2212" s="10">
        <f>IF(Q1_2025[[#This Row],[Prijstype]]="Artikelprijs",Q1_2025[[#This Row],[Artikelprijs]],Q1_2025[[#This Row],[Stuksprijs]])</f>
        <v>130</v>
      </c>
      <c r="O2212" s="10">
        <f>IF(Q1_2025[[#This Row],[Prijstype]]="Artikelprijs",Q1_2025[[#This Row],[Artikelprijs]] * Q1_2025[[#This Row],[Besteld]],Q1_2025[[#This Row],[Brutobedrag]])</f>
        <v>130</v>
      </c>
      <c r="P2212" s="10">
        <f>IF(Q1_2025[[#This Row],[Prijstype]] = "Artikelprijs",Q1_2025[[#This Row],[Brutobedrag 2]]*(100-Q1_2025[[#This Row],[Relatiekorting percentage]])/100,Q1_2025[[#This Row],[Bruto - Rel.korting]])</f>
        <v>130</v>
      </c>
    </row>
    <row r="2213" spans="1:16" x14ac:dyDescent="0.3">
      <c r="A2213" t="s">
        <v>337</v>
      </c>
      <c r="B2213">
        <v>5030232</v>
      </c>
      <c r="C2213" t="s">
        <v>116</v>
      </c>
      <c r="D2213">
        <v>1</v>
      </c>
      <c r="E2213" s="10">
        <v>144.19999999999999</v>
      </c>
      <c r="F2213" s="10">
        <v>144.19999999999999</v>
      </c>
      <c r="G2213" s="10">
        <v>144.19999999999999</v>
      </c>
      <c r="H2213">
        <v>0</v>
      </c>
      <c r="I2213" s="10" t="str">
        <f>_xlfn.XLOOKUP(Q1_2025[[#This Row],[Artikelnr]],Artikel_prijzen[Artnr],Artikel_prijzen[Groep],"")</f>
        <v>Rigging</v>
      </c>
      <c r="J2213" s="10">
        <f>_xlfn.XLOOKUP(Q1_2025[[#This Row],[Artikelnr]],Artikel_prijzen[Artnr],Artikel_prijzen[Prijs 2025],"")</f>
        <v>140</v>
      </c>
      <c r="K2213" s="10" t="str">
        <f>IF(Q1_2025[[#This Row],[Artikelprijs]]&lt;&gt;"",IF(Q1_2025[[#This Row],[Stuksprijs]]=Q1_2025[[#This Row],[Artikelprijs]],"Prijs gelijk","Prijs wijkt af"),"")</f>
        <v>Prijs wijkt af</v>
      </c>
      <c r="L2213" s="10"/>
      <c r="M2213" t="s">
        <v>536</v>
      </c>
      <c r="N2213" s="10">
        <f>IF(Q1_2025[[#This Row],[Prijstype]]="Artikelprijs",Q1_2025[[#This Row],[Artikelprijs]],Q1_2025[[#This Row],[Stuksprijs]])</f>
        <v>140</v>
      </c>
      <c r="O2213" s="10">
        <f>IF(Q1_2025[[#This Row],[Prijstype]]="Artikelprijs",Q1_2025[[#This Row],[Artikelprijs]] * Q1_2025[[#This Row],[Besteld]],Q1_2025[[#This Row],[Brutobedrag]])</f>
        <v>140</v>
      </c>
      <c r="P2213" s="10">
        <f>IF(Q1_2025[[#This Row],[Prijstype]] = "Artikelprijs",Q1_2025[[#This Row],[Brutobedrag 2]]*(100-Q1_2025[[#This Row],[Relatiekorting percentage]])/100,Q1_2025[[#This Row],[Bruto - Rel.korting]])</f>
        <v>140</v>
      </c>
    </row>
    <row r="2214" spans="1:16" x14ac:dyDescent="0.3">
      <c r="A2214" t="s">
        <v>337</v>
      </c>
      <c r="B2214">
        <v>5030228</v>
      </c>
      <c r="C2214" t="s">
        <v>113</v>
      </c>
      <c r="D2214">
        <v>1</v>
      </c>
      <c r="E2214" s="10">
        <v>236.9</v>
      </c>
      <c r="F2214" s="10">
        <v>236.9</v>
      </c>
      <c r="G2214" s="10">
        <v>236.9</v>
      </c>
      <c r="H2214">
        <v>0</v>
      </c>
      <c r="I2214" s="10" t="str">
        <f>_xlfn.XLOOKUP(Q1_2025[[#This Row],[Artikelnr]],Artikel_prijzen[Artnr],Artikel_prijzen[Groep],"")</f>
        <v>Rigging</v>
      </c>
      <c r="J2214" s="10">
        <f>_xlfn.XLOOKUP(Q1_2025[[#This Row],[Artikelnr]],Artikel_prijzen[Artnr],Artikel_prijzen[Prijs 2025],"")</f>
        <v>230</v>
      </c>
      <c r="K2214" s="10" t="str">
        <f>IF(Q1_2025[[#This Row],[Artikelprijs]]&lt;&gt;"",IF(Q1_2025[[#This Row],[Stuksprijs]]=Q1_2025[[#This Row],[Artikelprijs]],"Prijs gelijk","Prijs wijkt af"),"")</f>
        <v>Prijs wijkt af</v>
      </c>
      <c r="L2214" s="10"/>
      <c r="M2214" t="s">
        <v>536</v>
      </c>
      <c r="N2214" s="10">
        <f>IF(Q1_2025[[#This Row],[Prijstype]]="Artikelprijs",Q1_2025[[#This Row],[Artikelprijs]],Q1_2025[[#This Row],[Stuksprijs]])</f>
        <v>230</v>
      </c>
      <c r="O2214" s="10">
        <f>IF(Q1_2025[[#This Row],[Prijstype]]="Artikelprijs",Q1_2025[[#This Row],[Artikelprijs]] * Q1_2025[[#This Row],[Besteld]],Q1_2025[[#This Row],[Brutobedrag]])</f>
        <v>230</v>
      </c>
      <c r="P2214" s="10">
        <f>IF(Q1_2025[[#This Row],[Prijstype]] = "Artikelprijs",Q1_2025[[#This Row],[Brutobedrag 2]]*(100-Q1_2025[[#This Row],[Relatiekorting percentage]])/100,Q1_2025[[#This Row],[Bruto - Rel.korting]])</f>
        <v>230</v>
      </c>
    </row>
    <row r="2215" spans="1:16" x14ac:dyDescent="0.3">
      <c r="A2215" t="s">
        <v>337</v>
      </c>
      <c r="B2215">
        <v>5030228</v>
      </c>
      <c r="C2215" t="s">
        <v>113</v>
      </c>
      <c r="D2215">
        <v>4</v>
      </c>
      <c r="E2215" s="10">
        <v>236.9</v>
      </c>
      <c r="F2215" s="10">
        <v>947.6</v>
      </c>
      <c r="G2215" s="10">
        <v>947.6</v>
      </c>
      <c r="H2215">
        <v>0</v>
      </c>
      <c r="I2215" s="10" t="str">
        <f>_xlfn.XLOOKUP(Q1_2025[[#This Row],[Artikelnr]],Artikel_prijzen[Artnr],Artikel_prijzen[Groep],"")</f>
        <v>Rigging</v>
      </c>
      <c r="J2215" s="10">
        <f>_xlfn.XLOOKUP(Q1_2025[[#This Row],[Artikelnr]],Artikel_prijzen[Artnr],Artikel_prijzen[Prijs 2025],"")</f>
        <v>230</v>
      </c>
      <c r="K2215" s="10" t="str">
        <f>IF(Q1_2025[[#This Row],[Artikelprijs]]&lt;&gt;"",IF(Q1_2025[[#This Row],[Stuksprijs]]=Q1_2025[[#This Row],[Artikelprijs]],"Prijs gelijk","Prijs wijkt af"),"")</f>
        <v>Prijs wijkt af</v>
      </c>
      <c r="L2215" s="10"/>
      <c r="M2215" t="s">
        <v>536</v>
      </c>
      <c r="N2215" s="10">
        <f>IF(Q1_2025[[#This Row],[Prijstype]]="Artikelprijs",Q1_2025[[#This Row],[Artikelprijs]],Q1_2025[[#This Row],[Stuksprijs]])</f>
        <v>230</v>
      </c>
      <c r="O2215" s="10">
        <f>IF(Q1_2025[[#This Row],[Prijstype]]="Artikelprijs",Q1_2025[[#This Row],[Artikelprijs]] * Q1_2025[[#This Row],[Besteld]],Q1_2025[[#This Row],[Brutobedrag]])</f>
        <v>920</v>
      </c>
      <c r="P2215" s="10">
        <f>IF(Q1_2025[[#This Row],[Prijstype]] = "Artikelprijs",Q1_2025[[#This Row],[Brutobedrag 2]]*(100-Q1_2025[[#This Row],[Relatiekorting percentage]])/100,Q1_2025[[#This Row],[Bruto - Rel.korting]])</f>
        <v>920</v>
      </c>
    </row>
    <row r="2216" spans="1:16" x14ac:dyDescent="0.3">
      <c r="A2216" t="s">
        <v>337</v>
      </c>
      <c r="B2216">
        <v>5030232</v>
      </c>
      <c r="C2216" t="s">
        <v>116</v>
      </c>
      <c r="D2216">
        <v>1</v>
      </c>
      <c r="E2216" s="10">
        <v>144.19999999999999</v>
      </c>
      <c r="F2216" s="10">
        <v>144.19999999999999</v>
      </c>
      <c r="G2216" s="10">
        <v>144.19999999999999</v>
      </c>
      <c r="H2216">
        <v>0</v>
      </c>
      <c r="I2216" s="10" t="str">
        <f>_xlfn.XLOOKUP(Q1_2025[[#This Row],[Artikelnr]],Artikel_prijzen[Artnr],Artikel_prijzen[Groep],"")</f>
        <v>Rigging</v>
      </c>
      <c r="J2216" s="10">
        <f>_xlfn.XLOOKUP(Q1_2025[[#This Row],[Artikelnr]],Artikel_prijzen[Artnr],Artikel_prijzen[Prijs 2025],"")</f>
        <v>140</v>
      </c>
      <c r="K2216" s="10" t="str">
        <f>IF(Q1_2025[[#This Row],[Artikelprijs]]&lt;&gt;"",IF(Q1_2025[[#This Row],[Stuksprijs]]=Q1_2025[[#This Row],[Artikelprijs]],"Prijs gelijk","Prijs wijkt af"),"")</f>
        <v>Prijs wijkt af</v>
      </c>
      <c r="L2216" s="10"/>
      <c r="M2216" t="s">
        <v>536</v>
      </c>
      <c r="N2216" s="10">
        <f>IF(Q1_2025[[#This Row],[Prijstype]]="Artikelprijs",Q1_2025[[#This Row],[Artikelprijs]],Q1_2025[[#This Row],[Stuksprijs]])</f>
        <v>140</v>
      </c>
      <c r="O2216" s="10">
        <f>IF(Q1_2025[[#This Row],[Prijstype]]="Artikelprijs",Q1_2025[[#This Row],[Artikelprijs]] * Q1_2025[[#This Row],[Besteld]],Q1_2025[[#This Row],[Brutobedrag]])</f>
        <v>140</v>
      </c>
      <c r="P2216" s="10">
        <f>IF(Q1_2025[[#This Row],[Prijstype]] = "Artikelprijs",Q1_2025[[#This Row],[Brutobedrag 2]]*(100-Q1_2025[[#This Row],[Relatiekorting percentage]])/100,Q1_2025[[#This Row],[Bruto - Rel.korting]])</f>
        <v>140</v>
      </c>
    </row>
    <row r="2217" spans="1:16" x14ac:dyDescent="0.3">
      <c r="A2217" t="s">
        <v>337</v>
      </c>
      <c r="B2217">
        <v>5030229</v>
      </c>
      <c r="C2217" t="s">
        <v>18</v>
      </c>
      <c r="D2217">
        <v>6</v>
      </c>
      <c r="E2217" s="10">
        <v>303.85000000000002</v>
      </c>
      <c r="F2217" s="10">
        <v>1823.1</v>
      </c>
      <c r="G2217" s="10">
        <v>1823.1</v>
      </c>
      <c r="H2217">
        <v>0</v>
      </c>
      <c r="I2217" s="10" t="str">
        <f>_xlfn.XLOOKUP(Q1_2025[[#This Row],[Artikelnr]],Artikel_prijzen[Artnr],Artikel_prijzen[Groep],"")</f>
        <v>Rigging</v>
      </c>
      <c r="J2217" s="10">
        <f>_xlfn.XLOOKUP(Q1_2025[[#This Row],[Artikelnr]],Artikel_prijzen[Artnr],Artikel_prijzen[Prijs 2025],"")</f>
        <v>295</v>
      </c>
      <c r="K2217" s="10" t="str">
        <f>IF(Q1_2025[[#This Row],[Artikelprijs]]&lt;&gt;"",IF(Q1_2025[[#This Row],[Stuksprijs]]=Q1_2025[[#This Row],[Artikelprijs]],"Prijs gelijk","Prijs wijkt af"),"")</f>
        <v>Prijs wijkt af</v>
      </c>
      <c r="L2217" s="10"/>
      <c r="M2217" t="s">
        <v>536</v>
      </c>
      <c r="N2217" s="10">
        <f>IF(Q1_2025[[#This Row],[Prijstype]]="Artikelprijs",Q1_2025[[#This Row],[Artikelprijs]],Q1_2025[[#This Row],[Stuksprijs]])</f>
        <v>295</v>
      </c>
      <c r="O2217" s="10">
        <f>IF(Q1_2025[[#This Row],[Prijstype]]="Artikelprijs",Q1_2025[[#This Row],[Artikelprijs]] * Q1_2025[[#This Row],[Besteld]],Q1_2025[[#This Row],[Brutobedrag]])</f>
        <v>1770</v>
      </c>
      <c r="P2217" s="10">
        <f>IF(Q1_2025[[#This Row],[Prijstype]] = "Artikelprijs",Q1_2025[[#This Row],[Brutobedrag 2]]*(100-Q1_2025[[#This Row],[Relatiekorting percentage]])/100,Q1_2025[[#This Row],[Bruto - Rel.korting]])</f>
        <v>1770</v>
      </c>
    </row>
    <row r="2218" spans="1:16" x14ac:dyDescent="0.3">
      <c r="A2218" t="s">
        <v>337</v>
      </c>
      <c r="B2218">
        <v>5030001</v>
      </c>
      <c r="C2218" t="s">
        <v>341</v>
      </c>
      <c r="D2218">
        <v>39</v>
      </c>
      <c r="E2218" s="10">
        <v>28.84</v>
      </c>
      <c r="F2218" s="10">
        <v>1124.76</v>
      </c>
      <c r="G2218" s="10">
        <v>1124.76</v>
      </c>
      <c r="H2218">
        <v>0</v>
      </c>
      <c r="I2218" s="10" t="str">
        <f>_xlfn.XLOOKUP(Q1_2025[[#This Row],[Artikelnr]],Artikel_prijzen[Artnr],Artikel_prijzen[Groep],"")</f>
        <v>Rigging</v>
      </c>
      <c r="J2218" s="10">
        <f>_xlfn.XLOOKUP(Q1_2025[[#This Row],[Artikelnr]],Artikel_prijzen[Artnr],Artikel_prijzen[Prijs 2025],"")</f>
        <v>28</v>
      </c>
      <c r="K2218" s="10" t="str">
        <f>IF(Q1_2025[[#This Row],[Artikelprijs]]&lt;&gt;"",IF(Q1_2025[[#This Row],[Stuksprijs]]=Q1_2025[[#This Row],[Artikelprijs]],"Prijs gelijk","Prijs wijkt af"),"")</f>
        <v>Prijs wijkt af</v>
      </c>
      <c r="L2218" s="10"/>
      <c r="M2218" t="s">
        <v>536</v>
      </c>
      <c r="N2218" s="10">
        <f>IF(Q1_2025[[#This Row],[Prijstype]]="Artikelprijs",Q1_2025[[#This Row],[Artikelprijs]],Q1_2025[[#This Row],[Stuksprijs]])</f>
        <v>28</v>
      </c>
      <c r="O2218" s="10">
        <f>IF(Q1_2025[[#This Row],[Prijstype]]="Artikelprijs",Q1_2025[[#This Row],[Artikelprijs]] * Q1_2025[[#This Row],[Besteld]],Q1_2025[[#This Row],[Brutobedrag]])</f>
        <v>1092</v>
      </c>
      <c r="P2218" s="10">
        <f>IF(Q1_2025[[#This Row],[Prijstype]] = "Artikelprijs",Q1_2025[[#This Row],[Brutobedrag 2]]*(100-Q1_2025[[#This Row],[Relatiekorting percentage]])/100,Q1_2025[[#This Row],[Bruto - Rel.korting]])</f>
        <v>1092</v>
      </c>
    </row>
    <row r="2219" spans="1:16" x14ac:dyDescent="0.3">
      <c r="A2219" t="s">
        <v>337</v>
      </c>
      <c r="B2219">
        <v>5030001</v>
      </c>
      <c r="C2219" t="s">
        <v>132</v>
      </c>
      <c r="D2219">
        <v>39</v>
      </c>
      <c r="E2219" s="10">
        <v>28.84</v>
      </c>
      <c r="F2219" s="10">
        <v>0</v>
      </c>
      <c r="G2219" s="10">
        <v>0</v>
      </c>
      <c r="H2219">
        <v>0</v>
      </c>
      <c r="I2219" s="10" t="str">
        <f>_xlfn.XLOOKUP(Q1_2025[[#This Row],[Artikelnr]],Artikel_prijzen[Artnr],Artikel_prijzen[Groep],"")</f>
        <v>Rigging</v>
      </c>
      <c r="J2219" s="10">
        <f>_xlfn.XLOOKUP(Q1_2025[[#This Row],[Artikelnr]],Artikel_prijzen[Artnr],Artikel_prijzen[Prijs 2025],"")</f>
        <v>28</v>
      </c>
      <c r="K2219" s="10" t="str">
        <f>IF(Q1_2025[[#This Row],[Artikelprijs]]&lt;&gt;"",IF(Q1_2025[[#This Row],[Stuksprijs]]=Q1_2025[[#This Row],[Artikelprijs]],"Prijs gelijk","Prijs wijkt af"),"")</f>
        <v>Prijs wijkt af</v>
      </c>
      <c r="L2219" s="10"/>
      <c r="M2219" t="s">
        <v>536</v>
      </c>
      <c r="N2219" s="10">
        <f>IF(Q1_2025[[#This Row],[Prijstype]]="Artikelprijs",Q1_2025[[#This Row],[Artikelprijs]],Q1_2025[[#This Row],[Stuksprijs]])</f>
        <v>28</v>
      </c>
      <c r="O2219" s="10">
        <f>IF(Q1_2025[[#This Row],[Prijstype]]="Artikelprijs",Q1_2025[[#This Row],[Artikelprijs]] * Q1_2025[[#This Row],[Besteld]],Q1_2025[[#This Row],[Brutobedrag]])</f>
        <v>1092</v>
      </c>
      <c r="P2219" s="10">
        <f>IF(Q1_2025[[#This Row],[Prijstype]] = "Artikelprijs",Q1_2025[[#This Row],[Brutobedrag 2]]*(100-Q1_2025[[#This Row],[Relatiekorting percentage]])/100,Q1_2025[[#This Row],[Bruto - Rel.korting]])</f>
        <v>1092</v>
      </c>
    </row>
    <row r="2220" spans="1:16" x14ac:dyDescent="0.3">
      <c r="A2220" t="s">
        <v>337</v>
      </c>
      <c r="B2220">
        <v>2002103</v>
      </c>
      <c r="C2220" t="s">
        <v>133</v>
      </c>
      <c r="D2220">
        <v>4</v>
      </c>
      <c r="E2220" s="10">
        <v>40</v>
      </c>
      <c r="F2220" s="10">
        <v>0</v>
      </c>
      <c r="G2220" s="10">
        <v>0</v>
      </c>
      <c r="H2220">
        <v>0</v>
      </c>
      <c r="I2220" s="10" t="str">
        <f>_xlfn.XLOOKUP(Q1_2025[[#This Row],[Artikelnr]],Artikel_prijzen[Artnr],Artikel_prijzen[Groep],"")</f>
        <v/>
      </c>
      <c r="J2220" s="10" t="str">
        <f>_xlfn.XLOOKUP(Q1_2025[[#This Row],[Artikelnr]],Artikel_prijzen[Artnr],Artikel_prijzen[Prijs 2025],"")</f>
        <v/>
      </c>
      <c r="K2220" s="10" t="str">
        <f>IF(Q1_2025[[#This Row],[Artikelprijs]]&lt;&gt;"",IF(Q1_2025[[#This Row],[Stuksprijs]]=Q1_2025[[#This Row],[Artikelprijs]],"Prijs gelijk","Prijs wijkt af"),"")</f>
        <v/>
      </c>
      <c r="L2220" s="10"/>
      <c r="N2220" s="10">
        <f>IF(Q1_2025[[#This Row],[Prijstype]]="Artikelprijs",Q1_2025[[#This Row],[Artikelprijs]],Q1_2025[[#This Row],[Stuksprijs]])</f>
        <v>40</v>
      </c>
      <c r="O2220" s="10">
        <f>IF(Q1_2025[[#This Row],[Prijstype]]="Artikelprijs",Q1_2025[[#This Row],[Artikelprijs]] * Q1_2025[[#This Row],[Besteld]],Q1_2025[[#This Row],[Brutobedrag]])</f>
        <v>0</v>
      </c>
      <c r="P2220" s="10">
        <f>IF(Q1_2025[[#This Row],[Prijstype]] = "Artikelprijs",Q1_2025[[#This Row],[Brutobedrag 2]]*(100-Q1_2025[[#This Row],[Relatiekorting percentage]])/100,Q1_2025[[#This Row],[Bruto - Rel.korting]])</f>
        <v>0</v>
      </c>
    </row>
    <row r="2221" spans="1:16" x14ac:dyDescent="0.3">
      <c r="A2221" t="s">
        <v>337</v>
      </c>
      <c r="B2221">
        <v>2002104</v>
      </c>
      <c r="C2221" t="s">
        <v>134</v>
      </c>
      <c r="D2221">
        <v>14</v>
      </c>
      <c r="E2221" s="10">
        <v>60</v>
      </c>
      <c r="F2221" s="10">
        <v>0</v>
      </c>
      <c r="G2221" s="10">
        <v>0</v>
      </c>
      <c r="H2221">
        <v>0</v>
      </c>
      <c r="I2221" s="10" t="str">
        <f>_xlfn.XLOOKUP(Q1_2025[[#This Row],[Artikelnr]],Artikel_prijzen[Artnr],Artikel_prijzen[Groep],"")</f>
        <v/>
      </c>
      <c r="J2221" s="10" t="str">
        <f>_xlfn.XLOOKUP(Q1_2025[[#This Row],[Artikelnr]],Artikel_prijzen[Artnr],Artikel_prijzen[Prijs 2025],"")</f>
        <v/>
      </c>
      <c r="K2221" s="10" t="str">
        <f>IF(Q1_2025[[#This Row],[Artikelprijs]]&lt;&gt;"",IF(Q1_2025[[#This Row],[Stuksprijs]]=Q1_2025[[#This Row],[Artikelprijs]],"Prijs gelijk","Prijs wijkt af"),"")</f>
        <v/>
      </c>
      <c r="L2221" s="10"/>
      <c r="N2221" s="10">
        <f>IF(Q1_2025[[#This Row],[Prijstype]]="Artikelprijs",Q1_2025[[#This Row],[Artikelprijs]],Q1_2025[[#This Row],[Stuksprijs]])</f>
        <v>60</v>
      </c>
      <c r="O2221" s="10">
        <f>IF(Q1_2025[[#This Row],[Prijstype]]="Artikelprijs",Q1_2025[[#This Row],[Artikelprijs]] * Q1_2025[[#This Row],[Besteld]],Q1_2025[[#This Row],[Brutobedrag]])</f>
        <v>0</v>
      </c>
      <c r="P2221" s="10">
        <f>IF(Q1_2025[[#This Row],[Prijstype]] = "Artikelprijs",Q1_2025[[#This Row],[Brutobedrag 2]]*(100-Q1_2025[[#This Row],[Relatiekorting percentage]])/100,Q1_2025[[#This Row],[Bruto - Rel.korting]])</f>
        <v>0</v>
      </c>
    </row>
    <row r="2222" spans="1:16" x14ac:dyDescent="0.3">
      <c r="A2222" t="s">
        <v>337</v>
      </c>
      <c r="B2222">
        <v>2004012</v>
      </c>
      <c r="C2222" t="s">
        <v>19</v>
      </c>
      <c r="D2222">
        <v>8</v>
      </c>
      <c r="E2222" s="10">
        <v>10.5</v>
      </c>
      <c r="F2222" s="10">
        <v>0</v>
      </c>
      <c r="G2222" s="10">
        <v>0</v>
      </c>
      <c r="H2222">
        <v>0</v>
      </c>
      <c r="I2222" s="10" t="str">
        <f>_xlfn.XLOOKUP(Q1_2025[[#This Row],[Artikelnr]],Artikel_prijzen[Artnr],Artikel_prijzen[Groep],"")</f>
        <v/>
      </c>
      <c r="J2222" s="10" t="str">
        <f>_xlfn.XLOOKUP(Q1_2025[[#This Row],[Artikelnr]],Artikel_prijzen[Artnr],Artikel_prijzen[Prijs 2025],"")</f>
        <v/>
      </c>
      <c r="K2222" s="10" t="str">
        <f>IF(Q1_2025[[#This Row],[Artikelprijs]]&lt;&gt;"",IF(Q1_2025[[#This Row],[Stuksprijs]]=Q1_2025[[#This Row],[Artikelprijs]],"Prijs gelijk","Prijs wijkt af"),"")</f>
        <v/>
      </c>
      <c r="L2222" s="10"/>
      <c r="N2222" s="10">
        <f>IF(Q1_2025[[#This Row],[Prijstype]]="Artikelprijs",Q1_2025[[#This Row],[Artikelprijs]],Q1_2025[[#This Row],[Stuksprijs]])</f>
        <v>10.5</v>
      </c>
      <c r="O2222" s="10">
        <f>IF(Q1_2025[[#This Row],[Prijstype]]="Artikelprijs",Q1_2025[[#This Row],[Artikelprijs]] * Q1_2025[[#This Row],[Besteld]],Q1_2025[[#This Row],[Brutobedrag]])</f>
        <v>0</v>
      </c>
      <c r="P2222" s="10">
        <f>IF(Q1_2025[[#This Row],[Prijstype]] = "Artikelprijs",Q1_2025[[#This Row],[Brutobedrag 2]]*(100-Q1_2025[[#This Row],[Relatiekorting percentage]])/100,Q1_2025[[#This Row],[Bruto - Rel.korting]])</f>
        <v>0</v>
      </c>
    </row>
    <row r="2223" spans="1:16" x14ac:dyDescent="0.3">
      <c r="A2223" t="s">
        <v>337</v>
      </c>
      <c r="B2223">
        <v>2004017</v>
      </c>
      <c r="C2223" t="s">
        <v>135</v>
      </c>
      <c r="D2223">
        <v>8</v>
      </c>
      <c r="E2223" s="10">
        <v>5.25</v>
      </c>
      <c r="F2223" s="10">
        <v>0</v>
      </c>
      <c r="G2223" s="10">
        <v>0</v>
      </c>
      <c r="H2223">
        <v>0</v>
      </c>
      <c r="I2223" s="10" t="str">
        <f>_xlfn.XLOOKUP(Q1_2025[[#This Row],[Artikelnr]],Artikel_prijzen[Artnr],Artikel_prijzen[Groep],"")</f>
        <v/>
      </c>
      <c r="J2223" s="10" t="str">
        <f>_xlfn.XLOOKUP(Q1_2025[[#This Row],[Artikelnr]],Artikel_prijzen[Artnr],Artikel_prijzen[Prijs 2025],"")</f>
        <v/>
      </c>
      <c r="K2223" s="10" t="str">
        <f>IF(Q1_2025[[#This Row],[Artikelprijs]]&lt;&gt;"",IF(Q1_2025[[#This Row],[Stuksprijs]]=Q1_2025[[#This Row],[Artikelprijs]],"Prijs gelijk","Prijs wijkt af"),"")</f>
        <v/>
      </c>
      <c r="L2223" s="10"/>
      <c r="N2223" s="10">
        <f>IF(Q1_2025[[#This Row],[Prijstype]]="Artikelprijs",Q1_2025[[#This Row],[Artikelprijs]],Q1_2025[[#This Row],[Stuksprijs]])</f>
        <v>5.25</v>
      </c>
      <c r="O2223" s="10">
        <f>IF(Q1_2025[[#This Row],[Prijstype]]="Artikelprijs",Q1_2025[[#This Row],[Artikelprijs]] * Q1_2025[[#This Row],[Besteld]],Q1_2025[[#This Row],[Brutobedrag]])</f>
        <v>0</v>
      </c>
      <c r="P2223" s="10">
        <f>IF(Q1_2025[[#This Row],[Prijstype]] = "Artikelprijs",Q1_2025[[#This Row],[Brutobedrag 2]]*(100-Q1_2025[[#This Row],[Relatiekorting percentage]])/100,Q1_2025[[#This Row],[Bruto - Rel.korting]])</f>
        <v>0</v>
      </c>
    </row>
    <row r="2224" spans="1:16" x14ac:dyDescent="0.3">
      <c r="A2224" t="s">
        <v>337</v>
      </c>
      <c r="B2224">
        <v>5030228</v>
      </c>
      <c r="C2224" t="s">
        <v>113</v>
      </c>
      <c r="D2224">
        <v>1</v>
      </c>
      <c r="E2224" s="10">
        <v>236.9</v>
      </c>
      <c r="F2224" s="10">
        <v>236.9</v>
      </c>
      <c r="G2224" s="10">
        <v>236.9</v>
      </c>
      <c r="H2224">
        <v>0</v>
      </c>
      <c r="I2224" s="10" t="str">
        <f>_xlfn.XLOOKUP(Q1_2025[[#This Row],[Artikelnr]],Artikel_prijzen[Artnr],Artikel_prijzen[Groep],"")</f>
        <v>Rigging</v>
      </c>
      <c r="J2224" s="10">
        <f>_xlfn.XLOOKUP(Q1_2025[[#This Row],[Artikelnr]],Artikel_prijzen[Artnr],Artikel_prijzen[Prijs 2025],"")</f>
        <v>230</v>
      </c>
      <c r="K2224" s="10" t="str">
        <f>IF(Q1_2025[[#This Row],[Artikelprijs]]&lt;&gt;"",IF(Q1_2025[[#This Row],[Stuksprijs]]=Q1_2025[[#This Row],[Artikelprijs]],"Prijs gelijk","Prijs wijkt af"),"")</f>
        <v>Prijs wijkt af</v>
      </c>
      <c r="L2224" s="10"/>
      <c r="M2224" t="s">
        <v>536</v>
      </c>
      <c r="N2224" s="10">
        <f>IF(Q1_2025[[#This Row],[Prijstype]]="Artikelprijs",Q1_2025[[#This Row],[Artikelprijs]],Q1_2025[[#This Row],[Stuksprijs]])</f>
        <v>230</v>
      </c>
      <c r="O2224" s="10">
        <f>IF(Q1_2025[[#This Row],[Prijstype]]="Artikelprijs",Q1_2025[[#This Row],[Artikelprijs]] * Q1_2025[[#This Row],[Besteld]],Q1_2025[[#This Row],[Brutobedrag]])</f>
        <v>230</v>
      </c>
      <c r="P2224" s="10">
        <f>IF(Q1_2025[[#This Row],[Prijstype]] = "Artikelprijs",Q1_2025[[#This Row],[Brutobedrag 2]]*(100-Q1_2025[[#This Row],[Relatiekorting percentage]])/100,Q1_2025[[#This Row],[Bruto - Rel.korting]])</f>
        <v>230</v>
      </c>
    </row>
    <row r="2225" spans="1:16" x14ac:dyDescent="0.3">
      <c r="A2225" t="s">
        <v>337</v>
      </c>
      <c r="B2225">
        <v>5030232</v>
      </c>
      <c r="C2225" t="s">
        <v>116</v>
      </c>
      <c r="D2225">
        <v>1</v>
      </c>
      <c r="E2225" s="10">
        <v>144.19999999999999</v>
      </c>
      <c r="F2225" s="10">
        <v>144.19999999999999</v>
      </c>
      <c r="G2225" s="10">
        <v>144.19999999999999</v>
      </c>
      <c r="H2225">
        <v>0</v>
      </c>
      <c r="I2225" s="10" t="str">
        <f>_xlfn.XLOOKUP(Q1_2025[[#This Row],[Artikelnr]],Artikel_prijzen[Artnr],Artikel_prijzen[Groep],"")</f>
        <v>Rigging</v>
      </c>
      <c r="J2225" s="10">
        <f>_xlfn.XLOOKUP(Q1_2025[[#This Row],[Artikelnr]],Artikel_prijzen[Artnr],Artikel_prijzen[Prijs 2025],"")</f>
        <v>140</v>
      </c>
      <c r="K2225" s="10" t="str">
        <f>IF(Q1_2025[[#This Row],[Artikelprijs]]&lt;&gt;"",IF(Q1_2025[[#This Row],[Stuksprijs]]=Q1_2025[[#This Row],[Artikelprijs]],"Prijs gelijk","Prijs wijkt af"),"")</f>
        <v>Prijs wijkt af</v>
      </c>
      <c r="L2225" s="10"/>
      <c r="M2225" t="s">
        <v>536</v>
      </c>
      <c r="N2225" s="10">
        <f>IF(Q1_2025[[#This Row],[Prijstype]]="Artikelprijs",Q1_2025[[#This Row],[Artikelprijs]],Q1_2025[[#This Row],[Stuksprijs]])</f>
        <v>140</v>
      </c>
      <c r="O2225" s="10">
        <f>IF(Q1_2025[[#This Row],[Prijstype]]="Artikelprijs",Q1_2025[[#This Row],[Artikelprijs]] * Q1_2025[[#This Row],[Besteld]],Q1_2025[[#This Row],[Brutobedrag]])</f>
        <v>140</v>
      </c>
      <c r="P2225" s="10">
        <f>IF(Q1_2025[[#This Row],[Prijstype]] = "Artikelprijs",Q1_2025[[#This Row],[Brutobedrag 2]]*(100-Q1_2025[[#This Row],[Relatiekorting percentage]])/100,Q1_2025[[#This Row],[Bruto - Rel.korting]])</f>
        <v>140</v>
      </c>
    </row>
    <row r="2226" spans="1:16" x14ac:dyDescent="0.3">
      <c r="A2226" t="s">
        <v>337</v>
      </c>
      <c r="B2226">
        <v>5030228</v>
      </c>
      <c r="C2226" t="s">
        <v>113</v>
      </c>
      <c r="D2226">
        <v>4</v>
      </c>
      <c r="E2226" s="10">
        <v>236.9</v>
      </c>
      <c r="F2226" s="10">
        <v>947.6</v>
      </c>
      <c r="G2226" s="10">
        <v>947.6</v>
      </c>
      <c r="H2226">
        <v>0</v>
      </c>
      <c r="I2226" s="10" t="str">
        <f>_xlfn.XLOOKUP(Q1_2025[[#This Row],[Artikelnr]],Artikel_prijzen[Artnr],Artikel_prijzen[Groep],"")</f>
        <v>Rigging</v>
      </c>
      <c r="J2226" s="10">
        <f>_xlfn.XLOOKUP(Q1_2025[[#This Row],[Artikelnr]],Artikel_prijzen[Artnr],Artikel_prijzen[Prijs 2025],"")</f>
        <v>230</v>
      </c>
      <c r="K2226" s="10" t="str">
        <f>IF(Q1_2025[[#This Row],[Artikelprijs]]&lt;&gt;"",IF(Q1_2025[[#This Row],[Stuksprijs]]=Q1_2025[[#This Row],[Artikelprijs]],"Prijs gelijk","Prijs wijkt af"),"")</f>
        <v>Prijs wijkt af</v>
      </c>
      <c r="L2226" s="10"/>
      <c r="M2226" t="s">
        <v>536</v>
      </c>
      <c r="N2226" s="10">
        <f>IF(Q1_2025[[#This Row],[Prijstype]]="Artikelprijs",Q1_2025[[#This Row],[Artikelprijs]],Q1_2025[[#This Row],[Stuksprijs]])</f>
        <v>230</v>
      </c>
      <c r="O2226" s="10">
        <f>IF(Q1_2025[[#This Row],[Prijstype]]="Artikelprijs",Q1_2025[[#This Row],[Artikelprijs]] * Q1_2025[[#This Row],[Besteld]],Q1_2025[[#This Row],[Brutobedrag]])</f>
        <v>920</v>
      </c>
      <c r="P2226" s="10">
        <f>IF(Q1_2025[[#This Row],[Prijstype]] = "Artikelprijs",Q1_2025[[#This Row],[Brutobedrag 2]]*(100-Q1_2025[[#This Row],[Relatiekorting percentage]])/100,Q1_2025[[#This Row],[Bruto - Rel.korting]])</f>
        <v>920</v>
      </c>
    </row>
    <row r="2227" spans="1:16" x14ac:dyDescent="0.3">
      <c r="A2227" t="s">
        <v>337</v>
      </c>
      <c r="B2227">
        <v>5030232</v>
      </c>
      <c r="C2227" t="s">
        <v>116</v>
      </c>
      <c r="D2227">
        <v>1</v>
      </c>
      <c r="E2227" s="10">
        <v>144.19999999999999</v>
      </c>
      <c r="F2227" s="10">
        <v>144.19999999999999</v>
      </c>
      <c r="G2227" s="10">
        <v>144.19999999999999</v>
      </c>
      <c r="H2227">
        <v>0</v>
      </c>
      <c r="I2227" s="10" t="str">
        <f>_xlfn.XLOOKUP(Q1_2025[[#This Row],[Artikelnr]],Artikel_prijzen[Artnr],Artikel_prijzen[Groep],"")</f>
        <v>Rigging</v>
      </c>
      <c r="J2227" s="10">
        <f>_xlfn.XLOOKUP(Q1_2025[[#This Row],[Artikelnr]],Artikel_prijzen[Artnr],Artikel_prijzen[Prijs 2025],"")</f>
        <v>140</v>
      </c>
      <c r="K2227" s="10" t="str">
        <f>IF(Q1_2025[[#This Row],[Artikelprijs]]&lt;&gt;"",IF(Q1_2025[[#This Row],[Stuksprijs]]=Q1_2025[[#This Row],[Artikelprijs]],"Prijs gelijk","Prijs wijkt af"),"")</f>
        <v>Prijs wijkt af</v>
      </c>
      <c r="L2227" s="10"/>
      <c r="M2227" t="s">
        <v>536</v>
      </c>
      <c r="N2227" s="10">
        <f>IF(Q1_2025[[#This Row],[Prijstype]]="Artikelprijs",Q1_2025[[#This Row],[Artikelprijs]],Q1_2025[[#This Row],[Stuksprijs]])</f>
        <v>140</v>
      </c>
      <c r="O2227" s="10">
        <f>IF(Q1_2025[[#This Row],[Prijstype]]="Artikelprijs",Q1_2025[[#This Row],[Artikelprijs]] * Q1_2025[[#This Row],[Besteld]],Q1_2025[[#This Row],[Brutobedrag]])</f>
        <v>140</v>
      </c>
      <c r="P2227" s="10">
        <f>IF(Q1_2025[[#This Row],[Prijstype]] = "Artikelprijs",Q1_2025[[#This Row],[Brutobedrag 2]]*(100-Q1_2025[[#This Row],[Relatiekorting percentage]])/100,Q1_2025[[#This Row],[Bruto - Rel.korting]])</f>
        <v>140</v>
      </c>
    </row>
    <row r="2228" spans="1:16" x14ac:dyDescent="0.3">
      <c r="A2228" t="s">
        <v>337</v>
      </c>
      <c r="B2228">
        <v>5030229</v>
      </c>
      <c r="C2228" t="s">
        <v>18</v>
      </c>
      <c r="D2228">
        <v>7</v>
      </c>
      <c r="E2228" s="10">
        <v>303.85000000000002</v>
      </c>
      <c r="F2228" s="10">
        <v>2126.9499999999998</v>
      </c>
      <c r="G2228" s="10">
        <v>2126.9499999999998</v>
      </c>
      <c r="H2228">
        <v>0</v>
      </c>
      <c r="I2228" s="10" t="str">
        <f>_xlfn.XLOOKUP(Q1_2025[[#This Row],[Artikelnr]],Artikel_prijzen[Artnr],Artikel_prijzen[Groep],"")</f>
        <v>Rigging</v>
      </c>
      <c r="J2228" s="10">
        <f>_xlfn.XLOOKUP(Q1_2025[[#This Row],[Artikelnr]],Artikel_prijzen[Artnr],Artikel_prijzen[Prijs 2025],"")</f>
        <v>295</v>
      </c>
      <c r="K2228" s="10" t="str">
        <f>IF(Q1_2025[[#This Row],[Artikelprijs]]&lt;&gt;"",IF(Q1_2025[[#This Row],[Stuksprijs]]=Q1_2025[[#This Row],[Artikelprijs]],"Prijs gelijk","Prijs wijkt af"),"")</f>
        <v>Prijs wijkt af</v>
      </c>
      <c r="L2228" s="10"/>
      <c r="M2228" t="s">
        <v>536</v>
      </c>
      <c r="N2228" s="10">
        <f>IF(Q1_2025[[#This Row],[Prijstype]]="Artikelprijs",Q1_2025[[#This Row],[Artikelprijs]],Q1_2025[[#This Row],[Stuksprijs]])</f>
        <v>295</v>
      </c>
      <c r="O2228" s="10">
        <f>IF(Q1_2025[[#This Row],[Prijstype]]="Artikelprijs",Q1_2025[[#This Row],[Artikelprijs]] * Q1_2025[[#This Row],[Besteld]],Q1_2025[[#This Row],[Brutobedrag]])</f>
        <v>2065</v>
      </c>
      <c r="P2228" s="10">
        <f>IF(Q1_2025[[#This Row],[Prijstype]] = "Artikelprijs",Q1_2025[[#This Row],[Brutobedrag 2]]*(100-Q1_2025[[#This Row],[Relatiekorting percentage]])/100,Q1_2025[[#This Row],[Bruto - Rel.korting]])</f>
        <v>2065</v>
      </c>
    </row>
    <row r="2229" spans="1:16" x14ac:dyDescent="0.3">
      <c r="A2229" t="s">
        <v>337</v>
      </c>
      <c r="B2229">
        <v>5030232</v>
      </c>
      <c r="C2229" t="s">
        <v>116</v>
      </c>
      <c r="D2229">
        <v>1</v>
      </c>
      <c r="E2229" s="10">
        <v>144.19999999999999</v>
      </c>
      <c r="F2229" s="10">
        <v>144.19999999999999</v>
      </c>
      <c r="G2229" s="10">
        <v>144.19999999999999</v>
      </c>
      <c r="H2229">
        <v>0</v>
      </c>
      <c r="I2229" s="10" t="str">
        <f>_xlfn.XLOOKUP(Q1_2025[[#This Row],[Artikelnr]],Artikel_prijzen[Artnr],Artikel_prijzen[Groep],"")</f>
        <v>Rigging</v>
      </c>
      <c r="J2229" s="10">
        <f>_xlfn.XLOOKUP(Q1_2025[[#This Row],[Artikelnr]],Artikel_prijzen[Artnr],Artikel_prijzen[Prijs 2025],"")</f>
        <v>140</v>
      </c>
      <c r="K2229" s="10" t="str">
        <f>IF(Q1_2025[[#This Row],[Artikelprijs]]&lt;&gt;"",IF(Q1_2025[[#This Row],[Stuksprijs]]=Q1_2025[[#This Row],[Artikelprijs]],"Prijs gelijk","Prijs wijkt af"),"")</f>
        <v>Prijs wijkt af</v>
      </c>
      <c r="L2229" s="10"/>
      <c r="M2229" t="s">
        <v>536</v>
      </c>
      <c r="N2229" s="10">
        <f>IF(Q1_2025[[#This Row],[Prijstype]]="Artikelprijs",Q1_2025[[#This Row],[Artikelprijs]],Q1_2025[[#This Row],[Stuksprijs]])</f>
        <v>140</v>
      </c>
      <c r="O2229" s="10">
        <f>IF(Q1_2025[[#This Row],[Prijstype]]="Artikelprijs",Q1_2025[[#This Row],[Artikelprijs]] * Q1_2025[[#This Row],[Besteld]],Q1_2025[[#This Row],[Brutobedrag]])</f>
        <v>140</v>
      </c>
      <c r="P2229" s="10">
        <f>IF(Q1_2025[[#This Row],[Prijstype]] = "Artikelprijs",Q1_2025[[#This Row],[Brutobedrag 2]]*(100-Q1_2025[[#This Row],[Relatiekorting percentage]])/100,Q1_2025[[#This Row],[Bruto - Rel.korting]])</f>
        <v>140</v>
      </c>
    </row>
    <row r="2230" spans="1:16" x14ac:dyDescent="0.3">
      <c r="A2230" t="s">
        <v>337</v>
      </c>
      <c r="B2230">
        <v>5030228</v>
      </c>
      <c r="C2230" t="s">
        <v>113</v>
      </c>
      <c r="D2230">
        <v>2</v>
      </c>
      <c r="E2230" s="10">
        <v>236.9</v>
      </c>
      <c r="F2230" s="10">
        <v>473.8</v>
      </c>
      <c r="G2230" s="10">
        <v>473.8</v>
      </c>
      <c r="H2230">
        <v>0</v>
      </c>
      <c r="I2230" s="10" t="str">
        <f>_xlfn.XLOOKUP(Q1_2025[[#This Row],[Artikelnr]],Artikel_prijzen[Artnr],Artikel_prijzen[Groep],"")</f>
        <v>Rigging</v>
      </c>
      <c r="J2230" s="10">
        <f>_xlfn.XLOOKUP(Q1_2025[[#This Row],[Artikelnr]],Artikel_prijzen[Artnr],Artikel_prijzen[Prijs 2025],"")</f>
        <v>230</v>
      </c>
      <c r="K2230" s="10" t="str">
        <f>IF(Q1_2025[[#This Row],[Artikelprijs]]&lt;&gt;"",IF(Q1_2025[[#This Row],[Stuksprijs]]=Q1_2025[[#This Row],[Artikelprijs]],"Prijs gelijk","Prijs wijkt af"),"")</f>
        <v>Prijs wijkt af</v>
      </c>
      <c r="L2230" s="10"/>
      <c r="M2230" t="s">
        <v>536</v>
      </c>
      <c r="N2230" s="10">
        <f>IF(Q1_2025[[#This Row],[Prijstype]]="Artikelprijs",Q1_2025[[#This Row],[Artikelprijs]],Q1_2025[[#This Row],[Stuksprijs]])</f>
        <v>230</v>
      </c>
      <c r="O2230" s="10">
        <f>IF(Q1_2025[[#This Row],[Prijstype]]="Artikelprijs",Q1_2025[[#This Row],[Artikelprijs]] * Q1_2025[[#This Row],[Besteld]],Q1_2025[[#This Row],[Brutobedrag]])</f>
        <v>460</v>
      </c>
      <c r="P2230" s="10">
        <f>IF(Q1_2025[[#This Row],[Prijstype]] = "Artikelprijs",Q1_2025[[#This Row],[Brutobedrag 2]]*(100-Q1_2025[[#This Row],[Relatiekorting percentage]])/100,Q1_2025[[#This Row],[Bruto - Rel.korting]])</f>
        <v>460</v>
      </c>
    </row>
    <row r="2231" spans="1:16" x14ac:dyDescent="0.3">
      <c r="A2231" t="s">
        <v>337</v>
      </c>
      <c r="B2231">
        <v>5030228</v>
      </c>
      <c r="C2231" t="s">
        <v>113</v>
      </c>
      <c r="D2231">
        <v>2</v>
      </c>
      <c r="E2231" s="10">
        <v>236.9</v>
      </c>
      <c r="F2231" s="10">
        <v>473.8</v>
      </c>
      <c r="G2231" s="10">
        <v>473.8</v>
      </c>
      <c r="H2231">
        <v>0</v>
      </c>
      <c r="I2231" s="10" t="str">
        <f>_xlfn.XLOOKUP(Q1_2025[[#This Row],[Artikelnr]],Artikel_prijzen[Artnr],Artikel_prijzen[Groep],"")</f>
        <v>Rigging</v>
      </c>
      <c r="J2231" s="10">
        <f>_xlfn.XLOOKUP(Q1_2025[[#This Row],[Artikelnr]],Artikel_prijzen[Artnr],Artikel_prijzen[Prijs 2025],"")</f>
        <v>230</v>
      </c>
      <c r="K2231" s="10" t="str">
        <f>IF(Q1_2025[[#This Row],[Artikelprijs]]&lt;&gt;"",IF(Q1_2025[[#This Row],[Stuksprijs]]=Q1_2025[[#This Row],[Artikelprijs]],"Prijs gelijk","Prijs wijkt af"),"")</f>
        <v>Prijs wijkt af</v>
      </c>
      <c r="L2231" s="10"/>
      <c r="M2231" t="s">
        <v>536</v>
      </c>
      <c r="N2231" s="10">
        <f>IF(Q1_2025[[#This Row],[Prijstype]]="Artikelprijs",Q1_2025[[#This Row],[Artikelprijs]],Q1_2025[[#This Row],[Stuksprijs]])</f>
        <v>230</v>
      </c>
      <c r="O2231" s="10">
        <f>IF(Q1_2025[[#This Row],[Prijstype]]="Artikelprijs",Q1_2025[[#This Row],[Artikelprijs]] * Q1_2025[[#This Row],[Besteld]],Q1_2025[[#This Row],[Brutobedrag]])</f>
        <v>460</v>
      </c>
      <c r="P2231" s="10">
        <f>IF(Q1_2025[[#This Row],[Prijstype]] = "Artikelprijs",Q1_2025[[#This Row],[Brutobedrag 2]]*(100-Q1_2025[[#This Row],[Relatiekorting percentage]])/100,Q1_2025[[#This Row],[Bruto - Rel.korting]])</f>
        <v>460</v>
      </c>
    </row>
    <row r="2232" spans="1:16" x14ac:dyDescent="0.3">
      <c r="A2232" t="s">
        <v>337</v>
      </c>
      <c r="B2232">
        <v>5030232</v>
      </c>
      <c r="C2232" t="s">
        <v>116</v>
      </c>
      <c r="D2232">
        <v>1</v>
      </c>
      <c r="E2232" s="10">
        <v>144.19999999999999</v>
      </c>
      <c r="F2232" s="10">
        <v>144.19999999999999</v>
      </c>
      <c r="G2232" s="10">
        <v>144.19999999999999</v>
      </c>
      <c r="H2232">
        <v>0</v>
      </c>
      <c r="I2232" s="10" t="str">
        <f>_xlfn.XLOOKUP(Q1_2025[[#This Row],[Artikelnr]],Artikel_prijzen[Artnr],Artikel_prijzen[Groep],"")</f>
        <v>Rigging</v>
      </c>
      <c r="J2232" s="10">
        <f>_xlfn.XLOOKUP(Q1_2025[[#This Row],[Artikelnr]],Artikel_prijzen[Artnr],Artikel_prijzen[Prijs 2025],"")</f>
        <v>140</v>
      </c>
      <c r="K2232" s="10" t="str">
        <f>IF(Q1_2025[[#This Row],[Artikelprijs]]&lt;&gt;"",IF(Q1_2025[[#This Row],[Stuksprijs]]=Q1_2025[[#This Row],[Artikelprijs]],"Prijs gelijk","Prijs wijkt af"),"")</f>
        <v>Prijs wijkt af</v>
      </c>
      <c r="L2232" s="10"/>
      <c r="M2232" t="s">
        <v>536</v>
      </c>
      <c r="N2232" s="10">
        <f>IF(Q1_2025[[#This Row],[Prijstype]]="Artikelprijs",Q1_2025[[#This Row],[Artikelprijs]],Q1_2025[[#This Row],[Stuksprijs]])</f>
        <v>140</v>
      </c>
      <c r="O2232" s="10">
        <f>IF(Q1_2025[[#This Row],[Prijstype]]="Artikelprijs",Q1_2025[[#This Row],[Artikelprijs]] * Q1_2025[[#This Row],[Besteld]],Q1_2025[[#This Row],[Brutobedrag]])</f>
        <v>140</v>
      </c>
      <c r="P2232" s="10">
        <f>IF(Q1_2025[[#This Row],[Prijstype]] = "Artikelprijs",Q1_2025[[#This Row],[Brutobedrag 2]]*(100-Q1_2025[[#This Row],[Relatiekorting percentage]])/100,Q1_2025[[#This Row],[Bruto - Rel.korting]])</f>
        <v>140</v>
      </c>
    </row>
    <row r="2233" spans="1:16" x14ac:dyDescent="0.3">
      <c r="A2233" t="s">
        <v>337</v>
      </c>
      <c r="B2233">
        <v>5030228</v>
      </c>
      <c r="C2233" t="s">
        <v>113</v>
      </c>
      <c r="D2233">
        <v>2</v>
      </c>
      <c r="E2233" s="10">
        <v>236.9</v>
      </c>
      <c r="F2233" s="10">
        <v>473.8</v>
      </c>
      <c r="G2233" s="10">
        <v>473.8</v>
      </c>
      <c r="H2233">
        <v>0</v>
      </c>
      <c r="I2233" s="10" t="str">
        <f>_xlfn.XLOOKUP(Q1_2025[[#This Row],[Artikelnr]],Artikel_prijzen[Artnr],Artikel_prijzen[Groep],"")</f>
        <v>Rigging</v>
      </c>
      <c r="J2233" s="10">
        <f>_xlfn.XLOOKUP(Q1_2025[[#This Row],[Artikelnr]],Artikel_prijzen[Artnr],Artikel_prijzen[Prijs 2025],"")</f>
        <v>230</v>
      </c>
      <c r="K2233" s="10" t="str">
        <f>IF(Q1_2025[[#This Row],[Artikelprijs]]&lt;&gt;"",IF(Q1_2025[[#This Row],[Stuksprijs]]=Q1_2025[[#This Row],[Artikelprijs]],"Prijs gelijk","Prijs wijkt af"),"")</f>
        <v>Prijs wijkt af</v>
      </c>
      <c r="L2233" s="10"/>
      <c r="M2233" t="s">
        <v>536</v>
      </c>
      <c r="N2233" s="10">
        <f>IF(Q1_2025[[#This Row],[Prijstype]]="Artikelprijs",Q1_2025[[#This Row],[Artikelprijs]],Q1_2025[[#This Row],[Stuksprijs]])</f>
        <v>230</v>
      </c>
      <c r="O2233" s="10">
        <f>IF(Q1_2025[[#This Row],[Prijstype]]="Artikelprijs",Q1_2025[[#This Row],[Artikelprijs]] * Q1_2025[[#This Row],[Besteld]],Q1_2025[[#This Row],[Brutobedrag]])</f>
        <v>460</v>
      </c>
      <c r="P2233" s="10">
        <f>IF(Q1_2025[[#This Row],[Prijstype]] = "Artikelprijs",Q1_2025[[#This Row],[Brutobedrag 2]]*(100-Q1_2025[[#This Row],[Relatiekorting percentage]])/100,Q1_2025[[#This Row],[Bruto - Rel.korting]])</f>
        <v>460</v>
      </c>
    </row>
    <row r="2234" spans="1:16" x14ac:dyDescent="0.3">
      <c r="A2234" t="s">
        <v>337</v>
      </c>
      <c r="B2234">
        <v>5030232</v>
      </c>
      <c r="C2234" t="s">
        <v>116</v>
      </c>
      <c r="D2234">
        <v>1</v>
      </c>
      <c r="E2234" s="10">
        <v>144.19999999999999</v>
      </c>
      <c r="F2234" s="10">
        <v>144.19999999999999</v>
      </c>
      <c r="G2234" s="10">
        <v>144.19999999999999</v>
      </c>
      <c r="H2234">
        <v>0</v>
      </c>
      <c r="I2234" s="10" t="str">
        <f>_xlfn.XLOOKUP(Q1_2025[[#This Row],[Artikelnr]],Artikel_prijzen[Artnr],Artikel_prijzen[Groep],"")</f>
        <v>Rigging</v>
      </c>
      <c r="J2234" s="10">
        <f>_xlfn.XLOOKUP(Q1_2025[[#This Row],[Artikelnr]],Artikel_prijzen[Artnr],Artikel_prijzen[Prijs 2025],"")</f>
        <v>140</v>
      </c>
      <c r="K2234" s="10" t="str">
        <f>IF(Q1_2025[[#This Row],[Artikelprijs]]&lt;&gt;"",IF(Q1_2025[[#This Row],[Stuksprijs]]=Q1_2025[[#This Row],[Artikelprijs]],"Prijs gelijk","Prijs wijkt af"),"")</f>
        <v>Prijs wijkt af</v>
      </c>
      <c r="L2234" s="10"/>
      <c r="M2234" t="s">
        <v>536</v>
      </c>
      <c r="N2234" s="10">
        <f>IF(Q1_2025[[#This Row],[Prijstype]]="Artikelprijs",Q1_2025[[#This Row],[Artikelprijs]],Q1_2025[[#This Row],[Stuksprijs]])</f>
        <v>140</v>
      </c>
      <c r="O2234" s="10">
        <f>IF(Q1_2025[[#This Row],[Prijstype]]="Artikelprijs",Q1_2025[[#This Row],[Artikelprijs]] * Q1_2025[[#This Row],[Besteld]],Q1_2025[[#This Row],[Brutobedrag]])</f>
        <v>140</v>
      </c>
      <c r="P2234" s="10">
        <f>IF(Q1_2025[[#This Row],[Prijstype]] = "Artikelprijs",Q1_2025[[#This Row],[Brutobedrag 2]]*(100-Q1_2025[[#This Row],[Relatiekorting percentage]])/100,Q1_2025[[#This Row],[Bruto - Rel.korting]])</f>
        <v>140</v>
      </c>
    </row>
    <row r="2235" spans="1:16" x14ac:dyDescent="0.3">
      <c r="A2235" t="s">
        <v>337</v>
      </c>
      <c r="B2235">
        <v>5030228</v>
      </c>
      <c r="C2235" t="s">
        <v>113</v>
      </c>
      <c r="D2235">
        <v>2</v>
      </c>
      <c r="E2235" s="10">
        <v>236.9</v>
      </c>
      <c r="F2235" s="10">
        <v>473.8</v>
      </c>
      <c r="G2235" s="10">
        <v>473.8</v>
      </c>
      <c r="H2235">
        <v>0</v>
      </c>
      <c r="I2235" s="10" t="str">
        <f>_xlfn.XLOOKUP(Q1_2025[[#This Row],[Artikelnr]],Artikel_prijzen[Artnr],Artikel_prijzen[Groep],"")</f>
        <v>Rigging</v>
      </c>
      <c r="J2235" s="10">
        <f>_xlfn.XLOOKUP(Q1_2025[[#This Row],[Artikelnr]],Artikel_prijzen[Artnr],Artikel_prijzen[Prijs 2025],"")</f>
        <v>230</v>
      </c>
      <c r="K2235" s="10" t="str">
        <f>IF(Q1_2025[[#This Row],[Artikelprijs]]&lt;&gt;"",IF(Q1_2025[[#This Row],[Stuksprijs]]=Q1_2025[[#This Row],[Artikelprijs]],"Prijs gelijk","Prijs wijkt af"),"")</f>
        <v>Prijs wijkt af</v>
      </c>
      <c r="L2235" s="10"/>
      <c r="M2235" t="s">
        <v>536</v>
      </c>
      <c r="N2235" s="10">
        <f>IF(Q1_2025[[#This Row],[Prijstype]]="Artikelprijs",Q1_2025[[#This Row],[Artikelprijs]],Q1_2025[[#This Row],[Stuksprijs]])</f>
        <v>230</v>
      </c>
      <c r="O2235" s="10">
        <f>IF(Q1_2025[[#This Row],[Prijstype]]="Artikelprijs",Q1_2025[[#This Row],[Artikelprijs]] * Q1_2025[[#This Row],[Besteld]],Q1_2025[[#This Row],[Brutobedrag]])</f>
        <v>460</v>
      </c>
      <c r="P2235" s="10">
        <f>IF(Q1_2025[[#This Row],[Prijstype]] = "Artikelprijs",Q1_2025[[#This Row],[Brutobedrag 2]]*(100-Q1_2025[[#This Row],[Relatiekorting percentage]])/100,Q1_2025[[#This Row],[Bruto - Rel.korting]])</f>
        <v>460</v>
      </c>
    </row>
    <row r="2236" spans="1:16" x14ac:dyDescent="0.3">
      <c r="A2236" t="s">
        <v>337</v>
      </c>
      <c r="B2236">
        <v>5030001</v>
      </c>
      <c r="C2236" t="s">
        <v>132</v>
      </c>
      <c r="D2236">
        <v>13</v>
      </c>
      <c r="E2236" s="10">
        <v>28.84</v>
      </c>
      <c r="F2236" s="10">
        <v>374.92</v>
      </c>
      <c r="G2236" s="10">
        <v>374.92</v>
      </c>
      <c r="H2236">
        <v>0</v>
      </c>
      <c r="I2236" s="10" t="str">
        <f>_xlfn.XLOOKUP(Q1_2025[[#This Row],[Artikelnr]],Artikel_prijzen[Artnr],Artikel_prijzen[Groep],"")</f>
        <v>Rigging</v>
      </c>
      <c r="J2236" s="10">
        <f>_xlfn.XLOOKUP(Q1_2025[[#This Row],[Artikelnr]],Artikel_prijzen[Artnr],Artikel_prijzen[Prijs 2025],"")</f>
        <v>28</v>
      </c>
      <c r="K2236" s="10" t="str">
        <f>IF(Q1_2025[[#This Row],[Artikelprijs]]&lt;&gt;"",IF(Q1_2025[[#This Row],[Stuksprijs]]=Q1_2025[[#This Row],[Artikelprijs]],"Prijs gelijk","Prijs wijkt af"),"")</f>
        <v>Prijs wijkt af</v>
      </c>
      <c r="L2236" s="10"/>
      <c r="M2236" t="s">
        <v>536</v>
      </c>
      <c r="N2236" s="10">
        <f>IF(Q1_2025[[#This Row],[Prijstype]]="Artikelprijs",Q1_2025[[#This Row],[Artikelprijs]],Q1_2025[[#This Row],[Stuksprijs]])</f>
        <v>28</v>
      </c>
      <c r="O2236" s="10">
        <f>IF(Q1_2025[[#This Row],[Prijstype]]="Artikelprijs",Q1_2025[[#This Row],[Artikelprijs]] * Q1_2025[[#This Row],[Besteld]],Q1_2025[[#This Row],[Brutobedrag]])</f>
        <v>364</v>
      </c>
      <c r="P2236" s="10">
        <f>IF(Q1_2025[[#This Row],[Prijstype]] = "Artikelprijs",Q1_2025[[#This Row],[Brutobedrag 2]]*(100-Q1_2025[[#This Row],[Relatiekorting percentage]])/100,Q1_2025[[#This Row],[Bruto - Rel.korting]])</f>
        <v>364</v>
      </c>
    </row>
    <row r="2237" spans="1:16" x14ac:dyDescent="0.3">
      <c r="A2237" t="s">
        <v>337</v>
      </c>
      <c r="B2237">
        <v>5030228</v>
      </c>
      <c r="C2237" t="s">
        <v>113</v>
      </c>
      <c r="D2237">
        <v>4</v>
      </c>
      <c r="E2237" s="10">
        <v>236.9</v>
      </c>
      <c r="F2237" s="10">
        <v>947.6</v>
      </c>
      <c r="G2237" s="10">
        <v>947.6</v>
      </c>
      <c r="H2237">
        <v>0</v>
      </c>
      <c r="I2237" s="10" t="str">
        <f>_xlfn.XLOOKUP(Q1_2025[[#This Row],[Artikelnr]],Artikel_prijzen[Artnr],Artikel_prijzen[Groep],"")</f>
        <v>Rigging</v>
      </c>
      <c r="J2237" s="10">
        <f>_xlfn.XLOOKUP(Q1_2025[[#This Row],[Artikelnr]],Artikel_prijzen[Artnr],Artikel_prijzen[Prijs 2025],"")</f>
        <v>230</v>
      </c>
      <c r="K2237" s="10" t="str">
        <f>IF(Q1_2025[[#This Row],[Artikelprijs]]&lt;&gt;"",IF(Q1_2025[[#This Row],[Stuksprijs]]=Q1_2025[[#This Row],[Artikelprijs]],"Prijs gelijk","Prijs wijkt af"),"")</f>
        <v>Prijs wijkt af</v>
      </c>
      <c r="L2237" s="10"/>
      <c r="M2237" t="s">
        <v>536</v>
      </c>
      <c r="N2237" s="10">
        <f>IF(Q1_2025[[#This Row],[Prijstype]]="Artikelprijs",Q1_2025[[#This Row],[Artikelprijs]],Q1_2025[[#This Row],[Stuksprijs]])</f>
        <v>230</v>
      </c>
      <c r="O2237" s="10">
        <f>IF(Q1_2025[[#This Row],[Prijstype]]="Artikelprijs",Q1_2025[[#This Row],[Artikelprijs]] * Q1_2025[[#This Row],[Besteld]],Q1_2025[[#This Row],[Brutobedrag]])</f>
        <v>920</v>
      </c>
      <c r="P2237" s="10">
        <f>IF(Q1_2025[[#This Row],[Prijstype]] = "Artikelprijs",Q1_2025[[#This Row],[Brutobedrag 2]]*(100-Q1_2025[[#This Row],[Relatiekorting percentage]])/100,Q1_2025[[#This Row],[Bruto - Rel.korting]])</f>
        <v>920</v>
      </c>
    </row>
    <row r="2238" spans="1:16" x14ac:dyDescent="0.3">
      <c r="A2238" t="s">
        <v>337</v>
      </c>
      <c r="B2238">
        <v>5030228</v>
      </c>
      <c r="C2238" t="s">
        <v>113</v>
      </c>
      <c r="D2238">
        <v>4</v>
      </c>
      <c r="E2238" s="10">
        <v>236.9</v>
      </c>
      <c r="F2238" s="10">
        <v>947.6</v>
      </c>
      <c r="G2238" s="10">
        <v>947.6</v>
      </c>
      <c r="H2238">
        <v>0</v>
      </c>
      <c r="I2238" s="10" t="str">
        <f>_xlfn.XLOOKUP(Q1_2025[[#This Row],[Artikelnr]],Artikel_prijzen[Artnr],Artikel_prijzen[Groep],"")</f>
        <v>Rigging</v>
      </c>
      <c r="J2238" s="10">
        <f>_xlfn.XLOOKUP(Q1_2025[[#This Row],[Artikelnr]],Artikel_prijzen[Artnr],Artikel_prijzen[Prijs 2025],"")</f>
        <v>230</v>
      </c>
      <c r="K2238" s="10" t="str">
        <f>IF(Q1_2025[[#This Row],[Artikelprijs]]&lt;&gt;"",IF(Q1_2025[[#This Row],[Stuksprijs]]=Q1_2025[[#This Row],[Artikelprijs]],"Prijs gelijk","Prijs wijkt af"),"")</f>
        <v>Prijs wijkt af</v>
      </c>
      <c r="L2238" s="10"/>
      <c r="M2238" t="s">
        <v>536</v>
      </c>
      <c r="N2238" s="10">
        <f>IF(Q1_2025[[#This Row],[Prijstype]]="Artikelprijs",Q1_2025[[#This Row],[Artikelprijs]],Q1_2025[[#This Row],[Stuksprijs]])</f>
        <v>230</v>
      </c>
      <c r="O2238" s="10">
        <f>IF(Q1_2025[[#This Row],[Prijstype]]="Artikelprijs",Q1_2025[[#This Row],[Artikelprijs]] * Q1_2025[[#This Row],[Besteld]],Q1_2025[[#This Row],[Brutobedrag]])</f>
        <v>920</v>
      </c>
      <c r="P2238" s="10">
        <f>IF(Q1_2025[[#This Row],[Prijstype]] = "Artikelprijs",Q1_2025[[#This Row],[Brutobedrag 2]]*(100-Q1_2025[[#This Row],[Relatiekorting percentage]])/100,Q1_2025[[#This Row],[Bruto - Rel.korting]])</f>
        <v>920</v>
      </c>
    </row>
    <row r="2239" spans="1:16" x14ac:dyDescent="0.3">
      <c r="A2239" t="s">
        <v>337</v>
      </c>
      <c r="B2239">
        <v>5030228</v>
      </c>
      <c r="C2239" t="s">
        <v>113</v>
      </c>
      <c r="D2239">
        <v>2</v>
      </c>
      <c r="E2239" s="10">
        <v>236.9</v>
      </c>
      <c r="F2239" s="10">
        <v>473.8</v>
      </c>
      <c r="G2239" s="10">
        <v>473.8</v>
      </c>
      <c r="H2239">
        <v>0</v>
      </c>
      <c r="I2239" s="10" t="str">
        <f>_xlfn.XLOOKUP(Q1_2025[[#This Row],[Artikelnr]],Artikel_prijzen[Artnr],Artikel_prijzen[Groep],"")</f>
        <v>Rigging</v>
      </c>
      <c r="J2239" s="10">
        <f>_xlfn.XLOOKUP(Q1_2025[[#This Row],[Artikelnr]],Artikel_prijzen[Artnr],Artikel_prijzen[Prijs 2025],"")</f>
        <v>230</v>
      </c>
      <c r="K2239" s="10" t="str">
        <f>IF(Q1_2025[[#This Row],[Artikelprijs]]&lt;&gt;"",IF(Q1_2025[[#This Row],[Stuksprijs]]=Q1_2025[[#This Row],[Artikelprijs]],"Prijs gelijk","Prijs wijkt af"),"")</f>
        <v>Prijs wijkt af</v>
      </c>
      <c r="L2239" s="10"/>
      <c r="M2239" t="s">
        <v>536</v>
      </c>
      <c r="N2239" s="10">
        <f>IF(Q1_2025[[#This Row],[Prijstype]]="Artikelprijs",Q1_2025[[#This Row],[Artikelprijs]],Q1_2025[[#This Row],[Stuksprijs]])</f>
        <v>230</v>
      </c>
      <c r="O2239" s="10">
        <f>IF(Q1_2025[[#This Row],[Prijstype]]="Artikelprijs",Q1_2025[[#This Row],[Artikelprijs]] * Q1_2025[[#This Row],[Besteld]],Q1_2025[[#This Row],[Brutobedrag]])</f>
        <v>460</v>
      </c>
      <c r="P2239" s="10">
        <f>IF(Q1_2025[[#This Row],[Prijstype]] = "Artikelprijs",Q1_2025[[#This Row],[Brutobedrag 2]]*(100-Q1_2025[[#This Row],[Relatiekorting percentage]])/100,Q1_2025[[#This Row],[Bruto - Rel.korting]])</f>
        <v>460</v>
      </c>
    </row>
    <row r="2240" spans="1:16" x14ac:dyDescent="0.3">
      <c r="A2240" t="s">
        <v>337</v>
      </c>
      <c r="B2240">
        <v>5030228</v>
      </c>
      <c r="C2240" t="s">
        <v>113</v>
      </c>
      <c r="D2240">
        <v>4</v>
      </c>
      <c r="E2240" s="10">
        <v>236.9</v>
      </c>
      <c r="F2240" s="10">
        <v>947.6</v>
      </c>
      <c r="G2240" s="10">
        <v>947.6</v>
      </c>
      <c r="H2240">
        <v>0</v>
      </c>
      <c r="I2240" s="10" t="str">
        <f>_xlfn.XLOOKUP(Q1_2025[[#This Row],[Artikelnr]],Artikel_prijzen[Artnr],Artikel_prijzen[Groep],"")</f>
        <v>Rigging</v>
      </c>
      <c r="J2240" s="10">
        <f>_xlfn.XLOOKUP(Q1_2025[[#This Row],[Artikelnr]],Artikel_prijzen[Artnr],Artikel_prijzen[Prijs 2025],"")</f>
        <v>230</v>
      </c>
      <c r="K2240" s="10" t="str">
        <f>IF(Q1_2025[[#This Row],[Artikelprijs]]&lt;&gt;"",IF(Q1_2025[[#This Row],[Stuksprijs]]=Q1_2025[[#This Row],[Artikelprijs]],"Prijs gelijk","Prijs wijkt af"),"")</f>
        <v>Prijs wijkt af</v>
      </c>
      <c r="L2240" s="10"/>
      <c r="M2240" t="s">
        <v>536</v>
      </c>
      <c r="N2240" s="10">
        <f>IF(Q1_2025[[#This Row],[Prijstype]]="Artikelprijs",Q1_2025[[#This Row],[Artikelprijs]],Q1_2025[[#This Row],[Stuksprijs]])</f>
        <v>230</v>
      </c>
      <c r="O2240" s="10">
        <f>IF(Q1_2025[[#This Row],[Prijstype]]="Artikelprijs",Q1_2025[[#This Row],[Artikelprijs]] * Q1_2025[[#This Row],[Besteld]],Q1_2025[[#This Row],[Brutobedrag]])</f>
        <v>920</v>
      </c>
      <c r="P2240" s="10">
        <f>IF(Q1_2025[[#This Row],[Prijstype]] = "Artikelprijs",Q1_2025[[#This Row],[Brutobedrag 2]]*(100-Q1_2025[[#This Row],[Relatiekorting percentage]])/100,Q1_2025[[#This Row],[Bruto - Rel.korting]])</f>
        <v>920</v>
      </c>
    </row>
    <row r="2241" spans="1:16" x14ac:dyDescent="0.3">
      <c r="A2241" t="s">
        <v>337</v>
      </c>
      <c r="B2241">
        <v>5030232</v>
      </c>
      <c r="C2241" t="s">
        <v>116</v>
      </c>
      <c r="D2241">
        <v>1</v>
      </c>
      <c r="E2241" s="10">
        <v>144.19999999999999</v>
      </c>
      <c r="F2241" s="10">
        <v>144.19999999999999</v>
      </c>
      <c r="G2241" s="10">
        <v>144.19999999999999</v>
      </c>
      <c r="H2241">
        <v>0</v>
      </c>
      <c r="I2241" s="10" t="str">
        <f>_xlfn.XLOOKUP(Q1_2025[[#This Row],[Artikelnr]],Artikel_prijzen[Artnr],Artikel_prijzen[Groep],"")</f>
        <v>Rigging</v>
      </c>
      <c r="J2241" s="10">
        <f>_xlfn.XLOOKUP(Q1_2025[[#This Row],[Artikelnr]],Artikel_prijzen[Artnr],Artikel_prijzen[Prijs 2025],"")</f>
        <v>140</v>
      </c>
      <c r="K2241" s="10" t="str">
        <f>IF(Q1_2025[[#This Row],[Artikelprijs]]&lt;&gt;"",IF(Q1_2025[[#This Row],[Stuksprijs]]=Q1_2025[[#This Row],[Artikelprijs]],"Prijs gelijk","Prijs wijkt af"),"")</f>
        <v>Prijs wijkt af</v>
      </c>
      <c r="L2241" s="10"/>
      <c r="M2241" t="s">
        <v>536</v>
      </c>
      <c r="N2241" s="10">
        <f>IF(Q1_2025[[#This Row],[Prijstype]]="Artikelprijs",Q1_2025[[#This Row],[Artikelprijs]],Q1_2025[[#This Row],[Stuksprijs]])</f>
        <v>140</v>
      </c>
      <c r="O2241" s="10">
        <f>IF(Q1_2025[[#This Row],[Prijstype]]="Artikelprijs",Q1_2025[[#This Row],[Artikelprijs]] * Q1_2025[[#This Row],[Besteld]],Q1_2025[[#This Row],[Brutobedrag]])</f>
        <v>140</v>
      </c>
      <c r="P2241" s="10">
        <f>IF(Q1_2025[[#This Row],[Prijstype]] = "Artikelprijs",Q1_2025[[#This Row],[Brutobedrag 2]]*(100-Q1_2025[[#This Row],[Relatiekorting percentage]])/100,Q1_2025[[#This Row],[Bruto - Rel.korting]])</f>
        <v>140</v>
      </c>
    </row>
    <row r="2242" spans="1:16" x14ac:dyDescent="0.3">
      <c r="A2242" t="s">
        <v>337</v>
      </c>
      <c r="B2242">
        <v>5030228</v>
      </c>
      <c r="C2242" t="s">
        <v>113</v>
      </c>
      <c r="D2242">
        <v>4</v>
      </c>
      <c r="E2242" s="10">
        <v>236.9</v>
      </c>
      <c r="F2242" s="10">
        <v>947.6</v>
      </c>
      <c r="G2242" s="10">
        <v>947.6</v>
      </c>
      <c r="H2242">
        <v>0</v>
      </c>
      <c r="I2242" s="10" t="str">
        <f>_xlfn.XLOOKUP(Q1_2025[[#This Row],[Artikelnr]],Artikel_prijzen[Artnr],Artikel_prijzen[Groep],"")</f>
        <v>Rigging</v>
      </c>
      <c r="J2242" s="10">
        <f>_xlfn.XLOOKUP(Q1_2025[[#This Row],[Artikelnr]],Artikel_prijzen[Artnr],Artikel_prijzen[Prijs 2025],"")</f>
        <v>230</v>
      </c>
      <c r="K2242" s="10" t="str">
        <f>IF(Q1_2025[[#This Row],[Artikelprijs]]&lt;&gt;"",IF(Q1_2025[[#This Row],[Stuksprijs]]=Q1_2025[[#This Row],[Artikelprijs]],"Prijs gelijk","Prijs wijkt af"),"")</f>
        <v>Prijs wijkt af</v>
      </c>
      <c r="L2242" s="10"/>
      <c r="M2242" t="s">
        <v>536</v>
      </c>
      <c r="N2242" s="10">
        <f>IF(Q1_2025[[#This Row],[Prijstype]]="Artikelprijs",Q1_2025[[#This Row],[Artikelprijs]],Q1_2025[[#This Row],[Stuksprijs]])</f>
        <v>230</v>
      </c>
      <c r="O2242" s="10">
        <f>IF(Q1_2025[[#This Row],[Prijstype]]="Artikelprijs",Q1_2025[[#This Row],[Artikelprijs]] * Q1_2025[[#This Row],[Besteld]],Q1_2025[[#This Row],[Brutobedrag]])</f>
        <v>920</v>
      </c>
      <c r="P2242" s="10">
        <f>IF(Q1_2025[[#This Row],[Prijstype]] = "Artikelprijs",Q1_2025[[#This Row],[Brutobedrag 2]]*(100-Q1_2025[[#This Row],[Relatiekorting percentage]])/100,Q1_2025[[#This Row],[Bruto - Rel.korting]])</f>
        <v>920</v>
      </c>
    </row>
    <row r="2243" spans="1:16" x14ac:dyDescent="0.3">
      <c r="A2243" t="s">
        <v>337</v>
      </c>
      <c r="B2243">
        <v>5030228</v>
      </c>
      <c r="C2243" t="s">
        <v>113</v>
      </c>
      <c r="D2243">
        <v>4</v>
      </c>
      <c r="E2243" s="10">
        <v>236.9</v>
      </c>
      <c r="F2243" s="10">
        <v>947.6</v>
      </c>
      <c r="G2243" s="10">
        <v>947.6</v>
      </c>
      <c r="H2243">
        <v>0</v>
      </c>
      <c r="I2243" s="10" t="str">
        <f>_xlfn.XLOOKUP(Q1_2025[[#This Row],[Artikelnr]],Artikel_prijzen[Artnr],Artikel_prijzen[Groep],"")</f>
        <v>Rigging</v>
      </c>
      <c r="J2243" s="10">
        <f>_xlfn.XLOOKUP(Q1_2025[[#This Row],[Artikelnr]],Artikel_prijzen[Artnr],Artikel_prijzen[Prijs 2025],"")</f>
        <v>230</v>
      </c>
      <c r="K2243" s="10" t="str">
        <f>IF(Q1_2025[[#This Row],[Artikelprijs]]&lt;&gt;"",IF(Q1_2025[[#This Row],[Stuksprijs]]=Q1_2025[[#This Row],[Artikelprijs]],"Prijs gelijk","Prijs wijkt af"),"")</f>
        <v>Prijs wijkt af</v>
      </c>
      <c r="L2243" s="10"/>
      <c r="M2243" t="s">
        <v>536</v>
      </c>
      <c r="N2243" s="10">
        <f>IF(Q1_2025[[#This Row],[Prijstype]]="Artikelprijs",Q1_2025[[#This Row],[Artikelprijs]],Q1_2025[[#This Row],[Stuksprijs]])</f>
        <v>230</v>
      </c>
      <c r="O2243" s="10">
        <f>IF(Q1_2025[[#This Row],[Prijstype]]="Artikelprijs",Q1_2025[[#This Row],[Artikelprijs]] * Q1_2025[[#This Row],[Besteld]],Q1_2025[[#This Row],[Brutobedrag]])</f>
        <v>920</v>
      </c>
      <c r="P2243" s="10">
        <f>IF(Q1_2025[[#This Row],[Prijstype]] = "Artikelprijs",Q1_2025[[#This Row],[Brutobedrag 2]]*(100-Q1_2025[[#This Row],[Relatiekorting percentage]])/100,Q1_2025[[#This Row],[Bruto - Rel.korting]])</f>
        <v>920</v>
      </c>
    </row>
    <row r="2244" spans="1:16" x14ac:dyDescent="0.3">
      <c r="A2244" t="s">
        <v>337</v>
      </c>
      <c r="B2244">
        <v>5030228</v>
      </c>
      <c r="C2244" t="s">
        <v>113</v>
      </c>
      <c r="D2244">
        <v>4</v>
      </c>
      <c r="E2244" s="10">
        <v>236.9</v>
      </c>
      <c r="F2244" s="10">
        <v>947.6</v>
      </c>
      <c r="G2244" s="10">
        <v>947.6</v>
      </c>
      <c r="H2244">
        <v>0</v>
      </c>
      <c r="I2244" s="10" t="str">
        <f>_xlfn.XLOOKUP(Q1_2025[[#This Row],[Artikelnr]],Artikel_prijzen[Artnr],Artikel_prijzen[Groep],"")</f>
        <v>Rigging</v>
      </c>
      <c r="J2244" s="10">
        <f>_xlfn.XLOOKUP(Q1_2025[[#This Row],[Artikelnr]],Artikel_prijzen[Artnr],Artikel_prijzen[Prijs 2025],"")</f>
        <v>230</v>
      </c>
      <c r="K2244" s="10" t="str">
        <f>IF(Q1_2025[[#This Row],[Artikelprijs]]&lt;&gt;"",IF(Q1_2025[[#This Row],[Stuksprijs]]=Q1_2025[[#This Row],[Artikelprijs]],"Prijs gelijk","Prijs wijkt af"),"")</f>
        <v>Prijs wijkt af</v>
      </c>
      <c r="L2244" s="10"/>
      <c r="M2244" t="s">
        <v>536</v>
      </c>
      <c r="N2244" s="10">
        <f>IF(Q1_2025[[#This Row],[Prijstype]]="Artikelprijs",Q1_2025[[#This Row],[Artikelprijs]],Q1_2025[[#This Row],[Stuksprijs]])</f>
        <v>230</v>
      </c>
      <c r="O2244" s="10">
        <f>IF(Q1_2025[[#This Row],[Prijstype]]="Artikelprijs",Q1_2025[[#This Row],[Artikelprijs]] * Q1_2025[[#This Row],[Besteld]],Q1_2025[[#This Row],[Brutobedrag]])</f>
        <v>920</v>
      </c>
      <c r="P2244" s="10">
        <f>IF(Q1_2025[[#This Row],[Prijstype]] = "Artikelprijs",Q1_2025[[#This Row],[Brutobedrag 2]]*(100-Q1_2025[[#This Row],[Relatiekorting percentage]])/100,Q1_2025[[#This Row],[Bruto - Rel.korting]])</f>
        <v>920</v>
      </c>
    </row>
    <row r="2245" spans="1:16" x14ac:dyDescent="0.3">
      <c r="A2245" t="s">
        <v>337</v>
      </c>
      <c r="B2245">
        <v>5030228</v>
      </c>
      <c r="C2245" t="s">
        <v>113</v>
      </c>
      <c r="D2245">
        <v>1</v>
      </c>
      <c r="E2245" s="10">
        <v>236.9</v>
      </c>
      <c r="F2245" s="10">
        <v>236.9</v>
      </c>
      <c r="G2245" s="10">
        <v>236.9</v>
      </c>
      <c r="H2245">
        <v>0</v>
      </c>
      <c r="I2245" s="10" t="str">
        <f>_xlfn.XLOOKUP(Q1_2025[[#This Row],[Artikelnr]],Artikel_prijzen[Artnr],Artikel_prijzen[Groep],"")</f>
        <v>Rigging</v>
      </c>
      <c r="J2245" s="10">
        <f>_xlfn.XLOOKUP(Q1_2025[[#This Row],[Artikelnr]],Artikel_prijzen[Artnr],Artikel_prijzen[Prijs 2025],"")</f>
        <v>230</v>
      </c>
      <c r="K2245" s="10" t="str">
        <f>IF(Q1_2025[[#This Row],[Artikelprijs]]&lt;&gt;"",IF(Q1_2025[[#This Row],[Stuksprijs]]=Q1_2025[[#This Row],[Artikelprijs]],"Prijs gelijk","Prijs wijkt af"),"")</f>
        <v>Prijs wijkt af</v>
      </c>
      <c r="L2245" s="10"/>
      <c r="M2245" t="s">
        <v>536</v>
      </c>
      <c r="N2245" s="10">
        <f>IF(Q1_2025[[#This Row],[Prijstype]]="Artikelprijs",Q1_2025[[#This Row],[Artikelprijs]],Q1_2025[[#This Row],[Stuksprijs]])</f>
        <v>230</v>
      </c>
      <c r="O2245" s="10">
        <f>IF(Q1_2025[[#This Row],[Prijstype]]="Artikelprijs",Q1_2025[[#This Row],[Artikelprijs]] * Q1_2025[[#This Row],[Besteld]],Q1_2025[[#This Row],[Brutobedrag]])</f>
        <v>230</v>
      </c>
      <c r="P2245" s="10">
        <f>IF(Q1_2025[[#This Row],[Prijstype]] = "Artikelprijs",Q1_2025[[#This Row],[Brutobedrag 2]]*(100-Q1_2025[[#This Row],[Relatiekorting percentage]])/100,Q1_2025[[#This Row],[Bruto - Rel.korting]])</f>
        <v>230</v>
      </c>
    </row>
    <row r="2246" spans="1:16" x14ac:dyDescent="0.3">
      <c r="A2246" t="s">
        <v>337</v>
      </c>
      <c r="B2246">
        <v>5030228</v>
      </c>
      <c r="C2246" t="s">
        <v>113</v>
      </c>
      <c r="D2246">
        <v>2</v>
      </c>
      <c r="E2246" s="10">
        <v>236.9</v>
      </c>
      <c r="F2246" s="10">
        <v>473.8</v>
      </c>
      <c r="G2246" s="10">
        <v>473.8</v>
      </c>
      <c r="H2246">
        <v>0</v>
      </c>
      <c r="I2246" s="10" t="str">
        <f>_xlfn.XLOOKUP(Q1_2025[[#This Row],[Artikelnr]],Artikel_prijzen[Artnr],Artikel_prijzen[Groep],"")</f>
        <v>Rigging</v>
      </c>
      <c r="J2246" s="10">
        <f>_xlfn.XLOOKUP(Q1_2025[[#This Row],[Artikelnr]],Artikel_prijzen[Artnr],Artikel_prijzen[Prijs 2025],"")</f>
        <v>230</v>
      </c>
      <c r="K2246" s="10" t="str">
        <f>IF(Q1_2025[[#This Row],[Artikelprijs]]&lt;&gt;"",IF(Q1_2025[[#This Row],[Stuksprijs]]=Q1_2025[[#This Row],[Artikelprijs]],"Prijs gelijk","Prijs wijkt af"),"")</f>
        <v>Prijs wijkt af</v>
      </c>
      <c r="L2246" s="10"/>
      <c r="M2246" t="s">
        <v>536</v>
      </c>
      <c r="N2246" s="10">
        <f>IF(Q1_2025[[#This Row],[Prijstype]]="Artikelprijs",Q1_2025[[#This Row],[Artikelprijs]],Q1_2025[[#This Row],[Stuksprijs]])</f>
        <v>230</v>
      </c>
      <c r="O2246" s="10">
        <f>IF(Q1_2025[[#This Row],[Prijstype]]="Artikelprijs",Q1_2025[[#This Row],[Artikelprijs]] * Q1_2025[[#This Row],[Besteld]],Q1_2025[[#This Row],[Brutobedrag]])</f>
        <v>460</v>
      </c>
      <c r="P2246" s="10">
        <f>IF(Q1_2025[[#This Row],[Prijstype]] = "Artikelprijs",Q1_2025[[#This Row],[Brutobedrag 2]]*(100-Q1_2025[[#This Row],[Relatiekorting percentage]])/100,Q1_2025[[#This Row],[Bruto - Rel.korting]])</f>
        <v>460</v>
      </c>
    </row>
    <row r="2247" spans="1:16" x14ac:dyDescent="0.3">
      <c r="A2247" t="s">
        <v>337</v>
      </c>
      <c r="B2247">
        <v>5030232</v>
      </c>
      <c r="C2247" t="s">
        <v>116</v>
      </c>
      <c r="D2247">
        <v>1</v>
      </c>
      <c r="E2247" s="10">
        <v>144.19999999999999</v>
      </c>
      <c r="F2247" s="10">
        <v>144.19999999999999</v>
      </c>
      <c r="G2247" s="10">
        <v>144.19999999999999</v>
      </c>
      <c r="H2247">
        <v>0</v>
      </c>
      <c r="I2247" s="10" t="str">
        <f>_xlfn.XLOOKUP(Q1_2025[[#This Row],[Artikelnr]],Artikel_prijzen[Artnr],Artikel_prijzen[Groep],"")</f>
        <v>Rigging</v>
      </c>
      <c r="J2247" s="10">
        <f>_xlfn.XLOOKUP(Q1_2025[[#This Row],[Artikelnr]],Artikel_prijzen[Artnr],Artikel_prijzen[Prijs 2025],"")</f>
        <v>140</v>
      </c>
      <c r="K2247" s="10" t="str">
        <f>IF(Q1_2025[[#This Row],[Artikelprijs]]&lt;&gt;"",IF(Q1_2025[[#This Row],[Stuksprijs]]=Q1_2025[[#This Row],[Artikelprijs]],"Prijs gelijk","Prijs wijkt af"),"")</f>
        <v>Prijs wijkt af</v>
      </c>
      <c r="L2247" s="10"/>
      <c r="M2247" t="s">
        <v>536</v>
      </c>
      <c r="N2247" s="10">
        <f>IF(Q1_2025[[#This Row],[Prijstype]]="Artikelprijs",Q1_2025[[#This Row],[Artikelprijs]],Q1_2025[[#This Row],[Stuksprijs]])</f>
        <v>140</v>
      </c>
      <c r="O2247" s="10">
        <f>IF(Q1_2025[[#This Row],[Prijstype]]="Artikelprijs",Q1_2025[[#This Row],[Artikelprijs]] * Q1_2025[[#This Row],[Besteld]],Q1_2025[[#This Row],[Brutobedrag]])</f>
        <v>140</v>
      </c>
      <c r="P2247" s="10">
        <f>IF(Q1_2025[[#This Row],[Prijstype]] = "Artikelprijs",Q1_2025[[#This Row],[Brutobedrag 2]]*(100-Q1_2025[[#This Row],[Relatiekorting percentage]])/100,Q1_2025[[#This Row],[Bruto - Rel.korting]])</f>
        <v>140</v>
      </c>
    </row>
    <row r="2248" spans="1:16" x14ac:dyDescent="0.3">
      <c r="A2248" t="s">
        <v>337</v>
      </c>
      <c r="B2248">
        <v>5030229</v>
      </c>
      <c r="C2248" t="s">
        <v>18</v>
      </c>
      <c r="D2248">
        <v>4</v>
      </c>
      <c r="E2248" s="10">
        <v>303.85000000000002</v>
      </c>
      <c r="F2248" s="10">
        <v>1215.4000000000001</v>
      </c>
      <c r="G2248" s="10">
        <v>1215.4000000000001</v>
      </c>
      <c r="H2248">
        <v>0</v>
      </c>
      <c r="I2248" s="10" t="str">
        <f>_xlfn.XLOOKUP(Q1_2025[[#This Row],[Artikelnr]],Artikel_prijzen[Artnr],Artikel_prijzen[Groep],"")</f>
        <v>Rigging</v>
      </c>
      <c r="J2248" s="10">
        <f>_xlfn.XLOOKUP(Q1_2025[[#This Row],[Artikelnr]],Artikel_prijzen[Artnr],Artikel_prijzen[Prijs 2025],"")</f>
        <v>295</v>
      </c>
      <c r="K2248" s="10" t="str">
        <f>IF(Q1_2025[[#This Row],[Artikelprijs]]&lt;&gt;"",IF(Q1_2025[[#This Row],[Stuksprijs]]=Q1_2025[[#This Row],[Artikelprijs]],"Prijs gelijk","Prijs wijkt af"),"")</f>
        <v>Prijs wijkt af</v>
      </c>
      <c r="L2248" s="10"/>
      <c r="M2248" t="s">
        <v>536</v>
      </c>
      <c r="N2248" s="10">
        <f>IF(Q1_2025[[#This Row],[Prijstype]]="Artikelprijs",Q1_2025[[#This Row],[Artikelprijs]],Q1_2025[[#This Row],[Stuksprijs]])</f>
        <v>295</v>
      </c>
      <c r="O2248" s="10">
        <f>IF(Q1_2025[[#This Row],[Prijstype]]="Artikelprijs",Q1_2025[[#This Row],[Artikelprijs]] * Q1_2025[[#This Row],[Besteld]],Q1_2025[[#This Row],[Brutobedrag]])</f>
        <v>1180</v>
      </c>
      <c r="P2248" s="10">
        <f>IF(Q1_2025[[#This Row],[Prijstype]] = "Artikelprijs",Q1_2025[[#This Row],[Brutobedrag 2]]*(100-Q1_2025[[#This Row],[Relatiekorting percentage]])/100,Q1_2025[[#This Row],[Bruto - Rel.korting]])</f>
        <v>1180</v>
      </c>
    </row>
    <row r="2249" spans="1:16" x14ac:dyDescent="0.3">
      <c r="A2249" t="s">
        <v>337</v>
      </c>
      <c r="B2249">
        <v>5030226</v>
      </c>
      <c r="C2249" t="s">
        <v>291</v>
      </c>
      <c r="D2249">
        <v>20</v>
      </c>
      <c r="E2249" s="10">
        <v>159.65</v>
      </c>
      <c r="F2249" s="10">
        <v>3193</v>
      </c>
      <c r="G2249" s="10">
        <v>3193</v>
      </c>
      <c r="H2249">
        <v>0</v>
      </c>
      <c r="I2249" s="10" t="str">
        <f>_xlfn.XLOOKUP(Q1_2025[[#This Row],[Artikelnr]],Artikel_prijzen[Artnr],Artikel_prijzen[Groep],"")</f>
        <v>Rigging</v>
      </c>
      <c r="J2249" s="10">
        <f>_xlfn.XLOOKUP(Q1_2025[[#This Row],[Artikelnr]],Artikel_prijzen[Artnr],Artikel_prijzen[Prijs 2025],"")</f>
        <v>155</v>
      </c>
      <c r="K2249" s="10" t="str">
        <f>IF(Q1_2025[[#This Row],[Artikelprijs]]&lt;&gt;"",IF(Q1_2025[[#This Row],[Stuksprijs]]=Q1_2025[[#This Row],[Artikelprijs]],"Prijs gelijk","Prijs wijkt af"),"")</f>
        <v>Prijs wijkt af</v>
      </c>
      <c r="L2249" s="10"/>
      <c r="M2249" t="s">
        <v>536</v>
      </c>
      <c r="N2249" s="10">
        <f>IF(Q1_2025[[#This Row],[Prijstype]]="Artikelprijs",Q1_2025[[#This Row],[Artikelprijs]],Q1_2025[[#This Row],[Stuksprijs]])</f>
        <v>155</v>
      </c>
      <c r="O2249" s="10">
        <f>IF(Q1_2025[[#This Row],[Prijstype]]="Artikelprijs",Q1_2025[[#This Row],[Artikelprijs]] * Q1_2025[[#This Row],[Besteld]],Q1_2025[[#This Row],[Brutobedrag]])</f>
        <v>3100</v>
      </c>
      <c r="P2249" s="10">
        <f>IF(Q1_2025[[#This Row],[Prijstype]] = "Artikelprijs",Q1_2025[[#This Row],[Brutobedrag 2]]*(100-Q1_2025[[#This Row],[Relatiekorting percentage]])/100,Q1_2025[[#This Row],[Bruto - Rel.korting]])</f>
        <v>3100</v>
      </c>
    </row>
    <row r="2250" spans="1:16" x14ac:dyDescent="0.3">
      <c r="A2250" t="s">
        <v>337</v>
      </c>
      <c r="B2250">
        <v>5030228</v>
      </c>
      <c r="C2250" t="s">
        <v>113</v>
      </c>
      <c r="D2250">
        <v>4</v>
      </c>
      <c r="E2250" s="10">
        <v>236.9</v>
      </c>
      <c r="F2250" s="10">
        <v>947.6</v>
      </c>
      <c r="G2250" s="10">
        <v>947.6</v>
      </c>
      <c r="H2250">
        <v>0</v>
      </c>
      <c r="I2250" s="10" t="str">
        <f>_xlfn.XLOOKUP(Q1_2025[[#This Row],[Artikelnr]],Artikel_prijzen[Artnr],Artikel_prijzen[Groep],"")</f>
        <v>Rigging</v>
      </c>
      <c r="J2250" s="10">
        <f>_xlfn.XLOOKUP(Q1_2025[[#This Row],[Artikelnr]],Artikel_prijzen[Artnr],Artikel_prijzen[Prijs 2025],"")</f>
        <v>230</v>
      </c>
      <c r="K2250" s="10" t="str">
        <f>IF(Q1_2025[[#This Row],[Artikelprijs]]&lt;&gt;"",IF(Q1_2025[[#This Row],[Stuksprijs]]=Q1_2025[[#This Row],[Artikelprijs]],"Prijs gelijk","Prijs wijkt af"),"")</f>
        <v>Prijs wijkt af</v>
      </c>
      <c r="L2250" s="10"/>
      <c r="M2250" t="s">
        <v>536</v>
      </c>
      <c r="N2250" s="10">
        <f>IF(Q1_2025[[#This Row],[Prijstype]]="Artikelprijs",Q1_2025[[#This Row],[Artikelprijs]],Q1_2025[[#This Row],[Stuksprijs]])</f>
        <v>230</v>
      </c>
      <c r="O2250" s="10">
        <f>IF(Q1_2025[[#This Row],[Prijstype]]="Artikelprijs",Q1_2025[[#This Row],[Artikelprijs]] * Q1_2025[[#This Row],[Besteld]],Q1_2025[[#This Row],[Brutobedrag]])</f>
        <v>920</v>
      </c>
      <c r="P2250" s="10">
        <f>IF(Q1_2025[[#This Row],[Prijstype]] = "Artikelprijs",Q1_2025[[#This Row],[Brutobedrag 2]]*(100-Q1_2025[[#This Row],[Relatiekorting percentage]])/100,Q1_2025[[#This Row],[Bruto - Rel.korting]])</f>
        <v>920</v>
      </c>
    </row>
    <row r="2251" spans="1:16" x14ac:dyDescent="0.3">
      <c r="A2251" t="s">
        <v>337</v>
      </c>
      <c r="B2251">
        <v>5030228</v>
      </c>
      <c r="C2251" t="s">
        <v>113</v>
      </c>
      <c r="D2251">
        <v>4</v>
      </c>
      <c r="E2251" s="10">
        <v>236.9</v>
      </c>
      <c r="F2251" s="10">
        <v>947.6</v>
      </c>
      <c r="G2251" s="10">
        <v>947.6</v>
      </c>
      <c r="H2251">
        <v>0</v>
      </c>
      <c r="I2251" s="10" t="str">
        <f>_xlfn.XLOOKUP(Q1_2025[[#This Row],[Artikelnr]],Artikel_prijzen[Artnr],Artikel_prijzen[Groep],"")</f>
        <v>Rigging</v>
      </c>
      <c r="J2251" s="10">
        <f>_xlfn.XLOOKUP(Q1_2025[[#This Row],[Artikelnr]],Artikel_prijzen[Artnr],Artikel_prijzen[Prijs 2025],"")</f>
        <v>230</v>
      </c>
      <c r="K2251" s="10" t="str">
        <f>IF(Q1_2025[[#This Row],[Artikelprijs]]&lt;&gt;"",IF(Q1_2025[[#This Row],[Stuksprijs]]=Q1_2025[[#This Row],[Artikelprijs]],"Prijs gelijk","Prijs wijkt af"),"")</f>
        <v>Prijs wijkt af</v>
      </c>
      <c r="L2251" s="10"/>
      <c r="M2251" t="s">
        <v>536</v>
      </c>
      <c r="N2251" s="10">
        <f>IF(Q1_2025[[#This Row],[Prijstype]]="Artikelprijs",Q1_2025[[#This Row],[Artikelprijs]],Q1_2025[[#This Row],[Stuksprijs]])</f>
        <v>230</v>
      </c>
      <c r="O2251" s="10">
        <f>IF(Q1_2025[[#This Row],[Prijstype]]="Artikelprijs",Q1_2025[[#This Row],[Artikelprijs]] * Q1_2025[[#This Row],[Besteld]],Q1_2025[[#This Row],[Brutobedrag]])</f>
        <v>920</v>
      </c>
      <c r="P2251" s="10">
        <f>IF(Q1_2025[[#This Row],[Prijstype]] = "Artikelprijs",Q1_2025[[#This Row],[Brutobedrag 2]]*(100-Q1_2025[[#This Row],[Relatiekorting percentage]])/100,Q1_2025[[#This Row],[Bruto - Rel.korting]])</f>
        <v>920</v>
      </c>
    </row>
    <row r="2252" spans="1:16" x14ac:dyDescent="0.3">
      <c r="A2252" t="s">
        <v>337</v>
      </c>
      <c r="B2252">
        <v>5030228</v>
      </c>
      <c r="C2252" t="s">
        <v>113</v>
      </c>
      <c r="D2252">
        <v>1</v>
      </c>
      <c r="E2252" s="10">
        <v>236.9</v>
      </c>
      <c r="F2252" s="10">
        <v>236.9</v>
      </c>
      <c r="G2252" s="10">
        <v>236.9</v>
      </c>
      <c r="H2252">
        <v>0</v>
      </c>
      <c r="I2252" s="10" t="str">
        <f>_xlfn.XLOOKUP(Q1_2025[[#This Row],[Artikelnr]],Artikel_prijzen[Artnr],Artikel_prijzen[Groep],"")</f>
        <v>Rigging</v>
      </c>
      <c r="J2252" s="10">
        <f>_xlfn.XLOOKUP(Q1_2025[[#This Row],[Artikelnr]],Artikel_prijzen[Artnr],Artikel_prijzen[Prijs 2025],"")</f>
        <v>230</v>
      </c>
      <c r="K2252" s="10" t="str">
        <f>IF(Q1_2025[[#This Row],[Artikelprijs]]&lt;&gt;"",IF(Q1_2025[[#This Row],[Stuksprijs]]=Q1_2025[[#This Row],[Artikelprijs]],"Prijs gelijk","Prijs wijkt af"),"")</f>
        <v>Prijs wijkt af</v>
      </c>
      <c r="L2252" s="10"/>
      <c r="M2252" t="s">
        <v>536</v>
      </c>
      <c r="N2252" s="10">
        <f>IF(Q1_2025[[#This Row],[Prijstype]]="Artikelprijs",Q1_2025[[#This Row],[Artikelprijs]],Q1_2025[[#This Row],[Stuksprijs]])</f>
        <v>230</v>
      </c>
      <c r="O2252" s="10">
        <f>IF(Q1_2025[[#This Row],[Prijstype]]="Artikelprijs",Q1_2025[[#This Row],[Artikelprijs]] * Q1_2025[[#This Row],[Besteld]],Q1_2025[[#This Row],[Brutobedrag]])</f>
        <v>230</v>
      </c>
      <c r="P2252" s="10">
        <f>IF(Q1_2025[[#This Row],[Prijstype]] = "Artikelprijs",Q1_2025[[#This Row],[Brutobedrag 2]]*(100-Q1_2025[[#This Row],[Relatiekorting percentage]])/100,Q1_2025[[#This Row],[Bruto - Rel.korting]])</f>
        <v>230</v>
      </c>
    </row>
    <row r="2253" spans="1:16" x14ac:dyDescent="0.3">
      <c r="A2253" t="s">
        <v>337</v>
      </c>
      <c r="B2253">
        <v>5030232</v>
      </c>
      <c r="C2253" t="s">
        <v>116</v>
      </c>
      <c r="D2253">
        <v>1</v>
      </c>
      <c r="E2253" s="10">
        <v>144.19999999999999</v>
      </c>
      <c r="F2253" s="10">
        <v>144.19999999999999</v>
      </c>
      <c r="G2253" s="10">
        <v>144.19999999999999</v>
      </c>
      <c r="H2253">
        <v>0</v>
      </c>
      <c r="I2253" s="10" t="str">
        <f>_xlfn.XLOOKUP(Q1_2025[[#This Row],[Artikelnr]],Artikel_prijzen[Artnr],Artikel_prijzen[Groep],"")</f>
        <v>Rigging</v>
      </c>
      <c r="J2253" s="10">
        <f>_xlfn.XLOOKUP(Q1_2025[[#This Row],[Artikelnr]],Artikel_prijzen[Artnr],Artikel_prijzen[Prijs 2025],"")</f>
        <v>140</v>
      </c>
      <c r="K2253" s="10" t="str">
        <f>IF(Q1_2025[[#This Row],[Artikelprijs]]&lt;&gt;"",IF(Q1_2025[[#This Row],[Stuksprijs]]=Q1_2025[[#This Row],[Artikelprijs]],"Prijs gelijk","Prijs wijkt af"),"")</f>
        <v>Prijs wijkt af</v>
      </c>
      <c r="L2253" s="10"/>
      <c r="M2253" t="s">
        <v>536</v>
      </c>
      <c r="N2253" s="10">
        <f>IF(Q1_2025[[#This Row],[Prijstype]]="Artikelprijs",Q1_2025[[#This Row],[Artikelprijs]],Q1_2025[[#This Row],[Stuksprijs]])</f>
        <v>140</v>
      </c>
      <c r="O2253" s="10">
        <f>IF(Q1_2025[[#This Row],[Prijstype]]="Artikelprijs",Q1_2025[[#This Row],[Artikelprijs]] * Q1_2025[[#This Row],[Besteld]],Q1_2025[[#This Row],[Brutobedrag]])</f>
        <v>140</v>
      </c>
      <c r="P2253" s="10">
        <f>IF(Q1_2025[[#This Row],[Prijstype]] = "Artikelprijs",Q1_2025[[#This Row],[Brutobedrag 2]]*(100-Q1_2025[[#This Row],[Relatiekorting percentage]])/100,Q1_2025[[#This Row],[Bruto - Rel.korting]])</f>
        <v>140</v>
      </c>
    </row>
    <row r="2254" spans="1:16" x14ac:dyDescent="0.3">
      <c r="A2254" t="s">
        <v>337</v>
      </c>
      <c r="B2254">
        <v>5030228</v>
      </c>
      <c r="C2254" t="s">
        <v>113</v>
      </c>
      <c r="D2254">
        <v>1</v>
      </c>
      <c r="E2254" s="10">
        <v>236.9</v>
      </c>
      <c r="F2254" s="10">
        <v>236.9</v>
      </c>
      <c r="G2254" s="10">
        <v>236.9</v>
      </c>
      <c r="H2254">
        <v>0</v>
      </c>
      <c r="I2254" s="10" t="str">
        <f>_xlfn.XLOOKUP(Q1_2025[[#This Row],[Artikelnr]],Artikel_prijzen[Artnr],Artikel_prijzen[Groep],"")</f>
        <v>Rigging</v>
      </c>
      <c r="J2254" s="10">
        <f>_xlfn.XLOOKUP(Q1_2025[[#This Row],[Artikelnr]],Artikel_prijzen[Artnr],Artikel_prijzen[Prijs 2025],"")</f>
        <v>230</v>
      </c>
      <c r="K2254" s="10" t="str">
        <f>IF(Q1_2025[[#This Row],[Artikelprijs]]&lt;&gt;"",IF(Q1_2025[[#This Row],[Stuksprijs]]=Q1_2025[[#This Row],[Artikelprijs]],"Prijs gelijk","Prijs wijkt af"),"")</f>
        <v>Prijs wijkt af</v>
      </c>
      <c r="L2254" s="10"/>
      <c r="M2254" t="s">
        <v>536</v>
      </c>
      <c r="N2254" s="10">
        <f>IF(Q1_2025[[#This Row],[Prijstype]]="Artikelprijs",Q1_2025[[#This Row],[Artikelprijs]],Q1_2025[[#This Row],[Stuksprijs]])</f>
        <v>230</v>
      </c>
      <c r="O2254" s="10">
        <f>IF(Q1_2025[[#This Row],[Prijstype]]="Artikelprijs",Q1_2025[[#This Row],[Artikelprijs]] * Q1_2025[[#This Row],[Besteld]],Q1_2025[[#This Row],[Brutobedrag]])</f>
        <v>230</v>
      </c>
      <c r="P2254" s="10">
        <f>IF(Q1_2025[[#This Row],[Prijstype]] = "Artikelprijs",Q1_2025[[#This Row],[Brutobedrag 2]]*(100-Q1_2025[[#This Row],[Relatiekorting percentage]])/100,Q1_2025[[#This Row],[Bruto - Rel.korting]])</f>
        <v>230</v>
      </c>
    </row>
    <row r="2255" spans="1:16" x14ac:dyDescent="0.3">
      <c r="A2255" t="s">
        <v>337</v>
      </c>
      <c r="B2255">
        <v>5030232</v>
      </c>
      <c r="C2255" t="s">
        <v>116</v>
      </c>
      <c r="D2255">
        <v>1</v>
      </c>
      <c r="E2255" s="10">
        <v>144.19999999999999</v>
      </c>
      <c r="F2255" s="10">
        <v>144.19999999999999</v>
      </c>
      <c r="G2255" s="10">
        <v>144.19999999999999</v>
      </c>
      <c r="H2255">
        <v>0</v>
      </c>
      <c r="I2255" s="10" t="str">
        <f>_xlfn.XLOOKUP(Q1_2025[[#This Row],[Artikelnr]],Artikel_prijzen[Artnr],Artikel_prijzen[Groep],"")</f>
        <v>Rigging</v>
      </c>
      <c r="J2255" s="10">
        <f>_xlfn.XLOOKUP(Q1_2025[[#This Row],[Artikelnr]],Artikel_prijzen[Artnr],Artikel_prijzen[Prijs 2025],"")</f>
        <v>140</v>
      </c>
      <c r="K2255" s="10" t="str">
        <f>IF(Q1_2025[[#This Row],[Artikelprijs]]&lt;&gt;"",IF(Q1_2025[[#This Row],[Stuksprijs]]=Q1_2025[[#This Row],[Artikelprijs]],"Prijs gelijk","Prijs wijkt af"),"")</f>
        <v>Prijs wijkt af</v>
      </c>
      <c r="L2255" s="10"/>
      <c r="M2255" t="s">
        <v>536</v>
      </c>
      <c r="N2255" s="10">
        <f>IF(Q1_2025[[#This Row],[Prijstype]]="Artikelprijs",Q1_2025[[#This Row],[Artikelprijs]],Q1_2025[[#This Row],[Stuksprijs]])</f>
        <v>140</v>
      </c>
      <c r="O2255" s="10">
        <f>IF(Q1_2025[[#This Row],[Prijstype]]="Artikelprijs",Q1_2025[[#This Row],[Artikelprijs]] * Q1_2025[[#This Row],[Besteld]],Q1_2025[[#This Row],[Brutobedrag]])</f>
        <v>140</v>
      </c>
      <c r="P2255" s="10">
        <f>IF(Q1_2025[[#This Row],[Prijstype]] = "Artikelprijs",Q1_2025[[#This Row],[Brutobedrag 2]]*(100-Q1_2025[[#This Row],[Relatiekorting percentage]])/100,Q1_2025[[#This Row],[Bruto - Rel.korting]])</f>
        <v>140</v>
      </c>
    </row>
    <row r="2256" spans="1:16" x14ac:dyDescent="0.3">
      <c r="A2256" t="s">
        <v>337</v>
      </c>
      <c r="B2256">
        <v>5030229</v>
      </c>
      <c r="C2256" t="s">
        <v>18</v>
      </c>
      <c r="D2256">
        <v>4</v>
      </c>
      <c r="E2256" s="10">
        <v>303.85000000000002</v>
      </c>
      <c r="F2256" s="10">
        <v>1215.4000000000001</v>
      </c>
      <c r="G2256" s="10">
        <v>1215.4000000000001</v>
      </c>
      <c r="H2256">
        <v>0</v>
      </c>
      <c r="I2256" s="10" t="str">
        <f>_xlfn.XLOOKUP(Q1_2025[[#This Row],[Artikelnr]],Artikel_prijzen[Artnr],Artikel_prijzen[Groep],"")</f>
        <v>Rigging</v>
      </c>
      <c r="J2256" s="10">
        <f>_xlfn.XLOOKUP(Q1_2025[[#This Row],[Artikelnr]],Artikel_prijzen[Artnr],Artikel_prijzen[Prijs 2025],"")</f>
        <v>295</v>
      </c>
      <c r="K2256" s="10" t="str">
        <f>IF(Q1_2025[[#This Row],[Artikelprijs]]&lt;&gt;"",IF(Q1_2025[[#This Row],[Stuksprijs]]=Q1_2025[[#This Row],[Artikelprijs]],"Prijs gelijk","Prijs wijkt af"),"")</f>
        <v>Prijs wijkt af</v>
      </c>
      <c r="L2256" s="10"/>
      <c r="M2256" t="s">
        <v>536</v>
      </c>
      <c r="N2256" s="10">
        <f>IF(Q1_2025[[#This Row],[Prijstype]]="Artikelprijs",Q1_2025[[#This Row],[Artikelprijs]],Q1_2025[[#This Row],[Stuksprijs]])</f>
        <v>295</v>
      </c>
      <c r="O2256" s="10">
        <f>IF(Q1_2025[[#This Row],[Prijstype]]="Artikelprijs",Q1_2025[[#This Row],[Artikelprijs]] * Q1_2025[[#This Row],[Besteld]],Q1_2025[[#This Row],[Brutobedrag]])</f>
        <v>1180</v>
      </c>
      <c r="P2256" s="10">
        <f>IF(Q1_2025[[#This Row],[Prijstype]] = "Artikelprijs",Q1_2025[[#This Row],[Brutobedrag 2]]*(100-Q1_2025[[#This Row],[Relatiekorting percentage]])/100,Q1_2025[[#This Row],[Bruto - Rel.korting]])</f>
        <v>1180</v>
      </c>
    </row>
    <row r="2257" spans="1:16" x14ac:dyDescent="0.3">
      <c r="A2257" t="s">
        <v>337</v>
      </c>
      <c r="B2257">
        <v>5030001</v>
      </c>
      <c r="C2257" t="s">
        <v>132</v>
      </c>
      <c r="D2257">
        <v>26</v>
      </c>
      <c r="E2257" s="10">
        <v>28.84</v>
      </c>
      <c r="F2257" s="10">
        <v>749.84</v>
      </c>
      <c r="G2257" s="10">
        <v>749.84</v>
      </c>
      <c r="H2257">
        <v>0</v>
      </c>
      <c r="I2257" s="10" t="str">
        <f>_xlfn.XLOOKUP(Q1_2025[[#This Row],[Artikelnr]],Artikel_prijzen[Artnr],Artikel_prijzen[Groep],"")</f>
        <v>Rigging</v>
      </c>
      <c r="J2257" s="10">
        <f>_xlfn.XLOOKUP(Q1_2025[[#This Row],[Artikelnr]],Artikel_prijzen[Artnr],Artikel_prijzen[Prijs 2025],"")</f>
        <v>28</v>
      </c>
      <c r="K2257" s="10" t="str">
        <f>IF(Q1_2025[[#This Row],[Artikelprijs]]&lt;&gt;"",IF(Q1_2025[[#This Row],[Stuksprijs]]=Q1_2025[[#This Row],[Artikelprijs]],"Prijs gelijk","Prijs wijkt af"),"")</f>
        <v>Prijs wijkt af</v>
      </c>
      <c r="L2257" s="10"/>
      <c r="M2257" t="s">
        <v>536</v>
      </c>
      <c r="N2257" s="10">
        <f>IF(Q1_2025[[#This Row],[Prijstype]]="Artikelprijs",Q1_2025[[#This Row],[Artikelprijs]],Q1_2025[[#This Row],[Stuksprijs]])</f>
        <v>28</v>
      </c>
      <c r="O2257" s="10">
        <f>IF(Q1_2025[[#This Row],[Prijstype]]="Artikelprijs",Q1_2025[[#This Row],[Artikelprijs]] * Q1_2025[[#This Row],[Besteld]],Q1_2025[[#This Row],[Brutobedrag]])</f>
        <v>728</v>
      </c>
      <c r="P2257" s="10">
        <f>IF(Q1_2025[[#This Row],[Prijstype]] = "Artikelprijs",Q1_2025[[#This Row],[Brutobedrag 2]]*(100-Q1_2025[[#This Row],[Relatiekorting percentage]])/100,Q1_2025[[#This Row],[Bruto - Rel.korting]])</f>
        <v>728</v>
      </c>
    </row>
    <row r="2258" spans="1:16" x14ac:dyDescent="0.3">
      <c r="A2258" t="s">
        <v>337</v>
      </c>
      <c r="B2258">
        <v>5030228</v>
      </c>
      <c r="C2258" t="s">
        <v>113</v>
      </c>
      <c r="D2258">
        <v>4</v>
      </c>
      <c r="E2258" s="10">
        <v>236.9</v>
      </c>
      <c r="F2258" s="10">
        <v>947.6</v>
      </c>
      <c r="G2258" s="10">
        <v>947.6</v>
      </c>
      <c r="H2258">
        <v>0</v>
      </c>
      <c r="I2258" s="10" t="str">
        <f>_xlfn.XLOOKUP(Q1_2025[[#This Row],[Artikelnr]],Artikel_prijzen[Artnr],Artikel_prijzen[Groep],"")</f>
        <v>Rigging</v>
      </c>
      <c r="J2258" s="10">
        <f>_xlfn.XLOOKUP(Q1_2025[[#This Row],[Artikelnr]],Artikel_prijzen[Artnr],Artikel_prijzen[Prijs 2025],"")</f>
        <v>230</v>
      </c>
      <c r="K2258" s="10" t="str">
        <f>IF(Q1_2025[[#This Row],[Artikelprijs]]&lt;&gt;"",IF(Q1_2025[[#This Row],[Stuksprijs]]=Q1_2025[[#This Row],[Artikelprijs]],"Prijs gelijk","Prijs wijkt af"),"")</f>
        <v>Prijs wijkt af</v>
      </c>
      <c r="L2258" s="10"/>
      <c r="M2258" t="s">
        <v>536</v>
      </c>
      <c r="N2258" s="10">
        <f>IF(Q1_2025[[#This Row],[Prijstype]]="Artikelprijs",Q1_2025[[#This Row],[Artikelprijs]],Q1_2025[[#This Row],[Stuksprijs]])</f>
        <v>230</v>
      </c>
      <c r="O2258" s="10">
        <f>IF(Q1_2025[[#This Row],[Prijstype]]="Artikelprijs",Q1_2025[[#This Row],[Artikelprijs]] * Q1_2025[[#This Row],[Besteld]],Q1_2025[[#This Row],[Brutobedrag]])</f>
        <v>920</v>
      </c>
      <c r="P2258" s="10">
        <f>IF(Q1_2025[[#This Row],[Prijstype]] = "Artikelprijs",Q1_2025[[#This Row],[Brutobedrag 2]]*(100-Q1_2025[[#This Row],[Relatiekorting percentage]])/100,Q1_2025[[#This Row],[Bruto - Rel.korting]])</f>
        <v>920</v>
      </c>
    </row>
    <row r="2259" spans="1:16" x14ac:dyDescent="0.3">
      <c r="A2259" t="s">
        <v>337</v>
      </c>
      <c r="B2259">
        <v>5030228</v>
      </c>
      <c r="C2259" t="s">
        <v>113</v>
      </c>
      <c r="D2259">
        <v>4</v>
      </c>
      <c r="E2259" s="10">
        <v>236.9</v>
      </c>
      <c r="F2259" s="10">
        <v>947.6</v>
      </c>
      <c r="G2259" s="10">
        <v>947.6</v>
      </c>
      <c r="H2259">
        <v>0</v>
      </c>
      <c r="I2259" s="10" t="str">
        <f>_xlfn.XLOOKUP(Q1_2025[[#This Row],[Artikelnr]],Artikel_prijzen[Artnr],Artikel_prijzen[Groep],"")</f>
        <v>Rigging</v>
      </c>
      <c r="J2259" s="10">
        <f>_xlfn.XLOOKUP(Q1_2025[[#This Row],[Artikelnr]],Artikel_prijzen[Artnr],Artikel_prijzen[Prijs 2025],"")</f>
        <v>230</v>
      </c>
      <c r="K2259" s="10" t="str">
        <f>IF(Q1_2025[[#This Row],[Artikelprijs]]&lt;&gt;"",IF(Q1_2025[[#This Row],[Stuksprijs]]=Q1_2025[[#This Row],[Artikelprijs]],"Prijs gelijk","Prijs wijkt af"),"")</f>
        <v>Prijs wijkt af</v>
      </c>
      <c r="L2259" s="10"/>
      <c r="M2259" t="s">
        <v>536</v>
      </c>
      <c r="N2259" s="10">
        <f>IF(Q1_2025[[#This Row],[Prijstype]]="Artikelprijs",Q1_2025[[#This Row],[Artikelprijs]],Q1_2025[[#This Row],[Stuksprijs]])</f>
        <v>230</v>
      </c>
      <c r="O2259" s="10">
        <f>IF(Q1_2025[[#This Row],[Prijstype]]="Artikelprijs",Q1_2025[[#This Row],[Artikelprijs]] * Q1_2025[[#This Row],[Besteld]],Q1_2025[[#This Row],[Brutobedrag]])</f>
        <v>920</v>
      </c>
      <c r="P2259" s="10">
        <f>IF(Q1_2025[[#This Row],[Prijstype]] = "Artikelprijs",Q1_2025[[#This Row],[Brutobedrag 2]]*(100-Q1_2025[[#This Row],[Relatiekorting percentage]])/100,Q1_2025[[#This Row],[Bruto - Rel.korting]])</f>
        <v>920</v>
      </c>
    </row>
    <row r="2260" spans="1:16" x14ac:dyDescent="0.3">
      <c r="A2260" t="s">
        <v>337</v>
      </c>
      <c r="B2260">
        <v>5030228</v>
      </c>
      <c r="C2260" t="s">
        <v>113</v>
      </c>
      <c r="D2260">
        <v>4</v>
      </c>
      <c r="E2260" s="10">
        <v>236.9</v>
      </c>
      <c r="F2260" s="10">
        <v>947.6</v>
      </c>
      <c r="G2260" s="10">
        <v>947.6</v>
      </c>
      <c r="H2260">
        <v>0</v>
      </c>
      <c r="I2260" s="10" t="str">
        <f>_xlfn.XLOOKUP(Q1_2025[[#This Row],[Artikelnr]],Artikel_prijzen[Artnr],Artikel_prijzen[Groep],"")</f>
        <v>Rigging</v>
      </c>
      <c r="J2260" s="10">
        <f>_xlfn.XLOOKUP(Q1_2025[[#This Row],[Artikelnr]],Artikel_prijzen[Artnr],Artikel_prijzen[Prijs 2025],"")</f>
        <v>230</v>
      </c>
      <c r="K2260" s="10" t="str">
        <f>IF(Q1_2025[[#This Row],[Artikelprijs]]&lt;&gt;"",IF(Q1_2025[[#This Row],[Stuksprijs]]=Q1_2025[[#This Row],[Artikelprijs]],"Prijs gelijk","Prijs wijkt af"),"")</f>
        <v>Prijs wijkt af</v>
      </c>
      <c r="L2260" s="10"/>
      <c r="M2260" t="s">
        <v>536</v>
      </c>
      <c r="N2260" s="10">
        <f>IF(Q1_2025[[#This Row],[Prijstype]]="Artikelprijs",Q1_2025[[#This Row],[Artikelprijs]],Q1_2025[[#This Row],[Stuksprijs]])</f>
        <v>230</v>
      </c>
      <c r="O2260" s="10">
        <f>IF(Q1_2025[[#This Row],[Prijstype]]="Artikelprijs",Q1_2025[[#This Row],[Artikelprijs]] * Q1_2025[[#This Row],[Besteld]],Q1_2025[[#This Row],[Brutobedrag]])</f>
        <v>920</v>
      </c>
      <c r="P2260" s="10">
        <f>IF(Q1_2025[[#This Row],[Prijstype]] = "Artikelprijs",Q1_2025[[#This Row],[Brutobedrag 2]]*(100-Q1_2025[[#This Row],[Relatiekorting percentage]])/100,Q1_2025[[#This Row],[Bruto - Rel.korting]])</f>
        <v>920</v>
      </c>
    </row>
    <row r="2261" spans="1:16" x14ac:dyDescent="0.3">
      <c r="A2261" t="s">
        <v>337</v>
      </c>
      <c r="B2261">
        <v>5030225</v>
      </c>
      <c r="C2261" t="s">
        <v>261</v>
      </c>
      <c r="D2261">
        <v>5</v>
      </c>
      <c r="E2261" s="10">
        <v>133.9</v>
      </c>
      <c r="F2261" s="10">
        <v>669.5</v>
      </c>
      <c r="G2261" s="10">
        <v>669.5</v>
      </c>
      <c r="H2261">
        <v>0</v>
      </c>
      <c r="I2261" s="10" t="str">
        <f>_xlfn.XLOOKUP(Q1_2025[[#This Row],[Artikelnr]],Artikel_prijzen[Artnr],Artikel_prijzen[Groep],"")</f>
        <v>Rigging</v>
      </c>
      <c r="J2261" s="10">
        <f>_xlfn.XLOOKUP(Q1_2025[[#This Row],[Artikelnr]],Artikel_prijzen[Artnr],Artikel_prijzen[Prijs 2025],"")</f>
        <v>130</v>
      </c>
      <c r="K2261" s="10" t="str">
        <f>IF(Q1_2025[[#This Row],[Artikelprijs]]&lt;&gt;"",IF(Q1_2025[[#This Row],[Stuksprijs]]=Q1_2025[[#This Row],[Artikelprijs]],"Prijs gelijk","Prijs wijkt af"),"")</f>
        <v>Prijs wijkt af</v>
      </c>
      <c r="L2261" s="10"/>
      <c r="M2261" t="s">
        <v>536</v>
      </c>
      <c r="N2261" s="10">
        <f>IF(Q1_2025[[#This Row],[Prijstype]]="Artikelprijs",Q1_2025[[#This Row],[Artikelprijs]],Q1_2025[[#This Row],[Stuksprijs]])</f>
        <v>130</v>
      </c>
      <c r="O2261" s="10">
        <f>IF(Q1_2025[[#This Row],[Prijstype]]="Artikelprijs",Q1_2025[[#This Row],[Artikelprijs]] * Q1_2025[[#This Row],[Besteld]],Q1_2025[[#This Row],[Brutobedrag]])</f>
        <v>650</v>
      </c>
      <c r="P2261" s="10">
        <f>IF(Q1_2025[[#This Row],[Prijstype]] = "Artikelprijs",Q1_2025[[#This Row],[Brutobedrag 2]]*(100-Q1_2025[[#This Row],[Relatiekorting percentage]])/100,Q1_2025[[#This Row],[Bruto - Rel.korting]])</f>
        <v>650</v>
      </c>
    </row>
    <row r="2262" spans="1:16" x14ac:dyDescent="0.3">
      <c r="A2262" t="s">
        <v>337</v>
      </c>
      <c r="B2262">
        <v>5030001</v>
      </c>
      <c r="C2262" t="s">
        <v>132</v>
      </c>
      <c r="D2262">
        <v>78</v>
      </c>
      <c r="E2262" s="10">
        <v>28.84</v>
      </c>
      <c r="F2262" s="10">
        <v>2249.52</v>
      </c>
      <c r="G2262" s="10">
        <v>1912.09</v>
      </c>
      <c r="H2262">
        <v>15</v>
      </c>
      <c r="I2262" s="10" t="str">
        <f>_xlfn.XLOOKUP(Q1_2025[[#This Row],[Artikelnr]],Artikel_prijzen[Artnr],Artikel_prijzen[Groep],"")</f>
        <v>Rigging</v>
      </c>
      <c r="J2262" s="10">
        <f>_xlfn.XLOOKUP(Q1_2025[[#This Row],[Artikelnr]],Artikel_prijzen[Artnr],Artikel_prijzen[Prijs 2025],"")</f>
        <v>28</v>
      </c>
      <c r="K2262" s="10" t="str">
        <f>IF(Q1_2025[[#This Row],[Artikelprijs]]&lt;&gt;"",IF(Q1_2025[[#This Row],[Stuksprijs]]=Q1_2025[[#This Row],[Artikelprijs]],"Prijs gelijk","Prijs wijkt af"),"")</f>
        <v>Prijs wijkt af</v>
      </c>
      <c r="L2262" s="10"/>
      <c r="M2262" t="s">
        <v>536</v>
      </c>
      <c r="N2262" s="10">
        <f>IF(Q1_2025[[#This Row],[Prijstype]]="Artikelprijs",Q1_2025[[#This Row],[Artikelprijs]],Q1_2025[[#This Row],[Stuksprijs]])</f>
        <v>28</v>
      </c>
      <c r="O2262" s="10">
        <f>IF(Q1_2025[[#This Row],[Prijstype]]="Artikelprijs",Q1_2025[[#This Row],[Artikelprijs]] * Q1_2025[[#This Row],[Besteld]],Q1_2025[[#This Row],[Brutobedrag]])</f>
        <v>2184</v>
      </c>
      <c r="P2262" s="10">
        <f>IF(Q1_2025[[#This Row],[Prijstype]] = "Artikelprijs",Q1_2025[[#This Row],[Brutobedrag 2]]*(100-Q1_2025[[#This Row],[Relatiekorting percentage]])/100,Q1_2025[[#This Row],[Bruto - Rel.korting]])</f>
        <v>1856.4</v>
      </c>
    </row>
    <row r="2263" spans="1:16" x14ac:dyDescent="0.3">
      <c r="A2263" t="s">
        <v>337</v>
      </c>
      <c r="B2263">
        <v>5030228</v>
      </c>
      <c r="C2263" t="s">
        <v>113</v>
      </c>
      <c r="D2263">
        <v>1</v>
      </c>
      <c r="E2263" s="10">
        <v>236.9</v>
      </c>
      <c r="F2263" s="10">
        <v>236.9</v>
      </c>
      <c r="G2263" s="10">
        <v>236.9</v>
      </c>
      <c r="H2263">
        <v>0</v>
      </c>
      <c r="I2263" s="10" t="str">
        <f>_xlfn.XLOOKUP(Q1_2025[[#This Row],[Artikelnr]],Artikel_prijzen[Artnr],Artikel_prijzen[Groep],"")</f>
        <v>Rigging</v>
      </c>
      <c r="J2263" s="10">
        <f>_xlfn.XLOOKUP(Q1_2025[[#This Row],[Artikelnr]],Artikel_prijzen[Artnr],Artikel_prijzen[Prijs 2025],"")</f>
        <v>230</v>
      </c>
      <c r="K2263" s="10" t="str">
        <f>IF(Q1_2025[[#This Row],[Artikelprijs]]&lt;&gt;"",IF(Q1_2025[[#This Row],[Stuksprijs]]=Q1_2025[[#This Row],[Artikelprijs]],"Prijs gelijk","Prijs wijkt af"),"")</f>
        <v>Prijs wijkt af</v>
      </c>
      <c r="L2263" s="10"/>
      <c r="M2263" t="s">
        <v>536</v>
      </c>
      <c r="N2263" s="10">
        <f>IF(Q1_2025[[#This Row],[Prijstype]]="Artikelprijs",Q1_2025[[#This Row],[Artikelprijs]],Q1_2025[[#This Row],[Stuksprijs]])</f>
        <v>230</v>
      </c>
      <c r="O2263" s="10">
        <f>IF(Q1_2025[[#This Row],[Prijstype]]="Artikelprijs",Q1_2025[[#This Row],[Artikelprijs]] * Q1_2025[[#This Row],[Besteld]],Q1_2025[[#This Row],[Brutobedrag]])</f>
        <v>230</v>
      </c>
      <c r="P2263" s="10">
        <f>IF(Q1_2025[[#This Row],[Prijstype]] = "Artikelprijs",Q1_2025[[#This Row],[Brutobedrag 2]]*(100-Q1_2025[[#This Row],[Relatiekorting percentage]])/100,Q1_2025[[#This Row],[Bruto - Rel.korting]])</f>
        <v>230</v>
      </c>
    </row>
    <row r="2264" spans="1:16" x14ac:dyDescent="0.3">
      <c r="A2264" t="s">
        <v>337</v>
      </c>
      <c r="B2264">
        <v>5030229</v>
      </c>
      <c r="C2264" t="s">
        <v>18</v>
      </c>
      <c r="D2264">
        <v>4</v>
      </c>
      <c r="E2264" s="10">
        <v>303.85000000000002</v>
      </c>
      <c r="F2264" s="10">
        <v>1215.4000000000001</v>
      </c>
      <c r="G2264" s="10">
        <v>1215.4000000000001</v>
      </c>
      <c r="H2264">
        <v>0</v>
      </c>
      <c r="I2264" s="10" t="str">
        <f>_xlfn.XLOOKUP(Q1_2025[[#This Row],[Artikelnr]],Artikel_prijzen[Artnr],Artikel_prijzen[Groep],"")</f>
        <v>Rigging</v>
      </c>
      <c r="J2264" s="10">
        <f>_xlfn.XLOOKUP(Q1_2025[[#This Row],[Artikelnr]],Artikel_prijzen[Artnr],Artikel_prijzen[Prijs 2025],"")</f>
        <v>295</v>
      </c>
      <c r="K2264" s="10" t="str">
        <f>IF(Q1_2025[[#This Row],[Artikelprijs]]&lt;&gt;"",IF(Q1_2025[[#This Row],[Stuksprijs]]=Q1_2025[[#This Row],[Artikelprijs]],"Prijs gelijk","Prijs wijkt af"),"")</f>
        <v>Prijs wijkt af</v>
      </c>
      <c r="L2264" s="10"/>
      <c r="M2264" t="s">
        <v>536</v>
      </c>
      <c r="N2264" s="10">
        <f>IF(Q1_2025[[#This Row],[Prijstype]]="Artikelprijs",Q1_2025[[#This Row],[Artikelprijs]],Q1_2025[[#This Row],[Stuksprijs]])</f>
        <v>295</v>
      </c>
      <c r="O2264" s="10">
        <f>IF(Q1_2025[[#This Row],[Prijstype]]="Artikelprijs",Q1_2025[[#This Row],[Artikelprijs]] * Q1_2025[[#This Row],[Besteld]],Q1_2025[[#This Row],[Brutobedrag]])</f>
        <v>1180</v>
      </c>
      <c r="P2264" s="10">
        <f>IF(Q1_2025[[#This Row],[Prijstype]] = "Artikelprijs",Q1_2025[[#This Row],[Brutobedrag 2]]*(100-Q1_2025[[#This Row],[Relatiekorting percentage]])/100,Q1_2025[[#This Row],[Bruto - Rel.korting]])</f>
        <v>1180</v>
      </c>
    </row>
    <row r="2265" spans="1:16" x14ac:dyDescent="0.3">
      <c r="A2265" t="s">
        <v>337</v>
      </c>
      <c r="B2265">
        <v>5030226</v>
      </c>
      <c r="C2265" t="s">
        <v>291</v>
      </c>
      <c r="D2265">
        <v>4</v>
      </c>
      <c r="E2265" s="10">
        <v>159.65</v>
      </c>
      <c r="F2265" s="10">
        <v>638.6</v>
      </c>
      <c r="G2265" s="10">
        <v>638.6</v>
      </c>
      <c r="H2265">
        <v>0</v>
      </c>
      <c r="I2265" s="10" t="str">
        <f>_xlfn.XLOOKUP(Q1_2025[[#This Row],[Artikelnr]],Artikel_prijzen[Artnr],Artikel_prijzen[Groep],"")</f>
        <v>Rigging</v>
      </c>
      <c r="J2265" s="10">
        <f>_xlfn.XLOOKUP(Q1_2025[[#This Row],[Artikelnr]],Artikel_prijzen[Artnr],Artikel_prijzen[Prijs 2025],"")</f>
        <v>155</v>
      </c>
      <c r="K2265" s="10" t="str">
        <f>IF(Q1_2025[[#This Row],[Artikelprijs]]&lt;&gt;"",IF(Q1_2025[[#This Row],[Stuksprijs]]=Q1_2025[[#This Row],[Artikelprijs]],"Prijs gelijk","Prijs wijkt af"),"")</f>
        <v>Prijs wijkt af</v>
      </c>
      <c r="L2265" s="10"/>
      <c r="M2265" t="s">
        <v>536</v>
      </c>
      <c r="N2265" s="10">
        <f>IF(Q1_2025[[#This Row],[Prijstype]]="Artikelprijs",Q1_2025[[#This Row],[Artikelprijs]],Q1_2025[[#This Row],[Stuksprijs]])</f>
        <v>155</v>
      </c>
      <c r="O2265" s="10">
        <f>IF(Q1_2025[[#This Row],[Prijstype]]="Artikelprijs",Q1_2025[[#This Row],[Artikelprijs]] * Q1_2025[[#This Row],[Besteld]],Q1_2025[[#This Row],[Brutobedrag]])</f>
        <v>620</v>
      </c>
      <c r="P2265" s="10">
        <f>IF(Q1_2025[[#This Row],[Prijstype]] = "Artikelprijs",Q1_2025[[#This Row],[Brutobedrag 2]]*(100-Q1_2025[[#This Row],[Relatiekorting percentage]])/100,Q1_2025[[#This Row],[Bruto - Rel.korting]])</f>
        <v>620</v>
      </c>
    </row>
    <row r="2266" spans="1:16" x14ac:dyDescent="0.3">
      <c r="A2266" t="s">
        <v>337</v>
      </c>
      <c r="B2266">
        <v>5030232</v>
      </c>
      <c r="C2266" t="s">
        <v>116</v>
      </c>
      <c r="D2266">
        <v>1</v>
      </c>
      <c r="E2266" s="10">
        <v>144.19999999999999</v>
      </c>
      <c r="F2266" s="10">
        <v>144.19999999999999</v>
      </c>
      <c r="G2266" s="10">
        <v>144.19999999999999</v>
      </c>
      <c r="H2266">
        <v>0</v>
      </c>
      <c r="I2266" s="10" t="str">
        <f>_xlfn.XLOOKUP(Q1_2025[[#This Row],[Artikelnr]],Artikel_prijzen[Artnr],Artikel_prijzen[Groep],"")</f>
        <v>Rigging</v>
      </c>
      <c r="J2266" s="10">
        <f>_xlfn.XLOOKUP(Q1_2025[[#This Row],[Artikelnr]],Artikel_prijzen[Artnr],Artikel_prijzen[Prijs 2025],"")</f>
        <v>140</v>
      </c>
      <c r="K2266" s="10" t="str">
        <f>IF(Q1_2025[[#This Row],[Artikelprijs]]&lt;&gt;"",IF(Q1_2025[[#This Row],[Stuksprijs]]=Q1_2025[[#This Row],[Artikelprijs]],"Prijs gelijk","Prijs wijkt af"),"")</f>
        <v>Prijs wijkt af</v>
      </c>
      <c r="L2266" s="10"/>
      <c r="M2266" t="s">
        <v>536</v>
      </c>
      <c r="N2266" s="10">
        <f>IF(Q1_2025[[#This Row],[Prijstype]]="Artikelprijs",Q1_2025[[#This Row],[Artikelprijs]],Q1_2025[[#This Row],[Stuksprijs]])</f>
        <v>140</v>
      </c>
      <c r="O2266" s="10">
        <f>IF(Q1_2025[[#This Row],[Prijstype]]="Artikelprijs",Q1_2025[[#This Row],[Artikelprijs]] * Q1_2025[[#This Row],[Besteld]],Q1_2025[[#This Row],[Brutobedrag]])</f>
        <v>140</v>
      </c>
      <c r="P2266" s="10">
        <f>IF(Q1_2025[[#This Row],[Prijstype]] = "Artikelprijs",Q1_2025[[#This Row],[Brutobedrag 2]]*(100-Q1_2025[[#This Row],[Relatiekorting percentage]])/100,Q1_2025[[#This Row],[Bruto - Rel.korting]])</f>
        <v>140</v>
      </c>
    </row>
    <row r="2267" spans="1:16" x14ac:dyDescent="0.3">
      <c r="A2267" t="s">
        <v>337</v>
      </c>
      <c r="B2267">
        <v>5030228</v>
      </c>
      <c r="C2267" t="s">
        <v>113</v>
      </c>
      <c r="D2267">
        <v>4</v>
      </c>
      <c r="E2267" s="10">
        <v>236.9</v>
      </c>
      <c r="F2267" s="10">
        <v>947.6</v>
      </c>
      <c r="G2267" s="10">
        <v>947.6</v>
      </c>
      <c r="H2267">
        <v>0</v>
      </c>
      <c r="I2267" s="10" t="str">
        <f>_xlfn.XLOOKUP(Q1_2025[[#This Row],[Artikelnr]],Artikel_prijzen[Artnr],Artikel_prijzen[Groep],"")</f>
        <v>Rigging</v>
      </c>
      <c r="J2267" s="10">
        <f>_xlfn.XLOOKUP(Q1_2025[[#This Row],[Artikelnr]],Artikel_prijzen[Artnr],Artikel_prijzen[Prijs 2025],"")</f>
        <v>230</v>
      </c>
      <c r="K2267" s="10" t="str">
        <f>IF(Q1_2025[[#This Row],[Artikelprijs]]&lt;&gt;"",IF(Q1_2025[[#This Row],[Stuksprijs]]=Q1_2025[[#This Row],[Artikelprijs]],"Prijs gelijk","Prijs wijkt af"),"")</f>
        <v>Prijs wijkt af</v>
      </c>
      <c r="L2267" s="10"/>
      <c r="M2267" t="s">
        <v>536</v>
      </c>
      <c r="N2267" s="10">
        <f>IF(Q1_2025[[#This Row],[Prijstype]]="Artikelprijs",Q1_2025[[#This Row],[Artikelprijs]],Q1_2025[[#This Row],[Stuksprijs]])</f>
        <v>230</v>
      </c>
      <c r="O2267" s="10">
        <f>IF(Q1_2025[[#This Row],[Prijstype]]="Artikelprijs",Q1_2025[[#This Row],[Artikelprijs]] * Q1_2025[[#This Row],[Besteld]],Q1_2025[[#This Row],[Brutobedrag]])</f>
        <v>920</v>
      </c>
      <c r="P2267" s="10">
        <f>IF(Q1_2025[[#This Row],[Prijstype]] = "Artikelprijs",Q1_2025[[#This Row],[Brutobedrag 2]]*(100-Q1_2025[[#This Row],[Relatiekorting percentage]])/100,Q1_2025[[#This Row],[Bruto - Rel.korting]])</f>
        <v>920</v>
      </c>
    </row>
    <row r="2268" spans="1:16" x14ac:dyDescent="0.3">
      <c r="A2268" t="s">
        <v>337</v>
      </c>
      <c r="B2268">
        <v>5030229</v>
      </c>
      <c r="C2268" t="s">
        <v>18</v>
      </c>
      <c r="D2268">
        <v>5</v>
      </c>
      <c r="E2268" s="10">
        <v>303.85000000000002</v>
      </c>
      <c r="F2268" s="10">
        <v>1519.25</v>
      </c>
      <c r="G2268" s="10">
        <v>1519.25</v>
      </c>
      <c r="H2268">
        <v>0</v>
      </c>
      <c r="I2268" s="10" t="str">
        <f>_xlfn.XLOOKUP(Q1_2025[[#This Row],[Artikelnr]],Artikel_prijzen[Artnr],Artikel_prijzen[Groep],"")</f>
        <v>Rigging</v>
      </c>
      <c r="J2268" s="10">
        <f>_xlfn.XLOOKUP(Q1_2025[[#This Row],[Artikelnr]],Artikel_prijzen[Artnr],Artikel_prijzen[Prijs 2025],"")</f>
        <v>295</v>
      </c>
      <c r="K2268" s="10" t="str">
        <f>IF(Q1_2025[[#This Row],[Artikelprijs]]&lt;&gt;"",IF(Q1_2025[[#This Row],[Stuksprijs]]=Q1_2025[[#This Row],[Artikelprijs]],"Prijs gelijk","Prijs wijkt af"),"")</f>
        <v>Prijs wijkt af</v>
      </c>
      <c r="L2268" s="10"/>
      <c r="M2268" t="s">
        <v>536</v>
      </c>
      <c r="N2268" s="10">
        <f>IF(Q1_2025[[#This Row],[Prijstype]]="Artikelprijs",Q1_2025[[#This Row],[Artikelprijs]],Q1_2025[[#This Row],[Stuksprijs]])</f>
        <v>295</v>
      </c>
      <c r="O2268" s="10">
        <f>IF(Q1_2025[[#This Row],[Prijstype]]="Artikelprijs",Q1_2025[[#This Row],[Artikelprijs]] * Q1_2025[[#This Row],[Besteld]],Q1_2025[[#This Row],[Brutobedrag]])</f>
        <v>1475</v>
      </c>
      <c r="P2268" s="10">
        <f>IF(Q1_2025[[#This Row],[Prijstype]] = "Artikelprijs",Q1_2025[[#This Row],[Brutobedrag 2]]*(100-Q1_2025[[#This Row],[Relatiekorting percentage]])/100,Q1_2025[[#This Row],[Bruto - Rel.korting]])</f>
        <v>1475</v>
      </c>
    </row>
    <row r="2269" spans="1:16" x14ac:dyDescent="0.3">
      <c r="A2269" t="s">
        <v>337</v>
      </c>
      <c r="B2269">
        <v>5030228</v>
      </c>
      <c r="C2269" t="s">
        <v>113</v>
      </c>
      <c r="D2269">
        <v>4</v>
      </c>
      <c r="E2269" s="10">
        <v>236.9</v>
      </c>
      <c r="F2269" s="10">
        <v>947.6</v>
      </c>
      <c r="G2269" s="10">
        <v>947.6</v>
      </c>
      <c r="H2269">
        <v>0</v>
      </c>
      <c r="I2269" s="10" t="str">
        <f>_xlfn.XLOOKUP(Q1_2025[[#This Row],[Artikelnr]],Artikel_prijzen[Artnr],Artikel_prijzen[Groep],"")</f>
        <v>Rigging</v>
      </c>
      <c r="J2269" s="10">
        <f>_xlfn.XLOOKUP(Q1_2025[[#This Row],[Artikelnr]],Artikel_prijzen[Artnr],Artikel_prijzen[Prijs 2025],"")</f>
        <v>230</v>
      </c>
      <c r="K2269" s="10" t="str">
        <f>IF(Q1_2025[[#This Row],[Artikelprijs]]&lt;&gt;"",IF(Q1_2025[[#This Row],[Stuksprijs]]=Q1_2025[[#This Row],[Artikelprijs]],"Prijs gelijk","Prijs wijkt af"),"")</f>
        <v>Prijs wijkt af</v>
      </c>
      <c r="L2269" s="10"/>
      <c r="M2269" t="s">
        <v>536</v>
      </c>
      <c r="N2269" s="10">
        <f>IF(Q1_2025[[#This Row],[Prijstype]]="Artikelprijs",Q1_2025[[#This Row],[Artikelprijs]],Q1_2025[[#This Row],[Stuksprijs]])</f>
        <v>230</v>
      </c>
      <c r="O2269" s="10">
        <f>IF(Q1_2025[[#This Row],[Prijstype]]="Artikelprijs",Q1_2025[[#This Row],[Artikelprijs]] * Q1_2025[[#This Row],[Besteld]],Q1_2025[[#This Row],[Brutobedrag]])</f>
        <v>920</v>
      </c>
      <c r="P2269" s="10">
        <f>IF(Q1_2025[[#This Row],[Prijstype]] = "Artikelprijs",Q1_2025[[#This Row],[Brutobedrag 2]]*(100-Q1_2025[[#This Row],[Relatiekorting percentage]])/100,Q1_2025[[#This Row],[Bruto - Rel.korting]])</f>
        <v>920</v>
      </c>
    </row>
    <row r="2270" spans="1:16" x14ac:dyDescent="0.3">
      <c r="A2270" t="s">
        <v>337</v>
      </c>
      <c r="B2270">
        <v>5030232</v>
      </c>
      <c r="C2270" t="s">
        <v>116</v>
      </c>
      <c r="D2270">
        <v>1</v>
      </c>
      <c r="E2270" s="10">
        <v>144.19999999999999</v>
      </c>
      <c r="F2270" s="10">
        <v>144.19999999999999</v>
      </c>
      <c r="G2270" s="10">
        <v>144.19999999999999</v>
      </c>
      <c r="H2270">
        <v>0</v>
      </c>
      <c r="I2270" s="10" t="str">
        <f>_xlfn.XLOOKUP(Q1_2025[[#This Row],[Artikelnr]],Artikel_prijzen[Artnr],Artikel_prijzen[Groep],"")</f>
        <v>Rigging</v>
      </c>
      <c r="J2270" s="10">
        <f>_xlfn.XLOOKUP(Q1_2025[[#This Row],[Artikelnr]],Artikel_prijzen[Artnr],Artikel_prijzen[Prijs 2025],"")</f>
        <v>140</v>
      </c>
      <c r="K2270" s="10" t="str">
        <f>IF(Q1_2025[[#This Row],[Artikelprijs]]&lt;&gt;"",IF(Q1_2025[[#This Row],[Stuksprijs]]=Q1_2025[[#This Row],[Artikelprijs]],"Prijs gelijk","Prijs wijkt af"),"")</f>
        <v>Prijs wijkt af</v>
      </c>
      <c r="L2270" s="10"/>
      <c r="M2270" t="s">
        <v>536</v>
      </c>
      <c r="N2270" s="10">
        <f>IF(Q1_2025[[#This Row],[Prijstype]]="Artikelprijs",Q1_2025[[#This Row],[Artikelprijs]],Q1_2025[[#This Row],[Stuksprijs]])</f>
        <v>140</v>
      </c>
      <c r="O2270" s="10">
        <f>IF(Q1_2025[[#This Row],[Prijstype]]="Artikelprijs",Q1_2025[[#This Row],[Artikelprijs]] * Q1_2025[[#This Row],[Besteld]],Q1_2025[[#This Row],[Brutobedrag]])</f>
        <v>140</v>
      </c>
      <c r="P2270" s="10">
        <f>IF(Q1_2025[[#This Row],[Prijstype]] = "Artikelprijs",Q1_2025[[#This Row],[Brutobedrag 2]]*(100-Q1_2025[[#This Row],[Relatiekorting percentage]])/100,Q1_2025[[#This Row],[Bruto - Rel.korting]])</f>
        <v>140</v>
      </c>
    </row>
    <row r="2271" spans="1:16" x14ac:dyDescent="0.3">
      <c r="A2271" t="s">
        <v>337</v>
      </c>
      <c r="B2271">
        <v>5030001</v>
      </c>
      <c r="C2271" t="s">
        <v>132</v>
      </c>
      <c r="D2271">
        <v>26</v>
      </c>
      <c r="E2271" s="10">
        <v>28.84</v>
      </c>
      <c r="F2271" s="10">
        <v>749.84</v>
      </c>
      <c r="G2271" s="10">
        <v>749.84</v>
      </c>
      <c r="H2271">
        <v>0</v>
      </c>
      <c r="I2271" s="10" t="str">
        <f>_xlfn.XLOOKUP(Q1_2025[[#This Row],[Artikelnr]],Artikel_prijzen[Artnr],Artikel_prijzen[Groep],"")</f>
        <v>Rigging</v>
      </c>
      <c r="J2271" s="10">
        <f>_xlfn.XLOOKUP(Q1_2025[[#This Row],[Artikelnr]],Artikel_prijzen[Artnr],Artikel_prijzen[Prijs 2025],"")</f>
        <v>28</v>
      </c>
      <c r="K2271" s="10" t="str">
        <f>IF(Q1_2025[[#This Row],[Artikelprijs]]&lt;&gt;"",IF(Q1_2025[[#This Row],[Stuksprijs]]=Q1_2025[[#This Row],[Artikelprijs]],"Prijs gelijk","Prijs wijkt af"),"")</f>
        <v>Prijs wijkt af</v>
      </c>
      <c r="L2271" s="10"/>
      <c r="M2271" t="s">
        <v>536</v>
      </c>
      <c r="N2271" s="10">
        <f>IF(Q1_2025[[#This Row],[Prijstype]]="Artikelprijs",Q1_2025[[#This Row],[Artikelprijs]],Q1_2025[[#This Row],[Stuksprijs]])</f>
        <v>28</v>
      </c>
      <c r="O2271" s="10">
        <f>IF(Q1_2025[[#This Row],[Prijstype]]="Artikelprijs",Q1_2025[[#This Row],[Artikelprijs]] * Q1_2025[[#This Row],[Besteld]],Q1_2025[[#This Row],[Brutobedrag]])</f>
        <v>728</v>
      </c>
      <c r="P2271" s="10">
        <f>IF(Q1_2025[[#This Row],[Prijstype]] = "Artikelprijs",Q1_2025[[#This Row],[Brutobedrag 2]]*(100-Q1_2025[[#This Row],[Relatiekorting percentage]])/100,Q1_2025[[#This Row],[Bruto - Rel.korting]])</f>
        <v>728</v>
      </c>
    </row>
    <row r="2272" spans="1:16" x14ac:dyDescent="0.3">
      <c r="A2272" t="s">
        <v>337</v>
      </c>
      <c r="B2272">
        <v>5030228</v>
      </c>
      <c r="C2272" t="s">
        <v>113</v>
      </c>
      <c r="D2272">
        <v>2</v>
      </c>
      <c r="E2272" s="10">
        <v>236.9</v>
      </c>
      <c r="F2272" s="10">
        <v>473.8</v>
      </c>
      <c r="G2272" s="10">
        <v>473.8</v>
      </c>
      <c r="H2272">
        <v>0</v>
      </c>
      <c r="I2272" s="10" t="str">
        <f>_xlfn.XLOOKUP(Q1_2025[[#This Row],[Artikelnr]],Artikel_prijzen[Artnr],Artikel_prijzen[Groep],"")</f>
        <v>Rigging</v>
      </c>
      <c r="J2272" s="10">
        <f>_xlfn.XLOOKUP(Q1_2025[[#This Row],[Artikelnr]],Artikel_prijzen[Artnr],Artikel_prijzen[Prijs 2025],"")</f>
        <v>230</v>
      </c>
      <c r="K2272" s="10" t="str">
        <f>IF(Q1_2025[[#This Row],[Artikelprijs]]&lt;&gt;"",IF(Q1_2025[[#This Row],[Stuksprijs]]=Q1_2025[[#This Row],[Artikelprijs]],"Prijs gelijk","Prijs wijkt af"),"")</f>
        <v>Prijs wijkt af</v>
      </c>
      <c r="L2272" s="10"/>
      <c r="M2272" t="s">
        <v>536</v>
      </c>
      <c r="N2272" s="10">
        <f>IF(Q1_2025[[#This Row],[Prijstype]]="Artikelprijs",Q1_2025[[#This Row],[Artikelprijs]],Q1_2025[[#This Row],[Stuksprijs]])</f>
        <v>230</v>
      </c>
      <c r="O2272" s="10">
        <f>IF(Q1_2025[[#This Row],[Prijstype]]="Artikelprijs",Q1_2025[[#This Row],[Artikelprijs]] * Q1_2025[[#This Row],[Besteld]],Q1_2025[[#This Row],[Brutobedrag]])</f>
        <v>460</v>
      </c>
      <c r="P2272" s="10">
        <f>IF(Q1_2025[[#This Row],[Prijstype]] = "Artikelprijs",Q1_2025[[#This Row],[Brutobedrag 2]]*(100-Q1_2025[[#This Row],[Relatiekorting percentage]])/100,Q1_2025[[#This Row],[Bruto - Rel.korting]])</f>
        <v>460</v>
      </c>
    </row>
    <row r="2273" spans="1:16" x14ac:dyDescent="0.3">
      <c r="A2273" t="s">
        <v>337</v>
      </c>
      <c r="B2273">
        <v>5030229</v>
      </c>
      <c r="C2273" t="s">
        <v>18</v>
      </c>
      <c r="D2273">
        <v>4</v>
      </c>
      <c r="E2273" s="10">
        <v>303.85000000000002</v>
      </c>
      <c r="F2273" s="10">
        <v>1215.4000000000001</v>
      </c>
      <c r="G2273" s="10">
        <v>1215.4000000000001</v>
      </c>
      <c r="H2273">
        <v>0</v>
      </c>
      <c r="I2273" s="10" t="str">
        <f>_xlfn.XLOOKUP(Q1_2025[[#This Row],[Artikelnr]],Artikel_prijzen[Artnr],Artikel_prijzen[Groep],"")</f>
        <v>Rigging</v>
      </c>
      <c r="J2273" s="10">
        <f>_xlfn.XLOOKUP(Q1_2025[[#This Row],[Artikelnr]],Artikel_prijzen[Artnr],Artikel_prijzen[Prijs 2025],"")</f>
        <v>295</v>
      </c>
      <c r="K2273" s="10" t="str">
        <f>IF(Q1_2025[[#This Row],[Artikelprijs]]&lt;&gt;"",IF(Q1_2025[[#This Row],[Stuksprijs]]=Q1_2025[[#This Row],[Artikelprijs]],"Prijs gelijk","Prijs wijkt af"),"")</f>
        <v>Prijs wijkt af</v>
      </c>
      <c r="L2273" s="10"/>
      <c r="M2273" t="s">
        <v>536</v>
      </c>
      <c r="N2273" s="10">
        <f>IF(Q1_2025[[#This Row],[Prijstype]]="Artikelprijs",Q1_2025[[#This Row],[Artikelprijs]],Q1_2025[[#This Row],[Stuksprijs]])</f>
        <v>295</v>
      </c>
      <c r="O2273" s="10">
        <f>IF(Q1_2025[[#This Row],[Prijstype]]="Artikelprijs",Q1_2025[[#This Row],[Artikelprijs]] * Q1_2025[[#This Row],[Besteld]],Q1_2025[[#This Row],[Brutobedrag]])</f>
        <v>1180</v>
      </c>
      <c r="P2273" s="10">
        <f>IF(Q1_2025[[#This Row],[Prijstype]] = "Artikelprijs",Q1_2025[[#This Row],[Brutobedrag 2]]*(100-Q1_2025[[#This Row],[Relatiekorting percentage]])/100,Q1_2025[[#This Row],[Bruto - Rel.korting]])</f>
        <v>1180</v>
      </c>
    </row>
    <row r="2274" spans="1:16" x14ac:dyDescent="0.3">
      <c r="A2274" t="s">
        <v>337</v>
      </c>
      <c r="B2274">
        <v>5030232</v>
      </c>
      <c r="C2274" t="s">
        <v>116</v>
      </c>
      <c r="D2274">
        <v>1</v>
      </c>
      <c r="E2274" s="10">
        <v>144.19999999999999</v>
      </c>
      <c r="F2274" s="10">
        <v>144.19999999999999</v>
      </c>
      <c r="G2274" s="10">
        <v>144.19999999999999</v>
      </c>
      <c r="H2274">
        <v>0</v>
      </c>
      <c r="I2274" s="10" t="str">
        <f>_xlfn.XLOOKUP(Q1_2025[[#This Row],[Artikelnr]],Artikel_prijzen[Artnr],Artikel_prijzen[Groep],"")</f>
        <v>Rigging</v>
      </c>
      <c r="J2274" s="10">
        <f>_xlfn.XLOOKUP(Q1_2025[[#This Row],[Artikelnr]],Artikel_prijzen[Artnr],Artikel_prijzen[Prijs 2025],"")</f>
        <v>140</v>
      </c>
      <c r="K2274" s="10" t="str">
        <f>IF(Q1_2025[[#This Row],[Artikelprijs]]&lt;&gt;"",IF(Q1_2025[[#This Row],[Stuksprijs]]=Q1_2025[[#This Row],[Artikelprijs]],"Prijs gelijk","Prijs wijkt af"),"")</f>
        <v>Prijs wijkt af</v>
      </c>
      <c r="L2274" s="10"/>
      <c r="M2274" t="s">
        <v>536</v>
      </c>
      <c r="N2274" s="10">
        <f>IF(Q1_2025[[#This Row],[Prijstype]]="Artikelprijs",Q1_2025[[#This Row],[Artikelprijs]],Q1_2025[[#This Row],[Stuksprijs]])</f>
        <v>140</v>
      </c>
      <c r="O2274" s="10">
        <f>IF(Q1_2025[[#This Row],[Prijstype]]="Artikelprijs",Q1_2025[[#This Row],[Artikelprijs]] * Q1_2025[[#This Row],[Besteld]],Q1_2025[[#This Row],[Brutobedrag]])</f>
        <v>140</v>
      </c>
      <c r="P2274" s="10">
        <f>IF(Q1_2025[[#This Row],[Prijstype]] = "Artikelprijs",Q1_2025[[#This Row],[Brutobedrag 2]]*(100-Q1_2025[[#This Row],[Relatiekorting percentage]])/100,Q1_2025[[#This Row],[Bruto - Rel.korting]])</f>
        <v>140</v>
      </c>
    </row>
    <row r="2275" spans="1:16" x14ac:dyDescent="0.3">
      <c r="A2275" t="s">
        <v>337</v>
      </c>
      <c r="B2275">
        <v>5030225</v>
      </c>
      <c r="C2275" t="s">
        <v>261</v>
      </c>
      <c r="D2275">
        <v>8</v>
      </c>
      <c r="E2275" s="10">
        <v>133.9</v>
      </c>
      <c r="F2275" s="10">
        <v>1071.2</v>
      </c>
      <c r="G2275" s="10">
        <v>1071.2</v>
      </c>
      <c r="H2275">
        <v>0</v>
      </c>
      <c r="I2275" s="10" t="str">
        <f>_xlfn.XLOOKUP(Q1_2025[[#This Row],[Artikelnr]],Artikel_prijzen[Artnr],Artikel_prijzen[Groep],"")</f>
        <v>Rigging</v>
      </c>
      <c r="J2275" s="10">
        <f>_xlfn.XLOOKUP(Q1_2025[[#This Row],[Artikelnr]],Artikel_prijzen[Artnr],Artikel_prijzen[Prijs 2025],"")</f>
        <v>130</v>
      </c>
      <c r="K2275" s="10" t="str">
        <f>IF(Q1_2025[[#This Row],[Artikelprijs]]&lt;&gt;"",IF(Q1_2025[[#This Row],[Stuksprijs]]=Q1_2025[[#This Row],[Artikelprijs]],"Prijs gelijk","Prijs wijkt af"),"")</f>
        <v>Prijs wijkt af</v>
      </c>
      <c r="L2275" s="10"/>
      <c r="M2275" t="s">
        <v>536</v>
      </c>
      <c r="N2275" s="10">
        <f>IF(Q1_2025[[#This Row],[Prijstype]]="Artikelprijs",Q1_2025[[#This Row],[Artikelprijs]],Q1_2025[[#This Row],[Stuksprijs]])</f>
        <v>130</v>
      </c>
      <c r="O2275" s="10">
        <f>IF(Q1_2025[[#This Row],[Prijstype]]="Artikelprijs",Q1_2025[[#This Row],[Artikelprijs]] * Q1_2025[[#This Row],[Besteld]],Q1_2025[[#This Row],[Brutobedrag]])</f>
        <v>1040</v>
      </c>
      <c r="P2275" s="10">
        <f>IF(Q1_2025[[#This Row],[Prijstype]] = "Artikelprijs",Q1_2025[[#This Row],[Brutobedrag 2]]*(100-Q1_2025[[#This Row],[Relatiekorting percentage]])/100,Q1_2025[[#This Row],[Bruto - Rel.korting]])</f>
        <v>1040</v>
      </c>
    </row>
    <row r="2276" spans="1:16" x14ac:dyDescent="0.3">
      <c r="A2276" t="s">
        <v>337</v>
      </c>
      <c r="B2276">
        <v>5030228</v>
      </c>
      <c r="C2276" t="s">
        <v>113</v>
      </c>
      <c r="D2276">
        <v>2</v>
      </c>
      <c r="E2276" s="10">
        <v>236.9</v>
      </c>
      <c r="F2276" s="10">
        <v>473.8</v>
      </c>
      <c r="G2276" s="10">
        <v>473.8</v>
      </c>
      <c r="H2276">
        <v>0</v>
      </c>
      <c r="I2276" s="10" t="str">
        <f>_xlfn.XLOOKUP(Q1_2025[[#This Row],[Artikelnr]],Artikel_prijzen[Artnr],Artikel_prijzen[Groep],"")</f>
        <v>Rigging</v>
      </c>
      <c r="J2276" s="10">
        <f>_xlfn.XLOOKUP(Q1_2025[[#This Row],[Artikelnr]],Artikel_prijzen[Artnr],Artikel_prijzen[Prijs 2025],"")</f>
        <v>230</v>
      </c>
      <c r="K2276" s="10" t="str">
        <f>IF(Q1_2025[[#This Row],[Artikelprijs]]&lt;&gt;"",IF(Q1_2025[[#This Row],[Stuksprijs]]=Q1_2025[[#This Row],[Artikelprijs]],"Prijs gelijk","Prijs wijkt af"),"")</f>
        <v>Prijs wijkt af</v>
      </c>
      <c r="L2276" s="10"/>
      <c r="M2276" t="s">
        <v>536</v>
      </c>
      <c r="N2276" s="10">
        <f>IF(Q1_2025[[#This Row],[Prijstype]]="Artikelprijs",Q1_2025[[#This Row],[Artikelprijs]],Q1_2025[[#This Row],[Stuksprijs]])</f>
        <v>230</v>
      </c>
      <c r="O2276" s="10">
        <f>IF(Q1_2025[[#This Row],[Prijstype]]="Artikelprijs",Q1_2025[[#This Row],[Artikelprijs]] * Q1_2025[[#This Row],[Besteld]],Q1_2025[[#This Row],[Brutobedrag]])</f>
        <v>460</v>
      </c>
      <c r="P2276" s="10">
        <f>IF(Q1_2025[[#This Row],[Prijstype]] = "Artikelprijs",Q1_2025[[#This Row],[Brutobedrag 2]]*(100-Q1_2025[[#This Row],[Relatiekorting percentage]])/100,Q1_2025[[#This Row],[Bruto - Rel.korting]])</f>
        <v>460</v>
      </c>
    </row>
    <row r="2277" spans="1:16" x14ac:dyDescent="0.3">
      <c r="A2277" t="s">
        <v>337</v>
      </c>
      <c r="B2277">
        <v>5030232</v>
      </c>
      <c r="C2277" t="s">
        <v>116</v>
      </c>
      <c r="D2277">
        <v>1</v>
      </c>
      <c r="E2277" s="10">
        <v>144.19999999999999</v>
      </c>
      <c r="F2277" s="10">
        <v>144.19999999999999</v>
      </c>
      <c r="G2277" s="10">
        <v>144.19999999999999</v>
      </c>
      <c r="H2277">
        <v>0</v>
      </c>
      <c r="I2277" s="10" t="str">
        <f>_xlfn.XLOOKUP(Q1_2025[[#This Row],[Artikelnr]],Artikel_prijzen[Artnr],Artikel_prijzen[Groep],"")</f>
        <v>Rigging</v>
      </c>
      <c r="J2277" s="10">
        <f>_xlfn.XLOOKUP(Q1_2025[[#This Row],[Artikelnr]],Artikel_prijzen[Artnr],Artikel_prijzen[Prijs 2025],"")</f>
        <v>140</v>
      </c>
      <c r="K2277" s="10" t="str">
        <f>IF(Q1_2025[[#This Row],[Artikelprijs]]&lt;&gt;"",IF(Q1_2025[[#This Row],[Stuksprijs]]=Q1_2025[[#This Row],[Artikelprijs]],"Prijs gelijk","Prijs wijkt af"),"")</f>
        <v>Prijs wijkt af</v>
      </c>
      <c r="L2277" s="10"/>
      <c r="M2277" t="s">
        <v>536</v>
      </c>
      <c r="N2277" s="10">
        <f>IF(Q1_2025[[#This Row],[Prijstype]]="Artikelprijs",Q1_2025[[#This Row],[Artikelprijs]],Q1_2025[[#This Row],[Stuksprijs]])</f>
        <v>140</v>
      </c>
      <c r="O2277" s="10">
        <f>IF(Q1_2025[[#This Row],[Prijstype]]="Artikelprijs",Q1_2025[[#This Row],[Artikelprijs]] * Q1_2025[[#This Row],[Besteld]],Q1_2025[[#This Row],[Brutobedrag]])</f>
        <v>140</v>
      </c>
      <c r="P2277" s="10">
        <f>IF(Q1_2025[[#This Row],[Prijstype]] = "Artikelprijs",Q1_2025[[#This Row],[Brutobedrag 2]]*(100-Q1_2025[[#This Row],[Relatiekorting percentage]])/100,Q1_2025[[#This Row],[Bruto - Rel.korting]])</f>
        <v>140</v>
      </c>
    </row>
    <row r="2278" spans="1:16" x14ac:dyDescent="0.3">
      <c r="A2278" t="s">
        <v>337</v>
      </c>
      <c r="B2278">
        <v>5030229</v>
      </c>
      <c r="C2278" t="s">
        <v>18</v>
      </c>
      <c r="D2278">
        <v>10</v>
      </c>
      <c r="E2278" s="10">
        <v>303.85000000000002</v>
      </c>
      <c r="F2278" s="10">
        <v>3038.5</v>
      </c>
      <c r="G2278" s="10">
        <v>3038.5</v>
      </c>
      <c r="H2278">
        <v>0</v>
      </c>
      <c r="I2278" s="10" t="str">
        <f>_xlfn.XLOOKUP(Q1_2025[[#This Row],[Artikelnr]],Artikel_prijzen[Artnr],Artikel_prijzen[Groep],"")</f>
        <v>Rigging</v>
      </c>
      <c r="J2278" s="10">
        <f>_xlfn.XLOOKUP(Q1_2025[[#This Row],[Artikelnr]],Artikel_prijzen[Artnr],Artikel_prijzen[Prijs 2025],"")</f>
        <v>295</v>
      </c>
      <c r="K2278" s="10" t="str">
        <f>IF(Q1_2025[[#This Row],[Artikelprijs]]&lt;&gt;"",IF(Q1_2025[[#This Row],[Stuksprijs]]=Q1_2025[[#This Row],[Artikelprijs]],"Prijs gelijk","Prijs wijkt af"),"")</f>
        <v>Prijs wijkt af</v>
      </c>
      <c r="L2278" s="10"/>
      <c r="M2278" t="s">
        <v>536</v>
      </c>
      <c r="N2278" s="10">
        <f>IF(Q1_2025[[#This Row],[Prijstype]]="Artikelprijs",Q1_2025[[#This Row],[Artikelprijs]],Q1_2025[[#This Row],[Stuksprijs]])</f>
        <v>295</v>
      </c>
      <c r="O2278" s="10">
        <f>IF(Q1_2025[[#This Row],[Prijstype]]="Artikelprijs",Q1_2025[[#This Row],[Artikelprijs]] * Q1_2025[[#This Row],[Besteld]],Q1_2025[[#This Row],[Brutobedrag]])</f>
        <v>2950</v>
      </c>
      <c r="P2278" s="10">
        <f>IF(Q1_2025[[#This Row],[Prijstype]] = "Artikelprijs",Q1_2025[[#This Row],[Brutobedrag 2]]*(100-Q1_2025[[#This Row],[Relatiekorting percentage]])/100,Q1_2025[[#This Row],[Bruto - Rel.korting]])</f>
        <v>2950</v>
      </c>
    </row>
    <row r="2279" spans="1:16" x14ac:dyDescent="0.3">
      <c r="A2279" t="s">
        <v>337</v>
      </c>
      <c r="B2279">
        <v>5030229</v>
      </c>
      <c r="C2279" t="s">
        <v>18</v>
      </c>
      <c r="D2279">
        <v>5</v>
      </c>
      <c r="E2279" s="10">
        <v>303.85000000000002</v>
      </c>
      <c r="F2279" s="10">
        <v>1519.25</v>
      </c>
      <c r="G2279" s="10">
        <v>1519.25</v>
      </c>
      <c r="H2279">
        <v>0</v>
      </c>
      <c r="I2279" s="10" t="str">
        <f>_xlfn.XLOOKUP(Q1_2025[[#This Row],[Artikelnr]],Artikel_prijzen[Artnr],Artikel_prijzen[Groep],"")</f>
        <v>Rigging</v>
      </c>
      <c r="J2279" s="10">
        <f>_xlfn.XLOOKUP(Q1_2025[[#This Row],[Artikelnr]],Artikel_prijzen[Artnr],Artikel_prijzen[Prijs 2025],"")</f>
        <v>295</v>
      </c>
      <c r="K2279" s="10" t="str">
        <f>IF(Q1_2025[[#This Row],[Artikelprijs]]&lt;&gt;"",IF(Q1_2025[[#This Row],[Stuksprijs]]=Q1_2025[[#This Row],[Artikelprijs]],"Prijs gelijk","Prijs wijkt af"),"")</f>
        <v>Prijs wijkt af</v>
      </c>
      <c r="L2279" s="10"/>
      <c r="M2279" t="s">
        <v>536</v>
      </c>
      <c r="N2279" s="10">
        <f>IF(Q1_2025[[#This Row],[Prijstype]]="Artikelprijs",Q1_2025[[#This Row],[Artikelprijs]],Q1_2025[[#This Row],[Stuksprijs]])</f>
        <v>295</v>
      </c>
      <c r="O2279" s="10">
        <f>IF(Q1_2025[[#This Row],[Prijstype]]="Artikelprijs",Q1_2025[[#This Row],[Artikelprijs]] * Q1_2025[[#This Row],[Besteld]],Q1_2025[[#This Row],[Brutobedrag]])</f>
        <v>1475</v>
      </c>
      <c r="P2279" s="10">
        <f>IF(Q1_2025[[#This Row],[Prijstype]] = "Artikelprijs",Q1_2025[[#This Row],[Brutobedrag 2]]*(100-Q1_2025[[#This Row],[Relatiekorting percentage]])/100,Q1_2025[[#This Row],[Bruto - Rel.korting]])</f>
        <v>1475</v>
      </c>
    </row>
    <row r="2280" spans="1:16" x14ac:dyDescent="0.3">
      <c r="A2280" t="s">
        <v>337</v>
      </c>
      <c r="B2280">
        <v>5030232</v>
      </c>
      <c r="C2280" t="s">
        <v>116</v>
      </c>
      <c r="D2280">
        <v>1</v>
      </c>
      <c r="E2280" s="10">
        <v>144.19999999999999</v>
      </c>
      <c r="F2280" s="10">
        <v>144.19999999999999</v>
      </c>
      <c r="G2280" s="10">
        <v>144.19999999999999</v>
      </c>
      <c r="H2280">
        <v>0</v>
      </c>
      <c r="I2280" s="10" t="str">
        <f>_xlfn.XLOOKUP(Q1_2025[[#This Row],[Artikelnr]],Artikel_prijzen[Artnr],Artikel_prijzen[Groep],"")</f>
        <v>Rigging</v>
      </c>
      <c r="J2280" s="10">
        <f>_xlfn.XLOOKUP(Q1_2025[[#This Row],[Artikelnr]],Artikel_prijzen[Artnr],Artikel_prijzen[Prijs 2025],"")</f>
        <v>140</v>
      </c>
      <c r="K2280" s="10" t="str">
        <f>IF(Q1_2025[[#This Row],[Artikelprijs]]&lt;&gt;"",IF(Q1_2025[[#This Row],[Stuksprijs]]=Q1_2025[[#This Row],[Artikelprijs]],"Prijs gelijk","Prijs wijkt af"),"")</f>
        <v>Prijs wijkt af</v>
      </c>
      <c r="L2280" s="10"/>
      <c r="M2280" t="s">
        <v>536</v>
      </c>
      <c r="N2280" s="10">
        <f>IF(Q1_2025[[#This Row],[Prijstype]]="Artikelprijs",Q1_2025[[#This Row],[Artikelprijs]],Q1_2025[[#This Row],[Stuksprijs]])</f>
        <v>140</v>
      </c>
      <c r="O2280" s="10">
        <f>IF(Q1_2025[[#This Row],[Prijstype]]="Artikelprijs",Q1_2025[[#This Row],[Artikelprijs]] * Q1_2025[[#This Row],[Besteld]],Q1_2025[[#This Row],[Brutobedrag]])</f>
        <v>140</v>
      </c>
      <c r="P2280" s="10">
        <f>IF(Q1_2025[[#This Row],[Prijstype]] = "Artikelprijs",Q1_2025[[#This Row],[Brutobedrag 2]]*(100-Q1_2025[[#This Row],[Relatiekorting percentage]])/100,Q1_2025[[#This Row],[Bruto - Rel.korting]])</f>
        <v>140</v>
      </c>
    </row>
    <row r="2281" spans="1:16" x14ac:dyDescent="0.3">
      <c r="A2281" t="s">
        <v>337</v>
      </c>
      <c r="B2281">
        <v>5030228</v>
      </c>
      <c r="C2281" t="s">
        <v>113</v>
      </c>
      <c r="D2281">
        <v>4</v>
      </c>
      <c r="E2281" s="10">
        <v>236.9</v>
      </c>
      <c r="F2281" s="10">
        <v>947.6</v>
      </c>
      <c r="G2281" s="10">
        <v>947.6</v>
      </c>
      <c r="H2281">
        <v>0</v>
      </c>
      <c r="I2281" s="10" t="str">
        <f>_xlfn.XLOOKUP(Q1_2025[[#This Row],[Artikelnr]],Artikel_prijzen[Artnr],Artikel_prijzen[Groep],"")</f>
        <v>Rigging</v>
      </c>
      <c r="J2281" s="10">
        <f>_xlfn.XLOOKUP(Q1_2025[[#This Row],[Artikelnr]],Artikel_prijzen[Artnr],Artikel_prijzen[Prijs 2025],"")</f>
        <v>230</v>
      </c>
      <c r="K2281" s="10" t="str">
        <f>IF(Q1_2025[[#This Row],[Artikelprijs]]&lt;&gt;"",IF(Q1_2025[[#This Row],[Stuksprijs]]=Q1_2025[[#This Row],[Artikelprijs]],"Prijs gelijk","Prijs wijkt af"),"")</f>
        <v>Prijs wijkt af</v>
      </c>
      <c r="L2281" s="10"/>
      <c r="M2281" t="s">
        <v>536</v>
      </c>
      <c r="N2281" s="10">
        <f>IF(Q1_2025[[#This Row],[Prijstype]]="Artikelprijs",Q1_2025[[#This Row],[Artikelprijs]],Q1_2025[[#This Row],[Stuksprijs]])</f>
        <v>230</v>
      </c>
      <c r="O2281" s="10">
        <f>IF(Q1_2025[[#This Row],[Prijstype]]="Artikelprijs",Q1_2025[[#This Row],[Artikelprijs]] * Q1_2025[[#This Row],[Besteld]],Q1_2025[[#This Row],[Brutobedrag]])</f>
        <v>920</v>
      </c>
      <c r="P2281" s="10">
        <f>IF(Q1_2025[[#This Row],[Prijstype]] = "Artikelprijs",Q1_2025[[#This Row],[Brutobedrag 2]]*(100-Q1_2025[[#This Row],[Relatiekorting percentage]])/100,Q1_2025[[#This Row],[Bruto - Rel.korting]])</f>
        <v>920</v>
      </c>
    </row>
    <row r="2282" spans="1:16" x14ac:dyDescent="0.3">
      <c r="A2282" t="s">
        <v>337</v>
      </c>
      <c r="B2282">
        <v>5030025</v>
      </c>
      <c r="C2282" t="s">
        <v>342</v>
      </c>
      <c r="D2282">
        <v>1</v>
      </c>
      <c r="E2282" s="10">
        <v>144.19999999999999</v>
      </c>
      <c r="F2282" s="10">
        <v>144.19999999999999</v>
      </c>
      <c r="G2282" s="10">
        <v>144.19999999999999</v>
      </c>
      <c r="H2282">
        <v>0</v>
      </c>
      <c r="I2282" s="10" t="str">
        <f>_xlfn.XLOOKUP(Q1_2025[[#This Row],[Artikelnr]],Artikel_prijzen[Artnr],Artikel_prijzen[Groep],"")</f>
        <v/>
      </c>
      <c r="J2282" s="10" t="str">
        <f>_xlfn.XLOOKUP(Q1_2025[[#This Row],[Artikelnr]],Artikel_prijzen[Artnr],Artikel_prijzen[Prijs 2025],"")</f>
        <v/>
      </c>
      <c r="K2282" s="10" t="str">
        <f>IF(Q1_2025[[#This Row],[Artikelprijs]]&lt;&gt;"",IF(Q1_2025[[#This Row],[Stuksprijs]]=Q1_2025[[#This Row],[Artikelprijs]],"Prijs gelijk","Prijs wijkt af"),"")</f>
        <v/>
      </c>
      <c r="L2282" s="10"/>
      <c r="N2282" s="10">
        <f>IF(Q1_2025[[#This Row],[Prijstype]]="Artikelprijs",Q1_2025[[#This Row],[Artikelprijs]],Q1_2025[[#This Row],[Stuksprijs]])</f>
        <v>144.19999999999999</v>
      </c>
      <c r="O2282" s="10">
        <f>IF(Q1_2025[[#This Row],[Prijstype]]="Artikelprijs",Q1_2025[[#This Row],[Artikelprijs]] * Q1_2025[[#This Row],[Besteld]],Q1_2025[[#This Row],[Brutobedrag]])</f>
        <v>144.19999999999999</v>
      </c>
      <c r="P2282" s="10">
        <f>IF(Q1_2025[[#This Row],[Prijstype]] = "Artikelprijs",Q1_2025[[#This Row],[Brutobedrag 2]]*(100-Q1_2025[[#This Row],[Relatiekorting percentage]])/100,Q1_2025[[#This Row],[Bruto - Rel.korting]])</f>
        <v>144.19999999999999</v>
      </c>
    </row>
    <row r="2283" spans="1:16" x14ac:dyDescent="0.3">
      <c r="A2283" t="s">
        <v>337</v>
      </c>
      <c r="B2283">
        <v>5030229</v>
      </c>
      <c r="C2283" t="s">
        <v>18</v>
      </c>
      <c r="D2283">
        <v>4</v>
      </c>
      <c r="E2283" s="10">
        <v>303.85000000000002</v>
      </c>
      <c r="F2283" s="10">
        <v>1215.4000000000001</v>
      </c>
      <c r="G2283" s="10">
        <v>1215.4000000000001</v>
      </c>
      <c r="H2283">
        <v>0</v>
      </c>
      <c r="I2283" s="10" t="str">
        <f>_xlfn.XLOOKUP(Q1_2025[[#This Row],[Artikelnr]],Artikel_prijzen[Artnr],Artikel_prijzen[Groep],"")</f>
        <v>Rigging</v>
      </c>
      <c r="J2283" s="10">
        <f>_xlfn.XLOOKUP(Q1_2025[[#This Row],[Artikelnr]],Artikel_prijzen[Artnr],Artikel_prijzen[Prijs 2025],"")</f>
        <v>295</v>
      </c>
      <c r="K2283" s="10" t="str">
        <f>IF(Q1_2025[[#This Row],[Artikelprijs]]&lt;&gt;"",IF(Q1_2025[[#This Row],[Stuksprijs]]=Q1_2025[[#This Row],[Artikelprijs]],"Prijs gelijk","Prijs wijkt af"),"")</f>
        <v>Prijs wijkt af</v>
      </c>
      <c r="L2283" s="10"/>
      <c r="M2283" t="s">
        <v>536</v>
      </c>
      <c r="N2283" s="10">
        <f>IF(Q1_2025[[#This Row],[Prijstype]]="Artikelprijs",Q1_2025[[#This Row],[Artikelprijs]],Q1_2025[[#This Row],[Stuksprijs]])</f>
        <v>295</v>
      </c>
      <c r="O2283" s="10">
        <f>IF(Q1_2025[[#This Row],[Prijstype]]="Artikelprijs",Q1_2025[[#This Row],[Artikelprijs]] * Q1_2025[[#This Row],[Besteld]],Q1_2025[[#This Row],[Brutobedrag]])</f>
        <v>1180</v>
      </c>
      <c r="P2283" s="10">
        <f>IF(Q1_2025[[#This Row],[Prijstype]] = "Artikelprijs",Q1_2025[[#This Row],[Brutobedrag 2]]*(100-Q1_2025[[#This Row],[Relatiekorting percentage]])/100,Q1_2025[[#This Row],[Bruto - Rel.korting]])</f>
        <v>1180</v>
      </c>
    </row>
    <row r="2284" spans="1:16" x14ac:dyDescent="0.3">
      <c r="A2284" t="s">
        <v>337</v>
      </c>
      <c r="B2284">
        <v>5030232</v>
      </c>
      <c r="C2284" t="s">
        <v>116</v>
      </c>
      <c r="D2284">
        <v>1</v>
      </c>
      <c r="E2284" s="10">
        <v>144.19999999999999</v>
      </c>
      <c r="F2284" s="10">
        <v>144.19999999999999</v>
      </c>
      <c r="G2284" s="10">
        <v>144.19999999999999</v>
      </c>
      <c r="H2284">
        <v>0</v>
      </c>
      <c r="I2284" s="10" t="str">
        <f>_xlfn.XLOOKUP(Q1_2025[[#This Row],[Artikelnr]],Artikel_prijzen[Artnr],Artikel_prijzen[Groep],"")</f>
        <v>Rigging</v>
      </c>
      <c r="J2284" s="10">
        <f>_xlfn.XLOOKUP(Q1_2025[[#This Row],[Artikelnr]],Artikel_prijzen[Artnr],Artikel_prijzen[Prijs 2025],"")</f>
        <v>140</v>
      </c>
      <c r="K2284" s="10" t="str">
        <f>IF(Q1_2025[[#This Row],[Artikelprijs]]&lt;&gt;"",IF(Q1_2025[[#This Row],[Stuksprijs]]=Q1_2025[[#This Row],[Artikelprijs]],"Prijs gelijk","Prijs wijkt af"),"")</f>
        <v>Prijs wijkt af</v>
      </c>
      <c r="L2284" s="10"/>
      <c r="M2284" t="s">
        <v>536</v>
      </c>
      <c r="N2284" s="10">
        <f>IF(Q1_2025[[#This Row],[Prijstype]]="Artikelprijs",Q1_2025[[#This Row],[Artikelprijs]],Q1_2025[[#This Row],[Stuksprijs]])</f>
        <v>140</v>
      </c>
      <c r="O2284" s="10">
        <f>IF(Q1_2025[[#This Row],[Prijstype]]="Artikelprijs",Q1_2025[[#This Row],[Artikelprijs]] * Q1_2025[[#This Row],[Besteld]],Q1_2025[[#This Row],[Brutobedrag]])</f>
        <v>140</v>
      </c>
      <c r="P2284" s="10">
        <f>IF(Q1_2025[[#This Row],[Prijstype]] = "Artikelprijs",Q1_2025[[#This Row],[Brutobedrag 2]]*(100-Q1_2025[[#This Row],[Relatiekorting percentage]])/100,Q1_2025[[#This Row],[Bruto - Rel.korting]])</f>
        <v>140</v>
      </c>
    </row>
    <row r="2285" spans="1:16" x14ac:dyDescent="0.3">
      <c r="A2285" t="s">
        <v>337</v>
      </c>
      <c r="B2285">
        <v>5030228</v>
      </c>
      <c r="C2285" t="s">
        <v>113</v>
      </c>
      <c r="D2285">
        <v>6</v>
      </c>
      <c r="E2285" s="10">
        <v>236.9</v>
      </c>
      <c r="F2285" s="10">
        <v>1421.4</v>
      </c>
      <c r="G2285" s="10">
        <v>1421.4</v>
      </c>
      <c r="H2285">
        <v>0</v>
      </c>
      <c r="I2285" s="10" t="str">
        <f>_xlfn.XLOOKUP(Q1_2025[[#This Row],[Artikelnr]],Artikel_prijzen[Artnr],Artikel_prijzen[Groep],"")</f>
        <v>Rigging</v>
      </c>
      <c r="J2285" s="10">
        <f>_xlfn.XLOOKUP(Q1_2025[[#This Row],[Artikelnr]],Artikel_prijzen[Artnr],Artikel_prijzen[Prijs 2025],"")</f>
        <v>230</v>
      </c>
      <c r="K2285" s="10" t="str">
        <f>IF(Q1_2025[[#This Row],[Artikelprijs]]&lt;&gt;"",IF(Q1_2025[[#This Row],[Stuksprijs]]=Q1_2025[[#This Row],[Artikelprijs]],"Prijs gelijk","Prijs wijkt af"),"")</f>
        <v>Prijs wijkt af</v>
      </c>
      <c r="L2285" s="10"/>
      <c r="M2285" t="s">
        <v>536</v>
      </c>
      <c r="N2285" s="10">
        <f>IF(Q1_2025[[#This Row],[Prijstype]]="Artikelprijs",Q1_2025[[#This Row],[Artikelprijs]],Q1_2025[[#This Row],[Stuksprijs]])</f>
        <v>230</v>
      </c>
      <c r="O2285" s="10">
        <f>IF(Q1_2025[[#This Row],[Prijstype]]="Artikelprijs",Q1_2025[[#This Row],[Artikelprijs]] * Q1_2025[[#This Row],[Besteld]],Q1_2025[[#This Row],[Brutobedrag]])</f>
        <v>1380</v>
      </c>
      <c r="P2285" s="10">
        <f>IF(Q1_2025[[#This Row],[Prijstype]] = "Artikelprijs",Q1_2025[[#This Row],[Brutobedrag 2]]*(100-Q1_2025[[#This Row],[Relatiekorting percentage]])/100,Q1_2025[[#This Row],[Bruto - Rel.korting]])</f>
        <v>1380</v>
      </c>
    </row>
    <row r="2286" spans="1:16" x14ac:dyDescent="0.3">
      <c r="A2286" t="s">
        <v>337</v>
      </c>
      <c r="B2286">
        <v>5030228</v>
      </c>
      <c r="C2286" t="s">
        <v>113</v>
      </c>
      <c r="D2286">
        <v>3</v>
      </c>
      <c r="E2286" s="10">
        <v>236.9</v>
      </c>
      <c r="F2286" s="10">
        <v>710.7</v>
      </c>
      <c r="G2286" s="10">
        <v>710.7</v>
      </c>
      <c r="H2286">
        <v>0</v>
      </c>
      <c r="I2286" s="10" t="str">
        <f>_xlfn.XLOOKUP(Q1_2025[[#This Row],[Artikelnr]],Artikel_prijzen[Artnr],Artikel_prijzen[Groep],"")</f>
        <v>Rigging</v>
      </c>
      <c r="J2286" s="10">
        <f>_xlfn.XLOOKUP(Q1_2025[[#This Row],[Artikelnr]],Artikel_prijzen[Artnr],Artikel_prijzen[Prijs 2025],"")</f>
        <v>230</v>
      </c>
      <c r="K2286" s="10" t="str">
        <f>IF(Q1_2025[[#This Row],[Artikelprijs]]&lt;&gt;"",IF(Q1_2025[[#This Row],[Stuksprijs]]=Q1_2025[[#This Row],[Artikelprijs]],"Prijs gelijk","Prijs wijkt af"),"")</f>
        <v>Prijs wijkt af</v>
      </c>
      <c r="L2286" s="10"/>
      <c r="M2286" t="s">
        <v>536</v>
      </c>
      <c r="N2286" s="10">
        <f>IF(Q1_2025[[#This Row],[Prijstype]]="Artikelprijs",Q1_2025[[#This Row],[Artikelprijs]],Q1_2025[[#This Row],[Stuksprijs]])</f>
        <v>230</v>
      </c>
      <c r="O2286" s="10">
        <f>IF(Q1_2025[[#This Row],[Prijstype]]="Artikelprijs",Q1_2025[[#This Row],[Artikelprijs]] * Q1_2025[[#This Row],[Besteld]],Q1_2025[[#This Row],[Brutobedrag]])</f>
        <v>690</v>
      </c>
      <c r="P2286" s="10">
        <f>IF(Q1_2025[[#This Row],[Prijstype]] = "Artikelprijs",Q1_2025[[#This Row],[Brutobedrag 2]]*(100-Q1_2025[[#This Row],[Relatiekorting percentage]])/100,Q1_2025[[#This Row],[Bruto - Rel.korting]])</f>
        <v>690</v>
      </c>
    </row>
    <row r="2287" spans="1:16" x14ac:dyDescent="0.3">
      <c r="A2287" t="s">
        <v>337</v>
      </c>
      <c r="B2287">
        <v>5030232</v>
      </c>
      <c r="C2287" t="s">
        <v>116</v>
      </c>
      <c r="D2287">
        <v>1</v>
      </c>
      <c r="E2287" s="10">
        <v>144.19999999999999</v>
      </c>
      <c r="F2287" s="10">
        <v>144.19999999999999</v>
      </c>
      <c r="G2287" s="10">
        <v>144.19999999999999</v>
      </c>
      <c r="H2287">
        <v>0</v>
      </c>
      <c r="I2287" s="10" t="str">
        <f>_xlfn.XLOOKUP(Q1_2025[[#This Row],[Artikelnr]],Artikel_prijzen[Artnr],Artikel_prijzen[Groep],"")</f>
        <v>Rigging</v>
      </c>
      <c r="J2287" s="10">
        <f>_xlfn.XLOOKUP(Q1_2025[[#This Row],[Artikelnr]],Artikel_prijzen[Artnr],Artikel_prijzen[Prijs 2025],"")</f>
        <v>140</v>
      </c>
      <c r="K2287" s="10" t="str">
        <f>IF(Q1_2025[[#This Row],[Artikelprijs]]&lt;&gt;"",IF(Q1_2025[[#This Row],[Stuksprijs]]=Q1_2025[[#This Row],[Artikelprijs]],"Prijs gelijk","Prijs wijkt af"),"")</f>
        <v>Prijs wijkt af</v>
      </c>
      <c r="L2287" s="10"/>
      <c r="M2287" t="s">
        <v>536</v>
      </c>
      <c r="N2287" s="10">
        <f>IF(Q1_2025[[#This Row],[Prijstype]]="Artikelprijs",Q1_2025[[#This Row],[Artikelprijs]],Q1_2025[[#This Row],[Stuksprijs]])</f>
        <v>140</v>
      </c>
      <c r="O2287" s="10">
        <f>IF(Q1_2025[[#This Row],[Prijstype]]="Artikelprijs",Q1_2025[[#This Row],[Artikelprijs]] * Q1_2025[[#This Row],[Besteld]],Q1_2025[[#This Row],[Brutobedrag]])</f>
        <v>140</v>
      </c>
      <c r="P2287" s="10">
        <f>IF(Q1_2025[[#This Row],[Prijstype]] = "Artikelprijs",Q1_2025[[#This Row],[Brutobedrag 2]]*(100-Q1_2025[[#This Row],[Relatiekorting percentage]])/100,Q1_2025[[#This Row],[Bruto - Rel.korting]])</f>
        <v>140</v>
      </c>
    </row>
    <row r="2288" spans="1:16" x14ac:dyDescent="0.3">
      <c r="A2288" t="s">
        <v>337</v>
      </c>
      <c r="B2288">
        <v>5030228</v>
      </c>
      <c r="C2288" t="s">
        <v>113</v>
      </c>
      <c r="D2288">
        <v>2</v>
      </c>
      <c r="E2288" s="10">
        <v>236.9</v>
      </c>
      <c r="F2288" s="10">
        <v>473.8</v>
      </c>
      <c r="G2288" s="10">
        <v>473.8</v>
      </c>
      <c r="H2288">
        <v>0</v>
      </c>
      <c r="I2288" s="10" t="str">
        <f>_xlfn.XLOOKUP(Q1_2025[[#This Row],[Artikelnr]],Artikel_prijzen[Artnr],Artikel_prijzen[Groep],"")</f>
        <v>Rigging</v>
      </c>
      <c r="J2288" s="10">
        <f>_xlfn.XLOOKUP(Q1_2025[[#This Row],[Artikelnr]],Artikel_prijzen[Artnr],Artikel_prijzen[Prijs 2025],"")</f>
        <v>230</v>
      </c>
      <c r="K2288" s="10" t="str">
        <f>IF(Q1_2025[[#This Row],[Artikelprijs]]&lt;&gt;"",IF(Q1_2025[[#This Row],[Stuksprijs]]=Q1_2025[[#This Row],[Artikelprijs]],"Prijs gelijk","Prijs wijkt af"),"")</f>
        <v>Prijs wijkt af</v>
      </c>
      <c r="L2288" s="10"/>
      <c r="M2288" t="s">
        <v>536</v>
      </c>
      <c r="N2288" s="10">
        <f>IF(Q1_2025[[#This Row],[Prijstype]]="Artikelprijs",Q1_2025[[#This Row],[Artikelprijs]],Q1_2025[[#This Row],[Stuksprijs]])</f>
        <v>230</v>
      </c>
      <c r="O2288" s="10">
        <f>IF(Q1_2025[[#This Row],[Prijstype]]="Artikelprijs",Q1_2025[[#This Row],[Artikelprijs]] * Q1_2025[[#This Row],[Besteld]],Q1_2025[[#This Row],[Brutobedrag]])</f>
        <v>460</v>
      </c>
      <c r="P2288" s="10">
        <f>IF(Q1_2025[[#This Row],[Prijstype]] = "Artikelprijs",Q1_2025[[#This Row],[Brutobedrag 2]]*(100-Q1_2025[[#This Row],[Relatiekorting percentage]])/100,Q1_2025[[#This Row],[Bruto - Rel.korting]])</f>
        <v>460</v>
      </c>
    </row>
    <row r="2289" spans="1:16" x14ac:dyDescent="0.3">
      <c r="A2289" t="s">
        <v>337</v>
      </c>
      <c r="B2289">
        <v>5030225</v>
      </c>
      <c r="C2289" t="s">
        <v>261</v>
      </c>
      <c r="D2289">
        <v>2</v>
      </c>
      <c r="E2289" s="10">
        <v>133.9</v>
      </c>
      <c r="F2289" s="10">
        <v>267.8</v>
      </c>
      <c r="G2289" s="10">
        <v>267.8</v>
      </c>
      <c r="H2289">
        <v>0</v>
      </c>
      <c r="I2289" s="10" t="str">
        <f>_xlfn.XLOOKUP(Q1_2025[[#This Row],[Artikelnr]],Artikel_prijzen[Artnr],Artikel_prijzen[Groep],"")</f>
        <v>Rigging</v>
      </c>
      <c r="J2289" s="10">
        <f>_xlfn.XLOOKUP(Q1_2025[[#This Row],[Artikelnr]],Artikel_prijzen[Artnr],Artikel_prijzen[Prijs 2025],"")</f>
        <v>130</v>
      </c>
      <c r="K2289" s="10" t="str">
        <f>IF(Q1_2025[[#This Row],[Artikelprijs]]&lt;&gt;"",IF(Q1_2025[[#This Row],[Stuksprijs]]=Q1_2025[[#This Row],[Artikelprijs]],"Prijs gelijk","Prijs wijkt af"),"")</f>
        <v>Prijs wijkt af</v>
      </c>
      <c r="L2289" s="10"/>
      <c r="M2289" t="s">
        <v>536</v>
      </c>
      <c r="N2289" s="10">
        <f>IF(Q1_2025[[#This Row],[Prijstype]]="Artikelprijs",Q1_2025[[#This Row],[Artikelprijs]],Q1_2025[[#This Row],[Stuksprijs]])</f>
        <v>130</v>
      </c>
      <c r="O2289" s="10">
        <f>IF(Q1_2025[[#This Row],[Prijstype]]="Artikelprijs",Q1_2025[[#This Row],[Artikelprijs]] * Q1_2025[[#This Row],[Besteld]],Q1_2025[[#This Row],[Brutobedrag]])</f>
        <v>260</v>
      </c>
      <c r="P2289" s="10">
        <f>IF(Q1_2025[[#This Row],[Prijstype]] = "Artikelprijs",Q1_2025[[#This Row],[Brutobedrag 2]]*(100-Q1_2025[[#This Row],[Relatiekorting percentage]])/100,Q1_2025[[#This Row],[Bruto - Rel.korting]])</f>
        <v>260</v>
      </c>
    </row>
    <row r="2290" spans="1:16" x14ac:dyDescent="0.3">
      <c r="A2290" t="s">
        <v>337</v>
      </c>
      <c r="B2290">
        <v>5030228</v>
      </c>
      <c r="C2290" t="s">
        <v>113</v>
      </c>
      <c r="D2290">
        <v>4</v>
      </c>
      <c r="E2290" s="10">
        <v>236.9</v>
      </c>
      <c r="F2290" s="10">
        <v>947.6</v>
      </c>
      <c r="G2290" s="10">
        <v>947.6</v>
      </c>
      <c r="H2290">
        <v>0</v>
      </c>
      <c r="I2290" s="10" t="str">
        <f>_xlfn.XLOOKUP(Q1_2025[[#This Row],[Artikelnr]],Artikel_prijzen[Artnr],Artikel_prijzen[Groep],"")</f>
        <v>Rigging</v>
      </c>
      <c r="J2290" s="10">
        <f>_xlfn.XLOOKUP(Q1_2025[[#This Row],[Artikelnr]],Artikel_prijzen[Artnr],Artikel_prijzen[Prijs 2025],"")</f>
        <v>230</v>
      </c>
      <c r="K2290" s="10" t="str">
        <f>IF(Q1_2025[[#This Row],[Artikelprijs]]&lt;&gt;"",IF(Q1_2025[[#This Row],[Stuksprijs]]=Q1_2025[[#This Row],[Artikelprijs]],"Prijs gelijk","Prijs wijkt af"),"")</f>
        <v>Prijs wijkt af</v>
      </c>
      <c r="L2290" s="10"/>
      <c r="M2290" t="s">
        <v>536</v>
      </c>
      <c r="N2290" s="10">
        <f>IF(Q1_2025[[#This Row],[Prijstype]]="Artikelprijs",Q1_2025[[#This Row],[Artikelprijs]],Q1_2025[[#This Row],[Stuksprijs]])</f>
        <v>230</v>
      </c>
      <c r="O2290" s="10">
        <f>IF(Q1_2025[[#This Row],[Prijstype]]="Artikelprijs",Q1_2025[[#This Row],[Artikelprijs]] * Q1_2025[[#This Row],[Besteld]],Q1_2025[[#This Row],[Brutobedrag]])</f>
        <v>920</v>
      </c>
      <c r="P2290" s="10">
        <f>IF(Q1_2025[[#This Row],[Prijstype]] = "Artikelprijs",Q1_2025[[#This Row],[Brutobedrag 2]]*(100-Q1_2025[[#This Row],[Relatiekorting percentage]])/100,Q1_2025[[#This Row],[Bruto - Rel.korting]])</f>
        <v>920</v>
      </c>
    </row>
    <row r="2291" spans="1:16" x14ac:dyDescent="0.3">
      <c r="A2291" t="s">
        <v>337</v>
      </c>
      <c r="B2291">
        <v>5030232</v>
      </c>
      <c r="C2291" t="s">
        <v>116</v>
      </c>
      <c r="D2291">
        <v>1</v>
      </c>
      <c r="E2291" s="10">
        <v>144.19999999999999</v>
      </c>
      <c r="F2291" s="10">
        <v>144.19999999999999</v>
      </c>
      <c r="G2291" s="10">
        <v>144.19999999999999</v>
      </c>
      <c r="H2291">
        <v>0</v>
      </c>
      <c r="I2291" s="10" t="str">
        <f>_xlfn.XLOOKUP(Q1_2025[[#This Row],[Artikelnr]],Artikel_prijzen[Artnr],Artikel_prijzen[Groep],"")</f>
        <v>Rigging</v>
      </c>
      <c r="J2291" s="10">
        <f>_xlfn.XLOOKUP(Q1_2025[[#This Row],[Artikelnr]],Artikel_prijzen[Artnr],Artikel_prijzen[Prijs 2025],"")</f>
        <v>140</v>
      </c>
      <c r="K2291" s="10" t="str">
        <f>IF(Q1_2025[[#This Row],[Artikelprijs]]&lt;&gt;"",IF(Q1_2025[[#This Row],[Stuksprijs]]=Q1_2025[[#This Row],[Artikelprijs]],"Prijs gelijk","Prijs wijkt af"),"")</f>
        <v>Prijs wijkt af</v>
      </c>
      <c r="L2291" s="10"/>
      <c r="M2291" t="s">
        <v>536</v>
      </c>
      <c r="N2291" s="10">
        <f>IF(Q1_2025[[#This Row],[Prijstype]]="Artikelprijs",Q1_2025[[#This Row],[Artikelprijs]],Q1_2025[[#This Row],[Stuksprijs]])</f>
        <v>140</v>
      </c>
      <c r="O2291" s="10">
        <f>IF(Q1_2025[[#This Row],[Prijstype]]="Artikelprijs",Q1_2025[[#This Row],[Artikelprijs]] * Q1_2025[[#This Row],[Besteld]],Q1_2025[[#This Row],[Brutobedrag]])</f>
        <v>140</v>
      </c>
      <c r="P2291" s="10">
        <f>IF(Q1_2025[[#This Row],[Prijstype]] = "Artikelprijs",Q1_2025[[#This Row],[Brutobedrag 2]]*(100-Q1_2025[[#This Row],[Relatiekorting percentage]])/100,Q1_2025[[#This Row],[Bruto - Rel.korting]])</f>
        <v>140</v>
      </c>
    </row>
    <row r="2292" spans="1:16" x14ac:dyDescent="0.3">
      <c r="A2292" t="s">
        <v>337</v>
      </c>
      <c r="B2292">
        <v>5030228</v>
      </c>
      <c r="C2292" t="s">
        <v>113</v>
      </c>
      <c r="D2292">
        <v>2</v>
      </c>
      <c r="E2292" s="10">
        <v>236.9</v>
      </c>
      <c r="F2292" s="10">
        <v>473.8</v>
      </c>
      <c r="G2292" s="10">
        <v>473.8</v>
      </c>
      <c r="H2292">
        <v>0</v>
      </c>
      <c r="I2292" s="10" t="str">
        <f>_xlfn.XLOOKUP(Q1_2025[[#This Row],[Artikelnr]],Artikel_prijzen[Artnr],Artikel_prijzen[Groep],"")</f>
        <v>Rigging</v>
      </c>
      <c r="J2292" s="10">
        <f>_xlfn.XLOOKUP(Q1_2025[[#This Row],[Artikelnr]],Artikel_prijzen[Artnr],Artikel_prijzen[Prijs 2025],"")</f>
        <v>230</v>
      </c>
      <c r="K2292" s="10" t="str">
        <f>IF(Q1_2025[[#This Row],[Artikelprijs]]&lt;&gt;"",IF(Q1_2025[[#This Row],[Stuksprijs]]=Q1_2025[[#This Row],[Artikelprijs]],"Prijs gelijk","Prijs wijkt af"),"")</f>
        <v>Prijs wijkt af</v>
      </c>
      <c r="L2292" s="10"/>
      <c r="M2292" t="s">
        <v>536</v>
      </c>
      <c r="N2292" s="10">
        <f>IF(Q1_2025[[#This Row],[Prijstype]]="Artikelprijs",Q1_2025[[#This Row],[Artikelprijs]],Q1_2025[[#This Row],[Stuksprijs]])</f>
        <v>230</v>
      </c>
      <c r="O2292" s="10">
        <f>IF(Q1_2025[[#This Row],[Prijstype]]="Artikelprijs",Q1_2025[[#This Row],[Artikelprijs]] * Q1_2025[[#This Row],[Besteld]],Q1_2025[[#This Row],[Brutobedrag]])</f>
        <v>460</v>
      </c>
      <c r="P2292" s="10">
        <f>IF(Q1_2025[[#This Row],[Prijstype]] = "Artikelprijs",Q1_2025[[#This Row],[Brutobedrag 2]]*(100-Q1_2025[[#This Row],[Relatiekorting percentage]])/100,Q1_2025[[#This Row],[Bruto - Rel.korting]])</f>
        <v>460</v>
      </c>
    </row>
    <row r="2293" spans="1:16" x14ac:dyDescent="0.3">
      <c r="A2293" t="s">
        <v>337</v>
      </c>
      <c r="B2293">
        <v>5030232</v>
      </c>
      <c r="C2293" t="s">
        <v>116</v>
      </c>
      <c r="D2293">
        <v>1</v>
      </c>
      <c r="E2293" s="10">
        <v>144.19999999999999</v>
      </c>
      <c r="F2293" s="10">
        <v>144.19999999999999</v>
      </c>
      <c r="G2293" s="10">
        <v>144.19999999999999</v>
      </c>
      <c r="H2293">
        <v>0</v>
      </c>
      <c r="I2293" s="10" t="str">
        <f>_xlfn.XLOOKUP(Q1_2025[[#This Row],[Artikelnr]],Artikel_prijzen[Artnr],Artikel_prijzen[Groep],"")</f>
        <v>Rigging</v>
      </c>
      <c r="J2293" s="10">
        <f>_xlfn.XLOOKUP(Q1_2025[[#This Row],[Artikelnr]],Artikel_prijzen[Artnr],Artikel_prijzen[Prijs 2025],"")</f>
        <v>140</v>
      </c>
      <c r="K2293" s="10" t="str">
        <f>IF(Q1_2025[[#This Row],[Artikelprijs]]&lt;&gt;"",IF(Q1_2025[[#This Row],[Stuksprijs]]=Q1_2025[[#This Row],[Artikelprijs]],"Prijs gelijk","Prijs wijkt af"),"")</f>
        <v>Prijs wijkt af</v>
      </c>
      <c r="L2293" s="10"/>
      <c r="M2293" t="s">
        <v>536</v>
      </c>
      <c r="N2293" s="10">
        <f>IF(Q1_2025[[#This Row],[Prijstype]]="Artikelprijs",Q1_2025[[#This Row],[Artikelprijs]],Q1_2025[[#This Row],[Stuksprijs]])</f>
        <v>140</v>
      </c>
      <c r="O2293" s="10">
        <f>IF(Q1_2025[[#This Row],[Prijstype]]="Artikelprijs",Q1_2025[[#This Row],[Artikelprijs]] * Q1_2025[[#This Row],[Besteld]],Q1_2025[[#This Row],[Brutobedrag]])</f>
        <v>140</v>
      </c>
      <c r="P2293" s="10">
        <f>IF(Q1_2025[[#This Row],[Prijstype]] = "Artikelprijs",Q1_2025[[#This Row],[Brutobedrag 2]]*(100-Q1_2025[[#This Row],[Relatiekorting percentage]])/100,Q1_2025[[#This Row],[Bruto - Rel.korting]])</f>
        <v>140</v>
      </c>
    </row>
    <row r="2294" spans="1:16" x14ac:dyDescent="0.3">
      <c r="A2294" t="s">
        <v>337</v>
      </c>
      <c r="B2294">
        <v>5030228</v>
      </c>
      <c r="C2294" t="s">
        <v>113</v>
      </c>
      <c r="D2294">
        <v>4</v>
      </c>
      <c r="E2294" s="10">
        <v>236.9</v>
      </c>
      <c r="F2294" s="10">
        <v>947.6</v>
      </c>
      <c r="G2294" s="10">
        <v>947.6</v>
      </c>
      <c r="H2294">
        <v>0</v>
      </c>
      <c r="I2294" s="10" t="str">
        <f>_xlfn.XLOOKUP(Q1_2025[[#This Row],[Artikelnr]],Artikel_prijzen[Artnr],Artikel_prijzen[Groep],"")</f>
        <v>Rigging</v>
      </c>
      <c r="J2294" s="10">
        <f>_xlfn.XLOOKUP(Q1_2025[[#This Row],[Artikelnr]],Artikel_prijzen[Artnr],Artikel_prijzen[Prijs 2025],"")</f>
        <v>230</v>
      </c>
      <c r="K2294" s="10" t="str">
        <f>IF(Q1_2025[[#This Row],[Artikelprijs]]&lt;&gt;"",IF(Q1_2025[[#This Row],[Stuksprijs]]=Q1_2025[[#This Row],[Artikelprijs]],"Prijs gelijk","Prijs wijkt af"),"")</f>
        <v>Prijs wijkt af</v>
      </c>
      <c r="L2294" s="10"/>
      <c r="M2294" t="s">
        <v>536</v>
      </c>
      <c r="N2294" s="10">
        <f>IF(Q1_2025[[#This Row],[Prijstype]]="Artikelprijs",Q1_2025[[#This Row],[Artikelprijs]],Q1_2025[[#This Row],[Stuksprijs]])</f>
        <v>230</v>
      </c>
      <c r="O2294" s="10">
        <f>IF(Q1_2025[[#This Row],[Prijstype]]="Artikelprijs",Q1_2025[[#This Row],[Artikelprijs]] * Q1_2025[[#This Row],[Besteld]],Q1_2025[[#This Row],[Brutobedrag]])</f>
        <v>920</v>
      </c>
      <c r="P2294" s="10">
        <f>IF(Q1_2025[[#This Row],[Prijstype]] = "Artikelprijs",Q1_2025[[#This Row],[Brutobedrag 2]]*(100-Q1_2025[[#This Row],[Relatiekorting percentage]])/100,Q1_2025[[#This Row],[Bruto - Rel.korting]])</f>
        <v>920</v>
      </c>
    </row>
    <row r="2295" spans="1:16" x14ac:dyDescent="0.3">
      <c r="A2295" t="s">
        <v>337</v>
      </c>
      <c r="B2295">
        <v>5030232</v>
      </c>
      <c r="C2295" t="s">
        <v>116</v>
      </c>
      <c r="D2295">
        <v>1</v>
      </c>
      <c r="E2295" s="10">
        <v>144.19999999999999</v>
      </c>
      <c r="F2295" s="10">
        <v>144.19999999999999</v>
      </c>
      <c r="G2295" s="10">
        <v>144.19999999999999</v>
      </c>
      <c r="H2295">
        <v>0</v>
      </c>
      <c r="I2295" s="10" t="str">
        <f>_xlfn.XLOOKUP(Q1_2025[[#This Row],[Artikelnr]],Artikel_prijzen[Artnr],Artikel_prijzen[Groep],"")</f>
        <v>Rigging</v>
      </c>
      <c r="J2295" s="10">
        <f>_xlfn.XLOOKUP(Q1_2025[[#This Row],[Artikelnr]],Artikel_prijzen[Artnr],Artikel_prijzen[Prijs 2025],"")</f>
        <v>140</v>
      </c>
      <c r="K2295" s="10" t="str">
        <f>IF(Q1_2025[[#This Row],[Artikelprijs]]&lt;&gt;"",IF(Q1_2025[[#This Row],[Stuksprijs]]=Q1_2025[[#This Row],[Artikelprijs]],"Prijs gelijk","Prijs wijkt af"),"")</f>
        <v>Prijs wijkt af</v>
      </c>
      <c r="L2295" s="10"/>
      <c r="M2295" t="s">
        <v>536</v>
      </c>
      <c r="N2295" s="10">
        <f>IF(Q1_2025[[#This Row],[Prijstype]]="Artikelprijs",Q1_2025[[#This Row],[Artikelprijs]],Q1_2025[[#This Row],[Stuksprijs]])</f>
        <v>140</v>
      </c>
      <c r="O2295" s="10">
        <f>IF(Q1_2025[[#This Row],[Prijstype]]="Artikelprijs",Q1_2025[[#This Row],[Artikelprijs]] * Q1_2025[[#This Row],[Besteld]],Q1_2025[[#This Row],[Brutobedrag]])</f>
        <v>140</v>
      </c>
      <c r="P2295" s="10">
        <f>IF(Q1_2025[[#This Row],[Prijstype]] = "Artikelprijs",Q1_2025[[#This Row],[Brutobedrag 2]]*(100-Q1_2025[[#This Row],[Relatiekorting percentage]])/100,Q1_2025[[#This Row],[Bruto - Rel.korting]])</f>
        <v>140</v>
      </c>
    </row>
    <row r="2296" spans="1:16" x14ac:dyDescent="0.3">
      <c r="A2296" t="s">
        <v>337</v>
      </c>
      <c r="B2296">
        <v>5030001</v>
      </c>
      <c r="C2296" t="s">
        <v>132</v>
      </c>
      <c r="D2296">
        <v>46</v>
      </c>
      <c r="E2296" s="10">
        <v>28.84</v>
      </c>
      <c r="F2296" s="10">
        <v>1326.64</v>
      </c>
      <c r="G2296" s="10">
        <v>1326.64</v>
      </c>
      <c r="H2296">
        <v>0</v>
      </c>
      <c r="I2296" s="10" t="str">
        <f>_xlfn.XLOOKUP(Q1_2025[[#This Row],[Artikelnr]],Artikel_prijzen[Artnr],Artikel_prijzen[Groep],"")</f>
        <v>Rigging</v>
      </c>
      <c r="J2296" s="10">
        <f>_xlfn.XLOOKUP(Q1_2025[[#This Row],[Artikelnr]],Artikel_prijzen[Artnr],Artikel_prijzen[Prijs 2025],"")</f>
        <v>28</v>
      </c>
      <c r="K2296" s="10" t="str">
        <f>IF(Q1_2025[[#This Row],[Artikelprijs]]&lt;&gt;"",IF(Q1_2025[[#This Row],[Stuksprijs]]=Q1_2025[[#This Row],[Artikelprijs]],"Prijs gelijk","Prijs wijkt af"),"")</f>
        <v>Prijs wijkt af</v>
      </c>
      <c r="L2296" s="10"/>
      <c r="M2296" t="s">
        <v>536</v>
      </c>
      <c r="N2296" s="10">
        <f>IF(Q1_2025[[#This Row],[Prijstype]]="Artikelprijs",Q1_2025[[#This Row],[Artikelprijs]],Q1_2025[[#This Row],[Stuksprijs]])</f>
        <v>28</v>
      </c>
      <c r="O2296" s="10">
        <f>IF(Q1_2025[[#This Row],[Prijstype]]="Artikelprijs",Q1_2025[[#This Row],[Artikelprijs]] * Q1_2025[[#This Row],[Besteld]],Q1_2025[[#This Row],[Brutobedrag]])</f>
        <v>1288</v>
      </c>
      <c r="P2296" s="10">
        <f>IF(Q1_2025[[#This Row],[Prijstype]] = "Artikelprijs",Q1_2025[[#This Row],[Brutobedrag 2]]*(100-Q1_2025[[#This Row],[Relatiekorting percentage]])/100,Q1_2025[[#This Row],[Bruto - Rel.korting]])</f>
        <v>1288</v>
      </c>
    </row>
    <row r="2297" spans="1:16" x14ac:dyDescent="0.3">
      <c r="A2297" t="s">
        <v>337</v>
      </c>
      <c r="B2297">
        <v>5030228</v>
      </c>
      <c r="C2297" t="s">
        <v>113</v>
      </c>
      <c r="D2297">
        <v>3</v>
      </c>
      <c r="E2297" s="10">
        <v>236.9</v>
      </c>
      <c r="F2297" s="10">
        <v>710.7</v>
      </c>
      <c r="G2297" s="10">
        <v>710.7</v>
      </c>
      <c r="H2297">
        <v>0</v>
      </c>
      <c r="I2297" s="10" t="str">
        <f>_xlfn.XLOOKUP(Q1_2025[[#This Row],[Artikelnr]],Artikel_prijzen[Artnr],Artikel_prijzen[Groep],"")</f>
        <v>Rigging</v>
      </c>
      <c r="J2297" s="10">
        <f>_xlfn.XLOOKUP(Q1_2025[[#This Row],[Artikelnr]],Artikel_prijzen[Artnr],Artikel_prijzen[Prijs 2025],"")</f>
        <v>230</v>
      </c>
      <c r="K2297" s="10" t="str">
        <f>IF(Q1_2025[[#This Row],[Artikelprijs]]&lt;&gt;"",IF(Q1_2025[[#This Row],[Stuksprijs]]=Q1_2025[[#This Row],[Artikelprijs]],"Prijs gelijk","Prijs wijkt af"),"")</f>
        <v>Prijs wijkt af</v>
      </c>
      <c r="L2297" s="10"/>
      <c r="M2297" t="s">
        <v>536</v>
      </c>
      <c r="N2297" s="10">
        <f>IF(Q1_2025[[#This Row],[Prijstype]]="Artikelprijs",Q1_2025[[#This Row],[Artikelprijs]],Q1_2025[[#This Row],[Stuksprijs]])</f>
        <v>230</v>
      </c>
      <c r="O2297" s="10">
        <f>IF(Q1_2025[[#This Row],[Prijstype]]="Artikelprijs",Q1_2025[[#This Row],[Artikelprijs]] * Q1_2025[[#This Row],[Besteld]],Q1_2025[[#This Row],[Brutobedrag]])</f>
        <v>690</v>
      </c>
      <c r="P2297" s="10">
        <f>IF(Q1_2025[[#This Row],[Prijstype]] = "Artikelprijs",Q1_2025[[#This Row],[Brutobedrag 2]]*(100-Q1_2025[[#This Row],[Relatiekorting percentage]])/100,Q1_2025[[#This Row],[Bruto - Rel.korting]])</f>
        <v>690</v>
      </c>
    </row>
    <row r="2298" spans="1:16" x14ac:dyDescent="0.3">
      <c r="A2298" t="s">
        <v>337</v>
      </c>
      <c r="B2298">
        <v>5030225</v>
      </c>
      <c r="C2298" t="s">
        <v>261</v>
      </c>
      <c r="D2298">
        <v>1</v>
      </c>
      <c r="E2298" s="10">
        <v>133.9</v>
      </c>
      <c r="F2298" s="10">
        <v>133.9</v>
      </c>
      <c r="G2298" s="10">
        <v>133.9</v>
      </c>
      <c r="H2298">
        <v>0</v>
      </c>
      <c r="I2298" s="10" t="str">
        <f>_xlfn.XLOOKUP(Q1_2025[[#This Row],[Artikelnr]],Artikel_prijzen[Artnr],Artikel_prijzen[Groep],"")</f>
        <v>Rigging</v>
      </c>
      <c r="J2298" s="10">
        <f>_xlfn.XLOOKUP(Q1_2025[[#This Row],[Artikelnr]],Artikel_prijzen[Artnr],Artikel_prijzen[Prijs 2025],"")</f>
        <v>130</v>
      </c>
      <c r="K2298" s="10" t="str">
        <f>IF(Q1_2025[[#This Row],[Artikelprijs]]&lt;&gt;"",IF(Q1_2025[[#This Row],[Stuksprijs]]=Q1_2025[[#This Row],[Artikelprijs]],"Prijs gelijk","Prijs wijkt af"),"")</f>
        <v>Prijs wijkt af</v>
      </c>
      <c r="L2298" s="10"/>
      <c r="M2298" t="s">
        <v>536</v>
      </c>
      <c r="N2298" s="10">
        <f>IF(Q1_2025[[#This Row],[Prijstype]]="Artikelprijs",Q1_2025[[#This Row],[Artikelprijs]],Q1_2025[[#This Row],[Stuksprijs]])</f>
        <v>130</v>
      </c>
      <c r="O2298" s="10">
        <f>IF(Q1_2025[[#This Row],[Prijstype]]="Artikelprijs",Q1_2025[[#This Row],[Artikelprijs]] * Q1_2025[[#This Row],[Besteld]],Q1_2025[[#This Row],[Brutobedrag]])</f>
        <v>130</v>
      </c>
      <c r="P2298" s="10">
        <f>IF(Q1_2025[[#This Row],[Prijstype]] = "Artikelprijs",Q1_2025[[#This Row],[Brutobedrag 2]]*(100-Q1_2025[[#This Row],[Relatiekorting percentage]])/100,Q1_2025[[#This Row],[Bruto - Rel.korting]])</f>
        <v>130</v>
      </c>
    </row>
    <row r="2299" spans="1:16" x14ac:dyDescent="0.3">
      <c r="A2299" t="s">
        <v>337</v>
      </c>
      <c r="B2299">
        <v>5030234</v>
      </c>
      <c r="C2299" t="s">
        <v>155</v>
      </c>
      <c r="D2299">
        <v>1</v>
      </c>
      <c r="E2299" s="10">
        <v>180.25</v>
      </c>
      <c r="F2299" s="10">
        <v>180.25</v>
      </c>
      <c r="G2299" s="10">
        <v>180.25</v>
      </c>
      <c r="H2299">
        <v>0</v>
      </c>
      <c r="I2299" s="10" t="str">
        <f>_xlfn.XLOOKUP(Q1_2025[[#This Row],[Artikelnr]],Artikel_prijzen[Artnr],Artikel_prijzen[Groep],"")</f>
        <v>Rigging</v>
      </c>
      <c r="J2299" s="10">
        <f>_xlfn.XLOOKUP(Q1_2025[[#This Row],[Artikelnr]],Artikel_prijzen[Artnr],Artikel_prijzen[Prijs 2025],"")</f>
        <v>175</v>
      </c>
      <c r="K2299" s="10" t="str">
        <f>IF(Q1_2025[[#This Row],[Artikelprijs]]&lt;&gt;"",IF(Q1_2025[[#This Row],[Stuksprijs]]=Q1_2025[[#This Row],[Artikelprijs]],"Prijs gelijk","Prijs wijkt af"),"")</f>
        <v>Prijs wijkt af</v>
      </c>
      <c r="L2299" s="10"/>
      <c r="M2299" t="s">
        <v>536</v>
      </c>
      <c r="N2299" s="10">
        <f>IF(Q1_2025[[#This Row],[Prijstype]]="Artikelprijs",Q1_2025[[#This Row],[Artikelprijs]],Q1_2025[[#This Row],[Stuksprijs]])</f>
        <v>175</v>
      </c>
      <c r="O2299" s="10">
        <f>IF(Q1_2025[[#This Row],[Prijstype]]="Artikelprijs",Q1_2025[[#This Row],[Artikelprijs]] * Q1_2025[[#This Row],[Besteld]],Q1_2025[[#This Row],[Brutobedrag]])</f>
        <v>175</v>
      </c>
      <c r="P2299" s="10">
        <f>IF(Q1_2025[[#This Row],[Prijstype]] = "Artikelprijs",Q1_2025[[#This Row],[Brutobedrag 2]]*(100-Q1_2025[[#This Row],[Relatiekorting percentage]])/100,Q1_2025[[#This Row],[Bruto - Rel.korting]])</f>
        <v>175</v>
      </c>
    </row>
    <row r="2300" spans="1:16" x14ac:dyDescent="0.3">
      <c r="A2300" t="s">
        <v>337</v>
      </c>
      <c r="B2300">
        <v>5030232</v>
      </c>
      <c r="C2300" t="s">
        <v>116</v>
      </c>
      <c r="D2300">
        <v>1</v>
      </c>
      <c r="E2300" s="10">
        <v>144.19999999999999</v>
      </c>
      <c r="F2300" s="10">
        <v>144.19999999999999</v>
      </c>
      <c r="G2300" s="10">
        <v>144.19999999999999</v>
      </c>
      <c r="H2300">
        <v>0</v>
      </c>
      <c r="I2300" s="10" t="str">
        <f>_xlfn.XLOOKUP(Q1_2025[[#This Row],[Artikelnr]],Artikel_prijzen[Artnr],Artikel_prijzen[Groep],"")</f>
        <v>Rigging</v>
      </c>
      <c r="J2300" s="10">
        <f>_xlfn.XLOOKUP(Q1_2025[[#This Row],[Artikelnr]],Artikel_prijzen[Artnr],Artikel_prijzen[Prijs 2025],"")</f>
        <v>140</v>
      </c>
      <c r="K2300" s="10" t="str">
        <f>IF(Q1_2025[[#This Row],[Artikelprijs]]&lt;&gt;"",IF(Q1_2025[[#This Row],[Stuksprijs]]=Q1_2025[[#This Row],[Artikelprijs]],"Prijs gelijk","Prijs wijkt af"),"")</f>
        <v>Prijs wijkt af</v>
      </c>
      <c r="L2300" s="10"/>
      <c r="M2300" t="s">
        <v>536</v>
      </c>
      <c r="N2300" s="10">
        <f>IF(Q1_2025[[#This Row],[Prijstype]]="Artikelprijs",Q1_2025[[#This Row],[Artikelprijs]],Q1_2025[[#This Row],[Stuksprijs]])</f>
        <v>140</v>
      </c>
      <c r="O2300" s="10">
        <f>IF(Q1_2025[[#This Row],[Prijstype]]="Artikelprijs",Q1_2025[[#This Row],[Artikelprijs]] * Q1_2025[[#This Row],[Besteld]],Q1_2025[[#This Row],[Brutobedrag]])</f>
        <v>140</v>
      </c>
      <c r="P2300" s="10">
        <f>IF(Q1_2025[[#This Row],[Prijstype]] = "Artikelprijs",Q1_2025[[#This Row],[Brutobedrag 2]]*(100-Q1_2025[[#This Row],[Relatiekorting percentage]])/100,Q1_2025[[#This Row],[Bruto - Rel.korting]])</f>
        <v>140</v>
      </c>
    </row>
    <row r="2301" spans="1:16" x14ac:dyDescent="0.3">
      <c r="A2301" t="s">
        <v>337</v>
      </c>
      <c r="B2301">
        <v>5030228</v>
      </c>
      <c r="C2301" t="s">
        <v>113</v>
      </c>
      <c r="D2301">
        <v>8</v>
      </c>
      <c r="E2301" s="10">
        <v>236.9</v>
      </c>
      <c r="F2301" s="10">
        <v>1895.2</v>
      </c>
      <c r="G2301" s="10">
        <v>1895.2</v>
      </c>
      <c r="H2301">
        <v>0</v>
      </c>
      <c r="I2301" s="10" t="str">
        <f>_xlfn.XLOOKUP(Q1_2025[[#This Row],[Artikelnr]],Artikel_prijzen[Artnr],Artikel_prijzen[Groep],"")</f>
        <v>Rigging</v>
      </c>
      <c r="J2301" s="10">
        <f>_xlfn.XLOOKUP(Q1_2025[[#This Row],[Artikelnr]],Artikel_prijzen[Artnr],Artikel_prijzen[Prijs 2025],"")</f>
        <v>230</v>
      </c>
      <c r="K2301" s="10" t="str">
        <f>IF(Q1_2025[[#This Row],[Artikelprijs]]&lt;&gt;"",IF(Q1_2025[[#This Row],[Stuksprijs]]=Q1_2025[[#This Row],[Artikelprijs]],"Prijs gelijk","Prijs wijkt af"),"")</f>
        <v>Prijs wijkt af</v>
      </c>
      <c r="L2301" s="10"/>
      <c r="M2301" t="s">
        <v>536</v>
      </c>
      <c r="N2301" s="10">
        <f>IF(Q1_2025[[#This Row],[Prijstype]]="Artikelprijs",Q1_2025[[#This Row],[Artikelprijs]],Q1_2025[[#This Row],[Stuksprijs]])</f>
        <v>230</v>
      </c>
      <c r="O2301" s="10">
        <f>IF(Q1_2025[[#This Row],[Prijstype]]="Artikelprijs",Q1_2025[[#This Row],[Artikelprijs]] * Q1_2025[[#This Row],[Besteld]],Q1_2025[[#This Row],[Brutobedrag]])</f>
        <v>1840</v>
      </c>
      <c r="P2301" s="10">
        <f>IF(Q1_2025[[#This Row],[Prijstype]] = "Artikelprijs",Q1_2025[[#This Row],[Brutobedrag 2]]*(100-Q1_2025[[#This Row],[Relatiekorting percentage]])/100,Q1_2025[[#This Row],[Bruto - Rel.korting]])</f>
        <v>1840</v>
      </c>
    </row>
    <row r="2302" spans="1:16" x14ac:dyDescent="0.3">
      <c r="A2302" t="s">
        <v>337</v>
      </c>
      <c r="B2302">
        <v>5030001</v>
      </c>
      <c r="C2302" t="s">
        <v>132</v>
      </c>
      <c r="D2302">
        <v>26</v>
      </c>
      <c r="E2302" s="10">
        <v>28.84</v>
      </c>
      <c r="F2302" s="10">
        <v>749.84</v>
      </c>
      <c r="G2302" s="10">
        <v>749.84</v>
      </c>
      <c r="H2302">
        <v>0</v>
      </c>
      <c r="I2302" s="10" t="str">
        <f>_xlfn.XLOOKUP(Q1_2025[[#This Row],[Artikelnr]],Artikel_prijzen[Artnr],Artikel_prijzen[Groep],"")</f>
        <v>Rigging</v>
      </c>
      <c r="J2302" s="10">
        <f>_xlfn.XLOOKUP(Q1_2025[[#This Row],[Artikelnr]],Artikel_prijzen[Artnr],Artikel_prijzen[Prijs 2025],"")</f>
        <v>28</v>
      </c>
      <c r="K2302" s="10" t="str">
        <f>IF(Q1_2025[[#This Row],[Artikelprijs]]&lt;&gt;"",IF(Q1_2025[[#This Row],[Stuksprijs]]=Q1_2025[[#This Row],[Artikelprijs]],"Prijs gelijk","Prijs wijkt af"),"")</f>
        <v>Prijs wijkt af</v>
      </c>
      <c r="L2302" s="10"/>
      <c r="M2302" t="s">
        <v>536</v>
      </c>
      <c r="N2302" s="10">
        <f>IF(Q1_2025[[#This Row],[Prijstype]]="Artikelprijs",Q1_2025[[#This Row],[Artikelprijs]],Q1_2025[[#This Row],[Stuksprijs]])</f>
        <v>28</v>
      </c>
      <c r="O2302" s="10">
        <f>IF(Q1_2025[[#This Row],[Prijstype]]="Artikelprijs",Q1_2025[[#This Row],[Artikelprijs]] * Q1_2025[[#This Row],[Besteld]],Q1_2025[[#This Row],[Brutobedrag]])</f>
        <v>728</v>
      </c>
      <c r="P2302" s="10">
        <f>IF(Q1_2025[[#This Row],[Prijstype]] = "Artikelprijs",Q1_2025[[#This Row],[Brutobedrag 2]]*(100-Q1_2025[[#This Row],[Relatiekorting percentage]])/100,Q1_2025[[#This Row],[Bruto - Rel.korting]])</f>
        <v>728</v>
      </c>
    </row>
    <row r="2303" spans="1:16" x14ac:dyDescent="0.3">
      <c r="A2303" t="s">
        <v>343</v>
      </c>
      <c r="B2303">
        <v>5031009</v>
      </c>
      <c r="C2303" t="s">
        <v>141</v>
      </c>
      <c r="D2303">
        <v>15</v>
      </c>
      <c r="E2303" s="10">
        <v>89.61</v>
      </c>
      <c r="F2303" s="10">
        <v>1344.15</v>
      </c>
      <c r="G2303" s="10">
        <v>940.9</v>
      </c>
      <c r="H2303">
        <v>30</v>
      </c>
      <c r="I2303" s="10" t="str">
        <f>_xlfn.XLOOKUP(Q1_2025[[#This Row],[Artikelnr]],Artikel_prijzen[Artnr],Artikel_prijzen[Groep],"")</f>
        <v/>
      </c>
      <c r="J2303" s="10" t="str">
        <f>_xlfn.XLOOKUP(Q1_2025[[#This Row],[Artikelnr]],Artikel_prijzen[Artnr],Artikel_prijzen[Prijs 2025],"")</f>
        <v/>
      </c>
      <c r="K2303" s="10" t="str">
        <f>IF(Q1_2025[[#This Row],[Artikelprijs]]&lt;&gt;"",IF(Q1_2025[[#This Row],[Stuksprijs]]=Q1_2025[[#This Row],[Artikelprijs]],"Prijs gelijk","Prijs wijkt af"),"")</f>
        <v/>
      </c>
      <c r="L2303" s="10"/>
      <c r="N2303" s="10">
        <f>IF(Q1_2025[[#This Row],[Prijstype]]="Artikelprijs",Q1_2025[[#This Row],[Artikelprijs]],Q1_2025[[#This Row],[Stuksprijs]])</f>
        <v>89.61</v>
      </c>
      <c r="O2303" s="10">
        <f>IF(Q1_2025[[#This Row],[Prijstype]]="Artikelprijs",Q1_2025[[#This Row],[Artikelprijs]] * Q1_2025[[#This Row],[Besteld]],Q1_2025[[#This Row],[Brutobedrag]])</f>
        <v>1344.15</v>
      </c>
      <c r="P2303" s="10">
        <f>IF(Q1_2025[[#This Row],[Prijstype]] = "Artikelprijs",Q1_2025[[#This Row],[Brutobedrag 2]]*(100-Q1_2025[[#This Row],[Relatiekorting percentage]])/100,Q1_2025[[#This Row],[Bruto - Rel.korting]])</f>
        <v>940.9</v>
      </c>
    </row>
    <row r="2304" spans="1:16" x14ac:dyDescent="0.3">
      <c r="A2304" t="s">
        <v>343</v>
      </c>
      <c r="B2304">
        <v>5010001</v>
      </c>
      <c r="C2304" t="s">
        <v>344</v>
      </c>
      <c r="D2304">
        <v>25</v>
      </c>
      <c r="E2304" s="10">
        <v>75</v>
      </c>
      <c r="F2304" s="10">
        <v>1875</v>
      </c>
      <c r="G2304" s="10">
        <v>1875</v>
      </c>
      <c r="H2304">
        <v>0</v>
      </c>
      <c r="I2304" s="10" t="str">
        <f>_xlfn.XLOOKUP(Q1_2025[[#This Row],[Artikelnr]],Artikel_prijzen[Artnr],Artikel_prijzen[Groep],"")</f>
        <v/>
      </c>
      <c r="J2304" s="10" t="str">
        <f>_xlfn.XLOOKUP(Q1_2025[[#This Row],[Artikelnr]],Artikel_prijzen[Artnr],Artikel_prijzen[Prijs 2025],"")</f>
        <v/>
      </c>
      <c r="K2304" s="10" t="str">
        <f>IF(Q1_2025[[#This Row],[Artikelprijs]]&lt;&gt;"",IF(Q1_2025[[#This Row],[Stuksprijs]]=Q1_2025[[#This Row],[Artikelprijs]],"Prijs gelijk","Prijs wijkt af"),"")</f>
        <v/>
      </c>
      <c r="L2304" s="10"/>
      <c r="N2304" s="10">
        <f>IF(Q1_2025[[#This Row],[Prijstype]]="Artikelprijs",Q1_2025[[#This Row],[Artikelprijs]],Q1_2025[[#This Row],[Stuksprijs]])</f>
        <v>75</v>
      </c>
      <c r="O2304" s="10">
        <f>IF(Q1_2025[[#This Row],[Prijstype]]="Artikelprijs",Q1_2025[[#This Row],[Artikelprijs]] * Q1_2025[[#This Row],[Besteld]],Q1_2025[[#This Row],[Brutobedrag]])</f>
        <v>1875</v>
      </c>
      <c r="P2304" s="10">
        <f>IF(Q1_2025[[#This Row],[Prijstype]] = "Artikelprijs",Q1_2025[[#This Row],[Brutobedrag 2]]*(100-Q1_2025[[#This Row],[Relatiekorting percentage]])/100,Q1_2025[[#This Row],[Bruto - Rel.korting]])</f>
        <v>1875</v>
      </c>
    </row>
    <row r="2305" spans="1:16" x14ac:dyDescent="0.3">
      <c r="A2305" t="s">
        <v>343</v>
      </c>
      <c r="B2305">
        <v>2001094</v>
      </c>
      <c r="C2305" t="s">
        <v>142</v>
      </c>
      <c r="D2305">
        <v>1</v>
      </c>
      <c r="E2305" s="10">
        <v>48.68</v>
      </c>
      <c r="F2305" s="10">
        <v>0</v>
      </c>
      <c r="G2305" s="10">
        <v>0</v>
      </c>
      <c r="H2305">
        <v>0</v>
      </c>
      <c r="I2305" s="10" t="str">
        <f>_xlfn.XLOOKUP(Q1_2025[[#This Row],[Artikelnr]],Artikel_prijzen[Artnr],Artikel_prijzen[Groep],"")</f>
        <v/>
      </c>
      <c r="J2305" s="10" t="str">
        <f>_xlfn.XLOOKUP(Q1_2025[[#This Row],[Artikelnr]],Artikel_prijzen[Artnr],Artikel_prijzen[Prijs 2025],"")</f>
        <v/>
      </c>
      <c r="K2305" s="10" t="str">
        <f>IF(Q1_2025[[#This Row],[Artikelprijs]]&lt;&gt;"",IF(Q1_2025[[#This Row],[Stuksprijs]]=Q1_2025[[#This Row],[Artikelprijs]],"Prijs gelijk","Prijs wijkt af"),"")</f>
        <v/>
      </c>
      <c r="L2305" s="10"/>
      <c r="N2305" s="10">
        <f>IF(Q1_2025[[#This Row],[Prijstype]]="Artikelprijs",Q1_2025[[#This Row],[Artikelprijs]],Q1_2025[[#This Row],[Stuksprijs]])</f>
        <v>48.68</v>
      </c>
      <c r="O2305" s="10">
        <f>IF(Q1_2025[[#This Row],[Prijstype]]="Artikelprijs",Q1_2025[[#This Row],[Artikelprijs]] * Q1_2025[[#This Row],[Besteld]],Q1_2025[[#This Row],[Brutobedrag]])</f>
        <v>0</v>
      </c>
      <c r="P2305" s="10">
        <f>IF(Q1_2025[[#This Row],[Prijstype]] = "Artikelprijs",Q1_2025[[#This Row],[Brutobedrag 2]]*(100-Q1_2025[[#This Row],[Relatiekorting percentage]])/100,Q1_2025[[#This Row],[Bruto - Rel.korting]])</f>
        <v>0</v>
      </c>
    </row>
    <row r="2306" spans="1:16" x14ac:dyDescent="0.3">
      <c r="A2306" t="s">
        <v>343</v>
      </c>
      <c r="B2306">
        <v>2001044</v>
      </c>
      <c r="C2306" t="s">
        <v>149</v>
      </c>
      <c r="D2306">
        <v>1</v>
      </c>
      <c r="E2306" s="10">
        <v>24.34</v>
      </c>
      <c r="F2306" s="10">
        <v>0</v>
      </c>
      <c r="G2306" s="10">
        <v>0</v>
      </c>
      <c r="H2306">
        <v>0</v>
      </c>
      <c r="I2306" s="10" t="str">
        <f>_xlfn.XLOOKUP(Q1_2025[[#This Row],[Artikelnr]],Artikel_prijzen[Artnr],Artikel_prijzen[Groep],"")</f>
        <v/>
      </c>
      <c r="J2306" s="10" t="str">
        <f>_xlfn.XLOOKUP(Q1_2025[[#This Row],[Artikelnr]],Artikel_prijzen[Artnr],Artikel_prijzen[Prijs 2025],"")</f>
        <v/>
      </c>
      <c r="K2306" s="10" t="str">
        <f>IF(Q1_2025[[#This Row],[Artikelprijs]]&lt;&gt;"",IF(Q1_2025[[#This Row],[Stuksprijs]]=Q1_2025[[#This Row],[Artikelprijs]],"Prijs gelijk","Prijs wijkt af"),"")</f>
        <v/>
      </c>
      <c r="L2306" s="10"/>
      <c r="N2306" s="10">
        <f>IF(Q1_2025[[#This Row],[Prijstype]]="Artikelprijs",Q1_2025[[#This Row],[Artikelprijs]],Q1_2025[[#This Row],[Stuksprijs]])</f>
        <v>24.34</v>
      </c>
      <c r="O2306" s="10">
        <f>IF(Q1_2025[[#This Row],[Prijstype]]="Artikelprijs",Q1_2025[[#This Row],[Artikelprijs]] * Q1_2025[[#This Row],[Besteld]],Q1_2025[[#This Row],[Brutobedrag]])</f>
        <v>0</v>
      </c>
      <c r="P2306" s="10">
        <f>IF(Q1_2025[[#This Row],[Prijstype]] = "Artikelprijs",Q1_2025[[#This Row],[Brutobedrag 2]]*(100-Q1_2025[[#This Row],[Relatiekorting percentage]])/100,Q1_2025[[#This Row],[Bruto - Rel.korting]])</f>
        <v>0</v>
      </c>
    </row>
    <row r="2307" spans="1:16" x14ac:dyDescent="0.3">
      <c r="A2307" t="s">
        <v>343</v>
      </c>
      <c r="B2307">
        <v>5301010</v>
      </c>
      <c r="C2307" t="s">
        <v>345</v>
      </c>
      <c r="D2307">
        <v>1</v>
      </c>
      <c r="E2307" s="10">
        <v>100</v>
      </c>
      <c r="F2307" s="10">
        <v>100</v>
      </c>
      <c r="G2307" s="10">
        <v>100</v>
      </c>
      <c r="H2307">
        <v>0</v>
      </c>
      <c r="I2307" s="10" t="str">
        <f>_xlfn.XLOOKUP(Q1_2025[[#This Row],[Artikelnr]],Artikel_prijzen[Artnr],Artikel_prijzen[Groep],"")</f>
        <v/>
      </c>
      <c r="J2307" s="10" t="str">
        <f>_xlfn.XLOOKUP(Q1_2025[[#This Row],[Artikelnr]],Artikel_prijzen[Artnr],Artikel_prijzen[Prijs 2025],"")</f>
        <v/>
      </c>
      <c r="K2307" s="10" t="str">
        <f>IF(Q1_2025[[#This Row],[Artikelprijs]]&lt;&gt;"",IF(Q1_2025[[#This Row],[Stuksprijs]]=Q1_2025[[#This Row],[Artikelprijs]],"Prijs gelijk","Prijs wijkt af"),"")</f>
        <v/>
      </c>
      <c r="L2307" s="10"/>
      <c r="N2307" s="10">
        <f>IF(Q1_2025[[#This Row],[Prijstype]]="Artikelprijs",Q1_2025[[#This Row],[Artikelprijs]],Q1_2025[[#This Row],[Stuksprijs]])</f>
        <v>100</v>
      </c>
      <c r="O2307" s="10">
        <f>IF(Q1_2025[[#This Row],[Prijstype]]="Artikelprijs",Q1_2025[[#This Row],[Artikelprijs]] * Q1_2025[[#This Row],[Besteld]],Q1_2025[[#This Row],[Brutobedrag]])</f>
        <v>100</v>
      </c>
      <c r="P2307" s="10">
        <f>IF(Q1_2025[[#This Row],[Prijstype]] = "Artikelprijs",Q1_2025[[#This Row],[Brutobedrag 2]]*(100-Q1_2025[[#This Row],[Relatiekorting percentage]])/100,Q1_2025[[#This Row],[Bruto - Rel.korting]])</f>
        <v>100</v>
      </c>
    </row>
    <row r="2308" spans="1:16" x14ac:dyDescent="0.3">
      <c r="A2308" t="s">
        <v>343</v>
      </c>
      <c r="B2308">
        <v>5030229</v>
      </c>
      <c r="C2308" t="s">
        <v>18</v>
      </c>
      <c r="D2308">
        <v>6</v>
      </c>
      <c r="E2308" s="10">
        <v>303.85000000000002</v>
      </c>
      <c r="F2308" s="10">
        <v>1823.1</v>
      </c>
      <c r="G2308" s="10">
        <v>1276.17</v>
      </c>
      <c r="H2308">
        <v>30</v>
      </c>
      <c r="I2308" s="10" t="str">
        <f>_xlfn.XLOOKUP(Q1_2025[[#This Row],[Artikelnr]],Artikel_prijzen[Artnr],Artikel_prijzen[Groep],"")</f>
        <v>Rigging</v>
      </c>
      <c r="J2308" s="10">
        <f>_xlfn.XLOOKUP(Q1_2025[[#This Row],[Artikelnr]],Artikel_prijzen[Artnr],Artikel_prijzen[Prijs 2025],"")</f>
        <v>295</v>
      </c>
      <c r="K2308" s="10" t="str">
        <f>IF(Q1_2025[[#This Row],[Artikelprijs]]&lt;&gt;"",IF(Q1_2025[[#This Row],[Stuksprijs]]=Q1_2025[[#This Row],[Artikelprijs]],"Prijs gelijk","Prijs wijkt af"),"")</f>
        <v>Prijs wijkt af</v>
      </c>
      <c r="L2308" s="10"/>
      <c r="M2308" t="s">
        <v>536</v>
      </c>
      <c r="N2308" s="10">
        <f>IF(Q1_2025[[#This Row],[Prijstype]]="Artikelprijs",Q1_2025[[#This Row],[Artikelprijs]],Q1_2025[[#This Row],[Stuksprijs]])</f>
        <v>295</v>
      </c>
      <c r="O2308" s="10">
        <f>IF(Q1_2025[[#This Row],[Prijstype]]="Artikelprijs",Q1_2025[[#This Row],[Artikelprijs]] * Q1_2025[[#This Row],[Besteld]],Q1_2025[[#This Row],[Brutobedrag]])</f>
        <v>1770</v>
      </c>
      <c r="P2308" s="10">
        <f>IF(Q1_2025[[#This Row],[Prijstype]] = "Artikelprijs",Q1_2025[[#This Row],[Brutobedrag 2]]*(100-Q1_2025[[#This Row],[Relatiekorting percentage]])/100,Q1_2025[[#This Row],[Bruto - Rel.korting]])</f>
        <v>1239</v>
      </c>
    </row>
    <row r="2309" spans="1:16" x14ac:dyDescent="0.3">
      <c r="A2309" t="s">
        <v>343</v>
      </c>
      <c r="B2309">
        <v>5031056</v>
      </c>
      <c r="C2309" t="s">
        <v>15</v>
      </c>
      <c r="D2309">
        <v>8</v>
      </c>
      <c r="E2309" s="10">
        <v>69.78</v>
      </c>
      <c r="F2309" s="10">
        <v>558.24</v>
      </c>
      <c r="G2309" s="10">
        <v>502.42</v>
      </c>
      <c r="H2309">
        <v>10</v>
      </c>
      <c r="I2309" s="10" t="str">
        <f>_xlfn.XLOOKUP(Q1_2025[[#This Row],[Artikelnr]],Artikel_prijzen[Artnr],Artikel_prijzen[Groep],"")</f>
        <v/>
      </c>
      <c r="J2309" s="10" t="str">
        <f>_xlfn.XLOOKUP(Q1_2025[[#This Row],[Artikelnr]],Artikel_prijzen[Artnr],Artikel_prijzen[Prijs 2025],"")</f>
        <v/>
      </c>
      <c r="K2309" s="10" t="str">
        <f>IF(Q1_2025[[#This Row],[Artikelprijs]]&lt;&gt;"",IF(Q1_2025[[#This Row],[Stuksprijs]]=Q1_2025[[#This Row],[Artikelprijs]],"Prijs gelijk","Prijs wijkt af"),"")</f>
        <v/>
      </c>
      <c r="L2309" s="10"/>
      <c r="N2309" s="10">
        <f>IF(Q1_2025[[#This Row],[Prijstype]]="Artikelprijs",Q1_2025[[#This Row],[Artikelprijs]],Q1_2025[[#This Row],[Stuksprijs]])</f>
        <v>69.78</v>
      </c>
      <c r="O2309" s="10">
        <f>IF(Q1_2025[[#This Row],[Prijstype]]="Artikelprijs",Q1_2025[[#This Row],[Artikelprijs]] * Q1_2025[[#This Row],[Besteld]],Q1_2025[[#This Row],[Brutobedrag]])</f>
        <v>558.24</v>
      </c>
      <c r="P2309" s="10">
        <f>IF(Q1_2025[[#This Row],[Prijstype]] = "Artikelprijs",Q1_2025[[#This Row],[Brutobedrag 2]]*(100-Q1_2025[[#This Row],[Relatiekorting percentage]])/100,Q1_2025[[#This Row],[Bruto - Rel.korting]])</f>
        <v>502.42</v>
      </c>
    </row>
    <row r="2310" spans="1:16" x14ac:dyDescent="0.3">
      <c r="A2310" t="s">
        <v>343</v>
      </c>
      <c r="B2310">
        <v>5031058</v>
      </c>
      <c r="C2310" t="s">
        <v>346</v>
      </c>
      <c r="D2310">
        <v>2</v>
      </c>
      <c r="E2310" s="10">
        <v>69.78</v>
      </c>
      <c r="F2310" s="10">
        <v>139.56</v>
      </c>
      <c r="G2310" s="10">
        <v>125.6</v>
      </c>
      <c r="H2310">
        <v>10</v>
      </c>
      <c r="I2310" s="10" t="str">
        <f>_xlfn.XLOOKUP(Q1_2025[[#This Row],[Artikelnr]],Artikel_prijzen[Artnr],Artikel_prijzen[Groep],"")</f>
        <v/>
      </c>
      <c r="J2310" s="10" t="str">
        <f>_xlfn.XLOOKUP(Q1_2025[[#This Row],[Artikelnr]],Artikel_prijzen[Artnr],Artikel_prijzen[Prijs 2025],"")</f>
        <v/>
      </c>
      <c r="K2310" s="10" t="str">
        <f>IF(Q1_2025[[#This Row],[Artikelprijs]]&lt;&gt;"",IF(Q1_2025[[#This Row],[Stuksprijs]]=Q1_2025[[#This Row],[Artikelprijs]],"Prijs gelijk","Prijs wijkt af"),"")</f>
        <v/>
      </c>
      <c r="L2310" s="10"/>
      <c r="N2310" s="10">
        <f>IF(Q1_2025[[#This Row],[Prijstype]]="Artikelprijs",Q1_2025[[#This Row],[Artikelprijs]],Q1_2025[[#This Row],[Stuksprijs]])</f>
        <v>69.78</v>
      </c>
      <c r="O2310" s="10">
        <f>IF(Q1_2025[[#This Row],[Prijstype]]="Artikelprijs",Q1_2025[[#This Row],[Artikelprijs]] * Q1_2025[[#This Row],[Besteld]],Q1_2025[[#This Row],[Brutobedrag]])</f>
        <v>139.56</v>
      </c>
      <c r="P2310" s="10">
        <f>IF(Q1_2025[[#This Row],[Prijstype]] = "Artikelprijs",Q1_2025[[#This Row],[Brutobedrag 2]]*(100-Q1_2025[[#This Row],[Relatiekorting percentage]])/100,Q1_2025[[#This Row],[Bruto - Rel.korting]])</f>
        <v>125.6</v>
      </c>
    </row>
    <row r="2311" spans="1:16" x14ac:dyDescent="0.3">
      <c r="A2311" t="s">
        <v>343</v>
      </c>
      <c r="B2311">
        <v>5031058</v>
      </c>
      <c r="C2311" t="s">
        <v>346</v>
      </c>
      <c r="D2311">
        <v>4</v>
      </c>
      <c r="E2311" s="10">
        <v>69.78</v>
      </c>
      <c r="F2311" s="10">
        <v>279.12</v>
      </c>
      <c r="G2311" s="10">
        <v>251.21</v>
      </c>
      <c r="H2311">
        <v>10</v>
      </c>
      <c r="I2311" s="10" t="str">
        <f>_xlfn.XLOOKUP(Q1_2025[[#This Row],[Artikelnr]],Artikel_prijzen[Artnr],Artikel_prijzen[Groep],"")</f>
        <v/>
      </c>
      <c r="J2311" s="10" t="str">
        <f>_xlfn.XLOOKUP(Q1_2025[[#This Row],[Artikelnr]],Artikel_prijzen[Artnr],Artikel_prijzen[Prijs 2025],"")</f>
        <v/>
      </c>
      <c r="K2311" s="10" t="str">
        <f>IF(Q1_2025[[#This Row],[Artikelprijs]]&lt;&gt;"",IF(Q1_2025[[#This Row],[Stuksprijs]]=Q1_2025[[#This Row],[Artikelprijs]],"Prijs gelijk","Prijs wijkt af"),"")</f>
        <v/>
      </c>
      <c r="L2311" s="10"/>
      <c r="N2311" s="10">
        <f>IF(Q1_2025[[#This Row],[Prijstype]]="Artikelprijs",Q1_2025[[#This Row],[Artikelprijs]],Q1_2025[[#This Row],[Stuksprijs]])</f>
        <v>69.78</v>
      </c>
      <c r="O2311" s="10">
        <f>IF(Q1_2025[[#This Row],[Prijstype]]="Artikelprijs",Q1_2025[[#This Row],[Artikelprijs]] * Q1_2025[[#This Row],[Besteld]],Q1_2025[[#This Row],[Brutobedrag]])</f>
        <v>279.12</v>
      </c>
      <c r="P2311" s="10">
        <f>IF(Q1_2025[[#This Row],[Prijstype]] = "Artikelprijs",Q1_2025[[#This Row],[Brutobedrag 2]]*(100-Q1_2025[[#This Row],[Relatiekorting percentage]])/100,Q1_2025[[#This Row],[Bruto - Rel.korting]])</f>
        <v>251.21</v>
      </c>
    </row>
    <row r="2312" spans="1:16" x14ac:dyDescent="0.3">
      <c r="A2312" t="s">
        <v>343</v>
      </c>
      <c r="B2312">
        <v>5031059</v>
      </c>
      <c r="C2312" t="s">
        <v>17</v>
      </c>
      <c r="D2312">
        <v>20</v>
      </c>
      <c r="E2312" s="10">
        <v>69.78</v>
      </c>
      <c r="F2312" s="10">
        <v>1395.6</v>
      </c>
      <c r="G2312" s="10">
        <v>1256.04</v>
      </c>
      <c r="H2312">
        <v>10</v>
      </c>
      <c r="I2312" s="10" t="str">
        <f>_xlfn.XLOOKUP(Q1_2025[[#This Row],[Artikelnr]],Artikel_prijzen[Artnr],Artikel_prijzen[Groep],"")</f>
        <v/>
      </c>
      <c r="J2312" s="10" t="str">
        <f>_xlfn.XLOOKUP(Q1_2025[[#This Row],[Artikelnr]],Artikel_prijzen[Artnr],Artikel_prijzen[Prijs 2025],"")</f>
        <v/>
      </c>
      <c r="K2312" s="10" t="str">
        <f>IF(Q1_2025[[#This Row],[Artikelprijs]]&lt;&gt;"",IF(Q1_2025[[#This Row],[Stuksprijs]]=Q1_2025[[#This Row],[Artikelprijs]],"Prijs gelijk","Prijs wijkt af"),"")</f>
        <v/>
      </c>
      <c r="L2312" s="10"/>
      <c r="N2312" s="10">
        <f>IF(Q1_2025[[#This Row],[Prijstype]]="Artikelprijs",Q1_2025[[#This Row],[Artikelprijs]],Q1_2025[[#This Row],[Stuksprijs]])</f>
        <v>69.78</v>
      </c>
      <c r="O2312" s="10">
        <f>IF(Q1_2025[[#This Row],[Prijstype]]="Artikelprijs",Q1_2025[[#This Row],[Artikelprijs]] * Q1_2025[[#This Row],[Besteld]],Q1_2025[[#This Row],[Brutobedrag]])</f>
        <v>1395.6</v>
      </c>
      <c r="P2312" s="10">
        <f>IF(Q1_2025[[#This Row],[Prijstype]] = "Artikelprijs",Q1_2025[[#This Row],[Brutobedrag 2]]*(100-Q1_2025[[#This Row],[Relatiekorting percentage]])/100,Q1_2025[[#This Row],[Bruto - Rel.korting]])</f>
        <v>1256.04</v>
      </c>
    </row>
    <row r="2313" spans="1:16" x14ac:dyDescent="0.3">
      <c r="A2313" t="s">
        <v>343</v>
      </c>
      <c r="B2313">
        <v>5031047</v>
      </c>
      <c r="C2313" t="s">
        <v>27</v>
      </c>
      <c r="D2313">
        <v>45</v>
      </c>
      <c r="E2313" s="10">
        <v>35.020000000000003</v>
      </c>
      <c r="F2313" s="10">
        <v>1575.9</v>
      </c>
      <c r="G2313" s="10">
        <v>1418.31</v>
      </c>
      <c r="H2313">
        <v>10</v>
      </c>
      <c r="I2313" s="10" t="str">
        <f>_xlfn.XLOOKUP(Q1_2025[[#This Row],[Artikelnr]],Artikel_prijzen[Artnr],Artikel_prijzen[Groep],"")</f>
        <v/>
      </c>
      <c r="J2313" s="10" t="str">
        <f>_xlfn.XLOOKUP(Q1_2025[[#This Row],[Artikelnr]],Artikel_prijzen[Artnr],Artikel_prijzen[Prijs 2025],"")</f>
        <v/>
      </c>
      <c r="K2313" s="10" t="str">
        <f>IF(Q1_2025[[#This Row],[Artikelprijs]]&lt;&gt;"",IF(Q1_2025[[#This Row],[Stuksprijs]]=Q1_2025[[#This Row],[Artikelprijs]],"Prijs gelijk","Prijs wijkt af"),"")</f>
        <v/>
      </c>
      <c r="L2313" s="10"/>
      <c r="N2313" s="10">
        <f>IF(Q1_2025[[#This Row],[Prijstype]]="Artikelprijs",Q1_2025[[#This Row],[Artikelprijs]],Q1_2025[[#This Row],[Stuksprijs]])</f>
        <v>35.020000000000003</v>
      </c>
      <c r="O2313" s="10">
        <f>IF(Q1_2025[[#This Row],[Prijstype]]="Artikelprijs",Q1_2025[[#This Row],[Artikelprijs]] * Q1_2025[[#This Row],[Besteld]],Q1_2025[[#This Row],[Brutobedrag]])</f>
        <v>1575.9</v>
      </c>
      <c r="P2313" s="10">
        <f>IF(Q1_2025[[#This Row],[Prijstype]] = "Artikelprijs",Q1_2025[[#This Row],[Brutobedrag 2]]*(100-Q1_2025[[#This Row],[Relatiekorting percentage]])/100,Q1_2025[[#This Row],[Bruto - Rel.korting]])</f>
        <v>1418.31</v>
      </c>
    </row>
    <row r="2314" spans="1:16" x14ac:dyDescent="0.3">
      <c r="A2314" t="s">
        <v>343</v>
      </c>
      <c r="B2314">
        <v>5031049</v>
      </c>
      <c r="C2314" t="s">
        <v>14</v>
      </c>
      <c r="D2314">
        <v>29</v>
      </c>
      <c r="E2314" s="10">
        <v>35.020000000000003</v>
      </c>
      <c r="F2314" s="10">
        <v>1015.58</v>
      </c>
      <c r="G2314" s="10">
        <v>914.02</v>
      </c>
      <c r="H2314">
        <v>10</v>
      </c>
      <c r="I2314" s="10" t="str">
        <f>_xlfn.XLOOKUP(Q1_2025[[#This Row],[Artikelnr]],Artikel_prijzen[Artnr],Artikel_prijzen[Groep],"")</f>
        <v/>
      </c>
      <c r="J2314" s="10" t="str">
        <f>_xlfn.XLOOKUP(Q1_2025[[#This Row],[Artikelnr]],Artikel_prijzen[Artnr],Artikel_prijzen[Prijs 2025],"")</f>
        <v/>
      </c>
      <c r="K2314" s="10" t="str">
        <f>IF(Q1_2025[[#This Row],[Artikelprijs]]&lt;&gt;"",IF(Q1_2025[[#This Row],[Stuksprijs]]=Q1_2025[[#This Row],[Artikelprijs]],"Prijs gelijk","Prijs wijkt af"),"")</f>
        <v/>
      </c>
      <c r="L2314" s="10"/>
      <c r="N2314" s="10">
        <f>IF(Q1_2025[[#This Row],[Prijstype]]="Artikelprijs",Q1_2025[[#This Row],[Artikelprijs]],Q1_2025[[#This Row],[Stuksprijs]])</f>
        <v>35.020000000000003</v>
      </c>
      <c r="O2314" s="10">
        <f>IF(Q1_2025[[#This Row],[Prijstype]]="Artikelprijs",Q1_2025[[#This Row],[Artikelprijs]] * Q1_2025[[#This Row],[Besteld]],Q1_2025[[#This Row],[Brutobedrag]])</f>
        <v>1015.58</v>
      </c>
      <c r="P2314" s="10">
        <f>IF(Q1_2025[[#This Row],[Prijstype]] = "Artikelprijs",Q1_2025[[#This Row],[Brutobedrag 2]]*(100-Q1_2025[[#This Row],[Relatiekorting percentage]])/100,Q1_2025[[#This Row],[Bruto - Rel.korting]])</f>
        <v>914.02</v>
      </c>
    </row>
    <row r="2315" spans="1:16" x14ac:dyDescent="0.3">
      <c r="A2315" t="s">
        <v>343</v>
      </c>
      <c r="B2315">
        <v>5031051</v>
      </c>
      <c r="C2315" t="s">
        <v>25</v>
      </c>
      <c r="D2315">
        <v>19</v>
      </c>
      <c r="E2315" s="10">
        <v>52.79</v>
      </c>
      <c r="F2315" s="10">
        <v>1003.01</v>
      </c>
      <c r="G2315" s="10">
        <v>902.71</v>
      </c>
      <c r="H2315">
        <v>10</v>
      </c>
      <c r="I2315" s="10" t="str">
        <f>_xlfn.XLOOKUP(Q1_2025[[#This Row],[Artikelnr]],Artikel_prijzen[Artnr],Artikel_prijzen[Groep],"")</f>
        <v/>
      </c>
      <c r="J2315" s="10" t="str">
        <f>_xlfn.XLOOKUP(Q1_2025[[#This Row],[Artikelnr]],Artikel_prijzen[Artnr],Artikel_prijzen[Prijs 2025],"")</f>
        <v/>
      </c>
      <c r="K2315" s="10" t="str">
        <f>IF(Q1_2025[[#This Row],[Artikelprijs]]&lt;&gt;"",IF(Q1_2025[[#This Row],[Stuksprijs]]=Q1_2025[[#This Row],[Artikelprijs]],"Prijs gelijk","Prijs wijkt af"),"")</f>
        <v/>
      </c>
      <c r="L2315" s="10"/>
      <c r="N2315" s="10">
        <f>IF(Q1_2025[[#This Row],[Prijstype]]="Artikelprijs",Q1_2025[[#This Row],[Artikelprijs]],Q1_2025[[#This Row],[Stuksprijs]])</f>
        <v>52.79</v>
      </c>
      <c r="O2315" s="10">
        <f>IF(Q1_2025[[#This Row],[Prijstype]]="Artikelprijs",Q1_2025[[#This Row],[Artikelprijs]] * Q1_2025[[#This Row],[Besteld]],Q1_2025[[#This Row],[Brutobedrag]])</f>
        <v>1003.01</v>
      </c>
      <c r="P2315" s="10">
        <f>IF(Q1_2025[[#This Row],[Prijstype]] = "Artikelprijs",Q1_2025[[#This Row],[Brutobedrag 2]]*(100-Q1_2025[[#This Row],[Relatiekorting percentage]])/100,Q1_2025[[#This Row],[Bruto - Rel.korting]])</f>
        <v>902.71</v>
      </c>
    </row>
    <row r="2316" spans="1:16" x14ac:dyDescent="0.3">
      <c r="A2316" t="s">
        <v>343</v>
      </c>
      <c r="B2316">
        <v>5031052</v>
      </c>
      <c r="C2316" t="s">
        <v>12</v>
      </c>
      <c r="D2316">
        <v>17</v>
      </c>
      <c r="E2316" s="10">
        <v>88.07</v>
      </c>
      <c r="F2316" s="10">
        <v>1497.19</v>
      </c>
      <c r="G2316" s="10">
        <v>1347.47</v>
      </c>
      <c r="H2316">
        <v>10</v>
      </c>
      <c r="I2316" s="10" t="str">
        <f>_xlfn.XLOOKUP(Q1_2025[[#This Row],[Artikelnr]],Artikel_prijzen[Artnr],Artikel_prijzen[Groep],"")</f>
        <v/>
      </c>
      <c r="J2316" s="10" t="str">
        <f>_xlfn.XLOOKUP(Q1_2025[[#This Row],[Artikelnr]],Artikel_prijzen[Artnr],Artikel_prijzen[Prijs 2025],"")</f>
        <v/>
      </c>
      <c r="K2316" s="10" t="str">
        <f>IF(Q1_2025[[#This Row],[Artikelprijs]]&lt;&gt;"",IF(Q1_2025[[#This Row],[Stuksprijs]]=Q1_2025[[#This Row],[Artikelprijs]],"Prijs gelijk","Prijs wijkt af"),"")</f>
        <v/>
      </c>
      <c r="L2316" s="10"/>
      <c r="N2316" s="10">
        <f>IF(Q1_2025[[#This Row],[Prijstype]]="Artikelprijs",Q1_2025[[#This Row],[Artikelprijs]],Q1_2025[[#This Row],[Stuksprijs]])</f>
        <v>88.07</v>
      </c>
      <c r="O2316" s="10">
        <f>IF(Q1_2025[[#This Row],[Prijstype]]="Artikelprijs",Q1_2025[[#This Row],[Artikelprijs]] * Q1_2025[[#This Row],[Besteld]],Q1_2025[[#This Row],[Brutobedrag]])</f>
        <v>1497.19</v>
      </c>
      <c r="P2316" s="10">
        <f>IF(Q1_2025[[#This Row],[Prijstype]] = "Artikelprijs",Q1_2025[[#This Row],[Brutobedrag 2]]*(100-Q1_2025[[#This Row],[Relatiekorting percentage]])/100,Q1_2025[[#This Row],[Bruto - Rel.korting]])</f>
        <v>1347.47</v>
      </c>
    </row>
    <row r="2317" spans="1:16" x14ac:dyDescent="0.3">
      <c r="A2317" t="s">
        <v>343</v>
      </c>
      <c r="B2317">
        <v>5031053</v>
      </c>
      <c r="C2317" t="s">
        <v>10</v>
      </c>
      <c r="D2317">
        <v>54</v>
      </c>
      <c r="E2317" s="10">
        <v>113.3</v>
      </c>
      <c r="F2317" s="10">
        <v>6118.2</v>
      </c>
      <c r="G2317" s="10">
        <v>5506.38</v>
      </c>
      <c r="H2317">
        <v>10</v>
      </c>
      <c r="I2317" s="10" t="str">
        <f>_xlfn.XLOOKUP(Q1_2025[[#This Row],[Artikelnr]],Artikel_prijzen[Artnr],Artikel_prijzen[Groep],"")</f>
        <v/>
      </c>
      <c r="J2317" s="10" t="str">
        <f>_xlfn.XLOOKUP(Q1_2025[[#This Row],[Artikelnr]],Artikel_prijzen[Artnr],Artikel_prijzen[Prijs 2025],"")</f>
        <v/>
      </c>
      <c r="K2317" s="10" t="str">
        <f>IF(Q1_2025[[#This Row],[Artikelprijs]]&lt;&gt;"",IF(Q1_2025[[#This Row],[Stuksprijs]]=Q1_2025[[#This Row],[Artikelprijs]],"Prijs gelijk","Prijs wijkt af"),"")</f>
        <v/>
      </c>
      <c r="L2317" s="10"/>
      <c r="N2317" s="10">
        <f>IF(Q1_2025[[#This Row],[Prijstype]]="Artikelprijs",Q1_2025[[#This Row],[Artikelprijs]],Q1_2025[[#This Row],[Stuksprijs]])</f>
        <v>113.3</v>
      </c>
      <c r="O2317" s="10">
        <f>IF(Q1_2025[[#This Row],[Prijstype]]="Artikelprijs",Q1_2025[[#This Row],[Artikelprijs]] * Q1_2025[[#This Row],[Besteld]],Q1_2025[[#This Row],[Brutobedrag]])</f>
        <v>6118.2</v>
      </c>
      <c r="P2317" s="10">
        <f>IF(Q1_2025[[#This Row],[Prijstype]] = "Artikelprijs",Q1_2025[[#This Row],[Brutobedrag 2]]*(100-Q1_2025[[#This Row],[Relatiekorting percentage]])/100,Q1_2025[[#This Row],[Bruto - Rel.korting]])</f>
        <v>5506.38</v>
      </c>
    </row>
    <row r="2318" spans="1:16" x14ac:dyDescent="0.3">
      <c r="A2318" t="s">
        <v>343</v>
      </c>
      <c r="B2318">
        <v>5030229</v>
      </c>
      <c r="C2318" t="s">
        <v>18</v>
      </c>
      <c r="D2318">
        <v>22</v>
      </c>
      <c r="E2318" s="10">
        <v>303.85000000000002</v>
      </c>
      <c r="F2318" s="10">
        <v>6684.7</v>
      </c>
      <c r="G2318" s="10">
        <v>6016.23</v>
      </c>
      <c r="H2318">
        <v>10</v>
      </c>
      <c r="I2318" s="10" t="str">
        <f>_xlfn.XLOOKUP(Q1_2025[[#This Row],[Artikelnr]],Artikel_prijzen[Artnr],Artikel_prijzen[Groep],"")</f>
        <v>Rigging</v>
      </c>
      <c r="J2318" s="10">
        <f>_xlfn.XLOOKUP(Q1_2025[[#This Row],[Artikelnr]],Artikel_prijzen[Artnr],Artikel_prijzen[Prijs 2025],"")</f>
        <v>295</v>
      </c>
      <c r="K2318" s="10" t="str">
        <f>IF(Q1_2025[[#This Row],[Artikelprijs]]&lt;&gt;"",IF(Q1_2025[[#This Row],[Stuksprijs]]=Q1_2025[[#This Row],[Artikelprijs]],"Prijs gelijk","Prijs wijkt af"),"")</f>
        <v>Prijs wijkt af</v>
      </c>
      <c r="L2318" s="10"/>
      <c r="M2318" t="s">
        <v>536</v>
      </c>
      <c r="N2318" s="10">
        <f>IF(Q1_2025[[#This Row],[Prijstype]]="Artikelprijs",Q1_2025[[#This Row],[Artikelprijs]],Q1_2025[[#This Row],[Stuksprijs]])</f>
        <v>295</v>
      </c>
      <c r="O2318" s="10">
        <f>IF(Q1_2025[[#This Row],[Prijstype]]="Artikelprijs",Q1_2025[[#This Row],[Artikelprijs]] * Q1_2025[[#This Row],[Besteld]],Q1_2025[[#This Row],[Brutobedrag]])</f>
        <v>6490</v>
      </c>
      <c r="P2318" s="10">
        <f>IF(Q1_2025[[#This Row],[Prijstype]] = "Artikelprijs",Q1_2025[[#This Row],[Brutobedrag 2]]*(100-Q1_2025[[#This Row],[Relatiekorting percentage]])/100,Q1_2025[[#This Row],[Bruto - Rel.korting]])</f>
        <v>5841</v>
      </c>
    </row>
    <row r="2319" spans="1:16" x14ac:dyDescent="0.3">
      <c r="A2319" t="s">
        <v>343</v>
      </c>
      <c r="B2319">
        <v>2004006</v>
      </c>
      <c r="C2319" t="s">
        <v>117</v>
      </c>
      <c r="D2319">
        <v>3</v>
      </c>
      <c r="E2319" s="10">
        <v>96.52</v>
      </c>
      <c r="F2319" s="10">
        <v>289.56</v>
      </c>
      <c r="G2319" s="10">
        <v>289.56</v>
      </c>
      <c r="H2319">
        <v>0</v>
      </c>
      <c r="I2319" s="10" t="str">
        <f>_xlfn.XLOOKUP(Q1_2025[[#This Row],[Artikelnr]],Artikel_prijzen[Artnr],Artikel_prijzen[Groep],"")</f>
        <v/>
      </c>
      <c r="J2319" s="10" t="str">
        <f>_xlfn.XLOOKUP(Q1_2025[[#This Row],[Artikelnr]],Artikel_prijzen[Artnr],Artikel_prijzen[Prijs 2025],"")</f>
        <v/>
      </c>
      <c r="K2319" s="10" t="str">
        <f>IF(Q1_2025[[#This Row],[Artikelprijs]]&lt;&gt;"",IF(Q1_2025[[#This Row],[Stuksprijs]]=Q1_2025[[#This Row],[Artikelprijs]],"Prijs gelijk","Prijs wijkt af"),"")</f>
        <v/>
      </c>
      <c r="L2319" s="10"/>
      <c r="N2319" s="10">
        <f>IF(Q1_2025[[#This Row],[Prijstype]]="Artikelprijs",Q1_2025[[#This Row],[Artikelprijs]],Q1_2025[[#This Row],[Stuksprijs]])</f>
        <v>96.52</v>
      </c>
      <c r="O2319" s="10">
        <f>IF(Q1_2025[[#This Row],[Prijstype]]="Artikelprijs",Q1_2025[[#This Row],[Artikelprijs]] * Q1_2025[[#This Row],[Besteld]],Q1_2025[[#This Row],[Brutobedrag]])</f>
        <v>289.56</v>
      </c>
      <c r="P2319" s="10">
        <f>IF(Q1_2025[[#This Row],[Prijstype]] = "Artikelprijs",Q1_2025[[#This Row],[Brutobedrag 2]]*(100-Q1_2025[[#This Row],[Relatiekorting percentage]])/100,Q1_2025[[#This Row],[Bruto - Rel.korting]])</f>
        <v>289.56</v>
      </c>
    </row>
    <row r="2320" spans="1:16" x14ac:dyDescent="0.3">
      <c r="A2320" t="s">
        <v>343</v>
      </c>
      <c r="B2320">
        <v>2004082</v>
      </c>
      <c r="C2320" t="s">
        <v>347</v>
      </c>
      <c r="D2320">
        <v>6</v>
      </c>
      <c r="E2320" s="10">
        <v>128.75</v>
      </c>
      <c r="F2320" s="10">
        <v>0</v>
      </c>
      <c r="G2320" s="10">
        <v>0</v>
      </c>
      <c r="H2320">
        <v>0</v>
      </c>
      <c r="I2320" s="10" t="str">
        <f>_xlfn.XLOOKUP(Q1_2025[[#This Row],[Artikelnr]],Artikel_prijzen[Artnr],Artikel_prijzen[Groep],"")</f>
        <v/>
      </c>
      <c r="J2320" s="10" t="str">
        <f>_xlfn.XLOOKUP(Q1_2025[[#This Row],[Artikelnr]],Artikel_prijzen[Artnr],Artikel_prijzen[Prijs 2025],"")</f>
        <v/>
      </c>
      <c r="K2320" s="10" t="str">
        <f>IF(Q1_2025[[#This Row],[Artikelprijs]]&lt;&gt;"",IF(Q1_2025[[#This Row],[Stuksprijs]]=Q1_2025[[#This Row],[Artikelprijs]],"Prijs gelijk","Prijs wijkt af"),"")</f>
        <v/>
      </c>
      <c r="L2320" s="10"/>
      <c r="N2320" s="10">
        <f>IF(Q1_2025[[#This Row],[Prijstype]]="Artikelprijs",Q1_2025[[#This Row],[Artikelprijs]],Q1_2025[[#This Row],[Stuksprijs]])</f>
        <v>128.75</v>
      </c>
      <c r="O2320" s="10">
        <f>IF(Q1_2025[[#This Row],[Prijstype]]="Artikelprijs",Q1_2025[[#This Row],[Artikelprijs]] * Q1_2025[[#This Row],[Besteld]],Q1_2025[[#This Row],[Brutobedrag]])</f>
        <v>0</v>
      </c>
      <c r="P2320" s="10">
        <f>IF(Q1_2025[[#This Row],[Prijstype]] = "Artikelprijs",Q1_2025[[#This Row],[Brutobedrag 2]]*(100-Q1_2025[[#This Row],[Relatiekorting percentage]])/100,Q1_2025[[#This Row],[Bruto - Rel.korting]])</f>
        <v>0</v>
      </c>
    </row>
    <row r="2321" spans="1:16" x14ac:dyDescent="0.3">
      <c r="A2321" t="s">
        <v>343</v>
      </c>
      <c r="B2321">
        <v>1007051</v>
      </c>
      <c r="C2321" t="s">
        <v>54</v>
      </c>
      <c r="D2321">
        <v>60</v>
      </c>
      <c r="E2321" s="10">
        <v>85.99</v>
      </c>
      <c r="F2321" s="10">
        <v>5159.3999999999996</v>
      </c>
      <c r="G2321" s="10">
        <v>4643.46</v>
      </c>
      <c r="H2321">
        <v>10</v>
      </c>
      <c r="I2321" s="10" t="str">
        <f>_xlfn.XLOOKUP(Q1_2025[[#This Row],[Artikelnr]],Artikel_prijzen[Artnr],Artikel_prijzen[Groep],"")</f>
        <v/>
      </c>
      <c r="J2321" s="10" t="str">
        <f>_xlfn.XLOOKUP(Q1_2025[[#This Row],[Artikelnr]],Artikel_prijzen[Artnr],Artikel_prijzen[Prijs 2025],"")</f>
        <v/>
      </c>
      <c r="K2321" s="10" t="str">
        <f>IF(Q1_2025[[#This Row],[Artikelprijs]]&lt;&gt;"",IF(Q1_2025[[#This Row],[Stuksprijs]]=Q1_2025[[#This Row],[Artikelprijs]],"Prijs gelijk","Prijs wijkt af"),"")</f>
        <v/>
      </c>
      <c r="L2321" s="10"/>
      <c r="N2321" s="10">
        <f>IF(Q1_2025[[#This Row],[Prijstype]]="Artikelprijs",Q1_2025[[#This Row],[Artikelprijs]],Q1_2025[[#This Row],[Stuksprijs]])</f>
        <v>85.99</v>
      </c>
      <c r="O2321" s="10">
        <f>IF(Q1_2025[[#This Row],[Prijstype]]="Artikelprijs",Q1_2025[[#This Row],[Artikelprijs]] * Q1_2025[[#This Row],[Besteld]],Q1_2025[[#This Row],[Brutobedrag]])</f>
        <v>5159.3999999999996</v>
      </c>
      <c r="P2321" s="10">
        <f>IF(Q1_2025[[#This Row],[Prijstype]] = "Artikelprijs",Q1_2025[[#This Row],[Brutobedrag 2]]*(100-Q1_2025[[#This Row],[Relatiekorting percentage]])/100,Q1_2025[[#This Row],[Bruto - Rel.korting]])</f>
        <v>4643.46</v>
      </c>
    </row>
    <row r="2322" spans="1:16" x14ac:dyDescent="0.3">
      <c r="A2322" t="s">
        <v>343</v>
      </c>
      <c r="B2322">
        <v>3002010</v>
      </c>
      <c r="C2322" t="s">
        <v>184</v>
      </c>
      <c r="D2322">
        <v>1</v>
      </c>
      <c r="E2322" s="10">
        <v>25.52</v>
      </c>
      <c r="F2322" s="10">
        <v>25.52</v>
      </c>
      <c r="G2322" s="10">
        <v>25.52</v>
      </c>
      <c r="H2322">
        <v>0</v>
      </c>
      <c r="I2322" s="10" t="str">
        <f>_xlfn.XLOOKUP(Q1_2025[[#This Row],[Artikelnr]],Artikel_prijzen[Artnr],Artikel_prijzen[Groep],"")</f>
        <v/>
      </c>
      <c r="J2322" s="10" t="str">
        <f>_xlfn.XLOOKUP(Q1_2025[[#This Row],[Artikelnr]],Artikel_prijzen[Artnr],Artikel_prijzen[Prijs 2025],"")</f>
        <v/>
      </c>
      <c r="K2322" s="10" t="str">
        <f>IF(Q1_2025[[#This Row],[Artikelprijs]]&lt;&gt;"",IF(Q1_2025[[#This Row],[Stuksprijs]]=Q1_2025[[#This Row],[Artikelprijs]],"Prijs gelijk","Prijs wijkt af"),"")</f>
        <v/>
      </c>
      <c r="L2322" s="10"/>
      <c r="N2322" s="10">
        <f>IF(Q1_2025[[#This Row],[Prijstype]]="Artikelprijs",Q1_2025[[#This Row],[Artikelprijs]],Q1_2025[[#This Row],[Stuksprijs]])</f>
        <v>25.52</v>
      </c>
      <c r="O2322" s="10">
        <f>IF(Q1_2025[[#This Row],[Prijstype]]="Artikelprijs",Q1_2025[[#This Row],[Artikelprijs]] * Q1_2025[[#This Row],[Besteld]],Q1_2025[[#This Row],[Brutobedrag]])</f>
        <v>25.52</v>
      </c>
      <c r="P2322" s="10">
        <f>IF(Q1_2025[[#This Row],[Prijstype]] = "Artikelprijs",Q1_2025[[#This Row],[Brutobedrag 2]]*(100-Q1_2025[[#This Row],[Relatiekorting percentage]])/100,Q1_2025[[#This Row],[Bruto - Rel.korting]])</f>
        <v>25.52</v>
      </c>
    </row>
    <row r="2323" spans="1:16" x14ac:dyDescent="0.3">
      <c r="A2323" t="s">
        <v>343</v>
      </c>
      <c r="B2323">
        <v>5040001</v>
      </c>
      <c r="C2323" t="s">
        <v>348</v>
      </c>
      <c r="D2323">
        <v>4</v>
      </c>
      <c r="E2323" s="10">
        <v>125</v>
      </c>
      <c r="F2323" s="10">
        <v>500</v>
      </c>
      <c r="G2323" s="10">
        <v>500</v>
      </c>
      <c r="H2323">
        <v>0</v>
      </c>
      <c r="I2323" s="10" t="str">
        <f>_xlfn.XLOOKUP(Q1_2025[[#This Row],[Artikelnr]],Artikel_prijzen[Artnr],Artikel_prijzen[Groep],"")</f>
        <v>AV</v>
      </c>
      <c r="J2323" s="10">
        <f>_xlfn.XLOOKUP(Q1_2025[[#This Row],[Artikelnr]],Artikel_prijzen[Artnr],Artikel_prijzen[Prijs 2025],"")</f>
        <v>125</v>
      </c>
      <c r="K2323" s="10" t="str">
        <f>IF(Q1_2025[[#This Row],[Artikelprijs]]&lt;&gt;"",IF(Q1_2025[[#This Row],[Stuksprijs]]=Q1_2025[[#This Row],[Artikelprijs]],"Prijs gelijk","Prijs wijkt af"),"")</f>
        <v>Prijs gelijk</v>
      </c>
      <c r="L2323" s="10"/>
      <c r="M2323" t="s">
        <v>536</v>
      </c>
      <c r="N2323" s="10">
        <f>IF(Q1_2025[[#This Row],[Prijstype]]="Artikelprijs",Q1_2025[[#This Row],[Artikelprijs]],Q1_2025[[#This Row],[Stuksprijs]])</f>
        <v>125</v>
      </c>
      <c r="O2323" s="10">
        <f>IF(Q1_2025[[#This Row],[Prijstype]]="Artikelprijs",Q1_2025[[#This Row],[Artikelprijs]] * Q1_2025[[#This Row],[Besteld]],Q1_2025[[#This Row],[Brutobedrag]])</f>
        <v>500</v>
      </c>
      <c r="P2323" s="10">
        <f>IF(Q1_2025[[#This Row],[Prijstype]] = "Artikelprijs",Q1_2025[[#This Row],[Brutobedrag 2]]*(100-Q1_2025[[#This Row],[Relatiekorting percentage]])/100,Q1_2025[[#This Row],[Bruto - Rel.korting]])</f>
        <v>500</v>
      </c>
    </row>
    <row r="2324" spans="1:16" x14ac:dyDescent="0.3">
      <c r="A2324" t="s">
        <v>343</v>
      </c>
      <c r="B2324">
        <v>5040032</v>
      </c>
      <c r="C2324" t="s">
        <v>349</v>
      </c>
      <c r="D2324">
        <v>4</v>
      </c>
      <c r="E2324" s="10">
        <v>18.75</v>
      </c>
      <c r="F2324" s="10">
        <v>75</v>
      </c>
      <c r="G2324" s="10">
        <v>75</v>
      </c>
      <c r="H2324">
        <v>0</v>
      </c>
      <c r="I2324" s="10" t="str">
        <f>_xlfn.XLOOKUP(Q1_2025[[#This Row],[Artikelnr]],Artikel_prijzen[Artnr],Artikel_prijzen[Groep],"")</f>
        <v/>
      </c>
      <c r="J2324" s="10" t="str">
        <f>_xlfn.XLOOKUP(Q1_2025[[#This Row],[Artikelnr]],Artikel_prijzen[Artnr],Artikel_prijzen[Prijs 2025],"")</f>
        <v/>
      </c>
      <c r="K2324" s="10" t="str">
        <f>IF(Q1_2025[[#This Row],[Artikelprijs]]&lt;&gt;"",IF(Q1_2025[[#This Row],[Stuksprijs]]=Q1_2025[[#This Row],[Artikelprijs]],"Prijs gelijk","Prijs wijkt af"),"")</f>
        <v/>
      </c>
      <c r="L2324" s="10"/>
      <c r="N2324" s="10">
        <f>IF(Q1_2025[[#This Row],[Prijstype]]="Artikelprijs",Q1_2025[[#This Row],[Artikelprijs]],Q1_2025[[#This Row],[Stuksprijs]])</f>
        <v>18.75</v>
      </c>
      <c r="O2324" s="10">
        <f>IF(Q1_2025[[#This Row],[Prijstype]]="Artikelprijs",Q1_2025[[#This Row],[Artikelprijs]] * Q1_2025[[#This Row],[Besteld]],Q1_2025[[#This Row],[Brutobedrag]])</f>
        <v>75</v>
      </c>
      <c r="P2324" s="10">
        <f>IF(Q1_2025[[#This Row],[Prijstype]] = "Artikelprijs",Q1_2025[[#This Row],[Brutobedrag 2]]*(100-Q1_2025[[#This Row],[Relatiekorting percentage]])/100,Q1_2025[[#This Row],[Bruto - Rel.korting]])</f>
        <v>75</v>
      </c>
    </row>
    <row r="2325" spans="1:16" x14ac:dyDescent="0.3">
      <c r="A2325" t="s">
        <v>343</v>
      </c>
      <c r="B2325">
        <v>5030228</v>
      </c>
      <c r="C2325" t="s">
        <v>113</v>
      </c>
      <c r="D2325">
        <v>2</v>
      </c>
      <c r="E2325" s="10">
        <v>236.9</v>
      </c>
      <c r="F2325" s="10">
        <v>473.8</v>
      </c>
      <c r="G2325" s="10">
        <v>473.8</v>
      </c>
      <c r="H2325">
        <v>0</v>
      </c>
      <c r="I2325" s="10" t="str">
        <f>_xlfn.XLOOKUP(Q1_2025[[#This Row],[Artikelnr]],Artikel_prijzen[Artnr],Artikel_prijzen[Groep],"")</f>
        <v>Rigging</v>
      </c>
      <c r="J2325" s="10">
        <f>_xlfn.XLOOKUP(Q1_2025[[#This Row],[Artikelnr]],Artikel_prijzen[Artnr],Artikel_prijzen[Prijs 2025],"")</f>
        <v>230</v>
      </c>
      <c r="K2325" s="10" t="str">
        <f>IF(Q1_2025[[#This Row],[Artikelprijs]]&lt;&gt;"",IF(Q1_2025[[#This Row],[Stuksprijs]]=Q1_2025[[#This Row],[Artikelprijs]],"Prijs gelijk","Prijs wijkt af"),"")</f>
        <v>Prijs wijkt af</v>
      </c>
      <c r="L2325" s="10"/>
      <c r="M2325" t="s">
        <v>536</v>
      </c>
      <c r="N2325" s="10">
        <f>IF(Q1_2025[[#This Row],[Prijstype]]="Artikelprijs",Q1_2025[[#This Row],[Artikelprijs]],Q1_2025[[#This Row],[Stuksprijs]])</f>
        <v>230</v>
      </c>
      <c r="O2325" s="10">
        <f>IF(Q1_2025[[#This Row],[Prijstype]]="Artikelprijs",Q1_2025[[#This Row],[Artikelprijs]] * Q1_2025[[#This Row],[Besteld]],Q1_2025[[#This Row],[Brutobedrag]])</f>
        <v>460</v>
      </c>
      <c r="P2325" s="10">
        <f>IF(Q1_2025[[#This Row],[Prijstype]] = "Artikelprijs",Q1_2025[[#This Row],[Brutobedrag 2]]*(100-Q1_2025[[#This Row],[Relatiekorting percentage]])/100,Q1_2025[[#This Row],[Bruto - Rel.korting]])</f>
        <v>460</v>
      </c>
    </row>
    <row r="2326" spans="1:16" x14ac:dyDescent="0.3">
      <c r="A2326" t="s">
        <v>343</v>
      </c>
      <c r="B2326">
        <v>5031053</v>
      </c>
      <c r="C2326" t="s">
        <v>10</v>
      </c>
      <c r="D2326">
        <v>4</v>
      </c>
      <c r="E2326" s="10">
        <v>113.3</v>
      </c>
      <c r="F2326" s="10">
        <v>453.2</v>
      </c>
      <c r="G2326" s="10">
        <v>453.2</v>
      </c>
      <c r="H2326">
        <v>0</v>
      </c>
      <c r="I2326" s="10" t="str">
        <f>_xlfn.XLOOKUP(Q1_2025[[#This Row],[Artikelnr]],Artikel_prijzen[Artnr],Artikel_prijzen[Groep],"")</f>
        <v/>
      </c>
      <c r="J2326" s="10" t="str">
        <f>_xlfn.XLOOKUP(Q1_2025[[#This Row],[Artikelnr]],Artikel_prijzen[Artnr],Artikel_prijzen[Prijs 2025],"")</f>
        <v/>
      </c>
      <c r="K2326" s="10" t="str">
        <f>IF(Q1_2025[[#This Row],[Artikelprijs]]&lt;&gt;"",IF(Q1_2025[[#This Row],[Stuksprijs]]=Q1_2025[[#This Row],[Artikelprijs]],"Prijs gelijk","Prijs wijkt af"),"")</f>
        <v/>
      </c>
      <c r="L2326" s="10"/>
      <c r="N2326" s="10">
        <f>IF(Q1_2025[[#This Row],[Prijstype]]="Artikelprijs",Q1_2025[[#This Row],[Artikelprijs]],Q1_2025[[#This Row],[Stuksprijs]])</f>
        <v>113.3</v>
      </c>
      <c r="O2326" s="10">
        <f>IF(Q1_2025[[#This Row],[Prijstype]]="Artikelprijs",Q1_2025[[#This Row],[Artikelprijs]] * Q1_2025[[#This Row],[Besteld]],Q1_2025[[#This Row],[Brutobedrag]])</f>
        <v>453.2</v>
      </c>
      <c r="P2326" s="10">
        <f>IF(Q1_2025[[#This Row],[Prijstype]] = "Artikelprijs",Q1_2025[[#This Row],[Brutobedrag 2]]*(100-Q1_2025[[#This Row],[Relatiekorting percentage]])/100,Q1_2025[[#This Row],[Bruto - Rel.korting]])</f>
        <v>453.2</v>
      </c>
    </row>
    <row r="2327" spans="1:16" x14ac:dyDescent="0.3">
      <c r="A2327" t="s">
        <v>343</v>
      </c>
      <c r="B2327">
        <v>2002096</v>
      </c>
      <c r="C2327" t="s">
        <v>26</v>
      </c>
      <c r="D2327">
        <v>1</v>
      </c>
      <c r="E2327" s="10">
        <v>29.75</v>
      </c>
      <c r="F2327" s="10">
        <v>29.75</v>
      </c>
      <c r="G2327" s="10">
        <v>29.75</v>
      </c>
      <c r="H2327">
        <v>0</v>
      </c>
      <c r="I2327" s="10" t="str">
        <f>_xlfn.XLOOKUP(Q1_2025[[#This Row],[Artikelnr]],Artikel_prijzen[Artnr],Artikel_prijzen[Groep],"")</f>
        <v/>
      </c>
      <c r="J2327" s="10" t="str">
        <f>_xlfn.XLOOKUP(Q1_2025[[#This Row],[Artikelnr]],Artikel_prijzen[Artnr],Artikel_prijzen[Prijs 2025],"")</f>
        <v/>
      </c>
      <c r="K2327" s="10" t="str">
        <f>IF(Q1_2025[[#This Row],[Artikelprijs]]&lt;&gt;"",IF(Q1_2025[[#This Row],[Stuksprijs]]=Q1_2025[[#This Row],[Artikelprijs]],"Prijs gelijk","Prijs wijkt af"),"")</f>
        <v/>
      </c>
      <c r="L2327" s="10"/>
      <c r="N2327" s="10">
        <f>IF(Q1_2025[[#This Row],[Prijstype]]="Artikelprijs",Q1_2025[[#This Row],[Artikelprijs]],Q1_2025[[#This Row],[Stuksprijs]])</f>
        <v>29.75</v>
      </c>
      <c r="O2327" s="10">
        <f>IF(Q1_2025[[#This Row],[Prijstype]]="Artikelprijs",Q1_2025[[#This Row],[Artikelprijs]] * Q1_2025[[#This Row],[Besteld]],Q1_2025[[#This Row],[Brutobedrag]])</f>
        <v>29.75</v>
      </c>
      <c r="P2327" s="10">
        <f>IF(Q1_2025[[#This Row],[Prijstype]] = "Artikelprijs",Q1_2025[[#This Row],[Brutobedrag 2]]*(100-Q1_2025[[#This Row],[Relatiekorting percentage]])/100,Q1_2025[[#This Row],[Bruto - Rel.korting]])</f>
        <v>29.75</v>
      </c>
    </row>
    <row r="2328" spans="1:16" x14ac:dyDescent="0.3">
      <c r="A2328" t="s">
        <v>343</v>
      </c>
      <c r="B2328">
        <v>5030234</v>
      </c>
      <c r="C2328" t="s">
        <v>155</v>
      </c>
      <c r="D2328">
        <v>3</v>
      </c>
      <c r="E2328" s="10">
        <v>180.25</v>
      </c>
      <c r="F2328" s="10">
        <v>540.75</v>
      </c>
      <c r="G2328" s="10">
        <v>540.75</v>
      </c>
      <c r="H2328">
        <v>0</v>
      </c>
      <c r="I2328" s="10" t="str">
        <f>_xlfn.XLOOKUP(Q1_2025[[#This Row],[Artikelnr]],Artikel_prijzen[Artnr],Artikel_prijzen[Groep],"")</f>
        <v>Rigging</v>
      </c>
      <c r="J2328" s="10">
        <f>_xlfn.XLOOKUP(Q1_2025[[#This Row],[Artikelnr]],Artikel_prijzen[Artnr],Artikel_prijzen[Prijs 2025],"")</f>
        <v>175</v>
      </c>
      <c r="K2328" s="10" t="str">
        <f>IF(Q1_2025[[#This Row],[Artikelprijs]]&lt;&gt;"",IF(Q1_2025[[#This Row],[Stuksprijs]]=Q1_2025[[#This Row],[Artikelprijs]],"Prijs gelijk","Prijs wijkt af"),"")</f>
        <v>Prijs wijkt af</v>
      </c>
      <c r="L2328" s="10"/>
      <c r="M2328" t="s">
        <v>536</v>
      </c>
      <c r="N2328" s="10">
        <f>IF(Q1_2025[[#This Row],[Prijstype]]="Artikelprijs",Q1_2025[[#This Row],[Artikelprijs]],Q1_2025[[#This Row],[Stuksprijs]])</f>
        <v>175</v>
      </c>
      <c r="O2328" s="10">
        <f>IF(Q1_2025[[#This Row],[Prijstype]]="Artikelprijs",Q1_2025[[#This Row],[Artikelprijs]] * Q1_2025[[#This Row],[Besteld]],Q1_2025[[#This Row],[Brutobedrag]])</f>
        <v>525</v>
      </c>
      <c r="P2328" s="10">
        <f>IF(Q1_2025[[#This Row],[Prijstype]] = "Artikelprijs",Q1_2025[[#This Row],[Brutobedrag 2]]*(100-Q1_2025[[#This Row],[Relatiekorting percentage]])/100,Q1_2025[[#This Row],[Bruto - Rel.korting]])</f>
        <v>525</v>
      </c>
    </row>
    <row r="2329" spans="1:16" x14ac:dyDescent="0.3">
      <c r="A2329" t="s">
        <v>343</v>
      </c>
      <c r="B2329">
        <v>2004075</v>
      </c>
      <c r="C2329" t="s">
        <v>240</v>
      </c>
      <c r="D2329">
        <v>3</v>
      </c>
      <c r="E2329" s="10">
        <v>3.15</v>
      </c>
      <c r="F2329" s="10">
        <v>9.4499999999999993</v>
      </c>
      <c r="G2329" s="10">
        <v>9.4499999999999993</v>
      </c>
      <c r="H2329">
        <v>0</v>
      </c>
      <c r="I2329" s="10" t="str">
        <f>_xlfn.XLOOKUP(Q1_2025[[#This Row],[Artikelnr]],Artikel_prijzen[Artnr],Artikel_prijzen[Groep],"")</f>
        <v/>
      </c>
      <c r="J2329" s="10" t="str">
        <f>_xlfn.XLOOKUP(Q1_2025[[#This Row],[Artikelnr]],Artikel_prijzen[Artnr],Artikel_prijzen[Prijs 2025],"")</f>
        <v/>
      </c>
      <c r="K2329" s="10" t="str">
        <f>IF(Q1_2025[[#This Row],[Artikelprijs]]&lt;&gt;"",IF(Q1_2025[[#This Row],[Stuksprijs]]=Q1_2025[[#This Row],[Artikelprijs]],"Prijs gelijk","Prijs wijkt af"),"")</f>
        <v/>
      </c>
      <c r="L2329" s="10"/>
      <c r="N2329" s="10">
        <f>IF(Q1_2025[[#This Row],[Prijstype]]="Artikelprijs",Q1_2025[[#This Row],[Artikelprijs]],Q1_2025[[#This Row],[Stuksprijs]])</f>
        <v>3.15</v>
      </c>
      <c r="O2329" s="10">
        <f>IF(Q1_2025[[#This Row],[Prijstype]]="Artikelprijs",Q1_2025[[#This Row],[Artikelprijs]] * Q1_2025[[#This Row],[Besteld]],Q1_2025[[#This Row],[Brutobedrag]])</f>
        <v>9.4499999999999993</v>
      </c>
      <c r="P2329" s="10">
        <f>IF(Q1_2025[[#This Row],[Prijstype]] = "Artikelprijs",Q1_2025[[#This Row],[Brutobedrag 2]]*(100-Q1_2025[[#This Row],[Relatiekorting percentage]])/100,Q1_2025[[#This Row],[Bruto - Rel.korting]])</f>
        <v>9.4499999999999993</v>
      </c>
    </row>
    <row r="2330" spans="1:16" x14ac:dyDescent="0.3">
      <c r="A2330" t="s">
        <v>343</v>
      </c>
      <c r="B2330">
        <v>5030228</v>
      </c>
      <c r="C2330" t="s">
        <v>113</v>
      </c>
      <c r="D2330">
        <v>2</v>
      </c>
      <c r="E2330" s="10">
        <v>236.9</v>
      </c>
      <c r="F2330" s="10">
        <v>473.8</v>
      </c>
      <c r="G2330" s="10">
        <v>473.8</v>
      </c>
      <c r="H2330">
        <v>0</v>
      </c>
      <c r="I2330" s="10" t="str">
        <f>_xlfn.XLOOKUP(Q1_2025[[#This Row],[Artikelnr]],Artikel_prijzen[Artnr],Artikel_prijzen[Groep],"")</f>
        <v>Rigging</v>
      </c>
      <c r="J2330" s="10">
        <f>_xlfn.XLOOKUP(Q1_2025[[#This Row],[Artikelnr]],Artikel_prijzen[Artnr],Artikel_prijzen[Prijs 2025],"")</f>
        <v>230</v>
      </c>
      <c r="K2330" s="10" t="str">
        <f>IF(Q1_2025[[#This Row],[Artikelprijs]]&lt;&gt;"",IF(Q1_2025[[#This Row],[Stuksprijs]]=Q1_2025[[#This Row],[Artikelprijs]],"Prijs gelijk","Prijs wijkt af"),"")</f>
        <v>Prijs wijkt af</v>
      </c>
      <c r="L2330" s="10"/>
      <c r="M2330" t="s">
        <v>536</v>
      </c>
      <c r="N2330" s="10">
        <f>IF(Q1_2025[[#This Row],[Prijstype]]="Artikelprijs",Q1_2025[[#This Row],[Artikelprijs]],Q1_2025[[#This Row],[Stuksprijs]])</f>
        <v>230</v>
      </c>
      <c r="O2330" s="10">
        <f>IF(Q1_2025[[#This Row],[Prijstype]]="Artikelprijs",Q1_2025[[#This Row],[Artikelprijs]] * Q1_2025[[#This Row],[Besteld]],Q1_2025[[#This Row],[Brutobedrag]])</f>
        <v>460</v>
      </c>
      <c r="P2330" s="10">
        <f>IF(Q1_2025[[#This Row],[Prijstype]] = "Artikelprijs",Q1_2025[[#This Row],[Brutobedrag 2]]*(100-Q1_2025[[#This Row],[Relatiekorting percentage]])/100,Q1_2025[[#This Row],[Bruto - Rel.korting]])</f>
        <v>460</v>
      </c>
    </row>
    <row r="2331" spans="1:16" x14ac:dyDescent="0.3">
      <c r="A2331" t="s">
        <v>343</v>
      </c>
      <c r="B2331">
        <v>5031053</v>
      </c>
      <c r="C2331" t="s">
        <v>10</v>
      </c>
      <c r="D2331">
        <v>4</v>
      </c>
      <c r="E2331" s="10">
        <v>113.3</v>
      </c>
      <c r="F2331" s="10">
        <v>453.2</v>
      </c>
      <c r="G2331" s="10">
        <v>453.2</v>
      </c>
      <c r="H2331">
        <v>0</v>
      </c>
      <c r="I2331" s="10" t="str">
        <f>_xlfn.XLOOKUP(Q1_2025[[#This Row],[Artikelnr]],Artikel_prijzen[Artnr],Artikel_prijzen[Groep],"")</f>
        <v/>
      </c>
      <c r="J2331" s="10" t="str">
        <f>_xlfn.XLOOKUP(Q1_2025[[#This Row],[Artikelnr]],Artikel_prijzen[Artnr],Artikel_prijzen[Prijs 2025],"")</f>
        <v/>
      </c>
      <c r="K2331" s="10" t="str">
        <f>IF(Q1_2025[[#This Row],[Artikelprijs]]&lt;&gt;"",IF(Q1_2025[[#This Row],[Stuksprijs]]=Q1_2025[[#This Row],[Artikelprijs]],"Prijs gelijk","Prijs wijkt af"),"")</f>
        <v/>
      </c>
      <c r="L2331" s="10"/>
      <c r="N2331" s="10">
        <f>IF(Q1_2025[[#This Row],[Prijstype]]="Artikelprijs",Q1_2025[[#This Row],[Artikelprijs]],Q1_2025[[#This Row],[Stuksprijs]])</f>
        <v>113.3</v>
      </c>
      <c r="O2331" s="10">
        <f>IF(Q1_2025[[#This Row],[Prijstype]]="Artikelprijs",Q1_2025[[#This Row],[Artikelprijs]] * Q1_2025[[#This Row],[Besteld]],Q1_2025[[#This Row],[Brutobedrag]])</f>
        <v>453.2</v>
      </c>
      <c r="P2331" s="10">
        <f>IF(Q1_2025[[#This Row],[Prijstype]] = "Artikelprijs",Q1_2025[[#This Row],[Brutobedrag 2]]*(100-Q1_2025[[#This Row],[Relatiekorting percentage]])/100,Q1_2025[[#This Row],[Bruto - Rel.korting]])</f>
        <v>453.2</v>
      </c>
    </row>
    <row r="2332" spans="1:16" x14ac:dyDescent="0.3">
      <c r="A2332" t="s">
        <v>343</v>
      </c>
      <c r="B2332">
        <v>2002096</v>
      </c>
      <c r="C2332" t="s">
        <v>26</v>
      </c>
      <c r="D2332">
        <v>1</v>
      </c>
      <c r="E2332" s="10">
        <v>29.75</v>
      </c>
      <c r="F2332" s="10">
        <v>0</v>
      </c>
      <c r="G2332" s="10">
        <v>0</v>
      </c>
      <c r="H2332">
        <v>0</v>
      </c>
      <c r="I2332" s="10" t="str">
        <f>_xlfn.XLOOKUP(Q1_2025[[#This Row],[Artikelnr]],Artikel_prijzen[Artnr],Artikel_prijzen[Groep],"")</f>
        <v/>
      </c>
      <c r="J2332" s="10" t="str">
        <f>_xlfn.XLOOKUP(Q1_2025[[#This Row],[Artikelnr]],Artikel_prijzen[Artnr],Artikel_prijzen[Prijs 2025],"")</f>
        <v/>
      </c>
      <c r="K2332" s="10" t="str">
        <f>IF(Q1_2025[[#This Row],[Artikelprijs]]&lt;&gt;"",IF(Q1_2025[[#This Row],[Stuksprijs]]=Q1_2025[[#This Row],[Artikelprijs]],"Prijs gelijk","Prijs wijkt af"),"")</f>
        <v/>
      </c>
      <c r="L2332" s="10"/>
      <c r="N2332" s="10">
        <f>IF(Q1_2025[[#This Row],[Prijstype]]="Artikelprijs",Q1_2025[[#This Row],[Artikelprijs]],Q1_2025[[#This Row],[Stuksprijs]])</f>
        <v>29.75</v>
      </c>
      <c r="O2332" s="10">
        <f>IF(Q1_2025[[#This Row],[Prijstype]]="Artikelprijs",Q1_2025[[#This Row],[Artikelprijs]] * Q1_2025[[#This Row],[Besteld]],Q1_2025[[#This Row],[Brutobedrag]])</f>
        <v>0</v>
      </c>
      <c r="P2332" s="10">
        <f>IF(Q1_2025[[#This Row],[Prijstype]] = "Artikelprijs",Q1_2025[[#This Row],[Brutobedrag 2]]*(100-Q1_2025[[#This Row],[Relatiekorting percentage]])/100,Q1_2025[[#This Row],[Bruto - Rel.korting]])</f>
        <v>0</v>
      </c>
    </row>
    <row r="2333" spans="1:16" x14ac:dyDescent="0.3">
      <c r="A2333" t="s">
        <v>343</v>
      </c>
      <c r="B2333">
        <v>5030232</v>
      </c>
      <c r="C2333" t="s">
        <v>116</v>
      </c>
      <c r="D2333">
        <v>1</v>
      </c>
      <c r="E2333" s="10">
        <v>144.19999999999999</v>
      </c>
      <c r="F2333" s="10">
        <v>144.19999999999999</v>
      </c>
      <c r="G2333" s="10">
        <v>144.19999999999999</v>
      </c>
      <c r="H2333">
        <v>0</v>
      </c>
      <c r="I2333" s="10" t="str">
        <f>_xlfn.XLOOKUP(Q1_2025[[#This Row],[Artikelnr]],Artikel_prijzen[Artnr],Artikel_prijzen[Groep],"")</f>
        <v>Rigging</v>
      </c>
      <c r="J2333" s="10">
        <f>_xlfn.XLOOKUP(Q1_2025[[#This Row],[Artikelnr]],Artikel_prijzen[Artnr],Artikel_prijzen[Prijs 2025],"")</f>
        <v>140</v>
      </c>
      <c r="K2333" s="10" t="str">
        <f>IF(Q1_2025[[#This Row],[Artikelprijs]]&lt;&gt;"",IF(Q1_2025[[#This Row],[Stuksprijs]]=Q1_2025[[#This Row],[Artikelprijs]],"Prijs gelijk","Prijs wijkt af"),"")</f>
        <v>Prijs wijkt af</v>
      </c>
      <c r="L2333" s="10"/>
      <c r="M2333" t="s">
        <v>536</v>
      </c>
      <c r="N2333" s="10">
        <f>IF(Q1_2025[[#This Row],[Prijstype]]="Artikelprijs",Q1_2025[[#This Row],[Artikelprijs]],Q1_2025[[#This Row],[Stuksprijs]])</f>
        <v>140</v>
      </c>
      <c r="O2333" s="10">
        <f>IF(Q1_2025[[#This Row],[Prijstype]]="Artikelprijs",Q1_2025[[#This Row],[Artikelprijs]] * Q1_2025[[#This Row],[Besteld]],Q1_2025[[#This Row],[Brutobedrag]])</f>
        <v>140</v>
      </c>
      <c r="P2333" s="10">
        <f>IF(Q1_2025[[#This Row],[Prijstype]] = "Artikelprijs",Q1_2025[[#This Row],[Brutobedrag 2]]*(100-Q1_2025[[#This Row],[Relatiekorting percentage]])/100,Q1_2025[[#This Row],[Bruto - Rel.korting]])</f>
        <v>140</v>
      </c>
    </row>
    <row r="2334" spans="1:16" x14ac:dyDescent="0.3">
      <c r="A2334" t="s">
        <v>343</v>
      </c>
      <c r="B2334">
        <v>3001043</v>
      </c>
      <c r="C2334" t="s">
        <v>70</v>
      </c>
      <c r="D2334">
        <v>1</v>
      </c>
      <c r="E2334" s="10">
        <v>13</v>
      </c>
      <c r="F2334" s="10">
        <v>0</v>
      </c>
      <c r="G2334" s="10">
        <v>0</v>
      </c>
      <c r="H2334">
        <v>0</v>
      </c>
      <c r="I2334" s="10" t="str">
        <f>_xlfn.XLOOKUP(Q1_2025[[#This Row],[Artikelnr]],Artikel_prijzen[Artnr],Artikel_prijzen[Groep],"")</f>
        <v/>
      </c>
      <c r="J2334" s="10" t="str">
        <f>_xlfn.XLOOKUP(Q1_2025[[#This Row],[Artikelnr]],Artikel_prijzen[Artnr],Artikel_prijzen[Prijs 2025],"")</f>
        <v/>
      </c>
      <c r="K2334" s="10" t="str">
        <f>IF(Q1_2025[[#This Row],[Artikelprijs]]&lt;&gt;"",IF(Q1_2025[[#This Row],[Stuksprijs]]=Q1_2025[[#This Row],[Artikelprijs]],"Prijs gelijk","Prijs wijkt af"),"")</f>
        <v/>
      </c>
      <c r="L2334" s="10"/>
      <c r="N2334" s="10">
        <f>IF(Q1_2025[[#This Row],[Prijstype]]="Artikelprijs",Q1_2025[[#This Row],[Artikelprijs]],Q1_2025[[#This Row],[Stuksprijs]])</f>
        <v>13</v>
      </c>
      <c r="O2334" s="10">
        <f>IF(Q1_2025[[#This Row],[Prijstype]]="Artikelprijs",Q1_2025[[#This Row],[Artikelprijs]] * Q1_2025[[#This Row],[Besteld]],Q1_2025[[#This Row],[Brutobedrag]])</f>
        <v>0</v>
      </c>
      <c r="P2334" s="10">
        <f>IF(Q1_2025[[#This Row],[Prijstype]] = "Artikelprijs",Q1_2025[[#This Row],[Brutobedrag 2]]*(100-Q1_2025[[#This Row],[Relatiekorting percentage]])/100,Q1_2025[[#This Row],[Bruto - Rel.korting]])</f>
        <v>0</v>
      </c>
    </row>
    <row r="2335" spans="1:16" x14ac:dyDescent="0.3">
      <c r="A2335" t="s">
        <v>343</v>
      </c>
      <c r="B2335">
        <v>1007028</v>
      </c>
      <c r="C2335" t="s">
        <v>35</v>
      </c>
      <c r="D2335">
        <v>6</v>
      </c>
      <c r="E2335" s="10">
        <v>115</v>
      </c>
      <c r="F2335" s="10">
        <v>690</v>
      </c>
      <c r="G2335" s="10">
        <v>690</v>
      </c>
      <c r="H2335">
        <v>0</v>
      </c>
      <c r="I2335" s="10" t="str">
        <f>_xlfn.XLOOKUP(Q1_2025[[#This Row],[Artikelnr]],Artikel_prijzen[Artnr],Artikel_prijzen[Groep],"")</f>
        <v/>
      </c>
      <c r="J2335" s="10" t="str">
        <f>_xlfn.XLOOKUP(Q1_2025[[#This Row],[Artikelnr]],Artikel_prijzen[Artnr],Artikel_prijzen[Prijs 2025],"")</f>
        <v/>
      </c>
      <c r="K2335" s="10" t="str">
        <f>IF(Q1_2025[[#This Row],[Artikelprijs]]&lt;&gt;"",IF(Q1_2025[[#This Row],[Stuksprijs]]=Q1_2025[[#This Row],[Artikelprijs]],"Prijs gelijk","Prijs wijkt af"),"")</f>
        <v/>
      </c>
      <c r="L2335" s="10"/>
      <c r="N2335" s="10">
        <f>IF(Q1_2025[[#This Row],[Prijstype]]="Artikelprijs",Q1_2025[[#This Row],[Artikelprijs]],Q1_2025[[#This Row],[Stuksprijs]])</f>
        <v>115</v>
      </c>
      <c r="O2335" s="10">
        <f>IF(Q1_2025[[#This Row],[Prijstype]]="Artikelprijs",Q1_2025[[#This Row],[Artikelprijs]] * Q1_2025[[#This Row],[Besteld]],Q1_2025[[#This Row],[Brutobedrag]])</f>
        <v>690</v>
      </c>
      <c r="P2335" s="10">
        <f>IF(Q1_2025[[#This Row],[Prijstype]] = "Artikelprijs",Q1_2025[[#This Row],[Brutobedrag 2]]*(100-Q1_2025[[#This Row],[Relatiekorting percentage]])/100,Q1_2025[[#This Row],[Bruto - Rel.korting]])</f>
        <v>690</v>
      </c>
    </row>
    <row r="2336" spans="1:16" x14ac:dyDescent="0.3">
      <c r="A2336" t="s">
        <v>343</v>
      </c>
      <c r="B2336">
        <v>1007028</v>
      </c>
      <c r="C2336" t="s">
        <v>35</v>
      </c>
      <c r="D2336">
        <v>2</v>
      </c>
      <c r="E2336" s="10">
        <v>115</v>
      </c>
      <c r="F2336" s="10">
        <v>0</v>
      </c>
      <c r="G2336" s="10">
        <v>0</v>
      </c>
      <c r="H2336">
        <v>0</v>
      </c>
      <c r="I2336" s="10" t="str">
        <f>_xlfn.XLOOKUP(Q1_2025[[#This Row],[Artikelnr]],Artikel_prijzen[Artnr],Artikel_prijzen[Groep],"")</f>
        <v/>
      </c>
      <c r="J2336" s="10" t="str">
        <f>_xlfn.XLOOKUP(Q1_2025[[#This Row],[Artikelnr]],Artikel_prijzen[Artnr],Artikel_prijzen[Prijs 2025],"")</f>
        <v/>
      </c>
      <c r="K2336" s="10" t="str">
        <f>IF(Q1_2025[[#This Row],[Artikelprijs]]&lt;&gt;"",IF(Q1_2025[[#This Row],[Stuksprijs]]=Q1_2025[[#This Row],[Artikelprijs]],"Prijs gelijk","Prijs wijkt af"),"")</f>
        <v/>
      </c>
      <c r="L2336" s="10"/>
      <c r="N2336" s="10">
        <f>IF(Q1_2025[[#This Row],[Prijstype]]="Artikelprijs",Q1_2025[[#This Row],[Artikelprijs]],Q1_2025[[#This Row],[Stuksprijs]])</f>
        <v>115</v>
      </c>
      <c r="O2336" s="10">
        <f>IF(Q1_2025[[#This Row],[Prijstype]]="Artikelprijs",Q1_2025[[#This Row],[Artikelprijs]] * Q1_2025[[#This Row],[Besteld]],Q1_2025[[#This Row],[Brutobedrag]])</f>
        <v>0</v>
      </c>
      <c r="P2336" s="10">
        <f>IF(Q1_2025[[#This Row],[Prijstype]] = "Artikelprijs",Q1_2025[[#This Row],[Brutobedrag 2]]*(100-Q1_2025[[#This Row],[Relatiekorting percentage]])/100,Q1_2025[[#This Row],[Bruto - Rel.korting]])</f>
        <v>0</v>
      </c>
    </row>
    <row r="2337" spans="1:16" x14ac:dyDescent="0.3">
      <c r="A2337" t="s">
        <v>343</v>
      </c>
      <c r="B2337">
        <v>3001046</v>
      </c>
      <c r="C2337" t="s">
        <v>61</v>
      </c>
      <c r="D2337">
        <v>1</v>
      </c>
      <c r="E2337" s="10">
        <v>3.5</v>
      </c>
      <c r="F2337" s="10">
        <v>0</v>
      </c>
      <c r="G2337" s="10">
        <v>0</v>
      </c>
      <c r="H2337">
        <v>0</v>
      </c>
      <c r="I2337" s="10" t="str">
        <f>_xlfn.XLOOKUP(Q1_2025[[#This Row],[Artikelnr]],Artikel_prijzen[Artnr],Artikel_prijzen[Groep],"")</f>
        <v/>
      </c>
      <c r="J2337" s="10" t="str">
        <f>_xlfn.XLOOKUP(Q1_2025[[#This Row],[Artikelnr]],Artikel_prijzen[Artnr],Artikel_prijzen[Prijs 2025],"")</f>
        <v/>
      </c>
      <c r="K2337" s="10" t="str">
        <f>IF(Q1_2025[[#This Row],[Artikelprijs]]&lt;&gt;"",IF(Q1_2025[[#This Row],[Stuksprijs]]=Q1_2025[[#This Row],[Artikelprijs]],"Prijs gelijk","Prijs wijkt af"),"")</f>
        <v/>
      </c>
      <c r="L2337" s="10"/>
      <c r="N2337" s="10">
        <f>IF(Q1_2025[[#This Row],[Prijstype]]="Artikelprijs",Q1_2025[[#This Row],[Artikelprijs]],Q1_2025[[#This Row],[Stuksprijs]])</f>
        <v>3.5</v>
      </c>
      <c r="O2337" s="10">
        <f>IF(Q1_2025[[#This Row],[Prijstype]]="Artikelprijs",Q1_2025[[#This Row],[Artikelprijs]] * Q1_2025[[#This Row],[Besteld]],Q1_2025[[#This Row],[Brutobedrag]])</f>
        <v>0</v>
      </c>
      <c r="P2337" s="10">
        <f>IF(Q1_2025[[#This Row],[Prijstype]] = "Artikelprijs",Q1_2025[[#This Row],[Brutobedrag 2]]*(100-Q1_2025[[#This Row],[Relatiekorting percentage]])/100,Q1_2025[[#This Row],[Bruto - Rel.korting]])</f>
        <v>0</v>
      </c>
    </row>
    <row r="2338" spans="1:16" x14ac:dyDescent="0.3">
      <c r="A2338" t="s">
        <v>343</v>
      </c>
      <c r="B2338">
        <v>3001045</v>
      </c>
      <c r="C2338" t="s">
        <v>71</v>
      </c>
      <c r="D2338">
        <v>1</v>
      </c>
      <c r="E2338" s="10">
        <v>5</v>
      </c>
      <c r="F2338" s="10">
        <v>0</v>
      </c>
      <c r="G2338" s="10">
        <v>0</v>
      </c>
      <c r="H2338">
        <v>0</v>
      </c>
      <c r="I2338" s="10" t="str">
        <f>_xlfn.XLOOKUP(Q1_2025[[#This Row],[Artikelnr]],Artikel_prijzen[Artnr],Artikel_prijzen[Groep],"")</f>
        <v/>
      </c>
      <c r="J2338" s="10" t="str">
        <f>_xlfn.XLOOKUP(Q1_2025[[#This Row],[Artikelnr]],Artikel_prijzen[Artnr],Artikel_prijzen[Prijs 2025],"")</f>
        <v/>
      </c>
      <c r="K2338" s="10" t="str">
        <f>IF(Q1_2025[[#This Row],[Artikelprijs]]&lt;&gt;"",IF(Q1_2025[[#This Row],[Stuksprijs]]=Q1_2025[[#This Row],[Artikelprijs]],"Prijs gelijk","Prijs wijkt af"),"")</f>
        <v/>
      </c>
      <c r="L2338" s="10"/>
      <c r="N2338" s="10">
        <f>IF(Q1_2025[[#This Row],[Prijstype]]="Artikelprijs",Q1_2025[[#This Row],[Artikelprijs]],Q1_2025[[#This Row],[Stuksprijs]])</f>
        <v>5</v>
      </c>
      <c r="O2338" s="10">
        <f>IF(Q1_2025[[#This Row],[Prijstype]]="Artikelprijs",Q1_2025[[#This Row],[Artikelprijs]] * Q1_2025[[#This Row],[Besteld]],Q1_2025[[#This Row],[Brutobedrag]])</f>
        <v>0</v>
      </c>
      <c r="P2338" s="10">
        <f>IF(Q1_2025[[#This Row],[Prijstype]] = "Artikelprijs",Q1_2025[[#This Row],[Brutobedrag 2]]*(100-Q1_2025[[#This Row],[Relatiekorting percentage]])/100,Q1_2025[[#This Row],[Bruto - Rel.korting]])</f>
        <v>0</v>
      </c>
    </row>
    <row r="2339" spans="1:16" x14ac:dyDescent="0.3">
      <c r="A2339" t="s">
        <v>343</v>
      </c>
      <c r="B2339">
        <v>3001037</v>
      </c>
      <c r="C2339" t="s">
        <v>64</v>
      </c>
      <c r="D2339">
        <v>6</v>
      </c>
      <c r="E2339" s="10">
        <v>4</v>
      </c>
      <c r="F2339" s="10">
        <v>0</v>
      </c>
      <c r="G2339" s="10">
        <v>0</v>
      </c>
      <c r="H2339">
        <v>0</v>
      </c>
      <c r="I2339" s="10" t="str">
        <f>_xlfn.XLOOKUP(Q1_2025[[#This Row],[Artikelnr]],Artikel_prijzen[Artnr],Artikel_prijzen[Groep],"")</f>
        <v/>
      </c>
      <c r="J2339" s="10" t="str">
        <f>_xlfn.XLOOKUP(Q1_2025[[#This Row],[Artikelnr]],Artikel_prijzen[Artnr],Artikel_prijzen[Prijs 2025],"")</f>
        <v/>
      </c>
      <c r="K2339" s="10" t="str">
        <f>IF(Q1_2025[[#This Row],[Artikelprijs]]&lt;&gt;"",IF(Q1_2025[[#This Row],[Stuksprijs]]=Q1_2025[[#This Row],[Artikelprijs]],"Prijs gelijk","Prijs wijkt af"),"")</f>
        <v/>
      </c>
      <c r="L2339" s="10"/>
      <c r="N2339" s="10">
        <f>IF(Q1_2025[[#This Row],[Prijstype]]="Artikelprijs",Q1_2025[[#This Row],[Artikelprijs]],Q1_2025[[#This Row],[Stuksprijs]])</f>
        <v>4</v>
      </c>
      <c r="O2339" s="10">
        <f>IF(Q1_2025[[#This Row],[Prijstype]]="Artikelprijs",Q1_2025[[#This Row],[Artikelprijs]] * Q1_2025[[#This Row],[Besteld]],Q1_2025[[#This Row],[Brutobedrag]])</f>
        <v>0</v>
      </c>
      <c r="P2339" s="10">
        <f>IF(Q1_2025[[#This Row],[Prijstype]] = "Artikelprijs",Q1_2025[[#This Row],[Brutobedrag 2]]*(100-Q1_2025[[#This Row],[Relatiekorting percentage]])/100,Q1_2025[[#This Row],[Bruto - Rel.korting]])</f>
        <v>0</v>
      </c>
    </row>
    <row r="2340" spans="1:16" x14ac:dyDescent="0.3">
      <c r="A2340" t="s">
        <v>343</v>
      </c>
      <c r="B2340">
        <v>3002022</v>
      </c>
      <c r="C2340" t="s">
        <v>195</v>
      </c>
      <c r="D2340">
        <v>1</v>
      </c>
      <c r="E2340" s="10">
        <v>76.02</v>
      </c>
      <c r="F2340" s="10">
        <v>76.02</v>
      </c>
      <c r="G2340" s="10">
        <v>64.62</v>
      </c>
      <c r="H2340">
        <v>15</v>
      </c>
      <c r="I2340" s="10" t="str">
        <f>_xlfn.XLOOKUP(Q1_2025[[#This Row],[Artikelnr]],Artikel_prijzen[Artnr],Artikel_prijzen[Groep],"")</f>
        <v/>
      </c>
      <c r="J2340" s="10" t="str">
        <f>_xlfn.XLOOKUP(Q1_2025[[#This Row],[Artikelnr]],Artikel_prijzen[Artnr],Artikel_prijzen[Prijs 2025],"")</f>
        <v/>
      </c>
      <c r="K2340" s="10" t="str">
        <f>IF(Q1_2025[[#This Row],[Artikelprijs]]&lt;&gt;"",IF(Q1_2025[[#This Row],[Stuksprijs]]=Q1_2025[[#This Row],[Artikelprijs]],"Prijs gelijk","Prijs wijkt af"),"")</f>
        <v/>
      </c>
      <c r="L2340" s="10"/>
      <c r="N2340" s="10">
        <f>IF(Q1_2025[[#This Row],[Prijstype]]="Artikelprijs",Q1_2025[[#This Row],[Artikelprijs]],Q1_2025[[#This Row],[Stuksprijs]])</f>
        <v>76.02</v>
      </c>
      <c r="O2340" s="10">
        <f>IF(Q1_2025[[#This Row],[Prijstype]]="Artikelprijs",Q1_2025[[#This Row],[Artikelprijs]] * Q1_2025[[#This Row],[Besteld]],Q1_2025[[#This Row],[Brutobedrag]])</f>
        <v>76.02</v>
      </c>
      <c r="P2340" s="10">
        <f>IF(Q1_2025[[#This Row],[Prijstype]] = "Artikelprijs",Q1_2025[[#This Row],[Brutobedrag 2]]*(100-Q1_2025[[#This Row],[Relatiekorting percentage]])/100,Q1_2025[[#This Row],[Bruto - Rel.korting]])</f>
        <v>64.62</v>
      </c>
    </row>
    <row r="2341" spans="1:16" x14ac:dyDescent="0.3">
      <c r="A2341" t="s">
        <v>343</v>
      </c>
      <c r="B2341">
        <v>3001013</v>
      </c>
      <c r="C2341" t="s">
        <v>325</v>
      </c>
      <c r="D2341">
        <v>1</v>
      </c>
      <c r="E2341" s="10">
        <v>17.89</v>
      </c>
      <c r="F2341" s="10">
        <v>17.89</v>
      </c>
      <c r="G2341" s="10">
        <v>15.21</v>
      </c>
      <c r="H2341">
        <v>15</v>
      </c>
      <c r="I2341" s="10" t="str">
        <f>_xlfn.XLOOKUP(Q1_2025[[#This Row],[Artikelnr]],Artikel_prijzen[Artnr],Artikel_prijzen[Groep],"")</f>
        <v/>
      </c>
      <c r="J2341" s="10" t="str">
        <f>_xlfn.XLOOKUP(Q1_2025[[#This Row],[Artikelnr]],Artikel_prijzen[Artnr],Artikel_prijzen[Prijs 2025],"")</f>
        <v/>
      </c>
      <c r="K2341" s="10" t="str">
        <f>IF(Q1_2025[[#This Row],[Artikelprijs]]&lt;&gt;"",IF(Q1_2025[[#This Row],[Stuksprijs]]=Q1_2025[[#This Row],[Artikelprijs]],"Prijs gelijk","Prijs wijkt af"),"")</f>
        <v/>
      </c>
      <c r="L2341" s="10"/>
      <c r="N2341" s="10">
        <f>IF(Q1_2025[[#This Row],[Prijstype]]="Artikelprijs",Q1_2025[[#This Row],[Artikelprijs]],Q1_2025[[#This Row],[Stuksprijs]])</f>
        <v>17.89</v>
      </c>
      <c r="O2341" s="10">
        <f>IF(Q1_2025[[#This Row],[Prijstype]]="Artikelprijs",Q1_2025[[#This Row],[Artikelprijs]] * Q1_2025[[#This Row],[Besteld]],Q1_2025[[#This Row],[Brutobedrag]])</f>
        <v>17.89</v>
      </c>
      <c r="P2341" s="10">
        <f>IF(Q1_2025[[#This Row],[Prijstype]] = "Artikelprijs",Q1_2025[[#This Row],[Brutobedrag 2]]*(100-Q1_2025[[#This Row],[Relatiekorting percentage]])/100,Q1_2025[[#This Row],[Bruto - Rel.korting]])</f>
        <v>15.21</v>
      </c>
    </row>
    <row r="2342" spans="1:16" x14ac:dyDescent="0.3">
      <c r="A2342" t="s">
        <v>343</v>
      </c>
      <c r="B2342">
        <v>3001044</v>
      </c>
      <c r="C2342" t="s">
        <v>47</v>
      </c>
      <c r="D2342">
        <v>3</v>
      </c>
      <c r="E2342" s="10">
        <v>26.83</v>
      </c>
      <c r="F2342" s="10">
        <v>80.489999999999995</v>
      </c>
      <c r="G2342" s="10">
        <v>68.42</v>
      </c>
      <c r="H2342">
        <v>15</v>
      </c>
      <c r="I2342" s="10" t="str">
        <f>_xlfn.XLOOKUP(Q1_2025[[#This Row],[Artikelnr]],Artikel_prijzen[Artnr],Artikel_prijzen[Groep],"")</f>
        <v/>
      </c>
      <c r="J2342" s="10" t="str">
        <f>_xlfn.XLOOKUP(Q1_2025[[#This Row],[Artikelnr]],Artikel_prijzen[Artnr],Artikel_prijzen[Prijs 2025],"")</f>
        <v/>
      </c>
      <c r="K2342" s="10" t="str">
        <f>IF(Q1_2025[[#This Row],[Artikelprijs]]&lt;&gt;"",IF(Q1_2025[[#This Row],[Stuksprijs]]=Q1_2025[[#This Row],[Artikelprijs]],"Prijs gelijk","Prijs wijkt af"),"")</f>
        <v/>
      </c>
      <c r="L2342" s="10"/>
      <c r="N2342" s="10">
        <f>IF(Q1_2025[[#This Row],[Prijstype]]="Artikelprijs",Q1_2025[[#This Row],[Artikelprijs]],Q1_2025[[#This Row],[Stuksprijs]])</f>
        <v>26.83</v>
      </c>
      <c r="O2342" s="10">
        <f>IF(Q1_2025[[#This Row],[Prijstype]]="Artikelprijs",Q1_2025[[#This Row],[Artikelprijs]] * Q1_2025[[#This Row],[Besteld]],Q1_2025[[#This Row],[Brutobedrag]])</f>
        <v>80.489999999999995</v>
      </c>
      <c r="P2342" s="10">
        <f>IF(Q1_2025[[#This Row],[Prijstype]] = "Artikelprijs",Q1_2025[[#This Row],[Brutobedrag 2]]*(100-Q1_2025[[#This Row],[Relatiekorting percentage]])/100,Q1_2025[[#This Row],[Bruto - Rel.korting]])</f>
        <v>68.42</v>
      </c>
    </row>
    <row r="2343" spans="1:16" x14ac:dyDescent="0.3">
      <c r="A2343" t="s">
        <v>343</v>
      </c>
      <c r="B2343">
        <v>3001044</v>
      </c>
      <c r="C2343" t="s">
        <v>47</v>
      </c>
      <c r="D2343">
        <v>1</v>
      </c>
      <c r="E2343" s="10">
        <v>26.83</v>
      </c>
      <c r="F2343" s="10">
        <v>0</v>
      </c>
      <c r="G2343" s="10">
        <v>0</v>
      </c>
      <c r="H2343">
        <v>15</v>
      </c>
      <c r="I2343" s="10" t="str">
        <f>_xlfn.XLOOKUP(Q1_2025[[#This Row],[Artikelnr]],Artikel_prijzen[Artnr],Artikel_prijzen[Groep],"")</f>
        <v/>
      </c>
      <c r="J2343" s="10" t="str">
        <f>_xlfn.XLOOKUP(Q1_2025[[#This Row],[Artikelnr]],Artikel_prijzen[Artnr],Artikel_prijzen[Prijs 2025],"")</f>
        <v/>
      </c>
      <c r="K2343" s="10" t="str">
        <f>IF(Q1_2025[[#This Row],[Artikelprijs]]&lt;&gt;"",IF(Q1_2025[[#This Row],[Stuksprijs]]=Q1_2025[[#This Row],[Artikelprijs]],"Prijs gelijk","Prijs wijkt af"),"")</f>
        <v/>
      </c>
      <c r="L2343" s="10"/>
      <c r="N2343" s="10">
        <f>IF(Q1_2025[[#This Row],[Prijstype]]="Artikelprijs",Q1_2025[[#This Row],[Artikelprijs]],Q1_2025[[#This Row],[Stuksprijs]])</f>
        <v>26.83</v>
      </c>
      <c r="O2343" s="10">
        <f>IF(Q1_2025[[#This Row],[Prijstype]]="Artikelprijs",Q1_2025[[#This Row],[Artikelprijs]] * Q1_2025[[#This Row],[Besteld]],Q1_2025[[#This Row],[Brutobedrag]])</f>
        <v>0</v>
      </c>
      <c r="P2343" s="10">
        <f>IF(Q1_2025[[#This Row],[Prijstype]] = "Artikelprijs",Q1_2025[[#This Row],[Brutobedrag 2]]*(100-Q1_2025[[#This Row],[Relatiekorting percentage]])/100,Q1_2025[[#This Row],[Bruto - Rel.korting]])</f>
        <v>0</v>
      </c>
    </row>
    <row r="2344" spans="1:16" x14ac:dyDescent="0.3">
      <c r="A2344" t="s">
        <v>343</v>
      </c>
      <c r="B2344">
        <v>5010017</v>
      </c>
      <c r="C2344" t="s">
        <v>248</v>
      </c>
      <c r="D2344">
        <v>5</v>
      </c>
      <c r="E2344" s="10">
        <v>48.93</v>
      </c>
      <c r="F2344" s="10">
        <v>244.65</v>
      </c>
      <c r="G2344" s="10">
        <v>207.95</v>
      </c>
      <c r="H2344">
        <v>15</v>
      </c>
      <c r="I2344" s="10" t="str">
        <f>_xlfn.XLOOKUP(Q1_2025[[#This Row],[Artikelnr]],Artikel_prijzen[Artnr],Artikel_prijzen[Groep],"")</f>
        <v/>
      </c>
      <c r="J2344" s="10" t="str">
        <f>_xlfn.XLOOKUP(Q1_2025[[#This Row],[Artikelnr]],Artikel_prijzen[Artnr],Artikel_prijzen[Prijs 2025],"")</f>
        <v/>
      </c>
      <c r="K2344" s="10" t="str">
        <f>IF(Q1_2025[[#This Row],[Artikelprijs]]&lt;&gt;"",IF(Q1_2025[[#This Row],[Stuksprijs]]=Q1_2025[[#This Row],[Artikelprijs]],"Prijs gelijk","Prijs wijkt af"),"")</f>
        <v/>
      </c>
      <c r="L2344" s="10"/>
      <c r="N2344" s="10">
        <f>IF(Q1_2025[[#This Row],[Prijstype]]="Artikelprijs",Q1_2025[[#This Row],[Artikelprijs]],Q1_2025[[#This Row],[Stuksprijs]])</f>
        <v>48.93</v>
      </c>
      <c r="O2344" s="10">
        <f>IF(Q1_2025[[#This Row],[Prijstype]]="Artikelprijs",Q1_2025[[#This Row],[Artikelprijs]] * Q1_2025[[#This Row],[Besteld]],Q1_2025[[#This Row],[Brutobedrag]])</f>
        <v>244.65</v>
      </c>
      <c r="P2344" s="10">
        <f>IF(Q1_2025[[#This Row],[Prijstype]] = "Artikelprijs",Q1_2025[[#This Row],[Brutobedrag 2]]*(100-Q1_2025[[#This Row],[Relatiekorting percentage]])/100,Q1_2025[[#This Row],[Bruto - Rel.korting]])</f>
        <v>207.95</v>
      </c>
    </row>
    <row r="2345" spans="1:16" x14ac:dyDescent="0.3">
      <c r="A2345" t="s">
        <v>343</v>
      </c>
      <c r="B2345">
        <v>1003011</v>
      </c>
      <c r="C2345" t="s">
        <v>247</v>
      </c>
      <c r="D2345">
        <v>6</v>
      </c>
      <c r="E2345" s="10">
        <v>30.45</v>
      </c>
      <c r="F2345" s="10">
        <v>182.7</v>
      </c>
      <c r="G2345" s="10">
        <v>155.29</v>
      </c>
      <c r="H2345">
        <v>15</v>
      </c>
      <c r="I2345" s="10" t="str">
        <f>_xlfn.XLOOKUP(Q1_2025[[#This Row],[Artikelnr]],Artikel_prijzen[Artnr],Artikel_prijzen[Groep],"")</f>
        <v/>
      </c>
      <c r="J2345" s="10" t="str">
        <f>_xlfn.XLOOKUP(Q1_2025[[#This Row],[Artikelnr]],Artikel_prijzen[Artnr],Artikel_prijzen[Prijs 2025],"")</f>
        <v/>
      </c>
      <c r="K2345" s="10" t="str">
        <f>IF(Q1_2025[[#This Row],[Artikelprijs]]&lt;&gt;"",IF(Q1_2025[[#This Row],[Stuksprijs]]=Q1_2025[[#This Row],[Artikelprijs]],"Prijs gelijk","Prijs wijkt af"),"")</f>
        <v/>
      </c>
      <c r="L2345" s="10"/>
      <c r="N2345" s="10">
        <f>IF(Q1_2025[[#This Row],[Prijstype]]="Artikelprijs",Q1_2025[[#This Row],[Artikelprijs]],Q1_2025[[#This Row],[Stuksprijs]])</f>
        <v>30.45</v>
      </c>
      <c r="O2345" s="10">
        <f>IF(Q1_2025[[#This Row],[Prijstype]]="Artikelprijs",Q1_2025[[#This Row],[Artikelprijs]] * Q1_2025[[#This Row],[Besteld]],Q1_2025[[#This Row],[Brutobedrag]])</f>
        <v>182.7</v>
      </c>
      <c r="P2345" s="10">
        <f>IF(Q1_2025[[#This Row],[Prijstype]] = "Artikelprijs",Q1_2025[[#This Row],[Brutobedrag 2]]*(100-Q1_2025[[#This Row],[Relatiekorting percentage]])/100,Q1_2025[[#This Row],[Bruto - Rel.korting]])</f>
        <v>155.29</v>
      </c>
    </row>
    <row r="2346" spans="1:16" x14ac:dyDescent="0.3">
      <c r="A2346" t="s">
        <v>343</v>
      </c>
      <c r="B2346">
        <v>1001019</v>
      </c>
      <c r="C2346" t="s">
        <v>267</v>
      </c>
      <c r="D2346">
        <v>2</v>
      </c>
      <c r="E2346" s="10">
        <v>51.98</v>
      </c>
      <c r="F2346" s="10">
        <v>103.96</v>
      </c>
      <c r="G2346" s="10">
        <v>88.37</v>
      </c>
      <c r="H2346">
        <v>15</v>
      </c>
      <c r="I2346" s="10" t="str">
        <f>_xlfn.XLOOKUP(Q1_2025[[#This Row],[Artikelnr]],Artikel_prijzen[Artnr],Artikel_prijzen[Groep],"")</f>
        <v/>
      </c>
      <c r="J2346" s="10" t="str">
        <f>_xlfn.XLOOKUP(Q1_2025[[#This Row],[Artikelnr]],Artikel_prijzen[Artnr],Artikel_prijzen[Prijs 2025],"")</f>
        <v/>
      </c>
      <c r="K2346" s="10" t="str">
        <f>IF(Q1_2025[[#This Row],[Artikelprijs]]&lt;&gt;"",IF(Q1_2025[[#This Row],[Stuksprijs]]=Q1_2025[[#This Row],[Artikelprijs]],"Prijs gelijk","Prijs wijkt af"),"")</f>
        <v/>
      </c>
      <c r="L2346" s="10"/>
      <c r="N2346" s="10">
        <f>IF(Q1_2025[[#This Row],[Prijstype]]="Artikelprijs",Q1_2025[[#This Row],[Artikelprijs]],Q1_2025[[#This Row],[Stuksprijs]])</f>
        <v>51.98</v>
      </c>
      <c r="O2346" s="10">
        <f>IF(Q1_2025[[#This Row],[Prijstype]]="Artikelprijs",Q1_2025[[#This Row],[Artikelprijs]] * Q1_2025[[#This Row],[Besteld]],Q1_2025[[#This Row],[Brutobedrag]])</f>
        <v>103.96</v>
      </c>
      <c r="P2346" s="10">
        <f>IF(Q1_2025[[#This Row],[Prijstype]] = "Artikelprijs",Q1_2025[[#This Row],[Brutobedrag 2]]*(100-Q1_2025[[#This Row],[Relatiekorting percentage]])/100,Q1_2025[[#This Row],[Bruto - Rel.korting]])</f>
        <v>88.37</v>
      </c>
    </row>
    <row r="2347" spans="1:16" x14ac:dyDescent="0.3">
      <c r="A2347" t="s">
        <v>343</v>
      </c>
      <c r="B2347">
        <v>1001019</v>
      </c>
      <c r="C2347" t="s">
        <v>267</v>
      </c>
      <c r="D2347">
        <v>1</v>
      </c>
      <c r="E2347" s="10">
        <v>51.98</v>
      </c>
      <c r="F2347" s="10">
        <v>0</v>
      </c>
      <c r="G2347" s="10">
        <v>0</v>
      </c>
      <c r="H2347">
        <v>15</v>
      </c>
      <c r="I2347" s="10" t="str">
        <f>_xlfn.XLOOKUP(Q1_2025[[#This Row],[Artikelnr]],Artikel_prijzen[Artnr],Artikel_prijzen[Groep],"")</f>
        <v/>
      </c>
      <c r="J2347" s="10" t="str">
        <f>_xlfn.XLOOKUP(Q1_2025[[#This Row],[Artikelnr]],Artikel_prijzen[Artnr],Artikel_prijzen[Prijs 2025],"")</f>
        <v/>
      </c>
      <c r="K2347" s="10" t="str">
        <f>IF(Q1_2025[[#This Row],[Artikelprijs]]&lt;&gt;"",IF(Q1_2025[[#This Row],[Stuksprijs]]=Q1_2025[[#This Row],[Artikelprijs]],"Prijs gelijk","Prijs wijkt af"),"")</f>
        <v/>
      </c>
      <c r="L2347" s="10"/>
      <c r="N2347" s="10">
        <f>IF(Q1_2025[[#This Row],[Prijstype]]="Artikelprijs",Q1_2025[[#This Row],[Artikelprijs]],Q1_2025[[#This Row],[Stuksprijs]])</f>
        <v>51.98</v>
      </c>
      <c r="O2347" s="10">
        <f>IF(Q1_2025[[#This Row],[Prijstype]]="Artikelprijs",Q1_2025[[#This Row],[Artikelprijs]] * Q1_2025[[#This Row],[Besteld]],Q1_2025[[#This Row],[Brutobedrag]])</f>
        <v>0</v>
      </c>
      <c r="P2347" s="10">
        <f>IF(Q1_2025[[#This Row],[Prijstype]] = "Artikelprijs",Q1_2025[[#This Row],[Brutobedrag 2]]*(100-Q1_2025[[#This Row],[Relatiekorting percentage]])/100,Q1_2025[[#This Row],[Bruto - Rel.korting]])</f>
        <v>0</v>
      </c>
    </row>
    <row r="2348" spans="1:16" x14ac:dyDescent="0.3">
      <c r="A2348" t="s">
        <v>343</v>
      </c>
      <c r="B2348">
        <v>1009130</v>
      </c>
      <c r="C2348" t="s">
        <v>250</v>
      </c>
      <c r="D2348">
        <v>1</v>
      </c>
      <c r="E2348" s="10">
        <v>24.73</v>
      </c>
      <c r="F2348" s="10">
        <v>24.73</v>
      </c>
      <c r="G2348" s="10">
        <v>21.02</v>
      </c>
      <c r="H2348">
        <v>15</v>
      </c>
      <c r="I2348" s="10" t="str">
        <f>_xlfn.XLOOKUP(Q1_2025[[#This Row],[Artikelnr]],Artikel_prijzen[Artnr],Artikel_prijzen[Groep],"")</f>
        <v/>
      </c>
      <c r="J2348" s="10" t="str">
        <f>_xlfn.XLOOKUP(Q1_2025[[#This Row],[Artikelnr]],Artikel_prijzen[Artnr],Artikel_prijzen[Prijs 2025],"")</f>
        <v/>
      </c>
      <c r="K2348" s="10" t="str">
        <f>IF(Q1_2025[[#This Row],[Artikelprijs]]&lt;&gt;"",IF(Q1_2025[[#This Row],[Stuksprijs]]=Q1_2025[[#This Row],[Artikelprijs]],"Prijs gelijk","Prijs wijkt af"),"")</f>
        <v/>
      </c>
      <c r="L2348" s="10"/>
      <c r="N2348" s="10">
        <f>IF(Q1_2025[[#This Row],[Prijstype]]="Artikelprijs",Q1_2025[[#This Row],[Artikelprijs]],Q1_2025[[#This Row],[Stuksprijs]])</f>
        <v>24.73</v>
      </c>
      <c r="O2348" s="10">
        <f>IF(Q1_2025[[#This Row],[Prijstype]]="Artikelprijs",Q1_2025[[#This Row],[Artikelprijs]] * Q1_2025[[#This Row],[Besteld]],Q1_2025[[#This Row],[Brutobedrag]])</f>
        <v>24.73</v>
      </c>
      <c r="P2348" s="10">
        <f>IF(Q1_2025[[#This Row],[Prijstype]] = "Artikelprijs",Q1_2025[[#This Row],[Brutobedrag 2]]*(100-Q1_2025[[#This Row],[Relatiekorting percentage]])/100,Q1_2025[[#This Row],[Bruto - Rel.korting]])</f>
        <v>21.02</v>
      </c>
    </row>
    <row r="2349" spans="1:16" x14ac:dyDescent="0.3">
      <c r="A2349" t="s">
        <v>343</v>
      </c>
      <c r="B2349">
        <v>3001046</v>
      </c>
      <c r="C2349" t="s">
        <v>61</v>
      </c>
      <c r="D2349">
        <v>10</v>
      </c>
      <c r="E2349" s="10">
        <v>3.5</v>
      </c>
      <c r="F2349" s="10">
        <v>0</v>
      </c>
      <c r="G2349" s="10">
        <v>0</v>
      </c>
      <c r="H2349">
        <v>15</v>
      </c>
      <c r="I2349" s="10" t="str">
        <f>_xlfn.XLOOKUP(Q1_2025[[#This Row],[Artikelnr]],Artikel_prijzen[Artnr],Artikel_prijzen[Groep],"")</f>
        <v/>
      </c>
      <c r="J2349" s="10" t="str">
        <f>_xlfn.XLOOKUP(Q1_2025[[#This Row],[Artikelnr]],Artikel_prijzen[Artnr],Artikel_prijzen[Prijs 2025],"")</f>
        <v/>
      </c>
      <c r="K2349" s="10" t="str">
        <f>IF(Q1_2025[[#This Row],[Artikelprijs]]&lt;&gt;"",IF(Q1_2025[[#This Row],[Stuksprijs]]=Q1_2025[[#This Row],[Artikelprijs]],"Prijs gelijk","Prijs wijkt af"),"")</f>
        <v/>
      </c>
      <c r="L2349" s="10"/>
      <c r="N2349" s="10">
        <f>IF(Q1_2025[[#This Row],[Prijstype]]="Artikelprijs",Q1_2025[[#This Row],[Artikelprijs]],Q1_2025[[#This Row],[Stuksprijs]])</f>
        <v>3.5</v>
      </c>
      <c r="O2349" s="10">
        <f>IF(Q1_2025[[#This Row],[Prijstype]]="Artikelprijs",Q1_2025[[#This Row],[Artikelprijs]] * Q1_2025[[#This Row],[Besteld]],Q1_2025[[#This Row],[Brutobedrag]])</f>
        <v>0</v>
      </c>
      <c r="P2349" s="10">
        <f>IF(Q1_2025[[#This Row],[Prijstype]] = "Artikelprijs",Q1_2025[[#This Row],[Brutobedrag 2]]*(100-Q1_2025[[#This Row],[Relatiekorting percentage]])/100,Q1_2025[[#This Row],[Bruto - Rel.korting]])</f>
        <v>0</v>
      </c>
    </row>
    <row r="2350" spans="1:16" x14ac:dyDescent="0.3">
      <c r="A2350" t="s">
        <v>343</v>
      </c>
      <c r="B2350">
        <v>3001035</v>
      </c>
      <c r="C2350" t="s">
        <v>62</v>
      </c>
      <c r="D2350">
        <v>4</v>
      </c>
      <c r="E2350" s="10">
        <v>2</v>
      </c>
      <c r="F2350" s="10">
        <v>0</v>
      </c>
      <c r="G2350" s="10">
        <v>0</v>
      </c>
      <c r="H2350">
        <v>15</v>
      </c>
      <c r="I2350" s="10" t="str">
        <f>_xlfn.XLOOKUP(Q1_2025[[#This Row],[Artikelnr]],Artikel_prijzen[Artnr],Artikel_prijzen[Groep],"")</f>
        <v/>
      </c>
      <c r="J2350" s="10" t="str">
        <f>_xlfn.XLOOKUP(Q1_2025[[#This Row],[Artikelnr]],Artikel_prijzen[Artnr],Artikel_prijzen[Prijs 2025],"")</f>
        <v/>
      </c>
      <c r="K2350" s="10" t="str">
        <f>IF(Q1_2025[[#This Row],[Artikelprijs]]&lt;&gt;"",IF(Q1_2025[[#This Row],[Stuksprijs]]=Q1_2025[[#This Row],[Artikelprijs]],"Prijs gelijk","Prijs wijkt af"),"")</f>
        <v/>
      </c>
      <c r="L2350" s="10"/>
      <c r="N2350" s="10">
        <f>IF(Q1_2025[[#This Row],[Prijstype]]="Artikelprijs",Q1_2025[[#This Row],[Artikelprijs]],Q1_2025[[#This Row],[Stuksprijs]])</f>
        <v>2</v>
      </c>
      <c r="O2350" s="10">
        <f>IF(Q1_2025[[#This Row],[Prijstype]]="Artikelprijs",Q1_2025[[#This Row],[Artikelprijs]] * Q1_2025[[#This Row],[Besteld]],Q1_2025[[#This Row],[Brutobedrag]])</f>
        <v>0</v>
      </c>
      <c r="P2350" s="10">
        <f>IF(Q1_2025[[#This Row],[Prijstype]] = "Artikelprijs",Q1_2025[[#This Row],[Brutobedrag 2]]*(100-Q1_2025[[#This Row],[Relatiekorting percentage]])/100,Q1_2025[[#This Row],[Bruto - Rel.korting]])</f>
        <v>0</v>
      </c>
    </row>
    <row r="2351" spans="1:16" x14ac:dyDescent="0.3">
      <c r="A2351" t="s">
        <v>343</v>
      </c>
      <c r="B2351">
        <v>3001036</v>
      </c>
      <c r="C2351" t="s">
        <v>63</v>
      </c>
      <c r="D2351">
        <v>5</v>
      </c>
      <c r="E2351" s="10">
        <v>3</v>
      </c>
      <c r="F2351" s="10">
        <v>0</v>
      </c>
      <c r="G2351" s="10">
        <v>0</v>
      </c>
      <c r="H2351">
        <v>15</v>
      </c>
      <c r="I2351" s="10" t="str">
        <f>_xlfn.XLOOKUP(Q1_2025[[#This Row],[Artikelnr]],Artikel_prijzen[Artnr],Artikel_prijzen[Groep],"")</f>
        <v/>
      </c>
      <c r="J2351" s="10" t="str">
        <f>_xlfn.XLOOKUP(Q1_2025[[#This Row],[Artikelnr]],Artikel_prijzen[Artnr],Artikel_prijzen[Prijs 2025],"")</f>
        <v/>
      </c>
      <c r="K2351" s="10" t="str">
        <f>IF(Q1_2025[[#This Row],[Artikelprijs]]&lt;&gt;"",IF(Q1_2025[[#This Row],[Stuksprijs]]=Q1_2025[[#This Row],[Artikelprijs]],"Prijs gelijk","Prijs wijkt af"),"")</f>
        <v/>
      </c>
      <c r="L2351" s="10"/>
      <c r="N2351" s="10">
        <f>IF(Q1_2025[[#This Row],[Prijstype]]="Artikelprijs",Q1_2025[[#This Row],[Artikelprijs]],Q1_2025[[#This Row],[Stuksprijs]])</f>
        <v>3</v>
      </c>
      <c r="O2351" s="10">
        <f>IF(Q1_2025[[#This Row],[Prijstype]]="Artikelprijs",Q1_2025[[#This Row],[Artikelprijs]] * Q1_2025[[#This Row],[Besteld]],Q1_2025[[#This Row],[Brutobedrag]])</f>
        <v>0</v>
      </c>
      <c r="P2351" s="10">
        <f>IF(Q1_2025[[#This Row],[Prijstype]] = "Artikelprijs",Q1_2025[[#This Row],[Brutobedrag 2]]*(100-Q1_2025[[#This Row],[Relatiekorting percentage]])/100,Q1_2025[[#This Row],[Bruto - Rel.korting]])</f>
        <v>0</v>
      </c>
    </row>
    <row r="2352" spans="1:16" x14ac:dyDescent="0.3">
      <c r="A2352" t="s">
        <v>343</v>
      </c>
      <c r="B2352">
        <v>3001037</v>
      </c>
      <c r="C2352" t="s">
        <v>64</v>
      </c>
      <c r="D2352">
        <v>5</v>
      </c>
      <c r="E2352" s="10">
        <v>4</v>
      </c>
      <c r="F2352" s="10">
        <v>0</v>
      </c>
      <c r="G2352" s="10">
        <v>0</v>
      </c>
      <c r="H2352">
        <v>15</v>
      </c>
      <c r="I2352" s="10" t="str">
        <f>_xlfn.XLOOKUP(Q1_2025[[#This Row],[Artikelnr]],Artikel_prijzen[Artnr],Artikel_prijzen[Groep],"")</f>
        <v/>
      </c>
      <c r="J2352" s="10" t="str">
        <f>_xlfn.XLOOKUP(Q1_2025[[#This Row],[Artikelnr]],Artikel_prijzen[Artnr],Artikel_prijzen[Prijs 2025],"")</f>
        <v/>
      </c>
      <c r="K2352" s="10" t="str">
        <f>IF(Q1_2025[[#This Row],[Artikelprijs]]&lt;&gt;"",IF(Q1_2025[[#This Row],[Stuksprijs]]=Q1_2025[[#This Row],[Artikelprijs]],"Prijs gelijk","Prijs wijkt af"),"")</f>
        <v/>
      </c>
      <c r="L2352" s="10"/>
      <c r="N2352" s="10">
        <f>IF(Q1_2025[[#This Row],[Prijstype]]="Artikelprijs",Q1_2025[[#This Row],[Artikelprijs]],Q1_2025[[#This Row],[Stuksprijs]])</f>
        <v>4</v>
      </c>
      <c r="O2352" s="10">
        <f>IF(Q1_2025[[#This Row],[Prijstype]]="Artikelprijs",Q1_2025[[#This Row],[Artikelprijs]] * Q1_2025[[#This Row],[Besteld]],Q1_2025[[#This Row],[Brutobedrag]])</f>
        <v>0</v>
      </c>
      <c r="P2352" s="10">
        <f>IF(Q1_2025[[#This Row],[Prijstype]] = "Artikelprijs",Q1_2025[[#This Row],[Brutobedrag 2]]*(100-Q1_2025[[#This Row],[Relatiekorting percentage]])/100,Q1_2025[[#This Row],[Bruto - Rel.korting]])</f>
        <v>0</v>
      </c>
    </row>
    <row r="2353" spans="1:16" x14ac:dyDescent="0.3">
      <c r="A2353" t="s">
        <v>343</v>
      </c>
      <c r="B2353">
        <v>3001038</v>
      </c>
      <c r="C2353" t="s">
        <v>65</v>
      </c>
      <c r="D2353">
        <v>4</v>
      </c>
      <c r="E2353" s="10">
        <v>6</v>
      </c>
      <c r="F2353" s="10">
        <v>0</v>
      </c>
      <c r="G2353" s="10">
        <v>0</v>
      </c>
      <c r="H2353">
        <v>15</v>
      </c>
      <c r="I2353" s="10" t="str">
        <f>_xlfn.XLOOKUP(Q1_2025[[#This Row],[Artikelnr]],Artikel_prijzen[Artnr],Artikel_prijzen[Groep],"")</f>
        <v/>
      </c>
      <c r="J2353" s="10" t="str">
        <f>_xlfn.XLOOKUP(Q1_2025[[#This Row],[Artikelnr]],Artikel_prijzen[Artnr],Artikel_prijzen[Prijs 2025],"")</f>
        <v/>
      </c>
      <c r="K2353" s="10" t="str">
        <f>IF(Q1_2025[[#This Row],[Artikelprijs]]&lt;&gt;"",IF(Q1_2025[[#This Row],[Stuksprijs]]=Q1_2025[[#This Row],[Artikelprijs]],"Prijs gelijk","Prijs wijkt af"),"")</f>
        <v/>
      </c>
      <c r="L2353" s="10"/>
      <c r="N2353" s="10">
        <f>IF(Q1_2025[[#This Row],[Prijstype]]="Artikelprijs",Q1_2025[[#This Row],[Artikelprijs]],Q1_2025[[#This Row],[Stuksprijs]])</f>
        <v>6</v>
      </c>
      <c r="O2353" s="10">
        <f>IF(Q1_2025[[#This Row],[Prijstype]]="Artikelprijs",Q1_2025[[#This Row],[Artikelprijs]] * Q1_2025[[#This Row],[Besteld]],Q1_2025[[#This Row],[Brutobedrag]])</f>
        <v>0</v>
      </c>
      <c r="P2353" s="10">
        <f>IF(Q1_2025[[#This Row],[Prijstype]] = "Artikelprijs",Q1_2025[[#This Row],[Brutobedrag 2]]*(100-Q1_2025[[#This Row],[Relatiekorting percentage]])/100,Q1_2025[[#This Row],[Bruto - Rel.korting]])</f>
        <v>0</v>
      </c>
    </row>
    <row r="2354" spans="1:16" x14ac:dyDescent="0.3">
      <c r="A2354" t="s">
        <v>343</v>
      </c>
      <c r="B2354">
        <v>3001040</v>
      </c>
      <c r="C2354" t="s">
        <v>67</v>
      </c>
      <c r="D2354">
        <v>3</v>
      </c>
      <c r="E2354" s="10">
        <v>8</v>
      </c>
      <c r="F2354" s="10">
        <v>0</v>
      </c>
      <c r="G2354" s="10">
        <v>0</v>
      </c>
      <c r="H2354">
        <v>15</v>
      </c>
      <c r="I2354" s="10" t="str">
        <f>_xlfn.XLOOKUP(Q1_2025[[#This Row],[Artikelnr]],Artikel_prijzen[Artnr],Artikel_prijzen[Groep],"")</f>
        <v/>
      </c>
      <c r="J2354" s="10" t="str">
        <f>_xlfn.XLOOKUP(Q1_2025[[#This Row],[Artikelnr]],Artikel_prijzen[Artnr],Artikel_prijzen[Prijs 2025],"")</f>
        <v/>
      </c>
      <c r="K2354" s="10" t="str">
        <f>IF(Q1_2025[[#This Row],[Artikelprijs]]&lt;&gt;"",IF(Q1_2025[[#This Row],[Stuksprijs]]=Q1_2025[[#This Row],[Artikelprijs]],"Prijs gelijk","Prijs wijkt af"),"")</f>
        <v/>
      </c>
      <c r="L2354" s="10"/>
      <c r="N2354" s="10">
        <f>IF(Q1_2025[[#This Row],[Prijstype]]="Artikelprijs",Q1_2025[[#This Row],[Artikelprijs]],Q1_2025[[#This Row],[Stuksprijs]])</f>
        <v>8</v>
      </c>
      <c r="O2354" s="10">
        <f>IF(Q1_2025[[#This Row],[Prijstype]]="Artikelprijs",Q1_2025[[#This Row],[Artikelprijs]] * Q1_2025[[#This Row],[Besteld]],Q1_2025[[#This Row],[Brutobedrag]])</f>
        <v>0</v>
      </c>
      <c r="P2354" s="10">
        <f>IF(Q1_2025[[#This Row],[Prijstype]] = "Artikelprijs",Q1_2025[[#This Row],[Brutobedrag 2]]*(100-Q1_2025[[#This Row],[Relatiekorting percentage]])/100,Q1_2025[[#This Row],[Bruto - Rel.korting]])</f>
        <v>0</v>
      </c>
    </row>
    <row r="2355" spans="1:16" x14ac:dyDescent="0.3">
      <c r="A2355" t="s">
        <v>343</v>
      </c>
      <c r="B2355">
        <v>3002022</v>
      </c>
      <c r="C2355" t="s">
        <v>195</v>
      </c>
      <c r="D2355">
        <v>1</v>
      </c>
      <c r="E2355" s="10">
        <v>76.02</v>
      </c>
      <c r="F2355" s="10">
        <v>76.02</v>
      </c>
      <c r="G2355" s="10">
        <v>64.62</v>
      </c>
      <c r="H2355">
        <v>15</v>
      </c>
      <c r="I2355" s="10" t="str">
        <f>_xlfn.XLOOKUP(Q1_2025[[#This Row],[Artikelnr]],Artikel_prijzen[Artnr],Artikel_prijzen[Groep],"")</f>
        <v/>
      </c>
      <c r="J2355" s="10" t="str">
        <f>_xlfn.XLOOKUP(Q1_2025[[#This Row],[Artikelnr]],Artikel_prijzen[Artnr],Artikel_prijzen[Prijs 2025],"")</f>
        <v/>
      </c>
      <c r="K2355" s="10" t="str">
        <f>IF(Q1_2025[[#This Row],[Artikelprijs]]&lt;&gt;"",IF(Q1_2025[[#This Row],[Stuksprijs]]=Q1_2025[[#This Row],[Artikelprijs]],"Prijs gelijk","Prijs wijkt af"),"")</f>
        <v/>
      </c>
      <c r="L2355" s="10"/>
      <c r="N2355" s="10">
        <f>IF(Q1_2025[[#This Row],[Prijstype]]="Artikelprijs",Q1_2025[[#This Row],[Artikelprijs]],Q1_2025[[#This Row],[Stuksprijs]])</f>
        <v>76.02</v>
      </c>
      <c r="O2355" s="10">
        <f>IF(Q1_2025[[#This Row],[Prijstype]]="Artikelprijs",Q1_2025[[#This Row],[Artikelprijs]] * Q1_2025[[#This Row],[Besteld]],Q1_2025[[#This Row],[Brutobedrag]])</f>
        <v>76.02</v>
      </c>
      <c r="P2355" s="10">
        <f>IF(Q1_2025[[#This Row],[Prijstype]] = "Artikelprijs",Q1_2025[[#This Row],[Brutobedrag 2]]*(100-Q1_2025[[#This Row],[Relatiekorting percentage]])/100,Q1_2025[[#This Row],[Bruto - Rel.korting]])</f>
        <v>64.62</v>
      </c>
    </row>
    <row r="2356" spans="1:16" x14ac:dyDescent="0.3">
      <c r="A2356" t="s">
        <v>343</v>
      </c>
      <c r="B2356">
        <v>3001044</v>
      </c>
      <c r="C2356" t="s">
        <v>47</v>
      </c>
      <c r="D2356">
        <v>3</v>
      </c>
      <c r="E2356" s="10">
        <v>26.83</v>
      </c>
      <c r="F2356" s="10">
        <v>80.489999999999995</v>
      </c>
      <c r="G2356" s="10">
        <v>68.42</v>
      </c>
      <c r="H2356">
        <v>15</v>
      </c>
      <c r="I2356" s="10" t="str">
        <f>_xlfn.XLOOKUP(Q1_2025[[#This Row],[Artikelnr]],Artikel_prijzen[Artnr],Artikel_prijzen[Groep],"")</f>
        <v/>
      </c>
      <c r="J2356" s="10" t="str">
        <f>_xlfn.XLOOKUP(Q1_2025[[#This Row],[Artikelnr]],Artikel_prijzen[Artnr],Artikel_prijzen[Prijs 2025],"")</f>
        <v/>
      </c>
      <c r="K2356" s="10" t="str">
        <f>IF(Q1_2025[[#This Row],[Artikelprijs]]&lt;&gt;"",IF(Q1_2025[[#This Row],[Stuksprijs]]=Q1_2025[[#This Row],[Artikelprijs]],"Prijs gelijk","Prijs wijkt af"),"")</f>
        <v/>
      </c>
      <c r="L2356" s="10"/>
      <c r="N2356" s="10">
        <f>IF(Q1_2025[[#This Row],[Prijstype]]="Artikelprijs",Q1_2025[[#This Row],[Artikelprijs]],Q1_2025[[#This Row],[Stuksprijs]])</f>
        <v>26.83</v>
      </c>
      <c r="O2356" s="10">
        <f>IF(Q1_2025[[#This Row],[Prijstype]]="Artikelprijs",Q1_2025[[#This Row],[Artikelprijs]] * Q1_2025[[#This Row],[Besteld]],Q1_2025[[#This Row],[Brutobedrag]])</f>
        <v>80.489999999999995</v>
      </c>
      <c r="P2356" s="10">
        <f>IF(Q1_2025[[#This Row],[Prijstype]] = "Artikelprijs",Q1_2025[[#This Row],[Brutobedrag 2]]*(100-Q1_2025[[#This Row],[Relatiekorting percentage]])/100,Q1_2025[[#This Row],[Bruto - Rel.korting]])</f>
        <v>68.42</v>
      </c>
    </row>
    <row r="2357" spans="1:16" x14ac:dyDescent="0.3">
      <c r="A2357" t="s">
        <v>343</v>
      </c>
      <c r="B2357">
        <v>3001044</v>
      </c>
      <c r="C2357" t="s">
        <v>47</v>
      </c>
      <c r="D2357">
        <v>1</v>
      </c>
      <c r="E2357" s="10">
        <v>26.83</v>
      </c>
      <c r="F2357" s="10">
        <v>0</v>
      </c>
      <c r="G2357" s="10">
        <v>0</v>
      </c>
      <c r="H2357">
        <v>15</v>
      </c>
      <c r="I2357" s="10" t="str">
        <f>_xlfn.XLOOKUP(Q1_2025[[#This Row],[Artikelnr]],Artikel_prijzen[Artnr],Artikel_prijzen[Groep],"")</f>
        <v/>
      </c>
      <c r="J2357" s="10" t="str">
        <f>_xlfn.XLOOKUP(Q1_2025[[#This Row],[Artikelnr]],Artikel_prijzen[Artnr],Artikel_prijzen[Prijs 2025],"")</f>
        <v/>
      </c>
      <c r="K2357" s="10" t="str">
        <f>IF(Q1_2025[[#This Row],[Artikelprijs]]&lt;&gt;"",IF(Q1_2025[[#This Row],[Stuksprijs]]=Q1_2025[[#This Row],[Artikelprijs]],"Prijs gelijk","Prijs wijkt af"),"")</f>
        <v/>
      </c>
      <c r="L2357" s="10"/>
      <c r="N2357" s="10">
        <f>IF(Q1_2025[[#This Row],[Prijstype]]="Artikelprijs",Q1_2025[[#This Row],[Artikelprijs]],Q1_2025[[#This Row],[Stuksprijs]])</f>
        <v>26.83</v>
      </c>
      <c r="O2357" s="10">
        <f>IF(Q1_2025[[#This Row],[Prijstype]]="Artikelprijs",Q1_2025[[#This Row],[Artikelprijs]] * Q1_2025[[#This Row],[Besteld]],Q1_2025[[#This Row],[Brutobedrag]])</f>
        <v>0</v>
      </c>
      <c r="P2357" s="10">
        <f>IF(Q1_2025[[#This Row],[Prijstype]] = "Artikelprijs",Q1_2025[[#This Row],[Brutobedrag 2]]*(100-Q1_2025[[#This Row],[Relatiekorting percentage]])/100,Q1_2025[[#This Row],[Bruto - Rel.korting]])</f>
        <v>0</v>
      </c>
    </row>
    <row r="2358" spans="1:16" x14ac:dyDescent="0.3">
      <c r="A2358" t="s">
        <v>343</v>
      </c>
      <c r="B2358">
        <v>5010017</v>
      </c>
      <c r="C2358" t="s">
        <v>248</v>
      </c>
      <c r="D2358">
        <v>6</v>
      </c>
      <c r="E2358" s="10">
        <v>48.93</v>
      </c>
      <c r="F2358" s="10">
        <v>293.58</v>
      </c>
      <c r="G2358" s="10">
        <v>249.54</v>
      </c>
      <c r="H2358">
        <v>15</v>
      </c>
      <c r="I2358" s="10" t="str">
        <f>_xlfn.XLOOKUP(Q1_2025[[#This Row],[Artikelnr]],Artikel_prijzen[Artnr],Artikel_prijzen[Groep],"")</f>
        <v/>
      </c>
      <c r="J2358" s="10" t="str">
        <f>_xlfn.XLOOKUP(Q1_2025[[#This Row],[Artikelnr]],Artikel_prijzen[Artnr],Artikel_prijzen[Prijs 2025],"")</f>
        <v/>
      </c>
      <c r="K2358" s="10" t="str">
        <f>IF(Q1_2025[[#This Row],[Artikelprijs]]&lt;&gt;"",IF(Q1_2025[[#This Row],[Stuksprijs]]=Q1_2025[[#This Row],[Artikelprijs]],"Prijs gelijk","Prijs wijkt af"),"")</f>
        <v/>
      </c>
      <c r="L2358" s="10"/>
      <c r="N2358" s="10">
        <f>IF(Q1_2025[[#This Row],[Prijstype]]="Artikelprijs",Q1_2025[[#This Row],[Artikelprijs]],Q1_2025[[#This Row],[Stuksprijs]])</f>
        <v>48.93</v>
      </c>
      <c r="O2358" s="10">
        <f>IF(Q1_2025[[#This Row],[Prijstype]]="Artikelprijs",Q1_2025[[#This Row],[Artikelprijs]] * Q1_2025[[#This Row],[Besteld]],Q1_2025[[#This Row],[Brutobedrag]])</f>
        <v>293.58</v>
      </c>
      <c r="P2358" s="10">
        <f>IF(Q1_2025[[#This Row],[Prijstype]] = "Artikelprijs",Q1_2025[[#This Row],[Brutobedrag 2]]*(100-Q1_2025[[#This Row],[Relatiekorting percentage]])/100,Q1_2025[[#This Row],[Bruto - Rel.korting]])</f>
        <v>249.54</v>
      </c>
    </row>
    <row r="2359" spans="1:16" x14ac:dyDescent="0.3">
      <c r="A2359" t="s">
        <v>343</v>
      </c>
      <c r="B2359">
        <v>5010017</v>
      </c>
      <c r="C2359" t="s">
        <v>248</v>
      </c>
      <c r="D2359">
        <v>1</v>
      </c>
      <c r="E2359" s="10">
        <v>48.93</v>
      </c>
      <c r="F2359" s="10">
        <v>0</v>
      </c>
      <c r="G2359" s="10">
        <v>0</v>
      </c>
      <c r="H2359">
        <v>0</v>
      </c>
      <c r="I2359" s="10" t="str">
        <f>_xlfn.XLOOKUP(Q1_2025[[#This Row],[Artikelnr]],Artikel_prijzen[Artnr],Artikel_prijzen[Groep],"")</f>
        <v/>
      </c>
      <c r="J2359" s="10" t="str">
        <f>_xlfn.XLOOKUP(Q1_2025[[#This Row],[Artikelnr]],Artikel_prijzen[Artnr],Artikel_prijzen[Prijs 2025],"")</f>
        <v/>
      </c>
      <c r="K2359" s="10" t="str">
        <f>IF(Q1_2025[[#This Row],[Artikelprijs]]&lt;&gt;"",IF(Q1_2025[[#This Row],[Stuksprijs]]=Q1_2025[[#This Row],[Artikelprijs]],"Prijs gelijk","Prijs wijkt af"),"")</f>
        <v/>
      </c>
      <c r="L2359" s="10"/>
      <c r="N2359" s="10">
        <f>IF(Q1_2025[[#This Row],[Prijstype]]="Artikelprijs",Q1_2025[[#This Row],[Artikelprijs]],Q1_2025[[#This Row],[Stuksprijs]])</f>
        <v>48.93</v>
      </c>
      <c r="O2359" s="10">
        <f>IF(Q1_2025[[#This Row],[Prijstype]]="Artikelprijs",Q1_2025[[#This Row],[Artikelprijs]] * Q1_2025[[#This Row],[Besteld]],Q1_2025[[#This Row],[Brutobedrag]])</f>
        <v>0</v>
      </c>
      <c r="P2359" s="10">
        <f>IF(Q1_2025[[#This Row],[Prijstype]] = "Artikelprijs",Q1_2025[[#This Row],[Brutobedrag 2]]*(100-Q1_2025[[#This Row],[Relatiekorting percentage]])/100,Q1_2025[[#This Row],[Bruto - Rel.korting]])</f>
        <v>0</v>
      </c>
    </row>
    <row r="2360" spans="1:16" x14ac:dyDescent="0.3">
      <c r="A2360" t="s">
        <v>343</v>
      </c>
      <c r="B2360">
        <v>1009130</v>
      </c>
      <c r="C2360" t="s">
        <v>250</v>
      </c>
      <c r="D2360">
        <v>1</v>
      </c>
      <c r="E2360" s="10">
        <v>24.73</v>
      </c>
      <c r="F2360" s="10">
        <v>24.73</v>
      </c>
      <c r="G2360" s="10">
        <v>21.02</v>
      </c>
      <c r="H2360">
        <v>15</v>
      </c>
      <c r="I2360" s="10" t="str">
        <f>_xlfn.XLOOKUP(Q1_2025[[#This Row],[Artikelnr]],Artikel_prijzen[Artnr],Artikel_prijzen[Groep],"")</f>
        <v/>
      </c>
      <c r="J2360" s="10" t="str">
        <f>_xlfn.XLOOKUP(Q1_2025[[#This Row],[Artikelnr]],Artikel_prijzen[Artnr],Artikel_prijzen[Prijs 2025],"")</f>
        <v/>
      </c>
      <c r="K2360" s="10" t="str">
        <f>IF(Q1_2025[[#This Row],[Artikelprijs]]&lt;&gt;"",IF(Q1_2025[[#This Row],[Stuksprijs]]=Q1_2025[[#This Row],[Artikelprijs]],"Prijs gelijk","Prijs wijkt af"),"")</f>
        <v/>
      </c>
      <c r="L2360" s="10"/>
      <c r="N2360" s="10">
        <f>IF(Q1_2025[[#This Row],[Prijstype]]="Artikelprijs",Q1_2025[[#This Row],[Artikelprijs]],Q1_2025[[#This Row],[Stuksprijs]])</f>
        <v>24.73</v>
      </c>
      <c r="O2360" s="10">
        <f>IF(Q1_2025[[#This Row],[Prijstype]]="Artikelprijs",Q1_2025[[#This Row],[Artikelprijs]] * Q1_2025[[#This Row],[Besteld]],Q1_2025[[#This Row],[Brutobedrag]])</f>
        <v>24.73</v>
      </c>
      <c r="P2360" s="10">
        <f>IF(Q1_2025[[#This Row],[Prijstype]] = "Artikelprijs",Q1_2025[[#This Row],[Brutobedrag 2]]*(100-Q1_2025[[#This Row],[Relatiekorting percentage]])/100,Q1_2025[[#This Row],[Bruto - Rel.korting]])</f>
        <v>21.02</v>
      </c>
    </row>
    <row r="2361" spans="1:16" x14ac:dyDescent="0.3">
      <c r="A2361" t="s">
        <v>343</v>
      </c>
      <c r="B2361">
        <v>3001035</v>
      </c>
      <c r="C2361" t="s">
        <v>62</v>
      </c>
      <c r="D2361">
        <v>5</v>
      </c>
      <c r="E2361" s="10">
        <v>2</v>
      </c>
      <c r="F2361" s="10">
        <v>0</v>
      </c>
      <c r="G2361" s="10">
        <v>0</v>
      </c>
      <c r="H2361">
        <v>15</v>
      </c>
      <c r="I2361" s="10" t="str">
        <f>_xlfn.XLOOKUP(Q1_2025[[#This Row],[Artikelnr]],Artikel_prijzen[Artnr],Artikel_prijzen[Groep],"")</f>
        <v/>
      </c>
      <c r="J2361" s="10" t="str">
        <f>_xlfn.XLOOKUP(Q1_2025[[#This Row],[Artikelnr]],Artikel_prijzen[Artnr],Artikel_prijzen[Prijs 2025],"")</f>
        <v/>
      </c>
      <c r="K2361" s="10" t="str">
        <f>IF(Q1_2025[[#This Row],[Artikelprijs]]&lt;&gt;"",IF(Q1_2025[[#This Row],[Stuksprijs]]=Q1_2025[[#This Row],[Artikelprijs]],"Prijs gelijk","Prijs wijkt af"),"")</f>
        <v/>
      </c>
      <c r="L2361" s="10"/>
      <c r="N2361" s="10">
        <f>IF(Q1_2025[[#This Row],[Prijstype]]="Artikelprijs",Q1_2025[[#This Row],[Artikelprijs]],Q1_2025[[#This Row],[Stuksprijs]])</f>
        <v>2</v>
      </c>
      <c r="O2361" s="10">
        <f>IF(Q1_2025[[#This Row],[Prijstype]]="Artikelprijs",Q1_2025[[#This Row],[Artikelprijs]] * Q1_2025[[#This Row],[Besteld]],Q1_2025[[#This Row],[Brutobedrag]])</f>
        <v>0</v>
      </c>
      <c r="P2361" s="10">
        <f>IF(Q1_2025[[#This Row],[Prijstype]] = "Artikelprijs",Q1_2025[[#This Row],[Brutobedrag 2]]*(100-Q1_2025[[#This Row],[Relatiekorting percentage]])/100,Q1_2025[[#This Row],[Bruto - Rel.korting]])</f>
        <v>0</v>
      </c>
    </row>
    <row r="2362" spans="1:16" x14ac:dyDescent="0.3">
      <c r="A2362" t="s">
        <v>343</v>
      </c>
      <c r="B2362">
        <v>3001036</v>
      </c>
      <c r="C2362" t="s">
        <v>63</v>
      </c>
      <c r="D2362">
        <v>5</v>
      </c>
      <c r="E2362" s="10">
        <v>3</v>
      </c>
      <c r="F2362" s="10">
        <v>0</v>
      </c>
      <c r="G2362" s="10">
        <v>0</v>
      </c>
      <c r="H2362">
        <v>15</v>
      </c>
      <c r="I2362" s="10" t="str">
        <f>_xlfn.XLOOKUP(Q1_2025[[#This Row],[Artikelnr]],Artikel_prijzen[Artnr],Artikel_prijzen[Groep],"")</f>
        <v/>
      </c>
      <c r="J2362" s="10" t="str">
        <f>_xlfn.XLOOKUP(Q1_2025[[#This Row],[Artikelnr]],Artikel_prijzen[Artnr],Artikel_prijzen[Prijs 2025],"")</f>
        <v/>
      </c>
      <c r="K2362" s="10" t="str">
        <f>IF(Q1_2025[[#This Row],[Artikelprijs]]&lt;&gt;"",IF(Q1_2025[[#This Row],[Stuksprijs]]=Q1_2025[[#This Row],[Artikelprijs]],"Prijs gelijk","Prijs wijkt af"),"")</f>
        <v/>
      </c>
      <c r="L2362" s="10"/>
      <c r="N2362" s="10">
        <f>IF(Q1_2025[[#This Row],[Prijstype]]="Artikelprijs",Q1_2025[[#This Row],[Artikelprijs]],Q1_2025[[#This Row],[Stuksprijs]])</f>
        <v>3</v>
      </c>
      <c r="O2362" s="10">
        <f>IF(Q1_2025[[#This Row],[Prijstype]]="Artikelprijs",Q1_2025[[#This Row],[Artikelprijs]] * Q1_2025[[#This Row],[Besteld]],Q1_2025[[#This Row],[Brutobedrag]])</f>
        <v>0</v>
      </c>
      <c r="P2362" s="10">
        <f>IF(Q1_2025[[#This Row],[Prijstype]] = "Artikelprijs",Q1_2025[[#This Row],[Brutobedrag 2]]*(100-Q1_2025[[#This Row],[Relatiekorting percentage]])/100,Q1_2025[[#This Row],[Bruto - Rel.korting]])</f>
        <v>0</v>
      </c>
    </row>
    <row r="2363" spans="1:16" x14ac:dyDescent="0.3">
      <c r="A2363" t="s">
        <v>343</v>
      </c>
      <c r="B2363">
        <v>3001037</v>
      </c>
      <c r="C2363" t="s">
        <v>64</v>
      </c>
      <c r="D2363">
        <v>5</v>
      </c>
      <c r="E2363" s="10">
        <v>4</v>
      </c>
      <c r="F2363" s="10">
        <v>0</v>
      </c>
      <c r="G2363" s="10">
        <v>0</v>
      </c>
      <c r="H2363">
        <v>15</v>
      </c>
      <c r="I2363" s="10" t="str">
        <f>_xlfn.XLOOKUP(Q1_2025[[#This Row],[Artikelnr]],Artikel_prijzen[Artnr],Artikel_prijzen[Groep],"")</f>
        <v/>
      </c>
      <c r="J2363" s="10" t="str">
        <f>_xlfn.XLOOKUP(Q1_2025[[#This Row],[Artikelnr]],Artikel_prijzen[Artnr],Artikel_prijzen[Prijs 2025],"")</f>
        <v/>
      </c>
      <c r="K2363" s="10" t="str">
        <f>IF(Q1_2025[[#This Row],[Artikelprijs]]&lt;&gt;"",IF(Q1_2025[[#This Row],[Stuksprijs]]=Q1_2025[[#This Row],[Artikelprijs]],"Prijs gelijk","Prijs wijkt af"),"")</f>
        <v/>
      </c>
      <c r="L2363" s="10"/>
      <c r="N2363" s="10">
        <f>IF(Q1_2025[[#This Row],[Prijstype]]="Artikelprijs",Q1_2025[[#This Row],[Artikelprijs]],Q1_2025[[#This Row],[Stuksprijs]])</f>
        <v>4</v>
      </c>
      <c r="O2363" s="10">
        <f>IF(Q1_2025[[#This Row],[Prijstype]]="Artikelprijs",Q1_2025[[#This Row],[Artikelprijs]] * Q1_2025[[#This Row],[Besteld]],Q1_2025[[#This Row],[Brutobedrag]])</f>
        <v>0</v>
      </c>
      <c r="P2363" s="10">
        <f>IF(Q1_2025[[#This Row],[Prijstype]] = "Artikelprijs",Q1_2025[[#This Row],[Brutobedrag 2]]*(100-Q1_2025[[#This Row],[Relatiekorting percentage]])/100,Q1_2025[[#This Row],[Bruto - Rel.korting]])</f>
        <v>0</v>
      </c>
    </row>
    <row r="2364" spans="1:16" x14ac:dyDescent="0.3">
      <c r="A2364" t="s">
        <v>343</v>
      </c>
      <c r="B2364">
        <v>3001038</v>
      </c>
      <c r="C2364" t="s">
        <v>65</v>
      </c>
      <c r="D2364">
        <v>5</v>
      </c>
      <c r="E2364" s="10">
        <v>6</v>
      </c>
      <c r="F2364" s="10">
        <v>0</v>
      </c>
      <c r="G2364" s="10">
        <v>0</v>
      </c>
      <c r="H2364">
        <v>15</v>
      </c>
      <c r="I2364" s="10" t="str">
        <f>_xlfn.XLOOKUP(Q1_2025[[#This Row],[Artikelnr]],Artikel_prijzen[Artnr],Artikel_prijzen[Groep],"")</f>
        <v/>
      </c>
      <c r="J2364" s="10" t="str">
        <f>_xlfn.XLOOKUP(Q1_2025[[#This Row],[Artikelnr]],Artikel_prijzen[Artnr],Artikel_prijzen[Prijs 2025],"")</f>
        <v/>
      </c>
      <c r="K2364" s="10" t="str">
        <f>IF(Q1_2025[[#This Row],[Artikelprijs]]&lt;&gt;"",IF(Q1_2025[[#This Row],[Stuksprijs]]=Q1_2025[[#This Row],[Artikelprijs]],"Prijs gelijk","Prijs wijkt af"),"")</f>
        <v/>
      </c>
      <c r="L2364" s="10"/>
      <c r="N2364" s="10">
        <f>IF(Q1_2025[[#This Row],[Prijstype]]="Artikelprijs",Q1_2025[[#This Row],[Artikelprijs]],Q1_2025[[#This Row],[Stuksprijs]])</f>
        <v>6</v>
      </c>
      <c r="O2364" s="10">
        <f>IF(Q1_2025[[#This Row],[Prijstype]]="Artikelprijs",Q1_2025[[#This Row],[Artikelprijs]] * Q1_2025[[#This Row],[Besteld]],Q1_2025[[#This Row],[Brutobedrag]])</f>
        <v>0</v>
      </c>
      <c r="P2364" s="10">
        <f>IF(Q1_2025[[#This Row],[Prijstype]] = "Artikelprijs",Q1_2025[[#This Row],[Brutobedrag 2]]*(100-Q1_2025[[#This Row],[Relatiekorting percentage]])/100,Q1_2025[[#This Row],[Bruto - Rel.korting]])</f>
        <v>0</v>
      </c>
    </row>
    <row r="2365" spans="1:16" x14ac:dyDescent="0.3">
      <c r="A2365" t="s">
        <v>343</v>
      </c>
      <c r="B2365">
        <v>3001040</v>
      </c>
      <c r="C2365" t="s">
        <v>67</v>
      </c>
      <c r="D2365">
        <v>3</v>
      </c>
      <c r="E2365" s="10">
        <v>8</v>
      </c>
      <c r="F2365" s="10">
        <v>0</v>
      </c>
      <c r="G2365" s="10">
        <v>0</v>
      </c>
      <c r="H2365">
        <v>15</v>
      </c>
      <c r="I2365" s="10" t="str">
        <f>_xlfn.XLOOKUP(Q1_2025[[#This Row],[Artikelnr]],Artikel_prijzen[Artnr],Artikel_prijzen[Groep],"")</f>
        <v/>
      </c>
      <c r="J2365" s="10" t="str">
        <f>_xlfn.XLOOKUP(Q1_2025[[#This Row],[Artikelnr]],Artikel_prijzen[Artnr],Artikel_prijzen[Prijs 2025],"")</f>
        <v/>
      </c>
      <c r="K2365" s="10" t="str">
        <f>IF(Q1_2025[[#This Row],[Artikelprijs]]&lt;&gt;"",IF(Q1_2025[[#This Row],[Stuksprijs]]=Q1_2025[[#This Row],[Artikelprijs]],"Prijs gelijk","Prijs wijkt af"),"")</f>
        <v/>
      </c>
      <c r="L2365" s="10"/>
      <c r="N2365" s="10">
        <f>IF(Q1_2025[[#This Row],[Prijstype]]="Artikelprijs",Q1_2025[[#This Row],[Artikelprijs]],Q1_2025[[#This Row],[Stuksprijs]])</f>
        <v>8</v>
      </c>
      <c r="O2365" s="10">
        <f>IF(Q1_2025[[#This Row],[Prijstype]]="Artikelprijs",Q1_2025[[#This Row],[Artikelprijs]] * Q1_2025[[#This Row],[Besteld]],Q1_2025[[#This Row],[Brutobedrag]])</f>
        <v>0</v>
      </c>
      <c r="P2365" s="10">
        <f>IF(Q1_2025[[#This Row],[Prijstype]] = "Artikelprijs",Q1_2025[[#This Row],[Brutobedrag 2]]*(100-Q1_2025[[#This Row],[Relatiekorting percentage]])/100,Q1_2025[[#This Row],[Bruto - Rel.korting]])</f>
        <v>0</v>
      </c>
    </row>
    <row r="2366" spans="1:16" x14ac:dyDescent="0.3">
      <c r="A2366" t="s">
        <v>343</v>
      </c>
      <c r="B2366">
        <v>3001046</v>
      </c>
      <c r="C2366" t="s">
        <v>61</v>
      </c>
      <c r="D2366">
        <v>3</v>
      </c>
      <c r="E2366" s="10">
        <v>3.5</v>
      </c>
      <c r="F2366" s="10">
        <v>0</v>
      </c>
      <c r="G2366" s="10">
        <v>0</v>
      </c>
      <c r="H2366">
        <v>15</v>
      </c>
      <c r="I2366" s="10" t="str">
        <f>_xlfn.XLOOKUP(Q1_2025[[#This Row],[Artikelnr]],Artikel_prijzen[Artnr],Artikel_prijzen[Groep],"")</f>
        <v/>
      </c>
      <c r="J2366" s="10" t="str">
        <f>_xlfn.XLOOKUP(Q1_2025[[#This Row],[Artikelnr]],Artikel_prijzen[Artnr],Artikel_prijzen[Prijs 2025],"")</f>
        <v/>
      </c>
      <c r="K2366" s="10" t="str">
        <f>IF(Q1_2025[[#This Row],[Artikelprijs]]&lt;&gt;"",IF(Q1_2025[[#This Row],[Stuksprijs]]=Q1_2025[[#This Row],[Artikelprijs]],"Prijs gelijk","Prijs wijkt af"),"")</f>
        <v/>
      </c>
      <c r="L2366" s="10"/>
      <c r="N2366" s="10">
        <f>IF(Q1_2025[[#This Row],[Prijstype]]="Artikelprijs",Q1_2025[[#This Row],[Artikelprijs]],Q1_2025[[#This Row],[Stuksprijs]])</f>
        <v>3.5</v>
      </c>
      <c r="O2366" s="10">
        <f>IF(Q1_2025[[#This Row],[Prijstype]]="Artikelprijs",Q1_2025[[#This Row],[Artikelprijs]] * Q1_2025[[#This Row],[Besteld]],Q1_2025[[#This Row],[Brutobedrag]])</f>
        <v>0</v>
      </c>
      <c r="P2366" s="10">
        <f>IF(Q1_2025[[#This Row],[Prijstype]] = "Artikelprijs",Q1_2025[[#This Row],[Brutobedrag 2]]*(100-Q1_2025[[#This Row],[Relatiekorting percentage]])/100,Q1_2025[[#This Row],[Bruto - Rel.korting]])</f>
        <v>0</v>
      </c>
    </row>
    <row r="2367" spans="1:16" x14ac:dyDescent="0.3">
      <c r="A2367" t="s">
        <v>343</v>
      </c>
      <c r="B2367">
        <v>3001047</v>
      </c>
      <c r="C2367" t="s">
        <v>201</v>
      </c>
      <c r="D2367">
        <v>5</v>
      </c>
      <c r="E2367" s="10">
        <v>5</v>
      </c>
      <c r="F2367" s="10">
        <v>0</v>
      </c>
      <c r="G2367" s="10">
        <v>0</v>
      </c>
      <c r="H2367">
        <v>15</v>
      </c>
      <c r="I2367" s="10" t="str">
        <f>_xlfn.XLOOKUP(Q1_2025[[#This Row],[Artikelnr]],Artikel_prijzen[Artnr],Artikel_prijzen[Groep],"")</f>
        <v/>
      </c>
      <c r="J2367" s="10" t="str">
        <f>_xlfn.XLOOKUP(Q1_2025[[#This Row],[Artikelnr]],Artikel_prijzen[Artnr],Artikel_prijzen[Prijs 2025],"")</f>
        <v/>
      </c>
      <c r="K2367" s="10" t="str">
        <f>IF(Q1_2025[[#This Row],[Artikelprijs]]&lt;&gt;"",IF(Q1_2025[[#This Row],[Stuksprijs]]=Q1_2025[[#This Row],[Artikelprijs]],"Prijs gelijk","Prijs wijkt af"),"")</f>
        <v/>
      </c>
      <c r="L2367" s="10"/>
      <c r="N2367" s="10">
        <f>IF(Q1_2025[[#This Row],[Prijstype]]="Artikelprijs",Q1_2025[[#This Row],[Artikelprijs]],Q1_2025[[#This Row],[Stuksprijs]])</f>
        <v>5</v>
      </c>
      <c r="O2367" s="10">
        <f>IF(Q1_2025[[#This Row],[Prijstype]]="Artikelprijs",Q1_2025[[#This Row],[Artikelprijs]] * Q1_2025[[#This Row],[Besteld]],Q1_2025[[#This Row],[Brutobedrag]])</f>
        <v>0</v>
      </c>
      <c r="P2367" s="10">
        <f>IF(Q1_2025[[#This Row],[Prijstype]] = "Artikelprijs",Q1_2025[[#This Row],[Brutobedrag 2]]*(100-Q1_2025[[#This Row],[Relatiekorting percentage]])/100,Q1_2025[[#This Row],[Bruto - Rel.korting]])</f>
        <v>0</v>
      </c>
    </row>
    <row r="2368" spans="1:16" x14ac:dyDescent="0.3">
      <c r="A2368" t="s">
        <v>343</v>
      </c>
      <c r="B2368">
        <v>5030228</v>
      </c>
      <c r="C2368" t="s">
        <v>113</v>
      </c>
      <c r="D2368">
        <v>2</v>
      </c>
      <c r="E2368" s="10">
        <v>236.9</v>
      </c>
      <c r="F2368" s="10">
        <v>473.8</v>
      </c>
      <c r="G2368" s="10">
        <v>473.8</v>
      </c>
      <c r="H2368">
        <v>0</v>
      </c>
      <c r="I2368" s="10" t="str">
        <f>_xlfn.XLOOKUP(Q1_2025[[#This Row],[Artikelnr]],Artikel_prijzen[Artnr],Artikel_prijzen[Groep],"")</f>
        <v>Rigging</v>
      </c>
      <c r="J2368" s="10">
        <f>_xlfn.XLOOKUP(Q1_2025[[#This Row],[Artikelnr]],Artikel_prijzen[Artnr],Artikel_prijzen[Prijs 2025],"")</f>
        <v>230</v>
      </c>
      <c r="K2368" s="10" t="str">
        <f>IF(Q1_2025[[#This Row],[Artikelprijs]]&lt;&gt;"",IF(Q1_2025[[#This Row],[Stuksprijs]]=Q1_2025[[#This Row],[Artikelprijs]],"Prijs gelijk","Prijs wijkt af"),"")</f>
        <v>Prijs wijkt af</v>
      </c>
      <c r="L2368" s="10"/>
      <c r="M2368" t="s">
        <v>536</v>
      </c>
      <c r="N2368" s="10">
        <f>IF(Q1_2025[[#This Row],[Prijstype]]="Artikelprijs",Q1_2025[[#This Row],[Artikelprijs]],Q1_2025[[#This Row],[Stuksprijs]])</f>
        <v>230</v>
      </c>
      <c r="O2368" s="10">
        <f>IF(Q1_2025[[#This Row],[Prijstype]]="Artikelprijs",Q1_2025[[#This Row],[Artikelprijs]] * Q1_2025[[#This Row],[Besteld]],Q1_2025[[#This Row],[Brutobedrag]])</f>
        <v>460</v>
      </c>
      <c r="P2368" s="10">
        <f>IF(Q1_2025[[#This Row],[Prijstype]] = "Artikelprijs",Q1_2025[[#This Row],[Brutobedrag 2]]*(100-Q1_2025[[#This Row],[Relatiekorting percentage]])/100,Q1_2025[[#This Row],[Bruto - Rel.korting]])</f>
        <v>460</v>
      </c>
    </row>
    <row r="2369" spans="1:16" x14ac:dyDescent="0.3">
      <c r="A2369" t="s">
        <v>343</v>
      </c>
      <c r="B2369">
        <v>5031009</v>
      </c>
      <c r="C2369" t="s">
        <v>141</v>
      </c>
      <c r="D2369">
        <v>2</v>
      </c>
      <c r="E2369" s="10">
        <v>89.61</v>
      </c>
      <c r="F2369" s="10">
        <v>179.22</v>
      </c>
      <c r="G2369" s="10">
        <v>179.22</v>
      </c>
      <c r="H2369">
        <v>0</v>
      </c>
      <c r="I2369" s="10" t="str">
        <f>_xlfn.XLOOKUP(Q1_2025[[#This Row],[Artikelnr]],Artikel_prijzen[Artnr],Artikel_prijzen[Groep],"")</f>
        <v/>
      </c>
      <c r="J2369" s="10" t="str">
        <f>_xlfn.XLOOKUP(Q1_2025[[#This Row],[Artikelnr]],Artikel_prijzen[Artnr],Artikel_prijzen[Prijs 2025],"")</f>
        <v/>
      </c>
      <c r="K2369" s="10" t="str">
        <f>IF(Q1_2025[[#This Row],[Artikelprijs]]&lt;&gt;"",IF(Q1_2025[[#This Row],[Stuksprijs]]=Q1_2025[[#This Row],[Artikelprijs]],"Prijs gelijk","Prijs wijkt af"),"")</f>
        <v/>
      </c>
      <c r="L2369" s="10"/>
      <c r="N2369" s="10">
        <f>IF(Q1_2025[[#This Row],[Prijstype]]="Artikelprijs",Q1_2025[[#This Row],[Artikelprijs]],Q1_2025[[#This Row],[Stuksprijs]])</f>
        <v>89.61</v>
      </c>
      <c r="O2369" s="10">
        <f>IF(Q1_2025[[#This Row],[Prijstype]]="Artikelprijs",Q1_2025[[#This Row],[Artikelprijs]] * Q1_2025[[#This Row],[Besteld]],Q1_2025[[#This Row],[Brutobedrag]])</f>
        <v>179.22</v>
      </c>
      <c r="P2369" s="10">
        <f>IF(Q1_2025[[#This Row],[Prijstype]] = "Artikelprijs",Q1_2025[[#This Row],[Brutobedrag 2]]*(100-Q1_2025[[#This Row],[Relatiekorting percentage]])/100,Q1_2025[[#This Row],[Bruto - Rel.korting]])</f>
        <v>179.22</v>
      </c>
    </row>
    <row r="2370" spans="1:16" x14ac:dyDescent="0.3">
      <c r="A2370" t="s">
        <v>343</v>
      </c>
      <c r="B2370">
        <v>2003007</v>
      </c>
      <c r="C2370" t="s">
        <v>350</v>
      </c>
      <c r="D2370">
        <v>3</v>
      </c>
      <c r="E2370" s="10">
        <v>1.5</v>
      </c>
      <c r="F2370" s="10">
        <v>0</v>
      </c>
      <c r="G2370" s="10">
        <v>0</v>
      </c>
      <c r="H2370">
        <v>0</v>
      </c>
      <c r="I2370" s="10" t="str">
        <f>_xlfn.XLOOKUP(Q1_2025[[#This Row],[Artikelnr]],Artikel_prijzen[Artnr],Artikel_prijzen[Groep],"")</f>
        <v/>
      </c>
      <c r="J2370" s="10" t="str">
        <f>_xlfn.XLOOKUP(Q1_2025[[#This Row],[Artikelnr]],Artikel_prijzen[Artnr],Artikel_prijzen[Prijs 2025],"")</f>
        <v/>
      </c>
      <c r="K2370" s="10" t="str">
        <f>IF(Q1_2025[[#This Row],[Artikelprijs]]&lt;&gt;"",IF(Q1_2025[[#This Row],[Stuksprijs]]=Q1_2025[[#This Row],[Artikelprijs]],"Prijs gelijk","Prijs wijkt af"),"")</f>
        <v/>
      </c>
      <c r="L2370" s="10"/>
      <c r="N2370" s="10">
        <f>IF(Q1_2025[[#This Row],[Prijstype]]="Artikelprijs",Q1_2025[[#This Row],[Artikelprijs]],Q1_2025[[#This Row],[Stuksprijs]])</f>
        <v>1.5</v>
      </c>
      <c r="O2370" s="10">
        <f>IF(Q1_2025[[#This Row],[Prijstype]]="Artikelprijs",Q1_2025[[#This Row],[Artikelprijs]] * Q1_2025[[#This Row],[Besteld]],Q1_2025[[#This Row],[Brutobedrag]])</f>
        <v>0</v>
      </c>
      <c r="P2370" s="10">
        <f>IF(Q1_2025[[#This Row],[Prijstype]] = "Artikelprijs",Q1_2025[[#This Row],[Brutobedrag 2]]*(100-Q1_2025[[#This Row],[Relatiekorting percentage]])/100,Q1_2025[[#This Row],[Bruto - Rel.korting]])</f>
        <v>0</v>
      </c>
    </row>
    <row r="2371" spans="1:16" x14ac:dyDescent="0.3">
      <c r="A2371" t="s">
        <v>343</v>
      </c>
      <c r="B2371">
        <v>5030232</v>
      </c>
      <c r="C2371" t="s">
        <v>116</v>
      </c>
      <c r="D2371">
        <v>1</v>
      </c>
      <c r="E2371" s="10">
        <v>144.19999999999999</v>
      </c>
      <c r="F2371" s="10">
        <v>144.19999999999999</v>
      </c>
      <c r="G2371" s="10">
        <v>144.19999999999999</v>
      </c>
      <c r="H2371">
        <v>0</v>
      </c>
      <c r="I2371" s="10" t="str">
        <f>_xlfn.XLOOKUP(Q1_2025[[#This Row],[Artikelnr]],Artikel_prijzen[Artnr],Artikel_prijzen[Groep],"")</f>
        <v>Rigging</v>
      </c>
      <c r="J2371" s="10">
        <f>_xlfn.XLOOKUP(Q1_2025[[#This Row],[Artikelnr]],Artikel_prijzen[Artnr],Artikel_prijzen[Prijs 2025],"")</f>
        <v>140</v>
      </c>
      <c r="K2371" s="10" t="str">
        <f>IF(Q1_2025[[#This Row],[Artikelprijs]]&lt;&gt;"",IF(Q1_2025[[#This Row],[Stuksprijs]]=Q1_2025[[#This Row],[Artikelprijs]],"Prijs gelijk","Prijs wijkt af"),"")</f>
        <v>Prijs wijkt af</v>
      </c>
      <c r="L2371" s="10"/>
      <c r="M2371" t="s">
        <v>536</v>
      </c>
      <c r="N2371" s="10">
        <f>IF(Q1_2025[[#This Row],[Prijstype]]="Artikelprijs",Q1_2025[[#This Row],[Artikelprijs]],Q1_2025[[#This Row],[Stuksprijs]])</f>
        <v>140</v>
      </c>
      <c r="O2371" s="10">
        <f>IF(Q1_2025[[#This Row],[Prijstype]]="Artikelprijs",Q1_2025[[#This Row],[Artikelprijs]] * Q1_2025[[#This Row],[Besteld]],Q1_2025[[#This Row],[Brutobedrag]])</f>
        <v>140</v>
      </c>
      <c r="P2371" s="10">
        <f>IF(Q1_2025[[#This Row],[Prijstype]] = "Artikelprijs",Q1_2025[[#This Row],[Brutobedrag 2]]*(100-Q1_2025[[#This Row],[Relatiekorting percentage]])/100,Q1_2025[[#This Row],[Bruto - Rel.korting]])</f>
        <v>140</v>
      </c>
    </row>
    <row r="2372" spans="1:16" x14ac:dyDescent="0.3">
      <c r="A2372" t="s">
        <v>343</v>
      </c>
      <c r="B2372">
        <v>1007051</v>
      </c>
      <c r="C2372" t="s">
        <v>54</v>
      </c>
      <c r="D2372">
        <v>6</v>
      </c>
      <c r="E2372" s="10">
        <v>88.57</v>
      </c>
      <c r="F2372" s="10">
        <v>531.41999999999996</v>
      </c>
      <c r="G2372" s="10">
        <v>531.41999999999996</v>
      </c>
      <c r="H2372">
        <v>0</v>
      </c>
      <c r="I2372" s="10" t="str">
        <f>_xlfn.XLOOKUP(Q1_2025[[#This Row],[Artikelnr]],Artikel_prijzen[Artnr],Artikel_prijzen[Groep],"")</f>
        <v/>
      </c>
      <c r="J2372" s="10" t="str">
        <f>_xlfn.XLOOKUP(Q1_2025[[#This Row],[Artikelnr]],Artikel_prijzen[Artnr],Artikel_prijzen[Prijs 2025],"")</f>
        <v/>
      </c>
      <c r="K2372" s="10" t="str">
        <f>IF(Q1_2025[[#This Row],[Artikelprijs]]&lt;&gt;"",IF(Q1_2025[[#This Row],[Stuksprijs]]=Q1_2025[[#This Row],[Artikelprijs]],"Prijs gelijk","Prijs wijkt af"),"")</f>
        <v/>
      </c>
      <c r="L2372" s="10"/>
      <c r="N2372" s="10">
        <f>IF(Q1_2025[[#This Row],[Prijstype]]="Artikelprijs",Q1_2025[[#This Row],[Artikelprijs]],Q1_2025[[#This Row],[Stuksprijs]])</f>
        <v>88.57</v>
      </c>
      <c r="O2372" s="10">
        <f>IF(Q1_2025[[#This Row],[Prijstype]]="Artikelprijs",Q1_2025[[#This Row],[Artikelprijs]] * Q1_2025[[#This Row],[Besteld]],Q1_2025[[#This Row],[Brutobedrag]])</f>
        <v>531.41999999999996</v>
      </c>
      <c r="P2372" s="10">
        <f>IF(Q1_2025[[#This Row],[Prijstype]] = "Artikelprijs",Q1_2025[[#This Row],[Brutobedrag 2]]*(100-Q1_2025[[#This Row],[Relatiekorting percentage]])/100,Q1_2025[[#This Row],[Bruto - Rel.korting]])</f>
        <v>531.41999999999996</v>
      </c>
    </row>
    <row r="2373" spans="1:16" x14ac:dyDescent="0.3">
      <c r="A2373" t="s">
        <v>343</v>
      </c>
      <c r="B2373">
        <v>3001046</v>
      </c>
      <c r="C2373" t="s">
        <v>61</v>
      </c>
      <c r="D2373">
        <v>4</v>
      </c>
      <c r="E2373" s="10">
        <v>3.5</v>
      </c>
      <c r="F2373" s="10">
        <v>0</v>
      </c>
      <c r="G2373" s="10">
        <v>0</v>
      </c>
      <c r="H2373">
        <v>0</v>
      </c>
      <c r="I2373" s="10" t="str">
        <f>_xlfn.XLOOKUP(Q1_2025[[#This Row],[Artikelnr]],Artikel_prijzen[Artnr],Artikel_prijzen[Groep],"")</f>
        <v/>
      </c>
      <c r="J2373" s="10" t="str">
        <f>_xlfn.XLOOKUP(Q1_2025[[#This Row],[Artikelnr]],Artikel_prijzen[Artnr],Artikel_prijzen[Prijs 2025],"")</f>
        <v/>
      </c>
      <c r="K2373" s="10" t="str">
        <f>IF(Q1_2025[[#This Row],[Artikelprijs]]&lt;&gt;"",IF(Q1_2025[[#This Row],[Stuksprijs]]=Q1_2025[[#This Row],[Artikelprijs]],"Prijs gelijk","Prijs wijkt af"),"")</f>
        <v/>
      </c>
      <c r="L2373" s="10"/>
      <c r="N2373" s="10">
        <f>IF(Q1_2025[[#This Row],[Prijstype]]="Artikelprijs",Q1_2025[[#This Row],[Artikelprijs]],Q1_2025[[#This Row],[Stuksprijs]])</f>
        <v>3.5</v>
      </c>
      <c r="O2373" s="10">
        <f>IF(Q1_2025[[#This Row],[Prijstype]]="Artikelprijs",Q1_2025[[#This Row],[Artikelprijs]] * Q1_2025[[#This Row],[Besteld]],Q1_2025[[#This Row],[Brutobedrag]])</f>
        <v>0</v>
      </c>
      <c r="P2373" s="10">
        <f>IF(Q1_2025[[#This Row],[Prijstype]] = "Artikelprijs",Q1_2025[[#This Row],[Brutobedrag 2]]*(100-Q1_2025[[#This Row],[Relatiekorting percentage]])/100,Q1_2025[[#This Row],[Bruto - Rel.korting]])</f>
        <v>0</v>
      </c>
    </row>
    <row r="2374" spans="1:16" x14ac:dyDescent="0.3">
      <c r="A2374" t="s">
        <v>343</v>
      </c>
      <c r="B2374">
        <v>3001045</v>
      </c>
      <c r="C2374" t="s">
        <v>71</v>
      </c>
      <c r="D2374">
        <v>1</v>
      </c>
      <c r="E2374" s="10">
        <v>5</v>
      </c>
      <c r="F2374" s="10">
        <v>0</v>
      </c>
      <c r="G2374" s="10">
        <v>0</v>
      </c>
      <c r="H2374">
        <v>0</v>
      </c>
      <c r="I2374" s="10" t="str">
        <f>_xlfn.XLOOKUP(Q1_2025[[#This Row],[Artikelnr]],Artikel_prijzen[Artnr],Artikel_prijzen[Groep],"")</f>
        <v/>
      </c>
      <c r="J2374" s="10" t="str">
        <f>_xlfn.XLOOKUP(Q1_2025[[#This Row],[Artikelnr]],Artikel_prijzen[Artnr],Artikel_prijzen[Prijs 2025],"")</f>
        <v/>
      </c>
      <c r="K2374" s="10" t="str">
        <f>IF(Q1_2025[[#This Row],[Artikelprijs]]&lt;&gt;"",IF(Q1_2025[[#This Row],[Stuksprijs]]=Q1_2025[[#This Row],[Artikelprijs]],"Prijs gelijk","Prijs wijkt af"),"")</f>
        <v/>
      </c>
      <c r="L2374" s="10"/>
      <c r="N2374" s="10">
        <f>IF(Q1_2025[[#This Row],[Prijstype]]="Artikelprijs",Q1_2025[[#This Row],[Artikelprijs]],Q1_2025[[#This Row],[Stuksprijs]])</f>
        <v>5</v>
      </c>
      <c r="O2374" s="10">
        <f>IF(Q1_2025[[#This Row],[Prijstype]]="Artikelprijs",Q1_2025[[#This Row],[Artikelprijs]] * Q1_2025[[#This Row],[Besteld]],Q1_2025[[#This Row],[Brutobedrag]])</f>
        <v>0</v>
      </c>
      <c r="P2374" s="10">
        <f>IF(Q1_2025[[#This Row],[Prijstype]] = "Artikelprijs",Q1_2025[[#This Row],[Brutobedrag 2]]*(100-Q1_2025[[#This Row],[Relatiekorting percentage]])/100,Q1_2025[[#This Row],[Bruto - Rel.korting]])</f>
        <v>0</v>
      </c>
    </row>
    <row r="2375" spans="1:16" x14ac:dyDescent="0.3">
      <c r="A2375" t="s">
        <v>343</v>
      </c>
      <c r="B2375">
        <v>3001035</v>
      </c>
      <c r="C2375" t="s">
        <v>62</v>
      </c>
      <c r="D2375">
        <v>3</v>
      </c>
      <c r="E2375" s="10">
        <v>2</v>
      </c>
      <c r="F2375" s="10">
        <v>0</v>
      </c>
      <c r="G2375" s="10">
        <v>0</v>
      </c>
      <c r="H2375">
        <v>0</v>
      </c>
      <c r="I2375" s="10" t="str">
        <f>_xlfn.XLOOKUP(Q1_2025[[#This Row],[Artikelnr]],Artikel_prijzen[Artnr],Artikel_prijzen[Groep],"")</f>
        <v/>
      </c>
      <c r="J2375" s="10" t="str">
        <f>_xlfn.XLOOKUP(Q1_2025[[#This Row],[Artikelnr]],Artikel_prijzen[Artnr],Artikel_prijzen[Prijs 2025],"")</f>
        <v/>
      </c>
      <c r="K2375" s="10" t="str">
        <f>IF(Q1_2025[[#This Row],[Artikelprijs]]&lt;&gt;"",IF(Q1_2025[[#This Row],[Stuksprijs]]=Q1_2025[[#This Row],[Artikelprijs]],"Prijs gelijk","Prijs wijkt af"),"")</f>
        <v/>
      </c>
      <c r="L2375" s="10"/>
      <c r="N2375" s="10">
        <f>IF(Q1_2025[[#This Row],[Prijstype]]="Artikelprijs",Q1_2025[[#This Row],[Artikelprijs]],Q1_2025[[#This Row],[Stuksprijs]])</f>
        <v>2</v>
      </c>
      <c r="O2375" s="10">
        <f>IF(Q1_2025[[#This Row],[Prijstype]]="Artikelprijs",Q1_2025[[#This Row],[Artikelprijs]] * Q1_2025[[#This Row],[Besteld]],Q1_2025[[#This Row],[Brutobedrag]])</f>
        <v>0</v>
      </c>
      <c r="P2375" s="10">
        <f>IF(Q1_2025[[#This Row],[Prijstype]] = "Artikelprijs",Q1_2025[[#This Row],[Brutobedrag 2]]*(100-Q1_2025[[#This Row],[Relatiekorting percentage]])/100,Q1_2025[[#This Row],[Bruto - Rel.korting]])</f>
        <v>0</v>
      </c>
    </row>
    <row r="2376" spans="1:16" x14ac:dyDescent="0.3">
      <c r="A2376" t="s">
        <v>343</v>
      </c>
      <c r="B2376">
        <v>3001037</v>
      </c>
      <c r="C2376" t="s">
        <v>64</v>
      </c>
      <c r="D2376">
        <v>3</v>
      </c>
      <c r="E2376" s="10">
        <v>4</v>
      </c>
      <c r="F2376" s="10">
        <v>0</v>
      </c>
      <c r="G2376" s="10">
        <v>0</v>
      </c>
      <c r="H2376">
        <v>0</v>
      </c>
      <c r="I2376" s="10" t="str">
        <f>_xlfn.XLOOKUP(Q1_2025[[#This Row],[Artikelnr]],Artikel_prijzen[Artnr],Artikel_prijzen[Groep],"")</f>
        <v/>
      </c>
      <c r="J2376" s="10" t="str">
        <f>_xlfn.XLOOKUP(Q1_2025[[#This Row],[Artikelnr]],Artikel_prijzen[Artnr],Artikel_prijzen[Prijs 2025],"")</f>
        <v/>
      </c>
      <c r="K2376" s="10" t="str">
        <f>IF(Q1_2025[[#This Row],[Artikelprijs]]&lt;&gt;"",IF(Q1_2025[[#This Row],[Stuksprijs]]=Q1_2025[[#This Row],[Artikelprijs]],"Prijs gelijk","Prijs wijkt af"),"")</f>
        <v/>
      </c>
      <c r="L2376" s="10"/>
      <c r="N2376" s="10">
        <f>IF(Q1_2025[[#This Row],[Prijstype]]="Artikelprijs",Q1_2025[[#This Row],[Artikelprijs]],Q1_2025[[#This Row],[Stuksprijs]])</f>
        <v>4</v>
      </c>
      <c r="O2376" s="10">
        <f>IF(Q1_2025[[#This Row],[Prijstype]]="Artikelprijs",Q1_2025[[#This Row],[Artikelprijs]] * Q1_2025[[#This Row],[Besteld]],Q1_2025[[#This Row],[Brutobedrag]])</f>
        <v>0</v>
      </c>
      <c r="P2376" s="10">
        <f>IF(Q1_2025[[#This Row],[Prijstype]] = "Artikelprijs",Q1_2025[[#This Row],[Brutobedrag 2]]*(100-Q1_2025[[#This Row],[Relatiekorting percentage]])/100,Q1_2025[[#This Row],[Bruto - Rel.korting]])</f>
        <v>0</v>
      </c>
    </row>
    <row r="2377" spans="1:16" x14ac:dyDescent="0.3">
      <c r="A2377" t="s">
        <v>343</v>
      </c>
      <c r="B2377">
        <v>3001043</v>
      </c>
      <c r="C2377" t="s">
        <v>70</v>
      </c>
      <c r="D2377">
        <v>1</v>
      </c>
      <c r="E2377" s="10">
        <v>13</v>
      </c>
      <c r="F2377" s="10">
        <v>0</v>
      </c>
      <c r="G2377" s="10">
        <v>0</v>
      </c>
      <c r="H2377">
        <v>0</v>
      </c>
      <c r="I2377" s="10" t="str">
        <f>_xlfn.XLOOKUP(Q1_2025[[#This Row],[Artikelnr]],Artikel_prijzen[Artnr],Artikel_prijzen[Groep],"")</f>
        <v/>
      </c>
      <c r="J2377" s="10" t="str">
        <f>_xlfn.XLOOKUP(Q1_2025[[#This Row],[Artikelnr]],Artikel_prijzen[Artnr],Artikel_prijzen[Prijs 2025],"")</f>
        <v/>
      </c>
      <c r="K2377" s="10" t="str">
        <f>IF(Q1_2025[[#This Row],[Artikelprijs]]&lt;&gt;"",IF(Q1_2025[[#This Row],[Stuksprijs]]=Q1_2025[[#This Row],[Artikelprijs]],"Prijs gelijk","Prijs wijkt af"),"")</f>
        <v/>
      </c>
      <c r="L2377" s="10"/>
      <c r="N2377" s="10">
        <f>IF(Q1_2025[[#This Row],[Prijstype]]="Artikelprijs",Q1_2025[[#This Row],[Artikelprijs]],Q1_2025[[#This Row],[Stuksprijs]])</f>
        <v>13</v>
      </c>
      <c r="O2377" s="10">
        <f>IF(Q1_2025[[#This Row],[Prijstype]]="Artikelprijs",Q1_2025[[#This Row],[Artikelprijs]] * Q1_2025[[#This Row],[Besteld]],Q1_2025[[#This Row],[Brutobedrag]])</f>
        <v>0</v>
      </c>
      <c r="P2377" s="10">
        <f>IF(Q1_2025[[#This Row],[Prijstype]] = "Artikelprijs",Q1_2025[[#This Row],[Brutobedrag 2]]*(100-Q1_2025[[#This Row],[Relatiekorting percentage]])/100,Q1_2025[[#This Row],[Bruto - Rel.korting]])</f>
        <v>0</v>
      </c>
    </row>
    <row r="2378" spans="1:16" x14ac:dyDescent="0.3">
      <c r="A2378" t="s">
        <v>343</v>
      </c>
      <c r="B2378">
        <v>3002018</v>
      </c>
      <c r="C2378" t="s">
        <v>351</v>
      </c>
      <c r="D2378">
        <v>1</v>
      </c>
      <c r="E2378" s="10">
        <v>62.46</v>
      </c>
      <c r="F2378" s="10">
        <v>62.46</v>
      </c>
      <c r="G2378" s="10">
        <v>43.72</v>
      </c>
      <c r="H2378">
        <v>30</v>
      </c>
      <c r="I2378" s="10" t="str">
        <f>_xlfn.XLOOKUP(Q1_2025[[#This Row],[Artikelnr]],Artikel_prijzen[Artnr],Artikel_prijzen[Groep],"")</f>
        <v/>
      </c>
      <c r="J2378" s="10" t="str">
        <f>_xlfn.XLOOKUP(Q1_2025[[#This Row],[Artikelnr]],Artikel_prijzen[Artnr],Artikel_prijzen[Prijs 2025],"")</f>
        <v/>
      </c>
      <c r="K2378" s="10" t="str">
        <f>IF(Q1_2025[[#This Row],[Artikelprijs]]&lt;&gt;"",IF(Q1_2025[[#This Row],[Stuksprijs]]=Q1_2025[[#This Row],[Artikelprijs]],"Prijs gelijk","Prijs wijkt af"),"")</f>
        <v/>
      </c>
      <c r="L2378" s="10"/>
      <c r="N2378" s="10">
        <f>IF(Q1_2025[[#This Row],[Prijstype]]="Artikelprijs",Q1_2025[[#This Row],[Artikelprijs]],Q1_2025[[#This Row],[Stuksprijs]])</f>
        <v>62.46</v>
      </c>
      <c r="O2378" s="10">
        <f>IF(Q1_2025[[#This Row],[Prijstype]]="Artikelprijs",Q1_2025[[#This Row],[Artikelprijs]] * Q1_2025[[#This Row],[Besteld]],Q1_2025[[#This Row],[Brutobedrag]])</f>
        <v>62.46</v>
      </c>
      <c r="P2378" s="10">
        <f>IF(Q1_2025[[#This Row],[Prijstype]] = "Artikelprijs",Q1_2025[[#This Row],[Brutobedrag 2]]*(100-Q1_2025[[#This Row],[Relatiekorting percentage]])/100,Q1_2025[[#This Row],[Bruto - Rel.korting]])</f>
        <v>43.72</v>
      </c>
    </row>
    <row r="2379" spans="1:16" x14ac:dyDescent="0.3">
      <c r="A2379" t="s">
        <v>343</v>
      </c>
      <c r="B2379">
        <v>1002020</v>
      </c>
      <c r="C2379" t="s">
        <v>249</v>
      </c>
      <c r="D2379">
        <v>6</v>
      </c>
      <c r="E2379" s="10">
        <v>38.99</v>
      </c>
      <c r="F2379" s="10">
        <v>233.94</v>
      </c>
      <c r="G2379" s="10">
        <v>163.76</v>
      </c>
      <c r="H2379">
        <v>30</v>
      </c>
      <c r="I2379" s="10" t="str">
        <f>_xlfn.XLOOKUP(Q1_2025[[#This Row],[Artikelnr]],Artikel_prijzen[Artnr],Artikel_prijzen[Groep],"")</f>
        <v/>
      </c>
      <c r="J2379" s="10" t="str">
        <f>_xlfn.XLOOKUP(Q1_2025[[#This Row],[Artikelnr]],Artikel_prijzen[Artnr],Artikel_prijzen[Prijs 2025],"")</f>
        <v/>
      </c>
      <c r="K2379" s="10" t="str">
        <f>IF(Q1_2025[[#This Row],[Artikelprijs]]&lt;&gt;"",IF(Q1_2025[[#This Row],[Stuksprijs]]=Q1_2025[[#This Row],[Artikelprijs]],"Prijs gelijk","Prijs wijkt af"),"")</f>
        <v/>
      </c>
      <c r="L2379" s="10"/>
      <c r="N2379" s="10">
        <f>IF(Q1_2025[[#This Row],[Prijstype]]="Artikelprijs",Q1_2025[[#This Row],[Artikelprijs]],Q1_2025[[#This Row],[Stuksprijs]])</f>
        <v>38.99</v>
      </c>
      <c r="O2379" s="10">
        <f>IF(Q1_2025[[#This Row],[Prijstype]]="Artikelprijs",Q1_2025[[#This Row],[Artikelprijs]] * Q1_2025[[#This Row],[Besteld]],Q1_2025[[#This Row],[Brutobedrag]])</f>
        <v>233.94</v>
      </c>
      <c r="P2379" s="10">
        <f>IF(Q1_2025[[#This Row],[Prijstype]] = "Artikelprijs",Q1_2025[[#This Row],[Brutobedrag 2]]*(100-Q1_2025[[#This Row],[Relatiekorting percentage]])/100,Q1_2025[[#This Row],[Bruto - Rel.korting]])</f>
        <v>163.76</v>
      </c>
    </row>
    <row r="2380" spans="1:16" x14ac:dyDescent="0.3">
      <c r="A2380" t="s">
        <v>343</v>
      </c>
      <c r="B2380">
        <v>1009004</v>
      </c>
      <c r="C2380" t="s">
        <v>352</v>
      </c>
      <c r="D2380">
        <v>1</v>
      </c>
      <c r="E2380" s="10">
        <v>40</v>
      </c>
      <c r="F2380" s="10">
        <v>40</v>
      </c>
      <c r="G2380" s="10">
        <v>28</v>
      </c>
      <c r="H2380">
        <v>30</v>
      </c>
      <c r="I2380" s="10" t="str">
        <f>_xlfn.XLOOKUP(Q1_2025[[#This Row],[Artikelnr]],Artikel_prijzen[Artnr],Artikel_prijzen[Groep],"")</f>
        <v/>
      </c>
      <c r="J2380" s="10" t="str">
        <f>_xlfn.XLOOKUP(Q1_2025[[#This Row],[Artikelnr]],Artikel_prijzen[Artnr],Artikel_prijzen[Prijs 2025],"")</f>
        <v/>
      </c>
      <c r="K2380" s="10" t="str">
        <f>IF(Q1_2025[[#This Row],[Artikelprijs]]&lt;&gt;"",IF(Q1_2025[[#This Row],[Stuksprijs]]=Q1_2025[[#This Row],[Artikelprijs]],"Prijs gelijk","Prijs wijkt af"),"")</f>
        <v/>
      </c>
      <c r="L2380" s="10"/>
      <c r="N2380" s="10">
        <f>IF(Q1_2025[[#This Row],[Prijstype]]="Artikelprijs",Q1_2025[[#This Row],[Artikelprijs]],Q1_2025[[#This Row],[Stuksprijs]])</f>
        <v>40</v>
      </c>
      <c r="O2380" s="10">
        <f>IF(Q1_2025[[#This Row],[Prijstype]]="Artikelprijs",Q1_2025[[#This Row],[Artikelprijs]] * Q1_2025[[#This Row],[Besteld]],Q1_2025[[#This Row],[Brutobedrag]])</f>
        <v>40</v>
      </c>
      <c r="P2380" s="10">
        <f>IF(Q1_2025[[#This Row],[Prijstype]] = "Artikelprijs",Q1_2025[[#This Row],[Brutobedrag 2]]*(100-Q1_2025[[#This Row],[Relatiekorting percentage]])/100,Q1_2025[[#This Row],[Bruto - Rel.korting]])</f>
        <v>28</v>
      </c>
    </row>
    <row r="2381" spans="1:16" x14ac:dyDescent="0.3">
      <c r="A2381" t="s">
        <v>343</v>
      </c>
      <c r="B2381">
        <v>3001044</v>
      </c>
      <c r="C2381" t="s">
        <v>47</v>
      </c>
      <c r="D2381">
        <v>5</v>
      </c>
      <c r="E2381" s="10">
        <v>26.83</v>
      </c>
      <c r="F2381" s="10">
        <v>134.15</v>
      </c>
      <c r="G2381" s="10">
        <v>93.9</v>
      </c>
      <c r="H2381">
        <v>30</v>
      </c>
      <c r="I2381" s="10" t="str">
        <f>_xlfn.XLOOKUP(Q1_2025[[#This Row],[Artikelnr]],Artikel_prijzen[Artnr],Artikel_prijzen[Groep],"")</f>
        <v/>
      </c>
      <c r="J2381" s="10" t="str">
        <f>_xlfn.XLOOKUP(Q1_2025[[#This Row],[Artikelnr]],Artikel_prijzen[Artnr],Artikel_prijzen[Prijs 2025],"")</f>
        <v/>
      </c>
      <c r="K2381" s="10" t="str">
        <f>IF(Q1_2025[[#This Row],[Artikelprijs]]&lt;&gt;"",IF(Q1_2025[[#This Row],[Stuksprijs]]=Q1_2025[[#This Row],[Artikelprijs]],"Prijs gelijk","Prijs wijkt af"),"")</f>
        <v/>
      </c>
      <c r="L2381" s="10"/>
      <c r="N2381" s="10">
        <f>IF(Q1_2025[[#This Row],[Prijstype]]="Artikelprijs",Q1_2025[[#This Row],[Artikelprijs]],Q1_2025[[#This Row],[Stuksprijs]])</f>
        <v>26.83</v>
      </c>
      <c r="O2381" s="10">
        <f>IF(Q1_2025[[#This Row],[Prijstype]]="Artikelprijs",Q1_2025[[#This Row],[Artikelprijs]] * Q1_2025[[#This Row],[Besteld]],Q1_2025[[#This Row],[Brutobedrag]])</f>
        <v>134.15</v>
      </c>
      <c r="P2381" s="10">
        <f>IF(Q1_2025[[#This Row],[Prijstype]] = "Artikelprijs",Q1_2025[[#This Row],[Brutobedrag 2]]*(100-Q1_2025[[#This Row],[Relatiekorting percentage]])/100,Q1_2025[[#This Row],[Bruto - Rel.korting]])</f>
        <v>93.9</v>
      </c>
    </row>
    <row r="2382" spans="1:16" x14ac:dyDescent="0.3">
      <c r="A2382" t="s">
        <v>343</v>
      </c>
      <c r="B2382">
        <v>3001044</v>
      </c>
      <c r="C2382" t="s">
        <v>47</v>
      </c>
      <c r="D2382">
        <v>1</v>
      </c>
      <c r="E2382" s="10">
        <v>26.83</v>
      </c>
      <c r="F2382" s="10">
        <v>0</v>
      </c>
      <c r="G2382" s="10">
        <v>0</v>
      </c>
      <c r="H2382">
        <v>30</v>
      </c>
      <c r="I2382" s="10" t="str">
        <f>_xlfn.XLOOKUP(Q1_2025[[#This Row],[Artikelnr]],Artikel_prijzen[Artnr],Artikel_prijzen[Groep],"")</f>
        <v/>
      </c>
      <c r="J2382" s="10" t="str">
        <f>_xlfn.XLOOKUP(Q1_2025[[#This Row],[Artikelnr]],Artikel_prijzen[Artnr],Artikel_prijzen[Prijs 2025],"")</f>
        <v/>
      </c>
      <c r="K2382" s="10" t="str">
        <f>IF(Q1_2025[[#This Row],[Artikelprijs]]&lt;&gt;"",IF(Q1_2025[[#This Row],[Stuksprijs]]=Q1_2025[[#This Row],[Artikelprijs]],"Prijs gelijk","Prijs wijkt af"),"")</f>
        <v/>
      </c>
      <c r="L2382" s="10"/>
      <c r="N2382" s="10">
        <f>IF(Q1_2025[[#This Row],[Prijstype]]="Artikelprijs",Q1_2025[[#This Row],[Artikelprijs]],Q1_2025[[#This Row],[Stuksprijs]])</f>
        <v>26.83</v>
      </c>
      <c r="O2382" s="10">
        <f>IF(Q1_2025[[#This Row],[Prijstype]]="Artikelprijs",Q1_2025[[#This Row],[Artikelprijs]] * Q1_2025[[#This Row],[Besteld]],Q1_2025[[#This Row],[Brutobedrag]])</f>
        <v>0</v>
      </c>
      <c r="P2382" s="10">
        <f>IF(Q1_2025[[#This Row],[Prijstype]] = "Artikelprijs",Q1_2025[[#This Row],[Brutobedrag 2]]*(100-Q1_2025[[#This Row],[Relatiekorting percentage]])/100,Q1_2025[[#This Row],[Bruto - Rel.korting]])</f>
        <v>0</v>
      </c>
    </row>
    <row r="2383" spans="1:16" x14ac:dyDescent="0.3">
      <c r="A2383" t="s">
        <v>343</v>
      </c>
      <c r="B2383">
        <v>3001013</v>
      </c>
      <c r="C2383" t="s">
        <v>325</v>
      </c>
      <c r="D2383">
        <v>2</v>
      </c>
      <c r="E2383" s="10">
        <v>17.89</v>
      </c>
      <c r="F2383" s="10">
        <v>35.78</v>
      </c>
      <c r="G2383" s="10">
        <v>25.05</v>
      </c>
      <c r="H2383">
        <v>30</v>
      </c>
      <c r="I2383" s="10" t="str">
        <f>_xlfn.XLOOKUP(Q1_2025[[#This Row],[Artikelnr]],Artikel_prijzen[Artnr],Artikel_prijzen[Groep],"")</f>
        <v/>
      </c>
      <c r="J2383" s="10" t="str">
        <f>_xlfn.XLOOKUP(Q1_2025[[#This Row],[Artikelnr]],Artikel_prijzen[Artnr],Artikel_prijzen[Prijs 2025],"")</f>
        <v/>
      </c>
      <c r="K2383" s="10" t="str">
        <f>IF(Q1_2025[[#This Row],[Artikelprijs]]&lt;&gt;"",IF(Q1_2025[[#This Row],[Stuksprijs]]=Q1_2025[[#This Row],[Artikelprijs]],"Prijs gelijk","Prijs wijkt af"),"")</f>
        <v/>
      </c>
      <c r="L2383" s="10"/>
      <c r="N2383" s="10">
        <f>IF(Q1_2025[[#This Row],[Prijstype]]="Artikelprijs",Q1_2025[[#This Row],[Artikelprijs]],Q1_2025[[#This Row],[Stuksprijs]])</f>
        <v>17.89</v>
      </c>
      <c r="O2383" s="10">
        <f>IF(Q1_2025[[#This Row],[Prijstype]]="Artikelprijs",Q1_2025[[#This Row],[Artikelprijs]] * Q1_2025[[#This Row],[Besteld]],Q1_2025[[#This Row],[Brutobedrag]])</f>
        <v>35.78</v>
      </c>
      <c r="P2383" s="10">
        <f>IF(Q1_2025[[#This Row],[Prijstype]] = "Artikelprijs",Q1_2025[[#This Row],[Brutobedrag 2]]*(100-Q1_2025[[#This Row],[Relatiekorting percentage]])/100,Q1_2025[[#This Row],[Bruto - Rel.korting]])</f>
        <v>25.05</v>
      </c>
    </row>
    <row r="2384" spans="1:16" x14ac:dyDescent="0.3">
      <c r="A2384" t="s">
        <v>343</v>
      </c>
      <c r="B2384">
        <v>3001046</v>
      </c>
      <c r="C2384" t="s">
        <v>61</v>
      </c>
      <c r="D2384">
        <v>6</v>
      </c>
      <c r="E2384" s="10">
        <v>3.5</v>
      </c>
      <c r="F2384" s="10">
        <v>0</v>
      </c>
      <c r="G2384" s="10">
        <v>0</v>
      </c>
      <c r="H2384">
        <v>30</v>
      </c>
      <c r="I2384" s="10" t="str">
        <f>_xlfn.XLOOKUP(Q1_2025[[#This Row],[Artikelnr]],Artikel_prijzen[Artnr],Artikel_prijzen[Groep],"")</f>
        <v/>
      </c>
      <c r="J2384" s="10" t="str">
        <f>_xlfn.XLOOKUP(Q1_2025[[#This Row],[Artikelnr]],Artikel_prijzen[Artnr],Artikel_prijzen[Prijs 2025],"")</f>
        <v/>
      </c>
      <c r="K2384" s="10" t="str">
        <f>IF(Q1_2025[[#This Row],[Artikelprijs]]&lt;&gt;"",IF(Q1_2025[[#This Row],[Stuksprijs]]=Q1_2025[[#This Row],[Artikelprijs]],"Prijs gelijk","Prijs wijkt af"),"")</f>
        <v/>
      </c>
      <c r="L2384" s="10"/>
      <c r="N2384" s="10">
        <f>IF(Q1_2025[[#This Row],[Prijstype]]="Artikelprijs",Q1_2025[[#This Row],[Artikelprijs]],Q1_2025[[#This Row],[Stuksprijs]])</f>
        <v>3.5</v>
      </c>
      <c r="O2384" s="10">
        <f>IF(Q1_2025[[#This Row],[Prijstype]]="Artikelprijs",Q1_2025[[#This Row],[Artikelprijs]] * Q1_2025[[#This Row],[Besteld]],Q1_2025[[#This Row],[Brutobedrag]])</f>
        <v>0</v>
      </c>
      <c r="P2384" s="10">
        <f>IF(Q1_2025[[#This Row],[Prijstype]] = "Artikelprijs",Q1_2025[[#This Row],[Brutobedrag 2]]*(100-Q1_2025[[#This Row],[Relatiekorting percentage]])/100,Q1_2025[[#This Row],[Bruto - Rel.korting]])</f>
        <v>0</v>
      </c>
    </row>
    <row r="2385" spans="1:16" x14ac:dyDescent="0.3">
      <c r="A2385" t="s">
        <v>343</v>
      </c>
      <c r="B2385">
        <v>3001035</v>
      </c>
      <c r="C2385" t="s">
        <v>62</v>
      </c>
      <c r="D2385">
        <v>4</v>
      </c>
      <c r="E2385" s="10">
        <v>2</v>
      </c>
      <c r="F2385" s="10">
        <v>0</v>
      </c>
      <c r="G2385" s="10">
        <v>0</v>
      </c>
      <c r="H2385">
        <v>30</v>
      </c>
      <c r="I2385" s="10" t="str">
        <f>_xlfn.XLOOKUP(Q1_2025[[#This Row],[Artikelnr]],Artikel_prijzen[Artnr],Artikel_prijzen[Groep],"")</f>
        <v/>
      </c>
      <c r="J2385" s="10" t="str">
        <f>_xlfn.XLOOKUP(Q1_2025[[#This Row],[Artikelnr]],Artikel_prijzen[Artnr],Artikel_prijzen[Prijs 2025],"")</f>
        <v/>
      </c>
      <c r="K2385" s="10" t="str">
        <f>IF(Q1_2025[[#This Row],[Artikelprijs]]&lt;&gt;"",IF(Q1_2025[[#This Row],[Stuksprijs]]=Q1_2025[[#This Row],[Artikelprijs]],"Prijs gelijk","Prijs wijkt af"),"")</f>
        <v/>
      </c>
      <c r="L2385" s="10"/>
      <c r="N2385" s="10">
        <f>IF(Q1_2025[[#This Row],[Prijstype]]="Artikelprijs",Q1_2025[[#This Row],[Artikelprijs]],Q1_2025[[#This Row],[Stuksprijs]])</f>
        <v>2</v>
      </c>
      <c r="O2385" s="10">
        <f>IF(Q1_2025[[#This Row],[Prijstype]]="Artikelprijs",Q1_2025[[#This Row],[Artikelprijs]] * Q1_2025[[#This Row],[Besteld]],Q1_2025[[#This Row],[Brutobedrag]])</f>
        <v>0</v>
      </c>
      <c r="P2385" s="10">
        <f>IF(Q1_2025[[#This Row],[Prijstype]] = "Artikelprijs",Q1_2025[[#This Row],[Brutobedrag 2]]*(100-Q1_2025[[#This Row],[Relatiekorting percentage]])/100,Q1_2025[[#This Row],[Bruto - Rel.korting]])</f>
        <v>0</v>
      </c>
    </row>
    <row r="2386" spans="1:16" x14ac:dyDescent="0.3">
      <c r="A2386" t="s">
        <v>343</v>
      </c>
      <c r="B2386">
        <v>3001036</v>
      </c>
      <c r="C2386" t="s">
        <v>63</v>
      </c>
      <c r="D2386">
        <v>5</v>
      </c>
      <c r="E2386" s="10">
        <v>3</v>
      </c>
      <c r="F2386" s="10">
        <v>0</v>
      </c>
      <c r="G2386" s="10">
        <v>0</v>
      </c>
      <c r="H2386">
        <v>30</v>
      </c>
      <c r="I2386" s="10" t="str">
        <f>_xlfn.XLOOKUP(Q1_2025[[#This Row],[Artikelnr]],Artikel_prijzen[Artnr],Artikel_prijzen[Groep],"")</f>
        <v/>
      </c>
      <c r="J2386" s="10" t="str">
        <f>_xlfn.XLOOKUP(Q1_2025[[#This Row],[Artikelnr]],Artikel_prijzen[Artnr],Artikel_prijzen[Prijs 2025],"")</f>
        <v/>
      </c>
      <c r="K2386" s="10" t="str">
        <f>IF(Q1_2025[[#This Row],[Artikelprijs]]&lt;&gt;"",IF(Q1_2025[[#This Row],[Stuksprijs]]=Q1_2025[[#This Row],[Artikelprijs]],"Prijs gelijk","Prijs wijkt af"),"")</f>
        <v/>
      </c>
      <c r="L2386" s="10"/>
      <c r="N2386" s="10">
        <f>IF(Q1_2025[[#This Row],[Prijstype]]="Artikelprijs",Q1_2025[[#This Row],[Artikelprijs]],Q1_2025[[#This Row],[Stuksprijs]])</f>
        <v>3</v>
      </c>
      <c r="O2386" s="10">
        <f>IF(Q1_2025[[#This Row],[Prijstype]]="Artikelprijs",Q1_2025[[#This Row],[Artikelprijs]] * Q1_2025[[#This Row],[Besteld]],Q1_2025[[#This Row],[Brutobedrag]])</f>
        <v>0</v>
      </c>
      <c r="P2386" s="10">
        <f>IF(Q1_2025[[#This Row],[Prijstype]] = "Artikelprijs",Q1_2025[[#This Row],[Brutobedrag 2]]*(100-Q1_2025[[#This Row],[Relatiekorting percentage]])/100,Q1_2025[[#This Row],[Bruto - Rel.korting]])</f>
        <v>0</v>
      </c>
    </row>
    <row r="2387" spans="1:16" x14ac:dyDescent="0.3">
      <c r="A2387" t="s">
        <v>343</v>
      </c>
      <c r="B2387">
        <v>3001037</v>
      </c>
      <c r="C2387" t="s">
        <v>64</v>
      </c>
      <c r="D2387">
        <v>5</v>
      </c>
      <c r="E2387" s="10">
        <v>4</v>
      </c>
      <c r="F2387" s="10">
        <v>0</v>
      </c>
      <c r="G2387" s="10">
        <v>0</v>
      </c>
      <c r="H2387">
        <v>30</v>
      </c>
      <c r="I2387" s="10" t="str">
        <f>_xlfn.XLOOKUP(Q1_2025[[#This Row],[Artikelnr]],Artikel_prijzen[Artnr],Artikel_prijzen[Groep],"")</f>
        <v/>
      </c>
      <c r="J2387" s="10" t="str">
        <f>_xlfn.XLOOKUP(Q1_2025[[#This Row],[Artikelnr]],Artikel_prijzen[Artnr],Artikel_prijzen[Prijs 2025],"")</f>
        <v/>
      </c>
      <c r="K2387" s="10" t="str">
        <f>IF(Q1_2025[[#This Row],[Artikelprijs]]&lt;&gt;"",IF(Q1_2025[[#This Row],[Stuksprijs]]=Q1_2025[[#This Row],[Artikelprijs]],"Prijs gelijk","Prijs wijkt af"),"")</f>
        <v/>
      </c>
      <c r="L2387" s="10"/>
      <c r="N2387" s="10">
        <f>IF(Q1_2025[[#This Row],[Prijstype]]="Artikelprijs",Q1_2025[[#This Row],[Artikelprijs]],Q1_2025[[#This Row],[Stuksprijs]])</f>
        <v>4</v>
      </c>
      <c r="O2387" s="10">
        <f>IF(Q1_2025[[#This Row],[Prijstype]]="Artikelprijs",Q1_2025[[#This Row],[Artikelprijs]] * Q1_2025[[#This Row],[Besteld]],Q1_2025[[#This Row],[Brutobedrag]])</f>
        <v>0</v>
      </c>
      <c r="P2387" s="10">
        <f>IF(Q1_2025[[#This Row],[Prijstype]] = "Artikelprijs",Q1_2025[[#This Row],[Brutobedrag 2]]*(100-Q1_2025[[#This Row],[Relatiekorting percentage]])/100,Q1_2025[[#This Row],[Bruto - Rel.korting]])</f>
        <v>0</v>
      </c>
    </row>
    <row r="2388" spans="1:16" x14ac:dyDescent="0.3">
      <c r="A2388" t="s">
        <v>343</v>
      </c>
      <c r="B2388">
        <v>3001038</v>
      </c>
      <c r="C2388" t="s">
        <v>65</v>
      </c>
      <c r="D2388">
        <v>5</v>
      </c>
      <c r="E2388" s="10">
        <v>6</v>
      </c>
      <c r="F2388" s="10">
        <v>0</v>
      </c>
      <c r="G2388" s="10">
        <v>0</v>
      </c>
      <c r="H2388">
        <v>30</v>
      </c>
      <c r="I2388" s="10" t="str">
        <f>_xlfn.XLOOKUP(Q1_2025[[#This Row],[Artikelnr]],Artikel_prijzen[Artnr],Artikel_prijzen[Groep],"")</f>
        <v/>
      </c>
      <c r="J2388" s="10" t="str">
        <f>_xlfn.XLOOKUP(Q1_2025[[#This Row],[Artikelnr]],Artikel_prijzen[Artnr],Artikel_prijzen[Prijs 2025],"")</f>
        <v/>
      </c>
      <c r="K2388" s="10" t="str">
        <f>IF(Q1_2025[[#This Row],[Artikelprijs]]&lt;&gt;"",IF(Q1_2025[[#This Row],[Stuksprijs]]=Q1_2025[[#This Row],[Artikelprijs]],"Prijs gelijk","Prijs wijkt af"),"")</f>
        <v/>
      </c>
      <c r="L2388" s="10"/>
      <c r="N2388" s="10">
        <f>IF(Q1_2025[[#This Row],[Prijstype]]="Artikelprijs",Q1_2025[[#This Row],[Artikelprijs]],Q1_2025[[#This Row],[Stuksprijs]])</f>
        <v>6</v>
      </c>
      <c r="O2388" s="10">
        <f>IF(Q1_2025[[#This Row],[Prijstype]]="Artikelprijs",Q1_2025[[#This Row],[Artikelprijs]] * Q1_2025[[#This Row],[Besteld]],Q1_2025[[#This Row],[Brutobedrag]])</f>
        <v>0</v>
      </c>
      <c r="P2388" s="10">
        <f>IF(Q1_2025[[#This Row],[Prijstype]] = "Artikelprijs",Q1_2025[[#This Row],[Brutobedrag 2]]*(100-Q1_2025[[#This Row],[Relatiekorting percentage]])/100,Q1_2025[[#This Row],[Bruto - Rel.korting]])</f>
        <v>0</v>
      </c>
    </row>
    <row r="2389" spans="1:16" x14ac:dyDescent="0.3">
      <c r="A2389" t="s">
        <v>343</v>
      </c>
      <c r="B2389">
        <v>3001040</v>
      </c>
      <c r="C2389" t="s">
        <v>67</v>
      </c>
      <c r="D2389">
        <v>2</v>
      </c>
      <c r="E2389" s="10">
        <v>8</v>
      </c>
      <c r="F2389" s="10">
        <v>0</v>
      </c>
      <c r="G2389" s="10">
        <v>0</v>
      </c>
      <c r="H2389">
        <v>30</v>
      </c>
      <c r="I2389" s="10" t="str">
        <f>_xlfn.XLOOKUP(Q1_2025[[#This Row],[Artikelnr]],Artikel_prijzen[Artnr],Artikel_prijzen[Groep],"")</f>
        <v/>
      </c>
      <c r="J2389" s="10" t="str">
        <f>_xlfn.XLOOKUP(Q1_2025[[#This Row],[Artikelnr]],Artikel_prijzen[Artnr],Artikel_prijzen[Prijs 2025],"")</f>
        <v/>
      </c>
      <c r="K2389" s="10" t="str">
        <f>IF(Q1_2025[[#This Row],[Artikelprijs]]&lt;&gt;"",IF(Q1_2025[[#This Row],[Stuksprijs]]=Q1_2025[[#This Row],[Artikelprijs]],"Prijs gelijk","Prijs wijkt af"),"")</f>
        <v/>
      </c>
      <c r="L2389" s="10"/>
      <c r="N2389" s="10">
        <f>IF(Q1_2025[[#This Row],[Prijstype]]="Artikelprijs",Q1_2025[[#This Row],[Artikelprijs]],Q1_2025[[#This Row],[Stuksprijs]])</f>
        <v>8</v>
      </c>
      <c r="O2389" s="10">
        <f>IF(Q1_2025[[#This Row],[Prijstype]]="Artikelprijs",Q1_2025[[#This Row],[Artikelprijs]] * Q1_2025[[#This Row],[Besteld]],Q1_2025[[#This Row],[Brutobedrag]])</f>
        <v>0</v>
      </c>
      <c r="P2389" s="10">
        <f>IF(Q1_2025[[#This Row],[Prijstype]] = "Artikelprijs",Q1_2025[[#This Row],[Brutobedrag 2]]*(100-Q1_2025[[#This Row],[Relatiekorting percentage]])/100,Q1_2025[[#This Row],[Bruto - Rel.korting]])</f>
        <v>0</v>
      </c>
    </row>
    <row r="2390" spans="1:16" x14ac:dyDescent="0.3">
      <c r="A2390" t="s">
        <v>343</v>
      </c>
      <c r="B2390">
        <v>4001244</v>
      </c>
      <c r="C2390" t="s">
        <v>353</v>
      </c>
      <c r="D2390">
        <v>1</v>
      </c>
      <c r="E2390" s="10">
        <v>535</v>
      </c>
      <c r="F2390" s="10">
        <v>535</v>
      </c>
      <c r="G2390" s="10">
        <v>481.5</v>
      </c>
      <c r="H2390">
        <v>10</v>
      </c>
      <c r="I2390" s="10" t="str">
        <f>_xlfn.XLOOKUP(Q1_2025[[#This Row],[Artikelnr]],Artikel_prijzen[Artnr],Artikel_prijzen[Groep],"")</f>
        <v/>
      </c>
      <c r="J2390" s="10" t="str">
        <f>_xlfn.XLOOKUP(Q1_2025[[#This Row],[Artikelnr]],Artikel_prijzen[Artnr],Artikel_prijzen[Prijs 2025],"")</f>
        <v/>
      </c>
      <c r="K2390" s="10" t="str">
        <f>IF(Q1_2025[[#This Row],[Artikelprijs]]&lt;&gt;"",IF(Q1_2025[[#This Row],[Stuksprijs]]=Q1_2025[[#This Row],[Artikelprijs]],"Prijs gelijk","Prijs wijkt af"),"")</f>
        <v/>
      </c>
      <c r="L2390" s="10"/>
      <c r="N2390" s="10">
        <f>IF(Q1_2025[[#This Row],[Prijstype]]="Artikelprijs",Q1_2025[[#This Row],[Artikelprijs]],Q1_2025[[#This Row],[Stuksprijs]])</f>
        <v>535</v>
      </c>
      <c r="O2390" s="10">
        <f>IF(Q1_2025[[#This Row],[Prijstype]]="Artikelprijs",Q1_2025[[#This Row],[Artikelprijs]] * Q1_2025[[#This Row],[Besteld]],Q1_2025[[#This Row],[Brutobedrag]])</f>
        <v>535</v>
      </c>
      <c r="P2390" s="10">
        <f>IF(Q1_2025[[#This Row],[Prijstype]] = "Artikelprijs",Q1_2025[[#This Row],[Brutobedrag 2]]*(100-Q1_2025[[#This Row],[Relatiekorting percentage]])/100,Q1_2025[[#This Row],[Bruto - Rel.korting]])</f>
        <v>481.5</v>
      </c>
    </row>
    <row r="2391" spans="1:16" x14ac:dyDescent="0.3">
      <c r="A2391" t="s">
        <v>343</v>
      </c>
      <c r="B2391">
        <v>5030228</v>
      </c>
      <c r="C2391" t="s">
        <v>113</v>
      </c>
      <c r="D2391">
        <v>2</v>
      </c>
      <c r="E2391" s="10">
        <v>236.9</v>
      </c>
      <c r="F2391" s="10">
        <v>473.8</v>
      </c>
      <c r="G2391" s="10">
        <v>473.8</v>
      </c>
      <c r="H2391">
        <v>0</v>
      </c>
      <c r="I2391" s="10" t="str">
        <f>_xlfn.XLOOKUP(Q1_2025[[#This Row],[Artikelnr]],Artikel_prijzen[Artnr],Artikel_prijzen[Groep],"")</f>
        <v>Rigging</v>
      </c>
      <c r="J2391" s="10">
        <f>_xlfn.XLOOKUP(Q1_2025[[#This Row],[Artikelnr]],Artikel_prijzen[Artnr],Artikel_prijzen[Prijs 2025],"")</f>
        <v>230</v>
      </c>
      <c r="K2391" s="10" t="str">
        <f>IF(Q1_2025[[#This Row],[Artikelprijs]]&lt;&gt;"",IF(Q1_2025[[#This Row],[Stuksprijs]]=Q1_2025[[#This Row],[Artikelprijs]],"Prijs gelijk","Prijs wijkt af"),"")</f>
        <v>Prijs wijkt af</v>
      </c>
      <c r="L2391" s="10"/>
      <c r="M2391" t="s">
        <v>536</v>
      </c>
      <c r="N2391" s="10">
        <f>IF(Q1_2025[[#This Row],[Prijstype]]="Artikelprijs",Q1_2025[[#This Row],[Artikelprijs]],Q1_2025[[#This Row],[Stuksprijs]])</f>
        <v>230</v>
      </c>
      <c r="O2391" s="10">
        <f>IF(Q1_2025[[#This Row],[Prijstype]]="Artikelprijs",Q1_2025[[#This Row],[Artikelprijs]] * Q1_2025[[#This Row],[Besteld]],Q1_2025[[#This Row],[Brutobedrag]])</f>
        <v>460</v>
      </c>
      <c r="P2391" s="10">
        <f>IF(Q1_2025[[#This Row],[Prijstype]] = "Artikelprijs",Q1_2025[[#This Row],[Brutobedrag 2]]*(100-Q1_2025[[#This Row],[Relatiekorting percentage]])/100,Q1_2025[[#This Row],[Bruto - Rel.korting]])</f>
        <v>460</v>
      </c>
    </row>
    <row r="2392" spans="1:16" x14ac:dyDescent="0.3">
      <c r="A2392" t="s">
        <v>343</v>
      </c>
      <c r="B2392">
        <v>5030232</v>
      </c>
      <c r="C2392" t="s">
        <v>116</v>
      </c>
      <c r="D2392">
        <v>1</v>
      </c>
      <c r="E2392" s="10">
        <v>144.19999999999999</v>
      </c>
      <c r="F2392" s="10">
        <v>144.19999999999999</v>
      </c>
      <c r="G2392" s="10">
        <v>144.19999999999999</v>
      </c>
      <c r="H2392">
        <v>0</v>
      </c>
      <c r="I2392" s="10" t="str">
        <f>_xlfn.XLOOKUP(Q1_2025[[#This Row],[Artikelnr]],Artikel_prijzen[Artnr],Artikel_prijzen[Groep],"")</f>
        <v>Rigging</v>
      </c>
      <c r="J2392" s="10">
        <f>_xlfn.XLOOKUP(Q1_2025[[#This Row],[Artikelnr]],Artikel_prijzen[Artnr],Artikel_prijzen[Prijs 2025],"")</f>
        <v>140</v>
      </c>
      <c r="K2392" s="10" t="str">
        <f>IF(Q1_2025[[#This Row],[Artikelprijs]]&lt;&gt;"",IF(Q1_2025[[#This Row],[Stuksprijs]]=Q1_2025[[#This Row],[Artikelprijs]],"Prijs gelijk","Prijs wijkt af"),"")</f>
        <v>Prijs wijkt af</v>
      </c>
      <c r="L2392" s="10"/>
      <c r="M2392" t="s">
        <v>536</v>
      </c>
      <c r="N2392" s="10">
        <f>IF(Q1_2025[[#This Row],[Prijstype]]="Artikelprijs",Q1_2025[[#This Row],[Artikelprijs]],Q1_2025[[#This Row],[Stuksprijs]])</f>
        <v>140</v>
      </c>
      <c r="O2392" s="10">
        <f>IF(Q1_2025[[#This Row],[Prijstype]]="Artikelprijs",Q1_2025[[#This Row],[Artikelprijs]] * Q1_2025[[#This Row],[Besteld]],Q1_2025[[#This Row],[Brutobedrag]])</f>
        <v>140</v>
      </c>
      <c r="P2392" s="10">
        <f>IF(Q1_2025[[#This Row],[Prijstype]] = "Artikelprijs",Q1_2025[[#This Row],[Brutobedrag 2]]*(100-Q1_2025[[#This Row],[Relatiekorting percentage]])/100,Q1_2025[[#This Row],[Bruto - Rel.korting]])</f>
        <v>140</v>
      </c>
    </row>
    <row r="2393" spans="1:16" x14ac:dyDescent="0.3">
      <c r="A2393" t="s">
        <v>343</v>
      </c>
      <c r="B2393">
        <v>3001043</v>
      </c>
      <c r="C2393" t="s">
        <v>70</v>
      </c>
      <c r="D2393">
        <v>1</v>
      </c>
      <c r="E2393" s="10">
        <v>13</v>
      </c>
      <c r="F2393" s="10">
        <v>0</v>
      </c>
      <c r="G2393" s="10">
        <v>0</v>
      </c>
      <c r="H2393">
        <v>0</v>
      </c>
      <c r="I2393" s="10" t="str">
        <f>_xlfn.XLOOKUP(Q1_2025[[#This Row],[Artikelnr]],Artikel_prijzen[Artnr],Artikel_prijzen[Groep],"")</f>
        <v/>
      </c>
      <c r="J2393" s="10" t="str">
        <f>_xlfn.XLOOKUP(Q1_2025[[#This Row],[Artikelnr]],Artikel_prijzen[Artnr],Artikel_prijzen[Prijs 2025],"")</f>
        <v/>
      </c>
      <c r="K2393" s="10" t="str">
        <f>IF(Q1_2025[[#This Row],[Artikelprijs]]&lt;&gt;"",IF(Q1_2025[[#This Row],[Stuksprijs]]=Q1_2025[[#This Row],[Artikelprijs]],"Prijs gelijk","Prijs wijkt af"),"")</f>
        <v/>
      </c>
      <c r="L2393" s="10"/>
      <c r="N2393" s="10">
        <f>IF(Q1_2025[[#This Row],[Prijstype]]="Artikelprijs",Q1_2025[[#This Row],[Artikelprijs]],Q1_2025[[#This Row],[Stuksprijs]])</f>
        <v>13</v>
      </c>
      <c r="O2393" s="10">
        <f>IF(Q1_2025[[#This Row],[Prijstype]]="Artikelprijs",Q1_2025[[#This Row],[Artikelprijs]] * Q1_2025[[#This Row],[Besteld]],Q1_2025[[#This Row],[Brutobedrag]])</f>
        <v>0</v>
      </c>
      <c r="P2393" s="10">
        <f>IF(Q1_2025[[#This Row],[Prijstype]] = "Artikelprijs",Q1_2025[[#This Row],[Brutobedrag 2]]*(100-Q1_2025[[#This Row],[Relatiekorting percentage]])/100,Q1_2025[[#This Row],[Bruto - Rel.korting]])</f>
        <v>0</v>
      </c>
    </row>
    <row r="2394" spans="1:16" x14ac:dyDescent="0.3">
      <c r="A2394" t="s">
        <v>343</v>
      </c>
      <c r="B2394">
        <v>5031009</v>
      </c>
      <c r="C2394" t="s">
        <v>141</v>
      </c>
      <c r="D2394">
        <v>3</v>
      </c>
      <c r="E2394" s="10">
        <v>89.61</v>
      </c>
      <c r="F2394" s="10">
        <v>268.83</v>
      </c>
      <c r="G2394" s="10">
        <v>268.83</v>
      </c>
      <c r="H2394">
        <v>0</v>
      </c>
      <c r="I2394" s="10" t="str">
        <f>_xlfn.XLOOKUP(Q1_2025[[#This Row],[Artikelnr]],Artikel_prijzen[Artnr],Artikel_prijzen[Groep],"")</f>
        <v/>
      </c>
      <c r="J2394" s="10" t="str">
        <f>_xlfn.XLOOKUP(Q1_2025[[#This Row],[Artikelnr]],Artikel_prijzen[Artnr],Artikel_prijzen[Prijs 2025],"")</f>
        <v/>
      </c>
      <c r="K2394" s="10" t="str">
        <f>IF(Q1_2025[[#This Row],[Artikelprijs]]&lt;&gt;"",IF(Q1_2025[[#This Row],[Stuksprijs]]=Q1_2025[[#This Row],[Artikelprijs]],"Prijs gelijk","Prijs wijkt af"),"")</f>
        <v/>
      </c>
      <c r="L2394" s="10"/>
      <c r="N2394" s="10">
        <f>IF(Q1_2025[[#This Row],[Prijstype]]="Artikelprijs",Q1_2025[[#This Row],[Artikelprijs]],Q1_2025[[#This Row],[Stuksprijs]])</f>
        <v>89.61</v>
      </c>
      <c r="O2394" s="10">
        <f>IF(Q1_2025[[#This Row],[Prijstype]]="Artikelprijs",Q1_2025[[#This Row],[Artikelprijs]] * Q1_2025[[#This Row],[Besteld]],Q1_2025[[#This Row],[Brutobedrag]])</f>
        <v>268.83</v>
      </c>
      <c r="P2394" s="10">
        <f>IF(Q1_2025[[#This Row],[Prijstype]] = "Artikelprijs",Q1_2025[[#This Row],[Brutobedrag 2]]*(100-Q1_2025[[#This Row],[Relatiekorting percentage]])/100,Q1_2025[[#This Row],[Bruto - Rel.korting]])</f>
        <v>268.83</v>
      </c>
    </row>
    <row r="2395" spans="1:16" x14ac:dyDescent="0.3">
      <c r="A2395" t="s">
        <v>343</v>
      </c>
      <c r="B2395">
        <v>5010017</v>
      </c>
      <c r="C2395" t="s">
        <v>248</v>
      </c>
      <c r="D2395">
        <v>12</v>
      </c>
      <c r="E2395" s="10">
        <v>48.93</v>
      </c>
      <c r="F2395" s="10">
        <v>587.16</v>
      </c>
      <c r="G2395" s="10">
        <v>587.16</v>
      </c>
      <c r="H2395">
        <v>0</v>
      </c>
      <c r="I2395" s="10" t="str">
        <f>_xlfn.XLOOKUP(Q1_2025[[#This Row],[Artikelnr]],Artikel_prijzen[Artnr],Artikel_prijzen[Groep],"")</f>
        <v/>
      </c>
      <c r="J2395" s="10" t="str">
        <f>_xlfn.XLOOKUP(Q1_2025[[#This Row],[Artikelnr]],Artikel_prijzen[Artnr],Artikel_prijzen[Prijs 2025],"")</f>
        <v/>
      </c>
      <c r="K2395" s="10" t="str">
        <f>IF(Q1_2025[[#This Row],[Artikelprijs]]&lt;&gt;"",IF(Q1_2025[[#This Row],[Stuksprijs]]=Q1_2025[[#This Row],[Artikelprijs]],"Prijs gelijk","Prijs wijkt af"),"")</f>
        <v/>
      </c>
      <c r="L2395" s="10"/>
      <c r="N2395" s="10">
        <f>IF(Q1_2025[[#This Row],[Prijstype]]="Artikelprijs",Q1_2025[[#This Row],[Artikelprijs]],Q1_2025[[#This Row],[Stuksprijs]])</f>
        <v>48.93</v>
      </c>
      <c r="O2395" s="10">
        <f>IF(Q1_2025[[#This Row],[Prijstype]]="Artikelprijs",Q1_2025[[#This Row],[Artikelprijs]] * Q1_2025[[#This Row],[Besteld]],Q1_2025[[#This Row],[Brutobedrag]])</f>
        <v>587.16</v>
      </c>
      <c r="P2395" s="10">
        <f>IF(Q1_2025[[#This Row],[Prijstype]] = "Artikelprijs",Q1_2025[[#This Row],[Brutobedrag 2]]*(100-Q1_2025[[#This Row],[Relatiekorting percentage]])/100,Q1_2025[[#This Row],[Bruto - Rel.korting]])</f>
        <v>587.16</v>
      </c>
    </row>
    <row r="2396" spans="1:16" x14ac:dyDescent="0.3">
      <c r="A2396" t="s">
        <v>343</v>
      </c>
      <c r="B2396">
        <v>1007051</v>
      </c>
      <c r="C2396" t="s">
        <v>54</v>
      </c>
      <c r="D2396">
        <v>2</v>
      </c>
      <c r="E2396" s="10">
        <v>88.57</v>
      </c>
      <c r="F2396" s="10">
        <v>177.14</v>
      </c>
      <c r="G2396" s="10">
        <v>177.14</v>
      </c>
      <c r="H2396">
        <v>0</v>
      </c>
      <c r="I2396" s="10" t="str">
        <f>_xlfn.XLOOKUP(Q1_2025[[#This Row],[Artikelnr]],Artikel_prijzen[Artnr],Artikel_prijzen[Groep],"")</f>
        <v/>
      </c>
      <c r="J2396" s="10" t="str">
        <f>_xlfn.XLOOKUP(Q1_2025[[#This Row],[Artikelnr]],Artikel_prijzen[Artnr],Artikel_prijzen[Prijs 2025],"")</f>
        <v/>
      </c>
      <c r="K2396" s="10" t="str">
        <f>IF(Q1_2025[[#This Row],[Artikelprijs]]&lt;&gt;"",IF(Q1_2025[[#This Row],[Stuksprijs]]=Q1_2025[[#This Row],[Artikelprijs]],"Prijs gelijk","Prijs wijkt af"),"")</f>
        <v/>
      </c>
      <c r="L2396" s="10"/>
      <c r="N2396" s="10">
        <f>IF(Q1_2025[[#This Row],[Prijstype]]="Artikelprijs",Q1_2025[[#This Row],[Artikelprijs]],Q1_2025[[#This Row],[Stuksprijs]])</f>
        <v>88.57</v>
      </c>
      <c r="O2396" s="10">
        <f>IF(Q1_2025[[#This Row],[Prijstype]]="Artikelprijs",Q1_2025[[#This Row],[Artikelprijs]] * Q1_2025[[#This Row],[Besteld]],Q1_2025[[#This Row],[Brutobedrag]])</f>
        <v>177.14</v>
      </c>
      <c r="P2396" s="10">
        <f>IF(Q1_2025[[#This Row],[Prijstype]] = "Artikelprijs",Q1_2025[[#This Row],[Brutobedrag 2]]*(100-Q1_2025[[#This Row],[Relatiekorting percentage]])/100,Q1_2025[[#This Row],[Bruto - Rel.korting]])</f>
        <v>177.14</v>
      </c>
    </row>
    <row r="2397" spans="1:16" x14ac:dyDescent="0.3">
      <c r="A2397" t="s">
        <v>343</v>
      </c>
      <c r="B2397">
        <v>3001046</v>
      </c>
      <c r="C2397" t="s">
        <v>61</v>
      </c>
      <c r="D2397">
        <v>15</v>
      </c>
      <c r="E2397" s="10">
        <v>3.5</v>
      </c>
      <c r="F2397" s="10">
        <v>0</v>
      </c>
      <c r="G2397" s="10">
        <v>0</v>
      </c>
      <c r="H2397">
        <v>0</v>
      </c>
      <c r="I2397" s="10" t="str">
        <f>_xlfn.XLOOKUP(Q1_2025[[#This Row],[Artikelnr]],Artikel_prijzen[Artnr],Artikel_prijzen[Groep],"")</f>
        <v/>
      </c>
      <c r="J2397" s="10" t="str">
        <f>_xlfn.XLOOKUP(Q1_2025[[#This Row],[Artikelnr]],Artikel_prijzen[Artnr],Artikel_prijzen[Prijs 2025],"")</f>
        <v/>
      </c>
      <c r="K2397" s="10" t="str">
        <f>IF(Q1_2025[[#This Row],[Artikelprijs]]&lt;&gt;"",IF(Q1_2025[[#This Row],[Stuksprijs]]=Q1_2025[[#This Row],[Artikelprijs]],"Prijs gelijk","Prijs wijkt af"),"")</f>
        <v/>
      </c>
      <c r="L2397" s="10"/>
      <c r="N2397" s="10">
        <f>IF(Q1_2025[[#This Row],[Prijstype]]="Artikelprijs",Q1_2025[[#This Row],[Artikelprijs]],Q1_2025[[#This Row],[Stuksprijs]])</f>
        <v>3.5</v>
      </c>
      <c r="O2397" s="10">
        <f>IF(Q1_2025[[#This Row],[Prijstype]]="Artikelprijs",Q1_2025[[#This Row],[Artikelprijs]] * Q1_2025[[#This Row],[Besteld]],Q1_2025[[#This Row],[Brutobedrag]])</f>
        <v>0</v>
      </c>
      <c r="P2397" s="10">
        <f>IF(Q1_2025[[#This Row],[Prijstype]] = "Artikelprijs",Q1_2025[[#This Row],[Brutobedrag 2]]*(100-Q1_2025[[#This Row],[Relatiekorting percentage]])/100,Q1_2025[[#This Row],[Bruto - Rel.korting]])</f>
        <v>0</v>
      </c>
    </row>
    <row r="2398" spans="1:16" x14ac:dyDescent="0.3">
      <c r="A2398" t="s">
        <v>343</v>
      </c>
      <c r="B2398">
        <v>3001035</v>
      </c>
      <c r="C2398" t="s">
        <v>62</v>
      </c>
      <c r="D2398">
        <v>7</v>
      </c>
      <c r="E2398" s="10">
        <v>2</v>
      </c>
      <c r="F2398" s="10">
        <v>0</v>
      </c>
      <c r="G2398" s="10">
        <v>0</v>
      </c>
      <c r="H2398">
        <v>0</v>
      </c>
      <c r="I2398" s="10" t="str">
        <f>_xlfn.XLOOKUP(Q1_2025[[#This Row],[Artikelnr]],Artikel_prijzen[Artnr],Artikel_prijzen[Groep],"")</f>
        <v/>
      </c>
      <c r="J2398" s="10" t="str">
        <f>_xlfn.XLOOKUP(Q1_2025[[#This Row],[Artikelnr]],Artikel_prijzen[Artnr],Artikel_prijzen[Prijs 2025],"")</f>
        <v/>
      </c>
      <c r="K2398" s="10" t="str">
        <f>IF(Q1_2025[[#This Row],[Artikelprijs]]&lt;&gt;"",IF(Q1_2025[[#This Row],[Stuksprijs]]=Q1_2025[[#This Row],[Artikelprijs]],"Prijs gelijk","Prijs wijkt af"),"")</f>
        <v/>
      </c>
      <c r="L2398" s="10"/>
      <c r="N2398" s="10">
        <f>IF(Q1_2025[[#This Row],[Prijstype]]="Artikelprijs",Q1_2025[[#This Row],[Artikelprijs]],Q1_2025[[#This Row],[Stuksprijs]])</f>
        <v>2</v>
      </c>
      <c r="O2398" s="10">
        <f>IF(Q1_2025[[#This Row],[Prijstype]]="Artikelprijs",Q1_2025[[#This Row],[Artikelprijs]] * Q1_2025[[#This Row],[Besteld]],Q1_2025[[#This Row],[Brutobedrag]])</f>
        <v>0</v>
      </c>
      <c r="P2398" s="10">
        <f>IF(Q1_2025[[#This Row],[Prijstype]] = "Artikelprijs",Q1_2025[[#This Row],[Brutobedrag 2]]*(100-Q1_2025[[#This Row],[Relatiekorting percentage]])/100,Q1_2025[[#This Row],[Bruto - Rel.korting]])</f>
        <v>0</v>
      </c>
    </row>
    <row r="2399" spans="1:16" x14ac:dyDescent="0.3">
      <c r="A2399" t="s">
        <v>343</v>
      </c>
      <c r="B2399">
        <v>3001036</v>
      </c>
      <c r="C2399" t="s">
        <v>63</v>
      </c>
      <c r="D2399">
        <v>7</v>
      </c>
      <c r="E2399" s="10">
        <v>3</v>
      </c>
      <c r="F2399" s="10">
        <v>0</v>
      </c>
      <c r="G2399" s="10">
        <v>0</v>
      </c>
      <c r="H2399">
        <v>0</v>
      </c>
      <c r="I2399" s="10" t="str">
        <f>_xlfn.XLOOKUP(Q1_2025[[#This Row],[Artikelnr]],Artikel_prijzen[Artnr],Artikel_prijzen[Groep],"")</f>
        <v/>
      </c>
      <c r="J2399" s="10" t="str">
        <f>_xlfn.XLOOKUP(Q1_2025[[#This Row],[Artikelnr]],Artikel_prijzen[Artnr],Artikel_prijzen[Prijs 2025],"")</f>
        <v/>
      </c>
      <c r="K2399" s="10" t="str">
        <f>IF(Q1_2025[[#This Row],[Artikelprijs]]&lt;&gt;"",IF(Q1_2025[[#This Row],[Stuksprijs]]=Q1_2025[[#This Row],[Artikelprijs]],"Prijs gelijk","Prijs wijkt af"),"")</f>
        <v/>
      </c>
      <c r="L2399" s="10"/>
      <c r="N2399" s="10">
        <f>IF(Q1_2025[[#This Row],[Prijstype]]="Artikelprijs",Q1_2025[[#This Row],[Artikelprijs]],Q1_2025[[#This Row],[Stuksprijs]])</f>
        <v>3</v>
      </c>
      <c r="O2399" s="10">
        <f>IF(Q1_2025[[#This Row],[Prijstype]]="Artikelprijs",Q1_2025[[#This Row],[Artikelprijs]] * Q1_2025[[#This Row],[Besteld]],Q1_2025[[#This Row],[Brutobedrag]])</f>
        <v>0</v>
      </c>
      <c r="P2399" s="10">
        <f>IF(Q1_2025[[#This Row],[Prijstype]] = "Artikelprijs",Q1_2025[[#This Row],[Brutobedrag 2]]*(100-Q1_2025[[#This Row],[Relatiekorting percentage]])/100,Q1_2025[[#This Row],[Bruto - Rel.korting]])</f>
        <v>0</v>
      </c>
    </row>
    <row r="2400" spans="1:16" x14ac:dyDescent="0.3">
      <c r="A2400" t="s">
        <v>343</v>
      </c>
      <c r="B2400">
        <v>3001037</v>
      </c>
      <c r="C2400" t="s">
        <v>64</v>
      </c>
      <c r="D2400">
        <v>7</v>
      </c>
      <c r="E2400" s="10">
        <v>4</v>
      </c>
      <c r="F2400" s="10">
        <v>0</v>
      </c>
      <c r="G2400" s="10">
        <v>0</v>
      </c>
      <c r="H2400">
        <v>0</v>
      </c>
      <c r="I2400" s="10" t="str">
        <f>_xlfn.XLOOKUP(Q1_2025[[#This Row],[Artikelnr]],Artikel_prijzen[Artnr],Artikel_prijzen[Groep],"")</f>
        <v/>
      </c>
      <c r="J2400" s="10" t="str">
        <f>_xlfn.XLOOKUP(Q1_2025[[#This Row],[Artikelnr]],Artikel_prijzen[Artnr],Artikel_prijzen[Prijs 2025],"")</f>
        <v/>
      </c>
      <c r="K2400" s="10" t="str">
        <f>IF(Q1_2025[[#This Row],[Artikelprijs]]&lt;&gt;"",IF(Q1_2025[[#This Row],[Stuksprijs]]=Q1_2025[[#This Row],[Artikelprijs]],"Prijs gelijk","Prijs wijkt af"),"")</f>
        <v/>
      </c>
      <c r="L2400" s="10"/>
      <c r="N2400" s="10">
        <f>IF(Q1_2025[[#This Row],[Prijstype]]="Artikelprijs",Q1_2025[[#This Row],[Artikelprijs]],Q1_2025[[#This Row],[Stuksprijs]])</f>
        <v>4</v>
      </c>
      <c r="O2400" s="10">
        <f>IF(Q1_2025[[#This Row],[Prijstype]]="Artikelprijs",Q1_2025[[#This Row],[Artikelprijs]] * Q1_2025[[#This Row],[Besteld]],Q1_2025[[#This Row],[Brutobedrag]])</f>
        <v>0</v>
      </c>
      <c r="P2400" s="10">
        <f>IF(Q1_2025[[#This Row],[Prijstype]] = "Artikelprijs",Q1_2025[[#This Row],[Brutobedrag 2]]*(100-Q1_2025[[#This Row],[Relatiekorting percentage]])/100,Q1_2025[[#This Row],[Bruto - Rel.korting]])</f>
        <v>0</v>
      </c>
    </row>
    <row r="2401" spans="1:16" x14ac:dyDescent="0.3">
      <c r="A2401" t="s">
        <v>343</v>
      </c>
      <c r="B2401">
        <v>3001038</v>
      </c>
      <c r="C2401" t="s">
        <v>65</v>
      </c>
      <c r="D2401">
        <v>2</v>
      </c>
      <c r="E2401" s="10">
        <v>6</v>
      </c>
      <c r="F2401" s="10">
        <v>0</v>
      </c>
      <c r="G2401" s="10">
        <v>0</v>
      </c>
      <c r="H2401">
        <v>0</v>
      </c>
      <c r="I2401" s="10" t="str">
        <f>_xlfn.XLOOKUP(Q1_2025[[#This Row],[Artikelnr]],Artikel_prijzen[Artnr],Artikel_prijzen[Groep],"")</f>
        <v/>
      </c>
      <c r="J2401" s="10" t="str">
        <f>_xlfn.XLOOKUP(Q1_2025[[#This Row],[Artikelnr]],Artikel_prijzen[Artnr],Artikel_prijzen[Prijs 2025],"")</f>
        <v/>
      </c>
      <c r="K2401" s="10" t="str">
        <f>IF(Q1_2025[[#This Row],[Artikelprijs]]&lt;&gt;"",IF(Q1_2025[[#This Row],[Stuksprijs]]=Q1_2025[[#This Row],[Artikelprijs]],"Prijs gelijk","Prijs wijkt af"),"")</f>
        <v/>
      </c>
      <c r="L2401" s="10"/>
      <c r="N2401" s="10">
        <f>IF(Q1_2025[[#This Row],[Prijstype]]="Artikelprijs",Q1_2025[[#This Row],[Artikelprijs]],Q1_2025[[#This Row],[Stuksprijs]])</f>
        <v>6</v>
      </c>
      <c r="O2401" s="10">
        <f>IF(Q1_2025[[#This Row],[Prijstype]]="Artikelprijs",Q1_2025[[#This Row],[Artikelprijs]] * Q1_2025[[#This Row],[Besteld]],Q1_2025[[#This Row],[Brutobedrag]])</f>
        <v>0</v>
      </c>
      <c r="P2401" s="10">
        <f>IF(Q1_2025[[#This Row],[Prijstype]] = "Artikelprijs",Q1_2025[[#This Row],[Brutobedrag 2]]*(100-Q1_2025[[#This Row],[Relatiekorting percentage]])/100,Q1_2025[[#This Row],[Bruto - Rel.korting]])</f>
        <v>0</v>
      </c>
    </row>
    <row r="2402" spans="1:16" x14ac:dyDescent="0.3">
      <c r="A2402" t="s">
        <v>343</v>
      </c>
      <c r="B2402">
        <v>3001045</v>
      </c>
      <c r="C2402" t="s">
        <v>71</v>
      </c>
      <c r="D2402">
        <v>1</v>
      </c>
      <c r="E2402" s="10">
        <v>5</v>
      </c>
      <c r="F2402" s="10">
        <v>0</v>
      </c>
      <c r="G2402" s="10">
        <v>0</v>
      </c>
      <c r="H2402">
        <v>0</v>
      </c>
      <c r="I2402" s="10" t="str">
        <f>_xlfn.XLOOKUP(Q1_2025[[#This Row],[Artikelnr]],Artikel_prijzen[Artnr],Artikel_prijzen[Groep],"")</f>
        <v/>
      </c>
      <c r="J2402" s="10" t="str">
        <f>_xlfn.XLOOKUP(Q1_2025[[#This Row],[Artikelnr]],Artikel_prijzen[Artnr],Artikel_prijzen[Prijs 2025],"")</f>
        <v/>
      </c>
      <c r="K2402" s="10" t="str">
        <f>IF(Q1_2025[[#This Row],[Artikelprijs]]&lt;&gt;"",IF(Q1_2025[[#This Row],[Stuksprijs]]=Q1_2025[[#This Row],[Artikelprijs]],"Prijs gelijk","Prijs wijkt af"),"")</f>
        <v/>
      </c>
      <c r="L2402" s="10"/>
      <c r="N2402" s="10">
        <f>IF(Q1_2025[[#This Row],[Prijstype]]="Artikelprijs",Q1_2025[[#This Row],[Artikelprijs]],Q1_2025[[#This Row],[Stuksprijs]])</f>
        <v>5</v>
      </c>
      <c r="O2402" s="10">
        <f>IF(Q1_2025[[#This Row],[Prijstype]]="Artikelprijs",Q1_2025[[#This Row],[Artikelprijs]] * Q1_2025[[#This Row],[Besteld]],Q1_2025[[#This Row],[Brutobedrag]])</f>
        <v>0</v>
      </c>
      <c r="P2402" s="10">
        <f>IF(Q1_2025[[#This Row],[Prijstype]] = "Artikelprijs",Q1_2025[[#This Row],[Brutobedrag 2]]*(100-Q1_2025[[#This Row],[Relatiekorting percentage]])/100,Q1_2025[[#This Row],[Bruto - Rel.korting]])</f>
        <v>0</v>
      </c>
    </row>
    <row r="2403" spans="1:16" x14ac:dyDescent="0.3">
      <c r="A2403" t="s">
        <v>343</v>
      </c>
      <c r="B2403">
        <v>5031040</v>
      </c>
      <c r="C2403" t="s">
        <v>39</v>
      </c>
      <c r="D2403">
        <v>6</v>
      </c>
      <c r="E2403" s="10">
        <v>147.81</v>
      </c>
      <c r="F2403" s="10">
        <v>886.86</v>
      </c>
      <c r="G2403" s="10">
        <v>665.14</v>
      </c>
      <c r="H2403">
        <v>25</v>
      </c>
      <c r="I2403" s="10" t="str">
        <f>_xlfn.XLOOKUP(Q1_2025[[#This Row],[Artikelnr]],Artikel_prijzen[Artnr],Artikel_prijzen[Groep],"")</f>
        <v/>
      </c>
      <c r="J2403" s="10" t="str">
        <f>_xlfn.XLOOKUP(Q1_2025[[#This Row],[Artikelnr]],Artikel_prijzen[Artnr],Artikel_prijzen[Prijs 2025],"")</f>
        <v/>
      </c>
      <c r="K2403" s="10" t="str">
        <f>IF(Q1_2025[[#This Row],[Artikelprijs]]&lt;&gt;"",IF(Q1_2025[[#This Row],[Stuksprijs]]=Q1_2025[[#This Row],[Artikelprijs]],"Prijs gelijk","Prijs wijkt af"),"")</f>
        <v/>
      </c>
      <c r="L2403" s="10"/>
      <c r="N2403" s="10">
        <f>IF(Q1_2025[[#This Row],[Prijstype]]="Artikelprijs",Q1_2025[[#This Row],[Artikelprijs]],Q1_2025[[#This Row],[Stuksprijs]])</f>
        <v>147.81</v>
      </c>
      <c r="O2403" s="10">
        <f>IF(Q1_2025[[#This Row],[Prijstype]]="Artikelprijs",Q1_2025[[#This Row],[Artikelprijs]] * Q1_2025[[#This Row],[Besteld]],Q1_2025[[#This Row],[Brutobedrag]])</f>
        <v>886.86</v>
      </c>
      <c r="P2403" s="10">
        <f>IF(Q1_2025[[#This Row],[Prijstype]] = "Artikelprijs",Q1_2025[[#This Row],[Brutobedrag 2]]*(100-Q1_2025[[#This Row],[Relatiekorting percentage]])/100,Q1_2025[[#This Row],[Bruto - Rel.korting]])</f>
        <v>665.14</v>
      </c>
    </row>
    <row r="2404" spans="1:16" x14ac:dyDescent="0.3">
      <c r="A2404" t="s">
        <v>343</v>
      </c>
      <c r="B2404">
        <v>5031039</v>
      </c>
      <c r="C2404" t="s">
        <v>104</v>
      </c>
      <c r="D2404">
        <v>4</v>
      </c>
      <c r="E2404" s="10">
        <v>114.58</v>
      </c>
      <c r="F2404" s="10">
        <v>458.32</v>
      </c>
      <c r="G2404" s="10">
        <v>343.74</v>
      </c>
      <c r="H2404">
        <v>25</v>
      </c>
      <c r="I2404" s="10" t="str">
        <f>_xlfn.XLOOKUP(Q1_2025[[#This Row],[Artikelnr]],Artikel_prijzen[Artnr],Artikel_prijzen[Groep],"")</f>
        <v/>
      </c>
      <c r="J2404" s="10" t="str">
        <f>_xlfn.XLOOKUP(Q1_2025[[#This Row],[Artikelnr]],Artikel_prijzen[Artnr],Artikel_prijzen[Prijs 2025],"")</f>
        <v/>
      </c>
      <c r="K2404" s="10" t="str">
        <f>IF(Q1_2025[[#This Row],[Artikelprijs]]&lt;&gt;"",IF(Q1_2025[[#This Row],[Stuksprijs]]=Q1_2025[[#This Row],[Artikelprijs]],"Prijs gelijk","Prijs wijkt af"),"")</f>
        <v/>
      </c>
      <c r="L2404" s="10"/>
      <c r="N2404" s="10">
        <f>IF(Q1_2025[[#This Row],[Prijstype]]="Artikelprijs",Q1_2025[[#This Row],[Artikelprijs]],Q1_2025[[#This Row],[Stuksprijs]])</f>
        <v>114.58</v>
      </c>
      <c r="O2404" s="10">
        <f>IF(Q1_2025[[#This Row],[Prijstype]]="Artikelprijs",Q1_2025[[#This Row],[Artikelprijs]] * Q1_2025[[#This Row],[Besteld]],Q1_2025[[#This Row],[Brutobedrag]])</f>
        <v>458.32</v>
      </c>
      <c r="P2404" s="10">
        <f>IF(Q1_2025[[#This Row],[Prijstype]] = "Artikelprijs",Q1_2025[[#This Row],[Brutobedrag 2]]*(100-Q1_2025[[#This Row],[Relatiekorting percentage]])/100,Q1_2025[[#This Row],[Bruto - Rel.korting]])</f>
        <v>343.74</v>
      </c>
    </row>
    <row r="2405" spans="1:16" x14ac:dyDescent="0.3">
      <c r="A2405" t="s">
        <v>343</v>
      </c>
      <c r="B2405">
        <v>2002096</v>
      </c>
      <c r="C2405" t="s">
        <v>26</v>
      </c>
      <c r="D2405">
        <v>3</v>
      </c>
      <c r="E2405" s="10">
        <v>29.75</v>
      </c>
      <c r="F2405" s="10">
        <v>89.25</v>
      </c>
      <c r="G2405" s="10">
        <v>66.94</v>
      </c>
      <c r="H2405">
        <v>25</v>
      </c>
      <c r="I2405" s="10" t="str">
        <f>_xlfn.XLOOKUP(Q1_2025[[#This Row],[Artikelnr]],Artikel_prijzen[Artnr],Artikel_prijzen[Groep],"")</f>
        <v/>
      </c>
      <c r="J2405" s="10" t="str">
        <f>_xlfn.XLOOKUP(Q1_2025[[#This Row],[Artikelnr]],Artikel_prijzen[Artnr],Artikel_prijzen[Prijs 2025],"")</f>
        <v/>
      </c>
      <c r="K2405" s="10" t="str">
        <f>IF(Q1_2025[[#This Row],[Artikelprijs]]&lt;&gt;"",IF(Q1_2025[[#This Row],[Stuksprijs]]=Q1_2025[[#This Row],[Artikelprijs]],"Prijs gelijk","Prijs wijkt af"),"")</f>
        <v/>
      </c>
      <c r="L2405" s="10"/>
      <c r="N2405" s="10">
        <f>IF(Q1_2025[[#This Row],[Prijstype]]="Artikelprijs",Q1_2025[[#This Row],[Artikelprijs]],Q1_2025[[#This Row],[Stuksprijs]])</f>
        <v>29.75</v>
      </c>
      <c r="O2405" s="10">
        <f>IF(Q1_2025[[#This Row],[Prijstype]]="Artikelprijs",Q1_2025[[#This Row],[Artikelprijs]] * Q1_2025[[#This Row],[Besteld]],Q1_2025[[#This Row],[Brutobedrag]])</f>
        <v>89.25</v>
      </c>
      <c r="P2405" s="10">
        <f>IF(Q1_2025[[#This Row],[Prijstype]] = "Artikelprijs",Q1_2025[[#This Row],[Brutobedrag 2]]*(100-Q1_2025[[#This Row],[Relatiekorting percentage]])/100,Q1_2025[[#This Row],[Bruto - Rel.korting]])</f>
        <v>66.94</v>
      </c>
    </row>
    <row r="2406" spans="1:16" x14ac:dyDescent="0.3">
      <c r="A2406" t="s">
        <v>343</v>
      </c>
      <c r="B2406">
        <v>5031036</v>
      </c>
      <c r="C2406" t="s">
        <v>36</v>
      </c>
      <c r="D2406">
        <v>3</v>
      </c>
      <c r="E2406" s="10">
        <v>45.32</v>
      </c>
      <c r="F2406" s="10">
        <v>135.96</v>
      </c>
      <c r="G2406" s="10">
        <v>101.97</v>
      </c>
      <c r="H2406">
        <v>25</v>
      </c>
      <c r="I2406" s="10" t="str">
        <f>_xlfn.XLOOKUP(Q1_2025[[#This Row],[Artikelnr]],Artikel_prijzen[Artnr],Artikel_prijzen[Groep],"")</f>
        <v/>
      </c>
      <c r="J2406" s="10" t="str">
        <f>_xlfn.XLOOKUP(Q1_2025[[#This Row],[Artikelnr]],Artikel_prijzen[Artnr],Artikel_prijzen[Prijs 2025],"")</f>
        <v/>
      </c>
      <c r="K2406" s="10" t="str">
        <f>IF(Q1_2025[[#This Row],[Artikelprijs]]&lt;&gt;"",IF(Q1_2025[[#This Row],[Stuksprijs]]=Q1_2025[[#This Row],[Artikelprijs]],"Prijs gelijk","Prijs wijkt af"),"")</f>
        <v/>
      </c>
      <c r="L2406" s="10"/>
      <c r="N2406" s="10">
        <f>IF(Q1_2025[[#This Row],[Prijstype]]="Artikelprijs",Q1_2025[[#This Row],[Artikelprijs]],Q1_2025[[#This Row],[Stuksprijs]])</f>
        <v>45.32</v>
      </c>
      <c r="O2406" s="10">
        <f>IF(Q1_2025[[#This Row],[Prijstype]]="Artikelprijs",Q1_2025[[#This Row],[Artikelprijs]] * Q1_2025[[#This Row],[Besteld]],Q1_2025[[#This Row],[Brutobedrag]])</f>
        <v>135.96</v>
      </c>
      <c r="P2406" s="10">
        <f>IF(Q1_2025[[#This Row],[Prijstype]] = "Artikelprijs",Q1_2025[[#This Row],[Brutobedrag 2]]*(100-Q1_2025[[#This Row],[Relatiekorting percentage]])/100,Q1_2025[[#This Row],[Bruto - Rel.korting]])</f>
        <v>101.97</v>
      </c>
    </row>
    <row r="2407" spans="1:16" x14ac:dyDescent="0.3">
      <c r="A2407" t="s">
        <v>343</v>
      </c>
      <c r="B2407">
        <v>5031035</v>
      </c>
      <c r="C2407" t="s">
        <v>241</v>
      </c>
      <c r="D2407">
        <v>7</v>
      </c>
      <c r="E2407" s="10">
        <v>45.32</v>
      </c>
      <c r="F2407" s="10">
        <v>317.24</v>
      </c>
      <c r="G2407" s="10">
        <v>237.93</v>
      </c>
      <c r="H2407">
        <v>25</v>
      </c>
      <c r="I2407" s="10" t="str">
        <f>_xlfn.XLOOKUP(Q1_2025[[#This Row],[Artikelnr]],Artikel_prijzen[Artnr],Artikel_prijzen[Groep],"")</f>
        <v/>
      </c>
      <c r="J2407" s="10" t="str">
        <f>_xlfn.XLOOKUP(Q1_2025[[#This Row],[Artikelnr]],Artikel_prijzen[Artnr],Artikel_prijzen[Prijs 2025],"")</f>
        <v/>
      </c>
      <c r="K2407" s="10" t="str">
        <f>IF(Q1_2025[[#This Row],[Artikelprijs]]&lt;&gt;"",IF(Q1_2025[[#This Row],[Stuksprijs]]=Q1_2025[[#This Row],[Artikelprijs]],"Prijs gelijk","Prijs wijkt af"),"")</f>
        <v/>
      </c>
      <c r="L2407" s="10"/>
      <c r="N2407" s="10">
        <f>IF(Q1_2025[[#This Row],[Prijstype]]="Artikelprijs",Q1_2025[[#This Row],[Artikelprijs]],Q1_2025[[#This Row],[Stuksprijs]])</f>
        <v>45.32</v>
      </c>
      <c r="O2407" s="10">
        <f>IF(Q1_2025[[#This Row],[Prijstype]]="Artikelprijs",Q1_2025[[#This Row],[Artikelprijs]] * Q1_2025[[#This Row],[Besteld]],Q1_2025[[#This Row],[Brutobedrag]])</f>
        <v>317.24</v>
      </c>
      <c r="P2407" s="10">
        <f>IF(Q1_2025[[#This Row],[Prijstype]] = "Artikelprijs",Q1_2025[[#This Row],[Brutobedrag 2]]*(100-Q1_2025[[#This Row],[Relatiekorting percentage]])/100,Q1_2025[[#This Row],[Bruto - Rel.korting]])</f>
        <v>237.93</v>
      </c>
    </row>
    <row r="2408" spans="1:16" x14ac:dyDescent="0.3">
      <c r="A2408" t="s">
        <v>343</v>
      </c>
      <c r="B2408">
        <v>2002033</v>
      </c>
      <c r="C2408" t="s">
        <v>106</v>
      </c>
      <c r="D2408">
        <v>4</v>
      </c>
      <c r="E2408" s="10">
        <v>69.78</v>
      </c>
      <c r="F2408" s="10">
        <v>279.12</v>
      </c>
      <c r="G2408" s="10">
        <v>209.34</v>
      </c>
      <c r="H2408">
        <v>25</v>
      </c>
      <c r="I2408" s="10" t="str">
        <f>_xlfn.XLOOKUP(Q1_2025[[#This Row],[Artikelnr]],Artikel_prijzen[Artnr],Artikel_prijzen[Groep],"")</f>
        <v/>
      </c>
      <c r="J2408" s="10" t="str">
        <f>_xlfn.XLOOKUP(Q1_2025[[#This Row],[Artikelnr]],Artikel_prijzen[Artnr],Artikel_prijzen[Prijs 2025],"")</f>
        <v/>
      </c>
      <c r="K2408" s="10" t="str">
        <f>IF(Q1_2025[[#This Row],[Artikelprijs]]&lt;&gt;"",IF(Q1_2025[[#This Row],[Stuksprijs]]=Q1_2025[[#This Row],[Artikelprijs]],"Prijs gelijk","Prijs wijkt af"),"")</f>
        <v/>
      </c>
      <c r="L2408" s="10"/>
      <c r="N2408" s="10">
        <f>IF(Q1_2025[[#This Row],[Prijstype]]="Artikelprijs",Q1_2025[[#This Row],[Artikelprijs]],Q1_2025[[#This Row],[Stuksprijs]])</f>
        <v>69.78</v>
      </c>
      <c r="O2408" s="10">
        <f>IF(Q1_2025[[#This Row],[Prijstype]]="Artikelprijs",Q1_2025[[#This Row],[Artikelprijs]] * Q1_2025[[#This Row],[Besteld]],Q1_2025[[#This Row],[Brutobedrag]])</f>
        <v>279.12</v>
      </c>
      <c r="P2408" s="10">
        <f>IF(Q1_2025[[#This Row],[Prijstype]] = "Artikelprijs",Q1_2025[[#This Row],[Brutobedrag 2]]*(100-Q1_2025[[#This Row],[Relatiekorting percentage]])/100,Q1_2025[[#This Row],[Bruto - Rel.korting]])</f>
        <v>209.34</v>
      </c>
    </row>
    <row r="2409" spans="1:16" x14ac:dyDescent="0.3">
      <c r="A2409" t="s">
        <v>343</v>
      </c>
      <c r="B2409">
        <v>2002036</v>
      </c>
      <c r="C2409" t="s">
        <v>243</v>
      </c>
      <c r="D2409">
        <v>2</v>
      </c>
      <c r="E2409" s="10">
        <v>69.78</v>
      </c>
      <c r="F2409" s="10">
        <v>139.56</v>
      </c>
      <c r="G2409" s="10">
        <v>104.67</v>
      </c>
      <c r="H2409">
        <v>25</v>
      </c>
      <c r="I2409" s="10" t="str">
        <f>_xlfn.XLOOKUP(Q1_2025[[#This Row],[Artikelnr]],Artikel_prijzen[Artnr],Artikel_prijzen[Groep],"")</f>
        <v/>
      </c>
      <c r="J2409" s="10" t="str">
        <f>_xlfn.XLOOKUP(Q1_2025[[#This Row],[Artikelnr]],Artikel_prijzen[Artnr],Artikel_prijzen[Prijs 2025],"")</f>
        <v/>
      </c>
      <c r="K2409" s="10" t="str">
        <f>IF(Q1_2025[[#This Row],[Artikelprijs]]&lt;&gt;"",IF(Q1_2025[[#This Row],[Stuksprijs]]=Q1_2025[[#This Row],[Artikelprijs]],"Prijs gelijk","Prijs wijkt af"),"")</f>
        <v/>
      </c>
      <c r="L2409" s="10"/>
      <c r="N2409" s="10">
        <f>IF(Q1_2025[[#This Row],[Prijstype]]="Artikelprijs",Q1_2025[[#This Row],[Artikelprijs]],Q1_2025[[#This Row],[Stuksprijs]])</f>
        <v>69.78</v>
      </c>
      <c r="O2409" s="10">
        <f>IF(Q1_2025[[#This Row],[Prijstype]]="Artikelprijs",Q1_2025[[#This Row],[Artikelprijs]] * Q1_2025[[#This Row],[Besteld]],Q1_2025[[#This Row],[Brutobedrag]])</f>
        <v>139.56</v>
      </c>
      <c r="P2409" s="10">
        <f>IF(Q1_2025[[#This Row],[Prijstype]] = "Artikelprijs",Q1_2025[[#This Row],[Brutobedrag 2]]*(100-Q1_2025[[#This Row],[Relatiekorting percentage]])/100,Q1_2025[[#This Row],[Bruto - Rel.korting]])</f>
        <v>104.67</v>
      </c>
    </row>
    <row r="2410" spans="1:16" x14ac:dyDescent="0.3">
      <c r="A2410" t="s">
        <v>343</v>
      </c>
      <c r="B2410">
        <v>2002036</v>
      </c>
      <c r="C2410" t="s">
        <v>243</v>
      </c>
      <c r="D2410">
        <v>2</v>
      </c>
      <c r="E2410" s="10">
        <v>69.78</v>
      </c>
      <c r="F2410" s="10">
        <v>0</v>
      </c>
      <c r="G2410" s="10">
        <v>0</v>
      </c>
      <c r="H2410">
        <v>25</v>
      </c>
      <c r="I2410" s="10" t="str">
        <f>_xlfn.XLOOKUP(Q1_2025[[#This Row],[Artikelnr]],Artikel_prijzen[Artnr],Artikel_prijzen[Groep],"")</f>
        <v/>
      </c>
      <c r="J2410" s="10" t="str">
        <f>_xlfn.XLOOKUP(Q1_2025[[#This Row],[Artikelnr]],Artikel_prijzen[Artnr],Artikel_prijzen[Prijs 2025],"")</f>
        <v/>
      </c>
      <c r="K2410" s="10" t="str">
        <f>IF(Q1_2025[[#This Row],[Artikelprijs]]&lt;&gt;"",IF(Q1_2025[[#This Row],[Stuksprijs]]=Q1_2025[[#This Row],[Artikelprijs]],"Prijs gelijk","Prijs wijkt af"),"")</f>
        <v/>
      </c>
      <c r="L2410" s="10"/>
      <c r="N2410" s="10">
        <f>IF(Q1_2025[[#This Row],[Prijstype]]="Artikelprijs",Q1_2025[[#This Row],[Artikelprijs]],Q1_2025[[#This Row],[Stuksprijs]])</f>
        <v>69.78</v>
      </c>
      <c r="O2410" s="10">
        <f>IF(Q1_2025[[#This Row],[Prijstype]]="Artikelprijs",Q1_2025[[#This Row],[Artikelprijs]] * Q1_2025[[#This Row],[Besteld]],Q1_2025[[#This Row],[Brutobedrag]])</f>
        <v>0</v>
      </c>
      <c r="P2410" s="10">
        <f>IF(Q1_2025[[#This Row],[Prijstype]] = "Artikelprijs",Q1_2025[[#This Row],[Brutobedrag 2]]*(100-Q1_2025[[#This Row],[Relatiekorting percentage]])/100,Q1_2025[[#This Row],[Bruto - Rel.korting]])</f>
        <v>0</v>
      </c>
    </row>
    <row r="2411" spans="1:16" x14ac:dyDescent="0.3">
      <c r="A2411" t="s">
        <v>343</v>
      </c>
      <c r="B2411">
        <v>2004027</v>
      </c>
      <c r="C2411" t="s">
        <v>339</v>
      </c>
      <c r="D2411">
        <v>4</v>
      </c>
      <c r="E2411" s="10">
        <v>16.54</v>
      </c>
      <c r="F2411" s="10">
        <v>66.16</v>
      </c>
      <c r="G2411" s="10">
        <v>49.62</v>
      </c>
      <c r="H2411">
        <v>25</v>
      </c>
      <c r="I2411" s="10" t="str">
        <f>_xlfn.XLOOKUP(Q1_2025[[#This Row],[Artikelnr]],Artikel_prijzen[Artnr],Artikel_prijzen[Groep],"")</f>
        <v/>
      </c>
      <c r="J2411" s="10" t="str">
        <f>_xlfn.XLOOKUP(Q1_2025[[#This Row],[Artikelnr]],Artikel_prijzen[Artnr],Artikel_prijzen[Prijs 2025],"")</f>
        <v/>
      </c>
      <c r="K2411" s="10" t="str">
        <f>IF(Q1_2025[[#This Row],[Artikelprijs]]&lt;&gt;"",IF(Q1_2025[[#This Row],[Stuksprijs]]=Q1_2025[[#This Row],[Artikelprijs]],"Prijs gelijk","Prijs wijkt af"),"")</f>
        <v/>
      </c>
      <c r="L2411" s="10"/>
      <c r="N2411" s="10">
        <f>IF(Q1_2025[[#This Row],[Prijstype]]="Artikelprijs",Q1_2025[[#This Row],[Artikelprijs]],Q1_2025[[#This Row],[Stuksprijs]])</f>
        <v>16.54</v>
      </c>
      <c r="O2411" s="10">
        <f>IF(Q1_2025[[#This Row],[Prijstype]]="Artikelprijs",Q1_2025[[#This Row],[Artikelprijs]] * Q1_2025[[#This Row],[Besteld]],Q1_2025[[#This Row],[Brutobedrag]])</f>
        <v>66.16</v>
      </c>
      <c r="P2411" s="10">
        <f>IF(Q1_2025[[#This Row],[Prijstype]] = "Artikelprijs",Q1_2025[[#This Row],[Brutobedrag 2]]*(100-Q1_2025[[#This Row],[Relatiekorting percentage]])/100,Q1_2025[[#This Row],[Bruto - Rel.korting]])</f>
        <v>49.62</v>
      </c>
    </row>
    <row r="2412" spans="1:16" x14ac:dyDescent="0.3">
      <c r="A2412" t="s">
        <v>343</v>
      </c>
      <c r="B2412">
        <v>5010002</v>
      </c>
      <c r="C2412" t="s">
        <v>338</v>
      </c>
      <c r="D2412">
        <v>12</v>
      </c>
      <c r="E2412" s="10">
        <v>66.95</v>
      </c>
      <c r="F2412" s="10">
        <v>803.4</v>
      </c>
      <c r="G2412" s="10">
        <v>602.54999999999995</v>
      </c>
      <c r="H2412">
        <v>25</v>
      </c>
      <c r="I2412" s="10" t="str">
        <f>_xlfn.XLOOKUP(Q1_2025[[#This Row],[Artikelnr]],Artikel_prijzen[Artnr],Artikel_prijzen[Groep],"")</f>
        <v/>
      </c>
      <c r="J2412" s="10" t="str">
        <f>_xlfn.XLOOKUP(Q1_2025[[#This Row],[Artikelnr]],Artikel_prijzen[Artnr],Artikel_prijzen[Prijs 2025],"")</f>
        <v/>
      </c>
      <c r="K2412" s="10" t="str">
        <f>IF(Q1_2025[[#This Row],[Artikelprijs]]&lt;&gt;"",IF(Q1_2025[[#This Row],[Stuksprijs]]=Q1_2025[[#This Row],[Artikelprijs]],"Prijs gelijk","Prijs wijkt af"),"")</f>
        <v/>
      </c>
      <c r="L2412" s="10"/>
      <c r="N2412" s="10">
        <f>IF(Q1_2025[[#This Row],[Prijstype]]="Artikelprijs",Q1_2025[[#This Row],[Artikelprijs]],Q1_2025[[#This Row],[Stuksprijs]])</f>
        <v>66.95</v>
      </c>
      <c r="O2412" s="10">
        <f>IF(Q1_2025[[#This Row],[Prijstype]]="Artikelprijs",Q1_2025[[#This Row],[Artikelprijs]] * Q1_2025[[#This Row],[Besteld]],Q1_2025[[#This Row],[Brutobedrag]])</f>
        <v>803.4</v>
      </c>
      <c r="P2412" s="10">
        <f>IF(Q1_2025[[#This Row],[Prijstype]] = "Artikelprijs",Q1_2025[[#This Row],[Brutobedrag 2]]*(100-Q1_2025[[#This Row],[Relatiekorting percentage]])/100,Q1_2025[[#This Row],[Bruto - Rel.korting]])</f>
        <v>602.54999999999995</v>
      </c>
    </row>
    <row r="2413" spans="1:16" x14ac:dyDescent="0.3">
      <c r="A2413" t="s">
        <v>343</v>
      </c>
      <c r="B2413">
        <v>1007051</v>
      </c>
      <c r="C2413" t="s">
        <v>54</v>
      </c>
      <c r="D2413">
        <v>14</v>
      </c>
      <c r="E2413" s="10">
        <v>88.57</v>
      </c>
      <c r="F2413" s="10">
        <v>1239.98</v>
      </c>
      <c r="G2413" s="10">
        <v>929.98</v>
      </c>
      <c r="H2413">
        <v>25</v>
      </c>
      <c r="I2413" s="10" t="str">
        <f>_xlfn.XLOOKUP(Q1_2025[[#This Row],[Artikelnr]],Artikel_prijzen[Artnr],Artikel_prijzen[Groep],"")</f>
        <v/>
      </c>
      <c r="J2413" s="10" t="str">
        <f>_xlfn.XLOOKUP(Q1_2025[[#This Row],[Artikelnr]],Artikel_prijzen[Artnr],Artikel_prijzen[Prijs 2025],"")</f>
        <v/>
      </c>
      <c r="K2413" s="10" t="str">
        <f>IF(Q1_2025[[#This Row],[Artikelprijs]]&lt;&gt;"",IF(Q1_2025[[#This Row],[Stuksprijs]]=Q1_2025[[#This Row],[Artikelprijs]],"Prijs gelijk","Prijs wijkt af"),"")</f>
        <v/>
      </c>
      <c r="L2413" s="10"/>
      <c r="N2413" s="10">
        <f>IF(Q1_2025[[#This Row],[Prijstype]]="Artikelprijs",Q1_2025[[#This Row],[Artikelprijs]],Q1_2025[[#This Row],[Stuksprijs]])</f>
        <v>88.57</v>
      </c>
      <c r="O2413" s="10">
        <f>IF(Q1_2025[[#This Row],[Prijstype]]="Artikelprijs",Q1_2025[[#This Row],[Artikelprijs]] * Q1_2025[[#This Row],[Besteld]],Q1_2025[[#This Row],[Brutobedrag]])</f>
        <v>1239.98</v>
      </c>
      <c r="P2413" s="10">
        <f>IF(Q1_2025[[#This Row],[Prijstype]] = "Artikelprijs",Q1_2025[[#This Row],[Brutobedrag 2]]*(100-Q1_2025[[#This Row],[Relatiekorting percentage]])/100,Q1_2025[[#This Row],[Bruto - Rel.korting]])</f>
        <v>929.98</v>
      </c>
    </row>
    <row r="2414" spans="1:16" x14ac:dyDescent="0.3">
      <c r="A2414" t="s">
        <v>343</v>
      </c>
      <c r="B2414">
        <v>3001046</v>
      </c>
      <c r="C2414" t="s">
        <v>61</v>
      </c>
      <c r="D2414">
        <v>25</v>
      </c>
      <c r="E2414" s="10">
        <v>3.5</v>
      </c>
      <c r="F2414" s="10">
        <v>0</v>
      </c>
      <c r="G2414" s="10">
        <v>0</v>
      </c>
      <c r="H2414">
        <v>0</v>
      </c>
      <c r="I2414" s="10" t="str">
        <f>_xlfn.XLOOKUP(Q1_2025[[#This Row],[Artikelnr]],Artikel_prijzen[Artnr],Artikel_prijzen[Groep],"")</f>
        <v/>
      </c>
      <c r="J2414" s="10" t="str">
        <f>_xlfn.XLOOKUP(Q1_2025[[#This Row],[Artikelnr]],Artikel_prijzen[Artnr],Artikel_prijzen[Prijs 2025],"")</f>
        <v/>
      </c>
      <c r="K2414" s="10" t="str">
        <f>IF(Q1_2025[[#This Row],[Artikelprijs]]&lt;&gt;"",IF(Q1_2025[[#This Row],[Stuksprijs]]=Q1_2025[[#This Row],[Artikelprijs]],"Prijs gelijk","Prijs wijkt af"),"")</f>
        <v/>
      </c>
      <c r="L2414" s="10"/>
      <c r="N2414" s="10">
        <f>IF(Q1_2025[[#This Row],[Prijstype]]="Artikelprijs",Q1_2025[[#This Row],[Artikelprijs]],Q1_2025[[#This Row],[Stuksprijs]])</f>
        <v>3.5</v>
      </c>
      <c r="O2414" s="10">
        <f>IF(Q1_2025[[#This Row],[Prijstype]]="Artikelprijs",Q1_2025[[#This Row],[Artikelprijs]] * Q1_2025[[#This Row],[Besteld]],Q1_2025[[#This Row],[Brutobedrag]])</f>
        <v>0</v>
      </c>
      <c r="P2414" s="10">
        <f>IF(Q1_2025[[#This Row],[Prijstype]] = "Artikelprijs",Q1_2025[[#This Row],[Brutobedrag 2]]*(100-Q1_2025[[#This Row],[Relatiekorting percentage]])/100,Q1_2025[[#This Row],[Bruto - Rel.korting]])</f>
        <v>0</v>
      </c>
    </row>
    <row r="2415" spans="1:16" x14ac:dyDescent="0.3">
      <c r="A2415" t="s">
        <v>343</v>
      </c>
      <c r="B2415">
        <v>3001035</v>
      </c>
      <c r="C2415" t="s">
        <v>62</v>
      </c>
      <c r="D2415">
        <v>10</v>
      </c>
      <c r="E2415" s="10">
        <v>2</v>
      </c>
      <c r="F2415" s="10">
        <v>0</v>
      </c>
      <c r="G2415" s="10">
        <v>0</v>
      </c>
      <c r="H2415">
        <v>0</v>
      </c>
      <c r="I2415" s="10" t="str">
        <f>_xlfn.XLOOKUP(Q1_2025[[#This Row],[Artikelnr]],Artikel_prijzen[Artnr],Artikel_prijzen[Groep],"")</f>
        <v/>
      </c>
      <c r="J2415" s="10" t="str">
        <f>_xlfn.XLOOKUP(Q1_2025[[#This Row],[Artikelnr]],Artikel_prijzen[Artnr],Artikel_prijzen[Prijs 2025],"")</f>
        <v/>
      </c>
      <c r="K2415" s="10" t="str">
        <f>IF(Q1_2025[[#This Row],[Artikelprijs]]&lt;&gt;"",IF(Q1_2025[[#This Row],[Stuksprijs]]=Q1_2025[[#This Row],[Artikelprijs]],"Prijs gelijk","Prijs wijkt af"),"")</f>
        <v/>
      </c>
      <c r="L2415" s="10"/>
      <c r="N2415" s="10">
        <f>IF(Q1_2025[[#This Row],[Prijstype]]="Artikelprijs",Q1_2025[[#This Row],[Artikelprijs]],Q1_2025[[#This Row],[Stuksprijs]])</f>
        <v>2</v>
      </c>
      <c r="O2415" s="10">
        <f>IF(Q1_2025[[#This Row],[Prijstype]]="Artikelprijs",Q1_2025[[#This Row],[Artikelprijs]] * Q1_2025[[#This Row],[Besteld]],Q1_2025[[#This Row],[Brutobedrag]])</f>
        <v>0</v>
      </c>
      <c r="P2415" s="10">
        <f>IF(Q1_2025[[#This Row],[Prijstype]] = "Artikelprijs",Q1_2025[[#This Row],[Brutobedrag 2]]*(100-Q1_2025[[#This Row],[Relatiekorting percentage]])/100,Q1_2025[[#This Row],[Bruto - Rel.korting]])</f>
        <v>0</v>
      </c>
    </row>
    <row r="2416" spans="1:16" x14ac:dyDescent="0.3">
      <c r="A2416" t="s">
        <v>343</v>
      </c>
      <c r="B2416">
        <v>3001036</v>
      </c>
      <c r="C2416" t="s">
        <v>63</v>
      </c>
      <c r="D2416">
        <v>10</v>
      </c>
      <c r="E2416" s="10">
        <v>3</v>
      </c>
      <c r="F2416" s="10">
        <v>0</v>
      </c>
      <c r="G2416" s="10">
        <v>0</v>
      </c>
      <c r="H2416">
        <v>0</v>
      </c>
      <c r="I2416" s="10" t="str">
        <f>_xlfn.XLOOKUP(Q1_2025[[#This Row],[Artikelnr]],Artikel_prijzen[Artnr],Artikel_prijzen[Groep],"")</f>
        <v/>
      </c>
      <c r="J2416" s="10" t="str">
        <f>_xlfn.XLOOKUP(Q1_2025[[#This Row],[Artikelnr]],Artikel_prijzen[Artnr],Artikel_prijzen[Prijs 2025],"")</f>
        <v/>
      </c>
      <c r="K2416" s="10" t="str">
        <f>IF(Q1_2025[[#This Row],[Artikelprijs]]&lt;&gt;"",IF(Q1_2025[[#This Row],[Stuksprijs]]=Q1_2025[[#This Row],[Artikelprijs]],"Prijs gelijk","Prijs wijkt af"),"")</f>
        <v/>
      </c>
      <c r="L2416" s="10"/>
      <c r="N2416" s="10">
        <f>IF(Q1_2025[[#This Row],[Prijstype]]="Artikelprijs",Q1_2025[[#This Row],[Artikelprijs]],Q1_2025[[#This Row],[Stuksprijs]])</f>
        <v>3</v>
      </c>
      <c r="O2416" s="10">
        <f>IF(Q1_2025[[#This Row],[Prijstype]]="Artikelprijs",Q1_2025[[#This Row],[Artikelprijs]] * Q1_2025[[#This Row],[Besteld]],Q1_2025[[#This Row],[Brutobedrag]])</f>
        <v>0</v>
      </c>
      <c r="P2416" s="10">
        <f>IF(Q1_2025[[#This Row],[Prijstype]] = "Artikelprijs",Q1_2025[[#This Row],[Brutobedrag 2]]*(100-Q1_2025[[#This Row],[Relatiekorting percentage]])/100,Q1_2025[[#This Row],[Bruto - Rel.korting]])</f>
        <v>0</v>
      </c>
    </row>
    <row r="2417" spans="1:16" x14ac:dyDescent="0.3">
      <c r="A2417" t="s">
        <v>343</v>
      </c>
      <c r="B2417">
        <v>3001037</v>
      </c>
      <c r="C2417" t="s">
        <v>64</v>
      </c>
      <c r="D2417">
        <v>10</v>
      </c>
      <c r="E2417" s="10">
        <v>4</v>
      </c>
      <c r="F2417" s="10">
        <v>0</v>
      </c>
      <c r="G2417" s="10">
        <v>0</v>
      </c>
      <c r="H2417">
        <v>0</v>
      </c>
      <c r="I2417" s="10" t="str">
        <f>_xlfn.XLOOKUP(Q1_2025[[#This Row],[Artikelnr]],Artikel_prijzen[Artnr],Artikel_prijzen[Groep],"")</f>
        <v/>
      </c>
      <c r="J2417" s="10" t="str">
        <f>_xlfn.XLOOKUP(Q1_2025[[#This Row],[Artikelnr]],Artikel_prijzen[Artnr],Artikel_prijzen[Prijs 2025],"")</f>
        <v/>
      </c>
      <c r="K2417" s="10" t="str">
        <f>IF(Q1_2025[[#This Row],[Artikelprijs]]&lt;&gt;"",IF(Q1_2025[[#This Row],[Stuksprijs]]=Q1_2025[[#This Row],[Artikelprijs]],"Prijs gelijk","Prijs wijkt af"),"")</f>
        <v/>
      </c>
      <c r="L2417" s="10"/>
      <c r="N2417" s="10">
        <f>IF(Q1_2025[[#This Row],[Prijstype]]="Artikelprijs",Q1_2025[[#This Row],[Artikelprijs]],Q1_2025[[#This Row],[Stuksprijs]])</f>
        <v>4</v>
      </c>
      <c r="O2417" s="10">
        <f>IF(Q1_2025[[#This Row],[Prijstype]]="Artikelprijs",Q1_2025[[#This Row],[Artikelprijs]] * Q1_2025[[#This Row],[Besteld]],Q1_2025[[#This Row],[Brutobedrag]])</f>
        <v>0</v>
      </c>
      <c r="P2417" s="10">
        <f>IF(Q1_2025[[#This Row],[Prijstype]] = "Artikelprijs",Q1_2025[[#This Row],[Brutobedrag 2]]*(100-Q1_2025[[#This Row],[Relatiekorting percentage]])/100,Q1_2025[[#This Row],[Bruto - Rel.korting]])</f>
        <v>0</v>
      </c>
    </row>
    <row r="2418" spans="1:16" x14ac:dyDescent="0.3">
      <c r="A2418" t="s">
        <v>343</v>
      </c>
      <c r="B2418">
        <v>3001038</v>
      </c>
      <c r="C2418" t="s">
        <v>65</v>
      </c>
      <c r="D2418">
        <v>5</v>
      </c>
      <c r="E2418" s="10">
        <v>6</v>
      </c>
      <c r="F2418" s="10">
        <v>0</v>
      </c>
      <c r="G2418" s="10">
        <v>0</v>
      </c>
      <c r="H2418">
        <v>0</v>
      </c>
      <c r="I2418" s="10" t="str">
        <f>_xlfn.XLOOKUP(Q1_2025[[#This Row],[Artikelnr]],Artikel_prijzen[Artnr],Artikel_prijzen[Groep],"")</f>
        <v/>
      </c>
      <c r="J2418" s="10" t="str">
        <f>_xlfn.XLOOKUP(Q1_2025[[#This Row],[Artikelnr]],Artikel_prijzen[Artnr],Artikel_prijzen[Prijs 2025],"")</f>
        <v/>
      </c>
      <c r="K2418" s="10" t="str">
        <f>IF(Q1_2025[[#This Row],[Artikelprijs]]&lt;&gt;"",IF(Q1_2025[[#This Row],[Stuksprijs]]=Q1_2025[[#This Row],[Artikelprijs]],"Prijs gelijk","Prijs wijkt af"),"")</f>
        <v/>
      </c>
      <c r="L2418" s="10"/>
      <c r="N2418" s="10">
        <f>IF(Q1_2025[[#This Row],[Prijstype]]="Artikelprijs",Q1_2025[[#This Row],[Artikelprijs]],Q1_2025[[#This Row],[Stuksprijs]])</f>
        <v>6</v>
      </c>
      <c r="O2418" s="10">
        <f>IF(Q1_2025[[#This Row],[Prijstype]]="Artikelprijs",Q1_2025[[#This Row],[Artikelprijs]] * Q1_2025[[#This Row],[Besteld]],Q1_2025[[#This Row],[Brutobedrag]])</f>
        <v>0</v>
      </c>
      <c r="P2418" s="10">
        <f>IF(Q1_2025[[#This Row],[Prijstype]] = "Artikelprijs",Q1_2025[[#This Row],[Brutobedrag 2]]*(100-Q1_2025[[#This Row],[Relatiekorting percentage]])/100,Q1_2025[[#This Row],[Bruto - Rel.korting]])</f>
        <v>0</v>
      </c>
    </row>
    <row r="2419" spans="1:16" x14ac:dyDescent="0.3">
      <c r="A2419" t="s">
        <v>343</v>
      </c>
      <c r="B2419">
        <v>3001040</v>
      </c>
      <c r="C2419" t="s">
        <v>67</v>
      </c>
      <c r="D2419">
        <v>3</v>
      </c>
      <c r="E2419" s="10">
        <v>8</v>
      </c>
      <c r="F2419" s="10">
        <v>0</v>
      </c>
      <c r="G2419" s="10">
        <v>0</v>
      </c>
      <c r="H2419">
        <v>0</v>
      </c>
      <c r="I2419" s="10" t="str">
        <f>_xlfn.XLOOKUP(Q1_2025[[#This Row],[Artikelnr]],Artikel_prijzen[Artnr],Artikel_prijzen[Groep],"")</f>
        <v/>
      </c>
      <c r="J2419" s="10" t="str">
        <f>_xlfn.XLOOKUP(Q1_2025[[#This Row],[Artikelnr]],Artikel_prijzen[Artnr],Artikel_prijzen[Prijs 2025],"")</f>
        <v/>
      </c>
      <c r="K2419" s="10" t="str">
        <f>IF(Q1_2025[[#This Row],[Artikelprijs]]&lt;&gt;"",IF(Q1_2025[[#This Row],[Stuksprijs]]=Q1_2025[[#This Row],[Artikelprijs]],"Prijs gelijk","Prijs wijkt af"),"")</f>
        <v/>
      </c>
      <c r="L2419" s="10"/>
      <c r="N2419" s="10">
        <f>IF(Q1_2025[[#This Row],[Prijstype]]="Artikelprijs",Q1_2025[[#This Row],[Artikelprijs]],Q1_2025[[#This Row],[Stuksprijs]])</f>
        <v>8</v>
      </c>
      <c r="O2419" s="10">
        <f>IF(Q1_2025[[#This Row],[Prijstype]]="Artikelprijs",Q1_2025[[#This Row],[Artikelprijs]] * Q1_2025[[#This Row],[Besteld]],Q1_2025[[#This Row],[Brutobedrag]])</f>
        <v>0</v>
      </c>
      <c r="P2419" s="10">
        <f>IF(Q1_2025[[#This Row],[Prijstype]] = "Artikelprijs",Q1_2025[[#This Row],[Brutobedrag 2]]*(100-Q1_2025[[#This Row],[Relatiekorting percentage]])/100,Q1_2025[[#This Row],[Bruto - Rel.korting]])</f>
        <v>0</v>
      </c>
    </row>
    <row r="2420" spans="1:16" x14ac:dyDescent="0.3">
      <c r="A2420" t="s">
        <v>343</v>
      </c>
      <c r="B2420">
        <v>3001045</v>
      </c>
      <c r="C2420" t="s">
        <v>71</v>
      </c>
      <c r="D2420">
        <v>2</v>
      </c>
      <c r="E2420" s="10">
        <v>5</v>
      </c>
      <c r="F2420" s="10">
        <v>0</v>
      </c>
      <c r="G2420" s="10">
        <v>0</v>
      </c>
      <c r="H2420">
        <v>0</v>
      </c>
      <c r="I2420" s="10" t="str">
        <f>_xlfn.XLOOKUP(Q1_2025[[#This Row],[Artikelnr]],Artikel_prijzen[Artnr],Artikel_prijzen[Groep],"")</f>
        <v/>
      </c>
      <c r="J2420" s="10" t="str">
        <f>_xlfn.XLOOKUP(Q1_2025[[#This Row],[Artikelnr]],Artikel_prijzen[Artnr],Artikel_prijzen[Prijs 2025],"")</f>
        <v/>
      </c>
      <c r="K2420" s="10" t="str">
        <f>IF(Q1_2025[[#This Row],[Artikelprijs]]&lt;&gt;"",IF(Q1_2025[[#This Row],[Stuksprijs]]=Q1_2025[[#This Row],[Artikelprijs]],"Prijs gelijk","Prijs wijkt af"),"")</f>
        <v/>
      </c>
      <c r="L2420" s="10"/>
      <c r="N2420" s="10">
        <f>IF(Q1_2025[[#This Row],[Prijstype]]="Artikelprijs",Q1_2025[[#This Row],[Artikelprijs]],Q1_2025[[#This Row],[Stuksprijs]])</f>
        <v>5</v>
      </c>
      <c r="O2420" s="10">
        <f>IF(Q1_2025[[#This Row],[Prijstype]]="Artikelprijs",Q1_2025[[#This Row],[Artikelprijs]] * Q1_2025[[#This Row],[Besteld]],Q1_2025[[#This Row],[Brutobedrag]])</f>
        <v>0</v>
      </c>
      <c r="P2420" s="10">
        <f>IF(Q1_2025[[#This Row],[Prijstype]] = "Artikelprijs",Q1_2025[[#This Row],[Brutobedrag 2]]*(100-Q1_2025[[#This Row],[Relatiekorting percentage]])/100,Q1_2025[[#This Row],[Bruto - Rel.korting]])</f>
        <v>0</v>
      </c>
    </row>
    <row r="2421" spans="1:16" x14ac:dyDescent="0.3">
      <c r="A2421" t="s">
        <v>343</v>
      </c>
      <c r="B2421">
        <v>5030229</v>
      </c>
      <c r="C2421" t="s">
        <v>18</v>
      </c>
      <c r="D2421">
        <v>4</v>
      </c>
      <c r="E2421" s="10">
        <v>303.85000000000002</v>
      </c>
      <c r="F2421" s="10">
        <v>1215.4000000000001</v>
      </c>
      <c r="G2421" s="10">
        <v>1215.4000000000001</v>
      </c>
      <c r="H2421">
        <v>0</v>
      </c>
      <c r="I2421" s="10" t="str">
        <f>_xlfn.XLOOKUP(Q1_2025[[#This Row],[Artikelnr]],Artikel_prijzen[Artnr],Artikel_prijzen[Groep],"")</f>
        <v>Rigging</v>
      </c>
      <c r="J2421" s="10">
        <f>_xlfn.XLOOKUP(Q1_2025[[#This Row],[Artikelnr]],Artikel_prijzen[Artnr],Artikel_prijzen[Prijs 2025],"")</f>
        <v>295</v>
      </c>
      <c r="K2421" s="10" t="str">
        <f>IF(Q1_2025[[#This Row],[Artikelprijs]]&lt;&gt;"",IF(Q1_2025[[#This Row],[Stuksprijs]]=Q1_2025[[#This Row],[Artikelprijs]],"Prijs gelijk","Prijs wijkt af"),"")</f>
        <v>Prijs wijkt af</v>
      </c>
      <c r="L2421" s="10"/>
      <c r="M2421" t="s">
        <v>536</v>
      </c>
      <c r="N2421" s="10">
        <f>IF(Q1_2025[[#This Row],[Prijstype]]="Artikelprijs",Q1_2025[[#This Row],[Artikelprijs]],Q1_2025[[#This Row],[Stuksprijs]])</f>
        <v>295</v>
      </c>
      <c r="O2421" s="10">
        <f>IF(Q1_2025[[#This Row],[Prijstype]]="Artikelprijs",Q1_2025[[#This Row],[Artikelprijs]] * Q1_2025[[#This Row],[Besteld]],Q1_2025[[#This Row],[Brutobedrag]])</f>
        <v>1180</v>
      </c>
      <c r="P2421" s="10">
        <f>IF(Q1_2025[[#This Row],[Prijstype]] = "Artikelprijs",Q1_2025[[#This Row],[Brutobedrag 2]]*(100-Q1_2025[[#This Row],[Relatiekorting percentage]])/100,Q1_2025[[#This Row],[Bruto - Rel.korting]])</f>
        <v>1180</v>
      </c>
    </row>
    <row r="2422" spans="1:16" x14ac:dyDescent="0.3">
      <c r="A2422" t="s">
        <v>343</v>
      </c>
      <c r="B2422">
        <v>5030001</v>
      </c>
      <c r="C2422" t="s">
        <v>341</v>
      </c>
      <c r="D2422">
        <v>26</v>
      </c>
      <c r="E2422" s="10">
        <v>28.84</v>
      </c>
      <c r="F2422" s="10">
        <v>749.84</v>
      </c>
      <c r="G2422" s="10">
        <v>749.84</v>
      </c>
      <c r="H2422">
        <v>0</v>
      </c>
      <c r="I2422" s="10" t="str">
        <f>_xlfn.XLOOKUP(Q1_2025[[#This Row],[Artikelnr]],Artikel_prijzen[Artnr],Artikel_prijzen[Groep],"")</f>
        <v>Rigging</v>
      </c>
      <c r="J2422" s="10">
        <f>_xlfn.XLOOKUP(Q1_2025[[#This Row],[Artikelnr]],Artikel_prijzen[Artnr],Artikel_prijzen[Prijs 2025],"")</f>
        <v>28</v>
      </c>
      <c r="K2422" s="10" t="str">
        <f>IF(Q1_2025[[#This Row],[Artikelprijs]]&lt;&gt;"",IF(Q1_2025[[#This Row],[Stuksprijs]]=Q1_2025[[#This Row],[Artikelprijs]],"Prijs gelijk","Prijs wijkt af"),"")</f>
        <v>Prijs wijkt af</v>
      </c>
      <c r="L2422" s="10"/>
      <c r="M2422" t="s">
        <v>536</v>
      </c>
      <c r="N2422" s="10">
        <f>IF(Q1_2025[[#This Row],[Prijstype]]="Artikelprijs",Q1_2025[[#This Row],[Artikelprijs]],Q1_2025[[#This Row],[Stuksprijs]])</f>
        <v>28</v>
      </c>
      <c r="O2422" s="10">
        <f>IF(Q1_2025[[#This Row],[Prijstype]]="Artikelprijs",Q1_2025[[#This Row],[Artikelprijs]] * Q1_2025[[#This Row],[Besteld]],Q1_2025[[#This Row],[Brutobedrag]])</f>
        <v>728</v>
      </c>
      <c r="P2422" s="10">
        <f>IF(Q1_2025[[#This Row],[Prijstype]] = "Artikelprijs",Q1_2025[[#This Row],[Brutobedrag 2]]*(100-Q1_2025[[#This Row],[Relatiekorting percentage]])/100,Q1_2025[[#This Row],[Bruto - Rel.korting]])</f>
        <v>728</v>
      </c>
    </row>
    <row r="2423" spans="1:16" x14ac:dyDescent="0.3">
      <c r="A2423" t="s">
        <v>343</v>
      </c>
      <c r="B2423">
        <v>5030001</v>
      </c>
      <c r="C2423" t="s">
        <v>132</v>
      </c>
      <c r="D2423">
        <v>26</v>
      </c>
      <c r="E2423" s="10">
        <v>28.84</v>
      </c>
      <c r="F2423" s="10">
        <v>0</v>
      </c>
      <c r="G2423" s="10">
        <v>0</v>
      </c>
      <c r="H2423">
        <v>0</v>
      </c>
      <c r="I2423" s="10" t="str">
        <f>_xlfn.XLOOKUP(Q1_2025[[#This Row],[Artikelnr]],Artikel_prijzen[Artnr],Artikel_prijzen[Groep],"")</f>
        <v>Rigging</v>
      </c>
      <c r="J2423" s="10">
        <f>_xlfn.XLOOKUP(Q1_2025[[#This Row],[Artikelnr]],Artikel_prijzen[Artnr],Artikel_prijzen[Prijs 2025],"")</f>
        <v>28</v>
      </c>
      <c r="K2423" s="10" t="str">
        <f>IF(Q1_2025[[#This Row],[Artikelprijs]]&lt;&gt;"",IF(Q1_2025[[#This Row],[Stuksprijs]]=Q1_2025[[#This Row],[Artikelprijs]],"Prijs gelijk","Prijs wijkt af"),"")</f>
        <v>Prijs wijkt af</v>
      </c>
      <c r="L2423" s="10"/>
      <c r="M2423" t="s">
        <v>536</v>
      </c>
      <c r="N2423" s="10">
        <f>IF(Q1_2025[[#This Row],[Prijstype]]="Artikelprijs",Q1_2025[[#This Row],[Artikelprijs]],Q1_2025[[#This Row],[Stuksprijs]])</f>
        <v>28</v>
      </c>
      <c r="O2423" s="10">
        <f>IF(Q1_2025[[#This Row],[Prijstype]]="Artikelprijs",Q1_2025[[#This Row],[Artikelprijs]] * Q1_2025[[#This Row],[Besteld]],Q1_2025[[#This Row],[Brutobedrag]])</f>
        <v>728</v>
      </c>
      <c r="P2423" s="10">
        <f>IF(Q1_2025[[#This Row],[Prijstype]] = "Artikelprijs",Q1_2025[[#This Row],[Brutobedrag 2]]*(100-Q1_2025[[#This Row],[Relatiekorting percentage]])/100,Q1_2025[[#This Row],[Bruto - Rel.korting]])</f>
        <v>728</v>
      </c>
    </row>
    <row r="2424" spans="1:16" x14ac:dyDescent="0.3">
      <c r="A2424" t="s">
        <v>343</v>
      </c>
      <c r="B2424">
        <v>2002103</v>
      </c>
      <c r="C2424" t="s">
        <v>133</v>
      </c>
      <c r="D2424">
        <v>2</v>
      </c>
      <c r="E2424" s="10">
        <v>40</v>
      </c>
      <c r="F2424" s="10">
        <v>0</v>
      </c>
      <c r="G2424" s="10">
        <v>0</v>
      </c>
      <c r="H2424">
        <v>0</v>
      </c>
      <c r="I2424" s="10" t="str">
        <f>_xlfn.XLOOKUP(Q1_2025[[#This Row],[Artikelnr]],Artikel_prijzen[Artnr],Artikel_prijzen[Groep],"")</f>
        <v/>
      </c>
      <c r="J2424" s="10" t="str">
        <f>_xlfn.XLOOKUP(Q1_2025[[#This Row],[Artikelnr]],Artikel_prijzen[Artnr],Artikel_prijzen[Prijs 2025],"")</f>
        <v/>
      </c>
      <c r="K2424" s="10" t="str">
        <f>IF(Q1_2025[[#This Row],[Artikelprijs]]&lt;&gt;"",IF(Q1_2025[[#This Row],[Stuksprijs]]=Q1_2025[[#This Row],[Artikelprijs]],"Prijs gelijk","Prijs wijkt af"),"")</f>
        <v/>
      </c>
      <c r="L2424" s="10"/>
      <c r="N2424" s="10">
        <f>IF(Q1_2025[[#This Row],[Prijstype]]="Artikelprijs",Q1_2025[[#This Row],[Artikelprijs]],Q1_2025[[#This Row],[Stuksprijs]])</f>
        <v>40</v>
      </c>
      <c r="O2424" s="10">
        <f>IF(Q1_2025[[#This Row],[Prijstype]]="Artikelprijs",Q1_2025[[#This Row],[Artikelprijs]] * Q1_2025[[#This Row],[Besteld]],Q1_2025[[#This Row],[Brutobedrag]])</f>
        <v>0</v>
      </c>
      <c r="P2424" s="10">
        <f>IF(Q1_2025[[#This Row],[Prijstype]] = "Artikelprijs",Q1_2025[[#This Row],[Brutobedrag 2]]*(100-Q1_2025[[#This Row],[Relatiekorting percentage]])/100,Q1_2025[[#This Row],[Bruto - Rel.korting]])</f>
        <v>0</v>
      </c>
    </row>
    <row r="2425" spans="1:16" x14ac:dyDescent="0.3">
      <c r="A2425" t="s">
        <v>343</v>
      </c>
      <c r="B2425">
        <v>2004012</v>
      </c>
      <c r="C2425" t="s">
        <v>19</v>
      </c>
      <c r="D2425">
        <v>6</v>
      </c>
      <c r="E2425" s="10">
        <v>10.5</v>
      </c>
      <c r="F2425" s="10">
        <v>0</v>
      </c>
      <c r="G2425" s="10">
        <v>0</v>
      </c>
      <c r="H2425">
        <v>0</v>
      </c>
      <c r="I2425" s="10" t="str">
        <f>_xlfn.XLOOKUP(Q1_2025[[#This Row],[Artikelnr]],Artikel_prijzen[Artnr],Artikel_prijzen[Groep],"")</f>
        <v/>
      </c>
      <c r="J2425" s="10" t="str">
        <f>_xlfn.XLOOKUP(Q1_2025[[#This Row],[Artikelnr]],Artikel_prijzen[Artnr],Artikel_prijzen[Prijs 2025],"")</f>
        <v/>
      </c>
      <c r="K2425" s="10" t="str">
        <f>IF(Q1_2025[[#This Row],[Artikelprijs]]&lt;&gt;"",IF(Q1_2025[[#This Row],[Stuksprijs]]=Q1_2025[[#This Row],[Artikelprijs]],"Prijs gelijk","Prijs wijkt af"),"")</f>
        <v/>
      </c>
      <c r="L2425" s="10"/>
      <c r="N2425" s="10">
        <f>IF(Q1_2025[[#This Row],[Prijstype]]="Artikelprijs",Q1_2025[[#This Row],[Artikelprijs]],Q1_2025[[#This Row],[Stuksprijs]])</f>
        <v>10.5</v>
      </c>
      <c r="O2425" s="10">
        <f>IF(Q1_2025[[#This Row],[Prijstype]]="Artikelprijs",Q1_2025[[#This Row],[Artikelprijs]] * Q1_2025[[#This Row],[Besteld]],Q1_2025[[#This Row],[Brutobedrag]])</f>
        <v>0</v>
      </c>
      <c r="P2425" s="10">
        <f>IF(Q1_2025[[#This Row],[Prijstype]] = "Artikelprijs",Q1_2025[[#This Row],[Brutobedrag 2]]*(100-Q1_2025[[#This Row],[Relatiekorting percentage]])/100,Q1_2025[[#This Row],[Bruto - Rel.korting]])</f>
        <v>0</v>
      </c>
    </row>
    <row r="2426" spans="1:16" x14ac:dyDescent="0.3">
      <c r="A2426" t="s">
        <v>343</v>
      </c>
      <c r="B2426">
        <v>2004017</v>
      </c>
      <c r="C2426" t="s">
        <v>135</v>
      </c>
      <c r="D2426">
        <v>6</v>
      </c>
      <c r="E2426" s="10">
        <v>5.25</v>
      </c>
      <c r="F2426" s="10">
        <v>0</v>
      </c>
      <c r="G2426" s="10">
        <v>0</v>
      </c>
      <c r="H2426">
        <v>0</v>
      </c>
      <c r="I2426" s="10" t="str">
        <f>_xlfn.XLOOKUP(Q1_2025[[#This Row],[Artikelnr]],Artikel_prijzen[Artnr],Artikel_prijzen[Groep],"")</f>
        <v/>
      </c>
      <c r="J2426" s="10" t="str">
        <f>_xlfn.XLOOKUP(Q1_2025[[#This Row],[Artikelnr]],Artikel_prijzen[Artnr],Artikel_prijzen[Prijs 2025],"")</f>
        <v/>
      </c>
      <c r="K2426" s="10" t="str">
        <f>IF(Q1_2025[[#This Row],[Artikelprijs]]&lt;&gt;"",IF(Q1_2025[[#This Row],[Stuksprijs]]=Q1_2025[[#This Row],[Artikelprijs]],"Prijs gelijk","Prijs wijkt af"),"")</f>
        <v/>
      </c>
      <c r="L2426" s="10"/>
      <c r="N2426" s="10">
        <f>IF(Q1_2025[[#This Row],[Prijstype]]="Artikelprijs",Q1_2025[[#This Row],[Artikelprijs]],Q1_2025[[#This Row],[Stuksprijs]])</f>
        <v>5.25</v>
      </c>
      <c r="O2426" s="10">
        <f>IF(Q1_2025[[#This Row],[Prijstype]]="Artikelprijs",Q1_2025[[#This Row],[Artikelprijs]] * Q1_2025[[#This Row],[Besteld]],Q1_2025[[#This Row],[Brutobedrag]])</f>
        <v>0</v>
      </c>
      <c r="P2426" s="10">
        <f>IF(Q1_2025[[#This Row],[Prijstype]] = "Artikelprijs",Q1_2025[[#This Row],[Brutobedrag 2]]*(100-Q1_2025[[#This Row],[Relatiekorting percentage]])/100,Q1_2025[[#This Row],[Bruto - Rel.korting]])</f>
        <v>0</v>
      </c>
    </row>
    <row r="2427" spans="1:16" x14ac:dyDescent="0.3">
      <c r="A2427" t="s">
        <v>343</v>
      </c>
      <c r="B2427">
        <v>2004041</v>
      </c>
      <c r="C2427" t="s">
        <v>216</v>
      </c>
      <c r="D2427">
        <v>1</v>
      </c>
      <c r="E2427" s="10">
        <v>17.64</v>
      </c>
      <c r="F2427" s="10">
        <v>17.64</v>
      </c>
      <c r="G2427" s="10">
        <v>17.64</v>
      </c>
      <c r="H2427">
        <v>0</v>
      </c>
      <c r="I2427" s="10" t="str">
        <f>_xlfn.XLOOKUP(Q1_2025[[#This Row],[Artikelnr]],Artikel_prijzen[Artnr],Artikel_prijzen[Groep],"")</f>
        <v/>
      </c>
      <c r="J2427" s="10" t="str">
        <f>_xlfn.XLOOKUP(Q1_2025[[#This Row],[Artikelnr]],Artikel_prijzen[Artnr],Artikel_prijzen[Prijs 2025],"")</f>
        <v/>
      </c>
      <c r="K2427" s="10" t="str">
        <f>IF(Q1_2025[[#This Row],[Artikelprijs]]&lt;&gt;"",IF(Q1_2025[[#This Row],[Stuksprijs]]=Q1_2025[[#This Row],[Artikelprijs]],"Prijs gelijk","Prijs wijkt af"),"")</f>
        <v/>
      </c>
      <c r="L2427" s="10"/>
      <c r="N2427" s="10">
        <f>IF(Q1_2025[[#This Row],[Prijstype]]="Artikelprijs",Q1_2025[[#This Row],[Artikelprijs]],Q1_2025[[#This Row],[Stuksprijs]])</f>
        <v>17.64</v>
      </c>
      <c r="O2427" s="10">
        <f>IF(Q1_2025[[#This Row],[Prijstype]]="Artikelprijs",Q1_2025[[#This Row],[Artikelprijs]] * Q1_2025[[#This Row],[Besteld]],Q1_2025[[#This Row],[Brutobedrag]])</f>
        <v>17.64</v>
      </c>
      <c r="P2427" s="10">
        <f>IF(Q1_2025[[#This Row],[Prijstype]] = "Artikelprijs",Q1_2025[[#This Row],[Brutobedrag 2]]*(100-Q1_2025[[#This Row],[Relatiekorting percentage]])/100,Q1_2025[[#This Row],[Bruto - Rel.korting]])</f>
        <v>17.64</v>
      </c>
    </row>
    <row r="2428" spans="1:16" x14ac:dyDescent="0.3">
      <c r="A2428" t="s">
        <v>343</v>
      </c>
      <c r="B2428">
        <v>2004032</v>
      </c>
      <c r="C2428" t="s">
        <v>43</v>
      </c>
      <c r="D2428">
        <v>2</v>
      </c>
      <c r="E2428" s="10">
        <v>16.22</v>
      </c>
      <c r="F2428" s="10">
        <v>32.44</v>
      </c>
      <c r="G2428" s="10">
        <v>32.44</v>
      </c>
      <c r="H2428">
        <v>0</v>
      </c>
      <c r="I2428" s="10" t="str">
        <f>_xlfn.XLOOKUP(Q1_2025[[#This Row],[Artikelnr]],Artikel_prijzen[Artnr],Artikel_prijzen[Groep],"")</f>
        <v/>
      </c>
      <c r="J2428" s="10" t="str">
        <f>_xlfn.XLOOKUP(Q1_2025[[#This Row],[Artikelnr]],Artikel_prijzen[Artnr],Artikel_prijzen[Prijs 2025],"")</f>
        <v/>
      </c>
      <c r="K2428" s="10" t="str">
        <f>IF(Q1_2025[[#This Row],[Artikelprijs]]&lt;&gt;"",IF(Q1_2025[[#This Row],[Stuksprijs]]=Q1_2025[[#This Row],[Artikelprijs]],"Prijs gelijk","Prijs wijkt af"),"")</f>
        <v/>
      </c>
      <c r="L2428" s="10"/>
      <c r="N2428" s="10">
        <f>IF(Q1_2025[[#This Row],[Prijstype]]="Artikelprijs",Q1_2025[[#This Row],[Artikelprijs]],Q1_2025[[#This Row],[Stuksprijs]])</f>
        <v>16.22</v>
      </c>
      <c r="O2428" s="10">
        <f>IF(Q1_2025[[#This Row],[Prijstype]]="Artikelprijs",Q1_2025[[#This Row],[Artikelprijs]] * Q1_2025[[#This Row],[Besteld]],Q1_2025[[#This Row],[Brutobedrag]])</f>
        <v>32.44</v>
      </c>
      <c r="P2428" s="10">
        <f>IF(Q1_2025[[#This Row],[Prijstype]] = "Artikelprijs",Q1_2025[[#This Row],[Brutobedrag 2]]*(100-Q1_2025[[#This Row],[Relatiekorting percentage]])/100,Q1_2025[[#This Row],[Bruto - Rel.korting]])</f>
        <v>32.44</v>
      </c>
    </row>
    <row r="2429" spans="1:16" x14ac:dyDescent="0.3">
      <c r="A2429" t="s">
        <v>343</v>
      </c>
      <c r="B2429">
        <v>3002022</v>
      </c>
      <c r="C2429" t="s">
        <v>195</v>
      </c>
      <c r="D2429">
        <v>1</v>
      </c>
      <c r="E2429" s="10">
        <v>76.02</v>
      </c>
      <c r="F2429" s="10">
        <v>76.02</v>
      </c>
      <c r="G2429" s="10">
        <v>64.62</v>
      </c>
      <c r="H2429">
        <v>15</v>
      </c>
      <c r="I2429" s="10" t="str">
        <f>_xlfn.XLOOKUP(Q1_2025[[#This Row],[Artikelnr]],Artikel_prijzen[Artnr],Artikel_prijzen[Groep],"")</f>
        <v/>
      </c>
      <c r="J2429" s="10" t="str">
        <f>_xlfn.XLOOKUP(Q1_2025[[#This Row],[Artikelnr]],Artikel_prijzen[Artnr],Artikel_prijzen[Prijs 2025],"")</f>
        <v/>
      </c>
      <c r="K2429" s="10" t="str">
        <f>IF(Q1_2025[[#This Row],[Artikelprijs]]&lt;&gt;"",IF(Q1_2025[[#This Row],[Stuksprijs]]=Q1_2025[[#This Row],[Artikelprijs]],"Prijs gelijk","Prijs wijkt af"),"")</f>
        <v/>
      </c>
      <c r="L2429" s="10"/>
      <c r="N2429" s="10">
        <f>IF(Q1_2025[[#This Row],[Prijstype]]="Artikelprijs",Q1_2025[[#This Row],[Artikelprijs]],Q1_2025[[#This Row],[Stuksprijs]])</f>
        <v>76.02</v>
      </c>
      <c r="O2429" s="10">
        <f>IF(Q1_2025[[#This Row],[Prijstype]]="Artikelprijs",Q1_2025[[#This Row],[Artikelprijs]] * Q1_2025[[#This Row],[Besteld]],Q1_2025[[#This Row],[Brutobedrag]])</f>
        <v>76.02</v>
      </c>
      <c r="P2429" s="10">
        <f>IF(Q1_2025[[#This Row],[Prijstype]] = "Artikelprijs",Q1_2025[[#This Row],[Brutobedrag 2]]*(100-Q1_2025[[#This Row],[Relatiekorting percentage]])/100,Q1_2025[[#This Row],[Bruto - Rel.korting]])</f>
        <v>64.62</v>
      </c>
    </row>
    <row r="2430" spans="1:16" x14ac:dyDescent="0.3">
      <c r="A2430" t="s">
        <v>343</v>
      </c>
      <c r="B2430">
        <v>3001013</v>
      </c>
      <c r="C2430" t="s">
        <v>325</v>
      </c>
      <c r="D2430">
        <v>3</v>
      </c>
      <c r="E2430" s="10">
        <v>17.89</v>
      </c>
      <c r="F2430" s="10">
        <v>53.67</v>
      </c>
      <c r="G2430" s="10">
        <v>45.62</v>
      </c>
      <c r="H2430">
        <v>15</v>
      </c>
      <c r="I2430" s="10" t="str">
        <f>_xlfn.XLOOKUP(Q1_2025[[#This Row],[Artikelnr]],Artikel_prijzen[Artnr],Artikel_prijzen[Groep],"")</f>
        <v/>
      </c>
      <c r="J2430" s="10" t="str">
        <f>_xlfn.XLOOKUP(Q1_2025[[#This Row],[Artikelnr]],Artikel_prijzen[Artnr],Artikel_prijzen[Prijs 2025],"")</f>
        <v/>
      </c>
      <c r="K2430" s="10" t="str">
        <f>IF(Q1_2025[[#This Row],[Artikelprijs]]&lt;&gt;"",IF(Q1_2025[[#This Row],[Stuksprijs]]=Q1_2025[[#This Row],[Artikelprijs]],"Prijs gelijk","Prijs wijkt af"),"")</f>
        <v/>
      </c>
      <c r="L2430" s="10"/>
      <c r="N2430" s="10">
        <f>IF(Q1_2025[[#This Row],[Prijstype]]="Artikelprijs",Q1_2025[[#This Row],[Artikelprijs]],Q1_2025[[#This Row],[Stuksprijs]])</f>
        <v>17.89</v>
      </c>
      <c r="O2430" s="10">
        <f>IF(Q1_2025[[#This Row],[Prijstype]]="Artikelprijs",Q1_2025[[#This Row],[Artikelprijs]] * Q1_2025[[#This Row],[Besteld]],Q1_2025[[#This Row],[Brutobedrag]])</f>
        <v>53.67</v>
      </c>
      <c r="P2430" s="10">
        <f>IF(Q1_2025[[#This Row],[Prijstype]] = "Artikelprijs",Q1_2025[[#This Row],[Brutobedrag 2]]*(100-Q1_2025[[#This Row],[Relatiekorting percentage]])/100,Q1_2025[[#This Row],[Bruto - Rel.korting]])</f>
        <v>45.62</v>
      </c>
    </row>
    <row r="2431" spans="1:16" x14ac:dyDescent="0.3">
      <c r="A2431" t="s">
        <v>343</v>
      </c>
      <c r="B2431">
        <v>3001044</v>
      </c>
      <c r="C2431" t="s">
        <v>47</v>
      </c>
      <c r="D2431">
        <v>6</v>
      </c>
      <c r="E2431" s="10">
        <v>26.83</v>
      </c>
      <c r="F2431" s="10">
        <v>160.97999999999999</v>
      </c>
      <c r="G2431" s="10">
        <v>136.83000000000001</v>
      </c>
      <c r="H2431">
        <v>15</v>
      </c>
      <c r="I2431" s="10" t="str">
        <f>_xlfn.XLOOKUP(Q1_2025[[#This Row],[Artikelnr]],Artikel_prijzen[Artnr],Artikel_prijzen[Groep],"")</f>
        <v/>
      </c>
      <c r="J2431" s="10" t="str">
        <f>_xlfn.XLOOKUP(Q1_2025[[#This Row],[Artikelnr]],Artikel_prijzen[Artnr],Artikel_prijzen[Prijs 2025],"")</f>
        <v/>
      </c>
      <c r="K2431" s="10" t="str">
        <f>IF(Q1_2025[[#This Row],[Artikelprijs]]&lt;&gt;"",IF(Q1_2025[[#This Row],[Stuksprijs]]=Q1_2025[[#This Row],[Artikelprijs]],"Prijs gelijk","Prijs wijkt af"),"")</f>
        <v/>
      </c>
      <c r="L2431" s="10"/>
      <c r="N2431" s="10">
        <f>IF(Q1_2025[[#This Row],[Prijstype]]="Artikelprijs",Q1_2025[[#This Row],[Artikelprijs]],Q1_2025[[#This Row],[Stuksprijs]])</f>
        <v>26.83</v>
      </c>
      <c r="O2431" s="10">
        <f>IF(Q1_2025[[#This Row],[Prijstype]]="Artikelprijs",Q1_2025[[#This Row],[Artikelprijs]] * Q1_2025[[#This Row],[Besteld]],Q1_2025[[#This Row],[Brutobedrag]])</f>
        <v>160.97999999999999</v>
      </c>
      <c r="P2431" s="10">
        <f>IF(Q1_2025[[#This Row],[Prijstype]] = "Artikelprijs",Q1_2025[[#This Row],[Brutobedrag 2]]*(100-Q1_2025[[#This Row],[Relatiekorting percentage]])/100,Q1_2025[[#This Row],[Bruto - Rel.korting]])</f>
        <v>136.83000000000001</v>
      </c>
    </row>
    <row r="2432" spans="1:16" x14ac:dyDescent="0.3">
      <c r="A2432" t="s">
        <v>343</v>
      </c>
      <c r="B2432">
        <v>3001044</v>
      </c>
      <c r="C2432" t="s">
        <v>47</v>
      </c>
      <c r="D2432">
        <v>1</v>
      </c>
      <c r="E2432" s="10">
        <v>26.83</v>
      </c>
      <c r="F2432" s="10">
        <v>0</v>
      </c>
      <c r="G2432" s="10">
        <v>0</v>
      </c>
      <c r="H2432">
        <v>15</v>
      </c>
      <c r="I2432" s="10" t="str">
        <f>_xlfn.XLOOKUP(Q1_2025[[#This Row],[Artikelnr]],Artikel_prijzen[Artnr],Artikel_prijzen[Groep],"")</f>
        <v/>
      </c>
      <c r="J2432" s="10" t="str">
        <f>_xlfn.XLOOKUP(Q1_2025[[#This Row],[Artikelnr]],Artikel_prijzen[Artnr],Artikel_prijzen[Prijs 2025],"")</f>
        <v/>
      </c>
      <c r="K2432" s="10" t="str">
        <f>IF(Q1_2025[[#This Row],[Artikelprijs]]&lt;&gt;"",IF(Q1_2025[[#This Row],[Stuksprijs]]=Q1_2025[[#This Row],[Artikelprijs]],"Prijs gelijk","Prijs wijkt af"),"")</f>
        <v/>
      </c>
      <c r="L2432" s="10"/>
      <c r="N2432" s="10">
        <f>IF(Q1_2025[[#This Row],[Prijstype]]="Artikelprijs",Q1_2025[[#This Row],[Artikelprijs]],Q1_2025[[#This Row],[Stuksprijs]])</f>
        <v>26.83</v>
      </c>
      <c r="O2432" s="10">
        <f>IF(Q1_2025[[#This Row],[Prijstype]]="Artikelprijs",Q1_2025[[#This Row],[Artikelprijs]] * Q1_2025[[#This Row],[Besteld]],Q1_2025[[#This Row],[Brutobedrag]])</f>
        <v>0</v>
      </c>
      <c r="P2432" s="10">
        <f>IF(Q1_2025[[#This Row],[Prijstype]] = "Artikelprijs",Q1_2025[[#This Row],[Brutobedrag 2]]*(100-Q1_2025[[#This Row],[Relatiekorting percentage]])/100,Q1_2025[[#This Row],[Bruto - Rel.korting]])</f>
        <v>0</v>
      </c>
    </row>
    <row r="2433" spans="1:16" x14ac:dyDescent="0.3">
      <c r="A2433" t="s">
        <v>343</v>
      </c>
      <c r="B2433">
        <v>1009130</v>
      </c>
      <c r="C2433" t="s">
        <v>250</v>
      </c>
      <c r="D2433">
        <v>1</v>
      </c>
      <c r="E2433" s="10">
        <v>24.73</v>
      </c>
      <c r="F2433" s="10">
        <v>24.73</v>
      </c>
      <c r="G2433" s="10">
        <v>21.02</v>
      </c>
      <c r="H2433">
        <v>15</v>
      </c>
      <c r="I2433" s="10" t="str">
        <f>_xlfn.XLOOKUP(Q1_2025[[#This Row],[Artikelnr]],Artikel_prijzen[Artnr],Artikel_prijzen[Groep],"")</f>
        <v/>
      </c>
      <c r="J2433" s="10" t="str">
        <f>_xlfn.XLOOKUP(Q1_2025[[#This Row],[Artikelnr]],Artikel_prijzen[Artnr],Artikel_prijzen[Prijs 2025],"")</f>
        <v/>
      </c>
      <c r="K2433" s="10" t="str">
        <f>IF(Q1_2025[[#This Row],[Artikelprijs]]&lt;&gt;"",IF(Q1_2025[[#This Row],[Stuksprijs]]=Q1_2025[[#This Row],[Artikelprijs]],"Prijs gelijk","Prijs wijkt af"),"")</f>
        <v/>
      </c>
      <c r="L2433" s="10"/>
      <c r="N2433" s="10">
        <f>IF(Q1_2025[[#This Row],[Prijstype]]="Artikelprijs",Q1_2025[[#This Row],[Artikelprijs]],Q1_2025[[#This Row],[Stuksprijs]])</f>
        <v>24.73</v>
      </c>
      <c r="O2433" s="10">
        <f>IF(Q1_2025[[#This Row],[Prijstype]]="Artikelprijs",Q1_2025[[#This Row],[Artikelprijs]] * Q1_2025[[#This Row],[Besteld]],Q1_2025[[#This Row],[Brutobedrag]])</f>
        <v>24.73</v>
      </c>
      <c r="P2433" s="10">
        <f>IF(Q1_2025[[#This Row],[Prijstype]] = "Artikelprijs",Q1_2025[[#This Row],[Brutobedrag 2]]*(100-Q1_2025[[#This Row],[Relatiekorting percentage]])/100,Q1_2025[[#This Row],[Bruto - Rel.korting]])</f>
        <v>21.02</v>
      </c>
    </row>
    <row r="2434" spans="1:16" x14ac:dyDescent="0.3">
      <c r="A2434" t="s">
        <v>343</v>
      </c>
      <c r="B2434">
        <v>5010017</v>
      </c>
      <c r="C2434" t="s">
        <v>248</v>
      </c>
      <c r="D2434">
        <v>15</v>
      </c>
      <c r="E2434" s="10">
        <v>48.93</v>
      </c>
      <c r="F2434" s="10">
        <v>733.95</v>
      </c>
      <c r="G2434" s="10">
        <v>623.86</v>
      </c>
      <c r="H2434">
        <v>15</v>
      </c>
      <c r="I2434" s="10" t="str">
        <f>_xlfn.XLOOKUP(Q1_2025[[#This Row],[Artikelnr]],Artikel_prijzen[Artnr],Artikel_prijzen[Groep],"")</f>
        <v/>
      </c>
      <c r="J2434" s="10" t="str">
        <f>_xlfn.XLOOKUP(Q1_2025[[#This Row],[Artikelnr]],Artikel_prijzen[Artnr],Artikel_prijzen[Prijs 2025],"")</f>
        <v/>
      </c>
      <c r="K2434" s="10" t="str">
        <f>IF(Q1_2025[[#This Row],[Artikelprijs]]&lt;&gt;"",IF(Q1_2025[[#This Row],[Stuksprijs]]=Q1_2025[[#This Row],[Artikelprijs]],"Prijs gelijk","Prijs wijkt af"),"")</f>
        <v/>
      </c>
      <c r="L2434" s="10"/>
      <c r="N2434" s="10">
        <f>IF(Q1_2025[[#This Row],[Prijstype]]="Artikelprijs",Q1_2025[[#This Row],[Artikelprijs]],Q1_2025[[#This Row],[Stuksprijs]])</f>
        <v>48.93</v>
      </c>
      <c r="O2434" s="10">
        <f>IF(Q1_2025[[#This Row],[Prijstype]]="Artikelprijs",Q1_2025[[#This Row],[Artikelprijs]] * Q1_2025[[#This Row],[Besteld]],Q1_2025[[#This Row],[Brutobedrag]])</f>
        <v>733.95</v>
      </c>
      <c r="P2434" s="10">
        <f>IF(Q1_2025[[#This Row],[Prijstype]] = "Artikelprijs",Q1_2025[[#This Row],[Brutobedrag 2]]*(100-Q1_2025[[#This Row],[Relatiekorting percentage]])/100,Q1_2025[[#This Row],[Bruto - Rel.korting]])</f>
        <v>623.86</v>
      </c>
    </row>
    <row r="2435" spans="1:16" x14ac:dyDescent="0.3">
      <c r="A2435" t="s">
        <v>343</v>
      </c>
      <c r="B2435">
        <v>5010017</v>
      </c>
      <c r="C2435" t="s">
        <v>248</v>
      </c>
      <c r="D2435">
        <v>1</v>
      </c>
      <c r="E2435" s="10">
        <v>48.93</v>
      </c>
      <c r="F2435" s="10">
        <v>0</v>
      </c>
      <c r="G2435" s="10">
        <v>0</v>
      </c>
      <c r="H2435">
        <v>0</v>
      </c>
      <c r="I2435" s="10" t="str">
        <f>_xlfn.XLOOKUP(Q1_2025[[#This Row],[Artikelnr]],Artikel_prijzen[Artnr],Artikel_prijzen[Groep],"")</f>
        <v/>
      </c>
      <c r="J2435" s="10" t="str">
        <f>_xlfn.XLOOKUP(Q1_2025[[#This Row],[Artikelnr]],Artikel_prijzen[Artnr],Artikel_prijzen[Prijs 2025],"")</f>
        <v/>
      </c>
      <c r="K2435" s="10" t="str">
        <f>IF(Q1_2025[[#This Row],[Artikelprijs]]&lt;&gt;"",IF(Q1_2025[[#This Row],[Stuksprijs]]=Q1_2025[[#This Row],[Artikelprijs]],"Prijs gelijk","Prijs wijkt af"),"")</f>
        <v/>
      </c>
      <c r="L2435" s="10"/>
      <c r="N2435" s="10">
        <f>IF(Q1_2025[[#This Row],[Prijstype]]="Artikelprijs",Q1_2025[[#This Row],[Artikelprijs]],Q1_2025[[#This Row],[Stuksprijs]])</f>
        <v>48.93</v>
      </c>
      <c r="O2435" s="10">
        <f>IF(Q1_2025[[#This Row],[Prijstype]]="Artikelprijs",Q1_2025[[#This Row],[Artikelprijs]] * Q1_2025[[#This Row],[Besteld]],Q1_2025[[#This Row],[Brutobedrag]])</f>
        <v>0</v>
      </c>
      <c r="P2435" s="10">
        <f>IF(Q1_2025[[#This Row],[Prijstype]] = "Artikelprijs",Q1_2025[[#This Row],[Brutobedrag 2]]*(100-Q1_2025[[#This Row],[Relatiekorting percentage]])/100,Q1_2025[[#This Row],[Bruto - Rel.korting]])</f>
        <v>0</v>
      </c>
    </row>
    <row r="2436" spans="1:16" x14ac:dyDescent="0.3">
      <c r="A2436" t="s">
        <v>343</v>
      </c>
      <c r="B2436">
        <v>1001011</v>
      </c>
      <c r="C2436" t="s">
        <v>253</v>
      </c>
      <c r="D2436">
        <v>14</v>
      </c>
      <c r="E2436" s="10">
        <v>52.99</v>
      </c>
      <c r="F2436" s="10">
        <v>741.86</v>
      </c>
      <c r="G2436" s="10">
        <v>630.58000000000004</v>
      </c>
      <c r="H2436">
        <v>15</v>
      </c>
      <c r="I2436" s="10" t="str">
        <f>_xlfn.XLOOKUP(Q1_2025[[#This Row],[Artikelnr]],Artikel_prijzen[Artnr],Artikel_prijzen[Groep],"")</f>
        <v/>
      </c>
      <c r="J2436" s="10" t="str">
        <f>_xlfn.XLOOKUP(Q1_2025[[#This Row],[Artikelnr]],Artikel_prijzen[Artnr],Artikel_prijzen[Prijs 2025],"")</f>
        <v/>
      </c>
      <c r="K2436" s="10" t="str">
        <f>IF(Q1_2025[[#This Row],[Artikelprijs]]&lt;&gt;"",IF(Q1_2025[[#This Row],[Stuksprijs]]=Q1_2025[[#This Row],[Artikelprijs]],"Prijs gelijk","Prijs wijkt af"),"")</f>
        <v/>
      </c>
      <c r="L2436" s="10"/>
      <c r="N2436" s="10">
        <f>IF(Q1_2025[[#This Row],[Prijstype]]="Artikelprijs",Q1_2025[[#This Row],[Artikelprijs]],Q1_2025[[#This Row],[Stuksprijs]])</f>
        <v>52.99</v>
      </c>
      <c r="O2436" s="10">
        <f>IF(Q1_2025[[#This Row],[Prijstype]]="Artikelprijs",Q1_2025[[#This Row],[Artikelprijs]] * Q1_2025[[#This Row],[Besteld]],Q1_2025[[#This Row],[Brutobedrag]])</f>
        <v>741.86</v>
      </c>
      <c r="P2436" s="10">
        <f>IF(Q1_2025[[#This Row],[Prijstype]] = "Artikelprijs",Q1_2025[[#This Row],[Brutobedrag 2]]*(100-Q1_2025[[#This Row],[Relatiekorting percentage]])/100,Q1_2025[[#This Row],[Bruto - Rel.korting]])</f>
        <v>630.58000000000004</v>
      </c>
    </row>
    <row r="2437" spans="1:16" x14ac:dyDescent="0.3">
      <c r="A2437" t="s">
        <v>343</v>
      </c>
      <c r="B2437">
        <v>1001011</v>
      </c>
      <c r="C2437" t="s">
        <v>253</v>
      </c>
      <c r="D2437">
        <v>2</v>
      </c>
      <c r="E2437" s="10">
        <v>52.99</v>
      </c>
      <c r="F2437" s="10">
        <v>0</v>
      </c>
      <c r="G2437" s="10">
        <v>0</v>
      </c>
      <c r="H2437">
        <v>15</v>
      </c>
      <c r="I2437" s="10" t="str">
        <f>_xlfn.XLOOKUP(Q1_2025[[#This Row],[Artikelnr]],Artikel_prijzen[Artnr],Artikel_prijzen[Groep],"")</f>
        <v/>
      </c>
      <c r="J2437" s="10" t="str">
        <f>_xlfn.XLOOKUP(Q1_2025[[#This Row],[Artikelnr]],Artikel_prijzen[Artnr],Artikel_prijzen[Prijs 2025],"")</f>
        <v/>
      </c>
      <c r="K2437" s="10" t="str">
        <f>IF(Q1_2025[[#This Row],[Artikelprijs]]&lt;&gt;"",IF(Q1_2025[[#This Row],[Stuksprijs]]=Q1_2025[[#This Row],[Artikelprijs]],"Prijs gelijk","Prijs wijkt af"),"")</f>
        <v/>
      </c>
      <c r="L2437" s="10"/>
      <c r="N2437" s="10">
        <f>IF(Q1_2025[[#This Row],[Prijstype]]="Artikelprijs",Q1_2025[[#This Row],[Artikelprijs]],Q1_2025[[#This Row],[Stuksprijs]])</f>
        <v>52.99</v>
      </c>
      <c r="O2437" s="10">
        <f>IF(Q1_2025[[#This Row],[Prijstype]]="Artikelprijs",Q1_2025[[#This Row],[Artikelprijs]] * Q1_2025[[#This Row],[Besteld]],Q1_2025[[#This Row],[Brutobedrag]])</f>
        <v>0</v>
      </c>
      <c r="P2437" s="10">
        <f>IF(Q1_2025[[#This Row],[Prijstype]] = "Artikelprijs",Q1_2025[[#This Row],[Brutobedrag 2]]*(100-Q1_2025[[#This Row],[Relatiekorting percentage]])/100,Q1_2025[[#This Row],[Bruto - Rel.korting]])</f>
        <v>0</v>
      </c>
    </row>
    <row r="2438" spans="1:16" x14ac:dyDescent="0.3">
      <c r="A2438" t="s">
        <v>343</v>
      </c>
      <c r="B2438">
        <v>3001046</v>
      </c>
      <c r="C2438" t="s">
        <v>61</v>
      </c>
      <c r="D2438">
        <v>25</v>
      </c>
      <c r="E2438" s="10">
        <v>3.5</v>
      </c>
      <c r="F2438" s="10">
        <v>0</v>
      </c>
      <c r="G2438" s="10">
        <v>0</v>
      </c>
      <c r="H2438">
        <v>15</v>
      </c>
      <c r="I2438" s="10" t="str">
        <f>_xlfn.XLOOKUP(Q1_2025[[#This Row],[Artikelnr]],Artikel_prijzen[Artnr],Artikel_prijzen[Groep],"")</f>
        <v/>
      </c>
      <c r="J2438" s="10" t="str">
        <f>_xlfn.XLOOKUP(Q1_2025[[#This Row],[Artikelnr]],Artikel_prijzen[Artnr],Artikel_prijzen[Prijs 2025],"")</f>
        <v/>
      </c>
      <c r="K2438" s="10" t="str">
        <f>IF(Q1_2025[[#This Row],[Artikelprijs]]&lt;&gt;"",IF(Q1_2025[[#This Row],[Stuksprijs]]=Q1_2025[[#This Row],[Artikelprijs]],"Prijs gelijk","Prijs wijkt af"),"")</f>
        <v/>
      </c>
      <c r="L2438" s="10"/>
      <c r="N2438" s="10">
        <f>IF(Q1_2025[[#This Row],[Prijstype]]="Artikelprijs",Q1_2025[[#This Row],[Artikelprijs]],Q1_2025[[#This Row],[Stuksprijs]])</f>
        <v>3.5</v>
      </c>
      <c r="O2438" s="10">
        <f>IF(Q1_2025[[#This Row],[Prijstype]]="Artikelprijs",Q1_2025[[#This Row],[Artikelprijs]] * Q1_2025[[#This Row],[Besteld]],Q1_2025[[#This Row],[Brutobedrag]])</f>
        <v>0</v>
      </c>
      <c r="P2438" s="10">
        <f>IF(Q1_2025[[#This Row],[Prijstype]] = "Artikelprijs",Q1_2025[[#This Row],[Brutobedrag 2]]*(100-Q1_2025[[#This Row],[Relatiekorting percentage]])/100,Q1_2025[[#This Row],[Bruto - Rel.korting]])</f>
        <v>0</v>
      </c>
    </row>
    <row r="2439" spans="1:16" x14ac:dyDescent="0.3">
      <c r="A2439" t="s">
        <v>343</v>
      </c>
      <c r="B2439">
        <v>3001035</v>
      </c>
      <c r="C2439" t="s">
        <v>62</v>
      </c>
      <c r="D2439">
        <v>10</v>
      </c>
      <c r="E2439" s="10">
        <v>2</v>
      </c>
      <c r="F2439" s="10">
        <v>0</v>
      </c>
      <c r="G2439" s="10">
        <v>0</v>
      </c>
      <c r="H2439">
        <v>15</v>
      </c>
      <c r="I2439" s="10" t="str">
        <f>_xlfn.XLOOKUP(Q1_2025[[#This Row],[Artikelnr]],Artikel_prijzen[Artnr],Artikel_prijzen[Groep],"")</f>
        <v/>
      </c>
      <c r="J2439" s="10" t="str">
        <f>_xlfn.XLOOKUP(Q1_2025[[#This Row],[Artikelnr]],Artikel_prijzen[Artnr],Artikel_prijzen[Prijs 2025],"")</f>
        <v/>
      </c>
      <c r="K2439" s="10" t="str">
        <f>IF(Q1_2025[[#This Row],[Artikelprijs]]&lt;&gt;"",IF(Q1_2025[[#This Row],[Stuksprijs]]=Q1_2025[[#This Row],[Artikelprijs]],"Prijs gelijk","Prijs wijkt af"),"")</f>
        <v/>
      </c>
      <c r="L2439" s="10"/>
      <c r="N2439" s="10">
        <f>IF(Q1_2025[[#This Row],[Prijstype]]="Artikelprijs",Q1_2025[[#This Row],[Artikelprijs]],Q1_2025[[#This Row],[Stuksprijs]])</f>
        <v>2</v>
      </c>
      <c r="O2439" s="10">
        <f>IF(Q1_2025[[#This Row],[Prijstype]]="Artikelprijs",Q1_2025[[#This Row],[Artikelprijs]] * Q1_2025[[#This Row],[Besteld]],Q1_2025[[#This Row],[Brutobedrag]])</f>
        <v>0</v>
      </c>
      <c r="P2439" s="10">
        <f>IF(Q1_2025[[#This Row],[Prijstype]] = "Artikelprijs",Q1_2025[[#This Row],[Brutobedrag 2]]*(100-Q1_2025[[#This Row],[Relatiekorting percentage]])/100,Q1_2025[[#This Row],[Bruto - Rel.korting]])</f>
        <v>0</v>
      </c>
    </row>
    <row r="2440" spans="1:16" x14ac:dyDescent="0.3">
      <c r="A2440" t="s">
        <v>343</v>
      </c>
      <c r="B2440">
        <v>3001036</v>
      </c>
      <c r="C2440" t="s">
        <v>63</v>
      </c>
      <c r="D2440">
        <v>15</v>
      </c>
      <c r="E2440" s="10">
        <v>3</v>
      </c>
      <c r="F2440" s="10">
        <v>0</v>
      </c>
      <c r="G2440" s="10">
        <v>0</v>
      </c>
      <c r="H2440">
        <v>15</v>
      </c>
      <c r="I2440" s="10" t="str">
        <f>_xlfn.XLOOKUP(Q1_2025[[#This Row],[Artikelnr]],Artikel_prijzen[Artnr],Artikel_prijzen[Groep],"")</f>
        <v/>
      </c>
      <c r="J2440" s="10" t="str">
        <f>_xlfn.XLOOKUP(Q1_2025[[#This Row],[Artikelnr]],Artikel_prijzen[Artnr],Artikel_prijzen[Prijs 2025],"")</f>
        <v/>
      </c>
      <c r="K2440" s="10" t="str">
        <f>IF(Q1_2025[[#This Row],[Artikelprijs]]&lt;&gt;"",IF(Q1_2025[[#This Row],[Stuksprijs]]=Q1_2025[[#This Row],[Artikelprijs]],"Prijs gelijk","Prijs wijkt af"),"")</f>
        <v/>
      </c>
      <c r="L2440" s="10"/>
      <c r="N2440" s="10">
        <f>IF(Q1_2025[[#This Row],[Prijstype]]="Artikelprijs",Q1_2025[[#This Row],[Artikelprijs]],Q1_2025[[#This Row],[Stuksprijs]])</f>
        <v>3</v>
      </c>
      <c r="O2440" s="10">
        <f>IF(Q1_2025[[#This Row],[Prijstype]]="Artikelprijs",Q1_2025[[#This Row],[Artikelprijs]] * Q1_2025[[#This Row],[Besteld]],Q1_2025[[#This Row],[Brutobedrag]])</f>
        <v>0</v>
      </c>
      <c r="P2440" s="10">
        <f>IF(Q1_2025[[#This Row],[Prijstype]] = "Artikelprijs",Q1_2025[[#This Row],[Brutobedrag 2]]*(100-Q1_2025[[#This Row],[Relatiekorting percentage]])/100,Q1_2025[[#This Row],[Bruto - Rel.korting]])</f>
        <v>0</v>
      </c>
    </row>
    <row r="2441" spans="1:16" x14ac:dyDescent="0.3">
      <c r="A2441" t="s">
        <v>343</v>
      </c>
      <c r="B2441">
        <v>3001037</v>
      </c>
      <c r="C2441" t="s">
        <v>64</v>
      </c>
      <c r="D2441">
        <v>10</v>
      </c>
      <c r="E2441" s="10">
        <v>4</v>
      </c>
      <c r="F2441" s="10">
        <v>0</v>
      </c>
      <c r="G2441" s="10">
        <v>0</v>
      </c>
      <c r="H2441">
        <v>15</v>
      </c>
      <c r="I2441" s="10" t="str">
        <f>_xlfn.XLOOKUP(Q1_2025[[#This Row],[Artikelnr]],Artikel_prijzen[Artnr],Artikel_prijzen[Groep],"")</f>
        <v/>
      </c>
      <c r="J2441" s="10" t="str">
        <f>_xlfn.XLOOKUP(Q1_2025[[#This Row],[Artikelnr]],Artikel_prijzen[Artnr],Artikel_prijzen[Prijs 2025],"")</f>
        <v/>
      </c>
      <c r="K2441" s="10" t="str">
        <f>IF(Q1_2025[[#This Row],[Artikelprijs]]&lt;&gt;"",IF(Q1_2025[[#This Row],[Stuksprijs]]=Q1_2025[[#This Row],[Artikelprijs]],"Prijs gelijk","Prijs wijkt af"),"")</f>
        <v/>
      </c>
      <c r="L2441" s="10"/>
      <c r="N2441" s="10">
        <f>IF(Q1_2025[[#This Row],[Prijstype]]="Artikelprijs",Q1_2025[[#This Row],[Artikelprijs]],Q1_2025[[#This Row],[Stuksprijs]])</f>
        <v>4</v>
      </c>
      <c r="O2441" s="10">
        <f>IF(Q1_2025[[#This Row],[Prijstype]]="Artikelprijs",Q1_2025[[#This Row],[Artikelprijs]] * Q1_2025[[#This Row],[Besteld]],Q1_2025[[#This Row],[Brutobedrag]])</f>
        <v>0</v>
      </c>
      <c r="P2441" s="10">
        <f>IF(Q1_2025[[#This Row],[Prijstype]] = "Artikelprijs",Q1_2025[[#This Row],[Brutobedrag 2]]*(100-Q1_2025[[#This Row],[Relatiekorting percentage]])/100,Q1_2025[[#This Row],[Bruto - Rel.korting]])</f>
        <v>0</v>
      </c>
    </row>
    <row r="2442" spans="1:16" x14ac:dyDescent="0.3">
      <c r="A2442" t="s">
        <v>343</v>
      </c>
      <c r="B2442">
        <v>3001038</v>
      </c>
      <c r="C2442" t="s">
        <v>65</v>
      </c>
      <c r="D2442">
        <v>8</v>
      </c>
      <c r="E2442" s="10">
        <v>6</v>
      </c>
      <c r="F2442" s="10">
        <v>0</v>
      </c>
      <c r="G2442" s="10">
        <v>0</v>
      </c>
      <c r="H2442">
        <v>15</v>
      </c>
      <c r="I2442" s="10" t="str">
        <f>_xlfn.XLOOKUP(Q1_2025[[#This Row],[Artikelnr]],Artikel_prijzen[Artnr],Artikel_prijzen[Groep],"")</f>
        <v/>
      </c>
      <c r="J2442" s="10" t="str">
        <f>_xlfn.XLOOKUP(Q1_2025[[#This Row],[Artikelnr]],Artikel_prijzen[Artnr],Artikel_prijzen[Prijs 2025],"")</f>
        <v/>
      </c>
      <c r="K2442" s="10" t="str">
        <f>IF(Q1_2025[[#This Row],[Artikelprijs]]&lt;&gt;"",IF(Q1_2025[[#This Row],[Stuksprijs]]=Q1_2025[[#This Row],[Artikelprijs]],"Prijs gelijk","Prijs wijkt af"),"")</f>
        <v/>
      </c>
      <c r="L2442" s="10"/>
      <c r="N2442" s="10">
        <f>IF(Q1_2025[[#This Row],[Prijstype]]="Artikelprijs",Q1_2025[[#This Row],[Artikelprijs]],Q1_2025[[#This Row],[Stuksprijs]])</f>
        <v>6</v>
      </c>
      <c r="O2442" s="10">
        <f>IF(Q1_2025[[#This Row],[Prijstype]]="Artikelprijs",Q1_2025[[#This Row],[Artikelprijs]] * Q1_2025[[#This Row],[Besteld]],Q1_2025[[#This Row],[Brutobedrag]])</f>
        <v>0</v>
      </c>
      <c r="P2442" s="10">
        <f>IF(Q1_2025[[#This Row],[Prijstype]] = "Artikelprijs",Q1_2025[[#This Row],[Brutobedrag 2]]*(100-Q1_2025[[#This Row],[Relatiekorting percentage]])/100,Q1_2025[[#This Row],[Bruto - Rel.korting]])</f>
        <v>0</v>
      </c>
    </row>
    <row r="2443" spans="1:16" x14ac:dyDescent="0.3">
      <c r="A2443" t="s">
        <v>343</v>
      </c>
      <c r="B2443">
        <v>3001040</v>
      </c>
      <c r="C2443" t="s">
        <v>67</v>
      </c>
      <c r="D2443">
        <v>8</v>
      </c>
      <c r="E2443" s="10">
        <v>8</v>
      </c>
      <c r="F2443" s="10">
        <v>0</v>
      </c>
      <c r="G2443" s="10">
        <v>0</v>
      </c>
      <c r="H2443">
        <v>15</v>
      </c>
      <c r="I2443" s="10" t="str">
        <f>_xlfn.XLOOKUP(Q1_2025[[#This Row],[Artikelnr]],Artikel_prijzen[Artnr],Artikel_prijzen[Groep],"")</f>
        <v/>
      </c>
      <c r="J2443" s="10" t="str">
        <f>_xlfn.XLOOKUP(Q1_2025[[#This Row],[Artikelnr]],Artikel_prijzen[Artnr],Artikel_prijzen[Prijs 2025],"")</f>
        <v/>
      </c>
      <c r="K2443" s="10" t="str">
        <f>IF(Q1_2025[[#This Row],[Artikelprijs]]&lt;&gt;"",IF(Q1_2025[[#This Row],[Stuksprijs]]=Q1_2025[[#This Row],[Artikelprijs]],"Prijs gelijk","Prijs wijkt af"),"")</f>
        <v/>
      </c>
      <c r="L2443" s="10"/>
      <c r="N2443" s="10">
        <f>IF(Q1_2025[[#This Row],[Prijstype]]="Artikelprijs",Q1_2025[[#This Row],[Artikelprijs]],Q1_2025[[#This Row],[Stuksprijs]])</f>
        <v>8</v>
      </c>
      <c r="O2443" s="10">
        <f>IF(Q1_2025[[#This Row],[Prijstype]]="Artikelprijs",Q1_2025[[#This Row],[Artikelprijs]] * Q1_2025[[#This Row],[Besteld]],Q1_2025[[#This Row],[Brutobedrag]])</f>
        <v>0</v>
      </c>
      <c r="P2443" s="10">
        <f>IF(Q1_2025[[#This Row],[Prijstype]] = "Artikelprijs",Q1_2025[[#This Row],[Brutobedrag 2]]*(100-Q1_2025[[#This Row],[Relatiekorting percentage]])/100,Q1_2025[[#This Row],[Bruto - Rel.korting]])</f>
        <v>0</v>
      </c>
    </row>
    <row r="2444" spans="1:16" x14ac:dyDescent="0.3">
      <c r="A2444" t="s">
        <v>343</v>
      </c>
      <c r="B2444">
        <v>2001094</v>
      </c>
      <c r="C2444" t="s">
        <v>142</v>
      </c>
      <c r="D2444">
        <v>4</v>
      </c>
      <c r="E2444" s="10">
        <v>48.68</v>
      </c>
      <c r="F2444" s="10">
        <v>194.72</v>
      </c>
      <c r="G2444" s="10">
        <v>165.51</v>
      </c>
      <c r="H2444">
        <v>15</v>
      </c>
      <c r="I2444" s="10" t="str">
        <f>_xlfn.XLOOKUP(Q1_2025[[#This Row],[Artikelnr]],Artikel_prijzen[Artnr],Artikel_prijzen[Groep],"")</f>
        <v/>
      </c>
      <c r="J2444" s="10" t="str">
        <f>_xlfn.XLOOKUP(Q1_2025[[#This Row],[Artikelnr]],Artikel_prijzen[Artnr],Artikel_prijzen[Prijs 2025],"")</f>
        <v/>
      </c>
      <c r="K2444" s="10" t="str">
        <f>IF(Q1_2025[[#This Row],[Artikelprijs]]&lt;&gt;"",IF(Q1_2025[[#This Row],[Stuksprijs]]=Q1_2025[[#This Row],[Artikelprijs]],"Prijs gelijk","Prijs wijkt af"),"")</f>
        <v/>
      </c>
      <c r="L2444" s="10"/>
      <c r="N2444" s="10">
        <f>IF(Q1_2025[[#This Row],[Prijstype]]="Artikelprijs",Q1_2025[[#This Row],[Artikelprijs]],Q1_2025[[#This Row],[Stuksprijs]])</f>
        <v>48.68</v>
      </c>
      <c r="O2444" s="10">
        <f>IF(Q1_2025[[#This Row],[Prijstype]]="Artikelprijs",Q1_2025[[#This Row],[Artikelprijs]] * Q1_2025[[#This Row],[Besteld]],Q1_2025[[#This Row],[Brutobedrag]])</f>
        <v>194.72</v>
      </c>
      <c r="P2444" s="10">
        <f>IF(Q1_2025[[#This Row],[Prijstype]] = "Artikelprijs",Q1_2025[[#This Row],[Brutobedrag 2]]*(100-Q1_2025[[#This Row],[Relatiekorting percentage]])/100,Q1_2025[[#This Row],[Bruto - Rel.korting]])</f>
        <v>165.51</v>
      </c>
    </row>
    <row r="2445" spans="1:16" x14ac:dyDescent="0.3">
      <c r="A2445" t="s">
        <v>343</v>
      </c>
      <c r="B2445">
        <v>2001044</v>
      </c>
      <c r="C2445" t="s">
        <v>149</v>
      </c>
      <c r="D2445">
        <v>2</v>
      </c>
      <c r="E2445" s="10">
        <v>24.34</v>
      </c>
      <c r="F2445" s="10">
        <v>48.68</v>
      </c>
      <c r="G2445" s="10">
        <v>41.38</v>
      </c>
      <c r="H2445">
        <v>15</v>
      </c>
      <c r="I2445" s="10" t="str">
        <f>_xlfn.XLOOKUP(Q1_2025[[#This Row],[Artikelnr]],Artikel_prijzen[Artnr],Artikel_prijzen[Groep],"")</f>
        <v/>
      </c>
      <c r="J2445" s="10" t="str">
        <f>_xlfn.XLOOKUP(Q1_2025[[#This Row],[Artikelnr]],Artikel_prijzen[Artnr],Artikel_prijzen[Prijs 2025],"")</f>
        <v/>
      </c>
      <c r="K2445" s="10" t="str">
        <f>IF(Q1_2025[[#This Row],[Artikelprijs]]&lt;&gt;"",IF(Q1_2025[[#This Row],[Stuksprijs]]=Q1_2025[[#This Row],[Artikelprijs]],"Prijs gelijk","Prijs wijkt af"),"")</f>
        <v/>
      </c>
      <c r="L2445" s="10"/>
      <c r="N2445" s="10">
        <f>IF(Q1_2025[[#This Row],[Prijstype]]="Artikelprijs",Q1_2025[[#This Row],[Artikelprijs]],Q1_2025[[#This Row],[Stuksprijs]])</f>
        <v>24.34</v>
      </c>
      <c r="O2445" s="10">
        <f>IF(Q1_2025[[#This Row],[Prijstype]]="Artikelprijs",Q1_2025[[#This Row],[Artikelprijs]] * Q1_2025[[#This Row],[Besteld]],Q1_2025[[#This Row],[Brutobedrag]])</f>
        <v>48.68</v>
      </c>
      <c r="P2445" s="10">
        <f>IF(Q1_2025[[#This Row],[Prijstype]] = "Artikelprijs",Q1_2025[[#This Row],[Brutobedrag 2]]*(100-Q1_2025[[#This Row],[Relatiekorting percentage]])/100,Q1_2025[[#This Row],[Bruto - Rel.korting]])</f>
        <v>41.38</v>
      </c>
    </row>
    <row r="2446" spans="1:16" x14ac:dyDescent="0.3">
      <c r="A2446" t="s">
        <v>343</v>
      </c>
      <c r="B2446">
        <v>2001042</v>
      </c>
      <c r="C2446" t="s">
        <v>144</v>
      </c>
      <c r="D2446">
        <v>4</v>
      </c>
      <c r="E2446" s="10">
        <v>24.87</v>
      </c>
      <c r="F2446" s="10">
        <v>99.48</v>
      </c>
      <c r="G2446" s="10">
        <v>84.56</v>
      </c>
      <c r="H2446">
        <v>15</v>
      </c>
      <c r="I2446" s="10" t="str">
        <f>_xlfn.XLOOKUP(Q1_2025[[#This Row],[Artikelnr]],Artikel_prijzen[Artnr],Artikel_prijzen[Groep],"")</f>
        <v/>
      </c>
      <c r="J2446" s="10" t="str">
        <f>_xlfn.XLOOKUP(Q1_2025[[#This Row],[Artikelnr]],Artikel_prijzen[Artnr],Artikel_prijzen[Prijs 2025],"")</f>
        <v/>
      </c>
      <c r="K2446" s="10" t="str">
        <f>IF(Q1_2025[[#This Row],[Artikelprijs]]&lt;&gt;"",IF(Q1_2025[[#This Row],[Stuksprijs]]=Q1_2025[[#This Row],[Artikelprijs]],"Prijs gelijk","Prijs wijkt af"),"")</f>
        <v/>
      </c>
      <c r="L2446" s="10"/>
      <c r="N2446" s="10">
        <f>IF(Q1_2025[[#This Row],[Prijstype]]="Artikelprijs",Q1_2025[[#This Row],[Artikelprijs]],Q1_2025[[#This Row],[Stuksprijs]])</f>
        <v>24.87</v>
      </c>
      <c r="O2446" s="10">
        <f>IF(Q1_2025[[#This Row],[Prijstype]]="Artikelprijs",Q1_2025[[#This Row],[Artikelprijs]] * Q1_2025[[#This Row],[Besteld]],Q1_2025[[#This Row],[Brutobedrag]])</f>
        <v>99.48</v>
      </c>
      <c r="P2446" s="10">
        <f>IF(Q1_2025[[#This Row],[Prijstype]] = "Artikelprijs",Q1_2025[[#This Row],[Brutobedrag 2]]*(100-Q1_2025[[#This Row],[Relatiekorting percentage]])/100,Q1_2025[[#This Row],[Bruto - Rel.korting]])</f>
        <v>84.56</v>
      </c>
    </row>
    <row r="2447" spans="1:16" x14ac:dyDescent="0.3">
      <c r="A2447" t="s">
        <v>343</v>
      </c>
      <c r="B2447">
        <v>2001048</v>
      </c>
      <c r="C2447" t="s">
        <v>146</v>
      </c>
      <c r="D2447">
        <v>4</v>
      </c>
      <c r="E2447" s="10">
        <v>42.18</v>
      </c>
      <c r="F2447" s="10">
        <v>168.72</v>
      </c>
      <c r="G2447" s="10">
        <v>143.41</v>
      </c>
      <c r="H2447">
        <v>15</v>
      </c>
      <c r="I2447" s="10" t="str">
        <f>_xlfn.XLOOKUP(Q1_2025[[#This Row],[Artikelnr]],Artikel_prijzen[Artnr],Artikel_prijzen[Groep],"")</f>
        <v/>
      </c>
      <c r="J2447" s="10" t="str">
        <f>_xlfn.XLOOKUP(Q1_2025[[#This Row],[Artikelnr]],Artikel_prijzen[Artnr],Artikel_prijzen[Prijs 2025],"")</f>
        <v/>
      </c>
      <c r="K2447" s="10" t="str">
        <f>IF(Q1_2025[[#This Row],[Artikelprijs]]&lt;&gt;"",IF(Q1_2025[[#This Row],[Stuksprijs]]=Q1_2025[[#This Row],[Artikelprijs]],"Prijs gelijk","Prijs wijkt af"),"")</f>
        <v/>
      </c>
      <c r="L2447" s="10"/>
      <c r="N2447" s="10">
        <f>IF(Q1_2025[[#This Row],[Prijstype]]="Artikelprijs",Q1_2025[[#This Row],[Artikelprijs]],Q1_2025[[#This Row],[Stuksprijs]])</f>
        <v>42.18</v>
      </c>
      <c r="O2447" s="10">
        <f>IF(Q1_2025[[#This Row],[Prijstype]]="Artikelprijs",Q1_2025[[#This Row],[Artikelprijs]] * Q1_2025[[#This Row],[Besteld]],Q1_2025[[#This Row],[Brutobedrag]])</f>
        <v>168.72</v>
      </c>
      <c r="P2447" s="10">
        <f>IF(Q1_2025[[#This Row],[Prijstype]] = "Artikelprijs",Q1_2025[[#This Row],[Brutobedrag 2]]*(100-Q1_2025[[#This Row],[Relatiekorting percentage]])/100,Q1_2025[[#This Row],[Bruto - Rel.korting]])</f>
        <v>143.41</v>
      </c>
    </row>
    <row r="2448" spans="1:16" x14ac:dyDescent="0.3">
      <c r="A2448" t="s">
        <v>343</v>
      </c>
      <c r="B2448">
        <v>2004055</v>
      </c>
      <c r="C2448" t="s">
        <v>215</v>
      </c>
      <c r="D2448">
        <v>1</v>
      </c>
      <c r="E2448" s="10">
        <v>13.79</v>
      </c>
      <c r="F2448" s="10">
        <v>13.79</v>
      </c>
      <c r="G2448" s="10">
        <v>11.72</v>
      </c>
      <c r="H2448">
        <v>15</v>
      </c>
      <c r="I2448" s="10" t="str">
        <f>_xlfn.XLOOKUP(Q1_2025[[#This Row],[Artikelnr]],Artikel_prijzen[Artnr],Artikel_prijzen[Groep],"")</f>
        <v/>
      </c>
      <c r="J2448" s="10" t="str">
        <f>_xlfn.XLOOKUP(Q1_2025[[#This Row],[Artikelnr]],Artikel_prijzen[Artnr],Artikel_prijzen[Prijs 2025],"")</f>
        <v/>
      </c>
      <c r="K2448" s="10" t="str">
        <f>IF(Q1_2025[[#This Row],[Artikelprijs]]&lt;&gt;"",IF(Q1_2025[[#This Row],[Stuksprijs]]=Q1_2025[[#This Row],[Artikelprijs]],"Prijs gelijk","Prijs wijkt af"),"")</f>
        <v/>
      </c>
      <c r="L2448" s="10"/>
      <c r="N2448" s="10">
        <f>IF(Q1_2025[[#This Row],[Prijstype]]="Artikelprijs",Q1_2025[[#This Row],[Artikelprijs]],Q1_2025[[#This Row],[Stuksprijs]])</f>
        <v>13.79</v>
      </c>
      <c r="O2448" s="10">
        <f>IF(Q1_2025[[#This Row],[Prijstype]]="Artikelprijs",Q1_2025[[#This Row],[Artikelprijs]] * Q1_2025[[#This Row],[Besteld]],Q1_2025[[#This Row],[Brutobedrag]])</f>
        <v>13.79</v>
      </c>
      <c r="P2448" s="10">
        <f>IF(Q1_2025[[#This Row],[Prijstype]] = "Artikelprijs",Q1_2025[[#This Row],[Brutobedrag 2]]*(100-Q1_2025[[#This Row],[Relatiekorting percentage]])/100,Q1_2025[[#This Row],[Bruto - Rel.korting]])</f>
        <v>11.72</v>
      </c>
    </row>
    <row r="2449" spans="1:16" x14ac:dyDescent="0.3">
      <c r="A2449" t="s">
        <v>343</v>
      </c>
      <c r="B2449">
        <v>2004032</v>
      </c>
      <c r="C2449" t="s">
        <v>43</v>
      </c>
      <c r="D2449">
        <v>2</v>
      </c>
      <c r="E2449" s="10">
        <v>16.22</v>
      </c>
      <c r="F2449" s="10">
        <v>32.44</v>
      </c>
      <c r="G2449" s="10">
        <v>27.57</v>
      </c>
      <c r="H2449">
        <v>15</v>
      </c>
      <c r="I2449" s="10" t="str">
        <f>_xlfn.XLOOKUP(Q1_2025[[#This Row],[Artikelnr]],Artikel_prijzen[Artnr],Artikel_prijzen[Groep],"")</f>
        <v/>
      </c>
      <c r="J2449" s="10" t="str">
        <f>_xlfn.XLOOKUP(Q1_2025[[#This Row],[Artikelnr]],Artikel_prijzen[Artnr],Artikel_prijzen[Prijs 2025],"")</f>
        <v/>
      </c>
      <c r="K2449" s="10" t="str">
        <f>IF(Q1_2025[[#This Row],[Artikelprijs]]&lt;&gt;"",IF(Q1_2025[[#This Row],[Stuksprijs]]=Q1_2025[[#This Row],[Artikelprijs]],"Prijs gelijk","Prijs wijkt af"),"")</f>
        <v/>
      </c>
      <c r="L2449" s="10"/>
      <c r="N2449" s="10">
        <f>IF(Q1_2025[[#This Row],[Prijstype]]="Artikelprijs",Q1_2025[[#This Row],[Artikelprijs]],Q1_2025[[#This Row],[Stuksprijs]])</f>
        <v>16.22</v>
      </c>
      <c r="O2449" s="10">
        <f>IF(Q1_2025[[#This Row],[Prijstype]]="Artikelprijs",Q1_2025[[#This Row],[Artikelprijs]] * Q1_2025[[#This Row],[Besteld]],Q1_2025[[#This Row],[Brutobedrag]])</f>
        <v>32.44</v>
      </c>
      <c r="P2449" s="10">
        <f>IF(Q1_2025[[#This Row],[Prijstype]] = "Artikelprijs",Q1_2025[[#This Row],[Brutobedrag 2]]*(100-Q1_2025[[#This Row],[Relatiekorting percentage]])/100,Q1_2025[[#This Row],[Bruto - Rel.korting]])</f>
        <v>27.57</v>
      </c>
    </row>
    <row r="2450" spans="1:16" x14ac:dyDescent="0.3">
      <c r="A2450" t="s">
        <v>343</v>
      </c>
      <c r="B2450">
        <v>2004051</v>
      </c>
      <c r="C2450" t="s">
        <v>255</v>
      </c>
      <c r="D2450">
        <v>4</v>
      </c>
      <c r="E2450" s="10">
        <v>16.54</v>
      </c>
      <c r="F2450" s="10">
        <v>66.16</v>
      </c>
      <c r="G2450" s="10">
        <v>56.24</v>
      </c>
      <c r="H2450">
        <v>15</v>
      </c>
      <c r="I2450" s="10" t="str">
        <f>_xlfn.XLOOKUP(Q1_2025[[#This Row],[Artikelnr]],Artikel_prijzen[Artnr],Artikel_prijzen[Groep],"")</f>
        <v/>
      </c>
      <c r="J2450" s="10" t="str">
        <f>_xlfn.XLOOKUP(Q1_2025[[#This Row],[Artikelnr]],Artikel_prijzen[Artnr],Artikel_prijzen[Prijs 2025],"")</f>
        <v/>
      </c>
      <c r="K2450" s="10" t="str">
        <f>IF(Q1_2025[[#This Row],[Artikelprijs]]&lt;&gt;"",IF(Q1_2025[[#This Row],[Stuksprijs]]=Q1_2025[[#This Row],[Artikelprijs]],"Prijs gelijk","Prijs wijkt af"),"")</f>
        <v/>
      </c>
      <c r="L2450" s="10"/>
      <c r="N2450" s="10">
        <f>IF(Q1_2025[[#This Row],[Prijstype]]="Artikelprijs",Q1_2025[[#This Row],[Artikelprijs]],Q1_2025[[#This Row],[Stuksprijs]])</f>
        <v>16.54</v>
      </c>
      <c r="O2450" s="10">
        <f>IF(Q1_2025[[#This Row],[Prijstype]]="Artikelprijs",Q1_2025[[#This Row],[Artikelprijs]] * Q1_2025[[#This Row],[Besteld]],Q1_2025[[#This Row],[Brutobedrag]])</f>
        <v>66.16</v>
      </c>
      <c r="P2450" s="10">
        <f>IF(Q1_2025[[#This Row],[Prijstype]] = "Artikelprijs",Q1_2025[[#This Row],[Brutobedrag 2]]*(100-Q1_2025[[#This Row],[Relatiekorting percentage]])/100,Q1_2025[[#This Row],[Bruto - Rel.korting]])</f>
        <v>56.24</v>
      </c>
    </row>
    <row r="2451" spans="1:16" x14ac:dyDescent="0.3">
      <c r="A2451" t="s">
        <v>343</v>
      </c>
      <c r="B2451">
        <v>4001245</v>
      </c>
      <c r="C2451" t="s">
        <v>354</v>
      </c>
      <c r="D2451">
        <v>1</v>
      </c>
      <c r="E2451" s="10">
        <v>990.68</v>
      </c>
      <c r="F2451" s="10">
        <v>990.68</v>
      </c>
      <c r="G2451" s="10">
        <v>891.61</v>
      </c>
      <c r="H2451">
        <v>10</v>
      </c>
      <c r="I2451" s="10" t="str">
        <f>_xlfn.XLOOKUP(Q1_2025[[#This Row],[Artikelnr]],Artikel_prijzen[Artnr],Artikel_prijzen[Groep],"")</f>
        <v/>
      </c>
      <c r="J2451" s="10" t="str">
        <f>_xlfn.XLOOKUP(Q1_2025[[#This Row],[Artikelnr]],Artikel_prijzen[Artnr],Artikel_prijzen[Prijs 2025],"")</f>
        <v/>
      </c>
      <c r="K2451" s="10" t="str">
        <f>IF(Q1_2025[[#This Row],[Artikelprijs]]&lt;&gt;"",IF(Q1_2025[[#This Row],[Stuksprijs]]=Q1_2025[[#This Row],[Artikelprijs]],"Prijs gelijk","Prijs wijkt af"),"")</f>
        <v/>
      </c>
      <c r="L2451" s="10"/>
      <c r="N2451" s="10">
        <f>IF(Q1_2025[[#This Row],[Prijstype]]="Artikelprijs",Q1_2025[[#This Row],[Artikelprijs]],Q1_2025[[#This Row],[Stuksprijs]])</f>
        <v>990.68</v>
      </c>
      <c r="O2451" s="10">
        <f>IF(Q1_2025[[#This Row],[Prijstype]]="Artikelprijs",Q1_2025[[#This Row],[Artikelprijs]] * Q1_2025[[#This Row],[Besteld]],Q1_2025[[#This Row],[Brutobedrag]])</f>
        <v>990.68</v>
      </c>
      <c r="P2451" s="10">
        <f>IF(Q1_2025[[#This Row],[Prijstype]] = "Artikelprijs",Q1_2025[[#This Row],[Brutobedrag 2]]*(100-Q1_2025[[#This Row],[Relatiekorting percentage]])/100,Q1_2025[[#This Row],[Bruto - Rel.korting]])</f>
        <v>891.61</v>
      </c>
    </row>
    <row r="2452" spans="1:16" x14ac:dyDescent="0.3">
      <c r="A2452" t="s">
        <v>343</v>
      </c>
      <c r="B2452">
        <v>3002022</v>
      </c>
      <c r="C2452" t="s">
        <v>195</v>
      </c>
      <c r="D2452">
        <v>1</v>
      </c>
      <c r="E2452" s="10">
        <v>76.02</v>
      </c>
      <c r="F2452" s="10">
        <v>76.02</v>
      </c>
      <c r="G2452" s="10">
        <v>53.21</v>
      </c>
      <c r="H2452">
        <v>30</v>
      </c>
      <c r="I2452" s="10" t="str">
        <f>_xlfn.XLOOKUP(Q1_2025[[#This Row],[Artikelnr]],Artikel_prijzen[Artnr],Artikel_prijzen[Groep],"")</f>
        <v/>
      </c>
      <c r="J2452" s="10" t="str">
        <f>_xlfn.XLOOKUP(Q1_2025[[#This Row],[Artikelnr]],Artikel_prijzen[Artnr],Artikel_prijzen[Prijs 2025],"")</f>
        <v/>
      </c>
      <c r="K2452" s="10" t="str">
        <f>IF(Q1_2025[[#This Row],[Artikelprijs]]&lt;&gt;"",IF(Q1_2025[[#This Row],[Stuksprijs]]=Q1_2025[[#This Row],[Artikelprijs]],"Prijs gelijk","Prijs wijkt af"),"")</f>
        <v/>
      </c>
      <c r="L2452" s="10"/>
      <c r="N2452" s="10">
        <f>IF(Q1_2025[[#This Row],[Prijstype]]="Artikelprijs",Q1_2025[[#This Row],[Artikelprijs]],Q1_2025[[#This Row],[Stuksprijs]])</f>
        <v>76.02</v>
      </c>
      <c r="O2452" s="10">
        <f>IF(Q1_2025[[#This Row],[Prijstype]]="Artikelprijs",Q1_2025[[#This Row],[Artikelprijs]] * Q1_2025[[#This Row],[Besteld]],Q1_2025[[#This Row],[Brutobedrag]])</f>
        <v>76.02</v>
      </c>
      <c r="P2452" s="10">
        <f>IF(Q1_2025[[#This Row],[Prijstype]] = "Artikelprijs",Q1_2025[[#This Row],[Brutobedrag 2]]*(100-Q1_2025[[#This Row],[Relatiekorting percentage]])/100,Q1_2025[[#This Row],[Bruto - Rel.korting]])</f>
        <v>53.21</v>
      </c>
    </row>
    <row r="2453" spans="1:16" x14ac:dyDescent="0.3">
      <c r="A2453" t="s">
        <v>343</v>
      </c>
      <c r="B2453">
        <v>3001044</v>
      </c>
      <c r="C2453" t="s">
        <v>47</v>
      </c>
      <c r="D2453">
        <v>15</v>
      </c>
      <c r="E2453" s="10">
        <v>26.83</v>
      </c>
      <c r="F2453" s="10">
        <v>402.45</v>
      </c>
      <c r="G2453" s="10">
        <v>281.70999999999998</v>
      </c>
      <c r="H2453">
        <v>30</v>
      </c>
      <c r="I2453" s="10" t="str">
        <f>_xlfn.XLOOKUP(Q1_2025[[#This Row],[Artikelnr]],Artikel_prijzen[Artnr],Artikel_prijzen[Groep],"")</f>
        <v/>
      </c>
      <c r="J2453" s="10" t="str">
        <f>_xlfn.XLOOKUP(Q1_2025[[#This Row],[Artikelnr]],Artikel_prijzen[Artnr],Artikel_prijzen[Prijs 2025],"")</f>
        <v/>
      </c>
      <c r="K2453" s="10" t="str">
        <f>IF(Q1_2025[[#This Row],[Artikelprijs]]&lt;&gt;"",IF(Q1_2025[[#This Row],[Stuksprijs]]=Q1_2025[[#This Row],[Artikelprijs]],"Prijs gelijk","Prijs wijkt af"),"")</f>
        <v/>
      </c>
      <c r="L2453" s="10"/>
      <c r="N2453" s="10">
        <f>IF(Q1_2025[[#This Row],[Prijstype]]="Artikelprijs",Q1_2025[[#This Row],[Artikelprijs]],Q1_2025[[#This Row],[Stuksprijs]])</f>
        <v>26.83</v>
      </c>
      <c r="O2453" s="10">
        <f>IF(Q1_2025[[#This Row],[Prijstype]]="Artikelprijs",Q1_2025[[#This Row],[Artikelprijs]] * Q1_2025[[#This Row],[Besteld]],Q1_2025[[#This Row],[Brutobedrag]])</f>
        <v>402.45</v>
      </c>
      <c r="P2453" s="10">
        <f>IF(Q1_2025[[#This Row],[Prijstype]] = "Artikelprijs",Q1_2025[[#This Row],[Brutobedrag 2]]*(100-Q1_2025[[#This Row],[Relatiekorting percentage]])/100,Q1_2025[[#This Row],[Bruto - Rel.korting]])</f>
        <v>281.70999999999998</v>
      </c>
    </row>
    <row r="2454" spans="1:16" x14ac:dyDescent="0.3">
      <c r="A2454" t="s">
        <v>343</v>
      </c>
      <c r="B2454">
        <v>3001044</v>
      </c>
      <c r="C2454" t="s">
        <v>47</v>
      </c>
      <c r="D2454">
        <v>3</v>
      </c>
      <c r="E2454" s="10">
        <v>26.83</v>
      </c>
      <c r="F2454" s="10">
        <v>0</v>
      </c>
      <c r="G2454" s="10">
        <v>0</v>
      </c>
      <c r="H2454">
        <v>30</v>
      </c>
      <c r="I2454" s="10" t="str">
        <f>_xlfn.XLOOKUP(Q1_2025[[#This Row],[Artikelnr]],Artikel_prijzen[Artnr],Artikel_prijzen[Groep],"")</f>
        <v/>
      </c>
      <c r="J2454" s="10" t="str">
        <f>_xlfn.XLOOKUP(Q1_2025[[#This Row],[Artikelnr]],Artikel_prijzen[Artnr],Artikel_prijzen[Prijs 2025],"")</f>
        <v/>
      </c>
      <c r="K2454" s="10" t="str">
        <f>IF(Q1_2025[[#This Row],[Artikelprijs]]&lt;&gt;"",IF(Q1_2025[[#This Row],[Stuksprijs]]=Q1_2025[[#This Row],[Artikelprijs]],"Prijs gelijk","Prijs wijkt af"),"")</f>
        <v/>
      </c>
      <c r="L2454" s="10"/>
      <c r="N2454" s="10">
        <f>IF(Q1_2025[[#This Row],[Prijstype]]="Artikelprijs",Q1_2025[[#This Row],[Artikelprijs]],Q1_2025[[#This Row],[Stuksprijs]])</f>
        <v>26.83</v>
      </c>
      <c r="O2454" s="10">
        <f>IF(Q1_2025[[#This Row],[Prijstype]]="Artikelprijs",Q1_2025[[#This Row],[Artikelprijs]] * Q1_2025[[#This Row],[Besteld]],Q1_2025[[#This Row],[Brutobedrag]])</f>
        <v>0</v>
      </c>
      <c r="P2454" s="10">
        <f>IF(Q1_2025[[#This Row],[Prijstype]] = "Artikelprijs",Q1_2025[[#This Row],[Brutobedrag 2]]*(100-Q1_2025[[#This Row],[Relatiekorting percentage]])/100,Q1_2025[[#This Row],[Bruto - Rel.korting]])</f>
        <v>0</v>
      </c>
    </row>
    <row r="2455" spans="1:16" x14ac:dyDescent="0.3">
      <c r="A2455" t="s">
        <v>343</v>
      </c>
      <c r="B2455">
        <v>3001013</v>
      </c>
      <c r="C2455" t="s">
        <v>325</v>
      </c>
      <c r="D2455">
        <v>8</v>
      </c>
      <c r="E2455" s="10">
        <v>17.89</v>
      </c>
      <c r="F2455" s="10">
        <v>143.12</v>
      </c>
      <c r="G2455" s="10">
        <v>100.18</v>
      </c>
      <c r="H2455">
        <v>30</v>
      </c>
      <c r="I2455" s="10" t="str">
        <f>_xlfn.XLOOKUP(Q1_2025[[#This Row],[Artikelnr]],Artikel_prijzen[Artnr],Artikel_prijzen[Groep],"")</f>
        <v/>
      </c>
      <c r="J2455" s="10" t="str">
        <f>_xlfn.XLOOKUP(Q1_2025[[#This Row],[Artikelnr]],Artikel_prijzen[Artnr],Artikel_prijzen[Prijs 2025],"")</f>
        <v/>
      </c>
      <c r="K2455" s="10" t="str">
        <f>IF(Q1_2025[[#This Row],[Artikelprijs]]&lt;&gt;"",IF(Q1_2025[[#This Row],[Stuksprijs]]=Q1_2025[[#This Row],[Artikelprijs]],"Prijs gelijk","Prijs wijkt af"),"")</f>
        <v/>
      </c>
      <c r="L2455" s="10"/>
      <c r="N2455" s="10">
        <f>IF(Q1_2025[[#This Row],[Prijstype]]="Artikelprijs",Q1_2025[[#This Row],[Artikelprijs]],Q1_2025[[#This Row],[Stuksprijs]])</f>
        <v>17.89</v>
      </c>
      <c r="O2455" s="10">
        <f>IF(Q1_2025[[#This Row],[Prijstype]]="Artikelprijs",Q1_2025[[#This Row],[Artikelprijs]] * Q1_2025[[#This Row],[Besteld]],Q1_2025[[#This Row],[Brutobedrag]])</f>
        <v>143.12</v>
      </c>
      <c r="P2455" s="10">
        <f>IF(Q1_2025[[#This Row],[Prijstype]] = "Artikelprijs",Q1_2025[[#This Row],[Brutobedrag 2]]*(100-Q1_2025[[#This Row],[Relatiekorting percentage]])/100,Q1_2025[[#This Row],[Bruto - Rel.korting]])</f>
        <v>100.18</v>
      </c>
    </row>
    <row r="2456" spans="1:16" x14ac:dyDescent="0.3">
      <c r="A2456" t="s">
        <v>343</v>
      </c>
      <c r="B2456">
        <v>1009001</v>
      </c>
      <c r="C2456" t="s">
        <v>355</v>
      </c>
      <c r="D2456">
        <v>1</v>
      </c>
      <c r="E2456" s="10">
        <v>24.73</v>
      </c>
      <c r="F2456" s="10">
        <v>24.73</v>
      </c>
      <c r="G2456" s="10">
        <v>17.309999999999999</v>
      </c>
      <c r="H2456">
        <v>30</v>
      </c>
      <c r="I2456" s="10" t="str">
        <f>_xlfn.XLOOKUP(Q1_2025[[#This Row],[Artikelnr]],Artikel_prijzen[Artnr],Artikel_prijzen[Groep],"")</f>
        <v/>
      </c>
      <c r="J2456" s="10" t="str">
        <f>_xlfn.XLOOKUP(Q1_2025[[#This Row],[Artikelnr]],Artikel_prijzen[Artnr],Artikel_prijzen[Prijs 2025],"")</f>
        <v/>
      </c>
      <c r="K2456" s="10" t="str">
        <f>IF(Q1_2025[[#This Row],[Artikelprijs]]&lt;&gt;"",IF(Q1_2025[[#This Row],[Stuksprijs]]=Q1_2025[[#This Row],[Artikelprijs]],"Prijs gelijk","Prijs wijkt af"),"")</f>
        <v/>
      </c>
      <c r="L2456" s="10"/>
      <c r="N2456" s="10">
        <f>IF(Q1_2025[[#This Row],[Prijstype]]="Artikelprijs",Q1_2025[[#This Row],[Artikelprijs]],Q1_2025[[#This Row],[Stuksprijs]])</f>
        <v>24.73</v>
      </c>
      <c r="O2456" s="10">
        <f>IF(Q1_2025[[#This Row],[Prijstype]]="Artikelprijs",Q1_2025[[#This Row],[Artikelprijs]] * Q1_2025[[#This Row],[Besteld]],Q1_2025[[#This Row],[Brutobedrag]])</f>
        <v>24.73</v>
      </c>
      <c r="P2456" s="10">
        <f>IF(Q1_2025[[#This Row],[Prijstype]] = "Artikelprijs",Q1_2025[[#This Row],[Brutobedrag 2]]*(100-Q1_2025[[#This Row],[Relatiekorting percentage]])/100,Q1_2025[[#This Row],[Bruto - Rel.korting]])</f>
        <v>17.309999999999999</v>
      </c>
    </row>
    <row r="2457" spans="1:16" x14ac:dyDescent="0.3">
      <c r="A2457" t="s">
        <v>343</v>
      </c>
      <c r="B2457">
        <v>1002019</v>
      </c>
      <c r="C2457" t="s">
        <v>199</v>
      </c>
      <c r="D2457">
        <v>2</v>
      </c>
      <c r="E2457" s="10">
        <v>38.99</v>
      </c>
      <c r="F2457" s="10">
        <v>77.98</v>
      </c>
      <c r="G2457" s="10">
        <v>54.59</v>
      </c>
      <c r="H2457">
        <v>30</v>
      </c>
      <c r="I2457" s="10" t="str">
        <f>_xlfn.XLOOKUP(Q1_2025[[#This Row],[Artikelnr]],Artikel_prijzen[Artnr],Artikel_prijzen[Groep],"")</f>
        <v/>
      </c>
      <c r="J2457" s="10" t="str">
        <f>_xlfn.XLOOKUP(Q1_2025[[#This Row],[Artikelnr]],Artikel_prijzen[Artnr],Artikel_prijzen[Prijs 2025],"")</f>
        <v/>
      </c>
      <c r="K2457" s="10" t="str">
        <f>IF(Q1_2025[[#This Row],[Artikelprijs]]&lt;&gt;"",IF(Q1_2025[[#This Row],[Stuksprijs]]=Q1_2025[[#This Row],[Artikelprijs]],"Prijs gelijk","Prijs wijkt af"),"")</f>
        <v/>
      </c>
      <c r="L2457" s="10"/>
      <c r="N2457" s="10">
        <f>IF(Q1_2025[[#This Row],[Prijstype]]="Artikelprijs",Q1_2025[[#This Row],[Artikelprijs]],Q1_2025[[#This Row],[Stuksprijs]])</f>
        <v>38.99</v>
      </c>
      <c r="O2457" s="10">
        <f>IF(Q1_2025[[#This Row],[Prijstype]]="Artikelprijs",Q1_2025[[#This Row],[Artikelprijs]] * Q1_2025[[#This Row],[Besteld]],Q1_2025[[#This Row],[Brutobedrag]])</f>
        <v>77.98</v>
      </c>
      <c r="P2457" s="10">
        <f>IF(Q1_2025[[#This Row],[Prijstype]] = "Artikelprijs",Q1_2025[[#This Row],[Brutobedrag 2]]*(100-Q1_2025[[#This Row],[Relatiekorting percentage]])/100,Q1_2025[[#This Row],[Bruto - Rel.korting]])</f>
        <v>54.59</v>
      </c>
    </row>
    <row r="2458" spans="1:16" x14ac:dyDescent="0.3">
      <c r="A2458" t="s">
        <v>343</v>
      </c>
      <c r="B2458">
        <v>3001046</v>
      </c>
      <c r="C2458" t="s">
        <v>61</v>
      </c>
      <c r="D2458">
        <v>16</v>
      </c>
      <c r="E2458" s="10">
        <v>3.5</v>
      </c>
      <c r="F2458" s="10">
        <v>0</v>
      </c>
      <c r="G2458" s="10">
        <v>0</v>
      </c>
      <c r="H2458">
        <v>30</v>
      </c>
      <c r="I2458" s="10" t="str">
        <f>_xlfn.XLOOKUP(Q1_2025[[#This Row],[Artikelnr]],Artikel_prijzen[Artnr],Artikel_prijzen[Groep],"")</f>
        <v/>
      </c>
      <c r="J2458" s="10" t="str">
        <f>_xlfn.XLOOKUP(Q1_2025[[#This Row],[Artikelnr]],Artikel_prijzen[Artnr],Artikel_prijzen[Prijs 2025],"")</f>
        <v/>
      </c>
      <c r="K2458" s="10" t="str">
        <f>IF(Q1_2025[[#This Row],[Artikelprijs]]&lt;&gt;"",IF(Q1_2025[[#This Row],[Stuksprijs]]=Q1_2025[[#This Row],[Artikelprijs]],"Prijs gelijk","Prijs wijkt af"),"")</f>
        <v/>
      </c>
      <c r="L2458" s="10"/>
      <c r="N2458" s="10">
        <f>IF(Q1_2025[[#This Row],[Prijstype]]="Artikelprijs",Q1_2025[[#This Row],[Artikelprijs]],Q1_2025[[#This Row],[Stuksprijs]])</f>
        <v>3.5</v>
      </c>
      <c r="O2458" s="10">
        <f>IF(Q1_2025[[#This Row],[Prijstype]]="Artikelprijs",Q1_2025[[#This Row],[Artikelprijs]] * Q1_2025[[#This Row],[Besteld]],Q1_2025[[#This Row],[Brutobedrag]])</f>
        <v>0</v>
      </c>
      <c r="P2458" s="10">
        <f>IF(Q1_2025[[#This Row],[Prijstype]] = "Artikelprijs",Q1_2025[[#This Row],[Brutobedrag 2]]*(100-Q1_2025[[#This Row],[Relatiekorting percentage]])/100,Q1_2025[[#This Row],[Bruto - Rel.korting]])</f>
        <v>0</v>
      </c>
    </row>
    <row r="2459" spans="1:16" x14ac:dyDescent="0.3">
      <c r="A2459" t="s">
        <v>343</v>
      </c>
      <c r="B2459">
        <v>3001035</v>
      </c>
      <c r="C2459" t="s">
        <v>62</v>
      </c>
      <c r="D2459">
        <v>6</v>
      </c>
      <c r="E2459" s="10">
        <v>2</v>
      </c>
      <c r="F2459" s="10">
        <v>0</v>
      </c>
      <c r="G2459" s="10">
        <v>0</v>
      </c>
      <c r="H2459">
        <v>30</v>
      </c>
      <c r="I2459" s="10" t="str">
        <f>_xlfn.XLOOKUP(Q1_2025[[#This Row],[Artikelnr]],Artikel_prijzen[Artnr],Artikel_prijzen[Groep],"")</f>
        <v/>
      </c>
      <c r="J2459" s="10" t="str">
        <f>_xlfn.XLOOKUP(Q1_2025[[#This Row],[Artikelnr]],Artikel_prijzen[Artnr],Artikel_prijzen[Prijs 2025],"")</f>
        <v/>
      </c>
      <c r="K2459" s="10" t="str">
        <f>IF(Q1_2025[[#This Row],[Artikelprijs]]&lt;&gt;"",IF(Q1_2025[[#This Row],[Stuksprijs]]=Q1_2025[[#This Row],[Artikelprijs]],"Prijs gelijk","Prijs wijkt af"),"")</f>
        <v/>
      </c>
      <c r="L2459" s="10"/>
      <c r="N2459" s="10">
        <f>IF(Q1_2025[[#This Row],[Prijstype]]="Artikelprijs",Q1_2025[[#This Row],[Artikelprijs]],Q1_2025[[#This Row],[Stuksprijs]])</f>
        <v>2</v>
      </c>
      <c r="O2459" s="10">
        <f>IF(Q1_2025[[#This Row],[Prijstype]]="Artikelprijs",Q1_2025[[#This Row],[Artikelprijs]] * Q1_2025[[#This Row],[Besteld]],Q1_2025[[#This Row],[Brutobedrag]])</f>
        <v>0</v>
      </c>
      <c r="P2459" s="10">
        <f>IF(Q1_2025[[#This Row],[Prijstype]] = "Artikelprijs",Q1_2025[[#This Row],[Brutobedrag 2]]*(100-Q1_2025[[#This Row],[Relatiekorting percentage]])/100,Q1_2025[[#This Row],[Bruto - Rel.korting]])</f>
        <v>0</v>
      </c>
    </row>
    <row r="2460" spans="1:16" x14ac:dyDescent="0.3">
      <c r="A2460" t="s">
        <v>343</v>
      </c>
      <c r="B2460">
        <v>3001036</v>
      </c>
      <c r="C2460" t="s">
        <v>63</v>
      </c>
      <c r="D2460">
        <v>8</v>
      </c>
      <c r="E2460" s="10">
        <v>3</v>
      </c>
      <c r="F2460" s="10">
        <v>0</v>
      </c>
      <c r="G2460" s="10">
        <v>0</v>
      </c>
      <c r="H2460">
        <v>30</v>
      </c>
      <c r="I2460" s="10" t="str">
        <f>_xlfn.XLOOKUP(Q1_2025[[#This Row],[Artikelnr]],Artikel_prijzen[Artnr],Artikel_prijzen[Groep],"")</f>
        <v/>
      </c>
      <c r="J2460" s="10" t="str">
        <f>_xlfn.XLOOKUP(Q1_2025[[#This Row],[Artikelnr]],Artikel_prijzen[Artnr],Artikel_prijzen[Prijs 2025],"")</f>
        <v/>
      </c>
      <c r="K2460" s="10" t="str">
        <f>IF(Q1_2025[[#This Row],[Artikelprijs]]&lt;&gt;"",IF(Q1_2025[[#This Row],[Stuksprijs]]=Q1_2025[[#This Row],[Artikelprijs]],"Prijs gelijk","Prijs wijkt af"),"")</f>
        <v/>
      </c>
      <c r="L2460" s="10"/>
      <c r="N2460" s="10">
        <f>IF(Q1_2025[[#This Row],[Prijstype]]="Artikelprijs",Q1_2025[[#This Row],[Artikelprijs]],Q1_2025[[#This Row],[Stuksprijs]])</f>
        <v>3</v>
      </c>
      <c r="O2460" s="10">
        <f>IF(Q1_2025[[#This Row],[Prijstype]]="Artikelprijs",Q1_2025[[#This Row],[Artikelprijs]] * Q1_2025[[#This Row],[Besteld]],Q1_2025[[#This Row],[Brutobedrag]])</f>
        <v>0</v>
      </c>
      <c r="P2460" s="10">
        <f>IF(Q1_2025[[#This Row],[Prijstype]] = "Artikelprijs",Q1_2025[[#This Row],[Brutobedrag 2]]*(100-Q1_2025[[#This Row],[Relatiekorting percentage]])/100,Q1_2025[[#This Row],[Bruto - Rel.korting]])</f>
        <v>0</v>
      </c>
    </row>
    <row r="2461" spans="1:16" x14ac:dyDescent="0.3">
      <c r="A2461" t="s">
        <v>343</v>
      </c>
      <c r="B2461">
        <v>3001037</v>
      </c>
      <c r="C2461" t="s">
        <v>64</v>
      </c>
      <c r="D2461">
        <v>6</v>
      </c>
      <c r="E2461" s="10">
        <v>4</v>
      </c>
      <c r="F2461" s="10">
        <v>0</v>
      </c>
      <c r="G2461" s="10">
        <v>0</v>
      </c>
      <c r="H2461">
        <v>30</v>
      </c>
      <c r="I2461" s="10" t="str">
        <f>_xlfn.XLOOKUP(Q1_2025[[#This Row],[Artikelnr]],Artikel_prijzen[Artnr],Artikel_prijzen[Groep],"")</f>
        <v/>
      </c>
      <c r="J2461" s="10" t="str">
        <f>_xlfn.XLOOKUP(Q1_2025[[#This Row],[Artikelnr]],Artikel_prijzen[Artnr],Artikel_prijzen[Prijs 2025],"")</f>
        <v/>
      </c>
      <c r="K2461" s="10" t="str">
        <f>IF(Q1_2025[[#This Row],[Artikelprijs]]&lt;&gt;"",IF(Q1_2025[[#This Row],[Stuksprijs]]=Q1_2025[[#This Row],[Artikelprijs]],"Prijs gelijk","Prijs wijkt af"),"")</f>
        <v/>
      </c>
      <c r="L2461" s="10"/>
      <c r="N2461" s="10">
        <f>IF(Q1_2025[[#This Row],[Prijstype]]="Artikelprijs",Q1_2025[[#This Row],[Artikelprijs]],Q1_2025[[#This Row],[Stuksprijs]])</f>
        <v>4</v>
      </c>
      <c r="O2461" s="10">
        <f>IF(Q1_2025[[#This Row],[Prijstype]]="Artikelprijs",Q1_2025[[#This Row],[Artikelprijs]] * Q1_2025[[#This Row],[Besteld]],Q1_2025[[#This Row],[Brutobedrag]])</f>
        <v>0</v>
      </c>
      <c r="P2461" s="10">
        <f>IF(Q1_2025[[#This Row],[Prijstype]] = "Artikelprijs",Q1_2025[[#This Row],[Brutobedrag 2]]*(100-Q1_2025[[#This Row],[Relatiekorting percentage]])/100,Q1_2025[[#This Row],[Bruto - Rel.korting]])</f>
        <v>0</v>
      </c>
    </row>
    <row r="2462" spans="1:16" x14ac:dyDescent="0.3">
      <c r="A2462" t="s">
        <v>343</v>
      </c>
      <c r="B2462">
        <v>3001038</v>
      </c>
      <c r="C2462" t="s">
        <v>65</v>
      </c>
      <c r="D2462">
        <v>4</v>
      </c>
      <c r="E2462" s="10">
        <v>6</v>
      </c>
      <c r="F2462" s="10">
        <v>0</v>
      </c>
      <c r="G2462" s="10">
        <v>0</v>
      </c>
      <c r="H2462">
        <v>30</v>
      </c>
      <c r="I2462" s="10" t="str">
        <f>_xlfn.XLOOKUP(Q1_2025[[#This Row],[Artikelnr]],Artikel_prijzen[Artnr],Artikel_prijzen[Groep],"")</f>
        <v/>
      </c>
      <c r="J2462" s="10" t="str">
        <f>_xlfn.XLOOKUP(Q1_2025[[#This Row],[Artikelnr]],Artikel_prijzen[Artnr],Artikel_prijzen[Prijs 2025],"")</f>
        <v/>
      </c>
      <c r="K2462" s="10" t="str">
        <f>IF(Q1_2025[[#This Row],[Artikelprijs]]&lt;&gt;"",IF(Q1_2025[[#This Row],[Stuksprijs]]=Q1_2025[[#This Row],[Artikelprijs]],"Prijs gelijk","Prijs wijkt af"),"")</f>
        <v/>
      </c>
      <c r="L2462" s="10"/>
      <c r="N2462" s="10">
        <f>IF(Q1_2025[[#This Row],[Prijstype]]="Artikelprijs",Q1_2025[[#This Row],[Artikelprijs]],Q1_2025[[#This Row],[Stuksprijs]])</f>
        <v>6</v>
      </c>
      <c r="O2462" s="10">
        <f>IF(Q1_2025[[#This Row],[Prijstype]]="Artikelprijs",Q1_2025[[#This Row],[Artikelprijs]] * Q1_2025[[#This Row],[Besteld]],Q1_2025[[#This Row],[Brutobedrag]])</f>
        <v>0</v>
      </c>
      <c r="P2462" s="10">
        <f>IF(Q1_2025[[#This Row],[Prijstype]] = "Artikelprijs",Q1_2025[[#This Row],[Brutobedrag 2]]*(100-Q1_2025[[#This Row],[Relatiekorting percentage]])/100,Q1_2025[[#This Row],[Bruto - Rel.korting]])</f>
        <v>0</v>
      </c>
    </row>
    <row r="2463" spans="1:16" x14ac:dyDescent="0.3">
      <c r="A2463" t="s">
        <v>343</v>
      </c>
      <c r="B2463">
        <v>3001039</v>
      </c>
      <c r="C2463" t="s">
        <v>66</v>
      </c>
      <c r="D2463">
        <v>4</v>
      </c>
      <c r="E2463" s="10">
        <v>7</v>
      </c>
      <c r="F2463" s="10">
        <v>0</v>
      </c>
      <c r="G2463" s="10">
        <v>0</v>
      </c>
      <c r="H2463">
        <v>30</v>
      </c>
      <c r="I2463" s="10" t="str">
        <f>_xlfn.XLOOKUP(Q1_2025[[#This Row],[Artikelnr]],Artikel_prijzen[Artnr],Artikel_prijzen[Groep],"")</f>
        <v/>
      </c>
      <c r="J2463" s="10" t="str">
        <f>_xlfn.XLOOKUP(Q1_2025[[#This Row],[Artikelnr]],Artikel_prijzen[Artnr],Artikel_prijzen[Prijs 2025],"")</f>
        <v/>
      </c>
      <c r="K2463" s="10" t="str">
        <f>IF(Q1_2025[[#This Row],[Artikelprijs]]&lt;&gt;"",IF(Q1_2025[[#This Row],[Stuksprijs]]=Q1_2025[[#This Row],[Artikelprijs]],"Prijs gelijk","Prijs wijkt af"),"")</f>
        <v/>
      </c>
      <c r="L2463" s="10"/>
      <c r="N2463" s="10">
        <f>IF(Q1_2025[[#This Row],[Prijstype]]="Artikelprijs",Q1_2025[[#This Row],[Artikelprijs]],Q1_2025[[#This Row],[Stuksprijs]])</f>
        <v>7</v>
      </c>
      <c r="O2463" s="10">
        <f>IF(Q1_2025[[#This Row],[Prijstype]]="Artikelprijs",Q1_2025[[#This Row],[Artikelprijs]] * Q1_2025[[#This Row],[Besteld]],Q1_2025[[#This Row],[Brutobedrag]])</f>
        <v>0</v>
      </c>
      <c r="P2463" s="10">
        <f>IF(Q1_2025[[#This Row],[Prijstype]] = "Artikelprijs",Q1_2025[[#This Row],[Brutobedrag 2]]*(100-Q1_2025[[#This Row],[Relatiekorting percentage]])/100,Q1_2025[[#This Row],[Bruto - Rel.korting]])</f>
        <v>0</v>
      </c>
    </row>
    <row r="2464" spans="1:16" x14ac:dyDescent="0.3">
      <c r="A2464" t="s">
        <v>343</v>
      </c>
      <c r="B2464">
        <v>3001040</v>
      </c>
      <c r="C2464" t="s">
        <v>67</v>
      </c>
      <c r="D2464">
        <v>4</v>
      </c>
      <c r="E2464" s="10">
        <v>8</v>
      </c>
      <c r="F2464" s="10">
        <v>0</v>
      </c>
      <c r="G2464" s="10">
        <v>0</v>
      </c>
      <c r="H2464">
        <v>30</v>
      </c>
      <c r="I2464" s="10" t="str">
        <f>_xlfn.XLOOKUP(Q1_2025[[#This Row],[Artikelnr]],Artikel_prijzen[Artnr],Artikel_prijzen[Groep],"")</f>
        <v/>
      </c>
      <c r="J2464" s="10" t="str">
        <f>_xlfn.XLOOKUP(Q1_2025[[#This Row],[Artikelnr]],Artikel_prijzen[Artnr],Artikel_prijzen[Prijs 2025],"")</f>
        <v/>
      </c>
      <c r="K2464" s="10" t="str">
        <f>IF(Q1_2025[[#This Row],[Artikelprijs]]&lt;&gt;"",IF(Q1_2025[[#This Row],[Stuksprijs]]=Q1_2025[[#This Row],[Artikelprijs]],"Prijs gelijk","Prijs wijkt af"),"")</f>
        <v/>
      </c>
      <c r="L2464" s="10"/>
      <c r="N2464" s="10">
        <f>IF(Q1_2025[[#This Row],[Prijstype]]="Artikelprijs",Q1_2025[[#This Row],[Artikelprijs]],Q1_2025[[#This Row],[Stuksprijs]])</f>
        <v>8</v>
      </c>
      <c r="O2464" s="10">
        <f>IF(Q1_2025[[#This Row],[Prijstype]]="Artikelprijs",Q1_2025[[#This Row],[Artikelprijs]] * Q1_2025[[#This Row],[Besteld]],Q1_2025[[#This Row],[Brutobedrag]])</f>
        <v>0</v>
      </c>
      <c r="P2464" s="10">
        <f>IF(Q1_2025[[#This Row],[Prijstype]] = "Artikelprijs",Q1_2025[[#This Row],[Brutobedrag 2]]*(100-Q1_2025[[#This Row],[Relatiekorting percentage]])/100,Q1_2025[[#This Row],[Bruto - Rel.korting]])</f>
        <v>0</v>
      </c>
    </row>
    <row r="2465" spans="1:16" x14ac:dyDescent="0.3">
      <c r="A2465" t="s">
        <v>343</v>
      </c>
      <c r="B2465">
        <v>3001045</v>
      </c>
      <c r="C2465" t="s">
        <v>71</v>
      </c>
      <c r="D2465">
        <v>2</v>
      </c>
      <c r="E2465" s="10">
        <v>5</v>
      </c>
      <c r="F2465" s="10">
        <v>0</v>
      </c>
      <c r="G2465" s="10">
        <v>0</v>
      </c>
      <c r="H2465">
        <v>30</v>
      </c>
      <c r="I2465" s="10" t="str">
        <f>_xlfn.XLOOKUP(Q1_2025[[#This Row],[Artikelnr]],Artikel_prijzen[Artnr],Artikel_prijzen[Groep],"")</f>
        <v/>
      </c>
      <c r="J2465" s="10" t="str">
        <f>_xlfn.XLOOKUP(Q1_2025[[#This Row],[Artikelnr]],Artikel_prijzen[Artnr],Artikel_prijzen[Prijs 2025],"")</f>
        <v/>
      </c>
      <c r="K2465" s="10" t="str">
        <f>IF(Q1_2025[[#This Row],[Artikelprijs]]&lt;&gt;"",IF(Q1_2025[[#This Row],[Stuksprijs]]=Q1_2025[[#This Row],[Artikelprijs]],"Prijs gelijk","Prijs wijkt af"),"")</f>
        <v/>
      </c>
      <c r="L2465" s="10"/>
      <c r="N2465" s="10">
        <f>IF(Q1_2025[[#This Row],[Prijstype]]="Artikelprijs",Q1_2025[[#This Row],[Artikelprijs]],Q1_2025[[#This Row],[Stuksprijs]])</f>
        <v>5</v>
      </c>
      <c r="O2465" s="10">
        <f>IF(Q1_2025[[#This Row],[Prijstype]]="Artikelprijs",Q1_2025[[#This Row],[Artikelprijs]] * Q1_2025[[#This Row],[Besteld]],Q1_2025[[#This Row],[Brutobedrag]])</f>
        <v>0</v>
      </c>
      <c r="P2465" s="10">
        <f>IF(Q1_2025[[#This Row],[Prijstype]] = "Artikelprijs",Q1_2025[[#This Row],[Brutobedrag 2]]*(100-Q1_2025[[#This Row],[Relatiekorting percentage]])/100,Q1_2025[[#This Row],[Bruto - Rel.korting]])</f>
        <v>0</v>
      </c>
    </row>
    <row r="2466" spans="1:16" x14ac:dyDescent="0.3">
      <c r="A2466" t="s">
        <v>343</v>
      </c>
      <c r="B2466">
        <v>2001090</v>
      </c>
      <c r="C2466" t="s">
        <v>141</v>
      </c>
      <c r="D2466">
        <v>4</v>
      </c>
      <c r="E2466" s="10">
        <v>73.02</v>
      </c>
      <c r="F2466" s="10">
        <v>292.08</v>
      </c>
      <c r="G2466" s="10">
        <v>204.46</v>
      </c>
      <c r="H2466">
        <v>30</v>
      </c>
      <c r="I2466" s="10" t="str">
        <f>_xlfn.XLOOKUP(Q1_2025[[#This Row],[Artikelnr]],Artikel_prijzen[Artnr],Artikel_prijzen[Groep],"")</f>
        <v/>
      </c>
      <c r="J2466" s="10" t="str">
        <f>_xlfn.XLOOKUP(Q1_2025[[#This Row],[Artikelnr]],Artikel_prijzen[Artnr],Artikel_prijzen[Prijs 2025],"")</f>
        <v/>
      </c>
      <c r="K2466" s="10" t="str">
        <f>IF(Q1_2025[[#This Row],[Artikelprijs]]&lt;&gt;"",IF(Q1_2025[[#This Row],[Stuksprijs]]=Q1_2025[[#This Row],[Artikelprijs]],"Prijs gelijk","Prijs wijkt af"),"")</f>
        <v/>
      </c>
      <c r="L2466" s="10"/>
      <c r="N2466" s="10">
        <f>IF(Q1_2025[[#This Row],[Prijstype]]="Artikelprijs",Q1_2025[[#This Row],[Artikelprijs]],Q1_2025[[#This Row],[Stuksprijs]])</f>
        <v>73.02</v>
      </c>
      <c r="O2466" s="10">
        <f>IF(Q1_2025[[#This Row],[Prijstype]]="Artikelprijs",Q1_2025[[#This Row],[Artikelprijs]] * Q1_2025[[#This Row],[Besteld]],Q1_2025[[#This Row],[Brutobedrag]])</f>
        <v>292.08</v>
      </c>
      <c r="P2466" s="10">
        <f>IF(Q1_2025[[#This Row],[Prijstype]] = "Artikelprijs",Q1_2025[[#This Row],[Brutobedrag 2]]*(100-Q1_2025[[#This Row],[Relatiekorting percentage]])/100,Q1_2025[[#This Row],[Bruto - Rel.korting]])</f>
        <v>204.46</v>
      </c>
    </row>
    <row r="2467" spans="1:16" x14ac:dyDescent="0.3">
      <c r="A2467" t="s">
        <v>343</v>
      </c>
      <c r="B2467">
        <v>2001048</v>
      </c>
      <c r="C2467" t="s">
        <v>146</v>
      </c>
      <c r="D2467">
        <v>2</v>
      </c>
      <c r="E2467" s="10">
        <v>42.18</v>
      </c>
      <c r="F2467" s="10">
        <v>84.36</v>
      </c>
      <c r="G2467" s="10">
        <v>59.05</v>
      </c>
      <c r="H2467">
        <v>30</v>
      </c>
      <c r="I2467" s="10" t="str">
        <f>_xlfn.XLOOKUP(Q1_2025[[#This Row],[Artikelnr]],Artikel_prijzen[Artnr],Artikel_prijzen[Groep],"")</f>
        <v/>
      </c>
      <c r="J2467" s="10" t="str">
        <f>_xlfn.XLOOKUP(Q1_2025[[#This Row],[Artikelnr]],Artikel_prijzen[Artnr],Artikel_prijzen[Prijs 2025],"")</f>
        <v/>
      </c>
      <c r="K2467" s="10" t="str">
        <f>IF(Q1_2025[[#This Row],[Artikelprijs]]&lt;&gt;"",IF(Q1_2025[[#This Row],[Stuksprijs]]=Q1_2025[[#This Row],[Artikelprijs]],"Prijs gelijk","Prijs wijkt af"),"")</f>
        <v/>
      </c>
      <c r="L2467" s="10"/>
      <c r="N2467" s="10">
        <f>IF(Q1_2025[[#This Row],[Prijstype]]="Artikelprijs",Q1_2025[[#This Row],[Artikelprijs]],Q1_2025[[#This Row],[Stuksprijs]])</f>
        <v>42.18</v>
      </c>
      <c r="O2467" s="10">
        <f>IF(Q1_2025[[#This Row],[Prijstype]]="Artikelprijs",Q1_2025[[#This Row],[Artikelprijs]] * Q1_2025[[#This Row],[Besteld]],Q1_2025[[#This Row],[Brutobedrag]])</f>
        <v>84.36</v>
      </c>
      <c r="P2467" s="10">
        <f>IF(Q1_2025[[#This Row],[Prijstype]] = "Artikelprijs",Q1_2025[[#This Row],[Brutobedrag 2]]*(100-Q1_2025[[#This Row],[Relatiekorting percentage]])/100,Q1_2025[[#This Row],[Bruto - Rel.korting]])</f>
        <v>59.05</v>
      </c>
    </row>
    <row r="2468" spans="1:16" x14ac:dyDescent="0.3">
      <c r="A2468" t="s">
        <v>343</v>
      </c>
      <c r="B2468">
        <v>2004051</v>
      </c>
      <c r="C2468" t="s">
        <v>255</v>
      </c>
      <c r="D2468">
        <v>6</v>
      </c>
      <c r="E2468" s="10">
        <v>16.54</v>
      </c>
      <c r="F2468" s="10">
        <v>99.24</v>
      </c>
      <c r="G2468" s="10">
        <v>69.47</v>
      </c>
      <c r="H2468">
        <v>30</v>
      </c>
      <c r="I2468" s="10" t="str">
        <f>_xlfn.XLOOKUP(Q1_2025[[#This Row],[Artikelnr]],Artikel_prijzen[Artnr],Artikel_prijzen[Groep],"")</f>
        <v/>
      </c>
      <c r="J2468" s="10" t="str">
        <f>_xlfn.XLOOKUP(Q1_2025[[#This Row],[Artikelnr]],Artikel_prijzen[Artnr],Artikel_prijzen[Prijs 2025],"")</f>
        <v/>
      </c>
      <c r="K2468" s="10" t="str">
        <f>IF(Q1_2025[[#This Row],[Artikelprijs]]&lt;&gt;"",IF(Q1_2025[[#This Row],[Stuksprijs]]=Q1_2025[[#This Row],[Artikelprijs]],"Prijs gelijk","Prijs wijkt af"),"")</f>
        <v/>
      </c>
      <c r="L2468" s="10"/>
      <c r="N2468" s="10">
        <f>IF(Q1_2025[[#This Row],[Prijstype]]="Artikelprijs",Q1_2025[[#This Row],[Artikelprijs]],Q1_2025[[#This Row],[Stuksprijs]])</f>
        <v>16.54</v>
      </c>
      <c r="O2468" s="10">
        <f>IF(Q1_2025[[#This Row],[Prijstype]]="Artikelprijs",Q1_2025[[#This Row],[Artikelprijs]] * Q1_2025[[#This Row],[Besteld]],Q1_2025[[#This Row],[Brutobedrag]])</f>
        <v>99.24</v>
      </c>
      <c r="P2468" s="10">
        <f>IF(Q1_2025[[#This Row],[Prijstype]] = "Artikelprijs",Q1_2025[[#This Row],[Brutobedrag 2]]*(100-Q1_2025[[#This Row],[Relatiekorting percentage]])/100,Q1_2025[[#This Row],[Bruto - Rel.korting]])</f>
        <v>69.47</v>
      </c>
    </row>
    <row r="2469" spans="1:16" x14ac:dyDescent="0.3">
      <c r="A2469" t="s">
        <v>343</v>
      </c>
      <c r="B2469">
        <v>1002019</v>
      </c>
      <c r="C2469" t="s">
        <v>199</v>
      </c>
      <c r="D2469">
        <v>8</v>
      </c>
      <c r="E2469" s="10">
        <v>38.99</v>
      </c>
      <c r="F2469" s="10">
        <v>311.92</v>
      </c>
      <c r="G2469" s="10">
        <v>218.34</v>
      </c>
      <c r="H2469">
        <v>30</v>
      </c>
      <c r="I2469" s="10" t="str">
        <f>_xlfn.XLOOKUP(Q1_2025[[#This Row],[Artikelnr]],Artikel_prijzen[Artnr],Artikel_prijzen[Groep],"")</f>
        <v/>
      </c>
      <c r="J2469" s="10" t="str">
        <f>_xlfn.XLOOKUP(Q1_2025[[#This Row],[Artikelnr]],Artikel_prijzen[Artnr],Artikel_prijzen[Prijs 2025],"")</f>
        <v/>
      </c>
      <c r="K2469" s="10" t="str">
        <f>IF(Q1_2025[[#This Row],[Artikelprijs]]&lt;&gt;"",IF(Q1_2025[[#This Row],[Stuksprijs]]=Q1_2025[[#This Row],[Artikelprijs]],"Prijs gelijk","Prijs wijkt af"),"")</f>
        <v/>
      </c>
      <c r="L2469" s="10"/>
      <c r="N2469" s="10">
        <f>IF(Q1_2025[[#This Row],[Prijstype]]="Artikelprijs",Q1_2025[[#This Row],[Artikelprijs]],Q1_2025[[#This Row],[Stuksprijs]])</f>
        <v>38.99</v>
      </c>
      <c r="O2469" s="10">
        <f>IF(Q1_2025[[#This Row],[Prijstype]]="Artikelprijs",Q1_2025[[#This Row],[Artikelprijs]] * Q1_2025[[#This Row],[Besteld]],Q1_2025[[#This Row],[Brutobedrag]])</f>
        <v>311.92</v>
      </c>
      <c r="P2469" s="10">
        <f>IF(Q1_2025[[#This Row],[Prijstype]] = "Artikelprijs",Q1_2025[[#This Row],[Brutobedrag 2]]*(100-Q1_2025[[#This Row],[Relatiekorting percentage]])/100,Q1_2025[[#This Row],[Bruto - Rel.korting]])</f>
        <v>218.34</v>
      </c>
    </row>
    <row r="2470" spans="1:16" x14ac:dyDescent="0.3">
      <c r="A2470" t="s">
        <v>343</v>
      </c>
      <c r="B2470">
        <v>1007051</v>
      </c>
      <c r="C2470" t="s">
        <v>54</v>
      </c>
      <c r="D2470">
        <v>8</v>
      </c>
      <c r="E2470" s="10">
        <v>88.57</v>
      </c>
      <c r="F2470" s="10">
        <v>708.56</v>
      </c>
      <c r="G2470" s="10">
        <v>495.99</v>
      </c>
      <c r="H2470">
        <v>30</v>
      </c>
      <c r="I2470" s="10" t="str">
        <f>_xlfn.XLOOKUP(Q1_2025[[#This Row],[Artikelnr]],Artikel_prijzen[Artnr],Artikel_prijzen[Groep],"")</f>
        <v/>
      </c>
      <c r="J2470" s="10" t="str">
        <f>_xlfn.XLOOKUP(Q1_2025[[#This Row],[Artikelnr]],Artikel_prijzen[Artnr],Artikel_prijzen[Prijs 2025],"")</f>
        <v/>
      </c>
      <c r="K2470" s="10" t="str">
        <f>IF(Q1_2025[[#This Row],[Artikelprijs]]&lt;&gt;"",IF(Q1_2025[[#This Row],[Stuksprijs]]=Q1_2025[[#This Row],[Artikelprijs]],"Prijs gelijk","Prijs wijkt af"),"")</f>
        <v/>
      </c>
      <c r="L2470" s="10"/>
      <c r="N2470" s="10">
        <f>IF(Q1_2025[[#This Row],[Prijstype]]="Artikelprijs",Q1_2025[[#This Row],[Artikelprijs]],Q1_2025[[#This Row],[Stuksprijs]])</f>
        <v>88.57</v>
      </c>
      <c r="O2470" s="10">
        <f>IF(Q1_2025[[#This Row],[Prijstype]]="Artikelprijs",Q1_2025[[#This Row],[Artikelprijs]] * Q1_2025[[#This Row],[Besteld]],Q1_2025[[#This Row],[Brutobedrag]])</f>
        <v>708.56</v>
      </c>
      <c r="P2470" s="10">
        <f>IF(Q1_2025[[#This Row],[Prijstype]] = "Artikelprijs",Q1_2025[[#This Row],[Brutobedrag 2]]*(100-Q1_2025[[#This Row],[Relatiekorting percentage]])/100,Q1_2025[[#This Row],[Bruto - Rel.korting]])</f>
        <v>495.99</v>
      </c>
    </row>
    <row r="2471" spans="1:16" x14ac:dyDescent="0.3">
      <c r="A2471" t="s">
        <v>343</v>
      </c>
      <c r="B2471">
        <v>2002096</v>
      </c>
      <c r="C2471" t="s">
        <v>26</v>
      </c>
      <c r="D2471">
        <v>2</v>
      </c>
      <c r="E2471" s="10">
        <v>29.75</v>
      </c>
      <c r="F2471" s="10">
        <v>59.5</v>
      </c>
      <c r="G2471" s="10">
        <v>53.55</v>
      </c>
      <c r="H2471">
        <v>10</v>
      </c>
      <c r="I2471" s="10" t="str">
        <f>_xlfn.XLOOKUP(Q1_2025[[#This Row],[Artikelnr]],Artikel_prijzen[Artnr],Artikel_prijzen[Groep],"")</f>
        <v/>
      </c>
      <c r="J2471" s="10" t="str">
        <f>_xlfn.XLOOKUP(Q1_2025[[#This Row],[Artikelnr]],Artikel_prijzen[Artnr],Artikel_prijzen[Prijs 2025],"")</f>
        <v/>
      </c>
      <c r="K2471" s="10" t="str">
        <f>IF(Q1_2025[[#This Row],[Artikelprijs]]&lt;&gt;"",IF(Q1_2025[[#This Row],[Stuksprijs]]=Q1_2025[[#This Row],[Artikelprijs]],"Prijs gelijk","Prijs wijkt af"),"")</f>
        <v/>
      </c>
      <c r="L2471" s="10"/>
      <c r="N2471" s="10">
        <f>IF(Q1_2025[[#This Row],[Prijstype]]="Artikelprijs",Q1_2025[[#This Row],[Artikelprijs]],Q1_2025[[#This Row],[Stuksprijs]])</f>
        <v>29.75</v>
      </c>
      <c r="O2471" s="10">
        <f>IF(Q1_2025[[#This Row],[Prijstype]]="Artikelprijs",Q1_2025[[#This Row],[Artikelprijs]] * Q1_2025[[#This Row],[Besteld]],Q1_2025[[#This Row],[Brutobedrag]])</f>
        <v>59.5</v>
      </c>
      <c r="P2471" s="10">
        <f>IF(Q1_2025[[#This Row],[Prijstype]] = "Artikelprijs",Q1_2025[[#This Row],[Brutobedrag 2]]*(100-Q1_2025[[#This Row],[Relatiekorting percentage]])/100,Q1_2025[[#This Row],[Bruto - Rel.korting]])</f>
        <v>53.55</v>
      </c>
    </row>
    <row r="2472" spans="1:16" x14ac:dyDescent="0.3">
      <c r="A2472" t="s">
        <v>343</v>
      </c>
      <c r="B2472">
        <v>2002095</v>
      </c>
      <c r="C2472" t="s">
        <v>11</v>
      </c>
      <c r="D2472">
        <v>6</v>
      </c>
      <c r="E2472" s="10">
        <v>89.25</v>
      </c>
      <c r="F2472" s="10">
        <v>535.5</v>
      </c>
      <c r="G2472" s="10">
        <v>481.95</v>
      </c>
      <c r="H2472">
        <v>10</v>
      </c>
      <c r="I2472" s="10" t="str">
        <f>_xlfn.XLOOKUP(Q1_2025[[#This Row],[Artikelnr]],Artikel_prijzen[Artnr],Artikel_prijzen[Groep],"")</f>
        <v/>
      </c>
      <c r="J2472" s="10" t="str">
        <f>_xlfn.XLOOKUP(Q1_2025[[#This Row],[Artikelnr]],Artikel_prijzen[Artnr],Artikel_prijzen[Prijs 2025],"")</f>
        <v/>
      </c>
      <c r="K2472" s="10" t="str">
        <f>IF(Q1_2025[[#This Row],[Artikelprijs]]&lt;&gt;"",IF(Q1_2025[[#This Row],[Stuksprijs]]=Q1_2025[[#This Row],[Artikelprijs]],"Prijs gelijk","Prijs wijkt af"),"")</f>
        <v/>
      </c>
      <c r="L2472" s="10"/>
      <c r="N2472" s="10">
        <f>IF(Q1_2025[[#This Row],[Prijstype]]="Artikelprijs",Q1_2025[[#This Row],[Artikelprijs]],Q1_2025[[#This Row],[Stuksprijs]])</f>
        <v>89.25</v>
      </c>
      <c r="O2472" s="10">
        <f>IF(Q1_2025[[#This Row],[Prijstype]]="Artikelprijs",Q1_2025[[#This Row],[Artikelprijs]] * Q1_2025[[#This Row],[Besteld]],Q1_2025[[#This Row],[Brutobedrag]])</f>
        <v>535.5</v>
      </c>
      <c r="P2472" s="10">
        <f>IF(Q1_2025[[#This Row],[Prijstype]] = "Artikelprijs",Q1_2025[[#This Row],[Brutobedrag 2]]*(100-Q1_2025[[#This Row],[Relatiekorting percentage]])/100,Q1_2025[[#This Row],[Bruto - Rel.korting]])</f>
        <v>481.95</v>
      </c>
    </row>
    <row r="2473" spans="1:16" x14ac:dyDescent="0.3">
      <c r="A2473" t="s">
        <v>343</v>
      </c>
      <c r="B2473">
        <v>2002010</v>
      </c>
      <c r="C2473" t="s">
        <v>16</v>
      </c>
      <c r="D2473">
        <v>4</v>
      </c>
      <c r="E2473" s="10">
        <v>59.48</v>
      </c>
      <c r="F2473" s="10">
        <v>237.92</v>
      </c>
      <c r="G2473" s="10">
        <v>214.13</v>
      </c>
      <c r="H2473">
        <v>10</v>
      </c>
      <c r="I2473" s="10" t="str">
        <f>_xlfn.XLOOKUP(Q1_2025[[#This Row],[Artikelnr]],Artikel_prijzen[Artnr],Artikel_prijzen[Groep],"")</f>
        <v/>
      </c>
      <c r="J2473" s="10" t="str">
        <f>_xlfn.XLOOKUP(Q1_2025[[#This Row],[Artikelnr]],Artikel_prijzen[Artnr],Artikel_prijzen[Prijs 2025],"")</f>
        <v/>
      </c>
      <c r="K2473" s="10" t="str">
        <f>IF(Q1_2025[[#This Row],[Artikelprijs]]&lt;&gt;"",IF(Q1_2025[[#This Row],[Stuksprijs]]=Q1_2025[[#This Row],[Artikelprijs]],"Prijs gelijk","Prijs wijkt af"),"")</f>
        <v/>
      </c>
      <c r="L2473" s="10"/>
      <c r="N2473" s="10">
        <f>IF(Q1_2025[[#This Row],[Prijstype]]="Artikelprijs",Q1_2025[[#This Row],[Artikelprijs]],Q1_2025[[#This Row],[Stuksprijs]])</f>
        <v>59.48</v>
      </c>
      <c r="O2473" s="10">
        <f>IF(Q1_2025[[#This Row],[Prijstype]]="Artikelprijs",Q1_2025[[#This Row],[Artikelprijs]] * Q1_2025[[#This Row],[Besteld]],Q1_2025[[#This Row],[Brutobedrag]])</f>
        <v>237.92</v>
      </c>
      <c r="P2473" s="10">
        <f>IF(Q1_2025[[#This Row],[Prijstype]] = "Artikelprijs",Q1_2025[[#This Row],[Brutobedrag 2]]*(100-Q1_2025[[#This Row],[Relatiekorting percentage]])/100,Q1_2025[[#This Row],[Bruto - Rel.korting]])</f>
        <v>214.13</v>
      </c>
    </row>
    <row r="2474" spans="1:16" x14ac:dyDescent="0.3">
      <c r="A2474" t="s">
        <v>343</v>
      </c>
      <c r="B2474">
        <v>1007051</v>
      </c>
      <c r="C2474" t="s">
        <v>54</v>
      </c>
      <c r="D2474">
        <v>8</v>
      </c>
      <c r="E2474" s="10">
        <v>88.57</v>
      </c>
      <c r="F2474" s="10">
        <v>708.56</v>
      </c>
      <c r="G2474" s="10">
        <v>637.70000000000005</v>
      </c>
      <c r="H2474">
        <v>10</v>
      </c>
      <c r="I2474" s="10" t="str">
        <f>_xlfn.XLOOKUP(Q1_2025[[#This Row],[Artikelnr]],Artikel_prijzen[Artnr],Artikel_prijzen[Groep],"")</f>
        <v/>
      </c>
      <c r="J2474" s="10" t="str">
        <f>_xlfn.XLOOKUP(Q1_2025[[#This Row],[Artikelnr]],Artikel_prijzen[Artnr],Artikel_prijzen[Prijs 2025],"")</f>
        <v/>
      </c>
      <c r="K2474" s="10" t="str">
        <f>IF(Q1_2025[[#This Row],[Artikelprijs]]&lt;&gt;"",IF(Q1_2025[[#This Row],[Stuksprijs]]=Q1_2025[[#This Row],[Artikelprijs]],"Prijs gelijk","Prijs wijkt af"),"")</f>
        <v/>
      </c>
      <c r="L2474" s="10"/>
      <c r="N2474" s="10">
        <f>IF(Q1_2025[[#This Row],[Prijstype]]="Artikelprijs",Q1_2025[[#This Row],[Artikelprijs]],Q1_2025[[#This Row],[Stuksprijs]])</f>
        <v>88.57</v>
      </c>
      <c r="O2474" s="10">
        <f>IF(Q1_2025[[#This Row],[Prijstype]]="Artikelprijs",Q1_2025[[#This Row],[Artikelprijs]] * Q1_2025[[#This Row],[Besteld]],Q1_2025[[#This Row],[Brutobedrag]])</f>
        <v>708.56</v>
      </c>
      <c r="P2474" s="10">
        <f>IF(Q1_2025[[#This Row],[Prijstype]] = "Artikelprijs",Q1_2025[[#This Row],[Brutobedrag 2]]*(100-Q1_2025[[#This Row],[Relatiekorting percentage]])/100,Q1_2025[[#This Row],[Bruto - Rel.korting]])</f>
        <v>637.70000000000005</v>
      </c>
    </row>
    <row r="2475" spans="1:16" x14ac:dyDescent="0.3">
      <c r="A2475" t="s">
        <v>343</v>
      </c>
      <c r="B2475">
        <v>5020002</v>
      </c>
      <c r="C2475" t="s">
        <v>56</v>
      </c>
      <c r="D2475">
        <v>4</v>
      </c>
      <c r="E2475" s="10">
        <v>39.65</v>
      </c>
      <c r="F2475" s="10">
        <v>158.6</v>
      </c>
      <c r="G2475" s="10">
        <v>158.6</v>
      </c>
      <c r="H2475">
        <v>0</v>
      </c>
      <c r="I2475" s="10" t="str">
        <f>_xlfn.XLOOKUP(Q1_2025[[#This Row],[Artikelnr]],Artikel_prijzen[Artnr],Artikel_prijzen[Groep],"")</f>
        <v/>
      </c>
      <c r="J2475" s="10" t="str">
        <f>_xlfn.XLOOKUP(Q1_2025[[#This Row],[Artikelnr]],Artikel_prijzen[Artnr],Artikel_prijzen[Prijs 2025],"")</f>
        <v/>
      </c>
      <c r="K2475" s="10" t="str">
        <f>IF(Q1_2025[[#This Row],[Artikelprijs]]&lt;&gt;"",IF(Q1_2025[[#This Row],[Stuksprijs]]=Q1_2025[[#This Row],[Artikelprijs]],"Prijs gelijk","Prijs wijkt af"),"")</f>
        <v/>
      </c>
      <c r="L2475" s="10"/>
      <c r="N2475" s="10">
        <f>IF(Q1_2025[[#This Row],[Prijstype]]="Artikelprijs",Q1_2025[[#This Row],[Artikelprijs]],Q1_2025[[#This Row],[Stuksprijs]])</f>
        <v>39.65</v>
      </c>
      <c r="O2475" s="10">
        <f>IF(Q1_2025[[#This Row],[Prijstype]]="Artikelprijs",Q1_2025[[#This Row],[Artikelprijs]] * Q1_2025[[#This Row],[Besteld]],Q1_2025[[#This Row],[Brutobedrag]])</f>
        <v>158.6</v>
      </c>
      <c r="P2475" s="10">
        <f>IF(Q1_2025[[#This Row],[Prijstype]] = "Artikelprijs",Q1_2025[[#This Row],[Brutobedrag 2]]*(100-Q1_2025[[#This Row],[Relatiekorting percentage]])/100,Q1_2025[[#This Row],[Bruto - Rel.korting]])</f>
        <v>158.6</v>
      </c>
    </row>
    <row r="2476" spans="1:16" x14ac:dyDescent="0.3">
      <c r="A2476" t="s">
        <v>343</v>
      </c>
      <c r="B2476">
        <v>5030232</v>
      </c>
      <c r="C2476" t="s">
        <v>116</v>
      </c>
      <c r="D2476">
        <v>1</v>
      </c>
      <c r="E2476" s="10">
        <v>144.19999999999999</v>
      </c>
      <c r="F2476" s="10">
        <v>144.19999999999999</v>
      </c>
      <c r="G2476" s="10">
        <v>144.19999999999999</v>
      </c>
      <c r="H2476">
        <v>0</v>
      </c>
      <c r="I2476" s="10" t="str">
        <f>_xlfn.XLOOKUP(Q1_2025[[#This Row],[Artikelnr]],Artikel_prijzen[Artnr],Artikel_prijzen[Groep],"")</f>
        <v>Rigging</v>
      </c>
      <c r="J2476" s="10">
        <f>_xlfn.XLOOKUP(Q1_2025[[#This Row],[Artikelnr]],Artikel_prijzen[Artnr],Artikel_prijzen[Prijs 2025],"")</f>
        <v>140</v>
      </c>
      <c r="K2476" s="10" t="str">
        <f>IF(Q1_2025[[#This Row],[Artikelprijs]]&lt;&gt;"",IF(Q1_2025[[#This Row],[Stuksprijs]]=Q1_2025[[#This Row],[Artikelprijs]],"Prijs gelijk","Prijs wijkt af"),"")</f>
        <v>Prijs wijkt af</v>
      </c>
      <c r="L2476" s="10"/>
      <c r="M2476" t="s">
        <v>536</v>
      </c>
      <c r="N2476" s="10">
        <f>IF(Q1_2025[[#This Row],[Prijstype]]="Artikelprijs",Q1_2025[[#This Row],[Artikelprijs]],Q1_2025[[#This Row],[Stuksprijs]])</f>
        <v>140</v>
      </c>
      <c r="O2476" s="10">
        <f>IF(Q1_2025[[#This Row],[Prijstype]]="Artikelprijs",Q1_2025[[#This Row],[Artikelprijs]] * Q1_2025[[#This Row],[Besteld]],Q1_2025[[#This Row],[Brutobedrag]])</f>
        <v>140</v>
      </c>
      <c r="P2476" s="10">
        <f>IF(Q1_2025[[#This Row],[Prijstype]] = "Artikelprijs",Q1_2025[[#This Row],[Brutobedrag 2]]*(100-Q1_2025[[#This Row],[Relatiekorting percentage]])/100,Q1_2025[[#This Row],[Bruto - Rel.korting]])</f>
        <v>140</v>
      </c>
    </row>
    <row r="2477" spans="1:16" x14ac:dyDescent="0.3">
      <c r="A2477" t="s">
        <v>343</v>
      </c>
      <c r="B2477">
        <v>2002084</v>
      </c>
      <c r="C2477" t="s">
        <v>356</v>
      </c>
      <c r="D2477">
        <v>1</v>
      </c>
      <c r="E2477" s="10">
        <v>1189.6500000000001</v>
      </c>
      <c r="F2477" s="10">
        <v>1189.6500000000001</v>
      </c>
      <c r="G2477" s="10">
        <v>1070.68</v>
      </c>
      <c r="H2477">
        <v>10</v>
      </c>
      <c r="I2477" s="10" t="str">
        <f>_xlfn.XLOOKUP(Q1_2025[[#This Row],[Artikelnr]],Artikel_prijzen[Artnr],Artikel_prijzen[Groep],"")</f>
        <v/>
      </c>
      <c r="J2477" s="10" t="str">
        <f>_xlfn.XLOOKUP(Q1_2025[[#This Row],[Artikelnr]],Artikel_prijzen[Artnr],Artikel_prijzen[Prijs 2025],"")</f>
        <v/>
      </c>
      <c r="K2477" s="10" t="str">
        <f>IF(Q1_2025[[#This Row],[Artikelprijs]]&lt;&gt;"",IF(Q1_2025[[#This Row],[Stuksprijs]]=Q1_2025[[#This Row],[Artikelprijs]],"Prijs gelijk","Prijs wijkt af"),"")</f>
        <v/>
      </c>
      <c r="L2477" s="10"/>
      <c r="N2477" s="10">
        <f>IF(Q1_2025[[#This Row],[Prijstype]]="Artikelprijs",Q1_2025[[#This Row],[Artikelprijs]],Q1_2025[[#This Row],[Stuksprijs]])</f>
        <v>1189.6500000000001</v>
      </c>
      <c r="O2477" s="10">
        <f>IF(Q1_2025[[#This Row],[Prijstype]]="Artikelprijs",Q1_2025[[#This Row],[Artikelprijs]] * Q1_2025[[#This Row],[Besteld]],Q1_2025[[#This Row],[Brutobedrag]])</f>
        <v>1189.6500000000001</v>
      </c>
      <c r="P2477" s="10">
        <f>IF(Q1_2025[[#This Row],[Prijstype]] = "Artikelprijs",Q1_2025[[#This Row],[Brutobedrag 2]]*(100-Q1_2025[[#This Row],[Relatiekorting percentage]])/100,Q1_2025[[#This Row],[Bruto - Rel.korting]])</f>
        <v>1070.68</v>
      </c>
    </row>
    <row r="2478" spans="1:16" x14ac:dyDescent="0.3">
      <c r="A2478" t="s">
        <v>343</v>
      </c>
      <c r="B2478">
        <v>1007051</v>
      </c>
      <c r="C2478" t="s">
        <v>54</v>
      </c>
      <c r="D2478">
        <v>12</v>
      </c>
      <c r="E2478" s="10">
        <v>88.57</v>
      </c>
      <c r="F2478" s="10">
        <v>1062.8399999999999</v>
      </c>
      <c r="G2478" s="10">
        <v>956.56</v>
      </c>
      <c r="H2478">
        <v>10</v>
      </c>
      <c r="I2478" s="10" t="str">
        <f>_xlfn.XLOOKUP(Q1_2025[[#This Row],[Artikelnr]],Artikel_prijzen[Artnr],Artikel_prijzen[Groep],"")</f>
        <v/>
      </c>
      <c r="J2478" s="10" t="str">
        <f>_xlfn.XLOOKUP(Q1_2025[[#This Row],[Artikelnr]],Artikel_prijzen[Artnr],Artikel_prijzen[Prijs 2025],"")</f>
        <v/>
      </c>
      <c r="K2478" s="10" t="str">
        <f>IF(Q1_2025[[#This Row],[Artikelprijs]]&lt;&gt;"",IF(Q1_2025[[#This Row],[Stuksprijs]]=Q1_2025[[#This Row],[Artikelprijs]],"Prijs gelijk","Prijs wijkt af"),"")</f>
        <v/>
      </c>
      <c r="L2478" s="10"/>
      <c r="N2478" s="10">
        <f>IF(Q1_2025[[#This Row],[Prijstype]]="Artikelprijs",Q1_2025[[#This Row],[Artikelprijs]],Q1_2025[[#This Row],[Stuksprijs]])</f>
        <v>88.57</v>
      </c>
      <c r="O2478" s="10">
        <f>IF(Q1_2025[[#This Row],[Prijstype]]="Artikelprijs",Q1_2025[[#This Row],[Artikelprijs]] * Q1_2025[[#This Row],[Besteld]],Q1_2025[[#This Row],[Brutobedrag]])</f>
        <v>1062.8399999999999</v>
      </c>
      <c r="P2478" s="10">
        <f>IF(Q1_2025[[#This Row],[Prijstype]] = "Artikelprijs",Q1_2025[[#This Row],[Brutobedrag 2]]*(100-Q1_2025[[#This Row],[Relatiekorting percentage]])/100,Q1_2025[[#This Row],[Bruto - Rel.korting]])</f>
        <v>956.56</v>
      </c>
    </row>
    <row r="2479" spans="1:16" x14ac:dyDescent="0.3">
      <c r="A2479" t="s">
        <v>343</v>
      </c>
      <c r="B2479">
        <v>3001046</v>
      </c>
      <c r="C2479" t="s">
        <v>61</v>
      </c>
      <c r="D2479">
        <v>20</v>
      </c>
      <c r="E2479" s="10">
        <v>3.5</v>
      </c>
      <c r="F2479" s="10">
        <v>0</v>
      </c>
      <c r="G2479" s="10">
        <v>0</v>
      </c>
      <c r="H2479">
        <v>0</v>
      </c>
      <c r="I2479" s="10" t="str">
        <f>_xlfn.XLOOKUP(Q1_2025[[#This Row],[Artikelnr]],Artikel_prijzen[Artnr],Artikel_prijzen[Groep],"")</f>
        <v/>
      </c>
      <c r="J2479" s="10" t="str">
        <f>_xlfn.XLOOKUP(Q1_2025[[#This Row],[Artikelnr]],Artikel_prijzen[Artnr],Artikel_prijzen[Prijs 2025],"")</f>
        <v/>
      </c>
      <c r="K2479" s="10" t="str">
        <f>IF(Q1_2025[[#This Row],[Artikelprijs]]&lt;&gt;"",IF(Q1_2025[[#This Row],[Stuksprijs]]=Q1_2025[[#This Row],[Artikelprijs]],"Prijs gelijk","Prijs wijkt af"),"")</f>
        <v/>
      </c>
      <c r="L2479" s="10"/>
      <c r="N2479" s="10">
        <f>IF(Q1_2025[[#This Row],[Prijstype]]="Artikelprijs",Q1_2025[[#This Row],[Artikelprijs]],Q1_2025[[#This Row],[Stuksprijs]])</f>
        <v>3.5</v>
      </c>
      <c r="O2479" s="10">
        <f>IF(Q1_2025[[#This Row],[Prijstype]]="Artikelprijs",Q1_2025[[#This Row],[Artikelprijs]] * Q1_2025[[#This Row],[Besteld]],Q1_2025[[#This Row],[Brutobedrag]])</f>
        <v>0</v>
      </c>
      <c r="P2479" s="10">
        <f>IF(Q1_2025[[#This Row],[Prijstype]] = "Artikelprijs",Q1_2025[[#This Row],[Brutobedrag 2]]*(100-Q1_2025[[#This Row],[Relatiekorting percentage]])/100,Q1_2025[[#This Row],[Bruto - Rel.korting]])</f>
        <v>0</v>
      </c>
    </row>
    <row r="2480" spans="1:16" x14ac:dyDescent="0.3">
      <c r="A2480" t="s">
        <v>343</v>
      </c>
      <c r="B2480">
        <v>3001045</v>
      </c>
      <c r="C2480" t="s">
        <v>71</v>
      </c>
      <c r="D2480">
        <v>2</v>
      </c>
      <c r="E2480" s="10">
        <v>5</v>
      </c>
      <c r="F2480" s="10">
        <v>0</v>
      </c>
      <c r="G2480" s="10">
        <v>0</v>
      </c>
      <c r="H2480">
        <v>0</v>
      </c>
      <c r="I2480" s="10" t="str">
        <f>_xlfn.XLOOKUP(Q1_2025[[#This Row],[Artikelnr]],Artikel_prijzen[Artnr],Artikel_prijzen[Groep],"")</f>
        <v/>
      </c>
      <c r="J2480" s="10" t="str">
        <f>_xlfn.XLOOKUP(Q1_2025[[#This Row],[Artikelnr]],Artikel_prijzen[Artnr],Artikel_prijzen[Prijs 2025],"")</f>
        <v/>
      </c>
      <c r="K2480" s="10" t="str">
        <f>IF(Q1_2025[[#This Row],[Artikelprijs]]&lt;&gt;"",IF(Q1_2025[[#This Row],[Stuksprijs]]=Q1_2025[[#This Row],[Artikelprijs]],"Prijs gelijk","Prijs wijkt af"),"")</f>
        <v/>
      </c>
      <c r="L2480" s="10"/>
      <c r="N2480" s="10">
        <f>IF(Q1_2025[[#This Row],[Prijstype]]="Artikelprijs",Q1_2025[[#This Row],[Artikelprijs]],Q1_2025[[#This Row],[Stuksprijs]])</f>
        <v>5</v>
      </c>
      <c r="O2480" s="10">
        <f>IF(Q1_2025[[#This Row],[Prijstype]]="Artikelprijs",Q1_2025[[#This Row],[Artikelprijs]] * Q1_2025[[#This Row],[Besteld]],Q1_2025[[#This Row],[Brutobedrag]])</f>
        <v>0</v>
      </c>
      <c r="P2480" s="10">
        <f>IF(Q1_2025[[#This Row],[Prijstype]] = "Artikelprijs",Q1_2025[[#This Row],[Brutobedrag 2]]*(100-Q1_2025[[#This Row],[Relatiekorting percentage]])/100,Q1_2025[[#This Row],[Bruto - Rel.korting]])</f>
        <v>0</v>
      </c>
    </row>
    <row r="2481" spans="1:16" x14ac:dyDescent="0.3">
      <c r="A2481" t="s">
        <v>343</v>
      </c>
      <c r="B2481">
        <v>3001035</v>
      </c>
      <c r="C2481" t="s">
        <v>62</v>
      </c>
      <c r="D2481">
        <v>15</v>
      </c>
      <c r="E2481" s="10">
        <v>2</v>
      </c>
      <c r="F2481" s="10">
        <v>0</v>
      </c>
      <c r="G2481" s="10">
        <v>0</v>
      </c>
      <c r="H2481">
        <v>0</v>
      </c>
      <c r="I2481" s="10" t="str">
        <f>_xlfn.XLOOKUP(Q1_2025[[#This Row],[Artikelnr]],Artikel_prijzen[Artnr],Artikel_prijzen[Groep],"")</f>
        <v/>
      </c>
      <c r="J2481" s="10" t="str">
        <f>_xlfn.XLOOKUP(Q1_2025[[#This Row],[Artikelnr]],Artikel_prijzen[Artnr],Artikel_prijzen[Prijs 2025],"")</f>
        <v/>
      </c>
      <c r="K2481" s="10" t="str">
        <f>IF(Q1_2025[[#This Row],[Artikelprijs]]&lt;&gt;"",IF(Q1_2025[[#This Row],[Stuksprijs]]=Q1_2025[[#This Row],[Artikelprijs]],"Prijs gelijk","Prijs wijkt af"),"")</f>
        <v/>
      </c>
      <c r="L2481" s="10"/>
      <c r="N2481" s="10">
        <f>IF(Q1_2025[[#This Row],[Prijstype]]="Artikelprijs",Q1_2025[[#This Row],[Artikelprijs]],Q1_2025[[#This Row],[Stuksprijs]])</f>
        <v>2</v>
      </c>
      <c r="O2481" s="10">
        <f>IF(Q1_2025[[#This Row],[Prijstype]]="Artikelprijs",Q1_2025[[#This Row],[Artikelprijs]] * Q1_2025[[#This Row],[Besteld]],Q1_2025[[#This Row],[Brutobedrag]])</f>
        <v>0</v>
      </c>
      <c r="P2481" s="10">
        <f>IF(Q1_2025[[#This Row],[Prijstype]] = "Artikelprijs",Q1_2025[[#This Row],[Brutobedrag 2]]*(100-Q1_2025[[#This Row],[Relatiekorting percentage]])/100,Q1_2025[[#This Row],[Bruto - Rel.korting]])</f>
        <v>0</v>
      </c>
    </row>
    <row r="2482" spans="1:16" x14ac:dyDescent="0.3">
      <c r="A2482" t="s">
        <v>343</v>
      </c>
      <c r="B2482">
        <v>3001036</v>
      </c>
      <c r="C2482" t="s">
        <v>63</v>
      </c>
      <c r="D2482">
        <v>10</v>
      </c>
      <c r="E2482" s="10">
        <v>3</v>
      </c>
      <c r="F2482" s="10">
        <v>0</v>
      </c>
      <c r="G2482" s="10">
        <v>0</v>
      </c>
      <c r="H2482">
        <v>0</v>
      </c>
      <c r="I2482" s="10" t="str">
        <f>_xlfn.XLOOKUP(Q1_2025[[#This Row],[Artikelnr]],Artikel_prijzen[Artnr],Artikel_prijzen[Groep],"")</f>
        <v/>
      </c>
      <c r="J2482" s="10" t="str">
        <f>_xlfn.XLOOKUP(Q1_2025[[#This Row],[Artikelnr]],Artikel_prijzen[Artnr],Artikel_prijzen[Prijs 2025],"")</f>
        <v/>
      </c>
      <c r="K2482" s="10" t="str">
        <f>IF(Q1_2025[[#This Row],[Artikelprijs]]&lt;&gt;"",IF(Q1_2025[[#This Row],[Stuksprijs]]=Q1_2025[[#This Row],[Artikelprijs]],"Prijs gelijk","Prijs wijkt af"),"")</f>
        <v/>
      </c>
      <c r="L2482" s="10"/>
      <c r="N2482" s="10">
        <f>IF(Q1_2025[[#This Row],[Prijstype]]="Artikelprijs",Q1_2025[[#This Row],[Artikelprijs]],Q1_2025[[#This Row],[Stuksprijs]])</f>
        <v>3</v>
      </c>
      <c r="O2482" s="10">
        <f>IF(Q1_2025[[#This Row],[Prijstype]]="Artikelprijs",Q1_2025[[#This Row],[Artikelprijs]] * Q1_2025[[#This Row],[Besteld]],Q1_2025[[#This Row],[Brutobedrag]])</f>
        <v>0</v>
      </c>
      <c r="P2482" s="10">
        <f>IF(Q1_2025[[#This Row],[Prijstype]] = "Artikelprijs",Q1_2025[[#This Row],[Brutobedrag 2]]*(100-Q1_2025[[#This Row],[Relatiekorting percentage]])/100,Q1_2025[[#This Row],[Bruto - Rel.korting]])</f>
        <v>0</v>
      </c>
    </row>
    <row r="2483" spans="1:16" x14ac:dyDescent="0.3">
      <c r="A2483" t="s">
        <v>343</v>
      </c>
      <c r="B2483">
        <v>3001037</v>
      </c>
      <c r="C2483" t="s">
        <v>64</v>
      </c>
      <c r="D2483">
        <v>5</v>
      </c>
      <c r="E2483" s="10">
        <v>4</v>
      </c>
      <c r="F2483" s="10">
        <v>0</v>
      </c>
      <c r="G2483" s="10">
        <v>0</v>
      </c>
      <c r="H2483">
        <v>0</v>
      </c>
      <c r="I2483" s="10" t="str">
        <f>_xlfn.XLOOKUP(Q1_2025[[#This Row],[Artikelnr]],Artikel_prijzen[Artnr],Artikel_prijzen[Groep],"")</f>
        <v/>
      </c>
      <c r="J2483" s="10" t="str">
        <f>_xlfn.XLOOKUP(Q1_2025[[#This Row],[Artikelnr]],Artikel_prijzen[Artnr],Artikel_prijzen[Prijs 2025],"")</f>
        <v/>
      </c>
      <c r="K2483" s="10" t="str">
        <f>IF(Q1_2025[[#This Row],[Artikelprijs]]&lt;&gt;"",IF(Q1_2025[[#This Row],[Stuksprijs]]=Q1_2025[[#This Row],[Artikelprijs]],"Prijs gelijk","Prijs wijkt af"),"")</f>
        <v/>
      </c>
      <c r="L2483" s="10"/>
      <c r="N2483" s="10">
        <f>IF(Q1_2025[[#This Row],[Prijstype]]="Artikelprijs",Q1_2025[[#This Row],[Artikelprijs]],Q1_2025[[#This Row],[Stuksprijs]])</f>
        <v>4</v>
      </c>
      <c r="O2483" s="10">
        <f>IF(Q1_2025[[#This Row],[Prijstype]]="Artikelprijs",Q1_2025[[#This Row],[Artikelprijs]] * Q1_2025[[#This Row],[Besteld]],Q1_2025[[#This Row],[Brutobedrag]])</f>
        <v>0</v>
      </c>
      <c r="P2483" s="10">
        <f>IF(Q1_2025[[#This Row],[Prijstype]] = "Artikelprijs",Q1_2025[[#This Row],[Brutobedrag 2]]*(100-Q1_2025[[#This Row],[Relatiekorting percentage]])/100,Q1_2025[[#This Row],[Bruto - Rel.korting]])</f>
        <v>0</v>
      </c>
    </row>
    <row r="2484" spans="1:16" x14ac:dyDescent="0.3">
      <c r="A2484" t="s">
        <v>343</v>
      </c>
      <c r="B2484">
        <v>3001038</v>
      </c>
      <c r="C2484" t="s">
        <v>65</v>
      </c>
      <c r="D2484">
        <v>5</v>
      </c>
      <c r="E2484" s="10">
        <v>6</v>
      </c>
      <c r="F2484" s="10">
        <v>0</v>
      </c>
      <c r="G2484" s="10">
        <v>0</v>
      </c>
      <c r="H2484">
        <v>0</v>
      </c>
      <c r="I2484" s="10" t="str">
        <f>_xlfn.XLOOKUP(Q1_2025[[#This Row],[Artikelnr]],Artikel_prijzen[Artnr],Artikel_prijzen[Groep],"")</f>
        <v/>
      </c>
      <c r="J2484" s="10" t="str">
        <f>_xlfn.XLOOKUP(Q1_2025[[#This Row],[Artikelnr]],Artikel_prijzen[Artnr],Artikel_prijzen[Prijs 2025],"")</f>
        <v/>
      </c>
      <c r="K2484" s="10" t="str">
        <f>IF(Q1_2025[[#This Row],[Artikelprijs]]&lt;&gt;"",IF(Q1_2025[[#This Row],[Stuksprijs]]=Q1_2025[[#This Row],[Artikelprijs]],"Prijs gelijk","Prijs wijkt af"),"")</f>
        <v/>
      </c>
      <c r="L2484" s="10"/>
      <c r="N2484" s="10">
        <f>IF(Q1_2025[[#This Row],[Prijstype]]="Artikelprijs",Q1_2025[[#This Row],[Artikelprijs]],Q1_2025[[#This Row],[Stuksprijs]])</f>
        <v>6</v>
      </c>
      <c r="O2484" s="10">
        <f>IF(Q1_2025[[#This Row],[Prijstype]]="Artikelprijs",Q1_2025[[#This Row],[Artikelprijs]] * Q1_2025[[#This Row],[Besteld]],Q1_2025[[#This Row],[Brutobedrag]])</f>
        <v>0</v>
      </c>
      <c r="P2484" s="10">
        <f>IF(Q1_2025[[#This Row],[Prijstype]] = "Artikelprijs",Q1_2025[[#This Row],[Brutobedrag 2]]*(100-Q1_2025[[#This Row],[Relatiekorting percentage]])/100,Q1_2025[[#This Row],[Bruto - Rel.korting]])</f>
        <v>0</v>
      </c>
    </row>
    <row r="2485" spans="1:16" x14ac:dyDescent="0.3">
      <c r="A2485" t="s">
        <v>343</v>
      </c>
      <c r="B2485">
        <v>3002022</v>
      </c>
      <c r="C2485" t="s">
        <v>195</v>
      </c>
      <c r="D2485">
        <v>1</v>
      </c>
      <c r="E2485" s="10">
        <v>76.02</v>
      </c>
      <c r="F2485" s="10">
        <v>76.02</v>
      </c>
      <c r="G2485" s="10">
        <v>53.21</v>
      </c>
      <c r="H2485">
        <v>30</v>
      </c>
      <c r="I2485" s="10" t="str">
        <f>_xlfn.XLOOKUP(Q1_2025[[#This Row],[Artikelnr]],Artikel_prijzen[Artnr],Artikel_prijzen[Groep],"")</f>
        <v/>
      </c>
      <c r="J2485" s="10" t="str">
        <f>_xlfn.XLOOKUP(Q1_2025[[#This Row],[Artikelnr]],Artikel_prijzen[Artnr],Artikel_prijzen[Prijs 2025],"")</f>
        <v/>
      </c>
      <c r="K2485" s="10" t="str">
        <f>IF(Q1_2025[[#This Row],[Artikelprijs]]&lt;&gt;"",IF(Q1_2025[[#This Row],[Stuksprijs]]=Q1_2025[[#This Row],[Artikelprijs]],"Prijs gelijk","Prijs wijkt af"),"")</f>
        <v/>
      </c>
      <c r="L2485" s="10"/>
      <c r="N2485" s="10">
        <f>IF(Q1_2025[[#This Row],[Prijstype]]="Artikelprijs",Q1_2025[[#This Row],[Artikelprijs]],Q1_2025[[#This Row],[Stuksprijs]])</f>
        <v>76.02</v>
      </c>
      <c r="O2485" s="10">
        <f>IF(Q1_2025[[#This Row],[Prijstype]]="Artikelprijs",Q1_2025[[#This Row],[Artikelprijs]] * Q1_2025[[#This Row],[Besteld]],Q1_2025[[#This Row],[Brutobedrag]])</f>
        <v>76.02</v>
      </c>
      <c r="P2485" s="10">
        <f>IF(Q1_2025[[#This Row],[Prijstype]] = "Artikelprijs",Q1_2025[[#This Row],[Brutobedrag 2]]*(100-Q1_2025[[#This Row],[Relatiekorting percentage]])/100,Q1_2025[[#This Row],[Bruto - Rel.korting]])</f>
        <v>53.21</v>
      </c>
    </row>
    <row r="2486" spans="1:16" x14ac:dyDescent="0.3">
      <c r="A2486" t="s">
        <v>343</v>
      </c>
      <c r="B2486">
        <v>3001044</v>
      </c>
      <c r="C2486" t="s">
        <v>47</v>
      </c>
      <c r="D2486">
        <v>7</v>
      </c>
      <c r="E2486" s="10">
        <v>26.83</v>
      </c>
      <c r="F2486" s="10">
        <v>187.81</v>
      </c>
      <c r="G2486" s="10">
        <v>131.47</v>
      </c>
      <c r="H2486">
        <v>30</v>
      </c>
      <c r="I2486" s="10" t="str">
        <f>_xlfn.XLOOKUP(Q1_2025[[#This Row],[Artikelnr]],Artikel_prijzen[Artnr],Artikel_prijzen[Groep],"")</f>
        <v/>
      </c>
      <c r="J2486" s="10" t="str">
        <f>_xlfn.XLOOKUP(Q1_2025[[#This Row],[Artikelnr]],Artikel_prijzen[Artnr],Artikel_prijzen[Prijs 2025],"")</f>
        <v/>
      </c>
      <c r="K2486" s="10" t="str">
        <f>IF(Q1_2025[[#This Row],[Artikelprijs]]&lt;&gt;"",IF(Q1_2025[[#This Row],[Stuksprijs]]=Q1_2025[[#This Row],[Artikelprijs]],"Prijs gelijk","Prijs wijkt af"),"")</f>
        <v/>
      </c>
      <c r="L2486" s="10"/>
      <c r="N2486" s="10">
        <f>IF(Q1_2025[[#This Row],[Prijstype]]="Artikelprijs",Q1_2025[[#This Row],[Artikelprijs]],Q1_2025[[#This Row],[Stuksprijs]])</f>
        <v>26.83</v>
      </c>
      <c r="O2486" s="10">
        <f>IF(Q1_2025[[#This Row],[Prijstype]]="Artikelprijs",Q1_2025[[#This Row],[Artikelprijs]] * Q1_2025[[#This Row],[Besteld]],Q1_2025[[#This Row],[Brutobedrag]])</f>
        <v>187.81</v>
      </c>
      <c r="P2486" s="10">
        <f>IF(Q1_2025[[#This Row],[Prijstype]] = "Artikelprijs",Q1_2025[[#This Row],[Brutobedrag 2]]*(100-Q1_2025[[#This Row],[Relatiekorting percentage]])/100,Q1_2025[[#This Row],[Bruto - Rel.korting]])</f>
        <v>131.47</v>
      </c>
    </row>
    <row r="2487" spans="1:16" x14ac:dyDescent="0.3">
      <c r="A2487" t="s">
        <v>343</v>
      </c>
      <c r="B2487">
        <v>3001044</v>
      </c>
      <c r="C2487" t="s">
        <v>47</v>
      </c>
      <c r="D2487">
        <v>1</v>
      </c>
      <c r="E2487" s="10">
        <v>26.83</v>
      </c>
      <c r="F2487" s="10">
        <v>0</v>
      </c>
      <c r="G2487" s="10">
        <v>0</v>
      </c>
      <c r="H2487">
        <v>30</v>
      </c>
      <c r="I2487" s="10" t="str">
        <f>_xlfn.XLOOKUP(Q1_2025[[#This Row],[Artikelnr]],Artikel_prijzen[Artnr],Artikel_prijzen[Groep],"")</f>
        <v/>
      </c>
      <c r="J2487" s="10" t="str">
        <f>_xlfn.XLOOKUP(Q1_2025[[#This Row],[Artikelnr]],Artikel_prijzen[Artnr],Artikel_prijzen[Prijs 2025],"")</f>
        <v/>
      </c>
      <c r="K2487" s="10" t="str">
        <f>IF(Q1_2025[[#This Row],[Artikelprijs]]&lt;&gt;"",IF(Q1_2025[[#This Row],[Stuksprijs]]=Q1_2025[[#This Row],[Artikelprijs]],"Prijs gelijk","Prijs wijkt af"),"")</f>
        <v/>
      </c>
      <c r="L2487" s="10"/>
      <c r="N2487" s="10">
        <f>IF(Q1_2025[[#This Row],[Prijstype]]="Artikelprijs",Q1_2025[[#This Row],[Artikelprijs]],Q1_2025[[#This Row],[Stuksprijs]])</f>
        <v>26.83</v>
      </c>
      <c r="O2487" s="10">
        <f>IF(Q1_2025[[#This Row],[Prijstype]]="Artikelprijs",Q1_2025[[#This Row],[Artikelprijs]] * Q1_2025[[#This Row],[Besteld]],Q1_2025[[#This Row],[Brutobedrag]])</f>
        <v>0</v>
      </c>
      <c r="P2487" s="10">
        <f>IF(Q1_2025[[#This Row],[Prijstype]] = "Artikelprijs",Q1_2025[[#This Row],[Brutobedrag 2]]*(100-Q1_2025[[#This Row],[Relatiekorting percentage]])/100,Q1_2025[[#This Row],[Bruto - Rel.korting]])</f>
        <v>0</v>
      </c>
    </row>
    <row r="2488" spans="1:16" x14ac:dyDescent="0.3">
      <c r="A2488" t="s">
        <v>343</v>
      </c>
      <c r="B2488">
        <v>3001046</v>
      </c>
      <c r="C2488" t="s">
        <v>61</v>
      </c>
      <c r="D2488">
        <v>15</v>
      </c>
      <c r="E2488" s="10">
        <v>3.5</v>
      </c>
      <c r="F2488" s="10">
        <v>0</v>
      </c>
      <c r="G2488" s="10">
        <v>0</v>
      </c>
      <c r="H2488">
        <v>30</v>
      </c>
      <c r="I2488" s="10" t="str">
        <f>_xlfn.XLOOKUP(Q1_2025[[#This Row],[Artikelnr]],Artikel_prijzen[Artnr],Artikel_prijzen[Groep],"")</f>
        <v/>
      </c>
      <c r="J2488" s="10" t="str">
        <f>_xlfn.XLOOKUP(Q1_2025[[#This Row],[Artikelnr]],Artikel_prijzen[Artnr],Artikel_prijzen[Prijs 2025],"")</f>
        <v/>
      </c>
      <c r="K2488" s="10" t="str">
        <f>IF(Q1_2025[[#This Row],[Artikelprijs]]&lt;&gt;"",IF(Q1_2025[[#This Row],[Stuksprijs]]=Q1_2025[[#This Row],[Artikelprijs]],"Prijs gelijk","Prijs wijkt af"),"")</f>
        <v/>
      </c>
      <c r="L2488" s="10"/>
      <c r="N2488" s="10">
        <f>IF(Q1_2025[[#This Row],[Prijstype]]="Artikelprijs",Q1_2025[[#This Row],[Artikelprijs]],Q1_2025[[#This Row],[Stuksprijs]])</f>
        <v>3.5</v>
      </c>
      <c r="O2488" s="10">
        <f>IF(Q1_2025[[#This Row],[Prijstype]]="Artikelprijs",Q1_2025[[#This Row],[Artikelprijs]] * Q1_2025[[#This Row],[Besteld]],Q1_2025[[#This Row],[Brutobedrag]])</f>
        <v>0</v>
      </c>
      <c r="P2488" s="10">
        <f>IF(Q1_2025[[#This Row],[Prijstype]] = "Artikelprijs",Q1_2025[[#This Row],[Brutobedrag 2]]*(100-Q1_2025[[#This Row],[Relatiekorting percentage]])/100,Q1_2025[[#This Row],[Bruto - Rel.korting]])</f>
        <v>0</v>
      </c>
    </row>
    <row r="2489" spans="1:16" x14ac:dyDescent="0.3">
      <c r="A2489" t="s">
        <v>343</v>
      </c>
      <c r="B2489">
        <v>3001013</v>
      </c>
      <c r="C2489" t="s">
        <v>325</v>
      </c>
      <c r="D2489">
        <v>2</v>
      </c>
      <c r="E2489" s="10">
        <v>17.89</v>
      </c>
      <c r="F2489" s="10">
        <v>35.78</v>
      </c>
      <c r="G2489" s="10">
        <v>25.05</v>
      </c>
      <c r="H2489">
        <v>30</v>
      </c>
      <c r="I2489" s="10" t="str">
        <f>_xlfn.XLOOKUP(Q1_2025[[#This Row],[Artikelnr]],Artikel_prijzen[Artnr],Artikel_prijzen[Groep],"")</f>
        <v/>
      </c>
      <c r="J2489" s="10" t="str">
        <f>_xlfn.XLOOKUP(Q1_2025[[#This Row],[Artikelnr]],Artikel_prijzen[Artnr],Artikel_prijzen[Prijs 2025],"")</f>
        <v/>
      </c>
      <c r="K2489" s="10" t="str">
        <f>IF(Q1_2025[[#This Row],[Artikelprijs]]&lt;&gt;"",IF(Q1_2025[[#This Row],[Stuksprijs]]=Q1_2025[[#This Row],[Artikelprijs]],"Prijs gelijk","Prijs wijkt af"),"")</f>
        <v/>
      </c>
      <c r="L2489" s="10"/>
      <c r="N2489" s="10">
        <f>IF(Q1_2025[[#This Row],[Prijstype]]="Artikelprijs",Q1_2025[[#This Row],[Artikelprijs]],Q1_2025[[#This Row],[Stuksprijs]])</f>
        <v>17.89</v>
      </c>
      <c r="O2489" s="10">
        <f>IF(Q1_2025[[#This Row],[Prijstype]]="Artikelprijs",Q1_2025[[#This Row],[Artikelprijs]] * Q1_2025[[#This Row],[Besteld]],Q1_2025[[#This Row],[Brutobedrag]])</f>
        <v>35.78</v>
      </c>
      <c r="P2489" s="10">
        <f>IF(Q1_2025[[#This Row],[Prijstype]] = "Artikelprijs",Q1_2025[[#This Row],[Brutobedrag 2]]*(100-Q1_2025[[#This Row],[Relatiekorting percentage]])/100,Q1_2025[[#This Row],[Bruto - Rel.korting]])</f>
        <v>25.05</v>
      </c>
    </row>
    <row r="2490" spans="1:16" x14ac:dyDescent="0.3">
      <c r="A2490" t="s">
        <v>343</v>
      </c>
      <c r="B2490">
        <v>3001035</v>
      </c>
      <c r="C2490" t="s">
        <v>62</v>
      </c>
      <c r="D2490">
        <v>10</v>
      </c>
      <c r="E2490" s="10">
        <v>2</v>
      </c>
      <c r="F2490" s="10">
        <v>0</v>
      </c>
      <c r="G2490" s="10">
        <v>0</v>
      </c>
      <c r="H2490">
        <v>30</v>
      </c>
      <c r="I2490" s="10" t="str">
        <f>_xlfn.XLOOKUP(Q1_2025[[#This Row],[Artikelnr]],Artikel_prijzen[Artnr],Artikel_prijzen[Groep],"")</f>
        <v/>
      </c>
      <c r="J2490" s="10" t="str">
        <f>_xlfn.XLOOKUP(Q1_2025[[#This Row],[Artikelnr]],Artikel_prijzen[Artnr],Artikel_prijzen[Prijs 2025],"")</f>
        <v/>
      </c>
      <c r="K2490" s="10" t="str">
        <f>IF(Q1_2025[[#This Row],[Artikelprijs]]&lt;&gt;"",IF(Q1_2025[[#This Row],[Stuksprijs]]=Q1_2025[[#This Row],[Artikelprijs]],"Prijs gelijk","Prijs wijkt af"),"")</f>
        <v/>
      </c>
      <c r="L2490" s="10"/>
      <c r="N2490" s="10">
        <f>IF(Q1_2025[[#This Row],[Prijstype]]="Artikelprijs",Q1_2025[[#This Row],[Artikelprijs]],Q1_2025[[#This Row],[Stuksprijs]])</f>
        <v>2</v>
      </c>
      <c r="O2490" s="10">
        <f>IF(Q1_2025[[#This Row],[Prijstype]]="Artikelprijs",Q1_2025[[#This Row],[Artikelprijs]] * Q1_2025[[#This Row],[Besteld]],Q1_2025[[#This Row],[Brutobedrag]])</f>
        <v>0</v>
      </c>
      <c r="P2490" s="10">
        <f>IF(Q1_2025[[#This Row],[Prijstype]] = "Artikelprijs",Q1_2025[[#This Row],[Brutobedrag 2]]*(100-Q1_2025[[#This Row],[Relatiekorting percentage]])/100,Q1_2025[[#This Row],[Bruto - Rel.korting]])</f>
        <v>0</v>
      </c>
    </row>
    <row r="2491" spans="1:16" x14ac:dyDescent="0.3">
      <c r="A2491" t="s">
        <v>343</v>
      </c>
      <c r="B2491">
        <v>3001036</v>
      </c>
      <c r="C2491" t="s">
        <v>63</v>
      </c>
      <c r="D2491">
        <v>10</v>
      </c>
      <c r="E2491" s="10">
        <v>3</v>
      </c>
      <c r="F2491" s="10">
        <v>0</v>
      </c>
      <c r="G2491" s="10">
        <v>0</v>
      </c>
      <c r="H2491">
        <v>30</v>
      </c>
      <c r="I2491" s="10" t="str">
        <f>_xlfn.XLOOKUP(Q1_2025[[#This Row],[Artikelnr]],Artikel_prijzen[Artnr],Artikel_prijzen[Groep],"")</f>
        <v/>
      </c>
      <c r="J2491" s="10" t="str">
        <f>_xlfn.XLOOKUP(Q1_2025[[#This Row],[Artikelnr]],Artikel_prijzen[Artnr],Artikel_prijzen[Prijs 2025],"")</f>
        <v/>
      </c>
      <c r="K2491" s="10" t="str">
        <f>IF(Q1_2025[[#This Row],[Artikelprijs]]&lt;&gt;"",IF(Q1_2025[[#This Row],[Stuksprijs]]=Q1_2025[[#This Row],[Artikelprijs]],"Prijs gelijk","Prijs wijkt af"),"")</f>
        <v/>
      </c>
      <c r="L2491" s="10"/>
      <c r="N2491" s="10">
        <f>IF(Q1_2025[[#This Row],[Prijstype]]="Artikelprijs",Q1_2025[[#This Row],[Artikelprijs]],Q1_2025[[#This Row],[Stuksprijs]])</f>
        <v>3</v>
      </c>
      <c r="O2491" s="10">
        <f>IF(Q1_2025[[#This Row],[Prijstype]]="Artikelprijs",Q1_2025[[#This Row],[Artikelprijs]] * Q1_2025[[#This Row],[Besteld]],Q1_2025[[#This Row],[Brutobedrag]])</f>
        <v>0</v>
      </c>
      <c r="P2491" s="10">
        <f>IF(Q1_2025[[#This Row],[Prijstype]] = "Artikelprijs",Q1_2025[[#This Row],[Brutobedrag 2]]*(100-Q1_2025[[#This Row],[Relatiekorting percentage]])/100,Q1_2025[[#This Row],[Bruto - Rel.korting]])</f>
        <v>0</v>
      </c>
    </row>
    <row r="2492" spans="1:16" x14ac:dyDescent="0.3">
      <c r="A2492" t="s">
        <v>343</v>
      </c>
      <c r="B2492">
        <v>3001037</v>
      </c>
      <c r="C2492" t="s">
        <v>64</v>
      </c>
      <c r="D2492">
        <v>10</v>
      </c>
      <c r="E2492" s="10">
        <v>4</v>
      </c>
      <c r="F2492" s="10">
        <v>0</v>
      </c>
      <c r="G2492" s="10">
        <v>0</v>
      </c>
      <c r="H2492">
        <v>30</v>
      </c>
      <c r="I2492" s="10" t="str">
        <f>_xlfn.XLOOKUP(Q1_2025[[#This Row],[Artikelnr]],Artikel_prijzen[Artnr],Artikel_prijzen[Groep],"")</f>
        <v/>
      </c>
      <c r="J2492" s="10" t="str">
        <f>_xlfn.XLOOKUP(Q1_2025[[#This Row],[Artikelnr]],Artikel_prijzen[Artnr],Artikel_prijzen[Prijs 2025],"")</f>
        <v/>
      </c>
      <c r="K2492" s="10" t="str">
        <f>IF(Q1_2025[[#This Row],[Artikelprijs]]&lt;&gt;"",IF(Q1_2025[[#This Row],[Stuksprijs]]=Q1_2025[[#This Row],[Artikelprijs]],"Prijs gelijk","Prijs wijkt af"),"")</f>
        <v/>
      </c>
      <c r="L2492" s="10"/>
      <c r="N2492" s="10">
        <f>IF(Q1_2025[[#This Row],[Prijstype]]="Artikelprijs",Q1_2025[[#This Row],[Artikelprijs]],Q1_2025[[#This Row],[Stuksprijs]])</f>
        <v>4</v>
      </c>
      <c r="O2492" s="10">
        <f>IF(Q1_2025[[#This Row],[Prijstype]]="Artikelprijs",Q1_2025[[#This Row],[Artikelprijs]] * Q1_2025[[#This Row],[Besteld]],Q1_2025[[#This Row],[Brutobedrag]])</f>
        <v>0</v>
      </c>
      <c r="P2492" s="10">
        <f>IF(Q1_2025[[#This Row],[Prijstype]] = "Artikelprijs",Q1_2025[[#This Row],[Brutobedrag 2]]*(100-Q1_2025[[#This Row],[Relatiekorting percentage]])/100,Q1_2025[[#This Row],[Bruto - Rel.korting]])</f>
        <v>0</v>
      </c>
    </row>
    <row r="2493" spans="1:16" x14ac:dyDescent="0.3">
      <c r="A2493" t="s">
        <v>343</v>
      </c>
      <c r="B2493">
        <v>3001038</v>
      </c>
      <c r="C2493" t="s">
        <v>65</v>
      </c>
      <c r="D2493">
        <v>5</v>
      </c>
      <c r="E2493" s="10">
        <v>6</v>
      </c>
      <c r="F2493" s="10">
        <v>0</v>
      </c>
      <c r="G2493" s="10">
        <v>0</v>
      </c>
      <c r="H2493">
        <v>30</v>
      </c>
      <c r="I2493" s="10" t="str">
        <f>_xlfn.XLOOKUP(Q1_2025[[#This Row],[Artikelnr]],Artikel_prijzen[Artnr],Artikel_prijzen[Groep],"")</f>
        <v/>
      </c>
      <c r="J2493" s="10" t="str">
        <f>_xlfn.XLOOKUP(Q1_2025[[#This Row],[Artikelnr]],Artikel_prijzen[Artnr],Artikel_prijzen[Prijs 2025],"")</f>
        <v/>
      </c>
      <c r="K2493" s="10" t="str">
        <f>IF(Q1_2025[[#This Row],[Artikelprijs]]&lt;&gt;"",IF(Q1_2025[[#This Row],[Stuksprijs]]=Q1_2025[[#This Row],[Artikelprijs]],"Prijs gelijk","Prijs wijkt af"),"")</f>
        <v/>
      </c>
      <c r="L2493" s="10"/>
      <c r="N2493" s="10">
        <f>IF(Q1_2025[[#This Row],[Prijstype]]="Artikelprijs",Q1_2025[[#This Row],[Artikelprijs]],Q1_2025[[#This Row],[Stuksprijs]])</f>
        <v>6</v>
      </c>
      <c r="O2493" s="10">
        <f>IF(Q1_2025[[#This Row],[Prijstype]]="Artikelprijs",Q1_2025[[#This Row],[Artikelprijs]] * Q1_2025[[#This Row],[Besteld]],Q1_2025[[#This Row],[Brutobedrag]])</f>
        <v>0</v>
      </c>
      <c r="P2493" s="10">
        <f>IF(Q1_2025[[#This Row],[Prijstype]] = "Artikelprijs",Q1_2025[[#This Row],[Brutobedrag 2]]*(100-Q1_2025[[#This Row],[Relatiekorting percentage]])/100,Q1_2025[[#This Row],[Bruto - Rel.korting]])</f>
        <v>0</v>
      </c>
    </row>
    <row r="2494" spans="1:16" x14ac:dyDescent="0.3">
      <c r="A2494" t="s">
        <v>343</v>
      </c>
      <c r="B2494">
        <v>3001040</v>
      </c>
      <c r="C2494" t="s">
        <v>67</v>
      </c>
      <c r="D2494">
        <v>3</v>
      </c>
      <c r="E2494" s="10">
        <v>8</v>
      </c>
      <c r="F2494" s="10">
        <v>0</v>
      </c>
      <c r="G2494" s="10">
        <v>0</v>
      </c>
      <c r="H2494">
        <v>30</v>
      </c>
      <c r="I2494" s="10" t="str">
        <f>_xlfn.XLOOKUP(Q1_2025[[#This Row],[Artikelnr]],Artikel_prijzen[Artnr],Artikel_prijzen[Groep],"")</f>
        <v/>
      </c>
      <c r="J2494" s="10" t="str">
        <f>_xlfn.XLOOKUP(Q1_2025[[#This Row],[Artikelnr]],Artikel_prijzen[Artnr],Artikel_prijzen[Prijs 2025],"")</f>
        <v/>
      </c>
      <c r="K2494" s="10" t="str">
        <f>IF(Q1_2025[[#This Row],[Artikelprijs]]&lt;&gt;"",IF(Q1_2025[[#This Row],[Stuksprijs]]=Q1_2025[[#This Row],[Artikelprijs]],"Prijs gelijk","Prijs wijkt af"),"")</f>
        <v/>
      </c>
      <c r="L2494" s="10"/>
      <c r="N2494" s="10">
        <f>IF(Q1_2025[[#This Row],[Prijstype]]="Artikelprijs",Q1_2025[[#This Row],[Artikelprijs]],Q1_2025[[#This Row],[Stuksprijs]])</f>
        <v>8</v>
      </c>
      <c r="O2494" s="10">
        <f>IF(Q1_2025[[#This Row],[Prijstype]]="Artikelprijs",Q1_2025[[#This Row],[Artikelprijs]] * Q1_2025[[#This Row],[Besteld]],Q1_2025[[#This Row],[Brutobedrag]])</f>
        <v>0</v>
      </c>
      <c r="P2494" s="10">
        <f>IF(Q1_2025[[#This Row],[Prijstype]] = "Artikelprijs",Q1_2025[[#This Row],[Brutobedrag 2]]*(100-Q1_2025[[#This Row],[Relatiekorting percentage]])/100,Q1_2025[[#This Row],[Bruto - Rel.korting]])</f>
        <v>0</v>
      </c>
    </row>
    <row r="2495" spans="1:16" x14ac:dyDescent="0.3">
      <c r="A2495" t="s">
        <v>343</v>
      </c>
      <c r="B2495">
        <v>3001039</v>
      </c>
      <c r="C2495" t="s">
        <v>66</v>
      </c>
      <c r="D2495">
        <v>3</v>
      </c>
      <c r="E2495" s="10">
        <v>7</v>
      </c>
      <c r="F2495" s="10">
        <v>0</v>
      </c>
      <c r="G2495" s="10">
        <v>0</v>
      </c>
      <c r="H2495">
        <v>30</v>
      </c>
      <c r="I2495" s="10" t="str">
        <f>_xlfn.XLOOKUP(Q1_2025[[#This Row],[Artikelnr]],Artikel_prijzen[Artnr],Artikel_prijzen[Groep],"")</f>
        <v/>
      </c>
      <c r="J2495" s="10" t="str">
        <f>_xlfn.XLOOKUP(Q1_2025[[#This Row],[Artikelnr]],Artikel_prijzen[Artnr],Artikel_prijzen[Prijs 2025],"")</f>
        <v/>
      </c>
      <c r="K2495" s="10" t="str">
        <f>IF(Q1_2025[[#This Row],[Artikelprijs]]&lt;&gt;"",IF(Q1_2025[[#This Row],[Stuksprijs]]=Q1_2025[[#This Row],[Artikelprijs]],"Prijs gelijk","Prijs wijkt af"),"")</f>
        <v/>
      </c>
      <c r="L2495" s="10"/>
      <c r="N2495" s="10">
        <f>IF(Q1_2025[[#This Row],[Prijstype]]="Artikelprijs",Q1_2025[[#This Row],[Artikelprijs]],Q1_2025[[#This Row],[Stuksprijs]])</f>
        <v>7</v>
      </c>
      <c r="O2495" s="10">
        <f>IF(Q1_2025[[#This Row],[Prijstype]]="Artikelprijs",Q1_2025[[#This Row],[Artikelprijs]] * Q1_2025[[#This Row],[Besteld]],Q1_2025[[#This Row],[Brutobedrag]])</f>
        <v>0</v>
      </c>
      <c r="P2495" s="10">
        <f>IF(Q1_2025[[#This Row],[Prijstype]] = "Artikelprijs",Q1_2025[[#This Row],[Brutobedrag 2]]*(100-Q1_2025[[#This Row],[Relatiekorting percentage]])/100,Q1_2025[[#This Row],[Bruto - Rel.korting]])</f>
        <v>0</v>
      </c>
    </row>
    <row r="2496" spans="1:16" x14ac:dyDescent="0.3">
      <c r="A2496" t="s">
        <v>343</v>
      </c>
      <c r="B2496">
        <v>1009001</v>
      </c>
      <c r="C2496" t="s">
        <v>355</v>
      </c>
      <c r="D2496">
        <v>1</v>
      </c>
      <c r="E2496" s="10">
        <v>24.73</v>
      </c>
      <c r="F2496" s="10">
        <v>24.73</v>
      </c>
      <c r="G2496" s="10">
        <v>17.309999999999999</v>
      </c>
      <c r="H2496">
        <v>30</v>
      </c>
      <c r="I2496" s="10" t="str">
        <f>_xlfn.XLOOKUP(Q1_2025[[#This Row],[Artikelnr]],Artikel_prijzen[Artnr],Artikel_prijzen[Groep],"")</f>
        <v/>
      </c>
      <c r="J2496" s="10" t="str">
        <f>_xlfn.XLOOKUP(Q1_2025[[#This Row],[Artikelnr]],Artikel_prijzen[Artnr],Artikel_prijzen[Prijs 2025],"")</f>
        <v/>
      </c>
      <c r="K2496" s="10" t="str">
        <f>IF(Q1_2025[[#This Row],[Artikelprijs]]&lt;&gt;"",IF(Q1_2025[[#This Row],[Stuksprijs]]=Q1_2025[[#This Row],[Artikelprijs]],"Prijs gelijk","Prijs wijkt af"),"")</f>
        <v/>
      </c>
      <c r="L2496" s="10"/>
      <c r="N2496" s="10">
        <f>IF(Q1_2025[[#This Row],[Prijstype]]="Artikelprijs",Q1_2025[[#This Row],[Artikelprijs]],Q1_2025[[#This Row],[Stuksprijs]])</f>
        <v>24.73</v>
      </c>
      <c r="O2496" s="10">
        <f>IF(Q1_2025[[#This Row],[Prijstype]]="Artikelprijs",Q1_2025[[#This Row],[Artikelprijs]] * Q1_2025[[#This Row],[Besteld]],Q1_2025[[#This Row],[Brutobedrag]])</f>
        <v>24.73</v>
      </c>
      <c r="P2496" s="10">
        <f>IF(Q1_2025[[#This Row],[Prijstype]] = "Artikelprijs",Q1_2025[[#This Row],[Brutobedrag 2]]*(100-Q1_2025[[#This Row],[Relatiekorting percentage]])/100,Q1_2025[[#This Row],[Bruto - Rel.korting]])</f>
        <v>17.309999999999999</v>
      </c>
    </row>
    <row r="2497" spans="1:16" x14ac:dyDescent="0.3">
      <c r="A2497" t="s">
        <v>343</v>
      </c>
      <c r="B2497">
        <v>1002019</v>
      </c>
      <c r="C2497" t="s">
        <v>199</v>
      </c>
      <c r="D2497">
        <v>1</v>
      </c>
      <c r="E2497" s="10">
        <v>38.99</v>
      </c>
      <c r="F2497" s="10">
        <v>38.99</v>
      </c>
      <c r="G2497" s="10">
        <v>27.29</v>
      </c>
      <c r="H2497">
        <v>30</v>
      </c>
      <c r="I2497" s="10" t="str">
        <f>_xlfn.XLOOKUP(Q1_2025[[#This Row],[Artikelnr]],Artikel_prijzen[Artnr],Artikel_prijzen[Groep],"")</f>
        <v/>
      </c>
      <c r="J2497" s="10" t="str">
        <f>_xlfn.XLOOKUP(Q1_2025[[#This Row],[Artikelnr]],Artikel_prijzen[Artnr],Artikel_prijzen[Prijs 2025],"")</f>
        <v/>
      </c>
      <c r="K2497" s="10" t="str">
        <f>IF(Q1_2025[[#This Row],[Artikelprijs]]&lt;&gt;"",IF(Q1_2025[[#This Row],[Stuksprijs]]=Q1_2025[[#This Row],[Artikelprijs]],"Prijs gelijk","Prijs wijkt af"),"")</f>
        <v/>
      </c>
      <c r="L2497" s="10"/>
      <c r="N2497" s="10">
        <f>IF(Q1_2025[[#This Row],[Prijstype]]="Artikelprijs",Q1_2025[[#This Row],[Artikelprijs]],Q1_2025[[#This Row],[Stuksprijs]])</f>
        <v>38.99</v>
      </c>
      <c r="O2497" s="10">
        <f>IF(Q1_2025[[#This Row],[Prijstype]]="Artikelprijs",Q1_2025[[#This Row],[Artikelprijs]] * Q1_2025[[#This Row],[Besteld]],Q1_2025[[#This Row],[Brutobedrag]])</f>
        <v>38.99</v>
      </c>
      <c r="P2497" s="10">
        <f>IF(Q1_2025[[#This Row],[Prijstype]] = "Artikelprijs",Q1_2025[[#This Row],[Brutobedrag 2]]*(100-Q1_2025[[#This Row],[Relatiekorting percentage]])/100,Q1_2025[[#This Row],[Bruto - Rel.korting]])</f>
        <v>27.29</v>
      </c>
    </row>
    <row r="2498" spans="1:16" x14ac:dyDescent="0.3">
      <c r="A2498" t="s">
        <v>343</v>
      </c>
      <c r="B2498">
        <v>1001009</v>
      </c>
      <c r="C2498" t="s">
        <v>175</v>
      </c>
      <c r="D2498">
        <v>13</v>
      </c>
      <c r="E2498" s="10">
        <v>52.99</v>
      </c>
      <c r="F2498" s="10">
        <v>688.87</v>
      </c>
      <c r="G2498" s="10">
        <v>482.21</v>
      </c>
      <c r="H2498">
        <v>30</v>
      </c>
      <c r="I2498" s="10" t="str">
        <f>_xlfn.XLOOKUP(Q1_2025[[#This Row],[Artikelnr]],Artikel_prijzen[Artnr],Artikel_prijzen[Groep],"")</f>
        <v/>
      </c>
      <c r="J2498" s="10" t="str">
        <f>_xlfn.XLOOKUP(Q1_2025[[#This Row],[Artikelnr]],Artikel_prijzen[Artnr],Artikel_prijzen[Prijs 2025],"")</f>
        <v/>
      </c>
      <c r="K2498" s="10" t="str">
        <f>IF(Q1_2025[[#This Row],[Artikelprijs]]&lt;&gt;"",IF(Q1_2025[[#This Row],[Stuksprijs]]=Q1_2025[[#This Row],[Artikelprijs]],"Prijs gelijk","Prijs wijkt af"),"")</f>
        <v/>
      </c>
      <c r="L2498" s="10"/>
      <c r="N2498" s="10">
        <f>IF(Q1_2025[[#This Row],[Prijstype]]="Artikelprijs",Q1_2025[[#This Row],[Artikelprijs]],Q1_2025[[#This Row],[Stuksprijs]])</f>
        <v>52.99</v>
      </c>
      <c r="O2498" s="10">
        <f>IF(Q1_2025[[#This Row],[Prijstype]]="Artikelprijs",Q1_2025[[#This Row],[Artikelprijs]] * Q1_2025[[#This Row],[Besteld]],Q1_2025[[#This Row],[Brutobedrag]])</f>
        <v>688.87</v>
      </c>
      <c r="P2498" s="10">
        <f>IF(Q1_2025[[#This Row],[Prijstype]] = "Artikelprijs",Q1_2025[[#This Row],[Brutobedrag 2]]*(100-Q1_2025[[#This Row],[Relatiekorting percentage]])/100,Q1_2025[[#This Row],[Bruto - Rel.korting]])</f>
        <v>482.21</v>
      </c>
    </row>
    <row r="2499" spans="1:16" x14ac:dyDescent="0.3">
      <c r="A2499" t="s">
        <v>343</v>
      </c>
      <c r="B2499">
        <v>3002010</v>
      </c>
      <c r="C2499" t="s">
        <v>184</v>
      </c>
      <c r="D2499">
        <v>4</v>
      </c>
      <c r="E2499" s="10">
        <v>25.52</v>
      </c>
      <c r="F2499" s="10">
        <v>102.08</v>
      </c>
      <c r="G2499" s="10">
        <v>102.08</v>
      </c>
      <c r="H2499">
        <v>0</v>
      </c>
      <c r="I2499" s="10" t="str">
        <f>_xlfn.XLOOKUP(Q1_2025[[#This Row],[Artikelnr]],Artikel_prijzen[Artnr],Artikel_prijzen[Groep],"")</f>
        <v/>
      </c>
      <c r="J2499" s="10" t="str">
        <f>_xlfn.XLOOKUP(Q1_2025[[#This Row],[Artikelnr]],Artikel_prijzen[Artnr],Artikel_prijzen[Prijs 2025],"")</f>
        <v/>
      </c>
      <c r="K2499" s="10" t="str">
        <f>IF(Q1_2025[[#This Row],[Artikelprijs]]&lt;&gt;"",IF(Q1_2025[[#This Row],[Stuksprijs]]=Q1_2025[[#This Row],[Artikelprijs]],"Prijs gelijk","Prijs wijkt af"),"")</f>
        <v/>
      </c>
      <c r="L2499" s="10"/>
      <c r="N2499" s="10">
        <f>IF(Q1_2025[[#This Row],[Prijstype]]="Artikelprijs",Q1_2025[[#This Row],[Artikelprijs]],Q1_2025[[#This Row],[Stuksprijs]])</f>
        <v>25.52</v>
      </c>
      <c r="O2499" s="10">
        <f>IF(Q1_2025[[#This Row],[Prijstype]]="Artikelprijs",Q1_2025[[#This Row],[Artikelprijs]] * Q1_2025[[#This Row],[Besteld]],Q1_2025[[#This Row],[Brutobedrag]])</f>
        <v>102.08</v>
      </c>
      <c r="P2499" s="10">
        <f>IF(Q1_2025[[#This Row],[Prijstype]] = "Artikelprijs",Q1_2025[[#This Row],[Brutobedrag 2]]*(100-Q1_2025[[#This Row],[Relatiekorting percentage]])/100,Q1_2025[[#This Row],[Bruto - Rel.korting]])</f>
        <v>102.08</v>
      </c>
    </row>
    <row r="2500" spans="1:16" x14ac:dyDescent="0.3">
      <c r="A2500" t="s">
        <v>343</v>
      </c>
      <c r="B2500">
        <v>3001046</v>
      </c>
      <c r="C2500" t="s">
        <v>61</v>
      </c>
      <c r="D2500">
        <v>15</v>
      </c>
      <c r="E2500" s="10">
        <v>3.5</v>
      </c>
      <c r="F2500" s="10">
        <v>0</v>
      </c>
      <c r="G2500" s="10">
        <v>0</v>
      </c>
      <c r="H2500">
        <v>30</v>
      </c>
      <c r="I2500" s="10" t="str">
        <f>_xlfn.XLOOKUP(Q1_2025[[#This Row],[Artikelnr]],Artikel_prijzen[Artnr],Artikel_prijzen[Groep],"")</f>
        <v/>
      </c>
      <c r="J2500" s="10" t="str">
        <f>_xlfn.XLOOKUP(Q1_2025[[#This Row],[Artikelnr]],Artikel_prijzen[Artnr],Artikel_prijzen[Prijs 2025],"")</f>
        <v/>
      </c>
      <c r="K2500" s="10" t="str">
        <f>IF(Q1_2025[[#This Row],[Artikelprijs]]&lt;&gt;"",IF(Q1_2025[[#This Row],[Stuksprijs]]=Q1_2025[[#This Row],[Artikelprijs]],"Prijs gelijk","Prijs wijkt af"),"")</f>
        <v/>
      </c>
      <c r="L2500" s="10"/>
      <c r="N2500" s="10">
        <f>IF(Q1_2025[[#This Row],[Prijstype]]="Artikelprijs",Q1_2025[[#This Row],[Artikelprijs]],Q1_2025[[#This Row],[Stuksprijs]])</f>
        <v>3.5</v>
      </c>
      <c r="O2500" s="10">
        <f>IF(Q1_2025[[#This Row],[Prijstype]]="Artikelprijs",Q1_2025[[#This Row],[Artikelprijs]] * Q1_2025[[#This Row],[Besteld]],Q1_2025[[#This Row],[Brutobedrag]])</f>
        <v>0</v>
      </c>
      <c r="P2500" s="10">
        <f>IF(Q1_2025[[#This Row],[Prijstype]] = "Artikelprijs",Q1_2025[[#This Row],[Brutobedrag 2]]*(100-Q1_2025[[#This Row],[Relatiekorting percentage]])/100,Q1_2025[[#This Row],[Bruto - Rel.korting]])</f>
        <v>0</v>
      </c>
    </row>
    <row r="2501" spans="1:16" x14ac:dyDescent="0.3">
      <c r="A2501" t="s">
        <v>343</v>
      </c>
      <c r="B2501">
        <v>3001035</v>
      </c>
      <c r="C2501" t="s">
        <v>62</v>
      </c>
      <c r="D2501">
        <v>5</v>
      </c>
      <c r="E2501" s="10">
        <v>2</v>
      </c>
      <c r="F2501" s="10">
        <v>0</v>
      </c>
      <c r="G2501" s="10">
        <v>0</v>
      </c>
      <c r="H2501">
        <v>30</v>
      </c>
      <c r="I2501" s="10" t="str">
        <f>_xlfn.XLOOKUP(Q1_2025[[#This Row],[Artikelnr]],Artikel_prijzen[Artnr],Artikel_prijzen[Groep],"")</f>
        <v/>
      </c>
      <c r="J2501" s="10" t="str">
        <f>_xlfn.XLOOKUP(Q1_2025[[#This Row],[Artikelnr]],Artikel_prijzen[Artnr],Artikel_prijzen[Prijs 2025],"")</f>
        <v/>
      </c>
      <c r="K2501" s="10" t="str">
        <f>IF(Q1_2025[[#This Row],[Artikelprijs]]&lt;&gt;"",IF(Q1_2025[[#This Row],[Stuksprijs]]=Q1_2025[[#This Row],[Artikelprijs]],"Prijs gelijk","Prijs wijkt af"),"")</f>
        <v/>
      </c>
      <c r="L2501" s="10"/>
      <c r="N2501" s="10">
        <f>IF(Q1_2025[[#This Row],[Prijstype]]="Artikelprijs",Q1_2025[[#This Row],[Artikelprijs]],Q1_2025[[#This Row],[Stuksprijs]])</f>
        <v>2</v>
      </c>
      <c r="O2501" s="10">
        <f>IF(Q1_2025[[#This Row],[Prijstype]]="Artikelprijs",Q1_2025[[#This Row],[Artikelprijs]] * Q1_2025[[#This Row],[Besteld]],Q1_2025[[#This Row],[Brutobedrag]])</f>
        <v>0</v>
      </c>
      <c r="P2501" s="10">
        <f>IF(Q1_2025[[#This Row],[Prijstype]] = "Artikelprijs",Q1_2025[[#This Row],[Brutobedrag 2]]*(100-Q1_2025[[#This Row],[Relatiekorting percentage]])/100,Q1_2025[[#This Row],[Bruto - Rel.korting]])</f>
        <v>0</v>
      </c>
    </row>
    <row r="2502" spans="1:16" x14ac:dyDescent="0.3">
      <c r="A2502" t="s">
        <v>343</v>
      </c>
      <c r="B2502">
        <v>3001036</v>
      </c>
      <c r="C2502" t="s">
        <v>63</v>
      </c>
      <c r="D2502">
        <v>8</v>
      </c>
      <c r="E2502" s="10">
        <v>3</v>
      </c>
      <c r="F2502" s="10">
        <v>0</v>
      </c>
      <c r="G2502" s="10">
        <v>0</v>
      </c>
      <c r="H2502">
        <v>30</v>
      </c>
      <c r="I2502" s="10" t="str">
        <f>_xlfn.XLOOKUP(Q1_2025[[#This Row],[Artikelnr]],Artikel_prijzen[Artnr],Artikel_prijzen[Groep],"")</f>
        <v/>
      </c>
      <c r="J2502" s="10" t="str">
        <f>_xlfn.XLOOKUP(Q1_2025[[#This Row],[Artikelnr]],Artikel_prijzen[Artnr],Artikel_prijzen[Prijs 2025],"")</f>
        <v/>
      </c>
      <c r="K2502" s="10" t="str">
        <f>IF(Q1_2025[[#This Row],[Artikelprijs]]&lt;&gt;"",IF(Q1_2025[[#This Row],[Stuksprijs]]=Q1_2025[[#This Row],[Artikelprijs]],"Prijs gelijk","Prijs wijkt af"),"")</f>
        <v/>
      </c>
      <c r="L2502" s="10"/>
      <c r="N2502" s="10">
        <f>IF(Q1_2025[[#This Row],[Prijstype]]="Artikelprijs",Q1_2025[[#This Row],[Artikelprijs]],Q1_2025[[#This Row],[Stuksprijs]])</f>
        <v>3</v>
      </c>
      <c r="O2502" s="10">
        <f>IF(Q1_2025[[#This Row],[Prijstype]]="Artikelprijs",Q1_2025[[#This Row],[Artikelprijs]] * Q1_2025[[#This Row],[Besteld]],Q1_2025[[#This Row],[Brutobedrag]])</f>
        <v>0</v>
      </c>
      <c r="P2502" s="10">
        <f>IF(Q1_2025[[#This Row],[Prijstype]] = "Artikelprijs",Q1_2025[[#This Row],[Brutobedrag 2]]*(100-Q1_2025[[#This Row],[Relatiekorting percentage]])/100,Q1_2025[[#This Row],[Bruto - Rel.korting]])</f>
        <v>0</v>
      </c>
    </row>
    <row r="2503" spans="1:16" x14ac:dyDescent="0.3">
      <c r="A2503" t="s">
        <v>343</v>
      </c>
      <c r="B2503">
        <v>3001037</v>
      </c>
      <c r="C2503" t="s">
        <v>64</v>
      </c>
      <c r="D2503">
        <v>5</v>
      </c>
      <c r="E2503" s="10">
        <v>4</v>
      </c>
      <c r="F2503" s="10">
        <v>0</v>
      </c>
      <c r="G2503" s="10">
        <v>0</v>
      </c>
      <c r="H2503">
        <v>30</v>
      </c>
      <c r="I2503" s="10" t="str">
        <f>_xlfn.XLOOKUP(Q1_2025[[#This Row],[Artikelnr]],Artikel_prijzen[Artnr],Artikel_prijzen[Groep],"")</f>
        <v/>
      </c>
      <c r="J2503" s="10" t="str">
        <f>_xlfn.XLOOKUP(Q1_2025[[#This Row],[Artikelnr]],Artikel_prijzen[Artnr],Artikel_prijzen[Prijs 2025],"")</f>
        <v/>
      </c>
      <c r="K2503" s="10" t="str">
        <f>IF(Q1_2025[[#This Row],[Artikelprijs]]&lt;&gt;"",IF(Q1_2025[[#This Row],[Stuksprijs]]=Q1_2025[[#This Row],[Artikelprijs]],"Prijs gelijk","Prijs wijkt af"),"")</f>
        <v/>
      </c>
      <c r="L2503" s="10"/>
      <c r="N2503" s="10">
        <f>IF(Q1_2025[[#This Row],[Prijstype]]="Artikelprijs",Q1_2025[[#This Row],[Artikelprijs]],Q1_2025[[#This Row],[Stuksprijs]])</f>
        <v>4</v>
      </c>
      <c r="O2503" s="10">
        <f>IF(Q1_2025[[#This Row],[Prijstype]]="Artikelprijs",Q1_2025[[#This Row],[Artikelprijs]] * Q1_2025[[#This Row],[Besteld]],Q1_2025[[#This Row],[Brutobedrag]])</f>
        <v>0</v>
      </c>
      <c r="P2503" s="10">
        <f>IF(Q1_2025[[#This Row],[Prijstype]] = "Artikelprijs",Q1_2025[[#This Row],[Brutobedrag 2]]*(100-Q1_2025[[#This Row],[Relatiekorting percentage]])/100,Q1_2025[[#This Row],[Bruto - Rel.korting]])</f>
        <v>0</v>
      </c>
    </row>
    <row r="2504" spans="1:16" x14ac:dyDescent="0.3">
      <c r="A2504" t="s">
        <v>343</v>
      </c>
      <c r="B2504">
        <v>3001038</v>
      </c>
      <c r="C2504" t="s">
        <v>65</v>
      </c>
      <c r="D2504">
        <v>5</v>
      </c>
      <c r="E2504" s="10">
        <v>6</v>
      </c>
      <c r="F2504" s="10">
        <v>0</v>
      </c>
      <c r="G2504" s="10">
        <v>0</v>
      </c>
      <c r="H2504">
        <v>30</v>
      </c>
      <c r="I2504" s="10" t="str">
        <f>_xlfn.XLOOKUP(Q1_2025[[#This Row],[Artikelnr]],Artikel_prijzen[Artnr],Artikel_prijzen[Groep],"")</f>
        <v/>
      </c>
      <c r="J2504" s="10" t="str">
        <f>_xlfn.XLOOKUP(Q1_2025[[#This Row],[Artikelnr]],Artikel_prijzen[Artnr],Artikel_prijzen[Prijs 2025],"")</f>
        <v/>
      </c>
      <c r="K2504" s="10" t="str">
        <f>IF(Q1_2025[[#This Row],[Artikelprijs]]&lt;&gt;"",IF(Q1_2025[[#This Row],[Stuksprijs]]=Q1_2025[[#This Row],[Artikelprijs]],"Prijs gelijk","Prijs wijkt af"),"")</f>
        <v/>
      </c>
      <c r="L2504" s="10"/>
      <c r="N2504" s="10">
        <f>IF(Q1_2025[[#This Row],[Prijstype]]="Artikelprijs",Q1_2025[[#This Row],[Artikelprijs]],Q1_2025[[#This Row],[Stuksprijs]])</f>
        <v>6</v>
      </c>
      <c r="O2504" s="10">
        <f>IF(Q1_2025[[#This Row],[Prijstype]]="Artikelprijs",Q1_2025[[#This Row],[Artikelprijs]] * Q1_2025[[#This Row],[Besteld]],Q1_2025[[#This Row],[Brutobedrag]])</f>
        <v>0</v>
      </c>
      <c r="P2504" s="10">
        <f>IF(Q1_2025[[#This Row],[Prijstype]] = "Artikelprijs",Q1_2025[[#This Row],[Brutobedrag 2]]*(100-Q1_2025[[#This Row],[Relatiekorting percentage]])/100,Q1_2025[[#This Row],[Bruto - Rel.korting]])</f>
        <v>0</v>
      </c>
    </row>
    <row r="2505" spans="1:16" x14ac:dyDescent="0.3">
      <c r="A2505" t="s">
        <v>343</v>
      </c>
      <c r="B2505">
        <v>3001039</v>
      </c>
      <c r="C2505" t="s">
        <v>66</v>
      </c>
      <c r="D2505">
        <v>4</v>
      </c>
      <c r="E2505" s="10">
        <v>7</v>
      </c>
      <c r="F2505" s="10">
        <v>0</v>
      </c>
      <c r="G2505" s="10">
        <v>0</v>
      </c>
      <c r="H2505">
        <v>30</v>
      </c>
      <c r="I2505" s="10" t="str">
        <f>_xlfn.XLOOKUP(Q1_2025[[#This Row],[Artikelnr]],Artikel_prijzen[Artnr],Artikel_prijzen[Groep],"")</f>
        <v/>
      </c>
      <c r="J2505" s="10" t="str">
        <f>_xlfn.XLOOKUP(Q1_2025[[#This Row],[Artikelnr]],Artikel_prijzen[Artnr],Artikel_prijzen[Prijs 2025],"")</f>
        <v/>
      </c>
      <c r="K2505" s="10" t="str">
        <f>IF(Q1_2025[[#This Row],[Artikelprijs]]&lt;&gt;"",IF(Q1_2025[[#This Row],[Stuksprijs]]=Q1_2025[[#This Row],[Artikelprijs]],"Prijs gelijk","Prijs wijkt af"),"")</f>
        <v/>
      </c>
      <c r="L2505" s="10"/>
      <c r="N2505" s="10">
        <f>IF(Q1_2025[[#This Row],[Prijstype]]="Artikelprijs",Q1_2025[[#This Row],[Artikelprijs]],Q1_2025[[#This Row],[Stuksprijs]])</f>
        <v>7</v>
      </c>
      <c r="O2505" s="10">
        <f>IF(Q1_2025[[#This Row],[Prijstype]]="Artikelprijs",Q1_2025[[#This Row],[Artikelprijs]] * Q1_2025[[#This Row],[Besteld]],Q1_2025[[#This Row],[Brutobedrag]])</f>
        <v>0</v>
      </c>
      <c r="P2505" s="10">
        <f>IF(Q1_2025[[#This Row],[Prijstype]] = "Artikelprijs",Q1_2025[[#This Row],[Brutobedrag 2]]*(100-Q1_2025[[#This Row],[Relatiekorting percentage]])/100,Q1_2025[[#This Row],[Bruto - Rel.korting]])</f>
        <v>0</v>
      </c>
    </row>
    <row r="2506" spans="1:16" x14ac:dyDescent="0.3">
      <c r="A2506" t="s">
        <v>343</v>
      </c>
      <c r="B2506">
        <v>3001040</v>
      </c>
      <c r="C2506" t="s">
        <v>67</v>
      </c>
      <c r="D2506">
        <v>4</v>
      </c>
      <c r="E2506" s="10">
        <v>8</v>
      </c>
      <c r="F2506" s="10">
        <v>0</v>
      </c>
      <c r="G2506" s="10">
        <v>0</v>
      </c>
      <c r="H2506">
        <v>30</v>
      </c>
      <c r="I2506" s="10" t="str">
        <f>_xlfn.XLOOKUP(Q1_2025[[#This Row],[Artikelnr]],Artikel_prijzen[Artnr],Artikel_prijzen[Groep],"")</f>
        <v/>
      </c>
      <c r="J2506" s="10" t="str">
        <f>_xlfn.XLOOKUP(Q1_2025[[#This Row],[Artikelnr]],Artikel_prijzen[Artnr],Artikel_prijzen[Prijs 2025],"")</f>
        <v/>
      </c>
      <c r="K2506" s="10" t="str">
        <f>IF(Q1_2025[[#This Row],[Artikelprijs]]&lt;&gt;"",IF(Q1_2025[[#This Row],[Stuksprijs]]=Q1_2025[[#This Row],[Artikelprijs]],"Prijs gelijk","Prijs wijkt af"),"")</f>
        <v/>
      </c>
      <c r="L2506" s="10"/>
      <c r="N2506" s="10">
        <f>IF(Q1_2025[[#This Row],[Prijstype]]="Artikelprijs",Q1_2025[[#This Row],[Artikelprijs]],Q1_2025[[#This Row],[Stuksprijs]])</f>
        <v>8</v>
      </c>
      <c r="O2506" s="10">
        <f>IF(Q1_2025[[#This Row],[Prijstype]]="Artikelprijs",Q1_2025[[#This Row],[Artikelprijs]] * Q1_2025[[#This Row],[Besteld]],Q1_2025[[#This Row],[Brutobedrag]])</f>
        <v>0</v>
      </c>
      <c r="P2506" s="10">
        <f>IF(Q1_2025[[#This Row],[Prijstype]] = "Artikelprijs",Q1_2025[[#This Row],[Brutobedrag 2]]*(100-Q1_2025[[#This Row],[Relatiekorting percentage]])/100,Q1_2025[[#This Row],[Bruto - Rel.korting]])</f>
        <v>0</v>
      </c>
    </row>
    <row r="2507" spans="1:16" x14ac:dyDescent="0.3">
      <c r="A2507" t="s">
        <v>343</v>
      </c>
      <c r="B2507">
        <v>3001045</v>
      </c>
      <c r="C2507" t="s">
        <v>71</v>
      </c>
      <c r="D2507">
        <v>2</v>
      </c>
      <c r="E2507" s="10">
        <v>5</v>
      </c>
      <c r="F2507" s="10">
        <v>0</v>
      </c>
      <c r="G2507" s="10">
        <v>0</v>
      </c>
      <c r="H2507">
        <v>30</v>
      </c>
      <c r="I2507" s="10" t="str">
        <f>_xlfn.XLOOKUP(Q1_2025[[#This Row],[Artikelnr]],Artikel_prijzen[Artnr],Artikel_prijzen[Groep],"")</f>
        <v/>
      </c>
      <c r="J2507" s="10" t="str">
        <f>_xlfn.XLOOKUP(Q1_2025[[#This Row],[Artikelnr]],Artikel_prijzen[Artnr],Artikel_prijzen[Prijs 2025],"")</f>
        <v/>
      </c>
      <c r="K2507" s="10" t="str">
        <f>IF(Q1_2025[[#This Row],[Artikelprijs]]&lt;&gt;"",IF(Q1_2025[[#This Row],[Stuksprijs]]=Q1_2025[[#This Row],[Artikelprijs]],"Prijs gelijk","Prijs wijkt af"),"")</f>
        <v/>
      </c>
      <c r="L2507" s="10"/>
      <c r="N2507" s="10">
        <f>IF(Q1_2025[[#This Row],[Prijstype]]="Artikelprijs",Q1_2025[[#This Row],[Artikelprijs]],Q1_2025[[#This Row],[Stuksprijs]])</f>
        <v>5</v>
      </c>
      <c r="O2507" s="10">
        <f>IF(Q1_2025[[#This Row],[Prijstype]]="Artikelprijs",Q1_2025[[#This Row],[Artikelprijs]] * Q1_2025[[#This Row],[Besteld]],Q1_2025[[#This Row],[Brutobedrag]])</f>
        <v>0</v>
      </c>
      <c r="P2507" s="10">
        <f>IF(Q1_2025[[#This Row],[Prijstype]] = "Artikelprijs",Q1_2025[[#This Row],[Brutobedrag 2]]*(100-Q1_2025[[#This Row],[Relatiekorting percentage]])/100,Q1_2025[[#This Row],[Bruto - Rel.korting]])</f>
        <v>0</v>
      </c>
    </row>
    <row r="2508" spans="1:16" x14ac:dyDescent="0.3">
      <c r="A2508" t="s">
        <v>343</v>
      </c>
      <c r="B2508">
        <v>2001044</v>
      </c>
      <c r="C2508" t="s">
        <v>149</v>
      </c>
      <c r="D2508">
        <v>4</v>
      </c>
      <c r="E2508" s="10">
        <v>24.34</v>
      </c>
      <c r="F2508" s="10">
        <v>97.36</v>
      </c>
      <c r="G2508" s="10">
        <v>68.150000000000006</v>
      </c>
      <c r="H2508">
        <v>30</v>
      </c>
      <c r="I2508" s="10" t="str">
        <f>_xlfn.XLOOKUP(Q1_2025[[#This Row],[Artikelnr]],Artikel_prijzen[Artnr],Artikel_prijzen[Groep],"")</f>
        <v/>
      </c>
      <c r="J2508" s="10" t="str">
        <f>_xlfn.XLOOKUP(Q1_2025[[#This Row],[Artikelnr]],Artikel_prijzen[Artnr],Artikel_prijzen[Prijs 2025],"")</f>
        <v/>
      </c>
      <c r="K2508" s="10" t="str">
        <f>IF(Q1_2025[[#This Row],[Artikelprijs]]&lt;&gt;"",IF(Q1_2025[[#This Row],[Stuksprijs]]=Q1_2025[[#This Row],[Artikelprijs]],"Prijs gelijk","Prijs wijkt af"),"")</f>
        <v/>
      </c>
      <c r="L2508" s="10"/>
      <c r="N2508" s="10">
        <f>IF(Q1_2025[[#This Row],[Prijstype]]="Artikelprijs",Q1_2025[[#This Row],[Artikelprijs]],Q1_2025[[#This Row],[Stuksprijs]])</f>
        <v>24.34</v>
      </c>
      <c r="O2508" s="10">
        <f>IF(Q1_2025[[#This Row],[Prijstype]]="Artikelprijs",Q1_2025[[#This Row],[Artikelprijs]] * Q1_2025[[#This Row],[Besteld]],Q1_2025[[#This Row],[Brutobedrag]])</f>
        <v>97.36</v>
      </c>
      <c r="P2508" s="10">
        <f>IF(Q1_2025[[#This Row],[Prijstype]] = "Artikelprijs",Q1_2025[[#This Row],[Brutobedrag 2]]*(100-Q1_2025[[#This Row],[Relatiekorting percentage]])/100,Q1_2025[[#This Row],[Bruto - Rel.korting]])</f>
        <v>68.150000000000006</v>
      </c>
    </row>
    <row r="2509" spans="1:16" x14ac:dyDescent="0.3">
      <c r="A2509" t="s">
        <v>343</v>
      </c>
      <c r="B2509">
        <v>2001042</v>
      </c>
      <c r="C2509" t="s">
        <v>144</v>
      </c>
      <c r="D2509">
        <v>4</v>
      </c>
      <c r="E2509" s="10">
        <v>24.87</v>
      </c>
      <c r="F2509" s="10">
        <v>99.48</v>
      </c>
      <c r="G2509" s="10">
        <v>69.64</v>
      </c>
      <c r="H2509">
        <v>30</v>
      </c>
      <c r="I2509" s="10" t="str">
        <f>_xlfn.XLOOKUP(Q1_2025[[#This Row],[Artikelnr]],Artikel_prijzen[Artnr],Artikel_prijzen[Groep],"")</f>
        <v/>
      </c>
      <c r="J2509" s="10" t="str">
        <f>_xlfn.XLOOKUP(Q1_2025[[#This Row],[Artikelnr]],Artikel_prijzen[Artnr],Artikel_prijzen[Prijs 2025],"")</f>
        <v/>
      </c>
      <c r="K2509" s="10" t="str">
        <f>IF(Q1_2025[[#This Row],[Artikelprijs]]&lt;&gt;"",IF(Q1_2025[[#This Row],[Stuksprijs]]=Q1_2025[[#This Row],[Artikelprijs]],"Prijs gelijk","Prijs wijkt af"),"")</f>
        <v/>
      </c>
      <c r="L2509" s="10"/>
      <c r="N2509" s="10">
        <f>IF(Q1_2025[[#This Row],[Prijstype]]="Artikelprijs",Q1_2025[[#This Row],[Artikelprijs]],Q1_2025[[#This Row],[Stuksprijs]])</f>
        <v>24.87</v>
      </c>
      <c r="O2509" s="10">
        <f>IF(Q1_2025[[#This Row],[Prijstype]]="Artikelprijs",Q1_2025[[#This Row],[Artikelprijs]] * Q1_2025[[#This Row],[Besteld]],Q1_2025[[#This Row],[Brutobedrag]])</f>
        <v>99.48</v>
      </c>
      <c r="P2509" s="10">
        <f>IF(Q1_2025[[#This Row],[Prijstype]] = "Artikelprijs",Q1_2025[[#This Row],[Brutobedrag 2]]*(100-Q1_2025[[#This Row],[Relatiekorting percentage]])/100,Q1_2025[[#This Row],[Bruto - Rel.korting]])</f>
        <v>69.64</v>
      </c>
    </row>
    <row r="2510" spans="1:16" x14ac:dyDescent="0.3">
      <c r="A2510" t="s">
        <v>343</v>
      </c>
      <c r="B2510">
        <v>2001048</v>
      </c>
      <c r="C2510" t="s">
        <v>146</v>
      </c>
      <c r="D2510">
        <v>4</v>
      </c>
      <c r="E2510" s="10">
        <v>42.18</v>
      </c>
      <c r="F2510" s="10">
        <v>168.72</v>
      </c>
      <c r="G2510" s="10">
        <v>118.1</v>
      </c>
      <c r="H2510">
        <v>30</v>
      </c>
      <c r="I2510" s="10" t="str">
        <f>_xlfn.XLOOKUP(Q1_2025[[#This Row],[Artikelnr]],Artikel_prijzen[Artnr],Artikel_prijzen[Groep],"")</f>
        <v/>
      </c>
      <c r="J2510" s="10" t="str">
        <f>_xlfn.XLOOKUP(Q1_2025[[#This Row],[Artikelnr]],Artikel_prijzen[Artnr],Artikel_prijzen[Prijs 2025],"")</f>
        <v/>
      </c>
      <c r="K2510" s="10" t="str">
        <f>IF(Q1_2025[[#This Row],[Artikelprijs]]&lt;&gt;"",IF(Q1_2025[[#This Row],[Stuksprijs]]=Q1_2025[[#This Row],[Artikelprijs]],"Prijs gelijk","Prijs wijkt af"),"")</f>
        <v/>
      </c>
      <c r="L2510" s="10"/>
      <c r="N2510" s="10">
        <f>IF(Q1_2025[[#This Row],[Prijstype]]="Artikelprijs",Q1_2025[[#This Row],[Artikelprijs]],Q1_2025[[#This Row],[Stuksprijs]])</f>
        <v>42.18</v>
      </c>
      <c r="O2510" s="10">
        <f>IF(Q1_2025[[#This Row],[Prijstype]]="Artikelprijs",Q1_2025[[#This Row],[Artikelprijs]] * Q1_2025[[#This Row],[Besteld]],Q1_2025[[#This Row],[Brutobedrag]])</f>
        <v>168.72</v>
      </c>
      <c r="P2510" s="10">
        <f>IF(Q1_2025[[#This Row],[Prijstype]] = "Artikelprijs",Q1_2025[[#This Row],[Brutobedrag 2]]*(100-Q1_2025[[#This Row],[Relatiekorting percentage]])/100,Q1_2025[[#This Row],[Bruto - Rel.korting]])</f>
        <v>118.1</v>
      </c>
    </row>
    <row r="2511" spans="1:16" x14ac:dyDescent="0.3">
      <c r="A2511" t="s">
        <v>343</v>
      </c>
      <c r="B2511">
        <v>2004051</v>
      </c>
      <c r="C2511" t="s">
        <v>255</v>
      </c>
      <c r="D2511">
        <v>4</v>
      </c>
      <c r="E2511" s="10">
        <v>16.54</v>
      </c>
      <c r="F2511" s="10">
        <v>66.16</v>
      </c>
      <c r="G2511" s="10">
        <v>46.31</v>
      </c>
      <c r="H2511">
        <v>30</v>
      </c>
      <c r="I2511" s="10" t="str">
        <f>_xlfn.XLOOKUP(Q1_2025[[#This Row],[Artikelnr]],Artikel_prijzen[Artnr],Artikel_prijzen[Groep],"")</f>
        <v/>
      </c>
      <c r="J2511" s="10" t="str">
        <f>_xlfn.XLOOKUP(Q1_2025[[#This Row],[Artikelnr]],Artikel_prijzen[Artnr],Artikel_prijzen[Prijs 2025],"")</f>
        <v/>
      </c>
      <c r="K2511" s="10" t="str">
        <f>IF(Q1_2025[[#This Row],[Artikelprijs]]&lt;&gt;"",IF(Q1_2025[[#This Row],[Stuksprijs]]=Q1_2025[[#This Row],[Artikelprijs]],"Prijs gelijk","Prijs wijkt af"),"")</f>
        <v/>
      </c>
      <c r="L2511" s="10"/>
      <c r="N2511" s="10">
        <f>IF(Q1_2025[[#This Row],[Prijstype]]="Artikelprijs",Q1_2025[[#This Row],[Artikelprijs]],Q1_2025[[#This Row],[Stuksprijs]])</f>
        <v>16.54</v>
      </c>
      <c r="O2511" s="10">
        <f>IF(Q1_2025[[#This Row],[Prijstype]]="Artikelprijs",Q1_2025[[#This Row],[Artikelprijs]] * Q1_2025[[#This Row],[Besteld]],Q1_2025[[#This Row],[Brutobedrag]])</f>
        <v>66.16</v>
      </c>
      <c r="P2511" s="10">
        <f>IF(Q1_2025[[#This Row],[Prijstype]] = "Artikelprijs",Q1_2025[[#This Row],[Brutobedrag 2]]*(100-Q1_2025[[#This Row],[Relatiekorting percentage]])/100,Q1_2025[[#This Row],[Bruto - Rel.korting]])</f>
        <v>46.31</v>
      </c>
    </row>
    <row r="2512" spans="1:16" x14ac:dyDescent="0.3">
      <c r="A2512" t="s">
        <v>343</v>
      </c>
      <c r="B2512">
        <v>1007051</v>
      </c>
      <c r="C2512" t="s">
        <v>54</v>
      </c>
      <c r="D2512">
        <v>2</v>
      </c>
      <c r="E2512" s="10">
        <v>88.57</v>
      </c>
      <c r="F2512" s="10">
        <v>177.14</v>
      </c>
      <c r="G2512" s="10">
        <v>124</v>
      </c>
      <c r="H2512">
        <v>30</v>
      </c>
      <c r="I2512" s="10" t="str">
        <f>_xlfn.XLOOKUP(Q1_2025[[#This Row],[Artikelnr]],Artikel_prijzen[Artnr],Artikel_prijzen[Groep],"")</f>
        <v/>
      </c>
      <c r="J2512" s="10" t="str">
        <f>_xlfn.XLOOKUP(Q1_2025[[#This Row],[Artikelnr]],Artikel_prijzen[Artnr],Artikel_prijzen[Prijs 2025],"")</f>
        <v/>
      </c>
      <c r="K2512" s="10" t="str">
        <f>IF(Q1_2025[[#This Row],[Artikelprijs]]&lt;&gt;"",IF(Q1_2025[[#This Row],[Stuksprijs]]=Q1_2025[[#This Row],[Artikelprijs]],"Prijs gelijk","Prijs wijkt af"),"")</f>
        <v/>
      </c>
      <c r="L2512" s="10"/>
      <c r="N2512" s="10">
        <f>IF(Q1_2025[[#This Row],[Prijstype]]="Artikelprijs",Q1_2025[[#This Row],[Artikelprijs]],Q1_2025[[#This Row],[Stuksprijs]])</f>
        <v>88.57</v>
      </c>
      <c r="O2512" s="10">
        <f>IF(Q1_2025[[#This Row],[Prijstype]]="Artikelprijs",Q1_2025[[#This Row],[Artikelprijs]] * Q1_2025[[#This Row],[Besteld]],Q1_2025[[#This Row],[Brutobedrag]])</f>
        <v>177.14</v>
      </c>
      <c r="P2512" s="10">
        <f>IF(Q1_2025[[#This Row],[Prijstype]] = "Artikelprijs",Q1_2025[[#This Row],[Brutobedrag 2]]*(100-Q1_2025[[#This Row],[Relatiekorting percentage]])/100,Q1_2025[[#This Row],[Bruto - Rel.korting]])</f>
        <v>124</v>
      </c>
    </row>
    <row r="2513" spans="1:16" x14ac:dyDescent="0.3">
      <c r="A2513" t="s">
        <v>343</v>
      </c>
      <c r="B2513">
        <v>1002020</v>
      </c>
      <c r="C2513" t="s">
        <v>249</v>
      </c>
      <c r="D2513">
        <v>8</v>
      </c>
      <c r="E2513" s="10">
        <v>38.99</v>
      </c>
      <c r="F2513" s="10">
        <v>311.92</v>
      </c>
      <c r="G2513" s="10">
        <v>218.34</v>
      </c>
      <c r="H2513">
        <v>30</v>
      </c>
      <c r="I2513" s="10" t="str">
        <f>_xlfn.XLOOKUP(Q1_2025[[#This Row],[Artikelnr]],Artikel_prijzen[Artnr],Artikel_prijzen[Groep],"")</f>
        <v/>
      </c>
      <c r="J2513" s="10" t="str">
        <f>_xlfn.XLOOKUP(Q1_2025[[#This Row],[Artikelnr]],Artikel_prijzen[Artnr],Artikel_prijzen[Prijs 2025],"")</f>
        <v/>
      </c>
      <c r="K2513" s="10" t="str">
        <f>IF(Q1_2025[[#This Row],[Artikelprijs]]&lt;&gt;"",IF(Q1_2025[[#This Row],[Stuksprijs]]=Q1_2025[[#This Row],[Artikelprijs]],"Prijs gelijk","Prijs wijkt af"),"")</f>
        <v/>
      </c>
      <c r="L2513" s="10"/>
      <c r="N2513" s="10">
        <f>IF(Q1_2025[[#This Row],[Prijstype]]="Artikelprijs",Q1_2025[[#This Row],[Artikelprijs]],Q1_2025[[#This Row],[Stuksprijs]])</f>
        <v>38.99</v>
      </c>
      <c r="O2513" s="10">
        <f>IF(Q1_2025[[#This Row],[Prijstype]]="Artikelprijs",Q1_2025[[#This Row],[Artikelprijs]] * Q1_2025[[#This Row],[Besteld]],Q1_2025[[#This Row],[Brutobedrag]])</f>
        <v>311.92</v>
      </c>
      <c r="P2513" s="10">
        <f>IF(Q1_2025[[#This Row],[Prijstype]] = "Artikelprijs",Q1_2025[[#This Row],[Brutobedrag 2]]*(100-Q1_2025[[#This Row],[Relatiekorting percentage]])/100,Q1_2025[[#This Row],[Bruto - Rel.korting]])</f>
        <v>218.34</v>
      </c>
    </row>
    <row r="2514" spans="1:16" x14ac:dyDescent="0.3">
      <c r="A2514" t="s">
        <v>343</v>
      </c>
      <c r="B2514">
        <v>4001244</v>
      </c>
      <c r="C2514" t="s">
        <v>353</v>
      </c>
      <c r="D2514">
        <v>3</v>
      </c>
      <c r="E2514" s="10">
        <v>535</v>
      </c>
      <c r="F2514" s="10">
        <v>1605</v>
      </c>
      <c r="G2514" s="10">
        <v>1444.5</v>
      </c>
      <c r="H2514">
        <v>10</v>
      </c>
      <c r="I2514" s="10" t="str">
        <f>_xlfn.XLOOKUP(Q1_2025[[#This Row],[Artikelnr]],Artikel_prijzen[Artnr],Artikel_prijzen[Groep],"")</f>
        <v/>
      </c>
      <c r="J2514" s="10" t="str">
        <f>_xlfn.XLOOKUP(Q1_2025[[#This Row],[Artikelnr]],Artikel_prijzen[Artnr],Artikel_prijzen[Prijs 2025],"")</f>
        <v/>
      </c>
      <c r="K2514" s="10" t="str">
        <f>IF(Q1_2025[[#This Row],[Artikelprijs]]&lt;&gt;"",IF(Q1_2025[[#This Row],[Stuksprijs]]=Q1_2025[[#This Row],[Artikelprijs]],"Prijs gelijk","Prijs wijkt af"),"")</f>
        <v/>
      </c>
      <c r="L2514" s="10"/>
      <c r="N2514" s="10">
        <f>IF(Q1_2025[[#This Row],[Prijstype]]="Artikelprijs",Q1_2025[[#This Row],[Artikelprijs]],Q1_2025[[#This Row],[Stuksprijs]])</f>
        <v>535</v>
      </c>
      <c r="O2514" s="10">
        <f>IF(Q1_2025[[#This Row],[Prijstype]]="Artikelprijs",Q1_2025[[#This Row],[Artikelprijs]] * Q1_2025[[#This Row],[Besteld]],Q1_2025[[#This Row],[Brutobedrag]])</f>
        <v>1605</v>
      </c>
      <c r="P2514" s="10">
        <f>IF(Q1_2025[[#This Row],[Prijstype]] = "Artikelprijs",Q1_2025[[#This Row],[Brutobedrag 2]]*(100-Q1_2025[[#This Row],[Relatiekorting percentage]])/100,Q1_2025[[#This Row],[Bruto - Rel.korting]])</f>
        <v>1444.5</v>
      </c>
    </row>
    <row r="2515" spans="1:16" x14ac:dyDescent="0.3">
      <c r="A2515" t="s">
        <v>343</v>
      </c>
      <c r="B2515">
        <v>3001044</v>
      </c>
      <c r="C2515" t="s">
        <v>47</v>
      </c>
      <c r="D2515">
        <v>4</v>
      </c>
      <c r="E2515" s="10">
        <v>26.83</v>
      </c>
      <c r="F2515" s="10">
        <v>107.32</v>
      </c>
      <c r="G2515" s="10">
        <v>107.32</v>
      </c>
      <c r="H2515">
        <v>0</v>
      </c>
      <c r="I2515" s="10" t="str">
        <f>_xlfn.XLOOKUP(Q1_2025[[#This Row],[Artikelnr]],Artikel_prijzen[Artnr],Artikel_prijzen[Groep],"")</f>
        <v/>
      </c>
      <c r="J2515" s="10" t="str">
        <f>_xlfn.XLOOKUP(Q1_2025[[#This Row],[Artikelnr]],Artikel_prijzen[Artnr],Artikel_prijzen[Prijs 2025],"")</f>
        <v/>
      </c>
      <c r="K2515" s="10" t="str">
        <f>IF(Q1_2025[[#This Row],[Artikelprijs]]&lt;&gt;"",IF(Q1_2025[[#This Row],[Stuksprijs]]=Q1_2025[[#This Row],[Artikelprijs]],"Prijs gelijk","Prijs wijkt af"),"")</f>
        <v/>
      </c>
      <c r="L2515" s="10"/>
      <c r="N2515" s="10">
        <f>IF(Q1_2025[[#This Row],[Prijstype]]="Artikelprijs",Q1_2025[[#This Row],[Artikelprijs]],Q1_2025[[#This Row],[Stuksprijs]])</f>
        <v>26.83</v>
      </c>
      <c r="O2515" s="10">
        <f>IF(Q1_2025[[#This Row],[Prijstype]]="Artikelprijs",Q1_2025[[#This Row],[Artikelprijs]] * Q1_2025[[#This Row],[Besteld]],Q1_2025[[#This Row],[Brutobedrag]])</f>
        <v>107.32</v>
      </c>
      <c r="P2515" s="10">
        <f>IF(Q1_2025[[#This Row],[Prijstype]] = "Artikelprijs",Q1_2025[[#This Row],[Brutobedrag 2]]*(100-Q1_2025[[#This Row],[Relatiekorting percentage]])/100,Q1_2025[[#This Row],[Bruto - Rel.korting]])</f>
        <v>107.32</v>
      </c>
    </row>
    <row r="2516" spans="1:16" x14ac:dyDescent="0.3">
      <c r="A2516" t="s">
        <v>343</v>
      </c>
      <c r="B2516">
        <v>3002022</v>
      </c>
      <c r="C2516" t="s">
        <v>195</v>
      </c>
      <c r="D2516">
        <v>1</v>
      </c>
      <c r="E2516" s="10">
        <v>76.02</v>
      </c>
      <c r="F2516" s="10">
        <v>76.02</v>
      </c>
      <c r="G2516" s="10">
        <v>53.21</v>
      </c>
      <c r="H2516">
        <v>30</v>
      </c>
      <c r="I2516" s="10" t="str">
        <f>_xlfn.XLOOKUP(Q1_2025[[#This Row],[Artikelnr]],Artikel_prijzen[Artnr],Artikel_prijzen[Groep],"")</f>
        <v/>
      </c>
      <c r="J2516" s="10" t="str">
        <f>_xlfn.XLOOKUP(Q1_2025[[#This Row],[Artikelnr]],Artikel_prijzen[Artnr],Artikel_prijzen[Prijs 2025],"")</f>
        <v/>
      </c>
      <c r="K2516" s="10" t="str">
        <f>IF(Q1_2025[[#This Row],[Artikelprijs]]&lt;&gt;"",IF(Q1_2025[[#This Row],[Stuksprijs]]=Q1_2025[[#This Row],[Artikelprijs]],"Prijs gelijk","Prijs wijkt af"),"")</f>
        <v/>
      </c>
      <c r="L2516" s="10"/>
      <c r="N2516" s="10">
        <f>IF(Q1_2025[[#This Row],[Prijstype]]="Artikelprijs",Q1_2025[[#This Row],[Artikelprijs]],Q1_2025[[#This Row],[Stuksprijs]])</f>
        <v>76.02</v>
      </c>
      <c r="O2516" s="10">
        <f>IF(Q1_2025[[#This Row],[Prijstype]]="Artikelprijs",Q1_2025[[#This Row],[Artikelprijs]] * Q1_2025[[#This Row],[Besteld]],Q1_2025[[#This Row],[Brutobedrag]])</f>
        <v>76.02</v>
      </c>
      <c r="P2516" s="10">
        <f>IF(Q1_2025[[#This Row],[Prijstype]] = "Artikelprijs",Q1_2025[[#This Row],[Brutobedrag 2]]*(100-Q1_2025[[#This Row],[Relatiekorting percentage]])/100,Q1_2025[[#This Row],[Bruto - Rel.korting]])</f>
        <v>53.21</v>
      </c>
    </row>
    <row r="2517" spans="1:16" x14ac:dyDescent="0.3">
      <c r="A2517" t="s">
        <v>343</v>
      </c>
      <c r="B2517">
        <v>3001044</v>
      </c>
      <c r="C2517" t="s">
        <v>47</v>
      </c>
      <c r="D2517">
        <v>6</v>
      </c>
      <c r="E2517" s="10">
        <v>26.83</v>
      </c>
      <c r="F2517" s="10">
        <v>160.97999999999999</v>
      </c>
      <c r="G2517" s="10">
        <v>112.69</v>
      </c>
      <c r="H2517">
        <v>30</v>
      </c>
      <c r="I2517" s="10" t="str">
        <f>_xlfn.XLOOKUP(Q1_2025[[#This Row],[Artikelnr]],Artikel_prijzen[Artnr],Artikel_prijzen[Groep],"")</f>
        <v/>
      </c>
      <c r="J2517" s="10" t="str">
        <f>_xlfn.XLOOKUP(Q1_2025[[#This Row],[Artikelnr]],Artikel_prijzen[Artnr],Artikel_prijzen[Prijs 2025],"")</f>
        <v/>
      </c>
      <c r="K2517" s="10" t="str">
        <f>IF(Q1_2025[[#This Row],[Artikelprijs]]&lt;&gt;"",IF(Q1_2025[[#This Row],[Stuksprijs]]=Q1_2025[[#This Row],[Artikelprijs]],"Prijs gelijk","Prijs wijkt af"),"")</f>
        <v/>
      </c>
      <c r="L2517" s="10"/>
      <c r="N2517" s="10">
        <f>IF(Q1_2025[[#This Row],[Prijstype]]="Artikelprijs",Q1_2025[[#This Row],[Artikelprijs]],Q1_2025[[#This Row],[Stuksprijs]])</f>
        <v>26.83</v>
      </c>
      <c r="O2517" s="10">
        <f>IF(Q1_2025[[#This Row],[Prijstype]]="Artikelprijs",Q1_2025[[#This Row],[Artikelprijs]] * Q1_2025[[#This Row],[Besteld]],Q1_2025[[#This Row],[Brutobedrag]])</f>
        <v>160.97999999999999</v>
      </c>
      <c r="P2517" s="10">
        <f>IF(Q1_2025[[#This Row],[Prijstype]] = "Artikelprijs",Q1_2025[[#This Row],[Brutobedrag 2]]*(100-Q1_2025[[#This Row],[Relatiekorting percentage]])/100,Q1_2025[[#This Row],[Bruto - Rel.korting]])</f>
        <v>112.69</v>
      </c>
    </row>
    <row r="2518" spans="1:16" x14ac:dyDescent="0.3">
      <c r="A2518" t="s">
        <v>343</v>
      </c>
      <c r="B2518">
        <v>3001044</v>
      </c>
      <c r="C2518" t="s">
        <v>47</v>
      </c>
      <c r="D2518">
        <v>1</v>
      </c>
      <c r="E2518" s="10">
        <v>26.83</v>
      </c>
      <c r="F2518" s="10">
        <v>0</v>
      </c>
      <c r="G2518" s="10">
        <v>0</v>
      </c>
      <c r="H2518">
        <v>30</v>
      </c>
      <c r="I2518" s="10" t="str">
        <f>_xlfn.XLOOKUP(Q1_2025[[#This Row],[Artikelnr]],Artikel_prijzen[Artnr],Artikel_prijzen[Groep],"")</f>
        <v/>
      </c>
      <c r="J2518" s="10" t="str">
        <f>_xlfn.XLOOKUP(Q1_2025[[#This Row],[Artikelnr]],Artikel_prijzen[Artnr],Artikel_prijzen[Prijs 2025],"")</f>
        <v/>
      </c>
      <c r="K2518" s="10" t="str">
        <f>IF(Q1_2025[[#This Row],[Artikelprijs]]&lt;&gt;"",IF(Q1_2025[[#This Row],[Stuksprijs]]=Q1_2025[[#This Row],[Artikelprijs]],"Prijs gelijk","Prijs wijkt af"),"")</f>
        <v/>
      </c>
      <c r="L2518" s="10"/>
      <c r="N2518" s="10">
        <f>IF(Q1_2025[[#This Row],[Prijstype]]="Artikelprijs",Q1_2025[[#This Row],[Artikelprijs]],Q1_2025[[#This Row],[Stuksprijs]])</f>
        <v>26.83</v>
      </c>
      <c r="O2518" s="10">
        <f>IF(Q1_2025[[#This Row],[Prijstype]]="Artikelprijs",Q1_2025[[#This Row],[Artikelprijs]] * Q1_2025[[#This Row],[Besteld]],Q1_2025[[#This Row],[Brutobedrag]])</f>
        <v>0</v>
      </c>
      <c r="P2518" s="10">
        <f>IF(Q1_2025[[#This Row],[Prijstype]] = "Artikelprijs",Q1_2025[[#This Row],[Brutobedrag 2]]*(100-Q1_2025[[#This Row],[Relatiekorting percentage]])/100,Q1_2025[[#This Row],[Bruto - Rel.korting]])</f>
        <v>0</v>
      </c>
    </row>
    <row r="2519" spans="1:16" x14ac:dyDescent="0.3">
      <c r="A2519" t="s">
        <v>343</v>
      </c>
      <c r="B2519">
        <v>3002010</v>
      </c>
      <c r="C2519" t="s">
        <v>184</v>
      </c>
      <c r="D2519">
        <v>6</v>
      </c>
      <c r="E2519" s="10">
        <v>25.52</v>
      </c>
      <c r="F2519" s="10">
        <v>153.12</v>
      </c>
      <c r="G2519" s="10">
        <v>153.12</v>
      </c>
      <c r="H2519">
        <v>0</v>
      </c>
      <c r="I2519" s="10" t="str">
        <f>_xlfn.XLOOKUP(Q1_2025[[#This Row],[Artikelnr]],Artikel_prijzen[Artnr],Artikel_prijzen[Groep],"")</f>
        <v/>
      </c>
      <c r="J2519" s="10" t="str">
        <f>_xlfn.XLOOKUP(Q1_2025[[#This Row],[Artikelnr]],Artikel_prijzen[Artnr],Artikel_prijzen[Prijs 2025],"")</f>
        <v/>
      </c>
      <c r="K2519" s="10" t="str">
        <f>IF(Q1_2025[[#This Row],[Artikelprijs]]&lt;&gt;"",IF(Q1_2025[[#This Row],[Stuksprijs]]=Q1_2025[[#This Row],[Artikelprijs]],"Prijs gelijk","Prijs wijkt af"),"")</f>
        <v/>
      </c>
      <c r="L2519" s="10"/>
      <c r="N2519" s="10">
        <f>IF(Q1_2025[[#This Row],[Prijstype]]="Artikelprijs",Q1_2025[[#This Row],[Artikelprijs]],Q1_2025[[#This Row],[Stuksprijs]])</f>
        <v>25.52</v>
      </c>
      <c r="O2519" s="10">
        <f>IF(Q1_2025[[#This Row],[Prijstype]]="Artikelprijs",Q1_2025[[#This Row],[Artikelprijs]] * Q1_2025[[#This Row],[Besteld]],Q1_2025[[#This Row],[Brutobedrag]])</f>
        <v>153.12</v>
      </c>
      <c r="P2519" s="10">
        <f>IF(Q1_2025[[#This Row],[Prijstype]] = "Artikelprijs",Q1_2025[[#This Row],[Brutobedrag 2]]*(100-Q1_2025[[#This Row],[Relatiekorting percentage]])/100,Q1_2025[[#This Row],[Bruto - Rel.korting]])</f>
        <v>153.12</v>
      </c>
    </row>
    <row r="2520" spans="1:16" x14ac:dyDescent="0.3">
      <c r="A2520" t="s">
        <v>343</v>
      </c>
      <c r="B2520">
        <v>3001013</v>
      </c>
      <c r="C2520" t="s">
        <v>325</v>
      </c>
      <c r="D2520">
        <v>1</v>
      </c>
      <c r="E2520" s="10">
        <v>17.89</v>
      </c>
      <c r="F2520" s="10">
        <v>17.89</v>
      </c>
      <c r="G2520" s="10">
        <v>12.52</v>
      </c>
      <c r="H2520">
        <v>30</v>
      </c>
      <c r="I2520" s="10" t="str">
        <f>_xlfn.XLOOKUP(Q1_2025[[#This Row],[Artikelnr]],Artikel_prijzen[Artnr],Artikel_prijzen[Groep],"")</f>
        <v/>
      </c>
      <c r="J2520" s="10" t="str">
        <f>_xlfn.XLOOKUP(Q1_2025[[#This Row],[Artikelnr]],Artikel_prijzen[Artnr],Artikel_prijzen[Prijs 2025],"")</f>
        <v/>
      </c>
      <c r="K2520" s="10" t="str">
        <f>IF(Q1_2025[[#This Row],[Artikelprijs]]&lt;&gt;"",IF(Q1_2025[[#This Row],[Stuksprijs]]=Q1_2025[[#This Row],[Artikelprijs]],"Prijs gelijk","Prijs wijkt af"),"")</f>
        <v/>
      </c>
      <c r="L2520" s="10"/>
      <c r="N2520" s="10">
        <f>IF(Q1_2025[[#This Row],[Prijstype]]="Artikelprijs",Q1_2025[[#This Row],[Artikelprijs]],Q1_2025[[#This Row],[Stuksprijs]])</f>
        <v>17.89</v>
      </c>
      <c r="O2520" s="10">
        <f>IF(Q1_2025[[#This Row],[Prijstype]]="Artikelprijs",Q1_2025[[#This Row],[Artikelprijs]] * Q1_2025[[#This Row],[Besteld]],Q1_2025[[#This Row],[Brutobedrag]])</f>
        <v>17.89</v>
      </c>
      <c r="P2520" s="10">
        <f>IF(Q1_2025[[#This Row],[Prijstype]] = "Artikelprijs",Q1_2025[[#This Row],[Brutobedrag 2]]*(100-Q1_2025[[#This Row],[Relatiekorting percentage]])/100,Q1_2025[[#This Row],[Bruto - Rel.korting]])</f>
        <v>12.52</v>
      </c>
    </row>
    <row r="2521" spans="1:16" x14ac:dyDescent="0.3">
      <c r="A2521" t="s">
        <v>343</v>
      </c>
      <c r="B2521">
        <v>3001046</v>
      </c>
      <c r="C2521" t="s">
        <v>61</v>
      </c>
      <c r="D2521">
        <v>15</v>
      </c>
      <c r="E2521" s="10">
        <v>3.5</v>
      </c>
      <c r="F2521" s="10">
        <v>0</v>
      </c>
      <c r="G2521" s="10">
        <v>0</v>
      </c>
      <c r="H2521">
        <v>30</v>
      </c>
      <c r="I2521" s="10" t="str">
        <f>_xlfn.XLOOKUP(Q1_2025[[#This Row],[Artikelnr]],Artikel_prijzen[Artnr],Artikel_prijzen[Groep],"")</f>
        <v/>
      </c>
      <c r="J2521" s="10" t="str">
        <f>_xlfn.XLOOKUP(Q1_2025[[#This Row],[Artikelnr]],Artikel_prijzen[Artnr],Artikel_prijzen[Prijs 2025],"")</f>
        <v/>
      </c>
      <c r="K2521" s="10" t="str">
        <f>IF(Q1_2025[[#This Row],[Artikelprijs]]&lt;&gt;"",IF(Q1_2025[[#This Row],[Stuksprijs]]=Q1_2025[[#This Row],[Artikelprijs]],"Prijs gelijk","Prijs wijkt af"),"")</f>
        <v/>
      </c>
      <c r="L2521" s="10"/>
      <c r="N2521" s="10">
        <f>IF(Q1_2025[[#This Row],[Prijstype]]="Artikelprijs",Q1_2025[[#This Row],[Artikelprijs]],Q1_2025[[#This Row],[Stuksprijs]])</f>
        <v>3.5</v>
      </c>
      <c r="O2521" s="10">
        <f>IF(Q1_2025[[#This Row],[Prijstype]]="Artikelprijs",Q1_2025[[#This Row],[Artikelprijs]] * Q1_2025[[#This Row],[Besteld]],Q1_2025[[#This Row],[Brutobedrag]])</f>
        <v>0</v>
      </c>
      <c r="P2521" s="10">
        <f>IF(Q1_2025[[#This Row],[Prijstype]] = "Artikelprijs",Q1_2025[[#This Row],[Brutobedrag 2]]*(100-Q1_2025[[#This Row],[Relatiekorting percentage]])/100,Q1_2025[[#This Row],[Bruto - Rel.korting]])</f>
        <v>0</v>
      </c>
    </row>
    <row r="2522" spans="1:16" x14ac:dyDescent="0.3">
      <c r="A2522" t="s">
        <v>343</v>
      </c>
      <c r="B2522">
        <v>3001035</v>
      </c>
      <c r="C2522" t="s">
        <v>62</v>
      </c>
      <c r="D2522">
        <v>10</v>
      </c>
      <c r="E2522" s="10">
        <v>2</v>
      </c>
      <c r="F2522" s="10">
        <v>0</v>
      </c>
      <c r="G2522" s="10">
        <v>0</v>
      </c>
      <c r="H2522">
        <v>30</v>
      </c>
      <c r="I2522" s="10" t="str">
        <f>_xlfn.XLOOKUP(Q1_2025[[#This Row],[Artikelnr]],Artikel_prijzen[Artnr],Artikel_prijzen[Groep],"")</f>
        <v/>
      </c>
      <c r="J2522" s="10" t="str">
        <f>_xlfn.XLOOKUP(Q1_2025[[#This Row],[Artikelnr]],Artikel_prijzen[Artnr],Artikel_prijzen[Prijs 2025],"")</f>
        <v/>
      </c>
      <c r="K2522" s="10" t="str">
        <f>IF(Q1_2025[[#This Row],[Artikelprijs]]&lt;&gt;"",IF(Q1_2025[[#This Row],[Stuksprijs]]=Q1_2025[[#This Row],[Artikelprijs]],"Prijs gelijk","Prijs wijkt af"),"")</f>
        <v/>
      </c>
      <c r="L2522" s="10"/>
      <c r="N2522" s="10">
        <f>IF(Q1_2025[[#This Row],[Prijstype]]="Artikelprijs",Q1_2025[[#This Row],[Artikelprijs]],Q1_2025[[#This Row],[Stuksprijs]])</f>
        <v>2</v>
      </c>
      <c r="O2522" s="10">
        <f>IF(Q1_2025[[#This Row],[Prijstype]]="Artikelprijs",Q1_2025[[#This Row],[Artikelprijs]] * Q1_2025[[#This Row],[Besteld]],Q1_2025[[#This Row],[Brutobedrag]])</f>
        <v>0</v>
      </c>
      <c r="P2522" s="10">
        <f>IF(Q1_2025[[#This Row],[Prijstype]] = "Artikelprijs",Q1_2025[[#This Row],[Brutobedrag 2]]*(100-Q1_2025[[#This Row],[Relatiekorting percentage]])/100,Q1_2025[[#This Row],[Bruto - Rel.korting]])</f>
        <v>0</v>
      </c>
    </row>
    <row r="2523" spans="1:16" x14ac:dyDescent="0.3">
      <c r="A2523" t="s">
        <v>343</v>
      </c>
      <c r="B2523">
        <v>3001036</v>
      </c>
      <c r="C2523" t="s">
        <v>63</v>
      </c>
      <c r="D2523">
        <v>10</v>
      </c>
      <c r="E2523" s="10">
        <v>3</v>
      </c>
      <c r="F2523" s="10">
        <v>0</v>
      </c>
      <c r="G2523" s="10">
        <v>0</v>
      </c>
      <c r="H2523">
        <v>30</v>
      </c>
      <c r="I2523" s="10" t="str">
        <f>_xlfn.XLOOKUP(Q1_2025[[#This Row],[Artikelnr]],Artikel_prijzen[Artnr],Artikel_prijzen[Groep],"")</f>
        <v/>
      </c>
      <c r="J2523" s="10" t="str">
        <f>_xlfn.XLOOKUP(Q1_2025[[#This Row],[Artikelnr]],Artikel_prijzen[Artnr],Artikel_prijzen[Prijs 2025],"")</f>
        <v/>
      </c>
      <c r="K2523" s="10" t="str">
        <f>IF(Q1_2025[[#This Row],[Artikelprijs]]&lt;&gt;"",IF(Q1_2025[[#This Row],[Stuksprijs]]=Q1_2025[[#This Row],[Artikelprijs]],"Prijs gelijk","Prijs wijkt af"),"")</f>
        <v/>
      </c>
      <c r="L2523" s="10"/>
      <c r="N2523" s="10">
        <f>IF(Q1_2025[[#This Row],[Prijstype]]="Artikelprijs",Q1_2025[[#This Row],[Artikelprijs]],Q1_2025[[#This Row],[Stuksprijs]])</f>
        <v>3</v>
      </c>
      <c r="O2523" s="10">
        <f>IF(Q1_2025[[#This Row],[Prijstype]]="Artikelprijs",Q1_2025[[#This Row],[Artikelprijs]] * Q1_2025[[#This Row],[Besteld]],Q1_2025[[#This Row],[Brutobedrag]])</f>
        <v>0</v>
      </c>
      <c r="P2523" s="10">
        <f>IF(Q1_2025[[#This Row],[Prijstype]] = "Artikelprijs",Q1_2025[[#This Row],[Brutobedrag 2]]*(100-Q1_2025[[#This Row],[Relatiekorting percentage]])/100,Q1_2025[[#This Row],[Bruto - Rel.korting]])</f>
        <v>0</v>
      </c>
    </row>
    <row r="2524" spans="1:16" x14ac:dyDescent="0.3">
      <c r="A2524" t="s">
        <v>343</v>
      </c>
      <c r="B2524">
        <v>3001037</v>
      </c>
      <c r="C2524" t="s">
        <v>64</v>
      </c>
      <c r="D2524">
        <v>10</v>
      </c>
      <c r="E2524" s="10">
        <v>4</v>
      </c>
      <c r="F2524" s="10">
        <v>0</v>
      </c>
      <c r="G2524" s="10">
        <v>0</v>
      </c>
      <c r="H2524">
        <v>30</v>
      </c>
      <c r="I2524" s="10" t="str">
        <f>_xlfn.XLOOKUP(Q1_2025[[#This Row],[Artikelnr]],Artikel_prijzen[Artnr],Artikel_prijzen[Groep],"")</f>
        <v/>
      </c>
      <c r="J2524" s="10" t="str">
        <f>_xlfn.XLOOKUP(Q1_2025[[#This Row],[Artikelnr]],Artikel_prijzen[Artnr],Artikel_prijzen[Prijs 2025],"")</f>
        <v/>
      </c>
      <c r="K2524" s="10" t="str">
        <f>IF(Q1_2025[[#This Row],[Artikelprijs]]&lt;&gt;"",IF(Q1_2025[[#This Row],[Stuksprijs]]=Q1_2025[[#This Row],[Artikelprijs]],"Prijs gelijk","Prijs wijkt af"),"")</f>
        <v/>
      </c>
      <c r="L2524" s="10"/>
      <c r="N2524" s="10">
        <f>IF(Q1_2025[[#This Row],[Prijstype]]="Artikelprijs",Q1_2025[[#This Row],[Artikelprijs]],Q1_2025[[#This Row],[Stuksprijs]])</f>
        <v>4</v>
      </c>
      <c r="O2524" s="10">
        <f>IF(Q1_2025[[#This Row],[Prijstype]]="Artikelprijs",Q1_2025[[#This Row],[Artikelprijs]] * Q1_2025[[#This Row],[Besteld]],Q1_2025[[#This Row],[Brutobedrag]])</f>
        <v>0</v>
      </c>
      <c r="P2524" s="10">
        <f>IF(Q1_2025[[#This Row],[Prijstype]] = "Artikelprijs",Q1_2025[[#This Row],[Brutobedrag 2]]*(100-Q1_2025[[#This Row],[Relatiekorting percentage]])/100,Q1_2025[[#This Row],[Bruto - Rel.korting]])</f>
        <v>0</v>
      </c>
    </row>
    <row r="2525" spans="1:16" x14ac:dyDescent="0.3">
      <c r="A2525" t="s">
        <v>343</v>
      </c>
      <c r="B2525">
        <v>3001038</v>
      </c>
      <c r="C2525" t="s">
        <v>65</v>
      </c>
      <c r="D2525">
        <v>5</v>
      </c>
      <c r="E2525" s="10">
        <v>6</v>
      </c>
      <c r="F2525" s="10">
        <v>0</v>
      </c>
      <c r="G2525" s="10">
        <v>0</v>
      </c>
      <c r="H2525">
        <v>30</v>
      </c>
      <c r="I2525" s="10" t="str">
        <f>_xlfn.XLOOKUP(Q1_2025[[#This Row],[Artikelnr]],Artikel_prijzen[Artnr],Artikel_prijzen[Groep],"")</f>
        <v/>
      </c>
      <c r="J2525" s="10" t="str">
        <f>_xlfn.XLOOKUP(Q1_2025[[#This Row],[Artikelnr]],Artikel_prijzen[Artnr],Artikel_prijzen[Prijs 2025],"")</f>
        <v/>
      </c>
      <c r="K2525" s="10" t="str">
        <f>IF(Q1_2025[[#This Row],[Artikelprijs]]&lt;&gt;"",IF(Q1_2025[[#This Row],[Stuksprijs]]=Q1_2025[[#This Row],[Artikelprijs]],"Prijs gelijk","Prijs wijkt af"),"")</f>
        <v/>
      </c>
      <c r="L2525" s="10"/>
      <c r="N2525" s="10">
        <f>IF(Q1_2025[[#This Row],[Prijstype]]="Artikelprijs",Q1_2025[[#This Row],[Artikelprijs]],Q1_2025[[#This Row],[Stuksprijs]])</f>
        <v>6</v>
      </c>
      <c r="O2525" s="10">
        <f>IF(Q1_2025[[#This Row],[Prijstype]]="Artikelprijs",Q1_2025[[#This Row],[Artikelprijs]] * Q1_2025[[#This Row],[Besteld]],Q1_2025[[#This Row],[Brutobedrag]])</f>
        <v>0</v>
      </c>
      <c r="P2525" s="10">
        <f>IF(Q1_2025[[#This Row],[Prijstype]] = "Artikelprijs",Q1_2025[[#This Row],[Brutobedrag 2]]*(100-Q1_2025[[#This Row],[Relatiekorting percentage]])/100,Q1_2025[[#This Row],[Bruto - Rel.korting]])</f>
        <v>0</v>
      </c>
    </row>
    <row r="2526" spans="1:16" x14ac:dyDescent="0.3">
      <c r="A2526" t="s">
        <v>343</v>
      </c>
      <c r="B2526">
        <v>3001039</v>
      </c>
      <c r="C2526" t="s">
        <v>66</v>
      </c>
      <c r="D2526">
        <v>3</v>
      </c>
      <c r="E2526" s="10">
        <v>7</v>
      </c>
      <c r="F2526" s="10">
        <v>0</v>
      </c>
      <c r="G2526" s="10">
        <v>0</v>
      </c>
      <c r="H2526">
        <v>30</v>
      </c>
      <c r="I2526" s="10" t="str">
        <f>_xlfn.XLOOKUP(Q1_2025[[#This Row],[Artikelnr]],Artikel_prijzen[Artnr],Artikel_prijzen[Groep],"")</f>
        <v/>
      </c>
      <c r="J2526" s="10" t="str">
        <f>_xlfn.XLOOKUP(Q1_2025[[#This Row],[Artikelnr]],Artikel_prijzen[Artnr],Artikel_prijzen[Prijs 2025],"")</f>
        <v/>
      </c>
      <c r="K2526" s="10" t="str">
        <f>IF(Q1_2025[[#This Row],[Artikelprijs]]&lt;&gt;"",IF(Q1_2025[[#This Row],[Stuksprijs]]=Q1_2025[[#This Row],[Artikelprijs]],"Prijs gelijk","Prijs wijkt af"),"")</f>
        <v/>
      </c>
      <c r="L2526" s="10"/>
      <c r="N2526" s="10">
        <f>IF(Q1_2025[[#This Row],[Prijstype]]="Artikelprijs",Q1_2025[[#This Row],[Artikelprijs]],Q1_2025[[#This Row],[Stuksprijs]])</f>
        <v>7</v>
      </c>
      <c r="O2526" s="10">
        <f>IF(Q1_2025[[#This Row],[Prijstype]]="Artikelprijs",Q1_2025[[#This Row],[Artikelprijs]] * Q1_2025[[#This Row],[Besteld]],Q1_2025[[#This Row],[Brutobedrag]])</f>
        <v>0</v>
      </c>
      <c r="P2526" s="10">
        <f>IF(Q1_2025[[#This Row],[Prijstype]] = "Artikelprijs",Q1_2025[[#This Row],[Brutobedrag 2]]*(100-Q1_2025[[#This Row],[Relatiekorting percentage]])/100,Q1_2025[[#This Row],[Bruto - Rel.korting]])</f>
        <v>0</v>
      </c>
    </row>
    <row r="2527" spans="1:16" x14ac:dyDescent="0.3">
      <c r="A2527" t="s">
        <v>343</v>
      </c>
      <c r="B2527">
        <v>3001040</v>
      </c>
      <c r="C2527" t="s">
        <v>67</v>
      </c>
      <c r="D2527">
        <v>2</v>
      </c>
      <c r="E2527" s="10">
        <v>8</v>
      </c>
      <c r="F2527" s="10">
        <v>0</v>
      </c>
      <c r="G2527" s="10">
        <v>0</v>
      </c>
      <c r="H2527">
        <v>30</v>
      </c>
      <c r="I2527" s="10" t="str">
        <f>_xlfn.XLOOKUP(Q1_2025[[#This Row],[Artikelnr]],Artikel_prijzen[Artnr],Artikel_prijzen[Groep],"")</f>
        <v/>
      </c>
      <c r="J2527" s="10" t="str">
        <f>_xlfn.XLOOKUP(Q1_2025[[#This Row],[Artikelnr]],Artikel_prijzen[Artnr],Artikel_prijzen[Prijs 2025],"")</f>
        <v/>
      </c>
      <c r="K2527" s="10" t="str">
        <f>IF(Q1_2025[[#This Row],[Artikelprijs]]&lt;&gt;"",IF(Q1_2025[[#This Row],[Stuksprijs]]=Q1_2025[[#This Row],[Artikelprijs]],"Prijs gelijk","Prijs wijkt af"),"")</f>
        <v/>
      </c>
      <c r="L2527" s="10"/>
      <c r="N2527" s="10">
        <f>IF(Q1_2025[[#This Row],[Prijstype]]="Artikelprijs",Q1_2025[[#This Row],[Artikelprijs]],Q1_2025[[#This Row],[Stuksprijs]])</f>
        <v>8</v>
      </c>
      <c r="O2527" s="10">
        <f>IF(Q1_2025[[#This Row],[Prijstype]]="Artikelprijs",Q1_2025[[#This Row],[Artikelprijs]] * Q1_2025[[#This Row],[Besteld]],Q1_2025[[#This Row],[Brutobedrag]])</f>
        <v>0</v>
      </c>
      <c r="P2527" s="10">
        <f>IF(Q1_2025[[#This Row],[Prijstype]] = "Artikelprijs",Q1_2025[[#This Row],[Brutobedrag 2]]*(100-Q1_2025[[#This Row],[Relatiekorting percentage]])/100,Q1_2025[[#This Row],[Bruto - Rel.korting]])</f>
        <v>0</v>
      </c>
    </row>
    <row r="2528" spans="1:16" x14ac:dyDescent="0.3">
      <c r="A2528" t="s">
        <v>343</v>
      </c>
      <c r="B2528">
        <v>1001010</v>
      </c>
      <c r="C2528" t="s">
        <v>357</v>
      </c>
      <c r="D2528">
        <v>11</v>
      </c>
      <c r="E2528" s="10">
        <v>52.99</v>
      </c>
      <c r="F2528" s="10">
        <v>582.89</v>
      </c>
      <c r="G2528" s="10">
        <v>408.02</v>
      </c>
      <c r="H2528">
        <v>30</v>
      </c>
      <c r="I2528" s="10" t="str">
        <f>_xlfn.XLOOKUP(Q1_2025[[#This Row],[Artikelnr]],Artikel_prijzen[Artnr],Artikel_prijzen[Groep],"")</f>
        <v/>
      </c>
      <c r="J2528" s="10" t="str">
        <f>_xlfn.XLOOKUP(Q1_2025[[#This Row],[Artikelnr]],Artikel_prijzen[Artnr],Artikel_prijzen[Prijs 2025],"")</f>
        <v/>
      </c>
      <c r="K2528" s="10" t="str">
        <f>IF(Q1_2025[[#This Row],[Artikelprijs]]&lt;&gt;"",IF(Q1_2025[[#This Row],[Stuksprijs]]=Q1_2025[[#This Row],[Artikelprijs]],"Prijs gelijk","Prijs wijkt af"),"")</f>
        <v/>
      </c>
      <c r="L2528" s="10"/>
      <c r="N2528" s="10">
        <f>IF(Q1_2025[[#This Row],[Prijstype]]="Artikelprijs",Q1_2025[[#This Row],[Artikelprijs]],Q1_2025[[#This Row],[Stuksprijs]])</f>
        <v>52.99</v>
      </c>
      <c r="O2528" s="10">
        <f>IF(Q1_2025[[#This Row],[Prijstype]]="Artikelprijs",Q1_2025[[#This Row],[Artikelprijs]] * Q1_2025[[#This Row],[Besteld]],Q1_2025[[#This Row],[Brutobedrag]])</f>
        <v>582.89</v>
      </c>
      <c r="P2528" s="10">
        <f>IF(Q1_2025[[#This Row],[Prijstype]] = "Artikelprijs",Q1_2025[[#This Row],[Brutobedrag 2]]*(100-Q1_2025[[#This Row],[Relatiekorting percentage]])/100,Q1_2025[[#This Row],[Bruto - Rel.korting]])</f>
        <v>408.02</v>
      </c>
    </row>
    <row r="2529" spans="1:16" x14ac:dyDescent="0.3">
      <c r="A2529" t="s">
        <v>343</v>
      </c>
      <c r="B2529">
        <v>1009001</v>
      </c>
      <c r="C2529" t="s">
        <v>355</v>
      </c>
      <c r="D2529">
        <v>1</v>
      </c>
      <c r="E2529" s="10">
        <v>24.73</v>
      </c>
      <c r="F2529" s="10">
        <v>24.73</v>
      </c>
      <c r="G2529" s="10">
        <v>17.309999999999999</v>
      </c>
      <c r="H2529">
        <v>30</v>
      </c>
      <c r="I2529" s="10" t="str">
        <f>_xlfn.XLOOKUP(Q1_2025[[#This Row],[Artikelnr]],Artikel_prijzen[Artnr],Artikel_prijzen[Groep],"")</f>
        <v/>
      </c>
      <c r="J2529" s="10" t="str">
        <f>_xlfn.XLOOKUP(Q1_2025[[#This Row],[Artikelnr]],Artikel_prijzen[Artnr],Artikel_prijzen[Prijs 2025],"")</f>
        <v/>
      </c>
      <c r="K2529" s="10" t="str">
        <f>IF(Q1_2025[[#This Row],[Artikelprijs]]&lt;&gt;"",IF(Q1_2025[[#This Row],[Stuksprijs]]=Q1_2025[[#This Row],[Artikelprijs]],"Prijs gelijk","Prijs wijkt af"),"")</f>
        <v/>
      </c>
      <c r="L2529" s="10"/>
      <c r="N2529" s="10">
        <f>IF(Q1_2025[[#This Row],[Prijstype]]="Artikelprijs",Q1_2025[[#This Row],[Artikelprijs]],Q1_2025[[#This Row],[Stuksprijs]])</f>
        <v>24.73</v>
      </c>
      <c r="O2529" s="10">
        <f>IF(Q1_2025[[#This Row],[Prijstype]]="Artikelprijs",Q1_2025[[#This Row],[Artikelprijs]] * Q1_2025[[#This Row],[Besteld]],Q1_2025[[#This Row],[Brutobedrag]])</f>
        <v>24.73</v>
      </c>
      <c r="P2529" s="10">
        <f>IF(Q1_2025[[#This Row],[Prijstype]] = "Artikelprijs",Q1_2025[[#This Row],[Brutobedrag 2]]*(100-Q1_2025[[#This Row],[Relatiekorting percentage]])/100,Q1_2025[[#This Row],[Bruto - Rel.korting]])</f>
        <v>17.309999999999999</v>
      </c>
    </row>
    <row r="2530" spans="1:16" x14ac:dyDescent="0.3">
      <c r="A2530" t="s">
        <v>343</v>
      </c>
      <c r="B2530">
        <v>1002019</v>
      </c>
      <c r="C2530" t="s">
        <v>199</v>
      </c>
      <c r="D2530">
        <v>5</v>
      </c>
      <c r="E2530" s="10">
        <v>38.99</v>
      </c>
      <c r="F2530" s="10">
        <v>194.95</v>
      </c>
      <c r="G2530" s="10">
        <v>136.46</v>
      </c>
      <c r="H2530">
        <v>30</v>
      </c>
      <c r="I2530" s="10" t="str">
        <f>_xlfn.XLOOKUP(Q1_2025[[#This Row],[Artikelnr]],Artikel_prijzen[Artnr],Artikel_prijzen[Groep],"")</f>
        <v/>
      </c>
      <c r="J2530" s="10" t="str">
        <f>_xlfn.XLOOKUP(Q1_2025[[#This Row],[Artikelnr]],Artikel_prijzen[Artnr],Artikel_prijzen[Prijs 2025],"")</f>
        <v/>
      </c>
      <c r="K2530" s="10" t="str">
        <f>IF(Q1_2025[[#This Row],[Artikelprijs]]&lt;&gt;"",IF(Q1_2025[[#This Row],[Stuksprijs]]=Q1_2025[[#This Row],[Artikelprijs]],"Prijs gelijk","Prijs wijkt af"),"")</f>
        <v/>
      </c>
      <c r="L2530" s="10"/>
      <c r="N2530" s="10">
        <f>IF(Q1_2025[[#This Row],[Prijstype]]="Artikelprijs",Q1_2025[[#This Row],[Artikelprijs]],Q1_2025[[#This Row],[Stuksprijs]])</f>
        <v>38.99</v>
      </c>
      <c r="O2530" s="10">
        <f>IF(Q1_2025[[#This Row],[Prijstype]]="Artikelprijs",Q1_2025[[#This Row],[Artikelprijs]] * Q1_2025[[#This Row],[Besteld]],Q1_2025[[#This Row],[Brutobedrag]])</f>
        <v>194.95</v>
      </c>
      <c r="P2530" s="10">
        <f>IF(Q1_2025[[#This Row],[Prijstype]] = "Artikelprijs",Q1_2025[[#This Row],[Brutobedrag 2]]*(100-Q1_2025[[#This Row],[Relatiekorting percentage]])/100,Q1_2025[[#This Row],[Bruto - Rel.korting]])</f>
        <v>136.46</v>
      </c>
    </row>
    <row r="2531" spans="1:16" x14ac:dyDescent="0.3">
      <c r="A2531" t="s">
        <v>343</v>
      </c>
      <c r="B2531">
        <v>2004051</v>
      </c>
      <c r="C2531" t="s">
        <v>255</v>
      </c>
      <c r="D2531">
        <v>3</v>
      </c>
      <c r="E2531" s="10">
        <v>16.54</v>
      </c>
      <c r="F2531" s="10">
        <v>49.62</v>
      </c>
      <c r="G2531" s="10">
        <v>34.729999999999997</v>
      </c>
      <c r="H2531">
        <v>30</v>
      </c>
      <c r="I2531" s="10" t="str">
        <f>_xlfn.XLOOKUP(Q1_2025[[#This Row],[Artikelnr]],Artikel_prijzen[Artnr],Artikel_prijzen[Groep],"")</f>
        <v/>
      </c>
      <c r="J2531" s="10" t="str">
        <f>_xlfn.XLOOKUP(Q1_2025[[#This Row],[Artikelnr]],Artikel_prijzen[Artnr],Artikel_prijzen[Prijs 2025],"")</f>
        <v/>
      </c>
      <c r="K2531" s="10" t="str">
        <f>IF(Q1_2025[[#This Row],[Artikelprijs]]&lt;&gt;"",IF(Q1_2025[[#This Row],[Stuksprijs]]=Q1_2025[[#This Row],[Artikelprijs]],"Prijs gelijk","Prijs wijkt af"),"")</f>
        <v/>
      </c>
      <c r="L2531" s="10"/>
      <c r="N2531" s="10">
        <f>IF(Q1_2025[[#This Row],[Prijstype]]="Artikelprijs",Q1_2025[[#This Row],[Artikelprijs]],Q1_2025[[#This Row],[Stuksprijs]])</f>
        <v>16.54</v>
      </c>
      <c r="O2531" s="10">
        <f>IF(Q1_2025[[#This Row],[Prijstype]]="Artikelprijs",Q1_2025[[#This Row],[Artikelprijs]] * Q1_2025[[#This Row],[Besteld]],Q1_2025[[#This Row],[Brutobedrag]])</f>
        <v>49.62</v>
      </c>
      <c r="P2531" s="10">
        <f>IF(Q1_2025[[#This Row],[Prijstype]] = "Artikelprijs",Q1_2025[[#This Row],[Brutobedrag 2]]*(100-Q1_2025[[#This Row],[Relatiekorting percentage]])/100,Q1_2025[[#This Row],[Bruto - Rel.korting]])</f>
        <v>34.729999999999997</v>
      </c>
    </row>
    <row r="2532" spans="1:16" x14ac:dyDescent="0.3">
      <c r="A2532" t="s">
        <v>343</v>
      </c>
      <c r="B2532">
        <v>2004018</v>
      </c>
      <c r="C2532" t="s">
        <v>239</v>
      </c>
      <c r="D2532">
        <v>3</v>
      </c>
      <c r="E2532" s="10">
        <v>3.15</v>
      </c>
      <c r="F2532" s="10">
        <v>0</v>
      </c>
      <c r="G2532" s="10">
        <v>0</v>
      </c>
      <c r="H2532">
        <v>30</v>
      </c>
      <c r="I2532" s="10" t="str">
        <f>_xlfn.XLOOKUP(Q1_2025[[#This Row],[Artikelnr]],Artikel_prijzen[Artnr],Artikel_prijzen[Groep],"")</f>
        <v/>
      </c>
      <c r="J2532" s="10" t="str">
        <f>_xlfn.XLOOKUP(Q1_2025[[#This Row],[Artikelnr]],Artikel_prijzen[Artnr],Artikel_prijzen[Prijs 2025],"")</f>
        <v/>
      </c>
      <c r="K2532" s="10" t="str">
        <f>IF(Q1_2025[[#This Row],[Artikelprijs]]&lt;&gt;"",IF(Q1_2025[[#This Row],[Stuksprijs]]=Q1_2025[[#This Row],[Artikelprijs]],"Prijs gelijk","Prijs wijkt af"),"")</f>
        <v/>
      </c>
      <c r="L2532" s="10"/>
      <c r="N2532" s="10">
        <f>IF(Q1_2025[[#This Row],[Prijstype]]="Artikelprijs",Q1_2025[[#This Row],[Artikelprijs]],Q1_2025[[#This Row],[Stuksprijs]])</f>
        <v>3.15</v>
      </c>
      <c r="O2532" s="10">
        <f>IF(Q1_2025[[#This Row],[Prijstype]]="Artikelprijs",Q1_2025[[#This Row],[Artikelprijs]] * Q1_2025[[#This Row],[Besteld]],Q1_2025[[#This Row],[Brutobedrag]])</f>
        <v>0</v>
      </c>
      <c r="P2532" s="10">
        <f>IF(Q1_2025[[#This Row],[Prijstype]] = "Artikelprijs",Q1_2025[[#This Row],[Brutobedrag 2]]*(100-Q1_2025[[#This Row],[Relatiekorting percentage]])/100,Q1_2025[[#This Row],[Bruto - Rel.korting]])</f>
        <v>0</v>
      </c>
    </row>
    <row r="2533" spans="1:16" x14ac:dyDescent="0.3">
      <c r="A2533" t="s">
        <v>343</v>
      </c>
      <c r="B2533">
        <v>4001176</v>
      </c>
      <c r="C2533" t="s">
        <v>314</v>
      </c>
      <c r="D2533">
        <v>1</v>
      </c>
      <c r="E2533" s="10">
        <v>625</v>
      </c>
      <c r="F2533" s="10">
        <v>625</v>
      </c>
      <c r="G2533" s="10">
        <v>625</v>
      </c>
      <c r="H2533">
        <v>0</v>
      </c>
      <c r="I2533" s="10" t="str">
        <f>_xlfn.XLOOKUP(Q1_2025[[#This Row],[Artikelnr]],Artikel_prijzen[Artnr],Artikel_prijzen[Groep],"")</f>
        <v/>
      </c>
      <c r="J2533" s="10" t="str">
        <f>_xlfn.XLOOKUP(Q1_2025[[#This Row],[Artikelnr]],Artikel_prijzen[Artnr],Artikel_prijzen[Prijs 2025],"")</f>
        <v/>
      </c>
      <c r="K2533" s="10" t="str">
        <f>IF(Q1_2025[[#This Row],[Artikelprijs]]&lt;&gt;"",IF(Q1_2025[[#This Row],[Stuksprijs]]=Q1_2025[[#This Row],[Artikelprijs]],"Prijs gelijk","Prijs wijkt af"),"")</f>
        <v/>
      </c>
      <c r="L2533" s="10"/>
      <c r="N2533" s="10">
        <f>IF(Q1_2025[[#This Row],[Prijstype]]="Artikelprijs",Q1_2025[[#This Row],[Artikelprijs]],Q1_2025[[#This Row],[Stuksprijs]])</f>
        <v>625</v>
      </c>
      <c r="O2533" s="10">
        <f>IF(Q1_2025[[#This Row],[Prijstype]]="Artikelprijs",Q1_2025[[#This Row],[Artikelprijs]] * Q1_2025[[#This Row],[Besteld]],Q1_2025[[#This Row],[Brutobedrag]])</f>
        <v>625</v>
      </c>
      <c r="P2533" s="10">
        <f>IF(Q1_2025[[#This Row],[Prijstype]] = "Artikelprijs",Q1_2025[[#This Row],[Brutobedrag 2]]*(100-Q1_2025[[#This Row],[Relatiekorting percentage]])/100,Q1_2025[[#This Row],[Bruto - Rel.korting]])</f>
        <v>625</v>
      </c>
    </row>
    <row r="2534" spans="1:16" x14ac:dyDescent="0.3">
      <c r="A2534" t="s">
        <v>343</v>
      </c>
      <c r="B2534">
        <v>4001118</v>
      </c>
      <c r="C2534" t="s">
        <v>317</v>
      </c>
      <c r="D2534">
        <v>1</v>
      </c>
      <c r="E2534" s="10">
        <v>100</v>
      </c>
      <c r="F2534" s="10">
        <v>100</v>
      </c>
      <c r="G2534" s="10">
        <v>90</v>
      </c>
      <c r="H2534">
        <v>10</v>
      </c>
      <c r="I2534" s="10" t="str">
        <f>_xlfn.XLOOKUP(Q1_2025[[#This Row],[Artikelnr]],Artikel_prijzen[Artnr],Artikel_prijzen[Groep],"")</f>
        <v/>
      </c>
      <c r="J2534" s="10" t="str">
        <f>_xlfn.XLOOKUP(Q1_2025[[#This Row],[Artikelnr]],Artikel_prijzen[Artnr],Artikel_prijzen[Prijs 2025],"")</f>
        <v/>
      </c>
      <c r="K2534" s="10" t="str">
        <f>IF(Q1_2025[[#This Row],[Artikelprijs]]&lt;&gt;"",IF(Q1_2025[[#This Row],[Stuksprijs]]=Q1_2025[[#This Row],[Artikelprijs]],"Prijs gelijk","Prijs wijkt af"),"")</f>
        <v/>
      </c>
      <c r="L2534" s="10"/>
      <c r="N2534" s="10">
        <f>IF(Q1_2025[[#This Row],[Prijstype]]="Artikelprijs",Q1_2025[[#This Row],[Artikelprijs]],Q1_2025[[#This Row],[Stuksprijs]])</f>
        <v>100</v>
      </c>
      <c r="O2534" s="10">
        <f>IF(Q1_2025[[#This Row],[Prijstype]]="Artikelprijs",Q1_2025[[#This Row],[Artikelprijs]] * Q1_2025[[#This Row],[Besteld]],Q1_2025[[#This Row],[Brutobedrag]])</f>
        <v>100</v>
      </c>
      <c r="P2534" s="10">
        <f>IF(Q1_2025[[#This Row],[Prijstype]] = "Artikelprijs",Q1_2025[[#This Row],[Brutobedrag 2]]*(100-Q1_2025[[#This Row],[Relatiekorting percentage]])/100,Q1_2025[[#This Row],[Bruto - Rel.korting]])</f>
        <v>90</v>
      </c>
    </row>
    <row r="2535" spans="1:16" x14ac:dyDescent="0.3">
      <c r="A2535" t="s">
        <v>343</v>
      </c>
      <c r="B2535">
        <v>4001084</v>
      </c>
      <c r="C2535" t="s">
        <v>358</v>
      </c>
      <c r="D2535">
        <v>1</v>
      </c>
      <c r="E2535" s="10">
        <v>15.45</v>
      </c>
      <c r="F2535" s="10">
        <v>15.45</v>
      </c>
      <c r="G2535" s="10">
        <v>13.9</v>
      </c>
      <c r="H2535">
        <v>10</v>
      </c>
      <c r="I2535" s="10" t="str">
        <f>_xlfn.XLOOKUP(Q1_2025[[#This Row],[Artikelnr]],Artikel_prijzen[Artnr],Artikel_prijzen[Groep],"")</f>
        <v/>
      </c>
      <c r="J2535" s="10" t="str">
        <f>_xlfn.XLOOKUP(Q1_2025[[#This Row],[Artikelnr]],Artikel_prijzen[Artnr],Artikel_prijzen[Prijs 2025],"")</f>
        <v/>
      </c>
      <c r="K2535" s="10" t="str">
        <f>IF(Q1_2025[[#This Row],[Artikelprijs]]&lt;&gt;"",IF(Q1_2025[[#This Row],[Stuksprijs]]=Q1_2025[[#This Row],[Artikelprijs]],"Prijs gelijk","Prijs wijkt af"),"")</f>
        <v/>
      </c>
      <c r="L2535" s="10"/>
      <c r="N2535" s="10">
        <f>IF(Q1_2025[[#This Row],[Prijstype]]="Artikelprijs",Q1_2025[[#This Row],[Artikelprijs]],Q1_2025[[#This Row],[Stuksprijs]])</f>
        <v>15.45</v>
      </c>
      <c r="O2535" s="10">
        <f>IF(Q1_2025[[#This Row],[Prijstype]]="Artikelprijs",Q1_2025[[#This Row],[Artikelprijs]] * Q1_2025[[#This Row],[Besteld]],Q1_2025[[#This Row],[Brutobedrag]])</f>
        <v>15.45</v>
      </c>
      <c r="P2535" s="10">
        <f>IF(Q1_2025[[#This Row],[Prijstype]] = "Artikelprijs",Q1_2025[[#This Row],[Brutobedrag 2]]*(100-Q1_2025[[#This Row],[Relatiekorting percentage]])/100,Q1_2025[[#This Row],[Bruto - Rel.korting]])</f>
        <v>13.9</v>
      </c>
    </row>
    <row r="2536" spans="1:16" x14ac:dyDescent="0.3">
      <c r="A2536" t="s">
        <v>343</v>
      </c>
      <c r="B2536">
        <v>4001205</v>
      </c>
      <c r="C2536" t="s">
        <v>359</v>
      </c>
      <c r="D2536">
        <v>1</v>
      </c>
      <c r="E2536" s="10">
        <v>1698.3</v>
      </c>
      <c r="F2536" s="10">
        <v>1698.3</v>
      </c>
      <c r="G2536" s="10">
        <v>1528.47</v>
      </c>
      <c r="H2536">
        <v>10</v>
      </c>
      <c r="I2536" s="10" t="str">
        <f>_xlfn.XLOOKUP(Q1_2025[[#This Row],[Artikelnr]],Artikel_prijzen[Artnr],Artikel_prijzen[Groep],"")</f>
        <v/>
      </c>
      <c r="J2536" s="10" t="str">
        <f>_xlfn.XLOOKUP(Q1_2025[[#This Row],[Artikelnr]],Artikel_prijzen[Artnr],Artikel_prijzen[Prijs 2025],"")</f>
        <v/>
      </c>
      <c r="K2536" s="10" t="str">
        <f>IF(Q1_2025[[#This Row],[Artikelprijs]]&lt;&gt;"",IF(Q1_2025[[#This Row],[Stuksprijs]]=Q1_2025[[#This Row],[Artikelprijs]],"Prijs gelijk","Prijs wijkt af"),"")</f>
        <v/>
      </c>
      <c r="L2536" s="10"/>
      <c r="N2536" s="10">
        <f>IF(Q1_2025[[#This Row],[Prijstype]]="Artikelprijs",Q1_2025[[#This Row],[Artikelprijs]],Q1_2025[[#This Row],[Stuksprijs]])</f>
        <v>1698.3</v>
      </c>
      <c r="O2536" s="10">
        <f>IF(Q1_2025[[#This Row],[Prijstype]]="Artikelprijs",Q1_2025[[#This Row],[Artikelprijs]] * Q1_2025[[#This Row],[Besteld]],Q1_2025[[#This Row],[Brutobedrag]])</f>
        <v>1698.3</v>
      </c>
      <c r="P2536" s="10">
        <f>IF(Q1_2025[[#This Row],[Prijstype]] = "Artikelprijs",Q1_2025[[#This Row],[Brutobedrag 2]]*(100-Q1_2025[[#This Row],[Relatiekorting percentage]])/100,Q1_2025[[#This Row],[Bruto - Rel.korting]])</f>
        <v>1528.47</v>
      </c>
    </row>
    <row r="2537" spans="1:16" x14ac:dyDescent="0.3">
      <c r="A2537" t="s">
        <v>343</v>
      </c>
      <c r="B2537">
        <v>4001105</v>
      </c>
      <c r="C2537" t="s">
        <v>327</v>
      </c>
      <c r="D2537">
        <v>1</v>
      </c>
      <c r="E2537" s="10">
        <v>16</v>
      </c>
      <c r="F2537" s="10">
        <v>16</v>
      </c>
      <c r="G2537" s="10">
        <v>14.4</v>
      </c>
      <c r="H2537">
        <v>10</v>
      </c>
      <c r="I2537" s="10" t="str">
        <f>_xlfn.XLOOKUP(Q1_2025[[#This Row],[Artikelnr]],Artikel_prijzen[Artnr],Artikel_prijzen[Groep],"")</f>
        <v/>
      </c>
      <c r="J2537" s="10" t="str">
        <f>_xlfn.XLOOKUP(Q1_2025[[#This Row],[Artikelnr]],Artikel_prijzen[Artnr],Artikel_prijzen[Prijs 2025],"")</f>
        <v/>
      </c>
      <c r="K2537" s="10" t="str">
        <f>IF(Q1_2025[[#This Row],[Artikelprijs]]&lt;&gt;"",IF(Q1_2025[[#This Row],[Stuksprijs]]=Q1_2025[[#This Row],[Artikelprijs]],"Prijs gelijk","Prijs wijkt af"),"")</f>
        <v/>
      </c>
      <c r="L2537" s="10"/>
      <c r="N2537" s="10">
        <f>IF(Q1_2025[[#This Row],[Prijstype]]="Artikelprijs",Q1_2025[[#This Row],[Artikelprijs]],Q1_2025[[#This Row],[Stuksprijs]])</f>
        <v>16</v>
      </c>
      <c r="O2537" s="10">
        <f>IF(Q1_2025[[#This Row],[Prijstype]]="Artikelprijs",Q1_2025[[#This Row],[Artikelprijs]] * Q1_2025[[#This Row],[Besteld]],Q1_2025[[#This Row],[Brutobedrag]])</f>
        <v>16</v>
      </c>
      <c r="P2537" s="10">
        <f>IF(Q1_2025[[#This Row],[Prijstype]] = "Artikelprijs",Q1_2025[[#This Row],[Brutobedrag 2]]*(100-Q1_2025[[#This Row],[Relatiekorting percentage]])/100,Q1_2025[[#This Row],[Bruto - Rel.korting]])</f>
        <v>14.4</v>
      </c>
    </row>
    <row r="2538" spans="1:16" x14ac:dyDescent="0.3">
      <c r="A2538" t="s">
        <v>343</v>
      </c>
      <c r="B2538">
        <v>3001044</v>
      </c>
      <c r="C2538" t="s">
        <v>47</v>
      </c>
      <c r="D2538">
        <v>1</v>
      </c>
      <c r="E2538" s="10">
        <v>26.83</v>
      </c>
      <c r="F2538" s="10">
        <v>26.83</v>
      </c>
      <c r="G2538" s="10">
        <v>18.78</v>
      </c>
      <c r="H2538">
        <v>30</v>
      </c>
      <c r="I2538" s="10" t="str">
        <f>_xlfn.XLOOKUP(Q1_2025[[#This Row],[Artikelnr]],Artikel_prijzen[Artnr],Artikel_prijzen[Groep],"")</f>
        <v/>
      </c>
      <c r="J2538" s="10" t="str">
        <f>_xlfn.XLOOKUP(Q1_2025[[#This Row],[Artikelnr]],Artikel_prijzen[Artnr],Artikel_prijzen[Prijs 2025],"")</f>
        <v/>
      </c>
      <c r="K2538" s="10" t="str">
        <f>IF(Q1_2025[[#This Row],[Artikelprijs]]&lt;&gt;"",IF(Q1_2025[[#This Row],[Stuksprijs]]=Q1_2025[[#This Row],[Artikelprijs]],"Prijs gelijk","Prijs wijkt af"),"")</f>
        <v/>
      </c>
      <c r="L2538" s="10"/>
      <c r="N2538" s="10">
        <f>IF(Q1_2025[[#This Row],[Prijstype]]="Artikelprijs",Q1_2025[[#This Row],[Artikelprijs]],Q1_2025[[#This Row],[Stuksprijs]])</f>
        <v>26.83</v>
      </c>
      <c r="O2538" s="10">
        <f>IF(Q1_2025[[#This Row],[Prijstype]]="Artikelprijs",Q1_2025[[#This Row],[Artikelprijs]] * Q1_2025[[#This Row],[Besteld]],Q1_2025[[#This Row],[Brutobedrag]])</f>
        <v>26.83</v>
      </c>
      <c r="P2538" s="10">
        <f>IF(Q1_2025[[#This Row],[Prijstype]] = "Artikelprijs",Q1_2025[[#This Row],[Brutobedrag 2]]*(100-Q1_2025[[#This Row],[Relatiekorting percentage]])/100,Q1_2025[[#This Row],[Bruto - Rel.korting]])</f>
        <v>18.78</v>
      </c>
    </row>
    <row r="2539" spans="1:16" x14ac:dyDescent="0.3">
      <c r="A2539" t="s">
        <v>343</v>
      </c>
      <c r="B2539">
        <v>1008006</v>
      </c>
      <c r="C2539" t="s">
        <v>360</v>
      </c>
      <c r="D2539">
        <v>5</v>
      </c>
      <c r="E2539" s="10">
        <v>45.42</v>
      </c>
      <c r="F2539" s="10">
        <v>227.1</v>
      </c>
      <c r="G2539" s="10">
        <v>158.97</v>
      </c>
      <c r="H2539">
        <v>30</v>
      </c>
      <c r="I2539" s="10" t="str">
        <f>_xlfn.XLOOKUP(Q1_2025[[#This Row],[Artikelnr]],Artikel_prijzen[Artnr],Artikel_prijzen[Groep],"")</f>
        <v/>
      </c>
      <c r="J2539" s="10" t="str">
        <f>_xlfn.XLOOKUP(Q1_2025[[#This Row],[Artikelnr]],Artikel_prijzen[Artnr],Artikel_prijzen[Prijs 2025],"")</f>
        <v/>
      </c>
      <c r="K2539" s="10" t="str">
        <f>IF(Q1_2025[[#This Row],[Artikelprijs]]&lt;&gt;"",IF(Q1_2025[[#This Row],[Stuksprijs]]=Q1_2025[[#This Row],[Artikelprijs]],"Prijs gelijk","Prijs wijkt af"),"")</f>
        <v/>
      </c>
      <c r="L2539" s="10"/>
      <c r="N2539" s="10">
        <f>IF(Q1_2025[[#This Row],[Prijstype]]="Artikelprijs",Q1_2025[[#This Row],[Artikelprijs]],Q1_2025[[#This Row],[Stuksprijs]])</f>
        <v>45.42</v>
      </c>
      <c r="O2539" s="10">
        <f>IF(Q1_2025[[#This Row],[Prijstype]]="Artikelprijs",Q1_2025[[#This Row],[Artikelprijs]] * Q1_2025[[#This Row],[Besteld]],Q1_2025[[#This Row],[Brutobedrag]])</f>
        <v>227.1</v>
      </c>
      <c r="P2539" s="10">
        <f>IF(Q1_2025[[#This Row],[Prijstype]] = "Artikelprijs",Q1_2025[[#This Row],[Brutobedrag 2]]*(100-Q1_2025[[#This Row],[Relatiekorting percentage]])/100,Q1_2025[[#This Row],[Bruto - Rel.korting]])</f>
        <v>158.97</v>
      </c>
    </row>
    <row r="2540" spans="1:16" x14ac:dyDescent="0.3">
      <c r="A2540" t="s">
        <v>343</v>
      </c>
      <c r="B2540">
        <v>5101011</v>
      </c>
      <c r="C2540" t="s">
        <v>361</v>
      </c>
      <c r="D2540">
        <v>1</v>
      </c>
      <c r="E2540" s="10">
        <v>57.75</v>
      </c>
      <c r="F2540" s="10">
        <v>57.75</v>
      </c>
      <c r="G2540" s="10">
        <v>57.75</v>
      </c>
      <c r="H2540">
        <v>0</v>
      </c>
      <c r="I2540" s="10" t="str">
        <f>_xlfn.XLOOKUP(Q1_2025[[#This Row],[Artikelnr]],Artikel_prijzen[Artnr],Artikel_prijzen[Groep],"")</f>
        <v/>
      </c>
      <c r="J2540" s="10" t="str">
        <f>_xlfn.XLOOKUP(Q1_2025[[#This Row],[Artikelnr]],Artikel_prijzen[Artnr],Artikel_prijzen[Prijs 2025],"")</f>
        <v/>
      </c>
      <c r="K2540" s="10" t="str">
        <f>IF(Q1_2025[[#This Row],[Artikelprijs]]&lt;&gt;"",IF(Q1_2025[[#This Row],[Stuksprijs]]=Q1_2025[[#This Row],[Artikelprijs]],"Prijs gelijk","Prijs wijkt af"),"")</f>
        <v/>
      </c>
      <c r="L2540" s="10"/>
      <c r="N2540" s="10">
        <f>IF(Q1_2025[[#This Row],[Prijstype]]="Artikelprijs",Q1_2025[[#This Row],[Artikelprijs]],Q1_2025[[#This Row],[Stuksprijs]])</f>
        <v>57.75</v>
      </c>
      <c r="O2540" s="10">
        <f>IF(Q1_2025[[#This Row],[Prijstype]]="Artikelprijs",Q1_2025[[#This Row],[Artikelprijs]] * Q1_2025[[#This Row],[Besteld]],Q1_2025[[#This Row],[Brutobedrag]])</f>
        <v>57.75</v>
      </c>
      <c r="P2540" s="10">
        <f>IF(Q1_2025[[#This Row],[Prijstype]] = "Artikelprijs",Q1_2025[[#This Row],[Brutobedrag 2]]*(100-Q1_2025[[#This Row],[Relatiekorting percentage]])/100,Q1_2025[[#This Row],[Bruto - Rel.korting]])</f>
        <v>57.75</v>
      </c>
    </row>
    <row r="2541" spans="1:16" x14ac:dyDescent="0.3">
      <c r="A2541" t="s">
        <v>343</v>
      </c>
      <c r="B2541">
        <v>5031053</v>
      </c>
      <c r="C2541" t="s">
        <v>10</v>
      </c>
      <c r="D2541">
        <v>3</v>
      </c>
      <c r="E2541" s="10">
        <v>113.3</v>
      </c>
      <c r="F2541" s="10">
        <v>339.9</v>
      </c>
      <c r="G2541" s="10">
        <v>339.9</v>
      </c>
      <c r="H2541">
        <v>0</v>
      </c>
      <c r="I2541" s="10" t="str">
        <f>_xlfn.XLOOKUP(Q1_2025[[#This Row],[Artikelnr]],Artikel_prijzen[Artnr],Artikel_prijzen[Groep],"")</f>
        <v/>
      </c>
      <c r="J2541" s="10" t="str">
        <f>_xlfn.XLOOKUP(Q1_2025[[#This Row],[Artikelnr]],Artikel_prijzen[Artnr],Artikel_prijzen[Prijs 2025],"")</f>
        <v/>
      </c>
      <c r="K2541" s="10" t="str">
        <f>IF(Q1_2025[[#This Row],[Artikelprijs]]&lt;&gt;"",IF(Q1_2025[[#This Row],[Stuksprijs]]=Q1_2025[[#This Row],[Artikelprijs]],"Prijs gelijk","Prijs wijkt af"),"")</f>
        <v/>
      </c>
      <c r="L2541" s="10"/>
      <c r="N2541" s="10">
        <f>IF(Q1_2025[[#This Row],[Prijstype]]="Artikelprijs",Q1_2025[[#This Row],[Artikelprijs]],Q1_2025[[#This Row],[Stuksprijs]])</f>
        <v>113.3</v>
      </c>
      <c r="O2541" s="10">
        <f>IF(Q1_2025[[#This Row],[Prijstype]]="Artikelprijs",Q1_2025[[#This Row],[Artikelprijs]] * Q1_2025[[#This Row],[Besteld]],Q1_2025[[#This Row],[Brutobedrag]])</f>
        <v>339.9</v>
      </c>
      <c r="P2541" s="10">
        <f>IF(Q1_2025[[#This Row],[Prijstype]] = "Artikelprijs",Q1_2025[[#This Row],[Brutobedrag 2]]*(100-Q1_2025[[#This Row],[Relatiekorting percentage]])/100,Q1_2025[[#This Row],[Bruto - Rel.korting]])</f>
        <v>339.9</v>
      </c>
    </row>
    <row r="2542" spans="1:16" x14ac:dyDescent="0.3">
      <c r="A2542" t="s">
        <v>343</v>
      </c>
      <c r="B2542">
        <v>2002001</v>
      </c>
      <c r="C2542" t="s">
        <v>177</v>
      </c>
      <c r="D2542">
        <v>2</v>
      </c>
      <c r="E2542" s="10">
        <v>30</v>
      </c>
      <c r="F2542" s="10">
        <v>60</v>
      </c>
      <c r="G2542" s="10">
        <v>48</v>
      </c>
      <c r="H2542">
        <v>20</v>
      </c>
      <c r="I2542" s="10" t="str">
        <f>_xlfn.XLOOKUP(Q1_2025[[#This Row],[Artikelnr]],Artikel_prijzen[Artnr],Artikel_prijzen[Groep],"")</f>
        <v/>
      </c>
      <c r="J2542" s="10" t="str">
        <f>_xlfn.XLOOKUP(Q1_2025[[#This Row],[Artikelnr]],Artikel_prijzen[Artnr],Artikel_prijzen[Prijs 2025],"")</f>
        <v/>
      </c>
      <c r="K2542" s="10" t="str">
        <f>IF(Q1_2025[[#This Row],[Artikelprijs]]&lt;&gt;"",IF(Q1_2025[[#This Row],[Stuksprijs]]=Q1_2025[[#This Row],[Artikelprijs]],"Prijs gelijk","Prijs wijkt af"),"")</f>
        <v/>
      </c>
      <c r="L2542" s="10"/>
      <c r="N2542" s="10">
        <f>IF(Q1_2025[[#This Row],[Prijstype]]="Artikelprijs",Q1_2025[[#This Row],[Artikelprijs]],Q1_2025[[#This Row],[Stuksprijs]])</f>
        <v>30</v>
      </c>
      <c r="O2542" s="10">
        <f>IF(Q1_2025[[#This Row],[Prijstype]]="Artikelprijs",Q1_2025[[#This Row],[Artikelprijs]] * Q1_2025[[#This Row],[Besteld]],Q1_2025[[#This Row],[Brutobedrag]])</f>
        <v>60</v>
      </c>
      <c r="P2542" s="10">
        <f>IF(Q1_2025[[#This Row],[Prijstype]] = "Artikelprijs",Q1_2025[[#This Row],[Brutobedrag 2]]*(100-Q1_2025[[#This Row],[Relatiekorting percentage]])/100,Q1_2025[[#This Row],[Bruto - Rel.korting]])</f>
        <v>48</v>
      </c>
    </row>
    <row r="2543" spans="1:16" x14ac:dyDescent="0.3">
      <c r="A2543" t="s">
        <v>343</v>
      </c>
      <c r="B2543">
        <v>2002096</v>
      </c>
      <c r="C2543" t="s">
        <v>26</v>
      </c>
      <c r="D2543">
        <v>2</v>
      </c>
      <c r="E2543" s="10">
        <v>29.75</v>
      </c>
      <c r="F2543" s="10">
        <v>59.5</v>
      </c>
      <c r="G2543" s="10">
        <v>47.6</v>
      </c>
      <c r="H2543">
        <v>20</v>
      </c>
      <c r="I2543" s="10" t="str">
        <f>_xlfn.XLOOKUP(Q1_2025[[#This Row],[Artikelnr]],Artikel_prijzen[Artnr],Artikel_prijzen[Groep],"")</f>
        <v/>
      </c>
      <c r="J2543" s="10" t="str">
        <f>_xlfn.XLOOKUP(Q1_2025[[#This Row],[Artikelnr]],Artikel_prijzen[Artnr],Artikel_prijzen[Prijs 2025],"")</f>
        <v/>
      </c>
      <c r="K2543" s="10" t="str">
        <f>IF(Q1_2025[[#This Row],[Artikelprijs]]&lt;&gt;"",IF(Q1_2025[[#This Row],[Stuksprijs]]=Q1_2025[[#This Row],[Artikelprijs]],"Prijs gelijk","Prijs wijkt af"),"")</f>
        <v/>
      </c>
      <c r="L2543" s="10"/>
      <c r="N2543" s="10">
        <f>IF(Q1_2025[[#This Row],[Prijstype]]="Artikelprijs",Q1_2025[[#This Row],[Artikelprijs]],Q1_2025[[#This Row],[Stuksprijs]])</f>
        <v>29.75</v>
      </c>
      <c r="O2543" s="10">
        <f>IF(Q1_2025[[#This Row],[Prijstype]]="Artikelprijs",Q1_2025[[#This Row],[Artikelprijs]] * Q1_2025[[#This Row],[Besteld]],Q1_2025[[#This Row],[Brutobedrag]])</f>
        <v>59.5</v>
      </c>
      <c r="P2543" s="10">
        <f>IF(Q1_2025[[#This Row],[Prijstype]] = "Artikelprijs",Q1_2025[[#This Row],[Brutobedrag 2]]*(100-Q1_2025[[#This Row],[Relatiekorting percentage]])/100,Q1_2025[[#This Row],[Bruto - Rel.korting]])</f>
        <v>47.6</v>
      </c>
    </row>
    <row r="2544" spans="1:16" x14ac:dyDescent="0.3">
      <c r="A2544" t="s">
        <v>343</v>
      </c>
      <c r="B2544">
        <v>1007051</v>
      </c>
      <c r="C2544" t="s">
        <v>54</v>
      </c>
      <c r="D2544">
        <v>8</v>
      </c>
      <c r="E2544" s="10">
        <v>88.57</v>
      </c>
      <c r="F2544" s="10">
        <v>708.56</v>
      </c>
      <c r="G2544" s="10">
        <v>566.85</v>
      </c>
      <c r="H2544">
        <v>20</v>
      </c>
      <c r="I2544" s="10" t="str">
        <f>_xlfn.XLOOKUP(Q1_2025[[#This Row],[Artikelnr]],Artikel_prijzen[Artnr],Artikel_prijzen[Groep],"")</f>
        <v/>
      </c>
      <c r="J2544" s="10" t="str">
        <f>_xlfn.XLOOKUP(Q1_2025[[#This Row],[Artikelnr]],Artikel_prijzen[Artnr],Artikel_prijzen[Prijs 2025],"")</f>
        <v/>
      </c>
      <c r="K2544" s="10" t="str">
        <f>IF(Q1_2025[[#This Row],[Artikelprijs]]&lt;&gt;"",IF(Q1_2025[[#This Row],[Stuksprijs]]=Q1_2025[[#This Row],[Artikelprijs]],"Prijs gelijk","Prijs wijkt af"),"")</f>
        <v/>
      </c>
      <c r="L2544" s="10"/>
      <c r="N2544" s="10">
        <f>IF(Q1_2025[[#This Row],[Prijstype]]="Artikelprijs",Q1_2025[[#This Row],[Artikelprijs]],Q1_2025[[#This Row],[Stuksprijs]])</f>
        <v>88.57</v>
      </c>
      <c r="O2544" s="10">
        <f>IF(Q1_2025[[#This Row],[Prijstype]]="Artikelprijs",Q1_2025[[#This Row],[Artikelprijs]] * Q1_2025[[#This Row],[Besteld]],Q1_2025[[#This Row],[Brutobedrag]])</f>
        <v>708.56</v>
      </c>
      <c r="P2544" s="10">
        <f>IF(Q1_2025[[#This Row],[Prijstype]] = "Artikelprijs",Q1_2025[[#This Row],[Brutobedrag 2]]*(100-Q1_2025[[#This Row],[Relatiekorting percentage]])/100,Q1_2025[[#This Row],[Bruto - Rel.korting]])</f>
        <v>566.85</v>
      </c>
    </row>
    <row r="2545" spans="1:16" x14ac:dyDescent="0.3">
      <c r="A2545" t="s">
        <v>343</v>
      </c>
      <c r="B2545">
        <v>5030229</v>
      </c>
      <c r="C2545" t="s">
        <v>18</v>
      </c>
      <c r="D2545">
        <v>4</v>
      </c>
      <c r="E2545" s="10">
        <v>303.85000000000002</v>
      </c>
      <c r="F2545" s="10">
        <v>1215.4000000000001</v>
      </c>
      <c r="G2545" s="10">
        <v>1215.4000000000001</v>
      </c>
      <c r="H2545">
        <v>0</v>
      </c>
      <c r="I2545" s="10" t="str">
        <f>_xlfn.XLOOKUP(Q1_2025[[#This Row],[Artikelnr]],Artikel_prijzen[Artnr],Artikel_prijzen[Groep],"")</f>
        <v>Rigging</v>
      </c>
      <c r="J2545" s="10">
        <f>_xlfn.XLOOKUP(Q1_2025[[#This Row],[Artikelnr]],Artikel_prijzen[Artnr],Artikel_prijzen[Prijs 2025],"")</f>
        <v>295</v>
      </c>
      <c r="K2545" s="10" t="str">
        <f>IF(Q1_2025[[#This Row],[Artikelprijs]]&lt;&gt;"",IF(Q1_2025[[#This Row],[Stuksprijs]]=Q1_2025[[#This Row],[Artikelprijs]],"Prijs gelijk","Prijs wijkt af"),"")</f>
        <v>Prijs wijkt af</v>
      </c>
      <c r="L2545" s="10"/>
      <c r="M2545" t="s">
        <v>536</v>
      </c>
      <c r="N2545" s="10">
        <f>IF(Q1_2025[[#This Row],[Prijstype]]="Artikelprijs",Q1_2025[[#This Row],[Artikelprijs]],Q1_2025[[#This Row],[Stuksprijs]])</f>
        <v>295</v>
      </c>
      <c r="O2545" s="10">
        <f>IF(Q1_2025[[#This Row],[Prijstype]]="Artikelprijs",Q1_2025[[#This Row],[Artikelprijs]] * Q1_2025[[#This Row],[Besteld]],Q1_2025[[#This Row],[Brutobedrag]])</f>
        <v>1180</v>
      </c>
      <c r="P2545" s="10">
        <f>IF(Q1_2025[[#This Row],[Prijstype]] = "Artikelprijs",Q1_2025[[#This Row],[Brutobedrag 2]]*(100-Q1_2025[[#This Row],[Relatiekorting percentage]])/100,Q1_2025[[#This Row],[Bruto - Rel.korting]])</f>
        <v>1180</v>
      </c>
    </row>
    <row r="2546" spans="1:16" x14ac:dyDescent="0.3">
      <c r="A2546" t="s">
        <v>343</v>
      </c>
      <c r="B2546">
        <v>5030232</v>
      </c>
      <c r="C2546" t="s">
        <v>116</v>
      </c>
      <c r="D2546">
        <v>1</v>
      </c>
      <c r="E2546" s="10">
        <v>144.19999999999999</v>
      </c>
      <c r="F2546" s="10">
        <v>144.19999999999999</v>
      </c>
      <c r="G2546" s="10">
        <v>144.19999999999999</v>
      </c>
      <c r="H2546">
        <v>0</v>
      </c>
      <c r="I2546" s="10" t="str">
        <f>_xlfn.XLOOKUP(Q1_2025[[#This Row],[Artikelnr]],Artikel_prijzen[Artnr],Artikel_prijzen[Groep],"")</f>
        <v>Rigging</v>
      </c>
      <c r="J2546" s="10">
        <f>_xlfn.XLOOKUP(Q1_2025[[#This Row],[Artikelnr]],Artikel_prijzen[Artnr],Artikel_prijzen[Prijs 2025],"")</f>
        <v>140</v>
      </c>
      <c r="K2546" s="10" t="str">
        <f>IF(Q1_2025[[#This Row],[Artikelprijs]]&lt;&gt;"",IF(Q1_2025[[#This Row],[Stuksprijs]]=Q1_2025[[#This Row],[Artikelprijs]],"Prijs gelijk","Prijs wijkt af"),"")</f>
        <v>Prijs wijkt af</v>
      </c>
      <c r="L2546" s="10"/>
      <c r="M2546" t="s">
        <v>536</v>
      </c>
      <c r="N2546" s="10">
        <f>IF(Q1_2025[[#This Row],[Prijstype]]="Artikelprijs",Q1_2025[[#This Row],[Artikelprijs]],Q1_2025[[#This Row],[Stuksprijs]])</f>
        <v>140</v>
      </c>
      <c r="O2546" s="10">
        <f>IF(Q1_2025[[#This Row],[Prijstype]]="Artikelprijs",Q1_2025[[#This Row],[Artikelprijs]] * Q1_2025[[#This Row],[Besteld]],Q1_2025[[#This Row],[Brutobedrag]])</f>
        <v>140</v>
      </c>
      <c r="P2546" s="10">
        <f>IF(Q1_2025[[#This Row],[Prijstype]] = "Artikelprijs",Q1_2025[[#This Row],[Brutobedrag 2]]*(100-Q1_2025[[#This Row],[Relatiekorting percentage]])/100,Q1_2025[[#This Row],[Bruto - Rel.korting]])</f>
        <v>140</v>
      </c>
    </row>
    <row r="2547" spans="1:16" x14ac:dyDescent="0.3">
      <c r="A2547" t="s">
        <v>343</v>
      </c>
      <c r="B2547">
        <v>3001046</v>
      </c>
      <c r="C2547" t="s">
        <v>61</v>
      </c>
      <c r="D2547">
        <v>8</v>
      </c>
      <c r="E2547" s="10">
        <v>3.5</v>
      </c>
      <c r="F2547" s="10">
        <v>0</v>
      </c>
      <c r="G2547" s="10">
        <v>0</v>
      </c>
      <c r="H2547">
        <v>20</v>
      </c>
      <c r="I2547" s="10" t="str">
        <f>_xlfn.XLOOKUP(Q1_2025[[#This Row],[Artikelnr]],Artikel_prijzen[Artnr],Artikel_prijzen[Groep],"")</f>
        <v/>
      </c>
      <c r="J2547" s="10" t="str">
        <f>_xlfn.XLOOKUP(Q1_2025[[#This Row],[Artikelnr]],Artikel_prijzen[Artnr],Artikel_prijzen[Prijs 2025],"")</f>
        <v/>
      </c>
      <c r="K2547" s="10" t="str">
        <f>IF(Q1_2025[[#This Row],[Artikelprijs]]&lt;&gt;"",IF(Q1_2025[[#This Row],[Stuksprijs]]=Q1_2025[[#This Row],[Artikelprijs]],"Prijs gelijk","Prijs wijkt af"),"")</f>
        <v/>
      </c>
      <c r="L2547" s="10"/>
      <c r="N2547" s="10">
        <f>IF(Q1_2025[[#This Row],[Prijstype]]="Artikelprijs",Q1_2025[[#This Row],[Artikelprijs]],Q1_2025[[#This Row],[Stuksprijs]])</f>
        <v>3.5</v>
      </c>
      <c r="O2547" s="10">
        <f>IF(Q1_2025[[#This Row],[Prijstype]]="Artikelprijs",Q1_2025[[#This Row],[Artikelprijs]] * Q1_2025[[#This Row],[Besteld]],Q1_2025[[#This Row],[Brutobedrag]])</f>
        <v>0</v>
      </c>
      <c r="P2547" s="10">
        <f>IF(Q1_2025[[#This Row],[Prijstype]] = "Artikelprijs",Q1_2025[[#This Row],[Brutobedrag 2]]*(100-Q1_2025[[#This Row],[Relatiekorting percentage]])/100,Q1_2025[[#This Row],[Bruto - Rel.korting]])</f>
        <v>0</v>
      </c>
    </row>
    <row r="2548" spans="1:16" x14ac:dyDescent="0.3">
      <c r="A2548" t="s">
        <v>343</v>
      </c>
      <c r="B2548">
        <v>3001035</v>
      </c>
      <c r="C2548" t="s">
        <v>62</v>
      </c>
      <c r="D2548">
        <v>2</v>
      </c>
      <c r="E2548" s="10">
        <v>2</v>
      </c>
      <c r="F2548" s="10">
        <v>0</v>
      </c>
      <c r="G2548" s="10">
        <v>0</v>
      </c>
      <c r="H2548">
        <v>20</v>
      </c>
      <c r="I2548" s="10" t="str">
        <f>_xlfn.XLOOKUP(Q1_2025[[#This Row],[Artikelnr]],Artikel_prijzen[Artnr],Artikel_prijzen[Groep],"")</f>
        <v/>
      </c>
      <c r="J2548" s="10" t="str">
        <f>_xlfn.XLOOKUP(Q1_2025[[#This Row],[Artikelnr]],Artikel_prijzen[Artnr],Artikel_prijzen[Prijs 2025],"")</f>
        <v/>
      </c>
      <c r="K2548" s="10" t="str">
        <f>IF(Q1_2025[[#This Row],[Artikelprijs]]&lt;&gt;"",IF(Q1_2025[[#This Row],[Stuksprijs]]=Q1_2025[[#This Row],[Artikelprijs]],"Prijs gelijk","Prijs wijkt af"),"")</f>
        <v/>
      </c>
      <c r="L2548" s="10"/>
      <c r="N2548" s="10">
        <f>IF(Q1_2025[[#This Row],[Prijstype]]="Artikelprijs",Q1_2025[[#This Row],[Artikelprijs]],Q1_2025[[#This Row],[Stuksprijs]])</f>
        <v>2</v>
      </c>
      <c r="O2548" s="10">
        <f>IF(Q1_2025[[#This Row],[Prijstype]]="Artikelprijs",Q1_2025[[#This Row],[Artikelprijs]] * Q1_2025[[#This Row],[Besteld]],Q1_2025[[#This Row],[Brutobedrag]])</f>
        <v>0</v>
      </c>
      <c r="P2548" s="10">
        <f>IF(Q1_2025[[#This Row],[Prijstype]] = "Artikelprijs",Q1_2025[[#This Row],[Brutobedrag 2]]*(100-Q1_2025[[#This Row],[Relatiekorting percentage]])/100,Q1_2025[[#This Row],[Bruto - Rel.korting]])</f>
        <v>0</v>
      </c>
    </row>
    <row r="2549" spans="1:16" x14ac:dyDescent="0.3">
      <c r="A2549" t="s">
        <v>343</v>
      </c>
      <c r="B2549">
        <v>3001036</v>
      </c>
      <c r="C2549" t="s">
        <v>63</v>
      </c>
      <c r="D2549">
        <v>8</v>
      </c>
      <c r="E2549" s="10">
        <v>3</v>
      </c>
      <c r="F2549" s="10">
        <v>0</v>
      </c>
      <c r="G2549" s="10">
        <v>0</v>
      </c>
      <c r="H2549">
        <v>20</v>
      </c>
      <c r="I2549" s="10" t="str">
        <f>_xlfn.XLOOKUP(Q1_2025[[#This Row],[Artikelnr]],Artikel_prijzen[Artnr],Artikel_prijzen[Groep],"")</f>
        <v/>
      </c>
      <c r="J2549" s="10" t="str">
        <f>_xlfn.XLOOKUP(Q1_2025[[#This Row],[Artikelnr]],Artikel_prijzen[Artnr],Artikel_prijzen[Prijs 2025],"")</f>
        <v/>
      </c>
      <c r="K2549" s="10" t="str">
        <f>IF(Q1_2025[[#This Row],[Artikelprijs]]&lt;&gt;"",IF(Q1_2025[[#This Row],[Stuksprijs]]=Q1_2025[[#This Row],[Artikelprijs]],"Prijs gelijk","Prijs wijkt af"),"")</f>
        <v/>
      </c>
      <c r="L2549" s="10"/>
      <c r="N2549" s="10">
        <f>IF(Q1_2025[[#This Row],[Prijstype]]="Artikelprijs",Q1_2025[[#This Row],[Artikelprijs]],Q1_2025[[#This Row],[Stuksprijs]])</f>
        <v>3</v>
      </c>
      <c r="O2549" s="10">
        <f>IF(Q1_2025[[#This Row],[Prijstype]]="Artikelprijs",Q1_2025[[#This Row],[Artikelprijs]] * Q1_2025[[#This Row],[Besteld]],Q1_2025[[#This Row],[Brutobedrag]])</f>
        <v>0</v>
      </c>
      <c r="P2549" s="10">
        <f>IF(Q1_2025[[#This Row],[Prijstype]] = "Artikelprijs",Q1_2025[[#This Row],[Brutobedrag 2]]*(100-Q1_2025[[#This Row],[Relatiekorting percentage]])/100,Q1_2025[[#This Row],[Bruto - Rel.korting]])</f>
        <v>0</v>
      </c>
    </row>
    <row r="2550" spans="1:16" x14ac:dyDescent="0.3">
      <c r="A2550" t="s">
        <v>343</v>
      </c>
      <c r="B2550">
        <v>3001044</v>
      </c>
      <c r="C2550" t="s">
        <v>47</v>
      </c>
      <c r="D2550">
        <v>1</v>
      </c>
      <c r="E2550" s="10">
        <v>26.83</v>
      </c>
      <c r="F2550" s="10">
        <v>0</v>
      </c>
      <c r="G2550" s="10">
        <v>0</v>
      </c>
      <c r="H2550">
        <v>20</v>
      </c>
      <c r="I2550" s="10" t="str">
        <f>_xlfn.XLOOKUP(Q1_2025[[#This Row],[Artikelnr]],Artikel_prijzen[Artnr],Artikel_prijzen[Groep],"")</f>
        <v/>
      </c>
      <c r="J2550" s="10" t="str">
        <f>_xlfn.XLOOKUP(Q1_2025[[#This Row],[Artikelnr]],Artikel_prijzen[Artnr],Artikel_prijzen[Prijs 2025],"")</f>
        <v/>
      </c>
      <c r="K2550" s="10" t="str">
        <f>IF(Q1_2025[[#This Row],[Artikelprijs]]&lt;&gt;"",IF(Q1_2025[[#This Row],[Stuksprijs]]=Q1_2025[[#This Row],[Artikelprijs]],"Prijs gelijk","Prijs wijkt af"),"")</f>
        <v/>
      </c>
      <c r="L2550" s="10"/>
      <c r="N2550" s="10">
        <f>IF(Q1_2025[[#This Row],[Prijstype]]="Artikelprijs",Q1_2025[[#This Row],[Artikelprijs]],Q1_2025[[#This Row],[Stuksprijs]])</f>
        <v>26.83</v>
      </c>
      <c r="O2550" s="10">
        <f>IF(Q1_2025[[#This Row],[Prijstype]]="Artikelprijs",Q1_2025[[#This Row],[Artikelprijs]] * Q1_2025[[#This Row],[Besteld]],Q1_2025[[#This Row],[Brutobedrag]])</f>
        <v>0</v>
      </c>
      <c r="P2550" s="10">
        <f>IF(Q1_2025[[#This Row],[Prijstype]] = "Artikelprijs",Q1_2025[[#This Row],[Brutobedrag 2]]*(100-Q1_2025[[#This Row],[Relatiekorting percentage]])/100,Q1_2025[[#This Row],[Bruto - Rel.korting]])</f>
        <v>0</v>
      </c>
    </row>
    <row r="2551" spans="1:16" x14ac:dyDescent="0.3">
      <c r="A2551" t="s">
        <v>343</v>
      </c>
      <c r="B2551">
        <v>3001045</v>
      </c>
      <c r="C2551" t="s">
        <v>71</v>
      </c>
      <c r="D2551">
        <v>1</v>
      </c>
      <c r="E2551" s="10">
        <v>5</v>
      </c>
      <c r="F2551" s="10">
        <v>0</v>
      </c>
      <c r="G2551" s="10">
        <v>0</v>
      </c>
      <c r="H2551">
        <v>20</v>
      </c>
      <c r="I2551" s="10" t="str">
        <f>_xlfn.XLOOKUP(Q1_2025[[#This Row],[Artikelnr]],Artikel_prijzen[Artnr],Artikel_prijzen[Groep],"")</f>
        <v/>
      </c>
      <c r="J2551" s="10" t="str">
        <f>_xlfn.XLOOKUP(Q1_2025[[#This Row],[Artikelnr]],Artikel_prijzen[Artnr],Artikel_prijzen[Prijs 2025],"")</f>
        <v/>
      </c>
      <c r="K2551" s="10" t="str">
        <f>IF(Q1_2025[[#This Row],[Artikelprijs]]&lt;&gt;"",IF(Q1_2025[[#This Row],[Stuksprijs]]=Q1_2025[[#This Row],[Artikelprijs]],"Prijs gelijk","Prijs wijkt af"),"")</f>
        <v/>
      </c>
      <c r="L2551" s="10"/>
      <c r="N2551" s="10">
        <f>IF(Q1_2025[[#This Row],[Prijstype]]="Artikelprijs",Q1_2025[[#This Row],[Artikelprijs]],Q1_2025[[#This Row],[Stuksprijs]])</f>
        <v>5</v>
      </c>
      <c r="O2551" s="10">
        <f>IF(Q1_2025[[#This Row],[Prijstype]]="Artikelprijs",Q1_2025[[#This Row],[Artikelprijs]] * Q1_2025[[#This Row],[Besteld]],Q1_2025[[#This Row],[Brutobedrag]])</f>
        <v>0</v>
      </c>
      <c r="P2551" s="10">
        <f>IF(Q1_2025[[#This Row],[Prijstype]] = "Artikelprijs",Q1_2025[[#This Row],[Brutobedrag 2]]*(100-Q1_2025[[#This Row],[Relatiekorting percentage]])/100,Q1_2025[[#This Row],[Bruto - Rel.korting]])</f>
        <v>0</v>
      </c>
    </row>
    <row r="2552" spans="1:16" x14ac:dyDescent="0.3">
      <c r="A2552" t="s">
        <v>343</v>
      </c>
      <c r="B2552">
        <v>2004036</v>
      </c>
      <c r="C2552" t="s">
        <v>96</v>
      </c>
      <c r="D2552">
        <v>4</v>
      </c>
      <c r="E2552" s="10">
        <v>17.5</v>
      </c>
      <c r="F2552" s="10">
        <v>70</v>
      </c>
      <c r="G2552" s="10">
        <v>70</v>
      </c>
      <c r="H2552">
        <v>0</v>
      </c>
      <c r="I2552" s="10" t="str">
        <f>_xlfn.XLOOKUP(Q1_2025[[#This Row],[Artikelnr]],Artikel_prijzen[Artnr],Artikel_prijzen[Groep],"")</f>
        <v/>
      </c>
      <c r="J2552" s="10" t="str">
        <f>_xlfn.XLOOKUP(Q1_2025[[#This Row],[Artikelnr]],Artikel_prijzen[Artnr],Artikel_prijzen[Prijs 2025],"")</f>
        <v/>
      </c>
      <c r="K2552" s="10" t="str">
        <f>IF(Q1_2025[[#This Row],[Artikelprijs]]&lt;&gt;"",IF(Q1_2025[[#This Row],[Stuksprijs]]=Q1_2025[[#This Row],[Artikelprijs]],"Prijs gelijk","Prijs wijkt af"),"")</f>
        <v/>
      </c>
      <c r="L2552" s="10"/>
      <c r="N2552" s="10">
        <f>IF(Q1_2025[[#This Row],[Prijstype]]="Artikelprijs",Q1_2025[[#This Row],[Artikelprijs]],Q1_2025[[#This Row],[Stuksprijs]])</f>
        <v>17.5</v>
      </c>
      <c r="O2552" s="10">
        <f>IF(Q1_2025[[#This Row],[Prijstype]]="Artikelprijs",Q1_2025[[#This Row],[Artikelprijs]] * Q1_2025[[#This Row],[Besteld]],Q1_2025[[#This Row],[Brutobedrag]])</f>
        <v>70</v>
      </c>
      <c r="P2552" s="10">
        <f>IF(Q1_2025[[#This Row],[Prijstype]] = "Artikelprijs",Q1_2025[[#This Row],[Brutobedrag 2]]*(100-Q1_2025[[#This Row],[Relatiekorting percentage]])/100,Q1_2025[[#This Row],[Bruto - Rel.korting]])</f>
        <v>70</v>
      </c>
    </row>
    <row r="2553" spans="1:16" x14ac:dyDescent="0.3">
      <c r="A2553" t="s">
        <v>343</v>
      </c>
      <c r="B2553">
        <v>2004021</v>
      </c>
      <c r="C2553" t="s">
        <v>44</v>
      </c>
      <c r="D2553">
        <v>8</v>
      </c>
      <c r="E2553" s="10">
        <v>16.22</v>
      </c>
      <c r="F2553" s="10">
        <v>129.76</v>
      </c>
      <c r="G2553" s="10">
        <v>129.76</v>
      </c>
      <c r="H2553">
        <v>0</v>
      </c>
      <c r="I2553" s="10" t="str">
        <f>_xlfn.XLOOKUP(Q1_2025[[#This Row],[Artikelnr]],Artikel_prijzen[Artnr],Artikel_prijzen[Groep],"")</f>
        <v/>
      </c>
      <c r="J2553" s="10" t="str">
        <f>_xlfn.XLOOKUP(Q1_2025[[#This Row],[Artikelnr]],Artikel_prijzen[Artnr],Artikel_prijzen[Prijs 2025],"")</f>
        <v/>
      </c>
      <c r="K2553" s="10" t="str">
        <f>IF(Q1_2025[[#This Row],[Artikelprijs]]&lt;&gt;"",IF(Q1_2025[[#This Row],[Stuksprijs]]=Q1_2025[[#This Row],[Artikelprijs]],"Prijs gelijk","Prijs wijkt af"),"")</f>
        <v/>
      </c>
      <c r="L2553" s="10"/>
      <c r="N2553" s="10">
        <f>IF(Q1_2025[[#This Row],[Prijstype]]="Artikelprijs",Q1_2025[[#This Row],[Artikelprijs]],Q1_2025[[#This Row],[Stuksprijs]])</f>
        <v>16.22</v>
      </c>
      <c r="O2553" s="10">
        <f>IF(Q1_2025[[#This Row],[Prijstype]]="Artikelprijs",Q1_2025[[#This Row],[Artikelprijs]] * Q1_2025[[#This Row],[Besteld]],Q1_2025[[#This Row],[Brutobedrag]])</f>
        <v>129.76</v>
      </c>
      <c r="P2553" s="10">
        <f>IF(Q1_2025[[#This Row],[Prijstype]] = "Artikelprijs",Q1_2025[[#This Row],[Brutobedrag 2]]*(100-Q1_2025[[#This Row],[Relatiekorting percentage]])/100,Q1_2025[[#This Row],[Bruto - Rel.korting]])</f>
        <v>129.76</v>
      </c>
    </row>
    <row r="2554" spans="1:16" x14ac:dyDescent="0.3">
      <c r="A2554" t="s">
        <v>343</v>
      </c>
      <c r="B2554">
        <v>5040001</v>
      </c>
      <c r="C2554" t="s">
        <v>362</v>
      </c>
      <c r="D2554">
        <v>4</v>
      </c>
      <c r="E2554" s="10">
        <v>125</v>
      </c>
      <c r="F2554" s="10">
        <v>500</v>
      </c>
      <c r="G2554" s="10">
        <v>500</v>
      </c>
      <c r="H2554">
        <v>0</v>
      </c>
      <c r="I2554" s="10" t="str">
        <f>_xlfn.XLOOKUP(Q1_2025[[#This Row],[Artikelnr]],Artikel_prijzen[Artnr],Artikel_prijzen[Groep],"")</f>
        <v>AV</v>
      </c>
      <c r="J2554" s="10">
        <f>_xlfn.XLOOKUP(Q1_2025[[#This Row],[Artikelnr]],Artikel_prijzen[Artnr],Artikel_prijzen[Prijs 2025],"")</f>
        <v>125</v>
      </c>
      <c r="K2554" s="10" t="str">
        <f>IF(Q1_2025[[#This Row],[Artikelprijs]]&lt;&gt;"",IF(Q1_2025[[#This Row],[Stuksprijs]]=Q1_2025[[#This Row],[Artikelprijs]],"Prijs gelijk","Prijs wijkt af"),"")</f>
        <v>Prijs gelijk</v>
      </c>
      <c r="L2554" s="10"/>
      <c r="M2554" t="s">
        <v>536</v>
      </c>
      <c r="N2554" s="10">
        <f>IF(Q1_2025[[#This Row],[Prijstype]]="Artikelprijs",Q1_2025[[#This Row],[Artikelprijs]],Q1_2025[[#This Row],[Stuksprijs]])</f>
        <v>125</v>
      </c>
      <c r="O2554" s="10">
        <f>IF(Q1_2025[[#This Row],[Prijstype]]="Artikelprijs",Q1_2025[[#This Row],[Artikelprijs]] * Q1_2025[[#This Row],[Besteld]],Q1_2025[[#This Row],[Brutobedrag]])</f>
        <v>500</v>
      </c>
      <c r="P2554" s="10">
        <f>IF(Q1_2025[[#This Row],[Prijstype]] = "Artikelprijs",Q1_2025[[#This Row],[Brutobedrag 2]]*(100-Q1_2025[[#This Row],[Relatiekorting percentage]])/100,Q1_2025[[#This Row],[Bruto - Rel.korting]])</f>
        <v>500</v>
      </c>
    </row>
    <row r="2555" spans="1:16" x14ac:dyDescent="0.3">
      <c r="A2555" t="s">
        <v>343</v>
      </c>
      <c r="B2555">
        <v>3002022</v>
      </c>
      <c r="C2555" t="s">
        <v>195</v>
      </c>
      <c r="D2555">
        <v>1</v>
      </c>
      <c r="E2555" s="10">
        <v>76.02</v>
      </c>
      <c r="F2555" s="10">
        <v>76.02</v>
      </c>
      <c r="G2555" s="10">
        <v>53.21</v>
      </c>
      <c r="H2555">
        <v>30</v>
      </c>
      <c r="I2555" s="10" t="str">
        <f>_xlfn.XLOOKUP(Q1_2025[[#This Row],[Artikelnr]],Artikel_prijzen[Artnr],Artikel_prijzen[Groep],"")</f>
        <v/>
      </c>
      <c r="J2555" s="10" t="str">
        <f>_xlfn.XLOOKUP(Q1_2025[[#This Row],[Artikelnr]],Artikel_prijzen[Artnr],Artikel_prijzen[Prijs 2025],"")</f>
        <v/>
      </c>
      <c r="K2555" s="10" t="str">
        <f>IF(Q1_2025[[#This Row],[Artikelprijs]]&lt;&gt;"",IF(Q1_2025[[#This Row],[Stuksprijs]]=Q1_2025[[#This Row],[Artikelprijs]],"Prijs gelijk","Prijs wijkt af"),"")</f>
        <v/>
      </c>
      <c r="L2555" s="10"/>
      <c r="N2555" s="10">
        <f>IF(Q1_2025[[#This Row],[Prijstype]]="Artikelprijs",Q1_2025[[#This Row],[Artikelprijs]],Q1_2025[[#This Row],[Stuksprijs]])</f>
        <v>76.02</v>
      </c>
      <c r="O2555" s="10">
        <f>IF(Q1_2025[[#This Row],[Prijstype]]="Artikelprijs",Q1_2025[[#This Row],[Artikelprijs]] * Q1_2025[[#This Row],[Besteld]],Q1_2025[[#This Row],[Brutobedrag]])</f>
        <v>76.02</v>
      </c>
      <c r="P2555" s="10">
        <f>IF(Q1_2025[[#This Row],[Prijstype]] = "Artikelprijs",Q1_2025[[#This Row],[Brutobedrag 2]]*(100-Q1_2025[[#This Row],[Relatiekorting percentage]])/100,Q1_2025[[#This Row],[Bruto - Rel.korting]])</f>
        <v>53.21</v>
      </c>
    </row>
    <row r="2556" spans="1:16" x14ac:dyDescent="0.3">
      <c r="A2556" t="s">
        <v>343</v>
      </c>
      <c r="B2556">
        <v>3001013</v>
      </c>
      <c r="C2556" t="s">
        <v>325</v>
      </c>
      <c r="D2556">
        <v>1</v>
      </c>
      <c r="E2556" s="10">
        <v>17.89</v>
      </c>
      <c r="F2556" s="10">
        <v>17.89</v>
      </c>
      <c r="G2556" s="10">
        <v>12.52</v>
      </c>
      <c r="H2556">
        <v>30</v>
      </c>
      <c r="I2556" s="10" t="str">
        <f>_xlfn.XLOOKUP(Q1_2025[[#This Row],[Artikelnr]],Artikel_prijzen[Artnr],Artikel_prijzen[Groep],"")</f>
        <v/>
      </c>
      <c r="J2556" s="10" t="str">
        <f>_xlfn.XLOOKUP(Q1_2025[[#This Row],[Artikelnr]],Artikel_prijzen[Artnr],Artikel_prijzen[Prijs 2025],"")</f>
        <v/>
      </c>
      <c r="K2556" s="10" t="str">
        <f>IF(Q1_2025[[#This Row],[Artikelprijs]]&lt;&gt;"",IF(Q1_2025[[#This Row],[Stuksprijs]]=Q1_2025[[#This Row],[Artikelprijs]],"Prijs gelijk","Prijs wijkt af"),"")</f>
        <v/>
      </c>
      <c r="L2556" s="10"/>
      <c r="N2556" s="10">
        <f>IF(Q1_2025[[#This Row],[Prijstype]]="Artikelprijs",Q1_2025[[#This Row],[Artikelprijs]],Q1_2025[[#This Row],[Stuksprijs]])</f>
        <v>17.89</v>
      </c>
      <c r="O2556" s="10">
        <f>IF(Q1_2025[[#This Row],[Prijstype]]="Artikelprijs",Q1_2025[[#This Row],[Artikelprijs]] * Q1_2025[[#This Row],[Besteld]],Q1_2025[[#This Row],[Brutobedrag]])</f>
        <v>17.89</v>
      </c>
      <c r="P2556" s="10">
        <f>IF(Q1_2025[[#This Row],[Prijstype]] = "Artikelprijs",Q1_2025[[#This Row],[Brutobedrag 2]]*(100-Q1_2025[[#This Row],[Relatiekorting percentage]])/100,Q1_2025[[#This Row],[Bruto - Rel.korting]])</f>
        <v>12.52</v>
      </c>
    </row>
    <row r="2557" spans="1:16" x14ac:dyDescent="0.3">
      <c r="A2557" t="s">
        <v>343</v>
      </c>
      <c r="B2557">
        <v>3001044</v>
      </c>
      <c r="C2557" t="s">
        <v>47</v>
      </c>
      <c r="D2557">
        <v>5</v>
      </c>
      <c r="E2557" s="10">
        <v>26.83</v>
      </c>
      <c r="F2557" s="10">
        <v>134.15</v>
      </c>
      <c r="G2557" s="10">
        <v>93.9</v>
      </c>
      <c r="H2557">
        <v>30</v>
      </c>
      <c r="I2557" s="10" t="str">
        <f>_xlfn.XLOOKUP(Q1_2025[[#This Row],[Artikelnr]],Artikel_prijzen[Artnr],Artikel_prijzen[Groep],"")</f>
        <v/>
      </c>
      <c r="J2557" s="10" t="str">
        <f>_xlfn.XLOOKUP(Q1_2025[[#This Row],[Artikelnr]],Artikel_prijzen[Artnr],Artikel_prijzen[Prijs 2025],"")</f>
        <v/>
      </c>
      <c r="K2557" s="10" t="str">
        <f>IF(Q1_2025[[#This Row],[Artikelprijs]]&lt;&gt;"",IF(Q1_2025[[#This Row],[Stuksprijs]]=Q1_2025[[#This Row],[Artikelprijs]],"Prijs gelijk","Prijs wijkt af"),"")</f>
        <v/>
      </c>
      <c r="L2557" s="10"/>
      <c r="N2557" s="10">
        <f>IF(Q1_2025[[#This Row],[Prijstype]]="Artikelprijs",Q1_2025[[#This Row],[Artikelprijs]],Q1_2025[[#This Row],[Stuksprijs]])</f>
        <v>26.83</v>
      </c>
      <c r="O2557" s="10">
        <f>IF(Q1_2025[[#This Row],[Prijstype]]="Artikelprijs",Q1_2025[[#This Row],[Artikelprijs]] * Q1_2025[[#This Row],[Besteld]],Q1_2025[[#This Row],[Brutobedrag]])</f>
        <v>134.15</v>
      </c>
      <c r="P2557" s="10">
        <f>IF(Q1_2025[[#This Row],[Prijstype]] = "Artikelprijs",Q1_2025[[#This Row],[Brutobedrag 2]]*(100-Q1_2025[[#This Row],[Relatiekorting percentage]])/100,Q1_2025[[#This Row],[Bruto - Rel.korting]])</f>
        <v>93.9</v>
      </c>
    </row>
    <row r="2558" spans="1:16" x14ac:dyDescent="0.3">
      <c r="A2558" t="s">
        <v>343</v>
      </c>
      <c r="B2558">
        <v>1009130</v>
      </c>
      <c r="C2558" t="s">
        <v>250</v>
      </c>
      <c r="D2558">
        <v>1</v>
      </c>
      <c r="E2558" s="10">
        <v>24.73</v>
      </c>
      <c r="F2558" s="10">
        <v>24.73</v>
      </c>
      <c r="G2558" s="10">
        <v>17.309999999999999</v>
      </c>
      <c r="H2558">
        <v>30</v>
      </c>
      <c r="I2558" s="10" t="str">
        <f>_xlfn.XLOOKUP(Q1_2025[[#This Row],[Artikelnr]],Artikel_prijzen[Artnr],Artikel_prijzen[Groep],"")</f>
        <v/>
      </c>
      <c r="J2558" s="10" t="str">
        <f>_xlfn.XLOOKUP(Q1_2025[[#This Row],[Artikelnr]],Artikel_prijzen[Artnr],Artikel_prijzen[Prijs 2025],"")</f>
        <v/>
      </c>
      <c r="K2558" s="10" t="str">
        <f>IF(Q1_2025[[#This Row],[Artikelprijs]]&lt;&gt;"",IF(Q1_2025[[#This Row],[Stuksprijs]]=Q1_2025[[#This Row],[Artikelprijs]],"Prijs gelijk","Prijs wijkt af"),"")</f>
        <v/>
      </c>
      <c r="L2558" s="10"/>
      <c r="N2558" s="10">
        <f>IF(Q1_2025[[#This Row],[Prijstype]]="Artikelprijs",Q1_2025[[#This Row],[Artikelprijs]],Q1_2025[[#This Row],[Stuksprijs]])</f>
        <v>24.73</v>
      </c>
      <c r="O2558" s="10">
        <f>IF(Q1_2025[[#This Row],[Prijstype]]="Artikelprijs",Q1_2025[[#This Row],[Artikelprijs]] * Q1_2025[[#This Row],[Besteld]],Q1_2025[[#This Row],[Brutobedrag]])</f>
        <v>24.73</v>
      </c>
      <c r="P2558" s="10">
        <f>IF(Q1_2025[[#This Row],[Prijstype]] = "Artikelprijs",Q1_2025[[#This Row],[Brutobedrag 2]]*(100-Q1_2025[[#This Row],[Relatiekorting percentage]])/100,Q1_2025[[#This Row],[Bruto - Rel.korting]])</f>
        <v>17.309999999999999</v>
      </c>
    </row>
    <row r="2559" spans="1:16" x14ac:dyDescent="0.3">
      <c r="A2559" t="s">
        <v>343</v>
      </c>
      <c r="B2559">
        <v>1002020</v>
      </c>
      <c r="C2559" t="s">
        <v>249</v>
      </c>
      <c r="D2559">
        <v>6</v>
      </c>
      <c r="E2559" s="10">
        <v>38.99</v>
      </c>
      <c r="F2559" s="10">
        <v>233.94</v>
      </c>
      <c r="G2559" s="10">
        <v>163.76</v>
      </c>
      <c r="H2559">
        <v>30</v>
      </c>
      <c r="I2559" s="10" t="str">
        <f>_xlfn.XLOOKUP(Q1_2025[[#This Row],[Artikelnr]],Artikel_prijzen[Artnr],Artikel_prijzen[Groep],"")</f>
        <v/>
      </c>
      <c r="J2559" s="10" t="str">
        <f>_xlfn.XLOOKUP(Q1_2025[[#This Row],[Artikelnr]],Artikel_prijzen[Artnr],Artikel_prijzen[Prijs 2025],"")</f>
        <v/>
      </c>
      <c r="K2559" s="10" t="str">
        <f>IF(Q1_2025[[#This Row],[Artikelprijs]]&lt;&gt;"",IF(Q1_2025[[#This Row],[Stuksprijs]]=Q1_2025[[#This Row],[Artikelprijs]],"Prijs gelijk","Prijs wijkt af"),"")</f>
        <v/>
      </c>
      <c r="L2559" s="10"/>
      <c r="N2559" s="10">
        <f>IF(Q1_2025[[#This Row],[Prijstype]]="Artikelprijs",Q1_2025[[#This Row],[Artikelprijs]],Q1_2025[[#This Row],[Stuksprijs]])</f>
        <v>38.99</v>
      </c>
      <c r="O2559" s="10">
        <f>IF(Q1_2025[[#This Row],[Prijstype]]="Artikelprijs",Q1_2025[[#This Row],[Artikelprijs]] * Q1_2025[[#This Row],[Besteld]],Q1_2025[[#This Row],[Brutobedrag]])</f>
        <v>233.94</v>
      </c>
      <c r="P2559" s="10">
        <f>IF(Q1_2025[[#This Row],[Prijstype]] = "Artikelprijs",Q1_2025[[#This Row],[Brutobedrag 2]]*(100-Q1_2025[[#This Row],[Relatiekorting percentage]])/100,Q1_2025[[#This Row],[Bruto - Rel.korting]])</f>
        <v>163.76</v>
      </c>
    </row>
    <row r="2560" spans="1:16" x14ac:dyDescent="0.3">
      <c r="A2560" t="s">
        <v>343</v>
      </c>
      <c r="B2560">
        <v>3001035</v>
      </c>
      <c r="C2560" t="s">
        <v>62</v>
      </c>
      <c r="D2560">
        <v>15</v>
      </c>
      <c r="E2560" s="10">
        <v>2</v>
      </c>
      <c r="F2560" s="10">
        <v>0</v>
      </c>
      <c r="G2560" s="10">
        <v>0</v>
      </c>
      <c r="H2560">
        <v>30</v>
      </c>
      <c r="I2560" s="10" t="str">
        <f>_xlfn.XLOOKUP(Q1_2025[[#This Row],[Artikelnr]],Artikel_prijzen[Artnr],Artikel_prijzen[Groep],"")</f>
        <v/>
      </c>
      <c r="J2560" s="10" t="str">
        <f>_xlfn.XLOOKUP(Q1_2025[[#This Row],[Artikelnr]],Artikel_prijzen[Artnr],Artikel_prijzen[Prijs 2025],"")</f>
        <v/>
      </c>
      <c r="K2560" s="10" t="str">
        <f>IF(Q1_2025[[#This Row],[Artikelprijs]]&lt;&gt;"",IF(Q1_2025[[#This Row],[Stuksprijs]]=Q1_2025[[#This Row],[Artikelprijs]],"Prijs gelijk","Prijs wijkt af"),"")</f>
        <v/>
      </c>
      <c r="L2560" s="10"/>
      <c r="N2560" s="10">
        <f>IF(Q1_2025[[#This Row],[Prijstype]]="Artikelprijs",Q1_2025[[#This Row],[Artikelprijs]],Q1_2025[[#This Row],[Stuksprijs]])</f>
        <v>2</v>
      </c>
      <c r="O2560" s="10">
        <f>IF(Q1_2025[[#This Row],[Prijstype]]="Artikelprijs",Q1_2025[[#This Row],[Artikelprijs]] * Q1_2025[[#This Row],[Besteld]],Q1_2025[[#This Row],[Brutobedrag]])</f>
        <v>0</v>
      </c>
      <c r="P2560" s="10">
        <f>IF(Q1_2025[[#This Row],[Prijstype]] = "Artikelprijs",Q1_2025[[#This Row],[Brutobedrag 2]]*(100-Q1_2025[[#This Row],[Relatiekorting percentage]])/100,Q1_2025[[#This Row],[Bruto - Rel.korting]])</f>
        <v>0</v>
      </c>
    </row>
    <row r="2561" spans="1:16" x14ac:dyDescent="0.3">
      <c r="A2561" t="s">
        <v>343</v>
      </c>
      <c r="B2561">
        <v>3001036</v>
      </c>
      <c r="C2561" t="s">
        <v>63</v>
      </c>
      <c r="D2561">
        <v>10</v>
      </c>
      <c r="E2561" s="10">
        <v>3</v>
      </c>
      <c r="F2561" s="10">
        <v>0</v>
      </c>
      <c r="G2561" s="10">
        <v>0</v>
      </c>
      <c r="H2561">
        <v>30</v>
      </c>
      <c r="I2561" s="10" t="str">
        <f>_xlfn.XLOOKUP(Q1_2025[[#This Row],[Artikelnr]],Artikel_prijzen[Artnr],Artikel_prijzen[Groep],"")</f>
        <v/>
      </c>
      <c r="J2561" s="10" t="str">
        <f>_xlfn.XLOOKUP(Q1_2025[[#This Row],[Artikelnr]],Artikel_prijzen[Artnr],Artikel_prijzen[Prijs 2025],"")</f>
        <v/>
      </c>
      <c r="K2561" s="10" t="str">
        <f>IF(Q1_2025[[#This Row],[Artikelprijs]]&lt;&gt;"",IF(Q1_2025[[#This Row],[Stuksprijs]]=Q1_2025[[#This Row],[Artikelprijs]],"Prijs gelijk","Prijs wijkt af"),"")</f>
        <v/>
      </c>
      <c r="L2561" s="10"/>
      <c r="N2561" s="10">
        <f>IF(Q1_2025[[#This Row],[Prijstype]]="Artikelprijs",Q1_2025[[#This Row],[Artikelprijs]],Q1_2025[[#This Row],[Stuksprijs]])</f>
        <v>3</v>
      </c>
      <c r="O2561" s="10">
        <f>IF(Q1_2025[[#This Row],[Prijstype]]="Artikelprijs",Q1_2025[[#This Row],[Artikelprijs]] * Q1_2025[[#This Row],[Besteld]],Q1_2025[[#This Row],[Brutobedrag]])</f>
        <v>0</v>
      </c>
      <c r="P2561" s="10">
        <f>IF(Q1_2025[[#This Row],[Prijstype]] = "Artikelprijs",Q1_2025[[#This Row],[Brutobedrag 2]]*(100-Q1_2025[[#This Row],[Relatiekorting percentage]])/100,Q1_2025[[#This Row],[Bruto - Rel.korting]])</f>
        <v>0</v>
      </c>
    </row>
    <row r="2562" spans="1:16" x14ac:dyDescent="0.3">
      <c r="A2562" t="s">
        <v>343</v>
      </c>
      <c r="B2562">
        <v>3001037</v>
      </c>
      <c r="C2562" t="s">
        <v>64</v>
      </c>
      <c r="D2562">
        <v>5</v>
      </c>
      <c r="E2562" s="10">
        <v>4</v>
      </c>
      <c r="F2562" s="10">
        <v>0</v>
      </c>
      <c r="G2562" s="10">
        <v>0</v>
      </c>
      <c r="H2562">
        <v>30</v>
      </c>
      <c r="I2562" s="10" t="str">
        <f>_xlfn.XLOOKUP(Q1_2025[[#This Row],[Artikelnr]],Artikel_prijzen[Artnr],Artikel_prijzen[Groep],"")</f>
        <v/>
      </c>
      <c r="J2562" s="10" t="str">
        <f>_xlfn.XLOOKUP(Q1_2025[[#This Row],[Artikelnr]],Artikel_prijzen[Artnr],Artikel_prijzen[Prijs 2025],"")</f>
        <v/>
      </c>
      <c r="K2562" s="10" t="str">
        <f>IF(Q1_2025[[#This Row],[Artikelprijs]]&lt;&gt;"",IF(Q1_2025[[#This Row],[Stuksprijs]]=Q1_2025[[#This Row],[Artikelprijs]],"Prijs gelijk","Prijs wijkt af"),"")</f>
        <v/>
      </c>
      <c r="L2562" s="10"/>
      <c r="N2562" s="10">
        <f>IF(Q1_2025[[#This Row],[Prijstype]]="Artikelprijs",Q1_2025[[#This Row],[Artikelprijs]],Q1_2025[[#This Row],[Stuksprijs]])</f>
        <v>4</v>
      </c>
      <c r="O2562" s="10">
        <f>IF(Q1_2025[[#This Row],[Prijstype]]="Artikelprijs",Q1_2025[[#This Row],[Artikelprijs]] * Q1_2025[[#This Row],[Besteld]],Q1_2025[[#This Row],[Brutobedrag]])</f>
        <v>0</v>
      </c>
      <c r="P2562" s="10">
        <f>IF(Q1_2025[[#This Row],[Prijstype]] = "Artikelprijs",Q1_2025[[#This Row],[Brutobedrag 2]]*(100-Q1_2025[[#This Row],[Relatiekorting percentage]])/100,Q1_2025[[#This Row],[Bruto - Rel.korting]])</f>
        <v>0</v>
      </c>
    </row>
    <row r="2563" spans="1:16" x14ac:dyDescent="0.3">
      <c r="A2563" t="s">
        <v>343</v>
      </c>
      <c r="B2563">
        <v>3001038</v>
      </c>
      <c r="C2563" t="s">
        <v>65</v>
      </c>
      <c r="D2563">
        <v>5</v>
      </c>
      <c r="E2563" s="10">
        <v>6</v>
      </c>
      <c r="F2563" s="10">
        <v>0</v>
      </c>
      <c r="G2563" s="10">
        <v>0</v>
      </c>
      <c r="H2563">
        <v>30</v>
      </c>
      <c r="I2563" s="10" t="str">
        <f>_xlfn.XLOOKUP(Q1_2025[[#This Row],[Artikelnr]],Artikel_prijzen[Artnr],Artikel_prijzen[Groep],"")</f>
        <v/>
      </c>
      <c r="J2563" s="10" t="str">
        <f>_xlfn.XLOOKUP(Q1_2025[[#This Row],[Artikelnr]],Artikel_prijzen[Artnr],Artikel_prijzen[Prijs 2025],"")</f>
        <v/>
      </c>
      <c r="K2563" s="10" t="str">
        <f>IF(Q1_2025[[#This Row],[Artikelprijs]]&lt;&gt;"",IF(Q1_2025[[#This Row],[Stuksprijs]]=Q1_2025[[#This Row],[Artikelprijs]],"Prijs gelijk","Prijs wijkt af"),"")</f>
        <v/>
      </c>
      <c r="L2563" s="10"/>
      <c r="N2563" s="10">
        <f>IF(Q1_2025[[#This Row],[Prijstype]]="Artikelprijs",Q1_2025[[#This Row],[Artikelprijs]],Q1_2025[[#This Row],[Stuksprijs]])</f>
        <v>6</v>
      </c>
      <c r="O2563" s="10">
        <f>IF(Q1_2025[[#This Row],[Prijstype]]="Artikelprijs",Q1_2025[[#This Row],[Artikelprijs]] * Q1_2025[[#This Row],[Besteld]],Q1_2025[[#This Row],[Brutobedrag]])</f>
        <v>0</v>
      </c>
      <c r="P2563" s="10">
        <f>IF(Q1_2025[[#This Row],[Prijstype]] = "Artikelprijs",Q1_2025[[#This Row],[Brutobedrag 2]]*(100-Q1_2025[[#This Row],[Relatiekorting percentage]])/100,Q1_2025[[#This Row],[Bruto - Rel.korting]])</f>
        <v>0</v>
      </c>
    </row>
    <row r="2564" spans="1:16" x14ac:dyDescent="0.3">
      <c r="A2564" t="s">
        <v>343</v>
      </c>
      <c r="B2564">
        <v>3001046</v>
      </c>
      <c r="C2564" t="s">
        <v>61</v>
      </c>
      <c r="D2564">
        <v>20</v>
      </c>
      <c r="E2564" s="10">
        <v>3.5</v>
      </c>
      <c r="F2564" s="10">
        <v>0</v>
      </c>
      <c r="G2564" s="10">
        <v>0</v>
      </c>
      <c r="H2564">
        <v>30</v>
      </c>
      <c r="I2564" s="10" t="str">
        <f>_xlfn.XLOOKUP(Q1_2025[[#This Row],[Artikelnr]],Artikel_prijzen[Artnr],Artikel_prijzen[Groep],"")</f>
        <v/>
      </c>
      <c r="J2564" s="10" t="str">
        <f>_xlfn.XLOOKUP(Q1_2025[[#This Row],[Artikelnr]],Artikel_prijzen[Artnr],Artikel_prijzen[Prijs 2025],"")</f>
        <v/>
      </c>
      <c r="K2564" s="10" t="str">
        <f>IF(Q1_2025[[#This Row],[Artikelprijs]]&lt;&gt;"",IF(Q1_2025[[#This Row],[Stuksprijs]]=Q1_2025[[#This Row],[Artikelprijs]],"Prijs gelijk","Prijs wijkt af"),"")</f>
        <v/>
      </c>
      <c r="L2564" s="10"/>
      <c r="N2564" s="10">
        <f>IF(Q1_2025[[#This Row],[Prijstype]]="Artikelprijs",Q1_2025[[#This Row],[Artikelprijs]],Q1_2025[[#This Row],[Stuksprijs]])</f>
        <v>3.5</v>
      </c>
      <c r="O2564" s="10">
        <f>IF(Q1_2025[[#This Row],[Prijstype]]="Artikelprijs",Q1_2025[[#This Row],[Artikelprijs]] * Q1_2025[[#This Row],[Besteld]],Q1_2025[[#This Row],[Brutobedrag]])</f>
        <v>0</v>
      </c>
      <c r="P2564" s="10">
        <f>IF(Q1_2025[[#This Row],[Prijstype]] = "Artikelprijs",Q1_2025[[#This Row],[Brutobedrag 2]]*(100-Q1_2025[[#This Row],[Relatiekorting percentage]])/100,Q1_2025[[#This Row],[Bruto - Rel.korting]])</f>
        <v>0</v>
      </c>
    </row>
    <row r="2565" spans="1:16" x14ac:dyDescent="0.3">
      <c r="A2565" t="s">
        <v>343</v>
      </c>
      <c r="B2565">
        <v>3001044</v>
      </c>
      <c r="C2565" t="s">
        <v>47</v>
      </c>
      <c r="D2565">
        <v>1</v>
      </c>
      <c r="E2565" s="10">
        <v>26.83</v>
      </c>
      <c r="F2565" s="10">
        <v>0</v>
      </c>
      <c r="G2565" s="10">
        <v>0</v>
      </c>
      <c r="H2565">
        <v>30</v>
      </c>
      <c r="I2565" s="10" t="str">
        <f>_xlfn.XLOOKUP(Q1_2025[[#This Row],[Artikelnr]],Artikel_prijzen[Artnr],Artikel_prijzen[Groep],"")</f>
        <v/>
      </c>
      <c r="J2565" s="10" t="str">
        <f>_xlfn.XLOOKUP(Q1_2025[[#This Row],[Artikelnr]],Artikel_prijzen[Artnr],Artikel_prijzen[Prijs 2025],"")</f>
        <v/>
      </c>
      <c r="K2565" s="10" t="str">
        <f>IF(Q1_2025[[#This Row],[Artikelprijs]]&lt;&gt;"",IF(Q1_2025[[#This Row],[Stuksprijs]]=Q1_2025[[#This Row],[Artikelprijs]],"Prijs gelijk","Prijs wijkt af"),"")</f>
        <v/>
      </c>
      <c r="L2565" s="10"/>
      <c r="N2565" s="10">
        <f>IF(Q1_2025[[#This Row],[Prijstype]]="Artikelprijs",Q1_2025[[#This Row],[Artikelprijs]],Q1_2025[[#This Row],[Stuksprijs]])</f>
        <v>26.83</v>
      </c>
      <c r="O2565" s="10">
        <f>IF(Q1_2025[[#This Row],[Prijstype]]="Artikelprijs",Q1_2025[[#This Row],[Artikelprijs]] * Q1_2025[[#This Row],[Besteld]],Q1_2025[[#This Row],[Brutobedrag]])</f>
        <v>0</v>
      </c>
      <c r="P2565" s="10">
        <f>IF(Q1_2025[[#This Row],[Prijstype]] = "Artikelprijs",Q1_2025[[#This Row],[Brutobedrag 2]]*(100-Q1_2025[[#This Row],[Relatiekorting percentage]])/100,Q1_2025[[#This Row],[Bruto - Rel.korting]])</f>
        <v>0</v>
      </c>
    </row>
    <row r="2566" spans="1:16" x14ac:dyDescent="0.3">
      <c r="A2566" t="s">
        <v>343</v>
      </c>
      <c r="B2566">
        <v>2001094</v>
      </c>
      <c r="C2566" t="s">
        <v>142</v>
      </c>
      <c r="D2566">
        <v>8</v>
      </c>
      <c r="E2566" s="10">
        <v>48.68</v>
      </c>
      <c r="F2566" s="10">
        <v>389.44</v>
      </c>
      <c r="G2566" s="10">
        <v>272.61</v>
      </c>
      <c r="H2566">
        <v>30</v>
      </c>
      <c r="I2566" s="10" t="str">
        <f>_xlfn.XLOOKUP(Q1_2025[[#This Row],[Artikelnr]],Artikel_prijzen[Artnr],Artikel_prijzen[Groep],"")</f>
        <v/>
      </c>
      <c r="J2566" s="10" t="str">
        <f>_xlfn.XLOOKUP(Q1_2025[[#This Row],[Artikelnr]],Artikel_prijzen[Artnr],Artikel_prijzen[Prijs 2025],"")</f>
        <v/>
      </c>
      <c r="K2566" s="10" t="str">
        <f>IF(Q1_2025[[#This Row],[Artikelprijs]]&lt;&gt;"",IF(Q1_2025[[#This Row],[Stuksprijs]]=Q1_2025[[#This Row],[Artikelprijs]],"Prijs gelijk","Prijs wijkt af"),"")</f>
        <v/>
      </c>
      <c r="L2566" s="10"/>
      <c r="N2566" s="10">
        <f>IF(Q1_2025[[#This Row],[Prijstype]]="Artikelprijs",Q1_2025[[#This Row],[Artikelprijs]],Q1_2025[[#This Row],[Stuksprijs]])</f>
        <v>48.68</v>
      </c>
      <c r="O2566" s="10">
        <f>IF(Q1_2025[[#This Row],[Prijstype]]="Artikelprijs",Q1_2025[[#This Row],[Artikelprijs]] * Q1_2025[[#This Row],[Besteld]],Q1_2025[[#This Row],[Brutobedrag]])</f>
        <v>389.44</v>
      </c>
      <c r="P2566" s="10">
        <f>IF(Q1_2025[[#This Row],[Prijstype]] = "Artikelprijs",Q1_2025[[#This Row],[Brutobedrag 2]]*(100-Q1_2025[[#This Row],[Relatiekorting percentage]])/100,Q1_2025[[#This Row],[Bruto - Rel.korting]])</f>
        <v>272.61</v>
      </c>
    </row>
    <row r="2567" spans="1:16" x14ac:dyDescent="0.3">
      <c r="A2567" t="s">
        <v>343</v>
      </c>
      <c r="B2567">
        <v>2001048</v>
      </c>
      <c r="C2567" t="s">
        <v>146</v>
      </c>
      <c r="D2567">
        <v>4</v>
      </c>
      <c r="E2567" s="10">
        <v>42.18</v>
      </c>
      <c r="F2567" s="10">
        <v>168.72</v>
      </c>
      <c r="G2567" s="10">
        <v>118.1</v>
      </c>
      <c r="H2567">
        <v>30</v>
      </c>
      <c r="I2567" s="10" t="str">
        <f>_xlfn.XLOOKUP(Q1_2025[[#This Row],[Artikelnr]],Artikel_prijzen[Artnr],Artikel_prijzen[Groep],"")</f>
        <v/>
      </c>
      <c r="J2567" s="10" t="str">
        <f>_xlfn.XLOOKUP(Q1_2025[[#This Row],[Artikelnr]],Artikel_prijzen[Artnr],Artikel_prijzen[Prijs 2025],"")</f>
        <v/>
      </c>
      <c r="K2567" s="10" t="str">
        <f>IF(Q1_2025[[#This Row],[Artikelprijs]]&lt;&gt;"",IF(Q1_2025[[#This Row],[Stuksprijs]]=Q1_2025[[#This Row],[Artikelprijs]],"Prijs gelijk","Prijs wijkt af"),"")</f>
        <v/>
      </c>
      <c r="L2567" s="10"/>
      <c r="N2567" s="10">
        <f>IF(Q1_2025[[#This Row],[Prijstype]]="Artikelprijs",Q1_2025[[#This Row],[Artikelprijs]],Q1_2025[[#This Row],[Stuksprijs]])</f>
        <v>42.18</v>
      </c>
      <c r="O2567" s="10">
        <f>IF(Q1_2025[[#This Row],[Prijstype]]="Artikelprijs",Q1_2025[[#This Row],[Artikelprijs]] * Q1_2025[[#This Row],[Besteld]],Q1_2025[[#This Row],[Brutobedrag]])</f>
        <v>168.72</v>
      </c>
      <c r="P2567" s="10">
        <f>IF(Q1_2025[[#This Row],[Prijstype]] = "Artikelprijs",Q1_2025[[#This Row],[Brutobedrag 2]]*(100-Q1_2025[[#This Row],[Relatiekorting percentage]])/100,Q1_2025[[#This Row],[Bruto - Rel.korting]])</f>
        <v>118.1</v>
      </c>
    </row>
    <row r="2568" spans="1:16" x14ac:dyDescent="0.3">
      <c r="A2568" t="s">
        <v>343</v>
      </c>
      <c r="B2568">
        <v>2004051</v>
      </c>
      <c r="C2568" t="s">
        <v>255</v>
      </c>
      <c r="D2568">
        <v>4</v>
      </c>
      <c r="E2568" s="10">
        <v>16.54</v>
      </c>
      <c r="F2568" s="10">
        <v>66.16</v>
      </c>
      <c r="G2568" s="10">
        <v>46.31</v>
      </c>
      <c r="H2568">
        <v>30</v>
      </c>
      <c r="I2568" s="10" t="str">
        <f>_xlfn.XLOOKUP(Q1_2025[[#This Row],[Artikelnr]],Artikel_prijzen[Artnr],Artikel_prijzen[Groep],"")</f>
        <v/>
      </c>
      <c r="J2568" s="10" t="str">
        <f>_xlfn.XLOOKUP(Q1_2025[[#This Row],[Artikelnr]],Artikel_prijzen[Artnr],Artikel_prijzen[Prijs 2025],"")</f>
        <v/>
      </c>
      <c r="K2568" s="10" t="str">
        <f>IF(Q1_2025[[#This Row],[Artikelprijs]]&lt;&gt;"",IF(Q1_2025[[#This Row],[Stuksprijs]]=Q1_2025[[#This Row],[Artikelprijs]],"Prijs gelijk","Prijs wijkt af"),"")</f>
        <v/>
      </c>
      <c r="L2568" s="10"/>
      <c r="N2568" s="10">
        <f>IF(Q1_2025[[#This Row],[Prijstype]]="Artikelprijs",Q1_2025[[#This Row],[Artikelprijs]],Q1_2025[[#This Row],[Stuksprijs]])</f>
        <v>16.54</v>
      </c>
      <c r="O2568" s="10">
        <f>IF(Q1_2025[[#This Row],[Prijstype]]="Artikelprijs",Q1_2025[[#This Row],[Artikelprijs]] * Q1_2025[[#This Row],[Besteld]],Q1_2025[[#This Row],[Brutobedrag]])</f>
        <v>66.16</v>
      </c>
      <c r="P2568" s="10">
        <f>IF(Q1_2025[[#This Row],[Prijstype]] = "Artikelprijs",Q1_2025[[#This Row],[Brutobedrag 2]]*(100-Q1_2025[[#This Row],[Relatiekorting percentage]])/100,Q1_2025[[#This Row],[Bruto - Rel.korting]])</f>
        <v>46.31</v>
      </c>
    </row>
    <row r="2569" spans="1:16" x14ac:dyDescent="0.3">
      <c r="A2569" t="s">
        <v>343</v>
      </c>
      <c r="B2569">
        <v>1002020</v>
      </c>
      <c r="C2569" t="s">
        <v>249</v>
      </c>
      <c r="D2569">
        <v>12</v>
      </c>
      <c r="E2569" s="10">
        <v>38.99</v>
      </c>
      <c r="F2569" s="10">
        <v>467.88</v>
      </c>
      <c r="G2569" s="10">
        <v>327.52</v>
      </c>
      <c r="H2569">
        <v>30</v>
      </c>
      <c r="I2569" s="10" t="str">
        <f>_xlfn.XLOOKUP(Q1_2025[[#This Row],[Artikelnr]],Artikel_prijzen[Artnr],Artikel_prijzen[Groep],"")</f>
        <v/>
      </c>
      <c r="J2569" s="10" t="str">
        <f>_xlfn.XLOOKUP(Q1_2025[[#This Row],[Artikelnr]],Artikel_prijzen[Artnr],Artikel_prijzen[Prijs 2025],"")</f>
        <v/>
      </c>
      <c r="K2569" s="10" t="str">
        <f>IF(Q1_2025[[#This Row],[Artikelprijs]]&lt;&gt;"",IF(Q1_2025[[#This Row],[Stuksprijs]]=Q1_2025[[#This Row],[Artikelprijs]],"Prijs gelijk","Prijs wijkt af"),"")</f>
        <v/>
      </c>
      <c r="L2569" s="10"/>
      <c r="N2569" s="10">
        <f>IF(Q1_2025[[#This Row],[Prijstype]]="Artikelprijs",Q1_2025[[#This Row],[Artikelprijs]],Q1_2025[[#This Row],[Stuksprijs]])</f>
        <v>38.99</v>
      </c>
      <c r="O2569" s="10">
        <f>IF(Q1_2025[[#This Row],[Prijstype]]="Artikelprijs",Q1_2025[[#This Row],[Artikelprijs]] * Q1_2025[[#This Row],[Besteld]],Q1_2025[[#This Row],[Brutobedrag]])</f>
        <v>467.88</v>
      </c>
      <c r="P2569" s="10">
        <f>IF(Q1_2025[[#This Row],[Prijstype]] = "Artikelprijs",Q1_2025[[#This Row],[Brutobedrag 2]]*(100-Q1_2025[[#This Row],[Relatiekorting percentage]])/100,Q1_2025[[#This Row],[Bruto - Rel.korting]])</f>
        <v>327.52</v>
      </c>
    </row>
    <row r="2570" spans="1:16" x14ac:dyDescent="0.3">
      <c r="A2570" t="s">
        <v>343</v>
      </c>
      <c r="B2570">
        <v>1007057</v>
      </c>
      <c r="C2570" t="s">
        <v>340</v>
      </c>
      <c r="D2570">
        <v>4</v>
      </c>
      <c r="E2570" s="10">
        <v>78</v>
      </c>
      <c r="F2570" s="10">
        <v>312</v>
      </c>
      <c r="G2570" s="10">
        <v>218.4</v>
      </c>
      <c r="H2570">
        <v>30</v>
      </c>
      <c r="I2570" s="10" t="str">
        <f>_xlfn.XLOOKUP(Q1_2025[[#This Row],[Artikelnr]],Artikel_prijzen[Artnr],Artikel_prijzen[Groep],"")</f>
        <v/>
      </c>
      <c r="J2570" s="10" t="str">
        <f>_xlfn.XLOOKUP(Q1_2025[[#This Row],[Artikelnr]],Artikel_prijzen[Artnr],Artikel_prijzen[Prijs 2025],"")</f>
        <v/>
      </c>
      <c r="K2570" s="10" t="str">
        <f>IF(Q1_2025[[#This Row],[Artikelprijs]]&lt;&gt;"",IF(Q1_2025[[#This Row],[Stuksprijs]]=Q1_2025[[#This Row],[Artikelprijs]],"Prijs gelijk","Prijs wijkt af"),"")</f>
        <v/>
      </c>
      <c r="L2570" s="10"/>
      <c r="N2570" s="10">
        <f>IF(Q1_2025[[#This Row],[Prijstype]]="Artikelprijs",Q1_2025[[#This Row],[Artikelprijs]],Q1_2025[[#This Row],[Stuksprijs]])</f>
        <v>78</v>
      </c>
      <c r="O2570" s="10">
        <f>IF(Q1_2025[[#This Row],[Prijstype]]="Artikelprijs",Q1_2025[[#This Row],[Artikelprijs]] * Q1_2025[[#This Row],[Besteld]],Q1_2025[[#This Row],[Brutobedrag]])</f>
        <v>312</v>
      </c>
      <c r="P2570" s="10">
        <f>IF(Q1_2025[[#This Row],[Prijstype]] = "Artikelprijs",Q1_2025[[#This Row],[Brutobedrag 2]]*(100-Q1_2025[[#This Row],[Relatiekorting percentage]])/100,Q1_2025[[#This Row],[Bruto - Rel.korting]])</f>
        <v>218.4</v>
      </c>
    </row>
    <row r="2571" spans="1:16" x14ac:dyDescent="0.3">
      <c r="A2571" t="s">
        <v>343</v>
      </c>
      <c r="B2571">
        <v>3002021</v>
      </c>
      <c r="C2571" t="s">
        <v>220</v>
      </c>
      <c r="D2571">
        <v>1</v>
      </c>
      <c r="E2571" s="10">
        <v>76.02</v>
      </c>
      <c r="F2571" s="10">
        <v>76.02</v>
      </c>
      <c r="G2571" s="10">
        <v>53.21</v>
      </c>
      <c r="H2571">
        <v>30</v>
      </c>
      <c r="I2571" s="10" t="str">
        <f>_xlfn.XLOOKUP(Q1_2025[[#This Row],[Artikelnr]],Artikel_prijzen[Artnr],Artikel_prijzen[Groep],"")</f>
        <v/>
      </c>
      <c r="J2571" s="10" t="str">
        <f>_xlfn.XLOOKUP(Q1_2025[[#This Row],[Artikelnr]],Artikel_prijzen[Artnr],Artikel_prijzen[Prijs 2025],"")</f>
        <v/>
      </c>
      <c r="K2571" s="10" t="str">
        <f>IF(Q1_2025[[#This Row],[Artikelprijs]]&lt;&gt;"",IF(Q1_2025[[#This Row],[Stuksprijs]]=Q1_2025[[#This Row],[Artikelprijs]],"Prijs gelijk","Prijs wijkt af"),"")</f>
        <v/>
      </c>
      <c r="L2571" s="10"/>
      <c r="N2571" s="10">
        <f>IF(Q1_2025[[#This Row],[Prijstype]]="Artikelprijs",Q1_2025[[#This Row],[Artikelprijs]],Q1_2025[[#This Row],[Stuksprijs]])</f>
        <v>76.02</v>
      </c>
      <c r="O2571" s="10">
        <f>IF(Q1_2025[[#This Row],[Prijstype]]="Artikelprijs",Q1_2025[[#This Row],[Artikelprijs]] * Q1_2025[[#This Row],[Besteld]],Q1_2025[[#This Row],[Brutobedrag]])</f>
        <v>76.02</v>
      </c>
      <c r="P2571" s="10">
        <f>IF(Q1_2025[[#This Row],[Prijstype]] = "Artikelprijs",Q1_2025[[#This Row],[Brutobedrag 2]]*(100-Q1_2025[[#This Row],[Relatiekorting percentage]])/100,Q1_2025[[#This Row],[Bruto - Rel.korting]])</f>
        <v>53.21</v>
      </c>
    </row>
    <row r="2572" spans="1:16" x14ac:dyDescent="0.3">
      <c r="A2572" t="s">
        <v>343</v>
      </c>
      <c r="B2572">
        <v>3001013</v>
      </c>
      <c r="C2572" t="s">
        <v>325</v>
      </c>
      <c r="D2572">
        <v>2</v>
      </c>
      <c r="E2572" s="10">
        <v>17.89</v>
      </c>
      <c r="F2572" s="10">
        <v>35.78</v>
      </c>
      <c r="G2572" s="10">
        <v>25.05</v>
      </c>
      <c r="H2572">
        <v>30</v>
      </c>
      <c r="I2572" s="10" t="str">
        <f>_xlfn.XLOOKUP(Q1_2025[[#This Row],[Artikelnr]],Artikel_prijzen[Artnr],Artikel_prijzen[Groep],"")</f>
        <v/>
      </c>
      <c r="J2572" s="10" t="str">
        <f>_xlfn.XLOOKUP(Q1_2025[[#This Row],[Artikelnr]],Artikel_prijzen[Artnr],Artikel_prijzen[Prijs 2025],"")</f>
        <v/>
      </c>
      <c r="K2572" s="10" t="str">
        <f>IF(Q1_2025[[#This Row],[Artikelprijs]]&lt;&gt;"",IF(Q1_2025[[#This Row],[Stuksprijs]]=Q1_2025[[#This Row],[Artikelprijs]],"Prijs gelijk","Prijs wijkt af"),"")</f>
        <v/>
      </c>
      <c r="L2572" s="10"/>
      <c r="N2572" s="10">
        <f>IF(Q1_2025[[#This Row],[Prijstype]]="Artikelprijs",Q1_2025[[#This Row],[Artikelprijs]],Q1_2025[[#This Row],[Stuksprijs]])</f>
        <v>17.89</v>
      </c>
      <c r="O2572" s="10">
        <f>IF(Q1_2025[[#This Row],[Prijstype]]="Artikelprijs",Q1_2025[[#This Row],[Artikelprijs]] * Q1_2025[[#This Row],[Besteld]],Q1_2025[[#This Row],[Brutobedrag]])</f>
        <v>35.78</v>
      </c>
      <c r="P2572" s="10">
        <f>IF(Q1_2025[[#This Row],[Prijstype]] = "Artikelprijs",Q1_2025[[#This Row],[Brutobedrag 2]]*(100-Q1_2025[[#This Row],[Relatiekorting percentage]])/100,Q1_2025[[#This Row],[Bruto - Rel.korting]])</f>
        <v>25.05</v>
      </c>
    </row>
    <row r="2573" spans="1:16" x14ac:dyDescent="0.3">
      <c r="A2573" t="s">
        <v>343</v>
      </c>
      <c r="B2573">
        <v>3001044</v>
      </c>
      <c r="C2573" t="s">
        <v>47</v>
      </c>
      <c r="D2573">
        <v>3</v>
      </c>
      <c r="E2573" s="10">
        <v>26.83</v>
      </c>
      <c r="F2573" s="10">
        <v>80.489999999999995</v>
      </c>
      <c r="G2573" s="10">
        <v>56.34</v>
      </c>
      <c r="H2573">
        <v>30</v>
      </c>
      <c r="I2573" s="10" t="str">
        <f>_xlfn.XLOOKUP(Q1_2025[[#This Row],[Artikelnr]],Artikel_prijzen[Artnr],Artikel_prijzen[Groep],"")</f>
        <v/>
      </c>
      <c r="J2573" s="10" t="str">
        <f>_xlfn.XLOOKUP(Q1_2025[[#This Row],[Artikelnr]],Artikel_prijzen[Artnr],Artikel_prijzen[Prijs 2025],"")</f>
        <v/>
      </c>
      <c r="K2573" s="10" t="str">
        <f>IF(Q1_2025[[#This Row],[Artikelprijs]]&lt;&gt;"",IF(Q1_2025[[#This Row],[Stuksprijs]]=Q1_2025[[#This Row],[Artikelprijs]],"Prijs gelijk","Prijs wijkt af"),"")</f>
        <v/>
      </c>
      <c r="L2573" s="10"/>
      <c r="N2573" s="10">
        <f>IF(Q1_2025[[#This Row],[Prijstype]]="Artikelprijs",Q1_2025[[#This Row],[Artikelprijs]],Q1_2025[[#This Row],[Stuksprijs]])</f>
        <v>26.83</v>
      </c>
      <c r="O2573" s="10">
        <f>IF(Q1_2025[[#This Row],[Prijstype]]="Artikelprijs",Q1_2025[[#This Row],[Artikelprijs]] * Q1_2025[[#This Row],[Besteld]],Q1_2025[[#This Row],[Brutobedrag]])</f>
        <v>80.489999999999995</v>
      </c>
      <c r="P2573" s="10">
        <f>IF(Q1_2025[[#This Row],[Prijstype]] = "Artikelprijs",Q1_2025[[#This Row],[Brutobedrag 2]]*(100-Q1_2025[[#This Row],[Relatiekorting percentage]])/100,Q1_2025[[#This Row],[Bruto - Rel.korting]])</f>
        <v>56.34</v>
      </c>
    </row>
    <row r="2574" spans="1:16" x14ac:dyDescent="0.3">
      <c r="A2574" t="s">
        <v>343</v>
      </c>
      <c r="B2574">
        <v>3001044</v>
      </c>
      <c r="C2574" t="s">
        <v>47</v>
      </c>
      <c r="D2574">
        <v>3</v>
      </c>
      <c r="E2574" s="10">
        <v>26.83</v>
      </c>
      <c r="F2574" s="10">
        <v>0</v>
      </c>
      <c r="G2574" s="10">
        <v>0</v>
      </c>
      <c r="H2574">
        <v>30</v>
      </c>
      <c r="I2574" s="10" t="str">
        <f>_xlfn.XLOOKUP(Q1_2025[[#This Row],[Artikelnr]],Artikel_prijzen[Artnr],Artikel_prijzen[Groep],"")</f>
        <v/>
      </c>
      <c r="J2574" s="10" t="str">
        <f>_xlfn.XLOOKUP(Q1_2025[[#This Row],[Artikelnr]],Artikel_prijzen[Artnr],Artikel_prijzen[Prijs 2025],"")</f>
        <v/>
      </c>
      <c r="K2574" s="10" t="str">
        <f>IF(Q1_2025[[#This Row],[Artikelprijs]]&lt;&gt;"",IF(Q1_2025[[#This Row],[Stuksprijs]]=Q1_2025[[#This Row],[Artikelprijs]],"Prijs gelijk","Prijs wijkt af"),"")</f>
        <v/>
      </c>
      <c r="L2574" s="10"/>
      <c r="N2574" s="10">
        <f>IF(Q1_2025[[#This Row],[Prijstype]]="Artikelprijs",Q1_2025[[#This Row],[Artikelprijs]],Q1_2025[[#This Row],[Stuksprijs]])</f>
        <v>26.83</v>
      </c>
      <c r="O2574" s="10">
        <f>IF(Q1_2025[[#This Row],[Prijstype]]="Artikelprijs",Q1_2025[[#This Row],[Artikelprijs]] * Q1_2025[[#This Row],[Besteld]],Q1_2025[[#This Row],[Brutobedrag]])</f>
        <v>0</v>
      </c>
      <c r="P2574" s="10">
        <f>IF(Q1_2025[[#This Row],[Prijstype]] = "Artikelprijs",Q1_2025[[#This Row],[Brutobedrag 2]]*(100-Q1_2025[[#This Row],[Relatiekorting percentage]])/100,Q1_2025[[#This Row],[Bruto - Rel.korting]])</f>
        <v>0</v>
      </c>
    </row>
    <row r="2575" spans="1:16" x14ac:dyDescent="0.3">
      <c r="A2575" t="s">
        <v>343</v>
      </c>
      <c r="B2575">
        <v>1002020</v>
      </c>
      <c r="C2575" t="s">
        <v>249</v>
      </c>
      <c r="D2575">
        <v>7</v>
      </c>
      <c r="E2575" s="10">
        <v>38.99</v>
      </c>
      <c r="F2575" s="10">
        <v>272.93</v>
      </c>
      <c r="G2575" s="10">
        <v>191.05</v>
      </c>
      <c r="H2575">
        <v>30</v>
      </c>
      <c r="I2575" s="10" t="str">
        <f>_xlfn.XLOOKUP(Q1_2025[[#This Row],[Artikelnr]],Artikel_prijzen[Artnr],Artikel_prijzen[Groep],"")</f>
        <v/>
      </c>
      <c r="J2575" s="10" t="str">
        <f>_xlfn.XLOOKUP(Q1_2025[[#This Row],[Artikelnr]],Artikel_prijzen[Artnr],Artikel_prijzen[Prijs 2025],"")</f>
        <v/>
      </c>
      <c r="K2575" s="10" t="str">
        <f>IF(Q1_2025[[#This Row],[Artikelprijs]]&lt;&gt;"",IF(Q1_2025[[#This Row],[Stuksprijs]]=Q1_2025[[#This Row],[Artikelprijs]],"Prijs gelijk","Prijs wijkt af"),"")</f>
        <v/>
      </c>
      <c r="L2575" s="10"/>
      <c r="N2575" s="10">
        <f>IF(Q1_2025[[#This Row],[Prijstype]]="Artikelprijs",Q1_2025[[#This Row],[Artikelprijs]],Q1_2025[[#This Row],[Stuksprijs]])</f>
        <v>38.99</v>
      </c>
      <c r="O2575" s="10">
        <f>IF(Q1_2025[[#This Row],[Prijstype]]="Artikelprijs",Q1_2025[[#This Row],[Artikelprijs]] * Q1_2025[[#This Row],[Besteld]],Q1_2025[[#This Row],[Brutobedrag]])</f>
        <v>272.93</v>
      </c>
      <c r="P2575" s="10">
        <f>IF(Q1_2025[[#This Row],[Prijstype]] = "Artikelprijs",Q1_2025[[#This Row],[Brutobedrag 2]]*(100-Q1_2025[[#This Row],[Relatiekorting percentage]])/100,Q1_2025[[#This Row],[Bruto - Rel.korting]])</f>
        <v>191.05</v>
      </c>
    </row>
    <row r="2576" spans="1:16" x14ac:dyDescent="0.3">
      <c r="A2576" t="s">
        <v>343</v>
      </c>
      <c r="B2576">
        <v>1002020</v>
      </c>
      <c r="C2576" t="s">
        <v>249</v>
      </c>
      <c r="D2576">
        <v>2</v>
      </c>
      <c r="E2576" s="10">
        <v>38.99</v>
      </c>
      <c r="F2576" s="10">
        <v>0</v>
      </c>
      <c r="G2576" s="10">
        <v>0</v>
      </c>
      <c r="H2576">
        <v>30</v>
      </c>
      <c r="I2576" s="10" t="str">
        <f>_xlfn.XLOOKUP(Q1_2025[[#This Row],[Artikelnr]],Artikel_prijzen[Artnr],Artikel_prijzen[Groep],"")</f>
        <v/>
      </c>
      <c r="J2576" s="10" t="str">
        <f>_xlfn.XLOOKUP(Q1_2025[[#This Row],[Artikelnr]],Artikel_prijzen[Artnr],Artikel_prijzen[Prijs 2025],"")</f>
        <v/>
      </c>
      <c r="K2576" s="10" t="str">
        <f>IF(Q1_2025[[#This Row],[Artikelprijs]]&lt;&gt;"",IF(Q1_2025[[#This Row],[Stuksprijs]]=Q1_2025[[#This Row],[Artikelprijs]],"Prijs gelijk","Prijs wijkt af"),"")</f>
        <v/>
      </c>
      <c r="L2576" s="10"/>
      <c r="N2576" s="10">
        <f>IF(Q1_2025[[#This Row],[Prijstype]]="Artikelprijs",Q1_2025[[#This Row],[Artikelprijs]],Q1_2025[[#This Row],[Stuksprijs]])</f>
        <v>38.99</v>
      </c>
      <c r="O2576" s="10">
        <f>IF(Q1_2025[[#This Row],[Prijstype]]="Artikelprijs",Q1_2025[[#This Row],[Artikelprijs]] * Q1_2025[[#This Row],[Besteld]],Q1_2025[[#This Row],[Brutobedrag]])</f>
        <v>0</v>
      </c>
      <c r="P2576" s="10">
        <f>IF(Q1_2025[[#This Row],[Prijstype]] = "Artikelprijs",Q1_2025[[#This Row],[Brutobedrag 2]]*(100-Q1_2025[[#This Row],[Relatiekorting percentage]])/100,Q1_2025[[#This Row],[Bruto - Rel.korting]])</f>
        <v>0</v>
      </c>
    </row>
    <row r="2577" spans="1:16" x14ac:dyDescent="0.3">
      <c r="A2577" t="s">
        <v>343</v>
      </c>
      <c r="B2577">
        <v>1009004</v>
      </c>
      <c r="C2577" t="s">
        <v>352</v>
      </c>
      <c r="D2577">
        <v>1</v>
      </c>
      <c r="E2577" s="10">
        <v>40</v>
      </c>
      <c r="F2577" s="10">
        <v>40</v>
      </c>
      <c r="G2577" s="10">
        <v>28</v>
      </c>
      <c r="H2577">
        <v>30</v>
      </c>
      <c r="I2577" s="10" t="str">
        <f>_xlfn.XLOOKUP(Q1_2025[[#This Row],[Artikelnr]],Artikel_prijzen[Artnr],Artikel_prijzen[Groep],"")</f>
        <v/>
      </c>
      <c r="J2577" s="10" t="str">
        <f>_xlfn.XLOOKUP(Q1_2025[[#This Row],[Artikelnr]],Artikel_prijzen[Artnr],Artikel_prijzen[Prijs 2025],"")</f>
        <v/>
      </c>
      <c r="K2577" s="10" t="str">
        <f>IF(Q1_2025[[#This Row],[Artikelprijs]]&lt;&gt;"",IF(Q1_2025[[#This Row],[Stuksprijs]]=Q1_2025[[#This Row],[Artikelprijs]],"Prijs gelijk","Prijs wijkt af"),"")</f>
        <v/>
      </c>
      <c r="L2577" s="10"/>
      <c r="N2577" s="10">
        <f>IF(Q1_2025[[#This Row],[Prijstype]]="Artikelprijs",Q1_2025[[#This Row],[Artikelprijs]],Q1_2025[[#This Row],[Stuksprijs]])</f>
        <v>40</v>
      </c>
      <c r="O2577" s="10">
        <f>IF(Q1_2025[[#This Row],[Prijstype]]="Artikelprijs",Q1_2025[[#This Row],[Artikelprijs]] * Q1_2025[[#This Row],[Besteld]],Q1_2025[[#This Row],[Brutobedrag]])</f>
        <v>40</v>
      </c>
      <c r="P2577" s="10">
        <f>IF(Q1_2025[[#This Row],[Prijstype]] = "Artikelprijs",Q1_2025[[#This Row],[Brutobedrag 2]]*(100-Q1_2025[[#This Row],[Relatiekorting percentage]])/100,Q1_2025[[#This Row],[Bruto - Rel.korting]])</f>
        <v>28</v>
      </c>
    </row>
    <row r="2578" spans="1:16" x14ac:dyDescent="0.3">
      <c r="A2578" t="s">
        <v>343</v>
      </c>
      <c r="B2578">
        <v>3001046</v>
      </c>
      <c r="C2578" t="s">
        <v>61</v>
      </c>
      <c r="D2578">
        <v>20</v>
      </c>
      <c r="E2578" s="10">
        <v>3.5</v>
      </c>
      <c r="F2578" s="10">
        <v>0</v>
      </c>
      <c r="G2578" s="10">
        <v>0</v>
      </c>
      <c r="H2578">
        <v>30</v>
      </c>
      <c r="I2578" s="10" t="str">
        <f>_xlfn.XLOOKUP(Q1_2025[[#This Row],[Artikelnr]],Artikel_prijzen[Artnr],Artikel_prijzen[Groep],"")</f>
        <v/>
      </c>
      <c r="J2578" s="10" t="str">
        <f>_xlfn.XLOOKUP(Q1_2025[[#This Row],[Artikelnr]],Artikel_prijzen[Artnr],Artikel_prijzen[Prijs 2025],"")</f>
        <v/>
      </c>
      <c r="K2578" s="10" t="str">
        <f>IF(Q1_2025[[#This Row],[Artikelprijs]]&lt;&gt;"",IF(Q1_2025[[#This Row],[Stuksprijs]]=Q1_2025[[#This Row],[Artikelprijs]],"Prijs gelijk","Prijs wijkt af"),"")</f>
        <v/>
      </c>
      <c r="L2578" s="10"/>
      <c r="N2578" s="10">
        <f>IF(Q1_2025[[#This Row],[Prijstype]]="Artikelprijs",Q1_2025[[#This Row],[Artikelprijs]],Q1_2025[[#This Row],[Stuksprijs]])</f>
        <v>3.5</v>
      </c>
      <c r="O2578" s="10">
        <f>IF(Q1_2025[[#This Row],[Prijstype]]="Artikelprijs",Q1_2025[[#This Row],[Artikelprijs]] * Q1_2025[[#This Row],[Besteld]],Q1_2025[[#This Row],[Brutobedrag]])</f>
        <v>0</v>
      </c>
      <c r="P2578" s="10">
        <f>IF(Q1_2025[[#This Row],[Prijstype]] = "Artikelprijs",Q1_2025[[#This Row],[Brutobedrag 2]]*(100-Q1_2025[[#This Row],[Relatiekorting percentage]])/100,Q1_2025[[#This Row],[Bruto - Rel.korting]])</f>
        <v>0</v>
      </c>
    </row>
    <row r="2579" spans="1:16" x14ac:dyDescent="0.3">
      <c r="A2579" t="s">
        <v>343</v>
      </c>
      <c r="B2579">
        <v>3001035</v>
      </c>
      <c r="C2579" t="s">
        <v>62</v>
      </c>
      <c r="D2579">
        <v>10</v>
      </c>
      <c r="E2579" s="10">
        <v>2</v>
      </c>
      <c r="F2579" s="10">
        <v>0</v>
      </c>
      <c r="G2579" s="10">
        <v>0</v>
      </c>
      <c r="H2579">
        <v>30</v>
      </c>
      <c r="I2579" s="10" t="str">
        <f>_xlfn.XLOOKUP(Q1_2025[[#This Row],[Artikelnr]],Artikel_prijzen[Artnr],Artikel_prijzen[Groep],"")</f>
        <v/>
      </c>
      <c r="J2579" s="10" t="str">
        <f>_xlfn.XLOOKUP(Q1_2025[[#This Row],[Artikelnr]],Artikel_prijzen[Artnr],Artikel_prijzen[Prijs 2025],"")</f>
        <v/>
      </c>
      <c r="K2579" s="10" t="str">
        <f>IF(Q1_2025[[#This Row],[Artikelprijs]]&lt;&gt;"",IF(Q1_2025[[#This Row],[Stuksprijs]]=Q1_2025[[#This Row],[Artikelprijs]],"Prijs gelijk","Prijs wijkt af"),"")</f>
        <v/>
      </c>
      <c r="L2579" s="10"/>
      <c r="N2579" s="10">
        <f>IF(Q1_2025[[#This Row],[Prijstype]]="Artikelprijs",Q1_2025[[#This Row],[Artikelprijs]],Q1_2025[[#This Row],[Stuksprijs]])</f>
        <v>2</v>
      </c>
      <c r="O2579" s="10">
        <f>IF(Q1_2025[[#This Row],[Prijstype]]="Artikelprijs",Q1_2025[[#This Row],[Artikelprijs]] * Q1_2025[[#This Row],[Besteld]],Q1_2025[[#This Row],[Brutobedrag]])</f>
        <v>0</v>
      </c>
      <c r="P2579" s="10">
        <f>IF(Q1_2025[[#This Row],[Prijstype]] = "Artikelprijs",Q1_2025[[#This Row],[Brutobedrag 2]]*(100-Q1_2025[[#This Row],[Relatiekorting percentage]])/100,Q1_2025[[#This Row],[Bruto - Rel.korting]])</f>
        <v>0</v>
      </c>
    </row>
    <row r="2580" spans="1:16" x14ac:dyDescent="0.3">
      <c r="A2580" t="s">
        <v>343</v>
      </c>
      <c r="B2580">
        <v>3001036</v>
      </c>
      <c r="C2580" t="s">
        <v>63</v>
      </c>
      <c r="D2580">
        <v>10</v>
      </c>
      <c r="E2580" s="10">
        <v>3</v>
      </c>
      <c r="F2580" s="10">
        <v>0</v>
      </c>
      <c r="G2580" s="10">
        <v>0</v>
      </c>
      <c r="H2580">
        <v>30</v>
      </c>
      <c r="I2580" s="10" t="str">
        <f>_xlfn.XLOOKUP(Q1_2025[[#This Row],[Artikelnr]],Artikel_prijzen[Artnr],Artikel_prijzen[Groep],"")</f>
        <v/>
      </c>
      <c r="J2580" s="10" t="str">
        <f>_xlfn.XLOOKUP(Q1_2025[[#This Row],[Artikelnr]],Artikel_prijzen[Artnr],Artikel_prijzen[Prijs 2025],"")</f>
        <v/>
      </c>
      <c r="K2580" s="10" t="str">
        <f>IF(Q1_2025[[#This Row],[Artikelprijs]]&lt;&gt;"",IF(Q1_2025[[#This Row],[Stuksprijs]]=Q1_2025[[#This Row],[Artikelprijs]],"Prijs gelijk","Prijs wijkt af"),"")</f>
        <v/>
      </c>
      <c r="L2580" s="10"/>
      <c r="N2580" s="10">
        <f>IF(Q1_2025[[#This Row],[Prijstype]]="Artikelprijs",Q1_2025[[#This Row],[Artikelprijs]],Q1_2025[[#This Row],[Stuksprijs]])</f>
        <v>3</v>
      </c>
      <c r="O2580" s="10">
        <f>IF(Q1_2025[[#This Row],[Prijstype]]="Artikelprijs",Q1_2025[[#This Row],[Artikelprijs]] * Q1_2025[[#This Row],[Besteld]],Q1_2025[[#This Row],[Brutobedrag]])</f>
        <v>0</v>
      </c>
      <c r="P2580" s="10">
        <f>IF(Q1_2025[[#This Row],[Prijstype]] = "Artikelprijs",Q1_2025[[#This Row],[Brutobedrag 2]]*(100-Q1_2025[[#This Row],[Relatiekorting percentage]])/100,Q1_2025[[#This Row],[Bruto - Rel.korting]])</f>
        <v>0</v>
      </c>
    </row>
    <row r="2581" spans="1:16" x14ac:dyDescent="0.3">
      <c r="A2581" t="s">
        <v>343</v>
      </c>
      <c r="B2581">
        <v>3001037</v>
      </c>
      <c r="C2581" t="s">
        <v>64</v>
      </c>
      <c r="D2581">
        <v>6</v>
      </c>
      <c r="E2581" s="10">
        <v>4</v>
      </c>
      <c r="F2581" s="10">
        <v>0</v>
      </c>
      <c r="G2581" s="10">
        <v>0</v>
      </c>
      <c r="H2581">
        <v>30</v>
      </c>
      <c r="I2581" s="10" t="str">
        <f>_xlfn.XLOOKUP(Q1_2025[[#This Row],[Artikelnr]],Artikel_prijzen[Artnr],Artikel_prijzen[Groep],"")</f>
        <v/>
      </c>
      <c r="J2581" s="10" t="str">
        <f>_xlfn.XLOOKUP(Q1_2025[[#This Row],[Artikelnr]],Artikel_prijzen[Artnr],Artikel_prijzen[Prijs 2025],"")</f>
        <v/>
      </c>
      <c r="K2581" s="10" t="str">
        <f>IF(Q1_2025[[#This Row],[Artikelprijs]]&lt;&gt;"",IF(Q1_2025[[#This Row],[Stuksprijs]]=Q1_2025[[#This Row],[Artikelprijs]],"Prijs gelijk","Prijs wijkt af"),"")</f>
        <v/>
      </c>
      <c r="L2581" s="10"/>
      <c r="N2581" s="10">
        <f>IF(Q1_2025[[#This Row],[Prijstype]]="Artikelprijs",Q1_2025[[#This Row],[Artikelprijs]],Q1_2025[[#This Row],[Stuksprijs]])</f>
        <v>4</v>
      </c>
      <c r="O2581" s="10">
        <f>IF(Q1_2025[[#This Row],[Prijstype]]="Artikelprijs",Q1_2025[[#This Row],[Artikelprijs]] * Q1_2025[[#This Row],[Besteld]],Q1_2025[[#This Row],[Brutobedrag]])</f>
        <v>0</v>
      </c>
      <c r="P2581" s="10">
        <f>IF(Q1_2025[[#This Row],[Prijstype]] = "Artikelprijs",Q1_2025[[#This Row],[Brutobedrag 2]]*(100-Q1_2025[[#This Row],[Relatiekorting percentage]])/100,Q1_2025[[#This Row],[Bruto - Rel.korting]])</f>
        <v>0</v>
      </c>
    </row>
    <row r="2582" spans="1:16" x14ac:dyDescent="0.3">
      <c r="A2582" t="s">
        <v>343</v>
      </c>
      <c r="B2582">
        <v>3001038</v>
      </c>
      <c r="C2582" t="s">
        <v>65</v>
      </c>
      <c r="D2582">
        <v>4</v>
      </c>
      <c r="E2582" s="10">
        <v>6</v>
      </c>
      <c r="F2582" s="10">
        <v>0</v>
      </c>
      <c r="G2582" s="10">
        <v>0</v>
      </c>
      <c r="H2582">
        <v>30</v>
      </c>
      <c r="I2582" s="10" t="str">
        <f>_xlfn.XLOOKUP(Q1_2025[[#This Row],[Artikelnr]],Artikel_prijzen[Artnr],Artikel_prijzen[Groep],"")</f>
        <v/>
      </c>
      <c r="J2582" s="10" t="str">
        <f>_xlfn.XLOOKUP(Q1_2025[[#This Row],[Artikelnr]],Artikel_prijzen[Artnr],Artikel_prijzen[Prijs 2025],"")</f>
        <v/>
      </c>
      <c r="K2582" s="10" t="str">
        <f>IF(Q1_2025[[#This Row],[Artikelprijs]]&lt;&gt;"",IF(Q1_2025[[#This Row],[Stuksprijs]]=Q1_2025[[#This Row],[Artikelprijs]],"Prijs gelijk","Prijs wijkt af"),"")</f>
        <v/>
      </c>
      <c r="L2582" s="10"/>
      <c r="N2582" s="10">
        <f>IF(Q1_2025[[#This Row],[Prijstype]]="Artikelprijs",Q1_2025[[#This Row],[Artikelprijs]],Q1_2025[[#This Row],[Stuksprijs]])</f>
        <v>6</v>
      </c>
      <c r="O2582" s="10">
        <f>IF(Q1_2025[[#This Row],[Prijstype]]="Artikelprijs",Q1_2025[[#This Row],[Artikelprijs]] * Q1_2025[[#This Row],[Besteld]],Q1_2025[[#This Row],[Brutobedrag]])</f>
        <v>0</v>
      </c>
      <c r="P2582" s="10">
        <f>IF(Q1_2025[[#This Row],[Prijstype]] = "Artikelprijs",Q1_2025[[#This Row],[Brutobedrag 2]]*(100-Q1_2025[[#This Row],[Relatiekorting percentage]])/100,Q1_2025[[#This Row],[Bruto - Rel.korting]])</f>
        <v>0</v>
      </c>
    </row>
    <row r="2583" spans="1:16" x14ac:dyDescent="0.3">
      <c r="A2583" t="s">
        <v>343</v>
      </c>
      <c r="B2583">
        <v>3001040</v>
      </c>
      <c r="C2583" t="s">
        <v>67</v>
      </c>
      <c r="D2583">
        <v>4</v>
      </c>
      <c r="E2583" s="10">
        <v>8</v>
      </c>
      <c r="F2583" s="10">
        <v>0</v>
      </c>
      <c r="G2583" s="10">
        <v>0</v>
      </c>
      <c r="H2583">
        <v>30</v>
      </c>
      <c r="I2583" s="10" t="str">
        <f>_xlfn.XLOOKUP(Q1_2025[[#This Row],[Artikelnr]],Artikel_prijzen[Artnr],Artikel_prijzen[Groep],"")</f>
        <v/>
      </c>
      <c r="J2583" s="10" t="str">
        <f>_xlfn.XLOOKUP(Q1_2025[[#This Row],[Artikelnr]],Artikel_prijzen[Artnr],Artikel_prijzen[Prijs 2025],"")</f>
        <v/>
      </c>
      <c r="K2583" s="10" t="str">
        <f>IF(Q1_2025[[#This Row],[Artikelprijs]]&lt;&gt;"",IF(Q1_2025[[#This Row],[Stuksprijs]]=Q1_2025[[#This Row],[Artikelprijs]],"Prijs gelijk","Prijs wijkt af"),"")</f>
        <v/>
      </c>
      <c r="L2583" s="10"/>
      <c r="N2583" s="10">
        <f>IF(Q1_2025[[#This Row],[Prijstype]]="Artikelprijs",Q1_2025[[#This Row],[Artikelprijs]],Q1_2025[[#This Row],[Stuksprijs]])</f>
        <v>8</v>
      </c>
      <c r="O2583" s="10">
        <f>IF(Q1_2025[[#This Row],[Prijstype]]="Artikelprijs",Q1_2025[[#This Row],[Artikelprijs]] * Q1_2025[[#This Row],[Besteld]],Q1_2025[[#This Row],[Brutobedrag]])</f>
        <v>0</v>
      </c>
      <c r="P2583" s="10">
        <f>IF(Q1_2025[[#This Row],[Prijstype]] = "Artikelprijs",Q1_2025[[#This Row],[Brutobedrag 2]]*(100-Q1_2025[[#This Row],[Relatiekorting percentage]])/100,Q1_2025[[#This Row],[Bruto - Rel.korting]])</f>
        <v>0</v>
      </c>
    </row>
    <row r="2584" spans="1:16" x14ac:dyDescent="0.3">
      <c r="A2584" t="s">
        <v>343</v>
      </c>
      <c r="B2584">
        <v>2001079</v>
      </c>
      <c r="C2584" t="s">
        <v>363</v>
      </c>
      <c r="D2584">
        <v>1</v>
      </c>
      <c r="E2584" s="10">
        <v>459.64</v>
      </c>
      <c r="F2584" s="10">
        <v>459.64</v>
      </c>
      <c r="G2584" s="10">
        <v>321.75</v>
      </c>
      <c r="H2584">
        <v>30</v>
      </c>
      <c r="I2584" s="10" t="str">
        <f>_xlfn.XLOOKUP(Q1_2025[[#This Row],[Artikelnr]],Artikel_prijzen[Artnr],Artikel_prijzen[Groep],"")</f>
        <v/>
      </c>
      <c r="J2584" s="10" t="str">
        <f>_xlfn.XLOOKUP(Q1_2025[[#This Row],[Artikelnr]],Artikel_prijzen[Artnr],Artikel_prijzen[Prijs 2025],"")</f>
        <v/>
      </c>
      <c r="K2584" s="10" t="str">
        <f>IF(Q1_2025[[#This Row],[Artikelprijs]]&lt;&gt;"",IF(Q1_2025[[#This Row],[Stuksprijs]]=Q1_2025[[#This Row],[Artikelprijs]],"Prijs gelijk","Prijs wijkt af"),"")</f>
        <v/>
      </c>
      <c r="L2584" s="10"/>
      <c r="N2584" s="10">
        <f>IF(Q1_2025[[#This Row],[Prijstype]]="Artikelprijs",Q1_2025[[#This Row],[Artikelprijs]],Q1_2025[[#This Row],[Stuksprijs]])</f>
        <v>459.64</v>
      </c>
      <c r="O2584" s="10">
        <f>IF(Q1_2025[[#This Row],[Prijstype]]="Artikelprijs",Q1_2025[[#This Row],[Artikelprijs]] * Q1_2025[[#This Row],[Besteld]],Q1_2025[[#This Row],[Brutobedrag]])</f>
        <v>459.64</v>
      </c>
      <c r="P2584" s="10">
        <f>IF(Q1_2025[[#This Row],[Prijstype]] = "Artikelprijs",Q1_2025[[#This Row],[Brutobedrag 2]]*(100-Q1_2025[[#This Row],[Relatiekorting percentage]])/100,Q1_2025[[#This Row],[Bruto - Rel.korting]])</f>
        <v>321.75</v>
      </c>
    </row>
    <row r="2585" spans="1:16" x14ac:dyDescent="0.3">
      <c r="A2585" t="s">
        <v>343</v>
      </c>
      <c r="B2585">
        <v>2004027</v>
      </c>
      <c r="C2585" t="s">
        <v>339</v>
      </c>
      <c r="D2585">
        <v>3</v>
      </c>
      <c r="E2585" s="10">
        <v>16.54</v>
      </c>
      <c r="F2585" s="10">
        <v>49.62</v>
      </c>
      <c r="G2585" s="10">
        <v>34.729999999999997</v>
      </c>
      <c r="H2585">
        <v>30</v>
      </c>
      <c r="I2585" s="10" t="str">
        <f>_xlfn.XLOOKUP(Q1_2025[[#This Row],[Artikelnr]],Artikel_prijzen[Artnr],Artikel_prijzen[Groep],"")</f>
        <v/>
      </c>
      <c r="J2585" s="10" t="str">
        <f>_xlfn.XLOOKUP(Q1_2025[[#This Row],[Artikelnr]],Artikel_prijzen[Artnr],Artikel_prijzen[Prijs 2025],"")</f>
        <v/>
      </c>
      <c r="K2585" s="10" t="str">
        <f>IF(Q1_2025[[#This Row],[Artikelprijs]]&lt;&gt;"",IF(Q1_2025[[#This Row],[Stuksprijs]]=Q1_2025[[#This Row],[Artikelprijs]],"Prijs gelijk","Prijs wijkt af"),"")</f>
        <v/>
      </c>
      <c r="L2585" s="10"/>
      <c r="N2585" s="10">
        <f>IF(Q1_2025[[#This Row],[Prijstype]]="Artikelprijs",Q1_2025[[#This Row],[Artikelprijs]],Q1_2025[[#This Row],[Stuksprijs]])</f>
        <v>16.54</v>
      </c>
      <c r="O2585" s="10">
        <f>IF(Q1_2025[[#This Row],[Prijstype]]="Artikelprijs",Q1_2025[[#This Row],[Artikelprijs]] * Q1_2025[[#This Row],[Besteld]],Q1_2025[[#This Row],[Brutobedrag]])</f>
        <v>49.62</v>
      </c>
      <c r="P2585" s="10">
        <f>IF(Q1_2025[[#This Row],[Prijstype]] = "Artikelprijs",Q1_2025[[#This Row],[Brutobedrag 2]]*(100-Q1_2025[[#This Row],[Relatiekorting percentage]])/100,Q1_2025[[#This Row],[Bruto - Rel.korting]])</f>
        <v>34.729999999999997</v>
      </c>
    </row>
    <row r="2586" spans="1:16" x14ac:dyDescent="0.3">
      <c r="A2586" t="s">
        <v>343</v>
      </c>
      <c r="B2586">
        <v>2004045</v>
      </c>
      <c r="C2586" t="s">
        <v>364</v>
      </c>
      <c r="D2586">
        <v>2</v>
      </c>
      <c r="E2586" s="10">
        <v>18</v>
      </c>
      <c r="F2586" s="10">
        <v>36</v>
      </c>
      <c r="G2586" s="10">
        <v>25.2</v>
      </c>
      <c r="H2586">
        <v>30</v>
      </c>
      <c r="I2586" s="10" t="str">
        <f>_xlfn.XLOOKUP(Q1_2025[[#This Row],[Artikelnr]],Artikel_prijzen[Artnr],Artikel_prijzen[Groep],"")</f>
        <v/>
      </c>
      <c r="J2586" s="10" t="str">
        <f>_xlfn.XLOOKUP(Q1_2025[[#This Row],[Artikelnr]],Artikel_prijzen[Artnr],Artikel_prijzen[Prijs 2025],"")</f>
        <v/>
      </c>
      <c r="K2586" s="10" t="str">
        <f>IF(Q1_2025[[#This Row],[Artikelprijs]]&lt;&gt;"",IF(Q1_2025[[#This Row],[Stuksprijs]]=Q1_2025[[#This Row],[Artikelprijs]],"Prijs gelijk","Prijs wijkt af"),"")</f>
        <v/>
      </c>
      <c r="L2586" s="10"/>
      <c r="N2586" s="10">
        <f>IF(Q1_2025[[#This Row],[Prijstype]]="Artikelprijs",Q1_2025[[#This Row],[Artikelprijs]],Q1_2025[[#This Row],[Stuksprijs]])</f>
        <v>18</v>
      </c>
      <c r="O2586" s="10">
        <f>IF(Q1_2025[[#This Row],[Prijstype]]="Artikelprijs",Q1_2025[[#This Row],[Artikelprijs]] * Q1_2025[[#This Row],[Besteld]],Q1_2025[[#This Row],[Brutobedrag]])</f>
        <v>36</v>
      </c>
      <c r="P2586" s="10">
        <f>IF(Q1_2025[[#This Row],[Prijstype]] = "Artikelprijs",Q1_2025[[#This Row],[Brutobedrag 2]]*(100-Q1_2025[[#This Row],[Relatiekorting percentage]])/100,Q1_2025[[#This Row],[Bruto - Rel.korting]])</f>
        <v>25.2</v>
      </c>
    </row>
    <row r="2587" spans="1:16" x14ac:dyDescent="0.3">
      <c r="A2587" t="s">
        <v>343</v>
      </c>
      <c r="B2587">
        <v>2004021</v>
      </c>
      <c r="C2587" t="s">
        <v>44</v>
      </c>
      <c r="D2587">
        <v>4</v>
      </c>
      <c r="E2587" s="10">
        <v>16.22</v>
      </c>
      <c r="F2587" s="10">
        <v>64.88</v>
      </c>
      <c r="G2587" s="10">
        <v>45.42</v>
      </c>
      <c r="H2587">
        <v>30</v>
      </c>
      <c r="I2587" s="10" t="str">
        <f>_xlfn.XLOOKUP(Q1_2025[[#This Row],[Artikelnr]],Artikel_prijzen[Artnr],Artikel_prijzen[Groep],"")</f>
        <v/>
      </c>
      <c r="J2587" s="10" t="str">
        <f>_xlfn.XLOOKUP(Q1_2025[[#This Row],[Artikelnr]],Artikel_prijzen[Artnr],Artikel_prijzen[Prijs 2025],"")</f>
        <v/>
      </c>
      <c r="K2587" s="10" t="str">
        <f>IF(Q1_2025[[#This Row],[Artikelprijs]]&lt;&gt;"",IF(Q1_2025[[#This Row],[Stuksprijs]]=Q1_2025[[#This Row],[Artikelprijs]],"Prijs gelijk","Prijs wijkt af"),"")</f>
        <v/>
      </c>
      <c r="L2587" s="10"/>
      <c r="N2587" s="10">
        <f>IF(Q1_2025[[#This Row],[Prijstype]]="Artikelprijs",Q1_2025[[#This Row],[Artikelprijs]],Q1_2025[[#This Row],[Stuksprijs]])</f>
        <v>16.22</v>
      </c>
      <c r="O2587" s="10">
        <f>IF(Q1_2025[[#This Row],[Prijstype]]="Artikelprijs",Q1_2025[[#This Row],[Artikelprijs]] * Q1_2025[[#This Row],[Besteld]],Q1_2025[[#This Row],[Brutobedrag]])</f>
        <v>64.88</v>
      </c>
      <c r="P2587" s="10">
        <f>IF(Q1_2025[[#This Row],[Prijstype]] = "Artikelprijs",Q1_2025[[#This Row],[Brutobedrag 2]]*(100-Q1_2025[[#This Row],[Relatiekorting percentage]])/100,Q1_2025[[#This Row],[Bruto - Rel.korting]])</f>
        <v>45.42</v>
      </c>
    </row>
    <row r="2588" spans="1:16" x14ac:dyDescent="0.3">
      <c r="A2588" t="s">
        <v>343</v>
      </c>
      <c r="B2588">
        <v>1002020</v>
      </c>
      <c r="C2588" t="s">
        <v>249</v>
      </c>
      <c r="D2588">
        <v>8</v>
      </c>
      <c r="E2588" s="10">
        <v>38.99</v>
      </c>
      <c r="F2588" s="10">
        <v>311.92</v>
      </c>
      <c r="G2588" s="10">
        <v>218.34</v>
      </c>
      <c r="H2588">
        <v>30</v>
      </c>
      <c r="I2588" s="10" t="str">
        <f>_xlfn.XLOOKUP(Q1_2025[[#This Row],[Artikelnr]],Artikel_prijzen[Artnr],Artikel_prijzen[Groep],"")</f>
        <v/>
      </c>
      <c r="J2588" s="10" t="str">
        <f>_xlfn.XLOOKUP(Q1_2025[[#This Row],[Artikelnr]],Artikel_prijzen[Artnr],Artikel_prijzen[Prijs 2025],"")</f>
        <v/>
      </c>
      <c r="K2588" s="10" t="str">
        <f>IF(Q1_2025[[#This Row],[Artikelprijs]]&lt;&gt;"",IF(Q1_2025[[#This Row],[Stuksprijs]]=Q1_2025[[#This Row],[Artikelprijs]],"Prijs gelijk","Prijs wijkt af"),"")</f>
        <v/>
      </c>
      <c r="L2588" s="10"/>
      <c r="N2588" s="10">
        <f>IF(Q1_2025[[#This Row],[Prijstype]]="Artikelprijs",Q1_2025[[#This Row],[Artikelprijs]],Q1_2025[[#This Row],[Stuksprijs]])</f>
        <v>38.99</v>
      </c>
      <c r="O2588" s="10">
        <f>IF(Q1_2025[[#This Row],[Prijstype]]="Artikelprijs",Q1_2025[[#This Row],[Artikelprijs]] * Q1_2025[[#This Row],[Besteld]],Q1_2025[[#This Row],[Brutobedrag]])</f>
        <v>311.92</v>
      </c>
      <c r="P2588" s="10">
        <f>IF(Q1_2025[[#This Row],[Prijstype]] = "Artikelprijs",Q1_2025[[#This Row],[Brutobedrag 2]]*(100-Q1_2025[[#This Row],[Relatiekorting percentage]])/100,Q1_2025[[#This Row],[Bruto - Rel.korting]])</f>
        <v>218.34</v>
      </c>
    </row>
    <row r="2589" spans="1:16" x14ac:dyDescent="0.3">
      <c r="A2589" t="s">
        <v>343</v>
      </c>
      <c r="B2589">
        <v>1002020</v>
      </c>
      <c r="C2589" t="s">
        <v>249</v>
      </c>
      <c r="D2589">
        <v>2</v>
      </c>
      <c r="E2589" s="10">
        <v>38.99</v>
      </c>
      <c r="F2589" s="10">
        <v>0</v>
      </c>
      <c r="G2589" s="10">
        <v>0</v>
      </c>
      <c r="H2589">
        <v>30</v>
      </c>
      <c r="I2589" s="10" t="str">
        <f>_xlfn.XLOOKUP(Q1_2025[[#This Row],[Artikelnr]],Artikel_prijzen[Artnr],Artikel_prijzen[Groep],"")</f>
        <v/>
      </c>
      <c r="J2589" s="10" t="str">
        <f>_xlfn.XLOOKUP(Q1_2025[[#This Row],[Artikelnr]],Artikel_prijzen[Artnr],Artikel_prijzen[Prijs 2025],"")</f>
        <v/>
      </c>
      <c r="K2589" s="10" t="str">
        <f>IF(Q1_2025[[#This Row],[Artikelprijs]]&lt;&gt;"",IF(Q1_2025[[#This Row],[Stuksprijs]]=Q1_2025[[#This Row],[Artikelprijs]],"Prijs gelijk","Prijs wijkt af"),"")</f>
        <v/>
      </c>
      <c r="L2589" s="10"/>
      <c r="N2589" s="10">
        <f>IF(Q1_2025[[#This Row],[Prijstype]]="Artikelprijs",Q1_2025[[#This Row],[Artikelprijs]],Q1_2025[[#This Row],[Stuksprijs]])</f>
        <v>38.99</v>
      </c>
      <c r="O2589" s="10">
        <f>IF(Q1_2025[[#This Row],[Prijstype]]="Artikelprijs",Q1_2025[[#This Row],[Artikelprijs]] * Q1_2025[[#This Row],[Besteld]],Q1_2025[[#This Row],[Brutobedrag]])</f>
        <v>0</v>
      </c>
      <c r="P2589" s="10">
        <f>IF(Q1_2025[[#This Row],[Prijstype]] = "Artikelprijs",Q1_2025[[#This Row],[Brutobedrag 2]]*(100-Q1_2025[[#This Row],[Relatiekorting percentage]])/100,Q1_2025[[#This Row],[Bruto - Rel.korting]])</f>
        <v>0</v>
      </c>
    </row>
    <row r="2590" spans="1:16" x14ac:dyDescent="0.3">
      <c r="A2590" t="s">
        <v>343</v>
      </c>
      <c r="B2590">
        <v>1007051</v>
      </c>
      <c r="C2590" t="s">
        <v>54</v>
      </c>
      <c r="D2590">
        <v>4</v>
      </c>
      <c r="E2590" s="10">
        <v>88.57</v>
      </c>
      <c r="F2590" s="10">
        <v>354.28</v>
      </c>
      <c r="G2590" s="10">
        <v>248</v>
      </c>
      <c r="H2590">
        <v>30</v>
      </c>
      <c r="I2590" s="10" t="str">
        <f>_xlfn.XLOOKUP(Q1_2025[[#This Row],[Artikelnr]],Artikel_prijzen[Artnr],Artikel_prijzen[Groep],"")</f>
        <v/>
      </c>
      <c r="J2590" s="10" t="str">
        <f>_xlfn.XLOOKUP(Q1_2025[[#This Row],[Artikelnr]],Artikel_prijzen[Artnr],Artikel_prijzen[Prijs 2025],"")</f>
        <v/>
      </c>
      <c r="K2590" s="10" t="str">
        <f>IF(Q1_2025[[#This Row],[Artikelprijs]]&lt;&gt;"",IF(Q1_2025[[#This Row],[Stuksprijs]]=Q1_2025[[#This Row],[Artikelprijs]],"Prijs gelijk","Prijs wijkt af"),"")</f>
        <v/>
      </c>
      <c r="L2590" s="10"/>
      <c r="N2590" s="10">
        <f>IF(Q1_2025[[#This Row],[Prijstype]]="Artikelprijs",Q1_2025[[#This Row],[Artikelprijs]],Q1_2025[[#This Row],[Stuksprijs]])</f>
        <v>88.57</v>
      </c>
      <c r="O2590" s="10">
        <f>IF(Q1_2025[[#This Row],[Prijstype]]="Artikelprijs",Q1_2025[[#This Row],[Artikelprijs]] * Q1_2025[[#This Row],[Besteld]],Q1_2025[[#This Row],[Brutobedrag]])</f>
        <v>354.28</v>
      </c>
      <c r="P2590" s="10">
        <f>IF(Q1_2025[[#This Row],[Prijstype]] = "Artikelprijs",Q1_2025[[#This Row],[Brutobedrag 2]]*(100-Q1_2025[[#This Row],[Relatiekorting percentage]])/100,Q1_2025[[#This Row],[Bruto - Rel.korting]])</f>
        <v>248</v>
      </c>
    </row>
    <row r="2591" spans="1:16" x14ac:dyDescent="0.3">
      <c r="A2591" t="s">
        <v>343</v>
      </c>
      <c r="B2591">
        <v>5031053</v>
      </c>
      <c r="C2591" t="s">
        <v>10</v>
      </c>
      <c r="D2591">
        <v>6</v>
      </c>
      <c r="E2591" s="10">
        <v>113.3</v>
      </c>
      <c r="F2591" s="10">
        <v>679.8</v>
      </c>
      <c r="G2591" s="10">
        <v>577.83000000000004</v>
      </c>
      <c r="H2591">
        <v>15</v>
      </c>
      <c r="I2591" s="10" t="str">
        <f>_xlfn.XLOOKUP(Q1_2025[[#This Row],[Artikelnr]],Artikel_prijzen[Artnr],Artikel_prijzen[Groep],"")</f>
        <v/>
      </c>
      <c r="J2591" s="10" t="str">
        <f>_xlfn.XLOOKUP(Q1_2025[[#This Row],[Artikelnr]],Artikel_prijzen[Artnr],Artikel_prijzen[Prijs 2025],"")</f>
        <v/>
      </c>
      <c r="K2591" s="10" t="str">
        <f>IF(Q1_2025[[#This Row],[Artikelprijs]]&lt;&gt;"",IF(Q1_2025[[#This Row],[Stuksprijs]]=Q1_2025[[#This Row],[Artikelprijs]],"Prijs gelijk","Prijs wijkt af"),"")</f>
        <v/>
      </c>
      <c r="L2591" s="10"/>
      <c r="N2591" s="10">
        <f>IF(Q1_2025[[#This Row],[Prijstype]]="Artikelprijs",Q1_2025[[#This Row],[Artikelprijs]],Q1_2025[[#This Row],[Stuksprijs]])</f>
        <v>113.3</v>
      </c>
      <c r="O2591" s="10">
        <f>IF(Q1_2025[[#This Row],[Prijstype]]="Artikelprijs",Q1_2025[[#This Row],[Artikelprijs]] * Q1_2025[[#This Row],[Besteld]],Q1_2025[[#This Row],[Brutobedrag]])</f>
        <v>679.8</v>
      </c>
      <c r="P2591" s="10">
        <f>IF(Q1_2025[[#This Row],[Prijstype]] = "Artikelprijs",Q1_2025[[#This Row],[Brutobedrag 2]]*(100-Q1_2025[[#This Row],[Relatiekorting percentage]])/100,Q1_2025[[#This Row],[Bruto - Rel.korting]])</f>
        <v>577.83000000000004</v>
      </c>
    </row>
    <row r="2592" spans="1:16" x14ac:dyDescent="0.3">
      <c r="A2592" t="s">
        <v>343</v>
      </c>
      <c r="B2592">
        <v>5031052</v>
      </c>
      <c r="C2592" t="s">
        <v>12</v>
      </c>
      <c r="D2592">
        <v>16</v>
      </c>
      <c r="E2592" s="10">
        <v>88.07</v>
      </c>
      <c r="F2592" s="10">
        <v>1409.12</v>
      </c>
      <c r="G2592" s="10">
        <v>1197.75</v>
      </c>
      <c r="H2592">
        <v>15</v>
      </c>
      <c r="I2592" s="10" t="str">
        <f>_xlfn.XLOOKUP(Q1_2025[[#This Row],[Artikelnr]],Artikel_prijzen[Artnr],Artikel_prijzen[Groep],"")</f>
        <v/>
      </c>
      <c r="J2592" s="10" t="str">
        <f>_xlfn.XLOOKUP(Q1_2025[[#This Row],[Artikelnr]],Artikel_prijzen[Artnr],Artikel_prijzen[Prijs 2025],"")</f>
        <v/>
      </c>
      <c r="K2592" s="10" t="str">
        <f>IF(Q1_2025[[#This Row],[Artikelprijs]]&lt;&gt;"",IF(Q1_2025[[#This Row],[Stuksprijs]]=Q1_2025[[#This Row],[Artikelprijs]],"Prijs gelijk","Prijs wijkt af"),"")</f>
        <v/>
      </c>
      <c r="L2592" s="10"/>
      <c r="N2592" s="10">
        <f>IF(Q1_2025[[#This Row],[Prijstype]]="Artikelprijs",Q1_2025[[#This Row],[Artikelprijs]],Q1_2025[[#This Row],[Stuksprijs]])</f>
        <v>88.07</v>
      </c>
      <c r="O2592" s="10">
        <f>IF(Q1_2025[[#This Row],[Prijstype]]="Artikelprijs",Q1_2025[[#This Row],[Artikelprijs]] * Q1_2025[[#This Row],[Besteld]],Q1_2025[[#This Row],[Brutobedrag]])</f>
        <v>1409.12</v>
      </c>
      <c r="P2592" s="10">
        <f>IF(Q1_2025[[#This Row],[Prijstype]] = "Artikelprijs",Q1_2025[[#This Row],[Brutobedrag 2]]*(100-Q1_2025[[#This Row],[Relatiekorting percentage]])/100,Q1_2025[[#This Row],[Bruto - Rel.korting]])</f>
        <v>1197.75</v>
      </c>
    </row>
    <row r="2593" spans="1:16" x14ac:dyDescent="0.3">
      <c r="A2593" t="s">
        <v>343</v>
      </c>
      <c r="B2593">
        <v>5031051</v>
      </c>
      <c r="C2593" t="s">
        <v>25</v>
      </c>
      <c r="D2593">
        <v>3</v>
      </c>
      <c r="E2593" s="10">
        <v>52.79</v>
      </c>
      <c r="F2593" s="10">
        <v>158.37</v>
      </c>
      <c r="G2593" s="10">
        <v>134.61000000000001</v>
      </c>
      <c r="H2593">
        <v>15</v>
      </c>
      <c r="I2593" s="10" t="str">
        <f>_xlfn.XLOOKUP(Q1_2025[[#This Row],[Artikelnr]],Artikel_prijzen[Artnr],Artikel_prijzen[Groep],"")</f>
        <v/>
      </c>
      <c r="J2593" s="10" t="str">
        <f>_xlfn.XLOOKUP(Q1_2025[[#This Row],[Artikelnr]],Artikel_prijzen[Artnr],Artikel_prijzen[Prijs 2025],"")</f>
        <v/>
      </c>
      <c r="K2593" s="10" t="str">
        <f>IF(Q1_2025[[#This Row],[Artikelprijs]]&lt;&gt;"",IF(Q1_2025[[#This Row],[Stuksprijs]]=Q1_2025[[#This Row],[Artikelprijs]],"Prijs gelijk","Prijs wijkt af"),"")</f>
        <v/>
      </c>
      <c r="L2593" s="10"/>
      <c r="N2593" s="10">
        <f>IF(Q1_2025[[#This Row],[Prijstype]]="Artikelprijs",Q1_2025[[#This Row],[Artikelprijs]],Q1_2025[[#This Row],[Stuksprijs]])</f>
        <v>52.79</v>
      </c>
      <c r="O2593" s="10">
        <f>IF(Q1_2025[[#This Row],[Prijstype]]="Artikelprijs",Q1_2025[[#This Row],[Artikelprijs]] * Q1_2025[[#This Row],[Besteld]],Q1_2025[[#This Row],[Brutobedrag]])</f>
        <v>158.37</v>
      </c>
      <c r="P2593" s="10">
        <f>IF(Q1_2025[[#This Row],[Prijstype]] = "Artikelprijs",Q1_2025[[#This Row],[Brutobedrag 2]]*(100-Q1_2025[[#This Row],[Relatiekorting percentage]])/100,Q1_2025[[#This Row],[Bruto - Rel.korting]])</f>
        <v>134.61000000000001</v>
      </c>
    </row>
    <row r="2594" spans="1:16" x14ac:dyDescent="0.3">
      <c r="A2594" t="s">
        <v>343</v>
      </c>
      <c r="B2594">
        <v>5031047</v>
      </c>
      <c r="C2594" t="s">
        <v>27</v>
      </c>
      <c r="D2594">
        <v>10</v>
      </c>
      <c r="E2594" s="10">
        <v>35.020000000000003</v>
      </c>
      <c r="F2594" s="10">
        <v>350.2</v>
      </c>
      <c r="G2594" s="10">
        <v>297.67</v>
      </c>
      <c r="H2594">
        <v>15</v>
      </c>
      <c r="I2594" s="10" t="str">
        <f>_xlfn.XLOOKUP(Q1_2025[[#This Row],[Artikelnr]],Artikel_prijzen[Artnr],Artikel_prijzen[Groep],"")</f>
        <v/>
      </c>
      <c r="J2594" s="10" t="str">
        <f>_xlfn.XLOOKUP(Q1_2025[[#This Row],[Artikelnr]],Artikel_prijzen[Artnr],Artikel_prijzen[Prijs 2025],"")</f>
        <v/>
      </c>
      <c r="K2594" s="10" t="str">
        <f>IF(Q1_2025[[#This Row],[Artikelprijs]]&lt;&gt;"",IF(Q1_2025[[#This Row],[Stuksprijs]]=Q1_2025[[#This Row],[Artikelprijs]],"Prijs gelijk","Prijs wijkt af"),"")</f>
        <v/>
      </c>
      <c r="L2594" s="10"/>
      <c r="N2594" s="10">
        <f>IF(Q1_2025[[#This Row],[Prijstype]]="Artikelprijs",Q1_2025[[#This Row],[Artikelprijs]],Q1_2025[[#This Row],[Stuksprijs]])</f>
        <v>35.020000000000003</v>
      </c>
      <c r="O2594" s="10">
        <f>IF(Q1_2025[[#This Row],[Prijstype]]="Artikelprijs",Q1_2025[[#This Row],[Artikelprijs]] * Q1_2025[[#This Row],[Besteld]],Q1_2025[[#This Row],[Brutobedrag]])</f>
        <v>350.2</v>
      </c>
      <c r="P2594" s="10">
        <f>IF(Q1_2025[[#This Row],[Prijstype]] = "Artikelprijs",Q1_2025[[#This Row],[Brutobedrag 2]]*(100-Q1_2025[[#This Row],[Relatiekorting percentage]])/100,Q1_2025[[#This Row],[Bruto - Rel.korting]])</f>
        <v>297.67</v>
      </c>
    </row>
    <row r="2595" spans="1:16" x14ac:dyDescent="0.3">
      <c r="A2595" t="s">
        <v>343</v>
      </c>
      <c r="B2595">
        <v>5031056</v>
      </c>
      <c r="C2595" t="s">
        <v>15</v>
      </c>
      <c r="D2595">
        <v>4</v>
      </c>
      <c r="E2595" s="10">
        <v>69.78</v>
      </c>
      <c r="F2595" s="10">
        <v>279.12</v>
      </c>
      <c r="G2595" s="10">
        <v>237.25</v>
      </c>
      <c r="H2595">
        <v>15</v>
      </c>
      <c r="I2595" s="10" t="str">
        <f>_xlfn.XLOOKUP(Q1_2025[[#This Row],[Artikelnr]],Artikel_prijzen[Artnr],Artikel_prijzen[Groep],"")</f>
        <v/>
      </c>
      <c r="J2595" s="10" t="str">
        <f>_xlfn.XLOOKUP(Q1_2025[[#This Row],[Artikelnr]],Artikel_prijzen[Artnr],Artikel_prijzen[Prijs 2025],"")</f>
        <v/>
      </c>
      <c r="K2595" s="10" t="str">
        <f>IF(Q1_2025[[#This Row],[Artikelprijs]]&lt;&gt;"",IF(Q1_2025[[#This Row],[Stuksprijs]]=Q1_2025[[#This Row],[Artikelprijs]],"Prijs gelijk","Prijs wijkt af"),"")</f>
        <v/>
      </c>
      <c r="L2595" s="10"/>
      <c r="N2595" s="10">
        <f>IF(Q1_2025[[#This Row],[Prijstype]]="Artikelprijs",Q1_2025[[#This Row],[Artikelprijs]],Q1_2025[[#This Row],[Stuksprijs]])</f>
        <v>69.78</v>
      </c>
      <c r="O2595" s="10">
        <f>IF(Q1_2025[[#This Row],[Prijstype]]="Artikelprijs",Q1_2025[[#This Row],[Artikelprijs]] * Q1_2025[[#This Row],[Besteld]],Q1_2025[[#This Row],[Brutobedrag]])</f>
        <v>279.12</v>
      </c>
      <c r="P2595" s="10">
        <f>IF(Q1_2025[[#This Row],[Prijstype]] = "Artikelprijs",Q1_2025[[#This Row],[Brutobedrag 2]]*(100-Q1_2025[[#This Row],[Relatiekorting percentage]])/100,Q1_2025[[#This Row],[Bruto - Rel.korting]])</f>
        <v>237.25</v>
      </c>
    </row>
    <row r="2596" spans="1:16" x14ac:dyDescent="0.3">
      <c r="A2596" t="s">
        <v>343</v>
      </c>
      <c r="B2596">
        <v>5031059</v>
      </c>
      <c r="C2596" t="s">
        <v>17</v>
      </c>
      <c r="D2596">
        <v>6</v>
      </c>
      <c r="E2596" s="10">
        <v>69.78</v>
      </c>
      <c r="F2596" s="10">
        <v>418.68</v>
      </c>
      <c r="G2596" s="10">
        <v>355.88</v>
      </c>
      <c r="H2596">
        <v>15</v>
      </c>
      <c r="I2596" s="10" t="str">
        <f>_xlfn.XLOOKUP(Q1_2025[[#This Row],[Artikelnr]],Artikel_prijzen[Artnr],Artikel_prijzen[Groep],"")</f>
        <v/>
      </c>
      <c r="J2596" s="10" t="str">
        <f>_xlfn.XLOOKUP(Q1_2025[[#This Row],[Artikelnr]],Artikel_prijzen[Artnr],Artikel_prijzen[Prijs 2025],"")</f>
        <v/>
      </c>
      <c r="K2596" s="10" t="str">
        <f>IF(Q1_2025[[#This Row],[Artikelprijs]]&lt;&gt;"",IF(Q1_2025[[#This Row],[Stuksprijs]]=Q1_2025[[#This Row],[Artikelprijs]],"Prijs gelijk","Prijs wijkt af"),"")</f>
        <v/>
      </c>
      <c r="L2596" s="10"/>
      <c r="N2596" s="10">
        <f>IF(Q1_2025[[#This Row],[Prijstype]]="Artikelprijs",Q1_2025[[#This Row],[Artikelprijs]],Q1_2025[[#This Row],[Stuksprijs]])</f>
        <v>69.78</v>
      </c>
      <c r="O2596" s="10">
        <f>IF(Q1_2025[[#This Row],[Prijstype]]="Artikelprijs",Q1_2025[[#This Row],[Artikelprijs]] * Q1_2025[[#This Row],[Besteld]],Q1_2025[[#This Row],[Brutobedrag]])</f>
        <v>418.68</v>
      </c>
      <c r="P2596" s="10">
        <f>IF(Q1_2025[[#This Row],[Prijstype]] = "Artikelprijs",Q1_2025[[#This Row],[Brutobedrag 2]]*(100-Q1_2025[[#This Row],[Relatiekorting percentage]])/100,Q1_2025[[#This Row],[Bruto - Rel.korting]])</f>
        <v>355.88</v>
      </c>
    </row>
    <row r="2597" spans="1:16" x14ac:dyDescent="0.3">
      <c r="A2597" t="s">
        <v>343</v>
      </c>
      <c r="B2597">
        <v>5031058</v>
      </c>
      <c r="C2597" t="s">
        <v>346</v>
      </c>
      <c r="D2597">
        <v>2</v>
      </c>
      <c r="E2597" s="10">
        <v>69.78</v>
      </c>
      <c r="F2597" s="10">
        <v>139.56</v>
      </c>
      <c r="G2597" s="10">
        <v>118.63</v>
      </c>
      <c r="H2597">
        <v>15</v>
      </c>
      <c r="I2597" s="10" t="str">
        <f>_xlfn.XLOOKUP(Q1_2025[[#This Row],[Artikelnr]],Artikel_prijzen[Artnr],Artikel_prijzen[Groep],"")</f>
        <v/>
      </c>
      <c r="J2597" s="10" t="str">
        <f>_xlfn.XLOOKUP(Q1_2025[[#This Row],[Artikelnr]],Artikel_prijzen[Artnr],Artikel_prijzen[Prijs 2025],"")</f>
        <v/>
      </c>
      <c r="K2597" s="10" t="str">
        <f>IF(Q1_2025[[#This Row],[Artikelprijs]]&lt;&gt;"",IF(Q1_2025[[#This Row],[Stuksprijs]]=Q1_2025[[#This Row],[Artikelprijs]],"Prijs gelijk","Prijs wijkt af"),"")</f>
        <v/>
      </c>
      <c r="L2597" s="10"/>
      <c r="N2597" s="10">
        <f>IF(Q1_2025[[#This Row],[Prijstype]]="Artikelprijs",Q1_2025[[#This Row],[Artikelprijs]],Q1_2025[[#This Row],[Stuksprijs]])</f>
        <v>69.78</v>
      </c>
      <c r="O2597" s="10">
        <f>IF(Q1_2025[[#This Row],[Prijstype]]="Artikelprijs",Q1_2025[[#This Row],[Artikelprijs]] * Q1_2025[[#This Row],[Besteld]],Q1_2025[[#This Row],[Brutobedrag]])</f>
        <v>139.56</v>
      </c>
      <c r="P2597" s="10">
        <f>IF(Q1_2025[[#This Row],[Prijstype]] = "Artikelprijs",Q1_2025[[#This Row],[Brutobedrag 2]]*(100-Q1_2025[[#This Row],[Relatiekorting percentage]])/100,Q1_2025[[#This Row],[Bruto - Rel.korting]])</f>
        <v>118.63</v>
      </c>
    </row>
    <row r="2598" spans="1:16" x14ac:dyDescent="0.3">
      <c r="A2598" t="s">
        <v>343</v>
      </c>
      <c r="B2598">
        <v>5031049</v>
      </c>
      <c r="C2598" t="s">
        <v>14</v>
      </c>
      <c r="D2598">
        <v>8</v>
      </c>
      <c r="E2598" s="10">
        <v>35.020000000000003</v>
      </c>
      <c r="F2598" s="10">
        <v>0</v>
      </c>
      <c r="G2598" s="10">
        <v>0</v>
      </c>
      <c r="H2598">
        <v>0</v>
      </c>
      <c r="I2598" s="10" t="str">
        <f>_xlfn.XLOOKUP(Q1_2025[[#This Row],[Artikelnr]],Artikel_prijzen[Artnr],Artikel_prijzen[Groep],"")</f>
        <v/>
      </c>
      <c r="J2598" s="10" t="str">
        <f>_xlfn.XLOOKUP(Q1_2025[[#This Row],[Artikelnr]],Artikel_prijzen[Artnr],Artikel_prijzen[Prijs 2025],"")</f>
        <v/>
      </c>
      <c r="K2598" s="10" t="str">
        <f>IF(Q1_2025[[#This Row],[Artikelprijs]]&lt;&gt;"",IF(Q1_2025[[#This Row],[Stuksprijs]]=Q1_2025[[#This Row],[Artikelprijs]],"Prijs gelijk","Prijs wijkt af"),"")</f>
        <v/>
      </c>
      <c r="L2598" s="10"/>
      <c r="N2598" s="10">
        <f>IF(Q1_2025[[#This Row],[Prijstype]]="Artikelprijs",Q1_2025[[#This Row],[Artikelprijs]],Q1_2025[[#This Row],[Stuksprijs]])</f>
        <v>35.020000000000003</v>
      </c>
      <c r="O2598" s="10">
        <f>IF(Q1_2025[[#This Row],[Prijstype]]="Artikelprijs",Q1_2025[[#This Row],[Artikelprijs]] * Q1_2025[[#This Row],[Besteld]],Q1_2025[[#This Row],[Brutobedrag]])</f>
        <v>0</v>
      </c>
      <c r="P2598" s="10">
        <f>IF(Q1_2025[[#This Row],[Prijstype]] = "Artikelprijs",Q1_2025[[#This Row],[Brutobedrag 2]]*(100-Q1_2025[[#This Row],[Relatiekorting percentage]])/100,Q1_2025[[#This Row],[Bruto - Rel.korting]])</f>
        <v>0</v>
      </c>
    </row>
    <row r="2599" spans="1:16" x14ac:dyDescent="0.3">
      <c r="A2599" t="s">
        <v>343</v>
      </c>
      <c r="B2599">
        <v>1007051</v>
      </c>
      <c r="C2599" t="s">
        <v>54</v>
      </c>
      <c r="D2599">
        <v>20</v>
      </c>
      <c r="E2599" s="10">
        <v>88.57</v>
      </c>
      <c r="F2599" s="10">
        <v>1771.4</v>
      </c>
      <c r="G2599" s="10">
        <v>1505.69</v>
      </c>
      <c r="H2599">
        <v>15</v>
      </c>
      <c r="I2599" s="10" t="str">
        <f>_xlfn.XLOOKUP(Q1_2025[[#This Row],[Artikelnr]],Artikel_prijzen[Artnr],Artikel_prijzen[Groep],"")</f>
        <v/>
      </c>
      <c r="J2599" s="10" t="str">
        <f>_xlfn.XLOOKUP(Q1_2025[[#This Row],[Artikelnr]],Artikel_prijzen[Artnr],Artikel_prijzen[Prijs 2025],"")</f>
        <v/>
      </c>
      <c r="K2599" s="10" t="str">
        <f>IF(Q1_2025[[#This Row],[Artikelprijs]]&lt;&gt;"",IF(Q1_2025[[#This Row],[Stuksprijs]]=Q1_2025[[#This Row],[Artikelprijs]],"Prijs gelijk","Prijs wijkt af"),"")</f>
        <v/>
      </c>
      <c r="L2599" s="10"/>
      <c r="N2599" s="10">
        <f>IF(Q1_2025[[#This Row],[Prijstype]]="Artikelprijs",Q1_2025[[#This Row],[Artikelprijs]],Q1_2025[[#This Row],[Stuksprijs]])</f>
        <v>88.57</v>
      </c>
      <c r="O2599" s="10">
        <f>IF(Q1_2025[[#This Row],[Prijstype]]="Artikelprijs",Q1_2025[[#This Row],[Artikelprijs]] * Q1_2025[[#This Row],[Besteld]],Q1_2025[[#This Row],[Brutobedrag]])</f>
        <v>1771.4</v>
      </c>
      <c r="P2599" s="10">
        <f>IF(Q1_2025[[#This Row],[Prijstype]] = "Artikelprijs",Q1_2025[[#This Row],[Brutobedrag 2]]*(100-Q1_2025[[#This Row],[Relatiekorting percentage]])/100,Q1_2025[[#This Row],[Bruto - Rel.korting]])</f>
        <v>1505.69</v>
      </c>
    </row>
    <row r="2600" spans="1:16" x14ac:dyDescent="0.3">
      <c r="A2600" t="s">
        <v>343</v>
      </c>
      <c r="B2600">
        <v>5010002</v>
      </c>
      <c r="C2600" t="s">
        <v>338</v>
      </c>
      <c r="D2600">
        <v>20</v>
      </c>
      <c r="E2600" s="10">
        <v>66.95</v>
      </c>
      <c r="F2600" s="10">
        <v>1339</v>
      </c>
      <c r="G2600" s="10">
        <v>1138.1500000000001</v>
      </c>
      <c r="H2600">
        <v>15</v>
      </c>
      <c r="I2600" s="10" t="str">
        <f>_xlfn.XLOOKUP(Q1_2025[[#This Row],[Artikelnr]],Artikel_prijzen[Artnr],Artikel_prijzen[Groep],"")</f>
        <v/>
      </c>
      <c r="J2600" s="10" t="str">
        <f>_xlfn.XLOOKUP(Q1_2025[[#This Row],[Artikelnr]],Artikel_prijzen[Artnr],Artikel_prijzen[Prijs 2025],"")</f>
        <v/>
      </c>
      <c r="K2600" s="10" t="str">
        <f>IF(Q1_2025[[#This Row],[Artikelprijs]]&lt;&gt;"",IF(Q1_2025[[#This Row],[Stuksprijs]]=Q1_2025[[#This Row],[Artikelprijs]],"Prijs gelijk","Prijs wijkt af"),"")</f>
        <v/>
      </c>
      <c r="L2600" s="10"/>
      <c r="N2600" s="10">
        <f>IF(Q1_2025[[#This Row],[Prijstype]]="Artikelprijs",Q1_2025[[#This Row],[Artikelprijs]],Q1_2025[[#This Row],[Stuksprijs]])</f>
        <v>66.95</v>
      </c>
      <c r="O2600" s="10">
        <f>IF(Q1_2025[[#This Row],[Prijstype]]="Artikelprijs",Q1_2025[[#This Row],[Artikelprijs]] * Q1_2025[[#This Row],[Besteld]],Q1_2025[[#This Row],[Brutobedrag]])</f>
        <v>1339</v>
      </c>
      <c r="P2600" s="10">
        <f>IF(Q1_2025[[#This Row],[Prijstype]] = "Artikelprijs",Q1_2025[[#This Row],[Brutobedrag 2]]*(100-Q1_2025[[#This Row],[Relatiekorting percentage]])/100,Q1_2025[[#This Row],[Bruto - Rel.korting]])</f>
        <v>1138.1500000000001</v>
      </c>
    </row>
    <row r="2601" spans="1:16" x14ac:dyDescent="0.3">
      <c r="A2601" t="s">
        <v>343</v>
      </c>
      <c r="B2601">
        <v>3001046</v>
      </c>
      <c r="C2601" t="s">
        <v>61</v>
      </c>
      <c r="D2601">
        <v>40</v>
      </c>
      <c r="E2601" s="10">
        <v>3.5</v>
      </c>
      <c r="F2601" s="10">
        <v>0</v>
      </c>
      <c r="G2601" s="10">
        <v>0</v>
      </c>
      <c r="H2601">
        <v>0</v>
      </c>
      <c r="I2601" s="10" t="str">
        <f>_xlfn.XLOOKUP(Q1_2025[[#This Row],[Artikelnr]],Artikel_prijzen[Artnr],Artikel_prijzen[Groep],"")</f>
        <v/>
      </c>
      <c r="J2601" s="10" t="str">
        <f>_xlfn.XLOOKUP(Q1_2025[[#This Row],[Artikelnr]],Artikel_prijzen[Artnr],Artikel_prijzen[Prijs 2025],"")</f>
        <v/>
      </c>
      <c r="K2601" s="10" t="str">
        <f>IF(Q1_2025[[#This Row],[Artikelprijs]]&lt;&gt;"",IF(Q1_2025[[#This Row],[Stuksprijs]]=Q1_2025[[#This Row],[Artikelprijs]],"Prijs gelijk","Prijs wijkt af"),"")</f>
        <v/>
      </c>
      <c r="L2601" s="10"/>
      <c r="N2601" s="10">
        <f>IF(Q1_2025[[#This Row],[Prijstype]]="Artikelprijs",Q1_2025[[#This Row],[Artikelprijs]],Q1_2025[[#This Row],[Stuksprijs]])</f>
        <v>3.5</v>
      </c>
      <c r="O2601" s="10">
        <f>IF(Q1_2025[[#This Row],[Prijstype]]="Artikelprijs",Q1_2025[[#This Row],[Artikelprijs]] * Q1_2025[[#This Row],[Besteld]],Q1_2025[[#This Row],[Brutobedrag]])</f>
        <v>0</v>
      </c>
      <c r="P2601" s="10">
        <f>IF(Q1_2025[[#This Row],[Prijstype]] = "Artikelprijs",Q1_2025[[#This Row],[Brutobedrag 2]]*(100-Q1_2025[[#This Row],[Relatiekorting percentage]])/100,Q1_2025[[#This Row],[Bruto - Rel.korting]])</f>
        <v>0</v>
      </c>
    </row>
    <row r="2602" spans="1:16" x14ac:dyDescent="0.3">
      <c r="A2602" t="s">
        <v>343</v>
      </c>
      <c r="B2602">
        <v>3001035</v>
      </c>
      <c r="C2602" t="s">
        <v>62</v>
      </c>
      <c r="D2602">
        <v>20</v>
      </c>
      <c r="E2602" s="10">
        <v>2</v>
      </c>
      <c r="F2602" s="10">
        <v>0</v>
      </c>
      <c r="G2602" s="10">
        <v>0</v>
      </c>
      <c r="H2602">
        <v>0</v>
      </c>
      <c r="I2602" s="10" t="str">
        <f>_xlfn.XLOOKUP(Q1_2025[[#This Row],[Artikelnr]],Artikel_prijzen[Artnr],Artikel_prijzen[Groep],"")</f>
        <v/>
      </c>
      <c r="J2602" s="10" t="str">
        <f>_xlfn.XLOOKUP(Q1_2025[[#This Row],[Artikelnr]],Artikel_prijzen[Artnr],Artikel_prijzen[Prijs 2025],"")</f>
        <v/>
      </c>
      <c r="K2602" s="10" t="str">
        <f>IF(Q1_2025[[#This Row],[Artikelprijs]]&lt;&gt;"",IF(Q1_2025[[#This Row],[Stuksprijs]]=Q1_2025[[#This Row],[Artikelprijs]],"Prijs gelijk","Prijs wijkt af"),"")</f>
        <v/>
      </c>
      <c r="L2602" s="10"/>
      <c r="N2602" s="10">
        <f>IF(Q1_2025[[#This Row],[Prijstype]]="Artikelprijs",Q1_2025[[#This Row],[Artikelprijs]],Q1_2025[[#This Row],[Stuksprijs]])</f>
        <v>2</v>
      </c>
      <c r="O2602" s="10">
        <f>IF(Q1_2025[[#This Row],[Prijstype]]="Artikelprijs",Q1_2025[[#This Row],[Artikelprijs]] * Q1_2025[[#This Row],[Besteld]],Q1_2025[[#This Row],[Brutobedrag]])</f>
        <v>0</v>
      </c>
      <c r="P2602" s="10">
        <f>IF(Q1_2025[[#This Row],[Prijstype]] = "Artikelprijs",Q1_2025[[#This Row],[Brutobedrag 2]]*(100-Q1_2025[[#This Row],[Relatiekorting percentage]])/100,Q1_2025[[#This Row],[Bruto - Rel.korting]])</f>
        <v>0</v>
      </c>
    </row>
    <row r="2603" spans="1:16" x14ac:dyDescent="0.3">
      <c r="A2603" t="s">
        <v>343</v>
      </c>
      <c r="B2603">
        <v>3001036</v>
      </c>
      <c r="C2603" t="s">
        <v>63</v>
      </c>
      <c r="D2603">
        <v>20</v>
      </c>
      <c r="E2603" s="10">
        <v>3</v>
      </c>
      <c r="F2603" s="10">
        <v>0</v>
      </c>
      <c r="G2603" s="10">
        <v>0</v>
      </c>
      <c r="H2603">
        <v>0</v>
      </c>
      <c r="I2603" s="10" t="str">
        <f>_xlfn.XLOOKUP(Q1_2025[[#This Row],[Artikelnr]],Artikel_prijzen[Artnr],Artikel_prijzen[Groep],"")</f>
        <v/>
      </c>
      <c r="J2603" s="10" t="str">
        <f>_xlfn.XLOOKUP(Q1_2025[[#This Row],[Artikelnr]],Artikel_prijzen[Artnr],Artikel_prijzen[Prijs 2025],"")</f>
        <v/>
      </c>
      <c r="K2603" s="10" t="str">
        <f>IF(Q1_2025[[#This Row],[Artikelprijs]]&lt;&gt;"",IF(Q1_2025[[#This Row],[Stuksprijs]]=Q1_2025[[#This Row],[Artikelprijs]],"Prijs gelijk","Prijs wijkt af"),"")</f>
        <v/>
      </c>
      <c r="L2603" s="10"/>
      <c r="N2603" s="10">
        <f>IF(Q1_2025[[#This Row],[Prijstype]]="Artikelprijs",Q1_2025[[#This Row],[Artikelprijs]],Q1_2025[[#This Row],[Stuksprijs]])</f>
        <v>3</v>
      </c>
      <c r="O2603" s="10">
        <f>IF(Q1_2025[[#This Row],[Prijstype]]="Artikelprijs",Q1_2025[[#This Row],[Artikelprijs]] * Q1_2025[[#This Row],[Besteld]],Q1_2025[[#This Row],[Brutobedrag]])</f>
        <v>0</v>
      </c>
      <c r="P2603" s="10">
        <f>IF(Q1_2025[[#This Row],[Prijstype]] = "Artikelprijs",Q1_2025[[#This Row],[Brutobedrag 2]]*(100-Q1_2025[[#This Row],[Relatiekorting percentage]])/100,Q1_2025[[#This Row],[Bruto - Rel.korting]])</f>
        <v>0</v>
      </c>
    </row>
    <row r="2604" spans="1:16" x14ac:dyDescent="0.3">
      <c r="A2604" t="s">
        <v>343</v>
      </c>
      <c r="B2604">
        <v>3001037</v>
      </c>
      <c r="C2604" t="s">
        <v>64</v>
      </c>
      <c r="D2604">
        <v>20</v>
      </c>
      <c r="E2604" s="10">
        <v>4</v>
      </c>
      <c r="F2604" s="10">
        <v>0</v>
      </c>
      <c r="G2604" s="10">
        <v>0</v>
      </c>
      <c r="H2604">
        <v>0</v>
      </c>
      <c r="I2604" s="10" t="str">
        <f>_xlfn.XLOOKUP(Q1_2025[[#This Row],[Artikelnr]],Artikel_prijzen[Artnr],Artikel_prijzen[Groep],"")</f>
        <v/>
      </c>
      <c r="J2604" s="10" t="str">
        <f>_xlfn.XLOOKUP(Q1_2025[[#This Row],[Artikelnr]],Artikel_prijzen[Artnr],Artikel_prijzen[Prijs 2025],"")</f>
        <v/>
      </c>
      <c r="K2604" s="10" t="str">
        <f>IF(Q1_2025[[#This Row],[Artikelprijs]]&lt;&gt;"",IF(Q1_2025[[#This Row],[Stuksprijs]]=Q1_2025[[#This Row],[Artikelprijs]],"Prijs gelijk","Prijs wijkt af"),"")</f>
        <v/>
      </c>
      <c r="L2604" s="10"/>
      <c r="N2604" s="10">
        <f>IF(Q1_2025[[#This Row],[Prijstype]]="Artikelprijs",Q1_2025[[#This Row],[Artikelprijs]],Q1_2025[[#This Row],[Stuksprijs]])</f>
        <v>4</v>
      </c>
      <c r="O2604" s="10">
        <f>IF(Q1_2025[[#This Row],[Prijstype]]="Artikelprijs",Q1_2025[[#This Row],[Artikelprijs]] * Q1_2025[[#This Row],[Besteld]],Q1_2025[[#This Row],[Brutobedrag]])</f>
        <v>0</v>
      </c>
      <c r="P2604" s="10">
        <f>IF(Q1_2025[[#This Row],[Prijstype]] = "Artikelprijs",Q1_2025[[#This Row],[Brutobedrag 2]]*(100-Q1_2025[[#This Row],[Relatiekorting percentage]])/100,Q1_2025[[#This Row],[Bruto - Rel.korting]])</f>
        <v>0</v>
      </c>
    </row>
    <row r="2605" spans="1:16" x14ac:dyDescent="0.3">
      <c r="A2605" t="s">
        <v>343</v>
      </c>
      <c r="B2605">
        <v>3001038</v>
      </c>
      <c r="C2605" t="s">
        <v>65</v>
      </c>
      <c r="D2605">
        <v>8</v>
      </c>
      <c r="E2605" s="10">
        <v>6</v>
      </c>
      <c r="F2605" s="10">
        <v>0</v>
      </c>
      <c r="G2605" s="10">
        <v>0</v>
      </c>
      <c r="H2605">
        <v>0</v>
      </c>
      <c r="I2605" s="10" t="str">
        <f>_xlfn.XLOOKUP(Q1_2025[[#This Row],[Artikelnr]],Artikel_prijzen[Artnr],Artikel_prijzen[Groep],"")</f>
        <v/>
      </c>
      <c r="J2605" s="10" t="str">
        <f>_xlfn.XLOOKUP(Q1_2025[[#This Row],[Artikelnr]],Artikel_prijzen[Artnr],Artikel_prijzen[Prijs 2025],"")</f>
        <v/>
      </c>
      <c r="K2605" s="10" t="str">
        <f>IF(Q1_2025[[#This Row],[Artikelprijs]]&lt;&gt;"",IF(Q1_2025[[#This Row],[Stuksprijs]]=Q1_2025[[#This Row],[Artikelprijs]],"Prijs gelijk","Prijs wijkt af"),"")</f>
        <v/>
      </c>
      <c r="L2605" s="10"/>
      <c r="N2605" s="10">
        <f>IF(Q1_2025[[#This Row],[Prijstype]]="Artikelprijs",Q1_2025[[#This Row],[Artikelprijs]],Q1_2025[[#This Row],[Stuksprijs]])</f>
        <v>6</v>
      </c>
      <c r="O2605" s="10">
        <f>IF(Q1_2025[[#This Row],[Prijstype]]="Artikelprijs",Q1_2025[[#This Row],[Artikelprijs]] * Q1_2025[[#This Row],[Besteld]],Q1_2025[[#This Row],[Brutobedrag]])</f>
        <v>0</v>
      </c>
      <c r="P2605" s="10">
        <f>IF(Q1_2025[[#This Row],[Prijstype]] = "Artikelprijs",Q1_2025[[#This Row],[Brutobedrag 2]]*(100-Q1_2025[[#This Row],[Relatiekorting percentage]])/100,Q1_2025[[#This Row],[Bruto - Rel.korting]])</f>
        <v>0</v>
      </c>
    </row>
    <row r="2606" spans="1:16" x14ac:dyDescent="0.3">
      <c r="A2606" t="s">
        <v>343</v>
      </c>
      <c r="B2606">
        <v>3001039</v>
      </c>
      <c r="C2606" t="s">
        <v>66</v>
      </c>
      <c r="D2606">
        <v>2</v>
      </c>
      <c r="E2606" s="10">
        <v>7</v>
      </c>
      <c r="F2606" s="10">
        <v>0</v>
      </c>
      <c r="G2606" s="10">
        <v>0</v>
      </c>
      <c r="H2606">
        <v>0</v>
      </c>
      <c r="I2606" s="10" t="str">
        <f>_xlfn.XLOOKUP(Q1_2025[[#This Row],[Artikelnr]],Artikel_prijzen[Artnr],Artikel_prijzen[Groep],"")</f>
        <v/>
      </c>
      <c r="J2606" s="10" t="str">
        <f>_xlfn.XLOOKUP(Q1_2025[[#This Row],[Artikelnr]],Artikel_prijzen[Artnr],Artikel_prijzen[Prijs 2025],"")</f>
        <v/>
      </c>
      <c r="K2606" s="10" t="str">
        <f>IF(Q1_2025[[#This Row],[Artikelprijs]]&lt;&gt;"",IF(Q1_2025[[#This Row],[Stuksprijs]]=Q1_2025[[#This Row],[Artikelprijs]],"Prijs gelijk","Prijs wijkt af"),"")</f>
        <v/>
      </c>
      <c r="L2606" s="10"/>
      <c r="N2606" s="10">
        <f>IF(Q1_2025[[#This Row],[Prijstype]]="Artikelprijs",Q1_2025[[#This Row],[Artikelprijs]],Q1_2025[[#This Row],[Stuksprijs]])</f>
        <v>7</v>
      </c>
      <c r="O2606" s="10">
        <f>IF(Q1_2025[[#This Row],[Prijstype]]="Artikelprijs",Q1_2025[[#This Row],[Artikelprijs]] * Q1_2025[[#This Row],[Besteld]],Q1_2025[[#This Row],[Brutobedrag]])</f>
        <v>0</v>
      </c>
      <c r="P2606" s="10">
        <f>IF(Q1_2025[[#This Row],[Prijstype]] = "Artikelprijs",Q1_2025[[#This Row],[Brutobedrag 2]]*(100-Q1_2025[[#This Row],[Relatiekorting percentage]])/100,Q1_2025[[#This Row],[Bruto - Rel.korting]])</f>
        <v>0</v>
      </c>
    </row>
    <row r="2607" spans="1:16" x14ac:dyDescent="0.3">
      <c r="A2607" t="s">
        <v>343</v>
      </c>
      <c r="B2607">
        <v>3001040</v>
      </c>
      <c r="C2607" t="s">
        <v>67</v>
      </c>
      <c r="D2607">
        <v>2</v>
      </c>
      <c r="E2607" s="10">
        <v>8</v>
      </c>
      <c r="F2607" s="10">
        <v>0</v>
      </c>
      <c r="G2607" s="10">
        <v>0</v>
      </c>
      <c r="H2607">
        <v>0</v>
      </c>
      <c r="I2607" s="10" t="str">
        <f>_xlfn.XLOOKUP(Q1_2025[[#This Row],[Artikelnr]],Artikel_prijzen[Artnr],Artikel_prijzen[Groep],"")</f>
        <v/>
      </c>
      <c r="J2607" s="10" t="str">
        <f>_xlfn.XLOOKUP(Q1_2025[[#This Row],[Artikelnr]],Artikel_prijzen[Artnr],Artikel_prijzen[Prijs 2025],"")</f>
        <v/>
      </c>
      <c r="K2607" s="10" t="str">
        <f>IF(Q1_2025[[#This Row],[Artikelprijs]]&lt;&gt;"",IF(Q1_2025[[#This Row],[Stuksprijs]]=Q1_2025[[#This Row],[Artikelprijs]],"Prijs gelijk","Prijs wijkt af"),"")</f>
        <v/>
      </c>
      <c r="L2607" s="10"/>
      <c r="N2607" s="10">
        <f>IF(Q1_2025[[#This Row],[Prijstype]]="Artikelprijs",Q1_2025[[#This Row],[Artikelprijs]],Q1_2025[[#This Row],[Stuksprijs]])</f>
        <v>8</v>
      </c>
      <c r="O2607" s="10">
        <f>IF(Q1_2025[[#This Row],[Prijstype]]="Artikelprijs",Q1_2025[[#This Row],[Artikelprijs]] * Q1_2025[[#This Row],[Besteld]],Q1_2025[[#This Row],[Brutobedrag]])</f>
        <v>0</v>
      </c>
      <c r="P2607" s="10">
        <f>IF(Q1_2025[[#This Row],[Prijstype]] = "Artikelprijs",Q1_2025[[#This Row],[Brutobedrag 2]]*(100-Q1_2025[[#This Row],[Relatiekorting percentage]])/100,Q1_2025[[#This Row],[Bruto - Rel.korting]])</f>
        <v>0</v>
      </c>
    </row>
    <row r="2608" spans="1:16" x14ac:dyDescent="0.3">
      <c r="A2608" t="s">
        <v>343</v>
      </c>
      <c r="B2608">
        <v>3002031</v>
      </c>
      <c r="C2608" t="s">
        <v>101</v>
      </c>
      <c r="D2608">
        <v>70</v>
      </c>
      <c r="E2608" s="10">
        <v>62.46</v>
      </c>
      <c r="F2608" s="10">
        <v>0</v>
      </c>
      <c r="G2608" s="10">
        <v>0</v>
      </c>
      <c r="H2608">
        <v>0</v>
      </c>
      <c r="I2608" s="10" t="str">
        <f>_xlfn.XLOOKUP(Q1_2025[[#This Row],[Artikelnr]],Artikel_prijzen[Artnr],Artikel_prijzen[Groep],"")</f>
        <v/>
      </c>
      <c r="J2608" s="10" t="str">
        <f>_xlfn.XLOOKUP(Q1_2025[[#This Row],[Artikelnr]],Artikel_prijzen[Artnr],Artikel_prijzen[Prijs 2025],"")</f>
        <v/>
      </c>
      <c r="K2608" s="10" t="str">
        <f>IF(Q1_2025[[#This Row],[Artikelprijs]]&lt;&gt;"",IF(Q1_2025[[#This Row],[Stuksprijs]]=Q1_2025[[#This Row],[Artikelprijs]],"Prijs gelijk","Prijs wijkt af"),"")</f>
        <v/>
      </c>
      <c r="L2608" s="10"/>
      <c r="N2608" s="10">
        <f>IF(Q1_2025[[#This Row],[Prijstype]]="Artikelprijs",Q1_2025[[#This Row],[Artikelprijs]],Q1_2025[[#This Row],[Stuksprijs]])</f>
        <v>62.46</v>
      </c>
      <c r="O2608" s="10">
        <f>IF(Q1_2025[[#This Row],[Prijstype]]="Artikelprijs",Q1_2025[[#This Row],[Artikelprijs]] * Q1_2025[[#This Row],[Besteld]],Q1_2025[[#This Row],[Brutobedrag]])</f>
        <v>0</v>
      </c>
      <c r="P2608" s="10">
        <f>IF(Q1_2025[[#This Row],[Prijstype]] = "Artikelprijs",Q1_2025[[#This Row],[Brutobedrag 2]]*(100-Q1_2025[[#This Row],[Relatiekorting percentage]])/100,Q1_2025[[#This Row],[Bruto - Rel.korting]])</f>
        <v>0</v>
      </c>
    </row>
    <row r="2609" spans="1:16" x14ac:dyDescent="0.3">
      <c r="A2609" t="s">
        <v>343</v>
      </c>
      <c r="B2609">
        <v>3002029</v>
      </c>
      <c r="C2609" t="s">
        <v>100</v>
      </c>
      <c r="D2609">
        <v>80</v>
      </c>
      <c r="E2609" s="10">
        <v>76.02</v>
      </c>
      <c r="F2609" s="10">
        <v>0</v>
      </c>
      <c r="G2609" s="10">
        <v>0</v>
      </c>
      <c r="H2609">
        <v>0</v>
      </c>
      <c r="I2609" s="10" t="str">
        <f>_xlfn.XLOOKUP(Q1_2025[[#This Row],[Artikelnr]],Artikel_prijzen[Artnr],Artikel_prijzen[Groep],"")</f>
        <v/>
      </c>
      <c r="J2609" s="10" t="str">
        <f>_xlfn.XLOOKUP(Q1_2025[[#This Row],[Artikelnr]],Artikel_prijzen[Artnr],Artikel_prijzen[Prijs 2025],"")</f>
        <v/>
      </c>
      <c r="K2609" s="10" t="str">
        <f>IF(Q1_2025[[#This Row],[Artikelprijs]]&lt;&gt;"",IF(Q1_2025[[#This Row],[Stuksprijs]]=Q1_2025[[#This Row],[Artikelprijs]],"Prijs gelijk","Prijs wijkt af"),"")</f>
        <v/>
      </c>
      <c r="L2609" s="10"/>
      <c r="N2609" s="10">
        <f>IF(Q1_2025[[#This Row],[Prijstype]]="Artikelprijs",Q1_2025[[#This Row],[Artikelprijs]],Q1_2025[[#This Row],[Stuksprijs]])</f>
        <v>76.02</v>
      </c>
      <c r="O2609" s="10">
        <f>IF(Q1_2025[[#This Row],[Prijstype]]="Artikelprijs",Q1_2025[[#This Row],[Artikelprijs]] * Q1_2025[[#This Row],[Besteld]],Q1_2025[[#This Row],[Brutobedrag]])</f>
        <v>0</v>
      </c>
      <c r="P2609" s="10">
        <f>IF(Q1_2025[[#This Row],[Prijstype]] = "Artikelprijs",Q1_2025[[#This Row],[Brutobedrag 2]]*(100-Q1_2025[[#This Row],[Relatiekorting percentage]])/100,Q1_2025[[#This Row],[Bruto - Rel.korting]])</f>
        <v>0</v>
      </c>
    </row>
    <row r="2610" spans="1:16" x14ac:dyDescent="0.3">
      <c r="A2610" t="s">
        <v>343</v>
      </c>
      <c r="B2610">
        <v>3002030</v>
      </c>
      <c r="C2610" t="s">
        <v>99</v>
      </c>
      <c r="D2610">
        <v>50</v>
      </c>
      <c r="E2610" s="10">
        <v>82.4</v>
      </c>
      <c r="F2610" s="10">
        <v>0</v>
      </c>
      <c r="G2610" s="10">
        <v>0</v>
      </c>
      <c r="H2610">
        <v>0</v>
      </c>
      <c r="I2610" s="10" t="str">
        <f>_xlfn.XLOOKUP(Q1_2025[[#This Row],[Artikelnr]],Artikel_prijzen[Artnr],Artikel_prijzen[Groep],"")</f>
        <v/>
      </c>
      <c r="J2610" s="10" t="str">
        <f>_xlfn.XLOOKUP(Q1_2025[[#This Row],[Artikelnr]],Artikel_prijzen[Artnr],Artikel_prijzen[Prijs 2025],"")</f>
        <v/>
      </c>
      <c r="K2610" s="10" t="str">
        <f>IF(Q1_2025[[#This Row],[Artikelprijs]]&lt;&gt;"",IF(Q1_2025[[#This Row],[Stuksprijs]]=Q1_2025[[#This Row],[Artikelprijs]],"Prijs gelijk","Prijs wijkt af"),"")</f>
        <v/>
      </c>
      <c r="L2610" s="10"/>
      <c r="N2610" s="10">
        <f>IF(Q1_2025[[#This Row],[Prijstype]]="Artikelprijs",Q1_2025[[#This Row],[Artikelprijs]],Q1_2025[[#This Row],[Stuksprijs]])</f>
        <v>82.4</v>
      </c>
      <c r="O2610" s="10">
        <f>IF(Q1_2025[[#This Row],[Prijstype]]="Artikelprijs",Q1_2025[[#This Row],[Artikelprijs]] * Q1_2025[[#This Row],[Besteld]],Q1_2025[[#This Row],[Brutobedrag]])</f>
        <v>0</v>
      </c>
      <c r="P2610" s="10">
        <f>IF(Q1_2025[[#This Row],[Prijstype]] = "Artikelprijs",Q1_2025[[#This Row],[Brutobedrag 2]]*(100-Q1_2025[[#This Row],[Relatiekorting percentage]])/100,Q1_2025[[#This Row],[Bruto - Rel.korting]])</f>
        <v>0</v>
      </c>
    </row>
    <row r="2611" spans="1:16" x14ac:dyDescent="0.3">
      <c r="A2611" t="s">
        <v>343</v>
      </c>
      <c r="B2611">
        <v>3002032</v>
      </c>
      <c r="C2611" t="s">
        <v>98</v>
      </c>
      <c r="D2611">
        <v>15</v>
      </c>
      <c r="E2611" s="10">
        <v>120</v>
      </c>
      <c r="F2611" s="10">
        <v>0</v>
      </c>
      <c r="G2611" s="10">
        <v>0</v>
      </c>
      <c r="H2611">
        <v>0</v>
      </c>
      <c r="I2611" s="10" t="str">
        <f>_xlfn.XLOOKUP(Q1_2025[[#This Row],[Artikelnr]],Artikel_prijzen[Artnr],Artikel_prijzen[Groep],"")</f>
        <v/>
      </c>
      <c r="J2611" s="10" t="str">
        <f>_xlfn.XLOOKUP(Q1_2025[[#This Row],[Artikelnr]],Artikel_prijzen[Artnr],Artikel_prijzen[Prijs 2025],"")</f>
        <v/>
      </c>
      <c r="K2611" s="10" t="str">
        <f>IF(Q1_2025[[#This Row],[Artikelprijs]]&lt;&gt;"",IF(Q1_2025[[#This Row],[Stuksprijs]]=Q1_2025[[#This Row],[Artikelprijs]],"Prijs gelijk","Prijs wijkt af"),"")</f>
        <v/>
      </c>
      <c r="L2611" s="10"/>
      <c r="N2611" s="10">
        <f>IF(Q1_2025[[#This Row],[Prijstype]]="Artikelprijs",Q1_2025[[#This Row],[Artikelprijs]],Q1_2025[[#This Row],[Stuksprijs]])</f>
        <v>120</v>
      </c>
      <c r="O2611" s="10">
        <f>IF(Q1_2025[[#This Row],[Prijstype]]="Artikelprijs",Q1_2025[[#This Row],[Artikelprijs]] * Q1_2025[[#This Row],[Besteld]],Q1_2025[[#This Row],[Brutobedrag]])</f>
        <v>0</v>
      </c>
      <c r="P2611" s="10">
        <f>IF(Q1_2025[[#This Row],[Prijstype]] = "Artikelprijs",Q1_2025[[#This Row],[Brutobedrag 2]]*(100-Q1_2025[[#This Row],[Relatiekorting percentage]])/100,Q1_2025[[#This Row],[Bruto - Rel.korting]])</f>
        <v>0</v>
      </c>
    </row>
    <row r="2612" spans="1:16" x14ac:dyDescent="0.3">
      <c r="A2612" t="s">
        <v>343</v>
      </c>
      <c r="B2612">
        <v>3002033</v>
      </c>
      <c r="C2612" t="s">
        <v>230</v>
      </c>
      <c r="D2612">
        <v>8</v>
      </c>
      <c r="E2612" s="10">
        <v>210.89</v>
      </c>
      <c r="F2612" s="10">
        <v>0</v>
      </c>
      <c r="G2612" s="10">
        <v>0</v>
      </c>
      <c r="H2612">
        <v>0</v>
      </c>
      <c r="I2612" s="10" t="str">
        <f>_xlfn.XLOOKUP(Q1_2025[[#This Row],[Artikelnr]],Artikel_prijzen[Artnr],Artikel_prijzen[Groep],"")</f>
        <v/>
      </c>
      <c r="J2612" s="10" t="str">
        <f>_xlfn.XLOOKUP(Q1_2025[[#This Row],[Artikelnr]],Artikel_prijzen[Artnr],Artikel_prijzen[Prijs 2025],"")</f>
        <v/>
      </c>
      <c r="K2612" s="10" t="str">
        <f>IF(Q1_2025[[#This Row],[Artikelprijs]]&lt;&gt;"",IF(Q1_2025[[#This Row],[Stuksprijs]]=Q1_2025[[#This Row],[Artikelprijs]],"Prijs gelijk","Prijs wijkt af"),"")</f>
        <v/>
      </c>
      <c r="L2612" s="10"/>
      <c r="N2612" s="10">
        <f>IF(Q1_2025[[#This Row],[Prijstype]]="Artikelprijs",Q1_2025[[#This Row],[Artikelprijs]],Q1_2025[[#This Row],[Stuksprijs]])</f>
        <v>210.89</v>
      </c>
      <c r="O2612" s="10">
        <f>IF(Q1_2025[[#This Row],[Prijstype]]="Artikelprijs",Q1_2025[[#This Row],[Artikelprijs]] * Q1_2025[[#This Row],[Besteld]],Q1_2025[[#This Row],[Brutobedrag]])</f>
        <v>0</v>
      </c>
      <c r="P2612" s="10">
        <f>IF(Q1_2025[[#This Row],[Prijstype]] = "Artikelprijs",Q1_2025[[#This Row],[Brutobedrag 2]]*(100-Q1_2025[[#This Row],[Relatiekorting percentage]])/100,Q1_2025[[#This Row],[Bruto - Rel.korting]])</f>
        <v>0</v>
      </c>
    </row>
    <row r="2613" spans="1:16" x14ac:dyDescent="0.3">
      <c r="A2613" t="s">
        <v>343</v>
      </c>
      <c r="B2613">
        <v>3002022</v>
      </c>
      <c r="C2613" t="s">
        <v>195</v>
      </c>
      <c r="D2613">
        <v>15</v>
      </c>
      <c r="E2613" s="10">
        <v>76.02</v>
      </c>
      <c r="F2613" s="10">
        <v>0</v>
      </c>
      <c r="G2613" s="10">
        <v>0</v>
      </c>
      <c r="H2613">
        <v>0</v>
      </c>
      <c r="I2613" s="10" t="str">
        <f>_xlfn.XLOOKUP(Q1_2025[[#This Row],[Artikelnr]],Artikel_prijzen[Artnr],Artikel_prijzen[Groep],"")</f>
        <v/>
      </c>
      <c r="J2613" s="10" t="str">
        <f>_xlfn.XLOOKUP(Q1_2025[[#This Row],[Artikelnr]],Artikel_prijzen[Artnr],Artikel_prijzen[Prijs 2025],"")</f>
        <v/>
      </c>
      <c r="K2613" s="10" t="str">
        <f>IF(Q1_2025[[#This Row],[Artikelprijs]]&lt;&gt;"",IF(Q1_2025[[#This Row],[Stuksprijs]]=Q1_2025[[#This Row],[Artikelprijs]],"Prijs gelijk","Prijs wijkt af"),"")</f>
        <v/>
      </c>
      <c r="L2613" s="10"/>
      <c r="N2613" s="10">
        <f>IF(Q1_2025[[#This Row],[Prijstype]]="Artikelprijs",Q1_2025[[#This Row],[Artikelprijs]],Q1_2025[[#This Row],[Stuksprijs]])</f>
        <v>76.02</v>
      </c>
      <c r="O2613" s="10">
        <f>IF(Q1_2025[[#This Row],[Prijstype]]="Artikelprijs",Q1_2025[[#This Row],[Artikelprijs]] * Q1_2025[[#This Row],[Besteld]],Q1_2025[[#This Row],[Brutobedrag]])</f>
        <v>0</v>
      </c>
      <c r="P2613" s="10">
        <f>IF(Q1_2025[[#This Row],[Prijstype]] = "Artikelprijs",Q1_2025[[#This Row],[Brutobedrag 2]]*(100-Q1_2025[[#This Row],[Relatiekorting percentage]])/100,Q1_2025[[#This Row],[Bruto - Rel.korting]])</f>
        <v>0</v>
      </c>
    </row>
    <row r="2614" spans="1:16" x14ac:dyDescent="0.3">
      <c r="A2614" t="s">
        <v>343</v>
      </c>
      <c r="B2614">
        <v>3002018</v>
      </c>
      <c r="C2614" t="s">
        <v>351</v>
      </c>
      <c r="D2614">
        <v>25</v>
      </c>
      <c r="E2614" s="10">
        <v>62.46</v>
      </c>
      <c r="F2614" s="10">
        <v>0</v>
      </c>
      <c r="G2614" s="10">
        <v>0</v>
      </c>
      <c r="H2614">
        <v>0</v>
      </c>
      <c r="I2614" s="10" t="str">
        <f>_xlfn.XLOOKUP(Q1_2025[[#This Row],[Artikelnr]],Artikel_prijzen[Artnr],Artikel_prijzen[Groep],"")</f>
        <v/>
      </c>
      <c r="J2614" s="10" t="str">
        <f>_xlfn.XLOOKUP(Q1_2025[[#This Row],[Artikelnr]],Artikel_prijzen[Artnr],Artikel_prijzen[Prijs 2025],"")</f>
        <v/>
      </c>
      <c r="K2614" s="10" t="str">
        <f>IF(Q1_2025[[#This Row],[Artikelprijs]]&lt;&gt;"",IF(Q1_2025[[#This Row],[Stuksprijs]]=Q1_2025[[#This Row],[Artikelprijs]],"Prijs gelijk","Prijs wijkt af"),"")</f>
        <v/>
      </c>
      <c r="L2614" s="10"/>
      <c r="N2614" s="10">
        <f>IF(Q1_2025[[#This Row],[Prijstype]]="Artikelprijs",Q1_2025[[#This Row],[Artikelprijs]],Q1_2025[[#This Row],[Stuksprijs]])</f>
        <v>62.46</v>
      </c>
      <c r="O2614" s="10">
        <f>IF(Q1_2025[[#This Row],[Prijstype]]="Artikelprijs",Q1_2025[[#This Row],[Artikelprijs]] * Q1_2025[[#This Row],[Besteld]],Q1_2025[[#This Row],[Brutobedrag]])</f>
        <v>0</v>
      </c>
      <c r="P2614" s="10">
        <f>IF(Q1_2025[[#This Row],[Prijstype]] = "Artikelprijs",Q1_2025[[#This Row],[Brutobedrag 2]]*(100-Q1_2025[[#This Row],[Relatiekorting percentage]])/100,Q1_2025[[#This Row],[Bruto - Rel.korting]])</f>
        <v>0</v>
      </c>
    </row>
    <row r="2615" spans="1:16" x14ac:dyDescent="0.3">
      <c r="A2615" t="s">
        <v>343</v>
      </c>
      <c r="B2615">
        <v>3001044</v>
      </c>
      <c r="C2615" t="s">
        <v>47</v>
      </c>
      <c r="D2615">
        <v>200</v>
      </c>
      <c r="E2615" s="10">
        <v>26.83</v>
      </c>
      <c r="F2615" s="10">
        <v>0</v>
      </c>
      <c r="G2615" s="10">
        <v>0</v>
      </c>
      <c r="H2615">
        <v>0</v>
      </c>
      <c r="I2615" s="10" t="str">
        <f>_xlfn.XLOOKUP(Q1_2025[[#This Row],[Artikelnr]],Artikel_prijzen[Artnr],Artikel_prijzen[Groep],"")</f>
        <v/>
      </c>
      <c r="J2615" s="10" t="str">
        <f>_xlfn.XLOOKUP(Q1_2025[[#This Row],[Artikelnr]],Artikel_prijzen[Artnr],Artikel_prijzen[Prijs 2025],"")</f>
        <v/>
      </c>
      <c r="K2615" s="10" t="str">
        <f>IF(Q1_2025[[#This Row],[Artikelprijs]]&lt;&gt;"",IF(Q1_2025[[#This Row],[Stuksprijs]]=Q1_2025[[#This Row],[Artikelprijs]],"Prijs gelijk","Prijs wijkt af"),"")</f>
        <v/>
      </c>
      <c r="L2615" s="10"/>
      <c r="N2615" s="10">
        <f>IF(Q1_2025[[#This Row],[Prijstype]]="Artikelprijs",Q1_2025[[#This Row],[Artikelprijs]],Q1_2025[[#This Row],[Stuksprijs]])</f>
        <v>26.83</v>
      </c>
      <c r="O2615" s="10">
        <f>IF(Q1_2025[[#This Row],[Prijstype]]="Artikelprijs",Q1_2025[[#This Row],[Artikelprijs]] * Q1_2025[[#This Row],[Besteld]],Q1_2025[[#This Row],[Brutobedrag]])</f>
        <v>0</v>
      </c>
      <c r="P2615" s="10">
        <f>IF(Q1_2025[[#This Row],[Prijstype]] = "Artikelprijs",Q1_2025[[#This Row],[Brutobedrag 2]]*(100-Q1_2025[[#This Row],[Relatiekorting percentage]])/100,Q1_2025[[#This Row],[Bruto - Rel.korting]])</f>
        <v>0</v>
      </c>
    </row>
    <row r="2616" spans="1:16" x14ac:dyDescent="0.3">
      <c r="A2616" t="s">
        <v>343</v>
      </c>
      <c r="B2616">
        <v>3001035</v>
      </c>
      <c r="C2616" t="s">
        <v>62</v>
      </c>
      <c r="D2616">
        <v>100</v>
      </c>
      <c r="E2616" s="10">
        <v>2</v>
      </c>
      <c r="F2616" s="10">
        <v>0</v>
      </c>
      <c r="G2616" s="10">
        <v>0</v>
      </c>
      <c r="H2616">
        <v>0</v>
      </c>
      <c r="I2616" s="10" t="str">
        <f>_xlfn.XLOOKUP(Q1_2025[[#This Row],[Artikelnr]],Artikel_prijzen[Artnr],Artikel_prijzen[Groep],"")</f>
        <v/>
      </c>
      <c r="J2616" s="10" t="str">
        <f>_xlfn.XLOOKUP(Q1_2025[[#This Row],[Artikelnr]],Artikel_prijzen[Artnr],Artikel_prijzen[Prijs 2025],"")</f>
        <v/>
      </c>
      <c r="K2616" s="10" t="str">
        <f>IF(Q1_2025[[#This Row],[Artikelprijs]]&lt;&gt;"",IF(Q1_2025[[#This Row],[Stuksprijs]]=Q1_2025[[#This Row],[Artikelprijs]],"Prijs gelijk","Prijs wijkt af"),"")</f>
        <v/>
      </c>
      <c r="L2616" s="10"/>
      <c r="N2616" s="10">
        <f>IF(Q1_2025[[#This Row],[Prijstype]]="Artikelprijs",Q1_2025[[#This Row],[Artikelprijs]],Q1_2025[[#This Row],[Stuksprijs]])</f>
        <v>2</v>
      </c>
      <c r="O2616" s="10">
        <f>IF(Q1_2025[[#This Row],[Prijstype]]="Artikelprijs",Q1_2025[[#This Row],[Artikelprijs]] * Q1_2025[[#This Row],[Besteld]],Q1_2025[[#This Row],[Brutobedrag]])</f>
        <v>0</v>
      </c>
      <c r="P2616" s="10">
        <f>IF(Q1_2025[[#This Row],[Prijstype]] = "Artikelprijs",Q1_2025[[#This Row],[Brutobedrag 2]]*(100-Q1_2025[[#This Row],[Relatiekorting percentage]])/100,Q1_2025[[#This Row],[Bruto - Rel.korting]])</f>
        <v>0</v>
      </c>
    </row>
    <row r="2617" spans="1:16" x14ac:dyDescent="0.3">
      <c r="A2617" t="s">
        <v>343</v>
      </c>
      <c r="B2617">
        <v>3001036</v>
      </c>
      <c r="C2617" t="s">
        <v>63</v>
      </c>
      <c r="D2617">
        <v>100</v>
      </c>
      <c r="E2617" s="10">
        <v>3</v>
      </c>
      <c r="F2617" s="10">
        <v>0</v>
      </c>
      <c r="G2617" s="10">
        <v>0</v>
      </c>
      <c r="H2617">
        <v>0</v>
      </c>
      <c r="I2617" s="10" t="str">
        <f>_xlfn.XLOOKUP(Q1_2025[[#This Row],[Artikelnr]],Artikel_prijzen[Artnr],Artikel_prijzen[Groep],"")</f>
        <v/>
      </c>
      <c r="J2617" s="10" t="str">
        <f>_xlfn.XLOOKUP(Q1_2025[[#This Row],[Artikelnr]],Artikel_prijzen[Artnr],Artikel_prijzen[Prijs 2025],"")</f>
        <v/>
      </c>
      <c r="K2617" s="10" t="str">
        <f>IF(Q1_2025[[#This Row],[Artikelprijs]]&lt;&gt;"",IF(Q1_2025[[#This Row],[Stuksprijs]]=Q1_2025[[#This Row],[Artikelprijs]],"Prijs gelijk","Prijs wijkt af"),"")</f>
        <v/>
      </c>
      <c r="L2617" s="10"/>
      <c r="N2617" s="10">
        <f>IF(Q1_2025[[#This Row],[Prijstype]]="Artikelprijs",Q1_2025[[#This Row],[Artikelprijs]],Q1_2025[[#This Row],[Stuksprijs]])</f>
        <v>3</v>
      </c>
      <c r="O2617" s="10">
        <f>IF(Q1_2025[[#This Row],[Prijstype]]="Artikelprijs",Q1_2025[[#This Row],[Artikelprijs]] * Q1_2025[[#This Row],[Besteld]],Q1_2025[[#This Row],[Brutobedrag]])</f>
        <v>0</v>
      </c>
      <c r="P2617" s="10">
        <f>IF(Q1_2025[[#This Row],[Prijstype]] = "Artikelprijs",Q1_2025[[#This Row],[Brutobedrag 2]]*(100-Q1_2025[[#This Row],[Relatiekorting percentage]])/100,Q1_2025[[#This Row],[Bruto - Rel.korting]])</f>
        <v>0</v>
      </c>
    </row>
    <row r="2618" spans="1:16" x14ac:dyDescent="0.3">
      <c r="A2618" t="s">
        <v>343</v>
      </c>
      <c r="B2618">
        <v>3001038</v>
      </c>
      <c r="C2618" t="s">
        <v>65</v>
      </c>
      <c r="D2618">
        <v>100</v>
      </c>
      <c r="E2618" s="10">
        <v>6</v>
      </c>
      <c r="F2618" s="10">
        <v>0</v>
      </c>
      <c r="G2618" s="10">
        <v>0</v>
      </c>
      <c r="H2618">
        <v>0</v>
      </c>
      <c r="I2618" s="10" t="str">
        <f>_xlfn.XLOOKUP(Q1_2025[[#This Row],[Artikelnr]],Artikel_prijzen[Artnr],Artikel_prijzen[Groep],"")</f>
        <v/>
      </c>
      <c r="J2618" s="10" t="str">
        <f>_xlfn.XLOOKUP(Q1_2025[[#This Row],[Artikelnr]],Artikel_prijzen[Artnr],Artikel_prijzen[Prijs 2025],"")</f>
        <v/>
      </c>
      <c r="K2618" s="10" t="str">
        <f>IF(Q1_2025[[#This Row],[Artikelprijs]]&lt;&gt;"",IF(Q1_2025[[#This Row],[Stuksprijs]]=Q1_2025[[#This Row],[Artikelprijs]],"Prijs gelijk","Prijs wijkt af"),"")</f>
        <v/>
      </c>
      <c r="L2618" s="10"/>
      <c r="N2618" s="10">
        <f>IF(Q1_2025[[#This Row],[Prijstype]]="Artikelprijs",Q1_2025[[#This Row],[Artikelprijs]],Q1_2025[[#This Row],[Stuksprijs]])</f>
        <v>6</v>
      </c>
      <c r="O2618" s="10">
        <f>IF(Q1_2025[[#This Row],[Prijstype]]="Artikelprijs",Q1_2025[[#This Row],[Artikelprijs]] * Q1_2025[[#This Row],[Besteld]],Q1_2025[[#This Row],[Brutobedrag]])</f>
        <v>0</v>
      </c>
      <c r="P2618" s="10">
        <f>IF(Q1_2025[[#This Row],[Prijstype]] = "Artikelprijs",Q1_2025[[#This Row],[Brutobedrag 2]]*(100-Q1_2025[[#This Row],[Relatiekorting percentage]])/100,Q1_2025[[#This Row],[Bruto - Rel.korting]])</f>
        <v>0</v>
      </c>
    </row>
    <row r="2619" spans="1:16" x14ac:dyDescent="0.3">
      <c r="A2619" t="s">
        <v>343</v>
      </c>
      <c r="B2619">
        <v>3001039</v>
      </c>
      <c r="C2619" t="s">
        <v>66</v>
      </c>
      <c r="D2619">
        <v>50</v>
      </c>
      <c r="E2619" s="10">
        <v>7</v>
      </c>
      <c r="F2619" s="10">
        <v>0</v>
      </c>
      <c r="G2619" s="10">
        <v>0</v>
      </c>
      <c r="H2619">
        <v>0</v>
      </c>
      <c r="I2619" s="10" t="str">
        <f>_xlfn.XLOOKUP(Q1_2025[[#This Row],[Artikelnr]],Artikel_prijzen[Artnr],Artikel_prijzen[Groep],"")</f>
        <v/>
      </c>
      <c r="J2619" s="10" t="str">
        <f>_xlfn.XLOOKUP(Q1_2025[[#This Row],[Artikelnr]],Artikel_prijzen[Artnr],Artikel_prijzen[Prijs 2025],"")</f>
        <v/>
      </c>
      <c r="K2619" s="10" t="str">
        <f>IF(Q1_2025[[#This Row],[Artikelprijs]]&lt;&gt;"",IF(Q1_2025[[#This Row],[Stuksprijs]]=Q1_2025[[#This Row],[Artikelprijs]],"Prijs gelijk","Prijs wijkt af"),"")</f>
        <v/>
      </c>
      <c r="L2619" s="10"/>
      <c r="N2619" s="10">
        <f>IF(Q1_2025[[#This Row],[Prijstype]]="Artikelprijs",Q1_2025[[#This Row],[Artikelprijs]],Q1_2025[[#This Row],[Stuksprijs]])</f>
        <v>7</v>
      </c>
      <c r="O2619" s="10">
        <f>IF(Q1_2025[[#This Row],[Prijstype]]="Artikelprijs",Q1_2025[[#This Row],[Artikelprijs]] * Q1_2025[[#This Row],[Besteld]],Q1_2025[[#This Row],[Brutobedrag]])</f>
        <v>0</v>
      </c>
      <c r="P2619" s="10">
        <f>IF(Q1_2025[[#This Row],[Prijstype]] = "Artikelprijs",Q1_2025[[#This Row],[Brutobedrag 2]]*(100-Q1_2025[[#This Row],[Relatiekorting percentage]])/100,Q1_2025[[#This Row],[Bruto - Rel.korting]])</f>
        <v>0</v>
      </c>
    </row>
    <row r="2620" spans="1:16" x14ac:dyDescent="0.3">
      <c r="A2620" t="s">
        <v>343</v>
      </c>
      <c r="B2620">
        <v>3001040</v>
      </c>
      <c r="C2620" t="s">
        <v>67</v>
      </c>
      <c r="D2620">
        <v>50</v>
      </c>
      <c r="E2620" s="10">
        <v>8</v>
      </c>
      <c r="F2620" s="10">
        <v>0</v>
      </c>
      <c r="G2620" s="10">
        <v>0</v>
      </c>
      <c r="H2620">
        <v>0</v>
      </c>
      <c r="I2620" s="10" t="str">
        <f>_xlfn.XLOOKUP(Q1_2025[[#This Row],[Artikelnr]],Artikel_prijzen[Artnr],Artikel_prijzen[Groep],"")</f>
        <v/>
      </c>
      <c r="J2620" s="10" t="str">
        <f>_xlfn.XLOOKUP(Q1_2025[[#This Row],[Artikelnr]],Artikel_prijzen[Artnr],Artikel_prijzen[Prijs 2025],"")</f>
        <v/>
      </c>
      <c r="K2620" s="10" t="str">
        <f>IF(Q1_2025[[#This Row],[Artikelprijs]]&lt;&gt;"",IF(Q1_2025[[#This Row],[Stuksprijs]]=Q1_2025[[#This Row],[Artikelprijs]],"Prijs gelijk","Prijs wijkt af"),"")</f>
        <v/>
      </c>
      <c r="L2620" s="10"/>
      <c r="N2620" s="10">
        <f>IF(Q1_2025[[#This Row],[Prijstype]]="Artikelprijs",Q1_2025[[#This Row],[Artikelprijs]],Q1_2025[[#This Row],[Stuksprijs]])</f>
        <v>8</v>
      </c>
      <c r="O2620" s="10">
        <f>IF(Q1_2025[[#This Row],[Prijstype]]="Artikelprijs",Q1_2025[[#This Row],[Artikelprijs]] * Q1_2025[[#This Row],[Besteld]],Q1_2025[[#This Row],[Brutobedrag]])</f>
        <v>0</v>
      </c>
      <c r="P2620" s="10">
        <f>IF(Q1_2025[[#This Row],[Prijstype]] = "Artikelprijs",Q1_2025[[#This Row],[Brutobedrag 2]]*(100-Q1_2025[[#This Row],[Relatiekorting percentage]])/100,Q1_2025[[#This Row],[Bruto - Rel.korting]])</f>
        <v>0</v>
      </c>
    </row>
    <row r="2621" spans="1:16" x14ac:dyDescent="0.3">
      <c r="A2621" t="s">
        <v>343</v>
      </c>
      <c r="B2621">
        <v>3001043</v>
      </c>
      <c r="C2621" t="s">
        <v>70</v>
      </c>
      <c r="D2621">
        <v>40</v>
      </c>
      <c r="E2621" s="10">
        <v>13</v>
      </c>
      <c r="F2621" s="10">
        <v>0</v>
      </c>
      <c r="G2621" s="10">
        <v>0</v>
      </c>
      <c r="H2621">
        <v>0</v>
      </c>
      <c r="I2621" s="10" t="str">
        <f>_xlfn.XLOOKUP(Q1_2025[[#This Row],[Artikelnr]],Artikel_prijzen[Artnr],Artikel_prijzen[Groep],"")</f>
        <v/>
      </c>
      <c r="J2621" s="10" t="str">
        <f>_xlfn.XLOOKUP(Q1_2025[[#This Row],[Artikelnr]],Artikel_prijzen[Artnr],Artikel_prijzen[Prijs 2025],"")</f>
        <v/>
      </c>
      <c r="K2621" s="10" t="str">
        <f>IF(Q1_2025[[#This Row],[Artikelprijs]]&lt;&gt;"",IF(Q1_2025[[#This Row],[Stuksprijs]]=Q1_2025[[#This Row],[Artikelprijs]],"Prijs gelijk","Prijs wijkt af"),"")</f>
        <v/>
      </c>
      <c r="L2621" s="10"/>
      <c r="N2621" s="10">
        <f>IF(Q1_2025[[#This Row],[Prijstype]]="Artikelprijs",Q1_2025[[#This Row],[Artikelprijs]],Q1_2025[[#This Row],[Stuksprijs]])</f>
        <v>13</v>
      </c>
      <c r="O2621" s="10">
        <f>IF(Q1_2025[[#This Row],[Prijstype]]="Artikelprijs",Q1_2025[[#This Row],[Artikelprijs]] * Q1_2025[[#This Row],[Besteld]],Q1_2025[[#This Row],[Brutobedrag]])</f>
        <v>0</v>
      </c>
      <c r="P2621" s="10">
        <f>IF(Q1_2025[[#This Row],[Prijstype]] = "Artikelprijs",Q1_2025[[#This Row],[Brutobedrag 2]]*(100-Q1_2025[[#This Row],[Relatiekorting percentage]])/100,Q1_2025[[#This Row],[Bruto - Rel.korting]])</f>
        <v>0</v>
      </c>
    </row>
    <row r="2622" spans="1:16" x14ac:dyDescent="0.3">
      <c r="A2622" t="s">
        <v>343</v>
      </c>
      <c r="B2622">
        <v>3001059</v>
      </c>
      <c r="C2622" t="s">
        <v>217</v>
      </c>
      <c r="D2622">
        <v>100</v>
      </c>
      <c r="E2622" s="10">
        <v>28.88</v>
      </c>
      <c r="F2622" s="10">
        <v>0</v>
      </c>
      <c r="G2622" s="10">
        <v>0</v>
      </c>
      <c r="H2622">
        <v>0</v>
      </c>
      <c r="I2622" s="10" t="str">
        <f>_xlfn.XLOOKUP(Q1_2025[[#This Row],[Artikelnr]],Artikel_prijzen[Artnr],Artikel_prijzen[Groep],"")</f>
        <v/>
      </c>
      <c r="J2622" s="10" t="str">
        <f>_xlfn.XLOOKUP(Q1_2025[[#This Row],[Artikelnr]],Artikel_prijzen[Artnr],Artikel_prijzen[Prijs 2025],"")</f>
        <v/>
      </c>
      <c r="K2622" s="10" t="str">
        <f>IF(Q1_2025[[#This Row],[Artikelprijs]]&lt;&gt;"",IF(Q1_2025[[#This Row],[Stuksprijs]]=Q1_2025[[#This Row],[Artikelprijs]],"Prijs gelijk","Prijs wijkt af"),"")</f>
        <v/>
      </c>
      <c r="L2622" s="10"/>
      <c r="N2622" s="10">
        <f>IF(Q1_2025[[#This Row],[Prijstype]]="Artikelprijs",Q1_2025[[#This Row],[Artikelprijs]],Q1_2025[[#This Row],[Stuksprijs]])</f>
        <v>28.88</v>
      </c>
      <c r="O2622" s="10">
        <f>IF(Q1_2025[[#This Row],[Prijstype]]="Artikelprijs",Q1_2025[[#This Row],[Artikelprijs]] * Q1_2025[[#This Row],[Besteld]],Q1_2025[[#This Row],[Brutobedrag]])</f>
        <v>0</v>
      </c>
      <c r="P2622" s="10">
        <f>IF(Q1_2025[[#This Row],[Prijstype]] = "Artikelprijs",Q1_2025[[#This Row],[Brutobedrag 2]]*(100-Q1_2025[[#This Row],[Relatiekorting percentage]])/100,Q1_2025[[#This Row],[Bruto - Rel.korting]])</f>
        <v>0</v>
      </c>
    </row>
    <row r="2623" spans="1:16" x14ac:dyDescent="0.3">
      <c r="A2623" t="s">
        <v>343</v>
      </c>
      <c r="B2623">
        <v>3001021</v>
      </c>
      <c r="C2623" t="s">
        <v>218</v>
      </c>
      <c r="D2623">
        <v>80</v>
      </c>
      <c r="E2623" s="10">
        <v>28.88</v>
      </c>
      <c r="F2623" s="10">
        <v>0</v>
      </c>
      <c r="G2623" s="10">
        <v>0</v>
      </c>
      <c r="H2623">
        <v>0</v>
      </c>
      <c r="I2623" s="10" t="str">
        <f>_xlfn.XLOOKUP(Q1_2025[[#This Row],[Artikelnr]],Artikel_prijzen[Artnr],Artikel_prijzen[Groep],"")</f>
        <v/>
      </c>
      <c r="J2623" s="10" t="str">
        <f>_xlfn.XLOOKUP(Q1_2025[[#This Row],[Artikelnr]],Artikel_prijzen[Artnr],Artikel_prijzen[Prijs 2025],"")</f>
        <v/>
      </c>
      <c r="K2623" s="10" t="str">
        <f>IF(Q1_2025[[#This Row],[Artikelprijs]]&lt;&gt;"",IF(Q1_2025[[#This Row],[Stuksprijs]]=Q1_2025[[#This Row],[Artikelprijs]],"Prijs gelijk","Prijs wijkt af"),"")</f>
        <v/>
      </c>
      <c r="L2623" s="10"/>
      <c r="N2623" s="10">
        <f>IF(Q1_2025[[#This Row],[Prijstype]]="Artikelprijs",Q1_2025[[#This Row],[Artikelprijs]],Q1_2025[[#This Row],[Stuksprijs]])</f>
        <v>28.88</v>
      </c>
      <c r="O2623" s="10">
        <f>IF(Q1_2025[[#This Row],[Prijstype]]="Artikelprijs",Q1_2025[[#This Row],[Artikelprijs]] * Q1_2025[[#This Row],[Besteld]],Q1_2025[[#This Row],[Brutobedrag]])</f>
        <v>0</v>
      </c>
      <c r="P2623" s="10">
        <f>IF(Q1_2025[[#This Row],[Prijstype]] = "Artikelprijs",Q1_2025[[#This Row],[Brutobedrag 2]]*(100-Q1_2025[[#This Row],[Relatiekorting percentage]])/100,Q1_2025[[#This Row],[Bruto - Rel.korting]])</f>
        <v>0</v>
      </c>
    </row>
    <row r="2624" spans="1:16" x14ac:dyDescent="0.3">
      <c r="A2624" t="s">
        <v>343</v>
      </c>
      <c r="B2624">
        <v>5020011</v>
      </c>
      <c r="C2624" t="s">
        <v>336</v>
      </c>
      <c r="D2624">
        <v>15</v>
      </c>
      <c r="E2624" s="10">
        <v>71.66</v>
      </c>
      <c r="F2624" s="10">
        <v>0</v>
      </c>
      <c r="G2624" s="10">
        <v>0</v>
      </c>
      <c r="H2624">
        <v>0</v>
      </c>
      <c r="I2624" s="10" t="str">
        <f>_xlfn.XLOOKUP(Q1_2025[[#This Row],[Artikelnr]],Artikel_prijzen[Artnr],Artikel_prijzen[Groep],"")</f>
        <v/>
      </c>
      <c r="J2624" s="10" t="str">
        <f>_xlfn.XLOOKUP(Q1_2025[[#This Row],[Artikelnr]],Artikel_prijzen[Artnr],Artikel_prijzen[Prijs 2025],"")</f>
        <v/>
      </c>
      <c r="K2624" s="10" t="str">
        <f>IF(Q1_2025[[#This Row],[Artikelprijs]]&lt;&gt;"",IF(Q1_2025[[#This Row],[Stuksprijs]]=Q1_2025[[#This Row],[Artikelprijs]],"Prijs gelijk","Prijs wijkt af"),"")</f>
        <v/>
      </c>
      <c r="L2624" s="10"/>
      <c r="N2624" s="10">
        <f>IF(Q1_2025[[#This Row],[Prijstype]]="Artikelprijs",Q1_2025[[#This Row],[Artikelprijs]],Q1_2025[[#This Row],[Stuksprijs]])</f>
        <v>71.66</v>
      </c>
      <c r="O2624" s="10">
        <f>IF(Q1_2025[[#This Row],[Prijstype]]="Artikelprijs",Q1_2025[[#This Row],[Artikelprijs]] * Q1_2025[[#This Row],[Besteld]],Q1_2025[[#This Row],[Brutobedrag]])</f>
        <v>0</v>
      </c>
      <c r="P2624" s="10">
        <f>IF(Q1_2025[[#This Row],[Prijstype]] = "Artikelprijs",Q1_2025[[#This Row],[Brutobedrag 2]]*(100-Q1_2025[[#This Row],[Relatiekorting percentage]])/100,Q1_2025[[#This Row],[Bruto - Rel.korting]])</f>
        <v>0</v>
      </c>
    </row>
    <row r="2625" spans="1:16" x14ac:dyDescent="0.3">
      <c r="A2625" t="s">
        <v>343</v>
      </c>
      <c r="B2625">
        <v>4001230</v>
      </c>
      <c r="C2625" t="s">
        <v>319</v>
      </c>
      <c r="D2625">
        <v>5</v>
      </c>
      <c r="E2625" s="10">
        <v>75</v>
      </c>
      <c r="F2625" s="10">
        <v>0</v>
      </c>
      <c r="G2625" s="10">
        <v>0</v>
      </c>
      <c r="H2625">
        <v>0</v>
      </c>
      <c r="I2625" s="10" t="str">
        <f>_xlfn.XLOOKUP(Q1_2025[[#This Row],[Artikelnr]],Artikel_prijzen[Artnr],Artikel_prijzen[Groep],"")</f>
        <v/>
      </c>
      <c r="J2625" s="10" t="str">
        <f>_xlfn.XLOOKUP(Q1_2025[[#This Row],[Artikelnr]],Artikel_prijzen[Artnr],Artikel_prijzen[Prijs 2025],"")</f>
        <v/>
      </c>
      <c r="K2625" s="10" t="str">
        <f>IF(Q1_2025[[#This Row],[Artikelprijs]]&lt;&gt;"",IF(Q1_2025[[#This Row],[Stuksprijs]]=Q1_2025[[#This Row],[Artikelprijs]],"Prijs gelijk","Prijs wijkt af"),"")</f>
        <v/>
      </c>
      <c r="L2625" s="10"/>
      <c r="N2625" s="10">
        <f>IF(Q1_2025[[#This Row],[Prijstype]]="Artikelprijs",Q1_2025[[#This Row],[Artikelprijs]],Q1_2025[[#This Row],[Stuksprijs]])</f>
        <v>75</v>
      </c>
      <c r="O2625" s="10">
        <f>IF(Q1_2025[[#This Row],[Prijstype]]="Artikelprijs",Q1_2025[[#This Row],[Artikelprijs]] * Q1_2025[[#This Row],[Besteld]],Q1_2025[[#This Row],[Brutobedrag]])</f>
        <v>0</v>
      </c>
      <c r="P2625" s="10">
        <f>IF(Q1_2025[[#This Row],[Prijstype]] = "Artikelprijs",Q1_2025[[#This Row],[Brutobedrag 2]]*(100-Q1_2025[[#This Row],[Relatiekorting percentage]])/100,Q1_2025[[#This Row],[Bruto - Rel.korting]])</f>
        <v>0</v>
      </c>
    </row>
    <row r="2626" spans="1:16" x14ac:dyDescent="0.3">
      <c r="A2626" t="s">
        <v>343</v>
      </c>
      <c r="B2626">
        <v>4001255</v>
      </c>
      <c r="C2626" t="s">
        <v>315</v>
      </c>
      <c r="D2626">
        <v>2</v>
      </c>
      <c r="E2626" s="10">
        <v>99.75</v>
      </c>
      <c r="F2626" s="10">
        <v>0</v>
      </c>
      <c r="G2626" s="10">
        <v>0</v>
      </c>
      <c r="H2626">
        <v>0</v>
      </c>
      <c r="I2626" s="10" t="str">
        <f>_xlfn.XLOOKUP(Q1_2025[[#This Row],[Artikelnr]],Artikel_prijzen[Artnr],Artikel_prijzen[Groep],"")</f>
        <v/>
      </c>
      <c r="J2626" s="10" t="str">
        <f>_xlfn.XLOOKUP(Q1_2025[[#This Row],[Artikelnr]],Artikel_prijzen[Artnr],Artikel_prijzen[Prijs 2025],"")</f>
        <v/>
      </c>
      <c r="K2626" s="10" t="str">
        <f>IF(Q1_2025[[#This Row],[Artikelprijs]]&lt;&gt;"",IF(Q1_2025[[#This Row],[Stuksprijs]]=Q1_2025[[#This Row],[Artikelprijs]],"Prijs gelijk","Prijs wijkt af"),"")</f>
        <v/>
      </c>
      <c r="L2626" s="10"/>
      <c r="N2626" s="10">
        <f>IF(Q1_2025[[#This Row],[Prijstype]]="Artikelprijs",Q1_2025[[#This Row],[Artikelprijs]],Q1_2025[[#This Row],[Stuksprijs]])</f>
        <v>99.75</v>
      </c>
      <c r="O2626" s="10">
        <f>IF(Q1_2025[[#This Row],[Prijstype]]="Artikelprijs",Q1_2025[[#This Row],[Artikelprijs]] * Q1_2025[[#This Row],[Besteld]],Q1_2025[[#This Row],[Brutobedrag]])</f>
        <v>0</v>
      </c>
      <c r="P2626" s="10">
        <f>IF(Q1_2025[[#This Row],[Prijstype]] = "Artikelprijs",Q1_2025[[#This Row],[Brutobedrag 2]]*(100-Q1_2025[[#This Row],[Relatiekorting percentage]])/100,Q1_2025[[#This Row],[Bruto - Rel.korting]])</f>
        <v>0</v>
      </c>
    </row>
    <row r="2627" spans="1:16" x14ac:dyDescent="0.3">
      <c r="A2627" t="s">
        <v>343</v>
      </c>
      <c r="B2627">
        <v>5022025</v>
      </c>
      <c r="C2627" t="s">
        <v>277</v>
      </c>
      <c r="D2627">
        <v>1</v>
      </c>
      <c r="E2627" s="10">
        <v>361.25</v>
      </c>
      <c r="F2627" s="10">
        <v>361.25</v>
      </c>
      <c r="G2627" s="10">
        <v>289</v>
      </c>
      <c r="H2627">
        <v>20</v>
      </c>
      <c r="I2627" s="10" t="str">
        <f>_xlfn.XLOOKUP(Q1_2025[[#This Row],[Artikelnr]],Artikel_prijzen[Artnr],Artikel_prijzen[Groep],"")</f>
        <v>Elektra</v>
      </c>
      <c r="J2627" s="10">
        <f>_xlfn.XLOOKUP(Q1_2025[[#This Row],[Artikelnr]],Artikel_prijzen[Artnr],Artikel_prijzen[Prijs 2025],"")</f>
        <v>252.35</v>
      </c>
      <c r="K2627" s="10" t="str">
        <f>IF(Q1_2025[[#This Row],[Artikelprijs]]&lt;&gt;"",IF(Q1_2025[[#This Row],[Stuksprijs]]=Q1_2025[[#This Row],[Artikelprijs]],"Prijs gelijk","Prijs wijkt af"),"")</f>
        <v>Prijs wijkt af</v>
      </c>
      <c r="L2627" s="10"/>
      <c r="M2627" t="s">
        <v>536</v>
      </c>
      <c r="N2627" s="10">
        <f>IF(Q1_2025[[#This Row],[Prijstype]]="Artikelprijs",Q1_2025[[#This Row],[Artikelprijs]],Q1_2025[[#This Row],[Stuksprijs]])</f>
        <v>252.35</v>
      </c>
      <c r="O2627" s="10">
        <f>IF(Q1_2025[[#This Row],[Prijstype]]="Artikelprijs",Q1_2025[[#This Row],[Artikelprijs]] * Q1_2025[[#This Row],[Besteld]],Q1_2025[[#This Row],[Brutobedrag]])</f>
        <v>252.35</v>
      </c>
      <c r="P2627" s="10">
        <f>IF(Q1_2025[[#This Row],[Prijstype]] = "Artikelprijs",Q1_2025[[#This Row],[Brutobedrag 2]]*(100-Q1_2025[[#This Row],[Relatiekorting percentage]])/100,Q1_2025[[#This Row],[Bruto - Rel.korting]])</f>
        <v>201.88</v>
      </c>
    </row>
    <row r="2628" spans="1:16" x14ac:dyDescent="0.3">
      <c r="A2628" t="s">
        <v>343</v>
      </c>
      <c r="B2628">
        <v>5020001</v>
      </c>
      <c r="C2628" t="s">
        <v>46</v>
      </c>
      <c r="D2628">
        <v>6</v>
      </c>
      <c r="E2628" s="10">
        <v>29.35</v>
      </c>
      <c r="F2628" s="10">
        <v>176.1</v>
      </c>
      <c r="G2628" s="10">
        <v>132.07</v>
      </c>
      <c r="H2628">
        <v>25</v>
      </c>
      <c r="I2628" s="10" t="str">
        <f>_xlfn.XLOOKUP(Q1_2025[[#This Row],[Artikelnr]],Artikel_prijzen[Artnr],Artikel_prijzen[Groep],"")</f>
        <v/>
      </c>
      <c r="J2628" s="10" t="str">
        <f>_xlfn.XLOOKUP(Q1_2025[[#This Row],[Artikelnr]],Artikel_prijzen[Artnr],Artikel_prijzen[Prijs 2025],"")</f>
        <v/>
      </c>
      <c r="K2628" s="10" t="str">
        <f>IF(Q1_2025[[#This Row],[Artikelprijs]]&lt;&gt;"",IF(Q1_2025[[#This Row],[Stuksprijs]]=Q1_2025[[#This Row],[Artikelprijs]],"Prijs gelijk","Prijs wijkt af"),"")</f>
        <v/>
      </c>
      <c r="L2628" s="10"/>
      <c r="N2628" s="10">
        <f>IF(Q1_2025[[#This Row],[Prijstype]]="Artikelprijs",Q1_2025[[#This Row],[Artikelprijs]],Q1_2025[[#This Row],[Stuksprijs]])</f>
        <v>29.35</v>
      </c>
      <c r="O2628" s="10">
        <f>IF(Q1_2025[[#This Row],[Prijstype]]="Artikelprijs",Q1_2025[[#This Row],[Artikelprijs]] * Q1_2025[[#This Row],[Besteld]],Q1_2025[[#This Row],[Brutobedrag]])</f>
        <v>176.1</v>
      </c>
      <c r="P2628" s="10">
        <f>IF(Q1_2025[[#This Row],[Prijstype]] = "Artikelprijs",Q1_2025[[#This Row],[Brutobedrag 2]]*(100-Q1_2025[[#This Row],[Relatiekorting percentage]])/100,Q1_2025[[#This Row],[Bruto - Rel.korting]])</f>
        <v>132.07</v>
      </c>
    </row>
    <row r="2629" spans="1:16" x14ac:dyDescent="0.3">
      <c r="A2629" t="s">
        <v>343</v>
      </c>
      <c r="B2629">
        <v>5010017</v>
      </c>
      <c r="C2629" t="s">
        <v>248</v>
      </c>
      <c r="D2629">
        <v>8</v>
      </c>
      <c r="E2629" s="10">
        <v>48.93</v>
      </c>
      <c r="F2629" s="10">
        <v>391.44</v>
      </c>
      <c r="G2629" s="10">
        <v>293.58</v>
      </c>
      <c r="H2629">
        <v>25</v>
      </c>
      <c r="I2629" s="10" t="str">
        <f>_xlfn.XLOOKUP(Q1_2025[[#This Row],[Artikelnr]],Artikel_prijzen[Artnr],Artikel_prijzen[Groep],"")</f>
        <v/>
      </c>
      <c r="J2629" s="10" t="str">
        <f>_xlfn.XLOOKUP(Q1_2025[[#This Row],[Artikelnr]],Artikel_prijzen[Artnr],Artikel_prijzen[Prijs 2025],"")</f>
        <v/>
      </c>
      <c r="K2629" s="10" t="str">
        <f>IF(Q1_2025[[#This Row],[Artikelprijs]]&lt;&gt;"",IF(Q1_2025[[#This Row],[Stuksprijs]]=Q1_2025[[#This Row],[Artikelprijs]],"Prijs gelijk","Prijs wijkt af"),"")</f>
        <v/>
      </c>
      <c r="L2629" s="10"/>
      <c r="N2629" s="10">
        <f>IF(Q1_2025[[#This Row],[Prijstype]]="Artikelprijs",Q1_2025[[#This Row],[Artikelprijs]],Q1_2025[[#This Row],[Stuksprijs]])</f>
        <v>48.93</v>
      </c>
      <c r="O2629" s="10">
        <f>IF(Q1_2025[[#This Row],[Prijstype]]="Artikelprijs",Q1_2025[[#This Row],[Artikelprijs]] * Q1_2025[[#This Row],[Besteld]],Q1_2025[[#This Row],[Brutobedrag]])</f>
        <v>391.44</v>
      </c>
      <c r="P2629" s="10">
        <f>IF(Q1_2025[[#This Row],[Prijstype]] = "Artikelprijs",Q1_2025[[#This Row],[Brutobedrag 2]]*(100-Q1_2025[[#This Row],[Relatiekorting percentage]])/100,Q1_2025[[#This Row],[Bruto - Rel.korting]])</f>
        <v>293.58</v>
      </c>
    </row>
    <row r="2630" spans="1:16" x14ac:dyDescent="0.3">
      <c r="A2630" t="s">
        <v>343</v>
      </c>
      <c r="B2630">
        <v>5040001</v>
      </c>
      <c r="C2630" t="s">
        <v>365</v>
      </c>
      <c r="D2630">
        <v>4</v>
      </c>
      <c r="E2630" s="10">
        <v>250</v>
      </c>
      <c r="F2630" s="10">
        <v>1000</v>
      </c>
      <c r="G2630" s="10">
        <v>700</v>
      </c>
      <c r="H2630">
        <v>30</v>
      </c>
      <c r="I2630" s="10" t="str">
        <f>_xlfn.XLOOKUP(Q1_2025[[#This Row],[Artikelnr]],Artikel_prijzen[Artnr],Artikel_prijzen[Groep],"")</f>
        <v>AV</v>
      </c>
      <c r="J2630" s="10">
        <f>_xlfn.XLOOKUP(Q1_2025[[#This Row],[Artikelnr]],Artikel_prijzen[Artnr],Artikel_prijzen[Prijs 2025],"")</f>
        <v>125</v>
      </c>
      <c r="K2630" s="10" t="str">
        <f>IF(Q1_2025[[#This Row],[Artikelprijs]]&lt;&gt;"",IF(Q1_2025[[#This Row],[Stuksprijs]]=Q1_2025[[#This Row],[Artikelprijs]],"Prijs gelijk","Prijs wijkt af"),"")</f>
        <v>Prijs wijkt af</v>
      </c>
      <c r="L2630" s="10"/>
      <c r="M2630" t="s">
        <v>536</v>
      </c>
      <c r="N2630" s="10">
        <f>IF(Q1_2025[[#This Row],[Prijstype]]="Artikelprijs",Q1_2025[[#This Row],[Artikelprijs]],Q1_2025[[#This Row],[Stuksprijs]])</f>
        <v>125</v>
      </c>
      <c r="O2630" s="10">
        <f>IF(Q1_2025[[#This Row],[Prijstype]]="Artikelprijs",Q1_2025[[#This Row],[Artikelprijs]] * Q1_2025[[#This Row],[Besteld]],Q1_2025[[#This Row],[Brutobedrag]])</f>
        <v>500</v>
      </c>
      <c r="P2630" s="10">
        <f>IF(Q1_2025[[#This Row],[Prijstype]] = "Artikelprijs",Q1_2025[[#This Row],[Brutobedrag 2]]*(100-Q1_2025[[#This Row],[Relatiekorting percentage]])/100,Q1_2025[[#This Row],[Bruto - Rel.korting]])</f>
        <v>350</v>
      </c>
    </row>
    <row r="2631" spans="1:16" x14ac:dyDescent="0.3">
      <c r="A2631" t="s">
        <v>343</v>
      </c>
      <c r="B2631">
        <v>4098001</v>
      </c>
      <c r="C2631" t="s">
        <v>366</v>
      </c>
      <c r="D2631">
        <v>1</v>
      </c>
      <c r="E2631" s="10">
        <v>76.5</v>
      </c>
      <c r="F2631" s="10">
        <v>76.5</v>
      </c>
      <c r="G2631" s="10">
        <v>53.55</v>
      </c>
      <c r="H2631">
        <v>30</v>
      </c>
      <c r="I2631" s="10" t="str">
        <f>_xlfn.XLOOKUP(Q1_2025[[#This Row],[Artikelnr]],Artikel_prijzen[Artnr],Artikel_prijzen[Groep],"")</f>
        <v/>
      </c>
      <c r="J2631" s="10" t="str">
        <f>_xlfn.XLOOKUP(Q1_2025[[#This Row],[Artikelnr]],Artikel_prijzen[Artnr],Artikel_prijzen[Prijs 2025],"")</f>
        <v/>
      </c>
      <c r="K2631" s="10" t="str">
        <f>IF(Q1_2025[[#This Row],[Artikelprijs]]&lt;&gt;"",IF(Q1_2025[[#This Row],[Stuksprijs]]=Q1_2025[[#This Row],[Artikelprijs]],"Prijs gelijk","Prijs wijkt af"),"")</f>
        <v/>
      </c>
      <c r="L2631" s="10"/>
      <c r="N2631" s="10">
        <f>IF(Q1_2025[[#This Row],[Prijstype]]="Artikelprijs",Q1_2025[[#This Row],[Artikelprijs]],Q1_2025[[#This Row],[Stuksprijs]])</f>
        <v>76.5</v>
      </c>
      <c r="O2631" s="10">
        <f>IF(Q1_2025[[#This Row],[Prijstype]]="Artikelprijs",Q1_2025[[#This Row],[Artikelprijs]] * Q1_2025[[#This Row],[Besteld]],Q1_2025[[#This Row],[Brutobedrag]])</f>
        <v>76.5</v>
      </c>
      <c r="P2631" s="10">
        <f>IF(Q1_2025[[#This Row],[Prijstype]] = "Artikelprijs",Q1_2025[[#This Row],[Brutobedrag 2]]*(100-Q1_2025[[#This Row],[Relatiekorting percentage]])/100,Q1_2025[[#This Row],[Bruto - Rel.korting]])</f>
        <v>53.55</v>
      </c>
    </row>
    <row r="2632" spans="1:16" x14ac:dyDescent="0.3">
      <c r="A2632" t="s">
        <v>343</v>
      </c>
      <c r="B2632">
        <v>4001263</v>
      </c>
      <c r="C2632" t="s">
        <v>210</v>
      </c>
      <c r="D2632">
        <v>1</v>
      </c>
      <c r="E2632" s="10">
        <v>208.85</v>
      </c>
      <c r="F2632" s="10">
        <v>208.85</v>
      </c>
      <c r="G2632" s="10">
        <v>208.85</v>
      </c>
      <c r="H2632">
        <v>0</v>
      </c>
      <c r="I2632" s="10" t="str">
        <f>_xlfn.XLOOKUP(Q1_2025[[#This Row],[Artikelnr]],Artikel_prijzen[Artnr],Artikel_prijzen[Groep],"")</f>
        <v/>
      </c>
      <c r="J2632" s="10" t="str">
        <f>_xlfn.XLOOKUP(Q1_2025[[#This Row],[Artikelnr]],Artikel_prijzen[Artnr],Artikel_prijzen[Prijs 2025],"")</f>
        <v/>
      </c>
      <c r="K2632" s="10" t="str">
        <f>IF(Q1_2025[[#This Row],[Artikelprijs]]&lt;&gt;"",IF(Q1_2025[[#This Row],[Stuksprijs]]=Q1_2025[[#This Row],[Artikelprijs]],"Prijs gelijk","Prijs wijkt af"),"")</f>
        <v/>
      </c>
      <c r="L2632" s="10"/>
      <c r="N2632" s="10">
        <f>IF(Q1_2025[[#This Row],[Prijstype]]="Artikelprijs",Q1_2025[[#This Row],[Artikelprijs]],Q1_2025[[#This Row],[Stuksprijs]])</f>
        <v>208.85</v>
      </c>
      <c r="O2632" s="10">
        <f>IF(Q1_2025[[#This Row],[Prijstype]]="Artikelprijs",Q1_2025[[#This Row],[Artikelprijs]] * Q1_2025[[#This Row],[Besteld]],Q1_2025[[#This Row],[Brutobedrag]])</f>
        <v>208.85</v>
      </c>
      <c r="P2632" s="10">
        <f>IF(Q1_2025[[#This Row],[Prijstype]] = "Artikelprijs",Q1_2025[[#This Row],[Brutobedrag 2]]*(100-Q1_2025[[#This Row],[Relatiekorting percentage]])/100,Q1_2025[[#This Row],[Bruto - Rel.korting]])</f>
        <v>208.85</v>
      </c>
    </row>
    <row r="2633" spans="1:16" x14ac:dyDescent="0.3">
      <c r="A2633" t="s">
        <v>343</v>
      </c>
      <c r="B2633">
        <v>4001232</v>
      </c>
      <c r="C2633" t="s">
        <v>367</v>
      </c>
      <c r="D2633">
        <v>1</v>
      </c>
      <c r="E2633" s="10">
        <v>208.75</v>
      </c>
      <c r="F2633" s="10">
        <v>208.75</v>
      </c>
      <c r="G2633" s="10">
        <v>146.12</v>
      </c>
      <c r="H2633">
        <v>30</v>
      </c>
      <c r="I2633" s="10" t="str">
        <f>_xlfn.XLOOKUP(Q1_2025[[#This Row],[Artikelnr]],Artikel_prijzen[Artnr],Artikel_prijzen[Groep],"")</f>
        <v/>
      </c>
      <c r="J2633" s="10" t="str">
        <f>_xlfn.XLOOKUP(Q1_2025[[#This Row],[Artikelnr]],Artikel_prijzen[Artnr],Artikel_prijzen[Prijs 2025],"")</f>
        <v/>
      </c>
      <c r="K2633" s="10" t="str">
        <f>IF(Q1_2025[[#This Row],[Artikelprijs]]&lt;&gt;"",IF(Q1_2025[[#This Row],[Stuksprijs]]=Q1_2025[[#This Row],[Artikelprijs]],"Prijs gelijk","Prijs wijkt af"),"")</f>
        <v/>
      </c>
      <c r="L2633" s="10"/>
      <c r="N2633" s="10">
        <f>IF(Q1_2025[[#This Row],[Prijstype]]="Artikelprijs",Q1_2025[[#This Row],[Artikelprijs]],Q1_2025[[#This Row],[Stuksprijs]])</f>
        <v>208.75</v>
      </c>
      <c r="O2633" s="10">
        <f>IF(Q1_2025[[#This Row],[Prijstype]]="Artikelprijs",Q1_2025[[#This Row],[Artikelprijs]] * Q1_2025[[#This Row],[Besteld]],Q1_2025[[#This Row],[Brutobedrag]])</f>
        <v>208.75</v>
      </c>
      <c r="P2633" s="10">
        <f>IF(Q1_2025[[#This Row],[Prijstype]] = "Artikelprijs",Q1_2025[[#This Row],[Brutobedrag 2]]*(100-Q1_2025[[#This Row],[Relatiekorting percentage]])/100,Q1_2025[[#This Row],[Bruto - Rel.korting]])</f>
        <v>146.12</v>
      </c>
    </row>
    <row r="2634" spans="1:16" x14ac:dyDescent="0.3">
      <c r="A2634" t="s">
        <v>343</v>
      </c>
      <c r="B2634">
        <v>5040032</v>
      </c>
      <c r="C2634" t="s">
        <v>368</v>
      </c>
      <c r="D2634">
        <v>1</v>
      </c>
      <c r="E2634" s="10">
        <v>15</v>
      </c>
      <c r="F2634" s="10">
        <v>15</v>
      </c>
      <c r="G2634" s="10">
        <v>10.5</v>
      </c>
      <c r="H2634">
        <v>30</v>
      </c>
      <c r="I2634" s="10" t="str">
        <f>_xlfn.XLOOKUP(Q1_2025[[#This Row],[Artikelnr]],Artikel_prijzen[Artnr],Artikel_prijzen[Groep],"")</f>
        <v/>
      </c>
      <c r="J2634" s="10" t="str">
        <f>_xlfn.XLOOKUP(Q1_2025[[#This Row],[Artikelnr]],Artikel_prijzen[Artnr],Artikel_prijzen[Prijs 2025],"")</f>
        <v/>
      </c>
      <c r="K2634" s="10" t="str">
        <f>IF(Q1_2025[[#This Row],[Artikelprijs]]&lt;&gt;"",IF(Q1_2025[[#This Row],[Stuksprijs]]=Q1_2025[[#This Row],[Artikelprijs]],"Prijs gelijk","Prijs wijkt af"),"")</f>
        <v/>
      </c>
      <c r="L2634" s="10"/>
      <c r="N2634" s="10">
        <f>IF(Q1_2025[[#This Row],[Prijstype]]="Artikelprijs",Q1_2025[[#This Row],[Artikelprijs]],Q1_2025[[#This Row],[Stuksprijs]])</f>
        <v>15</v>
      </c>
      <c r="O2634" s="10">
        <f>IF(Q1_2025[[#This Row],[Prijstype]]="Artikelprijs",Q1_2025[[#This Row],[Artikelprijs]] * Q1_2025[[#This Row],[Besteld]],Q1_2025[[#This Row],[Brutobedrag]])</f>
        <v>15</v>
      </c>
      <c r="P2634" s="10">
        <f>IF(Q1_2025[[#This Row],[Prijstype]] = "Artikelprijs",Q1_2025[[#This Row],[Brutobedrag 2]]*(100-Q1_2025[[#This Row],[Relatiekorting percentage]])/100,Q1_2025[[#This Row],[Bruto - Rel.korting]])</f>
        <v>10.5</v>
      </c>
    </row>
    <row r="2635" spans="1:16" x14ac:dyDescent="0.3">
      <c r="A2635" t="s">
        <v>343</v>
      </c>
      <c r="B2635">
        <v>5040220</v>
      </c>
      <c r="C2635" t="s">
        <v>369</v>
      </c>
      <c r="D2635">
        <v>3</v>
      </c>
      <c r="E2635" s="10">
        <v>400</v>
      </c>
      <c r="F2635" s="10">
        <v>1200</v>
      </c>
      <c r="G2635" s="10">
        <v>840</v>
      </c>
      <c r="H2635">
        <v>30</v>
      </c>
      <c r="I2635" s="10" t="str">
        <f>_xlfn.XLOOKUP(Q1_2025[[#This Row],[Artikelnr]],Artikel_prijzen[Artnr],Artikel_prijzen[Groep],"")</f>
        <v>AV</v>
      </c>
      <c r="J2635" s="10">
        <f>_xlfn.XLOOKUP(Q1_2025[[#This Row],[Artikelnr]],Artikel_prijzen[Artnr],Artikel_prijzen[Prijs 2025],"")</f>
        <v>740</v>
      </c>
      <c r="K2635" s="10" t="str">
        <f>IF(Q1_2025[[#This Row],[Artikelprijs]]&lt;&gt;"",IF(Q1_2025[[#This Row],[Stuksprijs]]=Q1_2025[[#This Row],[Artikelprijs]],"Prijs gelijk","Prijs wijkt af"),"")</f>
        <v>Prijs wijkt af</v>
      </c>
      <c r="L2635" s="10"/>
      <c r="M2635" t="s">
        <v>536</v>
      </c>
      <c r="N2635" s="10">
        <f>IF(Q1_2025[[#This Row],[Prijstype]]="Artikelprijs",Q1_2025[[#This Row],[Artikelprijs]],Q1_2025[[#This Row],[Stuksprijs]])</f>
        <v>740</v>
      </c>
      <c r="O2635" s="10">
        <f>IF(Q1_2025[[#This Row],[Prijstype]]="Artikelprijs",Q1_2025[[#This Row],[Artikelprijs]] * Q1_2025[[#This Row],[Besteld]],Q1_2025[[#This Row],[Brutobedrag]])</f>
        <v>2220</v>
      </c>
      <c r="P2635" s="10">
        <f>IF(Q1_2025[[#This Row],[Prijstype]] = "Artikelprijs",Q1_2025[[#This Row],[Brutobedrag 2]]*(100-Q1_2025[[#This Row],[Relatiekorting percentage]])/100,Q1_2025[[#This Row],[Bruto - Rel.korting]])</f>
        <v>1554</v>
      </c>
    </row>
    <row r="2636" spans="1:16" x14ac:dyDescent="0.3">
      <c r="A2636" t="s">
        <v>343</v>
      </c>
      <c r="B2636">
        <v>4001037</v>
      </c>
      <c r="C2636" t="s">
        <v>371</v>
      </c>
      <c r="D2636">
        <v>1</v>
      </c>
      <c r="E2636" s="10">
        <v>25</v>
      </c>
      <c r="F2636" s="10">
        <v>25</v>
      </c>
      <c r="G2636" s="10">
        <v>17.5</v>
      </c>
      <c r="H2636">
        <v>30</v>
      </c>
      <c r="I2636" s="10" t="str">
        <f>_xlfn.XLOOKUP(Q1_2025[[#This Row],[Artikelnr]],Artikel_prijzen[Artnr],Artikel_prijzen[Groep],"")</f>
        <v/>
      </c>
      <c r="J2636" s="10" t="str">
        <f>_xlfn.XLOOKUP(Q1_2025[[#This Row],[Artikelnr]],Artikel_prijzen[Artnr],Artikel_prijzen[Prijs 2025],"")</f>
        <v/>
      </c>
      <c r="K2636" s="10" t="str">
        <f>IF(Q1_2025[[#This Row],[Artikelprijs]]&lt;&gt;"",IF(Q1_2025[[#This Row],[Stuksprijs]]=Q1_2025[[#This Row],[Artikelprijs]],"Prijs gelijk","Prijs wijkt af"),"")</f>
        <v/>
      </c>
      <c r="L2636" s="10"/>
      <c r="N2636" s="10">
        <f>IF(Q1_2025[[#This Row],[Prijstype]]="Artikelprijs",Q1_2025[[#This Row],[Artikelprijs]],Q1_2025[[#This Row],[Stuksprijs]])</f>
        <v>25</v>
      </c>
      <c r="O2636" s="10">
        <f>IF(Q1_2025[[#This Row],[Prijstype]]="Artikelprijs",Q1_2025[[#This Row],[Artikelprijs]] * Q1_2025[[#This Row],[Besteld]],Q1_2025[[#This Row],[Brutobedrag]])</f>
        <v>25</v>
      </c>
      <c r="P2636" s="10">
        <f>IF(Q1_2025[[#This Row],[Prijstype]] = "Artikelprijs",Q1_2025[[#This Row],[Brutobedrag 2]]*(100-Q1_2025[[#This Row],[Relatiekorting percentage]])/100,Q1_2025[[#This Row],[Bruto - Rel.korting]])</f>
        <v>17.5</v>
      </c>
    </row>
    <row r="2637" spans="1:16" x14ac:dyDescent="0.3">
      <c r="A2637" t="s">
        <v>343</v>
      </c>
      <c r="B2637">
        <v>5040014</v>
      </c>
      <c r="C2637" t="s">
        <v>372</v>
      </c>
      <c r="D2637">
        <v>3</v>
      </c>
      <c r="E2637" s="10">
        <v>98.66</v>
      </c>
      <c r="F2637" s="10">
        <v>295.98</v>
      </c>
      <c r="G2637" s="10">
        <v>207.19</v>
      </c>
      <c r="H2637">
        <v>30</v>
      </c>
      <c r="I2637" s="10" t="str">
        <f>_xlfn.XLOOKUP(Q1_2025[[#This Row],[Artikelnr]],Artikel_prijzen[Artnr],Artikel_prijzen[Groep],"")</f>
        <v/>
      </c>
      <c r="J2637" s="10" t="str">
        <f>_xlfn.XLOOKUP(Q1_2025[[#This Row],[Artikelnr]],Artikel_prijzen[Artnr],Artikel_prijzen[Prijs 2025],"")</f>
        <v/>
      </c>
      <c r="K2637" s="10" t="str">
        <f>IF(Q1_2025[[#This Row],[Artikelprijs]]&lt;&gt;"",IF(Q1_2025[[#This Row],[Stuksprijs]]=Q1_2025[[#This Row],[Artikelprijs]],"Prijs gelijk","Prijs wijkt af"),"")</f>
        <v/>
      </c>
      <c r="L2637" s="10"/>
      <c r="N2637" s="10">
        <f>IF(Q1_2025[[#This Row],[Prijstype]]="Artikelprijs",Q1_2025[[#This Row],[Artikelprijs]],Q1_2025[[#This Row],[Stuksprijs]])</f>
        <v>98.66</v>
      </c>
      <c r="O2637" s="10">
        <f>IF(Q1_2025[[#This Row],[Prijstype]]="Artikelprijs",Q1_2025[[#This Row],[Artikelprijs]] * Q1_2025[[#This Row],[Besteld]],Q1_2025[[#This Row],[Brutobedrag]])</f>
        <v>295.98</v>
      </c>
      <c r="P2637" s="10">
        <f>IF(Q1_2025[[#This Row],[Prijstype]] = "Artikelprijs",Q1_2025[[#This Row],[Brutobedrag 2]]*(100-Q1_2025[[#This Row],[Relatiekorting percentage]])/100,Q1_2025[[#This Row],[Bruto - Rel.korting]])</f>
        <v>207.19</v>
      </c>
    </row>
    <row r="2638" spans="1:16" x14ac:dyDescent="0.3">
      <c r="A2638" t="s">
        <v>343</v>
      </c>
      <c r="B2638">
        <v>5040209</v>
      </c>
      <c r="C2638" t="s">
        <v>373</v>
      </c>
      <c r="D2638">
        <v>1</v>
      </c>
      <c r="E2638" s="10">
        <v>1236</v>
      </c>
      <c r="F2638" s="10">
        <v>1236</v>
      </c>
      <c r="G2638" s="10">
        <v>865.2</v>
      </c>
      <c r="H2638">
        <v>30</v>
      </c>
      <c r="I2638" s="10" t="str">
        <f>_xlfn.XLOOKUP(Q1_2025[[#This Row],[Artikelnr]],Artikel_prijzen[Artnr],Artikel_prijzen[Groep],"")</f>
        <v>AV</v>
      </c>
      <c r="J2638" s="10">
        <f>_xlfn.XLOOKUP(Q1_2025[[#This Row],[Artikelnr]],Artikel_prijzen[Artnr],Artikel_prijzen[Prijs 2025],"")</f>
        <v>1200</v>
      </c>
      <c r="K2638" s="10" t="str">
        <f>IF(Q1_2025[[#This Row],[Artikelprijs]]&lt;&gt;"",IF(Q1_2025[[#This Row],[Stuksprijs]]=Q1_2025[[#This Row],[Artikelprijs]],"Prijs gelijk","Prijs wijkt af"),"")</f>
        <v>Prijs wijkt af</v>
      </c>
      <c r="L2638" s="10"/>
      <c r="M2638" t="s">
        <v>536</v>
      </c>
      <c r="N2638" s="10">
        <f>IF(Q1_2025[[#This Row],[Prijstype]]="Artikelprijs",Q1_2025[[#This Row],[Artikelprijs]],Q1_2025[[#This Row],[Stuksprijs]])</f>
        <v>1200</v>
      </c>
      <c r="O2638" s="10">
        <f>IF(Q1_2025[[#This Row],[Prijstype]]="Artikelprijs",Q1_2025[[#This Row],[Artikelprijs]] * Q1_2025[[#This Row],[Besteld]],Q1_2025[[#This Row],[Brutobedrag]])</f>
        <v>1200</v>
      </c>
      <c r="P2638" s="10">
        <f>IF(Q1_2025[[#This Row],[Prijstype]] = "Artikelprijs",Q1_2025[[#This Row],[Brutobedrag 2]]*(100-Q1_2025[[#This Row],[Relatiekorting percentage]])/100,Q1_2025[[#This Row],[Bruto - Rel.korting]])</f>
        <v>840</v>
      </c>
    </row>
    <row r="2639" spans="1:16" x14ac:dyDescent="0.3">
      <c r="A2639" t="s">
        <v>343</v>
      </c>
      <c r="B2639">
        <v>4001255</v>
      </c>
      <c r="C2639" t="s">
        <v>315</v>
      </c>
      <c r="D2639">
        <v>1</v>
      </c>
      <c r="E2639" s="10">
        <v>99.75</v>
      </c>
      <c r="F2639" s="10">
        <v>99.75</v>
      </c>
      <c r="G2639" s="10">
        <v>69.819999999999993</v>
      </c>
      <c r="H2639">
        <v>30</v>
      </c>
      <c r="I2639" s="10" t="str">
        <f>_xlfn.XLOOKUP(Q1_2025[[#This Row],[Artikelnr]],Artikel_prijzen[Artnr],Artikel_prijzen[Groep],"")</f>
        <v/>
      </c>
      <c r="J2639" s="10" t="str">
        <f>_xlfn.XLOOKUP(Q1_2025[[#This Row],[Artikelnr]],Artikel_prijzen[Artnr],Artikel_prijzen[Prijs 2025],"")</f>
        <v/>
      </c>
      <c r="K2639" s="10" t="str">
        <f>IF(Q1_2025[[#This Row],[Artikelprijs]]&lt;&gt;"",IF(Q1_2025[[#This Row],[Stuksprijs]]=Q1_2025[[#This Row],[Artikelprijs]],"Prijs gelijk","Prijs wijkt af"),"")</f>
        <v/>
      </c>
      <c r="L2639" s="10"/>
      <c r="N2639" s="10">
        <f>IF(Q1_2025[[#This Row],[Prijstype]]="Artikelprijs",Q1_2025[[#This Row],[Artikelprijs]],Q1_2025[[#This Row],[Stuksprijs]])</f>
        <v>99.75</v>
      </c>
      <c r="O2639" s="10">
        <f>IF(Q1_2025[[#This Row],[Prijstype]]="Artikelprijs",Q1_2025[[#This Row],[Artikelprijs]] * Q1_2025[[#This Row],[Besteld]],Q1_2025[[#This Row],[Brutobedrag]])</f>
        <v>99.75</v>
      </c>
      <c r="P2639" s="10">
        <f>IF(Q1_2025[[#This Row],[Prijstype]] = "Artikelprijs",Q1_2025[[#This Row],[Brutobedrag 2]]*(100-Q1_2025[[#This Row],[Relatiekorting percentage]])/100,Q1_2025[[#This Row],[Bruto - Rel.korting]])</f>
        <v>69.819999999999993</v>
      </c>
    </row>
    <row r="2640" spans="1:16" x14ac:dyDescent="0.3">
      <c r="A2640" t="s">
        <v>343</v>
      </c>
      <c r="B2640">
        <v>4001156</v>
      </c>
      <c r="C2640" t="s">
        <v>374</v>
      </c>
      <c r="D2640">
        <v>1</v>
      </c>
      <c r="E2640" s="10">
        <v>140.57</v>
      </c>
      <c r="F2640" s="10">
        <v>140.57</v>
      </c>
      <c r="G2640" s="10">
        <v>98.4</v>
      </c>
      <c r="H2640">
        <v>30</v>
      </c>
      <c r="I2640" s="10" t="str">
        <f>_xlfn.XLOOKUP(Q1_2025[[#This Row],[Artikelnr]],Artikel_prijzen[Artnr],Artikel_prijzen[Groep],"")</f>
        <v/>
      </c>
      <c r="J2640" s="10" t="str">
        <f>_xlfn.XLOOKUP(Q1_2025[[#This Row],[Artikelnr]],Artikel_prijzen[Artnr],Artikel_prijzen[Prijs 2025],"")</f>
        <v/>
      </c>
      <c r="K2640" s="10" t="str">
        <f>IF(Q1_2025[[#This Row],[Artikelprijs]]&lt;&gt;"",IF(Q1_2025[[#This Row],[Stuksprijs]]=Q1_2025[[#This Row],[Artikelprijs]],"Prijs gelijk","Prijs wijkt af"),"")</f>
        <v/>
      </c>
      <c r="L2640" s="10"/>
      <c r="N2640" s="10">
        <f>IF(Q1_2025[[#This Row],[Prijstype]]="Artikelprijs",Q1_2025[[#This Row],[Artikelprijs]],Q1_2025[[#This Row],[Stuksprijs]])</f>
        <v>140.57</v>
      </c>
      <c r="O2640" s="10">
        <f>IF(Q1_2025[[#This Row],[Prijstype]]="Artikelprijs",Q1_2025[[#This Row],[Artikelprijs]] * Q1_2025[[#This Row],[Besteld]],Q1_2025[[#This Row],[Brutobedrag]])</f>
        <v>140.57</v>
      </c>
      <c r="P2640" s="10">
        <f>IF(Q1_2025[[#This Row],[Prijstype]] = "Artikelprijs",Q1_2025[[#This Row],[Brutobedrag 2]]*(100-Q1_2025[[#This Row],[Relatiekorting percentage]])/100,Q1_2025[[#This Row],[Bruto - Rel.korting]])</f>
        <v>98.4</v>
      </c>
    </row>
    <row r="2641" spans="1:16" x14ac:dyDescent="0.3">
      <c r="A2641" t="s">
        <v>343</v>
      </c>
      <c r="B2641">
        <v>5040216</v>
      </c>
      <c r="C2641" t="s">
        <v>375</v>
      </c>
      <c r="D2641">
        <v>2</v>
      </c>
      <c r="E2641" s="10">
        <v>128.75</v>
      </c>
      <c r="F2641" s="10">
        <v>257.5</v>
      </c>
      <c r="G2641" s="10">
        <v>180.25</v>
      </c>
      <c r="H2641">
        <v>30</v>
      </c>
      <c r="I2641" s="10" t="str">
        <f>_xlfn.XLOOKUP(Q1_2025[[#This Row],[Artikelnr]],Artikel_prijzen[Artnr],Artikel_prijzen[Groep],"")</f>
        <v>AV</v>
      </c>
      <c r="J2641" s="10">
        <f>_xlfn.XLOOKUP(Q1_2025[[#This Row],[Artikelnr]],Artikel_prijzen[Artnr],Artikel_prijzen[Prijs 2025],"")</f>
        <v>125</v>
      </c>
      <c r="K2641" s="10" t="str">
        <f>IF(Q1_2025[[#This Row],[Artikelprijs]]&lt;&gt;"",IF(Q1_2025[[#This Row],[Stuksprijs]]=Q1_2025[[#This Row],[Artikelprijs]],"Prijs gelijk","Prijs wijkt af"),"")</f>
        <v>Prijs wijkt af</v>
      </c>
      <c r="L2641" s="10"/>
      <c r="M2641" t="s">
        <v>536</v>
      </c>
      <c r="N2641" s="10">
        <f>IF(Q1_2025[[#This Row],[Prijstype]]="Artikelprijs",Q1_2025[[#This Row],[Artikelprijs]],Q1_2025[[#This Row],[Stuksprijs]])</f>
        <v>125</v>
      </c>
      <c r="O2641" s="10">
        <f>IF(Q1_2025[[#This Row],[Prijstype]]="Artikelprijs",Q1_2025[[#This Row],[Artikelprijs]] * Q1_2025[[#This Row],[Besteld]],Q1_2025[[#This Row],[Brutobedrag]])</f>
        <v>250</v>
      </c>
      <c r="P2641" s="10">
        <f>IF(Q1_2025[[#This Row],[Prijstype]] = "Artikelprijs",Q1_2025[[#This Row],[Brutobedrag 2]]*(100-Q1_2025[[#This Row],[Relatiekorting percentage]])/100,Q1_2025[[#This Row],[Bruto - Rel.korting]])</f>
        <v>175</v>
      </c>
    </row>
    <row r="2642" spans="1:16" x14ac:dyDescent="0.3">
      <c r="A2642" t="s">
        <v>343</v>
      </c>
      <c r="B2642">
        <v>5040032</v>
      </c>
      <c r="C2642" t="s">
        <v>376</v>
      </c>
      <c r="D2642">
        <v>1</v>
      </c>
      <c r="E2642" s="10">
        <v>185.25</v>
      </c>
      <c r="F2642" s="10">
        <v>185.25</v>
      </c>
      <c r="G2642" s="10">
        <v>129.66999999999999</v>
      </c>
      <c r="H2642">
        <v>30</v>
      </c>
      <c r="I2642" s="10" t="str">
        <f>_xlfn.XLOOKUP(Q1_2025[[#This Row],[Artikelnr]],Artikel_prijzen[Artnr],Artikel_prijzen[Groep],"")</f>
        <v/>
      </c>
      <c r="J2642" s="10" t="str">
        <f>_xlfn.XLOOKUP(Q1_2025[[#This Row],[Artikelnr]],Artikel_prijzen[Artnr],Artikel_prijzen[Prijs 2025],"")</f>
        <v/>
      </c>
      <c r="K2642" s="10" t="str">
        <f>IF(Q1_2025[[#This Row],[Artikelprijs]]&lt;&gt;"",IF(Q1_2025[[#This Row],[Stuksprijs]]=Q1_2025[[#This Row],[Artikelprijs]],"Prijs gelijk","Prijs wijkt af"),"")</f>
        <v/>
      </c>
      <c r="L2642" s="10"/>
      <c r="N2642" s="10">
        <f>IF(Q1_2025[[#This Row],[Prijstype]]="Artikelprijs",Q1_2025[[#This Row],[Artikelprijs]],Q1_2025[[#This Row],[Stuksprijs]])</f>
        <v>185.25</v>
      </c>
      <c r="O2642" s="10">
        <f>IF(Q1_2025[[#This Row],[Prijstype]]="Artikelprijs",Q1_2025[[#This Row],[Artikelprijs]] * Q1_2025[[#This Row],[Besteld]],Q1_2025[[#This Row],[Brutobedrag]])</f>
        <v>185.25</v>
      </c>
      <c r="P2642" s="10">
        <f>IF(Q1_2025[[#This Row],[Prijstype]] = "Artikelprijs",Q1_2025[[#This Row],[Brutobedrag 2]]*(100-Q1_2025[[#This Row],[Relatiekorting percentage]])/100,Q1_2025[[#This Row],[Bruto - Rel.korting]])</f>
        <v>129.66999999999999</v>
      </c>
    </row>
    <row r="2643" spans="1:16" x14ac:dyDescent="0.3">
      <c r="A2643" t="s">
        <v>343</v>
      </c>
      <c r="B2643">
        <v>5040032</v>
      </c>
      <c r="C2643" t="s">
        <v>377</v>
      </c>
      <c r="D2643">
        <v>1</v>
      </c>
      <c r="E2643" s="10">
        <v>10</v>
      </c>
      <c r="F2643" s="10">
        <v>10</v>
      </c>
      <c r="G2643" s="10">
        <v>7</v>
      </c>
      <c r="H2643">
        <v>30</v>
      </c>
      <c r="I2643" s="10" t="str">
        <f>_xlfn.XLOOKUP(Q1_2025[[#This Row],[Artikelnr]],Artikel_prijzen[Artnr],Artikel_prijzen[Groep],"")</f>
        <v/>
      </c>
      <c r="J2643" s="10" t="str">
        <f>_xlfn.XLOOKUP(Q1_2025[[#This Row],[Artikelnr]],Artikel_prijzen[Artnr],Artikel_prijzen[Prijs 2025],"")</f>
        <v/>
      </c>
      <c r="K2643" s="10" t="str">
        <f>IF(Q1_2025[[#This Row],[Artikelprijs]]&lt;&gt;"",IF(Q1_2025[[#This Row],[Stuksprijs]]=Q1_2025[[#This Row],[Artikelprijs]],"Prijs gelijk","Prijs wijkt af"),"")</f>
        <v/>
      </c>
      <c r="L2643" s="10"/>
      <c r="N2643" s="10">
        <f>IF(Q1_2025[[#This Row],[Prijstype]]="Artikelprijs",Q1_2025[[#This Row],[Artikelprijs]],Q1_2025[[#This Row],[Stuksprijs]])</f>
        <v>10</v>
      </c>
      <c r="O2643" s="10">
        <f>IF(Q1_2025[[#This Row],[Prijstype]]="Artikelprijs",Q1_2025[[#This Row],[Artikelprijs]] * Q1_2025[[#This Row],[Besteld]],Q1_2025[[#This Row],[Brutobedrag]])</f>
        <v>10</v>
      </c>
      <c r="P2643" s="10">
        <f>IF(Q1_2025[[#This Row],[Prijstype]] = "Artikelprijs",Q1_2025[[#This Row],[Brutobedrag 2]]*(100-Q1_2025[[#This Row],[Relatiekorting percentage]])/100,Q1_2025[[#This Row],[Bruto - Rel.korting]])</f>
        <v>7</v>
      </c>
    </row>
    <row r="2644" spans="1:16" x14ac:dyDescent="0.3">
      <c r="A2644" t="s">
        <v>343</v>
      </c>
      <c r="B2644">
        <v>5040032</v>
      </c>
      <c r="C2644" t="s">
        <v>378</v>
      </c>
      <c r="D2644">
        <v>1</v>
      </c>
      <c r="E2644" s="10">
        <v>79.099999999999994</v>
      </c>
      <c r="F2644" s="10">
        <v>79.099999999999994</v>
      </c>
      <c r="G2644" s="10">
        <v>55.37</v>
      </c>
      <c r="H2644">
        <v>30</v>
      </c>
      <c r="I2644" s="10" t="str">
        <f>_xlfn.XLOOKUP(Q1_2025[[#This Row],[Artikelnr]],Artikel_prijzen[Artnr],Artikel_prijzen[Groep],"")</f>
        <v/>
      </c>
      <c r="J2644" s="10" t="str">
        <f>_xlfn.XLOOKUP(Q1_2025[[#This Row],[Artikelnr]],Artikel_prijzen[Artnr],Artikel_prijzen[Prijs 2025],"")</f>
        <v/>
      </c>
      <c r="K2644" s="10" t="str">
        <f>IF(Q1_2025[[#This Row],[Artikelprijs]]&lt;&gt;"",IF(Q1_2025[[#This Row],[Stuksprijs]]=Q1_2025[[#This Row],[Artikelprijs]],"Prijs gelijk","Prijs wijkt af"),"")</f>
        <v/>
      </c>
      <c r="L2644" s="10"/>
      <c r="N2644" s="10">
        <f>IF(Q1_2025[[#This Row],[Prijstype]]="Artikelprijs",Q1_2025[[#This Row],[Artikelprijs]],Q1_2025[[#This Row],[Stuksprijs]])</f>
        <v>79.099999999999994</v>
      </c>
      <c r="O2644" s="10">
        <f>IF(Q1_2025[[#This Row],[Prijstype]]="Artikelprijs",Q1_2025[[#This Row],[Artikelprijs]] * Q1_2025[[#This Row],[Besteld]],Q1_2025[[#This Row],[Brutobedrag]])</f>
        <v>79.099999999999994</v>
      </c>
      <c r="P2644" s="10">
        <f>IF(Q1_2025[[#This Row],[Prijstype]] = "Artikelprijs",Q1_2025[[#This Row],[Brutobedrag 2]]*(100-Q1_2025[[#This Row],[Relatiekorting percentage]])/100,Q1_2025[[#This Row],[Bruto - Rel.korting]])</f>
        <v>55.37</v>
      </c>
    </row>
    <row r="2645" spans="1:16" x14ac:dyDescent="0.3">
      <c r="A2645" t="s">
        <v>343</v>
      </c>
      <c r="B2645">
        <v>4001110</v>
      </c>
      <c r="C2645" t="s">
        <v>379</v>
      </c>
      <c r="D2645">
        <v>1</v>
      </c>
      <c r="E2645" s="10">
        <v>120</v>
      </c>
      <c r="F2645" s="10">
        <v>120</v>
      </c>
      <c r="G2645" s="10">
        <v>84</v>
      </c>
      <c r="H2645">
        <v>30</v>
      </c>
      <c r="I2645" s="10" t="str">
        <f>_xlfn.XLOOKUP(Q1_2025[[#This Row],[Artikelnr]],Artikel_prijzen[Artnr],Artikel_prijzen[Groep],"")</f>
        <v/>
      </c>
      <c r="J2645" s="10" t="str">
        <f>_xlfn.XLOOKUP(Q1_2025[[#This Row],[Artikelnr]],Artikel_prijzen[Artnr],Artikel_prijzen[Prijs 2025],"")</f>
        <v/>
      </c>
      <c r="K2645" s="10" t="str">
        <f>IF(Q1_2025[[#This Row],[Artikelprijs]]&lt;&gt;"",IF(Q1_2025[[#This Row],[Stuksprijs]]=Q1_2025[[#This Row],[Artikelprijs]],"Prijs gelijk","Prijs wijkt af"),"")</f>
        <v/>
      </c>
      <c r="L2645" s="10"/>
      <c r="N2645" s="10">
        <f>IF(Q1_2025[[#This Row],[Prijstype]]="Artikelprijs",Q1_2025[[#This Row],[Artikelprijs]],Q1_2025[[#This Row],[Stuksprijs]])</f>
        <v>120</v>
      </c>
      <c r="O2645" s="10">
        <f>IF(Q1_2025[[#This Row],[Prijstype]]="Artikelprijs",Q1_2025[[#This Row],[Artikelprijs]] * Q1_2025[[#This Row],[Besteld]],Q1_2025[[#This Row],[Brutobedrag]])</f>
        <v>120</v>
      </c>
      <c r="P2645" s="10">
        <f>IF(Q1_2025[[#This Row],[Prijstype]] = "Artikelprijs",Q1_2025[[#This Row],[Brutobedrag 2]]*(100-Q1_2025[[#This Row],[Relatiekorting percentage]])/100,Q1_2025[[#This Row],[Bruto - Rel.korting]])</f>
        <v>84</v>
      </c>
    </row>
    <row r="2646" spans="1:16" x14ac:dyDescent="0.3">
      <c r="A2646" t="s">
        <v>343</v>
      </c>
      <c r="B2646">
        <v>5031031</v>
      </c>
      <c r="C2646" t="s">
        <v>380</v>
      </c>
      <c r="D2646">
        <v>1</v>
      </c>
      <c r="E2646" s="10">
        <v>165</v>
      </c>
      <c r="F2646" s="10">
        <v>165</v>
      </c>
      <c r="G2646" s="10">
        <v>165</v>
      </c>
      <c r="H2646">
        <v>0</v>
      </c>
      <c r="I2646" s="10" t="str">
        <f>_xlfn.XLOOKUP(Q1_2025[[#This Row],[Artikelnr]],Artikel_prijzen[Artnr],Artikel_prijzen[Groep],"")</f>
        <v/>
      </c>
      <c r="J2646" s="10" t="str">
        <f>_xlfn.XLOOKUP(Q1_2025[[#This Row],[Artikelnr]],Artikel_prijzen[Artnr],Artikel_prijzen[Prijs 2025],"")</f>
        <v/>
      </c>
      <c r="K2646" s="10" t="str">
        <f>IF(Q1_2025[[#This Row],[Artikelprijs]]&lt;&gt;"",IF(Q1_2025[[#This Row],[Stuksprijs]]=Q1_2025[[#This Row],[Artikelprijs]],"Prijs gelijk","Prijs wijkt af"),"")</f>
        <v/>
      </c>
      <c r="L2646" s="10"/>
      <c r="N2646" s="10">
        <f>IF(Q1_2025[[#This Row],[Prijstype]]="Artikelprijs",Q1_2025[[#This Row],[Artikelprijs]],Q1_2025[[#This Row],[Stuksprijs]])</f>
        <v>165</v>
      </c>
      <c r="O2646" s="10">
        <f>IF(Q1_2025[[#This Row],[Prijstype]]="Artikelprijs",Q1_2025[[#This Row],[Artikelprijs]] * Q1_2025[[#This Row],[Besteld]],Q1_2025[[#This Row],[Brutobedrag]])</f>
        <v>165</v>
      </c>
      <c r="P2646" s="10">
        <f>IF(Q1_2025[[#This Row],[Prijstype]] = "Artikelprijs",Q1_2025[[#This Row],[Brutobedrag 2]]*(100-Q1_2025[[#This Row],[Relatiekorting percentage]])/100,Q1_2025[[#This Row],[Bruto - Rel.korting]])</f>
        <v>165</v>
      </c>
    </row>
    <row r="2647" spans="1:16" x14ac:dyDescent="0.3">
      <c r="A2647" t="s">
        <v>343</v>
      </c>
      <c r="B2647">
        <v>5022029</v>
      </c>
      <c r="C2647" t="s">
        <v>282</v>
      </c>
      <c r="D2647">
        <v>1</v>
      </c>
      <c r="E2647" s="10">
        <v>514.14</v>
      </c>
      <c r="F2647" s="10">
        <v>514.14</v>
      </c>
      <c r="G2647" s="10">
        <v>411.31</v>
      </c>
      <c r="H2647">
        <v>20</v>
      </c>
      <c r="I2647" s="10" t="str">
        <f>_xlfn.XLOOKUP(Q1_2025[[#This Row],[Artikelnr]],Artikel_prijzen[Artnr],Artikel_prijzen[Groep],"")</f>
        <v>Elektra</v>
      </c>
      <c r="J2647" s="10">
        <f>_xlfn.XLOOKUP(Q1_2025[[#This Row],[Artikelnr]],Artikel_prijzen[Artnr],Artikel_prijzen[Prijs 2025],"")</f>
        <v>339.9</v>
      </c>
      <c r="K2647" s="10" t="str">
        <f>IF(Q1_2025[[#This Row],[Artikelprijs]]&lt;&gt;"",IF(Q1_2025[[#This Row],[Stuksprijs]]=Q1_2025[[#This Row],[Artikelprijs]],"Prijs gelijk","Prijs wijkt af"),"")</f>
        <v>Prijs wijkt af</v>
      </c>
      <c r="L2647" s="10"/>
      <c r="M2647" t="s">
        <v>536</v>
      </c>
      <c r="N2647" s="10">
        <f>IF(Q1_2025[[#This Row],[Prijstype]]="Artikelprijs",Q1_2025[[#This Row],[Artikelprijs]],Q1_2025[[#This Row],[Stuksprijs]])</f>
        <v>339.9</v>
      </c>
      <c r="O2647" s="10">
        <f>IF(Q1_2025[[#This Row],[Prijstype]]="Artikelprijs",Q1_2025[[#This Row],[Artikelprijs]] * Q1_2025[[#This Row],[Besteld]],Q1_2025[[#This Row],[Brutobedrag]])</f>
        <v>339.9</v>
      </c>
      <c r="P2647" s="10">
        <f>IF(Q1_2025[[#This Row],[Prijstype]] = "Artikelprijs",Q1_2025[[#This Row],[Brutobedrag 2]]*(100-Q1_2025[[#This Row],[Relatiekorting percentage]])/100,Q1_2025[[#This Row],[Bruto - Rel.korting]])</f>
        <v>271.92</v>
      </c>
    </row>
    <row r="2648" spans="1:16" x14ac:dyDescent="0.3">
      <c r="A2648" t="s">
        <v>343</v>
      </c>
      <c r="B2648">
        <v>5020001</v>
      </c>
      <c r="C2648" t="s">
        <v>46</v>
      </c>
      <c r="D2648">
        <v>11</v>
      </c>
      <c r="E2648" s="10">
        <v>29.35</v>
      </c>
      <c r="F2648" s="10">
        <v>322.85000000000002</v>
      </c>
      <c r="G2648" s="10">
        <v>242.14</v>
      </c>
      <c r="H2648">
        <v>25</v>
      </c>
      <c r="I2648" s="10" t="str">
        <f>_xlfn.XLOOKUP(Q1_2025[[#This Row],[Artikelnr]],Artikel_prijzen[Artnr],Artikel_prijzen[Groep],"")</f>
        <v/>
      </c>
      <c r="J2648" s="10" t="str">
        <f>_xlfn.XLOOKUP(Q1_2025[[#This Row],[Artikelnr]],Artikel_prijzen[Artnr],Artikel_prijzen[Prijs 2025],"")</f>
        <v/>
      </c>
      <c r="K2648" s="10" t="str">
        <f>IF(Q1_2025[[#This Row],[Artikelprijs]]&lt;&gt;"",IF(Q1_2025[[#This Row],[Stuksprijs]]=Q1_2025[[#This Row],[Artikelprijs]],"Prijs gelijk","Prijs wijkt af"),"")</f>
        <v/>
      </c>
      <c r="L2648" s="10"/>
      <c r="N2648" s="10">
        <f>IF(Q1_2025[[#This Row],[Prijstype]]="Artikelprijs",Q1_2025[[#This Row],[Artikelprijs]],Q1_2025[[#This Row],[Stuksprijs]])</f>
        <v>29.35</v>
      </c>
      <c r="O2648" s="10">
        <f>IF(Q1_2025[[#This Row],[Prijstype]]="Artikelprijs",Q1_2025[[#This Row],[Artikelprijs]] * Q1_2025[[#This Row],[Besteld]],Q1_2025[[#This Row],[Brutobedrag]])</f>
        <v>322.85000000000002</v>
      </c>
      <c r="P2648" s="10">
        <f>IF(Q1_2025[[#This Row],[Prijstype]] = "Artikelprijs",Q1_2025[[#This Row],[Brutobedrag 2]]*(100-Q1_2025[[#This Row],[Relatiekorting percentage]])/100,Q1_2025[[#This Row],[Bruto - Rel.korting]])</f>
        <v>242.14</v>
      </c>
    </row>
    <row r="2649" spans="1:16" x14ac:dyDescent="0.3">
      <c r="A2649" t="s">
        <v>343</v>
      </c>
      <c r="B2649">
        <v>5010016</v>
      </c>
      <c r="C2649" t="s">
        <v>200</v>
      </c>
      <c r="D2649">
        <v>10</v>
      </c>
      <c r="E2649" s="10">
        <v>48.93</v>
      </c>
      <c r="F2649" s="10">
        <v>489.3</v>
      </c>
      <c r="G2649" s="10">
        <v>366.97</v>
      </c>
      <c r="H2649">
        <v>25</v>
      </c>
      <c r="I2649" s="10" t="str">
        <f>_xlfn.XLOOKUP(Q1_2025[[#This Row],[Artikelnr]],Artikel_prijzen[Artnr],Artikel_prijzen[Groep],"")</f>
        <v/>
      </c>
      <c r="J2649" s="10" t="str">
        <f>_xlfn.XLOOKUP(Q1_2025[[#This Row],[Artikelnr]],Artikel_prijzen[Artnr],Artikel_prijzen[Prijs 2025],"")</f>
        <v/>
      </c>
      <c r="K2649" s="10" t="str">
        <f>IF(Q1_2025[[#This Row],[Artikelprijs]]&lt;&gt;"",IF(Q1_2025[[#This Row],[Stuksprijs]]=Q1_2025[[#This Row],[Artikelprijs]],"Prijs gelijk","Prijs wijkt af"),"")</f>
        <v/>
      </c>
      <c r="L2649" s="10"/>
      <c r="N2649" s="10">
        <f>IF(Q1_2025[[#This Row],[Prijstype]]="Artikelprijs",Q1_2025[[#This Row],[Artikelprijs]],Q1_2025[[#This Row],[Stuksprijs]])</f>
        <v>48.93</v>
      </c>
      <c r="O2649" s="10">
        <f>IF(Q1_2025[[#This Row],[Prijstype]]="Artikelprijs",Q1_2025[[#This Row],[Artikelprijs]] * Q1_2025[[#This Row],[Besteld]],Q1_2025[[#This Row],[Brutobedrag]])</f>
        <v>489.3</v>
      </c>
      <c r="P2649" s="10">
        <f>IF(Q1_2025[[#This Row],[Prijstype]] = "Artikelprijs",Q1_2025[[#This Row],[Brutobedrag 2]]*(100-Q1_2025[[#This Row],[Relatiekorting percentage]])/100,Q1_2025[[#This Row],[Bruto - Rel.korting]])</f>
        <v>366.97</v>
      </c>
    </row>
    <row r="2650" spans="1:16" x14ac:dyDescent="0.3">
      <c r="A2650" t="s">
        <v>343</v>
      </c>
      <c r="B2650">
        <v>5010016</v>
      </c>
      <c r="C2650" t="s">
        <v>200</v>
      </c>
      <c r="D2650">
        <v>10</v>
      </c>
      <c r="E2650" s="10">
        <v>48.93</v>
      </c>
      <c r="F2650" s="10">
        <v>0</v>
      </c>
      <c r="G2650" s="10">
        <v>0</v>
      </c>
      <c r="H2650">
        <v>25</v>
      </c>
      <c r="I2650" s="10" t="str">
        <f>_xlfn.XLOOKUP(Q1_2025[[#This Row],[Artikelnr]],Artikel_prijzen[Artnr],Artikel_prijzen[Groep],"")</f>
        <v/>
      </c>
      <c r="J2650" s="10" t="str">
        <f>_xlfn.XLOOKUP(Q1_2025[[#This Row],[Artikelnr]],Artikel_prijzen[Artnr],Artikel_prijzen[Prijs 2025],"")</f>
        <v/>
      </c>
      <c r="K2650" s="10" t="str">
        <f>IF(Q1_2025[[#This Row],[Artikelprijs]]&lt;&gt;"",IF(Q1_2025[[#This Row],[Stuksprijs]]=Q1_2025[[#This Row],[Artikelprijs]],"Prijs gelijk","Prijs wijkt af"),"")</f>
        <v/>
      </c>
      <c r="L2650" s="10"/>
      <c r="N2650" s="10">
        <f>IF(Q1_2025[[#This Row],[Prijstype]]="Artikelprijs",Q1_2025[[#This Row],[Artikelprijs]],Q1_2025[[#This Row],[Stuksprijs]])</f>
        <v>48.93</v>
      </c>
      <c r="O2650" s="10">
        <f>IF(Q1_2025[[#This Row],[Prijstype]]="Artikelprijs",Q1_2025[[#This Row],[Artikelprijs]] * Q1_2025[[#This Row],[Besteld]],Q1_2025[[#This Row],[Brutobedrag]])</f>
        <v>0</v>
      </c>
      <c r="P2650" s="10">
        <f>IF(Q1_2025[[#This Row],[Prijstype]] = "Artikelprijs",Q1_2025[[#This Row],[Brutobedrag 2]]*(100-Q1_2025[[#This Row],[Relatiekorting percentage]])/100,Q1_2025[[#This Row],[Bruto - Rel.korting]])</f>
        <v>0</v>
      </c>
    </row>
    <row r="2651" spans="1:16" x14ac:dyDescent="0.3">
      <c r="A2651" t="s">
        <v>343</v>
      </c>
      <c r="B2651">
        <v>5022025</v>
      </c>
      <c r="C2651" t="s">
        <v>277</v>
      </c>
      <c r="D2651">
        <v>1</v>
      </c>
      <c r="E2651" s="10">
        <v>361.25</v>
      </c>
      <c r="F2651" s="10">
        <v>361.25</v>
      </c>
      <c r="G2651" s="10">
        <v>289</v>
      </c>
      <c r="H2651">
        <v>20</v>
      </c>
      <c r="I2651" s="10" t="str">
        <f>_xlfn.XLOOKUP(Q1_2025[[#This Row],[Artikelnr]],Artikel_prijzen[Artnr],Artikel_prijzen[Groep],"")</f>
        <v>Elektra</v>
      </c>
      <c r="J2651" s="10">
        <f>_xlfn.XLOOKUP(Q1_2025[[#This Row],[Artikelnr]],Artikel_prijzen[Artnr],Artikel_prijzen[Prijs 2025],"")</f>
        <v>252.35</v>
      </c>
      <c r="K2651" s="10" t="str">
        <f>IF(Q1_2025[[#This Row],[Artikelprijs]]&lt;&gt;"",IF(Q1_2025[[#This Row],[Stuksprijs]]=Q1_2025[[#This Row],[Artikelprijs]],"Prijs gelijk","Prijs wijkt af"),"")</f>
        <v>Prijs wijkt af</v>
      </c>
      <c r="L2651" s="10"/>
      <c r="M2651" t="s">
        <v>536</v>
      </c>
      <c r="N2651" s="10">
        <f>IF(Q1_2025[[#This Row],[Prijstype]]="Artikelprijs",Q1_2025[[#This Row],[Artikelprijs]],Q1_2025[[#This Row],[Stuksprijs]])</f>
        <v>252.35</v>
      </c>
      <c r="O2651" s="10">
        <f>IF(Q1_2025[[#This Row],[Prijstype]]="Artikelprijs",Q1_2025[[#This Row],[Artikelprijs]] * Q1_2025[[#This Row],[Besteld]],Q1_2025[[#This Row],[Brutobedrag]])</f>
        <v>252.35</v>
      </c>
      <c r="P2651" s="10">
        <f>IF(Q1_2025[[#This Row],[Prijstype]] = "Artikelprijs",Q1_2025[[#This Row],[Brutobedrag 2]]*(100-Q1_2025[[#This Row],[Relatiekorting percentage]])/100,Q1_2025[[#This Row],[Bruto - Rel.korting]])</f>
        <v>201.88</v>
      </c>
    </row>
    <row r="2652" spans="1:16" x14ac:dyDescent="0.3">
      <c r="A2652" t="s">
        <v>343</v>
      </c>
      <c r="B2652">
        <v>5020001</v>
      </c>
      <c r="C2652" t="s">
        <v>46</v>
      </c>
      <c r="D2652">
        <v>3</v>
      </c>
      <c r="E2652" s="10">
        <v>29.35</v>
      </c>
      <c r="F2652" s="10">
        <v>88.05</v>
      </c>
      <c r="G2652" s="10">
        <v>66.040000000000006</v>
      </c>
      <c r="H2652">
        <v>25</v>
      </c>
      <c r="I2652" s="10" t="str">
        <f>_xlfn.XLOOKUP(Q1_2025[[#This Row],[Artikelnr]],Artikel_prijzen[Artnr],Artikel_prijzen[Groep],"")</f>
        <v/>
      </c>
      <c r="J2652" s="10" t="str">
        <f>_xlfn.XLOOKUP(Q1_2025[[#This Row],[Artikelnr]],Artikel_prijzen[Artnr],Artikel_prijzen[Prijs 2025],"")</f>
        <v/>
      </c>
      <c r="K2652" s="10" t="str">
        <f>IF(Q1_2025[[#This Row],[Artikelprijs]]&lt;&gt;"",IF(Q1_2025[[#This Row],[Stuksprijs]]=Q1_2025[[#This Row],[Artikelprijs]],"Prijs gelijk","Prijs wijkt af"),"")</f>
        <v/>
      </c>
      <c r="L2652" s="10"/>
      <c r="N2652" s="10">
        <f>IF(Q1_2025[[#This Row],[Prijstype]]="Artikelprijs",Q1_2025[[#This Row],[Artikelprijs]],Q1_2025[[#This Row],[Stuksprijs]])</f>
        <v>29.35</v>
      </c>
      <c r="O2652" s="10">
        <f>IF(Q1_2025[[#This Row],[Prijstype]]="Artikelprijs",Q1_2025[[#This Row],[Artikelprijs]] * Q1_2025[[#This Row],[Besteld]],Q1_2025[[#This Row],[Brutobedrag]])</f>
        <v>88.05</v>
      </c>
      <c r="P2652" s="10">
        <f>IF(Q1_2025[[#This Row],[Prijstype]] = "Artikelprijs",Q1_2025[[#This Row],[Brutobedrag 2]]*(100-Q1_2025[[#This Row],[Relatiekorting percentage]])/100,Q1_2025[[#This Row],[Bruto - Rel.korting]])</f>
        <v>66.040000000000006</v>
      </c>
    </row>
    <row r="2653" spans="1:16" x14ac:dyDescent="0.3">
      <c r="A2653" t="s">
        <v>343</v>
      </c>
      <c r="B2653">
        <v>5010016</v>
      </c>
      <c r="C2653" t="s">
        <v>200</v>
      </c>
      <c r="D2653">
        <v>6</v>
      </c>
      <c r="E2653" s="10">
        <v>48.93</v>
      </c>
      <c r="F2653" s="10">
        <v>293.58</v>
      </c>
      <c r="G2653" s="10">
        <v>220.18</v>
      </c>
      <c r="H2653">
        <v>25</v>
      </c>
      <c r="I2653" s="10" t="str">
        <f>_xlfn.XLOOKUP(Q1_2025[[#This Row],[Artikelnr]],Artikel_prijzen[Artnr],Artikel_prijzen[Groep],"")</f>
        <v/>
      </c>
      <c r="J2653" s="10" t="str">
        <f>_xlfn.XLOOKUP(Q1_2025[[#This Row],[Artikelnr]],Artikel_prijzen[Artnr],Artikel_prijzen[Prijs 2025],"")</f>
        <v/>
      </c>
      <c r="K2653" s="10" t="str">
        <f>IF(Q1_2025[[#This Row],[Artikelprijs]]&lt;&gt;"",IF(Q1_2025[[#This Row],[Stuksprijs]]=Q1_2025[[#This Row],[Artikelprijs]],"Prijs gelijk","Prijs wijkt af"),"")</f>
        <v/>
      </c>
      <c r="L2653" s="10"/>
      <c r="N2653" s="10">
        <f>IF(Q1_2025[[#This Row],[Prijstype]]="Artikelprijs",Q1_2025[[#This Row],[Artikelprijs]],Q1_2025[[#This Row],[Stuksprijs]])</f>
        <v>48.93</v>
      </c>
      <c r="O2653" s="10">
        <f>IF(Q1_2025[[#This Row],[Prijstype]]="Artikelprijs",Q1_2025[[#This Row],[Artikelprijs]] * Q1_2025[[#This Row],[Besteld]],Q1_2025[[#This Row],[Brutobedrag]])</f>
        <v>293.58</v>
      </c>
      <c r="P2653" s="10">
        <f>IF(Q1_2025[[#This Row],[Prijstype]] = "Artikelprijs",Q1_2025[[#This Row],[Brutobedrag 2]]*(100-Q1_2025[[#This Row],[Relatiekorting percentage]])/100,Q1_2025[[#This Row],[Bruto - Rel.korting]])</f>
        <v>220.18</v>
      </c>
    </row>
    <row r="2654" spans="1:16" x14ac:dyDescent="0.3">
      <c r="A2654" t="s">
        <v>343</v>
      </c>
      <c r="B2654">
        <v>5022025</v>
      </c>
      <c r="C2654" t="s">
        <v>277</v>
      </c>
      <c r="D2654">
        <v>1</v>
      </c>
      <c r="E2654" s="10">
        <v>361.25</v>
      </c>
      <c r="F2654" s="10">
        <v>361.25</v>
      </c>
      <c r="G2654" s="10">
        <v>289</v>
      </c>
      <c r="H2654">
        <v>20</v>
      </c>
      <c r="I2654" s="10" t="str">
        <f>_xlfn.XLOOKUP(Q1_2025[[#This Row],[Artikelnr]],Artikel_prijzen[Artnr],Artikel_prijzen[Groep],"")</f>
        <v>Elektra</v>
      </c>
      <c r="J2654" s="10">
        <f>_xlfn.XLOOKUP(Q1_2025[[#This Row],[Artikelnr]],Artikel_prijzen[Artnr],Artikel_prijzen[Prijs 2025],"")</f>
        <v>252.35</v>
      </c>
      <c r="K2654" s="10" t="str">
        <f>IF(Q1_2025[[#This Row],[Artikelprijs]]&lt;&gt;"",IF(Q1_2025[[#This Row],[Stuksprijs]]=Q1_2025[[#This Row],[Artikelprijs]],"Prijs gelijk","Prijs wijkt af"),"")</f>
        <v>Prijs wijkt af</v>
      </c>
      <c r="L2654" s="10"/>
      <c r="M2654" t="s">
        <v>536</v>
      </c>
      <c r="N2654" s="10">
        <f>IF(Q1_2025[[#This Row],[Prijstype]]="Artikelprijs",Q1_2025[[#This Row],[Artikelprijs]],Q1_2025[[#This Row],[Stuksprijs]])</f>
        <v>252.35</v>
      </c>
      <c r="O2654" s="10">
        <f>IF(Q1_2025[[#This Row],[Prijstype]]="Artikelprijs",Q1_2025[[#This Row],[Artikelprijs]] * Q1_2025[[#This Row],[Besteld]],Q1_2025[[#This Row],[Brutobedrag]])</f>
        <v>252.35</v>
      </c>
      <c r="P2654" s="10">
        <f>IF(Q1_2025[[#This Row],[Prijstype]] = "Artikelprijs",Q1_2025[[#This Row],[Brutobedrag 2]]*(100-Q1_2025[[#This Row],[Relatiekorting percentage]])/100,Q1_2025[[#This Row],[Bruto - Rel.korting]])</f>
        <v>201.88</v>
      </c>
    </row>
    <row r="2655" spans="1:16" x14ac:dyDescent="0.3">
      <c r="A2655" t="s">
        <v>343</v>
      </c>
      <c r="B2655">
        <v>5020001</v>
      </c>
      <c r="C2655" t="s">
        <v>46</v>
      </c>
      <c r="D2655">
        <v>4</v>
      </c>
      <c r="E2655" s="10">
        <v>29.35</v>
      </c>
      <c r="F2655" s="10">
        <v>117.4</v>
      </c>
      <c r="G2655" s="10">
        <v>88.05</v>
      </c>
      <c r="H2655">
        <v>25</v>
      </c>
      <c r="I2655" s="10" t="str">
        <f>_xlfn.XLOOKUP(Q1_2025[[#This Row],[Artikelnr]],Artikel_prijzen[Artnr],Artikel_prijzen[Groep],"")</f>
        <v/>
      </c>
      <c r="J2655" s="10" t="str">
        <f>_xlfn.XLOOKUP(Q1_2025[[#This Row],[Artikelnr]],Artikel_prijzen[Artnr],Artikel_prijzen[Prijs 2025],"")</f>
        <v/>
      </c>
      <c r="K2655" s="10" t="str">
        <f>IF(Q1_2025[[#This Row],[Artikelprijs]]&lt;&gt;"",IF(Q1_2025[[#This Row],[Stuksprijs]]=Q1_2025[[#This Row],[Artikelprijs]],"Prijs gelijk","Prijs wijkt af"),"")</f>
        <v/>
      </c>
      <c r="L2655" s="10"/>
      <c r="N2655" s="10">
        <f>IF(Q1_2025[[#This Row],[Prijstype]]="Artikelprijs",Q1_2025[[#This Row],[Artikelprijs]],Q1_2025[[#This Row],[Stuksprijs]])</f>
        <v>29.35</v>
      </c>
      <c r="O2655" s="10">
        <f>IF(Q1_2025[[#This Row],[Prijstype]]="Artikelprijs",Q1_2025[[#This Row],[Artikelprijs]] * Q1_2025[[#This Row],[Besteld]],Q1_2025[[#This Row],[Brutobedrag]])</f>
        <v>117.4</v>
      </c>
      <c r="P2655" s="10">
        <f>IF(Q1_2025[[#This Row],[Prijstype]] = "Artikelprijs",Q1_2025[[#This Row],[Brutobedrag 2]]*(100-Q1_2025[[#This Row],[Relatiekorting percentage]])/100,Q1_2025[[#This Row],[Bruto - Rel.korting]])</f>
        <v>88.05</v>
      </c>
    </row>
    <row r="2656" spans="1:16" x14ac:dyDescent="0.3">
      <c r="A2656" t="s">
        <v>343</v>
      </c>
      <c r="B2656">
        <v>5010016</v>
      </c>
      <c r="C2656" t="s">
        <v>200</v>
      </c>
      <c r="D2656">
        <v>5</v>
      </c>
      <c r="E2656" s="10">
        <v>48.93</v>
      </c>
      <c r="F2656" s="10">
        <v>244.65</v>
      </c>
      <c r="G2656" s="10">
        <v>183.49</v>
      </c>
      <c r="H2656">
        <v>25</v>
      </c>
      <c r="I2656" s="10" t="str">
        <f>_xlfn.XLOOKUP(Q1_2025[[#This Row],[Artikelnr]],Artikel_prijzen[Artnr],Artikel_prijzen[Groep],"")</f>
        <v/>
      </c>
      <c r="J2656" s="10" t="str">
        <f>_xlfn.XLOOKUP(Q1_2025[[#This Row],[Artikelnr]],Artikel_prijzen[Artnr],Artikel_prijzen[Prijs 2025],"")</f>
        <v/>
      </c>
      <c r="K2656" s="10" t="str">
        <f>IF(Q1_2025[[#This Row],[Artikelprijs]]&lt;&gt;"",IF(Q1_2025[[#This Row],[Stuksprijs]]=Q1_2025[[#This Row],[Artikelprijs]],"Prijs gelijk","Prijs wijkt af"),"")</f>
        <v/>
      </c>
      <c r="L2656" s="10"/>
      <c r="N2656" s="10">
        <f>IF(Q1_2025[[#This Row],[Prijstype]]="Artikelprijs",Q1_2025[[#This Row],[Artikelprijs]],Q1_2025[[#This Row],[Stuksprijs]])</f>
        <v>48.93</v>
      </c>
      <c r="O2656" s="10">
        <f>IF(Q1_2025[[#This Row],[Prijstype]]="Artikelprijs",Q1_2025[[#This Row],[Artikelprijs]] * Q1_2025[[#This Row],[Besteld]],Q1_2025[[#This Row],[Brutobedrag]])</f>
        <v>244.65</v>
      </c>
      <c r="P2656" s="10">
        <f>IF(Q1_2025[[#This Row],[Prijstype]] = "Artikelprijs",Q1_2025[[#This Row],[Brutobedrag 2]]*(100-Q1_2025[[#This Row],[Relatiekorting percentage]])/100,Q1_2025[[#This Row],[Bruto - Rel.korting]])</f>
        <v>183.49</v>
      </c>
    </row>
    <row r="2657" spans="1:16" x14ac:dyDescent="0.3">
      <c r="A2657" t="s">
        <v>343</v>
      </c>
      <c r="B2657">
        <v>5040001</v>
      </c>
      <c r="C2657" t="s">
        <v>348</v>
      </c>
      <c r="D2657">
        <v>4</v>
      </c>
      <c r="E2657" s="10">
        <v>125</v>
      </c>
      <c r="F2657" s="10">
        <v>500</v>
      </c>
      <c r="G2657" s="10">
        <v>350</v>
      </c>
      <c r="H2657">
        <v>30</v>
      </c>
      <c r="I2657" s="10" t="str">
        <f>_xlfn.XLOOKUP(Q1_2025[[#This Row],[Artikelnr]],Artikel_prijzen[Artnr],Artikel_prijzen[Groep],"")</f>
        <v>AV</v>
      </c>
      <c r="J2657" s="10">
        <f>_xlfn.XLOOKUP(Q1_2025[[#This Row],[Artikelnr]],Artikel_prijzen[Artnr],Artikel_prijzen[Prijs 2025],"")</f>
        <v>125</v>
      </c>
      <c r="K2657" s="10" t="str">
        <f>IF(Q1_2025[[#This Row],[Artikelprijs]]&lt;&gt;"",IF(Q1_2025[[#This Row],[Stuksprijs]]=Q1_2025[[#This Row],[Artikelprijs]],"Prijs gelijk","Prijs wijkt af"),"")</f>
        <v>Prijs gelijk</v>
      </c>
      <c r="L2657" s="10"/>
      <c r="M2657" t="s">
        <v>536</v>
      </c>
      <c r="N2657" s="10">
        <f>IF(Q1_2025[[#This Row],[Prijstype]]="Artikelprijs",Q1_2025[[#This Row],[Artikelprijs]],Q1_2025[[#This Row],[Stuksprijs]])</f>
        <v>125</v>
      </c>
      <c r="O2657" s="10">
        <f>IF(Q1_2025[[#This Row],[Prijstype]]="Artikelprijs",Q1_2025[[#This Row],[Artikelprijs]] * Q1_2025[[#This Row],[Besteld]],Q1_2025[[#This Row],[Brutobedrag]])</f>
        <v>500</v>
      </c>
      <c r="P2657" s="10">
        <f>IF(Q1_2025[[#This Row],[Prijstype]] = "Artikelprijs",Q1_2025[[#This Row],[Brutobedrag 2]]*(100-Q1_2025[[#This Row],[Relatiekorting percentage]])/100,Q1_2025[[#This Row],[Bruto - Rel.korting]])</f>
        <v>350</v>
      </c>
    </row>
    <row r="2658" spans="1:16" x14ac:dyDescent="0.3">
      <c r="A2658" t="s">
        <v>343</v>
      </c>
      <c r="B2658">
        <v>4098001</v>
      </c>
      <c r="C2658" t="s">
        <v>381</v>
      </c>
      <c r="D2658">
        <v>1</v>
      </c>
      <c r="E2658" s="10">
        <v>76.5</v>
      </c>
      <c r="F2658" s="10">
        <v>76.5</v>
      </c>
      <c r="G2658" s="10">
        <v>53.55</v>
      </c>
      <c r="H2658">
        <v>30</v>
      </c>
      <c r="I2658" s="10" t="str">
        <f>_xlfn.XLOOKUP(Q1_2025[[#This Row],[Artikelnr]],Artikel_prijzen[Artnr],Artikel_prijzen[Groep],"")</f>
        <v/>
      </c>
      <c r="J2658" s="10" t="str">
        <f>_xlfn.XLOOKUP(Q1_2025[[#This Row],[Artikelnr]],Artikel_prijzen[Artnr],Artikel_prijzen[Prijs 2025],"")</f>
        <v/>
      </c>
      <c r="K2658" s="10" t="str">
        <f>IF(Q1_2025[[#This Row],[Artikelprijs]]&lt;&gt;"",IF(Q1_2025[[#This Row],[Stuksprijs]]=Q1_2025[[#This Row],[Artikelprijs]],"Prijs gelijk","Prijs wijkt af"),"")</f>
        <v/>
      </c>
      <c r="L2658" s="10"/>
      <c r="N2658" s="10">
        <f>IF(Q1_2025[[#This Row],[Prijstype]]="Artikelprijs",Q1_2025[[#This Row],[Artikelprijs]],Q1_2025[[#This Row],[Stuksprijs]])</f>
        <v>76.5</v>
      </c>
      <c r="O2658" s="10">
        <f>IF(Q1_2025[[#This Row],[Prijstype]]="Artikelprijs",Q1_2025[[#This Row],[Artikelprijs]] * Q1_2025[[#This Row],[Besteld]],Q1_2025[[#This Row],[Brutobedrag]])</f>
        <v>76.5</v>
      </c>
      <c r="P2658" s="10">
        <f>IF(Q1_2025[[#This Row],[Prijstype]] = "Artikelprijs",Q1_2025[[#This Row],[Brutobedrag 2]]*(100-Q1_2025[[#This Row],[Relatiekorting percentage]])/100,Q1_2025[[#This Row],[Bruto - Rel.korting]])</f>
        <v>53.55</v>
      </c>
    </row>
    <row r="2659" spans="1:16" x14ac:dyDescent="0.3">
      <c r="A2659" t="s">
        <v>343</v>
      </c>
      <c r="B2659">
        <v>4001263</v>
      </c>
      <c r="C2659" t="s">
        <v>210</v>
      </c>
      <c r="D2659">
        <v>1</v>
      </c>
      <c r="E2659" s="10">
        <v>208.85</v>
      </c>
      <c r="F2659" s="10">
        <v>208.85</v>
      </c>
      <c r="G2659" s="10">
        <v>146.19</v>
      </c>
      <c r="H2659">
        <v>30</v>
      </c>
      <c r="I2659" s="10" t="str">
        <f>_xlfn.XLOOKUP(Q1_2025[[#This Row],[Artikelnr]],Artikel_prijzen[Artnr],Artikel_prijzen[Groep],"")</f>
        <v/>
      </c>
      <c r="J2659" s="10" t="str">
        <f>_xlfn.XLOOKUP(Q1_2025[[#This Row],[Artikelnr]],Artikel_prijzen[Artnr],Artikel_prijzen[Prijs 2025],"")</f>
        <v/>
      </c>
      <c r="K2659" s="10" t="str">
        <f>IF(Q1_2025[[#This Row],[Artikelprijs]]&lt;&gt;"",IF(Q1_2025[[#This Row],[Stuksprijs]]=Q1_2025[[#This Row],[Artikelprijs]],"Prijs gelijk","Prijs wijkt af"),"")</f>
        <v/>
      </c>
      <c r="L2659" s="10"/>
      <c r="N2659" s="10">
        <f>IF(Q1_2025[[#This Row],[Prijstype]]="Artikelprijs",Q1_2025[[#This Row],[Artikelprijs]],Q1_2025[[#This Row],[Stuksprijs]])</f>
        <v>208.85</v>
      </c>
      <c r="O2659" s="10">
        <f>IF(Q1_2025[[#This Row],[Prijstype]]="Artikelprijs",Q1_2025[[#This Row],[Artikelprijs]] * Q1_2025[[#This Row],[Besteld]],Q1_2025[[#This Row],[Brutobedrag]])</f>
        <v>208.85</v>
      </c>
      <c r="P2659" s="10">
        <f>IF(Q1_2025[[#This Row],[Prijstype]] = "Artikelprijs",Q1_2025[[#This Row],[Brutobedrag 2]]*(100-Q1_2025[[#This Row],[Relatiekorting percentage]])/100,Q1_2025[[#This Row],[Bruto - Rel.korting]])</f>
        <v>146.19</v>
      </c>
    </row>
    <row r="2660" spans="1:16" x14ac:dyDescent="0.3">
      <c r="A2660" t="s">
        <v>343</v>
      </c>
      <c r="B2660">
        <v>4001232</v>
      </c>
      <c r="C2660" t="s">
        <v>367</v>
      </c>
      <c r="D2660">
        <v>1</v>
      </c>
      <c r="E2660" s="10">
        <v>208.75</v>
      </c>
      <c r="F2660" s="10">
        <v>208.75</v>
      </c>
      <c r="G2660" s="10">
        <v>146.12</v>
      </c>
      <c r="H2660">
        <v>30</v>
      </c>
      <c r="I2660" s="10" t="str">
        <f>_xlfn.XLOOKUP(Q1_2025[[#This Row],[Artikelnr]],Artikel_prijzen[Artnr],Artikel_prijzen[Groep],"")</f>
        <v/>
      </c>
      <c r="J2660" s="10" t="str">
        <f>_xlfn.XLOOKUP(Q1_2025[[#This Row],[Artikelnr]],Artikel_prijzen[Artnr],Artikel_prijzen[Prijs 2025],"")</f>
        <v/>
      </c>
      <c r="K2660" s="10" t="str">
        <f>IF(Q1_2025[[#This Row],[Artikelprijs]]&lt;&gt;"",IF(Q1_2025[[#This Row],[Stuksprijs]]=Q1_2025[[#This Row],[Artikelprijs]],"Prijs gelijk","Prijs wijkt af"),"")</f>
        <v/>
      </c>
      <c r="L2660" s="10"/>
      <c r="N2660" s="10">
        <f>IF(Q1_2025[[#This Row],[Prijstype]]="Artikelprijs",Q1_2025[[#This Row],[Artikelprijs]],Q1_2025[[#This Row],[Stuksprijs]])</f>
        <v>208.75</v>
      </c>
      <c r="O2660" s="10">
        <f>IF(Q1_2025[[#This Row],[Prijstype]]="Artikelprijs",Q1_2025[[#This Row],[Artikelprijs]] * Q1_2025[[#This Row],[Besteld]],Q1_2025[[#This Row],[Brutobedrag]])</f>
        <v>208.75</v>
      </c>
      <c r="P2660" s="10">
        <f>IF(Q1_2025[[#This Row],[Prijstype]] = "Artikelprijs",Q1_2025[[#This Row],[Brutobedrag 2]]*(100-Q1_2025[[#This Row],[Relatiekorting percentage]])/100,Q1_2025[[#This Row],[Bruto - Rel.korting]])</f>
        <v>146.12</v>
      </c>
    </row>
    <row r="2661" spans="1:16" x14ac:dyDescent="0.3">
      <c r="A2661" t="s">
        <v>343</v>
      </c>
      <c r="B2661">
        <v>5040032</v>
      </c>
      <c r="C2661" t="s">
        <v>368</v>
      </c>
      <c r="D2661">
        <v>1</v>
      </c>
      <c r="E2661" s="10">
        <v>15</v>
      </c>
      <c r="F2661" s="10">
        <v>15</v>
      </c>
      <c r="G2661" s="10">
        <v>10.5</v>
      </c>
      <c r="H2661">
        <v>30</v>
      </c>
      <c r="I2661" s="10" t="str">
        <f>_xlfn.XLOOKUP(Q1_2025[[#This Row],[Artikelnr]],Artikel_prijzen[Artnr],Artikel_prijzen[Groep],"")</f>
        <v/>
      </c>
      <c r="J2661" s="10" t="str">
        <f>_xlfn.XLOOKUP(Q1_2025[[#This Row],[Artikelnr]],Artikel_prijzen[Artnr],Artikel_prijzen[Prijs 2025],"")</f>
        <v/>
      </c>
      <c r="K2661" s="10" t="str">
        <f>IF(Q1_2025[[#This Row],[Artikelprijs]]&lt;&gt;"",IF(Q1_2025[[#This Row],[Stuksprijs]]=Q1_2025[[#This Row],[Artikelprijs]],"Prijs gelijk","Prijs wijkt af"),"")</f>
        <v/>
      </c>
      <c r="L2661" s="10"/>
      <c r="N2661" s="10">
        <f>IF(Q1_2025[[#This Row],[Prijstype]]="Artikelprijs",Q1_2025[[#This Row],[Artikelprijs]],Q1_2025[[#This Row],[Stuksprijs]])</f>
        <v>15</v>
      </c>
      <c r="O2661" s="10">
        <f>IF(Q1_2025[[#This Row],[Prijstype]]="Artikelprijs",Q1_2025[[#This Row],[Artikelprijs]] * Q1_2025[[#This Row],[Besteld]],Q1_2025[[#This Row],[Brutobedrag]])</f>
        <v>15</v>
      </c>
      <c r="P2661" s="10">
        <f>IF(Q1_2025[[#This Row],[Prijstype]] = "Artikelprijs",Q1_2025[[#This Row],[Brutobedrag 2]]*(100-Q1_2025[[#This Row],[Relatiekorting percentage]])/100,Q1_2025[[#This Row],[Bruto - Rel.korting]])</f>
        <v>10.5</v>
      </c>
    </row>
    <row r="2662" spans="1:16" x14ac:dyDescent="0.3">
      <c r="A2662" t="s">
        <v>343</v>
      </c>
      <c r="B2662">
        <v>5040011</v>
      </c>
      <c r="C2662" t="s">
        <v>321</v>
      </c>
      <c r="D2662">
        <v>1</v>
      </c>
      <c r="E2662" s="10">
        <v>638.6</v>
      </c>
      <c r="F2662" s="10">
        <v>638.6</v>
      </c>
      <c r="G2662" s="10">
        <v>447.02</v>
      </c>
      <c r="H2662">
        <v>30</v>
      </c>
      <c r="I2662" s="10" t="str">
        <f>_xlfn.XLOOKUP(Q1_2025[[#This Row],[Artikelnr]],Artikel_prijzen[Artnr],Artikel_prijzen[Groep],"")</f>
        <v>AV</v>
      </c>
      <c r="J2662" s="10">
        <f>_xlfn.XLOOKUP(Q1_2025[[#This Row],[Artikelnr]],Artikel_prijzen[Artnr],Artikel_prijzen[Prijs 2025],"")</f>
        <v>620</v>
      </c>
      <c r="K2662" s="10" t="str">
        <f>IF(Q1_2025[[#This Row],[Artikelprijs]]&lt;&gt;"",IF(Q1_2025[[#This Row],[Stuksprijs]]=Q1_2025[[#This Row],[Artikelprijs]],"Prijs gelijk","Prijs wijkt af"),"")</f>
        <v>Prijs wijkt af</v>
      </c>
      <c r="L2662" s="10"/>
      <c r="M2662" t="s">
        <v>536</v>
      </c>
      <c r="N2662" s="10">
        <f>IF(Q1_2025[[#This Row],[Prijstype]]="Artikelprijs",Q1_2025[[#This Row],[Artikelprijs]],Q1_2025[[#This Row],[Stuksprijs]])</f>
        <v>620</v>
      </c>
      <c r="O2662" s="10">
        <f>IF(Q1_2025[[#This Row],[Prijstype]]="Artikelprijs",Q1_2025[[#This Row],[Artikelprijs]] * Q1_2025[[#This Row],[Besteld]],Q1_2025[[#This Row],[Brutobedrag]])</f>
        <v>620</v>
      </c>
      <c r="P2662" s="10">
        <f>IF(Q1_2025[[#This Row],[Prijstype]] = "Artikelprijs",Q1_2025[[#This Row],[Brutobedrag 2]]*(100-Q1_2025[[#This Row],[Relatiekorting percentage]])/100,Q1_2025[[#This Row],[Bruto - Rel.korting]])</f>
        <v>434</v>
      </c>
    </row>
    <row r="2663" spans="1:16" x14ac:dyDescent="0.3">
      <c r="A2663" t="s">
        <v>343</v>
      </c>
      <c r="B2663">
        <v>5040216</v>
      </c>
      <c r="C2663" t="s">
        <v>375</v>
      </c>
      <c r="D2663">
        <v>2</v>
      </c>
      <c r="E2663" s="10">
        <v>128.75</v>
      </c>
      <c r="F2663" s="10">
        <v>257.5</v>
      </c>
      <c r="G2663" s="10">
        <v>180.25</v>
      </c>
      <c r="H2663">
        <v>30</v>
      </c>
      <c r="I2663" s="10" t="str">
        <f>_xlfn.XLOOKUP(Q1_2025[[#This Row],[Artikelnr]],Artikel_prijzen[Artnr],Artikel_prijzen[Groep],"")</f>
        <v>AV</v>
      </c>
      <c r="J2663" s="10">
        <f>_xlfn.XLOOKUP(Q1_2025[[#This Row],[Artikelnr]],Artikel_prijzen[Artnr],Artikel_prijzen[Prijs 2025],"")</f>
        <v>125</v>
      </c>
      <c r="K2663" s="10" t="str">
        <f>IF(Q1_2025[[#This Row],[Artikelprijs]]&lt;&gt;"",IF(Q1_2025[[#This Row],[Stuksprijs]]=Q1_2025[[#This Row],[Artikelprijs]],"Prijs gelijk","Prijs wijkt af"),"")</f>
        <v>Prijs wijkt af</v>
      </c>
      <c r="L2663" s="10"/>
      <c r="M2663" t="s">
        <v>536</v>
      </c>
      <c r="N2663" s="10">
        <f>IF(Q1_2025[[#This Row],[Prijstype]]="Artikelprijs",Q1_2025[[#This Row],[Artikelprijs]],Q1_2025[[#This Row],[Stuksprijs]])</f>
        <v>125</v>
      </c>
      <c r="O2663" s="10">
        <f>IF(Q1_2025[[#This Row],[Prijstype]]="Artikelprijs",Q1_2025[[#This Row],[Artikelprijs]] * Q1_2025[[#This Row],[Besteld]],Q1_2025[[#This Row],[Brutobedrag]])</f>
        <v>250</v>
      </c>
      <c r="P2663" s="10">
        <f>IF(Q1_2025[[#This Row],[Prijstype]] = "Artikelprijs",Q1_2025[[#This Row],[Brutobedrag 2]]*(100-Q1_2025[[#This Row],[Relatiekorting percentage]])/100,Q1_2025[[#This Row],[Bruto - Rel.korting]])</f>
        <v>175</v>
      </c>
    </row>
    <row r="2664" spans="1:16" x14ac:dyDescent="0.3">
      <c r="A2664" t="s">
        <v>343</v>
      </c>
      <c r="B2664">
        <v>5040032</v>
      </c>
      <c r="C2664" t="s">
        <v>376</v>
      </c>
      <c r="D2664">
        <v>1</v>
      </c>
      <c r="E2664" s="10">
        <v>185.25</v>
      </c>
      <c r="F2664" s="10">
        <v>185.25</v>
      </c>
      <c r="G2664" s="10">
        <v>129.66999999999999</v>
      </c>
      <c r="H2664">
        <v>30</v>
      </c>
      <c r="I2664" s="10" t="str">
        <f>_xlfn.XLOOKUP(Q1_2025[[#This Row],[Artikelnr]],Artikel_prijzen[Artnr],Artikel_prijzen[Groep],"")</f>
        <v/>
      </c>
      <c r="J2664" s="10" t="str">
        <f>_xlfn.XLOOKUP(Q1_2025[[#This Row],[Artikelnr]],Artikel_prijzen[Artnr],Artikel_prijzen[Prijs 2025],"")</f>
        <v/>
      </c>
      <c r="K2664" s="10" t="str">
        <f>IF(Q1_2025[[#This Row],[Artikelprijs]]&lt;&gt;"",IF(Q1_2025[[#This Row],[Stuksprijs]]=Q1_2025[[#This Row],[Artikelprijs]],"Prijs gelijk","Prijs wijkt af"),"")</f>
        <v/>
      </c>
      <c r="L2664" s="10"/>
      <c r="N2664" s="10">
        <f>IF(Q1_2025[[#This Row],[Prijstype]]="Artikelprijs",Q1_2025[[#This Row],[Artikelprijs]],Q1_2025[[#This Row],[Stuksprijs]])</f>
        <v>185.25</v>
      </c>
      <c r="O2664" s="10">
        <f>IF(Q1_2025[[#This Row],[Prijstype]]="Artikelprijs",Q1_2025[[#This Row],[Artikelprijs]] * Q1_2025[[#This Row],[Besteld]],Q1_2025[[#This Row],[Brutobedrag]])</f>
        <v>185.25</v>
      </c>
      <c r="P2664" s="10">
        <f>IF(Q1_2025[[#This Row],[Prijstype]] = "Artikelprijs",Q1_2025[[#This Row],[Brutobedrag 2]]*(100-Q1_2025[[#This Row],[Relatiekorting percentage]])/100,Q1_2025[[#This Row],[Bruto - Rel.korting]])</f>
        <v>129.66999999999999</v>
      </c>
    </row>
    <row r="2665" spans="1:16" x14ac:dyDescent="0.3">
      <c r="A2665" t="s">
        <v>343</v>
      </c>
      <c r="B2665">
        <v>4001037</v>
      </c>
      <c r="C2665" t="s">
        <v>371</v>
      </c>
      <c r="D2665">
        <v>1</v>
      </c>
      <c r="E2665" s="10">
        <v>25</v>
      </c>
      <c r="F2665" s="10">
        <v>25</v>
      </c>
      <c r="G2665" s="10">
        <v>17.5</v>
      </c>
      <c r="H2665">
        <v>30</v>
      </c>
      <c r="I2665" s="10" t="str">
        <f>_xlfn.XLOOKUP(Q1_2025[[#This Row],[Artikelnr]],Artikel_prijzen[Artnr],Artikel_prijzen[Groep],"")</f>
        <v/>
      </c>
      <c r="J2665" s="10" t="str">
        <f>_xlfn.XLOOKUP(Q1_2025[[#This Row],[Artikelnr]],Artikel_prijzen[Artnr],Artikel_prijzen[Prijs 2025],"")</f>
        <v/>
      </c>
      <c r="K2665" s="10" t="str">
        <f>IF(Q1_2025[[#This Row],[Artikelprijs]]&lt;&gt;"",IF(Q1_2025[[#This Row],[Stuksprijs]]=Q1_2025[[#This Row],[Artikelprijs]],"Prijs gelijk","Prijs wijkt af"),"")</f>
        <v/>
      </c>
      <c r="L2665" s="10"/>
      <c r="N2665" s="10">
        <f>IF(Q1_2025[[#This Row],[Prijstype]]="Artikelprijs",Q1_2025[[#This Row],[Artikelprijs]],Q1_2025[[#This Row],[Stuksprijs]])</f>
        <v>25</v>
      </c>
      <c r="O2665" s="10">
        <f>IF(Q1_2025[[#This Row],[Prijstype]]="Artikelprijs",Q1_2025[[#This Row],[Artikelprijs]] * Q1_2025[[#This Row],[Besteld]],Q1_2025[[#This Row],[Brutobedrag]])</f>
        <v>25</v>
      </c>
      <c r="P2665" s="10">
        <f>IF(Q1_2025[[#This Row],[Prijstype]] = "Artikelprijs",Q1_2025[[#This Row],[Brutobedrag 2]]*(100-Q1_2025[[#This Row],[Relatiekorting percentage]])/100,Q1_2025[[#This Row],[Bruto - Rel.korting]])</f>
        <v>17.5</v>
      </c>
    </row>
    <row r="2666" spans="1:16" x14ac:dyDescent="0.3">
      <c r="A2666" t="s">
        <v>343</v>
      </c>
      <c r="B2666">
        <v>5040032</v>
      </c>
      <c r="C2666" t="s">
        <v>382</v>
      </c>
      <c r="D2666">
        <v>1</v>
      </c>
      <c r="E2666" s="10">
        <v>10</v>
      </c>
      <c r="F2666" s="10">
        <v>10</v>
      </c>
      <c r="G2666" s="10">
        <v>7</v>
      </c>
      <c r="H2666">
        <v>30</v>
      </c>
      <c r="I2666" s="10" t="str">
        <f>_xlfn.XLOOKUP(Q1_2025[[#This Row],[Artikelnr]],Artikel_prijzen[Artnr],Artikel_prijzen[Groep],"")</f>
        <v/>
      </c>
      <c r="J2666" s="10" t="str">
        <f>_xlfn.XLOOKUP(Q1_2025[[#This Row],[Artikelnr]],Artikel_prijzen[Artnr],Artikel_prijzen[Prijs 2025],"")</f>
        <v/>
      </c>
      <c r="K2666" s="10" t="str">
        <f>IF(Q1_2025[[#This Row],[Artikelprijs]]&lt;&gt;"",IF(Q1_2025[[#This Row],[Stuksprijs]]=Q1_2025[[#This Row],[Artikelprijs]],"Prijs gelijk","Prijs wijkt af"),"")</f>
        <v/>
      </c>
      <c r="L2666" s="10"/>
      <c r="N2666" s="10">
        <f>IF(Q1_2025[[#This Row],[Prijstype]]="Artikelprijs",Q1_2025[[#This Row],[Artikelprijs]],Q1_2025[[#This Row],[Stuksprijs]])</f>
        <v>10</v>
      </c>
      <c r="O2666" s="10">
        <f>IF(Q1_2025[[#This Row],[Prijstype]]="Artikelprijs",Q1_2025[[#This Row],[Artikelprijs]] * Q1_2025[[#This Row],[Besteld]],Q1_2025[[#This Row],[Brutobedrag]])</f>
        <v>10</v>
      </c>
      <c r="P2666" s="10">
        <f>IF(Q1_2025[[#This Row],[Prijstype]] = "Artikelprijs",Q1_2025[[#This Row],[Brutobedrag 2]]*(100-Q1_2025[[#This Row],[Relatiekorting percentage]])/100,Q1_2025[[#This Row],[Bruto - Rel.korting]])</f>
        <v>7</v>
      </c>
    </row>
    <row r="2667" spans="1:16" x14ac:dyDescent="0.3">
      <c r="A2667" t="s">
        <v>343</v>
      </c>
      <c r="B2667">
        <v>5040032</v>
      </c>
      <c r="C2667" t="s">
        <v>378</v>
      </c>
      <c r="D2667">
        <v>1</v>
      </c>
      <c r="E2667" s="10">
        <v>79.099999999999994</v>
      </c>
      <c r="F2667" s="10">
        <v>79.099999999999994</v>
      </c>
      <c r="G2667" s="10">
        <v>55.37</v>
      </c>
      <c r="H2667">
        <v>30</v>
      </c>
      <c r="I2667" s="10" t="str">
        <f>_xlfn.XLOOKUP(Q1_2025[[#This Row],[Artikelnr]],Artikel_prijzen[Artnr],Artikel_prijzen[Groep],"")</f>
        <v/>
      </c>
      <c r="J2667" s="10" t="str">
        <f>_xlfn.XLOOKUP(Q1_2025[[#This Row],[Artikelnr]],Artikel_prijzen[Artnr],Artikel_prijzen[Prijs 2025],"")</f>
        <v/>
      </c>
      <c r="K2667" s="10" t="str">
        <f>IF(Q1_2025[[#This Row],[Artikelprijs]]&lt;&gt;"",IF(Q1_2025[[#This Row],[Stuksprijs]]=Q1_2025[[#This Row],[Artikelprijs]],"Prijs gelijk","Prijs wijkt af"),"")</f>
        <v/>
      </c>
      <c r="L2667" s="10"/>
      <c r="N2667" s="10">
        <f>IF(Q1_2025[[#This Row],[Prijstype]]="Artikelprijs",Q1_2025[[#This Row],[Artikelprijs]],Q1_2025[[#This Row],[Stuksprijs]])</f>
        <v>79.099999999999994</v>
      </c>
      <c r="O2667" s="10">
        <f>IF(Q1_2025[[#This Row],[Prijstype]]="Artikelprijs",Q1_2025[[#This Row],[Artikelprijs]] * Q1_2025[[#This Row],[Besteld]],Q1_2025[[#This Row],[Brutobedrag]])</f>
        <v>79.099999999999994</v>
      </c>
      <c r="P2667" s="10">
        <f>IF(Q1_2025[[#This Row],[Prijstype]] = "Artikelprijs",Q1_2025[[#This Row],[Brutobedrag 2]]*(100-Q1_2025[[#This Row],[Relatiekorting percentage]])/100,Q1_2025[[#This Row],[Bruto - Rel.korting]])</f>
        <v>55.37</v>
      </c>
    </row>
    <row r="2668" spans="1:16" x14ac:dyDescent="0.3">
      <c r="A2668" t="s">
        <v>343</v>
      </c>
      <c r="B2668">
        <v>4001110</v>
      </c>
      <c r="C2668" t="s">
        <v>379</v>
      </c>
      <c r="D2668">
        <v>1</v>
      </c>
      <c r="E2668" s="10">
        <v>120</v>
      </c>
      <c r="F2668" s="10">
        <v>120</v>
      </c>
      <c r="G2668" s="10">
        <v>84</v>
      </c>
      <c r="H2668">
        <v>30</v>
      </c>
      <c r="I2668" s="10" t="str">
        <f>_xlfn.XLOOKUP(Q1_2025[[#This Row],[Artikelnr]],Artikel_prijzen[Artnr],Artikel_prijzen[Groep],"")</f>
        <v/>
      </c>
      <c r="J2668" s="10" t="str">
        <f>_xlfn.XLOOKUP(Q1_2025[[#This Row],[Artikelnr]],Artikel_prijzen[Artnr],Artikel_prijzen[Prijs 2025],"")</f>
        <v/>
      </c>
      <c r="K2668" s="10" t="str">
        <f>IF(Q1_2025[[#This Row],[Artikelprijs]]&lt;&gt;"",IF(Q1_2025[[#This Row],[Stuksprijs]]=Q1_2025[[#This Row],[Artikelprijs]],"Prijs gelijk","Prijs wijkt af"),"")</f>
        <v/>
      </c>
      <c r="L2668" s="10"/>
      <c r="N2668" s="10">
        <f>IF(Q1_2025[[#This Row],[Prijstype]]="Artikelprijs",Q1_2025[[#This Row],[Artikelprijs]],Q1_2025[[#This Row],[Stuksprijs]])</f>
        <v>120</v>
      </c>
      <c r="O2668" s="10">
        <f>IF(Q1_2025[[#This Row],[Prijstype]]="Artikelprijs",Q1_2025[[#This Row],[Artikelprijs]] * Q1_2025[[#This Row],[Besteld]],Q1_2025[[#This Row],[Brutobedrag]])</f>
        <v>120</v>
      </c>
      <c r="P2668" s="10">
        <f>IF(Q1_2025[[#This Row],[Prijstype]] = "Artikelprijs",Q1_2025[[#This Row],[Brutobedrag 2]]*(100-Q1_2025[[#This Row],[Relatiekorting percentage]])/100,Q1_2025[[#This Row],[Bruto - Rel.korting]])</f>
        <v>84</v>
      </c>
    </row>
    <row r="2669" spans="1:16" x14ac:dyDescent="0.3">
      <c r="A2669" t="s">
        <v>343</v>
      </c>
      <c r="B2669">
        <v>5031031</v>
      </c>
      <c r="C2669" t="s">
        <v>380</v>
      </c>
      <c r="D2669">
        <v>1</v>
      </c>
      <c r="E2669" s="10">
        <v>165</v>
      </c>
      <c r="F2669" s="10">
        <v>165</v>
      </c>
      <c r="G2669" s="10">
        <v>165</v>
      </c>
      <c r="H2669">
        <v>0</v>
      </c>
      <c r="I2669" s="10" t="str">
        <f>_xlfn.XLOOKUP(Q1_2025[[#This Row],[Artikelnr]],Artikel_prijzen[Artnr],Artikel_prijzen[Groep],"")</f>
        <v/>
      </c>
      <c r="J2669" s="10" t="str">
        <f>_xlfn.XLOOKUP(Q1_2025[[#This Row],[Artikelnr]],Artikel_prijzen[Artnr],Artikel_prijzen[Prijs 2025],"")</f>
        <v/>
      </c>
      <c r="K2669" s="10" t="str">
        <f>IF(Q1_2025[[#This Row],[Artikelprijs]]&lt;&gt;"",IF(Q1_2025[[#This Row],[Stuksprijs]]=Q1_2025[[#This Row],[Artikelprijs]],"Prijs gelijk","Prijs wijkt af"),"")</f>
        <v/>
      </c>
      <c r="L2669" s="10"/>
      <c r="N2669" s="10">
        <f>IF(Q1_2025[[#This Row],[Prijstype]]="Artikelprijs",Q1_2025[[#This Row],[Artikelprijs]],Q1_2025[[#This Row],[Stuksprijs]])</f>
        <v>165</v>
      </c>
      <c r="O2669" s="10">
        <f>IF(Q1_2025[[#This Row],[Prijstype]]="Artikelprijs",Q1_2025[[#This Row],[Artikelprijs]] * Q1_2025[[#This Row],[Besteld]],Q1_2025[[#This Row],[Brutobedrag]])</f>
        <v>165</v>
      </c>
      <c r="P2669" s="10">
        <f>IF(Q1_2025[[#This Row],[Prijstype]] = "Artikelprijs",Q1_2025[[#This Row],[Brutobedrag 2]]*(100-Q1_2025[[#This Row],[Relatiekorting percentage]])/100,Q1_2025[[#This Row],[Bruto - Rel.korting]])</f>
        <v>165</v>
      </c>
    </row>
    <row r="2670" spans="1:16" x14ac:dyDescent="0.3">
      <c r="A2670" t="s">
        <v>343</v>
      </c>
      <c r="B2670">
        <v>4001124</v>
      </c>
      <c r="C2670" t="s">
        <v>383</v>
      </c>
      <c r="D2670">
        <v>2</v>
      </c>
      <c r="E2670" s="10">
        <v>91.8</v>
      </c>
      <c r="F2670" s="10">
        <v>183.6</v>
      </c>
      <c r="G2670" s="10">
        <v>183.6</v>
      </c>
      <c r="H2670">
        <v>0</v>
      </c>
      <c r="I2670" s="10" t="str">
        <f>_xlfn.XLOOKUP(Q1_2025[[#This Row],[Artikelnr]],Artikel_prijzen[Artnr],Artikel_prijzen[Groep],"")</f>
        <v/>
      </c>
      <c r="J2670" s="10" t="str">
        <f>_xlfn.XLOOKUP(Q1_2025[[#This Row],[Artikelnr]],Artikel_prijzen[Artnr],Artikel_prijzen[Prijs 2025],"")</f>
        <v/>
      </c>
      <c r="K2670" s="10" t="str">
        <f>IF(Q1_2025[[#This Row],[Artikelprijs]]&lt;&gt;"",IF(Q1_2025[[#This Row],[Stuksprijs]]=Q1_2025[[#This Row],[Artikelprijs]],"Prijs gelijk","Prijs wijkt af"),"")</f>
        <v/>
      </c>
      <c r="L2670" s="10"/>
      <c r="N2670" s="10">
        <f>IF(Q1_2025[[#This Row],[Prijstype]]="Artikelprijs",Q1_2025[[#This Row],[Artikelprijs]],Q1_2025[[#This Row],[Stuksprijs]])</f>
        <v>91.8</v>
      </c>
      <c r="O2670" s="10">
        <f>IF(Q1_2025[[#This Row],[Prijstype]]="Artikelprijs",Q1_2025[[#This Row],[Artikelprijs]] * Q1_2025[[#This Row],[Besteld]],Q1_2025[[#This Row],[Brutobedrag]])</f>
        <v>183.6</v>
      </c>
      <c r="P2670" s="10">
        <f>IF(Q1_2025[[#This Row],[Prijstype]] = "Artikelprijs",Q1_2025[[#This Row],[Brutobedrag 2]]*(100-Q1_2025[[#This Row],[Relatiekorting percentage]])/100,Q1_2025[[#This Row],[Bruto - Rel.korting]])</f>
        <v>183.6</v>
      </c>
    </row>
    <row r="2671" spans="1:16" x14ac:dyDescent="0.3">
      <c r="A2671" t="s">
        <v>343</v>
      </c>
      <c r="B2671">
        <v>4001234</v>
      </c>
      <c r="C2671" t="s">
        <v>384</v>
      </c>
      <c r="D2671">
        <v>2</v>
      </c>
      <c r="E2671" s="10">
        <v>17.5</v>
      </c>
      <c r="F2671" s="10">
        <v>35</v>
      </c>
      <c r="G2671" s="10">
        <v>35</v>
      </c>
      <c r="H2671">
        <v>0</v>
      </c>
      <c r="I2671" s="10" t="str">
        <f>_xlfn.XLOOKUP(Q1_2025[[#This Row],[Artikelnr]],Artikel_prijzen[Artnr],Artikel_prijzen[Groep],"")</f>
        <v/>
      </c>
      <c r="J2671" s="10" t="str">
        <f>_xlfn.XLOOKUP(Q1_2025[[#This Row],[Artikelnr]],Artikel_prijzen[Artnr],Artikel_prijzen[Prijs 2025],"")</f>
        <v/>
      </c>
      <c r="K2671" s="10" t="str">
        <f>IF(Q1_2025[[#This Row],[Artikelprijs]]&lt;&gt;"",IF(Q1_2025[[#This Row],[Stuksprijs]]=Q1_2025[[#This Row],[Artikelprijs]],"Prijs gelijk","Prijs wijkt af"),"")</f>
        <v/>
      </c>
      <c r="L2671" s="10"/>
      <c r="N2671" s="10">
        <f>IF(Q1_2025[[#This Row],[Prijstype]]="Artikelprijs",Q1_2025[[#This Row],[Artikelprijs]],Q1_2025[[#This Row],[Stuksprijs]])</f>
        <v>17.5</v>
      </c>
      <c r="O2671" s="10">
        <f>IF(Q1_2025[[#This Row],[Prijstype]]="Artikelprijs",Q1_2025[[#This Row],[Artikelprijs]] * Q1_2025[[#This Row],[Besteld]],Q1_2025[[#This Row],[Brutobedrag]])</f>
        <v>35</v>
      </c>
      <c r="P2671" s="10">
        <f>IF(Q1_2025[[#This Row],[Prijstype]] = "Artikelprijs",Q1_2025[[#This Row],[Brutobedrag 2]]*(100-Q1_2025[[#This Row],[Relatiekorting percentage]])/100,Q1_2025[[#This Row],[Bruto - Rel.korting]])</f>
        <v>35</v>
      </c>
    </row>
    <row r="2672" spans="1:16" x14ac:dyDescent="0.3">
      <c r="A2672" t="s">
        <v>343</v>
      </c>
      <c r="B2672">
        <v>5022025</v>
      </c>
      <c r="C2672" t="s">
        <v>277</v>
      </c>
      <c r="D2672">
        <v>1</v>
      </c>
      <c r="E2672" s="10">
        <v>361.25</v>
      </c>
      <c r="F2672" s="10">
        <v>361.25</v>
      </c>
      <c r="G2672" s="10">
        <v>289</v>
      </c>
      <c r="H2672">
        <v>20</v>
      </c>
      <c r="I2672" s="10" t="str">
        <f>_xlfn.XLOOKUP(Q1_2025[[#This Row],[Artikelnr]],Artikel_prijzen[Artnr],Artikel_prijzen[Groep],"")</f>
        <v>Elektra</v>
      </c>
      <c r="J2672" s="10">
        <f>_xlfn.XLOOKUP(Q1_2025[[#This Row],[Artikelnr]],Artikel_prijzen[Artnr],Artikel_prijzen[Prijs 2025],"")</f>
        <v>252.35</v>
      </c>
      <c r="K2672" s="10" t="str">
        <f>IF(Q1_2025[[#This Row],[Artikelprijs]]&lt;&gt;"",IF(Q1_2025[[#This Row],[Stuksprijs]]=Q1_2025[[#This Row],[Artikelprijs]],"Prijs gelijk","Prijs wijkt af"),"")</f>
        <v>Prijs wijkt af</v>
      </c>
      <c r="L2672" s="10"/>
      <c r="M2672" t="s">
        <v>536</v>
      </c>
      <c r="N2672" s="10">
        <f>IF(Q1_2025[[#This Row],[Prijstype]]="Artikelprijs",Q1_2025[[#This Row],[Artikelprijs]],Q1_2025[[#This Row],[Stuksprijs]])</f>
        <v>252.35</v>
      </c>
      <c r="O2672" s="10">
        <f>IF(Q1_2025[[#This Row],[Prijstype]]="Artikelprijs",Q1_2025[[#This Row],[Artikelprijs]] * Q1_2025[[#This Row],[Besteld]],Q1_2025[[#This Row],[Brutobedrag]])</f>
        <v>252.35</v>
      </c>
      <c r="P2672" s="10">
        <f>IF(Q1_2025[[#This Row],[Prijstype]] = "Artikelprijs",Q1_2025[[#This Row],[Brutobedrag 2]]*(100-Q1_2025[[#This Row],[Relatiekorting percentage]])/100,Q1_2025[[#This Row],[Bruto - Rel.korting]])</f>
        <v>201.88</v>
      </c>
    </row>
    <row r="2673" spans="1:16" x14ac:dyDescent="0.3">
      <c r="A2673" t="s">
        <v>343</v>
      </c>
      <c r="B2673">
        <v>5020002</v>
      </c>
      <c r="C2673" t="s">
        <v>56</v>
      </c>
      <c r="D2673">
        <v>5</v>
      </c>
      <c r="E2673" s="10">
        <v>39.65</v>
      </c>
      <c r="F2673" s="10">
        <v>198.25</v>
      </c>
      <c r="G2673" s="10">
        <v>148.69</v>
      </c>
      <c r="H2673">
        <v>25</v>
      </c>
      <c r="I2673" s="10" t="str">
        <f>_xlfn.XLOOKUP(Q1_2025[[#This Row],[Artikelnr]],Artikel_prijzen[Artnr],Artikel_prijzen[Groep],"")</f>
        <v/>
      </c>
      <c r="J2673" s="10" t="str">
        <f>_xlfn.XLOOKUP(Q1_2025[[#This Row],[Artikelnr]],Artikel_prijzen[Artnr],Artikel_prijzen[Prijs 2025],"")</f>
        <v/>
      </c>
      <c r="K2673" s="10" t="str">
        <f>IF(Q1_2025[[#This Row],[Artikelprijs]]&lt;&gt;"",IF(Q1_2025[[#This Row],[Stuksprijs]]=Q1_2025[[#This Row],[Artikelprijs]],"Prijs gelijk","Prijs wijkt af"),"")</f>
        <v/>
      </c>
      <c r="L2673" s="10"/>
      <c r="N2673" s="10">
        <f>IF(Q1_2025[[#This Row],[Prijstype]]="Artikelprijs",Q1_2025[[#This Row],[Artikelprijs]],Q1_2025[[#This Row],[Stuksprijs]])</f>
        <v>39.65</v>
      </c>
      <c r="O2673" s="10">
        <f>IF(Q1_2025[[#This Row],[Prijstype]]="Artikelprijs",Q1_2025[[#This Row],[Artikelprijs]] * Q1_2025[[#This Row],[Besteld]],Q1_2025[[#This Row],[Brutobedrag]])</f>
        <v>198.25</v>
      </c>
      <c r="P2673" s="10">
        <f>IF(Q1_2025[[#This Row],[Prijstype]] = "Artikelprijs",Q1_2025[[#This Row],[Brutobedrag 2]]*(100-Q1_2025[[#This Row],[Relatiekorting percentage]])/100,Q1_2025[[#This Row],[Bruto - Rel.korting]])</f>
        <v>148.69</v>
      </c>
    </row>
    <row r="2674" spans="1:16" x14ac:dyDescent="0.3">
      <c r="A2674" t="s">
        <v>343</v>
      </c>
      <c r="B2674">
        <v>5010016</v>
      </c>
      <c r="C2674" t="s">
        <v>200</v>
      </c>
      <c r="D2674">
        <v>6</v>
      </c>
      <c r="E2674" s="10">
        <v>48.93</v>
      </c>
      <c r="F2674" s="10">
        <v>293.58</v>
      </c>
      <c r="G2674" s="10">
        <v>220.18</v>
      </c>
      <c r="H2674">
        <v>25</v>
      </c>
      <c r="I2674" s="10" t="str">
        <f>_xlfn.XLOOKUP(Q1_2025[[#This Row],[Artikelnr]],Artikel_prijzen[Artnr],Artikel_prijzen[Groep],"")</f>
        <v/>
      </c>
      <c r="J2674" s="10" t="str">
        <f>_xlfn.XLOOKUP(Q1_2025[[#This Row],[Artikelnr]],Artikel_prijzen[Artnr],Artikel_prijzen[Prijs 2025],"")</f>
        <v/>
      </c>
      <c r="K2674" s="10" t="str">
        <f>IF(Q1_2025[[#This Row],[Artikelprijs]]&lt;&gt;"",IF(Q1_2025[[#This Row],[Stuksprijs]]=Q1_2025[[#This Row],[Artikelprijs]],"Prijs gelijk","Prijs wijkt af"),"")</f>
        <v/>
      </c>
      <c r="L2674" s="10"/>
      <c r="N2674" s="10">
        <f>IF(Q1_2025[[#This Row],[Prijstype]]="Artikelprijs",Q1_2025[[#This Row],[Artikelprijs]],Q1_2025[[#This Row],[Stuksprijs]])</f>
        <v>48.93</v>
      </c>
      <c r="O2674" s="10">
        <f>IF(Q1_2025[[#This Row],[Prijstype]]="Artikelprijs",Q1_2025[[#This Row],[Artikelprijs]] * Q1_2025[[#This Row],[Besteld]],Q1_2025[[#This Row],[Brutobedrag]])</f>
        <v>293.58</v>
      </c>
      <c r="P2674" s="10">
        <f>IF(Q1_2025[[#This Row],[Prijstype]] = "Artikelprijs",Q1_2025[[#This Row],[Brutobedrag 2]]*(100-Q1_2025[[#This Row],[Relatiekorting percentage]])/100,Q1_2025[[#This Row],[Bruto - Rel.korting]])</f>
        <v>220.18</v>
      </c>
    </row>
    <row r="2675" spans="1:16" x14ac:dyDescent="0.3">
      <c r="A2675" t="s">
        <v>343</v>
      </c>
      <c r="B2675">
        <v>5022012</v>
      </c>
      <c r="C2675" t="s">
        <v>273</v>
      </c>
      <c r="D2675">
        <v>5</v>
      </c>
      <c r="E2675" s="10">
        <v>12.75</v>
      </c>
      <c r="F2675" s="10">
        <v>63.75</v>
      </c>
      <c r="G2675" s="10">
        <v>51</v>
      </c>
      <c r="H2675">
        <v>20</v>
      </c>
      <c r="I2675" s="10" t="str">
        <f>_xlfn.XLOOKUP(Q1_2025[[#This Row],[Artikelnr]],Artikel_prijzen[Artnr],Artikel_prijzen[Groep],"")</f>
        <v/>
      </c>
      <c r="J2675" s="10" t="str">
        <f>_xlfn.XLOOKUP(Q1_2025[[#This Row],[Artikelnr]],Artikel_prijzen[Artnr],Artikel_prijzen[Prijs 2025],"")</f>
        <v/>
      </c>
      <c r="K2675" s="10" t="str">
        <f>IF(Q1_2025[[#This Row],[Artikelprijs]]&lt;&gt;"",IF(Q1_2025[[#This Row],[Stuksprijs]]=Q1_2025[[#This Row],[Artikelprijs]],"Prijs gelijk","Prijs wijkt af"),"")</f>
        <v/>
      </c>
      <c r="L2675" s="10"/>
      <c r="N2675" s="10">
        <f>IF(Q1_2025[[#This Row],[Prijstype]]="Artikelprijs",Q1_2025[[#This Row],[Artikelprijs]],Q1_2025[[#This Row],[Stuksprijs]])</f>
        <v>12.75</v>
      </c>
      <c r="O2675" s="10">
        <f>IF(Q1_2025[[#This Row],[Prijstype]]="Artikelprijs",Q1_2025[[#This Row],[Artikelprijs]] * Q1_2025[[#This Row],[Besteld]],Q1_2025[[#This Row],[Brutobedrag]])</f>
        <v>63.75</v>
      </c>
      <c r="P2675" s="10">
        <f>IF(Q1_2025[[#This Row],[Prijstype]] = "Artikelprijs",Q1_2025[[#This Row],[Brutobedrag 2]]*(100-Q1_2025[[#This Row],[Relatiekorting percentage]])/100,Q1_2025[[#This Row],[Bruto - Rel.korting]])</f>
        <v>51</v>
      </c>
    </row>
    <row r="2676" spans="1:16" x14ac:dyDescent="0.3">
      <c r="A2676" t="s">
        <v>343</v>
      </c>
      <c r="B2676">
        <v>5021033</v>
      </c>
      <c r="C2676" t="s">
        <v>385</v>
      </c>
      <c r="D2676">
        <v>1</v>
      </c>
      <c r="E2676" s="10">
        <v>175</v>
      </c>
      <c r="F2676" s="10">
        <v>175</v>
      </c>
      <c r="G2676" s="10">
        <v>140</v>
      </c>
      <c r="H2676">
        <v>20</v>
      </c>
      <c r="I2676" s="10" t="str">
        <f>_xlfn.XLOOKUP(Q1_2025[[#This Row],[Artikelnr]],Artikel_prijzen[Artnr],Artikel_prijzen[Groep],"")</f>
        <v>Elektra</v>
      </c>
      <c r="J2676" s="10">
        <f>_xlfn.XLOOKUP(Q1_2025[[#This Row],[Artikelnr]],Artikel_prijzen[Artnr],Artikel_prijzen[Prijs 2025],"")</f>
        <v>106.8625</v>
      </c>
      <c r="K2676" s="10" t="str">
        <f>IF(Q1_2025[[#This Row],[Artikelprijs]]&lt;&gt;"",IF(Q1_2025[[#This Row],[Stuksprijs]]=Q1_2025[[#This Row],[Artikelprijs]],"Prijs gelijk","Prijs wijkt af"),"")</f>
        <v>Prijs wijkt af</v>
      </c>
      <c r="L2676" s="10"/>
      <c r="M2676" t="s">
        <v>536</v>
      </c>
      <c r="N2676" s="10">
        <f>IF(Q1_2025[[#This Row],[Prijstype]]="Artikelprijs",Q1_2025[[#This Row],[Artikelprijs]],Q1_2025[[#This Row],[Stuksprijs]])</f>
        <v>106.8625</v>
      </c>
      <c r="O2676" s="10">
        <f>IF(Q1_2025[[#This Row],[Prijstype]]="Artikelprijs",Q1_2025[[#This Row],[Artikelprijs]] * Q1_2025[[#This Row],[Besteld]],Q1_2025[[#This Row],[Brutobedrag]])</f>
        <v>106.8625</v>
      </c>
      <c r="P2676" s="10">
        <f>IF(Q1_2025[[#This Row],[Prijstype]] = "Artikelprijs",Q1_2025[[#This Row],[Brutobedrag 2]]*(100-Q1_2025[[#This Row],[Relatiekorting percentage]])/100,Q1_2025[[#This Row],[Bruto - Rel.korting]])</f>
        <v>85.49</v>
      </c>
    </row>
    <row r="2677" spans="1:16" x14ac:dyDescent="0.3">
      <c r="A2677" t="s">
        <v>343</v>
      </c>
      <c r="B2677">
        <v>5010016</v>
      </c>
      <c r="C2677" t="s">
        <v>200</v>
      </c>
      <c r="D2677">
        <v>4</v>
      </c>
      <c r="E2677" s="10">
        <v>48.93</v>
      </c>
      <c r="F2677" s="10">
        <v>195.72</v>
      </c>
      <c r="G2677" s="10">
        <v>146.79</v>
      </c>
      <c r="H2677">
        <v>25</v>
      </c>
      <c r="I2677" s="10" t="str">
        <f>_xlfn.XLOOKUP(Q1_2025[[#This Row],[Artikelnr]],Artikel_prijzen[Artnr],Artikel_prijzen[Groep],"")</f>
        <v/>
      </c>
      <c r="J2677" s="10" t="str">
        <f>_xlfn.XLOOKUP(Q1_2025[[#This Row],[Artikelnr]],Artikel_prijzen[Artnr],Artikel_prijzen[Prijs 2025],"")</f>
        <v/>
      </c>
      <c r="K2677" s="10" t="str">
        <f>IF(Q1_2025[[#This Row],[Artikelprijs]]&lt;&gt;"",IF(Q1_2025[[#This Row],[Stuksprijs]]=Q1_2025[[#This Row],[Artikelprijs]],"Prijs gelijk","Prijs wijkt af"),"")</f>
        <v/>
      </c>
      <c r="L2677" s="10"/>
      <c r="N2677" s="10">
        <f>IF(Q1_2025[[#This Row],[Prijstype]]="Artikelprijs",Q1_2025[[#This Row],[Artikelprijs]],Q1_2025[[#This Row],[Stuksprijs]])</f>
        <v>48.93</v>
      </c>
      <c r="O2677" s="10">
        <f>IF(Q1_2025[[#This Row],[Prijstype]]="Artikelprijs",Q1_2025[[#This Row],[Artikelprijs]] * Q1_2025[[#This Row],[Besteld]],Q1_2025[[#This Row],[Brutobedrag]])</f>
        <v>195.72</v>
      </c>
      <c r="P2677" s="10">
        <f>IF(Q1_2025[[#This Row],[Prijstype]] = "Artikelprijs",Q1_2025[[#This Row],[Brutobedrag 2]]*(100-Q1_2025[[#This Row],[Relatiekorting percentage]])/100,Q1_2025[[#This Row],[Bruto - Rel.korting]])</f>
        <v>146.79</v>
      </c>
    </row>
    <row r="2678" spans="1:16" x14ac:dyDescent="0.3">
      <c r="A2678" t="s">
        <v>343</v>
      </c>
      <c r="B2678">
        <v>5021034</v>
      </c>
      <c r="C2678" t="s">
        <v>276</v>
      </c>
      <c r="D2678">
        <v>1</v>
      </c>
      <c r="E2678" s="10">
        <v>185.4</v>
      </c>
      <c r="F2678" s="10">
        <v>185.4</v>
      </c>
      <c r="G2678" s="10">
        <v>148.32</v>
      </c>
      <c r="H2678">
        <v>20</v>
      </c>
      <c r="I2678" s="10" t="str">
        <f>_xlfn.XLOOKUP(Q1_2025[[#This Row],[Artikelnr]],Artikel_prijzen[Artnr],Artikel_prijzen[Groep],"")</f>
        <v>Elektra</v>
      </c>
      <c r="J2678" s="10">
        <f>_xlfn.XLOOKUP(Q1_2025[[#This Row],[Artikelnr]],Artikel_prijzen[Artnr],Artikel_prijzen[Prijs 2025],"")</f>
        <v>106.8625</v>
      </c>
      <c r="K2678" s="10" t="str">
        <f>IF(Q1_2025[[#This Row],[Artikelprijs]]&lt;&gt;"",IF(Q1_2025[[#This Row],[Stuksprijs]]=Q1_2025[[#This Row],[Artikelprijs]],"Prijs gelijk","Prijs wijkt af"),"")</f>
        <v>Prijs wijkt af</v>
      </c>
      <c r="L2678" s="10"/>
      <c r="M2678" t="s">
        <v>536</v>
      </c>
      <c r="N2678" s="10">
        <f>IF(Q1_2025[[#This Row],[Prijstype]]="Artikelprijs",Q1_2025[[#This Row],[Artikelprijs]],Q1_2025[[#This Row],[Stuksprijs]])</f>
        <v>106.8625</v>
      </c>
      <c r="O2678" s="10">
        <f>IF(Q1_2025[[#This Row],[Prijstype]]="Artikelprijs",Q1_2025[[#This Row],[Artikelprijs]] * Q1_2025[[#This Row],[Besteld]],Q1_2025[[#This Row],[Brutobedrag]])</f>
        <v>106.8625</v>
      </c>
      <c r="P2678" s="10">
        <f>IF(Q1_2025[[#This Row],[Prijstype]] = "Artikelprijs",Q1_2025[[#This Row],[Brutobedrag 2]]*(100-Q1_2025[[#This Row],[Relatiekorting percentage]])/100,Q1_2025[[#This Row],[Bruto - Rel.korting]])</f>
        <v>85.49</v>
      </c>
    </row>
    <row r="2679" spans="1:16" x14ac:dyDescent="0.3">
      <c r="A2679" t="s">
        <v>343</v>
      </c>
      <c r="B2679">
        <v>5022012</v>
      </c>
      <c r="C2679" t="s">
        <v>273</v>
      </c>
      <c r="D2679">
        <v>1</v>
      </c>
      <c r="E2679" s="10">
        <v>12.75</v>
      </c>
      <c r="F2679" s="10">
        <v>12.75</v>
      </c>
      <c r="G2679" s="10">
        <v>10.199999999999999</v>
      </c>
      <c r="H2679">
        <v>20</v>
      </c>
      <c r="I2679" s="10" t="str">
        <f>_xlfn.XLOOKUP(Q1_2025[[#This Row],[Artikelnr]],Artikel_prijzen[Artnr],Artikel_prijzen[Groep],"")</f>
        <v/>
      </c>
      <c r="J2679" s="10" t="str">
        <f>_xlfn.XLOOKUP(Q1_2025[[#This Row],[Artikelnr]],Artikel_prijzen[Artnr],Artikel_prijzen[Prijs 2025],"")</f>
        <v/>
      </c>
      <c r="K2679" s="10" t="str">
        <f>IF(Q1_2025[[#This Row],[Artikelprijs]]&lt;&gt;"",IF(Q1_2025[[#This Row],[Stuksprijs]]=Q1_2025[[#This Row],[Artikelprijs]],"Prijs gelijk","Prijs wijkt af"),"")</f>
        <v/>
      </c>
      <c r="L2679" s="10"/>
      <c r="N2679" s="10">
        <f>IF(Q1_2025[[#This Row],[Prijstype]]="Artikelprijs",Q1_2025[[#This Row],[Artikelprijs]],Q1_2025[[#This Row],[Stuksprijs]])</f>
        <v>12.75</v>
      </c>
      <c r="O2679" s="10">
        <f>IF(Q1_2025[[#This Row],[Prijstype]]="Artikelprijs",Q1_2025[[#This Row],[Artikelprijs]] * Q1_2025[[#This Row],[Besteld]],Q1_2025[[#This Row],[Brutobedrag]])</f>
        <v>12.75</v>
      </c>
      <c r="P2679" s="10">
        <f>IF(Q1_2025[[#This Row],[Prijstype]] = "Artikelprijs",Q1_2025[[#This Row],[Brutobedrag 2]]*(100-Q1_2025[[#This Row],[Relatiekorting percentage]])/100,Q1_2025[[#This Row],[Bruto - Rel.korting]])</f>
        <v>10.199999999999999</v>
      </c>
    </row>
    <row r="2680" spans="1:16" x14ac:dyDescent="0.3">
      <c r="A2680" t="s">
        <v>343</v>
      </c>
      <c r="B2680">
        <v>5021034</v>
      </c>
      <c r="C2680" t="s">
        <v>276</v>
      </c>
      <c r="D2680">
        <v>2</v>
      </c>
      <c r="E2680" s="10">
        <v>185.4</v>
      </c>
      <c r="F2680" s="10">
        <v>370.8</v>
      </c>
      <c r="G2680" s="10">
        <v>296.64</v>
      </c>
      <c r="H2680">
        <v>20</v>
      </c>
      <c r="I2680" s="10" t="str">
        <f>_xlfn.XLOOKUP(Q1_2025[[#This Row],[Artikelnr]],Artikel_prijzen[Artnr],Artikel_prijzen[Groep],"")</f>
        <v>Elektra</v>
      </c>
      <c r="J2680" s="10">
        <f>_xlfn.XLOOKUP(Q1_2025[[#This Row],[Artikelnr]],Artikel_prijzen[Artnr],Artikel_prijzen[Prijs 2025],"")</f>
        <v>106.8625</v>
      </c>
      <c r="K2680" s="10" t="str">
        <f>IF(Q1_2025[[#This Row],[Artikelprijs]]&lt;&gt;"",IF(Q1_2025[[#This Row],[Stuksprijs]]=Q1_2025[[#This Row],[Artikelprijs]],"Prijs gelijk","Prijs wijkt af"),"")</f>
        <v>Prijs wijkt af</v>
      </c>
      <c r="L2680" s="10"/>
      <c r="M2680" t="s">
        <v>536</v>
      </c>
      <c r="N2680" s="10">
        <f>IF(Q1_2025[[#This Row],[Prijstype]]="Artikelprijs",Q1_2025[[#This Row],[Artikelprijs]],Q1_2025[[#This Row],[Stuksprijs]])</f>
        <v>106.8625</v>
      </c>
      <c r="O2680" s="10">
        <f>IF(Q1_2025[[#This Row],[Prijstype]]="Artikelprijs",Q1_2025[[#This Row],[Artikelprijs]] * Q1_2025[[#This Row],[Besteld]],Q1_2025[[#This Row],[Brutobedrag]])</f>
        <v>213.72499999999999</v>
      </c>
      <c r="P2680" s="10">
        <f>IF(Q1_2025[[#This Row],[Prijstype]] = "Artikelprijs",Q1_2025[[#This Row],[Brutobedrag 2]]*(100-Q1_2025[[#This Row],[Relatiekorting percentage]])/100,Q1_2025[[#This Row],[Bruto - Rel.korting]])</f>
        <v>170.98</v>
      </c>
    </row>
    <row r="2681" spans="1:16" x14ac:dyDescent="0.3">
      <c r="A2681" t="s">
        <v>343</v>
      </c>
      <c r="B2681">
        <v>5022012</v>
      </c>
      <c r="C2681" t="s">
        <v>273</v>
      </c>
      <c r="D2681">
        <v>2</v>
      </c>
      <c r="E2681" s="10">
        <v>12.75</v>
      </c>
      <c r="F2681" s="10">
        <v>25.5</v>
      </c>
      <c r="G2681" s="10">
        <v>20.399999999999999</v>
      </c>
      <c r="H2681">
        <v>20</v>
      </c>
      <c r="I2681" s="10" t="str">
        <f>_xlfn.XLOOKUP(Q1_2025[[#This Row],[Artikelnr]],Artikel_prijzen[Artnr],Artikel_prijzen[Groep],"")</f>
        <v/>
      </c>
      <c r="J2681" s="10" t="str">
        <f>_xlfn.XLOOKUP(Q1_2025[[#This Row],[Artikelnr]],Artikel_prijzen[Artnr],Artikel_prijzen[Prijs 2025],"")</f>
        <v/>
      </c>
      <c r="K2681" s="10" t="str">
        <f>IF(Q1_2025[[#This Row],[Artikelprijs]]&lt;&gt;"",IF(Q1_2025[[#This Row],[Stuksprijs]]=Q1_2025[[#This Row],[Artikelprijs]],"Prijs gelijk","Prijs wijkt af"),"")</f>
        <v/>
      </c>
      <c r="L2681" s="10"/>
      <c r="N2681" s="10">
        <f>IF(Q1_2025[[#This Row],[Prijstype]]="Artikelprijs",Q1_2025[[#This Row],[Artikelprijs]],Q1_2025[[#This Row],[Stuksprijs]])</f>
        <v>12.75</v>
      </c>
      <c r="O2681" s="10">
        <f>IF(Q1_2025[[#This Row],[Prijstype]]="Artikelprijs",Q1_2025[[#This Row],[Artikelprijs]] * Q1_2025[[#This Row],[Besteld]],Q1_2025[[#This Row],[Brutobedrag]])</f>
        <v>25.5</v>
      </c>
      <c r="P2681" s="10">
        <f>IF(Q1_2025[[#This Row],[Prijstype]] = "Artikelprijs",Q1_2025[[#This Row],[Brutobedrag 2]]*(100-Q1_2025[[#This Row],[Relatiekorting percentage]])/100,Q1_2025[[#This Row],[Bruto - Rel.korting]])</f>
        <v>20.399999999999999</v>
      </c>
    </row>
    <row r="2682" spans="1:16" x14ac:dyDescent="0.3">
      <c r="A2682" t="s">
        <v>343</v>
      </c>
      <c r="B2682">
        <v>5022027</v>
      </c>
      <c r="C2682" t="s">
        <v>279</v>
      </c>
      <c r="D2682">
        <v>1</v>
      </c>
      <c r="E2682" s="10">
        <v>429.38</v>
      </c>
      <c r="F2682" s="10">
        <v>429.38</v>
      </c>
      <c r="G2682" s="10">
        <v>343.5</v>
      </c>
      <c r="H2682">
        <v>20</v>
      </c>
      <c r="I2682" s="10" t="str">
        <f>_xlfn.XLOOKUP(Q1_2025[[#This Row],[Artikelnr]],Artikel_prijzen[Artnr],Artikel_prijzen[Groep],"")</f>
        <v>Elektra</v>
      </c>
      <c r="J2682" s="10">
        <f>_xlfn.XLOOKUP(Q1_2025[[#This Row],[Artikelnr]],Artikel_prijzen[Artnr],Artikel_prijzen[Prijs 2025],"")</f>
        <v>298.7</v>
      </c>
      <c r="K2682" s="10" t="str">
        <f>IF(Q1_2025[[#This Row],[Artikelprijs]]&lt;&gt;"",IF(Q1_2025[[#This Row],[Stuksprijs]]=Q1_2025[[#This Row],[Artikelprijs]],"Prijs gelijk","Prijs wijkt af"),"")</f>
        <v>Prijs wijkt af</v>
      </c>
      <c r="L2682" s="10"/>
      <c r="M2682" t="s">
        <v>536</v>
      </c>
      <c r="N2682" s="10">
        <f>IF(Q1_2025[[#This Row],[Prijstype]]="Artikelprijs",Q1_2025[[#This Row],[Artikelprijs]],Q1_2025[[#This Row],[Stuksprijs]])</f>
        <v>298.7</v>
      </c>
      <c r="O2682" s="10">
        <f>IF(Q1_2025[[#This Row],[Prijstype]]="Artikelprijs",Q1_2025[[#This Row],[Artikelprijs]] * Q1_2025[[#This Row],[Besteld]],Q1_2025[[#This Row],[Brutobedrag]])</f>
        <v>298.7</v>
      </c>
      <c r="P2682" s="10">
        <f>IF(Q1_2025[[#This Row],[Prijstype]] = "Artikelprijs",Q1_2025[[#This Row],[Brutobedrag 2]]*(100-Q1_2025[[#This Row],[Relatiekorting percentage]])/100,Q1_2025[[#This Row],[Bruto - Rel.korting]])</f>
        <v>238.96</v>
      </c>
    </row>
    <row r="2683" spans="1:16" x14ac:dyDescent="0.3">
      <c r="A2683" t="s">
        <v>343</v>
      </c>
      <c r="B2683">
        <v>5020001</v>
      </c>
      <c r="C2683" t="s">
        <v>46</v>
      </c>
      <c r="D2683">
        <v>8</v>
      </c>
      <c r="E2683" s="10">
        <v>29.35</v>
      </c>
      <c r="F2683" s="10">
        <v>234.8</v>
      </c>
      <c r="G2683" s="10">
        <v>176.1</v>
      </c>
      <c r="H2683">
        <v>25</v>
      </c>
      <c r="I2683" s="10" t="str">
        <f>_xlfn.XLOOKUP(Q1_2025[[#This Row],[Artikelnr]],Artikel_prijzen[Artnr],Artikel_prijzen[Groep],"")</f>
        <v/>
      </c>
      <c r="J2683" s="10" t="str">
        <f>_xlfn.XLOOKUP(Q1_2025[[#This Row],[Artikelnr]],Artikel_prijzen[Artnr],Artikel_prijzen[Prijs 2025],"")</f>
        <v/>
      </c>
      <c r="K2683" s="10" t="str">
        <f>IF(Q1_2025[[#This Row],[Artikelprijs]]&lt;&gt;"",IF(Q1_2025[[#This Row],[Stuksprijs]]=Q1_2025[[#This Row],[Artikelprijs]],"Prijs gelijk","Prijs wijkt af"),"")</f>
        <v/>
      </c>
      <c r="L2683" s="10"/>
      <c r="N2683" s="10">
        <f>IF(Q1_2025[[#This Row],[Prijstype]]="Artikelprijs",Q1_2025[[#This Row],[Artikelprijs]],Q1_2025[[#This Row],[Stuksprijs]])</f>
        <v>29.35</v>
      </c>
      <c r="O2683" s="10">
        <f>IF(Q1_2025[[#This Row],[Prijstype]]="Artikelprijs",Q1_2025[[#This Row],[Artikelprijs]] * Q1_2025[[#This Row],[Besteld]],Q1_2025[[#This Row],[Brutobedrag]])</f>
        <v>234.8</v>
      </c>
      <c r="P2683" s="10">
        <f>IF(Q1_2025[[#This Row],[Prijstype]] = "Artikelprijs",Q1_2025[[#This Row],[Brutobedrag 2]]*(100-Q1_2025[[#This Row],[Relatiekorting percentage]])/100,Q1_2025[[#This Row],[Bruto - Rel.korting]])</f>
        <v>176.1</v>
      </c>
    </row>
    <row r="2684" spans="1:16" x14ac:dyDescent="0.3">
      <c r="A2684" t="s">
        <v>343</v>
      </c>
      <c r="B2684">
        <v>5022012</v>
      </c>
      <c r="C2684" t="s">
        <v>273</v>
      </c>
      <c r="D2684">
        <v>7</v>
      </c>
      <c r="E2684" s="10">
        <v>12.75</v>
      </c>
      <c r="F2684" s="10">
        <v>89.25</v>
      </c>
      <c r="G2684" s="10">
        <v>71.400000000000006</v>
      </c>
      <c r="H2684">
        <v>20</v>
      </c>
      <c r="I2684" s="10" t="str">
        <f>_xlfn.XLOOKUP(Q1_2025[[#This Row],[Artikelnr]],Artikel_prijzen[Artnr],Artikel_prijzen[Groep],"")</f>
        <v/>
      </c>
      <c r="J2684" s="10" t="str">
        <f>_xlfn.XLOOKUP(Q1_2025[[#This Row],[Artikelnr]],Artikel_prijzen[Artnr],Artikel_prijzen[Prijs 2025],"")</f>
        <v/>
      </c>
      <c r="K2684" s="10" t="str">
        <f>IF(Q1_2025[[#This Row],[Artikelprijs]]&lt;&gt;"",IF(Q1_2025[[#This Row],[Stuksprijs]]=Q1_2025[[#This Row],[Artikelprijs]],"Prijs gelijk","Prijs wijkt af"),"")</f>
        <v/>
      </c>
      <c r="L2684" s="10"/>
      <c r="N2684" s="10">
        <f>IF(Q1_2025[[#This Row],[Prijstype]]="Artikelprijs",Q1_2025[[#This Row],[Artikelprijs]],Q1_2025[[#This Row],[Stuksprijs]])</f>
        <v>12.75</v>
      </c>
      <c r="O2684" s="10">
        <f>IF(Q1_2025[[#This Row],[Prijstype]]="Artikelprijs",Q1_2025[[#This Row],[Artikelprijs]] * Q1_2025[[#This Row],[Besteld]],Q1_2025[[#This Row],[Brutobedrag]])</f>
        <v>89.25</v>
      </c>
      <c r="P2684" s="10">
        <f>IF(Q1_2025[[#This Row],[Prijstype]] = "Artikelprijs",Q1_2025[[#This Row],[Brutobedrag 2]]*(100-Q1_2025[[#This Row],[Relatiekorting percentage]])/100,Q1_2025[[#This Row],[Bruto - Rel.korting]])</f>
        <v>71.400000000000006</v>
      </c>
    </row>
    <row r="2685" spans="1:16" x14ac:dyDescent="0.3">
      <c r="A2685" t="s">
        <v>343</v>
      </c>
      <c r="B2685">
        <v>5020008</v>
      </c>
      <c r="C2685" t="s">
        <v>52</v>
      </c>
      <c r="D2685">
        <v>13</v>
      </c>
      <c r="E2685" s="10">
        <v>32.96</v>
      </c>
      <c r="F2685" s="10">
        <v>428.48</v>
      </c>
      <c r="G2685" s="10">
        <v>321.36</v>
      </c>
      <c r="H2685">
        <v>25</v>
      </c>
      <c r="I2685" s="10" t="str">
        <f>_xlfn.XLOOKUP(Q1_2025[[#This Row],[Artikelnr]],Artikel_prijzen[Artnr],Artikel_prijzen[Groep],"")</f>
        <v/>
      </c>
      <c r="J2685" s="10" t="str">
        <f>_xlfn.XLOOKUP(Q1_2025[[#This Row],[Artikelnr]],Artikel_prijzen[Artnr],Artikel_prijzen[Prijs 2025],"")</f>
        <v/>
      </c>
      <c r="K2685" s="10" t="str">
        <f>IF(Q1_2025[[#This Row],[Artikelprijs]]&lt;&gt;"",IF(Q1_2025[[#This Row],[Stuksprijs]]=Q1_2025[[#This Row],[Artikelprijs]],"Prijs gelijk","Prijs wijkt af"),"")</f>
        <v/>
      </c>
      <c r="L2685" s="10"/>
      <c r="N2685" s="10">
        <f>IF(Q1_2025[[#This Row],[Prijstype]]="Artikelprijs",Q1_2025[[#This Row],[Artikelprijs]],Q1_2025[[#This Row],[Stuksprijs]])</f>
        <v>32.96</v>
      </c>
      <c r="O2685" s="10">
        <f>IF(Q1_2025[[#This Row],[Prijstype]]="Artikelprijs",Q1_2025[[#This Row],[Artikelprijs]] * Q1_2025[[#This Row],[Besteld]],Q1_2025[[#This Row],[Brutobedrag]])</f>
        <v>428.48</v>
      </c>
      <c r="P2685" s="10">
        <f>IF(Q1_2025[[#This Row],[Prijstype]] = "Artikelprijs",Q1_2025[[#This Row],[Brutobedrag 2]]*(100-Q1_2025[[#This Row],[Relatiekorting percentage]])/100,Q1_2025[[#This Row],[Bruto - Rel.korting]])</f>
        <v>321.36</v>
      </c>
    </row>
    <row r="2686" spans="1:16" x14ac:dyDescent="0.3">
      <c r="A2686" t="s">
        <v>343</v>
      </c>
      <c r="B2686">
        <v>5021004</v>
      </c>
      <c r="C2686" t="s">
        <v>386</v>
      </c>
      <c r="D2686">
        <v>1</v>
      </c>
      <c r="E2686" s="10">
        <v>394.94</v>
      </c>
      <c r="F2686" s="10">
        <v>394.94</v>
      </c>
      <c r="G2686" s="10">
        <v>315.95</v>
      </c>
      <c r="H2686">
        <v>20</v>
      </c>
      <c r="I2686" s="10" t="str">
        <f>_xlfn.XLOOKUP(Q1_2025[[#This Row],[Artikelnr]],Artikel_prijzen[Artnr],Artikel_prijzen[Groep],"")</f>
        <v>Elektra</v>
      </c>
      <c r="J2686" s="10">
        <f>_xlfn.XLOOKUP(Q1_2025[[#This Row],[Artikelnr]],Artikel_prijzen[Artnr],Artikel_prijzen[Prijs 2025],"")</f>
        <v>329.6</v>
      </c>
      <c r="K2686" s="10" t="str">
        <f>IF(Q1_2025[[#This Row],[Artikelprijs]]&lt;&gt;"",IF(Q1_2025[[#This Row],[Stuksprijs]]=Q1_2025[[#This Row],[Artikelprijs]],"Prijs gelijk","Prijs wijkt af"),"")</f>
        <v>Prijs wijkt af</v>
      </c>
      <c r="L2686" s="10"/>
      <c r="M2686" t="s">
        <v>536</v>
      </c>
      <c r="N2686" s="10">
        <f>IF(Q1_2025[[#This Row],[Prijstype]]="Artikelprijs",Q1_2025[[#This Row],[Artikelprijs]],Q1_2025[[#This Row],[Stuksprijs]])</f>
        <v>329.6</v>
      </c>
      <c r="O2686" s="10">
        <f>IF(Q1_2025[[#This Row],[Prijstype]]="Artikelprijs",Q1_2025[[#This Row],[Artikelprijs]] * Q1_2025[[#This Row],[Besteld]],Q1_2025[[#This Row],[Brutobedrag]])</f>
        <v>329.6</v>
      </c>
      <c r="P2686" s="10">
        <f>IF(Q1_2025[[#This Row],[Prijstype]] = "Artikelprijs",Q1_2025[[#This Row],[Brutobedrag 2]]*(100-Q1_2025[[#This Row],[Relatiekorting percentage]])/100,Q1_2025[[#This Row],[Bruto - Rel.korting]])</f>
        <v>263.68</v>
      </c>
    </row>
    <row r="2687" spans="1:16" x14ac:dyDescent="0.3">
      <c r="A2687" t="s">
        <v>343</v>
      </c>
      <c r="B2687">
        <v>5022012</v>
      </c>
      <c r="C2687" t="s">
        <v>273</v>
      </c>
      <c r="D2687">
        <v>4</v>
      </c>
      <c r="E2687" s="10">
        <v>12.75</v>
      </c>
      <c r="F2687" s="10">
        <v>51</v>
      </c>
      <c r="G2687" s="10">
        <v>40.799999999999997</v>
      </c>
      <c r="H2687">
        <v>20</v>
      </c>
      <c r="I2687" s="10" t="str">
        <f>_xlfn.XLOOKUP(Q1_2025[[#This Row],[Artikelnr]],Artikel_prijzen[Artnr],Artikel_prijzen[Groep],"")</f>
        <v/>
      </c>
      <c r="J2687" s="10" t="str">
        <f>_xlfn.XLOOKUP(Q1_2025[[#This Row],[Artikelnr]],Artikel_prijzen[Artnr],Artikel_prijzen[Prijs 2025],"")</f>
        <v/>
      </c>
      <c r="K2687" s="10" t="str">
        <f>IF(Q1_2025[[#This Row],[Artikelprijs]]&lt;&gt;"",IF(Q1_2025[[#This Row],[Stuksprijs]]=Q1_2025[[#This Row],[Artikelprijs]],"Prijs gelijk","Prijs wijkt af"),"")</f>
        <v/>
      </c>
      <c r="L2687" s="10"/>
      <c r="N2687" s="10">
        <f>IF(Q1_2025[[#This Row],[Prijstype]]="Artikelprijs",Q1_2025[[#This Row],[Artikelprijs]],Q1_2025[[#This Row],[Stuksprijs]])</f>
        <v>12.75</v>
      </c>
      <c r="O2687" s="10">
        <f>IF(Q1_2025[[#This Row],[Prijstype]]="Artikelprijs",Q1_2025[[#This Row],[Artikelprijs]] * Q1_2025[[#This Row],[Besteld]],Q1_2025[[#This Row],[Brutobedrag]])</f>
        <v>51</v>
      </c>
      <c r="P2687" s="10">
        <f>IF(Q1_2025[[#This Row],[Prijstype]] = "Artikelprijs",Q1_2025[[#This Row],[Brutobedrag 2]]*(100-Q1_2025[[#This Row],[Relatiekorting percentage]])/100,Q1_2025[[#This Row],[Bruto - Rel.korting]])</f>
        <v>40.799999999999997</v>
      </c>
    </row>
    <row r="2688" spans="1:16" x14ac:dyDescent="0.3">
      <c r="A2688" t="s">
        <v>343</v>
      </c>
      <c r="B2688">
        <v>3001101</v>
      </c>
      <c r="C2688" t="s">
        <v>387</v>
      </c>
      <c r="D2688">
        <v>4</v>
      </c>
      <c r="E2688" s="10">
        <v>13</v>
      </c>
      <c r="F2688" s="10">
        <v>0</v>
      </c>
      <c r="G2688" s="10">
        <v>0</v>
      </c>
      <c r="H2688">
        <v>30</v>
      </c>
      <c r="I2688" s="10" t="str">
        <f>_xlfn.XLOOKUP(Q1_2025[[#This Row],[Artikelnr]],Artikel_prijzen[Artnr],Artikel_prijzen[Groep],"")</f>
        <v/>
      </c>
      <c r="J2688" s="10" t="str">
        <f>_xlfn.XLOOKUP(Q1_2025[[#This Row],[Artikelnr]],Artikel_prijzen[Artnr],Artikel_prijzen[Prijs 2025],"")</f>
        <v/>
      </c>
      <c r="K2688" s="10" t="str">
        <f>IF(Q1_2025[[#This Row],[Artikelprijs]]&lt;&gt;"",IF(Q1_2025[[#This Row],[Stuksprijs]]=Q1_2025[[#This Row],[Artikelprijs]],"Prijs gelijk","Prijs wijkt af"),"")</f>
        <v/>
      </c>
      <c r="L2688" s="10"/>
      <c r="N2688" s="10">
        <f>IF(Q1_2025[[#This Row],[Prijstype]]="Artikelprijs",Q1_2025[[#This Row],[Artikelprijs]],Q1_2025[[#This Row],[Stuksprijs]])</f>
        <v>13</v>
      </c>
      <c r="O2688" s="10">
        <f>IF(Q1_2025[[#This Row],[Prijstype]]="Artikelprijs",Q1_2025[[#This Row],[Artikelprijs]] * Q1_2025[[#This Row],[Besteld]],Q1_2025[[#This Row],[Brutobedrag]])</f>
        <v>0</v>
      </c>
      <c r="P2688" s="10">
        <f>IF(Q1_2025[[#This Row],[Prijstype]] = "Artikelprijs",Q1_2025[[#This Row],[Brutobedrag 2]]*(100-Q1_2025[[#This Row],[Relatiekorting percentage]])/100,Q1_2025[[#This Row],[Bruto - Rel.korting]])</f>
        <v>0</v>
      </c>
    </row>
    <row r="2689" spans="1:16" x14ac:dyDescent="0.3">
      <c r="A2689" t="s">
        <v>343</v>
      </c>
      <c r="B2689">
        <v>5021004</v>
      </c>
      <c r="C2689" t="s">
        <v>386</v>
      </c>
      <c r="D2689">
        <v>1</v>
      </c>
      <c r="E2689" s="10">
        <v>394.94</v>
      </c>
      <c r="F2689" s="10">
        <v>394.94</v>
      </c>
      <c r="G2689" s="10">
        <v>315.95</v>
      </c>
      <c r="H2689">
        <v>20</v>
      </c>
      <c r="I2689" s="10" t="str">
        <f>_xlfn.XLOOKUP(Q1_2025[[#This Row],[Artikelnr]],Artikel_prijzen[Artnr],Artikel_prijzen[Groep],"")</f>
        <v>Elektra</v>
      </c>
      <c r="J2689" s="10">
        <f>_xlfn.XLOOKUP(Q1_2025[[#This Row],[Artikelnr]],Artikel_prijzen[Artnr],Artikel_prijzen[Prijs 2025],"")</f>
        <v>329.6</v>
      </c>
      <c r="K2689" s="10" t="str">
        <f>IF(Q1_2025[[#This Row],[Artikelprijs]]&lt;&gt;"",IF(Q1_2025[[#This Row],[Stuksprijs]]=Q1_2025[[#This Row],[Artikelprijs]],"Prijs gelijk","Prijs wijkt af"),"")</f>
        <v>Prijs wijkt af</v>
      </c>
      <c r="L2689" s="10"/>
      <c r="M2689" t="s">
        <v>536</v>
      </c>
      <c r="N2689" s="10">
        <f>IF(Q1_2025[[#This Row],[Prijstype]]="Artikelprijs",Q1_2025[[#This Row],[Artikelprijs]],Q1_2025[[#This Row],[Stuksprijs]])</f>
        <v>329.6</v>
      </c>
      <c r="O2689" s="10">
        <f>IF(Q1_2025[[#This Row],[Prijstype]]="Artikelprijs",Q1_2025[[#This Row],[Artikelprijs]] * Q1_2025[[#This Row],[Besteld]],Q1_2025[[#This Row],[Brutobedrag]])</f>
        <v>329.6</v>
      </c>
      <c r="P2689" s="10">
        <f>IF(Q1_2025[[#This Row],[Prijstype]] = "Artikelprijs",Q1_2025[[#This Row],[Brutobedrag 2]]*(100-Q1_2025[[#This Row],[Relatiekorting percentage]])/100,Q1_2025[[#This Row],[Bruto - Rel.korting]])</f>
        <v>263.68</v>
      </c>
    </row>
    <row r="2690" spans="1:16" x14ac:dyDescent="0.3">
      <c r="A2690" t="s">
        <v>343</v>
      </c>
      <c r="B2690">
        <v>5022012</v>
      </c>
      <c r="C2690" t="s">
        <v>273</v>
      </c>
      <c r="D2690">
        <v>4</v>
      </c>
      <c r="E2690" s="10">
        <v>12.75</v>
      </c>
      <c r="F2690" s="10">
        <v>51</v>
      </c>
      <c r="G2690" s="10">
        <v>40.799999999999997</v>
      </c>
      <c r="H2690">
        <v>20</v>
      </c>
      <c r="I2690" s="10" t="str">
        <f>_xlfn.XLOOKUP(Q1_2025[[#This Row],[Artikelnr]],Artikel_prijzen[Artnr],Artikel_prijzen[Groep],"")</f>
        <v/>
      </c>
      <c r="J2690" s="10" t="str">
        <f>_xlfn.XLOOKUP(Q1_2025[[#This Row],[Artikelnr]],Artikel_prijzen[Artnr],Artikel_prijzen[Prijs 2025],"")</f>
        <v/>
      </c>
      <c r="K2690" s="10" t="str">
        <f>IF(Q1_2025[[#This Row],[Artikelprijs]]&lt;&gt;"",IF(Q1_2025[[#This Row],[Stuksprijs]]=Q1_2025[[#This Row],[Artikelprijs]],"Prijs gelijk","Prijs wijkt af"),"")</f>
        <v/>
      </c>
      <c r="L2690" s="10"/>
      <c r="N2690" s="10">
        <f>IF(Q1_2025[[#This Row],[Prijstype]]="Artikelprijs",Q1_2025[[#This Row],[Artikelprijs]],Q1_2025[[#This Row],[Stuksprijs]])</f>
        <v>12.75</v>
      </c>
      <c r="O2690" s="10">
        <f>IF(Q1_2025[[#This Row],[Prijstype]]="Artikelprijs",Q1_2025[[#This Row],[Artikelprijs]] * Q1_2025[[#This Row],[Besteld]],Q1_2025[[#This Row],[Brutobedrag]])</f>
        <v>51</v>
      </c>
      <c r="P2690" s="10">
        <f>IF(Q1_2025[[#This Row],[Prijstype]] = "Artikelprijs",Q1_2025[[#This Row],[Brutobedrag 2]]*(100-Q1_2025[[#This Row],[Relatiekorting percentage]])/100,Q1_2025[[#This Row],[Bruto - Rel.korting]])</f>
        <v>40.799999999999997</v>
      </c>
    </row>
    <row r="2691" spans="1:16" x14ac:dyDescent="0.3">
      <c r="A2691" t="s">
        <v>343</v>
      </c>
      <c r="B2691">
        <v>3001101</v>
      </c>
      <c r="C2691" t="s">
        <v>387</v>
      </c>
      <c r="D2691">
        <v>4</v>
      </c>
      <c r="E2691" s="10">
        <v>13</v>
      </c>
      <c r="F2691" s="10">
        <v>0</v>
      </c>
      <c r="G2691" s="10">
        <v>0</v>
      </c>
      <c r="H2691">
        <v>30</v>
      </c>
      <c r="I2691" s="10" t="str">
        <f>_xlfn.XLOOKUP(Q1_2025[[#This Row],[Artikelnr]],Artikel_prijzen[Artnr],Artikel_prijzen[Groep],"")</f>
        <v/>
      </c>
      <c r="J2691" s="10" t="str">
        <f>_xlfn.XLOOKUP(Q1_2025[[#This Row],[Artikelnr]],Artikel_prijzen[Artnr],Artikel_prijzen[Prijs 2025],"")</f>
        <v/>
      </c>
      <c r="K2691" s="10" t="str">
        <f>IF(Q1_2025[[#This Row],[Artikelprijs]]&lt;&gt;"",IF(Q1_2025[[#This Row],[Stuksprijs]]=Q1_2025[[#This Row],[Artikelprijs]],"Prijs gelijk","Prijs wijkt af"),"")</f>
        <v/>
      </c>
      <c r="L2691" s="10"/>
      <c r="N2691" s="10">
        <f>IF(Q1_2025[[#This Row],[Prijstype]]="Artikelprijs",Q1_2025[[#This Row],[Artikelprijs]],Q1_2025[[#This Row],[Stuksprijs]])</f>
        <v>13</v>
      </c>
      <c r="O2691" s="10">
        <f>IF(Q1_2025[[#This Row],[Prijstype]]="Artikelprijs",Q1_2025[[#This Row],[Artikelprijs]] * Q1_2025[[#This Row],[Besteld]],Q1_2025[[#This Row],[Brutobedrag]])</f>
        <v>0</v>
      </c>
      <c r="P2691" s="10">
        <f>IF(Q1_2025[[#This Row],[Prijstype]] = "Artikelprijs",Q1_2025[[#This Row],[Brutobedrag 2]]*(100-Q1_2025[[#This Row],[Relatiekorting percentage]])/100,Q1_2025[[#This Row],[Bruto - Rel.korting]])</f>
        <v>0</v>
      </c>
    </row>
    <row r="2692" spans="1:16" x14ac:dyDescent="0.3">
      <c r="A2692" t="s">
        <v>343</v>
      </c>
      <c r="B2692">
        <v>5010016</v>
      </c>
      <c r="C2692" t="s">
        <v>200</v>
      </c>
      <c r="D2692">
        <v>6</v>
      </c>
      <c r="E2692" s="10">
        <v>48.93</v>
      </c>
      <c r="F2692" s="10">
        <v>293.58</v>
      </c>
      <c r="G2692" s="10">
        <v>220.18</v>
      </c>
      <c r="H2692">
        <v>25</v>
      </c>
      <c r="I2692" s="10" t="str">
        <f>_xlfn.XLOOKUP(Q1_2025[[#This Row],[Artikelnr]],Artikel_prijzen[Artnr],Artikel_prijzen[Groep],"")</f>
        <v/>
      </c>
      <c r="J2692" s="10" t="str">
        <f>_xlfn.XLOOKUP(Q1_2025[[#This Row],[Artikelnr]],Artikel_prijzen[Artnr],Artikel_prijzen[Prijs 2025],"")</f>
        <v/>
      </c>
      <c r="K2692" s="10" t="str">
        <f>IF(Q1_2025[[#This Row],[Artikelprijs]]&lt;&gt;"",IF(Q1_2025[[#This Row],[Stuksprijs]]=Q1_2025[[#This Row],[Artikelprijs]],"Prijs gelijk","Prijs wijkt af"),"")</f>
        <v/>
      </c>
      <c r="L2692" s="10"/>
      <c r="N2692" s="10">
        <f>IF(Q1_2025[[#This Row],[Prijstype]]="Artikelprijs",Q1_2025[[#This Row],[Artikelprijs]],Q1_2025[[#This Row],[Stuksprijs]])</f>
        <v>48.93</v>
      </c>
      <c r="O2692" s="10">
        <f>IF(Q1_2025[[#This Row],[Prijstype]]="Artikelprijs",Q1_2025[[#This Row],[Artikelprijs]] * Q1_2025[[#This Row],[Besteld]],Q1_2025[[#This Row],[Brutobedrag]])</f>
        <v>293.58</v>
      </c>
      <c r="P2692" s="10">
        <f>IF(Q1_2025[[#This Row],[Prijstype]] = "Artikelprijs",Q1_2025[[#This Row],[Brutobedrag 2]]*(100-Q1_2025[[#This Row],[Relatiekorting percentage]])/100,Q1_2025[[#This Row],[Bruto - Rel.korting]])</f>
        <v>220.18</v>
      </c>
    </row>
    <row r="2693" spans="1:16" x14ac:dyDescent="0.3">
      <c r="A2693" t="s">
        <v>343</v>
      </c>
      <c r="B2693">
        <v>5021034</v>
      </c>
      <c r="C2693" t="s">
        <v>276</v>
      </c>
      <c r="D2693">
        <v>1</v>
      </c>
      <c r="E2693" s="10">
        <v>185.4</v>
      </c>
      <c r="F2693" s="10">
        <v>185.4</v>
      </c>
      <c r="G2693" s="10">
        <v>148.32</v>
      </c>
      <c r="H2693">
        <v>20</v>
      </c>
      <c r="I2693" s="10" t="str">
        <f>_xlfn.XLOOKUP(Q1_2025[[#This Row],[Artikelnr]],Artikel_prijzen[Artnr],Artikel_prijzen[Groep],"")</f>
        <v>Elektra</v>
      </c>
      <c r="J2693" s="10">
        <f>_xlfn.XLOOKUP(Q1_2025[[#This Row],[Artikelnr]],Artikel_prijzen[Artnr],Artikel_prijzen[Prijs 2025],"")</f>
        <v>106.8625</v>
      </c>
      <c r="K2693" s="10" t="str">
        <f>IF(Q1_2025[[#This Row],[Artikelprijs]]&lt;&gt;"",IF(Q1_2025[[#This Row],[Stuksprijs]]=Q1_2025[[#This Row],[Artikelprijs]],"Prijs gelijk","Prijs wijkt af"),"")</f>
        <v>Prijs wijkt af</v>
      </c>
      <c r="L2693" s="10"/>
      <c r="M2693" t="s">
        <v>536</v>
      </c>
      <c r="N2693" s="10">
        <f>IF(Q1_2025[[#This Row],[Prijstype]]="Artikelprijs",Q1_2025[[#This Row],[Artikelprijs]],Q1_2025[[#This Row],[Stuksprijs]])</f>
        <v>106.8625</v>
      </c>
      <c r="O2693" s="10">
        <f>IF(Q1_2025[[#This Row],[Prijstype]]="Artikelprijs",Q1_2025[[#This Row],[Artikelprijs]] * Q1_2025[[#This Row],[Besteld]],Q1_2025[[#This Row],[Brutobedrag]])</f>
        <v>106.8625</v>
      </c>
      <c r="P2693" s="10">
        <f>IF(Q1_2025[[#This Row],[Prijstype]] = "Artikelprijs",Q1_2025[[#This Row],[Brutobedrag 2]]*(100-Q1_2025[[#This Row],[Relatiekorting percentage]])/100,Q1_2025[[#This Row],[Bruto - Rel.korting]])</f>
        <v>85.49</v>
      </c>
    </row>
    <row r="2694" spans="1:16" x14ac:dyDescent="0.3">
      <c r="A2694" t="s">
        <v>343</v>
      </c>
      <c r="B2694">
        <v>5022012</v>
      </c>
      <c r="C2694" t="s">
        <v>273</v>
      </c>
      <c r="D2694">
        <v>2</v>
      </c>
      <c r="E2694" s="10">
        <v>12.75</v>
      </c>
      <c r="F2694" s="10">
        <v>25.5</v>
      </c>
      <c r="G2694" s="10">
        <v>20.399999999999999</v>
      </c>
      <c r="H2694">
        <v>20</v>
      </c>
      <c r="I2694" s="10" t="str">
        <f>_xlfn.XLOOKUP(Q1_2025[[#This Row],[Artikelnr]],Artikel_prijzen[Artnr],Artikel_prijzen[Groep],"")</f>
        <v/>
      </c>
      <c r="J2694" s="10" t="str">
        <f>_xlfn.XLOOKUP(Q1_2025[[#This Row],[Artikelnr]],Artikel_prijzen[Artnr],Artikel_prijzen[Prijs 2025],"")</f>
        <v/>
      </c>
      <c r="K2694" s="10" t="str">
        <f>IF(Q1_2025[[#This Row],[Artikelprijs]]&lt;&gt;"",IF(Q1_2025[[#This Row],[Stuksprijs]]=Q1_2025[[#This Row],[Artikelprijs]],"Prijs gelijk","Prijs wijkt af"),"")</f>
        <v/>
      </c>
      <c r="L2694" s="10"/>
      <c r="N2694" s="10">
        <f>IF(Q1_2025[[#This Row],[Prijstype]]="Artikelprijs",Q1_2025[[#This Row],[Artikelprijs]],Q1_2025[[#This Row],[Stuksprijs]])</f>
        <v>12.75</v>
      </c>
      <c r="O2694" s="10">
        <f>IF(Q1_2025[[#This Row],[Prijstype]]="Artikelprijs",Q1_2025[[#This Row],[Artikelprijs]] * Q1_2025[[#This Row],[Besteld]],Q1_2025[[#This Row],[Brutobedrag]])</f>
        <v>25.5</v>
      </c>
      <c r="P2694" s="10">
        <f>IF(Q1_2025[[#This Row],[Prijstype]] = "Artikelprijs",Q1_2025[[#This Row],[Brutobedrag 2]]*(100-Q1_2025[[#This Row],[Relatiekorting percentage]])/100,Q1_2025[[#This Row],[Bruto - Rel.korting]])</f>
        <v>20.399999999999999</v>
      </c>
    </row>
    <row r="2695" spans="1:16" x14ac:dyDescent="0.3">
      <c r="A2695" t="s">
        <v>343</v>
      </c>
      <c r="B2695">
        <v>5030234</v>
      </c>
      <c r="C2695" t="s">
        <v>155</v>
      </c>
      <c r="D2695">
        <v>2</v>
      </c>
      <c r="E2695" s="10">
        <v>180.25</v>
      </c>
      <c r="F2695" s="10">
        <v>360.5</v>
      </c>
      <c r="G2695" s="10">
        <v>252.35</v>
      </c>
      <c r="H2695">
        <v>30</v>
      </c>
      <c r="I2695" s="10" t="str">
        <f>_xlfn.XLOOKUP(Q1_2025[[#This Row],[Artikelnr]],Artikel_prijzen[Artnr],Artikel_prijzen[Groep],"")</f>
        <v>Rigging</v>
      </c>
      <c r="J2695" s="10">
        <f>_xlfn.XLOOKUP(Q1_2025[[#This Row],[Artikelnr]],Artikel_prijzen[Artnr],Artikel_prijzen[Prijs 2025],"")</f>
        <v>175</v>
      </c>
      <c r="K2695" s="10" t="str">
        <f>IF(Q1_2025[[#This Row],[Artikelprijs]]&lt;&gt;"",IF(Q1_2025[[#This Row],[Stuksprijs]]=Q1_2025[[#This Row],[Artikelprijs]],"Prijs gelijk","Prijs wijkt af"),"")</f>
        <v>Prijs wijkt af</v>
      </c>
      <c r="L2695" s="10"/>
      <c r="M2695" t="s">
        <v>536</v>
      </c>
      <c r="N2695" s="10">
        <f>IF(Q1_2025[[#This Row],[Prijstype]]="Artikelprijs",Q1_2025[[#This Row],[Artikelprijs]],Q1_2025[[#This Row],[Stuksprijs]])</f>
        <v>175</v>
      </c>
      <c r="O2695" s="10">
        <f>IF(Q1_2025[[#This Row],[Prijstype]]="Artikelprijs",Q1_2025[[#This Row],[Artikelprijs]] * Q1_2025[[#This Row],[Besteld]],Q1_2025[[#This Row],[Brutobedrag]])</f>
        <v>350</v>
      </c>
      <c r="P2695" s="10">
        <f>IF(Q1_2025[[#This Row],[Prijstype]] = "Artikelprijs",Q1_2025[[#This Row],[Brutobedrag 2]]*(100-Q1_2025[[#This Row],[Relatiekorting percentage]])/100,Q1_2025[[#This Row],[Bruto - Rel.korting]])</f>
        <v>245</v>
      </c>
    </row>
    <row r="2696" spans="1:16" x14ac:dyDescent="0.3">
      <c r="A2696" t="s">
        <v>343</v>
      </c>
      <c r="B2696">
        <v>5021030</v>
      </c>
      <c r="C2696" t="s">
        <v>276</v>
      </c>
      <c r="D2696">
        <v>4</v>
      </c>
      <c r="E2696" s="10">
        <v>175</v>
      </c>
      <c r="F2696" s="10">
        <v>700</v>
      </c>
      <c r="G2696" s="10">
        <v>560</v>
      </c>
      <c r="H2696">
        <v>20</v>
      </c>
      <c r="I2696" s="10" t="str">
        <f>_xlfn.XLOOKUP(Q1_2025[[#This Row],[Artikelnr]],Artikel_prijzen[Artnr],Artikel_prijzen[Groep],"")</f>
        <v>Elektra</v>
      </c>
      <c r="J2696" s="10">
        <f>_xlfn.XLOOKUP(Q1_2025[[#This Row],[Artikelnr]],Artikel_prijzen[Artnr],Artikel_prijzen[Prijs 2025],"")</f>
        <v>106.8625</v>
      </c>
      <c r="K2696" s="10" t="str">
        <f>IF(Q1_2025[[#This Row],[Artikelprijs]]&lt;&gt;"",IF(Q1_2025[[#This Row],[Stuksprijs]]=Q1_2025[[#This Row],[Artikelprijs]],"Prijs gelijk","Prijs wijkt af"),"")</f>
        <v>Prijs wijkt af</v>
      </c>
      <c r="L2696" s="10"/>
      <c r="M2696" t="s">
        <v>536</v>
      </c>
      <c r="N2696" s="10">
        <f>IF(Q1_2025[[#This Row],[Prijstype]]="Artikelprijs",Q1_2025[[#This Row],[Artikelprijs]],Q1_2025[[#This Row],[Stuksprijs]])</f>
        <v>106.8625</v>
      </c>
      <c r="O2696" s="10">
        <f>IF(Q1_2025[[#This Row],[Prijstype]]="Artikelprijs",Q1_2025[[#This Row],[Artikelprijs]] * Q1_2025[[#This Row],[Besteld]],Q1_2025[[#This Row],[Brutobedrag]])</f>
        <v>427.45</v>
      </c>
      <c r="P2696" s="10">
        <f>IF(Q1_2025[[#This Row],[Prijstype]] = "Artikelprijs",Q1_2025[[#This Row],[Brutobedrag 2]]*(100-Q1_2025[[#This Row],[Relatiekorting percentage]])/100,Q1_2025[[#This Row],[Bruto - Rel.korting]])</f>
        <v>341.96</v>
      </c>
    </row>
    <row r="2697" spans="1:16" x14ac:dyDescent="0.3">
      <c r="A2697" t="s">
        <v>343</v>
      </c>
      <c r="B2697">
        <v>5020001</v>
      </c>
      <c r="C2697" t="s">
        <v>46</v>
      </c>
      <c r="D2697">
        <v>12</v>
      </c>
      <c r="E2697" s="10">
        <v>29.35</v>
      </c>
      <c r="F2697" s="10">
        <v>352.2</v>
      </c>
      <c r="G2697" s="10">
        <v>264.14999999999998</v>
      </c>
      <c r="H2697">
        <v>25</v>
      </c>
      <c r="I2697" s="10" t="str">
        <f>_xlfn.XLOOKUP(Q1_2025[[#This Row],[Artikelnr]],Artikel_prijzen[Artnr],Artikel_prijzen[Groep],"")</f>
        <v/>
      </c>
      <c r="J2697" s="10" t="str">
        <f>_xlfn.XLOOKUP(Q1_2025[[#This Row],[Artikelnr]],Artikel_prijzen[Artnr],Artikel_prijzen[Prijs 2025],"")</f>
        <v/>
      </c>
      <c r="K2697" s="10" t="str">
        <f>IF(Q1_2025[[#This Row],[Artikelprijs]]&lt;&gt;"",IF(Q1_2025[[#This Row],[Stuksprijs]]=Q1_2025[[#This Row],[Artikelprijs]],"Prijs gelijk","Prijs wijkt af"),"")</f>
        <v/>
      </c>
      <c r="L2697" s="10"/>
      <c r="N2697" s="10">
        <f>IF(Q1_2025[[#This Row],[Prijstype]]="Artikelprijs",Q1_2025[[#This Row],[Artikelprijs]],Q1_2025[[#This Row],[Stuksprijs]])</f>
        <v>29.35</v>
      </c>
      <c r="O2697" s="10">
        <f>IF(Q1_2025[[#This Row],[Prijstype]]="Artikelprijs",Q1_2025[[#This Row],[Artikelprijs]] * Q1_2025[[#This Row],[Besteld]],Q1_2025[[#This Row],[Brutobedrag]])</f>
        <v>352.2</v>
      </c>
      <c r="P2697" s="10">
        <f>IF(Q1_2025[[#This Row],[Prijstype]] = "Artikelprijs",Q1_2025[[#This Row],[Brutobedrag 2]]*(100-Q1_2025[[#This Row],[Relatiekorting percentage]])/100,Q1_2025[[#This Row],[Bruto - Rel.korting]])</f>
        <v>264.14999999999998</v>
      </c>
    </row>
    <row r="2698" spans="1:16" x14ac:dyDescent="0.3">
      <c r="A2698" t="s">
        <v>343</v>
      </c>
      <c r="B2698">
        <v>5010001</v>
      </c>
      <c r="C2698" t="s">
        <v>388</v>
      </c>
      <c r="D2698">
        <v>24</v>
      </c>
      <c r="E2698" s="10">
        <v>43.75</v>
      </c>
      <c r="F2698" s="10">
        <v>1050</v>
      </c>
      <c r="G2698" s="10">
        <v>735</v>
      </c>
      <c r="H2698">
        <v>30</v>
      </c>
      <c r="I2698" s="10" t="str">
        <f>_xlfn.XLOOKUP(Q1_2025[[#This Row],[Artikelnr]],Artikel_prijzen[Artnr],Artikel_prijzen[Groep],"")</f>
        <v/>
      </c>
      <c r="J2698" s="10" t="str">
        <f>_xlfn.XLOOKUP(Q1_2025[[#This Row],[Artikelnr]],Artikel_prijzen[Artnr],Artikel_prijzen[Prijs 2025],"")</f>
        <v/>
      </c>
      <c r="K2698" s="10" t="str">
        <f>IF(Q1_2025[[#This Row],[Artikelprijs]]&lt;&gt;"",IF(Q1_2025[[#This Row],[Stuksprijs]]=Q1_2025[[#This Row],[Artikelprijs]],"Prijs gelijk","Prijs wijkt af"),"")</f>
        <v/>
      </c>
      <c r="L2698" s="10"/>
      <c r="N2698" s="10">
        <f>IF(Q1_2025[[#This Row],[Prijstype]]="Artikelprijs",Q1_2025[[#This Row],[Artikelprijs]],Q1_2025[[#This Row],[Stuksprijs]])</f>
        <v>43.75</v>
      </c>
      <c r="O2698" s="10">
        <f>IF(Q1_2025[[#This Row],[Prijstype]]="Artikelprijs",Q1_2025[[#This Row],[Artikelprijs]] * Q1_2025[[#This Row],[Besteld]],Q1_2025[[#This Row],[Brutobedrag]])</f>
        <v>1050</v>
      </c>
      <c r="P2698" s="10">
        <f>IF(Q1_2025[[#This Row],[Prijstype]] = "Artikelprijs",Q1_2025[[#This Row],[Brutobedrag 2]]*(100-Q1_2025[[#This Row],[Relatiekorting percentage]])/100,Q1_2025[[#This Row],[Bruto - Rel.korting]])</f>
        <v>735</v>
      </c>
    </row>
    <row r="2699" spans="1:16" x14ac:dyDescent="0.3">
      <c r="A2699" t="s">
        <v>343</v>
      </c>
      <c r="B2699">
        <v>3002018</v>
      </c>
      <c r="C2699" t="s">
        <v>351</v>
      </c>
      <c r="D2699">
        <v>4</v>
      </c>
      <c r="E2699" s="10">
        <v>62.46</v>
      </c>
      <c r="F2699" s="10">
        <v>0</v>
      </c>
      <c r="G2699" s="10">
        <v>0</v>
      </c>
      <c r="H2699">
        <v>30</v>
      </c>
      <c r="I2699" s="10" t="str">
        <f>_xlfn.XLOOKUP(Q1_2025[[#This Row],[Artikelnr]],Artikel_prijzen[Artnr],Artikel_prijzen[Groep],"")</f>
        <v/>
      </c>
      <c r="J2699" s="10" t="str">
        <f>_xlfn.XLOOKUP(Q1_2025[[#This Row],[Artikelnr]],Artikel_prijzen[Artnr],Artikel_prijzen[Prijs 2025],"")</f>
        <v/>
      </c>
      <c r="K2699" s="10" t="str">
        <f>IF(Q1_2025[[#This Row],[Artikelprijs]]&lt;&gt;"",IF(Q1_2025[[#This Row],[Stuksprijs]]=Q1_2025[[#This Row],[Artikelprijs]],"Prijs gelijk","Prijs wijkt af"),"")</f>
        <v/>
      </c>
      <c r="L2699" s="10"/>
      <c r="N2699" s="10">
        <f>IF(Q1_2025[[#This Row],[Prijstype]]="Artikelprijs",Q1_2025[[#This Row],[Artikelprijs]],Q1_2025[[#This Row],[Stuksprijs]])</f>
        <v>62.46</v>
      </c>
      <c r="O2699" s="10">
        <f>IF(Q1_2025[[#This Row],[Prijstype]]="Artikelprijs",Q1_2025[[#This Row],[Artikelprijs]] * Q1_2025[[#This Row],[Besteld]],Q1_2025[[#This Row],[Brutobedrag]])</f>
        <v>0</v>
      </c>
      <c r="P2699" s="10">
        <f>IF(Q1_2025[[#This Row],[Prijstype]] = "Artikelprijs",Q1_2025[[#This Row],[Brutobedrag 2]]*(100-Q1_2025[[#This Row],[Relatiekorting percentage]])/100,Q1_2025[[#This Row],[Bruto - Rel.korting]])</f>
        <v>0</v>
      </c>
    </row>
    <row r="2700" spans="1:16" x14ac:dyDescent="0.3">
      <c r="A2700" t="s">
        <v>343</v>
      </c>
      <c r="B2700">
        <v>3001045</v>
      </c>
      <c r="C2700" t="s">
        <v>71</v>
      </c>
      <c r="D2700">
        <v>15</v>
      </c>
      <c r="E2700" s="10">
        <v>5</v>
      </c>
      <c r="F2700" s="10">
        <v>0</v>
      </c>
      <c r="G2700" s="10">
        <v>0</v>
      </c>
      <c r="H2700">
        <v>30</v>
      </c>
      <c r="I2700" s="10" t="str">
        <f>_xlfn.XLOOKUP(Q1_2025[[#This Row],[Artikelnr]],Artikel_prijzen[Artnr],Artikel_prijzen[Groep],"")</f>
        <v/>
      </c>
      <c r="J2700" s="10" t="str">
        <f>_xlfn.XLOOKUP(Q1_2025[[#This Row],[Artikelnr]],Artikel_prijzen[Artnr],Artikel_prijzen[Prijs 2025],"")</f>
        <v/>
      </c>
      <c r="K2700" s="10" t="str">
        <f>IF(Q1_2025[[#This Row],[Artikelprijs]]&lt;&gt;"",IF(Q1_2025[[#This Row],[Stuksprijs]]=Q1_2025[[#This Row],[Artikelprijs]],"Prijs gelijk","Prijs wijkt af"),"")</f>
        <v/>
      </c>
      <c r="L2700" s="10"/>
      <c r="N2700" s="10">
        <f>IF(Q1_2025[[#This Row],[Prijstype]]="Artikelprijs",Q1_2025[[#This Row],[Artikelprijs]],Q1_2025[[#This Row],[Stuksprijs]])</f>
        <v>5</v>
      </c>
      <c r="O2700" s="10">
        <f>IF(Q1_2025[[#This Row],[Prijstype]]="Artikelprijs",Q1_2025[[#This Row],[Artikelprijs]] * Q1_2025[[#This Row],[Besteld]],Q1_2025[[#This Row],[Brutobedrag]])</f>
        <v>0</v>
      </c>
      <c r="P2700" s="10">
        <f>IF(Q1_2025[[#This Row],[Prijstype]] = "Artikelprijs",Q1_2025[[#This Row],[Brutobedrag 2]]*(100-Q1_2025[[#This Row],[Relatiekorting percentage]])/100,Q1_2025[[#This Row],[Bruto - Rel.korting]])</f>
        <v>0</v>
      </c>
    </row>
    <row r="2701" spans="1:16" x14ac:dyDescent="0.3">
      <c r="A2701" t="s">
        <v>343</v>
      </c>
      <c r="B2701">
        <v>3001046</v>
      </c>
      <c r="C2701" t="s">
        <v>61</v>
      </c>
      <c r="D2701">
        <v>35</v>
      </c>
      <c r="E2701" s="10">
        <v>3.5</v>
      </c>
      <c r="F2701" s="10">
        <v>0</v>
      </c>
      <c r="G2701" s="10">
        <v>0</v>
      </c>
      <c r="H2701">
        <v>30</v>
      </c>
      <c r="I2701" s="10" t="str">
        <f>_xlfn.XLOOKUP(Q1_2025[[#This Row],[Artikelnr]],Artikel_prijzen[Artnr],Artikel_prijzen[Groep],"")</f>
        <v/>
      </c>
      <c r="J2701" s="10" t="str">
        <f>_xlfn.XLOOKUP(Q1_2025[[#This Row],[Artikelnr]],Artikel_prijzen[Artnr],Artikel_prijzen[Prijs 2025],"")</f>
        <v/>
      </c>
      <c r="K2701" s="10" t="str">
        <f>IF(Q1_2025[[#This Row],[Artikelprijs]]&lt;&gt;"",IF(Q1_2025[[#This Row],[Stuksprijs]]=Q1_2025[[#This Row],[Artikelprijs]],"Prijs gelijk","Prijs wijkt af"),"")</f>
        <v/>
      </c>
      <c r="L2701" s="10"/>
      <c r="N2701" s="10">
        <f>IF(Q1_2025[[#This Row],[Prijstype]]="Artikelprijs",Q1_2025[[#This Row],[Artikelprijs]],Q1_2025[[#This Row],[Stuksprijs]])</f>
        <v>3.5</v>
      </c>
      <c r="O2701" s="10">
        <f>IF(Q1_2025[[#This Row],[Prijstype]]="Artikelprijs",Q1_2025[[#This Row],[Artikelprijs]] * Q1_2025[[#This Row],[Besteld]],Q1_2025[[#This Row],[Brutobedrag]])</f>
        <v>0</v>
      </c>
      <c r="P2701" s="10">
        <f>IF(Q1_2025[[#This Row],[Prijstype]] = "Artikelprijs",Q1_2025[[#This Row],[Brutobedrag 2]]*(100-Q1_2025[[#This Row],[Relatiekorting percentage]])/100,Q1_2025[[#This Row],[Bruto - Rel.korting]])</f>
        <v>0</v>
      </c>
    </row>
    <row r="2702" spans="1:16" x14ac:dyDescent="0.3">
      <c r="A2702" t="s">
        <v>343</v>
      </c>
      <c r="B2702">
        <v>3001035</v>
      </c>
      <c r="C2702" t="s">
        <v>62</v>
      </c>
      <c r="D2702">
        <v>15</v>
      </c>
      <c r="E2702" s="10">
        <v>2</v>
      </c>
      <c r="F2702" s="10">
        <v>0</v>
      </c>
      <c r="G2702" s="10">
        <v>0</v>
      </c>
      <c r="H2702">
        <v>30</v>
      </c>
      <c r="I2702" s="10" t="str">
        <f>_xlfn.XLOOKUP(Q1_2025[[#This Row],[Artikelnr]],Artikel_prijzen[Artnr],Artikel_prijzen[Groep],"")</f>
        <v/>
      </c>
      <c r="J2702" s="10" t="str">
        <f>_xlfn.XLOOKUP(Q1_2025[[#This Row],[Artikelnr]],Artikel_prijzen[Artnr],Artikel_prijzen[Prijs 2025],"")</f>
        <v/>
      </c>
      <c r="K2702" s="10" t="str">
        <f>IF(Q1_2025[[#This Row],[Artikelprijs]]&lt;&gt;"",IF(Q1_2025[[#This Row],[Stuksprijs]]=Q1_2025[[#This Row],[Artikelprijs]],"Prijs gelijk","Prijs wijkt af"),"")</f>
        <v/>
      </c>
      <c r="L2702" s="10"/>
      <c r="N2702" s="10">
        <f>IF(Q1_2025[[#This Row],[Prijstype]]="Artikelprijs",Q1_2025[[#This Row],[Artikelprijs]],Q1_2025[[#This Row],[Stuksprijs]])</f>
        <v>2</v>
      </c>
      <c r="O2702" s="10">
        <f>IF(Q1_2025[[#This Row],[Prijstype]]="Artikelprijs",Q1_2025[[#This Row],[Artikelprijs]] * Q1_2025[[#This Row],[Besteld]],Q1_2025[[#This Row],[Brutobedrag]])</f>
        <v>0</v>
      </c>
      <c r="P2702" s="10">
        <f>IF(Q1_2025[[#This Row],[Prijstype]] = "Artikelprijs",Q1_2025[[#This Row],[Brutobedrag 2]]*(100-Q1_2025[[#This Row],[Relatiekorting percentage]])/100,Q1_2025[[#This Row],[Bruto - Rel.korting]])</f>
        <v>0</v>
      </c>
    </row>
    <row r="2703" spans="1:16" x14ac:dyDescent="0.3">
      <c r="A2703" t="s">
        <v>343</v>
      </c>
      <c r="B2703">
        <v>3001036</v>
      </c>
      <c r="C2703" t="s">
        <v>63</v>
      </c>
      <c r="D2703">
        <v>25</v>
      </c>
      <c r="E2703" s="10">
        <v>3</v>
      </c>
      <c r="F2703" s="10">
        <v>0</v>
      </c>
      <c r="G2703" s="10">
        <v>0</v>
      </c>
      <c r="H2703">
        <v>30</v>
      </c>
      <c r="I2703" s="10" t="str">
        <f>_xlfn.XLOOKUP(Q1_2025[[#This Row],[Artikelnr]],Artikel_prijzen[Artnr],Artikel_prijzen[Groep],"")</f>
        <v/>
      </c>
      <c r="J2703" s="10" t="str">
        <f>_xlfn.XLOOKUP(Q1_2025[[#This Row],[Artikelnr]],Artikel_prijzen[Artnr],Artikel_prijzen[Prijs 2025],"")</f>
        <v/>
      </c>
      <c r="K2703" s="10" t="str">
        <f>IF(Q1_2025[[#This Row],[Artikelprijs]]&lt;&gt;"",IF(Q1_2025[[#This Row],[Stuksprijs]]=Q1_2025[[#This Row],[Artikelprijs]],"Prijs gelijk","Prijs wijkt af"),"")</f>
        <v/>
      </c>
      <c r="L2703" s="10"/>
      <c r="N2703" s="10">
        <f>IF(Q1_2025[[#This Row],[Prijstype]]="Artikelprijs",Q1_2025[[#This Row],[Artikelprijs]],Q1_2025[[#This Row],[Stuksprijs]])</f>
        <v>3</v>
      </c>
      <c r="O2703" s="10">
        <f>IF(Q1_2025[[#This Row],[Prijstype]]="Artikelprijs",Q1_2025[[#This Row],[Artikelprijs]] * Q1_2025[[#This Row],[Besteld]],Q1_2025[[#This Row],[Brutobedrag]])</f>
        <v>0</v>
      </c>
      <c r="P2703" s="10">
        <f>IF(Q1_2025[[#This Row],[Prijstype]] = "Artikelprijs",Q1_2025[[#This Row],[Brutobedrag 2]]*(100-Q1_2025[[#This Row],[Relatiekorting percentage]])/100,Q1_2025[[#This Row],[Bruto - Rel.korting]])</f>
        <v>0</v>
      </c>
    </row>
    <row r="2704" spans="1:16" x14ac:dyDescent="0.3">
      <c r="A2704" t="s">
        <v>343</v>
      </c>
      <c r="B2704">
        <v>3001037</v>
      </c>
      <c r="C2704" t="s">
        <v>64</v>
      </c>
      <c r="D2704">
        <v>25</v>
      </c>
      <c r="E2704" s="10">
        <v>4</v>
      </c>
      <c r="F2704" s="10">
        <v>0</v>
      </c>
      <c r="G2704" s="10">
        <v>0</v>
      </c>
      <c r="H2704">
        <v>30</v>
      </c>
      <c r="I2704" s="10" t="str">
        <f>_xlfn.XLOOKUP(Q1_2025[[#This Row],[Artikelnr]],Artikel_prijzen[Artnr],Artikel_prijzen[Groep],"")</f>
        <v/>
      </c>
      <c r="J2704" s="10" t="str">
        <f>_xlfn.XLOOKUP(Q1_2025[[#This Row],[Artikelnr]],Artikel_prijzen[Artnr],Artikel_prijzen[Prijs 2025],"")</f>
        <v/>
      </c>
      <c r="K2704" s="10" t="str">
        <f>IF(Q1_2025[[#This Row],[Artikelprijs]]&lt;&gt;"",IF(Q1_2025[[#This Row],[Stuksprijs]]=Q1_2025[[#This Row],[Artikelprijs]],"Prijs gelijk","Prijs wijkt af"),"")</f>
        <v/>
      </c>
      <c r="L2704" s="10"/>
      <c r="N2704" s="10">
        <f>IF(Q1_2025[[#This Row],[Prijstype]]="Artikelprijs",Q1_2025[[#This Row],[Artikelprijs]],Q1_2025[[#This Row],[Stuksprijs]])</f>
        <v>4</v>
      </c>
      <c r="O2704" s="10">
        <f>IF(Q1_2025[[#This Row],[Prijstype]]="Artikelprijs",Q1_2025[[#This Row],[Artikelprijs]] * Q1_2025[[#This Row],[Besteld]],Q1_2025[[#This Row],[Brutobedrag]])</f>
        <v>0</v>
      </c>
      <c r="P2704" s="10">
        <f>IF(Q1_2025[[#This Row],[Prijstype]] = "Artikelprijs",Q1_2025[[#This Row],[Brutobedrag 2]]*(100-Q1_2025[[#This Row],[Relatiekorting percentage]])/100,Q1_2025[[#This Row],[Bruto - Rel.korting]])</f>
        <v>0</v>
      </c>
    </row>
    <row r="2705" spans="1:16" x14ac:dyDescent="0.3">
      <c r="A2705" t="s">
        <v>343</v>
      </c>
      <c r="B2705">
        <v>3001038</v>
      </c>
      <c r="C2705" t="s">
        <v>65</v>
      </c>
      <c r="D2705">
        <v>15</v>
      </c>
      <c r="E2705" s="10">
        <v>6</v>
      </c>
      <c r="F2705" s="10">
        <v>0</v>
      </c>
      <c r="G2705" s="10">
        <v>0</v>
      </c>
      <c r="H2705">
        <v>30</v>
      </c>
      <c r="I2705" s="10" t="str">
        <f>_xlfn.XLOOKUP(Q1_2025[[#This Row],[Artikelnr]],Artikel_prijzen[Artnr],Artikel_prijzen[Groep],"")</f>
        <v/>
      </c>
      <c r="J2705" s="10" t="str">
        <f>_xlfn.XLOOKUP(Q1_2025[[#This Row],[Artikelnr]],Artikel_prijzen[Artnr],Artikel_prijzen[Prijs 2025],"")</f>
        <v/>
      </c>
      <c r="K2705" s="10" t="str">
        <f>IF(Q1_2025[[#This Row],[Artikelprijs]]&lt;&gt;"",IF(Q1_2025[[#This Row],[Stuksprijs]]=Q1_2025[[#This Row],[Artikelprijs]],"Prijs gelijk","Prijs wijkt af"),"")</f>
        <v/>
      </c>
      <c r="L2705" s="10"/>
      <c r="N2705" s="10">
        <f>IF(Q1_2025[[#This Row],[Prijstype]]="Artikelprijs",Q1_2025[[#This Row],[Artikelprijs]],Q1_2025[[#This Row],[Stuksprijs]])</f>
        <v>6</v>
      </c>
      <c r="O2705" s="10">
        <f>IF(Q1_2025[[#This Row],[Prijstype]]="Artikelprijs",Q1_2025[[#This Row],[Artikelprijs]] * Q1_2025[[#This Row],[Besteld]],Q1_2025[[#This Row],[Brutobedrag]])</f>
        <v>0</v>
      </c>
      <c r="P2705" s="10">
        <f>IF(Q1_2025[[#This Row],[Prijstype]] = "Artikelprijs",Q1_2025[[#This Row],[Brutobedrag 2]]*(100-Q1_2025[[#This Row],[Relatiekorting percentage]])/100,Q1_2025[[#This Row],[Bruto - Rel.korting]])</f>
        <v>0</v>
      </c>
    </row>
    <row r="2706" spans="1:16" x14ac:dyDescent="0.3">
      <c r="A2706" t="s">
        <v>343</v>
      </c>
      <c r="B2706">
        <v>3001040</v>
      </c>
      <c r="C2706" t="s">
        <v>67</v>
      </c>
      <c r="D2706">
        <v>15</v>
      </c>
      <c r="E2706" s="10">
        <v>8</v>
      </c>
      <c r="F2706" s="10">
        <v>0</v>
      </c>
      <c r="G2706" s="10">
        <v>0</v>
      </c>
      <c r="H2706">
        <v>30</v>
      </c>
      <c r="I2706" s="10" t="str">
        <f>_xlfn.XLOOKUP(Q1_2025[[#This Row],[Artikelnr]],Artikel_prijzen[Artnr],Artikel_prijzen[Groep],"")</f>
        <v/>
      </c>
      <c r="J2706" s="10" t="str">
        <f>_xlfn.XLOOKUP(Q1_2025[[#This Row],[Artikelnr]],Artikel_prijzen[Artnr],Artikel_prijzen[Prijs 2025],"")</f>
        <v/>
      </c>
      <c r="K2706" s="10" t="str">
        <f>IF(Q1_2025[[#This Row],[Artikelprijs]]&lt;&gt;"",IF(Q1_2025[[#This Row],[Stuksprijs]]=Q1_2025[[#This Row],[Artikelprijs]],"Prijs gelijk","Prijs wijkt af"),"")</f>
        <v/>
      </c>
      <c r="L2706" s="10"/>
      <c r="N2706" s="10">
        <f>IF(Q1_2025[[#This Row],[Prijstype]]="Artikelprijs",Q1_2025[[#This Row],[Artikelprijs]],Q1_2025[[#This Row],[Stuksprijs]])</f>
        <v>8</v>
      </c>
      <c r="O2706" s="10">
        <f>IF(Q1_2025[[#This Row],[Prijstype]]="Artikelprijs",Q1_2025[[#This Row],[Artikelprijs]] * Q1_2025[[#This Row],[Besteld]],Q1_2025[[#This Row],[Brutobedrag]])</f>
        <v>0</v>
      </c>
      <c r="P2706" s="10">
        <f>IF(Q1_2025[[#This Row],[Prijstype]] = "Artikelprijs",Q1_2025[[#This Row],[Brutobedrag 2]]*(100-Q1_2025[[#This Row],[Relatiekorting percentage]])/100,Q1_2025[[#This Row],[Bruto - Rel.korting]])</f>
        <v>0</v>
      </c>
    </row>
    <row r="2707" spans="1:16" x14ac:dyDescent="0.3">
      <c r="A2707" t="s">
        <v>343</v>
      </c>
      <c r="B2707">
        <v>4801003</v>
      </c>
      <c r="C2707" t="s">
        <v>157</v>
      </c>
      <c r="D2707">
        <v>6</v>
      </c>
      <c r="E2707" s="10">
        <v>52.88</v>
      </c>
      <c r="F2707" s="10">
        <v>317.27999999999997</v>
      </c>
      <c r="G2707" s="10">
        <v>317.27999999999997</v>
      </c>
      <c r="H2707">
        <v>0</v>
      </c>
      <c r="I2707" s="10" t="str">
        <f>_xlfn.XLOOKUP(Q1_2025[[#This Row],[Artikelnr]],Artikel_prijzen[Artnr],Artikel_prijzen[Groep],"")</f>
        <v/>
      </c>
      <c r="J2707" s="10" t="str">
        <f>_xlfn.XLOOKUP(Q1_2025[[#This Row],[Artikelnr]],Artikel_prijzen[Artnr],Artikel_prijzen[Prijs 2025],"")</f>
        <v/>
      </c>
      <c r="K2707" s="10" t="str">
        <f>IF(Q1_2025[[#This Row],[Artikelprijs]]&lt;&gt;"",IF(Q1_2025[[#This Row],[Stuksprijs]]=Q1_2025[[#This Row],[Artikelprijs]],"Prijs gelijk","Prijs wijkt af"),"")</f>
        <v/>
      </c>
      <c r="L2707" s="10"/>
      <c r="N2707" s="10">
        <f>IF(Q1_2025[[#This Row],[Prijstype]]="Artikelprijs",Q1_2025[[#This Row],[Artikelprijs]],Q1_2025[[#This Row],[Stuksprijs]])</f>
        <v>52.88</v>
      </c>
      <c r="O2707" s="10">
        <f>IF(Q1_2025[[#This Row],[Prijstype]]="Artikelprijs",Q1_2025[[#This Row],[Artikelprijs]] * Q1_2025[[#This Row],[Besteld]],Q1_2025[[#This Row],[Brutobedrag]])</f>
        <v>317.27999999999997</v>
      </c>
      <c r="P2707" s="10">
        <f>IF(Q1_2025[[#This Row],[Prijstype]] = "Artikelprijs",Q1_2025[[#This Row],[Brutobedrag 2]]*(100-Q1_2025[[#This Row],[Relatiekorting percentage]])/100,Q1_2025[[#This Row],[Bruto - Rel.korting]])</f>
        <v>317.27999999999997</v>
      </c>
    </row>
    <row r="2708" spans="1:16" x14ac:dyDescent="0.3">
      <c r="A2708" t="s">
        <v>343</v>
      </c>
      <c r="B2708">
        <v>5030234</v>
      </c>
      <c r="C2708" t="s">
        <v>155</v>
      </c>
      <c r="D2708">
        <v>2</v>
      </c>
      <c r="E2708" s="10">
        <v>180.25</v>
      </c>
      <c r="F2708" s="10">
        <v>360.5</v>
      </c>
      <c r="G2708" s="10">
        <v>252.35</v>
      </c>
      <c r="H2708">
        <v>30</v>
      </c>
      <c r="I2708" s="10" t="str">
        <f>_xlfn.XLOOKUP(Q1_2025[[#This Row],[Artikelnr]],Artikel_prijzen[Artnr],Artikel_prijzen[Groep],"")</f>
        <v>Rigging</v>
      </c>
      <c r="J2708" s="10">
        <f>_xlfn.XLOOKUP(Q1_2025[[#This Row],[Artikelnr]],Artikel_prijzen[Artnr],Artikel_prijzen[Prijs 2025],"")</f>
        <v>175</v>
      </c>
      <c r="K2708" s="10" t="str">
        <f>IF(Q1_2025[[#This Row],[Artikelprijs]]&lt;&gt;"",IF(Q1_2025[[#This Row],[Stuksprijs]]=Q1_2025[[#This Row],[Artikelprijs]],"Prijs gelijk","Prijs wijkt af"),"")</f>
        <v>Prijs wijkt af</v>
      </c>
      <c r="L2708" s="10"/>
      <c r="M2708" t="s">
        <v>536</v>
      </c>
      <c r="N2708" s="10">
        <f>IF(Q1_2025[[#This Row],[Prijstype]]="Artikelprijs",Q1_2025[[#This Row],[Artikelprijs]],Q1_2025[[#This Row],[Stuksprijs]])</f>
        <v>175</v>
      </c>
      <c r="O2708" s="10">
        <f>IF(Q1_2025[[#This Row],[Prijstype]]="Artikelprijs",Q1_2025[[#This Row],[Artikelprijs]] * Q1_2025[[#This Row],[Besteld]],Q1_2025[[#This Row],[Brutobedrag]])</f>
        <v>350</v>
      </c>
      <c r="P2708" s="10">
        <f>IF(Q1_2025[[#This Row],[Prijstype]] = "Artikelprijs",Q1_2025[[#This Row],[Brutobedrag 2]]*(100-Q1_2025[[#This Row],[Relatiekorting percentage]])/100,Q1_2025[[#This Row],[Bruto - Rel.korting]])</f>
        <v>245</v>
      </c>
    </row>
    <row r="2709" spans="1:16" x14ac:dyDescent="0.3">
      <c r="A2709" t="s">
        <v>343</v>
      </c>
      <c r="B2709">
        <v>3001102</v>
      </c>
      <c r="C2709" t="s">
        <v>389</v>
      </c>
      <c r="D2709">
        <v>1</v>
      </c>
      <c r="E2709" s="10">
        <v>125.65</v>
      </c>
      <c r="F2709" s="10">
        <v>125.65</v>
      </c>
      <c r="G2709" s="10">
        <v>100.52</v>
      </c>
      <c r="H2709">
        <v>20</v>
      </c>
      <c r="I2709" s="10" t="str">
        <f>_xlfn.XLOOKUP(Q1_2025[[#This Row],[Artikelnr]],Artikel_prijzen[Artnr],Artikel_prijzen[Groep],"")</f>
        <v>Elektra</v>
      </c>
      <c r="J2709" s="10">
        <f>_xlfn.XLOOKUP(Q1_2025[[#This Row],[Artikelnr]],Artikel_prijzen[Artnr],Artikel_prijzen[Prijs 2025],"")</f>
        <v>106.8625</v>
      </c>
      <c r="K2709" s="10" t="str">
        <f>IF(Q1_2025[[#This Row],[Artikelprijs]]&lt;&gt;"",IF(Q1_2025[[#This Row],[Stuksprijs]]=Q1_2025[[#This Row],[Artikelprijs]],"Prijs gelijk","Prijs wijkt af"),"")</f>
        <v>Prijs wijkt af</v>
      </c>
      <c r="L2709" s="10"/>
      <c r="M2709" t="s">
        <v>536</v>
      </c>
      <c r="N2709" s="10">
        <f>IF(Q1_2025[[#This Row],[Prijstype]]="Artikelprijs",Q1_2025[[#This Row],[Artikelprijs]],Q1_2025[[#This Row],[Stuksprijs]])</f>
        <v>106.8625</v>
      </c>
      <c r="O2709" s="10">
        <f>IF(Q1_2025[[#This Row],[Prijstype]]="Artikelprijs",Q1_2025[[#This Row],[Artikelprijs]] * Q1_2025[[#This Row],[Besteld]],Q1_2025[[#This Row],[Brutobedrag]])</f>
        <v>106.8625</v>
      </c>
      <c r="P2709" s="10">
        <f>IF(Q1_2025[[#This Row],[Prijstype]] = "Artikelprijs",Q1_2025[[#This Row],[Brutobedrag 2]]*(100-Q1_2025[[#This Row],[Relatiekorting percentage]])/100,Q1_2025[[#This Row],[Bruto - Rel.korting]])</f>
        <v>85.49</v>
      </c>
    </row>
    <row r="2710" spans="1:16" x14ac:dyDescent="0.3">
      <c r="A2710" t="s">
        <v>343</v>
      </c>
      <c r="B2710">
        <v>3001102</v>
      </c>
      <c r="C2710" t="s">
        <v>389</v>
      </c>
      <c r="D2710">
        <v>2</v>
      </c>
      <c r="E2710" s="10">
        <v>125.65</v>
      </c>
      <c r="F2710" s="10">
        <v>251.3</v>
      </c>
      <c r="G2710" s="10">
        <v>201.04</v>
      </c>
      <c r="H2710">
        <v>20</v>
      </c>
      <c r="I2710" s="10" t="str">
        <f>_xlfn.XLOOKUP(Q1_2025[[#This Row],[Artikelnr]],Artikel_prijzen[Artnr],Artikel_prijzen[Groep],"")</f>
        <v>Elektra</v>
      </c>
      <c r="J2710" s="10">
        <f>_xlfn.XLOOKUP(Q1_2025[[#This Row],[Artikelnr]],Artikel_prijzen[Artnr],Artikel_prijzen[Prijs 2025],"")</f>
        <v>106.8625</v>
      </c>
      <c r="K2710" s="10" t="str">
        <f>IF(Q1_2025[[#This Row],[Artikelprijs]]&lt;&gt;"",IF(Q1_2025[[#This Row],[Stuksprijs]]=Q1_2025[[#This Row],[Artikelprijs]],"Prijs gelijk","Prijs wijkt af"),"")</f>
        <v>Prijs wijkt af</v>
      </c>
      <c r="L2710" s="10"/>
      <c r="M2710" t="s">
        <v>536</v>
      </c>
      <c r="N2710" s="10">
        <f>IF(Q1_2025[[#This Row],[Prijstype]]="Artikelprijs",Q1_2025[[#This Row],[Artikelprijs]],Q1_2025[[#This Row],[Stuksprijs]])</f>
        <v>106.8625</v>
      </c>
      <c r="O2710" s="10">
        <f>IF(Q1_2025[[#This Row],[Prijstype]]="Artikelprijs",Q1_2025[[#This Row],[Artikelprijs]] * Q1_2025[[#This Row],[Besteld]],Q1_2025[[#This Row],[Brutobedrag]])</f>
        <v>213.72499999999999</v>
      </c>
      <c r="P2710" s="10">
        <f>IF(Q1_2025[[#This Row],[Prijstype]] = "Artikelprijs",Q1_2025[[#This Row],[Brutobedrag 2]]*(100-Q1_2025[[#This Row],[Relatiekorting percentage]])/100,Q1_2025[[#This Row],[Bruto - Rel.korting]])</f>
        <v>170.98</v>
      </c>
    </row>
    <row r="2711" spans="1:16" x14ac:dyDescent="0.3">
      <c r="A2711" t="s">
        <v>343</v>
      </c>
      <c r="B2711">
        <v>5030228</v>
      </c>
      <c r="C2711" t="s">
        <v>113</v>
      </c>
      <c r="D2711">
        <v>4</v>
      </c>
      <c r="E2711" s="10">
        <v>236.9</v>
      </c>
      <c r="F2711" s="10">
        <v>947.6</v>
      </c>
      <c r="G2711" s="10">
        <v>947.6</v>
      </c>
      <c r="H2711">
        <v>0</v>
      </c>
      <c r="I2711" s="10" t="str">
        <f>_xlfn.XLOOKUP(Q1_2025[[#This Row],[Artikelnr]],Artikel_prijzen[Artnr],Artikel_prijzen[Groep],"")</f>
        <v>Rigging</v>
      </c>
      <c r="J2711" s="10">
        <f>_xlfn.XLOOKUP(Q1_2025[[#This Row],[Artikelnr]],Artikel_prijzen[Artnr],Artikel_prijzen[Prijs 2025],"")</f>
        <v>230</v>
      </c>
      <c r="K2711" s="10" t="str">
        <f>IF(Q1_2025[[#This Row],[Artikelprijs]]&lt;&gt;"",IF(Q1_2025[[#This Row],[Stuksprijs]]=Q1_2025[[#This Row],[Artikelprijs]],"Prijs gelijk","Prijs wijkt af"),"")</f>
        <v>Prijs wijkt af</v>
      </c>
      <c r="L2711" s="10"/>
      <c r="M2711" t="s">
        <v>536</v>
      </c>
      <c r="N2711" s="10">
        <f>IF(Q1_2025[[#This Row],[Prijstype]]="Artikelprijs",Q1_2025[[#This Row],[Artikelprijs]],Q1_2025[[#This Row],[Stuksprijs]])</f>
        <v>230</v>
      </c>
      <c r="O2711" s="10">
        <f>IF(Q1_2025[[#This Row],[Prijstype]]="Artikelprijs",Q1_2025[[#This Row],[Artikelprijs]] * Q1_2025[[#This Row],[Besteld]],Q1_2025[[#This Row],[Brutobedrag]])</f>
        <v>920</v>
      </c>
      <c r="P2711" s="10">
        <f>IF(Q1_2025[[#This Row],[Prijstype]] = "Artikelprijs",Q1_2025[[#This Row],[Brutobedrag 2]]*(100-Q1_2025[[#This Row],[Relatiekorting percentage]])/100,Q1_2025[[#This Row],[Bruto - Rel.korting]])</f>
        <v>920</v>
      </c>
    </row>
    <row r="2712" spans="1:16" x14ac:dyDescent="0.3">
      <c r="A2712" t="s">
        <v>343</v>
      </c>
      <c r="B2712">
        <v>5030001</v>
      </c>
      <c r="C2712" t="s">
        <v>341</v>
      </c>
      <c r="D2712">
        <v>26</v>
      </c>
      <c r="E2712" s="10">
        <v>28.84</v>
      </c>
      <c r="F2712" s="10">
        <v>749.84</v>
      </c>
      <c r="G2712" s="10">
        <v>749.84</v>
      </c>
      <c r="H2712">
        <v>0</v>
      </c>
      <c r="I2712" s="10" t="str">
        <f>_xlfn.XLOOKUP(Q1_2025[[#This Row],[Artikelnr]],Artikel_prijzen[Artnr],Artikel_prijzen[Groep],"")</f>
        <v>Rigging</v>
      </c>
      <c r="J2712" s="10">
        <f>_xlfn.XLOOKUP(Q1_2025[[#This Row],[Artikelnr]],Artikel_prijzen[Artnr],Artikel_prijzen[Prijs 2025],"")</f>
        <v>28</v>
      </c>
      <c r="K2712" s="10" t="str">
        <f>IF(Q1_2025[[#This Row],[Artikelprijs]]&lt;&gt;"",IF(Q1_2025[[#This Row],[Stuksprijs]]=Q1_2025[[#This Row],[Artikelprijs]],"Prijs gelijk","Prijs wijkt af"),"")</f>
        <v>Prijs wijkt af</v>
      </c>
      <c r="L2712" s="10"/>
      <c r="M2712" t="s">
        <v>536</v>
      </c>
      <c r="N2712" s="10">
        <f>IF(Q1_2025[[#This Row],[Prijstype]]="Artikelprijs",Q1_2025[[#This Row],[Artikelprijs]],Q1_2025[[#This Row],[Stuksprijs]])</f>
        <v>28</v>
      </c>
      <c r="O2712" s="10">
        <f>IF(Q1_2025[[#This Row],[Prijstype]]="Artikelprijs",Q1_2025[[#This Row],[Artikelprijs]] * Q1_2025[[#This Row],[Besteld]],Q1_2025[[#This Row],[Brutobedrag]])</f>
        <v>728</v>
      </c>
      <c r="P2712" s="10">
        <f>IF(Q1_2025[[#This Row],[Prijstype]] = "Artikelprijs",Q1_2025[[#This Row],[Brutobedrag 2]]*(100-Q1_2025[[#This Row],[Relatiekorting percentage]])/100,Q1_2025[[#This Row],[Bruto - Rel.korting]])</f>
        <v>728</v>
      </c>
    </row>
    <row r="2713" spans="1:16" x14ac:dyDescent="0.3">
      <c r="A2713" t="s">
        <v>343</v>
      </c>
      <c r="B2713">
        <v>5031052</v>
      </c>
      <c r="C2713" t="s">
        <v>12</v>
      </c>
      <c r="D2713">
        <v>8</v>
      </c>
      <c r="E2713" s="10">
        <v>88.07</v>
      </c>
      <c r="F2713" s="10">
        <v>704.56</v>
      </c>
      <c r="G2713" s="10">
        <v>634.1</v>
      </c>
      <c r="H2713">
        <v>10</v>
      </c>
      <c r="I2713" s="10" t="str">
        <f>_xlfn.XLOOKUP(Q1_2025[[#This Row],[Artikelnr]],Artikel_prijzen[Artnr],Artikel_prijzen[Groep],"")</f>
        <v/>
      </c>
      <c r="J2713" s="10" t="str">
        <f>_xlfn.XLOOKUP(Q1_2025[[#This Row],[Artikelnr]],Artikel_prijzen[Artnr],Artikel_prijzen[Prijs 2025],"")</f>
        <v/>
      </c>
      <c r="K2713" s="10" t="str">
        <f>IF(Q1_2025[[#This Row],[Artikelprijs]]&lt;&gt;"",IF(Q1_2025[[#This Row],[Stuksprijs]]=Q1_2025[[#This Row],[Artikelprijs]],"Prijs gelijk","Prijs wijkt af"),"")</f>
        <v/>
      </c>
      <c r="L2713" s="10"/>
      <c r="N2713" s="10">
        <f>IF(Q1_2025[[#This Row],[Prijstype]]="Artikelprijs",Q1_2025[[#This Row],[Artikelprijs]],Q1_2025[[#This Row],[Stuksprijs]])</f>
        <v>88.07</v>
      </c>
      <c r="O2713" s="10">
        <f>IF(Q1_2025[[#This Row],[Prijstype]]="Artikelprijs",Q1_2025[[#This Row],[Artikelprijs]] * Q1_2025[[#This Row],[Besteld]],Q1_2025[[#This Row],[Brutobedrag]])</f>
        <v>704.56</v>
      </c>
      <c r="P2713" s="10">
        <f>IF(Q1_2025[[#This Row],[Prijstype]] = "Artikelprijs",Q1_2025[[#This Row],[Brutobedrag 2]]*(100-Q1_2025[[#This Row],[Relatiekorting percentage]])/100,Q1_2025[[#This Row],[Bruto - Rel.korting]])</f>
        <v>634.1</v>
      </c>
    </row>
    <row r="2714" spans="1:16" x14ac:dyDescent="0.3">
      <c r="A2714" t="s">
        <v>343</v>
      </c>
      <c r="B2714">
        <v>5031056</v>
      </c>
      <c r="C2714" t="s">
        <v>15</v>
      </c>
      <c r="D2714">
        <v>4</v>
      </c>
      <c r="E2714" s="10">
        <v>69.78</v>
      </c>
      <c r="F2714" s="10">
        <v>279.12</v>
      </c>
      <c r="G2714" s="10">
        <v>251.21</v>
      </c>
      <c r="H2714">
        <v>10</v>
      </c>
      <c r="I2714" s="10" t="str">
        <f>_xlfn.XLOOKUP(Q1_2025[[#This Row],[Artikelnr]],Artikel_prijzen[Artnr],Artikel_prijzen[Groep],"")</f>
        <v/>
      </c>
      <c r="J2714" s="10" t="str">
        <f>_xlfn.XLOOKUP(Q1_2025[[#This Row],[Artikelnr]],Artikel_prijzen[Artnr],Artikel_prijzen[Prijs 2025],"")</f>
        <v/>
      </c>
      <c r="K2714" s="10" t="str">
        <f>IF(Q1_2025[[#This Row],[Artikelprijs]]&lt;&gt;"",IF(Q1_2025[[#This Row],[Stuksprijs]]=Q1_2025[[#This Row],[Artikelprijs]],"Prijs gelijk","Prijs wijkt af"),"")</f>
        <v/>
      </c>
      <c r="L2714" s="10"/>
      <c r="N2714" s="10">
        <f>IF(Q1_2025[[#This Row],[Prijstype]]="Artikelprijs",Q1_2025[[#This Row],[Artikelprijs]],Q1_2025[[#This Row],[Stuksprijs]])</f>
        <v>69.78</v>
      </c>
      <c r="O2714" s="10">
        <f>IF(Q1_2025[[#This Row],[Prijstype]]="Artikelprijs",Q1_2025[[#This Row],[Artikelprijs]] * Q1_2025[[#This Row],[Besteld]],Q1_2025[[#This Row],[Brutobedrag]])</f>
        <v>279.12</v>
      </c>
      <c r="P2714" s="10">
        <f>IF(Q1_2025[[#This Row],[Prijstype]] = "Artikelprijs",Q1_2025[[#This Row],[Brutobedrag 2]]*(100-Q1_2025[[#This Row],[Relatiekorting percentage]])/100,Q1_2025[[#This Row],[Bruto - Rel.korting]])</f>
        <v>251.21</v>
      </c>
    </row>
    <row r="2715" spans="1:16" x14ac:dyDescent="0.3">
      <c r="A2715" t="s">
        <v>343</v>
      </c>
      <c r="B2715">
        <v>2004027</v>
      </c>
      <c r="C2715" t="s">
        <v>339</v>
      </c>
      <c r="D2715">
        <v>4</v>
      </c>
      <c r="E2715" s="10">
        <v>16.54</v>
      </c>
      <c r="F2715" s="10">
        <v>66.16</v>
      </c>
      <c r="G2715" s="10">
        <v>59.54</v>
      </c>
      <c r="H2715">
        <v>10</v>
      </c>
      <c r="I2715" s="10" t="str">
        <f>_xlfn.XLOOKUP(Q1_2025[[#This Row],[Artikelnr]],Artikel_prijzen[Artnr],Artikel_prijzen[Groep],"")</f>
        <v/>
      </c>
      <c r="J2715" s="10" t="str">
        <f>_xlfn.XLOOKUP(Q1_2025[[#This Row],[Artikelnr]],Artikel_prijzen[Artnr],Artikel_prijzen[Prijs 2025],"")</f>
        <v/>
      </c>
      <c r="K2715" s="10" t="str">
        <f>IF(Q1_2025[[#This Row],[Artikelprijs]]&lt;&gt;"",IF(Q1_2025[[#This Row],[Stuksprijs]]=Q1_2025[[#This Row],[Artikelprijs]],"Prijs gelijk","Prijs wijkt af"),"")</f>
        <v/>
      </c>
      <c r="L2715" s="10"/>
      <c r="N2715" s="10">
        <f>IF(Q1_2025[[#This Row],[Prijstype]]="Artikelprijs",Q1_2025[[#This Row],[Artikelprijs]],Q1_2025[[#This Row],[Stuksprijs]])</f>
        <v>16.54</v>
      </c>
      <c r="O2715" s="10">
        <f>IF(Q1_2025[[#This Row],[Prijstype]]="Artikelprijs",Q1_2025[[#This Row],[Artikelprijs]] * Q1_2025[[#This Row],[Besteld]],Q1_2025[[#This Row],[Brutobedrag]])</f>
        <v>66.16</v>
      </c>
      <c r="P2715" s="10">
        <f>IF(Q1_2025[[#This Row],[Prijstype]] = "Artikelprijs",Q1_2025[[#This Row],[Brutobedrag 2]]*(100-Q1_2025[[#This Row],[Relatiekorting percentage]])/100,Q1_2025[[#This Row],[Bruto - Rel.korting]])</f>
        <v>59.54</v>
      </c>
    </row>
    <row r="2716" spans="1:16" x14ac:dyDescent="0.3">
      <c r="A2716" t="s">
        <v>343</v>
      </c>
      <c r="B2716">
        <v>5040256</v>
      </c>
      <c r="C2716" t="s">
        <v>315</v>
      </c>
      <c r="D2716">
        <v>1</v>
      </c>
      <c r="E2716" s="10">
        <v>87.55</v>
      </c>
      <c r="F2716" s="10">
        <v>87.55</v>
      </c>
      <c r="G2716" s="10">
        <v>87.55</v>
      </c>
      <c r="H2716">
        <v>0</v>
      </c>
      <c r="I2716" s="10" t="str">
        <f>_xlfn.XLOOKUP(Q1_2025[[#This Row],[Artikelnr]],Artikel_prijzen[Artnr],Artikel_prijzen[Groep],"")</f>
        <v/>
      </c>
      <c r="J2716" s="10" t="str">
        <f>_xlfn.XLOOKUP(Q1_2025[[#This Row],[Artikelnr]],Artikel_prijzen[Artnr],Artikel_prijzen[Prijs 2025],"")</f>
        <v/>
      </c>
      <c r="K2716" s="10" t="str">
        <f>IF(Q1_2025[[#This Row],[Artikelprijs]]&lt;&gt;"",IF(Q1_2025[[#This Row],[Stuksprijs]]=Q1_2025[[#This Row],[Artikelprijs]],"Prijs gelijk","Prijs wijkt af"),"")</f>
        <v/>
      </c>
      <c r="L2716" s="10"/>
      <c r="N2716" s="10">
        <f>IF(Q1_2025[[#This Row],[Prijstype]]="Artikelprijs",Q1_2025[[#This Row],[Artikelprijs]],Q1_2025[[#This Row],[Stuksprijs]])</f>
        <v>87.55</v>
      </c>
      <c r="O2716" s="10">
        <f>IF(Q1_2025[[#This Row],[Prijstype]]="Artikelprijs",Q1_2025[[#This Row],[Artikelprijs]] * Q1_2025[[#This Row],[Besteld]],Q1_2025[[#This Row],[Brutobedrag]])</f>
        <v>87.55</v>
      </c>
      <c r="P2716" s="10">
        <f>IF(Q1_2025[[#This Row],[Prijstype]] = "Artikelprijs",Q1_2025[[#This Row],[Brutobedrag 2]]*(100-Q1_2025[[#This Row],[Relatiekorting percentage]])/100,Q1_2025[[#This Row],[Bruto - Rel.korting]])</f>
        <v>87.55</v>
      </c>
    </row>
    <row r="2717" spans="1:16" x14ac:dyDescent="0.3">
      <c r="A2717" t="s">
        <v>343</v>
      </c>
      <c r="B2717">
        <v>5030229</v>
      </c>
      <c r="C2717" t="s">
        <v>18</v>
      </c>
      <c r="D2717">
        <v>8</v>
      </c>
      <c r="E2717" s="10">
        <v>303.85000000000002</v>
      </c>
      <c r="F2717" s="10">
        <v>2430.8000000000002</v>
      </c>
      <c r="G2717" s="10">
        <v>2430.8000000000002</v>
      </c>
      <c r="H2717">
        <v>0</v>
      </c>
      <c r="I2717" s="10" t="str">
        <f>_xlfn.XLOOKUP(Q1_2025[[#This Row],[Artikelnr]],Artikel_prijzen[Artnr],Artikel_prijzen[Groep],"")</f>
        <v>Rigging</v>
      </c>
      <c r="J2717" s="10">
        <f>_xlfn.XLOOKUP(Q1_2025[[#This Row],[Artikelnr]],Artikel_prijzen[Artnr],Artikel_prijzen[Prijs 2025],"")</f>
        <v>295</v>
      </c>
      <c r="K2717" s="10" t="str">
        <f>IF(Q1_2025[[#This Row],[Artikelprijs]]&lt;&gt;"",IF(Q1_2025[[#This Row],[Stuksprijs]]=Q1_2025[[#This Row],[Artikelprijs]],"Prijs gelijk","Prijs wijkt af"),"")</f>
        <v>Prijs wijkt af</v>
      </c>
      <c r="L2717" s="10"/>
      <c r="M2717" t="s">
        <v>536</v>
      </c>
      <c r="N2717" s="10">
        <f>IF(Q1_2025[[#This Row],[Prijstype]]="Artikelprijs",Q1_2025[[#This Row],[Artikelprijs]],Q1_2025[[#This Row],[Stuksprijs]])</f>
        <v>295</v>
      </c>
      <c r="O2717" s="10">
        <f>IF(Q1_2025[[#This Row],[Prijstype]]="Artikelprijs",Q1_2025[[#This Row],[Artikelprijs]] * Q1_2025[[#This Row],[Besteld]],Q1_2025[[#This Row],[Brutobedrag]])</f>
        <v>2360</v>
      </c>
      <c r="P2717" s="10">
        <f>IF(Q1_2025[[#This Row],[Prijstype]] = "Artikelprijs",Q1_2025[[#This Row],[Brutobedrag 2]]*(100-Q1_2025[[#This Row],[Relatiekorting percentage]])/100,Q1_2025[[#This Row],[Bruto - Rel.korting]])</f>
        <v>2360</v>
      </c>
    </row>
    <row r="2718" spans="1:16" x14ac:dyDescent="0.3">
      <c r="A2718" t="s">
        <v>343</v>
      </c>
      <c r="B2718">
        <v>5031040</v>
      </c>
      <c r="C2718" t="s">
        <v>39</v>
      </c>
      <c r="D2718">
        <v>9</v>
      </c>
      <c r="E2718" s="10">
        <v>147.81</v>
      </c>
      <c r="F2718" s="10">
        <v>1330.29</v>
      </c>
      <c r="G2718" s="10">
        <v>1130.75</v>
      </c>
      <c r="H2718">
        <v>15</v>
      </c>
      <c r="I2718" s="10" t="str">
        <f>_xlfn.XLOOKUP(Q1_2025[[#This Row],[Artikelnr]],Artikel_prijzen[Artnr],Artikel_prijzen[Groep],"")</f>
        <v/>
      </c>
      <c r="J2718" s="10" t="str">
        <f>_xlfn.XLOOKUP(Q1_2025[[#This Row],[Artikelnr]],Artikel_prijzen[Artnr],Artikel_prijzen[Prijs 2025],"")</f>
        <v/>
      </c>
      <c r="K2718" s="10" t="str">
        <f>IF(Q1_2025[[#This Row],[Artikelprijs]]&lt;&gt;"",IF(Q1_2025[[#This Row],[Stuksprijs]]=Q1_2025[[#This Row],[Artikelprijs]],"Prijs gelijk","Prijs wijkt af"),"")</f>
        <v/>
      </c>
      <c r="L2718" s="10"/>
      <c r="N2718" s="10">
        <f>IF(Q1_2025[[#This Row],[Prijstype]]="Artikelprijs",Q1_2025[[#This Row],[Artikelprijs]],Q1_2025[[#This Row],[Stuksprijs]])</f>
        <v>147.81</v>
      </c>
      <c r="O2718" s="10">
        <f>IF(Q1_2025[[#This Row],[Prijstype]]="Artikelprijs",Q1_2025[[#This Row],[Artikelprijs]] * Q1_2025[[#This Row],[Besteld]],Q1_2025[[#This Row],[Brutobedrag]])</f>
        <v>1330.29</v>
      </c>
      <c r="P2718" s="10">
        <f>IF(Q1_2025[[#This Row],[Prijstype]] = "Artikelprijs",Q1_2025[[#This Row],[Brutobedrag 2]]*(100-Q1_2025[[#This Row],[Relatiekorting percentage]])/100,Q1_2025[[#This Row],[Bruto - Rel.korting]])</f>
        <v>1130.75</v>
      </c>
    </row>
    <row r="2719" spans="1:16" x14ac:dyDescent="0.3">
      <c r="A2719" t="s">
        <v>343</v>
      </c>
      <c r="B2719">
        <v>5031039</v>
      </c>
      <c r="C2719" t="s">
        <v>104</v>
      </c>
      <c r="D2719">
        <v>14</v>
      </c>
      <c r="E2719" s="10">
        <v>114.58</v>
      </c>
      <c r="F2719" s="10">
        <v>1604.12</v>
      </c>
      <c r="G2719" s="10">
        <v>1363.5</v>
      </c>
      <c r="H2719">
        <v>15</v>
      </c>
      <c r="I2719" s="10" t="str">
        <f>_xlfn.XLOOKUP(Q1_2025[[#This Row],[Artikelnr]],Artikel_prijzen[Artnr],Artikel_prijzen[Groep],"")</f>
        <v/>
      </c>
      <c r="J2719" s="10" t="str">
        <f>_xlfn.XLOOKUP(Q1_2025[[#This Row],[Artikelnr]],Artikel_prijzen[Artnr],Artikel_prijzen[Prijs 2025],"")</f>
        <v/>
      </c>
      <c r="K2719" s="10" t="str">
        <f>IF(Q1_2025[[#This Row],[Artikelprijs]]&lt;&gt;"",IF(Q1_2025[[#This Row],[Stuksprijs]]=Q1_2025[[#This Row],[Artikelprijs]],"Prijs gelijk","Prijs wijkt af"),"")</f>
        <v/>
      </c>
      <c r="L2719" s="10"/>
      <c r="N2719" s="10">
        <f>IF(Q1_2025[[#This Row],[Prijstype]]="Artikelprijs",Q1_2025[[#This Row],[Artikelprijs]],Q1_2025[[#This Row],[Stuksprijs]])</f>
        <v>114.58</v>
      </c>
      <c r="O2719" s="10">
        <f>IF(Q1_2025[[#This Row],[Prijstype]]="Artikelprijs",Q1_2025[[#This Row],[Artikelprijs]] * Q1_2025[[#This Row],[Besteld]],Q1_2025[[#This Row],[Brutobedrag]])</f>
        <v>1604.12</v>
      </c>
      <c r="P2719" s="10">
        <f>IF(Q1_2025[[#This Row],[Prijstype]] = "Artikelprijs",Q1_2025[[#This Row],[Brutobedrag 2]]*(100-Q1_2025[[#This Row],[Relatiekorting percentage]])/100,Q1_2025[[#This Row],[Bruto - Rel.korting]])</f>
        <v>1363.5</v>
      </c>
    </row>
    <row r="2720" spans="1:16" x14ac:dyDescent="0.3">
      <c r="A2720" t="s">
        <v>343</v>
      </c>
      <c r="B2720">
        <v>5031041</v>
      </c>
      <c r="C2720" t="s">
        <v>105</v>
      </c>
      <c r="D2720">
        <v>4</v>
      </c>
      <c r="E2720" s="10">
        <v>90.64</v>
      </c>
      <c r="F2720" s="10">
        <v>362.56</v>
      </c>
      <c r="G2720" s="10">
        <v>308.18</v>
      </c>
      <c r="H2720">
        <v>15</v>
      </c>
      <c r="I2720" s="10" t="str">
        <f>_xlfn.XLOOKUP(Q1_2025[[#This Row],[Artikelnr]],Artikel_prijzen[Artnr],Artikel_prijzen[Groep],"")</f>
        <v/>
      </c>
      <c r="J2720" s="10" t="str">
        <f>_xlfn.XLOOKUP(Q1_2025[[#This Row],[Artikelnr]],Artikel_prijzen[Artnr],Artikel_prijzen[Prijs 2025],"")</f>
        <v/>
      </c>
      <c r="K2720" s="10" t="str">
        <f>IF(Q1_2025[[#This Row],[Artikelprijs]]&lt;&gt;"",IF(Q1_2025[[#This Row],[Stuksprijs]]=Q1_2025[[#This Row],[Artikelprijs]],"Prijs gelijk","Prijs wijkt af"),"")</f>
        <v/>
      </c>
      <c r="L2720" s="10"/>
      <c r="N2720" s="10">
        <f>IF(Q1_2025[[#This Row],[Prijstype]]="Artikelprijs",Q1_2025[[#This Row],[Artikelprijs]],Q1_2025[[#This Row],[Stuksprijs]])</f>
        <v>90.64</v>
      </c>
      <c r="O2720" s="10">
        <f>IF(Q1_2025[[#This Row],[Prijstype]]="Artikelprijs",Q1_2025[[#This Row],[Artikelprijs]] * Q1_2025[[#This Row],[Besteld]],Q1_2025[[#This Row],[Brutobedrag]])</f>
        <v>362.56</v>
      </c>
      <c r="P2720" s="10">
        <f>IF(Q1_2025[[#This Row],[Prijstype]] = "Artikelprijs",Q1_2025[[#This Row],[Brutobedrag 2]]*(100-Q1_2025[[#This Row],[Relatiekorting percentage]])/100,Q1_2025[[#This Row],[Bruto - Rel.korting]])</f>
        <v>308.18</v>
      </c>
    </row>
    <row r="2721" spans="1:16" x14ac:dyDescent="0.3">
      <c r="A2721" t="s">
        <v>343</v>
      </c>
      <c r="B2721">
        <v>5031044</v>
      </c>
      <c r="C2721" t="s">
        <v>242</v>
      </c>
      <c r="D2721">
        <v>6</v>
      </c>
      <c r="E2721" s="10">
        <v>90.64</v>
      </c>
      <c r="F2721" s="10">
        <v>543.84</v>
      </c>
      <c r="G2721" s="10">
        <v>462.26</v>
      </c>
      <c r="H2721">
        <v>15</v>
      </c>
      <c r="I2721" s="10" t="str">
        <f>_xlfn.XLOOKUP(Q1_2025[[#This Row],[Artikelnr]],Artikel_prijzen[Artnr],Artikel_prijzen[Groep],"")</f>
        <v/>
      </c>
      <c r="J2721" s="10" t="str">
        <f>_xlfn.XLOOKUP(Q1_2025[[#This Row],[Artikelnr]],Artikel_prijzen[Artnr],Artikel_prijzen[Prijs 2025],"")</f>
        <v/>
      </c>
      <c r="K2721" s="10" t="str">
        <f>IF(Q1_2025[[#This Row],[Artikelprijs]]&lt;&gt;"",IF(Q1_2025[[#This Row],[Stuksprijs]]=Q1_2025[[#This Row],[Artikelprijs]],"Prijs gelijk","Prijs wijkt af"),"")</f>
        <v/>
      </c>
      <c r="L2721" s="10"/>
      <c r="N2721" s="10">
        <f>IF(Q1_2025[[#This Row],[Prijstype]]="Artikelprijs",Q1_2025[[#This Row],[Artikelprijs]],Q1_2025[[#This Row],[Stuksprijs]])</f>
        <v>90.64</v>
      </c>
      <c r="O2721" s="10">
        <f>IF(Q1_2025[[#This Row],[Prijstype]]="Artikelprijs",Q1_2025[[#This Row],[Artikelprijs]] * Q1_2025[[#This Row],[Besteld]],Q1_2025[[#This Row],[Brutobedrag]])</f>
        <v>543.84</v>
      </c>
      <c r="P2721" s="10">
        <f>IF(Q1_2025[[#This Row],[Prijstype]] = "Artikelprijs",Q1_2025[[#This Row],[Brutobedrag 2]]*(100-Q1_2025[[#This Row],[Relatiekorting percentage]])/100,Q1_2025[[#This Row],[Bruto - Rel.korting]])</f>
        <v>462.26</v>
      </c>
    </row>
    <row r="2722" spans="1:16" x14ac:dyDescent="0.3">
      <c r="A2722" t="s">
        <v>343</v>
      </c>
      <c r="B2722">
        <v>3001044</v>
      </c>
      <c r="C2722" t="s">
        <v>47</v>
      </c>
      <c r="D2722">
        <v>37</v>
      </c>
      <c r="E2722" s="10">
        <v>26.83</v>
      </c>
      <c r="F2722" s="10">
        <v>992.71</v>
      </c>
      <c r="G2722" s="10">
        <v>794.17</v>
      </c>
      <c r="H2722">
        <v>20</v>
      </c>
      <c r="I2722" s="10" t="str">
        <f>_xlfn.XLOOKUP(Q1_2025[[#This Row],[Artikelnr]],Artikel_prijzen[Artnr],Artikel_prijzen[Groep],"")</f>
        <v/>
      </c>
      <c r="J2722" s="10" t="str">
        <f>_xlfn.XLOOKUP(Q1_2025[[#This Row],[Artikelnr]],Artikel_prijzen[Artnr],Artikel_prijzen[Prijs 2025],"")</f>
        <v/>
      </c>
      <c r="K2722" s="10" t="str">
        <f>IF(Q1_2025[[#This Row],[Artikelprijs]]&lt;&gt;"",IF(Q1_2025[[#This Row],[Stuksprijs]]=Q1_2025[[#This Row],[Artikelprijs]],"Prijs gelijk","Prijs wijkt af"),"")</f>
        <v/>
      </c>
      <c r="L2722" s="10"/>
      <c r="N2722" s="10">
        <f>IF(Q1_2025[[#This Row],[Prijstype]]="Artikelprijs",Q1_2025[[#This Row],[Artikelprijs]],Q1_2025[[#This Row],[Stuksprijs]])</f>
        <v>26.83</v>
      </c>
      <c r="O2722" s="10">
        <f>IF(Q1_2025[[#This Row],[Prijstype]]="Artikelprijs",Q1_2025[[#This Row],[Artikelprijs]] * Q1_2025[[#This Row],[Besteld]],Q1_2025[[#This Row],[Brutobedrag]])</f>
        <v>992.71</v>
      </c>
      <c r="P2722" s="10">
        <f>IF(Q1_2025[[#This Row],[Prijstype]] = "Artikelprijs",Q1_2025[[#This Row],[Brutobedrag 2]]*(100-Q1_2025[[#This Row],[Relatiekorting percentage]])/100,Q1_2025[[#This Row],[Bruto - Rel.korting]])</f>
        <v>794.17</v>
      </c>
    </row>
    <row r="2723" spans="1:16" x14ac:dyDescent="0.3">
      <c r="A2723" t="s">
        <v>343</v>
      </c>
      <c r="B2723">
        <v>3001013</v>
      </c>
      <c r="C2723" t="s">
        <v>325</v>
      </c>
      <c r="D2723">
        <v>22</v>
      </c>
      <c r="E2723" s="10">
        <v>17.89</v>
      </c>
      <c r="F2723" s="10">
        <v>393.58</v>
      </c>
      <c r="G2723" s="10">
        <v>314.86</v>
      </c>
      <c r="H2723">
        <v>20</v>
      </c>
      <c r="I2723" s="10" t="str">
        <f>_xlfn.XLOOKUP(Q1_2025[[#This Row],[Artikelnr]],Artikel_prijzen[Artnr],Artikel_prijzen[Groep],"")</f>
        <v/>
      </c>
      <c r="J2723" s="10" t="str">
        <f>_xlfn.XLOOKUP(Q1_2025[[#This Row],[Artikelnr]],Artikel_prijzen[Artnr],Artikel_prijzen[Prijs 2025],"")</f>
        <v/>
      </c>
      <c r="K2723" s="10" t="str">
        <f>IF(Q1_2025[[#This Row],[Artikelprijs]]&lt;&gt;"",IF(Q1_2025[[#This Row],[Stuksprijs]]=Q1_2025[[#This Row],[Artikelprijs]],"Prijs gelijk","Prijs wijkt af"),"")</f>
        <v/>
      </c>
      <c r="L2723" s="10"/>
      <c r="N2723" s="10">
        <f>IF(Q1_2025[[#This Row],[Prijstype]]="Artikelprijs",Q1_2025[[#This Row],[Artikelprijs]],Q1_2025[[#This Row],[Stuksprijs]])</f>
        <v>17.89</v>
      </c>
      <c r="O2723" s="10">
        <f>IF(Q1_2025[[#This Row],[Prijstype]]="Artikelprijs",Q1_2025[[#This Row],[Artikelprijs]] * Q1_2025[[#This Row],[Besteld]],Q1_2025[[#This Row],[Brutobedrag]])</f>
        <v>393.58</v>
      </c>
      <c r="P2723" s="10">
        <f>IF(Q1_2025[[#This Row],[Prijstype]] = "Artikelprijs",Q1_2025[[#This Row],[Brutobedrag 2]]*(100-Q1_2025[[#This Row],[Relatiekorting percentage]])/100,Q1_2025[[#This Row],[Bruto - Rel.korting]])</f>
        <v>314.86</v>
      </c>
    </row>
    <row r="2724" spans="1:16" x14ac:dyDescent="0.3">
      <c r="A2724" t="s">
        <v>343</v>
      </c>
      <c r="B2724">
        <v>1002019</v>
      </c>
      <c r="C2724" t="s">
        <v>199</v>
      </c>
      <c r="D2724">
        <v>58</v>
      </c>
      <c r="E2724" s="10">
        <v>38.99</v>
      </c>
      <c r="F2724" s="10">
        <v>2261.42</v>
      </c>
      <c r="G2724" s="10">
        <v>1809.14</v>
      </c>
      <c r="H2724">
        <v>20</v>
      </c>
      <c r="I2724" s="10" t="str">
        <f>_xlfn.XLOOKUP(Q1_2025[[#This Row],[Artikelnr]],Artikel_prijzen[Artnr],Artikel_prijzen[Groep],"")</f>
        <v/>
      </c>
      <c r="J2724" s="10" t="str">
        <f>_xlfn.XLOOKUP(Q1_2025[[#This Row],[Artikelnr]],Artikel_prijzen[Artnr],Artikel_prijzen[Prijs 2025],"")</f>
        <v/>
      </c>
      <c r="K2724" s="10" t="str">
        <f>IF(Q1_2025[[#This Row],[Artikelprijs]]&lt;&gt;"",IF(Q1_2025[[#This Row],[Stuksprijs]]=Q1_2025[[#This Row],[Artikelprijs]],"Prijs gelijk","Prijs wijkt af"),"")</f>
        <v/>
      </c>
      <c r="L2724" s="10"/>
      <c r="N2724" s="10">
        <f>IF(Q1_2025[[#This Row],[Prijstype]]="Artikelprijs",Q1_2025[[#This Row],[Artikelprijs]],Q1_2025[[#This Row],[Stuksprijs]])</f>
        <v>38.99</v>
      </c>
      <c r="O2724" s="10">
        <f>IF(Q1_2025[[#This Row],[Prijstype]]="Artikelprijs",Q1_2025[[#This Row],[Artikelprijs]] * Q1_2025[[#This Row],[Besteld]],Q1_2025[[#This Row],[Brutobedrag]])</f>
        <v>2261.42</v>
      </c>
      <c r="P2724" s="10">
        <f>IF(Q1_2025[[#This Row],[Prijstype]] = "Artikelprijs",Q1_2025[[#This Row],[Brutobedrag 2]]*(100-Q1_2025[[#This Row],[Relatiekorting percentage]])/100,Q1_2025[[#This Row],[Bruto - Rel.korting]])</f>
        <v>1809.14</v>
      </c>
    </row>
    <row r="2725" spans="1:16" x14ac:dyDescent="0.3">
      <c r="A2725" t="s">
        <v>343</v>
      </c>
      <c r="B2725">
        <v>3001046</v>
      </c>
      <c r="C2725" t="s">
        <v>61</v>
      </c>
      <c r="D2725">
        <v>120</v>
      </c>
      <c r="E2725" s="10">
        <v>3.5</v>
      </c>
      <c r="F2725" s="10">
        <v>0</v>
      </c>
      <c r="G2725" s="10">
        <v>0</v>
      </c>
      <c r="H2725">
        <v>0</v>
      </c>
      <c r="I2725" s="10" t="str">
        <f>_xlfn.XLOOKUP(Q1_2025[[#This Row],[Artikelnr]],Artikel_prijzen[Artnr],Artikel_prijzen[Groep],"")</f>
        <v/>
      </c>
      <c r="J2725" s="10" t="str">
        <f>_xlfn.XLOOKUP(Q1_2025[[#This Row],[Artikelnr]],Artikel_prijzen[Artnr],Artikel_prijzen[Prijs 2025],"")</f>
        <v/>
      </c>
      <c r="K2725" s="10" t="str">
        <f>IF(Q1_2025[[#This Row],[Artikelprijs]]&lt;&gt;"",IF(Q1_2025[[#This Row],[Stuksprijs]]=Q1_2025[[#This Row],[Artikelprijs]],"Prijs gelijk","Prijs wijkt af"),"")</f>
        <v/>
      </c>
      <c r="L2725" s="10"/>
      <c r="N2725" s="10">
        <f>IF(Q1_2025[[#This Row],[Prijstype]]="Artikelprijs",Q1_2025[[#This Row],[Artikelprijs]],Q1_2025[[#This Row],[Stuksprijs]])</f>
        <v>3.5</v>
      </c>
      <c r="O2725" s="10">
        <f>IF(Q1_2025[[#This Row],[Prijstype]]="Artikelprijs",Q1_2025[[#This Row],[Artikelprijs]] * Q1_2025[[#This Row],[Besteld]],Q1_2025[[#This Row],[Brutobedrag]])</f>
        <v>0</v>
      </c>
      <c r="P2725" s="10">
        <f>IF(Q1_2025[[#This Row],[Prijstype]] = "Artikelprijs",Q1_2025[[#This Row],[Brutobedrag 2]]*(100-Q1_2025[[#This Row],[Relatiekorting percentage]])/100,Q1_2025[[#This Row],[Bruto - Rel.korting]])</f>
        <v>0</v>
      </c>
    </row>
    <row r="2726" spans="1:16" x14ac:dyDescent="0.3">
      <c r="A2726" t="s">
        <v>343</v>
      </c>
      <c r="B2726">
        <v>3001035</v>
      </c>
      <c r="C2726" t="s">
        <v>62</v>
      </c>
      <c r="D2726">
        <v>40</v>
      </c>
      <c r="E2726" s="10">
        <v>2</v>
      </c>
      <c r="F2726" s="10">
        <v>0</v>
      </c>
      <c r="G2726" s="10">
        <v>0</v>
      </c>
      <c r="H2726">
        <v>0</v>
      </c>
      <c r="I2726" s="10" t="str">
        <f>_xlfn.XLOOKUP(Q1_2025[[#This Row],[Artikelnr]],Artikel_prijzen[Artnr],Artikel_prijzen[Groep],"")</f>
        <v/>
      </c>
      <c r="J2726" s="10" t="str">
        <f>_xlfn.XLOOKUP(Q1_2025[[#This Row],[Artikelnr]],Artikel_prijzen[Artnr],Artikel_prijzen[Prijs 2025],"")</f>
        <v/>
      </c>
      <c r="K2726" s="10" t="str">
        <f>IF(Q1_2025[[#This Row],[Artikelprijs]]&lt;&gt;"",IF(Q1_2025[[#This Row],[Stuksprijs]]=Q1_2025[[#This Row],[Artikelprijs]],"Prijs gelijk","Prijs wijkt af"),"")</f>
        <v/>
      </c>
      <c r="L2726" s="10"/>
      <c r="N2726" s="10">
        <f>IF(Q1_2025[[#This Row],[Prijstype]]="Artikelprijs",Q1_2025[[#This Row],[Artikelprijs]],Q1_2025[[#This Row],[Stuksprijs]])</f>
        <v>2</v>
      </c>
      <c r="O2726" s="10">
        <f>IF(Q1_2025[[#This Row],[Prijstype]]="Artikelprijs",Q1_2025[[#This Row],[Artikelprijs]] * Q1_2025[[#This Row],[Besteld]],Q1_2025[[#This Row],[Brutobedrag]])</f>
        <v>0</v>
      </c>
      <c r="P2726" s="10">
        <f>IF(Q1_2025[[#This Row],[Prijstype]] = "Artikelprijs",Q1_2025[[#This Row],[Brutobedrag 2]]*(100-Q1_2025[[#This Row],[Relatiekorting percentage]])/100,Q1_2025[[#This Row],[Bruto - Rel.korting]])</f>
        <v>0</v>
      </c>
    </row>
    <row r="2727" spans="1:16" x14ac:dyDescent="0.3">
      <c r="A2727" t="s">
        <v>343</v>
      </c>
      <c r="B2727">
        <v>3001036</v>
      </c>
      <c r="C2727" t="s">
        <v>63</v>
      </c>
      <c r="D2727">
        <v>50</v>
      </c>
      <c r="E2727" s="10">
        <v>3</v>
      </c>
      <c r="F2727" s="10">
        <v>0</v>
      </c>
      <c r="G2727" s="10">
        <v>0</v>
      </c>
      <c r="H2727">
        <v>0</v>
      </c>
      <c r="I2727" s="10" t="str">
        <f>_xlfn.XLOOKUP(Q1_2025[[#This Row],[Artikelnr]],Artikel_prijzen[Artnr],Artikel_prijzen[Groep],"")</f>
        <v/>
      </c>
      <c r="J2727" s="10" t="str">
        <f>_xlfn.XLOOKUP(Q1_2025[[#This Row],[Artikelnr]],Artikel_prijzen[Artnr],Artikel_prijzen[Prijs 2025],"")</f>
        <v/>
      </c>
      <c r="K2727" s="10" t="str">
        <f>IF(Q1_2025[[#This Row],[Artikelprijs]]&lt;&gt;"",IF(Q1_2025[[#This Row],[Stuksprijs]]=Q1_2025[[#This Row],[Artikelprijs]],"Prijs gelijk","Prijs wijkt af"),"")</f>
        <v/>
      </c>
      <c r="L2727" s="10"/>
      <c r="N2727" s="10">
        <f>IF(Q1_2025[[#This Row],[Prijstype]]="Artikelprijs",Q1_2025[[#This Row],[Artikelprijs]],Q1_2025[[#This Row],[Stuksprijs]])</f>
        <v>3</v>
      </c>
      <c r="O2727" s="10">
        <f>IF(Q1_2025[[#This Row],[Prijstype]]="Artikelprijs",Q1_2025[[#This Row],[Artikelprijs]] * Q1_2025[[#This Row],[Besteld]],Q1_2025[[#This Row],[Brutobedrag]])</f>
        <v>0</v>
      </c>
      <c r="P2727" s="10">
        <f>IF(Q1_2025[[#This Row],[Prijstype]] = "Artikelprijs",Q1_2025[[#This Row],[Brutobedrag 2]]*(100-Q1_2025[[#This Row],[Relatiekorting percentage]])/100,Q1_2025[[#This Row],[Bruto - Rel.korting]])</f>
        <v>0</v>
      </c>
    </row>
    <row r="2728" spans="1:16" x14ac:dyDescent="0.3">
      <c r="A2728" t="s">
        <v>343</v>
      </c>
      <c r="B2728">
        <v>3001037</v>
      </c>
      <c r="C2728" t="s">
        <v>64</v>
      </c>
      <c r="D2728">
        <v>30</v>
      </c>
      <c r="E2728" s="10">
        <v>4</v>
      </c>
      <c r="F2728" s="10">
        <v>0</v>
      </c>
      <c r="G2728" s="10">
        <v>0</v>
      </c>
      <c r="H2728">
        <v>0</v>
      </c>
      <c r="I2728" s="10" t="str">
        <f>_xlfn.XLOOKUP(Q1_2025[[#This Row],[Artikelnr]],Artikel_prijzen[Artnr],Artikel_prijzen[Groep],"")</f>
        <v/>
      </c>
      <c r="J2728" s="10" t="str">
        <f>_xlfn.XLOOKUP(Q1_2025[[#This Row],[Artikelnr]],Artikel_prijzen[Artnr],Artikel_prijzen[Prijs 2025],"")</f>
        <v/>
      </c>
      <c r="K2728" s="10" t="str">
        <f>IF(Q1_2025[[#This Row],[Artikelprijs]]&lt;&gt;"",IF(Q1_2025[[#This Row],[Stuksprijs]]=Q1_2025[[#This Row],[Artikelprijs]],"Prijs gelijk","Prijs wijkt af"),"")</f>
        <v/>
      </c>
      <c r="L2728" s="10"/>
      <c r="N2728" s="10">
        <f>IF(Q1_2025[[#This Row],[Prijstype]]="Artikelprijs",Q1_2025[[#This Row],[Artikelprijs]],Q1_2025[[#This Row],[Stuksprijs]])</f>
        <v>4</v>
      </c>
      <c r="O2728" s="10">
        <f>IF(Q1_2025[[#This Row],[Prijstype]]="Artikelprijs",Q1_2025[[#This Row],[Artikelprijs]] * Q1_2025[[#This Row],[Besteld]],Q1_2025[[#This Row],[Brutobedrag]])</f>
        <v>0</v>
      </c>
      <c r="P2728" s="10">
        <f>IF(Q1_2025[[#This Row],[Prijstype]] = "Artikelprijs",Q1_2025[[#This Row],[Brutobedrag 2]]*(100-Q1_2025[[#This Row],[Relatiekorting percentage]])/100,Q1_2025[[#This Row],[Bruto - Rel.korting]])</f>
        <v>0</v>
      </c>
    </row>
    <row r="2729" spans="1:16" x14ac:dyDescent="0.3">
      <c r="A2729" t="s">
        <v>343</v>
      </c>
      <c r="B2729">
        <v>3001038</v>
      </c>
      <c r="C2729" t="s">
        <v>65</v>
      </c>
      <c r="D2729">
        <v>10</v>
      </c>
      <c r="E2729" s="10">
        <v>6</v>
      </c>
      <c r="F2729" s="10">
        <v>0</v>
      </c>
      <c r="G2729" s="10">
        <v>0</v>
      </c>
      <c r="H2729">
        <v>0</v>
      </c>
      <c r="I2729" s="10" t="str">
        <f>_xlfn.XLOOKUP(Q1_2025[[#This Row],[Artikelnr]],Artikel_prijzen[Artnr],Artikel_prijzen[Groep],"")</f>
        <v/>
      </c>
      <c r="J2729" s="10" t="str">
        <f>_xlfn.XLOOKUP(Q1_2025[[#This Row],[Artikelnr]],Artikel_prijzen[Artnr],Artikel_prijzen[Prijs 2025],"")</f>
        <v/>
      </c>
      <c r="K2729" s="10" t="str">
        <f>IF(Q1_2025[[#This Row],[Artikelprijs]]&lt;&gt;"",IF(Q1_2025[[#This Row],[Stuksprijs]]=Q1_2025[[#This Row],[Artikelprijs]],"Prijs gelijk","Prijs wijkt af"),"")</f>
        <v/>
      </c>
      <c r="L2729" s="10"/>
      <c r="N2729" s="10">
        <f>IF(Q1_2025[[#This Row],[Prijstype]]="Artikelprijs",Q1_2025[[#This Row],[Artikelprijs]],Q1_2025[[#This Row],[Stuksprijs]])</f>
        <v>6</v>
      </c>
      <c r="O2729" s="10">
        <f>IF(Q1_2025[[#This Row],[Prijstype]]="Artikelprijs",Q1_2025[[#This Row],[Artikelprijs]] * Q1_2025[[#This Row],[Besteld]],Q1_2025[[#This Row],[Brutobedrag]])</f>
        <v>0</v>
      </c>
      <c r="P2729" s="10">
        <f>IF(Q1_2025[[#This Row],[Prijstype]] = "Artikelprijs",Q1_2025[[#This Row],[Brutobedrag 2]]*(100-Q1_2025[[#This Row],[Relatiekorting percentage]])/100,Q1_2025[[#This Row],[Bruto - Rel.korting]])</f>
        <v>0</v>
      </c>
    </row>
    <row r="2730" spans="1:16" x14ac:dyDescent="0.3">
      <c r="A2730" t="s">
        <v>343</v>
      </c>
      <c r="B2730">
        <v>3001039</v>
      </c>
      <c r="C2730" t="s">
        <v>66</v>
      </c>
      <c r="D2730">
        <v>10</v>
      </c>
      <c r="E2730" s="10">
        <v>7</v>
      </c>
      <c r="F2730" s="10">
        <v>0</v>
      </c>
      <c r="G2730" s="10">
        <v>0</v>
      </c>
      <c r="H2730">
        <v>0</v>
      </c>
      <c r="I2730" s="10" t="str">
        <f>_xlfn.XLOOKUP(Q1_2025[[#This Row],[Artikelnr]],Artikel_prijzen[Artnr],Artikel_prijzen[Groep],"")</f>
        <v/>
      </c>
      <c r="J2730" s="10" t="str">
        <f>_xlfn.XLOOKUP(Q1_2025[[#This Row],[Artikelnr]],Artikel_prijzen[Artnr],Artikel_prijzen[Prijs 2025],"")</f>
        <v/>
      </c>
      <c r="K2730" s="10" t="str">
        <f>IF(Q1_2025[[#This Row],[Artikelprijs]]&lt;&gt;"",IF(Q1_2025[[#This Row],[Stuksprijs]]=Q1_2025[[#This Row],[Artikelprijs]],"Prijs gelijk","Prijs wijkt af"),"")</f>
        <v/>
      </c>
      <c r="L2730" s="10"/>
      <c r="N2730" s="10">
        <f>IF(Q1_2025[[#This Row],[Prijstype]]="Artikelprijs",Q1_2025[[#This Row],[Artikelprijs]],Q1_2025[[#This Row],[Stuksprijs]])</f>
        <v>7</v>
      </c>
      <c r="O2730" s="10">
        <f>IF(Q1_2025[[#This Row],[Prijstype]]="Artikelprijs",Q1_2025[[#This Row],[Artikelprijs]] * Q1_2025[[#This Row],[Besteld]],Q1_2025[[#This Row],[Brutobedrag]])</f>
        <v>0</v>
      </c>
      <c r="P2730" s="10">
        <f>IF(Q1_2025[[#This Row],[Prijstype]] = "Artikelprijs",Q1_2025[[#This Row],[Brutobedrag 2]]*(100-Q1_2025[[#This Row],[Relatiekorting percentage]])/100,Q1_2025[[#This Row],[Bruto - Rel.korting]])</f>
        <v>0</v>
      </c>
    </row>
    <row r="2731" spans="1:16" x14ac:dyDescent="0.3">
      <c r="A2731" t="s">
        <v>343</v>
      </c>
      <c r="B2731">
        <v>3001040</v>
      </c>
      <c r="C2731" t="s">
        <v>67</v>
      </c>
      <c r="D2731">
        <v>10</v>
      </c>
      <c r="E2731" s="10">
        <v>8</v>
      </c>
      <c r="F2731" s="10">
        <v>0</v>
      </c>
      <c r="G2731" s="10">
        <v>0</v>
      </c>
      <c r="H2731">
        <v>0</v>
      </c>
      <c r="I2731" s="10" t="str">
        <f>_xlfn.XLOOKUP(Q1_2025[[#This Row],[Artikelnr]],Artikel_prijzen[Artnr],Artikel_prijzen[Groep],"")</f>
        <v/>
      </c>
      <c r="J2731" s="10" t="str">
        <f>_xlfn.XLOOKUP(Q1_2025[[#This Row],[Artikelnr]],Artikel_prijzen[Artnr],Artikel_prijzen[Prijs 2025],"")</f>
        <v/>
      </c>
      <c r="K2731" s="10" t="str">
        <f>IF(Q1_2025[[#This Row],[Artikelprijs]]&lt;&gt;"",IF(Q1_2025[[#This Row],[Stuksprijs]]=Q1_2025[[#This Row],[Artikelprijs]],"Prijs gelijk","Prijs wijkt af"),"")</f>
        <v/>
      </c>
      <c r="L2731" s="10"/>
      <c r="N2731" s="10">
        <f>IF(Q1_2025[[#This Row],[Prijstype]]="Artikelprijs",Q1_2025[[#This Row],[Artikelprijs]],Q1_2025[[#This Row],[Stuksprijs]])</f>
        <v>8</v>
      </c>
      <c r="O2731" s="10">
        <f>IF(Q1_2025[[#This Row],[Prijstype]]="Artikelprijs",Q1_2025[[#This Row],[Artikelprijs]] * Q1_2025[[#This Row],[Besteld]],Q1_2025[[#This Row],[Brutobedrag]])</f>
        <v>0</v>
      </c>
      <c r="P2731" s="10">
        <f>IF(Q1_2025[[#This Row],[Prijstype]] = "Artikelprijs",Q1_2025[[#This Row],[Brutobedrag 2]]*(100-Q1_2025[[#This Row],[Relatiekorting percentage]])/100,Q1_2025[[#This Row],[Bruto - Rel.korting]])</f>
        <v>0</v>
      </c>
    </row>
    <row r="2732" spans="1:16" x14ac:dyDescent="0.3">
      <c r="A2732" t="s">
        <v>343</v>
      </c>
      <c r="B2732">
        <v>3001045</v>
      </c>
      <c r="C2732" t="s">
        <v>71</v>
      </c>
      <c r="D2732">
        <v>5</v>
      </c>
      <c r="E2732" s="10">
        <v>5</v>
      </c>
      <c r="F2732" s="10">
        <v>0</v>
      </c>
      <c r="G2732" s="10">
        <v>0</v>
      </c>
      <c r="H2732">
        <v>0</v>
      </c>
      <c r="I2732" s="10" t="str">
        <f>_xlfn.XLOOKUP(Q1_2025[[#This Row],[Artikelnr]],Artikel_prijzen[Artnr],Artikel_prijzen[Groep],"")</f>
        <v/>
      </c>
      <c r="J2732" s="10" t="str">
        <f>_xlfn.XLOOKUP(Q1_2025[[#This Row],[Artikelnr]],Artikel_prijzen[Artnr],Artikel_prijzen[Prijs 2025],"")</f>
        <v/>
      </c>
      <c r="K2732" s="10" t="str">
        <f>IF(Q1_2025[[#This Row],[Artikelprijs]]&lt;&gt;"",IF(Q1_2025[[#This Row],[Stuksprijs]]=Q1_2025[[#This Row],[Artikelprijs]],"Prijs gelijk","Prijs wijkt af"),"")</f>
        <v/>
      </c>
      <c r="L2732" s="10"/>
      <c r="N2732" s="10">
        <f>IF(Q1_2025[[#This Row],[Prijstype]]="Artikelprijs",Q1_2025[[#This Row],[Artikelprijs]],Q1_2025[[#This Row],[Stuksprijs]])</f>
        <v>5</v>
      </c>
      <c r="O2732" s="10">
        <f>IF(Q1_2025[[#This Row],[Prijstype]]="Artikelprijs",Q1_2025[[#This Row],[Artikelprijs]] * Q1_2025[[#This Row],[Besteld]],Q1_2025[[#This Row],[Brutobedrag]])</f>
        <v>0</v>
      </c>
      <c r="P2732" s="10">
        <f>IF(Q1_2025[[#This Row],[Prijstype]] = "Artikelprijs",Q1_2025[[#This Row],[Brutobedrag 2]]*(100-Q1_2025[[#This Row],[Relatiekorting percentage]])/100,Q1_2025[[#This Row],[Bruto - Rel.korting]])</f>
        <v>0</v>
      </c>
    </row>
    <row r="2733" spans="1:16" x14ac:dyDescent="0.3">
      <c r="A2733" t="s">
        <v>343</v>
      </c>
      <c r="B2733">
        <v>5031040</v>
      </c>
      <c r="C2733" t="s">
        <v>39</v>
      </c>
      <c r="D2733">
        <v>20</v>
      </c>
      <c r="E2733" s="10">
        <v>89.61</v>
      </c>
      <c r="F2733" s="10">
        <v>1792.2</v>
      </c>
      <c r="G2733" s="10">
        <v>1433.76</v>
      </c>
      <c r="H2733">
        <v>20</v>
      </c>
      <c r="I2733" s="10" t="str">
        <f>_xlfn.XLOOKUP(Q1_2025[[#This Row],[Artikelnr]],Artikel_prijzen[Artnr],Artikel_prijzen[Groep],"")</f>
        <v/>
      </c>
      <c r="J2733" s="10" t="str">
        <f>_xlfn.XLOOKUP(Q1_2025[[#This Row],[Artikelnr]],Artikel_prijzen[Artnr],Artikel_prijzen[Prijs 2025],"")</f>
        <v/>
      </c>
      <c r="K2733" s="10" t="str">
        <f>IF(Q1_2025[[#This Row],[Artikelprijs]]&lt;&gt;"",IF(Q1_2025[[#This Row],[Stuksprijs]]=Q1_2025[[#This Row],[Artikelprijs]],"Prijs gelijk","Prijs wijkt af"),"")</f>
        <v/>
      </c>
      <c r="L2733" s="10"/>
      <c r="N2733" s="10">
        <f>IF(Q1_2025[[#This Row],[Prijstype]]="Artikelprijs",Q1_2025[[#This Row],[Artikelprijs]],Q1_2025[[#This Row],[Stuksprijs]])</f>
        <v>89.61</v>
      </c>
      <c r="O2733" s="10">
        <f>IF(Q1_2025[[#This Row],[Prijstype]]="Artikelprijs",Q1_2025[[#This Row],[Artikelprijs]] * Q1_2025[[#This Row],[Besteld]],Q1_2025[[#This Row],[Brutobedrag]])</f>
        <v>1792.2</v>
      </c>
      <c r="P2733" s="10">
        <f>IF(Q1_2025[[#This Row],[Prijstype]] = "Artikelprijs",Q1_2025[[#This Row],[Brutobedrag 2]]*(100-Q1_2025[[#This Row],[Relatiekorting percentage]])/100,Q1_2025[[#This Row],[Bruto - Rel.korting]])</f>
        <v>1433.76</v>
      </c>
    </row>
    <row r="2734" spans="1:16" x14ac:dyDescent="0.3">
      <c r="A2734" t="s">
        <v>343</v>
      </c>
      <c r="B2734">
        <v>5031039</v>
      </c>
      <c r="C2734" t="s">
        <v>104</v>
      </c>
      <c r="D2734">
        <v>4</v>
      </c>
      <c r="E2734" s="10">
        <v>59.74</v>
      </c>
      <c r="F2734" s="10">
        <v>238.96</v>
      </c>
      <c r="G2734" s="10">
        <v>191.17</v>
      </c>
      <c r="H2734">
        <v>20</v>
      </c>
      <c r="I2734" s="10" t="str">
        <f>_xlfn.XLOOKUP(Q1_2025[[#This Row],[Artikelnr]],Artikel_prijzen[Artnr],Artikel_prijzen[Groep],"")</f>
        <v/>
      </c>
      <c r="J2734" s="10" t="str">
        <f>_xlfn.XLOOKUP(Q1_2025[[#This Row],[Artikelnr]],Artikel_prijzen[Artnr],Artikel_prijzen[Prijs 2025],"")</f>
        <v/>
      </c>
      <c r="K2734" s="10" t="str">
        <f>IF(Q1_2025[[#This Row],[Artikelprijs]]&lt;&gt;"",IF(Q1_2025[[#This Row],[Stuksprijs]]=Q1_2025[[#This Row],[Artikelprijs]],"Prijs gelijk","Prijs wijkt af"),"")</f>
        <v/>
      </c>
      <c r="L2734" s="10"/>
      <c r="N2734" s="10">
        <f>IF(Q1_2025[[#This Row],[Prijstype]]="Artikelprijs",Q1_2025[[#This Row],[Artikelprijs]],Q1_2025[[#This Row],[Stuksprijs]])</f>
        <v>59.74</v>
      </c>
      <c r="O2734" s="10">
        <f>IF(Q1_2025[[#This Row],[Prijstype]]="Artikelprijs",Q1_2025[[#This Row],[Artikelprijs]] * Q1_2025[[#This Row],[Besteld]],Q1_2025[[#This Row],[Brutobedrag]])</f>
        <v>238.96</v>
      </c>
      <c r="P2734" s="10">
        <f>IF(Q1_2025[[#This Row],[Prijstype]] = "Artikelprijs",Q1_2025[[#This Row],[Brutobedrag 2]]*(100-Q1_2025[[#This Row],[Relatiekorting percentage]])/100,Q1_2025[[#This Row],[Bruto - Rel.korting]])</f>
        <v>191.17</v>
      </c>
    </row>
    <row r="2735" spans="1:16" x14ac:dyDescent="0.3">
      <c r="A2735" t="s">
        <v>343</v>
      </c>
      <c r="B2735">
        <v>5031041</v>
      </c>
      <c r="C2735" t="s">
        <v>105</v>
      </c>
      <c r="D2735">
        <v>12</v>
      </c>
      <c r="E2735" s="10">
        <v>90.64</v>
      </c>
      <c r="F2735" s="10">
        <v>1087.68</v>
      </c>
      <c r="G2735" s="10">
        <v>870.14</v>
      </c>
      <c r="H2735">
        <v>20</v>
      </c>
      <c r="I2735" s="10" t="str">
        <f>_xlfn.XLOOKUP(Q1_2025[[#This Row],[Artikelnr]],Artikel_prijzen[Artnr],Artikel_prijzen[Groep],"")</f>
        <v/>
      </c>
      <c r="J2735" s="10" t="str">
        <f>_xlfn.XLOOKUP(Q1_2025[[#This Row],[Artikelnr]],Artikel_prijzen[Artnr],Artikel_prijzen[Prijs 2025],"")</f>
        <v/>
      </c>
      <c r="K2735" s="10" t="str">
        <f>IF(Q1_2025[[#This Row],[Artikelprijs]]&lt;&gt;"",IF(Q1_2025[[#This Row],[Stuksprijs]]=Q1_2025[[#This Row],[Artikelprijs]],"Prijs gelijk","Prijs wijkt af"),"")</f>
        <v/>
      </c>
      <c r="L2735" s="10"/>
      <c r="N2735" s="10">
        <f>IF(Q1_2025[[#This Row],[Prijstype]]="Artikelprijs",Q1_2025[[#This Row],[Artikelprijs]],Q1_2025[[#This Row],[Stuksprijs]])</f>
        <v>90.64</v>
      </c>
      <c r="O2735" s="10">
        <f>IF(Q1_2025[[#This Row],[Prijstype]]="Artikelprijs",Q1_2025[[#This Row],[Artikelprijs]] * Q1_2025[[#This Row],[Besteld]],Q1_2025[[#This Row],[Brutobedrag]])</f>
        <v>1087.68</v>
      </c>
      <c r="P2735" s="10">
        <f>IF(Q1_2025[[#This Row],[Prijstype]] = "Artikelprijs",Q1_2025[[#This Row],[Brutobedrag 2]]*(100-Q1_2025[[#This Row],[Relatiekorting percentage]])/100,Q1_2025[[#This Row],[Bruto - Rel.korting]])</f>
        <v>870.14</v>
      </c>
    </row>
    <row r="2736" spans="1:16" x14ac:dyDescent="0.3">
      <c r="A2736" t="s">
        <v>343</v>
      </c>
      <c r="B2736">
        <v>2004027</v>
      </c>
      <c r="C2736" t="s">
        <v>339</v>
      </c>
      <c r="D2736">
        <v>12</v>
      </c>
      <c r="E2736" s="10">
        <v>16.54</v>
      </c>
      <c r="F2736" s="10">
        <v>198.48</v>
      </c>
      <c r="G2736" s="10">
        <v>158.78</v>
      </c>
      <c r="H2736">
        <v>20</v>
      </c>
      <c r="I2736" s="10" t="str">
        <f>_xlfn.XLOOKUP(Q1_2025[[#This Row],[Artikelnr]],Artikel_prijzen[Artnr],Artikel_prijzen[Groep],"")</f>
        <v/>
      </c>
      <c r="J2736" s="10" t="str">
        <f>_xlfn.XLOOKUP(Q1_2025[[#This Row],[Artikelnr]],Artikel_prijzen[Artnr],Artikel_prijzen[Prijs 2025],"")</f>
        <v/>
      </c>
      <c r="K2736" s="10" t="str">
        <f>IF(Q1_2025[[#This Row],[Artikelprijs]]&lt;&gt;"",IF(Q1_2025[[#This Row],[Stuksprijs]]=Q1_2025[[#This Row],[Artikelprijs]],"Prijs gelijk","Prijs wijkt af"),"")</f>
        <v/>
      </c>
      <c r="L2736" s="10"/>
      <c r="N2736" s="10">
        <f>IF(Q1_2025[[#This Row],[Prijstype]]="Artikelprijs",Q1_2025[[#This Row],[Artikelprijs]],Q1_2025[[#This Row],[Stuksprijs]])</f>
        <v>16.54</v>
      </c>
      <c r="O2736" s="10">
        <f>IF(Q1_2025[[#This Row],[Prijstype]]="Artikelprijs",Q1_2025[[#This Row],[Artikelprijs]] * Q1_2025[[#This Row],[Besteld]],Q1_2025[[#This Row],[Brutobedrag]])</f>
        <v>198.48</v>
      </c>
      <c r="P2736" s="10">
        <f>IF(Q1_2025[[#This Row],[Prijstype]] = "Artikelprijs",Q1_2025[[#This Row],[Brutobedrag 2]]*(100-Q1_2025[[#This Row],[Relatiekorting percentage]])/100,Q1_2025[[#This Row],[Bruto - Rel.korting]])</f>
        <v>158.78</v>
      </c>
    </row>
    <row r="2737" spans="1:16" x14ac:dyDescent="0.3">
      <c r="A2737" t="s">
        <v>343</v>
      </c>
      <c r="B2737">
        <v>1002060</v>
      </c>
      <c r="C2737" t="s">
        <v>338</v>
      </c>
      <c r="D2737">
        <v>46</v>
      </c>
      <c r="E2737" s="10">
        <v>48.93</v>
      </c>
      <c r="F2737" s="10">
        <v>2250.7800000000002</v>
      </c>
      <c r="G2737" s="10">
        <v>1800.62</v>
      </c>
      <c r="H2737">
        <v>20</v>
      </c>
      <c r="I2737" s="10" t="str">
        <f>_xlfn.XLOOKUP(Q1_2025[[#This Row],[Artikelnr]],Artikel_prijzen[Artnr],Artikel_prijzen[Groep],"")</f>
        <v/>
      </c>
      <c r="J2737" s="10" t="str">
        <f>_xlfn.XLOOKUP(Q1_2025[[#This Row],[Artikelnr]],Artikel_prijzen[Artnr],Artikel_prijzen[Prijs 2025],"")</f>
        <v/>
      </c>
      <c r="K2737" s="10" t="str">
        <f>IF(Q1_2025[[#This Row],[Artikelprijs]]&lt;&gt;"",IF(Q1_2025[[#This Row],[Stuksprijs]]=Q1_2025[[#This Row],[Artikelprijs]],"Prijs gelijk","Prijs wijkt af"),"")</f>
        <v/>
      </c>
      <c r="L2737" s="10"/>
      <c r="N2737" s="10">
        <f>IF(Q1_2025[[#This Row],[Prijstype]]="Artikelprijs",Q1_2025[[#This Row],[Artikelprijs]],Q1_2025[[#This Row],[Stuksprijs]])</f>
        <v>48.93</v>
      </c>
      <c r="O2737" s="10">
        <f>IF(Q1_2025[[#This Row],[Prijstype]]="Artikelprijs",Q1_2025[[#This Row],[Artikelprijs]] * Q1_2025[[#This Row],[Besteld]],Q1_2025[[#This Row],[Brutobedrag]])</f>
        <v>2250.7800000000002</v>
      </c>
      <c r="P2737" s="10">
        <f>IF(Q1_2025[[#This Row],[Prijstype]] = "Artikelprijs",Q1_2025[[#This Row],[Brutobedrag 2]]*(100-Q1_2025[[#This Row],[Relatiekorting percentage]])/100,Q1_2025[[#This Row],[Bruto - Rel.korting]])</f>
        <v>1800.62</v>
      </c>
    </row>
    <row r="2738" spans="1:16" x14ac:dyDescent="0.3">
      <c r="A2738" t="s">
        <v>343</v>
      </c>
      <c r="B2738">
        <v>1007051</v>
      </c>
      <c r="C2738" t="s">
        <v>54</v>
      </c>
      <c r="D2738">
        <v>26</v>
      </c>
      <c r="E2738" s="10">
        <v>88.57</v>
      </c>
      <c r="F2738" s="10">
        <v>2302.8200000000002</v>
      </c>
      <c r="G2738" s="10">
        <v>1842.26</v>
      </c>
      <c r="H2738">
        <v>20</v>
      </c>
      <c r="I2738" s="10" t="str">
        <f>_xlfn.XLOOKUP(Q1_2025[[#This Row],[Artikelnr]],Artikel_prijzen[Artnr],Artikel_prijzen[Groep],"")</f>
        <v/>
      </c>
      <c r="J2738" s="10" t="str">
        <f>_xlfn.XLOOKUP(Q1_2025[[#This Row],[Artikelnr]],Artikel_prijzen[Artnr],Artikel_prijzen[Prijs 2025],"")</f>
        <v/>
      </c>
      <c r="K2738" s="10" t="str">
        <f>IF(Q1_2025[[#This Row],[Artikelprijs]]&lt;&gt;"",IF(Q1_2025[[#This Row],[Stuksprijs]]=Q1_2025[[#This Row],[Artikelprijs]],"Prijs gelijk","Prijs wijkt af"),"")</f>
        <v/>
      </c>
      <c r="L2738" s="10"/>
      <c r="N2738" s="10">
        <f>IF(Q1_2025[[#This Row],[Prijstype]]="Artikelprijs",Q1_2025[[#This Row],[Artikelprijs]],Q1_2025[[#This Row],[Stuksprijs]])</f>
        <v>88.57</v>
      </c>
      <c r="O2738" s="10">
        <f>IF(Q1_2025[[#This Row],[Prijstype]]="Artikelprijs",Q1_2025[[#This Row],[Artikelprijs]] * Q1_2025[[#This Row],[Besteld]],Q1_2025[[#This Row],[Brutobedrag]])</f>
        <v>2302.8200000000002</v>
      </c>
      <c r="P2738" s="10">
        <f>IF(Q1_2025[[#This Row],[Prijstype]] = "Artikelprijs",Q1_2025[[#This Row],[Brutobedrag 2]]*(100-Q1_2025[[#This Row],[Relatiekorting percentage]])/100,Q1_2025[[#This Row],[Bruto - Rel.korting]])</f>
        <v>1842.26</v>
      </c>
    </row>
    <row r="2739" spans="1:16" x14ac:dyDescent="0.3">
      <c r="A2739" t="s">
        <v>343</v>
      </c>
      <c r="B2739">
        <v>2001094</v>
      </c>
      <c r="C2739" t="s">
        <v>142</v>
      </c>
      <c r="D2739">
        <v>4</v>
      </c>
      <c r="E2739" s="10">
        <v>48.68</v>
      </c>
      <c r="F2739" s="10">
        <v>194.72</v>
      </c>
      <c r="G2739" s="10">
        <v>136.30000000000001</v>
      </c>
      <c r="H2739">
        <v>30</v>
      </c>
      <c r="I2739" s="10" t="str">
        <f>_xlfn.XLOOKUP(Q1_2025[[#This Row],[Artikelnr]],Artikel_prijzen[Artnr],Artikel_prijzen[Groep],"")</f>
        <v/>
      </c>
      <c r="J2739" s="10" t="str">
        <f>_xlfn.XLOOKUP(Q1_2025[[#This Row],[Artikelnr]],Artikel_prijzen[Artnr],Artikel_prijzen[Prijs 2025],"")</f>
        <v/>
      </c>
      <c r="K2739" s="10" t="str">
        <f>IF(Q1_2025[[#This Row],[Artikelprijs]]&lt;&gt;"",IF(Q1_2025[[#This Row],[Stuksprijs]]=Q1_2025[[#This Row],[Artikelprijs]],"Prijs gelijk","Prijs wijkt af"),"")</f>
        <v/>
      </c>
      <c r="L2739" s="10"/>
      <c r="N2739" s="10">
        <f>IF(Q1_2025[[#This Row],[Prijstype]]="Artikelprijs",Q1_2025[[#This Row],[Artikelprijs]],Q1_2025[[#This Row],[Stuksprijs]])</f>
        <v>48.68</v>
      </c>
      <c r="O2739" s="10">
        <f>IF(Q1_2025[[#This Row],[Prijstype]]="Artikelprijs",Q1_2025[[#This Row],[Artikelprijs]] * Q1_2025[[#This Row],[Besteld]],Q1_2025[[#This Row],[Brutobedrag]])</f>
        <v>194.72</v>
      </c>
      <c r="P2739" s="10">
        <f>IF(Q1_2025[[#This Row],[Prijstype]] = "Artikelprijs",Q1_2025[[#This Row],[Brutobedrag 2]]*(100-Q1_2025[[#This Row],[Relatiekorting percentage]])/100,Q1_2025[[#This Row],[Bruto - Rel.korting]])</f>
        <v>136.30000000000001</v>
      </c>
    </row>
    <row r="2740" spans="1:16" x14ac:dyDescent="0.3">
      <c r="A2740" t="s">
        <v>343</v>
      </c>
      <c r="B2740">
        <v>1002020</v>
      </c>
      <c r="C2740" t="s">
        <v>249</v>
      </c>
      <c r="D2740">
        <v>10</v>
      </c>
      <c r="E2740" s="10">
        <v>38.99</v>
      </c>
      <c r="F2740" s="10">
        <v>389.9</v>
      </c>
      <c r="G2740" s="10">
        <v>272.93</v>
      </c>
      <c r="H2740">
        <v>30</v>
      </c>
      <c r="I2740" s="10" t="str">
        <f>_xlfn.XLOOKUP(Q1_2025[[#This Row],[Artikelnr]],Artikel_prijzen[Artnr],Artikel_prijzen[Groep],"")</f>
        <v/>
      </c>
      <c r="J2740" s="10" t="str">
        <f>_xlfn.XLOOKUP(Q1_2025[[#This Row],[Artikelnr]],Artikel_prijzen[Artnr],Artikel_prijzen[Prijs 2025],"")</f>
        <v/>
      </c>
      <c r="K2740" s="10" t="str">
        <f>IF(Q1_2025[[#This Row],[Artikelprijs]]&lt;&gt;"",IF(Q1_2025[[#This Row],[Stuksprijs]]=Q1_2025[[#This Row],[Artikelprijs]],"Prijs gelijk","Prijs wijkt af"),"")</f>
        <v/>
      </c>
      <c r="L2740" s="10"/>
      <c r="N2740" s="10">
        <f>IF(Q1_2025[[#This Row],[Prijstype]]="Artikelprijs",Q1_2025[[#This Row],[Artikelprijs]],Q1_2025[[#This Row],[Stuksprijs]])</f>
        <v>38.99</v>
      </c>
      <c r="O2740" s="10">
        <f>IF(Q1_2025[[#This Row],[Prijstype]]="Artikelprijs",Q1_2025[[#This Row],[Artikelprijs]] * Q1_2025[[#This Row],[Besteld]],Q1_2025[[#This Row],[Brutobedrag]])</f>
        <v>389.9</v>
      </c>
      <c r="P2740" s="10">
        <f>IF(Q1_2025[[#This Row],[Prijstype]] = "Artikelprijs",Q1_2025[[#This Row],[Brutobedrag 2]]*(100-Q1_2025[[#This Row],[Relatiekorting percentage]])/100,Q1_2025[[#This Row],[Bruto - Rel.korting]])</f>
        <v>272.93</v>
      </c>
    </row>
    <row r="2741" spans="1:16" x14ac:dyDescent="0.3">
      <c r="A2741" t="s">
        <v>343</v>
      </c>
      <c r="B2741">
        <v>2004051</v>
      </c>
      <c r="C2741" t="s">
        <v>255</v>
      </c>
      <c r="D2741">
        <v>2</v>
      </c>
      <c r="E2741" s="10">
        <v>16.54</v>
      </c>
      <c r="F2741" s="10">
        <v>33.08</v>
      </c>
      <c r="G2741" s="10">
        <v>23.16</v>
      </c>
      <c r="H2741">
        <v>30</v>
      </c>
      <c r="I2741" s="10" t="str">
        <f>_xlfn.XLOOKUP(Q1_2025[[#This Row],[Artikelnr]],Artikel_prijzen[Artnr],Artikel_prijzen[Groep],"")</f>
        <v/>
      </c>
      <c r="J2741" s="10" t="str">
        <f>_xlfn.XLOOKUP(Q1_2025[[#This Row],[Artikelnr]],Artikel_prijzen[Artnr],Artikel_prijzen[Prijs 2025],"")</f>
        <v/>
      </c>
      <c r="K2741" s="10" t="str">
        <f>IF(Q1_2025[[#This Row],[Artikelprijs]]&lt;&gt;"",IF(Q1_2025[[#This Row],[Stuksprijs]]=Q1_2025[[#This Row],[Artikelprijs]],"Prijs gelijk","Prijs wijkt af"),"")</f>
        <v/>
      </c>
      <c r="L2741" s="10"/>
      <c r="N2741" s="10">
        <f>IF(Q1_2025[[#This Row],[Prijstype]]="Artikelprijs",Q1_2025[[#This Row],[Artikelprijs]],Q1_2025[[#This Row],[Stuksprijs]])</f>
        <v>16.54</v>
      </c>
      <c r="O2741" s="10">
        <f>IF(Q1_2025[[#This Row],[Prijstype]]="Artikelprijs",Q1_2025[[#This Row],[Artikelprijs]] * Q1_2025[[#This Row],[Besteld]],Q1_2025[[#This Row],[Brutobedrag]])</f>
        <v>33.08</v>
      </c>
      <c r="P2741" s="10">
        <f>IF(Q1_2025[[#This Row],[Prijstype]] = "Artikelprijs",Q1_2025[[#This Row],[Brutobedrag 2]]*(100-Q1_2025[[#This Row],[Relatiekorting percentage]])/100,Q1_2025[[#This Row],[Bruto - Rel.korting]])</f>
        <v>23.16</v>
      </c>
    </row>
    <row r="2742" spans="1:16" x14ac:dyDescent="0.3">
      <c r="A2742" t="s">
        <v>343</v>
      </c>
      <c r="B2742">
        <v>2004017</v>
      </c>
      <c r="C2742" t="s">
        <v>135</v>
      </c>
      <c r="D2742">
        <v>2</v>
      </c>
      <c r="E2742" s="10">
        <v>5.25</v>
      </c>
      <c r="F2742" s="10">
        <v>0</v>
      </c>
      <c r="G2742" s="10">
        <v>0</v>
      </c>
      <c r="H2742">
        <v>30</v>
      </c>
      <c r="I2742" s="10" t="str">
        <f>_xlfn.XLOOKUP(Q1_2025[[#This Row],[Artikelnr]],Artikel_prijzen[Artnr],Artikel_prijzen[Groep],"")</f>
        <v/>
      </c>
      <c r="J2742" s="10" t="str">
        <f>_xlfn.XLOOKUP(Q1_2025[[#This Row],[Artikelnr]],Artikel_prijzen[Artnr],Artikel_prijzen[Prijs 2025],"")</f>
        <v/>
      </c>
      <c r="K2742" s="10" t="str">
        <f>IF(Q1_2025[[#This Row],[Artikelprijs]]&lt;&gt;"",IF(Q1_2025[[#This Row],[Stuksprijs]]=Q1_2025[[#This Row],[Artikelprijs]],"Prijs gelijk","Prijs wijkt af"),"")</f>
        <v/>
      </c>
      <c r="L2742" s="10"/>
      <c r="N2742" s="10">
        <f>IF(Q1_2025[[#This Row],[Prijstype]]="Artikelprijs",Q1_2025[[#This Row],[Artikelprijs]],Q1_2025[[#This Row],[Stuksprijs]])</f>
        <v>5.25</v>
      </c>
      <c r="O2742" s="10">
        <f>IF(Q1_2025[[#This Row],[Prijstype]]="Artikelprijs",Q1_2025[[#This Row],[Artikelprijs]] * Q1_2025[[#This Row],[Besteld]],Q1_2025[[#This Row],[Brutobedrag]])</f>
        <v>0</v>
      </c>
      <c r="P2742" s="10">
        <f>IF(Q1_2025[[#This Row],[Prijstype]] = "Artikelprijs",Q1_2025[[#This Row],[Brutobedrag 2]]*(100-Q1_2025[[#This Row],[Relatiekorting percentage]])/100,Q1_2025[[#This Row],[Bruto - Rel.korting]])</f>
        <v>0</v>
      </c>
    </row>
    <row r="2743" spans="1:16" x14ac:dyDescent="0.3">
      <c r="A2743" t="s">
        <v>343</v>
      </c>
      <c r="B2743">
        <v>3001046</v>
      </c>
      <c r="C2743" t="s">
        <v>61</v>
      </c>
      <c r="D2743">
        <v>5</v>
      </c>
      <c r="E2743" s="10">
        <v>3.5</v>
      </c>
      <c r="F2743" s="10">
        <v>0</v>
      </c>
      <c r="G2743" s="10">
        <v>0</v>
      </c>
      <c r="H2743">
        <v>30</v>
      </c>
      <c r="I2743" s="10" t="str">
        <f>_xlfn.XLOOKUP(Q1_2025[[#This Row],[Artikelnr]],Artikel_prijzen[Artnr],Artikel_prijzen[Groep],"")</f>
        <v/>
      </c>
      <c r="J2743" s="10" t="str">
        <f>_xlfn.XLOOKUP(Q1_2025[[#This Row],[Artikelnr]],Artikel_prijzen[Artnr],Artikel_prijzen[Prijs 2025],"")</f>
        <v/>
      </c>
      <c r="K2743" s="10" t="str">
        <f>IF(Q1_2025[[#This Row],[Artikelprijs]]&lt;&gt;"",IF(Q1_2025[[#This Row],[Stuksprijs]]=Q1_2025[[#This Row],[Artikelprijs]],"Prijs gelijk","Prijs wijkt af"),"")</f>
        <v/>
      </c>
      <c r="L2743" s="10"/>
      <c r="N2743" s="10">
        <f>IF(Q1_2025[[#This Row],[Prijstype]]="Artikelprijs",Q1_2025[[#This Row],[Artikelprijs]],Q1_2025[[#This Row],[Stuksprijs]])</f>
        <v>3.5</v>
      </c>
      <c r="O2743" s="10">
        <f>IF(Q1_2025[[#This Row],[Prijstype]]="Artikelprijs",Q1_2025[[#This Row],[Artikelprijs]] * Q1_2025[[#This Row],[Besteld]],Q1_2025[[#This Row],[Brutobedrag]])</f>
        <v>0</v>
      </c>
      <c r="P2743" s="10">
        <f>IF(Q1_2025[[#This Row],[Prijstype]] = "Artikelprijs",Q1_2025[[#This Row],[Brutobedrag 2]]*(100-Q1_2025[[#This Row],[Relatiekorting percentage]])/100,Q1_2025[[#This Row],[Bruto - Rel.korting]])</f>
        <v>0</v>
      </c>
    </row>
    <row r="2744" spans="1:16" x14ac:dyDescent="0.3">
      <c r="A2744" t="s">
        <v>343</v>
      </c>
      <c r="B2744">
        <v>3001036</v>
      </c>
      <c r="C2744" t="s">
        <v>63</v>
      </c>
      <c r="D2744">
        <v>6</v>
      </c>
      <c r="E2744" s="10">
        <v>3</v>
      </c>
      <c r="F2744" s="10">
        <v>0</v>
      </c>
      <c r="G2744" s="10">
        <v>0</v>
      </c>
      <c r="H2744">
        <v>30</v>
      </c>
      <c r="I2744" s="10" t="str">
        <f>_xlfn.XLOOKUP(Q1_2025[[#This Row],[Artikelnr]],Artikel_prijzen[Artnr],Artikel_prijzen[Groep],"")</f>
        <v/>
      </c>
      <c r="J2744" s="10" t="str">
        <f>_xlfn.XLOOKUP(Q1_2025[[#This Row],[Artikelnr]],Artikel_prijzen[Artnr],Artikel_prijzen[Prijs 2025],"")</f>
        <v/>
      </c>
      <c r="K2744" s="10" t="str">
        <f>IF(Q1_2025[[#This Row],[Artikelprijs]]&lt;&gt;"",IF(Q1_2025[[#This Row],[Stuksprijs]]=Q1_2025[[#This Row],[Artikelprijs]],"Prijs gelijk","Prijs wijkt af"),"")</f>
        <v/>
      </c>
      <c r="L2744" s="10"/>
      <c r="N2744" s="10">
        <f>IF(Q1_2025[[#This Row],[Prijstype]]="Artikelprijs",Q1_2025[[#This Row],[Artikelprijs]],Q1_2025[[#This Row],[Stuksprijs]])</f>
        <v>3</v>
      </c>
      <c r="O2744" s="10">
        <f>IF(Q1_2025[[#This Row],[Prijstype]]="Artikelprijs",Q1_2025[[#This Row],[Artikelprijs]] * Q1_2025[[#This Row],[Besteld]],Q1_2025[[#This Row],[Brutobedrag]])</f>
        <v>0</v>
      </c>
      <c r="P2744" s="10">
        <f>IF(Q1_2025[[#This Row],[Prijstype]] = "Artikelprijs",Q1_2025[[#This Row],[Brutobedrag 2]]*(100-Q1_2025[[#This Row],[Relatiekorting percentage]])/100,Q1_2025[[#This Row],[Bruto - Rel.korting]])</f>
        <v>0</v>
      </c>
    </row>
    <row r="2745" spans="1:16" x14ac:dyDescent="0.3">
      <c r="A2745" t="s">
        <v>343</v>
      </c>
      <c r="B2745">
        <v>3001040</v>
      </c>
      <c r="C2745" t="s">
        <v>67</v>
      </c>
      <c r="D2745">
        <v>1</v>
      </c>
      <c r="E2745" s="10">
        <v>8</v>
      </c>
      <c r="F2745" s="10">
        <v>0</v>
      </c>
      <c r="G2745" s="10">
        <v>0</v>
      </c>
      <c r="H2745">
        <v>30</v>
      </c>
      <c r="I2745" s="10" t="str">
        <f>_xlfn.XLOOKUP(Q1_2025[[#This Row],[Artikelnr]],Artikel_prijzen[Artnr],Artikel_prijzen[Groep],"")</f>
        <v/>
      </c>
      <c r="J2745" s="10" t="str">
        <f>_xlfn.XLOOKUP(Q1_2025[[#This Row],[Artikelnr]],Artikel_prijzen[Artnr],Artikel_prijzen[Prijs 2025],"")</f>
        <v/>
      </c>
      <c r="K2745" s="10" t="str">
        <f>IF(Q1_2025[[#This Row],[Artikelprijs]]&lt;&gt;"",IF(Q1_2025[[#This Row],[Stuksprijs]]=Q1_2025[[#This Row],[Artikelprijs]],"Prijs gelijk","Prijs wijkt af"),"")</f>
        <v/>
      </c>
      <c r="L2745" s="10"/>
      <c r="N2745" s="10">
        <f>IF(Q1_2025[[#This Row],[Prijstype]]="Artikelprijs",Q1_2025[[#This Row],[Artikelprijs]],Q1_2025[[#This Row],[Stuksprijs]])</f>
        <v>8</v>
      </c>
      <c r="O2745" s="10">
        <f>IF(Q1_2025[[#This Row],[Prijstype]]="Artikelprijs",Q1_2025[[#This Row],[Artikelprijs]] * Q1_2025[[#This Row],[Besteld]],Q1_2025[[#This Row],[Brutobedrag]])</f>
        <v>0</v>
      </c>
      <c r="P2745" s="10">
        <f>IF(Q1_2025[[#This Row],[Prijstype]] = "Artikelprijs",Q1_2025[[#This Row],[Brutobedrag 2]]*(100-Q1_2025[[#This Row],[Relatiekorting percentage]])/100,Q1_2025[[#This Row],[Bruto - Rel.korting]])</f>
        <v>0</v>
      </c>
    </row>
    <row r="2746" spans="1:16" x14ac:dyDescent="0.3">
      <c r="A2746" t="s">
        <v>343</v>
      </c>
      <c r="B2746">
        <v>3001045</v>
      </c>
      <c r="C2746" t="s">
        <v>71</v>
      </c>
      <c r="D2746">
        <v>1</v>
      </c>
      <c r="E2746" s="10">
        <v>5</v>
      </c>
      <c r="F2746" s="10">
        <v>0</v>
      </c>
      <c r="G2746" s="10">
        <v>0</v>
      </c>
      <c r="H2746">
        <v>30</v>
      </c>
      <c r="I2746" s="10" t="str">
        <f>_xlfn.XLOOKUP(Q1_2025[[#This Row],[Artikelnr]],Artikel_prijzen[Artnr],Artikel_prijzen[Groep],"")</f>
        <v/>
      </c>
      <c r="J2746" s="10" t="str">
        <f>_xlfn.XLOOKUP(Q1_2025[[#This Row],[Artikelnr]],Artikel_prijzen[Artnr],Artikel_prijzen[Prijs 2025],"")</f>
        <v/>
      </c>
      <c r="K2746" s="10" t="str">
        <f>IF(Q1_2025[[#This Row],[Artikelprijs]]&lt;&gt;"",IF(Q1_2025[[#This Row],[Stuksprijs]]=Q1_2025[[#This Row],[Artikelprijs]],"Prijs gelijk","Prijs wijkt af"),"")</f>
        <v/>
      </c>
      <c r="L2746" s="10"/>
      <c r="N2746" s="10">
        <f>IF(Q1_2025[[#This Row],[Prijstype]]="Artikelprijs",Q1_2025[[#This Row],[Artikelprijs]],Q1_2025[[#This Row],[Stuksprijs]])</f>
        <v>5</v>
      </c>
      <c r="O2746" s="10">
        <f>IF(Q1_2025[[#This Row],[Prijstype]]="Artikelprijs",Q1_2025[[#This Row],[Artikelprijs]] * Q1_2025[[#This Row],[Besteld]],Q1_2025[[#This Row],[Brutobedrag]])</f>
        <v>0</v>
      </c>
      <c r="P2746" s="10">
        <f>IF(Q1_2025[[#This Row],[Prijstype]] = "Artikelprijs",Q1_2025[[#This Row],[Brutobedrag 2]]*(100-Q1_2025[[#This Row],[Relatiekorting percentage]])/100,Q1_2025[[#This Row],[Bruto - Rel.korting]])</f>
        <v>0</v>
      </c>
    </row>
    <row r="2747" spans="1:16" x14ac:dyDescent="0.3">
      <c r="A2747" t="s">
        <v>343</v>
      </c>
      <c r="B2747">
        <v>3002022</v>
      </c>
      <c r="C2747" t="s">
        <v>195</v>
      </c>
      <c r="D2747">
        <v>1</v>
      </c>
      <c r="E2747" s="10">
        <v>76.02</v>
      </c>
      <c r="F2747" s="10">
        <v>76.02</v>
      </c>
      <c r="G2747" s="10">
        <v>53.21</v>
      </c>
      <c r="H2747">
        <v>30</v>
      </c>
      <c r="I2747" s="10" t="str">
        <f>_xlfn.XLOOKUP(Q1_2025[[#This Row],[Artikelnr]],Artikel_prijzen[Artnr],Artikel_prijzen[Groep],"")</f>
        <v/>
      </c>
      <c r="J2747" s="10" t="str">
        <f>_xlfn.XLOOKUP(Q1_2025[[#This Row],[Artikelnr]],Artikel_prijzen[Artnr],Artikel_prijzen[Prijs 2025],"")</f>
        <v/>
      </c>
      <c r="K2747" s="10" t="str">
        <f>IF(Q1_2025[[#This Row],[Artikelprijs]]&lt;&gt;"",IF(Q1_2025[[#This Row],[Stuksprijs]]=Q1_2025[[#This Row],[Artikelprijs]],"Prijs gelijk","Prijs wijkt af"),"")</f>
        <v/>
      </c>
      <c r="L2747" s="10"/>
      <c r="N2747" s="10">
        <f>IF(Q1_2025[[#This Row],[Prijstype]]="Artikelprijs",Q1_2025[[#This Row],[Artikelprijs]],Q1_2025[[#This Row],[Stuksprijs]])</f>
        <v>76.02</v>
      </c>
      <c r="O2747" s="10">
        <f>IF(Q1_2025[[#This Row],[Prijstype]]="Artikelprijs",Q1_2025[[#This Row],[Artikelprijs]] * Q1_2025[[#This Row],[Besteld]],Q1_2025[[#This Row],[Brutobedrag]])</f>
        <v>76.02</v>
      </c>
      <c r="P2747" s="10">
        <f>IF(Q1_2025[[#This Row],[Prijstype]] = "Artikelprijs",Q1_2025[[#This Row],[Brutobedrag 2]]*(100-Q1_2025[[#This Row],[Relatiekorting percentage]])/100,Q1_2025[[#This Row],[Bruto - Rel.korting]])</f>
        <v>53.21</v>
      </c>
    </row>
    <row r="2748" spans="1:16" x14ac:dyDescent="0.3">
      <c r="A2748" t="s">
        <v>343</v>
      </c>
      <c r="B2748">
        <v>3001013</v>
      </c>
      <c r="C2748" t="s">
        <v>325</v>
      </c>
      <c r="D2748">
        <v>4</v>
      </c>
      <c r="E2748" s="10">
        <v>17.89</v>
      </c>
      <c r="F2748" s="10">
        <v>71.56</v>
      </c>
      <c r="G2748" s="10">
        <v>50.09</v>
      </c>
      <c r="H2748">
        <v>30</v>
      </c>
      <c r="I2748" s="10" t="str">
        <f>_xlfn.XLOOKUP(Q1_2025[[#This Row],[Artikelnr]],Artikel_prijzen[Artnr],Artikel_prijzen[Groep],"")</f>
        <v/>
      </c>
      <c r="J2748" s="10" t="str">
        <f>_xlfn.XLOOKUP(Q1_2025[[#This Row],[Artikelnr]],Artikel_prijzen[Artnr],Artikel_prijzen[Prijs 2025],"")</f>
        <v/>
      </c>
      <c r="K2748" s="10" t="str">
        <f>IF(Q1_2025[[#This Row],[Artikelprijs]]&lt;&gt;"",IF(Q1_2025[[#This Row],[Stuksprijs]]=Q1_2025[[#This Row],[Artikelprijs]],"Prijs gelijk","Prijs wijkt af"),"")</f>
        <v/>
      </c>
      <c r="L2748" s="10"/>
      <c r="N2748" s="10">
        <f>IF(Q1_2025[[#This Row],[Prijstype]]="Artikelprijs",Q1_2025[[#This Row],[Artikelprijs]],Q1_2025[[#This Row],[Stuksprijs]])</f>
        <v>17.89</v>
      </c>
      <c r="O2748" s="10">
        <f>IF(Q1_2025[[#This Row],[Prijstype]]="Artikelprijs",Q1_2025[[#This Row],[Artikelprijs]] * Q1_2025[[#This Row],[Besteld]],Q1_2025[[#This Row],[Brutobedrag]])</f>
        <v>71.56</v>
      </c>
      <c r="P2748" s="10">
        <f>IF(Q1_2025[[#This Row],[Prijstype]] = "Artikelprijs",Q1_2025[[#This Row],[Brutobedrag 2]]*(100-Q1_2025[[#This Row],[Relatiekorting percentage]])/100,Q1_2025[[#This Row],[Bruto - Rel.korting]])</f>
        <v>50.09</v>
      </c>
    </row>
    <row r="2749" spans="1:16" x14ac:dyDescent="0.3">
      <c r="A2749" t="s">
        <v>343</v>
      </c>
      <c r="B2749">
        <v>4001138</v>
      </c>
      <c r="C2749" t="s">
        <v>390</v>
      </c>
      <c r="D2749">
        <v>1</v>
      </c>
      <c r="E2749" s="10">
        <v>16</v>
      </c>
      <c r="F2749" s="10">
        <v>16</v>
      </c>
      <c r="G2749" s="10">
        <v>14.4</v>
      </c>
      <c r="H2749">
        <v>10</v>
      </c>
      <c r="I2749" s="10" t="str">
        <f>_xlfn.XLOOKUP(Q1_2025[[#This Row],[Artikelnr]],Artikel_prijzen[Artnr],Artikel_prijzen[Groep],"")</f>
        <v/>
      </c>
      <c r="J2749" s="10" t="str">
        <f>_xlfn.XLOOKUP(Q1_2025[[#This Row],[Artikelnr]],Artikel_prijzen[Artnr],Artikel_prijzen[Prijs 2025],"")</f>
        <v/>
      </c>
      <c r="K2749" s="10" t="str">
        <f>IF(Q1_2025[[#This Row],[Artikelprijs]]&lt;&gt;"",IF(Q1_2025[[#This Row],[Stuksprijs]]=Q1_2025[[#This Row],[Artikelprijs]],"Prijs gelijk","Prijs wijkt af"),"")</f>
        <v/>
      </c>
      <c r="L2749" s="10"/>
      <c r="N2749" s="10">
        <f>IF(Q1_2025[[#This Row],[Prijstype]]="Artikelprijs",Q1_2025[[#This Row],[Artikelprijs]],Q1_2025[[#This Row],[Stuksprijs]])</f>
        <v>16</v>
      </c>
      <c r="O2749" s="10">
        <f>IF(Q1_2025[[#This Row],[Prijstype]]="Artikelprijs",Q1_2025[[#This Row],[Artikelprijs]] * Q1_2025[[#This Row],[Besteld]],Q1_2025[[#This Row],[Brutobedrag]])</f>
        <v>16</v>
      </c>
      <c r="P2749" s="10">
        <f>IF(Q1_2025[[#This Row],[Prijstype]] = "Artikelprijs",Q1_2025[[#This Row],[Brutobedrag 2]]*(100-Q1_2025[[#This Row],[Relatiekorting percentage]])/100,Q1_2025[[#This Row],[Bruto - Rel.korting]])</f>
        <v>14.4</v>
      </c>
    </row>
    <row r="2750" spans="1:16" x14ac:dyDescent="0.3">
      <c r="A2750" t="s">
        <v>343</v>
      </c>
      <c r="B2750">
        <v>4001101</v>
      </c>
      <c r="C2750" t="s">
        <v>391</v>
      </c>
      <c r="D2750">
        <v>1</v>
      </c>
      <c r="E2750" s="10">
        <v>35</v>
      </c>
      <c r="F2750" s="10">
        <v>35</v>
      </c>
      <c r="G2750" s="10">
        <v>31.5</v>
      </c>
      <c r="H2750">
        <v>10</v>
      </c>
      <c r="I2750" s="10" t="str">
        <f>_xlfn.XLOOKUP(Q1_2025[[#This Row],[Artikelnr]],Artikel_prijzen[Artnr],Artikel_prijzen[Groep],"")</f>
        <v/>
      </c>
      <c r="J2750" s="10" t="str">
        <f>_xlfn.XLOOKUP(Q1_2025[[#This Row],[Artikelnr]],Artikel_prijzen[Artnr],Artikel_prijzen[Prijs 2025],"")</f>
        <v/>
      </c>
      <c r="K2750" s="10" t="str">
        <f>IF(Q1_2025[[#This Row],[Artikelprijs]]&lt;&gt;"",IF(Q1_2025[[#This Row],[Stuksprijs]]=Q1_2025[[#This Row],[Artikelprijs]],"Prijs gelijk","Prijs wijkt af"),"")</f>
        <v/>
      </c>
      <c r="L2750" s="10"/>
      <c r="N2750" s="10">
        <f>IF(Q1_2025[[#This Row],[Prijstype]]="Artikelprijs",Q1_2025[[#This Row],[Artikelprijs]],Q1_2025[[#This Row],[Stuksprijs]])</f>
        <v>35</v>
      </c>
      <c r="O2750" s="10">
        <f>IF(Q1_2025[[#This Row],[Prijstype]]="Artikelprijs",Q1_2025[[#This Row],[Artikelprijs]] * Q1_2025[[#This Row],[Besteld]],Q1_2025[[#This Row],[Brutobedrag]])</f>
        <v>35</v>
      </c>
      <c r="P2750" s="10">
        <f>IF(Q1_2025[[#This Row],[Prijstype]] = "Artikelprijs",Q1_2025[[#This Row],[Brutobedrag 2]]*(100-Q1_2025[[#This Row],[Relatiekorting percentage]])/100,Q1_2025[[#This Row],[Bruto - Rel.korting]])</f>
        <v>31.5</v>
      </c>
    </row>
    <row r="2751" spans="1:16" x14ac:dyDescent="0.3">
      <c r="A2751" t="s">
        <v>343</v>
      </c>
      <c r="B2751">
        <v>4001034</v>
      </c>
      <c r="C2751" t="s">
        <v>326</v>
      </c>
      <c r="D2751">
        <v>1</v>
      </c>
      <c r="E2751" s="10">
        <v>16.48</v>
      </c>
      <c r="F2751" s="10">
        <v>16.48</v>
      </c>
      <c r="G2751" s="10">
        <v>14.83</v>
      </c>
      <c r="H2751">
        <v>10</v>
      </c>
      <c r="I2751" s="10" t="str">
        <f>_xlfn.XLOOKUP(Q1_2025[[#This Row],[Artikelnr]],Artikel_prijzen[Artnr],Artikel_prijzen[Groep],"")</f>
        <v/>
      </c>
      <c r="J2751" s="10" t="str">
        <f>_xlfn.XLOOKUP(Q1_2025[[#This Row],[Artikelnr]],Artikel_prijzen[Artnr],Artikel_prijzen[Prijs 2025],"")</f>
        <v/>
      </c>
      <c r="K2751" s="10" t="str">
        <f>IF(Q1_2025[[#This Row],[Artikelprijs]]&lt;&gt;"",IF(Q1_2025[[#This Row],[Stuksprijs]]=Q1_2025[[#This Row],[Artikelprijs]],"Prijs gelijk","Prijs wijkt af"),"")</f>
        <v/>
      </c>
      <c r="L2751" s="10"/>
      <c r="N2751" s="10">
        <f>IF(Q1_2025[[#This Row],[Prijstype]]="Artikelprijs",Q1_2025[[#This Row],[Artikelprijs]],Q1_2025[[#This Row],[Stuksprijs]])</f>
        <v>16.48</v>
      </c>
      <c r="O2751" s="10">
        <f>IF(Q1_2025[[#This Row],[Prijstype]]="Artikelprijs",Q1_2025[[#This Row],[Artikelprijs]] * Q1_2025[[#This Row],[Besteld]],Q1_2025[[#This Row],[Brutobedrag]])</f>
        <v>16.48</v>
      </c>
      <c r="P2751" s="10">
        <f>IF(Q1_2025[[#This Row],[Prijstype]] = "Artikelprijs",Q1_2025[[#This Row],[Brutobedrag 2]]*(100-Q1_2025[[#This Row],[Relatiekorting percentage]])/100,Q1_2025[[#This Row],[Bruto - Rel.korting]])</f>
        <v>14.83</v>
      </c>
    </row>
    <row r="2752" spans="1:16" x14ac:dyDescent="0.3">
      <c r="A2752" t="s">
        <v>343</v>
      </c>
      <c r="B2752">
        <v>3001044</v>
      </c>
      <c r="C2752" t="s">
        <v>47</v>
      </c>
      <c r="D2752">
        <v>6</v>
      </c>
      <c r="E2752" s="10">
        <v>26.83</v>
      </c>
      <c r="F2752" s="10">
        <v>160.97999999999999</v>
      </c>
      <c r="G2752" s="10">
        <v>112.69</v>
      </c>
      <c r="H2752">
        <v>30</v>
      </c>
      <c r="I2752" s="10" t="str">
        <f>_xlfn.XLOOKUP(Q1_2025[[#This Row],[Artikelnr]],Artikel_prijzen[Artnr],Artikel_prijzen[Groep],"")</f>
        <v/>
      </c>
      <c r="J2752" s="10" t="str">
        <f>_xlfn.XLOOKUP(Q1_2025[[#This Row],[Artikelnr]],Artikel_prijzen[Artnr],Artikel_prijzen[Prijs 2025],"")</f>
        <v/>
      </c>
      <c r="K2752" s="10" t="str">
        <f>IF(Q1_2025[[#This Row],[Artikelprijs]]&lt;&gt;"",IF(Q1_2025[[#This Row],[Stuksprijs]]=Q1_2025[[#This Row],[Artikelprijs]],"Prijs gelijk","Prijs wijkt af"),"")</f>
        <v/>
      </c>
      <c r="L2752" s="10"/>
      <c r="N2752" s="10">
        <f>IF(Q1_2025[[#This Row],[Prijstype]]="Artikelprijs",Q1_2025[[#This Row],[Artikelprijs]],Q1_2025[[#This Row],[Stuksprijs]])</f>
        <v>26.83</v>
      </c>
      <c r="O2752" s="10">
        <f>IF(Q1_2025[[#This Row],[Prijstype]]="Artikelprijs",Q1_2025[[#This Row],[Artikelprijs]] * Q1_2025[[#This Row],[Besteld]],Q1_2025[[#This Row],[Brutobedrag]])</f>
        <v>160.97999999999999</v>
      </c>
      <c r="P2752" s="10">
        <f>IF(Q1_2025[[#This Row],[Prijstype]] = "Artikelprijs",Q1_2025[[#This Row],[Brutobedrag 2]]*(100-Q1_2025[[#This Row],[Relatiekorting percentage]])/100,Q1_2025[[#This Row],[Bruto - Rel.korting]])</f>
        <v>112.69</v>
      </c>
    </row>
    <row r="2753" spans="1:16" x14ac:dyDescent="0.3">
      <c r="A2753" t="s">
        <v>343</v>
      </c>
      <c r="B2753">
        <v>3001044</v>
      </c>
      <c r="C2753" t="s">
        <v>47</v>
      </c>
      <c r="D2753">
        <v>1</v>
      </c>
      <c r="E2753" s="10">
        <v>26.83</v>
      </c>
      <c r="F2753" s="10">
        <v>0</v>
      </c>
      <c r="G2753" s="10">
        <v>0</v>
      </c>
      <c r="H2753">
        <v>30</v>
      </c>
      <c r="I2753" s="10" t="str">
        <f>_xlfn.XLOOKUP(Q1_2025[[#This Row],[Artikelnr]],Artikel_prijzen[Artnr],Artikel_prijzen[Groep],"")</f>
        <v/>
      </c>
      <c r="J2753" s="10" t="str">
        <f>_xlfn.XLOOKUP(Q1_2025[[#This Row],[Artikelnr]],Artikel_prijzen[Artnr],Artikel_prijzen[Prijs 2025],"")</f>
        <v/>
      </c>
      <c r="K2753" s="10" t="str">
        <f>IF(Q1_2025[[#This Row],[Artikelprijs]]&lt;&gt;"",IF(Q1_2025[[#This Row],[Stuksprijs]]=Q1_2025[[#This Row],[Artikelprijs]],"Prijs gelijk","Prijs wijkt af"),"")</f>
        <v/>
      </c>
      <c r="L2753" s="10"/>
      <c r="N2753" s="10">
        <f>IF(Q1_2025[[#This Row],[Prijstype]]="Artikelprijs",Q1_2025[[#This Row],[Artikelprijs]],Q1_2025[[#This Row],[Stuksprijs]])</f>
        <v>26.83</v>
      </c>
      <c r="O2753" s="10">
        <f>IF(Q1_2025[[#This Row],[Prijstype]]="Artikelprijs",Q1_2025[[#This Row],[Artikelprijs]] * Q1_2025[[#This Row],[Besteld]],Q1_2025[[#This Row],[Brutobedrag]])</f>
        <v>0</v>
      </c>
      <c r="P2753" s="10">
        <f>IF(Q1_2025[[#This Row],[Prijstype]] = "Artikelprijs",Q1_2025[[#This Row],[Brutobedrag 2]]*(100-Q1_2025[[#This Row],[Relatiekorting percentage]])/100,Q1_2025[[#This Row],[Bruto - Rel.korting]])</f>
        <v>0</v>
      </c>
    </row>
    <row r="2754" spans="1:16" x14ac:dyDescent="0.3">
      <c r="A2754" t="s">
        <v>343</v>
      </c>
      <c r="B2754">
        <v>1009130</v>
      </c>
      <c r="C2754" t="s">
        <v>250</v>
      </c>
      <c r="D2754">
        <v>1</v>
      </c>
      <c r="E2754" s="10">
        <v>24.73</v>
      </c>
      <c r="F2754" s="10">
        <v>24.73</v>
      </c>
      <c r="G2754" s="10">
        <v>17.309999999999999</v>
      </c>
      <c r="H2754">
        <v>30</v>
      </c>
      <c r="I2754" s="10" t="str">
        <f>_xlfn.XLOOKUP(Q1_2025[[#This Row],[Artikelnr]],Artikel_prijzen[Artnr],Artikel_prijzen[Groep],"")</f>
        <v/>
      </c>
      <c r="J2754" s="10" t="str">
        <f>_xlfn.XLOOKUP(Q1_2025[[#This Row],[Artikelnr]],Artikel_prijzen[Artnr],Artikel_prijzen[Prijs 2025],"")</f>
        <v/>
      </c>
      <c r="K2754" s="10" t="str">
        <f>IF(Q1_2025[[#This Row],[Artikelprijs]]&lt;&gt;"",IF(Q1_2025[[#This Row],[Stuksprijs]]=Q1_2025[[#This Row],[Artikelprijs]],"Prijs gelijk","Prijs wijkt af"),"")</f>
        <v/>
      </c>
      <c r="L2754" s="10"/>
      <c r="N2754" s="10">
        <f>IF(Q1_2025[[#This Row],[Prijstype]]="Artikelprijs",Q1_2025[[#This Row],[Artikelprijs]],Q1_2025[[#This Row],[Stuksprijs]])</f>
        <v>24.73</v>
      </c>
      <c r="O2754" s="10">
        <f>IF(Q1_2025[[#This Row],[Prijstype]]="Artikelprijs",Q1_2025[[#This Row],[Artikelprijs]] * Q1_2025[[#This Row],[Besteld]],Q1_2025[[#This Row],[Brutobedrag]])</f>
        <v>24.73</v>
      </c>
      <c r="P2754" s="10">
        <f>IF(Q1_2025[[#This Row],[Prijstype]] = "Artikelprijs",Q1_2025[[#This Row],[Brutobedrag 2]]*(100-Q1_2025[[#This Row],[Relatiekorting percentage]])/100,Q1_2025[[#This Row],[Bruto - Rel.korting]])</f>
        <v>17.309999999999999</v>
      </c>
    </row>
    <row r="2755" spans="1:16" x14ac:dyDescent="0.3">
      <c r="A2755" t="s">
        <v>343</v>
      </c>
      <c r="B2755">
        <v>2001090</v>
      </c>
      <c r="C2755" t="s">
        <v>141</v>
      </c>
      <c r="D2755">
        <v>1</v>
      </c>
      <c r="E2755" s="10">
        <v>73.02</v>
      </c>
      <c r="F2755" s="10">
        <v>73.02</v>
      </c>
      <c r="G2755" s="10">
        <v>51.11</v>
      </c>
      <c r="H2755">
        <v>30</v>
      </c>
      <c r="I2755" s="10" t="str">
        <f>_xlfn.XLOOKUP(Q1_2025[[#This Row],[Artikelnr]],Artikel_prijzen[Artnr],Artikel_prijzen[Groep],"")</f>
        <v/>
      </c>
      <c r="J2755" s="10" t="str">
        <f>_xlfn.XLOOKUP(Q1_2025[[#This Row],[Artikelnr]],Artikel_prijzen[Artnr],Artikel_prijzen[Prijs 2025],"")</f>
        <v/>
      </c>
      <c r="K2755" s="10" t="str">
        <f>IF(Q1_2025[[#This Row],[Artikelprijs]]&lt;&gt;"",IF(Q1_2025[[#This Row],[Stuksprijs]]=Q1_2025[[#This Row],[Artikelprijs]],"Prijs gelijk","Prijs wijkt af"),"")</f>
        <v/>
      </c>
      <c r="L2755" s="10"/>
      <c r="N2755" s="10">
        <f>IF(Q1_2025[[#This Row],[Prijstype]]="Artikelprijs",Q1_2025[[#This Row],[Artikelprijs]],Q1_2025[[#This Row],[Stuksprijs]])</f>
        <v>73.02</v>
      </c>
      <c r="O2755" s="10">
        <f>IF(Q1_2025[[#This Row],[Prijstype]]="Artikelprijs",Q1_2025[[#This Row],[Artikelprijs]] * Q1_2025[[#This Row],[Besteld]],Q1_2025[[#This Row],[Brutobedrag]])</f>
        <v>73.02</v>
      </c>
      <c r="P2755" s="10">
        <f>IF(Q1_2025[[#This Row],[Prijstype]] = "Artikelprijs",Q1_2025[[#This Row],[Brutobedrag 2]]*(100-Q1_2025[[#This Row],[Relatiekorting percentage]])/100,Q1_2025[[#This Row],[Bruto - Rel.korting]])</f>
        <v>51.11</v>
      </c>
    </row>
    <row r="2756" spans="1:16" x14ac:dyDescent="0.3">
      <c r="A2756" t="s">
        <v>343</v>
      </c>
      <c r="B2756">
        <v>2001094</v>
      </c>
      <c r="C2756" t="s">
        <v>142</v>
      </c>
      <c r="D2756">
        <v>4</v>
      </c>
      <c r="E2756" s="10">
        <v>48.68</v>
      </c>
      <c r="F2756" s="10">
        <v>194.72</v>
      </c>
      <c r="G2756" s="10">
        <v>136.30000000000001</v>
      </c>
      <c r="H2756">
        <v>30</v>
      </c>
      <c r="I2756" s="10" t="str">
        <f>_xlfn.XLOOKUP(Q1_2025[[#This Row],[Artikelnr]],Artikel_prijzen[Artnr],Artikel_prijzen[Groep],"")</f>
        <v/>
      </c>
      <c r="J2756" s="10" t="str">
        <f>_xlfn.XLOOKUP(Q1_2025[[#This Row],[Artikelnr]],Artikel_prijzen[Artnr],Artikel_prijzen[Prijs 2025],"")</f>
        <v/>
      </c>
      <c r="K2756" s="10" t="str">
        <f>IF(Q1_2025[[#This Row],[Artikelprijs]]&lt;&gt;"",IF(Q1_2025[[#This Row],[Stuksprijs]]=Q1_2025[[#This Row],[Artikelprijs]],"Prijs gelijk","Prijs wijkt af"),"")</f>
        <v/>
      </c>
      <c r="L2756" s="10"/>
      <c r="N2756" s="10">
        <f>IF(Q1_2025[[#This Row],[Prijstype]]="Artikelprijs",Q1_2025[[#This Row],[Artikelprijs]],Q1_2025[[#This Row],[Stuksprijs]])</f>
        <v>48.68</v>
      </c>
      <c r="O2756" s="10">
        <f>IF(Q1_2025[[#This Row],[Prijstype]]="Artikelprijs",Q1_2025[[#This Row],[Artikelprijs]] * Q1_2025[[#This Row],[Besteld]],Q1_2025[[#This Row],[Brutobedrag]])</f>
        <v>194.72</v>
      </c>
      <c r="P2756" s="10">
        <f>IF(Q1_2025[[#This Row],[Prijstype]] = "Artikelprijs",Q1_2025[[#This Row],[Brutobedrag 2]]*(100-Q1_2025[[#This Row],[Relatiekorting percentage]])/100,Q1_2025[[#This Row],[Bruto - Rel.korting]])</f>
        <v>136.30000000000001</v>
      </c>
    </row>
    <row r="2757" spans="1:16" x14ac:dyDescent="0.3">
      <c r="A2757" t="s">
        <v>343</v>
      </c>
      <c r="B2757">
        <v>2001048</v>
      </c>
      <c r="C2757" t="s">
        <v>146</v>
      </c>
      <c r="D2757">
        <v>1</v>
      </c>
      <c r="E2757" s="10">
        <v>42.18</v>
      </c>
      <c r="F2757" s="10">
        <v>42.18</v>
      </c>
      <c r="G2757" s="10">
        <v>29.53</v>
      </c>
      <c r="H2757">
        <v>30</v>
      </c>
      <c r="I2757" s="10" t="str">
        <f>_xlfn.XLOOKUP(Q1_2025[[#This Row],[Artikelnr]],Artikel_prijzen[Artnr],Artikel_prijzen[Groep],"")</f>
        <v/>
      </c>
      <c r="J2757" s="10" t="str">
        <f>_xlfn.XLOOKUP(Q1_2025[[#This Row],[Artikelnr]],Artikel_prijzen[Artnr],Artikel_prijzen[Prijs 2025],"")</f>
        <v/>
      </c>
      <c r="K2757" s="10" t="str">
        <f>IF(Q1_2025[[#This Row],[Artikelprijs]]&lt;&gt;"",IF(Q1_2025[[#This Row],[Stuksprijs]]=Q1_2025[[#This Row],[Artikelprijs]],"Prijs gelijk","Prijs wijkt af"),"")</f>
        <v/>
      </c>
      <c r="L2757" s="10"/>
      <c r="N2757" s="10">
        <f>IF(Q1_2025[[#This Row],[Prijstype]]="Artikelprijs",Q1_2025[[#This Row],[Artikelprijs]],Q1_2025[[#This Row],[Stuksprijs]])</f>
        <v>42.18</v>
      </c>
      <c r="O2757" s="10">
        <f>IF(Q1_2025[[#This Row],[Prijstype]]="Artikelprijs",Q1_2025[[#This Row],[Artikelprijs]] * Q1_2025[[#This Row],[Besteld]],Q1_2025[[#This Row],[Brutobedrag]])</f>
        <v>42.18</v>
      </c>
      <c r="P2757" s="10">
        <f>IF(Q1_2025[[#This Row],[Prijstype]] = "Artikelprijs",Q1_2025[[#This Row],[Brutobedrag 2]]*(100-Q1_2025[[#This Row],[Relatiekorting percentage]])/100,Q1_2025[[#This Row],[Bruto - Rel.korting]])</f>
        <v>29.53</v>
      </c>
    </row>
    <row r="2758" spans="1:16" x14ac:dyDescent="0.3">
      <c r="A2758" t="s">
        <v>343</v>
      </c>
      <c r="B2758">
        <v>2004051</v>
      </c>
      <c r="C2758" t="s">
        <v>255</v>
      </c>
      <c r="D2758">
        <v>3</v>
      </c>
      <c r="E2758" s="10">
        <v>16.54</v>
      </c>
      <c r="F2758" s="10">
        <v>49.62</v>
      </c>
      <c r="G2758" s="10">
        <v>34.729999999999997</v>
      </c>
      <c r="H2758">
        <v>30</v>
      </c>
      <c r="I2758" s="10" t="str">
        <f>_xlfn.XLOOKUP(Q1_2025[[#This Row],[Artikelnr]],Artikel_prijzen[Artnr],Artikel_prijzen[Groep],"")</f>
        <v/>
      </c>
      <c r="J2758" s="10" t="str">
        <f>_xlfn.XLOOKUP(Q1_2025[[#This Row],[Artikelnr]],Artikel_prijzen[Artnr],Artikel_prijzen[Prijs 2025],"")</f>
        <v/>
      </c>
      <c r="K2758" s="10" t="str">
        <f>IF(Q1_2025[[#This Row],[Artikelprijs]]&lt;&gt;"",IF(Q1_2025[[#This Row],[Stuksprijs]]=Q1_2025[[#This Row],[Artikelprijs]],"Prijs gelijk","Prijs wijkt af"),"")</f>
        <v/>
      </c>
      <c r="L2758" s="10"/>
      <c r="N2758" s="10">
        <f>IF(Q1_2025[[#This Row],[Prijstype]]="Artikelprijs",Q1_2025[[#This Row],[Artikelprijs]],Q1_2025[[#This Row],[Stuksprijs]])</f>
        <v>16.54</v>
      </c>
      <c r="O2758" s="10">
        <f>IF(Q1_2025[[#This Row],[Prijstype]]="Artikelprijs",Q1_2025[[#This Row],[Artikelprijs]] * Q1_2025[[#This Row],[Besteld]],Q1_2025[[#This Row],[Brutobedrag]])</f>
        <v>49.62</v>
      </c>
      <c r="P2758" s="10">
        <f>IF(Q1_2025[[#This Row],[Prijstype]] = "Artikelprijs",Q1_2025[[#This Row],[Brutobedrag 2]]*(100-Q1_2025[[#This Row],[Relatiekorting percentage]])/100,Q1_2025[[#This Row],[Bruto - Rel.korting]])</f>
        <v>34.729999999999997</v>
      </c>
    </row>
    <row r="2759" spans="1:16" x14ac:dyDescent="0.3">
      <c r="A2759" t="s">
        <v>343</v>
      </c>
      <c r="B2759">
        <v>1002020</v>
      </c>
      <c r="C2759" t="s">
        <v>249</v>
      </c>
      <c r="D2759">
        <v>6</v>
      </c>
      <c r="E2759" s="10">
        <v>38.99</v>
      </c>
      <c r="F2759" s="10">
        <v>233.94</v>
      </c>
      <c r="G2759" s="10">
        <v>163.76</v>
      </c>
      <c r="H2759">
        <v>30</v>
      </c>
      <c r="I2759" s="10" t="str">
        <f>_xlfn.XLOOKUP(Q1_2025[[#This Row],[Artikelnr]],Artikel_prijzen[Artnr],Artikel_prijzen[Groep],"")</f>
        <v/>
      </c>
      <c r="J2759" s="10" t="str">
        <f>_xlfn.XLOOKUP(Q1_2025[[#This Row],[Artikelnr]],Artikel_prijzen[Artnr],Artikel_prijzen[Prijs 2025],"")</f>
        <v/>
      </c>
      <c r="K2759" s="10" t="str">
        <f>IF(Q1_2025[[#This Row],[Artikelprijs]]&lt;&gt;"",IF(Q1_2025[[#This Row],[Stuksprijs]]=Q1_2025[[#This Row],[Artikelprijs]],"Prijs gelijk","Prijs wijkt af"),"")</f>
        <v/>
      </c>
      <c r="L2759" s="10"/>
      <c r="N2759" s="10">
        <f>IF(Q1_2025[[#This Row],[Prijstype]]="Artikelprijs",Q1_2025[[#This Row],[Artikelprijs]],Q1_2025[[#This Row],[Stuksprijs]])</f>
        <v>38.99</v>
      </c>
      <c r="O2759" s="10">
        <f>IF(Q1_2025[[#This Row],[Prijstype]]="Artikelprijs",Q1_2025[[#This Row],[Artikelprijs]] * Q1_2025[[#This Row],[Besteld]],Q1_2025[[#This Row],[Brutobedrag]])</f>
        <v>233.94</v>
      </c>
      <c r="P2759" s="10">
        <f>IF(Q1_2025[[#This Row],[Prijstype]] = "Artikelprijs",Q1_2025[[#This Row],[Brutobedrag 2]]*(100-Q1_2025[[#This Row],[Relatiekorting percentage]])/100,Q1_2025[[#This Row],[Bruto - Rel.korting]])</f>
        <v>163.76</v>
      </c>
    </row>
    <row r="2760" spans="1:16" x14ac:dyDescent="0.3">
      <c r="A2760" t="s">
        <v>343</v>
      </c>
      <c r="B2760">
        <v>1002020</v>
      </c>
      <c r="C2760" t="s">
        <v>249</v>
      </c>
      <c r="D2760">
        <v>1</v>
      </c>
      <c r="E2760" s="10">
        <v>38.99</v>
      </c>
      <c r="F2760" s="10">
        <v>0</v>
      </c>
      <c r="G2760" s="10">
        <v>0</v>
      </c>
      <c r="H2760">
        <v>30</v>
      </c>
      <c r="I2760" s="10" t="str">
        <f>_xlfn.XLOOKUP(Q1_2025[[#This Row],[Artikelnr]],Artikel_prijzen[Artnr],Artikel_prijzen[Groep],"")</f>
        <v/>
      </c>
      <c r="J2760" s="10" t="str">
        <f>_xlfn.XLOOKUP(Q1_2025[[#This Row],[Artikelnr]],Artikel_prijzen[Artnr],Artikel_prijzen[Prijs 2025],"")</f>
        <v/>
      </c>
      <c r="K2760" s="10" t="str">
        <f>IF(Q1_2025[[#This Row],[Artikelprijs]]&lt;&gt;"",IF(Q1_2025[[#This Row],[Stuksprijs]]=Q1_2025[[#This Row],[Artikelprijs]],"Prijs gelijk","Prijs wijkt af"),"")</f>
        <v/>
      </c>
      <c r="L2760" s="10"/>
      <c r="N2760" s="10">
        <f>IF(Q1_2025[[#This Row],[Prijstype]]="Artikelprijs",Q1_2025[[#This Row],[Artikelprijs]],Q1_2025[[#This Row],[Stuksprijs]])</f>
        <v>38.99</v>
      </c>
      <c r="O2760" s="10">
        <f>IF(Q1_2025[[#This Row],[Prijstype]]="Artikelprijs",Q1_2025[[#This Row],[Artikelprijs]] * Q1_2025[[#This Row],[Besteld]],Q1_2025[[#This Row],[Brutobedrag]])</f>
        <v>0</v>
      </c>
      <c r="P2760" s="10">
        <f>IF(Q1_2025[[#This Row],[Prijstype]] = "Artikelprijs",Q1_2025[[#This Row],[Brutobedrag 2]]*(100-Q1_2025[[#This Row],[Relatiekorting percentage]])/100,Q1_2025[[#This Row],[Bruto - Rel.korting]])</f>
        <v>0</v>
      </c>
    </row>
    <row r="2761" spans="1:16" x14ac:dyDescent="0.3">
      <c r="A2761" t="s">
        <v>343</v>
      </c>
      <c r="B2761">
        <v>1007034</v>
      </c>
      <c r="C2761" t="s">
        <v>392</v>
      </c>
      <c r="D2761">
        <v>4</v>
      </c>
      <c r="E2761" s="10">
        <v>73.5</v>
      </c>
      <c r="F2761" s="10">
        <v>294</v>
      </c>
      <c r="G2761" s="10">
        <v>205.8</v>
      </c>
      <c r="H2761">
        <v>30</v>
      </c>
      <c r="I2761" s="10" t="str">
        <f>_xlfn.XLOOKUP(Q1_2025[[#This Row],[Artikelnr]],Artikel_prijzen[Artnr],Artikel_prijzen[Groep],"")</f>
        <v/>
      </c>
      <c r="J2761" s="10" t="str">
        <f>_xlfn.XLOOKUP(Q1_2025[[#This Row],[Artikelnr]],Artikel_prijzen[Artnr],Artikel_prijzen[Prijs 2025],"")</f>
        <v/>
      </c>
      <c r="K2761" s="10" t="str">
        <f>IF(Q1_2025[[#This Row],[Artikelprijs]]&lt;&gt;"",IF(Q1_2025[[#This Row],[Stuksprijs]]=Q1_2025[[#This Row],[Artikelprijs]],"Prijs gelijk","Prijs wijkt af"),"")</f>
        <v/>
      </c>
      <c r="L2761" s="10"/>
      <c r="N2761" s="10">
        <f>IF(Q1_2025[[#This Row],[Prijstype]]="Artikelprijs",Q1_2025[[#This Row],[Artikelprijs]],Q1_2025[[#This Row],[Stuksprijs]])</f>
        <v>73.5</v>
      </c>
      <c r="O2761" s="10">
        <f>IF(Q1_2025[[#This Row],[Prijstype]]="Artikelprijs",Q1_2025[[#This Row],[Artikelprijs]] * Q1_2025[[#This Row],[Besteld]],Q1_2025[[#This Row],[Brutobedrag]])</f>
        <v>294</v>
      </c>
      <c r="P2761" s="10">
        <f>IF(Q1_2025[[#This Row],[Prijstype]] = "Artikelprijs",Q1_2025[[#This Row],[Brutobedrag 2]]*(100-Q1_2025[[#This Row],[Relatiekorting percentage]])/100,Q1_2025[[#This Row],[Bruto - Rel.korting]])</f>
        <v>205.8</v>
      </c>
    </row>
    <row r="2762" spans="1:16" x14ac:dyDescent="0.3">
      <c r="A2762" t="s">
        <v>343</v>
      </c>
      <c r="B2762">
        <v>1007034</v>
      </c>
      <c r="C2762" t="s">
        <v>392</v>
      </c>
      <c r="D2762">
        <v>1</v>
      </c>
      <c r="E2762" s="10">
        <v>73.5</v>
      </c>
      <c r="F2762" s="10">
        <v>0</v>
      </c>
      <c r="G2762" s="10">
        <v>0</v>
      </c>
      <c r="H2762">
        <v>30</v>
      </c>
      <c r="I2762" s="10" t="str">
        <f>_xlfn.XLOOKUP(Q1_2025[[#This Row],[Artikelnr]],Artikel_prijzen[Artnr],Artikel_prijzen[Groep],"")</f>
        <v/>
      </c>
      <c r="J2762" s="10" t="str">
        <f>_xlfn.XLOOKUP(Q1_2025[[#This Row],[Artikelnr]],Artikel_prijzen[Artnr],Artikel_prijzen[Prijs 2025],"")</f>
        <v/>
      </c>
      <c r="K2762" s="10" t="str">
        <f>IF(Q1_2025[[#This Row],[Artikelprijs]]&lt;&gt;"",IF(Q1_2025[[#This Row],[Stuksprijs]]=Q1_2025[[#This Row],[Artikelprijs]],"Prijs gelijk","Prijs wijkt af"),"")</f>
        <v/>
      </c>
      <c r="L2762" s="10"/>
      <c r="N2762" s="10">
        <f>IF(Q1_2025[[#This Row],[Prijstype]]="Artikelprijs",Q1_2025[[#This Row],[Artikelprijs]],Q1_2025[[#This Row],[Stuksprijs]])</f>
        <v>73.5</v>
      </c>
      <c r="O2762" s="10">
        <f>IF(Q1_2025[[#This Row],[Prijstype]]="Artikelprijs",Q1_2025[[#This Row],[Artikelprijs]] * Q1_2025[[#This Row],[Besteld]],Q1_2025[[#This Row],[Brutobedrag]])</f>
        <v>0</v>
      </c>
      <c r="P2762" s="10">
        <f>IF(Q1_2025[[#This Row],[Prijstype]] = "Artikelprijs",Q1_2025[[#This Row],[Brutobedrag 2]]*(100-Q1_2025[[#This Row],[Relatiekorting percentage]])/100,Q1_2025[[#This Row],[Bruto - Rel.korting]])</f>
        <v>0</v>
      </c>
    </row>
    <row r="2763" spans="1:16" x14ac:dyDescent="0.3">
      <c r="A2763" t="s">
        <v>343</v>
      </c>
      <c r="B2763">
        <v>3001046</v>
      </c>
      <c r="C2763" t="s">
        <v>61</v>
      </c>
      <c r="D2763">
        <v>10</v>
      </c>
      <c r="E2763" s="10">
        <v>3.5</v>
      </c>
      <c r="F2763" s="10">
        <v>0</v>
      </c>
      <c r="G2763" s="10">
        <v>0</v>
      </c>
      <c r="H2763">
        <v>30</v>
      </c>
      <c r="I2763" s="10" t="str">
        <f>_xlfn.XLOOKUP(Q1_2025[[#This Row],[Artikelnr]],Artikel_prijzen[Artnr],Artikel_prijzen[Groep],"")</f>
        <v/>
      </c>
      <c r="J2763" s="10" t="str">
        <f>_xlfn.XLOOKUP(Q1_2025[[#This Row],[Artikelnr]],Artikel_prijzen[Artnr],Artikel_prijzen[Prijs 2025],"")</f>
        <v/>
      </c>
      <c r="K2763" s="10" t="str">
        <f>IF(Q1_2025[[#This Row],[Artikelprijs]]&lt;&gt;"",IF(Q1_2025[[#This Row],[Stuksprijs]]=Q1_2025[[#This Row],[Artikelprijs]],"Prijs gelijk","Prijs wijkt af"),"")</f>
        <v/>
      </c>
      <c r="L2763" s="10"/>
      <c r="N2763" s="10">
        <f>IF(Q1_2025[[#This Row],[Prijstype]]="Artikelprijs",Q1_2025[[#This Row],[Artikelprijs]],Q1_2025[[#This Row],[Stuksprijs]])</f>
        <v>3.5</v>
      </c>
      <c r="O2763" s="10">
        <f>IF(Q1_2025[[#This Row],[Prijstype]]="Artikelprijs",Q1_2025[[#This Row],[Artikelprijs]] * Q1_2025[[#This Row],[Besteld]],Q1_2025[[#This Row],[Brutobedrag]])</f>
        <v>0</v>
      </c>
      <c r="P2763" s="10">
        <f>IF(Q1_2025[[#This Row],[Prijstype]] = "Artikelprijs",Q1_2025[[#This Row],[Brutobedrag 2]]*(100-Q1_2025[[#This Row],[Relatiekorting percentage]])/100,Q1_2025[[#This Row],[Bruto - Rel.korting]])</f>
        <v>0</v>
      </c>
    </row>
    <row r="2764" spans="1:16" x14ac:dyDescent="0.3">
      <c r="A2764" t="s">
        <v>343</v>
      </c>
      <c r="B2764">
        <v>3001035</v>
      </c>
      <c r="C2764" t="s">
        <v>62</v>
      </c>
      <c r="D2764">
        <v>4</v>
      </c>
      <c r="E2764" s="10">
        <v>2</v>
      </c>
      <c r="F2764" s="10">
        <v>0</v>
      </c>
      <c r="G2764" s="10">
        <v>0</v>
      </c>
      <c r="H2764">
        <v>30</v>
      </c>
      <c r="I2764" s="10" t="str">
        <f>_xlfn.XLOOKUP(Q1_2025[[#This Row],[Artikelnr]],Artikel_prijzen[Artnr],Artikel_prijzen[Groep],"")</f>
        <v/>
      </c>
      <c r="J2764" s="10" t="str">
        <f>_xlfn.XLOOKUP(Q1_2025[[#This Row],[Artikelnr]],Artikel_prijzen[Artnr],Artikel_prijzen[Prijs 2025],"")</f>
        <v/>
      </c>
      <c r="K2764" s="10" t="str">
        <f>IF(Q1_2025[[#This Row],[Artikelprijs]]&lt;&gt;"",IF(Q1_2025[[#This Row],[Stuksprijs]]=Q1_2025[[#This Row],[Artikelprijs]],"Prijs gelijk","Prijs wijkt af"),"")</f>
        <v/>
      </c>
      <c r="L2764" s="10"/>
      <c r="N2764" s="10">
        <f>IF(Q1_2025[[#This Row],[Prijstype]]="Artikelprijs",Q1_2025[[#This Row],[Artikelprijs]],Q1_2025[[#This Row],[Stuksprijs]])</f>
        <v>2</v>
      </c>
      <c r="O2764" s="10">
        <f>IF(Q1_2025[[#This Row],[Prijstype]]="Artikelprijs",Q1_2025[[#This Row],[Artikelprijs]] * Q1_2025[[#This Row],[Besteld]],Q1_2025[[#This Row],[Brutobedrag]])</f>
        <v>0</v>
      </c>
      <c r="P2764" s="10">
        <f>IF(Q1_2025[[#This Row],[Prijstype]] = "Artikelprijs",Q1_2025[[#This Row],[Brutobedrag 2]]*(100-Q1_2025[[#This Row],[Relatiekorting percentage]])/100,Q1_2025[[#This Row],[Bruto - Rel.korting]])</f>
        <v>0</v>
      </c>
    </row>
    <row r="2765" spans="1:16" x14ac:dyDescent="0.3">
      <c r="A2765" t="s">
        <v>343</v>
      </c>
      <c r="B2765">
        <v>3001036</v>
      </c>
      <c r="C2765" t="s">
        <v>63</v>
      </c>
      <c r="D2765">
        <v>6</v>
      </c>
      <c r="E2765" s="10">
        <v>3</v>
      </c>
      <c r="F2765" s="10">
        <v>0</v>
      </c>
      <c r="G2765" s="10">
        <v>0</v>
      </c>
      <c r="H2765">
        <v>30</v>
      </c>
      <c r="I2765" s="10" t="str">
        <f>_xlfn.XLOOKUP(Q1_2025[[#This Row],[Artikelnr]],Artikel_prijzen[Artnr],Artikel_prijzen[Groep],"")</f>
        <v/>
      </c>
      <c r="J2765" s="10" t="str">
        <f>_xlfn.XLOOKUP(Q1_2025[[#This Row],[Artikelnr]],Artikel_prijzen[Artnr],Artikel_prijzen[Prijs 2025],"")</f>
        <v/>
      </c>
      <c r="K2765" s="10" t="str">
        <f>IF(Q1_2025[[#This Row],[Artikelprijs]]&lt;&gt;"",IF(Q1_2025[[#This Row],[Stuksprijs]]=Q1_2025[[#This Row],[Artikelprijs]],"Prijs gelijk","Prijs wijkt af"),"")</f>
        <v/>
      </c>
      <c r="L2765" s="10"/>
      <c r="N2765" s="10">
        <f>IF(Q1_2025[[#This Row],[Prijstype]]="Artikelprijs",Q1_2025[[#This Row],[Artikelprijs]],Q1_2025[[#This Row],[Stuksprijs]])</f>
        <v>3</v>
      </c>
      <c r="O2765" s="10">
        <f>IF(Q1_2025[[#This Row],[Prijstype]]="Artikelprijs",Q1_2025[[#This Row],[Artikelprijs]] * Q1_2025[[#This Row],[Besteld]],Q1_2025[[#This Row],[Brutobedrag]])</f>
        <v>0</v>
      </c>
      <c r="P2765" s="10">
        <f>IF(Q1_2025[[#This Row],[Prijstype]] = "Artikelprijs",Q1_2025[[#This Row],[Brutobedrag 2]]*(100-Q1_2025[[#This Row],[Relatiekorting percentage]])/100,Q1_2025[[#This Row],[Bruto - Rel.korting]])</f>
        <v>0</v>
      </c>
    </row>
    <row r="2766" spans="1:16" x14ac:dyDescent="0.3">
      <c r="A2766" t="s">
        <v>343</v>
      </c>
      <c r="B2766">
        <v>3001037</v>
      </c>
      <c r="C2766" t="s">
        <v>64</v>
      </c>
      <c r="D2766">
        <v>4</v>
      </c>
      <c r="E2766" s="10">
        <v>4</v>
      </c>
      <c r="F2766" s="10">
        <v>0</v>
      </c>
      <c r="G2766" s="10">
        <v>0</v>
      </c>
      <c r="H2766">
        <v>30</v>
      </c>
      <c r="I2766" s="10" t="str">
        <f>_xlfn.XLOOKUP(Q1_2025[[#This Row],[Artikelnr]],Artikel_prijzen[Artnr],Artikel_prijzen[Groep],"")</f>
        <v/>
      </c>
      <c r="J2766" s="10" t="str">
        <f>_xlfn.XLOOKUP(Q1_2025[[#This Row],[Artikelnr]],Artikel_prijzen[Artnr],Artikel_prijzen[Prijs 2025],"")</f>
        <v/>
      </c>
      <c r="K2766" s="10" t="str">
        <f>IF(Q1_2025[[#This Row],[Artikelprijs]]&lt;&gt;"",IF(Q1_2025[[#This Row],[Stuksprijs]]=Q1_2025[[#This Row],[Artikelprijs]],"Prijs gelijk","Prijs wijkt af"),"")</f>
        <v/>
      </c>
      <c r="L2766" s="10"/>
      <c r="N2766" s="10">
        <f>IF(Q1_2025[[#This Row],[Prijstype]]="Artikelprijs",Q1_2025[[#This Row],[Artikelprijs]],Q1_2025[[#This Row],[Stuksprijs]])</f>
        <v>4</v>
      </c>
      <c r="O2766" s="10">
        <f>IF(Q1_2025[[#This Row],[Prijstype]]="Artikelprijs",Q1_2025[[#This Row],[Artikelprijs]] * Q1_2025[[#This Row],[Besteld]],Q1_2025[[#This Row],[Brutobedrag]])</f>
        <v>0</v>
      </c>
      <c r="P2766" s="10">
        <f>IF(Q1_2025[[#This Row],[Prijstype]] = "Artikelprijs",Q1_2025[[#This Row],[Brutobedrag 2]]*(100-Q1_2025[[#This Row],[Relatiekorting percentage]])/100,Q1_2025[[#This Row],[Bruto - Rel.korting]])</f>
        <v>0</v>
      </c>
    </row>
    <row r="2767" spans="1:16" x14ac:dyDescent="0.3">
      <c r="A2767" t="s">
        <v>343</v>
      </c>
      <c r="B2767">
        <v>3001038</v>
      </c>
      <c r="C2767" t="s">
        <v>65</v>
      </c>
      <c r="D2767">
        <v>3</v>
      </c>
      <c r="E2767" s="10">
        <v>6</v>
      </c>
      <c r="F2767" s="10">
        <v>0</v>
      </c>
      <c r="G2767" s="10">
        <v>0</v>
      </c>
      <c r="H2767">
        <v>30</v>
      </c>
      <c r="I2767" s="10" t="str">
        <f>_xlfn.XLOOKUP(Q1_2025[[#This Row],[Artikelnr]],Artikel_prijzen[Artnr],Artikel_prijzen[Groep],"")</f>
        <v/>
      </c>
      <c r="J2767" s="10" t="str">
        <f>_xlfn.XLOOKUP(Q1_2025[[#This Row],[Artikelnr]],Artikel_prijzen[Artnr],Artikel_prijzen[Prijs 2025],"")</f>
        <v/>
      </c>
      <c r="K2767" s="10" t="str">
        <f>IF(Q1_2025[[#This Row],[Artikelprijs]]&lt;&gt;"",IF(Q1_2025[[#This Row],[Stuksprijs]]=Q1_2025[[#This Row],[Artikelprijs]],"Prijs gelijk","Prijs wijkt af"),"")</f>
        <v/>
      </c>
      <c r="L2767" s="10"/>
      <c r="N2767" s="10">
        <f>IF(Q1_2025[[#This Row],[Prijstype]]="Artikelprijs",Q1_2025[[#This Row],[Artikelprijs]],Q1_2025[[#This Row],[Stuksprijs]])</f>
        <v>6</v>
      </c>
      <c r="O2767" s="10">
        <f>IF(Q1_2025[[#This Row],[Prijstype]]="Artikelprijs",Q1_2025[[#This Row],[Artikelprijs]] * Q1_2025[[#This Row],[Besteld]],Q1_2025[[#This Row],[Brutobedrag]])</f>
        <v>0</v>
      </c>
      <c r="P2767" s="10">
        <f>IF(Q1_2025[[#This Row],[Prijstype]] = "Artikelprijs",Q1_2025[[#This Row],[Brutobedrag 2]]*(100-Q1_2025[[#This Row],[Relatiekorting percentage]])/100,Q1_2025[[#This Row],[Bruto - Rel.korting]])</f>
        <v>0</v>
      </c>
    </row>
    <row r="2768" spans="1:16" x14ac:dyDescent="0.3">
      <c r="A2768" t="s">
        <v>343</v>
      </c>
      <c r="B2768">
        <v>3001040</v>
      </c>
      <c r="C2768" t="s">
        <v>67</v>
      </c>
      <c r="D2768">
        <v>1</v>
      </c>
      <c r="E2768" s="10">
        <v>8</v>
      </c>
      <c r="F2768" s="10">
        <v>0</v>
      </c>
      <c r="G2768" s="10">
        <v>0</v>
      </c>
      <c r="H2768">
        <v>30</v>
      </c>
      <c r="I2768" s="10" t="str">
        <f>_xlfn.XLOOKUP(Q1_2025[[#This Row],[Artikelnr]],Artikel_prijzen[Artnr],Artikel_prijzen[Groep],"")</f>
        <v/>
      </c>
      <c r="J2768" s="10" t="str">
        <f>_xlfn.XLOOKUP(Q1_2025[[#This Row],[Artikelnr]],Artikel_prijzen[Artnr],Artikel_prijzen[Prijs 2025],"")</f>
        <v/>
      </c>
      <c r="K2768" s="10" t="str">
        <f>IF(Q1_2025[[#This Row],[Artikelprijs]]&lt;&gt;"",IF(Q1_2025[[#This Row],[Stuksprijs]]=Q1_2025[[#This Row],[Artikelprijs]],"Prijs gelijk","Prijs wijkt af"),"")</f>
        <v/>
      </c>
      <c r="L2768" s="10"/>
      <c r="N2768" s="10">
        <f>IF(Q1_2025[[#This Row],[Prijstype]]="Artikelprijs",Q1_2025[[#This Row],[Artikelprijs]],Q1_2025[[#This Row],[Stuksprijs]])</f>
        <v>8</v>
      </c>
      <c r="O2768" s="10">
        <f>IF(Q1_2025[[#This Row],[Prijstype]]="Artikelprijs",Q1_2025[[#This Row],[Artikelprijs]] * Q1_2025[[#This Row],[Besteld]],Q1_2025[[#This Row],[Brutobedrag]])</f>
        <v>0</v>
      </c>
      <c r="P2768" s="10">
        <f>IF(Q1_2025[[#This Row],[Prijstype]] = "Artikelprijs",Q1_2025[[#This Row],[Brutobedrag 2]]*(100-Q1_2025[[#This Row],[Relatiekorting percentage]])/100,Q1_2025[[#This Row],[Bruto - Rel.korting]])</f>
        <v>0</v>
      </c>
    </row>
    <row r="2769" spans="1:16" x14ac:dyDescent="0.3">
      <c r="A2769" t="s">
        <v>343</v>
      </c>
      <c r="B2769">
        <v>4001244</v>
      </c>
      <c r="C2769" t="s">
        <v>353</v>
      </c>
      <c r="D2769">
        <v>2</v>
      </c>
      <c r="E2769" s="10">
        <v>535</v>
      </c>
      <c r="F2769" s="10">
        <v>1070</v>
      </c>
      <c r="G2769" s="10">
        <v>963</v>
      </c>
      <c r="H2769">
        <v>10</v>
      </c>
      <c r="I2769" s="10" t="str">
        <f>_xlfn.XLOOKUP(Q1_2025[[#This Row],[Artikelnr]],Artikel_prijzen[Artnr],Artikel_prijzen[Groep],"")</f>
        <v/>
      </c>
      <c r="J2769" s="10" t="str">
        <f>_xlfn.XLOOKUP(Q1_2025[[#This Row],[Artikelnr]],Artikel_prijzen[Artnr],Artikel_prijzen[Prijs 2025],"")</f>
        <v/>
      </c>
      <c r="K2769" s="10" t="str">
        <f>IF(Q1_2025[[#This Row],[Artikelprijs]]&lt;&gt;"",IF(Q1_2025[[#This Row],[Stuksprijs]]=Q1_2025[[#This Row],[Artikelprijs]],"Prijs gelijk","Prijs wijkt af"),"")</f>
        <v/>
      </c>
      <c r="L2769" s="10"/>
      <c r="N2769" s="10">
        <f>IF(Q1_2025[[#This Row],[Prijstype]]="Artikelprijs",Q1_2025[[#This Row],[Artikelprijs]],Q1_2025[[#This Row],[Stuksprijs]])</f>
        <v>535</v>
      </c>
      <c r="O2769" s="10">
        <f>IF(Q1_2025[[#This Row],[Prijstype]]="Artikelprijs",Q1_2025[[#This Row],[Artikelprijs]] * Q1_2025[[#This Row],[Besteld]],Q1_2025[[#This Row],[Brutobedrag]])</f>
        <v>1070</v>
      </c>
      <c r="P2769" s="10">
        <f>IF(Q1_2025[[#This Row],[Prijstype]] = "Artikelprijs",Q1_2025[[#This Row],[Brutobedrag 2]]*(100-Q1_2025[[#This Row],[Relatiekorting percentage]])/100,Q1_2025[[#This Row],[Bruto - Rel.korting]])</f>
        <v>963</v>
      </c>
    </row>
    <row r="2770" spans="1:16" x14ac:dyDescent="0.3">
      <c r="A2770" t="s">
        <v>343</v>
      </c>
      <c r="B2770">
        <v>5030229</v>
      </c>
      <c r="C2770" t="s">
        <v>393</v>
      </c>
      <c r="D2770">
        <v>4</v>
      </c>
      <c r="E2770" s="10">
        <v>303.85000000000002</v>
      </c>
      <c r="F2770" s="10">
        <v>1215.4000000000001</v>
      </c>
      <c r="G2770" s="10">
        <v>1215.4000000000001</v>
      </c>
      <c r="H2770">
        <v>0</v>
      </c>
      <c r="I2770" s="10" t="str">
        <f>_xlfn.XLOOKUP(Q1_2025[[#This Row],[Artikelnr]],Artikel_prijzen[Artnr],Artikel_prijzen[Groep],"")</f>
        <v>Rigging</v>
      </c>
      <c r="J2770" s="10">
        <f>_xlfn.XLOOKUP(Q1_2025[[#This Row],[Artikelnr]],Artikel_prijzen[Artnr],Artikel_prijzen[Prijs 2025],"")</f>
        <v>295</v>
      </c>
      <c r="K2770" s="10" t="str">
        <f>IF(Q1_2025[[#This Row],[Artikelprijs]]&lt;&gt;"",IF(Q1_2025[[#This Row],[Stuksprijs]]=Q1_2025[[#This Row],[Artikelprijs]],"Prijs gelijk","Prijs wijkt af"),"")</f>
        <v>Prijs wijkt af</v>
      </c>
      <c r="L2770" s="10"/>
      <c r="M2770" t="s">
        <v>536</v>
      </c>
      <c r="N2770" s="10">
        <f>IF(Q1_2025[[#This Row],[Prijstype]]="Artikelprijs",Q1_2025[[#This Row],[Artikelprijs]],Q1_2025[[#This Row],[Stuksprijs]])</f>
        <v>295</v>
      </c>
      <c r="O2770" s="10">
        <f>IF(Q1_2025[[#This Row],[Prijstype]]="Artikelprijs",Q1_2025[[#This Row],[Artikelprijs]] * Q1_2025[[#This Row],[Besteld]],Q1_2025[[#This Row],[Brutobedrag]])</f>
        <v>1180</v>
      </c>
      <c r="P2770" s="10">
        <f>IF(Q1_2025[[#This Row],[Prijstype]] = "Artikelprijs",Q1_2025[[#This Row],[Brutobedrag 2]]*(100-Q1_2025[[#This Row],[Relatiekorting percentage]])/100,Q1_2025[[#This Row],[Bruto - Rel.korting]])</f>
        <v>1180</v>
      </c>
    </row>
    <row r="2771" spans="1:16" x14ac:dyDescent="0.3">
      <c r="A2771" t="s">
        <v>343</v>
      </c>
      <c r="B2771">
        <v>5030001</v>
      </c>
      <c r="C2771" t="s">
        <v>394</v>
      </c>
      <c r="D2771">
        <v>26</v>
      </c>
      <c r="E2771" s="10">
        <v>28.84</v>
      </c>
      <c r="F2771" s="10">
        <v>749.84</v>
      </c>
      <c r="G2771" s="10">
        <v>749.84</v>
      </c>
      <c r="H2771">
        <v>0</v>
      </c>
      <c r="I2771" s="10" t="str">
        <f>_xlfn.XLOOKUP(Q1_2025[[#This Row],[Artikelnr]],Artikel_prijzen[Artnr],Artikel_prijzen[Groep],"")</f>
        <v>Rigging</v>
      </c>
      <c r="J2771" s="10">
        <f>_xlfn.XLOOKUP(Q1_2025[[#This Row],[Artikelnr]],Artikel_prijzen[Artnr],Artikel_prijzen[Prijs 2025],"")</f>
        <v>28</v>
      </c>
      <c r="K2771" s="10" t="str">
        <f>IF(Q1_2025[[#This Row],[Artikelprijs]]&lt;&gt;"",IF(Q1_2025[[#This Row],[Stuksprijs]]=Q1_2025[[#This Row],[Artikelprijs]],"Prijs gelijk","Prijs wijkt af"),"")</f>
        <v>Prijs wijkt af</v>
      </c>
      <c r="L2771" s="10"/>
      <c r="M2771" t="s">
        <v>536</v>
      </c>
      <c r="N2771" s="10">
        <f>IF(Q1_2025[[#This Row],[Prijstype]]="Artikelprijs",Q1_2025[[#This Row],[Artikelprijs]],Q1_2025[[#This Row],[Stuksprijs]])</f>
        <v>28</v>
      </c>
      <c r="O2771" s="10">
        <f>IF(Q1_2025[[#This Row],[Prijstype]]="Artikelprijs",Q1_2025[[#This Row],[Artikelprijs]] * Q1_2025[[#This Row],[Besteld]],Q1_2025[[#This Row],[Brutobedrag]])</f>
        <v>728</v>
      </c>
      <c r="P2771" s="10">
        <f>IF(Q1_2025[[#This Row],[Prijstype]] = "Artikelprijs",Q1_2025[[#This Row],[Brutobedrag 2]]*(100-Q1_2025[[#This Row],[Relatiekorting percentage]])/100,Q1_2025[[#This Row],[Bruto - Rel.korting]])</f>
        <v>728</v>
      </c>
    </row>
    <row r="2772" spans="1:16" x14ac:dyDescent="0.3">
      <c r="A2772" t="s">
        <v>343</v>
      </c>
      <c r="B2772">
        <v>5030232</v>
      </c>
      <c r="C2772" t="s">
        <v>395</v>
      </c>
      <c r="D2772">
        <v>1</v>
      </c>
      <c r="E2772" s="10">
        <v>144.19999999999999</v>
      </c>
      <c r="F2772" s="10">
        <v>144.19999999999999</v>
      </c>
      <c r="G2772" s="10">
        <v>144.19999999999999</v>
      </c>
      <c r="H2772">
        <v>0</v>
      </c>
      <c r="I2772" s="10" t="str">
        <f>_xlfn.XLOOKUP(Q1_2025[[#This Row],[Artikelnr]],Artikel_prijzen[Artnr],Artikel_prijzen[Groep],"")</f>
        <v>Rigging</v>
      </c>
      <c r="J2772" s="10">
        <f>_xlfn.XLOOKUP(Q1_2025[[#This Row],[Artikelnr]],Artikel_prijzen[Artnr],Artikel_prijzen[Prijs 2025],"")</f>
        <v>140</v>
      </c>
      <c r="K2772" s="10" t="str">
        <f>IF(Q1_2025[[#This Row],[Artikelprijs]]&lt;&gt;"",IF(Q1_2025[[#This Row],[Stuksprijs]]=Q1_2025[[#This Row],[Artikelprijs]],"Prijs gelijk","Prijs wijkt af"),"")</f>
        <v>Prijs wijkt af</v>
      </c>
      <c r="L2772" s="10"/>
      <c r="M2772" t="s">
        <v>536</v>
      </c>
      <c r="N2772" s="10">
        <f>IF(Q1_2025[[#This Row],[Prijstype]]="Artikelprijs",Q1_2025[[#This Row],[Artikelprijs]],Q1_2025[[#This Row],[Stuksprijs]])</f>
        <v>140</v>
      </c>
      <c r="O2772" s="10">
        <f>IF(Q1_2025[[#This Row],[Prijstype]]="Artikelprijs",Q1_2025[[#This Row],[Artikelprijs]] * Q1_2025[[#This Row],[Besteld]],Q1_2025[[#This Row],[Brutobedrag]])</f>
        <v>140</v>
      </c>
      <c r="P2772" s="10">
        <f>IF(Q1_2025[[#This Row],[Prijstype]] = "Artikelprijs",Q1_2025[[#This Row],[Brutobedrag 2]]*(100-Q1_2025[[#This Row],[Relatiekorting percentage]])/100,Q1_2025[[#This Row],[Bruto - Rel.korting]])</f>
        <v>140</v>
      </c>
    </row>
    <row r="2773" spans="1:16" x14ac:dyDescent="0.3">
      <c r="A2773" t="s">
        <v>343</v>
      </c>
      <c r="B2773">
        <v>5031008</v>
      </c>
      <c r="C2773" t="s">
        <v>396</v>
      </c>
      <c r="D2773">
        <v>9</v>
      </c>
      <c r="E2773" s="10">
        <v>59.74</v>
      </c>
      <c r="F2773" s="10">
        <v>537.66</v>
      </c>
      <c r="G2773" s="10">
        <v>537.66</v>
      </c>
      <c r="H2773">
        <v>0</v>
      </c>
      <c r="I2773" s="10" t="str">
        <f>_xlfn.XLOOKUP(Q1_2025[[#This Row],[Artikelnr]],Artikel_prijzen[Artnr],Artikel_prijzen[Groep],"")</f>
        <v/>
      </c>
      <c r="J2773" s="10" t="str">
        <f>_xlfn.XLOOKUP(Q1_2025[[#This Row],[Artikelnr]],Artikel_prijzen[Artnr],Artikel_prijzen[Prijs 2025],"")</f>
        <v/>
      </c>
      <c r="K2773" s="10" t="str">
        <f>IF(Q1_2025[[#This Row],[Artikelprijs]]&lt;&gt;"",IF(Q1_2025[[#This Row],[Stuksprijs]]=Q1_2025[[#This Row],[Artikelprijs]],"Prijs gelijk","Prijs wijkt af"),"")</f>
        <v/>
      </c>
      <c r="L2773" s="10"/>
      <c r="N2773" s="10">
        <f>IF(Q1_2025[[#This Row],[Prijstype]]="Artikelprijs",Q1_2025[[#This Row],[Artikelprijs]],Q1_2025[[#This Row],[Stuksprijs]])</f>
        <v>59.74</v>
      </c>
      <c r="O2773" s="10">
        <f>IF(Q1_2025[[#This Row],[Prijstype]]="Artikelprijs",Q1_2025[[#This Row],[Artikelprijs]] * Q1_2025[[#This Row],[Besteld]],Q1_2025[[#This Row],[Brutobedrag]])</f>
        <v>537.66</v>
      </c>
      <c r="P2773" s="10">
        <f>IF(Q1_2025[[#This Row],[Prijstype]] = "Artikelprijs",Q1_2025[[#This Row],[Brutobedrag 2]]*(100-Q1_2025[[#This Row],[Relatiekorting percentage]])/100,Q1_2025[[#This Row],[Bruto - Rel.korting]])</f>
        <v>537.66</v>
      </c>
    </row>
    <row r="2774" spans="1:16" x14ac:dyDescent="0.3">
      <c r="A2774" t="s">
        <v>343</v>
      </c>
      <c r="B2774">
        <v>2001094</v>
      </c>
      <c r="C2774" t="s">
        <v>142</v>
      </c>
      <c r="D2774">
        <v>3</v>
      </c>
      <c r="E2774" s="10">
        <v>48.68</v>
      </c>
      <c r="F2774" s="10">
        <v>0</v>
      </c>
      <c r="G2774" s="10">
        <v>0</v>
      </c>
      <c r="H2774">
        <v>0</v>
      </c>
      <c r="I2774" s="10" t="str">
        <f>_xlfn.XLOOKUP(Q1_2025[[#This Row],[Artikelnr]],Artikel_prijzen[Artnr],Artikel_prijzen[Groep],"")</f>
        <v/>
      </c>
      <c r="J2774" s="10" t="str">
        <f>_xlfn.XLOOKUP(Q1_2025[[#This Row],[Artikelnr]],Artikel_prijzen[Artnr],Artikel_prijzen[Prijs 2025],"")</f>
        <v/>
      </c>
      <c r="K2774" s="10" t="str">
        <f>IF(Q1_2025[[#This Row],[Artikelprijs]]&lt;&gt;"",IF(Q1_2025[[#This Row],[Stuksprijs]]=Q1_2025[[#This Row],[Artikelprijs]],"Prijs gelijk","Prijs wijkt af"),"")</f>
        <v/>
      </c>
      <c r="L2774" s="10"/>
      <c r="N2774" s="10">
        <f>IF(Q1_2025[[#This Row],[Prijstype]]="Artikelprijs",Q1_2025[[#This Row],[Artikelprijs]],Q1_2025[[#This Row],[Stuksprijs]])</f>
        <v>48.68</v>
      </c>
      <c r="O2774" s="10">
        <f>IF(Q1_2025[[#This Row],[Prijstype]]="Artikelprijs",Q1_2025[[#This Row],[Artikelprijs]] * Q1_2025[[#This Row],[Besteld]],Q1_2025[[#This Row],[Brutobedrag]])</f>
        <v>0</v>
      </c>
      <c r="P2774" s="10">
        <f>IF(Q1_2025[[#This Row],[Prijstype]] = "Artikelprijs",Q1_2025[[#This Row],[Brutobedrag 2]]*(100-Q1_2025[[#This Row],[Relatiekorting percentage]])/100,Q1_2025[[#This Row],[Bruto - Rel.korting]])</f>
        <v>0</v>
      </c>
    </row>
    <row r="2775" spans="1:16" x14ac:dyDescent="0.3">
      <c r="A2775" t="s">
        <v>343</v>
      </c>
      <c r="B2775">
        <v>5031007</v>
      </c>
      <c r="C2775" t="s">
        <v>397</v>
      </c>
      <c r="D2775">
        <v>3</v>
      </c>
      <c r="E2775" s="10">
        <v>29.87</v>
      </c>
      <c r="F2775" s="10">
        <v>89.61</v>
      </c>
      <c r="G2775" s="10">
        <v>89.61</v>
      </c>
      <c r="H2775">
        <v>0</v>
      </c>
      <c r="I2775" s="10" t="str">
        <f>_xlfn.XLOOKUP(Q1_2025[[#This Row],[Artikelnr]],Artikel_prijzen[Artnr],Artikel_prijzen[Groep],"")</f>
        <v/>
      </c>
      <c r="J2775" s="10" t="str">
        <f>_xlfn.XLOOKUP(Q1_2025[[#This Row],[Artikelnr]],Artikel_prijzen[Artnr],Artikel_prijzen[Prijs 2025],"")</f>
        <v/>
      </c>
      <c r="K2775" s="10" t="str">
        <f>IF(Q1_2025[[#This Row],[Artikelprijs]]&lt;&gt;"",IF(Q1_2025[[#This Row],[Stuksprijs]]=Q1_2025[[#This Row],[Artikelprijs]],"Prijs gelijk","Prijs wijkt af"),"")</f>
        <v/>
      </c>
      <c r="L2775" s="10"/>
      <c r="N2775" s="10">
        <f>IF(Q1_2025[[#This Row],[Prijstype]]="Artikelprijs",Q1_2025[[#This Row],[Artikelprijs]],Q1_2025[[#This Row],[Stuksprijs]])</f>
        <v>29.87</v>
      </c>
      <c r="O2775" s="10">
        <f>IF(Q1_2025[[#This Row],[Prijstype]]="Artikelprijs",Q1_2025[[#This Row],[Artikelprijs]] * Q1_2025[[#This Row],[Besteld]],Q1_2025[[#This Row],[Brutobedrag]])</f>
        <v>89.61</v>
      </c>
      <c r="P2775" s="10">
        <f>IF(Q1_2025[[#This Row],[Prijstype]] = "Artikelprijs",Q1_2025[[#This Row],[Brutobedrag 2]]*(100-Q1_2025[[#This Row],[Relatiekorting percentage]])/100,Q1_2025[[#This Row],[Bruto - Rel.korting]])</f>
        <v>89.61</v>
      </c>
    </row>
    <row r="2776" spans="1:16" x14ac:dyDescent="0.3">
      <c r="A2776" t="s">
        <v>343</v>
      </c>
      <c r="B2776">
        <v>5031004</v>
      </c>
      <c r="C2776" t="s">
        <v>398</v>
      </c>
      <c r="D2776">
        <v>12</v>
      </c>
      <c r="E2776" s="10">
        <v>29.87</v>
      </c>
      <c r="F2776" s="10">
        <v>358.44</v>
      </c>
      <c r="G2776" s="10">
        <v>358.44</v>
      </c>
      <c r="H2776">
        <v>0</v>
      </c>
      <c r="I2776" s="10" t="str">
        <f>_xlfn.XLOOKUP(Q1_2025[[#This Row],[Artikelnr]],Artikel_prijzen[Artnr],Artikel_prijzen[Groep],"")</f>
        <v/>
      </c>
      <c r="J2776" s="10" t="str">
        <f>_xlfn.XLOOKUP(Q1_2025[[#This Row],[Artikelnr]],Artikel_prijzen[Artnr],Artikel_prijzen[Prijs 2025],"")</f>
        <v/>
      </c>
      <c r="K2776" s="10" t="str">
        <f>IF(Q1_2025[[#This Row],[Artikelprijs]]&lt;&gt;"",IF(Q1_2025[[#This Row],[Stuksprijs]]=Q1_2025[[#This Row],[Artikelprijs]],"Prijs gelijk","Prijs wijkt af"),"")</f>
        <v/>
      </c>
      <c r="L2776" s="10"/>
      <c r="N2776" s="10">
        <f>IF(Q1_2025[[#This Row],[Prijstype]]="Artikelprijs",Q1_2025[[#This Row],[Artikelprijs]],Q1_2025[[#This Row],[Stuksprijs]])</f>
        <v>29.87</v>
      </c>
      <c r="O2776" s="10">
        <f>IF(Q1_2025[[#This Row],[Prijstype]]="Artikelprijs",Q1_2025[[#This Row],[Artikelprijs]] * Q1_2025[[#This Row],[Besteld]],Q1_2025[[#This Row],[Brutobedrag]])</f>
        <v>358.44</v>
      </c>
      <c r="P2776" s="10">
        <f>IF(Q1_2025[[#This Row],[Prijstype]] = "Artikelprijs",Q1_2025[[#This Row],[Brutobedrag 2]]*(100-Q1_2025[[#This Row],[Relatiekorting percentage]])/100,Q1_2025[[#This Row],[Bruto - Rel.korting]])</f>
        <v>358.44</v>
      </c>
    </row>
    <row r="2777" spans="1:16" x14ac:dyDescent="0.3">
      <c r="A2777" t="s">
        <v>343</v>
      </c>
      <c r="B2777">
        <v>5031013</v>
      </c>
      <c r="C2777" t="s">
        <v>399</v>
      </c>
      <c r="D2777">
        <v>5</v>
      </c>
      <c r="E2777" s="10">
        <v>44.29</v>
      </c>
      <c r="F2777" s="10">
        <v>221.45</v>
      </c>
      <c r="G2777" s="10">
        <v>221.45</v>
      </c>
      <c r="H2777">
        <v>0</v>
      </c>
      <c r="I2777" s="10" t="str">
        <f>_xlfn.XLOOKUP(Q1_2025[[#This Row],[Artikelnr]],Artikel_prijzen[Artnr],Artikel_prijzen[Groep],"")</f>
        <v/>
      </c>
      <c r="J2777" s="10" t="str">
        <f>_xlfn.XLOOKUP(Q1_2025[[#This Row],[Artikelnr]],Artikel_prijzen[Artnr],Artikel_prijzen[Prijs 2025],"")</f>
        <v/>
      </c>
      <c r="K2777" s="10" t="str">
        <f>IF(Q1_2025[[#This Row],[Artikelprijs]]&lt;&gt;"",IF(Q1_2025[[#This Row],[Stuksprijs]]=Q1_2025[[#This Row],[Artikelprijs]],"Prijs gelijk","Prijs wijkt af"),"")</f>
        <v/>
      </c>
      <c r="L2777" s="10"/>
      <c r="N2777" s="10">
        <f>IF(Q1_2025[[#This Row],[Prijstype]]="Artikelprijs",Q1_2025[[#This Row],[Artikelprijs]],Q1_2025[[#This Row],[Stuksprijs]])</f>
        <v>44.29</v>
      </c>
      <c r="O2777" s="10">
        <f>IF(Q1_2025[[#This Row],[Prijstype]]="Artikelprijs",Q1_2025[[#This Row],[Artikelprijs]] * Q1_2025[[#This Row],[Besteld]],Q1_2025[[#This Row],[Brutobedrag]])</f>
        <v>221.45</v>
      </c>
      <c r="P2777" s="10">
        <f>IF(Q1_2025[[#This Row],[Prijstype]] = "Artikelprijs",Q1_2025[[#This Row],[Brutobedrag 2]]*(100-Q1_2025[[#This Row],[Relatiekorting percentage]])/100,Q1_2025[[#This Row],[Bruto - Rel.korting]])</f>
        <v>221.45</v>
      </c>
    </row>
    <row r="2778" spans="1:16" x14ac:dyDescent="0.3">
      <c r="A2778" t="s">
        <v>343</v>
      </c>
      <c r="B2778">
        <v>5031022</v>
      </c>
      <c r="C2778" t="s">
        <v>400</v>
      </c>
      <c r="D2778">
        <v>4</v>
      </c>
      <c r="E2778" s="10">
        <v>45.42</v>
      </c>
      <c r="F2778" s="10">
        <v>181.68</v>
      </c>
      <c r="G2778" s="10">
        <v>181.68</v>
      </c>
      <c r="H2778">
        <v>0</v>
      </c>
      <c r="I2778" s="10" t="str">
        <f>_xlfn.XLOOKUP(Q1_2025[[#This Row],[Artikelnr]],Artikel_prijzen[Artnr],Artikel_prijzen[Groep],"")</f>
        <v/>
      </c>
      <c r="J2778" s="10" t="str">
        <f>_xlfn.XLOOKUP(Q1_2025[[#This Row],[Artikelnr]],Artikel_prijzen[Artnr],Artikel_prijzen[Prijs 2025],"")</f>
        <v/>
      </c>
      <c r="K2778" s="10" t="str">
        <f>IF(Q1_2025[[#This Row],[Artikelprijs]]&lt;&gt;"",IF(Q1_2025[[#This Row],[Stuksprijs]]=Q1_2025[[#This Row],[Artikelprijs]],"Prijs gelijk","Prijs wijkt af"),"")</f>
        <v/>
      </c>
      <c r="L2778" s="10"/>
      <c r="N2778" s="10">
        <f>IF(Q1_2025[[#This Row],[Prijstype]]="Artikelprijs",Q1_2025[[#This Row],[Artikelprijs]],Q1_2025[[#This Row],[Stuksprijs]])</f>
        <v>45.42</v>
      </c>
      <c r="O2778" s="10">
        <f>IF(Q1_2025[[#This Row],[Prijstype]]="Artikelprijs",Q1_2025[[#This Row],[Artikelprijs]] * Q1_2025[[#This Row],[Besteld]],Q1_2025[[#This Row],[Brutobedrag]])</f>
        <v>181.68</v>
      </c>
      <c r="P2778" s="10">
        <f>IF(Q1_2025[[#This Row],[Prijstype]] = "Artikelprijs",Q1_2025[[#This Row],[Brutobedrag 2]]*(100-Q1_2025[[#This Row],[Relatiekorting percentage]])/100,Q1_2025[[#This Row],[Bruto - Rel.korting]])</f>
        <v>181.68</v>
      </c>
    </row>
    <row r="2779" spans="1:16" x14ac:dyDescent="0.3">
      <c r="A2779" t="s">
        <v>343</v>
      </c>
      <c r="B2779">
        <v>5031020</v>
      </c>
      <c r="C2779" t="s">
        <v>401</v>
      </c>
      <c r="D2779">
        <v>1</v>
      </c>
      <c r="E2779" s="10">
        <v>47.69</v>
      </c>
      <c r="F2779" s="10">
        <v>47.69</v>
      </c>
      <c r="G2779" s="10">
        <v>47.69</v>
      </c>
      <c r="H2779">
        <v>0</v>
      </c>
      <c r="I2779" s="10" t="str">
        <f>_xlfn.XLOOKUP(Q1_2025[[#This Row],[Artikelnr]],Artikel_prijzen[Artnr],Artikel_prijzen[Groep],"")</f>
        <v/>
      </c>
      <c r="J2779" s="10" t="str">
        <f>_xlfn.XLOOKUP(Q1_2025[[#This Row],[Artikelnr]],Artikel_prijzen[Artnr],Artikel_prijzen[Prijs 2025],"")</f>
        <v/>
      </c>
      <c r="K2779" s="10" t="str">
        <f>IF(Q1_2025[[#This Row],[Artikelprijs]]&lt;&gt;"",IF(Q1_2025[[#This Row],[Stuksprijs]]=Q1_2025[[#This Row],[Artikelprijs]],"Prijs gelijk","Prijs wijkt af"),"")</f>
        <v/>
      </c>
      <c r="L2779" s="10"/>
      <c r="N2779" s="10">
        <f>IF(Q1_2025[[#This Row],[Prijstype]]="Artikelprijs",Q1_2025[[#This Row],[Artikelprijs]],Q1_2025[[#This Row],[Stuksprijs]])</f>
        <v>47.69</v>
      </c>
      <c r="O2779" s="10">
        <f>IF(Q1_2025[[#This Row],[Prijstype]]="Artikelprijs",Q1_2025[[#This Row],[Artikelprijs]] * Q1_2025[[#This Row],[Besteld]],Q1_2025[[#This Row],[Brutobedrag]])</f>
        <v>47.69</v>
      </c>
      <c r="P2779" s="10">
        <f>IF(Q1_2025[[#This Row],[Prijstype]] = "Artikelprijs",Q1_2025[[#This Row],[Brutobedrag 2]]*(100-Q1_2025[[#This Row],[Relatiekorting percentage]])/100,Q1_2025[[#This Row],[Bruto - Rel.korting]])</f>
        <v>47.69</v>
      </c>
    </row>
    <row r="2780" spans="1:16" x14ac:dyDescent="0.3">
      <c r="A2780" t="s">
        <v>343</v>
      </c>
      <c r="B2780">
        <v>2004057</v>
      </c>
      <c r="C2780" t="s">
        <v>90</v>
      </c>
      <c r="D2780">
        <v>4</v>
      </c>
      <c r="E2780" s="10">
        <v>33.42</v>
      </c>
      <c r="F2780" s="10">
        <v>133.68</v>
      </c>
      <c r="G2780" s="10">
        <v>133.68</v>
      </c>
      <c r="H2780">
        <v>0</v>
      </c>
      <c r="I2780" s="10" t="str">
        <f>_xlfn.XLOOKUP(Q1_2025[[#This Row],[Artikelnr]],Artikel_prijzen[Artnr],Artikel_prijzen[Groep],"")</f>
        <v/>
      </c>
      <c r="J2780" s="10" t="str">
        <f>_xlfn.XLOOKUP(Q1_2025[[#This Row],[Artikelnr]],Artikel_prijzen[Artnr],Artikel_prijzen[Prijs 2025],"")</f>
        <v/>
      </c>
      <c r="K2780" s="10" t="str">
        <f>IF(Q1_2025[[#This Row],[Artikelprijs]]&lt;&gt;"",IF(Q1_2025[[#This Row],[Stuksprijs]]=Q1_2025[[#This Row],[Artikelprijs]],"Prijs gelijk","Prijs wijkt af"),"")</f>
        <v/>
      </c>
      <c r="L2780" s="10"/>
      <c r="N2780" s="10">
        <f>IF(Q1_2025[[#This Row],[Prijstype]]="Artikelprijs",Q1_2025[[#This Row],[Artikelprijs]],Q1_2025[[#This Row],[Stuksprijs]])</f>
        <v>33.42</v>
      </c>
      <c r="O2780" s="10">
        <f>IF(Q1_2025[[#This Row],[Prijstype]]="Artikelprijs",Q1_2025[[#This Row],[Artikelprijs]] * Q1_2025[[#This Row],[Besteld]],Q1_2025[[#This Row],[Brutobedrag]])</f>
        <v>133.68</v>
      </c>
      <c r="P2780" s="10">
        <f>IF(Q1_2025[[#This Row],[Prijstype]] = "Artikelprijs",Q1_2025[[#This Row],[Brutobedrag 2]]*(100-Q1_2025[[#This Row],[Relatiekorting percentage]])/100,Q1_2025[[#This Row],[Bruto - Rel.korting]])</f>
        <v>133.68</v>
      </c>
    </row>
    <row r="2781" spans="1:16" x14ac:dyDescent="0.3">
      <c r="A2781" t="s">
        <v>343</v>
      </c>
      <c r="B2781">
        <v>1007051</v>
      </c>
      <c r="C2781" t="s">
        <v>54</v>
      </c>
      <c r="D2781">
        <v>16</v>
      </c>
      <c r="E2781" s="10">
        <v>88.57</v>
      </c>
      <c r="F2781" s="10">
        <v>1417.12</v>
      </c>
      <c r="G2781" s="10">
        <v>1417.12</v>
      </c>
      <c r="H2781">
        <v>0</v>
      </c>
      <c r="I2781" s="10" t="str">
        <f>_xlfn.XLOOKUP(Q1_2025[[#This Row],[Artikelnr]],Artikel_prijzen[Artnr],Artikel_prijzen[Groep],"")</f>
        <v/>
      </c>
      <c r="J2781" s="10" t="str">
        <f>_xlfn.XLOOKUP(Q1_2025[[#This Row],[Artikelnr]],Artikel_prijzen[Artnr],Artikel_prijzen[Prijs 2025],"")</f>
        <v/>
      </c>
      <c r="K2781" s="10" t="str">
        <f>IF(Q1_2025[[#This Row],[Artikelprijs]]&lt;&gt;"",IF(Q1_2025[[#This Row],[Stuksprijs]]=Q1_2025[[#This Row],[Artikelprijs]],"Prijs gelijk","Prijs wijkt af"),"")</f>
        <v/>
      </c>
      <c r="L2781" s="10"/>
      <c r="N2781" s="10">
        <f>IF(Q1_2025[[#This Row],[Prijstype]]="Artikelprijs",Q1_2025[[#This Row],[Artikelprijs]],Q1_2025[[#This Row],[Stuksprijs]])</f>
        <v>88.57</v>
      </c>
      <c r="O2781" s="10">
        <f>IF(Q1_2025[[#This Row],[Prijstype]]="Artikelprijs",Q1_2025[[#This Row],[Artikelprijs]] * Q1_2025[[#This Row],[Besteld]],Q1_2025[[#This Row],[Brutobedrag]])</f>
        <v>1417.12</v>
      </c>
      <c r="P2781" s="10">
        <f>IF(Q1_2025[[#This Row],[Prijstype]] = "Artikelprijs",Q1_2025[[#This Row],[Brutobedrag 2]]*(100-Q1_2025[[#This Row],[Relatiekorting percentage]])/100,Q1_2025[[#This Row],[Bruto - Rel.korting]])</f>
        <v>1417.12</v>
      </c>
    </row>
    <row r="2782" spans="1:16" x14ac:dyDescent="0.3">
      <c r="A2782" t="s">
        <v>343</v>
      </c>
      <c r="B2782">
        <v>3002010</v>
      </c>
      <c r="C2782" t="s">
        <v>402</v>
      </c>
      <c r="D2782">
        <v>1</v>
      </c>
      <c r="E2782" s="10">
        <v>25.52</v>
      </c>
      <c r="F2782" s="10">
        <v>25.52</v>
      </c>
      <c r="G2782" s="10">
        <v>25.52</v>
      </c>
      <c r="H2782">
        <v>0</v>
      </c>
      <c r="I2782" s="10" t="str">
        <f>_xlfn.XLOOKUP(Q1_2025[[#This Row],[Artikelnr]],Artikel_prijzen[Artnr],Artikel_prijzen[Groep],"")</f>
        <v/>
      </c>
      <c r="J2782" s="10" t="str">
        <f>_xlfn.XLOOKUP(Q1_2025[[#This Row],[Artikelnr]],Artikel_prijzen[Artnr],Artikel_prijzen[Prijs 2025],"")</f>
        <v/>
      </c>
      <c r="K2782" s="10" t="str">
        <f>IF(Q1_2025[[#This Row],[Artikelprijs]]&lt;&gt;"",IF(Q1_2025[[#This Row],[Stuksprijs]]=Q1_2025[[#This Row],[Artikelprijs]],"Prijs gelijk","Prijs wijkt af"),"")</f>
        <v/>
      </c>
      <c r="L2782" s="10"/>
      <c r="N2782" s="10">
        <f>IF(Q1_2025[[#This Row],[Prijstype]]="Artikelprijs",Q1_2025[[#This Row],[Artikelprijs]],Q1_2025[[#This Row],[Stuksprijs]])</f>
        <v>25.52</v>
      </c>
      <c r="O2782" s="10">
        <f>IF(Q1_2025[[#This Row],[Prijstype]]="Artikelprijs",Q1_2025[[#This Row],[Artikelprijs]] * Q1_2025[[#This Row],[Besteld]],Q1_2025[[#This Row],[Brutobedrag]])</f>
        <v>25.52</v>
      </c>
      <c r="P2782" s="10">
        <f>IF(Q1_2025[[#This Row],[Prijstype]] = "Artikelprijs",Q1_2025[[#This Row],[Brutobedrag 2]]*(100-Q1_2025[[#This Row],[Relatiekorting percentage]])/100,Q1_2025[[#This Row],[Bruto - Rel.korting]])</f>
        <v>25.52</v>
      </c>
    </row>
    <row r="2783" spans="1:16" x14ac:dyDescent="0.3">
      <c r="A2783" t="s">
        <v>343</v>
      </c>
      <c r="B2783">
        <v>3001046</v>
      </c>
      <c r="C2783" t="s">
        <v>61</v>
      </c>
      <c r="D2783">
        <v>16</v>
      </c>
      <c r="E2783" s="10">
        <v>3.5</v>
      </c>
      <c r="F2783" s="10">
        <v>0</v>
      </c>
      <c r="G2783" s="10">
        <v>0</v>
      </c>
      <c r="H2783">
        <v>20</v>
      </c>
      <c r="I2783" s="10" t="str">
        <f>_xlfn.XLOOKUP(Q1_2025[[#This Row],[Artikelnr]],Artikel_prijzen[Artnr],Artikel_prijzen[Groep],"")</f>
        <v/>
      </c>
      <c r="J2783" s="10" t="str">
        <f>_xlfn.XLOOKUP(Q1_2025[[#This Row],[Artikelnr]],Artikel_prijzen[Artnr],Artikel_prijzen[Prijs 2025],"")</f>
        <v/>
      </c>
      <c r="K2783" s="10" t="str">
        <f>IF(Q1_2025[[#This Row],[Artikelprijs]]&lt;&gt;"",IF(Q1_2025[[#This Row],[Stuksprijs]]=Q1_2025[[#This Row],[Artikelprijs]],"Prijs gelijk","Prijs wijkt af"),"")</f>
        <v/>
      </c>
      <c r="L2783" s="10"/>
      <c r="N2783" s="10">
        <f>IF(Q1_2025[[#This Row],[Prijstype]]="Artikelprijs",Q1_2025[[#This Row],[Artikelprijs]],Q1_2025[[#This Row],[Stuksprijs]])</f>
        <v>3.5</v>
      </c>
      <c r="O2783" s="10">
        <f>IF(Q1_2025[[#This Row],[Prijstype]]="Artikelprijs",Q1_2025[[#This Row],[Artikelprijs]] * Q1_2025[[#This Row],[Besteld]],Q1_2025[[#This Row],[Brutobedrag]])</f>
        <v>0</v>
      </c>
      <c r="P2783" s="10">
        <f>IF(Q1_2025[[#This Row],[Prijstype]] = "Artikelprijs",Q1_2025[[#This Row],[Brutobedrag 2]]*(100-Q1_2025[[#This Row],[Relatiekorting percentage]])/100,Q1_2025[[#This Row],[Bruto - Rel.korting]])</f>
        <v>0</v>
      </c>
    </row>
    <row r="2784" spans="1:16" x14ac:dyDescent="0.3">
      <c r="A2784" t="s">
        <v>343</v>
      </c>
      <c r="B2784">
        <v>3001036</v>
      </c>
      <c r="C2784" t="s">
        <v>63</v>
      </c>
      <c r="D2784">
        <v>16</v>
      </c>
      <c r="E2784" s="10">
        <v>3</v>
      </c>
      <c r="F2784" s="10">
        <v>0</v>
      </c>
      <c r="G2784" s="10">
        <v>0</v>
      </c>
      <c r="H2784">
        <v>20</v>
      </c>
      <c r="I2784" s="10" t="str">
        <f>_xlfn.XLOOKUP(Q1_2025[[#This Row],[Artikelnr]],Artikel_prijzen[Artnr],Artikel_prijzen[Groep],"")</f>
        <v/>
      </c>
      <c r="J2784" s="10" t="str">
        <f>_xlfn.XLOOKUP(Q1_2025[[#This Row],[Artikelnr]],Artikel_prijzen[Artnr],Artikel_prijzen[Prijs 2025],"")</f>
        <v/>
      </c>
      <c r="K2784" s="10" t="str">
        <f>IF(Q1_2025[[#This Row],[Artikelprijs]]&lt;&gt;"",IF(Q1_2025[[#This Row],[Stuksprijs]]=Q1_2025[[#This Row],[Artikelprijs]],"Prijs gelijk","Prijs wijkt af"),"")</f>
        <v/>
      </c>
      <c r="L2784" s="10"/>
      <c r="N2784" s="10">
        <f>IF(Q1_2025[[#This Row],[Prijstype]]="Artikelprijs",Q1_2025[[#This Row],[Artikelprijs]],Q1_2025[[#This Row],[Stuksprijs]])</f>
        <v>3</v>
      </c>
      <c r="O2784" s="10">
        <f>IF(Q1_2025[[#This Row],[Prijstype]]="Artikelprijs",Q1_2025[[#This Row],[Artikelprijs]] * Q1_2025[[#This Row],[Besteld]],Q1_2025[[#This Row],[Brutobedrag]])</f>
        <v>0</v>
      </c>
      <c r="P2784" s="10">
        <f>IF(Q1_2025[[#This Row],[Prijstype]] = "Artikelprijs",Q1_2025[[#This Row],[Brutobedrag 2]]*(100-Q1_2025[[#This Row],[Relatiekorting percentage]])/100,Q1_2025[[#This Row],[Bruto - Rel.korting]])</f>
        <v>0</v>
      </c>
    </row>
    <row r="2785" spans="1:16" x14ac:dyDescent="0.3">
      <c r="A2785" t="s">
        <v>343</v>
      </c>
      <c r="B2785">
        <v>3001037</v>
      </c>
      <c r="C2785" t="s">
        <v>64</v>
      </c>
      <c r="D2785">
        <v>4</v>
      </c>
      <c r="E2785" s="10">
        <v>4</v>
      </c>
      <c r="F2785" s="10">
        <v>0</v>
      </c>
      <c r="G2785" s="10">
        <v>0</v>
      </c>
      <c r="H2785">
        <v>20</v>
      </c>
      <c r="I2785" s="10" t="str">
        <f>_xlfn.XLOOKUP(Q1_2025[[#This Row],[Artikelnr]],Artikel_prijzen[Artnr],Artikel_prijzen[Groep],"")</f>
        <v/>
      </c>
      <c r="J2785" s="10" t="str">
        <f>_xlfn.XLOOKUP(Q1_2025[[#This Row],[Artikelnr]],Artikel_prijzen[Artnr],Artikel_prijzen[Prijs 2025],"")</f>
        <v/>
      </c>
      <c r="K2785" s="10" t="str">
        <f>IF(Q1_2025[[#This Row],[Artikelprijs]]&lt;&gt;"",IF(Q1_2025[[#This Row],[Stuksprijs]]=Q1_2025[[#This Row],[Artikelprijs]],"Prijs gelijk","Prijs wijkt af"),"")</f>
        <v/>
      </c>
      <c r="L2785" s="10"/>
      <c r="N2785" s="10">
        <f>IF(Q1_2025[[#This Row],[Prijstype]]="Artikelprijs",Q1_2025[[#This Row],[Artikelprijs]],Q1_2025[[#This Row],[Stuksprijs]])</f>
        <v>4</v>
      </c>
      <c r="O2785" s="10">
        <f>IF(Q1_2025[[#This Row],[Prijstype]]="Artikelprijs",Q1_2025[[#This Row],[Artikelprijs]] * Q1_2025[[#This Row],[Besteld]],Q1_2025[[#This Row],[Brutobedrag]])</f>
        <v>0</v>
      </c>
      <c r="P2785" s="10">
        <f>IF(Q1_2025[[#This Row],[Prijstype]] = "Artikelprijs",Q1_2025[[#This Row],[Brutobedrag 2]]*(100-Q1_2025[[#This Row],[Relatiekorting percentage]])/100,Q1_2025[[#This Row],[Bruto - Rel.korting]])</f>
        <v>0</v>
      </c>
    </row>
    <row r="2786" spans="1:16" x14ac:dyDescent="0.3">
      <c r="A2786" t="s">
        <v>343</v>
      </c>
      <c r="B2786">
        <v>3001045</v>
      </c>
      <c r="C2786" t="s">
        <v>71</v>
      </c>
      <c r="D2786">
        <v>1</v>
      </c>
      <c r="E2786" s="10">
        <v>5</v>
      </c>
      <c r="F2786" s="10">
        <v>0</v>
      </c>
      <c r="G2786" s="10">
        <v>0</v>
      </c>
      <c r="H2786">
        <v>20</v>
      </c>
      <c r="I2786" s="10" t="str">
        <f>_xlfn.XLOOKUP(Q1_2025[[#This Row],[Artikelnr]],Artikel_prijzen[Artnr],Artikel_prijzen[Groep],"")</f>
        <v/>
      </c>
      <c r="J2786" s="10" t="str">
        <f>_xlfn.XLOOKUP(Q1_2025[[#This Row],[Artikelnr]],Artikel_prijzen[Artnr],Artikel_prijzen[Prijs 2025],"")</f>
        <v/>
      </c>
      <c r="K2786" s="10" t="str">
        <f>IF(Q1_2025[[#This Row],[Artikelprijs]]&lt;&gt;"",IF(Q1_2025[[#This Row],[Stuksprijs]]=Q1_2025[[#This Row],[Artikelprijs]],"Prijs gelijk","Prijs wijkt af"),"")</f>
        <v/>
      </c>
      <c r="L2786" s="10"/>
      <c r="N2786" s="10">
        <f>IF(Q1_2025[[#This Row],[Prijstype]]="Artikelprijs",Q1_2025[[#This Row],[Artikelprijs]],Q1_2025[[#This Row],[Stuksprijs]])</f>
        <v>5</v>
      </c>
      <c r="O2786" s="10">
        <f>IF(Q1_2025[[#This Row],[Prijstype]]="Artikelprijs",Q1_2025[[#This Row],[Artikelprijs]] * Q1_2025[[#This Row],[Besteld]],Q1_2025[[#This Row],[Brutobedrag]])</f>
        <v>0</v>
      </c>
      <c r="P2786" s="10">
        <f>IF(Q1_2025[[#This Row],[Prijstype]] = "Artikelprijs",Q1_2025[[#This Row],[Brutobedrag 2]]*(100-Q1_2025[[#This Row],[Relatiekorting percentage]])/100,Q1_2025[[#This Row],[Bruto - Rel.korting]])</f>
        <v>0</v>
      </c>
    </row>
    <row r="2787" spans="1:16" x14ac:dyDescent="0.3">
      <c r="A2787" t="s">
        <v>343</v>
      </c>
      <c r="B2787">
        <v>3001044</v>
      </c>
      <c r="C2787" t="s">
        <v>47</v>
      </c>
      <c r="D2787">
        <v>1</v>
      </c>
      <c r="E2787" s="10">
        <v>26.83</v>
      </c>
      <c r="F2787" s="10">
        <v>0</v>
      </c>
      <c r="G2787" s="10">
        <v>0</v>
      </c>
      <c r="H2787">
        <v>20</v>
      </c>
      <c r="I2787" s="10" t="str">
        <f>_xlfn.XLOOKUP(Q1_2025[[#This Row],[Artikelnr]],Artikel_prijzen[Artnr],Artikel_prijzen[Groep],"")</f>
        <v/>
      </c>
      <c r="J2787" s="10" t="str">
        <f>_xlfn.XLOOKUP(Q1_2025[[#This Row],[Artikelnr]],Artikel_prijzen[Artnr],Artikel_prijzen[Prijs 2025],"")</f>
        <v/>
      </c>
      <c r="K2787" s="10" t="str">
        <f>IF(Q1_2025[[#This Row],[Artikelprijs]]&lt;&gt;"",IF(Q1_2025[[#This Row],[Stuksprijs]]=Q1_2025[[#This Row],[Artikelprijs]],"Prijs gelijk","Prijs wijkt af"),"")</f>
        <v/>
      </c>
      <c r="L2787" s="10"/>
      <c r="N2787" s="10">
        <f>IF(Q1_2025[[#This Row],[Prijstype]]="Artikelprijs",Q1_2025[[#This Row],[Artikelprijs]],Q1_2025[[#This Row],[Stuksprijs]])</f>
        <v>26.83</v>
      </c>
      <c r="O2787" s="10">
        <f>IF(Q1_2025[[#This Row],[Prijstype]]="Artikelprijs",Q1_2025[[#This Row],[Artikelprijs]] * Q1_2025[[#This Row],[Besteld]],Q1_2025[[#This Row],[Brutobedrag]])</f>
        <v>0</v>
      </c>
      <c r="P2787" s="10">
        <f>IF(Q1_2025[[#This Row],[Prijstype]] = "Artikelprijs",Q1_2025[[#This Row],[Brutobedrag 2]]*(100-Q1_2025[[#This Row],[Relatiekorting percentage]])/100,Q1_2025[[#This Row],[Bruto - Rel.korting]])</f>
        <v>0</v>
      </c>
    </row>
    <row r="2788" spans="1:16" x14ac:dyDescent="0.3">
      <c r="A2788" t="s">
        <v>343</v>
      </c>
      <c r="B2788">
        <v>5031053</v>
      </c>
      <c r="C2788" t="s">
        <v>10</v>
      </c>
      <c r="D2788">
        <v>1</v>
      </c>
      <c r="E2788" s="10">
        <v>113.3</v>
      </c>
      <c r="F2788" s="10">
        <v>113.3</v>
      </c>
      <c r="G2788" s="10">
        <v>113.3</v>
      </c>
      <c r="H2788">
        <v>0</v>
      </c>
      <c r="I2788" s="10" t="str">
        <f>_xlfn.XLOOKUP(Q1_2025[[#This Row],[Artikelnr]],Artikel_prijzen[Artnr],Artikel_prijzen[Groep],"")</f>
        <v/>
      </c>
      <c r="J2788" s="10" t="str">
        <f>_xlfn.XLOOKUP(Q1_2025[[#This Row],[Artikelnr]],Artikel_prijzen[Artnr],Artikel_prijzen[Prijs 2025],"")</f>
        <v/>
      </c>
      <c r="K2788" s="10" t="str">
        <f>IF(Q1_2025[[#This Row],[Artikelprijs]]&lt;&gt;"",IF(Q1_2025[[#This Row],[Stuksprijs]]=Q1_2025[[#This Row],[Artikelprijs]],"Prijs gelijk","Prijs wijkt af"),"")</f>
        <v/>
      </c>
      <c r="L2788" s="10"/>
      <c r="N2788" s="10">
        <f>IF(Q1_2025[[#This Row],[Prijstype]]="Artikelprijs",Q1_2025[[#This Row],[Artikelprijs]],Q1_2025[[#This Row],[Stuksprijs]])</f>
        <v>113.3</v>
      </c>
      <c r="O2788" s="10">
        <f>IF(Q1_2025[[#This Row],[Prijstype]]="Artikelprijs",Q1_2025[[#This Row],[Artikelprijs]] * Q1_2025[[#This Row],[Besteld]],Q1_2025[[#This Row],[Brutobedrag]])</f>
        <v>113.3</v>
      </c>
      <c r="P2788" s="10">
        <f>IF(Q1_2025[[#This Row],[Prijstype]] = "Artikelprijs",Q1_2025[[#This Row],[Brutobedrag 2]]*(100-Q1_2025[[#This Row],[Relatiekorting percentage]])/100,Q1_2025[[#This Row],[Bruto - Rel.korting]])</f>
        <v>113.3</v>
      </c>
    </row>
    <row r="2789" spans="1:16" x14ac:dyDescent="0.3">
      <c r="A2789" t="s">
        <v>343</v>
      </c>
      <c r="B2789">
        <v>5031052</v>
      </c>
      <c r="C2789" t="s">
        <v>12</v>
      </c>
      <c r="D2789">
        <v>1</v>
      </c>
      <c r="E2789" s="10">
        <v>88.07</v>
      </c>
      <c r="F2789" s="10">
        <v>88.07</v>
      </c>
      <c r="G2789" s="10">
        <v>88.07</v>
      </c>
      <c r="H2789">
        <v>0</v>
      </c>
      <c r="I2789" s="10" t="str">
        <f>_xlfn.XLOOKUP(Q1_2025[[#This Row],[Artikelnr]],Artikel_prijzen[Artnr],Artikel_prijzen[Groep],"")</f>
        <v/>
      </c>
      <c r="J2789" s="10" t="str">
        <f>_xlfn.XLOOKUP(Q1_2025[[#This Row],[Artikelnr]],Artikel_prijzen[Artnr],Artikel_prijzen[Prijs 2025],"")</f>
        <v/>
      </c>
      <c r="K2789" s="10" t="str">
        <f>IF(Q1_2025[[#This Row],[Artikelprijs]]&lt;&gt;"",IF(Q1_2025[[#This Row],[Stuksprijs]]=Q1_2025[[#This Row],[Artikelprijs]],"Prijs gelijk","Prijs wijkt af"),"")</f>
        <v/>
      </c>
      <c r="L2789" s="10"/>
      <c r="N2789" s="10">
        <f>IF(Q1_2025[[#This Row],[Prijstype]]="Artikelprijs",Q1_2025[[#This Row],[Artikelprijs]],Q1_2025[[#This Row],[Stuksprijs]])</f>
        <v>88.07</v>
      </c>
      <c r="O2789" s="10">
        <f>IF(Q1_2025[[#This Row],[Prijstype]]="Artikelprijs",Q1_2025[[#This Row],[Artikelprijs]] * Q1_2025[[#This Row],[Besteld]],Q1_2025[[#This Row],[Brutobedrag]])</f>
        <v>88.07</v>
      </c>
      <c r="P2789" s="10">
        <f>IF(Q1_2025[[#This Row],[Prijstype]] = "Artikelprijs",Q1_2025[[#This Row],[Brutobedrag 2]]*(100-Q1_2025[[#This Row],[Relatiekorting percentage]])/100,Q1_2025[[#This Row],[Bruto - Rel.korting]])</f>
        <v>88.07</v>
      </c>
    </row>
    <row r="2790" spans="1:16" x14ac:dyDescent="0.3">
      <c r="A2790" t="s">
        <v>343</v>
      </c>
      <c r="B2790">
        <v>1007051</v>
      </c>
      <c r="C2790" t="s">
        <v>54</v>
      </c>
      <c r="D2790">
        <v>3</v>
      </c>
      <c r="E2790" s="10">
        <v>88.57</v>
      </c>
      <c r="F2790" s="10">
        <v>265.70999999999998</v>
      </c>
      <c r="G2790" s="10">
        <v>265.70999999999998</v>
      </c>
      <c r="H2790">
        <v>0</v>
      </c>
      <c r="I2790" s="10" t="str">
        <f>_xlfn.XLOOKUP(Q1_2025[[#This Row],[Artikelnr]],Artikel_prijzen[Artnr],Artikel_prijzen[Groep],"")</f>
        <v/>
      </c>
      <c r="J2790" s="10" t="str">
        <f>_xlfn.XLOOKUP(Q1_2025[[#This Row],[Artikelnr]],Artikel_prijzen[Artnr],Artikel_prijzen[Prijs 2025],"")</f>
        <v/>
      </c>
      <c r="K2790" s="10" t="str">
        <f>IF(Q1_2025[[#This Row],[Artikelprijs]]&lt;&gt;"",IF(Q1_2025[[#This Row],[Stuksprijs]]=Q1_2025[[#This Row],[Artikelprijs]],"Prijs gelijk","Prijs wijkt af"),"")</f>
        <v/>
      </c>
      <c r="L2790" s="10"/>
      <c r="N2790" s="10">
        <f>IF(Q1_2025[[#This Row],[Prijstype]]="Artikelprijs",Q1_2025[[#This Row],[Artikelprijs]],Q1_2025[[#This Row],[Stuksprijs]])</f>
        <v>88.57</v>
      </c>
      <c r="O2790" s="10">
        <f>IF(Q1_2025[[#This Row],[Prijstype]]="Artikelprijs",Q1_2025[[#This Row],[Artikelprijs]] * Q1_2025[[#This Row],[Besteld]],Q1_2025[[#This Row],[Brutobedrag]])</f>
        <v>265.70999999999998</v>
      </c>
      <c r="P2790" s="10">
        <f>IF(Q1_2025[[#This Row],[Prijstype]] = "Artikelprijs",Q1_2025[[#This Row],[Brutobedrag 2]]*(100-Q1_2025[[#This Row],[Relatiekorting percentage]])/100,Q1_2025[[#This Row],[Bruto - Rel.korting]])</f>
        <v>265.70999999999998</v>
      </c>
    </row>
    <row r="2791" spans="1:16" x14ac:dyDescent="0.3">
      <c r="A2791" t="s">
        <v>343</v>
      </c>
      <c r="B2791">
        <v>3001036</v>
      </c>
      <c r="C2791" t="s">
        <v>63</v>
      </c>
      <c r="D2791">
        <v>3</v>
      </c>
      <c r="E2791" s="10">
        <v>3</v>
      </c>
      <c r="F2791" s="10">
        <v>0</v>
      </c>
      <c r="G2791" s="10">
        <v>0</v>
      </c>
      <c r="H2791">
        <v>0</v>
      </c>
      <c r="I2791" s="10" t="str">
        <f>_xlfn.XLOOKUP(Q1_2025[[#This Row],[Artikelnr]],Artikel_prijzen[Artnr],Artikel_prijzen[Groep],"")</f>
        <v/>
      </c>
      <c r="J2791" s="10" t="str">
        <f>_xlfn.XLOOKUP(Q1_2025[[#This Row],[Artikelnr]],Artikel_prijzen[Artnr],Artikel_prijzen[Prijs 2025],"")</f>
        <v/>
      </c>
      <c r="K2791" s="10" t="str">
        <f>IF(Q1_2025[[#This Row],[Artikelprijs]]&lt;&gt;"",IF(Q1_2025[[#This Row],[Stuksprijs]]=Q1_2025[[#This Row],[Artikelprijs]],"Prijs gelijk","Prijs wijkt af"),"")</f>
        <v/>
      </c>
      <c r="L2791" s="10"/>
      <c r="N2791" s="10">
        <f>IF(Q1_2025[[#This Row],[Prijstype]]="Artikelprijs",Q1_2025[[#This Row],[Artikelprijs]],Q1_2025[[#This Row],[Stuksprijs]])</f>
        <v>3</v>
      </c>
      <c r="O2791" s="10">
        <f>IF(Q1_2025[[#This Row],[Prijstype]]="Artikelprijs",Q1_2025[[#This Row],[Artikelprijs]] * Q1_2025[[#This Row],[Besteld]],Q1_2025[[#This Row],[Brutobedrag]])</f>
        <v>0</v>
      </c>
      <c r="P2791" s="10">
        <f>IF(Q1_2025[[#This Row],[Prijstype]] = "Artikelprijs",Q1_2025[[#This Row],[Brutobedrag 2]]*(100-Q1_2025[[#This Row],[Relatiekorting percentage]])/100,Q1_2025[[#This Row],[Bruto - Rel.korting]])</f>
        <v>0</v>
      </c>
    </row>
    <row r="2792" spans="1:16" x14ac:dyDescent="0.3">
      <c r="A2792" t="s">
        <v>343</v>
      </c>
      <c r="B2792">
        <v>3001037</v>
      </c>
      <c r="C2792" t="s">
        <v>64</v>
      </c>
      <c r="D2792">
        <v>1</v>
      </c>
      <c r="E2792" s="10">
        <v>4</v>
      </c>
      <c r="F2792" s="10">
        <v>0</v>
      </c>
      <c r="G2792" s="10">
        <v>0</v>
      </c>
      <c r="H2792">
        <v>0</v>
      </c>
      <c r="I2792" s="10" t="str">
        <f>_xlfn.XLOOKUP(Q1_2025[[#This Row],[Artikelnr]],Artikel_prijzen[Artnr],Artikel_prijzen[Groep],"")</f>
        <v/>
      </c>
      <c r="J2792" s="10" t="str">
        <f>_xlfn.XLOOKUP(Q1_2025[[#This Row],[Artikelnr]],Artikel_prijzen[Artnr],Artikel_prijzen[Prijs 2025],"")</f>
        <v/>
      </c>
      <c r="K2792" s="10" t="str">
        <f>IF(Q1_2025[[#This Row],[Artikelprijs]]&lt;&gt;"",IF(Q1_2025[[#This Row],[Stuksprijs]]=Q1_2025[[#This Row],[Artikelprijs]],"Prijs gelijk","Prijs wijkt af"),"")</f>
        <v/>
      </c>
      <c r="L2792" s="10"/>
      <c r="N2792" s="10">
        <f>IF(Q1_2025[[#This Row],[Prijstype]]="Artikelprijs",Q1_2025[[#This Row],[Artikelprijs]],Q1_2025[[#This Row],[Stuksprijs]])</f>
        <v>4</v>
      </c>
      <c r="O2792" s="10">
        <f>IF(Q1_2025[[#This Row],[Prijstype]]="Artikelprijs",Q1_2025[[#This Row],[Artikelprijs]] * Q1_2025[[#This Row],[Besteld]],Q1_2025[[#This Row],[Brutobedrag]])</f>
        <v>0</v>
      </c>
      <c r="P2792" s="10">
        <f>IF(Q1_2025[[#This Row],[Prijstype]] = "Artikelprijs",Q1_2025[[#This Row],[Brutobedrag 2]]*(100-Q1_2025[[#This Row],[Relatiekorting percentage]])/100,Q1_2025[[#This Row],[Bruto - Rel.korting]])</f>
        <v>0</v>
      </c>
    </row>
    <row r="2793" spans="1:16" x14ac:dyDescent="0.3">
      <c r="A2793" t="s">
        <v>343</v>
      </c>
      <c r="B2793">
        <v>3001038</v>
      </c>
      <c r="C2793" t="s">
        <v>65</v>
      </c>
      <c r="D2793">
        <v>2</v>
      </c>
      <c r="E2793" s="10">
        <v>6</v>
      </c>
      <c r="F2793" s="10">
        <v>0</v>
      </c>
      <c r="G2793" s="10">
        <v>0</v>
      </c>
      <c r="H2793">
        <v>0</v>
      </c>
      <c r="I2793" s="10" t="str">
        <f>_xlfn.XLOOKUP(Q1_2025[[#This Row],[Artikelnr]],Artikel_prijzen[Artnr],Artikel_prijzen[Groep],"")</f>
        <v/>
      </c>
      <c r="J2793" s="10" t="str">
        <f>_xlfn.XLOOKUP(Q1_2025[[#This Row],[Artikelnr]],Artikel_prijzen[Artnr],Artikel_prijzen[Prijs 2025],"")</f>
        <v/>
      </c>
      <c r="K2793" s="10" t="str">
        <f>IF(Q1_2025[[#This Row],[Artikelprijs]]&lt;&gt;"",IF(Q1_2025[[#This Row],[Stuksprijs]]=Q1_2025[[#This Row],[Artikelprijs]],"Prijs gelijk","Prijs wijkt af"),"")</f>
        <v/>
      </c>
      <c r="L2793" s="10"/>
      <c r="N2793" s="10">
        <f>IF(Q1_2025[[#This Row],[Prijstype]]="Artikelprijs",Q1_2025[[#This Row],[Artikelprijs]],Q1_2025[[#This Row],[Stuksprijs]])</f>
        <v>6</v>
      </c>
      <c r="O2793" s="10">
        <f>IF(Q1_2025[[#This Row],[Prijstype]]="Artikelprijs",Q1_2025[[#This Row],[Artikelprijs]] * Q1_2025[[#This Row],[Besteld]],Q1_2025[[#This Row],[Brutobedrag]])</f>
        <v>0</v>
      </c>
      <c r="P2793" s="10">
        <f>IF(Q1_2025[[#This Row],[Prijstype]] = "Artikelprijs",Q1_2025[[#This Row],[Brutobedrag 2]]*(100-Q1_2025[[#This Row],[Relatiekorting percentage]])/100,Q1_2025[[#This Row],[Bruto - Rel.korting]])</f>
        <v>0</v>
      </c>
    </row>
    <row r="2794" spans="1:16" x14ac:dyDescent="0.3">
      <c r="A2794" t="s">
        <v>343</v>
      </c>
      <c r="B2794">
        <v>3001040</v>
      </c>
      <c r="C2794" t="s">
        <v>67</v>
      </c>
      <c r="D2794">
        <v>1</v>
      </c>
      <c r="E2794" s="10">
        <v>8</v>
      </c>
      <c r="F2794" s="10">
        <v>0</v>
      </c>
      <c r="G2794" s="10">
        <v>0</v>
      </c>
      <c r="H2794">
        <v>0</v>
      </c>
      <c r="I2794" s="10" t="str">
        <f>_xlfn.XLOOKUP(Q1_2025[[#This Row],[Artikelnr]],Artikel_prijzen[Artnr],Artikel_prijzen[Groep],"")</f>
        <v/>
      </c>
      <c r="J2794" s="10" t="str">
        <f>_xlfn.XLOOKUP(Q1_2025[[#This Row],[Artikelnr]],Artikel_prijzen[Artnr],Artikel_prijzen[Prijs 2025],"")</f>
        <v/>
      </c>
      <c r="K2794" s="10" t="str">
        <f>IF(Q1_2025[[#This Row],[Artikelprijs]]&lt;&gt;"",IF(Q1_2025[[#This Row],[Stuksprijs]]=Q1_2025[[#This Row],[Artikelprijs]],"Prijs gelijk","Prijs wijkt af"),"")</f>
        <v/>
      </c>
      <c r="L2794" s="10"/>
      <c r="N2794" s="10">
        <f>IF(Q1_2025[[#This Row],[Prijstype]]="Artikelprijs",Q1_2025[[#This Row],[Artikelprijs]],Q1_2025[[#This Row],[Stuksprijs]])</f>
        <v>8</v>
      </c>
      <c r="O2794" s="10">
        <f>IF(Q1_2025[[#This Row],[Prijstype]]="Artikelprijs",Q1_2025[[#This Row],[Artikelprijs]] * Q1_2025[[#This Row],[Besteld]],Q1_2025[[#This Row],[Brutobedrag]])</f>
        <v>0</v>
      </c>
      <c r="P2794" s="10">
        <f>IF(Q1_2025[[#This Row],[Prijstype]] = "Artikelprijs",Q1_2025[[#This Row],[Brutobedrag 2]]*(100-Q1_2025[[#This Row],[Relatiekorting percentage]])/100,Q1_2025[[#This Row],[Bruto - Rel.korting]])</f>
        <v>0</v>
      </c>
    </row>
    <row r="2795" spans="1:16" x14ac:dyDescent="0.3">
      <c r="A2795" t="s">
        <v>343</v>
      </c>
      <c r="B2795">
        <v>3001046</v>
      </c>
      <c r="C2795" t="s">
        <v>61</v>
      </c>
      <c r="D2795">
        <v>1</v>
      </c>
      <c r="E2795" s="10">
        <v>3.5</v>
      </c>
      <c r="F2795" s="10">
        <v>0</v>
      </c>
      <c r="G2795" s="10">
        <v>0</v>
      </c>
      <c r="H2795">
        <v>0</v>
      </c>
      <c r="I2795" s="10" t="str">
        <f>_xlfn.XLOOKUP(Q1_2025[[#This Row],[Artikelnr]],Artikel_prijzen[Artnr],Artikel_prijzen[Groep],"")</f>
        <v/>
      </c>
      <c r="J2795" s="10" t="str">
        <f>_xlfn.XLOOKUP(Q1_2025[[#This Row],[Artikelnr]],Artikel_prijzen[Artnr],Artikel_prijzen[Prijs 2025],"")</f>
        <v/>
      </c>
      <c r="K2795" s="10" t="str">
        <f>IF(Q1_2025[[#This Row],[Artikelprijs]]&lt;&gt;"",IF(Q1_2025[[#This Row],[Stuksprijs]]=Q1_2025[[#This Row],[Artikelprijs]],"Prijs gelijk","Prijs wijkt af"),"")</f>
        <v/>
      </c>
      <c r="L2795" s="10"/>
      <c r="N2795" s="10">
        <f>IF(Q1_2025[[#This Row],[Prijstype]]="Artikelprijs",Q1_2025[[#This Row],[Artikelprijs]],Q1_2025[[#This Row],[Stuksprijs]])</f>
        <v>3.5</v>
      </c>
      <c r="O2795" s="10">
        <f>IF(Q1_2025[[#This Row],[Prijstype]]="Artikelprijs",Q1_2025[[#This Row],[Artikelprijs]] * Q1_2025[[#This Row],[Besteld]],Q1_2025[[#This Row],[Brutobedrag]])</f>
        <v>0</v>
      </c>
      <c r="P2795" s="10">
        <f>IF(Q1_2025[[#This Row],[Prijstype]] = "Artikelprijs",Q1_2025[[#This Row],[Brutobedrag 2]]*(100-Q1_2025[[#This Row],[Relatiekorting percentage]])/100,Q1_2025[[#This Row],[Bruto - Rel.korting]])</f>
        <v>0</v>
      </c>
    </row>
    <row r="2796" spans="1:16" x14ac:dyDescent="0.3">
      <c r="A2796" t="s">
        <v>343</v>
      </c>
      <c r="B2796">
        <v>5040008</v>
      </c>
      <c r="C2796" t="s">
        <v>333</v>
      </c>
      <c r="D2796">
        <v>1</v>
      </c>
      <c r="E2796" s="10">
        <v>355.35</v>
      </c>
      <c r="F2796" s="10">
        <v>355.35</v>
      </c>
      <c r="G2796" s="10">
        <v>355.35</v>
      </c>
      <c r="H2796">
        <v>0</v>
      </c>
      <c r="I2796" s="10" t="str">
        <f>_xlfn.XLOOKUP(Q1_2025[[#This Row],[Artikelnr]],Artikel_prijzen[Artnr],Artikel_prijzen[Groep],"")</f>
        <v>AV</v>
      </c>
      <c r="J2796" s="10">
        <f>_xlfn.XLOOKUP(Q1_2025[[#This Row],[Artikelnr]],Artikel_prijzen[Artnr],Artikel_prijzen[Prijs 2025],"")</f>
        <v>345</v>
      </c>
      <c r="K2796" s="10" t="str">
        <f>IF(Q1_2025[[#This Row],[Artikelprijs]]&lt;&gt;"",IF(Q1_2025[[#This Row],[Stuksprijs]]=Q1_2025[[#This Row],[Artikelprijs]],"Prijs gelijk","Prijs wijkt af"),"")</f>
        <v>Prijs wijkt af</v>
      </c>
      <c r="L2796" s="10"/>
      <c r="M2796" t="s">
        <v>536</v>
      </c>
      <c r="N2796" s="10">
        <f>IF(Q1_2025[[#This Row],[Prijstype]]="Artikelprijs",Q1_2025[[#This Row],[Artikelprijs]],Q1_2025[[#This Row],[Stuksprijs]])</f>
        <v>345</v>
      </c>
      <c r="O2796" s="10">
        <f>IF(Q1_2025[[#This Row],[Prijstype]]="Artikelprijs",Q1_2025[[#This Row],[Artikelprijs]] * Q1_2025[[#This Row],[Besteld]],Q1_2025[[#This Row],[Brutobedrag]])</f>
        <v>345</v>
      </c>
      <c r="P2796" s="10">
        <f>IF(Q1_2025[[#This Row],[Prijstype]] = "Artikelprijs",Q1_2025[[#This Row],[Brutobedrag 2]]*(100-Q1_2025[[#This Row],[Relatiekorting percentage]])/100,Q1_2025[[#This Row],[Bruto - Rel.korting]])</f>
        <v>345</v>
      </c>
    </row>
    <row r="2797" spans="1:16" x14ac:dyDescent="0.3">
      <c r="A2797" t="s">
        <v>343</v>
      </c>
      <c r="B2797">
        <v>5040015</v>
      </c>
      <c r="C2797" t="s">
        <v>331</v>
      </c>
      <c r="D2797">
        <v>1</v>
      </c>
      <c r="E2797" s="10">
        <v>66.95</v>
      </c>
      <c r="F2797" s="10">
        <v>66.95</v>
      </c>
      <c r="G2797" s="10">
        <v>66.95</v>
      </c>
      <c r="H2797">
        <v>0</v>
      </c>
      <c r="I2797" s="10" t="str">
        <f>_xlfn.XLOOKUP(Q1_2025[[#This Row],[Artikelnr]],Artikel_prijzen[Artnr],Artikel_prijzen[Groep],"")</f>
        <v>AV</v>
      </c>
      <c r="J2797" s="10">
        <f>_xlfn.XLOOKUP(Q1_2025[[#This Row],[Artikelnr]],Artikel_prijzen[Artnr],Artikel_prijzen[Prijs 2025],"")</f>
        <v>65</v>
      </c>
      <c r="K2797" s="10" t="str">
        <f>IF(Q1_2025[[#This Row],[Artikelprijs]]&lt;&gt;"",IF(Q1_2025[[#This Row],[Stuksprijs]]=Q1_2025[[#This Row],[Artikelprijs]],"Prijs gelijk","Prijs wijkt af"),"")</f>
        <v>Prijs wijkt af</v>
      </c>
      <c r="L2797" s="10"/>
      <c r="M2797" t="s">
        <v>536</v>
      </c>
      <c r="N2797" s="10">
        <f>IF(Q1_2025[[#This Row],[Prijstype]]="Artikelprijs",Q1_2025[[#This Row],[Artikelprijs]],Q1_2025[[#This Row],[Stuksprijs]])</f>
        <v>65</v>
      </c>
      <c r="O2797" s="10">
        <f>IF(Q1_2025[[#This Row],[Prijstype]]="Artikelprijs",Q1_2025[[#This Row],[Artikelprijs]] * Q1_2025[[#This Row],[Besteld]],Q1_2025[[#This Row],[Brutobedrag]])</f>
        <v>65</v>
      </c>
      <c r="P2797" s="10">
        <f>IF(Q1_2025[[#This Row],[Prijstype]] = "Artikelprijs",Q1_2025[[#This Row],[Brutobedrag 2]]*(100-Q1_2025[[#This Row],[Relatiekorting percentage]])/100,Q1_2025[[#This Row],[Bruto - Rel.korting]])</f>
        <v>65</v>
      </c>
    </row>
    <row r="2798" spans="1:16" x14ac:dyDescent="0.3">
      <c r="A2798" t="s">
        <v>343</v>
      </c>
      <c r="B2798">
        <v>3002019</v>
      </c>
      <c r="C2798" t="s">
        <v>403</v>
      </c>
      <c r="D2798">
        <v>1</v>
      </c>
      <c r="E2798" s="10">
        <v>76.02</v>
      </c>
      <c r="F2798" s="10">
        <v>76.02</v>
      </c>
      <c r="G2798" s="10">
        <v>57.01</v>
      </c>
      <c r="H2798">
        <v>25</v>
      </c>
      <c r="I2798" s="10" t="str">
        <f>_xlfn.XLOOKUP(Q1_2025[[#This Row],[Artikelnr]],Artikel_prijzen[Artnr],Artikel_prijzen[Groep],"")</f>
        <v/>
      </c>
      <c r="J2798" s="10" t="str">
        <f>_xlfn.XLOOKUP(Q1_2025[[#This Row],[Artikelnr]],Artikel_prijzen[Artnr],Artikel_prijzen[Prijs 2025],"")</f>
        <v/>
      </c>
      <c r="K2798" s="10" t="str">
        <f>IF(Q1_2025[[#This Row],[Artikelprijs]]&lt;&gt;"",IF(Q1_2025[[#This Row],[Stuksprijs]]=Q1_2025[[#This Row],[Artikelprijs]],"Prijs gelijk","Prijs wijkt af"),"")</f>
        <v/>
      </c>
      <c r="L2798" s="10"/>
      <c r="N2798" s="10">
        <f>IF(Q1_2025[[#This Row],[Prijstype]]="Artikelprijs",Q1_2025[[#This Row],[Artikelprijs]],Q1_2025[[#This Row],[Stuksprijs]])</f>
        <v>76.02</v>
      </c>
      <c r="O2798" s="10">
        <f>IF(Q1_2025[[#This Row],[Prijstype]]="Artikelprijs",Q1_2025[[#This Row],[Artikelprijs]] * Q1_2025[[#This Row],[Besteld]],Q1_2025[[#This Row],[Brutobedrag]])</f>
        <v>76.02</v>
      </c>
      <c r="P2798" s="10">
        <f>IF(Q1_2025[[#This Row],[Prijstype]] = "Artikelprijs",Q1_2025[[#This Row],[Brutobedrag 2]]*(100-Q1_2025[[#This Row],[Relatiekorting percentage]])/100,Q1_2025[[#This Row],[Bruto - Rel.korting]])</f>
        <v>57.01</v>
      </c>
    </row>
    <row r="2799" spans="1:16" x14ac:dyDescent="0.3">
      <c r="A2799" t="s">
        <v>343</v>
      </c>
      <c r="B2799">
        <v>3001044</v>
      </c>
      <c r="C2799" t="s">
        <v>47</v>
      </c>
      <c r="D2799">
        <v>2</v>
      </c>
      <c r="E2799" s="10">
        <v>26.83</v>
      </c>
      <c r="F2799" s="10">
        <v>53.66</v>
      </c>
      <c r="G2799" s="10">
        <v>40.24</v>
      </c>
      <c r="H2799">
        <v>25</v>
      </c>
      <c r="I2799" s="10" t="str">
        <f>_xlfn.XLOOKUP(Q1_2025[[#This Row],[Artikelnr]],Artikel_prijzen[Artnr],Artikel_prijzen[Groep],"")</f>
        <v/>
      </c>
      <c r="J2799" s="10" t="str">
        <f>_xlfn.XLOOKUP(Q1_2025[[#This Row],[Artikelnr]],Artikel_prijzen[Artnr],Artikel_prijzen[Prijs 2025],"")</f>
        <v/>
      </c>
      <c r="K2799" s="10" t="str">
        <f>IF(Q1_2025[[#This Row],[Artikelprijs]]&lt;&gt;"",IF(Q1_2025[[#This Row],[Stuksprijs]]=Q1_2025[[#This Row],[Artikelprijs]],"Prijs gelijk","Prijs wijkt af"),"")</f>
        <v/>
      </c>
      <c r="L2799" s="10"/>
      <c r="N2799" s="10">
        <f>IF(Q1_2025[[#This Row],[Prijstype]]="Artikelprijs",Q1_2025[[#This Row],[Artikelprijs]],Q1_2025[[#This Row],[Stuksprijs]])</f>
        <v>26.83</v>
      </c>
      <c r="O2799" s="10">
        <f>IF(Q1_2025[[#This Row],[Prijstype]]="Artikelprijs",Q1_2025[[#This Row],[Artikelprijs]] * Q1_2025[[#This Row],[Besteld]],Q1_2025[[#This Row],[Brutobedrag]])</f>
        <v>53.66</v>
      </c>
      <c r="P2799" s="10">
        <f>IF(Q1_2025[[#This Row],[Prijstype]] = "Artikelprijs",Q1_2025[[#This Row],[Brutobedrag 2]]*(100-Q1_2025[[#This Row],[Relatiekorting percentage]])/100,Q1_2025[[#This Row],[Bruto - Rel.korting]])</f>
        <v>40.24</v>
      </c>
    </row>
    <row r="2800" spans="1:16" x14ac:dyDescent="0.3">
      <c r="A2800" t="s">
        <v>343</v>
      </c>
      <c r="B2800">
        <v>3001002</v>
      </c>
      <c r="C2800" t="s">
        <v>404</v>
      </c>
      <c r="D2800">
        <v>2</v>
      </c>
      <c r="E2800" s="10">
        <v>37.85</v>
      </c>
      <c r="F2800" s="10">
        <v>75.7</v>
      </c>
      <c r="G2800" s="10">
        <v>56.77</v>
      </c>
      <c r="H2800">
        <v>25</v>
      </c>
      <c r="I2800" s="10" t="str">
        <f>_xlfn.XLOOKUP(Q1_2025[[#This Row],[Artikelnr]],Artikel_prijzen[Artnr],Artikel_prijzen[Groep],"")</f>
        <v/>
      </c>
      <c r="J2800" s="10" t="str">
        <f>_xlfn.XLOOKUP(Q1_2025[[#This Row],[Artikelnr]],Artikel_prijzen[Artnr],Artikel_prijzen[Prijs 2025],"")</f>
        <v/>
      </c>
      <c r="K2800" s="10" t="str">
        <f>IF(Q1_2025[[#This Row],[Artikelprijs]]&lt;&gt;"",IF(Q1_2025[[#This Row],[Stuksprijs]]=Q1_2025[[#This Row],[Artikelprijs]],"Prijs gelijk","Prijs wijkt af"),"")</f>
        <v/>
      </c>
      <c r="L2800" s="10"/>
      <c r="N2800" s="10">
        <f>IF(Q1_2025[[#This Row],[Prijstype]]="Artikelprijs",Q1_2025[[#This Row],[Artikelprijs]],Q1_2025[[#This Row],[Stuksprijs]])</f>
        <v>37.85</v>
      </c>
      <c r="O2800" s="10">
        <f>IF(Q1_2025[[#This Row],[Prijstype]]="Artikelprijs",Q1_2025[[#This Row],[Artikelprijs]] * Q1_2025[[#This Row],[Besteld]],Q1_2025[[#This Row],[Brutobedrag]])</f>
        <v>75.7</v>
      </c>
      <c r="P2800" s="10">
        <f>IF(Q1_2025[[#This Row],[Prijstype]] = "Artikelprijs",Q1_2025[[#This Row],[Brutobedrag 2]]*(100-Q1_2025[[#This Row],[Relatiekorting percentage]])/100,Q1_2025[[#This Row],[Bruto - Rel.korting]])</f>
        <v>56.77</v>
      </c>
    </row>
    <row r="2801" spans="1:16" x14ac:dyDescent="0.3">
      <c r="A2801" t="s">
        <v>343</v>
      </c>
      <c r="B2801">
        <v>1009004</v>
      </c>
      <c r="C2801" t="s">
        <v>352</v>
      </c>
      <c r="D2801">
        <v>2</v>
      </c>
      <c r="E2801" s="10">
        <v>40</v>
      </c>
      <c r="F2801" s="10">
        <v>80</v>
      </c>
      <c r="G2801" s="10">
        <v>60</v>
      </c>
      <c r="H2801">
        <v>25</v>
      </c>
      <c r="I2801" s="10" t="str">
        <f>_xlfn.XLOOKUP(Q1_2025[[#This Row],[Artikelnr]],Artikel_prijzen[Artnr],Artikel_prijzen[Groep],"")</f>
        <v/>
      </c>
      <c r="J2801" s="10" t="str">
        <f>_xlfn.XLOOKUP(Q1_2025[[#This Row],[Artikelnr]],Artikel_prijzen[Artnr],Artikel_prijzen[Prijs 2025],"")</f>
        <v/>
      </c>
      <c r="K2801" s="10" t="str">
        <f>IF(Q1_2025[[#This Row],[Artikelprijs]]&lt;&gt;"",IF(Q1_2025[[#This Row],[Stuksprijs]]=Q1_2025[[#This Row],[Artikelprijs]],"Prijs gelijk","Prijs wijkt af"),"")</f>
        <v/>
      </c>
      <c r="L2801" s="10"/>
      <c r="N2801" s="10">
        <f>IF(Q1_2025[[#This Row],[Prijstype]]="Artikelprijs",Q1_2025[[#This Row],[Artikelprijs]],Q1_2025[[#This Row],[Stuksprijs]])</f>
        <v>40</v>
      </c>
      <c r="O2801" s="10">
        <f>IF(Q1_2025[[#This Row],[Prijstype]]="Artikelprijs",Q1_2025[[#This Row],[Artikelprijs]] * Q1_2025[[#This Row],[Besteld]],Q1_2025[[#This Row],[Brutobedrag]])</f>
        <v>80</v>
      </c>
      <c r="P2801" s="10">
        <f>IF(Q1_2025[[#This Row],[Prijstype]] = "Artikelprijs",Q1_2025[[#This Row],[Brutobedrag 2]]*(100-Q1_2025[[#This Row],[Relatiekorting percentage]])/100,Q1_2025[[#This Row],[Bruto - Rel.korting]])</f>
        <v>60</v>
      </c>
    </row>
    <row r="2802" spans="1:16" x14ac:dyDescent="0.3">
      <c r="A2802" t="s">
        <v>343</v>
      </c>
      <c r="B2802">
        <v>3001036</v>
      </c>
      <c r="C2802" t="s">
        <v>63</v>
      </c>
      <c r="D2802">
        <v>5</v>
      </c>
      <c r="E2802" s="10">
        <v>3</v>
      </c>
      <c r="F2802" s="10">
        <v>0</v>
      </c>
      <c r="G2802" s="10">
        <v>0</v>
      </c>
      <c r="H2802">
        <v>25</v>
      </c>
      <c r="I2802" s="10" t="str">
        <f>_xlfn.XLOOKUP(Q1_2025[[#This Row],[Artikelnr]],Artikel_prijzen[Artnr],Artikel_prijzen[Groep],"")</f>
        <v/>
      </c>
      <c r="J2802" s="10" t="str">
        <f>_xlfn.XLOOKUP(Q1_2025[[#This Row],[Artikelnr]],Artikel_prijzen[Artnr],Artikel_prijzen[Prijs 2025],"")</f>
        <v/>
      </c>
      <c r="K2802" s="10" t="str">
        <f>IF(Q1_2025[[#This Row],[Artikelprijs]]&lt;&gt;"",IF(Q1_2025[[#This Row],[Stuksprijs]]=Q1_2025[[#This Row],[Artikelprijs]],"Prijs gelijk","Prijs wijkt af"),"")</f>
        <v/>
      </c>
      <c r="L2802" s="10"/>
      <c r="N2802" s="10">
        <f>IF(Q1_2025[[#This Row],[Prijstype]]="Artikelprijs",Q1_2025[[#This Row],[Artikelprijs]],Q1_2025[[#This Row],[Stuksprijs]])</f>
        <v>3</v>
      </c>
      <c r="O2802" s="10">
        <f>IF(Q1_2025[[#This Row],[Prijstype]]="Artikelprijs",Q1_2025[[#This Row],[Artikelprijs]] * Q1_2025[[#This Row],[Besteld]],Q1_2025[[#This Row],[Brutobedrag]])</f>
        <v>0</v>
      </c>
      <c r="P2802" s="10">
        <f>IF(Q1_2025[[#This Row],[Prijstype]] = "Artikelprijs",Q1_2025[[#This Row],[Brutobedrag 2]]*(100-Q1_2025[[#This Row],[Relatiekorting percentage]])/100,Q1_2025[[#This Row],[Bruto - Rel.korting]])</f>
        <v>0</v>
      </c>
    </row>
    <row r="2803" spans="1:16" x14ac:dyDescent="0.3">
      <c r="A2803" t="s">
        <v>343</v>
      </c>
      <c r="B2803">
        <v>3001037</v>
      </c>
      <c r="C2803" t="s">
        <v>64</v>
      </c>
      <c r="D2803">
        <v>5</v>
      </c>
      <c r="E2803" s="10">
        <v>4</v>
      </c>
      <c r="F2803" s="10">
        <v>0</v>
      </c>
      <c r="G2803" s="10">
        <v>0</v>
      </c>
      <c r="H2803">
        <v>25</v>
      </c>
      <c r="I2803" s="10" t="str">
        <f>_xlfn.XLOOKUP(Q1_2025[[#This Row],[Artikelnr]],Artikel_prijzen[Artnr],Artikel_prijzen[Groep],"")</f>
        <v/>
      </c>
      <c r="J2803" s="10" t="str">
        <f>_xlfn.XLOOKUP(Q1_2025[[#This Row],[Artikelnr]],Artikel_prijzen[Artnr],Artikel_prijzen[Prijs 2025],"")</f>
        <v/>
      </c>
      <c r="K2803" s="10" t="str">
        <f>IF(Q1_2025[[#This Row],[Artikelprijs]]&lt;&gt;"",IF(Q1_2025[[#This Row],[Stuksprijs]]=Q1_2025[[#This Row],[Artikelprijs]],"Prijs gelijk","Prijs wijkt af"),"")</f>
        <v/>
      </c>
      <c r="L2803" s="10"/>
      <c r="N2803" s="10">
        <f>IF(Q1_2025[[#This Row],[Prijstype]]="Artikelprijs",Q1_2025[[#This Row],[Artikelprijs]],Q1_2025[[#This Row],[Stuksprijs]])</f>
        <v>4</v>
      </c>
      <c r="O2803" s="10">
        <f>IF(Q1_2025[[#This Row],[Prijstype]]="Artikelprijs",Q1_2025[[#This Row],[Artikelprijs]] * Q1_2025[[#This Row],[Besteld]],Q1_2025[[#This Row],[Brutobedrag]])</f>
        <v>0</v>
      </c>
      <c r="P2803" s="10">
        <f>IF(Q1_2025[[#This Row],[Prijstype]] = "Artikelprijs",Q1_2025[[#This Row],[Brutobedrag 2]]*(100-Q1_2025[[#This Row],[Relatiekorting percentage]])/100,Q1_2025[[#This Row],[Bruto - Rel.korting]])</f>
        <v>0</v>
      </c>
    </row>
    <row r="2804" spans="1:16" x14ac:dyDescent="0.3">
      <c r="A2804" t="s">
        <v>343</v>
      </c>
      <c r="B2804">
        <v>3001038</v>
      </c>
      <c r="C2804" t="s">
        <v>65</v>
      </c>
      <c r="D2804">
        <v>5</v>
      </c>
      <c r="E2804" s="10">
        <v>6</v>
      </c>
      <c r="F2804" s="10">
        <v>0</v>
      </c>
      <c r="G2804" s="10">
        <v>0</v>
      </c>
      <c r="H2804">
        <v>25</v>
      </c>
      <c r="I2804" s="10" t="str">
        <f>_xlfn.XLOOKUP(Q1_2025[[#This Row],[Artikelnr]],Artikel_prijzen[Artnr],Artikel_prijzen[Groep],"")</f>
        <v/>
      </c>
      <c r="J2804" s="10" t="str">
        <f>_xlfn.XLOOKUP(Q1_2025[[#This Row],[Artikelnr]],Artikel_prijzen[Artnr],Artikel_prijzen[Prijs 2025],"")</f>
        <v/>
      </c>
      <c r="K2804" s="10" t="str">
        <f>IF(Q1_2025[[#This Row],[Artikelprijs]]&lt;&gt;"",IF(Q1_2025[[#This Row],[Stuksprijs]]=Q1_2025[[#This Row],[Artikelprijs]],"Prijs gelijk","Prijs wijkt af"),"")</f>
        <v/>
      </c>
      <c r="L2804" s="10"/>
      <c r="N2804" s="10">
        <f>IF(Q1_2025[[#This Row],[Prijstype]]="Artikelprijs",Q1_2025[[#This Row],[Artikelprijs]],Q1_2025[[#This Row],[Stuksprijs]])</f>
        <v>6</v>
      </c>
      <c r="O2804" s="10">
        <f>IF(Q1_2025[[#This Row],[Prijstype]]="Artikelprijs",Q1_2025[[#This Row],[Artikelprijs]] * Q1_2025[[#This Row],[Besteld]],Q1_2025[[#This Row],[Brutobedrag]])</f>
        <v>0</v>
      </c>
      <c r="P2804" s="10">
        <f>IF(Q1_2025[[#This Row],[Prijstype]] = "Artikelprijs",Q1_2025[[#This Row],[Brutobedrag 2]]*(100-Q1_2025[[#This Row],[Relatiekorting percentage]])/100,Q1_2025[[#This Row],[Bruto - Rel.korting]])</f>
        <v>0</v>
      </c>
    </row>
    <row r="2805" spans="1:16" x14ac:dyDescent="0.3">
      <c r="A2805" t="s">
        <v>343</v>
      </c>
      <c r="B2805">
        <v>3001040</v>
      </c>
      <c r="C2805" t="s">
        <v>67</v>
      </c>
      <c r="D2805">
        <v>5</v>
      </c>
      <c r="E2805" s="10">
        <v>8</v>
      </c>
      <c r="F2805" s="10">
        <v>0</v>
      </c>
      <c r="G2805" s="10">
        <v>0</v>
      </c>
      <c r="H2805">
        <v>25</v>
      </c>
      <c r="I2805" s="10" t="str">
        <f>_xlfn.XLOOKUP(Q1_2025[[#This Row],[Artikelnr]],Artikel_prijzen[Artnr],Artikel_prijzen[Groep],"")</f>
        <v/>
      </c>
      <c r="J2805" s="10" t="str">
        <f>_xlfn.XLOOKUP(Q1_2025[[#This Row],[Artikelnr]],Artikel_prijzen[Artnr],Artikel_prijzen[Prijs 2025],"")</f>
        <v/>
      </c>
      <c r="K2805" s="10" t="str">
        <f>IF(Q1_2025[[#This Row],[Artikelprijs]]&lt;&gt;"",IF(Q1_2025[[#This Row],[Stuksprijs]]=Q1_2025[[#This Row],[Artikelprijs]],"Prijs gelijk","Prijs wijkt af"),"")</f>
        <v/>
      </c>
      <c r="L2805" s="10"/>
      <c r="N2805" s="10">
        <f>IF(Q1_2025[[#This Row],[Prijstype]]="Artikelprijs",Q1_2025[[#This Row],[Artikelprijs]],Q1_2025[[#This Row],[Stuksprijs]])</f>
        <v>8</v>
      </c>
      <c r="O2805" s="10">
        <f>IF(Q1_2025[[#This Row],[Prijstype]]="Artikelprijs",Q1_2025[[#This Row],[Artikelprijs]] * Q1_2025[[#This Row],[Besteld]],Q1_2025[[#This Row],[Brutobedrag]])</f>
        <v>0</v>
      </c>
      <c r="P2805" s="10">
        <f>IF(Q1_2025[[#This Row],[Prijstype]] = "Artikelprijs",Q1_2025[[#This Row],[Brutobedrag 2]]*(100-Q1_2025[[#This Row],[Relatiekorting percentage]])/100,Q1_2025[[#This Row],[Bruto - Rel.korting]])</f>
        <v>0</v>
      </c>
    </row>
    <row r="2806" spans="1:16" x14ac:dyDescent="0.3">
      <c r="A2806" t="s">
        <v>343</v>
      </c>
      <c r="B2806">
        <v>2001094</v>
      </c>
      <c r="C2806" t="s">
        <v>142</v>
      </c>
      <c r="D2806">
        <v>12</v>
      </c>
      <c r="E2806" s="10">
        <v>48.68</v>
      </c>
      <c r="F2806" s="10">
        <v>584.16</v>
      </c>
      <c r="G2806" s="10">
        <v>438.12</v>
      </c>
      <c r="H2806">
        <v>25</v>
      </c>
      <c r="I2806" s="10" t="str">
        <f>_xlfn.XLOOKUP(Q1_2025[[#This Row],[Artikelnr]],Artikel_prijzen[Artnr],Artikel_prijzen[Groep],"")</f>
        <v/>
      </c>
      <c r="J2806" s="10" t="str">
        <f>_xlfn.XLOOKUP(Q1_2025[[#This Row],[Artikelnr]],Artikel_prijzen[Artnr],Artikel_prijzen[Prijs 2025],"")</f>
        <v/>
      </c>
      <c r="K2806" s="10" t="str">
        <f>IF(Q1_2025[[#This Row],[Artikelprijs]]&lt;&gt;"",IF(Q1_2025[[#This Row],[Stuksprijs]]=Q1_2025[[#This Row],[Artikelprijs]],"Prijs gelijk","Prijs wijkt af"),"")</f>
        <v/>
      </c>
      <c r="L2806" s="10"/>
      <c r="N2806" s="10">
        <f>IF(Q1_2025[[#This Row],[Prijstype]]="Artikelprijs",Q1_2025[[#This Row],[Artikelprijs]],Q1_2025[[#This Row],[Stuksprijs]])</f>
        <v>48.68</v>
      </c>
      <c r="O2806" s="10">
        <f>IF(Q1_2025[[#This Row],[Prijstype]]="Artikelprijs",Q1_2025[[#This Row],[Artikelprijs]] * Q1_2025[[#This Row],[Besteld]],Q1_2025[[#This Row],[Brutobedrag]])</f>
        <v>584.16</v>
      </c>
      <c r="P2806" s="10">
        <f>IF(Q1_2025[[#This Row],[Prijstype]] = "Artikelprijs",Q1_2025[[#This Row],[Brutobedrag 2]]*(100-Q1_2025[[#This Row],[Relatiekorting percentage]])/100,Q1_2025[[#This Row],[Bruto - Rel.korting]])</f>
        <v>438.12</v>
      </c>
    </row>
    <row r="2807" spans="1:16" x14ac:dyDescent="0.3">
      <c r="A2807" t="s">
        <v>343</v>
      </c>
      <c r="B2807">
        <v>2001042</v>
      </c>
      <c r="C2807" t="s">
        <v>144</v>
      </c>
      <c r="D2807">
        <v>12</v>
      </c>
      <c r="E2807" s="10">
        <v>24.87</v>
      </c>
      <c r="F2807" s="10">
        <v>298.44</v>
      </c>
      <c r="G2807" s="10">
        <v>223.83</v>
      </c>
      <c r="H2807">
        <v>25</v>
      </c>
      <c r="I2807" s="10" t="str">
        <f>_xlfn.XLOOKUP(Q1_2025[[#This Row],[Artikelnr]],Artikel_prijzen[Artnr],Artikel_prijzen[Groep],"")</f>
        <v/>
      </c>
      <c r="J2807" s="10" t="str">
        <f>_xlfn.XLOOKUP(Q1_2025[[#This Row],[Artikelnr]],Artikel_prijzen[Artnr],Artikel_prijzen[Prijs 2025],"")</f>
        <v/>
      </c>
      <c r="K2807" s="10" t="str">
        <f>IF(Q1_2025[[#This Row],[Artikelprijs]]&lt;&gt;"",IF(Q1_2025[[#This Row],[Stuksprijs]]=Q1_2025[[#This Row],[Artikelprijs]],"Prijs gelijk","Prijs wijkt af"),"")</f>
        <v/>
      </c>
      <c r="L2807" s="10"/>
      <c r="N2807" s="10">
        <f>IF(Q1_2025[[#This Row],[Prijstype]]="Artikelprijs",Q1_2025[[#This Row],[Artikelprijs]],Q1_2025[[#This Row],[Stuksprijs]])</f>
        <v>24.87</v>
      </c>
      <c r="O2807" s="10">
        <f>IF(Q1_2025[[#This Row],[Prijstype]]="Artikelprijs",Q1_2025[[#This Row],[Artikelprijs]] * Q1_2025[[#This Row],[Besteld]],Q1_2025[[#This Row],[Brutobedrag]])</f>
        <v>298.44</v>
      </c>
      <c r="P2807" s="10">
        <f>IF(Q1_2025[[#This Row],[Prijstype]] = "Artikelprijs",Q1_2025[[#This Row],[Brutobedrag 2]]*(100-Q1_2025[[#This Row],[Relatiekorting percentage]])/100,Q1_2025[[#This Row],[Bruto - Rel.korting]])</f>
        <v>223.83</v>
      </c>
    </row>
    <row r="2808" spans="1:16" x14ac:dyDescent="0.3">
      <c r="A2808" t="s">
        <v>343</v>
      </c>
      <c r="B2808">
        <v>2001041</v>
      </c>
      <c r="C2808" t="s">
        <v>145</v>
      </c>
      <c r="D2808">
        <v>6</v>
      </c>
      <c r="E2808" s="10">
        <v>24.87</v>
      </c>
      <c r="F2808" s="10">
        <v>149.22</v>
      </c>
      <c r="G2808" s="10">
        <v>111.91</v>
      </c>
      <c r="H2808">
        <v>25</v>
      </c>
      <c r="I2808" s="10" t="str">
        <f>_xlfn.XLOOKUP(Q1_2025[[#This Row],[Artikelnr]],Artikel_prijzen[Artnr],Artikel_prijzen[Groep],"")</f>
        <v/>
      </c>
      <c r="J2808" s="10" t="str">
        <f>_xlfn.XLOOKUP(Q1_2025[[#This Row],[Artikelnr]],Artikel_prijzen[Artnr],Artikel_prijzen[Prijs 2025],"")</f>
        <v/>
      </c>
      <c r="K2808" s="10" t="str">
        <f>IF(Q1_2025[[#This Row],[Artikelprijs]]&lt;&gt;"",IF(Q1_2025[[#This Row],[Stuksprijs]]=Q1_2025[[#This Row],[Artikelprijs]],"Prijs gelijk","Prijs wijkt af"),"")</f>
        <v/>
      </c>
      <c r="L2808" s="10"/>
      <c r="N2808" s="10">
        <f>IF(Q1_2025[[#This Row],[Prijstype]]="Artikelprijs",Q1_2025[[#This Row],[Artikelprijs]],Q1_2025[[#This Row],[Stuksprijs]])</f>
        <v>24.87</v>
      </c>
      <c r="O2808" s="10">
        <f>IF(Q1_2025[[#This Row],[Prijstype]]="Artikelprijs",Q1_2025[[#This Row],[Artikelprijs]] * Q1_2025[[#This Row],[Besteld]],Q1_2025[[#This Row],[Brutobedrag]])</f>
        <v>149.22</v>
      </c>
      <c r="P2808" s="10">
        <f>IF(Q1_2025[[#This Row],[Prijstype]] = "Artikelprijs",Q1_2025[[#This Row],[Brutobedrag 2]]*(100-Q1_2025[[#This Row],[Relatiekorting percentage]])/100,Q1_2025[[#This Row],[Bruto - Rel.korting]])</f>
        <v>111.91</v>
      </c>
    </row>
    <row r="2809" spans="1:16" x14ac:dyDescent="0.3">
      <c r="A2809" t="s">
        <v>343</v>
      </c>
      <c r="B2809">
        <v>2001053</v>
      </c>
      <c r="C2809" t="s">
        <v>405</v>
      </c>
      <c r="D2809">
        <v>1</v>
      </c>
      <c r="E2809" s="10">
        <v>45.42</v>
      </c>
      <c r="F2809" s="10">
        <v>45.42</v>
      </c>
      <c r="G2809" s="10">
        <v>34.06</v>
      </c>
      <c r="H2809">
        <v>25</v>
      </c>
      <c r="I2809" s="10" t="str">
        <f>_xlfn.XLOOKUP(Q1_2025[[#This Row],[Artikelnr]],Artikel_prijzen[Artnr],Artikel_prijzen[Groep],"")</f>
        <v/>
      </c>
      <c r="J2809" s="10" t="str">
        <f>_xlfn.XLOOKUP(Q1_2025[[#This Row],[Artikelnr]],Artikel_prijzen[Artnr],Artikel_prijzen[Prijs 2025],"")</f>
        <v/>
      </c>
      <c r="K2809" s="10" t="str">
        <f>IF(Q1_2025[[#This Row],[Artikelprijs]]&lt;&gt;"",IF(Q1_2025[[#This Row],[Stuksprijs]]=Q1_2025[[#This Row],[Artikelprijs]],"Prijs gelijk","Prijs wijkt af"),"")</f>
        <v/>
      </c>
      <c r="L2809" s="10"/>
      <c r="N2809" s="10">
        <f>IF(Q1_2025[[#This Row],[Prijstype]]="Artikelprijs",Q1_2025[[#This Row],[Artikelprijs]],Q1_2025[[#This Row],[Stuksprijs]])</f>
        <v>45.42</v>
      </c>
      <c r="O2809" s="10">
        <f>IF(Q1_2025[[#This Row],[Prijstype]]="Artikelprijs",Q1_2025[[#This Row],[Artikelprijs]] * Q1_2025[[#This Row],[Besteld]],Q1_2025[[#This Row],[Brutobedrag]])</f>
        <v>45.42</v>
      </c>
      <c r="P2809" s="10">
        <f>IF(Q1_2025[[#This Row],[Prijstype]] = "Artikelprijs",Q1_2025[[#This Row],[Brutobedrag 2]]*(100-Q1_2025[[#This Row],[Relatiekorting percentage]])/100,Q1_2025[[#This Row],[Bruto - Rel.korting]])</f>
        <v>34.06</v>
      </c>
    </row>
    <row r="2810" spans="1:16" x14ac:dyDescent="0.3">
      <c r="A2810" t="s">
        <v>343</v>
      </c>
      <c r="B2810">
        <v>2001048</v>
      </c>
      <c r="C2810" t="s">
        <v>146</v>
      </c>
      <c r="D2810">
        <v>4</v>
      </c>
      <c r="E2810" s="10">
        <v>42.18</v>
      </c>
      <c r="F2810" s="10">
        <v>168.72</v>
      </c>
      <c r="G2810" s="10">
        <v>126.54</v>
      </c>
      <c r="H2810">
        <v>25</v>
      </c>
      <c r="I2810" s="10" t="str">
        <f>_xlfn.XLOOKUP(Q1_2025[[#This Row],[Artikelnr]],Artikel_prijzen[Artnr],Artikel_prijzen[Groep],"")</f>
        <v/>
      </c>
      <c r="J2810" s="10" t="str">
        <f>_xlfn.XLOOKUP(Q1_2025[[#This Row],[Artikelnr]],Artikel_prijzen[Artnr],Artikel_prijzen[Prijs 2025],"")</f>
        <v/>
      </c>
      <c r="K2810" s="10" t="str">
        <f>IF(Q1_2025[[#This Row],[Artikelprijs]]&lt;&gt;"",IF(Q1_2025[[#This Row],[Stuksprijs]]=Q1_2025[[#This Row],[Artikelprijs]],"Prijs gelijk","Prijs wijkt af"),"")</f>
        <v/>
      </c>
      <c r="L2810" s="10"/>
      <c r="N2810" s="10">
        <f>IF(Q1_2025[[#This Row],[Prijstype]]="Artikelprijs",Q1_2025[[#This Row],[Artikelprijs]],Q1_2025[[#This Row],[Stuksprijs]])</f>
        <v>42.18</v>
      </c>
      <c r="O2810" s="10">
        <f>IF(Q1_2025[[#This Row],[Prijstype]]="Artikelprijs",Q1_2025[[#This Row],[Artikelprijs]] * Q1_2025[[#This Row],[Besteld]],Q1_2025[[#This Row],[Brutobedrag]])</f>
        <v>168.72</v>
      </c>
      <c r="P2810" s="10">
        <f>IF(Q1_2025[[#This Row],[Prijstype]] = "Artikelprijs",Q1_2025[[#This Row],[Brutobedrag 2]]*(100-Q1_2025[[#This Row],[Relatiekorting percentage]])/100,Q1_2025[[#This Row],[Bruto - Rel.korting]])</f>
        <v>126.54</v>
      </c>
    </row>
    <row r="2811" spans="1:16" x14ac:dyDescent="0.3">
      <c r="A2811" t="s">
        <v>343</v>
      </c>
      <c r="B2811">
        <v>2001054</v>
      </c>
      <c r="C2811" t="s">
        <v>406</v>
      </c>
      <c r="D2811">
        <v>4</v>
      </c>
      <c r="E2811" s="10">
        <v>42.18</v>
      </c>
      <c r="F2811" s="10">
        <v>168.72</v>
      </c>
      <c r="G2811" s="10">
        <v>126.54</v>
      </c>
      <c r="H2811">
        <v>25</v>
      </c>
      <c r="I2811" s="10" t="str">
        <f>_xlfn.XLOOKUP(Q1_2025[[#This Row],[Artikelnr]],Artikel_prijzen[Artnr],Artikel_prijzen[Groep],"")</f>
        <v/>
      </c>
      <c r="J2811" s="10" t="str">
        <f>_xlfn.XLOOKUP(Q1_2025[[#This Row],[Artikelnr]],Artikel_prijzen[Artnr],Artikel_prijzen[Prijs 2025],"")</f>
        <v/>
      </c>
      <c r="K2811" s="10" t="str">
        <f>IF(Q1_2025[[#This Row],[Artikelprijs]]&lt;&gt;"",IF(Q1_2025[[#This Row],[Stuksprijs]]=Q1_2025[[#This Row],[Artikelprijs]],"Prijs gelijk","Prijs wijkt af"),"")</f>
        <v/>
      </c>
      <c r="L2811" s="10"/>
      <c r="N2811" s="10">
        <f>IF(Q1_2025[[#This Row],[Prijstype]]="Artikelprijs",Q1_2025[[#This Row],[Artikelprijs]],Q1_2025[[#This Row],[Stuksprijs]])</f>
        <v>42.18</v>
      </c>
      <c r="O2811" s="10">
        <f>IF(Q1_2025[[#This Row],[Prijstype]]="Artikelprijs",Q1_2025[[#This Row],[Artikelprijs]] * Q1_2025[[#This Row],[Besteld]],Q1_2025[[#This Row],[Brutobedrag]])</f>
        <v>168.72</v>
      </c>
      <c r="P2811" s="10">
        <f>IF(Q1_2025[[#This Row],[Prijstype]] = "Artikelprijs",Q1_2025[[#This Row],[Brutobedrag 2]]*(100-Q1_2025[[#This Row],[Relatiekorting percentage]])/100,Q1_2025[[#This Row],[Bruto - Rel.korting]])</f>
        <v>126.54</v>
      </c>
    </row>
    <row r="2812" spans="1:16" x14ac:dyDescent="0.3">
      <c r="A2812" t="s">
        <v>343</v>
      </c>
      <c r="B2812">
        <v>1001027</v>
      </c>
      <c r="C2812" t="s">
        <v>407</v>
      </c>
      <c r="D2812">
        <v>12</v>
      </c>
      <c r="E2812" s="10">
        <v>28.39</v>
      </c>
      <c r="F2812" s="10">
        <v>340.68</v>
      </c>
      <c r="G2812" s="10">
        <v>255.51</v>
      </c>
      <c r="H2812">
        <v>25</v>
      </c>
      <c r="I2812" s="10" t="str">
        <f>_xlfn.XLOOKUP(Q1_2025[[#This Row],[Artikelnr]],Artikel_prijzen[Artnr],Artikel_prijzen[Groep],"")</f>
        <v/>
      </c>
      <c r="J2812" s="10" t="str">
        <f>_xlfn.XLOOKUP(Q1_2025[[#This Row],[Artikelnr]],Artikel_prijzen[Artnr],Artikel_prijzen[Prijs 2025],"")</f>
        <v/>
      </c>
      <c r="K2812" s="10" t="str">
        <f>IF(Q1_2025[[#This Row],[Artikelprijs]]&lt;&gt;"",IF(Q1_2025[[#This Row],[Stuksprijs]]=Q1_2025[[#This Row],[Artikelprijs]],"Prijs gelijk","Prijs wijkt af"),"")</f>
        <v/>
      </c>
      <c r="L2812" s="10"/>
      <c r="N2812" s="10">
        <f>IF(Q1_2025[[#This Row],[Prijstype]]="Artikelprijs",Q1_2025[[#This Row],[Artikelprijs]],Q1_2025[[#This Row],[Stuksprijs]])</f>
        <v>28.39</v>
      </c>
      <c r="O2812" s="10">
        <f>IF(Q1_2025[[#This Row],[Prijstype]]="Artikelprijs",Q1_2025[[#This Row],[Artikelprijs]] * Q1_2025[[#This Row],[Besteld]],Q1_2025[[#This Row],[Brutobedrag]])</f>
        <v>340.68</v>
      </c>
      <c r="P2812" s="10">
        <f>IF(Q1_2025[[#This Row],[Prijstype]] = "Artikelprijs",Q1_2025[[#This Row],[Brutobedrag 2]]*(100-Q1_2025[[#This Row],[Relatiekorting percentage]])/100,Q1_2025[[#This Row],[Bruto - Rel.korting]])</f>
        <v>255.51</v>
      </c>
    </row>
    <row r="2813" spans="1:16" x14ac:dyDescent="0.3">
      <c r="A2813" t="s">
        <v>343</v>
      </c>
      <c r="B2813">
        <v>1001027</v>
      </c>
      <c r="C2813" t="s">
        <v>407</v>
      </c>
      <c r="D2813">
        <v>4</v>
      </c>
      <c r="E2813" s="10">
        <v>28.39</v>
      </c>
      <c r="F2813" s="10">
        <v>0</v>
      </c>
      <c r="G2813" s="10">
        <v>0</v>
      </c>
      <c r="H2813">
        <v>25</v>
      </c>
      <c r="I2813" s="10" t="str">
        <f>_xlfn.XLOOKUP(Q1_2025[[#This Row],[Artikelnr]],Artikel_prijzen[Artnr],Artikel_prijzen[Groep],"")</f>
        <v/>
      </c>
      <c r="J2813" s="10" t="str">
        <f>_xlfn.XLOOKUP(Q1_2025[[#This Row],[Artikelnr]],Artikel_prijzen[Artnr],Artikel_prijzen[Prijs 2025],"")</f>
        <v/>
      </c>
      <c r="K2813" s="10" t="str">
        <f>IF(Q1_2025[[#This Row],[Artikelprijs]]&lt;&gt;"",IF(Q1_2025[[#This Row],[Stuksprijs]]=Q1_2025[[#This Row],[Artikelprijs]],"Prijs gelijk","Prijs wijkt af"),"")</f>
        <v/>
      </c>
      <c r="L2813" s="10"/>
      <c r="N2813" s="10">
        <f>IF(Q1_2025[[#This Row],[Prijstype]]="Artikelprijs",Q1_2025[[#This Row],[Artikelprijs]],Q1_2025[[#This Row],[Stuksprijs]])</f>
        <v>28.39</v>
      </c>
      <c r="O2813" s="10">
        <f>IF(Q1_2025[[#This Row],[Prijstype]]="Artikelprijs",Q1_2025[[#This Row],[Artikelprijs]] * Q1_2025[[#This Row],[Besteld]],Q1_2025[[#This Row],[Brutobedrag]])</f>
        <v>0</v>
      </c>
      <c r="P2813" s="10">
        <f>IF(Q1_2025[[#This Row],[Prijstype]] = "Artikelprijs",Q1_2025[[#This Row],[Brutobedrag 2]]*(100-Q1_2025[[#This Row],[Relatiekorting percentage]])/100,Q1_2025[[#This Row],[Bruto - Rel.korting]])</f>
        <v>0</v>
      </c>
    </row>
    <row r="2814" spans="1:16" x14ac:dyDescent="0.3">
      <c r="A2814" t="s">
        <v>343</v>
      </c>
      <c r="B2814">
        <v>1001006</v>
      </c>
      <c r="C2814" t="s">
        <v>407</v>
      </c>
      <c r="D2814">
        <v>4</v>
      </c>
      <c r="E2814" s="10">
        <v>28.39</v>
      </c>
      <c r="F2814" s="10">
        <v>0</v>
      </c>
      <c r="G2814" s="10">
        <v>0</v>
      </c>
      <c r="H2814">
        <v>25</v>
      </c>
      <c r="I2814" s="10" t="str">
        <f>_xlfn.XLOOKUP(Q1_2025[[#This Row],[Artikelnr]],Artikel_prijzen[Artnr],Artikel_prijzen[Groep],"")</f>
        <v/>
      </c>
      <c r="J2814" s="10" t="str">
        <f>_xlfn.XLOOKUP(Q1_2025[[#This Row],[Artikelnr]],Artikel_prijzen[Artnr],Artikel_prijzen[Prijs 2025],"")</f>
        <v/>
      </c>
      <c r="K2814" s="10" t="str">
        <f>IF(Q1_2025[[#This Row],[Artikelprijs]]&lt;&gt;"",IF(Q1_2025[[#This Row],[Stuksprijs]]=Q1_2025[[#This Row],[Artikelprijs]],"Prijs gelijk","Prijs wijkt af"),"")</f>
        <v/>
      </c>
      <c r="L2814" s="10"/>
      <c r="N2814" s="10">
        <f>IF(Q1_2025[[#This Row],[Prijstype]]="Artikelprijs",Q1_2025[[#This Row],[Artikelprijs]],Q1_2025[[#This Row],[Stuksprijs]])</f>
        <v>28.39</v>
      </c>
      <c r="O2814" s="10">
        <f>IF(Q1_2025[[#This Row],[Prijstype]]="Artikelprijs",Q1_2025[[#This Row],[Artikelprijs]] * Q1_2025[[#This Row],[Besteld]],Q1_2025[[#This Row],[Brutobedrag]])</f>
        <v>0</v>
      </c>
      <c r="P2814" s="10">
        <f>IF(Q1_2025[[#This Row],[Prijstype]] = "Artikelprijs",Q1_2025[[#This Row],[Brutobedrag 2]]*(100-Q1_2025[[#This Row],[Relatiekorting percentage]])/100,Q1_2025[[#This Row],[Bruto - Rel.korting]])</f>
        <v>0</v>
      </c>
    </row>
    <row r="2815" spans="1:16" x14ac:dyDescent="0.3">
      <c r="A2815" t="s">
        <v>343</v>
      </c>
      <c r="B2815">
        <v>1007028</v>
      </c>
      <c r="C2815" t="s">
        <v>35</v>
      </c>
      <c r="D2815">
        <v>6</v>
      </c>
      <c r="E2815" s="10">
        <v>115</v>
      </c>
      <c r="F2815" s="10">
        <v>690</v>
      </c>
      <c r="G2815" s="10">
        <v>517.5</v>
      </c>
      <c r="H2815">
        <v>25</v>
      </c>
      <c r="I2815" s="10" t="str">
        <f>_xlfn.XLOOKUP(Q1_2025[[#This Row],[Artikelnr]],Artikel_prijzen[Artnr],Artikel_prijzen[Groep],"")</f>
        <v/>
      </c>
      <c r="J2815" s="10" t="str">
        <f>_xlfn.XLOOKUP(Q1_2025[[#This Row],[Artikelnr]],Artikel_prijzen[Artnr],Artikel_prijzen[Prijs 2025],"")</f>
        <v/>
      </c>
      <c r="K2815" s="10" t="str">
        <f>IF(Q1_2025[[#This Row],[Artikelprijs]]&lt;&gt;"",IF(Q1_2025[[#This Row],[Stuksprijs]]=Q1_2025[[#This Row],[Artikelprijs]],"Prijs gelijk","Prijs wijkt af"),"")</f>
        <v/>
      </c>
      <c r="L2815" s="10"/>
      <c r="N2815" s="10">
        <f>IF(Q1_2025[[#This Row],[Prijstype]]="Artikelprijs",Q1_2025[[#This Row],[Artikelprijs]],Q1_2025[[#This Row],[Stuksprijs]])</f>
        <v>115</v>
      </c>
      <c r="O2815" s="10">
        <f>IF(Q1_2025[[#This Row],[Prijstype]]="Artikelprijs",Q1_2025[[#This Row],[Artikelprijs]] * Q1_2025[[#This Row],[Besteld]],Q1_2025[[#This Row],[Brutobedrag]])</f>
        <v>690</v>
      </c>
      <c r="P2815" s="10">
        <f>IF(Q1_2025[[#This Row],[Prijstype]] = "Artikelprijs",Q1_2025[[#This Row],[Brutobedrag 2]]*(100-Q1_2025[[#This Row],[Relatiekorting percentage]])/100,Q1_2025[[#This Row],[Bruto - Rel.korting]])</f>
        <v>517.5</v>
      </c>
    </row>
    <row r="2816" spans="1:16" x14ac:dyDescent="0.3">
      <c r="A2816" t="s">
        <v>343</v>
      </c>
      <c r="B2816">
        <v>1007028</v>
      </c>
      <c r="C2816" t="s">
        <v>35</v>
      </c>
      <c r="D2816">
        <v>1</v>
      </c>
      <c r="E2816" s="10">
        <v>115</v>
      </c>
      <c r="F2816" s="10">
        <v>0</v>
      </c>
      <c r="G2816" s="10">
        <v>0</v>
      </c>
      <c r="H2816">
        <v>25</v>
      </c>
      <c r="I2816" s="10" t="str">
        <f>_xlfn.XLOOKUP(Q1_2025[[#This Row],[Artikelnr]],Artikel_prijzen[Artnr],Artikel_prijzen[Groep],"")</f>
        <v/>
      </c>
      <c r="J2816" s="10" t="str">
        <f>_xlfn.XLOOKUP(Q1_2025[[#This Row],[Artikelnr]],Artikel_prijzen[Artnr],Artikel_prijzen[Prijs 2025],"")</f>
        <v/>
      </c>
      <c r="K2816" s="10" t="str">
        <f>IF(Q1_2025[[#This Row],[Artikelprijs]]&lt;&gt;"",IF(Q1_2025[[#This Row],[Stuksprijs]]=Q1_2025[[#This Row],[Artikelprijs]],"Prijs gelijk","Prijs wijkt af"),"")</f>
        <v/>
      </c>
      <c r="L2816" s="10"/>
      <c r="N2816" s="10">
        <f>IF(Q1_2025[[#This Row],[Prijstype]]="Artikelprijs",Q1_2025[[#This Row],[Artikelprijs]],Q1_2025[[#This Row],[Stuksprijs]])</f>
        <v>115</v>
      </c>
      <c r="O2816" s="10">
        <f>IF(Q1_2025[[#This Row],[Prijstype]]="Artikelprijs",Q1_2025[[#This Row],[Artikelprijs]] * Q1_2025[[#This Row],[Besteld]],Q1_2025[[#This Row],[Brutobedrag]])</f>
        <v>0</v>
      </c>
      <c r="P2816" s="10">
        <f>IF(Q1_2025[[#This Row],[Prijstype]] = "Artikelprijs",Q1_2025[[#This Row],[Brutobedrag 2]]*(100-Q1_2025[[#This Row],[Relatiekorting percentage]])/100,Q1_2025[[#This Row],[Bruto - Rel.korting]])</f>
        <v>0</v>
      </c>
    </row>
    <row r="2817" spans="1:16" x14ac:dyDescent="0.3">
      <c r="A2817" t="s">
        <v>343</v>
      </c>
      <c r="B2817">
        <v>2004057</v>
      </c>
      <c r="C2817" t="s">
        <v>90</v>
      </c>
      <c r="D2817">
        <v>3</v>
      </c>
      <c r="E2817" s="10">
        <v>33.42</v>
      </c>
      <c r="F2817" s="10">
        <v>100.26</v>
      </c>
      <c r="G2817" s="10">
        <v>100.26</v>
      </c>
      <c r="H2817">
        <v>0</v>
      </c>
      <c r="I2817" s="10" t="str">
        <f>_xlfn.XLOOKUP(Q1_2025[[#This Row],[Artikelnr]],Artikel_prijzen[Artnr],Artikel_prijzen[Groep],"")</f>
        <v/>
      </c>
      <c r="J2817" s="10" t="str">
        <f>_xlfn.XLOOKUP(Q1_2025[[#This Row],[Artikelnr]],Artikel_prijzen[Artnr],Artikel_prijzen[Prijs 2025],"")</f>
        <v/>
      </c>
      <c r="K2817" s="10" t="str">
        <f>IF(Q1_2025[[#This Row],[Artikelprijs]]&lt;&gt;"",IF(Q1_2025[[#This Row],[Stuksprijs]]=Q1_2025[[#This Row],[Artikelprijs]],"Prijs gelijk","Prijs wijkt af"),"")</f>
        <v/>
      </c>
      <c r="L2817" s="10"/>
      <c r="N2817" s="10">
        <f>IF(Q1_2025[[#This Row],[Prijstype]]="Artikelprijs",Q1_2025[[#This Row],[Artikelprijs]],Q1_2025[[#This Row],[Stuksprijs]])</f>
        <v>33.42</v>
      </c>
      <c r="O2817" s="10">
        <f>IF(Q1_2025[[#This Row],[Prijstype]]="Artikelprijs",Q1_2025[[#This Row],[Artikelprijs]] * Q1_2025[[#This Row],[Besteld]],Q1_2025[[#This Row],[Brutobedrag]])</f>
        <v>100.26</v>
      </c>
      <c r="P2817" s="10">
        <f>IF(Q1_2025[[#This Row],[Prijstype]] = "Artikelprijs",Q1_2025[[#This Row],[Brutobedrag 2]]*(100-Q1_2025[[#This Row],[Relatiekorting percentage]])/100,Q1_2025[[#This Row],[Bruto - Rel.korting]])</f>
        <v>100.26</v>
      </c>
    </row>
    <row r="2818" spans="1:16" x14ac:dyDescent="0.3">
      <c r="A2818" t="s">
        <v>343</v>
      </c>
      <c r="B2818">
        <v>3002022</v>
      </c>
      <c r="C2818" t="s">
        <v>195</v>
      </c>
      <c r="D2818">
        <v>1</v>
      </c>
      <c r="E2818" s="10">
        <v>76.02</v>
      </c>
      <c r="F2818" s="10">
        <v>76.02</v>
      </c>
      <c r="G2818" s="10">
        <v>53.21</v>
      </c>
      <c r="H2818">
        <v>30</v>
      </c>
      <c r="I2818" s="10" t="str">
        <f>_xlfn.XLOOKUP(Q1_2025[[#This Row],[Artikelnr]],Artikel_prijzen[Artnr],Artikel_prijzen[Groep],"")</f>
        <v/>
      </c>
      <c r="J2818" s="10" t="str">
        <f>_xlfn.XLOOKUP(Q1_2025[[#This Row],[Artikelnr]],Artikel_prijzen[Artnr],Artikel_prijzen[Prijs 2025],"")</f>
        <v/>
      </c>
      <c r="K2818" s="10" t="str">
        <f>IF(Q1_2025[[#This Row],[Artikelprijs]]&lt;&gt;"",IF(Q1_2025[[#This Row],[Stuksprijs]]=Q1_2025[[#This Row],[Artikelprijs]],"Prijs gelijk","Prijs wijkt af"),"")</f>
        <v/>
      </c>
      <c r="L2818" s="10"/>
      <c r="N2818" s="10">
        <f>IF(Q1_2025[[#This Row],[Prijstype]]="Artikelprijs",Q1_2025[[#This Row],[Artikelprijs]],Q1_2025[[#This Row],[Stuksprijs]])</f>
        <v>76.02</v>
      </c>
      <c r="O2818" s="10">
        <f>IF(Q1_2025[[#This Row],[Prijstype]]="Artikelprijs",Q1_2025[[#This Row],[Artikelprijs]] * Q1_2025[[#This Row],[Besteld]],Q1_2025[[#This Row],[Brutobedrag]])</f>
        <v>76.02</v>
      </c>
      <c r="P2818" s="10">
        <f>IF(Q1_2025[[#This Row],[Prijstype]] = "Artikelprijs",Q1_2025[[#This Row],[Brutobedrag 2]]*(100-Q1_2025[[#This Row],[Relatiekorting percentage]])/100,Q1_2025[[#This Row],[Bruto - Rel.korting]])</f>
        <v>53.21</v>
      </c>
    </row>
    <row r="2819" spans="1:16" x14ac:dyDescent="0.3">
      <c r="A2819" t="s">
        <v>343</v>
      </c>
      <c r="B2819">
        <v>3001044</v>
      </c>
      <c r="C2819" t="s">
        <v>47</v>
      </c>
      <c r="D2819">
        <v>3</v>
      </c>
      <c r="E2819" s="10">
        <v>26.83</v>
      </c>
      <c r="F2819" s="10">
        <v>80.489999999999995</v>
      </c>
      <c r="G2819" s="10">
        <v>56.34</v>
      </c>
      <c r="H2819">
        <v>30</v>
      </c>
      <c r="I2819" s="10" t="str">
        <f>_xlfn.XLOOKUP(Q1_2025[[#This Row],[Artikelnr]],Artikel_prijzen[Artnr],Artikel_prijzen[Groep],"")</f>
        <v/>
      </c>
      <c r="J2819" s="10" t="str">
        <f>_xlfn.XLOOKUP(Q1_2025[[#This Row],[Artikelnr]],Artikel_prijzen[Artnr],Artikel_prijzen[Prijs 2025],"")</f>
        <v/>
      </c>
      <c r="K2819" s="10" t="str">
        <f>IF(Q1_2025[[#This Row],[Artikelprijs]]&lt;&gt;"",IF(Q1_2025[[#This Row],[Stuksprijs]]=Q1_2025[[#This Row],[Artikelprijs]],"Prijs gelijk","Prijs wijkt af"),"")</f>
        <v/>
      </c>
      <c r="L2819" s="10"/>
      <c r="N2819" s="10">
        <f>IF(Q1_2025[[#This Row],[Prijstype]]="Artikelprijs",Q1_2025[[#This Row],[Artikelprijs]],Q1_2025[[#This Row],[Stuksprijs]])</f>
        <v>26.83</v>
      </c>
      <c r="O2819" s="10">
        <f>IF(Q1_2025[[#This Row],[Prijstype]]="Artikelprijs",Q1_2025[[#This Row],[Artikelprijs]] * Q1_2025[[#This Row],[Besteld]],Q1_2025[[#This Row],[Brutobedrag]])</f>
        <v>80.489999999999995</v>
      </c>
      <c r="P2819" s="10">
        <f>IF(Q1_2025[[#This Row],[Prijstype]] = "Artikelprijs",Q1_2025[[#This Row],[Brutobedrag 2]]*(100-Q1_2025[[#This Row],[Relatiekorting percentage]])/100,Q1_2025[[#This Row],[Bruto - Rel.korting]])</f>
        <v>56.34</v>
      </c>
    </row>
    <row r="2820" spans="1:16" x14ac:dyDescent="0.3">
      <c r="A2820" t="s">
        <v>343</v>
      </c>
      <c r="B2820">
        <v>1009004</v>
      </c>
      <c r="C2820" t="s">
        <v>352</v>
      </c>
      <c r="D2820">
        <v>1</v>
      </c>
      <c r="E2820" s="10">
        <v>40</v>
      </c>
      <c r="F2820" s="10">
        <v>40</v>
      </c>
      <c r="G2820" s="10">
        <v>28</v>
      </c>
      <c r="H2820">
        <v>30</v>
      </c>
      <c r="I2820" s="10" t="str">
        <f>_xlfn.XLOOKUP(Q1_2025[[#This Row],[Artikelnr]],Artikel_prijzen[Artnr],Artikel_prijzen[Groep],"")</f>
        <v/>
      </c>
      <c r="J2820" s="10" t="str">
        <f>_xlfn.XLOOKUP(Q1_2025[[#This Row],[Artikelnr]],Artikel_prijzen[Artnr],Artikel_prijzen[Prijs 2025],"")</f>
        <v/>
      </c>
      <c r="K2820" s="10" t="str">
        <f>IF(Q1_2025[[#This Row],[Artikelprijs]]&lt;&gt;"",IF(Q1_2025[[#This Row],[Stuksprijs]]=Q1_2025[[#This Row],[Artikelprijs]],"Prijs gelijk","Prijs wijkt af"),"")</f>
        <v/>
      </c>
      <c r="L2820" s="10"/>
      <c r="N2820" s="10">
        <f>IF(Q1_2025[[#This Row],[Prijstype]]="Artikelprijs",Q1_2025[[#This Row],[Artikelprijs]],Q1_2025[[#This Row],[Stuksprijs]])</f>
        <v>40</v>
      </c>
      <c r="O2820" s="10">
        <f>IF(Q1_2025[[#This Row],[Prijstype]]="Artikelprijs",Q1_2025[[#This Row],[Artikelprijs]] * Q1_2025[[#This Row],[Besteld]],Q1_2025[[#This Row],[Brutobedrag]])</f>
        <v>40</v>
      </c>
      <c r="P2820" s="10">
        <f>IF(Q1_2025[[#This Row],[Prijstype]] = "Artikelprijs",Q1_2025[[#This Row],[Brutobedrag 2]]*(100-Q1_2025[[#This Row],[Relatiekorting percentage]])/100,Q1_2025[[#This Row],[Bruto - Rel.korting]])</f>
        <v>28</v>
      </c>
    </row>
    <row r="2821" spans="1:16" x14ac:dyDescent="0.3">
      <c r="A2821" t="s">
        <v>343</v>
      </c>
      <c r="B2821">
        <v>1002020</v>
      </c>
      <c r="C2821" t="s">
        <v>249</v>
      </c>
      <c r="D2821">
        <v>5</v>
      </c>
      <c r="E2821" s="10">
        <v>38.99</v>
      </c>
      <c r="F2821" s="10">
        <v>194.95</v>
      </c>
      <c r="G2821" s="10">
        <v>136.46</v>
      </c>
      <c r="H2821">
        <v>30</v>
      </c>
      <c r="I2821" s="10" t="str">
        <f>_xlfn.XLOOKUP(Q1_2025[[#This Row],[Artikelnr]],Artikel_prijzen[Artnr],Artikel_prijzen[Groep],"")</f>
        <v/>
      </c>
      <c r="J2821" s="10" t="str">
        <f>_xlfn.XLOOKUP(Q1_2025[[#This Row],[Artikelnr]],Artikel_prijzen[Artnr],Artikel_prijzen[Prijs 2025],"")</f>
        <v/>
      </c>
      <c r="K2821" s="10" t="str">
        <f>IF(Q1_2025[[#This Row],[Artikelprijs]]&lt;&gt;"",IF(Q1_2025[[#This Row],[Stuksprijs]]=Q1_2025[[#This Row],[Artikelprijs]],"Prijs gelijk","Prijs wijkt af"),"")</f>
        <v/>
      </c>
      <c r="L2821" s="10"/>
      <c r="N2821" s="10">
        <f>IF(Q1_2025[[#This Row],[Prijstype]]="Artikelprijs",Q1_2025[[#This Row],[Artikelprijs]],Q1_2025[[#This Row],[Stuksprijs]])</f>
        <v>38.99</v>
      </c>
      <c r="O2821" s="10">
        <f>IF(Q1_2025[[#This Row],[Prijstype]]="Artikelprijs",Q1_2025[[#This Row],[Artikelprijs]] * Q1_2025[[#This Row],[Besteld]],Q1_2025[[#This Row],[Brutobedrag]])</f>
        <v>194.95</v>
      </c>
      <c r="P2821" s="10">
        <f>IF(Q1_2025[[#This Row],[Prijstype]] = "Artikelprijs",Q1_2025[[#This Row],[Brutobedrag 2]]*(100-Q1_2025[[#This Row],[Relatiekorting percentage]])/100,Q1_2025[[#This Row],[Bruto - Rel.korting]])</f>
        <v>136.46</v>
      </c>
    </row>
    <row r="2822" spans="1:16" x14ac:dyDescent="0.3">
      <c r="A2822" t="s">
        <v>343</v>
      </c>
      <c r="B2822">
        <v>3001035</v>
      </c>
      <c r="C2822" t="s">
        <v>62</v>
      </c>
      <c r="D2822">
        <v>10</v>
      </c>
      <c r="E2822" s="10">
        <v>2</v>
      </c>
      <c r="F2822" s="10">
        <v>0</v>
      </c>
      <c r="G2822" s="10">
        <v>0</v>
      </c>
      <c r="H2822">
        <v>30</v>
      </c>
      <c r="I2822" s="10" t="str">
        <f>_xlfn.XLOOKUP(Q1_2025[[#This Row],[Artikelnr]],Artikel_prijzen[Artnr],Artikel_prijzen[Groep],"")</f>
        <v/>
      </c>
      <c r="J2822" s="10" t="str">
        <f>_xlfn.XLOOKUP(Q1_2025[[#This Row],[Artikelnr]],Artikel_prijzen[Artnr],Artikel_prijzen[Prijs 2025],"")</f>
        <v/>
      </c>
      <c r="K2822" s="10" t="str">
        <f>IF(Q1_2025[[#This Row],[Artikelprijs]]&lt;&gt;"",IF(Q1_2025[[#This Row],[Stuksprijs]]=Q1_2025[[#This Row],[Artikelprijs]],"Prijs gelijk","Prijs wijkt af"),"")</f>
        <v/>
      </c>
      <c r="L2822" s="10"/>
      <c r="N2822" s="10">
        <f>IF(Q1_2025[[#This Row],[Prijstype]]="Artikelprijs",Q1_2025[[#This Row],[Artikelprijs]],Q1_2025[[#This Row],[Stuksprijs]])</f>
        <v>2</v>
      </c>
      <c r="O2822" s="10">
        <f>IF(Q1_2025[[#This Row],[Prijstype]]="Artikelprijs",Q1_2025[[#This Row],[Artikelprijs]] * Q1_2025[[#This Row],[Besteld]],Q1_2025[[#This Row],[Brutobedrag]])</f>
        <v>0</v>
      </c>
      <c r="P2822" s="10">
        <f>IF(Q1_2025[[#This Row],[Prijstype]] = "Artikelprijs",Q1_2025[[#This Row],[Brutobedrag 2]]*(100-Q1_2025[[#This Row],[Relatiekorting percentage]])/100,Q1_2025[[#This Row],[Bruto - Rel.korting]])</f>
        <v>0</v>
      </c>
    </row>
    <row r="2823" spans="1:16" x14ac:dyDescent="0.3">
      <c r="A2823" t="s">
        <v>343</v>
      </c>
      <c r="B2823">
        <v>3001036</v>
      </c>
      <c r="C2823" t="s">
        <v>63</v>
      </c>
      <c r="D2823">
        <v>5</v>
      </c>
      <c r="E2823" s="10">
        <v>3</v>
      </c>
      <c r="F2823" s="10">
        <v>0</v>
      </c>
      <c r="G2823" s="10">
        <v>0</v>
      </c>
      <c r="H2823">
        <v>30</v>
      </c>
      <c r="I2823" s="10" t="str">
        <f>_xlfn.XLOOKUP(Q1_2025[[#This Row],[Artikelnr]],Artikel_prijzen[Artnr],Artikel_prijzen[Groep],"")</f>
        <v/>
      </c>
      <c r="J2823" s="10" t="str">
        <f>_xlfn.XLOOKUP(Q1_2025[[#This Row],[Artikelnr]],Artikel_prijzen[Artnr],Artikel_prijzen[Prijs 2025],"")</f>
        <v/>
      </c>
      <c r="K2823" s="10" t="str">
        <f>IF(Q1_2025[[#This Row],[Artikelprijs]]&lt;&gt;"",IF(Q1_2025[[#This Row],[Stuksprijs]]=Q1_2025[[#This Row],[Artikelprijs]],"Prijs gelijk","Prijs wijkt af"),"")</f>
        <v/>
      </c>
      <c r="L2823" s="10"/>
      <c r="N2823" s="10">
        <f>IF(Q1_2025[[#This Row],[Prijstype]]="Artikelprijs",Q1_2025[[#This Row],[Artikelprijs]],Q1_2025[[#This Row],[Stuksprijs]])</f>
        <v>3</v>
      </c>
      <c r="O2823" s="10">
        <f>IF(Q1_2025[[#This Row],[Prijstype]]="Artikelprijs",Q1_2025[[#This Row],[Artikelprijs]] * Q1_2025[[#This Row],[Besteld]],Q1_2025[[#This Row],[Brutobedrag]])</f>
        <v>0</v>
      </c>
      <c r="P2823" s="10">
        <f>IF(Q1_2025[[#This Row],[Prijstype]] = "Artikelprijs",Q1_2025[[#This Row],[Brutobedrag 2]]*(100-Q1_2025[[#This Row],[Relatiekorting percentage]])/100,Q1_2025[[#This Row],[Bruto - Rel.korting]])</f>
        <v>0</v>
      </c>
    </row>
    <row r="2824" spans="1:16" x14ac:dyDescent="0.3">
      <c r="A2824" t="s">
        <v>343</v>
      </c>
      <c r="B2824">
        <v>3001037</v>
      </c>
      <c r="C2824" t="s">
        <v>64</v>
      </c>
      <c r="D2824">
        <v>5</v>
      </c>
      <c r="E2824" s="10">
        <v>4</v>
      </c>
      <c r="F2824" s="10">
        <v>0</v>
      </c>
      <c r="G2824" s="10">
        <v>0</v>
      </c>
      <c r="H2824">
        <v>30</v>
      </c>
      <c r="I2824" s="10" t="str">
        <f>_xlfn.XLOOKUP(Q1_2025[[#This Row],[Artikelnr]],Artikel_prijzen[Artnr],Artikel_prijzen[Groep],"")</f>
        <v/>
      </c>
      <c r="J2824" s="10" t="str">
        <f>_xlfn.XLOOKUP(Q1_2025[[#This Row],[Artikelnr]],Artikel_prijzen[Artnr],Artikel_prijzen[Prijs 2025],"")</f>
        <v/>
      </c>
      <c r="K2824" s="10" t="str">
        <f>IF(Q1_2025[[#This Row],[Artikelprijs]]&lt;&gt;"",IF(Q1_2025[[#This Row],[Stuksprijs]]=Q1_2025[[#This Row],[Artikelprijs]],"Prijs gelijk","Prijs wijkt af"),"")</f>
        <v/>
      </c>
      <c r="L2824" s="10"/>
      <c r="N2824" s="10">
        <f>IF(Q1_2025[[#This Row],[Prijstype]]="Artikelprijs",Q1_2025[[#This Row],[Artikelprijs]],Q1_2025[[#This Row],[Stuksprijs]])</f>
        <v>4</v>
      </c>
      <c r="O2824" s="10">
        <f>IF(Q1_2025[[#This Row],[Prijstype]]="Artikelprijs",Q1_2025[[#This Row],[Artikelprijs]] * Q1_2025[[#This Row],[Besteld]],Q1_2025[[#This Row],[Brutobedrag]])</f>
        <v>0</v>
      </c>
      <c r="P2824" s="10">
        <f>IF(Q1_2025[[#This Row],[Prijstype]] = "Artikelprijs",Q1_2025[[#This Row],[Brutobedrag 2]]*(100-Q1_2025[[#This Row],[Relatiekorting percentage]])/100,Q1_2025[[#This Row],[Bruto - Rel.korting]])</f>
        <v>0</v>
      </c>
    </row>
    <row r="2825" spans="1:16" x14ac:dyDescent="0.3">
      <c r="A2825" t="s">
        <v>343</v>
      </c>
      <c r="B2825">
        <v>3001038</v>
      </c>
      <c r="C2825" t="s">
        <v>65</v>
      </c>
      <c r="D2825">
        <v>5</v>
      </c>
      <c r="E2825" s="10">
        <v>6</v>
      </c>
      <c r="F2825" s="10">
        <v>0</v>
      </c>
      <c r="G2825" s="10">
        <v>0</v>
      </c>
      <c r="H2825">
        <v>30</v>
      </c>
      <c r="I2825" s="10" t="str">
        <f>_xlfn.XLOOKUP(Q1_2025[[#This Row],[Artikelnr]],Artikel_prijzen[Artnr],Artikel_prijzen[Groep],"")</f>
        <v/>
      </c>
      <c r="J2825" s="10" t="str">
        <f>_xlfn.XLOOKUP(Q1_2025[[#This Row],[Artikelnr]],Artikel_prijzen[Artnr],Artikel_prijzen[Prijs 2025],"")</f>
        <v/>
      </c>
      <c r="K2825" s="10" t="str">
        <f>IF(Q1_2025[[#This Row],[Artikelprijs]]&lt;&gt;"",IF(Q1_2025[[#This Row],[Stuksprijs]]=Q1_2025[[#This Row],[Artikelprijs]],"Prijs gelijk","Prijs wijkt af"),"")</f>
        <v/>
      </c>
      <c r="L2825" s="10"/>
      <c r="N2825" s="10">
        <f>IF(Q1_2025[[#This Row],[Prijstype]]="Artikelprijs",Q1_2025[[#This Row],[Artikelprijs]],Q1_2025[[#This Row],[Stuksprijs]])</f>
        <v>6</v>
      </c>
      <c r="O2825" s="10">
        <f>IF(Q1_2025[[#This Row],[Prijstype]]="Artikelprijs",Q1_2025[[#This Row],[Artikelprijs]] * Q1_2025[[#This Row],[Besteld]],Q1_2025[[#This Row],[Brutobedrag]])</f>
        <v>0</v>
      </c>
      <c r="P2825" s="10">
        <f>IF(Q1_2025[[#This Row],[Prijstype]] = "Artikelprijs",Q1_2025[[#This Row],[Brutobedrag 2]]*(100-Q1_2025[[#This Row],[Relatiekorting percentage]])/100,Q1_2025[[#This Row],[Bruto - Rel.korting]])</f>
        <v>0</v>
      </c>
    </row>
    <row r="2826" spans="1:16" x14ac:dyDescent="0.3">
      <c r="A2826" t="s">
        <v>343</v>
      </c>
      <c r="B2826">
        <v>3001039</v>
      </c>
      <c r="C2826" t="s">
        <v>66</v>
      </c>
      <c r="D2826">
        <v>2</v>
      </c>
      <c r="E2826" s="10">
        <v>7</v>
      </c>
      <c r="F2826" s="10">
        <v>0</v>
      </c>
      <c r="G2826" s="10">
        <v>0</v>
      </c>
      <c r="H2826">
        <v>30</v>
      </c>
      <c r="I2826" s="10" t="str">
        <f>_xlfn.XLOOKUP(Q1_2025[[#This Row],[Artikelnr]],Artikel_prijzen[Artnr],Artikel_prijzen[Groep],"")</f>
        <v/>
      </c>
      <c r="J2826" s="10" t="str">
        <f>_xlfn.XLOOKUP(Q1_2025[[#This Row],[Artikelnr]],Artikel_prijzen[Artnr],Artikel_prijzen[Prijs 2025],"")</f>
        <v/>
      </c>
      <c r="K2826" s="10" t="str">
        <f>IF(Q1_2025[[#This Row],[Artikelprijs]]&lt;&gt;"",IF(Q1_2025[[#This Row],[Stuksprijs]]=Q1_2025[[#This Row],[Artikelprijs]],"Prijs gelijk","Prijs wijkt af"),"")</f>
        <v/>
      </c>
      <c r="L2826" s="10"/>
      <c r="N2826" s="10">
        <f>IF(Q1_2025[[#This Row],[Prijstype]]="Artikelprijs",Q1_2025[[#This Row],[Artikelprijs]],Q1_2025[[#This Row],[Stuksprijs]])</f>
        <v>7</v>
      </c>
      <c r="O2826" s="10">
        <f>IF(Q1_2025[[#This Row],[Prijstype]]="Artikelprijs",Q1_2025[[#This Row],[Artikelprijs]] * Q1_2025[[#This Row],[Besteld]],Q1_2025[[#This Row],[Brutobedrag]])</f>
        <v>0</v>
      </c>
      <c r="P2826" s="10">
        <f>IF(Q1_2025[[#This Row],[Prijstype]] = "Artikelprijs",Q1_2025[[#This Row],[Brutobedrag 2]]*(100-Q1_2025[[#This Row],[Relatiekorting percentage]])/100,Q1_2025[[#This Row],[Bruto - Rel.korting]])</f>
        <v>0</v>
      </c>
    </row>
    <row r="2827" spans="1:16" x14ac:dyDescent="0.3">
      <c r="A2827" t="s">
        <v>343</v>
      </c>
      <c r="B2827">
        <v>3001046</v>
      </c>
      <c r="C2827" t="s">
        <v>61</v>
      </c>
      <c r="D2827">
        <v>12</v>
      </c>
      <c r="E2827" s="10">
        <v>3.5</v>
      </c>
      <c r="F2827" s="10">
        <v>0</v>
      </c>
      <c r="G2827" s="10">
        <v>0</v>
      </c>
      <c r="H2827">
        <v>30</v>
      </c>
      <c r="I2827" s="10" t="str">
        <f>_xlfn.XLOOKUP(Q1_2025[[#This Row],[Artikelnr]],Artikel_prijzen[Artnr],Artikel_prijzen[Groep],"")</f>
        <v/>
      </c>
      <c r="J2827" s="10" t="str">
        <f>_xlfn.XLOOKUP(Q1_2025[[#This Row],[Artikelnr]],Artikel_prijzen[Artnr],Artikel_prijzen[Prijs 2025],"")</f>
        <v/>
      </c>
      <c r="K2827" s="10" t="str">
        <f>IF(Q1_2025[[#This Row],[Artikelprijs]]&lt;&gt;"",IF(Q1_2025[[#This Row],[Stuksprijs]]=Q1_2025[[#This Row],[Artikelprijs]],"Prijs gelijk","Prijs wijkt af"),"")</f>
        <v/>
      </c>
      <c r="L2827" s="10"/>
      <c r="N2827" s="10">
        <f>IF(Q1_2025[[#This Row],[Prijstype]]="Artikelprijs",Q1_2025[[#This Row],[Artikelprijs]],Q1_2025[[#This Row],[Stuksprijs]])</f>
        <v>3.5</v>
      </c>
      <c r="O2827" s="10">
        <f>IF(Q1_2025[[#This Row],[Prijstype]]="Artikelprijs",Q1_2025[[#This Row],[Artikelprijs]] * Q1_2025[[#This Row],[Besteld]],Q1_2025[[#This Row],[Brutobedrag]])</f>
        <v>0</v>
      </c>
      <c r="P2827" s="10">
        <f>IF(Q1_2025[[#This Row],[Prijstype]] = "Artikelprijs",Q1_2025[[#This Row],[Brutobedrag 2]]*(100-Q1_2025[[#This Row],[Relatiekorting percentage]])/100,Q1_2025[[#This Row],[Bruto - Rel.korting]])</f>
        <v>0</v>
      </c>
    </row>
    <row r="2828" spans="1:16" x14ac:dyDescent="0.3">
      <c r="A2828" t="s">
        <v>343</v>
      </c>
      <c r="B2828">
        <v>3001044</v>
      </c>
      <c r="C2828" t="s">
        <v>47</v>
      </c>
      <c r="D2828">
        <v>2</v>
      </c>
      <c r="E2828" s="10">
        <v>26.83</v>
      </c>
      <c r="F2828" s="10">
        <v>0</v>
      </c>
      <c r="G2828" s="10">
        <v>0</v>
      </c>
      <c r="H2828">
        <v>30</v>
      </c>
      <c r="I2828" s="10" t="str">
        <f>_xlfn.XLOOKUP(Q1_2025[[#This Row],[Artikelnr]],Artikel_prijzen[Artnr],Artikel_prijzen[Groep],"")</f>
        <v/>
      </c>
      <c r="J2828" s="10" t="str">
        <f>_xlfn.XLOOKUP(Q1_2025[[#This Row],[Artikelnr]],Artikel_prijzen[Artnr],Artikel_prijzen[Prijs 2025],"")</f>
        <v/>
      </c>
      <c r="K2828" s="10" t="str">
        <f>IF(Q1_2025[[#This Row],[Artikelprijs]]&lt;&gt;"",IF(Q1_2025[[#This Row],[Stuksprijs]]=Q1_2025[[#This Row],[Artikelprijs]],"Prijs gelijk","Prijs wijkt af"),"")</f>
        <v/>
      </c>
      <c r="L2828" s="10"/>
      <c r="N2828" s="10">
        <f>IF(Q1_2025[[#This Row],[Prijstype]]="Artikelprijs",Q1_2025[[#This Row],[Artikelprijs]],Q1_2025[[#This Row],[Stuksprijs]])</f>
        <v>26.83</v>
      </c>
      <c r="O2828" s="10">
        <f>IF(Q1_2025[[#This Row],[Prijstype]]="Artikelprijs",Q1_2025[[#This Row],[Artikelprijs]] * Q1_2025[[#This Row],[Besteld]],Q1_2025[[#This Row],[Brutobedrag]])</f>
        <v>0</v>
      </c>
      <c r="P2828" s="10">
        <f>IF(Q1_2025[[#This Row],[Prijstype]] = "Artikelprijs",Q1_2025[[#This Row],[Brutobedrag 2]]*(100-Q1_2025[[#This Row],[Relatiekorting percentage]])/100,Q1_2025[[#This Row],[Bruto - Rel.korting]])</f>
        <v>0</v>
      </c>
    </row>
    <row r="2829" spans="1:16" x14ac:dyDescent="0.3">
      <c r="A2829" t="s">
        <v>343</v>
      </c>
      <c r="B2829">
        <v>5021034</v>
      </c>
      <c r="C2829" t="s">
        <v>276</v>
      </c>
      <c r="D2829">
        <v>67</v>
      </c>
      <c r="E2829" s="10">
        <v>185.4</v>
      </c>
      <c r="F2829" s="10">
        <v>12421.8</v>
      </c>
      <c r="G2829" s="10">
        <v>9937.44</v>
      </c>
      <c r="H2829">
        <v>20</v>
      </c>
      <c r="I2829" s="10" t="str">
        <f>_xlfn.XLOOKUP(Q1_2025[[#This Row],[Artikelnr]],Artikel_prijzen[Artnr],Artikel_prijzen[Groep],"")</f>
        <v>Elektra</v>
      </c>
      <c r="J2829" s="10">
        <f>_xlfn.XLOOKUP(Q1_2025[[#This Row],[Artikelnr]],Artikel_prijzen[Artnr],Artikel_prijzen[Prijs 2025],"")</f>
        <v>106.8625</v>
      </c>
      <c r="K2829" s="10" t="str">
        <f>IF(Q1_2025[[#This Row],[Artikelprijs]]&lt;&gt;"",IF(Q1_2025[[#This Row],[Stuksprijs]]=Q1_2025[[#This Row],[Artikelprijs]],"Prijs gelijk","Prijs wijkt af"),"")</f>
        <v>Prijs wijkt af</v>
      </c>
      <c r="L2829" s="10"/>
      <c r="M2829" t="s">
        <v>536</v>
      </c>
      <c r="N2829" s="10">
        <f>IF(Q1_2025[[#This Row],[Prijstype]]="Artikelprijs",Q1_2025[[#This Row],[Artikelprijs]],Q1_2025[[#This Row],[Stuksprijs]])</f>
        <v>106.8625</v>
      </c>
      <c r="O2829" s="10">
        <f>IF(Q1_2025[[#This Row],[Prijstype]]="Artikelprijs",Q1_2025[[#This Row],[Artikelprijs]] * Q1_2025[[#This Row],[Besteld]],Q1_2025[[#This Row],[Brutobedrag]])</f>
        <v>7159.7874999999995</v>
      </c>
      <c r="P2829" s="10">
        <f>IF(Q1_2025[[#This Row],[Prijstype]] = "Artikelprijs",Q1_2025[[#This Row],[Brutobedrag 2]]*(100-Q1_2025[[#This Row],[Relatiekorting percentage]])/100,Q1_2025[[#This Row],[Bruto - Rel.korting]])</f>
        <v>5727.83</v>
      </c>
    </row>
    <row r="2830" spans="1:16" x14ac:dyDescent="0.3">
      <c r="A2830" t="s">
        <v>343</v>
      </c>
      <c r="B2830">
        <v>5020008</v>
      </c>
      <c r="C2830" t="s">
        <v>52</v>
      </c>
      <c r="D2830">
        <v>98</v>
      </c>
      <c r="E2830" s="10">
        <v>32.96</v>
      </c>
      <c r="F2830" s="10">
        <v>3230.08</v>
      </c>
      <c r="G2830" s="10">
        <v>2422.56</v>
      </c>
      <c r="H2830">
        <v>25</v>
      </c>
      <c r="I2830" s="10" t="str">
        <f>_xlfn.XLOOKUP(Q1_2025[[#This Row],[Artikelnr]],Artikel_prijzen[Artnr],Artikel_prijzen[Groep],"")</f>
        <v/>
      </c>
      <c r="J2830" s="10" t="str">
        <f>_xlfn.XLOOKUP(Q1_2025[[#This Row],[Artikelnr]],Artikel_prijzen[Artnr],Artikel_prijzen[Prijs 2025],"")</f>
        <v/>
      </c>
      <c r="K2830" s="10" t="str">
        <f>IF(Q1_2025[[#This Row],[Artikelprijs]]&lt;&gt;"",IF(Q1_2025[[#This Row],[Stuksprijs]]=Q1_2025[[#This Row],[Artikelprijs]],"Prijs gelijk","Prijs wijkt af"),"")</f>
        <v/>
      </c>
      <c r="L2830" s="10"/>
      <c r="N2830" s="10">
        <f>IF(Q1_2025[[#This Row],[Prijstype]]="Artikelprijs",Q1_2025[[#This Row],[Artikelprijs]],Q1_2025[[#This Row],[Stuksprijs]])</f>
        <v>32.96</v>
      </c>
      <c r="O2830" s="10">
        <f>IF(Q1_2025[[#This Row],[Prijstype]]="Artikelprijs",Q1_2025[[#This Row],[Artikelprijs]] * Q1_2025[[#This Row],[Besteld]],Q1_2025[[#This Row],[Brutobedrag]])</f>
        <v>3230.08</v>
      </c>
      <c r="P2830" s="10">
        <f>IF(Q1_2025[[#This Row],[Prijstype]] = "Artikelprijs",Q1_2025[[#This Row],[Brutobedrag 2]]*(100-Q1_2025[[#This Row],[Relatiekorting percentage]])/100,Q1_2025[[#This Row],[Bruto - Rel.korting]])</f>
        <v>2422.56</v>
      </c>
    </row>
    <row r="2831" spans="1:16" x14ac:dyDescent="0.3">
      <c r="A2831" t="s">
        <v>343</v>
      </c>
      <c r="B2831">
        <v>5020008</v>
      </c>
      <c r="C2831" t="s">
        <v>52</v>
      </c>
      <c r="D2831">
        <v>20</v>
      </c>
      <c r="E2831" s="10">
        <v>32.96</v>
      </c>
      <c r="F2831" s="10">
        <v>0</v>
      </c>
      <c r="G2831" s="10">
        <v>0</v>
      </c>
      <c r="H2831">
        <v>25</v>
      </c>
      <c r="I2831" s="10" t="str">
        <f>_xlfn.XLOOKUP(Q1_2025[[#This Row],[Artikelnr]],Artikel_prijzen[Artnr],Artikel_prijzen[Groep],"")</f>
        <v/>
      </c>
      <c r="J2831" s="10" t="str">
        <f>_xlfn.XLOOKUP(Q1_2025[[#This Row],[Artikelnr]],Artikel_prijzen[Artnr],Artikel_prijzen[Prijs 2025],"")</f>
        <v/>
      </c>
      <c r="K2831" s="10" t="str">
        <f>IF(Q1_2025[[#This Row],[Artikelprijs]]&lt;&gt;"",IF(Q1_2025[[#This Row],[Stuksprijs]]=Q1_2025[[#This Row],[Artikelprijs]],"Prijs gelijk","Prijs wijkt af"),"")</f>
        <v/>
      </c>
      <c r="L2831" s="10"/>
      <c r="N2831" s="10">
        <f>IF(Q1_2025[[#This Row],[Prijstype]]="Artikelprijs",Q1_2025[[#This Row],[Artikelprijs]],Q1_2025[[#This Row],[Stuksprijs]])</f>
        <v>32.96</v>
      </c>
      <c r="O2831" s="10">
        <f>IF(Q1_2025[[#This Row],[Prijstype]]="Artikelprijs",Q1_2025[[#This Row],[Artikelprijs]] * Q1_2025[[#This Row],[Besteld]],Q1_2025[[#This Row],[Brutobedrag]])</f>
        <v>0</v>
      </c>
      <c r="P2831" s="10">
        <f>IF(Q1_2025[[#This Row],[Prijstype]] = "Artikelprijs",Q1_2025[[#This Row],[Brutobedrag 2]]*(100-Q1_2025[[#This Row],[Relatiekorting percentage]])/100,Q1_2025[[#This Row],[Bruto - Rel.korting]])</f>
        <v>0</v>
      </c>
    </row>
    <row r="2832" spans="1:16" x14ac:dyDescent="0.3">
      <c r="A2832" t="s">
        <v>343</v>
      </c>
      <c r="B2832">
        <v>1001013</v>
      </c>
      <c r="C2832" t="s">
        <v>53</v>
      </c>
      <c r="D2832">
        <v>40</v>
      </c>
      <c r="E2832" s="10">
        <v>30.77</v>
      </c>
      <c r="F2832" s="10">
        <v>0</v>
      </c>
      <c r="G2832" s="10">
        <v>0</v>
      </c>
      <c r="H2832">
        <v>30</v>
      </c>
      <c r="I2832" s="10" t="str">
        <f>_xlfn.XLOOKUP(Q1_2025[[#This Row],[Artikelnr]],Artikel_prijzen[Artnr],Artikel_prijzen[Groep],"")</f>
        <v/>
      </c>
      <c r="J2832" s="10" t="str">
        <f>_xlfn.XLOOKUP(Q1_2025[[#This Row],[Artikelnr]],Artikel_prijzen[Artnr],Artikel_prijzen[Prijs 2025],"")</f>
        <v/>
      </c>
      <c r="K2832" s="10" t="str">
        <f>IF(Q1_2025[[#This Row],[Artikelprijs]]&lt;&gt;"",IF(Q1_2025[[#This Row],[Stuksprijs]]=Q1_2025[[#This Row],[Artikelprijs]],"Prijs gelijk","Prijs wijkt af"),"")</f>
        <v/>
      </c>
      <c r="L2832" s="10"/>
      <c r="N2832" s="10">
        <f>IF(Q1_2025[[#This Row],[Prijstype]]="Artikelprijs",Q1_2025[[#This Row],[Artikelprijs]],Q1_2025[[#This Row],[Stuksprijs]])</f>
        <v>30.77</v>
      </c>
      <c r="O2832" s="10">
        <f>IF(Q1_2025[[#This Row],[Prijstype]]="Artikelprijs",Q1_2025[[#This Row],[Artikelprijs]] * Q1_2025[[#This Row],[Besteld]],Q1_2025[[#This Row],[Brutobedrag]])</f>
        <v>0</v>
      </c>
      <c r="P2832" s="10">
        <f>IF(Q1_2025[[#This Row],[Prijstype]] = "Artikelprijs",Q1_2025[[#This Row],[Brutobedrag 2]]*(100-Q1_2025[[#This Row],[Relatiekorting percentage]])/100,Q1_2025[[#This Row],[Bruto - Rel.korting]])</f>
        <v>0</v>
      </c>
    </row>
    <row r="2833" spans="1:16" x14ac:dyDescent="0.3">
      <c r="A2833" t="s">
        <v>343</v>
      </c>
      <c r="B2833">
        <v>5020009</v>
      </c>
      <c r="C2833" t="s">
        <v>125</v>
      </c>
      <c r="D2833">
        <v>58</v>
      </c>
      <c r="E2833" s="10">
        <v>45.32</v>
      </c>
      <c r="F2833" s="10">
        <v>2628.56</v>
      </c>
      <c r="G2833" s="10">
        <v>1971.42</v>
      </c>
      <c r="H2833">
        <v>25</v>
      </c>
      <c r="I2833" s="10" t="str">
        <f>_xlfn.XLOOKUP(Q1_2025[[#This Row],[Artikelnr]],Artikel_prijzen[Artnr],Artikel_prijzen[Groep],"")</f>
        <v/>
      </c>
      <c r="J2833" s="10" t="str">
        <f>_xlfn.XLOOKUP(Q1_2025[[#This Row],[Artikelnr]],Artikel_prijzen[Artnr],Artikel_prijzen[Prijs 2025],"")</f>
        <v/>
      </c>
      <c r="K2833" s="10" t="str">
        <f>IF(Q1_2025[[#This Row],[Artikelprijs]]&lt;&gt;"",IF(Q1_2025[[#This Row],[Stuksprijs]]=Q1_2025[[#This Row],[Artikelprijs]],"Prijs gelijk","Prijs wijkt af"),"")</f>
        <v/>
      </c>
      <c r="L2833" s="10"/>
      <c r="N2833" s="10">
        <f>IF(Q1_2025[[#This Row],[Prijstype]]="Artikelprijs",Q1_2025[[#This Row],[Artikelprijs]],Q1_2025[[#This Row],[Stuksprijs]])</f>
        <v>45.32</v>
      </c>
      <c r="O2833" s="10">
        <f>IF(Q1_2025[[#This Row],[Prijstype]]="Artikelprijs",Q1_2025[[#This Row],[Artikelprijs]] * Q1_2025[[#This Row],[Besteld]],Q1_2025[[#This Row],[Brutobedrag]])</f>
        <v>2628.56</v>
      </c>
      <c r="P2833" s="10">
        <f>IF(Q1_2025[[#This Row],[Prijstype]] = "Artikelprijs",Q1_2025[[#This Row],[Brutobedrag 2]]*(100-Q1_2025[[#This Row],[Relatiekorting percentage]])/100,Q1_2025[[#This Row],[Bruto - Rel.korting]])</f>
        <v>1971.42</v>
      </c>
    </row>
    <row r="2834" spans="1:16" x14ac:dyDescent="0.3">
      <c r="A2834" t="s">
        <v>343</v>
      </c>
      <c r="B2834">
        <v>5020009</v>
      </c>
      <c r="C2834" t="s">
        <v>125</v>
      </c>
      <c r="D2834">
        <v>20</v>
      </c>
      <c r="E2834" s="10">
        <v>45.32</v>
      </c>
      <c r="F2834" s="10">
        <v>0</v>
      </c>
      <c r="G2834" s="10">
        <v>0</v>
      </c>
      <c r="H2834">
        <v>25</v>
      </c>
      <c r="I2834" s="10" t="str">
        <f>_xlfn.XLOOKUP(Q1_2025[[#This Row],[Artikelnr]],Artikel_prijzen[Artnr],Artikel_prijzen[Groep],"")</f>
        <v/>
      </c>
      <c r="J2834" s="10" t="str">
        <f>_xlfn.XLOOKUP(Q1_2025[[#This Row],[Artikelnr]],Artikel_prijzen[Artnr],Artikel_prijzen[Prijs 2025],"")</f>
        <v/>
      </c>
      <c r="K2834" s="10" t="str">
        <f>IF(Q1_2025[[#This Row],[Artikelprijs]]&lt;&gt;"",IF(Q1_2025[[#This Row],[Stuksprijs]]=Q1_2025[[#This Row],[Artikelprijs]],"Prijs gelijk","Prijs wijkt af"),"")</f>
        <v/>
      </c>
      <c r="L2834" s="10"/>
      <c r="N2834" s="10">
        <f>IF(Q1_2025[[#This Row],[Prijstype]]="Artikelprijs",Q1_2025[[#This Row],[Artikelprijs]],Q1_2025[[#This Row],[Stuksprijs]])</f>
        <v>45.32</v>
      </c>
      <c r="O2834" s="10">
        <f>IF(Q1_2025[[#This Row],[Prijstype]]="Artikelprijs",Q1_2025[[#This Row],[Artikelprijs]] * Q1_2025[[#This Row],[Besteld]],Q1_2025[[#This Row],[Brutobedrag]])</f>
        <v>0</v>
      </c>
      <c r="P2834" s="10">
        <f>IF(Q1_2025[[#This Row],[Prijstype]] = "Artikelprijs",Q1_2025[[#This Row],[Brutobedrag 2]]*(100-Q1_2025[[#This Row],[Relatiekorting percentage]])/100,Q1_2025[[#This Row],[Bruto - Rel.korting]])</f>
        <v>0</v>
      </c>
    </row>
    <row r="2835" spans="1:16" x14ac:dyDescent="0.3">
      <c r="A2835" t="s">
        <v>343</v>
      </c>
      <c r="B2835">
        <v>5021034</v>
      </c>
      <c r="C2835" t="s">
        <v>276</v>
      </c>
      <c r="D2835">
        <v>11</v>
      </c>
      <c r="E2835" s="10">
        <v>185.4</v>
      </c>
      <c r="F2835" s="10">
        <v>2039.4</v>
      </c>
      <c r="G2835" s="10">
        <v>1631.52</v>
      </c>
      <c r="H2835">
        <v>20</v>
      </c>
      <c r="I2835" s="10" t="str">
        <f>_xlfn.XLOOKUP(Q1_2025[[#This Row],[Artikelnr]],Artikel_prijzen[Artnr],Artikel_prijzen[Groep],"")</f>
        <v>Elektra</v>
      </c>
      <c r="J2835" s="10">
        <f>_xlfn.XLOOKUP(Q1_2025[[#This Row],[Artikelnr]],Artikel_prijzen[Artnr],Artikel_prijzen[Prijs 2025],"")</f>
        <v>106.8625</v>
      </c>
      <c r="K2835" s="10" t="str">
        <f>IF(Q1_2025[[#This Row],[Artikelprijs]]&lt;&gt;"",IF(Q1_2025[[#This Row],[Stuksprijs]]=Q1_2025[[#This Row],[Artikelprijs]],"Prijs gelijk","Prijs wijkt af"),"")</f>
        <v>Prijs wijkt af</v>
      </c>
      <c r="L2835" s="10"/>
      <c r="M2835" t="s">
        <v>536</v>
      </c>
      <c r="N2835" s="10">
        <f>IF(Q1_2025[[#This Row],[Prijstype]]="Artikelprijs",Q1_2025[[#This Row],[Artikelprijs]],Q1_2025[[#This Row],[Stuksprijs]])</f>
        <v>106.8625</v>
      </c>
      <c r="O2835" s="10">
        <f>IF(Q1_2025[[#This Row],[Prijstype]]="Artikelprijs",Q1_2025[[#This Row],[Artikelprijs]] * Q1_2025[[#This Row],[Besteld]],Q1_2025[[#This Row],[Brutobedrag]])</f>
        <v>1175.4875</v>
      </c>
      <c r="P2835" s="10">
        <f>IF(Q1_2025[[#This Row],[Prijstype]] = "Artikelprijs",Q1_2025[[#This Row],[Brutobedrag 2]]*(100-Q1_2025[[#This Row],[Relatiekorting percentage]])/100,Q1_2025[[#This Row],[Bruto - Rel.korting]])</f>
        <v>940.39</v>
      </c>
    </row>
    <row r="2836" spans="1:16" x14ac:dyDescent="0.3">
      <c r="A2836" t="s">
        <v>343</v>
      </c>
      <c r="B2836">
        <v>1003012</v>
      </c>
      <c r="C2836" t="s">
        <v>221</v>
      </c>
      <c r="D2836">
        <v>43</v>
      </c>
      <c r="E2836" s="10">
        <v>30.45</v>
      </c>
      <c r="F2836" s="10">
        <v>1309.3499999999999</v>
      </c>
      <c r="G2836" s="10">
        <v>982.01</v>
      </c>
      <c r="H2836">
        <v>25</v>
      </c>
      <c r="I2836" s="10" t="str">
        <f>_xlfn.XLOOKUP(Q1_2025[[#This Row],[Artikelnr]],Artikel_prijzen[Artnr],Artikel_prijzen[Groep],"")</f>
        <v/>
      </c>
      <c r="J2836" s="10" t="str">
        <f>_xlfn.XLOOKUP(Q1_2025[[#This Row],[Artikelnr]],Artikel_prijzen[Artnr],Artikel_prijzen[Prijs 2025],"")</f>
        <v/>
      </c>
      <c r="K2836" s="10" t="str">
        <f>IF(Q1_2025[[#This Row],[Artikelprijs]]&lt;&gt;"",IF(Q1_2025[[#This Row],[Stuksprijs]]=Q1_2025[[#This Row],[Artikelprijs]],"Prijs gelijk","Prijs wijkt af"),"")</f>
        <v/>
      </c>
      <c r="L2836" s="10"/>
      <c r="N2836" s="10">
        <f>IF(Q1_2025[[#This Row],[Prijstype]]="Artikelprijs",Q1_2025[[#This Row],[Artikelprijs]],Q1_2025[[#This Row],[Stuksprijs]])</f>
        <v>30.45</v>
      </c>
      <c r="O2836" s="10">
        <f>IF(Q1_2025[[#This Row],[Prijstype]]="Artikelprijs",Q1_2025[[#This Row],[Artikelprijs]] * Q1_2025[[#This Row],[Besteld]],Q1_2025[[#This Row],[Brutobedrag]])</f>
        <v>1309.3499999999999</v>
      </c>
      <c r="P2836" s="10">
        <f>IF(Q1_2025[[#This Row],[Prijstype]] = "Artikelprijs",Q1_2025[[#This Row],[Brutobedrag 2]]*(100-Q1_2025[[#This Row],[Relatiekorting percentage]])/100,Q1_2025[[#This Row],[Bruto - Rel.korting]])</f>
        <v>982.01</v>
      </c>
    </row>
    <row r="2837" spans="1:16" x14ac:dyDescent="0.3">
      <c r="A2837" t="s">
        <v>343</v>
      </c>
      <c r="B2837">
        <v>1003011</v>
      </c>
      <c r="C2837" t="s">
        <v>247</v>
      </c>
      <c r="D2837">
        <v>14</v>
      </c>
      <c r="E2837" s="10">
        <v>30.45</v>
      </c>
      <c r="F2837" s="10">
        <v>0</v>
      </c>
      <c r="G2837" s="10">
        <v>0</v>
      </c>
      <c r="H2837">
        <v>30</v>
      </c>
      <c r="I2837" s="10" t="str">
        <f>_xlfn.XLOOKUP(Q1_2025[[#This Row],[Artikelnr]],Artikel_prijzen[Artnr],Artikel_prijzen[Groep],"")</f>
        <v/>
      </c>
      <c r="J2837" s="10" t="str">
        <f>_xlfn.XLOOKUP(Q1_2025[[#This Row],[Artikelnr]],Artikel_prijzen[Artnr],Artikel_prijzen[Prijs 2025],"")</f>
        <v/>
      </c>
      <c r="K2837" s="10" t="str">
        <f>IF(Q1_2025[[#This Row],[Artikelprijs]]&lt;&gt;"",IF(Q1_2025[[#This Row],[Stuksprijs]]=Q1_2025[[#This Row],[Artikelprijs]],"Prijs gelijk","Prijs wijkt af"),"")</f>
        <v/>
      </c>
      <c r="L2837" s="10"/>
      <c r="N2837" s="10">
        <f>IF(Q1_2025[[#This Row],[Prijstype]]="Artikelprijs",Q1_2025[[#This Row],[Artikelprijs]],Q1_2025[[#This Row],[Stuksprijs]])</f>
        <v>30.45</v>
      </c>
      <c r="O2837" s="10">
        <f>IF(Q1_2025[[#This Row],[Prijstype]]="Artikelprijs",Q1_2025[[#This Row],[Artikelprijs]] * Q1_2025[[#This Row],[Besteld]],Q1_2025[[#This Row],[Brutobedrag]])</f>
        <v>0</v>
      </c>
      <c r="P2837" s="10">
        <f>IF(Q1_2025[[#This Row],[Prijstype]] = "Artikelprijs",Q1_2025[[#This Row],[Brutobedrag 2]]*(100-Q1_2025[[#This Row],[Relatiekorting percentage]])/100,Q1_2025[[#This Row],[Bruto - Rel.korting]])</f>
        <v>0</v>
      </c>
    </row>
    <row r="2838" spans="1:16" x14ac:dyDescent="0.3">
      <c r="A2838" t="s">
        <v>343</v>
      </c>
      <c r="B2838">
        <v>5010014</v>
      </c>
      <c r="C2838" t="s">
        <v>311</v>
      </c>
      <c r="D2838">
        <v>76</v>
      </c>
      <c r="E2838" s="10">
        <v>30.9</v>
      </c>
      <c r="F2838" s="10">
        <v>2348.4</v>
      </c>
      <c r="G2838" s="10">
        <v>1761.3</v>
      </c>
      <c r="H2838">
        <v>25</v>
      </c>
      <c r="I2838" s="10" t="str">
        <f>_xlfn.XLOOKUP(Q1_2025[[#This Row],[Artikelnr]],Artikel_prijzen[Artnr],Artikel_prijzen[Groep],"")</f>
        <v/>
      </c>
      <c r="J2838" s="10" t="str">
        <f>_xlfn.XLOOKUP(Q1_2025[[#This Row],[Artikelnr]],Artikel_prijzen[Artnr],Artikel_prijzen[Prijs 2025],"")</f>
        <v/>
      </c>
      <c r="K2838" s="10" t="str">
        <f>IF(Q1_2025[[#This Row],[Artikelprijs]]&lt;&gt;"",IF(Q1_2025[[#This Row],[Stuksprijs]]=Q1_2025[[#This Row],[Artikelprijs]],"Prijs gelijk","Prijs wijkt af"),"")</f>
        <v/>
      </c>
      <c r="L2838" s="10"/>
      <c r="N2838" s="10">
        <f>IF(Q1_2025[[#This Row],[Prijstype]]="Artikelprijs",Q1_2025[[#This Row],[Artikelprijs]],Q1_2025[[#This Row],[Stuksprijs]])</f>
        <v>30.9</v>
      </c>
      <c r="O2838" s="10">
        <f>IF(Q1_2025[[#This Row],[Prijstype]]="Artikelprijs",Q1_2025[[#This Row],[Artikelprijs]] * Q1_2025[[#This Row],[Besteld]],Q1_2025[[#This Row],[Brutobedrag]])</f>
        <v>2348.4</v>
      </c>
      <c r="P2838" s="10">
        <f>IF(Q1_2025[[#This Row],[Prijstype]] = "Artikelprijs",Q1_2025[[#This Row],[Brutobedrag 2]]*(100-Q1_2025[[#This Row],[Relatiekorting percentage]])/100,Q1_2025[[#This Row],[Bruto - Rel.korting]])</f>
        <v>1761.3</v>
      </c>
    </row>
    <row r="2839" spans="1:16" x14ac:dyDescent="0.3">
      <c r="A2839" t="s">
        <v>343</v>
      </c>
      <c r="B2839">
        <v>5021034</v>
      </c>
      <c r="C2839" t="s">
        <v>276</v>
      </c>
      <c r="D2839">
        <v>27</v>
      </c>
      <c r="E2839" s="10">
        <v>185.4</v>
      </c>
      <c r="F2839" s="10">
        <v>5005.8</v>
      </c>
      <c r="G2839" s="10">
        <v>4004.64</v>
      </c>
      <c r="H2839">
        <v>20</v>
      </c>
      <c r="I2839" s="10" t="str">
        <f>_xlfn.XLOOKUP(Q1_2025[[#This Row],[Artikelnr]],Artikel_prijzen[Artnr],Artikel_prijzen[Groep],"")</f>
        <v>Elektra</v>
      </c>
      <c r="J2839" s="10">
        <f>_xlfn.XLOOKUP(Q1_2025[[#This Row],[Artikelnr]],Artikel_prijzen[Artnr],Artikel_prijzen[Prijs 2025],"")</f>
        <v>106.8625</v>
      </c>
      <c r="K2839" s="10" t="str">
        <f>IF(Q1_2025[[#This Row],[Artikelprijs]]&lt;&gt;"",IF(Q1_2025[[#This Row],[Stuksprijs]]=Q1_2025[[#This Row],[Artikelprijs]],"Prijs gelijk","Prijs wijkt af"),"")</f>
        <v>Prijs wijkt af</v>
      </c>
      <c r="L2839" s="10"/>
      <c r="M2839" t="s">
        <v>536</v>
      </c>
      <c r="N2839" s="10">
        <f>IF(Q1_2025[[#This Row],[Prijstype]]="Artikelprijs",Q1_2025[[#This Row],[Artikelprijs]],Q1_2025[[#This Row],[Stuksprijs]])</f>
        <v>106.8625</v>
      </c>
      <c r="O2839" s="10">
        <f>IF(Q1_2025[[#This Row],[Prijstype]]="Artikelprijs",Q1_2025[[#This Row],[Artikelprijs]] * Q1_2025[[#This Row],[Besteld]],Q1_2025[[#This Row],[Brutobedrag]])</f>
        <v>2885.2874999999999</v>
      </c>
      <c r="P2839" s="10">
        <f>IF(Q1_2025[[#This Row],[Prijstype]] = "Artikelprijs",Q1_2025[[#This Row],[Brutobedrag 2]]*(100-Q1_2025[[#This Row],[Relatiekorting percentage]])/100,Q1_2025[[#This Row],[Bruto - Rel.korting]])</f>
        <v>2308.23</v>
      </c>
    </row>
    <row r="2840" spans="1:16" x14ac:dyDescent="0.3">
      <c r="A2840" t="s">
        <v>343</v>
      </c>
      <c r="B2840">
        <v>5020008</v>
      </c>
      <c r="C2840" t="s">
        <v>52</v>
      </c>
      <c r="D2840">
        <v>58</v>
      </c>
      <c r="E2840" s="10">
        <v>32.96</v>
      </c>
      <c r="F2840" s="10">
        <v>1911.68</v>
      </c>
      <c r="G2840" s="10">
        <v>1433.76</v>
      </c>
      <c r="H2840">
        <v>25</v>
      </c>
      <c r="I2840" s="10" t="str">
        <f>_xlfn.XLOOKUP(Q1_2025[[#This Row],[Artikelnr]],Artikel_prijzen[Artnr],Artikel_prijzen[Groep],"")</f>
        <v/>
      </c>
      <c r="J2840" s="10" t="str">
        <f>_xlfn.XLOOKUP(Q1_2025[[#This Row],[Artikelnr]],Artikel_prijzen[Artnr],Artikel_prijzen[Prijs 2025],"")</f>
        <v/>
      </c>
      <c r="K2840" s="10" t="str">
        <f>IF(Q1_2025[[#This Row],[Artikelprijs]]&lt;&gt;"",IF(Q1_2025[[#This Row],[Stuksprijs]]=Q1_2025[[#This Row],[Artikelprijs]],"Prijs gelijk","Prijs wijkt af"),"")</f>
        <v/>
      </c>
      <c r="L2840" s="10"/>
      <c r="N2840" s="10">
        <f>IF(Q1_2025[[#This Row],[Prijstype]]="Artikelprijs",Q1_2025[[#This Row],[Artikelprijs]],Q1_2025[[#This Row],[Stuksprijs]])</f>
        <v>32.96</v>
      </c>
      <c r="O2840" s="10">
        <f>IF(Q1_2025[[#This Row],[Prijstype]]="Artikelprijs",Q1_2025[[#This Row],[Artikelprijs]] * Q1_2025[[#This Row],[Besteld]],Q1_2025[[#This Row],[Brutobedrag]])</f>
        <v>1911.68</v>
      </c>
      <c r="P2840" s="10">
        <f>IF(Q1_2025[[#This Row],[Prijstype]] = "Artikelprijs",Q1_2025[[#This Row],[Brutobedrag 2]]*(100-Q1_2025[[#This Row],[Relatiekorting percentage]])/100,Q1_2025[[#This Row],[Bruto - Rel.korting]])</f>
        <v>1433.76</v>
      </c>
    </row>
    <row r="2841" spans="1:16" x14ac:dyDescent="0.3">
      <c r="A2841" t="s">
        <v>343</v>
      </c>
      <c r="B2841">
        <v>5020009</v>
      </c>
      <c r="C2841" t="s">
        <v>125</v>
      </c>
      <c r="D2841">
        <v>40</v>
      </c>
      <c r="E2841" s="10">
        <v>45.32</v>
      </c>
      <c r="F2841" s="10">
        <v>1812.8</v>
      </c>
      <c r="G2841" s="10">
        <v>1359.6</v>
      </c>
      <c r="H2841">
        <v>25</v>
      </c>
      <c r="I2841" s="10" t="str">
        <f>_xlfn.XLOOKUP(Q1_2025[[#This Row],[Artikelnr]],Artikel_prijzen[Artnr],Artikel_prijzen[Groep],"")</f>
        <v/>
      </c>
      <c r="J2841" s="10" t="str">
        <f>_xlfn.XLOOKUP(Q1_2025[[#This Row],[Artikelnr]],Artikel_prijzen[Artnr],Artikel_prijzen[Prijs 2025],"")</f>
        <v/>
      </c>
      <c r="K2841" s="10" t="str">
        <f>IF(Q1_2025[[#This Row],[Artikelprijs]]&lt;&gt;"",IF(Q1_2025[[#This Row],[Stuksprijs]]=Q1_2025[[#This Row],[Artikelprijs]],"Prijs gelijk","Prijs wijkt af"),"")</f>
        <v/>
      </c>
      <c r="L2841" s="10"/>
      <c r="N2841" s="10">
        <f>IF(Q1_2025[[#This Row],[Prijstype]]="Artikelprijs",Q1_2025[[#This Row],[Artikelprijs]],Q1_2025[[#This Row],[Stuksprijs]])</f>
        <v>45.32</v>
      </c>
      <c r="O2841" s="10">
        <f>IF(Q1_2025[[#This Row],[Prijstype]]="Artikelprijs",Q1_2025[[#This Row],[Artikelprijs]] * Q1_2025[[#This Row],[Besteld]],Q1_2025[[#This Row],[Brutobedrag]])</f>
        <v>1812.8</v>
      </c>
      <c r="P2841" s="10">
        <f>IF(Q1_2025[[#This Row],[Prijstype]] = "Artikelprijs",Q1_2025[[#This Row],[Brutobedrag 2]]*(100-Q1_2025[[#This Row],[Relatiekorting percentage]])/100,Q1_2025[[#This Row],[Bruto - Rel.korting]])</f>
        <v>1359.6</v>
      </c>
    </row>
    <row r="2842" spans="1:16" x14ac:dyDescent="0.3">
      <c r="A2842" t="s">
        <v>343</v>
      </c>
      <c r="B2842">
        <v>1001013</v>
      </c>
      <c r="C2842" t="s">
        <v>53</v>
      </c>
      <c r="D2842">
        <v>120</v>
      </c>
      <c r="E2842" s="10">
        <v>30.77</v>
      </c>
      <c r="F2842" s="10">
        <v>3692.4</v>
      </c>
      <c r="G2842" s="10">
        <v>2584.6799999999998</v>
      </c>
      <c r="H2842">
        <v>30</v>
      </c>
      <c r="I2842" s="10" t="str">
        <f>_xlfn.XLOOKUP(Q1_2025[[#This Row],[Artikelnr]],Artikel_prijzen[Artnr],Artikel_prijzen[Groep],"")</f>
        <v/>
      </c>
      <c r="J2842" s="10" t="str">
        <f>_xlfn.XLOOKUP(Q1_2025[[#This Row],[Artikelnr]],Artikel_prijzen[Artnr],Artikel_prijzen[Prijs 2025],"")</f>
        <v/>
      </c>
      <c r="K2842" s="10" t="str">
        <f>IF(Q1_2025[[#This Row],[Artikelprijs]]&lt;&gt;"",IF(Q1_2025[[#This Row],[Stuksprijs]]=Q1_2025[[#This Row],[Artikelprijs]],"Prijs gelijk","Prijs wijkt af"),"")</f>
        <v/>
      </c>
      <c r="L2842" s="10"/>
      <c r="N2842" s="10">
        <f>IF(Q1_2025[[#This Row],[Prijstype]]="Artikelprijs",Q1_2025[[#This Row],[Artikelprijs]],Q1_2025[[#This Row],[Stuksprijs]])</f>
        <v>30.77</v>
      </c>
      <c r="O2842" s="10">
        <f>IF(Q1_2025[[#This Row],[Prijstype]]="Artikelprijs",Q1_2025[[#This Row],[Artikelprijs]] * Q1_2025[[#This Row],[Besteld]],Q1_2025[[#This Row],[Brutobedrag]])</f>
        <v>3692.4</v>
      </c>
      <c r="P2842" s="10">
        <f>IF(Q1_2025[[#This Row],[Prijstype]] = "Artikelprijs",Q1_2025[[#This Row],[Brutobedrag 2]]*(100-Q1_2025[[#This Row],[Relatiekorting percentage]])/100,Q1_2025[[#This Row],[Bruto - Rel.korting]])</f>
        <v>2584.6799999999998</v>
      </c>
    </row>
    <row r="2843" spans="1:16" x14ac:dyDescent="0.3">
      <c r="A2843" t="s">
        <v>343</v>
      </c>
      <c r="B2843">
        <v>5010014</v>
      </c>
      <c r="C2843" t="s">
        <v>311</v>
      </c>
      <c r="D2843">
        <v>62</v>
      </c>
      <c r="E2843" s="10">
        <v>30.9</v>
      </c>
      <c r="F2843" s="10">
        <v>1915.8</v>
      </c>
      <c r="G2843" s="10">
        <v>1436.85</v>
      </c>
      <c r="H2843">
        <v>25</v>
      </c>
      <c r="I2843" s="10" t="str">
        <f>_xlfn.XLOOKUP(Q1_2025[[#This Row],[Artikelnr]],Artikel_prijzen[Artnr],Artikel_prijzen[Groep],"")</f>
        <v/>
      </c>
      <c r="J2843" s="10" t="str">
        <f>_xlfn.XLOOKUP(Q1_2025[[#This Row],[Artikelnr]],Artikel_prijzen[Artnr],Artikel_prijzen[Prijs 2025],"")</f>
        <v/>
      </c>
      <c r="K2843" s="10" t="str">
        <f>IF(Q1_2025[[#This Row],[Artikelprijs]]&lt;&gt;"",IF(Q1_2025[[#This Row],[Stuksprijs]]=Q1_2025[[#This Row],[Artikelprijs]],"Prijs gelijk","Prijs wijkt af"),"")</f>
        <v/>
      </c>
      <c r="L2843" s="10"/>
      <c r="N2843" s="10">
        <f>IF(Q1_2025[[#This Row],[Prijstype]]="Artikelprijs",Q1_2025[[#This Row],[Artikelprijs]],Q1_2025[[#This Row],[Stuksprijs]])</f>
        <v>30.9</v>
      </c>
      <c r="O2843" s="10">
        <f>IF(Q1_2025[[#This Row],[Prijstype]]="Artikelprijs",Q1_2025[[#This Row],[Artikelprijs]] * Q1_2025[[#This Row],[Besteld]],Q1_2025[[#This Row],[Brutobedrag]])</f>
        <v>1915.8</v>
      </c>
      <c r="P2843" s="10">
        <f>IF(Q1_2025[[#This Row],[Prijstype]] = "Artikelprijs",Q1_2025[[#This Row],[Brutobedrag 2]]*(100-Q1_2025[[#This Row],[Relatiekorting percentage]])/100,Q1_2025[[#This Row],[Bruto - Rel.korting]])</f>
        <v>1436.85</v>
      </c>
    </row>
    <row r="2844" spans="1:16" x14ac:dyDescent="0.3">
      <c r="A2844" t="s">
        <v>343</v>
      </c>
      <c r="B2844">
        <v>1002002</v>
      </c>
      <c r="C2844" t="s">
        <v>200</v>
      </c>
      <c r="D2844">
        <v>62</v>
      </c>
      <c r="E2844" s="10">
        <v>27.04</v>
      </c>
      <c r="F2844" s="10">
        <v>1676.48</v>
      </c>
      <c r="G2844" s="10">
        <v>1173.54</v>
      </c>
      <c r="H2844">
        <v>30</v>
      </c>
      <c r="I2844" s="10" t="str">
        <f>_xlfn.XLOOKUP(Q1_2025[[#This Row],[Artikelnr]],Artikel_prijzen[Artnr],Artikel_prijzen[Groep],"")</f>
        <v/>
      </c>
      <c r="J2844" s="10" t="str">
        <f>_xlfn.XLOOKUP(Q1_2025[[#This Row],[Artikelnr]],Artikel_prijzen[Artnr],Artikel_prijzen[Prijs 2025],"")</f>
        <v/>
      </c>
      <c r="K2844" s="10" t="str">
        <f>IF(Q1_2025[[#This Row],[Artikelprijs]]&lt;&gt;"",IF(Q1_2025[[#This Row],[Stuksprijs]]=Q1_2025[[#This Row],[Artikelprijs]],"Prijs gelijk","Prijs wijkt af"),"")</f>
        <v/>
      </c>
      <c r="L2844" s="10"/>
      <c r="N2844" s="10">
        <f>IF(Q1_2025[[#This Row],[Prijstype]]="Artikelprijs",Q1_2025[[#This Row],[Artikelprijs]],Q1_2025[[#This Row],[Stuksprijs]])</f>
        <v>27.04</v>
      </c>
      <c r="O2844" s="10">
        <f>IF(Q1_2025[[#This Row],[Prijstype]]="Artikelprijs",Q1_2025[[#This Row],[Artikelprijs]] * Q1_2025[[#This Row],[Besteld]],Q1_2025[[#This Row],[Brutobedrag]])</f>
        <v>1676.48</v>
      </c>
      <c r="P2844" s="10">
        <f>IF(Q1_2025[[#This Row],[Prijstype]] = "Artikelprijs",Q1_2025[[#This Row],[Brutobedrag 2]]*(100-Q1_2025[[#This Row],[Relatiekorting percentage]])/100,Q1_2025[[#This Row],[Bruto - Rel.korting]])</f>
        <v>1173.54</v>
      </c>
    </row>
    <row r="2845" spans="1:16" x14ac:dyDescent="0.3">
      <c r="A2845" t="s">
        <v>343</v>
      </c>
      <c r="B2845">
        <v>5010016</v>
      </c>
      <c r="C2845" t="s">
        <v>200</v>
      </c>
      <c r="D2845">
        <v>62</v>
      </c>
      <c r="E2845" s="10">
        <v>48.93</v>
      </c>
      <c r="F2845" s="10">
        <v>3033.66</v>
      </c>
      <c r="G2845" s="10">
        <v>2275.2399999999998</v>
      </c>
      <c r="H2845">
        <v>25</v>
      </c>
      <c r="I2845" s="10" t="str">
        <f>_xlfn.XLOOKUP(Q1_2025[[#This Row],[Artikelnr]],Artikel_prijzen[Artnr],Artikel_prijzen[Groep],"")</f>
        <v/>
      </c>
      <c r="J2845" s="10" t="str">
        <f>_xlfn.XLOOKUP(Q1_2025[[#This Row],[Artikelnr]],Artikel_prijzen[Artnr],Artikel_prijzen[Prijs 2025],"")</f>
        <v/>
      </c>
      <c r="K2845" s="10" t="str">
        <f>IF(Q1_2025[[#This Row],[Artikelprijs]]&lt;&gt;"",IF(Q1_2025[[#This Row],[Stuksprijs]]=Q1_2025[[#This Row],[Artikelprijs]],"Prijs gelijk","Prijs wijkt af"),"")</f>
        <v/>
      </c>
      <c r="L2845" s="10"/>
      <c r="N2845" s="10">
        <f>IF(Q1_2025[[#This Row],[Prijstype]]="Artikelprijs",Q1_2025[[#This Row],[Artikelprijs]],Q1_2025[[#This Row],[Stuksprijs]])</f>
        <v>48.93</v>
      </c>
      <c r="O2845" s="10">
        <f>IF(Q1_2025[[#This Row],[Prijstype]]="Artikelprijs",Q1_2025[[#This Row],[Artikelprijs]] * Q1_2025[[#This Row],[Besteld]],Q1_2025[[#This Row],[Brutobedrag]])</f>
        <v>3033.66</v>
      </c>
      <c r="P2845" s="10">
        <f>IF(Q1_2025[[#This Row],[Prijstype]] = "Artikelprijs",Q1_2025[[#This Row],[Brutobedrag 2]]*(100-Q1_2025[[#This Row],[Relatiekorting percentage]])/100,Q1_2025[[#This Row],[Bruto - Rel.korting]])</f>
        <v>2275.2399999999998</v>
      </c>
    </row>
    <row r="2846" spans="1:16" x14ac:dyDescent="0.3">
      <c r="A2846" t="s">
        <v>343</v>
      </c>
      <c r="B2846">
        <v>5010016</v>
      </c>
      <c r="C2846" t="s">
        <v>200</v>
      </c>
      <c r="D2846">
        <v>1</v>
      </c>
      <c r="E2846" s="10">
        <v>48.93</v>
      </c>
      <c r="F2846" s="10">
        <v>0</v>
      </c>
      <c r="G2846" s="10">
        <v>0</v>
      </c>
      <c r="H2846">
        <v>25</v>
      </c>
      <c r="I2846" s="10" t="str">
        <f>_xlfn.XLOOKUP(Q1_2025[[#This Row],[Artikelnr]],Artikel_prijzen[Artnr],Artikel_prijzen[Groep],"")</f>
        <v/>
      </c>
      <c r="J2846" s="10" t="str">
        <f>_xlfn.XLOOKUP(Q1_2025[[#This Row],[Artikelnr]],Artikel_prijzen[Artnr],Artikel_prijzen[Prijs 2025],"")</f>
        <v/>
      </c>
      <c r="K2846" s="10" t="str">
        <f>IF(Q1_2025[[#This Row],[Artikelprijs]]&lt;&gt;"",IF(Q1_2025[[#This Row],[Stuksprijs]]=Q1_2025[[#This Row],[Artikelprijs]],"Prijs gelijk","Prijs wijkt af"),"")</f>
        <v/>
      </c>
      <c r="L2846" s="10"/>
      <c r="N2846" s="10">
        <f>IF(Q1_2025[[#This Row],[Prijstype]]="Artikelprijs",Q1_2025[[#This Row],[Artikelprijs]],Q1_2025[[#This Row],[Stuksprijs]])</f>
        <v>48.93</v>
      </c>
      <c r="O2846" s="10">
        <f>IF(Q1_2025[[#This Row],[Prijstype]]="Artikelprijs",Q1_2025[[#This Row],[Artikelprijs]] * Q1_2025[[#This Row],[Besteld]],Q1_2025[[#This Row],[Brutobedrag]])</f>
        <v>0</v>
      </c>
      <c r="P2846" s="10">
        <f>IF(Q1_2025[[#This Row],[Prijstype]] = "Artikelprijs",Q1_2025[[#This Row],[Brutobedrag 2]]*(100-Q1_2025[[#This Row],[Relatiekorting percentage]])/100,Q1_2025[[#This Row],[Bruto - Rel.korting]])</f>
        <v>0</v>
      </c>
    </row>
    <row r="2847" spans="1:16" x14ac:dyDescent="0.3">
      <c r="A2847" t="s">
        <v>343</v>
      </c>
      <c r="B2847">
        <v>5021034</v>
      </c>
      <c r="C2847" t="s">
        <v>276</v>
      </c>
      <c r="D2847">
        <v>4</v>
      </c>
      <c r="E2847" s="10">
        <v>185.4</v>
      </c>
      <c r="F2847" s="10">
        <v>741.6</v>
      </c>
      <c r="G2847" s="10">
        <v>593.28</v>
      </c>
      <c r="H2847">
        <v>20</v>
      </c>
      <c r="I2847" s="10" t="str">
        <f>_xlfn.XLOOKUP(Q1_2025[[#This Row],[Artikelnr]],Artikel_prijzen[Artnr],Artikel_prijzen[Groep],"")</f>
        <v>Elektra</v>
      </c>
      <c r="J2847" s="10">
        <f>_xlfn.XLOOKUP(Q1_2025[[#This Row],[Artikelnr]],Artikel_prijzen[Artnr],Artikel_prijzen[Prijs 2025],"")</f>
        <v>106.8625</v>
      </c>
      <c r="K2847" s="10" t="str">
        <f>IF(Q1_2025[[#This Row],[Artikelprijs]]&lt;&gt;"",IF(Q1_2025[[#This Row],[Stuksprijs]]=Q1_2025[[#This Row],[Artikelprijs]],"Prijs gelijk","Prijs wijkt af"),"")</f>
        <v>Prijs wijkt af</v>
      </c>
      <c r="L2847" s="10"/>
      <c r="M2847" t="s">
        <v>536</v>
      </c>
      <c r="N2847" s="10">
        <f>IF(Q1_2025[[#This Row],[Prijstype]]="Artikelprijs",Q1_2025[[#This Row],[Artikelprijs]],Q1_2025[[#This Row],[Stuksprijs]])</f>
        <v>106.8625</v>
      </c>
      <c r="O2847" s="10">
        <f>IF(Q1_2025[[#This Row],[Prijstype]]="Artikelprijs",Q1_2025[[#This Row],[Artikelprijs]] * Q1_2025[[#This Row],[Besteld]],Q1_2025[[#This Row],[Brutobedrag]])</f>
        <v>427.45</v>
      </c>
      <c r="P2847" s="10">
        <f>IF(Q1_2025[[#This Row],[Prijstype]] = "Artikelprijs",Q1_2025[[#This Row],[Brutobedrag 2]]*(100-Q1_2025[[#This Row],[Relatiekorting percentage]])/100,Q1_2025[[#This Row],[Bruto - Rel.korting]])</f>
        <v>341.96</v>
      </c>
    </row>
    <row r="2848" spans="1:16" x14ac:dyDescent="0.3">
      <c r="A2848" t="s">
        <v>343</v>
      </c>
      <c r="B2848">
        <v>5020008</v>
      </c>
      <c r="C2848" t="s">
        <v>52</v>
      </c>
      <c r="D2848">
        <v>7</v>
      </c>
      <c r="E2848" s="10">
        <v>32.96</v>
      </c>
      <c r="F2848" s="10">
        <v>230.72</v>
      </c>
      <c r="G2848" s="10">
        <v>173.04</v>
      </c>
      <c r="H2848">
        <v>25</v>
      </c>
      <c r="I2848" s="10" t="str">
        <f>_xlfn.XLOOKUP(Q1_2025[[#This Row],[Artikelnr]],Artikel_prijzen[Artnr],Artikel_prijzen[Groep],"")</f>
        <v/>
      </c>
      <c r="J2848" s="10" t="str">
        <f>_xlfn.XLOOKUP(Q1_2025[[#This Row],[Artikelnr]],Artikel_prijzen[Artnr],Artikel_prijzen[Prijs 2025],"")</f>
        <v/>
      </c>
      <c r="K2848" s="10" t="str">
        <f>IF(Q1_2025[[#This Row],[Artikelprijs]]&lt;&gt;"",IF(Q1_2025[[#This Row],[Stuksprijs]]=Q1_2025[[#This Row],[Artikelprijs]],"Prijs gelijk","Prijs wijkt af"),"")</f>
        <v/>
      </c>
      <c r="L2848" s="10"/>
      <c r="N2848" s="10">
        <f>IF(Q1_2025[[#This Row],[Prijstype]]="Artikelprijs",Q1_2025[[#This Row],[Artikelprijs]],Q1_2025[[#This Row],[Stuksprijs]])</f>
        <v>32.96</v>
      </c>
      <c r="O2848" s="10">
        <f>IF(Q1_2025[[#This Row],[Prijstype]]="Artikelprijs",Q1_2025[[#This Row],[Artikelprijs]] * Q1_2025[[#This Row],[Besteld]],Q1_2025[[#This Row],[Brutobedrag]])</f>
        <v>230.72</v>
      </c>
      <c r="P2848" s="10">
        <f>IF(Q1_2025[[#This Row],[Prijstype]] = "Artikelprijs",Q1_2025[[#This Row],[Brutobedrag 2]]*(100-Q1_2025[[#This Row],[Relatiekorting percentage]])/100,Q1_2025[[#This Row],[Bruto - Rel.korting]])</f>
        <v>173.04</v>
      </c>
    </row>
    <row r="2849" spans="1:16" x14ac:dyDescent="0.3">
      <c r="A2849" t="s">
        <v>343</v>
      </c>
      <c r="B2849">
        <v>5020009</v>
      </c>
      <c r="C2849" t="s">
        <v>125</v>
      </c>
      <c r="D2849">
        <v>15</v>
      </c>
      <c r="E2849" s="10">
        <v>45.32</v>
      </c>
      <c r="F2849" s="10">
        <v>679.8</v>
      </c>
      <c r="G2849" s="10">
        <v>509.85</v>
      </c>
      <c r="H2849">
        <v>25</v>
      </c>
      <c r="I2849" s="10" t="str">
        <f>_xlfn.XLOOKUP(Q1_2025[[#This Row],[Artikelnr]],Artikel_prijzen[Artnr],Artikel_prijzen[Groep],"")</f>
        <v/>
      </c>
      <c r="J2849" s="10" t="str">
        <f>_xlfn.XLOOKUP(Q1_2025[[#This Row],[Artikelnr]],Artikel_prijzen[Artnr],Artikel_prijzen[Prijs 2025],"")</f>
        <v/>
      </c>
      <c r="K2849" s="10" t="str">
        <f>IF(Q1_2025[[#This Row],[Artikelprijs]]&lt;&gt;"",IF(Q1_2025[[#This Row],[Stuksprijs]]=Q1_2025[[#This Row],[Artikelprijs]],"Prijs gelijk","Prijs wijkt af"),"")</f>
        <v/>
      </c>
      <c r="L2849" s="10"/>
      <c r="N2849" s="10">
        <f>IF(Q1_2025[[#This Row],[Prijstype]]="Artikelprijs",Q1_2025[[#This Row],[Artikelprijs]],Q1_2025[[#This Row],[Stuksprijs]])</f>
        <v>45.32</v>
      </c>
      <c r="O2849" s="10">
        <f>IF(Q1_2025[[#This Row],[Prijstype]]="Artikelprijs",Q1_2025[[#This Row],[Artikelprijs]] * Q1_2025[[#This Row],[Besteld]],Q1_2025[[#This Row],[Brutobedrag]])</f>
        <v>679.8</v>
      </c>
      <c r="P2849" s="10">
        <f>IF(Q1_2025[[#This Row],[Prijstype]] = "Artikelprijs",Q1_2025[[#This Row],[Brutobedrag 2]]*(100-Q1_2025[[#This Row],[Relatiekorting percentage]])/100,Q1_2025[[#This Row],[Bruto - Rel.korting]])</f>
        <v>509.85</v>
      </c>
    </row>
    <row r="2850" spans="1:16" x14ac:dyDescent="0.3">
      <c r="A2850" t="s">
        <v>343</v>
      </c>
      <c r="B2850">
        <v>5010014</v>
      </c>
      <c r="C2850" t="s">
        <v>311</v>
      </c>
      <c r="D2850">
        <v>5</v>
      </c>
      <c r="E2850" s="10">
        <v>30.9</v>
      </c>
      <c r="F2850" s="10">
        <v>154.5</v>
      </c>
      <c r="G2850" s="10">
        <v>115.87</v>
      </c>
      <c r="H2850">
        <v>25</v>
      </c>
      <c r="I2850" s="10" t="str">
        <f>_xlfn.XLOOKUP(Q1_2025[[#This Row],[Artikelnr]],Artikel_prijzen[Artnr],Artikel_prijzen[Groep],"")</f>
        <v/>
      </c>
      <c r="J2850" s="10" t="str">
        <f>_xlfn.XLOOKUP(Q1_2025[[#This Row],[Artikelnr]],Artikel_prijzen[Artnr],Artikel_prijzen[Prijs 2025],"")</f>
        <v/>
      </c>
      <c r="K2850" s="10" t="str">
        <f>IF(Q1_2025[[#This Row],[Artikelprijs]]&lt;&gt;"",IF(Q1_2025[[#This Row],[Stuksprijs]]=Q1_2025[[#This Row],[Artikelprijs]],"Prijs gelijk","Prijs wijkt af"),"")</f>
        <v/>
      </c>
      <c r="L2850" s="10"/>
      <c r="N2850" s="10">
        <f>IF(Q1_2025[[#This Row],[Prijstype]]="Artikelprijs",Q1_2025[[#This Row],[Artikelprijs]],Q1_2025[[#This Row],[Stuksprijs]])</f>
        <v>30.9</v>
      </c>
      <c r="O2850" s="10">
        <f>IF(Q1_2025[[#This Row],[Prijstype]]="Artikelprijs",Q1_2025[[#This Row],[Artikelprijs]] * Q1_2025[[#This Row],[Besteld]],Q1_2025[[#This Row],[Brutobedrag]])</f>
        <v>154.5</v>
      </c>
      <c r="P2850" s="10">
        <f>IF(Q1_2025[[#This Row],[Prijstype]] = "Artikelprijs",Q1_2025[[#This Row],[Brutobedrag 2]]*(100-Q1_2025[[#This Row],[Relatiekorting percentage]])/100,Q1_2025[[#This Row],[Bruto - Rel.korting]])</f>
        <v>115.87</v>
      </c>
    </row>
    <row r="2851" spans="1:16" x14ac:dyDescent="0.3">
      <c r="A2851" t="s">
        <v>343</v>
      </c>
      <c r="B2851">
        <v>5010014</v>
      </c>
      <c r="C2851" t="s">
        <v>311</v>
      </c>
      <c r="D2851">
        <v>8</v>
      </c>
      <c r="E2851" s="10">
        <v>30.9</v>
      </c>
      <c r="F2851" s="10">
        <v>247.2</v>
      </c>
      <c r="G2851" s="10">
        <v>185.4</v>
      </c>
      <c r="H2851">
        <v>25</v>
      </c>
      <c r="I2851" s="10" t="str">
        <f>_xlfn.XLOOKUP(Q1_2025[[#This Row],[Artikelnr]],Artikel_prijzen[Artnr],Artikel_prijzen[Groep],"")</f>
        <v/>
      </c>
      <c r="J2851" s="10" t="str">
        <f>_xlfn.XLOOKUP(Q1_2025[[#This Row],[Artikelnr]],Artikel_prijzen[Artnr],Artikel_prijzen[Prijs 2025],"")</f>
        <v/>
      </c>
      <c r="K2851" s="10" t="str">
        <f>IF(Q1_2025[[#This Row],[Artikelprijs]]&lt;&gt;"",IF(Q1_2025[[#This Row],[Stuksprijs]]=Q1_2025[[#This Row],[Artikelprijs]],"Prijs gelijk","Prijs wijkt af"),"")</f>
        <v/>
      </c>
      <c r="L2851" s="10"/>
      <c r="N2851" s="10">
        <f>IF(Q1_2025[[#This Row],[Prijstype]]="Artikelprijs",Q1_2025[[#This Row],[Artikelprijs]],Q1_2025[[#This Row],[Stuksprijs]])</f>
        <v>30.9</v>
      </c>
      <c r="O2851" s="10">
        <f>IF(Q1_2025[[#This Row],[Prijstype]]="Artikelprijs",Q1_2025[[#This Row],[Artikelprijs]] * Q1_2025[[#This Row],[Besteld]],Q1_2025[[#This Row],[Brutobedrag]])</f>
        <v>247.2</v>
      </c>
      <c r="P2851" s="10">
        <f>IF(Q1_2025[[#This Row],[Prijstype]] = "Artikelprijs",Q1_2025[[#This Row],[Brutobedrag 2]]*(100-Q1_2025[[#This Row],[Relatiekorting percentage]])/100,Q1_2025[[#This Row],[Bruto - Rel.korting]])</f>
        <v>185.4</v>
      </c>
    </row>
    <row r="2852" spans="1:16" x14ac:dyDescent="0.3">
      <c r="A2852" t="s">
        <v>343</v>
      </c>
      <c r="B2852">
        <v>5010016</v>
      </c>
      <c r="C2852" t="s">
        <v>200</v>
      </c>
      <c r="D2852">
        <v>19</v>
      </c>
      <c r="E2852" s="10">
        <v>48.93</v>
      </c>
      <c r="F2852" s="10">
        <v>929.67</v>
      </c>
      <c r="G2852" s="10">
        <v>697.25</v>
      </c>
      <c r="H2852">
        <v>25</v>
      </c>
      <c r="I2852" s="10" t="str">
        <f>_xlfn.XLOOKUP(Q1_2025[[#This Row],[Artikelnr]],Artikel_prijzen[Artnr],Artikel_prijzen[Groep],"")</f>
        <v/>
      </c>
      <c r="J2852" s="10" t="str">
        <f>_xlfn.XLOOKUP(Q1_2025[[#This Row],[Artikelnr]],Artikel_prijzen[Artnr],Artikel_prijzen[Prijs 2025],"")</f>
        <v/>
      </c>
      <c r="K2852" s="10" t="str">
        <f>IF(Q1_2025[[#This Row],[Artikelprijs]]&lt;&gt;"",IF(Q1_2025[[#This Row],[Stuksprijs]]=Q1_2025[[#This Row],[Artikelprijs]],"Prijs gelijk","Prijs wijkt af"),"")</f>
        <v/>
      </c>
      <c r="L2852" s="10"/>
      <c r="N2852" s="10">
        <f>IF(Q1_2025[[#This Row],[Prijstype]]="Artikelprijs",Q1_2025[[#This Row],[Artikelprijs]],Q1_2025[[#This Row],[Stuksprijs]])</f>
        <v>48.93</v>
      </c>
      <c r="O2852" s="10">
        <f>IF(Q1_2025[[#This Row],[Prijstype]]="Artikelprijs",Q1_2025[[#This Row],[Artikelprijs]] * Q1_2025[[#This Row],[Besteld]],Q1_2025[[#This Row],[Brutobedrag]])</f>
        <v>929.67</v>
      </c>
      <c r="P2852" s="10">
        <f>IF(Q1_2025[[#This Row],[Prijstype]] = "Artikelprijs",Q1_2025[[#This Row],[Brutobedrag 2]]*(100-Q1_2025[[#This Row],[Relatiekorting percentage]])/100,Q1_2025[[#This Row],[Bruto - Rel.korting]])</f>
        <v>697.25</v>
      </c>
    </row>
    <row r="2853" spans="1:16" x14ac:dyDescent="0.3">
      <c r="A2853" t="s">
        <v>343</v>
      </c>
      <c r="B2853">
        <v>1005004</v>
      </c>
      <c r="C2853" t="s">
        <v>408</v>
      </c>
      <c r="D2853">
        <v>8</v>
      </c>
      <c r="E2853" s="10">
        <v>39.75</v>
      </c>
      <c r="F2853" s="10">
        <v>318</v>
      </c>
      <c r="G2853" s="10">
        <v>238.5</v>
      </c>
      <c r="H2853">
        <v>25</v>
      </c>
      <c r="I2853" s="10" t="str">
        <f>_xlfn.XLOOKUP(Q1_2025[[#This Row],[Artikelnr]],Artikel_prijzen[Artnr],Artikel_prijzen[Groep],"")</f>
        <v/>
      </c>
      <c r="J2853" s="10" t="str">
        <f>_xlfn.XLOOKUP(Q1_2025[[#This Row],[Artikelnr]],Artikel_prijzen[Artnr],Artikel_prijzen[Prijs 2025],"")</f>
        <v/>
      </c>
      <c r="K2853" s="10" t="str">
        <f>IF(Q1_2025[[#This Row],[Artikelprijs]]&lt;&gt;"",IF(Q1_2025[[#This Row],[Stuksprijs]]=Q1_2025[[#This Row],[Artikelprijs]],"Prijs gelijk","Prijs wijkt af"),"")</f>
        <v/>
      </c>
      <c r="L2853" s="10"/>
      <c r="N2853" s="10">
        <f>IF(Q1_2025[[#This Row],[Prijstype]]="Artikelprijs",Q1_2025[[#This Row],[Artikelprijs]],Q1_2025[[#This Row],[Stuksprijs]])</f>
        <v>39.75</v>
      </c>
      <c r="O2853" s="10">
        <f>IF(Q1_2025[[#This Row],[Prijstype]]="Artikelprijs",Q1_2025[[#This Row],[Artikelprijs]] * Q1_2025[[#This Row],[Besteld]],Q1_2025[[#This Row],[Brutobedrag]])</f>
        <v>318</v>
      </c>
      <c r="P2853" s="10">
        <f>IF(Q1_2025[[#This Row],[Prijstype]] = "Artikelprijs",Q1_2025[[#This Row],[Brutobedrag 2]]*(100-Q1_2025[[#This Row],[Relatiekorting percentage]])/100,Q1_2025[[#This Row],[Bruto - Rel.korting]])</f>
        <v>238.5</v>
      </c>
    </row>
    <row r="2854" spans="1:16" x14ac:dyDescent="0.3">
      <c r="A2854" t="s">
        <v>343</v>
      </c>
      <c r="B2854">
        <v>5010014</v>
      </c>
      <c r="C2854" t="s">
        <v>311</v>
      </c>
      <c r="D2854">
        <v>3</v>
      </c>
      <c r="E2854" s="10">
        <v>30.9</v>
      </c>
      <c r="F2854" s="10">
        <v>92.7</v>
      </c>
      <c r="G2854" s="10">
        <v>69.52</v>
      </c>
      <c r="H2854">
        <v>25</v>
      </c>
      <c r="I2854" s="10" t="str">
        <f>_xlfn.XLOOKUP(Q1_2025[[#This Row],[Artikelnr]],Artikel_prijzen[Artnr],Artikel_prijzen[Groep],"")</f>
        <v/>
      </c>
      <c r="J2854" s="10" t="str">
        <f>_xlfn.XLOOKUP(Q1_2025[[#This Row],[Artikelnr]],Artikel_prijzen[Artnr],Artikel_prijzen[Prijs 2025],"")</f>
        <v/>
      </c>
      <c r="K2854" s="10" t="str">
        <f>IF(Q1_2025[[#This Row],[Artikelprijs]]&lt;&gt;"",IF(Q1_2025[[#This Row],[Stuksprijs]]=Q1_2025[[#This Row],[Artikelprijs]],"Prijs gelijk","Prijs wijkt af"),"")</f>
        <v/>
      </c>
      <c r="L2854" s="10"/>
      <c r="N2854" s="10">
        <f>IF(Q1_2025[[#This Row],[Prijstype]]="Artikelprijs",Q1_2025[[#This Row],[Artikelprijs]],Q1_2025[[#This Row],[Stuksprijs]])</f>
        <v>30.9</v>
      </c>
      <c r="O2854" s="10">
        <f>IF(Q1_2025[[#This Row],[Prijstype]]="Artikelprijs",Q1_2025[[#This Row],[Artikelprijs]] * Q1_2025[[#This Row],[Besteld]],Q1_2025[[#This Row],[Brutobedrag]])</f>
        <v>92.7</v>
      </c>
      <c r="P2854" s="10">
        <f>IF(Q1_2025[[#This Row],[Prijstype]] = "Artikelprijs",Q1_2025[[#This Row],[Brutobedrag 2]]*(100-Q1_2025[[#This Row],[Relatiekorting percentage]])/100,Q1_2025[[#This Row],[Bruto - Rel.korting]])</f>
        <v>69.52</v>
      </c>
    </row>
    <row r="2855" spans="1:16" x14ac:dyDescent="0.3">
      <c r="A2855" t="s">
        <v>343</v>
      </c>
      <c r="B2855">
        <v>3001045</v>
      </c>
      <c r="C2855" t="s">
        <v>71</v>
      </c>
      <c r="D2855">
        <v>125</v>
      </c>
      <c r="E2855" s="10">
        <v>5</v>
      </c>
      <c r="F2855" s="10">
        <v>0</v>
      </c>
      <c r="G2855" s="10">
        <v>0</v>
      </c>
      <c r="H2855">
        <v>30</v>
      </c>
      <c r="I2855" s="10" t="str">
        <f>_xlfn.XLOOKUP(Q1_2025[[#This Row],[Artikelnr]],Artikel_prijzen[Artnr],Artikel_prijzen[Groep],"")</f>
        <v/>
      </c>
      <c r="J2855" s="10" t="str">
        <f>_xlfn.XLOOKUP(Q1_2025[[#This Row],[Artikelnr]],Artikel_prijzen[Artnr],Artikel_prijzen[Prijs 2025],"")</f>
        <v/>
      </c>
      <c r="K2855" s="10" t="str">
        <f>IF(Q1_2025[[#This Row],[Artikelprijs]]&lt;&gt;"",IF(Q1_2025[[#This Row],[Stuksprijs]]=Q1_2025[[#This Row],[Artikelprijs]],"Prijs gelijk","Prijs wijkt af"),"")</f>
        <v/>
      </c>
      <c r="L2855" s="10"/>
      <c r="N2855" s="10">
        <f>IF(Q1_2025[[#This Row],[Prijstype]]="Artikelprijs",Q1_2025[[#This Row],[Artikelprijs]],Q1_2025[[#This Row],[Stuksprijs]])</f>
        <v>5</v>
      </c>
      <c r="O2855" s="10">
        <f>IF(Q1_2025[[#This Row],[Prijstype]]="Artikelprijs",Q1_2025[[#This Row],[Artikelprijs]] * Q1_2025[[#This Row],[Besteld]],Q1_2025[[#This Row],[Brutobedrag]])</f>
        <v>0</v>
      </c>
      <c r="P2855" s="10">
        <f>IF(Q1_2025[[#This Row],[Prijstype]] = "Artikelprijs",Q1_2025[[#This Row],[Brutobedrag 2]]*(100-Q1_2025[[#This Row],[Relatiekorting percentage]])/100,Q1_2025[[#This Row],[Bruto - Rel.korting]])</f>
        <v>0</v>
      </c>
    </row>
    <row r="2856" spans="1:16" x14ac:dyDescent="0.3">
      <c r="A2856" t="s">
        <v>343</v>
      </c>
      <c r="B2856">
        <v>3001035</v>
      </c>
      <c r="C2856" t="s">
        <v>62</v>
      </c>
      <c r="D2856">
        <v>30</v>
      </c>
      <c r="E2856" s="10">
        <v>2</v>
      </c>
      <c r="F2856" s="10">
        <v>0</v>
      </c>
      <c r="G2856" s="10">
        <v>0</v>
      </c>
      <c r="H2856">
        <v>30</v>
      </c>
      <c r="I2856" s="10" t="str">
        <f>_xlfn.XLOOKUP(Q1_2025[[#This Row],[Artikelnr]],Artikel_prijzen[Artnr],Artikel_prijzen[Groep],"")</f>
        <v/>
      </c>
      <c r="J2856" s="10" t="str">
        <f>_xlfn.XLOOKUP(Q1_2025[[#This Row],[Artikelnr]],Artikel_prijzen[Artnr],Artikel_prijzen[Prijs 2025],"")</f>
        <v/>
      </c>
      <c r="K2856" s="10" t="str">
        <f>IF(Q1_2025[[#This Row],[Artikelprijs]]&lt;&gt;"",IF(Q1_2025[[#This Row],[Stuksprijs]]=Q1_2025[[#This Row],[Artikelprijs]],"Prijs gelijk","Prijs wijkt af"),"")</f>
        <v/>
      </c>
      <c r="L2856" s="10"/>
      <c r="N2856" s="10">
        <f>IF(Q1_2025[[#This Row],[Prijstype]]="Artikelprijs",Q1_2025[[#This Row],[Artikelprijs]],Q1_2025[[#This Row],[Stuksprijs]])</f>
        <v>2</v>
      </c>
      <c r="O2856" s="10">
        <f>IF(Q1_2025[[#This Row],[Prijstype]]="Artikelprijs",Q1_2025[[#This Row],[Artikelprijs]] * Q1_2025[[#This Row],[Besteld]],Q1_2025[[#This Row],[Brutobedrag]])</f>
        <v>0</v>
      </c>
      <c r="P2856" s="10">
        <f>IF(Q1_2025[[#This Row],[Prijstype]] = "Artikelprijs",Q1_2025[[#This Row],[Brutobedrag 2]]*(100-Q1_2025[[#This Row],[Relatiekorting percentage]])/100,Q1_2025[[#This Row],[Bruto - Rel.korting]])</f>
        <v>0</v>
      </c>
    </row>
    <row r="2857" spans="1:16" x14ac:dyDescent="0.3">
      <c r="A2857" t="s">
        <v>343</v>
      </c>
      <c r="B2857">
        <v>3001036</v>
      </c>
      <c r="C2857" t="s">
        <v>63</v>
      </c>
      <c r="D2857">
        <v>100</v>
      </c>
      <c r="E2857" s="10">
        <v>3</v>
      </c>
      <c r="F2857" s="10">
        <v>0</v>
      </c>
      <c r="G2857" s="10">
        <v>0</v>
      </c>
      <c r="H2857">
        <v>30</v>
      </c>
      <c r="I2857" s="10" t="str">
        <f>_xlfn.XLOOKUP(Q1_2025[[#This Row],[Artikelnr]],Artikel_prijzen[Artnr],Artikel_prijzen[Groep],"")</f>
        <v/>
      </c>
      <c r="J2857" s="10" t="str">
        <f>_xlfn.XLOOKUP(Q1_2025[[#This Row],[Artikelnr]],Artikel_prijzen[Artnr],Artikel_prijzen[Prijs 2025],"")</f>
        <v/>
      </c>
      <c r="K2857" s="10" t="str">
        <f>IF(Q1_2025[[#This Row],[Artikelprijs]]&lt;&gt;"",IF(Q1_2025[[#This Row],[Stuksprijs]]=Q1_2025[[#This Row],[Artikelprijs]],"Prijs gelijk","Prijs wijkt af"),"")</f>
        <v/>
      </c>
      <c r="L2857" s="10"/>
      <c r="N2857" s="10">
        <f>IF(Q1_2025[[#This Row],[Prijstype]]="Artikelprijs",Q1_2025[[#This Row],[Artikelprijs]],Q1_2025[[#This Row],[Stuksprijs]])</f>
        <v>3</v>
      </c>
      <c r="O2857" s="10">
        <f>IF(Q1_2025[[#This Row],[Prijstype]]="Artikelprijs",Q1_2025[[#This Row],[Artikelprijs]] * Q1_2025[[#This Row],[Besteld]],Q1_2025[[#This Row],[Brutobedrag]])</f>
        <v>0</v>
      </c>
      <c r="P2857" s="10">
        <f>IF(Q1_2025[[#This Row],[Prijstype]] = "Artikelprijs",Q1_2025[[#This Row],[Brutobedrag 2]]*(100-Q1_2025[[#This Row],[Relatiekorting percentage]])/100,Q1_2025[[#This Row],[Bruto - Rel.korting]])</f>
        <v>0</v>
      </c>
    </row>
    <row r="2858" spans="1:16" x14ac:dyDescent="0.3">
      <c r="A2858" t="s">
        <v>343</v>
      </c>
      <c r="B2858">
        <v>3001037</v>
      </c>
      <c r="C2858" t="s">
        <v>64</v>
      </c>
      <c r="D2858">
        <v>100</v>
      </c>
      <c r="E2858" s="10">
        <v>4</v>
      </c>
      <c r="F2858" s="10">
        <v>0</v>
      </c>
      <c r="G2858" s="10">
        <v>0</v>
      </c>
      <c r="H2858">
        <v>30</v>
      </c>
      <c r="I2858" s="10" t="str">
        <f>_xlfn.XLOOKUP(Q1_2025[[#This Row],[Artikelnr]],Artikel_prijzen[Artnr],Artikel_prijzen[Groep],"")</f>
        <v/>
      </c>
      <c r="J2858" s="10" t="str">
        <f>_xlfn.XLOOKUP(Q1_2025[[#This Row],[Artikelnr]],Artikel_prijzen[Artnr],Artikel_prijzen[Prijs 2025],"")</f>
        <v/>
      </c>
      <c r="K2858" s="10" t="str">
        <f>IF(Q1_2025[[#This Row],[Artikelprijs]]&lt;&gt;"",IF(Q1_2025[[#This Row],[Stuksprijs]]=Q1_2025[[#This Row],[Artikelprijs]],"Prijs gelijk","Prijs wijkt af"),"")</f>
        <v/>
      </c>
      <c r="L2858" s="10"/>
      <c r="N2858" s="10">
        <f>IF(Q1_2025[[#This Row],[Prijstype]]="Artikelprijs",Q1_2025[[#This Row],[Artikelprijs]],Q1_2025[[#This Row],[Stuksprijs]])</f>
        <v>4</v>
      </c>
      <c r="O2858" s="10">
        <f>IF(Q1_2025[[#This Row],[Prijstype]]="Artikelprijs",Q1_2025[[#This Row],[Artikelprijs]] * Q1_2025[[#This Row],[Besteld]],Q1_2025[[#This Row],[Brutobedrag]])</f>
        <v>0</v>
      </c>
      <c r="P2858" s="10">
        <f>IF(Q1_2025[[#This Row],[Prijstype]] = "Artikelprijs",Q1_2025[[#This Row],[Brutobedrag 2]]*(100-Q1_2025[[#This Row],[Relatiekorting percentage]])/100,Q1_2025[[#This Row],[Bruto - Rel.korting]])</f>
        <v>0</v>
      </c>
    </row>
    <row r="2859" spans="1:16" x14ac:dyDescent="0.3">
      <c r="A2859" t="s">
        <v>343</v>
      </c>
      <c r="B2859">
        <v>3001038</v>
      </c>
      <c r="C2859" t="s">
        <v>65</v>
      </c>
      <c r="D2859">
        <v>50</v>
      </c>
      <c r="E2859" s="10">
        <v>6</v>
      </c>
      <c r="F2859" s="10">
        <v>0</v>
      </c>
      <c r="G2859" s="10">
        <v>0</v>
      </c>
      <c r="H2859">
        <v>30</v>
      </c>
      <c r="I2859" s="10" t="str">
        <f>_xlfn.XLOOKUP(Q1_2025[[#This Row],[Artikelnr]],Artikel_prijzen[Artnr],Artikel_prijzen[Groep],"")</f>
        <v/>
      </c>
      <c r="J2859" s="10" t="str">
        <f>_xlfn.XLOOKUP(Q1_2025[[#This Row],[Artikelnr]],Artikel_prijzen[Artnr],Artikel_prijzen[Prijs 2025],"")</f>
        <v/>
      </c>
      <c r="K2859" s="10" t="str">
        <f>IF(Q1_2025[[#This Row],[Artikelprijs]]&lt;&gt;"",IF(Q1_2025[[#This Row],[Stuksprijs]]=Q1_2025[[#This Row],[Artikelprijs]],"Prijs gelijk","Prijs wijkt af"),"")</f>
        <v/>
      </c>
      <c r="L2859" s="10"/>
      <c r="N2859" s="10">
        <f>IF(Q1_2025[[#This Row],[Prijstype]]="Artikelprijs",Q1_2025[[#This Row],[Artikelprijs]],Q1_2025[[#This Row],[Stuksprijs]])</f>
        <v>6</v>
      </c>
      <c r="O2859" s="10">
        <f>IF(Q1_2025[[#This Row],[Prijstype]]="Artikelprijs",Q1_2025[[#This Row],[Artikelprijs]] * Q1_2025[[#This Row],[Besteld]],Q1_2025[[#This Row],[Brutobedrag]])</f>
        <v>0</v>
      </c>
      <c r="P2859" s="10">
        <f>IF(Q1_2025[[#This Row],[Prijstype]] = "Artikelprijs",Q1_2025[[#This Row],[Brutobedrag 2]]*(100-Q1_2025[[#This Row],[Relatiekorting percentage]])/100,Q1_2025[[#This Row],[Bruto - Rel.korting]])</f>
        <v>0</v>
      </c>
    </row>
    <row r="2860" spans="1:16" x14ac:dyDescent="0.3">
      <c r="A2860" t="s">
        <v>343</v>
      </c>
      <c r="B2860">
        <v>3001040</v>
      </c>
      <c r="C2860" t="s">
        <v>67</v>
      </c>
      <c r="D2860">
        <v>100</v>
      </c>
      <c r="E2860" s="10">
        <v>8</v>
      </c>
      <c r="F2860" s="10">
        <v>0</v>
      </c>
      <c r="G2860" s="10">
        <v>0</v>
      </c>
      <c r="H2860">
        <v>30</v>
      </c>
      <c r="I2860" s="10" t="str">
        <f>_xlfn.XLOOKUP(Q1_2025[[#This Row],[Artikelnr]],Artikel_prijzen[Artnr],Artikel_prijzen[Groep],"")</f>
        <v/>
      </c>
      <c r="J2860" s="10" t="str">
        <f>_xlfn.XLOOKUP(Q1_2025[[#This Row],[Artikelnr]],Artikel_prijzen[Artnr],Artikel_prijzen[Prijs 2025],"")</f>
        <v/>
      </c>
      <c r="K2860" s="10" t="str">
        <f>IF(Q1_2025[[#This Row],[Artikelprijs]]&lt;&gt;"",IF(Q1_2025[[#This Row],[Stuksprijs]]=Q1_2025[[#This Row],[Artikelprijs]],"Prijs gelijk","Prijs wijkt af"),"")</f>
        <v/>
      </c>
      <c r="L2860" s="10"/>
      <c r="N2860" s="10">
        <f>IF(Q1_2025[[#This Row],[Prijstype]]="Artikelprijs",Q1_2025[[#This Row],[Artikelprijs]],Q1_2025[[#This Row],[Stuksprijs]])</f>
        <v>8</v>
      </c>
      <c r="O2860" s="10">
        <f>IF(Q1_2025[[#This Row],[Prijstype]]="Artikelprijs",Q1_2025[[#This Row],[Artikelprijs]] * Q1_2025[[#This Row],[Besteld]],Q1_2025[[#This Row],[Brutobedrag]])</f>
        <v>0</v>
      </c>
      <c r="P2860" s="10">
        <f>IF(Q1_2025[[#This Row],[Prijstype]] = "Artikelprijs",Q1_2025[[#This Row],[Brutobedrag 2]]*(100-Q1_2025[[#This Row],[Relatiekorting percentage]])/100,Q1_2025[[#This Row],[Bruto - Rel.korting]])</f>
        <v>0</v>
      </c>
    </row>
    <row r="2861" spans="1:16" x14ac:dyDescent="0.3">
      <c r="A2861" t="s">
        <v>343</v>
      </c>
      <c r="B2861">
        <v>3001046</v>
      </c>
      <c r="C2861" t="s">
        <v>61</v>
      </c>
      <c r="D2861">
        <v>200</v>
      </c>
      <c r="E2861" s="10">
        <v>3.5</v>
      </c>
      <c r="F2861" s="10">
        <v>0</v>
      </c>
      <c r="G2861" s="10">
        <v>0</v>
      </c>
      <c r="H2861">
        <v>30</v>
      </c>
      <c r="I2861" s="10" t="str">
        <f>_xlfn.XLOOKUP(Q1_2025[[#This Row],[Artikelnr]],Artikel_prijzen[Artnr],Artikel_prijzen[Groep],"")</f>
        <v/>
      </c>
      <c r="J2861" s="10" t="str">
        <f>_xlfn.XLOOKUP(Q1_2025[[#This Row],[Artikelnr]],Artikel_prijzen[Artnr],Artikel_prijzen[Prijs 2025],"")</f>
        <v/>
      </c>
      <c r="K2861" s="10" t="str">
        <f>IF(Q1_2025[[#This Row],[Artikelprijs]]&lt;&gt;"",IF(Q1_2025[[#This Row],[Stuksprijs]]=Q1_2025[[#This Row],[Artikelprijs]],"Prijs gelijk","Prijs wijkt af"),"")</f>
        <v/>
      </c>
      <c r="L2861" s="10"/>
      <c r="N2861" s="10">
        <f>IF(Q1_2025[[#This Row],[Prijstype]]="Artikelprijs",Q1_2025[[#This Row],[Artikelprijs]],Q1_2025[[#This Row],[Stuksprijs]])</f>
        <v>3.5</v>
      </c>
      <c r="O2861" s="10">
        <f>IF(Q1_2025[[#This Row],[Prijstype]]="Artikelprijs",Q1_2025[[#This Row],[Artikelprijs]] * Q1_2025[[#This Row],[Besteld]],Q1_2025[[#This Row],[Brutobedrag]])</f>
        <v>0</v>
      </c>
      <c r="P2861" s="10">
        <f>IF(Q1_2025[[#This Row],[Prijstype]] = "Artikelprijs",Q1_2025[[#This Row],[Brutobedrag 2]]*(100-Q1_2025[[#This Row],[Relatiekorting percentage]])/100,Q1_2025[[#This Row],[Bruto - Rel.korting]])</f>
        <v>0</v>
      </c>
    </row>
    <row r="2862" spans="1:16" x14ac:dyDescent="0.3">
      <c r="A2862" t="s">
        <v>343</v>
      </c>
      <c r="B2862">
        <v>5040001</v>
      </c>
      <c r="C2862" t="s">
        <v>409</v>
      </c>
      <c r="D2862">
        <v>4</v>
      </c>
      <c r="E2862" s="10">
        <v>145</v>
      </c>
      <c r="F2862" s="10">
        <v>580</v>
      </c>
      <c r="G2862" s="10">
        <v>580</v>
      </c>
      <c r="H2862">
        <v>0</v>
      </c>
      <c r="I2862" s="10" t="str">
        <f>_xlfn.XLOOKUP(Q1_2025[[#This Row],[Artikelnr]],Artikel_prijzen[Artnr],Artikel_prijzen[Groep],"")</f>
        <v>AV</v>
      </c>
      <c r="J2862" s="10">
        <f>_xlfn.XLOOKUP(Q1_2025[[#This Row],[Artikelnr]],Artikel_prijzen[Artnr],Artikel_prijzen[Prijs 2025],"")</f>
        <v>125</v>
      </c>
      <c r="K2862" s="10" t="str">
        <f>IF(Q1_2025[[#This Row],[Artikelprijs]]&lt;&gt;"",IF(Q1_2025[[#This Row],[Stuksprijs]]=Q1_2025[[#This Row],[Artikelprijs]],"Prijs gelijk","Prijs wijkt af"),"")</f>
        <v>Prijs wijkt af</v>
      </c>
      <c r="L2862" s="10"/>
      <c r="M2862" t="s">
        <v>536</v>
      </c>
      <c r="N2862" s="10">
        <f>IF(Q1_2025[[#This Row],[Prijstype]]="Artikelprijs",Q1_2025[[#This Row],[Artikelprijs]],Q1_2025[[#This Row],[Stuksprijs]])</f>
        <v>125</v>
      </c>
      <c r="O2862" s="10">
        <f>IF(Q1_2025[[#This Row],[Prijstype]]="Artikelprijs",Q1_2025[[#This Row],[Artikelprijs]] * Q1_2025[[#This Row],[Besteld]],Q1_2025[[#This Row],[Brutobedrag]])</f>
        <v>500</v>
      </c>
      <c r="P2862" s="10">
        <f>IF(Q1_2025[[#This Row],[Prijstype]] = "Artikelprijs",Q1_2025[[#This Row],[Brutobedrag 2]]*(100-Q1_2025[[#This Row],[Relatiekorting percentage]])/100,Q1_2025[[#This Row],[Bruto - Rel.korting]])</f>
        <v>500</v>
      </c>
    </row>
    <row r="2863" spans="1:16" x14ac:dyDescent="0.3">
      <c r="A2863" t="s">
        <v>343</v>
      </c>
      <c r="B2863">
        <v>4001263</v>
      </c>
      <c r="C2863" t="s">
        <v>210</v>
      </c>
      <c r="D2863">
        <v>1</v>
      </c>
      <c r="E2863" s="10">
        <v>208.85</v>
      </c>
      <c r="F2863" s="10">
        <v>208.85</v>
      </c>
      <c r="G2863" s="10">
        <v>208.85</v>
      </c>
      <c r="H2863">
        <v>0</v>
      </c>
      <c r="I2863" s="10" t="str">
        <f>_xlfn.XLOOKUP(Q1_2025[[#This Row],[Artikelnr]],Artikel_prijzen[Artnr],Artikel_prijzen[Groep],"")</f>
        <v/>
      </c>
      <c r="J2863" s="10" t="str">
        <f>_xlfn.XLOOKUP(Q1_2025[[#This Row],[Artikelnr]],Artikel_prijzen[Artnr],Artikel_prijzen[Prijs 2025],"")</f>
        <v/>
      </c>
      <c r="K2863" s="10" t="str">
        <f>IF(Q1_2025[[#This Row],[Artikelprijs]]&lt;&gt;"",IF(Q1_2025[[#This Row],[Stuksprijs]]=Q1_2025[[#This Row],[Artikelprijs]],"Prijs gelijk","Prijs wijkt af"),"")</f>
        <v/>
      </c>
      <c r="L2863" s="10"/>
      <c r="N2863" s="10">
        <f>IF(Q1_2025[[#This Row],[Prijstype]]="Artikelprijs",Q1_2025[[#This Row],[Artikelprijs]],Q1_2025[[#This Row],[Stuksprijs]])</f>
        <v>208.85</v>
      </c>
      <c r="O2863" s="10">
        <f>IF(Q1_2025[[#This Row],[Prijstype]]="Artikelprijs",Q1_2025[[#This Row],[Artikelprijs]] * Q1_2025[[#This Row],[Besteld]],Q1_2025[[#This Row],[Brutobedrag]])</f>
        <v>208.85</v>
      </c>
      <c r="P2863" s="10">
        <f>IF(Q1_2025[[#This Row],[Prijstype]] = "Artikelprijs",Q1_2025[[#This Row],[Brutobedrag 2]]*(100-Q1_2025[[#This Row],[Relatiekorting percentage]])/100,Q1_2025[[#This Row],[Bruto - Rel.korting]])</f>
        <v>208.85</v>
      </c>
    </row>
    <row r="2864" spans="1:16" x14ac:dyDescent="0.3">
      <c r="A2864" t="s">
        <v>343</v>
      </c>
      <c r="B2864">
        <v>4001232</v>
      </c>
      <c r="C2864" t="s">
        <v>367</v>
      </c>
      <c r="D2864">
        <v>1</v>
      </c>
      <c r="E2864" s="10">
        <v>208.75</v>
      </c>
      <c r="F2864" s="10">
        <v>208.75</v>
      </c>
      <c r="G2864" s="10">
        <v>208.75</v>
      </c>
      <c r="H2864">
        <v>0</v>
      </c>
      <c r="I2864" s="10" t="str">
        <f>_xlfn.XLOOKUP(Q1_2025[[#This Row],[Artikelnr]],Artikel_prijzen[Artnr],Artikel_prijzen[Groep],"")</f>
        <v/>
      </c>
      <c r="J2864" s="10" t="str">
        <f>_xlfn.XLOOKUP(Q1_2025[[#This Row],[Artikelnr]],Artikel_prijzen[Artnr],Artikel_prijzen[Prijs 2025],"")</f>
        <v/>
      </c>
      <c r="K2864" s="10" t="str">
        <f>IF(Q1_2025[[#This Row],[Artikelprijs]]&lt;&gt;"",IF(Q1_2025[[#This Row],[Stuksprijs]]=Q1_2025[[#This Row],[Artikelprijs]],"Prijs gelijk","Prijs wijkt af"),"")</f>
        <v/>
      </c>
      <c r="L2864" s="10"/>
      <c r="N2864" s="10">
        <f>IF(Q1_2025[[#This Row],[Prijstype]]="Artikelprijs",Q1_2025[[#This Row],[Artikelprijs]],Q1_2025[[#This Row],[Stuksprijs]])</f>
        <v>208.75</v>
      </c>
      <c r="O2864" s="10">
        <f>IF(Q1_2025[[#This Row],[Prijstype]]="Artikelprijs",Q1_2025[[#This Row],[Artikelprijs]] * Q1_2025[[#This Row],[Besteld]],Q1_2025[[#This Row],[Brutobedrag]])</f>
        <v>208.75</v>
      </c>
      <c r="P2864" s="10">
        <f>IF(Q1_2025[[#This Row],[Prijstype]] = "Artikelprijs",Q1_2025[[#This Row],[Brutobedrag 2]]*(100-Q1_2025[[#This Row],[Relatiekorting percentage]])/100,Q1_2025[[#This Row],[Bruto - Rel.korting]])</f>
        <v>208.75</v>
      </c>
    </row>
    <row r="2865" spans="1:16" x14ac:dyDescent="0.3">
      <c r="A2865" t="s">
        <v>343</v>
      </c>
      <c r="B2865">
        <v>4001123</v>
      </c>
      <c r="C2865" t="s">
        <v>381</v>
      </c>
      <c r="D2865">
        <v>1</v>
      </c>
      <c r="E2865" s="10">
        <v>76.5</v>
      </c>
      <c r="F2865" s="10">
        <v>76.5</v>
      </c>
      <c r="G2865" s="10">
        <v>76.5</v>
      </c>
      <c r="H2865">
        <v>0</v>
      </c>
      <c r="I2865" s="10" t="str">
        <f>_xlfn.XLOOKUP(Q1_2025[[#This Row],[Artikelnr]],Artikel_prijzen[Artnr],Artikel_prijzen[Groep],"")</f>
        <v/>
      </c>
      <c r="J2865" s="10" t="str">
        <f>_xlfn.XLOOKUP(Q1_2025[[#This Row],[Artikelnr]],Artikel_prijzen[Artnr],Artikel_prijzen[Prijs 2025],"")</f>
        <v/>
      </c>
      <c r="K2865" s="10" t="str">
        <f>IF(Q1_2025[[#This Row],[Artikelprijs]]&lt;&gt;"",IF(Q1_2025[[#This Row],[Stuksprijs]]=Q1_2025[[#This Row],[Artikelprijs]],"Prijs gelijk","Prijs wijkt af"),"")</f>
        <v/>
      </c>
      <c r="L2865" s="10"/>
      <c r="N2865" s="10">
        <f>IF(Q1_2025[[#This Row],[Prijstype]]="Artikelprijs",Q1_2025[[#This Row],[Artikelprijs]],Q1_2025[[#This Row],[Stuksprijs]])</f>
        <v>76.5</v>
      </c>
      <c r="O2865" s="10">
        <f>IF(Q1_2025[[#This Row],[Prijstype]]="Artikelprijs",Q1_2025[[#This Row],[Artikelprijs]] * Q1_2025[[#This Row],[Besteld]],Q1_2025[[#This Row],[Brutobedrag]])</f>
        <v>76.5</v>
      </c>
      <c r="P2865" s="10">
        <f>IF(Q1_2025[[#This Row],[Prijstype]] = "Artikelprijs",Q1_2025[[#This Row],[Brutobedrag 2]]*(100-Q1_2025[[#This Row],[Relatiekorting percentage]])/100,Q1_2025[[#This Row],[Bruto - Rel.korting]])</f>
        <v>76.5</v>
      </c>
    </row>
    <row r="2866" spans="1:16" x14ac:dyDescent="0.3">
      <c r="A2866" t="s">
        <v>343</v>
      </c>
      <c r="B2866">
        <v>5040032</v>
      </c>
      <c r="C2866" t="s">
        <v>410</v>
      </c>
      <c r="D2866">
        <v>1</v>
      </c>
      <c r="E2866" s="10">
        <v>15</v>
      </c>
      <c r="F2866" s="10">
        <v>15</v>
      </c>
      <c r="G2866" s="10">
        <v>15</v>
      </c>
      <c r="H2866">
        <v>0</v>
      </c>
      <c r="I2866" s="10" t="str">
        <f>_xlfn.XLOOKUP(Q1_2025[[#This Row],[Artikelnr]],Artikel_prijzen[Artnr],Artikel_prijzen[Groep],"")</f>
        <v/>
      </c>
      <c r="J2866" s="10" t="str">
        <f>_xlfn.XLOOKUP(Q1_2025[[#This Row],[Artikelnr]],Artikel_prijzen[Artnr],Artikel_prijzen[Prijs 2025],"")</f>
        <v/>
      </c>
      <c r="K2866" s="10" t="str">
        <f>IF(Q1_2025[[#This Row],[Artikelprijs]]&lt;&gt;"",IF(Q1_2025[[#This Row],[Stuksprijs]]=Q1_2025[[#This Row],[Artikelprijs]],"Prijs gelijk","Prijs wijkt af"),"")</f>
        <v/>
      </c>
      <c r="L2866" s="10"/>
      <c r="N2866" s="10">
        <f>IF(Q1_2025[[#This Row],[Prijstype]]="Artikelprijs",Q1_2025[[#This Row],[Artikelprijs]],Q1_2025[[#This Row],[Stuksprijs]])</f>
        <v>15</v>
      </c>
      <c r="O2866" s="10">
        <f>IF(Q1_2025[[#This Row],[Prijstype]]="Artikelprijs",Q1_2025[[#This Row],[Artikelprijs]] * Q1_2025[[#This Row],[Besteld]],Q1_2025[[#This Row],[Brutobedrag]])</f>
        <v>15</v>
      </c>
      <c r="P2866" s="10">
        <f>IF(Q1_2025[[#This Row],[Prijstype]] = "Artikelprijs",Q1_2025[[#This Row],[Brutobedrag 2]]*(100-Q1_2025[[#This Row],[Relatiekorting percentage]])/100,Q1_2025[[#This Row],[Bruto - Rel.korting]])</f>
        <v>15</v>
      </c>
    </row>
    <row r="2867" spans="1:16" x14ac:dyDescent="0.3">
      <c r="A2867" t="s">
        <v>343</v>
      </c>
      <c r="B2867">
        <v>9809024</v>
      </c>
      <c r="C2867" t="s">
        <v>411</v>
      </c>
      <c r="D2867">
        <v>2</v>
      </c>
      <c r="E2867" s="10">
        <v>5.5</v>
      </c>
      <c r="F2867" s="10">
        <v>11</v>
      </c>
      <c r="G2867" s="10">
        <v>11</v>
      </c>
      <c r="H2867">
        <v>0</v>
      </c>
      <c r="I2867" s="10" t="str">
        <f>_xlfn.XLOOKUP(Q1_2025[[#This Row],[Artikelnr]],Artikel_prijzen[Artnr],Artikel_prijzen[Groep],"")</f>
        <v/>
      </c>
      <c r="J2867" s="10" t="str">
        <f>_xlfn.XLOOKUP(Q1_2025[[#This Row],[Artikelnr]],Artikel_prijzen[Artnr],Artikel_prijzen[Prijs 2025],"")</f>
        <v/>
      </c>
      <c r="K2867" s="10" t="str">
        <f>IF(Q1_2025[[#This Row],[Artikelprijs]]&lt;&gt;"",IF(Q1_2025[[#This Row],[Stuksprijs]]=Q1_2025[[#This Row],[Artikelprijs]],"Prijs gelijk","Prijs wijkt af"),"")</f>
        <v/>
      </c>
      <c r="L2867" s="10"/>
      <c r="N2867" s="10">
        <f>IF(Q1_2025[[#This Row],[Prijstype]]="Artikelprijs",Q1_2025[[#This Row],[Artikelprijs]],Q1_2025[[#This Row],[Stuksprijs]])</f>
        <v>5.5</v>
      </c>
      <c r="O2867" s="10">
        <f>IF(Q1_2025[[#This Row],[Prijstype]]="Artikelprijs",Q1_2025[[#This Row],[Artikelprijs]] * Q1_2025[[#This Row],[Besteld]],Q1_2025[[#This Row],[Brutobedrag]])</f>
        <v>11</v>
      </c>
      <c r="P2867" s="10">
        <f>IF(Q1_2025[[#This Row],[Prijstype]] = "Artikelprijs",Q1_2025[[#This Row],[Brutobedrag 2]]*(100-Q1_2025[[#This Row],[Relatiekorting percentage]])/100,Q1_2025[[#This Row],[Bruto - Rel.korting]])</f>
        <v>11</v>
      </c>
    </row>
    <row r="2868" spans="1:16" x14ac:dyDescent="0.3">
      <c r="A2868" t="s">
        <v>343</v>
      </c>
      <c r="B2868">
        <v>5031008</v>
      </c>
      <c r="C2868" t="s">
        <v>142</v>
      </c>
      <c r="D2868">
        <v>4</v>
      </c>
      <c r="E2868" s="10">
        <v>59.74</v>
      </c>
      <c r="F2868" s="10">
        <v>238.96</v>
      </c>
      <c r="G2868" s="10">
        <v>203.12</v>
      </c>
      <c r="H2868">
        <v>15</v>
      </c>
      <c r="I2868" s="10" t="str">
        <f>_xlfn.XLOOKUP(Q1_2025[[#This Row],[Artikelnr]],Artikel_prijzen[Artnr],Artikel_prijzen[Groep],"")</f>
        <v/>
      </c>
      <c r="J2868" s="10" t="str">
        <f>_xlfn.XLOOKUP(Q1_2025[[#This Row],[Artikelnr]],Artikel_prijzen[Artnr],Artikel_prijzen[Prijs 2025],"")</f>
        <v/>
      </c>
      <c r="K2868" s="10" t="str">
        <f>IF(Q1_2025[[#This Row],[Artikelprijs]]&lt;&gt;"",IF(Q1_2025[[#This Row],[Stuksprijs]]=Q1_2025[[#This Row],[Artikelprijs]],"Prijs gelijk","Prijs wijkt af"),"")</f>
        <v/>
      </c>
      <c r="L2868" s="10"/>
      <c r="N2868" s="10">
        <f>IF(Q1_2025[[#This Row],[Prijstype]]="Artikelprijs",Q1_2025[[#This Row],[Artikelprijs]],Q1_2025[[#This Row],[Stuksprijs]])</f>
        <v>59.74</v>
      </c>
      <c r="O2868" s="10">
        <f>IF(Q1_2025[[#This Row],[Prijstype]]="Artikelprijs",Q1_2025[[#This Row],[Artikelprijs]] * Q1_2025[[#This Row],[Besteld]],Q1_2025[[#This Row],[Brutobedrag]])</f>
        <v>238.96</v>
      </c>
      <c r="P2868" s="10">
        <f>IF(Q1_2025[[#This Row],[Prijstype]] = "Artikelprijs",Q1_2025[[#This Row],[Brutobedrag 2]]*(100-Q1_2025[[#This Row],[Relatiekorting percentage]])/100,Q1_2025[[#This Row],[Bruto - Rel.korting]])</f>
        <v>203.12</v>
      </c>
    </row>
    <row r="2869" spans="1:16" x14ac:dyDescent="0.3">
      <c r="A2869" t="s">
        <v>343</v>
      </c>
      <c r="B2869">
        <v>5031001</v>
      </c>
      <c r="C2869" t="s">
        <v>412</v>
      </c>
      <c r="D2869">
        <v>4</v>
      </c>
      <c r="E2869" s="10">
        <v>7.44</v>
      </c>
      <c r="F2869" s="10">
        <v>29.76</v>
      </c>
      <c r="G2869" s="10">
        <v>25.3</v>
      </c>
      <c r="H2869">
        <v>15</v>
      </c>
      <c r="I2869" s="10" t="str">
        <f>_xlfn.XLOOKUP(Q1_2025[[#This Row],[Artikelnr]],Artikel_prijzen[Artnr],Artikel_prijzen[Groep],"")</f>
        <v/>
      </c>
      <c r="J2869" s="10" t="str">
        <f>_xlfn.XLOOKUP(Q1_2025[[#This Row],[Artikelnr]],Artikel_prijzen[Artnr],Artikel_prijzen[Prijs 2025],"")</f>
        <v/>
      </c>
      <c r="K2869" s="10" t="str">
        <f>IF(Q1_2025[[#This Row],[Artikelprijs]]&lt;&gt;"",IF(Q1_2025[[#This Row],[Stuksprijs]]=Q1_2025[[#This Row],[Artikelprijs]],"Prijs gelijk","Prijs wijkt af"),"")</f>
        <v/>
      </c>
      <c r="L2869" s="10"/>
      <c r="N2869" s="10">
        <f>IF(Q1_2025[[#This Row],[Prijstype]]="Artikelprijs",Q1_2025[[#This Row],[Artikelprijs]],Q1_2025[[#This Row],[Stuksprijs]])</f>
        <v>7.44</v>
      </c>
      <c r="O2869" s="10">
        <f>IF(Q1_2025[[#This Row],[Prijstype]]="Artikelprijs",Q1_2025[[#This Row],[Artikelprijs]] * Q1_2025[[#This Row],[Besteld]],Q1_2025[[#This Row],[Brutobedrag]])</f>
        <v>29.76</v>
      </c>
      <c r="P2869" s="10">
        <f>IF(Q1_2025[[#This Row],[Prijstype]] = "Artikelprijs",Q1_2025[[#This Row],[Brutobedrag 2]]*(100-Q1_2025[[#This Row],[Relatiekorting percentage]])/100,Q1_2025[[#This Row],[Bruto - Rel.korting]])</f>
        <v>25.3</v>
      </c>
    </row>
    <row r="2870" spans="1:16" x14ac:dyDescent="0.3">
      <c r="A2870" t="s">
        <v>343</v>
      </c>
      <c r="B2870">
        <v>5031013</v>
      </c>
      <c r="C2870" t="s">
        <v>146</v>
      </c>
      <c r="D2870">
        <v>4</v>
      </c>
      <c r="E2870" s="10">
        <v>44.29</v>
      </c>
      <c r="F2870" s="10">
        <v>177.16</v>
      </c>
      <c r="G2870" s="10">
        <v>150.59</v>
      </c>
      <c r="H2870">
        <v>15</v>
      </c>
      <c r="I2870" s="10" t="str">
        <f>_xlfn.XLOOKUP(Q1_2025[[#This Row],[Artikelnr]],Artikel_prijzen[Artnr],Artikel_prijzen[Groep],"")</f>
        <v/>
      </c>
      <c r="J2870" s="10" t="str">
        <f>_xlfn.XLOOKUP(Q1_2025[[#This Row],[Artikelnr]],Artikel_prijzen[Artnr],Artikel_prijzen[Prijs 2025],"")</f>
        <v/>
      </c>
      <c r="K2870" s="10" t="str">
        <f>IF(Q1_2025[[#This Row],[Artikelprijs]]&lt;&gt;"",IF(Q1_2025[[#This Row],[Stuksprijs]]=Q1_2025[[#This Row],[Artikelprijs]],"Prijs gelijk","Prijs wijkt af"),"")</f>
        <v/>
      </c>
      <c r="L2870" s="10"/>
      <c r="N2870" s="10">
        <f>IF(Q1_2025[[#This Row],[Prijstype]]="Artikelprijs",Q1_2025[[#This Row],[Artikelprijs]],Q1_2025[[#This Row],[Stuksprijs]])</f>
        <v>44.29</v>
      </c>
      <c r="O2870" s="10">
        <f>IF(Q1_2025[[#This Row],[Prijstype]]="Artikelprijs",Q1_2025[[#This Row],[Artikelprijs]] * Q1_2025[[#This Row],[Besteld]],Q1_2025[[#This Row],[Brutobedrag]])</f>
        <v>177.16</v>
      </c>
      <c r="P2870" s="10">
        <f>IF(Q1_2025[[#This Row],[Prijstype]] = "Artikelprijs",Q1_2025[[#This Row],[Brutobedrag 2]]*(100-Q1_2025[[#This Row],[Relatiekorting percentage]])/100,Q1_2025[[#This Row],[Bruto - Rel.korting]])</f>
        <v>150.59</v>
      </c>
    </row>
    <row r="2871" spans="1:16" x14ac:dyDescent="0.3">
      <c r="A2871" t="s">
        <v>343</v>
      </c>
      <c r="B2871">
        <v>3002022</v>
      </c>
      <c r="C2871" t="s">
        <v>195</v>
      </c>
      <c r="D2871">
        <v>1</v>
      </c>
      <c r="E2871" s="10">
        <v>76.02</v>
      </c>
      <c r="F2871" s="10">
        <v>76.02</v>
      </c>
      <c r="G2871" s="10">
        <v>53.21</v>
      </c>
      <c r="H2871">
        <v>30</v>
      </c>
      <c r="I2871" s="10" t="str">
        <f>_xlfn.XLOOKUP(Q1_2025[[#This Row],[Artikelnr]],Artikel_prijzen[Artnr],Artikel_prijzen[Groep],"")</f>
        <v/>
      </c>
      <c r="J2871" s="10" t="str">
        <f>_xlfn.XLOOKUP(Q1_2025[[#This Row],[Artikelnr]],Artikel_prijzen[Artnr],Artikel_prijzen[Prijs 2025],"")</f>
        <v/>
      </c>
      <c r="K2871" s="10" t="str">
        <f>IF(Q1_2025[[#This Row],[Artikelprijs]]&lt;&gt;"",IF(Q1_2025[[#This Row],[Stuksprijs]]=Q1_2025[[#This Row],[Artikelprijs]],"Prijs gelijk","Prijs wijkt af"),"")</f>
        <v/>
      </c>
      <c r="L2871" s="10"/>
      <c r="N2871" s="10">
        <f>IF(Q1_2025[[#This Row],[Prijstype]]="Artikelprijs",Q1_2025[[#This Row],[Artikelprijs]],Q1_2025[[#This Row],[Stuksprijs]])</f>
        <v>76.02</v>
      </c>
      <c r="O2871" s="10">
        <f>IF(Q1_2025[[#This Row],[Prijstype]]="Artikelprijs",Q1_2025[[#This Row],[Artikelprijs]] * Q1_2025[[#This Row],[Besteld]],Q1_2025[[#This Row],[Brutobedrag]])</f>
        <v>76.02</v>
      </c>
      <c r="P2871" s="10">
        <f>IF(Q1_2025[[#This Row],[Prijstype]] = "Artikelprijs",Q1_2025[[#This Row],[Brutobedrag 2]]*(100-Q1_2025[[#This Row],[Relatiekorting percentage]])/100,Q1_2025[[#This Row],[Bruto - Rel.korting]])</f>
        <v>53.21</v>
      </c>
    </row>
    <row r="2872" spans="1:16" x14ac:dyDescent="0.3">
      <c r="A2872" t="s">
        <v>343</v>
      </c>
      <c r="B2872">
        <v>3001013</v>
      </c>
      <c r="C2872" t="s">
        <v>325</v>
      </c>
      <c r="D2872">
        <v>3</v>
      </c>
      <c r="E2872" s="10">
        <v>17.89</v>
      </c>
      <c r="F2872" s="10">
        <v>53.67</v>
      </c>
      <c r="G2872" s="10">
        <v>37.57</v>
      </c>
      <c r="H2872">
        <v>30</v>
      </c>
      <c r="I2872" s="10" t="str">
        <f>_xlfn.XLOOKUP(Q1_2025[[#This Row],[Artikelnr]],Artikel_prijzen[Artnr],Artikel_prijzen[Groep],"")</f>
        <v/>
      </c>
      <c r="J2872" s="10" t="str">
        <f>_xlfn.XLOOKUP(Q1_2025[[#This Row],[Artikelnr]],Artikel_prijzen[Artnr],Artikel_prijzen[Prijs 2025],"")</f>
        <v/>
      </c>
      <c r="K2872" s="10" t="str">
        <f>IF(Q1_2025[[#This Row],[Artikelprijs]]&lt;&gt;"",IF(Q1_2025[[#This Row],[Stuksprijs]]=Q1_2025[[#This Row],[Artikelprijs]],"Prijs gelijk","Prijs wijkt af"),"")</f>
        <v/>
      </c>
      <c r="L2872" s="10"/>
      <c r="N2872" s="10">
        <f>IF(Q1_2025[[#This Row],[Prijstype]]="Artikelprijs",Q1_2025[[#This Row],[Artikelprijs]],Q1_2025[[#This Row],[Stuksprijs]])</f>
        <v>17.89</v>
      </c>
      <c r="O2872" s="10">
        <f>IF(Q1_2025[[#This Row],[Prijstype]]="Artikelprijs",Q1_2025[[#This Row],[Artikelprijs]] * Q1_2025[[#This Row],[Besteld]],Q1_2025[[#This Row],[Brutobedrag]])</f>
        <v>53.67</v>
      </c>
      <c r="P2872" s="10">
        <f>IF(Q1_2025[[#This Row],[Prijstype]] = "Artikelprijs",Q1_2025[[#This Row],[Brutobedrag 2]]*(100-Q1_2025[[#This Row],[Relatiekorting percentage]])/100,Q1_2025[[#This Row],[Bruto - Rel.korting]])</f>
        <v>37.57</v>
      </c>
    </row>
    <row r="2873" spans="1:16" x14ac:dyDescent="0.3">
      <c r="A2873" t="s">
        <v>343</v>
      </c>
      <c r="B2873">
        <v>3001044</v>
      </c>
      <c r="C2873" t="s">
        <v>47</v>
      </c>
      <c r="D2873">
        <v>6</v>
      </c>
      <c r="E2873" s="10">
        <v>26.83</v>
      </c>
      <c r="F2873" s="10">
        <v>160.97999999999999</v>
      </c>
      <c r="G2873" s="10">
        <v>112.69</v>
      </c>
      <c r="H2873">
        <v>30</v>
      </c>
      <c r="I2873" s="10" t="str">
        <f>_xlfn.XLOOKUP(Q1_2025[[#This Row],[Artikelnr]],Artikel_prijzen[Artnr],Artikel_prijzen[Groep],"")</f>
        <v/>
      </c>
      <c r="J2873" s="10" t="str">
        <f>_xlfn.XLOOKUP(Q1_2025[[#This Row],[Artikelnr]],Artikel_prijzen[Artnr],Artikel_prijzen[Prijs 2025],"")</f>
        <v/>
      </c>
      <c r="K2873" s="10" t="str">
        <f>IF(Q1_2025[[#This Row],[Artikelprijs]]&lt;&gt;"",IF(Q1_2025[[#This Row],[Stuksprijs]]=Q1_2025[[#This Row],[Artikelprijs]],"Prijs gelijk","Prijs wijkt af"),"")</f>
        <v/>
      </c>
      <c r="L2873" s="10"/>
      <c r="N2873" s="10">
        <f>IF(Q1_2025[[#This Row],[Prijstype]]="Artikelprijs",Q1_2025[[#This Row],[Artikelprijs]],Q1_2025[[#This Row],[Stuksprijs]])</f>
        <v>26.83</v>
      </c>
      <c r="O2873" s="10">
        <f>IF(Q1_2025[[#This Row],[Prijstype]]="Artikelprijs",Q1_2025[[#This Row],[Artikelprijs]] * Q1_2025[[#This Row],[Besteld]],Q1_2025[[#This Row],[Brutobedrag]])</f>
        <v>160.97999999999999</v>
      </c>
      <c r="P2873" s="10">
        <f>IF(Q1_2025[[#This Row],[Prijstype]] = "Artikelprijs",Q1_2025[[#This Row],[Brutobedrag 2]]*(100-Q1_2025[[#This Row],[Relatiekorting percentage]])/100,Q1_2025[[#This Row],[Bruto - Rel.korting]])</f>
        <v>112.69</v>
      </c>
    </row>
    <row r="2874" spans="1:16" x14ac:dyDescent="0.3">
      <c r="A2874" t="s">
        <v>343</v>
      </c>
      <c r="B2874">
        <v>3001044</v>
      </c>
      <c r="C2874" t="s">
        <v>47</v>
      </c>
      <c r="D2874">
        <v>1</v>
      </c>
      <c r="E2874" s="10">
        <v>26.83</v>
      </c>
      <c r="F2874" s="10">
        <v>0</v>
      </c>
      <c r="G2874" s="10">
        <v>0</v>
      </c>
      <c r="H2874">
        <v>30</v>
      </c>
      <c r="I2874" s="10" t="str">
        <f>_xlfn.XLOOKUP(Q1_2025[[#This Row],[Artikelnr]],Artikel_prijzen[Artnr],Artikel_prijzen[Groep],"")</f>
        <v/>
      </c>
      <c r="J2874" s="10" t="str">
        <f>_xlfn.XLOOKUP(Q1_2025[[#This Row],[Artikelnr]],Artikel_prijzen[Artnr],Artikel_prijzen[Prijs 2025],"")</f>
        <v/>
      </c>
      <c r="K2874" s="10" t="str">
        <f>IF(Q1_2025[[#This Row],[Artikelprijs]]&lt;&gt;"",IF(Q1_2025[[#This Row],[Stuksprijs]]=Q1_2025[[#This Row],[Artikelprijs]],"Prijs gelijk","Prijs wijkt af"),"")</f>
        <v/>
      </c>
      <c r="L2874" s="10"/>
      <c r="N2874" s="10">
        <f>IF(Q1_2025[[#This Row],[Prijstype]]="Artikelprijs",Q1_2025[[#This Row],[Artikelprijs]],Q1_2025[[#This Row],[Stuksprijs]])</f>
        <v>26.83</v>
      </c>
      <c r="O2874" s="10">
        <f>IF(Q1_2025[[#This Row],[Prijstype]]="Artikelprijs",Q1_2025[[#This Row],[Artikelprijs]] * Q1_2025[[#This Row],[Besteld]],Q1_2025[[#This Row],[Brutobedrag]])</f>
        <v>0</v>
      </c>
      <c r="P2874" s="10">
        <f>IF(Q1_2025[[#This Row],[Prijstype]] = "Artikelprijs",Q1_2025[[#This Row],[Brutobedrag 2]]*(100-Q1_2025[[#This Row],[Relatiekorting percentage]])/100,Q1_2025[[#This Row],[Bruto - Rel.korting]])</f>
        <v>0</v>
      </c>
    </row>
    <row r="2875" spans="1:16" x14ac:dyDescent="0.3">
      <c r="A2875" t="s">
        <v>343</v>
      </c>
      <c r="B2875">
        <v>1009130</v>
      </c>
      <c r="C2875" t="s">
        <v>250</v>
      </c>
      <c r="D2875">
        <v>1</v>
      </c>
      <c r="E2875" s="10">
        <v>24.73</v>
      </c>
      <c r="F2875" s="10">
        <v>24.73</v>
      </c>
      <c r="G2875" s="10">
        <v>17.309999999999999</v>
      </c>
      <c r="H2875">
        <v>30</v>
      </c>
      <c r="I2875" s="10" t="str">
        <f>_xlfn.XLOOKUP(Q1_2025[[#This Row],[Artikelnr]],Artikel_prijzen[Artnr],Artikel_prijzen[Groep],"")</f>
        <v/>
      </c>
      <c r="J2875" s="10" t="str">
        <f>_xlfn.XLOOKUP(Q1_2025[[#This Row],[Artikelnr]],Artikel_prijzen[Artnr],Artikel_prijzen[Prijs 2025],"")</f>
        <v/>
      </c>
      <c r="K2875" s="10" t="str">
        <f>IF(Q1_2025[[#This Row],[Artikelprijs]]&lt;&gt;"",IF(Q1_2025[[#This Row],[Stuksprijs]]=Q1_2025[[#This Row],[Artikelprijs]],"Prijs gelijk","Prijs wijkt af"),"")</f>
        <v/>
      </c>
      <c r="L2875" s="10"/>
      <c r="N2875" s="10">
        <f>IF(Q1_2025[[#This Row],[Prijstype]]="Artikelprijs",Q1_2025[[#This Row],[Artikelprijs]],Q1_2025[[#This Row],[Stuksprijs]])</f>
        <v>24.73</v>
      </c>
      <c r="O2875" s="10">
        <f>IF(Q1_2025[[#This Row],[Prijstype]]="Artikelprijs",Q1_2025[[#This Row],[Artikelprijs]] * Q1_2025[[#This Row],[Besteld]],Q1_2025[[#This Row],[Brutobedrag]])</f>
        <v>24.73</v>
      </c>
      <c r="P2875" s="10">
        <f>IF(Q1_2025[[#This Row],[Prijstype]] = "Artikelprijs",Q1_2025[[#This Row],[Brutobedrag 2]]*(100-Q1_2025[[#This Row],[Relatiekorting percentage]])/100,Q1_2025[[#This Row],[Bruto - Rel.korting]])</f>
        <v>17.309999999999999</v>
      </c>
    </row>
    <row r="2876" spans="1:16" x14ac:dyDescent="0.3">
      <c r="A2876" t="s">
        <v>343</v>
      </c>
      <c r="B2876">
        <v>1001013</v>
      </c>
      <c r="C2876" t="s">
        <v>53</v>
      </c>
      <c r="D2876">
        <v>8</v>
      </c>
      <c r="E2876" s="10">
        <v>30.77</v>
      </c>
      <c r="F2876" s="10">
        <v>246.16</v>
      </c>
      <c r="G2876" s="10">
        <v>172.31</v>
      </c>
      <c r="H2876">
        <v>30</v>
      </c>
      <c r="I2876" s="10" t="str">
        <f>_xlfn.XLOOKUP(Q1_2025[[#This Row],[Artikelnr]],Artikel_prijzen[Artnr],Artikel_prijzen[Groep],"")</f>
        <v/>
      </c>
      <c r="J2876" s="10" t="str">
        <f>_xlfn.XLOOKUP(Q1_2025[[#This Row],[Artikelnr]],Artikel_prijzen[Artnr],Artikel_prijzen[Prijs 2025],"")</f>
        <v/>
      </c>
      <c r="K2876" s="10" t="str">
        <f>IF(Q1_2025[[#This Row],[Artikelprijs]]&lt;&gt;"",IF(Q1_2025[[#This Row],[Stuksprijs]]=Q1_2025[[#This Row],[Artikelprijs]],"Prijs gelijk","Prijs wijkt af"),"")</f>
        <v/>
      </c>
      <c r="L2876" s="10"/>
      <c r="N2876" s="10">
        <f>IF(Q1_2025[[#This Row],[Prijstype]]="Artikelprijs",Q1_2025[[#This Row],[Artikelprijs]],Q1_2025[[#This Row],[Stuksprijs]])</f>
        <v>30.77</v>
      </c>
      <c r="O2876" s="10">
        <f>IF(Q1_2025[[#This Row],[Prijstype]]="Artikelprijs",Q1_2025[[#This Row],[Artikelprijs]] * Q1_2025[[#This Row],[Besteld]],Q1_2025[[#This Row],[Brutobedrag]])</f>
        <v>246.16</v>
      </c>
      <c r="P2876" s="10">
        <f>IF(Q1_2025[[#This Row],[Prijstype]] = "Artikelprijs",Q1_2025[[#This Row],[Brutobedrag 2]]*(100-Q1_2025[[#This Row],[Relatiekorting percentage]])/100,Q1_2025[[#This Row],[Bruto - Rel.korting]])</f>
        <v>172.31</v>
      </c>
    </row>
    <row r="2877" spans="1:16" x14ac:dyDescent="0.3">
      <c r="A2877" t="s">
        <v>343</v>
      </c>
      <c r="B2877">
        <v>1002020</v>
      </c>
      <c r="C2877" t="s">
        <v>249</v>
      </c>
      <c r="D2877">
        <v>6</v>
      </c>
      <c r="E2877" s="10">
        <v>38.99</v>
      </c>
      <c r="F2877" s="10">
        <v>233.94</v>
      </c>
      <c r="G2877" s="10">
        <v>163.76</v>
      </c>
      <c r="H2877">
        <v>30</v>
      </c>
      <c r="I2877" s="10" t="str">
        <f>_xlfn.XLOOKUP(Q1_2025[[#This Row],[Artikelnr]],Artikel_prijzen[Artnr],Artikel_prijzen[Groep],"")</f>
        <v/>
      </c>
      <c r="J2877" s="10" t="str">
        <f>_xlfn.XLOOKUP(Q1_2025[[#This Row],[Artikelnr]],Artikel_prijzen[Artnr],Artikel_prijzen[Prijs 2025],"")</f>
        <v/>
      </c>
      <c r="K2877" s="10" t="str">
        <f>IF(Q1_2025[[#This Row],[Artikelprijs]]&lt;&gt;"",IF(Q1_2025[[#This Row],[Stuksprijs]]=Q1_2025[[#This Row],[Artikelprijs]],"Prijs gelijk","Prijs wijkt af"),"")</f>
        <v/>
      </c>
      <c r="L2877" s="10"/>
      <c r="N2877" s="10">
        <f>IF(Q1_2025[[#This Row],[Prijstype]]="Artikelprijs",Q1_2025[[#This Row],[Artikelprijs]],Q1_2025[[#This Row],[Stuksprijs]])</f>
        <v>38.99</v>
      </c>
      <c r="O2877" s="10">
        <f>IF(Q1_2025[[#This Row],[Prijstype]]="Artikelprijs",Q1_2025[[#This Row],[Artikelprijs]] * Q1_2025[[#This Row],[Besteld]],Q1_2025[[#This Row],[Brutobedrag]])</f>
        <v>233.94</v>
      </c>
      <c r="P2877" s="10">
        <f>IF(Q1_2025[[#This Row],[Prijstype]] = "Artikelprijs",Q1_2025[[#This Row],[Brutobedrag 2]]*(100-Q1_2025[[#This Row],[Relatiekorting percentage]])/100,Q1_2025[[#This Row],[Bruto - Rel.korting]])</f>
        <v>163.76</v>
      </c>
    </row>
    <row r="2878" spans="1:16" x14ac:dyDescent="0.3">
      <c r="A2878" t="s">
        <v>343</v>
      </c>
      <c r="B2878">
        <v>3001046</v>
      </c>
      <c r="C2878" t="s">
        <v>61</v>
      </c>
      <c r="D2878">
        <v>10</v>
      </c>
      <c r="E2878" s="10">
        <v>3.5</v>
      </c>
      <c r="F2878" s="10">
        <v>0</v>
      </c>
      <c r="G2878" s="10">
        <v>0</v>
      </c>
      <c r="H2878">
        <v>30</v>
      </c>
      <c r="I2878" s="10" t="str">
        <f>_xlfn.XLOOKUP(Q1_2025[[#This Row],[Artikelnr]],Artikel_prijzen[Artnr],Artikel_prijzen[Groep],"")</f>
        <v/>
      </c>
      <c r="J2878" s="10" t="str">
        <f>_xlfn.XLOOKUP(Q1_2025[[#This Row],[Artikelnr]],Artikel_prijzen[Artnr],Artikel_prijzen[Prijs 2025],"")</f>
        <v/>
      </c>
      <c r="K2878" s="10" t="str">
        <f>IF(Q1_2025[[#This Row],[Artikelprijs]]&lt;&gt;"",IF(Q1_2025[[#This Row],[Stuksprijs]]=Q1_2025[[#This Row],[Artikelprijs]],"Prijs gelijk","Prijs wijkt af"),"")</f>
        <v/>
      </c>
      <c r="L2878" s="10"/>
      <c r="N2878" s="10">
        <f>IF(Q1_2025[[#This Row],[Prijstype]]="Artikelprijs",Q1_2025[[#This Row],[Artikelprijs]],Q1_2025[[#This Row],[Stuksprijs]])</f>
        <v>3.5</v>
      </c>
      <c r="O2878" s="10">
        <f>IF(Q1_2025[[#This Row],[Prijstype]]="Artikelprijs",Q1_2025[[#This Row],[Artikelprijs]] * Q1_2025[[#This Row],[Besteld]],Q1_2025[[#This Row],[Brutobedrag]])</f>
        <v>0</v>
      </c>
      <c r="P2878" s="10">
        <f>IF(Q1_2025[[#This Row],[Prijstype]] = "Artikelprijs",Q1_2025[[#This Row],[Brutobedrag 2]]*(100-Q1_2025[[#This Row],[Relatiekorting percentage]])/100,Q1_2025[[#This Row],[Bruto - Rel.korting]])</f>
        <v>0</v>
      </c>
    </row>
    <row r="2879" spans="1:16" x14ac:dyDescent="0.3">
      <c r="A2879" t="s">
        <v>343</v>
      </c>
      <c r="B2879">
        <v>3001035</v>
      </c>
      <c r="C2879" t="s">
        <v>62</v>
      </c>
      <c r="D2879">
        <v>4</v>
      </c>
      <c r="E2879" s="10">
        <v>2</v>
      </c>
      <c r="F2879" s="10">
        <v>0</v>
      </c>
      <c r="G2879" s="10">
        <v>0</v>
      </c>
      <c r="H2879">
        <v>30</v>
      </c>
      <c r="I2879" s="10" t="str">
        <f>_xlfn.XLOOKUP(Q1_2025[[#This Row],[Artikelnr]],Artikel_prijzen[Artnr],Artikel_prijzen[Groep],"")</f>
        <v/>
      </c>
      <c r="J2879" s="10" t="str">
        <f>_xlfn.XLOOKUP(Q1_2025[[#This Row],[Artikelnr]],Artikel_prijzen[Artnr],Artikel_prijzen[Prijs 2025],"")</f>
        <v/>
      </c>
      <c r="K2879" s="10" t="str">
        <f>IF(Q1_2025[[#This Row],[Artikelprijs]]&lt;&gt;"",IF(Q1_2025[[#This Row],[Stuksprijs]]=Q1_2025[[#This Row],[Artikelprijs]],"Prijs gelijk","Prijs wijkt af"),"")</f>
        <v/>
      </c>
      <c r="L2879" s="10"/>
      <c r="N2879" s="10">
        <f>IF(Q1_2025[[#This Row],[Prijstype]]="Artikelprijs",Q1_2025[[#This Row],[Artikelprijs]],Q1_2025[[#This Row],[Stuksprijs]])</f>
        <v>2</v>
      </c>
      <c r="O2879" s="10">
        <f>IF(Q1_2025[[#This Row],[Prijstype]]="Artikelprijs",Q1_2025[[#This Row],[Artikelprijs]] * Q1_2025[[#This Row],[Besteld]],Q1_2025[[#This Row],[Brutobedrag]])</f>
        <v>0</v>
      </c>
      <c r="P2879" s="10">
        <f>IF(Q1_2025[[#This Row],[Prijstype]] = "Artikelprijs",Q1_2025[[#This Row],[Brutobedrag 2]]*(100-Q1_2025[[#This Row],[Relatiekorting percentage]])/100,Q1_2025[[#This Row],[Bruto - Rel.korting]])</f>
        <v>0</v>
      </c>
    </row>
    <row r="2880" spans="1:16" x14ac:dyDescent="0.3">
      <c r="A2880" t="s">
        <v>343</v>
      </c>
      <c r="B2880">
        <v>3001036</v>
      </c>
      <c r="C2880" t="s">
        <v>63</v>
      </c>
      <c r="D2880">
        <v>5</v>
      </c>
      <c r="E2880" s="10">
        <v>3</v>
      </c>
      <c r="F2880" s="10">
        <v>0</v>
      </c>
      <c r="G2880" s="10">
        <v>0</v>
      </c>
      <c r="H2880">
        <v>30</v>
      </c>
      <c r="I2880" s="10" t="str">
        <f>_xlfn.XLOOKUP(Q1_2025[[#This Row],[Artikelnr]],Artikel_prijzen[Artnr],Artikel_prijzen[Groep],"")</f>
        <v/>
      </c>
      <c r="J2880" s="10" t="str">
        <f>_xlfn.XLOOKUP(Q1_2025[[#This Row],[Artikelnr]],Artikel_prijzen[Artnr],Artikel_prijzen[Prijs 2025],"")</f>
        <v/>
      </c>
      <c r="K2880" s="10" t="str">
        <f>IF(Q1_2025[[#This Row],[Artikelprijs]]&lt;&gt;"",IF(Q1_2025[[#This Row],[Stuksprijs]]=Q1_2025[[#This Row],[Artikelprijs]],"Prijs gelijk","Prijs wijkt af"),"")</f>
        <v/>
      </c>
      <c r="L2880" s="10"/>
      <c r="N2880" s="10">
        <f>IF(Q1_2025[[#This Row],[Prijstype]]="Artikelprijs",Q1_2025[[#This Row],[Artikelprijs]],Q1_2025[[#This Row],[Stuksprijs]])</f>
        <v>3</v>
      </c>
      <c r="O2880" s="10">
        <f>IF(Q1_2025[[#This Row],[Prijstype]]="Artikelprijs",Q1_2025[[#This Row],[Artikelprijs]] * Q1_2025[[#This Row],[Besteld]],Q1_2025[[#This Row],[Brutobedrag]])</f>
        <v>0</v>
      </c>
      <c r="P2880" s="10">
        <f>IF(Q1_2025[[#This Row],[Prijstype]] = "Artikelprijs",Q1_2025[[#This Row],[Brutobedrag 2]]*(100-Q1_2025[[#This Row],[Relatiekorting percentage]])/100,Q1_2025[[#This Row],[Bruto - Rel.korting]])</f>
        <v>0</v>
      </c>
    </row>
    <row r="2881" spans="1:16" x14ac:dyDescent="0.3">
      <c r="A2881" t="s">
        <v>343</v>
      </c>
      <c r="B2881">
        <v>3001037</v>
      </c>
      <c r="C2881" t="s">
        <v>64</v>
      </c>
      <c r="D2881">
        <v>5</v>
      </c>
      <c r="E2881" s="10">
        <v>4</v>
      </c>
      <c r="F2881" s="10">
        <v>0</v>
      </c>
      <c r="G2881" s="10">
        <v>0</v>
      </c>
      <c r="H2881">
        <v>30</v>
      </c>
      <c r="I2881" s="10" t="str">
        <f>_xlfn.XLOOKUP(Q1_2025[[#This Row],[Artikelnr]],Artikel_prijzen[Artnr],Artikel_prijzen[Groep],"")</f>
        <v/>
      </c>
      <c r="J2881" s="10" t="str">
        <f>_xlfn.XLOOKUP(Q1_2025[[#This Row],[Artikelnr]],Artikel_prijzen[Artnr],Artikel_prijzen[Prijs 2025],"")</f>
        <v/>
      </c>
      <c r="K2881" s="10" t="str">
        <f>IF(Q1_2025[[#This Row],[Artikelprijs]]&lt;&gt;"",IF(Q1_2025[[#This Row],[Stuksprijs]]=Q1_2025[[#This Row],[Artikelprijs]],"Prijs gelijk","Prijs wijkt af"),"")</f>
        <v/>
      </c>
      <c r="L2881" s="10"/>
      <c r="N2881" s="10">
        <f>IF(Q1_2025[[#This Row],[Prijstype]]="Artikelprijs",Q1_2025[[#This Row],[Artikelprijs]],Q1_2025[[#This Row],[Stuksprijs]])</f>
        <v>4</v>
      </c>
      <c r="O2881" s="10">
        <f>IF(Q1_2025[[#This Row],[Prijstype]]="Artikelprijs",Q1_2025[[#This Row],[Artikelprijs]] * Q1_2025[[#This Row],[Besteld]],Q1_2025[[#This Row],[Brutobedrag]])</f>
        <v>0</v>
      </c>
      <c r="P2881" s="10">
        <f>IF(Q1_2025[[#This Row],[Prijstype]] = "Artikelprijs",Q1_2025[[#This Row],[Brutobedrag 2]]*(100-Q1_2025[[#This Row],[Relatiekorting percentage]])/100,Q1_2025[[#This Row],[Bruto - Rel.korting]])</f>
        <v>0</v>
      </c>
    </row>
    <row r="2882" spans="1:16" x14ac:dyDescent="0.3">
      <c r="A2882" t="s">
        <v>343</v>
      </c>
      <c r="B2882">
        <v>3001038</v>
      </c>
      <c r="C2882" t="s">
        <v>65</v>
      </c>
      <c r="D2882">
        <v>4</v>
      </c>
      <c r="E2882" s="10">
        <v>6</v>
      </c>
      <c r="F2882" s="10">
        <v>0</v>
      </c>
      <c r="G2882" s="10">
        <v>0</v>
      </c>
      <c r="H2882">
        <v>30</v>
      </c>
      <c r="I2882" s="10" t="str">
        <f>_xlfn.XLOOKUP(Q1_2025[[#This Row],[Artikelnr]],Artikel_prijzen[Artnr],Artikel_prijzen[Groep],"")</f>
        <v/>
      </c>
      <c r="J2882" s="10" t="str">
        <f>_xlfn.XLOOKUP(Q1_2025[[#This Row],[Artikelnr]],Artikel_prijzen[Artnr],Artikel_prijzen[Prijs 2025],"")</f>
        <v/>
      </c>
      <c r="K2882" s="10" t="str">
        <f>IF(Q1_2025[[#This Row],[Artikelprijs]]&lt;&gt;"",IF(Q1_2025[[#This Row],[Stuksprijs]]=Q1_2025[[#This Row],[Artikelprijs]],"Prijs gelijk","Prijs wijkt af"),"")</f>
        <v/>
      </c>
      <c r="L2882" s="10"/>
      <c r="N2882" s="10">
        <f>IF(Q1_2025[[#This Row],[Prijstype]]="Artikelprijs",Q1_2025[[#This Row],[Artikelprijs]],Q1_2025[[#This Row],[Stuksprijs]])</f>
        <v>6</v>
      </c>
      <c r="O2882" s="10">
        <f>IF(Q1_2025[[#This Row],[Prijstype]]="Artikelprijs",Q1_2025[[#This Row],[Artikelprijs]] * Q1_2025[[#This Row],[Besteld]],Q1_2025[[#This Row],[Brutobedrag]])</f>
        <v>0</v>
      </c>
      <c r="P2882" s="10">
        <f>IF(Q1_2025[[#This Row],[Prijstype]] = "Artikelprijs",Q1_2025[[#This Row],[Brutobedrag 2]]*(100-Q1_2025[[#This Row],[Relatiekorting percentage]])/100,Q1_2025[[#This Row],[Bruto - Rel.korting]])</f>
        <v>0</v>
      </c>
    </row>
    <row r="2883" spans="1:16" x14ac:dyDescent="0.3">
      <c r="A2883" t="s">
        <v>343</v>
      </c>
      <c r="B2883">
        <v>3001039</v>
      </c>
      <c r="C2883" t="s">
        <v>66</v>
      </c>
      <c r="D2883">
        <v>1</v>
      </c>
      <c r="E2883" s="10">
        <v>7</v>
      </c>
      <c r="F2883" s="10">
        <v>0</v>
      </c>
      <c r="G2883" s="10">
        <v>0</v>
      </c>
      <c r="H2883">
        <v>30</v>
      </c>
      <c r="I2883" s="10" t="str">
        <f>_xlfn.XLOOKUP(Q1_2025[[#This Row],[Artikelnr]],Artikel_prijzen[Artnr],Artikel_prijzen[Groep],"")</f>
        <v/>
      </c>
      <c r="J2883" s="10" t="str">
        <f>_xlfn.XLOOKUP(Q1_2025[[#This Row],[Artikelnr]],Artikel_prijzen[Artnr],Artikel_prijzen[Prijs 2025],"")</f>
        <v/>
      </c>
      <c r="K2883" s="10" t="str">
        <f>IF(Q1_2025[[#This Row],[Artikelprijs]]&lt;&gt;"",IF(Q1_2025[[#This Row],[Stuksprijs]]=Q1_2025[[#This Row],[Artikelprijs]],"Prijs gelijk","Prijs wijkt af"),"")</f>
        <v/>
      </c>
      <c r="L2883" s="10"/>
      <c r="N2883" s="10">
        <f>IF(Q1_2025[[#This Row],[Prijstype]]="Artikelprijs",Q1_2025[[#This Row],[Artikelprijs]],Q1_2025[[#This Row],[Stuksprijs]])</f>
        <v>7</v>
      </c>
      <c r="O2883" s="10">
        <f>IF(Q1_2025[[#This Row],[Prijstype]]="Artikelprijs",Q1_2025[[#This Row],[Artikelprijs]] * Q1_2025[[#This Row],[Besteld]],Q1_2025[[#This Row],[Brutobedrag]])</f>
        <v>0</v>
      </c>
      <c r="P2883" s="10">
        <f>IF(Q1_2025[[#This Row],[Prijstype]] = "Artikelprijs",Q1_2025[[#This Row],[Brutobedrag 2]]*(100-Q1_2025[[#This Row],[Relatiekorting percentage]])/100,Q1_2025[[#This Row],[Bruto - Rel.korting]])</f>
        <v>0</v>
      </c>
    </row>
    <row r="2884" spans="1:16" x14ac:dyDescent="0.3">
      <c r="A2884" t="s">
        <v>343</v>
      </c>
      <c r="B2884">
        <v>3001040</v>
      </c>
      <c r="C2884" t="s">
        <v>67</v>
      </c>
      <c r="D2884">
        <v>4</v>
      </c>
      <c r="E2884" s="10">
        <v>8</v>
      </c>
      <c r="F2884" s="10">
        <v>0</v>
      </c>
      <c r="G2884" s="10">
        <v>0</v>
      </c>
      <c r="H2884">
        <v>30</v>
      </c>
      <c r="I2884" s="10" t="str">
        <f>_xlfn.XLOOKUP(Q1_2025[[#This Row],[Artikelnr]],Artikel_prijzen[Artnr],Artikel_prijzen[Groep],"")</f>
        <v/>
      </c>
      <c r="J2884" s="10" t="str">
        <f>_xlfn.XLOOKUP(Q1_2025[[#This Row],[Artikelnr]],Artikel_prijzen[Artnr],Artikel_prijzen[Prijs 2025],"")</f>
        <v/>
      </c>
      <c r="K2884" s="10" t="str">
        <f>IF(Q1_2025[[#This Row],[Artikelprijs]]&lt;&gt;"",IF(Q1_2025[[#This Row],[Stuksprijs]]=Q1_2025[[#This Row],[Artikelprijs]],"Prijs gelijk","Prijs wijkt af"),"")</f>
        <v/>
      </c>
      <c r="L2884" s="10"/>
      <c r="N2884" s="10">
        <f>IF(Q1_2025[[#This Row],[Prijstype]]="Artikelprijs",Q1_2025[[#This Row],[Artikelprijs]],Q1_2025[[#This Row],[Stuksprijs]])</f>
        <v>8</v>
      </c>
      <c r="O2884" s="10">
        <f>IF(Q1_2025[[#This Row],[Prijstype]]="Artikelprijs",Q1_2025[[#This Row],[Artikelprijs]] * Q1_2025[[#This Row],[Besteld]],Q1_2025[[#This Row],[Brutobedrag]])</f>
        <v>0</v>
      </c>
      <c r="P2884" s="10">
        <f>IF(Q1_2025[[#This Row],[Prijstype]] = "Artikelprijs",Q1_2025[[#This Row],[Brutobedrag 2]]*(100-Q1_2025[[#This Row],[Relatiekorting percentage]])/100,Q1_2025[[#This Row],[Bruto - Rel.korting]])</f>
        <v>0</v>
      </c>
    </row>
    <row r="2885" spans="1:16" x14ac:dyDescent="0.3">
      <c r="A2885" t="s">
        <v>343</v>
      </c>
      <c r="B2885">
        <v>3001045</v>
      </c>
      <c r="C2885" t="s">
        <v>71</v>
      </c>
      <c r="D2885">
        <v>1</v>
      </c>
      <c r="E2885" s="10">
        <v>5</v>
      </c>
      <c r="F2885" s="10">
        <v>0</v>
      </c>
      <c r="G2885" s="10">
        <v>0</v>
      </c>
      <c r="H2885">
        <v>30</v>
      </c>
      <c r="I2885" s="10" t="str">
        <f>_xlfn.XLOOKUP(Q1_2025[[#This Row],[Artikelnr]],Artikel_prijzen[Artnr],Artikel_prijzen[Groep],"")</f>
        <v/>
      </c>
      <c r="J2885" s="10" t="str">
        <f>_xlfn.XLOOKUP(Q1_2025[[#This Row],[Artikelnr]],Artikel_prijzen[Artnr],Artikel_prijzen[Prijs 2025],"")</f>
        <v/>
      </c>
      <c r="K2885" s="10" t="str">
        <f>IF(Q1_2025[[#This Row],[Artikelprijs]]&lt;&gt;"",IF(Q1_2025[[#This Row],[Stuksprijs]]=Q1_2025[[#This Row],[Artikelprijs]],"Prijs gelijk","Prijs wijkt af"),"")</f>
        <v/>
      </c>
      <c r="L2885" s="10"/>
      <c r="N2885" s="10">
        <f>IF(Q1_2025[[#This Row],[Prijstype]]="Artikelprijs",Q1_2025[[#This Row],[Artikelprijs]],Q1_2025[[#This Row],[Stuksprijs]])</f>
        <v>5</v>
      </c>
      <c r="O2885" s="10">
        <f>IF(Q1_2025[[#This Row],[Prijstype]]="Artikelprijs",Q1_2025[[#This Row],[Artikelprijs]] * Q1_2025[[#This Row],[Besteld]],Q1_2025[[#This Row],[Brutobedrag]])</f>
        <v>0</v>
      </c>
      <c r="P2885" s="10">
        <f>IF(Q1_2025[[#This Row],[Prijstype]] = "Artikelprijs",Q1_2025[[#This Row],[Brutobedrag 2]]*(100-Q1_2025[[#This Row],[Relatiekorting percentage]])/100,Q1_2025[[#This Row],[Bruto - Rel.korting]])</f>
        <v>0</v>
      </c>
    </row>
    <row r="2886" spans="1:16" x14ac:dyDescent="0.3">
      <c r="A2886" t="s">
        <v>343</v>
      </c>
      <c r="B2886">
        <v>2001093</v>
      </c>
      <c r="C2886" t="s">
        <v>413</v>
      </c>
      <c r="D2886">
        <v>2</v>
      </c>
      <c r="E2886" s="10">
        <v>40</v>
      </c>
      <c r="F2886" s="10">
        <v>80</v>
      </c>
      <c r="G2886" s="10">
        <v>56</v>
      </c>
      <c r="H2886">
        <v>30</v>
      </c>
      <c r="I2886" s="10" t="str">
        <f>_xlfn.XLOOKUP(Q1_2025[[#This Row],[Artikelnr]],Artikel_prijzen[Artnr],Artikel_prijzen[Groep],"")</f>
        <v/>
      </c>
      <c r="J2886" s="10" t="str">
        <f>_xlfn.XLOOKUP(Q1_2025[[#This Row],[Artikelnr]],Artikel_prijzen[Artnr],Artikel_prijzen[Prijs 2025],"")</f>
        <v/>
      </c>
      <c r="K2886" s="10" t="str">
        <f>IF(Q1_2025[[#This Row],[Artikelprijs]]&lt;&gt;"",IF(Q1_2025[[#This Row],[Stuksprijs]]=Q1_2025[[#This Row],[Artikelprijs]],"Prijs gelijk","Prijs wijkt af"),"")</f>
        <v/>
      </c>
      <c r="L2886" s="10"/>
      <c r="N2886" s="10">
        <f>IF(Q1_2025[[#This Row],[Prijstype]]="Artikelprijs",Q1_2025[[#This Row],[Artikelprijs]],Q1_2025[[#This Row],[Stuksprijs]])</f>
        <v>40</v>
      </c>
      <c r="O2886" s="10">
        <f>IF(Q1_2025[[#This Row],[Prijstype]]="Artikelprijs",Q1_2025[[#This Row],[Artikelprijs]] * Q1_2025[[#This Row],[Besteld]],Q1_2025[[#This Row],[Brutobedrag]])</f>
        <v>80</v>
      </c>
      <c r="P2886" s="10">
        <f>IF(Q1_2025[[#This Row],[Prijstype]] = "Artikelprijs",Q1_2025[[#This Row],[Brutobedrag 2]]*(100-Q1_2025[[#This Row],[Relatiekorting percentage]])/100,Q1_2025[[#This Row],[Bruto - Rel.korting]])</f>
        <v>56</v>
      </c>
    </row>
    <row r="2887" spans="1:16" x14ac:dyDescent="0.3">
      <c r="A2887" t="s">
        <v>343</v>
      </c>
      <c r="B2887">
        <v>2001093</v>
      </c>
      <c r="C2887" t="s">
        <v>413</v>
      </c>
      <c r="D2887">
        <v>2</v>
      </c>
      <c r="E2887" s="10">
        <v>40</v>
      </c>
      <c r="F2887" s="10">
        <v>80</v>
      </c>
      <c r="G2887" s="10">
        <v>56</v>
      </c>
      <c r="H2887">
        <v>30</v>
      </c>
      <c r="I2887" s="10" t="str">
        <f>_xlfn.XLOOKUP(Q1_2025[[#This Row],[Artikelnr]],Artikel_prijzen[Artnr],Artikel_prijzen[Groep],"")</f>
        <v/>
      </c>
      <c r="J2887" s="10" t="str">
        <f>_xlfn.XLOOKUP(Q1_2025[[#This Row],[Artikelnr]],Artikel_prijzen[Artnr],Artikel_prijzen[Prijs 2025],"")</f>
        <v/>
      </c>
      <c r="K2887" s="10" t="str">
        <f>IF(Q1_2025[[#This Row],[Artikelprijs]]&lt;&gt;"",IF(Q1_2025[[#This Row],[Stuksprijs]]=Q1_2025[[#This Row],[Artikelprijs]],"Prijs gelijk","Prijs wijkt af"),"")</f>
        <v/>
      </c>
      <c r="L2887" s="10"/>
      <c r="N2887" s="10">
        <f>IF(Q1_2025[[#This Row],[Prijstype]]="Artikelprijs",Q1_2025[[#This Row],[Artikelprijs]],Q1_2025[[#This Row],[Stuksprijs]])</f>
        <v>40</v>
      </c>
      <c r="O2887" s="10">
        <f>IF(Q1_2025[[#This Row],[Prijstype]]="Artikelprijs",Q1_2025[[#This Row],[Artikelprijs]] * Q1_2025[[#This Row],[Besteld]],Q1_2025[[#This Row],[Brutobedrag]])</f>
        <v>80</v>
      </c>
      <c r="P2887" s="10">
        <f>IF(Q1_2025[[#This Row],[Prijstype]] = "Artikelprijs",Q1_2025[[#This Row],[Brutobedrag 2]]*(100-Q1_2025[[#This Row],[Relatiekorting percentage]])/100,Q1_2025[[#This Row],[Bruto - Rel.korting]])</f>
        <v>56</v>
      </c>
    </row>
    <row r="2888" spans="1:16" x14ac:dyDescent="0.3">
      <c r="A2888" t="s">
        <v>343</v>
      </c>
      <c r="B2888">
        <v>2001006</v>
      </c>
      <c r="C2888" t="s">
        <v>414</v>
      </c>
      <c r="D2888">
        <v>2</v>
      </c>
      <c r="E2888" s="10">
        <v>20</v>
      </c>
      <c r="F2888" s="10">
        <v>40</v>
      </c>
      <c r="G2888" s="10">
        <v>28</v>
      </c>
      <c r="H2888">
        <v>30</v>
      </c>
      <c r="I2888" s="10" t="str">
        <f>_xlfn.XLOOKUP(Q1_2025[[#This Row],[Artikelnr]],Artikel_prijzen[Artnr],Artikel_prijzen[Groep],"")</f>
        <v/>
      </c>
      <c r="J2888" s="10" t="str">
        <f>_xlfn.XLOOKUP(Q1_2025[[#This Row],[Artikelnr]],Artikel_prijzen[Artnr],Artikel_prijzen[Prijs 2025],"")</f>
        <v/>
      </c>
      <c r="K2888" s="10" t="str">
        <f>IF(Q1_2025[[#This Row],[Artikelprijs]]&lt;&gt;"",IF(Q1_2025[[#This Row],[Stuksprijs]]=Q1_2025[[#This Row],[Artikelprijs]],"Prijs gelijk","Prijs wijkt af"),"")</f>
        <v/>
      </c>
      <c r="L2888" s="10"/>
      <c r="N2888" s="10">
        <f>IF(Q1_2025[[#This Row],[Prijstype]]="Artikelprijs",Q1_2025[[#This Row],[Artikelprijs]],Q1_2025[[#This Row],[Stuksprijs]])</f>
        <v>20</v>
      </c>
      <c r="O2888" s="10">
        <f>IF(Q1_2025[[#This Row],[Prijstype]]="Artikelprijs",Q1_2025[[#This Row],[Artikelprijs]] * Q1_2025[[#This Row],[Besteld]],Q1_2025[[#This Row],[Brutobedrag]])</f>
        <v>40</v>
      </c>
      <c r="P2888" s="10">
        <f>IF(Q1_2025[[#This Row],[Prijstype]] = "Artikelprijs",Q1_2025[[#This Row],[Brutobedrag 2]]*(100-Q1_2025[[#This Row],[Relatiekorting percentage]])/100,Q1_2025[[#This Row],[Bruto - Rel.korting]])</f>
        <v>28</v>
      </c>
    </row>
    <row r="2889" spans="1:16" x14ac:dyDescent="0.3">
      <c r="A2889" t="s">
        <v>343</v>
      </c>
      <c r="B2889">
        <v>2001003</v>
      </c>
      <c r="C2889" t="s">
        <v>415</v>
      </c>
      <c r="D2889">
        <v>2</v>
      </c>
      <c r="E2889" s="10">
        <v>22</v>
      </c>
      <c r="F2889" s="10">
        <v>44</v>
      </c>
      <c r="G2889" s="10">
        <v>30.8</v>
      </c>
      <c r="H2889">
        <v>30</v>
      </c>
      <c r="I2889" s="10" t="str">
        <f>_xlfn.XLOOKUP(Q1_2025[[#This Row],[Artikelnr]],Artikel_prijzen[Artnr],Artikel_prijzen[Groep],"")</f>
        <v/>
      </c>
      <c r="J2889" s="10" t="str">
        <f>_xlfn.XLOOKUP(Q1_2025[[#This Row],[Artikelnr]],Artikel_prijzen[Artnr],Artikel_prijzen[Prijs 2025],"")</f>
        <v/>
      </c>
      <c r="K2889" s="10" t="str">
        <f>IF(Q1_2025[[#This Row],[Artikelprijs]]&lt;&gt;"",IF(Q1_2025[[#This Row],[Stuksprijs]]=Q1_2025[[#This Row],[Artikelprijs]],"Prijs gelijk","Prijs wijkt af"),"")</f>
        <v/>
      </c>
      <c r="L2889" s="10"/>
      <c r="N2889" s="10">
        <f>IF(Q1_2025[[#This Row],[Prijstype]]="Artikelprijs",Q1_2025[[#This Row],[Artikelprijs]],Q1_2025[[#This Row],[Stuksprijs]])</f>
        <v>22</v>
      </c>
      <c r="O2889" s="10">
        <f>IF(Q1_2025[[#This Row],[Prijstype]]="Artikelprijs",Q1_2025[[#This Row],[Artikelprijs]] * Q1_2025[[#This Row],[Besteld]],Q1_2025[[#This Row],[Brutobedrag]])</f>
        <v>44</v>
      </c>
      <c r="P2889" s="10">
        <f>IF(Q1_2025[[#This Row],[Prijstype]] = "Artikelprijs",Q1_2025[[#This Row],[Brutobedrag 2]]*(100-Q1_2025[[#This Row],[Relatiekorting percentage]])/100,Q1_2025[[#This Row],[Bruto - Rel.korting]])</f>
        <v>30.8</v>
      </c>
    </row>
    <row r="2890" spans="1:16" x14ac:dyDescent="0.3">
      <c r="A2890" t="s">
        <v>343</v>
      </c>
      <c r="B2890">
        <v>2001013</v>
      </c>
      <c r="C2890" t="s">
        <v>416</v>
      </c>
      <c r="D2890">
        <v>4</v>
      </c>
      <c r="E2890" s="10">
        <v>37</v>
      </c>
      <c r="F2890" s="10">
        <v>148</v>
      </c>
      <c r="G2890" s="10">
        <v>103.6</v>
      </c>
      <c r="H2890">
        <v>30</v>
      </c>
      <c r="I2890" s="10" t="str">
        <f>_xlfn.XLOOKUP(Q1_2025[[#This Row],[Artikelnr]],Artikel_prijzen[Artnr],Artikel_prijzen[Groep],"")</f>
        <v/>
      </c>
      <c r="J2890" s="10" t="str">
        <f>_xlfn.XLOOKUP(Q1_2025[[#This Row],[Artikelnr]],Artikel_prijzen[Artnr],Artikel_prijzen[Prijs 2025],"")</f>
        <v/>
      </c>
      <c r="K2890" s="10" t="str">
        <f>IF(Q1_2025[[#This Row],[Artikelprijs]]&lt;&gt;"",IF(Q1_2025[[#This Row],[Stuksprijs]]=Q1_2025[[#This Row],[Artikelprijs]],"Prijs gelijk","Prijs wijkt af"),"")</f>
        <v/>
      </c>
      <c r="L2890" s="10"/>
      <c r="N2890" s="10">
        <f>IF(Q1_2025[[#This Row],[Prijstype]]="Artikelprijs",Q1_2025[[#This Row],[Artikelprijs]],Q1_2025[[#This Row],[Stuksprijs]])</f>
        <v>37</v>
      </c>
      <c r="O2890" s="10">
        <f>IF(Q1_2025[[#This Row],[Prijstype]]="Artikelprijs",Q1_2025[[#This Row],[Artikelprijs]] * Q1_2025[[#This Row],[Besteld]],Q1_2025[[#This Row],[Brutobedrag]])</f>
        <v>148</v>
      </c>
      <c r="P2890" s="10">
        <f>IF(Q1_2025[[#This Row],[Prijstype]] = "Artikelprijs",Q1_2025[[#This Row],[Brutobedrag 2]]*(100-Q1_2025[[#This Row],[Relatiekorting percentage]])/100,Q1_2025[[#This Row],[Bruto - Rel.korting]])</f>
        <v>103.6</v>
      </c>
    </row>
    <row r="2891" spans="1:16" x14ac:dyDescent="0.3">
      <c r="A2891" t="s">
        <v>343</v>
      </c>
      <c r="B2891">
        <v>2004051</v>
      </c>
      <c r="C2891" t="s">
        <v>255</v>
      </c>
      <c r="D2891">
        <v>4</v>
      </c>
      <c r="E2891" s="10">
        <v>16.54</v>
      </c>
      <c r="F2891" s="10">
        <v>66.16</v>
      </c>
      <c r="G2891" s="10">
        <v>46.31</v>
      </c>
      <c r="H2891">
        <v>30</v>
      </c>
      <c r="I2891" s="10" t="str">
        <f>_xlfn.XLOOKUP(Q1_2025[[#This Row],[Artikelnr]],Artikel_prijzen[Artnr],Artikel_prijzen[Groep],"")</f>
        <v/>
      </c>
      <c r="J2891" s="10" t="str">
        <f>_xlfn.XLOOKUP(Q1_2025[[#This Row],[Artikelnr]],Artikel_prijzen[Artnr],Artikel_prijzen[Prijs 2025],"")</f>
        <v/>
      </c>
      <c r="K2891" s="10" t="str">
        <f>IF(Q1_2025[[#This Row],[Artikelprijs]]&lt;&gt;"",IF(Q1_2025[[#This Row],[Stuksprijs]]=Q1_2025[[#This Row],[Artikelprijs]],"Prijs gelijk","Prijs wijkt af"),"")</f>
        <v/>
      </c>
      <c r="L2891" s="10"/>
      <c r="N2891" s="10">
        <f>IF(Q1_2025[[#This Row],[Prijstype]]="Artikelprijs",Q1_2025[[#This Row],[Artikelprijs]],Q1_2025[[#This Row],[Stuksprijs]])</f>
        <v>16.54</v>
      </c>
      <c r="O2891" s="10">
        <f>IF(Q1_2025[[#This Row],[Prijstype]]="Artikelprijs",Q1_2025[[#This Row],[Artikelprijs]] * Q1_2025[[#This Row],[Besteld]],Q1_2025[[#This Row],[Brutobedrag]])</f>
        <v>66.16</v>
      </c>
      <c r="P2891" s="10">
        <f>IF(Q1_2025[[#This Row],[Prijstype]] = "Artikelprijs",Q1_2025[[#This Row],[Brutobedrag 2]]*(100-Q1_2025[[#This Row],[Relatiekorting percentage]])/100,Q1_2025[[#This Row],[Bruto - Rel.korting]])</f>
        <v>46.31</v>
      </c>
    </row>
    <row r="2892" spans="1:16" x14ac:dyDescent="0.3">
      <c r="A2892" t="s">
        <v>343</v>
      </c>
      <c r="B2892">
        <v>2004017</v>
      </c>
      <c r="C2892" t="s">
        <v>135</v>
      </c>
      <c r="D2892">
        <v>4</v>
      </c>
      <c r="E2892" s="10">
        <v>5.25</v>
      </c>
      <c r="F2892" s="10">
        <v>0</v>
      </c>
      <c r="G2892" s="10">
        <v>0</v>
      </c>
      <c r="H2892">
        <v>30</v>
      </c>
      <c r="I2892" s="10" t="str">
        <f>_xlfn.XLOOKUP(Q1_2025[[#This Row],[Artikelnr]],Artikel_prijzen[Artnr],Artikel_prijzen[Groep],"")</f>
        <v/>
      </c>
      <c r="J2892" s="10" t="str">
        <f>_xlfn.XLOOKUP(Q1_2025[[#This Row],[Artikelnr]],Artikel_prijzen[Artnr],Artikel_prijzen[Prijs 2025],"")</f>
        <v/>
      </c>
      <c r="K2892" s="10" t="str">
        <f>IF(Q1_2025[[#This Row],[Artikelprijs]]&lt;&gt;"",IF(Q1_2025[[#This Row],[Stuksprijs]]=Q1_2025[[#This Row],[Artikelprijs]],"Prijs gelijk","Prijs wijkt af"),"")</f>
        <v/>
      </c>
      <c r="L2892" s="10"/>
      <c r="N2892" s="10">
        <f>IF(Q1_2025[[#This Row],[Prijstype]]="Artikelprijs",Q1_2025[[#This Row],[Artikelprijs]],Q1_2025[[#This Row],[Stuksprijs]])</f>
        <v>5.25</v>
      </c>
      <c r="O2892" s="10">
        <f>IF(Q1_2025[[#This Row],[Prijstype]]="Artikelprijs",Q1_2025[[#This Row],[Artikelprijs]] * Q1_2025[[#This Row],[Besteld]],Q1_2025[[#This Row],[Brutobedrag]])</f>
        <v>0</v>
      </c>
      <c r="P2892" s="10">
        <f>IF(Q1_2025[[#This Row],[Prijstype]] = "Artikelprijs",Q1_2025[[#This Row],[Brutobedrag 2]]*(100-Q1_2025[[#This Row],[Relatiekorting percentage]])/100,Q1_2025[[#This Row],[Bruto - Rel.korting]])</f>
        <v>0</v>
      </c>
    </row>
    <row r="2893" spans="1:16" x14ac:dyDescent="0.3">
      <c r="A2893" t="s">
        <v>343</v>
      </c>
      <c r="B2893">
        <v>1007057</v>
      </c>
      <c r="C2893" t="s">
        <v>340</v>
      </c>
      <c r="D2893">
        <v>4</v>
      </c>
      <c r="E2893" s="10">
        <v>78</v>
      </c>
      <c r="F2893" s="10">
        <v>312</v>
      </c>
      <c r="G2893" s="10">
        <v>218.4</v>
      </c>
      <c r="H2893">
        <v>30</v>
      </c>
      <c r="I2893" s="10" t="str">
        <f>_xlfn.XLOOKUP(Q1_2025[[#This Row],[Artikelnr]],Artikel_prijzen[Artnr],Artikel_prijzen[Groep],"")</f>
        <v/>
      </c>
      <c r="J2893" s="10" t="str">
        <f>_xlfn.XLOOKUP(Q1_2025[[#This Row],[Artikelnr]],Artikel_prijzen[Artnr],Artikel_prijzen[Prijs 2025],"")</f>
        <v/>
      </c>
      <c r="K2893" s="10" t="str">
        <f>IF(Q1_2025[[#This Row],[Artikelprijs]]&lt;&gt;"",IF(Q1_2025[[#This Row],[Stuksprijs]]=Q1_2025[[#This Row],[Artikelprijs]],"Prijs gelijk","Prijs wijkt af"),"")</f>
        <v/>
      </c>
      <c r="L2893" s="10"/>
      <c r="N2893" s="10">
        <f>IF(Q1_2025[[#This Row],[Prijstype]]="Artikelprijs",Q1_2025[[#This Row],[Artikelprijs]],Q1_2025[[#This Row],[Stuksprijs]])</f>
        <v>78</v>
      </c>
      <c r="O2893" s="10">
        <f>IF(Q1_2025[[#This Row],[Prijstype]]="Artikelprijs",Q1_2025[[#This Row],[Artikelprijs]] * Q1_2025[[#This Row],[Besteld]],Q1_2025[[#This Row],[Brutobedrag]])</f>
        <v>312</v>
      </c>
      <c r="P2893" s="10">
        <f>IF(Q1_2025[[#This Row],[Prijstype]] = "Artikelprijs",Q1_2025[[#This Row],[Brutobedrag 2]]*(100-Q1_2025[[#This Row],[Relatiekorting percentage]])/100,Q1_2025[[#This Row],[Bruto - Rel.korting]])</f>
        <v>218.4</v>
      </c>
    </row>
    <row r="2894" spans="1:16" x14ac:dyDescent="0.3">
      <c r="A2894" t="s">
        <v>343</v>
      </c>
      <c r="B2894">
        <v>4001087</v>
      </c>
      <c r="C2894" t="s">
        <v>370</v>
      </c>
      <c r="D2894">
        <v>1</v>
      </c>
      <c r="E2894" s="10">
        <v>580</v>
      </c>
      <c r="F2894" s="10">
        <v>580</v>
      </c>
      <c r="G2894" s="10">
        <v>522</v>
      </c>
      <c r="H2894">
        <v>10</v>
      </c>
      <c r="I2894" s="10" t="str">
        <f>_xlfn.XLOOKUP(Q1_2025[[#This Row],[Artikelnr]],Artikel_prijzen[Artnr],Artikel_prijzen[Groep],"")</f>
        <v/>
      </c>
      <c r="J2894" s="10" t="str">
        <f>_xlfn.XLOOKUP(Q1_2025[[#This Row],[Artikelnr]],Artikel_prijzen[Artnr],Artikel_prijzen[Prijs 2025],"")</f>
        <v/>
      </c>
      <c r="K2894" s="10" t="str">
        <f>IF(Q1_2025[[#This Row],[Artikelprijs]]&lt;&gt;"",IF(Q1_2025[[#This Row],[Stuksprijs]]=Q1_2025[[#This Row],[Artikelprijs]],"Prijs gelijk","Prijs wijkt af"),"")</f>
        <v/>
      </c>
      <c r="L2894" s="10"/>
      <c r="N2894" s="10">
        <f>IF(Q1_2025[[#This Row],[Prijstype]]="Artikelprijs",Q1_2025[[#This Row],[Artikelprijs]],Q1_2025[[#This Row],[Stuksprijs]])</f>
        <v>580</v>
      </c>
      <c r="O2894" s="10">
        <f>IF(Q1_2025[[#This Row],[Prijstype]]="Artikelprijs",Q1_2025[[#This Row],[Artikelprijs]] * Q1_2025[[#This Row],[Besteld]],Q1_2025[[#This Row],[Brutobedrag]])</f>
        <v>580</v>
      </c>
      <c r="P2894" s="10">
        <f>IF(Q1_2025[[#This Row],[Prijstype]] = "Artikelprijs",Q1_2025[[#This Row],[Brutobedrag 2]]*(100-Q1_2025[[#This Row],[Relatiekorting percentage]])/100,Q1_2025[[#This Row],[Bruto - Rel.korting]])</f>
        <v>522</v>
      </c>
    </row>
    <row r="2895" spans="1:16" x14ac:dyDescent="0.3">
      <c r="A2895" t="s">
        <v>343</v>
      </c>
      <c r="B2895">
        <v>4001118</v>
      </c>
      <c r="C2895" t="s">
        <v>317</v>
      </c>
      <c r="D2895">
        <v>1</v>
      </c>
      <c r="E2895" s="10">
        <v>100</v>
      </c>
      <c r="F2895" s="10">
        <v>100</v>
      </c>
      <c r="G2895" s="10">
        <v>90</v>
      </c>
      <c r="H2895">
        <v>10</v>
      </c>
      <c r="I2895" s="10" t="str">
        <f>_xlfn.XLOOKUP(Q1_2025[[#This Row],[Artikelnr]],Artikel_prijzen[Artnr],Artikel_prijzen[Groep],"")</f>
        <v/>
      </c>
      <c r="J2895" s="10" t="str">
        <f>_xlfn.XLOOKUP(Q1_2025[[#This Row],[Artikelnr]],Artikel_prijzen[Artnr],Artikel_prijzen[Prijs 2025],"")</f>
        <v/>
      </c>
      <c r="K2895" s="10" t="str">
        <f>IF(Q1_2025[[#This Row],[Artikelprijs]]&lt;&gt;"",IF(Q1_2025[[#This Row],[Stuksprijs]]=Q1_2025[[#This Row],[Artikelprijs]],"Prijs gelijk","Prijs wijkt af"),"")</f>
        <v/>
      </c>
      <c r="L2895" s="10"/>
      <c r="N2895" s="10">
        <f>IF(Q1_2025[[#This Row],[Prijstype]]="Artikelprijs",Q1_2025[[#This Row],[Artikelprijs]],Q1_2025[[#This Row],[Stuksprijs]])</f>
        <v>100</v>
      </c>
      <c r="O2895" s="10">
        <f>IF(Q1_2025[[#This Row],[Prijstype]]="Artikelprijs",Q1_2025[[#This Row],[Artikelprijs]] * Q1_2025[[#This Row],[Besteld]],Q1_2025[[#This Row],[Brutobedrag]])</f>
        <v>100</v>
      </c>
      <c r="P2895" s="10">
        <f>IF(Q1_2025[[#This Row],[Prijstype]] = "Artikelprijs",Q1_2025[[#This Row],[Brutobedrag 2]]*(100-Q1_2025[[#This Row],[Relatiekorting percentage]])/100,Q1_2025[[#This Row],[Bruto - Rel.korting]])</f>
        <v>90</v>
      </c>
    </row>
    <row r="2896" spans="1:16" x14ac:dyDescent="0.3">
      <c r="A2896" t="s">
        <v>343</v>
      </c>
      <c r="B2896">
        <v>4001084</v>
      </c>
      <c r="C2896" t="s">
        <v>358</v>
      </c>
      <c r="D2896">
        <v>1</v>
      </c>
      <c r="E2896" s="10">
        <v>15.45</v>
      </c>
      <c r="F2896" s="10">
        <v>15.45</v>
      </c>
      <c r="G2896" s="10">
        <v>13.9</v>
      </c>
      <c r="H2896">
        <v>10</v>
      </c>
      <c r="I2896" s="10" t="str">
        <f>_xlfn.XLOOKUP(Q1_2025[[#This Row],[Artikelnr]],Artikel_prijzen[Artnr],Artikel_prijzen[Groep],"")</f>
        <v/>
      </c>
      <c r="J2896" s="10" t="str">
        <f>_xlfn.XLOOKUP(Q1_2025[[#This Row],[Artikelnr]],Artikel_prijzen[Artnr],Artikel_prijzen[Prijs 2025],"")</f>
        <v/>
      </c>
      <c r="K2896" s="10" t="str">
        <f>IF(Q1_2025[[#This Row],[Artikelprijs]]&lt;&gt;"",IF(Q1_2025[[#This Row],[Stuksprijs]]=Q1_2025[[#This Row],[Artikelprijs]],"Prijs gelijk","Prijs wijkt af"),"")</f>
        <v/>
      </c>
      <c r="L2896" s="10"/>
      <c r="N2896" s="10">
        <f>IF(Q1_2025[[#This Row],[Prijstype]]="Artikelprijs",Q1_2025[[#This Row],[Artikelprijs]],Q1_2025[[#This Row],[Stuksprijs]])</f>
        <v>15.45</v>
      </c>
      <c r="O2896" s="10">
        <f>IF(Q1_2025[[#This Row],[Prijstype]]="Artikelprijs",Q1_2025[[#This Row],[Artikelprijs]] * Q1_2025[[#This Row],[Besteld]],Q1_2025[[#This Row],[Brutobedrag]])</f>
        <v>15.45</v>
      </c>
      <c r="P2896" s="10">
        <f>IF(Q1_2025[[#This Row],[Prijstype]] = "Artikelprijs",Q1_2025[[#This Row],[Brutobedrag 2]]*(100-Q1_2025[[#This Row],[Relatiekorting percentage]])/100,Q1_2025[[#This Row],[Bruto - Rel.korting]])</f>
        <v>13.9</v>
      </c>
    </row>
    <row r="2897" spans="1:16" x14ac:dyDescent="0.3">
      <c r="A2897" t="s">
        <v>343</v>
      </c>
      <c r="B2897">
        <v>4001090</v>
      </c>
      <c r="C2897" t="s">
        <v>322</v>
      </c>
      <c r="D2897">
        <v>3</v>
      </c>
      <c r="E2897" s="10">
        <v>749.7</v>
      </c>
      <c r="F2897" s="10">
        <v>2249.1</v>
      </c>
      <c r="G2897" s="10">
        <v>2024.19</v>
      </c>
      <c r="H2897">
        <v>10</v>
      </c>
      <c r="I2897" s="10" t="str">
        <f>_xlfn.XLOOKUP(Q1_2025[[#This Row],[Artikelnr]],Artikel_prijzen[Artnr],Artikel_prijzen[Groep],"")</f>
        <v/>
      </c>
      <c r="J2897" s="10" t="str">
        <f>_xlfn.XLOOKUP(Q1_2025[[#This Row],[Artikelnr]],Artikel_prijzen[Artnr],Artikel_prijzen[Prijs 2025],"")</f>
        <v/>
      </c>
      <c r="K2897" s="10" t="str">
        <f>IF(Q1_2025[[#This Row],[Artikelprijs]]&lt;&gt;"",IF(Q1_2025[[#This Row],[Stuksprijs]]=Q1_2025[[#This Row],[Artikelprijs]],"Prijs gelijk","Prijs wijkt af"),"")</f>
        <v/>
      </c>
      <c r="L2897" s="10"/>
      <c r="N2897" s="10">
        <f>IF(Q1_2025[[#This Row],[Prijstype]]="Artikelprijs",Q1_2025[[#This Row],[Artikelprijs]],Q1_2025[[#This Row],[Stuksprijs]])</f>
        <v>749.7</v>
      </c>
      <c r="O2897" s="10">
        <f>IF(Q1_2025[[#This Row],[Prijstype]]="Artikelprijs",Q1_2025[[#This Row],[Artikelprijs]] * Q1_2025[[#This Row],[Besteld]],Q1_2025[[#This Row],[Brutobedrag]])</f>
        <v>2249.1</v>
      </c>
      <c r="P2897" s="10">
        <f>IF(Q1_2025[[#This Row],[Prijstype]] = "Artikelprijs",Q1_2025[[#This Row],[Brutobedrag 2]]*(100-Q1_2025[[#This Row],[Relatiekorting percentage]])/100,Q1_2025[[#This Row],[Bruto - Rel.korting]])</f>
        <v>2024.19</v>
      </c>
    </row>
    <row r="2898" spans="1:16" x14ac:dyDescent="0.3">
      <c r="A2898" t="s">
        <v>343</v>
      </c>
      <c r="B2898">
        <v>3001044</v>
      </c>
      <c r="C2898" t="s">
        <v>47</v>
      </c>
      <c r="D2898">
        <v>2</v>
      </c>
      <c r="E2898" s="10">
        <v>26.83</v>
      </c>
      <c r="F2898" s="10">
        <v>53.66</v>
      </c>
      <c r="G2898" s="10">
        <v>53.66</v>
      </c>
      <c r="H2898">
        <v>0</v>
      </c>
      <c r="I2898" s="10" t="str">
        <f>_xlfn.XLOOKUP(Q1_2025[[#This Row],[Artikelnr]],Artikel_prijzen[Artnr],Artikel_prijzen[Groep],"")</f>
        <v/>
      </c>
      <c r="J2898" s="10" t="str">
        <f>_xlfn.XLOOKUP(Q1_2025[[#This Row],[Artikelnr]],Artikel_prijzen[Artnr],Artikel_prijzen[Prijs 2025],"")</f>
        <v/>
      </c>
      <c r="K2898" s="10" t="str">
        <f>IF(Q1_2025[[#This Row],[Artikelprijs]]&lt;&gt;"",IF(Q1_2025[[#This Row],[Stuksprijs]]=Q1_2025[[#This Row],[Artikelprijs]],"Prijs gelijk","Prijs wijkt af"),"")</f>
        <v/>
      </c>
      <c r="L2898" s="10"/>
      <c r="N2898" s="10">
        <f>IF(Q1_2025[[#This Row],[Prijstype]]="Artikelprijs",Q1_2025[[#This Row],[Artikelprijs]],Q1_2025[[#This Row],[Stuksprijs]])</f>
        <v>26.83</v>
      </c>
      <c r="O2898" s="10">
        <f>IF(Q1_2025[[#This Row],[Prijstype]]="Artikelprijs",Q1_2025[[#This Row],[Artikelprijs]] * Q1_2025[[#This Row],[Besteld]],Q1_2025[[#This Row],[Brutobedrag]])</f>
        <v>53.66</v>
      </c>
      <c r="P2898" s="10">
        <f>IF(Q1_2025[[#This Row],[Prijstype]] = "Artikelprijs",Q1_2025[[#This Row],[Brutobedrag 2]]*(100-Q1_2025[[#This Row],[Relatiekorting percentage]])/100,Q1_2025[[#This Row],[Bruto - Rel.korting]])</f>
        <v>53.66</v>
      </c>
    </row>
    <row r="2899" spans="1:16" x14ac:dyDescent="0.3">
      <c r="A2899" t="s">
        <v>343</v>
      </c>
      <c r="B2899">
        <v>3002021</v>
      </c>
      <c r="C2899" t="s">
        <v>220</v>
      </c>
      <c r="D2899">
        <v>1</v>
      </c>
      <c r="E2899" s="10">
        <v>76.02</v>
      </c>
      <c r="F2899" s="10">
        <v>76.02</v>
      </c>
      <c r="G2899" s="10">
        <v>53.21</v>
      </c>
      <c r="H2899">
        <v>30</v>
      </c>
      <c r="I2899" s="10" t="str">
        <f>_xlfn.XLOOKUP(Q1_2025[[#This Row],[Artikelnr]],Artikel_prijzen[Artnr],Artikel_prijzen[Groep],"")</f>
        <v/>
      </c>
      <c r="J2899" s="10" t="str">
        <f>_xlfn.XLOOKUP(Q1_2025[[#This Row],[Artikelnr]],Artikel_prijzen[Artnr],Artikel_prijzen[Prijs 2025],"")</f>
        <v/>
      </c>
      <c r="K2899" s="10" t="str">
        <f>IF(Q1_2025[[#This Row],[Artikelprijs]]&lt;&gt;"",IF(Q1_2025[[#This Row],[Stuksprijs]]=Q1_2025[[#This Row],[Artikelprijs]],"Prijs gelijk","Prijs wijkt af"),"")</f>
        <v/>
      </c>
      <c r="L2899" s="10"/>
      <c r="N2899" s="10">
        <f>IF(Q1_2025[[#This Row],[Prijstype]]="Artikelprijs",Q1_2025[[#This Row],[Artikelprijs]],Q1_2025[[#This Row],[Stuksprijs]])</f>
        <v>76.02</v>
      </c>
      <c r="O2899" s="10">
        <f>IF(Q1_2025[[#This Row],[Prijstype]]="Artikelprijs",Q1_2025[[#This Row],[Artikelprijs]] * Q1_2025[[#This Row],[Besteld]],Q1_2025[[#This Row],[Brutobedrag]])</f>
        <v>76.02</v>
      </c>
      <c r="P2899" s="10">
        <f>IF(Q1_2025[[#This Row],[Prijstype]] = "Artikelprijs",Q1_2025[[#This Row],[Brutobedrag 2]]*(100-Q1_2025[[#This Row],[Relatiekorting percentage]])/100,Q1_2025[[#This Row],[Bruto - Rel.korting]])</f>
        <v>53.21</v>
      </c>
    </row>
    <row r="2900" spans="1:16" x14ac:dyDescent="0.3">
      <c r="A2900" t="s">
        <v>343</v>
      </c>
      <c r="B2900">
        <v>3001044</v>
      </c>
      <c r="C2900" t="s">
        <v>47</v>
      </c>
      <c r="D2900">
        <v>9</v>
      </c>
      <c r="E2900" s="10">
        <v>26.83</v>
      </c>
      <c r="F2900" s="10">
        <v>241.47</v>
      </c>
      <c r="G2900" s="10">
        <v>169.03</v>
      </c>
      <c r="H2900">
        <v>30</v>
      </c>
      <c r="I2900" s="10" t="str">
        <f>_xlfn.XLOOKUP(Q1_2025[[#This Row],[Artikelnr]],Artikel_prijzen[Artnr],Artikel_prijzen[Groep],"")</f>
        <v/>
      </c>
      <c r="J2900" s="10" t="str">
        <f>_xlfn.XLOOKUP(Q1_2025[[#This Row],[Artikelnr]],Artikel_prijzen[Artnr],Artikel_prijzen[Prijs 2025],"")</f>
        <v/>
      </c>
      <c r="K2900" s="10" t="str">
        <f>IF(Q1_2025[[#This Row],[Artikelprijs]]&lt;&gt;"",IF(Q1_2025[[#This Row],[Stuksprijs]]=Q1_2025[[#This Row],[Artikelprijs]],"Prijs gelijk","Prijs wijkt af"),"")</f>
        <v/>
      </c>
      <c r="L2900" s="10"/>
      <c r="N2900" s="10">
        <f>IF(Q1_2025[[#This Row],[Prijstype]]="Artikelprijs",Q1_2025[[#This Row],[Artikelprijs]],Q1_2025[[#This Row],[Stuksprijs]])</f>
        <v>26.83</v>
      </c>
      <c r="O2900" s="10">
        <f>IF(Q1_2025[[#This Row],[Prijstype]]="Artikelprijs",Q1_2025[[#This Row],[Artikelprijs]] * Q1_2025[[#This Row],[Besteld]],Q1_2025[[#This Row],[Brutobedrag]])</f>
        <v>241.47</v>
      </c>
      <c r="P2900" s="10">
        <f>IF(Q1_2025[[#This Row],[Prijstype]] = "Artikelprijs",Q1_2025[[#This Row],[Brutobedrag 2]]*(100-Q1_2025[[#This Row],[Relatiekorting percentage]])/100,Q1_2025[[#This Row],[Bruto - Rel.korting]])</f>
        <v>169.03</v>
      </c>
    </row>
    <row r="2901" spans="1:16" x14ac:dyDescent="0.3">
      <c r="A2901" t="s">
        <v>343</v>
      </c>
      <c r="B2901">
        <v>3001044</v>
      </c>
      <c r="C2901" t="s">
        <v>47</v>
      </c>
      <c r="D2901">
        <v>1</v>
      </c>
      <c r="E2901" s="10">
        <v>26.83</v>
      </c>
      <c r="F2901" s="10">
        <v>0</v>
      </c>
      <c r="G2901" s="10">
        <v>0</v>
      </c>
      <c r="H2901">
        <v>30</v>
      </c>
      <c r="I2901" s="10" t="str">
        <f>_xlfn.XLOOKUP(Q1_2025[[#This Row],[Artikelnr]],Artikel_prijzen[Artnr],Artikel_prijzen[Groep],"")</f>
        <v/>
      </c>
      <c r="J2901" s="10" t="str">
        <f>_xlfn.XLOOKUP(Q1_2025[[#This Row],[Artikelnr]],Artikel_prijzen[Artnr],Artikel_prijzen[Prijs 2025],"")</f>
        <v/>
      </c>
      <c r="K2901" s="10" t="str">
        <f>IF(Q1_2025[[#This Row],[Artikelprijs]]&lt;&gt;"",IF(Q1_2025[[#This Row],[Stuksprijs]]=Q1_2025[[#This Row],[Artikelprijs]],"Prijs gelijk","Prijs wijkt af"),"")</f>
        <v/>
      </c>
      <c r="L2901" s="10"/>
      <c r="N2901" s="10">
        <f>IF(Q1_2025[[#This Row],[Prijstype]]="Artikelprijs",Q1_2025[[#This Row],[Artikelprijs]],Q1_2025[[#This Row],[Stuksprijs]])</f>
        <v>26.83</v>
      </c>
      <c r="O2901" s="10">
        <f>IF(Q1_2025[[#This Row],[Prijstype]]="Artikelprijs",Q1_2025[[#This Row],[Artikelprijs]] * Q1_2025[[#This Row],[Besteld]],Q1_2025[[#This Row],[Brutobedrag]])</f>
        <v>0</v>
      </c>
      <c r="P2901" s="10">
        <f>IF(Q1_2025[[#This Row],[Prijstype]] = "Artikelprijs",Q1_2025[[#This Row],[Brutobedrag 2]]*(100-Q1_2025[[#This Row],[Relatiekorting percentage]])/100,Q1_2025[[#This Row],[Bruto - Rel.korting]])</f>
        <v>0</v>
      </c>
    </row>
    <row r="2902" spans="1:16" x14ac:dyDescent="0.3">
      <c r="A2902" t="s">
        <v>343</v>
      </c>
      <c r="B2902">
        <v>3001013</v>
      </c>
      <c r="C2902" t="s">
        <v>325</v>
      </c>
      <c r="D2902">
        <v>3</v>
      </c>
      <c r="E2902" s="10">
        <v>17.89</v>
      </c>
      <c r="F2902" s="10">
        <v>53.67</v>
      </c>
      <c r="G2902" s="10">
        <v>37.57</v>
      </c>
      <c r="H2902">
        <v>30</v>
      </c>
      <c r="I2902" s="10" t="str">
        <f>_xlfn.XLOOKUP(Q1_2025[[#This Row],[Artikelnr]],Artikel_prijzen[Artnr],Artikel_prijzen[Groep],"")</f>
        <v/>
      </c>
      <c r="J2902" s="10" t="str">
        <f>_xlfn.XLOOKUP(Q1_2025[[#This Row],[Artikelnr]],Artikel_prijzen[Artnr],Artikel_prijzen[Prijs 2025],"")</f>
        <v/>
      </c>
      <c r="K2902" s="10" t="str">
        <f>IF(Q1_2025[[#This Row],[Artikelprijs]]&lt;&gt;"",IF(Q1_2025[[#This Row],[Stuksprijs]]=Q1_2025[[#This Row],[Artikelprijs]],"Prijs gelijk","Prijs wijkt af"),"")</f>
        <v/>
      </c>
      <c r="L2902" s="10"/>
      <c r="N2902" s="10">
        <f>IF(Q1_2025[[#This Row],[Prijstype]]="Artikelprijs",Q1_2025[[#This Row],[Artikelprijs]],Q1_2025[[#This Row],[Stuksprijs]])</f>
        <v>17.89</v>
      </c>
      <c r="O2902" s="10">
        <f>IF(Q1_2025[[#This Row],[Prijstype]]="Artikelprijs",Q1_2025[[#This Row],[Artikelprijs]] * Q1_2025[[#This Row],[Besteld]],Q1_2025[[#This Row],[Brutobedrag]])</f>
        <v>53.67</v>
      </c>
      <c r="P2902" s="10">
        <f>IF(Q1_2025[[#This Row],[Prijstype]] = "Artikelprijs",Q1_2025[[#This Row],[Brutobedrag 2]]*(100-Q1_2025[[#This Row],[Relatiekorting percentage]])/100,Q1_2025[[#This Row],[Bruto - Rel.korting]])</f>
        <v>37.57</v>
      </c>
    </row>
    <row r="2903" spans="1:16" x14ac:dyDescent="0.3">
      <c r="A2903" t="s">
        <v>343</v>
      </c>
      <c r="B2903">
        <v>3002010</v>
      </c>
      <c r="C2903" t="s">
        <v>184</v>
      </c>
      <c r="D2903">
        <v>4</v>
      </c>
      <c r="E2903" s="10">
        <v>25.52</v>
      </c>
      <c r="F2903" s="10">
        <v>102.08</v>
      </c>
      <c r="G2903" s="10">
        <v>102.08</v>
      </c>
      <c r="H2903">
        <v>0</v>
      </c>
      <c r="I2903" s="10" t="str">
        <f>_xlfn.XLOOKUP(Q1_2025[[#This Row],[Artikelnr]],Artikel_prijzen[Artnr],Artikel_prijzen[Groep],"")</f>
        <v/>
      </c>
      <c r="J2903" s="10" t="str">
        <f>_xlfn.XLOOKUP(Q1_2025[[#This Row],[Artikelnr]],Artikel_prijzen[Artnr],Artikel_prijzen[Prijs 2025],"")</f>
        <v/>
      </c>
      <c r="K2903" s="10" t="str">
        <f>IF(Q1_2025[[#This Row],[Artikelprijs]]&lt;&gt;"",IF(Q1_2025[[#This Row],[Stuksprijs]]=Q1_2025[[#This Row],[Artikelprijs]],"Prijs gelijk","Prijs wijkt af"),"")</f>
        <v/>
      </c>
      <c r="L2903" s="10"/>
      <c r="N2903" s="10">
        <f>IF(Q1_2025[[#This Row],[Prijstype]]="Artikelprijs",Q1_2025[[#This Row],[Artikelprijs]],Q1_2025[[#This Row],[Stuksprijs]])</f>
        <v>25.52</v>
      </c>
      <c r="O2903" s="10">
        <f>IF(Q1_2025[[#This Row],[Prijstype]]="Artikelprijs",Q1_2025[[#This Row],[Artikelprijs]] * Q1_2025[[#This Row],[Besteld]],Q1_2025[[#This Row],[Brutobedrag]])</f>
        <v>102.08</v>
      </c>
      <c r="P2903" s="10">
        <f>IF(Q1_2025[[#This Row],[Prijstype]] = "Artikelprijs",Q1_2025[[#This Row],[Brutobedrag 2]]*(100-Q1_2025[[#This Row],[Relatiekorting percentage]])/100,Q1_2025[[#This Row],[Bruto - Rel.korting]])</f>
        <v>102.08</v>
      </c>
    </row>
    <row r="2904" spans="1:16" x14ac:dyDescent="0.3">
      <c r="A2904" t="s">
        <v>343</v>
      </c>
      <c r="B2904">
        <v>1009001</v>
      </c>
      <c r="C2904" t="s">
        <v>355</v>
      </c>
      <c r="D2904">
        <v>1</v>
      </c>
      <c r="E2904" s="10">
        <v>24.73</v>
      </c>
      <c r="F2904" s="10">
        <v>24.73</v>
      </c>
      <c r="G2904" s="10">
        <v>17.309999999999999</v>
      </c>
      <c r="H2904">
        <v>30</v>
      </c>
      <c r="I2904" s="10" t="str">
        <f>_xlfn.XLOOKUP(Q1_2025[[#This Row],[Artikelnr]],Artikel_prijzen[Artnr],Artikel_prijzen[Groep],"")</f>
        <v/>
      </c>
      <c r="J2904" s="10" t="str">
        <f>_xlfn.XLOOKUP(Q1_2025[[#This Row],[Artikelnr]],Artikel_prijzen[Artnr],Artikel_prijzen[Prijs 2025],"")</f>
        <v/>
      </c>
      <c r="K2904" s="10" t="str">
        <f>IF(Q1_2025[[#This Row],[Artikelprijs]]&lt;&gt;"",IF(Q1_2025[[#This Row],[Stuksprijs]]=Q1_2025[[#This Row],[Artikelprijs]],"Prijs gelijk","Prijs wijkt af"),"")</f>
        <v/>
      </c>
      <c r="L2904" s="10"/>
      <c r="N2904" s="10">
        <f>IF(Q1_2025[[#This Row],[Prijstype]]="Artikelprijs",Q1_2025[[#This Row],[Artikelprijs]],Q1_2025[[#This Row],[Stuksprijs]])</f>
        <v>24.73</v>
      </c>
      <c r="O2904" s="10">
        <f>IF(Q1_2025[[#This Row],[Prijstype]]="Artikelprijs",Q1_2025[[#This Row],[Artikelprijs]] * Q1_2025[[#This Row],[Besteld]],Q1_2025[[#This Row],[Brutobedrag]])</f>
        <v>24.73</v>
      </c>
      <c r="P2904" s="10">
        <f>IF(Q1_2025[[#This Row],[Prijstype]] = "Artikelprijs",Q1_2025[[#This Row],[Brutobedrag 2]]*(100-Q1_2025[[#This Row],[Relatiekorting percentage]])/100,Q1_2025[[#This Row],[Bruto - Rel.korting]])</f>
        <v>17.309999999999999</v>
      </c>
    </row>
    <row r="2905" spans="1:16" x14ac:dyDescent="0.3">
      <c r="A2905" t="s">
        <v>343</v>
      </c>
      <c r="B2905">
        <v>1003024</v>
      </c>
      <c r="C2905" t="s">
        <v>417</v>
      </c>
      <c r="D2905">
        <v>4</v>
      </c>
      <c r="E2905" s="10">
        <v>68.25</v>
      </c>
      <c r="F2905" s="10">
        <v>273</v>
      </c>
      <c r="G2905" s="10">
        <v>191.1</v>
      </c>
      <c r="H2905">
        <v>30</v>
      </c>
      <c r="I2905" s="10" t="str">
        <f>_xlfn.XLOOKUP(Q1_2025[[#This Row],[Artikelnr]],Artikel_prijzen[Artnr],Artikel_prijzen[Groep],"")</f>
        <v/>
      </c>
      <c r="J2905" s="10" t="str">
        <f>_xlfn.XLOOKUP(Q1_2025[[#This Row],[Artikelnr]],Artikel_prijzen[Artnr],Artikel_prijzen[Prijs 2025],"")</f>
        <v/>
      </c>
      <c r="K2905" s="10" t="str">
        <f>IF(Q1_2025[[#This Row],[Artikelprijs]]&lt;&gt;"",IF(Q1_2025[[#This Row],[Stuksprijs]]=Q1_2025[[#This Row],[Artikelprijs]],"Prijs gelijk","Prijs wijkt af"),"")</f>
        <v/>
      </c>
      <c r="L2905" s="10"/>
      <c r="N2905" s="10">
        <f>IF(Q1_2025[[#This Row],[Prijstype]]="Artikelprijs",Q1_2025[[#This Row],[Artikelprijs]],Q1_2025[[#This Row],[Stuksprijs]])</f>
        <v>68.25</v>
      </c>
      <c r="O2905" s="10">
        <f>IF(Q1_2025[[#This Row],[Prijstype]]="Artikelprijs",Q1_2025[[#This Row],[Artikelprijs]] * Q1_2025[[#This Row],[Besteld]],Q1_2025[[#This Row],[Brutobedrag]])</f>
        <v>273</v>
      </c>
      <c r="P2905" s="10">
        <f>IF(Q1_2025[[#This Row],[Prijstype]] = "Artikelprijs",Q1_2025[[#This Row],[Brutobedrag 2]]*(100-Q1_2025[[#This Row],[Relatiekorting percentage]])/100,Q1_2025[[#This Row],[Bruto - Rel.korting]])</f>
        <v>191.1</v>
      </c>
    </row>
    <row r="2906" spans="1:16" x14ac:dyDescent="0.3">
      <c r="A2906" t="s">
        <v>343</v>
      </c>
      <c r="B2906">
        <v>1003024</v>
      </c>
      <c r="C2906" t="s">
        <v>417</v>
      </c>
      <c r="D2906">
        <v>1</v>
      </c>
      <c r="E2906" s="10">
        <v>68.25</v>
      </c>
      <c r="F2906" s="10">
        <v>0</v>
      </c>
      <c r="G2906" s="10">
        <v>0</v>
      </c>
      <c r="H2906">
        <v>30</v>
      </c>
      <c r="I2906" s="10" t="str">
        <f>_xlfn.XLOOKUP(Q1_2025[[#This Row],[Artikelnr]],Artikel_prijzen[Artnr],Artikel_prijzen[Groep],"")</f>
        <v/>
      </c>
      <c r="J2906" s="10" t="str">
        <f>_xlfn.XLOOKUP(Q1_2025[[#This Row],[Artikelnr]],Artikel_prijzen[Artnr],Artikel_prijzen[Prijs 2025],"")</f>
        <v/>
      </c>
      <c r="K2906" s="10" t="str">
        <f>IF(Q1_2025[[#This Row],[Artikelprijs]]&lt;&gt;"",IF(Q1_2025[[#This Row],[Stuksprijs]]=Q1_2025[[#This Row],[Artikelprijs]],"Prijs gelijk","Prijs wijkt af"),"")</f>
        <v/>
      </c>
      <c r="L2906" s="10"/>
      <c r="N2906" s="10">
        <f>IF(Q1_2025[[#This Row],[Prijstype]]="Artikelprijs",Q1_2025[[#This Row],[Artikelprijs]],Q1_2025[[#This Row],[Stuksprijs]])</f>
        <v>68.25</v>
      </c>
      <c r="O2906" s="10">
        <f>IF(Q1_2025[[#This Row],[Prijstype]]="Artikelprijs",Q1_2025[[#This Row],[Artikelprijs]] * Q1_2025[[#This Row],[Besteld]],Q1_2025[[#This Row],[Brutobedrag]])</f>
        <v>0</v>
      </c>
      <c r="P2906" s="10">
        <f>IF(Q1_2025[[#This Row],[Prijstype]] = "Artikelprijs",Q1_2025[[#This Row],[Brutobedrag 2]]*(100-Q1_2025[[#This Row],[Relatiekorting percentage]])/100,Q1_2025[[#This Row],[Bruto - Rel.korting]])</f>
        <v>0</v>
      </c>
    </row>
    <row r="2907" spans="1:16" x14ac:dyDescent="0.3">
      <c r="A2907" t="s">
        <v>343</v>
      </c>
      <c r="B2907">
        <v>3001046</v>
      </c>
      <c r="C2907" t="s">
        <v>61</v>
      </c>
      <c r="D2907">
        <v>15</v>
      </c>
      <c r="E2907" s="10">
        <v>3.5</v>
      </c>
      <c r="F2907" s="10">
        <v>0</v>
      </c>
      <c r="G2907" s="10">
        <v>0</v>
      </c>
      <c r="H2907">
        <v>30</v>
      </c>
      <c r="I2907" s="10" t="str">
        <f>_xlfn.XLOOKUP(Q1_2025[[#This Row],[Artikelnr]],Artikel_prijzen[Artnr],Artikel_prijzen[Groep],"")</f>
        <v/>
      </c>
      <c r="J2907" s="10" t="str">
        <f>_xlfn.XLOOKUP(Q1_2025[[#This Row],[Artikelnr]],Artikel_prijzen[Artnr],Artikel_prijzen[Prijs 2025],"")</f>
        <v/>
      </c>
      <c r="K2907" s="10" t="str">
        <f>IF(Q1_2025[[#This Row],[Artikelprijs]]&lt;&gt;"",IF(Q1_2025[[#This Row],[Stuksprijs]]=Q1_2025[[#This Row],[Artikelprijs]],"Prijs gelijk","Prijs wijkt af"),"")</f>
        <v/>
      </c>
      <c r="L2907" s="10"/>
      <c r="N2907" s="10">
        <f>IF(Q1_2025[[#This Row],[Prijstype]]="Artikelprijs",Q1_2025[[#This Row],[Artikelprijs]],Q1_2025[[#This Row],[Stuksprijs]])</f>
        <v>3.5</v>
      </c>
      <c r="O2907" s="10">
        <f>IF(Q1_2025[[#This Row],[Prijstype]]="Artikelprijs",Q1_2025[[#This Row],[Artikelprijs]] * Q1_2025[[#This Row],[Besteld]],Q1_2025[[#This Row],[Brutobedrag]])</f>
        <v>0</v>
      </c>
      <c r="P2907" s="10">
        <f>IF(Q1_2025[[#This Row],[Prijstype]] = "Artikelprijs",Q1_2025[[#This Row],[Brutobedrag 2]]*(100-Q1_2025[[#This Row],[Relatiekorting percentage]])/100,Q1_2025[[#This Row],[Bruto - Rel.korting]])</f>
        <v>0</v>
      </c>
    </row>
    <row r="2908" spans="1:16" x14ac:dyDescent="0.3">
      <c r="A2908" t="s">
        <v>343</v>
      </c>
      <c r="B2908">
        <v>3001035</v>
      </c>
      <c r="C2908" t="s">
        <v>62</v>
      </c>
      <c r="D2908">
        <v>5</v>
      </c>
      <c r="E2908" s="10">
        <v>2</v>
      </c>
      <c r="F2908" s="10">
        <v>0</v>
      </c>
      <c r="G2908" s="10">
        <v>0</v>
      </c>
      <c r="H2908">
        <v>30</v>
      </c>
      <c r="I2908" s="10" t="str">
        <f>_xlfn.XLOOKUP(Q1_2025[[#This Row],[Artikelnr]],Artikel_prijzen[Artnr],Artikel_prijzen[Groep],"")</f>
        <v/>
      </c>
      <c r="J2908" s="10" t="str">
        <f>_xlfn.XLOOKUP(Q1_2025[[#This Row],[Artikelnr]],Artikel_prijzen[Artnr],Artikel_prijzen[Prijs 2025],"")</f>
        <v/>
      </c>
      <c r="K2908" s="10" t="str">
        <f>IF(Q1_2025[[#This Row],[Artikelprijs]]&lt;&gt;"",IF(Q1_2025[[#This Row],[Stuksprijs]]=Q1_2025[[#This Row],[Artikelprijs]],"Prijs gelijk","Prijs wijkt af"),"")</f>
        <v/>
      </c>
      <c r="L2908" s="10"/>
      <c r="N2908" s="10">
        <f>IF(Q1_2025[[#This Row],[Prijstype]]="Artikelprijs",Q1_2025[[#This Row],[Artikelprijs]],Q1_2025[[#This Row],[Stuksprijs]])</f>
        <v>2</v>
      </c>
      <c r="O2908" s="10">
        <f>IF(Q1_2025[[#This Row],[Prijstype]]="Artikelprijs",Q1_2025[[#This Row],[Artikelprijs]] * Q1_2025[[#This Row],[Besteld]],Q1_2025[[#This Row],[Brutobedrag]])</f>
        <v>0</v>
      </c>
      <c r="P2908" s="10">
        <f>IF(Q1_2025[[#This Row],[Prijstype]] = "Artikelprijs",Q1_2025[[#This Row],[Brutobedrag 2]]*(100-Q1_2025[[#This Row],[Relatiekorting percentage]])/100,Q1_2025[[#This Row],[Bruto - Rel.korting]])</f>
        <v>0</v>
      </c>
    </row>
    <row r="2909" spans="1:16" x14ac:dyDescent="0.3">
      <c r="A2909" t="s">
        <v>343</v>
      </c>
      <c r="B2909">
        <v>3001036</v>
      </c>
      <c r="C2909" t="s">
        <v>63</v>
      </c>
      <c r="D2909">
        <v>10</v>
      </c>
      <c r="E2909" s="10">
        <v>3</v>
      </c>
      <c r="F2909" s="10">
        <v>0</v>
      </c>
      <c r="G2909" s="10">
        <v>0</v>
      </c>
      <c r="H2909">
        <v>30</v>
      </c>
      <c r="I2909" s="10" t="str">
        <f>_xlfn.XLOOKUP(Q1_2025[[#This Row],[Artikelnr]],Artikel_prijzen[Artnr],Artikel_prijzen[Groep],"")</f>
        <v/>
      </c>
      <c r="J2909" s="10" t="str">
        <f>_xlfn.XLOOKUP(Q1_2025[[#This Row],[Artikelnr]],Artikel_prijzen[Artnr],Artikel_prijzen[Prijs 2025],"")</f>
        <v/>
      </c>
      <c r="K2909" s="10" t="str">
        <f>IF(Q1_2025[[#This Row],[Artikelprijs]]&lt;&gt;"",IF(Q1_2025[[#This Row],[Stuksprijs]]=Q1_2025[[#This Row],[Artikelprijs]],"Prijs gelijk","Prijs wijkt af"),"")</f>
        <v/>
      </c>
      <c r="L2909" s="10"/>
      <c r="N2909" s="10">
        <f>IF(Q1_2025[[#This Row],[Prijstype]]="Artikelprijs",Q1_2025[[#This Row],[Artikelprijs]],Q1_2025[[#This Row],[Stuksprijs]])</f>
        <v>3</v>
      </c>
      <c r="O2909" s="10">
        <f>IF(Q1_2025[[#This Row],[Prijstype]]="Artikelprijs",Q1_2025[[#This Row],[Artikelprijs]] * Q1_2025[[#This Row],[Besteld]],Q1_2025[[#This Row],[Brutobedrag]])</f>
        <v>0</v>
      </c>
      <c r="P2909" s="10">
        <f>IF(Q1_2025[[#This Row],[Prijstype]] = "Artikelprijs",Q1_2025[[#This Row],[Brutobedrag 2]]*(100-Q1_2025[[#This Row],[Relatiekorting percentage]])/100,Q1_2025[[#This Row],[Bruto - Rel.korting]])</f>
        <v>0</v>
      </c>
    </row>
    <row r="2910" spans="1:16" x14ac:dyDescent="0.3">
      <c r="A2910" t="s">
        <v>343</v>
      </c>
      <c r="B2910">
        <v>3001037</v>
      </c>
      <c r="C2910" t="s">
        <v>64</v>
      </c>
      <c r="D2910">
        <v>5</v>
      </c>
      <c r="E2910" s="10">
        <v>4</v>
      </c>
      <c r="F2910" s="10">
        <v>0</v>
      </c>
      <c r="G2910" s="10">
        <v>0</v>
      </c>
      <c r="H2910">
        <v>30</v>
      </c>
      <c r="I2910" s="10" t="str">
        <f>_xlfn.XLOOKUP(Q1_2025[[#This Row],[Artikelnr]],Artikel_prijzen[Artnr],Artikel_prijzen[Groep],"")</f>
        <v/>
      </c>
      <c r="J2910" s="10" t="str">
        <f>_xlfn.XLOOKUP(Q1_2025[[#This Row],[Artikelnr]],Artikel_prijzen[Artnr],Artikel_prijzen[Prijs 2025],"")</f>
        <v/>
      </c>
      <c r="K2910" s="10" t="str">
        <f>IF(Q1_2025[[#This Row],[Artikelprijs]]&lt;&gt;"",IF(Q1_2025[[#This Row],[Stuksprijs]]=Q1_2025[[#This Row],[Artikelprijs]],"Prijs gelijk","Prijs wijkt af"),"")</f>
        <v/>
      </c>
      <c r="L2910" s="10"/>
      <c r="N2910" s="10">
        <f>IF(Q1_2025[[#This Row],[Prijstype]]="Artikelprijs",Q1_2025[[#This Row],[Artikelprijs]],Q1_2025[[#This Row],[Stuksprijs]])</f>
        <v>4</v>
      </c>
      <c r="O2910" s="10">
        <f>IF(Q1_2025[[#This Row],[Prijstype]]="Artikelprijs",Q1_2025[[#This Row],[Artikelprijs]] * Q1_2025[[#This Row],[Besteld]],Q1_2025[[#This Row],[Brutobedrag]])</f>
        <v>0</v>
      </c>
      <c r="P2910" s="10">
        <f>IF(Q1_2025[[#This Row],[Prijstype]] = "Artikelprijs",Q1_2025[[#This Row],[Brutobedrag 2]]*(100-Q1_2025[[#This Row],[Relatiekorting percentage]])/100,Q1_2025[[#This Row],[Bruto - Rel.korting]])</f>
        <v>0</v>
      </c>
    </row>
    <row r="2911" spans="1:16" x14ac:dyDescent="0.3">
      <c r="A2911" t="s">
        <v>343</v>
      </c>
      <c r="B2911">
        <v>3001038</v>
      </c>
      <c r="C2911" t="s">
        <v>65</v>
      </c>
      <c r="D2911">
        <v>3</v>
      </c>
      <c r="E2911" s="10">
        <v>6</v>
      </c>
      <c r="F2911" s="10">
        <v>0</v>
      </c>
      <c r="G2911" s="10">
        <v>0</v>
      </c>
      <c r="H2911">
        <v>30</v>
      </c>
      <c r="I2911" s="10" t="str">
        <f>_xlfn.XLOOKUP(Q1_2025[[#This Row],[Artikelnr]],Artikel_prijzen[Artnr],Artikel_prijzen[Groep],"")</f>
        <v/>
      </c>
      <c r="J2911" s="10" t="str">
        <f>_xlfn.XLOOKUP(Q1_2025[[#This Row],[Artikelnr]],Artikel_prijzen[Artnr],Artikel_prijzen[Prijs 2025],"")</f>
        <v/>
      </c>
      <c r="K2911" s="10" t="str">
        <f>IF(Q1_2025[[#This Row],[Artikelprijs]]&lt;&gt;"",IF(Q1_2025[[#This Row],[Stuksprijs]]=Q1_2025[[#This Row],[Artikelprijs]],"Prijs gelijk","Prijs wijkt af"),"")</f>
        <v/>
      </c>
      <c r="L2911" s="10"/>
      <c r="N2911" s="10">
        <f>IF(Q1_2025[[#This Row],[Prijstype]]="Artikelprijs",Q1_2025[[#This Row],[Artikelprijs]],Q1_2025[[#This Row],[Stuksprijs]])</f>
        <v>6</v>
      </c>
      <c r="O2911" s="10">
        <f>IF(Q1_2025[[#This Row],[Prijstype]]="Artikelprijs",Q1_2025[[#This Row],[Artikelprijs]] * Q1_2025[[#This Row],[Besteld]],Q1_2025[[#This Row],[Brutobedrag]])</f>
        <v>0</v>
      </c>
      <c r="P2911" s="10">
        <f>IF(Q1_2025[[#This Row],[Prijstype]] = "Artikelprijs",Q1_2025[[#This Row],[Brutobedrag 2]]*(100-Q1_2025[[#This Row],[Relatiekorting percentage]])/100,Q1_2025[[#This Row],[Bruto - Rel.korting]])</f>
        <v>0</v>
      </c>
    </row>
    <row r="2912" spans="1:16" x14ac:dyDescent="0.3">
      <c r="A2912" t="s">
        <v>343</v>
      </c>
      <c r="B2912">
        <v>3001040</v>
      </c>
      <c r="C2912" t="s">
        <v>67</v>
      </c>
      <c r="D2912">
        <v>4</v>
      </c>
      <c r="E2912" s="10">
        <v>8</v>
      </c>
      <c r="F2912" s="10">
        <v>0</v>
      </c>
      <c r="G2912" s="10">
        <v>0</v>
      </c>
      <c r="H2912">
        <v>30</v>
      </c>
      <c r="I2912" s="10" t="str">
        <f>_xlfn.XLOOKUP(Q1_2025[[#This Row],[Artikelnr]],Artikel_prijzen[Artnr],Artikel_prijzen[Groep],"")</f>
        <v/>
      </c>
      <c r="J2912" s="10" t="str">
        <f>_xlfn.XLOOKUP(Q1_2025[[#This Row],[Artikelnr]],Artikel_prijzen[Artnr],Artikel_prijzen[Prijs 2025],"")</f>
        <v/>
      </c>
      <c r="K2912" s="10" t="str">
        <f>IF(Q1_2025[[#This Row],[Artikelprijs]]&lt;&gt;"",IF(Q1_2025[[#This Row],[Stuksprijs]]=Q1_2025[[#This Row],[Artikelprijs]],"Prijs gelijk","Prijs wijkt af"),"")</f>
        <v/>
      </c>
      <c r="L2912" s="10"/>
      <c r="N2912" s="10">
        <f>IF(Q1_2025[[#This Row],[Prijstype]]="Artikelprijs",Q1_2025[[#This Row],[Artikelprijs]],Q1_2025[[#This Row],[Stuksprijs]])</f>
        <v>8</v>
      </c>
      <c r="O2912" s="10">
        <f>IF(Q1_2025[[#This Row],[Prijstype]]="Artikelprijs",Q1_2025[[#This Row],[Artikelprijs]] * Q1_2025[[#This Row],[Besteld]],Q1_2025[[#This Row],[Brutobedrag]])</f>
        <v>0</v>
      </c>
      <c r="P2912" s="10">
        <f>IF(Q1_2025[[#This Row],[Prijstype]] = "Artikelprijs",Q1_2025[[#This Row],[Brutobedrag 2]]*(100-Q1_2025[[#This Row],[Relatiekorting percentage]])/100,Q1_2025[[#This Row],[Bruto - Rel.korting]])</f>
        <v>0</v>
      </c>
    </row>
    <row r="2913" spans="1:16" x14ac:dyDescent="0.3">
      <c r="A2913" t="s">
        <v>343</v>
      </c>
      <c r="B2913">
        <v>2001048</v>
      </c>
      <c r="C2913" t="s">
        <v>146</v>
      </c>
      <c r="D2913">
        <v>4</v>
      </c>
      <c r="E2913" s="10">
        <v>42.18</v>
      </c>
      <c r="F2913" s="10">
        <v>168.72</v>
      </c>
      <c r="G2913" s="10">
        <v>118.1</v>
      </c>
      <c r="H2913">
        <v>30</v>
      </c>
      <c r="I2913" s="10" t="str">
        <f>_xlfn.XLOOKUP(Q1_2025[[#This Row],[Artikelnr]],Artikel_prijzen[Artnr],Artikel_prijzen[Groep],"")</f>
        <v/>
      </c>
      <c r="J2913" s="10" t="str">
        <f>_xlfn.XLOOKUP(Q1_2025[[#This Row],[Artikelnr]],Artikel_prijzen[Artnr],Artikel_prijzen[Prijs 2025],"")</f>
        <v/>
      </c>
      <c r="K2913" s="10" t="str">
        <f>IF(Q1_2025[[#This Row],[Artikelprijs]]&lt;&gt;"",IF(Q1_2025[[#This Row],[Stuksprijs]]=Q1_2025[[#This Row],[Artikelprijs]],"Prijs gelijk","Prijs wijkt af"),"")</f>
        <v/>
      </c>
      <c r="L2913" s="10"/>
      <c r="N2913" s="10">
        <f>IF(Q1_2025[[#This Row],[Prijstype]]="Artikelprijs",Q1_2025[[#This Row],[Artikelprijs]],Q1_2025[[#This Row],[Stuksprijs]])</f>
        <v>42.18</v>
      </c>
      <c r="O2913" s="10">
        <f>IF(Q1_2025[[#This Row],[Prijstype]]="Artikelprijs",Q1_2025[[#This Row],[Artikelprijs]] * Q1_2025[[#This Row],[Besteld]],Q1_2025[[#This Row],[Brutobedrag]])</f>
        <v>168.72</v>
      </c>
      <c r="P2913" s="10">
        <f>IF(Q1_2025[[#This Row],[Prijstype]] = "Artikelprijs",Q1_2025[[#This Row],[Brutobedrag 2]]*(100-Q1_2025[[#This Row],[Relatiekorting percentage]])/100,Q1_2025[[#This Row],[Bruto - Rel.korting]])</f>
        <v>118.1</v>
      </c>
    </row>
    <row r="2914" spans="1:16" x14ac:dyDescent="0.3">
      <c r="A2914" t="s">
        <v>343</v>
      </c>
      <c r="B2914">
        <v>2001090</v>
      </c>
      <c r="C2914" t="s">
        <v>141</v>
      </c>
      <c r="D2914">
        <v>2</v>
      </c>
      <c r="E2914" s="10">
        <v>60</v>
      </c>
      <c r="F2914" s="10">
        <v>120</v>
      </c>
      <c r="G2914" s="10">
        <v>84</v>
      </c>
      <c r="H2914">
        <v>30</v>
      </c>
      <c r="I2914" s="10" t="str">
        <f>_xlfn.XLOOKUP(Q1_2025[[#This Row],[Artikelnr]],Artikel_prijzen[Artnr],Artikel_prijzen[Groep],"")</f>
        <v/>
      </c>
      <c r="J2914" s="10" t="str">
        <f>_xlfn.XLOOKUP(Q1_2025[[#This Row],[Artikelnr]],Artikel_prijzen[Artnr],Artikel_prijzen[Prijs 2025],"")</f>
        <v/>
      </c>
      <c r="K2914" s="10" t="str">
        <f>IF(Q1_2025[[#This Row],[Artikelprijs]]&lt;&gt;"",IF(Q1_2025[[#This Row],[Stuksprijs]]=Q1_2025[[#This Row],[Artikelprijs]],"Prijs gelijk","Prijs wijkt af"),"")</f>
        <v/>
      </c>
      <c r="L2914" s="10"/>
      <c r="N2914" s="10">
        <f>IF(Q1_2025[[#This Row],[Prijstype]]="Artikelprijs",Q1_2025[[#This Row],[Artikelprijs]],Q1_2025[[#This Row],[Stuksprijs]])</f>
        <v>60</v>
      </c>
      <c r="O2914" s="10">
        <f>IF(Q1_2025[[#This Row],[Prijstype]]="Artikelprijs",Q1_2025[[#This Row],[Artikelprijs]] * Q1_2025[[#This Row],[Besteld]],Q1_2025[[#This Row],[Brutobedrag]])</f>
        <v>120</v>
      </c>
      <c r="P2914" s="10">
        <f>IF(Q1_2025[[#This Row],[Prijstype]] = "Artikelprijs",Q1_2025[[#This Row],[Brutobedrag 2]]*(100-Q1_2025[[#This Row],[Relatiekorting percentage]])/100,Q1_2025[[#This Row],[Bruto - Rel.korting]])</f>
        <v>84</v>
      </c>
    </row>
    <row r="2915" spans="1:16" x14ac:dyDescent="0.3">
      <c r="A2915" t="s">
        <v>343</v>
      </c>
      <c r="B2915">
        <v>2001042</v>
      </c>
      <c r="C2915" t="s">
        <v>144</v>
      </c>
      <c r="D2915">
        <v>1</v>
      </c>
      <c r="E2915" s="10">
        <v>24.87</v>
      </c>
      <c r="F2915" s="10">
        <v>24.87</v>
      </c>
      <c r="G2915" s="10">
        <v>17.41</v>
      </c>
      <c r="H2915">
        <v>30</v>
      </c>
      <c r="I2915" s="10" t="str">
        <f>_xlfn.XLOOKUP(Q1_2025[[#This Row],[Artikelnr]],Artikel_prijzen[Artnr],Artikel_prijzen[Groep],"")</f>
        <v/>
      </c>
      <c r="J2915" s="10" t="str">
        <f>_xlfn.XLOOKUP(Q1_2025[[#This Row],[Artikelnr]],Artikel_prijzen[Artnr],Artikel_prijzen[Prijs 2025],"")</f>
        <v/>
      </c>
      <c r="K2915" s="10" t="str">
        <f>IF(Q1_2025[[#This Row],[Artikelprijs]]&lt;&gt;"",IF(Q1_2025[[#This Row],[Stuksprijs]]=Q1_2025[[#This Row],[Artikelprijs]],"Prijs gelijk","Prijs wijkt af"),"")</f>
        <v/>
      </c>
      <c r="L2915" s="10"/>
      <c r="N2915" s="10">
        <f>IF(Q1_2025[[#This Row],[Prijstype]]="Artikelprijs",Q1_2025[[#This Row],[Artikelprijs]],Q1_2025[[#This Row],[Stuksprijs]])</f>
        <v>24.87</v>
      </c>
      <c r="O2915" s="10">
        <f>IF(Q1_2025[[#This Row],[Prijstype]]="Artikelprijs",Q1_2025[[#This Row],[Artikelprijs]] * Q1_2025[[#This Row],[Besteld]],Q1_2025[[#This Row],[Brutobedrag]])</f>
        <v>24.87</v>
      </c>
      <c r="P2915" s="10">
        <f>IF(Q1_2025[[#This Row],[Prijstype]] = "Artikelprijs",Q1_2025[[#This Row],[Brutobedrag 2]]*(100-Q1_2025[[#This Row],[Relatiekorting percentage]])/100,Q1_2025[[#This Row],[Bruto - Rel.korting]])</f>
        <v>17.41</v>
      </c>
    </row>
    <row r="2916" spans="1:16" x14ac:dyDescent="0.3">
      <c r="A2916" t="s">
        <v>343</v>
      </c>
      <c r="B2916">
        <v>2001042</v>
      </c>
      <c r="C2916" t="s">
        <v>144</v>
      </c>
      <c r="D2916">
        <v>1</v>
      </c>
      <c r="E2916" s="10">
        <v>24.87</v>
      </c>
      <c r="F2916" s="10">
        <v>24.87</v>
      </c>
      <c r="G2916" s="10">
        <v>17.41</v>
      </c>
      <c r="H2916">
        <v>30</v>
      </c>
      <c r="I2916" s="10" t="str">
        <f>_xlfn.XLOOKUP(Q1_2025[[#This Row],[Artikelnr]],Artikel_prijzen[Artnr],Artikel_prijzen[Groep],"")</f>
        <v/>
      </c>
      <c r="J2916" s="10" t="str">
        <f>_xlfn.XLOOKUP(Q1_2025[[#This Row],[Artikelnr]],Artikel_prijzen[Artnr],Artikel_prijzen[Prijs 2025],"")</f>
        <v/>
      </c>
      <c r="K2916" s="10" t="str">
        <f>IF(Q1_2025[[#This Row],[Artikelprijs]]&lt;&gt;"",IF(Q1_2025[[#This Row],[Stuksprijs]]=Q1_2025[[#This Row],[Artikelprijs]],"Prijs gelijk","Prijs wijkt af"),"")</f>
        <v/>
      </c>
      <c r="L2916" s="10"/>
      <c r="N2916" s="10">
        <f>IF(Q1_2025[[#This Row],[Prijstype]]="Artikelprijs",Q1_2025[[#This Row],[Artikelprijs]],Q1_2025[[#This Row],[Stuksprijs]])</f>
        <v>24.87</v>
      </c>
      <c r="O2916" s="10">
        <f>IF(Q1_2025[[#This Row],[Prijstype]]="Artikelprijs",Q1_2025[[#This Row],[Artikelprijs]] * Q1_2025[[#This Row],[Besteld]],Q1_2025[[#This Row],[Brutobedrag]])</f>
        <v>24.87</v>
      </c>
      <c r="P2916" s="10">
        <f>IF(Q1_2025[[#This Row],[Prijstype]] = "Artikelprijs",Q1_2025[[#This Row],[Brutobedrag 2]]*(100-Q1_2025[[#This Row],[Relatiekorting percentage]])/100,Q1_2025[[#This Row],[Bruto - Rel.korting]])</f>
        <v>17.41</v>
      </c>
    </row>
    <row r="2917" spans="1:16" x14ac:dyDescent="0.3">
      <c r="A2917" t="s">
        <v>343</v>
      </c>
      <c r="B2917">
        <v>2001094</v>
      </c>
      <c r="C2917" t="s">
        <v>142</v>
      </c>
      <c r="D2917">
        <v>4</v>
      </c>
      <c r="E2917" s="10">
        <v>48.68</v>
      </c>
      <c r="F2917" s="10">
        <v>194.72</v>
      </c>
      <c r="G2917" s="10">
        <v>136.30000000000001</v>
      </c>
      <c r="H2917">
        <v>30</v>
      </c>
      <c r="I2917" s="10" t="str">
        <f>_xlfn.XLOOKUP(Q1_2025[[#This Row],[Artikelnr]],Artikel_prijzen[Artnr],Artikel_prijzen[Groep],"")</f>
        <v/>
      </c>
      <c r="J2917" s="10" t="str">
        <f>_xlfn.XLOOKUP(Q1_2025[[#This Row],[Artikelnr]],Artikel_prijzen[Artnr],Artikel_prijzen[Prijs 2025],"")</f>
        <v/>
      </c>
      <c r="K2917" s="10" t="str">
        <f>IF(Q1_2025[[#This Row],[Artikelprijs]]&lt;&gt;"",IF(Q1_2025[[#This Row],[Stuksprijs]]=Q1_2025[[#This Row],[Artikelprijs]],"Prijs gelijk","Prijs wijkt af"),"")</f>
        <v/>
      </c>
      <c r="L2917" s="10"/>
      <c r="N2917" s="10">
        <f>IF(Q1_2025[[#This Row],[Prijstype]]="Artikelprijs",Q1_2025[[#This Row],[Artikelprijs]],Q1_2025[[#This Row],[Stuksprijs]])</f>
        <v>48.68</v>
      </c>
      <c r="O2917" s="10">
        <f>IF(Q1_2025[[#This Row],[Prijstype]]="Artikelprijs",Q1_2025[[#This Row],[Artikelprijs]] * Q1_2025[[#This Row],[Besteld]],Q1_2025[[#This Row],[Brutobedrag]])</f>
        <v>194.72</v>
      </c>
      <c r="P2917" s="10">
        <f>IF(Q1_2025[[#This Row],[Prijstype]] = "Artikelprijs",Q1_2025[[#This Row],[Brutobedrag 2]]*(100-Q1_2025[[#This Row],[Relatiekorting percentage]])/100,Q1_2025[[#This Row],[Bruto - Rel.korting]])</f>
        <v>136.30000000000001</v>
      </c>
    </row>
    <row r="2918" spans="1:16" x14ac:dyDescent="0.3">
      <c r="A2918" t="s">
        <v>343</v>
      </c>
      <c r="B2918">
        <v>2004051</v>
      </c>
      <c r="C2918" t="s">
        <v>255</v>
      </c>
      <c r="D2918">
        <v>4</v>
      </c>
      <c r="E2918" s="10">
        <v>16.54</v>
      </c>
      <c r="F2918" s="10">
        <v>66.16</v>
      </c>
      <c r="G2918" s="10">
        <v>46.31</v>
      </c>
      <c r="H2918">
        <v>30</v>
      </c>
      <c r="I2918" s="10" t="str">
        <f>_xlfn.XLOOKUP(Q1_2025[[#This Row],[Artikelnr]],Artikel_prijzen[Artnr],Artikel_prijzen[Groep],"")</f>
        <v/>
      </c>
      <c r="J2918" s="10" t="str">
        <f>_xlfn.XLOOKUP(Q1_2025[[#This Row],[Artikelnr]],Artikel_prijzen[Artnr],Artikel_prijzen[Prijs 2025],"")</f>
        <v/>
      </c>
      <c r="K2918" s="10" t="str">
        <f>IF(Q1_2025[[#This Row],[Artikelprijs]]&lt;&gt;"",IF(Q1_2025[[#This Row],[Stuksprijs]]=Q1_2025[[#This Row],[Artikelprijs]],"Prijs gelijk","Prijs wijkt af"),"")</f>
        <v/>
      </c>
      <c r="L2918" s="10"/>
      <c r="N2918" s="10">
        <f>IF(Q1_2025[[#This Row],[Prijstype]]="Artikelprijs",Q1_2025[[#This Row],[Artikelprijs]],Q1_2025[[#This Row],[Stuksprijs]])</f>
        <v>16.54</v>
      </c>
      <c r="O2918" s="10">
        <f>IF(Q1_2025[[#This Row],[Prijstype]]="Artikelprijs",Q1_2025[[#This Row],[Artikelprijs]] * Q1_2025[[#This Row],[Besteld]],Q1_2025[[#This Row],[Brutobedrag]])</f>
        <v>66.16</v>
      </c>
      <c r="P2918" s="10">
        <f>IF(Q1_2025[[#This Row],[Prijstype]] = "Artikelprijs",Q1_2025[[#This Row],[Brutobedrag 2]]*(100-Q1_2025[[#This Row],[Relatiekorting percentage]])/100,Q1_2025[[#This Row],[Bruto - Rel.korting]])</f>
        <v>46.31</v>
      </c>
    </row>
    <row r="2919" spans="1:16" x14ac:dyDescent="0.3">
      <c r="A2919" t="s">
        <v>343</v>
      </c>
      <c r="B2919">
        <v>2004057</v>
      </c>
      <c r="C2919" t="s">
        <v>90</v>
      </c>
      <c r="D2919">
        <v>6</v>
      </c>
      <c r="E2919" s="10">
        <v>33.42</v>
      </c>
      <c r="F2919" s="10">
        <v>200.52</v>
      </c>
      <c r="G2919" s="10">
        <v>140.36000000000001</v>
      </c>
      <c r="H2919">
        <v>30</v>
      </c>
      <c r="I2919" s="10" t="str">
        <f>_xlfn.XLOOKUP(Q1_2025[[#This Row],[Artikelnr]],Artikel_prijzen[Artnr],Artikel_prijzen[Groep],"")</f>
        <v/>
      </c>
      <c r="J2919" s="10" t="str">
        <f>_xlfn.XLOOKUP(Q1_2025[[#This Row],[Artikelnr]],Artikel_prijzen[Artnr],Artikel_prijzen[Prijs 2025],"")</f>
        <v/>
      </c>
      <c r="K2919" s="10" t="str">
        <f>IF(Q1_2025[[#This Row],[Artikelprijs]]&lt;&gt;"",IF(Q1_2025[[#This Row],[Stuksprijs]]=Q1_2025[[#This Row],[Artikelprijs]],"Prijs gelijk","Prijs wijkt af"),"")</f>
        <v/>
      </c>
      <c r="L2919" s="10"/>
      <c r="N2919" s="10">
        <f>IF(Q1_2025[[#This Row],[Prijstype]]="Artikelprijs",Q1_2025[[#This Row],[Artikelprijs]],Q1_2025[[#This Row],[Stuksprijs]])</f>
        <v>33.42</v>
      </c>
      <c r="O2919" s="10">
        <f>IF(Q1_2025[[#This Row],[Prijstype]]="Artikelprijs",Q1_2025[[#This Row],[Artikelprijs]] * Q1_2025[[#This Row],[Besteld]],Q1_2025[[#This Row],[Brutobedrag]])</f>
        <v>200.52</v>
      </c>
      <c r="P2919" s="10">
        <f>IF(Q1_2025[[#This Row],[Prijstype]] = "Artikelprijs",Q1_2025[[#This Row],[Brutobedrag 2]]*(100-Q1_2025[[#This Row],[Relatiekorting percentage]])/100,Q1_2025[[#This Row],[Bruto - Rel.korting]])</f>
        <v>140.36000000000001</v>
      </c>
    </row>
    <row r="2920" spans="1:16" x14ac:dyDescent="0.3">
      <c r="A2920" t="s">
        <v>343</v>
      </c>
      <c r="B2920">
        <v>1007051</v>
      </c>
      <c r="C2920" t="s">
        <v>54</v>
      </c>
      <c r="D2920">
        <v>7</v>
      </c>
      <c r="E2920" s="10">
        <v>88.57</v>
      </c>
      <c r="F2920" s="10">
        <v>619.99</v>
      </c>
      <c r="G2920" s="10">
        <v>433.99</v>
      </c>
      <c r="H2920">
        <v>30</v>
      </c>
      <c r="I2920" s="10" t="str">
        <f>_xlfn.XLOOKUP(Q1_2025[[#This Row],[Artikelnr]],Artikel_prijzen[Artnr],Artikel_prijzen[Groep],"")</f>
        <v/>
      </c>
      <c r="J2920" s="10" t="str">
        <f>_xlfn.XLOOKUP(Q1_2025[[#This Row],[Artikelnr]],Artikel_prijzen[Artnr],Artikel_prijzen[Prijs 2025],"")</f>
        <v/>
      </c>
      <c r="K2920" s="10" t="str">
        <f>IF(Q1_2025[[#This Row],[Artikelprijs]]&lt;&gt;"",IF(Q1_2025[[#This Row],[Stuksprijs]]=Q1_2025[[#This Row],[Artikelprijs]],"Prijs gelijk","Prijs wijkt af"),"")</f>
        <v/>
      </c>
      <c r="L2920" s="10"/>
      <c r="N2920" s="10">
        <f>IF(Q1_2025[[#This Row],[Prijstype]]="Artikelprijs",Q1_2025[[#This Row],[Artikelprijs]],Q1_2025[[#This Row],[Stuksprijs]])</f>
        <v>88.57</v>
      </c>
      <c r="O2920" s="10">
        <f>IF(Q1_2025[[#This Row],[Prijstype]]="Artikelprijs",Q1_2025[[#This Row],[Artikelprijs]] * Q1_2025[[#This Row],[Besteld]],Q1_2025[[#This Row],[Brutobedrag]])</f>
        <v>619.99</v>
      </c>
      <c r="P2920" s="10">
        <f>IF(Q1_2025[[#This Row],[Prijstype]] = "Artikelprijs",Q1_2025[[#This Row],[Brutobedrag 2]]*(100-Q1_2025[[#This Row],[Relatiekorting percentage]])/100,Q1_2025[[#This Row],[Bruto - Rel.korting]])</f>
        <v>433.99</v>
      </c>
    </row>
    <row r="2921" spans="1:16" x14ac:dyDescent="0.3">
      <c r="A2921" t="s">
        <v>343</v>
      </c>
      <c r="B2921">
        <v>1002020</v>
      </c>
      <c r="C2921" t="s">
        <v>249</v>
      </c>
      <c r="D2921">
        <v>4</v>
      </c>
      <c r="E2921" s="10">
        <v>38.99</v>
      </c>
      <c r="F2921" s="10">
        <v>155.96</v>
      </c>
      <c r="G2921" s="10">
        <v>109.17</v>
      </c>
      <c r="H2921">
        <v>30</v>
      </c>
      <c r="I2921" s="10" t="str">
        <f>_xlfn.XLOOKUP(Q1_2025[[#This Row],[Artikelnr]],Artikel_prijzen[Artnr],Artikel_prijzen[Groep],"")</f>
        <v/>
      </c>
      <c r="J2921" s="10" t="str">
        <f>_xlfn.XLOOKUP(Q1_2025[[#This Row],[Artikelnr]],Artikel_prijzen[Artnr],Artikel_prijzen[Prijs 2025],"")</f>
        <v/>
      </c>
      <c r="K2921" s="10" t="str">
        <f>IF(Q1_2025[[#This Row],[Artikelprijs]]&lt;&gt;"",IF(Q1_2025[[#This Row],[Stuksprijs]]=Q1_2025[[#This Row],[Artikelprijs]],"Prijs gelijk","Prijs wijkt af"),"")</f>
        <v/>
      </c>
      <c r="L2921" s="10"/>
      <c r="N2921" s="10">
        <f>IF(Q1_2025[[#This Row],[Prijstype]]="Artikelprijs",Q1_2025[[#This Row],[Artikelprijs]],Q1_2025[[#This Row],[Stuksprijs]])</f>
        <v>38.99</v>
      </c>
      <c r="O2921" s="10">
        <f>IF(Q1_2025[[#This Row],[Prijstype]]="Artikelprijs",Q1_2025[[#This Row],[Artikelprijs]] * Q1_2025[[#This Row],[Besteld]],Q1_2025[[#This Row],[Brutobedrag]])</f>
        <v>155.96</v>
      </c>
      <c r="P2921" s="10">
        <f>IF(Q1_2025[[#This Row],[Prijstype]] = "Artikelprijs",Q1_2025[[#This Row],[Brutobedrag 2]]*(100-Q1_2025[[#This Row],[Relatiekorting percentage]])/100,Q1_2025[[#This Row],[Bruto - Rel.korting]])</f>
        <v>109.17</v>
      </c>
    </row>
    <row r="2922" spans="1:16" x14ac:dyDescent="0.3">
      <c r="A2922" t="s">
        <v>343</v>
      </c>
      <c r="B2922">
        <v>4001242</v>
      </c>
      <c r="C2922" t="s">
        <v>418</v>
      </c>
      <c r="D2922">
        <v>2</v>
      </c>
      <c r="E2922" s="10">
        <v>309.25</v>
      </c>
      <c r="F2922" s="10">
        <v>618.5</v>
      </c>
      <c r="G2922" s="10">
        <v>556.65</v>
      </c>
      <c r="H2922">
        <v>10</v>
      </c>
      <c r="I2922" s="10" t="str">
        <f>_xlfn.XLOOKUP(Q1_2025[[#This Row],[Artikelnr]],Artikel_prijzen[Artnr],Artikel_prijzen[Groep],"")</f>
        <v/>
      </c>
      <c r="J2922" s="10" t="str">
        <f>_xlfn.XLOOKUP(Q1_2025[[#This Row],[Artikelnr]],Artikel_prijzen[Artnr],Artikel_prijzen[Prijs 2025],"")</f>
        <v/>
      </c>
      <c r="K2922" s="10" t="str">
        <f>IF(Q1_2025[[#This Row],[Artikelprijs]]&lt;&gt;"",IF(Q1_2025[[#This Row],[Stuksprijs]]=Q1_2025[[#This Row],[Artikelprijs]],"Prijs gelijk","Prijs wijkt af"),"")</f>
        <v/>
      </c>
      <c r="L2922" s="10"/>
      <c r="N2922" s="10">
        <f>IF(Q1_2025[[#This Row],[Prijstype]]="Artikelprijs",Q1_2025[[#This Row],[Artikelprijs]],Q1_2025[[#This Row],[Stuksprijs]])</f>
        <v>309.25</v>
      </c>
      <c r="O2922" s="10">
        <f>IF(Q1_2025[[#This Row],[Prijstype]]="Artikelprijs",Q1_2025[[#This Row],[Artikelprijs]] * Q1_2025[[#This Row],[Besteld]],Q1_2025[[#This Row],[Brutobedrag]])</f>
        <v>618.5</v>
      </c>
      <c r="P2922" s="10">
        <f>IF(Q1_2025[[#This Row],[Prijstype]] = "Artikelprijs",Q1_2025[[#This Row],[Brutobedrag 2]]*(100-Q1_2025[[#This Row],[Relatiekorting percentage]])/100,Q1_2025[[#This Row],[Bruto - Rel.korting]])</f>
        <v>556.65</v>
      </c>
    </row>
    <row r="2923" spans="1:16" x14ac:dyDescent="0.3">
      <c r="A2923" t="s">
        <v>343</v>
      </c>
      <c r="B2923">
        <v>3002022</v>
      </c>
      <c r="C2923" t="s">
        <v>195</v>
      </c>
      <c r="D2923">
        <v>1</v>
      </c>
      <c r="E2923" s="10">
        <v>76.02</v>
      </c>
      <c r="F2923" s="10">
        <v>76.02</v>
      </c>
      <c r="G2923" s="10">
        <v>53.21</v>
      </c>
      <c r="H2923">
        <v>30</v>
      </c>
      <c r="I2923" s="10" t="str">
        <f>_xlfn.XLOOKUP(Q1_2025[[#This Row],[Artikelnr]],Artikel_prijzen[Artnr],Artikel_prijzen[Groep],"")</f>
        <v/>
      </c>
      <c r="J2923" s="10" t="str">
        <f>_xlfn.XLOOKUP(Q1_2025[[#This Row],[Artikelnr]],Artikel_prijzen[Artnr],Artikel_prijzen[Prijs 2025],"")</f>
        <v/>
      </c>
      <c r="K2923" s="10" t="str">
        <f>IF(Q1_2025[[#This Row],[Artikelprijs]]&lt;&gt;"",IF(Q1_2025[[#This Row],[Stuksprijs]]=Q1_2025[[#This Row],[Artikelprijs]],"Prijs gelijk","Prijs wijkt af"),"")</f>
        <v/>
      </c>
      <c r="L2923" s="10"/>
      <c r="N2923" s="10">
        <f>IF(Q1_2025[[#This Row],[Prijstype]]="Artikelprijs",Q1_2025[[#This Row],[Artikelprijs]],Q1_2025[[#This Row],[Stuksprijs]])</f>
        <v>76.02</v>
      </c>
      <c r="O2923" s="10">
        <f>IF(Q1_2025[[#This Row],[Prijstype]]="Artikelprijs",Q1_2025[[#This Row],[Artikelprijs]] * Q1_2025[[#This Row],[Besteld]],Q1_2025[[#This Row],[Brutobedrag]])</f>
        <v>76.02</v>
      </c>
      <c r="P2923" s="10">
        <f>IF(Q1_2025[[#This Row],[Prijstype]] = "Artikelprijs",Q1_2025[[#This Row],[Brutobedrag 2]]*(100-Q1_2025[[#This Row],[Relatiekorting percentage]])/100,Q1_2025[[#This Row],[Bruto - Rel.korting]])</f>
        <v>53.21</v>
      </c>
    </row>
    <row r="2924" spans="1:16" x14ac:dyDescent="0.3">
      <c r="A2924" t="s">
        <v>343</v>
      </c>
      <c r="B2924">
        <v>3001013</v>
      </c>
      <c r="C2924" t="s">
        <v>325</v>
      </c>
      <c r="D2924">
        <v>3</v>
      </c>
      <c r="E2924" s="10">
        <v>17.89</v>
      </c>
      <c r="F2924" s="10">
        <v>53.67</v>
      </c>
      <c r="G2924" s="10">
        <v>37.57</v>
      </c>
      <c r="H2924">
        <v>30</v>
      </c>
      <c r="I2924" s="10" t="str">
        <f>_xlfn.XLOOKUP(Q1_2025[[#This Row],[Artikelnr]],Artikel_prijzen[Artnr],Artikel_prijzen[Groep],"")</f>
        <v/>
      </c>
      <c r="J2924" s="10" t="str">
        <f>_xlfn.XLOOKUP(Q1_2025[[#This Row],[Artikelnr]],Artikel_prijzen[Artnr],Artikel_prijzen[Prijs 2025],"")</f>
        <v/>
      </c>
      <c r="K2924" s="10" t="str">
        <f>IF(Q1_2025[[#This Row],[Artikelprijs]]&lt;&gt;"",IF(Q1_2025[[#This Row],[Stuksprijs]]=Q1_2025[[#This Row],[Artikelprijs]],"Prijs gelijk","Prijs wijkt af"),"")</f>
        <v/>
      </c>
      <c r="L2924" s="10"/>
      <c r="N2924" s="10">
        <f>IF(Q1_2025[[#This Row],[Prijstype]]="Artikelprijs",Q1_2025[[#This Row],[Artikelprijs]],Q1_2025[[#This Row],[Stuksprijs]])</f>
        <v>17.89</v>
      </c>
      <c r="O2924" s="10">
        <f>IF(Q1_2025[[#This Row],[Prijstype]]="Artikelprijs",Q1_2025[[#This Row],[Artikelprijs]] * Q1_2025[[#This Row],[Besteld]],Q1_2025[[#This Row],[Brutobedrag]])</f>
        <v>53.67</v>
      </c>
      <c r="P2924" s="10">
        <f>IF(Q1_2025[[#This Row],[Prijstype]] = "Artikelprijs",Q1_2025[[#This Row],[Brutobedrag 2]]*(100-Q1_2025[[#This Row],[Relatiekorting percentage]])/100,Q1_2025[[#This Row],[Bruto - Rel.korting]])</f>
        <v>37.57</v>
      </c>
    </row>
    <row r="2925" spans="1:16" x14ac:dyDescent="0.3">
      <c r="A2925" t="s">
        <v>343</v>
      </c>
      <c r="B2925">
        <v>3001044</v>
      </c>
      <c r="C2925" t="s">
        <v>47</v>
      </c>
      <c r="D2925">
        <v>5</v>
      </c>
      <c r="E2925" s="10">
        <v>26.83</v>
      </c>
      <c r="F2925" s="10">
        <v>134.15</v>
      </c>
      <c r="G2925" s="10">
        <v>93.9</v>
      </c>
      <c r="H2925">
        <v>30</v>
      </c>
      <c r="I2925" s="10" t="str">
        <f>_xlfn.XLOOKUP(Q1_2025[[#This Row],[Artikelnr]],Artikel_prijzen[Artnr],Artikel_prijzen[Groep],"")</f>
        <v/>
      </c>
      <c r="J2925" s="10" t="str">
        <f>_xlfn.XLOOKUP(Q1_2025[[#This Row],[Artikelnr]],Artikel_prijzen[Artnr],Artikel_prijzen[Prijs 2025],"")</f>
        <v/>
      </c>
      <c r="K2925" s="10" t="str">
        <f>IF(Q1_2025[[#This Row],[Artikelprijs]]&lt;&gt;"",IF(Q1_2025[[#This Row],[Stuksprijs]]=Q1_2025[[#This Row],[Artikelprijs]],"Prijs gelijk","Prijs wijkt af"),"")</f>
        <v/>
      </c>
      <c r="L2925" s="10"/>
      <c r="N2925" s="10">
        <f>IF(Q1_2025[[#This Row],[Prijstype]]="Artikelprijs",Q1_2025[[#This Row],[Artikelprijs]],Q1_2025[[#This Row],[Stuksprijs]])</f>
        <v>26.83</v>
      </c>
      <c r="O2925" s="10">
        <f>IF(Q1_2025[[#This Row],[Prijstype]]="Artikelprijs",Q1_2025[[#This Row],[Artikelprijs]] * Q1_2025[[#This Row],[Besteld]],Q1_2025[[#This Row],[Brutobedrag]])</f>
        <v>134.15</v>
      </c>
      <c r="P2925" s="10">
        <f>IF(Q1_2025[[#This Row],[Prijstype]] = "Artikelprijs",Q1_2025[[#This Row],[Brutobedrag 2]]*(100-Q1_2025[[#This Row],[Relatiekorting percentage]])/100,Q1_2025[[#This Row],[Bruto - Rel.korting]])</f>
        <v>93.9</v>
      </c>
    </row>
    <row r="2926" spans="1:16" x14ac:dyDescent="0.3">
      <c r="A2926" t="s">
        <v>343</v>
      </c>
      <c r="B2926">
        <v>3001044</v>
      </c>
      <c r="C2926" t="s">
        <v>47</v>
      </c>
      <c r="D2926">
        <v>1</v>
      </c>
      <c r="E2926" s="10">
        <v>26.83</v>
      </c>
      <c r="F2926" s="10">
        <v>0</v>
      </c>
      <c r="G2926" s="10">
        <v>0</v>
      </c>
      <c r="H2926">
        <v>30</v>
      </c>
      <c r="I2926" s="10" t="str">
        <f>_xlfn.XLOOKUP(Q1_2025[[#This Row],[Artikelnr]],Artikel_prijzen[Artnr],Artikel_prijzen[Groep],"")</f>
        <v/>
      </c>
      <c r="J2926" s="10" t="str">
        <f>_xlfn.XLOOKUP(Q1_2025[[#This Row],[Artikelnr]],Artikel_prijzen[Artnr],Artikel_prijzen[Prijs 2025],"")</f>
        <v/>
      </c>
      <c r="K2926" s="10" t="str">
        <f>IF(Q1_2025[[#This Row],[Artikelprijs]]&lt;&gt;"",IF(Q1_2025[[#This Row],[Stuksprijs]]=Q1_2025[[#This Row],[Artikelprijs]],"Prijs gelijk","Prijs wijkt af"),"")</f>
        <v/>
      </c>
      <c r="L2926" s="10"/>
      <c r="N2926" s="10">
        <f>IF(Q1_2025[[#This Row],[Prijstype]]="Artikelprijs",Q1_2025[[#This Row],[Artikelprijs]],Q1_2025[[#This Row],[Stuksprijs]])</f>
        <v>26.83</v>
      </c>
      <c r="O2926" s="10">
        <f>IF(Q1_2025[[#This Row],[Prijstype]]="Artikelprijs",Q1_2025[[#This Row],[Artikelprijs]] * Q1_2025[[#This Row],[Besteld]],Q1_2025[[#This Row],[Brutobedrag]])</f>
        <v>0</v>
      </c>
      <c r="P2926" s="10">
        <f>IF(Q1_2025[[#This Row],[Prijstype]] = "Artikelprijs",Q1_2025[[#This Row],[Brutobedrag 2]]*(100-Q1_2025[[#This Row],[Relatiekorting percentage]])/100,Q1_2025[[#This Row],[Bruto - Rel.korting]])</f>
        <v>0</v>
      </c>
    </row>
    <row r="2927" spans="1:16" x14ac:dyDescent="0.3">
      <c r="A2927" t="s">
        <v>343</v>
      </c>
      <c r="B2927">
        <v>1009130</v>
      </c>
      <c r="C2927" t="s">
        <v>250</v>
      </c>
      <c r="D2927">
        <v>1</v>
      </c>
      <c r="E2927" s="10">
        <v>24.73</v>
      </c>
      <c r="F2927" s="10">
        <v>24.73</v>
      </c>
      <c r="G2927" s="10">
        <v>17.309999999999999</v>
      </c>
      <c r="H2927">
        <v>30</v>
      </c>
      <c r="I2927" s="10" t="str">
        <f>_xlfn.XLOOKUP(Q1_2025[[#This Row],[Artikelnr]],Artikel_prijzen[Artnr],Artikel_prijzen[Groep],"")</f>
        <v/>
      </c>
      <c r="J2927" s="10" t="str">
        <f>_xlfn.XLOOKUP(Q1_2025[[#This Row],[Artikelnr]],Artikel_prijzen[Artnr],Artikel_prijzen[Prijs 2025],"")</f>
        <v/>
      </c>
      <c r="K2927" s="10" t="str">
        <f>IF(Q1_2025[[#This Row],[Artikelprijs]]&lt;&gt;"",IF(Q1_2025[[#This Row],[Stuksprijs]]=Q1_2025[[#This Row],[Artikelprijs]],"Prijs gelijk","Prijs wijkt af"),"")</f>
        <v/>
      </c>
      <c r="L2927" s="10"/>
      <c r="N2927" s="10">
        <f>IF(Q1_2025[[#This Row],[Prijstype]]="Artikelprijs",Q1_2025[[#This Row],[Artikelprijs]],Q1_2025[[#This Row],[Stuksprijs]])</f>
        <v>24.73</v>
      </c>
      <c r="O2927" s="10">
        <f>IF(Q1_2025[[#This Row],[Prijstype]]="Artikelprijs",Q1_2025[[#This Row],[Artikelprijs]] * Q1_2025[[#This Row],[Besteld]],Q1_2025[[#This Row],[Brutobedrag]])</f>
        <v>24.73</v>
      </c>
      <c r="P2927" s="10">
        <f>IF(Q1_2025[[#This Row],[Prijstype]] = "Artikelprijs",Q1_2025[[#This Row],[Brutobedrag 2]]*(100-Q1_2025[[#This Row],[Relatiekorting percentage]])/100,Q1_2025[[#This Row],[Bruto - Rel.korting]])</f>
        <v>17.309999999999999</v>
      </c>
    </row>
    <row r="2928" spans="1:16" x14ac:dyDescent="0.3">
      <c r="A2928" t="s">
        <v>343</v>
      </c>
      <c r="B2928">
        <v>1002020</v>
      </c>
      <c r="C2928" t="s">
        <v>249</v>
      </c>
      <c r="D2928">
        <v>7</v>
      </c>
      <c r="E2928" s="10">
        <v>38.99</v>
      </c>
      <c r="F2928" s="10">
        <v>272.93</v>
      </c>
      <c r="G2928" s="10">
        <v>191.05</v>
      </c>
      <c r="H2928">
        <v>30</v>
      </c>
      <c r="I2928" s="10" t="str">
        <f>_xlfn.XLOOKUP(Q1_2025[[#This Row],[Artikelnr]],Artikel_prijzen[Artnr],Artikel_prijzen[Groep],"")</f>
        <v/>
      </c>
      <c r="J2928" s="10" t="str">
        <f>_xlfn.XLOOKUP(Q1_2025[[#This Row],[Artikelnr]],Artikel_prijzen[Artnr],Artikel_prijzen[Prijs 2025],"")</f>
        <v/>
      </c>
      <c r="K2928" s="10" t="str">
        <f>IF(Q1_2025[[#This Row],[Artikelprijs]]&lt;&gt;"",IF(Q1_2025[[#This Row],[Stuksprijs]]=Q1_2025[[#This Row],[Artikelprijs]],"Prijs gelijk","Prijs wijkt af"),"")</f>
        <v/>
      </c>
      <c r="L2928" s="10"/>
      <c r="N2928" s="10">
        <f>IF(Q1_2025[[#This Row],[Prijstype]]="Artikelprijs",Q1_2025[[#This Row],[Artikelprijs]],Q1_2025[[#This Row],[Stuksprijs]])</f>
        <v>38.99</v>
      </c>
      <c r="O2928" s="10">
        <f>IF(Q1_2025[[#This Row],[Prijstype]]="Artikelprijs",Q1_2025[[#This Row],[Artikelprijs]] * Q1_2025[[#This Row],[Besteld]],Q1_2025[[#This Row],[Brutobedrag]])</f>
        <v>272.93</v>
      </c>
      <c r="P2928" s="10">
        <f>IF(Q1_2025[[#This Row],[Prijstype]] = "Artikelprijs",Q1_2025[[#This Row],[Brutobedrag 2]]*(100-Q1_2025[[#This Row],[Relatiekorting percentage]])/100,Q1_2025[[#This Row],[Bruto - Rel.korting]])</f>
        <v>191.05</v>
      </c>
    </row>
    <row r="2929" spans="1:16" x14ac:dyDescent="0.3">
      <c r="A2929" t="s">
        <v>343</v>
      </c>
      <c r="B2929">
        <v>3001046</v>
      </c>
      <c r="C2929" t="s">
        <v>61</v>
      </c>
      <c r="D2929">
        <v>10</v>
      </c>
      <c r="E2929" s="10">
        <v>3.5</v>
      </c>
      <c r="F2929" s="10">
        <v>0</v>
      </c>
      <c r="G2929" s="10">
        <v>0</v>
      </c>
      <c r="H2929">
        <v>30</v>
      </c>
      <c r="I2929" s="10" t="str">
        <f>_xlfn.XLOOKUP(Q1_2025[[#This Row],[Artikelnr]],Artikel_prijzen[Artnr],Artikel_prijzen[Groep],"")</f>
        <v/>
      </c>
      <c r="J2929" s="10" t="str">
        <f>_xlfn.XLOOKUP(Q1_2025[[#This Row],[Artikelnr]],Artikel_prijzen[Artnr],Artikel_prijzen[Prijs 2025],"")</f>
        <v/>
      </c>
      <c r="K2929" s="10" t="str">
        <f>IF(Q1_2025[[#This Row],[Artikelprijs]]&lt;&gt;"",IF(Q1_2025[[#This Row],[Stuksprijs]]=Q1_2025[[#This Row],[Artikelprijs]],"Prijs gelijk","Prijs wijkt af"),"")</f>
        <v/>
      </c>
      <c r="L2929" s="10"/>
      <c r="N2929" s="10">
        <f>IF(Q1_2025[[#This Row],[Prijstype]]="Artikelprijs",Q1_2025[[#This Row],[Artikelprijs]],Q1_2025[[#This Row],[Stuksprijs]])</f>
        <v>3.5</v>
      </c>
      <c r="O2929" s="10">
        <f>IF(Q1_2025[[#This Row],[Prijstype]]="Artikelprijs",Q1_2025[[#This Row],[Artikelprijs]] * Q1_2025[[#This Row],[Besteld]],Q1_2025[[#This Row],[Brutobedrag]])</f>
        <v>0</v>
      </c>
      <c r="P2929" s="10">
        <f>IF(Q1_2025[[#This Row],[Prijstype]] = "Artikelprijs",Q1_2025[[#This Row],[Brutobedrag 2]]*(100-Q1_2025[[#This Row],[Relatiekorting percentage]])/100,Q1_2025[[#This Row],[Bruto - Rel.korting]])</f>
        <v>0</v>
      </c>
    </row>
    <row r="2930" spans="1:16" x14ac:dyDescent="0.3">
      <c r="A2930" t="s">
        <v>343</v>
      </c>
      <c r="B2930">
        <v>3001035</v>
      </c>
      <c r="C2930" t="s">
        <v>62</v>
      </c>
      <c r="D2930">
        <v>4</v>
      </c>
      <c r="E2930" s="10">
        <v>2</v>
      </c>
      <c r="F2930" s="10">
        <v>0</v>
      </c>
      <c r="G2930" s="10">
        <v>0</v>
      </c>
      <c r="H2930">
        <v>30</v>
      </c>
      <c r="I2930" s="10" t="str">
        <f>_xlfn.XLOOKUP(Q1_2025[[#This Row],[Artikelnr]],Artikel_prijzen[Artnr],Artikel_prijzen[Groep],"")</f>
        <v/>
      </c>
      <c r="J2930" s="10" t="str">
        <f>_xlfn.XLOOKUP(Q1_2025[[#This Row],[Artikelnr]],Artikel_prijzen[Artnr],Artikel_prijzen[Prijs 2025],"")</f>
        <v/>
      </c>
      <c r="K2930" s="10" t="str">
        <f>IF(Q1_2025[[#This Row],[Artikelprijs]]&lt;&gt;"",IF(Q1_2025[[#This Row],[Stuksprijs]]=Q1_2025[[#This Row],[Artikelprijs]],"Prijs gelijk","Prijs wijkt af"),"")</f>
        <v/>
      </c>
      <c r="L2930" s="10"/>
      <c r="N2930" s="10">
        <f>IF(Q1_2025[[#This Row],[Prijstype]]="Artikelprijs",Q1_2025[[#This Row],[Artikelprijs]],Q1_2025[[#This Row],[Stuksprijs]])</f>
        <v>2</v>
      </c>
      <c r="O2930" s="10">
        <f>IF(Q1_2025[[#This Row],[Prijstype]]="Artikelprijs",Q1_2025[[#This Row],[Artikelprijs]] * Q1_2025[[#This Row],[Besteld]],Q1_2025[[#This Row],[Brutobedrag]])</f>
        <v>0</v>
      </c>
      <c r="P2930" s="10">
        <f>IF(Q1_2025[[#This Row],[Prijstype]] = "Artikelprijs",Q1_2025[[#This Row],[Brutobedrag 2]]*(100-Q1_2025[[#This Row],[Relatiekorting percentage]])/100,Q1_2025[[#This Row],[Bruto - Rel.korting]])</f>
        <v>0</v>
      </c>
    </row>
    <row r="2931" spans="1:16" x14ac:dyDescent="0.3">
      <c r="A2931" t="s">
        <v>343</v>
      </c>
      <c r="B2931">
        <v>3001036</v>
      </c>
      <c r="C2931" t="s">
        <v>63</v>
      </c>
      <c r="D2931">
        <v>4</v>
      </c>
      <c r="E2931" s="10">
        <v>3</v>
      </c>
      <c r="F2931" s="10">
        <v>0</v>
      </c>
      <c r="G2931" s="10">
        <v>0</v>
      </c>
      <c r="H2931">
        <v>30</v>
      </c>
      <c r="I2931" s="10" t="str">
        <f>_xlfn.XLOOKUP(Q1_2025[[#This Row],[Artikelnr]],Artikel_prijzen[Artnr],Artikel_prijzen[Groep],"")</f>
        <v/>
      </c>
      <c r="J2931" s="10" t="str">
        <f>_xlfn.XLOOKUP(Q1_2025[[#This Row],[Artikelnr]],Artikel_prijzen[Artnr],Artikel_prijzen[Prijs 2025],"")</f>
        <v/>
      </c>
      <c r="K2931" s="10" t="str">
        <f>IF(Q1_2025[[#This Row],[Artikelprijs]]&lt;&gt;"",IF(Q1_2025[[#This Row],[Stuksprijs]]=Q1_2025[[#This Row],[Artikelprijs]],"Prijs gelijk","Prijs wijkt af"),"")</f>
        <v/>
      </c>
      <c r="L2931" s="10"/>
      <c r="N2931" s="10">
        <f>IF(Q1_2025[[#This Row],[Prijstype]]="Artikelprijs",Q1_2025[[#This Row],[Artikelprijs]],Q1_2025[[#This Row],[Stuksprijs]])</f>
        <v>3</v>
      </c>
      <c r="O2931" s="10">
        <f>IF(Q1_2025[[#This Row],[Prijstype]]="Artikelprijs",Q1_2025[[#This Row],[Artikelprijs]] * Q1_2025[[#This Row],[Besteld]],Q1_2025[[#This Row],[Brutobedrag]])</f>
        <v>0</v>
      </c>
      <c r="P2931" s="10">
        <f>IF(Q1_2025[[#This Row],[Prijstype]] = "Artikelprijs",Q1_2025[[#This Row],[Brutobedrag 2]]*(100-Q1_2025[[#This Row],[Relatiekorting percentage]])/100,Q1_2025[[#This Row],[Bruto - Rel.korting]])</f>
        <v>0</v>
      </c>
    </row>
    <row r="2932" spans="1:16" x14ac:dyDescent="0.3">
      <c r="A2932" t="s">
        <v>343</v>
      </c>
      <c r="B2932">
        <v>3001037</v>
      </c>
      <c r="C2932" t="s">
        <v>64</v>
      </c>
      <c r="D2932">
        <v>2</v>
      </c>
      <c r="E2932" s="10">
        <v>4</v>
      </c>
      <c r="F2932" s="10">
        <v>0</v>
      </c>
      <c r="G2932" s="10">
        <v>0</v>
      </c>
      <c r="H2932">
        <v>30</v>
      </c>
      <c r="I2932" s="10" t="str">
        <f>_xlfn.XLOOKUP(Q1_2025[[#This Row],[Artikelnr]],Artikel_prijzen[Artnr],Artikel_prijzen[Groep],"")</f>
        <v/>
      </c>
      <c r="J2932" s="10" t="str">
        <f>_xlfn.XLOOKUP(Q1_2025[[#This Row],[Artikelnr]],Artikel_prijzen[Artnr],Artikel_prijzen[Prijs 2025],"")</f>
        <v/>
      </c>
      <c r="K2932" s="10" t="str">
        <f>IF(Q1_2025[[#This Row],[Artikelprijs]]&lt;&gt;"",IF(Q1_2025[[#This Row],[Stuksprijs]]=Q1_2025[[#This Row],[Artikelprijs]],"Prijs gelijk","Prijs wijkt af"),"")</f>
        <v/>
      </c>
      <c r="L2932" s="10"/>
      <c r="N2932" s="10">
        <f>IF(Q1_2025[[#This Row],[Prijstype]]="Artikelprijs",Q1_2025[[#This Row],[Artikelprijs]],Q1_2025[[#This Row],[Stuksprijs]])</f>
        <v>4</v>
      </c>
      <c r="O2932" s="10">
        <f>IF(Q1_2025[[#This Row],[Prijstype]]="Artikelprijs",Q1_2025[[#This Row],[Artikelprijs]] * Q1_2025[[#This Row],[Besteld]],Q1_2025[[#This Row],[Brutobedrag]])</f>
        <v>0</v>
      </c>
      <c r="P2932" s="10">
        <f>IF(Q1_2025[[#This Row],[Prijstype]] = "Artikelprijs",Q1_2025[[#This Row],[Brutobedrag 2]]*(100-Q1_2025[[#This Row],[Relatiekorting percentage]])/100,Q1_2025[[#This Row],[Bruto - Rel.korting]])</f>
        <v>0</v>
      </c>
    </row>
    <row r="2933" spans="1:16" x14ac:dyDescent="0.3">
      <c r="A2933" t="s">
        <v>343</v>
      </c>
      <c r="B2933">
        <v>3001038</v>
      </c>
      <c r="C2933" t="s">
        <v>65</v>
      </c>
      <c r="D2933">
        <v>4</v>
      </c>
      <c r="E2933" s="10">
        <v>6</v>
      </c>
      <c r="F2933" s="10">
        <v>0</v>
      </c>
      <c r="G2933" s="10">
        <v>0</v>
      </c>
      <c r="H2933">
        <v>30</v>
      </c>
      <c r="I2933" s="10" t="str">
        <f>_xlfn.XLOOKUP(Q1_2025[[#This Row],[Artikelnr]],Artikel_prijzen[Artnr],Artikel_prijzen[Groep],"")</f>
        <v/>
      </c>
      <c r="J2933" s="10" t="str">
        <f>_xlfn.XLOOKUP(Q1_2025[[#This Row],[Artikelnr]],Artikel_prijzen[Artnr],Artikel_prijzen[Prijs 2025],"")</f>
        <v/>
      </c>
      <c r="K2933" s="10" t="str">
        <f>IF(Q1_2025[[#This Row],[Artikelprijs]]&lt;&gt;"",IF(Q1_2025[[#This Row],[Stuksprijs]]=Q1_2025[[#This Row],[Artikelprijs]],"Prijs gelijk","Prijs wijkt af"),"")</f>
        <v/>
      </c>
      <c r="L2933" s="10"/>
      <c r="N2933" s="10">
        <f>IF(Q1_2025[[#This Row],[Prijstype]]="Artikelprijs",Q1_2025[[#This Row],[Artikelprijs]],Q1_2025[[#This Row],[Stuksprijs]])</f>
        <v>6</v>
      </c>
      <c r="O2933" s="10">
        <f>IF(Q1_2025[[#This Row],[Prijstype]]="Artikelprijs",Q1_2025[[#This Row],[Artikelprijs]] * Q1_2025[[#This Row],[Besteld]],Q1_2025[[#This Row],[Brutobedrag]])</f>
        <v>0</v>
      </c>
      <c r="P2933" s="10">
        <f>IF(Q1_2025[[#This Row],[Prijstype]] = "Artikelprijs",Q1_2025[[#This Row],[Brutobedrag 2]]*(100-Q1_2025[[#This Row],[Relatiekorting percentage]])/100,Q1_2025[[#This Row],[Bruto - Rel.korting]])</f>
        <v>0</v>
      </c>
    </row>
    <row r="2934" spans="1:16" x14ac:dyDescent="0.3">
      <c r="A2934" t="s">
        <v>343</v>
      </c>
      <c r="B2934">
        <v>3001040</v>
      </c>
      <c r="C2934" t="s">
        <v>67</v>
      </c>
      <c r="D2934">
        <v>4</v>
      </c>
      <c r="E2934" s="10">
        <v>8</v>
      </c>
      <c r="F2934" s="10">
        <v>0</v>
      </c>
      <c r="G2934" s="10">
        <v>0</v>
      </c>
      <c r="H2934">
        <v>30</v>
      </c>
      <c r="I2934" s="10" t="str">
        <f>_xlfn.XLOOKUP(Q1_2025[[#This Row],[Artikelnr]],Artikel_prijzen[Artnr],Artikel_prijzen[Groep],"")</f>
        <v/>
      </c>
      <c r="J2934" s="10" t="str">
        <f>_xlfn.XLOOKUP(Q1_2025[[#This Row],[Artikelnr]],Artikel_prijzen[Artnr],Artikel_prijzen[Prijs 2025],"")</f>
        <v/>
      </c>
      <c r="K2934" s="10" t="str">
        <f>IF(Q1_2025[[#This Row],[Artikelprijs]]&lt;&gt;"",IF(Q1_2025[[#This Row],[Stuksprijs]]=Q1_2025[[#This Row],[Artikelprijs]],"Prijs gelijk","Prijs wijkt af"),"")</f>
        <v/>
      </c>
      <c r="L2934" s="10"/>
      <c r="N2934" s="10">
        <f>IF(Q1_2025[[#This Row],[Prijstype]]="Artikelprijs",Q1_2025[[#This Row],[Artikelprijs]],Q1_2025[[#This Row],[Stuksprijs]])</f>
        <v>8</v>
      </c>
      <c r="O2934" s="10">
        <f>IF(Q1_2025[[#This Row],[Prijstype]]="Artikelprijs",Q1_2025[[#This Row],[Artikelprijs]] * Q1_2025[[#This Row],[Besteld]],Q1_2025[[#This Row],[Brutobedrag]])</f>
        <v>0</v>
      </c>
      <c r="P2934" s="10">
        <f>IF(Q1_2025[[#This Row],[Prijstype]] = "Artikelprijs",Q1_2025[[#This Row],[Brutobedrag 2]]*(100-Q1_2025[[#This Row],[Relatiekorting percentage]])/100,Q1_2025[[#This Row],[Bruto - Rel.korting]])</f>
        <v>0</v>
      </c>
    </row>
    <row r="2935" spans="1:16" x14ac:dyDescent="0.3">
      <c r="A2935" t="s">
        <v>343</v>
      </c>
      <c r="B2935">
        <v>3001045</v>
      </c>
      <c r="C2935" t="s">
        <v>71</v>
      </c>
      <c r="D2935">
        <v>1</v>
      </c>
      <c r="E2935" s="10">
        <v>5</v>
      </c>
      <c r="F2935" s="10">
        <v>0</v>
      </c>
      <c r="G2935" s="10">
        <v>0</v>
      </c>
      <c r="H2935">
        <v>30</v>
      </c>
      <c r="I2935" s="10" t="str">
        <f>_xlfn.XLOOKUP(Q1_2025[[#This Row],[Artikelnr]],Artikel_prijzen[Artnr],Artikel_prijzen[Groep],"")</f>
        <v/>
      </c>
      <c r="J2935" s="10" t="str">
        <f>_xlfn.XLOOKUP(Q1_2025[[#This Row],[Artikelnr]],Artikel_prijzen[Artnr],Artikel_prijzen[Prijs 2025],"")</f>
        <v/>
      </c>
      <c r="K2935" s="10" t="str">
        <f>IF(Q1_2025[[#This Row],[Artikelprijs]]&lt;&gt;"",IF(Q1_2025[[#This Row],[Stuksprijs]]=Q1_2025[[#This Row],[Artikelprijs]],"Prijs gelijk","Prijs wijkt af"),"")</f>
        <v/>
      </c>
      <c r="L2935" s="10"/>
      <c r="N2935" s="10">
        <f>IF(Q1_2025[[#This Row],[Prijstype]]="Artikelprijs",Q1_2025[[#This Row],[Artikelprijs]],Q1_2025[[#This Row],[Stuksprijs]])</f>
        <v>5</v>
      </c>
      <c r="O2935" s="10">
        <f>IF(Q1_2025[[#This Row],[Prijstype]]="Artikelprijs",Q1_2025[[#This Row],[Artikelprijs]] * Q1_2025[[#This Row],[Besteld]],Q1_2025[[#This Row],[Brutobedrag]])</f>
        <v>0</v>
      </c>
      <c r="P2935" s="10">
        <f>IF(Q1_2025[[#This Row],[Prijstype]] = "Artikelprijs",Q1_2025[[#This Row],[Brutobedrag 2]]*(100-Q1_2025[[#This Row],[Relatiekorting percentage]])/100,Q1_2025[[#This Row],[Bruto - Rel.korting]])</f>
        <v>0</v>
      </c>
    </row>
    <row r="2936" spans="1:16" x14ac:dyDescent="0.3">
      <c r="A2936" t="s">
        <v>343</v>
      </c>
      <c r="B2936">
        <v>2001093</v>
      </c>
      <c r="C2936" t="s">
        <v>413</v>
      </c>
      <c r="D2936">
        <v>2</v>
      </c>
      <c r="E2936" s="10">
        <v>40</v>
      </c>
      <c r="F2936" s="10">
        <v>80</v>
      </c>
      <c r="G2936" s="10">
        <v>56</v>
      </c>
      <c r="H2936">
        <v>30</v>
      </c>
      <c r="I2936" s="10" t="str">
        <f>_xlfn.XLOOKUP(Q1_2025[[#This Row],[Artikelnr]],Artikel_prijzen[Artnr],Artikel_prijzen[Groep],"")</f>
        <v/>
      </c>
      <c r="J2936" s="10" t="str">
        <f>_xlfn.XLOOKUP(Q1_2025[[#This Row],[Artikelnr]],Artikel_prijzen[Artnr],Artikel_prijzen[Prijs 2025],"")</f>
        <v/>
      </c>
      <c r="K2936" s="10" t="str">
        <f>IF(Q1_2025[[#This Row],[Artikelprijs]]&lt;&gt;"",IF(Q1_2025[[#This Row],[Stuksprijs]]=Q1_2025[[#This Row],[Artikelprijs]],"Prijs gelijk","Prijs wijkt af"),"")</f>
        <v/>
      </c>
      <c r="L2936" s="10"/>
      <c r="N2936" s="10">
        <f>IF(Q1_2025[[#This Row],[Prijstype]]="Artikelprijs",Q1_2025[[#This Row],[Artikelprijs]],Q1_2025[[#This Row],[Stuksprijs]])</f>
        <v>40</v>
      </c>
      <c r="O2936" s="10">
        <f>IF(Q1_2025[[#This Row],[Prijstype]]="Artikelprijs",Q1_2025[[#This Row],[Artikelprijs]] * Q1_2025[[#This Row],[Besteld]],Q1_2025[[#This Row],[Brutobedrag]])</f>
        <v>80</v>
      </c>
      <c r="P2936" s="10">
        <f>IF(Q1_2025[[#This Row],[Prijstype]] = "Artikelprijs",Q1_2025[[#This Row],[Brutobedrag 2]]*(100-Q1_2025[[#This Row],[Relatiekorting percentage]])/100,Q1_2025[[#This Row],[Bruto - Rel.korting]])</f>
        <v>56</v>
      </c>
    </row>
    <row r="2937" spans="1:16" x14ac:dyDescent="0.3">
      <c r="A2937" t="s">
        <v>343</v>
      </c>
      <c r="B2937">
        <v>2001006</v>
      </c>
      <c r="C2937" t="s">
        <v>414</v>
      </c>
      <c r="D2937">
        <v>1</v>
      </c>
      <c r="E2937" s="10">
        <v>20</v>
      </c>
      <c r="F2937" s="10">
        <v>20</v>
      </c>
      <c r="G2937" s="10">
        <v>14</v>
      </c>
      <c r="H2937">
        <v>30</v>
      </c>
      <c r="I2937" s="10" t="str">
        <f>_xlfn.XLOOKUP(Q1_2025[[#This Row],[Artikelnr]],Artikel_prijzen[Artnr],Artikel_prijzen[Groep],"")</f>
        <v/>
      </c>
      <c r="J2937" s="10" t="str">
        <f>_xlfn.XLOOKUP(Q1_2025[[#This Row],[Artikelnr]],Artikel_prijzen[Artnr],Artikel_prijzen[Prijs 2025],"")</f>
        <v/>
      </c>
      <c r="K2937" s="10" t="str">
        <f>IF(Q1_2025[[#This Row],[Artikelprijs]]&lt;&gt;"",IF(Q1_2025[[#This Row],[Stuksprijs]]=Q1_2025[[#This Row],[Artikelprijs]],"Prijs gelijk","Prijs wijkt af"),"")</f>
        <v/>
      </c>
      <c r="L2937" s="10"/>
      <c r="N2937" s="10">
        <f>IF(Q1_2025[[#This Row],[Prijstype]]="Artikelprijs",Q1_2025[[#This Row],[Artikelprijs]],Q1_2025[[#This Row],[Stuksprijs]])</f>
        <v>20</v>
      </c>
      <c r="O2937" s="10">
        <f>IF(Q1_2025[[#This Row],[Prijstype]]="Artikelprijs",Q1_2025[[#This Row],[Artikelprijs]] * Q1_2025[[#This Row],[Besteld]],Q1_2025[[#This Row],[Brutobedrag]])</f>
        <v>20</v>
      </c>
      <c r="P2937" s="10">
        <f>IF(Q1_2025[[#This Row],[Prijstype]] = "Artikelprijs",Q1_2025[[#This Row],[Brutobedrag 2]]*(100-Q1_2025[[#This Row],[Relatiekorting percentage]])/100,Q1_2025[[#This Row],[Bruto - Rel.korting]])</f>
        <v>14</v>
      </c>
    </row>
    <row r="2938" spans="1:16" x14ac:dyDescent="0.3">
      <c r="A2938" t="s">
        <v>343</v>
      </c>
      <c r="B2938">
        <v>2004051</v>
      </c>
      <c r="C2938" t="s">
        <v>255</v>
      </c>
      <c r="D2938">
        <v>2</v>
      </c>
      <c r="E2938" s="10">
        <v>16.54</v>
      </c>
      <c r="F2938" s="10">
        <v>33.08</v>
      </c>
      <c r="G2938" s="10">
        <v>23.16</v>
      </c>
      <c r="H2938">
        <v>30</v>
      </c>
      <c r="I2938" s="10" t="str">
        <f>_xlfn.XLOOKUP(Q1_2025[[#This Row],[Artikelnr]],Artikel_prijzen[Artnr],Artikel_prijzen[Groep],"")</f>
        <v/>
      </c>
      <c r="J2938" s="10" t="str">
        <f>_xlfn.XLOOKUP(Q1_2025[[#This Row],[Artikelnr]],Artikel_prijzen[Artnr],Artikel_prijzen[Prijs 2025],"")</f>
        <v/>
      </c>
      <c r="K2938" s="10" t="str">
        <f>IF(Q1_2025[[#This Row],[Artikelprijs]]&lt;&gt;"",IF(Q1_2025[[#This Row],[Stuksprijs]]=Q1_2025[[#This Row],[Artikelprijs]],"Prijs gelijk","Prijs wijkt af"),"")</f>
        <v/>
      </c>
      <c r="L2938" s="10"/>
      <c r="N2938" s="10">
        <f>IF(Q1_2025[[#This Row],[Prijstype]]="Artikelprijs",Q1_2025[[#This Row],[Artikelprijs]],Q1_2025[[#This Row],[Stuksprijs]])</f>
        <v>16.54</v>
      </c>
      <c r="O2938" s="10">
        <f>IF(Q1_2025[[#This Row],[Prijstype]]="Artikelprijs",Q1_2025[[#This Row],[Artikelprijs]] * Q1_2025[[#This Row],[Besteld]],Q1_2025[[#This Row],[Brutobedrag]])</f>
        <v>33.08</v>
      </c>
      <c r="P2938" s="10">
        <f>IF(Q1_2025[[#This Row],[Prijstype]] = "Artikelprijs",Q1_2025[[#This Row],[Brutobedrag 2]]*(100-Q1_2025[[#This Row],[Relatiekorting percentage]])/100,Q1_2025[[#This Row],[Bruto - Rel.korting]])</f>
        <v>23.16</v>
      </c>
    </row>
    <row r="2939" spans="1:16" x14ac:dyDescent="0.3">
      <c r="A2939" t="s">
        <v>343</v>
      </c>
      <c r="B2939">
        <v>1002020</v>
      </c>
      <c r="C2939" t="s">
        <v>249</v>
      </c>
      <c r="D2939">
        <v>4</v>
      </c>
      <c r="E2939" s="10">
        <v>38.99</v>
      </c>
      <c r="F2939" s="10">
        <v>155.96</v>
      </c>
      <c r="G2939" s="10">
        <v>109.17</v>
      </c>
      <c r="H2939">
        <v>30</v>
      </c>
      <c r="I2939" s="10" t="str">
        <f>_xlfn.XLOOKUP(Q1_2025[[#This Row],[Artikelnr]],Artikel_prijzen[Artnr],Artikel_prijzen[Groep],"")</f>
        <v/>
      </c>
      <c r="J2939" s="10" t="str">
        <f>_xlfn.XLOOKUP(Q1_2025[[#This Row],[Artikelnr]],Artikel_prijzen[Artnr],Artikel_prijzen[Prijs 2025],"")</f>
        <v/>
      </c>
      <c r="K2939" s="10" t="str">
        <f>IF(Q1_2025[[#This Row],[Artikelprijs]]&lt;&gt;"",IF(Q1_2025[[#This Row],[Stuksprijs]]=Q1_2025[[#This Row],[Artikelprijs]],"Prijs gelijk","Prijs wijkt af"),"")</f>
        <v/>
      </c>
      <c r="L2939" s="10"/>
      <c r="N2939" s="10">
        <f>IF(Q1_2025[[#This Row],[Prijstype]]="Artikelprijs",Q1_2025[[#This Row],[Artikelprijs]],Q1_2025[[#This Row],[Stuksprijs]])</f>
        <v>38.99</v>
      </c>
      <c r="O2939" s="10">
        <f>IF(Q1_2025[[#This Row],[Prijstype]]="Artikelprijs",Q1_2025[[#This Row],[Artikelprijs]] * Q1_2025[[#This Row],[Besteld]],Q1_2025[[#This Row],[Brutobedrag]])</f>
        <v>155.96</v>
      </c>
      <c r="P2939" s="10">
        <f>IF(Q1_2025[[#This Row],[Prijstype]] = "Artikelprijs",Q1_2025[[#This Row],[Brutobedrag 2]]*(100-Q1_2025[[#This Row],[Relatiekorting percentage]])/100,Q1_2025[[#This Row],[Bruto - Rel.korting]])</f>
        <v>109.17</v>
      </c>
    </row>
    <row r="2940" spans="1:16" x14ac:dyDescent="0.3">
      <c r="A2940" t="s">
        <v>343</v>
      </c>
      <c r="B2940">
        <v>1007057</v>
      </c>
      <c r="C2940" t="s">
        <v>340</v>
      </c>
      <c r="D2940">
        <v>3</v>
      </c>
      <c r="E2940" s="10">
        <v>78</v>
      </c>
      <c r="F2940" s="10">
        <v>234</v>
      </c>
      <c r="G2940" s="10">
        <v>163.80000000000001</v>
      </c>
      <c r="H2940">
        <v>30</v>
      </c>
      <c r="I2940" s="10" t="str">
        <f>_xlfn.XLOOKUP(Q1_2025[[#This Row],[Artikelnr]],Artikel_prijzen[Artnr],Artikel_prijzen[Groep],"")</f>
        <v/>
      </c>
      <c r="J2940" s="10" t="str">
        <f>_xlfn.XLOOKUP(Q1_2025[[#This Row],[Artikelnr]],Artikel_prijzen[Artnr],Artikel_prijzen[Prijs 2025],"")</f>
        <v/>
      </c>
      <c r="K2940" s="10" t="str">
        <f>IF(Q1_2025[[#This Row],[Artikelprijs]]&lt;&gt;"",IF(Q1_2025[[#This Row],[Stuksprijs]]=Q1_2025[[#This Row],[Artikelprijs]],"Prijs gelijk","Prijs wijkt af"),"")</f>
        <v/>
      </c>
      <c r="L2940" s="10"/>
      <c r="N2940" s="10">
        <f>IF(Q1_2025[[#This Row],[Prijstype]]="Artikelprijs",Q1_2025[[#This Row],[Artikelprijs]],Q1_2025[[#This Row],[Stuksprijs]])</f>
        <v>78</v>
      </c>
      <c r="O2940" s="10">
        <f>IF(Q1_2025[[#This Row],[Prijstype]]="Artikelprijs",Q1_2025[[#This Row],[Artikelprijs]] * Q1_2025[[#This Row],[Besteld]],Q1_2025[[#This Row],[Brutobedrag]])</f>
        <v>234</v>
      </c>
      <c r="P2940" s="10">
        <f>IF(Q1_2025[[#This Row],[Prijstype]] = "Artikelprijs",Q1_2025[[#This Row],[Brutobedrag 2]]*(100-Q1_2025[[#This Row],[Relatiekorting percentage]])/100,Q1_2025[[#This Row],[Bruto - Rel.korting]])</f>
        <v>163.80000000000001</v>
      </c>
    </row>
    <row r="2941" spans="1:16" x14ac:dyDescent="0.3">
      <c r="A2941" t="s">
        <v>343</v>
      </c>
      <c r="B2941">
        <v>1007056</v>
      </c>
      <c r="C2941" t="s">
        <v>340</v>
      </c>
      <c r="D2941">
        <v>3</v>
      </c>
      <c r="E2941" s="10">
        <v>78</v>
      </c>
      <c r="F2941" s="10">
        <v>234</v>
      </c>
      <c r="G2941" s="10">
        <v>163.80000000000001</v>
      </c>
      <c r="H2941">
        <v>30</v>
      </c>
      <c r="I2941" s="10" t="str">
        <f>_xlfn.XLOOKUP(Q1_2025[[#This Row],[Artikelnr]],Artikel_prijzen[Artnr],Artikel_prijzen[Groep],"")</f>
        <v/>
      </c>
      <c r="J2941" s="10" t="str">
        <f>_xlfn.XLOOKUP(Q1_2025[[#This Row],[Artikelnr]],Artikel_prijzen[Artnr],Artikel_prijzen[Prijs 2025],"")</f>
        <v/>
      </c>
      <c r="K2941" s="10" t="str">
        <f>IF(Q1_2025[[#This Row],[Artikelprijs]]&lt;&gt;"",IF(Q1_2025[[#This Row],[Stuksprijs]]=Q1_2025[[#This Row],[Artikelprijs]],"Prijs gelijk","Prijs wijkt af"),"")</f>
        <v/>
      </c>
      <c r="L2941" s="10"/>
      <c r="N2941" s="10">
        <f>IF(Q1_2025[[#This Row],[Prijstype]]="Artikelprijs",Q1_2025[[#This Row],[Artikelprijs]],Q1_2025[[#This Row],[Stuksprijs]])</f>
        <v>78</v>
      </c>
      <c r="O2941" s="10">
        <f>IF(Q1_2025[[#This Row],[Prijstype]]="Artikelprijs",Q1_2025[[#This Row],[Artikelprijs]] * Q1_2025[[#This Row],[Besteld]],Q1_2025[[#This Row],[Brutobedrag]])</f>
        <v>234</v>
      </c>
      <c r="P2941" s="10">
        <f>IF(Q1_2025[[#This Row],[Prijstype]] = "Artikelprijs",Q1_2025[[#This Row],[Brutobedrag 2]]*(100-Q1_2025[[#This Row],[Relatiekorting percentage]])/100,Q1_2025[[#This Row],[Bruto - Rel.korting]])</f>
        <v>163.80000000000001</v>
      </c>
    </row>
    <row r="2942" spans="1:16" x14ac:dyDescent="0.3">
      <c r="A2942" t="s">
        <v>343</v>
      </c>
      <c r="B2942">
        <v>4001090</v>
      </c>
      <c r="C2942" t="s">
        <v>322</v>
      </c>
      <c r="D2942">
        <v>1</v>
      </c>
      <c r="E2942" s="10">
        <v>749.7</v>
      </c>
      <c r="F2942" s="10">
        <v>749.7</v>
      </c>
      <c r="G2942" s="10">
        <v>674.73</v>
      </c>
      <c r="H2942">
        <v>10</v>
      </c>
      <c r="I2942" s="10" t="str">
        <f>_xlfn.XLOOKUP(Q1_2025[[#This Row],[Artikelnr]],Artikel_prijzen[Artnr],Artikel_prijzen[Groep],"")</f>
        <v/>
      </c>
      <c r="J2942" s="10" t="str">
        <f>_xlfn.XLOOKUP(Q1_2025[[#This Row],[Artikelnr]],Artikel_prijzen[Artnr],Artikel_prijzen[Prijs 2025],"")</f>
        <v/>
      </c>
      <c r="K2942" s="10" t="str">
        <f>IF(Q1_2025[[#This Row],[Artikelprijs]]&lt;&gt;"",IF(Q1_2025[[#This Row],[Stuksprijs]]=Q1_2025[[#This Row],[Artikelprijs]],"Prijs gelijk","Prijs wijkt af"),"")</f>
        <v/>
      </c>
      <c r="L2942" s="10"/>
      <c r="N2942" s="10">
        <f>IF(Q1_2025[[#This Row],[Prijstype]]="Artikelprijs",Q1_2025[[#This Row],[Artikelprijs]],Q1_2025[[#This Row],[Stuksprijs]])</f>
        <v>749.7</v>
      </c>
      <c r="O2942" s="10">
        <f>IF(Q1_2025[[#This Row],[Prijstype]]="Artikelprijs",Q1_2025[[#This Row],[Artikelprijs]] * Q1_2025[[#This Row],[Besteld]],Q1_2025[[#This Row],[Brutobedrag]])</f>
        <v>749.7</v>
      </c>
      <c r="P2942" s="10">
        <f>IF(Q1_2025[[#This Row],[Prijstype]] = "Artikelprijs",Q1_2025[[#This Row],[Brutobedrag 2]]*(100-Q1_2025[[#This Row],[Relatiekorting percentage]])/100,Q1_2025[[#This Row],[Bruto - Rel.korting]])</f>
        <v>674.73</v>
      </c>
    </row>
    <row r="2943" spans="1:16" x14ac:dyDescent="0.3">
      <c r="A2943" t="s">
        <v>343</v>
      </c>
      <c r="B2943">
        <v>4001142</v>
      </c>
      <c r="C2943" t="s">
        <v>419</v>
      </c>
      <c r="D2943">
        <v>2</v>
      </c>
      <c r="E2943" s="10">
        <v>45</v>
      </c>
      <c r="F2943" s="10">
        <v>90</v>
      </c>
      <c r="G2943" s="10">
        <v>81</v>
      </c>
      <c r="H2943">
        <v>10</v>
      </c>
      <c r="I2943" s="10" t="str">
        <f>_xlfn.XLOOKUP(Q1_2025[[#This Row],[Artikelnr]],Artikel_prijzen[Artnr],Artikel_prijzen[Groep],"")</f>
        <v/>
      </c>
      <c r="J2943" s="10" t="str">
        <f>_xlfn.XLOOKUP(Q1_2025[[#This Row],[Artikelnr]],Artikel_prijzen[Artnr],Artikel_prijzen[Prijs 2025],"")</f>
        <v/>
      </c>
      <c r="K2943" s="10" t="str">
        <f>IF(Q1_2025[[#This Row],[Artikelprijs]]&lt;&gt;"",IF(Q1_2025[[#This Row],[Stuksprijs]]=Q1_2025[[#This Row],[Artikelprijs]],"Prijs gelijk","Prijs wijkt af"),"")</f>
        <v/>
      </c>
      <c r="L2943" s="10"/>
      <c r="N2943" s="10">
        <f>IF(Q1_2025[[#This Row],[Prijstype]]="Artikelprijs",Q1_2025[[#This Row],[Artikelprijs]],Q1_2025[[#This Row],[Stuksprijs]])</f>
        <v>45</v>
      </c>
      <c r="O2943" s="10">
        <f>IF(Q1_2025[[#This Row],[Prijstype]]="Artikelprijs",Q1_2025[[#This Row],[Artikelprijs]] * Q1_2025[[#This Row],[Besteld]],Q1_2025[[#This Row],[Brutobedrag]])</f>
        <v>90</v>
      </c>
      <c r="P2943" s="10">
        <f>IF(Q1_2025[[#This Row],[Prijstype]] = "Artikelprijs",Q1_2025[[#This Row],[Brutobedrag 2]]*(100-Q1_2025[[#This Row],[Relatiekorting percentage]])/100,Q1_2025[[#This Row],[Bruto - Rel.korting]])</f>
        <v>81</v>
      </c>
    </row>
    <row r="2944" spans="1:16" x14ac:dyDescent="0.3">
      <c r="A2944" t="s">
        <v>343</v>
      </c>
      <c r="B2944">
        <v>4001157</v>
      </c>
      <c r="C2944" t="s">
        <v>165</v>
      </c>
      <c r="D2944">
        <v>1</v>
      </c>
      <c r="E2944" s="10">
        <v>91.8</v>
      </c>
      <c r="F2944" s="10">
        <v>91.8</v>
      </c>
      <c r="G2944" s="10">
        <v>82.62</v>
      </c>
      <c r="H2944">
        <v>10</v>
      </c>
      <c r="I2944" s="10" t="str">
        <f>_xlfn.XLOOKUP(Q1_2025[[#This Row],[Artikelnr]],Artikel_prijzen[Artnr],Artikel_prijzen[Groep],"")</f>
        <v/>
      </c>
      <c r="J2944" s="10" t="str">
        <f>_xlfn.XLOOKUP(Q1_2025[[#This Row],[Artikelnr]],Artikel_prijzen[Artnr],Artikel_prijzen[Prijs 2025],"")</f>
        <v/>
      </c>
      <c r="K2944" s="10" t="str">
        <f>IF(Q1_2025[[#This Row],[Artikelprijs]]&lt;&gt;"",IF(Q1_2025[[#This Row],[Stuksprijs]]=Q1_2025[[#This Row],[Artikelprijs]],"Prijs gelijk","Prijs wijkt af"),"")</f>
        <v/>
      </c>
      <c r="L2944" s="10"/>
      <c r="N2944" s="10">
        <f>IF(Q1_2025[[#This Row],[Prijstype]]="Artikelprijs",Q1_2025[[#This Row],[Artikelprijs]],Q1_2025[[#This Row],[Stuksprijs]])</f>
        <v>91.8</v>
      </c>
      <c r="O2944" s="10">
        <f>IF(Q1_2025[[#This Row],[Prijstype]]="Artikelprijs",Q1_2025[[#This Row],[Artikelprijs]] * Q1_2025[[#This Row],[Besteld]],Q1_2025[[#This Row],[Brutobedrag]])</f>
        <v>91.8</v>
      </c>
      <c r="P2944" s="10">
        <f>IF(Q1_2025[[#This Row],[Prijstype]] = "Artikelprijs",Q1_2025[[#This Row],[Brutobedrag 2]]*(100-Q1_2025[[#This Row],[Relatiekorting percentage]])/100,Q1_2025[[#This Row],[Bruto - Rel.korting]])</f>
        <v>82.62</v>
      </c>
    </row>
    <row r="2945" spans="1:16" x14ac:dyDescent="0.3">
      <c r="A2945" t="s">
        <v>343</v>
      </c>
      <c r="B2945">
        <v>4001263</v>
      </c>
      <c r="C2945" t="s">
        <v>210</v>
      </c>
      <c r="D2945">
        <v>1</v>
      </c>
      <c r="E2945" s="10">
        <v>208.85</v>
      </c>
      <c r="F2945" s="10">
        <v>208.85</v>
      </c>
      <c r="G2945" s="10">
        <v>187.96</v>
      </c>
      <c r="H2945">
        <v>10</v>
      </c>
      <c r="I2945" s="10" t="str">
        <f>_xlfn.XLOOKUP(Q1_2025[[#This Row],[Artikelnr]],Artikel_prijzen[Artnr],Artikel_prijzen[Groep],"")</f>
        <v/>
      </c>
      <c r="J2945" s="10" t="str">
        <f>_xlfn.XLOOKUP(Q1_2025[[#This Row],[Artikelnr]],Artikel_prijzen[Artnr],Artikel_prijzen[Prijs 2025],"")</f>
        <v/>
      </c>
      <c r="K2945" s="10" t="str">
        <f>IF(Q1_2025[[#This Row],[Artikelprijs]]&lt;&gt;"",IF(Q1_2025[[#This Row],[Stuksprijs]]=Q1_2025[[#This Row],[Artikelprijs]],"Prijs gelijk","Prijs wijkt af"),"")</f>
        <v/>
      </c>
      <c r="L2945" s="10"/>
      <c r="N2945" s="10">
        <f>IF(Q1_2025[[#This Row],[Prijstype]]="Artikelprijs",Q1_2025[[#This Row],[Artikelprijs]],Q1_2025[[#This Row],[Stuksprijs]])</f>
        <v>208.85</v>
      </c>
      <c r="O2945" s="10">
        <f>IF(Q1_2025[[#This Row],[Prijstype]]="Artikelprijs",Q1_2025[[#This Row],[Artikelprijs]] * Q1_2025[[#This Row],[Besteld]],Q1_2025[[#This Row],[Brutobedrag]])</f>
        <v>208.85</v>
      </c>
      <c r="P2945" s="10">
        <f>IF(Q1_2025[[#This Row],[Prijstype]] = "Artikelprijs",Q1_2025[[#This Row],[Brutobedrag 2]]*(100-Q1_2025[[#This Row],[Relatiekorting percentage]])/100,Q1_2025[[#This Row],[Bruto - Rel.korting]])</f>
        <v>187.96</v>
      </c>
    </row>
    <row r="2946" spans="1:16" x14ac:dyDescent="0.3">
      <c r="A2946" t="s">
        <v>343</v>
      </c>
      <c r="B2946">
        <v>4001227</v>
      </c>
      <c r="C2946" t="s">
        <v>79</v>
      </c>
      <c r="D2946">
        <v>1</v>
      </c>
      <c r="E2946" s="10">
        <v>15.98</v>
      </c>
      <c r="F2946" s="10">
        <v>15.98</v>
      </c>
      <c r="G2946" s="10">
        <v>14.38</v>
      </c>
      <c r="H2946">
        <v>10</v>
      </c>
      <c r="I2946" s="10" t="str">
        <f>_xlfn.XLOOKUP(Q1_2025[[#This Row],[Artikelnr]],Artikel_prijzen[Artnr],Artikel_prijzen[Groep],"")</f>
        <v/>
      </c>
      <c r="J2946" s="10" t="str">
        <f>_xlfn.XLOOKUP(Q1_2025[[#This Row],[Artikelnr]],Artikel_prijzen[Artnr],Artikel_prijzen[Prijs 2025],"")</f>
        <v/>
      </c>
      <c r="K2946" s="10" t="str">
        <f>IF(Q1_2025[[#This Row],[Artikelprijs]]&lt;&gt;"",IF(Q1_2025[[#This Row],[Stuksprijs]]=Q1_2025[[#This Row],[Artikelprijs]],"Prijs gelijk","Prijs wijkt af"),"")</f>
        <v/>
      </c>
      <c r="L2946" s="10"/>
      <c r="N2946" s="10">
        <f>IF(Q1_2025[[#This Row],[Prijstype]]="Artikelprijs",Q1_2025[[#This Row],[Artikelprijs]],Q1_2025[[#This Row],[Stuksprijs]])</f>
        <v>15.98</v>
      </c>
      <c r="O2946" s="10">
        <f>IF(Q1_2025[[#This Row],[Prijstype]]="Artikelprijs",Q1_2025[[#This Row],[Artikelprijs]] * Q1_2025[[#This Row],[Besteld]],Q1_2025[[#This Row],[Brutobedrag]])</f>
        <v>15.98</v>
      </c>
      <c r="P2946" s="10">
        <f>IF(Q1_2025[[#This Row],[Prijstype]] = "Artikelprijs",Q1_2025[[#This Row],[Brutobedrag 2]]*(100-Q1_2025[[#This Row],[Relatiekorting percentage]])/100,Q1_2025[[#This Row],[Bruto - Rel.korting]])</f>
        <v>14.38</v>
      </c>
    </row>
    <row r="2947" spans="1:16" x14ac:dyDescent="0.3">
      <c r="A2947" t="s">
        <v>343</v>
      </c>
      <c r="B2947">
        <v>3001044</v>
      </c>
      <c r="C2947" t="s">
        <v>47</v>
      </c>
      <c r="D2947">
        <v>1</v>
      </c>
      <c r="E2947" s="10">
        <v>26.83</v>
      </c>
      <c r="F2947" s="10">
        <v>26.83</v>
      </c>
      <c r="G2947" s="10">
        <v>26.83</v>
      </c>
      <c r="H2947">
        <v>0</v>
      </c>
      <c r="I2947" s="10" t="str">
        <f>_xlfn.XLOOKUP(Q1_2025[[#This Row],[Artikelnr]],Artikel_prijzen[Artnr],Artikel_prijzen[Groep],"")</f>
        <v/>
      </c>
      <c r="J2947" s="10" t="str">
        <f>_xlfn.XLOOKUP(Q1_2025[[#This Row],[Artikelnr]],Artikel_prijzen[Artnr],Artikel_prijzen[Prijs 2025],"")</f>
        <v/>
      </c>
      <c r="K2947" s="10" t="str">
        <f>IF(Q1_2025[[#This Row],[Artikelprijs]]&lt;&gt;"",IF(Q1_2025[[#This Row],[Stuksprijs]]=Q1_2025[[#This Row],[Artikelprijs]],"Prijs gelijk","Prijs wijkt af"),"")</f>
        <v/>
      </c>
      <c r="L2947" s="10"/>
      <c r="N2947" s="10">
        <f>IF(Q1_2025[[#This Row],[Prijstype]]="Artikelprijs",Q1_2025[[#This Row],[Artikelprijs]],Q1_2025[[#This Row],[Stuksprijs]])</f>
        <v>26.83</v>
      </c>
      <c r="O2947" s="10">
        <f>IF(Q1_2025[[#This Row],[Prijstype]]="Artikelprijs",Q1_2025[[#This Row],[Artikelprijs]] * Q1_2025[[#This Row],[Besteld]],Q1_2025[[#This Row],[Brutobedrag]])</f>
        <v>26.83</v>
      </c>
      <c r="P2947" s="10">
        <f>IF(Q1_2025[[#This Row],[Prijstype]] = "Artikelprijs",Q1_2025[[#This Row],[Brutobedrag 2]]*(100-Q1_2025[[#This Row],[Relatiekorting percentage]])/100,Q1_2025[[#This Row],[Bruto - Rel.korting]])</f>
        <v>26.83</v>
      </c>
    </row>
    <row r="2948" spans="1:16" x14ac:dyDescent="0.3">
      <c r="A2948" t="s">
        <v>343</v>
      </c>
      <c r="B2948">
        <v>3002021</v>
      </c>
      <c r="C2948" t="s">
        <v>220</v>
      </c>
      <c r="D2948">
        <v>1</v>
      </c>
      <c r="E2948" s="10">
        <v>76.02</v>
      </c>
      <c r="F2948" s="10">
        <v>76.02</v>
      </c>
      <c r="G2948" s="10">
        <v>53.21</v>
      </c>
      <c r="H2948">
        <v>30</v>
      </c>
      <c r="I2948" s="10" t="str">
        <f>_xlfn.XLOOKUP(Q1_2025[[#This Row],[Artikelnr]],Artikel_prijzen[Artnr],Artikel_prijzen[Groep],"")</f>
        <v/>
      </c>
      <c r="J2948" s="10" t="str">
        <f>_xlfn.XLOOKUP(Q1_2025[[#This Row],[Artikelnr]],Artikel_prijzen[Artnr],Artikel_prijzen[Prijs 2025],"")</f>
        <v/>
      </c>
      <c r="K2948" s="10" t="str">
        <f>IF(Q1_2025[[#This Row],[Artikelprijs]]&lt;&gt;"",IF(Q1_2025[[#This Row],[Stuksprijs]]=Q1_2025[[#This Row],[Artikelprijs]],"Prijs gelijk","Prijs wijkt af"),"")</f>
        <v/>
      </c>
      <c r="L2948" s="10"/>
      <c r="N2948" s="10">
        <f>IF(Q1_2025[[#This Row],[Prijstype]]="Artikelprijs",Q1_2025[[#This Row],[Artikelprijs]],Q1_2025[[#This Row],[Stuksprijs]])</f>
        <v>76.02</v>
      </c>
      <c r="O2948" s="10">
        <f>IF(Q1_2025[[#This Row],[Prijstype]]="Artikelprijs",Q1_2025[[#This Row],[Artikelprijs]] * Q1_2025[[#This Row],[Besteld]],Q1_2025[[#This Row],[Brutobedrag]])</f>
        <v>76.02</v>
      </c>
      <c r="P2948" s="10">
        <f>IF(Q1_2025[[#This Row],[Prijstype]] = "Artikelprijs",Q1_2025[[#This Row],[Brutobedrag 2]]*(100-Q1_2025[[#This Row],[Relatiekorting percentage]])/100,Q1_2025[[#This Row],[Bruto - Rel.korting]])</f>
        <v>53.21</v>
      </c>
    </row>
    <row r="2949" spans="1:16" x14ac:dyDescent="0.3">
      <c r="A2949" t="s">
        <v>343</v>
      </c>
      <c r="B2949">
        <v>3001013</v>
      </c>
      <c r="C2949" t="s">
        <v>325</v>
      </c>
      <c r="D2949">
        <v>6</v>
      </c>
      <c r="E2949" s="10">
        <v>17.89</v>
      </c>
      <c r="F2949" s="10">
        <v>107.34</v>
      </c>
      <c r="G2949" s="10">
        <v>75.14</v>
      </c>
      <c r="H2949">
        <v>30</v>
      </c>
      <c r="I2949" s="10" t="str">
        <f>_xlfn.XLOOKUP(Q1_2025[[#This Row],[Artikelnr]],Artikel_prijzen[Artnr],Artikel_prijzen[Groep],"")</f>
        <v/>
      </c>
      <c r="J2949" s="10" t="str">
        <f>_xlfn.XLOOKUP(Q1_2025[[#This Row],[Artikelnr]],Artikel_prijzen[Artnr],Artikel_prijzen[Prijs 2025],"")</f>
        <v/>
      </c>
      <c r="K2949" s="10" t="str">
        <f>IF(Q1_2025[[#This Row],[Artikelprijs]]&lt;&gt;"",IF(Q1_2025[[#This Row],[Stuksprijs]]=Q1_2025[[#This Row],[Artikelprijs]],"Prijs gelijk","Prijs wijkt af"),"")</f>
        <v/>
      </c>
      <c r="L2949" s="10"/>
      <c r="N2949" s="10">
        <f>IF(Q1_2025[[#This Row],[Prijstype]]="Artikelprijs",Q1_2025[[#This Row],[Artikelprijs]],Q1_2025[[#This Row],[Stuksprijs]])</f>
        <v>17.89</v>
      </c>
      <c r="O2949" s="10">
        <f>IF(Q1_2025[[#This Row],[Prijstype]]="Artikelprijs",Q1_2025[[#This Row],[Artikelprijs]] * Q1_2025[[#This Row],[Besteld]],Q1_2025[[#This Row],[Brutobedrag]])</f>
        <v>107.34</v>
      </c>
      <c r="P2949" s="10">
        <f>IF(Q1_2025[[#This Row],[Prijstype]] = "Artikelprijs",Q1_2025[[#This Row],[Brutobedrag 2]]*(100-Q1_2025[[#This Row],[Relatiekorting percentage]])/100,Q1_2025[[#This Row],[Bruto - Rel.korting]])</f>
        <v>75.14</v>
      </c>
    </row>
    <row r="2950" spans="1:16" x14ac:dyDescent="0.3">
      <c r="A2950" t="s">
        <v>343</v>
      </c>
      <c r="B2950">
        <v>3001044</v>
      </c>
      <c r="C2950" t="s">
        <v>47</v>
      </c>
      <c r="D2950">
        <v>8</v>
      </c>
      <c r="E2950" s="10">
        <v>26.83</v>
      </c>
      <c r="F2950" s="10">
        <v>214.64</v>
      </c>
      <c r="G2950" s="10">
        <v>150.25</v>
      </c>
      <c r="H2950">
        <v>30</v>
      </c>
      <c r="I2950" s="10" t="str">
        <f>_xlfn.XLOOKUP(Q1_2025[[#This Row],[Artikelnr]],Artikel_prijzen[Artnr],Artikel_prijzen[Groep],"")</f>
        <v/>
      </c>
      <c r="J2950" s="10" t="str">
        <f>_xlfn.XLOOKUP(Q1_2025[[#This Row],[Artikelnr]],Artikel_prijzen[Artnr],Artikel_prijzen[Prijs 2025],"")</f>
        <v/>
      </c>
      <c r="K2950" s="10" t="str">
        <f>IF(Q1_2025[[#This Row],[Artikelprijs]]&lt;&gt;"",IF(Q1_2025[[#This Row],[Stuksprijs]]=Q1_2025[[#This Row],[Artikelprijs]],"Prijs gelijk","Prijs wijkt af"),"")</f>
        <v/>
      </c>
      <c r="L2950" s="10"/>
      <c r="N2950" s="10">
        <f>IF(Q1_2025[[#This Row],[Prijstype]]="Artikelprijs",Q1_2025[[#This Row],[Artikelprijs]],Q1_2025[[#This Row],[Stuksprijs]])</f>
        <v>26.83</v>
      </c>
      <c r="O2950" s="10">
        <f>IF(Q1_2025[[#This Row],[Prijstype]]="Artikelprijs",Q1_2025[[#This Row],[Artikelprijs]] * Q1_2025[[#This Row],[Besteld]],Q1_2025[[#This Row],[Brutobedrag]])</f>
        <v>214.64</v>
      </c>
      <c r="P2950" s="10">
        <f>IF(Q1_2025[[#This Row],[Prijstype]] = "Artikelprijs",Q1_2025[[#This Row],[Brutobedrag 2]]*(100-Q1_2025[[#This Row],[Relatiekorting percentage]])/100,Q1_2025[[#This Row],[Bruto - Rel.korting]])</f>
        <v>150.25</v>
      </c>
    </row>
    <row r="2951" spans="1:16" x14ac:dyDescent="0.3">
      <c r="A2951" t="s">
        <v>343</v>
      </c>
      <c r="B2951">
        <v>3001044</v>
      </c>
      <c r="C2951" t="s">
        <v>47</v>
      </c>
      <c r="D2951">
        <v>1</v>
      </c>
      <c r="E2951" s="10">
        <v>26.83</v>
      </c>
      <c r="F2951" s="10">
        <v>0</v>
      </c>
      <c r="G2951" s="10">
        <v>0</v>
      </c>
      <c r="H2951">
        <v>30</v>
      </c>
      <c r="I2951" s="10" t="str">
        <f>_xlfn.XLOOKUP(Q1_2025[[#This Row],[Artikelnr]],Artikel_prijzen[Artnr],Artikel_prijzen[Groep],"")</f>
        <v/>
      </c>
      <c r="J2951" s="10" t="str">
        <f>_xlfn.XLOOKUP(Q1_2025[[#This Row],[Artikelnr]],Artikel_prijzen[Artnr],Artikel_prijzen[Prijs 2025],"")</f>
        <v/>
      </c>
      <c r="K2951" s="10" t="str">
        <f>IF(Q1_2025[[#This Row],[Artikelprijs]]&lt;&gt;"",IF(Q1_2025[[#This Row],[Stuksprijs]]=Q1_2025[[#This Row],[Artikelprijs]],"Prijs gelijk","Prijs wijkt af"),"")</f>
        <v/>
      </c>
      <c r="L2951" s="10"/>
      <c r="N2951" s="10">
        <f>IF(Q1_2025[[#This Row],[Prijstype]]="Artikelprijs",Q1_2025[[#This Row],[Artikelprijs]],Q1_2025[[#This Row],[Stuksprijs]])</f>
        <v>26.83</v>
      </c>
      <c r="O2951" s="10">
        <f>IF(Q1_2025[[#This Row],[Prijstype]]="Artikelprijs",Q1_2025[[#This Row],[Artikelprijs]] * Q1_2025[[#This Row],[Besteld]],Q1_2025[[#This Row],[Brutobedrag]])</f>
        <v>0</v>
      </c>
      <c r="P2951" s="10">
        <f>IF(Q1_2025[[#This Row],[Prijstype]] = "Artikelprijs",Q1_2025[[#This Row],[Brutobedrag 2]]*(100-Q1_2025[[#This Row],[Relatiekorting percentage]])/100,Q1_2025[[#This Row],[Bruto - Rel.korting]])</f>
        <v>0</v>
      </c>
    </row>
    <row r="2952" spans="1:16" x14ac:dyDescent="0.3">
      <c r="A2952" t="s">
        <v>343</v>
      </c>
      <c r="B2952">
        <v>1009130</v>
      </c>
      <c r="C2952" t="s">
        <v>250</v>
      </c>
      <c r="D2952">
        <v>1</v>
      </c>
      <c r="E2952" s="10">
        <v>24.73</v>
      </c>
      <c r="F2952" s="10">
        <v>24.73</v>
      </c>
      <c r="G2952" s="10">
        <v>17.309999999999999</v>
      </c>
      <c r="H2952">
        <v>30</v>
      </c>
      <c r="I2952" s="10" t="str">
        <f>_xlfn.XLOOKUP(Q1_2025[[#This Row],[Artikelnr]],Artikel_prijzen[Artnr],Artikel_prijzen[Groep],"")</f>
        <v/>
      </c>
      <c r="J2952" s="10" t="str">
        <f>_xlfn.XLOOKUP(Q1_2025[[#This Row],[Artikelnr]],Artikel_prijzen[Artnr],Artikel_prijzen[Prijs 2025],"")</f>
        <v/>
      </c>
      <c r="K2952" s="10" t="str">
        <f>IF(Q1_2025[[#This Row],[Artikelprijs]]&lt;&gt;"",IF(Q1_2025[[#This Row],[Stuksprijs]]=Q1_2025[[#This Row],[Artikelprijs]],"Prijs gelijk","Prijs wijkt af"),"")</f>
        <v/>
      </c>
      <c r="L2952" s="10"/>
      <c r="N2952" s="10">
        <f>IF(Q1_2025[[#This Row],[Prijstype]]="Artikelprijs",Q1_2025[[#This Row],[Artikelprijs]],Q1_2025[[#This Row],[Stuksprijs]])</f>
        <v>24.73</v>
      </c>
      <c r="O2952" s="10">
        <f>IF(Q1_2025[[#This Row],[Prijstype]]="Artikelprijs",Q1_2025[[#This Row],[Artikelprijs]] * Q1_2025[[#This Row],[Besteld]],Q1_2025[[#This Row],[Brutobedrag]])</f>
        <v>24.73</v>
      </c>
      <c r="P2952" s="10">
        <f>IF(Q1_2025[[#This Row],[Prijstype]] = "Artikelprijs",Q1_2025[[#This Row],[Brutobedrag 2]]*(100-Q1_2025[[#This Row],[Relatiekorting percentage]])/100,Q1_2025[[#This Row],[Bruto - Rel.korting]])</f>
        <v>17.309999999999999</v>
      </c>
    </row>
    <row r="2953" spans="1:16" x14ac:dyDescent="0.3">
      <c r="A2953" t="s">
        <v>343</v>
      </c>
      <c r="B2953">
        <v>1002020</v>
      </c>
      <c r="C2953" t="s">
        <v>249</v>
      </c>
      <c r="D2953">
        <v>2</v>
      </c>
      <c r="E2953" s="10">
        <v>38.99</v>
      </c>
      <c r="F2953" s="10">
        <v>77.98</v>
      </c>
      <c r="G2953" s="10">
        <v>54.59</v>
      </c>
      <c r="H2953">
        <v>30</v>
      </c>
      <c r="I2953" s="10" t="str">
        <f>_xlfn.XLOOKUP(Q1_2025[[#This Row],[Artikelnr]],Artikel_prijzen[Artnr],Artikel_prijzen[Groep],"")</f>
        <v/>
      </c>
      <c r="J2953" s="10" t="str">
        <f>_xlfn.XLOOKUP(Q1_2025[[#This Row],[Artikelnr]],Artikel_prijzen[Artnr],Artikel_prijzen[Prijs 2025],"")</f>
        <v/>
      </c>
      <c r="K2953" s="10" t="str">
        <f>IF(Q1_2025[[#This Row],[Artikelprijs]]&lt;&gt;"",IF(Q1_2025[[#This Row],[Stuksprijs]]=Q1_2025[[#This Row],[Artikelprijs]],"Prijs gelijk","Prijs wijkt af"),"")</f>
        <v/>
      </c>
      <c r="L2953" s="10"/>
      <c r="N2953" s="10">
        <f>IF(Q1_2025[[#This Row],[Prijstype]]="Artikelprijs",Q1_2025[[#This Row],[Artikelprijs]],Q1_2025[[#This Row],[Stuksprijs]])</f>
        <v>38.99</v>
      </c>
      <c r="O2953" s="10">
        <f>IF(Q1_2025[[#This Row],[Prijstype]]="Artikelprijs",Q1_2025[[#This Row],[Artikelprijs]] * Q1_2025[[#This Row],[Besteld]],Q1_2025[[#This Row],[Brutobedrag]])</f>
        <v>77.98</v>
      </c>
      <c r="P2953" s="10">
        <f>IF(Q1_2025[[#This Row],[Prijstype]] = "Artikelprijs",Q1_2025[[#This Row],[Brutobedrag 2]]*(100-Q1_2025[[#This Row],[Relatiekorting percentage]])/100,Q1_2025[[#This Row],[Bruto - Rel.korting]])</f>
        <v>54.59</v>
      </c>
    </row>
    <row r="2954" spans="1:16" x14ac:dyDescent="0.3">
      <c r="A2954" t="s">
        <v>343</v>
      </c>
      <c r="B2954">
        <v>1008006</v>
      </c>
      <c r="C2954" t="s">
        <v>360</v>
      </c>
      <c r="D2954">
        <v>15</v>
      </c>
      <c r="E2954" s="10">
        <v>45.42</v>
      </c>
      <c r="F2954" s="10">
        <v>681.3</v>
      </c>
      <c r="G2954" s="10">
        <v>681.3</v>
      </c>
      <c r="H2954">
        <v>0</v>
      </c>
      <c r="I2954" s="10" t="str">
        <f>_xlfn.XLOOKUP(Q1_2025[[#This Row],[Artikelnr]],Artikel_prijzen[Artnr],Artikel_prijzen[Groep],"")</f>
        <v/>
      </c>
      <c r="J2954" s="10" t="str">
        <f>_xlfn.XLOOKUP(Q1_2025[[#This Row],[Artikelnr]],Artikel_prijzen[Artnr],Artikel_prijzen[Prijs 2025],"")</f>
        <v/>
      </c>
      <c r="K2954" s="10" t="str">
        <f>IF(Q1_2025[[#This Row],[Artikelprijs]]&lt;&gt;"",IF(Q1_2025[[#This Row],[Stuksprijs]]=Q1_2025[[#This Row],[Artikelprijs]],"Prijs gelijk","Prijs wijkt af"),"")</f>
        <v/>
      </c>
      <c r="L2954" s="10"/>
      <c r="N2954" s="10">
        <f>IF(Q1_2025[[#This Row],[Prijstype]]="Artikelprijs",Q1_2025[[#This Row],[Artikelprijs]],Q1_2025[[#This Row],[Stuksprijs]])</f>
        <v>45.42</v>
      </c>
      <c r="O2954" s="10">
        <f>IF(Q1_2025[[#This Row],[Prijstype]]="Artikelprijs",Q1_2025[[#This Row],[Artikelprijs]] * Q1_2025[[#This Row],[Besteld]],Q1_2025[[#This Row],[Brutobedrag]])</f>
        <v>681.3</v>
      </c>
      <c r="P2954" s="10">
        <f>IF(Q1_2025[[#This Row],[Prijstype]] = "Artikelprijs",Q1_2025[[#This Row],[Brutobedrag 2]]*(100-Q1_2025[[#This Row],[Relatiekorting percentage]])/100,Q1_2025[[#This Row],[Bruto - Rel.korting]])</f>
        <v>681.3</v>
      </c>
    </row>
    <row r="2955" spans="1:16" x14ac:dyDescent="0.3">
      <c r="A2955" t="s">
        <v>343</v>
      </c>
      <c r="B2955">
        <v>1008046</v>
      </c>
      <c r="C2955" t="s">
        <v>420</v>
      </c>
      <c r="D2955">
        <v>3</v>
      </c>
      <c r="E2955" s="10">
        <v>25</v>
      </c>
      <c r="F2955" s="10">
        <v>75</v>
      </c>
      <c r="G2955" s="10">
        <v>75</v>
      </c>
      <c r="H2955">
        <v>0</v>
      </c>
      <c r="I2955" s="10" t="str">
        <f>_xlfn.XLOOKUP(Q1_2025[[#This Row],[Artikelnr]],Artikel_prijzen[Artnr],Artikel_prijzen[Groep],"")</f>
        <v/>
      </c>
      <c r="J2955" s="10" t="str">
        <f>_xlfn.XLOOKUP(Q1_2025[[#This Row],[Artikelnr]],Artikel_prijzen[Artnr],Artikel_prijzen[Prijs 2025],"")</f>
        <v/>
      </c>
      <c r="K2955" s="10" t="str">
        <f>IF(Q1_2025[[#This Row],[Artikelprijs]]&lt;&gt;"",IF(Q1_2025[[#This Row],[Stuksprijs]]=Q1_2025[[#This Row],[Artikelprijs]],"Prijs gelijk","Prijs wijkt af"),"")</f>
        <v/>
      </c>
      <c r="L2955" s="10"/>
      <c r="N2955" s="10">
        <f>IF(Q1_2025[[#This Row],[Prijstype]]="Artikelprijs",Q1_2025[[#This Row],[Artikelprijs]],Q1_2025[[#This Row],[Stuksprijs]])</f>
        <v>25</v>
      </c>
      <c r="O2955" s="10">
        <f>IF(Q1_2025[[#This Row],[Prijstype]]="Artikelprijs",Q1_2025[[#This Row],[Artikelprijs]] * Q1_2025[[#This Row],[Besteld]],Q1_2025[[#This Row],[Brutobedrag]])</f>
        <v>75</v>
      </c>
      <c r="P2955" s="10">
        <f>IF(Q1_2025[[#This Row],[Prijstype]] = "Artikelprijs",Q1_2025[[#This Row],[Brutobedrag 2]]*(100-Q1_2025[[#This Row],[Relatiekorting percentage]])/100,Q1_2025[[#This Row],[Bruto - Rel.korting]])</f>
        <v>75</v>
      </c>
    </row>
    <row r="2956" spans="1:16" x14ac:dyDescent="0.3">
      <c r="A2956" t="s">
        <v>343</v>
      </c>
      <c r="B2956">
        <v>5101007</v>
      </c>
      <c r="C2956" t="s">
        <v>421</v>
      </c>
      <c r="D2956">
        <v>2</v>
      </c>
      <c r="E2956" s="10">
        <v>63</v>
      </c>
      <c r="F2956" s="10">
        <v>94.5</v>
      </c>
      <c r="G2956" s="10">
        <v>94.5</v>
      </c>
      <c r="H2956">
        <v>0</v>
      </c>
      <c r="I2956" s="10" t="str">
        <f>_xlfn.XLOOKUP(Q1_2025[[#This Row],[Artikelnr]],Artikel_prijzen[Artnr],Artikel_prijzen[Groep],"")</f>
        <v/>
      </c>
      <c r="J2956" s="10" t="str">
        <f>_xlfn.XLOOKUP(Q1_2025[[#This Row],[Artikelnr]],Artikel_prijzen[Artnr],Artikel_prijzen[Prijs 2025],"")</f>
        <v/>
      </c>
      <c r="K2956" s="10" t="str">
        <f>IF(Q1_2025[[#This Row],[Artikelprijs]]&lt;&gt;"",IF(Q1_2025[[#This Row],[Stuksprijs]]=Q1_2025[[#This Row],[Artikelprijs]],"Prijs gelijk","Prijs wijkt af"),"")</f>
        <v/>
      </c>
      <c r="L2956" s="10"/>
      <c r="N2956" s="10">
        <f>IF(Q1_2025[[#This Row],[Prijstype]]="Artikelprijs",Q1_2025[[#This Row],[Artikelprijs]],Q1_2025[[#This Row],[Stuksprijs]])</f>
        <v>63</v>
      </c>
      <c r="O2956" s="10">
        <f>IF(Q1_2025[[#This Row],[Prijstype]]="Artikelprijs",Q1_2025[[#This Row],[Artikelprijs]] * Q1_2025[[#This Row],[Besteld]],Q1_2025[[#This Row],[Brutobedrag]])</f>
        <v>94.5</v>
      </c>
      <c r="P2956" s="10">
        <f>IF(Q1_2025[[#This Row],[Prijstype]] = "Artikelprijs",Q1_2025[[#This Row],[Brutobedrag 2]]*(100-Q1_2025[[#This Row],[Relatiekorting percentage]])/100,Q1_2025[[#This Row],[Bruto - Rel.korting]])</f>
        <v>94.5</v>
      </c>
    </row>
    <row r="2957" spans="1:16" x14ac:dyDescent="0.3">
      <c r="A2957" t="s">
        <v>343</v>
      </c>
      <c r="B2957">
        <v>9805099</v>
      </c>
      <c r="C2957" t="s">
        <v>422</v>
      </c>
      <c r="D2957">
        <v>12</v>
      </c>
      <c r="E2957" s="10">
        <v>2.0299999999999998</v>
      </c>
      <c r="F2957" s="10">
        <v>0</v>
      </c>
      <c r="G2957" s="10">
        <v>0</v>
      </c>
      <c r="H2957">
        <v>0</v>
      </c>
      <c r="I2957" s="10" t="str">
        <f>_xlfn.XLOOKUP(Q1_2025[[#This Row],[Artikelnr]],Artikel_prijzen[Artnr],Artikel_prijzen[Groep],"")</f>
        <v/>
      </c>
      <c r="J2957" s="10" t="str">
        <f>_xlfn.XLOOKUP(Q1_2025[[#This Row],[Artikelnr]],Artikel_prijzen[Artnr],Artikel_prijzen[Prijs 2025],"")</f>
        <v/>
      </c>
      <c r="K2957" s="10" t="str">
        <f>IF(Q1_2025[[#This Row],[Artikelprijs]]&lt;&gt;"",IF(Q1_2025[[#This Row],[Stuksprijs]]=Q1_2025[[#This Row],[Artikelprijs]],"Prijs gelijk","Prijs wijkt af"),"")</f>
        <v/>
      </c>
      <c r="L2957" s="10"/>
      <c r="N2957" s="10">
        <f>IF(Q1_2025[[#This Row],[Prijstype]]="Artikelprijs",Q1_2025[[#This Row],[Artikelprijs]],Q1_2025[[#This Row],[Stuksprijs]])</f>
        <v>2.0299999999999998</v>
      </c>
      <c r="O2957" s="10">
        <f>IF(Q1_2025[[#This Row],[Prijstype]]="Artikelprijs",Q1_2025[[#This Row],[Artikelprijs]] * Q1_2025[[#This Row],[Besteld]],Q1_2025[[#This Row],[Brutobedrag]])</f>
        <v>0</v>
      </c>
      <c r="P2957" s="10">
        <f>IF(Q1_2025[[#This Row],[Prijstype]] = "Artikelprijs",Q1_2025[[#This Row],[Brutobedrag 2]]*(100-Q1_2025[[#This Row],[Relatiekorting percentage]])/100,Q1_2025[[#This Row],[Bruto - Rel.korting]])</f>
        <v>0</v>
      </c>
    </row>
    <row r="2958" spans="1:16" x14ac:dyDescent="0.3">
      <c r="A2958" t="s">
        <v>343</v>
      </c>
      <c r="B2958">
        <v>3001046</v>
      </c>
      <c r="C2958" t="s">
        <v>61</v>
      </c>
      <c r="D2958">
        <v>15</v>
      </c>
      <c r="E2958" s="10">
        <v>3.5</v>
      </c>
      <c r="F2958" s="10">
        <v>0</v>
      </c>
      <c r="G2958" s="10">
        <v>0</v>
      </c>
      <c r="H2958">
        <v>30</v>
      </c>
      <c r="I2958" s="10" t="str">
        <f>_xlfn.XLOOKUP(Q1_2025[[#This Row],[Artikelnr]],Artikel_prijzen[Artnr],Artikel_prijzen[Groep],"")</f>
        <v/>
      </c>
      <c r="J2958" s="10" t="str">
        <f>_xlfn.XLOOKUP(Q1_2025[[#This Row],[Artikelnr]],Artikel_prijzen[Artnr],Artikel_prijzen[Prijs 2025],"")</f>
        <v/>
      </c>
      <c r="K2958" s="10" t="str">
        <f>IF(Q1_2025[[#This Row],[Artikelprijs]]&lt;&gt;"",IF(Q1_2025[[#This Row],[Stuksprijs]]=Q1_2025[[#This Row],[Artikelprijs]],"Prijs gelijk","Prijs wijkt af"),"")</f>
        <v/>
      </c>
      <c r="L2958" s="10"/>
      <c r="N2958" s="10">
        <f>IF(Q1_2025[[#This Row],[Prijstype]]="Artikelprijs",Q1_2025[[#This Row],[Artikelprijs]],Q1_2025[[#This Row],[Stuksprijs]])</f>
        <v>3.5</v>
      </c>
      <c r="O2958" s="10">
        <f>IF(Q1_2025[[#This Row],[Prijstype]]="Artikelprijs",Q1_2025[[#This Row],[Artikelprijs]] * Q1_2025[[#This Row],[Besteld]],Q1_2025[[#This Row],[Brutobedrag]])</f>
        <v>0</v>
      </c>
      <c r="P2958" s="10">
        <f>IF(Q1_2025[[#This Row],[Prijstype]] = "Artikelprijs",Q1_2025[[#This Row],[Brutobedrag 2]]*(100-Q1_2025[[#This Row],[Relatiekorting percentage]])/100,Q1_2025[[#This Row],[Bruto - Rel.korting]])</f>
        <v>0</v>
      </c>
    </row>
    <row r="2959" spans="1:16" x14ac:dyDescent="0.3">
      <c r="A2959" t="s">
        <v>343</v>
      </c>
      <c r="B2959">
        <v>3001035</v>
      </c>
      <c r="C2959" t="s">
        <v>62</v>
      </c>
      <c r="D2959">
        <v>3</v>
      </c>
      <c r="E2959" s="10">
        <v>2</v>
      </c>
      <c r="F2959" s="10">
        <v>0</v>
      </c>
      <c r="G2959" s="10">
        <v>0</v>
      </c>
      <c r="H2959">
        <v>30</v>
      </c>
      <c r="I2959" s="10" t="str">
        <f>_xlfn.XLOOKUP(Q1_2025[[#This Row],[Artikelnr]],Artikel_prijzen[Artnr],Artikel_prijzen[Groep],"")</f>
        <v/>
      </c>
      <c r="J2959" s="10" t="str">
        <f>_xlfn.XLOOKUP(Q1_2025[[#This Row],[Artikelnr]],Artikel_prijzen[Artnr],Artikel_prijzen[Prijs 2025],"")</f>
        <v/>
      </c>
      <c r="K2959" s="10" t="str">
        <f>IF(Q1_2025[[#This Row],[Artikelprijs]]&lt;&gt;"",IF(Q1_2025[[#This Row],[Stuksprijs]]=Q1_2025[[#This Row],[Artikelprijs]],"Prijs gelijk","Prijs wijkt af"),"")</f>
        <v/>
      </c>
      <c r="L2959" s="10"/>
      <c r="N2959" s="10">
        <f>IF(Q1_2025[[#This Row],[Prijstype]]="Artikelprijs",Q1_2025[[#This Row],[Artikelprijs]],Q1_2025[[#This Row],[Stuksprijs]])</f>
        <v>2</v>
      </c>
      <c r="O2959" s="10">
        <f>IF(Q1_2025[[#This Row],[Prijstype]]="Artikelprijs",Q1_2025[[#This Row],[Artikelprijs]] * Q1_2025[[#This Row],[Besteld]],Q1_2025[[#This Row],[Brutobedrag]])</f>
        <v>0</v>
      </c>
      <c r="P2959" s="10">
        <f>IF(Q1_2025[[#This Row],[Prijstype]] = "Artikelprijs",Q1_2025[[#This Row],[Brutobedrag 2]]*(100-Q1_2025[[#This Row],[Relatiekorting percentage]])/100,Q1_2025[[#This Row],[Bruto - Rel.korting]])</f>
        <v>0</v>
      </c>
    </row>
    <row r="2960" spans="1:16" x14ac:dyDescent="0.3">
      <c r="A2960" t="s">
        <v>343</v>
      </c>
      <c r="B2960">
        <v>3001036</v>
      </c>
      <c r="C2960" t="s">
        <v>63</v>
      </c>
      <c r="D2960">
        <v>10</v>
      </c>
      <c r="E2960" s="10">
        <v>3</v>
      </c>
      <c r="F2960" s="10">
        <v>0</v>
      </c>
      <c r="G2960" s="10">
        <v>0</v>
      </c>
      <c r="H2960">
        <v>30</v>
      </c>
      <c r="I2960" s="10" t="str">
        <f>_xlfn.XLOOKUP(Q1_2025[[#This Row],[Artikelnr]],Artikel_prijzen[Artnr],Artikel_prijzen[Groep],"")</f>
        <v/>
      </c>
      <c r="J2960" s="10" t="str">
        <f>_xlfn.XLOOKUP(Q1_2025[[#This Row],[Artikelnr]],Artikel_prijzen[Artnr],Artikel_prijzen[Prijs 2025],"")</f>
        <v/>
      </c>
      <c r="K2960" s="10" t="str">
        <f>IF(Q1_2025[[#This Row],[Artikelprijs]]&lt;&gt;"",IF(Q1_2025[[#This Row],[Stuksprijs]]=Q1_2025[[#This Row],[Artikelprijs]],"Prijs gelijk","Prijs wijkt af"),"")</f>
        <v/>
      </c>
      <c r="L2960" s="10"/>
      <c r="N2960" s="10">
        <f>IF(Q1_2025[[#This Row],[Prijstype]]="Artikelprijs",Q1_2025[[#This Row],[Artikelprijs]],Q1_2025[[#This Row],[Stuksprijs]])</f>
        <v>3</v>
      </c>
      <c r="O2960" s="10">
        <f>IF(Q1_2025[[#This Row],[Prijstype]]="Artikelprijs",Q1_2025[[#This Row],[Artikelprijs]] * Q1_2025[[#This Row],[Besteld]],Q1_2025[[#This Row],[Brutobedrag]])</f>
        <v>0</v>
      </c>
      <c r="P2960" s="10">
        <f>IF(Q1_2025[[#This Row],[Prijstype]] = "Artikelprijs",Q1_2025[[#This Row],[Brutobedrag 2]]*(100-Q1_2025[[#This Row],[Relatiekorting percentage]])/100,Q1_2025[[#This Row],[Bruto - Rel.korting]])</f>
        <v>0</v>
      </c>
    </row>
    <row r="2961" spans="1:16" x14ac:dyDescent="0.3">
      <c r="A2961" t="s">
        <v>343</v>
      </c>
      <c r="B2961">
        <v>3001037</v>
      </c>
      <c r="C2961" t="s">
        <v>64</v>
      </c>
      <c r="D2961">
        <v>10</v>
      </c>
      <c r="E2961" s="10">
        <v>4</v>
      </c>
      <c r="F2961" s="10">
        <v>0</v>
      </c>
      <c r="G2961" s="10">
        <v>0</v>
      </c>
      <c r="H2961">
        <v>30</v>
      </c>
      <c r="I2961" s="10" t="str">
        <f>_xlfn.XLOOKUP(Q1_2025[[#This Row],[Artikelnr]],Artikel_prijzen[Artnr],Artikel_prijzen[Groep],"")</f>
        <v/>
      </c>
      <c r="J2961" s="10" t="str">
        <f>_xlfn.XLOOKUP(Q1_2025[[#This Row],[Artikelnr]],Artikel_prijzen[Artnr],Artikel_prijzen[Prijs 2025],"")</f>
        <v/>
      </c>
      <c r="K2961" s="10" t="str">
        <f>IF(Q1_2025[[#This Row],[Artikelprijs]]&lt;&gt;"",IF(Q1_2025[[#This Row],[Stuksprijs]]=Q1_2025[[#This Row],[Artikelprijs]],"Prijs gelijk","Prijs wijkt af"),"")</f>
        <v/>
      </c>
      <c r="L2961" s="10"/>
      <c r="N2961" s="10">
        <f>IF(Q1_2025[[#This Row],[Prijstype]]="Artikelprijs",Q1_2025[[#This Row],[Artikelprijs]],Q1_2025[[#This Row],[Stuksprijs]])</f>
        <v>4</v>
      </c>
      <c r="O2961" s="10">
        <f>IF(Q1_2025[[#This Row],[Prijstype]]="Artikelprijs",Q1_2025[[#This Row],[Artikelprijs]] * Q1_2025[[#This Row],[Besteld]],Q1_2025[[#This Row],[Brutobedrag]])</f>
        <v>0</v>
      </c>
      <c r="P2961" s="10">
        <f>IF(Q1_2025[[#This Row],[Prijstype]] = "Artikelprijs",Q1_2025[[#This Row],[Brutobedrag 2]]*(100-Q1_2025[[#This Row],[Relatiekorting percentage]])/100,Q1_2025[[#This Row],[Bruto - Rel.korting]])</f>
        <v>0</v>
      </c>
    </row>
    <row r="2962" spans="1:16" x14ac:dyDescent="0.3">
      <c r="A2962" t="s">
        <v>343</v>
      </c>
      <c r="B2962">
        <v>3001038</v>
      </c>
      <c r="C2962" t="s">
        <v>65</v>
      </c>
      <c r="D2962">
        <v>5</v>
      </c>
      <c r="E2962" s="10">
        <v>6</v>
      </c>
      <c r="F2962" s="10">
        <v>0</v>
      </c>
      <c r="G2962" s="10">
        <v>0</v>
      </c>
      <c r="H2962">
        <v>30</v>
      </c>
      <c r="I2962" s="10" t="str">
        <f>_xlfn.XLOOKUP(Q1_2025[[#This Row],[Artikelnr]],Artikel_prijzen[Artnr],Artikel_prijzen[Groep],"")</f>
        <v/>
      </c>
      <c r="J2962" s="10" t="str">
        <f>_xlfn.XLOOKUP(Q1_2025[[#This Row],[Artikelnr]],Artikel_prijzen[Artnr],Artikel_prijzen[Prijs 2025],"")</f>
        <v/>
      </c>
      <c r="K2962" s="10" t="str">
        <f>IF(Q1_2025[[#This Row],[Artikelprijs]]&lt;&gt;"",IF(Q1_2025[[#This Row],[Stuksprijs]]=Q1_2025[[#This Row],[Artikelprijs]],"Prijs gelijk","Prijs wijkt af"),"")</f>
        <v/>
      </c>
      <c r="L2962" s="10"/>
      <c r="N2962" s="10">
        <f>IF(Q1_2025[[#This Row],[Prijstype]]="Artikelprijs",Q1_2025[[#This Row],[Artikelprijs]],Q1_2025[[#This Row],[Stuksprijs]])</f>
        <v>6</v>
      </c>
      <c r="O2962" s="10">
        <f>IF(Q1_2025[[#This Row],[Prijstype]]="Artikelprijs",Q1_2025[[#This Row],[Artikelprijs]] * Q1_2025[[#This Row],[Besteld]],Q1_2025[[#This Row],[Brutobedrag]])</f>
        <v>0</v>
      </c>
      <c r="P2962" s="10">
        <f>IF(Q1_2025[[#This Row],[Prijstype]] = "Artikelprijs",Q1_2025[[#This Row],[Brutobedrag 2]]*(100-Q1_2025[[#This Row],[Relatiekorting percentage]])/100,Q1_2025[[#This Row],[Bruto - Rel.korting]])</f>
        <v>0</v>
      </c>
    </row>
    <row r="2963" spans="1:16" x14ac:dyDescent="0.3">
      <c r="A2963" t="s">
        <v>343</v>
      </c>
      <c r="B2963">
        <v>3001040</v>
      </c>
      <c r="C2963" t="s">
        <v>67</v>
      </c>
      <c r="D2963">
        <v>3</v>
      </c>
      <c r="E2963" s="10">
        <v>8</v>
      </c>
      <c r="F2963" s="10">
        <v>0</v>
      </c>
      <c r="G2963" s="10">
        <v>0</v>
      </c>
      <c r="H2963">
        <v>30</v>
      </c>
      <c r="I2963" s="10" t="str">
        <f>_xlfn.XLOOKUP(Q1_2025[[#This Row],[Artikelnr]],Artikel_prijzen[Artnr],Artikel_prijzen[Groep],"")</f>
        <v/>
      </c>
      <c r="J2963" s="10" t="str">
        <f>_xlfn.XLOOKUP(Q1_2025[[#This Row],[Artikelnr]],Artikel_prijzen[Artnr],Artikel_prijzen[Prijs 2025],"")</f>
        <v/>
      </c>
      <c r="K2963" s="10" t="str">
        <f>IF(Q1_2025[[#This Row],[Artikelprijs]]&lt;&gt;"",IF(Q1_2025[[#This Row],[Stuksprijs]]=Q1_2025[[#This Row],[Artikelprijs]],"Prijs gelijk","Prijs wijkt af"),"")</f>
        <v/>
      </c>
      <c r="L2963" s="10"/>
      <c r="N2963" s="10">
        <f>IF(Q1_2025[[#This Row],[Prijstype]]="Artikelprijs",Q1_2025[[#This Row],[Artikelprijs]],Q1_2025[[#This Row],[Stuksprijs]])</f>
        <v>8</v>
      </c>
      <c r="O2963" s="10">
        <f>IF(Q1_2025[[#This Row],[Prijstype]]="Artikelprijs",Q1_2025[[#This Row],[Artikelprijs]] * Q1_2025[[#This Row],[Besteld]],Q1_2025[[#This Row],[Brutobedrag]])</f>
        <v>0</v>
      </c>
      <c r="P2963" s="10">
        <f>IF(Q1_2025[[#This Row],[Prijstype]] = "Artikelprijs",Q1_2025[[#This Row],[Brutobedrag 2]]*(100-Q1_2025[[#This Row],[Relatiekorting percentage]])/100,Q1_2025[[#This Row],[Bruto - Rel.korting]])</f>
        <v>0</v>
      </c>
    </row>
    <row r="2964" spans="1:16" x14ac:dyDescent="0.3">
      <c r="A2964" t="s">
        <v>343</v>
      </c>
      <c r="B2964">
        <v>3001045</v>
      </c>
      <c r="C2964" t="s">
        <v>71</v>
      </c>
      <c r="D2964">
        <v>1</v>
      </c>
      <c r="E2964" s="10">
        <v>5</v>
      </c>
      <c r="F2964" s="10">
        <v>0</v>
      </c>
      <c r="G2964" s="10">
        <v>0</v>
      </c>
      <c r="H2964">
        <v>30</v>
      </c>
      <c r="I2964" s="10" t="str">
        <f>_xlfn.XLOOKUP(Q1_2025[[#This Row],[Artikelnr]],Artikel_prijzen[Artnr],Artikel_prijzen[Groep],"")</f>
        <v/>
      </c>
      <c r="J2964" s="10" t="str">
        <f>_xlfn.XLOOKUP(Q1_2025[[#This Row],[Artikelnr]],Artikel_prijzen[Artnr],Artikel_prijzen[Prijs 2025],"")</f>
        <v/>
      </c>
      <c r="K2964" s="10" t="str">
        <f>IF(Q1_2025[[#This Row],[Artikelprijs]]&lt;&gt;"",IF(Q1_2025[[#This Row],[Stuksprijs]]=Q1_2025[[#This Row],[Artikelprijs]],"Prijs gelijk","Prijs wijkt af"),"")</f>
        <v/>
      </c>
      <c r="L2964" s="10"/>
      <c r="N2964" s="10">
        <f>IF(Q1_2025[[#This Row],[Prijstype]]="Artikelprijs",Q1_2025[[#This Row],[Artikelprijs]],Q1_2025[[#This Row],[Stuksprijs]])</f>
        <v>5</v>
      </c>
      <c r="O2964" s="10">
        <f>IF(Q1_2025[[#This Row],[Prijstype]]="Artikelprijs",Q1_2025[[#This Row],[Artikelprijs]] * Q1_2025[[#This Row],[Besteld]],Q1_2025[[#This Row],[Brutobedrag]])</f>
        <v>0</v>
      </c>
      <c r="P2964" s="10">
        <f>IF(Q1_2025[[#This Row],[Prijstype]] = "Artikelprijs",Q1_2025[[#This Row],[Brutobedrag 2]]*(100-Q1_2025[[#This Row],[Relatiekorting percentage]])/100,Q1_2025[[#This Row],[Bruto - Rel.korting]])</f>
        <v>0</v>
      </c>
    </row>
    <row r="2965" spans="1:16" x14ac:dyDescent="0.3">
      <c r="A2965" t="s">
        <v>343</v>
      </c>
      <c r="B2965">
        <v>2001090</v>
      </c>
      <c r="C2965" t="s">
        <v>141</v>
      </c>
      <c r="D2965">
        <v>3</v>
      </c>
      <c r="E2965" s="10">
        <v>73.02</v>
      </c>
      <c r="F2965" s="10">
        <v>219.06</v>
      </c>
      <c r="G2965" s="10">
        <v>153.34</v>
      </c>
      <c r="H2965">
        <v>30</v>
      </c>
      <c r="I2965" s="10" t="str">
        <f>_xlfn.XLOOKUP(Q1_2025[[#This Row],[Artikelnr]],Artikel_prijzen[Artnr],Artikel_prijzen[Groep],"")</f>
        <v/>
      </c>
      <c r="J2965" s="10" t="str">
        <f>_xlfn.XLOOKUP(Q1_2025[[#This Row],[Artikelnr]],Artikel_prijzen[Artnr],Artikel_prijzen[Prijs 2025],"")</f>
        <v/>
      </c>
      <c r="K2965" s="10" t="str">
        <f>IF(Q1_2025[[#This Row],[Artikelprijs]]&lt;&gt;"",IF(Q1_2025[[#This Row],[Stuksprijs]]=Q1_2025[[#This Row],[Artikelprijs]],"Prijs gelijk","Prijs wijkt af"),"")</f>
        <v/>
      </c>
      <c r="L2965" s="10"/>
      <c r="N2965" s="10">
        <f>IF(Q1_2025[[#This Row],[Prijstype]]="Artikelprijs",Q1_2025[[#This Row],[Artikelprijs]],Q1_2025[[#This Row],[Stuksprijs]])</f>
        <v>73.02</v>
      </c>
      <c r="O2965" s="10">
        <f>IF(Q1_2025[[#This Row],[Prijstype]]="Artikelprijs",Q1_2025[[#This Row],[Artikelprijs]] * Q1_2025[[#This Row],[Besteld]],Q1_2025[[#This Row],[Brutobedrag]])</f>
        <v>219.06</v>
      </c>
      <c r="P2965" s="10">
        <f>IF(Q1_2025[[#This Row],[Prijstype]] = "Artikelprijs",Q1_2025[[#This Row],[Brutobedrag 2]]*(100-Q1_2025[[#This Row],[Relatiekorting percentage]])/100,Q1_2025[[#This Row],[Bruto - Rel.korting]])</f>
        <v>153.34</v>
      </c>
    </row>
    <row r="2966" spans="1:16" x14ac:dyDescent="0.3">
      <c r="A2966" t="s">
        <v>343</v>
      </c>
      <c r="B2966">
        <v>2001094</v>
      </c>
      <c r="C2966" t="s">
        <v>142</v>
      </c>
      <c r="D2966">
        <v>4</v>
      </c>
      <c r="E2966" s="10">
        <v>48.68</v>
      </c>
      <c r="F2966" s="10">
        <v>194.72</v>
      </c>
      <c r="G2966" s="10">
        <v>136.30000000000001</v>
      </c>
      <c r="H2966">
        <v>30</v>
      </c>
      <c r="I2966" s="10" t="str">
        <f>_xlfn.XLOOKUP(Q1_2025[[#This Row],[Artikelnr]],Artikel_prijzen[Artnr],Artikel_prijzen[Groep],"")</f>
        <v/>
      </c>
      <c r="J2966" s="10" t="str">
        <f>_xlfn.XLOOKUP(Q1_2025[[#This Row],[Artikelnr]],Artikel_prijzen[Artnr],Artikel_prijzen[Prijs 2025],"")</f>
        <v/>
      </c>
      <c r="K2966" s="10" t="str">
        <f>IF(Q1_2025[[#This Row],[Artikelprijs]]&lt;&gt;"",IF(Q1_2025[[#This Row],[Stuksprijs]]=Q1_2025[[#This Row],[Artikelprijs]],"Prijs gelijk","Prijs wijkt af"),"")</f>
        <v/>
      </c>
      <c r="L2966" s="10"/>
      <c r="N2966" s="10">
        <f>IF(Q1_2025[[#This Row],[Prijstype]]="Artikelprijs",Q1_2025[[#This Row],[Artikelprijs]],Q1_2025[[#This Row],[Stuksprijs]])</f>
        <v>48.68</v>
      </c>
      <c r="O2966" s="10">
        <f>IF(Q1_2025[[#This Row],[Prijstype]]="Artikelprijs",Q1_2025[[#This Row],[Artikelprijs]] * Q1_2025[[#This Row],[Besteld]],Q1_2025[[#This Row],[Brutobedrag]])</f>
        <v>194.72</v>
      </c>
      <c r="P2966" s="10">
        <f>IF(Q1_2025[[#This Row],[Prijstype]] = "Artikelprijs",Q1_2025[[#This Row],[Brutobedrag 2]]*(100-Q1_2025[[#This Row],[Relatiekorting percentage]])/100,Q1_2025[[#This Row],[Bruto - Rel.korting]])</f>
        <v>136.30000000000001</v>
      </c>
    </row>
    <row r="2967" spans="1:16" x14ac:dyDescent="0.3">
      <c r="A2967" t="s">
        <v>343</v>
      </c>
      <c r="B2967">
        <v>2001044</v>
      </c>
      <c r="C2967" t="s">
        <v>149</v>
      </c>
      <c r="D2967">
        <v>1</v>
      </c>
      <c r="E2967" s="10">
        <v>24.34</v>
      </c>
      <c r="F2967" s="10">
        <v>24.34</v>
      </c>
      <c r="G2967" s="10">
        <v>17.04</v>
      </c>
      <c r="H2967">
        <v>30</v>
      </c>
      <c r="I2967" s="10" t="str">
        <f>_xlfn.XLOOKUP(Q1_2025[[#This Row],[Artikelnr]],Artikel_prijzen[Artnr],Artikel_prijzen[Groep],"")</f>
        <v/>
      </c>
      <c r="J2967" s="10" t="str">
        <f>_xlfn.XLOOKUP(Q1_2025[[#This Row],[Artikelnr]],Artikel_prijzen[Artnr],Artikel_prijzen[Prijs 2025],"")</f>
        <v/>
      </c>
      <c r="K2967" s="10" t="str">
        <f>IF(Q1_2025[[#This Row],[Artikelprijs]]&lt;&gt;"",IF(Q1_2025[[#This Row],[Stuksprijs]]=Q1_2025[[#This Row],[Artikelprijs]],"Prijs gelijk","Prijs wijkt af"),"")</f>
        <v/>
      </c>
      <c r="L2967" s="10"/>
      <c r="N2967" s="10">
        <f>IF(Q1_2025[[#This Row],[Prijstype]]="Artikelprijs",Q1_2025[[#This Row],[Artikelprijs]],Q1_2025[[#This Row],[Stuksprijs]])</f>
        <v>24.34</v>
      </c>
      <c r="O2967" s="10">
        <f>IF(Q1_2025[[#This Row],[Prijstype]]="Artikelprijs",Q1_2025[[#This Row],[Artikelprijs]] * Q1_2025[[#This Row],[Besteld]],Q1_2025[[#This Row],[Brutobedrag]])</f>
        <v>24.34</v>
      </c>
      <c r="P2967" s="10">
        <f>IF(Q1_2025[[#This Row],[Prijstype]] = "Artikelprijs",Q1_2025[[#This Row],[Brutobedrag 2]]*(100-Q1_2025[[#This Row],[Relatiekorting percentage]])/100,Q1_2025[[#This Row],[Bruto - Rel.korting]])</f>
        <v>17.04</v>
      </c>
    </row>
    <row r="2968" spans="1:16" x14ac:dyDescent="0.3">
      <c r="A2968" t="s">
        <v>343</v>
      </c>
      <c r="B2968">
        <v>2001043</v>
      </c>
      <c r="C2968" t="s">
        <v>143</v>
      </c>
      <c r="D2968">
        <v>2</v>
      </c>
      <c r="E2968" s="10">
        <v>24.87</v>
      </c>
      <c r="F2968" s="10">
        <v>49.74</v>
      </c>
      <c r="G2968" s="10">
        <v>34.82</v>
      </c>
      <c r="H2968">
        <v>30</v>
      </c>
      <c r="I2968" s="10" t="str">
        <f>_xlfn.XLOOKUP(Q1_2025[[#This Row],[Artikelnr]],Artikel_prijzen[Artnr],Artikel_prijzen[Groep],"")</f>
        <v/>
      </c>
      <c r="J2968" s="10" t="str">
        <f>_xlfn.XLOOKUP(Q1_2025[[#This Row],[Artikelnr]],Artikel_prijzen[Artnr],Artikel_prijzen[Prijs 2025],"")</f>
        <v/>
      </c>
      <c r="K2968" s="10" t="str">
        <f>IF(Q1_2025[[#This Row],[Artikelprijs]]&lt;&gt;"",IF(Q1_2025[[#This Row],[Stuksprijs]]=Q1_2025[[#This Row],[Artikelprijs]],"Prijs gelijk","Prijs wijkt af"),"")</f>
        <v/>
      </c>
      <c r="L2968" s="10"/>
      <c r="N2968" s="10">
        <f>IF(Q1_2025[[#This Row],[Prijstype]]="Artikelprijs",Q1_2025[[#This Row],[Artikelprijs]],Q1_2025[[#This Row],[Stuksprijs]])</f>
        <v>24.87</v>
      </c>
      <c r="O2968" s="10">
        <f>IF(Q1_2025[[#This Row],[Prijstype]]="Artikelprijs",Q1_2025[[#This Row],[Artikelprijs]] * Q1_2025[[#This Row],[Besteld]],Q1_2025[[#This Row],[Brutobedrag]])</f>
        <v>49.74</v>
      </c>
      <c r="P2968" s="10">
        <f>IF(Q1_2025[[#This Row],[Prijstype]] = "Artikelprijs",Q1_2025[[#This Row],[Brutobedrag 2]]*(100-Q1_2025[[#This Row],[Relatiekorting percentage]])/100,Q1_2025[[#This Row],[Bruto - Rel.korting]])</f>
        <v>34.82</v>
      </c>
    </row>
    <row r="2969" spans="1:16" x14ac:dyDescent="0.3">
      <c r="A2969" t="s">
        <v>343</v>
      </c>
      <c r="B2969">
        <v>2001048</v>
      </c>
      <c r="C2969" t="s">
        <v>146</v>
      </c>
      <c r="D2969">
        <v>2</v>
      </c>
      <c r="E2969" s="10">
        <v>42.18</v>
      </c>
      <c r="F2969" s="10">
        <v>84.36</v>
      </c>
      <c r="G2969" s="10">
        <v>59.05</v>
      </c>
      <c r="H2969">
        <v>30</v>
      </c>
      <c r="I2969" s="10" t="str">
        <f>_xlfn.XLOOKUP(Q1_2025[[#This Row],[Artikelnr]],Artikel_prijzen[Artnr],Artikel_prijzen[Groep],"")</f>
        <v/>
      </c>
      <c r="J2969" s="10" t="str">
        <f>_xlfn.XLOOKUP(Q1_2025[[#This Row],[Artikelnr]],Artikel_prijzen[Artnr],Artikel_prijzen[Prijs 2025],"")</f>
        <v/>
      </c>
      <c r="K2969" s="10" t="str">
        <f>IF(Q1_2025[[#This Row],[Artikelprijs]]&lt;&gt;"",IF(Q1_2025[[#This Row],[Stuksprijs]]=Q1_2025[[#This Row],[Artikelprijs]],"Prijs gelijk","Prijs wijkt af"),"")</f>
        <v/>
      </c>
      <c r="L2969" s="10"/>
      <c r="N2969" s="10">
        <f>IF(Q1_2025[[#This Row],[Prijstype]]="Artikelprijs",Q1_2025[[#This Row],[Artikelprijs]],Q1_2025[[#This Row],[Stuksprijs]])</f>
        <v>42.18</v>
      </c>
      <c r="O2969" s="10">
        <f>IF(Q1_2025[[#This Row],[Prijstype]]="Artikelprijs",Q1_2025[[#This Row],[Artikelprijs]] * Q1_2025[[#This Row],[Besteld]],Q1_2025[[#This Row],[Brutobedrag]])</f>
        <v>84.36</v>
      </c>
      <c r="P2969" s="10">
        <f>IF(Q1_2025[[#This Row],[Prijstype]] = "Artikelprijs",Q1_2025[[#This Row],[Brutobedrag 2]]*(100-Q1_2025[[#This Row],[Relatiekorting percentage]])/100,Q1_2025[[#This Row],[Bruto - Rel.korting]])</f>
        <v>59.05</v>
      </c>
    </row>
    <row r="2970" spans="1:16" x14ac:dyDescent="0.3">
      <c r="A2970" t="s">
        <v>343</v>
      </c>
      <c r="B2970">
        <v>2004051</v>
      </c>
      <c r="C2970" t="s">
        <v>255</v>
      </c>
      <c r="D2970">
        <v>4</v>
      </c>
      <c r="E2970" s="10">
        <v>16.54</v>
      </c>
      <c r="F2970" s="10">
        <v>66.16</v>
      </c>
      <c r="G2970" s="10">
        <v>46.31</v>
      </c>
      <c r="H2970">
        <v>30</v>
      </c>
      <c r="I2970" s="10" t="str">
        <f>_xlfn.XLOOKUP(Q1_2025[[#This Row],[Artikelnr]],Artikel_prijzen[Artnr],Artikel_prijzen[Groep],"")</f>
        <v/>
      </c>
      <c r="J2970" s="10" t="str">
        <f>_xlfn.XLOOKUP(Q1_2025[[#This Row],[Artikelnr]],Artikel_prijzen[Artnr],Artikel_prijzen[Prijs 2025],"")</f>
        <v/>
      </c>
      <c r="K2970" s="10" t="str">
        <f>IF(Q1_2025[[#This Row],[Artikelprijs]]&lt;&gt;"",IF(Q1_2025[[#This Row],[Stuksprijs]]=Q1_2025[[#This Row],[Artikelprijs]],"Prijs gelijk","Prijs wijkt af"),"")</f>
        <v/>
      </c>
      <c r="L2970" s="10"/>
      <c r="N2970" s="10">
        <f>IF(Q1_2025[[#This Row],[Prijstype]]="Artikelprijs",Q1_2025[[#This Row],[Artikelprijs]],Q1_2025[[#This Row],[Stuksprijs]])</f>
        <v>16.54</v>
      </c>
      <c r="O2970" s="10">
        <f>IF(Q1_2025[[#This Row],[Prijstype]]="Artikelprijs",Q1_2025[[#This Row],[Artikelprijs]] * Q1_2025[[#This Row],[Besteld]],Q1_2025[[#This Row],[Brutobedrag]])</f>
        <v>66.16</v>
      </c>
      <c r="P2970" s="10">
        <f>IF(Q1_2025[[#This Row],[Prijstype]] = "Artikelprijs",Q1_2025[[#This Row],[Brutobedrag 2]]*(100-Q1_2025[[#This Row],[Relatiekorting percentage]])/100,Q1_2025[[#This Row],[Bruto - Rel.korting]])</f>
        <v>46.31</v>
      </c>
    </row>
    <row r="2971" spans="1:16" x14ac:dyDescent="0.3">
      <c r="A2971" t="s">
        <v>343</v>
      </c>
      <c r="B2971">
        <v>1002060</v>
      </c>
      <c r="C2971" t="s">
        <v>338</v>
      </c>
      <c r="D2971">
        <v>4</v>
      </c>
      <c r="E2971" s="10">
        <v>49</v>
      </c>
      <c r="F2971" s="10">
        <v>196</v>
      </c>
      <c r="G2971" s="10">
        <v>137.19999999999999</v>
      </c>
      <c r="H2971">
        <v>30</v>
      </c>
      <c r="I2971" s="10" t="str">
        <f>_xlfn.XLOOKUP(Q1_2025[[#This Row],[Artikelnr]],Artikel_prijzen[Artnr],Artikel_prijzen[Groep],"")</f>
        <v/>
      </c>
      <c r="J2971" s="10" t="str">
        <f>_xlfn.XLOOKUP(Q1_2025[[#This Row],[Artikelnr]],Artikel_prijzen[Artnr],Artikel_prijzen[Prijs 2025],"")</f>
        <v/>
      </c>
      <c r="K2971" s="10" t="str">
        <f>IF(Q1_2025[[#This Row],[Artikelprijs]]&lt;&gt;"",IF(Q1_2025[[#This Row],[Stuksprijs]]=Q1_2025[[#This Row],[Artikelprijs]],"Prijs gelijk","Prijs wijkt af"),"")</f>
        <v/>
      </c>
      <c r="L2971" s="10"/>
      <c r="N2971" s="10">
        <f>IF(Q1_2025[[#This Row],[Prijstype]]="Artikelprijs",Q1_2025[[#This Row],[Artikelprijs]],Q1_2025[[#This Row],[Stuksprijs]])</f>
        <v>49</v>
      </c>
      <c r="O2971" s="10">
        <f>IF(Q1_2025[[#This Row],[Prijstype]]="Artikelprijs",Q1_2025[[#This Row],[Artikelprijs]] * Q1_2025[[#This Row],[Besteld]],Q1_2025[[#This Row],[Brutobedrag]])</f>
        <v>196</v>
      </c>
      <c r="P2971" s="10">
        <f>IF(Q1_2025[[#This Row],[Prijstype]] = "Artikelprijs",Q1_2025[[#This Row],[Brutobedrag 2]]*(100-Q1_2025[[#This Row],[Relatiekorting percentage]])/100,Q1_2025[[#This Row],[Bruto - Rel.korting]])</f>
        <v>137.19999999999999</v>
      </c>
    </row>
    <row r="2972" spans="1:16" x14ac:dyDescent="0.3">
      <c r="A2972" t="s">
        <v>343</v>
      </c>
      <c r="B2972">
        <v>1007043</v>
      </c>
      <c r="C2972" t="s">
        <v>423</v>
      </c>
      <c r="D2972">
        <v>10</v>
      </c>
      <c r="E2972" s="10">
        <v>77.180000000000007</v>
      </c>
      <c r="F2972" s="10">
        <v>771.8</v>
      </c>
      <c r="G2972" s="10">
        <v>540.26</v>
      </c>
      <c r="H2972">
        <v>30</v>
      </c>
      <c r="I2972" s="10" t="str">
        <f>_xlfn.XLOOKUP(Q1_2025[[#This Row],[Artikelnr]],Artikel_prijzen[Artnr],Artikel_prijzen[Groep],"")</f>
        <v/>
      </c>
      <c r="J2972" s="10" t="str">
        <f>_xlfn.XLOOKUP(Q1_2025[[#This Row],[Artikelnr]],Artikel_prijzen[Artnr],Artikel_prijzen[Prijs 2025],"")</f>
        <v/>
      </c>
      <c r="K2972" s="10" t="str">
        <f>IF(Q1_2025[[#This Row],[Artikelprijs]]&lt;&gt;"",IF(Q1_2025[[#This Row],[Stuksprijs]]=Q1_2025[[#This Row],[Artikelprijs]],"Prijs gelijk","Prijs wijkt af"),"")</f>
        <v/>
      </c>
      <c r="L2972" s="10"/>
      <c r="N2972" s="10">
        <f>IF(Q1_2025[[#This Row],[Prijstype]]="Artikelprijs",Q1_2025[[#This Row],[Artikelprijs]],Q1_2025[[#This Row],[Stuksprijs]])</f>
        <v>77.180000000000007</v>
      </c>
      <c r="O2972" s="10">
        <f>IF(Q1_2025[[#This Row],[Prijstype]]="Artikelprijs",Q1_2025[[#This Row],[Artikelprijs]] * Q1_2025[[#This Row],[Besteld]],Q1_2025[[#This Row],[Brutobedrag]])</f>
        <v>771.8</v>
      </c>
      <c r="P2972" s="10">
        <f>IF(Q1_2025[[#This Row],[Prijstype]] = "Artikelprijs",Q1_2025[[#This Row],[Brutobedrag 2]]*(100-Q1_2025[[#This Row],[Relatiekorting percentage]])/100,Q1_2025[[#This Row],[Bruto - Rel.korting]])</f>
        <v>540.26</v>
      </c>
    </row>
    <row r="2973" spans="1:16" x14ac:dyDescent="0.3">
      <c r="A2973" t="s">
        <v>343</v>
      </c>
      <c r="B2973">
        <v>4001205</v>
      </c>
      <c r="C2973" t="s">
        <v>359</v>
      </c>
      <c r="D2973">
        <v>1</v>
      </c>
      <c r="E2973" s="10">
        <v>1698.3</v>
      </c>
      <c r="F2973" s="10">
        <v>1698.3</v>
      </c>
      <c r="G2973" s="10">
        <v>1528.47</v>
      </c>
      <c r="H2973">
        <v>10</v>
      </c>
      <c r="I2973" s="10" t="str">
        <f>_xlfn.XLOOKUP(Q1_2025[[#This Row],[Artikelnr]],Artikel_prijzen[Artnr],Artikel_prijzen[Groep],"")</f>
        <v/>
      </c>
      <c r="J2973" s="10" t="str">
        <f>_xlfn.XLOOKUP(Q1_2025[[#This Row],[Artikelnr]],Artikel_prijzen[Artnr],Artikel_prijzen[Prijs 2025],"")</f>
        <v/>
      </c>
      <c r="K2973" s="10" t="str">
        <f>IF(Q1_2025[[#This Row],[Artikelprijs]]&lt;&gt;"",IF(Q1_2025[[#This Row],[Stuksprijs]]=Q1_2025[[#This Row],[Artikelprijs]],"Prijs gelijk","Prijs wijkt af"),"")</f>
        <v/>
      </c>
      <c r="L2973" s="10"/>
      <c r="N2973" s="10">
        <f>IF(Q1_2025[[#This Row],[Prijstype]]="Artikelprijs",Q1_2025[[#This Row],[Artikelprijs]],Q1_2025[[#This Row],[Stuksprijs]])</f>
        <v>1698.3</v>
      </c>
      <c r="O2973" s="10">
        <f>IF(Q1_2025[[#This Row],[Prijstype]]="Artikelprijs",Q1_2025[[#This Row],[Artikelprijs]] * Q1_2025[[#This Row],[Besteld]],Q1_2025[[#This Row],[Brutobedrag]])</f>
        <v>1698.3</v>
      </c>
      <c r="P2973" s="10">
        <f>IF(Q1_2025[[#This Row],[Prijstype]] = "Artikelprijs",Q1_2025[[#This Row],[Brutobedrag 2]]*(100-Q1_2025[[#This Row],[Relatiekorting percentage]])/100,Q1_2025[[#This Row],[Bruto - Rel.korting]])</f>
        <v>1528.47</v>
      </c>
    </row>
    <row r="2974" spans="1:16" x14ac:dyDescent="0.3">
      <c r="A2974" t="s">
        <v>343</v>
      </c>
      <c r="B2974">
        <v>3098001</v>
      </c>
      <c r="C2974" t="s">
        <v>424</v>
      </c>
      <c r="D2974">
        <v>2</v>
      </c>
      <c r="E2974" s="10">
        <v>123</v>
      </c>
      <c r="F2974" s="10">
        <v>246</v>
      </c>
      <c r="G2974" s="10">
        <v>221.4</v>
      </c>
      <c r="H2974">
        <v>10</v>
      </c>
      <c r="I2974" s="10" t="str">
        <f>_xlfn.XLOOKUP(Q1_2025[[#This Row],[Artikelnr]],Artikel_prijzen[Artnr],Artikel_prijzen[Groep],"")</f>
        <v/>
      </c>
      <c r="J2974" s="10" t="str">
        <f>_xlfn.XLOOKUP(Q1_2025[[#This Row],[Artikelnr]],Artikel_prijzen[Artnr],Artikel_prijzen[Prijs 2025],"")</f>
        <v/>
      </c>
      <c r="K2974" s="10" t="str">
        <f>IF(Q1_2025[[#This Row],[Artikelprijs]]&lt;&gt;"",IF(Q1_2025[[#This Row],[Stuksprijs]]=Q1_2025[[#This Row],[Artikelprijs]],"Prijs gelijk","Prijs wijkt af"),"")</f>
        <v/>
      </c>
      <c r="L2974" s="10"/>
      <c r="N2974" s="10">
        <f>IF(Q1_2025[[#This Row],[Prijstype]]="Artikelprijs",Q1_2025[[#This Row],[Artikelprijs]],Q1_2025[[#This Row],[Stuksprijs]])</f>
        <v>123</v>
      </c>
      <c r="O2974" s="10">
        <f>IF(Q1_2025[[#This Row],[Prijstype]]="Artikelprijs",Q1_2025[[#This Row],[Artikelprijs]] * Q1_2025[[#This Row],[Besteld]],Q1_2025[[#This Row],[Brutobedrag]])</f>
        <v>246</v>
      </c>
      <c r="P2974" s="10">
        <f>IF(Q1_2025[[#This Row],[Prijstype]] = "Artikelprijs",Q1_2025[[#This Row],[Brutobedrag 2]]*(100-Q1_2025[[#This Row],[Relatiekorting percentage]])/100,Q1_2025[[#This Row],[Bruto - Rel.korting]])</f>
        <v>221.4</v>
      </c>
    </row>
    <row r="2975" spans="1:16" x14ac:dyDescent="0.3">
      <c r="A2975" t="s">
        <v>343</v>
      </c>
      <c r="B2975">
        <v>5031009</v>
      </c>
      <c r="C2975" t="s">
        <v>141</v>
      </c>
      <c r="D2975">
        <v>8</v>
      </c>
      <c r="E2975" s="10">
        <v>89.61</v>
      </c>
      <c r="F2975" s="10">
        <v>716.88</v>
      </c>
      <c r="G2975" s="10">
        <v>609.35</v>
      </c>
      <c r="H2975">
        <v>15</v>
      </c>
      <c r="I2975" s="10" t="str">
        <f>_xlfn.XLOOKUP(Q1_2025[[#This Row],[Artikelnr]],Artikel_prijzen[Artnr],Artikel_prijzen[Groep],"")</f>
        <v/>
      </c>
      <c r="J2975" s="10" t="str">
        <f>_xlfn.XLOOKUP(Q1_2025[[#This Row],[Artikelnr]],Artikel_prijzen[Artnr],Artikel_prijzen[Prijs 2025],"")</f>
        <v/>
      </c>
      <c r="K2975" s="10" t="str">
        <f>IF(Q1_2025[[#This Row],[Artikelprijs]]&lt;&gt;"",IF(Q1_2025[[#This Row],[Stuksprijs]]=Q1_2025[[#This Row],[Artikelprijs]],"Prijs gelijk","Prijs wijkt af"),"")</f>
        <v/>
      </c>
      <c r="L2975" s="10"/>
      <c r="N2975" s="10">
        <f>IF(Q1_2025[[#This Row],[Prijstype]]="Artikelprijs",Q1_2025[[#This Row],[Artikelprijs]],Q1_2025[[#This Row],[Stuksprijs]])</f>
        <v>89.61</v>
      </c>
      <c r="O2975" s="10">
        <f>IF(Q1_2025[[#This Row],[Prijstype]]="Artikelprijs",Q1_2025[[#This Row],[Artikelprijs]] * Q1_2025[[#This Row],[Besteld]],Q1_2025[[#This Row],[Brutobedrag]])</f>
        <v>716.88</v>
      </c>
      <c r="P2975" s="10">
        <f>IF(Q1_2025[[#This Row],[Prijstype]] = "Artikelprijs",Q1_2025[[#This Row],[Brutobedrag 2]]*(100-Q1_2025[[#This Row],[Relatiekorting percentage]])/100,Q1_2025[[#This Row],[Bruto - Rel.korting]])</f>
        <v>609.35</v>
      </c>
    </row>
    <row r="2976" spans="1:16" x14ac:dyDescent="0.3">
      <c r="A2976" t="s">
        <v>343</v>
      </c>
      <c r="B2976">
        <v>5031008</v>
      </c>
      <c r="C2976" t="s">
        <v>142</v>
      </c>
      <c r="D2976">
        <v>2</v>
      </c>
      <c r="E2976" s="10">
        <v>59.74</v>
      </c>
      <c r="F2976" s="10">
        <v>119.48</v>
      </c>
      <c r="G2976" s="10">
        <v>101.56</v>
      </c>
      <c r="H2976">
        <v>15</v>
      </c>
      <c r="I2976" s="10" t="str">
        <f>_xlfn.XLOOKUP(Q1_2025[[#This Row],[Artikelnr]],Artikel_prijzen[Artnr],Artikel_prijzen[Groep],"")</f>
        <v/>
      </c>
      <c r="J2976" s="10" t="str">
        <f>_xlfn.XLOOKUP(Q1_2025[[#This Row],[Artikelnr]],Artikel_prijzen[Artnr],Artikel_prijzen[Prijs 2025],"")</f>
        <v/>
      </c>
      <c r="K2976" s="10" t="str">
        <f>IF(Q1_2025[[#This Row],[Artikelprijs]]&lt;&gt;"",IF(Q1_2025[[#This Row],[Stuksprijs]]=Q1_2025[[#This Row],[Artikelprijs]],"Prijs gelijk","Prijs wijkt af"),"")</f>
        <v/>
      </c>
      <c r="L2976" s="10"/>
      <c r="N2976" s="10">
        <f>IF(Q1_2025[[#This Row],[Prijstype]]="Artikelprijs",Q1_2025[[#This Row],[Artikelprijs]],Q1_2025[[#This Row],[Stuksprijs]])</f>
        <v>59.74</v>
      </c>
      <c r="O2976" s="10">
        <f>IF(Q1_2025[[#This Row],[Prijstype]]="Artikelprijs",Q1_2025[[#This Row],[Artikelprijs]] * Q1_2025[[#This Row],[Besteld]],Q1_2025[[#This Row],[Brutobedrag]])</f>
        <v>119.48</v>
      </c>
      <c r="P2976" s="10">
        <f>IF(Q1_2025[[#This Row],[Prijstype]] = "Artikelprijs",Q1_2025[[#This Row],[Brutobedrag 2]]*(100-Q1_2025[[#This Row],[Relatiekorting percentage]])/100,Q1_2025[[#This Row],[Bruto - Rel.korting]])</f>
        <v>101.56</v>
      </c>
    </row>
    <row r="2977" spans="1:16" x14ac:dyDescent="0.3">
      <c r="A2977" t="s">
        <v>343</v>
      </c>
      <c r="B2977">
        <v>5031013</v>
      </c>
      <c r="C2977" t="s">
        <v>146</v>
      </c>
      <c r="D2977">
        <v>4</v>
      </c>
      <c r="E2977" s="10">
        <v>44.29</v>
      </c>
      <c r="F2977" s="10">
        <v>177.16</v>
      </c>
      <c r="G2977" s="10">
        <v>150.59</v>
      </c>
      <c r="H2977">
        <v>15</v>
      </c>
      <c r="I2977" s="10" t="str">
        <f>_xlfn.XLOOKUP(Q1_2025[[#This Row],[Artikelnr]],Artikel_prijzen[Artnr],Artikel_prijzen[Groep],"")</f>
        <v/>
      </c>
      <c r="J2977" s="10" t="str">
        <f>_xlfn.XLOOKUP(Q1_2025[[#This Row],[Artikelnr]],Artikel_prijzen[Artnr],Artikel_prijzen[Prijs 2025],"")</f>
        <v/>
      </c>
      <c r="K2977" s="10" t="str">
        <f>IF(Q1_2025[[#This Row],[Artikelprijs]]&lt;&gt;"",IF(Q1_2025[[#This Row],[Stuksprijs]]=Q1_2025[[#This Row],[Artikelprijs]],"Prijs gelijk","Prijs wijkt af"),"")</f>
        <v/>
      </c>
      <c r="L2977" s="10"/>
      <c r="N2977" s="10">
        <f>IF(Q1_2025[[#This Row],[Prijstype]]="Artikelprijs",Q1_2025[[#This Row],[Artikelprijs]],Q1_2025[[#This Row],[Stuksprijs]])</f>
        <v>44.29</v>
      </c>
      <c r="O2977" s="10">
        <f>IF(Q1_2025[[#This Row],[Prijstype]]="Artikelprijs",Q1_2025[[#This Row],[Artikelprijs]] * Q1_2025[[#This Row],[Besteld]],Q1_2025[[#This Row],[Brutobedrag]])</f>
        <v>177.16</v>
      </c>
      <c r="P2977" s="10">
        <f>IF(Q1_2025[[#This Row],[Prijstype]] = "Artikelprijs",Q1_2025[[#This Row],[Brutobedrag 2]]*(100-Q1_2025[[#This Row],[Relatiekorting percentage]])/100,Q1_2025[[#This Row],[Bruto - Rel.korting]])</f>
        <v>150.59</v>
      </c>
    </row>
    <row r="2978" spans="1:16" x14ac:dyDescent="0.3">
      <c r="A2978" t="s">
        <v>343</v>
      </c>
      <c r="B2978">
        <v>2004051</v>
      </c>
      <c r="C2978" t="s">
        <v>255</v>
      </c>
      <c r="D2978">
        <v>6</v>
      </c>
      <c r="E2978" s="10">
        <v>16.54</v>
      </c>
      <c r="F2978" s="10">
        <v>99.24</v>
      </c>
      <c r="G2978" s="10">
        <v>84.35</v>
      </c>
      <c r="H2978">
        <v>15</v>
      </c>
      <c r="I2978" s="10" t="str">
        <f>_xlfn.XLOOKUP(Q1_2025[[#This Row],[Artikelnr]],Artikel_prijzen[Artnr],Artikel_prijzen[Groep],"")</f>
        <v/>
      </c>
      <c r="J2978" s="10" t="str">
        <f>_xlfn.XLOOKUP(Q1_2025[[#This Row],[Artikelnr]],Artikel_prijzen[Artnr],Artikel_prijzen[Prijs 2025],"")</f>
        <v/>
      </c>
      <c r="K2978" s="10" t="str">
        <f>IF(Q1_2025[[#This Row],[Artikelprijs]]&lt;&gt;"",IF(Q1_2025[[#This Row],[Stuksprijs]]=Q1_2025[[#This Row],[Artikelprijs]],"Prijs gelijk","Prijs wijkt af"),"")</f>
        <v/>
      </c>
      <c r="L2978" s="10"/>
      <c r="N2978" s="10">
        <f>IF(Q1_2025[[#This Row],[Prijstype]]="Artikelprijs",Q1_2025[[#This Row],[Artikelprijs]],Q1_2025[[#This Row],[Stuksprijs]])</f>
        <v>16.54</v>
      </c>
      <c r="O2978" s="10">
        <f>IF(Q1_2025[[#This Row],[Prijstype]]="Artikelprijs",Q1_2025[[#This Row],[Artikelprijs]] * Q1_2025[[#This Row],[Besteld]],Q1_2025[[#This Row],[Brutobedrag]])</f>
        <v>99.24</v>
      </c>
      <c r="P2978" s="10">
        <f>IF(Q1_2025[[#This Row],[Prijstype]] = "Artikelprijs",Q1_2025[[#This Row],[Brutobedrag 2]]*(100-Q1_2025[[#This Row],[Relatiekorting percentage]])/100,Q1_2025[[#This Row],[Bruto - Rel.korting]])</f>
        <v>84.35</v>
      </c>
    </row>
    <row r="2979" spans="1:16" x14ac:dyDescent="0.3">
      <c r="A2979" t="s">
        <v>343</v>
      </c>
      <c r="B2979">
        <v>2001094</v>
      </c>
      <c r="C2979" t="s">
        <v>142</v>
      </c>
      <c r="D2979">
        <v>4</v>
      </c>
      <c r="E2979" s="10">
        <v>48.68</v>
      </c>
      <c r="F2979" s="10">
        <v>194.72</v>
      </c>
      <c r="G2979" s="10">
        <v>146.04</v>
      </c>
      <c r="H2979">
        <v>25</v>
      </c>
      <c r="I2979" s="10" t="str">
        <f>_xlfn.XLOOKUP(Q1_2025[[#This Row],[Artikelnr]],Artikel_prijzen[Artnr],Artikel_prijzen[Groep],"")</f>
        <v/>
      </c>
      <c r="J2979" s="10" t="str">
        <f>_xlfn.XLOOKUP(Q1_2025[[#This Row],[Artikelnr]],Artikel_prijzen[Artnr],Artikel_prijzen[Prijs 2025],"")</f>
        <v/>
      </c>
      <c r="K2979" s="10" t="str">
        <f>IF(Q1_2025[[#This Row],[Artikelprijs]]&lt;&gt;"",IF(Q1_2025[[#This Row],[Stuksprijs]]=Q1_2025[[#This Row],[Artikelprijs]],"Prijs gelijk","Prijs wijkt af"),"")</f>
        <v/>
      </c>
      <c r="L2979" s="10"/>
      <c r="N2979" s="10">
        <f>IF(Q1_2025[[#This Row],[Prijstype]]="Artikelprijs",Q1_2025[[#This Row],[Artikelprijs]],Q1_2025[[#This Row],[Stuksprijs]])</f>
        <v>48.68</v>
      </c>
      <c r="O2979" s="10">
        <f>IF(Q1_2025[[#This Row],[Prijstype]]="Artikelprijs",Q1_2025[[#This Row],[Artikelprijs]] * Q1_2025[[#This Row],[Besteld]],Q1_2025[[#This Row],[Brutobedrag]])</f>
        <v>194.72</v>
      </c>
      <c r="P2979" s="10">
        <f>IF(Q1_2025[[#This Row],[Prijstype]] = "Artikelprijs",Q1_2025[[#This Row],[Brutobedrag 2]]*(100-Q1_2025[[#This Row],[Relatiekorting percentage]])/100,Q1_2025[[#This Row],[Bruto - Rel.korting]])</f>
        <v>146.04</v>
      </c>
    </row>
    <row r="2980" spans="1:16" x14ac:dyDescent="0.3">
      <c r="A2980" t="s">
        <v>343</v>
      </c>
      <c r="B2980">
        <v>2004051</v>
      </c>
      <c r="C2980" t="s">
        <v>255</v>
      </c>
      <c r="D2980">
        <v>2</v>
      </c>
      <c r="E2980" s="10">
        <v>16.54</v>
      </c>
      <c r="F2980" s="10">
        <v>33.08</v>
      </c>
      <c r="G2980" s="10">
        <v>24.81</v>
      </c>
      <c r="H2980">
        <v>25</v>
      </c>
      <c r="I2980" s="10" t="str">
        <f>_xlfn.XLOOKUP(Q1_2025[[#This Row],[Artikelnr]],Artikel_prijzen[Artnr],Artikel_prijzen[Groep],"")</f>
        <v/>
      </c>
      <c r="J2980" s="10" t="str">
        <f>_xlfn.XLOOKUP(Q1_2025[[#This Row],[Artikelnr]],Artikel_prijzen[Artnr],Artikel_prijzen[Prijs 2025],"")</f>
        <v/>
      </c>
      <c r="K2980" s="10" t="str">
        <f>IF(Q1_2025[[#This Row],[Artikelprijs]]&lt;&gt;"",IF(Q1_2025[[#This Row],[Stuksprijs]]=Q1_2025[[#This Row],[Artikelprijs]],"Prijs gelijk","Prijs wijkt af"),"")</f>
        <v/>
      </c>
      <c r="L2980" s="10"/>
      <c r="N2980" s="10">
        <f>IF(Q1_2025[[#This Row],[Prijstype]]="Artikelprijs",Q1_2025[[#This Row],[Artikelprijs]],Q1_2025[[#This Row],[Stuksprijs]])</f>
        <v>16.54</v>
      </c>
      <c r="O2980" s="10">
        <f>IF(Q1_2025[[#This Row],[Prijstype]]="Artikelprijs",Q1_2025[[#This Row],[Artikelprijs]] * Q1_2025[[#This Row],[Besteld]],Q1_2025[[#This Row],[Brutobedrag]])</f>
        <v>33.08</v>
      </c>
      <c r="P2980" s="10">
        <f>IF(Q1_2025[[#This Row],[Prijstype]] = "Artikelprijs",Q1_2025[[#This Row],[Brutobedrag 2]]*(100-Q1_2025[[#This Row],[Relatiekorting percentage]])/100,Q1_2025[[#This Row],[Bruto - Rel.korting]])</f>
        <v>24.81</v>
      </c>
    </row>
    <row r="2981" spans="1:16" x14ac:dyDescent="0.3">
      <c r="A2981" t="s">
        <v>343</v>
      </c>
      <c r="B2981">
        <v>3002022</v>
      </c>
      <c r="C2981" t="s">
        <v>195</v>
      </c>
      <c r="D2981">
        <v>1</v>
      </c>
      <c r="E2981" s="10">
        <v>76.02</v>
      </c>
      <c r="F2981" s="10">
        <v>76.02</v>
      </c>
      <c r="G2981" s="10">
        <v>53.21</v>
      </c>
      <c r="H2981">
        <v>30</v>
      </c>
      <c r="I2981" s="10" t="str">
        <f>_xlfn.XLOOKUP(Q1_2025[[#This Row],[Artikelnr]],Artikel_prijzen[Artnr],Artikel_prijzen[Groep],"")</f>
        <v/>
      </c>
      <c r="J2981" s="10" t="str">
        <f>_xlfn.XLOOKUP(Q1_2025[[#This Row],[Artikelnr]],Artikel_prijzen[Artnr],Artikel_prijzen[Prijs 2025],"")</f>
        <v/>
      </c>
      <c r="K2981" s="10" t="str">
        <f>IF(Q1_2025[[#This Row],[Artikelprijs]]&lt;&gt;"",IF(Q1_2025[[#This Row],[Stuksprijs]]=Q1_2025[[#This Row],[Artikelprijs]],"Prijs gelijk","Prijs wijkt af"),"")</f>
        <v/>
      </c>
      <c r="L2981" s="10"/>
      <c r="N2981" s="10">
        <f>IF(Q1_2025[[#This Row],[Prijstype]]="Artikelprijs",Q1_2025[[#This Row],[Artikelprijs]],Q1_2025[[#This Row],[Stuksprijs]])</f>
        <v>76.02</v>
      </c>
      <c r="O2981" s="10">
        <f>IF(Q1_2025[[#This Row],[Prijstype]]="Artikelprijs",Q1_2025[[#This Row],[Artikelprijs]] * Q1_2025[[#This Row],[Besteld]],Q1_2025[[#This Row],[Brutobedrag]])</f>
        <v>76.02</v>
      </c>
      <c r="P2981" s="10">
        <f>IF(Q1_2025[[#This Row],[Prijstype]] = "Artikelprijs",Q1_2025[[#This Row],[Brutobedrag 2]]*(100-Q1_2025[[#This Row],[Relatiekorting percentage]])/100,Q1_2025[[#This Row],[Bruto - Rel.korting]])</f>
        <v>53.21</v>
      </c>
    </row>
    <row r="2982" spans="1:16" x14ac:dyDescent="0.3">
      <c r="A2982" t="s">
        <v>343</v>
      </c>
      <c r="B2982">
        <v>3001044</v>
      </c>
      <c r="C2982" t="s">
        <v>47</v>
      </c>
      <c r="D2982">
        <v>3</v>
      </c>
      <c r="E2982" s="10">
        <v>26.83</v>
      </c>
      <c r="F2982" s="10">
        <v>80.489999999999995</v>
      </c>
      <c r="G2982" s="10">
        <v>56.34</v>
      </c>
      <c r="H2982">
        <v>30</v>
      </c>
      <c r="I2982" s="10" t="str">
        <f>_xlfn.XLOOKUP(Q1_2025[[#This Row],[Artikelnr]],Artikel_prijzen[Artnr],Artikel_prijzen[Groep],"")</f>
        <v/>
      </c>
      <c r="J2982" s="10" t="str">
        <f>_xlfn.XLOOKUP(Q1_2025[[#This Row],[Artikelnr]],Artikel_prijzen[Artnr],Artikel_prijzen[Prijs 2025],"")</f>
        <v/>
      </c>
      <c r="K2982" s="10" t="str">
        <f>IF(Q1_2025[[#This Row],[Artikelprijs]]&lt;&gt;"",IF(Q1_2025[[#This Row],[Stuksprijs]]=Q1_2025[[#This Row],[Artikelprijs]],"Prijs gelijk","Prijs wijkt af"),"")</f>
        <v/>
      </c>
      <c r="L2982" s="10"/>
      <c r="N2982" s="10">
        <f>IF(Q1_2025[[#This Row],[Prijstype]]="Artikelprijs",Q1_2025[[#This Row],[Artikelprijs]],Q1_2025[[#This Row],[Stuksprijs]])</f>
        <v>26.83</v>
      </c>
      <c r="O2982" s="10">
        <f>IF(Q1_2025[[#This Row],[Prijstype]]="Artikelprijs",Q1_2025[[#This Row],[Artikelprijs]] * Q1_2025[[#This Row],[Besteld]],Q1_2025[[#This Row],[Brutobedrag]])</f>
        <v>80.489999999999995</v>
      </c>
      <c r="P2982" s="10">
        <f>IF(Q1_2025[[#This Row],[Prijstype]] = "Artikelprijs",Q1_2025[[#This Row],[Brutobedrag 2]]*(100-Q1_2025[[#This Row],[Relatiekorting percentage]])/100,Q1_2025[[#This Row],[Bruto - Rel.korting]])</f>
        <v>56.34</v>
      </c>
    </row>
    <row r="2983" spans="1:16" x14ac:dyDescent="0.3">
      <c r="A2983" t="s">
        <v>343</v>
      </c>
      <c r="B2983">
        <v>2001094</v>
      </c>
      <c r="C2983" t="s">
        <v>142</v>
      </c>
      <c r="D2983">
        <v>4</v>
      </c>
      <c r="E2983" s="10">
        <v>48.68</v>
      </c>
      <c r="F2983" s="10">
        <v>194.72</v>
      </c>
      <c r="G2983" s="10">
        <v>136.30000000000001</v>
      </c>
      <c r="H2983">
        <v>30</v>
      </c>
      <c r="I2983" s="10" t="str">
        <f>_xlfn.XLOOKUP(Q1_2025[[#This Row],[Artikelnr]],Artikel_prijzen[Artnr],Artikel_prijzen[Groep],"")</f>
        <v/>
      </c>
      <c r="J2983" s="10" t="str">
        <f>_xlfn.XLOOKUP(Q1_2025[[#This Row],[Artikelnr]],Artikel_prijzen[Artnr],Artikel_prijzen[Prijs 2025],"")</f>
        <v/>
      </c>
      <c r="K2983" s="10" t="str">
        <f>IF(Q1_2025[[#This Row],[Artikelprijs]]&lt;&gt;"",IF(Q1_2025[[#This Row],[Stuksprijs]]=Q1_2025[[#This Row],[Artikelprijs]],"Prijs gelijk","Prijs wijkt af"),"")</f>
        <v/>
      </c>
      <c r="L2983" s="10"/>
      <c r="N2983" s="10">
        <f>IF(Q1_2025[[#This Row],[Prijstype]]="Artikelprijs",Q1_2025[[#This Row],[Artikelprijs]],Q1_2025[[#This Row],[Stuksprijs]])</f>
        <v>48.68</v>
      </c>
      <c r="O2983" s="10">
        <f>IF(Q1_2025[[#This Row],[Prijstype]]="Artikelprijs",Q1_2025[[#This Row],[Artikelprijs]] * Q1_2025[[#This Row],[Besteld]],Q1_2025[[#This Row],[Brutobedrag]])</f>
        <v>194.72</v>
      </c>
      <c r="P2983" s="10">
        <f>IF(Q1_2025[[#This Row],[Prijstype]] = "Artikelprijs",Q1_2025[[#This Row],[Brutobedrag 2]]*(100-Q1_2025[[#This Row],[Relatiekorting percentage]])/100,Q1_2025[[#This Row],[Bruto - Rel.korting]])</f>
        <v>136.30000000000001</v>
      </c>
    </row>
    <row r="2984" spans="1:16" x14ac:dyDescent="0.3">
      <c r="A2984" t="s">
        <v>343</v>
      </c>
      <c r="B2984">
        <v>1007051</v>
      </c>
      <c r="C2984" t="s">
        <v>54</v>
      </c>
      <c r="D2984">
        <v>9</v>
      </c>
      <c r="E2984" s="10">
        <v>88.57</v>
      </c>
      <c r="F2984" s="10">
        <v>797.13</v>
      </c>
      <c r="G2984" s="10">
        <v>557.99</v>
      </c>
      <c r="H2984">
        <v>30</v>
      </c>
      <c r="I2984" s="10" t="str">
        <f>_xlfn.XLOOKUP(Q1_2025[[#This Row],[Artikelnr]],Artikel_prijzen[Artnr],Artikel_prijzen[Groep],"")</f>
        <v/>
      </c>
      <c r="J2984" s="10" t="str">
        <f>_xlfn.XLOOKUP(Q1_2025[[#This Row],[Artikelnr]],Artikel_prijzen[Artnr],Artikel_prijzen[Prijs 2025],"")</f>
        <v/>
      </c>
      <c r="K2984" s="10" t="str">
        <f>IF(Q1_2025[[#This Row],[Artikelprijs]]&lt;&gt;"",IF(Q1_2025[[#This Row],[Stuksprijs]]=Q1_2025[[#This Row],[Artikelprijs]],"Prijs gelijk","Prijs wijkt af"),"")</f>
        <v/>
      </c>
      <c r="L2984" s="10"/>
      <c r="N2984" s="10">
        <f>IF(Q1_2025[[#This Row],[Prijstype]]="Artikelprijs",Q1_2025[[#This Row],[Artikelprijs]],Q1_2025[[#This Row],[Stuksprijs]])</f>
        <v>88.57</v>
      </c>
      <c r="O2984" s="10">
        <f>IF(Q1_2025[[#This Row],[Prijstype]]="Artikelprijs",Q1_2025[[#This Row],[Artikelprijs]] * Q1_2025[[#This Row],[Besteld]],Q1_2025[[#This Row],[Brutobedrag]])</f>
        <v>797.13</v>
      </c>
      <c r="P2984" s="10">
        <f>IF(Q1_2025[[#This Row],[Prijstype]] = "Artikelprijs",Q1_2025[[#This Row],[Brutobedrag 2]]*(100-Q1_2025[[#This Row],[Relatiekorting percentage]])/100,Q1_2025[[#This Row],[Bruto - Rel.korting]])</f>
        <v>557.99</v>
      </c>
    </row>
    <row r="2985" spans="1:16" x14ac:dyDescent="0.3">
      <c r="A2985" t="s">
        <v>343</v>
      </c>
      <c r="B2985">
        <v>2004051</v>
      </c>
      <c r="C2985" t="s">
        <v>255</v>
      </c>
      <c r="D2985">
        <v>2</v>
      </c>
      <c r="E2985" s="10">
        <v>16.54</v>
      </c>
      <c r="F2985" s="10">
        <v>33.08</v>
      </c>
      <c r="G2985" s="10">
        <v>23.16</v>
      </c>
      <c r="H2985">
        <v>30</v>
      </c>
      <c r="I2985" s="10" t="str">
        <f>_xlfn.XLOOKUP(Q1_2025[[#This Row],[Artikelnr]],Artikel_prijzen[Artnr],Artikel_prijzen[Groep],"")</f>
        <v/>
      </c>
      <c r="J2985" s="10" t="str">
        <f>_xlfn.XLOOKUP(Q1_2025[[#This Row],[Artikelnr]],Artikel_prijzen[Artnr],Artikel_prijzen[Prijs 2025],"")</f>
        <v/>
      </c>
      <c r="K2985" s="10" t="str">
        <f>IF(Q1_2025[[#This Row],[Artikelprijs]]&lt;&gt;"",IF(Q1_2025[[#This Row],[Stuksprijs]]=Q1_2025[[#This Row],[Artikelprijs]],"Prijs gelijk","Prijs wijkt af"),"")</f>
        <v/>
      </c>
      <c r="L2985" s="10"/>
      <c r="N2985" s="10">
        <f>IF(Q1_2025[[#This Row],[Prijstype]]="Artikelprijs",Q1_2025[[#This Row],[Artikelprijs]],Q1_2025[[#This Row],[Stuksprijs]])</f>
        <v>16.54</v>
      </c>
      <c r="O2985" s="10">
        <f>IF(Q1_2025[[#This Row],[Prijstype]]="Artikelprijs",Q1_2025[[#This Row],[Artikelprijs]] * Q1_2025[[#This Row],[Besteld]],Q1_2025[[#This Row],[Brutobedrag]])</f>
        <v>33.08</v>
      </c>
      <c r="P2985" s="10">
        <f>IF(Q1_2025[[#This Row],[Prijstype]] = "Artikelprijs",Q1_2025[[#This Row],[Brutobedrag 2]]*(100-Q1_2025[[#This Row],[Relatiekorting percentage]])/100,Q1_2025[[#This Row],[Bruto - Rel.korting]])</f>
        <v>23.16</v>
      </c>
    </row>
    <row r="2986" spans="1:16" x14ac:dyDescent="0.3">
      <c r="A2986" t="s">
        <v>343</v>
      </c>
      <c r="B2986">
        <v>2002096</v>
      </c>
      <c r="C2986" t="s">
        <v>26</v>
      </c>
      <c r="D2986">
        <v>1</v>
      </c>
      <c r="E2986" s="10">
        <v>29.75</v>
      </c>
      <c r="F2986" s="10">
        <v>0</v>
      </c>
      <c r="G2986" s="10">
        <v>0</v>
      </c>
      <c r="H2986">
        <v>0</v>
      </c>
      <c r="I2986" s="10" t="str">
        <f>_xlfn.XLOOKUP(Q1_2025[[#This Row],[Artikelnr]],Artikel_prijzen[Artnr],Artikel_prijzen[Groep],"")</f>
        <v/>
      </c>
      <c r="J2986" s="10" t="str">
        <f>_xlfn.XLOOKUP(Q1_2025[[#This Row],[Artikelnr]],Artikel_prijzen[Artnr],Artikel_prijzen[Prijs 2025],"")</f>
        <v/>
      </c>
      <c r="K2986" s="10" t="str">
        <f>IF(Q1_2025[[#This Row],[Artikelprijs]]&lt;&gt;"",IF(Q1_2025[[#This Row],[Stuksprijs]]=Q1_2025[[#This Row],[Artikelprijs]],"Prijs gelijk","Prijs wijkt af"),"")</f>
        <v/>
      </c>
      <c r="L2986" s="10"/>
      <c r="N2986" s="10">
        <f>IF(Q1_2025[[#This Row],[Prijstype]]="Artikelprijs",Q1_2025[[#This Row],[Artikelprijs]],Q1_2025[[#This Row],[Stuksprijs]])</f>
        <v>29.75</v>
      </c>
      <c r="O2986" s="10">
        <f>IF(Q1_2025[[#This Row],[Prijstype]]="Artikelprijs",Q1_2025[[#This Row],[Artikelprijs]] * Q1_2025[[#This Row],[Besteld]],Q1_2025[[#This Row],[Brutobedrag]])</f>
        <v>0</v>
      </c>
      <c r="P2986" s="10">
        <f>IF(Q1_2025[[#This Row],[Prijstype]] = "Artikelprijs",Q1_2025[[#This Row],[Brutobedrag 2]]*(100-Q1_2025[[#This Row],[Relatiekorting percentage]])/100,Q1_2025[[#This Row],[Bruto - Rel.korting]])</f>
        <v>0</v>
      </c>
    </row>
    <row r="2987" spans="1:16" x14ac:dyDescent="0.3">
      <c r="A2987" t="s">
        <v>343</v>
      </c>
      <c r="B2987">
        <v>3001043</v>
      </c>
      <c r="C2987" t="s">
        <v>70</v>
      </c>
      <c r="D2987">
        <v>1</v>
      </c>
      <c r="E2987" s="10">
        <v>13</v>
      </c>
      <c r="F2987" s="10">
        <v>0</v>
      </c>
      <c r="G2987" s="10">
        <v>0</v>
      </c>
      <c r="H2987">
        <v>0</v>
      </c>
      <c r="I2987" s="10" t="str">
        <f>_xlfn.XLOOKUP(Q1_2025[[#This Row],[Artikelnr]],Artikel_prijzen[Artnr],Artikel_prijzen[Groep],"")</f>
        <v/>
      </c>
      <c r="J2987" s="10" t="str">
        <f>_xlfn.XLOOKUP(Q1_2025[[#This Row],[Artikelnr]],Artikel_prijzen[Artnr],Artikel_prijzen[Prijs 2025],"")</f>
        <v/>
      </c>
      <c r="K2987" s="10" t="str">
        <f>IF(Q1_2025[[#This Row],[Artikelprijs]]&lt;&gt;"",IF(Q1_2025[[#This Row],[Stuksprijs]]=Q1_2025[[#This Row],[Artikelprijs]],"Prijs gelijk","Prijs wijkt af"),"")</f>
        <v/>
      </c>
      <c r="L2987" s="10"/>
      <c r="N2987" s="10">
        <f>IF(Q1_2025[[#This Row],[Prijstype]]="Artikelprijs",Q1_2025[[#This Row],[Artikelprijs]],Q1_2025[[#This Row],[Stuksprijs]])</f>
        <v>13</v>
      </c>
      <c r="O2987" s="10">
        <f>IF(Q1_2025[[#This Row],[Prijstype]]="Artikelprijs",Q1_2025[[#This Row],[Artikelprijs]] * Q1_2025[[#This Row],[Besteld]],Q1_2025[[#This Row],[Brutobedrag]])</f>
        <v>0</v>
      </c>
      <c r="P2987" s="10">
        <f>IF(Q1_2025[[#This Row],[Prijstype]] = "Artikelprijs",Q1_2025[[#This Row],[Brutobedrag 2]]*(100-Q1_2025[[#This Row],[Relatiekorting percentage]])/100,Q1_2025[[#This Row],[Bruto - Rel.korting]])</f>
        <v>0</v>
      </c>
    </row>
    <row r="2988" spans="1:16" x14ac:dyDescent="0.3">
      <c r="A2988" t="s">
        <v>343</v>
      </c>
      <c r="B2988">
        <v>1007028</v>
      </c>
      <c r="C2988" t="s">
        <v>35</v>
      </c>
      <c r="D2988">
        <v>2</v>
      </c>
      <c r="E2988" s="10">
        <v>115</v>
      </c>
      <c r="F2988" s="10">
        <v>0</v>
      </c>
      <c r="G2988" s="10">
        <v>0</v>
      </c>
      <c r="H2988">
        <v>0</v>
      </c>
      <c r="I2988" s="10" t="str">
        <f>_xlfn.XLOOKUP(Q1_2025[[#This Row],[Artikelnr]],Artikel_prijzen[Artnr],Artikel_prijzen[Groep],"")</f>
        <v/>
      </c>
      <c r="J2988" s="10" t="str">
        <f>_xlfn.XLOOKUP(Q1_2025[[#This Row],[Artikelnr]],Artikel_prijzen[Artnr],Artikel_prijzen[Prijs 2025],"")</f>
        <v/>
      </c>
      <c r="K2988" s="10" t="str">
        <f>IF(Q1_2025[[#This Row],[Artikelprijs]]&lt;&gt;"",IF(Q1_2025[[#This Row],[Stuksprijs]]=Q1_2025[[#This Row],[Artikelprijs]],"Prijs gelijk","Prijs wijkt af"),"")</f>
        <v/>
      </c>
      <c r="L2988" s="10"/>
      <c r="N2988" s="10">
        <f>IF(Q1_2025[[#This Row],[Prijstype]]="Artikelprijs",Q1_2025[[#This Row],[Artikelprijs]],Q1_2025[[#This Row],[Stuksprijs]])</f>
        <v>115</v>
      </c>
      <c r="O2988" s="10">
        <f>IF(Q1_2025[[#This Row],[Prijstype]]="Artikelprijs",Q1_2025[[#This Row],[Artikelprijs]] * Q1_2025[[#This Row],[Besteld]],Q1_2025[[#This Row],[Brutobedrag]])</f>
        <v>0</v>
      </c>
      <c r="P2988" s="10">
        <f>IF(Q1_2025[[#This Row],[Prijstype]] = "Artikelprijs",Q1_2025[[#This Row],[Brutobedrag 2]]*(100-Q1_2025[[#This Row],[Relatiekorting percentage]])/100,Q1_2025[[#This Row],[Bruto - Rel.korting]])</f>
        <v>0</v>
      </c>
    </row>
    <row r="2989" spans="1:16" x14ac:dyDescent="0.3">
      <c r="A2989" t="s">
        <v>343</v>
      </c>
      <c r="B2989">
        <v>3001046</v>
      </c>
      <c r="C2989" t="s">
        <v>61</v>
      </c>
      <c r="D2989">
        <v>1</v>
      </c>
      <c r="E2989" s="10">
        <v>3.5</v>
      </c>
      <c r="F2989" s="10">
        <v>0</v>
      </c>
      <c r="G2989" s="10">
        <v>0</v>
      </c>
      <c r="H2989">
        <v>0</v>
      </c>
      <c r="I2989" s="10" t="str">
        <f>_xlfn.XLOOKUP(Q1_2025[[#This Row],[Artikelnr]],Artikel_prijzen[Artnr],Artikel_prijzen[Groep],"")</f>
        <v/>
      </c>
      <c r="J2989" s="10" t="str">
        <f>_xlfn.XLOOKUP(Q1_2025[[#This Row],[Artikelnr]],Artikel_prijzen[Artnr],Artikel_prijzen[Prijs 2025],"")</f>
        <v/>
      </c>
      <c r="K2989" s="10" t="str">
        <f>IF(Q1_2025[[#This Row],[Artikelprijs]]&lt;&gt;"",IF(Q1_2025[[#This Row],[Stuksprijs]]=Q1_2025[[#This Row],[Artikelprijs]],"Prijs gelijk","Prijs wijkt af"),"")</f>
        <v/>
      </c>
      <c r="L2989" s="10"/>
      <c r="N2989" s="10">
        <f>IF(Q1_2025[[#This Row],[Prijstype]]="Artikelprijs",Q1_2025[[#This Row],[Artikelprijs]],Q1_2025[[#This Row],[Stuksprijs]])</f>
        <v>3.5</v>
      </c>
      <c r="O2989" s="10">
        <f>IF(Q1_2025[[#This Row],[Prijstype]]="Artikelprijs",Q1_2025[[#This Row],[Artikelprijs]] * Q1_2025[[#This Row],[Besteld]],Q1_2025[[#This Row],[Brutobedrag]])</f>
        <v>0</v>
      </c>
      <c r="P2989" s="10">
        <f>IF(Q1_2025[[#This Row],[Prijstype]] = "Artikelprijs",Q1_2025[[#This Row],[Brutobedrag 2]]*(100-Q1_2025[[#This Row],[Relatiekorting percentage]])/100,Q1_2025[[#This Row],[Bruto - Rel.korting]])</f>
        <v>0</v>
      </c>
    </row>
    <row r="2990" spans="1:16" x14ac:dyDescent="0.3">
      <c r="A2990" t="s">
        <v>343</v>
      </c>
      <c r="B2990">
        <v>3001045</v>
      </c>
      <c r="C2990" t="s">
        <v>71</v>
      </c>
      <c r="D2990">
        <v>1</v>
      </c>
      <c r="E2990" s="10">
        <v>5</v>
      </c>
      <c r="F2990" s="10">
        <v>0</v>
      </c>
      <c r="G2990" s="10">
        <v>0</v>
      </c>
      <c r="H2990">
        <v>0</v>
      </c>
      <c r="I2990" s="10" t="str">
        <f>_xlfn.XLOOKUP(Q1_2025[[#This Row],[Artikelnr]],Artikel_prijzen[Artnr],Artikel_prijzen[Groep],"")</f>
        <v/>
      </c>
      <c r="J2990" s="10" t="str">
        <f>_xlfn.XLOOKUP(Q1_2025[[#This Row],[Artikelnr]],Artikel_prijzen[Artnr],Artikel_prijzen[Prijs 2025],"")</f>
        <v/>
      </c>
      <c r="K2990" s="10" t="str">
        <f>IF(Q1_2025[[#This Row],[Artikelprijs]]&lt;&gt;"",IF(Q1_2025[[#This Row],[Stuksprijs]]=Q1_2025[[#This Row],[Artikelprijs]],"Prijs gelijk","Prijs wijkt af"),"")</f>
        <v/>
      </c>
      <c r="L2990" s="10"/>
      <c r="N2990" s="10">
        <f>IF(Q1_2025[[#This Row],[Prijstype]]="Artikelprijs",Q1_2025[[#This Row],[Artikelprijs]],Q1_2025[[#This Row],[Stuksprijs]])</f>
        <v>5</v>
      </c>
      <c r="O2990" s="10">
        <f>IF(Q1_2025[[#This Row],[Prijstype]]="Artikelprijs",Q1_2025[[#This Row],[Artikelprijs]] * Q1_2025[[#This Row],[Besteld]],Q1_2025[[#This Row],[Brutobedrag]])</f>
        <v>0</v>
      </c>
      <c r="P2990" s="10">
        <f>IF(Q1_2025[[#This Row],[Prijstype]] = "Artikelprijs",Q1_2025[[#This Row],[Brutobedrag 2]]*(100-Q1_2025[[#This Row],[Relatiekorting percentage]])/100,Q1_2025[[#This Row],[Bruto - Rel.korting]])</f>
        <v>0</v>
      </c>
    </row>
    <row r="2991" spans="1:16" x14ac:dyDescent="0.3">
      <c r="A2991" t="s">
        <v>343</v>
      </c>
      <c r="B2991">
        <v>3001037</v>
      </c>
      <c r="C2991" t="s">
        <v>64</v>
      </c>
      <c r="D2991">
        <v>6</v>
      </c>
      <c r="E2991" s="10">
        <v>4</v>
      </c>
      <c r="F2991" s="10">
        <v>0</v>
      </c>
      <c r="G2991" s="10">
        <v>0</v>
      </c>
      <c r="H2991">
        <v>0</v>
      </c>
      <c r="I2991" s="10" t="str">
        <f>_xlfn.XLOOKUP(Q1_2025[[#This Row],[Artikelnr]],Artikel_prijzen[Artnr],Artikel_prijzen[Groep],"")</f>
        <v/>
      </c>
      <c r="J2991" s="10" t="str">
        <f>_xlfn.XLOOKUP(Q1_2025[[#This Row],[Artikelnr]],Artikel_prijzen[Artnr],Artikel_prijzen[Prijs 2025],"")</f>
        <v/>
      </c>
      <c r="K2991" s="10" t="str">
        <f>IF(Q1_2025[[#This Row],[Artikelprijs]]&lt;&gt;"",IF(Q1_2025[[#This Row],[Stuksprijs]]=Q1_2025[[#This Row],[Artikelprijs]],"Prijs gelijk","Prijs wijkt af"),"")</f>
        <v/>
      </c>
      <c r="L2991" s="10"/>
      <c r="N2991" s="10">
        <f>IF(Q1_2025[[#This Row],[Prijstype]]="Artikelprijs",Q1_2025[[#This Row],[Artikelprijs]],Q1_2025[[#This Row],[Stuksprijs]])</f>
        <v>4</v>
      </c>
      <c r="O2991" s="10">
        <f>IF(Q1_2025[[#This Row],[Prijstype]]="Artikelprijs",Q1_2025[[#This Row],[Artikelprijs]] * Q1_2025[[#This Row],[Besteld]],Q1_2025[[#This Row],[Brutobedrag]])</f>
        <v>0</v>
      </c>
      <c r="P2991" s="10">
        <f>IF(Q1_2025[[#This Row],[Prijstype]] = "Artikelprijs",Q1_2025[[#This Row],[Brutobedrag 2]]*(100-Q1_2025[[#This Row],[Relatiekorting percentage]])/100,Q1_2025[[#This Row],[Bruto - Rel.korting]])</f>
        <v>0</v>
      </c>
    </row>
    <row r="2992" spans="1:16" x14ac:dyDescent="0.3">
      <c r="A2992" t="s">
        <v>343</v>
      </c>
      <c r="B2992">
        <v>5031040</v>
      </c>
      <c r="C2992" t="s">
        <v>39</v>
      </c>
      <c r="D2992">
        <v>3</v>
      </c>
      <c r="E2992" s="10">
        <v>147.81</v>
      </c>
      <c r="F2992" s="10">
        <v>443.43</v>
      </c>
      <c r="G2992" s="10">
        <v>399.09</v>
      </c>
      <c r="H2992">
        <v>10</v>
      </c>
      <c r="I2992" s="10" t="str">
        <f>_xlfn.XLOOKUP(Q1_2025[[#This Row],[Artikelnr]],Artikel_prijzen[Artnr],Artikel_prijzen[Groep],"")</f>
        <v/>
      </c>
      <c r="J2992" s="10" t="str">
        <f>_xlfn.XLOOKUP(Q1_2025[[#This Row],[Artikelnr]],Artikel_prijzen[Artnr],Artikel_prijzen[Prijs 2025],"")</f>
        <v/>
      </c>
      <c r="K2992" s="10" t="str">
        <f>IF(Q1_2025[[#This Row],[Artikelprijs]]&lt;&gt;"",IF(Q1_2025[[#This Row],[Stuksprijs]]=Q1_2025[[#This Row],[Artikelprijs]],"Prijs gelijk","Prijs wijkt af"),"")</f>
        <v/>
      </c>
      <c r="L2992" s="10"/>
      <c r="N2992" s="10">
        <f>IF(Q1_2025[[#This Row],[Prijstype]]="Artikelprijs",Q1_2025[[#This Row],[Artikelprijs]],Q1_2025[[#This Row],[Stuksprijs]])</f>
        <v>147.81</v>
      </c>
      <c r="O2992" s="10">
        <f>IF(Q1_2025[[#This Row],[Prijstype]]="Artikelprijs",Q1_2025[[#This Row],[Artikelprijs]] * Q1_2025[[#This Row],[Besteld]],Q1_2025[[#This Row],[Brutobedrag]])</f>
        <v>443.43</v>
      </c>
      <c r="P2992" s="10">
        <f>IF(Q1_2025[[#This Row],[Prijstype]] = "Artikelprijs",Q1_2025[[#This Row],[Brutobedrag 2]]*(100-Q1_2025[[#This Row],[Relatiekorting percentage]])/100,Q1_2025[[#This Row],[Bruto - Rel.korting]])</f>
        <v>399.09</v>
      </c>
    </row>
    <row r="2993" spans="1:16" x14ac:dyDescent="0.3">
      <c r="A2993" t="s">
        <v>343</v>
      </c>
      <c r="B2993">
        <v>5031036</v>
      </c>
      <c r="C2993" t="s">
        <v>36</v>
      </c>
      <c r="D2993">
        <v>3</v>
      </c>
      <c r="E2993" s="10">
        <v>45.32</v>
      </c>
      <c r="F2993" s="10">
        <v>135.96</v>
      </c>
      <c r="G2993" s="10">
        <v>122.36</v>
      </c>
      <c r="H2993">
        <v>10</v>
      </c>
      <c r="I2993" s="10" t="str">
        <f>_xlfn.XLOOKUP(Q1_2025[[#This Row],[Artikelnr]],Artikel_prijzen[Artnr],Artikel_prijzen[Groep],"")</f>
        <v/>
      </c>
      <c r="J2993" s="10" t="str">
        <f>_xlfn.XLOOKUP(Q1_2025[[#This Row],[Artikelnr]],Artikel_prijzen[Artnr],Artikel_prijzen[Prijs 2025],"")</f>
        <v/>
      </c>
      <c r="K2993" s="10" t="str">
        <f>IF(Q1_2025[[#This Row],[Artikelprijs]]&lt;&gt;"",IF(Q1_2025[[#This Row],[Stuksprijs]]=Q1_2025[[#This Row],[Artikelprijs]],"Prijs gelijk","Prijs wijkt af"),"")</f>
        <v/>
      </c>
      <c r="L2993" s="10"/>
      <c r="N2993" s="10">
        <f>IF(Q1_2025[[#This Row],[Prijstype]]="Artikelprijs",Q1_2025[[#This Row],[Artikelprijs]],Q1_2025[[#This Row],[Stuksprijs]])</f>
        <v>45.32</v>
      </c>
      <c r="O2993" s="10">
        <f>IF(Q1_2025[[#This Row],[Prijstype]]="Artikelprijs",Q1_2025[[#This Row],[Artikelprijs]] * Q1_2025[[#This Row],[Besteld]],Q1_2025[[#This Row],[Brutobedrag]])</f>
        <v>135.96</v>
      </c>
      <c r="P2993" s="10">
        <f>IF(Q1_2025[[#This Row],[Prijstype]] = "Artikelprijs",Q1_2025[[#This Row],[Brutobedrag 2]]*(100-Q1_2025[[#This Row],[Relatiekorting percentage]])/100,Q1_2025[[#This Row],[Bruto - Rel.korting]])</f>
        <v>122.36</v>
      </c>
    </row>
    <row r="2994" spans="1:16" x14ac:dyDescent="0.3">
      <c r="A2994" t="s">
        <v>343</v>
      </c>
      <c r="B2994">
        <v>5031031</v>
      </c>
      <c r="C2994" t="s">
        <v>425</v>
      </c>
      <c r="D2994">
        <v>2</v>
      </c>
      <c r="E2994" s="10">
        <v>97.5</v>
      </c>
      <c r="F2994" s="10">
        <v>195</v>
      </c>
      <c r="G2994" s="10">
        <v>175.5</v>
      </c>
      <c r="H2994">
        <v>10</v>
      </c>
      <c r="I2994" s="10" t="str">
        <f>_xlfn.XLOOKUP(Q1_2025[[#This Row],[Artikelnr]],Artikel_prijzen[Artnr],Artikel_prijzen[Groep],"")</f>
        <v/>
      </c>
      <c r="J2994" s="10" t="str">
        <f>_xlfn.XLOOKUP(Q1_2025[[#This Row],[Artikelnr]],Artikel_prijzen[Artnr],Artikel_prijzen[Prijs 2025],"")</f>
        <v/>
      </c>
      <c r="K2994" s="10" t="str">
        <f>IF(Q1_2025[[#This Row],[Artikelprijs]]&lt;&gt;"",IF(Q1_2025[[#This Row],[Stuksprijs]]=Q1_2025[[#This Row],[Artikelprijs]],"Prijs gelijk","Prijs wijkt af"),"")</f>
        <v/>
      </c>
      <c r="L2994" s="10"/>
      <c r="N2994" s="10">
        <f>IF(Q1_2025[[#This Row],[Prijstype]]="Artikelprijs",Q1_2025[[#This Row],[Artikelprijs]],Q1_2025[[#This Row],[Stuksprijs]])</f>
        <v>97.5</v>
      </c>
      <c r="O2994" s="10">
        <f>IF(Q1_2025[[#This Row],[Prijstype]]="Artikelprijs",Q1_2025[[#This Row],[Artikelprijs]] * Q1_2025[[#This Row],[Besteld]],Q1_2025[[#This Row],[Brutobedrag]])</f>
        <v>195</v>
      </c>
      <c r="P2994" s="10">
        <f>IF(Q1_2025[[#This Row],[Prijstype]] = "Artikelprijs",Q1_2025[[#This Row],[Brutobedrag 2]]*(100-Q1_2025[[#This Row],[Relatiekorting percentage]])/100,Q1_2025[[#This Row],[Bruto - Rel.korting]])</f>
        <v>175.5</v>
      </c>
    </row>
    <row r="2995" spans="1:16" x14ac:dyDescent="0.3">
      <c r="A2995" t="s">
        <v>343</v>
      </c>
      <c r="B2995">
        <v>2004027</v>
      </c>
      <c r="C2995" t="s">
        <v>339</v>
      </c>
      <c r="D2995">
        <v>4</v>
      </c>
      <c r="E2995" s="10">
        <v>16.54</v>
      </c>
      <c r="F2995" s="10">
        <v>66.16</v>
      </c>
      <c r="G2995" s="10">
        <v>59.54</v>
      </c>
      <c r="H2995">
        <v>10</v>
      </c>
      <c r="I2995" s="10" t="str">
        <f>_xlfn.XLOOKUP(Q1_2025[[#This Row],[Artikelnr]],Artikel_prijzen[Artnr],Artikel_prijzen[Groep],"")</f>
        <v/>
      </c>
      <c r="J2995" s="10" t="str">
        <f>_xlfn.XLOOKUP(Q1_2025[[#This Row],[Artikelnr]],Artikel_prijzen[Artnr],Artikel_prijzen[Prijs 2025],"")</f>
        <v/>
      </c>
      <c r="K2995" s="10" t="str">
        <f>IF(Q1_2025[[#This Row],[Artikelprijs]]&lt;&gt;"",IF(Q1_2025[[#This Row],[Stuksprijs]]=Q1_2025[[#This Row],[Artikelprijs]],"Prijs gelijk","Prijs wijkt af"),"")</f>
        <v/>
      </c>
      <c r="L2995" s="10"/>
      <c r="N2995" s="10">
        <f>IF(Q1_2025[[#This Row],[Prijstype]]="Artikelprijs",Q1_2025[[#This Row],[Artikelprijs]],Q1_2025[[#This Row],[Stuksprijs]])</f>
        <v>16.54</v>
      </c>
      <c r="O2995" s="10">
        <f>IF(Q1_2025[[#This Row],[Prijstype]]="Artikelprijs",Q1_2025[[#This Row],[Artikelprijs]] * Q1_2025[[#This Row],[Besteld]],Q1_2025[[#This Row],[Brutobedrag]])</f>
        <v>66.16</v>
      </c>
      <c r="P2995" s="10">
        <f>IF(Q1_2025[[#This Row],[Prijstype]] = "Artikelprijs",Q1_2025[[#This Row],[Brutobedrag 2]]*(100-Q1_2025[[#This Row],[Relatiekorting percentage]])/100,Q1_2025[[#This Row],[Bruto - Rel.korting]])</f>
        <v>59.54</v>
      </c>
    </row>
    <row r="2996" spans="1:16" x14ac:dyDescent="0.3">
      <c r="A2996" t="s">
        <v>343</v>
      </c>
      <c r="B2996">
        <v>5040010</v>
      </c>
      <c r="C2996" t="s">
        <v>318</v>
      </c>
      <c r="D2996">
        <v>1</v>
      </c>
      <c r="E2996" s="10">
        <v>448.05</v>
      </c>
      <c r="F2996" s="10">
        <v>448.05</v>
      </c>
      <c r="G2996" s="10">
        <v>448.05</v>
      </c>
      <c r="H2996">
        <v>0</v>
      </c>
      <c r="I2996" s="10" t="str">
        <f>_xlfn.XLOOKUP(Q1_2025[[#This Row],[Artikelnr]],Artikel_prijzen[Artnr],Artikel_prijzen[Groep],"")</f>
        <v>AV</v>
      </c>
      <c r="J2996" s="10">
        <f>_xlfn.XLOOKUP(Q1_2025[[#This Row],[Artikelnr]],Artikel_prijzen[Artnr],Artikel_prijzen[Prijs 2025],"")</f>
        <v>435</v>
      </c>
      <c r="K2996" s="10" t="str">
        <f>IF(Q1_2025[[#This Row],[Artikelprijs]]&lt;&gt;"",IF(Q1_2025[[#This Row],[Stuksprijs]]=Q1_2025[[#This Row],[Artikelprijs]],"Prijs gelijk","Prijs wijkt af"),"")</f>
        <v>Prijs wijkt af</v>
      </c>
      <c r="L2996" s="10"/>
      <c r="M2996" t="s">
        <v>536</v>
      </c>
      <c r="N2996" s="10">
        <f>IF(Q1_2025[[#This Row],[Prijstype]]="Artikelprijs",Q1_2025[[#This Row],[Artikelprijs]],Q1_2025[[#This Row],[Stuksprijs]])</f>
        <v>435</v>
      </c>
      <c r="O2996" s="10">
        <f>IF(Q1_2025[[#This Row],[Prijstype]]="Artikelprijs",Q1_2025[[#This Row],[Artikelprijs]] * Q1_2025[[#This Row],[Besteld]],Q1_2025[[#This Row],[Brutobedrag]])</f>
        <v>435</v>
      </c>
      <c r="P2996" s="10">
        <f>IF(Q1_2025[[#This Row],[Prijstype]] = "Artikelprijs",Q1_2025[[#This Row],[Brutobedrag 2]]*(100-Q1_2025[[#This Row],[Relatiekorting percentage]])/100,Q1_2025[[#This Row],[Bruto - Rel.korting]])</f>
        <v>435</v>
      </c>
    </row>
    <row r="2997" spans="1:16" x14ac:dyDescent="0.3">
      <c r="A2997" t="s">
        <v>343</v>
      </c>
      <c r="B2997">
        <v>5040015</v>
      </c>
      <c r="C2997" t="s">
        <v>331</v>
      </c>
      <c r="D2997">
        <v>1</v>
      </c>
      <c r="E2997" s="10">
        <v>65</v>
      </c>
      <c r="F2997" s="10">
        <v>65</v>
      </c>
      <c r="G2997" s="10">
        <v>65</v>
      </c>
      <c r="H2997">
        <v>0</v>
      </c>
      <c r="I2997" s="10" t="str">
        <f>_xlfn.XLOOKUP(Q1_2025[[#This Row],[Artikelnr]],Artikel_prijzen[Artnr],Artikel_prijzen[Groep],"")</f>
        <v>AV</v>
      </c>
      <c r="J2997" s="10">
        <f>_xlfn.XLOOKUP(Q1_2025[[#This Row],[Artikelnr]],Artikel_prijzen[Artnr],Artikel_prijzen[Prijs 2025],"")</f>
        <v>65</v>
      </c>
      <c r="K2997" s="10" t="str">
        <f>IF(Q1_2025[[#This Row],[Artikelprijs]]&lt;&gt;"",IF(Q1_2025[[#This Row],[Stuksprijs]]=Q1_2025[[#This Row],[Artikelprijs]],"Prijs gelijk","Prijs wijkt af"),"")</f>
        <v>Prijs gelijk</v>
      </c>
      <c r="L2997" s="10"/>
      <c r="M2997" t="s">
        <v>536</v>
      </c>
      <c r="N2997" s="10">
        <f>IF(Q1_2025[[#This Row],[Prijstype]]="Artikelprijs",Q1_2025[[#This Row],[Artikelprijs]],Q1_2025[[#This Row],[Stuksprijs]])</f>
        <v>65</v>
      </c>
      <c r="O2997" s="10">
        <f>IF(Q1_2025[[#This Row],[Prijstype]]="Artikelprijs",Q1_2025[[#This Row],[Artikelprijs]] * Q1_2025[[#This Row],[Besteld]],Q1_2025[[#This Row],[Brutobedrag]])</f>
        <v>65</v>
      </c>
      <c r="P2997" s="10">
        <f>IF(Q1_2025[[#This Row],[Prijstype]] = "Artikelprijs",Q1_2025[[#This Row],[Brutobedrag 2]]*(100-Q1_2025[[#This Row],[Relatiekorting percentage]])/100,Q1_2025[[#This Row],[Bruto - Rel.korting]])</f>
        <v>65</v>
      </c>
    </row>
    <row r="2998" spans="1:16" x14ac:dyDescent="0.3">
      <c r="A2998" t="s">
        <v>343</v>
      </c>
      <c r="B2998">
        <v>5040009</v>
      </c>
      <c r="C2998" t="s">
        <v>323</v>
      </c>
      <c r="D2998">
        <v>1</v>
      </c>
      <c r="E2998" s="10">
        <v>401.7</v>
      </c>
      <c r="F2998" s="10">
        <v>401.7</v>
      </c>
      <c r="G2998" s="10">
        <v>401.7</v>
      </c>
      <c r="H2998">
        <v>0</v>
      </c>
      <c r="I2998" s="10" t="str">
        <f>_xlfn.XLOOKUP(Q1_2025[[#This Row],[Artikelnr]],Artikel_prijzen[Artnr],Artikel_prijzen[Groep],"")</f>
        <v>AV</v>
      </c>
      <c r="J2998" s="10">
        <f>_xlfn.XLOOKUP(Q1_2025[[#This Row],[Artikelnr]],Artikel_prijzen[Artnr],Artikel_prijzen[Prijs 2025],"")</f>
        <v>390</v>
      </c>
      <c r="K2998" s="10" t="str">
        <f>IF(Q1_2025[[#This Row],[Artikelprijs]]&lt;&gt;"",IF(Q1_2025[[#This Row],[Stuksprijs]]=Q1_2025[[#This Row],[Artikelprijs]],"Prijs gelijk","Prijs wijkt af"),"")</f>
        <v>Prijs wijkt af</v>
      </c>
      <c r="L2998" s="10"/>
      <c r="M2998" t="s">
        <v>536</v>
      </c>
      <c r="N2998" s="10">
        <f>IF(Q1_2025[[#This Row],[Prijstype]]="Artikelprijs",Q1_2025[[#This Row],[Artikelprijs]],Q1_2025[[#This Row],[Stuksprijs]])</f>
        <v>390</v>
      </c>
      <c r="O2998" s="10">
        <f>IF(Q1_2025[[#This Row],[Prijstype]]="Artikelprijs",Q1_2025[[#This Row],[Artikelprijs]] * Q1_2025[[#This Row],[Besteld]],Q1_2025[[#This Row],[Brutobedrag]])</f>
        <v>390</v>
      </c>
      <c r="P2998" s="10">
        <f>IF(Q1_2025[[#This Row],[Prijstype]] = "Artikelprijs",Q1_2025[[#This Row],[Brutobedrag 2]]*(100-Q1_2025[[#This Row],[Relatiekorting percentage]])/100,Q1_2025[[#This Row],[Bruto - Rel.korting]])</f>
        <v>390</v>
      </c>
    </row>
    <row r="2999" spans="1:16" x14ac:dyDescent="0.3">
      <c r="A2999" t="s">
        <v>343</v>
      </c>
      <c r="B2999">
        <v>3002010</v>
      </c>
      <c r="C2999" t="s">
        <v>184</v>
      </c>
      <c r="D2999">
        <v>2</v>
      </c>
      <c r="E2999" s="10">
        <v>25.52</v>
      </c>
      <c r="F2999" s="10">
        <v>51.04</v>
      </c>
      <c r="G2999" s="10">
        <v>45.94</v>
      </c>
      <c r="H2999">
        <v>10</v>
      </c>
      <c r="I2999" s="10" t="str">
        <f>_xlfn.XLOOKUP(Q1_2025[[#This Row],[Artikelnr]],Artikel_prijzen[Artnr],Artikel_prijzen[Groep],"")</f>
        <v/>
      </c>
      <c r="J2999" s="10" t="str">
        <f>_xlfn.XLOOKUP(Q1_2025[[#This Row],[Artikelnr]],Artikel_prijzen[Artnr],Artikel_prijzen[Prijs 2025],"")</f>
        <v/>
      </c>
      <c r="K2999" s="10" t="str">
        <f>IF(Q1_2025[[#This Row],[Artikelprijs]]&lt;&gt;"",IF(Q1_2025[[#This Row],[Stuksprijs]]=Q1_2025[[#This Row],[Artikelprijs]],"Prijs gelijk","Prijs wijkt af"),"")</f>
        <v/>
      </c>
      <c r="L2999" s="10"/>
      <c r="N2999" s="10">
        <f>IF(Q1_2025[[#This Row],[Prijstype]]="Artikelprijs",Q1_2025[[#This Row],[Artikelprijs]],Q1_2025[[#This Row],[Stuksprijs]])</f>
        <v>25.52</v>
      </c>
      <c r="O2999" s="10">
        <f>IF(Q1_2025[[#This Row],[Prijstype]]="Artikelprijs",Q1_2025[[#This Row],[Artikelprijs]] * Q1_2025[[#This Row],[Besteld]],Q1_2025[[#This Row],[Brutobedrag]])</f>
        <v>51.04</v>
      </c>
      <c r="P2999" s="10">
        <f>IF(Q1_2025[[#This Row],[Prijstype]] = "Artikelprijs",Q1_2025[[#This Row],[Brutobedrag 2]]*(100-Q1_2025[[#This Row],[Relatiekorting percentage]])/100,Q1_2025[[#This Row],[Bruto - Rel.korting]])</f>
        <v>45.94</v>
      </c>
    </row>
    <row r="3000" spans="1:16" x14ac:dyDescent="0.3">
      <c r="A3000" t="s">
        <v>343</v>
      </c>
      <c r="B3000">
        <v>4720011</v>
      </c>
      <c r="C3000" t="s">
        <v>426</v>
      </c>
      <c r="D3000">
        <v>1</v>
      </c>
      <c r="E3000" s="10">
        <v>27.04</v>
      </c>
      <c r="F3000" s="10">
        <v>27.04</v>
      </c>
      <c r="G3000" s="10">
        <v>24.34</v>
      </c>
      <c r="H3000">
        <v>10</v>
      </c>
      <c r="I3000" s="10" t="str">
        <f>_xlfn.XLOOKUP(Q1_2025[[#This Row],[Artikelnr]],Artikel_prijzen[Artnr],Artikel_prijzen[Groep],"")</f>
        <v/>
      </c>
      <c r="J3000" s="10" t="str">
        <f>_xlfn.XLOOKUP(Q1_2025[[#This Row],[Artikelnr]],Artikel_prijzen[Artnr],Artikel_prijzen[Prijs 2025],"")</f>
        <v/>
      </c>
      <c r="K3000" s="10" t="str">
        <f>IF(Q1_2025[[#This Row],[Artikelprijs]]&lt;&gt;"",IF(Q1_2025[[#This Row],[Stuksprijs]]=Q1_2025[[#This Row],[Artikelprijs]],"Prijs gelijk","Prijs wijkt af"),"")</f>
        <v/>
      </c>
      <c r="L3000" s="10"/>
      <c r="N3000" s="10">
        <f>IF(Q1_2025[[#This Row],[Prijstype]]="Artikelprijs",Q1_2025[[#This Row],[Artikelprijs]],Q1_2025[[#This Row],[Stuksprijs]])</f>
        <v>27.04</v>
      </c>
      <c r="O3000" s="10">
        <f>IF(Q1_2025[[#This Row],[Prijstype]]="Artikelprijs",Q1_2025[[#This Row],[Artikelprijs]] * Q1_2025[[#This Row],[Besteld]],Q1_2025[[#This Row],[Brutobedrag]])</f>
        <v>27.04</v>
      </c>
      <c r="P3000" s="10">
        <f>IF(Q1_2025[[#This Row],[Prijstype]] = "Artikelprijs",Q1_2025[[#This Row],[Brutobedrag 2]]*(100-Q1_2025[[#This Row],[Relatiekorting percentage]])/100,Q1_2025[[#This Row],[Bruto - Rel.korting]])</f>
        <v>24.34</v>
      </c>
    </row>
    <row r="3001" spans="1:16" x14ac:dyDescent="0.3">
      <c r="A3001" t="s">
        <v>343</v>
      </c>
      <c r="B3001">
        <v>1002020</v>
      </c>
      <c r="C3001" t="s">
        <v>249</v>
      </c>
      <c r="D3001">
        <v>2</v>
      </c>
      <c r="E3001" s="10">
        <v>38.99</v>
      </c>
      <c r="F3001" s="10">
        <v>77.98</v>
      </c>
      <c r="G3001" s="10">
        <v>70.180000000000007</v>
      </c>
      <c r="H3001">
        <v>10</v>
      </c>
      <c r="I3001" s="10" t="str">
        <f>_xlfn.XLOOKUP(Q1_2025[[#This Row],[Artikelnr]],Artikel_prijzen[Artnr],Artikel_prijzen[Groep],"")</f>
        <v/>
      </c>
      <c r="J3001" s="10" t="str">
        <f>_xlfn.XLOOKUP(Q1_2025[[#This Row],[Artikelnr]],Artikel_prijzen[Artnr],Artikel_prijzen[Prijs 2025],"")</f>
        <v/>
      </c>
      <c r="K3001" s="10" t="str">
        <f>IF(Q1_2025[[#This Row],[Artikelprijs]]&lt;&gt;"",IF(Q1_2025[[#This Row],[Stuksprijs]]=Q1_2025[[#This Row],[Artikelprijs]],"Prijs gelijk","Prijs wijkt af"),"")</f>
        <v/>
      </c>
      <c r="L3001" s="10"/>
      <c r="N3001" s="10">
        <f>IF(Q1_2025[[#This Row],[Prijstype]]="Artikelprijs",Q1_2025[[#This Row],[Artikelprijs]],Q1_2025[[#This Row],[Stuksprijs]])</f>
        <v>38.99</v>
      </c>
      <c r="O3001" s="10">
        <f>IF(Q1_2025[[#This Row],[Prijstype]]="Artikelprijs",Q1_2025[[#This Row],[Artikelprijs]] * Q1_2025[[#This Row],[Besteld]],Q1_2025[[#This Row],[Brutobedrag]])</f>
        <v>77.98</v>
      </c>
      <c r="P3001" s="10">
        <f>IF(Q1_2025[[#This Row],[Prijstype]] = "Artikelprijs",Q1_2025[[#This Row],[Brutobedrag 2]]*(100-Q1_2025[[#This Row],[Relatiekorting percentage]])/100,Q1_2025[[#This Row],[Bruto - Rel.korting]])</f>
        <v>70.180000000000007</v>
      </c>
    </row>
    <row r="3002" spans="1:16" x14ac:dyDescent="0.3">
      <c r="A3002" t="s">
        <v>343</v>
      </c>
      <c r="B3002">
        <v>3002010</v>
      </c>
      <c r="C3002" t="s">
        <v>184</v>
      </c>
      <c r="D3002">
        <v>2</v>
      </c>
      <c r="E3002" s="10">
        <v>25.52</v>
      </c>
      <c r="F3002" s="10">
        <v>51.04</v>
      </c>
      <c r="G3002" s="10">
        <v>45.94</v>
      </c>
      <c r="H3002">
        <v>10</v>
      </c>
      <c r="I3002" s="10" t="str">
        <f>_xlfn.XLOOKUP(Q1_2025[[#This Row],[Artikelnr]],Artikel_prijzen[Artnr],Artikel_prijzen[Groep],"")</f>
        <v/>
      </c>
      <c r="J3002" s="10" t="str">
        <f>_xlfn.XLOOKUP(Q1_2025[[#This Row],[Artikelnr]],Artikel_prijzen[Artnr],Artikel_prijzen[Prijs 2025],"")</f>
        <v/>
      </c>
      <c r="K3002" s="10" t="str">
        <f>IF(Q1_2025[[#This Row],[Artikelprijs]]&lt;&gt;"",IF(Q1_2025[[#This Row],[Stuksprijs]]=Q1_2025[[#This Row],[Artikelprijs]],"Prijs gelijk","Prijs wijkt af"),"")</f>
        <v/>
      </c>
      <c r="L3002" s="10"/>
      <c r="N3002" s="10">
        <f>IF(Q1_2025[[#This Row],[Prijstype]]="Artikelprijs",Q1_2025[[#This Row],[Artikelprijs]],Q1_2025[[#This Row],[Stuksprijs]])</f>
        <v>25.52</v>
      </c>
      <c r="O3002" s="10">
        <f>IF(Q1_2025[[#This Row],[Prijstype]]="Artikelprijs",Q1_2025[[#This Row],[Artikelprijs]] * Q1_2025[[#This Row],[Besteld]],Q1_2025[[#This Row],[Brutobedrag]])</f>
        <v>51.04</v>
      </c>
      <c r="P3002" s="10">
        <f>IF(Q1_2025[[#This Row],[Prijstype]] = "Artikelprijs",Q1_2025[[#This Row],[Brutobedrag 2]]*(100-Q1_2025[[#This Row],[Relatiekorting percentage]])/100,Q1_2025[[#This Row],[Bruto - Rel.korting]])</f>
        <v>45.94</v>
      </c>
    </row>
    <row r="3003" spans="1:16" x14ac:dyDescent="0.3">
      <c r="A3003" t="s">
        <v>343</v>
      </c>
      <c r="B3003">
        <v>4720011</v>
      </c>
      <c r="C3003" t="s">
        <v>426</v>
      </c>
      <c r="D3003">
        <v>2</v>
      </c>
      <c r="E3003" s="10">
        <v>27.04</v>
      </c>
      <c r="F3003" s="10">
        <v>54.08</v>
      </c>
      <c r="G3003" s="10">
        <v>48.67</v>
      </c>
      <c r="H3003">
        <v>10</v>
      </c>
      <c r="I3003" s="10" t="str">
        <f>_xlfn.XLOOKUP(Q1_2025[[#This Row],[Artikelnr]],Artikel_prijzen[Artnr],Artikel_prijzen[Groep],"")</f>
        <v/>
      </c>
      <c r="J3003" s="10" t="str">
        <f>_xlfn.XLOOKUP(Q1_2025[[#This Row],[Artikelnr]],Artikel_prijzen[Artnr],Artikel_prijzen[Prijs 2025],"")</f>
        <v/>
      </c>
      <c r="K3003" s="10" t="str">
        <f>IF(Q1_2025[[#This Row],[Artikelprijs]]&lt;&gt;"",IF(Q1_2025[[#This Row],[Stuksprijs]]=Q1_2025[[#This Row],[Artikelprijs]],"Prijs gelijk","Prijs wijkt af"),"")</f>
        <v/>
      </c>
      <c r="L3003" s="10"/>
      <c r="N3003" s="10">
        <f>IF(Q1_2025[[#This Row],[Prijstype]]="Artikelprijs",Q1_2025[[#This Row],[Artikelprijs]],Q1_2025[[#This Row],[Stuksprijs]])</f>
        <v>27.04</v>
      </c>
      <c r="O3003" s="10">
        <f>IF(Q1_2025[[#This Row],[Prijstype]]="Artikelprijs",Q1_2025[[#This Row],[Artikelprijs]] * Q1_2025[[#This Row],[Besteld]],Q1_2025[[#This Row],[Brutobedrag]])</f>
        <v>54.08</v>
      </c>
      <c r="P3003" s="10">
        <f>IF(Q1_2025[[#This Row],[Prijstype]] = "Artikelprijs",Q1_2025[[#This Row],[Brutobedrag 2]]*(100-Q1_2025[[#This Row],[Relatiekorting percentage]])/100,Q1_2025[[#This Row],[Bruto - Rel.korting]])</f>
        <v>48.67</v>
      </c>
    </row>
    <row r="3004" spans="1:16" x14ac:dyDescent="0.3">
      <c r="A3004" t="s">
        <v>343</v>
      </c>
      <c r="B3004">
        <v>3002010</v>
      </c>
      <c r="C3004" t="s">
        <v>184</v>
      </c>
      <c r="D3004">
        <v>1</v>
      </c>
      <c r="E3004" s="10">
        <v>25.52</v>
      </c>
      <c r="F3004" s="10">
        <v>25.52</v>
      </c>
      <c r="G3004" s="10">
        <v>22.97</v>
      </c>
      <c r="H3004">
        <v>10</v>
      </c>
      <c r="I3004" s="10" t="str">
        <f>_xlfn.XLOOKUP(Q1_2025[[#This Row],[Artikelnr]],Artikel_prijzen[Artnr],Artikel_prijzen[Groep],"")</f>
        <v/>
      </c>
      <c r="J3004" s="10" t="str">
        <f>_xlfn.XLOOKUP(Q1_2025[[#This Row],[Artikelnr]],Artikel_prijzen[Artnr],Artikel_prijzen[Prijs 2025],"")</f>
        <v/>
      </c>
      <c r="K3004" s="10" t="str">
        <f>IF(Q1_2025[[#This Row],[Artikelprijs]]&lt;&gt;"",IF(Q1_2025[[#This Row],[Stuksprijs]]=Q1_2025[[#This Row],[Artikelprijs]],"Prijs gelijk","Prijs wijkt af"),"")</f>
        <v/>
      </c>
      <c r="L3004" s="10"/>
      <c r="N3004" s="10">
        <f>IF(Q1_2025[[#This Row],[Prijstype]]="Artikelprijs",Q1_2025[[#This Row],[Artikelprijs]],Q1_2025[[#This Row],[Stuksprijs]])</f>
        <v>25.52</v>
      </c>
      <c r="O3004" s="10">
        <f>IF(Q1_2025[[#This Row],[Prijstype]]="Artikelprijs",Q1_2025[[#This Row],[Artikelprijs]] * Q1_2025[[#This Row],[Besteld]],Q1_2025[[#This Row],[Brutobedrag]])</f>
        <v>25.52</v>
      </c>
      <c r="P3004" s="10">
        <f>IF(Q1_2025[[#This Row],[Prijstype]] = "Artikelprijs",Q1_2025[[#This Row],[Brutobedrag 2]]*(100-Q1_2025[[#This Row],[Relatiekorting percentage]])/100,Q1_2025[[#This Row],[Bruto - Rel.korting]])</f>
        <v>22.97</v>
      </c>
    </row>
    <row r="3005" spans="1:16" x14ac:dyDescent="0.3">
      <c r="A3005" t="s">
        <v>343</v>
      </c>
      <c r="B3005">
        <v>4720011</v>
      </c>
      <c r="C3005" t="s">
        <v>426</v>
      </c>
      <c r="D3005">
        <v>2</v>
      </c>
      <c r="E3005" s="10">
        <v>27.04</v>
      </c>
      <c r="F3005" s="10">
        <v>54.08</v>
      </c>
      <c r="G3005" s="10">
        <v>48.67</v>
      </c>
      <c r="H3005">
        <v>10</v>
      </c>
      <c r="I3005" s="10" t="str">
        <f>_xlfn.XLOOKUP(Q1_2025[[#This Row],[Artikelnr]],Artikel_prijzen[Artnr],Artikel_prijzen[Groep],"")</f>
        <v/>
      </c>
      <c r="J3005" s="10" t="str">
        <f>_xlfn.XLOOKUP(Q1_2025[[#This Row],[Artikelnr]],Artikel_prijzen[Artnr],Artikel_prijzen[Prijs 2025],"")</f>
        <v/>
      </c>
      <c r="K3005" s="10" t="str">
        <f>IF(Q1_2025[[#This Row],[Artikelprijs]]&lt;&gt;"",IF(Q1_2025[[#This Row],[Stuksprijs]]=Q1_2025[[#This Row],[Artikelprijs]],"Prijs gelijk","Prijs wijkt af"),"")</f>
        <v/>
      </c>
      <c r="L3005" s="10"/>
      <c r="N3005" s="10">
        <f>IF(Q1_2025[[#This Row],[Prijstype]]="Artikelprijs",Q1_2025[[#This Row],[Artikelprijs]],Q1_2025[[#This Row],[Stuksprijs]])</f>
        <v>27.04</v>
      </c>
      <c r="O3005" s="10">
        <f>IF(Q1_2025[[#This Row],[Prijstype]]="Artikelprijs",Q1_2025[[#This Row],[Artikelprijs]] * Q1_2025[[#This Row],[Besteld]],Q1_2025[[#This Row],[Brutobedrag]])</f>
        <v>54.08</v>
      </c>
      <c r="P3005" s="10">
        <f>IF(Q1_2025[[#This Row],[Prijstype]] = "Artikelprijs",Q1_2025[[#This Row],[Brutobedrag 2]]*(100-Q1_2025[[#This Row],[Relatiekorting percentage]])/100,Q1_2025[[#This Row],[Bruto - Rel.korting]])</f>
        <v>48.67</v>
      </c>
    </row>
    <row r="3006" spans="1:16" x14ac:dyDescent="0.3">
      <c r="A3006" t="s">
        <v>343</v>
      </c>
      <c r="B3006">
        <v>1002020</v>
      </c>
      <c r="C3006" t="s">
        <v>249</v>
      </c>
      <c r="D3006">
        <v>4</v>
      </c>
      <c r="E3006" s="10">
        <v>38.99</v>
      </c>
      <c r="F3006" s="10">
        <v>155.96</v>
      </c>
      <c r="G3006" s="10">
        <v>140.36000000000001</v>
      </c>
      <c r="H3006">
        <v>10</v>
      </c>
      <c r="I3006" s="10" t="str">
        <f>_xlfn.XLOOKUP(Q1_2025[[#This Row],[Artikelnr]],Artikel_prijzen[Artnr],Artikel_prijzen[Groep],"")</f>
        <v/>
      </c>
      <c r="J3006" s="10" t="str">
        <f>_xlfn.XLOOKUP(Q1_2025[[#This Row],[Artikelnr]],Artikel_prijzen[Artnr],Artikel_prijzen[Prijs 2025],"")</f>
        <v/>
      </c>
      <c r="K3006" s="10" t="str">
        <f>IF(Q1_2025[[#This Row],[Artikelprijs]]&lt;&gt;"",IF(Q1_2025[[#This Row],[Stuksprijs]]=Q1_2025[[#This Row],[Artikelprijs]],"Prijs gelijk","Prijs wijkt af"),"")</f>
        <v/>
      </c>
      <c r="L3006" s="10"/>
      <c r="N3006" s="10">
        <f>IF(Q1_2025[[#This Row],[Prijstype]]="Artikelprijs",Q1_2025[[#This Row],[Artikelprijs]],Q1_2025[[#This Row],[Stuksprijs]])</f>
        <v>38.99</v>
      </c>
      <c r="O3006" s="10">
        <f>IF(Q1_2025[[#This Row],[Prijstype]]="Artikelprijs",Q1_2025[[#This Row],[Artikelprijs]] * Q1_2025[[#This Row],[Besteld]],Q1_2025[[#This Row],[Brutobedrag]])</f>
        <v>155.96</v>
      </c>
      <c r="P3006" s="10">
        <f>IF(Q1_2025[[#This Row],[Prijstype]] = "Artikelprijs",Q1_2025[[#This Row],[Brutobedrag 2]]*(100-Q1_2025[[#This Row],[Relatiekorting percentage]])/100,Q1_2025[[#This Row],[Bruto - Rel.korting]])</f>
        <v>140.36000000000001</v>
      </c>
    </row>
    <row r="3007" spans="1:16" x14ac:dyDescent="0.3">
      <c r="A3007" t="s">
        <v>343</v>
      </c>
      <c r="B3007">
        <v>3002010</v>
      </c>
      <c r="C3007" t="s">
        <v>184</v>
      </c>
      <c r="D3007">
        <v>1</v>
      </c>
      <c r="E3007" s="10">
        <v>25.52</v>
      </c>
      <c r="F3007" s="10">
        <v>25.52</v>
      </c>
      <c r="G3007" s="10">
        <v>22.97</v>
      </c>
      <c r="H3007">
        <v>10</v>
      </c>
      <c r="I3007" s="10" t="str">
        <f>_xlfn.XLOOKUP(Q1_2025[[#This Row],[Artikelnr]],Artikel_prijzen[Artnr],Artikel_prijzen[Groep],"")</f>
        <v/>
      </c>
      <c r="J3007" s="10" t="str">
        <f>_xlfn.XLOOKUP(Q1_2025[[#This Row],[Artikelnr]],Artikel_prijzen[Artnr],Artikel_prijzen[Prijs 2025],"")</f>
        <v/>
      </c>
      <c r="K3007" s="10" t="str">
        <f>IF(Q1_2025[[#This Row],[Artikelprijs]]&lt;&gt;"",IF(Q1_2025[[#This Row],[Stuksprijs]]=Q1_2025[[#This Row],[Artikelprijs]],"Prijs gelijk","Prijs wijkt af"),"")</f>
        <v/>
      </c>
      <c r="L3007" s="10"/>
      <c r="N3007" s="10">
        <f>IF(Q1_2025[[#This Row],[Prijstype]]="Artikelprijs",Q1_2025[[#This Row],[Artikelprijs]],Q1_2025[[#This Row],[Stuksprijs]])</f>
        <v>25.52</v>
      </c>
      <c r="O3007" s="10">
        <f>IF(Q1_2025[[#This Row],[Prijstype]]="Artikelprijs",Q1_2025[[#This Row],[Artikelprijs]] * Q1_2025[[#This Row],[Besteld]],Q1_2025[[#This Row],[Brutobedrag]])</f>
        <v>25.52</v>
      </c>
      <c r="P3007" s="10">
        <f>IF(Q1_2025[[#This Row],[Prijstype]] = "Artikelprijs",Q1_2025[[#This Row],[Brutobedrag 2]]*(100-Q1_2025[[#This Row],[Relatiekorting percentage]])/100,Q1_2025[[#This Row],[Bruto - Rel.korting]])</f>
        <v>22.97</v>
      </c>
    </row>
    <row r="3008" spans="1:16" x14ac:dyDescent="0.3">
      <c r="A3008" t="s">
        <v>343</v>
      </c>
      <c r="B3008">
        <v>3002010</v>
      </c>
      <c r="C3008" t="s">
        <v>184</v>
      </c>
      <c r="D3008">
        <v>1</v>
      </c>
      <c r="E3008" s="10">
        <v>25.52</v>
      </c>
      <c r="F3008" s="10">
        <v>25.52</v>
      </c>
      <c r="G3008" s="10">
        <v>22.97</v>
      </c>
      <c r="H3008">
        <v>10</v>
      </c>
      <c r="I3008" s="10" t="str">
        <f>_xlfn.XLOOKUP(Q1_2025[[#This Row],[Artikelnr]],Artikel_prijzen[Artnr],Artikel_prijzen[Groep],"")</f>
        <v/>
      </c>
      <c r="J3008" s="10" t="str">
        <f>_xlfn.XLOOKUP(Q1_2025[[#This Row],[Artikelnr]],Artikel_prijzen[Artnr],Artikel_prijzen[Prijs 2025],"")</f>
        <v/>
      </c>
      <c r="K3008" s="10" t="str">
        <f>IF(Q1_2025[[#This Row],[Artikelprijs]]&lt;&gt;"",IF(Q1_2025[[#This Row],[Stuksprijs]]=Q1_2025[[#This Row],[Artikelprijs]],"Prijs gelijk","Prijs wijkt af"),"")</f>
        <v/>
      </c>
      <c r="L3008" s="10"/>
      <c r="N3008" s="10">
        <f>IF(Q1_2025[[#This Row],[Prijstype]]="Artikelprijs",Q1_2025[[#This Row],[Artikelprijs]],Q1_2025[[#This Row],[Stuksprijs]])</f>
        <v>25.52</v>
      </c>
      <c r="O3008" s="10">
        <f>IF(Q1_2025[[#This Row],[Prijstype]]="Artikelprijs",Q1_2025[[#This Row],[Artikelprijs]] * Q1_2025[[#This Row],[Besteld]],Q1_2025[[#This Row],[Brutobedrag]])</f>
        <v>25.52</v>
      </c>
      <c r="P3008" s="10">
        <f>IF(Q1_2025[[#This Row],[Prijstype]] = "Artikelprijs",Q1_2025[[#This Row],[Brutobedrag 2]]*(100-Q1_2025[[#This Row],[Relatiekorting percentage]])/100,Q1_2025[[#This Row],[Bruto - Rel.korting]])</f>
        <v>22.97</v>
      </c>
    </row>
    <row r="3009" spans="1:16" x14ac:dyDescent="0.3">
      <c r="A3009" t="s">
        <v>343</v>
      </c>
      <c r="B3009">
        <v>3002010</v>
      </c>
      <c r="C3009" t="s">
        <v>184</v>
      </c>
      <c r="D3009">
        <v>1</v>
      </c>
      <c r="E3009" s="10">
        <v>25.52</v>
      </c>
      <c r="F3009" s="10">
        <v>25.52</v>
      </c>
      <c r="G3009" s="10">
        <v>22.97</v>
      </c>
      <c r="H3009">
        <v>10</v>
      </c>
      <c r="I3009" s="10" t="str">
        <f>_xlfn.XLOOKUP(Q1_2025[[#This Row],[Artikelnr]],Artikel_prijzen[Artnr],Artikel_prijzen[Groep],"")</f>
        <v/>
      </c>
      <c r="J3009" s="10" t="str">
        <f>_xlfn.XLOOKUP(Q1_2025[[#This Row],[Artikelnr]],Artikel_prijzen[Artnr],Artikel_prijzen[Prijs 2025],"")</f>
        <v/>
      </c>
      <c r="K3009" s="10" t="str">
        <f>IF(Q1_2025[[#This Row],[Artikelprijs]]&lt;&gt;"",IF(Q1_2025[[#This Row],[Stuksprijs]]=Q1_2025[[#This Row],[Artikelprijs]],"Prijs gelijk","Prijs wijkt af"),"")</f>
        <v/>
      </c>
      <c r="L3009" s="10"/>
      <c r="N3009" s="10">
        <f>IF(Q1_2025[[#This Row],[Prijstype]]="Artikelprijs",Q1_2025[[#This Row],[Artikelprijs]],Q1_2025[[#This Row],[Stuksprijs]])</f>
        <v>25.52</v>
      </c>
      <c r="O3009" s="10">
        <f>IF(Q1_2025[[#This Row],[Prijstype]]="Artikelprijs",Q1_2025[[#This Row],[Artikelprijs]] * Q1_2025[[#This Row],[Besteld]],Q1_2025[[#This Row],[Brutobedrag]])</f>
        <v>25.52</v>
      </c>
      <c r="P3009" s="10">
        <f>IF(Q1_2025[[#This Row],[Prijstype]] = "Artikelprijs",Q1_2025[[#This Row],[Brutobedrag 2]]*(100-Q1_2025[[#This Row],[Relatiekorting percentage]])/100,Q1_2025[[#This Row],[Bruto - Rel.korting]])</f>
        <v>22.97</v>
      </c>
    </row>
    <row r="3010" spans="1:16" x14ac:dyDescent="0.3">
      <c r="A3010" t="s">
        <v>343</v>
      </c>
      <c r="B3010">
        <v>4720011</v>
      </c>
      <c r="C3010" t="s">
        <v>426</v>
      </c>
      <c r="D3010">
        <v>2</v>
      </c>
      <c r="E3010" s="10">
        <v>27.04</v>
      </c>
      <c r="F3010" s="10">
        <v>54.08</v>
      </c>
      <c r="G3010" s="10">
        <v>48.67</v>
      </c>
      <c r="H3010">
        <v>10</v>
      </c>
      <c r="I3010" s="10" t="str">
        <f>_xlfn.XLOOKUP(Q1_2025[[#This Row],[Artikelnr]],Artikel_prijzen[Artnr],Artikel_prijzen[Groep],"")</f>
        <v/>
      </c>
      <c r="J3010" s="10" t="str">
        <f>_xlfn.XLOOKUP(Q1_2025[[#This Row],[Artikelnr]],Artikel_prijzen[Artnr],Artikel_prijzen[Prijs 2025],"")</f>
        <v/>
      </c>
      <c r="K3010" s="10" t="str">
        <f>IF(Q1_2025[[#This Row],[Artikelprijs]]&lt;&gt;"",IF(Q1_2025[[#This Row],[Stuksprijs]]=Q1_2025[[#This Row],[Artikelprijs]],"Prijs gelijk","Prijs wijkt af"),"")</f>
        <v/>
      </c>
      <c r="L3010" s="10"/>
      <c r="N3010" s="10">
        <f>IF(Q1_2025[[#This Row],[Prijstype]]="Artikelprijs",Q1_2025[[#This Row],[Artikelprijs]],Q1_2025[[#This Row],[Stuksprijs]])</f>
        <v>27.04</v>
      </c>
      <c r="O3010" s="10">
        <f>IF(Q1_2025[[#This Row],[Prijstype]]="Artikelprijs",Q1_2025[[#This Row],[Artikelprijs]] * Q1_2025[[#This Row],[Besteld]],Q1_2025[[#This Row],[Brutobedrag]])</f>
        <v>54.08</v>
      </c>
      <c r="P3010" s="10">
        <f>IF(Q1_2025[[#This Row],[Prijstype]] = "Artikelprijs",Q1_2025[[#This Row],[Brutobedrag 2]]*(100-Q1_2025[[#This Row],[Relatiekorting percentage]])/100,Q1_2025[[#This Row],[Bruto - Rel.korting]])</f>
        <v>48.67</v>
      </c>
    </row>
    <row r="3011" spans="1:16" x14ac:dyDescent="0.3">
      <c r="A3011" t="s">
        <v>343</v>
      </c>
      <c r="B3011">
        <v>3002010</v>
      </c>
      <c r="C3011" t="s">
        <v>184</v>
      </c>
      <c r="D3011">
        <v>1</v>
      </c>
      <c r="E3011" s="10">
        <v>25.52</v>
      </c>
      <c r="F3011" s="10">
        <v>25.52</v>
      </c>
      <c r="G3011" s="10">
        <v>22.97</v>
      </c>
      <c r="H3011">
        <v>10</v>
      </c>
      <c r="I3011" s="10" t="str">
        <f>_xlfn.XLOOKUP(Q1_2025[[#This Row],[Artikelnr]],Artikel_prijzen[Artnr],Artikel_prijzen[Groep],"")</f>
        <v/>
      </c>
      <c r="J3011" s="10" t="str">
        <f>_xlfn.XLOOKUP(Q1_2025[[#This Row],[Artikelnr]],Artikel_prijzen[Artnr],Artikel_prijzen[Prijs 2025],"")</f>
        <v/>
      </c>
      <c r="K3011" s="10" t="str">
        <f>IF(Q1_2025[[#This Row],[Artikelprijs]]&lt;&gt;"",IF(Q1_2025[[#This Row],[Stuksprijs]]=Q1_2025[[#This Row],[Artikelprijs]],"Prijs gelijk","Prijs wijkt af"),"")</f>
        <v/>
      </c>
      <c r="L3011" s="10"/>
      <c r="N3011" s="10">
        <f>IF(Q1_2025[[#This Row],[Prijstype]]="Artikelprijs",Q1_2025[[#This Row],[Artikelprijs]],Q1_2025[[#This Row],[Stuksprijs]])</f>
        <v>25.52</v>
      </c>
      <c r="O3011" s="10">
        <f>IF(Q1_2025[[#This Row],[Prijstype]]="Artikelprijs",Q1_2025[[#This Row],[Artikelprijs]] * Q1_2025[[#This Row],[Besteld]],Q1_2025[[#This Row],[Brutobedrag]])</f>
        <v>25.52</v>
      </c>
      <c r="P3011" s="10">
        <f>IF(Q1_2025[[#This Row],[Prijstype]] = "Artikelprijs",Q1_2025[[#This Row],[Brutobedrag 2]]*(100-Q1_2025[[#This Row],[Relatiekorting percentage]])/100,Q1_2025[[#This Row],[Bruto - Rel.korting]])</f>
        <v>22.97</v>
      </c>
    </row>
    <row r="3012" spans="1:16" x14ac:dyDescent="0.3">
      <c r="A3012" t="s">
        <v>343</v>
      </c>
      <c r="B3012">
        <v>4720011</v>
      </c>
      <c r="C3012" t="s">
        <v>426</v>
      </c>
      <c r="D3012">
        <v>1</v>
      </c>
      <c r="E3012" s="10">
        <v>27.04</v>
      </c>
      <c r="F3012" s="10">
        <v>27.04</v>
      </c>
      <c r="G3012" s="10">
        <v>24.34</v>
      </c>
      <c r="H3012">
        <v>10</v>
      </c>
      <c r="I3012" s="10" t="str">
        <f>_xlfn.XLOOKUP(Q1_2025[[#This Row],[Artikelnr]],Artikel_prijzen[Artnr],Artikel_prijzen[Groep],"")</f>
        <v/>
      </c>
      <c r="J3012" s="10" t="str">
        <f>_xlfn.XLOOKUP(Q1_2025[[#This Row],[Artikelnr]],Artikel_prijzen[Artnr],Artikel_prijzen[Prijs 2025],"")</f>
        <v/>
      </c>
      <c r="K3012" s="10" t="str">
        <f>IF(Q1_2025[[#This Row],[Artikelprijs]]&lt;&gt;"",IF(Q1_2025[[#This Row],[Stuksprijs]]=Q1_2025[[#This Row],[Artikelprijs]],"Prijs gelijk","Prijs wijkt af"),"")</f>
        <v/>
      </c>
      <c r="L3012" s="10"/>
      <c r="N3012" s="10">
        <f>IF(Q1_2025[[#This Row],[Prijstype]]="Artikelprijs",Q1_2025[[#This Row],[Artikelprijs]],Q1_2025[[#This Row],[Stuksprijs]])</f>
        <v>27.04</v>
      </c>
      <c r="O3012" s="10">
        <f>IF(Q1_2025[[#This Row],[Prijstype]]="Artikelprijs",Q1_2025[[#This Row],[Artikelprijs]] * Q1_2025[[#This Row],[Besteld]],Q1_2025[[#This Row],[Brutobedrag]])</f>
        <v>27.04</v>
      </c>
      <c r="P3012" s="10">
        <f>IF(Q1_2025[[#This Row],[Prijstype]] = "Artikelprijs",Q1_2025[[#This Row],[Brutobedrag 2]]*(100-Q1_2025[[#This Row],[Relatiekorting percentage]])/100,Q1_2025[[#This Row],[Bruto - Rel.korting]])</f>
        <v>24.34</v>
      </c>
    </row>
    <row r="3013" spans="1:16" x14ac:dyDescent="0.3">
      <c r="A3013" t="s">
        <v>343</v>
      </c>
      <c r="B3013">
        <v>3002010</v>
      </c>
      <c r="C3013" t="s">
        <v>184</v>
      </c>
      <c r="D3013">
        <v>1</v>
      </c>
      <c r="E3013" s="10">
        <v>25.52</v>
      </c>
      <c r="F3013" s="10">
        <v>25.52</v>
      </c>
      <c r="G3013" s="10">
        <v>22.97</v>
      </c>
      <c r="H3013">
        <v>10</v>
      </c>
      <c r="I3013" s="10" t="str">
        <f>_xlfn.XLOOKUP(Q1_2025[[#This Row],[Artikelnr]],Artikel_prijzen[Artnr],Artikel_prijzen[Groep],"")</f>
        <v/>
      </c>
      <c r="J3013" s="10" t="str">
        <f>_xlfn.XLOOKUP(Q1_2025[[#This Row],[Artikelnr]],Artikel_prijzen[Artnr],Artikel_prijzen[Prijs 2025],"")</f>
        <v/>
      </c>
      <c r="K3013" s="10" t="str">
        <f>IF(Q1_2025[[#This Row],[Artikelprijs]]&lt;&gt;"",IF(Q1_2025[[#This Row],[Stuksprijs]]=Q1_2025[[#This Row],[Artikelprijs]],"Prijs gelijk","Prijs wijkt af"),"")</f>
        <v/>
      </c>
      <c r="L3013" s="10"/>
      <c r="N3013" s="10">
        <f>IF(Q1_2025[[#This Row],[Prijstype]]="Artikelprijs",Q1_2025[[#This Row],[Artikelprijs]],Q1_2025[[#This Row],[Stuksprijs]])</f>
        <v>25.52</v>
      </c>
      <c r="O3013" s="10">
        <f>IF(Q1_2025[[#This Row],[Prijstype]]="Artikelprijs",Q1_2025[[#This Row],[Artikelprijs]] * Q1_2025[[#This Row],[Besteld]],Q1_2025[[#This Row],[Brutobedrag]])</f>
        <v>25.52</v>
      </c>
      <c r="P3013" s="10">
        <f>IF(Q1_2025[[#This Row],[Prijstype]] = "Artikelprijs",Q1_2025[[#This Row],[Brutobedrag 2]]*(100-Q1_2025[[#This Row],[Relatiekorting percentage]])/100,Q1_2025[[#This Row],[Bruto - Rel.korting]])</f>
        <v>22.97</v>
      </c>
    </row>
    <row r="3014" spans="1:16" x14ac:dyDescent="0.3">
      <c r="A3014" t="s">
        <v>343</v>
      </c>
      <c r="B3014">
        <v>3002010</v>
      </c>
      <c r="C3014" t="s">
        <v>184</v>
      </c>
      <c r="D3014">
        <v>2</v>
      </c>
      <c r="E3014" s="10">
        <v>25.52</v>
      </c>
      <c r="F3014" s="10">
        <v>51.04</v>
      </c>
      <c r="G3014" s="10">
        <v>45.94</v>
      </c>
      <c r="H3014">
        <v>10</v>
      </c>
      <c r="I3014" s="10" t="str">
        <f>_xlfn.XLOOKUP(Q1_2025[[#This Row],[Artikelnr]],Artikel_prijzen[Artnr],Artikel_prijzen[Groep],"")</f>
        <v/>
      </c>
      <c r="J3014" s="10" t="str">
        <f>_xlfn.XLOOKUP(Q1_2025[[#This Row],[Artikelnr]],Artikel_prijzen[Artnr],Artikel_prijzen[Prijs 2025],"")</f>
        <v/>
      </c>
      <c r="K3014" s="10" t="str">
        <f>IF(Q1_2025[[#This Row],[Artikelprijs]]&lt;&gt;"",IF(Q1_2025[[#This Row],[Stuksprijs]]=Q1_2025[[#This Row],[Artikelprijs]],"Prijs gelijk","Prijs wijkt af"),"")</f>
        <v/>
      </c>
      <c r="L3014" s="10"/>
      <c r="N3014" s="10">
        <f>IF(Q1_2025[[#This Row],[Prijstype]]="Artikelprijs",Q1_2025[[#This Row],[Artikelprijs]],Q1_2025[[#This Row],[Stuksprijs]])</f>
        <v>25.52</v>
      </c>
      <c r="O3014" s="10">
        <f>IF(Q1_2025[[#This Row],[Prijstype]]="Artikelprijs",Q1_2025[[#This Row],[Artikelprijs]] * Q1_2025[[#This Row],[Besteld]],Q1_2025[[#This Row],[Brutobedrag]])</f>
        <v>51.04</v>
      </c>
      <c r="P3014" s="10">
        <f>IF(Q1_2025[[#This Row],[Prijstype]] = "Artikelprijs",Q1_2025[[#This Row],[Brutobedrag 2]]*(100-Q1_2025[[#This Row],[Relatiekorting percentage]])/100,Q1_2025[[#This Row],[Bruto - Rel.korting]])</f>
        <v>45.94</v>
      </c>
    </row>
    <row r="3015" spans="1:16" x14ac:dyDescent="0.3">
      <c r="A3015" t="s">
        <v>343</v>
      </c>
      <c r="B3015">
        <v>4720011</v>
      </c>
      <c r="C3015" t="s">
        <v>426</v>
      </c>
      <c r="D3015">
        <v>1</v>
      </c>
      <c r="E3015" s="10">
        <v>27.04</v>
      </c>
      <c r="F3015" s="10">
        <v>27.04</v>
      </c>
      <c r="G3015" s="10">
        <v>24.34</v>
      </c>
      <c r="H3015">
        <v>10</v>
      </c>
      <c r="I3015" s="10" t="str">
        <f>_xlfn.XLOOKUP(Q1_2025[[#This Row],[Artikelnr]],Artikel_prijzen[Artnr],Artikel_prijzen[Groep],"")</f>
        <v/>
      </c>
      <c r="J3015" s="10" t="str">
        <f>_xlfn.XLOOKUP(Q1_2025[[#This Row],[Artikelnr]],Artikel_prijzen[Artnr],Artikel_prijzen[Prijs 2025],"")</f>
        <v/>
      </c>
      <c r="K3015" s="10" t="str">
        <f>IF(Q1_2025[[#This Row],[Artikelprijs]]&lt;&gt;"",IF(Q1_2025[[#This Row],[Stuksprijs]]=Q1_2025[[#This Row],[Artikelprijs]],"Prijs gelijk","Prijs wijkt af"),"")</f>
        <v/>
      </c>
      <c r="L3015" s="10"/>
      <c r="N3015" s="10">
        <f>IF(Q1_2025[[#This Row],[Prijstype]]="Artikelprijs",Q1_2025[[#This Row],[Artikelprijs]],Q1_2025[[#This Row],[Stuksprijs]])</f>
        <v>27.04</v>
      </c>
      <c r="O3015" s="10">
        <f>IF(Q1_2025[[#This Row],[Prijstype]]="Artikelprijs",Q1_2025[[#This Row],[Artikelprijs]] * Q1_2025[[#This Row],[Besteld]],Q1_2025[[#This Row],[Brutobedrag]])</f>
        <v>27.04</v>
      </c>
      <c r="P3015" s="10">
        <f>IF(Q1_2025[[#This Row],[Prijstype]] = "Artikelprijs",Q1_2025[[#This Row],[Brutobedrag 2]]*(100-Q1_2025[[#This Row],[Relatiekorting percentage]])/100,Q1_2025[[#This Row],[Bruto - Rel.korting]])</f>
        <v>24.34</v>
      </c>
    </row>
    <row r="3016" spans="1:16" x14ac:dyDescent="0.3">
      <c r="A3016" t="s">
        <v>343</v>
      </c>
      <c r="B3016">
        <v>3002010</v>
      </c>
      <c r="C3016" t="s">
        <v>184</v>
      </c>
      <c r="D3016">
        <v>2</v>
      </c>
      <c r="E3016" s="10">
        <v>25.52</v>
      </c>
      <c r="F3016" s="10">
        <v>51.04</v>
      </c>
      <c r="G3016" s="10">
        <v>45.94</v>
      </c>
      <c r="H3016">
        <v>10</v>
      </c>
      <c r="I3016" s="10" t="str">
        <f>_xlfn.XLOOKUP(Q1_2025[[#This Row],[Artikelnr]],Artikel_prijzen[Artnr],Artikel_prijzen[Groep],"")</f>
        <v/>
      </c>
      <c r="J3016" s="10" t="str">
        <f>_xlfn.XLOOKUP(Q1_2025[[#This Row],[Artikelnr]],Artikel_prijzen[Artnr],Artikel_prijzen[Prijs 2025],"")</f>
        <v/>
      </c>
      <c r="K3016" s="10" t="str">
        <f>IF(Q1_2025[[#This Row],[Artikelprijs]]&lt;&gt;"",IF(Q1_2025[[#This Row],[Stuksprijs]]=Q1_2025[[#This Row],[Artikelprijs]],"Prijs gelijk","Prijs wijkt af"),"")</f>
        <v/>
      </c>
      <c r="L3016" s="10"/>
      <c r="N3016" s="10">
        <f>IF(Q1_2025[[#This Row],[Prijstype]]="Artikelprijs",Q1_2025[[#This Row],[Artikelprijs]],Q1_2025[[#This Row],[Stuksprijs]])</f>
        <v>25.52</v>
      </c>
      <c r="O3016" s="10">
        <f>IF(Q1_2025[[#This Row],[Prijstype]]="Artikelprijs",Q1_2025[[#This Row],[Artikelprijs]] * Q1_2025[[#This Row],[Besteld]],Q1_2025[[#This Row],[Brutobedrag]])</f>
        <v>51.04</v>
      </c>
      <c r="P3016" s="10">
        <f>IF(Q1_2025[[#This Row],[Prijstype]] = "Artikelprijs",Q1_2025[[#This Row],[Brutobedrag 2]]*(100-Q1_2025[[#This Row],[Relatiekorting percentage]])/100,Q1_2025[[#This Row],[Bruto - Rel.korting]])</f>
        <v>45.94</v>
      </c>
    </row>
    <row r="3017" spans="1:16" x14ac:dyDescent="0.3">
      <c r="A3017" t="s">
        <v>343</v>
      </c>
      <c r="B3017">
        <v>3002010</v>
      </c>
      <c r="C3017" t="s">
        <v>184</v>
      </c>
      <c r="D3017">
        <v>2</v>
      </c>
      <c r="E3017" s="10">
        <v>25.52</v>
      </c>
      <c r="F3017" s="10">
        <v>51.04</v>
      </c>
      <c r="G3017" s="10">
        <v>45.94</v>
      </c>
      <c r="H3017">
        <v>10</v>
      </c>
      <c r="I3017" s="10" t="str">
        <f>_xlfn.XLOOKUP(Q1_2025[[#This Row],[Artikelnr]],Artikel_prijzen[Artnr],Artikel_prijzen[Groep],"")</f>
        <v/>
      </c>
      <c r="J3017" s="10" t="str">
        <f>_xlfn.XLOOKUP(Q1_2025[[#This Row],[Artikelnr]],Artikel_prijzen[Artnr],Artikel_prijzen[Prijs 2025],"")</f>
        <v/>
      </c>
      <c r="K3017" s="10" t="str">
        <f>IF(Q1_2025[[#This Row],[Artikelprijs]]&lt;&gt;"",IF(Q1_2025[[#This Row],[Stuksprijs]]=Q1_2025[[#This Row],[Artikelprijs]],"Prijs gelijk","Prijs wijkt af"),"")</f>
        <v/>
      </c>
      <c r="L3017" s="10"/>
      <c r="N3017" s="10">
        <f>IF(Q1_2025[[#This Row],[Prijstype]]="Artikelprijs",Q1_2025[[#This Row],[Artikelprijs]],Q1_2025[[#This Row],[Stuksprijs]])</f>
        <v>25.52</v>
      </c>
      <c r="O3017" s="10">
        <f>IF(Q1_2025[[#This Row],[Prijstype]]="Artikelprijs",Q1_2025[[#This Row],[Artikelprijs]] * Q1_2025[[#This Row],[Besteld]],Q1_2025[[#This Row],[Brutobedrag]])</f>
        <v>51.04</v>
      </c>
      <c r="P3017" s="10">
        <f>IF(Q1_2025[[#This Row],[Prijstype]] = "Artikelprijs",Q1_2025[[#This Row],[Brutobedrag 2]]*(100-Q1_2025[[#This Row],[Relatiekorting percentage]])/100,Q1_2025[[#This Row],[Bruto - Rel.korting]])</f>
        <v>45.94</v>
      </c>
    </row>
    <row r="3018" spans="1:16" x14ac:dyDescent="0.3">
      <c r="A3018" t="s">
        <v>343</v>
      </c>
      <c r="B3018">
        <v>4720011</v>
      </c>
      <c r="C3018" t="s">
        <v>426</v>
      </c>
      <c r="D3018">
        <v>4</v>
      </c>
      <c r="E3018" s="10">
        <v>27.04</v>
      </c>
      <c r="F3018" s="10">
        <v>108.16</v>
      </c>
      <c r="G3018" s="10">
        <v>97.34</v>
      </c>
      <c r="H3018">
        <v>10</v>
      </c>
      <c r="I3018" s="10" t="str">
        <f>_xlfn.XLOOKUP(Q1_2025[[#This Row],[Artikelnr]],Artikel_prijzen[Artnr],Artikel_prijzen[Groep],"")</f>
        <v/>
      </c>
      <c r="J3018" s="10" t="str">
        <f>_xlfn.XLOOKUP(Q1_2025[[#This Row],[Artikelnr]],Artikel_prijzen[Artnr],Artikel_prijzen[Prijs 2025],"")</f>
        <v/>
      </c>
      <c r="K3018" s="10" t="str">
        <f>IF(Q1_2025[[#This Row],[Artikelprijs]]&lt;&gt;"",IF(Q1_2025[[#This Row],[Stuksprijs]]=Q1_2025[[#This Row],[Artikelprijs]],"Prijs gelijk","Prijs wijkt af"),"")</f>
        <v/>
      </c>
      <c r="L3018" s="10"/>
      <c r="N3018" s="10">
        <f>IF(Q1_2025[[#This Row],[Prijstype]]="Artikelprijs",Q1_2025[[#This Row],[Artikelprijs]],Q1_2025[[#This Row],[Stuksprijs]])</f>
        <v>27.04</v>
      </c>
      <c r="O3018" s="10">
        <f>IF(Q1_2025[[#This Row],[Prijstype]]="Artikelprijs",Q1_2025[[#This Row],[Artikelprijs]] * Q1_2025[[#This Row],[Besteld]],Q1_2025[[#This Row],[Brutobedrag]])</f>
        <v>108.16</v>
      </c>
      <c r="P3018" s="10">
        <f>IF(Q1_2025[[#This Row],[Prijstype]] = "Artikelprijs",Q1_2025[[#This Row],[Brutobedrag 2]]*(100-Q1_2025[[#This Row],[Relatiekorting percentage]])/100,Q1_2025[[#This Row],[Bruto - Rel.korting]])</f>
        <v>97.34</v>
      </c>
    </row>
    <row r="3019" spans="1:16" x14ac:dyDescent="0.3">
      <c r="A3019" t="s">
        <v>343</v>
      </c>
      <c r="B3019">
        <v>3002010</v>
      </c>
      <c r="C3019" t="s">
        <v>184</v>
      </c>
      <c r="D3019">
        <v>1</v>
      </c>
      <c r="E3019" s="10">
        <v>25.52</v>
      </c>
      <c r="F3019" s="10">
        <v>25.52</v>
      </c>
      <c r="G3019" s="10">
        <v>22.97</v>
      </c>
      <c r="H3019">
        <v>10</v>
      </c>
      <c r="I3019" s="10" t="str">
        <f>_xlfn.XLOOKUP(Q1_2025[[#This Row],[Artikelnr]],Artikel_prijzen[Artnr],Artikel_prijzen[Groep],"")</f>
        <v/>
      </c>
      <c r="J3019" s="10" t="str">
        <f>_xlfn.XLOOKUP(Q1_2025[[#This Row],[Artikelnr]],Artikel_prijzen[Artnr],Artikel_prijzen[Prijs 2025],"")</f>
        <v/>
      </c>
      <c r="K3019" s="10" t="str">
        <f>IF(Q1_2025[[#This Row],[Artikelprijs]]&lt;&gt;"",IF(Q1_2025[[#This Row],[Stuksprijs]]=Q1_2025[[#This Row],[Artikelprijs]],"Prijs gelijk","Prijs wijkt af"),"")</f>
        <v/>
      </c>
      <c r="L3019" s="10"/>
      <c r="N3019" s="10">
        <f>IF(Q1_2025[[#This Row],[Prijstype]]="Artikelprijs",Q1_2025[[#This Row],[Artikelprijs]],Q1_2025[[#This Row],[Stuksprijs]])</f>
        <v>25.52</v>
      </c>
      <c r="O3019" s="10">
        <f>IF(Q1_2025[[#This Row],[Prijstype]]="Artikelprijs",Q1_2025[[#This Row],[Artikelprijs]] * Q1_2025[[#This Row],[Besteld]],Q1_2025[[#This Row],[Brutobedrag]])</f>
        <v>25.52</v>
      </c>
      <c r="P3019" s="10">
        <f>IF(Q1_2025[[#This Row],[Prijstype]] = "Artikelprijs",Q1_2025[[#This Row],[Brutobedrag 2]]*(100-Q1_2025[[#This Row],[Relatiekorting percentage]])/100,Q1_2025[[#This Row],[Bruto - Rel.korting]])</f>
        <v>22.97</v>
      </c>
    </row>
    <row r="3020" spans="1:16" x14ac:dyDescent="0.3">
      <c r="A3020" t="s">
        <v>343</v>
      </c>
      <c r="B3020">
        <v>4720011</v>
      </c>
      <c r="C3020" t="s">
        <v>426</v>
      </c>
      <c r="D3020">
        <v>1</v>
      </c>
      <c r="E3020" s="10">
        <v>27.04</v>
      </c>
      <c r="F3020" s="10">
        <v>27.04</v>
      </c>
      <c r="G3020" s="10">
        <v>24.34</v>
      </c>
      <c r="H3020">
        <v>10</v>
      </c>
      <c r="I3020" s="10" t="str">
        <f>_xlfn.XLOOKUP(Q1_2025[[#This Row],[Artikelnr]],Artikel_prijzen[Artnr],Artikel_prijzen[Groep],"")</f>
        <v/>
      </c>
      <c r="J3020" s="10" t="str">
        <f>_xlfn.XLOOKUP(Q1_2025[[#This Row],[Artikelnr]],Artikel_prijzen[Artnr],Artikel_prijzen[Prijs 2025],"")</f>
        <v/>
      </c>
      <c r="K3020" s="10" t="str">
        <f>IF(Q1_2025[[#This Row],[Artikelprijs]]&lt;&gt;"",IF(Q1_2025[[#This Row],[Stuksprijs]]=Q1_2025[[#This Row],[Artikelprijs]],"Prijs gelijk","Prijs wijkt af"),"")</f>
        <v/>
      </c>
      <c r="L3020" s="10"/>
      <c r="N3020" s="10">
        <f>IF(Q1_2025[[#This Row],[Prijstype]]="Artikelprijs",Q1_2025[[#This Row],[Artikelprijs]],Q1_2025[[#This Row],[Stuksprijs]])</f>
        <v>27.04</v>
      </c>
      <c r="O3020" s="10">
        <f>IF(Q1_2025[[#This Row],[Prijstype]]="Artikelprijs",Q1_2025[[#This Row],[Artikelprijs]] * Q1_2025[[#This Row],[Besteld]],Q1_2025[[#This Row],[Brutobedrag]])</f>
        <v>27.04</v>
      </c>
      <c r="P3020" s="10">
        <f>IF(Q1_2025[[#This Row],[Prijstype]] = "Artikelprijs",Q1_2025[[#This Row],[Brutobedrag 2]]*(100-Q1_2025[[#This Row],[Relatiekorting percentage]])/100,Q1_2025[[#This Row],[Bruto - Rel.korting]])</f>
        <v>24.34</v>
      </c>
    </row>
    <row r="3021" spans="1:16" x14ac:dyDescent="0.3">
      <c r="A3021" t="s">
        <v>343</v>
      </c>
      <c r="B3021">
        <v>3001035</v>
      </c>
      <c r="C3021" t="s">
        <v>62</v>
      </c>
      <c r="D3021">
        <v>5</v>
      </c>
      <c r="E3021" s="10">
        <v>2</v>
      </c>
      <c r="F3021" s="10">
        <v>0</v>
      </c>
      <c r="G3021" s="10">
        <v>0</v>
      </c>
      <c r="H3021">
        <v>10</v>
      </c>
      <c r="I3021" s="10" t="str">
        <f>_xlfn.XLOOKUP(Q1_2025[[#This Row],[Artikelnr]],Artikel_prijzen[Artnr],Artikel_prijzen[Groep],"")</f>
        <v/>
      </c>
      <c r="J3021" s="10" t="str">
        <f>_xlfn.XLOOKUP(Q1_2025[[#This Row],[Artikelnr]],Artikel_prijzen[Artnr],Artikel_prijzen[Prijs 2025],"")</f>
        <v/>
      </c>
      <c r="K3021" s="10" t="str">
        <f>IF(Q1_2025[[#This Row],[Artikelprijs]]&lt;&gt;"",IF(Q1_2025[[#This Row],[Stuksprijs]]=Q1_2025[[#This Row],[Artikelprijs]],"Prijs gelijk","Prijs wijkt af"),"")</f>
        <v/>
      </c>
      <c r="L3021" s="10"/>
      <c r="N3021" s="10">
        <f>IF(Q1_2025[[#This Row],[Prijstype]]="Artikelprijs",Q1_2025[[#This Row],[Artikelprijs]],Q1_2025[[#This Row],[Stuksprijs]])</f>
        <v>2</v>
      </c>
      <c r="O3021" s="10">
        <f>IF(Q1_2025[[#This Row],[Prijstype]]="Artikelprijs",Q1_2025[[#This Row],[Artikelprijs]] * Q1_2025[[#This Row],[Besteld]],Q1_2025[[#This Row],[Brutobedrag]])</f>
        <v>0</v>
      </c>
      <c r="P3021" s="10">
        <f>IF(Q1_2025[[#This Row],[Prijstype]] = "Artikelprijs",Q1_2025[[#This Row],[Brutobedrag 2]]*(100-Q1_2025[[#This Row],[Relatiekorting percentage]])/100,Q1_2025[[#This Row],[Bruto - Rel.korting]])</f>
        <v>0</v>
      </c>
    </row>
    <row r="3022" spans="1:16" x14ac:dyDescent="0.3">
      <c r="A3022" t="s">
        <v>343</v>
      </c>
      <c r="B3022">
        <v>3001036</v>
      </c>
      <c r="C3022" t="s">
        <v>63</v>
      </c>
      <c r="D3022">
        <v>16</v>
      </c>
      <c r="E3022" s="10">
        <v>3</v>
      </c>
      <c r="F3022" s="10">
        <v>0</v>
      </c>
      <c r="G3022" s="10">
        <v>0</v>
      </c>
      <c r="H3022">
        <v>10</v>
      </c>
      <c r="I3022" s="10" t="str">
        <f>_xlfn.XLOOKUP(Q1_2025[[#This Row],[Artikelnr]],Artikel_prijzen[Artnr],Artikel_prijzen[Groep],"")</f>
        <v/>
      </c>
      <c r="J3022" s="10" t="str">
        <f>_xlfn.XLOOKUP(Q1_2025[[#This Row],[Artikelnr]],Artikel_prijzen[Artnr],Artikel_prijzen[Prijs 2025],"")</f>
        <v/>
      </c>
      <c r="K3022" s="10" t="str">
        <f>IF(Q1_2025[[#This Row],[Artikelprijs]]&lt;&gt;"",IF(Q1_2025[[#This Row],[Stuksprijs]]=Q1_2025[[#This Row],[Artikelprijs]],"Prijs gelijk","Prijs wijkt af"),"")</f>
        <v/>
      </c>
      <c r="L3022" s="10"/>
      <c r="N3022" s="10">
        <f>IF(Q1_2025[[#This Row],[Prijstype]]="Artikelprijs",Q1_2025[[#This Row],[Artikelprijs]],Q1_2025[[#This Row],[Stuksprijs]])</f>
        <v>3</v>
      </c>
      <c r="O3022" s="10">
        <f>IF(Q1_2025[[#This Row],[Prijstype]]="Artikelprijs",Q1_2025[[#This Row],[Artikelprijs]] * Q1_2025[[#This Row],[Besteld]],Q1_2025[[#This Row],[Brutobedrag]])</f>
        <v>0</v>
      </c>
      <c r="P3022" s="10">
        <f>IF(Q1_2025[[#This Row],[Prijstype]] = "Artikelprijs",Q1_2025[[#This Row],[Brutobedrag 2]]*(100-Q1_2025[[#This Row],[Relatiekorting percentage]])/100,Q1_2025[[#This Row],[Bruto - Rel.korting]])</f>
        <v>0</v>
      </c>
    </row>
    <row r="3023" spans="1:16" x14ac:dyDescent="0.3">
      <c r="A3023" t="s">
        <v>343</v>
      </c>
      <c r="B3023">
        <v>3001037</v>
      </c>
      <c r="C3023" t="s">
        <v>64</v>
      </c>
      <c r="D3023">
        <v>20</v>
      </c>
      <c r="E3023" s="10">
        <v>4</v>
      </c>
      <c r="F3023" s="10">
        <v>0</v>
      </c>
      <c r="G3023" s="10">
        <v>0</v>
      </c>
      <c r="H3023">
        <v>10</v>
      </c>
      <c r="I3023" s="10" t="str">
        <f>_xlfn.XLOOKUP(Q1_2025[[#This Row],[Artikelnr]],Artikel_prijzen[Artnr],Artikel_prijzen[Groep],"")</f>
        <v/>
      </c>
      <c r="J3023" s="10" t="str">
        <f>_xlfn.XLOOKUP(Q1_2025[[#This Row],[Artikelnr]],Artikel_prijzen[Artnr],Artikel_prijzen[Prijs 2025],"")</f>
        <v/>
      </c>
      <c r="K3023" s="10" t="str">
        <f>IF(Q1_2025[[#This Row],[Artikelprijs]]&lt;&gt;"",IF(Q1_2025[[#This Row],[Stuksprijs]]=Q1_2025[[#This Row],[Artikelprijs]],"Prijs gelijk","Prijs wijkt af"),"")</f>
        <v/>
      </c>
      <c r="L3023" s="10"/>
      <c r="N3023" s="10">
        <f>IF(Q1_2025[[#This Row],[Prijstype]]="Artikelprijs",Q1_2025[[#This Row],[Artikelprijs]],Q1_2025[[#This Row],[Stuksprijs]])</f>
        <v>4</v>
      </c>
      <c r="O3023" s="10">
        <f>IF(Q1_2025[[#This Row],[Prijstype]]="Artikelprijs",Q1_2025[[#This Row],[Artikelprijs]] * Q1_2025[[#This Row],[Besteld]],Q1_2025[[#This Row],[Brutobedrag]])</f>
        <v>0</v>
      </c>
      <c r="P3023" s="10">
        <f>IF(Q1_2025[[#This Row],[Prijstype]] = "Artikelprijs",Q1_2025[[#This Row],[Brutobedrag 2]]*(100-Q1_2025[[#This Row],[Relatiekorting percentage]])/100,Q1_2025[[#This Row],[Bruto - Rel.korting]])</f>
        <v>0</v>
      </c>
    </row>
    <row r="3024" spans="1:16" x14ac:dyDescent="0.3">
      <c r="A3024" t="s">
        <v>343</v>
      </c>
      <c r="B3024">
        <v>3001038</v>
      </c>
      <c r="C3024" t="s">
        <v>65</v>
      </c>
      <c r="D3024">
        <v>20</v>
      </c>
      <c r="E3024" s="10">
        <v>6</v>
      </c>
      <c r="F3024" s="10">
        <v>0</v>
      </c>
      <c r="G3024" s="10">
        <v>0</v>
      </c>
      <c r="H3024">
        <v>10</v>
      </c>
      <c r="I3024" s="10" t="str">
        <f>_xlfn.XLOOKUP(Q1_2025[[#This Row],[Artikelnr]],Artikel_prijzen[Artnr],Artikel_prijzen[Groep],"")</f>
        <v/>
      </c>
      <c r="J3024" s="10" t="str">
        <f>_xlfn.XLOOKUP(Q1_2025[[#This Row],[Artikelnr]],Artikel_prijzen[Artnr],Artikel_prijzen[Prijs 2025],"")</f>
        <v/>
      </c>
      <c r="K3024" s="10" t="str">
        <f>IF(Q1_2025[[#This Row],[Artikelprijs]]&lt;&gt;"",IF(Q1_2025[[#This Row],[Stuksprijs]]=Q1_2025[[#This Row],[Artikelprijs]],"Prijs gelijk","Prijs wijkt af"),"")</f>
        <v/>
      </c>
      <c r="L3024" s="10"/>
      <c r="N3024" s="10">
        <f>IF(Q1_2025[[#This Row],[Prijstype]]="Artikelprijs",Q1_2025[[#This Row],[Artikelprijs]],Q1_2025[[#This Row],[Stuksprijs]])</f>
        <v>6</v>
      </c>
      <c r="O3024" s="10">
        <f>IF(Q1_2025[[#This Row],[Prijstype]]="Artikelprijs",Q1_2025[[#This Row],[Artikelprijs]] * Q1_2025[[#This Row],[Besteld]],Q1_2025[[#This Row],[Brutobedrag]])</f>
        <v>0</v>
      </c>
      <c r="P3024" s="10">
        <f>IF(Q1_2025[[#This Row],[Prijstype]] = "Artikelprijs",Q1_2025[[#This Row],[Brutobedrag 2]]*(100-Q1_2025[[#This Row],[Relatiekorting percentage]])/100,Q1_2025[[#This Row],[Bruto - Rel.korting]])</f>
        <v>0</v>
      </c>
    </row>
    <row r="3025" spans="1:16" x14ac:dyDescent="0.3">
      <c r="A3025" t="s">
        <v>343</v>
      </c>
      <c r="B3025">
        <v>3001046</v>
      </c>
      <c r="C3025" t="s">
        <v>61</v>
      </c>
      <c r="D3025">
        <v>30</v>
      </c>
      <c r="E3025" s="10">
        <v>3.5</v>
      </c>
      <c r="F3025" s="10">
        <v>0</v>
      </c>
      <c r="G3025" s="10">
        <v>0</v>
      </c>
      <c r="H3025">
        <v>10</v>
      </c>
      <c r="I3025" s="10" t="str">
        <f>_xlfn.XLOOKUP(Q1_2025[[#This Row],[Artikelnr]],Artikel_prijzen[Artnr],Artikel_prijzen[Groep],"")</f>
        <v/>
      </c>
      <c r="J3025" s="10" t="str">
        <f>_xlfn.XLOOKUP(Q1_2025[[#This Row],[Artikelnr]],Artikel_prijzen[Artnr],Artikel_prijzen[Prijs 2025],"")</f>
        <v/>
      </c>
      <c r="K3025" s="10" t="str">
        <f>IF(Q1_2025[[#This Row],[Artikelprijs]]&lt;&gt;"",IF(Q1_2025[[#This Row],[Stuksprijs]]=Q1_2025[[#This Row],[Artikelprijs]],"Prijs gelijk","Prijs wijkt af"),"")</f>
        <v/>
      </c>
      <c r="L3025" s="10"/>
      <c r="N3025" s="10">
        <f>IF(Q1_2025[[#This Row],[Prijstype]]="Artikelprijs",Q1_2025[[#This Row],[Artikelprijs]],Q1_2025[[#This Row],[Stuksprijs]])</f>
        <v>3.5</v>
      </c>
      <c r="O3025" s="10">
        <f>IF(Q1_2025[[#This Row],[Prijstype]]="Artikelprijs",Q1_2025[[#This Row],[Artikelprijs]] * Q1_2025[[#This Row],[Besteld]],Q1_2025[[#This Row],[Brutobedrag]])</f>
        <v>0</v>
      </c>
      <c r="P3025" s="10">
        <f>IF(Q1_2025[[#This Row],[Prijstype]] = "Artikelprijs",Q1_2025[[#This Row],[Brutobedrag 2]]*(100-Q1_2025[[#This Row],[Relatiekorting percentage]])/100,Q1_2025[[#This Row],[Bruto - Rel.korting]])</f>
        <v>0</v>
      </c>
    </row>
    <row r="3026" spans="1:16" x14ac:dyDescent="0.3">
      <c r="A3026" t="s">
        <v>343</v>
      </c>
      <c r="B3026">
        <v>3001045</v>
      </c>
      <c r="C3026" t="s">
        <v>71</v>
      </c>
      <c r="D3026">
        <v>20</v>
      </c>
      <c r="E3026" s="10">
        <v>5</v>
      </c>
      <c r="F3026" s="10">
        <v>0</v>
      </c>
      <c r="G3026" s="10">
        <v>0</v>
      </c>
      <c r="H3026">
        <v>10</v>
      </c>
      <c r="I3026" s="10" t="str">
        <f>_xlfn.XLOOKUP(Q1_2025[[#This Row],[Artikelnr]],Artikel_prijzen[Artnr],Artikel_prijzen[Groep],"")</f>
        <v/>
      </c>
      <c r="J3026" s="10" t="str">
        <f>_xlfn.XLOOKUP(Q1_2025[[#This Row],[Artikelnr]],Artikel_prijzen[Artnr],Artikel_prijzen[Prijs 2025],"")</f>
        <v/>
      </c>
      <c r="K3026" s="10" t="str">
        <f>IF(Q1_2025[[#This Row],[Artikelprijs]]&lt;&gt;"",IF(Q1_2025[[#This Row],[Stuksprijs]]=Q1_2025[[#This Row],[Artikelprijs]],"Prijs gelijk","Prijs wijkt af"),"")</f>
        <v/>
      </c>
      <c r="L3026" s="10"/>
      <c r="N3026" s="10">
        <f>IF(Q1_2025[[#This Row],[Prijstype]]="Artikelprijs",Q1_2025[[#This Row],[Artikelprijs]],Q1_2025[[#This Row],[Stuksprijs]])</f>
        <v>5</v>
      </c>
      <c r="O3026" s="10">
        <f>IF(Q1_2025[[#This Row],[Prijstype]]="Artikelprijs",Q1_2025[[#This Row],[Artikelprijs]] * Q1_2025[[#This Row],[Besteld]],Q1_2025[[#This Row],[Brutobedrag]])</f>
        <v>0</v>
      </c>
      <c r="P3026" s="10">
        <f>IF(Q1_2025[[#This Row],[Prijstype]] = "Artikelprijs",Q1_2025[[#This Row],[Brutobedrag 2]]*(100-Q1_2025[[#This Row],[Relatiekorting percentage]])/100,Q1_2025[[#This Row],[Bruto - Rel.korting]])</f>
        <v>0</v>
      </c>
    </row>
    <row r="3027" spans="1:16" x14ac:dyDescent="0.3">
      <c r="A3027" t="s">
        <v>343</v>
      </c>
      <c r="B3027">
        <v>5040209</v>
      </c>
      <c r="C3027" t="s">
        <v>373</v>
      </c>
      <c r="D3027">
        <v>1</v>
      </c>
      <c r="E3027" s="10">
        <v>1236</v>
      </c>
      <c r="F3027" s="10">
        <v>1236</v>
      </c>
      <c r="G3027" s="10">
        <v>1112.4000000000001</v>
      </c>
      <c r="H3027">
        <v>10</v>
      </c>
      <c r="I3027" s="10" t="str">
        <f>_xlfn.XLOOKUP(Q1_2025[[#This Row],[Artikelnr]],Artikel_prijzen[Artnr],Artikel_prijzen[Groep],"")</f>
        <v>AV</v>
      </c>
      <c r="J3027" s="10">
        <f>_xlfn.XLOOKUP(Q1_2025[[#This Row],[Artikelnr]],Artikel_prijzen[Artnr],Artikel_prijzen[Prijs 2025],"")</f>
        <v>1200</v>
      </c>
      <c r="K3027" s="10" t="str">
        <f>IF(Q1_2025[[#This Row],[Artikelprijs]]&lt;&gt;"",IF(Q1_2025[[#This Row],[Stuksprijs]]=Q1_2025[[#This Row],[Artikelprijs]],"Prijs gelijk","Prijs wijkt af"),"")</f>
        <v>Prijs wijkt af</v>
      </c>
      <c r="L3027" s="10"/>
      <c r="M3027" t="s">
        <v>536</v>
      </c>
      <c r="N3027" s="10">
        <f>IF(Q1_2025[[#This Row],[Prijstype]]="Artikelprijs",Q1_2025[[#This Row],[Artikelprijs]],Q1_2025[[#This Row],[Stuksprijs]])</f>
        <v>1200</v>
      </c>
      <c r="O3027" s="10">
        <f>IF(Q1_2025[[#This Row],[Prijstype]]="Artikelprijs",Q1_2025[[#This Row],[Artikelprijs]] * Q1_2025[[#This Row],[Besteld]],Q1_2025[[#This Row],[Brutobedrag]])</f>
        <v>1200</v>
      </c>
      <c r="P3027" s="10">
        <f>IF(Q1_2025[[#This Row],[Prijstype]] = "Artikelprijs",Q1_2025[[#This Row],[Brutobedrag 2]]*(100-Q1_2025[[#This Row],[Relatiekorting percentage]])/100,Q1_2025[[#This Row],[Bruto - Rel.korting]])</f>
        <v>1080</v>
      </c>
    </row>
    <row r="3028" spans="1:16" x14ac:dyDescent="0.3">
      <c r="A3028" t="s">
        <v>343</v>
      </c>
      <c r="B3028">
        <v>5301009</v>
      </c>
      <c r="C3028" t="s">
        <v>427</v>
      </c>
      <c r="D3028">
        <v>1</v>
      </c>
      <c r="E3028" s="10">
        <v>60</v>
      </c>
      <c r="F3028" s="10">
        <v>60</v>
      </c>
      <c r="G3028" s="10">
        <v>60</v>
      </c>
      <c r="H3028">
        <v>0</v>
      </c>
      <c r="I3028" s="10" t="str">
        <f>_xlfn.XLOOKUP(Q1_2025[[#This Row],[Artikelnr]],Artikel_prijzen[Artnr],Artikel_prijzen[Groep],"")</f>
        <v/>
      </c>
      <c r="J3028" s="10" t="str">
        <f>_xlfn.XLOOKUP(Q1_2025[[#This Row],[Artikelnr]],Artikel_prijzen[Artnr],Artikel_prijzen[Prijs 2025],"")</f>
        <v/>
      </c>
      <c r="K3028" s="10" t="str">
        <f>IF(Q1_2025[[#This Row],[Artikelprijs]]&lt;&gt;"",IF(Q1_2025[[#This Row],[Stuksprijs]]=Q1_2025[[#This Row],[Artikelprijs]],"Prijs gelijk","Prijs wijkt af"),"")</f>
        <v/>
      </c>
      <c r="L3028" s="10"/>
      <c r="N3028" s="10">
        <f>IF(Q1_2025[[#This Row],[Prijstype]]="Artikelprijs",Q1_2025[[#This Row],[Artikelprijs]],Q1_2025[[#This Row],[Stuksprijs]])</f>
        <v>60</v>
      </c>
      <c r="O3028" s="10">
        <f>IF(Q1_2025[[#This Row],[Prijstype]]="Artikelprijs",Q1_2025[[#This Row],[Artikelprijs]] * Q1_2025[[#This Row],[Besteld]],Q1_2025[[#This Row],[Brutobedrag]])</f>
        <v>60</v>
      </c>
      <c r="P3028" s="10">
        <f>IF(Q1_2025[[#This Row],[Prijstype]] = "Artikelprijs",Q1_2025[[#This Row],[Brutobedrag 2]]*(100-Q1_2025[[#This Row],[Relatiekorting percentage]])/100,Q1_2025[[#This Row],[Bruto - Rel.korting]])</f>
        <v>60</v>
      </c>
    </row>
    <row r="3029" spans="1:16" x14ac:dyDescent="0.3">
      <c r="A3029" t="s">
        <v>343</v>
      </c>
      <c r="B3029">
        <v>1002020</v>
      </c>
      <c r="C3029" t="s">
        <v>249</v>
      </c>
      <c r="D3029">
        <v>4</v>
      </c>
      <c r="E3029" s="10">
        <v>38.99</v>
      </c>
      <c r="F3029" s="10">
        <v>155.96</v>
      </c>
      <c r="G3029" s="10">
        <v>155.96</v>
      </c>
      <c r="H3029">
        <v>0</v>
      </c>
      <c r="I3029" s="10" t="str">
        <f>_xlfn.XLOOKUP(Q1_2025[[#This Row],[Artikelnr]],Artikel_prijzen[Artnr],Artikel_prijzen[Groep],"")</f>
        <v/>
      </c>
      <c r="J3029" s="10" t="str">
        <f>_xlfn.XLOOKUP(Q1_2025[[#This Row],[Artikelnr]],Artikel_prijzen[Artnr],Artikel_prijzen[Prijs 2025],"")</f>
        <v/>
      </c>
      <c r="K3029" s="10" t="str">
        <f>IF(Q1_2025[[#This Row],[Artikelprijs]]&lt;&gt;"",IF(Q1_2025[[#This Row],[Stuksprijs]]=Q1_2025[[#This Row],[Artikelprijs]],"Prijs gelijk","Prijs wijkt af"),"")</f>
        <v/>
      </c>
      <c r="L3029" s="10"/>
      <c r="N3029" s="10">
        <f>IF(Q1_2025[[#This Row],[Prijstype]]="Artikelprijs",Q1_2025[[#This Row],[Artikelprijs]],Q1_2025[[#This Row],[Stuksprijs]])</f>
        <v>38.99</v>
      </c>
      <c r="O3029" s="10">
        <f>IF(Q1_2025[[#This Row],[Prijstype]]="Artikelprijs",Q1_2025[[#This Row],[Artikelprijs]] * Q1_2025[[#This Row],[Besteld]],Q1_2025[[#This Row],[Brutobedrag]])</f>
        <v>155.96</v>
      </c>
      <c r="P3029" s="10">
        <f>IF(Q1_2025[[#This Row],[Prijstype]] = "Artikelprijs",Q1_2025[[#This Row],[Brutobedrag 2]]*(100-Q1_2025[[#This Row],[Relatiekorting percentage]])/100,Q1_2025[[#This Row],[Bruto - Rel.korting]])</f>
        <v>155.96</v>
      </c>
    </row>
    <row r="3030" spans="1:16" x14ac:dyDescent="0.3">
      <c r="A3030" t="s">
        <v>343</v>
      </c>
      <c r="B3030">
        <v>3001036</v>
      </c>
      <c r="C3030" t="s">
        <v>63</v>
      </c>
      <c r="D3030">
        <v>3</v>
      </c>
      <c r="E3030" s="10">
        <v>3</v>
      </c>
      <c r="F3030" s="10">
        <v>0</v>
      </c>
      <c r="G3030" s="10">
        <v>0</v>
      </c>
      <c r="H3030">
        <v>0</v>
      </c>
      <c r="I3030" s="10" t="str">
        <f>_xlfn.XLOOKUP(Q1_2025[[#This Row],[Artikelnr]],Artikel_prijzen[Artnr],Artikel_prijzen[Groep],"")</f>
        <v/>
      </c>
      <c r="J3030" s="10" t="str">
        <f>_xlfn.XLOOKUP(Q1_2025[[#This Row],[Artikelnr]],Artikel_prijzen[Artnr],Artikel_prijzen[Prijs 2025],"")</f>
        <v/>
      </c>
      <c r="K3030" s="10" t="str">
        <f>IF(Q1_2025[[#This Row],[Artikelprijs]]&lt;&gt;"",IF(Q1_2025[[#This Row],[Stuksprijs]]=Q1_2025[[#This Row],[Artikelprijs]],"Prijs gelijk","Prijs wijkt af"),"")</f>
        <v/>
      </c>
      <c r="L3030" s="10"/>
      <c r="N3030" s="10">
        <f>IF(Q1_2025[[#This Row],[Prijstype]]="Artikelprijs",Q1_2025[[#This Row],[Artikelprijs]],Q1_2025[[#This Row],[Stuksprijs]])</f>
        <v>3</v>
      </c>
      <c r="O3030" s="10">
        <f>IF(Q1_2025[[#This Row],[Prijstype]]="Artikelprijs",Q1_2025[[#This Row],[Artikelprijs]] * Q1_2025[[#This Row],[Besteld]],Q1_2025[[#This Row],[Brutobedrag]])</f>
        <v>0</v>
      </c>
      <c r="P3030" s="10">
        <f>IF(Q1_2025[[#This Row],[Prijstype]] = "Artikelprijs",Q1_2025[[#This Row],[Brutobedrag 2]]*(100-Q1_2025[[#This Row],[Relatiekorting percentage]])/100,Q1_2025[[#This Row],[Bruto - Rel.korting]])</f>
        <v>0</v>
      </c>
    </row>
    <row r="3031" spans="1:16" x14ac:dyDescent="0.3">
      <c r="A3031" t="s">
        <v>343</v>
      </c>
      <c r="B3031">
        <v>3001037</v>
      </c>
      <c r="C3031" t="s">
        <v>64</v>
      </c>
      <c r="D3031">
        <v>3</v>
      </c>
      <c r="E3031" s="10">
        <v>4</v>
      </c>
      <c r="F3031" s="10">
        <v>0</v>
      </c>
      <c r="G3031" s="10">
        <v>0</v>
      </c>
      <c r="H3031">
        <v>0</v>
      </c>
      <c r="I3031" s="10" t="str">
        <f>_xlfn.XLOOKUP(Q1_2025[[#This Row],[Artikelnr]],Artikel_prijzen[Artnr],Artikel_prijzen[Groep],"")</f>
        <v/>
      </c>
      <c r="J3031" s="10" t="str">
        <f>_xlfn.XLOOKUP(Q1_2025[[#This Row],[Artikelnr]],Artikel_prijzen[Artnr],Artikel_prijzen[Prijs 2025],"")</f>
        <v/>
      </c>
      <c r="K3031" s="10" t="str">
        <f>IF(Q1_2025[[#This Row],[Artikelprijs]]&lt;&gt;"",IF(Q1_2025[[#This Row],[Stuksprijs]]=Q1_2025[[#This Row],[Artikelprijs]],"Prijs gelijk","Prijs wijkt af"),"")</f>
        <v/>
      </c>
      <c r="L3031" s="10"/>
      <c r="N3031" s="10">
        <f>IF(Q1_2025[[#This Row],[Prijstype]]="Artikelprijs",Q1_2025[[#This Row],[Artikelprijs]],Q1_2025[[#This Row],[Stuksprijs]])</f>
        <v>4</v>
      </c>
      <c r="O3031" s="10">
        <f>IF(Q1_2025[[#This Row],[Prijstype]]="Artikelprijs",Q1_2025[[#This Row],[Artikelprijs]] * Q1_2025[[#This Row],[Besteld]],Q1_2025[[#This Row],[Brutobedrag]])</f>
        <v>0</v>
      </c>
      <c r="P3031" s="10">
        <f>IF(Q1_2025[[#This Row],[Prijstype]] = "Artikelprijs",Q1_2025[[#This Row],[Brutobedrag 2]]*(100-Q1_2025[[#This Row],[Relatiekorting percentage]])/100,Q1_2025[[#This Row],[Bruto - Rel.korting]])</f>
        <v>0</v>
      </c>
    </row>
    <row r="3032" spans="1:16" x14ac:dyDescent="0.3">
      <c r="A3032" t="s">
        <v>343</v>
      </c>
      <c r="B3032">
        <v>3001045</v>
      </c>
      <c r="C3032" t="s">
        <v>71</v>
      </c>
      <c r="D3032">
        <v>1</v>
      </c>
      <c r="E3032" s="10">
        <v>5</v>
      </c>
      <c r="F3032" s="10">
        <v>0</v>
      </c>
      <c r="G3032" s="10">
        <v>0</v>
      </c>
      <c r="H3032">
        <v>0</v>
      </c>
      <c r="I3032" s="10" t="str">
        <f>_xlfn.XLOOKUP(Q1_2025[[#This Row],[Artikelnr]],Artikel_prijzen[Artnr],Artikel_prijzen[Groep],"")</f>
        <v/>
      </c>
      <c r="J3032" s="10" t="str">
        <f>_xlfn.XLOOKUP(Q1_2025[[#This Row],[Artikelnr]],Artikel_prijzen[Artnr],Artikel_prijzen[Prijs 2025],"")</f>
        <v/>
      </c>
      <c r="K3032" s="10" t="str">
        <f>IF(Q1_2025[[#This Row],[Artikelprijs]]&lt;&gt;"",IF(Q1_2025[[#This Row],[Stuksprijs]]=Q1_2025[[#This Row],[Artikelprijs]],"Prijs gelijk","Prijs wijkt af"),"")</f>
        <v/>
      </c>
      <c r="L3032" s="10"/>
      <c r="N3032" s="10">
        <f>IF(Q1_2025[[#This Row],[Prijstype]]="Artikelprijs",Q1_2025[[#This Row],[Artikelprijs]],Q1_2025[[#This Row],[Stuksprijs]])</f>
        <v>5</v>
      </c>
      <c r="O3032" s="10">
        <f>IF(Q1_2025[[#This Row],[Prijstype]]="Artikelprijs",Q1_2025[[#This Row],[Artikelprijs]] * Q1_2025[[#This Row],[Besteld]],Q1_2025[[#This Row],[Brutobedrag]])</f>
        <v>0</v>
      </c>
      <c r="P3032" s="10">
        <f>IF(Q1_2025[[#This Row],[Prijstype]] = "Artikelprijs",Q1_2025[[#This Row],[Brutobedrag 2]]*(100-Q1_2025[[#This Row],[Relatiekorting percentage]])/100,Q1_2025[[#This Row],[Bruto - Rel.korting]])</f>
        <v>0</v>
      </c>
    </row>
    <row r="3033" spans="1:16" x14ac:dyDescent="0.3">
      <c r="A3033" t="s">
        <v>343</v>
      </c>
      <c r="B3033">
        <v>3001046</v>
      </c>
      <c r="C3033" t="s">
        <v>61</v>
      </c>
      <c r="D3033">
        <v>4</v>
      </c>
      <c r="E3033" s="10">
        <v>3.5</v>
      </c>
      <c r="F3033" s="10">
        <v>0</v>
      </c>
      <c r="G3033" s="10">
        <v>0</v>
      </c>
      <c r="H3033">
        <v>0</v>
      </c>
      <c r="I3033" s="10" t="str">
        <f>_xlfn.XLOOKUP(Q1_2025[[#This Row],[Artikelnr]],Artikel_prijzen[Artnr],Artikel_prijzen[Groep],"")</f>
        <v/>
      </c>
      <c r="J3033" s="10" t="str">
        <f>_xlfn.XLOOKUP(Q1_2025[[#This Row],[Artikelnr]],Artikel_prijzen[Artnr],Artikel_prijzen[Prijs 2025],"")</f>
        <v/>
      </c>
      <c r="K3033" s="10" t="str">
        <f>IF(Q1_2025[[#This Row],[Artikelprijs]]&lt;&gt;"",IF(Q1_2025[[#This Row],[Stuksprijs]]=Q1_2025[[#This Row],[Artikelprijs]],"Prijs gelijk","Prijs wijkt af"),"")</f>
        <v/>
      </c>
      <c r="L3033" s="10"/>
      <c r="N3033" s="10">
        <f>IF(Q1_2025[[#This Row],[Prijstype]]="Artikelprijs",Q1_2025[[#This Row],[Artikelprijs]],Q1_2025[[#This Row],[Stuksprijs]])</f>
        <v>3.5</v>
      </c>
      <c r="O3033" s="10">
        <f>IF(Q1_2025[[#This Row],[Prijstype]]="Artikelprijs",Q1_2025[[#This Row],[Artikelprijs]] * Q1_2025[[#This Row],[Besteld]],Q1_2025[[#This Row],[Brutobedrag]])</f>
        <v>0</v>
      </c>
      <c r="P3033" s="10">
        <f>IF(Q1_2025[[#This Row],[Prijstype]] = "Artikelprijs",Q1_2025[[#This Row],[Brutobedrag 2]]*(100-Q1_2025[[#This Row],[Relatiekorting percentage]])/100,Q1_2025[[#This Row],[Bruto - Rel.korting]])</f>
        <v>0</v>
      </c>
    </row>
    <row r="3034" spans="1:16" x14ac:dyDescent="0.3">
      <c r="A3034" t="s">
        <v>343</v>
      </c>
      <c r="B3034">
        <v>5030228</v>
      </c>
      <c r="C3034" t="s">
        <v>113</v>
      </c>
      <c r="D3034">
        <v>4</v>
      </c>
      <c r="E3034" s="10">
        <v>236.9</v>
      </c>
      <c r="F3034" s="10">
        <v>947.6</v>
      </c>
      <c r="G3034" s="10">
        <v>947.6</v>
      </c>
      <c r="H3034">
        <v>0</v>
      </c>
      <c r="I3034" s="10" t="str">
        <f>_xlfn.XLOOKUP(Q1_2025[[#This Row],[Artikelnr]],Artikel_prijzen[Artnr],Artikel_prijzen[Groep],"")</f>
        <v>Rigging</v>
      </c>
      <c r="J3034" s="10">
        <f>_xlfn.XLOOKUP(Q1_2025[[#This Row],[Artikelnr]],Artikel_prijzen[Artnr],Artikel_prijzen[Prijs 2025],"")</f>
        <v>230</v>
      </c>
      <c r="K3034" s="10" t="str">
        <f>IF(Q1_2025[[#This Row],[Artikelprijs]]&lt;&gt;"",IF(Q1_2025[[#This Row],[Stuksprijs]]=Q1_2025[[#This Row],[Artikelprijs]],"Prijs gelijk","Prijs wijkt af"),"")</f>
        <v>Prijs wijkt af</v>
      </c>
      <c r="L3034" s="10"/>
      <c r="M3034" t="s">
        <v>536</v>
      </c>
      <c r="N3034" s="10">
        <f>IF(Q1_2025[[#This Row],[Prijstype]]="Artikelprijs",Q1_2025[[#This Row],[Artikelprijs]],Q1_2025[[#This Row],[Stuksprijs]])</f>
        <v>230</v>
      </c>
      <c r="O3034" s="10">
        <f>IF(Q1_2025[[#This Row],[Prijstype]]="Artikelprijs",Q1_2025[[#This Row],[Artikelprijs]] * Q1_2025[[#This Row],[Besteld]],Q1_2025[[#This Row],[Brutobedrag]])</f>
        <v>920</v>
      </c>
      <c r="P3034" s="10">
        <f>IF(Q1_2025[[#This Row],[Prijstype]] = "Artikelprijs",Q1_2025[[#This Row],[Brutobedrag 2]]*(100-Q1_2025[[#This Row],[Relatiekorting percentage]])/100,Q1_2025[[#This Row],[Bruto - Rel.korting]])</f>
        <v>920</v>
      </c>
    </row>
    <row r="3035" spans="1:16" x14ac:dyDescent="0.3">
      <c r="A3035" t="s">
        <v>343</v>
      </c>
      <c r="B3035">
        <v>5030232</v>
      </c>
      <c r="C3035" t="s">
        <v>116</v>
      </c>
      <c r="D3035">
        <v>1</v>
      </c>
      <c r="E3035" s="10">
        <v>144.19999999999999</v>
      </c>
      <c r="F3035" s="10">
        <v>144.19999999999999</v>
      </c>
      <c r="G3035" s="10">
        <v>144.19999999999999</v>
      </c>
      <c r="H3035">
        <v>0</v>
      </c>
      <c r="I3035" s="10" t="str">
        <f>_xlfn.XLOOKUP(Q1_2025[[#This Row],[Artikelnr]],Artikel_prijzen[Artnr],Artikel_prijzen[Groep],"")</f>
        <v>Rigging</v>
      </c>
      <c r="J3035" s="10">
        <f>_xlfn.XLOOKUP(Q1_2025[[#This Row],[Artikelnr]],Artikel_prijzen[Artnr],Artikel_prijzen[Prijs 2025],"")</f>
        <v>140</v>
      </c>
      <c r="K3035" s="10" t="str">
        <f>IF(Q1_2025[[#This Row],[Artikelprijs]]&lt;&gt;"",IF(Q1_2025[[#This Row],[Stuksprijs]]=Q1_2025[[#This Row],[Artikelprijs]],"Prijs gelijk","Prijs wijkt af"),"")</f>
        <v>Prijs wijkt af</v>
      </c>
      <c r="L3035" s="10"/>
      <c r="M3035" t="s">
        <v>536</v>
      </c>
      <c r="N3035" s="10">
        <f>IF(Q1_2025[[#This Row],[Prijstype]]="Artikelprijs",Q1_2025[[#This Row],[Artikelprijs]],Q1_2025[[#This Row],[Stuksprijs]])</f>
        <v>140</v>
      </c>
      <c r="O3035" s="10">
        <f>IF(Q1_2025[[#This Row],[Prijstype]]="Artikelprijs",Q1_2025[[#This Row],[Artikelprijs]] * Q1_2025[[#This Row],[Besteld]],Q1_2025[[#This Row],[Brutobedrag]])</f>
        <v>140</v>
      </c>
      <c r="P3035" s="10">
        <f>IF(Q1_2025[[#This Row],[Prijstype]] = "Artikelprijs",Q1_2025[[#This Row],[Brutobedrag 2]]*(100-Q1_2025[[#This Row],[Relatiekorting percentage]])/100,Q1_2025[[#This Row],[Bruto - Rel.korting]])</f>
        <v>140</v>
      </c>
    </row>
    <row r="3036" spans="1:16" x14ac:dyDescent="0.3">
      <c r="A3036" t="s">
        <v>343</v>
      </c>
      <c r="B3036">
        <v>5040001</v>
      </c>
      <c r="C3036" t="s">
        <v>348</v>
      </c>
      <c r="D3036">
        <v>4</v>
      </c>
      <c r="E3036" s="10">
        <v>125</v>
      </c>
      <c r="F3036" s="10">
        <v>500</v>
      </c>
      <c r="G3036" s="10">
        <v>500</v>
      </c>
      <c r="H3036">
        <v>0</v>
      </c>
      <c r="I3036" s="10" t="str">
        <f>_xlfn.XLOOKUP(Q1_2025[[#This Row],[Artikelnr]],Artikel_prijzen[Artnr],Artikel_prijzen[Groep],"")</f>
        <v>AV</v>
      </c>
      <c r="J3036" s="10">
        <f>_xlfn.XLOOKUP(Q1_2025[[#This Row],[Artikelnr]],Artikel_prijzen[Artnr],Artikel_prijzen[Prijs 2025],"")</f>
        <v>125</v>
      </c>
      <c r="K3036" s="10" t="str">
        <f>IF(Q1_2025[[#This Row],[Artikelprijs]]&lt;&gt;"",IF(Q1_2025[[#This Row],[Stuksprijs]]=Q1_2025[[#This Row],[Artikelprijs]],"Prijs gelijk","Prijs wijkt af"),"")</f>
        <v>Prijs gelijk</v>
      </c>
      <c r="L3036" s="10"/>
      <c r="M3036" t="s">
        <v>536</v>
      </c>
      <c r="N3036" s="10">
        <f>IF(Q1_2025[[#This Row],[Prijstype]]="Artikelprijs",Q1_2025[[#This Row],[Artikelprijs]],Q1_2025[[#This Row],[Stuksprijs]])</f>
        <v>125</v>
      </c>
      <c r="O3036" s="10">
        <f>IF(Q1_2025[[#This Row],[Prijstype]]="Artikelprijs",Q1_2025[[#This Row],[Artikelprijs]] * Q1_2025[[#This Row],[Besteld]],Q1_2025[[#This Row],[Brutobedrag]])</f>
        <v>500</v>
      </c>
      <c r="P3036" s="10">
        <f>IF(Q1_2025[[#This Row],[Prijstype]] = "Artikelprijs",Q1_2025[[#This Row],[Brutobedrag 2]]*(100-Q1_2025[[#This Row],[Relatiekorting percentage]])/100,Q1_2025[[#This Row],[Bruto - Rel.korting]])</f>
        <v>500</v>
      </c>
    </row>
    <row r="3037" spans="1:16" x14ac:dyDescent="0.3">
      <c r="A3037" t="s">
        <v>343</v>
      </c>
      <c r="B3037">
        <v>1003012</v>
      </c>
      <c r="C3037" t="s">
        <v>221</v>
      </c>
      <c r="D3037">
        <v>3</v>
      </c>
      <c r="E3037" s="10">
        <v>31.36</v>
      </c>
      <c r="F3037" s="10">
        <v>94.08</v>
      </c>
      <c r="G3037" s="10">
        <v>94.08</v>
      </c>
      <c r="H3037">
        <v>0</v>
      </c>
      <c r="I3037" s="10" t="str">
        <f>_xlfn.XLOOKUP(Q1_2025[[#This Row],[Artikelnr]],Artikel_prijzen[Artnr],Artikel_prijzen[Groep],"")</f>
        <v/>
      </c>
      <c r="J3037" s="10" t="str">
        <f>_xlfn.XLOOKUP(Q1_2025[[#This Row],[Artikelnr]],Artikel_prijzen[Artnr],Artikel_prijzen[Prijs 2025],"")</f>
        <v/>
      </c>
      <c r="K3037" s="10" t="str">
        <f>IF(Q1_2025[[#This Row],[Artikelprijs]]&lt;&gt;"",IF(Q1_2025[[#This Row],[Stuksprijs]]=Q1_2025[[#This Row],[Artikelprijs]],"Prijs gelijk","Prijs wijkt af"),"")</f>
        <v/>
      </c>
      <c r="L3037" s="10"/>
      <c r="N3037" s="10">
        <f>IF(Q1_2025[[#This Row],[Prijstype]]="Artikelprijs",Q1_2025[[#This Row],[Artikelprijs]],Q1_2025[[#This Row],[Stuksprijs]])</f>
        <v>31.36</v>
      </c>
      <c r="O3037" s="10">
        <f>IF(Q1_2025[[#This Row],[Prijstype]]="Artikelprijs",Q1_2025[[#This Row],[Artikelprijs]] * Q1_2025[[#This Row],[Besteld]],Q1_2025[[#This Row],[Brutobedrag]])</f>
        <v>94.08</v>
      </c>
      <c r="P3037" s="10">
        <f>IF(Q1_2025[[#This Row],[Prijstype]] = "Artikelprijs",Q1_2025[[#This Row],[Brutobedrag 2]]*(100-Q1_2025[[#This Row],[Relatiekorting percentage]])/100,Q1_2025[[#This Row],[Bruto - Rel.korting]])</f>
        <v>94.08</v>
      </c>
    </row>
    <row r="3038" spans="1:16" x14ac:dyDescent="0.3">
      <c r="A3038" t="s">
        <v>343</v>
      </c>
      <c r="B3038">
        <v>5040010</v>
      </c>
      <c r="C3038" t="s">
        <v>318</v>
      </c>
      <c r="D3038">
        <v>1</v>
      </c>
      <c r="E3038" s="10">
        <v>448.05</v>
      </c>
      <c r="F3038" s="10">
        <v>448.05</v>
      </c>
      <c r="G3038" s="10">
        <v>448.05</v>
      </c>
      <c r="H3038">
        <v>0</v>
      </c>
      <c r="I3038" s="10" t="str">
        <f>_xlfn.XLOOKUP(Q1_2025[[#This Row],[Artikelnr]],Artikel_prijzen[Artnr],Artikel_prijzen[Groep],"")</f>
        <v>AV</v>
      </c>
      <c r="J3038" s="10">
        <f>_xlfn.XLOOKUP(Q1_2025[[#This Row],[Artikelnr]],Artikel_prijzen[Artnr],Artikel_prijzen[Prijs 2025],"")</f>
        <v>435</v>
      </c>
      <c r="K3038" s="10" t="str">
        <f>IF(Q1_2025[[#This Row],[Artikelprijs]]&lt;&gt;"",IF(Q1_2025[[#This Row],[Stuksprijs]]=Q1_2025[[#This Row],[Artikelprijs]],"Prijs gelijk","Prijs wijkt af"),"")</f>
        <v>Prijs wijkt af</v>
      </c>
      <c r="L3038" s="10"/>
      <c r="M3038" t="s">
        <v>536</v>
      </c>
      <c r="N3038" s="10">
        <f>IF(Q1_2025[[#This Row],[Prijstype]]="Artikelprijs",Q1_2025[[#This Row],[Artikelprijs]],Q1_2025[[#This Row],[Stuksprijs]])</f>
        <v>435</v>
      </c>
      <c r="O3038" s="10">
        <f>IF(Q1_2025[[#This Row],[Prijstype]]="Artikelprijs",Q1_2025[[#This Row],[Artikelprijs]] * Q1_2025[[#This Row],[Besteld]],Q1_2025[[#This Row],[Brutobedrag]])</f>
        <v>435</v>
      </c>
      <c r="P3038" s="10">
        <f>IF(Q1_2025[[#This Row],[Prijstype]] = "Artikelprijs",Q1_2025[[#This Row],[Brutobedrag 2]]*(100-Q1_2025[[#This Row],[Relatiekorting percentage]])/100,Q1_2025[[#This Row],[Bruto - Rel.korting]])</f>
        <v>435</v>
      </c>
    </row>
    <row r="3039" spans="1:16" x14ac:dyDescent="0.3">
      <c r="A3039" t="s">
        <v>428</v>
      </c>
      <c r="B3039">
        <v>5021001</v>
      </c>
      <c r="C3039" t="s">
        <v>276</v>
      </c>
      <c r="D3039">
        <v>1</v>
      </c>
      <c r="E3039" s="10">
        <v>154.5</v>
      </c>
      <c r="F3039" s="10">
        <v>154.5</v>
      </c>
      <c r="G3039" s="10">
        <v>154.5</v>
      </c>
      <c r="H3039">
        <v>0</v>
      </c>
      <c r="I3039" s="10" t="str">
        <f>_xlfn.XLOOKUP(Q1_2025[[#This Row],[Artikelnr]],Artikel_prijzen[Artnr],Artikel_prijzen[Groep],"")</f>
        <v>Elektra</v>
      </c>
      <c r="J3039" s="10">
        <f>_xlfn.XLOOKUP(Q1_2025[[#This Row],[Artikelnr]],Artikel_prijzen[Artnr],Artikel_prijzen[Prijs 2025],"")</f>
        <v>106.8625</v>
      </c>
      <c r="K3039" s="10" t="str">
        <f>IF(Q1_2025[[#This Row],[Artikelprijs]]&lt;&gt;"",IF(Q1_2025[[#This Row],[Stuksprijs]]=Q1_2025[[#This Row],[Artikelprijs]],"Prijs gelijk","Prijs wijkt af"),"")</f>
        <v>Prijs wijkt af</v>
      </c>
      <c r="L3039" s="10"/>
      <c r="M3039" t="s">
        <v>3</v>
      </c>
      <c r="N3039" s="10">
        <f>IF(Q1_2025[[#This Row],[Prijstype]]="Artikelprijs",Q1_2025[[#This Row],[Artikelprijs]],Q1_2025[[#This Row],[Stuksprijs]])</f>
        <v>154.5</v>
      </c>
      <c r="O3039" s="10">
        <f>IF(Q1_2025[[#This Row],[Prijstype]]="Artikelprijs",Q1_2025[[#This Row],[Artikelprijs]] * Q1_2025[[#This Row],[Besteld]],Q1_2025[[#This Row],[Brutobedrag]])</f>
        <v>154.5</v>
      </c>
      <c r="P3039" s="10">
        <f>IF(Q1_2025[[#This Row],[Prijstype]] = "Artikelprijs",Q1_2025[[#This Row],[Brutobedrag 2]]*(100-Q1_2025[[#This Row],[Relatiekorting percentage]])/100,Q1_2025[[#This Row],[Bruto - Rel.korting]])</f>
        <v>154.5</v>
      </c>
    </row>
    <row r="3040" spans="1:16" x14ac:dyDescent="0.3">
      <c r="A3040" t="s">
        <v>429</v>
      </c>
      <c r="B3040">
        <v>5021001</v>
      </c>
      <c r="C3040" t="s">
        <v>276</v>
      </c>
      <c r="D3040">
        <v>1</v>
      </c>
      <c r="E3040" s="10">
        <v>154.5</v>
      </c>
      <c r="F3040" s="10">
        <v>154.5</v>
      </c>
      <c r="G3040" s="10">
        <v>115.87</v>
      </c>
      <c r="H3040">
        <v>25</v>
      </c>
      <c r="I3040" s="10" t="str">
        <f>_xlfn.XLOOKUP(Q1_2025[[#This Row],[Artikelnr]],Artikel_prijzen[Artnr],Artikel_prijzen[Groep],"")</f>
        <v>Elektra</v>
      </c>
      <c r="J3040" s="10">
        <f>_xlfn.XLOOKUP(Q1_2025[[#This Row],[Artikelnr]],Artikel_prijzen[Artnr],Artikel_prijzen[Prijs 2025],"")</f>
        <v>106.8625</v>
      </c>
      <c r="K3040" s="10" t="str">
        <f>IF(Q1_2025[[#This Row],[Artikelprijs]]&lt;&gt;"",IF(Q1_2025[[#This Row],[Stuksprijs]]=Q1_2025[[#This Row],[Artikelprijs]],"Prijs gelijk","Prijs wijkt af"),"")</f>
        <v>Prijs wijkt af</v>
      </c>
      <c r="L3040" s="10"/>
      <c r="M3040" t="s">
        <v>3</v>
      </c>
      <c r="N3040" s="10">
        <f>IF(Q1_2025[[#This Row],[Prijstype]]="Artikelprijs",Q1_2025[[#This Row],[Artikelprijs]],Q1_2025[[#This Row],[Stuksprijs]])</f>
        <v>154.5</v>
      </c>
      <c r="O3040" s="10">
        <f>IF(Q1_2025[[#This Row],[Prijstype]]="Artikelprijs",Q1_2025[[#This Row],[Artikelprijs]] * Q1_2025[[#This Row],[Besteld]],Q1_2025[[#This Row],[Brutobedrag]])</f>
        <v>154.5</v>
      </c>
      <c r="P3040" s="10">
        <f>IF(Q1_2025[[#This Row],[Prijstype]] = "Artikelprijs",Q1_2025[[#This Row],[Brutobedrag 2]]*(100-Q1_2025[[#This Row],[Relatiekorting percentage]])/100,Q1_2025[[#This Row],[Bruto - Rel.korting]])</f>
        <v>115.87</v>
      </c>
    </row>
    <row r="3041" spans="1:16" x14ac:dyDescent="0.3">
      <c r="A3041" t="s">
        <v>429</v>
      </c>
      <c r="B3041">
        <v>5021001</v>
      </c>
      <c r="C3041" t="s">
        <v>276</v>
      </c>
      <c r="D3041">
        <v>1</v>
      </c>
      <c r="E3041" s="10">
        <v>154.5</v>
      </c>
      <c r="F3041" s="10">
        <v>154.5</v>
      </c>
      <c r="G3041" s="10">
        <v>115.87</v>
      </c>
      <c r="H3041">
        <v>25</v>
      </c>
      <c r="I3041" s="10" t="str">
        <f>_xlfn.XLOOKUP(Q1_2025[[#This Row],[Artikelnr]],Artikel_prijzen[Artnr],Artikel_prijzen[Groep],"")</f>
        <v>Elektra</v>
      </c>
      <c r="J3041" s="10">
        <f>_xlfn.XLOOKUP(Q1_2025[[#This Row],[Artikelnr]],Artikel_prijzen[Artnr],Artikel_prijzen[Prijs 2025],"")</f>
        <v>106.8625</v>
      </c>
      <c r="K3041" s="10" t="str">
        <f>IF(Q1_2025[[#This Row],[Artikelprijs]]&lt;&gt;"",IF(Q1_2025[[#This Row],[Stuksprijs]]=Q1_2025[[#This Row],[Artikelprijs]],"Prijs gelijk","Prijs wijkt af"),"")</f>
        <v>Prijs wijkt af</v>
      </c>
      <c r="L3041" s="10"/>
      <c r="M3041" t="s">
        <v>3</v>
      </c>
      <c r="N3041" s="10">
        <f>IF(Q1_2025[[#This Row],[Prijstype]]="Artikelprijs",Q1_2025[[#This Row],[Artikelprijs]],Q1_2025[[#This Row],[Stuksprijs]])</f>
        <v>154.5</v>
      </c>
      <c r="O3041" s="10">
        <f>IF(Q1_2025[[#This Row],[Prijstype]]="Artikelprijs",Q1_2025[[#This Row],[Artikelprijs]] * Q1_2025[[#This Row],[Besteld]],Q1_2025[[#This Row],[Brutobedrag]])</f>
        <v>154.5</v>
      </c>
      <c r="P3041" s="10">
        <f>IF(Q1_2025[[#This Row],[Prijstype]] = "Artikelprijs",Q1_2025[[#This Row],[Brutobedrag 2]]*(100-Q1_2025[[#This Row],[Relatiekorting percentage]])/100,Q1_2025[[#This Row],[Bruto - Rel.korting]])</f>
        <v>115.87</v>
      </c>
    </row>
    <row r="3042" spans="1:16" x14ac:dyDescent="0.3">
      <c r="A3042" t="s">
        <v>429</v>
      </c>
      <c r="B3042">
        <v>5021001</v>
      </c>
      <c r="C3042" t="s">
        <v>276</v>
      </c>
      <c r="D3042">
        <v>1</v>
      </c>
      <c r="E3042" s="10">
        <v>154.5</v>
      </c>
      <c r="F3042" s="10">
        <v>154.5</v>
      </c>
      <c r="G3042" s="10">
        <v>115.87</v>
      </c>
      <c r="H3042">
        <v>25</v>
      </c>
      <c r="I3042" s="10" t="str">
        <f>_xlfn.XLOOKUP(Q1_2025[[#This Row],[Artikelnr]],Artikel_prijzen[Artnr],Artikel_prijzen[Groep],"")</f>
        <v>Elektra</v>
      </c>
      <c r="J3042" s="10">
        <f>_xlfn.XLOOKUP(Q1_2025[[#This Row],[Artikelnr]],Artikel_prijzen[Artnr],Artikel_prijzen[Prijs 2025],"")</f>
        <v>106.8625</v>
      </c>
      <c r="K3042" s="10" t="str">
        <f>IF(Q1_2025[[#This Row],[Artikelprijs]]&lt;&gt;"",IF(Q1_2025[[#This Row],[Stuksprijs]]=Q1_2025[[#This Row],[Artikelprijs]],"Prijs gelijk","Prijs wijkt af"),"")</f>
        <v>Prijs wijkt af</v>
      </c>
      <c r="L3042" s="10"/>
      <c r="M3042" t="s">
        <v>3</v>
      </c>
      <c r="N3042" s="10">
        <f>IF(Q1_2025[[#This Row],[Prijstype]]="Artikelprijs",Q1_2025[[#This Row],[Artikelprijs]],Q1_2025[[#This Row],[Stuksprijs]])</f>
        <v>154.5</v>
      </c>
      <c r="O3042" s="10">
        <f>IF(Q1_2025[[#This Row],[Prijstype]]="Artikelprijs",Q1_2025[[#This Row],[Artikelprijs]] * Q1_2025[[#This Row],[Besteld]],Q1_2025[[#This Row],[Brutobedrag]])</f>
        <v>154.5</v>
      </c>
      <c r="P3042" s="10">
        <f>IF(Q1_2025[[#This Row],[Prijstype]] = "Artikelprijs",Q1_2025[[#This Row],[Brutobedrag 2]]*(100-Q1_2025[[#This Row],[Relatiekorting percentage]])/100,Q1_2025[[#This Row],[Bruto - Rel.korting]])</f>
        <v>115.87</v>
      </c>
    </row>
    <row r="3043" spans="1:16" x14ac:dyDescent="0.3">
      <c r="A3043" t="s">
        <v>429</v>
      </c>
      <c r="B3043">
        <v>5021001</v>
      </c>
      <c r="C3043" t="s">
        <v>276</v>
      </c>
      <c r="D3043">
        <v>1</v>
      </c>
      <c r="E3043" s="10">
        <v>154.5</v>
      </c>
      <c r="F3043" s="10">
        <v>154.5</v>
      </c>
      <c r="G3043" s="10">
        <v>115.87</v>
      </c>
      <c r="H3043">
        <v>25</v>
      </c>
      <c r="I3043" s="10" t="str">
        <f>_xlfn.XLOOKUP(Q1_2025[[#This Row],[Artikelnr]],Artikel_prijzen[Artnr],Artikel_prijzen[Groep],"")</f>
        <v>Elektra</v>
      </c>
      <c r="J3043" s="10">
        <f>_xlfn.XLOOKUP(Q1_2025[[#This Row],[Artikelnr]],Artikel_prijzen[Artnr],Artikel_prijzen[Prijs 2025],"")</f>
        <v>106.8625</v>
      </c>
      <c r="K3043" s="10" t="str">
        <f>IF(Q1_2025[[#This Row],[Artikelprijs]]&lt;&gt;"",IF(Q1_2025[[#This Row],[Stuksprijs]]=Q1_2025[[#This Row],[Artikelprijs]],"Prijs gelijk","Prijs wijkt af"),"")</f>
        <v>Prijs wijkt af</v>
      </c>
      <c r="L3043" s="10"/>
      <c r="M3043" t="s">
        <v>3</v>
      </c>
      <c r="N3043" s="10">
        <f>IF(Q1_2025[[#This Row],[Prijstype]]="Artikelprijs",Q1_2025[[#This Row],[Artikelprijs]],Q1_2025[[#This Row],[Stuksprijs]])</f>
        <v>154.5</v>
      </c>
      <c r="O3043" s="10">
        <f>IF(Q1_2025[[#This Row],[Prijstype]]="Artikelprijs",Q1_2025[[#This Row],[Artikelprijs]] * Q1_2025[[#This Row],[Besteld]],Q1_2025[[#This Row],[Brutobedrag]])</f>
        <v>154.5</v>
      </c>
      <c r="P3043" s="10">
        <f>IF(Q1_2025[[#This Row],[Prijstype]] = "Artikelprijs",Q1_2025[[#This Row],[Brutobedrag 2]]*(100-Q1_2025[[#This Row],[Relatiekorting percentage]])/100,Q1_2025[[#This Row],[Bruto - Rel.korting]])</f>
        <v>115.87</v>
      </c>
    </row>
    <row r="3044" spans="1:16" x14ac:dyDescent="0.3">
      <c r="A3044" t="s">
        <v>429</v>
      </c>
      <c r="B3044">
        <v>5021001</v>
      </c>
      <c r="C3044" t="s">
        <v>276</v>
      </c>
      <c r="D3044">
        <v>1</v>
      </c>
      <c r="E3044" s="10">
        <v>154.5</v>
      </c>
      <c r="F3044" s="10">
        <v>154.5</v>
      </c>
      <c r="G3044" s="10">
        <v>115.87</v>
      </c>
      <c r="H3044">
        <v>25</v>
      </c>
      <c r="I3044" s="10" t="str">
        <f>_xlfn.XLOOKUP(Q1_2025[[#This Row],[Artikelnr]],Artikel_prijzen[Artnr],Artikel_prijzen[Groep],"")</f>
        <v>Elektra</v>
      </c>
      <c r="J3044" s="10">
        <f>_xlfn.XLOOKUP(Q1_2025[[#This Row],[Artikelnr]],Artikel_prijzen[Artnr],Artikel_prijzen[Prijs 2025],"")</f>
        <v>106.8625</v>
      </c>
      <c r="K3044" s="10" t="str">
        <f>IF(Q1_2025[[#This Row],[Artikelprijs]]&lt;&gt;"",IF(Q1_2025[[#This Row],[Stuksprijs]]=Q1_2025[[#This Row],[Artikelprijs]],"Prijs gelijk","Prijs wijkt af"),"")</f>
        <v>Prijs wijkt af</v>
      </c>
      <c r="L3044" s="10"/>
      <c r="M3044" t="s">
        <v>3</v>
      </c>
      <c r="N3044" s="10">
        <f>IF(Q1_2025[[#This Row],[Prijstype]]="Artikelprijs",Q1_2025[[#This Row],[Artikelprijs]],Q1_2025[[#This Row],[Stuksprijs]])</f>
        <v>154.5</v>
      </c>
      <c r="O3044" s="10">
        <f>IF(Q1_2025[[#This Row],[Prijstype]]="Artikelprijs",Q1_2025[[#This Row],[Artikelprijs]] * Q1_2025[[#This Row],[Besteld]],Q1_2025[[#This Row],[Brutobedrag]])</f>
        <v>154.5</v>
      </c>
      <c r="P3044" s="10">
        <f>IF(Q1_2025[[#This Row],[Prijstype]] = "Artikelprijs",Q1_2025[[#This Row],[Brutobedrag 2]]*(100-Q1_2025[[#This Row],[Relatiekorting percentage]])/100,Q1_2025[[#This Row],[Bruto - Rel.korting]])</f>
        <v>115.87</v>
      </c>
    </row>
    <row r="3045" spans="1:16" x14ac:dyDescent="0.3">
      <c r="A3045" t="s">
        <v>429</v>
      </c>
      <c r="B3045">
        <v>5021001</v>
      </c>
      <c r="C3045" t="s">
        <v>276</v>
      </c>
      <c r="D3045">
        <v>1</v>
      </c>
      <c r="E3045" s="10">
        <v>154.5</v>
      </c>
      <c r="F3045" s="10">
        <v>154.5</v>
      </c>
      <c r="G3045" s="10">
        <v>115.87</v>
      </c>
      <c r="H3045">
        <v>25</v>
      </c>
      <c r="I3045" s="10" t="str">
        <f>_xlfn.XLOOKUP(Q1_2025[[#This Row],[Artikelnr]],Artikel_prijzen[Artnr],Artikel_prijzen[Groep],"")</f>
        <v>Elektra</v>
      </c>
      <c r="J3045" s="10">
        <f>_xlfn.XLOOKUP(Q1_2025[[#This Row],[Artikelnr]],Artikel_prijzen[Artnr],Artikel_prijzen[Prijs 2025],"")</f>
        <v>106.8625</v>
      </c>
      <c r="K3045" s="10" t="str">
        <f>IF(Q1_2025[[#This Row],[Artikelprijs]]&lt;&gt;"",IF(Q1_2025[[#This Row],[Stuksprijs]]=Q1_2025[[#This Row],[Artikelprijs]],"Prijs gelijk","Prijs wijkt af"),"")</f>
        <v>Prijs wijkt af</v>
      </c>
      <c r="L3045" s="10"/>
      <c r="M3045" t="s">
        <v>3</v>
      </c>
      <c r="N3045" s="10">
        <f>IF(Q1_2025[[#This Row],[Prijstype]]="Artikelprijs",Q1_2025[[#This Row],[Artikelprijs]],Q1_2025[[#This Row],[Stuksprijs]])</f>
        <v>154.5</v>
      </c>
      <c r="O3045" s="10">
        <f>IF(Q1_2025[[#This Row],[Prijstype]]="Artikelprijs",Q1_2025[[#This Row],[Artikelprijs]] * Q1_2025[[#This Row],[Besteld]],Q1_2025[[#This Row],[Brutobedrag]])</f>
        <v>154.5</v>
      </c>
      <c r="P3045" s="10">
        <f>IF(Q1_2025[[#This Row],[Prijstype]] = "Artikelprijs",Q1_2025[[#This Row],[Brutobedrag 2]]*(100-Q1_2025[[#This Row],[Relatiekorting percentage]])/100,Q1_2025[[#This Row],[Bruto - Rel.korting]])</f>
        <v>115.87</v>
      </c>
    </row>
    <row r="3046" spans="1:16" x14ac:dyDescent="0.3">
      <c r="A3046" t="s">
        <v>429</v>
      </c>
      <c r="B3046">
        <v>5021001</v>
      </c>
      <c r="C3046" t="s">
        <v>276</v>
      </c>
      <c r="D3046">
        <v>1</v>
      </c>
      <c r="E3046" s="10">
        <v>154.5</v>
      </c>
      <c r="F3046" s="10">
        <v>154.5</v>
      </c>
      <c r="G3046" s="10">
        <v>115.87</v>
      </c>
      <c r="H3046">
        <v>25</v>
      </c>
      <c r="I3046" s="10" t="str">
        <f>_xlfn.XLOOKUP(Q1_2025[[#This Row],[Artikelnr]],Artikel_prijzen[Artnr],Artikel_prijzen[Groep],"")</f>
        <v>Elektra</v>
      </c>
      <c r="J3046" s="10">
        <f>_xlfn.XLOOKUP(Q1_2025[[#This Row],[Artikelnr]],Artikel_prijzen[Artnr],Artikel_prijzen[Prijs 2025],"")</f>
        <v>106.8625</v>
      </c>
      <c r="K3046" s="10" t="str">
        <f>IF(Q1_2025[[#This Row],[Artikelprijs]]&lt;&gt;"",IF(Q1_2025[[#This Row],[Stuksprijs]]=Q1_2025[[#This Row],[Artikelprijs]],"Prijs gelijk","Prijs wijkt af"),"")</f>
        <v>Prijs wijkt af</v>
      </c>
      <c r="L3046" s="10"/>
      <c r="M3046" t="s">
        <v>3</v>
      </c>
      <c r="N3046" s="10">
        <f>IF(Q1_2025[[#This Row],[Prijstype]]="Artikelprijs",Q1_2025[[#This Row],[Artikelprijs]],Q1_2025[[#This Row],[Stuksprijs]])</f>
        <v>154.5</v>
      </c>
      <c r="O3046" s="10">
        <f>IF(Q1_2025[[#This Row],[Prijstype]]="Artikelprijs",Q1_2025[[#This Row],[Artikelprijs]] * Q1_2025[[#This Row],[Besteld]],Q1_2025[[#This Row],[Brutobedrag]])</f>
        <v>154.5</v>
      </c>
      <c r="P3046" s="10">
        <f>IF(Q1_2025[[#This Row],[Prijstype]] = "Artikelprijs",Q1_2025[[#This Row],[Brutobedrag 2]]*(100-Q1_2025[[#This Row],[Relatiekorting percentage]])/100,Q1_2025[[#This Row],[Bruto - Rel.korting]])</f>
        <v>115.87</v>
      </c>
    </row>
    <row r="3047" spans="1:16" x14ac:dyDescent="0.3">
      <c r="A3047" t="s">
        <v>429</v>
      </c>
      <c r="B3047">
        <v>5021001</v>
      </c>
      <c r="C3047" t="s">
        <v>276</v>
      </c>
      <c r="D3047">
        <v>1</v>
      </c>
      <c r="E3047" s="10">
        <v>154.5</v>
      </c>
      <c r="F3047" s="10">
        <v>154.5</v>
      </c>
      <c r="G3047" s="10">
        <v>115.87</v>
      </c>
      <c r="H3047">
        <v>25</v>
      </c>
      <c r="I3047" s="10" t="str">
        <f>_xlfn.XLOOKUP(Q1_2025[[#This Row],[Artikelnr]],Artikel_prijzen[Artnr],Artikel_prijzen[Groep],"")</f>
        <v>Elektra</v>
      </c>
      <c r="J3047" s="10">
        <f>_xlfn.XLOOKUP(Q1_2025[[#This Row],[Artikelnr]],Artikel_prijzen[Artnr],Artikel_prijzen[Prijs 2025],"")</f>
        <v>106.8625</v>
      </c>
      <c r="K3047" s="10" t="str">
        <f>IF(Q1_2025[[#This Row],[Artikelprijs]]&lt;&gt;"",IF(Q1_2025[[#This Row],[Stuksprijs]]=Q1_2025[[#This Row],[Artikelprijs]],"Prijs gelijk","Prijs wijkt af"),"")</f>
        <v>Prijs wijkt af</v>
      </c>
      <c r="L3047" s="10"/>
      <c r="M3047" t="s">
        <v>3</v>
      </c>
      <c r="N3047" s="10">
        <f>IF(Q1_2025[[#This Row],[Prijstype]]="Artikelprijs",Q1_2025[[#This Row],[Artikelprijs]],Q1_2025[[#This Row],[Stuksprijs]])</f>
        <v>154.5</v>
      </c>
      <c r="O3047" s="10">
        <f>IF(Q1_2025[[#This Row],[Prijstype]]="Artikelprijs",Q1_2025[[#This Row],[Artikelprijs]] * Q1_2025[[#This Row],[Besteld]],Q1_2025[[#This Row],[Brutobedrag]])</f>
        <v>154.5</v>
      </c>
      <c r="P3047" s="10">
        <f>IF(Q1_2025[[#This Row],[Prijstype]] = "Artikelprijs",Q1_2025[[#This Row],[Brutobedrag 2]]*(100-Q1_2025[[#This Row],[Relatiekorting percentage]])/100,Q1_2025[[#This Row],[Bruto - Rel.korting]])</f>
        <v>115.87</v>
      </c>
    </row>
    <row r="3048" spans="1:16" x14ac:dyDescent="0.3">
      <c r="A3048" t="s">
        <v>429</v>
      </c>
      <c r="B3048">
        <v>5021001</v>
      </c>
      <c r="C3048" t="s">
        <v>276</v>
      </c>
      <c r="D3048">
        <v>1</v>
      </c>
      <c r="E3048" s="10">
        <v>154.5</v>
      </c>
      <c r="F3048" s="10">
        <v>154.5</v>
      </c>
      <c r="G3048" s="10">
        <v>115.87</v>
      </c>
      <c r="H3048">
        <v>25</v>
      </c>
      <c r="I3048" s="10" t="str">
        <f>_xlfn.XLOOKUP(Q1_2025[[#This Row],[Artikelnr]],Artikel_prijzen[Artnr],Artikel_prijzen[Groep],"")</f>
        <v>Elektra</v>
      </c>
      <c r="J3048" s="10">
        <f>_xlfn.XLOOKUP(Q1_2025[[#This Row],[Artikelnr]],Artikel_prijzen[Artnr],Artikel_prijzen[Prijs 2025],"")</f>
        <v>106.8625</v>
      </c>
      <c r="K3048" s="10" t="str">
        <f>IF(Q1_2025[[#This Row],[Artikelprijs]]&lt;&gt;"",IF(Q1_2025[[#This Row],[Stuksprijs]]=Q1_2025[[#This Row],[Artikelprijs]],"Prijs gelijk","Prijs wijkt af"),"")</f>
        <v>Prijs wijkt af</v>
      </c>
      <c r="L3048" s="10"/>
      <c r="M3048" t="s">
        <v>3</v>
      </c>
      <c r="N3048" s="10">
        <f>IF(Q1_2025[[#This Row],[Prijstype]]="Artikelprijs",Q1_2025[[#This Row],[Artikelprijs]],Q1_2025[[#This Row],[Stuksprijs]])</f>
        <v>154.5</v>
      </c>
      <c r="O3048" s="10">
        <f>IF(Q1_2025[[#This Row],[Prijstype]]="Artikelprijs",Q1_2025[[#This Row],[Artikelprijs]] * Q1_2025[[#This Row],[Besteld]],Q1_2025[[#This Row],[Brutobedrag]])</f>
        <v>154.5</v>
      </c>
      <c r="P3048" s="10">
        <f>IF(Q1_2025[[#This Row],[Prijstype]] = "Artikelprijs",Q1_2025[[#This Row],[Brutobedrag 2]]*(100-Q1_2025[[#This Row],[Relatiekorting percentage]])/100,Q1_2025[[#This Row],[Bruto - Rel.korting]])</f>
        <v>115.87</v>
      </c>
    </row>
    <row r="3049" spans="1:16" x14ac:dyDescent="0.3">
      <c r="A3049" t="s">
        <v>429</v>
      </c>
      <c r="B3049">
        <v>5021001</v>
      </c>
      <c r="C3049" t="s">
        <v>276</v>
      </c>
      <c r="D3049">
        <v>1</v>
      </c>
      <c r="E3049" s="10">
        <v>154.5</v>
      </c>
      <c r="F3049" s="10">
        <v>154.5</v>
      </c>
      <c r="G3049" s="10">
        <v>115.87</v>
      </c>
      <c r="H3049">
        <v>25</v>
      </c>
      <c r="I3049" s="10" t="str">
        <f>_xlfn.XLOOKUP(Q1_2025[[#This Row],[Artikelnr]],Artikel_prijzen[Artnr],Artikel_prijzen[Groep],"")</f>
        <v>Elektra</v>
      </c>
      <c r="J3049" s="10">
        <f>_xlfn.XLOOKUP(Q1_2025[[#This Row],[Artikelnr]],Artikel_prijzen[Artnr],Artikel_prijzen[Prijs 2025],"")</f>
        <v>106.8625</v>
      </c>
      <c r="K3049" s="10" t="str">
        <f>IF(Q1_2025[[#This Row],[Artikelprijs]]&lt;&gt;"",IF(Q1_2025[[#This Row],[Stuksprijs]]=Q1_2025[[#This Row],[Artikelprijs]],"Prijs gelijk","Prijs wijkt af"),"")</f>
        <v>Prijs wijkt af</v>
      </c>
      <c r="L3049" s="10"/>
      <c r="M3049" t="s">
        <v>3</v>
      </c>
      <c r="N3049" s="10">
        <f>IF(Q1_2025[[#This Row],[Prijstype]]="Artikelprijs",Q1_2025[[#This Row],[Artikelprijs]],Q1_2025[[#This Row],[Stuksprijs]])</f>
        <v>154.5</v>
      </c>
      <c r="O3049" s="10">
        <f>IF(Q1_2025[[#This Row],[Prijstype]]="Artikelprijs",Q1_2025[[#This Row],[Artikelprijs]] * Q1_2025[[#This Row],[Besteld]],Q1_2025[[#This Row],[Brutobedrag]])</f>
        <v>154.5</v>
      </c>
      <c r="P3049" s="10">
        <f>IF(Q1_2025[[#This Row],[Prijstype]] = "Artikelprijs",Q1_2025[[#This Row],[Brutobedrag 2]]*(100-Q1_2025[[#This Row],[Relatiekorting percentage]])/100,Q1_2025[[#This Row],[Bruto - Rel.korting]])</f>
        <v>115.87</v>
      </c>
    </row>
    <row r="3050" spans="1:16" x14ac:dyDescent="0.3">
      <c r="A3050" t="s">
        <v>429</v>
      </c>
      <c r="B3050">
        <v>5022017</v>
      </c>
      <c r="C3050" t="s">
        <v>430</v>
      </c>
      <c r="D3050">
        <v>1</v>
      </c>
      <c r="E3050" s="10">
        <v>632.59</v>
      </c>
      <c r="F3050" s="10">
        <v>632.59</v>
      </c>
      <c r="G3050" s="10">
        <v>474.44</v>
      </c>
      <c r="H3050">
        <v>25</v>
      </c>
      <c r="I3050" s="10" t="str">
        <f>_xlfn.XLOOKUP(Q1_2025[[#This Row],[Artikelnr]],Artikel_prijzen[Artnr],Artikel_prijzen[Groep],"")</f>
        <v>Elektra</v>
      </c>
      <c r="J3050" s="10">
        <f>_xlfn.XLOOKUP(Q1_2025[[#This Row],[Artikelnr]],Artikel_prijzen[Artnr],Artikel_prijzen[Prijs 2025],"")</f>
        <v>458.35</v>
      </c>
      <c r="K3050" s="10" t="str">
        <f>IF(Q1_2025[[#This Row],[Artikelprijs]]&lt;&gt;"",IF(Q1_2025[[#This Row],[Stuksprijs]]=Q1_2025[[#This Row],[Artikelprijs]],"Prijs gelijk","Prijs wijkt af"),"")</f>
        <v>Prijs wijkt af</v>
      </c>
      <c r="L3050" s="10"/>
      <c r="M3050" t="s">
        <v>3</v>
      </c>
      <c r="N3050" s="10">
        <f>IF(Q1_2025[[#This Row],[Prijstype]]="Artikelprijs",Q1_2025[[#This Row],[Artikelprijs]],Q1_2025[[#This Row],[Stuksprijs]])</f>
        <v>632.59</v>
      </c>
      <c r="O3050" s="10">
        <f>IF(Q1_2025[[#This Row],[Prijstype]]="Artikelprijs",Q1_2025[[#This Row],[Artikelprijs]] * Q1_2025[[#This Row],[Besteld]],Q1_2025[[#This Row],[Brutobedrag]])</f>
        <v>632.59</v>
      </c>
      <c r="P3050" s="10">
        <f>IF(Q1_2025[[#This Row],[Prijstype]] = "Artikelprijs",Q1_2025[[#This Row],[Brutobedrag 2]]*(100-Q1_2025[[#This Row],[Relatiekorting percentage]])/100,Q1_2025[[#This Row],[Bruto - Rel.korting]])</f>
        <v>474.44</v>
      </c>
    </row>
    <row r="3051" spans="1:16" x14ac:dyDescent="0.3">
      <c r="A3051" t="s">
        <v>429</v>
      </c>
      <c r="B3051">
        <v>5022058</v>
      </c>
      <c r="C3051" t="s">
        <v>431</v>
      </c>
      <c r="D3051">
        <v>1</v>
      </c>
      <c r="E3051" s="10">
        <v>530.45000000000005</v>
      </c>
      <c r="F3051" s="10">
        <v>530.45000000000005</v>
      </c>
      <c r="G3051" s="10">
        <v>397.84</v>
      </c>
      <c r="H3051">
        <v>25</v>
      </c>
      <c r="I3051" s="10" t="str">
        <f>_xlfn.XLOOKUP(Q1_2025[[#This Row],[Artikelnr]],Artikel_prijzen[Artnr],Artikel_prijzen[Groep],"")</f>
        <v/>
      </c>
      <c r="J3051" s="10" t="str">
        <f>_xlfn.XLOOKUP(Q1_2025[[#This Row],[Artikelnr]],Artikel_prijzen[Artnr],Artikel_prijzen[Prijs 2025],"")</f>
        <v/>
      </c>
      <c r="K3051" s="10" t="str">
        <f>IF(Q1_2025[[#This Row],[Artikelprijs]]&lt;&gt;"",IF(Q1_2025[[#This Row],[Stuksprijs]]=Q1_2025[[#This Row],[Artikelprijs]],"Prijs gelijk","Prijs wijkt af"),"")</f>
        <v/>
      </c>
      <c r="L3051" s="10"/>
      <c r="N3051" s="10">
        <f>IF(Q1_2025[[#This Row],[Prijstype]]="Artikelprijs",Q1_2025[[#This Row],[Artikelprijs]],Q1_2025[[#This Row],[Stuksprijs]])</f>
        <v>530.45000000000005</v>
      </c>
      <c r="O3051" s="10">
        <f>IF(Q1_2025[[#This Row],[Prijstype]]="Artikelprijs",Q1_2025[[#This Row],[Artikelprijs]] * Q1_2025[[#This Row],[Besteld]],Q1_2025[[#This Row],[Brutobedrag]])</f>
        <v>530.45000000000005</v>
      </c>
      <c r="P3051" s="10">
        <f>IF(Q1_2025[[#This Row],[Prijstype]] = "Artikelprijs",Q1_2025[[#This Row],[Brutobedrag 2]]*(100-Q1_2025[[#This Row],[Relatiekorting percentage]])/100,Q1_2025[[#This Row],[Bruto - Rel.korting]])</f>
        <v>397.84</v>
      </c>
    </row>
    <row r="3052" spans="1:16" x14ac:dyDescent="0.3">
      <c r="A3052" t="s">
        <v>429</v>
      </c>
      <c r="B3052">
        <v>3002036</v>
      </c>
      <c r="C3052" t="s">
        <v>432</v>
      </c>
      <c r="D3052">
        <v>1</v>
      </c>
      <c r="E3052" s="10">
        <v>98.12</v>
      </c>
      <c r="F3052" s="10">
        <v>98.12</v>
      </c>
      <c r="G3052" s="10">
        <v>73.59</v>
      </c>
      <c r="H3052">
        <v>25</v>
      </c>
      <c r="I3052" s="10" t="str">
        <f>_xlfn.XLOOKUP(Q1_2025[[#This Row],[Artikelnr]],Artikel_prijzen[Artnr],Artikel_prijzen[Groep],"")</f>
        <v/>
      </c>
      <c r="J3052" s="10" t="str">
        <f>_xlfn.XLOOKUP(Q1_2025[[#This Row],[Artikelnr]],Artikel_prijzen[Artnr],Artikel_prijzen[Prijs 2025],"")</f>
        <v/>
      </c>
      <c r="K3052" s="10" t="str">
        <f>IF(Q1_2025[[#This Row],[Artikelprijs]]&lt;&gt;"",IF(Q1_2025[[#This Row],[Stuksprijs]]=Q1_2025[[#This Row],[Artikelprijs]],"Prijs gelijk","Prijs wijkt af"),"")</f>
        <v/>
      </c>
      <c r="L3052" s="10"/>
      <c r="N3052" s="10">
        <f>IF(Q1_2025[[#This Row],[Prijstype]]="Artikelprijs",Q1_2025[[#This Row],[Artikelprijs]],Q1_2025[[#This Row],[Stuksprijs]])</f>
        <v>98.12</v>
      </c>
      <c r="O3052" s="10">
        <f>IF(Q1_2025[[#This Row],[Prijstype]]="Artikelprijs",Q1_2025[[#This Row],[Artikelprijs]] * Q1_2025[[#This Row],[Besteld]],Q1_2025[[#This Row],[Brutobedrag]])</f>
        <v>98.12</v>
      </c>
      <c r="P3052" s="10">
        <f>IF(Q1_2025[[#This Row],[Prijstype]] = "Artikelprijs",Q1_2025[[#This Row],[Brutobedrag 2]]*(100-Q1_2025[[#This Row],[Relatiekorting percentage]])/100,Q1_2025[[#This Row],[Bruto - Rel.korting]])</f>
        <v>73.59</v>
      </c>
    </row>
    <row r="3053" spans="1:16" x14ac:dyDescent="0.3">
      <c r="A3053" t="s">
        <v>429</v>
      </c>
      <c r="B3053">
        <v>5021007</v>
      </c>
      <c r="C3053" t="s">
        <v>49</v>
      </c>
      <c r="D3053">
        <v>1</v>
      </c>
      <c r="E3053" s="10">
        <v>339.9</v>
      </c>
      <c r="F3053" s="10">
        <v>339.9</v>
      </c>
      <c r="G3053" s="10">
        <v>254.92</v>
      </c>
      <c r="H3053">
        <v>25</v>
      </c>
      <c r="I3053" s="10" t="str">
        <f>_xlfn.XLOOKUP(Q1_2025[[#This Row],[Artikelnr]],Artikel_prijzen[Artnr],Artikel_prijzen[Groep],"")</f>
        <v>Elektra</v>
      </c>
      <c r="J3053" s="10">
        <f>_xlfn.XLOOKUP(Q1_2025[[#This Row],[Artikelnr]],Artikel_prijzen[Artnr],Artikel_prijzen[Prijs 2025],"")</f>
        <v>339.9</v>
      </c>
      <c r="K3053" s="10" t="str">
        <f>IF(Q1_2025[[#This Row],[Artikelprijs]]&lt;&gt;"",IF(Q1_2025[[#This Row],[Stuksprijs]]=Q1_2025[[#This Row],[Artikelprijs]],"Prijs gelijk","Prijs wijkt af"),"")</f>
        <v>Prijs gelijk</v>
      </c>
      <c r="L3053" s="10"/>
      <c r="M3053" t="s">
        <v>3</v>
      </c>
      <c r="N3053" s="10">
        <f>IF(Q1_2025[[#This Row],[Prijstype]]="Artikelprijs",Q1_2025[[#This Row],[Artikelprijs]],Q1_2025[[#This Row],[Stuksprijs]])</f>
        <v>339.9</v>
      </c>
      <c r="O3053" s="10">
        <f>IF(Q1_2025[[#This Row],[Prijstype]]="Artikelprijs",Q1_2025[[#This Row],[Artikelprijs]] * Q1_2025[[#This Row],[Besteld]],Q1_2025[[#This Row],[Brutobedrag]])</f>
        <v>339.9</v>
      </c>
      <c r="P3053" s="10">
        <f>IF(Q1_2025[[#This Row],[Prijstype]] = "Artikelprijs",Q1_2025[[#This Row],[Brutobedrag 2]]*(100-Q1_2025[[#This Row],[Relatiekorting percentage]])/100,Q1_2025[[#This Row],[Bruto - Rel.korting]])</f>
        <v>254.92</v>
      </c>
    </row>
    <row r="3054" spans="1:16" x14ac:dyDescent="0.3">
      <c r="A3054" t="s">
        <v>429</v>
      </c>
      <c r="B3054">
        <v>3002036</v>
      </c>
      <c r="C3054" t="s">
        <v>432</v>
      </c>
      <c r="D3054">
        <v>1</v>
      </c>
      <c r="E3054" s="10">
        <v>98.12</v>
      </c>
      <c r="F3054" s="10">
        <v>98.12</v>
      </c>
      <c r="G3054" s="10">
        <v>73.59</v>
      </c>
      <c r="H3054">
        <v>25</v>
      </c>
      <c r="I3054" s="10" t="str">
        <f>_xlfn.XLOOKUP(Q1_2025[[#This Row],[Artikelnr]],Artikel_prijzen[Artnr],Artikel_prijzen[Groep],"")</f>
        <v/>
      </c>
      <c r="J3054" s="10" t="str">
        <f>_xlfn.XLOOKUP(Q1_2025[[#This Row],[Artikelnr]],Artikel_prijzen[Artnr],Artikel_prijzen[Prijs 2025],"")</f>
        <v/>
      </c>
      <c r="K3054" s="10" t="str">
        <f>IF(Q1_2025[[#This Row],[Artikelprijs]]&lt;&gt;"",IF(Q1_2025[[#This Row],[Stuksprijs]]=Q1_2025[[#This Row],[Artikelprijs]],"Prijs gelijk","Prijs wijkt af"),"")</f>
        <v/>
      </c>
      <c r="L3054" s="10"/>
      <c r="N3054" s="10">
        <f>IF(Q1_2025[[#This Row],[Prijstype]]="Artikelprijs",Q1_2025[[#This Row],[Artikelprijs]],Q1_2025[[#This Row],[Stuksprijs]])</f>
        <v>98.12</v>
      </c>
      <c r="O3054" s="10">
        <f>IF(Q1_2025[[#This Row],[Prijstype]]="Artikelprijs",Q1_2025[[#This Row],[Artikelprijs]] * Q1_2025[[#This Row],[Besteld]],Q1_2025[[#This Row],[Brutobedrag]])</f>
        <v>98.12</v>
      </c>
      <c r="P3054" s="10">
        <f>IF(Q1_2025[[#This Row],[Prijstype]] = "Artikelprijs",Q1_2025[[#This Row],[Brutobedrag 2]]*(100-Q1_2025[[#This Row],[Relatiekorting percentage]])/100,Q1_2025[[#This Row],[Bruto - Rel.korting]])</f>
        <v>73.59</v>
      </c>
    </row>
    <row r="3055" spans="1:16" x14ac:dyDescent="0.3">
      <c r="A3055" t="s">
        <v>429</v>
      </c>
      <c r="B3055">
        <v>5021001</v>
      </c>
      <c r="C3055" t="s">
        <v>276</v>
      </c>
      <c r="D3055">
        <v>2</v>
      </c>
      <c r="E3055" s="10">
        <v>154.5</v>
      </c>
      <c r="F3055" s="10">
        <v>309</v>
      </c>
      <c r="G3055" s="10">
        <v>231.75</v>
      </c>
      <c r="H3055">
        <v>25</v>
      </c>
      <c r="I3055" s="10" t="str">
        <f>_xlfn.XLOOKUP(Q1_2025[[#This Row],[Artikelnr]],Artikel_prijzen[Artnr],Artikel_prijzen[Groep],"")</f>
        <v>Elektra</v>
      </c>
      <c r="J3055" s="10">
        <f>_xlfn.XLOOKUP(Q1_2025[[#This Row],[Artikelnr]],Artikel_prijzen[Artnr],Artikel_prijzen[Prijs 2025],"")</f>
        <v>106.8625</v>
      </c>
      <c r="K3055" s="10" t="str">
        <f>IF(Q1_2025[[#This Row],[Artikelprijs]]&lt;&gt;"",IF(Q1_2025[[#This Row],[Stuksprijs]]=Q1_2025[[#This Row],[Artikelprijs]],"Prijs gelijk","Prijs wijkt af"),"")</f>
        <v>Prijs wijkt af</v>
      </c>
      <c r="L3055" s="10"/>
      <c r="M3055" t="s">
        <v>3</v>
      </c>
      <c r="N3055" s="10">
        <f>IF(Q1_2025[[#This Row],[Prijstype]]="Artikelprijs",Q1_2025[[#This Row],[Artikelprijs]],Q1_2025[[#This Row],[Stuksprijs]])</f>
        <v>154.5</v>
      </c>
      <c r="O3055" s="10">
        <f>IF(Q1_2025[[#This Row],[Prijstype]]="Artikelprijs",Q1_2025[[#This Row],[Artikelprijs]] * Q1_2025[[#This Row],[Besteld]],Q1_2025[[#This Row],[Brutobedrag]])</f>
        <v>309</v>
      </c>
      <c r="P3055" s="10">
        <f>IF(Q1_2025[[#This Row],[Prijstype]] = "Artikelprijs",Q1_2025[[#This Row],[Brutobedrag 2]]*(100-Q1_2025[[#This Row],[Relatiekorting percentage]])/100,Q1_2025[[#This Row],[Bruto - Rel.korting]])</f>
        <v>231.75</v>
      </c>
    </row>
    <row r="3056" spans="1:16" x14ac:dyDescent="0.3">
      <c r="A3056" t="s">
        <v>429</v>
      </c>
      <c r="B3056">
        <v>5021001</v>
      </c>
      <c r="C3056" t="s">
        <v>276</v>
      </c>
      <c r="D3056">
        <v>1</v>
      </c>
      <c r="E3056" s="10">
        <v>154.5</v>
      </c>
      <c r="F3056" s="10">
        <v>154.5</v>
      </c>
      <c r="G3056" s="10">
        <v>115.87</v>
      </c>
      <c r="H3056">
        <v>25</v>
      </c>
      <c r="I3056" s="10" t="str">
        <f>_xlfn.XLOOKUP(Q1_2025[[#This Row],[Artikelnr]],Artikel_prijzen[Artnr],Artikel_prijzen[Groep],"")</f>
        <v>Elektra</v>
      </c>
      <c r="J3056" s="10">
        <f>_xlfn.XLOOKUP(Q1_2025[[#This Row],[Artikelnr]],Artikel_prijzen[Artnr],Artikel_prijzen[Prijs 2025],"")</f>
        <v>106.8625</v>
      </c>
      <c r="K3056" s="10" t="str">
        <f>IF(Q1_2025[[#This Row],[Artikelprijs]]&lt;&gt;"",IF(Q1_2025[[#This Row],[Stuksprijs]]=Q1_2025[[#This Row],[Artikelprijs]],"Prijs gelijk","Prijs wijkt af"),"")</f>
        <v>Prijs wijkt af</v>
      </c>
      <c r="L3056" s="10"/>
      <c r="M3056" t="s">
        <v>3</v>
      </c>
      <c r="N3056" s="10">
        <f>IF(Q1_2025[[#This Row],[Prijstype]]="Artikelprijs",Q1_2025[[#This Row],[Artikelprijs]],Q1_2025[[#This Row],[Stuksprijs]])</f>
        <v>154.5</v>
      </c>
      <c r="O3056" s="10">
        <f>IF(Q1_2025[[#This Row],[Prijstype]]="Artikelprijs",Q1_2025[[#This Row],[Artikelprijs]] * Q1_2025[[#This Row],[Besteld]],Q1_2025[[#This Row],[Brutobedrag]])</f>
        <v>154.5</v>
      </c>
      <c r="P3056" s="10">
        <f>IF(Q1_2025[[#This Row],[Prijstype]] = "Artikelprijs",Q1_2025[[#This Row],[Brutobedrag 2]]*(100-Q1_2025[[#This Row],[Relatiekorting percentage]])/100,Q1_2025[[#This Row],[Bruto - Rel.korting]])</f>
        <v>115.87</v>
      </c>
    </row>
    <row r="3057" spans="1:16" x14ac:dyDescent="0.3">
      <c r="A3057" t="s">
        <v>429</v>
      </c>
      <c r="B3057">
        <v>5021001</v>
      </c>
      <c r="C3057" t="s">
        <v>276</v>
      </c>
      <c r="D3057">
        <v>1</v>
      </c>
      <c r="E3057" s="10">
        <v>154.5</v>
      </c>
      <c r="F3057" s="10">
        <v>154.5</v>
      </c>
      <c r="G3057" s="10">
        <v>115.87</v>
      </c>
      <c r="H3057">
        <v>25</v>
      </c>
      <c r="I3057" s="10" t="str">
        <f>_xlfn.XLOOKUP(Q1_2025[[#This Row],[Artikelnr]],Artikel_prijzen[Artnr],Artikel_prijzen[Groep],"")</f>
        <v>Elektra</v>
      </c>
      <c r="J3057" s="10">
        <f>_xlfn.XLOOKUP(Q1_2025[[#This Row],[Artikelnr]],Artikel_prijzen[Artnr],Artikel_prijzen[Prijs 2025],"")</f>
        <v>106.8625</v>
      </c>
      <c r="K3057" s="10" t="str">
        <f>IF(Q1_2025[[#This Row],[Artikelprijs]]&lt;&gt;"",IF(Q1_2025[[#This Row],[Stuksprijs]]=Q1_2025[[#This Row],[Artikelprijs]],"Prijs gelijk","Prijs wijkt af"),"")</f>
        <v>Prijs wijkt af</v>
      </c>
      <c r="L3057" s="10"/>
      <c r="M3057" t="s">
        <v>3</v>
      </c>
      <c r="N3057" s="10">
        <f>IF(Q1_2025[[#This Row],[Prijstype]]="Artikelprijs",Q1_2025[[#This Row],[Artikelprijs]],Q1_2025[[#This Row],[Stuksprijs]])</f>
        <v>154.5</v>
      </c>
      <c r="O3057" s="10">
        <f>IF(Q1_2025[[#This Row],[Prijstype]]="Artikelprijs",Q1_2025[[#This Row],[Artikelprijs]] * Q1_2025[[#This Row],[Besteld]],Q1_2025[[#This Row],[Brutobedrag]])</f>
        <v>154.5</v>
      </c>
      <c r="P3057" s="10">
        <f>IF(Q1_2025[[#This Row],[Prijstype]] = "Artikelprijs",Q1_2025[[#This Row],[Brutobedrag 2]]*(100-Q1_2025[[#This Row],[Relatiekorting percentage]])/100,Q1_2025[[#This Row],[Bruto - Rel.korting]])</f>
        <v>115.87</v>
      </c>
    </row>
    <row r="3058" spans="1:16" x14ac:dyDescent="0.3">
      <c r="A3058" t="s">
        <v>429</v>
      </c>
      <c r="B3058">
        <v>5021001</v>
      </c>
      <c r="C3058" t="s">
        <v>276</v>
      </c>
      <c r="D3058">
        <v>1</v>
      </c>
      <c r="E3058" s="10">
        <v>154.5</v>
      </c>
      <c r="F3058" s="10">
        <v>154.5</v>
      </c>
      <c r="G3058" s="10">
        <v>115.87</v>
      </c>
      <c r="H3058">
        <v>25</v>
      </c>
      <c r="I3058" s="10" t="str">
        <f>_xlfn.XLOOKUP(Q1_2025[[#This Row],[Artikelnr]],Artikel_prijzen[Artnr],Artikel_prijzen[Groep],"")</f>
        <v>Elektra</v>
      </c>
      <c r="J3058" s="10">
        <f>_xlfn.XLOOKUP(Q1_2025[[#This Row],[Artikelnr]],Artikel_prijzen[Artnr],Artikel_prijzen[Prijs 2025],"")</f>
        <v>106.8625</v>
      </c>
      <c r="K3058" s="10" t="str">
        <f>IF(Q1_2025[[#This Row],[Artikelprijs]]&lt;&gt;"",IF(Q1_2025[[#This Row],[Stuksprijs]]=Q1_2025[[#This Row],[Artikelprijs]],"Prijs gelijk","Prijs wijkt af"),"")</f>
        <v>Prijs wijkt af</v>
      </c>
      <c r="L3058" s="10"/>
      <c r="M3058" t="s">
        <v>3</v>
      </c>
      <c r="N3058" s="10">
        <f>IF(Q1_2025[[#This Row],[Prijstype]]="Artikelprijs",Q1_2025[[#This Row],[Artikelprijs]],Q1_2025[[#This Row],[Stuksprijs]])</f>
        <v>154.5</v>
      </c>
      <c r="O3058" s="10">
        <f>IF(Q1_2025[[#This Row],[Prijstype]]="Artikelprijs",Q1_2025[[#This Row],[Artikelprijs]] * Q1_2025[[#This Row],[Besteld]],Q1_2025[[#This Row],[Brutobedrag]])</f>
        <v>154.5</v>
      </c>
      <c r="P3058" s="10">
        <f>IF(Q1_2025[[#This Row],[Prijstype]] = "Artikelprijs",Q1_2025[[#This Row],[Brutobedrag 2]]*(100-Q1_2025[[#This Row],[Relatiekorting percentage]])/100,Q1_2025[[#This Row],[Bruto - Rel.korting]])</f>
        <v>115.87</v>
      </c>
    </row>
    <row r="3059" spans="1:16" x14ac:dyDescent="0.3">
      <c r="A3059" t="s">
        <v>429</v>
      </c>
      <c r="B3059">
        <v>5021001</v>
      </c>
      <c r="C3059" t="s">
        <v>276</v>
      </c>
      <c r="D3059">
        <v>1</v>
      </c>
      <c r="E3059" s="10">
        <v>154.5</v>
      </c>
      <c r="F3059" s="10">
        <v>154.5</v>
      </c>
      <c r="G3059" s="10">
        <v>115.87</v>
      </c>
      <c r="H3059">
        <v>25</v>
      </c>
      <c r="I3059" s="10" t="str">
        <f>_xlfn.XLOOKUP(Q1_2025[[#This Row],[Artikelnr]],Artikel_prijzen[Artnr],Artikel_prijzen[Groep],"")</f>
        <v>Elektra</v>
      </c>
      <c r="J3059" s="10">
        <f>_xlfn.XLOOKUP(Q1_2025[[#This Row],[Artikelnr]],Artikel_prijzen[Artnr],Artikel_prijzen[Prijs 2025],"")</f>
        <v>106.8625</v>
      </c>
      <c r="K3059" s="10" t="str">
        <f>IF(Q1_2025[[#This Row],[Artikelprijs]]&lt;&gt;"",IF(Q1_2025[[#This Row],[Stuksprijs]]=Q1_2025[[#This Row],[Artikelprijs]],"Prijs gelijk","Prijs wijkt af"),"")</f>
        <v>Prijs wijkt af</v>
      </c>
      <c r="L3059" s="10"/>
      <c r="M3059" t="s">
        <v>3</v>
      </c>
      <c r="N3059" s="10">
        <f>IF(Q1_2025[[#This Row],[Prijstype]]="Artikelprijs",Q1_2025[[#This Row],[Artikelprijs]],Q1_2025[[#This Row],[Stuksprijs]])</f>
        <v>154.5</v>
      </c>
      <c r="O3059" s="10">
        <f>IF(Q1_2025[[#This Row],[Prijstype]]="Artikelprijs",Q1_2025[[#This Row],[Artikelprijs]] * Q1_2025[[#This Row],[Besteld]],Q1_2025[[#This Row],[Brutobedrag]])</f>
        <v>154.5</v>
      </c>
      <c r="P3059" s="10">
        <f>IF(Q1_2025[[#This Row],[Prijstype]] = "Artikelprijs",Q1_2025[[#This Row],[Brutobedrag 2]]*(100-Q1_2025[[#This Row],[Relatiekorting percentage]])/100,Q1_2025[[#This Row],[Bruto - Rel.korting]])</f>
        <v>115.87</v>
      </c>
    </row>
    <row r="3060" spans="1:16" x14ac:dyDescent="0.3">
      <c r="A3060" t="s">
        <v>429</v>
      </c>
      <c r="B3060">
        <v>5021001</v>
      </c>
      <c r="C3060" t="s">
        <v>276</v>
      </c>
      <c r="D3060">
        <v>1</v>
      </c>
      <c r="E3060" s="10">
        <v>154.5</v>
      </c>
      <c r="F3060" s="10">
        <v>154.5</v>
      </c>
      <c r="G3060" s="10">
        <v>115.87</v>
      </c>
      <c r="H3060">
        <v>25</v>
      </c>
      <c r="I3060" s="10" t="str">
        <f>_xlfn.XLOOKUP(Q1_2025[[#This Row],[Artikelnr]],Artikel_prijzen[Artnr],Artikel_prijzen[Groep],"")</f>
        <v>Elektra</v>
      </c>
      <c r="J3060" s="10">
        <f>_xlfn.XLOOKUP(Q1_2025[[#This Row],[Artikelnr]],Artikel_prijzen[Artnr],Artikel_prijzen[Prijs 2025],"")</f>
        <v>106.8625</v>
      </c>
      <c r="K3060" s="10" t="str">
        <f>IF(Q1_2025[[#This Row],[Artikelprijs]]&lt;&gt;"",IF(Q1_2025[[#This Row],[Stuksprijs]]=Q1_2025[[#This Row],[Artikelprijs]],"Prijs gelijk","Prijs wijkt af"),"")</f>
        <v>Prijs wijkt af</v>
      </c>
      <c r="L3060" s="10"/>
      <c r="M3060" t="s">
        <v>3</v>
      </c>
      <c r="N3060" s="10">
        <f>IF(Q1_2025[[#This Row],[Prijstype]]="Artikelprijs",Q1_2025[[#This Row],[Artikelprijs]],Q1_2025[[#This Row],[Stuksprijs]])</f>
        <v>154.5</v>
      </c>
      <c r="O3060" s="10">
        <f>IF(Q1_2025[[#This Row],[Prijstype]]="Artikelprijs",Q1_2025[[#This Row],[Artikelprijs]] * Q1_2025[[#This Row],[Besteld]],Q1_2025[[#This Row],[Brutobedrag]])</f>
        <v>154.5</v>
      </c>
      <c r="P3060" s="10">
        <f>IF(Q1_2025[[#This Row],[Prijstype]] = "Artikelprijs",Q1_2025[[#This Row],[Brutobedrag 2]]*(100-Q1_2025[[#This Row],[Relatiekorting percentage]])/100,Q1_2025[[#This Row],[Bruto - Rel.korting]])</f>
        <v>115.87</v>
      </c>
    </row>
    <row r="3061" spans="1:16" x14ac:dyDescent="0.3">
      <c r="A3061" t="s">
        <v>429</v>
      </c>
      <c r="B3061">
        <v>5021001</v>
      </c>
      <c r="C3061" t="s">
        <v>276</v>
      </c>
      <c r="D3061">
        <v>1</v>
      </c>
      <c r="E3061" s="10">
        <v>154.5</v>
      </c>
      <c r="F3061" s="10">
        <v>154.5</v>
      </c>
      <c r="G3061" s="10">
        <v>115.87</v>
      </c>
      <c r="H3061">
        <v>25</v>
      </c>
      <c r="I3061" s="10" t="str">
        <f>_xlfn.XLOOKUP(Q1_2025[[#This Row],[Artikelnr]],Artikel_prijzen[Artnr],Artikel_prijzen[Groep],"")</f>
        <v>Elektra</v>
      </c>
      <c r="J3061" s="10">
        <f>_xlfn.XLOOKUP(Q1_2025[[#This Row],[Artikelnr]],Artikel_prijzen[Artnr],Artikel_prijzen[Prijs 2025],"")</f>
        <v>106.8625</v>
      </c>
      <c r="K3061" s="10" t="str">
        <f>IF(Q1_2025[[#This Row],[Artikelprijs]]&lt;&gt;"",IF(Q1_2025[[#This Row],[Stuksprijs]]=Q1_2025[[#This Row],[Artikelprijs]],"Prijs gelijk","Prijs wijkt af"),"")</f>
        <v>Prijs wijkt af</v>
      </c>
      <c r="L3061" s="10"/>
      <c r="M3061" t="s">
        <v>3</v>
      </c>
      <c r="N3061" s="10">
        <f>IF(Q1_2025[[#This Row],[Prijstype]]="Artikelprijs",Q1_2025[[#This Row],[Artikelprijs]],Q1_2025[[#This Row],[Stuksprijs]])</f>
        <v>154.5</v>
      </c>
      <c r="O3061" s="10">
        <f>IF(Q1_2025[[#This Row],[Prijstype]]="Artikelprijs",Q1_2025[[#This Row],[Artikelprijs]] * Q1_2025[[#This Row],[Besteld]],Q1_2025[[#This Row],[Brutobedrag]])</f>
        <v>154.5</v>
      </c>
      <c r="P3061" s="10">
        <f>IF(Q1_2025[[#This Row],[Prijstype]] = "Artikelprijs",Q1_2025[[#This Row],[Brutobedrag 2]]*(100-Q1_2025[[#This Row],[Relatiekorting percentage]])/100,Q1_2025[[#This Row],[Bruto - Rel.korting]])</f>
        <v>115.87</v>
      </c>
    </row>
    <row r="3062" spans="1:16" x14ac:dyDescent="0.3">
      <c r="A3062" t="s">
        <v>429</v>
      </c>
      <c r="B3062">
        <v>5022056</v>
      </c>
      <c r="C3062" t="s">
        <v>433</v>
      </c>
      <c r="D3062">
        <v>1</v>
      </c>
      <c r="E3062" s="10">
        <v>2900</v>
      </c>
      <c r="F3062" s="10">
        <v>2900</v>
      </c>
      <c r="G3062" s="10">
        <v>2175</v>
      </c>
      <c r="H3062">
        <v>25</v>
      </c>
      <c r="I3062" s="10" t="str">
        <f>_xlfn.XLOOKUP(Q1_2025[[#This Row],[Artikelnr]],Artikel_prijzen[Artnr],Artikel_prijzen[Groep],"")</f>
        <v>Elektra</v>
      </c>
      <c r="J3062" s="10">
        <f>_xlfn.XLOOKUP(Q1_2025[[#This Row],[Artikelnr]],Artikel_prijzen[Artnr],Artikel_prijzen[Prijs 2025],"")</f>
        <v>2550</v>
      </c>
      <c r="K3062" s="10" t="str">
        <f>IF(Q1_2025[[#This Row],[Artikelprijs]]&lt;&gt;"",IF(Q1_2025[[#This Row],[Stuksprijs]]=Q1_2025[[#This Row],[Artikelprijs]],"Prijs gelijk","Prijs wijkt af"),"")</f>
        <v>Prijs wijkt af</v>
      </c>
      <c r="L3062" s="10"/>
      <c r="M3062" t="s">
        <v>3</v>
      </c>
      <c r="N3062" s="10">
        <f>IF(Q1_2025[[#This Row],[Prijstype]]="Artikelprijs",Q1_2025[[#This Row],[Artikelprijs]],Q1_2025[[#This Row],[Stuksprijs]])</f>
        <v>2900</v>
      </c>
      <c r="O3062" s="10">
        <f>IF(Q1_2025[[#This Row],[Prijstype]]="Artikelprijs",Q1_2025[[#This Row],[Artikelprijs]] * Q1_2025[[#This Row],[Besteld]],Q1_2025[[#This Row],[Brutobedrag]])</f>
        <v>2900</v>
      </c>
      <c r="P3062" s="10">
        <f>IF(Q1_2025[[#This Row],[Prijstype]] = "Artikelprijs",Q1_2025[[#This Row],[Brutobedrag 2]]*(100-Q1_2025[[#This Row],[Relatiekorting percentage]])/100,Q1_2025[[#This Row],[Bruto - Rel.korting]])</f>
        <v>2175</v>
      </c>
    </row>
    <row r="3063" spans="1:16" x14ac:dyDescent="0.3">
      <c r="A3063" t="s">
        <v>429</v>
      </c>
      <c r="B3063">
        <v>5020006</v>
      </c>
      <c r="C3063" t="s">
        <v>434</v>
      </c>
      <c r="D3063">
        <v>3</v>
      </c>
      <c r="E3063" s="10">
        <v>268</v>
      </c>
      <c r="F3063" s="10">
        <v>804</v>
      </c>
      <c r="G3063" s="10">
        <v>0</v>
      </c>
      <c r="H3063">
        <v>100</v>
      </c>
      <c r="I3063" s="10" t="str">
        <f>_xlfn.XLOOKUP(Q1_2025[[#This Row],[Artikelnr]],Artikel_prijzen[Artnr],Artikel_prijzen[Groep],"")</f>
        <v/>
      </c>
      <c r="J3063" s="10" t="str">
        <f>_xlfn.XLOOKUP(Q1_2025[[#This Row],[Artikelnr]],Artikel_prijzen[Artnr],Artikel_prijzen[Prijs 2025],"")</f>
        <v/>
      </c>
      <c r="K3063" s="10" t="str">
        <f>IF(Q1_2025[[#This Row],[Artikelprijs]]&lt;&gt;"",IF(Q1_2025[[#This Row],[Stuksprijs]]=Q1_2025[[#This Row],[Artikelprijs]],"Prijs gelijk","Prijs wijkt af"),"")</f>
        <v/>
      </c>
      <c r="L3063" s="10"/>
      <c r="N3063" s="10">
        <f>IF(Q1_2025[[#This Row],[Prijstype]]="Artikelprijs",Q1_2025[[#This Row],[Artikelprijs]],Q1_2025[[#This Row],[Stuksprijs]])</f>
        <v>268</v>
      </c>
      <c r="O3063" s="10">
        <f>IF(Q1_2025[[#This Row],[Prijstype]]="Artikelprijs",Q1_2025[[#This Row],[Artikelprijs]] * Q1_2025[[#This Row],[Besteld]],Q1_2025[[#This Row],[Brutobedrag]])</f>
        <v>804</v>
      </c>
      <c r="P3063" s="10">
        <f>IF(Q1_2025[[#This Row],[Prijstype]] = "Artikelprijs",Q1_2025[[#This Row],[Brutobedrag 2]]*(100-Q1_2025[[#This Row],[Relatiekorting percentage]])/100,Q1_2025[[#This Row],[Bruto - Rel.korting]])</f>
        <v>0</v>
      </c>
    </row>
    <row r="3064" spans="1:16" x14ac:dyDescent="0.3">
      <c r="A3064" t="s">
        <v>429</v>
      </c>
      <c r="B3064">
        <v>5020006</v>
      </c>
      <c r="C3064" t="s">
        <v>435</v>
      </c>
      <c r="D3064">
        <v>30</v>
      </c>
      <c r="E3064" s="10">
        <v>12.5</v>
      </c>
      <c r="F3064" s="10">
        <v>375</v>
      </c>
      <c r="G3064" s="10">
        <v>187.5</v>
      </c>
      <c r="H3064">
        <v>50</v>
      </c>
      <c r="I3064" s="10" t="str">
        <f>_xlfn.XLOOKUP(Q1_2025[[#This Row],[Artikelnr]],Artikel_prijzen[Artnr],Artikel_prijzen[Groep],"")</f>
        <v/>
      </c>
      <c r="J3064" s="10" t="str">
        <f>_xlfn.XLOOKUP(Q1_2025[[#This Row],[Artikelnr]],Artikel_prijzen[Artnr],Artikel_prijzen[Prijs 2025],"")</f>
        <v/>
      </c>
      <c r="K3064" s="10" t="str">
        <f>IF(Q1_2025[[#This Row],[Artikelprijs]]&lt;&gt;"",IF(Q1_2025[[#This Row],[Stuksprijs]]=Q1_2025[[#This Row],[Artikelprijs]],"Prijs gelijk","Prijs wijkt af"),"")</f>
        <v/>
      </c>
      <c r="L3064" s="10"/>
      <c r="N3064" s="10">
        <f>IF(Q1_2025[[#This Row],[Prijstype]]="Artikelprijs",Q1_2025[[#This Row],[Artikelprijs]],Q1_2025[[#This Row],[Stuksprijs]])</f>
        <v>12.5</v>
      </c>
      <c r="O3064" s="10">
        <f>IF(Q1_2025[[#This Row],[Prijstype]]="Artikelprijs",Q1_2025[[#This Row],[Artikelprijs]] * Q1_2025[[#This Row],[Besteld]],Q1_2025[[#This Row],[Brutobedrag]])</f>
        <v>375</v>
      </c>
      <c r="P3064" s="10">
        <f>IF(Q1_2025[[#This Row],[Prijstype]] = "Artikelprijs",Q1_2025[[#This Row],[Brutobedrag 2]]*(100-Q1_2025[[#This Row],[Relatiekorting percentage]])/100,Q1_2025[[#This Row],[Bruto - Rel.korting]])</f>
        <v>187.5</v>
      </c>
    </row>
    <row r="3065" spans="1:16" x14ac:dyDescent="0.3">
      <c r="A3065" t="s">
        <v>429</v>
      </c>
      <c r="B3065">
        <v>5022024</v>
      </c>
      <c r="C3065" t="s">
        <v>436</v>
      </c>
      <c r="D3065">
        <v>1</v>
      </c>
      <c r="E3065" s="10">
        <v>1875</v>
      </c>
      <c r="F3065" s="10">
        <v>1875</v>
      </c>
      <c r="G3065" s="10">
        <v>1875</v>
      </c>
      <c r="H3065">
        <v>0</v>
      </c>
      <c r="I3065" s="10" t="str">
        <f>_xlfn.XLOOKUP(Q1_2025[[#This Row],[Artikelnr]],Artikel_prijzen[Artnr],Artikel_prijzen[Groep],"")</f>
        <v/>
      </c>
      <c r="J3065" s="10" t="str">
        <f>_xlfn.XLOOKUP(Q1_2025[[#This Row],[Artikelnr]],Artikel_prijzen[Artnr],Artikel_prijzen[Prijs 2025],"")</f>
        <v/>
      </c>
      <c r="K3065" s="10" t="str">
        <f>IF(Q1_2025[[#This Row],[Artikelprijs]]&lt;&gt;"",IF(Q1_2025[[#This Row],[Stuksprijs]]=Q1_2025[[#This Row],[Artikelprijs]],"Prijs gelijk","Prijs wijkt af"),"")</f>
        <v/>
      </c>
      <c r="L3065" s="10"/>
      <c r="N3065" s="10">
        <f>IF(Q1_2025[[#This Row],[Prijstype]]="Artikelprijs",Q1_2025[[#This Row],[Artikelprijs]],Q1_2025[[#This Row],[Stuksprijs]])</f>
        <v>1875</v>
      </c>
      <c r="O3065" s="10">
        <f>IF(Q1_2025[[#This Row],[Prijstype]]="Artikelprijs",Q1_2025[[#This Row],[Artikelprijs]] * Q1_2025[[#This Row],[Besteld]],Q1_2025[[#This Row],[Brutobedrag]])</f>
        <v>1875</v>
      </c>
      <c r="P3065" s="10">
        <f>IF(Q1_2025[[#This Row],[Prijstype]] = "Artikelprijs",Q1_2025[[#This Row],[Brutobedrag 2]]*(100-Q1_2025[[#This Row],[Relatiekorting percentage]])/100,Q1_2025[[#This Row],[Bruto - Rel.korting]])</f>
        <v>1875</v>
      </c>
    </row>
    <row r="3066" spans="1:16" x14ac:dyDescent="0.3">
      <c r="A3066" t="s">
        <v>437</v>
      </c>
      <c r="B3066">
        <v>5022017</v>
      </c>
      <c r="C3066" t="s">
        <v>300</v>
      </c>
      <c r="D3066">
        <v>1</v>
      </c>
      <c r="E3066" s="10">
        <v>632.59</v>
      </c>
      <c r="F3066" s="10">
        <v>632.59</v>
      </c>
      <c r="G3066" s="10">
        <v>506.07</v>
      </c>
      <c r="H3066">
        <v>20</v>
      </c>
      <c r="I3066" s="10" t="str">
        <f>_xlfn.XLOOKUP(Q1_2025[[#This Row],[Artikelnr]],Artikel_prijzen[Artnr],Artikel_prijzen[Groep],"")</f>
        <v>Elektra</v>
      </c>
      <c r="J3066" s="10">
        <f>_xlfn.XLOOKUP(Q1_2025[[#This Row],[Artikelnr]],Artikel_prijzen[Artnr],Artikel_prijzen[Prijs 2025],"")</f>
        <v>458.35</v>
      </c>
      <c r="K3066" s="10" t="str">
        <f>IF(Q1_2025[[#This Row],[Artikelprijs]]&lt;&gt;"",IF(Q1_2025[[#This Row],[Stuksprijs]]=Q1_2025[[#This Row],[Artikelprijs]],"Prijs gelijk","Prijs wijkt af"),"")</f>
        <v>Prijs wijkt af</v>
      </c>
      <c r="L3066" s="10"/>
      <c r="M3066" t="s">
        <v>3</v>
      </c>
      <c r="N3066" s="10">
        <f>IF(Q1_2025[[#This Row],[Prijstype]]="Artikelprijs",Q1_2025[[#This Row],[Artikelprijs]],Q1_2025[[#This Row],[Stuksprijs]])</f>
        <v>632.59</v>
      </c>
      <c r="O3066" s="10">
        <f>IF(Q1_2025[[#This Row],[Prijstype]]="Artikelprijs",Q1_2025[[#This Row],[Artikelprijs]] * Q1_2025[[#This Row],[Besteld]],Q1_2025[[#This Row],[Brutobedrag]])</f>
        <v>632.59</v>
      </c>
      <c r="P3066" s="10">
        <f>IF(Q1_2025[[#This Row],[Prijstype]] = "Artikelprijs",Q1_2025[[#This Row],[Brutobedrag 2]]*(100-Q1_2025[[#This Row],[Relatiekorting percentage]])/100,Q1_2025[[#This Row],[Bruto - Rel.korting]])</f>
        <v>506.07</v>
      </c>
    </row>
    <row r="3067" spans="1:16" x14ac:dyDescent="0.3">
      <c r="A3067" t="s">
        <v>437</v>
      </c>
      <c r="B3067">
        <v>5022017</v>
      </c>
      <c r="C3067" t="s">
        <v>300</v>
      </c>
      <c r="D3067">
        <v>1</v>
      </c>
      <c r="E3067" s="10">
        <v>632.59</v>
      </c>
      <c r="F3067" s="10">
        <v>632.59</v>
      </c>
      <c r="G3067" s="10">
        <v>506.07</v>
      </c>
      <c r="H3067">
        <v>20</v>
      </c>
      <c r="I3067" s="10" t="str">
        <f>_xlfn.XLOOKUP(Q1_2025[[#This Row],[Artikelnr]],Artikel_prijzen[Artnr],Artikel_prijzen[Groep],"")</f>
        <v>Elektra</v>
      </c>
      <c r="J3067" s="10">
        <f>_xlfn.XLOOKUP(Q1_2025[[#This Row],[Artikelnr]],Artikel_prijzen[Artnr],Artikel_prijzen[Prijs 2025],"")</f>
        <v>458.35</v>
      </c>
      <c r="K3067" s="10" t="str">
        <f>IF(Q1_2025[[#This Row],[Artikelprijs]]&lt;&gt;"",IF(Q1_2025[[#This Row],[Stuksprijs]]=Q1_2025[[#This Row],[Artikelprijs]],"Prijs gelijk","Prijs wijkt af"),"")</f>
        <v>Prijs wijkt af</v>
      </c>
      <c r="L3067" s="10"/>
      <c r="M3067" t="s">
        <v>3</v>
      </c>
      <c r="N3067" s="10">
        <f>IF(Q1_2025[[#This Row],[Prijstype]]="Artikelprijs",Q1_2025[[#This Row],[Artikelprijs]],Q1_2025[[#This Row],[Stuksprijs]])</f>
        <v>632.59</v>
      </c>
      <c r="O3067" s="10">
        <f>IF(Q1_2025[[#This Row],[Prijstype]]="Artikelprijs",Q1_2025[[#This Row],[Artikelprijs]] * Q1_2025[[#This Row],[Besteld]],Q1_2025[[#This Row],[Brutobedrag]])</f>
        <v>632.59</v>
      </c>
      <c r="P3067" s="10">
        <f>IF(Q1_2025[[#This Row],[Prijstype]] = "Artikelprijs",Q1_2025[[#This Row],[Brutobedrag 2]]*(100-Q1_2025[[#This Row],[Relatiekorting percentage]])/100,Q1_2025[[#This Row],[Bruto - Rel.korting]])</f>
        <v>506.07</v>
      </c>
    </row>
    <row r="3068" spans="1:16" x14ac:dyDescent="0.3">
      <c r="A3068" t="s">
        <v>437</v>
      </c>
      <c r="B3068">
        <v>5022016</v>
      </c>
      <c r="C3068" t="s">
        <v>438</v>
      </c>
      <c r="D3068">
        <v>1</v>
      </c>
      <c r="E3068" s="10">
        <v>516.92999999999995</v>
      </c>
      <c r="F3068" s="10">
        <v>516.92999999999995</v>
      </c>
      <c r="G3068" s="10">
        <v>413.54</v>
      </c>
      <c r="H3068">
        <v>20</v>
      </c>
      <c r="I3068" s="10" t="str">
        <f>_xlfn.XLOOKUP(Q1_2025[[#This Row],[Artikelnr]],Artikel_prijzen[Artnr],Artikel_prijzen[Groep],"")</f>
        <v>Elektra</v>
      </c>
      <c r="J3068" s="10">
        <f>_xlfn.XLOOKUP(Q1_2025[[#This Row],[Artikelnr]],Artikel_prijzen[Artnr],Artikel_prijzen[Prijs 2025],"")</f>
        <v>386.25</v>
      </c>
      <c r="K3068" s="10" t="str">
        <f>IF(Q1_2025[[#This Row],[Artikelprijs]]&lt;&gt;"",IF(Q1_2025[[#This Row],[Stuksprijs]]=Q1_2025[[#This Row],[Artikelprijs]],"Prijs gelijk","Prijs wijkt af"),"")</f>
        <v>Prijs wijkt af</v>
      </c>
      <c r="L3068" s="10"/>
      <c r="M3068" t="s">
        <v>3</v>
      </c>
      <c r="N3068" s="10">
        <f>IF(Q1_2025[[#This Row],[Prijstype]]="Artikelprijs",Q1_2025[[#This Row],[Artikelprijs]],Q1_2025[[#This Row],[Stuksprijs]])</f>
        <v>516.92999999999995</v>
      </c>
      <c r="O3068" s="10">
        <f>IF(Q1_2025[[#This Row],[Prijstype]]="Artikelprijs",Q1_2025[[#This Row],[Artikelprijs]] * Q1_2025[[#This Row],[Besteld]],Q1_2025[[#This Row],[Brutobedrag]])</f>
        <v>516.92999999999995</v>
      </c>
      <c r="P3068" s="10">
        <f>IF(Q1_2025[[#This Row],[Prijstype]] = "Artikelprijs",Q1_2025[[#This Row],[Brutobedrag 2]]*(100-Q1_2025[[#This Row],[Relatiekorting percentage]])/100,Q1_2025[[#This Row],[Bruto - Rel.korting]])</f>
        <v>413.54</v>
      </c>
    </row>
    <row r="3069" spans="1:16" x14ac:dyDescent="0.3">
      <c r="A3069" t="s">
        <v>437</v>
      </c>
      <c r="B3069">
        <v>5021026</v>
      </c>
      <c r="C3069" t="s">
        <v>276</v>
      </c>
      <c r="D3069">
        <v>24</v>
      </c>
      <c r="E3069" s="10">
        <v>164.8</v>
      </c>
      <c r="F3069" s="10">
        <v>3955.2</v>
      </c>
      <c r="G3069" s="10">
        <v>3164.16</v>
      </c>
      <c r="H3069">
        <v>20</v>
      </c>
      <c r="I3069" s="10" t="str">
        <f>_xlfn.XLOOKUP(Q1_2025[[#This Row],[Artikelnr]],Artikel_prijzen[Artnr],Artikel_prijzen[Groep],"")</f>
        <v>Elektra</v>
      </c>
      <c r="J3069" s="10">
        <f>_xlfn.XLOOKUP(Q1_2025[[#This Row],[Artikelnr]],Artikel_prijzen[Artnr],Artikel_prijzen[Prijs 2025],"")</f>
        <v>106.8625</v>
      </c>
      <c r="K3069" s="10" t="str">
        <f>IF(Q1_2025[[#This Row],[Artikelprijs]]&lt;&gt;"",IF(Q1_2025[[#This Row],[Stuksprijs]]=Q1_2025[[#This Row],[Artikelprijs]],"Prijs gelijk","Prijs wijkt af"),"")</f>
        <v>Prijs wijkt af</v>
      </c>
      <c r="L3069" s="10"/>
      <c r="M3069" t="s">
        <v>3</v>
      </c>
      <c r="N3069" s="10">
        <f>IF(Q1_2025[[#This Row],[Prijstype]]="Artikelprijs",Q1_2025[[#This Row],[Artikelprijs]],Q1_2025[[#This Row],[Stuksprijs]])</f>
        <v>164.8</v>
      </c>
      <c r="O3069" s="10">
        <f>IF(Q1_2025[[#This Row],[Prijstype]]="Artikelprijs",Q1_2025[[#This Row],[Artikelprijs]] * Q1_2025[[#This Row],[Besteld]],Q1_2025[[#This Row],[Brutobedrag]])</f>
        <v>3955.2</v>
      </c>
      <c r="P3069" s="10">
        <f>IF(Q1_2025[[#This Row],[Prijstype]] = "Artikelprijs",Q1_2025[[#This Row],[Brutobedrag 2]]*(100-Q1_2025[[#This Row],[Relatiekorting percentage]])/100,Q1_2025[[#This Row],[Bruto - Rel.korting]])</f>
        <v>3164.16</v>
      </c>
    </row>
    <row r="3070" spans="1:16" x14ac:dyDescent="0.3">
      <c r="A3070" t="s">
        <v>437</v>
      </c>
      <c r="B3070">
        <v>5021004</v>
      </c>
      <c r="C3070" t="s">
        <v>386</v>
      </c>
      <c r="D3070">
        <v>14</v>
      </c>
      <c r="E3070" s="10">
        <v>394.94</v>
      </c>
      <c r="F3070" s="10">
        <v>5529.16</v>
      </c>
      <c r="G3070" s="10">
        <v>4423.33</v>
      </c>
      <c r="H3070">
        <v>20</v>
      </c>
      <c r="I3070" s="10" t="str">
        <f>_xlfn.XLOOKUP(Q1_2025[[#This Row],[Artikelnr]],Artikel_prijzen[Artnr],Artikel_prijzen[Groep],"")</f>
        <v>Elektra</v>
      </c>
      <c r="J3070" s="10">
        <f>_xlfn.XLOOKUP(Q1_2025[[#This Row],[Artikelnr]],Artikel_prijzen[Artnr],Artikel_prijzen[Prijs 2025],"")</f>
        <v>329.6</v>
      </c>
      <c r="K3070" s="10" t="str">
        <f>IF(Q1_2025[[#This Row],[Artikelprijs]]&lt;&gt;"",IF(Q1_2025[[#This Row],[Stuksprijs]]=Q1_2025[[#This Row],[Artikelprijs]],"Prijs gelijk","Prijs wijkt af"),"")</f>
        <v>Prijs wijkt af</v>
      </c>
      <c r="L3070" s="10"/>
      <c r="M3070" t="s">
        <v>3</v>
      </c>
      <c r="N3070" s="10">
        <f>IF(Q1_2025[[#This Row],[Prijstype]]="Artikelprijs",Q1_2025[[#This Row],[Artikelprijs]],Q1_2025[[#This Row],[Stuksprijs]])</f>
        <v>394.94</v>
      </c>
      <c r="O3070" s="10">
        <f>IF(Q1_2025[[#This Row],[Prijstype]]="Artikelprijs",Q1_2025[[#This Row],[Artikelprijs]] * Q1_2025[[#This Row],[Besteld]],Q1_2025[[#This Row],[Brutobedrag]])</f>
        <v>5529.16</v>
      </c>
      <c r="P3070" s="10">
        <f>IF(Q1_2025[[#This Row],[Prijstype]] = "Artikelprijs",Q1_2025[[#This Row],[Brutobedrag 2]]*(100-Q1_2025[[#This Row],[Relatiekorting percentage]])/100,Q1_2025[[#This Row],[Bruto - Rel.korting]])</f>
        <v>4423.33</v>
      </c>
    </row>
    <row r="3071" spans="1:16" x14ac:dyDescent="0.3">
      <c r="A3071" t="s">
        <v>437</v>
      </c>
      <c r="B3071">
        <v>5021006</v>
      </c>
      <c r="C3071" t="s">
        <v>439</v>
      </c>
      <c r="D3071">
        <v>2</v>
      </c>
      <c r="E3071" s="10">
        <v>495.38</v>
      </c>
      <c r="F3071" s="10">
        <v>990.76</v>
      </c>
      <c r="G3071" s="10">
        <v>792.61</v>
      </c>
      <c r="H3071">
        <v>20</v>
      </c>
      <c r="I3071" s="10" t="str">
        <f>_xlfn.XLOOKUP(Q1_2025[[#This Row],[Artikelnr]],Artikel_prijzen[Artnr],Artikel_prijzen[Groep],"")</f>
        <v>Elektra</v>
      </c>
      <c r="J3071" s="10">
        <f>_xlfn.XLOOKUP(Q1_2025[[#This Row],[Artikelnr]],Artikel_prijzen[Artnr],Artikel_prijzen[Prijs 2025],"")</f>
        <v>417.15</v>
      </c>
      <c r="K3071" s="10" t="str">
        <f>IF(Q1_2025[[#This Row],[Artikelprijs]]&lt;&gt;"",IF(Q1_2025[[#This Row],[Stuksprijs]]=Q1_2025[[#This Row],[Artikelprijs]],"Prijs gelijk","Prijs wijkt af"),"")</f>
        <v>Prijs wijkt af</v>
      </c>
      <c r="L3071" s="10"/>
      <c r="M3071" t="s">
        <v>3</v>
      </c>
      <c r="N3071" s="10">
        <f>IF(Q1_2025[[#This Row],[Prijstype]]="Artikelprijs",Q1_2025[[#This Row],[Artikelprijs]],Q1_2025[[#This Row],[Stuksprijs]])</f>
        <v>495.38</v>
      </c>
      <c r="O3071" s="10">
        <f>IF(Q1_2025[[#This Row],[Prijstype]]="Artikelprijs",Q1_2025[[#This Row],[Artikelprijs]] * Q1_2025[[#This Row],[Besteld]],Q1_2025[[#This Row],[Brutobedrag]])</f>
        <v>990.76</v>
      </c>
      <c r="P3071" s="10">
        <f>IF(Q1_2025[[#This Row],[Prijstype]] = "Artikelprijs",Q1_2025[[#This Row],[Brutobedrag 2]]*(100-Q1_2025[[#This Row],[Relatiekorting percentage]])/100,Q1_2025[[#This Row],[Bruto - Rel.korting]])</f>
        <v>792.61</v>
      </c>
    </row>
    <row r="3072" spans="1:16" x14ac:dyDescent="0.3">
      <c r="A3072" t="s">
        <v>437</v>
      </c>
      <c r="B3072">
        <v>5030229</v>
      </c>
      <c r="C3072" t="s">
        <v>18</v>
      </c>
      <c r="D3072">
        <v>1</v>
      </c>
      <c r="E3072" s="10">
        <v>303.85000000000002</v>
      </c>
      <c r="F3072" s="10">
        <v>303.85000000000002</v>
      </c>
      <c r="G3072" s="10">
        <v>303.85000000000002</v>
      </c>
      <c r="H3072">
        <v>0</v>
      </c>
      <c r="I3072" s="10" t="str">
        <f>_xlfn.XLOOKUP(Q1_2025[[#This Row],[Artikelnr]],Artikel_prijzen[Artnr],Artikel_prijzen[Groep],"")</f>
        <v>Rigging</v>
      </c>
      <c r="J3072" s="10">
        <f>_xlfn.XLOOKUP(Q1_2025[[#This Row],[Artikelnr]],Artikel_prijzen[Artnr],Artikel_prijzen[Prijs 2025],"")</f>
        <v>295</v>
      </c>
      <c r="K3072" s="10" t="str">
        <f>IF(Q1_2025[[#This Row],[Artikelprijs]]&lt;&gt;"",IF(Q1_2025[[#This Row],[Stuksprijs]]=Q1_2025[[#This Row],[Artikelprijs]],"Prijs gelijk","Prijs wijkt af"),"")</f>
        <v>Prijs wijkt af</v>
      </c>
      <c r="L3072" s="10"/>
      <c r="M3072" t="s">
        <v>3</v>
      </c>
      <c r="N3072" s="10">
        <f>IF(Q1_2025[[#This Row],[Prijstype]]="Artikelprijs",Q1_2025[[#This Row],[Artikelprijs]],Q1_2025[[#This Row],[Stuksprijs]])</f>
        <v>303.85000000000002</v>
      </c>
      <c r="O3072" s="10">
        <f>IF(Q1_2025[[#This Row],[Prijstype]]="Artikelprijs",Q1_2025[[#This Row],[Artikelprijs]] * Q1_2025[[#This Row],[Besteld]],Q1_2025[[#This Row],[Brutobedrag]])</f>
        <v>303.85000000000002</v>
      </c>
      <c r="P3072" s="10">
        <f>IF(Q1_2025[[#This Row],[Prijstype]] = "Artikelprijs",Q1_2025[[#This Row],[Brutobedrag 2]]*(100-Q1_2025[[#This Row],[Relatiekorting percentage]])/100,Q1_2025[[#This Row],[Bruto - Rel.korting]])</f>
        <v>303.85000000000002</v>
      </c>
    </row>
    <row r="3073" spans="1:16" x14ac:dyDescent="0.3">
      <c r="A3073" t="s">
        <v>437</v>
      </c>
      <c r="B3073">
        <v>5030229</v>
      </c>
      <c r="C3073" t="s">
        <v>18</v>
      </c>
      <c r="D3073">
        <v>1</v>
      </c>
      <c r="E3073" s="10">
        <v>303.85000000000002</v>
      </c>
      <c r="F3073" s="10">
        <v>303.85000000000002</v>
      </c>
      <c r="G3073" s="10">
        <v>303.85000000000002</v>
      </c>
      <c r="H3073">
        <v>0</v>
      </c>
      <c r="I3073" s="10" t="str">
        <f>_xlfn.XLOOKUP(Q1_2025[[#This Row],[Artikelnr]],Artikel_prijzen[Artnr],Artikel_prijzen[Groep],"")</f>
        <v>Rigging</v>
      </c>
      <c r="J3073" s="10">
        <f>_xlfn.XLOOKUP(Q1_2025[[#This Row],[Artikelnr]],Artikel_prijzen[Artnr],Artikel_prijzen[Prijs 2025],"")</f>
        <v>295</v>
      </c>
      <c r="K3073" s="10" t="str">
        <f>IF(Q1_2025[[#This Row],[Artikelprijs]]&lt;&gt;"",IF(Q1_2025[[#This Row],[Stuksprijs]]=Q1_2025[[#This Row],[Artikelprijs]],"Prijs gelijk","Prijs wijkt af"),"")</f>
        <v>Prijs wijkt af</v>
      </c>
      <c r="L3073" s="10"/>
      <c r="M3073" t="s">
        <v>3</v>
      </c>
      <c r="N3073" s="10">
        <f>IF(Q1_2025[[#This Row],[Prijstype]]="Artikelprijs",Q1_2025[[#This Row],[Artikelprijs]],Q1_2025[[#This Row],[Stuksprijs]])</f>
        <v>303.85000000000002</v>
      </c>
      <c r="O3073" s="10">
        <f>IF(Q1_2025[[#This Row],[Prijstype]]="Artikelprijs",Q1_2025[[#This Row],[Artikelprijs]] * Q1_2025[[#This Row],[Besteld]],Q1_2025[[#This Row],[Brutobedrag]])</f>
        <v>303.85000000000002</v>
      </c>
      <c r="P3073" s="10">
        <f>IF(Q1_2025[[#This Row],[Prijstype]] = "Artikelprijs",Q1_2025[[#This Row],[Brutobedrag 2]]*(100-Q1_2025[[#This Row],[Relatiekorting percentage]])/100,Q1_2025[[#This Row],[Bruto - Rel.korting]])</f>
        <v>303.85000000000002</v>
      </c>
    </row>
    <row r="3074" spans="1:16" x14ac:dyDescent="0.3">
      <c r="A3074" t="s">
        <v>437</v>
      </c>
      <c r="B3074">
        <v>5022017</v>
      </c>
      <c r="C3074" t="s">
        <v>300</v>
      </c>
      <c r="D3074">
        <v>1</v>
      </c>
      <c r="E3074" s="10">
        <v>632.59</v>
      </c>
      <c r="F3074" s="10">
        <v>632.59</v>
      </c>
      <c r="G3074" s="10">
        <v>506.07</v>
      </c>
      <c r="H3074">
        <v>20</v>
      </c>
      <c r="I3074" s="10" t="str">
        <f>_xlfn.XLOOKUP(Q1_2025[[#This Row],[Artikelnr]],Artikel_prijzen[Artnr],Artikel_prijzen[Groep],"")</f>
        <v>Elektra</v>
      </c>
      <c r="J3074" s="10">
        <f>_xlfn.XLOOKUP(Q1_2025[[#This Row],[Artikelnr]],Artikel_prijzen[Artnr],Artikel_prijzen[Prijs 2025],"")</f>
        <v>458.35</v>
      </c>
      <c r="K3074" s="10" t="str">
        <f>IF(Q1_2025[[#This Row],[Artikelprijs]]&lt;&gt;"",IF(Q1_2025[[#This Row],[Stuksprijs]]=Q1_2025[[#This Row],[Artikelprijs]],"Prijs gelijk","Prijs wijkt af"),"")</f>
        <v>Prijs wijkt af</v>
      </c>
      <c r="L3074" s="10"/>
      <c r="M3074" t="s">
        <v>3</v>
      </c>
      <c r="N3074" s="10">
        <f>IF(Q1_2025[[#This Row],[Prijstype]]="Artikelprijs",Q1_2025[[#This Row],[Artikelprijs]],Q1_2025[[#This Row],[Stuksprijs]])</f>
        <v>632.59</v>
      </c>
      <c r="O3074" s="10">
        <f>IF(Q1_2025[[#This Row],[Prijstype]]="Artikelprijs",Q1_2025[[#This Row],[Artikelprijs]] * Q1_2025[[#This Row],[Besteld]],Q1_2025[[#This Row],[Brutobedrag]])</f>
        <v>632.59</v>
      </c>
      <c r="P3074" s="10">
        <f>IF(Q1_2025[[#This Row],[Prijstype]] = "Artikelprijs",Q1_2025[[#This Row],[Brutobedrag 2]]*(100-Q1_2025[[#This Row],[Relatiekorting percentage]])/100,Q1_2025[[#This Row],[Bruto - Rel.korting]])</f>
        <v>506.07</v>
      </c>
    </row>
    <row r="3075" spans="1:16" x14ac:dyDescent="0.3">
      <c r="A3075" t="s">
        <v>437</v>
      </c>
      <c r="B3075">
        <v>5022017</v>
      </c>
      <c r="C3075" t="s">
        <v>300</v>
      </c>
      <c r="D3075">
        <v>1</v>
      </c>
      <c r="E3075" s="10">
        <v>632.59</v>
      </c>
      <c r="F3075" s="10">
        <v>632.59</v>
      </c>
      <c r="G3075" s="10">
        <v>506.07</v>
      </c>
      <c r="H3075">
        <v>20</v>
      </c>
      <c r="I3075" s="10" t="str">
        <f>_xlfn.XLOOKUP(Q1_2025[[#This Row],[Artikelnr]],Artikel_prijzen[Artnr],Artikel_prijzen[Groep],"")</f>
        <v>Elektra</v>
      </c>
      <c r="J3075" s="10">
        <f>_xlfn.XLOOKUP(Q1_2025[[#This Row],[Artikelnr]],Artikel_prijzen[Artnr],Artikel_prijzen[Prijs 2025],"")</f>
        <v>458.35</v>
      </c>
      <c r="K3075" s="10" t="str">
        <f>IF(Q1_2025[[#This Row],[Artikelprijs]]&lt;&gt;"",IF(Q1_2025[[#This Row],[Stuksprijs]]=Q1_2025[[#This Row],[Artikelprijs]],"Prijs gelijk","Prijs wijkt af"),"")</f>
        <v>Prijs wijkt af</v>
      </c>
      <c r="L3075" s="10"/>
      <c r="M3075" t="s">
        <v>3</v>
      </c>
      <c r="N3075" s="10">
        <f>IF(Q1_2025[[#This Row],[Prijstype]]="Artikelprijs",Q1_2025[[#This Row],[Artikelprijs]],Q1_2025[[#This Row],[Stuksprijs]])</f>
        <v>632.59</v>
      </c>
      <c r="O3075" s="10">
        <f>IF(Q1_2025[[#This Row],[Prijstype]]="Artikelprijs",Q1_2025[[#This Row],[Artikelprijs]] * Q1_2025[[#This Row],[Besteld]],Q1_2025[[#This Row],[Brutobedrag]])</f>
        <v>632.59</v>
      </c>
      <c r="P3075" s="10">
        <f>IF(Q1_2025[[#This Row],[Prijstype]] = "Artikelprijs",Q1_2025[[#This Row],[Brutobedrag 2]]*(100-Q1_2025[[#This Row],[Relatiekorting percentage]])/100,Q1_2025[[#This Row],[Bruto - Rel.korting]])</f>
        <v>506.07</v>
      </c>
    </row>
    <row r="3076" spans="1:16" x14ac:dyDescent="0.3">
      <c r="A3076" t="s">
        <v>437</v>
      </c>
      <c r="B3076">
        <v>5022016</v>
      </c>
      <c r="C3076" t="s">
        <v>438</v>
      </c>
      <c r="D3076">
        <v>1</v>
      </c>
      <c r="E3076" s="10">
        <v>516.92999999999995</v>
      </c>
      <c r="F3076" s="10">
        <v>516.92999999999995</v>
      </c>
      <c r="G3076" s="10">
        <v>413.54</v>
      </c>
      <c r="H3076">
        <v>20</v>
      </c>
      <c r="I3076" s="10" t="str">
        <f>_xlfn.XLOOKUP(Q1_2025[[#This Row],[Artikelnr]],Artikel_prijzen[Artnr],Artikel_prijzen[Groep],"")</f>
        <v>Elektra</v>
      </c>
      <c r="J3076" s="10">
        <f>_xlfn.XLOOKUP(Q1_2025[[#This Row],[Artikelnr]],Artikel_prijzen[Artnr],Artikel_prijzen[Prijs 2025],"")</f>
        <v>386.25</v>
      </c>
      <c r="K3076" s="10" t="str">
        <f>IF(Q1_2025[[#This Row],[Artikelprijs]]&lt;&gt;"",IF(Q1_2025[[#This Row],[Stuksprijs]]=Q1_2025[[#This Row],[Artikelprijs]],"Prijs gelijk","Prijs wijkt af"),"")</f>
        <v>Prijs wijkt af</v>
      </c>
      <c r="L3076" s="10"/>
      <c r="M3076" t="s">
        <v>3</v>
      </c>
      <c r="N3076" s="10">
        <f>IF(Q1_2025[[#This Row],[Prijstype]]="Artikelprijs",Q1_2025[[#This Row],[Artikelprijs]],Q1_2025[[#This Row],[Stuksprijs]])</f>
        <v>516.92999999999995</v>
      </c>
      <c r="O3076" s="10">
        <f>IF(Q1_2025[[#This Row],[Prijstype]]="Artikelprijs",Q1_2025[[#This Row],[Artikelprijs]] * Q1_2025[[#This Row],[Besteld]],Q1_2025[[#This Row],[Brutobedrag]])</f>
        <v>516.92999999999995</v>
      </c>
      <c r="P3076" s="10">
        <f>IF(Q1_2025[[#This Row],[Prijstype]] = "Artikelprijs",Q1_2025[[#This Row],[Brutobedrag 2]]*(100-Q1_2025[[#This Row],[Relatiekorting percentage]])/100,Q1_2025[[#This Row],[Bruto - Rel.korting]])</f>
        <v>413.54</v>
      </c>
    </row>
    <row r="3077" spans="1:16" x14ac:dyDescent="0.3">
      <c r="A3077" t="s">
        <v>437</v>
      </c>
      <c r="B3077">
        <v>5021026</v>
      </c>
      <c r="C3077" t="s">
        <v>299</v>
      </c>
      <c r="D3077">
        <v>24</v>
      </c>
      <c r="E3077" s="10">
        <v>164.8</v>
      </c>
      <c r="F3077" s="10">
        <v>3955.2</v>
      </c>
      <c r="G3077" s="10">
        <v>3164.16</v>
      </c>
      <c r="H3077">
        <v>20</v>
      </c>
      <c r="I3077" s="10" t="str">
        <f>_xlfn.XLOOKUP(Q1_2025[[#This Row],[Artikelnr]],Artikel_prijzen[Artnr],Artikel_prijzen[Groep],"")</f>
        <v>Elektra</v>
      </c>
      <c r="J3077" s="10">
        <f>_xlfn.XLOOKUP(Q1_2025[[#This Row],[Artikelnr]],Artikel_prijzen[Artnr],Artikel_prijzen[Prijs 2025],"")</f>
        <v>106.8625</v>
      </c>
      <c r="K3077" s="10" t="str">
        <f>IF(Q1_2025[[#This Row],[Artikelprijs]]&lt;&gt;"",IF(Q1_2025[[#This Row],[Stuksprijs]]=Q1_2025[[#This Row],[Artikelprijs]],"Prijs gelijk","Prijs wijkt af"),"")</f>
        <v>Prijs wijkt af</v>
      </c>
      <c r="L3077" s="10"/>
      <c r="M3077" t="s">
        <v>3</v>
      </c>
      <c r="N3077" s="10">
        <f>IF(Q1_2025[[#This Row],[Prijstype]]="Artikelprijs",Q1_2025[[#This Row],[Artikelprijs]],Q1_2025[[#This Row],[Stuksprijs]])</f>
        <v>164.8</v>
      </c>
      <c r="O3077" s="10">
        <f>IF(Q1_2025[[#This Row],[Prijstype]]="Artikelprijs",Q1_2025[[#This Row],[Artikelprijs]] * Q1_2025[[#This Row],[Besteld]],Q1_2025[[#This Row],[Brutobedrag]])</f>
        <v>3955.2</v>
      </c>
      <c r="P3077" s="10">
        <f>IF(Q1_2025[[#This Row],[Prijstype]] = "Artikelprijs",Q1_2025[[#This Row],[Brutobedrag 2]]*(100-Q1_2025[[#This Row],[Relatiekorting percentage]])/100,Q1_2025[[#This Row],[Bruto - Rel.korting]])</f>
        <v>3164.16</v>
      </c>
    </row>
    <row r="3078" spans="1:16" x14ac:dyDescent="0.3">
      <c r="A3078" t="s">
        <v>437</v>
      </c>
      <c r="B3078">
        <v>5021004</v>
      </c>
      <c r="C3078" t="s">
        <v>386</v>
      </c>
      <c r="D3078">
        <v>14</v>
      </c>
      <c r="E3078" s="10">
        <v>394.94</v>
      </c>
      <c r="F3078" s="10">
        <v>5529.16</v>
      </c>
      <c r="G3078" s="10">
        <v>4423.33</v>
      </c>
      <c r="H3078">
        <v>20</v>
      </c>
      <c r="I3078" s="10" t="str">
        <f>_xlfn.XLOOKUP(Q1_2025[[#This Row],[Artikelnr]],Artikel_prijzen[Artnr],Artikel_prijzen[Groep],"")</f>
        <v>Elektra</v>
      </c>
      <c r="J3078" s="10">
        <f>_xlfn.XLOOKUP(Q1_2025[[#This Row],[Artikelnr]],Artikel_prijzen[Artnr],Artikel_prijzen[Prijs 2025],"")</f>
        <v>329.6</v>
      </c>
      <c r="K3078" s="10" t="str">
        <f>IF(Q1_2025[[#This Row],[Artikelprijs]]&lt;&gt;"",IF(Q1_2025[[#This Row],[Stuksprijs]]=Q1_2025[[#This Row],[Artikelprijs]],"Prijs gelijk","Prijs wijkt af"),"")</f>
        <v>Prijs wijkt af</v>
      </c>
      <c r="L3078" s="10"/>
      <c r="M3078" t="s">
        <v>3</v>
      </c>
      <c r="N3078" s="10">
        <f>IF(Q1_2025[[#This Row],[Prijstype]]="Artikelprijs",Q1_2025[[#This Row],[Artikelprijs]],Q1_2025[[#This Row],[Stuksprijs]])</f>
        <v>394.94</v>
      </c>
      <c r="O3078" s="10">
        <f>IF(Q1_2025[[#This Row],[Prijstype]]="Artikelprijs",Q1_2025[[#This Row],[Artikelprijs]] * Q1_2025[[#This Row],[Besteld]],Q1_2025[[#This Row],[Brutobedrag]])</f>
        <v>5529.16</v>
      </c>
      <c r="P3078" s="10">
        <f>IF(Q1_2025[[#This Row],[Prijstype]] = "Artikelprijs",Q1_2025[[#This Row],[Brutobedrag 2]]*(100-Q1_2025[[#This Row],[Relatiekorting percentage]])/100,Q1_2025[[#This Row],[Bruto - Rel.korting]])</f>
        <v>4423.33</v>
      </c>
    </row>
    <row r="3079" spans="1:16" x14ac:dyDescent="0.3">
      <c r="A3079" t="s">
        <v>437</v>
      </c>
      <c r="B3079">
        <v>5021006</v>
      </c>
      <c r="C3079" t="s">
        <v>439</v>
      </c>
      <c r="D3079">
        <v>2</v>
      </c>
      <c r="E3079" s="10">
        <v>495.38</v>
      </c>
      <c r="F3079" s="10">
        <v>990.76</v>
      </c>
      <c r="G3079" s="10">
        <v>792.61</v>
      </c>
      <c r="H3079">
        <v>20</v>
      </c>
      <c r="I3079" s="10" t="str">
        <f>_xlfn.XLOOKUP(Q1_2025[[#This Row],[Artikelnr]],Artikel_prijzen[Artnr],Artikel_prijzen[Groep],"")</f>
        <v>Elektra</v>
      </c>
      <c r="J3079" s="10">
        <f>_xlfn.XLOOKUP(Q1_2025[[#This Row],[Artikelnr]],Artikel_prijzen[Artnr],Artikel_prijzen[Prijs 2025],"")</f>
        <v>417.15</v>
      </c>
      <c r="K3079" s="10" t="str">
        <f>IF(Q1_2025[[#This Row],[Artikelprijs]]&lt;&gt;"",IF(Q1_2025[[#This Row],[Stuksprijs]]=Q1_2025[[#This Row],[Artikelprijs]],"Prijs gelijk","Prijs wijkt af"),"")</f>
        <v>Prijs wijkt af</v>
      </c>
      <c r="L3079" s="10"/>
      <c r="M3079" t="s">
        <v>3</v>
      </c>
      <c r="N3079" s="10">
        <f>IF(Q1_2025[[#This Row],[Prijstype]]="Artikelprijs",Q1_2025[[#This Row],[Artikelprijs]],Q1_2025[[#This Row],[Stuksprijs]])</f>
        <v>495.38</v>
      </c>
      <c r="O3079" s="10">
        <f>IF(Q1_2025[[#This Row],[Prijstype]]="Artikelprijs",Q1_2025[[#This Row],[Artikelprijs]] * Q1_2025[[#This Row],[Besteld]],Q1_2025[[#This Row],[Brutobedrag]])</f>
        <v>990.76</v>
      </c>
      <c r="P3079" s="10">
        <f>IF(Q1_2025[[#This Row],[Prijstype]] = "Artikelprijs",Q1_2025[[#This Row],[Brutobedrag 2]]*(100-Q1_2025[[#This Row],[Relatiekorting percentage]])/100,Q1_2025[[#This Row],[Bruto - Rel.korting]])</f>
        <v>792.61</v>
      </c>
    </row>
    <row r="3080" spans="1:16" x14ac:dyDescent="0.3">
      <c r="A3080" t="s">
        <v>437</v>
      </c>
      <c r="B3080">
        <v>5030229</v>
      </c>
      <c r="C3080" t="s">
        <v>393</v>
      </c>
      <c r="D3080">
        <v>1</v>
      </c>
      <c r="E3080" s="10">
        <v>303.85000000000002</v>
      </c>
      <c r="F3080" s="10">
        <v>303.85000000000002</v>
      </c>
      <c r="G3080" s="10">
        <v>303.85000000000002</v>
      </c>
      <c r="H3080">
        <v>0</v>
      </c>
      <c r="I3080" s="10" t="str">
        <f>_xlfn.XLOOKUP(Q1_2025[[#This Row],[Artikelnr]],Artikel_prijzen[Artnr],Artikel_prijzen[Groep],"")</f>
        <v>Rigging</v>
      </c>
      <c r="J3080" s="10">
        <f>_xlfn.XLOOKUP(Q1_2025[[#This Row],[Artikelnr]],Artikel_prijzen[Artnr],Artikel_prijzen[Prijs 2025],"")</f>
        <v>295</v>
      </c>
      <c r="K3080" s="10" t="str">
        <f>IF(Q1_2025[[#This Row],[Artikelprijs]]&lt;&gt;"",IF(Q1_2025[[#This Row],[Stuksprijs]]=Q1_2025[[#This Row],[Artikelprijs]],"Prijs gelijk","Prijs wijkt af"),"")</f>
        <v>Prijs wijkt af</v>
      </c>
      <c r="L3080" s="10"/>
      <c r="M3080" t="s">
        <v>3</v>
      </c>
      <c r="N3080" s="10">
        <f>IF(Q1_2025[[#This Row],[Prijstype]]="Artikelprijs",Q1_2025[[#This Row],[Artikelprijs]],Q1_2025[[#This Row],[Stuksprijs]])</f>
        <v>303.85000000000002</v>
      </c>
      <c r="O3080" s="10">
        <f>IF(Q1_2025[[#This Row],[Prijstype]]="Artikelprijs",Q1_2025[[#This Row],[Artikelprijs]] * Q1_2025[[#This Row],[Besteld]],Q1_2025[[#This Row],[Brutobedrag]])</f>
        <v>303.85000000000002</v>
      </c>
      <c r="P3080" s="10">
        <f>IF(Q1_2025[[#This Row],[Prijstype]] = "Artikelprijs",Q1_2025[[#This Row],[Brutobedrag 2]]*(100-Q1_2025[[#This Row],[Relatiekorting percentage]])/100,Q1_2025[[#This Row],[Bruto - Rel.korting]])</f>
        <v>303.85000000000002</v>
      </c>
    </row>
    <row r="3081" spans="1:16" x14ac:dyDescent="0.3">
      <c r="A3081" t="s">
        <v>437</v>
      </c>
      <c r="B3081">
        <v>5030229</v>
      </c>
      <c r="C3081" t="s">
        <v>393</v>
      </c>
      <c r="D3081">
        <v>1</v>
      </c>
      <c r="E3081" s="10">
        <v>303.85000000000002</v>
      </c>
      <c r="F3081" s="10">
        <v>0</v>
      </c>
      <c r="G3081" s="10">
        <v>0</v>
      </c>
      <c r="H3081">
        <v>0</v>
      </c>
      <c r="I3081" s="10" t="str">
        <f>_xlfn.XLOOKUP(Q1_2025[[#This Row],[Artikelnr]],Artikel_prijzen[Artnr],Artikel_prijzen[Groep],"")</f>
        <v>Rigging</v>
      </c>
      <c r="J3081" s="10">
        <f>_xlfn.XLOOKUP(Q1_2025[[#This Row],[Artikelnr]],Artikel_prijzen[Artnr],Artikel_prijzen[Prijs 2025],"")</f>
        <v>295</v>
      </c>
      <c r="K3081" s="10" t="str">
        <f>IF(Q1_2025[[#This Row],[Artikelprijs]]&lt;&gt;"",IF(Q1_2025[[#This Row],[Stuksprijs]]=Q1_2025[[#This Row],[Artikelprijs]],"Prijs gelijk","Prijs wijkt af"),"")</f>
        <v>Prijs wijkt af</v>
      </c>
      <c r="L3081" s="10"/>
      <c r="M3081" t="s">
        <v>3</v>
      </c>
      <c r="N3081" s="10">
        <f>IF(Q1_2025[[#This Row],[Prijstype]]="Artikelprijs",Q1_2025[[#This Row],[Artikelprijs]],Q1_2025[[#This Row],[Stuksprijs]])</f>
        <v>303.85000000000002</v>
      </c>
      <c r="O3081" s="10">
        <f>IF(Q1_2025[[#This Row],[Prijstype]]="Artikelprijs",Q1_2025[[#This Row],[Artikelprijs]] * Q1_2025[[#This Row],[Besteld]],Q1_2025[[#This Row],[Brutobedrag]])</f>
        <v>0</v>
      </c>
      <c r="P3081" s="10">
        <f>IF(Q1_2025[[#This Row],[Prijstype]] = "Artikelprijs",Q1_2025[[#This Row],[Brutobedrag 2]]*(100-Q1_2025[[#This Row],[Relatiekorting percentage]])/100,Q1_2025[[#This Row],[Bruto - Rel.korting]])</f>
        <v>0</v>
      </c>
    </row>
    <row r="3082" spans="1:16" x14ac:dyDescent="0.3">
      <c r="A3082" t="s">
        <v>437</v>
      </c>
      <c r="B3082">
        <v>5030229</v>
      </c>
      <c r="C3082" t="s">
        <v>393</v>
      </c>
      <c r="D3082">
        <v>1</v>
      </c>
      <c r="E3082" s="10">
        <v>303.85000000000002</v>
      </c>
      <c r="F3082" s="10">
        <v>303.85000000000002</v>
      </c>
      <c r="G3082" s="10">
        <v>303.85000000000002</v>
      </c>
      <c r="H3082">
        <v>0</v>
      </c>
      <c r="I3082" s="10" t="str">
        <f>_xlfn.XLOOKUP(Q1_2025[[#This Row],[Artikelnr]],Artikel_prijzen[Artnr],Artikel_prijzen[Groep],"")</f>
        <v>Rigging</v>
      </c>
      <c r="J3082" s="10">
        <f>_xlfn.XLOOKUP(Q1_2025[[#This Row],[Artikelnr]],Artikel_prijzen[Artnr],Artikel_prijzen[Prijs 2025],"")</f>
        <v>295</v>
      </c>
      <c r="K3082" s="10" t="str">
        <f>IF(Q1_2025[[#This Row],[Artikelprijs]]&lt;&gt;"",IF(Q1_2025[[#This Row],[Stuksprijs]]=Q1_2025[[#This Row],[Artikelprijs]],"Prijs gelijk","Prijs wijkt af"),"")</f>
        <v>Prijs wijkt af</v>
      </c>
      <c r="L3082" s="10"/>
      <c r="M3082" t="s">
        <v>3</v>
      </c>
      <c r="N3082" s="10">
        <f>IF(Q1_2025[[#This Row],[Prijstype]]="Artikelprijs",Q1_2025[[#This Row],[Artikelprijs]],Q1_2025[[#This Row],[Stuksprijs]])</f>
        <v>303.85000000000002</v>
      </c>
      <c r="O3082" s="10">
        <f>IF(Q1_2025[[#This Row],[Prijstype]]="Artikelprijs",Q1_2025[[#This Row],[Artikelprijs]] * Q1_2025[[#This Row],[Besteld]],Q1_2025[[#This Row],[Brutobedrag]])</f>
        <v>303.85000000000002</v>
      </c>
      <c r="P3082" s="10">
        <f>IF(Q1_2025[[#This Row],[Prijstype]] = "Artikelprijs",Q1_2025[[#This Row],[Brutobedrag 2]]*(100-Q1_2025[[#This Row],[Relatiekorting percentage]])/100,Q1_2025[[#This Row],[Bruto - Rel.korting]])</f>
        <v>303.85000000000002</v>
      </c>
    </row>
    <row r="3083" spans="1:16" x14ac:dyDescent="0.3">
      <c r="A3083" t="s">
        <v>437</v>
      </c>
      <c r="B3083">
        <v>5030229</v>
      </c>
      <c r="C3083" t="s">
        <v>393</v>
      </c>
      <c r="D3083">
        <v>1</v>
      </c>
      <c r="E3083" s="10">
        <v>303.85000000000002</v>
      </c>
      <c r="F3083" s="10">
        <v>0</v>
      </c>
      <c r="G3083" s="10">
        <v>0</v>
      </c>
      <c r="H3083">
        <v>0</v>
      </c>
      <c r="I3083" s="10" t="str">
        <f>_xlfn.XLOOKUP(Q1_2025[[#This Row],[Artikelnr]],Artikel_prijzen[Artnr],Artikel_prijzen[Groep],"")</f>
        <v>Rigging</v>
      </c>
      <c r="J3083" s="10">
        <f>_xlfn.XLOOKUP(Q1_2025[[#This Row],[Artikelnr]],Artikel_prijzen[Artnr],Artikel_prijzen[Prijs 2025],"")</f>
        <v>295</v>
      </c>
      <c r="K3083" s="10" t="str">
        <f>IF(Q1_2025[[#This Row],[Artikelprijs]]&lt;&gt;"",IF(Q1_2025[[#This Row],[Stuksprijs]]=Q1_2025[[#This Row],[Artikelprijs]],"Prijs gelijk","Prijs wijkt af"),"")</f>
        <v>Prijs wijkt af</v>
      </c>
      <c r="L3083" s="10"/>
      <c r="M3083" t="s">
        <v>3</v>
      </c>
      <c r="N3083" s="10">
        <f>IF(Q1_2025[[#This Row],[Prijstype]]="Artikelprijs",Q1_2025[[#This Row],[Artikelprijs]],Q1_2025[[#This Row],[Stuksprijs]])</f>
        <v>303.85000000000002</v>
      </c>
      <c r="O3083" s="10">
        <f>IF(Q1_2025[[#This Row],[Prijstype]]="Artikelprijs",Q1_2025[[#This Row],[Artikelprijs]] * Q1_2025[[#This Row],[Besteld]],Q1_2025[[#This Row],[Brutobedrag]])</f>
        <v>0</v>
      </c>
      <c r="P3083" s="10">
        <f>IF(Q1_2025[[#This Row],[Prijstype]] = "Artikelprijs",Q1_2025[[#This Row],[Brutobedrag 2]]*(100-Q1_2025[[#This Row],[Relatiekorting percentage]])/100,Q1_2025[[#This Row],[Bruto - Rel.korting]])</f>
        <v>0</v>
      </c>
    </row>
    <row r="3084" spans="1:16" x14ac:dyDescent="0.3">
      <c r="A3084" t="s">
        <v>437</v>
      </c>
      <c r="B3084">
        <v>5031053</v>
      </c>
      <c r="C3084" t="s">
        <v>10</v>
      </c>
      <c r="D3084">
        <v>1</v>
      </c>
      <c r="E3084" s="10">
        <v>113.3</v>
      </c>
      <c r="F3084" s="10">
        <v>113.3</v>
      </c>
      <c r="G3084" s="10">
        <v>0</v>
      </c>
      <c r="H3084">
        <v>100</v>
      </c>
      <c r="I3084" s="10" t="str">
        <f>_xlfn.XLOOKUP(Q1_2025[[#This Row],[Artikelnr]],Artikel_prijzen[Artnr],Artikel_prijzen[Groep],"")</f>
        <v/>
      </c>
      <c r="J3084" s="10" t="str">
        <f>_xlfn.XLOOKUP(Q1_2025[[#This Row],[Artikelnr]],Artikel_prijzen[Artnr],Artikel_prijzen[Prijs 2025],"")</f>
        <v/>
      </c>
      <c r="K3084" s="10" t="str">
        <f>IF(Q1_2025[[#This Row],[Artikelprijs]]&lt;&gt;"",IF(Q1_2025[[#This Row],[Stuksprijs]]=Q1_2025[[#This Row],[Artikelprijs]],"Prijs gelijk","Prijs wijkt af"),"")</f>
        <v/>
      </c>
      <c r="L3084" s="10"/>
      <c r="N3084" s="10">
        <f>IF(Q1_2025[[#This Row],[Prijstype]]="Artikelprijs",Q1_2025[[#This Row],[Artikelprijs]],Q1_2025[[#This Row],[Stuksprijs]])</f>
        <v>113.3</v>
      </c>
      <c r="O3084" s="10">
        <f>IF(Q1_2025[[#This Row],[Prijstype]]="Artikelprijs",Q1_2025[[#This Row],[Artikelprijs]] * Q1_2025[[#This Row],[Besteld]],Q1_2025[[#This Row],[Brutobedrag]])</f>
        <v>113.3</v>
      </c>
      <c r="P3084" s="10">
        <f>IF(Q1_2025[[#This Row],[Prijstype]] = "Artikelprijs",Q1_2025[[#This Row],[Brutobedrag 2]]*(100-Q1_2025[[#This Row],[Relatiekorting percentage]])/100,Q1_2025[[#This Row],[Bruto - Rel.korting]])</f>
        <v>0</v>
      </c>
    </row>
    <row r="3085" spans="1:16" x14ac:dyDescent="0.3">
      <c r="A3085" t="s">
        <v>437</v>
      </c>
      <c r="B3085">
        <v>5031052</v>
      </c>
      <c r="C3085" t="s">
        <v>12</v>
      </c>
      <c r="D3085">
        <v>2</v>
      </c>
      <c r="E3085" s="10">
        <v>88.07</v>
      </c>
      <c r="F3085" s="10">
        <v>176.14</v>
      </c>
      <c r="G3085" s="10">
        <v>0</v>
      </c>
      <c r="H3085">
        <v>100</v>
      </c>
      <c r="I3085" s="10" t="str">
        <f>_xlfn.XLOOKUP(Q1_2025[[#This Row],[Artikelnr]],Artikel_prijzen[Artnr],Artikel_prijzen[Groep],"")</f>
        <v/>
      </c>
      <c r="J3085" s="10" t="str">
        <f>_xlfn.XLOOKUP(Q1_2025[[#This Row],[Artikelnr]],Artikel_prijzen[Artnr],Artikel_prijzen[Prijs 2025],"")</f>
        <v/>
      </c>
      <c r="K3085" s="10" t="str">
        <f>IF(Q1_2025[[#This Row],[Artikelprijs]]&lt;&gt;"",IF(Q1_2025[[#This Row],[Stuksprijs]]=Q1_2025[[#This Row],[Artikelprijs]],"Prijs gelijk","Prijs wijkt af"),"")</f>
        <v/>
      </c>
      <c r="L3085" s="10"/>
      <c r="N3085" s="10">
        <f>IF(Q1_2025[[#This Row],[Prijstype]]="Artikelprijs",Q1_2025[[#This Row],[Artikelprijs]],Q1_2025[[#This Row],[Stuksprijs]])</f>
        <v>88.07</v>
      </c>
      <c r="O3085" s="10">
        <f>IF(Q1_2025[[#This Row],[Prijstype]]="Artikelprijs",Q1_2025[[#This Row],[Artikelprijs]] * Q1_2025[[#This Row],[Besteld]],Q1_2025[[#This Row],[Brutobedrag]])</f>
        <v>176.14</v>
      </c>
      <c r="P3085" s="10">
        <f>IF(Q1_2025[[#This Row],[Prijstype]] = "Artikelprijs",Q1_2025[[#This Row],[Brutobedrag 2]]*(100-Q1_2025[[#This Row],[Relatiekorting percentage]])/100,Q1_2025[[#This Row],[Bruto - Rel.korting]])</f>
        <v>0</v>
      </c>
    </row>
    <row r="3086" spans="1:16" x14ac:dyDescent="0.3">
      <c r="A3086" t="s">
        <v>437</v>
      </c>
      <c r="B3086">
        <v>5031051</v>
      </c>
      <c r="C3086" t="s">
        <v>25</v>
      </c>
      <c r="D3086">
        <v>3</v>
      </c>
      <c r="E3086" s="10">
        <v>52.79</v>
      </c>
      <c r="F3086" s="10">
        <v>158.37</v>
      </c>
      <c r="G3086" s="10">
        <v>0</v>
      </c>
      <c r="H3086">
        <v>100</v>
      </c>
      <c r="I3086" s="10" t="str">
        <f>_xlfn.XLOOKUP(Q1_2025[[#This Row],[Artikelnr]],Artikel_prijzen[Artnr],Artikel_prijzen[Groep],"")</f>
        <v/>
      </c>
      <c r="J3086" s="10" t="str">
        <f>_xlfn.XLOOKUP(Q1_2025[[#This Row],[Artikelnr]],Artikel_prijzen[Artnr],Artikel_prijzen[Prijs 2025],"")</f>
        <v/>
      </c>
      <c r="K3086" s="10" t="str">
        <f>IF(Q1_2025[[#This Row],[Artikelprijs]]&lt;&gt;"",IF(Q1_2025[[#This Row],[Stuksprijs]]=Q1_2025[[#This Row],[Artikelprijs]],"Prijs gelijk","Prijs wijkt af"),"")</f>
        <v/>
      </c>
      <c r="L3086" s="10"/>
      <c r="N3086" s="10">
        <f>IF(Q1_2025[[#This Row],[Prijstype]]="Artikelprijs",Q1_2025[[#This Row],[Artikelprijs]],Q1_2025[[#This Row],[Stuksprijs]])</f>
        <v>52.79</v>
      </c>
      <c r="O3086" s="10">
        <f>IF(Q1_2025[[#This Row],[Prijstype]]="Artikelprijs",Q1_2025[[#This Row],[Artikelprijs]] * Q1_2025[[#This Row],[Besteld]],Q1_2025[[#This Row],[Brutobedrag]])</f>
        <v>158.37</v>
      </c>
      <c r="P3086" s="10">
        <f>IF(Q1_2025[[#This Row],[Prijstype]] = "Artikelprijs",Q1_2025[[#This Row],[Brutobedrag 2]]*(100-Q1_2025[[#This Row],[Relatiekorting percentage]])/100,Q1_2025[[#This Row],[Bruto - Rel.korting]])</f>
        <v>0</v>
      </c>
    </row>
    <row r="3087" spans="1:16" x14ac:dyDescent="0.3">
      <c r="A3087" t="s">
        <v>437</v>
      </c>
      <c r="B3087">
        <v>5031050</v>
      </c>
      <c r="C3087" t="s">
        <v>180</v>
      </c>
      <c r="D3087">
        <v>4</v>
      </c>
      <c r="E3087" s="10">
        <v>35.020000000000003</v>
      </c>
      <c r="F3087" s="10">
        <v>140.08000000000001</v>
      </c>
      <c r="G3087" s="10">
        <v>0</v>
      </c>
      <c r="H3087">
        <v>100</v>
      </c>
      <c r="I3087" s="10" t="str">
        <f>_xlfn.XLOOKUP(Q1_2025[[#This Row],[Artikelnr]],Artikel_prijzen[Artnr],Artikel_prijzen[Groep],"")</f>
        <v/>
      </c>
      <c r="J3087" s="10" t="str">
        <f>_xlfn.XLOOKUP(Q1_2025[[#This Row],[Artikelnr]],Artikel_prijzen[Artnr],Artikel_prijzen[Prijs 2025],"")</f>
        <v/>
      </c>
      <c r="K3087" s="10" t="str">
        <f>IF(Q1_2025[[#This Row],[Artikelprijs]]&lt;&gt;"",IF(Q1_2025[[#This Row],[Stuksprijs]]=Q1_2025[[#This Row],[Artikelprijs]],"Prijs gelijk","Prijs wijkt af"),"")</f>
        <v/>
      </c>
      <c r="L3087" s="10"/>
      <c r="N3087" s="10">
        <f>IF(Q1_2025[[#This Row],[Prijstype]]="Artikelprijs",Q1_2025[[#This Row],[Artikelprijs]],Q1_2025[[#This Row],[Stuksprijs]])</f>
        <v>35.020000000000003</v>
      </c>
      <c r="O3087" s="10">
        <f>IF(Q1_2025[[#This Row],[Prijstype]]="Artikelprijs",Q1_2025[[#This Row],[Artikelprijs]] * Q1_2025[[#This Row],[Besteld]],Q1_2025[[#This Row],[Brutobedrag]])</f>
        <v>140.08000000000001</v>
      </c>
      <c r="P3087" s="10">
        <f>IF(Q1_2025[[#This Row],[Prijstype]] = "Artikelprijs",Q1_2025[[#This Row],[Brutobedrag 2]]*(100-Q1_2025[[#This Row],[Relatiekorting percentage]])/100,Q1_2025[[#This Row],[Bruto - Rel.korting]])</f>
        <v>0</v>
      </c>
    </row>
    <row r="3088" spans="1:16" x14ac:dyDescent="0.3">
      <c r="A3088" t="s">
        <v>437</v>
      </c>
      <c r="B3088">
        <v>5031049</v>
      </c>
      <c r="C3088" t="s">
        <v>14</v>
      </c>
      <c r="D3088">
        <v>2</v>
      </c>
      <c r="E3088" s="10">
        <v>35.020000000000003</v>
      </c>
      <c r="F3088" s="10">
        <v>70.040000000000006</v>
      </c>
      <c r="G3088" s="10">
        <v>0</v>
      </c>
      <c r="H3088">
        <v>100</v>
      </c>
      <c r="I3088" s="10" t="str">
        <f>_xlfn.XLOOKUP(Q1_2025[[#This Row],[Artikelnr]],Artikel_prijzen[Artnr],Artikel_prijzen[Groep],"")</f>
        <v/>
      </c>
      <c r="J3088" s="10" t="str">
        <f>_xlfn.XLOOKUP(Q1_2025[[#This Row],[Artikelnr]],Artikel_prijzen[Artnr],Artikel_prijzen[Prijs 2025],"")</f>
        <v/>
      </c>
      <c r="K3088" s="10" t="str">
        <f>IF(Q1_2025[[#This Row],[Artikelprijs]]&lt;&gt;"",IF(Q1_2025[[#This Row],[Stuksprijs]]=Q1_2025[[#This Row],[Artikelprijs]],"Prijs gelijk","Prijs wijkt af"),"")</f>
        <v/>
      </c>
      <c r="L3088" s="10"/>
      <c r="N3088" s="10">
        <f>IF(Q1_2025[[#This Row],[Prijstype]]="Artikelprijs",Q1_2025[[#This Row],[Artikelprijs]],Q1_2025[[#This Row],[Stuksprijs]])</f>
        <v>35.020000000000003</v>
      </c>
      <c r="O3088" s="10">
        <f>IF(Q1_2025[[#This Row],[Prijstype]]="Artikelprijs",Q1_2025[[#This Row],[Artikelprijs]] * Q1_2025[[#This Row],[Besteld]],Q1_2025[[#This Row],[Brutobedrag]])</f>
        <v>70.040000000000006</v>
      </c>
      <c r="P3088" s="10">
        <f>IF(Q1_2025[[#This Row],[Prijstype]] = "Artikelprijs",Q1_2025[[#This Row],[Brutobedrag 2]]*(100-Q1_2025[[#This Row],[Relatiekorting percentage]])/100,Q1_2025[[#This Row],[Bruto - Rel.korting]])</f>
        <v>0</v>
      </c>
    </row>
    <row r="3089" spans="1:16" x14ac:dyDescent="0.3">
      <c r="A3089" t="s">
        <v>437</v>
      </c>
      <c r="B3089">
        <v>5031047</v>
      </c>
      <c r="C3089" t="s">
        <v>27</v>
      </c>
      <c r="D3089">
        <v>2</v>
      </c>
      <c r="E3089" s="10">
        <v>35.020000000000003</v>
      </c>
      <c r="F3089" s="10">
        <v>70.040000000000006</v>
      </c>
      <c r="G3089" s="10">
        <v>0</v>
      </c>
      <c r="H3089">
        <v>100</v>
      </c>
      <c r="I3089" s="10" t="str">
        <f>_xlfn.XLOOKUP(Q1_2025[[#This Row],[Artikelnr]],Artikel_prijzen[Artnr],Artikel_prijzen[Groep],"")</f>
        <v/>
      </c>
      <c r="J3089" s="10" t="str">
        <f>_xlfn.XLOOKUP(Q1_2025[[#This Row],[Artikelnr]],Artikel_prijzen[Artnr],Artikel_prijzen[Prijs 2025],"")</f>
        <v/>
      </c>
      <c r="K3089" s="10" t="str">
        <f>IF(Q1_2025[[#This Row],[Artikelprijs]]&lt;&gt;"",IF(Q1_2025[[#This Row],[Stuksprijs]]=Q1_2025[[#This Row],[Artikelprijs]],"Prijs gelijk","Prijs wijkt af"),"")</f>
        <v/>
      </c>
      <c r="L3089" s="10"/>
      <c r="N3089" s="10">
        <f>IF(Q1_2025[[#This Row],[Prijstype]]="Artikelprijs",Q1_2025[[#This Row],[Artikelprijs]],Q1_2025[[#This Row],[Stuksprijs]])</f>
        <v>35.020000000000003</v>
      </c>
      <c r="O3089" s="10">
        <f>IF(Q1_2025[[#This Row],[Prijstype]]="Artikelprijs",Q1_2025[[#This Row],[Artikelprijs]] * Q1_2025[[#This Row],[Besteld]],Q1_2025[[#This Row],[Brutobedrag]])</f>
        <v>70.040000000000006</v>
      </c>
      <c r="P3089" s="10">
        <f>IF(Q1_2025[[#This Row],[Prijstype]] = "Artikelprijs",Q1_2025[[#This Row],[Brutobedrag 2]]*(100-Q1_2025[[#This Row],[Relatiekorting percentage]])/100,Q1_2025[[#This Row],[Bruto - Rel.korting]])</f>
        <v>0</v>
      </c>
    </row>
    <row r="3090" spans="1:16" x14ac:dyDescent="0.3">
      <c r="A3090" t="s">
        <v>437</v>
      </c>
      <c r="B3090">
        <v>5031056</v>
      </c>
      <c r="C3090" t="s">
        <v>15</v>
      </c>
      <c r="D3090">
        <v>2</v>
      </c>
      <c r="E3090" s="10">
        <v>69.78</v>
      </c>
      <c r="F3090" s="10">
        <v>139.56</v>
      </c>
      <c r="G3090" s="10">
        <v>0</v>
      </c>
      <c r="H3090">
        <v>100</v>
      </c>
      <c r="I3090" s="10" t="str">
        <f>_xlfn.XLOOKUP(Q1_2025[[#This Row],[Artikelnr]],Artikel_prijzen[Artnr],Artikel_prijzen[Groep],"")</f>
        <v/>
      </c>
      <c r="J3090" s="10" t="str">
        <f>_xlfn.XLOOKUP(Q1_2025[[#This Row],[Artikelnr]],Artikel_prijzen[Artnr],Artikel_prijzen[Prijs 2025],"")</f>
        <v/>
      </c>
      <c r="K3090" s="10" t="str">
        <f>IF(Q1_2025[[#This Row],[Artikelprijs]]&lt;&gt;"",IF(Q1_2025[[#This Row],[Stuksprijs]]=Q1_2025[[#This Row],[Artikelprijs]],"Prijs gelijk","Prijs wijkt af"),"")</f>
        <v/>
      </c>
      <c r="L3090" s="10"/>
      <c r="N3090" s="10">
        <f>IF(Q1_2025[[#This Row],[Prijstype]]="Artikelprijs",Q1_2025[[#This Row],[Artikelprijs]],Q1_2025[[#This Row],[Stuksprijs]])</f>
        <v>69.78</v>
      </c>
      <c r="O3090" s="10">
        <f>IF(Q1_2025[[#This Row],[Prijstype]]="Artikelprijs",Q1_2025[[#This Row],[Artikelprijs]] * Q1_2025[[#This Row],[Besteld]],Q1_2025[[#This Row],[Brutobedrag]])</f>
        <v>139.56</v>
      </c>
      <c r="P3090" s="10">
        <f>IF(Q1_2025[[#This Row],[Prijstype]] = "Artikelprijs",Q1_2025[[#This Row],[Brutobedrag 2]]*(100-Q1_2025[[#This Row],[Relatiekorting percentage]])/100,Q1_2025[[#This Row],[Bruto - Rel.korting]])</f>
        <v>0</v>
      </c>
    </row>
    <row r="3091" spans="1:16" x14ac:dyDescent="0.3">
      <c r="A3091" t="s">
        <v>437</v>
      </c>
      <c r="B3091">
        <v>5031057</v>
      </c>
      <c r="C3091" t="s">
        <v>178</v>
      </c>
      <c r="D3091">
        <v>2</v>
      </c>
      <c r="E3091" s="10">
        <v>69.78</v>
      </c>
      <c r="F3091" s="10">
        <v>139.56</v>
      </c>
      <c r="G3091" s="10">
        <v>0</v>
      </c>
      <c r="H3091">
        <v>100</v>
      </c>
      <c r="I3091" s="10" t="str">
        <f>_xlfn.XLOOKUP(Q1_2025[[#This Row],[Artikelnr]],Artikel_prijzen[Artnr],Artikel_prijzen[Groep],"")</f>
        <v/>
      </c>
      <c r="J3091" s="10" t="str">
        <f>_xlfn.XLOOKUP(Q1_2025[[#This Row],[Artikelnr]],Artikel_prijzen[Artnr],Artikel_prijzen[Prijs 2025],"")</f>
        <v/>
      </c>
      <c r="K3091" s="10" t="str">
        <f>IF(Q1_2025[[#This Row],[Artikelprijs]]&lt;&gt;"",IF(Q1_2025[[#This Row],[Stuksprijs]]=Q1_2025[[#This Row],[Artikelprijs]],"Prijs gelijk","Prijs wijkt af"),"")</f>
        <v/>
      </c>
      <c r="L3091" s="10"/>
      <c r="N3091" s="10">
        <f>IF(Q1_2025[[#This Row],[Prijstype]]="Artikelprijs",Q1_2025[[#This Row],[Artikelprijs]],Q1_2025[[#This Row],[Stuksprijs]])</f>
        <v>69.78</v>
      </c>
      <c r="O3091" s="10">
        <f>IF(Q1_2025[[#This Row],[Prijstype]]="Artikelprijs",Q1_2025[[#This Row],[Artikelprijs]] * Q1_2025[[#This Row],[Besteld]],Q1_2025[[#This Row],[Brutobedrag]])</f>
        <v>139.56</v>
      </c>
      <c r="P3091" s="10">
        <f>IF(Q1_2025[[#This Row],[Prijstype]] = "Artikelprijs",Q1_2025[[#This Row],[Brutobedrag 2]]*(100-Q1_2025[[#This Row],[Relatiekorting percentage]])/100,Q1_2025[[#This Row],[Bruto - Rel.korting]])</f>
        <v>0</v>
      </c>
    </row>
    <row r="3092" spans="1:16" x14ac:dyDescent="0.3">
      <c r="A3092" t="s">
        <v>437</v>
      </c>
      <c r="B3092">
        <v>5031063</v>
      </c>
      <c r="C3092" t="s">
        <v>181</v>
      </c>
      <c r="D3092">
        <v>4</v>
      </c>
      <c r="E3092" s="10">
        <v>22.15</v>
      </c>
      <c r="F3092" s="10">
        <v>88.6</v>
      </c>
      <c r="G3092" s="10">
        <v>0</v>
      </c>
      <c r="H3092">
        <v>100</v>
      </c>
      <c r="I3092" s="10" t="str">
        <f>_xlfn.XLOOKUP(Q1_2025[[#This Row],[Artikelnr]],Artikel_prijzen[Artnr],Artikel_prijzen[Groep],"")</f>
        <v/>
      </c>
      <c r="J3092" s="10" t="str">
        <f>_xlfn.XLOOKUP(Q1_2025[[#This Row],[Artikelnr]],Artikel_prijzen[Artnr],Artikel_prijzen[Prijs 2025],"")</f>
        <v/>
      </c>
      <c r="K3092" s="10" t="str">
        <f>IF(Q1_2025[[#This Row],[Artikelprijs]]&lt;&gt;"",IF(Q1_2025[[#This Row],[Stuksprijs]]=Q1_2025[[#This Row],[Artikelprijs]],"Prijs gelijk","Prijs wijkt af"),"")</f>
        <v/>
      </c>
      <c r="L3092" s="10"/>
      <c r="N3092" s="10">
        <f>IF(Q1_2025[[#This Row],[Prijstype]]="Artikelprijs",Q1_2025[[#This Row],[Artikelprijs]],Q1_2025[[#This Row],[Stuksprijs]])</f>
        <v>22.15</v>
      </c>
      <c r="O3092" s="10">
        <f>IF(Q1_2025[[#This Row],[Prijstype]]="Artikelprijs",Q1_2025[[#This Row],[Artikelprijs]] * Q1_2025[[#This Row],[Besteld]],Q1_2025[[#This Row],[Brutobedrag]])</f>
        <v>88.6</v>
      </c>
      <c r="P3092" s="10">
        <f>IF(Q1_2025[[#This Row],[Prijstype]] = "Artikelprijs",Q1_2025[[#This Row],[Brutobedrag 2]]*(100-Q1_2025[[#This Row],[Relatiekorting percentage]])/100,Q1_2025[[#This Row],[Bruto - Rel.korting]])</f>
        <v>0</v>
      </c>
    </row>
    <row r="3093" spans="1:16" x14ac:dyDescent="0.3">
      <c r="A3093" t="s">
        <v>440</v>
      </c>
      <c r="B3093">
        <v>5022009</v>
      </c>
      <c r="C3093" t="s">
        <v>45</v>
      </c>
      <c r="D3093">
        <v>4</v>
      </c>
      <c r="E3093" s="10">
        <v>103.75</v>
      </c>
      <c r="F3093" s="10">
        <v>415</v>
      </c>
      <c r="G3093" s="10">
        <v>415</v>
      </c>
      <c r="H3093">
        <v>0</v>
      </c>
      <c r="I3093" s="10" t="str">
        <f>_xlfn.XLOOKUP(Q1_2025[[#This Row],[Artikelnr]],Artikel_prijzen[Artnr],Artikel_prijzen[Groep],"")</f>
        <v>Elektra</v>
      </c>
      <c r="J3093" s="10">
        <f>_xlfn.XLOOKUP(Q1_2025[[#This Row],[Artikelnr]],Artikel_prijzen[Artnr],Artikel_prijzen[Prijs 2025],"")</f>
        <v>106.8625</v>
      </c>
      <c r="K3093" s="10" t="str">
        <f>IF(Q1_2025[[#This Row],[Artikelprijs]]&lt;&gt;"",IF(Q1_2025[[#This Row],[Stuksprijs]]=Q1_2025[[#This Row],[Artikelprijs]],"Prijs gelijk","Prijs wijkt af"),"")</f>
        <v>Prijs wijkt af</v>
      </c>
      <c r="L3093" s="10"/>
      <c r="M3093" t="s">
        <v>536</v>
      </c>
      <c r="N3093" s="10">
        <f>IF(Q1_2025[[#This Row],[Prijstype]]="Artikelprijs",Q1_2025[[#This Row],[Artikelprijs]],Q1_2025[[#This Row],[Stuksprijs]])</f>
        <v>106.8625</v>
      </c>
      <c r="O3093" s="10">
        <f>IF(Q1_2025[[#This Row],[Prijstype]]="Artikelprijs",Q1_2025[[#This Row],[Artikelprijs]] * Q1_2025[[#This Row],[Besteld]],Q1_2025[[#This Row],[Brutobedrag]])</f>
        <v>427.45</v>
      </c>
      <c r="P3093" s="10">
        <f>IF(Q1_2025[[#This Row],[Prijstype]] = "Artikelprijs",Q1_2025[[#This Row],[Brutobedrag 2]]*(100-Q1_2025[[#This Row],[Relatiekorting percentage]])/100,Q1_2025[[#This Row],[Bruto - Rel.korting]])</f>
        <v>427.45</v>
      </c>
    </row>
    <row r="3094" spans="1:16" x14ac:dyDescent="0.3">
      <c r="A3094" t="s">
        <v>440</v>
      </c>
      <c r="B3094">
        <v>5021011</v>
      </c>
      <c r="C3094" t="s">
        <v>115</v>
      </c>
      <c r="D3094">
        <v>8</v>
      </c>
      <c r="E3094" s="10">
        <v>458.35</v>
      </c>
      <c r="F3094" s="10">
        <v>3666.8</v>
      </c>
      <c r="G3094" s="10">
        <v>3666.8</v>
      </c>
      <c r="H3094">
        <v>0</v>
      </c>
      <c r="I3094" s="10" t="str">
        <f>_xlfn.XLOOKUP(Q1_2025[[#This Row],[Artikelnr]],Artikel_prijzen[Artnr],Artikel_prijzen[Groep],"")</f>
        <v>Elektra</v>
      </c>
      <c r="J3094" s="10">
        <f>_xlfn.XLOOKUP(Q1_2025[[#This Row],[Artikelnr]],Artikel_prijzen[Artnr],Artikel_prijzen[Prijs 2025],"")</f>
        <v>458.35</v>
      </c>
      <c r="K3094" s="10" t="str">
        <f>IF(Q1_2025[[#This Row],[Artikelprijs]]&lt;&gt;"",IF(Q1_2025[[#This Row],[Stuksprijs]]=Q1_2025[[#This Row],[Artikelprijs]],"Prijs gelijk","Prijs wijkt af"),"")</f>
        <v>Prijs gelijk</v>
      </c>
      <c r="L3094" s="10"/>
      <c r="M3094" t="s">
        <v>536</v>
      </c>
      <c r="N3094" s="10">
        <f>IF(Q1_2025[[#This Row],[Prijstype]]="Artikelprijs",Q1_2025[[#This Row],[Artikelprijs]],Q1_2025[[#This Row],[Stuksprijs]])</f>
        <v>458.35</v>
      </c>
      <c r="O3094" s="10">
        <f>IF(Q1_2025[[#This Row],[Prijstype]]="Artikelprijs",Q1_2025[[#This Row],[Artikelprijs]] * Q1_2025[[#This Row],[Besteld]],Q1_2025[[#This Row],[Brutobedrag]])</f>
        <v>3666.8</v>
      </c>
      <c r="P3094" s="10">
        <f>IF(Q1_2025[[#This Row],[Prijstype]] = "Artikelprijs",Q1_2025[[#This Row],[Brutobedrag 2]]*(100-Q1_2025[[#This Row],[Relatiekorting percentage]])/100,Q1_2025[[#This Row],[Bruto - Rel.korting]])</f>
        <v>3666.8</v>
      </c>
    </row>
    <row r="3095" spans="1:16" x14ac:dyDescent="0.3">
      <c r="A3095" t="s">
        <v>440</v>
      </c>
      <c r="B3095">
        <v>5021017</v>
      </c>
      <c r="C3095" t="s">
        <v>256</v>
      </c>
      <c r="D3095">
        <v>4</v>
      </c>
      <c r="E3095" s="10">
        <v>721</v>
      </c>
      <c r="F3095" s="10">
        <v>2884</v>
      </c>
      <c r="G3095" s="10">
        <v>2884</v>
      </c>
      <c r="H3095">
        <v>0</v>
      </c>
      <c r="I3095" s="10" t="str">
        <f>_xlfn.XLOOKUP(Q1_2025[[#This Row],[Artikelnr]],Artikel_prijzen[Artnr],Artikel_prijzen[Groep],"")</f>
        <v>Elektra</v>
      </c>
      <c r="J3095" s="10">
        <f>_xlfn.XLOOKUP(Q1_2025[[#This Row],[Artikelnr]],Artikel_prijzen[Artnr],Artikel_prijzen[Prijs 2025],"")</f>
        <v>700</v>
      </c>
      <c r="K3095" s="10" t="str">
        <f>IF(Q1_2025[[#This Row],[Artikelprijs]]&lt;&gt;"",IF(Q1_2025[[#This Row],[Stuksprijs]]=Q1_2025[[#This Row],[Artikelprijs]],"Prijs gelijk","Prijs wijkt af"),"")</f>
        <v>Prijs wijkt af</v>
      </c>
      <c r="L3095" s="10"/>
      <c r="M3095" t="s">
        <v>536</v>
      </c>
      <c r="N3095" s="10">
        <f>IF(Q1_2025[[#This Row],[Prijstype]]="Artikelprijs",Q1_2025[[#This Row],[Artikelprijs]],Q1_2025[[#This Row],[Stuksprijs]])</f>
        <v>700</v>
      </c>
      <c r="O3095" s="10">
        <f>IF(Q1_2025[[#This Row],[Prijstype]]="Artikelprijs",Q1_2025[[#This Row],[Artikelprijs]] * Q1_2025[[#This Row],[Besteld]],Q1_2025[[#This Row],[Brutobedrag]])</f>
        <v>2800</v>
      </c>
      <c r="P3095" s="10">
        <f>IF(Q1_2025[[#This Row],[Prijstype]] = "Artikelprijs",Q1_2025[[#This Row],[Brutobedrag 2]]*(100-Q1_2025[[#This Row],[Relatiekorting percentage]])/100,Q1_2025[[#This Row],[Bruto - Rel.korting]])</f>
        <v>2800</v>
      </c>
    </row>
    <row r="3096" spans="1:16" x14ac:dyDescent="0.3">
      <c r="A3096" t="s">
        <v>440</v>
      </c>
      <c r="B3096">
        <v>5021020</v>
      </c>
      <c r="C3096" t="s">
        <v>306</v>
      </c>
      <c r="D3096">
        <v>1</v>
      </c>
      <c r="E3096" s="10">
        <v>1133</v>
      </c>
      <c r="F3096" s="10">
        <v>1133</v>
      </c>
      <c r="G3096" s="10">
        <v>1133</v>
      </c>
      <c r="H3096">
        <v>0</v>
      </c>
      <c r="I3096" s="10" t="str">
        <f>_xlfn.XLOOKUP(Q1_2025[[#This Row],[Artikelnr]],Artikel_prijzen[Artnr],Artikel_prijzen[Groep],"")</f>
        <v>Elektra</v>
      </c>
      <c r="J3096" s="10">
        <f>_xlfn.XLOOKUP(Q1_2025[[#This Row],[Artikelnr]],Artikel_prijzen[Artnr],Artikel_prijzen[Prijs 2025],"")</f>
        <v>1100</v>
      </c>
      <c r="K3096" s="10" t="str">
        <f>IF(Q1_2025[[#This Row],[Artikelprijs]]&lt;&gt;"",IF(Q1_2025[[#This Row],[Stuksprijs]]=Q1_2025[[#This Row],[Artikelprijs]],"Prijs gelijk","Prijs wijkt af"),"")</f>
        <v>Prijs wijkt af</v>
      </c>
      <c r="L3096" s="10"/>
      <c r="M3096" t="s">
        <v>536</v>
      </c>
      <c r="N3096" s="10">
        <f>IF(Q1_2025[[#This Row],[Prijstype]]="Artikelprijs",Q1_2025[[#This Row],[Artikelprijs]],Q1_2025[[#This Row],[Stuksprijs]])</f>
        <v>1100</v>
      </c>
      <c r="O3096" s="10">
        <f>IF(Q1_2025[[#This Row],[Prijstype]]="Artikelprijs",Q1_2025[[#This Row],[Artikelprijs]] * Q1_2025[[#This Row],[Besteld]],Q1_2025[[#This Row],[Brutobedrag]])</f>
        <v>1100</v>
      </c>
      <c r="P3096" s="10">
        <f>IF(Q1_2025[[#This Row],[Prijstype]] = "Artikelprijs",Q1_2025[[#This Row],[Brutobedrag 2]]*(100-Q1_2025[[#This Row],[Relatiekorting percentage]])/100,Q1_2025[[#This Row],[Bruto - Rel.korting]])</f>
        <v>1100</v>
      </c>
    </row>
    <row r="3097" spans="1:16" x14ac:dyDescent="0.3">
      <c r="A3097" t="s">
        <v>440</v>
      </c>
      <c r="B3097">
        <v>5022024</v>
      </c>
      <c r="C3097" t="s">
        <v>441</v>
      </c>
      <c r="D3097">
        <v>2</v>
      </c>
      <c r="E3097" s="10">
        <v>2418</v>
      </c>
      <c r="F3097" s="10">
        <v>4836</v>
      </c>
      <c r="G3097" s="10">
        <v>4836</v>
      </c>
      <c r="H3097">
        <v>0</v>
      </c>
      <c r="I3097" s="10" t="str">
        <f>_xlfn.XLOOKUP(Q1_2025[[#This Row],[Artikelnr]],Artikel_prijzen[Artnr],Artikel_prijzen[Groep],"")</f>
        <v/>
      </c>
      <c r="J3097" s="10" t="str">
        <f>_xlfn.XLOOKUP(Q1_2025[[#This Row],[Artikelnr]],Artikel_prijzen[Artnr],Artikel_prijzen[Prijs 2025],"")</f>
        <v/>
      </c>
      <c r="K3097" s="10" t="str">
        <f>IF(Q1_2025[[#This Row],[Artikelprijs]]&lt;&gt;"",IF(Q1_2025[[#This Row],[Stuksprijs]]=Q1_2025[[#This Row],[Artikelprijs]],"Prijs gelijk","Prijs wijkt af"),"")</f>
        <v/>
      </c>
      <c r="L3097" s="10"/>
      <c r="N3097" s="10">
        <f>IF(Q1_2025[[#This Row],[Prijstype]]="Artikelprijs",Q1_2025[[#This Row],[Artikelprijs]],Q1_2025[[#This Row],[Stuksprijs]])</f>
        <v>2418</v>
      </c>
      <c r="O3097" s="10">
        <f>IF(Q1_2025[[#This Row],[Prijstype]]="Artikelprijs",Q1_2025[[#This Row],[Artikelprijs]] * Q1_2025[[#This Row],[Besteld]],Q1_2025[[#This Row],[Brutobedrag]])</f>
        <v>4836</v>
      </c>
      <c r="P3097" s="10">
        <f>IF(Q1_2025[[#This Row],[Prijstype]] = "Artikelprijs",Q1_2025[[#This Row],[Brutobedrag 2]]*(100-Q1_2025[[#This Row],[Relatiekorting percentage]])/100,Q1_2025[[#This Row],[Bruto - Rel.korting]])</f>
        <v>4836</v>
      </c>
    </row>
    <row r="3098" spans="1:16" x14ac:dyDescent="0.3">
      <c r="A3098" t="s">
        <v>440</v>
      </c>
      <c r="B3098">
        <v>5022024</v>
      </c>
      <c r="C3098" t="s">
        <v>442</v>
      </c>
      <c r="D3098">
        <v>2</v>
      </c>
      <c r="E3098" s="10">
        <v>2418</v>
      </c>
      <c r="F3098" s="10">
        <v>4836</v>
      </c>
      <c r="G3098" s="10">
        <v>4836</v>
      </c>
      <c r="H3098">
        <v>0</v>
      </c>
      <c r="I3098" s="10" t="str">
        <f>_xlfn.XLOOKUP(Q1_2025[[#This Row],[Artikelnr]],Artikel_prijzen[Artnr],Artikel_prijzen[Groep],"")</f>
        <v/>
      </c>
      <c r="J3098" s="10" t="str">
        <f>_xlfn.XLOOKUP(Q1_2025[[#This Row],[Artikelnr]],Artikel_prijzen[Artnr],Artikel_prijzen[Prijs 2025],"")</f>
        <v/>
      </c>
      <c r="K3098" s="10" t="str">
        <f>IF(Q1_2025[[#This Row],[Artikelprijs]]&lt;&gt;"",IF(Q1_2025[[#This Row],[Stuksprijs]]=Q1_2025[[#This Row],[Artikelprijs]],"Prijs gelijk","Prijs wijkt af"),"")</f>
        <v/>
      </c>
      <c r="L3098" s="10"/>
      <c r="N3098" s="10">
        <f>IF(Q1_2025[[#This Row],[Prijstype]]="Artikelprijs",Q1_2025[[#This Row],[Artikelprijs]],Q1_2025[[#This Row],[Stuksprijs]])</f>
        <v>2418</v>
      </c>
      <c r="O3098" s="10">
        <f>IF(Q1_2025[[#This Row],[Prijstype]]="Artikelprijs",Q1_2025[[#This Row],[Artikelprijs]] * Q1_2025[[#This Row],[Besteld]],Q1_2025[[#This Row],[Brutobedrag]])</f>
        <v>4836</v>
      </c>
      <c r="P3098" s="10">
        <f>IF(Q1_2025[[#This Row],[Prijstype]] = "Artikelprijs",Q1_2025[[#This Row],[Brutobedrag 2]]*(100-Q1_2025[[#This Row],[Relatiekorting percentage]])/100,Q1_2025[[#This Row],[Bruto - Rel.korting]])</f>
        <v>4836</v>
      </c>
    </row>
    <row r="3099" spans="1:16" x14ac:dyDescent="0.3">
      <c r="A3099" t="s">
        <v>440</v>
      </c>
      <c r="B3099">
        <v>3002019</v>
      </c>
      <c r="C3099" t="s">
        <v>443</v>
      </c>
      <c r="D3099">
        <v>2</v>
      </c>
      <c r="E3099" s="10">
        <v>76.02</v>
      </c>
      <c r="F3099" s="10">
        <v>152.04</v>
      </c>
      <c r="G3099" s="10">
        <v>152.04</v>
      </c>
      <c r="H3099">
        <v>0</v>
      </c>
      <c r="I3099" s="10" t="str">
        <f>_xlfn.XLOOKUP(Q1_2025[[#This Row],[Artikelnr]],Artikel_prijzen[Artnr],Artikel_prijzen[Groep],"")</f>
        <v/>
      </c>
      <c r="J3099" s="10" t="str">
        <f>_xlfn.XLOOKUP(Q1_2025[[#This Row],[Artikelnr]],Artikel_prijzen[Artnr],Artikel_prijzen[Prijs 2025],"")</f>
        <v/>
      </c>
      <c r="K3099" s="10" t="str">
        <f>IF(Q1_2025[[#This Row],[Artikelprijs]]&lt;&gt;"",IF(Q1_2025[[#This Row],[Stuksprijs]]=Q1_2025[[#This Row],[Artikelprijs]],"Prijs gelijk","Prijs wijkt af"),"")</f>
        <v/>
      </c>
      <c r="L3099" s="10"/>
      <c r="N3099" s="10">
        <f>IF(Q1_2025[[#This Row],[Prijstype]]="Artikelprijs",Q1_2025[[#This Row],[Artikelprijs]],Q1_2025[[#This Row],[Stuksprijs]])</f>
        <v>76.02</v>
      </c>
      <c r="O3099" s="10">
        <f>IF(Q1_2025[[#This Row],[Prijstype]]="Artikelprijs",Q1_2025[[#This Row],[Artikelprijs]] * Q1_2025[[#This Row],[Besteld]],Q1_2025[[#This Row],[Brutobedrag]])</f>
        <v>152.04</v>
      </c>
      <c r="P3099" s="10">
        <f>IF(Q1_2025[[#This Row],[Prijstype]] = "Artikelprijs",Q1_2025[[#This Row],[Brutobedrag 2]]*(100-Q1_2025[[#This Row],[Relatiekorting percentage]])/100,Q1_2025[[#This Row],[Bruto - Rel.korting]])</f>
        <v>152.04</v>
      </c>
    </row>
    <row r="3100" spans="1:16" x14ac:dyDescent="0.3">
      <c r="A3100" t="s">
        <v>440</v>
      </c>
      <c r="B3100">
        <v>5021011</v>
      </c>
      <c r="C3100" t="s">
        <v>115</v>
      </c>
      <c r="D3100">
        <v>3</v>
      </c>
      <c r="E3100" s="10">
        <v>458.35</v>
      </c>
      <c r="F3100" s="10">
        <v>1375.05</v>
      </c>
      <c r="G3100" s="10">
        <v>1375.05</v>
      </c>
      <c r="H3100">
        <v>0</v>
      </c>
      <c r="I3100" s="10" t="str">
        <f>_xlfn.XLOOKUP(Q1_2025[[#This Row],[Artikelnr]],Artikel_prijzen[Artnr],Artikel_prijzen[Groep],"")</f>
        <v>Elektra</v>
      </c>
      <c r="J3100" s="10">
        <f>_xlfn.XLOOKUP(Q1_2025[[#This Row],[Artikelnr]],Artikel_prijzen[Artnr],Artikel_prijzen[Prijs 2025],"")</f>
        <v>458.35</v>
      </c>
      <c r="K3100" s="10" t="str">
        <f>IF(Q1_2025[[#This Row],[Artikelprijs]]&lt;&gt;"",IF(Q1_2025[[#This Row],[Stuksprijs]]=Q1_2025[[#This Row],[Artikelprijs]],"Prijs gelijk","Prijs wijkt af"),"")</f>
        <v>Prijs gelijk</v>
      </c>
      <c r="L3100" s="10"/>
      <c r="M3100" t="s">
        <v>536</v>
      </c>
      <c r="N3100" s="10">
        <f>IF(Q1_2025[[#This Row],[Prijstype]]="Artikelprijs",Q1_2025[[#This Row],[Artikelprijs]],Q1_2025[[#This Row],[Stuksprijs]])</f>
        <v>458.35</v>
      </c>
      <c r="O3100" s="10">
        <f>IF(Q1_2025[[#This Row],[Prijstype]]="Artikelprijs",Q1_2025[[#This Row],[Artikelprijs]] * Q1_2025[[#This Row],[Besteld]],Q1_2025[[#This Row],[Brutobedrag]])</f>
        <v>1375.0500000000002</v>
      </c>
      <c r="P3100" s="10">
        <f>IF(Q1_2025[[#This Row],[Prijstype]] = "Artikelprijs",Q1_2025[[#This Row],[Brutobedrag 2]]*(100-Q1_2025[[#This Row],[Relatiekorting percentage]])/100,Q1_2025[[#This Row],[Bruto - Rel.korting]])</f>
        <v>1375.0500000000002</v>
      </c>
    </row>
    <row r="3101" spans="1:16" x14ac:dyDescent="0.3">
      <c r="A3101" t="s">
        <v>440</v>
      </c>
      <c r="B3101">
        <v>5021017</v>
      </c>
      <c r="C3101" t="s">
        <v>256</v>
      </c>
      <c r="D3101">
        <v>1</v>
      </c>
      <c r="E3101" s="10">
        <v>721</v>
      </c>
      <c r="F3101" s="10">
        <v>721</v>
      </c>
      <c r="G3101" s="10">
        <v>721</v>
      </c>
      <c r="H3101">
        <v>0</v>
      </c>
      <c r="I3101" s="10" t="str">
        <f>_xlfn.XLOOKUP(Q1_2025[[#This Row],[Artikelnr]],Artikel_prijzen[Artnr],Artikel_prijzen[Groep],"")</f>
        <v>Elektra</v>
      </c>
      <c r="J3101" s="10">
        <f>_xlfn.XLOOKUP(Q1_2025[[#This Row],[Artikelnr]],Artikel_prijzen[Artnr],Artikel_prijzen[Prijs 2025],"")</f>
        <v>700</v>
      </c>
      <c r="K3101" s="10" t="str">
        <f>IF(Q1_2025[[#This Row],[Artikelprijs]]&lt;&gt;"",IF(Q1_2025[[#This Row],[Stuksprijs]]=Q1_2025[[#This Row],[Artikelprijs]],"Prijs gelijk","Prijs wijkt af"),"")</f>
        <v>Prijs wijkt af</v>
      </c>
      <c r="L3101" s="10"/>
      <c r="M3101" t="s">
        <v>536</v>
      </c>
      <c r="N3101" s="10">
        <f>IF(Q1_2025[[#This Row],[Prijstype]]="Artikelprijs",Q1_2025[[#This Row],[Artikelprijs]],Q1_2025[[#This Row],[Stuksprijs]])</f>
        <v>700</v>
      </c>
      <c r="O3101" s="10">
        <f>IF(Q1_2025[[#This Row],[Prijstype]]="Artikelprijs",Q1_2025[[#This Row],[Artikelprijs]] * Q1_2025[[#This Row],[Besteld]],Q1_2025[[#This Row],[Brutobedrag]])</f>
        <v>700</v>
      </c>
      <c r="P3101" s="10">
        <f>IF(Q1_2025[[#This Row],[Prijstype]] = "Artikelprijs",Q1_2025[[#This Row],[Brutobedrag 2]]*(100-Q1_2025[[#This Row],[Relatiekorting percentage]])/100,Q1_2025[[#This Row],[Bruto - Rel.korting]])</f>
        <v>700</v>
      </c>
    </row>
    <row r="3102" spans="1:16" x14ac:dyDescent="0.3">
      <c r="A3102" t="s">
        <v>440</v>
      </c>
      <c r="B3102">
        <v>5021020</v>
      </c>
      <c r="C3102" t="s">
        <v>306</v>
      </c>
      <c r="D3102">
        <v>1</v>
      </c>
      <c r="E3102" s="10">
        <v>1133</v>
      </c>
      <c r="F3102" s="10">
        <v>1133</v>
      </c>
      <c r="G3102" s="10">
        <v>1133</v>
      </c>
      <c r="H3102">
        <v>0</v>
      </c>
      <c r="I3102" s="10" t="str">
        <f>_xlfn.XLOOKUP(Q1_2025[[#This Row],[Artikelnr]],Artikel_prijzen[Artnr],Artikel_prijzen[Groep],"")</f>
        <v>Elektra</v>
      </c>
      <c r="J3102" s="10">
        <f>_xlfn.XLOOKUP(Q1_2025[[#This Row],[Artikelnr]],Artikel_prijzen[Artnr],Artikel_prijzen[Prijs 2025],"")</f>
        <v>1100</v>
      </c>
      <c r="K3102" s="10" t="str">
        <f>IF(Q1_2025[[#This Row],[Artikelprijs]]&lt;&gt;"",IF(Q1_2025[[#This Row],[Stuksprijs]]=Q1_2025[[#This Row],[Artikelprijs]],"Prijs gelijk","Prijs wijkt af"),"")</f>
        <v>Prijs wijkt af</v>
      </c>
      <c r="L3102" s="10"/>
      <c r="M3102" t="s">
        <v>536</v>
      </c>
      <c r="N3102" s="10">
        <f>IF(Q1_2025[[#This Row],[Prijstype]]="Artikelprijs",Q1_2025[[#This Row],[Artikelprijs]],Q1_2025[[#This Row],[Stuksprijs]])</f>
        <v>1100</v>
      </c>
      <c r="O3102" s="10">
        <f>IF(Q1_2025[[#This Row],[Prijstype]]="Artikelprijs",Q1_2025[[#This Row],[Artikelprijs]] * Q1_2025[[#This Row],[Besteld]],Q1_2025[[#This Row],[Brutobedrag]])</f>
        <v>1100</v>
      </c>
      <c r="P3102" s="10">
        <f>IF(Q1_2025[[#This Row],[Prijstype]] = "Artikelprijs",Q1_2025[[#This Row],[Brutobedrag 2]]*(100-Q1_2025[[#This Row],[Relatiekorting percentage]])/100,Q1_2025[[#This Row],[Bruto - Rel.korting]])</f>
        <v>1100</v>
      </c>
    </row>
    <row r="3103" spans="1:16" x14ac:dyDescent="0.3">
      <c r="A3103" t="s">
        <v>440</v>
      </c>
      <c r="B3103">
        <v>5021011</v>
      </c>
      <c r="C3103" t="s">
        <v>115</v>
      </c>
      <c r="D3103">
        <v>2</v>
      </c>
      <c r="E3103" s="10">
        <v>458.35</v>
      </c>
      <c r="F3103" s="10">
        <v>916.7</v>
      </c>
      <c r="G3103" s="10">
        <v>916.7</v>
      </c>
      <c r="H3103">
        <v>0</v>
      </c>
      <c r="I3103" s="10" t="str">
        <f>_xlfn.XLOOKUP(Q1_2025[[#This Row],[Artikelnr]],Artikel_prijzen[Artnr],Artikel_prijzen[Groep],"")</f>
        <v>Elektra</v>
      </c>
      <c r="J3103" s="10">
        <f>_xlfn.XLOOKUP(Q1_2025[[#This Row],[Artikelnr]],Artikel_prijzen[Artnr],Artikel_prijzen[Prijs 2025],"")</f>
        <v>458.35</v>
      </c>
      <c r="K3103" s="10" t="str">
        <f>IF(Q1_2025[[#This Row],[Artikelprijs]]&lt;&gt;"",IF(Q1_2025[[#This Row],[Stuksprijs]]=Q1_2025[[#This Row],[Artikelprijs]],"Prijs gelijk","Prijs wijkt af"),"")</f>
        <v>Prijs gelijk</v>
      </c>
      <c r="L3103" s="10"/>
      <c r="M3103" t="s">
        <v>536</v>
      </c>
      <c r="N3103" s="10">
        <f>IF(Q1_2025[[#This Row],[Prijstype]]="Artikelprijs",Q1_2025[[#This Row],[Artikelprijs]],Q1_2025[[#This Row],[Stuksprijs]])</f>
        <v>458.35</v>
      </c>
      <c r="O3103" s="10">
        <f>IF(Q1_2025[[#This Row],[Prijstype]]="Artikelprijs",Q1_2025[[#This Row],[Artikelprijs]] * Q1_2025[[#This Row],[Besteld]],Q1_2025[[#This Row],[Brutobedrag]])</f>
        <v>916.7</v>
      </c>
      <c r="P3103" s="10">
        <f>IF(Q1_2025[[#This Row],[Prijstype]] = "Artikelprijs",Q1_2025[[#This Row],[Brutobedrag 2]]*(100-Q1_2025[[#This Row],[Relatiekorting percentage]])/100,Q1_2025[[#This Row],[Bruto - Rel.korting]])</f>
        <v>916.7</v>
      </c>
    </row>
    <row r="3104" spans="1:16" x14ac:dyDescent="0.3">
      <c r="A3104" t="s">
        <v>440</v>
      </c>
      <c r="B3104">
        <v>5021017</v>
      </c>
      <c r="C3104" t="s">
        <v>256</v>
      </c>
      <c r="D3104">
        <v>1</v>
      </c>
      <c r="E3104" s="10">
        <v>721</v>
      </c>
      <c r="F3104" s="10">
        <v>721</v>
      </c>
      <c r="G3104" s="10">
        <v>721</v>
      </c>
      <c r="H3104">
        <v>0</v>
      </c>
      <c r="I3104" s="10" t="str">
        <f>_xlfn.XLOOKUP(Q1_2025[[#This Row],[Artikelnr]],Artikel_prijzen[Artnr],Artikel_prijzen[Groep],"")</f>
        <v>Elektra</v>
      </c>
      <c r="J3104" s="10">
        <f>_xlfn.XLOOKUP(Q1_2025[[#This Row],[Artikelnr]],Artikel_prijzen[Artnr],Artikel_prijzen[Prijs 2025],"")</f>
        <v>700</v>
      </c>
      <c r="K3104" s="10" t="str">
        <f>IF(Q1_2025[[#This Row],[Artikelprijs]]&lt;&gt;"",IF(Q1_2025[[#This Row],[Stuksprijs]]=Q1_2025[[#This Row],[Artikelprijs]],"Prijs gelijk","Prijs wijkt af"),"")</f>
        <v>Prijs wijkt af</v>
      </c>
      <c r="L3104" s="10"/>
      <c r="M3104" t="s">
        <v>536</v>
      </c>
      <c r="N3104" s="10">
        <f>IF(Q1_2025[[#This Row],[Prijstype]]="Artikelprijs",Q1_2025[[#This Row],[Artikelprijs]],Q1_2025[[#This Row],[Stuksprijs]])</f>
        <v>700</v>
      </c>
      <c r="O3104" s="10">
        <f>IF(Q1_2025[[#This Row],[Prijstype]]="Artikelprijs",Q1_2025[[#This Row],[Artikelprijs]] * Q1_2025[[#This Row],[Besteld]],Q1_2025[[#This Row],[Brutobedrag]])</f>
        <v>700</v>
      </c>
      <c r="P3104" s="10">
        <f>IF(Q1_2025[[#This Row],[Prijstype]] = "Artikelprijs",Q1_2025[[#This Row],[Brutobedrag 2]]*(100-Q1_2025[[#This Row],[Relatiekorting percentage]])/100,Q1_2025[[#This Row],[Bruto - Rel.korting]])</f>
        <v>700</v>
      </c>
    </row>
    <row r="3105" spans="1:16" x14ac:dyDescent="0.3">
      <c r="A3105" t="s">
        <v>440</v>
      </c>
      <c r="B3105">
        <v>5021020</v>
      </c>
      <c r="C3105" t="s">
        <v>306</v>
      </c>
      <c r="D3105">
        <v>1</v>
      </c>
      <c r="E3105" s="10">
        <v>1133</v>
      </c>
      <c r="F3105" s="10">
        <v>1133</v>
      </c>
      <c r="G3105" s="10">
        <v>1133</v>
      </c>
      <c r="H3105">
        <v>0</v>
      </c>
      <c r="I3105" s="10" t="str">
        <f>_xlfn.XLOOKUP(Q1_2025[[#This Row],[Artikelnr]],Artikel_prijzen[Artnr],Artikel_prijzen[Groep],"")</f>
        <v>Elektra</v>
      </c>
      <c r="J3105" s="10">
        <f>_xlfn.XLOOKUP(Q1_2025[[#This Row],[Artikelnr]],Artikel_prijzen[Artnr],Artikel_prijzen[Prijs 2025],"")</f>
        <v>1100</v>
      </c>
      <c r="K3105" s="10" t="str">
        <f>IF(Q1_2025[[#This Row],[Artikelprijs]]&lt;&gt;"",IF(Q1_2025[[#This Row],[Stuksprijs]]=Q1_2025[[#This Row],[Artikelprijs]],"Prijs gelijk","Prijs wijkt af"),"")</f>
        <v>Prijs wijkt af</v>
      </c>
      <c r="L3105" s="10"/>
      <c r="M3105" t="s">
        <v>536</v>
      </c>
      <c r="N3105" s="10">
        <f>IF(Q1_2025[[#This Row],[Prijstype]]="Artikelprijs",Q1_2025[[#This Row],[Artikelprijs]],Q1_2025[[#This Row],[Stuksprijs]])</f>
        <v>1100</v>
      </c>
      <c r="O3105" s="10">
        <f>IF(Q1_2025[[#This Row],[Prijstype]]="Artikelprijs",Q1_2025[[#This Row],[Artikelprijs]] * Q1_2025[[#This Row],[Besteld]],Q1_2025[[#This Row],[Brutobedrag]])</f>
        <v>1100</v>
      </c>
      <c r="P3105" s="10">
        <f>IF(Q1_2025[[#This Row],[Prijstype]] = "Artikelprijs",Q1_2025[[#This Row],[Brutobedrag 2]]*(100-Q1_2025[[#This Row],[Relatiekorting percentage]])/100,Q1_2025[[#This Row],[Bruto - Rel.korting]])</f>
        <v>1100</v>
      </c>
    </row>
    <row r="3106" spans="1:16" x14ac:dyDescent="0.3">
      <c r="A3106" t="s">
        <v>440</v>
      </c>
      <c r="B3106">
        <v>5021011</v>
      </c>
      <c r="C3106" t="s">
        <v>115</v>
      </c>
      <c r="D3106">
        <v>3</v>
      </c>
      <c r="E3106" s="10">
        <v>458.35</v>
      </c>
      <c r="F3106" s="10">
        <v>1375.05</v>
      </c>
      <c r="G3106" s="10">
        <v>1375.05</v>
      </c>
      <c r="H3106">
        <v>0</v>
      </c>
      <c r="I3106" s="10" t="str">
        <f>_xlfn.XLOOKUP(Q1_2025[[#This Row],[Artikelnr]],Artikel_prijzen[Artnr],Artikel_prijzen[Groep],"")</f>
        <v>Elektra</v>
      </c>
      <c r="J3106" s="10">
        <f>_xlfn.XLOOKUP(Q1_2025[[#This Row],[Artikelnr]],Artikel_prijzen[Artnr],Artikel_prijzen[Prijs 2025],"")</f>
        <v>458.35</v>
      </c>
      <c r="K3106" s="10" t="str">
        <f>IF(Q1_2025[[#This Row],[Artikelprijs]]&lt;&gt;"",IF(Q1_2025[[#This Row],[Stuksprijs]]=Q1_2025[[#This Row],[Artikelprijs]],"Prijs gelijk","Prijs wijkt af"),"")</f>
        <v>Prijs gelijk</v>
      </c>
      <c r="L3106" s="10"/>
      <c r="M3106" t="s">
        <v>536</v>
      </c>
      <c r="N3106" s="10">
        <f>IF(Q1_2025[[#This Row],[Prijstype]]="Artikelprijs",Q1_2025[[#This Row],[Artikelprijs]],Q1_2025[[#This Row],[Stuksprijs]])</f>
        <v>458.35</v>
      </c>
      <c r="O3106" s="10">
        <f>IF(Q1_2025[[#This Row],[Prijstype]]="Artikelprijs",Q1_2025[[#This Row],[Artikelprijs]] * Q1_2025[[#This Row],[Besteld]],Q1_2025[[#This Row],[Brutobedrag]])</f>
        <v>1375.0500000000002</v>
      </c>
      <c r="P3106" s="10">
        <f>IF(Q1_2025[[#This Row],[Prijstype]] = "Artikelprijs",Q1_2025[[#This Row],[Brutobedrag 2]]*(100-Q1_2025[[#This Row],[Relatiekorting percentage]])/100,Q1_2025[[#This Row],[Bruto - Rel.korting]])</f>
        <v>1375.0500000000002</v>
      </c>
    </row>
    <row r="3107" spans="1:16" x14ac:dyDescent="0.3">
      <c r="A3107" t="s">
        <v>440</v>
      </c>
      <c r="B3107">
        <v>3002019</v>
      </c>
      <c r="C3107" t="s">
        <v>443</v>
      </c>
      <c r="D3107">
        <v>1</v>
      </c>
      <c r="E3107" s="10">
        <v>76.02</v>
      </c>
      <c r="F3107" s="10">
        <v>76.02</v>
      </c>
      <c r="G3107" s="10">
        <v>76.02</v>
      </c>
      <c r="H3107">
        <v>0</v>
      </c>
      <c r="I3107" s="10" t="str">
        <f>_xlfn.XLOOKUP(Q1_2025[[#This Row],[Artikelnr]],Artikel_prijzen[Artnr],Artikel_prijzen[Groep],"")</f>
        <v/>
      </c>
      <c r="J3107" s="10" t="str">
        <f>_xlfn.XLOOKUP(Q1_2025[[#This Row],[Artikelnr]],Artikel_prijzen[Artnr],Artikel_prijzen[Prijs 2025],"")</f>
        <v/>
      </c>
      <c r="K3107" s="10" t="str">
        <f>IF(Q1_2025[[#This Row],[Artikelprijs]]&lt;&gt;"",IF(Q1_2025[[#This Row],[Stuksprijs]]=Q1_2025[[#This Row],[Artikelprijs]],"Prijs gelijk","Prijs wijkt af"),"")</f>
        <v/>
      </c>
      <c r="L3107" s="10"/>
      <c r="N3107" s="10">
        <f>IF(Q1_2025[[#This Row],[Prijstype]]="Artikelprijs",Q1_2025[[#This Row],[Artikelprijs]],Q1_2025[[#This Row],[Stuksprijs]])</f>
        <v>76.02</v>
      </c>
      <c r="O3107" s="10">
        <f>IF(Q1_2025[[#This Row],[Prijstype]]="Artikelprijs",Q1_2025[[#This Row],[Artikelprijs]] * Q1_2025[[#This Row],[Besteld]],Q1_2025[[#This Row],[Brutobedrag]])</f>
        <v>76.02</v>
      </c>
      <c r="P3107" s="10">
        <f>IF(Q1_2025[[#This Row],[Prijstype]] = "Artikelprijs",Q1_2025[[#This Row],[Brutobedrag 2]]*(100-Q1_2025[[#This Row],[Relatiekorting percentage]])/100,Q1_2025[[#This Row],[Bruto - Rel.korting]])</f>
        <v>76.02</v>
      </c>
    </row>
    <row r="3108" spans="1:16" x14ac:dyDescent="0.3">
      <c r="A3108" t="s">
        <v>440</v>
      </c>
      <c r="B3108">
        <v>5021011</v>
      </c>
      <c r="C3108" t="s">
        <v>115</v>
      </c>
      <c r="D3108">
        <v>4</v>
      </c>
      <c r="E3108" s="10">
        <v>458.35</v>
      </c>
      <c r="F3108" s="10">
        <v>1833.4</v>
      </c>
      <c r="G3108" s="10">
        <v>1833.4</v>
      </c>
      <c r="H3108">
        <v>0</v>
      </c>
      <c r="I3108" s="10" t="str">
        <f>_xlfn.XLOOKUP(Q1_2025[[#This Row],[Artikelnr]],Artikel_prijzen[Artnr],Artikel_prijzen[Groep],"")</f>
        <v>Elektra</v>
      </c>
      <c r="J3108" s="10">
        <f>_xlfn.XLOOKUP(Q1_2025[[#This Row],[Artikelnr]],Artikel_prijzen[Artnr],Artikel_prijzen[Prijs 2025],"")</f>
        <v>458.35</v>
      </c>
      <c r="K3108" s="10" t="str">
        <f>IF(Q1_2025[[#This Row],[Artikelprijs]]&lt;&gt;"",IF(Q1_2025[[#This Row],[Stuksprijs]]=Q1_2025[[#This Row],[Artikelprijs]],"Prijs gelijk","Prijs wijkt af"),"")</f>
        <v>Prijs gelijk</v>
      </c>
      <c r="L3108" s="10"/>
      <c r="M3108" t="s">
        <v>536</v>
      </c>
      <c r="N3108" s="10">
        <f>IF(Q1_2025[[#This Row],[Prijstype]]="Artikelprijs",Q1_2025[[#This Row],[Artikelprijs]],Q1_2025[[#This Row],[Stuksprijs]])</f>
        <v>458.35</v>
      </c>
      <c r="O3108" s="10">
        <f>IF(Q1_2025[[#This Row],[Prijstype]]="Artikelprijs",Q1_2025[[#This Row],[Artikelprijs]] * Q1_2025[[#This Row],[Besteld]],Q1_2025[[#This Row],[Brutobedrag]])</f>
        <v>1833.4</v>
      </c>
      <c r="P3108" s="10">
        <f>IF(Q1_2025[[#This Row],[Prijstype]] = "Artikelprijs",Q1_2025[[#This Row],[Brutobedrag 2]]*(100-Q1_2025[[#This Row],[Relatiekorting percentage]])/100,Q1_2025[[#This Row],[Bruto - Rel.korting]])</f>
        <v>1833.4</v>
      </c>
    </row>
    <row r="3109" spans="1:16" x14ac:dyDescent="0.3">
      <c r="A3109" t="s">
        <v>440</v>
      </c>
      <c r="B3109">
        <v>5021017</v>
      </c>
      <c r="C3109" t="s">
        <v>256</v>
      </c>
      <c r="D3109">
        <v>2</v>
      </c>
      <c r="E3109" s="10">
        <v>721</v>
      </c>
      <c r="F3109" s="10">
        <v>1442</v>
      </c>
      <c r="G3109" s="10">
        <v>1442</v>
      </c>
      <c r="H3109">
        <v>0</v>
      </c>
      <c r="I3109" s="10" t="str">
        <f>_xlfn.XLOOKUP(Q1_2025[[#This Row],[Artikelnr]],Artikel_prijzen[Artnr],Artikel_prijzen[Groep],"")</f>
        <v>Elektra</v>
      </c>
      <c r="J3109" s="10">
        <f>_xlfn.XLOOKUP(Q1_2025[[#This Row],[Artikelnr]],Artikel_prijzen[Artnr],Artikel_prijzen[Prijs 2025],"")</f>
        <v>700</v>
      </c>
      <c r="K3109" s="10" t="str">
        <f>IF(Q1_2025[[#This Row],[Artikelprijs]]&lt;&gt;"",IF(Q1_2025[[#This Row],[Stuksprijs]]=Q1_2025[[#This Row],[Artikelprijs]],"Prijs gelijk","Prijs wijkt af"),"")</f>
        <v>Prijs wijkt af</v>
      </c>
      <c r="L3109" s="10"/>
      <c r="M3109" t="s">
        <v>536</v>
      </c>
      <c r="N3109" s="10">
        <f>IF(Q1_2025[[#This Row],[Prijstype]]="Artikelprijs",Q1_2025[[#This Row],[Artikelprijs]],Q1_2025[[#This Row],[Stuksprijs]])</f>
        <v>700</v>
      </c>
      <c r="O3109" s="10">
        <f>IF(Q1_2025[[#This Row],[Prijstype]]="Artikelprijs",Q1_2025[[#This Row],[Artikelprijs]] * Q1_2025[[#This Row],[Besteld]],Q1_2025[[#This Row],[Brutobedrag]])</f>
        <v>1400</v>
      </c>
      <c r="P3109" s="10">
        <f>IF(Q1_2025[[#This Row],[Prijstype]] = "Artikelprijs",Q1_2025[[#This Row],[Brutobedrag 2]]*(100-Q1_2025[[#This Row],[Relatiekorting percentage]])/100,Q1_2025[[#This Row],[Bruto - Rel.korting]])</f>
        <v>1400</v>
      </c>
    </row>
    <row r="3110" spans="1:16" x14ac:dyDescent="0.3">
      <c r="A3110" t="s">
        <v>440</v>
      </c>
      <c r="B3110">
        <v>5021011</v>
      </c>
      <c r="C3110" t="s">
        <v>115</v>
      </c>
      <c r="D3110">
        <v>2</v>
      </c>
      <c r="E3110" s="10">
        <v>458.35</v>
      </c>
      <c r="F3110" s="10">
        <v>916.7</v>
      </c>
      <c r="G3110" s="10">
        <v>916.7</v>
      </c>
      <c r="H3110">
        <v>0</v>
      </c>
      <c r="I3110" s="10" t="str">
        <f>_xlfn.XLOOKUP(Q1_2025[[#This Row],[Artikelnr]],Artikel_prijzen[Artnr],Artikel_prijzen[Groep],"")</f>
        <v>Elektra</v>
      </c>
      <c r="J3110" s="10">
        <f>_xlfn.XLOOKUP(Q1_2025[[#This Row],[Artikelnr]],Artikel_prijzen[Artnr],Artikel_prijzen[Prijs 2025],"")</f>
        <v>458.35</v>
      </c>
      <c r="K3110" s="10" t="str">
        <f>IF(Q1_2025[[#This Row],[Artikelprijs]]&lt;&gt;"",IF(Q1_2025[[#This Row],[Stuksprijs]]=Q1_2025[[#This Row],[Artikelprijs]],"Prijs gelijk","Prijs wijkt af"),"")</f>
        <v>Prijs gelijk</v>
      </c>
      <c r="L3110" s="10"/>
      <c r="M3110" t="s">
        <v>536</v>
      </c>
      <c r="N3110" s="10">
        <f>IF(Q1_2025[[#This Row],[Prijstype]]="Artikelprijs",Q1_2025[[#This Row],[Artikelprijs]],Q1_2025[[#This Row],[Stuksprijs]])</f>
        <v>458.35</v>
      </c>
      <c r="O3110" s="10">
        <f>IF(Q1_2025[[#This Row],[Prijstype]]="Artikelprijs",Q1_2025[[#This Row],[Artikelprijs]] * Q1_2025[[#This Row],[Besteld]],Q1_2025[[#This Row],[Brutobedrag]])</f>
        <v>916.7</v>
      </c>
      <c r="P3110" s="10">
        <f>IF(Q1_2025[[#This Row],[Prijstype]] = "Artikelprijs",Q1_2025[[#This Row],[Brutobedrag 2]]*(100-Q1_2025[[#This Row],[Relatiekorting percentage]])/100,Q1_2025[[#This Row],[Bruto - Rel.korting]])</f>
        <v>916.7</v>
      </c>
    </row>
    <row r="3111" spans="1:16" x14ac:dyDescent="0.3">
      <c r="A3111" t="s">
        <v>440</v>
      </c>
      <c r="B3111">
        <v>5021017</v>
      </c>
      <c r="C3111" t="s">
        <v>256</v>
      </c>
      <c r="D3111">
        <v>1</v>
      </c>
      <c r="E3111" s="10">
        <v>721</v>
      </c>
      <c r="F3111" s="10">
        <v>721</v>
      </c>
      <c r="G3111" s="10">
        <v>721</v>
      </c>
      <c r="H3111">
        <v>0</v>
      </c>
      <c r="I3111" s="10" t="str">
        <f>_xlfn.XLOOKUP(Q1_2025[[#This Row],[Artikelnr]],Artikel_prijzen[Artnr],Artikel_prijzen[Groep],"")</f>
        <v>Elektra</v>
      </c>
      <c r="J3111" s="10">
        <f>_xlfn.XLOOKUP(Q1_2025[[#This Row],[Artikelnr]],Artikel_prijzen[Artnr],Artikel_prijzen[Prijs 2025],"")</f>
        <v>700</v>
      </c>
      <c r="K3111" s="10" t="str">
        <f>IF(Q1_2025[[#This Row],[Artikelprijs]]&lt;&gt;"",IF(Q1_2025[[#This Row],[Stuksprijs]]=Q1_2025[[#This Row],[Artikelprijs]],"Prijs gelijk","Prijs wijkt af"),"")</f>
        <v>Prijs wijkt af</v>
      </c>
      <c r="L3111" s="10"/>
      <c r="M3111" t="s">
        <v>536</v>
      </c>
      <c r="N3111" s="10">
        <f>IF(Q1_2025[[#This Row],[Prijstype]]="Artikelprijs",Q1_2025[[#This Row],[Artikelprijs]],Q1_2025[[#This Row],[Stuksprijs]])</f>
        <v>700</v>
      </c>
      <c r="O3111" s="10">
        <f>IF(Q1_2025[[#This Row],[Prijstype]]="Artikelprijs",Q1_2025[[#This Row],[Artikelprijs]] * Q1_2025[[#This Row],[Besteld]],Q1_2025[[#This Row],[Brutobedrag]])</f>
        <v>700</v>
      </c>
      <c r="P3111" s="10">
        <f>IF(Q1_2025[[#This Row],[Prijstype]] = "Artikelprijs",Q1_2025[[#This Row],[Brutobedrag 2]]*(100-Q1_2025[[#This Row],[Relatiekorting percentage]])/100,Q1_2025[[#This Row],[Bruto - Rel.korting]])</f>
        <v>700</v>
      </c>
    </row>
    <row r="3112" spans="1:16" x14ac:dyDescent="0.3">
      <c r="A3112" t="s">
        <v>440</v>
      </c>
      <c r="B3112">
        <v>5022009</v>
      </c>
      <c r="C3112" t="s">
        <v>45</v>
      </c>
      <c r="D3112">
        <v>4</v>
      </c>
      <c r="E3112" s="10">
        <v>103.75</v>
      </c>
      <c r="F3112" s="10">
        <v>415</v>
      </c>
      <c r="G3112" s="10">
        <v>415</v>
      </c>
      <c r="H3112">
        <v>0</v>
      </c>
      <c r="I3112" s="10" t="str">
        <f>_xlfn.XLOOKUP(Q1_2025[[#This Row],[Artikelnr]],Artikel_prijzen[Artnr],Artikel_prijzen[Groep],"")</f>
        <v>Elektra</v>
      </c>
      <c r="J3112" s="10">
        <f>_xlfn.XLOOKUP(Q1_2025[[#This Row],[Artikelnr]],Artikel_prijzen[Artnr],Artikel_prijzen[Prijs 2025],"")</f>
        <v>106.8625</v>
      </c>
      <c r="K3112" s="10" t="str">
        <f>IF(Q1_2025[[#This Row],[Artikelprijs]]&lt;&gt;"",IF(Q1_2025[[#This Row],[Stuksprijs]]=Q1_2025[[#This Row],[Artikelprijs]],"Prijs gelijk","Prijs wijkt af"),"")</f>
        <v>Prijs wijkt af</v>
      </c>
      <c r="L3112" s="10"/>
      <c r="M3112" t="s">
        <v>536</v>
      </c>
      <c r="N3112" s="10">
        <f>IF(Q1_2025[[#This Row],[Prijstype]]="Artikelprijs",Q1_2025[[#This Row],[Artikelprijs]],Q1_2025[[#This Row],[Stuksprijs]])</f>
        <v>106.8625</v>
      </c>
      <c r="O3112" s="10">
        <f>IF(Q1_2025[[#This Row],[Prijstype]]="Artikelprijs",Q1_2025[[#This Row],[Artikelprijs]] * Q1_2025[[#This Row],[Besteld]],Q1_2025[[#This Row],[Brutobedrag]])</f>
        <v>427.45</v>
      </c>
      <c r="P3112" s="10">
        <f>IF(Q1_2025[[#This Row],[Prijstype]] = "Artikelprijs",Q1_2025[[#This Row],[Brutobedrag 2]]*(100-Q1_2025[[#This Row],[Relatiekorting percentage]])/100,Q1_2025[[#This Row],[Bruto - Rel.korting]])</f>
        <v>427.45</v>
      </c>
    </row>
    <row r="3113" spans="1:16" x14ac:dyDescent="0.3">
      <c r="A3113" t="s">
        <v>440</v>
      </c>
      <c r="B3113">
        <v>5021011</v>
      </c>
      <c r="C3113" t="s">
        <v>115</v>
      </c>
      <c r="D3113">
        <v>2</v>
      </c>
      <c r="E3113" s="10">
        <v>458.35</v>
      </c>
      <c r="F3113" s="10">
        <v>916.7</v>
      </c>
      <c r="G3113" s="10">
        <v>916.7</v>
      </c>
      <c r="H3113">
        <v>0</v>
      </c>
      <c r="I3113" s="10" t="str">
        <f>_xlfn.XLOOKUP(Q1_2025[[#This Row],[Artikelnr]],Artikel_prijzen[Artnr],Artikel_prijzen[Groep],"")</f>
        <v>Elektra</v>
      </c>
      <c r="J3113" s="10">
        <f>_xlfn.XLOOKUP(Q1_2025[[#This Row],[Artikelnr]],Artikel_prijzen[Artnr],Artikel_prijzen[Prijs 2025],"")</f>
        <v>458.35</v>
      </c>
      <c r="K3113" s="10" t="str">
        <f>IF(Q1_2025[[#This Row],[Artikelprijs]]&lt;&gt;"",IF(Q1_2025[[#This Row],[Stuksprijs]]=Q1_2025[[#This Row],[Artikelprijs]],"Prijs gelijk","Prijs wijkt af"),"")</f>
        <v>Prijs gelijk</v>
      </c>
      <c r="L3113" s="10"/>
      <c r="M3113" t="s">
        <v>536</v>
      </c>
      <c r="N3113" s="10">
        <f>IF(Q1_2025[[#This Row],[Prijstype]]="Artikelprijs",Q1_2025[[#This Row],[Artikelprijs]],Q1_2025[[#This Row],[Stuksprijs]])</f>
        <v>458.35</v>
      </c>
      <c r="O3113" s="10">
        <f>IF(Q1_2025[[#This Row],[Prijstype]]="Artikelprijs",Q1_2025[[#This Row],[Artikelprijs]] * Q1_2025[[#This Row],[Besteld]],Q1_2025[[#This Row],[Brutobedrag]])</f>
        <v>916.7</v>
      </c>
      <c r="P3113" s="10">
        <f>IF(Q1_2025[[#This Row],[Prijstype]] = "Artikelprijs",Q1_2025[[#This Row],[Brutobedrag 2]]*(100-Q1_2025[[#This Row],[Relatiekorting percentage]])/100,Q1_2025[[#This Row],[Bruto - Rel.korting]])</f>
        <v>916.7</v>
      </c>
    </row>
    <row r="3114" spans="1:16" x14ac:dyDescent="0.3">
      <c r="A3114" t="s">
        <v>440</v>
      </c>
      <c r="B3114">
        <v>5030025</v>
      </c>
      <c r="C3114" t="s">
        <v>444</v>
      </c>
      <c r="D3114">
        <v>1</v>
      </c>
      <c r="E3114" s="10">
        <v>1500</v>
      </c>
      <c r="F3114" s="10">
        <v>1500</v>
      </c>
      <c r="G3114" s="10">
        <v>1500</v>
      </c>
      <c r="H3114">
        <v>0</v>
      </c>
      <c r="I3114" s="10" t="str">
        <f>_xlfn.XLOOKUP(Q1_2025[[#This Row],[Artikelnr]],Artikel_prijzen[Artnr],Artikel_prijzen[Groep],"")</f>
        <v/>
      </c>
      <c r="J3114" s="10" t="str">
        <f>_xlfn.XLOOKUP(Q1_2025[[#This Row],[Artikelnr]],Artikel_prijzen[Artnr],Artikel_prijzen[Prijs 2025],"")</f>
        <v/>
      </c>
      <c r="K3114" s="10" t="str">
        <f>IF(Q1_2025[[#This Row],[Artikelprijs]]&lt;&gt;"",IF(Q1_2025[[#This Row],[Stuksprijs]]=Q1_2025[[#This Row],[Artikelprijs]],"Prijs gelijk","Prijs wijkt af"),"")</f>
        <v/>
      </c>
      <c r="L3114" s="10"/>
      <c r="N3114" s="10">
        <f>IF(Q1_2025[[#This Row],[Prijstype]]="Artikelprijs",Q1_2025[[#This Row],[Artikelprijs]],Q1_2025[[#This Row],[Stuksprijs]])</f>
        <v>1500</v>
      </c>
      <c r="O3114" s="10">
        <f>IF(Q1_2025[[#This Row],[Prijstype]]="Artikelprijs",Q1_2025[[#This Row],[Artikelprijs]] * Q1_2025[[#This Row],[Besteld]],Q1_2025[[#This Row],[Brutobedrag]])</f>
        <v>1500</v>
      </c>
      <c r="P3114" s="10">
        <f>IF(Q1_2025[[#This Row],[Prijstype]] = "Artikelprijs",Q1_2025[[#This Row],[Brutobedrag 2]]*(100-Q1_2025[[#This Row],[Relatiekorting percentage]])/100,Q1_2025[[#This Row],[Bruto - Rel.korting]])</f>
        <v>1500</v>
      </c>
    </row>
    <row r="3115" spans="1:16" x14ac:dyDescent="0.3">
      <c r="A3115" t="s">
        <v>440</v>
      </c>
      <c r="B3115">
        <v>5030226</v>
      </c>
      <c r="C3115" t="s">
        <v>291</v>
      </c>
      <c r="D3115">
        <v>28</v>
      </c>
      <c r="E3115" s="10">
        <v>159.65</v>
      </c>
      <c r="F3115" s="10">
        <v>4470.2</v>
      </c>
      <c r="G3115" s="10">
        <v>4470.2</v>
      </c>
      <c r="H3115">
        <v>0</v>
      </c>
      <c r="I3115" s="10" t="str">
        <f>_xlfn.XLOOKUP(Q1_2025[[#This Row],[Artikelnr]],Artikel_prijzen[Artnr],Artikel_prijzen[Groep],"")</f>
        <v>Rigging</v>
      </c>
      <c r="J3115" s="10">
        <f>_xlfn.XLOOKUP(Q1_2025[[#This Row],[Artikelnr]],Artikel_prijzen[Artnr],Artikel_prijzen[Prijs 2025],"")</f>
        <v>155</v>
      </c>
      <c r="K3115" s="10" t="str">
        <f>IF(Q1_2025[[#This Row],[Artikelprijs]]&lt;&gt;"",IF(Q1_2025[[#This Row],[Stuksprijs]]=Q1_2025[[#This Row],[Artikelprijs]],"Prijs gelijk","Prijs wijkt af"),"")</f>
        <v>Prijs wijkt af</v>
      </c>
      <c r="L3115" s="10"/>
      <c r="M3115" t="s">
        <v>536</v>
      </c>
      <c r="N3115" s="10">
        <f>IF(Q1_2025[[#This Row],[Prijstype]]="Artikelprijs",Q1_2025[[#This Row],[Artikelprijs]],Q1_2025[[#This Row],[Stuksprijs]])</f>
        <v>155</v>
      </c>
      <c r="O3115" s="10">
        <f>IF(Q1_2025[[#This Row],[Prijstype]]="Artikelprijs",Q1_2025[[#This Row],[Artikelprijs]] * Q1_2025[[#This Row],[Besteld]],Q1_2025[[#This Row],[Brutobedrag]])</f>
        <v>4340</v>
      </c>
      <c r="P3115" s="10">
        <f>IF(Q1_2025[[#This Row],[Prijstype]] = "Artikelprijs",Q1_2025[[#This Row],[Brutobedrag 2]]*(100-Q1_2025[[#This Row],[Relatiekorting percentage]])/100,Q1_2025[[#This Row],[Bruto - Rel.korting]])</f>
        <v>4340</v>
      </c>
    </row>
    <row r="3116" spans="1:16" x14ac:dyDescent="0.3">
      <c r="A3116" t="s">
        <v>440</v>
      </c>
      <c r="B3116">
        <v>5030226</v>
      </c>
      <c r="C3116" t="s">
        <v>291</v>
      </c>
      <c r="D3116">
        <v>4</v>
      </c>
      <c r="E3116" s="10">
        <v>159.65</v>
      </c>
      <c r="F3116" s="10">
        <v>638.6</v>
      </c>
      <c r="G3116" s="10">
        <v>638.6</v>
      </c>
      <c r="H3116">
        <v>0</v>
      </c>
      <c r="I3116" s="10" t="str">
        <f>_xlfn.XLOOKUP(Q1_2025[[#This Row],[Artikelnr]],Artikel_prijzen[Artnr],Artikel_prijzen[Groep],"")</f>
        <v>Rigging</v>
      </c>
      <c r="J3116" s="10">
        <f>_xlfn.XLOOKUP(Q1_2025[[#This Row],[Artikelnr]],Artikel_prijzen[Artnr],Artikel_prijzen[Prijs 2025],"")</f>
        <v>155</v>
      </c>
      <c r="K3116" s="10" t="str">
        <f>IF(Q1_2025[[#This Row],[Artikelprijs]]&lt;&gt;"",IF(Q1_2025[[#This Row],[Stuksprijs]]=Q1_2025[[#This Row],[Artikelprijs]],"Prijs gelijk","Prijs wijkt af"),"")</f>
        <v>Prijs wijkt af</v>
      </c>
      <c r="L3116" s="10"/>
      <c r="M3116" t="s">
        <v>536</v>
      </c>
      <c r="N3116" s="10">
        <f>IF(Q1_2025[[#This Row],[Prijstype]]="Artikelprijs",Q1_2025[[#This Row],[Artikelprijs]],Q1_2025[[#This Row],[Stuksprijs]])</f>
        <v>155</v>
      </c>
      <c r="O3116" s="10">
        <f>IF(Q1_2025[[#This Row],[Prijstype]]="Artikelprijs",Q1_2025[[#This Row],[Artikelprijs]] * Q1_2025[[#This Row],[Besteld]],Q1_2025[[#This Row],[Brutobedrag]])</f>
        <v>620</v>
      </c>
      <c r="P3116" s="10">
        <f>IF(Q1_2025[[#This Row],[Prijstype]] = "Artikelprijs",Q1_2025[[#This Row],[Brutobedrag 2]]*(100-Q1_2025[[#This Row],[Relatiekorting percentage]])/100,Q1_2025[[#This Row],[Bruto - Rel.korting]])</f>
        <v>620</v>
      </c>
    </row>
    <row r="3117" spans="1:16" x14ac:dyDescent="0.3">
      <c r="A3117" t="s">
        <v>440</v>
      </c>
      <c r="B3117">
        <v>5030001</v>
      </c>
      <c r="C3117" t="s">
        <v>132</v>
      </c>
      <c r="D3117">
        <v>72</v>
      </c>
      <c r="E3117" s="10">
        <v>28.84</v>
      </c>
      <c r="F3117" s="10">
        <v>2076.48</v>
      </c>
      <c r="G3117" s="10">
        <v>2076.48</v>
      </c>
      <c r="H3117">
        <v>0</v>
      </c>
      <c r="I3117" s="10" t="str">
        <f>_xlfn.XLOOKUP(Q1_2025[[#This Row],[Artikelnr]],Artikel_prijzen[Artnr],Artikel_prijzen[Groep],"")</f>
        <v>Rigging</v>
      </c>
      <c r="J3117" s="10">
        <f>_xlfn.XLOOKUP(Q1_2025[[#This Row],[Artikelnr]],Artikel_prijzen[Artnr],Artikel_prijzen[Prijs 2025],"")</f>
        <v>28</v>
      </c>
      <c r="K3117" s="10" t="str">
        <f>IF(Q1_2025[[#This Row],[Artikelprijs]]&lt;&gt;"",IF(Q1_2025[[#This Row],[Stuksprijs]]=Q1_2025[[#This Row],[Artikelprijs]],"Prijs gelijk","Prijs wijkt af"),"")</f>
        <v>Prijs wijkt af</v>
      </c>
      <c r="L3117" s="10"/>
      <c r="M3117" t="s">
        <v>536</v>
      </c>
      <c r="N3117" s="10">
        <f>IF(Q1_2025[[#This Row],[Prijstype]]="Artikelprijs",Q1_2025[[#This Row],[Artikelprijs]],Q1_2025[[#This Row],[Stuksprijs]])</f>
        <v>28</v>
      </c>
      <c r="O3117" s="10">
        <f>IF(Q1_2025[[#This Row],[Prijstype]]="Artikelprijs",Q1_2025[[#This Row],[Artikelprijs]] * Q1_2025[[#This Row],[Besteld]],Q1_2025[[#This Row],[Brutobedrag]])</f>
        <v>2016</v>
      </c>
      <c r="P3117" s="10">
        <f>IF(Q1_2025[[#This Row],[Prijstype]] = "Artikelprijs",Q1_2025[[#This Row],[Brutobedrag 2]]*(100-Q1_2025[[#This Row],[Relatiekorting percentage]])/100,Q1_2025[[#This Row],[Bruto - Rel.korting]])</f>
        <v>2016</v>
      </c>
    </row>
    <row r="3118" spans="1:16" x14ac:dyDescent="0.3">
      <c r="A3118" t="s">
        <v>440</v>
      </c>
      <c r="B3118">
        <v>5030226</v>
      </c>
      <c r="C3118" t="s">
        <v>291</v>
      </c>
      <c r="D3118">
        <v>4</v>
      </c>
      <c r="E3118" s="10">
        <v>159.65</v>
      </c>
      <c r="F3118" s="10">
        <v>638.6</v>
      </c>
      <c r="G3118" s="10">
        <v>638.6</v>
      </c>
      <c r="H3118">
        <v>0</v>
      </c>
      <c r="I3118" s="10" t="str">
        <f>_xlfn.XLOOKUP(Q1_2025[[#This Row],[Artikelnr]],Artikel_prijzen[Artnr],Artikel_prijzen[Groep],"")</f>
        <v>Rigging</v>
      </c>
      <c r="J3118" s="10">
        <f>_xlfn.XLOOKUP(Q1_2025[[#This Row],[Artikelnr]],Artikel_prijzen[Artnr],Artikel_prijzen[Prijs 2025],"")</f>
        <v>155</v>
      </c>
      <c r="K3118" s="10" t="str">
        <f>IF(Q1_2025[[#This Row],[Artikelprijs]]&lt;&gt;"",IF(Q1_2025[[#This Row],[Stuksprijs]]=Q1_2025[[#This Row],[Artikelprijs]],"Prijs gelijk","Prijs wijkt af"),"")</f>
        <v>Prijs wijkt af</v>
      </c>
      <c r="L3118" s="10"/>
      <c r="M3118" t="s">
        <v>536</v>
      </c>
      <c r="N3118" s="10">
        <f>IF(Q1_2025[[#This Row],[Prijstype]]="Artikelprijs",Q1_2025[[#This Row],[Artikelprijs]],Q1_2025[[#This Row],[Stuksprijs]])</f>
        <v>155</v>
      </c>
      <c r="O3118" s="10">
        <f>IF(Q1_2025[[#This Row],[Prijstype]]="Artikelprijs",Q1_2025[[#This Row],[Artikelprijs]] * Q1_2025[[#This Row],[Besteld]],Q1_2025[[#This Row],[Brutobedrag]])</f>
        <v>620</v>
      </c>
      <c r="P3118" s="10">
        <f>IF(Q1_2025[[#This Row],[Prijstype]] = "Artikelprijs",Q1_2025[[#This Row],[Brutobedrag 2]]*(100-Q1_2025[[#This Row],[Relatiekorting percentage]])/100,Q1_2025[[#This Row],[Bruto - Rel.korting]])</f>
        <v>620</v>
      </c>
    </row>
    <row r="3119" spans="1:16" x14ac:dyDescent="0.3">
      <c r="A3119" t="s">
        <v>440</v>
      </c>
      <c r="B3119">
        <v>5030226</v>
      </c>
      <c r="C3119" t="s">
        <v>291</v>
      </c>
      <c r="D3119">
        <v>11</v>
      </c>
      <c r="E3119" s="10">
        <v>159.65</v>
      </c>
      <c r="F3119" s="10">
        <v>1756.15</v>
      </c>
      <c r="G3119" s="10">
        <v>1756.15</v>
      </c>
      <c r="H3119">
        <v>0</v>
      </c>
      <c r="I3119" s="10" t="str">
        <f>_xlfn.XLOOKUP(Q1_2025[[#This Row],[Artikelnr]],Artikel_prijzen[Artnr],Artikel_prijzen[Groep],"")</f>
        <v>Rigging</v>
      </c>
      <c r="J3119" s="10">
        <f>_xlfn.XLOOKUP(Q1_2025[[#This Row],[Artikelnr]],Artikel_prijzen[Artnr],Artikel_prijzen[Prijs 2025],"")</f>
        <v>155</v>
      </c>
      <c r="K3119" s="10" t="str">
        <f>IF(Q1_2025[[#This Row],[Artikelprijs]]&lt;&gt;"",IF(Q1_2025[[#This Row],[Stuksprijs]]=Q1_2025[[#This Row],[Artikelprijs]],"Prijs gelijk","Prijs wijkt af"),"")</f>
        <v>Prijs wijkt af</v>
      </c>
      <c r="L3119" s="10"/>
      <c r="M3119" t="s">
        <v>536</v>
      </c>
      <c r="N3119" s="10">
        <f>IF(Q1_2025[[#This Row],[Prijstype]]="Artikelprijs",Q1_2025[[#This Row],[Artikelprijs]],Q1_2025[[#This Row],[Stuksprijs]])</f>
        <v>155</v>
      </c>
      <c r="O3119" s="10">
        <f>IF(Q1_2025[[#This Row],[Prijstype]]="Artikelprijs",Q1_2025[[#This Row],[Artikelprijs]] * Q1_2025[[#This Row],[Besteld]],Q1_2025[[#This Row],[Brutobedrag]])</f>
        <v>1705</v>
      </c>
      <c r="P3119" s="10">
        <f>IF(Q1_2025[[#This Row],[Prijstype]] = "Artikelprijs",Q1_2025[[#This Row],[Brutobedrag 2]]*(100-Q1_2025[[#This Row],[Relatiekorting percentage]])/100,Q1_2025[[#This Row],[Bruto - Rel.korting]])</f>
        <v>1705</v>
      </c>
    </row>
    <row r="3120" spans="1:16" x14ac:dyDescent="0.3">
      <c r="A3120" t="s">
        <v>440</v>
      </c>
      <c r="B3120">
        <v>5030001</v>
      </c>
      <c r="C3120" t="s">
        <v>132</v>
      </c>
      <c r="D3120">
        <v>24</v>
      </c>
      <c r="E3120" s="10">
        <v>28.84</v>
      </c>
      <c r="F3120" s="10">
        <v>692.16</v>
      </c>
      <c r="G3120" s="10">
        <v>692.16</v>
      </c>
      <c r="H3120">
        <v>0</v>
      </c>
      <c r="I3120" s="10" t="str">
        <f>_xlfn.XLOOKUP(Q1_2025[[#This Row],[Artikelnr]],Artikel_prijzen[Artnr],Artikel_prijzen[Groep],"")</f>
        <v>Rigging</v>
      </c>
      <c r="J3120" s="10">
        <f>_xlfn.XLOOKUP(Q1_2025[[#This Row],[Artikelnr]],Artikel_prijzen[Artnr],Artikel_prijzen[Prijs 2025],"")</f>
        <v>28</v>
      </c>
      <c r="K3120" s="10" t="str">
        <f>IF(Q1_2025[[#This Row],[Artikelprijs]]&lt;&gt;"",IF(Q1_2025[[#This Row],[Stuksprijs]]=Q1_2025[[#This Row],[Artikelprijs]],"Prijs gelijk","Prijs wijkt af"),"")</f>
        <v>Prijs wijkt af</v>
      </c>
      <c r="L3120" s="10"/>
      <c r="M3120" t="s">
        <v>536</v>
      </c>
      <c r="N3120" s="10">
        <f>IF(Q1_2025[[#This Row],[Prijstype]]="Artikelprijs",Q1_2025[[#This Row],[Artikelprijs]],Q1_2025[[#This Row],[Stuksprijs]])</f>
        <v>28</v>
      </c>
      <c r="O3120" s="10">
        <f>IF(Q1_2025[[#This Row],[Prijstype]]="Artikelprijs",Q1_2025[[#This Row],[Artikelprijs]] * Q1_2025[[#This Row],[Besteld]],Q1_2025[[#This Row],[Brutobedrag]])</f>
        <v>672</v>
      </c>
      <c r="P3120" s="10">
        <f>IF(Q1_2025[[#This Row],[Prijstype]] = "Artikelprijs",Q1_2025[[#This Row],[Brutobedrag 2]]*(100-Q1_2025[[#This Row],[Relatiekorting percentage]])/100,Q1_2025[[#This Row],[Bruto - Rel.korting]])</f>
        <v>672</v>
      </c>
    </row>
    <row r="3121" spans="1:16" x14ac:dyDescent="0.3">
      <c r="A3121" t="s">
        <v>440</v>
      </c>
      <c r="B3121">
        <v>5030226</v>
      </c>
      <c r="C3121" t="s">
        <v>291</v>
      </c>
      <c r="D3121">
        <v>8</v>
      </c>
      <c r="E3121" s="10">
        <v>159.65</v>
      </c>
      <c r="F3121" s="10">
        <v>1277.2</v>
      </c>
      <c r="G3121" s="10">
        <v>1277.2</v>
      </c>
      <c r="H3121">
        <v>0</v>
      </c>
      <c r="I3121" s="10" t="str">
        <f>_xlfn.XLOOKUP(Q1_2025[[#This Row],[Artikelnr]],Artikel_prijzen[Artnr],Artikel_prijzen[Groep],"")</f>
        <v>Rigging</v>
      </c>
      <c r="J3121" s="10">
        <f>_xlfn.XLOOKUP(Q1_2025[[#This Row],[Artikelnr]],Artikel_prijzen[Artnr],Artikel_prijzen[Prijs 2025],"")</f>
        <v>155</v>
      </c>
      <c r="K3121" s="10" t="str">
        <f>IF(Q1_2025[[#This Row],[Artikelprijs]]&lt;&gt;"",IF(Q1_2025[[#This Row],[Stuksprijs]]=Q1_2025[[#This Row],[Artikelprijs]],"Prijs gelijk","Prijs wijkt af"),"")</f>
        <v>Prijs wijkt af</v>
      </c>
      <c r="L3121" s="10"/>
      <c r="M3121" t="s">
        <v>536</v>
      </c>
      <c r="N3121" s="10">
        <f>IF(Q1_2025[[#This Row],[Prijstype]]="Artikelprijs",Q1_2025[[#This Row],[Artikelprijs]],Q1_2025[[#This Row],[Stuksprijs]])</f>
        <v>155</v>
      </c>
      <c r="O3121" s="10">
        <f>IF(Q1_2025[[#This Row],[Prijstype]]="Artikelprijs",Q1_2025[[#This Row],[Artikelprijs]] * Q1_2025[[#This Row],[Besteld]],Q1_2025[[#This Row],[Brutobedrag]])</f>
        <v>1240</v>
      </c>
      <c r="P3121" s="10">
        <f>IF(Q1_2025[[#This Row],[Prijstype]] = "Artikelprijs",Q1_2025[[#This Row],[Brutobedrag 2]]*(100-Q1_2025[[#This Row],[Relatiekorting percentage]])/100,Q1_2025[[#This Row],[Bruto - Rel.korting]])</f>
        <v>1240</v>
      </c>
    </row>
    <row r="3122" spans="1:16" x14ac:dyDescent="0.3">
      <c r="A3122" t="s">
        <v>440</v>
      </c>
      <c r="B3122">
        <v>5030001</v>
      </c>
      <c r="C3122" t="s">
        <v>132</v>
      </c>
      <c r="D3122">
        <v>24</v>
      </c>
      <c r="E3122" s="10">
        <v>28.84</v>
      </c>
      <c r="F3122" s="10">
        <v>692.16</v>
      </c>
      <c r="G3122" s="10">
        <v>692.16</v>
      </c>
      <c r="H3122">
        <v>0</v>
      </c>
      <c r="I3122" s="10" t="str">
        <f>_xlfn.XLOOKUP(Q1_2025[[#This Row],[Artikelnr]],Artikel_prijzen[Artnr],Artikel_prijzen[Groep],"")</f>
        <v>Rigging</v>
      </c>
      <c r="J3122" s="10">
        <f>_xlfn.XLOOKUP(Q1_2025[[#This Row],[Artikelnr]],Artikel_prijzen[Artnr],Artikel_prijzen[Prijs 2025],"")</f>
        <v>28</v>
      </c>
      <c r="K3122" s="10" t="str">
        <f>IF(Q1_2025[[#This Row],[Artikelprijs]]&lt;&gt;"",IF(Q1_2025[[#This Row],[Stuksprijs]]=Q1_2025[[#This Row],[Artikelprijs]],"Prijs gelijk","Prijs wijkt af"),"")</f>
        <v>Prijs wijkt af</v>
      </c>
      <c r="L3122" s="10"/>
      <c r="M3122" t="s">
        <v>536</v>
      </c>
      <c r="N3122" s="10">
        <f>IF(Q1_2025[[#This Row],[Prijstype]]="Artikelprijs",Q1_2025[[#This Row],[Artikelprijs]],Q1_2025[[#This Row],[Stuksprijs]])</f>
        <v>28</v>
      </c>
      <c r="O3122" s="10">
        <f>IF(Q1_2025[[#This Row],[Prijstype]]="Artikelprijs",Q1_2025[[#This Row],[Artikelprijs]] * Q1_2025[[#This Row],[Besteld]],Q1_2025[[#This Row],[Brutobedrag]])</f>
        <v>672</v>
      </c>
      <c r="P3122" s="10">
        <f>IF(Q1_2025[[#This Row],[Prijstype]] = "Artikelprijs",Q1_2025[[#This Row],[Brutobedrag 2]]*(100-Q1_2025[[#This Row],[Relatiekorting percentage]])/100,Q1_2025[[#This Row],[Bruto - Rel.korting]])</f>
        <v>672</v>
      </c>
    </row>
    <row r="3123" spans="1:16" x14ac:dyDescent="0.3">
      <c r="A3123" t="s">
        <v>440</v>
      </c>
      <c r="B3123">
        <v>5030226</v>
      </c>
      <c r="C3123" t="s">
        <v>291</v>
      </c>
      <c r="D3123">
        <v>14</v>
      </c>
      <c r="E3123" s="10">
        <v>159.65</v>
      </c>
      <c r="F3123" s="10">
        <v>2235.1</v>
      </c>
      <c r="G3123" s="10">
        <v>2235.1</v>
      </c>
      <c r="H3123">
        <v>0</v>
      </c>
      <c r="I3123" s="10" t="str">
        <f>_xlfn.XLOOKUP(Q1_2025[[#This Row],[Artikelnr]],Artikel_prijzen[Artnr],Artikel_prijzen[Groep],"")</f>
        <v>Rigging</v>
      </c>
      <c r="J3123" s="10">
        <f>_xlfn.XLOOKUP(Q1_2025[[#This Row],[Artikelnr]],Artikel_prijzen[Artnr],Artikel_prijzen[Prijs 2025],"")</f>
        <v>155</v>
      </c>
      <c r="K3123" s="10" t="str">
        <f>IF(Q1_2025[[#This Row],[Artikelprijs]]&lt;&gt;"",IF(Q1_2025[[#This Row],[Stuksprijs]]=Q1_2025[[#This Row],[Artikelprijs]],"Prijs gelijk","Prijs wijkt af"),"")</f>
        <v>Prijs wijkt af</v>
      </c>
      <c r="L3123" s="10"/>
      <c r="M3123" t="s">
        <v>536</v>
      </c>
      <c r="N3123" s="10">
        <f>IF(Q1_2025[[#This Row],[Prijstype]]="Artikelprijs",Q1_2025[[#This Row],[Artikelprijs]],Q1_2025[[#This Row],[Stuksprijs]])</f>
        <v>155</v>
      </c>
      <c r="O3123" s="10">
        <f>IF(Q1_2025[[#This Row],[Prijstype]]="Artikelprijs",Q1_2025[[#This Row],[Artikelprijs]] * Q1_2025[[#This Row],[Besteld]],Q1_2025[[#This Row],[Brutobedrag]])</f>
        <v>2170</v>
      </c>
      <c r="P3123" s="10">
        <f>IF(Q1_2025[[#This Row],[Prijstype]] = "Artikelprijs",Q1_2025[[#This Row],[Brutobedrag 2]]*(100-Q1_2025[[#This Row],[Relatiekorting percentage]])/100,Q1_2025[[#This Row],[Bruto - Rel.korting]])</f>
        <v>2170</v>
      </c>
    </row>
    <row r="3124" spans="1:16" x14ac:dyDescent="0.3">
      <c r="A3124" t="s">
        <v>440</v>
      </c>
      <c r="B3124">
        <v>5021011</v>
      </c>
      <c r="C3124" t="s">
        <v>115</v>
      </c>
      <c r="D3124">
        <v>2</v>
      </c>
      <c r="E3124" s="10">
        <v>458.35</v>
      </c>
      <c r="F3124" s="10">
        <v>916.7</v>
      </c>
      <c r="G3124" s="10">
        <v>733.36</v>
      </c>
      <c r="H3124">
        <v>20</v>
      </c>
      <c r="I3124" s="10" t="str">
        <f>_xlfn.XLOOKUP(Q1_2025[[#This Row],[Artikelnr]],Artikel_prijzen[Artnr],Artikel_prijzen[Groep],"")</f>
        <v>Elektra</v>
      </c>
      <c r="J3124" s="10">
        <f>_xlfn.XLOOKUP(Q1_2025[[#This Row],[Artikelnr]],Artikel_prijzen[Artnr],Artikel_prijzen[Prijs 2025],"")</f>
        <v>458.35</v>
      </c>
      <c r="K3124" s="10" t="str">
        <f>IF(Q1_2025[[#This Row],[Artikelprijs]]&lt;&gt;"",IF(Q1_2025[[#This Row],[Stuksprijs]]=Q1_2025[[#This Row],[Artikelprijs]],"Prijs gelijk","Prijs wijkt af"),"")</f>
        <v>Prijs gelijk</v>
      </c>
      <c r="L3124" s="10"/>
      <c r="M3124" t="s">
        <v>536</v>
      </c>
      <c r="N3124" s="10">
        <f>IF(Q1_2025[[#This Row],[Prijstype]]="Artikelprijs",Q1_2025[[#This Row],[Artikelprijs]],Q1_2025[[#This Row],[Stuksprijs]])</f>
        <v>458.35</v>
      </c>
      <c r="O3124" s="10">
        <f>IF(Q1_2025[[#This Row],[Prijstype]]="Artikelprijs",Q1_2025[[#This Row],[Artikelprijs]] * Q1_2025[[#This Row],[Besteld]],Q1_2025[[#This Row],[Brutobedrag]])</f>
        <v>916.7</v>
      </c>
      <c r="P3124" s="10">
        <f>IF(Q1_2025[[#This Row],[Prijstype]] = "Artikelprijs",Q1_2025[[#This Row],[Brutobedrag 2]]*(100-Q1_2025[[#This Row],[Relatiekorting percentage]])/100,Q1_2025[[#This Row],[Bruto - Rel.korting]])</f>
        <v>733.36</v>
      </c>
    </row>
    <row r="3125" spans="1:16" x14ac:dyDescent="0.3">
      <c r="A3125" t="s">
        <v>440</v>
      </c>
      <c r="B3125">
        <v>3002019</v>
      </c>
      <c r="C3125" t="s">
        <v>403</v>
      </c>
      <c r="D3125">
        <v>2</v>
      </c>
      <c r="E3125" s="10">
        <v>76.02</v>
      </c>
      <c r="F3125" s="10">
        <v>152.04</v>
      </c>
      <c r="G3125" s="10">
        <v>121.63</v>
      </c>
      <c r="H3125">
        <v>20</v>
      </c>
      <c r="I3125" s="10" t="str">
        <f>_xlfn.XLOOKUP(Q1_2025[[#This Row],[Artikelnr]],Artikel_prijzen[Artnr],Artikel_prijzen[Groep],"")</f>
        <v/>
      </c>
      <c r="J3125" s="10" t="str">
        <f>_xlfn.XLOOKUP(Q1_2025[[#This Row],[Artikelnr]],Artikel_prijzen[Artnr],Artikel_prijzen[Prijs 2025],"")</f>
        <v/>
      </c>
      <c r="K3125" s="10" t="str">
        <f>IF(Q1_2025[[#This Row],[Artikelprijs]]&lt;&gt;"",IF(Q1_2025[[#This Row],[Stuksprijs]]=Q1_2025[[#This Row],[Artikelprijs]],"Prijs gelijk","Prijs wijkt af"),"")</f>
        <v/>
      </c>
      <c r="L3125" s="10"/>
      <c r="N3125" s="10">
        <f>IF(Q1_2025[[#This Row],[Prijstype]]="Artikelprijs",Q1_2025[[#This Row],[Artikelprijs]],Q1_2025[[#This Row],[Stuksprijs]])</f>
        <v>76.02</v>
      </c>
      <c r="O3125" s="10">
        <f>IF(Q1_2025[[#This Row],[Prijstype]]="Artikelprijs",Q1_2025[[#This Row],[Artikelprijs]] * Q1_2025[[#This Row],[Besteld]],Q1_2025[[#This Row],[Brutobedrag]])</f>
        <v>152.04</v>
      </c>
      <c r="P3125" s="10">
        <f>IF(Q1_2025[[#This Row],[Prijstype]] = "Artikelprijs",Q1_2025[[#This Row],[Brutobedrag 2]]*(100-Q1_2025[[#This Row],[Relatiekorting percentage]])/100,Q1_2025[[#This Row],[Bruto - Rel.korting]])</f>
        <v>121.63</v>
      </c>
    </row>
    <row r="3126" spans="1:16" x14ac:dyDescent="0.3">
      <c r="A3126" t="s">
        <v>440</v>
      </c>
      <c r="B3126">
        <v>5022009</v>
      </c>
      <c r="C3126" t="s">
        <v>45</v>
      </c>
      <c r="D3126">
        <v>3</v>
      </c>
      <c r="E3126" s="10">
        <v>103.75</v>
      </c>
      <c r="F3126" s="10">
        <v>311.25</v>
      </c>
      <c r="G3126" s="10">
        <v>249</v>
      </c>
      <c r="H3126">
        <v>20</v>
      </c>
      <c r="I3126" s="10" t="str">
        <f>_xlfn.XLOOKUP(Q1_2025[[#This Row],[Artikelnr]],Artikel_prijzen[Artnr],Artikel_prijzen[Groep],"")</f>
        <v>Elektra</v>
      </c>
      <c r="J3126" s="10">
        <f>_xlfn.XLOOKUP(Q1_2025[[#This Row],[Artikelnr]],Artikel_prijzen[Artnr],Artikel_prijzen[Prijs 2025],"")</f>
        <v>106.8625</v>
      </c>
      <c r="K3126" s="10" t="str">
        <f>IF(Q1_2025[[#This Row],[Artikelprijs]]&lt;&gt;"",IF(Q1_2025[[#This Row],[Stuksprijs]]=Q1_2025[[#This Row],[Artikelprijs]],"Prijs gelijk","Prijs wijkt af"),"")</f>
        <v>Prijs wijkt af</v>
      </c>
      <c r="L3126" s="10"/>
      <c r="M3126" t="s">
        <v>536</v>
      </c>
      <c r="N3126" s="10">
        <f>IF(Q1_2025[[#This Row],[Prijstype]]="Artikelprijs",Q1_2025[[#This Row],[Artikelprijs]],Q1_2025[[#This Row],[Stuksprijs]])</f>
        <v>106.8625</v>
      </c>
      <c r="O3126" s="10">
        <f>IF(Q1_2025[[#This Row],[Prijstype]]="Artikelprijs",Q1_2025[[#This Row],[Artikelprijs]] * Q1_2025[[#This Row],[Besteld]],Q1_2025[[#This Row],[Brutobedrag]])</f>
        <v>320.58749999999998</v>
      </c>
      <c r="P3126" s="10">
        <f>IF(Q1_2025[[#This Row],[Prijstype]] = "Artikelprijs",Q1_2025[[#This Row],[Brutobedrag 2]]*(100-Q1_2025[[#This Row],[Relatiekorting percentage]])/100,Q1_2025[[#This Row],[Bruto - Rel.korting]])</f>
        <v>256.47000000000003</v>
      </c>
    </row>
    <row r="3127" spans="1:16" x14ac:dyDescent="0.3">
      <c r="A3127" t="s">
        <v>440</v>
      </c>
      <c r="B3127">
        <v>5022009</v>
      </c>
      <c r="C3127" t="s">
        <v>45</v>
      </c>
      <c r="D3127">
        <v>1</v>
      </c>
      <c r="E3127" s="10">
        <v>103.75</v>
      </c>
      <c r="F3127" s="10">
        <v>103.75</v>
      </c>
      <c r="G3127" s="10">
        <v>83</v>
      </c>
      <c r="H3127">
        <v>20</v>
      </c>
      <c r="I3127" s="10" t="str">
        <f>_xlfn.XLOOKUP(Q1_2025[[#This Row],[Artikelnr]],Artikel_prijzen[Artnr],Artikel_prijzen[Groep],"")</f>
        <v>Elektra</v>
      </c>
      <c r="J3127" s="10">
        <f>_xlfn.XLOOKUP(Q1_2025[[#This Row],[Artikelnr]],Artikel_prijzen[Artnr],Artikel_prijzen[Prijs 2025],"")</f>
        <v>106.8625</v>
      </c>
      <c r="K3127" s="10" t="str">
        <f>IF(Q1_2025[[#This Row],[Artikelprijs]]&lt;&gt;"",IF(Q1_2025[[#This Row],[Stuksprijs]]=Q1_2025[[#This Row],[Artikelprijs]],"Prijs gelijk","Prijs wijkt af"),"")</f>
        <v>Prijs wijkt af</v>
      </c>
      <c r="L3127" s="10"/>
      <c r="M3127" t="s">
        <v>536</v>
      </c>
      <c r="N3127" s="10">
        <f>IF(Q1_2025[[#This Row],[Prijstype]]="Artikelprijs",Q1_2025[[#This Row],[Artikelprijs]],Q1_2025[[#This Row],[Stuksprijs]])</f>
        <v>106.8625</v>
      </c>
      <c r="O3127" s="10">
        <f>IF(Q1_2025[[#This Row],[Prijstype]]="Artikelprijs",Q1_2025[[#This Row],[Artikelprijs]] * Q1_2025[[#This Row],[Besteld]],Q1_2025[[#This Row],[Brutobedrag]])</f>
        <v>106.8625</v>
      </c>
      <c r="P3127" s="10">
        <f>IF(Q1_2025[[#This Row],[Prijstype]] = "Artikelprijs",Q1_2025[[#This Row],[Brutobedrag 2]]*(100-Q1_2025[[#This Row],[Relatiekorting percentage]])/100,Q1_2025[[#This Row],[Bruto - Rel.korting]])</f>
        <v>85.49</v>
      </c>
    </row>
    <row r="3128" spans="1:16" x14ac:dyDescent="0.3">
      <c r="A3128" t="s">
        <v>440</v>
      </c>
      <c r="B3128">
        <v>5022009</v>
      </c>
      <c r="C3128" t="s">
        <v>45</v>
      </c>
      <c r="D3128">
        <v>1</v>
      </c>
      <c r="E3128" s="10">
        <v>103.75</v>
      </c>
      <c r="F3128" s="10">
        <v>103.75</v>
      </c>
      <c r="G3128" s="10">
        <v>83</v>
      </c>
      <c r="H3128">
        <v>20</v>
      </c>
      <c r="I3128" s="10" t="str">
        <f>_xlfn.XLOOKUP(Q1_2025[[#This Row],[Artikelnr]],Artikel_prijzen[Artnr],Artikel_prijzen[Groep],"")</f>
        <v>Elektra</v>
      </c>
      <c r="J3128" s="10">
        <f>_xlfn.XLOOKUP(Q1_2025[[#This Row],[Artikelnr]],Artikel_prijzen[Artnr],Artikel_prijzen[Prijs 2025],"")</f>
        <v>106.8625</v>
      </c>
      <c r="K3128" s="10" t="str">
        <f>IF(Q1_2025[[#This Row],[Artikelprijs]]&lt;&gt;"",IF(Q1_2025[[#This Row],[Stuksprijs]]=Q1_2025[[#This Row],[Artikelprijs]],"Prijs gelijk","Prijs wijkt af"),"")</f>
        <v>Prijs wijkt af</v>
      </c>
      <c r="L3128" s="10"/>
      <c r="M3128" t="s">
        <v>536</v>
      </c>
      <c r="N3128" s="10">
        <f>IF(Q1_2025[[#This Row],[Prijstype]]="Artikelprijs",Q1_2025[[#This Row],[Artikelprijs]],Q1_2025[[#This Row],[Stuksprijs]])</f>
        <v>106.8625</v>
      </c>
      <c r="O3128" s="10">
        <f>IF(Q1_2025[[#This Row],[Prijstype]]="Artikelprijs",Q1_2025[[#This Row],[Artikelprijs]] * Q1_2025[[#This Row],[Besteld]],Q1_2025[[#This Row],[Brutobedrag]])</f>
        <v>106.8625</v>
      </c>
      <c r="P3128" s="10">
        <f>IF(Q1_2025[[#This Row],[Prijstype]] = "Artikelprijs",Q1_2025[[#This Row],[Brutobedrag 2]]*(100-Q1_2025[[#This Row],[Relatiekorting percentage]])/100,Q1_2025[[#This Row],[Bruto - Rel.korting]])</f>
        <v>85.49</v>
      </c>
    </row>
    <row r="3129" spans="1:16" x14ac:dyDescent="0.3">
      <c r="A3129" t="s">
        <v>440</v>
      </c>
      <c r="B3129">
        <v>5021011</v>
      </c>
      <c r="C3129" t="s">
        <v>115</v>
      </c>
      <c r="D3129">
        <v>1</v>
      </c>
      <c r="E3129" s="10">
        <v>458.35</v>
      </c>
      <c r="F3129" s="10">
        <v>458.35</v>
      </c>
      <c r="G3129" s="10">
        <v>366.68</v>
      </c>
      <c r="H3129">
        <v>20</v>
      </c>
      <c r="I3129" s="10" t="str">
        <f>_xlfn.XLOOKUP(Q1_2025[[#This Row],[Artikelnr]],Artikel_prijzen[Artnr],Artikel_prijzen[Groep],"")</f>
        <v>Elektra</v>
      </c>
      <c r="J3129" s="10">
        <f>_xlfn.XLOOKUP(Q1_2025[[#This Row],[Artikelnr]],Artikel_prijzen[Artnr],Artikel_prijzen[Prijs 2025],"")</f>
        <v>458.35</v>
      </c>
      <c r="K3129" s="10" t="str">
        <f>IF(Q1_2025[[#This Row],[Artikelprijs]]&lt;&gt;"",IF(Q1_2025[[#This Row],[Stuksprijs]]=Q1_2025[[#This Row],[Artikelprijs]],"Prijs gelijk","Prijs wijkt af"),"")</f>
        <v>Prijs gelijk</v>
      </c>
      <c r="L3129" s="10"/>
      <c r="M3129" t="s">
        <v>536</v>
      </c>
      <c r="N3129" s="10">
        <f>IF(Q1_2025[[#This Row],[Prijstype]]="Artikelprijs",Q1_2025[[#This Row],[Artikelprijs]],Q1_2025[[#This Row],[Stuksprijs]])</f>
        <v>458.35</v>
      </c>
      <c r="O3129" s="10">
        <f>IF(Q1_2025[[#This Row],[Prijstype]]="Artikelprijs",Q1_2025[[#This Row],[Artikelprijs]] * Q1_2025[[#This Row],[Besteld]],Q1_2025[[#This Row],[Brutobedrag]])</f>
        <v>458.35</v>
      </c>
      <c r="P3129" s="10">
        <f>IF(Q1_2025[[#This Row],[Prijstype]] = "Artikelprijs",Q1_2025[[#This Row],[Brutobedrag 2]]*(100-Q1_2025[[#This Row],[Relatiekorting percentage]])/100,Q1_2025[[#This Row],[Bruto - Rel.korting]])</f>
        <v>366.68</v>
      </c>
    </row>
    <row r="3130" spans="1:16" x14ac:dyDescent="0.3">
      <c r="A3130" t="s">
        <v>440</v>
      </c>
      <c r="B3130">
        <v>5022009</v>
      </c>
      <c r="C3130" t="s">
        <v>45</v>
      </c>
      <c r="D3130">
        <v>2</v>
      </c>
      <c r="E3130" s="10">
        <v>103.75</v>
      </c>
      <c r="F3130" s="10">
        <v>207.5</v>
      </c>
      <c r="G3130" s="10">
        <v>166</v>
      </c>
      <c r="H3130">
        <v>20</v>
      </c>
      <c r="I3130" s="10" t="str">
        <f>_xlfn.XLOOKUP(Q1_2025[[#This Row],[Artikelnr]],Artikel_prijzen[Artnr],Artikel_prijzen[Groep],"")</f>
        <v>Elektra</v>
      </c>
      <c r="J3130" s="10">
        <f>_xlfn.XLOOKUP(Q1_2025[[#This Row],[Artikelnr]],Artikel_prijzen[Artnr],Artikel_prijzen[Prijs 2025],"")</f>
        <v>106.8625</v>
      </c>
      <c r="K3130" s="10" t="str">
        <f>IF(Q1_2025[[#This Row],[Artikelprijs]]&lt;&gt;"",IF(Q1_2025[[#This Row],[Stuksprijs]]=Q1_2025[[#This Row],[Artikelprijs]],"Prijs gelijk","Prijs wijkt af"),"")</f>
        <v>Prijs wijkt af</v>
      </c>
      <c r="L3130" s="10"/>
      <c r="M3130" t="s">
        <v>536</v>
      </c>
      <c r="N3130" s="10">
        <f>IF(Q1_2025[[#This Row],[Prijstype]]="Artikelprijs",Q1_2025[[#This Row],[Artikelprijs]],Q1_2025[[#This Row],[Stuksprijs]])</f>
        <v>106.8625</v>
      </c>
      <c r="O3130" s="10">
        <f>IF(Q1_2025[[#This Row],[Prijstype]]="Artikelprijs",Q1_2025[[#This Row],[Artikelprijs]] * Q1_2025[[#This Row],[Besteld]],Q1_2025[[#This Row],[Brutobedrag]])</f>
        <v>213.72499999999999</v>
      </c>
      <c r="P3130" s="10">
        <f>IF(Q1_2025[[#This Row],[Prijstype]] = "Artikelprijs",Q1_2025[[#This Row],[Brutobedrag 2]]*(100-Q1_2025[[#This Row],[Relatiekorting percentage]])/100,Q1_2025[[#This Row],[Bruto - Rel.korting]])</f>
        <v>170.98</v>
      </c>
    </row>
    <row r="3131" spans="1:16" x14ac:dyDescent="0.3">
      <c r="A3131" t="s">
        <v>440</v>
      </c>
      <c r="B3131">
        <v>5022009</v>
      </c>
      <c r="C3131" t="s">
        <v>45</v>
      </c>
      <c r="D3131">
        <v>1</v>
      </c>
      <c r="E3131" s="10">
        <v>103.75</v>
      </c>
      <c r="F3131" s="10">
        <v>103.75</v>
      </c>
      <c r="G3131" s="10">
        <v>83</v>
      </c>
      <c r="H3131">
        <v>20</v>
      </c>
      <c r="I3131" s="10" t="str">
        <f>_xlfn.XLOOKUP(Q1_2025[[#This Row],[Artikelnr]],Artikel_prijzen[Artnr],Artikel_prijzen[Groep],"")</f>
        <v>Elektra</v>
      </c>
      <c r="J3131" s="10">
        <f>_xlfn.XLOOKUP(Q1_2025[[#This Row],[Artikelnr]],Artikel_prijzen[Artnr],Artikel_prijzen[Prijs 2025],"")</f>
        <v>106.8625</v>
      </c>
      <c r="K3131" s="10" t="str">
        <f>IF(Q1_2025[[#This Row],[Artikelprijs]]&lt;&gt;"",IF(Q1_2025[[#This Row],[Stuksprijs]]=Q1_2025[[#This Row],[Artikelprijs]],"Prijs gelijk","Prijs wijkt af"),"")</f>
        <v>Prijs wijkt af</v>
      </c>
      <c r="L3131" s="10"/>
      <c r="M3131" t="s">
        <v>536</v>
      </c>
      <c r="N3131" s="10">
        <f>IF(Q1_2025[[#This Row],[Prijstype]]="Artikelprijs",Q1_2025[[#This Row],[Artikelprijs]],Q1_2025[[#This Row],[Stuksprijs]])</f>
        <v>106.8625</v>
      </c>
      <c r="O3131" s="10">
        <f>IF(Q1_2025[[#This Row],[Prijstype]]="Artikelprijs",Q1_2025[[#This Row],[Artikelprijs]] * Q1_2025[[#This Row],[Besteld]],Q1_2025[[#This Row],[Brutobedrag]])</f>
        <v>106.8625</v>
      </c>
      <c r="P3131" s="10">
        <f>IF(Q1_2025[[#This Row],[Prijstype]] = "Artikelprijs",Q1_2025[[#This Row],[Brutobedrag 2]]*(100-Q1_2025[[#This Row],[Relatiekorting percentage]])/100,Q1_2025[[#This Row],[Bruto - Rel.korting]])</f>
        <v>85.49</v>
      </c>
    </row>
    <row r="3132" spans="1:16" x14ac:dyDescent="0.3">
      <c r="A3132" t="s">
        <v>440</v>
      </c>
      <c r="B3132">
        <v>5022009</v>
      </c>
      <c r="C3132" t="s">
        <v>45</v>
      </c>
      <c r="D3132">
        <v>1</v>
      </c>
      <c r="E3132" s="10">
        <v>103.75</v>
      </c>
      <c r="F3132" s="10">
        <v>103.75</v>
      </c>
      <c r="G3132" s="10">
        <v>83</v>
      </c>
      <c r="H3132">
        <v>20</v>
      </c>
      <c r="I3132" s="10" t="str">
        <f>_xlfn.XLOOKUP(Q1_2025[[#This Row],[Artikelnr]],Artikel_prijzen[Artnr],Artikel_prijzen[Groep],"")</f>
        <v>Elektra</v>
      </c>
      <c r="J3132" s="10">
        <f>_xlfn.XLOOKUP(Q1_2025[[#This Row],[Artikelnr]],Artikel_prijzen[Artnr],Artikel_prijzen[Prijs 2025],"")</f>
        <v>106.8625</v>
      </c>
      <c r="K3132" s="10" t="str">
        <f>IF(Q1_2025[[#This Row],[Artikelprijs]]&lt;&gt;"",IF(Q1_2025[[#This Row],[Stuksprijs]]=Q1_2025[[#This Row],[Artikelprijs]],"Prijs gelijk","Prijs wijkt af"),"")</f>
        <v>Prijs wijkt af</v>
      </c>
      <c r="L3132" s="10"/>
      <c r="M3132" t="s">
        <v>536</v>
      </c>
      <c r="N3132" s="10">
        <f>IF(Q1_2025[[#This Row],[Prijstype]]="Artikelprijs",Q1_2025[[#This Row],[Artikelprijs]],Q1_2025[[#This Row],[Stuksprijs]])</f>
        <v>106.8625</v>
      </c>
      <c r="O3132" s="10">
        <f>IF(Q1_2025[[#This Row],[Prijstype]]="Artikelprijs",Q1_2025[[#This Row],[Artikelprijs]] * Q1_2025[[#This Row],[Besteld]],Q1_2025[[#This Row],[Brutobedrag]])</f>
        <v>106.8625</v>
      </c>
      <c r="P3132" s="10">
        <f>IF(Q1_2025[[#This Row],[Prijstype]] = "Artikelprijs",Q1_2025[[#This Row],[Brutobedrag 2]]*(100-Q1_2025[[#This Row],[Relatiekorting percentage]])/100,Q1_2025[[#This Row],[Bruto - Rel.korting]])</f>
        <v>85.49</v>
      </c>
    </row>
    <row r="3133" spans="1:16" x14ac:dyDescent="0.3">
      <c r="A3133" t="s">
        <v>440</v>
      </c>
      <c r="B3133">
        <v>5022009</v>
      </c>
      <c r="C3133" t="s">
        <v>45</v>
      </c>
      <c r="D3133">
        <v>1</v>
      </c>
      <c r="E3133" s="10">
        <v>103.75</v>
      </c>
      <c r="F3133" s="10">
        <v>103.75</v>
      </c>
      <c r="G3133" s="10">
        <v>83</v>
      </c>
      <c r="H3133">
        <v>20</v>
      </c>
      <c r="I3133" s="10" t="str">
        <f>_xlfn.XLOOKUP(Q1_2025[[#This Row],[Artikelnr]],Artikel_prijzen[Artnr],Artikel_prijzen[Groep],"")</f>
        <v>Elektra</v>
      </c>
      <c r="J3133" s="10">
        <f>_xlfn.XLOOKUP(Q1_2025[[#This Row],[Artikelnr]],Artikel_prijzen[Artnr],Artikel_prijzen[Prijs 2025],"")</f>
        <v>106.8625</v>
      </c>
      <c r="K3133" s="10" t="str">
        <f>IF(Q1_2025[[#This Row],[Artikelprijs]]&lt;&gt;"",IF(Q1_2025[[#This Row],[Stuksprijs]]=Q1_2025[[#This Row],[Artikelprijs]],"Prijs gelijk","Prijs wijkt af"),"")</f>
        <v>Prijs wijkt af</v>
      </c>
      <c r="L3133" s="10"/>
      <c r="M3133" t="s">
        <v>536</v>
      </c>
      <c r="N3133" s="10">
        <f>IF(Q1_2025[[#This Row],[Prijstype]]="Artikelprijs",Q1_2025[[#This Row],[Artikelprijs]],Q1_2025[[#This Row],[Stuksprijs]])</f>
        <v>106.8625</v>
      </c>
      <c r="O3133" s="10">
        <f>IF(Q1_2025[[#This Row],[Prijstype]]="Artikelprijs",Q1_2025[[#This Row],[Artikelprijs]] * Q1_2025[[#This Row],[Besteld]],Q1_2025[[#This Row],[Brutobedrag]])</f>
        <v>106.8625</v>
      </c>
      <c r="P3133" s="10">
        <f>IF(Q1_2025[[#This Row],[Prijstype]] = "Artikelprijs",Q1_2025[[#This Row],[Brutobedrag 2]]*(100-Q1_2025[[#This Row],[Relatiekorting percentage]])/100,Q1_2025[[#This Row],[Bruto - Rel.korting]])</f>
        <v>85.49</v>
      </c>
    </row>
    <row r="3134" spans="1:16" x14ac:dyDescent="0.3">
      <c r="A3134" t="s">
        <v>440</v>
      </c>
      <c r="B3134">
        <v>5022009</v>
      </c>
      <c r="C3134" t="s">
        <v>45</v>
      </c>
      <c r="D3134">
        <v>1</v>
      </c>
      <c r="E3134" s="10">
        <v>103.75</v>
      </c>
      <c r="F3134" s="10">
        <v>103.75</v>
      </c>
      <c r="G3134" s="10">
        <v>83</v>
      </c>
      <c r="H3134">
        <v>20</v>
      </c>
      <c r="I3134" s="10" t="str">
        <f>_xlfn.XLOOKUP(Q1_2025[[#This Row],[Artikelnr]],Artikel_prijzen[Artnr],Artikel_prijzen[Groep],"")</f>
        <v>Elektra</v>
      </c>
      <c r="J3134" s="10">
        <f>_xlfn.XLOOKUP(Q1_2025[[#This Row],[Artikelnr]],Artikel_prijzen[Artnr],Artikel_prijzen[Prijs 2025],"")</f>
        <v>106.8625</v>
      </c>
      <c r="K3134" s="10" t="str">
        <f>IF(Q1_2025[[#This Row],[Artikelprijs]]&lt;&gt;"",IF(Q1_2025[[#This Row],[Stuksprijs]]=Q1_2025[[#This Row],[Artikelprijs]],"Prijs gelijk","Prijs wijkt af"),"")</f>
        <v>Prijs wijkt af</v>
      </c>
      <c r="L3134" s="10"/>
      <c r="M3134" t="s">
        <v>536</v>
      </c>
      <c r="N3134" s="10">
        <f>IF(Q1_2025[[#This Row],[Prijstype]]="Artikelprijs",Q1_2025[[#This Row],[Artikelprijs]],Q1_2025[[#This Row],[Stuksprijs]])</f>
        <v>106.8625</v>
      </c>
      <c r="O3134" s="10">
        <f>IF(Q1_2025[[#This Row],[Prijstype]]="Artikelprijs",Q1_2025[[#This Row],[Artikelprijs]] * Q1_2025[[#This Row],[Besteld]],Q1_2025[[#This Row],[Brutobedrag]])</f>
        <v>106.8625</v>
      </c>
      <c r="P3134" s="10">
        <f>IF(Q1_2025[[#This Row],[Prijstype]] = "Artikelprijs",Q1_2025[[#This Row],[Brutobedrag 2]]*(100-Q1_2025[[#This Row],[Relatiekorting percentage]])/100,Q1_2025[[#This Row],[Bruto - Rel.korting]])</f>
        <v>85.49</v>
      </c>
    </row>
    <row r="3135" spans="1:16" x14ac:dyDescent="0.3">
      <c r="A3135" t="s">
        <v>440</v>
      </c>
      <c r="B3135">
        <v>5022009</v>
      </c>
      <c r="C3135" t="s">
        <v>45</v>
      </c>
      <c r="D3135">
        <v>1</v>
      </c>
      <c r="E3135" s="10">
        <v>103.75</v>
      </c>
      <c r="F3135" s="10">
        <v>103.75</v>
      </c>
      <c r="G3135" s="10">
        <v>83</v>
      </c>
      <c r="H3135">
        <v>20</v>
      </c>
      <c r="I3135" s="10" t="str">
        <f>_xlfn.XLOOKUP(Q1_2025[[#This Row],[Artikelnr]],Artikel_prijzen[Artnr],Artikel_prijzen[Groep],"")</f>
        <v>Elektra</v>
      </c>
      <c r="J3135" s="10">
        <f>_xlfn.XLOOKUP(Q1_2025[[#This Row],[Artikelnr]],Artikel_prijzen[Artnr],Artikel_prijzen[Prijs 2025],"")</f>
        <v>106.8625</v>
      </c>
      <c r="K3135" s="10" t="str">
        <f>IF(Q1_2025[[#This Row],[Artikelprijs]]&lt;&gt;"",IF(Q1_2025[[#This Row],[Stuksprijs]]=Q1_2025[[#This Row],[Artikelprijs]],"Prijs gelijk","Prijs wijkt af"),"")</f>
        <v>Prijs wijkt af</v>
      </c>
      <c r="L3135" s="10"/>
      <c r="M3135" t="s">
        <v>536</v>
      </c>
      <c r="N3135" s="10">
        <f>IF(Q1_2025[[#This Row],[Prijstype]]="Artikelprijs",Q1_2025[[#This Row],[Artikelprijs]],Q1_2025[[#This Row],[Stuksprijs]])</f>
        <v>106.8625</v>
      </c>
      <c r="O3135" s="10">
        <f>IF(Q1_2025[[#This Row],[Prijstype]]="Artikelprijs",Q1_2025[[#This Row],[Artikelprijs]] * Q1_2025[[#This Row],[Besteld]],Q1_2025[[#This Row],[Brutobedrag]])</f>
        <v>106.8625</v>
      </c>
      <c r="P3135" s="10">
        <f>IF(Q1_2025[[#This Row],[Prijstype]] = "Artikelprijs",Q1_2025[[#This Row],[Brutobedrag 2]]*(100-Q1_2025[[#This Row],[Relatiekorting percentage]])/100,Q1_2025[[#This Row],[Bruto - Rel.korting]])</f>
        <v>85.49</v>
      </c>
    </row>
    <row r="3136" spans="1:16" x14ac:dyDescent="0.3">
      <c r="A3136" t="s">
        <v>440</v>
      </c>
      <c r="B3136">
        <v>5022009</v>
      </c>
      <c r="C3136" t="s">
        <v>45</v>
      </c>
      <c r="D3136">
        <v>1</v>
      </c>
      <c r="E3136" s="10">
        <v>103.75</v>
      </c>
      <c r="F3136" s="10">
        <v>103.75</v>
      </c>
      <c r="G3136" s="10">
        <v>83</v>
      </c>
      <c r="H3136">
        <v>20</v>
      </c>
      <c r="I3136" s="10" t="str">
        <f>_xlfn.XLOOKUP(Q1_2025[[#This Row],[Artikelnr]],Artikel_prijzen[Artnr],Artikel_prijzen[Groep],"")</f>
        <v>Elektra</v>
      </c>
      <c r="J3136" s="10">
        <f>_xlfn.XLOOKUP(Q1_2025[[#This Row],[Artikelnr]],Artikel_prijzen[Artnr],Artikel_prijzen[Prijs 2025],"")</f>
        <v>106.8625</v>
      </c>
      <c r="K3136" s="10" t="str">
        <f>IF(Q1_2025[[#This Row],[Artikelprijs]]&lt;&gt;"",IF(Q1_2025[[#This Row],[Stuksprijs]]=Q1_2025[[#This Row],[Artikelprijs]],"Prijs gelijk","Prijs wijkt af"),"")</f>
        <v>Prijs wijkt af</v>
      </c>
      <c r="L3136" s="10"/>
      <c r="M3136" t="s">
        <v>536</v>
      </c>
      <c r="N3136" s="10">
        <f>IF(Q1_2025[[#This Row],[Prijstype]]="Artikelprijs",Q1_2025[[#This Row],[Artikelprijs]],Q1_2025[[#This Row],[Stuksprijs]])</f>
        <v>106.8625</v>
      </c>
      <c r="O3136" s="10">
        <f>IF(Q1_2025[[#This Row],[Prijstype]]="Artikelprijs",Q1_2025[[#This Row],[Artikelprijs]] * Q1_2025[[#This Row],[Besteld]],Q1_2025[[#This Row],[Brutobedrag]])</f>
        <v>106.8625</v>
      </c>
      <c r="P3136" s="10">
        <f>IF(Q1_2025[[#This Row],[Prijstype]] = "Artikelprijs",Q1_2025[[#This Row],[Brutobedrag 2]]*(100-Q1_2025[[#This Row],[Relatiekorting percentage]])/100,Q1_2025[[#This Row],[Bruto - Rel.korting]])</f>
        <v>85.49</v>
      </c>
    </row>
    <row r="3137" spans="1:16" x14ac:dyDescent="0.3">
      <c r="A3137" t="s">
        <v>440</v>
      </c>
      <c r="B3137">
        <v>5021016</v>
      </c>
      <c r="C3137" t="s">
        <v>51</v>
      </c>
      <c r="D3137">
        <v>1</v>
      </c>
      <c r="E3137" s="10">
        <v>602.54999999999995</v>
      </c>
      <c r="F3137" s="10">
        <v>602.54999999999995</v>
      </c>
      <c r="G3137" s="10">
        <v>482.04</v>
      </c>
      <c r="H3137">
        <v>20</v>
      </c>
      <c r="I3137" s="10" t="str">
        <f>_xlfn.XLOOKUP(Q1_2025[[#This Row],[Artikelnr]],Artikel_prijzen[Artnr],Artikel_prijzen[Groep],"")</f>
        <v>Elektra</v>
      </c>
      <c r="J3137" s="10">
        <f>_xlfn.XLOOKUP(Q1_2025[[#This Row],[Artikelnr]],Artikel_prijzen[Artnr],Artikel_prijzen[Prijs 2025],"")</f>
        <v>585</v>
      </c>
      <c r="K3137" s="10" t="str">
        <f>IF(Q1_2025[[#This Row],[Artikelprijs]]&lt;&gt;"",IF(Q1_2025[[#This Row],[Stuksprijs]]=Q1_2025[[#This Row],[Artikelprijs]],"Prijs gelijk","Prijs wijkt af"),"")</f>
        <v>Prijs wijkt af</v>
      </c>
      <c r="L3137" s="10"/>
      <c r="M3137" t="s">
        <v>536</v>
      </c>
      <c r="N3137" s="10">
        <f>IF(Q1_2025[[#This Row],[Prijstype]]="Artikelprijs",Q1_2025[[#This Row],[Artikelprijs]],Q1_2025[[#This Row],[Stuksprijs]])</f>
        <v>585</v>
      </c>
      <c r="O3137" s="10">
        <f>IF(Q1_2025[[#This Row],[Prijstype]]="Artikelprijs",Q1_2025[[#This Row],[Artikelprijs]] * Q1_2025[[#This Row],[Besteld]],Q1_2025[[#This Row],[Brutobedrag]])</f>
        <v>585</v>
      </c>
      <c r="P3137" s="10">
        <f>IF(Q1_2025[[#This Row],[Prijstype]] = "Artikelprijs",Q1_2025[[#This Row],[Brutobedrag 2]]*(100-Q1_2025[[#This Row],[Relatiekorting percentage]])/100,Q1_2025[[#This Row],[Bruto - Rel.korting]])</f>
        <v>468</v>
      </c>
    </row>
    <row r="3138" spans="1:16" x14ac:dyDescent="0.3">
      <c r="A3138" t="s">
        <v>440</v>
      </c>
      <c r="B3138">
        <v>5021016</v>
      </c>
      <c r="C3138" t="s">
        <v>51</v>
      </c>
      <c r="D3138">
        <v>1</v>
      </c>
      <c r="E3138" s="10">
        <v>602.54999999999995</v>
      </c>
      <c r="F3138" s="10">
        <v>602.54999999999995</v>
      </c>
      <c r="G3138" s="10">
        <v>482.04</v>
      </c>
      <c r="H3138">
        <v>20</v>
      </c>
      <c r="I3138" s="10" t="str">
        <f>_xlfn.XLOOKUP(Q1_2025[[#This Row],[Artikelnr]],Artikel_prijzen[Artnr],Artikel_prijzen[Groep],"")</f>
        <v>Elektra</v>
      </c>
      <c r="J3138" s="10">
        <f>_xlfn.XLOOKUP(Q1_2025[[#This Row],[Artikelnr]],Artikel_prijzen[Artnr],Artikel_prijzen[Prijs 2025],"")</f>
        <v>585</v>
      </c>
      <c r="K3138" s="10" t="str">
        <f>IF(Q1_2025[[#This Row],[Artikelprijs]]&lt;&gt;"",IF(Q1_2025[[#This Row],[Stuksprijs]]=Q1_2025[[#This Row],[Artikelprijs]],"Prijs gelijk","Prijs wijkt af"),"")</f>
        <v>Prijs wijkt af</v>
      </c>
      <c r="L3138" s="10"/>
      <c r="M3138" t="s">
        <v>536</v>
      </c>
      <c r="N3138" s="10">
        <f>IF(Q1_2025[[#This Row],[Prijstype]]="Artikelprijs",Q1_2025[[#This Row],[Artikelprijs]],Q1_2025[[#This Row],[Stuksprijs]])</f>
        <v>585</v>
      </c>
      <c r="O3138" s="10">
        <f>IF(Q1_2025[[#This Row],[Prijstype]]="Artikelprijs",Q1_2025[[#This Row],[Artikelprijs]] * Q1_2025[[#This Row],[Besteld]],Q1_2025[[#This Row],[Brutobedrag]])</f>
        <v>585</v>
      </c>
      <c r="P3138" s="10">
        <f>IF(Q1_2025[[#This Row],[Prijstype]] = "Artikelprijs",Q1_2025[[#This Row],[Brutobedrag 2]]*(100-Q1_2025[[#This Row],[Relatiekorting percentage]])/100,Q1_2025[[#This Row],[Bruto - Rel.korting]])</f>
        <v>468</v>
      </c>
    </row>
    <row r="3139" spans="1:16" x14ac:dyDescent="0.3">
      <c r="A3139" t="s">
        <v>440</v>
      </c>
      <c r="B3139">
        <v>5021016</v>
      </c>
      <c r="C3139" t="s">
        <v>51</v>
      </c>
      <c r="D3139">
        <v>1</v>
      </c>
      <c r="E3139" s="10">
        <v>602.54999999999995</v>
      </c>
      <c r="F3139" s="10">
        <v>602.54999999999995</v>
      </c>
      <c r="G3139" s="10">
        <v>482.04</v>
      </c>
      <c r="H3139">
        <v>20</v>
      </c>
      <c r="I3139" s="10" t="str">
        <f>_xlfn.XLOOKUP(Q1_2025[[#This Row],[Artikelnr]],Artikel_prijzen[Artnr],Artikel_prijzen[Groep],"")</f>
        <v>Elektra</v>
      </c>
      <c r="J3139" s="10">
        <f>_xlfn.XLOOKUP(Q1_2025[[#This Row],[Artikelnr]],Artikel_prijzen[Artnr],Artikel_prijzen[Prijs 2025],"")</f>
        <v>585</v>
      </c>
      <c r="K3139" s="10" t="str">
        <f>IF(Q1_2025[[#This Row],[Artikelprijs]]&lt;&gt;"",IF(Q1_2025[[#This Row],[Stuksprijs]]=Q1_2025[[#This Row],[Artikelprijs]],"Prijs gelijk","Prijs wijkt af"),"")</f>
        <v>Prijs wijkt af</v>
      </c>
      <c r="L3139" s="10"/>
      <c r="M3139" t="s">
        <v>536</v>
      </c>
      <c r="N3139" s="10">
        <f>IF(Q1_2025[[#This Row],[Prijstype]]="Artikelprijs",Q1_2025[[#This Row],[Artikelprijs]],Q1_2025[[#This Row],[Stuksprijs]])</f>
        <v>585</v>
      </c>
      <c r="O3139" s="10">
        <f>IF(Q1_2025[[#This Row],[Prijstype]]="Artikelprijs",Q1_2025[[#This Row],[Artikelprijs]] * Q1_2025[[#This Row],[Besteld]],Q1_2025[[#This Row],[Brutobedrag]])</f>
        <v>585</v>
      </c>
      <c r="P3139" s="10">
        <f>IF(Q1_2025[[#This Row],[Prijstype]] = "Artikelprijs",Q1_2025[[#This Row],[Brutobedrag 2]]*(100-Q1_2025[[#This Row],[Relatiekorting percentage]])/100,Q1_2025[[#This Row],[Bruto - Rel.korting]])</f>
        <v>468</v>
      </c>
    </row>
    <row r="3140" spans="1:16" x14ac:dyDescent="0.3">
      <c r="A3140" t="s">
        <v>440</v>
      </c>
      <c r="B3140">
        <v>5021016</v>
      </c>
      <c r="C3140" t="s">
        <v>51</v>
      </c>
      <c r="D3140">
        <v>1</v>
      </c>
      <c r="E3140" s="10">
        <v>602.54999999999995</v>
      </c>
      <c r="F3140" s="10">
        <v>602.54999999999995</v>
      </c>
      <c r="G3140" s="10">
        <v>482.04</v>
      </c>
      <c r="H3140">
        <v>20</v>
      </c>
      <c r="I3140" s="10" t="str">
        <f>_xlfn.XLOOKUP(Q1_2025[[#This Row],[Artikelnr]],Artikel_prijzen[Artnr],Artikel_prijzen[Groep],"")</f>
        <v>Elektra</v>
      </c>
      <c r="J3140" s="10">
        <f>_xlfn.XLOOKUP(Q1_2025[[#This Row],[Artikelnr]],Artikel_prijzen[Artnr],Artikel_prijzen[Prijs 2025],"")</f>
        <v>585</v>
      </c>
      <c r="K3140" s="10" t="str">
        <f>IF(Q1_2025[[#This Row],[Artikelprijs]]&lt;&gt;"",IF(Q1_2025[[#This Row],[Stuksprijs]]=Q1_2025[[#This Row],[Artikelprijs]],"Prijs gelijk","Prijs wijkt af"),"")</f>
        <v>Prijs wijkt af</v>
      </c>
      <c r="L3140" s="10"/>
      <c r="M3140" t="s">
        <v>536</v>
      </c>
      <c r="N3140" s="10">
        <f>IF(Q1_2025[[#This Row],[Prijstype]]="Artikelprijs",Q1_2025[[#This Row],[Artikelprijs]],Q1_2025[[#This Row],[Stuksprijs]])</f>
        <v>585</v>
      </c>
      <c r="O3140" s="10">
        <f>IF(Q1_2025[[#This Row],[Prijstype]]="Artikelprijs",Q1_2025[[#This Row],[Artikelprijs]] * Q1_2025[[#This Row],[Besteld]],Q1_2025[[#This Row],[Brutobedrag]])</f>
        <v>585</v>
      </c>
      <c r="P3140" s="10">
        <f>IF(Q1_2025[[#This Row],[Prijstype]] = "Artikelprijs",Q1_2025[[#This Row],[Brutobedrag 2]]*(100-Q1_2025[[#This Row],[Relatiekorting percentage]])/100,Q1_2025[[#This Row],[Bruto - Rel.korting]])</f>
        <v>468</v>
      </c>
    </row>
    <row r="3141" spans="1:16" x14ac:dyDescent="0.3">
      <c r="A3141" t="s">
        <v>440</v>
      </c>
      <c r="B3141">
        <v>5021017</v>
      </c>
      <c r="C3141" t="s">
        <v>256</v>
      </c>
      <c r="D3141">
        <v>1</v>
      </c>
      <c r="E3141" s="10">
        <v>721</v>
      </c>
      <c r="F3141" s="10">
        <v>721</v>
      </c>
      <c r="G3141" s="10">
        <v>576.79999999999995</v>
      </c>
      <c r="H3141">
        <v>20</v>
      </c>
      <c r="I3141" s="10" t="str">
        <f>_xlfn.XLOOKUP(Q1_2025[[#This Row],[Artikelnr]],Artikel_prijzen[Artnr],Artikel_prijzen[Groep],"")</f>
        <v>Elektra</v>
      </c>
      <c r="J3141" s="10">
        <f>_xlfn.XLOOKUP(Q1_2025[[#This Row],[Artikelnr]],Artikel_prijzen[Artnr],Artikel_prijzen[Prijs 2025],"")</f>
        <v>700</v>
      </c>
      <c r="K3141" s="10" t="str">
        <f>IF(Q1_2025[[#This Row],[Artikelprijs]]&lt;&gt;"",IF(Q1_2025[[#This Row],[Stuksprijs]]=Q1_2025[[#This Row],[Artikelprijs]],"Prijs gelijk","Prijs wijkt af"),"")</f>
        <v>Prijs wijkt af</v>
      </c>
      <c r="L3141" s="10"/>
      <c r="M3141" t="s">
        <v>536</v>
      </c>
      <c r="N3141" s="10">
        <f>IF(Q1_2025[[#This Row],[Prijstype]]="Artikelprijs",Q1_2025[[#This Row],[Artikelprijs]],Q1_2025[[#This Row],[Stuksprijs]])</f>
        <v>700</v>
      </c>
      <c r="O3141" s="10">
        <f>IF(Q1_2025[[#This Row],[Prijstype]]="Artikelprijs",Q1_2025[[#This Row],[Artikelprijs]] * Q1_2025[[#This Row],[Besteld]],Q1_2025[[#This Row],[Brutobedrag]])</f>
        <v>700</v>
      </c>
      <c r="P3141" s="10">
        <f>IF(Q1_2025[[#This Row],[Prijstype]] = "Artikelprijs",Q1_2025[[#This Row],[Brutobedrag 2]]*(100-Q1_2025[[#This Row],[Relatiekorting percentage]])/100,Q1_2025[[#This Row],[Bruto - Rel.korting]])</f>
        <v>560</v>
      </c>
    </row>
    <row r="3142" spans="1:16" x14ac:dyDescent="0.3">
      <c r="A3142" t="s">
        <v>440</v>
      </c>
      <c r="B3142">
        <v>5021017</v>
      </c>
      <c r="C3142" t="s">
        <v>256</v>
      </c>
      <c r="D3142">
        <v>1</v>
      </c>
      <c r="E3142" s="10">
        <v>721</v>
      </c>
      <c r="F3142" s="10">
        <v>721</v>
      </c>
      <c r="G3142" s="10">
        <v>576.79999999999995</v>
      </c>
      <c r="H3142">
        <v>20</v>
      </c>
      <c r="I3142" s="10" t="str">
        <f>_xlfn.XLOOKUP(Q1_2025[[#This Row],[Artikelnr]],Artikel_prijzen[Artnr],Artikel_prijzen[Groep],"")</f>
        <v>Elektra</v>
      </c>
      <c r="J3142" s="10">
        <f>_xlfn.XLOOKUP(Q1_2025[[#This Row],[Artikelnr]],Artikel_prijzen[Artnr],Artikel_prijzen[Prijs 2025],"")</f>
        <v>700</v>
      </c>
      <c r="K3142" s="10" t="str">
        <f>IF(Q1_2025[[#This Row],[Artikelprijs]]&lt;&gt;"",IF(Q1_2025[[#This Row],[Stuksprijs]]=Q1_2025[[#This Row],[Artikelprijs]],"Prijs gelijk","Prijs wijkt af"),"")</f>
        <v>Prijs wijkt af</v>
      </c>
      <c r="L3142" s="10"/>
      <c r="M3142" t="s">
        <v>536</v>
      </c>
      <c r="N3142" s="10">
        <f>IF(Q1_2025[[#This Row],[Prijstype]]="Artikelprijs",Q1_2025[[#This Row],[Artikelprijs]],Q1_2025[[#This Row],[Stuksprijs]])</f>
        <v>700</v>
      </c>
      <c r="O3142" s="10">
        <f>IF(Q1_2025[[#This Row],[Prijstype]]="Artikelprijs",Q1_2025[[#This Row],[Artikelprijs]] * Q1_2025[[#This Row],[Besteld]],Q1_2025[[#This Row],[Brutobedrag]])</f>
        <v>700</v>
      </c>
      <c r="P3142" s="10">
        <f>IF(Q1_2025[[#This Row],[Prijstype]] = "Artikelprijs",Q1_2025[[#This Row],[Brutobedrag 2]]*(100-Q1_2025[[#This Row],[Relatiekorting percentage]])/100,Q1_2025[[#This Row],[Bruto - Rel.korting]])</f>
        <v>560</v>
      </c>
    </row>
    <row r="3143" spans="1:16" x14ac:dyDescent="0.3">
      <c r="A3143" t="s">
        <v>440</v>
      </c>
      <c r="B3143">
        <v>5021009</v>
      </c>
      <c r="C3143" t="s">
        <v>50</v>
      </c>
      <c r="D3143">
        <v>1</v>
      </c>
      <c r="E3143" s="10">
        <v>386.25</v>
      </c>
      <c r="F3143" s="10">
        <v>386.25</v>
      </c>
      <c r="G3143" s="10">
        <v>309</v>
      </c>
      <c r="H3143">
        <v>20</v>
      </c>
      <c r="I3143" s="10" t="str">
        <f>_xlfn.XLOOKUP(Q1_2025[[#This Row],[Artikelnr]],Artikel_prijzen[Artnr],Artikel_prijzen[Groep],"")</f>
        <v>Elektra</v>
      </c>
      <c r="J3143" s="10">
        <f>_xlfn.XLOOKUP(Q1_2025[[#This Row],[Artikelnr]],Artikel_prijzen[Artnr],Artikel_prijzen[Prijs 2025],"")</f>
        <v>386.25</v>
      </c>
      <c r="K3143" s="10" t="str">
        <f>IF(Q1_2025[[#This Row],[Artikelprijs]]&lt;&gt;"",IF(Q1_2025[[#This Row],[Stuksprijs]]=Q1_2025[[#This Row],[Artikelprijs]],"Prijs gelijk","Prijs wijkt af"),"")</f>
        <v>Prijs gelijk</v>
      </c>
      <c r="L3143" s="10"/>
      <c r="M3143" t="s">
        <v>536</v>
      </c>
      <c r="N3143" s="10">
        <f>IF(Q1_2025[[#This Row],[Prijstype]]="Artikelprijs",Q1_2025[[#This Row],[Artikelprijs]],Q1_2025[[#This Row],[Stuksprijs]])</f>
        <v>386.25</v>
      </c>
      <c r="O3143" s="10">
        <f>IF(Q1_2025[[#This Row],[Prijstype]]="Artikelprijs",Q1_2025[[#This Row],[Artikelprijs]] * Q1_2025[[#This Row],[Besteld]],Q1_2025[[#This Row],[Brutobedrag]])</f>
        <v>386.25</v>
      </c>
      <c r="P3143" s="10">
        <f>IF(Q1_2025[[#This Row],[Prijstype]] = "Artikelprijs",Q1_2025[[#This Row],[Brutobedrag 2]]*(100-Q1_2025[[#This Row],[Relatiekorting percentage]])/100,Q1_2025[[#This Row],[Bruto - Rel.korting]])</f>
        <v>309</v>
      </c>
    </row>
    <row r="3144" spans="1:16" x14ac:dyDescent="0.3">
      <c r="A3144" t="s">
        <v>440</v>
      </c>
      <c r="B3144">
        <v>5021009</v>
      </c>
      <c r="C3144" t="s">
        <v>50</v>
      </c>
      <c r="D3144">
        <v>1</v>
      </c>
      <c r="E3144" s="10">
        <v>386.25</v>
      </c>
      <c r="F3144" s="10">
        <v>386.25</v>
      </c>
      <c r="G3144" s="10">
        <v>309</v>
      </c>
      <c r="H3144">
        <v>20</v>
      </c>
      <c r="I3144" s="10" t="str">
        <f>_xlfn.XLOOKUP(Q1_2025[[#This Row],[Artikelnr]],Artikel_prijzen[Artnr],Artikel_prijzen[Groep],"")</f>
        <v>Elektra</v>
      </c>
      <c r="J3144" s="10">
        <f>_xlfn.XLOOKUP(Q1_2025[[#This Row],[Artikelnr]],Artikel_prijzen[Artnr],Artikel_prijzen[Prijs 2025],"")</f>
        <v>386.25</v>
      </c>
      <c r="K3144" s="10" t="str">
        <f>IF(Q1_2025[[#This Row],[Artikelprijs]]&lt;&gt;"",IF(Q1_2025[[#This Row],[Stuksprijs]]=Q1_2025[[#This Row],[Artikelprijs]],"Prijs gelijk","Prijs wijkt af"),"")</f>
        <v>Prijs gelijk</v>
      </c>
      <c r="L3144" s="10"/>
      <c r="M3144" t="s">
        <v>536</v>
      </c>
      <c r="N3144" s="10">
        <f>IF(Q1_2025[[#This Row],[Prijstype]]="Artikelprijs",Q1_2025[[#This Row],[Artikelprijs]],Q1_2025[[#This Row],[Stuksprijs]])</f>
        <v>386.25</v>
      </c>
      <c r="O3144" s="10">
        <f>IF(Q1_2025[[#This Row],[Prijstype]]="Artikelprijs",Q1_2025[[#This Row],[Artikelprijs]] * Q1_2025[[#This Row],[Besteld]],Q1_2025[[#This Row],[Brutobedrag]])</f>
        <v>386.25</v>
      </c>
      <c r="P3144" s="10">
        <f>IF(Q1_2025[[#This Row],[Prijstype]] = "Artikelprijs",Q1_2025[[#This Row],[Brutobedrag 2]]*(100-Q1_2025[[#This Row],[Relatiekorting percentage]])/100,Q1_2025[[#This Row],[Bruto - Rel.korting]])</f>
        <v>309</v>
      </c>
    </row>
    <row r="3145" spans="1:16" x14ac:dyDescent="0.3">
      <c r="A3145" t="s">
        <v>440</v>
      </c>
      <c r="B3145">
        <v>5021005</v>
      </c>
      <c r="C3145" t="s">
        <v>153</v>
      </c>
      <c r="D3145">
        <v>1</v>
      </c>
      <c r="E3145" s="10">
        <v>298.7</v>
      </c>
      <c r="F3145" s="10">
        <v>298.7</v>
      </c>
      <c r="G3145" s="10">
        <v>238.96</v>
      </c>
      <c r="H3145">
        <v>20</v>
      </c>
      <c r="I3145" s="10" t="str">
        <f>_xlfn.XLOOKUP(Q1_2025[[#This Row],[Artikelnr]],Artikel_prijzen[Artnr],Artikel_prijzen[Groep],"")</f>
        <v>Elektra</v>
      </c>
      <c r="J3145" s="10">
        <f>_xlfn.XLOOKUP(Q1_2025[[#This Row],[Artikelnr]],Artikel_prijzen[Artnr],Artikel_prijzen[Prijs 2025],"")</f>
        <v>298.7</v>
      </c>
      <c r="K3145" s="10" t="str">
        <f>IF(Q1_2025[[#This Row],[Artikelprijs]]&lt;&gt;"",IF(Q1_2025[[#This Row],[Stuksprijs]]=Q1_2025[[#This Row],[Artikelprijs]],"Prijs gelijk","Prijs wijkt af"),"")</f>
        <v>Prijs gelijk</v>
      </c>
      <c r="L3145" s="10"/>
      <c r="M3145" t="s">
        <v>536</v>
      </c>
      <c r="N3145" s="10">
        <f>IF(Q1_2025[[#This Row],[Prijstype]]="Artikelprijs",Q1_2025[[#This Row],[Artikelprijs]],Q1_2025[[#This Row],[Stuksprijs]])</f>
        <v>298.7</v>
      </c>
      <c r="O3145" s="10">
        <f>IF(Q1_2025[[#This Row],[Prijstype]]="Artikelprijs",Q1_2025[[#This Row],[Artikelprijs]] * Q1_2025[[#This Row],[Besteld]],Q1_2025[[#This Row],[Brutobedrag]])</f>
        <v>298.7</v>
      </c>
      <c r="P3145" s="10">
        <f>IF(Q1_2025[[#This Row],[Prijstype]] = "Artikelprijs",Q1_2025[[#This Row],[Brutobedrag 2]]*(100-Q1_2025[[#This Row],[Relatiekorting percentage]])/100,Q1_2025[[#This Row],[Bruto - Rel.korting]])</f>
        <v>238.96</v>
      </c>
    </row>
    <row r="3146" spans="1:16" x14ac:dyDescent="0.3">
      <c r="A3146" t="s">
        <v>440</v>
      </c>
      <c r="B3146">
        <v>5021011</v>
      </c>
      <c r="C3146" t="s">
        <v>115</v>
      </c>
      <c r="D3146">
        <v>1</v>
      </c>
      <c r="E3146" s="10">
        <v>458.35</v>
      </c>
      <c r="F3146" s="10">
        <v>458.35</v>
      </c>
      <c r="G3146" s="10">
        <v>366.68</v>
      </c>
      <c r="H3146">
        <v>20</v>
      </c>
      <c r="I3146" s="10" t="str">
        <f>_xlfn.XLOOKUP(Q1_2025[[#This Row],[Artikelnr]],Artikel_prijzen[Artnr],Artikel_prijzen[Groep],"")</f>
        <v>Elektra</v>
      </c>
      <c r="J3146" s="10">
        <f>_xlfn.XLOOKUP(Q1_2025[[#This Row],[Artikelnr]],Artikel_prijzen[Artnr],Artikel_prijzen[Prijs 2025],"")</f>
        <v>458.35</v>
      </c>
      <c r="K3146" s="10" t="str">
        <f>IF(Q1_2025[[#This Row],[Artikelprijs]]&lt;&gt;"",IF(Q1_2025[[#This Row],[Stuksprijs]]=Q1_2025[[#This Row],[Artikelprijs]],"Prijs gelijk","Prijs wijkt af"),"")</f>
        <v>Prijs gelijk</v>
      </c>
      <c r="L3146" s="10"/>
      <c r="M3146" t="s">
        <v>536</v>
      </c>
      <c r="N3146" s="10">
        <f>IF(Q1_2025[[#This Row],[Prijstype]]="Artikelprijs",Q1_2025[[#This Row],[Artikelprijs]],Q1_2025[[#This Row],[Stuksprijs]])</f>
        <v>458.35</v>
      </c>
      <c r="O3146" s="10">
        <f>IF(Q1_2025[[#This Row],[Prijstype]]="Artikelprijs",Q1_2025[[#This Row],[Artikelprijs]] * Q1_2025[[#This Row],[Besteld]],Q1_2025[[#This Row],[Brutobedrag]])</f>
        <v>458.35</v>
      </c>
      <c r="P3146" s="10">
        <f>IF(Q1_2025[[#This Row],[Prijstype]] = "Artikelprijs",Q1_2025[[#This Row],[Brutobedrag 2]]*(100-Q1_2025[[#This Row],[Relatiekorting percentage]])/100,Q1_2025[[#This Row],[Bruto - Rel.korting]])</f>
        <v>366.68</v>
      </c>
    </row>
    <row r="3147" spans="1:16" x14ac:dyDescent="0.3">
      <c r="A3147" t="s">
        <v>440</v>
      </c>
      <c r="B3147">
        <v>5021020</v>
      </c>
      <c r="C3147" t="s">
        <v>306</v>
      </c>
      <c r="D3147">
        <v>2</v>
      </c>
      <c r="E3147" s="10">
        <v>1133</v>
      </c>
      <c r="F3147" s="10">
        <v>2266</v>
      </c>
      <c r="G3147" s="10">
        <v>1812.8</v>
      </c>
      <c r="H3147">
        <v>20</v>
      </c>
      <c r="I3147" s="10" t="str">
        <f>_xlfn.XLOOKUP(Q1_2025[[#This Row],[Artikelnr]],Artikel_prijzen[Artnr],Artikel_prijzen[Groep],"")</f>
        <v>Elektra</v>
      </c>
      <c r="J3147" s="10">
        <f>_xlfn.XLOOKUP(Q1_2025[[#This Row],[Artikelnr]],Artikel_prijzen[Artnr],Artikel_prijzen[Prijs 2025],"")</f>
        <v>1100</v>
      </c>
      <c r="K3147" s="10" t="str">
        <f>IF(Q1_2025[[#This Row],[Artikelprijs]]&lt;&gt;"",IF(Q1_2025[[#This Row],[Stuksprijs]]=Q1_2025[[#This Row],[Artikelprijs]],"Prijs gelijk","Prijs wijkt af"),"")</f>
        <v>Prijs wijkt af</v>
      </c>
      <c r="L3147" s="10"/>
      <c r="M3147" t="s">
        <v>536</v>
      </c>
      <c r="N3147" s="10">
        <f>IF(Q1_2025[[#This Row],[Prijstype]]="Artikelprijs",Q1_2025[[#This Row],[Artikelprijs]],Q1_2025[[#This Row],[Stuksprijs]])</f>
        <v>1100</v>
      </c>
      <c r="O3147" s="10">
        <f>IF(Q1_2025[[#This Row],[Prijstype]]="Artikelprijs",Q1_2025[[#This Row],[Artikelprijs]] * Q1_2025[[#This Row],[Besteld]],Q1_2025[[#This Row],[Brutobedrag]])</f>
        <v>2200</v>
      </c>
      <c r="P3147" s="10">
        <f>IF(Q1_2025[[#This Row],[Prijstype]] = "Artikelprijs",Q1_2025[[#This Row],[Brutobedrag 2]]*(100-Q1_2025[[#This Row],[Relatiekorting percentage]])/100,Q1_2025[[#This Row],[Bruto - Rel.korting]])</f>
        <v>1760</v>
      </c>
    </row>
    <row r="3148" spans="1:16" x14ac:dyDescent="0.3">
      <c r="A3148" t="s">
        <v>440</v>
      </c>
      <c r="B3148">
        <v>5022056</v>
      </c>
      <c r="C3148" t="s">
        <v>445</v>
      </c>
      <c r="D3148">
        <v>1</v>
      </c>
      <c r="E3148" s="10">
        <v>3868.16</v>
      </c>
      <c r="F3148" s="10">
        <v>3868.16</v>
      </c>
      <c r="G3148" s="10">
        <v>3094.53</v>
      </c>
      <c r="H3148">
        <v>20</v>
      </c>
      <c r="I3148" s="10" t="str">
        <f>_xlfn.XLOOKUP(Q1_2025[[#This Row],[Artikelnr]],Artikel_prijzen[Artnr],Artikel_prijzen[Groep],"")</f>
        <v>Elektra</v>
      </c>
      <c r="J3148" s="10">
        <f>_xlfn.XLOOKUP(Q1_2025[[#This Row],[Artikelnr]],Artikel_prijzen[Artnr],Artikel_prijzen[Prijs 2025],"")</f>
        <v>2550</v>
      </c>
      <c r="K3148" s="10" t="str">
        <f>IF(Q1_2025[[#This Row],[Artikelprijs]]&lt;&gt;"",IF(Q1_2025[[#This Row],[Stuksprijs]]=Q1_2025[[#This Row],[Artikelprijs]],"Prijs gelijk","Prijs wijkt af"),"")</f>
        <v>Prijs wijkt af</v>
      </c>
      <c r="L3148" s="10"/>
      <c r="M3148" t="s">
        <v>536</v>
      </c>
      <c r="N3148" s="10">
        <f>IF(Q1_2025[[#This Row],[Prijstype]]="Artikelprijs",Q1_2025[[#This Row],[Artikelprijs]],Q1_2025[[#This Row],[Stuksprijs]])</f>
        <v>2550</v>
      </c>
      <c r="O3148" s="10">
        <f>IF(Q1_2025[[#This Row],[Prijstype]]="Artikelprijs",Q1_2025[[#This Row],[Artikelprijs]] * Q1_2025[[#This Row],[Besteld]],Q1_2025[[#This Row],[Brutobedrag]])</f>
        <v>2550</v>
      </c>
      <c r="P3148" s="10">
        <f>IF(Q1_2025[[#This Row],[Prijstype]] = "Artikelprijs",Q1_2025[[#This Row],[Brutobedrag 2]]*(100-Q1_2025[[#This Row],[Relatiekorting percentage]])/100,Q1_2025[[#This Row],[Bruto - Rel.korting]])</f>
        <v>2040</v>
      </c>
    </row>
    <row r="3149" spans="1:16" x14ac:dyDescent="0.3">
      <c r="A3149" t="s">
        <v>440</v>
      </c>
      <c r="B3149">
        <v>5020006</v>
      </c>
      <c r="C3149" t="s">
        <v>446</v>
      </c>
      <c r="D3149">
        <v>1</v>
      </c>
      <c r="E3149" s="10">
        <v>350</v>
      </c>
      <c r="F3149" s="10">
        <v>350</v>
      </c>
      <c r="G3149" s="10">
        <v>280</v>
      </c>
      <c r="H3149">
        <v>20</v>
      </c>
      <c r="I3149" s="10" t="str">
        <f>_xlfn.XLOOKUP(Q1_2025[[#This Row],[Artikelnr]],Artikel_prijzen[Artnr],Artikel_prijzen[Groep],"")</f>
        <v/>
      </c>
      <c r="J3149" s="10" t="str">
        <f>_xlfn.XLOOKUP(Q1_2025[[#This Row],[Artikelnr]],Artikel_prijzen[Artnr],Artikel_prijzen[Prijs 2025],"")</f>
        <v/>
      </c>
      <c r="K3149" s="10" t="str">
        <f>IF(Q1_2025[[#This Row],[Artikelprijs]]&lt;&gt;"",IF(Q1_2025[[#This Row],[Stuksprijs]]=Q1_2025[[#This Row],[Artikelprijs]],"Prijs gelijk","Prijs wijkt af"),"")</f>
        <v/>
      </c>
      <c r="L3149" s="10"/>
      <c r="N3149" s="10">
        <f>IF(Q1_2025[[#This Row],[Prijstype]]="Artikelprijs",Q1_2025[[#This Row],[Artikelprijs]],Q1_2025[[#This Row],[Stuksprijs]])</f>
        <v>350</v>
      </c>
      <c r="O3149" s="10">
        <f>IF(Q1_2025[[#This Row],[Prijstype]]="Artikelprijs",Q1_2025[[#This Row],[Artikelprijs]] * Q1_2025[[#This Row],[Besteld]],Q1_2025[[#This Row],[Brutobedrag]])</f>
        <v>350</v>
      </c>
      <c r="P3149" s="10">
        <f>IF(Q1_2025[[#This Row],[Prijstype]] = "Artikelprijs",Q1_2025[[#This Row],[Brutobedrag 2]]*(100-Q1_2025[[#This Row],[Relatiekorting percentage]])/100,Q1_2025[[#This Row],[Bruto - Rel.korting]])</f>
        <v>280</v>
      </c>
    </row>
    <row r="3150" spans="1:16" x14ac:dyDescent="0.3">
      <c r="A3150" t="s">
        <v>440</v>
      </c>
      <c r="B3150">
        <v>5021011</v>
      </c>
      <c r="C3150" t="s">
        <v>115</v>
      </c>
      <c r="D3150">
        <v>1</v>
      </c>
      <c r="E3150" s="10">
        <v>458.35</v>
      </c>
      <c r="F3150" s="10">
        <v>458.35</v>
      </c>
      <c r="G3150" s="10">
        <v>366.68</v>
      </c>
      <c r="H3150">
        <v>20</v>
      </c>
      <c r="I3150" s="10" t="str">
        <f>_xlfn.XLOOKUP(Q1_2025[[#This Row],[Artikelnr]],Artikel_prijzen[Artnr],Artikel_prijzen[Groep],"")</f>
        <v>Elektra</v>
      </c>
      <c r="J3150" s="10">
        <f>_xlfn.XLOOKUP(Q1_2025[[#This Row],[Artikelnr]],Artikel_prijzen[Artnr],Artikel_prijzen[Prijs 2025],"")</f>
        <v>458.35</v>
      </c>
      <c r="K3150" s="10" t="str">
        <f>IF(Q1_2025[[#This Row],[Artikelprijs]]&lt;&gt;"",IF(Q1_2025[[#This Row],[Stuksprijs]]=Q1_2025[[#This Row],[Artikelprijs]],"Prijs gelijk","Prijs wijkt af"),"")</f>
        <v>Prijs gelijk</v>
      </c>
      <c r="L3150" s="10"/>
      <c r="M3150" t="s">
        <v>536</v>
      </c>
      <c r="N3150" s="10">
        <f>IF(Q1_2025[[#This Row],[Prijstype]]="Artikelprijs",Q1_2025[[#This Row],[Artikelprijs]],Q1_2025[[#This Row],[Stuksprijs]])</f>
        <v>458.35</v>
      </c>
      <c r="O3150" s="10">
        <f>IF(Q1_2025[[#This Row],[Prijstype]]="Artikelprijs",Q1_2025[[#This Row],[Artikelprijs]] * Q1_2025[[#This Row],[Besteld]],Q1_2025[[#This Row],[Brutobedrag]])</f>
        <v>458.35</v>
      </c>
      <c r="P3150" s="10">
        <f>IF(Q1_2025[[#This Row],[Prijstype]] = "Artikelprijs",Q1_2025[[#This Row],[Brutobedrag 2]]*(100-Q1_2025[[#This Row],[Relatiekorting percentage]])/100,Q1_2025[[#This Row],[Bruto - Rel.korting]])</f>
        <v>366.68</v>
      </c>
    </row>
    <row r="3151" spans="1:16" x14ac:dyDescent="0.3">
      <c r="A3151" t="s">
        <v>440</v>
      </c>
      <c r="B3151">
        <v>5021011</v>
      </c>
      <c r="C3151" t="s">
        <v>115</v>
      </c>
      <c r="D3151">
        <v>1</v>
      </c>
      <c r="E3151" s="10">
        <v>458.35</v>
      </c>
      <c r="F3151" s="10">
        <v>458.35</v>
      </c>
      <c r="G3151" s="10">
        <v>366.68</v>
      </c>
      <c r="H3151">
        <v>20</v>
      </c>
      <c r="I3151" s="10" t="str">
        <f>_xlfn.XLOOKUP(Q1_2025[[#This Row],[Artikelnr]],Artikel_prijzen[Artnr],Artikel_prijzen[Groep],"")</f>
        <v>Elektra</v>
      </c>
      <c r="J3151" s="10">
        <f>_xlfn.XLOOKUP(Q1_2025[[#This Row],[Artikelnr]],Artikel_prijzen[Artnr],Artikel_prijzen[Prijs 2025],"")</f>
        <v>458.35</v>
      </c>
      <c r="K3151" s="10" t="str">
        <f>IF(Q1_2025[[#This Row],[Artikelprijs]]&lt;&gt;"",IF(Q1_2025[[#This Row],[Stuksprijs]]=Q1_2025[[#This Row],[Artikelprijs]],"Prijs gelijk","Prijs wijkt af"),"")</f>
        <v>Prijs gelijk</v>
      </c>
      <c r="L3151" s="10"/>
      <c r="M3151" t="s">
        <v>536</v>
      </c>
      <c r="N3151" s="10">
        <f>IF(Q1_2025[[#This Row],[Prijstype]]="Artikelprijs",Q1_2025[[#This Row],[Artikelprijs]],Q1_2025[[#This Row],[Stuksprijs]])</f>
        <v>458.35</v>
      </c>
      <c r="O3151" s="10">
        <f>IF(Q1_2025[[#This Row],[Prijstype]]="Artikelprijs",Q1_2025[[#This Row],[Artikelprijs]] * Q1_2025[[#This Row],[Besteld]],Q1_2025[[#This Row],[Brutobedrag]])</f>
        <v>458.35</v>
      </c>
      <c r="P3151" s="10">
        <f>IF(Q1_2025[[#This Row],[Prijstype]] = "Artikelprijs",Q1_2025[[#This Row],[Brutobedrag 2]]*(100-Q1_2025[[#This Row],[Relatiekorting percentage]])/100,Q1_2025[[#This Row],[Bruto - Rel.korting]])</f>
        <v>366.68</v>
      </c>
    </row>
    <row r="3152" spans="1:16" x14ac:dyDescent="0.3">
      <c r="A3152" t="s">
        <v>440</v>
      </c>
      <c r="B3152">
        <v>5021018</v>
      </c>
      <c r="C3152" t="s">
        <v>447</v>
      </c>
      <c r="D3152">
        <v>1</v>
      </c>
      <c r="E3152" s="10">
        <v>824</v>
      </c>
      <c r="F3152" s="10">
        <v>824</v>
      </c>
      <c r="G3152" s="10">
        <v>659.2</v>
      </c>
      <c r="H3152">
        <v>20</v>
      </c>
      <c r="I3152" s="10" t="str">
        <f>_xlfn.XLOOKUP(Q1_2025[[#This Row],[Artikelnr]],Artikel_prijzen[Artnr],Artikel_prijzen[Groep],"")</f>
        <v>Elektra</v>
      </c>
      <c r="J3152" s="10">
        <f>_xlfn.XLOOKUP(Q1_2025[[#This Row],[Artikelnr]],Artikel_prijzen[Artnr],Artikel_prijzen[Prijs 2025],"")</f>
        <v>800</v>
      </c>
      <c r="K3152" s="10" t="str">
        <f>IF(Q1_2025[[#This Row],[Artikelprijs]]&lt;&gt;"",IF(Q1_2025[[#This Row],[Stuksprijs]]=Q1_2025[[#This Row],[Artikelprijs]],"Prijs gelijk","Prijs wijkt af"),"")</f>
        <v>Prijs wijkt af</v>
      </c>
      <c r="L3152" s="10"/>
      <c r="M3152" t="s">
        <v>536</v>
      </c>
      <c r="N3152" s="10">
        <f>IF(Q1_2025[[#This Row],[Prijstype]]="Artikelprijs",Q1_2025[[#This Row],[Artikelprijs]],Q1_2025[[#This Row],[Stuksprijs]])</f>
        <v>800</v>
      </c>
      <c r="O3152" s="10">
        <f>IF(Q1_2025[[#This Row],[Prijstype]]="Artikelprijs",Q1_2025[[#This Row],[Artikelprijs]] * Q1_2025[[#This Row],[Besteld]],Q1_2025[[#This Row],[Brutobedrag]])</f>
        <v>800</v>
      </c>
      <c r="P3152" s="10">
        <f>IF(Q1_2025[[#This Row],[Prijstype]] = "Artikelprijs",Q1_2025[[#This Row],[Brutobedrag 2]]*(100-Q1_2025[[#This Row],[Relatiekorting percentage]])/100,Q1_2025[[#This Row],[Bruto - Rel.korting]])</f>
        <v>640</v>
      </c>
    </row>
    <row r="3153" spans="1:16" x14ac:dyDescent="0.3">
      <c r="A3153" t="s">
        <v>440</v>
      </c>
      <c r="B3153">
        <v>5022056</v>
      </c>
      <c r="C3153" t="s">
        <v>445</v>
      </c>
      <c r="D3153">
        <v>1</v>
      </c>
      <c r="E3153" s="10">
        <v>3868.16</v>
      </c>
      <c r="F3153" s="10">
        <v>3868.16</v>
      </c>
      <c r="G3153" s="10">
        <v>3094.53</v>
      </c>
      <c r="H3153">
        <v>20</v>
      </c>
      <c r="I3153" s="10" t="str">
        <f>_xlfn.XLOOKUP(Q1_2025[[#This Row],[Artikelnr]],Artikel_prijzen[Artnr],Artikel_prijzen[Groep],"")</f>
        <v>Elektra</v>
      </c>
      <c r="J3153" s="10">
        <f>_xlfn.XLOOKUP(Q1_2025[[#This Row],[Artikelnr]],Artikel_prijzen[Artnr],Artikel_prijzen[Prijs 2025],"")</f>
        <v>2550</v>
      </c>
      <c r="K3153" s="10" t="str">
        <f>IF(Q1_2025[[#This Row],[Artikelprijs]]&lt;&gt;"",IF(Q1_2025[[#This Row],[Stuksprijs]]=Q1_2025[[#This Row],[Artikelprijs]],"Prijs gelijk","Prijs wijkt af"),"")</f>
        <v>Prijs wijkt af</v>
      </c>
      <c r="L3153" s="10"/>
      <c r="M3153" t="s">
        <v>536</v>
      </c>
      <c r="N3153" s="10">
        <f>IF(Q1_2025[[#This Row],[Prijstype]]="Artikelprijs",Q1_2025[[#This Row],[Artikelprijs]],Q1_2025[[#This Row],[Stuksprijs]])</f>
        <v>2550</v>
      </c>
      <c r="O3153" s="10">
        <f>IF(Q1_2025[[#This Row],[Prijstype]]="Artikelprijs",Q1_2025[[#This Row],[Artikelprijs]] * Q1_2025[[#This Row],[Besteld]],Q1_2025[[#This Row],[Brutobedrag]])</f>
        <v>2550</v>
      </c>
      <c r="P3153" s="10">
        <f>IF(Q1_2025[[#This Row],[Prijstype]] = "Artikelprijs",Q1_2025[[#This Row],[Brutobedrag 2]]*(100-Q1_2025[[#This Row],[Relatiekorting percentage]])/100,Q1_2025[[#This Row],[Bruto - Rel.korting]])</f>
        <v>2040</v>
      </c>
    </row>
    <row r="3154" spans="1:16" x14ac:dyDescent="0.3">
      <c r="A3154" t="s">
        <v>440</v>
      </c>
      <c r="B3154">
        <v>5021019</v>
      </c>
      <c r="C3154" t="s">
        <v>257</v>
      </c>
      <c r="D3154">
        <v>1</v>
      </c>
      <c r="E3154" s="10">
        <v>927</v>
      </c>
      <c r="F3154" s="10">
        <v>927</v>
      </c>
      <c r="G3154" s="10">
        <v>741.6</v>
      </c>
      <c r="H3154">
        <v>20</v>
      </c>
      <c r="I3154" s="10" t="str">
        <f>_xlfn.XLOOKUP(Q1_2025[[#This Row],[Artikelnr]],Artikel_prijzen[Artnr],Artikel_prijzen[Groep],"")</f>
        <v>Elektra</v>
      </c>
      <c r="J3154" s="10">
        <f>_xlfn.XLOOKUP(Q1_2025[[#This Row],[Artikelnr]],Artikel_prijzen[Artnr],Artikel_prijzen[Prijs 2025],"")</f>
        <v>900</v>
      </c>
      <c r="K3154" s="10" t="str">
        <f>IF(Q1_2025[[#This Row],[Artikelprijs]]&lt;&gt;"",IF(Q1_2025[[#This Row],[Stuksprijs]]=Q1_2025[[#This Row],[Artikelprijs]],"Prijs gelijk","Prijs wijkt af"),"")</f>
        <v>Prijs wijkt af</v>
      </c>
      <c r="L3154" s="10"/>
      <c r="M3154" t="s">
        <v>536</v>
      </c>
      <c r="N3154" s="10">
        <f>IF(Q1_2025[[#This Row],[Prijstype]]="Artikelprijs",Q1_2025[[#This Row],[Artikelprijs]],Q1_2025[[#This Row],[Stuksprijs]])</f>
        <v>900</v>
      </c>
      <c r="O3154" s="10">
        <f>IF(Q1_2025[[#This Row],[Prijstype]]="Artikelprijs",Q1_2025[[#This Row],[Artikelprijs]] * Q1_2025[[#This Row],[Besteld]],Q1_2025[[#This Row],[Brutobedrag]])</f>
        <v>900</v>
      </c>
      <c r="P3154" s="10">
        <f>IF(Q1_2025[[#This Row],[Prijstype]] = "Artikelprijs",Q1_2025[[#This Row],[Brutobedrag 2]]*(100-Q1_2025[[#This Row],[Relatiekorting percentage]])/100,Q1_2025[[#This Row],[Bruto - Rel.korting]])</f>
        <v>720</v>
      </c>
    </row>
    <row r="3155" spans="1:16" x14ac:dyDescent="0.3">
      <c r="A3155" t="s">
        <v>440</v>
      </c>
      <c r="B3155">
        <v>5022056</v>
      </c>
      <c r="C3155" t="s">
        <v>445</v>
      </c>
      <c r="D3155">
        <v>1</v>
      </c>
      <c r="E3155" s="10">
        <v>3868.16</v>
      </c>
      <c r="F3155" s="10">
        <v>3868.16</v>
      </c>
      <c r="G3155" s="10">
        <v>3094.53</v>
      </c>
      <c r="H3155">
        <v>20</v>
      </c>
      <c r="I3155" s="10" t="str">
        <f>_xlfn.XLOOKUP(Q1_2025[[#This Row],[Artikelnr]],Artikel_prijzen[Artnr],Artikel_prijzen[Groep],"")</f>
        <v>Elektra</v>
      </c>
      <c r="J3155" s="10">
        <f>_xlfn.XLOOKUP(Q1_2025[[#This Row],[Artikelnr]],Artikel_prijzen[Artnr],Artikel_prijzen[Prijs 2025],"")</f>
        <v>2550</v>
      </c>
      <c r="K3155" s="10" t="str">
        <f>IF(Q1_2025[[#This Row],[Artikelprijs]]&lt;&gt;"",IF(Q1_2025[[#This Row],[Stuksprijs]]=Q1_2025[[#This Row],[Artikelprijs]],"Prijs gelijk","Prijs wijkt af"),"")</f>
        <v>Prijs wijkt af</v>
      </c>
      <c r="L3155" s="10"/>
      <c r="M3155" t="s">
        <v>536</v>
      </c>
      <c r="N3155" s="10">
        <f>IF(Q1_2025[[#This Row],[Prijstype]]="Artikelprijs",Q1_2025[[#This Row],[Artikelprijs]],Q1_2025[[#This Row],[Stuksprijs]])</f>
        <v>2550</v>
      </c>
      <c r="O3155" s="10">
        <f>IF(Q1_2025[[#This Row],[Prijstype]]="Artikelprijs",Q1_2025[[#This Row],[Artikelprijs]] * Q1_2025[[#This Row],[Besteld]],Q1_2025[[#This Row],[Brutobedrag]])</f>
        <v>2550</v>
      </c>
      <c r="P3155" s="10">
        <f>IF(Q1_2025[[#This Row],[Prijstype]] = "Artikelprijs",Q1_2025[[#This Row],[Brutobedrag 2]]*(100-Q1_2025[[#This Row],[Relatiekorting percentage]])/100,Q1_2025[[#This Row],[Bruto - Rel.korting]])</f>
        <v>2040</v>
      </c>
    </row>
    <row r="3156" spans="1:16" x14ac:dyDescent="0.3">
      <c r="A3156" t="s">
        <v>440</v>
      </c>
      <c r="B3156">
        <v>5021011</v>
      </c>
      <c r="C3156" t="s">
        <v>115</v>
      </c>
      <c r="D3156">
        <v>4</v>
      </c>
      <c r="E3156" s="10">
        <v>458.35</v>
      </c>
      <c r="F3156" s="10">
        <v>1833.4</v>
      </c>
      <c r="G3156" s="10">
        <v>1466.72</v>
      </c>
      <c r="H3156">
        <v>20</v>
      </c>
      <c r="I3156" s="10" t="str">
        <f>_xlfn.XLOOKUP(Q1_2025[[#This Row],[Artikelnr]],Artikel_prijzen[Artnr],Artikel_prijzen[Groep],"")</f>
        <v>Elektra</v>
      </c>
      <c r="J3156" s="10">
        <f>_xlfn.XLOOKUP(Q1_2025[[#This Row],[Artikelnr]],Artikel_prijzen[Artnr],Artikel_prijzen[Prijs 2025],"")</f>
        <v>458.35</v>
      </c>
      <c r="K3156" s="10" t="str">
        <f>IF(Q1_2025[[#This Row],[Artikelprijs]]&lt;&gt;"",IF(Q1_2025[[#This Row],[Stuksprijs]]=Q1_2025[[#This Row],[Artikelprijs]],"Prijs gelijk","Prijs wijkt af"),"")</f>
        <v>Prijs gelijk</v>
      </c>
      <c r="L3156" s="10"/>
      <c r="M3156" t="s">
        <v>536</v>
      </c>
      <c r="N3156" s="10">
        <f>IF(Q1_2025[[#This Row],[Prijstype]]="Artikelprijs",Q1_2025[[#This Row],[Artikelprijs]],Q1_2025[[#This Row],[Stuksprijs]])</f>
        <v>458.35</v>
      </c>
      <c r="O3156" s="10">
        <f>IF(Q1_2025[[#This Row],[Prijstype]]="Artikelprijs",Q1_2025[[#This Row],[Artikelprijs]] * Q1_2025[[#This Row],[Besteld]],Q1_2025[[#This Row],[Brutobedrag]])</f>
        <v>1833.4</v>
      </c>
      <c r="P3156" s="10">
        <f>IF(Q1_2025[[#This Row],[Prijstype]] = "Artikelprijs",Q1_2025[[#This Row],[Brutobedrag 2]]*(100-Q1_2025[[#This Row],[Relatiekorting percentage]])/100,Q1_2025[[#This Row],[Bruto - Rel.korting]])</f>
        <v>1466.72</v>
      </c>
    </row>
    <row r="3157" spans="1:16" x14ac:dyDescent="0.3">
      <c r="A3157" t="s">
        <v>440</v>
      </c>
      <c r="B3157">
        <v>5022009</v>
      </c>
      <c r="C3157" t="s">
        <v>297</v>
      </c>
      <c r="D3157">
        <v>12</v>
      </c>
      <c r="E3157" s="10">
        <v>103.75</v>
      </c>
      <c r="F3157" s="10">
        <v>1245</v>
      </c>
      <c r="G3157" s="10">
        <v>996</v>
      </c>
      <c r="H3157">
        <v>20</v>
      </c>
      <c r="I3157" s="10" t="str">
        <f>_xlfn.XLOOKUP(Q1_2025[[#This Row],[Artikelnr]],Artikel_prijzen[Artnr],Artikel_prijzen[Groep],"")</f>
        <v>Elektra</v>
      </c>
      <c r="J3157" s="10">
        <f>_xlfn.XLOOKUP(Q1_2025[[#This Row],[Artikelnr]],Artikel_prijzen[Artnr],Artikel_prijzen[Prijs 2025],"")</f>
        <v>106.8625</v>
      </c>
      <c r="K3157" s="10" t="str">
        <f>IF(Q1_2025[[#This Row],[Artikelprijs]]&lt;&gt;"",IF(Q1_2025[[#This Row],[Stuksprijs]]=Q1_2025[[#This Row],[Artikelprijs]],"Prijs gelijk","Prijs wijkt af"),"")</f>
        <v>Prijs wijkt af</v>
      </c>
      <c r="L3157" s="10"/>
      <c r="M3157" t="s">
        <v>536</v>
      </c>
      <c r="N3157" s="10">
        <f>IF(Q1_2025[[#This Row],[Prijstype]]="Artikelprijs",Q1_2025[[#This Row],[Artikelprijs]],Q1_2025[[#This Row],[Stuksprijs]])</f>
        <v>106.8625</v>
      </c>
      <c r="O3157" s="10">
        <f>IF(Q1_2025[[#This Row],[Prijstype]]="Artikelprijs",Q1_2025[[#This Row],[Artikelprijs]] * Q1_2025[[#This Row],[Besteld]],Q1_2025[[#This Row],[Brutobedrag]])</f>
        <v>1282.3499999999999</v>
      </c>
      <c r="P3157" s="10">
        <f>IF(Q1_2025[[#This Row],[Prijstype]] = "Artikelprijs",Q1_2025[[#This Row],[Brutobedrag 2]]*(100-Q1_2025[[#This Row],[Relatiekorting percentage]])/100,Q1_2025[[#This Row],[Bruto - Rel.korting]])</f>
        <v>1025.8800000000001</v>
      </c>
    </row>
    <row r="3158" spans="1:16" x14ac:dyDescent="0.3">
      <c r="A3158" t="s">
        <v>440</v>
      </c>
      <c r="B3158">
        <v>5021005</v>
      </c>
      <c r="C3158" t="s">
        <v>153</v>
      </c>
      <c r="D3158">
        <v>2</v>
      </c>
      <c r="E3158" s="10">
        <v>298.7</v>
      </c>
      <c r="F3158" s="10">
        <v>597.4</v>
      </c>
      <c r="G3158" s="10">
        <v>477.92</v>
      </c>
      <c r="H3158">
        <v>20</v>
      </c>
      <c r="I3158" s="10" t="str">
        <f>_xlfn.XLOOKUP(Q1_2025[[#This Row],[Artikelnr]],Artikel_prijzen[Artnr],Artikel_prijzen[Groep],"")</f>
        <v>Elektra</v>
      </c>
      <c r="J3158" s="10">
        <f>_xlfn.XLOOKUP(Q1_2025[[#This Row],[Artikelnr]],Artikel_prijzen[Artnr],Artikel_prijzen[Prijs 2025],"")</f>
        <v>298.7</v>
      </c>
      <c r="K3158" s="10" t="str">
        <f>IF(Q1_2025[[#This Row],[Artikelprijs]]&lt;&gt;"",IF(Q1_2025[[#This Row],[Stuksprijs]]=Q1_2025[[#This Row],[Artikelprijs]],"Prijs gelijk","Prijs wijkt af"),"")</f>
        <v>Prijs gelijk</v>
      </c>
      <c r="L3158" s="10"/>
      <c r="M3158" t="s">
        <v>536</v>
      </c>
      <c r="N3158" s="10">
        <f>IF(Q1_2025[[#This Row],[Prijstype]]="Artikelprijs",Q1_2025[[#This Row],[Artikelprijs]],Q1_2025[[#This Row],[Stuksprijs]])</f>
        <v>298.7</v>
      </c>
      <c r="O3158" s="10">
        <f>IF(Q1_2025[[#This Row],[Prijstype]]="Artikelprijs",Q1_2025[[#This Row],[Artikelprijs]] * Q1_2025[[#This Row],[Besteld]],Q1_2025[[#This Row],[Brutobedrag]])</f>
        <v>597.4</v>
      </c>
      <c r="P3158" s="10">
        <f>IF(Q1_2025[[#This Row],[Prijstype]] = "Artikelprijs",Q1_2025[[#This Row],[Brutobedrag 2]]*(100-Q1_2025[[#This Row],[Relatiekorting percentage]])/100,Q1_2025[[#This Row],[Bruto - Rel.korting]])</f>
        <v>477.92</v>
      </c>
    </row>
    <row r="3159" spans="1:16" x14ac:dyDescent="0.3">
      <c r="A3159" t="s">
        <v>440</v>
      </c>
      <c r="B3159">
        <v>5021009</v>
      </c>
      <c r="C3159" t="s">
        <v>50</v>
      </c>
      <c r="D3159">
        <v>7</v>
      </c>
      <c r="E3159" s="10">
        <v>386.25</v>
      </c>
      <c r="F3159" s="10">
        <v>2703.75</v>
      </c>
      <c r="G3159" s="10">
        <v>2163</v>
      </c>
      <c r="H3159">
        <v>20</v>
      </c>
      <c r="I3159" s="10" t="str">
        <f>_xlfn.XLOOKUP(Q1_2025[[#This Row],[Artikelnr]],Artikel_prijzen[Artnr],Artikel_prijzen[Groep],"")</f>
        <v>Elektra</v>
      </c>
      <c r="J3159" s="10">
        <f>_xlfn.XLOOKUP(Q1_2025[[#This Row],[Artikelnr]],Artikel_prijzen[Artnr],Artikel_prijzen[Prijs 2025],"")</f>
        <v>386.25</v>
      </c>
      <c r="K3159" s="10" t="str">
        <f>IF(Q1_2025[[#This Row],[Artikelprijs]]&lt;&gt;"",IF(Q1_2025[[#This Row],[Stuksprijs]]=Q1_2025[[#This Row],[Artikelprijs]],"Prijs gelijk","Prijs wijkt af"),"")</f>
        <v>Prijs gelijk</v>
      </c>
      <c r="L3159" s="10"/>
      <c r="M3159" t="s">
        <v>536</v>
      </c>
      <c r="N3159" s="10">
        <f>IF(Q1_2025[[#This Row],[Prijstype]]="Artikelprijs",Q1_2025[[#This Row],[Artikelprijs]],Q1_2025[[#This Row],[Stuksprijs]])</f>
        <v>386.25</v>
      </c>
      <c r="O3159" s="10">
        <f>IF(Q1_2025[[#This Row],[Prijstype]]="Artikelprijs",Q1_2025[[#This Row],[Artikelprijs]] * Q1_2025[[#This Row],[Besteld]],Q1_2025[[#This Row],[Brutobedrag]])</f>
        <v>2703.75</v>
      </c>
      <c r="P3159" s="10">
        <f>IF(Q1_2025[[#This Row],[Prijstype]] = "Artikelprijs",Q1_2025[[#This Row],[Brutobedrag 2]]*(100-Q1_2025[[#This Row],[Relatiekorting percentage]])/100,Q1_2025[[#This Row],[Bruto - Rel.korting]])</f>
        <v>2163</v>
      </c>
    </row>
    <row r="3160" spans="1:16" x14ac:dyDescent="0.3">
      <c r="A3160" t="s">
        <v>440</v>
      </c>
      <c r="B3160">
        <v>5021016</v>
      </c>
      <c r="C3160" t="s">
        <v>51</v>
      </c>
      <c r="D3160">
        <v>1</v>
      </c>
      <c r="E3160" s="10">
        <v>602.54999999999995</v>
      </c>
      <c r="F3160" s="10">
        <v>602.54999999999995</v>
      </c>
      <c r="G3160" s="10">
        <v>482.04</v>
      </c>
      <c r="H3160">
        <v>20</v>
      </c>
      <c r="I3160" s="10" t="str">
        <f>_xlfn.XLOOKUP(Q1_2025[[#This Row],[Artikelnr]],Artikel_prijzen[Artnr],Artikel_prijzen[Groep],"")</f>
        <v>Elektra</v>
      </c>
      <c r="J3160" s="10">
        <f>_xlfn.XLOOKUP(Q1_2025[[#This Row],[Artikelnr]],Artikel_prijzen[Artnr],Artikel_prijzen[Prijs 2025],"")</f>
        <v>585</v>
      </c>
      <c r="K3160" s="10" t="str">
        <f>IF(Q1_2025[[#This Row],[Artikelprijs]]&lt;&gt;"",IF(Q1_2025[[#This Row],[Stuksprijs]]=Q1_2025[[#This Row],[Artikelprijs]],"Prijs gelijk","Prijs wijkt af"),"")</f>
        <v>Prijs wijkt af</v>
      </c>
      <c r="L3160" s="10"/>
      <c r="M3160" t="s">
        <v>536</v>
      </c>
      <c r="N3160" s="10">
        <f>IF(Q1_2025[[#This Row],[Prijstype]]="Artikelprijs",Q1_2025[[#This Row],[Artikelprijs]],Q1_2025[[#This Row],[Stuksprijs]])</f>
        <v>585</v>
      </c>
      <c r="O3160" s="10">
        <f>IF(Q1_2025[[#This Row],[Prijstype]]="Artikelprijs",Q1_2025[[#This Row],[Artikelprijs]] * Q1_2025[[#This Row],[Besteld]],Q1_2025[[#This Row],[Brutobedrag]])</f>
        <v>585</v>
      </c>
      <c r="P3160" s="10">
        <f>IF(Q1_2025[[#This Row],[Prijstype]] = "Artikelprijs",Q1_2025[[#This Row],[Brutobedrag 2]]*(100-Q1_2025[[#This Row],[Relatiekorting percentage]])/100,Q1_2025[[#This Row],[Bruto - Rel.korting]])</f>
        <v>468</v>
      </c>
    </row>
    <row r="3161" spans="1:16" x14ac:dyDescent="0.3">
      <c r="A3161" t="s">
        <v>440</v>
      </c>
      <c r="B3161">
        <v>3002030</v>
      </c>
      <c r="C3161" t="s">
        <v>99</v>
      </c>
      <c r="D3161">
        <v>1</v>
      </c>
      <c r="E3161" s="10">
        <v>82.4</v>
      </c>
      <c r="F3161" s="10">
        <v>82.4</v>
      </c>
      <c r="G3161" s="10">
        <v>65.92</v>
      </c>
      <c r="H3161">
        <v>20</v>
      </c>
      <c r="I3161" s="10" t="str">
        <f>_xlfn.XLOOKUP(Q1_2025[[#This Row],[Artikelnr]],Artikel_prijzen[Artnr],Artikel_prijzen[Groep],"")</f>
        <v/>
      </c>
      <c r="J3161" s="10" t="str">
        <f>_xlfn.XLOOKUP(Q1_2025[[#This Row],[Artikelnr]],Artikel_prijzen[Artnr],Artikel_prijzen[Prijs 2025],"")</f>
        <v/>
      </c>
      <c r="K3161" s="10" t="str">
        <f>IF(Q1_2025[[#This Row],[Artikelprijs]]&lt;&gt;"",IF(Q1_2025[[#This Row],[Stuksprijs]]=Q1_2025[[#This Row],[Artikelprijs]],"Prijs gelijk","Prijs wijkt af"),"")</f>
        <v/>
      </c>
      <c r="L3161" s="10"/>
      <c r="N3161" s="10">
        <f>IF(Q1_2025[[#This Row],[Prijstype]]="Artikelprijs",Q1_2025[[#This Row],[Artikelprijs]],Q1_2025[[#This Row],[Stuksprijs]])</f>
        <v>82.4</v>
      </c>
      <c r="O3161" s="10">
        <f>IF(Q1_2025[[#This Row],[Prijstype]]="Artikelprijs",Q1_2025[[#This Row],[Artikelprijs]] * Q1_2025[[#This Row],[Besteld]],Q1_2025[[#This Row],[Brutobedrag]])</f>
        <v>82.4</v>
      </c>
      <c r="P3161" s="10">
        <f>IF(Q1_2025[[#This Row],[Prijstype]] = "Artikelprijs",Q1_2025[[#This Row],[Brutobedrag 2]]*(100-Q1_2025[[#This Row],[Relatiekorting percentage]])/100,Q1_2025[[#This Row],[Bruto - Rel.korting]])</f>
        <v>65.92</v>
      </c>
    </row>
    <row r="3162" spans="1:16" x14ac:dyDescent="0.3">
      <c r="A3162" t="s">
        <v>440</v>
      </c>
      <c r="B3162">
        <v>3002032</v>
      </c>
      <c r="C3162" t="s">
        <v>98</v>
      </c>
      <c r="D3162">
        <v>1</v>
      </c>
      <c r="E3162" s="10">
        <v>120</v>
      </c>
      <c r="F3162" s="10">
        <v>120</v>
      </c>
      <c r="G3162" s="10">
        <v>96</v>
      </c>
      <c r="H3162">
        <v>20</v>
      </c>
      <c r="I3162" s="10" t="str">
        <f>_xlfn.XLOOKUP(Q1_2025[[#This Row],[Artikelnr]],Artikel_prijzen[Artnr],Artikel_prijzen[Groep],"")</f>
        <v/>
      </c>
      <c r="J3162" s="10" t="str">
        <f>_xlfn.XLOOKUP(Q1_2025[[#This Row],[Artikelnr]],Artikel_prijzen[Artnr],Artikel_prijzen[Prijs 2025],"")</f>
        <v/>
      </c>
      <c r="K3162" s="10" t="str">
        <f>IF(Q1_2025[[#This Row],[Artikelprijs]]&lt;&gt;"",IF(Q1_2025[[#This Row],[Stuksprijs]]=Q1_2025[[#This Row],[Artikelprijs]],"Prijs gelijk","Prijs wijkt af"),"")</f>
        <v/>
      </c>
      <c r="L3162" s="10"/>
      <c r="N3162" s="10">
        <f>IF(Q1_2025[[#This Row],[Prijstype]]="Artikelprijs",Q1_2025[[#This Row],[Artikelprijs]],Q1_2025[[#This Row],[Stuksprijs]])</f>
        <v>120</v>
      </c>
      <c r="O3162" s="10">
        <f>IF(Q1_2025[[#This Row],[Prijstype]]="Artikelprijs",Q1_2025[[#This Row],[Artikelprijs]] * Q1_2025[[#This Row],[Besteld]],Q1_2025[[#This Row],[Brutobedrag]])</f>
        <v>120</v>
      </c>
      <c r="P3162" s="10">
        <f>IF(Q1_2025[[#This Row],[Prijstype]] = "Artikelprijs",Q1_2025[[#This Row],[Brutobedrag 2]]*(100-Q1_2025[[#This Row],[Relatiekorting percentage]])/100,Q1_2025[[#This Row],[Bruto - Rel.korting]])</f>
        <v>96</v>
      </c>
    </row>
    <row r="3163" spans="1:16" x14ac:dyDescent="0.3">
      <c r="A3163" t="s">
        <v>440</v>
      </c>
      <c r="B3163">
        <v>5022009</v>
      </c>
      <c r="C3163" t="s">
        <v>297</v>
      </c>
      <c r="D3163">
        <v>1</v>
      </c>
      <c r="E3163" s="10">
        <v>103.75</v>
      </c>
      <c r="F3163" s="10">
        <v>103.75</v>
      </c>
      <c r="G3163" s="10">
        <v>83</v>
      </c>
      <c r="H3163">
        <v>20</v>
      </c>
      <c r="I3163" s="10" t="str">
        <f>_xlfn.XLOOKUP(Q1_2025[[#This Row],[Artikelnr]],Artikel_prijzen[Artnr],Artikel_prijzen[Groep],"")</f>
        <v>Elektra</v>
      </c>
      <c r="J3163" s="10">
        <f>_xlfn.XLOOKUP(Q1_2025[[#This Row],[Artikelnr]],Artikel_prijzen[Artnr],Artikel_prijzen[Prijs 2025],"")</f>
        <v>106.8625</v>
      </c>
      <c r="K3163" s="10" t="str">
        <f>IF(Q1_2025[[#This Row],[Artikelprijs]]&lt;&gt;"",IF(Q1_2025[[#This Row],[Stuksprijs]]=Q1_2025[[#This Row],[Artikelprijs]],"Prijs gelijk","Prijs wijkt af"),"")</f>
        <v>Prijs wijkt af</v>
      </c>
      <c r="L3163" s="10"/>
      <c r="M3163" t="s">
        <v>536</v>
      </c>
      <c r="N3163" s="10">
        <f>IF(Q1_2025[[#This Row],[Prijstype]]="Artikelprijs",Q1_2025[[#This Row],[Artikelprijs]],Q1_2025[[#This Row],[Stuksprijs]])</f>
        <v>106.8625</v>
      </c>
      <c r="O3163" s="10">
        <f>IF(Q1_2025[[#This Row],[Prijstype]]="Artikelprijs",Q1_2025[[#This Row],[Artikelprijs]] * Q1_2025[[#This Row],[Besteld]],Q1_2025[[#This Row],[Brutobedrag]])</f>
        <v>106.8625</v>
      </c>
      <c r="P3163" s="10">
        <f>IF(Q1_2025[[#This Row],[Prijstype]] = "Artikelprijs",Q1_2025[[#This Row],[Brutobedrag 2]]*(100-Q1_2025[[#This Row],[Relatiekorting percentage]])/100,Q1_2025[[#This Row],[Bruto - Rel.korting]])</f>
        <v>85.49</v>
      </c>
    </row>
    <row r="3164" spans="1:16" x14ac:dyDescent="0.3">
      <c r="A3164" t="s">
        <v>440</v>
      </c>
      <c r="B3164">
        <v>5021009</v>
      </c>
      <c r="C3164" t="s">
        <v>50</v>
      </c>
      <c r="D3164">
        <v>1</v>
      </c>
      <c r="E3164" s="10">
        <v>386.25</v>
      </c>
      <c r="F3164" s="10">
        <v>386.25</v>
      </c>
      <c r="G3164" s="10">
        <v>309</v>
      </c>
      <c r="H3164">
        <v>20</v>
      </c>
      <c r="I3164" s="10" t="str">
        <f>_xlfn.XLOOKUP(Q1_2025[[#This Row],[Artikelnr]],Artikel_prijzen[Artnr],Artikel_prijzen[Groep],"")</f>
        <v>Elektra</v>
      </c>
      <c r="J3164" s="10">
        <f>_xlfn.XLOOKUP(Q1_2025[[#This Row],[Artikelnr]],Artikel_prijzen[Artnr],Artikel_prijzen[Prijs 2025],"")</f>
        <v>386.25</v>
      </c>
      <c r="K3164" s="10" t="str">
        <f>IF(Q1_2025[[#This Row],[Artikelprijs]]&lt;&gt;"",IF(Q1_2025[[#This Row],[Stuksprijs]]=Q1_2025[[#This Row],[Artikelprijs]],"Prijs gelijk","Prijs wijkt af"),"")</f>
        <v>Prijs gelijk</v>
      </c>
      <c r="L3164" s="10"/>
      <c r="M3164" t="s">
        <v>536</v>
      </c>
      <c r="N3164" s="10">
        <f>IF(Q1_2025[[#This Row],[Prijstype]]="Artikelprijs",Q1_2025[[#This Row],[Artikelprijs]],Q1_2025[[#This Row],[Stuksprijs]])</f>
        <v>386.25</v>
      </c>
      <c r="O3164" s="10">
        <f>IF(Q1_2025[[#This Row],[Prijstype]]="Artikelprijs",Q1_2025[[#This Row],[Artikelprijs]] * Q1_2025[[#This Row],[Besteld]],Q1_2025[[#This Row],[Brutobedrag]])</f>
        <v>386.25</v>
      </c>
      <c r="P3164" s="10">
        <f>IF(Q1_2025[[#This Row],[Prijstype]] = "Artikelprijs",Q1_2025[[#This Row],[Brutobedrag 2]]*(100-Q1_2025[[#This Row],[Relatiekorting percentage]])/100,Q1_2025[[#This Row],[Bruto - Rel.korting]])</f>
        <v>309</v>
      </c>
    </row>
    <row r="3165" spans="1:16" x14ac:dyDescent="0.3">
      <c r="A3165" t="s">
        <v>440</v>
      </c>
      <c r="B3165">
        <v>5021019</v>
      </c>
      <c r="C3165" t="s">
        <v>257</v>
      </c>
      <c r="D3165">
        <v>1</v>
      </c>
      <c r="E3165" s="10">
        <v>927</v>
      </c>
      <c r="F3165" s="10">
        <v>927</v>
      </c>
      <c r="G3165" s="10">
        <v>741.6</v>
      </c>
      <c r="H3165">
        <v>20</v>
      </c>
      <c r="I3165" s="10" t="str">
        <f>_xlfn.XLOOKUP(Q1_2025[[#This Row],[Artikelnr]],Artikel_prijzen[Artnr],Artikel_prijzen[Groep],"")</f>
        <v>Elektra</v>
      </c>
      <c r="J3165" s="10">
        <f>_xlfn.XLOOKUP(Q1_2025[[#This Row],[Artikelnr]],Artikel_prijzen[Artnr],Artikel_prijzen[Prijs 2025],"")</f>
        <v>900</v>
      </c>
      <c r="K3165" s="10" t="str">
        <f>IF(Q1_2025[[#This Row],[Artikelprijs]]&lt;&gt;"",IF(Q1_2025[[#This Row],[Stuksprijs]]=Q1_2025[[#This Row],[Artikelprijs]],"Prijs gelijk","Prijs wijkt af"),"")</f>
        <v>Prijs wijkt af</v>
      </c>
      <c r="L3165" s="10"/>
      <c r="M3165" t="s">
        <v>536</v>
      </c>
      <c r="N3165" s="10">
        <f>IF(Q1_2025[[#This Row],[Prijstype]]="Artikelprijs",Q1_2025[[#This Row],[Artikelprijs]],Q1_2025[[#This Row],[Stuksprijs]])</f>
        <v>900</v>
      </c>
      <c r="O3165" s="10">
        <f>IF(Q1_2025[[#This Row],[Prijstype]]="Artikelprijs",Q1_2025[[#This Row],[Artikelprijs]] * Q1_2025[[#This Row],[Besteld]],Q1_2025[[#This Row],[Brutobedrag]])</f>
        <v>900</v>
      </c>
      <c r="P3165" s="10">
        <f>IF(Q1_2025[[#This Row],[Prijstype]] = "Artikelprijs",Q1_2025[[#This Row],[Brutobedrag 2]]*(100-Q1_2025[[#This Row],[Relatiekorting percentage]])/100,Q1_2025[[#This Row],[Bruto - Rel.korting]])</f>
        <v>720</v>
      </c>
    </row>
    <row r="3166" spans="1:16" x14ac:dyDescent="0.3">
      <c r="A3166" t="s">
        <v>440</v>
      </c>
      <c r="B3166">
        <v>5022009</v>
      </c>
      <c r="C3166" t="s">
        <v>297</v>
      </c>
      <c r="D3166">
        <v>5</v>
      </c>
      <c r="E3166" s="10">
        <v>103.75</v>
      </c>
      <c r="F3166" s="10">
        <v>518.75</v>
      </c>
      <c r="G3166" s="10">
        <v>415</v>
      </c>
      <c r="H3166">
        <v>20</v>
      </c>
      <c r="I3166" s="10" t="str">
        <f>_xlfn.XLOOKUP(Q1_2025[[#This Row],[Artikelnr]],Artikel_prijzen[Artnr],Artikel_prijzen[Groep],"")</f>
        <v>Elektra</v>
      </c>
      <c r="J3166" s="10">
        <f>_xlfn.XLOOKUP(Q1_2025[[#This Row],[Artikelnr]],Artikel_prijzen[Artnr],Artikel_prijzen[Prijs 2025],"")</f>
        <v>106.8625</v>
      </c>
      <c r="K3166" s="10" t="str">
        <f>IF(Q1_2025[[#This Row],[Artikelprijs]]&lt;&gt;"",IF(Q1_2025[[#This Row],[Stuksprijs]]=Q1_2025[[#This Row],[Artikelprijs]],"Prijs gelijk","Prijs wijkt af"),"")</f>
        <v>Prijs wijkt af</v>
      </c>
      <c r="L3166" s="10"/>
      <c r="M3166" t="s">
        <v>536</v>
      </c>
      <c r="N3166" s="10">
        <f>IF(Q1_2025[[#This Row],[Prijstype]]="Artikelprijs",Q1_2025[[#This Row],[Artikelprijs]],Q1_2025[[#This Row],[Stuksprijs]])</f>
        <v>106.8625</v>
      </c>
      <c r="O3166" s="10">
        <f>IF(Q1_2025[[#This Row],[Prijstype]]="Artikelprijs",Q1_2025[[#This Row],[Artikelprijs]] * Q1_2025[[#This Row],[Besteld]],Q1_2025[[#This Row],[Brutobedrag]])</f>
        <v>534.3125</v>
      </c>
      <c r="P3166" s="10">
        <f>IF(Q1_2025[[#This Row],[Prijstype]] = "Artikelprijs",Q1_2025[[#This Row],[Brutobedrag 2]]*(100-Q1_2025[[#This Row],[Relatiekorting percentage]])/100,Q1_2025[[#This Row],[Bruto - Rel.korting]])</f>
        <v>427.45</v>
      </c>
    </row>
    <row r="3167" spans="1:16" x14ac:dyDescent="0.3">
      <c r="A3167" t="s">
        <v>440</v>
      </c>
      <c r="B3167">
        <v>5021009</v>
      </c>
      <c r="C3167" t="s">
        <v>50</v>
      </c>
      <c r="D3167">
        <v>3</v>
      </c>
      <c r="E3167" s="10">
        <v>386.25</v>
      </c>
      <c r="F3167" s="10">
        <v>1158.75</v>
      </c>
      <c r="G3167" s="10">
        <v>927</v>
      </c>
      <c r="H3167">
        <v>20</v>
      </c>
      <c r="I3167" s="10" t="str">
        <f>_xlfn.XLOOKUP(Q1_2025[[#This Row],[Artikelnr]],Artikel_prijzen[Artnr],Artikel_prijzen[Groep],"")</f>
        <v>Elektra</v>
      </c>
      <c r="J3167" s="10">
        <f>_xlfn.XLOOKUP(Q1_2025[[#This Row],[Artikelnr]],Artikel_prijzen[Artnr],Artikel_prijzen[Prijs 2025],"")</f>
        <v>386.25</v>
      </c>
      <c r="K3167" s="10" t="str">
        <f>IF(Q1_2025[[#This Row],[Artikelprijs]]&lt;&gt;"",IF(Q1_2025[[#This Row],[Stuksprijs]]=Q1_2025[[#This Row],[Artikelprijs]],"Prijs gelijk","Prijs wijkt af"),"")</f>
        <v>Prijs gelijk</v>
      </c>
      <c r="L3167" s="10"/>
      <c r="M3167" t="s">
        <v>536</v>
      </c>
      <c r="N3167" s="10">
        <f>IF(Q1_2025[[#This Row],[Prijstype]]="Artikelprijs",Q1_2025[[#This Row],[Artikelprijs]],Q1_2025[[#This Row],[Stuksprijs]])</f>
        <v>386.25</v>
      </c>
      <c r="O3167" s="10">
        <f>IF(Q1_2025[[#This Row],[Prijstype]]="Artikelprijs",Q1_2025[[#This Row],[Artikelprijs]] * Q1_2025[[#This Row],[Besteld]],Q1_2025[[#This Row],[Brutobedrag]])</f>
        <v>1158.75</v>
      </c>
      <c r="P3167" s="10">
        <f>IF(Q1_2025[[#This Row],[Prijstype]] = "Artikelprijs",Q1_2025[[#This Row],[Brutobedrag 2]]*(100-Q1_2025[[#This Row],[Relatiekorting percentage]])/100,Q1_2025[[#This Row],[Bruto - Rel.korting]])</f>
        <v>927</v>
      </c>
    </row>
    <row r="3168" spans="1:16" x14ac:dyDescent="0.3">
      <c r="A3168" t="s">
        <v>440</v>
      </c>
      <c r="B3168">
        <v>5021016</v>
      </c>
      <c r="C3168" t="s">
        <v>51</v>
      </c>
      <c r="D3168">
        <v>1</v>
      </c>
      <c r="E3168" s="10">
        <v>602.54999999999995</v>
      </c>
      <c r="F3168" s="10">
        <v>602.54999999999995</v>
      </c>
      <c r="G3168" s="10">
        <v>482.04</v>
      </c>
      <c r="H3168">
        <v>20</v>
      </c>
      <c r="I3168" s="10" t="str">
        <f>_xlfn.XLOOKUP(Q1_2025[[#This Row],[Artikelnr]],Artikel_prijzen[Artnr],Artikel_prijzen[Groep],"")</f>
        <v>Elektra</v>
      </c>
      <c r="J3168" s="10">
        <f>_xlfn.XLOOKUP(Q1_2025[[#This Row],[Artikelnr]],Artikel_prijzen[Artnr],Artikel_prijzen[Prijs 2025],"")</f>
        <v>585</v>
      </c>
      <c r="K3168" s="10" t="str">
        <f>IF(Q1_2025[[#This Row],[Artikelprijs]]&lt;&gt;"",IF(Q1_2025[[#This Row],[Stuksprijs]]=Q1_2025[[#This Row],[Artikelprijs]],"Prijs gelijk","Prijs wijkt af"),"")</f>
        <v>Prijs wijkt af</v>
      </c>
      <c r="L3168" s="10"/>
      <c r="M3168" t="s">
        <v>536</v>
      </c>
      <c r="N3168" s="10">
        <f>IF(Q1_2025[[#This Row],[Prijstype]]="Artikelprijs",Q1_2025[[#This Row],[Artikelprijs]],Q1_2025[[#This Row],[Stuksprijs]])</f>
        <v>585</v>
      </c>
      <c r="O3168" s="10">
        <f>IF(Q1_2025[[#This Row],[Prijstype]]="Artikelprijs",Q1_2025[[#This Row],[Artikelprijs]] * Q1_2025[[#This Row],[Besteld]],Q1_2025[[#This Row],[Brutobedrag]])</f>
        <v>585</v>
      </c>
      <c r="P3168" s="10">
        <f>IF(Q1_2025[[#This Row],[Prijstype]] = "Artikelprijs",Q1_2025[[#This Row],[Brutobedrag 2]]*(100-Q1_2025[[#This Row],[Relatiekorting percentage]])/100,Q1_2025[[#This Row],[Bruto - Rel.korting]])</f>
        <v>468</v>
      </c>
    </row>
    <row r="3169" spans="1:16" x14ac:dyDescent="0.3">
      <c r="A3169" t="s">
        <v>440</v>
      </c>
      <c r="B3169">
        <v>5021019</v>
      </c>
      <c r="C3169" t="s">
        <v>257</v>
      </c>
      <c r="D3169">
        <v>3</v>
      </c>
      <c r="E3169" s="10">
        <v>927</v>
      </c>
      <c r="F3169" s="10">
        <v>2781</v>
      </c>
      <c r="G3169" s="10">
        <v>2224.8000000000002</v>
      </c>
      <c r="H3169">
        <v>20</v>
      </c>
      <c r="I3169" s="10" t="str">
        <f>_xlfn.XLOOKUP(Q1_2025[[#This Row],[Artikelnr]],Artikel_prijzen[Artnr],Artikel_prijzen[Groep],"")</f>
        <v>Elektra</v>
      </c>
      <c r="J3169" s="10">
        <f>_xlfn.XLOOKUP(Q1_2025[[#This Row],[Artikelnr]],Artikel_prijzen[Artnr],Artikel_prijzen[Prijs 2025],"")</f>
        <v>900</v>
      </c>
      <c r="K3169" s="10" t="str">
        <f>IF(Q1_2025[[#This Row],[Artikelprijs]]&lt;&gt;"",IF(Q1_2025[[#This Row],[Stuksprijs]]=Q1_2025[[#This Row],[Artikelprijs]],"Prijs gelijk","Prijs wijkt af"),"")</f>
        <v>Prijs wijkt af</v>
      </c>
      <c r="L3169" s="10"/>
      <c r="M3169" t="s">
        <v>536</v>
      </c>
      <c r="N3169" s="10">
        <f>IF(Q1_2025[[#This Row],[Prijstype]]="Artikelprijs",Q1_2025[[#This Row],[Artikelprijs]],Q1_2025[[#This Row],[Stuksprijs]])</f>
        <v>900</v>
      </c>
      <c r="O3169" s="10">
        <f>IF(Q1_2025[[#This Row],[Prijstype]]="Artikelprijs",Q1_2025[[#This Row],[Artikelprijs]] * Q1_2025[[#This Row],[Besteld]],Q1_2025[[#This Row],[Brutobedrag]])</f>
        <v>2700</v>
      </c>
      <c r="P3169" s="10">
        <f>IF(Q1_2025[[#This Row],[Prijstype]] = "Artikelprijs",Q1_2025[[#This Row],[Brutobedrag 2]]*(100-Q1_2025[[#This Row],[Relatiekorting percentage]])/100,Q1_2025[[#This Row],[Bruto - Rel.korting]])</f>
        <v>2160</v>
      </c>
    </row>
    <row r="3170" spans="1:16" x14ac:dyDescent="0.3">
      <c r="A3170" t="s">
        <v>440</v>
      </c>
      <c r="B3170">
        <v>3002030</v>
      </c>
      <c r="C3170" t="s">
        <v>99</v>
      </c>
      <c r="D3170">
        <v>1</v>
      </c>
      <c r="E3170" s="10">
        <v>82.4</v>
      </c>
      <c r="F3170" s="10">
        <v>82.4</v>
      </c>
      <c r="G3170" s="10">
        <v>65.92</v>
      </c>
      <c r="H3170">
        <v>20</v>
      </c>
      <c r="I3170" s="10" t="str">
        <f>_xlfn.XLOOKUP(Q1_2025[[#This Row],[Artikelnr]],Artikel_prijzen[Artnr],Artikel_prijzen[Groep],"")</f>
        <v/>
      </c>
      <c r="J3170" s="10" t="str">
        <f>_xlfn.XLOOKUP(Q1_2025[[#This Row],[Artikelnr]],Artikel_prijzen[Artnr],Artikel_prijzen[Prijs 2025],"")</f>
        <v/>
      </c>
      <c r="K3170" s="10" t="str">
        <f>IF(Q1_2025[[#This Row],[Artikelprijs]]&lt;&gt;"",IF(Q1_2025[[#This Row],[Stuksprijs]]=Q1_2025[[#This Row],[Artikelprijs]],"Prijs gelijk","Prijs wijkt af"),"")</f>
        <v/>
      </c>
      <c r="L3170" s="10"/>
      <c r="N3170" s="10">
        <f>IF(Q1_2025[[#This Row],[Prijstype]]="Artikelprijs",Q1_2025[[#This Row],[Artikelprijs]],Q1_2025[[#This Row],[Stuksprijs]])</f>
        <v>82.4</v>
      </c>
      <c r="O3170" s="10">
        <f>IF(Q1_2025[[#This Row],[Prijstype]]="Artikelprijs",Q1_2025[[#This Row],[Artikelprijs]] * Q1_2025[[#This Row],[Besteld]],Q1_2025[[#This Row],[Brutobedrag]])</f>
        <v>82.4</v>
      </c>
      <c r="P3170" s="10">
        <f>IF(Q1_2025[[#This Row],[Prijstype]] = "Artikelprijs",Q1_2025[[#This Row],[Brutobedrag 2]]*(100-Q1_2025[[#This Row],[Relatiekorting percentage]])/100,Q1_2025[[#This Row],[Bruto - Rel.korting]])</f>
        <v>65.92</v>
      </c>
    </row>
    <row r="3171" spans="1:16" x14ac:dyDescent="0.3">
      <c r="A3171" t="s">
        <v>440</v>
      </c>
      <c r="B3171">
        <v>5022009</v>
      </c>
      <c r="C3171" t="s">
        <v>297</v>
      </c>
      <c r="D3171">
        <v>3</v>
      </c>
      <c r="E3171" s="10">
        <v>103.75</v>
      </c>
      <c r="F3171" s="10">
        <v>311.25</v>
      </c>
      <c r="G3171" s="10">
        <v>249</v>
      </c>
      <c r="H3171">
        <v>20</v>
      </c>
      <c r="I3171" s="10" t="str">
        <f>_xlfn.XLOOKUP(Q1_2025[[#This Row],[Artikelnr]],Artikel_prijzen[Artnr],Artikel_prijzen[Groep],"")</f>
        <v>Elektra</v>
      </c>
      <c r="J3171" s="10">
        <f>_xlfn.XLOOKUP(Q1_2025[[#This Row],[Artikelnr]],Artikel_prijzen[Artnr],Artikel_prijzen[Prijs 2025],"")</f>
        <v>106.8625</v>
      </c>
      <c r="K3171" s="10" t="str">
        <f>IF(Q1_2025[[#This Row],[Artikelprijs]]&lt;&gt;"",IF(Q1_2025[[#This Row],[Stuksprijs]]=Q1_2025[[#This Row],[Artikelprijs]],"Prijs gelijk","Prijs wijkt af"),"")</f>
        <v>Prijs wijkt af</v>
      </c>
      <c r="L3171" s="10"/>
      <c r="M3171" t="s">
        <v>536</v>
      </c>
      <c r="N3171" s="10">
        <f>IF(Q1_2025[[#This Row],[Prijstype]]="Artikelprijs",Q1_2025[[#This Row],[Artikelprijs]],Q1_2025[[#This Row],[Stuksprijs]])</f>
        <v>106.8625</v>
      </c>
      <c r="O3171" s="10">
        <f>IF(Q1_2025[[#This Row],[Prijstype]]="Artikelprijs",Q1_2025[[#This Row],[Artikelprijs]] * Q1_2025[[#This Row],[Besteld]],Q1_2025[[#This Row],[Brutobedrag]])</f>
        <v>320.58749999999998</v>
      </c>
      <c r="P3171" s="10">
        <f>IF(Q1_2025[[#This Row],[Prijstype]] = "Artikelprijs",Q1_2025[[#This Row],[Brutobedrag 2]]*(100-Q1_2025[[#This Row],[Relatiekorting percentage]])/100,Q1_2025[[#This Row],[Bruto - Rel.korting]])</f>
        <v>256.47000000000003</v>
      </c>
    </row>
    <row r="3172" spans="1:16" x14ac:dyDescent="0.3">
      <c r="A3172" t="s">
        <v>440</v>
      </c>
      <c r="B3172">
        <v>5021009</v>
      </c>
      <c r="C3172" t="s">
        <v>50</v>
      </c>
      <c r="D3172">
        <v>1</v>
      </c>
      <c r="E3172" s="10">
        <v>386.25</v>
      </c>
      <c r="F3172" s="10">
        <v>386.25</v>
      </c>
      <c r="G3172" s="10">
        <v>309</v>
      </c>
      <c r="H3172">
        <v>20</v>
      </c>
      <c r="I3172" s="10" t="str">
        <f>_xlfn.XLOOKUP(Q1_2025[[#This Row],[Artikelnr]],Artikel_prijzen[Artnr],Artikel_prijzen[Groep],"")</f>
        <v>Elektra</v>
      </c>
      <c r="J3172" s="10">
        <f>_xlfn.XLOOKUP(Q1_2025[[#This Row],[Artikelnr]],Artikel_prijzen[Artnr],Artikel_prijzen[Prijs 2025],"")</f>
        <v>386.25</v>
      </c>
      <c r="K3172" s="10" t="str">
        <f>IF(Q1_2025[[#This Row],[Artikelprijs]]&lt;&gt;"",IF(Q1_2025[[#This Row],[Stuksprijs]]=Q1_2025[[#This Row],[Artikelprijs]],"Prijs gelijk","Prijs wijkt af"),"")</f>
        <v>Prijs gelijk</v>
      </c>
      <c r="L3172" s="10"/>
      <c r="M3172" t="s">
        <v>536</v>
      </c>
      <c r="N3172" s="10">
        <f>IF(Q1_2025[[#This Row],[Prijstype]]="Artikelprijs",Q1_2025[[#This Row],[Artikelprijs]],Q1_2025[[#This Row],[Stuksprijs]])</f>
        <v>386.25</v>
      </c>
      <c r="O3172" s="10">
        <f>IF(Q1_2025[[#This Row],[Prijstype]]="Artikelprijs",Q1_2025[[#This Row],[Artikelprijs]] * Q1_2025[[#This Row],[Besteld]],Q1_2025[[#This Row],[Brutobedrag]])</f>
        <v>386.25</v>
      </c>
      <c r="P3172" s="10">
        <f>IF(Q1_2025[[#This Row],[Prijstype]] = "Artikelprijs",Q1_2025[[#This Row],[Brutobedrag 2]]*(100-Q1_2025[[#This Row],[Relatiekorting percentage]])/100,Q1_2025[[#This Row],[Bruto - Rel.korting]])</f>
        <v>309</v>
      </c>
    </row>
    <row r="3173" spans="1:16" x14ac:dyDescent="0.3">
      <c r="A3173" t="s">
        <v>440</v>
      </c>
      <c r="B3173">
        <v>5021016</v>
      </c>
      <c r="C3173" t="s">
        <v>51</v>
      </c>
      <c r="D3173">
        <v>2</v>
      </c>
      <c r="E3173" s="10">
        <v>602.54999999999995</v>
      </c>
      <c r="F3173" s="10">
        <v>1205.0999999999999</v>
      </c>
      <c r="G3173" s="10">
        <v>964.08</v>
      </c>
      <c r="H3173">
        <v>20</v>
      </c>
      <c r="I3173" s="10" t="str">
        <f>_xlfn.XLOOKUP(Q1_2025[[#This Row],[Artikelnr]],Artikel_prijzen[Artnr],Artikel_prijzen[Groep],"")</f>
        <v>Elektra</v>
      </c>
      <c r="J3173" s="10">
        <f>_xlfn.XLOOKUP(Q1_2025[[#This Row],[Artikelnr]],Artikel_prijzen[Artnr],Artikel_prijzen[Prijs 2025],"")</f>
        <v>585</v>
      </c>
      <c r="K3173" s="10" t="str">
        <f>IF(Q1_2025[[#This Row],[Artikelprijs]]&lt;&gt;"",IF(Q1_2025[[#This Row],[Stuksprijs]]=Q1_2025[[#This Row],[Artikelprijs]],"Prijs gelijk","Prijs wijkt af"),"")</f>
        <v>Prijs wijkt af</v>
      </c>
      <c r="L3173" s="10"/>
      <c r="M3173" t="s">
        <v>536</v>
      </c>
      <c r="N3173" s="10">
        <f>IF(Q1_2025[[#This Row],[Prijstype]]="Artikelprijs",Q1_2025[[#This Row],[Artikelprijs]],Q1_2025[[#This Row],[Stuksprijs]])</f>
        <v>585</v>
      </c>
      <c r="O3173" s="10">
        <f>IF(Q1_2025[[#This Row],[Prijstype]]="Artikelprijs",Q1_2025[[#This Row],[Artikelprijs]] * Q1_2025[[#This Row],[Besteld]],Q1_2025[[#This Row],[Brutobedrag]])</f>
        <v>1170</v>
      </c>
      <c r="P3173" s="10">
        <f>IF(Q1_2025[[#This Row],[Prijstype]] = "Artikelprijs",Q1_2025[[#This Row],[Brutobedrag 2]]*(100-Q1_2025[[#This Row],[Relatiekorting percentage]])/100,Q1_2025[[#This Row],[Bruto - Rel.korting]])</f>
        <v>936</v>
      </c>
    </row>
    <row r="3174" spans="1:16" x14ac:dyDescent="0.3">
      <c r="A3174" t="s">
        <v>440</v>
      </c>
      <c r="B3174">
        <v>5022014</v>
      </c>
      <c r="C3174" t="s">
        <v>309</v>
      </c>
      <c r="D3174">
        <v>1</v>
      </c>
      <c r="E3174" s="10">
        <v>377.11</v>
      </c>
      <c r="F3174" s="10">
        <v>377.11</v>
      </c>
      <c r="G3174" s="10">
        <v>301.69</v>
      </c>
      <c r="H3174">
        <v>20</v>
      </c>
      <c r="I3174" s="10" t="str">
        <f>_xlfn.XLOOKUP(Q1_2025[[#This Row],[Artikelnr]],Artikel_prijzen[Artnr],Artikel_prijzen[Groep],"")</f>
        <v>Elektra</v>
      </c>
      <c r="J3174" s="10">
        <f>_xlfn.XLOOKUP(Q1_2025[[#This Row],[Artikelnr]],Artikel_prijzen[Artnr],Artikel_prijzen[Prijs 2025],"")</f>
        <v>298.7</v>
      </c>
      <c r="K3174" s="10" t="str">
        <f>IF(Q1_2025[[#This Row],[Artikelprijs]]&lt;&gt;"",IF(Q1_2025[[#This Row],[Stuksprijs]]=Q1_2025[[#This Row],[Artikelprijs]],"Prijs gelijk","Prijs wijkt af"),"")</f>
        <v>Prijs wijkt af</v>
      </c>
      <c r="L3174" s="10"/>
      <c r="M3174" t="s">
        <v>536</v>
      </c>
      <c r="N3174" s="10">
        <f>IF(Q1_2025[[#This Row],[Prijstype]]="Artikelprijs",Q1_2025[[#This Row],[Artikelprijs]],Q1_2025[[#This Row],[Stuksprijs]])</f>
        <v>298.7</v>
      </c>
      <c r="O3174" s="10">
        <f>IF(Q1_2025[[#This Row],[Prijstype]]="Artikelprijs",Q1_2025[[#This Row],[Artikelprijs]] * Q1_2025[[#This Row],[Besteld]],Q1_2025[[#This Row],[Brutobedrag]])</f>
        <v>298.7</v>
      </c>
      <c r="P3174" s="10">
        <f>IF(Q1_2025[[#This Row],[Prijstype]] = "Artikelprijs",Q1_2025[[#This Row],[Brutobedrag 2]]*(100-Q1_2025[[#This Row],[Relatiekorting percentage]])/100,Q1_2025[[#This Row],[Bruto - Rel.korting]])</f>
        <v>238.96</v>
      </c>
    </row>
    <row r="3175" spans="1:16" x14ac:dyDescent="0.3">
      <c r="A3175" t="s">
        <v>440</v>
      </c>
      <c r="B3175">
        <v>5021009</v>
      </c>
      <c r="C3175" t="s">
        <v>50</v>
      </c>
      <c r="D3175">
        <v>4</v>
      </c>
      <c r="E3175" s="10">
        <v>386.25</v>
      </c>
      <c r="F3175" s="10">
        <v>1545</v>
      </c>
      <c r="G3175" s="10">
        <v>1236</v>
      </c>
      <c r="H3175">
        <v>20</v>
      </c>
      <c r="I3175" s="10" t="str">
        <f>_xlfn.XLOOKUP(Q1_2025[[#This Row],[Artikelnr]],Artikel_prijzen[Artnr],Artikel_prijzen[Groep],"")</f>
        <v>Elektra</v>
      </c>
      <c r="J3175" s="10">
        <f>_xlfn.XLOOKUP(Q1_2025[[#This Row],[Artikelnr]],Artikel_prijzen[Artnr],Artikel_prijzen[Prijs 2025],"")</f>
        <v>386.25</v>
      </c>
      <c r="K3175" s="10" t="str">
        <f>IF(Q1_2025[[#This Row],[Artikelprijs]]&lt;&gt;"",IF(Q1_2025[[#This Row],[Stuksprijs]]=Q1_2025[[#This Row],[Artikelprijs]],"Prijs gelijk","Prijs wijkt af"),"")</f>
        <v>Prijs gelijk</v>
      </c>
      <c r="L3175" s="10"/>
      <c r="M3175" t="s">
        <v>536</v>
      </c>
      <c r="N3175" s="10">
        <f>IF(Q1_2025[[#This Row],[Prijstype]]="Artikelprijs",Q1_2025[[#This Row],[Artikelprijs]],Q1_2025[[#This Row],[Stuksprijs]])</f>
        <v>386.25</v>
      </c>
      <c r="O3175" s="10">
        <f>IF(Q1_2025[[#This Row],[Prijstype]]="Artikelprijs",Q1_2025[[#This Row],[Artikelprijs]] * Q1_2025[[#This Row],[Besteld]],Q1_2025[[#This Row],[Brutobedrag]])</f>
        <v>1545</v>
      </c>
      <c r="P3175" s="10">
        <f>IF(Q1_2025[[#This Row],[Prijstype]] = "Artikelprijs",Q1_2025[[#This Row],[Brutobedrag 2]]*(100-Q1_2025[[#This Row],[Relatiekorting percentage]])/100,Q1_2025[[#This Row],[Bruto - Rel.korting]])</f>
        <v>1236</v>
      </c>
    </row>
    <row r="3176" spans="1:16" x14ac:dyDescent="0.3">
      <c r="A3176" t="s">
        <v>440</v>
      </c>
      <c r="B3176">
        <v>5021016</v>
      </c>
      <c r="C3176" t="s">
        <v>51</v>
      </c>
      <c r="D3176">
        <v>1</v>
      </c>
      <c r="E3176" s="10">
        <v>602.54999999999995</v>
      </c>
      <c r="F3176" s="10">
        <v>602.54999999999995</v>
      </c>
      <c r="G3176" s="10">
        <v>482.04</v>
      </c>
      <c r="H3176">
        <v>20</v>
      </c>
      <c r="I3176" s="10" t="str">
        <f>_xlfn.XLOOKUP(Q1_2025[[#This Row],[Artikelnr]],Artikel_prijzen[Artnr],Artikel_prijzen[Groep],"")</f>
        <v>Elektra</v>
      </c>
      <c r="J3176" s="10">
        <f>_xlfn.XLOOKUP(Q1_2025[[#This Row],[Artikelnr]],Artikel_prijzen[Artnr],Artikel_prijzen[Prijs 2025],"")</f>
        <v>585</v>
      </c>
      <c r="K3176" s="10" t="str">
        <f>IF(Q1_2025[[#This Row],[Artikelprijs]]&lt;&gt;"",IF(Q1_2025[[#This Row],[Stuksprijs]]=Q1_2025[[#This Row],[Artikelprijs]],"Prijs gelijk","Prijs wijkt af"),"")</f>
        <v>Prijs wijkt af</v>
      </c>
      <c r="L3176" s="10"/>
      <c r="M3176" t="s">
        <v>536</v>
      </c>
      <c r="N3176" s="10">
        <f>IF(Q1_2025[[#This Row],[Prijstype]]="Artikelprijs",Q1_2025[[#This Row],[Artikelprijs]],Q1_2025[[#This Row],[Stuksprijs]])</f>
        <v>585</v>
      </c>
      <c r="O3176" s="10">
        <f>IF(Q1_2025[[#This Row],[Prijstype]]="Artikelprijs",Q1_2025[[#This Row],[Artikelprijs]] * Q1_2025[[#This Row],[Besteld]],Q1_2025[[#This Row],[Brutobedrag]])</f>
        <v>585</v>
      </c>
      <c r="P3176" s="10">
        <f>IF(Q1_2025[[#This Row],[Prijstype]] = "Artikelprijs",Q1_2025[[#This Row],[Brutobedrag 2]]*(100-Q1_2025[[#This Row],[Relatiekorting percentage]])/100,Q1_2025[[#This Row],[Bruto - Rel.korting]])</f>
        <v>468</v>
      </c>
    </row>
    <row r="3177" spans="1:16" x14ac:dyDescent="0.3">
      <c r="A3177" t="s">
        <v>440</v>
      </c>
      <c r="B3177">
        <v>5021019</v>
      </c>
      <c r="C3177" t="s">
        <v>257</v>
      </c>
      <c r="D3177">
        <v>1</v>
      </c>
      <c r="E3177" s="10">
        <v>927</v>
      </c>
      <c r="F3177" s="10">
        <v>927</v>
      </c>
      <c r="G3177" s="10">
        <v>741.6</v>
      </c>
      <c r="H3177">
        <v>20</v>
      </c>
      <c r="I3177" s="10" t="str">
        <f>_xlfn.XLOOKUP(Q1_2025[[#This Row],[Artikelnr]],Artikel_prijzen[Artnr],Artikel_prijzen[Groep],"")</f>
        <v>Elektra</v>
      </c>
      <c r="J3177" s="10">
        <f>_xlfn.XLOOKUP(Q1_2025[[#This Row],[Artikelnr]],Artikel_prijzen[Artnr],Artikel_prijzen[Prijs 2025],"")</f>
        <v>900</v>
      </c>
      <c r="K3177" s="10" t="str">
        <f>IF(Q1_2025[[#This Row],[Artikelprijs]]&lt;&gt;"",IF(Q1_2025[[#This Row],[Stuksprijs]]=Q1_2025[[#This Row],[Artikelprijs]],"Prijs gelijk","Prijs wijkt af"),"")</f>
        <v>Prijs wijkt af</v>
      </c>
      <c r="L3177" s="10"/>
      <c r="M3177" t="s">
        <v>536</v>
      </c>
      <c r="N3177" s="10">
        <f>IF(Q1_2025[[#This Row],[Prijstype]]="Artikelprijs",Q1_2025[[#This Row],[Artikelprijs]],Q1_2025[[#This Row],[Stuksprijs]])</f>
        <v>900</v>
      </c>
      <c r="O3177" s="10">
        <f>IF(Q1_2025[[#This Row],[Prijstype]]="Artikelprijs",Q1_2025[[#This Row],[Artikelprijs]] * Q1_2025[[#This Row],[Besteld]],Q1_2025[[#This Row],[Brutobedrag]])</f>
        <v>900</v>
      </c>
      <c r="P3177" s="10">
        <f>IF(Q1_2025[[#This Row],[Prijstype]] = "Artikelprijs",Q1_2025[[#This Row],[Brutobedrag 2]]*(100-Q1_2025[[#This Row],[Relatiekorting percentage]])/100,Q1_2025[[#This Row],[Bruto - Rel.korting]])</f>
        <v>720</v>
      </c>
    </row>
    <row r="3178" spans="1:16" x14ac:dyDescent="0.3">
      <c r="A3178" t="s">
        <v>440</v>
      </c>
      <c r="B3178">
        <v>5022009</v>
      </c>
      <c r="C3178" t="s">
        <v>297</v>
      </c>
      <c r="D3178">
        <v>5</v>
      </c>
      <c r="E3178" s="10">
        <v>103.75</v>
      </c>
      <c r="F3178" s="10">
        <v>518.75</v>
      </c>
      <c r="G3178" s="10">
        <v>415</v>
      </c>
      <c r="H3178">
        <v>20</v>
      </c>
      <c r="I3178" s="10" t="str">
        <f>_xlfn.XLOOKUP(Q1_2025[[#This Row],[Artikelnr]],Artikel_prijzen[Artnr],Artikel_prijzen[Groep],"")</f>
        <v>Elektra</v>
      </c>
      <c r="J3178" s="10">
        <f>_xlfn.XLOOKUP(Q1_2025[[#This Row],[Artikelnr]],Artikel_prijzen[Artnr],Artikel_prijzen[Prijs 2025],"")</f>
        <v>106.8625</v>
      </c>
      <c r="K3178" s="10" t="str">
        <f>IF(Q1_2025[[#This Row],[Artikelprijs]]&lt;&gt;"",IF(Q1_2025[[#This Row],[Stuksprijs]]=Q1_2025[[#This Row],[Artikelprijs]],"Prijs gelijk","Prijs wijkt af"),"")</f>
        <v>Prijs wijkt af</v>
      </c>
      <c r="L3178" s="10"/>
      <c r="M3178" t="s">
        <v>536</v>
      </c>
      <c r="N3178" s="10">
        <f>IF(Q1_2025[[#This Row],[Prijstype]]="Artikelprijs",Q1_2025[[#This Row],[Artikelprijs]],Q1_2025[[#This Row],[Stuksprijs]])</f>
        <v>106.8625</v>
      </c>
      <c r="O3178" s="10">
        <f>IF(Q1_2025[[#This Row],[Prijstype]]="Artikelprijs",Q1_2025[[#This Row],[Artikelprijs]] * Q1_2025[[#This Row],[Besteld]],Q1_2025[[#This Row],[Brutobedrag]])</f>
        <v>534.3125</v>
      </c>
      <c r="P3178" s="10">
        <f>IF(Q1_2025[[#This Row],[Prijstype]] = "Artikelprijs",Q1_2025[[#This Row],[Brutobedrag 2]]*(100-Q1_2025[[#This Row],[Relatiekorting percentage]])/100,Q1_2025[[#This Row],[Bruto - Rel.korting]])</f>
        <v>427.45</v>
      </c>
    </row>
    <row r="3179" spans="1:16" x14ac:dyDescent="0.3">
      <c r="A3179" t="s">
        <v>440</v>
      </c>
      <c r="B3179">
        <v>5021009</v>
      </c>
      <c r="C3179" t="s">
        <v>50</v>
      </c>
      <c r="D3179">
        <v>1</v>
      </c>
      <c r="E3179" s="10">
        <v>386.25</v>
      </c>
      <c r="F3179" s="10">
        <v>386.25</v>
      </c>
      <c r="G3179" s="10">
        <v>309</v>
      </c>
      <c r="H3179">
        <v>20</v>
      </c>
      <c r="I3179" s="10" t="str">
        <f>_xlfn.XLOOKUP(Q1_2025[[#This Row],[Artikelnr]],Artikel_prijzen[Artnr],Artikel_prijzen[Groep],"")</f>
        <v>Elektra</v>
      </c>
      <c r="J3179" s="10">
        <f>_xlfn.XLOOKUP(Q1_2025[[#This Row],[Artikelnr]],Artikel_prijzen[Artnr],Artikel_prijzen[Prijs 2025],"")</f>
        <v>386.25</v>
      </c>
      <c r="K3179" s="10" t="str">
        <f>IF(Q1_2025[[#This Row],[Artikelprijs]]&lt;&gt;"",IF(Q1_2025[[#This Row],[Stuksprijs]]=Q1_2025[[#This Row],[Artikelprijs]],"Prijs gelijk","Prijs wijkt af"),"")</f>
        <v>Prijs gelijk</v>
      </c>
      <c r="L3179" s="10"/>
      <c r="M3179" t="s">
        <v>536</v>
      </c>
      <c r="N3179" s="10">
        <f>IF(Q1_2025[[#This Row],[Prijstype]]="Artikelprijs",Q1_2025[[#This Row],[Artikelprijs]],Q1_2025[[#This Row],[Stuksprijs]])</f>
        <v>386.25</v>
      </c>
      <c r="O3179" s="10">
        <f>IF(Q1_2025[[#This Row],[Prijstype]]="Artikelprijs",Q1_2025[[#This Row],[Artikelprijs]] * Q1_2025[[#This Row],[Besteld]],Q1_2025[[#This Row],[Brutobedrag]])</f>
        <v>386.25</v>
      </c>
      <c r="P3179" s="10">
        <f>IF(Q1_2025[[#This Row],[Prijstype]] = "Artikelprijs",Q1_2025[[#This Row],[Brutobedrag 2]]*(100-Q1_2025[[#This Row],[Relatiekorting percentage]])/100,Q1_2025[[#This Row],[Bruto - Rel.korting]])</f>
        <v>309</v>
      </c>
    </row>
    <row r="3180" spans="1:16" x14ac:dyDescent="0.3">
      <c r="A3180" t="s">
        <v>440</v>
      </c>
      <c r="B3180">
        <v>5021016</v>
      </c>
      <c r="C3180" t="s">
        <v>51</v>
      </c>
      <c r="D3180">
        <v>1</v>
      </c>
      <c r="E3180" s="10">
        <v>602.54999999999995</v>
      </c>
      <c r="F3180" s="10">
        <v>602.54999999999995</v>
      </c>
      <c r="G3180" s="10">
        <v>482.04</v>
      </c>
      <c r="H3180">
        <v>20</v>
      </c>
      <c r="I3180" s="10" t="str">
        <f>_xlfn.XLOOKUP(Q1_2025[[#This Row],[Artikelnr]],Artikel_prijzen[Artnr],Artikel_prijzen[Groep],"")</f>
        <v>Elektra</v>
      </c>
      <c r="J3180" s="10">
        <f>_xlfn.XLOOKUP(Q1_2025[[#This Row],[Artikelnr]],Artikel_prijzen[Artnr],Artikel_prijzen[Prijs 2025],"")</f>
        <v>585</v>
      </c>
      <c r="K3180" s="10" t="str">
        <f>IF(Q1_2025[[#This Row],[Artikelprijs]]&lt;&gt;"",IF(Q1_2025[[#This Row],[Stuksprijs]]=Q1_2025[[#This Row],[Artikelprijs]],"Prijs gelijk","Prijs wijkt af"),"")</f>
        <v>Prijs wijkt af</v>
      </c>
      <c r="L3180" s="10"/>
      <c r="M3180" t="s">
        <v>536</v>
      </c>
      <c r="N3180" s="10">
        <f>IF(Q1_2025[[#This Row],[Prijstype]]="Artikelprijs",Q1_2025[[#This Row],[Artikelprijs]],Q1_2025[[#This Row],[Stuksprijs]])</f>
        <v>585</v>
      </c>
      <c r="O3180" s="10">
        <f>IF(Q1_2025[[#This Row],[Prijstype]]="Artikelprijs",Q1_2025[[#This Row],[Artikelprijs]] * Q1_2025[[#This Row],[Besteld]],Q1_2025[[#This Row],[Brutobedrag]])</f>
        <v>585</v>
      </c>
      <c r="P3180" s="10">
        <f>IF(Q1_2025[[#This Row],[Prijstype]] = "Artikelprijs",Q1_2025[[#This Row],[Brutobedrag 2]]*(100-Q1_2025[[#This Row],[Relatiekorting percentage]])/100,Q1_2025[[#This Row],[Bruto - Rel.korting]])</f>
        <v>468</v>
      </c>
    </row>
    <row r="3181" spans="1:16" x14ac:dyDescent="0.3">
      <c r="A3181" t="s">
        <v>440</v>
      </c>
      <c r="B3181">
        <v>5022009</v>
      </c>
      <c r="C3181" t="s">
        <v>297</v>
      </c>
      <c r="D3181">
        <v>3</v>
      </c>
      <c r="E3181" s="10">
        <v>103.75</v>
      </c>
      <c r="F3181" s="10">
        <v>311.25</v>
      </c>
      <c r="G3181" s="10">
        <v>249</v>
      </c>
      <c r="H3181">
        <v>20</v>
      </c>
      <c r="I3181" s="10" t="str">
        <f>_xlfn.XLOOKUP(Q1_2025[[#This Row],[Artikelnr]],Artikel_prijzen[Artnr],Artikel_prijzen[Groep],"")</f>
        <v>Elektra</v>
      </c>
      <c r="J3181" s="10">
        <f>_xlfn.XLOOKUP(Q1_2025[[#This Row],[Artikelnr]],Artikel_prijzen[Artnr],Artikel_prijzen[Prijs 2025],"")</f>
        <v>106.8625</v>
      </c>
      <c r="K3181" s="10" t="str">
        <f>IF(Q1_2025[[#This Row],[Artikelprijs]]&lt;&gt;"",IF(Q1_2025[[#This Row],[Stuksprijs]]=Q1_2025[[#This Row],[Artikelprijs]],"Prijs gelijk","Prijs wijkt af"),"")</f>
        <v>Prijs wijkt af</v>
      </c>
      <c r="L3181" s="10"/>
      <c r="M3181" t="s">
        <v>536</v>
      </c>
      <c r="N3181" s="10">
        <f>IF(Q1_2025[[#This Row],[Prijstype]]="Artikelprijs",Q1_2025[[#This Row],[Artikelprijs]],Q1_2025[[#This Row],[Stuksprijs]])</f>
        <v>106.8625</v>
      </c>
      <c r="O3181" s="10">
        <f>IF(Q1_2025[[#This Row],[Prijstype]]="Artikelprijs",Q1_2025[[#This Row],[Artikelprijs]] * Q1_2025[[#This Row],[Besteld]],Q1_2025[[#This Row],[Brutobedrag]])</f>
        <v>320.58749999999998</v>
      </c>
      <c r="P3181" s="10">
        <f>IF(Q1_2025[[#This Row],[Prijstype]] = "Artikelprijs",Q1_2025[[#This Row],[Brutobedrag 2]]*(100-Q1_2025[[#This Row],[Relatiekorting percentage]])/100,Q1_2025[[#This Row],[Bruto - Rel.korting]])</f>
        <v>256.47000000000003</v>
      </c>
    </row>
    <row r="3182" spans="1:16" x14ac:dyDescent="0.3">
      <c r="A3182" t="s">
        <v>440</v>
      </c>
      <c r="B3182">
        <v>5030025</v>
      </c>
      <c r="C3182" t="s">
        <v>444</v>
      </c>
      <c r="D3182">
        <v>1</v>
      </c>
      <c r="E3182" s="10">
        <v>1500</v>
      </c>
      <c r="F3182" s="10">
        <v>1500</v>
      </c>
      <c r="G3182" s="10">
        <v>1200</v>
      </c>
      <c r="H3182">
        <v>20</v>
      </c>
      <c r="I3182" s="10" t="str">
        <f>_xlfn.XLOOKUP(Q1_2025[[#This Row],[Artikelnr]],Artikel_prijzen[Artnr],Artikel_prijzen[Groep],"")</f>
        <v/>
      </c>
      <c r="J3182" s="10" t="str">
        <f>_xlfn.XLOOKUP(Q1_2025[[#This Row],[Artikelnr]],Artikel_prijzen[Artnr],Artikel_prijzen[Prijs 2025],"")</f>
        <v/>
      </c>
      <c r="K3182" s="10" t="str">
        <f>IF(Q1_2025[[#This Row],[Artikelprijs]]&lt;&gt;"",IF(Q1_2025[[#This Row],[Stuksprijs]]=Q1_2025[[#This Row],[Artikelprijs]],"Prijs gelijk","Prijs wijkt af"),"")</f>
        <v/>
      </c>
      <c r="L3182" s="10"/>
      <c r="N3182" s="10">
        <f>IF(Q1_2025[[#This Row],[Prijstype]]="Artikelprijs",Q1_2025[[#This Row],[Artikelprijs]],Q1_2025[[#This Row],[Stuksprijs]])</f>
        <v>1500</v>
      </c>
      <c r="O3182" s="10">
        <f>IF(Q1_2025[[#This Row],[Prijstype]]="Artikelprijs",Q1_2025[[#This Row],[Artikelprijs]] * Q1_2025[[#This Row],[Besteld]],Q1_2025[[#This Row],[Brutobedrag]])</f>
        <v>1500</v>
      </c>
      <c r="P3182" s="10">
        <f>IF(Q1_2025[[#This Row],[Prijstype]] = "Artikelprijs",Q1_2025[[#This Row],[Brutobedrag 2]]*(100-Q1_2025[[#This Row],[Relatiekorting percentage]])/100,Q1_2025[[#This Row],[Bruto - Rel.korting]])</f>
        <v>1200</v>
      </c>
    </row>
    <row r="3183" spans="1:16" x14ac:dyDescent="0.3">
      <c r="A3183" t="s">
        <v>440</v>
      </c>
      <c r="B3183">
        <v>5030226</v>
      </c>
      <c r="C3183" t="s">
        <v>291</v>
      </c>
      <c r="D3183">
        <v>28</v>
      </c>
      <c r="E3183" s="10">
        <v>159.65</v>
      </c>
      <c r="F3183" s="10">
        <v>4470.2</v>
      </c>
      <c r="G3183" s="10">
        <v>3576.16</v>
      </c>
      <c r="H3183">
        <v>20</v>
      </c>
      <c r="I3183" s="10" t="str">
        <f>_xlfn.XLOOKUP(Q1_2025[[#This Row],[Artikelnr]],Artikel_prijzen[Artnr],Artikel_prijzen[Groep],"")</f>
        <v>Rigging</v>
      </c>
      <c r="J3183" s="10">
        <f>_xlfn.XLOOKUP(Q1_2025[[#This Row],[Artikelnr]],Artikel_prijzen[Artnr],Artikel_prijzen[Prijs 2025],"")</f>
        <v>155</v>
      </c>
      <c r="K3183" s="10" t="str">
        <f>IF(Q1_2025[[#This Row],[Artikelprijs]]&lt;&gt;"",IF(Q1_2025[[#This Row],[Stuksprijs]]=Q1_2025[[#This Row],[Artikelprijs]],"Prijs gelijk","Prijs wijkt af"),"")</f>
        <v>Prijs wijkt af</v>
      </c>
      <c r="L3183" s="10"/>
      <c r="M3183" t="s">
        <v>536</v>
      </c>
      <c r="N3183" s="10">
        <f>IF(Q1_2025[[#This Row],[Prijstype]]="Artikelprijs",Q1_2025[[#This Row],[Artikelprijs]],Q1_2025[[#This Row],[Stuksprijs]])</f>
        <v>155</v>
      </c>
      <c r="O3183" s="10">
        <f>IF(Q1_2025[[#This Row],[Prijstype]]="Artikelprijs",Q1_2025[[#This Row],[Artikelprijs]] * Q1_2025[[#This Row],[Besteld]],Q1_2025[[#This Row],[Brutobedrag]])</f>
        <v>4340</v>
      </c>
      <c r="P3183" s="10">
        <f>IF(Q1_2025[[#This Row],[Prijstype]] = "Artikelprijs",Q1_2025[[#This Row],[Brutobedrag 2]]*(100-Q1_2025[[#This Row],[Relatiekorting percentage]])/100,Q1_2025[[#This Row],[Bruto - Rel.korting]])</f>
        <v>3472</v>
      </c>
    </row>
    <row r="3184" spans="1:16" x14ac:dyDescent="0.3">
      <c r="A3184" t="s">
        <v>440</v>
      </c>
      <c r="B3184">
        <v>5030226</v>
      </c>
      <c r="C3184" t="s">
        <v>291</v>
      </c>
      <c r="D3184">
        <v>2</v>
      </c>
      <c r="E3184" s="10">
        <v>159.65</v>
      </c>
      <c r="F3184" s="10">
        <v>319.3</v>
      </c>
      <c r="G3184" s="10">
        <v>255.44</v>
      </c>
      <c r="H3184">
        <v>20</v>
      </c>
      <c r="I3184" s="10" t="str">
        <f>_xlfn.XLOOKUP(Q1_2025[[#This Row],[Artikelnr]],Artikel_prijzen[Artnr],Artikel_prijzen[Groep],"")</f>
        <v>Rigging</v>
      </c>
      <c r="J3184" s="10">
        <f>_xlfn.XLOOKUP(Q1_2025[[#This Row],[Artikelnr]],Artikel_prijzen[Artnr],Artikel_prijzen[Prijs 2025],"")</f>
        <v>155</v>
      </c>
      <c r="K3184" s="10" t="str">
        <f>IF(Q1_2025[[#This Row],[Artikelprijs]]&lt;&gt;"",IF(Q1_2025[[#This Row],[Stuksprijs]]=Q1_2025[[#This Row],[Artikelprijs]],"Prijs gelijk","Prijs wijkt af"),"")</f>
        <v>Prijs wijkt af</v>
      </c>
      <c r="L3184" s="10"/>
      <c r="M3184" t="s">
        <v>536</v>
      </c>
      <c r="N3184" s="10">
        <f>IF(Q1_2025[[#This Row],[Prijstype]]="Artikelprijs",Q1_2025[[#This Row],[Artikelprijs]],Q1_2025[[#This Row],[Stuksprijs]])</f>
        <v>155</v>
      </c>
      <c r="O3184" s="10">
        <f>IF(Q1_2025[[#This Row],[Prijstype]]="Artikelprijs",Q1_2025[[#This Row],[Artikelprijs]] * Q1_2025[[#This Row],[Besteld]],Q1_2025[[#This Row],[Brutobedrag]])</f>
        <v>310</v>
      </c>
      <c r="P3184" s="10">
        <f>IF(Q1_2025[[#This Row],[Prijstype]] = "Artikelprijs",Q1_2025[[#This Row],[Brutobedrag 2]]*(100-Q1_2025[[#This Row],[Relatiekorting percentage]])/100,Q1_2025[[#This Row],[Bruto - Rel.korting]])</f>
        <v>248</v>
      </c>
    </row>
    <row r="3185" spans="1:16" x14ac:dyDescent="0.3">
      <c r="A3185" t="s">
        <v>440</v>
      </c>
      <c r="B3185">
        <v>5030226</v>
      </c>
      <c r="C3185" t="s">
        <v>291</v>
      </c>
      <c r="D3185">
        <v>4</v>
      </c>
      <c r="E3185" s="10">
        <v>159.65</v>
      </c>
      <c r="F3185" s="10">
        <v>638.6</v>
      </c>
      <c r="G3185" s="10">
        <v>510.88</v>
      </c>
      <c r="H3185">
        <v>20</v>
      </c>
      <c r="I3185" s="10" t="str">
        <f>_xlfn.XLOOKUP(Q1_2025[[#This Row],[Artikelnr]],Artikel_prijzen[Artnr],Artikel_prijzen[Groep],"")</f>
        <v>Rigging</v>
      </c>
      <c r="J3185" s="10">
        <f>_xlfn.XLOOKUP(Q1_2025[[#This Row],[Artikelnr]],Artikel_prijzen[Artnr],Artikel_prijzen[Prijs 2025],"")</f>
        <v>155</v>
      </c>
      <c r="K3185" s="10" t="str">
        <f>IF(Q1_2025[[#This Row],[Artikelprijs]]&lt;&gt;"",IF(Q1_2025[[#This Row],[Stuksprijs]]=Q1_2025[[#This Row],[Artikelprijs]],"Prijs gelijk","Prijs wijkt af"),"")</f>
        <v>Prijs wijkt af</v>
      </c>
      <c r="L3185" s="10"/>
      <c r="M3185" t="s">
        <v>536</v>
      </c>
      <c r="N3185" s="10">
        <f>IF(Q1_2025[[#This Row],[Prijstype]]="Artikelprijs",Q1_2025[[#This Row],[Artikelprijs]],Q1_2025[[#This Row],[Stuksprijs]])</f>
        <v>155</v>
      </c>
      <c r="O3185" s="10">
        <f>IF(Q1_2025[[#This Row],[Prijstype]]="Artikelprijs",Q1_2025[[#This Row],[Artikelprijs]] * Q1_2025[[#This Row],[Besteld]],Q1_2025[[#This Row],[Brutobedrag]])</f>
        <v>620</v>
      </c>
      <c r="P3185" s="10">
        <f>IF(Q1_2025[[#This Row],[Prijstype]] = "Artikelprijs",Q1_2025[[#This Row],[Brutobedrag 2]]*(100-Q1_2025[[#This Row],[Relatiekorting percentage]])/100,Q1_2025[[#This Row],[Bruto - Rel.korting]])</f>
        <v>496</v>
      </c>
    </row>
    <row r="3186" spans="1:16" x14ac:dyDescent="0.3">
      <c r="A3186" t="s">
        <v>440</v>
      </c>
      <c r="B3186">
        <v>5030001</v>
      </c>
      <c r="C3186" t="s">
        <v>132</v>
      </c>
      <c r="D3186">
        <v>72</v>
      </c>
      <c r="E3186" s="10">
        <v>28.84</v>
      </c>
      <c r="F3186" s="10">
        <v>2076.48</v>
      </c>
      <c r="G3186" s="10">
        <v>1661.18</v>
      </c>
      <c r="H3186">
        <v>20</v>
      </c>
      <c r="I3186" s="10" t="str">
        <f>_xlfn.XLOOKUP(Q1_2025[[#This Row],[Artikelnr]],Artikel_prijzen[Artnr],Artikel_prijzen[Groep],"")</f>
        <v>Rigging</v>
      </c>
      <c r="J3186" s="10">
        <f>_xlfn.XLOOKUP(Q1_2025[[#This Row],[Artikelnr]],Artikel_prijzen[Artnr],Artikel_prijzen[Prijs 2025],"")</f>
        <v>28</v>
      </c>
      <c r="K3186" s="10" t="str">
        <f>IF(Q1_2025[[#This Row],[Artikelprijs]]&lt;&gt;"",IF(Q1_2025[[#This Row],[Stuksprijs]]=Q1_2025[[#This Row],[Artikelprijs]],"Prijs gelijk","Prijs wijkt af"),"")</f>
        <v>Prijs wijkt af</v>
      </c>
      <c r="L3186" s="10"/>
      <c r="M3186" t="s">
        <v>536</v>
      </c>
      <c r="N3186" s="10">
        <f>IF(Q1_2025[[#This Row],[Prijstype]]="Artikelprijs",Q1_2025[[#This Row],[Artikelprijs]],Q1_2025[[#This Row],[Stuksprijs]])</f>
        <v>28</v>
      </c>
      <c r="O3186" s="10">
        <f>IF(Q1_2025[[#This Row],[Prijstype]]="Artikelprijs",Q1_2025[[#This Row],[Artikelprijs]] * Q1_2025[[#This Row],[Besteld]],Q1_2025[[#This Row],[Brutobedrag]])</f>
        <v>2016</v>
      </c>
      <c r="P3186" s="10">
        <f>IF(Q1_2025[[#This Row],[Prijstype]] = "Artikelprijs",Q1_2025[[#This Row],[Brutobedrag 2]]*(100-Q1_2025[[#This Row],[Relatiekorting percentage]])/100,Q1_2025[[#This Row],[Bruto - Rel.korting]])</f>
        <v>1612.8</v>
      </c>
    </row>
    <row r="3187" spans="1:16" x14ac:dyDescent="0.3">
      <c r="A3187" t="s">
        <v>440</v>
      </c>
      <c r="B3187">
        <v>5030226</v>
      </c>
      <c r="C3187" t="s">
        <v>291</v>
      </c>
      <c r="D3187">
        <v>3</v>
      </c>
      <c r="E3187" s="10">
        <v>159.65</v>
      </c>
      <c r="F3187" s="10">
        <v>478.95</v>
      </c>
      <c r="G3187" s="10">
        <v>383.16</v>
      </c>
      <c r="H3187">
        <v>20</v>
      </c>
      <c r="I3187" s="10" t="str">
        <f>_xlfn.XLOOKUP(Q1_2025[[#This Row],[Artikelnr]],Artikel_prijzen[Artnr],Artikel_prijzen[Groep],"")</f>
        <v>Rigging</v>
      </c>
      <c r="J3187" s="10">
        <f>_xlfn.XLOOKUP(Q1_2025[[#This Row],[Artikelnr]],Artikel_prijzen[Artnr],Artikel_prijzen[Prijs 2025],"")</f>
        <v>155</v>
      </c>
      <c r="K3187" s="10" t="str">
        <f>IF(Q1_2025[[#This Row],[Artikelprijs]]&lt;&gt;"",IF(Q1_2025[[#This Row],[Stuksprijs]]=Q1_2025[[#This Row],[Artikelprijs]],"Prijs gelijk","Prijs wijkt af"),"")</f>
        <v>Prijs wijkt af</v>
      </c>
      <c r="L3187" s="10"/>
      <c r="M3187" t="s">
        <v>536</v>
      </c>
      <c r="N3187" s="10">
        <f>IF(Q1_2025[[#This Row],[Prijstype]]="Artikelprijs",Q1_2025[[#This Row],[Artikelprijs]],Q1_2025[[#This Row],[Stuksprijs]])</f>
        <v>155</v>
      </c>
      <c r="O3187" s="10">
        <f>IF(Q1_2025[[#This Row],[Prijstype]]="Artikelprijs",Q1_2025[[#This Row],[Artikelprijs]] * Q1_2025[[#This Row],[Besteld]],Q1_2025[[#This Row],[Brutobedrag]])</f>
        <v>465</v>
      </c>
      <c r="P3187" s="10">
        <f>IF(Q1_2025[[#This Row],[Prijstype]] = "Artikelprijs",Q1_2025[[#This Row],[Brutobedrag 2]]*(100-Q1_2025[[#This Row],[Relatiekorting percentage]])/100,Q1_2025[[#This Row],[Bruto - Rel.korting]])</f>
        <v>372</v>
      </c>
    </row>
    <row r="3188" spans="1:16" x14ac:dyDescent="0.3">
      <c r="A3188" t="s">
        <v>440</v>
      </c>
      <c r="B3188">
        <v>5030226</v>
      </c>
      <c r="C3188" t="s">
        <v>291</v>
      </c>
      <c r="D3188">
        <v>15</v>
      </c>
      <c r="E3188" s="10">
        <v>159.65</v>
      </c>
      <c r="F3188" s="10">
        <v>2394.75</v>
      </c>
      <c r="G3188" s="10">
        <v>1915.8</v>
      </c>
      <c r="H3188">
        <v>20</v>
      </c>
      <c r="I3188" s="10" t="str">
        <f>_xlfn.XLOOKUP(Q1_2025[[#This Row],[Artikelnr]],Artikel_prijzen[Artnr],Artikel_prijzen[Groep],"")</f>
        <v>Rigging</v>
      </c>
      <c r="J3188" s="10">
        <f>_xlfn.XLOOKUP(Q1_2025[[#This Row],[Artikelnr]],Artikel_prijzen[Artnr],Artikel_prijzen[Prijs 2025],"")</f>
        <v>155</v>
      </c>
      <c r="K3188" s="10" t="str">
        <f>IF(Q1_2025[[#This Row],[Artikelprijs]]&lt;&gt;"",IF(Q1_2025[[#This Row],[Stuksprijs]]=Q1_2025[[#This Row],[Artikelprijs]],"Prijs gelijk","Prijs wijkt af"),"")</f>
        <v>Prijs wijkt af</v>
      </c>
      <c r="L3188" s="10"/>
      <c r="M3188" t="s">
        <v>536</v>
      </c>
      <c r="N3188" s="10">
        <f>IF(Q1_2025[[#This Row],[Prijstype]]="Artikelprijs",Q1_2025[[#This Row],[Artikelprijs]],Q1_2025[[#This Row],[Stuksprijs]])</f>
        <v>155</v>
      </c>
      <c r="O3188" s="10">
        <f>IF(Q1_2025[[#This Row],[Prijstype]]="Artikelprijs",Q1_2025[[#This Row],[Artikelprijs]] * Q1_2025[[#This Row],[Besteld]],Q1_2025[[#This Row],[Brutobedrag]])</f>
        <v>2325</v>
      </c>
      <c r="P3188" s="10">
        <f>IF(Q1_2025[[#This Row],[Prijstype]] = "Artikelprijs",Q1_2025[[#This Row],[Brutobedrag 2]]*(100-Q1_2025[[#This Row],[Relatiekorting percentage]])/100,Q1_2025[[#This Row],[Bruto - Rel.korting]])</f>
        <v>1860</v>
      </c>
    </row>
    <row r="3189" spans="1:16" x14ac:dyDescent="0.3">
      <c r="A3189" t="s">
        <v>440</v>
      </c>
      <c r="B3189">
        <v>5030001</v>
      </c>
      <c r="C3189" t="s">
        <v>132</v>
      </c>
      <c r="D3189">
        <v>24</v>
      </c>
      <c r="E3189" s="10">
        <v>28.84</v>
      </c>
      <c r="F3189" s="10">
        <v>692.16</v>
      </c>
      <c r="G3189" s="10">
        <v>553.73</v>
      </c>
      <c r="H3189">
        <v>20</v>
      </c>
      <c r="I3189" s="10" t="str">
        <f>_xlfn.XLOOKUP(Q1_2025[[#This Row],[Artikelnr]],Artikel_prijzen[Artnr],Artikel_prijzen[Groep],"")</f>
        <v>Rigging</v>
      </c>
      <c r="J3189" s="10">
        <f>_xlfn.XLOOKUP(Q1_2025[[#This Row],[Artikelnr]],Artikel_prijzen[Artnr],Artikel_prijzen[Prijs 2025],"")</f>
        <v>28</v>
      </c>
      <c r="K3189" s="10" t="str">
        <f>IF(Q1_2025[[#This Row],[Artikelprijs]]&lt;&gt;"",IF(Q1_2025[[#This Row],[Stuksprijs]]=Q1_2025[[#This Row],[Artikelprijs]],"Prijs gelijk","Prijs wijkt af"),"")</f>
        <v>Prijs wijkt af</v>
      </c>
      <c r="L3189" s="10"/>
      <c r="M3189" t="s">
        <v>536</v>
      </c>
      <c r="N3189" s="10">
        <f>IF(Q1_2025[[#This Row],[Prijstype]]="Artikelprijs",Q1_2025[[#This Row],[Artikelprijs]],Q1_2025[[#This Row],[Stuksprijs]])</f>
        <v>28</v>
      </c>
      <c r="O3189" s="10">
        <f>IF(Q1_2025[[#This Row],[Prijstype]]="Artikelprijs",Q1_2025[[#This Row],[Artikelprijs]] * Q1_2025[[#This Row],[Besteld]],Q1_2025[[#This Row],[Brutobedrag]])</f>
        <v>672</v>
      </c>
      <c r="P3189" s="10">
        <f>IF(Q1_2025[[#This Row],[Prijstype]] = "Artikelprijs",Q1_2025[[#This Row],[Brutobedrag 2]]*(100-Q1_2025[[#This Row],[Relatiekorting percentage]])/100,Q1_2025[[#This Row],[Bruto - Rel.korting]])</f>
        <v>537.6</v>
      </c>
    </row>
    <row r="3190" spans="1:16" x14ac:dyDescent="0.3">
      <c r="A3190" t="s">
        <v>440</v>
      </c>
      <c r="B3190">
        <v>5030226</v>
      </c>
      <c r="C3190" t="s">
        <v>291</v>
      </c>
      <c r="D3190">
        <v>14</v>
      </c>
      <c r="E3190" s="10">
        <v>159.65</v>
      </c>
      <c r="F3190" s="10">
        <v>2235.1</v>
      </c>
      <c r="G3190" s="10">
        <v>1788.08</v>
      </c>
      <c r="H3190">
        <v>20</v>
      </c>
      <c r="I3190" s="10" t="str">
        <f>_xlfn.XLOOKUP(Q1_2025[[#This Row],[Artikelnr]],Artikel_prijzen[Artnr],Artikel_prijzen[Groep],"")</f>
        <v>Rigging</v>
      </c>
      <c r="J3190" s="10">
        <f>_xlfn.XLOOKUP(Q1_2025[[#This Row],[Artikelnr]],Artikel_prijzen[Artnr],Artikel_prijzen[Prijs 2025],"")</f>
        <v>155</v>
      </c>
      <c r="K3190" s="10" t="str">
        <f>IF(Q1_2025[[#This Row],[Artikelprijs]]&lt;&gt;"",IF(Q1_2025[[#This Row],[Stuksprijs]]=Q1_2025[[#This Row],[Artikelprijs]],"Prijs gelijk","Prijs wijkt af"),"")</f>
        <v>Prijs wijkt af</v>
      </c>
      <c r="L3190" s="10"/>
      <c r="M3190" t="s">
        <v>536</v>
      </c>
      <c r="N3190" s="10">
        <f>IF(Q1_2025[[#This Row],[Prijstype]]="Artikelprijs",Q1_2025[[#This Row],[Artikelprijs]],Q1_2025[[#This Row],[Stuksprijs]])</f>
        <v>155</v>
      </c>
      <c r="O3190" s="10">
        <f>IF(Q1_2025[[#This Row],[Prijstype]]="Artikelprijs",Q1_2025[[#This Row],[Artikelprijs]] * Q1_2025[[#This Row],[Besteld]],Q1_2025[[#This Row],[Brutobedrag]])</f>
        <v>2170</v>
      </c>
      <c r="P3190" s="10">
        <f>IF(Q1_2025[[#This Row],[Prijstype]] = "Artikelprijs",Q1_2025[[#This Row],[Brutobedrag 2]]*(100-Q1_2025[[#This Row],[Relatiekorting percentage]])/100,Q1_2025[[#This Row],[Bruto - Rel.korting]])</f>
        <v>1736</v>
      </c>
    </row>
    <row r="3191" spans="1:16" x14ac:dyDescent="0.3">
      <c r="A3191" t="s">
        <v>440</v>
      </c>
      <c r="B3191">
        <v>5030001</v>
      </c>
      <c r="C3191" t="s">
        <v>132</v>
      </c>
      <c r="D3191">
        <v>24</v>
      </c>
      <c r="E3191" s="10">
        <v>28.84</v>
      </c>
      <c r="F3191" s="10">
        <v>692.16</v>
      </c>
      <c r="G3191" s="10">
        <v>553.73</v>
      </c>
      <c r="H3191">
        <v>20</v>
      </c>
      <c r="I3191" s="10" t="str">
        <f>_xlfn.XLOOKUP(Q1_2025[[#This Row],[Artikelnr]],Artikel_prijzen[Artnr],Artikel_prijzen[Groep],"")</f>
        <v>Rigging</v>
      </c>
      <c r="J3191" s="10">
        <f>_xlfn.XLOOKUP(Q1_2025[[#This Row],[Artikelnr]],Artikel_prijzen[Artnr],Artikel_prijzen[Prijs 2025],"")</f>
        <v>28</v>
      </c>
      <c r="K3191" s="10" t="str">
        <f>IF(Q1_2025[[#This Row],[Artikelprijs]]&lt;&gt;"",IF(Q1_2025[[#This Row],[Stuksprijs]]=Q1_2025[[#This Row],[Artikelprijs]],"Prijs gelijk","Prijs wijkt af"),"")</f>
        <v>Prijs wijkt af</v>
      </c>
      <c r="L3191" s="10"/>
      <c r="M3191" t="s">
        <v>536</v>
      </c>
      <c r="N3191" s="10">
        <f>IF(Q1_2025[[#This Row],[Prijstype]]="Artikelprijs",Q1_2025[[#This Row],[Artikelprijs]],Q1_2025[[#This Row],[Stuksprijs]])</f>
        <v>28</v>
      </c>
      <c r="O3191" s="10">
        <f>IF(Q1_2025[[#This Row],[Prijstype]]="Artikelprijs",Q1_2025[[#This Row],[Artikelprijs]] * Q1_2025[[#This Row],[Besteld]],Q1_2025[[#This Row],[Brutobedrag]])</f>
        <v>672</v>
      </c>
      <c r="P3191" s="10">
        <f>IF(Q1_2025[[#This Row],[Prijstype]] = "Artikelprijs",Q1_2025[[#This Row],[Brutobedrag 2]]*(100-Q1_2025[[#This Row],[Relatiekorting percentage]])/100,Q1_2025[[#This Row],[Bruto - Rel.korting]])</f>
        <v>537.6</v>
      </c>
    </row>
    <row r="3192" spans="1:16" x14ac:dyDescent="0.3">
      <c r="A3192" t="s">
        <v>440</v>
      </c>
      <c r="B3192">
        <v>5030226</v>
      </c>
      <c r="C3192" t="s">
        <v>291</v>
      </c>
      <c r="D3192">
        <v>16</v>
      </c>
      <c r="E3192" s="10">
        <v>159.65</v>
      </c>
      <c r="F3192" s="10">
        <v>2554.4</v>
      </c>
      <c r="G3192" s="10">
        <v>2043.52</v>
      </c>
      <c r="H3192">
        <v>20</v>
      </c>
      <c r="I3192" s="10" t="str">
        <f>_xlfn.XLOOKUP(Q1_2025[[#This Row],[Artikelnr]],Artikel_prijzen[Artnr],Artikel_prijzen[Groep],"")</f>
        <v>Rigging</v>
      </c>
      <c r="J3192" s="10">
        <f>_xlfn.XLOOKUP(Q1_2025[[#This Row],[Artikelnr]],Artikel_prijzen[Artnr],Artikel_prijzen[Prijs 2025],"")</f>
        <v>155</v>
      </c>
      <c r="K3192" s="10" t="str">
        <f>IF(Q1_2025[[#This Row],[Artikelprijs]]&lt;&gt;"",IF(Q1_2025[[#This Row],[Stuksprijs]]=Q1_2025[[#This Row],[Artikelprijs]],"Prijs gelijk","Prijs wijkt af"),"")</f>
        <v>Prijs wijkt af</v>
      </c>
      <c r="L3192" s="10"/>
      <c r="M3192" t="s">
        <v>536</v>
      </c>
      <c r="N3192" s="10">
        <f>IF(Q1_2025[[#This Row],[Prijstype]]="Artikelprijs",Q1_2025[[#This Row],[Artikelprijs]],Q1_2025[[#This Row],[Stuksprijs]])</f>
        <v>155</v>
      </c>
      <c r="O3192" s="10">
        <f>IF(Q1_2025[[#This Row],[Prijstype]]="Artikelprijs",Q1_2025[[#This Row],[Artikelprijs]] * Q1_2025[[#This Row],[Besteld]],Q1_2025[[#This Row],[Brutobedrag]])</f>
        <v>2480</v>
      </c>
      <c r="P3192" s="10">
        <f>IF(Q1_2025[[#This Row],[Prijstype]] = "Artikelprijs",Q1_2025[[#This Row],[Brutobedrag 2]]*(100-Q1_2025[[#This Row],[Relatiekorting percentage]])/100,Q1_2025[[#This Row],[Bruto - Rel.korting]])</f>
        <v>1984</v>
      </c>
    </row>
    <row r="3193" spans="1:16" x14ac:dyDescent="0.3">
      <c r="A3193" t="s">
        <v>448</v>
      </c>
      <c r="B3193">
        <v>5021026</v>
      </c>
      <c r="C3193" t="s">
        <v>449</v>
      </c>
      <c r="D3193">
        <v>1</v>
      </c>
      <c r="E3193" s="10">
        <v>164.8</v>
      </c>
      <c r="F3193" s="10">
        <v>164.8</v>
      </c>
      <c r="G3193" s="10">
        <v>164.8</v>
      </c>
      <c r="H3193">
        <v>0</v>
      </c>
      <c r="I3193" s="10" t="str">
        <f>_xlfn.XLOOKUP(Q1_2025[[#This Row],[Artikelnr]],Artikel_prijzen[Artnr],Artikel_prijzen[Groep],"")</f>
        <v>Elektra</v>
      </c>
      <c r="J3193" s="10">
        <f>_xlfn.XLOOKUP(Q1_2025[[#This Row],[Artikelnr]],Artikel_prijzen[Artnr],Artikel_prijzen[Prijs 2025],"")</f>
        <v>106.8625</v>
      </c>
      <c r="K3193" s="10" t="str">
        <f>IF(Q1_2025[[#This Row],[Artikelprijs]]&lt;&gt;"",IF(Q1_2025[[#This Row],[Stuksprijs]]=Q1_2025[[#This Row],[Artikelprijs]],"Prijs gelijk","Prijs wijkt af"),"")</f>
        <v>Prijs wijkt af</v>
      </c>
      <c r="L3193" s="10"/>
      <c r="M3193" t="s">
        <v>3</v>
      </c>
      <c r="N3193" s="10">
        <f>IF(Q1_2025[[#This Row],[Prijstype]]="Artikelprijs",Q1_2025[[#This Row],[Artikelprijs]],Q1_2025[[#This Row],[Stuksprijs]])</f>
        <v>164.8</v>
      </c>
      <c r="O3193" s="10">
        <f>IF(Q1_2025[[#This Row],[Prijstype]]="Artikelprijs",Q1_2025[[#This Row],[Artikelprijs]] * Q1_2025[[#This Row],[Besteld]],Q1_2025[[#This Row],[Brutobedrag]])</f>
        <v>164.8</v>
      </c>
      <c r="P3193" s="10">
        <f>IF(Q1_2025[[#This Row],[Prijstype]] = "Artikelprijs",Q1_2025[[#This Row],[Brutobedrag 2]]*(100-Q1_2025[[#This Row],[Relatiekorting percentage]])/100,Q1_2025[[#This Row],[Bruto - Rel.korting]])</f>
        <v>164.8</v>
      </c>
    </row>
    <row r="3194" spans="1:16" x14ac:dyDescent="0.3">
      <c r="A3194" t="s">
        <v>448</v>
      </c>
      <c r="B3194">
        <v>5022013</v>
      </c>
      <c r="C3194" t="s">
        <v>450</v>
      </c>
      <c r="D3194">
        <v>1</v>
      </c>
      <c r="E3194" s="10">
        <v>315.70999999999998</v>
      </c>
      <c r="F3194" s="10">
        <v>315.70999999999998</v>
      </c>
      <c r="G3194" s="10">
        <v>315.70999999999998</v>
      </c>
      <c r="H3194">
        <v>0</v>
      </c>
      <c r="I3194" s="10" t="str">
        <f>_xlfn.XLOOKUP(Q1_2025[[#This Row],[Artikelnr]],Artikel_prijzen[Artnr],Artikel_prijzen[Groep],"")</f>
        <v>Elektra</v>
      </c>
      <c r="J3194" s="10">
        <f>_xlfn.XLOOKUP(Q1_2025[[#This Row],[Artikelnr]],Artikel_prijzen[Artnr],Artikel_prijzen[Prijs 2025],"")</f>
        <v>252.35</v>
      </c>
      <c r="K3194" s="10" t="str">
        <f>IF(Q1_2025[[#This Row],[Artikelprijs]]&lt;&gt;"",IF(Q1_2025[[#This Row],[Stuksprijs]]=Q1_2025[[#This Row],[Artikelprijs]],"Prijs gelijk","Prijs wijkt af"),"")</f>
        <v>Prijs wijkt af</v>
      </c>
      <c r="L3194" s="10"/>
      <c r="M3194" t="s">
        <v>3</v>
      </c>
      <c r="N3194" s="10">
        <f>IF(Q1_2025[[#This Row],[Prijstype]]="Artikelprijs",Q1_2025[[#This Row],[Artikelprijs]],Q1_2025[[#This Row],[Stuksprijs]])</f>
        <v>315.70999999999998</v>
      </c>
      <c r="O3194" s="10">
        <f>IF(Q1_2025[[#This Row],[Prijstype]]="Artikelprijs",Q1_2025[[#This Row],[Artikelprijs]] * Q1_2025[[#This Row],[Besteld]],Q1_2025[[#This Row],[Brutobedrag]])</f>
        <v>315.70999999999998</v>
      </c>
      <c r="P3194" s="10">
        <f>IF(Q1_2025[[#This Row],[Prijstype]] = "Artikelprijs",Q1_2025[[#This Row],[Brutobedrag 2]]*(100-Q1_2025[[#This Row],[Relatiekorting percentage]])/100,Q1_2025[[#This Row],[Bruto - Rel.korting]])</f>
        <v>315.70999999999998</v>
      </c>
    </row>
    <row r="3195" spans="1:16" x14ac:dyDescent="0.3">
      <c r="A3195" t="s">
        <v>448</v>
      </c>
      <c r="B3195">
        <v>5021004</v>
      </c>
      <c r="C3195" t="s">
        <v>451</v>
      </c>
      <c r="D3195">
        <v>1</v>
      </c>
      <c r="E3195" s="10">
        <v>392.96</v>
      </c>
      <c r="F3195" s="10">
        <v>392.96</v>
      </c>
      <c r="G3195" s="10">
        <v>392.96</v>
      </c>
      <c r="H3195">
        <v>0</v>
      </c>
      <c r="I3195" s="10" t="str">
        <f>_xlfn.XLOOKUP(Q1_2025[[#This Row],[Artikelnr]],Artikel_prijzen[Artnr],Artikel_prijzen[Groep],"")</f>
        <v>Elektra</v>
      </c>
      <c r="J3195" s="10">
        <f>_xlfn.XLOOKUP(Q1_2025[[#This Row],[Artikelnr]],Artikel_prijzen[Artnr],Artikel_prijzen[Prijs 2025],"")</f>
        <v>329.6</v>
      </c>
      <c r="K3195" s="10" t="str">
        <f>IF(Q1_2025[[#This Row],[Artikelprijs]]&lt;&gt;"",IF(Q1_2025[[#This Row],[Stuksprijs]]=Q1_2025[[#This Row],[Artikelprijs]],"Prijs gelijk","Prijs wijkt af"),"")</f>
        <v>Prijs wijkt af</v>
      </c>
      <c r="L3195" s="10"/>
      <c r="M3195" t="s">
        <v>3</v>
      </c>
      <c r="N3195" s="10">
        <f>IF(Q1_2025[[#This Row],[Prijstype]]="Artikelprijs",Q1_2025[[#This Row],[Artikelprijs]],Q1_2025[[#This Row],[Stuksprijs]])</f>
        <v>392.96</v>
      </c>
      <c r="O3195" s="10">
        <f>IF(Q1_2025[[#This Row],[Prijstype]]="Artikelprijs",Q1_2025[[#This Row],[Artikelprijs]] * Q1_2025[[#This Row],[Besteld]],Q1_2025[[#This Row],[Brutobedrag]])</f>
        <v>392.96</v>
      </c>
      <c r="P3195" s="10">
        <f>IF(Q1_2025[[#This Row],[Prijstype]] = "Artikelprijs",Q1_2025[[#This Row],[Brutobedrag 2]]*(100-Q1_2025[[#This Row],[Relatiekorting percentage]])/100,Q1_2025[[#This Row],[Bruto - Rel.korting]])</f>
        <v>392.96</v>
      </c>
    </row>
    <row r="3196" spans="1:16" x14ac:dyDescent="0.3">
      <c r="A3196" t="s">
        <v>448</v>
      </c>
      <c r="B3196">
        <v>5022014</v>
      </c>
      <c r="C3196" t="s">
        <v>309</v>
      </c>
      <c r="D3196">
        <v>1</v>
      </c>
      <c r="E3196" s="10">
        <v>347.73</v>
      </c>
      <c r="F3196" s="10">
        <v>347.73</v>
      </c>
      <c r="G3196" s="10">
        <v>347.73</v>
      </c>
      <c r="H3196">
        <v>0</v>
      </c>
      <c r="I3196" s="10" t="str">
        <f>_xlfn.XLOOKUP(Q1_2025[[#This Row],[Artikelnr]],Artikel_prijzen[Artnr],Artikel_prijzen[Groep],"")</f>
        <v>Elektra</v>
      </c>
      <c r="J3196" s="10">
        <f>_xlfn.XLOOKUP(Q1_2025[[#This Row],[Artikelnr]],Artikel_prijzen[Artnr],Artikel_prijzen[Prijs 2025],"")</f>
        <v>298.7</v>
      </c>
      <c r="K3196" s="10" t="str">
        <f>IF(Q1_2025[[#This Row],[Artikelprijs]]&lt;&gt;"",IF(Q1_2025[[#This Row],[Stuksprijs]]=Q1_2025[[#This Row],[Artikelprijs]],"Prijs gelijk","Prijs wijkt af"),"")</f>
        <v>Prijs wijkt af</v>
      </c>
      <c r="L3196" s="10"/>
      <c r="M3196" t="s">
        <v>3</v>
      </c>
      <c r="N3196" s="10">
        <f>IF(Q1_2025[[#This Row],[Prijstype]]="Artikelprijs",Q1_2025[[#This Row],[Artikelprijs]],Q1_2025[[#This Row],[Stuksprijs]])</f>
        <v>347.73</v>
      </c>
      <c r="O3196" s="10">
        <f>IF(Q1_2025[[#This Row],[Prijstype]]="Artikelprijs",Q1_2025[[#This Row],[Artikelprijs]] * Q1_2025[[#This Row],[Besteld]],Q1_2025[[#This Row],[Brutobedrag]])</f>
        <v>347.73</v>
      </c>
      <c r="P3196" s="10">
        <f>IF(Q1_2025[[#This Row],[Prijstype]] = "Artikelprijs",Q1_2025[[#This Row],[Brutobedrag 2]]*(100-Q1_2025[[#This Row],[Relatiekorting percentage]])/100,Q1_2025[[#This Row],[Bruto - Rel.korting]])</f>
        <v>347.73</v>
      </c>
    </row>
    <row r="3197" spans="1:16" x14ac:dyDescent="0.3">
      <c r="A3197" t="s">
        <v>448</v>
      </c>
      <c r="B3197">
        <v>5021006</v>
      </c>
      <c r="C3197" t="s">
        <v>452</v>
      </c>
      <c r="D3197">
        <v>1</v>
      </c>
      <c r="E3197" s="10">
        <v>493.18</v>
      </c>
      <c r="F3197" s="10">
        <v>493.18</v>
      </c>
      <c r="G3197" s="10">
        <v>493.18</v>
      </c>
      <c r="H3197">
        <v>0</v>
      </c>
      <c r="I3197" s="10" t="str">
        <f>_xlfn.XLOOKUP(Q1_2025[[#This Row],[Artikelnr]],Artikel_prijzen[Artnr],Artikel_prijzen[Groep],"")</f>
        <v>Elektra</v>
      </c>
      <c r="J3197" s="10">
        <f>_xlfn.XLOOKUP(Q1_2025[[#This Row],[Artikelnr]],Artikel_prijzen[Artnr],Artikel_prijzen[Prijs 2025],"")</f>
        <v>417.15</v>
      </c>
      <c r="K3197" s="10" t="str">
        <f>IF(Q1_2025[[#This Row],[Artikelprijs]]&lt;&gt;"",IF(Q1_2025[[#This Row],[Stuksprijs]]=Q1_2025[[#This Row],[Artikelprijs]],"Prijs gelijk","Prijs wijkt af"),"")</f>
        <v>Prijs wijkt af</v>
      </c>
      <c r="L3197" s="10"/>
      <c r="M3197" t="s">
        <v>3</v>
      </c>
      <c r="N3197" s="10">
        <f>IF(Q1_2025[[#This Row],[Prijstype]]="Artikelprijs",Q1_2025[[#This Row],[Artikelprijs]],Q1_2025[[#This Row],[Stuksprijs]])</f>
        <v>493.18</v>
      </c>
      <c r="O3197" s="10">
        <f>IF(Q1_2025[[#This Row],[Prijstype]]="Artikelprijs",Q1_2025[[#This Row],[Artikelprijs]] * Q1_2025[[#This Row],[Besteld]],Q1_2025[[#This Row],[Brutobedrag]])</f>
        <v>493.18</v>
      </c>
      <c r="P3197" s="10">
        <f>IF(Q1_2025[[#This Row],[Prijstype]] = "Artikelprijs",Q1_2025[[#This Row],[Brutobedrag 2]]*(100-Q1_2025[[#This Row],[Relatiekorting percentage]])/100,Q1_2025[[#This Row],[Bruto - Rel.korting]])</f>
        <v>493.18</v>
      </c>
    </row>
    <row r="3198" spans="1:16" x14ac:dyDescent="0.3">
      <c r="A3198" t="s">
        <v>448</v>
      </c>
      <c r="B3198">
        <v>5022016</v>
      </c>
      <c r="C3198" t="s">
        <v>438</v>
      </c>
      <c r="D3198">
        <v>1</v>
      </c>
      <c r="E3198" s="10">
        <v>512.97</v>
      </c>
      <c r="F3198" s="10">
        <v>512.97</v>
      </c>
      <c r="G3198" s="10">
        <v>512.97</v>
      </c>
      <c r="H3198">
        <v>0</v>
      </c>
      <c r="I3198" s="10" t="str">
        <f>_xlfn.XLOOKUP(Q1_2025[[#This Row],[Artikelnr]],Artikel_prijzen[Artnr],Artikel_prijzen[Groep],"")</f>
        <v>Elektra</v>
      </c>
      <c r="J3198" s="10">
        <f>_xlfn.XLOOKUP(Q1_2025[[#This Row],[Artikelnr]],Artikel_prijzen[Artnr],Artikel_prijzen[Prijs 2025],"")</f>
        <v>386.25</v>
      </c>
      <c r="K3198" s="10" t="str">
        <f>IF(Q1_2025[[#This Row],[Artikelprijs]]&lt;&gt;"",IF(Q1_2025[[#This Row],[Stuksprijs]]=Q1_2025[[#This Row],[Artikelprijs]],"Prijs gelijk","Prijs wijkt af"),"")</f>
        <v>Prijs wijkt af</v>
      </c>
      <c r="L3198" s="10"/>
      <c r="M3198" t="s">
        <v>3</v>
      </c>
      <c r="N3198" s="10">
        <f>IF(Q1_2025[[#This Row],[Prijstype]]="Artikelprijs",Q1_2025[[#This Row],[Artikelprijs]],Q1_2025[[#This Row],[Stuksprijs]])</f>
        <v>512.97</v>
      </c>
      <c r="O3198" s="10">
        <f>IF(Q1_2025[[#This Row],[Prijstype]]="Artikelprijs",Q1_2025[[#This Row],[Artikelprijs]] * Q1_2025[[#This Row],[Besteld]],Q1_2025[[#This Row],[Brutobedrag]])</f>
        <v>512.97</v>
      </c>
      <c r="P3198" s="10">
        <f>IF(Q1_2025[[#This Row],[Prijstype]] = "Artikelprijs",Q1_2025[[#This Row],[Brutobedrag 2]]*(100-Q1_2025[[#This Row],[Relatiekorting percentage]])/100,Q1_2025[[#This Row],[Bruto - Rel.korting]])</f>
        <v>512.97</v>
      </c>
    </row>
    <row r="3199" spans="1:16" x14ac:dyDescent="0.3">
      <c r="A3199" t="s">
        <v>448</v>
      </c>
      <c r="B3199">
        <v>5021010</v>
      </c>
      <c r="C3199" t="s">
        <v>453</v>
      </c>
      <c r="D3199">
        <v>1</v>
      </c>
      <c r="E3199" s="10">
        <v>703.52</v>
      </c>
      <c r="F3199" s="10">
        <v>703.52</v>
      </c>
      <c r="G3199" s="10">
        <v>703.52</v>
      </c>
      <c r="H3199">
        <v>0</v>
      </c>
      <c r="I3199" s="10" t="str">
        <f>_xlfn.XLOOKUP(Q1_2025[[#This Row],[Artikelnr]],Artikel_prijzen[Artnr],Artikel_prijzen[Groep],"")</f>
        <v>Elektra</v>
      </c>
      <c r="J3199" s="10">
        <f>_xlfn.XLOOKUP(Q1_2025[[#This Row],[Artikelnr]],Artikel_prijzen[Artnr],Artikel_prijzen[Prijs 2025],"")</f>
        <v>576.79999999999995</v>
      </c>
      <c r="K3199" s="10" t="str">
        <f>IF(Q1_2025[[#This Row],[Artikelprijs]]&lt;&gt;"",IF(Q1_2025[[#This Row],[Stuksprijs]]=Q1_2025[[#This Row],[Artikelprijs]],"Prijs gelijk","Prijs wijkt af"),"")</f>
        <v>Prijs wijkt af</v>
      </c>
      <c r="L3199" s="10"/>
      <c r="M3199" t="s">
        <v>3</v>
      </c>
      <c r="N3199" s="10">
        <f>IF(Q1_2025[[#This Row],[Prijstype]]="Artikelprijs",Q1_2025[[#This Row],[Artikelprijs]],Q1_2025[[#This Row],[Stuksprijs]])</f>
        <v>703.52</v>
      </c>
      <c r="O3199" s="10">
        <f>IF(Q1_2025[[#This Row],[Prijstype]]="Artikelprijs",Q1_2025[[#This Row],[Artikelprijs]] * Q1_2025[[#This Row],[Besteld]],Q1_2025[[#This Row],[Brutobedrag]])</f>
        <v>703.52</v>
      </c>
      <c r="P3199" s="10">
        <f>IF(Q1_2025[[#This Row],[Prijstype]] = "Artikelprijs",Q1_2025[[#This Row],[Brutobedrag 2]]*(100-Q1_2025[[#This Row],[Relatiekorting percentage]])/100,Q1_2025[[#This Row],[Bruto - Rel.korting]])</f>
        <v>703.52</v>
      </c>
    </row>
    <row r="3200" spans="1:16" x14ac:dyDescent="0.3">
      <c r="A3200" t="s">
        <v>448</v>
      </c>
      <c r="B3200">
        <v>5022017</v>
      </c>
      <c r="C3200" t="s">
        <v>300</v>
      </c>
      <c r="D3200">
        <v>1</v>
      </c>
      <c r="E3200" s="10">
        <v>613.96</v>
      </c>
      <c r="F3200" s="10">
        <v>613.96</v>
      </c>
      <c r="G3200" s="10">
        <v>613.96</v>
      </c>
      <c r="H3200">
        <v>0</v>
      </c>
      <c r="I3200" s="10" t="str">
        <f>_xlfn.XLOOKUP(Q1_2025[[#This Row],[Artikelnr]],Artikel_prijzen[Artnr],Artikel_prijzen[Groep],"")</f>
        <v>Elektra</v>
      </c>
      <c r="J3200" s="10">
        <f>_xlfn.XLOOKUP(Q1_2025[[#This Row],[Artikelnr]],Artikel_prijzen[Artnr],Artikel_prijzen[Prijs 2025],"")</f>
        <v>458.35</v>
      </c>
      <c r="K3200" s="10" t="str">
        <f>IF(Q1_2025[[#This Row],[Artikelprijs]]&lt;&gt;"",IF(Q1_2025[[#This Row],[Stuksprijs]]=Q1_2025[[#This Row],[Artikelprijs]],"Prijs gelijk","Prijs wijkt af"),"")</f>
        <v>Prijs wijkt af</v>
      </c>
      <c r="L3200" s="10"/>
      <c r="M3200" t="s">
        <v>3</v>
      </c>
      <c r="N3200" s="10">
        <f>IF(Q1_2025[[#This Row],[Prijstype]]="Artikelprijs",Q1_2025[[#This Row],[Artikelprijs]],Q1_2025[[#This Row],[Stuksprijs]])</f>
        <v>613.96</v>
      </c>
      <c r="O3200" s="10">
        <f>IF(Q1_2025[[#This Row],[Prijstype]]="Artikelprijs",Q1_2025[[#This Row],[Artikelprijs]] * Q1_2025[[#This Row],[Besteld]],Q1_2025[[#This Row],[Brutobedrag]])</f>
        <v>613.96</v>
      </c>
      <c r="P3200" s="10">
        <f>IF(Q1_2025[[#This Row],[Prijstype]] = "Artikelprijs",Q1_2025[[#This Row],[Brutobedrag 2]]*(100-Q1_2025[[#This Row],[Relatiekorting percentage]])/100,Q1_2025[[#This Row],[Bruto - Rel.korting]])</f>
        <v>613.96</v>
      </c>
    </row>
    <row r="3201" spans="1:16" x14ac:dyDescent="0.3">
      <c r="A3201" t="s">
        <v>448</v>
      </c>
      <c r="B3201">
        <v>5021012</v>
      </c>
      <c r="C3201" t="s">
        <v>454</v>
      </c>
      <c r="D3201">
        <v>1</v>
      </c>
      <c r="E3201" s="10">
        <v>808.96</v>
      </c>
      <c r="F3201" s="10">
        <v>808.96</v>
      </c>
      <c r="G3201" s="10">
        <v>808.96</v>
      </c>
      <c r="H3201">
        <v>0</v>
      </c>
      <c r="I3201" s="10" t="str">
        <f>_xlfn.XLOOKUP(Q1_2025[[#This Row],[Artikelnr]],Artikel_prijzen[Artnr],Artikel_prijzen[Groep],"")</f>
        <v>Elektra</v>
      </c>
      <c r="J3201" s="10">
        <f>_xlfn.XLOOKUP(Q1_2025[[#This Row],[Artikelnr]],Artikel_prijzen[Artnr],Artikel_prijzen[Prijs 2025],"")</f>
        <v>659.2</v>
      </c>
      <c r="K3201" s="10" t="str">
        <f>IF(Q1_2025[[#This Row],[Artikelprijs]]&lt;&gt;"",IF(Q1_2025[[#This Row],[Stuksprijs]]=Q1_2025[[#This Row],[Artikelprijs]],"Prijs gelijk","Prijs wijkt af"),"")</f>
        <v>Prijs wijkt af</v>
      </c>
      <c r="L3201" s="10"/>
      <c r="M3201" t="s">
        <v>3</v>
      </c>
      <c r="N3201" s="10">
        <f>IF(Q1_2025[[#This Row],[Prijstype]]="Artikelprijs",Q1_2025[[#This Row],[Artikelprijs]],Q1_2025[[#This Row],[Stuksprijs]])</f>
        <v>808.96</v>
      </c>
      <c r="O3201" s="10">
        <f>IF(Q1_2025[[#This Row],[Prijstype]]="Artikelprijs",Q1_2025[[#This Row],[Artikelprijs]] * Q1_2025[[#This Row],[Besteld]],Q1_2025[[#This Row],[Brutobedrag]])</f>
        <v>808.96</v>
      </c>
      <c r="P3201" s="10">
        <f>IF(Q1_2025[[#This Row],[Prijstype]] = "Artikelprijs",Q1_2025[[#This Row],[Brutobedrag 2]]*(100-Q1_2025[[#This Row],[Relatiekorting percentage]])/100,Q1_2025[[#This Row],[Bruto - Rel.korting]])</f>
        <v>808.96</v>
      </c>
    </row>
    <row r="3202" spans="1:16" x14ac:dyDescent="0.3">
      <c r="A3202" t="s">
        <v>448</v>
      </c>
      <c r="B3202">
        <v>5022018</v>
      </c>
      <c r="C3202" t="s">
        <v>455</v>
      </c>
      <c r="D3202">
        <v>1</v>
      </c>
      <c r="E3202" s="10">
        <v>806.76</v>
      </c>
      <c r="F3202" s="10">
        <v>806.76</v>
      </c>
      <c r="G3202" s="10">
        <v>806.76</v>
      </c>
      <c r="H3202">
        <v>0</v>
      </c>
      <c r="I3202" s="10" t="str">
        <f>_xlfn.XLOOKUP(Q1_2025[[#This Row],[Artikelnr]],Artikel_prijzen[Artnr],Artikel_prijzen[Groep],"")</f>
        <v>Elektra</v>
      </c>
      <c r="J3202" s="10">
        <f>_xlfn.XLOOKUP(Q1_2025[[#This Row],[Artikelnr]],Artikel_prijzen[Artnr],Artikel_prijzen[Prijs 2025],"")</f>
        <v>585</v>
      </c>
      <c r="K3202" s="10" t="str">
        <f>IF(Q1_2025[[#This Row],[Artikelprijs]]&lt;&gt;"",IF(Q1_2025[[#This Row],[Stuksprijs]]=Q1_2025[[#This Row],[Artikelprijs]],"Prijs gelijk","Prijs wijkt af"),"")</f>
        <v>Prijs wijkt af</v>
      </c>
      <c r="L3202" s="10"/>
      <c r="M3202" t="s">
        <v>3</v>
      </c>
      <c r="N3202" s="10">
        <f>IF(Q1_2025[[#This Row],[Prijstype]]="Artikelprijs",Q1_2025[[#This Row],[Artikelprijs]],Q1_2025[[#This Row],[Stuksprijs]])</f>
        <v>806.76</v>
      </c>
      <c r="O3202" s="10">
        <f>IF(Q1_2025[[#This Row],[Prijstype]]="Artikelprijs",Q1_2025[[#This Row],[Artikelprijs]] * Q1_2025[[#This Row],[Besteld]],Q1_2025[[#This Row],[Brutobedrag]])</f>
        <v>806.76</v>
      </c>
      <c r="P3202" s="10">
        <f>IF(Q1_2025[[#This Row],[Prijstype]] = "Artikelprijs",Q1_2025[[#This Row],[Brutobedrag 2]]*(100-Q1_2025[[#This Row],[Relatiekorting percentage]])/100,Q1_2025[[#This Row],[Bruto - Rel.korting]])</f>
        <v>806.76</v>
      </c>
    </row>
    <row r="3203" spans="1:16" x14ac:dyDescent="0.3">
      <c r="A3203" t="s">
        <v>448</v>
      </c>
      <c r="B3203">
        <v>5022019</v>
      </c>
      <c r="C3203" t="s">
        <v>456</v>
      </c>
      <c r="D3203">
        <v>1</v>
      </c>
      <c r="E3203" s="10">
        <v>995.68</v>
      </c>
      <c r="F3203" s="10">
        <v>995.68</v>
      </c>
      <c r="G3203" s="10">
        <v>995.68</v>
      </c>
      <c r="H3203">
        <v>0</v>
      </c>
      <c r="I3203" s="10" t="str">
        <f>_xlfn.XLOOKUP(Q1_2025[[#This Row],[Artikelnr]],Artikel_prijzen[Artnr],Artikel_prijzen[Groep],"")</f>
        <v>Elektra</v>
      </c>
      <c r="J3203" s="10">
        <f>_xlfn.XLOOKUP(Q1_2025[[#This Row],[Artikelnr]],Artikel_prijzen[Artnr],Artikel_prijzen[Prijs 2025],"")</f>
        <v>700</v>
      </c>
      <c r="K3203" s="10" t="str">
        <f>IF(Q1_2025[[#This Row],[Artikelprijs]]&lt;&gt;"",IF(Q1_2025[[#This Row],[Stuksprijs]]=Q1_2025[[#This Row],[Artikelprijs]],"Prijs gelijk","Prijs wijkt af"),"")</f>
        <v>Prijs wijkt af</v>
      </c>
      <c r="L3203" s="10"/>
      <c r="M3203" t="s">
        <v>3</v>
      </c>
      <c r="N3203" s="10">
        <f>IF(Q1_2025[[#This Row],[Prijstype]]="Artikelprijs",Q1_2025[[#This Row],[Artikelprijs]],Q1_2025[[#This Row],[Stuksprijs]])</f>
        <v>995.68</v>
      </c>
      <c r="O3203" s="10">
        <f>IF(Q1_2025[[#This Row],[Prijstype]]="Artikelprijs",Q1_2025[[#This Row],[Artikelprijs]] * Q1_2025[[#This Row],[Besteld]],Q1_2025[[#This Row],[Brutobedrag]])</f>
        <v>995.68</v>
      </c>
      <c r="P3203" s="10">
        <f>IF(Q1_2025[[#This Row],[Prijstype]] = "Artikelprijs",Q1_2025[[#This Row],[Brutobedrag 2]]*(100-Q1_2025[[#This Row],[Relatiekorting percentage]])/100,Q1_2025[[#This Row],[Bruto - Rel.korting]])</f>
        <v>995.68</v>
      </c>
    </row>
    <row r="3204" spans="1:16" x14ac:dyDescent="0.3">
      <c r="A3204" t="s">
        <v>448</v>
      </c>
      <c r="B3204">
        <v>5022021</v>
      </c>
      <c r="C3204" t="s">
        <v>457</v>
      </c>
      <c r="D3204">
        <v>1</v>
      </c>
      <c r="E3204" s="10">
        <v>1280.1600000000001</v>
      </c>
      <c r="F3204" s="10">
        <v>1280.1600000000001</v>
      </c>
      <c r="G3204" s="10">
        <v>1280.1600000000001</v>
      </c>
      <c r="H3204">
        <v>0</v>
      </c>
      <c r="I3204" s="10" t="str">
        <f>_xlfn.XLOOKUP(Q1_2025[[#This Row],[Artikelnr]],Artikel_prijzen[Artnr],Artikel_prijzen[Groep],"")</f>
        <v>Elektra</v>
      </c>
      <c r="J3204" s="10">
        <f>_xlfn.XLOOKUP(Q1_2025[[#This Row],[Artikelnr]],Artikel_prijzen[Artnr],Artikel_prijzen[Prijs 2025],"")</f>
        <v>900</v>
      </c>
      <c r="K3204" s="10" t="str">
        <f>IF(Q1_2025[[#This Row],[Artikelprijs]]&lt;&gt;"",IF(Q1_2025[[#This Row],[Stuksprijs]]=Q1_2025[[#This Row],[Artikelprijs]],"Prijs gelijk","Prijs wijkt af"),"")</f>
        <v>Prijs wijkt af</v>
      </c>
      <c r="L3204" s="10"/>
      <c r="M3204" t="s">
        <v>3</v>
      </c>
      <c r="N3204" s="10">
        <f>IF(Q1_2025[[#This Row],[Prijstype]]="Artikelprijs",Q1_2025[[#This Row],[Artikelprijs]],Q1_2025[[#This Row],[Stuksprijs]])</f>
        <v>1280.1600000000001</v>
      </c>
      <c r="O3204" s="10">
        <f>IF(Q1_2025[[#This Row],[Prijstype]]="Artikelprijs",Q1_2025[[#This Row],[Artikelprijs]] * Q1_2025[[#This Row],[Besteld]],Q1_2025[[#This Row],[Brutobedrag]])</f>
        <v>1280.1600000000001</v>
      </c>
      <c r="P3204" s="10">
        <f>IF(Q1_2025[[#This Row],[Prijstype]] = "Artikelprijs",Q1_2025[[#This Row],[Brutobedrag 2]]*(100-Q1_2025[[#This Row],[Relatiekorting percentage]])/100,Q1_2025[[#This Row],[Bruto - Rel.korting]])</f>
        <v>1280.1600000000001</v>
      </c>
    </row>
    <row r="3205" spans="1:16" x14ac:dyDescent="0.3">
      <c r="A3205" t="s">
        <v>448</v>
      </c>
      <c r="B3205">
        <v>5022022</v>
      </c>
      <c r="C3205" t="s">
        <v>458</v>
      </c>
      <c r="D3205">
        <v>1</v>
      </c>
      <c r="E3205" s="10">
        <v>1606.88</v>
      </c>
      <c r="F3205" s="10">
        <v>1606.88</v>
      </c>
      <c r="G3205" s="10">
        <v>1606.88</v>
      </c>
      <c r="H3205">
        <v>0</v>
      </c>
      <c r="I3205" s="10" t="str">
        <f>_xlfn.XLOOKUP(Q1_2025[[#This Row],[Artikelnr]],Artikel_prijzen[Artnr],Artikel_prijzen[Groep],"")</f>
        <v>Elektra</v>
      </c>
      <c r="J3205" s="10">
        <f>_xlfn.XLOOKUP(Q1_2025[[#This Row],[Artikelnr]],Artikel_prijzen[Artnr],Artikel_prijzen[Prijs 2025],"")</f>
        <v>1100</v>
      </c>
      <c r="K3205" s="10" t="str">
        <f>IF(Q1_2025[[#This Row],[Artikelprijs]]&lt;&gt;"",IF(Q1_2025[[#This Row],[Stuksprijs]]=Q1_2025[[#This Row],[Artikelprijs]],"Prijs gelijk","Prijs wijkt af"),"")</f>
        <v>Prijs wijkt af</v>
      </c>
      <c r="L3205" s="10"/>
      <c r="M3205" t="s">
        <v>3</v>
      </c>
      <c r="N3205" s="10">
        <f>IF(Q1_2025[[#This Row],[Prijstype]]="Artikelprijs",Q1_2025[[#This Row],[Artikelprijs]],Q1_2025[[#This Row],[Stuksprijs]])</f>
        <v>1606.88</v>
      </c>
      <c r="O3205" s="10">
        <f>IF(Q1_2025[[#This Row],[Prijstype]]="Artikelprijs",Q1_2025[[#This Row],[Artikelprijs]] * Q1_2025[[#This Row],[Besteld]],Q1_2025[[#This Row],[Brutobedrag]])</f>
        <v>1606.88</v>
      </c>
      <c r="P3205" s="10">
        <f>IF(Q1_2025[[#This Row],[Prijstype]] = "Artikelprijs",Q1_2025[[#This Row],[Brutobedrag 2]]*(100-Q1_2025[[#This Row],[Relatiekorting percentage]])/100,Q1_2025[[#This Row],[Bruto - Rel.korting]])</f>
        <v>1606.88</v>
      </c>
    </row>
    <row r="3206" spans="1:16" x14ac:dyDescent="0.3">
      <c r="A3206" t="s">
        <v>448</v>
      </c>
      <c r="B3206">
        <v>5030225</v>
      </c>
      <c r="C3206" t="s">
        <v>459</v>
      </c>
      <c r="D3206">
        <v>1</v>
      </c>
      <c r="E3206" s="10">
        <v>133.9</v>
      </c>
      <c r="F3206" s="10">
        <v>133.9</v>
      </c>
      <c r="G3206" s="10">
        <v>133.9</v>
      </c>
      <c r="H3206">
        <v>0</v>
      </c>
      <c r="I3206" s="10" t="str">
        <f>_xlfn.XLOOKUP(Q1_2025[[#This Row],[Artikelnr]],Artikel_prijzen[Artnr],Artikel_prijzen[Groep],"")</f>
        <v>Rigging</v>
      </c>
      <c r="J3206" s="10">
        <f>_xlfn.XLOOKUP(Q1_2025[[#This Row],[Artikelnr]],Artikel_prijzen[Artnr],Artikel_prijzen[Prijs 2025],"")</f>
        <v>130</v>
      </c>
      <c r="K3206" s="10" t="str">
        <f>IF(Q1_2025[[#This Row],[Artikelprijs]]&lt;&gt;"",IF(Q1_2025[[#This Row],[Stuksprijs]]=Q1_2025[[#This Row],[Artikelprijs]],"Prijs gelijk","Prijs wijkt af"),"")</f>
        <v>Prijs wijkt af</v>
      </c>
      <c r="L3206" s="10"/>
      <c r="M3206" t="s">
        <v>3</v>
      </c>
      <c r="N3206" s="10">
        <f>IF(Q1_2025[[#This Row],[Prijstype]]="Artikelprijs",Q1_2025[[#This Row],[Artikelprijs]],Q1_2025[[#This Row],[Stuksprijs]])</f>
        <v>133.9</v>
      </c>
      <c r="O3206" s="10">
        <f>IF(Q1_2025[[#This Row],[Prijstype]]="Artikelprijs",Q1_2025[[#This Row],[Artikelprijs]] * Q1_2025[[#This Row],[Besteld]],Q1_2025[[#This Row],[Brutobedrag]])</f>
        <v>133.9</v>
      </c>
      <c r="P3206" s="10">
        <f>IF(Q1_2025[[#This Row],[Prijstype]] = "Artikelprijs",Q1_2025[[#This Row],[Brutobedrag 2]]*(100-Q1_2025[[#This Row],[Relatiekorting percentage]])/100,Q1_2025[[#This Row],[Bruto - Rel.korting]])</f>
        <v>133.9</v>
      </c>
    </row>
    <row r="3207" spans="1:16" x14ac:dyDescent="0.3">
      <c r="A3207" t="s">
        <v>448</v>
      </c>
      <c r="B3207">
        <v>5030226</v>
      </c>
      <c r="C3207" t="s">
        <v>460</v>
      </c>
      <c r="D3207">
        <v>1</v>
      </c>
      <c r="E3207" s="10">
        <v>159.65</v>
      </c>
      <c r="F3207" s="10">
        <v>159.65</v>
      </c>
      <c r="G3207" s="10">
        <v>159.65</v>
      </c>
      <c r="H3207">
        <v>0</v>
      </c>
      <c r="I3207" s="10" t="str">
        <f>_xlfn.XLOOKUP(Q1_2025[[#This Row],[Artikelnr]],Artikel_prijzen[Artnr],Artikel_prijzen[Groep],"")</f>
        <v>Rigging</v>
      </c>
      <c r="J3207" s="10">
        <f>_xlfn.XLOOKUP(Q1_2025[[#This Row],[Artikelnr]],Artikel_prijzen[Artnr],Artikel_prijzen[Prijs 2025],"")</f>
        <v>155</v>
      </c>
      <c r="K3207" s="10" t="str">
        <f>IF(Q1_2025[[#This Row],[Artikelprijs]]&lt;&gt;"",IF(Q1_2025[[#This Row],[Stuksprijs]]=Q1_2025[[#This Row],[Artikelprijs]],"Prijs gelijk","Prijs wijkt af"),"")</f>
        <v>Prijs wijkt af</v>
      </c>
      <c r="L3207" s="10"/>
      <c r="M3207" t="s">
        <v>3</v>
      </c>
      <c r="N3207" s="10">
        <f>IF(Q1_2025[[#This Row],[Prijstype]]="Artikelprijs",Q1_2025[[#This Row],[Artikelprijs]],Q1_2025[[#This Row],[Stuksprijs]])</f>
        <v>159.65</v>
      </c>
      <c r="O3207" s="10">
        <f>IF(Q1_2025[[#This Row],[Prijstype]]="Artikelprijs",Q1_2025[[#This Row],[Artikelprijs]] * Q1_2025[[#This Row],[Besteld]],Q1_2025[[#This Row],[Brutobedrag]])</f>
        <v>159.65</v>
      </c>
      <c r="P3207" s="10">
        <f>IF(Q1_2025[[#This Row],[Prijstype]] = "Artikelprijs",Q1_2025[[#This Row],[Brutobedrag 2]]*(100-Q1_2025[[#This Row],[Relatiekorting percentage]])/100,Q1_2025[[#This Row],[Bruto - Rel.korting]])</f>
        <v>159.65</v>
      </c>
    </row>
    <row r="3208" spans="1:16" x14ac:dyDescent="0.3">
      <c r="A3208" t="s">
        <v>448</v>
      </c>
      <c r="B3208">
        <v>5030228</v>
      </c>
      <c r="C3208" t="s">
        <v>461</v>
      </c>
      <c r="D3208">
        <v>1</v>
      </c>
      <c r="E3208" s="10">
        <v>236.9</v>
      </c>
      <c r="F3208" s="10">
        <v>236.9</v>
      </c>
      <c r="G3208" s="10">
        <v>236.9</v>
      </c>
      <c r="H3208">
        <v>0</v>
      </c>
      <c r="I3208" s="10" t="str">
        <f>_xlfn.XLOOKUP(Q1_2025[[#This Row],[Artikelnr]],Artikel_prijzen[Artnr],Artikel_prijzen[Groep],"")</f>
        <v>Rigging</v>
      </c>
      <c r="J3208" s="10">
        <f>_xlfn.XLOOKUP(Q1_2025[[#This Row],[Artikelnr]],Artikel_prijzen[Artnr],Artikel_prijzen[Prijs 2025],"")</f>
        <v>230</v>
      </c>
      <c r="K3208" s="10" t="str">
        <f>IF(Q1_2025[[#This Row],[Artikelprijs]]&lt;&gt;"",IF(Q1_2025[[#This Row],[Stuksprijs]]=Q1_2025[[#This Row],[Artikelprijs]],"Prijs gelijk","Prijs wijkt af"),"")</f>
        <v>Prijs wijkt af</v>
      </c>
      <c r="L3208" s="10"/>
      <c r="M3208" t="s">
        <v>3</v>
      </c>
      <c r="N3208" s="10">
        <f>IF(Q1_2025[[#This Row],[Prijstype]]="Artikelprijs",Q1_2025[[#This Row],[Artikelprijs]],Q1_2025[[#This Row],[Stuksprijs]])</f>
        <v>236.9</v>
      </c>
      <c r="O3208" s="10">
        <f>IF(Q1_2025[[#This Row],[Prijstype]]="Artikelprijs",Q1_2025[[#This Row],[Artikelprijs]] * Q1_2025[[#This Row],[Besteld]],Q1_2025[[#This Row],[Brutobedrag]])</f>
        <v>236.9</v>
      </c>
      <c r="P3208" s="10">
        <f>IF(Q1_2025[[#This Row],[Prijstype]] = "Artikelprijs",Q1_2025[[#This Row],[Brutobedrag 2]]*(100-Q1_2025[[#This Row],[Relatiekorting percentage]])/100,Q1_2025[[#This Row],[Bruto - Rel.korting]])</f>
        <v>236.9</v>
      </c>
    </row>
    <row r="3209" spans="1:16" x14ac:dyDescent="0.3">
      <c r="A3209" t="s">
        <v>448</v>
      </c>
      <c r="B3209">
        <v>5030229</v>
      </c>
      <c r="C3209" t="s">
        <v>462</v>
      </c>
      <c r="D3209">
        <v>1</v>
      </c>
      <c r="E3209" s="10">
        <v>303.85000000000002</v>
      </c>
      <c r="F3209" s="10">
        <v>303.85000000000002</v>
      </c>
      <c r="G3209" s="10">
        <v>303.85000000000002</v>
      </c>
      <c r="H3209">
        <v>0</v>
      </c>
      <c r="I3209" s="10" t="str">
        <f>_xlfn.XLOOKUP(Q1_2025[[#This Row],[Artikelnr]],Artikel_prijzen[Artnr],Artikel_prijzen[Groep],"")</f>
        <v>Rigging</v>
      </c>
      <c r="J3209" s="10">
        <f>_xlfn.XLOOKUP(Q1_2025[[#This Row],[Artikelnr]],Artikel_prijzen[Artnr],Artikel_prijzen[Prijs 2025],"")</f>
        <v>295</v>
      </c>
      <c r="K3209" s="10" t="str">
        <f>IF(Q1_2025[[#This Row],[Artikelprijs]]&lt;&gt;"",IF(Q1_2025[[#This Row],[Stuksprijs]]=Q1_2025[[#This Row],[Artikelprijs]],"Prijs gelijk","Prijs wijkt af"),"")</f>
        <v>Prijs wijkt af</v>
      </c>
      <c r="L3209" s="10"/>
      <c r="M3209" t="s">
        <v>3</v>
      </c>
      <c r="N3209" s="10">
        <f>IF(Q1_2025[[#This Row],[Prijstype]]="Artikelprijs",Q1_2025[[#This Row],[Artikelprijs]],Q1_2025[[#This Row],[Stuksprijs]])</f>
        <v>303.85000000000002</v>
      </c>
      <c r="O3209" s="10">
        <f>IF(Q1_2025[[#This Row],[Prijstype]]="Artikelprijs",Q1_2025[[#This Row],[Artikelprijs]] * Q1_2025[[#This Row],[Besteld]],Q1_2025[[#This Row],[Brutobedrag]])</f>
        <v>303.85000000000002</v>
      </c>
      <c r="P3209" s="10">
        <f>IF(Q1_2025[[#This Row],[Prijstype]] = "Artikelprijs",Q1_2025[[#This Row],[Brutobedrag 2]]*(100-Q1_2025[[#This Row],[Relatiekorting percentage]])/100,Q1_2025[[#This Row],[Bruto - Rel.korting]])</f>
        <v>303.85000000000002</v>
      </c>
    </row>
    <row r="3210" spans="1:16" x14ac:dyDescent="0.3">
      <c r="A3210" t="s">
        <v>448</v>
      </c>
      <c r="B3210">
        <v>5030230</v>
      </c>
      <c r="C3210" t="s">
        <v>463</v>
      </c>
      <c r="D3210">
        <v>1</v>
      </c>
      <c r="E3210" s="10">
        <v>247.2</v>
      </c>
      <c r="F3210" s="10">
        <v>247.2</v>
      </c>
      <c r="G3210" s="10">
        <v>247.2</v>
      </c>
      <c r="H3210">
        <v>0</v>
      </c>
      <c r="I3210" s="10" t="str">
        <f>_xlfn.XLOOKUP(Q1_2025[[#This Row],[Artikelnr]],Artikel_prijzen[Artnr],Artikel_prijzen[Groep],"")</f>
        <v>Rigging</v>
      </c>
      <c r="J3210" s="10">
        <f>_xlfn.XLOOKUP(Q1_2025[[#This Row],[Artikelnr]],Artikel_prijzen[Artnr],Artikel_prijzen[Prijs 2025],"")</f>
        <v>240</v>
      </c>
      <c r="K3210" s="10" t="str">
        <f>IF(Q1_2025[[#This Row],[Artikelprijs]]&lt;&gt;"",IF(Q1_2025[[#This Row],[Stuksprijs]]=Q1_2025[[#This Row],[Artikelprijs]],"Prijs gelijk","Prijs wijkt af"),"")</f>
        <v>Prijs wijkt af</v>
      </c>
      <c r="L3210" s="10"/>
      <c r="M3210" t="s">
        <v>3</v>
      </c>
      <c r="N3210" s="10">
        <f>IF(Q1_2025[[#This Row],[Prijstype]]="Artikelprijs",Q1_2025[[#This Row],[Artikelprijs]],Q1_2025[[#This Row],[Stuksprijs]])</f>
        <v>247.2</v>
      </c>
      <c r="O3210" s="10">
        <f>IF(Q1_2025[[#This Row],[Prijstype]]="Artikelprijs",Q1_2025[[#This Row],[Artikelprijs]] * Q1_2025[[#This Row],[Besteld]],Q1_2025[[#This Row],[Brutobedrag]])</f>
        <v>247.2</v>
      </c>
      <c r="P3210" s="10">
        <f>IF(Q1_2025[[#This Row],[Prijstype]] = "Artikelprijs",Q1_2025[[#This Row],[Brutobedrag 2]]*(100-Q1_2025[[#This Row],[Relatiekorting percentage]])/100,Q1_2025[[#This Row],[Bruto - Rel.korting]])</f>
        <v>247.2</v>
      </c>
    </row>
    <row r="3211" spans="1:16" x14ac:dyDescent="0.3">
      <c r="A3211" t="s">
        <v>448</v>
      </c>
      <c r="B3211">
        <v>5030232</v>
      </c>
      <c r="C3211" t="s">
        <v>464</v>
      </c>
      <c r="D3211">
        <v>1</v>
      </c>
      <c r="E3211" s="10">
        <v>144.19999999999999</v>
      </c>
      <c r="F3211" s="10">
        <v>144.19999999999999</v>
      </c>
      <c r="G3211" s="10">
        <v>144.19999999999999</v>
      </c>
      <c r="H3211">
        <v>0</v>
      </c>
      <c r="I3211" s="10" t="str">
        <f>_xlfn.XLOOKUP(Q1_2025[[#This Row],[Artikelnr]],Artikel_prijzen[Artnr],Artikel_prijzen[Groep],"")</f>
        <v>Rigging</v>
      </c>
      <c r="J3211" s="10">
        <f>_xlfn.XLOOKUP(Q1_2025[[#This Row],[Artikelnr]],Artikel_prijzen[Artnr],Artikel_prijzen[Prijs 2025],"")</f>
        <v>140</v>
      </c>
      <c r="K3211" s="10" t="str">
        <f>IF(Q1_2025[[#This Row],[Artikelprijs]]&lt;&gt;"",IF(Q1_2025[[#This Row],[Stuksprijs]]=Q1_2025[[#This Row],[Artikelprijs]],"Prijs gelijk","Prijs wijkt af"),"")</f>
        <v>Prijs wijkt af</v>
      </c>
      <c r="L3211" s="10"/>
      <c r="M3211" t="s">
        <v>3</v>
      </c>
      <c r="N3211" s="10">
        <f>IF(Q1_2025[[#This Row],[Prijstype]]="Artikelprijs",Q1_2025[[#This Row],[Artikelprijs]],Q1_2025[[#This Row],[Stuksprijs]])</f>
        <v>144.19999999999999</v>
      </c>
      <c r="O3211" s="10">
        <f>IF(Q1_2025[[#This Row],[Prijstype]]="Artikelprijs",Q1_2025[[#This Row],[Artikelprijs]] * Q1_2025[[#This Row],[Besteld]],Q1_2025[[#This Row],[Brutobedrag]])</f>
        <v>144.19999999999999</v>
      </c>
      <c r="P3211" s="10">
        <f>IF(Q1_2025[[#This Row],[Prijstype]] = "Artikelprijs",Q1_2025[[#This Row],[Brutobedrag 2]]*(100-Q1_2025[[#This Row],[Relatiekorting percentage]])/100,Q1_2025[[#This Row],[Bruto - Rel.korting]])</f>
        <v>144.19999999999999</v>
      </c>
    </row>
    <row r="3212" spans="1:16" x14ac:dyDescent="0.3">
      <c r="A3212" t="s">
        <v>448</v>
      </c>
      <c r="B3212">
        <v>5030234</v>
      </c>
      <c r="C3212" t="s">
        <v>465</v>
      </c>
      <c r="D3212">
        <v>1</v>
      </c>
      <c r="E3212" s="10">
        <v>180.25</v>
      </c>
      <c r="F3212" s="10">
        <v>180.25</v>
      </c>
      <c r="G3212" s="10">
        <v>180.25</v>
      </c>
      <c r="H3212">
        <v>0</v>
      </c>
      <c r="I3212" s="10" t="str">
        <f>_xlfn.XLOOKUP(Q1_2025[[#This Row],[Artikelnr]],Artikel_prijzen[Artnr],Artikel_prijzen[Groep],"")</f>
        <v>Rigging</v>
      </c>
      <c r="J3212" s="10">
        <f>_xlfn.XLOOKUP(Q1_2025[[#This Row],[Artikelnr]],Artikel_prijzen[Artnr],Artikel_prijzen[Prijs 2025],"")</f>
        <v>175</v>
      </c>
      <c r="K3212" s="10" t="str">
        <f>IF(Q1_2025[[#This Row],[Artikelprijs]]&lt;&gt;"",IF(Q1_2025[[#This Row],[Stuksprijs]]=Q1_2025[[#This Row],[Artikelprijs]],"Prijs gelijk","Prijs wijkt af"),"")</f>
        <v>Prijs wijkt af</v>
      </c>
      <c r="L3212" s="10"/>
      <c r="M3212" t="s">
        <v>3</v>
      </c>
      <c r="N3212" s="10">
        <f>IF(Q1_2025[[#This Row],[Prijstype]]="Artikelprijs",Q1_2025[[#This Row],[Artikelprijs]],Q1_2025[[#This Row],[Stuksprijs]])</f>
        <v>180.25</v>
      </c>
      <c r="O3212" s="10">
        <f>IF(Q1_2025[[#This Row],[Prijstype]]="Artikelprijs",Q1_2025[[#This Row],[Artikelprijs]] * Q1_2025[[#This Row],[Besteld]],Q1_2025[[#This Row],[Brutobedrag]])</f>
        <v>180.25</v>
      </c>
      <c r="P3212" s="10">
        <f>IF(Q1_2025[[#This Row],[Prijstype]] = "Artikelprijs",Q1_2025[[#This Row],[Brutobedrag 2]]*(100-Q1_2025[[#This Row],[Relatiekorting percentage]])/100,Q1_2025[[#This Row],[Bruto - Rel.korting]])</f>
        <v>180.25</v>
      </c>
    </row>
    <row r="3213" spans="1:16" x14ac:dyDescent="0.3">
      <c r="A3213" t="s">
        <v>448</v>
      </c>
      <c r="B3213">
        <v>5030001</v>
      </c>
      <c r="C3213" t="s">
        <v>341</v>
      </c>
      <c r="D3213">
        <v>1</v>
      </c>
      <c r="E3213" s="10">
        <v>28.84</v>
      </c>
      <c r="F3213" s="10">
        <v>28.84</v>
      </c>
      <c r="G3213" s="10">
        <v>28.84</v>
      </c>
      <c r="H3213">
        <v>0</v>
      </c>
      <c r="I3213" s="10" t="str">
        <f>_xlfn.XLOOKUP(Q1_2025[[#This Row],[Artikelnr]],Artikel_prijzen[Artnr],Artikel_prijzen[Groep],"")</f>
        <v>Rigging</v>
      </c>
      <c r="J3213" s="10">
        <f>_xlfn.XLOOKUP(Q1_2025[[#This Row],[Artikelnr]],Artikel_prijzen[Artnr],Artikel_prijzen[Prijs 2025],"")</f>
        <v>28</v>
      </c>
      <c r="K3213" s="10" t="str">
        <f>IF(Q1_2025[[#This Row],[Artikelprijs]]&lt;&gt;"",IF(Q1_2025[[#This Row],[Stuksprijs]]=Q1_2025[[#This Row],[Artikelprijs]],"Prijs gelijk","Prijs wijkt af"),"")</f>
        <v>Prijs wijkt af</v>
      </c>
      <c r="L3213" s="10"/>
      <c r="M3213" t="s">
        <v>3</v>
      </c>
      <c r="N3213" s="10">
        <f>IF(Q1_2025[[#This Row],[Prijstype]]="Artikelprijs",Q1_2025[[#This Row],[Artikelprijs]],Q1_2025[[#This Row],[Stuksprijs]])</f>
        <v>28.84</v>
      </c>
      <c r="O3213" s="10">
        <f>IF(Q1_2025[[#This Row],[Prijstype]]="Artikelprijs",Q1_2025[[#This Row],[Artikelprijs]] * Q1_2025[[#This Row],[Besteld]],Q1_2025[[#This Row],[Brutobedrag]])</f>
        <v>28.84</v>
      </c>
      <c r="P3213" s="10">
        <f>IF(Q1_2025[[#This Row],[Prijstype]] = "Artikelprijs",Q1_2025[[#This Row],[Brutobedrag 2]]*(100-Q1_2025[[#This Row],[Relatiekorting percentage]])/100,Q1_2025[[#This Row],[Bruto - Rel.korting]])</f>
        <v>28.84</v>
      </c>
    </row>
    <row r="3214" spans="1:16" x14ac:dyDescent="0.3">
      <c r="A3214" t="s">
        <v>448</v>
      </c>
      <c r="B3214">
        <v>5040007</v>
      </c>
      <c r="C3214" t="s">
        <v>328</v>
      </c>
      <c r="D3214">
        <v>1</v>
      </c>
      <c r="E3214" s="10">
        <v>272.95</v>
      </c>
      <c r="F3214" s="10">
        <v>272.95</v>
      </c>
      <c r="G3214" s="10">
        <v>272.95</v>
      </c>
      <c r="H3214">
        <v>0</v>
      </c>
      <c r="I3214" s="10" t="str">
        <f>_xlfn.XLOOKUP(Q1_2025[[#This Row],[Artikelnr]],Artikel_prijzen[Artnr],Artikel_prijzen[Groep],"")</f>
        <v>AV</v>
      </c>
      <c r="J3214" s="10">
        <f>_xlfn.XLOOKUP(Q1_2025[[#This Row],[Artikelnr]],Artikel_prijzen[Artnr],Artikel_prijzen[Prijs 2025],"")</f>
        <v>265</v>
      </c>
      <c r="K3214" s="10" t="str">
        <f>IF(Q1_2025[[#This Row],[Artikelprijs]]&lt;&gt;"",IF(Q1_2025[[#This Row],[Stuksprijs]]=Q1_2025[[#This Row],[Artikelprijs]],"Prijs gelijk","Prijs wijkt af"),"")</f>
        <v>Prijs wijkt af</v>
      </c>
      <c r="L3214" s="10"/>
      <c r="M3214" t="s">
        <v>3</v>
      </c>
      <c r="N3214" s="10">
        <f>IF(Q1_2025[[#This Row],[Prijstype]]="Artikelprijs",Q1_2025[[#This Row],[Artikelprijs]],Q1_2025[[#This Row],[Stuksprijs]])</f>
        <v>272.95</v>
      </c>
      <c r="O3214" s="10">
        <f>IF(Q1_2025[[#This Row],[Prijstype]]="Artikelprijs",Q1_2025[[#This Row],[Artikelprijs]] * Q1_2025[[#This Row],[Besteld]],Q1_2025[[#This Row],[Brutobedrag]])</f>
        <v>272.95</v>
      </c>
      <c r="P3214" s="10">
        <f>IF(Q1_2025[[#This Row],[Prijstype]] = "Artikelprijs",Q1_2025[[#This Row],[Brutobedrag 2]]*(100-Q1_2025[[#This Row],[Relatiekorting percentage]])/100,Q1_2025[[#This Row],[Bruto - Rel.korting]])</f>
        <v>272.95</v>
      </c>
    </row>
    <row r="3215" spans="1:16" x14ac:dyDescent="0.3">
      <c r="A3215" t="s">
        <v>448</v>
      </c>
      <c r="B3215">
        <v>5040008</v>
      </c>
      <c r="C3215" t="s">
        <v>333</v>
      </c>
      <c r="D3215">
        <v>1</v>
      </c>
      <c r="E3215" s="10">
        <v>355.35</v>
      </c>
      <c r="F3215" s="10">
        <v>355.35</v>
      </c>
      <c r="G3215" s="10">
        <v>355.35</v>
      </c>
      <c r="H3215">
        <v>0</v>
      </c>
      <c r="I3215" s="10" t="str">
        <f>_xlfn.XLOOKUP(Q1_2025[[#This Row],[Artikelnr]],Artikel_prijzen[Artnr],Artikel_prijzen[Groep],"")</f>
        <v>AV</v>
      </c>
      <c r="J3215" s="10">
        <f>_xlfn.XLOOKUP(Q1_2025[[#This Row],[Artikelnr]],Artikel_prijzen[Artnr],Artikel_prijzen[Prijs 2025],"")</f>
        <v>345</v>
      </c>
      <c r="K3215" s="10" t="str">
        <f>IF(Q1_2025[[#This Row],[Artikelprijs]]&lt;&gt;"",IF(Q1_2025[[#This Row],[Stuksprijs]]=Q1_2025[[#This Row],[Artikelprijs]],"Prijs gelijk","Prijs wijkt af"),"")</f>
        <v>Prijs wijkt af</v>
      </c>
      <c r="L3215" s="10"/>
      <c r="M3215" t="s">
        <v>3</v>
      </c>
      <c r="N3215" s="10">
        <f>IF(Q1_2025[[#This Row],[Prijstype]]="Artikelprijs",Q1_2025[[#This Row],[Artikelprijs]],Q1_2025[[#This Row],[Stuksprijs]])</f>
        <v>355.35</v>
      </c>
      <c r="O3215" s="10">
        <f>IF(Q1_2025[[#This Row],[Prijstype]]="Artikelprijs",Q1_2025[[#This Row],[Artikelprijs]] * Q1_2025[[#This Row],[Besteld]],Q1_2025[[#This Row],[Brutobedrag]])</f>
        <v>355.35</v>
      </c>
      <c r="P3215" s="10">
        <f>IF(Q1_2025[[#This Row],[Prijstype]] = "Artikelprijs",Q1_2025[[#This Row],[Brutobedrag 2]]*(100-Q1_2025[[#This Row],[Relatiekorting percentage]])/100,Q1_2025[[#This Row],[Bruto - Rel.korting]])</f>
        <v>355.35</v>
      </c>
    </row>
    <row r="3216" spans="1:16" x14ac:dyDescent="0.3">
      <c r="A3216" t="s">
        <v>448</v>
      </c>
      <c r="B3216">
        <v>5040009</v>
      </c>
      <c r="C3216" t="s">
        <v>323</v>
      </c>
      <c r="D3216">
        <v>1</v>
      </c>
      <c r="E3216" s="10">
        <v>401.7</v>
      </c>
      <c r="F3216" s="10">
        <v>401.7</v>
      </c>
      <c r="G3216" s="10">
        <v>401.7</v>
      </c>
      <c r="H3216">
        <v>0</v>
      </c>
      <c r="I3216" s="10" t="str">
        <f>_xlfn.XLOOKUP(Q1_2025[[#This Row],[Artikelnr]],Artikel_prijzen[Artnr],Artikel_prijzen[Groep],"")</f>
        <v>AV</v>
      </c>
      <c r="J3216" s="10">
        <f>_xlfn.XLOOKUP(Q1_2025[[#This Row],[Artikelnr]],Artikel_prijzen[Artnr],Artikel_prijzen[Prijs 2025],"")</f>
        <v>390</v>
      </c>
      <c r="K3216" s="10" t="str">
        <f>IF(Q1_2025[[#This Row],[Artikelprijs]]&lt;&gt;"",IF(Q1_2025[[#This Row],[Stuksprijs]]=Q1_2025[[#This Row],[Artikelprijs]],"Prijs gelijk","Prijs wijkt af"),"")</f>
        <v>Prijs wijkt af</v>
      </c>
      <c r="L3216" s="10"/>
      <c r="M3216" t="s">
        <v>3</v>
      </c>
      <c r="N3216" s="10">
        <f>IF(Q1_2025[[#This Row],[Prijstype]]="Artikelprijs",Q1_2025[[#This Row],[Artikelprijs]],Q1_2025[[#This Row],[Stuksprijs]])</f>
        <v>401.7</v>
      </c>
      <c r="O3216" s="10">
        <f>IF(Q1_2025[[#This Row],[Prijstype]]="Artikelprijs",Q1_2025[[#This Row],[Artikelprijs]] * Q1_2025[[#This Row],[Besteld]],Q1_2025[[#This Row],[Brutobedrag]])</f>
        <v>401.7</v>
      </c>
      <c r="P3216" s="10">
        <f>IF(Q1_2025[[#This Row],[Prijstype]] = "Artikelprijs",Q1_2025[[#This Row],[Brutobedrag 2]]*(100-Q1_2025[[#This Row],[Relatiekorting percentage]])/100,Q1_2025[[#This Row],[Bruto - Rel.korting]])</f>
        <v>401.7</v>
      </c>
    </row>
    <row r="3217" spans="1:16" x14ac:dyDescent="0.3">
      <c r="A3217" t="s">
        <v>448</v>
      </c>
      <c r="B3217">
        <v>5040010</v>
      </c>
      <c r="C3217" t="s">
        <v>318</v>
      </c>
      <c r="D3217">
        <v>1</v>
      </c>
      <c r="E3217" s="10">
        <v>448.05</v>
      </c>
      <c r="F3217" s="10">
        <v>448.05</v>
      </c>
      <c r="G3217" s="10">
        <v>448.05</v>
      </c>
      <c r="H3217">
        <v>0</v>
      </c>
      <c r="I3217" s="10" t="str">
        <f>_xlfn.XLOOKUP(Q1_2025[[#This Row],[Artikelnr]],Artikel_prijzen[Artnr],Artikel_prijzen[Groep],"")</f>
        <v>AV</v>
      </c>
      <c r="J3217" s="10">
        <f>_xlfn.XLOOKUP(Q1_2025[[#This Row],[Artikelnr]],Artikel_prijzen[Artnr],Artikel_prijzen[Prijs 2025],"")</f>
        <v>435</v>
      </c>
      <c r="K3217" s="10" t="str">
        <f>IF(Q1_2025[[#This Row],[Artikelprijs]]&lt;&gt;"",IF(Q1_2025[[#This Row],[Stuksprijs]]=Q1_2025[[#This Row],[Artikelprijs]],"Prijs gelijk","Prijs wijkt af"),"")</f>
        <v>Prijs wijkt af</v>
      </c>
      <c r="L3217" s="10"/>
      <c r="M3217" t="s">
        <v>3</v>
      </c>
      <c r="N3217" s="10">
        <f>IF(Q1_2025[[#This Row],[Prijstype]]="Artikelprijs",Q1_2025[[#This Row],[Artikelprijs]],Q1_2025[[#This Row],[Stuksprijs]])</f>
        <v>448.05</v>
      </c>
      <c r="O3217" s="10">
        <f>IF(Q1_2025[[#This Row],[Prijstype]]="Artikelprijs",Q1_2025[[#This Row],[Artikelprijs]] * Q1_2025[[#This Row],[Besteld]],Q1_2025[[#This Row],[Brutobedrag]])</f>
        <v>448.05</v>
      </c>
      <c r="P3217" s="10">
        <f>IF(Q1_2025[[#This Row],[Prijstype]] = "Artikelprijs",Q1_2025[[#This Row],[Brutobedrag 2]]*(100-Q1_2025[[#This Row],[Relatiekorting percentage]])/100,Q1_2025[[#This Row],[Bruto - Rel.korting]])</f>
        <v>448.05</v>
      </c>
    </row>
    <row r="3218" spans="1:16" x14ac:dyDescent="0.3">
      <c r="A3218" t="s">
        <v>448</v>
      </c>
      <c r="B3218">
        <v>5040011</v>
      </c>
      <c r="C3218" t="s">
        <v>321</v>
      </c>
      <c r="D3218">
        <v>1</v>
      </c>
      <c r="E3218" s="10">
        <v>638.6</v>
      </c>
      <c r="F3218" s="10">
        <v>638.6</v>
      </c>
      <c r="G3218" s="10">
        <v>638.6</v>
      </c>
      <c r="H3218">
        <v>0</v>
      </c>
      <c r="I3218" s="10" t="str">
        <f>_xlfn.XLOOKUP(Q1_2025[[#This Row],[Artikelnr]],Artikel_prijzen[Artnr],Artikel_prijzen[Groep],"")</f>
        <v>AV</v>
      </c>
      <c r="J3218" s="10">
        <f>_xlfn.XLOOKUP(Q1_2025[[#This Row],[Artikelnr]],Artikel_prijzen[Artnr],Artikel_prijzen[Prijs 2025],"")</f>
        <v>620</v>
      </c>
      <c r="K3218" s="10" t="str">
        <f>IF(Q1_2025[[#This Row],[Artikelprijs]]&lt;&gt;"",IF(Q1_2025[[#This Row],[Stuksprijs]]=Q1_2025[[#This Row],[Artikelprijs]],"Prijs gelijk","Prijs wijkt af"),"")</f>
        <v>Prijs wijkt af</v>
      </c>
      <c r="L3218" s="10"/>
      <c r="M3218" t="s">
        <v>3</v>
      </c>
      <c r="N3218" s="10">
        <f>IF(Q1_2025[[#This Row],[Prijstype]]="Artikelprijs",Q1_2025[[#This Row],[Artikelprijs]],Q1_2025[[#This Row],[Stuksprijs]])</f>
        <v>638.6</v>
      </c>
      <c r="O3218" s="10">
        <f>IF(Q1_2025[[#This Row],[Prijstype]]="Artikelprijs",Q1_2025[[#This Row],[Artikelprijs]] * Q1_2025[[#This Row],[Besteld]],Q1_2025[[#This Row],[Brutobedrag]])</f>
        <v>638.6</v>
      </c>
      <c r="P3218" s="10">
        <f>IF(Q1_2025[[#This Row],[Prijstype]] = "Artikelprijs",Q1_2025[[#This Row],[Brutobedrag 2]]*(100-Q1_2025[[#This Row],[Relatiekorting percentage]])/100,Q1_2025[[#This Row],[Bruto - Rel.korting]])</f>
        <v>638.6</v>
      </c>
    </row>
    <row r="3219" spans="1:16" x14ac:dyDescent="0.3">
      <c r="A3219" t="s">
        <v>448</v>
      </c>
      <c r="B3219">
        <v>5040012</v>
      </c>
      <c r="C3219" t="s">
        <v>330</v>
      </c>
      <c r="D3219">
        <v>1</v>
      </c>
      <c r="E3219" s="10">
        <v>741.6</v>
      </c>
      <c r="F3219" s="10">
        <v>741.6</v>
      </c>
      <c r="G3219" s="10">
        <v>741.6</v>
      </c>
      <c r="H3219">
        <v>0</v>
      </c>
      <c r="I3219" s="10" t="str">
        <f>_xlfn.XLOOKUP(Q1_2025[[#This Row],[Artikelnr]],Artikel_prijzen[Artnr],Artikel_prijzen[Groep],"")</f>
        <v>AV</v>
      </c>
      <c r="J3219" s="10">
        <f>_xlfn.XLOOKUP(Q1_2025[[#This Row],[Artikelnr]],Artikel_prijzen[Artnr],Artikel_prijzen[Prijs 2025],"")</f>
        <v>720</v>
      </c>
      <c r="K3219" s="10" t="str">
        <f>IF(Q1_2025[[#This Row],[Artikelprijs]]&lt;&gt;"",IF(Q1_2025[[#This Row],[Stuksprijs]]=Q1_2025[[#This Row],[Artikelprijs]],"Prijs gelijk","Prijs wijkt af"),"")</f>
        <v>Prijs wijkt af</v>
      </c>
      <c r="L3219" s="10"/>
      <c r="M3219" t="s">
        <v>3</v>
      </c>
      <c r="N3219" s="10">
        <f>IF(Q1_2025[[#This Row],[Prijstype]]="Artikelprijs",Q1_2025[[#This Row],[Artikelprijs]],Q1_2025[[#This Row],[Stuksprijs]])</f>
        <v>741.6</v>
      </c>
      <c r="O3219" s="10">
        <f>IF(Q1_2025[[#This Row],[Prijstype]]="Artikelprijs",Q1_2025[[#This Row],[Artikelprijs]] * Q1_2025[[#This Row],[Besteld]],Q1_2025[[#This Row],[Brutobedrag]])</f>
        <v>741.6</v>
      </c>
      <c r="P3219" s="10">
        <f>IF(Q1_2025[[#This Row],[Prijstype]] = "Artikelprijs",Q1_2025[[#This Row],[Brutobedrag 2]]*(100-Q1_2025[[#This Row],[Relatiekorting percentage]])/100,Q1_2025[[#This Row],[Bruto - Rel.korting]])</f>
        <v>741.6</v>
      </c>
    </row>
    <row r="3220" spans="1:16" x14ac:dyDescent="0.3">
      <c r="A3220" t="s">
        <v>448</v>
      </c>
      <c r="B3220">
        <v>4001182</v>
      </c>
      <c r="C3220" t="s">
        <v>331</v>
      </c>
      <c r="D3220">
        <v>1</v>
      </c>
      <c r="E3220" s="10">
        <v>65</v>
      </c>
      <c r="F3220" s="10">
        <v>65</v>
      </c>
      <c r="G3220" s="10">
        <v>65</v>
      </c>
      <c r="H3220">
        <v>0</v>
      </c>
      <c r="I3220" s="10" t="str">
        <f>_xlfn.XLOOKUP(Q1_2025[[#This Row],[Artikelnr]],Artikel_prijzen[Artnr],Artikel_prijzen[Groep],"")</f>
        <v/>
      </c>
      <c r="J3220" s="10" t="str">
        <f>_xlfn.XLOOKUP(Q1_2025[[#This Row],[Artikelnr]],Artikel_prijzen[Artnr],Artikel_prijzen[Prijs 2025],"")</f>
        <v/>
      </c>
      <c r="K3220" s="10" t="str">
        <f>IF(Q1_2025[[#This Row],[Artikelprijs]]&lt;&gt;"",IF(Q1_2025[[#This Row],[Stuksprijs]]=Q1_2025[[#This Row],[Artikelprijs]],"Prijs gelijk","Prijs wijkt af"),"")</f>
        <v/>
      </c>
      <c r="L3220" s="10"/>
      <c r="N3220" s="10">
        <f>IF(Q1_2025[[#This Row],[Prijstype]]="Artikelprijs",Q1_2025[[#This Row],[Artikelprijs]],Q1_2025[[#This Row],[Stuksprijs]])</f>
        <v>65</v>
      </c>
      <c r="O3220" s="10">
        <f>IF(Q1_2025[[#This Row],[Prijstype]]="Artikelprijs",Q1_2025[[#This Row],[Artikelprijs]] * Q1_2025[[#This Row],[Besteld]],Q1_2025[[#This Row],[Brutobedrag]])</f>
        <v>65</v>
      </c>
      <c r="P3220" s="10">
        <f>IF(Q1_2025[[#This Row],[Prijstype]] = "Artikelprijs",Q1_2025[[#This Row],[Brutobedrag 2]]*(100-Q1_2025[[#This Row],[Relatiekorting percentage]])/100,Q1_2025[[#This Row],[Bruto - Rel.korting]])</f>
        <v>65</v>
      </c>
    </row>
    <row r="3221" spans="1:16" x14ac:dyDescent="0.3">
      <c r="A3221" t="s">
        <v>448</v>
      </c>
      <c r="B3221">
        <v>5040209</v>
      </c>
      <c r="C3221" t="s">
        <v>373</v>
      </c>
      <c r="D3221">
        <v>1</v>
      </c>
      <c r="E3221" s="10">
        <v>1236</v>
      </c>
      <c r="F3221" s="10">
        <v>1236</v>
      </c>
      <c r="G3221" s="10">
        <v>1236</v>
      </c>
      <c r="H3221">
        <v>0</v>
      </c>
      <c r="I3221" s="10" t="str">
        <f>_xlfn.XLOOKUP(Q1_2025[[#This Row],[Artikelnr]],Artikel_prijzen[Artnr],Artikel_prijzen[Groep],"")</f>
        <v>AV</v>
      </c>
      <c r="J3221" s="10">
        <f>_xlfn.XLOOKUP(Q1_2025[[#This Row],[Artikelnr]],Artikel_prijzen[Artnr],Artikel_prijzen[Prijs 2025],"")</f>
        <v>1200</v>
      </c>
      <c r="K3221" s="10" t="str">
        <f>IF(Q1_2025[[#This Row],[Artikelprijs]]&lt;&gt;"",IF(Q1_2025[[#This Row],[Stuksprijs]]=Q1_2025[[#This Row],[Artikelprijs]],"Prijs gelijk","Prijs wijkt af"),"")</f>
        <v>Prijs wijkt af</v>
      </c>
      <c r="L3221" s="10"/>
      <c r="M3221" t="s">
        <v>3</v>
      </c>
      <c r="N3221" s="10">
        <f>IF(Q1_2025[[#This Row],[Prijstype]]="Artikelprijs",Q1_2025[[#This Row],[Artikelprijs]],Q1_2025[[#This Row],[Stuksprijs]])</f>
        <v>1236</v>
      </c>
      <c r="O3221" s="10">
        <f>IF(Q1_2025[[#This Row],[Prijstype]]="Artikelprijs",Q1_2025[[#This Row],[Artikelprijs]] * Q1_2025[[#This Row],[Besteld]],Q1_2025[[#This Row],[Brutobedrag]])</f>
        <v>1236</v>
      </c>
      <c r="P3221" s="10">
        <f>IF(Q1_2025[[#This Row],[Prijstype]] = "Artikelprijs",Q1_2025[[#This Row],[Brutobedrag 2]]*(100-Q1_2025[[#This Row],[Relatiekorting percentage]])/100,Q1_2025[[#This Row],[Bruto - Rel.korting]])</f>
        <v>1236</v>
      </c>
    </row>
    <row r="3222" spans="1:16" x14ac:dyDescent="0.3">
      <c r="A3222" t="s">
        <v>448</v>
      </c>
      <c r="B3222">
        <v>5040210</v>
      </c>
      <c r="C3222" t="s">
        <v>466</v>
      </c>
      <c r="D3222">
        <v>1</v>
      </c>
      <c r="E3222" s="10">
        <v>1699.5</v>
      </c>
      <c r="F3222" s="10">
        <v>1699.5</v>
      </c>
      <c r="G3222" s="10">
        <v>1699.5</v>
      </c>
      <c r="H3222">
        <v>0</v>
      </c>
      <c r="I3222" s="10" t="str">
        <f>_xlfn.XLOOKUP(Q1_2025[[#This Row],[Artikelnr]],Artikel_prijzen[Artnr],Artikel_prijzen[Groep],"")</f>
        <v>AV</v>
      </c>
      <c r="J3222" s="10">
        <f>_xlfn.XLOOKUP(Q1_2025[[#This Row],[Artikelnr]],Artikel_prijzen[Artnr],Artikel_prijzen[Prijs 2025],"")</f>
        <v>1650</v>
      </c>
      <c r="K3222" s="10" t="str">
        <f>IF(Q1_2025[[#This Row],[Artikelprijs]]&lt;&gt;"",IF(Q1_2025[[#This Row],[Stuksprijs]]=Q1_2025[[#This Row],[Artikelprijs]],"Prijs gelijk","Prijs wijkt af"),"")</f>
        <v>Prijs wijkt af</v>
      </c>
      <c r="L3222" s="10"/>
      <c r="M3222" t="s">
        <v>3</v>
      </c>
      <c r="N3222" s="10">
        <f>IF(Q1_2025[[#This Row],[Prijstype]]="Artikelprijs",Q1_2025[[#This Row],[Artikelprijs]],Q1_2025[[#This Row],[Stuksprijs]])</f>
        <v>1699.5</v>
      </c>
      <c r="O3222" s="10">
        <f>IF(Q1_2025[[#This Row],[Prijstype]]="Artikelprijs",Q1_2025[[#This Row],[Artikelprijs]] * Q1_2025[[#This Row],[Besteld]],Q1_2025[[#This Row],[Brutobedrag]])</f>
        <v>1699.5</v>
      </c>
      <c r="P3222" s="10">
        <f>IF(Q1_2025[[#This Row],[Prijstype]] = "Artikelprijs",Q1_2025[[#This Row],[Brutobedrag 2]]*(100-Q1_2025[[#This Row],[Relatiekorting percentage]])/100,Q1_2025[[#This Row],[Bruto - Rel.korting]])</f>
        <v>1699.5</v>
      </c>
    </row>
    <row r="3223" spans="1:16" x14ac:dyDescent="0.3">
      <c r="A3223" t="s">
        <v>448</v>
      </c>
      <c r="B3223">
        <v>3002019</v>
      </c>
      <c r="C3223" t="s">
        <v>467</v>
      </c>
      <c r="D3223">
        <v>1</v>
      </c>
      <c r="E3223" s="10">
        <v>73.81</v>
      </c>
      <c r="F3223" s="10">
        <v>73.81</v>
      </c>
      <c r="G3223" s="10">
        <v>73.81</v>
      </c>
      <c r="H3223">
        <v>0</v>
      </c>
      <c r="I3223" s="10" t="str">
        <f>_xlfn.XLOOKUP(Q1_2025[[#This Row],[Artikelnr]],Artikel_prijzen[Artnr],Artikel_prijzen[Groep],"")</f>
        <v/>
      </c>
      <c r="J3223" s="10" t="str">
        <f>_xlfn.XLOOKUP(Q1_2025[[#This Row],[Artikelnr]],Artikel_prijzen[Artnr],Artikel_prijzen[Prijs 2025],"")</f>
        <v/>
      </c>
      <c r="K3223" s="10" t="str">
        <f>IF(Q1_2025[[#This Row],[Artikelprijs]]&lt;&gt;"",IF(Q1_2025[[#This Row],[Stuksprijs]]=Q1_2025[[#This Row],[Artikelprijs]],"Prijs gelijk","Prijs wijkt af"),"")</f>
        <v/>
      </c>
      <c r="L3223" s="10"/>
      <c r="N3223" s="10">
        <f>IF(Q1_2025[[#This Row],[Prijstype]]="Artikelprijs",Q1_2025[[#This Row],[Artikelprijs]],Q1_2025[[#This Row],[Stuksprijs]])</f>
        <v>73.81</v>
      </c>
      <c r="O3223" s="10">
        <f>IF(Q1_2025[[#This Row],[Prijstype]]="Artikelprijs",Q1_2025[[#This Row],[Artikelprijs]] * Q1_2025[[#This Row],[Besteld]],Q1_2025[[#This Row],[Brutobedrag]])</f>
        <v>73.81</v>
      </c>
      <c r="P3223" s="10">
        <f>IF(Q1_2025[[#This Row],[Prijstype]] = "Artikelprijs",Q1_2025[[#This Row],[Brutobedrag 2]]*(100-Q1_2025[[#This Row],[Relatiekorting percentage]])/100,Q1_2025[[#This Row],[Bruto - Rel.korting]])</f>
        <v>73.81</v>
      </c>
    </row>
    <row r="3224" spans="1:16" x14ac:dyDescent="0.3">
      <c r="A3224" t="s">
        <v>448</v>
      </c>
      <c r="B3224">
        <v>3002024</v>
      </c>
      <c r="C3224" t="s">
        <v>468</v>
      </c>
      <c r="D3224">
        <v>1</v>
      </c>
      <c r="E3224" s="10">
        <v>101.06</v>
      </c>
      <c r="F3224" s="10">
        <v>101.06</v>
      </c>
      <c r="G3224" s="10">
        <v>101.06</v>
      </c>
      <c r="H3224">
        <v>0</v>
      </c>
      <c r="I3224" s="10" t="str">
        <f>_xlfn.XLOOKUP(Q1_2025[[#This Row],[Artikelnr]],Artikel_prijzen[Artnr],Artikel_prijzen[Groep],"")</f>
        <v/>
      </c>
      <c r="J3224" s="10" t="str">
        <f>_xlfn.XLOOKUP(Q1_2025[[#This Row],[Artikelnr]],Artikel_prijzen[Artnr],Artikel_prijzen[Prijs 2025],"")</f>
        <v/>
      </c>
      <c r="K3224" s="10" t="str">
        <f>IF(Q1_2025[[#This Row],[Artikelprijs]]&lt;&gt;"",IF(Q1_2025[[#This Row],[Stuksprijs]]=Q1_2025[[#This Row],[Artikelprijs]],"Prijs gelijk","Prijs wijkt af"),"")</f>
        <v/>
      </c>
      <c r="L3224" s="10"/>
      <c r="N3224" s="10">
        <f>IF(Q1_2025[[#This Row],[Prijstype]]="Artikelprijs",Q1_2025[[#This Row],[Artikelprijs]],Q1_2025[[#This Row],[Stuksprijs]])</f>
        <v>101.06</v>
      </c>
      <c r="O3224" s="10">
        <f>IF(Q1_2025[[#This Row],[Prijstype]]="Artikelprijs",Q1_2025[[#This Row],[Artikelprijs]] * Q1_2025[[#This Row],[Besteld]],Q1_2025[[#This Row],[Brutobedrag]])</f>
        <v>101.06</v>
      </c>
      <c r="P3224" s="10">
        <f>IF(Q1_2025[[#This Row],[Prijstype]] = "Artikelprijs",Q1_2025[[#This Row],[Brutobedrag 2]]*(100-Q1_2025[[#This Row],[Relatiekorting percentage]])/100,Q1_2025[[#This Row],[Bruto - Rel.korting]])</f>
        <v>101.06</v>
      </c>
    </row>
    <row r="3225" spans="1:16" x14ac:dyDescent="0.3">
      <c r="A3225" t="s">
        <v>448</v>
      </c>
      <c r="B3225">
        <v>5021026</v>
      </c>
      <c r="C3225" t="s">
        <v>299</v>
      </c>
      <c r="D3225">
        <v>1</v>
      </c>
      <c r="E3225" s="10">
        <v>164.8</v>
      </c>
      <c r="F3225" s="10">
        <v>164.8</v>
      </c>
      <c r="G3225" s="10">
        <v>164.8</v>
      </c>
      <c r="H3225">
        <v>0</v>
      </c>
      <c r="I3225" s="10" t="str">
        <f>_xlfn.XLOOKUP(Q1_2025[[#This Row],[Artikelnr]],Artikel_prijzen[Artnr],Artikel_prijzen[Groep],"")</f>
        <v>Elektra</v>
      </c>
      <c r="J3225" s="10">
        <f>_xlfn.XLOOKUP(Q1_2025[[#This Row],[Artikelnr]],Artikel_prijzen[Artnr],Artikel_prijzen[Prijs 2025],"")</f>
        <v>106.8625</v>
      </c>
      <c r="K3225" s="10" t="str">
        <f>IF(Q1_2025[[#This Row],[Artikelprijs]]&lt;&gt;"",IF(Q1_2025[[#This Row],[Stuksprijs]]=Q1_2025[[#This Row],[Artikelprijs]],"Prijs gelijk","Prijs wijkt af"),"")</f>
        <v>Prijs wijkt af</v>
      </c>
      <c r="L3225" s="10"/>
      <c r="M3225" t="s">
        <v>3</v>
      </c>
      <c r="N3225" s="10">
        <f>IF(Q1_2025[[#This Row],[Prijstype]]="Artikelprijs",Q1_2025[[#This Row],[Artikelprijs]],Q1_2025[[#This Row],[Stuksprijs]])</f>
        <v>164.8</v>
      </c>
      <c r="O3225" s="10">
        <f>IF(Q1_2025[[#This Row],[Prijstype]]="Artikelprijs",Q1_2025[[#This Row],[Artikelprijs]] * Q1_2025[[#This Row],[Besteld]],Q1_2025[[#This Row],[Brutobedrag]])</f>
        <v>164.8</v>
      </c>
      <c r="P3225" s="10">
        <f>IF(Q1_2025[[#This Row],[Prijstype]] = "Artikelprijs",Q1_2025[[#This Row],[Brutobedrag 2]]*(100-Q1_2025[[#This Row],[Relatiekorting percentage]])/100,Q1_2025[[#This Row],[Bruto - Rel.korting]])</f>
        <v>164.8</v>
      </c>
    </row>
    <row r="3226" spans="1:16" x14ac:dyDescent="0.3">
      <c r="A3226" t="s">
        <v>448</v>
      </c>
      <c r="B3226">
        <v>5022014</v>
      </c>
      <c r="C3226" t="s">
        <v>309</v>
      </c>
      <c r="D3226">
        <v>1</v>
      </c>
      <c r="E3226" s="10">
        <v>347.73</v>
      </c>
      <c r="F3226" s="10">
        <v>347.73</v>
      </c>
      <c r="G3226" s="10">
        <v>347.73</v>
      </c>
      <c r="H3226">
        <v>0</v>
      </c>
      <c r="I3226" s="10" t="str">
        <f>_xlfn.XLOOKUP(Q1_2025[[#This Row],[Artikelnr]],Artikel_prijzen[Artnr],Artikel_prijzen[Groep],"")</f>
        <v>Elektra</v>
      </c>
      <c r="J3226" s="10">
        <f>_xlfn.XLOOKUP(Q1_2025[[#This Row],[Artikelnr]],Artikel_prijzen[Artnr],Artikel_prijzen[Prijs 2025],"")</f>
        <v>298.7</v>
      </c>
      <c r="K3226" s="10" t="str">
        <f>IF(Q1_2025[[#This Row],[Artikelprijs]]&lt;&gt;"",IF(Q1_2025[[#This Row],[Stuksprijs]]=Q1_2025[[#This Row],[Artikelprijs]],"Prijs gelijk","Prijs wijkt af"),"")</f>
        <v>Prijs wijkt af</v>
      </c>
      <c r="L3226" s="10"/>
      <c r="M3226" t="s">
        <v>3</v>
      </c>
      <c r="N3226" s="10">
        <f>IF(Q1_2025[[#This Row],[Prijstype]]="Artikelprijs",Q1_2025[[#This Row],[Artikelprijs]],Q1_2025[[#This Row],[Stuksprijs]])</f>
        <v>347.73</v>
      </c>
      <c r="O3226" s="10">
        <f>IF(Q1_2025[[#This Row],[Prijstype]]="Artikelprijs",Q1_2025[[#This Row],[Artikelprijs]] * Q1_2025[[#This Row],[Besteld]],Q1_2025[[#This Row],[Brutobedrag]])</f>
        <v>347.73</v>
      </c>
      <c r="P3226" s="10">
        <f>IF(Q1_2025[[#This Row],[Prijstype]] = "Artikelprijs",Q1_2025[[#This Row],[Brutobedrag 2]]*(100-Q1_2025[[#This Row],[Relatiekorting percentage]])/100,Q1_2025[[#This Row],[Bruto - Rel.korting]])</f>
        <v>347.73</v>
      </c>
    </row>
    <row r="3227" spans="1:16" x14ac:dyDescent="0.3">
      <c r="A3227" t="s">
        <v>448</v>
      </c>
      <c r="B3227">
        <v>5022013</v>
      </c>
      <c r="C3227" t="s">
        <v>450</v>
      </c>
      <c r="D3227">
        <v>1</v>
      </c>
      <c r="E3227" s="10">
        <v>315.70999999999998</v>
      </c>
      <c r="F3227" s="10">
        <v>315.70999999999998</v>
      </c>
      <c r="G3227" s="10">
        <v>315.70999999999998</v>
      </c>
      <c r="H3227">
        <v>0</v>
      </c>
      <c r="I3227" s="10" t="str">
        <f>_xlfn.XLOOKUP(Q1_2025[[#This Row],[Artikelnr]],Artikel_prijzen[Artnr],Artikel_prijzen[Groep],"")</f>
        <v>Elektra</v>
      </c>
      <c r="J3227" s="10">
        <f>_xlfn.XLOOKUP(Q1_2025[[#This Row],[Artikelnr]],Artikel_prijzen[Artnr],Artikel_prijzen[Prijs 2025],"")</f>
        <v>252.35</v>
      </c>
      <c r="K3227" s="10" t="str">
        <f>IF(Q1_2025[[#This Row],[Artikelprijs]]&lt;&gt;"",IF(Q1_2025[[#This Row],[Stuksprijs]]=Q1_2025[[#This Row],[Artikelprijs]],"Prijs gelijk","Prijs wijkt af"),"")</f>
        <v>Prijs wijkt af</v>
      </c>
      <c r="L3227" s="10"/>
      <c r="M3227" t="s">
        <v>3</v>
      </c>
      <c r="N3227" s="10">
        <f>IF(Q1_2025[[#This Row],[Prijstype]]="Artikelprijs",Q1_2025[[#This Row],[Artikelprijs]],Q1_2025[[#This Row],[Stuksprijs]])</f>
        <v>315.70999999999998</v>
      </c>
      <c r="O3227" s="10">
        <f>IF(Q1_2025[[#This Row],[Prijstype]]="Artikelprijs",Q1_2025[[#This Row],[Artikelprijs]] * Q1_2025[[#This Row],[Besteld]],Q1_2025[[#This Row],[Brutobedrag]])</f>
        <v>315.70999999999998</v>
      </c>
      <c r="P3227" s="10">
        <f>IF(Q1_2025[[#This Row],[Prijstype]] = "Artikelprijs",Q1_2025[[#This Row],[Brutobedrag 2]]*(100-Q1_2025[[#This Row],[Relatiekorting percentage]])/100,Q1_2025[[#This Row],[Bruto - Rel.korting]])</f>
        <v>315.70999999999998</v>
      </c>
    </row>
    <row r="3228" spans="1:16" x14ac:dyDescent="0.3">
      <c r="A3228" t="s">
        <v>448</v>
      </c>
      <c r="B3228">
        <v>5022014</v>
      </c>
      <c r="C3228" t="s">
        <v>309</v>
      </c>
      <c r="D3228">
        <v>1</v>
      </c>
      <c r="E3228" s="10">
        <v>347.73</v>
      </c>
      <c r="F3228" s="10">
        <v>347.73</v>
      </c>
      <c r="G3228" s="10">
        <v>347.73</v>
      </c>
      <c r="H3228">
        <v>0</v>
      </c>
      <c r="I3228" s="10" t="str">
        <f>_xlfn.XLOOKUP(Q1_2025[[#This Row],[Artikelnr]],Artikel_prijzen[Artnr],Artikel_prijzen[Groep],"")</f>
        <v>Elektra</v>
      </c>
      <c r="J3228" s="10">
        <f>_xlfn.XLOOKUP(Q1_2025[[#This Row],[Artikelnr]],Artikel_prijzen[Artnr],Artikel_prijzen[Prijs 2025],"")</f>
        <v>298.7</v>
      </c>
      <c r="K3228" s="10" t="str">
        <f>IF(Q1_2025[[#This Row],[Artikelprijs]]&lt;&gt;"",IF(Q1_2025[[#This Row],[Stuksprijs]]=Q1_2025[[#This Row],[Artikelprijs]],"Prijs gelijk","Prijs wijkt af"),"")</f>
        <v>Prijs wijkt af</v>
      </c>
      <c r="L3228" s="10"/>
      <c r="M3228" t="s">
        <v>3</v>
      </c>
      <c r="N3228" s="10">
        <f>IF(Q1_2025[[#This Row],[Prijstype]]="Artikelprijs",Q1_2025[[#This Row],[Artikelprijs]],Q1_2025[[#This Row],[Stuksprijs]])</f>
        <v>347.73</v>
      </c>
      <c r="O3228" s="10">
        <f>IF(Q1_2025[[#This Row],[Prijstype]]="Artikelprijs",Q1_2025[[#This Row],[Artikelprijs]] * Q1_2025[[#This Row],[Besteld]],Q1_2025[[#This Row],[Brutobedrag]])</f>
        <v>347.73</v>
      </c>
      <c r="P3228" s="10">
        <f>IF(Q1_2025[[#This Row],[Prijstype]] = "Artikelprijs",Q1_2025[[#This Row],[Brutobedrag 2]]*(100-Q1_2025[[#This Row],[Relatiekorting percentage]])/100,Q1_2025[[#This Row],[Bruto - Rel.korting]])</f>
        <v>347.73</v>
      </c>
    </row>
    <row r="3229" spans="1:16" x14ac:dyDescent="0.3">
      <c r="A3229" t="s">
        <v>448</v>
      </c>
      <c r="B3229">
        <v>5021026</v>
      </c>
      <c r="C3229" t="s">
        <v>299</v>
      </c>
      <c r="D3229">
        <v>1</v>
      </c>
      <c r="E3229" s="10">
        <v>164.8</v>
      </c>
      <c r="F3229" s="10">
        <v>164.8</v>
      </c>
      <c r="G3229" s="10">
        <v>164.8</v>
      </c>
      <c r="H3229">
        <v>0</v>
      </c>
      <c r="I3229" s="10" t="str">
        <f>_xlfn.XLOOKUP(Q1_2025[[#This Row],[Artikelnr]],Artikel_prijzen[Artnr],Artikel_prijzen[Groep],"")</f>
        <v>Elektra</v>
      </c>
      <c r="J3229" s="10">
        <f>_xlfn.XLOOKUP(Q1_2025[[#This Row],[Artikelnr]],Artikel_prijzen[Artnr],Artikel_prijzen[Prijs 2025],"")</f>
        <v>106.8625</v>
      </c>
      <c r="K3229" s="10" t="str">
        <f>IF(Q1_2025[[#This Row],[Artikelprijs]]&lt;&gt;"",IF(Q1_2025[[#This Row],[Stuksprijs]]=Q1_2025[[#This Row],[Artikelprijs]],"Prijs gelijk","Prijs wijkt af"),"")</f>
        <v>Prijs wijkt af</v>
      </c>
      <c r="L3229" s="10"/>
      <c r="M3229" t="s">
        <v>3</v>
      </c>
      <c r="N3229" s="10">
        <f>IF(Q1_2025[[#This Row],[Prijstype]]="Artikelprijs",Q1_2025[[#This Row],[Artikelprijs]],Q1_2025[[#This Row],[Stuksprijs]])</f>
        <v>164.8</v>
      </c>
      <c r="O3229" s="10">
        <f>IF(Q1_2025[[#This Row],[Prijstype]]="Artikelprijs",Q1_2025[[#This Row],[Artikelprijs]] * Q1_2025[[#This Row],[Besteld]],Q1_2025[[#This Row],[Brutobedrag]])</f>
        <v>164.8</v>
      </c>
      <c r="P3229" s="10">
        <f>IF(Q1_2025[[#This Row],[Prijstype]] = "Artikelprijs",Q1_2025[[#This Row],[Brutobedrag 2]]*(100-Q1_2025[[#This Row],[Relatiekorting percentage]])/100,Q1_2025[[#This Row],[Bruto - Rel.korting]])</f>
        <v>164.8</v>
      </c>
    </row>
    <row r="3230" spans="1:16" x14ac:dyDescent="0.3">
      <c r="A3230" t="s">
        <v>448</v>
      </c>
      <c r="B3230">
        <v>5021026</v>
      </c>
      <c r="C3230" t="s">
        <v>299</v>
      </c>
      <c r="D3230">
        <v>1</v>
      </c>
      <c r="E3230" s="10">
        <v>164.8</v>
      </c>
      <c r="F3230" s="10">
        <v>164.8</v>
      </c>
      <c r="G3230" s="10">
        <v>164.8</v>
      </c>
      <c r="H3230">
        <v>0</v>
      </c>
      <c r="I3230" s="10" t="str">
        <f>_xlfn.XLOOKUP(Q1_2025[[#This Row],[Artikelnr]],Artikel_prijzen[Artnr],Artikel_prijzen[Groep],"")</f>
        <v>Elektra</v>
      </c>
      <c r="J3230" s="10">
        <f>_xlfn.XLOOKUP(Q1_2025[[#This Row],[Artikelnr]],Artikel_prijzen[Artnr],Artikel_prijzen[Prijs 2025],"")</f>
        <v>106.8625</v>
      </c>
      <c r="K3230" s="10" t="str">
        <f>IF(Q1_2025[[#This Row],[Artikelprijs]]&lt;&gt;"",IF(Q1_2025[[#This Row],[Stuksprijs]]=Q1_2025[[#This Row],[Artikelprijs]],"Prijs gelijk","Prijs wijkt af"),"")</f>
        <v>Prijs wijkt af</v>
      </c>
      <c r="L3230" s="10"/>
      <c r="M3230" t="s">
        <v>3</v>
      </c>
      <c r="N3230" s="10">
        <f>IF(Q1_2025[[#This Row],[Prijstype]]="Artikelprijs",Q1_2025[[#This Row],[Artikelprijs]],Q1_2025[[#This Row],[Stuksprijs]])</f>
        <v>164.8</v>
      </c>
      <c r="O3230" s="10">
        <f>IF(Q1_2025[[#This Row],[Prijstype]]="Artikelprijs",Q1_2025[[#This Row],[Artikelprijs]] * Q1_2025[[#This Row],[Besteld]],Q1_2025[[#This Row],[Brutobedrag]])</f>
        <v>164.8</v>
      </c>
      <c r="P3230" s="10">
        <f>IF(Q1_2025[[#This Row],[Prijstype]] = "Artikelprijs",Q1_2025[[#This Row],[Brutobedrag 2]]*(100-Q1_2025[[#This Row],[Relatiekorting percentage]])/100,Q1_2025[[#This Row],[Bruto - Rel.korting]])</f>
        <v>164.8</v>
      </c>
    </row>
    <row r="3231" spans="1:16" x14ac:dyDescent="0.3">
      <c r="A3231" t="s">
        <v>448</v>
      </c>
      <c r="B3231">
        <v>5021026</v>
      </c>
      <c r="C3231" t="s">
        <v>299</v>
      </c>
      <c r="D3231">
        <v>2</v>
      </c>
      <c r="E3231" s="10">
        <v>164.8</v>
      </c>
      <c r="F3231" s="10">
        <v>329.6</v>
      </c>
      <c r="G3231" s="10">
        <v>329.6</v>
      </c>
      <c r="H3231">
        <v>0</v>
      </c>
      <c r="I3231" s="10" t="str">
        <f>_xlfn.XLOOKUP(Q1_2025[[#This Row],[Artikelnr]],Artikel_prijzen[Artnr],Artikel_prijzen[Groep],"")</f>
        <v>Elektra</v>
      </c>
      <c r="J3231" s="10">
        <f>_xlfn.XLOOKUP(Q1_2025[[#This Row],[Artikelnr]],Artikel_prijzen[Artnr],Artikel_prijzen[Prijs 2025],"")</f>
        <v>106.8625</v>
      </c>
      <c r="K3231" s="10" t="str">
        <f>IF(Q1_2025[[#This Row],[Artikelprijs]]&lt;&gt;"",IF(Q1_2025[[#This Row],[Stuksprijs]]=Q1_2025[[#This Row],[Artikelprijs]],"Prijs gelijk","Prijs wijkt af"),"")</f>
        <v>Prijs wijkt af</v>
      </c>
      <c r="L3231" s="10"/>
      <c r="M3231" t="s">
        <v>3</v>
      </c>
      <c r="N3231" s="10">
        <f>IF(Q1_2025[[#This Row],[Prijstype]]="Artikelprijs",Q1_2025[[#This Row],[Artikelprijs]],Q1_2025[[#This Row],[Stuksprijs]])</f>
        <v>164.8</v>
      </c>
      <c r="O3231" s="10">
        <f>IF(Q1_2025[[#This Row],[Prijstype]]="Artikelprijs",Q1_2025[[#This Row],[Artikelprijs]] * Q1_2025[[#This Row],[Besteld]],Q1_2025[[#This Row],[Brutobedrag]])</f>
        <v>329.6</v>
      </c>
      <c r="P3231" s="10">
        <f>IF(Q1_2025[[#This Row],[Prijstype]] = "Artikelprijs",Q1_2025[[#This Row],[Brutobedrag 2]]*(100-Q1_2025[[#This Row],[Relatiekorting percentage]])/100,Q1_2025[[#This Row],[Bruto - Rel.korting]])</f>
        <v>329.6</v>
      </c>
    </row>
    <row r="3232" spans="1:16" x14ac:dyDescent="0.3">
      <c r="A3232" t="s">
        <v>448</v>
      </c>
      <c r="B3232">
        <v>5021026</v>
      </c>
      <c r="C3232" t="s">
        <v>299</v>
      </c>
      <c r="D3232">
        <v>1</v>
      </c>
      <c r="E3232" s="10">
        <v>164.8</v>
      </c>
      <c r="F3232" s="10">
        <v>164.8</v>
      </c>
      <c r="G3232" s="10">
        <v>164.8</v>
      </c>
      <c r="H3232">
        <v>0</v>
      </c>
      <c r="I3232" s="10" t="str">
        <f>_xlfn.XLOOKUP(Q1_2025[[#This Row],[Artikelnr]],Artikel_prijzen[Artnr],Artikel_prijzen[Groep],"")</f>
        <v>Elektra</v>
      </c>
      <c r="J3232" s="10">
        <f>_xlfn.XLOOKUP(Q1_2025[[#This Row],[Artikelnr]],Artikel_prijzen[Artnr],Artikel_prijzen[Prijs 2025],"")</f>
        <v>106.8625</v>
      </c>
      <c r="K3232" s="10" t="str">
        <f>IF(Q1_2025[[#This Row],[Artikelprijs]]&lt;&gt;"",IF(Q1_2025[[#This Row],[Stuksprijs]]=Q1_2025[[#This Row],[Artikelprijs]],"Prijs gelijk","Prijs wijkt af"),"")</f>
        <v>Prijs wijkt af</v>
      </c>
      <c r="L3232" s="10"/>
      <c r="M3232" t="s">
        <v>3</v>
      </c>
      <c r="N3232" s="10">
        <f>IF(Q1_2025[[#This Row],[Prijstype]]="Artikelprijs",Q1_2025[[#This Row],[Artikelprijs]],Q1_2025[[#This Row],[Stuksprijs]])</f>
        <v>164.8</v>
      </c>
      <c r="O3232" s="10">
        <f>IF(Q1_2025[[#This Row],[Prijstype]]="Artikelprijs",Q1_2025[[#This Row],[Artikelprijs]] * Q1_2025[[#This Row],[Besteld]],Q1_2025[[#This Row],[Brutobedrag]])</f>
        <v>164.8</v>
      </c>
      <c r="P3232" s="10">
        <f>IF(Q1_2025[[#This Row],[Prijstype]] = "Artikelprijs",Q1_2025[[#This Row],[Brutobedrag 2]]*(100-Q1_2025[[#This Row],[Relatiekorting percentage]])/100,Q1_2025[[#This Row],[Bruto - Rel.korting]])</f>
        <v>164.8</v>
      </c>
    </row>
    <row r="3233" spans="1:16" x14ac:dyDescent="0.3">
      <c r="A3233" t="s">
        <v>448</v>
      </c>
      <c r="B3233">
        <v>5021026</v>
      </c>
      <c r="C3233" t="s">
        <v>299</v>
      </c>
      <c r="D3233">
        <v>1</v>
      </c>
      <c r="E3233" s="10">
        <v>164.8</v>
      </c>
      <c r="F3233" s="10">
        <v>164.8</v>
      </c>
      <c r="G3233" s="10">
        <v>164.8</v>
      </c>
      <c r="H3233">
        <v>0</v>
      </c>
      <c r="I3233" s="10" t="str">
        <f>_xlfn.XLOOKUP(Q1_2025[[#This Row],[Artikelnr]],Artikel_prijzen[Artnr],Artikel_prijzen[Groep],"")</f>
        <v>Elektra</v>
      </c>
      <c r="J3233" s="10">
        <f>_xlfn.XLOOKUP(Q1_2025[[#This Row],[Artikelnr]],Artikel_prijzen[Artnr],Artikel_prijzen[Prijs 2025],"")</f>
        <v>106.8625</v>
      </c>
      <c r="K3233" s="10" t="str">
        <f>IF(Q1_2025[[#This Row],[Artikelprijs]]&lt;&gt;"",IF(Q1_2025[[#This Row],[Stuksprijs]]=Q1_2025[[#This Row],[Artikelprijs]],"Prijs gelijk","Prijs wijkt af"),"")</f>
        <v>Prijs wijkt af</v>
      </c>
      <c r="L3233" s="10"/>
      <c r="M3233" t="s">
        <v>3</v>
      </c>
      <c r="N3233" s="10">
        <f>IF(Q1_2025[[#This Row],[Prijstype]]="Artikelprijs",Q1_2025[[#This Row],[Artikelprijs]],Q1_2025[[#This Row],[Stuksprijs]])</f>
        <v>164.8</v>
      </c>
      <c r="O3233" s="10">
        <f>IF(Q1_2025[[#This Row],[Prijstype]]="Artikelprijs",Q1_2025[[#This Row],[Artikelprijs]] * Q1_2025[[#This Row],[Besteld]],Q1_2025[[#This Row],[Brutobedrag]])</f>
        <v>164.8</v>
      </c>
      <c r="P3233" s="10">
        <f>IF(Q1_2025[[#This Row],[Prijstype]] = "Artikelprijs",Q1_2025[[#This Row],[Brutobedrag 2]]*(100-Q1_2025[[#This Row],[Relatiekorting percentage]])/100,Q1_2025[[#This Row],[Bruto - Rel.korting]])</f>
        <v>164.8</v>
      </c>
    </row>
    <row r="3234" spans="1:16" x14ac:dyDescent="0.3">
      <c r="A3234" t="s">
        <v>448</v>
      </c>
      <c r="B3234">
        <v>5021026</v>
      </c>
      <c r="C3234" t="s">
        <v>299</v>
      </c>
      <c r="D3234">
        <v>1</v>
      </c>
      <c r="E3234" s="10">
        <v>164.8</v>
      </c>
      <c r="F3234" s="10">
        <v>164.8</v>
      </c>
      <c r="G3234" s="10">
        <v>164.8</v>
      </c>
      <c r="H3234">
        <v>0</v>
      </c>
      <c r="I3234" s="10" t="str">
        <f>_xlfn.XLOOKUP(Q1_2025[[#This Row],[Artikelnr]],Artikel_prijzen[Artnr],Artikel_prijzen[Groep],"")</f>
        <v>Elektra</v>
      </c>
      <c r="J3234" s="10">
        <f>_xlfn.XLOOKUP(Q1_2025[[#This Row],[Artikelnr]],Artikel_prijzen[Artnr],Artikel_prijzen[Prijs 2025],"")</f>
        <v>106.8625</v>
      </c>
      <c r="K3234" s="10" t="str">
        <f>IF(Q1_2025[[#This Row],[Artikelprijs]]&lt;&gt;"",IF(Q1_2025[[#This Row],[Stuksprijs]]=Q1_2025[[#This Row],[Artikelprijs]],"Prijs gelijk","Prijs wijkt af"),"")</f>
        <v>Prijs wijkt af</v>
      </c>
      <c r="L3234" s="10"/>
      <c r="M3234" t="s">
        <v>3</v>
      </c>
      <c r="N3234" s="10">
        <f>IF(Q1_2025[[#This Row],[Prijstype]]="Artikelprijs",Q1_2025[[#This Row],[Artikelprijs]],Q1_2025[[#This Row],[Stuksprijs]])</f>
        <v>164.8</v>
      </c>
      <c r="O3234" s="10">
        <f>IF(Q1_2025[[#This Row],[Prijstype]]="Artikelprijs",Q1_2025[[#This Row],[Artikelprijs]] * Q1_2025[[#This Row],[Besteld]],Q1_2025[[#This Row],[Brutobedrag]])</f>
        <v>164.8</v>
      </c>
      <c r="P3234" s="10">
        <f>IF(Q1_2025[[#This Row],[Prijstype]] = "Artikelprijs",Q1_2025[[#This Row],[Brutobedrag 2]]*(100-Q1_2025[[#This Row],[Relatiekorting percentage]])/100,Q1_2025[[#This Row],[Bruto - Rel.korting]])</f>
        <v>164.8</v>
      </c>
    </row>
    <row r="3235" spans="1:16" x14ac:dyDescent="0.3">
      <c r="A3235" t="s">
        <v>448</v>
      </c>
      <c r="B3235">
        <v>4801003</v>
      </c>
      <c r="C3235" t="s">
        <v>157</v>
      </c>
      <c r="D3235">
        <v>2</v>
      </c>
      <c r="E3235" s="10">
        <v>52.88</v>
      </c>
      <c r="F3235" s="10">
        <v>105.76</v>
      </c>
      <c r="G3235" s="10">
        <v>105.76</v>
      </c>
      <c r="H3235">
        <v>0</v>
      </c>
      <c r="I3235" s="10" t="str">
        <f>_xlfn.XLOOKUP(Q1_2025[[#This Row],[Artikelnr]],Artikel_prijzen[Artnr],Artikel_prijzen[Groep],"")</f>
        <v/>
      </c>
      <c r="J3235" s="10" t="str">
        <f>_xlfn.XLOOKUP(Q1_2025[[#This Row],[Artikelnr]],Artikel_prijzen[Artnr],Artikel_prijzen[Prijs 2025],"")</f>
        <v/>
      </c>
      <c r="K3235" s="10" t="str">
        <f>IF(Q1_2025[[#This Row],[Artikelprijs]]&lt;&gt;"",IF(Q1_2025[[#This Row],[Stuksprijs]]=Q1_2025[[#This Row],[Artikelprijs]],"Prijs gelijk","Prijs wijkt af"),"")</f>
        <v/>
      </c>
      <c r="L3235" s="10"/>
      <c r="N3235" s="10">
        <f>IF(Q1_2025[[#This Row],[Prijstype]]="Artikelprijs",Q1_2025[[#This Row],[Artikelprijs]],Q1_2025[[#This Row],[Stuksprijs]])</f>
        <v>52.88</v>
      </c>
      <c r="O3235" s="10">
        <f>IF(Q1_2025[[#This Row],[Prijstype]]="Artikelprijs",Q1_2025[[#This Row],[Artikelprijs]] * Q1_2025[[#This Row],[Besteld]],Q1_2025[[#This Row],[Brutobedrag]])</f>
        <v>105.76</v>
      </c>
      <c r="P3235" s="10">
        <f>IF(Q1_2025[[#This Row],[Prijstype]] = "Artikelprijs",Q1_2025[[#This Row],[Brutobedrag 2]]*(100-Q1_2025[[#This Row],[Relatiekorting percentage]])/100,Q1_2025[[#This Row],[Bruto - Rel.korting]])</f>
        <v>105.76</v>
      </c>
    </row>
    <row r="3236" spans="1:16" x14ac:dyDescent="0.3">
      <c r="A3236" t="s">
        <v>448</v>
      </c>
      <c r="B3236">
        <v>5021026</v>
      </c>
      <c r="C3236" t="s">
        <v>299</v>
      </c>
      <c r="D3236">
        <v>1</v>
      </c>
      <c r="E3236" s="10">
        <v>164.8</v>
      </c>
      <c r="F3236" s="10">
        <v>164.8</v>
      </c>
      <c r="G3236" s="10">
        <v>164.8</v>
      </c>
      <c r="H3236">
        <v>0</v>
      </c>
      <c r="I3236" s="10" t="str">
        <f>_xlfn.XLOOKUP(Q1_2025[[#This Row],[Artikelnr]],Artikel_prijzen[Artnr],Artikel_prijzen[Groep],"")</f>
        <v>Elektra</v>
      </c>
      <c r="J3236" s="10">
        <f>_xlfn.XLOOKUP(Q1_2025[[#This Row],[Artikelnr]],Artikel_prijzen[Artnr],Artikel_prijzen[Prijs 2025],"")</f>
        <v>106.8625</v>
      </c>
      <c r="K3236" s="10" t="str">
        <f>IF(Q1_2025[[#This Row],[Artikelprijs]]&lt;&gt;"",IF(Q1_2025[[#This Row],[Stuksprijs]]=Q1_2025[[#This Row],[Artikelprijs]],"Prijs gelijk","Prijs wijkt af"),"")</f>
        <v>Prijs wijkt af</v>
      </c>
      <c r="L3236" s="10"/>
      <c r="M3236" t="s">
        <v>3</v>
      </c>
      <c r="N3236" s="10">
        <f>IF(Q1_2025[[#This Row],[Prijstype]]="Artikelprijs",Q1_2025[[#This Row],[Artikelprijs]],Q1_2025[[#This Row],[Stuksprijs]])</f>
        <v>164.8</v>
      </c>
      <c r="O3236" s="10">
        <f>IF(Q1_2025[[#This Row],[Prijstype]]="Artikelprijs",Q1_2025[[#This Row],[Artikelprijs]] * Q1_2025[[#This Row],[Besteld]],Q1_2025[[#This Row],[Brutobedrag]])</f>
        <v>164.8</v>
      </c>
      <c r="P3236" s="10">
        <f>IF(Q1_2025[[#This Row],[Prijstype]] = "Artikelprijs",Q1_2025[[#This Row],[Brutobedrag 2]]*(100-Q1_2025[[#This Row],[Relatiekorting percentage]])/100,Q1_2025[[#This Row],[Bruto - Rel.korting]])</f>
        <v>164.8</v>
      </c>
    </row>
    <row r="3237" spans="1:16" x14ac:dyDescent="0.3">
      <c r="A3237" t="s">
        <v>448</v>
      </c>
      <c r="B3237">
        <v>5021026</v>
      </c>
      <c r="C3237" t="s">
        <v>299</v>
      </c>
      <c r="D3237">
        <v>57</v>
      </c>
      <c r="E3237" s="10">
        <v>164.8</v>
      </c>
      <c r="F3237" s="10">
        <v>9393.6</v>
      </c>
      <c r="G3237" s="10">
        <v>9393.6</v>
      </c>
      <c r="H3237">
        <v>0</v>
      </c>
      <c r="I3237" s="10" t="str">
        <f>_xlfn.XLOOKUP(Q1_2025[[#This Row],[Artikelnr]],Artikel_prijzen[Artnr],Artikel_prijzen[Groep],"")</f>
        <v>Elektra</v>
      </c>
      <c r="J3237" s="10">
        <f>_xlfn.XLOOKUP(Q1_2025[[#This Row],[Artikelnr]],Artikel_prijzen[Artnr],Artikel_prijzen[Prijs 2025],"")</f>
        <v>106.8625</v>
      </c>
      <c r="K3237" s="10" t="str">
        <f>IF(Q1_2025[[#This Row],[Artikelprijs]]&lt;&gt;"",IF(Q1_2025[[#This Row],[Stuksprijs]]=Q1_2025[[#This Row],[Artikelprijs]],"Prijs gelijk","Prijs wijkt af"),"")</f>
        <v>Prijs wijkt af</v>
      </c>
      <c r="L3237" s="10"/>
      <c r="M3237" t="s">
        <v>3</v>
      </c>
      <c r="N3237" s="10">
        <f>IF(Q1_2025[[#This Row],[Prijstype]]="Artikelprijs",Q1_2025[[#This Row],[Artikelprijs]],Q1_2025[[#This Row],[Stuksprijs]])</f>
        <v>164.8</v>
      </c>
      <c r="O3237" s="10">
        <f>IF(Q1_2025[[#This Row],[Prijstype]]="Artikelprijs",Q1_2025[[#This Row],[Artikelprijs]] * Q1_2025[[#This Row],[Besteld]],Q1_2025[[#This Row],[Brutobedrag]])</f>
        <v>9393.6</v>
      </c>
      <c r="P3237" s="10">
        <f>IF(Q1_2025[[#This Row],[Prijstype]] = "Artikelprijs",Q1_2025[[#This Row],[Brutobedrag 2]]*(100-Q1_2025[[#This Row],[Relatiekorting percentage]])/100,Q1_2025[[#This Row],[Bruto - Rel.korting]])</f>
        <v>9393.6</v>
      </c>
    </row>
    <row r="3238" spans="1:16" x14ac:dyDescent="0.3">
      <c r="A3238" t="s">
        <v>448</v>
      </c>
      <c r="B3238">
        <v>5022013</v>
      </c>
      <c r="C3238" t="s">
        <v>450</v>
      </c>
      <c r="D3238">
        <v>2</v>
      </c>
      <c r="E3238" s="10">
        <v>315.70999999999998</v>
      </c>
      <c r="F3238" s="10">
        <v>631.41999999999996</v>
      </c>
      <c r="G3238" s="10">
        <v>631.41999999999996</v>
      </c>
      <c r="H3238">
        <v>0</v>
      </c>
      <c r="I3238" s="10" t="str">
        <f>_xlfn.XLOOKUP(Q1_2025[[#This Row],[Artikelnr]],Artikel_prijzen[Artnr],Artikel_prijzen[Groep],"")</f>
        <v>Elektra</v>
      </c>
      <c r="J3238" s="10">
        <f>_xlfn.XLOOKUP(Q1_2025[[#This Row],[Artikelnr]],Artikel_prijzen[Artnr],Artikel_prijzen[Prijs 2025],"")</f>
        <v>252.35</v>
      </c>
      <c r="K3238" s="10" t="str">
        <f>IF(Q1_2025[[#This Row],[Artikelprijs]]&lt;&gt;"",IF(Q1_2025[[#This Row],[Stuksprijs]]=Q1_2025[[#This Row],[Artikelprijs]],"Prijs gelijk","Prijs wijkt af"),"")</f>
        <v>Prijs wijkt af</v>
      </c>
      <c r="L3238" s="10"/>
      <c r="M3238" t="s">
        <v>3</v>
      </c>
      <c r="N3238" s="10">
        <f>IF(Q1_2025[[#This Row],[Prijstype]]="Artikelprijs",Q1_2025[[#This Row],[Artikelprijs]],Q1_2025[[#This Row],[Stuksprijs]])</f>
        <v>315.70999999999998</v>
      </c>
      <c r="O3238" s="10">
        <f>IF(Q1_2025[[#This Row],[Prijstype]]="Artikelprijs",Q1_2025[[#This Row],[Artikelprijs]] * Q1_2025[[#This Row],[Besteld]],Q1_2025[[#This Row],[Brutobedrag]])</f>
        <v>631.41999999999996</v>
      </c>
      <c r="P3238" s="10">
        <f>IF(Q1_2025[[#This Row],[Prijstype]] = "Artikelprijs",Q1_2025[[#This Row],[Brutobedrag 2]]*(100-Q1_2025[[#This Row],[Relatiekorting percentage]])/100,Q1_2025[[#This Row],[Bruto - Rel.korting]])</f>
        <v>631.41999999999996</v>
      </c>
    </row>
    <row r="3239" spans="1:16" x14ac:dyDescent="0.3">
      <c r="A3239" t="s">
        <v>448</v>
      </c>
      <c r="B3239">
        <v>5021004</v>
      </c>
      <c r="C3239" t="s">
        <v>386</v>
      </c>
      <c r="D3239">
        <v>13</v>
      </c>
      <c r="E3239" s="10">
        <v>392.96</v>
      </c>
      <c r="F3239" s="10">
        <v>5108.4799999999996</v>
      </c>
      <c r="G3239" s="10">
        <v>5108.4799999999996</v>
      </c>
      <c r="H3239">
        <v>0</v>
      </c>
      <c r="I3239" s="10" t="str">
        <f>_xlfn.XLOOKUP(Q1_2025[[#This Row],[Artikelnr]],Artikel_prijzen[Artnr],Artikel_prijzen[Groep],"")</f>
        <v>Elektra</v>
      </c>
      <c r="J3239" s="10">
        <f>_xlfn.XLOOKUP(Q1_2025[[#This Row],[Artikelnr]],Artikel_prijzen[Artnr],Artikel_prijzen[Prijs 2025],"")</f>
        <v>329.6</v>
      </c>
      <c r="K3239" s="10" t="str">
        <f>IF(Q1_2025[[#This Row],[Artikelprijs]]&lt;&gt;"",IF(Q1_2025[[#This Row],[Stuksprijs]]=Q1_2025[[#This Row],[Artikelprijs]],"Prijs gelijk","Prijs wijkt af"),"")</f>
        <v>Prijs wijkt af</v>
      </c>
      <c r="L3239" s="10"/>
      <c r="M3239" t="s">
        <v>3</v>
      </c>
      <c r="N3239" s="10">
        <f>IF(Q1_2025[[#This Row],[Prijstype]]="Artikelprijs",Q1_2025[[#This Row],[Artikelprijs]],Q1_2025[[#This Row],[Stuksprijs]])</f>
        <v>392.96</v>
      </c>
      <c r="O3239" s="10">
        <f>IF(Q1_2025[[#This Row],[Prijstype]]="Artikelprijs",Q1_2025[[#This Row],[Artikelprijs]] * Q1_2025[[#This Row],[Besteld]],Q1_2025[[#This Row],[Brutobedrag]])</f>
        <v>5108.4799999999996</v>
      </c>
      <c r="P3239" s="10">
        <f>IF(Q1_2025[[#This Row],[Prijstype]] = "Artikelprijs",Q1_2025[[#This Row],[Brutobedrag 2]]*(100-Q1_2025[[#This Row],[Relatiekorting percentage]])/100,Q1_2025[[#This Row],[Bruto - Rel.korting]])</f>
        <v>5108.4799999999996</v>
      </c>
    </row>
    <row r="3240" spans="1:16" x14ac:dyDescent="0.3">
      <c r="A3240" t="s">
        <v>448</v>
      </c>
      <c r="B3240">
        <v>5021006</v>
      </c>
      <c r="C3240" t="s">
        <v>439</v>
      </c>
      <c r="D3240">
        <v>3</v>
      </c>
      <c r="E3240" s="10">
        <v>493.18</v>
      </c>
      <c r="F3240" s="10">
        <v>1479.54</v>
      </c>
      <c r="G3240" s="10">
        <v>1479.54</v>
      </c>
      <c r="H3240">
        <v>0</v>
      </c>
      <c r="I3240" s="10" t="str">
        <f>_xlfn.XLOOKUP(Q1_2025[[#This Row],[Artikelnr]],Artikel_prijzen[Artnr],Artikel_prijzen[Groep],"")</f>
        <v>Elektra</v>
      </c>
      <c r="J3240" s="10">
        <f>_xlfn.XLOOKUP(Q1_2025[[#This Row],[Artikelnr]],Artikel_prijzen[Artnr],Artikel_prijzen[Prijs 2025],"")</f>
        <v>417.15</v>
      </c>
      <c r="K3240" s="10" t="str">
        <f>IF(Q1_2025[[#This Row],[Artikelprijs]]&lt;&gt;"",IF(Q1_2025[[#This Row],[Stuksprijs]]=Q1_2025[[#This Row],[Artikelprijs]],"Prijs gelijk","Prijs wijkt af"),"")</f>
        <v>Prijs wijkt af</v>
      </c>
      <c r="L3240" s="10"/>
      <c r="M3240" t="s">
        <v>3</v>
      </c>
      <c r="N3240" s="10">
        <f>IF(Q1_2025[[#This Row],[Prijstype]]="Artikelprijs",Q1_2025[[#This Row],[Artikelprijs]],Q1_2025[[#This Row],[Stuksprijs]])</f>
        <v>493.18</v>
      </c>
      <c r="O3240" s="10">
        <f>IF(Q1_2025[[#This Row],[Prijstype]]="Artikelprijs",Q1_2025[[#This Row],[Artikelprijs]] * Q1_2025[[#This Row],[Besteld]],Q1_2025[[#This Row],[Brutobedrag]])</f>
        <v>1479.54</v>
      </c>
      <c r="P3240" s="10">
        <f>IF(Q1_2025[[#This Row],[Prijstype]] = "Artikelprijs",Q1_2025[[#This Row],[Brutobedrag 2]]*(100-Q1_2025[[#This Row],[Relatiekorting percentage]])/100,Q1_2025[[#This Row],[Bruto - Rel.korting]])</f>
        <v>1479.54</v>
      </c>
    </row>
    <row r="3241" spans="1:16" x14ac:dyDescent="0.3">
      <c r="A3241" t="s">
        <v>448</v>
      </c>
      <c r="B3241">
        <v>5022016</v>
      </c>
      <c r="C3241" t="s">
        <v>438</v>
      </c>
      <c r="D3241">
        <v>2</v>
      </c>
      <c r="E3241" s="10">
        <v>512.97</v>
      </c>
      <c r="F3241" s="10">
        <v>1025.94</v>
      </c>
      <c r="G3241" s="10">
        <v>1025.94</v>
      </c>
      <c r="H3241">
        <v>0</v>
      </c>
      <c r="I3241" s="10" t="str">
        <f>_xlfn.XLOOKUP(Q1_2025[[#This Row],[Artikelnr]],Artikel_prijzen[Artnr],Artikel_prijzen[Groep],"")</f>
        <v>Elektra</v>
      </c>
      <c r="J3241" s="10">
        <f>_xlfn.XLOOKUP(Q1_2025[[#This Row],[Artikelnr]],Artikel_prijzen[Artnr],Artikel_prijzen[Prijs 2025],"")</f>
        <v>386.25</v>
      </c>
      <c r="K3241" s="10" t="str">
        <f>IF(Q1_2025[[#This Row],[Artikelprijs]]&lt;&gt;"",IF(Q1_2025[[#This Row],[Stuksprijs]]=Q1_2025[[#This Row],[Artikelprijs]],"Prijs gelijk","Prijs wijkt af"),"")</f>
        <v>Prijs wijkt af</v>
      </c>
      <c r="L3241" s="10"/>
      <c r="M3241" t="s">
        <v>3</v>
      </c>
      <c r="N3241" s="10">
        <f>IF(Q1_2025[[#This Row],[Prijstype]]="Artikelprijs",Q1_2025[[#This Row],[Artikelprijs]],Q1_2025[[#This Row],[Stuksprijs]])</f>
        <v>512.97</v>
      </c>
      <c r="O3241" s="10">
        <f>IF(Q1_2025[[#This Row],[Prijstype]]="Artikelprijs",Q1_2025[[#This Row],[Artikelprijs]] * Q1_2025[[#This Row],[Besteld]],Q1_2025[[#This Row],[Brutobedrag]])</f>
        <v>1025.94</v>
      </c>
      <c r="P3241" s="10">
        <f>IF(Q1_2025[[#This Row],[Prijstype]] = "Artikelprijs",Q1_2025[[#This Row],[Brutobedrag 2]]*(100-Q1_2025[[#This Row],[Relatiekorting percentage]])/100,Q1_2025[[#This Row],[Bruto - Rel.korting]])</f>
        <v>1025.94</v>
      </c>
    </row>
    <row r="3242" spans="1:16" x14ac:dyDescent="0.3">
      <c r="A3242" t="s">
        <v>448</v>
      </c>
      <c r="B3242">
        <v>5021010</v>
      </c>
      <c r="C3242" t="s">
        <v>469</v>
      </c>
      <c r="D3242">
        <v>7</v>
      </c>
      <c r="E3242" s="10">
        <v>703.52</v>
      </c>
      <c r="F3242" s="10">
        <v>4924.6400000000003</v>
      </c>
      <c r="G3242" s="10">
        <v>4924.6400000000003</v>
      </c>
      <c r="H3242">
        <v>0</v>
      </c>
      <c r="I3242" s="10" t="str">
        <f>_xlfn.XLOOKUP(Q1_2025[[#This Row],[Artikelnr]],Artikel_prijzen[Artnr],Artikel_prijzen[Groep],"")</f>
        <v>Elektra</v>
      </c>
      <c r="J3242" s="10">
        <f>_xlfn.XLOOKUP(Q1_2025[[#This Row],[Artikelnr]],Artikel_prijzen[Artnr],Artikel_prijzen[Prijs 2025],"")</f>
        <v>576.79999999999995</v>
      </c>
      <c r="K3242" s="10" t="str">
        <f>IF(Q1_2025[[#This Row],[Artikelprijs]]&lt;&gt;"",IF(Q1_2025[[#This Row],[Stuksprijs]]=Q1_2025[[#This Row],[Artikelprijs]],"Prijs gelijk","Prijs wijkt af"),"")</f>
        <v>Prijs wijkt af</v>
      </c>
      <c r="L3242" s="10"/>
      <c r="M3242" t="s">
        <v>3</v>
      </c>
      <c r="N3242" s="10">
        <f>IF(Q1_2025[[#This Row],[Prijstype]]="Artikelprijs",Q1_2025[[#This Row],[Artikelprijs]],Q1_2025[[#This Row],[Stuksprijs]])</f>
        <v>703.52</v>
      </c>
      <c r="O3242" s="10">
        <f>IF(Q1_2025[[#This Row],[Prijstype]]="Artikelprijs",Q1_2025[[#This Row],[Artikelprijs]] * Q1_2025[[#This Row],[Besteld]],Q1_2025[[#This Row],[Brutobedrag]])</f>
        <v>4924.6400000000003</v>
      </c>
      <c r="P3242" s="10">
        <f>IF(Q1_2025[[#This Row],[Prijstype]] = "Artikelprijs",Q1_2025[[#This Row],[Brutobedrag 2]]*(100-Q1_2025[[#This Row],[Relatiekorting percentage]])/100,Q1_2025[[#This Row],[Bruto - Rel.korting]])</f>
        <v>4924.6400000000003</v>
      </c>
    </row>
    <row r="3243" spans="1:16" x14ac:dyDescent="0.3">
      <c r="A3243" t="s">
        <v>448</v>
      </c>
      <c r="B3243">
        <v>5022017</v>
      </c>
      <c r="C3243" t="s">
        <v>300</v>
      </c>
      <c r="D3243">
        <v>1</v>
      </c>
      <c r="E3243" s="10">
        <v>613.96</v>
      </c>
      <c r="F3243" s="10">
        <v>613.96</v>
      </c>
      <c r="G3243" s="10">
        <v>613.96</v>
      </c>
      <c r="H3243">
        <v>0</v>
      </c>
      <c r="I3243" s="10" t="str">
        <f>_xlfn.XLOOKUP(Q1_2025[[#This Row],[Artikelnr]],Artikel_prijzen[Artnr],Artikel_prijzen[Groep],"")</f>
        <v>Elektra</v>
      </c>
      <c r="J3243" s="10">
        <f>_xlfn.XLOOKUP(Q1_2025[[#This Row],[Artikelnr]],Artikel_prijzen[Artnr],Artikel_prijzen[Prijs 2025],"")</f>
        <v>458.35</v>
      </c>
      <c r="K3243" s="10" t="str">
        <f>IF(Q1_2025[[#This Row],[Artikelprijs]]&lt;&gt;"",IF(Q1_2025[[#This Row],[Stuksprijs]]=Q1_2025[[#This Row],[Artikelprijs]],"Prijs gelijk","Prijs wijkt af"),"")</f>
        <v>Prijs wijkt af</v>
      </c>
      <c r="L3243" s="10"/>
      <c r="M3243" t="s">
        <v>3</v>
      </c>
      <c r="N3243" s="10">
        <f>IF(Q1_2025[[#This Row],[Prijstype]]="Artikelprijs",Q1_2025[[#This Row],[Artikelprijs]],Q1_2025[[#This Row],[Stuksprijs]])</f>
        <v>613.96</v>
      </c>
      <c r="O3243" s="10">
        <f>IF(Q1_2025[[#This Row],[Prijstype]]="Artikelprijs",Q1_2025[[#This Row],[Artikelprijs]] * Q1_2025[[#This Row],[Besteld]],Q1_2025[[#This Row],[Brutobedrag]])</f>
        <v>613.96</v>
      </c>
      <c r="P3243" s="10">
        <f>IF(Q1_2025[[#This Row],[Prijstype]] = "Artikelprijs",Q1_2025[[#This Row],[Brutobedrag 2]]*(100-Q1_2025[[#This Row],[Relatiekorting percentage]])/100,Q1_2025[[#This Row],[Bruto - Rel.korting]])</f>
        <v>613.96</v>
      </c>
    </row>
    <row r="3244" spans="1:16" x14ac:dyDescent="0.3">
      <c r="A3244" t="s">
        <v>448</v>
      </c>
      <c r="B3244">
        <v>5021012</v>
      </c>
      <c r="C3244" t="s">
        <v>470</v>
      </c>
      <c r="D3244">
        <v>3</v>
      </c>
      <c r="E3244" s="10">
        <v>808.96</v>
      </c>
      <c r="F3244" s="10">
        <v>2426.88</v>
      </c>
      <c r="G3244" s="10">
        <v>2426.88</v>
      </c>
      <c r="H3244">
        <v>0</v>
      </c>
      <c r="I3244" s="10" t="str">
        <f>_xlfn.XLOOKUP(Q1_2025[[#This Row],[Artikelnr]],Artikel_prijzen[Artnr],Artikel_prijzen[Groep],"")</f>
        <v>Elektra</v>
      </c>
      <c r="J3244" s="10">
        <f>_xlfn.XLOOKUP(Q1_2025[[#This Row],[Artikelnr]],Artikel_prijzen[Artnr],Artikel_prijzen[Prijs 2025],"")</f>
        <v>659.2</v>
      </c>
      <c r="K3244" s="10" t="str">
        <f>IF(Q1_2025[[#This Row],[Artikelprijs]]&lt;&gt;"",IF(Q1_2025[[#This Row],[Stuksprijs]]=Q1_2025[[#This Row],[Artikelprijs]],"Prijs gelijk","Prijs wijkt af"),"")</f>
        <v>Prijs wijkt af</v>
      </c>
      <c r="L3244" s="10"/>
      <c r="M3244" t="s">
        <v>3</v>
      </c>
      <c r="N3244" s="10">
        <f>IF(Q1_2025[[#This Row],[Prijstype]]="Artikelprijs",Q1_2025[[#This Row],[Artikelprijs]],Q1_2025[[#This Row],[Stuksprijs]])</f>
        <v>808.96</v>
      </c>
      <c r="O3244" s="10">
        <f>IF(Q1_2025[[#This Row],[Prijstype]]="Artikelprijs",Q1_2025[[#This Row],[Artikelprijs]] * Q1_2025[[#This Row],[Besteld]],Q1_2025[[#This Row],[Brutobedrag]])</f>
        <v>2426.88</v>
      </c>
      <c r="P3244" s="10">
        <f>IF(Q1_2025[[#This Row],[Prijstype]] = "Artikelprijs",Q1_2025[[#This Row],[Brutobedrag 2]]*(100-Q1_2025[[#This Row],[Relatiekorting percentage]])/100,Q1_2025[[#This Row],[Bruto - Rel.korting]])</f>
        <v>2426.88</v>
      </c>
    </row>
    <row r="3245" spans="1:16" x14ac:dyDescent="0.3">
      <c r="A3245" t="s">
        <v>448</v>
      </c>
      <c r="B3245">
        <v>3002030</v>
      </c>
      <c r="C3245" t="s">
        <v>99</v>
      </c>
      <c r="D3245">
        <v>2</v>
      </c>
      <c r="E3245" s="10">
        <v>82.4</v>
      </c>
      <c r="F3245" s="10">
        <v>164.8</v>
      </c>
      <c r="G3245" s="10">
        <v>164.8</v>
      </c>
      <c r="H3245">
        <v>0</v>
      </c>
      <c r="I3245" s="10" t="str">
        <f>_xlfn.XLOOKUP(Q1_2025[[#This Row],[Artikelnr]],Artikel_prijzen[Artnr],Artikel_prijzen[Groep],"")</f>
        <v/>
      </c>
      <c r="J3245" s="10" t="str">
        <f>_xlfn.XLOOKUP(Q1_2025[[#This Row],[Artikelnr]],Artikel_prijzen[Artnr],Artikel_prijzen[Prijs 2025],"")</f>
        <v/>
      </c>
      <c r="K3245" s="10" t="str">
        <f>IF(Q1_2025[[#This Row],[Artikelprijs]]&lt;&gt;"",IF(Q1_2025[[#This Row],[Stuksprijs]]=Q1_2025[[#This Row],[Artikelprijs]],"Prijs gelijk","Prijs wijkt af"),"")</f>
        <v/>
      </c>
      <c r="L3245" s="10"/>
      <c r="N3245" s="10">
        <f>IF(Q1_2025[[#This Row],[Prijstype]]="Artikelprijs",Q1_2025[[#This Row],[Artikelprijs]],Q1_2025[[#This Row],[Stuksprijs]])</f>
        <v>82.4</v>
      </c>
      <c r="O3245" s="10">
        <f>IF(Q1_2025[[#This Row],[Prijstype]]="Artikelprijs",Q1_2025[[#This Row],[Artikelprijs]] * Q1_2025[[#This Row],[Besteld]],Q1_2025[[#This Row],[Brutobedrag]])</f>
        <v>164.8</v>
      </c>
      <c r="P3245" s="10">
        <f>IF(Q1_2025[[#This Row],[Prijstype]] = "Artikelprijs",Q1_2025[[#This Row],[Brutobedrag 2]]*(100-Q1_2025[[#This Row],[Relatiekorting percentage]])/100,Q1_2025[[#This Row],[Bruto - Rel.korting]])</f>
        <v>164.8</v>
      </c>
    </row>
    <row r="3246" spans="1:16" x14ac:dyDescent="0.3">
      <c r="A3246" t="s">
        <v>448</v>
      </c>
      <c r="B3246">
        <v>5021026</v>
      </c>
      <c r="C3246" t="s">
        <v>299</v>
      </c>
      <c r="D3246">
        <v>1</v>
      </c>
      <c r="E3246" s="10">
        <v>164.8</v>
      </c>
      <c r="F3246" s="10">
        <v>164.8</v>
      </c>
      <c r="G3246" s="10">
        <v>164.8</v>
      </c>
      <c r="H3246">
        <v>0</v>
      </c>
      <c r="I3246" s="10" t="str">
        <f>_xlfn.XLOOKUP(Q1_2025[[#This Row],[Artikelnr]],Artikel_prijzen[Artnr],Artikel_prijzen[Groep],"")</f>
        <v>Elektra</v>
      </c>
      <c r="J3246" s="10">
        <f>_xlfn.XLOOKUP(Q1_2025[[#This Row],[Artikelnr]],Artikel_prijzen[Artnr],Artikel_prijzen[Prijs 2025],"")</f>
        <v>106.8625</v>
      </c>
      <c r="K3246" s="10" t="str">
        <f>IF(Q1_2025[[#This Row],[Artikelprijs]]&lt;&gt;"",IF(Q1_2025[[#This Row],[Stuksprijs]]=Q1_2025[[#This Row],[Artikelprijs]],"Prijs gelijk","Prijs wijkt af"),"")</f>
        <v>Prijs wijkt af</v>
      </c>
      <c r="L3246" s="10"/>
      <c r="M3246" t="s">
        <v>3</v>
      </c>
      <c r="N3246" s="10">
        <f>IF(Q1_2025[[#This Row],[Prijstype]]="Artikelprijs",Q1_2025[[#This Row],[Artikelprijs]],Q1_2025[[#This Row],[Stuksprijs]])</f>
        <v>164.8</v>
      </c>
      <c r="O3246" s="10">
        <f>IF(Q1_2025[[#This Row],[Prijstype]]="Artikelprijs",Q1_2025[[#This Row],[Artikelprijs]] * Q1_2025[[#This Row],[Besteld]],Q1_2025[[#This Row],[Brutobedrag]])</f>
        <v>164.8</v>
      </c>
      <c r="P3246" s="10">
        <f>IF(Q1_2025[[#This Row],[Prijstype]] = "Artikelprijs",Q1_2025[[#This Row],[Brutobedrag 2]]*(100-Q1_2025[[#This Row],[Relatiekorting percentage]])/100,Q1_2025[[#This Row],[Bruto - Rel.korting]])</f>
        <v>164.8</v>
      </c>
    </row>
    <row r="3247" spans="1:16" x14ac:dyDescent="0.3">
      <c r="A3247" t="s">
        <v>448</v>
      </c>
      <c r="B3247">
        <v>5021006</v>
      </c>
      <c r="C3247" t="s">
        <v>439</v>
      </c>
      <c r="D3247">
        <v>1</v>
      </c>
      <c r="E3247" s="10">
        <v>493.18</v>
      </c>
      <c r="F3247" s="10">
        <v>493.18</v>
      </c>
      <c r="G3247" s="10">
        <v>493.18</v>
      </c>
      <c r="H3247">
        <v>0</v>
      </c>
      <c r="I3247" s="10" t="str">
        <f>_xlfn.XLOOKUP(Q1_2025[[#This Row],[Artikelnr]],Artikel_prijzen[Artnr],Artikel_prijzen[Groep],"")</f>
        <v>Elektra</v>
      </c>
      <c r="J3247" s="10">
        <f>_xlfn.XLOOKUP(Q1_2025[[#This Row],[Artikelnr]],Artikel_prijzen[Artnr],Artikel_prijzen[Prijs 2025],"")</f>
        <v>417.15</v>
      </c>
      <c r="K3247" s="10" t="str">
        <f>IF(Q1_2025[[#This Row],[Artikelprijs]]&lt;&gt;"",IF(Q1_2025[[#This Row],[Stuksprijs]]=Q1_2025[[#This Row],[Artikelprijs]],"Prijs gelijk","Prijs wijkt af"),"")</f>
        <v>Prijs wijkt af</v>
      </c>
      <c r="L3247" s="10"/>
      <c r="M3247" t="s">
        <v>3</v>
      </c>
      <c r="N3247" s="10">
        <f>IF(Q1_2025[[#This Row],[Prijstype]]="Artikelprijs",Q1_2025[[#This Row],[Artikelprijs]],Q1_2025[[#This Row],[Stuksprijs]])</f>
        <v>493.18</v>
      </c>
      <c r="O3247" s="10">
        <f>IF(Q1_2025[[#This Row],[Prijstype]]="Artikelprijs",Q1_2025[[#This Row],[Artikelprijs]] * Q1_2025[[#This Row],[Besteld]],Q1_2025[[#This Row],[Brutobedrag]])</f>
        <v>493.18</v>
      </c>
      <c r="P3247" s="10">
        <f>IF(Q1_2025[[#This Row],[Prijstype]] = "Artikelprijs",Q1_2025[[#This Row],[Brutobedrag 2]]*(100-Q1_2025[[#This Row],[Relatiekorting percentage]])/100,Q1_2025[[#This Row],[Bruto - Rel.korting]])</f>
        <v>493.18</v>
      </c>
    </row>
    <row r="3248" spans="1:16" x14ac:dyDescent="0.3">
      <c r="A3248" t="s">
        <v>448</v>
      </c>
      <c r="B3248">
        <v>3002030</v>
      </c>
      <c r="C3248" t="s">
        <v>99</v>
      </c>
      <c r="D3248">
        <v>1</v>
      </c>
      <c r="E3248" s="10">
        <v>82.4</v>
      </c>
      <c r="F3248" s="10">
        <v>82.4</v>
      </c>
      <c r="G3248" s="10">
        <v>82.4</v>
      </c>
      <c r="H3248">
        <v>0</v>
      </c>
      <c r="I3248" s="10" t="str">
        <f>_xlfn.XLOOKUP(Q1_2025[[#This Row],[Artikelnr]],Artikel_prijzen[Artnr],Artikel_prijzen[Groep],"")</f>
        <v/>
      </c>
      <c r="J3248" s="10" t="str">
        <f>_xlfn.XLOOKUP(Q1_2025[[#This Row],[Artikelnr]],Artikel_prijzen[Artnr],Artikel_prijzen[Prijs 2025],"")</f>
        <v/>
      </c>
      <c r="K3248" s="10" t="str">
        <f>IF(Q1_2025[[#This Row],[Artikelprijs]]&lt;&gt;"",IF(Q1_2025[[#This Row],[Stuksprijs]]=Q1_2025[[#This Row],[Artikelprijs]],"Prijs gelijk","Prijs wijkt af"),"")</f>
        <v/>
      </c>
      <c r="L3248" s="10"/>
      <c r="N3248" s="10">
        <f>IF(Q1_2025[[#This Row],[Prijstype]]="Artikelprijs",Q1_2025[[#This Row],[Artikelprijs]],Q1_2025[[#This Row],[Stuksprijs]])</f>
        <v>82.4</v>
      </c>
      <c r="O3248" s="10">
        <f>IF(Q1_2025[[#This Row],[Prijstype]]="Artikelprijs",Q1_2025[[#This Row],[Artikelprijs]] * Q1_2025[[#This Row],[Besteld]],Q1_2025[[#This Row],[Brutobedrag]])</f>
        <v>82.4</v>
      </c>
      <c r="P3248" s="10">
        <f>IF(Q1_2025[[#This Row],[Prijstype]] = "Artikelprijs",Q1_2025[[#This Row],[Brutobedrag 2]]*(100-Q1_2025[[#This Row],[Relatiekorting percentage]])/100,Q1_2025[[#This Row],[Bruto - Rel.korting]])</f>
        <v>82.4</v>
      </c>
    </row>
    <row r="3249" spans="1:16" x14ac:dyDescent="0.3">
      <c r="A3249" t="s">
        <v>448</v>
      </c>
      <c r="B3249">
        <v>3001031</v>
      </c>
      <c r="C3249" t="s">
        <v>140</v>
      </c>
      <c r="D3249">
        <v>1</v>
      </c>
      <c r="E3249" s="10">
        <v>7</v>
      </c>
      <c r="F3249" s="10">
        <v>7</v>
      </c>
      <c r="G3249" s="10">
        <v>7</v>
      </c>
      <c r="H3249">
        <v>0</v>
      </c>
      <c r="I3249" s="10" t="str">
        <f>_xlfn.XLOOKUP(Q1_2025[[#This Row],[Artikelnr]],Artikel_prijzen[Artnr],Artikel_prijzen[Groep],"")</f>
        <v/>
      </c>
      <c r="J3249" s="10" t="str">
        <f>_xlfn.XLOOKUP(Q1_2025[[#This Row],[Artikelnr]],Artikel_prijzen[Artnr],Artikel_prijzen[Prijs 2025],"")</f>
        <v/>
      </c>
      <c r="K3249" s="10" t="str">
        <f>IF(Q1_2025[[#This Row],[Artikelprijs]]&lt;&gt;"",IF(Q1_2025[[#This Row],[Stuksprijs]]=Q1_2025[[#This Row],[Artikelprijs]],"Prijs gelijk","Prijs wijkt af"),"")</f>
        <v/>
      </c>
      <c r="L3249" s="10"/>
      <c r="N3249" s="10">
        <f>IF(Q1_2025[[#This Row],[Prijstype]]="Artikelprijs",Q1_2025[[#This Row],[Artikelprijs]],Q1_2025[[#This Row],[Stuksprijs]])</f>
        <v>7</v>
      </c>
      <c r="O3249" s="10">
        <f>IF(Q1_2025[[#This Row],[Prijstype]]="Artikelprijs",Q1_2025[[#This Row],[Artikelprijs]] * Q1_2025[[#This Row],[Besteld]],Q1_2025[[#This Row],[Brutobedrag]])</f>
        <v>7</v>
      </c>
      <c r="P3249" s="10">
        <f>IF(Q1_2025[[#This Row],[Prijstype]] = "Artikelprijs",Q1_2025[[#This Row],[Brutobedrag 2]]*(100-Q1_2025[[#This Row],[Relatiekorting percentage]])/100,Q1_2025[[#This Row],[Bruto - Rel.korting]])</f>
        <v>7</v>
      </c>
    </row>
    <row r="3250" spans="1:16" x14ac:dyDescent="0.3">
      <c r="A3250" t="s">
        <v>448</v>
      </c>
      <c r="B3250">
        <v>5021026</v>
      </c>
      <c r="C3250" t="s">
        <v>299</v>
      </c>
      <c r="D3250">
        <v>42</v>
      </c>
      <c r="E3250" s="10">
        <v>164.8</v>
      </c>
      <c r="F3250" s="10">
        <v>6921.6</v>
      </c>
      <c r="G3250" s="10">
        <v>6921.6</v>
      </c>
      <c r="H3250">
        <v>0</v>
      </c>
      <c r="I3250" s="10" t="str">
        <f>_xlfn.XLOOKUP(Q1_2025[[#This Row],[Artikelnr]],Artikel_prijzen[Artnr],Artikel_prijzen[Groep],"")</f>
        <v>Elektra</v>
      </c>
      <c r="J3250" s="10">
        <f>_xlfn.XLOOKUP(Q1_2025[[#This Row],[Artikelnr]],Artikel_prijzen[Artnr],Artikel_prijzen[Prijs 2025],"")</f>
        <v>106.8625</v>
      </c>
      <c r="K3250" s="10" t="str">
        <f>IF(Q1_2025[[#This Row],[Artikelprijs]]&lt;&gt;"",IF(Q1_2025[[#This Row],[Stuksprijs]]=Q1_2025[[#This Row],[Artikelprijs]],"Prijs gelijk","Prijs wijkt af"),"")</f>
        <v>Prijs wijkt af</v>
      </c>
      <c r="L3250" s="10"/>
      <c r="M3250" t="s">
        <v>3</v>
      </c>
      <c r="N3250" s="10">
        <f>IF(Q1_2025[[#This Row],[Prijstype]]="Artikelprijs",Q1_2025[[#This Row],[Artikelprijs]],Q1_2025[[#This Row],[Stuksprijs]])</f>
        <v>164.8</v>
      </c>
      <c r="O3250" s="10">
        <f>IF(Q1_2025[[#This Row],[Prijstype]]="Artikelprijs",Q1_2025[[#This Row],[Artikelprijs]] * Q1_2025[[#This Row],[Besteld]],Q1_2025[[#This Row],[Brutobedrag]])</f>
        <v>6921.6</v>
      </c>
      <c r="P3250" s="10">
        <f>IF(Q1_2025[[#This Row],[Prijstype]] = "Artikelprijs",Q1_2025[[#This Row],[Brutobedrag 2]]*(100-Q1_2025[[#This Row],[Relatiekorting percentage]])/100,Q1_2025[[#This Row],[Bruto - Rel.korting]])</f>
        <v>6921.6</v>
      </c>
    </row>
    <row r="3251" spans="1:16" x14ac:dyDescent="0.3">
      <c r="A3251" t="s">
        <v>448</v>
      </c>
      <c r="B3251">
        <v>5022013</v>
      </c>
      <c r="C3251" t="s">
        <v>450</v>
      </c>
      <c r="D3251">
        <v>5</v>
      </c>
      <c r="E3251" s="10">
        <v>315.70999999999998</v>
      </c>
      <c r="F3251" s="10">
        <v>1578.55</v>
      </c>
      <c r="G3251" s="10">
        <v>1578.55</v>
      </c>
      <c r="H3251">
        <v>0</v>
      </c>
      <c r="I3251" s="10" t="str">
        <f>_xlfn.XLOOKUP(Q1_2025[[#This Row],[Artikelnr]],Artikel_prijzen[Artnr],Artikel_prijzen[Groep],"")</f>
        <v>Elektra</v>
      </c>
      <c r="J3251" s="10">
        <f>_xlfn.XLOOKUP(Q1_2025[[#This Row],[Artikelnr]],Artikel_prijzen[Artnr],Artikel_prijzen[Prijs 2025],"")</f>
        <v>252.35</v>
      </c>
      <c r="K3251" s="10" t="str">
        <f>IF(Q1_2025[[#This Row],[Artikelprijs]]&lt;&gt;"",IF(Q1_2025[[#This Row],[Stuksprijs]]=Q1_2025[[#This Row],[Artikelprijs]],"Prijs gelijk","Prijs wijkt af"),"")</f>
        <v>Prijs wijkt af</v>
      </c>
      <c r="L3251" s="10"/>
      <c r="M3251" t="s">
        <v>3</v>
      </c>
      <c r="N3251" s="10">
        <f>IF(Q1_2025[[#This Row],[Prijstype]]="Artikelprijs",Q1_2025[[#This Row],[Artikelprijs]],Q1_2025[[#This Row],[Stuksprijs]])</f>
        <v>315.70999999999998</v>
      </c>
      <c r="O3251" s="10">
        <f>IF(Q1_2025[[#This Row],[Prijstype]]="Artikelprijs",Q1_2025[[#This Row],[Artikelprijs]] * Q1_2025[[#This Row],[Besteld]],Q1_2025[[#This Row],[Brutobedrag]])</f>
        <v>1578.55</v>
      </c>
      <c r="P3251" s="10">
        <f>IF(Q1_2025[[#This Row],[Prijstype]] = "Artikelprijs",Q1_2025[[#This Row],[Brutobedrag 2]]*(100-Q1_2025[[#This Row],[Relatiekorting percentage]])/100,Q1_2025[[#This Row],[Bruto - Rel.korting]])</f>
        <v>1578.55</v>
      </c>
    </row>
    <row r="3252" spans="1:16" x14ac:dyDescent="0.3">
      <c r="A3252" t="s">
        <v>448</v>
      </c>
      <c r="B3252">
        <v>5020001</v>
      </c>
      <c r="C3252" t="s">
        <v>471</v>
      </c>
      <c r="D3252">
        <v>113</v>
      </c>
      <c r="E3252" s="10">
        <v>29.35</v>
      </c>
      <c r="F3252" s="10">
        <v>3316.55</v>
      </c>
      <c r="G3252" s="10">
        <v>3316.55</v>
      </c>
      <c r="H3252">
        <v>0</v>
      </c>
      <c r="I3252" s="10" t="str">
        <f>_xlfn.XLOOKUP(Q1_2025[[#This Row],[Artikelnr]],Artikel_prijzen[Artnr],Artikel_prijzen[Groep],"")</f>
        <v/>
      </c>
      <c r="J3252" s="10" t="str">
        <f>_xlfn.XLOOKUP(Q1_2025[[#This Row],[Artikelnr]],Artikel_prijzen[Artnr],Artikel_prijzen[Prijs 2025],"")</f>
        <v/>
      </c>
      <c r="K3252" s="10" t="str">
        <f>IF(Q1_2025[[#This Row],[Artikelprijs]]&lt;&gt;"",IF(Q1_2025[[#This Row],[Stuksprijs]]=Q1_2025[[#This Row],[Artikelprijs]],"Prijs gelijk","Prijs wijkt af"),"")</f>
        <v/>
      </c>
      <c r="L3252" s="10"/>
      <c r="N3252" s="10">
        <f>IF(Q1_2025[[#This Row],[Prijstype]]="Artikelprijs",Q1_2025[[#This Row],[Artikelprijs]],Q1_2025[[#This Row],[Stuksprijs]])</f>
        <v>29.35</v>
      </c>
      <c r="O3252" s="10">
        <f>IF(Q1_2025[[#This Row],[Prijstype]]="Artikelprijs",Q1_2025[[#This Row],[Artikelprijs]] * Q1_2025[[#This Row],[Besteld]],Q1_2025[[#This Row],[Brutobedrag]])</f>
        <v>3316.55</v>
      </c>
      <c r="P3252" s="10">
        <f>IF(Q1_2025[[#This Row],[Prijstype]] = "Artikelprijs",Q1_2025[[#This Row],[Brutobedrag 2]]*(100-Q1_2025[[#This Row],[Relatiekorting percentage]])/100,Q1_2025[[#This Row],[Bruto - Rel.korting]])</f>
        <v>3316.55</v>
      </c>
    </row>
    <row r="3253" spans="1:16" x14ac:dyDescent="0.3">
      <c r="A3253" t="s">
        <v>448</v>
      </c>
      <c r="B3253">
        <v>5021026</v>
      </c>
      <c r="C3253" t="s">
        <v>299</v>
      </c>
      <c r="D3253">
        <v>1</v>
      </c>
      <c r="E3253" s="10">
        <v>164.8</v>
      </c>
      <c r="F3253" s="10">
        <v>164.8</v>
      </c>
      <c r="G3253" s="10">
        <v>164.8</v>
      </c>
      <c r="H3253">
        <v>0</v>
      </c>
      <c r="I3253" s="10" t="str">
        <f>_xlfn.XLOOKUP(Q1_2025[[#This Row],[Artikelnr]],Artikel_prijzen[Artnr],Artikel_prijzen[Groep],"")</f>
        <v>Elektra</v>
      </c>
      <c r="J3253" s="10">
        <f>_xlfn.XLOOKUP(Q1_2025[[#This Row],[Artikelnr]],Artikel_prijzen[Artnr],Artikel_prijzen[Prijs 2025],"")</f>
        <v>106.8625</v>
      </c>
      <c r="K3253" s="10" t="str">
        <f>IF(Q1_2025[[#This Row],[Artikelprijs]]&lt;&gt;"",IF(Q1_2025[[#This Row],[Stuksprijs]]=Q1_2025[[#This Row],[Artikelprijs]],"Prijs gelijk","Prijs wijkt af"),"")</f>
        <v>Prijs wijkt af</v>
      </c>
      <c r="L3253" s="10"/>
      <c r="M3253" t="s">
        <v>3</v>
      </c>
      <c r="N3253" s="10">
        <f>IF(Q1_2025[[#This Row],[Prijstype]]="Artikelprijs",Q1_2025[[#This Row],[Artikelprijs]],Q1_2025[[#This Row],[Stuksprijs]])</f>
        <v>164.8</v>
      </c>
      <c r="O3253" s="10">
        <f>IF(Q1_2025[[#This Row],[Prijstype]]="Artikelprijs",Q1_2025[[#This Row],[Artikelprijs]] * Q1_2025[[#This Row],[Besteld]],Q1_2025[[#This Row],[Brutobedrag]])</f>
        <v>164.8</v>
      </c>
      <c r="P3253" s="10">
        <f>IF(Q1_2025[[#This Row],[Prijstype]] = "Artikelprijs",Q1_2025[[#This Row],[Brutobedrag 2]]*(100-Q1_2025[[#This Row],[Relatiekorting percentage]])/100,Q1_2025[[#This Row],[Bruto - Rel.korting]])</f>
        <v>164.8</v>
      </c>
    </row>
    <row r="3254" spans="1:16" x14ac:dyDescent="0.3">
      <c r="A3254" t="s">
        <v>472</v>
      </c>
      <c r="B3254">
        <v>5030228</v>
      </c>
      <c r="C3254" t="s">
        <v>113</v>
      </c>
      <c r="D3254">
        <v>2</v>
      </c>
      <c r="E3254" s="10">
        <v>236.9</v>
      </c>
      <c r="F3254" s="10">
        <v>473.8</v>
      </c>
      <c r="G3254" s="10">
        <v>473.8</v>
      </c>
      <c r="H3254">
        <v>0</v>
      </c>
      <c r="I3254" s="10" t="str">
        <f>_xlfn.XLOOKUP(Q1_2025[[#This Row],[Artikelnr]],Artikel_prijzen[Artnr],Artikel_prijzen[Groep],"")</f>
        <v>Rigging</v>
      </c>
      <c r="J3254" s="10">
        <f>_xlfn.XLOOKUP(Q1_2025[[#This Row],[Artikelnr]],Artikel_prijzen[Artnr],Artikel_prijzen[Prijs 2025],"")</f>
        <v>230</v>
      </c>
      <c r="K3254" s="10" t="str">
        <f>IF(Q1_2025[[#This Row],[Artikelprijs]]&lt;&gt;"",IF(Q1_2025[[#This Row],[Stuksprijs]]=Q1_2025[[#This Row],[Artikelprijs]],"Prijs gelijk","Prijs wijkt af"),"")</f>
        <v>Prijs wijkt af</v>
      </c>
      <c r="L3254" s="10"/>
      <c r="M3254" t="s">
        <v>3</v>
      </c>
      <c r="N3254" s="10">
        <f>IF(Q1_2025[[#This Row],[Prijstype]]="Artikelprijs",Q1_2025[[#This Row],[Artikelprijs]],Q1_2025[[#This Row],[Stuksprijs]])</f>
        <v>236.9</v>
      </c>
      <c r="O3254" s="10">
        <f>IF(Q1_2025[[#This Row],[Prijstype]]="Artikelprijs",Q1_2025[[#This Row],[Artikelprijs]] * Q1_2025[[#This Row],[Besteld]],Q1_2025[[#This Row],[Brutobedrag]])</f>
        <v>473.8</v>
      </c>
      <c r="P3254" s="10">
        <f>IF(Q1_2025[[#This Row],[Prijstype]] = "Artikelprijs",Q1_2025[[#This Row],[Brutobedrag 2]]*(100-Q1_2025[[#This Row],[Relatiekorting percentage]])/100,Q1_2025[[#This Row],[Bruto - Rel.korting]])</f>
        <v>473.8</v>
      </c>
    </row>
    <row r="3255" spans="1:16" x14ac:dyDescent="0.3">
      <c r="A3255" t="s">
        <v>472</v>
      </c>
      <c r="B3255">
        <v>5030232</v>
      </c>
      <c r="C3255" t="s">
        <v>116</v>
      </c>
      <c r="D3255">
        <v>1</v>
      </c>
      <c r="E3255" s="10">
        <v>144.19999999999999</v>
      </c>
      <c r="F3255" s="10">
        <v>144.19999999999999</v>
      </c>
      <c r="G3255" s="10">
        <v>144.19999999999999</v>
      </c>
      <c r="H3255">
        <v>0</v>
      </c>
      <c r="I3255" s="10" t="str">
        <f>_xlfn.XLOOKUP(Q1_2025[[#This Row],[Artikelnr]],Artikel_prijzen[Artnr],Artikel_prijzen[Groep],"")</f>
        <v>Rigging</v>
      </c>
      <c r="J3255" s="10">
        <f>_xlfn.XLOOKUP(Q1_2025[[#This Row],[Artikelnr]],Artikel_prijzen[Artnr],Artikel_prijzen[Prijs 2025],"")</f>
        <v>140</v>
      </c>
      <c r="K3255" s="10" t="str">
        <f>IF(Q1_2025[[#This Row],[Artikelprijs]]&lt;&gt;"",IF(Q1_2025[[#This Row],[Stuksprijs]]=Q1_2025[[#This Row],[Artikelprijs]],"Prijs gelijk","Prijs wijkt af"),"")</f>
        <v>Prijs wijkt af</v>
      </c>
      <c r="L3255" s="10"/>
      <c r="M3255" t="s">
        <v>3</v>
      </c>
      <c r="N3255" s="10">
        <f>IF(Q1_2025[[#This Row],[Prijstype]]="Artikelprijs",Q1_2025[[#This Row],[Artikelprijs]],Q1_2025[[#This Row],[Stuksprijs]])</f>
        <v>144.19999999999999</v>
      </c>
      <c r="O3255" s="10">
        <f>IF(Q1_2025[[#This Row],[Prijstype]]="Artikelprijs",Q1_2025[[#This Row],[Artikelprijs]] * Q1_2025[[#This Row],[Besteld]],Q1_2025[[#This Row],[Brutobedrag]])</f>
        <v>144.19999999999999</v>
      </c>
      <c r="P3255" s="10">
        <f>IF(Q1_2025[[#This Row],[Prijstype]] = "Artikelprijs",Q1_2025[[#This Row],[Brutobedrag 2]]*(100-Q1_2025[[#This Row],[Relatiekorting percentage]])/100,Q1_2025[[#This Row],[Bruto - Rel.korting]])</f>
        <v>144.19999999999999</v>
      </c>
    </row>
    <row r="3256" spans="1:16" x14ac:dyDescent="0.3">
      <c r="A3256" t="s">
        <v>472</v>
      </c>
      <c r="B3256">
        <v>2001094</v>
      </c>
      <c r="C3256" t="s">
        <v>142</v>
      </c>
      <c r="D3256">
        <v>2</v>
      </c>
      <c r="E3256" s="10">
        <v>48.68</v>
      </c>
      <c r="F3256" s="10">
        <v>97.36</v>
      </c>
      <c r="G3256" s="10">
        <v>87.62</v>
      </c>
      <c r="H3256">
        <v>10</v>
      </c>
      <c r="I3256" s="10" t="str">
        <f>_xlfn.XLOOKUP(Q1_2025[[#This Row],[Artikelnr]],Artikel_prijzen[Artnr],Artikel_prijzen[Groep],"")</f>
        <v/>
      </c>
      <c r="J3256" s="10" t="str">
        <f>_xlfn.XLOOKUP(Q1_2025[[#This Row],[Artikelnr]],Artikel_prijzen[Artnr],Artikel_prijzen[Prijs 2025],"")</f>
        <v/>
      </c>
      <c r="K3256" s="10" t="str">
        <f>IF(Q1_2025[[#This Row],[Artikelprijs]]&lt;&gt;"",IF(Q1_2025[[#This Row],[Stuksprijs]]=Q1_2025[[#This Row],[Artikelprijs]],"Prijs gelijk","Prijs wijkt af"),"")</f>
        <v/>
      </c>
      <c r="L3256" s="10"/>
      <c r="N3256" s="10">
        <f>IF(Q1_2025[[#This Row],[Prijstype]]="Artikelprijs",Q1_2025[[#This Row],[Artikelprijs]],Q1_2025[[#This Row],[Stuksprijs]])</f>
        <v>48.68</v>
      </c>
      <c r="O3256" s="10">
        <f>IF(Q1_2025[[#This Row],[Prijstype]]="Artikelprijs",Q1_2025[[#This Row],[Artikelprijs]] * Q1_2025[[#This Row],[Besteld]],Q1_2025[[#This Row],[Brutobedrag]])</f>
        <v>97.36</v>
      </c>
      <c r="P3256" s="10">
        <f>IF(Q1_2025[[#This Row],[Prijstype]] = "Artikelprijs",Q1_2025[[#This Row],[Brutobedrag 2]]*(100-Q1_2025[[#This Row],[Relatiekorting percentage]])/100,Q1_2025[[#This Row],[Bruto - Rel.korting]])</f>
        <v>87.62</v>
      </c>
    </row>
    <row r="3257" spans="1:16" x14ac:dyDescent="0.3">
      <c r="A3257" t="s">
        <v>472</v>
      </c>
      <c r="B3257">
        <v>5030229</v>
      </c>
      <c r="C3257" t="s">
        <v>393</v>
      </c>
      <c r="D3257">
        <v>6</v>
      </c>
      <c r="E3257" s="10">
        <v>303.85000000000002</v>
      </c>
      <c r="F3257" s="10">
        <v>1823.1</v>
      </c>
      <c r="G3257" s="10">
        <v>1823.1</v>
      </c>
      <c r="H3257">
        <v>0</v>
      </c>
      <c r="I3257" s="10" t="str">
        <f>_xlfn.XLOOKUP(Q1_2025[[#This Row],[Artikelnr]],Artikel_prijzen[Artnr],Artikel_prijzen[Groep],"")</f>
        <v>Rigging</v>
      </c>
      <c r="J3257" s="10">
        <f>_xlfn.XLOOKUP(Q1_2025[[#This Row],[Artikelnr]],Artikel_prijzen[Artnr],Artikel_prijzen[Prijs 2025],"")</f>
        <v>295</v>
      </c>
      <c r="K3257" s="10" t="str">
        <f>IF(Q1_2025[[#This Row],[Artikelprijs]]&lt;&gt;"",IF(Q1_2025[[#This Row],[Stuksprijs]]=Q1_2025[[#This Row],[Artikelprijs]],"Prijs gelijk","Prijs wijkt af"),"")</f>
        <v>Prijs wijkt af</v>
      </c>
      <c r="L3257" s="10"/>
      <c r="M3257" t="s">
        <v>3</v>
      </c>
      <c r="N3257" s="10">
        <f>IF(Q1_2025[[#This Row],[Prijstype]]="Artikelprijs",Q1_2025[[#This Row],[Artikelprijs]],Q1_2025[[#This Row],[Stuksprijs]])</f>
        <v>303.85000000000002</v>
      </c>
      <c r="O3257" s="10">
        <f>IF(Q1_2025[[#This Row],[Prijstype]]="Artikelprijs",Q1_2025[[#This Row],[Artikelprijs]] * Q1_2025[[#This Row],[Besteld]],Q1_2025[[#This Row],[Brutobedrag]])</f>
        <v>1823.1</v>
      </c>
      <c r="P3257" s="10">
        <f>IF(Q1_2025[[#This Row],[Prijstype]] = "Artikelprijs",Q1_2025[[#This Row],[Brutobedrag 2]]*(100-Q1_2025[[#This Row],[Relatiekorting percentage]])/100,Q1_2025[[#This Row],[Bruto - Rel.korting]])</f>
        <v>1823.1</v>
      </c>
    </row>
    <row r="3258" spans="1:16" x14ac:dyDescent="0.3">
      <c r="A3258" t="s">
        <v>472</v>
      </c>
      <c r="B3258">
        <v>2004012</v>
      </c>
      <c r="C3258" t="s">
        <v>19</v>
      </c>
      <c r="D3258">
        <v>6</v>
      </c>
      <c r="E3258" s="10">
        <v>10.5</v>
      </c>
      <c r="F3258" s="10">
        <v>63</v>
      </c>
      <c r="G3258" s="10">
        <v>63</v>
      </c>
      <c r="H3258">
        <v>0</v>
      </c>
      <c r="I3258" s="10" t="str">
        <f>_xlfn.XLOOKUP(Q1_2025[[#This Row],[Artikelnr]],Artikel_prijzen[Artnr],Artikel_prijzen[Groep],"")</f>
        <v/>
      </c>
      <c r="J3258" s="10" t="str">
        <f>_xlfn.XLOOKUP(Q1_2025[[#This Row],[Artikelnr]],Artikel_prijzen[Artnr],Artikel_prijzen[Prijs 2025],"")</f>
        <v/>
      </c>
      <c r="K3258" s="10" t="str">
        <f>IF(Q1_2025[[#This Row],[Artikelprijs]]&lt;&gt;"",IF(Q1_2025[[#This Row],[Stuksprijs]]=Q1_2025[[#This Row],[Artikelprijs]],"Prijs gelijk","Prijs wijkt af"),"")</f>
        <v/>
      </c>
      <c r="L3258" s="10"/>
      <c r="N3258" s="10">
        <f>IF(Q1_2025[[#This Row],[Prijstype]]="Artikelprijs",Q1_2025[[#This Row],[Artikelprijs]],Q1_2025[[#This Row],[Stuksprijs]])</f>
        <v>10.5</v>
      </c>
      <c r="O3258" s="10">
        <f>IF(Q1_2025[[#This Row],[Prijstype]]="Artikelprijs",Q1_2025[[#This Row],[Artikelprijs]] * Q1_2025[[#This Row],[Besteld]],Q1_2025[[#This Row],[Brutobedrag]])</f>
        <v>63</v>
      </c>
      <c r="P3258" s="10">
        <f>IF(Q1_2025[[#This Row],[Prijstype]] = "Artikelprijs",Q1_2025[[#This Row],[Brutobedrag 2]]*(100-Q1_2025[[#This Row],[Relatiekorting percentage]])/100,Q1_2025[[#This Row],[Bruto - Rel.korting]])</f>
        <v>63</v>
      </c>
    </row>
    <row r="3259" spans="1:16" x14ac:dyDescent="0.3">
      <c r="A3259" t="s">
        <v>472</v>
      </c>
      <c r="B3259">
        <v>2004017</v>
      </c>
      <c r="C3259" t="s">
        <v>135</v>
      </c>
      <c r="D3259">
        <v>6</v>
      </c>
      <c r="E3259" s="10">
        <v>5.25</v>
      </c>
      <c r="F3259" s="10">
        <v>31.5</v>
      </c>
      <c r="G3259" s="10">
        <v>31.5</v>
      </c>
      <c r="H3259">
        <v>0</v>
      </c>
      <c r="I3259" s="10" t="str">
        <f>_xlfn.XLOOKUP(Q1_2025[[#This Row],[Artikelnr]],Artikel_prijzen[Artnr],Artikel_prijzen[Groep],"")</f>
        <v/>
      </c>
      <c r="J3259" s="10" t="str">
        <f>_xlfn.XLOOKUP(Q1_2025[[#This Row],[Artikelnr]],Artikel_prijzen[Artnr],Artikel_prijzen[Prijs 2025],"")</f>
        <v/>
      </c>
      <c r="K3259" s="10" t="str">
        <f>IF(Q1_2025[[#This Row],[Artikelprijs]]&lt;&gt;"",IF(Q1_2025[[#This Row],[Stuksprijs]]=Q1_2025[[#This Row],[Artikelprijs]],"Prijs gelijk","Prijs wijkt af"),"")</f>
        <v/>
      </c>
      <c r="L3259" s="10"/>
      <c r="N3259" s="10">
        <f>IF(Q1_2025[[#This Row],[Prijstype]]="Artikelprijs",Q1_2025[[#This Row],[Artikelprijs]],Q1_2025[[#This Row],[Stuksprijs]])</f>
        <v>5.25</v>
      </c>
      <c r="O3259" s="10">
        <f>IF(Q1_2025[[#This Row],[Prijstype]]="Artikelprijs",Q1_2025[[#This Row],[Artikelprijs]] * Q1_2025[[#This Row],[Besteld]],Q1_2025[[#This Row],[Brutobedrag]])</f>
        <v>31.5</v>
      </c>
      <c r="P3259" s="10">
        <f>IF(Q1_2025[[#This Row],[Prijstype]] = "Artikelprijs",Q1_2025[[#This Row],[Brutobedrag 2]]*(100-Q1_2025[[#This Row],[Relatiekorting percentage]])/100,Q1_2025[[#This Row],[Bruto - Rel.korting]])</f>
        <v>31.5</v>
      </c>
    </row>
    <row r="3260" spans="1:16" x14ac:dyDescent="0.3">
      <c r="A3260" t="s">
        <v>472</v>
      </c>
      <c r="B3260">
        <v>2004082</v>
      </c>
      <c r="C3260" t="s">
        <v>347</v>
      </c>
      <c r="D3260">
        <v>2</v>
      </c>
      <c r="E3260" s="10">
        <v>128.75</v>
      </c>
      <c r="F3260" s="10">
        <v>0</v>
      </c>
      <c r="G3260" s="10">
        <v>0</v>
      </c>
      <c r="H3260">
        <v>0</v>
      </c>
      <c r="I3260" s="10" t="str">
        <f>_xlfn.XLOOKUP(Q1_2025[[#This Row],[Artikelnr]],Artikel_prijzen[Artnr],Artikel_prijzen[Groep],"")</f>
        <v/>
      </c>
      <c r="J3260" s="10" t="str">
        <f>_xlfn.XLOOKUP(Q1_2025[[#This Row],[Artikelnr]],Artikel_prijzen[Artnr],Artikel_prijzen[Prijs 2025],"")</f>
        <v/>
      </c>
      <c r="K3260" s="10" t="str">
        <f>IF(Q1_2025[[#This Row],[Artikelprijs]]&lt;&gt;"",IF(Q1_2025[[#This Row],[Stuksprijs]]=Q1_2025[[#This Row],[Artikelprijs]],"Prijs gelijk","Prijs wijkt af"),"")</f>
        <v/>
      </c>
      <c r="L3260" s="10"/>
      <c r="N3260" s="10">
        <f>IF(Q1_2025[[#This Row],[Prijstype]]="Artikelprijs",Q1_2025[[#This Row],[Artikelprijs]],Q1_2025[[#This Row],[Stuksprijs]])</f>
        <v>128.75</v>
      </c>
      <c r="O3260" s="10">
        <f>IF(Q1_2025[[#This Row],[Prijstype]]="Artikelprijs",Q1_2025[[#This Row],[Artikelprijs]] * Q1_2025[[#This Row],[Besteld]],Q1_2025[[#This Row],[Brutobedrag]])</f>
        <v>0</v>
      </c>
      <c r="P3260" s="10">
        <f>IF(Q1_2025[[#This Row],[Prijstype]] = "Artikelprijs",Q1_2025[[#This Row],[Brutobedrag 2]]*(100-Q1_2025[[#This Row],[Relatiekorting percentage]])/100,Q1_2025[[#This Row],[Bruto - Rel.korting]])</f>
        <v>0</v>
      </c>
    </row>
    <row r="3261" spans="1:16" x14ac:dyDescent="0.3">
      <c r="A3261" t="s">
        <v>472</v>
      </c>
      <c r="B3261">
        <v>5030228</v>
      </c>
      <c r="C3261" t="s">
        <v>473</v>
      </c>
      <c r="D3261">
        <v>2</v>
      </c>
      <c r="E3261" s="10">
        <v>236.9</v>
      </c>
      <c r="F3261" s="10">
        <v>473.8</v>
      </c>
      <c r="G3261" s="10">
        <v>473.8</v>
      </c>
      <c r="H3261">
        <v>0</v>
      </c>
      <c r="I3261" s="10" t="str">
        <f>_xlfn.XLOOKUP(Q1_2025[[#This Row],[Artikelnr]],Artikel_prijzen[Artnr],Artikel_prijzen[Groep],"")</f>
        <v>Rigging</v>
      </c>
      <c r="J3261" s="10">
        <f>_xlfn.XLOOKUP(Q1_2025[[#This Row],[Artikelnr]],Artikel_prijzen[Artnr],Artikel_prijzen[Prijs 2025],"")</f>
        <v>230</v>
      </c>
      <c r="K3261" s="10" t="str">
        <f>IF(Q1_2025[[#This Row],[Artikelprijs]]&lt;&gt;"",IF(Q1_2025[[#This Row],[Stuksprijs]]=Q1_2025[[#This Row],[Artikelprijs]],"Prijs gelijk","Prijs wijkt af"),"")</f>
        <v>Prijs wijkt af</v>
      </c>
      <c r="L3261" s="10"/>
      <c r="M3261" t="s">
        <v>3</v>
      </c>
      <c r="N3261" s="10">
        <f>IF(Q1_2025[[#This Row],[Prijstype]]="Artikelprijs",Q1_2025[[#This Row],[Artikelprijs]],Q1_2025[[#This Row],[Stuksprijs]])</f>
        <v>236.9</v>
      </c>
      <c r="O3261" s="10">
        <f>IF(Q1_2025[[#This Row],[Prijstype]]="Artikelprijs",Q1_2025[[#This Row],[Artikelprijs]] * Q1_2025[[#This Row],[Besteld]],Q1_2025[[#This Row],[Brutobedrag]])</f>
        <v>473.8</v>
      </c>
      <c r="P3261" s="10">
        <f>IF(Q1_2025[[#This Row],[Prijstype]] = "Artikelprijs",Q1_2025[[#This Row],[Brutobedrag 2]]*(100-Q1_2025[[#This Row],[Relatiekorting percentage]])/100,Q1_2025[[#This Row],[Bruto - Rel.korting]])</f>
        <v>473.8</v>
      </c>
    </row>
    <row r="3262" spans="1:16" x14ac:dyDescent="0.3">
      <c r="A3262" t="s">
        <v>472</v>
      </c>
      <c r="B3262">
        <v>5030228</v>
      </c>
      <c r="C3262" t="s">
        <v>473</v>
      </c>
      <c r="D3262">
        <v>4</v>
      </c>
      <c r="E3262" s="10">
        <v>236.9</v>
      </c>
      <c r="F3262" s="10">
        <v>947.6</v>
      </c>
      <c r="G3262" s="10">
        <v>947.6</v>
      </c>
      <c r="H3262">
        <v>0</v>
      </c>
      <c r="I3262" s="10" t="str">
        <f>_xlfn.XLOOKUP(Q1_2025[[#This Row],[Artikelnr]],Artikel_prijzen[Artnr],Artikel_prijzen[Groep],"")</f>
        <v>Rigging</v>
      </c>
      <c r="J3262" s="10">
        <f>_xlfn.XLOOKUP(Q1_2025[[#This Row],[Artikelnr]],Artikel_prijzen[Artnr],Artikel_prijzen[Prijs 2025],"")</f>
        <v>230</v>
      </c>
      <c r="K3262" s="10" t="str">
        <f>IF(Q1_2025[[#This Row],[Artikelprijs]]&lt;&gt;"",IF(Q1_2025[[#This Row],[Stuksprijs]]=Q1_2025[[#This Row],[Artikelprijs]],"Prijs gelijk","Prijs wijkt af"),"")</f>
        <v>Prijs wijkt af</v>
      </c>
      <c r="L3262" s="10"/>
      <c r="M3262" t="s">
        <v>3</v>
      </c>
      <c r="N3262" s="10">
        <f>IF(Q1_2025[[#This Row],[Prijstype]]="Artikelprijs",Q1_2025[[#This Row],[Artikelprijs]],Q1_2025[[#This Row],[Stuksprijs]])</f>
        <v>236.9</v>
      </c>
      <c r="O3262" s="10">
        <f>IF(Q1_2025[[#This Row],[Prijstype]]="Artikelprijs",Q1_2025[[#This Row],[Artikelprijs]] * Q1_2025[[#This Row],[Besteld]],Q1_2025[[#This Row],[Brutobedrag]])</f>
        <v>947.6</v>
      </c>
      <c r="P3262" s="10">
        <f>IF(Q1_2025[[#This Row],[Prijstype]] = "Artikelprijs",Q1_2025[[#This Row],[Brutobedrag 2]]*(100-Q1_2025[[#This Row],[Relatiekorting percentage]])/100,Q1_2025[[#This Row],[Bruto - Rel.korting]])</f>
        <v>947.6</v>
      </c>
    </row>
    <row r="3263" spans="1:16" x14ac:dyDescent="0.3">
      <c r="A3263" t="s">
        <v>472</v>
      </c>
      <c r="B3263">
        <v>5030228</v>
      </c>
      <c r="C3263" t="s">
        <v>473</v>
      </c>
      <c r="D3263">
        <v>4</v>
      </c>
      <c r="E3263" s="10">
        <v>236.9</v>
      </c>
      <c r="F3263" s="10">
        <v>947.6</v>
      </c>
      <c r="G3263" s="10">
        <v>947.6</v>
      </c>
      <c r="H3263">
        <v>0</v>
      </c>
      <c r="I3263" s="10" t="str">
        <f>_xlfn.XLOOKUP(Q1_2025[[#This Row],[Artikelnr]],Artikel_prijzen[Artnr],Artikel_prijzen[Groep],"")</f>
        <v>Rigging</v>
      </c>
      <c r="J3263" s="10">
        <f>_xlfn.XLOOKUP(Q1_2025[[#This Row],[Artikelnr]],Artikel_prijzen[Artnr],Artikel_prijzen[Prijs 2025],"")</f>
        <v>230</v>
      </c>
      <c r="K3263" s="10" t="str">
        <f>IF(Q1_2025[[#This Row],[Artikelprijs]]&lt;&gt;"",IF(Q1_2025[[#This Row],[Stuksprijs]]=Q1_2025[[#This Row],[Artikelprijs]],"Prijs gelijk","Prijs wijkt af"),"")</f>
        <v>Prijs wijkt af</v>
      </c>
      <c r="L3263" s="10"/>
      <c r="M3263" t="s">
        <v>3</v>
      </c>
      <c r="N3263" s="10">
        <f>IF(Q1_2025[[#This Row],[Prijstype]]="Artikelprijs",Q1_2025[[#This Row],[Artikelprijs]],Q1_2025[[#This Row],[Stuksprijs]])</f>
        <v>236.9</v>
      </c>
      <c r="O3263" s="10">
        <f>IF(Q1_2025[[#This Row],[Prijstype]]="Artikelprijs",Q1_2025[[#This Row],[Artikelprijs]] * Q1_2025[[#This Row],[Besteld]],Q1_2025[[#This Row],[Brutobedrag]])</f>
        <v>947.6</v>
      </c>
      <c r="P3263" s="10">
        <f>IF(Q1_2025[[#This Row],[Prijstype]] = "Artikelprijs",Q1_2025[[#This Row],[Brutobedrag 2]]*(100-Q1_2025[[#This Row],[Relatiekorting percentage]])/100,Q1_2025[[#This Row],[Bruto - Rel.korting]])</f>
        <v>947.6</v>
      </c>
    </row>
    <row r="3264" spans="1:16" x14ac:dyDescent="0.3">
      <c r="A3264" t="s">
        <v>472</v>
      </c>
      <c r="B3264">
        <v>2004012</v>
      </c>
      <c r="C3264" t="s">
        <v>19</v>
      </c>
      <c r="D3264">
        <v>4</v>
      </c>
      <c r="E3264" s="10">
        <v>10.5</v>
      </c>
      <c r="F3264" s="10">
        <v>42</v>
      </c>
      <c r="G3264" s="10">
        <v>42</v>
      </c>
      <c r="H3264">
        <v>0</v>
      </c>
      <c r="I3264" s="10" t="str">
        <f>_xlfn.XLOOKUP(Q1_2025[[#This Row],[Artikelnr]],Artikel_prijzen[Artnr],Artikel_prijzen[Groep],"")</f>
        <v/>
      </c>
      <c r="J3264" s="10" t="str">
        <f>_xlfn.XLOOKUP(Q1_2025[[#This Row],[Artikelnr]],Artikel_prijzen[Artnr],Artikel_prijzen[Prijs 2025],"")</f>
        <v/>
      </c>
      <c r="K3264" s="10" t="str">
        <f>IF(Q1_2025[[#This Row],[Artikelprijs]]&lt;&gt;"",IF(Q1_2025[[#This Row],[Stuksprijs]]=Q1_2025[[#This Row],[Artikelprijs]],"Prijs gelijk","Prijs wijkt af"),"")</f>
        <v/>
      </c>
      <c r="L3264" s="10"/>
      <c r="N3264" s="10">
        <f>IF(Q1_2025[[#This Row],[Prijstype]]="Artikelprijs",Q1_2025[[#This Row],[Artikelprijs]],Q1_2025[[#This Row],[Stuksprijs]])</f>
        <v>10.5</v>
      </c>
      <c r="O3264" s="10">
        <f>IF(Q1_2025[[#This Row],[Prijstype]]="Artikelprijs",Q1_2025[[#This Row],[Artikelprijs]] * Q1_2025[[#This Row],[Besteld]],Q1_2025[[#This Row],[Brutobedrag]])</f>
        <v>42</v>
      </c>
      <c r="P3264" s="10">
        <f>IF(Q1_2025[[#This Row],[Prijstype]] = "Artikelprijs",Q1_2025[[#This Row],[Brutobedrag 2]]*(100-Q1_2025[[#This Row],[Relatiekorting percentage]])/100,Q1_2025[[#This Row],[Bruto - Rel.korting]])</f>
        <v>42</v>
      </c>
    </row>
    <row r="3265" spans="1:16" x14ac:dyDescent="0.3">
      <c r="A3265" t="s">
        <v>472</v>
      </c>
      <c r="B3265">
        <v>2004017</v>
      </c>
      <c r="C3265" t="s">
        <v>135</v>
      </c>
      <c r="D3265">
        <v>4</v>
      </c>
      <c r="E3265" s="10">
        <v>5.25</v>
      </c>
      <c r="F3265" s="10">
        <v>21</v>
      </c>
      <c r="G3265" s="10">
        <v>21</v>
      </c>
      <c r="H3265">
        <v>0</v>
      </c>
      <c r="I3265" s="10" t="str">
        <f>_xlfn.XLOOKUP(Q1_2025[[#This Row],[Artikelnr]],Artikel_prijzen[Artnr],Artikel_prijzen[Groep],"")</f>
        <v/>
      </c>
      <c r="J3265" s="10" t="str">
        <f>_xlfn.XLOOKUP(Q1_2025[[#This Row],[Artikelnr]],Artikel_prijzen[Artnr],Artikel_prijzen[Prijs 2025],"")</f>
        <v/>
      </c>
      <c r="K3265" s="10" t="str">
        <f>IF(Q1_2025[[#This Row],[Artikelprijs]]&lt;&gt;"",IF(Q1_2025[[#This Row],[Stuksprijs]]=Q1_2025[[#This Row],[Artikelprijs]],"Prijs gelijk","Prijs wijkt af"),"")</f>
        <v/>
      </c>
      <c r="L3265" s="10"/>
      <c r="N3265" s="10">
        <f>IF(Q1_2025[[#This Row],[Prijstype]]="Artikelprijs",Q1_2025[[#This Row],[Artikelprijs]],Q1_2025[[#This Row],[Stuksprijs]])</f>
        <v>5.25</v>
      </c>
      <c r="O3265" s="10">
        <f>IF(Q1_2025[[#This Row],[Prijstype]]="Artikelprijs",Q1_2025[[#This Row],[Artikelprijs]] * Q1_2025[[#This Row],[Besteld]],Q1_2025[[#This Row],[Brutobedrag]])</f>
        <v>21</v>
      </c>
      <c r="P3265" s="10">
        <f>IF(Q1_2025[[#This Row],[Prijstype]] = "Artikelprijs",Q1_2025[[#This Row],[Brutobedrag 2]]*(100-Q1_2025[[#This Row],[Relatiekorting percentage]])/100,Q1_2025[[#This Row],[Bruto - Rel.korting]])</f>
        <v>21</v>
      </c>
    </row>
    <row r="3266" spans="1:16" x14ac:dyDescent="0.3">
      <c r="A3266" t="s">
        <v>472</v>
      </c>
      <c r="B3266">
        <v>5030228</v>
      </c>
      <c r="C3266" t="s">
        <v>473</v>
      </c>
      <c r="D3266">
        <v>4</v>
      </c>
      <c r="E3266" s="10">
        <v>236.9</v>
      </c>
      <c r="F3266" s="10">
        <v>947.6</v>
      </c>
      <c r="G3266" s="10">
        <v>947.6</v>
      </c>
      <c r="H3266">
        <v>0</v>
      </c>
      <c r="I3266" s="10" t="str">
        <f>_xlfn.XLOOKUP(Q1_2025[[#This Row],[Artikelnr]],Artikel_prijzen[Artnr],Artikel_prijzen[Groep],"")</f>
        <v>Rigging</v>
      </c>
      <c r="J3266" s="10">
        <f>_xlfn.XLOOKUP(Q1_2025[[#This Row],[Artikelnr]],Artikel_prijzen[Artnr],Artikel_prijzen[Prijs 2025],"")</f>
        <v>230</v>
      </c>
      <c r="K3266" s="10" t="str">
        <f>IF(Q1_2025[[#This Row],[Artikelprijs]]&lt;&gt;"",IF(Q1_2025[[#This Row],[Stuksprijs]]=Q1_2025[[#This Row],[Artikelprijs]],"Prijs gelijk","Prijs wijkt af"),"")</f>
        <v>Prijs wijkt af</v>
      </c>
      <c r="L3266" s="10"/>
      <c r="M3266" t="s">
        <v>3</v>
      </c>
      <c r="N3266" s="10">
        <f>IF(Q1_2025[[#This Row],[Prijstype]]="Artikelprijs",Q1_2025[[#This Row],[Artikelprijs]],Q1_2025[[#This Row],[Stuksprijs]])</f>
        <v>236.9</v>
      </c>
      <c r="O3266" s="10">
        <f>IF(Q1_2025[[#This Row],[Prijstype]]="Artikelprijs",Q1_2025[[#This Row],[Artikelprijs]] * Q1_2025[[#This Row],[Besteld]],Q1_2025[[#This Row],[Brutobedrag]])</f>
        <v>947.6</v>
      </c>
      <c r="P3266" s="10">
        <f>IF(Q1_2025[[#This Row],[Prijstype]] = "Artikelprijs",Q1_2025[[#This Row],[Brutobedrag 2]]*(100-Q1_2025[[#This Row],[Relatiekorting percentage]])/100,Q1_2025[[#This Row],[Bruto - Rel.korting]])</f>
        <v>947.6</v>
      </c>
    </row>
    <row r="3267" spans="1:16" x14ac:dyDescent="0.3">
      <c r="A3267" t="s">
        <v>472</v>
      </c>
      <c r="B3267">
        <v>5030232</v>
      </c>
      <c r="C3267" t="s">
        <v>395</v>
      </c>
      <c r="D3267">
        <v>1</v>
      </c>
      <c r="E3267" s="10">
        <v>144.19999999999999</v>
      </c>
      <c r="F3267" s="10">
        <v>144.19999999999999</v>
      </c>
      <c r="G3267" s="10">
        <v>144.19999999999999</v>
      </c>
      <c r="H3267">
        <v>0</v>
      </c>
      <c r="I3267" s="10" t="str">
        <f>_xlfn.XLOOKUP(Q1_2025[[#This Row],[Artikelnr]],Artikel_prijzen[Artnr],Artikel_prijzen[Groep],"")</f>
        <v>Rigging</v>
      </c>
      <c r="J3267" s="10">
        <f>_xlfn.XLOOKUP(Q1_2025[[#This Row],[Artikelnr]],Artikel_prijzen[Artnr],Artikel_prijzen[Prijs 2025],"")</f>
        <v>140</v>
      </c>
      <c r="K3267" s="10" t="str">
        <f>IF(Q1_2025[[#This Row],[Artikelprijs]]&lt;&gt;"",IF(Q1_2025[[#This Row],[Stuksprijs]]=Q1_2025[[#This Row],[Artikelprijs]],"Prijs gelijk","Prijs wijkt af"),"")</f>
        <v>Prijs wijkt af</v>
      </c>
      <c r="L3267" s="10"/>
      <c r="M3267" t="s">
        <v>3</v>
      </c>
      <c r="N3267" s="10">
        <f>IF(Q1_2025[[#This Row],[Prijstype]]="Artikelprijs",Q1_2025[[#This Row],[Artikelprijs]],Q1_2025[[#This Row],[Stuksprijs]])</f>
        <v>144.19999999999999</v>
      </c>
      <c r="O3267" s="10">
        <f>IF(Q1_2025[[#This Row],[Prijstype]]="Artikelprijs",Q1_2025[[#This Row],[Artikelprijs]] * Q1_2025[[#This Row],[Besteld]],Q1_2025[[#This Row],[Brutobedrag]])</f>
        <v>144.19999999999999</v>
      </c>
      <c r="P3267" s="10">
        <f>IF(Q1_2025[[#This Row],[Prijstype]] = "Artikelprijs",Q1_2025[[#This Row],[Brutobedrag 2]]*(100-Q1_2025[[#This Row],[Relatiekorting percentage]])/100,Q1_2025[[#This Row],[Bruto - Rel.korting]])</f>
        <v>144.19999999999999</v>
      </c>
    </row>
    <row r="3268" spans="1:16" x14ac:dyDescent="0.3">
      <c r="A3268" t="s">
        <v>472</v>
      </c>
      <c r="B3268">
        <v>5030228</v>
      </c>
      <c r="C3268" t="s">
        <v>473</v>
      </c>
      <c r="D3268">
        <v>3</v>
      </c>
      <c r="E3268" s="10">
        <v>236.9</v>
      </c>
      <c r="F3268" s="10">
        <v>710.7</v>
      </c>
      <c r="G3268" s="10">
        <v>710.7</v>
      </c>
      <c r="H3268">
        <v>0</v>
      </c>
      <c r="I3268" s="10" t="str">
        <f>_xlfn.XLOOKUP(Q1_2025[[#This Row],[Artikelnr]],Artikel_prijzen[Artnr],Artikel_prijzen[Groep],"")</f>
        <v>Rigging</v>
      </c>
      <c r="J3268" s="10">
        <f>_xlfn.XLOOKUP(Q1_2025[[#This Row],[Artikelnr]],Artikel_prijzen[Artnr],Artikel_prijzen[Prijs 2025],"")</f>
        <v>230</v>
      </c>
      <c r="K3268" s="10" t="str">
        <f>IF(Q1_2025[[#This Row],[Artikelprijs]]&lt;&gt;"",IF(Q1_2025[[#This Row],[Stuksprijs]]=Q1_2025[[#This Row],[Artikelprijs]],"Prijs gelijk","Prijs wijkt af"),"")</f>
        <v>Prijs wijkt af</v>
      </c>
      <c r="L3268" s="10"/>
      <c r="M3268" t="s">
        <v>3</v>
      </c>
      <c r="N3268" s="10">
        <f>IF(Q1_2025[[#This Row],[Prijstype]]="Artikelprijs",Q1_2025[[#This Row],[Artikelprijs]],Q1_2025[[#This Row],[Stuksprijs]])</f>
        <v>236.9</v>
      </c>
      <c r="O3268" s="10">
        <f>IF(Q1_2025[[#This Row],[Prijstype]]="Artikelprijs",Q1_2025[[#This Row],[Artikelprijs]] * Q1_2025[[#This Row],[Besteld]],Q1_2025[[#This Row],[Brutobedrag]])</f>
        <v>710.7</v>
      </c>
      <c r="P3268" s="10">
        <f>IF(Q1_2025[[#This Row],[Prijstype]] = "Artikelprijs",Q1_2025[[#This Row],[Brutobedrag 2]]*(100-Q1_2025[[#This Row],[Relatiekorting percentage]])/100,Q1_2025[[#This Row],[Bruto - Rel.korting]])</f>
        <v>710.7</v>
      </c>
    </row>
    <row r="3269" spans="1:16" x14ac:dyDescent="0.3">
      <c r="A3269" t="s">
        <v>472</v>
      </c>
      <c r="B3269">
        <v>5030229</v>
      </c>
      <c r="C3269" t="s">
        <v>393</v>
      </c>
      <c r="D3269">
        <v>8</v>
      </c>
      <c r="E3269" s="10">
        <v>303.85000000000002</v>
      </c>
      <c r="F3269" s="10">
        <v>2430.8000000000002</v>
      </c>
      <c r="G3269" s="10">
        <v>2430.8000000000002</v>
      </c>
      <c r="H3269">
        <v>0</v>
      </c>
      <c r="I3269" s="10" t="str">
        <f>_xlfn.XLOOKUP(Q1_2025[[#This Row],[Artikelnr]],Artikel_prijzen[Artnr],Artikel_prijzen[Groep],"")</f>
        <v>Rigging</v>
      </c>
      <c r="J3269" s="10">
        <f>_xlfn.XLOOKUP(Q1_2025[[#This Row],[Artikelnr]],Artikel_prijzen[Artnr],Artikel_prijzen[Prijs 2025],"")</f>
        <v>295</v>
      </c>
      <c r="K3269" s="10" t="str">
        <f>IF(Q1_2025[[#This Row],[Artikelprijs]]&lt;&gt;"",IF(Q1_2025[[#This Row],[Stuksprijs]]=Q1_2025[[#This Row],[Artikelprijs]],"Prijs gelijk","Prijs wijkt af"),"")</f>
        <v>Prijs wijkt af</v>
      </c>
      <c r="L3269" s="10"/>
      <c r="M3269" t="s">
        <v>3</v>
      </c>
      <c r="N3269" s="10">
        <f>IF(Q1_2025[[#This Row],[Prijstype]]="Artikelprijs",Q1_2025[[#This Row],[Artikelprijs]],Q1_2025[[#This Row],[Stuksprijs]])</f>
        <v>303.85000000000002</v>
      </c>
      <c r="O3269" s="10">
        <f>IF(Q1_2025[[#This Row],[Prijstype]]="Artikelprijs",Q1_2025[[#This Row],[Artikelprijs]] * Q1_2025[[#This Row],[Besteld]],Q1_2025[[#This Row],[Brutobedrag]])</f>
        <v>2430.8000000000002</v>
      </c>
      <c r="P3269" s="10">
        <f>IF(Q1_2025[[#This Row],[Prijstype]] = "Artikelprijs",Q1_2025[[#This Row],[Brutobedrag 2]]*(100-Q1_2025[[#This Row],[Relatiekorting percentage]])/100,Q1_2025[[#This Row],[Bruto - Rel.korting]])</f>
        <v>2430.8000000000002</v>
      </c>
    </row>
    <row r="3270" spans="1:16" x14ac:dyDescent="0.3">
      <c r="A3270" t="s">
        <v>472</v>
      </c>
      <c r="B3270">
        <v>2004082</v>
      </c>
      <c r="C3270" t="s">
        <v>347</v>
      </c>
      <c r="D3270">
        <v>2</v>
      </c>
      <c r="E3270" s="10">
        <v>128.75</v>
      </c>
      <c r="F3270" s="10">
        <v>0</v>
      </c>
      <c r="G3270" s="10">
        <v>0</v>
      </c>
      <c r="H3270">
        <v>0</v>
      </c>
      <c r="I3270" s="10" t="str">
        <f>_xlfn.XLOOKUP(Q1_2025[[#This Row],[Artikelnr]],Artikel_prijzen[Artnr],Artikel_prijzen[Groep],"")</f>
        <v/>
      </c>
      <c r="J3270" s="10" t="str">
        <f>_xlfn.XLOOKUP(Q1_2025[[#This Row],[Artikelnr]],Artikel_prijzen[Artnr],Artikel_prijzen[Prijs 2025],"")</f>
        <v/>
      </c>
      <c r="K3270" s="10" t="str">
        <f>IF(Q1_2025[[#This Row],[Artikelprijs]]&lt;&gt;"",IF(Q1_2025[[#This Row],[Stuksprijs]]=Q1_2025[[#This Row],[Artikelprijs]],"Prijs gelijk","Prijs wijkt af"),"")</f>
        <v/>
      </c>
      <c r="L3270" s="10"/>
      <c r="N3270" s="10">
        <f>IF(Q1_2025[[#This Row],[Prijstype]]="Artikelprijs",Q1_2025[[#This Row],[Artikelprijs]],Q1_2025[[#This Row],[Stuksprijs]])</f>
        <v>128.75</v>
      </c>
      <c r="O3270" s="10">
        <f>IF(Q1_2025[[#This Row],[Prijstype]]="Artikelprijs",Q1_2025[[#This Row],[Artikelprijs]] * Q1_2025[[#This Row],[Besteld]],Q1_2025[[#This Row],[Brutobedrag]])</f>
        <v>0</v>
      </c>
      <c r="P3270" s="10">
        <f>IF(Q1_2025[[#This Row],[Prijstype]] = "Artikelprijs",Q1_2025[[#This Row],[Brutobedrag 2]]*(100-Q1_2025[[#This Row],[Relatiekorting percentage]])/100,Q1_2025[[#This Row],[Bruto - Rel.korting]])</f>
        <v>0</v>
      </c>
    </row>
    <row r="3271" spans="1:16" x14ac:dyDescent="0.3">
      <c r="A3271" t="s">
        <v>472</v>
      </c>
      <c r="B3271">
        <v>5030229</v>
      </c>
      <c r="C3271" t="s">
        <v>393</v>
      </c>
      <c r="D3271">
        <v>4</v>
      </c>
      <c r="E3271" s="10">
        <v>303.85000000000002</v>
      </c>
      <c r="F3271" s="10">
        <v>1215.4000000000001</v>
      </c>
      <c r="G3271" s="10">
        <v>1215.4000000000001</v>
      </c>
      <c r="H3271">
        <v>0</v>
      </c>
      <c r="I3271" s="10" t="str">
        <f>_xlfn.XLOOKUP(Q1_2025[[#This Row],[Artikelnr]],Artikel_prijzen[Artnr],Artikel_prijzen[Groep],"")</f>
        <v>Rigging</v>
      </c>
      <c r="J3271" s="10">
        <f>_xlfn.XLOOKUP(Q1_2025[[#This Row],[Artikelnr]],Artikel_prijzen[Artnr],Artikel_prijzen[Prijs 2025],"")</f>
        <v>295</v>
      </c>
      <c r="K3271" s="10" t="str">
        <f>IF(Q1_2025[[#This Row],[Artikelprijs]]&lt;&gt;"",IF(Q1_2025[[#This Row],[Stuksprijs]]=Q1_2025[[#This Row],[Artikelprijs]],"Prijs gelijk","Prijs wijkt af"),"")</f>
        <v>Prijs wijkt af</v>
      </c>
      <c r="L3271" s="10"/>
      <c r="M3271" t="s">
        <v>3</v>
      </c>
      <c r="N3271" s="10">
        <f>IF(Q1_2025[[#This Row],[Prijstype]]="Artikelprijs",Q1_2025[[#This Row],[Artikelprijs]],Q1_2025[[#This Row],[Stuksprijs]])</f>
        <v>303.85000000000002</v>
      </c>
      <c r="O3271" s="10">
        <f>IF(Q1_2025[[#This Row],[Prijstype]]="Artikelprijs",Q1_2025[[#This Row],[Artikelprijs]] * Q1_2025[[#This Row],[Besteld]],Q1_2025[[#This Row],[Brutobedrag]])</f>
        <v>1215.4000000000001</v>
      </c>
      <c r="P3271" s="10">
        <f>IF(Q1_2025[[#This Row],[Prijstype]] = "Artikelprijs",Q1_2025[[#This Row],[Brutobedrag 2]]*(100-Q1_2025[[#This Row],[Relatiekorting percentage]])/100,Q1_2025[[#This Row],[Bruto - Rel.korting]])</f>
        <v>1215.4000000000001</v>
      </c>
    </row>
    <row r="3272" spans="1:16" x14ac:dyDescent="0.3">
      <c r="A3272" t="s">
        <v>472</v>
      </c>
      <c r="B3272">
        <v>2004082</v>
      </c>
      <c r="C3272" t="s">
        <v>347</v>
      </c>
      <c r="D3272">
        <v>1</v>
      </c>
      <c r="E3272" s="10">
        <v>128.75</v>
      </c>
      <c r="F3272" s="10">
        <v>0</v>
      </c>
      <c r="G3272" s="10">
        <v>0</v>
      </c>
      <c r="H3272">
        <v>0</v>
      </c>
      <c r="I3272" s="10" t="str">
        <f>_xlfn.XLOOKUP(Q1_2025[[#This Row],[Artikelnr]],Artikel_prijzen[Artnr],Artikel_prijzen[Groep],"")</f>
        <v/>
      </c>
      <c r="J3272" s="10" t="str">
        <f>_xlfn.XLOOKUP(Q1_2025[[#This Row],[Artikelnr]],Artikel_prijzen[Artnr],Artikel_prijzen[Prijs 2025],"")</f>
        <v/>
      </c>
      <c r="K3272" s="10" t="str">
        <f>IF(Q1_2025[[#This Row],[Artikelprijs]]&lt;&gt;"",IF(Q1_2025[[#This Row],[Stuksprijs]]=Q1_2025[[#This Row],[Artikelprijs]],"Prijs gelijk","Prijs wijkt af"),"")</f>
        <v/>
      </c>
      <c r="L3272" s="10"/>
      <c r="N3272" s="10">
        <f>IF(Q1_2025[[#This Row],[Prijstype]]="Artikelprijs",Q1_2025[[#This Row],[Artikelprijs]],Q1_2025[[#This Row],[Stuksprijs]])</f>
        <v>128.75</v>
      </c>
      <c r="O3272" s="10">
        <f>IF(Q1_2025[[#This Row],[Prijstype]]="Artikelprijs",Q1_2025[[#This Row],[Artikelprijs]] * Q1_2025[[#This Row],[Besteld]],Q1_2025[[#This Row],[Brutobedrag]])</f>
        <v>0</v>
      </c>
      <c r="P3272" s="10">
        <f>IF(Q1_2025[[#This Row],[Prijstype]] = "Artikelprijs",Q1_2025[[#This Row],[Brutobedrag 2]]*(100-Q1_2025[[#This Row],[Relatiekorting percentage]])/100,Q1_2025[[#This Row],[Bruto - Rel.korting]])</f>
        <v>0</v>
      </c>
    </row>
    <row r="3273" spans="1:16" x14ac:dyDescent="0.3">
      <c r="A3273" t="s">
        <v>472</v>
      </c>
      <c r="B3273">
        <v>5030228</v>
      </c>
      <c r="C3273" t="s">
        <v>473</v>
      </c>
      <c r="D3273">
        <v>2</v>
      </c>
      <c r="E3273" s="10">
        <v>236.9</v>
      </c>
      <c r="F3273" s="10">
        <v>473.8</v>
      </c>
      <c r="G3273" s="10">
        <v>473.8</v>
      </c>
      <c r="H3273">
        <v>0</v>
      </c>
      <c r="I3273" s="10" t="str">
        <f>_xlfn.XLOOKUP(Q1_2025[[#This Row],[Artikelnr]],Artikel_prijzen[Artnr],Artikel_prijzen[Groep],"")</f>
        <v>Rigging</v>
      </c>
      <c r="J3273" s="10">
        <f>_xlfn.XLOOKUP(Q1_2025[[#This Row],[Artikelnr]],Artikel_prijzen[Artnr],Artikel_prijzen[Prijs 2025],"")</f>
        <v>230</v>
      </c>
      <c r="K3273" s="10" t="str">
        <f>IF(Q1_2025[[#This Row],[Artikelprijs]]&lt;&gt;"",IF(Q1_2025[[#This Row],[Stuksprijs]]=Q1_2025[[#This Row],[Artikelprijs]],"Prijs gelijk","Prijs wijkt af"),"")</f>
        <v>Prijs wijkt af</v>
      </c>
      <c r="L3273" s="10"/>
      <c r="M3273" t="s">
        <v>3</v>
      </c>
      <c r="N3273" s="10">
        <f>IF(Q1_2025[[#This Row],[Prijstype]]="Artikelprijs",Q1_2025[[#This Row],[Artikelprijs]],Q1_2025[[#This Row],[Stuksprijs]])</f>
        <v>236.9</v>
      </c>
      <c r="O3273" s="10">
        <f>IF(Q1_2025[[#This Row],[Prijstype]]="Artikelprijs",Q1_2025[[#This Row],[Artikelprijs]] * Q1_2025[[#This Row],[Besteld]],Q1_2025[[#This Row],[Brutobedrag]])</f>
        <v>473.8</v>
      </c>
      <c r="P3273" s="10">
        <f>IF(Q1_2025[[#This Row],[Prijstype]] = "Artikelprijs",Q1_2025[[#This Row],[Brutobedrag 2]]*(100-Q1_2025[[#This Row],[Relatiekorting percentage]])/100,Q1_2025[[#This Row],[Bruto - Rel.korting]])</f>
        <v>473.8</v>
      </c>
    </row>
    <row r="3274" spans="1:16" x14ac:dyDescent="0.3">
      <c r="A3274" t="s">
        <v>472</v>
      </c>
      <c r="B3274">
        <v>5030232</v>
      </c>
      <c r="C3274" t="s">
        <v>395</v>
      </c>
      <c r="D3274">
        <v>1</v>
      </c>
      <c r="E3274" s="10">
        <v>144.19999999999999</v>
      </c>
      <c r="F3274" s="10">
        <v>144.19999999999999</v>
      </c>
      <c r="G3274" s="10">
        <v>144.19999999999999</v>
      </c>
      <c r="H3274">
        <v>0</v>
      </c>
      <c r="I3274" s="10" t="str">
        <f>_xlfn.XLOOKUP(Q1_2025[[#This Row],[Artikelnr]],Artikel_prijzen[Artnr],Artikel_prijzen[Groep],"")</f>
        <v>Rigging</v>
      </c>
      <c r="J3274" s="10">
        <f>_xlfn.XLOOKUP(Q1_2025[[#This Row],[Artikelnr]],Artikel_prijzen[Artnr],Artikel_prijzen[Prijs 2025],"")</f>
        <v>140</v>
      </c>
      <c r="K3274" s="10" t="str">
        <f>IF(Q1_2025[[#This Row],[Artikelprijs]]&lt;&gt;"",IF(Q1_2025[[#This Row],[Stuksprijs]]=Q1_2025[[#This Row],[Artikelprijs]],"Prijs gelijk","Prijs wijkt af"),"")</f>
        <v>Prijs wijkt af</v>
      </c>
      <c r="L3274" s="10"/>
      <c r="M3274" t="s">
        <v>3</v>
      </c>
      <c r="N3274" s="10">
        <f>IF(Q1_2025[[#This Row],[Prijstype]]="Artikelprijs",Q1_2025[[#This Row],[Artikelprijs]],Q1_2025[[#This Row],[Stuksprijs]])</f>
        <v>144.19999999999999</v>
      </c>
      <c r="O3274" s="10">
        <f>IF(Q1_2025[[#This Row],[Prijstype]]="Artikelprijs",Q1_2025[[#This Row],[Artikelprijs]] * Q1_2025[[#This Row],[Besteld]],Q1_2025[[#This Row],[Brutobedrag]])</f>
        <v>144.19999999999999</v>
      </c>
      <c r="P3274" s="10">
        <f>IF(Q1_2025[[#This Row],[Prijstype]] = "Artikelprijs",Q1_2025[[#This Row],[Brutobedrag 2]]*(100-Q1_2025[[#This Row],[Relatiekorting percentage]])/100,Q1_2025[[#This Row],[Bruto - Rel.korting]])</f>
        <v>144.19999999999999</v>
      </c>
    </row>
    <row r="3275" spans="1:16" x14ac:dyDescent="0.3">
      <c r="A3275" t="s">
        <v>472</v>
      </c>
      <c r="B3275">
        <v>5030229</v>
      </c>
      <c r="C3275" t="s">
        <v>393</v>
      </c>
      <c r="D3275">
        <v>4</v>
      </c>
      <c r="E3275" s="10">
        <v>303.85000000000002</v>
      </c>
      <c r="F3275" s="10">
        <v>1215.4000000000001</v>
      </c>
      <c r="G3275" s="10">
        <v>1215.4000000000001</v>
      </c>
      <c r="H3275">
        <v>0</v>
      </c>
      <c r="I3275" s="10" t="str">
        <f>_xlfn.XLOOKUP(Q1_2025[[#This Row],[Artikelnr]],Artikel_prijzen[Artnr],Artikel_prijzen[Groep],"")</f>
        <v>Rigging</v>
      </c>
      <c r="J3275" s="10">
        <f>_xlfn.XLOOKUP(Q1_2025[[#This Row],[Artikelnr]],Artikel_prijzen[Artnr],Artikel_prijzen[Prijs 2025],"")</f>
        <v>295</v>
      </c>
      <c r="K3275" s="10" t="str">
        <f>IF(Q1_2025[[#This Row],[Artikelprijs]]&lt;&gt;"",IF(Q1_2025[[#This Row],[Stuksprijs]]=Q1_2025[[#This Row],[Artikelprijs]],"Prijs gelijk","Prijs wijkt af"),"")</f>
        <v>Prijs wijkt af</v>
      </c>
      <c r="L3275" s="10"/>
      <c r="M3275" t="s">
        <v>3</v>
      </c>
      <c r="N3275" s="10">
        <f>IF(Q1_2025[[#This Row],[Prijstype]]="Artikelprijs",Q1_2025[[#This Row],[Artikelprijs]],Q1_2025[[#This Row],[Stuksprijs]])</f>
        <v>303.85000000000002</v>
      </c>
      <c r="O3275" s="10">
        <f>IF(Q1_2025[[#This Row],[Prijstype]]="Artikelprijs",Q1_2025[[#This Row],[Artikelprijs]] * Q1_2025[[#This Row],[Besteld]],Q1_2025[[#This Row],[Brutobedrag]])</f>
        <v>1215.4000000000001</v>
      </c>
      <c r="P3275" s="10">
        <f>IF(Q1_2025[[#This Row],[Prijstype]] = "Artikelprijs",Q1_2025[[#This Row],[Brutobedrag 2]]*(100-Q1_2025[[#This Row],[Relatiekorting percentage]])/100,Q1_2025[[#This Row],[Bruto - Rel.korting]])</f>
        <v>1215.4000000000001</v>
      </c>
    </row>
    <row r="3276" spans="1:16" x14ac:dyDescent="0.3">
      <c r="A3276" t="s">
        <v>472</v>
      </c>
      <c r="B3276">
        <v>2004082</v>
      </c>
      <c r="C3276" t="s">
        <v>347</v>
      </c>
      <c r="D3276">
        <v>1</v>
      </c>
      <c r="E3276" s="10">
        <v>128.75</v>
      </c>
      <c r="F3276" s="10">
        <v>0</v>
      </c>
      <c r="G3276" s="10">
        <v>0</v>
      </c>
      <c r="H3276">
        <v>0</v>
      </c>
      <c r="I3276" s="10" t="str">
        <f>_xlfn.XLOOKUP(Q1_2025[[#This Row],[Artikelnr]],Artikel_prijzen[Artnr],Artikel_prijzen[Groep],"")</f>
        <v/>
      </c>
      <c r="J3276" s="10" t="str">
        <f>_xlfn.XLOOKUP(Q1_2025[[#This Row],[Artikelnr]],Artikel_prijzen[Artnr],Artikel_prijzen[Prijs 2025],"")</f>
        <v/>
      </c>
      <c r="K3276" s="10" t="str">
        <f>IF(Q1_2025[[#This Row],[Artikelprijs]]&lt;&gt;"",IF(Q1_2025[[#This Row],[Stuksprijs]]=Q1_2025[[#This Row],[Artikelprijs]],"Prijs gelijk","Prijs wijkt af"),"")</f>
        <v/>
      </c>
      <c r="L3276" s="10"/>
      <c r="N3276" s="10">
        <f>IF(Q1_2025[[#This Row],[Prijstype]]="Artikelprijs",Q1_2025[[#This Row],[Artikelprijs]],Q1_2025[[#This Row],[Stuksprijs]])</f>
        <v>128.75</v>
      </c>
      <c r="O3276" s="10">
        <f>IF(Q1_2025[[#This Row],[Prijstype]]="Artikelprijs",Q1_2025[[#This Row],[Artikelprijs]] * Q1_2025[[#This Row],[Besteld]],Q1_2025[[#This Row],[Brutobedrag]])</f>
        <v>0</v>
      </c>
      <c r="P3276" s="10">
        <f>IF(Q1_2025[[#This Row],[Prijstype]] = "Artikelprijs",Q1_2025[[#This Row],[Brutobedrag 2]]*(100-Q1_2025[[#This Row],[Relatiekorting percentage]])/100,Q1_2025[[#This Row],[Bruto - Rel.korting]])</f>
        <v>0</v>
      </c>
    </row>
    <row r="3277" spans="1:16" x14ac:dyDescent="0.3">
      <c r="A3277" t="s">
        <v>472</v>
      </c>
      <c r="B3277">
        <v>5030228</v>
      </c>
      <c r="C3277" t="s">
        <v>473</v>
      </c>
      <c r="D3277">
        <v>3</v>
      </c>
      <c r="E3277" s="10">
        <v>236.9</v>
      </c>
      <c r="F3277" s="10">
        <v>710.7</v>
      </c>
      <c r="G3277" s="10">
        <v>710.7</v>
      </c>
      <c r="H3277">
        <v>0</v>
      </c>
      <c r="I3277" s="10" t="str">
        <f>_xlfn.XLOOKUP(Q1_2025[[#This Row],[Artikelnr]],Artikel_prijzen[Artnr],Artikel_prijzen[Groep],"")</f>
        <v>Rigging</v>
      </c>
      <c r="J3277" s="10">
        <f>_xlfn.XLOOKUP(Q1_2025[[#This Row],[Artikelnr]],Artikel_prijzen[Artnr],Artikel_prijzen[Prijs 2025],"")</f>
        <v>230</v>
      </c>
      <c r="K3277" s="10" t="str">
        <f>IF(Q1_2025[[#This Row],[Artikelprijs]]&lt;&gt;"",IF(Q1_2025[[#This Row],[Stuksprijs]]=Q1_2025[[#This Row],[Artikelprijs]],"Prijs gelijk","Prijs wijkt af"),"")</f>
        <v>Prijs wijkt af</v>
      </c>
      <c r="L3277" s="10"/>
      <c r="M3277" t="s">
        <v>3</v>
      </c>
      <c r="N3277" s="10">
        <f>IF(Q1_2025[[#This Row],[Prijstype]]="Artikelprijs",Q1_2025[[#This Row],[Artikelprijs]],Q1_2025[[#This Row],[Stuksprijs]])</f>
        <v>236.9</v>
      </c>
      <c r="O3277" s="10">
        <f>IF(Q1_2025[[#This Row],[Prijstype]]="Artikelprijs",Q1_2025[[#This Row],[Artikelprijs]] * Q1_2025[[#This Row],[Besteld]],Q1_2025[[#This Row],[Brutobedrag]])</f>
        <v>710.7</v>
      </c>
      <c r="P3277" s="10">
        <f>IF(Q1_2025[[#This Row],[Prijstype]] = "Artikelprijs",Q1_2025[[#This Row],[Brutobedrag 2]]*(100-Q1_2025[[#This Row],[Relatiekorting percentage]])/100,Q1_2025[[#This Row],[Bruto - Rel.korting]])</f>
        <v>710.7</v>
      </c>
    </row>
    <row r="3278" spans="1:16" x14ac:dyDescent="0.3">
      <c r="A3278" t="s">
        <v>472</v>
      </c>
      <c r="B3278">
        <v>5030228</v>
      </c>
      <c r="C3278" t="s">
        <v>473</v>
      </c>
      <c r="D3278">
        <v>4</v>
      </c>
      <c r="E3278" s="10">
        <v>236.9</v>
      </c>
      <c r="F3278" s="10">
        <v>947.6</v>
      </c>
      <c r="G3278" s="10">
        <v>947.6</v>
      </c>
      <c r="H3278">
        <v>0</v>
      </c>
      <c r="I3278" s="10" t="str">
        <f>_xlfn.XLOOKUP(Q1_2025[[#This Row],[Artikelnr]],Artikel_prijzen[Artnr],Artikel_prijzen[Groep],"")</f>
        <v>Rigging</v>
      </c>
      <c r="J3278" s="10">
        <f>_xlfn.XLOOKUP(Q1_2025[[#This Row],[Artikelnr]],Artikel_prijzen[Artnr],Artikel_prijzen[Prijs 2025],"")</f>
        <v>230</v>
      </c>
      <c r="K3278" s="10" t="str">
        <f>IF(Q1_2025[[#This Row],[Artikelprijs]]&lt;&gt;"",IF(Q1_2025[[#This Row],[Stuksprijs]]=Q1_2025[[#This Row],[Artikelprijs]],"Prijs gelijk","Prijs wijkt af"),"")</f>
        <v>Prijs wijkt af</v>
      </c>
      <c r="L3278" s="10"/>
      <c r="M3278" t="s">
        <v>3</v>
      </c>
      <c r="N3278" s="10">
        <f>IF(Q1_2025[[#This Row],[Prijstype]]="Artikelprijs",Q1_2025[[#This Row],[Artikelprijs]],Q1_2025[[#This Row],[Stuksprijs]])</f>
        <v>236.9</v>
      </c>
      <c r="O3278" s="10">
        <f>IF(Q1_2025[[#This Row],[Prijstype]]="Artikelprijs",Q1_2025[[#This Row],[Artikelprijs]] * Q1_2025[[#This Row],[Besteld]],Q1_2025[[#This Row],[Brutobedrag]])</f>
        <v>947.6</v>
      </c>
      <c r="P3278" s="10">
        <f>IF(Q1_2025[[#This Row],[Prijstype]] = "Artikelprijs",Q1_2025[[#This Row],[Brutobedrag 2]]*(100-Q1_2025[[#This Row],[Relatiekorting percentage]])/100,Q1_2025[[#This Row],[Bruto - Rel.korting]])</f>
        <v>947.6</v>
      </c>
    </row>
    <row r="3279" spans="1:16" x14ac:dyDescent="0.3">
      <c r="A3279" t="s">
        <v>472</v>
      </c>
      <c r="B3279">
        <v>5030228</v>
      </c>
      <c r="C3279" t="s">
        <v>473</v>
      </c>
      <c r="D3279">
        <v>2</v>
      </c>
      <c r="E3279" s="10">
        <v>236.9</v>
      </c>
      <c r="F3279" s="10">
        <v>473.8</v>
      </c>
      <c r="G3279" s="10">
        <v>473.8</v>
      </c>
      <c r="H3279">
        <v>0</v>
      </c>
      <c r="I3279" s="10" t="str">
        <f>_xlfn.XLOOKUP(Q1_2025[[#This Row],[Artikelnr]],Artikel_prijzen[Artnr],Artikel_prijzen[Groep],"")</f>
        <v>Rigging</v>
      </c>
      <c r="J3279" s="10">
        <f>_xlfn.XLOOKUP(Q1_2025[[#This Row],[Artikelnr]],Artikel_prijzen[Artnr],Artikel_prijzen[Prijs 2025],"")</f>
        <v>230</v>
      </c>
      <c r="K3279" s="10" t="str">
        <f>IF(Q1_2025[[#This Row],[Artikelprijs]]&lt;&gt;"",IF(Q1_2025[[#This Row],[Stuksprijs]]=Q1_2025[[#This Row],[Artikelprijs]],"Prijs gelijk","Prijs wijkt af"),"")</f>
        <v>Prijs wijkt af</v>
      </c>
      <c r="L3279" s="10"/>
      <c r="M3279" t="s">
        <v>3</v>
      </c>
      <c r="N3279" s="10">
        <f>IF(Q1_2025[[#This Row],[Prijstype]]="Artikelprijs",Q1_2025[[#This Row],[Artikelprijs]],Q1_2025[[#This Row],[Stuksprijs]])</f>
        <v>236.9</v>
      </c>
      <c r="O3279" s="10">
        <f>IF(Q1_2025[[#This Row],[Prijstype]]="Artikelprijs",Q1_2025[[#This Row],[Artikelprijs]] * Q1_2025[[#This Row],[Besteld]],Q1_2025[[#This Row],[Brutobedrag]])</f>
        <v>473.8</v>
      </c>
      <c r="P3279" s="10">
        <f>IF(Q1_2025[[#This Row],[Prijstype]] = "Artikelprijs",Q1_2025[[#This Row],[Brutobedrag 2]]*(100-Q1_2025[[#This Row],[Relatiekorting percentage]])/100,Q1_2025[[#This Row],[Bruto - Rel.korting]])</f>
        <v>473.8</v>
      </c>
    </row>
    <row r="3280" spans="1:16" x14ac:dyDescent="0.3">
      <c r="A3280" t="s">
        <v>472</v>
      </c>
      <c r="B3280">
        <v>2004027</v>
      </c>
      <c r="C3280" t="s">
        <v>339</v>
      </c>
      <c r="D3280">
        <v>2</v>
      </c>
      <c r="E3280" s="10">
        <v>16.54</v>
      </c>
      <c r="F3280" s="10">
        <v>33.08</v>
      </c>
      <c r="G3280" s="10">
        <v>33.08</v>
      </c>
      <c r="H3280">
        <v>0</v>
      </c>
      <c r="I3280" s="10" t="str">
        <f>_xlfn.XLOOKUP(Q1_2025[[#This Row],[Artikelnr]],Artikel_prijzen[Artnr],Artikel_prijzen[Groep],"")</f>
        <v/>
      </c>
      <c r="J3280" s="10" t="str">
        <f>_xlfn.XLOOKUP(Q1_2025[[#This Row],[Artikelnr]],Artikel_prijzen[Artnr],Artikel_prijzen[Prijs 2025],"")</f>
        <v/>
      </c>
      <c r="K3280" s="10" t="str">
        <f>IF(Q1_2025[[#This Row],[Artikelprijs]]&lt;&gt;"",IF(Q1_2025[[#This Row],[Stuksprijs]]=Q1_2025[[#This Row],[Artikelprijs]],"Prijs gelijk","Prijs wijkt af"),"")</f>
        <v/>
      </c>
      <c r="L3280" s="10"/>
      <c r="N3280" s="10">
        <f>IF(Q1_2025[[#This Row],[Prijstype]]="Artikelprijs",Q1_2025[[#This Row],[Artikelprijs]],Q1_2025[[#This Row],[Stuksprijs]])</f>
        <v>16.54</v>
      </c>
      <c r="O3280" s="10">
        <f>IF(Q1_2025[[#This Row],[Prijstype]]="Artikelprijs",Q1_2025[[#This Row],[Artikelprijs]] * Q1_2025[[#This Row],[Besteld]],Q1_2025[[#This Row],[Brutobedrag]])</f>
        <v>33.08</v>
      </c>
      <c r="P3280" s="10">
        <f>IF(Q1_2025[[#This Row],[Prijstype]] = "Artikelprijs",Q1_2025[[#This Row],[Brutobedrag 2]]*(100-Q1_2025[[#This Row],[Relatiekorting percentage]])/100,Q1_2025[[#This Row],[Bruto - Rel.korting]])</f>
        <v>33.08</v>
      </c>
    </row>
    <row r="3281" spans="1:16" x14ac:dyDescent="0.3">
      <c r="A3281" t="s">
        <v>472</v>
      </c>
      <c r="B3281">
        <v>5030228</v>
      </c>
      <c r="C3281" t="s">
        <v>473</v>
      </c>
      <c r="D3281">
        <v>2</v>
      </c>
      <c r="E3281" s="10">
        <v>236.9</v>
      </c>
      <c r="F3281" s="10">
        <v>473.8</v>
      </c>
      <c r="G3281" s="10">
        <v>473.8</v>
      </c>
      <c r="H3281">
        <v>0</v>
      </c>
      <c r="I3281" s="10" t="str">
        <f>_xlfn.XLOOKUP(Q1_2025[[#This Row],[Artikelnr]],Artikel_prijzen[Artnr],Artikel_prijzen[Groep],"")</f>
        <v>Rigging</v>
      </c>
      <c r="J3281" s="10">
        <f>_xlfn.XLOOKUP(Q1_2025[[#This Row],[Artikelnr]],Artikel_prijzen[Artnr],Artikel_prijzen[Prijs 2025],"")</f>
        <v>230</v>
      </c>
      <c r="K3281" s="10" t="str">
        <f>IF(Q1_2025[[#This Row],[Artikelprijs]]&lt;&gt;"",IF(Q1_2025[[#This Row],[Stuksprijs]]=Q1_2025[[#This Row],[Artikelprijs]],"Prijs gelijk","Prijs wijkt af"),"")</f>
        <v>Prijs wijkt af</v>
      </c>
      <c r="L3281" s="10"/>
      <c r="M3281" t="s">
        <v>3</v>
      </c>
      <c r="N3281" s="10">
        <f>IF(Q1_2025[[#This Row],[Prijstype]]="Artikelprijs",Q1_2025[[#This Row],[Artikelprijs]],Q1_2025[[#This Row],[Stuksprijs]])</f>
        <v>236.9</v>
      </c>
      <c r="O3281" s="10">
        <f>IF(Q1_2025[[#This Row],[Prijstype]]="Artikelprijs",Q1_2025[[#This Row],[Artikelprijs]] * Q1_2025[[#This Row],[Besteld]],Q1_2025[[#This Row],[Brutobedrag]])</f>
        <v>473.8</v>
      </c>
      <c r="P3281" s="10">
        <f>IF(Q1_2025[[#This Row],[Prijstype]] = "Artikelprijs",Q1_2025[[#This Row],[Brutobedrag 2]]*(100-Q1_2025[[#This Row],[Relatiekorting percentage]])/100,Q1_2025[[#This Row],[Bruto - Rel.korting]])</f>
        <v>473.8</v>
      </c>
    </row>
    <row r="3282" spans="1:16" x14ac:dyDescent="0.3">
      <c r="A3282" t="s">
        <v>474</v>
      </c>
      <c r="B3282">
        <v>2001094</v>
      </c>
      <c r="C3282" t="s">
        <v>142</v>
      </c>
      <c r="D3282">
        <v>10</v>
      </c>
      <c r="E3282" s="10">
        <v>48.68</v>
      </c>
      <c r="F3282" s="10">
        <v>486.8</v>
      </c>
      <c r="G3282" s="10">
        <v>365.1</v>
      </c>
      <c r="H3282">
        <v>25</v>
      </c>
      <c r="I3282" s="10" t="str">
        <f>_xlfn.XLOOKUP(Q1_2025[[#This Row],[Artikelnr]],Artikel_prijzen[Artnr],Artikel_prijzen[Groep],"")</f>
        <v/>
      </c>
      <c r="J3282" s="10" t="str">
        <f>_xlfn.XLOOKUP(Q1_2025[[#This Row],[Artikelnr]],Artikel_prijzen[Artnr],Artikel_prijzen[Prijs 2025],"")</f>
        <v/>
      </c>
      <c r="K3282" s="10" t="str">
        <f>IF(Q1_2025[[#This Row],[Artikelprijs]]&lt;&gt;"",IF(Q1_2025[[#This Row],[Stuksprijs]]=Q1_2025[[#This Row],[Artikelprijs]],"Prijs gelijk","Prijs wijkt af"),"")</f>
        <v/>
      </c>
      <c r="L3282" s="10"/>
      <c r="N3282" s="10">
        <f>IF(Q1_2025[[#This Row],[Prijstype]]="Artikelprijs",Q1_2025[[#This Row],[Artikelprijs]],Q1_2025[[#This Row],[Stuksprijs]])</f>
        <v>48.68</v>
      </c>
      <c r="O3282" s="10">
        <f>IF(Q1_2025[[#This Row],[Prijstype]]="Artikelprijs",Q1_2025[[#This Row],[Artikelprijs]] * Q1_2025[[#This Row],[Besteld]],Q1_2025[[#This Row],[Brutobedrag]])</f>
        <v>486.8</v>
      </c>
      <c r="P3282" s="10">
        <f>IF(Q1_2025[[#This Row],[Prijstype]] = "Artikelprijs",Q1_2025[[#This Row],[Brutobedrag 2]]*(100-Q1_2025[[#This Row],[Relatiekorting percentage]])/100,Q1_2025[[#This Row],[Bruto - Rel.korting]])</f>
        <v>365.1</v>
      </c>
    </row>
    <row r="3283" spans="1:16" x14ac:dyDescent="0.3">
      <c r="A3283" t="s">
        <v>474</v>
      </c>
      <c r="B3283">
        <v>2001090</v>
      </c>
      <c r="C3283" t="s">
        <v>141</v>
      </c>
      <c r="D3283">
        <v>2</v>
      </c>
      <c r="E3283" s="10">
        <v>73.02</v>
      </c>
      <c r="F3283" s="10">
        <v>146.04</v>
      </c>
      <c r="G3283" s="10">
        <v>109.53</v>
      </c>
      <c r="H3283">
        <v>25</v>
      </c>
      <c r="I3283" s="10" t="str">
        <f>_xlfn.XLOOKUP(Q1_2025[[#This Row],[Artikelnr]],Artikel_prijzen[Artnr],Artikel_prijzen[Groep],"")</f>
        <v/>
      </c>
      <c r="J3283" s="10" t="str">
        <f>_xlfn.XLOOKUP(Q1_2025[[#This Row],[Artikelnr]],Artikel_prijzen[Artnr],Artikel_prijzen[Prijs 2025],"")</f>
        <v/>
      </c>
      <c r="K3283" s="10" t="str">
        <f>IF(Q1_2025[[#This Row],[Artikelprijs]]&lt;&gt;"",IF(Q1_2025[[#This Row],[Stuksprijs]]=Q1_2025[[#This Row],[Artikelprijs]],"Prijs gelijk","Prijs wijkt af"),"")</f>
        <v/>
      </c>
      <c r="L3283" s="10"/>
      <c r="N3283" s="10">
        <f>IF(Q1_2025[[#This Row],[Prijstype]]="Artikelprijs",Q1_2025[[#This Row],[Artikelprijs]],Q1_2025[[#This Row],[Stuksprijs]])</f>
        <v>73.02</v>
      </c>
      <c r="O3283" s="10">
        <f>IF(Q1_2025[[#This Row],[Prijstype]]="Artikelprijs",Q1_2025[[#This Row],[Artikelprijs]] * Q1_2025[[#This Row],[Besteld]],Q1_2025[[#This Row],[Brutobedrag]])</f>
        <v>146.04</v>
      </c>
      <c r="P3283" s="10">
        <f>IF(Q1_2025[[#This Row],[Prijstype]] = "Artikelprijs",Q1_2025[[#This Row],[Brutobedrag 2]]*(100-Q1_2025[[#This Row],[Relatiekorting percentage]])/100,Q1_2025[[#This Row],[Bruto - Rel.korting]])</f>
        <v>109.53</v>
      </c>
    </row>
    <row r="3284" spans="1:16" x14ac:dyDescent="0.3">
      <c r="A3284" t="s">
        <v>474</v>
      </c>
      <c r="B3284">
        <v>2001016</v>
      </c>
      <c r="C3284" t="s">
        <v>475</v>
      </c>
      <c r="D3284">
        <v>4</v>
      </c>
      <c r="E3284" s="10">
        <v>42.18</v>
      </c>
      <c r="F3284" s="10">
        <v>168.72</v>
      </c>
      <c r="G3284" s="10">
        <v>126.54</v>
      </c>
      <c r="H3284">
        <v>25</v>
      </c>
      <c r="I3284" s="10" t="str">
        <f>_xlfn.XLOOKUP(Q1_2025[[#This Row],[Artikelnr]],Artikel_prijzen[Artnr],Artikel_prijzen[Groep],"")</f>
        <v/>
      </c>
      <c r="J3284" s="10" t="str">
        <f>_xlfn.XLOOKUP(Q1_2025[[#This Row],[Artikelnr]],Artikel_prijzen[Artnr],Artikel_prijzen[Prijs 2025],"")</f>
        <v/>
      </c>
      <c r="K3284" s="10" t="str">
        <f>IF(Q1_2025[[#This Row],[Artikelprijs]]&lt;&gt;"",IF(Q1_2025[[#This Row],[Stuksprijs]]=Q1_2025[[#This Row],[Artikelprijs]],"Prijs gelijk","Prijs wijkt af"),"")</f>
        <v/>
      </c>
      <c r="L3284" s="10"/>
      <c r="N3284" s="10">
        <f>IF(Q1_2025[[#This Row],[Prijstype]]="Artikelprijs",Q1_2025[[#This Row],[Artikelprijs]],Q1_2025[[#This Row],[Stuksprijs]])</f>
        <v>42.18</v>
      </c>
      <c r="O3284" s="10">
        <f>IF(Q1_2025[[#This Row],[Prijstype]]="Artikelprijs",Q1_2025[[#This Row],[Artikelprijs]] * Q1_2025[[#This Row],[Besteld]],Q1_2025[[#This Row],[Brutobedrag]])</f>
        <v>168.72</v>
      </c>
      <c r="P3284" s="10">
        <f>IF(Q1_2025[[#This Row],[Prijstype]] = "Artikelprijs",Q1_2025[[#This Row],[Brutobedrag 2]]*(100-Q1_2025[[#This Row],[Relatiekorting percentage]])/100,Q1_2025[[#This Row],[Bruto - Rel.korting]])</f>
        <v>126.54</v>
      </c>
    </row>
    <row r="3285" spans="1:16" x14ac:dyDescent="0.3">
      <c r="A3285" t="s">
        <v>474</v>
      </c>
      <c r="B3285">
        <v>2001052</v>
      </c>
      <c r="C3285" t="s">
        <v>170</v>
      </c>
      <c r="D3285">
        <v>2</v>
      </c>
      <c r="E3285" s="10">
        <v>45.42</v>
      </c>
      <c r="F3285" s="10">
        <v>90.84</v>
      </c>
      <c r="G3285" s="10">
        <v>68.13</v>
      </c>
      <c r="H3285">
        <v>25</v>
      </c>
      <c r="I3285" s="10" t="str">
        <f>_xlfn.XLOOKUP(Q1_2025[[#This Row],[Artikelnr]],Artikel_prijzen[Artnr],Artikel_prijzen[Groep],"")</f>
        <v/>
      </c>
      <c r="J3285" s="10" t="str">
        <f>_xlfn.XLOOKUP(Q1_2025[[#This Row],[Artikelnr]],Artikel_prijzen[Artnr],Artikel_prijzen[Prijs 2025],"")</f>
        <v/>
      </c>
      <c r="K3285" s="10" t="str">
        <f>IF(Q1_2025[[#This Row],[Artikelprijs]]&lt;&gt;"",IF(Q1_2025[[#This Row],[Stuksprijs]]=Q1_2025[[#This Row],[Artikelprijs]],"Prijs gelijk","Prijs wijkt af"),"")</f>
        <v/>
      </c>
      <c r="L3285" s="10"/>
      <c r="N3285" s="10">
        <f>IF(Q1_2025[[#This Row],[Prijstype]]="Artikelprijs",Q1_2025[[#This Row],[Artikelprijs]],Q1_2025[[#This Row],[Stuksprijs]])</f>
        <v>45.42</v>
      </c>
      <c r="O3285" s="10">
        <f>IF(Q1_2025[[#This Row],[Prijstype]]="Artikelprijs",Q1_2025[[#This Row],[Artikelprijs]] * Q1_2025[[#This Row],[Besteld]],Q1_2025[[#This Row],[Brutobedrag]])</f>
        <v>90.84</v>
      </c>
      <c r="P3285" s="10">
        <f>IF(Q1_2025[[#This Row],[Prijstype]] = "Artikelprijs",Q1_2025[[#This Row],[Brutobedrag 2]]*(100-Q1_2025[[#This Row],[Relatiekorting percentage]])/100,Q1_2025[[#This Row],[Bruto - Rel.korting]])</f>
        <v>68.13</v>
      </c>
    </row>
    <row r="3286" spans="1:16" x14ac:dyDescent="0.3">
      <c r="A3286" t="s">
        <v>474</v>
      </c>
      <c r="B3286">
        <v>2001051</v>
      </c>
      <c r="C3286" t="s">
        <v>169</v>
      </c>
      <c r="D3286">
        <v>2</v>
      </c>
      <c r="E3286" s="10">
        <v>45.42</v>
      </c>
      <c r="F3286" s="10">
        <v>90.84</v>
      </c>
      <c r="G3286" s="10">
        <v>68.13</v>
      </c>
      <c r="H3286">
        <v>25</v>
      </c>
      <c r="I3286" s="10" t="str">
        <f>_xlfn.XLOOKUP(Q1_2025[[#This Row],[Artikelnr]],Artikel_prijzen[Artnr],Artikel_prijzen[Groep],"")</f>
        <v/>
      </c>
      <c r="J3286" s="10" t="str">
        <f>_xlfn.XLOOKUP(Q1_2025[[#This Row],[Artikelnr]],Artikel_prijzen[Artnr],Artikel_prijzen[Prijs 2025],"")</f>
        <v/>
      </c>
      <c r="K3286" s="10" t="str">
        <f>IF(Q1_2025[[#This Row],[Artikelprijs]]&lt;&gt;"",IF(Q1_2025[[#This Row],[Stuksprijs]]=Q1_2025[[#This Row],[Artikelprijs]],"Prijs gelijk","Prijs wijkt af"),"")</f>
        <v/>
      </c>
      <c r="L3286" s="10"/>
      <c r="N3286" s="10">
        <f>IF(Q1_2025[[#This Row],[Prijstype]]="Artikelprijs",Q1_2025[[#This Row],[Artikelprijs]],Q1_2025[[#This Row],[Stuksprijs]])</f>
        <v>45.42</v>
      </c>
      <c r="O3286" s="10">
        <f>IF(Q1_2025[[#This Row],[Prijstype]]="Artikelprijs",Q1_2025[[#This Row],[Artikelprijs]] * Q1_2025[[#This Row],[Besteld]],Q1_2025[[#This Row],[Brutobedrag]])</f>
        <v>90.84</v>
      </c>
      <c r="P3286" s="10">
        <f>IF(Q1_2025[[#This Row],[Prijstype]] = "Artikelprijs",Q1_2025[[#This Row],[Brutobedrag 2]]*(100-Q1_2025[[#This Row],[Relatiekorting percentage]])/100,Q1_2025[[#This Row],[Bruto - Rel.korting]])</f>
        <v>68.13</v>
      </c>
    </row>
    <row r="3287" spans="1:16" x14ac:dyDescent="0.3">
      <c r="A3287" t="s">
        <v>474</v>
      </c>
      <c r="B3287">
        <v>2001094</v>
      </c>
      <c r="C3287" t="s">
        <v>142</v>
      </c>
      <c r="D3287">
        <v>12</v>
      </c>
      <c r="E3287" s="10">
        <v>48.68</v>
      </c>
      <c r="F3287" s="10">
        <v>584.16</v>
      </c>
      <c r="G3287" s="10">
        <v>438.12</v>
      </c>
      <c r="H3287">
        <v>25</v>
      </c>
      <c r="I3287" s="10" t="str">
        <f>_xlfn.XLOOKUP(Q1_2025[[#This Row],[Artikelnr]],Artikel_prijzen[Artnr],Artikel_prijzen[Groep],"")</f>
        <v/>
      </c>
      <c r="J3287" s="10" t="str">
        <f>_xlfn.XLOOKUP(Q1_2025[[#This Row],[Artikelnr]],Artikel_prijzen[Artnr],Artikel_prijzen[Prijs 2025],"")</f>
        <v/>
      </c>
      <c r="K3287" s="10" t="str">
        <f>IF(Q1_2025[[#This Row],[Artikelprijs]]&lt;&gt;"",IF(Q1_2025[[#This Row],[Stuksprijs]]=Q1_2025[[#This Row],[Artikelprijs]],"Prijs gelijk","Prijs wijkt af"),"")</f>
        <v/>
      </c>
      <c r="L3287" s="10"/>
      <c r="N3287" s="10">
        <f>IF(Q1_2025[[#This Row],[Prijstype]]="Artikelprijs",Q1_2025[[#This Row],[Artikelprijs]],Q1_2025[[#This Row],[Stuksprijs]])</f>
        <v>48.68</v>
      </c>
      <c r="O3287" s="10">
        <f>IF(Q1_2025[[#This Row],[Prijstype]]="Artikelprijs",Q1_2025[[#This Row],[Artikelprijs]] * Q1_2025[[#This Row],[Besteld]],Q1_2025[[#This Row],[Brutobedrag]])</f>
        <v>584.16</v>
      </c>
      <c r="P3287" s="10">
        <f>IF(Q1_2025[[#This Row],[Prijstype]] = "Artikelprijs",Q1_2025[[#This Row],[Brutobedrag 2]]*(100-Q1_2025[[#This Row],[Relatiekorting percentage]])/100,Q1_2025[[#This Row],[Bruto - Rel.korting]])</f>
        <v>438.12</v>
      </c>
    </row>
    <row r="3288" spans="1:16" x14ac:dyDescent="0.3">
      <c r="A3288" t="s">
        <v>474</v>
      </c>
      <c r="B3288">
        <v>2001090</v>
      </c>
      <c r="C3288" t="s">
        <v>141</v>
      </c>
      <c r="D3288">
        <v>4</v>
      </c>
      <c r="E3288" s="10">
        <v>73.02</v>
      </c>
      <c r="F3288" s="10">
        <v>292.08</v>
      </c>
      <c r="G3288" s="10">
        <v>219.06</v>
      </c>
      <c r="H3288">
        <v>25</v>
      </c>
      <c r="I3288" s="10" t="str">
        <f>_xlfn.XLOOKUP(Q1_2025[[#This Row],[Artikelnr]],Artikel_prijzen[Artnr],Artikel_prijzen[Groep],"")</f>
        <v/>
      </c>
      <c r="J3288" s="10" t="str">
        <f>_xlfn.XLOOKUP(Q1_2025[[#This Row],[Artikelnr]],Artikel_prijzen[Artnr],Artikel_prijzen[Prijs 2025],"")</f>
        <v/>
      </c>
      <c r="K3288" s="10" t="str">
        <f>IF(Q1_2025[[#This Row],[Artikelprijs]]&lt;&gt;"",IF(Q1_2025[[#This Row],[Stuksprijs]]=Q1_2025[[#This Row],[Artikelprijs]],"Prijs gelijk","Prijs wijkt af"),"")</f>
        <v/>
      </c>
      <c r="L3288" s="10"/>
      <c r="N3288" s="10">
        <f>IF(Q1_2025[[#This Row],[Prijstype]]="Artikelprijs",Q1_2025[[#This Row],[Artikelprijs]],Q1_2025[[#This Row],[Stuksprijs]])</f>
        <v>73.02</v>
      </c>
      <c r="O3288" s="10">
        <f>IF(Q1_2025[[#This Row],[Prijstype]]="Artikelprijs",Q1_2025[[#This Row],[Artikelprijs]] * Q1_2025[[#This Row],[Besteld]],Q1_2025[[#This Row],[Brutobedrag]])</f>
        <v>292.08</v>
      </c>
      <c r="P3288" s="10">
        <f>IF(Q1_2025[[#This Row],[Prijstype]] = "Artikelprijs",Q1_2025[[#This Row],[Brutobedrag 2]]*(100-Q1_2025[[#This Row],[Relatiekorting percentage]])/100,Q1_2025[[#This Row],[Bruto - Rel.korting]])</f>
        <v>219.06</v>
      </c>
    </row>
    <row r="3289" spans="1:16" x14ac:dyDescent="0.3">
      <c r="A3289" t="s">
        <v>474</v>
      </c>
      <c r="B3289">
        <v>2001052</v>
      </c>
      <c r="C3289" t="s">
        <v>170</v>
      </c>
      <c r="D3289">
        <v>4</v>
      </c>
      <c r="E3289" s="10">
        <v>45.42</v>
      </c>
      <c r="F3289" s="10">
        <v>181.68</v>
      </c>
      <c r="G3289" s="10">
        <v>136.26</v>
      </c>
      <c r="H3289">
        <v>25</v>
      </c>
      <c r="I3289" s="10" t="str">
        <f>_xlfn.XLOOKUP(Q1_2025[[#This Row],[Artikelnr]],Artikel_prijzen[Artnr],Artikel_prijzen[Groep],"")</f>
        <v/>
      </c>
      <c r="J3289" s="10" t="str">
        <f>_xlfn.XLOOKUP(Q1_2025[[#This Row],[Artikelnr]],Artikel_prijzen[Artnr],Artikel_prijzen[Prijs 2025],"")</f>
        <v/>
      </c>
      <c r="K3289" s="10" t="str">
        <f>IF(Q1_2025[[#This Row],[Artikelprijs]]&lt;&gt;"",IF(Q1_2025[[#This Row],[Stuksprijs]]=Q1_2025[[#This Row],[Artikelprijs]],"Prijs gelijk","Prijs wijkt af"),"")</f>
        <v/>
      </c>
      <c r="L3289" s="10"/>
      <c r="N3289" s="10">
        <f>IF(Q1_2025[[#This Row],[Prijstype]]="Artikelprijs",Q1_2025[[#This Row],[Artikelprijs]],Q1_2025[[#This Row],[Stuksprijs]])</f>
        <v>45.42</v>
      </c>
      <c r="O3289" s="10">
        <f>IF(Q1_2025[[#This Row],[Prijstype]]="Artikelprijs",Q1_2025[[#This Row],[Artikelprijs]] * Q1_2025[[#This Row],[Besteld]],Q1_2025[[#This Row],[Brutobedrag]])</f>
        <v>181.68</v>
      </c>
      <c r="P3289" s="10">
        <f>IF(Q1_2025[[#This Row],[Prijstype]] = "Artikelprijs",Q1_2025[[#This Row],[Brutobedrag 2]]*(100-Q1_2025[[#This Row],[Relatiekorting percentage]])/100,Q1_2025[[#This Row],[Bruto - Rel.korting]])</f>
        <v>136.26</v>
      </c>
    </row>
    <row r="3290" spans="1:16" x14ac:dyDescent="0.3">
      <c r="A3290" t="s">
        <v>474</v>
      </c>
      <c r="B3290">
        <v>2001051</v>
      </c>
      <c r="C3290" t="s">
        <v>169</v>
      </c>
      <c r="D3290">
        <v>4</v>
      </c>
      <c r="E3290" s="10">
        <v>45.42</v>
      </c>
      <c r="F3290" s="10">
        <v>181.68</v>
      </c>
      <c r="G3290" s="10">
        <v>136.26</v>
      </c>
      <c r="H3290">
        <v>25</v>
      </c>
      <c r="I3290" s="10" t="str">
        <f>_xlfn.XLOOKUP(Q1_2025[[#This Row],[Artikelnr]],Artikel_prijzen[Artnr],Artikel_prijzen[Groep],"")</f>
        <v/>
      </c>
      <c r="J3290" s="10" t="str">
        <f>_xlfn.XLOOKUP(Q1_2025[[#This Row],[Artikelnr]],Artikel_prijzen[Artnr],Artikel_prijzen[Prijs 2025],"")</f>
        <v/>
      </c>
      <c r="K3290" s="10" t="str">
        <f>IF(Q1_2025[[#This Row],[Artikelprijs]]&lt;&gt;"",IF(Q1_2025[[#This Row],[Stuksprijs]]=Q1_2025[[#This Row],[Artikelprijs]],"Prijs gelijk","Prijs wijkt af"),"")</f>
        <v/>
      </c>
      <c r="L3290" s="10"/>
      <c r="N3290" s="10">
        <f>IF(Q1_2025[[#This Row],[Prijstype]]="Artikelprijs",Q1_2025[[#This Row],[Artikelprijs]],Q1_2025[[#This Row],[Stuksprijs]])</f>
        <v>45.42</v>
      </c>
      <c r="O3290" s="10">
        <f>IF(Q1_2025[[#This Row],[Prijstype]]="Artikelprijs",Q1_2025[[#This Row],[Artikelprijs]] * Q1_2025[[#This Row],[Besteld]],Q1_2025[[#This Row],[Brutobedrag]])</f>
        <v>181.68</v>
      </c>
      <c r="P3290" s="10">
        <f>IF(Q1_2025[[#This Row],[Prijstype]] = "Artikelprijs",Q1_2025[[#This Row],[Brutobedrag 2]]*(100-Q1_2025[[#This Row],[Relatiekorting percentage]])/100,Q1_2025[[#This Row],[Bruto - Rel.korting]])</f>
        <v>136.26</v>
      </c>
    </row>
    <row r="3291" spans="1:16" x14ac:dyDescent="0.3">
      <c r="A3291" t="s">
        <v>474</v>
      </c>
      <c r="B3291">
        <v>2001094</v>
      </c>
      <c r="C3291" t="s">
        <v>142</v>
      </c>
      <c r="D3291">
        <v>2</v>
      </c>
      <c r="E3291" s="10">
        <v>48.68</v>
      </c>
      <c r="F3291" s="10">
        <v>97.36</v>
      </c>
      <c r="G3291" s="10">
        <v>73.02</v>
      </c>
      <c r="H3291">
        <v>25</v>
      </c>
      <c r="I3291" s="10" t="str">
        <f>_xlfn.XLOOKUP(Q1_2025[[#This Row],[Artikelnr]],Artikel_prijzen[Artnr],Artikel_prijzen[Groep],"")</f>
        <v/>
      </c>
      <c r="J3291" s="10" t="str">
        <f>_xlfn.XLOOKUP(Q1_2025[[#This Row],[Artikelnr]],Artikel_prijzen[Artnr],Artikel_prijzen[Prijs 2025],"")</f>
        <v/>
      </c>
      <c r="K3291" s="10" t="str">
        <f>IF(Q1_2025[[#This Row],[Artikelprijs]]&lt;&gt;"",IF(Q1_2025[[#This Row],[Stuksprijs]]=Q1_2025[[#This Row],[Artikelprijs]],"Prijs gelijk","Prijs wijkt af"),"")</f>
        <v/>
      </c>
      <c r="L3291" s="10"/>
      <c r="N3291" s="10">
        <f>IF(Q1_2025[[#This Row],[Prijstype]]="Artikelprijs",Q1_2025[[#This Row],[Artikelprijs]],Q1_2025[[#This Row],[Stuksprijs]])</f>
        <v>48.68</v>
      </c>
      <c r="O3291" s="10">
        <f>IF(Q1_2025[[#This Row],[Prijstype]]="Artikelprijs",Q1_2025[[#This Row],[Artikelprijs]] * Q1_2025[[#This Row],[Besteld]],Q1_2025[[#This Row],[Brutobedrag]])</f>
        <v>97.36</v>
      </c>
      <c r="P3291" s="10">
        <f>IF(Q1_2025[[#This Row],[Prijstype]] = "Artikelprijs",Q1_2025[[#This Row],[Brutobedrag 2]]*(100-Q1_2025[[#This Row],[Relatiekorting percentage]])/100,Q1_2025[[#This Row],[Bruto - Rel.korting]])</f>
        <v>73.02</v>
      </c>
    </row>
    <row r="3292" spans="1:16" x14ac:dyDescent="0.3">
      <c r="A3292" t="s">
        <v>474</v>
      </c>
      <c r="B3292">
        <v>2001090</v>
      </c>
      <c r="C3292" t="s">
        <v>141</v>
      </c>
      <c r="D3292">
        <v>4</v>
      </c>
      <c r="E3292" s="10">
        <v>73.02</v>
      </c>
      <c r="F3292" s="10">
        <v>292.08</v>
      </c>
      <c r="G3292" s="10">
        <v>219.06</v>
      </c>
      <c r="H3292">
        <v>25</v>
      </c>
      <c r="I3292" s="10" t="str">
        <f>_xlfn.XLOOKUP(Q1_2025[[#This Row],[Artikelnr]],Artikel_prijzen[Artnr],Artikel_prijzen[Groep],"")</f>
        <v/>
      </c>
      <c r="J3292" s="10" t="str">
        <f>_xlfn.XLOOKUP(Q1_2025[[#This Row],[Artikelnr]],Artikel_prijzen[Artnr],Artikel_prijzen[Prijs 2025],"")</f>
        <v/>
      </c>
      <c r="K3292" s="10" t="str">
        <f>IF(Q1_2025[[#This Row],[Artikelprijs]]&lt;&gt;"",IF(Q1_2025[[#This Row],[Stuksprijs]]=Q1_2025[[#This Row],[Artikelprijs]],"Prijs gelijk","Prijs wijkt af"),"")</f>
        <v/>
      </c>
      <c r="L3292" s="10"/>
      <c r="N3292" s="10">
        <f>IF(Q1_2025[[#This Row],[Prijstype]]="Artikelprijs",Q1_2025[[#This Row],[Artikelprijs]],Q1_2025[[#This Row],[Stuksprijs]])</f>
        <v>73.02</v>
      </c>
      <c r="O3292" s="10">
        <f>IF(Q1_2025[[#This Row],[Prijstype]]="Artikelprijs",Q1_2025[[#This Row],[Artikelprijs]] * Q1_2025[[#This Row],[Besteld]],Q1_2025[[#This Row],[Brutobedrag]])</f>
        <v>292.08</v>
      </c>
      <c r="P3292" s="10">
        <f>IF(Q1_2025[[#This Row],[Prijstype]] = "Artikelprijs",Q1_2025[[#This Row],[Brutobedrag 2]]*(100-Q1_2025[[#This Row],[Relatiekorting percentage]])/100,Q1_2025[[#This Row],[Bruto - Rel.korting]])</f>
        <v>219.06</v>
      </c>
    </row>
    <row r="3293" spans="1:16" x14ac:dyDescent="0.3">
      <c r="A3293" t="s">
        <v>474</v>
      </c>
      <c r="B3293">
        <v>2001016</v>
      </c>
      <c r="C3293" t="s">
        <v>475</v>
      </c>
      <c r="D3293">
        <v>2</v>
      </c>
      <c r="E3293" s="10">
        <v>37</v>
      </c>
      <c r="F3293" s="10">
        <v>74</v>
      </c>
      <c r="G3293" s="10">
        <v>55.5</v>
      </c>
      <c r="H3293">
        <v>25</v>
      </c>
      <c r="I3293" s="10" t="str">
        <f>_xlfn.XLOOKUP(Q1_2025[[#This Row],[Artikelnr]],Artikel_prijzen[Artnr],Artikel_prijzen[Groep],"")</f>
        <v/>
      </c>
      <c r="J3293" s="10" t="str">
        <f>_xlfn.XLOOKUP(Q1_2025[[#This Row],[Artikelnr]],Artikel_prijzen[Artnr],Artikel_prijzen[Prijs 2025],"")</f>
        <v/>
      </c>
      <c r="K3293" s="10" t="str">
        <f>IF(Q1_2025[[#This Row],[Artikelprijs]]&lt;&gt;"",IF(Q1_2025[[#This Row],[Stuksprijs]]=Q1_2025[[#This Row],[Artikelprijs]],"Prijs gelijk","Prijs wijkt af"),"")</f>
        <v/>
      </c>
      <c r="L3293" s="10"/>
      <c r="N3293" s="10">
        <f>IF(Q1_2025[[#This Row],[Prijstype]]="Artikelprijs",Q1_2025[[#This Row],[Artikelprijs]],Q1_2025[[#This Row],[Stuksprijs]])</f>
        <v>37</v>
      </c>
      <c r="O3293" s="10">
        <f>IF(Q1_2025[[#This Row],[Prijstype]]="Artikelprijs",Q1_2025[[#This Row],[Artikelprijs]] * Q1_2025[[#This Row],[Besteld]],Q1_2025[[#This Row],[Brutobedrag]])</f>
        <v>74</v>
      </c>
      <c r="P3293" s="10">
        <f>IF(Q1_2025[[#This Row],[Prijstype]] = "Artikelprijs",Q1_2025[[#This Row],[Brutobedrag 2]]*(100-Q1_2025[[#This Row],[Relatiekorting percentage]])/100,Q1_2025[[#This Row],[Bruto - Rel.korting]])</f>
        <v>55.5</v>
      </c>
    </row>
    <row r="3294" spans="1:16" x14ac:dyDescent="0.3">
      <c r="A3294" t="s">
        <v>474</v>
      </c>
      <c r="B3294">
        <v>2001016</v>
      </c>
      <c r="C3294" t="s">
        <v>475</v>
      </c>
      <c r="D3294">
        <v>2</v>
      </c>
      <c r="E3294" s="10">
        <v>42.18</v>
      </c>
      <c r="F3294" s="10">
        <v>84.36</v>
      </c>
      <c r="G3294" s="10">
        <v>63.27</v>
      </c>
      <c r="H3294">
        <v>25</v>
      </c>
      <c r="I3294" s="10" t="str">
        <f>_xlfn.XLOOKUP(Q1_2025[[#This Row],[Artikelnr]],Artikel_prijzen[Artnr],Artikel_prijzen[Groep],"")</f>
        <v/>
      </c>
      <c r="J3294" s="10" t="str">
        <f>_xlfn.XLOOKUP(Q1_2025[[#This Row],[Artikelnr]],Artikel_prijzen[Artnr],Artikel_prijzen[Prijs 2025],"")</f>
        <v/>
      </c>
      <c r="K3294" s="10" t="str">
        <f>IF(Q1_2025[[#This Row],[Artikelprijs]]&lt;&gt;"",IF(Q1_2025[[#This Row],[Stuksprijs]]=Q1_2025[[#This Row],[Artikelprijs]],"Prijs gelijk","Prijs wijkt af"),"")</f>
        <v/>
      </c>
      <c r="L3294" s="10"/>
      <c r="N3294" s="10">
        <f>IF(Q1_2025[[#This Row],[Prijstype]]="Artikelprijs",Q1_2025[[#This Row],[Artikelprijs]],Q1_2025[[#This Row],[Stuksprijs]])</f>
        <v>42.18</v>
      </c>
      <c r="O3294" s="10">
        <f>IF(Q1_2025[[#This Row],[Prijstype]]="Artikelprijs",Q1_2025[[#This Row],[Artikelprijs]] * Q1_2025[[#This Row],[Besteld]],Q1_2025[[#This Row],[Brutobedrag]])</f>
        <v>84.36</v>
      </c>
      <c r="P3294" s="10">
        <f>IF(Q1_2025[[#This Row],[Prijstype]] = "Artikelprijs",Q1_2025[[#This Row],[Brutobedrag 2]]*(100-Q1_2025[[#This Row],[Relatiekorting percentage]])/100,Q1_2025[[#This Row],[Bruto - Rel.korting]])</f>
        <v>63.27</v>
      </c>
    </row>
    <row r="3295" spans="1:16" x14ac:dyDescent="0.3">
      <c r="A3295" t="s">
        <v>474</v>
      </c>
      <c r="B3295">
        <v>3002029</v>
      </c>
      <c r="C3295" t="s">
        <v>100</v>
      </c>
      <c r="D3295">
        <v>1</v>
      </c>
      <c r="E3295" s="10">
        <v>76.02</v>
      </c>
      <c r="F3295" s="10">
        <v>76.02</v>
      </c>
      <c r="G3295" s="10">
        <v>60.82</v>
      </c>
      <c r="H3295">
        <v>20</v>
      </c>
      <c r="I3295" s="10" t="str">
        <f>_xlfn.XLOOKUP(Q1_2025[[#This Row],[Artikelnr]],Artikel_prijzen[Artnr],Artikel_prijzen[Groep],"")</f>
        <v/>
      </c>
      <c r="J3295" s="10" t="str">
        <f>_xlfn.XLOOKUP(Q1_2025[[#This Row],[Artikelnr]],Artikel_prijzen[Artnr],Artikel_prijzen[Prijs 2025],"")</f>
        <v/>
      </c>
      <c r="K3295" s="10" t="str">
        <f>IF(Q1_2025[[#This Row],[Artikelprijs]]&lt;&gt;"",IF(Q1_2025[[#This Row],[Stuksprijs]]=Q1_2025[[#This Row],[Artikelprijs]],"Prijs gelijk","Prijs wijkt af"),"")</f>
        <v/>
      </c>
      <c r="L3295" s="10"/>
      <c r="N3295" s="10">
        <f>IF(Q1_2025[[#This Row],[Prijstype]]="Artikelprijs",Q1_2025[[#This Row],[Artikelprijs]],Q1_2025[[#This Row],[Stuksprijs]])</f>
        <v>76.02</v>
      </c>
      <c r="O3295" s="10">
        <f>IF(Q1_2025[[#This Row],[Prijstype]]="Artikelprijs",Q1_2025[[#This Row],[Artikelprijs]] * Q1_2025[[#This Row],[Besteld]],Q1_2025[[#This Row],[Brutobedrag]])</f>
        <v>76.02</v>
      </c>
      <c r="P3295" s="10">
        <f>IF(Q1_2025[[#This Row],[Prijstype]] = "Artikelprijs",Q1_2025[[#This Row],[Brutobedrag 2]]*(100-Q1_2025[[#This Row],[Relatiekorting percentage]])/100,Q1_2025[[#This Row],[Bruto - Rel.korting]])</f>
        <v>60.82</v>
      </c>
    </row>
    <row r="3296" spans="1:16" x14ac:dyDescent="0.3">
      <c r="A3296" t="s">
        <v>474</v>
      </c>
      <c r="B3296">
        <v>5020002</v>
      </c>
      <c r="C3296" t="s">
        <v>56</v>
      </c>
      <c r="D3296">
        <v>4</v>
      </c>
      <c r="E3296" s="10">
        <v>39.65</v>
      </c>
      <c r="F3296" s="10">
        <v>158.6</v>
      </c>
      <c r="G3296" s="10">
        <v>126.88</v>
      </c>
      <c r="H3296">
        <v>20</v>
      </c>
      <c r="I3296" s="10" t="str">
        <f>_xlfn.XLOOKUP(Q1_2025[[#This Row],[Artikelnr]],Artikel_prijzen[Artnr],Artikel_prijzen[Groep],"")</f>
        <v/>
      </c>
      <c r="J3296" s="10" t="str">
        <f>_xlfn.XLOOKUP(Q1_2025[[#This Row],[Artikelnr]],Artikel_prijzen[Artnr],Artikel_prijzen[Prijs 2025],"")</f>
        <v/>
      </c>
      <c r="K3296" s="10" t="str">
        <f>IF(Q1_2025[[#This Row],[Artikelprijs]]&lt;&gt;"",IF(Q1_2025[[#This Row],[Stuksprijs]]=Q1_2025[[#This Row],[Artikelprijs]],"Prijs gelijk","Prijs wijkt af"),"")</f>
        <v/>
      </c>
      <c r="L3296" s="10"/>
      <c r="N3296" s="10">
        <f>IF(Q1_2025[[#This Row],[Prijstype]]="Artikelprijs",Q1_2025[[#This Row],[Artikelprijs]],Q1_2025[[#This Row],[Stuksprijs]])</f>
        <v>39.65</v>
      </c>
      <c r="O3296" s="10">
        <f>IF(Q1_2025[[#This Row],[Prijstype]]="Artikelprijs",Q1_2025[[#This Row],[Artikelprijs]] * Q1_2025[[#This Row],[Besteld]],Q1_2025[[#This Row],[Brutobedrag]])</f>
        <v>158.6</v>
      </c>
      <c r="P3296" s="10">
        <f>IF(Q1_2025[[#This Row],[Prijstype]] = "Artikelprijs",Q1_2025[[#This Row],[Brutobedrag 2]]*(100-Q1_2025[[#This Row],[Relatiekorting percentage]])/100,Q1_2025[[#This Row],[Bruto - Rel.korting]])</f>
        <v>126.88</v>
      </c>
    </row>
    <row r="3297" spans="1:16" x14ac:dyDescent="0.3">
      <c r="A3297" t="s">
        <v>474</v>
      </c>
      <c r="B3297">
        <v>5010014</v>
      </c>
      <c r="C3297" t="s">
        <v>311</v>
      </c>
      <c r="D3297">
        <v>9</v>
      </c>
      <c r="E3297" s="10">
        <v>30.9</v>
      </c>
      <c r="F3297" s="10">
        <v>278.10000000000002</v>
      </c>
      <c r="G3297" s="10">
        <v>222.48</v>
      </c>
      <c r="H3297">
        <v>20</v>
      </c>
      <c r="I3297" s="10" t="str">
        <f>_xlfn.XLOOKUP(Q1_2025[[#This Row],[Artikelnr]],Artikel_prijzen[Artnr],Artikel_prijzen[Groep],"")</f>
        <v/>
      </c>
      <c r="J3297" s="10" t="str">
        <f>_xlfn.XLOOKUP(Q1_2025[[#This Row],[Artikelnr]],Artikel_prijzen[Artnr],Artikel_prijzen[Prijs 2025],"")</f>
        <v/>
      </c>
      <c r="K3297" s="10" t="str">
        <f>IF(Q1_2025[[#This Row],[Artikelprijs]]&lt;&gt;"",IF(Q1_2025[[#This Row],[Stuksprijs]]=Q1_2025[[#This Row],[Artikelprijs]],"Prijs gelijk","Prijs wijkt af"),"")</f>
        <v/>
      </c>
      <c r="L3297" s="10"/>
      <c r="N3297" s="10">
        <f>IF(Q1_2025[[#This Row],[Prijstype]]="Artikelprijs",Q1_2025[[#This Row],[Artikelprijs]],Q1_2025[[#This Row],[Stuksprijs]])</f>
        <v>30.9</v>
      </c>
      <c r="O3297" s="10">
        <f>IF(Q1_2025[[#This Row],[Prijstype]]="Artikelprijs",Q1_2025[[#This Row],[Artikelprijs]] * Q1_2025[[#This Row],[Besteld]],Q1_2025[[#This Row],[Brutobedrag]])</f>
        <v>278.10000000000002</v>
      </c>
      <c r="P3297" s="10">
        <f>IF(Q1_2025[[#This Row],[Prijstype]] = "Artikelprijs",Q1_2025[[#This Row],[Brutobedrag 2]]*(100-Q1_2025[[#This Row],[Relatiekorting percentage]])/100,Q1_2025[[#This Row],[Bruto - Rel.korting]])</f>
        <v>222.48</v>
      </c>
    </row>
    <row r="3298" spans="1:16" x14ac:dyDescent="0.3">
      <c r="A3298" t="s">
        <v>474</v>
      </c>
      <c r="B3298">
        <v>5010016</v>
      </c>
      <c r="C3298" t="s">
        <v>200</v>
      </c>
      <c r="D3298">
        <v>12</v>
      </c>
      <c r="E3298" s="10">
        <v>48.93</v>
      </c>
      <c r="F3298" s="10">
        <v>0</v>
      </c>
      <c r="G3298" s="10">
        <v>0</v>
      </c>
      <c r="H3298">
        <v>20</v>
      </c>
      <c r="I3298" s="10" t="str">
        <f>_xlfn.XLOOKUP(Q1_2025[[#This Row],[Artikelnr]],Artikel_prijzen[Artnr],Artikel_prijzen[Groep],"")</f>
        <v/>
      </c>
      <c r="J3298" s="10" t="str">
        <f>_xlfn.XLOOKUP(Q1_2025[[#This Row],[Artikelnr]],Artikel_prijzen[Artnr],Artikel_prijzen[Prijs 2025],"")</f>
        <v/>
      </c>
      <c r="K3298" s="10" t="str">
        <f>IF(Q1_2025[[#This Row],[Artikelprijs]]&lt;&gt;"",IF(Q1_2025[[#This Row],[Stuksprijs]]=Q1_2025[[#This Row],[Artikelprijs]],"Prijs gelijk","Prijs wijkt af"),"")</f>
        <v/>
      </c>
      <c r="L3298" s="10"/>
      <c r="N3298" s="10">
        <f>IF(Q1_2025[[#This Row],[Prijstype]]="Artikelprijs",Q1_2025[[#This Row],[Artikelprijs]],Q1_2025[[#This Row],[Stuksprijs]])</f>
        <v>48.93</v>
      </c>
      <c r="O3298" s="10">
        <f>IF(Q1_2025[[#This Row],[Prijstype]]="Artikelprijs",Q1_2025[[#This Row],[Artikelprijs]] * Q1_2025[[#This Row],[Besteld]],Q1_2025[[#This Row],[Brutobedrag]])</f>
        <v>0</v>
      </c>
      <c r="P3298" s="10">
        <f>IF(Q1_2025[[#This Row],[Prijstype]] = "Artikelprijs",Q1_2025[[#This Row],[Brutobedrag 2]]*(100-Q1_2025[[#This Row],[Relatiekorting percentage]])/100,Q1_2025[[#This Row],[Bruto - Rel.korting]])</f>
        <v>0</v>
      </c>
    </row>
    <row r="3299" spans="1:16" x14ac:dyDescent="0.3">
      <c r="A3299" t="s">
        <v>474</v>
      </c>
      <c r="B3299">
        <v>1002019</v>
      </c>
      <c r="C3299" t="s">
        <v>199</v>
      </c>
      <c r="D3299">
        <v>12</v>
      </c>
      <c r="E3299" s="10">
        <v>38.99</v>
      </c>
      <c r="F3299" s="10">
        <v>0</v>
      </c>
      <c r="G3299" s="10">
        <v>0</v>
      </c>
      <c r="H3299">
        <v>20</v>
      </c>
      <c r="I3299" s="10" t="str">
        <f>_xlfn.XLOOKUP(Q1_2025[[#This Row],[Artikelnr]],Artikel_prijzen[Artnr],Artikel_prijzen[Groep],"")</f>
        <v/>
      </c>
      <c r="J3299" s="10" t="str">
        <f>_xlfn.XLOOKUP(Q1_2025[[#This Row],[Artikelnr]],Artikel_prijzen[Artnr],Artikel_prijzen[Prijs 2025],"")</f>
        <v/>
      </c>
      <c r="K3299" s="10" t="str">
        <f>IF(Q1_2025[[#This Row],[Artikelprijs]]&lt;&gt;"",IF(Q1_2025[[#This Row],[Stuksprijs]]=Q1_2025[[#This Row],[Artikelprijs]],"Prijs gelijk","Prijs wijkt af"),"")</f>
        <v/>
      </c>
      <c r="L3299" s="10"/>
      <c r="N3299" s="10">
        <f>IF(Q1_2025[[#This Row],[Prijstype]]="Artikelprijs",Q1_2025[[#This Row],[Artikelprijs]],Q1_2025[[#This Row],[Stuksprijs]])</f>
        <v>38.99</v>
      </c>
      <c r="O3299" s="10">
        <f>IF(Q1_2025[[#This Row],[Prijstype]]="Artikelprijs",Q1_2025[[#This Row],[Artikelprijs]] * Q1_2025[[#This Row],[Besteld]],Q1_2025[[#This Row],[Brutobedrag]])</f>
        <v>0</v>
      </c>
      <c r="P3299" s="10">
        <f>IF(Q1_2025[[#This Row],[Prijstype]] = "Artikelprijs",Q1_2025[[#This Row],[Brutobedrag 2]]*(100-Q1_2025[[#This Row],[Relatiekorting percentage]])/100,Q1_2025[[#This Row],[Bruto - Rel.korting]])</f>
        <v>0</v>
      </c>
    </row>
    <row r="3300" spans="1:16" x14ac:dyDescent="0.3">
      <c r="A3300" t="s">
        <v>474</v>
      </c>
      <c r="B3300">
        <v>5040010</v>
      </c>
      <c r="C3300" t="s">
        <v>318</v>
      </c>
      <c r="D3300">
        <v>1</v>
      </c>
      <c r="E3300" s="10">
        <v>448.05</v>
      </c>
      <c r="F3300" s="10">
        <v>448.05</v>
      </c>
      <c r="G3300" s="10">
        <v>403.24</v>
      </c>
      <c r="H3300">
        <v>10</v>
      </c>
      <c r="I3300" s="10" t="str">
        <f>_xlfn.XLOOKUP(Q1_2025[[#This Row],[Artikelnr]],Artikel_prijzen[Artnr],Artikel_prijzen[Groep],"")</f>
        <v>AV</v>
      </c>
      <c r="J3300" s="10">
        <f>_xlfn.XLOOKUP(Q1_2025[[#This Row],[Artikelnr]],Artikel_prijzen[Artnr],Artikel_prijzen[Prijs 2025],"")</f>
        <v>435</v>
      </c>
      <c r="K3300" s="10" t="str">
        <f>IF(Q1_2025[[#This Row],[Artikelprijs]]&lt;&gt;"",IF(Q1_2025[[#This Row],[Stuksprijs]]=Q1_2025[[#This Row],[Artikelprijs]],"Prijs gelijk","Prijs wijkt af"),"")</f>
        <v>Prijs wijkt af</v>
      </c>
      <c r="L3300" s="10"/>
      <c r="M3300" t="s">
        <v>3</v>
      </c>
      <c r="N3300" s="10">
        <f>IF(Q1_2025[[#This Row],[Prijstype]]="Artikelprijs",Q1_2025[[#This Row],[Artikelprijs]],Q1_2025[[#This Row],[Stuksprijs]])</f>
        <v>448.05</v>
      </c>
      <c r="O3300" s="10">
        <f>IF(Q1_2025[[#This Row],[Prijstype]]="Artikelprijs",Q1_2025[[#This Row],[Artikelprijs]] * Q1_2025[[#This Row],[Besteld]],Q1_2025[[#This Row],[Brutobedrag]])</f>
        <v>448.05</v>
      </c>
      <c r="P3300" s="10">
        <f>IF(Q1_2025[[#This Row],[Prijstype]] = "Artikelprijs",Q1_2025[[#This Row],[Brutobedrag 2]]*(100-Q1_2025[[#This Row],[Relatiekorting percentage]])/100,Q1_2025[[#This Row],[Bruto - Rel.korting]])</f>
        <v>403.24</v>
      </c>
    </row>
    <row r="3301" spans="1:16" x14ac:dyDescent="0.3">
      <c r="A3301" t="s">
        <v>476</v>
      </c>
      <c r="B3301">
        <v>5021001</v>
      </c>
      <c r="C3301" t="s">
        <v>276</v>
      </c>
      <c r="D3301">
        <v>7</v>
      </c>
      <c r="E3301" s="10">
        <v>154.5</v>
      </c>
      <c r="F3301" s="10">
        <v>1081.5</v>
      </c>
      <c r="G3301" s="10">
        <v>1081.5</v>
      </c>
      <c r="H3301">
        <v>0</v>
      </c>
      <c r="I3301" s="10" t="str">
        <f>_xlfn.XLOOKUP(Q1_2025[[#This Row],[Artikelnr]],Artikel_prijzen[Artnr],Artikel_prijzen[Groep],"")</f>
        <v>Elektra</v>
      </c>
      <c r="J3301" s="10">
        <f>_xlfn.XLOOKUP(Q1_2025[[#This Row],[Artikelnr]],Artikel_prijzen[Artnr],Artikel_prijzen[Prijs 2025],"")</f>
        <v>106.8625</v>
      </c>
      <c r="K3301" s="10" t="str">
        <f>IF(Q1_2025[[#This Row],[Artikelprijs]]&lt;&gt;"",IF(Q1_2025[[#This Row],[Stuksprijs]]=Q1_2025[[#This Row],[Artikelprijs]],"Prijs gelijk","Prijs wijkt af"),"")</f>
        <v>Prijs wijkt af</v>
      </c>
      <c r="L3301" s="10"/>
      <c r="M3301" t="s">
        <v>3</v>
      </c>
      <c r="N3301" s="10">
        <f>IF(Q1_2025[[#This Row],[Prijstype]]="Artikelprijs",Q1_2025[[#This Row],[Artikelprijs]],Q1_2025[[#This Row],[Stuksprijs]])</f>
        <v>154.5</v>
      </c>
      <c r="O3301" s="10">
        <f>IF(Q1_2025[[#This Row],[Prijstype]]="Artikelprijs",Q1_2025[[#This Row],[Artikelprijs]] * Q1_2025[[#This Row],[Besteld]],Q1_2025[[#This Row],[Brutobedrag]])</f>
        <v>1081.5</v>
      </c>
      <c r="P3301" s="10">
        <f>IF(Q1_2025[[#This Row],[Prijstype]] = "Artikelprijs",Q1_2025[[#This Row],[Brutobedrag 2]]*(100-Q1_2025[[#This Row],[Relatiekorting percentage]])/100,Q1_2025[[#This Row],[Bruto - Rel.korting]])</f>
        <v>1081.5</v>
      </c>
    </row>
    <row r="3302" spans="1:16" x14ac:dyDescent="0.3">
      <c r="A3302" t="s">
        <v>477</v>
      </c>
      <c r="B3302">
        <v>5021003</v>
      </c>
      <c r="C3302" t="s">
        <v>188</v>
      </c>
      <c r="D3302">
        <v>1</v>
      </c>
      <c r="E3302" s="10">
        <v>252.35</v>
      </c>
      <c r="F3302" s="10">
        <v>252.35</v>
      </c>
      <c r="G3302" s="10">
        <v>252.35</v>
      </c>
      <c r="H3302">
        <v>0</v>
      </c>
      <c r="I3302" s="44" t="str">
        <f>_xlfn.XLOOKUP(Q1_2025[[#This Row],[Artikelnr]],Artikel_prijzen[Artnr],Artikel_prijzen[Groep],"")</f>
        <v>Elektra</v>
      </c>
      <c r="J3302" s="10">
        <f>_xlfn.XLOOKUP(Q1_2025[[#This Row],[Artikelnr]],Artikel_prijzen[Artnr],Artikel_prijzen[Prijs 2025],"")</f>
        <v>252.35</v>
      </c>
      <c r="K3302" s="10" t="str">
        <f>IF(Q1_2025[[#This Row],[Artikelprijs]]&lt;&gt;"",IF(Q1_2025[[#This Row],[Stuksprijs]]=Q1_2025[[#This Row],[Artikelprijs]],"Prijs gelijk","Prijs wijkt af"),"")</f>
        <v>Prijs gelijk</v>
      </c>
      <c r="L3302" s="10"/>
      <c r="M3302" t="s">
        <v>536</v>
      </c>
      <c r="N3302" s="10">
        <f>IF(Q1_2025[[#This Row],[Prijstype]]="Artikelprijs",Q1_2025[[#This Row],[Artikelprijs]],Q1_2025[[#This Row],[Stuksprijs]])</f>
        <v>252.35</v>
      </c>
      <c r="O3302" s="10">
        <f>IF(Q1_2025[[#This Row],[Prijstype]]="Artikelprijs",Q1_2025[[#This Row],[Artikelprijs]] * Q1_2025[[#This Row],[Besteld]],Q1_2025[[#This Row],[Brutobedrag]])</f>
        <v>252.35</v>
      </c>
      <c r="P3302" s="10">
        <f>IF(Q1_2025[[#This Row],[Prijstype]] = "Artikelprijs",Q1_2025[[#This Row],[Brutobedrag 2]]*(100-Q1_2025[[#This Row],[Relatiekorting percentage]])/100,Q1_2025[[#This Row],[Bruto - Rel.korting]])</f>
        <v>252.35</v>
      </c>
    </row>
    <row r="3303" spans="1:16" x14ac:dyDescent="0.3">
      <c r="A3303" t="s">
        <v>477</v>
      </c>
      <c r="B3303">
        <v>5020001</v>
      </c>
      <c r="C3303" t="s">
        <v>46</v>
      </c>
      <c r="D3303">
        <v>6</v>
      </c>
      <c r="E3303" s="10">
        <v>29.35</v>
      </c>
      <c r="F3303" s="10">
        <v>176.1</v>
      </c>
      <c r="G3303" s="10">
        <v>176.1</v>
      </c>
      <c r="H3303">
        <v>0</v>
      </c>
      <c r="I3303" s="44" t="str">
        <f>_xlfn.XLOOKUP(Q1_2025[[#This Row],[Artikelnr]],Artikel_prijzen[Artnr],Artikel_prijzen[Groep],"")</f>
        <v/>
      </c>
      <c r="J3303" s="10" t="str">
        <f>_xlfn.XLOOKUP(Q1_2025[[#This Row],[Artikelnr]],Artikel_prijzen[Artnr],Artikel_prijzen[Prijs 2025],"")</f>
        <v/>
      </c>
      <c r="K3303" s="10" t="str">
        <f>IF(Q1_2025[[#This Row],[Artikelprijs]]&lt;&gt;"",IF(Q1_2025[[#This Row],[Stuksprijs]]=Q1_2025[[#This Row],[Artikelprijs]],"Prijs gelijk","Prijs wijkt af"),"")</f>
        <v/>
      </c>
      <c r="L3303" s="10"/>
      <c r="N3303" s="10">
        <f>IF(Q1_2025[[#This Row],[Prijstype]]="Artikelprijs",Q1_2025[[#This Row],[Artikelprijs]],Q1_2025[[#This Row],[Stuksprijs]])</f>
        <v>29.35</v>
      </c>
      <c r="O3303" s="10">
        <f>IF(Q1_2025[[#This Row],[Prijstype]]="Artikelprijs",Q1_2025[[#This Row],[Artikelprijs]] * Q1_2025[[#This Row],[Besteld]],Q1_2025[[#This Row],[Brutobedrag]])</f>
        <v>176.1</v>
      </c>
      <c r="P3303" s="10">
        <f>IF(Q1_2025[[#This Row],[Prijstype]] = "Artikelprijs",Q1_2025[[#This Row],[Brutobedrag 2]]*(100-Q1_2025[[#This Row],[Relatiekorting percentage]])/100,Q1_2025[[#This Row],[Bruto - Rel.korting]])</f>
        <v>176.1</v>
      </c>
    </row>
    <row r="3304" spans="1:16" x14ac:dyDescent="0.3">
      <c r="A3304" t="s">
        <v>477</v>
      </c>
      <c r="B3304">
        <v>5021009</v>
      </c>
      <c r="C3304" t="s">
        <v>50</v>
      </c>
      <c r="D3304">
        <v>1</v>
      </c>
      <c r="E3304" s="10">
        <v>386.25</v>
      </c>
      <c r="F3304" s="10">
        <v>386.25</v>
      </c>
      <c r="G3304" s="10">
        <v>386.25</v>
      </c>
      <c r="H3304">
        <v>0</v>
      </c>
      <c r="I3304" s="44" t="str">
        <f>_xlfn.XLOOKUP(Q1_2025[[#This Row],[Artikelnr]],Artikel_prijzen[Artnr],Artikel_prijzen[Groep],"")</f>
        <v>Elektra</v>
      </c>
      <c r="J3304" s="10">
        <f>_xlfn.XLOOKUP(Q1_2025[[#This Row],[Artikelnr]],Artikel_prijzen[Artnr],Artikel_prijzen[Prijs 2025],"")</f>
        <v>386.25</v>
      </c>
      <c r="K3304" s="10" t="str">
        <f>IF(Q1_2025[[#This Row],[Artikelprijs]]&lt;&gt;"",IF(Q1_2025[[#This Row],[Stuksprijs]]=Q1_2025[[#This Row],[Artikelprijs]],"Prijs gelijk","Prijs wijkt af"),"")</f>
        <v>Prijs gelijk</v>
      </c>
      <c r="L3304" s="10"/>
      <c r="M3304" t="s">
        <v>536</v>
      </c>
      <c r="N3304" s="10">
        <f>IF(Q1_2025[[#This Row],[Prijstype]]="Artikelprijs",Q1_2025[[#This Row],[Artikelprijs]],Q1_2025[[#This Row],[Stuksprijs]])</f>
        <v>386.25</v>
      </c>
      <c r="O3304" s="10">
        <f>IF(Q1_2025[[#This Row],[Prijstype]]="Artikelprijs",Q1_2025[[#This Row],[Artikelprijs]] * Q1_2025[[#This Row],[Besteld]],Q1_2025[[#This Row],[Brutobedrag]])</f>
        <v>386.25</v>
      </c>
      <c r="P3304" s="10">
        <f>IF(Q1_2025[[#This Row],[Prijstype]] = "Artikelprijs",Q1_2025[[#This Row],[Brutobedrag 2]]*(100-Q1_2025[[#This Row],[Relatiekorting percentage]])/100,Q1_2025[[#This Row],[Bruto - Rel.korting]])</f>
        <v>386.25</v>
      </c>
    </row>
    <row r="3305" spans="1:16" x14ac:dyDescent="0.3">
      <c r="A3305" t="s">
        <v>477</v>
      </c>
      <c r="B3305">
        <v>5021005</v>
      </c>
      <c r="C3305" t="s">
        <v>153</v>
      </c>
      <c r="D3305">
        <v>1</v>
      </c>
      <c r="E3305" s="10">
        <v>298.7</v>
      </c>
      <c r="F3305" s="10">
        <v>298.7</v>
      </c>
      <c r="G3305" s="10">
        <v>298.7</v>
      </c>
      <c r="H3305">
        <v>0</v>
      </c>
      <c r="I3305" s="44" t="str">
        <f>_xlfn.XLOOKUP(Q1_2025[[#This Row],[Artikelnr]],Artikel_prijzen[Artnr],Artikel_prijzen[Groep],"")</f>
        <v>Elektra</v>
      </c>
      <c r="J3305" s="10">
        <f>_xlfn.XLOOKUP(Q1_2025[[#This Row],[Artikelnr]],Artikel_prijzen[Artnr],Artikel_prijzen[Prijs 2025],"")</f>
        <v>298.7</v>
      </c>
      <c r="K3305" s="10" t="str">
        <f>IF(Q1_2025[[#This Row],[Artikelprijs]]&lt;&gt;"",IF(Q1_2025[[#This Row],[Stuksprijs]]=Q1_2025[[#This Row],[Artikelprijs]],"Prijs gelijk","Prijs wijkt af"),"")</f>
        <v>Prijs gelijk</v>
      </c>
      <c r="L3305" s="10"/>
      <c r="M3305" t="s">
        <v>536</v>
      </c>
      <c r="N3305" s="10">
        <f>IF(Q1_2025[[#This Row],[Prijstype]]="Artikelprijs",Q1_2025[[#This Row],[Artikelprijs]],Q1_2025[[#This Row],[Stuksprijs]])</f>
        <v>298.7</v>
      </c>
      <c r="O3305" s="10">
        <f>IF(Q1_2025[[#This Row],[Prijstype]]="Artikelprijs",Q1_2025[[#This Row],[Artikelprijs]] * Q1_2025[[#This Row],[Besteld]],Q1_2025[[#This Row],[Brutobedrag]])</f>
        <v>298.7</v>
      </c>
      <c r="P3305" s="10">
        <f>IF(Q1_2025[[#This Row],[Prijstype]] = "Artikelprijs",Q1_2025[[#This Row],[Brutobedrag 2]]*(100-Q1_2025[[#This Row],[Relatiekorting percentage]])/100,Q1_2025[[#This Row],[Bruto - Rel.korting]])</f>
        <v>298.7</v>
      </c>
    </row>
    <row r="3306" spans="1:16" x14ac:dyDescent="0.3">
      <c r="A3306" t="s">
        <v>477</v>
      </c>
      <c r="B3306">
        <v>5021017</v>
      </c>
      <c r="C3306" t="s">
        <v>256</v>
      </c>
      <c r="D3306">
        <v>1</v>
      </c>
      <c r="E3306" s="10">
        <v>721</v>
      </c>
      <c r="F3306" s="10">
        <v>721</v>
      </c>
      <c r="G3306" s="10">
        <v>721</v>
      </c>
      <c r="H3306">
        <v>0</v>
      </c>
      <c r="I3306" s="44" t="str">
        <f>_xlfn.XLOOKUP(Q1_2025[[#This Row],[Artikelnr]],Artikel_prijzen[Artnr],Artikel_prijzen[Groep],"")</f>
        <v>Elektra</v>
      </c>
      <c r="J3306" s="10">
        <f>_xlfn.XLOOKUP(Q1_2025[[#This Row],[Artikelnr]],Artikel_prijzen[Artnr],Artikel_prijzen[Prijs 2025],"")</f>
        <v>700</v>
      </c>
      <c r="K3306" s="10" t="str">
        <f>IF(Q1_2025[[#This Row],[Artikelprijs]]&lt;&gt;"",IF(Q1_2025[[#This Row],[Stuksprijs]]=Q1_2025[[#This Row],[Artikelprijs]],"Prijs gelijk","Prijs wijkt af"),"")</f>
        <v>Prijs wijkt af</v>
      </c>
      <c r="L3306" s="10"/>
      <c r="M3306" t="s">
        <v>536</v>
      </c>
      <c r="N3306" s="10">
        <f>IF(Q1_2025[[#This Row],[Prijstype]]="Artikelprijs",Q1_2025[[#This Row],[Artikelprijs]],Q1_2025[[#This Row],[Stuksprijs]])</f>
        <v>700</v>
      </c>
      <c r="O3306" s="10">
        <f>IF(Q1_2025[[#This Row],[Prijstype]]="Artikelprijs",Q1_2025[[#This Row],[Artikelprijs]] * Q1_2025[[#This Row],[Besteld]],Q1_2025[[#This Row],[Brutobedrag]])</f>
        <v>700</v>
      </c>
      <c r="P3306" s="10">
        <f>IF(Q1_2025[[#This Row],[Prijstype]] = "Artikelprijs",Q1_2025[[#This Row],[Brutobedrag 2]]*(100-Q1_2025[[#This Row],[Relatiekorting percentage]])/100,Q1_2025[[#This Row],[Bruto - Rel.korting]])</f>
        <v>700</v>
      </c>
    </row>
    <row r="3307" spans="1:16" x14ac:dyDescent="0.3">
      <c r="A3307" t="s">
        <v>477</v>
      </c>
      <c r="B3307">
        <v>5021017</v>
      </c>
      <c r="C3307" t="s">
        <v>256</v>
      </c>
      <c r="D3307">
        <v>1</v>
      </c>
      <c r="E3307" s="10">
        <v>721</v>
      </c>
      <c r="F3307" s="10">
        <v>721</v>
      </c>
      <c r="G3307" s="10">
        <v>721</v>
      </c>
      <c r="H3307">
        <v>0</v>
      </c>
      <c r="I3307" s="44" t="str">
        <f>_xlfn.XLOOKUP(Q1_2025[[#This Row],[Artikelnr]],Artikel_prijzen[Artnr],Artikel_prijzen[Groep],"")</f>
        <v>Elektra</v>
      </c>
      <c r="J3307" s="10">
        <f>_xlfn.XLOOKUP(Q1_2025[[#This Row],[Artikelnr]],Artikel_prijzen[Artnr],Artikel_prijzen[Prijs 2025],"")</f>
        <v>700</v>
      </c>
      <c r="K3307" s="10" t="str">
        <f>IF(Q1_2025[[#This Row],[Artikelprijs]]&lt;&gt;"",IF(Q1_2025[[#This Row],[Stuksprijs]]=Q1_2025[[#This Row],[Artikelprijs]],"Prijs gelijk","Prijs wijkt af"),"")</f>
        <v>Prijs wijkt af</v>
      </c>
      <c r="L3307" s="10"/>
      <c r="M3307" t="s">
        <v>536</v>
      </c>
      <c r="N3307" s="10">
        <f>IF(Q1_2025[[#This Row],[Prijstype]]="Artikelprijs",Q1_2025[[#This Row],[Artikelprijs]],Q1_2025[[#This Row],[Stuksprijs]])</f>
        <v>700</v>
      </c>
      <c r="O3307" s="10">
        <f>IF(Q1_2025[[#This Row],[Prijstype]]="Artikelprijs",Q1_2025[[#This Row],[Artikelprijs]] * Q1_2025[[#This Row],[Besteld]],Q1_2025[[#This Row],[Brutobedrag]])</f>
        <v>700</v>
      </c>
      <c r="P3307" s="10">
        <f>IF(Q1_2025[[#This Row],[Prijstype]] = "Artikelprijs",Q1_2025[[#This Row],[Brutobedrag 2]]*(100-Q1_2025[[#This Row],[Relatiekorting percentage]])/100,Q1_2025[[#This Row],[Bruto - Rel.korting]])</f>
        <v>700</v>
      </c>
    </row>
    <row r="3308" spans="1:16" x14ac:dyDescent="0.3">
      <c r="A3308" t="s">
        <v>477</v>
      </c>
      <c r="B3308">
        <v>5021007</v>
      </c>
      <c r="C3308" t="s">
        <v>49</v>
      </c>
      <c r="D3308">
        <v>1</v>
      </c>
      <c r="E3308" s="10">
        <v>339.9</v>
      </c>
      <c r="F3308" s="10">
        <v>339.9</v>
      </c>
      <c r="G3308" s="10">
        <v>339.9</v>
      </c>
      <c r="H3308">
        <v>0</v>
      </c>
      <c r="I3308" s="44" t="str">
        <f>_xlfn.XLOOKUP(Q1_2025[[#This Row],[Artikelnr]],Artikel_prijzen[Artnr],Artikel_prijzen[Groep],"")</f>
        <v>Elektra</v>
      </c>
      <c r="J3308" s="10">
        <f>_xlfn.XLOOKUP(Q1_2025[[#This Row],[Artikelnr]],Artikel_prijzen[Artnr],Artikel_prijzen[Prijs 2025],"")</f>
        <v>339.9</v>
      </c>
      <c r="K3308" s="10" t="str">
        <f>IF(Q1_2025[[#This Row],[Artikelprijs]]&lt;&gt;"",IF(Q1_2025[[#This Row],[Stuksprijs]]=Q1_2025[[#This Row],[Artikelprijs]],"Prijs gelijk","Prijs wijkt af"),"")</f>
        <v>Prijs gelijk</v>
      </c>
      <c r="L3308" s="10"/>
      <c r="M3308" t="s">
        <v>536</v>
      </c>
      <c r="N3308" s="10">
        <f>IF(Q1_2025[[#This Row],[Prijstype]]="Artikelprijs",Q1_2025[[#This Row],[Artikelprijs]],Q1_2025[[#This Row],[Stuksprijs]])</f>
        <v>339.9</v>
      </c>
      <c r="O3308" s="10">
        <f>IF(Q1_2025[[#This Row],[Prijstype]]="Artikelprijs",Q1_2025[[#This Row],[Artikelprijs]] * Q1_2025[[#This Row],[Besteld]],Q1_2025[[#This Row],[Brutobedrag]])</f>
        <v>339.9</v>
      </c>
      <c r="P3308" s="10">
        <f>IF(Q1_2025[[#This Row],[Prijstype]] = "Artikelprijs",Q1_2025[[#This Row],[Brutobedrag 2]]*(100-Q1_2025[[#This Row],[Relatiekorting percentage]])/100,Q1_2025[[#This Row],[Bruto - Rel.korting]])</f>
        <v>339.9</v>
      </c>
    </row>
    <row r="3309" spans="1:16" x14ac:dyDescent="0.3">
      <c r="A3309" t="s">
        <v>477</v>
      </c>
      <c r="B3309">
        <v>5020001</v>
      </c>
      <c r="C3309" t="s">
        <v>46</v>
      </c>
      <c r="D3309">
        <v>12</v>
      </c>
      <c r="E3309" s="10">
        <v>29.35</v>
      </c>
      <c r="F3309" s="10">
        <v>352.2</v>
      </c>
      <c r="G3309" s="10">
        <v>352.2</v>
      </c>
      <c r="H3309">
        <v>0</v>
      </c>
      <c r="I3309" s="44" t="str">
        <f>_xlfn.XLOOKUP(Q1_2025[[#This Row],[Artikelnr]],Artikel_prijzen[Artnr],Artikel_prijzen[Groep],"")</f>
        <v/>
      </c>
      <c r="J3309" s="10" t="str">
        <f>_xlfn.XLOOKUP(Q1_2025[[#This Row],[Artikelnr]],Artikel_prijzen[Artnr],Artikel_prijzen[Prijs 2025],"")</f>
        <v/>
      </c>
      <c r="K3309" s="10" t="str">
        <f>IF(Q1_2025[[#This Row],[Artikelprijs]]&lt;&gt;"",IF(Q1_2025[[#This Row],[Stuksprijs]]=Q1_2025[[#This Row],[Artikelprijs]],"Prijs gelijk","Prijs wijkt af"),"")</f>
        <v/>
      </c>
      <c r="L3309" s="10"/>
      <c r="N3309" s="10">
        <f>IF(Q1_2025[[#This Row],[Prijstype]]="Artikelprijs",Q1_2025[[#This Row],[Artikelprijs]],Q1_2025[[#This Row],[Stuksprijs]])</f>
        <v>29.35</v>
      </c>
      <c r="O3309" s="10">
        <f>IF(Q1_2025[[#This Row],[Prijstype]]="Artikelprijs",Q1_2025[[#This Row],[Artikelprijs]] * Q1_2025[[#This Row],[Besteld]],Q1_2025[[#This Row],[Brutobedrag]])</f>
        <v>352.2</v>
      </c>
      <c r="P3309" s="10">
        <f>IF(Q1_2025[[#This Row],[Prijstype]] = "Artikelprijs",Q1_2025[[#This Row],[Brutobedrag 2]]*(100-Q1_2025[[#This Row],[Relatiekorting percentage]])/100,Q1_2025[[#This Row],[Bruto - Rel.korting]])</f>
        <v>352.2</v>
      </c>
    </row>
    <row r="3310" spans="1:16" x14ac:dyDescent="0.3">
      <c r="A3310" t="s">
        <v>477</v>
      </c>
      <c r="B3310">
        <v>5021003</v>
      </c>
      <c r="C3310" t="s">
        <v>188</v>
      </c>
      <c r="D3310">
        <v>1</v>
      </c>
      <c r="E3310" s="10">
        <v>252.35</v>
      </c>
      <c r="F3310" s="10">
        <v>252.35</v>
      </c>
      <c r="G3310" s="10">
        <v>252.35</v>
      </c>
      <c r="H3310">
        <v>0</v>
      </c>
      <c r="I3310" s="44" t="str">
        <f>_xlfn.XLOOKUP(Q1_2025[[#This Row],[Artikelnr]],Artikel_prijzen[Artnr],Artikel_prijzen[Groep],"")</f>
        <v>Elektra</v>
      </c>
      <c r="J3310" s="10">
        <f>_xlfn.XLOOKUP(Q1_2025[[#This Row],[Artikelnr]],Artikel_prijzen[Artnr],Artikel_prijzen[Prijs 2025],"")</f>
        <v>252.35</v>
      </c>
      <c r="K3310" s="10" t="str">
        <f>IF(Q1_2025[[#This Row],[Artikelprijs]]&lt;&gt;"",IF(Q1_2025[[#This Row],[Stuksprijs]]=Q1_2025[[#This Row],[Artikelprijs]],"Prijs gelijk","Prijs wijkt af"),"")</f>
        <v>Prijs gelijk</v>
      </c>
      <c r="L3310" s="10"/>
      <c r="M3310" t="s">
        <v>536</v>
      </c>
      <c r="N3310" s="10">
        <f>IF(Q1_2025[[#This Row],[Prijstype]]="Artikelprijs",Q1_2025[[#This Row],[Artikelprijs]],Q1_2025[[#This Row],[Stuksprijs]])</f>
        <v>252.35</v>
      </c>
      <c r="O3310" s="10">
        <f>IF(Q1_2025[[#This Row],[Prijstype]]="Artikelprijs",Q1_2025[[#This Row],[Artikelprijs]] * Q1_2025[[#This Row],[Besteld]],Q1_2025[[#This Row],[Brutobedrag]])</f>
        <v>252.35</v>
      </c>
      <c r="P3310" s="10">
        <f>IF(Q1_2025[[#This Row],[Prijstype]] = "Artikelprijs",Q1_2025[[#This Row],[Brutobedrag 2]]*(100-Q1_2025[[#This Row],[Relatiekorting percentage]])/100,Q1_2025[[#This Row],[Bruto - Rel.korting]])</f>
        <v>252.35</v>
      </c>
    </row>
    <row r="3311" spans="1:16" x14ac:dyDescent="0.3">
      <c r="A3311" t="s">
        <v>477</v>
      </c>
      <c r="B3311">
        <v>5020001</v>
      </c>
      <c r="C3311" t="s">
        <v>46</v>
      </c>
      <c r="D3311">
        <v>3</v>
      </c>
      <c r="E3311" s="10">
        <v>29.35</v>
      </c>
      <c r="F3311" s="10">
        <v>88.05</v>
      </c>
      <c r="G3311" s="10">
        <v>88.05</v>
      </c>
      <c r="H3311">
        <v>0</v>
      </c>
      <c r="I3311" s="44" t="str">
        <f>_xlfn.XLOOKUP(Q1_2025[[#This Row],[Artikelnr]],Artikel_prijzen[Artnr],Artikel_prijzen[Groep],"")</f>
        <v/>
      </c>
      <c r="J3311" s="10" t="str">
        <f>_xlfn.XLOOKUP(Q1_2025[[#This Row],[Artikelnr]],Artikel_prijzen[Artnr],Artikel_prijzen[Prijs 2025],"")</f>
        <v/>
      </c>
      <c r="K3311" s="10" t="str">
        <f>IF(Q1_2025[[#This Row],[Artikelprijs]]&lt;&gt;"",IF(Q1_2025[[#This Row],[Stuksprijs]]=Q1_2025[[#This Row],[Artikelprijs]],"Prijs gelijk","Prijs wijkt af"),"")</f>
        <v/>
      </c>
      <c r="L3311" s="10"/>
      <c r="N3311" s="10">
        <f>IF(Q1_2025[[#This Row],[Prijstype]]="Artikelprijs",Q1_2025[[#This Row],[Artikelprijs]],Q1_2025[[#This Row],[Stuksprijs]])</f>
        <v>29.35</v>
      </c>
      <c r="O3311" s="10">
        <f>IF(Q1_2025[[#This Row],[Prijstype]]="Artikelprijs",Q1_2025[[#This Row],[Artikelprijs]] * Q1_2025[[#This Row],[Besteld]],Q1_2025[[#This Row],[Brutobedrag]])</f>
        <v>88.05</v>
      </c>
      <c r="P3311" s="10">
        <f>IF(Q1_2025[[#This Row],[Prijstype]] = "Artikelprijs",Q1_2025[[#This Row],[Brutobedrag 2]]*(100-Q1_2025[[#This Row],[Relatiekorting percentage]])/100,Q1_2025[[#This Row],[Bruto - Rel.korting]])</f>
        <v>88.05</v>
      </c>
    </row>
    <row r="3312" spans="1:16" x14ac:dyDescent="0.3">
      <c r="A3312" t="s">
        <v>477</v>
      </c>
      <c r="B3312">
        <v>5020002</v>
      </c>
      <c r="C3312" t="s">
        <v>56</v>
      </c>
      <c r="D3312">
        <v>1</v>
      </c>
      <c r="E3312" s="10">
        <v>39.65</v>
      </c>
      <c r="F3312" s="10">
        <v>39.65</v>
      </c>
      <c r="G3312" s="10">
        <v>39.65</v>
      </c>
      <c r="H3312">
        <v>0</v>
      </c>
      <c r="I3312" s="44" t="str">
        <f>_xlfn.XLOOKUP(Q1_2025[[#This Row],[Artikelnr]],Artikel_prijzen[Artnr],Artikel_prijzen[Groep],"")</f>
        <v/>
      </c>
      <c r="J3312" s="10" t="str">
        <f>_xlfn.XLOOKUP(Q1_2025[[#This Row],[Artikelnr]],Artikel_prijzen[Artnr],Artikel_prijzen[Prijs 2025],"")</f>
        <v/>
      </c>
      <c r="K3312" s="10" t="str">
        <f>IF(Q1_2025[[#This Row],[Artikelprijs]]&lt;&gt;"",IF(Q1_2025[[#This Row],[Stuksprijs]]=Q1_2025[[#This Row],[Artikelprijs]],"Prijs gelijk","Prijs wijkt af"),"")</f>
        <v/>
      </c>
      <c r="L3312" s="10"/>
      <c r="N3312" s="10">
        <f>IF(Q1_2025[[#This Row],[Prijstype]]="Artikelprijs",Q1_2025[[#This Row],[Artikelprijs]],Q1_2025[[#This Row],[Stuksprijs]])</f>
        <v>39.65</v>
      </c>
      <c r="O3312" s="10">
        <f>IF(Q1_2025[[#This Row],[Prijstype]]="Artikelprijs",Q1_2025[[#This Row],[Artikelprijs]] * Q1_2025[[#This Row],[Besteld]],Q1_2025[[#This Row],[Brutobedrag]])</f>
        <v>39.65</v>
      </c>
      <c r="P3312" s="10">
        <f>IF(Q1_2025[[#This Row],[Prijstype]] = "Artikelprijs",Q1_2025[[#This Row],[Brutobedrag 2]]*(100-Q1_2025[[#This Row],[Relatiekorting percentage]])/100,Q1_2025[[#This Row],[Bruto - Rel.korting]])</f>
        <v>39.65</v>
      </c>
    </row>
    <row r="3313" spans="1:16" x14ac:dyDescent="0.3">
      <c r="A3313" t="s">
        <v>477</v>
      </c>
      <c r="B3313">
        <v>5021005</v>
      </c>
      <c r="C3313" t="s">
        <v>153</v>
      </c>
      <c r="D3313">
        <v>1</v>
      </c>
      <c r="E3313" s="10">
        <v>298.7</v>
      </c>
      <c r="F3313" s="10">
        <v>298.7</v>
      </c>
      <c r="G3313" s="10">
        <v>298.7</v>
      </c>
      <c r="H3313">
        <v>0</v>
      </c>
      <c r="I3313" s="44" t="str">
        <f>_xlfn.XLOOKUP(Q1_2025[[#This Row],[Artikelnr]],Artikel_prijzen[Artnr],Artikel_prijzen[Groep],"")</f>
        <v>Elektra</v>
      </c>
      <c r="J3313" s="10">
        <f>_xlfn.XLOOKUP(Q1_2025[[#This Row],[Artikelnr]],Artikel_prijzen[Artnr],Artikel_prijzen[Prijs 2025],"")</f>
        <v>298.7</v>
      </c>
      <c r="K3313" s="10" t="str">
        <f>IF(Q1_2025[[#This Row],[Artikelprijs]]&lt;&gt;"",IF(Q1_2025[[#This Row],[Stuksprijs]]=Q1_2025[[#This Row],[Artikelprijs]],"Prijs gelijk","Prijs wijkt af"),"")</f>
        <v>Prijs gelijk</v>
      </c>
      <c r="L3313" s="10"/>
      <c r="M3313" t="s">
        <v>536</v>
      </c>
      <c r="N3313" s="10">
        <f>IF(Q1_2025[[#This Row],[Prijstype]]="Artikelprijs",Q1_2025[[#This Row],[Artikelprijs]],Q1_2025[[#This Row],[Stuksprijs]])</f>
        <v>298.7</v>
      </c>
      <c r="O3313" s="10">
        <f>IF(Q1_2025[[#This Row],[Prijstype]]="Artikelprijs",Q1_2025[[#This Row],[Artikelprijs]] * Q1_2025[[#This Row],[Besteld]],Q1_2025[[#This Row],[Brutobedrag]])</f>
        <v>298.7</v>
      </c>
      <c r="P3313" s="10">
        <f>IF(Q1_2025[[#This Row],[Prijstype]] = "Artikelprijs",Q1_2025[[#This Row],[Brutobedrag 2]]*(100-Q1_2025[[#This Row],[Relatiekorting percentage]])/100,Q1_2025[[#This Row],[Bruto - Rel.korting]])</f>
        <v>298.7</v>
      </c>
    </row>
    <row r="3314" spans="1:16" x14ac:dyDescent="0.3">
      <c r="A3314" t="s">
        <v>477</v>
      </c>
      <c r="B3314">
        <v>5020001</v>
      </c>
      <c r="C3314" t="s">
        <v>46</v>
      </c>
      <c r="D3314">
        <v>2</v>
      </c>
      <c r="E3314" s="10">
        <v>29.35</v>
      </c>
      <c r="F3314" s="10">
        <v>58.7</v>
      </c>
      <c r="G3314" s="10">
        <v>58.7</v>
      </c>
      <c r="H3314">
        <v>0</v>
      </c>
      <c r="I3314" s="44" t="str">
        <f>_xlfn.XLOOKUP(Q1_2025[[#This Row],[Artikelnr]],Artikel_prijzen[Artnr],Artikel_prijzen[Groep],"")</f>
        <v/>
      </c>
      <c r="J3314" s="10" t="str">
        <f>_xlfn.XLOOKUP(Q1_2025[[#This Row],[Artikelnr]],Artikel_prijzen[Artnr],Artikel_prijzen[Prijs 2025],"")</f>
        <v/>
      </c>
      <c r="K3314" s="10" t="str">
        <f>IF(Q1_2025[[#This Row],[Artikelprijs]]&lt;&gt;"",IF(Q1_2025[[#This Row],[Stuksprijs]]=Q1_2025[[#This Row],[Artikelprijs]],"Prijs gelijk","Prijs wijkt af"),"")</f>
        <v/>
      </c>
      <c r="L3314" s="10"/>
      <c r="N3314" s="10">
        <f>IF(Q1_2025[[#This Row],[Prijstype]]="Artikelprijs",Q1_2025[[#This Row],[Artikelprijs]],Q1_2025[[#This Row],[Stuksprijs]])</f>
        <v>29.35</v>
      </c>
      <c r="O3314" s="10">
        <f>IF(Q1_2025[[#This Row],[Prijstype]]="Artikelprijs",Q1_2025[[#This Row],[Artikelprijs]] * Q1_2025[[#This Row],[Besteld]],Q1_2025[[#This Row],[Brutobedrag]])</f>
        <v>58.7</v>
      </c>
      <c r="P3314" s="10">
        <f>IF(Q1_2025[[#This Row],[Prijstype]] = "Artikelprijs",Q1_2025[[#This Row],[Brutobedrag 2]]*(100-Q1_2025[[#This Row],[Relatiekorting percentage]])/100,Q1_2025[[#This Row],[Bruto - Rel.korting]])</f>
        <v>58.7</v>
      </c>
    </row>
    <row r="3315" spans="1:16" x14ac:dyDescent="0.3">
      <c r="A3315" t="s">
        <v>477</v>
      </c>
      <c r="B3315">
        <v>5020002</v>
      </c>
      <c r="C3315" t="s">
        <v>56</v>
      </c>
      <c r="D3315">
        <v>2</v>
      </c>
      <c r="E3315" s="10">
        <v>39.65</v>
      </c>
      <c r="F3315" s="10">
        <v>79.3</v>
      </c>
      <c r="G3315" s="10">
        <v>79.3</v>
      </c>
      <c r="H3315">
        <v>0</v>
      </c>
      <c r="I3315" s="44" t="str">
        <f>_xlfn.XLOOKUP(Q1_2025[[#This Row],[Artikelnr]],Artikel_prijzen[Artnr],Artikel_prijzen[Groep],"")</f>
        <v/>
      </c>
      <c r="J3315" s="10" t="str">
        <f>_xlfn.XLOOKUP(Q1_2025[[#This Row],[Artikelnr]],Artikel_prijzen[Artnr],Artikel_prijzen[Prijs 2025],"")</f>
        <v/>
      </c>
      <c r="K3315" s="10" t="str">
        <f>IF(Q1_2025[[#This Row],[Artikelprijs]]&lt;&gt;"",IF(Q1_2025[[#This Row],[Stuksprijs]]=Q1_2025[[#This Row],[Artikelprijs]],"Prijs gelijk","Prijs wijkt af"),"")</f>
        <v/>
      </c>
      <c r="L3315" s="10"/>
      <c r="N3315" s="10">
        <f>IF(Q1_2025[[#This Row],[Prijstype]]="Artikelprijs",Q1_2025[[#This Row],[Artikelprijs]],Q1_2025[[#This Row],[Stuksprijs]])</f>
        <v>39.65</v>
      </c>
      <c r="O3315" s="10">
        <f>IF(Q1_2025[[#This Row],[Prijstype]]="Artikelprijs",Q1_2025[[#This Row],[Artikelprijs]] * Q1_2025[[#This Row],[Besteld]],Q1_2025[[#This Row],[Brutobedrag]])</f>
        <v>79.3</v>
      </c>
      <c r="P3315" s="10">
        <f>IF(Q1_2025[[#This Row],[Prijstype]] = "Artikelprijs",Q1_2025[[#This Row],[Brutobedrag 2]]*(100-Q1_2025[[#This Row],[Relatiekorting percentage]])/100,Q1_2025[[#This Row],[Bruto - Rel.korting]])</f>
        <v>79.3</v>
      </c>
    </row>
    <row r="3316" spans="1:16" x14ac:dyDescent="0.3">
      <c r="A3316" t="s">
        <v>477</v>
      </c>
      <c r="B3316">
        <v>5021003</v>
      </c>
      <c r="C3316" t="s">
        <v>188</v>
      </c>
      <c r="D3316">
        <v>1</v>
      </c>
      <c r="E3316" s="10">
        <v>252.35</v>
      </c>
      <c r="F3316" s="10">
        <v>252.35</v>
      </c>
      <c r="G3316" s="10">
        <v>252.35</v>
      </c>
      <c r="H3316">
        <v>0</v>
      </c>
      <c r="I3316" s="44" t="str">
        <f>_xlfn.XLOOKUP(Q1_2025[[#This Row],[Artikelnr]],Artikel_prijzen[Artnr],Artikel_prijzen[Groep],"")</f>
        <v>Elektra</v>
      </c>
      <c r="J3316" s="10">
        <f>_xlfn.XLOOKUP(Q1_2025[[#This Row],[Artikelnr]],Artikel_prijzen[Artnr],Artikel_prijzen[Prijs 2025],"")</f>
        <v>252.35</v>
      </c>
      <c r="K3316" s="10" t="str">
        <f>IF(Q1_2025[[#This Row],[Artikelprijs]]&lt;&gt;"",IF(Q1_2025[[#This Row],[Stuksprijs]]=Q1_2025[[#This Row],[Artikelprijs]],"Prijs gelijk","Prijs wijkt af"),"")</f>
        <v>Prijs gelijk</v>
      </c>
      <c r="L3316" s="10"/>
      <c r="M3316" t="s">
        <v>536</v>
      </c>
      <c r="N3316" s="10">
        <f>IF(Q1_2025[[#This Row],[Prijstype]]="Artikelprijs",Q1_2025[[#This Row],[Artikelprijs]],Q1_2025[[#This Row],[Stuksprijs]])</f>
        <v>252.35</v>
      </c>
      <c r="O3316" s="10">
        <f>IF(Q1_2025[[#This Row],[Prijstype]]="Artikelprijs",Q1_2025[[#This Row],[Artikelprijs]] * Q1_2025[[#This Row],[Besteld]],Q1_2025[[#This Row],[Brutobedrag]])</f>
        <v>252.35</v>
      </c>
      <c r="P3316" s="10">
        <f>IF(Q1_2025[[#This Row],[Prijstype]] = "Artikelprijs",Q1_2025[[#This Row],[Brutobedrag 2]]*(100-Q1_2025[[#This Row],[Relatiekorting percentage]])/100,Q1_2025[[#This Row],[Bruto - Rel.korting]])</f>
        <v>252.35</v>
      </c>
    </row>
    <row r="3317" spans="1:16" x14ac:dyDescent="0.3">
      <c r="A3317" t="s">
        <v>477</v>
      </c>
      <c r="B3317">
        <v>5020001</v>
      </c>
      <c r="C3317" t="s">
        <v>46</v>
      </c>
      <c r="D3317">
        <v>2</v>
      </c>
      <c r="E3317" s="10">
        <v>29.35</v>
      </c>
      <c r="F3317" s="10">
        <v>58.7</v>
      </c>
      <c r="G3317" s="10">
        <v>58.7</v>
      </c>
      <c r="H3317">
        <v>0</v>
      </c>
      <c r="I3317" s="44" t="str">
        <f>_xlfn.XLOOKUP(Q1_2025[[#This Row],[Artikelnr]],Artikel_prijzen[Artnr],Artikel_prijzen[Groep],"")</f>
        <v/>
      </c>
      <c r="J3317" s="10" t="str">
        <f>_xlfn.XLOOKUP(Q1_2025[[#This Row],[Artikelnr]],Artikel_prijzen[Artnr],Artikel_prijzen[Prijs 2025],"")</f>
        <v/>
      </c>
      <c r="K3317" s="10" t="str">
        <f>IF(Q1_2025[[#This Row],[Artikelprijs]]&lt;&gt;"",IF(Q1_2025[[#This Row],[Stuksprijs]]=Q1_2025[[#This Row],[Artikelprijs]],"Prijs gelijk","Prijs wijkt af"),"")</f>
        <v/>
      </c>
      <c r="L3317" s="10"/>
      <c r="N3317" s="10">
        <f>IF(Q1_2025[[#This Row],[Prijstype]]="Artikelprijs",Q1_2025[[#This Row],[Artikelprijs]],Q1_2025[[#This Row],[Stuksprijs]])</f>
        <v>29.35</v>
      </c>
      <c r="O3317" s="10">
        <f>IF(Q1_2025[[#This Row],[Prijstype]]="Artikelprijs",Q1_2025[[#This Row],[Artikelprijs]] * Q1_2025[[#This Row],[Besteld]],Q1_2025[[#This Row],[Brutobedrag]])</f>
        <v>58.7</v>
      </c>
      <c r="P3317" s="10">
        <f>IF(Q1_2025[[#This Row],[Prijstype]] = "Artikelprijs",Q1_2025[[#This Row],[Brutobedrag 2]]*(100-Q1_2025[[#This Row],[Relatiekorting percentage]])/100,Q1_2025[[#This Row],[Bruto - Rel.korting]])</f>
        <v>58.7</v>
      </c>
    </row>
    <row r="3318" spans="1:16" x14ac:dyDescent="0.3">
      <c r="A3318" t="s">
        <v>477</v>
      </c>
      <c r="B3318">
        <v>5020002</v>
      </c>
      <c r="C3318" t="s">
        <v>56</v>
      </c>
      <c r="D3318">
        <v>1</v>
      </c>
      <c r="E3318" s="10">
        <v>39.65</v>
      </c>
      <c r="F3318" s="10">
        <v>39.65</v>
      </c>
      <c r="G3318" s="10">
        <v>39.65</v>
      </c>
      <c r="H3318">
        <v>0</v>
      </c>
      <c r="I3318" s="44" t="str">
        <f>_xlfn.XLOOKUP(Q1_2025[[#This Row],[Artikelnr]],Artikel_prijzen[Artnr],Artikel_prijzen[Groep],"")</f>
        <v/>
      </c>
      <c r="J3318" s="10" t="str">
        <f>_xlfn.XLOOKUP(Q1_2025[[#This Row],[Artikelnr]],Artikel_prijzen[Artnr],Artikel_prijzen[Prijs 2025],"")</f>
        <v/>
      </c>
      <c r="K3318" s="10" t="str">
        <f>IF(Q1_2025[[#This Row],[Artikelprijs]]&lt;&gt;"",IF(Q1_2025[[#This Row],[Stuksprijs]]=Q1_2025[[#This Row],[Artikelprijs]],"Prijs gelijk","Prijs wijkt af"),"")</f>
        <v/>
      </c>
      <c r="L3318" s="10"/>
      <c r="N3318" s="10">
        <f>IF(Q1_2025[[#This Row],[Prijstype]]="Artikelprijs",Q1_2025[[#This Row],[Artikelprijs]],Q1_2025[[#This Row],[Stuksprijs]])</f>
        <v>39.65</v>
      </c>
      <c r="O3318" s="10">
        <f>IF(Q1_2025[[#This Row],[Prijstype]]="Artikelprijs",Q1_2025[[#This Row],[Artikelprijs]] * Q1_2025[[#This Row],[Besteld]],Q1_2025[[#This Row],[Brutobedrag]])</f>
        <v>39.65</v>
      </c>
      <c r="P3318" s="10">
        <f>IF(Q1_2025[[#This Row],[Prijstype]] = "Artikelprijs",Q1_2025[[#This Row],[Brutobedrag 2]]*(100-Q1_2025[[#This Row],[Relatiekorting percentage]])/100,Q1_2025[[#This Row],[Bruto - Rel.korting]])</f>
        <v>39.65</v>
      </c>
    </row>
    <row r="3319" spans="1:16" x14ac:dyDescent="0.3">
      <c r="A3319" t="s">
        <v>477</v>
      </c>
      <c r="B3319">
        <v>5021009</v>
      </c>
      <c r="C3319" t="s">
        <v>50</v>
      </c>
      <c r="D3319">
        <v>1</v>
      </c>
      <c r="E3319" s="10">
        <v>386.25</v>
      </c>
      <c r="F3319" s="10">
        <v>386.25</v>
      </c>
      <c r="G3319" s="10">
        <v>386.25</v>
      </c>
      <c r="H3319">
        <v>0</v>
      </c>
      <c r="I3319" s="44" t="str">
        <f>_xlfn.XLOOKUP(Q1_2025[[#This Row],[Artikelnr]],Artikel_prijzen[Artnr],Artikel_prijzen[Groep],"")</f>
        <v>Elektra</v>
      </c>
      <c r="J3319" s="10">
        <f>_xlfn.XLOOKUP(Q1_2025[[#This Row],[Artikelnr]],Artikel_prijzen[Artnr],Artikel_prijzen[Prijs 2025],"")</f>
        <v>386.25</v>
      </c>
      <c r="K3319" s="10" t="str">
        <f>IF(Q1_2025[[#This Row],[Artikelprijs]]&lt;&gt;"",IF(Q1_2025[[#This Row],[Stuksprijs]]=Q1_2025[[#This Row],[Artikelprijs]],"Prijs gelijk","Prijs wijkt af"),"")</f>
        <v>Prijs gelijk</v>
      </c>
      <c r="L3319" s="10"/>
      <c r="M3319" t="s">
        <v>536</v>
      </c>
      <c r="N3319" s="10">
        <f>IF(Q1_2025[[#This Row],[Prijstype]]="Artikelprijs",Q1_2025[[#This Row],[Artikelprijs]],Q1_2025[[#This Row],[Stuksprijs]])</f>
        <v>386.25</v>
      </c>
      <c r="O3319" s="10">
        <f>IF(Q1_2025[[#This Row],[Prijstype]]="Artikelprijs",Q1_2025[[#This Row],[Artikelprijs]] * Q1_2025[[#This Row],[Besteld]],Q1_2025[[#This Row],[Brutobedrag]])</f>
        <v>386.25</v>
      </c>
      <c r="P3319" s="10">
        <f>IF(Q1_2025[[#This Row],[Prijstype]] = "Artikelprijs",Q1_2025[[#This Row],[Brutobedrag 2]]*(100-Q1_2025[[#This Row],[Relatiekorting percentage]])/100,Q1_2025[[#This Row],[Bruto - Rel.korting]])</f>
        <v>386.25</v>
      </c>
    </row>
    <row r="3320" spans="1:16" x14ac:dyDescent="0.3">
      <c r="A3320" t="s">
        <v>477</v>
      </c>
      <c r="B3320">
        <v>5020001</v>
      </c>
      <c r="C3320" t="s">
        <v>46</v>
      </c>
      <c r="D3320">
        <v>2</v>
      </c>
      <c r="E3320" s="10">
        <v>29.35</v>
      </c>
      <c r="F3320" s="10">
        <v>58.7</v>
      </c>
      <c r="G3320" s="10">
        <v>58.7</v>
      </c>
      <c r="H3320">
        <v>0</v>
      </c>
      <c r="I3320" s="44" t="str">
        <f>_xlfn.XLOOKUP(Q1_2025[[#This Row],[Artikelnr]],Artikel_prijzen[Artnr],Artikel_prijzen[Groep],"")</f>
        <v/>
      </c>
      <c r="J3320" s="10" t="str">
        <f>_xlfn.XLOOKUP(Q1_2025[[#This Row],[Artikelnr]],Artikel_prijzen[Artnr],Artikel_prijzen[Prijs 2025],"")</f>
        <v/>
      </c>
      <c r="K3320" s="10" t="str">
        <f>IF(Q1_2025[[#This Row],[Artikelprijs]]&lt;&gt;"",IF(Q1_2025[[#This Row],[Stuksprijs]]=Q1_2025[[#This Row],[Artikelprijs]],"Prijs gelijk","Prijs wijkt af"),"")</f>
        <v/>
      </c>
      <c r="L3320" s="10"/>
      <c r="N3320" s="10">
        <f>IF(Q1_2025[[#This Row],[Prijstype]]="Artikelprijs",Q1_2025[[#This Row],[Artikelprijs]],Q1_2025[[#This Row],[Stuksprijs]])</f>
        <v>29.35</v>
      </c>
      <c r="O3320" s="10">
        <f>IF(Q1_2025[[#This Row],[Prijstype]]="Artikelprijs",Q1_2025[[#This Row],[Artikelprijs]] * Q1_2025[[#This Row],[Besteld]],Q1_2025[[#This Row],[Brutobedrag]])</f>
        <v>58.7</v>
      </c>
      <c r="P3320" s="10">
        <f>IF(Q1_2025[[#This Row],[Prijstype]] = "Artikelprijs",Q1_2025[[#This Row],[Brutobedrag 2]]*(100-Q1_2025[[#This Row],[Relatiekorting percentage]])/100,Q1_2025[[#This Row],[Bruto - Rel.korting]])</f>
        <v>58.7</v>
      </c>
    </row>
    <row r="3321" spans="1:16" x14ac:dyDescent="0.3">
      <c r="A3321" t="s">
        <v>477</v>
      </c>
      <c r="B3321">
        <v>5020002</v>
      </c>
      <c r="C3321" t="s">
        <v>56</v>
      </c>
      <c r="D3321">
        <v>5</v>
      </c>
      <c r="E3321" s="10">
        <v>39.65</v>
      </c>
      <c r="F3321" s="10">
        <v>198.25</v>
      </c>
      <c r="G3321" s="10">
        <v>198.25</v>
      </c>
      <c r="H3321">
        <v>0</v>
      </c>
      <c r="I3321" s="44" t="str">
        <f>_xlfn.XLOOKUP(Q1_2025[[#This Row],[Artikelnr]],Artikel_prijzen[Artnr],Artikel_prijzen[Groep],"")</f>
        <v/>
      </c>
      <c r="J3321" s="10" t="str">
        <f>_xlfn.XLOOKUP(Q1_2025[[#This Row],[Artikelnr]],Artikel_prijzen[Artnr],Artikel_prijzen[Prijs 2025],"")</f>
        <v/>
      </c>
      <c r="K3321" s="10" t="str">
        <f>IF(Q1_2025[[#This Row],[Artikelprijs]]&lt;&gt;"",IF(Q1_2025[[#This Row],[Stuksprijs]]=Q1_2025[[#This Row],[Artikelprijs]],"Prijs gelijk","Prijs wijkt af"),"")</f>
        <v/>
      </c>
      <c r="L3321" s="10"/>
      <c r="N3321" s="10">
        <f>IF(Q1_2025[[#This Row],[Prijstype]]="Artikelprijs",Q1_2025[[#This Row],[Artikelprijs]],Q1_2025[[#This Row],[Stuksprijs]])</f>
        <v>39.65</v>
      </c>
      <c r="O3321" s="10">
        <f>IF(Q1_2025[[#This Row],[Prijstype]]="Artikelprijs",Q1_2025[[#This Row],[Artikelprijs]] * Q1_2025[[#This Row],[Besteld]],Q1_2025[[#This Row],[Brutobedrag]])</f>
        <v>198.25</v>
      </c>
      <c r="P3321" s="10">
        <f>IF(Q1_2025[[#This Row],[Prijstype]] = "Artikelprijs",Q1_2025[[#This Row],[Brutobedrag 2]]*(100-Q1_2025[[#This Row],[Relatiekorting percentage]])/100,Q1_2025[[#This Row],[Bruto - Rel.korting]])</f>
        <v>198.25</v>
      </c>
    </row>
    <row r="3322" spans="1:16" x14ac:dyDescent="0.3">
      <c r="A3322" t="s">
        <v>477</v>
      </c>
      <c r="B3322">
        <v>5021009</v>
      </c>
      <c r="C3322" t="s">
        <v>50</v>
      </c>
      <c r="D3322">
        <v>1</v>
      </c>
      <c r="E3322" s="10">
        <v>386.25</v>
      </c>
      <c r="F3322" s="10">
        <v>386.25</v>
      </c>
      <c r="G3322" s="10">
        <v>386.25</v>
      </c>
      <c r="H3322">
        <v>0</v>
      </c>
      <c r="I3322" s="44" t="str">
        <f>_xlfn.XLOOKUP(Q1_2025[[#This Row],[Artikelnr]],Artikel_prijzen[Artnr],Artikel_prijzen[Groep],"")</f>
        <v>Elektra</v>
      </c>
      <c r="J3322" s="10">
        <f>_xlfn.XLOOKUP(Q1_2025[[#This Row],[Artikelnr]],Artikel_prijzen[Artnr],Artikel_prijzen[Prijs 2025],"")</f>
        <v>386.25</v>
      </c>
      <c r="K3322" s="10" t="str">
        <f>IF(Q1_2025[[#This Row],[Artikelprijs]]&lt;&gt;"",IF(Q1_2025[[#This Row],[Stuksprijs]]=Q1_2025[[#This Row],[Artikelprijs]],"Prijs gelijk","Prijs wijkt af"),"")</f>
        <v>Prijs gelijk</v>
      </c>
      <c r="L3322" s="10"/>
      <c r="M3322" t="s">
        <v>536</v>
      </c>
      <c r="N3322" s="10">
        <f>IF(Q1_2025[[#This Row],[Prijstype]]="Artikelprijs",Q1_2025[[#This Row],[Artikelprijs]],Q1_2025[[#This Row],[Stuksprijs]])</f>
        <v>386.25</v>
      </c>
      <c r="O3322" s="10">
        <f>IF(Q1_2025[[#This Row],[Prijstype]]="Artikelprijs",Q1_2025[[#This Row],[Artikelprijs]] * Q1_2025[[#This Row],[Besteld]],Q1_2025[[#This Row],[Brutobedrag]])</f>
        <v>386.25</v>
      </c>
      <c r="P3322" s="10">
        <f>IF(Q1_2025[[#This Row],[Prijstype]] = "Artikelprijs",Q1_2025[[#This Row],[Brutobedrag 2]]*(100-Q1_2025[[#This Row],[Relatiekorting percentage]])/100,Q1_2025[[#This Row],[Bruto - Rel.korting]])</f>
        <v>386.25</v>
      </c>
    </row>
    <row r="3323" spans="1:16" x14ac:dyDescent="0.3">
      <c r="A3323" t="s">
        <v>477</v>
      </c>
      <c r="B3323">
        <v>5020001</v>
      </c>
      <c r="C3323" t="s">
        <v>46</v>
      </c>
      <c r="D3323">
        <v>1</v>
      </c>
      <c r="E3323" s="10">
        <v>29.35</v>
      </c>
      <c r="F3323" s="10">
        <v>29.35</v>
      </c>
      <c r="G3323" s="10">
        <v>29.35</v>
      </c>
      <c r="H3323">
        <v>0</v>
      </c>
      <c r="I3323" s="44" t="str">
        <f>_xlfn.XLOOKUP(Q1_2025[[#This Row],[Artikelnr]],Artikel_prijzen[Artnr],Artikel_prijzen[Groep],"")</f>
        <v/>
      </c>
      <c r="J3323" s="10" t="str">
        <f>_xlfn.XLOOKUP(Q1_2025[[#This Row],[Artikelnr]],Artikel_prijzen[Artnr],Artikel_prijzen[Prijs 2025],"")</f>
        <v/>
      </c>
      <c r="K3323" s="10" t="str">
        <f>IF(Q1_2025[[#This Row],[Artikelprijs]]&lt;&gt;"",IF(Q1_2025[[#This Row],[Stuksprijs]]=Q1_2025[[#This Row],[Artikelprijs]],"Prijs gelijk","Prijs wijkt af"),"")</f>
        <v/>
      </c>
      <c r="L3323" s="10"/>
      <c r="N3323" s="10">
        <f>IF(Q1_2025[[#This Row],[Prijstype]]="Artikelprijs",Q1_2025[[#This Row],[Artikelprijs]],Q1_2025[[#This Row],[Stuksprijs]])</f>
        <v>29.35</v>
      </c>
      <c r="O3323" s="10">
        <f>IF(Q1_2025[[#This Row],[Prijstype]]="Artikelprijs",Q1_2025[[#This Row],[Artikelprijs]] * Q1_2025[[#This Row],[Besteld]],Q1_2025[[#This Row],[Brutobedrag]])</f>
        <v>29.35</v>
      </c>
      <c r="P3323" s="10">
        <f>IF(Q1_2025[[#This Row],[Prijstype]] = "Artikelprijs",Q1_2025[[#This Row],[Brutobedrag 2]]*(100-Q1_2025[[#This Row],[Relatiekorting percentage]])/100,Q1_2025[[#This Row],[Bruto - Rel.korting]])</f>
        <v>29.35</v>
      </c>
    </row>
    <row r="3324" spans="1:16" x14ac:dyDescent="0.3">
      <c r="A3324" t="s">
        <v>477</v>
      </c>
      <c r="B3324">
        <v>5020002</v>
      </c>
      <c r="C3324" t="s">
        <v>56</v>
      </c>
      <c r="D3324">
        <v>4</v>
      </c>
      <c r="E3324" s="10">
        <v>39.65</v>
      </c>
      <c r="F3324" s="10">
        <v>158.6</v>
      </c>
      <c r="G3324" s="10">
        <v>158.6</v>
      </c>
      <c r="H3324">
        <v>0</v>
      </c>
      <c r="I3324" s="44" t="str">
        <f>_xlfn.XLOOKUP(Q1_2025[[#This Row],[Artikelnr]],Artikel_prijzen[Artnr],Artikel_prijzen[Groep],"")</f>
        <v/>
      </c>
      <c r="J3324" s="10" t="str">
        <f>_xlfn.XLOOKUP(Q1_2025[[#This Row],[Artikelnr]],Artikel_prijzen[Artnr],Artikel_prijzen[Prijs 2025],"")</f>
        <v/>
      </c>
      <c r="K3324" s="10" t="str">
        <f>IF(Q1_2025[[#This Row],[Artikelprijs]]&lt;&gt;"",IF(Q1_2025[[#This Row],[Stuksprijs]]=Q1_2025[[#This Row],[Artikelprijs]],"Prijs gelijk","Prijs wijkt af"),"")</f>
        <v/>
      </c>
      <c r="L3324" s="10"/>
      <c r="N3324" s="10">
        <f>IF(Q1_2025[[#This Row],[Prijstype]]="Artikelprijs",Q1_2025[[#This Row],[Artikelprijs]],Q1_2025[[#This Row],[Stuksprijs]])</f>
        <v>39.65</v>
      </c>
      <c r="O3324" s="10">
        <f>IF(Q1_2025[[#This Row],[Prijstype]]="Artikelprijs",Q1_2025[[#This Row],[Artikelprijs]] * Q1_2025[[#This Row],[Besteld]],Q1_2025[[#This Row],[Brutobedrag]])</f>
        <v>158.6</v>
      </c>
      <c r="P3324" s="10">
        <f>IF(Q1_2025[[#This Row],[Prijstype]] = "Artikelprijs",Q1_2025[[#This Row],[Brutobedrag 2]]*(100-Q1_2025[[#This Row],[Relatiekorting percentage]])/100,Q1_2025[[#This Row],[Bruto - Rel.korting]])</f>
        <v>158.6</v>
      </c>
    </row>
    <row r="3325" spans="1:16" x14ac:dyDescent="0.3">
      <c r="A3325" t="s">
        <v>477</v>
      </c>
      <c r="B3325">
        <v>5021005</v>
      </c>
      <c r="C3325" t="s">
        <v>153</v>
      </c>
      <c r="D3325">
        <v>1</v>
      </c>
      <c r="E3325" s="10">
        <v>298.7</v>
      </c>
      <c r="F3325" s="10">
        <v>298.7</v>
      </c>
      <c r="G3325" s="10">
        <v>298.7</v>
      </c>
      <c r="H3325">
        <v>0</v>
      </c>
      <c r="I3325" s="44" t="str">
        <f>_xlfn.XLOOKUP(Q1_2025[[#This Row],[Artikelnr]],Artikel_prijzen[Artnr],Artikel_prijzen[Groep],"")</f>
        <v>Elektra</v>
      </c>
      <c r="J3325" s="10">
        <f>_xlfn.XLOOKUP(Q1_2025[[#This Row],[Artikelnr]],Artikel_prijzen[Artnr],Artikel_prijzen[Prijs 2025],"")</f>
        <v>298.7</v>
      </c>
      <c r="K3325" s="10" t="str">
        <f>IF(Q1_2025[[#This Row],[Artikelprijs]]&lt;&gt;"",IF(Q1_2025[[#This Row],[Stuksprijs]]=Q1_2025[[#This Row],[Artikelprijs]],"Prijs gelijk","Prijs wijkt af"),"")</f>
        <v>Prijs gelijk</v>
      </c>
      <c r="L3325" s="10"/>
      <c r="M3325" t="s">
        <v>536</v>
      </c>
      <c r="N3325" s="10">
        <f>IF(Q1_2025[[#This Row],[Prijstype]]="Artikelprijs",Q1_2025[[#This Row],[Artikelprijs]],Q1_2025[[#This Row],[Stuksprijs]])</f>
        <v>298.7</v>
      </c>
      <c r="O3325" s="10">
        <f>IF(Q1_2025[[#This Row],[Prijstype]]="Artikelprijs",Q1_2025[[#This Row],[Artikelprijs]] * Q1_2025[[#This Row],[Besteld]],Q1_2025[[#This Row],[Brutobedrag]])</f>
        <v>298.7</v>
      </c>
      <c r="P3325" s="10">
        <f>IF(Q1_2025[[#This Row],[Prijstype]] = "Artikelprijs",Q1_2025[[#This Row],[Brutobedrag 2]]*(100-Q1_2025[[#This Row],[Relatiekorting percentage]])/100,Q1_2025[[#This Row],[Bruto - Rel.korting]])</f>
        <v>298.7</v>
      </c>
    </row>
    <row r="3326" spans="1:16" x14ac:dyDescent="0.3">
      <c r="A3326" t="s">
        <v>477</v>
      </c>
      <c r="B3326">
        <v>5020001</v>
      </c>
      <c r="C3326" t="s">
        <v>46</v>
      </c>
      <c r="D3326">
        <v>2</v>
      </c>
      <c r="E3326" s="10">
        <v>29.35</v>
      </c>
      <c r="F3326" s="10">
        <v>58.7</v>
      </c>
      <c r="G3326" s="10">
        <v>58.7</v>
      </c>
      <c r="H3326">
        <v>0</v>
      </c>
      <c r="I3326" s="44" t="str">
        <f>_xlfn.XLOOKUP(Q1_2025[[#This Row],[Artikelnr]],Artikel_prijzen[Artnr],Artikel_prijzen[Groep],"")</f>
        <v/>
      </c>
      <c r="J3326" s="10" t="str">
        <f>_xlfn.XLOOKUP(Q1_2025[[#This Row],[Artikelnr]],Artikel_prijzen[Artnr],Artikel_prijzen[Prijs 2025],"")</f>
        <v/>
      </c>
      <c r="K3326" s="10" t="str">
        <f>IF(Q1_2025[[#This Row],[Artikelprijs]]&lt;&gt;"",IF(Q1_2025[[#This Row],[Stuksprijs]]=Q1_2025[[#This Row],[Artikelprijs]],"Prijs gelijk","Prijs wijkt af"),"")</f>
        <v/>
      </c>
      <c r="L3326" s="10"/>
      <c r="N3326" s="10">
        <f>IF(Q1_2025[[#This Row],[Prijstype]]="Artikelprijs",Q1_2025[[#This Row],[Artikelprijs]],Q1_2025[[#This Row],[Stuksprijs]])</f>
        <v>29.35</v>
      </c>
      <c r="O3326" s="10">
        <f>IF(Q1_2025[[#This Row],[Prijstype]]="Artikelprijs",Q1_2025[[#This Row],[Artikelprijs]] * Q1_2025[[#This Row],[Besteld]],Q1_2025[[#This Row],[Brutobedrag]])</f>
        <v>58.7</v>
      </c>
      <c r="P3326" s="10">
        <f>IF(Q1_2025[[#This Row],[Prijstype]] = "Artikelprijs",Q1_2025[[#This Row],[Brutobedrag 2]]*(100-Q1_2025[[#This Row],[Relatiekorting percentage]])/100,Q1_2025[[#This Row],[Bruto - Rel.korting]])</f>
        <v>58.7</v>
      </c>
    </row>
    <row r="3327" spans="1:16" x14ac:dyDescent="0.3">
      <c r="A3327" t="s">
        <v>477</v>
      </c>
      <c r="B3327">
        <v>3001044</v>
      </c>
      <c r="C3327" t="s">
        <v>47</v>
      </c>
      <c r="D3327">
        <v>2</v>
      </c>
      <c r="E3327" s="10">
        <v>26.83</v>
      </c>
      <c r="F3327" s="10">
        <v>53.66</v>
      </c>
      <c r="G3327" s="10">
        <v>53.66</v>
      </c>
      <c r="H3327">
        <v>0</v>
      </c>
      <c r="I3327" s="44" t="str">
        <f>_xlfn.XLOOKUP(Q1_2025[[#This Row],[Artikelnr]],Artikel_prijzen[Artnr],Artikel_prijzen[Groep],"")</f>
        <v/>
      </c>
      <c r="J3327" s="10" t="str">
        <f>_xlfn.XLOOKUP(Q1_2025[[#This Row],[Artikelnr]],Artikel_prijzen[Artnr],Artikel_prijzen[Prijs 2025],"")</f>
        <v/>
      </c>
      <c r="K3327" s="10" t="str">
        <f>IF(Q1_2025[[#This Row],[Artikelprijs]]&lt;&gt;"",IF(Q1_2025[[#This Row],[Stuksprijs]]=Q1_2025[[#This Row],[Artikelprijs]],"Prijs gelijk","Prijs wijkt af"),"")</f>
        <v/>
      </c>
      <c r="L3327" s="10"/>
      <c r="N3327" s="10">
        <f>IF(Q1_2025[[#This Row],[Prijstype]]="Artikelprijs",Q1_2025[[#This Row],[Artikelprijs]],Q1_2025[[#This Row],[Stuksprijs]])</f>
        <v>26.83</v>
      </c>
      <c r="O3327" s="10">
        <f>IF(Q1_2025[[#This Row],[Prijstype]]="Artikelprijs",Q1_2025[[#This Row],[Artikelprijs]] * Q1_2025[[#This Row],[Besteld]],Q1_2025[[#This Row],[Brutobedrag]])</f>
        <v>53.66</v>
      </c>
      <c r="P3327" s="10">
        <f>IF(Q1_2025[[#This Row],[Prijstype]] = "Artikelprijs",Q1_2025[[#This Row],[Brutobedrag 2]]*(100-Q1_2025[[#This Row],[Relatiekorting percentage]])/100,Q1_2025[[#This Row],[Bruto - Rel.korting]])</f>
        <v>53.66</v>
      </c>
    </row>
    <row r="3328" spans="1:16" x14ac:dyDescent="0.3">
      <c r="A3328" t="s">
        <v>477</v>
      </c>
      <c r="B3328">
        <v>5020002</v>
      </c>
      <c r="C3328" t="s">
        <v>56</v>
      </c>
      <c r="D3328">
        <v>2</v>
      </c>
      <c r="E3328" s="10">
        <v>39.65</v>
      </c>
      <c r="F3328" s="10">
        <v>79.3</v>
      </c>
      <c r="G3328" s="10">
        <v>79.3</v>
      </c>
      <c r="H3328">
        <v>0</v>
      </c>
      <c r="I3328" s="44" t="str">
        <f>_xlfn.XLOOKUP(Q1_2025[[#This Row],[Artikelnr]],Artikel_prijzen[Artnr],Artikel_prijzen[Groep],"")</f>
        <v/>
      </c>
      <c r="J3328" s="10" t="str">
        <f>_xlfn.XLOOKUP(Q1_2025[[#This Row],[Artikelnr]],Artikel_prijzen[Artnr],Artikel_prijzen[Prijs 2025],"")</f>
        <v/>
      </c>
      <c r="K3328" s="10" t="str">
        <f>IF(Q1_2025[[#This Row],[Artikelprijs]]&lt;&gt;"",IF(Q1_2025[[#This Row],[Stuksprijs]]=Q1_2025[[#This Row],[Artikelprijs]],"Prijs gelijk","Prijs wijkt af"),"")</f>
        <v/>
      </c>
      <c r="L3328" s="10"/>
      <c r="N3328" s="10">
        <f>IF(Q1_2025[[#This Row],[Prijstype]]="Artikelprijs",Q1_2025[[#This Row],[Artikelprijs]],Q1_2025[[#This Row],[Stuksprijs]])</f>
        <v>39.65</v>
      </c>
      <c r="O3328" s="10">
        <f>IF(Q1_2025[[#This Row],[Prijstype]]="Artikelprijs",Q1_2025[[#This Row],[Artikelprijs]] * Q1_2025[[#This Row],[Besteld]],Q1_2025[[#This Row],[Brutobedrag]])</f>
        <v>79.3</v>
      </c>
      <c r="P3328" s="10">
        <f>IF(Q1_2025[[#This Row],[Prijstype]] = "Artikelprijs",Q1_2025[[#This Row],[Brutobedrag 2]]*(100-Q1_2025[[#This Row],[Relatiekorting percentage]])/100,Q1_2025[[#This Row],[Bruto - Rel.korting]])</f>
        <v>79.3</v>
      </c>
    </row>
    <row r="3329" spans="1:16" x14ac:dyDescent="0.3">
      <c r="A3329" t="s">
        <v>477</v>
      </c>
      <c r="B3329">
        <v>3001044</v>
      </c>
      <c r="C3329" t="s">
        <v>47</v>
      </c>
      <c r="D3329">
        <v>2</v>
      </c>
      <c r="E3329" s="10">
        <v>26.83</v>
      </c>
      <c r="F3329" s="10">
        <v>53.66</v>
      </c>
      <c r="G3329" s="10">
        <v>53.66</v>
      </c>
      <c r="H3329">
        <v>0</v>
      </c>
      <c r="I3329" s="44" t="str">
        <f>_xlfn.XLOOKUP(Q1_2025[[#This Row],[Artikelnr]],Artikel_prijzen[Artnr],Artikel_prijzen[Groep],"")</f>
        <v/>
      </c>
      <c r="J3329" s="10" t="str">
        <f>_xlfn.XLOOKUP(Q1_2025[[#This Row],[Artikelnr]],Artikel_prijzen[Artnr],Artikel_prijzen[Prijs 2025],"")</f>
        <v/>
      </c>
      <c r="K3329" s="10" t="str">
        <f>IF(Q1_2025[[#This Row],[Artikelprijs]]&lt;&gt;"",IF(Q1_2025[[#This Row],[Stuksprijs]]=Q1_2025[[#This Row],[Artikelprijs]],"Prijs gelijk","Prijs wijkt af"),"")</f>
        <v/>
      </c>
      <c r="L3329" s="10"/>
      <c r="N3329" s="10">
        <f>IF(Q1_2025[[#This Row],[Prijstype]]="Artikelprijs",Q1_2025[[#This Row],[Artikelprijs]],Q1_2025[[#This Row],[Stuksprijs]])</f>
        <v>26.83</v>
      </c>
      <c r="O3329" s="10">
        <f>IF(Q1_2025[[#This Row],[Prijstype]]="Artikelprijs",Q1_2025[[#This Row],[Artikelprijs]] * Q1_2025[[#This Row],[Besteld]],Q1_2025[[#This Row],[Brutobedrag]])</f>
        <v>53.66</v>
      </c>
      <c r="P3329" s="10">
        <f>IF(Q1_2025[[#This Row],[Prijstype]] = "Artikelprijs",Q1_2025[[#This Row],[Brutobedrag 2]]*(100-Q1_2025[[#This Row],[Relatiekorting percentage]])/100,Q1_2025[[#This Row],[Bruto - Rel.korting]])</f>
        <v>53.66</v>
      </c>
    </row>
    <row r="3330" spans="1:16" x14ac:dyDescent="0.3">
      <c r="A3330" t="s">
        <v>477</v>
      </c>
      <c r="B3330">
        <v>5021017</v>
      </c>
      <c r="C3330" t="s">
        <v>256</v>
      </c>
      <c r="D3330">
        <v>1</v>
      </c>
      <c r="E3330" s="10">
        <v>721</v>
      </c>
      <c r="F3330" s="10">
        <v>721</v>
      </c>
      <c r="G3330" s="10">
        <v>721</v>
      </c>
      <c r="H3330">
        <v>0</v>
      </c>
      <c r="I3330" s="44" t="str">
        <f>_xlfn.XLOOKUP(Q1_2025[[#This Row],[Artikelnr]],Artikel_prijzen[Artnr],Artikel_prijzen[Groep],"")</f>
        <v>Elektra</v>
      </c>
      <c r="J3330" s="10">
        <f>_xlfn.XLOOKUP(Q1_2025[[#This Row],[Artikelnr]],Artikel_prijzen[Artnr],Artikel_prijzen[Prijs 2025],"")</f>
        <v>700</v>
      </c>
      <c r="K3330" s="10" t="str">
        <f>IF(Q1_2025[[#This Row],[Artikelprijs]]&lt;&gt;"",IF(Q1_2025[[#This Row],[Stuksprijs]]=Q1_2025[[#This Row],[Artikelprijs]],"Prijs gelijk","Prijs wijkt af"),"")</f>
        <v>Prijs wijkt af</v>
      </c>
      <c r="L3330" s="10"/>
      <c r="M3330" t="s">
        <v>536</v>
      </c>
      <c r="N3330" s="10">
        <f>IF(Q1_2025[[#This Row],[Prijstype]]="Artikelprijs",Q1_2025[[#This Row],[Artikelprijs]],Q1_2025[[#This Row],[Stuksprijs]])</f>
        <v>700</v>
      </c>
      <c r="O3330" s="10">
        <f>IF(Q1_2025[[#This Row],[Prijstype]]="Artikelprijs",Q1_2025[[#This Row],[Artikelprijs]] * Q1_2025[[#This Row],[Besteld]],Q1_2025[[#This Row],[Brutobedrag]])</f>
        <v>700</v>
      </c>
      <c r="P3330" s="10">
        <f>IF(Q1_2025[[#This Row],[Prijstype]] = "Artikelprijs",Q1_2025[[#This Row],[Brutobedrag 2]]*(100-Q1_2025[[#This Row],[Relatiekorting percentage]])/100,Q1_2025[[#This Row],[Bruto - Rel.korting]])</f>
        <v>700</v>
      </c>
    </row>
    <row r="3331" spans="1:16" x14ac:dyDescent="0.3">
      <c r="A3331" t="s">
        <v>477</v>
      </c>
      <c r="B3331">
        <v>5020004</v>
      </c>
      <c r="C3331" t="s">
        <v>231</v>
      </c>
      <c r="D3331">
        <v>2</v>
      </c>
      <c r="E3331" s="10">
        <v>77.25</v>
      </c>
      <c r="F3331" s="10">
        <v>154.5</v>
      </c>
      <c r="G3331" s="10">
        <v>154.5</v>
      </c>
      <c r="H3331">
        <v>0</v>
      </c>
      <c r="I3331" s="44" t="str">
        <f>_xlfn.XLOOKUP(Q1_2025[[#This Row],[Artikelnr]],Artikel_prijzen[Artnr],Artikel_prijzen[Groep],"")</f>
        <v/>
      </c>
      <c r="J3331" s="10" t="str">
        <f>_xlfn.XLOOKUP(Q1_2025[[#This Row],[Artikelnr]],Artikel_prijzen[Artnr],Artikel_prijzen[Prijs 2025],"")</f>
        <v/>
      </c>
      <c r="K3331" s="10" t="str">
        <f>IF(Q1_2025[[#This Row],[Artikelprijs]]&lt;&gt;"",IF(Q1_2025[[#This Row],[Stuksprijs]]=Q1_2025[[#This Row],[Artikelprijs]],"Prijs gelijk","Prijs wijkt af"),"")</f>
        <v/>
      </c>
      <c r="L3331" s="10"/>
      <c r="N3331" s="10">
        <f>IF(Q1_2025[[#This Row],[Prijstype]]="Artikelprijs",Q1_2025[[#This Row],[Artikelprijs]],Q1_2025[[#This Row],[Stuksprijs]])</f>
        <v>77.25</v>
      </c>
      <c r="O3331" s="10">
        <f>IF(Q1_2025[[#This Row],[Prijstype]]="Artikelprijs",Q1_2025[[#This Row],[Artikelprijs]] * Q1_2025[[#This Row],[Besteld]],Q1_2025[[#This Row],[Brutobedrag]])</f>
        <v>154.5</v>
      </c>
      <c r="P3331" s="10">
        <f>IF(Q1_2025[[#This Row],[Prijstype]] = "Artikelprijs",Q1_2025[[#This Row],[Brutobedrag 2]]*(100-Q1_2025[[#This Row],[Relatiekorting percentage]])/100,Q1_2025[[#This Row],[Bruto - Rel.korting]])</f>
        <v>154.5</v>
      </c>
    </row>
    <row r="3332" spans="1:16" x14ac:dyDescent="0.3">
      <c r="A3332" t="s">
        <v>477</v>
      </c>
      <c r="B3332">
        <v>3001005</v>
      </c>
      <c r="C3332" t="s">
        <v>232</v>
      </c>
      <c r="D3332">
        <v>2</v>
      </c>
      <c r="E3332" s="10">
        <v>84.66</v>
      </c>
      <c r="F3332" s="10">
        <v>169.32</v>
      </c>
      <c r="G3332" s="10">
        <v>169.32</v>
      </c>
      <c r="H3332">
        <v>0</v>
      </c>
      <c r="I3332" s="44" t="str">
        <f>_xlfn.XLOOKUP(Q1_2025[[#This Row],[Artikelnr]],Artikel_prijzen[Artnr],Artikel_prijzen[Groep],"")</f>
        <v/>
      </c>
      <c r="J3332" s="10" t="str">
        <f>_xlfn.XLOOKUP(Q1_2025[[#This Row],[Artikelnr]],Artikel_prijzen[Artnr],Artikel_prijzen[Prijs 2025],"")</f>
        <v/>
      </c>
      <c r="K3332" s="10" t="str">
        <f>IF(Q1_2025[[#This Row],[Artikelprijs]]&lt;&gt;"",IF(Q1_2025[[#This Row],[Stuksprijs]]=Q1_2025[[#This Row],[Artikelprijs]],"Prijs gelijk","Prijs wijkt af"),"")</f>
        <v/>
      </c>
      <c r="L3332" s="10"/>
      <c r="N3332" s="10">
        <f>IF(Q1_2025[[#This Row],[Prijstype]]="Artikelprijs",Q1_2025[[#This Row],[Artikelprijs]],Q1_2025[[#This Row],[Stuksprijs]])</f>
        <v>84.66</v>
      </c>
      <c r="O3332" s="10">
        <f>IF(Q1_2025[[#This Row],[Prijstype]]="Artikelprijs",Q1_2025[[#This Row],[Artikelprijs]] * Q1_2025[[#This Row],[Besteld]],Q1_2025[[#This Row],[Brutobedrag]])</f>
        <v>169.32</v>
      </c>
      <c r="P3332" s="10">
        <f>IF(Q1_2025[[#This Row],[Prijstype]] = "Artikelprijs",Q1_2025[[#This Row],[Brutobedrag 2]]*(100-Q1_2025[[#This Row],[Relatiekorting percentage]])/100,Q1_2025[[#This Row],[Bruto - Rel.korting]])</f>
        <v>169.32</v>
      </c>
    </row>
    <row r="3333" spans="1:16" x14ac:dyDescent="0.3">
      <c r="A3333" t="s">
        <v>477</v>
      </c>
      <c r="B3333">
        <v>5022058</v>
      </c>
      <c r="C3333" t="s">
        <v>478</v>
      </c>
      <c r="D3333">
        <v>1</v>
      </c>
      <c r="E3333" s="10">
        <v>530.45000000000005</v>
      </c>
      <c r="F3333" s="10">
        <v>530.45000000000005</v>
      </c>
      <c r="G3333" s="10">
        <v>530.45000000000005</v>
      </c>
      <c r="H3333">
        <v>0</v>
      </c>
      <c r="I3333" s="44" t="str">
        <f>_xlfn.XLOOKUP(Q1_2025[[#This Row],[Artikelnr]],Artikel_prijzen[Artnr],Artikel_prijzen[Groep],"")</f>
        <v/>
      </c>
      <c r="J3333" s="10" t="str">
        <f>_xlfn.XLOOKUP(Q1_2025[[#This Row],[Artikelnr]],Artikel_prijzen[Artnr],Artikel_prijzen[Prijs 2025],"")</f>
        <v/>
      </c>
      <c r="K3333" s="10" t="str">
        <f>IF(Q1_2025[[#This Row],[Artikelprijs]]&lt;&gt;"",IF(Q1_2025[[#This Row],[Stuksprijs]]=Q1_2025[[#This Row],[Artikelprijs]],"Prijs gelijk","Prijs wijkt af"),"")</f>
        <v/>
      </c>
      <c r="L3333" s="10"/>
      <c r="N3333" s="10">
        <f>IF(Q1_2025[[#This Row],[Prijstype]]="Artikelprijs",Q1_2025[[#This Row],[Artikelprijs]],Q1_2025[[#This Row],[Stuksprijs]])</f>
        <v>530.45000000000005</v>
      </c>
      <c r="O3333" s="10">
        <f>IF(Q1_2025[[#This Row],[Prijstype]]="Artikelprijs",Q1_2025[[#This Row],[Artikelprijs]] * Q1_2025[[#This Row],[Besteld]],Q1_2025[[#This Row],[Brutobedrag]])</f>
        <v>530.45000000000005</v>
      </c>
      <c r="P3333" s="10">
        <f>IF(Q1_2025[[#This Row],[Prijstype]] = "Artikelprijs",Q1_2025[[#This Row],[Brutobedrag 2]]*(100-Q1_2025[[#This Row],[Relatiekorting percentage]])/100,Q1_2025[[#This Row],[Bruto - Rel.korting]])</f>
        <v>530.45000000000005</v>
      </c>
    </row>
    <row r="3334" spans="1:16" x14ac:dyDescent="0.3">
      <c r="A3334" t="s">
        <v>477</v>
      </c>
      <c r="B3334">
        <v>5020002</v>
      </c>
      <c r="C3334" t="s">
        <v>56</v>
      </c>
      <c r="D3334">
        <v>8</v>
      </c>
      <c r="E3334" s="10">
        <v>39.65</v>
      </c>
      <c r="F3334" s="10">
        <v>317.2</v>
      </c>
      <c r="G3334" s="10">
        <v>317.2</v>
      </c>
      <c r="H3334">
        <v>0</v>
      </c>
      <c r="I3334" s="44" t="str">
        <f>_xlfn.XLOOKUP(Q1_2025[[#This Row],[Artikelnr]],Artikel_prijzen[Artnr],Artikel_prijzen[Groep],"")</f>
        <v/>
      </c>
      <c r="J3334" s="10" t="str">
        <f>_xlfn.XLOOKUP(Q1_2025[[#This Row],[Artikelnr]],Artikel_prijzen[Artnr],Artikel_prijzen[Prijs 2025],"")</f>
        <v/>
      </c>
      <c r="K3334" s="10" t="str">
        <f>IF(Q1_2025[[#This Row],[Artikelprijs]]&lt;&gt;"",IF(Q1_2025[[#This Row],[Stuksprijs]]=Q1_2025[[#This Row],[Artikelprijs]],"Prijs gelijk","Prijs wijkt af"),"")</f>
        <v/>
      </c>
      <c r="L3334" s="10"/>
      <c r="N3334" s="10">
        <f>IF(Q1_2025[[#This Row],[Prijstype]]="Artikelprijs",Q1_2025[[#This Row],[Artikelprijs]],Q1_2025[[#This Row],[Stuksprijs]])</f>
        <v>39.65</v>
      </c>
      <c r="O3334" s="10">
        <f>IF(Q1_2025[[#This Row],[Prijstype]]="Artikelprijs",Q1_2025[[#This Row],[Artikelprijs]] * Q1_2025[[#This Row],[Besteld]],Q1_2025[[#This Row],[Brutobedrag]])</f>
        <v>317.2</v>
      </c>
      <c r="P3334" s="10">
        <f>IF(Q1_2025[[#This Row],[Prijstype]] = "Artikelprijs",Q1_2025[[#This Row],[Brutobedrag 2]]*(100-Q1_2025[[#This Row],[Relatiekorting percentage]])/100,Q1_2025[[#This Row],[Bruto - Rel.korting]])</f>
        <v>317.2</v>
      </c>
    </row>
    <row r="3335" spans="1:16" x14ac:dyDescent="0.3">
      <c r="A3335" t="s">
        <v>477</v>
      </c>
      <c r="B3335">
        <v>5021003</v>
      </c>
      <c r="C3335" t="s">
        <v>188</v>
      </c>
      <c r="D3335">
        <v>1</v>
      </c>
      <c r="E3335" s="10">
        <v>252.35</v>
      </c>
      <c r="F3335" s="10">
        <v>252.35</v>
      </c>
      <c r="G3335" s="10">
        <v>252.35</v>
      </c>
      <c r="H3335">
        <v>0</v>
      </c>
      <c r="I3335" s="44" t="str">
        <f>_xlfn.XLOOKUP(Q1_2025[[#This Row],[Artikelnr]],Artikel_prijzen[Artnr],Artikel_prijzen[Groep],"")</f>
        <v>Elektra</v>
      </c>
      <c r="J3335" s="10">
        <f>_xlfn.XLOOKUP(Q1_2025[[#This Row],[Artikelnr]],Artikel_prijzen[Artnr],Artikel_prijzen[Prijs 2025],"")</f>
        <v>252.35</v>
      </c>
      <c r="K3335" s="10" t="str">
        <f>IF(Q1_2025[[#This Row],[Artikelprijs]]&lt;&gt;"",IF(Q1_2025[[#This Row],[Stuksprijs]]=Q1_2025[[#This Row],[Artikelprijs]],"Prijs gelijk","Prijs wijkt af"),"")</f>
        <v>Prijs gelijk</v>
      </c>
      <c r="L3335" s="10"/>
      <c r="M3335" t="s">
        <v>536</v>
      </c>
      <c r="N3335" s="10">
        <f>IF(Q1_2025[[#This Row],[Prijstype]]="Artikelprijs",Q1_2025[[#This Row],[Artikelprijs]],Q1_2025[[#This Row],[Stuksprijs]])</f>
        <v>252.35</v>
      </c>
      <c r="O3335" s="10">
        <f>IF(Q1_2025[[#This Row],[Prijstype]]="Artikelprijs",Q1_2025[[#This Row],[Artikelprijs]] * Q1_2025[[#This Row],[Besteld]],Q1_2025[[#This Row],[Brutobedrag]])</f>
        <v>252.35</v>
      </c>
      <c r="P3335" s="10">
        <f>IF(Q1_2025[[#This Row],[Prijstype]] = "Artikelprijs",Q1_2025[[#This Row],[Brutobedrag 2]]*(100-Q1_2025[[#This Row],[Relatiekorting percentage]])/100,Q1_2025[[#This Row],[Bruto - Rel.korting]])</f>
        <v>252.35</v>
      </c>
    </row>
    <row r="3336" spans="1:16" x14ac:dyDescent="0.3">
      <c r="A3336" t="s">
        <v>477</v>
      </c>
      <c r="B3336">
        <v>5020001</v>
      </c>
      <c r="C3336" t="s">
        <v>46</v>
      </c>
      <c r="D3336">
        <v>4</v>
      </c>
      <c r="E3336" s="10">
        <v>29.35</v>
      </c>
      <c r="F3336" s="10">
        <v>117.4</v>
      </c>
      <c r="G3336" s="10">
        <v>117.4</v>
      </c>
      <c r="H3336">
        <v>0</v>
      </c>
      <c r="I3336" s="44" t="str">
        <f>_xlfn.XLOOKUP(Q1_2025[[#This Row],[Artikelnr]],Artikel_prijzen[Artnr],Artikel_prijzen[Groep],"")</f>
        <v/>
      </c>
      <c r="J3336" s="10" t="str">
        <f>_xlfn.XLOOKUP(Q1_2025[[#This Row],[Artikelnr]],Artikel_prijzen[Artnr],Artikel_prijzen[Prijs 2025],"")</f>
        <v/>
      </c>
      <c r="K3336" s="10" t="str">
        <f>IF(Q1_2025[[#This Row],[Artikelprijs]]&lt;&gt;"",IF(Q1_2025[[#This Row],[Stuksprijs]]=Q1_2025[[#This Row],[Artikelprijs]],"Prijs gelijk","Prijs wijkt af"),"")</f>
        <v/>
      </c>
      <c r="L3336" s="10"/>
      <c r="N3336" s="10">
        <f>IF(Q1_2025[[#This Row],[Prijstype]]="Artikelprijs",Q1_2025[[#This Row],[Artikelprijs]],Q1_2025[[#This Row],[Stuksprijs]])</f>
        <v>29.35</v>
      </c>
      <c r="O3336" s="10">
        <f>IF(Q1_2025[[#This Row],[Prijstype]]="Artikelprijs",Q1_2025[[#This Row],[Artikelprijs]] * Q1_2025[[#This Row],[Besteld]],Q1_2025[[#This Row],[Brutobedrag]])</f>
        <v>117.4</v>
      </c>
      <c r="P3336" s="10">
        <f>IF(Q1_2025[[#This Row],[Prijstype]] = "Artikelprijs",Q1_2025[[#This Row],[Brutobedrag 2]]*(100-Q1_2025[[#This Row],[Relatiekorting percentage]])/100,Q1_2025[[#This Row],[Bruto - Rel.korting]])</f>
        <v>117.4</v>
      </c>
    </row>
    <row r="3337" spans="1:16" x14ac:dyDescent="0.3">
      <c r="A3337" t="s">
        <v>477</v>
      </c>
      <c r="B3337">
        <v>5021007</v>
      </c>
      <c r="C3337" t="s">
        <v>49</v>
      </c>
      <c r="D3337">
        <v>1</v>
      </c>
      <c r="E3337" s="10">
        <v>339.9</v>
      </c>
      <c r="F3337" s="10">
        <v>339.9</v>
      </c>
      <c r="G3337" s="10">
        <v>339.9</v>
      </c>
      <c r="H3337">
        <v>0</v>
      </c>
      <c r="I3337" s="44" t="str">
        <f>_xlfn.XLOOKUP(Q1_2025[[#This Row],[Artikelnr]],Artikel_prijzen[Artnr],Artikel_prijzen[Groep],"")</f>
        <v>Elektra</v>
      </c>
      <c r="J3337" s="10">
        <f>_xlfn.XLOOKUP(Q1_2025[[#This Row],[Artikelnr]],Artikel_prijzen[Artnr],Artikel_prijzen[Prijs 2025],"")</f>
        <v>339.9</v>
      </c>
      <c r="K3337" s="10" t="str">
        <f>IF(Q1_2025[[#This Row],[Artikelprijs]]&lt;&gt;"",IF(Q1_2025[[#This Row],[Stuksprijs]]=Q1_2025[[#This Row],[Artikelprijs]],"Prijs gelijk","Prijs wijkt af"),"")</f>
        <v>Prijs gelijk</v>
      </c>
      <c r="L3337" s="10"/>
      <c r="M3337" t="s">
        <v>536</v>
      </c>
      <c r="N3337" s="10">
        <f>IF(Q1_2025[[#This Row],[Prijstype]]="Artikelprijs",Q1_2025[[#This Row],[Artikelprijs]],Q1_2025[[#This Row],[Stuksprijs]])</f>
        <v>339.9</v>
      </c>
      <c r="O3337" s="10">
        <f>IF(Q1_2025[[#This Row],[Prijstype]]="Artikelprijs",Q1_2025[[#This Row],[Artikelprijs]] * Q1_2025[[#This Row],[Besteld]],Q1_2025[[#This Row],[Brutobedrag]])</f>
        <v>339.9</v>
      </c>
      <c r="P3337" s="10">
        <f>IF(Q1_2025[[#This Row],[Prijstype]] = "Artikelprijs",Q1_2025[[#This Row],[Brutobedrag 2]]*(100-Q1_2025[[#This Row],[Relatiekorting percentage]])/100,Q1_2025[[#This Row],[Bruto - Rel.korting]])</f>
        <v>339.9</v>
      </c>
    </row>
    <row r="3338" spans="1:16" x14ac:dyDescent="0.3">
      <c r="A3338" t="s">
        <v>477</v>
      </c>
      <c r="B3338">
        <v>5020002</v>
      </c>
      <c r="C3338" t="s">
        <v>56</v>
      </c>
      <c r="D3338">
        <v>4</v>
      </c>
      <c r="E3338" s="10">
        <v>39.65</v>
      </c>
      <c r="F3338" s="10">
        <v>158.6</v>
      </c>
      <c r="G3338" s="10">
        <v>158.6</v>
      </c>
      <c r="H3338">
        <v>0</v>
      </c>
      <c r="I3338" s="44" t="str">
        <f>_xlfn.XLOOKUP(Q1_2025[[#This Row],[Artikelnr]],Artikel_prijzen[Artnr],Artikel_prijzen[Groep],"")</f>
        <v/>
      </c>
      <c r="J3338" s="10" t="str">
        <f>_xlfn.XLOOKUP(Q1_2025[[#This Row],[Artikelnr]],Artikel_prijzen[Artnr],Artikel_prijzen[Prijs 2025],"")</f>
        <v/>
      </c>
      <c r="K3338" s="10" t="str">
        <f>IF(Q1_2025[[#This Row],[Artikelprijs]]&lt;&gt;"",IF(Q1_2025[[#This Row],[Stuksprijs]]=Q1_2025[[#This Row],[Artikelprijs]],"Prijs gelijk","Prijs wijkt af"),"")</f>
        <v/>
      </c>
      <c r="L3338" s="10"/>
      <c r="N3338" s="10">
        <f>IF(Q1_2025[[#This Row],[Prijstype]]="Artikelprijs",Q1_2025[[#This Row],[Artikelprijs]],Q1_2025[[#This Row],[Stuksprijs]])</f>
        <v>39.65</v>
      </c>
      <c r="O3338" s="10">
        <f>IF(Q1_2025[[#This Row],[Prijstype]]="Artikelprijs",Q1_2025[[#This Row],[Artikelprijs]] * Q1_2025[[#This Row],[Besteld]],Q1_2025[[#This Row],[Brutobedrag]])</f>
        <v>158.6</v>
      </c>
      <c r="P3338" s="10">
        <f>IF(Q1_2025[[#This Row],[Prijstype]] = "Artikelprijs",Q1_2025[[#This Row],[Brutobedrag 2]]*(100-Q1_2025[[#This Row],[Relatiekorting percentage]])/100,Q1_2025[[#This Row],[Bruto - Rel.korting]])</f>
        <v>158.6</v>
      </c>
    </row>
    <row r="3339" spans="1:16" x14ac:dyDescent="0.3">
      <c r="A3339" t="s">
        <v>477</v>
      </c>
      <c r="B3339">
        <v>5021003</v>
      </c>
      <c r="C3339" t="s">
        <v>188</v>
      </c>
      <c r="D3339">
        <v>1</v>
      </c>
      <c r="E3339" s="10">
        <v>252.35</v>
      </c>
      <c r="F3339" s="10">
        <v>252.35</v>
      </c>
      <c r="G3339" s="10">
        <v>252.35</v>
      </c>
      <c r="H3339">
        <v>0</v>
      </c>
      <c r="I3339" s="44" t="str">
        <f>_xlfn.XLOOKUP(Q1_2025[[#This Row],[Artikelnr]],Artikel_prijzen[Artnr],Artikel_prijzen[Groep],"")</f>
        <v>Elektra</v>
      </c>
      <c r="J3339" s="10">
        <f>_xlfn.XLOOKUP(Q1_2025[[#This Row],[Artikelnr]],Artikel_prijzen[Artnr],Artikel_prijzen[Prijs 2025],"")</f>
        <v>252.35</v>
      </c>
      <c r="K3339" s="10" t="str">
        <f>IF(Q1_2025[[#This Row],[Artikelprijs]]&lt;&gt;"",IF(Q1_2025[[#This Row],[Stuksprijs]]=Q1_2025[[#This Row],[Artikelprijs]],"Prijs gelijk","Prijs wijkt af"),"")</f>
        <v>Prijs gelijk</v>
      </c>
      <c r="L3339" s="10"/>
      <c r="M3339" t="s">
        <v>536</v>
      </c>
      <c r="N3339" s="10">
        <f>IF(Q1_2025[[#This Row],[Prijstype]]="Artikelprijs",Q1_2025[[#This Row],[Artikelprijs]],Q1_2025[[#This Row],[Stuksprijs]])</f>
        <v>252.35</v>
      </c>
      <c r="O3339" s="10">
        <f>IF(Q1_2025[[#This Row],[Prijstype]]="Artikelprijs",Q1_2025[[#This Row],[Artikelprijs]] * Q1_2025[[#This Row],[Besteld]],Q1_2025[[#This Row],[Brutobedrag]])</f>
        <v>252.35</v>
      </c>
      <c r="P3339" s="10">
        <f>IF(Q1_2025[[#This Row],[Prijstype]] = "Artikelprijs",Q1_2025[[#This Row],[Brutobedrag 2]]*(100-Q1_2025[[#This Row],[Relatiekorting percentage]])/100,Q1_2025[[#This Row],[Bruto - Rel.korting]])</f>
        <v>252.35</v>
      </c>
    </row>
    <row r="3340" spans="1:16" x14ac:dyDescent="0.3">
      <c r="A3340" t="s">
        <v>477</v>
      </c>
      <c r="B3340">
        <v>5020001</v>
      </c>
      <c r="C3340" t="s">
        <v>46</v>
      </c>
      <c r="D3340">
        <v>6</v>
      </c>
      <c r="E3340" s="10">
        <v>29.35</v>
      </c>
      <c r="F3340" s="10">
        <v>176.1</v>
      </c>
      <c r="G3340" s="10">
        <v>176.1</v>
      </c>
      <c r="H3340">
        <v>0</v>
      </c>
      <c r="I3340" s="44" t="str">
        <f>_xlfn.XLOOKUP(Q1_2025[[#This Row],[Artikelnr]],Artikel_prijzen[Artnr],Artikel_prijzen[Groep],"")</f>
        <v/>
      </c>
      <c r="J3340" s="10" t="str">
        <f>_xlfn.XLOOKUP(Q1_2025[[#This Row],[Artikelnr]],Artikel_prijzen[Artnr],Artikel_prijzen[Prijs 2025],"")</f>
        <v/>
      </c>
      <c r="K3340" s="10" t="str">
        <f>IF(Q1_2025[[#This Row],[Artikelprijs]]&lt;&gt;"",IF(Q1_2025[[#This Row],[Stuksprijs]]=Q1_2025[[#This Row],[Artikelprijs]],"Prijs gelijk","Prijs wijkt af"),"")</f>
        <v/>
      </c>
      <c r="L3340" s="10"/>
      <c r="N3340" s="10">
        <f>IF(Q1_2025[[#This Row],[Prijstype]]="Artikelprijs",Q1_2025[[#This Row],[Artikelprijs]],Q1_2025[[#This Row],[Stuksprijs]])</f>
        <v>29.35</v>
      </c>
      <c r="O3340" s="10">
        <f>IF(Q1_2025[[#This Row],[Prijstype]]="Artikelprijs",Q1_2025[[#This Row],[Artikelprijs]] * Q1_2025[[#This Row],[Besteld]],Q1_2025[[#This Row],[Brutobedrag]])</f>
        <v>176.1</v>
      </c>
      <c r="P3340" s="10">
        <f>IF(Q1_2025[[#This Row],[Prijstype]] = "Artikelprijs",Q1_2025[[#This Row],[Brutobedrag 2]]*(100-Q1_2025[[#This Row],[Relatiekorting percentage]])/100,Q1_2025[[#This Row],[Bruto - Rel.korting]])</f>
        <v>176.1</v>
      </c>
    </row>
    <row r="3341" spans="1:16" x14ac:dyDescent="0.3">
      <c r="A3341" t="s">
        <v>477</v>
      </c>
      <c r="B3341">
        <v>5021005</v>
      </c>
      <c r="C3341" t="s">
        <v>153</v>
      </c>
      <c r="D3341">
        <v>1</v>
      </c>
      <c r="E3341" s="10">
        <v>298.7</v>
      </c>
      <c r="F3341" s="10">
        <v>298.7</v>
      </c>
      <c r="G3341" s="10">
        <v>298.7</v>
      </c>
      <c r="H3341">
        <v>0</v>
      </c>
      <c r="I3341" s="44" t="str">
        <f>_xlfn.XLOOKUP(Q1_2025[[#This Row],[Artikelnr]],Artikel_prijzen[Artnr],Artikel_prijzen[Groep],"")</f>
        <v>Elektra</v>
      </c>
      <c r="J3341" s="10">
        <f>_xlfn.XLOOKUP(Q1_2025[[#This Row],[Artikelnr]],Artikel_prijzen[Artnr],Artikel_prijzen[Prijs 2025],"")</f>
        <v>298.7</v>
      </c>
      <c r="K3341" s="10" t="str">
        <f>IF(Q1_2025[[#This Row],[Artikelprijs]]&lt;&gt;"",IF(Q1_2025[[#This Row],[Stuksprijs]]=Q1_2025[[#This Row],[Artikelprijs]],"Prijs gelijk","Prijs wijkt af"),"")</f>
        <v>Prijs gelijk</v>
      </c>
      <c r="L3341" s="10"/>
      <c r="M3341" t="s">
        <v>536</v>
      </c>
      <c r="N3341" s="10">
        <f>IF(Q1_2025[[#This Row],[Prijstype]]="Artikelprijs",Q1_2025[[#This Row],[Artikelprijs]],Q1_2025[[#This Row],[Stuksprijs]])</f>
        <v>298.7</v>
      </c>
      <c r="O3341" s="10">
        <f>IF(Q1_2025[[#This Row],[Prijstype]]="Artikelprijs",Q1_2025[[#This Row],[Artikelprijs]] * Q1_2025[[#This Row],[Besteld]],Q1_2025[[#This Row],[Brutobedrag]])</f>
        <v>298.7</v>
      </c>
      <c r="P3341" s="10">
        <f>IF(Q1_2025[[#This Row],[Prijstype]] = "Artikelprijs",Q1_2025[[#This Row],[Brutobedrag 2]]*(100-Q1_2025[[#This Row],[Relatiekorting percentage]])/100,Q1_2025[[#This Row],[Bruto - Rel.korting]])</f>
        <v>298.7</v>
      </c>
    </row>
    <row r="3342" spans="1:16" x14ac:dyDescent="0.3">
      <c r="A3342" t="s">
        <v>477</v>
      </c>
      <c r="B3342">
        <v>5020001</v>
      </c>
      <c r="C3342" t="s">
        <v>46</v>
      </c>
      <c r="D3342">
        <v>9</v>
      </c>
      <c r="E3342" s="10">
        <v>29.35</v>
      </c>
      <c r="F3342" s="10">
        <v>264.14999999999998</v>
      </c>
      <c r="G3342" s="10">
        <v>264.14999999999998</v>
      </c>
      <c r="H3342">
        <v>0</v>
      </c>
      <c r="I3342" s="44" t="str">
        <f>_xlfn.XLOOKUP(Q1_2025[[#This Row],[Artikelnr]],Artikel_prijzen[Artnr],Artikel_prijzen[Groep],"")</f>
        <v/>
      </c>
      <c r="J3342" s="10" t="str">
        <f>_xlfn.XLOOKUP(Q1_2025[[#This Row],[Artikelnr]],Artikel_prijzen[Artnr],Artikel_prijzen[Prijs 2025],"")</f>
        <v/>
      </c>
      <c r="K3342" s="10" t="str">
        <f>IF(Q1_2025[[#This Row],[Artikelprijs]]&lt;&gt;"",IF(Q1_2025[[#This Row],[Stuksprijs]]=Q1_2025[[#This Row],[Artikelprijs]],"Prijs gelijk","Prijs wijkt af"),"")</f>
        <v/>
      </c>
      <c r="L3342" s="10"/>
      <c r="N3342" s="10">
        <f>IF(Q1_2025[[#This Row],[Prijstype]]="Artikelprijs",Q1_2025[[#This Row],[Artikelprijs]],Q1_2025[[#This Row],[Stuksprijs]])</f>
        <v>29.35</v>
      </c>
      <c r="O3342" s="10">
        <f>IF(Q1_2025[[#This Row],[Prijstype]]="Artikelprijs",Q1_2025[[#This Row],[Artikelprijs]] * Q1_2025[[#This Row],[Besteld]],Q1_2025[[#This Row],[Brutobedrag]])</f>
        <v>264.14999999999998</v>
      </c>
      <c r="P3342" s="10">
        <f>IF(Q1_2025[[#This Row],[Prijstype]] = "Artikelprijs",Q1_2025[[#This Row],[Brutobedrag 2]]*(100-Q1_2025[[#This Row],[Relatiekorting percentage]])/100,Q1_2025[[#This Row],[Bruto - Rel.korting]])</f>
        <v>264.14999999999998</v>
      </c>
    </row>
    <row r="3343" spans="1:16" x14ac:dyDescent="0.3">
      <c r="A3343" t="s">
        <v>477</v>
      </c>
      <c r="B3343">
        <v>5021005</v>
      </c>
      <c r="C3343" t="s">
        <v>153</v>
      </c>
      <c r="D3343">
        <v>1</v>
      </c>
      <c r="E3343" s="10">
        <v>298.7</v>
      </c>
      <c r="F3343" s="10">
        <v>298.7</v>
      </c>
      <c r="G3343" s="10">
        <v>298.7</v>
      </c>
      <c r="H3343">
        <v>0</v>
      </c>
      <c r="I3343" s="44" t="str">
        <f>_xlfn.XLOOKUP(Q1_2025[[#This Row],[Artikelnr]],Artikel_prijzen[Artnr],Artikel_prijzen[Groep],"")</f>
        <v>Elektra</v>
      </c>
      <c r="J3343" s="10">
        <f>_xlfn.XLOOKUP(Q1_2025[[#This Row],[Artikelnr]],Artikel_prijzen[Artnr],Artikel_prijzen[Prijs 2025],"")</f>
        <v>298.7</v>
      </c>
      <c r="K3343" s="10" t="str">
        <f>IF(Q1_2025[[#This Row],[Artikelprijs]]&lt;&gt;"",IF(Q1_2025[[#This Row],[Stuksprijs]]=Q1_2025[[#This Row],[Artikelprijs]],"Prijs gelijk","Prijs wijkt af"),"")</f>
        <v>Prijs gelijk</v>
      </c>
      <c r="L3343" s="10"/>
      <c r="M3343" t="s">
        <v>536</v>
      </c>
      <c r="N3343" s="10">
        <f>IF(Q1_2025[[#This Row],[Prijstype]]="Artikelprijs",Q1_2025[[#This Row],[Artikelprijs]],Q1_2025[[#This Row],[Stuksprijs]])</f>
        <v>298.7</v>
      </c>
      <c r="O3343" s="10">
        <f>IF(Q1_2025[[#This Row],[Prijstype]]="Artikelprijs",Q1_2025[[#This Row],[Artikelprijs]] * Q1_2025[[#This Row],[Besteld]],Q1_2025[[#This Row],[Brutobedrag]])</f>
        <v>298.7</v>
      </c>
      <c r="P3343" s="10">
        <f>IF(Q1_2025[[#This Row],[Prijstype]] = "Artikelprijs",Q1_2025[[#This Row],[Brutobedrag 2]]*(100-Q1_2025[[#This Row],[Relatiekorting percentage]])/100,Q1_2025[[#This Row],[Bruto - Rel.korting]])</f>
        <v>298.7</v>
      </c>
    </row>
    <row r="3344" spans="1:16" x14ac:dyDescent="0.3">
      <c r="A3344" t="s">
        <v>477</v>
      </c>
      <c r="B3344">
        <v>5021017</v>
      </c>
      <c r="C3344" t="s">
        <v>256</v>
      </c>
      <c r="D3344">
        <v>1</v>
      </c>
      <c r="E3344" s="10">
        <v>721</v>
      </c>
      <c r="F3344" s="10">
        <v>721</v>
      </c>
      <c r="G3344" s="10">
        <v>721</v>
      </c>
      <c r="H3344">
        <v>0</v>
      </c>
      <c r="I3344" s="44" t="str">
        <f>_xlfn.XLOOKUP(Q1_2025[[#This Row],[Artikelnr]],Artikel_prijzen[Artnr],Artikel_prijzen[Groep],"")</f>
        <v>Elektra</v>
      </c>
      <c r="J3344" s="10">
        <f>_xlfn.XLOOKUP(Q1_2025[[#This Row],[Artikelnr]],Artikel_prijzen[Artnr],Artikel_prijzen[Prijs 2025],"")</f>
        <v>700</v>
      </c>
      <c r="K3344" s="10" t="str">
        <f>IF(Q1_2025[[#This Row],[Artikelprijs]]&lt;&gt;"",IF(Q1_2025[[#This Row],[Stuksprijs]]=Q1_2025[[#This Row],[Artikelprijs]],"Prijs gelijk","Prijs wijkt af"),"")</f>
        <v>Prijs wijkt af</v>
      </c>
      <c r="L3344" s="10"/>
      <c r="M3344" t="s">
        <v>536</v>
      </c>
      <c r="N3344" s="10">
        <f>IF(Q1_2025[[#This Row],[Prijstype]]="Artikelprijs",Q1_2025[[#This Row],[Artikelprijs]],Q1_2025[[#This Row],[Stuksprijs]])</f>
        <v>700</v>
      </c>
      <c r="O3344" s="10">
        <f>IF(Q1_2025[[#This Row],[Prijstype]]="Artikelprijs",Q1_2025[[#This Row],[Artikelprijs]] * Q1_2025[[#This Row],[Besteld]],Q1_2025[[#This Row],[Brutobedrag]])</f>
        <v>700</v>
      </c>
      <c r="P3344" s="10">
        <f>IF(Q1_2025[[#This Row],[Prijstype]] = "Artikelprijs",Q1_2025[[#This Row],[Brutobedrag 2]]*(100-Q1_2025[[#This Row],[Relatiekorting percentage]])/100,Q1_2025[[#This Row],[Bruto - Rel.korting]])</f>
        <v>700</v>
      </c>
    </row>
    <row r="3345" spans="1:16" x14ac:dyDescent="0.3">
      <c r="A3345" t="s">
        <v>477</v>
      </c>
      <c r="B3345">
        <v>5021019</v>
      </c>
      <c r="C3345" t="s">
        <v>257</v>
      </c>
      <c r="D3345">
        <v>1</v>
      </c>
      <c r="E3345" s="10">
        <v>927</v>
      </c>
      <c r="F3345" s="10">
        <v>927</v>
      </c>
      <c r="G3345" s="10">
        <v>927</v>
      </c>
      <c r="H3345">
        <v>0</v>
      </c>
      <c r="I3345" s="44" t="str">
        <f>_xlfn.XLOOKUP(Q1_2025[[#This Row],[Artikelnr]],Artikel_prijzen[Artnr],Artikel_prijzen[Groep],"")</f>
        <v>Elektra</v>
      </c>
      <c r="J3345" s="10">
        <f>_xlfn.XLOOKUP(Q1_2025[[#This Row],[Artikelnr]],Artikel_prijzen[Artnr],Artikel_prijzen[Prijs 2025],"")</f>
        <v>900</v>
      </c>
      <c r="K3345" s="10" t="str">
        <f>IF(Q1_2025[[#This Row],[Artikelprijs]]&lt;&gt;"",IF(Q1_2025[[#This Row],[Stuksprijs]]=Q1_2025[[#This Row],[Artikelprijs]],"Prijs gelijk","Prijs wijkt af"),"")</f>
        <v>Prijs wijkt af</v>
      </c>
      <c r="L3345" s="10"/>
      <c r="M3345" t="s">
        <v>536</v>
      </c>
      <c r="N3345" s="10">
        <f>IF(Q1_2025[[#This Row],[Prijstype]]="Artikelprijs",Q1_2025[[#This Row],[Artikelprijs]],Q1_2025[[#This Row],[Stuksprijs]])</f>
        <v>900</v>
      </c>
      <c r="O3345" s="10">
        <f>IF(Q1_2025[[#This Row],[Prijstype]]="Artikelprijs",Q1_2025[[#This Row],[Artikelprijs]] * Q1_2025[[#This Row],[Besteld]],Q1_2025[[#This Row],[Brutobedrag]])</f>
        <v>900</v>
      </c>
      <c r="P3345" s="10">
        <f>IF(Q1_2025[[#This Row],[Prijstype]] = "Artikelprijs",Q1_2025[[#This Row],[Brutobedrag 2]]*(100-Q1_2025[[#This Row],[Relatiekorting percentage]])/100,Q1_2025[[#This Row],[Bruto - Rel.korting]])</f>
        <v>900</v>
      </c>
    </row>
    <row r="3346" spans="1:16" x14ac:dyDescent="0.3">
      <c r="A3346" t="s">
        <v>477</v>
      </c>
      <c r="B3346">
        <v>5021017</v>
      </c>
      <c r="C3346" t="s">
        <v>256</v>
      </c>
      <c r="D3346">
        <v>1</v>
      </c>
      <c r="E3346" s="10">
        <v>721</v>
      </c>
      <c r="F3346" s="10">
        <v>721</v>
      </c>
      <c r="G3346" s="10">
        <v>721</v>
      </c>
      <c r="H3346">
        <v>0</v>
      </c>
      <c r="I3346" s="44" t="str">
        <f>_xlfn.XLOOKUP(Q1_2025[[#This Row],[Artikelnr]],Artikel_prijzen[Artnr],Artikel_prijzen[Groep],"")</f>
        <v>Elektra</v>
      </c>
      <c r="J3346" s="10">
        <f>_xlfn.XLOOKUP(Q1_2025[[#This Row],[Artikelnr]],Artikel_prijzen[Artnr],Artikel_prijzen[Prijs 2025],"")</f>
        <v>700</v>
      </c>
      <c r="K3346" s="10" t="str">
        <f>IF(Q1_2025[[#This Row],[Artikelprijs]]&lt;&gt;"",IF(Q1_2025[[#This Row],[Stuksprijs]]=Q1_2025[[#This Row],[Artikelprijs]],"Prijs gelijk","Prijs wijkt af"),"")</f>
        <v>Prijs wijkt af</v>
      </c>
      <c r="L3346" s="10"/>
      <c r="M3346" t="s">
        <v>536</v>
      </c>
      <c r="N3346" s="10">
        <f>IF(Q1_2025[[#This Row],[Prijstype]]="Artikelprijs",Q1_2025[[#This Row],[Artikelprijs]],Q1_2025[[#This Row],[Stuksprijs]])</f>
        <v>700</v>
      </c>
      <c r="O3346" s="10">
        <f>IF(Q1_2025[[#This Row],[Prijstype]]="Artikelprijs",Q1_2025[[#This Row],[Artikelprijs]] * Q1_2025[[#This Row],[Besteld]],Q1_2025[[#This Row],[Brutobedrag]])</f>
        <v>700</v>
      </c>
      <c r="P3346" s="10">
        <f>IF(Q1_2025[[#This Row],[Prijstype]] = "Artikelprijs",Q1_2025[[#This Row],[Brutobedrag 2]]*(100-Q1_2025[[#This Row],[Relatiekorting percentage]])/100,Q1_2025[[#This Row],[Bruto - Rel.korting]])</f>
        <v>700</v>
      </c>
    </row>
    <row r="3347" spans="1:16" x14ac:dyDescent="0.3">
      <c r="A3347" t="s">
        <v>477</v>
      </c>
      <c r="B3347">
        <v>5020004</v>
      </c>
      <c r="C3347" t="s">
        <v>231</v>
      </c>
      <c r="D3347">
        <v>2</v>
      </c>
      <c r="E3347" s="10">
        <v>77.25</v>
      </c>
      <c r="F3347" s="10">
        <v>154.5</v>
      </c>
      <c r="G3347" s="10">
        <v>154.5</v>
      </c>
      <c r="H3347">
        <v>0</v>
      </c>
      <c r="I3347" s="44" t="str">
        <f>_xlfn.XLOOKUP(Q1_2025[[#This Row],[Artikelnr]],Artikel_prijzen[Artnr],Artikel_prijzen[Groep],"")</f>
        <v/>
      </c>
      <c r="J3347" s="10" t="str">
        <f>_xlfn.XLOOKUP(Q1_2025[[#This Row],[Artikelnr]],Artikel_prijzen[Artnr],Artikel_prijzen[Prijs 2025],"")</f>
        <v/>
      </c>
      <c r="K3347" s="10" t="str">
        <f>IF(Q1_2025[[#This Row],[Artikelprijs]]&lt;&gt;"",IF(Q1_2025[[#This Row],[Stuksprijs]]=Q1_2025[[#This Row],[Artikelprijs]],"Prijs gelijk","Prijs wijkt af"),"")</f>
        <v/>
      </c>
      <c r="L3347" s="10"/>
      <c r="N3347" s="10">
        <f>IF(Q1_2025[[#This Row],[Prijstype]]="Artikelprijs",Q1_2025[[#This Row],[Artikelprijs]],Q1_2025[[#This Row],[Stuksprijs]])</f>
        <v>77.25</v>
      </c>
      <c r="O3347" s="10">
        <f>IF(Q1_2025[[#This Row],[Prijstype]]="Artikelprijs",Q1_2025[[#This Row],[Artikelprijs]] * Q1_2025[[#This Row],[Besteld]],Q1_2025[[#This Row],[Brutobedrag]])</f>
        <v>154.5</v>
      </c>
      <c r="P3347" s="10">
        <f>IF(Q1_2025[[#This Row],[Prijstype]] = "Artikelprijs",Q1_2025[[#This Row],[Brutobedrag 2]]*(100-Q1_2025[[#This Row],[Relatiekorting percentage]])/100,Q1_2025[[#This Row],[Bruto - Rel.korting]])</f>
        <v>154.5</v>
      </c>
    </row>
    <row r="3348" spans="1:16" x14ac:dyDescent="0.3">
      <c r="A3348" t="s">
        <v>477</v>
      </c>
      <c r="B3348">
        <v>5021017</v>
      </c>
      <c r="C3348" t="s">
        <v>256</v>
      </c>
      <c r="D3348">
        <v>1</v>
      </c>
      <c r="E3348" s="10">
        <v>721</v>
      </c>
      <c r="F3348" s="10">
        <v>721</v>
      </c>
      <c r="G3348" s="10">
        <v>721</v>
      </c>
      <c r="H3348">
        <v>0</v>
      </c>
      <c r="I3348" s="44" t="str">
        <f>_xlfn.XLOOKUP(Q1_2025[[#This Row],[Artikelnr]],Artikel_prijzen[Artnr],Artikel_prijzen[Groep],"")</f>
        <v>Elektra</v>
      </c>
      <c r="J3348" s="10">
        <f>_xlfn.XLOOKUP(Q1_2025[[#This Row],[Artikelnr]],Artikel_prijzen[Artnr],Artikel_prijzen[Prijs 2025],"")</f>
        <v>700</v>
      </c>
      <c r="K3348" s="10" t="str">
        <f>IF(Q1_2025[[#This Row],[Artikelprijs]]&lt;&gt;"",IF(Q1_2025[[#This Row],[Stuksprijs]]=Q1_2025[[#This Row],[Artikelprijs]],"Prijs gelijk","Prijs wijkt af"),"")</f>
        <v>Prijs wijkt af</v>
      </c>
      <c r="L3348" s="10"/>
      <c r="M3348" t="s">
        <v>536</v>
      </c>
      <c r="N3348" s="10">
        <f>IF(Q1_2025[[#This Row],[Prijstype]]="Artikelprijs",Q1_2025[[#This Row],[Artikelprijs]],Q1_2025[[#This Row],[Stuksprijs]])</f>
        <v>700</v>
      </c>
      <c r="O3348" s="10">
        <f>IF(Q1_2025[[#This Row],[Prijstype]]="Artikelprijs",Q1_2025[[#This Row],[Artikelprijs]] * Q1_2025[[#This Row],[Besteld]],Q1_2025[[#This Row],[Brutobedrag]])</f>
        <v>700</v>
      </c>
      <c r="P3348" s="10">
        <f>IF(Q1_2025[[#This Row],[Prijstype]] = "Artikelprijs",Q1_2025[[#This Row],[Brutobedrag 2]]*(100-Q1_2025[[#This Row],[Relatiekorting percentage]])/100,Q1_2025[[#This Row],[Bruto - Rel.korting]])</f>
        <v>700</v>
      </c>
    </row>
    <row r="3349" spans="1:16" x14ac:dyDescent="0.3">
      <c r="A3349" t="s">
        <v>477</v>
      </c>
      <c r="B3349">
        <v>5020001</v>
      </c>
      <c r="C3349" t="s">
        <v>46</v>
      </c>
      <c r="D3349">
        <v>38</v>
      </c>
      <c r="E3349" s="10">
        <v>29.35</v>
      </c>
      <c r="F3349" s="10">
        <v>1115.3</v>
      </c>
      <c r="G3349" s="10">
        <v>1115.3</v>
      </c>
      <c r="H3349">
        <v>0</v>
      </c>
      <c r="I3349" s="44" t="str">
        <f>_xlfn.XLOOKUP(Q1_2025[[#This Row],[Artikelnr]],Artikel_prijzen[Artnr],Artikel_prijzen[Groep],"")</f>
        <v/>
      </c>
      <c r="J3349" s="10" t="str">
        <f>_xlfn.XLOOKUP(Q1_2025[[#This Row],[Artikelnr]],Artikel_prijzen[Artnr],Artikel_prijzen[Prijs 2025],"")</f>
        <v/>
      </c>
      <c r="K3349" s="10" t="str">
        <f>IF(Q1_2025[[#This Row],[Artikelprijs]]&lt;&gt;"",IF(Q1_2025[[#This Row],[Stuksprijs]]=Q1_2025[[#This Row],[Artikelprijs]],"Prijs gelijk","Prijs wijkt af"),"")</f>
        <v/>
      </c>
      <c r="L3349" s="10"/>
      <c r="N3349" s="10">
        <f>IF(Q1_2025[[#This Row],[Prijstype]]="Artikelprijs",Q1_2025[[#This Row],[Artikelprijs]],Q1_2025[[#This Row],[Stuksprijs]])</f>
        <v>29.35</v>
      </c>
      <c r="O3349" s="10">
        <f>IF(Q1_2025[[#This Row],[Prijstype]]="Artikelprijs",Q1_2025[[#This Row],[Artikelprijs]] * Q1_2025[[#This Row],[Besteld]],Q1_2025[[#This Row],[Brutobedrag]])</f>
        <v>1115.3</v>
      </c>
      <c r="P3349" s="10">
        <f>IF(Q1_2025[[#This Row],[Prijstype]] = "Artikelprijs",Q1_2025[[#This Row],[Brutobedrag 2]]*(100-Q1_2025[[#This Row],[Relatiekorting percentage]])/100,Q1_2025[[#This Row],[Bruto - Rel.korting]])</f>
        <v>1115.3</v>
      </c>
    </row>
    <row r="3350" spans="1:16" x14ac:dyDescent="0.3">
      <c r="A3350" t="s">
        <v>477</v>
      </c>
      <c r="B3350">
        <v>5021009</v>
      </c>
      <c r="C3350" t="s">
        <v>50</v>
      </c>
      <c r="D3350">
        <v>1</v>
      </c>
      <c r="E3350" s="10">
        <v>386.25</v>
      </c>
      <c r="F3350" s="10">
        <v>386.25</v>
      </c>
      <c r="G3350" s="10">
        <v>386.25</v>
      </c>
      <c r="H3350">
        <v>0</v>
      </c>
      <c r="I3350" s="44" t="str">
        <f>_xlfn.XLOOKUP(Q1_2025[[#This Row],[Artikelnr]],Artikel_prijzen[Artnr],Artikel_prijzen[Groep],"")</f>
        <v>Elektra</v>
      </c>
      <c r="J3350" s="10">
        <f>_xlfn.XLOOKUP(Q1_2025[[#This Row],[Artikelnr]],Artikel_prijzen[Artnr],Artikel_prijzen[Prijs 2025],"")</f>
        <v>386.25</v>
      </c>
      <c r="K3350" s="10" t="str">
        <f>IF(Q1_2025[[#This Row],[Artikelprijs]]&lt;&gt;"",IF(Q1_2025[[#This Row],[Stuksprijs]]=Q1_2025[[#This Row],[Artikelprijs]],"Prijs gelijk","Prijs wijkt af"),"")</f>
        <v>Prijs gelijk</v>
      </c>
      <c r="L3350" s="10"/>
      <c r="M3350" t="s">
        <v>536</v>
      </c>
      <c r="N3350" s="10">
        <f>IF(Q1_2025[[#This Row],[Prijstype]]="Artikelprijs",Q1_2025[[#This Row],[Artikelprijs]],Q1_2025[[#This Row],[Stuksprijs]])</f>
        <v>386.25</v>
      </c>
      <c r="O3350" s="10">
        <f>IF(Q1_2025[[#This Row],[Prijstype]]="Artikelprijs",Q1_2025[[#This Row],[Artikelprijs]] * Q1_2025[[#This Row],[Besteld]],Q1_2025[[#This Row],[Brutobedrag]])</f>
        <v>386.25</v>
      </c>
      <c r="P3350" s="10">
        <f>IF(Q1_2025[[#This Row],[Prijstype]] = "Artikelprijs",Q1_2025[[#This Row],[Brutobedrag 2]]*(100-Q1_2025[[#This Row],[Relatiekorting percentage]])/100,Q1_2025[[#This Row],[Bruto - Rel.korting]])</f>
        <v>386.25</v>
      </c>
    </row>
    <row r="3351" spans="1:16" x14ac:dyDescent="0.3">
      <c r="A3351" t="s">
        <v>477</v>
      </c>
      <c r="B3351">
        <v>5020001</v>
      </c>
      <c r="C3351" t="s">
        <v>46</v>
      </c>
      <c r="D3351">
        <v>14</v>
      </c>
      <c r="E3351" s="10">
        <v>29.35</v>
      </c>
      <c r="F3351" s="10">
        <v>410.9</v>
      </c>
      <c r="G3351" s="10">
        <v>410.9</v>
      </c>
      <c r="H3351">
        <v>0</v>
      </c>
      <c r="I3351" s="44" t="str">
        <f>_xlfn.XLOOKUP(Q1_2025[[#This Row],[Artikelnr]],Artikel_prijzen[Artnr],Artikel_prijzen[Groep],"")</f>
        <v/>
      </c>
      <c r="J3351" s="10" t="str">
        <f>_xlfn.XLOOKUP(Q1_2025[[#This Row],[Artikelnr]],Artikel_prijzen[Artnr],Artikel_prijzen[Prijs 2025],"")</f>
        <v/>
      </c>
      <c r="K3351" s="10" t="str">
        <f>IF(Q1_2025[[#This Row],[Artikelprijs]]&lt;&gt;"",IF(Q1_2025[[#This Row],[Stuksprijs]]=Q1_2025[[#This Row],[Artikelprijs]],"Prijs gelijk","Prijs wijkt af"),"")</f>
        <v/>
      </c>
      <c r="L3351" s="10"/>
      <c r="N3351" s="10">
        <f>IF(Q1_2025[[#This Row],[Prijstype]]="Artikelprijs",Q1_2025[[#This Row],[Artikelprijs]],Q1_2025[[#This Row],[Stuksprijs]])</f>
        <v>29.35</v>
      </c>
      <c r="O3351" s="10">
        <f>IF(Q1_2025[[#This Row],[Prijstype]]="Artikelprijs",Q1_2025[[#This Row],[Artikelprijs]] * Q1_2025[[#This Row],[Besteld]],Q1_2025[[#This Row],[Brutobedrag]])</f>
        <v>410.9</v>
      </c>
      <c r="P3351" s="10">
        <f>IF(Q1_2025[[#This Row],[Prijstype]] = "Artikelprijs",Q1_2025[[#This Row],[Brutobedrag 2]]*(100-Q1_2025[[#This Row],[Relatiekorting percentage]])/100,Q1_2025[[#This Row],[Bruto - Rel.korting]])</f>
        <v>410.9</v>
      </c>
    </row>
    <row r="3352" spans="1:16" x14ac:dyDescent="0.3">
      <c r="A3352" t="s">
        <v>477</v>
      </c>
      <c r="B3352">
        <v>5021011</v>
      </c>
      <c r="C3352" t="s">
        <v>115</v>
      </c>
      <c r="D3352">
        <v>1</v>
      </c>
      <c r="E3352" s="10">
        <v>458.35</v>
      </c>
      <c r="F3352" s="10">
        <v>458.35</v>
      </c>
      <c r="G3352" s="10">
        <v>458.35</v>
      </c>
      <c r="H3352">
        <v>0</v>
      </c>
      <c r="I3352" s="44" t="str">
        <f>_xlfn.XLOOKUP(Q1_2025[[#This Row],[Artikelnr]],Artikel_prijzen[Artnr],Artikel_prijzen[Groep],"")</f>
        <v>Elektra</v>
      </c>
      <c r="J3352" s="10">
        <f>_xlfn.XLOOKUP(Q1_2025[[#This Row],[Artikelnr]],Artikel_prijzen[Artnr],Artikel_prijzen[Prijs 2025],"")</f>
        <v>458.35</v>
      </c>
      <c r="K3352" s="10" t="str">
        <f>IF(Q1_2025[[#This Row],[Artikelprijs]]&lt;&gt;"",IF(Q1_2025[[#This Row],[Stuksprijs]]=Q1_2025[[#This Row],[Artikelprijs]],"Prijs gelijk","Prijs wijkt af"),"")</f>
        <v>Prijs gelijk</v>
      </c>
      <c r="L3352" s="10"/>
      <c r="M3352" t="s">
        <v>536</v>
      </c>
      <c r="N3352" s="10">
        <f>IF(Q1_2025[[#This Row],[Prijstype]]="Artikelprijs",Q1_2025[[#This Row],[Artikelprijs]],Q1_2025[[#This Row],[Stuksprijs]])</f>
        <v>458.35</v>
      </c>
      <c r="O3352" s="10">
        <f>IF(Q1_2025[[#This Row],[Prijstype]]="Artikelprijs",Q1_2025[[#This Row],[Artikelprijs]] * Q1_2025[[#This Row],[Besteld]],Q1_2025[[#This Row],[Brutobedrag]])</f>
        <v>458.35</v>
      </c>
      <c r="P3352" s="10">
        <f>IF(Q1_2025[[#This Row],[Prijstype]] = "Artikelprijs",Q1_2025[[#This Row],[Brutobedrag 2]]*(100-Q1_2025[[#This Row],[Relatiekorting percentage]])/100,Q1_2025[[#This Row],[Bruto - Rel.korting]])</f>
        <v>458.35</v>
      </c>
    </row>
    <row r="3353" spans="1:16" x14ac:dyDescent="0.3">
      <c r="A3353" t="s">
        <v>477</v>
      </c>
      <c r="B3353">
        <v>5020002</v>
      </c>
      <c r="C3353" t="s">
        <v>56</v>
      </c>
      <c r="D3353">
        <v>7</v>
      </c>
      <c r="E3353" s="10">
        <v>39.65</v>
      </c>
      <c r="F3353" s="10">
        <v>277.55</v>
      </c>
      <c r="G3353" s="10">
        <v>277.55</v>
      </c>
      <c r="H3353">
        <v>0</v>
      </c>
      <c r="I3353" s="44" t="str">
        <f>_xlfn.XLOOKUP(Q1_2025[[#This Row],[Artikelnr]],Artikel_prijzen[Artnr],Artikel_prijzen[Groep],"")</f>
        <v/>
      </c>
      <c r="J3353" s="10" t="str">
        <f>_xlfn.XLOOKUP(Q1_2025[[#This Row],[Artikelnr]],Artikel_prijzen[Artnr],Artikel_prijzen[Prijs 2025],"")</f>
        <v/>
      </c>
      <c r="K3353" s="10" t="str">
        <f>IF(Q1_2025[[#This Row],[Artikelprijs]]&lt;&gt;"",IF(Q1_2025[[#This Row],[Stuksprijs]]=Q1_2025[[#This Row],[Artikelprijs]],"Prijs gelijk","Prijs wijkt af"),"")</f>
        <v/>
      </c>
      <c r="L3353" s="10"/>
      <c r="N3353" s="10">
        <f>IF(Q1_2025[[#This Row],[Prijstype]]="Artikelprijs",Q1_2025[[#This Row],[Artikelprijs]],Q1_2025[[#This Row],[Stuksprijs]])</f>
        <v>39.65</v>
      </c>
      <c r="O3353" s="10">
        <f>IF(Q1_2025[[#This Row],[Prijstype]]="Artikelprijs",Q1_2025[[#This Row],[Artikelprijs]] * Q1_2025[[#This Row],[Besteld]],Q1_2025[[#This Row],[Brutobedrag]])</f>
        <v>277.55</v>
      </c>
      <c r="P3353" s="10">
        <f>IF(Q1_2025[[#This Row],[Prijstype]] = "Artikelprijs",Q1_2025[[#This Row],[Brutobedrag 2]]*(100-Q1_2025[[#This Row],[Relatiekorting percentage]])/100,Q1_2025[[#This Row],[Bruto - Rel.korting]])</f>
        <v>277.55</v>
      </c>
    </row>
    <row r="3354" spans="1:16" x14ac:dyDescent="0.3">
      <c r="A3354" t="s">
        <v>477</v>
      </c>
      <c r="B3354">
        <v>5022009</v>
      </c>
      <c r="C3354" t="s">
        <v>45</v>
      </c>
      <c r="D3354">
        <v>1</v>
      </c>
      <c r="E3354" s="10">
        <v>103.75</v>
      </c>
      <c r="F3354" s="10">
        <v>103.75</v>
      </c>
      <c r="G3354" s="10">
        <v>103.75</v>
      </c>
      <c r="H3354">
        <v>0</v>
      </c>
      <c r="I3354" s="44" t="str">
        <f>_xlfn.XLOOKUP(Q1_2025[[#This Row],[Artikelnr]],Artikel_prijzen[Artnr],Artikel_prijzen[Groep],"")</f>
        <v>Elektra</v>
      </c>
      <c r="J3354" s="10">
        <f>_xlfn.XLOOKUP(Q1_2025[[#This Row],[Artikelnr]],Artikel_prijzen[Artnr],Artikel_prijzen[Prijs 2025],"")</f>
        <v>106.8625</v>
      </c>
      <c r="K3354" s="10" t="str">
        <f>IF(Q1_2025[[#This Row],[Artikelprijs]]&lt;&gt;"",IF(Q1_2025[[#This Row],[Stuksprijs]]=Q1_2025[[#This Row],[Artikelprijs]],"Prijs gelijk","Prijs wijkt af"),"")</f>
        <v>Prijs wijkt af</v>
      </c>
      <c r="L3354" s="10"/>
      <c r="M3354" t="s">
        <v>536</v>
      </c>
      <c r="N3354" s="10">
        <f>IF(Q1_2025[[#This Row],[Prijstype]]="Artikelprijs",Q1_2025[[#This Row],[Artikelprijs]],Q1_2025[[#This Row],[Stuksprijs]])</f>
        <v>106.8625</v>
      </c>
      <c r="O3354" s="10">
        <f>IF(Q1_2025[[#This Row],[Prijstype]]="Artikelprijs",Q1_2025[[#This Row],[Artikelprijs]] * Q1_2025[[#This Row],[Besteld]],Q1_2025[[#This Row],[Brutobedrag]])</f>
        <v>106.8625</v>
      </c>
      <c r="P3354" s="10">
        <f>IF(Q1_2025[[#This Row],[Prijstype]] = "Artikelprijs",Q1_2025[[#This Row],[Brutobedrag 2]]*(100-Q1_2025[[#This Row],[Relatiekorting percentage]])/100,Q1_2025[[#This Row],[Bruto - Rel.korting]])</f>
        <v>106.8625</v>
      </c>
    </row>
    <row r="3355" spans="1:16" x14ac:dyDescent="0.3">
      <c r="A3355" t="s">
        <v>477</v>
      </c>
      <c r="B3355">
        <v>5020001</v>
      </c>
      <c r="C3355" t="s">
        <v>46</v>
      </c>
      <c r="D3355">
        <v>2</v>
      </c>
      <c r="E3355" s="10">
        <v>29.35</v>
      </c>
      <c r="F3355" s="10">
        <v>58.7</v>
      </c>
      <c r="G3355" s="10">
        <v>58.7</v>
      </c>
      <c r="H3355">
        <v>0</v>
      </c>
      <c r="I3355" s="44" t="str">
        <f>_xlfn.XLOOKUP(Q1_2025[[#This Row],[Artikelnr]],Artikel_prijzen[Artnr],Artikel_prijzen[Groep],"")</f>
        <v/>
      </c>
      <c r="J3355" s="10" t="str">
        <f>_xlfn.XLOOKUP(Q1_2025[[#This Row],[Artikelnr]],Artikel_prijzen[Artnr],Artikel_prijzen[Prijs 2025],"")</f>
        <v/>
      </c>
      <c r="K3355" s="10" t="str">
        <f>IF(Q1_2025[[#This Row],[Artikelprijs]]&lt;&gt;"",IF(Q1_2025[[#This Row],[Stuksprijs]]=Q1_2025[[#This Row],[Artikelprijs]],"Prijs gelijk","Prijs wijkt af"),"")</f>
        <v/>
      </c>
      <c r="L3355" s="10"/>
      <c r="N3355" s="10">
        <f>IF(Q1_2025[[#This Row],[Prijstype]]="Artikelprijs",Q1_2025[[#This Row],[Artikelprijs]],Q1_2025[[#This Row],[Stuksprijs]])</f>
        <v>29.35</v>
      </c>
      <c r="O3355" s="10">
        <f>IF(Q1_2025[[#This Row],[Prijstype]]="Artikelprijs",Q1_2025[[#This Row],[Artikelprijs]] * Q1_2025[[#This Row],[Besteld]],Q1_2025[[#This Row],[Brutobedrag]])</f>
        <v>58.7</v>
      </c>
      <c r="P3355" s="10">
        <f>IF(Q1_2025[[#This Row],[Prijstype]] = "Artikelprijs",Q1_2025[[#This Row],[Brutobedrag 2]]*(100-Q1_2025[[#This Row],[Relatiekorting percentage]])/100,Q1_2025[[#This Row],[Bruto - Rel.korting]])</f>
        <v>58.7</v>
      </c>
    </row>
    <row r="3356" spans="1:16" x14ac:dyDescent="0.3">
      <c r="A3356" t="s">
        <v>477</v>
      </c>
      <c r="B3356">
        <v>3001044</v>
      </c>
      <c r="C3356" t="s">
        <v>47</v>
      </c>
      <c r="D3356">
        <v>2</v>
      </c>
      <c r="E3356" s="10">
        <v>26.83</v>
      </c>
      <c r="F3356" s="10">
        <v>53.66</v>
      </c>
      <c r="G3356" s="10">
        <v>53.66</v>
      </c>
      <c r="H3356">
        <v>0</v>
      </c>
      <c r="I3356" s="44" t="str">
        <f>_xlfn.XLOOKUP(Q1_2025[[#This Row],[Artikelnr]],Artikel_prijzen[Artnr],Artikel_prijzen[Groep],"")</f>
        <v/>
      </c>
      <c r="J3356" s="10" t="str">
        <f>_xlfn.XLOOKUP(Q1_2025[[#This Row],[Artikelnr]],Artikel_prijzen[Artnr],Artikel_prijzen[Prijs 2025],"")</f>
        <v/>
      </c>
      <c r="K3356" s="10" t="str">
        <f>IF(Q1_2025[[#This Row],[Artikelprijs]]&lt;&gt;"",IF(Q1_2025[[#This Row],[Stuksprijs]]=Q1_2025[[#This Row],[Artikelprijs]],"Prijs gelijk","Prijs wijkt af"),"")</f>
        <v/>
      </c>
      <c r="L3356" s="10"/>
      <c r="N3356" s="10">
        <f>IF(Q1_2025[[#This Row],[Prijstype]]="Artikelprijs",Q1_2025[[#This Row],[Artikelprijs]],Q1_2025[[#This Row],[Stuksprijs]])</f>
        <v>26.83</v>
      </c>
      <c r="O3356" s="10">
        <f>IF(Q1_2025[[#This Row],[Prijstype]]="Artikelprijs",Q1_2025[[#This Row],[Artikelprijs]] * Q1_2025[[#This Row],[Besteld]],Q1_2025[[#This Row],[Brutobedrag]])</f>
        <v>53.66</v>
      </c>
      <c r="P3356" s="10">
        <f>IF(Q1_2025[[#This Row],[Prijstype]] = "Artikelprijs",Q1_2025[[#This Row],[Brutobedrag 2]]*(100-Q1_2025[[#This Row],[Relatiekorting percentage]])/100,Q1_2025[[#This Row],[Bruto - Rel.korting]])</f>
        <v>53.66</v>
      </c>
    </row>
    <row r="3357" spans="1:16" x14ac:dyDescent="0.3">
      <c r="A3357" t="s">
        <v>477</v>
      </c>
      <c r="B3357">
        <v>5021019</v>
      </c>
      <c r="C3357" t="s">
        <v>257</v>
      </c>
      <c r="D3357">
        <v>1</v>
      </c>
      <c r="E3357" s="10">
        <v>927</v>
      </c>
      <c r="F3357" s="10">
        <v>927</v>
      </c>
      <c r="G3357" s="10">
        <v>927</v>
      </c>
      <c r="H3357">
        <v>0</v>
      </c>
      <c r="I3357" s="44" t="str">
        <f>_xlfn.XLOOKUP(Q1_2025[[#This Row],[Artikelnr]],Artikel_prijzen[Artnr],Artikel_prijzen[Groep],"")</f>
        <v>Elektra</v>
      </c>
      <c r="J3357" s="10">
        <f>_xlfn.XLOOKUP(Q1_2025[[#This Row],[Artikelnr]],Artikel_prijzen[Artnr],Artikel_prijzen[Prijs 2025],"")</f>
        <v>900</v>
      </c>
      <c r="K3357" s="10" t="str">
        <f>IF(Q1_2025[[#This Row],[Artikelprijs]]&lt;&gt;"",IF(Q1_2025[[#This Row],[Stuksprijs]]=Q1_2025[[#This Row],[Artikelprijs]],"Prijs gelijk","Prijs wijkt af"),"")</f>
        <v>Prijs wijkt af</v>
      </c>
      <c r="L3357" s="10"/>
      <c r="M3357" t="s">
        <v>536</v>
      </c>
      <c r="N3357" s="10">
        <f>IF(Q1_2025[[#This Row],[Prijstype]]="Artikelprijs",Q1_2025[[#This Row],[Artikelprijs]],Q1_2025[[#This Row],[Stuksprijs]])</f>
        <v>900</v>
      </c>
      <c r="O3357" s="10">
        <f>IF(Q1_2025[[#This Row],[Prijstype]]="Artikelprijs",Q1_2025[[#This Row],[Artikelprijs]] * Q1_2025[[#This Row],[Besteld]],Q1_2025[[#This Row],[Brutobedrag]])</f>
        <v>900</v>
      </c>
      <c r="P3357" s="10">
        <f>IF(Q1_2025[[#This Row],[Prijstype]] = "Artikelprijs",Q1_2025[[#This Row],[Brutobedrag 2]]*(100-Q1_2025[[#This Row],[Relatiekorting percentage]])/100,Q1_2025[[#This Row],[Bruto - Rel.korting]])</f>
        <v>900</v>
      </c>
    </row>
    <row r="3358" spans="1:16" x14ac:dyDescent="0.3">
      <c r="A3358" t="s">
        <v>477</v>
      </c>
      <c r="B3358">
        <v>5020004</v>
      </c>
      <c r="C3358" t="s">
        <v>231</v>
      </c>
      <c r="D3358">
        <v>3</v>
      </c>
      <c r="E3358" s="10">
        <v>77.25</v>
      </c>
      <c r="F3358" s="10">
        <v>231.75</v>
      </c>
      <c r="G3358" s="10">
        <v>231.75</v>
      </c>
      <c r="H3358">
        <v>0</v>
      </c>
      <c r="I3358" s="44" t="str">
        <f>_xlfn.XLOOKUP(Q1_2025[[#This Row],[Artikelnr]],Artikel_prijzen[Artnr],Artikel_prijzen[Groep],"")</f>
        <v/>
      </c>
      <c r="J3358" s="10" t="str">
        <f>_xlfn.XLOOKUP(Q1_2025[[#This Row],[Artikelnr]],Artikel_prijzen[Artnr],Artikel_prijzen[Prijs 2025],"")</f>
        <v/>
      </c>
      <c r="K3358" s="10" t="str">
        <f>IF(Q1_2025[[#This Row],[Artikelprijs]]&lt;&gt;"",IF(Q1_2025[[#This Row],[Stuksprijs]]=Q1_2025[[#This Row],[Artikelprijs]],"Prijs gelijk","Prijs wijkt af"),"")</f>
        <v/>
      </c>
      <c r="L3358" s="10"/>
      <c r="N3358" s="10">
        <f>IF(Q1_2025[[#This Row],[Prijstype]]="Artikelprijs",Q1_2025[[#This Row],[Artikelprijs]],Q1_2025[[#This Row],[Stuksprijs]])</f>
        <v>77.25</v>
      </c>
      <c r="O3358" s="10">
        <f>IF(Q1_2025[[#This Row],[Prijstype]]="Artikelprijs",Q1_2025[[#This Row],[Artikelprijs]] * Q1_2025[[#This Row],[Besteld]],Q1_2025[[#This Row],[Brutobedrag]])</f>
        <v>231.75</v>
      </c>
      <c r="P3358" s="10">
        <f>IF(Q1_2025[[#This Row],[Prijstype]] = "Artikelprijs",Q1_2025[[#This Row],[Brutobedrag 2]]*(100-Q1_2025[[#This Row],[Relatiekorting percentage]])/100,Q1_2025[[#This Row],[Bruto - Rel.korting]])</f>
        <v>231.75</v>
      </c>
    </row>
    <row r="3359" spans="1:16" x14ac:dyDescent="0.3">
      <c r="A3359" t="s">
        <v>477</v>
      </c>
      <c r="B3359">
        <v>5021019</v>
      </c>
      <c r="C3359" t="s">
        <v>257</v>
      </c>
      <c r="D3359">
        <v>1</v>
      </c>
      <c r="E3359" s="10">
        <v>927</v>
      </c>
      <c r="F3359" s="10">
        <v>927</v>
      </c>
      <c r="G3359" s="10">
        <v>927</v>
      </c>
      <c r="H3359">
        <v>0</v>
      </c>
      <c r="I3359" s="44" t="str">
        <f>_xlfn.XLOOKUP(Q1_2025[[#This Row],[Artikelnr]],Artikel_prijzen[Artnr],Artikel_prijzen[Groep],"")</f>
        <v>Elektra</v>
      </c>
      <c r="J3359" s="10">
        <f>_xlfn.XLOOKUP(Q1_2025[[#This Row],[Artikelnr]],Artikel_prijzen[Artnr],Artikel_prijzen[Prijs 2025],"")</f>
        <v>900</v>
      </c>
      <c r="K3359" s="10" t="str">
        <f>IF(Q1_2025[[#This Row],[Artikelprijs]]&lt;&gt;"",IF(Q1_2025[[#This Row],[Stuksprijs]]=Q1_2025[[#This Row],[Artikelprijs]],"Prijs gelijk","Prijs wijkt af"),"")</f>
        <v>Prijs wijkt af</v>
      </c>
      <c r="L3359" s="10"/>
      <c r="M3359" t="s">
        <v>536</v>
      </c>
      <c r="N3359" s="10">
        <f>IF(Q1_2025[[#This Row],[Prijstype]]="Artikelprijs",Q1_2025[[#This Row],[Artikelprijs]],Q1_2025[[#This Row],[Stuksprijs]])</f>
        <v>900</v>
      </c>
      <c r="O3359" s="10">
        <f>IF(Q1_2025[[#This Row],[Prijstype]]="Artikelprijs",Q1_2025[[#This Row],[Artikelprijs]] * Q1_2025[[#This Row],[Besteld]],Q1_2025[[#This Row],[Brutobedrag]])</f>
        <v>900</v>
      </c>
      <c r="P3359" s="10">
        <f>IF(Q1_2025[[#This Row],[Prijstype]] = "Artikelprijs",Q1_2025[[#This Row],[Brutobedrag 2]]*(100-Q1_2025[[#This Row],[Relatiekorting percentage]])/100,Q1_2025[[#This Row],[Bruto - Rel.korting]])</f>
        <v>900</v>
      </c>
    </row>
    <row r="3360" spans="1:16" x14ac:dyDescent="0.3">
      <c r="A3360" t="s">
        <v>477</v>
      </c>
      <c r="B3360">
        <v>5020004</v>
      </c>
      <c r="C3360" t="s">
        <v>231</v>
      </c>
      <c r="D3360">
        <v>3</v>
      </c>
      <c r="E3360" s="10">
        <v>77.25</v>
      </c>
      <c r="F3360" s="10">
        <v>231.75</v>
      </c>
      <c r="G3360" s="10">
        <v>231.75</v>
      </c>
      <c r="H3360">
        <v>0</v>
      </c>
      <c r="I3360" s="44" t="str">
        <f>_xlfn.XLOOKUP(Q1_2025[[#This Row],[Artikelnr]],Artikel_prijzen[Artnr],Artikel_prijzen[Groep],"")</f>
        <v/>
      </c>
      <c r="J3360" s="10" t="str">
        <f>_xlfn.XLOOKUP(Q1_2025[[#This Row],[Artikelnr]],Artikel_prijzen[Artnr],Artikel_prijzen[Prijs 2025],"")</f>
        <v/>
      </c>
      <c r="K3360" s="10" t="str">
        <f>IF(Q1_2025[[#This Row],[Artikelprijs]]&lt;&gt;"",IF(Q1_2025[[#This Row],[Stuksprijs]]=Q1_2025[[#This Row],[Artikelprijs]],"Prijs gelijk","Prijs wijkt af"),"")</f>
        <v/>
      </c>
      <c r="L3360" s="10"/>
      <c r="N3360" s="10">
        <f>IF(Q1_2025[[#This Row],[Prijstype]]="Artikelprijs",Q1_2025[[#This Row],[Artikelprijs]],Q1_2025[[#This Row],[Stuksprijs]])</f>
        <v>77.25</v>
      </c>
      <c r="O3360" s="10">
        <f>IF(Q1_2025[[#This Row],[Prijstype]]="Artikelprijs",Q1_2025[[#This Row],[Artikelprijs]] * Q1_2025[[#This Row],[Besteld]],Q1_2025[[#This Row],[Brutobedrag]])</f>
        <v>231.75</v>
      </c>
      <c r="P3360" s="10">
        <f>IF(Q1_2025[[#This Row],[Prijstype]] = "Artikelprijs",Q1_2025[[#This Row],[Brutobedrag 2]]*(100-Q1_2025[[#This Row],[Relatiekorting percentage]])/100,Q1_2025[[#This Row],[Bruto - Rel.korting]])</f>
        <v>231.75</v>
      </c>
    </row>
    <row r="3361" spans="1:16" x14ac:dyDescent="0.3">
      <c r="A3361" t="s">
        <v>477</v>
      </c>
      <c r="B3361">
        <v>5021017</v>
      </c>
      <c r="C3361" t="s">
        <v>256</v>
      </c>
      <c r="D3361">
        <v>1</v>
      </c>
      <c r="E3361" s="10">
        <v>721</v>
      </c>
      <c r="F3361" s="10">
        <v>721</v>
      </c>
      <c r="G3361" s="10">
        <v>721</v>
      </c>
      <c r="H3361">
        <v>0</v>
      </c>
      <c r="I3361" s="44" t="str">
        <f>_xlfn.XLOOKUP(Q1_2025[[#This Row],[Artikelnr]],Artikel_prijzen[Artnr],Artikel_prijzen[Groep],"")</f>
        <v>Elektra</v>
      </c>
      <c r="J3361" s="10">
        <f>_xlfn.XLOOKUP(Q1_2025[[#This Row],[Artikelnr]],Artikel_prijzen[Artnr],Artikel_prijzen[Prijs 2025],"")</f>
        <v>700</v>
      </c>
      <c r="K3361" s="10" t="str">
        <f>IF(Q1_2025[[#This Row],[Artikelprijs]]&lt;&gt;"",IF(Q1_2025[[#This Row],[Stuksprijs]]=Q1_2025[[#This Row],[Artikelprijs]],"Prijs gelijk","Prijs wijkt af"),"")</f>
        <v>Prijs wijkt af</v>
      </c>
      <c r="L3361" s="10"/>
      <c r="M3361" t="s">
        <v>536</v>
      </c>
      <c r="N3361" s="10">
        <f>IF(Q1_2025[[#This Row],[Prijstype]]="Artikelprijs",Q1_2025[[#This Row],[Artikelprijs]],Q1_2025[[#This Row],[Stuksprijs]])</f>
        <v>700</v>
      </c>
      <c r="O3361" s="10">
        <f>IF(Q1_2025[[#This Row],[Prijstype]]="Artikelprijs",Q1_2025[[#This Row],[Artikelprijs]] * Q1_2025[[#This Row],[Besteld]],Q1_2025[[#This Row],[Brutobedrag]])</f>
        <v>700</v>
      </c>
      <c r="P3361" s="10">
        <f>IF(Q1_2025[[#This Row],[Prijstype]] = "Artikelprijs",Q1_2025[[#This Row],[Brutobedrag 2]]*(100-Q1_2025[[#This Row],[Relatiekorting percentage]])/100,Q1_2025[[#This Row],[Bruto - Rel.korting]])</f>
        <v>700</v>
      </c>
    </row>
    <row r="3362" spans="1:16" x14ac:dyDescent="0.3">
      <c r="A3362" t="s">
        <v>477</v>
      </c>
      <c r="B3362">
        <v>5020003</v>
      </c>
      <c r="C3362" t="s">
        <v>258</v>
      </c>
      <c r="D3362">
        <v>1</v>
      </c>
      <c r="E3362" s="10">
        <v>66.95</v>
      </c>
      <c r="F3362" s="10">
        <v>66.95</v>
      </c>
      <c r="G3362" s="10">
        <v>66.95</v>
      </c>
      <c r="H3362">
        <v>0</v>
      </c>
      <c r="I3362" s="44" t="str">
        <f>_xlfn.XLOOKUP(Q1_2025[[#This Row],[Artikelnr]],Artikel_prijzen[Artnr],Artikel_prijzen[Groep],"")</f>
        <v/>
      </c>
      <c r="J3362" s="10" t="str">
        <f>_xlfn.XLOOKUP(Q1_2025[[#This Row],[Artikelnr]],Artikel_prijzen[Artnr],Artikel_prijzen[Prijs 2025],"")</f>
        <v/>
      </c>
      <c r="K3362" s="10" t="str">
        <f>IF(Q1_2025[[#This Row],[Artikelprijs]]&lt;&gt;"",IF(Q1_2025[[#This Row],[Stuksprijs]]=Q1_2025[[#This Row],[Artikelprijs]],"Prijs gelijk","Prijs wijkt af"),"")</f>
        <v/>
      </c>
      <c r="L3362" s="10"/>
      <c r="N3362" s="10">
        <f>IF(Q1_2025[[#This Row],[Prijstype]]="Artikelprijs",Q1_2025[[#This Row],[Artikelprijs]],Q1_2025[[#This Row],[Stuksprijs]])</f>
        <v>66.95</v>
      </c>
      <c r="O3362" s="10">
        <f>IF(Q1_2025[[#This Row],[Prijstype]]="Artikelprijs",Q1_2025[[#This Row],[Artikelprijs]] * Q1_2025[[#This Row],[Besteld]],Q1_2025[[#This Row],[Brutobedrag]])</f>
        <v>66.95</v>
      </c>
      <c r="P3362" s="10">
        <f>IF(Q1_2025[[#This Row],[Prijstype]] = "Artikelprijs",Q1_2025[[#This Row],[Brutobedrag 2]]*(100-Q1_2025[[#This Row],[Relatiekorting percentage]])/100,Q1_2025[[#This Row],[Bruto - Rel.korting]])</f>
        <v>66.95</v>
      </c>
    </row>
    <row r="3363" spans="1:16" x14ac:dyDescent="0.3">
      <c r="A3363" t="s">
        <v>477</v>
      </c>
      <c r="B3363">
        <v>5020002</v>
      </c>
      <c r="C3363" t="s">
        <v>56</v>
      </c>
      <c r="D3363">
        <v>15</v>
      </c>
      <c r="E3363" s="10">
        <v>39.65</v>
      </c>
      <c r="F3363" s="10">
        <v>594.75</v>
      </c>
      <c r="G3363" s="10">
        <v>594.75</v>
      </c>
      <c r="H3363">
        <v>0</v>
      </c>
      <c r="I3363" s="44" t="str">
        <f>_xlfn.XLOOKUP(Q1_2025[[#This Row],[Artikelnr]],Artikel_prijzen[Artnr],Artikel_prijzen[Groep],"")</f>
        <v/>
      </c>
      <c r="J3363" s="10" t="str">
        <f>_xlfn.XLOOKUP(Q1_2025[[#This Row],[Artikelnr]],Artikel_prijzen[Artnr],Artikel_prijzen[Prijs 2025],"")</f>
        <v/>
      </c>
      <c r="K3363" s="10" t="str">
        <f>IF(Q1_2025[[#This Row],[Artikelprijs]]&lt;&gt;"",IF(Q1_2025[[#This Row],[Stuksprijs]]=Q1_2025[[#This Row],[Artikelprijs]],"Prijs gelijk","Prijs wijkt af"),"")</f>
        <v/>
      </c>
      <c r="L3363" s="10"/>
      <c r="N3363" s="10">
        <f>IF(Q1_2025[[#This Row],[Prijstype]]="Artikelprijs",Q1_2025[[#This Row],[Artikelprijs]],Q1_2025[[#This Row],[Stuksprijs]])</f>
        <v>39.65</v>
      </c>
      <c r="O3363" s="10">
        <f>IF(Q1_2025[[#This Row],[Prijstype]]="Artikelprijs",Q1_2025[[#This Row],[Artikelprijs]] * Q1_2025[[#This Row],[Besteld]],Q1_2025[[#This Row],[Brutobedrag]])</f>
        <v>594.75</v>
      </c>
      <c r="P3363" s="10">
        <f>IF(Q1_2025[[#This Row],[Prijstype]] = "Artikelprijs",Q1_2025[[#This Row],[Brutobedrag 2]]*(100-Q1_2025[[#This Row],[Relatiekorting percentage]])/100,Q1_2025[[#This Row],[Bruto - Rel.korting]])</f>
        <v>594.75</v>
      </c>
    </row>
    <row r="3364" spans="1:16" x14ac:dyDescent="0.3">
      <c r="A3364" t="s">
        <v>477</v>
      </c>
      <c r="B3364">
        <v>5021005</v>
      </c>
      <c r="C3364" t="s">
        <v>153</v>
      </c>
      <c r="D3364">
        <v>1</v>
      </c>
      <c r="E3364" s="10">
        <v>298.7</v>
      </c>
      <c r="F3364" s="10">
        <v>298.7</v>
      </c>
      <c r="G3364" s="10">
        <v>298.7</v>
      </c>
      <c r="H3364">
        <v>0</v>
      </c>
      <c r="I3364" s="44" t="str">
        <f>_xlfn.XLOOKUP(Q1_2025[[#This Row],[Artikelnr]],Artikel_prijzen[Artnr],Artikel_prijzen[Groep],"")</f>
        <v>Elektra</v>
      </c>
      <c r="J3364" s="10">
        <f>_xlfn.XLOOKUP(Q1_2025[[#This Row],[Artikelnr]],Artikel_prijzen[Artnr],Artikel_prijzen[Prijs 2025],"")</f>
        <v>298.7</v>
      </c>
      <c r="K3364" s="10" t="str">
        <f>IF(Q1_2025[[#This Row],[Artikelprijs]]&lt;&gt;"",IF(Q1_2025[[#This Row],[Stuksprijs]]=Q1_2025[[#This Row],[Artikelprijs]],"Prijs gelijk","Prijs wijkt af"),"")</f>
        <v>Prijs gelijk</v>
      </c>
      <c r="L3364" s="10"/>
      <c r="M3364" t="s">
        <v>536</v>
      </c>
      <c r="N3364" s="10">
        <f>IF(Q1_2025[[#This Row],[Prijstype]]="Artikelprijs",Q1_2025[[#This Row],[Artikelprijs]],Q1_2025[[#This Row],[Stuksprijs]])</f>
        <v>298.7</v>
      </c>
      <c r="O3364" s="10">
        <f>IF(Q1_2025[[#This Row],[Prijstype]]="Artikelprijs",Q1_2025[[#This Row],[Artikelprijs]] * Q1_2025[[#This Row],[Besteld]],Q1_2025[[#This Row],[Brutobedrag]])</f>
        <v>298.7</v>
      </c>
      <c r="P3364" s="10">
        <f>IF(Q1_2025[[#This Row],[Prijstype]] = "Artikelprijs",Q1_2025[[#This Row],[Brutobedrag 2]]*(100-Q1_2025[[#This Row],[Relatiekorting percentage]])/100,Q1_2025[[#This Row],[Bruto - Rel.korting]])</f>
        <v>298.7</v>
      </c>
    </row>
    <row r="3365" spans="1:16" x14ac:dyDescent="0.3">
      <c r="A3365" t="s">
        <v>477</v>
      </c>
      <c r="B3365">
        <v>5020002</v>
      </c>
      <c r="C3365" t="s">
        <v>56</v>
      </c>
      <c r="D3365">
        <v>3</v>
      </c>
      <c r="E3365" s="10">
        <v>39.65</v>
      </c>
      <c r="F3365" s="10">
        <v>118.95</v>
      </c>
      <c r="G3365" s="10">
        <v>118.95</v>
      </c>
      <c r="H3365">
        <v>0</v>
      </c>
      <c r="I3365" s="44" t="str">
        <f>_xlfn.XLOOKUP(Q1_2025[[#This Row],[Artikelnr]],Artikel_prijzen[Artnr],Artikel_prijzen[Groep],"")</f>
        <v/>
      </c>
      <c r="J3365" s="10" t="str">
        <f>_xlfn.XLOOKUP(Q1_2025[[#This Row],[Artikelnr]],Artikel_prijzen[Artnr],Artikel_prijzen[Prijs 2025],"")</f>
        <v/>
      </c>
      <c r="K3365" s="10" t="str">
        <f>IF(Q1_2025[[#This Row],[Artikelprijs]]&lt;&gt;"",IF(Q1_2025[[#This Row],[Stuksprijs]]=Q1_2025[[#This Row],[Artikelprijs]],"Prijs gelijk","Prijs wijkt af"),"")</f>
        <v/>
      </c>
      <c r="L3365" s="10"/>
      <c r="N3365" s="10">
        <f>IF(Q1_2025[[#This Row],[Prijstype]]="Artikelprijs",Q1_2025[[#This Row],[Artikelprijs]],Q1_2025[[#This Row],[Stuksprijs]])</f>
        <v>39.65</v>
      </c>
      <c r="O3365" s="10">
        <f>IF(Q1_2025[[#This Row],[Prijstype]]="Artikelprijs",Q1_2025[[#This Row],[Artikelprijs]] * Q1_2025[[#This Row],[Besteld]],Q1_2025[[#This Row],[Brutobedrag]])</f>
        <v>118.95</v>
      </c>
      <c r="P3365" s="10">
        <f>IF(Q1_2025[[#This Row],[Prijstype]] = "Artikelprijs",Q1_2025[[#This Row],[Brutobedrag 2]]*(100-Q1_2025[[#This Row],[Relatiekorting percentage]])/100,Q1_2025[[#This Row],[Bruto - Rel.korting]])</f>
        <v>118.95</v>
      </c>
    </row>
    <row r="3366" spans="1:16" x14ac:dyDescent="0.3">
      <c r="A3366" t="s">
        <v>477</v>
      </c>
      <c r="B3366">
        <v>5022009</v>
      </c>
      <c r="C3366" t="s">
        <v>45</v>
      </c>
      <c r="D3366">
        <v>2</v>
      </c>
      <c r="E3366" s="10">
        <v>103.75</v>
      </c>
      <c r="F3366" s="10">
        <v>207.5</v>
      </c>
      <c r="G3366" s="10">
        <v>207.5</v>
      </c>
      <c r="H3366">
        <v>0</v>
      </c>
      <c r="I3366" s="44" t="str">
        <f>_xlfn.XLOOKUP(Q1_2025[[#This Row],[Artikelnr]],Artikel_prijzen[Artnr],Artikel_prijzen[Groep],"")</f>
        <v>Elektra</v>
      </c>
      <c r="J3366" s="10">
        <f>_xlfn.XLOOKUP(Q1_2025[[#This Row],[Artikelnr]],Artikel_prijzen[Artnr],Artikel_prijzen[Prijs 2025],"")</f>
        <v>106.8625</v>
      </c>
      <c r="K3366" s="10" t="str">
        <f>IF(Q1_2025[[#This Row],[Artikelprijs]]&lt;&gt;"",IF(Q1_2025[[#This Row],[Stuksprijs]]=Q1_2025[[#This Row],[Artikelprijs]],"Prijs gelijk","Prijs wijkt af"),"")</f>
        <v>Prijs wijkt af</v>
      </c>
      <c r="L3366" s="10"/>
      <c r="M3366" t="s">
        <v>536</v>
      </c>
      <c r="N3366" s="10">
        <f>IF(Q1_2025[[#This Row],[Prijstype]]="Artikelprijs",Q1_2025[[#This Row],[Artikelprijs]],Q1_2025[[#This Row],[Stuksprijs]])</f>
        <v>106.8625</v>
      </c>
      <c r="O3366" s="10">
        <f>IF(Q1_2025[[#This Row],[Prijstype]]="Artikelprijs",Q1_2025[[#This Row],[Artikelprijs]] * Q1_2025[[#This Row],[Besteld]],Q1_2025[[#This Row],[Brutobedrag]])</f>
        <v>213.72499999999999</v>
      </c>
      <c r="P3366" s="10">
        <f>IF(Q1_2025[[#This Row],[Prijstype]] = "Artikelprijs",Q1_2025[[#This Row],[Brutobedrag 2]]*(100-Q1_2025[[#This Row],[Relatiekorting percentage]])/100,Q1_2025[[#This Row],[Bruto - Rel.korting]])</f>
        <v>213.72499999999999</v>
      </c>
    </row>
    <row r="3367" spans="1:16" x14ac:dyDescent="0.3">
      <c r="A3367" t="s">
        <v>477</v>
      </c>
      <c r="B3367">
        <v>5020002</v>
      </c>
      <c r="C3367" t="s">
        <v>56</v>
      </c>
      <c r="D3367">
        <v>2</v>
      </c>
      <c r="E3367" s="10">
        <v>39.65</v>
      </c>
      <c r="F3367" s="10">
        <v>79.3</v>
      </c>
      <c r="G3367" s="10">
        <v>79.3</v>
      </c>
      <c r="H3367">
        <v>0</v>
      </c>
      <c r="I3367" s="44" t="str">
        <f>_xlfn.XLOOKUP(Q1_2025[[#This Row],[Artikelnr]],Artikel_prijzen[Artnr],Artikel_prijzen[Groep],"")</f>
        <v/>
      </c>
      <c r="J3367" s="10" t="str">
        <f>_xlfn.XLOOKUP(Q1_2025[[#This Row],[Artikelnr]],Artikel_prijzen[Artnr],Artikel_prijzen[Prijs 2025],"")</f>
        <v/>
      </c>
      <c r="K3367" s="10" t="str">
        <f>IF(Q1_2025[[#This Row],[Artikelprijs]]&lt;&gt;"",IF(Q1_2025[[#This Row],[Stuksprijs]]=Q1_2025[[#This Row],[Artikelprijs]],"Prijs gelijk","Prijs wijkt af"),"")</f>
        <v/>
      </c>
      <c r="L3367" s="10"/>
      <c r="N3367" s="10">
        <f>IF(Q1_2025[[#This Row],[Prijstype]]="Artikelprijs",Q1_2025[[#This Row],[Artikelprijs]],Q1_2025[[#This Row],[Stuksprijs]])</f>
        <v>39.65</v>
      </c>
      <c r="O3367" s="10">
        <f>IF(Q1_2025[[#This Row],[Prijstype]]="Artikelprijs",Q1_2025[[#This Row],[Artikelprijs]] * Q1_2025[[#This Row],[Besteld]],Q1_2025[[#This Row],[Brutobedrag]])</f>
        <v>79.3</v>
      </c>
      <c r="P3367" s="10">
        <f>IF(Q1_2025[[#This Row],[Prijstype]] = "Artikelprijs",Q1_2025[[#This Row],[Brutobedrag 2]]*(100-Q1_2025[[#This Row],[Relatiekorting percentage]])/100,Q1_2025[[#This Row],[Bruto - Rel.korting]])</f>
        <v>79.3</v>
      </c>
    </row>
    <row r="3368" spans="1:16" x14ac:dyDescent="0.3">
      <c r="A3368" t="s">
        <v>477</v>
      </c>
      <c r="B3368">
        <v>5021009</v>
      </c>
      <c r="C3368" t="s">
        <v>50</v>
      </c>
      <c r="D3368">
        <v>1</v>
      </c>
      <c r="E3368" s="10">
        <v>386.25</v>
      </c>
      <c r="F3368" s="10">
        <v>386.25</v>
      </c>
      <c r="G3368" s="10">
        <v>386.25</v>
      </c>
      <c r="H3368">
        <v>0</v>
      </c>
      <c r="I3368" s="44" t="str">
        <f>_xlfn.XLOOKUP(Q1_2025[[#This Row],[Artikelnr]],Artikel_prijzen[Artnr],Artikel_prijzen[Groep],"")</f>
        <v>Elektra</v>
      </c>
      <c r="J3368" s="10">
        <f>_xlfn.XLOOKUP(Q1_2025[[#This Row],[Artikelnr]],Artikel_prijzen[Artnr],Artikel_prijzen[Prijs 2025],"")</f>
        <v>386.25</v>
      </c>
      <c r="K3368" s="10" t="str">
        <f>IF(Q1_2025[[#This Row],[Artikelprijs]]&lt;&gt;"",IF(Q1_2025[[#This Row],[Stuksprijs]]=Q1_2025[[#This Row],[Artikelprijs]],"Prijs gelijk","Prijs wijkt af"),"")</f>
        <v>Prijs gelijk</v>
      </c>
      <c r="L3368" s="10"/>
      <c r="M3368" t="s">
        <v>536</v>
      </c>
      <c r="N3368" s="10">
        <f>IF(Q1_2025[[#This Row],[Prijstype]]="Artikelprijs",Q1_2025[[#This Row],[Artikelprijs]],Q1_2025[[#This Row],[Stuksprijs]])</f>
        <v>386.25</v>
      </c>
      <c r="O3368" s="10">
        <f>IF(Q1_2025[[#This Row],[Prijstype]]="Artikelprijs",Q1_2025[[#This Row],[Artikelprijs]] * Q1_2025[[#This Row],[Besteld]],Q1_2025[[#This Row],[Brutobedrag]])</f>
        <v>386.25</v>
      </c>
      <c r="P3368" s="10">
        <f>IF(Q1_2025[[#This Row],[Prijstype]] = "Artikelprijs",Q1_2025[[#This Row],[Brutobedrag 2]]*(100-Q1_2025[[#This Row],[Relatiekorting percentage]])/100,Q1_2025[[#This Row],[Bruto - Rel.korting]])</f>
        <v>386.25</v>
      </c>
    </row>
    <row r="3369" spans="1:16" x14ac:dyDescent="0.3">
      <c r="A3369" t="s">
        <v>477</v>
      </c>
      <c r="B3369">
        <v>5021005</v>
      </c>
      <c r="C3369" t="s">
        <v>153</v>
      </c>
      <c r="D3369">
        <v>1</v>
      </c>
      <c r="E3369" s="10">
        <v>298.7</v>
      </c>
      <c r="F3369" s="10">
        <v>298.7</v>
      </c>
      <c r="G3369" s="10">
        <v>298.7</v>
      </c>
      <c r="H3369">
        <v>0</v>
      </c>
      <c r="I3369" s="44" t="str">
        <f>_xlfn.XLOOKUP(Q1_2025[[#This Row],[Artikelnr]],Artikel_prijzen[Artnr],Artikel_prijzen[Groep],"")</f>
        <v>Elektra</v>
      </c>
      <c r="J3369" s="10">
        <f>_xlfn.XLOOKUP(Q1_2025[[#This Row],[Artikelnr]],Artikel_prijzen[Artnr],Artikel_prijzen[Prijs 2025],"")</f>
        <v>298.7</v>
      </c>
      <c r="K3369" s="10" t="str">
        <f>IF(Q1_2025[[#This Row],[Artikelprijs]]&lt;&gt;"",IF(Q1_2025[[#This Row],[Stuksprijs]]=Q1_2025[[#This Row],[Artikelprijs]],"Prijs gelijk","Prijs wijkt af"),"")</f>
        <v>Prijs gelijk</v>
      </c>
      <c r="L3369" s="10"/>
      <c r="M3369" t="s">
        <v>536</v>
      </c>
      <c r="N3369" s="10">
        <f>IF(Q1_2025[[#This Row],[Prijstype]]="Artikelprijs",Q1_2025[[#This Row],[Artikelprijs]],Q1_2025[[#This Row],[Stuksprijs]])</f>
        <v>298.7</v>
      </c>
      <c r="O3369" s="10">
        <f>IF(Q1_2025[[#This Row],[Prijstype]]="Artikelprijs",Q1_2025[[#This Row],[Artikelprijs]] * Q1_2025[[#This Row],[Besteld]],Q1_2025[[#This Row],[Brutobedrag]])</f>
        <v>298.7</v>
      </c>
      <c r="P3369" s="10">
        <f>IF(Q1_2025[[#This Row],[Prijstype]] = "Artikelprijs",Q1_2025[[#This Row],[Brutobedrag 2]]*(100-Q1_2025[[#This Row],[Relatiekorting percentage]])/100,Q1_2025[[#This Row],[Bruto - Rel.korting]])</f>
        <v>298.7</v>
      </c>
    </row>
    <row r="3370" spans="1:16" x14ac:dyDescent="0.3">
      <c r="A3370" t="s">
        <v>477</v>
      </c>
      <c r="B3370">
        <v>5021009</v>
      </c>
      <c r="C3370" t="s">
        <v>50</v>
      </c>
      <c r="D3370">
        <v>1</v>
      </c>
      <c r="E3370" s="10">
        <v>386.25</v>
      </c>
      <c r="F3370" s="10">
        <v>386.25</v>
      </c>
      <c r="G3370" s="10">
        <v>386.25</v>
      </c>
      <c r="H3370">
        <v>0</v>
      </c>
      <c r="I3370" s="44" t="str">
        <f>_xlfn.XLOOKUP(Q1_2025[[#This Row],[Artikelnr]],Artikel_prijzen[Artnr],Artikel_prijzen[Groep],"")</f>
        <v>Elektra</v>
      </c>
      <c r="J3370" s="10">
        <f>_xlfn.XLOOKUP(Q1_2025[[#This Row],[Artikelnr]],Artikel_prijzen[Artnr],Artikel_prijzen[Prijs 2025],"")</f>
        <v>386.25</v>
      </c>
      <c r="K3370" s="10" t="str">
        <f>IF(Q1_2025[[#This Row],[Artikelprijs]]&lt;&gt;"",IF(Q1_2025[[#This Row],[Stuksprijs]]=Q1_2025[[#This Row],[Artikelprijs]],"Prijs gelijk","Prijs wijkt af"),"")</f>
        <v>Prijs gelijk</v>
      </c>
      <c r="L3370" s="10"/>
      <c r="M3370" t="s">
        <v>536</v>
      </c>
      <c r="N3370" s="10">
        <f>IF(Q1_2025[[#This Row],[Prijstype]]="Artikelprijs",Q1_2025[[#This Row],[Artikelprijs]],Q1_2025[[#This Row],[Stuksprijs]])</f>
        <v>386.25</v>
      </c>
      <c r="O3370" s="10">
        <f>IF(Q1_2025[[#This Row],[Prijstype]]="Artikelprijs",Q1_2025[[#This Row],[Artikelprijs]] * Q1_2025[[#This Row],[Besteld]],Q1_2025[[#This Row],[Brutobedrag]])</f>
        <v>386.25</v>
      </c>
      <c r="P3370" s="10">
        <f>IF(Q1_2025[[#This Row],[Prijstype]] = "Artikelprijs",Q1_2025[[#This Row],[Brutobedrag 2]]*(100-Q1_2025[[#This Row],[Relatiekorting percentage]])/100,Q1_2025[[#This Row],[Bruto - Rel.korting]])</f>
        <v>386.25</v>
      </c>
    </row>
    <row r="3371" spans="1:16" x14ac:dyDescent="0.3">
      <c r="A3371" t="s">
        <v>477</v>
      </c>
      <c r="B3371">
        <v>5020001</v>
      </c>
      <c r="C3371" t="s">
        <v>46</v>
      </c>
      <c r="D3371">
        <v>2</v>
      </c>
      <c r="E3371" s="10">
        <v>29.35</v>
      </c>
      <c r="F3371" s="10">
        <v>58.7</v>
      </c>
      <c r="G3371" s="10">
        <v>58.7</v>
      </c>
      <c r="H3371">
        <v>0</v>
      </c>
      <c r="I3371" s="44" t="str">
        <f>_xlfn.XLOOKUP(Q1_2025[[#This Row],[Artikelnr]],Artikel_prijzen[Artnr],Artikel_prijzen[Groep],"")</f>
        <v/>
      </c>
      <c r="J3371" s="10" t="str">
        <f>_xlfn.XLOOKUP(Q1_2025[[#This Row],[Artikelnr]],Artikel_prijzen[Artnr],Artikel_prijzen[Prijs 2025],"")</f>
        <v/>
      </c>
      <c r="K3371" s="10" t="str">
        <f>IF(Q1_2025[[#This Row],[Artikelprijs]]&lt;&gt;"",IF(Q1_2025[[#This Row],[Stuksprijs]]=Q1_2025[[#This Row],[Artikelprijs]],"Prijs gelijk","Prijs wijkt af"),"")</f>
        <v/>
      </c>
      <c r="L3371" s="10"/>
      <c r="N3371" s="10">
        <f>IF(Q1_2025[[#This Row],[Prijstype]]="Artikelprijs",Q1_2025[[#This Row],[Artikelprijs]],Q1_2025[[#This Row],[Stuksprijs]])</f>
        <v>29.35</v>
      </c>
      <c r="O3371" s="10">
        <f>IF(Q1_2025[[#This Row],[Prijstype]]="Artikelprijs",Q1_2025[[#This Row],[Artikelprijs]] * Q1_2025[[#This Row],[Besteld]],Q1_2025[[#This Row],[Brutobedrag]])</f>
        <v>58.7</v>
      </c>
      <c r="P3371" s="10">
        <f>IF(Q1_2025[[#This Row],[Prijstype]] = "Artikelprijs",Q1_2025[[#This Row],[Brutobedrag 2]]*(100-Q1_2025[[#This Row],[Relatiekorting percentage]])/100,Q1_2025[[#This Row],[Bruto - Rel.korting]])</f>
        <v>58.7</v>
      </c>
    </row>
    <row r="3372" spans="1:16" x14ac:dyDescent="0.3">
      <c r="A3372" t="s">
        <v>477</v>
      </c>
      <c r="B3372">
        <v>5020002</v>
      </c>
      <c r="C3372" t="s">
        <v>56</v>
      </c>
      <c r="D3372">
        <v>5</v>
      </c>
      <c r="E3372" s="10">
        <v>39.65</v>
      </c>
      <c r="F3372" s="10">
        <v>198.25</v>
      </c>
      <c r="G3372" s="10">
        <v>198.25</v>
      </c>
      <c r="H3372">
        <v>0</v>
      </c>
      <c r="I3372" s="44" t="str">
        <f>_xlfn.XLOOKUP(Q1_2025[[#This Row],[Artikelnr]],Artikel_prijzen[Artnr],Artikel_prijzen[Groep],"")</f>
        <v/>
      </c>
      <c r="J3372" s="10" t="str">
        <f>_xlfn.XLOOKUP(Q1_2025[[#This Row],[Artikelnr]],Artikel_prijzen[Artnr],Artikel_prijzen[Prijs 2025],"")</f>
        <v/>
      </c>
      <c r="K3372" s="10" t="str">
        <f>IF(Q1_2025[[#This Row],[Artikelprijs]]&lt;&gt;"",IF(Q1_2025[[#This Row],[Stuksprijs]]=Q1_2025[[#This Row],[Artikelprijs]],"Prijs gelijk","Prijs wijkt af"),"")</f>
        <v/>
      </c>
      <c r="L3372" s="10"/>
      <c r="N3372" s="10">
        <f>IF(Q1_2025[[#This Row],[Prijstype]]="Artikelprijs",Q1_2025[[#This Row],[Artikelprijs]],Q1_2025[[#This Row],[Stuksprijs]])</f>
        <v>39.65</v>
      </c>
      <c r="O3372" s="10">
        <f>IF(Q1_2025[[#This Row],[Prijstype]]="Artikelprijs",Q1_2025[[#This Row],[Artikelprijs]] * Q1_2025[[#This Row],[Besteld]],Q1_2025[[#This Row],[Brutobedrag]])</f>
        <v>198.25</v>
      </c>
      <c r="P3372" s="10">
        <f>IF(Q1_2025[[#This Row],[Prijstype]] = "Artikelprijs",Q1_2025[[#This Row],[Brutobedrag 2]]*(100-Q1_2025[[#This Row],[Relatiekorting percentage]])/100,Q1_2025[[#This Row],[Bruto - Rel.korting]])</f>
        <v>198.25</v>
      </c>
    </row>
    <row r="3373" spans="1:16" x14ac:dyDescent="0.3">
      <c r="A3373" t="s">
        <v>477</v>
      </c>
      <c r="B3373">
        <v>5021019</v>
      </c>
      <c r="C3373" t="s">
        <v>257</v>
      </c>
      <c r="D3373">
        <v>1</v>
      </c>
      <c r="E3373" s="10">
        <v>927</v>
      </c>
      <c r="F3373" s="10">
        <v>927</v>
      </c>
      <c r="G3373" s="10">
        <v>927</v>
      </c>
      <c r="H3373">
        <v>0</v>
      </c>
      <c r="I3373" s="44" t="str">
        <f>_xlfn.XLOOKUP(Q1_2025[[#This Row],[Artikelnr]],Artikel_prijzen[Artnr],Artikel_prijzen[Groep],"")</f>
        <v>Elektra</v>
      </c>
      <c r="J3373" s="10">
        <f>_xlfn.XLOOKUP(Q1_2025[[#This Row],[Artikelnr]],Artikel_prijzen[Artnr],Artikel_prijzen[Prijs 2025],"")</f>
        <v>900</v>
      </c>
      <c r="K3373" s="10" t="str">
        <f>IF(Q1_2025[[#This Row],[Artikelprijs]]&lt;&gt;"",IF(Q1_2025[[#This Row],[Stuksprijs]]=Q1_2025[[#This Row],[Artikelprijs]],"Prijs gelijk","Prijs wijkt af"),"")</f>
        <v>Prijs wijkt af</v>
      </c>
      <c r="L3373" s="10"/>
      <c r="M3373" t="s">
        <v>536</v>
      </c>
      <c r="N3373" s="10">
        <f>IF(Q1_2025[[#This Row],[Prijstype]]="Artikelprijs",Q1_2025[[#This Row],[Artikelprijs]],Q1_2025[[#This Row],[Stuksprijs]])</f>
        <v>900</v>
      </c>
      <c r="O3373" s="10">
        <f>IF(Q1_2025[[#This Row],[Prijstype]]="Artikelprijs",Q1_2025[[#This Row],[Artikelprijs]] * Q1_2025[[#This Row],[Besteld]],Q1_2025[[#This Row],[Brutobedrag]])</f>
        <v>900</v>
      </c>
      <c r="P3373" s="10">
        <f>IF(Q1_2025[[#This Row],[Prijstype]] = "Artikelprijs",Q1_2025[[#This Row],[Brutobedrag 2]]*(100-Q1_2025[[#This Row],[Relatiekorting percentage]])/100,Q1_2025[[#This Row],[Bruto - Rel.korting]])</f>
        <v>900</v>
      </c>
    </row>
    <row r="3374" spans="1:16" x14ac:dyDescent="0.3">
      <c r="A3374" t="s">
        <v>477</v>
      </c>
      <c r="B3374">
        <v>5020004</v>
      </c>
      <c r="C3374" t="s">
        <v>231</v>
      </c>
      <c r="D3374">
        <v>3</v>
      </c>
      <c r="E3374" s="10">
        <v>77.25</v>
      </c>
      <c r="F3374" s="10">
        <v>231.75</v>
      </c>
      <c r="G3374" s="10">
        <v>231.75</v>
      </c>
      <c r="H3374">
        <v>0</v>
      </c>
      <c r="I3374" s="44" t="str">
        <f>_xlfn.XLOOKUP(Q1_2025[[#This Row],[Artikelnr]],Artikel_prijzen[Artnr],Artikel_prijzen[Groep],"")</f>
        <v/>
      </c>
      <c r="J3374" s="10" t="str">
        <f>_xlfn.XLOOKUP(Q1_2025[[#This Row],[Artikelnr]],Artikel_prijzen[Artnr],Artikel_prijzen[Prijs 2025],"")</f>
        <v/>
      </c>
      <c r="K3374" s="10" t="str">
        <f>IF(Q1_2025[[#This Row],[Artikelprijs]]&lt;&gt;"",IF(Q1_2025[[#This Row],[Stuksprijs]]=Q1_2025[[#This Row],[Artikelprijs]],"Prijs gelijk","Prijs wijkt af"),"")</f>
        <v/>
      </c>
      <c r="L3374" s="10"/>
      <c r="N3374" s="10">
        <f>IF(Q1_2025[[#This Row],[Prijstype]]="Artikelprijs",Q1_2025[[#This Row],[Artikelprijs]],Q1_2025[[#This Row],[Stuksprijs]])</f>
        <v>77.25</v>
      </c>
      <c r="O3374" s="10">
        <f>IF(Q1_2025[[#This Row],[Prijstype]]="Artikelprijs",Q1_2025[[#This Row],[Artikelprijs]] * Q1_2025[[#This Row],[Besteld]],Q1_2025[[#This Row],[Brutobedrag]])</f>
        <v>231.75</v>
      </c>
      <c r="P3374" s="10">
        <f>IF(Q1_2025[[#This Row],[Prijstype]] = "Artikelprijs",Q1_2025[[#This Row],[Brutobedrag 2]]*(100-Q1_2025[[#This Row],[Relatiekorting percentage]])/100,Q1_2025[[#This Row],[Bruto - Rel.korting]])</f>
        <v>231.75</v>
      </c>
    </row>
    <row r="3375" spans="1:16" x14ac:dyDescent="0.3">
      <c r="A3375" t="s">
        <v>477</v>
      </c>
      <c r="B3375">
        <v>5021016</v>
      </c>
      <c r="C3375" t="s">
        <v>51</v>
      </c>
      <c r="D3375">
        <v>1</v>
      </c>
      <c r="E3375" s="10">
        <v>602.54999999999995</v>
      </c>
      <c r="F3375" s="10">
        <v>602.54999999999995</v>
      </c>
      <c r="G3375" s="10">
        <v>602.54999999999995</v>
      </c>
      <c r="H3375">
        <v>0</v>
      </c>
      <c r="I3375" s="44" t="str">
        <f>_xlfn.XLOOKUP(Q1_2025[[#This Row],[Artikelnr]],Artikel_prijzen[Artnr],Artikel_prijzen[Groep],"")</f>
        <v>Elektra</v>
      </c>
      <c r="J3375" s="10">
        <f>_xlfn.XLOOKUP(Q1_2025[[#This Row],[Artikelnr]],Artikel_prijzen[Artnr],Artikel_prijzen[Prijs 2025],"")</f>
        <v>585</v>
      </c>
      <c r="K3375" s="10" t="str">
        <f>IF(Q1_2025[[#This Row],[Artikelprijs]]&lt;&gt;"",IF(Q1_2025[[#This Row],[Stuksprijs]]=Q1_2025[[#This Row],[Artikelprijs]],"Prijs gelijk","Prijs wijkt af"),"")</f>
        <v>Prijs wijkt af</v>
      </c>
      <c r="L3375" s="10"/>
      <c r="M3375" t="s">
        <v>536</v>
      </c>
      <c r="N3375" s="10">
        <f>IF(Q1_2025[[#This Row],[Prijstype]]="Artikelprijs",Q1_2025[[#This Row],[Artikelprijs]],Q1_2025[[#This Row],[Stuksprijs]])</f>
        <v>585</v>
      </c>
      <c r="O3375" s="10">
        <f>IF(Q1_2025[[#This Row],[Prijstype]]="Artikelprijs",Q1_2025[[#This Row],[Artikelprijs]] * Q1_2025[[#This Row],[Besteld]],Q1_2025[[#This Row],[Brutobedrag]])</f>
        <v>585</v>
      </c>
      <c r="P3375" s="10">
        <f>IF(Q1_2025[[#This Row],[Prijstype]] = "Artikelprijs",Q1_2025[[#This Row],[Brutobedrag 2]]*(100-Q1_2025[[#This Row],[Relatiekorting percentage]])/100,Q1_2025[[#This Row],[Bruto - Rel.korting]])</f>
        <v>585</v>
      </c>
    </row>
    <row r="3376" spans="1:16" x14ac:dyDescent="0.3">
      <c r="A3376" t="s">
        <v>477</v>
      </c>
      <c r="B3376">
        <v>5020002</v>
      </c>
      <c r="C3376" t="s">
        <v>56</v>
      </c>
      <c r="D3376">
        <v>10</v>
      </c>
      <c r="E3376" s="10">
        <v>39.65</v>
      </c>
      <c r="F3376" s="10">
        <v>396.5</v>
      </c>
      <c r="G3376" s="10">
        <v>396.5</v>
      </c>
      <c r="H3376">
        <v>0</v>
      </c>
      <c r="I3376" s="44" t="str">
        <f>_xlfn.XLOOKUP(Q1_2025[[#This Row],[Artikelnr]],Artikel_prijzen[Artnr],Artikel_prijzen[Groep],"")</f>
        <v/>
      </c>
      <c r="J3376" s="10" t="str">
        <f>_xlfn.XLOOKUP(Q1_2025[[#This Row],[Artikelnr]],Artikel_prijzen[Artnr],Artikel_prijzen[Prijs 2025],"")</f>
        <v/>
      </c>
      <c r="K3376" s="10" t="str">
        <f>IF(Q1_2025[[#This Row],[Artikelprijs]]&lt;&gt;"",IF(Q1_2025[[#This Row],[Stuksprijs]]=Q1_2025[[#This Row],[Artikelprijs]],"Prijs gelijk","Prijs wijkt af"),"")</f>
        <v/>
      </c>
      <c r="L3376" s="10"/>
      <c r="N3376" s="10">
        <f>IF(Q1_2025[[#This Row],[Prijstype]]="Artikelprijs",Q1_2025[[#This Row],[Artikelprijs]],Q1_2025[[#This Row],[Stuksprijs]])</f>
        <v>39.65</v>
      </c>
      <c r="O3376" s="10">
        <f>IF(Q1_2025[[#This Row],[Prijstype]]="Artikelprijs",Q1_2025[[#This Row],[Artikelprijs]] * Q1_2025[[#This Row],[Besteld]],Q1_2025[[#This Row],[Brutobedrag]])</f>
        <v>396.5</v>
      </c>
      <c r="P3376" s="10">
        <f>IF(Q1_2025[[#This Row],[Prijstype]] = "Artikelprijs",Q1_2025[[#This Row],[Brutobedrag 2]]*(100-Q1_2025[[#This Row],[Relatiekorting percentage]])/100,Q1_2025[[#This Row],[Bruto - Rel.korting]])</f>
        <v>396.5</v>
      </c>
    </row>
    <row r="3377" spans="1:16" x14ac:dyDescent="0.3">
      <c r="A3377" t="s">
        <v>477</v>
      </c>
      <c r="B3377">
        <v>5021011</v>
      </c>
      <c r="C3377" t="s">
        <v>115</v>
      </c>
      <c r="D3377">
        <v>1</v>
      </c>
      <c r="E3377" s="10">
        <v>458.35</v>
      </c>
      <c r="F3377" s="10">
        <v>458.35</v>
      </c>
      <c r="G3377" s="10">
        <v>458.35</v>
      </c>
      <c r="H3377">
        <v>0</v>
      </c>
      <c r="I3377" s="44" t="str">
        <f>_xlfn.XLOOKUP(Q1_2025[[#This Row],[Artikelnr]],Artikel_prijzen[Artnr],Artikel_prijzen[Groep],"")</f>
        <v>Elektra</v>
      </c>
      <c r="J3377" s="10">
        <f>_xlfn.XLOOKUP(Q1_2025[[#This Row],[Artikelnr]],Artikel_prijzen[Artnr],Artikel_prijzen[Prijs 2025],"")</f>
        <v>458.35</v>
      </c>
      <c r="K3377" s="10" t="str">
        <f>IF(Q1_2025[[#This Row],[Artikelprijs]]&lt;&gt;"",IF(Q1_2025[[#This Row],[Stuksprijs]]=Q1_2025[[#This Row],[Artikelprijs]],"Prijs gelijk","Prijs wijkt af"),"")</f>
        <v>Prijs gelijk</v>
      </c>
      <c r="L3377" s="10"/>
      <c r="M3377" t="s">
        <v>536</v>
      </c>
      <c r="N3377" s="10">
        <f>IF(Q1_2025[[#This Row],[Prijstype]]="Artikelprijs",Q1_2025[[#This Row],[Artikelprijs]],Q1_2025[[#This Row],[Stuksprijs]])</f>
        <v>458.35</v>
      </c>
      <c r="O3377" s="10">
        <f>IF(Q1_2025[[#This Row],[Prijstype]]="Artikelprijs",Q1_2025[[#This Row],[Artikelprijs]] * Q1_2025[[#This Row],[Besteld]],Q1_2025[[#This Row],[Brutobedrag]])</f>
        <v>458.35</v>
      </c>
      <c r="P3377" s="10">
        <f>IF(Q1_2025[[#This Row],[Prijstype]] = "Artikelprijs",Q1_2025[[#This Row],[Brutobedrag 2]]*(100-Q1_2025[[#This Row],[Relatiekorting percentage]])/100,Q1_2025[[#This Row],[Bruto - Rel.korting]])</f>
        <v>458.35</v>
      </c>
    </row>
    <row r="3378" spans="1:16" x14ac:dyDescent="0.3">
      <c r="A3378" t="s">
        <v>477</v>
      </c>
      <c r="B3378">
        <v>5020001</v>
      </c>
      <c r="C3378" t="s">
        <v>46</v>
      </c>
      <c r="D3378">
        <v>4</v>
      </c>
      <c r="E3378" s="10">
        <v>29.35</v>
      </c>
      <c r="F3378" s="10">
        <v>117.4</v>
      </c>
      <c r="G3378" s="10">
        <v>117.4</v>
      </c>
      <c r="H3378">
        <v>0</v>
      </c>
      <c r="I3378" s="44" t="str">
        <f>_xlfn.XLOOKUP(Q1_2025[[#This Row],[Artikelnr]],Artikel_prijzen[Artnr],Artikel_prijzen[Groep],"")</f>
        <v/>
      </c>
      <c r="J3378" s="10" t="str">
        <f>_xlfn.XLOOKUP(Q1_2025[[#This Row],[Artikelnr]],Artikel_prijzen[Artnr],Artikel_prijzen[Prijs 2025],"")</f>
        <v/>
      </c>
      <c r="K3378" s="10" t="str">
        <f>IF(Q1_2025[[#This Row],[Artikelprijs]]&lt;&gt;"",IF(Q1_2025[[#This Row],[Stuksprijs]]=Q1_2025[[#This Row],[Artikelprijs]],"Prijs gelijk","Prijs wijkt af"),"")</f>
        <v/>
      </c>
      <c r="L3378" s="10"/>
      <c r="N3378" s="10">
        <f>IF(Q1_2025[[#This Row],[Prijstype]]="Artikelprijs",Q1_2025[[#This Row],[Artikelprijs]],Q1_2025[[#This Row],[Stuksprijs]])</f>
        <v>29.35</v>
      </c>
      <c r="O3378" s="10">
        <f>IF(Q1_2025[[#This Row],[Prijstype]]="Artikelprijs",Q1_2025[[#This Row],[Artikelprijs]] * Q1_2025[[#This Row],[Besteld]],Q1_2025[[#This Row],[Brutobedrag]])</f>
        <v>117.4</v>
      </c>
      <c r="P3378" s="10">
        <f>IF(Q1_2025[[#This Row],[Prijstype]] = "Artikelprijs",Q1_2025[[#This Row],[Brutobedrag 2]]*(100-Q1_2025[[#This Row],[Relatiekorting percentage]])/100,Q1_2025[[#This Row],[Bruto - Rel.korting]])</f>
        <v>117.4</v>
      </c>
    </row>
    <row r="3379" spans="1:16" x14ac:dyDescent="0.3">
      <c r="A3379" t="s">
        <v>477</v>
      </c>
      <c r="B3379">
        <v>5020002</v>
      </c>
      <c r="C3379" t="s">
        <v>56</v>
      </c>
      <c r="D3379">
        <v>5</v>
      </c>
      <c r="E3379" s="10">
        <v>39.65</v>
      </c>
      <c r="F3379" s="10">
        <v>198.25</v>
      </c>
      <c r="G3379" s="10">
        <v>198.25</v>
      </c>
      <c r="H3379">
        <v>0</v>
      </c>
      <c r="I3379" s="44" t="str">
        <f>_xlfn.XLOOKUP(Q1_2025[[#This Row],[Artikelnr]],Artikel_prijzen[Artnr],Artikel_prijzen[Groep],"")</f>
        <v/>
      </c>
      <c r="J3379" s="10" t="str">
        <f>_xlfn.XLOOKUP(Q1_2025[[#This Row],[Artikelnr]],Artikel_prijzen[Artnr],Artikel_prijzen[Prijs 2025],"")</f>
        <v/>
      </c>
      <c r="K3379" s="10" t="str">
        <f>IF(Q1_2025[[#This Row],[Artikelprijs]]&lt;&gt;"",IF(Q1_2025[[#This Row],[Stuksprijs]]=Q1_2025[[#This Row],[Artikelprijs]],"Prijs gelijk","Prijs wijkt af"),"")</f>
        <v/>
      </c>
      <c r="L3379" s="10"/>
      <c r="N3379" s="10">
        <f>IF(Q1_2025[[#This Row],[Prijstype]]="Artikelprijs",Q1_2025[[#This Row],[Artikelprijs]],Q1_2025[[#This Row],[Stuksprijs]])</f>
        <v>39.65</v>
      </c>
      <c r="O3379" s="10">
        <f>IF(Q1_2025[[#This Row],[Prijstype]]="Artikelprijs",Q1_2025[[#This Row],[Artikelprijs]] * Q1_2025[[#This Row],[Besteld]],Q1_2025[[#This Row],[Brutobedrag]])</f>
        <v>198.25</v>
      </c>
      <c r="P3379" s="10">
        <f>IF(Q1_2025[[#This Row],[Prijstype]] = "Artikelprijs",Q1_2025[[#This Row],[Brutobedrag 2]]*(100-Q1_2025[[#This Row],[Relatiekorting percentage]])/100,Q1_2025[[#This Row],[Bruto - Rel.korting]])</f>
        <v>198.25</v>
      </c>
    </row>
    <row r="3380" spans="1:16" x14ac:dyDescent="0.3">
      <c r="A3380" t="s">
        <v>477</v>
      </c>
      <c r="B3380">
        <v>5021009</v>
      </c>
      <c r="C3380" t="s">
        <v>50</v>
      </c>
      <c r="D3380">
        <v>1</v>
      </c>
      <c r="E3380" s="10">
        <v>386.25</v>
      </c>
      <c r="F3380" s="10">
        <v>386.25</v>
      </c>
      <c r="G3380" s="10">
        <v>386.25</v>
      </c>
      <c r="H3380">
        <v>0</v>
      </c>
      <c r="I3380" s="44" t="str">
        <f>_xlfn.XLOOKUP(Q1_2025[[#This Row],[Artikelnr]],Artikel_prijzen[Artnr],Artikel_prijzen[Groep],"")</f>
        <v>Elektra</v>
      </c>
      <c r="J3380" s="10">
        <f>_xlfn.XLOOKUP(Q1_2025[[#This Row],[Artikelnr]],Artikel_prijzen[Artnr],Artikel_prijzen[Prijs 2025],"")</f>
        <v>386.25</v>
      </c>
      <c r="K3380" s="10" t="str">
        <f>IF(Q1_2025[[#This Row],[Artikelprijs]]&lt;&gt;"",IF(Q1_2025[[#This Row],[Stuksprijs]]=Q1_2025[[#This Row],[Artikelprijs]],"Prijs gelijk","Prijs wijkt af"),"")</f>
        <v>Prijs gelijk</v>
      </c>
      <c r="L3380" s="10"/>
      <c r="M3380" t="s">
        <v>536</v>
      </c>
      <c r="N3380" s="10">
        <f>IF(Q1_2025[[#This Row],[Prijstype]]="Artikelprijs",Q1_2025[[#This Row],[Artikelprijs]],Q1_2025[[#This Row],[Stuksprijs]])</f>
        <v>386.25</v>
      </c>
      <c r="O3380" s="10">
        <f>IF(Q1_2025[[#This Row],[Prijstype]]="Artikelprijs",Q1_2025[[#This Row],[Artikelprijs]] * Q1_2025[[#This Row],[Besteld]],Q1_2025[[#This Row],[Brutobedrag]])</f>
        <v>386.25</v>
      </c>
      <c r="P3380" s="10">
        <f>IF(Q1_2025[[#This Row],[Prijstype]] = "Artikelprijs",Q1_2025[[#This Row],[Brutobedrag 2]]*(100-Q1_2025[[#This Row],[Relatiekorting percentage]])/100,Q1_2025[[#This Row],[Bruto - Rel.korting]])</f>
        <v>386.25</v>
      </c>
    </row>
    <row r="3381" spans="1:16" x14ac:dyDescent="0.3">
      <c r="A3381" t="s">
        <v>477</v>
      </c>
      <c r="B3381">
        <v>5020001</v>
      </c>
      <c r="C3381" t="s">
        <v>46</v>
      </c>
      <c r="D3381">
        <v>2</v>
      </c>
      <c r="E3381" s="10">
        <v>29.35</v>
      </c>
      <c r="F3381" s="10">
        <v>58.7</v>
      </c>
      <c r="G3381" s="10">
        <v>58.7</v>
      </c>
      <c r="H3381">
        <v>0</v>
      </c>
      <c r="I3381" s="44" t="str">
        <f>_xlfn.XLOOKUP(Q1_2025[[#This Row],[Artikelnr]],Artikel_prijzen[Artnr],Artikel_prijzen[Groep],"")</f>
        <v/>
      </c>
      <c r="J3381" s="10" t="str">
        <f>_xlfn.XLOOKUP(Q1_2025[[#This Row],[Artikelnr]],Artikel_prijzen[Artnr],Artikel_prijzen[Prijs 2025],"")</f>
        <v/>
      </c>
      <c r="K3381" s="10" t="str">
        <f>IF(Q1_2025[[#This Row],[Artikelprijs]]&lt;&gt;"",IF(Q1_2025[[#This Row],[Stuksprijs]]=Q1_2025[[#This Row],[Artikelprijs]],"Prijs gelijk","Prijs wijkt af"),"")</f>
        <v/>
      </c>
      <c r="L3381" s="10"/>
      <c r="N3381" s="10">
        <f>IF(Q1_2025[[#This Row],[Prijstype]]="Artikelprijs",Q1_2025[[#This Row],[Artikelprijs]],Q1_2025[[#This Row],[Stuksprijs]])</f>
        <v>29.35</v>
      </c>
      <c r="O3381" s="10">
        <f>IF(Q1_2025[[#This Row],[Prijstype]]="Artikelprijs",Q1_2025[[#This Row],[Artikelprijs]] * Q1_2025[[#This Row],[Besteld]],Q1_2025[[#This Row],[Brutobedrag]])</f>
        <v>58.7</v>
      </c>
      <c r="P3381" s="10">
        <f>IF(Q1_2025[[#This Row],[Prijstype]] = "Artikelprijs",Q1_2025[[#This Row],[Brutobedrag 2]]*(100-Q1_2025[[#This Row],[Relatiekorting percentage]])/100,Q1_2025[[#This Row],[Bruto - Rel.korting]])</f>
        <v>58.7</v>
      </c>
    </row>
    <row r="3382" spans="1:16" x14ac:dyDescent="0.3">
      <c r="A3382" t="s">
        <v>477</v>
      </c>
      <c r="B3382">
        <v>5020002</v>
      </c>
      <c r="C3382" t="s">
        <v>56</v>
      </c>
      <c r="D3382">
        <v>4</v>
      </c>
      <c r="E3382" s="10">
        <v>39.65</v>
      </c>
      <c r="F3382" s="10">
        <v>158.6</v>
      </c>
      <c r="G3382" s="10">
        <v>158.6</v>
      </c>
      <c r="H3382">
        <v>0</v>
      </c>
      <c r="I3382" s="44" t="str">
        <f>_xlfn.XLOOKUP(Q1_2025[[#This Row],[Artikelnr]],Artikel_prijzen[Artnr],Artikel_prijzen[Groep],"")</f>
        <v/>
      </c>
      <c r="J3382" s="10" t="str">
        <f>_xlfn.XLOOKUP(Q1_2025[[#This Row],[Artikelnr]],Artikel_prijzen[Artnr],Artikel_prijzen[Prijs 2025],"")</f>
        <v/>
      </c>
      <c r="K3382" s="10" t="str">
        <f>IF(Q1_2025[[#This Row],[Artikelprijs]]&lt;&gt;"",IF(Q1_2025[[#This Row],[Stuksprijs]]=Q1_2025[[#This Row],[Artikelprijs]],"Prijs gelijk","Prijs wijkt af"),"")</f>
        <v/>
      </c>
      <c r="L3382" s="10"/>
      <c r="N3382" s="10">
        <f>IF(Q1_2025[[#This Row],[Prijstype]]="Artikelprijs",Q1_2025[[#This Row],[Artikelprijs]],Q1_2025[[#This Row],[Stuksprijs]])</f>
        <v>39.65</v>
      </c>
      <c r="O3382" s="10">
        <f>IF(Q1_2025[[#This Row],[Prijstype]]="Artikelprijs",Q1_2025[[#This Row],[Artikelprijs]] * Q1_2025[[#This Row],[Besteld]],Q1_2025[[#This Row],[Brutobedrag]])</f>
        <v>158.6</v>
      </c>
      <c r="P3382" s="10">
        <f>IF(Q1_2025[[#This Row],[Prijstype]] = "Artikelprijs",Q1_2025[[#This Row],[Brutobedrag 2]]*(100-Q1_2025[[#This Row],[Relatiekorting percentage]])/100,Q1_2025[[#This Row],[Bruto - Rel.korting]])</f>
        <v>158.6</v>
      </c>
    </row>
    <row r="3383" spans="1:16" x14ac:dyDescent="0.3">
      <c r="A3383" t="s">
        <v>477</v>
      </c>
      <c r="B3383">
        <v>5022058</v>
      </c>
      <c r="C3383" t="s">
        <v>478</v>
      </c>
      <c r="D3383">
        <v>1</v>
      </c>
      <c r="E3383" s="10">
        <v>530.45000000000005</v>
      </c>
      <c r="F3383" s="10">
        <v>530.45000000000005</v>
      </c>
      <c r="G3383" s="10">
        <v>530.45000000000005</v>
      </c>
      <c r="H3383">
        <v>0</v>
      </c>
      <c r="I3383" s="44" t="str">
        <f>_xlfn.XLOOKUP(Q1_2025[[#This Row],[Artikelnr]],Artikel_prijzen[Artnr],Artikel_prijzen[Groep],"")</f>
        <v/>
      </c>
      <c r="J3383" s="10" t="str">
        <f>_xlfn.XLOOKUP(Q1_2025[[#This Row],[Artikelnr]],Artikel_prijzen[Artnr],Artikel_prijzen[Prijs 2025],"")</f>
        <v/>
      </c>
      <c r="K3383" s="10" t="str">
        <f>IF(Q1_2025[[#This Row],[Artikelprijs]]&lt;&gt;"",IF(Q1_2025[[#This Row],[Stuksprijs]]=Q1_2025[[#This Row],[Artikelprijs]],"Prijs gelijk","Prijs wijkt af"),"")</f>
        <v/>
      </c>
      <c r="L3383" s="10"/>
      <c r="N3383" s="10">
        <f>IF(Q1_2025[[#This Row],[Prijstype]]="Artikelprijs",Q1_2025[[#This Row],[Artikelprijs]],Q1_2025[[#This Row],[Stuksprijs]])</f>
        <v>530.45000000000005</v>
      </c>
      <c r="O3383" s="10">
        <f>IF(Q1_2025[[#This Row],[Prijstype]]="Artikelprijs",Q1_2025[[#This Row],[Artikelprijs]] * Q1_2025[[#This Row],[Besteld]],Q1_2025[[#This Row],[Brutobedrag]])</f>
        <v>530.45000000000005</v>
      </c>
      <c r="P3383" s="10">
        <f>IF(Q1_2025[[#This Row],[Prijstype]] = "Artikelprijs",Q1_2025[[#This Row],[Brutobedrag 2]]*(100-Q1_2025[[#This Row],[Relatiekorting percentage]])/100,Q1_2025[[#This Row],[Bruto - Rel.korting]])</f>
        <v>530.45000000000005</v>
      </c>
    </row>
    <row r="3384" spans="1:16" x14ac:dyDescent="0.3">
      <c r="A3384" t="s">
        <v>477</v>
      </c>
      <c r="B3384">
        <v>5020002</v>
      </c>
      <c r="C3384" t="s">
        <v>56</v>
      </c>
      <c r="D3384">
        <v>8</v>
      </c>
      <c r="E3384" s="10">
        <v>39.65</v>
      </c>
      <c r="F3384" s="10">
        <v>317.2</v>
      </c>
      <c r="G3384" s="10">
        <v>317.2</v>
      </c>
      <c r="H3384">
        <v>0</v>
      </c>
      <c r="I3384" s="44" t="str">
        <f>_xlfn.XLOOKUP(Q1_2025[[#This Row],[Artikelnr]],Artikel_prijzen[Artnr],Artikel_prijzen[Groep],"")</f>
        <v/>
      </c>
      <c r="J3384" s="10" t="str">
        <f>_xlfn.XLOOKUP(Q1_2025[[#This Row],[Artikelnr]],Artikel_prijzen[Artnr],Artikel_prijzen[Prijs 2025],"")</f>
        <v/>
      </c>
      <c r="K3384" s="10" t="str">
        <f>IF(Q1_2025[[#This Row],[Artikelprijs]]&lt;&gt;"",IF(Q1_2025[[#This Row],[Stuksprijs]]=Q1_2025[[#This Row],[Artikelprijs]],"Prijs gelijk","Prijs wijkt af"),"")</f>
        <v/>
      </c>
      <c r="L3384" s="10"/>
      <c r="N3384" s="10">
        <f>IF(Q1_2025[[#This Row],[Prijstype]]="Artikelprijs",Q1_2025[[#This Row],[Artikelprijs]],Q1_2025[[#This Row],[Stuksprijs]])</f>
        <v>39.65</v>
      </c>
      <c r="O3384" s="10">
        <f>IF(Q1_2025[[#This Row],[Prijstype]]="Artikelprijs",Q1_2025[[#This Row],[Artikelprijs]] * Q1_2025[[#This Row],[Besteld]],Q1_2025[[#This Row],[Brutobedrag]])</f>
        <v>317.2</v>
      </c>
      <c r="P3384" s="10">
        <f>IF(Q1_2025[[#This Row],[Prijstype]] = "Artikelprijs",Q1_2025[[#This Row],[Brutobedrag 2]]*(100-Q1_2025[[#This Row],[Relatiekorting percentage]])/100,Q1_2025[[#This Row],[Bruto - Rel.korting]])</f>
        <v>317.2</v>
      </c>
    </row>
    <row r="3385" spans="1:16" x14ac:dyDescent="0.3">
      <c r="A3385" t="s">
        <v>477</v>
      </c>
      <c r="B3385">
        <v>5021005</v>
      </c>
      <c r="C3385" t="s">
        <v>153</v>
      </c>
      <c r="D3385">
        <v>1</v>
      </c>
      <c r="E3385" s="10">
        <v>298.7</v>
      </c>
      <c r="F3385" s="10">
        <v>298.7</v>
      </c>
      <c r="G3385" s="10">
        <v>298.7</v>
      </c>
      <c r="H3385">
        <v>0</v>
      </c>
      <c r="I3385" s="44" t="str">
        <f>_xlfn.XLOOKUP(Q1_2025[[#This Row],[Artikelnr]],Artikel_prijzen[Artnr],Artikel_prijzen[Groep],"")</f>
        <v>Elektra</v>
      </c>
      <c r="J3385" s="10">
        <f>_xlfn.XLOOKUP(Q1_2025[[#This Row],[Artikelnr]],Artikel_prijzen[Artnr],Artikel_prijzen[Prijs 2025],"")</f>
        <v>298.7</v>
      </c>
      <c r="K3385" s="10" t="str">
        <f>IF(Q1_2025[[#This Row],[Artikelprijs]]&lt;&gt;"",IF(Q1_2025[[#This Row],[Stuksprijs]]=Q1_2025[[#This Row],[Artikelprijs]],"Prijs gelijk","Prijs wijkt af"),"")</f>
        <v>Prijs gelijk</v>
      </c>
      <c r="L3385" s="10"/>
      <c r="M3385" t="s">
        <v>536</v>
      </c>
      <c r="N3385" s="10">
        <f>IF(Q1_2025[[#This Row],[Prijstype]]="Artikelprijs",Q1_2025[[#This Row],[Artikelprijs]],Q1_2025[[#This Row],[Stuksprijs]])</f>
        <v>298.7</v>
      </c>
      <c r="O3385" s="10">
        <f>IF(Q1_2025[[#This Row],[Prijstype]]="Artikelprijs",Q1_2025[[#This Row],[Artikelprijs]] * Q1_2025[[#This Row],[Besteld]],Q1_2025[[#This Row],[Brutobedrag]])</f>
        <v>298.7</v>
      </c>
      <c r="P3385" s="10">
        <f>IF(Q1_2025[[#This Row],[Prijstype]] = "Artikelprijs",Q1_2025[[#This Row],[Brutobedrag 2]]*(100-Q1_2025[[#This Row],[Relatiekorting percentage]])/100,Q1_2025[[#This Row],[Bruto - Rel.korting]])</f>
        <v>298.7</v>
      </c>
    </row>
    <row r="3386" spans="1:16" x14ac:dyDescent="0.3">
      <c r="A3386" t="s">
        <v>477</v>
      </c>
      <c r="B3386">
        <v>5021009</v>
      </c>
      <c r="C3386" t="s">
        <v>50</v>
      </c>
      <c r="D3386">
        <v>1</v>
      </c>
      <c r="E3386" s="10">
        <v>386.25</v>
      </c>
      <c r="F3386" s="10">
        <v>386.25</v>
      </c>
      <c r="G3386" s="10">
        <v>386.25</v>
      </c>
      <c r="H3386">
        <v>0</v>
      </c>
      <c r="I3386" s="44" t="str">
        <f>_xlfn.XLOOKUP(Q1_2025[[#This Row],[Artikelnr]],Artikel_prijzen[Artnr],Artikel_prijzen[Groep],"")</f>
        <v>Elektra</v>
      </c>
      <c r="J3386" s="10">
        <f>_xlfn.XLOOKUP(Q1_2025[[#This Row],[Artikelnr]],Artikel_prijzen[Artnr],Artikel_prijzen[Prijs 2025],"")</f>
        <v>386.25</v>
      </c>
      <c r="K3386" s="10" t="str">
        <f>IF(Q1_2025[[#This Row],[Artikelprijs]]&lt;&gt;"",IF(Q1_2025[[#This Row],[Stuksprijs]]=Q1_2025[[#This Row],[Artikelprijs]],"Prijs gelijk","Prijs wijkt af"),"")</f>
        <v>Prijs gelijk</v>
      </c>
      <c r="L3386" s="10"/>
      <c r="M3386" t="s">
        <v>536</v>
      </c>
      <c r="N3386" s="10">
        <f>IF(Q1_2025[[#This Row],[Prijstype]]="Artikelprijs",Q1_2025[[#This Row],[Artikelprijs]],Q1_2025[[#This Row],[Stuksprijs]])</f>
        <v>386.25</v>
      </c>
      <c r="O3386" s="10">
        <f>IF(Q1_2025[[#This Row],[Prijstype]]="Artikelprijs",Q1_2025[[#This Row],[Artikelprijs]] * Q1_2025[[#This Row],[Besteld]],Q1_2025[[#This Row],[Brutobedrag]])</f>
        <v>386.25</v>
      </c>
      <c r="P3386" s="10">
        <f>IF(Q1_2025[[#This Row],[Prijstype]] = "Artikelprijs",Q1_2025[[#This Row],[Brutobedrag 2]]*(100-Q1_2025[[#This Row],[Relatiekorting percentage]])/100,Q1_2025[[#This Row],[Bruto - Rel.korting]])</f>
        <v>386.25</v>
      </c>
    </row>
    <row r="3387" spans="1:16" x14ac:dyDescent="0.3">
      <c r="A3387" t="s">
        <v>477</v>
      </c>
      <c r="B3387">
        <v>5020003</v>
      </c>
      <c r="C3387" t="s">
        <v>258</v>
      </c>
      <c r="D3387">
        <v>1</v>
      </c>
      <c r="E3387" s="10">
        <v>66.95</v>
      </c>
      <c r="F3387" s="10">
        <v>66.95</v>
      </c>
      <c r="G3387" s="10">
        <v>66.95</v>
      </c>
      <c r="H3387">
        <v>0</v>
      </c>
      <c r="I3387" s="44" t="str">
        <f>_xlfn.XLOOKUP(Q1_2025[[#This Row],[Artikelnr]],Artikel_prijzen[Artnr],Artikel_prijzen[Groep],"")</f>
        <v/>
      </c>
      <c r="J3387" s="10" t="str">
        <f>_xlfn.XLOOKUP(Q1_2025[[#This Row],[Artikelnr]],Artikel_prijzen[Artnr],Artikel_prijzen[Prijs 2025],"")</f>
        <v/>
      </c>
      <c r="K3387" s="10" t="str">
        <f>IF(Q1_2025[[#This Row],[Artikelprijs]]&lt;&gt;"",IF(Q1_2025[[#This Row],[Stuksprijs]]=Q1_2025[[#This Row],[Artikelprijs]],"Prijs gelijk","Prijs wijkt af"),"")</f>
        <v/>
      </c>
      <c r="L3387" s="10"/>
      <c r="N3387" s="10">
        <f>IF(Q1_2025[[#This Row],[Prijstype]]="Artikelprijs",Q1_2025[[#This Row],[Artikelprijs]],Q1_2025[[#This Row],[Stuksprijs]])</f>
        <v>66.95</v>
      </c>
      <c r="O3387" s="10">
        <f>IF(Q1_2025[[#This Row],[Prijstype]]="Artikelprijs",Q1_2025[[#This Row],[Artikelprijs]] * Q1_2025[[#This Row],[Besteld]],Q1_2025[[#This Row],[Brutobedrag]])</f>
        <v>66.95</v>
      </c>
      <c r="P3387" s="10">
        <f>IF(Q1_2025[[#This Row],[Prijstype]] = "Artikelprijs",Q1_2025[[#This Row],[Brutobedrag 2]]*(100-Q1_2025[[#This Row],[Relatiekorting percentage]])/100,Q1_2025[[#This Row],[Bruto - Rel.korting]])</f>
        <v>66.95</v>
      </c>
    </row>
    <row r="3388" spans="1:16" x14ac:dyDescent="0.3">
      <c r="A3388" t="s">
        <v>477</v>
      </c>
      <c r="B3388">
        <v>5020001</v>
      </c>
      <c r="C3388" t="s">
        <v>46</v>
      </c>
      <c r="D3388">
        <v>3</v>
      </c>
      <c r="E3388" s="10">
        <v>29.35</v>
      </c>
      <c r="F3388" s="10">
        <v>88.05</v>
      </c>
      <c r="G3388" s="10">
        <v>88.05</v>
      </c>
      <c r="H3388">
        <v>0</v>
      </c>
      <c r="I3388" s="44" t="str">
        <f>_xlfn.XLOOKUP(Q1_2025[[#This Row],[Artikelnr]],Artikel_prijzen[Artnr],Artikel_prijzen[Groep],"")</f>
        <v/>
      </c>
      <c r="J3388" s="10" t="str">
        <f>_xlfn.XLOOKUP(Q1_2025[[#This Row],[Artikelnr]],Artikel_prijzen[Artnr],Artikel_prijzen[Prijs 2025],"")</f>
        <v/>
      </c>
      <c r="K3388" s="10" t="str">
        <f>IF(Q1_2025[[#This Row],[Artikelprijs]]&lt;&gt;"",IF(Q1_2025[[#This Row],[Stuksprijs]]=Q1_2025[[#This Row],[Artikelprijs]],"Prijs gelijk","Prijs wijkt af"),"")</f>
        <v/>
      </c>
      <c r="L3388" s="10"/>
      <c r="N3388" s="10">
        <f>IF(Q1_2025[[#This Row],[Prijstype]]="Artikelprijs",Q1_2025[[#This Row],[Artikelprijs]],Q1_2025[[#This Row],[Stuksprijs]])</f>
        <v>29.35</v>
      </c>
      <c r="O3388" s="10">
        <f>IF(Q1_2025[[#This Row],[Prijstype]]="Artikelprijs",Q1_2025[[#This Row],[Artikelprijs]] * Q1_2025[[#This Row],[Besteld]],Q1_2025[[#This Row],[Brutobedrag]])</f>
        <v>88.05</v>
      </c>
      <c r="P3388" s="10">
        <f>IF(Q1_2025[[#This Row],[Prijstype]] = "Artikelprijs",Q1_2025[[#This Row],[Brutobedrag 2]]*(100-Q1_2025[[#This Row],[Relatiekorting percentage]])/100,Q1_2025[[#This Row],[Bruto - Rel.korting]])</f>
        <v>88.05</v>
      </c>
    </row>
    <row r="3389" spans="1:16" x14ac:dyDescent="0.3">
      <c r="A3389" t="s">
        <v>477</v>
      </c>
      <c r="B3389">
        <v>5022009</v>
      </c>
      <c r="C3389" t="s">
        <v>45</v>
      </c>
      <c r="D3389">
        <v>2</v>
      </c>
      <c r="E3389" s="10">
        <v>103.75</v>
      </c>
      <c r="F3389" s="10">
        <v>207.5</v>
      </c>
      <c r="G3389" s="10">
        <v>207.5</v>
      </c>
      <c r="H3389">
        <v>0</v>
      </c>
      <c r="I3389" s="44" t="str">
        <f>_xlfn.XLOOKUP(Q1_2025[[#This Row],[Artikelnr]],Artikel_prijzen[Artnr],Artikel_prijzen[Groep],"")</f>
        <v>Elektra</v>
      </c>
      <c r="J3389" s="10">
        <f>_xlfn.XLOOKUP(Q1_2025[[#This Row],[Artikelnr]],Artikel_prijzen[Artnr],Artikel_prijzen[Prijs 2025],"")</f>
        <v>106.8625</v>
      </c>
      <c r="K3389" s="10" t="str">
        <f>IF(Q1_2025[[#This Row],[Artikelprijs]]&lt;&gt;"",IF(Q1_2025[[#This Row],[Stuksprijs]]=Q1_2025[[#This Row],[Artikelprijs]],"Prijs gelijk","Prijs wijkt af"),"")</f>
        <v>Prijs wijkt af</v>
      </c>
      <c r="L3389" s="10"/>
      <c r="M3389" t="s">
        <v>536</v>
      </c>
      <c r="N3389" s="10">
        <f>IF(Q1_2025[[#This Row],[Prijstype]]="Artikelprijs",Q1_2025[[#This Row],[Artikelprijs]],Q1_2025[[#This Row],[Stuksprijs]])</f>
        <v>106.8625</v>
      </c>
      <c r="O3389" s="10">
        <f>IF(Q1_2025[[#This Row],[Prijstype]]="Artikelprijs",Q1_2025[[#This Row],[Artikelprijs]] * Q1_2025[[#This Row],[Besteld]],Q1_2025[[#This Row],[Brutobedrag]])</f>
        <v>213.72499999999999</v>
      </c>
      <c r="P3389" s="10">
        <f>IF(Q1_2025[[#This Row],[Prijstype]] = "Artikelprijs",Q1_2025[[#This Row],[Brutobedrag 2]]*(100-Q1_2025[[#This Row],[Relatiekorting percentage]])/100,Q1_2025[[#This Row],[Bruto - Rel.korting]])</f>
        <v>213.72499999999999</v>
      </c>
    </row>
    <row r="3390" spans="1:16" x14ac:dyDescent="0.3">
      <c r="A3390" t="s">
        <v>477</v>
      </c>
      <c r="B3390">
        <v>5020002</v>
      </c>
      <c r="C3390" t="s">
        <v>56</v>
      </c>
      <c r="D3390">
        <v>2</v>
      </c>
      <c r="E3390" s="10">
        <v>39.65</v>
      </c>
      <c r="F3390" s="10">
        <v>79.3</v>
      </c>
      <c r="G3390" s="10">
        <v>79.3</v>
      </c>
      <c r="H3390">
        <v>0</v>
      </c>
      <c r="I3390" s="44" t="str">
        <f>_xlfn.XLOOKUP(Q1_2025[[#This Row],[Artikelnr]],Artikel_prijzen[Artnr],Artikel_prijzen[Groep],"")</f>
        <v/>
      </c>
      <c r="J3390" s="10" t="str">
        <f>_xlfn.XLOOKUP(Q1_2025[[#This Row],[Artikelnr]],Artikel_prijzen[Artnr],Artikel_prijzen[Prijs 2025],"")</f>
        <v/>
      </c>
      <c r="K3390" s="10" t="str">
        <f>IF(Q1_2025[[#This Row],[Artikelprijs]]&lt;&gt;"",IF(Q1_2025[[#This Row],[Stuksprijs]]=Q1_2025[[#This Row],[Artikelprijs]],"Prijs gelijk","Prijs wijkt af"),"")</f>
        <v/>
      </c>
      <c r="L3390" s="10"/>
      <c r="N3390" s="10">
        <f>IF(Q1_2025[[#This Row],[Prijstype]]="Artikelprijs",Q1_2025[[#This Row],[Artikelprijs]],Q1_2025[[#This Row],[Stuksprijs]])</f>
        <v>39.65</v>
      </c>
      <c r="O3390" s="10">
        <f>IF(Q1_2025[[#This Row],[Prijstype]]="Artikelprijs",Q1_2025[[#This Row],[Artikelprijs]] * Q1_2025[[#This Row],[Besteld]],Q1_2025[[#This Row],[Brutobedrag]])</f>
        <v>79.3</v>
      </c>
      <c r="P3390" s="10">
        <f>IF(Q1_2025[[#This Row],[Prijstype]] = "Artikelprijs",Q1_2025[[#This Row],[Brutobedrag 2]]*(100-Q1_2025[[#This Row],[Relatiekorting percentage]])/100,Q1_2025[[#This Row],[Bruto - Rel.korting]])</f>
        <v>79.3</v>
      </c>
    </row>
    <row r="3391" spans="1:16" x14ac:dyDescent="0.3">
      <c r="A3391" t="s">
        <v>477</v>
      </c>
      <c r="B3391">
        <v>5021011</v>
      </c>
      <c r="C3391" t="s">
        <v>115</v>
      </c>
      <c r="D3391">
        <v>1</v>
      </c>
      <c r="E3391" s="10">
        <v>458.35</v>
      </c>
      <c r="F3391" s="10">
        <v>458.35</v>
      </c>
      <c r="G3391" s="10">
        <v>458.35</v>
      </c>
      <c r="H3391">
        <v>0</v>
      </c>
      <c r="I3391" s="44" t="str">
        <f>_xlfn.XLOOKUP(Q1_2025[[#This Row],[Artikelnr]],Artikel_prijzen[Artnr],Artikel_prijzen[Groep],"")</f>
        <v>Elektra</v>
      </c>
      <c r="J3391" s="10">
        <f>_xlfn.XLOOKUP(Q1_2025[[#This Row],[Artikelnr]],Artikel_prijzen[Artnr],Artikel_prijzen[Prijs 2025],"")</f>
        <v>458.35</v>
      </c>
      <c r="K3391" s="10" t="str">
        <f>IF(Q1_2025[[#This Row],[Artikelprijs]]&lt;&gt;"",IF(Q1_2025[[#This Row],[Stuksprijs]]=Q1_2025[[#This Row],[Artikelprijs]],"Prijs gelijk","Prijs wijkt af"),"")</f>
        <v>Prijs gelijk</v>
      </c>
      <c r="L3391" s="10"/>
      <c r="M3391" t="s">
        <v>536</v>
      </c>
      <c r="N3391" s="10">
        <f>IF(Q1_2025[[#This Row],[Prijstype]]="Artikelprijs",Q1_2025[[#This Row],[Artikelprijs]],Q1_2025[[#This Row],[Stuksprijs]])</f>
        <v>458.35</v>
      </c>
      <c r="O3391" s="10">
        <f>IF(Q1_2025[[#This Row],[Prijstype]]="Artikelprijs",Q1_2025[[#This Row],[Artikelprijs]] * Q1_2025[[#This Row],[Besteld]],Q1_2025[[#This Row],[Brutobedrag]])</f>
        <v>458.35</v>
      </c>
      <c r="P3391" s="10">
        <f>IF(Q1_2025[[#This Row],[Prijstype]] = "Artikelprijs",Q1_2025[[#This Row],[Brutobedrag 2]]*(100-Q1_2025[[#This Row],[Relatiekorting percentage]])/100,Q1_2025[[#This Row],[Bruto - Rel.korting]])</f>
        <v>458.35</v>
      </c>
    </row>
    <row r="3392" spans="1:16" x14ac:dyDescent="0.3">
      <c r="A3392" t="s">
        <v>477</v>
      </c>
      <c r="B3392">
        <v>5021011</v>
      </c>
      <c r="C3392" t="s">
        <v>115</v>
      </c>
      <c r="D3392">
        <v>1</v>
      </c>
      <c r="E3392" s="10">
        <v>458.35</v>
      </c>
      <c r="F3392" s="10">
        <v>458.35</v>
      </c>
      <c r="G3392" s="10">
        <v>458.35</v>
      </c>
      <c r="H3392">
        <v>0</v>
      </c>
      <c r="I3392" s="44" t="str">
        <f>_xlfn.XLOOKUP(Q1_2025[[#This Row],[Artikelnr]],Artikel_prijzen[Artnr],Artikel_prijzen[Groep],"")</f>
        <v>Elektra</v>
      </c>
      <c r="J3392" s="10">
        <f>_xlfn.XLOOKUP(Q1_2025[[#This Row],[Artikelnr]],Artikel_prijzen[Artnr],Artikel_prijzen[Prijs 2025],"")</f>
        <v>458.35</v>
      </c>
      <c r="K3392" s="10" t="str">
        <f>IF(Q1_2025[[#This Row],[Artikelprijs]]&lt;&gt;"",IF(Q1_2025[[#This Row],[Stuksprijs]]=Q1_2025[[#This Row],[Artikelprijs]],"Prijs gelijk","Prijs wijkt af"),"")</f>
        <v>Prijs gelijk</v>
      </c>
      <c r="L3392" s="10"/>
      <c r="M3392" t="s">
        <v>536</v>
      </c>
      <c r="N3392" s="10">
        <f>IF(Q1_2025[[#This Row],[Prijstype]]="Artikelprijs",Q1_2025[[#This Row],[Artikelprijs]],Q1_2025[[#This Row],[Stuksprijs]])</f>
        <v>458.35</v>
      </c>
      <c r="O3392" s="10">
        <f>IF(Q1_2025[[#This Row],[Prijstype]]="Artikelprijs",Q1_2025[[#This Row],[Artikelprijs]] * Q1_2025[[#This Row],[Besteld]],Q1_2025[[#This Row],[Brutobedrag]])</f>
        <v>458.35</v>
      </c>
      <c r="P3392" s="10">
        <f>IF(Q1_2025[[#This Row],[Prijstype]] = "Artikelprijs",Q1_2025[[#This Row],[Brutobedrag 2]]*(100-Q1_2025[[#This Row],[Relatiekorting percentage]])/100,Q1_2025[[#This Row],[Bruto - Rel.korting]])</f>
        <v>458.35</v>
      </c>
    </row>
    <row r="3393" spans="1:16" x14ac:dyDescent="0.3">
      <c r="A3393" t="s">
        <v>477</v>
      </c>
      <c r="B3393">
        <v>5021003</v>
      </c>
      <c r="C3393" t="s">
        <v>188</v>
      </c>
      <c r="D3393">
        <v>1</v>
      </c>
      <c r="E3393" s="10">
        <v>252.35</v>
      </c>
      <c r="F3393" s="10">
        <v>252.35</v>
      </c>
      <c r="G3393" s="10">
        <v>252.35</v>
      </c>
      <c r="H3393">
        <v>0</v>
      </c>
      <c r="I3393" s="44" t="str">
        <f>_xlfn.XLOOKUP(Q1_2025[[#This Row],[Artikelnr]],Artikel_prijzen[Artnr],Artikel_prijzen[Groep],"")</f>
        <v>Elektra</v>
      </c>
      <c r="J3393" s="10">
        <f>_xlfn.XLOOKUP(Q1_2025[[#This Row],[Artikelnr]],Artikel_prijzen[Artnr],Artikel_prijzen[Prijs 2025],"")</f>
        <v>252.35</v>
      </c>
      <c r="K3393" s="10" t="str">
        <f>IF(Q1_2025[[#This Row],[Artikelprijs]]&lt;&gt;"",IF(Q1_2025[[#This Row],[Stuksprijs]]=Q1_2025[[#This Row],[Artikelprijs]],"Prijs gelijk","Prijs wijkt af"),"")</f>
        <v>Prijs gelijk</v>
      </c>
      <c r="L3393" s="10"/>
      <c r="M3393" t="s">
        <v>536</v>
      </c>
      <c r="N3393" s="10">
        <f>IF(Q1_2025[[#This Row],[Prijstype]]="Artikelprijs",Q1_2025[[#This Row],[Artikelprijs]],Q1_2025[[#This Row],[Stuksprijs]])</f>
        <v>252.35</v>
      </c>
      <c r="O3393" s="10">
        <f>IF(Q1_2025[[#This Row],[Prijstype]]="Artikelprijs",Q1_2025[[#This Row],[Artikelprijs]] * Q1_2025[[#This Row],[Besteld]],Q1_2025[[#This Row],[Brutobedrag]])</f>
        <v>252.35</v>
      </c>
      <c r="P3393" s="10">
        <f>IF(Q1_2025[[#This Row],[Prijstype]] = "Artikelprijs",Q1_2025[[#This Row],[Brutobedrag 2]]*(100-Q1_2025[[#This Row],[Relatiekorting percentage]])/100,Q1_2025[[#This Row],[Bruto - Rel.korting]])</f>
        <v>252.35</v>
      </c>
    </row>
    <row r="3394" spans="1:16" x14ac:dyDescent="0.3">
      <c r="A3394" t="s">
        <v>477</v>
      </c>
      <c r="B3394">
        <v>5020001</v>
      </c>
      <c r="C3394" t="s">
        <v>46</v>
      </c>
      <c r="D3394">
        <v>6</v>
      </c>
      <c r="E3394" s="10">
        <v>29.35</v>
      </c>
      <c r="F3394" s="10">
        <v>176.1</v>
      </c>
      <c r="G3394" s="10">
        <v>176.1</v>
      </c>
      <c r="H3394">
        <v>0</v>
      </c>
      <c r="I3394" s="44" t="str">
        <f>_xlfn.XLOOKUP(Q1_2025[[#This Row],[Artikelnr]],Artikel_prijzen[Artnr],Artikel_prijzen[Groep],"")</f>
        <v/>
      </c>
      <c r="J3394" s="10" t="str">
        <f>_xlfn.XLOOKUP(Q1_2025[[#This Row],[Artikelnr]],Artikel_prijzen[Artnr],Artikel_prijzen[Prijs 2025],"")</f>
        <v/>
      </c>
      <c r="K3394" s="10" t="str">
        <f>IF(Q1_2025[[#This Row],[Artikelprijs]]&lt;&gt;"",IF(Q1_2025[[#This Row],[Stuksprijs]]=Q1_2025[[#This Row],[Artikelprijs]],"Prijs gelijk","Prijs wijkt af"),"")</f>
        <v/>
      </c>
      <c r="L3394" s="10"/>
      <c r="N3394" s="10">
        <f>IF(Q1_2025[[#This Row],[Prijstype]]="Artikelprijs",Q1_2025[[#This Row],[Artikelprijs]],Q1_2025[[#This Row],[Stuksprijs]])</f>
        <v>29.35</v>
      </c>
      <c r="O3394" s="10">
        <f>IF(Q1_2025[[#This Row],[Prijstype]]="Artikelprijs",Q1_2025[[#This Row],[Artikelprijs]] * Q1_2025[[#This Row],[Besteld]],Q1_2025[[#This Row],[Brutobedrag]])</f>
        <v>176.1</v>
      </c>
      <c r="P3394" s="10">
        <f>IF(Q1_2025[[#This Row],[Prijstype]] = "Artikelprijs",Q1_2025[[#This Row],[Brutobedrag 2]]*(100-Q1_2025[[#This Row],[Relatiekorting percentage]])/100,Q1_2025[[#This Row],[Bruto - Rel.korting]])</f>
        <v>176.1</v>
      </c>
    </row>
    <row r="3395" spans="1:16" x14ac:dyDescent="0.3">
      <c r="A3395" t="s">
        <v>477</v>
      </c>
      <c r="B3395">
        <v>5022024</v>
      </c>
      <c r="C3395" t="s">
        <v>479</v>
      </c>
      <c r="D3395">
        <v>1</v>
      </c>
      <c r="E3395" s="10">
        <v>4204.4799999999996</v>
      </c>
      <c r="F3395" s="10">
        <v>4204.4799999999996</v>
      </c>
      <c r="G3395" s="10">
        <v>4204.4799999999996</v>
      </c>
      <c r="H3395">
        <v>0</v>
      </c>
      <c r="I3395" s="44" t="str">
        <f>_xlfn.XLOOKUP(Q1_2025[[#This Row],[Artikelnr]],Artikel_prijzen[Artnr],Artikel_prijzen[Groep],"")</f>
        <v/>
      </c>
      <c r="J3395" s="10" t="str">
        <f>_xlfn.XLOOKUP(Q1_2025[[#This Row],[Artikelnr]],Artikel_prijzen[Artnr],Artikel_prijzen[Prijs 2025],"")</f>
        <v/>
      </c>
      <c r="K3395" s="10" t="str">
        <f>IF(Q1_2025[[#This Row],[Artikelprijs]]&lt;&gt;"",IF(Q1_2025[[#This Row],[Stuksprijs]]=Q1_2025[[#This Row],[Artikelprijs]],"Prijs gelijk","Prijs wijkt af"),"")</f>
        <v/>
      </c>
      <c r="L3395" s="10"/>
      <c r="N3395" s="10">
        <f>IF(Q1_2025[[#This Row],[Prijstype]]="Artikelprijs",Q1_2025[[#This Row],[Artikelprijs]],Q1_2025[[#This Row],[Stuksprijs]])</f>
        <v>4204.4799999999996</v>
      </c>
      <c r="O3395" s="10">
        <f>IF(Q1_2025[[#This Row],[Prijstype]]="Artikelprijs",Q1_2025[[#This Row],[Artikelprijs]] * Q1_2025[[#This Row],[Besteld]],Q1_2025[[#This Row],[Brutobedrag]])</f>
        <v>4204.4799999999996</v>
      </c>
      <c r="P3395" s="10">
        <f>IF(Q1_2025[[#This Row],[Prijstype]] = "Artikelprijs",Q1_2025[[#This Row],[Brutobedrag 2]]*(100-Q1_2025[[#This Row],[Relatiekorting percentage]])/100,Q1_2025[[#This Row],[Bruto - Rel.korting]])</f>
        <v>4204.4799999999996</v>
      </c>
    </row>
    <row r="3396" spans="1:16" x14ac:dyDescent="0.3">
      <c r="A3396" t="s">
        <v>477</v>
      </c>
      <c r="B3396">
        <v>5021017</v>
      </c>
      <c r="C3396" t="s">
        <v>256</v>
      </c>
      <c r="D3396">
        <v>1</v>
      </c>
      <c r="E3396" s="10">
        <v>721</v>
      </c>
      <c r="F3396" s="10">
        <v>721</v>
      </c>
      <c r="G3396" s="10">
        <v>721</v>
      </c>
      <c r="H3396">
        <v>0</v>
      </c>
      <c r="I3396" s="44" t="str">
        <f>_xlfn.XLOOKUP(Q1_2025[[#This Row],[Artikelnr]],Artikel_prijzen[Artnr],Artikel_prijzen[Groep],"")</f>
        <v>Elektra</v>
      </c>
      <c r="J3396" s="10">
        <f>_xlfn.XLOOKUP(Q1_2025[[#This Row],[Artikelnr]],Artikel_prijzen[Artnr],Artikel_prijzen[Prijs 2025],"")</f>
        <v>700</v>
      </c>
      <c r="K3396" s="10" t="str">
        <f>IF(Q1_2025[[#This Row],[Artikelprijs]]&lt;&gt;"",IF(Q1_2025[[#This Row],[Stuksprijs]]=Q1_2025[[#This Row],[Artikelprijs]],"Prijs gelijk","Prijs wijkt af"),"")</f>
        <v>Prijs wijkt af</v>
      </c>
      <c r="L3396" s="10"/>
      <c r="M3396" t="s">
        <v>536</v>
      </c>
      <c r="N3396" s="10">
        <f>IF(Q1_2025[[#This Row],[Prijstype]]="Artikelprijs",Q1_2025[[#This Row],[Artikelprijs]],Q1_2025[[#This Row],[Stuksprijs]])</f>
        <v>700</v>
      </c>
      <c r="O3396" s="10">
        <f>IF(Q1_2025[[#This Row],[Prijstype]]="Artikelprijs",Q1_2025[[#This Row],[Artikelprijs]] * Q1_2025[[#This Row],[Besteld]],Q1_2025[[#This Row],[Brutobedrag]])</f>
        <v>700</v>
      </c>
      <c r="P3396" s="10">
        <f>IF(Q1_2025[[#This Row],[Prijstype]] = "Artikelprijs",Q1_2025[[#This Row],[Brutobedrag 2]]*(100-Q1_2025[[#This Row],[Relatiekorting percentage]])/100,Q1_2025[[#This Row],[Bruto - Rel.korting]])</f>
        <v>700</v>
      </c>
    </row>
    <row r="3397" spans="1:16" x14ac:dyDescent="0.3">
      <c r="A3397" t="s">
        <v>477</v>
      </c>
      <c r="B3397">
        <v>4801003</v>
      </c>
      <c r="C3397" t="s">
        <v>157</v>
      </c>
      <c r="D3397">
        <v>5</v>
      </c>
      <c r="E3397" s="10">
        <v>52.88</v>
      </c>
      <c r="F3397" s="10">
        <v>264.39999999999998</v>
      </c>
      <c r="G3397" s="10">
        <v>264.39999999999998</v>
      </c>
      <c r="H3397">
        <v>0</v>
      </c>
      <c r="I3397" s="44" t="str">
        <f>_xlfn.XLOOKUP(Q1_2025[[#This Row],[Artikelnr]],Artikel_prijzen[Artnr],Artikel_prijzen[Groep],"")</f>
        <v/>
      </c>
      <c r="J3397" s="10" t="str">
        <f>_xlfn.XLOOKUP(Q1_2025[[#This Row],[Artikelnr]],Artikel_prijzen[Artnr],Artikel_prijzen[Prijs 2025],"")</f>
        <v/>
      </c>
      <c r="K3397" s="10" t="str">
        <f>IF(Q1_2025[[#This Row],[Artikelprijs]]&lt;&gt;"",IF(Q1_2025[[#This Row],[Stuksprijs]]=Q1_2025[[#This Row],[Artikelprijs]],"Prijs gelijk","Prijs wijkt af"),"")</f>
        <v/>
      </c>
      <c r="L3397" s="10"/>
      <c r="N3397" s="10">
        <f>IF(Q1_2025[[#This Row],[Prijstype]]="Artikelprijs",Q1_2025[[#This Row],[Artikelprijs]],Q1_2025[[#This Row],[Stuksprijs]])</f>
        <v>52.88</v>
      </c>
      <c r="O3397" s="10">
        <f>IF(Q1_2025[[#This Row],[Prijstype]]="Artikelprijs",Q1_2025[[#This Row],[Artikelprijs]] * Q1_2025[[#This Row],[Besteld]],Q1_2025[[#This Row],[Brutobedrag]])</f>
        <v>264.39999999999998</v>
      </c>
      <c r="P3397" s="10">
        <f>IF(Q1_2025[[#This Row],[Prijstype]] = "Artikelprijs",Q1_2025[[#This Row],[Brutobedrag 2]]*(100-Q1_2025[[#This Row],[Relatiekorting percentage]])/100,Q1_2025[[#This Row],[Bruto - Rel.korting]])</f>
        <v>264.39999999999998</v>
      </c>
    </row>
    <row r="3398" spans="1:16" x14ac:dyDescent="0.3">
      <c r="A3398" t="s">
        <v>477</v>
      </c>
      <c r="B3398">
        <v>5020001</v>
      </c>
      <c r="C3398" t="s">
        <v>46</v>
      </c>
      <c r="D3398">
        <v>5</v>
      </c>
      <c r="E3398" s="10">
        <v>29.35</v>
      </c>
      <c r="F3398" s="10">
        <v>146.75</v>
      </c>
      <c r="G3398" s="10">
        <v>146.75</v>
      </c>
      <c r="H3398">
        <v>0</v>
      </c>
      <c r="I3398" s="44" t="str">
        <f>_xlfn.XLOOKUP(Q1_2025[[#This Row],[Artikelnr]],Artikel_prijzen[Artnr],Artikel_prijzen[Groep],"")</f>
        <v/>
      </c>
      <c r="J3398" s="10" t="str">
        <f>_xlfn.XLOOKUP(Q1_2025[[#This Row],[Artikelnr]],Artikel_prijzen[Artnr],Artikel_prijzen[Prijs 2025],"")</f>
        <v/>
      </c>
      <c r="K3398" s="10" t="str">
        <f>IF(Q1_2025[[#This Row],[Artikelprijs]]&lt;&gt;"",IF(Q1_2025[[#This Row],[Stuksprijs]]=Q1_2025[[#This Row],[Artikelprijs]],"Prijs gelijk","Prijs wijkt af"),"")</f>
        <v/>
      </c>
      <c r="L3398" s="10"/>
      <c r="N3398" s="10">
        <f>IF(Q1_2025[[#This Row],[Prijstype]]="Artikelprijs",Q1_2025[[#This Row],[Artikelprijs]],Q1_2025[[#This Row],[Stuksprijs]])</f>
        <v>29.35</v>
      </c>
      <c r="O3398" s="10">
        <f>IF(Q1_2025[[#This Row],[Prijstype]]="Artikelprijs",Q1_2025[[#This Row],[Artikelprijs]] * Q1_2025[[#This Row],[Besteld]],Q1_2025[[#This Row],[Brutobedrag]])</f>
        <v>146.75</v>
      </c>
      <c r="P3398" s="10">
        <f>IF(Q1_2025[[#This Row],[Prijstype]] = "Artikelprijs",Q1_2025[[#This Row],[Brutobedrag 2]]*(100-Q1_2025[[#This Row],[Relatiekorting percentage]])/100,Q1_2025[[#This Row],[Bruto - Rel.korting]])</f>
        <v>146.75</v>
      </c>
    </row>
    <row r="3399" spans="1:16" x14ac:dyDescent="0.3">
      <c r="A3399" t="s">
        <v>477</v>
      </c>
      <c r="B3399">
        <v>5020001</v>
      </c>
      <c r="C3399" t="s">
        <v>46</v>
      </c>
      <c r="D3399">
        <v>2</v>
      </c>
      <c r="E3399" s="10">
        <v>29.35</v>
      </c>
      <c r="F3399" s="10">
        <v>58.7</v>
      </c>
      <c r="G3399" s="10">
        <v>58.7</v>
      </c>
      <c r="H3399">
        <v>0</v>
      </c>
      <c r="I3399" s="44" t="str">
        <f>_xlfn.XLOOKUP(Q1_2025[[#This Row],[Artikelnr]],Artikel_prijzen[Artnr],Artikel_prijzen[Groep],"")</f>
        <v/>
      </c>
      <c r="J3399" s="10" t="str">
        <f>_xlfn.XLOOKUP(Q1_2025[[#This Row],[Artikelnr]],Artikel_prijzen[Artnr],Artikel_prijzen[Prijs 2025],"")</f>
        <v/>
      </c>
      <c r="K3399" s="10" t="str">
        <f>IF(Q1_2025[[#This Row],[Artikelprijs]]&lt;&gt;"",IF(Q1_2025[[#This Row],[Stuksprijs]]=Q1_2025[[#This Row],[Artikelprijs]],"Prijs gelijk","Prijs wijkt af"),"")</f>
        <v/>
      </c>
      <c r="L3399" s="10"/>
      <c r="N3399" s="10">
        <f>IF(Q1_2025[[#This Row],[Prijstype]]="Artikelprijs",Q1_2025[[#This Row],[Artikelprijs]],Q1_2025[[#This Row],[Stuksprijs]])</f>
        <v>29.35</v>
      </c>
      <c r="O3399" s="10">
        <f>IF(Q1_2025[[#This Row],[Prijstype]]="Artikelprijs",Q1_2025[[#This Row],[Artikelprijs]] * Q1_2025[[#This Row],[Besteld]],Q1_2025[[#This Row],[Brutobedrag]])</f>
        <v>58.7</v>
      </c>
      <c r="P3399" s="10">
        <f>IF(Q1_2025[[#This Row],[Prijstype]] = "Artikelprijs",Q1_2025[[#This Row],[Brutobedrag 2]]*(100-Q1_2025[[#This Row],[Relatiekorting percentage]])/100,Q1_2025[[#This Row],[Bruto - Rel.korting]])</f>
        <v>58.7</v>
      </c>
    </row>
    <row r="3400" spans="1:16" x14ac:dyDescent="0.3">
      <c r="A3400" t="s">
        <v>477</v>
      </c>
      <c r="B3400">
        <v>5020003</v>
      </c>
      <c r="C3400" t="s">
        <v>258</v>
      </c>
      <c r="D3400">
        <v>2</v>
      </c>
      <c r="E3400" s="10">
        <v>66.95</v>
      </c>
      <c r="F3400" s="10">
        <v>133.9</v>
      </c>
      <c r="G3400" s="10">
        <v>133.9</v>
      </c>
      <c r="H3400">
        <v>0</v>
      </c>
      <c r="I3400" s="44" t="str">
        <f>_xlfn.XLOOKUP(Q1_2025[[#This Row],[Artikelnr]],Artikel_prijzen[Artnr],Artikel_prijzen[Groep],"")</f>
        <v/>
      </c>
      <c r="J3400" s="10" t="str">
        <f>_xlfn.XLOOKUP(Q1_2025[[#This Row],[Artikelnr]],Artikel_prijzen[Artnr],Artikel_prijzen[Prijs 2025],"")</f>
        <v/>
      </c>
      <c r="K3400" s="10" t="str">
        <f>IF(Q1_2025[[#This Row],[Artikelprijs]]&lt;&gt;"",IF(Q1_2025[[#This Row],[Stuksprijs]]=Q1_2025[[#This Row],[Artikelprijs]],"Prijs gelijk","Prijs wijkt af"),"")</f>
        <v/>
      </c>
      <c r="L3400" s="10"/>
      <c r="N3400" s="10">
        <f>IF(Q1_2025[[#This Row],[Prijstype]]="Artikelprijs",Q1_2025[[#This Row],[Artikelprijs]],Q1_2025[[#This Row],[Stuksprijs]])</f>
        <v>66.95</v>
      </c>
      <c r="O3400" s="10">
        <f>IF(Q1_2025[[#This Row],[Prijstype]]="Artikelprijs",Q1_2025[[#This Row],[Artikelprijs]] * Q1_2025[[#This Row],[Besteld]],Q1_2025[[#This Row],[Brutobedrag]])</f>
        <v>133.9</v>
      </c>
      <c r="P3400" s="10">
        <f>IF(Q1_2025[[#This Row],[Prijstype]] = "Artikelprijs",Q1_2025[[#This Row],[Brutobedrag 2]]*(100-Q1_2025[[#This Row],[Relatiekorting percentage]])/100,Q1_2025[[#This Row],[Bruto - Rel.korting]])</f>
        <v>133.9</v>
      </c>
    </row>
    <row r="3401" spans="1:16" x14ac:dyDescent="0.3">
      <c r="A3401" t="s">
        <v>477</v>
      </c>
      <c r="B3401">
        <v>5022024</v>
      </c>
      <c r="C3401" t="s">
        <v>480</v>
      </c>
      <c r="D3401">
        <v>1</v>
      </c>
      <c r="E3401" s="10">
        <v>6105.28</v>
      </c>
      <c r="F3401" s="10">
        <v>6105.28</v>
      </c>
      <c r="G3401" s="10">
        <v>6105.28</v>
      </c>
      <c r="H3401">
        <v>0</v>
      </c>
      <c r="I3401" s="44" t="str">
        <f>_xlfn.XLOOKUP(Q1_2025[[#This Row],[Artikelnr]],Artikel_prijzen[Artnr],Artikel_prijzen[Groep],"")</f>
        <v/>
      </c>
      <c r="J3401" s="10" t="str">
        <f>_xlfn.XLOOKUP(Q1_2025[[#This Row],[Artikelnr]],Artikel_prijzen[Artnr],Artikel_prijzen[Prijs 2025],"")</f>
        <v/>
      </c>
      <c r="K3401" s="10" t="str">
        <f>IF(Q1_2025[[#This Row],[Artikelprijs]]&lt;&gt;"",IF(Q1_2025[[#This Row],[Stuksprijs]]=Q1_2025[[#This Row],[Artikelprijs]],"Prijs gelijk","Prijs wijkt af"),"")</f>
        <v/>
      </c>
      <c r="L3401" s="10"/>
      <c r="N3401" s="10">
        <f>IF(Q1_2025[[#This Row],[Prijstype]]="Artikelprijs",Q1_2025[[#This Row],[Artikelprijs]],Q1_2025[[#This Row],[Stuksprijs]])</f>
        <v>6105.28</v>
      </c>
      <c r="O3401" s="10">
        <f>IF(Q1_2025[[#This Row],[Prijstype]]="Artikelprijs",Q1_2025[[#This Row],[Artikelprijs]] * Q1_2025[[#This Row],[Besteld]],Q1_2025[[#This Row],[Brutobedrag]])</f>
        <v>6105.28</v>
      </c>
      <c r="P3401" s="10">
        <f>IF(Q1_2025[[#This Row],[Prijstype]] = "Artikelprijs",Q1_2025[[#This Row],[Brutobedrag 2]]*(100-Q1_2025[[#This Row],[Relatiekorting percentage]])/100,Q1_2025[[#This Row],[Bruto - Rel.korting]])</f>
        <v>6105.28</v>
      </c>
    </row>
    <row r="3402" spans="1:16" x14ac:dyDescent="0.3">
      <c r="A3402" t="s">
        <v>739</v>
      </c>
      <c r="D3402">
        <f>SUBTOTAL(109,Q1_2025[Besteld])</f>
        <v>25876</v>
      </c>
      <c r="E3402"/>
      <c r="F3402" s="10">
        <f>SUBTOTAL(109,Q1_2025[Brutobedrag])</f>
        <v>1422229.1299999978</v>
      </c>
      <c r="G3402" s="10">
        <f>SUBTOTAL(109,Q1_2025[Bruto - Rel.korting])</f>
        <v>1209444.1399999945</v>
      </c>
      <c r="O3402" s="10">
        <f>SUBTOTAL(109,Q1_2025[Brutobedrag 2])</f>
        <v>1350973.2775000045</v>
      </c>
      <c r="P3402" s="10">
        <f>SUBTOTAL(109,Q1_2025[Bruto-Rel. korting 2])</f>
        <v>1143871.7440000011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B2A3E-56BE-4704-9DEB-FC1A30096842}">
  <dimension ref="B1:J34"/>
  <sheetViews>
    <sheetView topLeftCell="B1" zoomScale="140" zoomScaleNormal="140" workbookViewId="0">
      <selection activeCell="C15" sqref="C15"/>
    </sheetView>
  </sheetViews>
  <sheetFormatPr defaultRowHeight="14.4" x14ac:dyDescent="0.3"/>
  <cols>
    <col min="1" max="1" width="3.44140625" customWidth="1"/>
    <col min="2" max="2" width="44" bestFit="1" customWidth="1"/>
    <col min="3" max="3" width="12.33203125" bestFit="1" customWidth="1"/>
    <col min="4" max="4" width="13.6640625" bestFit="1" customWidth="1"/>
    <col min="5" max="5" width="14.88671875" bestFit="1" customWidth="1"/>
    <col min="6" max="6" width="12.33203125" bestFit="1" customWidth="1"/>
    <col min="7" max="7" width="14.109375" bestFit="1" customWidth="1"/>
    <col min="8" max="9" width="11.33203125" bestFit="1" customWidth="1"/>
    <col min="10" max="10" width="10.109375" bestFit="1" customWidth="1"/>
  </cols>
  <sheetData>
    <row r="1" spans="2:10" ht="34.200000000000003" thickBot="1" x14ac:dyDescent="0.35">
      <c r="B1" s="96" t="s">
        <v>736</v>
      </c>
      <c r="C1" s="97"/>
      <c r="D1" s="97"/>
      <c r="E1" s="98"/>
    </row>
    <row r="4" spans="2:10" x14ac:dyDescent="0.3">
      <c r="B4" s="53" t="s">
        <v>484</v>
      </c>
      <c r="C4" s="53" t="s">
        <v>522</v>
      </c>
      <c r="D4" s="53" t="s">
        <v>523</v>
      </c>
      <c r="E4" s="53" t="s">
        <v>484</v>
      </c>
    </row>
    <row r="5" spans="2:10" x14ac:dyDescent="0.3">
      <c r="B5" s="39" t="s">
        <v>97</v>
      </c>
      <c r="C5" s="40">
        <v>0.23</v>
      </c>
      <c r="D5" s="41">
        <f>C34</f>
        <v>352164.59400000016</v>
      </c>
      <c r="E5" s="41">
        <f>C5*D5</f>
        <v>80997.856620000035</v>
      </c>
    </row>
    <row r="6" spans="2:10" x14ac:dyDescent="0.3">
      <c r="B6" s="39" t="s">
        <v>89</v>
      </c>
      <c r="C6" s="40">
        <v>0.16</v>
      </c>
      <c r="D6" s="41">
        <f>D34</f>
        <v>284656.03999999992</v>
      </c>
      <c r="E6" s="41">
        <f t="shared" ref="E6:E7" si="0">C6*D6</f>
        <v>45544.96639999999</v>
      </c>
    </row>
    <row r="7" spans="2:10" x14ac:dyDescent="0.3">
      <c r="B7" s="39" t="s">
        <v>512</v>
      </c>
      <c r="C7" s="40">
        <v>0.15</v>
      </c>
      <c r="D7" s="41">
        <f>E34</f>
        <v>33369.99</v>
      </c>
      <c r="E7" s="41">
        <f t="shared" si="0"/>
        <v>5005.4984999999997</v>
      </c>
    </row>
    <row r="8" spans="2:10" x14ac:dyDescent="0.3">
      <c r="B8" s="39" t="s">
        <v>737</v>
      </c>
      <c r="C8" s="40">
        <v>0.05</v>
      </c>
      <c r="D8" s="41">
        <f>G34</f>
        <v>1139176.7</v>
      </c>
      <c r="E8" s="41">
        <f>D8*C8</f>
        <v>56958.834999999999</v>
      </c>
    </row>
    <row r="9" spans="2:10" x14ac:dyDescent="0.3">
      <c r="B9" s="39" t="s">
        <v>524</v>
      </c>
      <c r="C9" s="40"/>
      <c r="D9" s="41">
        <f>D8</f>
        <v>1139176.7</v>
      </c>
      <c r="E9" s="41"/>
    </row>
    <row r="10" spans="2:10" x14ac:dyDescent="0.3">
      <c r="B10" s="39" t="s">
        <v>525</v>
      </c>
      <c r="C10" s="40"/>
      <c r="D10" s="41"/>
      <c r="E10" s="41"/>
    </row>
    <row r="11" spans="2:10" ht="18" x14ac:dyDescent="0.35">
      <c r="B11" s="42" t="s">
        <v>526</v>
      </c>
      <c r="C11" s="42"/>
      <c r="D11" s="42"/>
      <c r="E11" s="43">
        <f>SUM(E5:E10)</f>
        <v>188507.15652000002</v>
      </c>
    </row>
    <row r="13" spans="2:10" ht="15" thickBot="1" x14ac:dyDescent="0.35"/>
    <row r="14" spans="2:10" ht="29.4" thickBot="1" x14ac:dyDescent="0.35">
      <c r="B14" s="54" t="s">
        <v>738</v>
      </c>
      <c r="C14" s="55" t="s">
        <v>527</v>
      </c>
      <c r="D14" s="55" t="s">
        <v>528</v>
      </c>
      <c r="E14" s="55" t="s">
        <v>529</v>
      </c>
      <c r="F14" s="56" t="s">
        <v>530</v>
      </c>
      <c r="G14" s="57" t="s">
        <v>531</v>
      </c>
      <c r="H14" s="58" t="s">
        <v>532</v>
      </c>
      <c r="I14" s="59" t="s">
        <v>533</v>
      </c>
      <c r="J14" s="59" t="s">
        <v>534</v>
      </c>
    </row>
    <row r="15" spans="2:10" ht="15" thickBot="1" x14ac:dyDescent="0.35">
      <c r="B15" s="47" t="str" cm="1">
        <f t="array" ref="B15:B33">_xlfn.UNIQUE(Q1_2025[Evenement])</f>
        <v>4AM Festival.xls</v>
      </c>
      <c r="C15" s="48">
        <f>SUMIFS(Q1_2025[Bruto-Rel. korting 2],Q1_2025[Evenement],B15,Q1_2025[Groep],$B$5)</f>
        <v>417.15000000000003</v>
      </c>
      <c r="D15" s="48">
        <f>SUMIFS(Q1_2025[Bruto-Rel. korting 2],Q1_2025[Evenement],B15,Q1_2025[Groep],$B$6)</f>
        <v>0</v>
      </c>
      <c r="E15" s="48">
        <f>SUMIFS(Q1_2025[Bruto-Rel. korting 2],Q1_2025[Evenement],B15,Q1_2025[Groep],$B$7)</f>
        <v>0</v>
      </c>
      <c r="F15" s="48">
        <f>SUMIFS(Q1_2025[Bruto-Rel. korting 2],Q1_2025[Evenement],B15,Q1_2025[Groep],"")</f>
        <v>0</v>
      </c>
      <c r="G15" s="49">
        <f>SUM(C15:F15)</f>
        <v>417.15000000000003</v>
      </c>
      <c r="H15" s="48">
        <f>C15*$C$5</f>
        <v>95.944500000000005</v>
      </c>
      <c r="I15" s="48">
        <f>D15*$C$6</f>
        <v>0</v>
      </c>
      <c r="J15" s="48">
        <f>E15*$C$7</f>
        <v>0</v>
      </c>
    </row>
    <row r="16" spans="2:10" ht="15" thickBot="1" x14ac:dyDescent="0.35">
      <c r="B16" s="47" t="str">
        <v>AAO 2025.xls</v>
      </c>
      <c r="C16" s="48">
        <f>SUMIFS(Q1_2025[Bruto-Rel. korting 2],Q1_2025[Evenement],B16,Q1_2025[Groep],$B$5)</f>
        <v>51534.646499999988</v>
      </c>
      <c r="D16" s="48">
        <f>SUMIFS(Q1_2025[Bruto-Rel. korting 2],Q1_2025[Evenement],B16,Q1_2025[Groep],$B$6)</f>
        <v>82566.600000000006</v>
      </c>
      <c r="E16" s="48">
        <f>SUMIFS(Q1_2025[Bruto-Rel. korting 2],Q1_2025[Evenement],B16,Q1_2025[Groep],$B$7)</f>
        <v>0</v>
      </c>
      <c r="F16" s="48">
        <f>SUMIFS(Q1_2025[Bruto-Rel. korting 2],Q1_2025[Evenement],B16,Q1_2025[Groep],"")</f>
        <v>242117.48000000033</v>
      </c>
      <c r="G16" s="49">
        <f t="shared" ref="G16:G33" si="1">SUM(C16:F16)</f>
        <v>376218.72650000034</v>
      </c>
      <c r="H16" s="48">
        <f t="shared" ref="H16:H33" si="2">C16*$C$5</f>
        <v>11852.968694999998</v>
      </c>
      <c r="I16" s="48">
        <f t="shared" ref="I16:I33" si="3">D16*$C$6</f>
        <v>13210.656000000001</v>
      </c>
      <c r="J16" s="48">
        <f t="shared" ref="J16:J33" si="4">E16*$C$7</f>
        <v>0</v>
      </c>
    </row>
    <row r="17" spans="2:10" ht="15" thickBot="1" x14ac:dyDescent="0.35">
      <c r="B17" s="47" t="str">
        <v>Art Rotterdam 2025.xls</v>
      </c>
      <c r="C17" s="48">
        <f>SUMIFS(Q1_2025[Bruto-Rel. korting 2],Q1_2025[Evenement],B17,Q1_2025[Groep],$B$5)</f>
        <v>29774.6</v>
      </c>
      <c r="D17" s="48">
        <f>SUMIFS(Q1_2025[Bruto-Rel. korting 2],Q1_2025[Evenement],B17,Q1_2025[Groep],$B$6)</f>
        <v>29483.75</v>
      </c>
      <c r="E17" s="48">
        <f>SUMIFS(Q1_2025[Bruto-Rel. korting 2],Q1_2025[Evenement],B17,Q1_2025[Groep],$B$7)</f>
        <v>0</v>
      </c>
      <c r="F17" s="48">
        <f>SUMIFS(Q1_2025[Bruto-Rel. korting 2],Q1_2025[Evenement],B17,Q1_2025[Groep],"")</f>
        <v>45506.489999999962</v>
      </c>
      <c r="G17" s="49">
        <f t="shared" si="1"/>
        <v>104764.83999999997</v>
      </c>
      <c r="H17" s="48">
        <f t="shared" si="2"/>
        <v>6848.1580000000004</v>
      </c>
      <c r="I17" s="48">
        <f t="shared" si="3"/>
        <v>4717.4000000000005</v>
      </c>
      <c r="J17" s="48">
        <f t="shared" si="4"/>
        <v>0</v>
      </c>
    </row>
    <row r="18" spans="2:10" ht="15" thickBot="1" x14ac:dyDescent="0.35">
      <c r="B18" s="47" t="str">
        <v>C2C Festival 2025.xls</v>
      </c>
      <c r="C18" s="48">
        <f>SUMIFS(Q1_2025[Bruto-Rel. korting 2],Q1_2025[Evenement],B18,Q1_2025[Groep],$B$5)</f>
        <v>2207.79</v>
      </c>
      <c r="D18" s="48">
        <f>SUMIFS(Q1_2025[Bruto-Rel. korting 2],Q1_2025[Evenement],B18,Q1_2025[Groep],$B$6)</f>
        <v>0</v>
      </c>
      <c r="E18" s="48">
        <f>SUMIFS(Q1_2025[Bruto-Rel. korting 2],Q1_2025[Evenement],B18,Q1_2025[Groep],$B$7)</f>
        <v>0</v>
      </c>
      <c r="F18" s="48">
        <f>SUMIFS(Q1_2025[Bruto-Rel. korting 2],Q1_2025[Evenement],B18,Q1_2025[Groep],"")</f>
        <v>0</v>
      </c>
      <c r="G18" s="49">
        <f t="shared" si="1"/>
        <v>2207.79</v>
      </c>
      <c r="H18" s="48">
        <f t="shared" si="2"/>
        <v>507.79169999999999</v>
      </c>
      <c r="I18" s="48">
        <f t="shared" si="3"/>
        <v>0</v>
      </c>
      <c r="J18" s="48">
        <f t="shared" si="4"/>
        <v>0</v>
      </c>
    </row>
    <row r="19" spans="2:10" ht="15" thickBot="1" x14ac:dyDescent="0.35">
      <c r="B19" s="47" t="str">
        <v>Comic Film &amp; Manga Fest 2025.xls</v>
      </c>
      <c r="C19" s="48">
        <f>SUMIFS(Q1_2025[Bruto-Rel. korting 2],Q1_2025[Evenement],B19,Q1_2025[Groep],$B$5)</f>
        <v>2412.7750000000005</v>
      </c>
      <c r="D19" s="48">
        <f>SUMIFS(Q1_2025[Bruto-Rel. korting 2],Q1_2025[Evenement],B19,Q1_2025[Groep],$B$6)</f>
        <v>0</v>
      </c>
      <c r="E19" s="48">
        <f>SUMIFS(Q1_2025[Bruto-Rel. korting 2],Q1_2025[Evenement],B19,Q1_2025[Groep],$B$7)</f>
        <v>0</v>
      </c>
      <c r="F19" s="48">
        <f>SUMIFS(Q1_2025[Bruto-Rel. korting 2],Q1_2025[Evenement],B19,Q1_2025[Groep],"")</f>
        <v>0</v>
      </c>
      <c r="G19" s="49">
        <f t="shared" si="1"/>
        <v>2412.7750000000005</v>
      </c>
      <c r="H19" s="48">
        <f t="shared" si="2"/>
        <v>554.93825000000015</v>
      </c>
      <c r="I19" s="48">
        <f t="shared" si="3"/>
        <v>0</v>
      </c>
      <c r="J19" s="48">
        <f t="shared" si="4"/>
        <v>0</v>
      </c>
    </row>
    <row r="20" spans="2:10" ht="15" thickBot="1" x14ac:dyDescent="0.35">
      <c r="B20" s="47" t="str">
        <v>Holiday on Ice 2025.xls</v>
      </c>
      <c r="C20" s="48">
        <f>SUMIFS(Q1_2025[Bruto-Rel. korting 2],Q1_2025[Evenement],B20,Q1_2025[Groep],$B$5)</f>
        <v>5265.44</v>
      </c>
      <c r="D20" s="48">
        <f>SUMIFS(Q1_2025[Bruto-Rel. korting 2],Q1_2025[Evenement],B20,Q1_2025[Groep],$B$6)</f>
        <v>0</v>
      </c>
      <c r="E20" s="48">
        <f>SUMIFS(Q1_2025[Bruto-Rel. korting 2],Q1_2025[Evenement],B20,Q1_2025[Groep],$B$7)</f>
        <v>0</v>
      </c>
      <c r="F20" s="48">
        <f>SUMIFS(Q1_2025[Bruto-Rel. korting 2],Q1_2025[Evenement],B20,Q1_2025[Groep],"")</f>
        <v>6481.2599999999984</v>
      </c>
      <c r="G20" s="49">
        <f t="shared" si="1"/>
        <v>11746.699999999997</v>
      </c>
      <c r="H20" s="48">
        <f t="shared" si="2"/>
        <v>1211.0511999999999</v>
      </c>
      <c r="I20" s="48">
        <f t="shared" si="3"/>
        <v>0</v>
      </c>
      <c r="J20" s="48">
        <f t="shared" si="4"/>
        <v>0</v>
      </c>
    </row>
    <row r="21" spans="2:10" ht="15" thickBot="1" x14ac:dyDescent="0.35">
      <c r="B21" s="47" t="str">
        <v>Hyrox 2025.xls</v>
      </c>
      <c r="C21" s="48">
        <f>SUMIFS(Q1_2025[Bruto-Rel. korting 2],Q1_2025[Evenement],B21,Q1_2025[Groep],$B$5)</f>
        <v>12115.999999999996</v>
      </c>
      <c r="D21" s="48">
        <f>SUMIFS(Q1_2025[Bruto-Rel. korting 2],Q1_2025[Evenement],B21,Q1_2025[Groep],$B$6)</f>
        <v>0</v>
      </c>
      <c r="E21" s="48">
        <f>SUMIFS(Q1_2025[Bruto-Rel. korting 2],Q1_2025[Evenement],B21,Q1_2025[Groep],$B$7)</f>
        <v>0</v>
      </c>
      <c r="F21" s="48">
        <f>SUMIFS(Q1_2025[Bruto-Rel. korting 2],Q1_2025[Evenement],B21,Q1_2025[Groep],"")</f>
        <v>704.84999999999991</v>
      </c>
      <c r="G21" s="49">
        <f t="shared" si="1"/>
        <v>12820.849999999997</v>
      </c>
      <c r="H21" s="48">
        <f t="shared" si="2"/>
        <v>2786.6799999999994</v>
      </c>
      <c r="I21" s="48">
        <f t="shared" si="3"/>
        <v>0</v>
      </c>
      <c r="J21" s="48">
        <f t="shared" si="4"/>
        <v>0</v>
      </c>
    </row>
    <row r="22" spans="2:10" ht="15" thickBot="1" x14ac:dyDescent="0.35">
      <c r="B22" s="47" t="str">
        <v>Infratech 2025 - Elektra.xls</v>
      </c>
      <c r="C22" s="48">
        <f>SUMIFS(Q1_2025[Bruto-Rel. korting 2],Q1_2025[Evenement],B22,Q1_2025[Groep],$B$5)</f>
        <v>89237.790000000183</v>
      </c>
      <c r="D22" s="48">
        <f>SUMIFS(Q1_2025[Bruto-Rel. korting 2],Q1_2025[Evenement],B22,Q1_2025[Groep],$B$6)</f>
        <v>0</v>
      </c>
      <c r="E22" s="48">
        <f>SUMIFS(Q1_2025[Bruto-Rel. korting 2],Q1_2025[Evenement],B22,Q1_2025[Groep],$B$7)</f>
        <v>18480</v>
      </c>
      <c r="F22" s="48">
        <f>SUMIFS(Q1_2025[Bruto-Rel. korting 2],Q1_2025[Evenement],B22,Q1_2025[Groep],"")</f>
        <v>14861.98999999998</v>
      </c>
      <c r="G22" s="49">
        <f t="shared" si="1"/>
        <v>122579.78000000016</v>
      </c>
      <c r="H22" s="48">
        <f t="shared" si="2"/>
        <v>20524.691700000043</v>
      </c>
      <c r="I22" s="48">
        <f t="shared" si="3"/>
        <v>0</v>
      </c>
      <c r="J22" s="48">
        <f t="shared" si="4"/>
        <v>2772</v>
      </c>
    </row>
    <row r="23" spans="2:10" ht="15" thickBot="1" x14ac:dyDescent="0.35">
      <c r="B23" s="47" t="str">
        <v>Infratech 2025 - Rigging.xls</v>
      </c>
      <c r="C23" s="48">
        <f>SUMIFS(Q1_2025[Bruto-Rel. korting 2],Q1_2025[Evenement],B23,Q1_2025[Groep],$B$5)</f>
        <v>700</v>
      </c>
      <c r="D23" s="48">
        <f>SUMIFS(Q1_2025[Bruto-Rel. korting 2],Q1_2025[Evenement],B23,Q1_2025[Groep],$B$6)</f>
        <v>106779.4</v>
      </c>
      <c r="E23" s="48">
        <f>SUMIFS(Q1_2025[Bruto-Rel. korting 2],Q1_2025[Evenement],B23,Q1_2025[Groep],$B$7)</f>
        <v>0</v>
      </c>
      <c r="F23" s="48">
        <f>SUMIFS(Q1_2025[Bruto-Rel. korting 2],Q1_2025[Evenement],B23,Q1_2025[Groep],"")</f>
        <v>3635.4899999999989</v>
      </c>
      <c r="G23" s="49">
        <f t="shared" si="1"/>
        <v>111114.89</v>
      </c>
      <c r="H23" s="48">
        <f t="shared" si="2"/>
        <v>161</v>
      </c>
      <c r="I23" s="48">
        <f t="shared" si="3"/>
        <v>17084.703999999998</v>
      </c>
      <c r="J23" s="48">
        <f t="shared" si="4"/>
        <v>0</v>
      </c>
    </row>
    <row r="24" spans="2:10" ht="15" thickBot="1" x14ac:dyDescent="0.35">
      <c r="B24" s="47" t="str">
        <v>Infratech 2025 - Stands.xls</v>
      </c>
      <c r="C24" s="48">
        <f>SUMIFS(Q1_2025[Bruto-Rel. korting 2],Q1_2025[Evenement],B24,Q1_2025[Groep],$B$5)</f>
        <v>12190.049999999997</v>
      </c>
      <c r="D24" s="48">
        <f>SUMIFS(Q1_2025[Bruto-Rel. korting 2],Q1_2025[Evenement],B24,Q1_2025[Groep],$B$6)</f>
        <v>21567</v>
      </c>
      <c r="E24" s="48">
        <f>SUMIFS(Q1_2025[Bruto-Rel. korting 2],Q1_2025[Evenement],B24,Q1_2025[Groep],$B$7)</f>
        <v>8693</v>
      </c>
      <c r="F24" s="48">
        <f>SUMIFS(Q1_2025[Bruto-Rel. korting 2],Q1_2025[Evenement],B24,Q1_2025[Groep],"")</f>
        <v>117399.71</v>
      </c>
      <c r="G24" s="49">
        <f t="shared" si="1"/>
        <v>159849.76</v>
      </c>
      <c r="H24" s="48">
        <f t="shared" si="2"/>
        <v>2803.7114999999994</v>
      </c>
      <c r="I24" s="48">
        <f t="shared" si="3"/>
        <v>3450.7200000000003</v>
      </c>
      <c r="J24" s="48">
        <f t="shared" si="4"/>
        <v>1303.95</v>
      </c>
    </row>
    <row r="25" spans="2:10" ht="15" thickBot="1" x14ac:dyDescent="0.35">
      <c r="B25" s="47" t="str">
        <v>Record &amp; CD Fair 2025.xls</v>
      </c>
      <c r="C25" s="48">
        <f>SUMIFS(Q1_2025[Bruto-Rel. korting 2],Q1_2025[Evenement],B25,Q1_2025[Groep],$B$5)</f>
        <v>154.5</v>
      </c>
      <c r="D25" s="48">
        <f>SUMIFS(Q1_2025[Bruto-Rel. korting 2],Q1_2025[Evenement],B25,Q1_2025[Groep],$B$6)</f>
        <v>0</v>
      </c>
      <c r="E25" s="48">
        <f>SUMIFS(Q1_2025[Bruto-Rel. korting 2],Q1_2025[Evenement],B25,Q1_2025[Groep],$B$7)</f>
        <v>0</v>
      </c>
      <c r="F25" s="48">
        <f>SUMIFS(Q1_2025[Bruto-Rel. korting 2],Q1_2025[Evenement],B25,Q1_2025[Groep],"")</f>
        <v>0</v>
      </c>
      <c r="G25" s="49">
        <f t="shared" si="1"/>
        <v>154.5</v>
      </c>
      <c r="H25" s="48">
        <f t="shared" si="2"/>
        <v>35.535000000000004</v>
      </c>
      <c r="I25" s="48">
        <f t="shared" si="3"/>
        <v>0</v>
      </c>
      <c r="J25" s="48">
        <f t="shared" si="4"/>
        <v>0</v>
      </c>
    </row>
    <row r="26" spans="2:10" ht="15" thickBot="1" x14ac:dyDescent="0.35">
      <c r="B26" s="47" t="str">
        <v>Rotterdam Rave 2025.xls</v>
      </c>
      <c r="C26" s="48">
        <f>SUMIFS(Q1_2025[Bruto-Rel. korting 2],Q1_2025[Evenement],B26,Q1_2025[Groep],$B$5)</f>
        <v>4990.0299999999988</v>
      </c>
      <c r="D26" s="48">
        <f>SUMIFS(Q1_2025[Bruto-Rel. korting 2],Q1_2025[Evenement],B26,Q1_2025[Groep],$B$6)</f>
        <v>0</v>
      </c>
      <c r="E26" s="48">
        <f>SUMIFS(Q1_2025[Bruto-Rel. korting 2],Q1_2025[Evenement],B26,Q1_2025[Groep],$B$7)</f>
        <v>0</v>
      </c>
      <c r="F26" s="48">
        <f>SUMIFS(Q1_2025[Bruto-Rel. korting 2],Q1_2025[Evenement],B26,Q1_2025[Groep],"")</f>
        <v>2607.52</v>
      </c>
      <c r="G26" s="49">
        <f t="shared" si="1"/>
        <v>7597.5499999999993</v>
      </c>
      <c r="H26" s="48">
        <f t="shared" si="2"/>
        <v>1147.7068999999997</v>
      </c>
      <c r="I26" s="48">
        <f t="shared" si="3"/>
        <v>0</v>
      </c>
      <c r="J26" s="48">
        <f t="shared" si="4"/>
        <v>0</v>
      </c>
    </row>
    <row r="27" spans="2:10" ht="15" thickBot="1" x14ac:dyDescent="0.35">
      <c r="B27" s="47" t="str">
        <v>Rotterdam Tattoo Convention 2025.xls</v>
      </c>
      <c r="C27" s="48">
        <f>SUMIFS(Q1_2025[Bruto-Rel. korting 2],Q1_2025[Evenement],B27,Q1_2025[Groep],$B$5)</f>
        <v>19611.560000000001</v>
      </c>
      <c r="D27" s="48">
        <f>SUMIFS(Q1_2025[Bruto-Rel. korting 2],Q1_2025[Evenement],B27,Q1_2025[Groep],$B$6)</f>
        <v>1215.4000000000001</v>
      </c>
      <c r="E27" s="48">
        <f>SUMIFS(Q1_2025[Bruto-Rel. korting 2],Q1_2025[Evenement],B27,Q1_2025[Groep],$B$7)</f>
        <v>0</v>
      </c>
      <c r="F27" s="48">
        <f>SUMIFS(Q1_2025[Bruto-Rel. korting 2],Q1_2025[Evenement],B27,Q1_2025[Groep],"")</f>
        <v>0</v>
      </c>
      <c r="G27" s="49">
        <f t="shared" si="1"/>
        <v>20826.960000000003</v>
      </c>
      <c r="H27" s="48">
        <f t="shared" si="2"/>
        <v>4510.6588000000002</v>
      </c>
      <c r="I27" s="48">
        <f t="shared" si="3"/>
        <v>194.46400000000003</v>
      </c>
      <c r="J27" s="48">
        <f t="shared" si="4"/>
        <v>0</v>
      </c>
    </row>
    <row r="28" spans="2:10" ht="15" thickBot="1" x14ac:dyDescent="0.35">
      <c r="B28" s="47" t="str">
        <v>State of Trance 2025.xls</v>
      </c>
      <c r="C28" s="48">
        <f>SUMIFS(Q1_2025[Bruto-Rel. korting 2],Q1_2025[Evenement],B28,Q1_2025[Groep],$B$5)</f>
        <v>54179.520000000011</v>
      </c>
      <c r="D28" s="48">
        <f>SUMIFS(Q1_2025[Bruto-Rel. korting 2],Q1_2025[Evenement],B28,Q1_2025[Groep],$B$6)</f>
        <v>26910.999999999996</v>
      </c>
      <c r="E28" s="48">
        <f>SUMIFS(Q1_2025[Bruto-Rel. korting 2],Q1_2025[Evenement],B28,Q1_2025[Groep],$B$7)</f>
        <v>0</v>
      </c>
      <c r="F28" s="48">
        <f>SUMIFS(Q1_2025[Bruto-Rel. korting 2],Q1_2025[Evenement],B28,Q1_2025[Groep],"")</f>
        <v>13229.53</v>
      </c>
      <c r="G28" s="49">
        <f t="shared" si="1"/>
        <v>94320.05</v>
      </c>
      <c r="H28" s="48">
        <f t="shared" si="2"/>
        <v>12461.289600000004</v>
      </c>
      <c r="I28" s="48">
        <f t="shared" si="3"/>
        <v>4305.7599999999993</v>
      </c>
      <c r="J28" s="48">
        <f t="shared" si="4"/>
        <v>0</v>
      </c>
    </row>
    <row r="29" spans="2:10" ht="15" thickBot="1" x14ac:dyDescent="0.35">
      <c r="B29" s="47" t="str">
        <v>Stoc Expo 2025 - Elektra.xls</v>
      </c>
      <c r="C29" s="48">
        <f>SUMIFS(Q1_2025[Bruto-Rel. korting 2],Q1_2025[Evenement],B29,Q1_2025[Groep],$B$5)</f>
        <v>46465.03</v>
      </c>
      <c r="D29" s="48">
        <f>SUMIFS(Q1_2025[Bruto-Rel. korting 2],Q1_2025[Evenement],B29,Q1_2025[Groep],$B$6)</f>
        <v>1434.79</v>
      </c>
      <c r="E29" s="48">
        <f>SUMIFS(Q1_2025[Bruto-Rel. korting 2],Q1_2025[Evenement],B29,Q1_2025[Groep],$B$7)</f>
        <v>5793.75</v>
      </c>
      <c r="F29" s="48">
        <f>SUMIFS(Q1_2025[Bruto-Rel. korting 2],Q1_2025[Evenement],B29,Q1_2025[Groep],"")</f>
        <v>3916.38</v>
      </c>
      <c r="G29" s="49">
        <f t="shared" si="1"/>
        <v>57609.95</v>
      </c>
      <c r="H29" s="48">
        <f t="shared" si="2"/>
        <v>10686.956900000001</v>
      </c>
      <c r="I29" s="48">
        <f t="shared" si="3"/>
        <v>229.56639999999999</v>
      </c>
      <c r="J29" s="48">
        <f t="shared" si="4"/>
        <v>869.0625</v>
      </c>
    </row>
    <row r="30" spans="2:10" ht="15" thickBot="1" x14ac:dyDescent="0.35">
      <c r="B30" s="47" t="str">
        <v>Stoc Expo 2025 - Rigging.xls</v>
      </c>
      <c r="C30" s="48">
        <f>SUMIFS(Q1_2025[Bruto-Rel. korting 2],Q1_2025[Evenement],B30,Q1_2025[Groep],$B$5)</f>
        <v>0</v>
      </c>
      <c r="D30" s="48">
        <f>SUMIFS(Q1_2025[Bruto-Rel. korting 2],Q1_2025[Evenement],B30,Q1_2025[Groep],$B$6)</f>
        <v>14698.1</v>
      </c>
      <c r="E30" s="48">
        <f>SUMIFS(Q1_2025[Bruto-Rel. korting 2],Q1_2025[Evenement],B30,Q1_2025[Groep],$B$7)</f>
        <v>0</v>
      </c>
      <c r="F30" s="48">
        <f>SUMIFS(Q1_2025[Bruto-Rel. korting 2],Q1_2025[Evenement],B30,Q1_2025[Groep],"")</f>
        <v>278.2</v>
      </c>
      <c r="G30" s="49">
        <f t="shared" si="1"/>
        <v>14976.300000000001</v>
      </c>
      <c r="H30" s="48">
        <f t="shared" si="2"/>
        <v>0</v>
      </c>
      <c r="I30" s="48">
        <f t="shared" si="3"/>
        <v>2351.6959999999999</v>
      </c>
      <c r="J30" s="48">
        <f t="shared" si="4"/>
        <v>0</v>
      </c>
    </row>
    <row r="31" spans="2:10" ht="15" thickBot="1" x14ac:dyDescent="0.35">
      <c r="B31" s="47" t="str">
        <v>Stoc Expo 2025 - Stands.xls</v>
      </c>
      <c r="C31" s="48">
        <f>SUMIFS(Q1_2025[Bruto-Rel. korting 2],Q1_2025[Evenement],B31,Q1_2025[Groep],$B$5)</f>
        <v>0</v>
      </c>
      <c r="D31" s="48">
        <f>SUMIFS(Q1_2025[Bruto-Rel. korting 2],Q1_2025[Evenement],B31,Q1_2025[Groep],$B$6)</f>
        <v>0</v>
      </c>
      <c r="E31" s="48">
        <f>SUMIFS(Q1_2025[Bruto-Rel. korting 2],Q1_2025[Evenement],B31,Q1_2025[Groep],$B$7)</f>
        <v>403.24</v>
      </c>
      <c r="F31" s="48">
        <f>SUMIFS(Q1_2025[Bruto-Rel. korting 2],Q1_2025[Evenement],B31,Q1_2025[Groep],"")</f>
        <v>2488.1600000000003</v>
      </c>
      <c r="G31" s="49">
        <f t="shared" si="1"/>
        <v>2891.4000000000005</v>
      </c>
      <c r="H31" s="48">
        <f t="shared" si="2"/>
        <v>0</v>
      </c>
      <c r="I31" s="48">
        <f t="shared" si="3"/>
        <v>0</v>
      </c>
      <c r="J31" s="48">
        <f t="shared" si="4"/>
        <v>60.485999999999997</v>
      </c>
    </row>
    <row r="32" spans="2:10" ht="15" thickBot="1" x14ac:dyDescent="0.35">
      <c r="B32" s="47" t="str">
        <v>Stoffenspektakel 2025.xls</v>
      </c>
      <c r="C32" s="48">
        <f>SUMIFS(Q1_2025[Bruto-Rel. korting 2],Q1_2025[Evenement],B32,Q1_2025[Groep],$B$5)</f>
        <v>1081.5</v>
      </c>
      <c r="D32" s="48">
        <f>SUMIFS(Q1_2025[Bruto-Rel. korting 2],Q1_2025[Evenement],B32,Q1_2025[Groep],$B$6)</f>
        <v>0</v>
      </c>
      <c r="E32" s="48">
        <f>SUMIFS(Q1_2025[Bruto-Rel. korting 2],Q1_2025[Evenement],B32,Q1_2025[Groep],$B$7)</f>
        <v>0</v>
      </c>
      <c r="F32" s="48">
        <f>SUMIFS(Q1_2025[Bruto-Rel. korting 2],Q1_2025[Evenement],B32,Q1_2025[Groep],"")</f>
        <v>0</v>
      </c>
      <c r="G32" s="49">
        <f t="shared" si="1"/>
        <v>1081.5</v>
      </c>
      <c r="H32" s="48">
        <f t="shared" si="2"/>
        <v>248.745</v>
      </c>
      <c r="I32" s="48">
        <f t="shared" si="3"/>
        <v>0</v>
      </c>
      <c r="J32" s="48">
        <f t="shared" si="4"/>
        <v>0</v>
      </c>
    </row>
    <row r="33" spans="2:10" ht="15" thickBot="1" x14ac:dyDescent="0.35">
      <c r="B33" s="47" t="str">
        <v>VVAL 2025.xls</v>
      </c>
      <c r="C33" s="48">
        <f>SUMIFS(Q1_2025[Bruto-Rel. korting 2],Q1_2025[Evenement],B33,Q1_2025[Groep],$B$5)</f>
        <v>19826.212499999994</v>
      </c>
      <c r="D33" s="48">
        <f>SUMIFS(Q1_2025[Bruto-Rel. korting 2],Q1_2025[Evenement],B33,Q1_2025[Groep],$B$6)</f>
        <v>0</v>
      </c>
      <c r="E33" s="48">
        <f>SUMIFS(Q1_2025[Bruto-Rel. korting 2],Q1_2025[Evenement],B33,Q1_2025[Groep],$B$7)</f>
        <v>0</v>
      </c>
      <c r="F33" s="48">
        <f>SUMIFS(Q1_2025[Bruto-Rel. korting 2],Q1_2025[Evenement],B33,Q1_2025[Groep],"")</f>
        <v>20454.059999999998</v>
      </c>
      <c r="G33" s="49">
        <f t="shared" si="1"/>
        <v>40280.272499999992</v>
      </c>
      <c r="H33" s="48">
        <f t="shared" si="2"/>
        <v>4560.0288749999991</v>
      </c>
      <c r="I33" s="48">
        <f t="shared" si="3"/>
        <v>0</v>
      </c>
      <c r="J33" s="48">
        <f t="shared" si="4"/>
        <v>0</v>
      </c>
    </row>
    <row r="34" spans="2:10" ht="15" thickBot="1" x14ac:dyDescent="0.35">
      <c r="B34" s="45" t="s">
        <v>535</v>
      </c>
      <c r="C34" s="46">
        <f>SUM(C15:C33)</f>
        <v>352164.59400000016</v>
      </c>
      <c r="D34" s="46">
        <f t="shared" ref="D34:I34" si="5">SUM(D15:D33)</f>
        <v>284656.03999999992</v>
      </c>
      <c r="E34" s="46">
        <f>SUM(E15:E33)</f>
        <v>33369.99</v>
      </c>
      <c r="F34" s="46">
        <f t="shared" si="5"/>
        <v>473681.12000000034</v>
      </c>
      <c r="G34" s="46">
        <v>1139176.7</v>
      </c>
      <c r="H34" s="46">
        <f t="shared" si="5"/>
        <v>80997.856620000035</v>
      </c>
      <c r="I34" s="46">
        <f t="shared" si="5"/>
        <v>45544.966400000005</v>
      </c>
      <c r="J34" s="46">
        <f>SUM(J15:J33)</f>
        <v>5005.4984999999997</v>
      </c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2902B-A120-4815-8A19-4F39C54240E8}">
  <dimension ref="A3:E788"/>
  <sheetViews>
    <sheetView workbookViewId="0">
      <selection activeCell="C14" sqref="C14"/>
    </sheetView>
  </sheetViews>
  <sheetFormatPr defaultRowHeight="14.4" x14ac:dyDescent="0.3"/>
  <cols>
    <col min="1" max="1" width="36.44140625" bestFit="1" customWidth="1"/>
    <col min="2" max="2" width="15.44140625" bestFit="1" customWidth="1"/>
    <col min="3" max="3" width="58.88671875" bestFit="1" customWidth="1"/>
    <col min="4" max="4" width="8.5546875" bestFit="1" customWidth="1"/>
    <col min="5" max="5" width="15.5546875" bestFit="1" customWidth="1"/>
  </cols>
  <sheetData>
    <row r="3" spans="1:5" x14ac:dyDescent="0.3">
      <c r="A3" s="50" t="s">
        <v>481</v>
      </c>
      <c r="B3" s="50" t="s">
        <v>0</v>
      </c>
      <c r="C3" s="50" t="s">
        <v>1</v>
      </c>
      <c r="D3" s="50" t="s">
        <v>482</v>
      </c>
      <c r="E3" t="s">
        <v>542</v>
      </c>
    </row>
    <row r="4" spans="1:5" x14ac:dyDescent="0.3">
      <c r="A4" t="s">
        <v>7</v>
      </c>
      <c r="B4">
        <v>5021001</v>
      </c>
      <c r="C4" t="s">
        <v>8</v>
      </c>
      <c r="D4" t="s">
        <v>97</v>
      </c>
      <c r="E4">
        <v>3</v>
      </c>
    </row>
    <row r="5" spans="1:5" x14ac:dyDescent="0.3">
      <c r="A5" t="s">
        <v>9</v>
      </c>
      <c r="B5">
        <v>1001013</v>
      </c>
      <c r="C5" t="s">
        <v>53</v>
      </c>
      <c r="E5">
        <v>20</v>
      </c>
    </row>
    <row r="6" spans="1:5" x14ac:dyDescent="0.3">
      <c r="B6">
        <v>1001021</v>
      </c>
      <c r="C6" t="s">
        <v>198</v>
      </c>
      <c r="E6">
        <v>83</v>
      </c>
    </row>
    <row r="7" spans="1:5" x14ac:dyDescent="0.3">
      <c r="B7">
        <v>1001028</v>
      </c>
      <c r="C7" t="s">
        <v>53</v>
      </c>
      <c r="E7">
        <v>20</v>
      </c>
    </row>
    <row r="8" spans="1:5" x14ac:dyDescent="0.3">
      <c r="B8">
        <v>1001031</v>
      </c>
      <c r="C8" t="s">
        <v>253</v>
      </c>
      <c r="E8">
        <v>6</v>
      </c>
    </row>
    <row r="9" spans="1:5" x14ac:dyDescent="0.3">
      <c r="B9">
        <v>1002019</v>
      </c>
      <c r="C9" t="s">
        <v>199</v>
      </c>
      <c r="E9">
        <v>10</v>
      </c>
    </row>
    <row r="10" spans="1:5" x14ac:dyDescent="0.3">
      <c r="B10">
        <v>1002020</v>
      </c>
      <c r="C10" t="s">
        <v>249</v>
      </c>
      <c r="E10">
        <v>10</v>
      </c>
    </row>
    <row r="11" spans="1:5" x14ac:dyDescent="0.3">
      <c r="B11">
        <v>1002032</v>
      </c>
      <c r="C11" t="s">
        <v>156</v>
      </c>
      <c r="E11">
        <v>22</v>
      </c>
    </row>
    <row r="12" spans="1:5" x14ac:dyDescent="0.3">
      <c r="B12">
        <v>1003011</v>
      </c>
      <c r="C12" t="s">
        <v>247</v>
      </c>
      <c r="E12">
        <v>17</v>
      </c>
    </row>
    <row r="13" spans="1:5" x14ac:dyDescent="0.3">
      <c r="B13">
        <v>1003012</v>
      </c>
      <c r="C13" t="s">
        <v>221</v>
      </c>
      <c r="E13">
        <v>3</v>
      </c>
    </row>
    <row r="14" spans="1:5" x14ac:dyDescent="0.3">
      <c r="B14">
        <v>1003030</v>
      </c>
      <c r="C14" t="s">
        <v>254</v>
      </c>
      <c r="E14">
        <v>4</v>
      </c>
    </row>
    <row r="15" spans="1:5" x14ac:dyDescent="0.3">
      <c r="B15">
        <v>1005013</v>
      </c>
      <c r="C15" t="s">
        <v>196</v>
      </c>
      <c r="E15">
        <v>50</v>
      </c>
    </row>
    <row r="16" spans="1:5" x14ac:dyDescent="0.3">
      <c r="B16">
        <v>1005015</v>
      </c>
      <c r="C16" t="s">
        <v>186</v>
      </c>
      <c r="E16">
        <v>10</v>
      </c>
    </row>
    <row r="17" spans="2:5" x14ac:dyDescent="0.3">
      <c r="B17">
        <v>1007023</v>
      </c>
      <c r="C17" t="s">
        <v>190</v>
      </c>
      <c r="E17">
        <v>2</v>
      </c>
    </row>
    <row r="18" spans="2:5" x14ac:dyDescent="0.3">
      <c r="B18">
        <v>1007024</v>
      </c>
      <c r="C18" t="s">
        <v>108</v>
      </c>
      <c r="E18">
        <v>15</v>
      </c>
    </row>
    <row r="19" spans="2:5" x14ac:dyDescent="0.3">
      <c r="B19">
        <v>1007025</v>
      </c>
      <c r="C19" t="s">
        <v>107</v>
      </c>
      <c r="E19">
        <v>10</v>
      </c>
    </row>
    <row r="20" spans="2:5" x14ac:dyDescent="0.3">
      <c r="B20">
        <v>1007028</v>
      </c>
      <c r="C20" t="s">
        <v>35</v>
      </c>
      <c r="E20">
        <v>34</v>
      </c>
    </row>
    <row r="21" spans="2:5" x14ac:dyDescent="0.3">
      <c r="B21">
        <v>1007051</v>
      </c>
      <c r="C21" t="s">
        <v>54</v>
      </c>
      <c r="E21">
        <v>213</v>
      </c>
    </row>
    <row r="22" spans="2:5" x14ac:dyDescent="0.3">
      <c r="B22">
        <v>1008008</v>
      </c>
      <c r="C22" t="s">
        <v>152</v>
      </c>
      <c r="E22">
        <v>37</v>
      </c>
    </row>
    <row r="23" spans="2:5" x14ac:dyDescent="0.3">
      <c r="B23">
        <v>1008026</v>
      </c>
      <c r="C23" t="s">
        <v>57</v>
      </c>
      <c r="E23">
        <v>24</v>
      </c>
    </row>
    <row r="24" spans="2:5" x14ac:dyDescent="0.3">
      <c r="B24">
        <v>1009130</v>
      </c>
      <c r="C24" t="s">
        <v>250</v>
      </c>
      <c r="E24">
        <v>17</v>
      </c>
    </row>
    <row r="25" spans="2:5" x14ac:dyDescent="0.3">
      <c r="B25">
        <v>1010007</v>
      </c>
      <c r="C25" t="s">
        <v>59</v>
      </c>
      <c r="E25">
        <v>2</v>
      </c>
    </row>
    <row r="26" spans="2:5" x14ac:dyDescent="0.3">
      <c r="B26">
        <v>1010008</v>
      </c>
      <c r="C26" t="s">
        <v>58</v>
      </c>
      <c r="E26">
        <v>7</v>
      </c>
    </row>
    <row r="27" spans="2:5" x14ac:dyDescent="0.3">
      <c r="B27">
        <v>1010083</v>
      </c>
      <c r="C27" t="s">
        <v>192</v>
      </c>
      <c r="E27">
        <v>67</v>
      </c>
    </row>
    <row r="28" spans="2:5" x14ac:dyDescent="0.3">
      <c r="B28">
        <v>1098001</v>
      </c>
      <c r="C28" t="s">
        <v>228</v>
      </c>
      <c r="E28">
        <v>4</v>
      </c>
    </row>
    <row r="29" spans="2:5" x14ac:dyDescent="0.3">
      <c r="C29" t="s">
        <v>109</v>
      </c>
      <c r="E29">
        <v>67</v>
      </c>
    </row>
    <row r="30" spans="2:5" x14ac:dyDescent="0.3">
      <c r="C30" t="s">
        <v>251</v>
      </c>
      <c r="E30">
        <v>50</v>
      </c>
    </row>
    <row r="31" spans="2:5" x14ac:dyDescent="0.3">
      <c r="B31">
        <v>1098002</v>
      </c>
      <c r="C31" t="s">
        <v>265</v>
      </c>
      <c r="E31">
        <v>1</v>
      </c>
    </row>
    <row r="32" spans="2:5" x14ac:dyDescent="0.3">
      <c r="B32">
        <v>1099009</v>
      </c>
      <c r="C32" t="s">
        <v>152</v>
      </c>
      <c r="E32">
        <v>1</v>
      </c>
    </row>
    <row r="33" spans="2:5" x14ac:dyDescent="0.3">
      <c r="B33">
        <v>2001027</v>
      </c>
      <c r="C33" t="s">
        <v>29</v>
      </c>
      <c r="E33">
        <v>4</v>
      </c>
    </row>
    <row r="34" spans="2:5" x14ac:dyDescent="0.3">
      <c r="B34">
        <v>2001041</v>
      </c>
      <c r="C34" t="s">
        <v>145</v>
      </c>
      <c r="E34">
        <v>2</v>
      </c>
    </row>
    <row r="35" spans="2:5" x14ac:dyDescent="0.3">
      <c r="B35">
        <v>2001045</v>
      </c>
      <c r="C35" t="s">
        <v>142</v>
      </c>
      <c r="E35">
        <v>34</v>
      </c>
    </row>
    <row r="36" spans="2:5" x14ac:dyDescent="0.3">
      <c r="B36">
        <v>2001048</v>
      </c>
      <c r="C36" t="s">
        <v>146</v>
      </c>
      <c r="E36">
        <v>4</v>
      </c>
    </row>
    <row r="37" spans="2:5" x14ac:dyDescent="0.3">
      <c r="B37">
        <v>2001088</v>
      </c>
      <c r="C37" t="s">
        <v>103</v>
      </c>
      <c r="E37">
        <v>1</v>
      </c>
    </row>
    <row r="38" spans="2:5" x14ac:dyDescent="0.3">
      <c r="B38">
        <v>2001089</v>
      </c>
      <c r="C38" t="s">
        <v>141</v>
      </c>
      <c r="E38">
        <v>62</v>
      </c>
    </row>
    <row r="39" spans="2:5" x14ac:dyDescent="0.3">
      <c r="B39">
        <v>2001090</v>
      </c>
      <c r="C39" t="s">
        <v>141</v>
      </c>
      <c r="E39">
        <v>34</v>
      </c>
    </row>
    <row r="40" spans="2:5" x14ac:dyDescent="0.3">
      <c r="B40">
        <v>2002005</v>
      </c>
      <c r="C40" t="s">
        <v>26</v>
      </c>
      <c r="E40">
        <v>1</v>
      </c>
    </row>
    <row r="41" spans="2:5" x14ac:dyDescent="0.3">
      <c r="B41">
        <v>2002006</v>
      </c>
      <c r="C41" t="s">
        <v>13</v>
      </c>
      <c r="E41">
        <v>9</v>
      </c>
    </row>
    <row r="42" spans="2:5" x14ac:dyDescent="0.3">
      <c r="B42">
        <v>2002007</v>
      </c>
      <c r="C42" t="s">
        <v>11</v>
      </c>
      <c r="E42">
        <v>14</v>
      </c>
    </row>
    <row r="43" spans="2:5" x14ac:dyDescent="0.3">
      <c r="B43">
        <v>2002009</v>
      </c>
      <c r="C43" t="s">
        <v>40</v>
      </c>
      <c r="E43">
        <v>8</v>
      </c>
    </row>
    <row r="44" spans="2:5" x14ac:dyDescent="0.3">
      <c r="B44">
        <v>2002028</v>
      </c>
      <c r="C44" t="s">
        <v>37</v>
      </c>
      <c r="E44">
        <v>1</v>
      </c>
    </row>
    <row r="45" spans="2:5" x14ac:dyDescent="0.3">
      <c r="B45">
        <v>2002095</v>
      </c>
      <c r="C45" t="s">
        <v>11</v>
      </c>
      <c r="E45">
        <v>63</v>
      </c>
    </row>
    <row r="46" spans="2:5" x14ac:dyDescent="0.3">
      <c r="B46">
        <v>2002096</v>
      </c>
      <c r="C46" t="s">
        <v>26</v>
      </c>
      <c r="E46">
        <v>6</v>
      </c>
    </row>
    <row r="47" spans="2:5" x14ac:dyDescent="0.3">
      <c r="B47">
        <v>2002103</v>
      </c>
      <c r="C47" t="s">
        <v>133</v>
      </c>
      <c r="E47">
        <v>12</v>
      </c>
    </row>
    <row r="48" spans="2:5" x14ac:dyDescent="0.3">
      <c r="B48">
        <v>2002104</v>
      </c>
      <c r="C48" t="s">
        <v>134</v>
      </c>
      <c r="E48">
        <v>40</v>
      </c>
    </row>
    <row r="49" spans="2:5" x14ac:dyDescent="0.3">
      <c r="B49">
        <v>2004003</v>
      </c>
      <c r="C49" t="s">
        <v>114</v>
      </c>
      <c r="E49">
        <v>19</v>
      </c>
    </row>
    <row r="50" spans="2:5" x14ac:dyDescent="0.3">
      <c r="B50">
        <v>2004010</v>
      </c>
      <c r="C50" t="s">
        <v>238</v>
      </c>
      <c r="E50">
        <v>40</v>
      </c>
    </row>
    <row r="51" spans="2:5" x14ac:dyDescent="0.3">
      <c r="B51">
        <v>2004011</v>
      </c>
      <c r="C51" t="s">
        <v>136</v>
      </c>
      <c r="E51">
        <v>40</v>
      </c>
    </row>
    <row r="52" spans="2:5" x14ac:dyDescent="0.3">
      <c r="B52">
        <v>2004012</v>
      </c>
      <c r="C52" t="s">
        <v>19</v>
      </c>
      <c r="E52">
        <v>36</v>
      </c>
    </row>
    <row r="53" spans="2:5" x14ac:dyDescent="0.3">
      <c r="B53">
        <v>2004015</v>
      </c>
      <c r="C53" t="s">
        <v>235</v>
      </c>
      <c r="E53">
        <v>25</v>
      </c>
    </row>
    <row r="54" spans="2:5" x14ac:dyDescent="0.3">
      <c r="B54">
        <v>2004017</v>
      </c>
      <c r="C54" t="s">
        <v>135</v>
      </c>
      <c r="E54">
        <v>8</v>
      </c>
    </row>
    <row r="55" spans="2:5" x14ac:dyDescent="0.3">
      <c r="B55">
        <v>2004021</v>
      </c>
      <c r="C55" t="s">
        <v>44</v>
      </c>
      <c r="E55">
        <v>22</v>
      </c>
    </row>
    <row r="56" spans="2:5" x14ac:dyDescent="0.3">
      <c r="B56">
        <v>2004022</v>
      </c>
      <c r="C56" t="s">
        <v>94</v>
      </c>
      <c r="E56">
        <v>49</v>
      </c>
    </row>
    <row r="57" spans="2:5" x14ac:dyDescent="0.3">
      <c r="B57">
        <v>2004029</v>
      </c>
      <c r="C57" t="s">
        <v>245</v>
      </c>
      <c r="E57">
        <v>6</v>
      </c>
    </row>
    <row r="58" spans="2:5" x14ac:dyDescent="0.3">
      <c r="B58">
        <v>2004030</v>
      </c>
      <c r="C58" t="s">
        <v>55</v>
      </c>
      <c r="E58">
        <v>6</v>
      </c>
    </row>
    <row r="59" spans="2:5" x14ac:dyDescent="0.3">
      <c r="B59">
        <v>2004031</v>
      </c>
      <c r="C59" t="s">
        <v>91</v>
      </c>
      <c r="E59">
        <v>49</v>
      </c>
    </row>
    <row r="60" spans="2:5" x14ac:dyDescent="0.3">
      <c r="B60">
        <v>2004032</v>
      </c>
      <c r="C60" t="s">
        <v>43</v>
      </c>
      <c r="E60">
        <v>48</v>
      </c>
    </row>
    <row r="61" spans="2:5" x14ac:dyDescent="0.3">
      <c r="B61">
        <v>2004036</v>
      </c>
      <c r="C61" t="s">
        <v>96</v>
      </c>
      <c r="E61">
        <v>5</v>
      </c>
    </row>
    <row r="62" spans="2:5" x14ac:dyDescent="0.3">
      <c r="B62">
        <v>2004039</v>
      </c>
      <c r="C62" t="s">
        <v>214</v>
      </c>
      <c r="E62">
        <v>22</v>
      </c>
    </row>
    <row r="63" spans="2:5" x14ac:dyDescent="0.3">
      <c r="B63">
        <v>2004040</v>
      </c>
      <c r="C63" t="s">
        <v>41</v>
      </c>
      <c r="E63">
        <v>4</v>
      </c>
    </row>
    <row r="64" spans="2:5" x14ac:dyDescent="0.3">
      <c r="B64">
        <v>2004041</v>
      </c>
      <c r="C64" t="s">
        <v>216</v>
      </c>
      <c r="E64">
        <v>3</v>
      </c>
    </row>
    <row r="65" spans="2:5" x14ac:dyDescent="0.3">
      <c r="B65">
        <v>2004046</v>
      </c>
      <c r="C65" t="s">
        <v>60</v>
      </c>
      <c r="E65">
        <v>2</v>
      </c>
    </row>
    <row r="66" spans="2:5" x14ac:dyDescent="0.3">
      <c r="B66">
        <v>2004047</v>
      </c>
      <c r="C66" t="s">
        <v>93</v>
      </c>
      <c r="E66">
        <v>98</v>
      </c>
    </row>
    <row r="67" spans="2:5" x14ac:dyDescent="0.3">
      <c r="B67">
        <v>2004049</v>
      </c>
      <c r="C67" t="s">
        <v>95</v>
      </c>
      <c r="E67">
        <v>40</v>
      </c>
    </row>
    <row r="68" spans="2:5" x14ac:dyDescent="0.3">
      <c r="B68">
        <v>2004050</v>
      </c>
      <c r="C68" t="s">
        <v>20</v>
      </c>
      <c r="E68">
        <v>13</v>
      </c>
    </row>
    <row r="69" spans="2:5" x14ac:dyDescent="0.3">
      <c r="B69">
        <v>2004051</v>
      </c>
      <c r="C69" t="s">
        <v>255</v>
      </c>
      <c r="E69">
        <v>2</v>
      </c>
    </row>
    <row r="70" spans="2:5" x14ac:dyDescent="0.3">
      <c r="B70">
        <v>2004055</v>
      </c>
      <c r="C70" t="s">
        <v>215</v>
      </c>
      <c r="E70">
        <v>34</v>
      </c>
    </row>
    <row r="71" spans="2:5" x14ac:dyDescent="0.3">
      <c r="B71">
        <v>2004056</v>
      </c>
      <c r="C71" t="s">
        <v>219</v>
      </c>
      <c r="E71">
        <v>1</v>
      </c>
    </row>
    <row r="72" spans="2:5" x14ac:dyDescent="0.3">
      <c r="B72">
        <v>2004057</v>
      </c>
      <c r="C72" t="s">
        <v>90</v>
      </c>
      <c r="E72">
        <v>66</v>
      </c>
    </row>
    <row r="73" spans="2:5" x14ac:dyDescent="0.3">
      <c r="B73">
        <v>2004064</v>
      </c>
      <c r="C73" t="s">
        <v>42</v>
      </c>
      <c r="E73">
        <v>19</v>
      </c>
    </row>
    <row r="74" spans="2:5" x14ac:dyDescent="0.3">
      <c r="B74">
        <v>2004071</v>
      </c>
      <c r="C74" t="s">
        <v>92</v>
      </c>
      <c r="E74">
        <v>9</v>
      </c>
    </row>
    <row r="75" spans="2:5" x14ac:dyDescent="0.3">
      <c r="B75">
        <v>2004074</v>
      </c>
      <c r="C75" t="s">
        <v>182</v>
      </c>
      <c r="E75">
        <v>8</v>
      </c>
    </row>
    <row r="76" spans="2:5" x14ac:dyDescent="0.3">
      <c r="B76">
        <v>2004089</v>
      </c>
      <c r="C76" t="s">
        <v>237</v>
      </c>
      <c r="E76">
        <v>1</v>
      </c>
    </row>
    <row r="77" spans="2:5" x14ac:dyDescent="0.3">
      <c r="B77">
        <v>2098001</v>
      </c>
      <c r="C77" t="s">
        <v>23</v>
      </c>
      <c r="E77">
        <v>4</v>
      </c>
    </row>
    <row r="78" spans="2:5" x14ac:dyDescent="0.3">
      <c r="C78" t="s">
        <v>22</v>
      </c>
      <c r="E78">
        <v>25</v>
      </c>
    </row>
    <row r="79" spans="2:5" x14ac:dyDescent="0.3">
      <c r="C79" t="s">
        <v>179</v>
      </c>
      <c r="E79">
        <v>4</v>
      </c>
    </row>
    <row r="80" spans="2:5" x14ac:dyDescent="0.3">
      <c r="B80">
        <v>3001025</v>
      </c>
      <c r="C80" t="s">
        <v>86</v>
      </c>
      <c r="E80">
        <v>11</v>
      </c>
    </row>
    <row r="81" spans="2:5" x14ac:dyDescent="0.3">
      <c r="B81">
        <v>3001031</v>
      </c>
      <c r="C81" t="s">
        <v>140</v>
      </c>
      <c r="E81">
        <v>4</v>
      </c>
    </row>
    <row r="82" spans="2:5" x14ac:dyDescent="0.3">
      <c r="B82">
        <v>3001035</v>
      </c>
      <c r="C82" t="s">
        <v>62</v>
      </c>
      <c r="E82">
        <v>476</v>
      </c>
    </row>
    <row r="83" spans="2:5" x14ac:dyDescent="0.3">
      <c r="B83">
        <v>3001036</v>
      </c>
      <c r="C83" t="s">
        <v>63</v>
      </c>
      <c r="E83">
        <v>740</v>
      </c>
    </row>
    <row r="84" spans="2:5" x14ac:dyDescent="0.3">
      <c r="B84">
        <v>3001037</v>
      </c>
      <c r="C84" t="s">
        <v>64</v>
      </c>
      <c r="E84">
        <v>770</v>
      </c>
    </row>
    <row r="85" spans="2:5" x14ac:dyDescent="0.3">
      <c r="B85">
        <v>3001038</v>
      </c>
      <c r="C85" t="s">
        <v>65</v>
      </c>
      <c r="E85">
        <v>742</v>
      </c>
    </row>
    <row r="86" spans="2:5" x14ac:dyDescent="0.3">
      <c r="B86">
        <v>3001039</v>
      </c>
      <c r="C86" t="s">
        <v>66</v>
      </c>
      <c r="E86">
        <v>45</v>
      </c>
    </row>
    <row r="87" spans="2:5" x14ac:dyDescent="0.3">
      <c r="B87">
        <v>3001040</v>
      </c>
      <c r="C87" t="s">
        <v>67</v>
      </c>
      <c r="E87">
        <v>325</v>
      </c>
    </row>
    <row r="88" spans="2:5" x14ac:dyDescent="0.3">
      <c r="B88">
        <v>3001041</v>
      </c>
      <c r="C88" t="s">
        <v>68</v>
      </c>
      <c r="E88">
        <v>37</v>
      </c>
    </row>
    <row r="89" spans="2:5" x14ac:dyDescent="0.3">
      <c r="B89">
        <v>3001042</v>
      </c>
      <c r="C89" t="s">
        <v>69</v>
      </c>
      <c r="E89">
        <v>41</v>
      </c>
    </row>
    <row r="90" spans="2:5" x14ac:dyDescent="0.3">
      <c r="B90">
        <v>3001043</v>
      </c>
      <c r="C90" t="s">
        <v>70</v>
      </c>
      <c r="E90">
        <v>45</v>
      </c>
    </row>
    <row r="91" spans="2:5" x14ac:dyDescent="0.3">
      <c r="B91">
        <v>3001044</v>
      </c>
      <c r="C91" t="s">
        <v>47</v>
      </c>
      <c r="E91">
        <v>174</v>
      </c>
    </row>
    <row r="92" spans="2:5" x14ac:dyDescent="0.3">
      <c r="B92">
        <v>3001045</v>
      </c>
      <c r="C92" t="s">
        <v>71</v>
      </c>
      <c r="E92">
        <v>211</v>
      </c>
    </row>
    <row r="93" spans="2:5" x14ac:dyDescent="0.3">
      <c r="B93">
        <v>3001046</v>
      </c>
      <c r="C93" t="s">
        <v>61</v>
      </c>
      <c r="E93">
        <v>818</v>
      </c>
    </row>
    <row r="94" spans="2:5" x14ac:dyDescent="0.3">
      <c r="B94">
        <v>3001047</v>
      </c>
      <c r="C94" t="s">
        <v>201</v>
      </c>
      <c r="E94">
        <v>190</v>
      </c>
    </row>
    <row r="95" spans="2:5" x14ac:dyDescent="0.3">
      <c r="B95">
        <v>3001051</v>
      </c>
      <c r="C95" t="s">
        <v>202</v>
      </c>
      <c r="E95">
        <v>100</v>
      </c>
    </row>
    <row r="96" spans="2:5" x14ac:dyDescent="0.3">
      <c r="B96">
        <v>3001053</v>
      </c>
      <c r="C96" t="s">
        <v>172</v>
      </c>
      <c r="E96">
        <v>16</v>
      </c>
    </row>
    <row r="97" spans="2:5" x14ac:dyDescent="0.3">
      <c r="B97">
        <v>3001054</v>
      </c>
      <c r="C97" t="s">
        <v>137</v>
      </c>
      <c r="E97">
        <v>75</v>
      </c>
    </row>
    <row r="98" spans="2:5" x14ac:dyDescent="0.3">
      <c r="B98">
        <v>3001070</v>
      </c>
      <c r="C98" t="s">
        <v>138</v>
      </c>
      <c r="E98">
        <v>19</v>
      </c>
    </row>
    <row r="99" spans="2:5" x14ac:dyDescent="0.3">
      <c r="B99">
        <v>3001071</v>
      </c>
      <c r="C99" t="s">
        <v>102</v>
      </c>
      <c r="E99">
        <v>59</v>
      </c>
    </row>
    <row r="100" spans="2:5" x14ac:dyDescent="0.3">
      <c r="B100">
        <v>3001072</v>
      </c>
      <c r="C100" t="s">
        <v>87</v>
      </c>
      <c r="E100">
        <v>30</v>
      </c>
    </row>
    <row r="101" spans="2:5" x14ac:dyDescent="0.3">
      <c r="B101">
        <v>3001078</v>
      </c>
      <c r="C101" t="s">
        <v>131</v>
      </c>
      <c r="E101">
        <v>1</v>
      </c>
    </row>
    <row r="102" spans="2:5" x14ac:dyDescent="0.3">
      <c r="B102">
        <v>3001079</v>
      </c>
      <c r="C102" t="s">
        <v>139</v>
      </c>
      <c r="E102">
        <v>30</v>
      </c>
    </row>
    <row r="103" spans="2:5" x14ac:dyDescent="0.3">
      <c r="B103">
        <v>3001084</v>
      </c>
      <c r="C103" t="s">
        <v>229</v>
      </c>
      <c r="E103">
        <v>20</v>
      </c>
    </row>
    <row r="104" spans="2:5" x14ac:dyDescent="0.3">
      <c r="B104">
        <v>3001099</v>
      </c>
      <c r="C104" t="s">
        <v>252</v>
      </c>
      <c r="E104">
        <v>10</v>
      </c>
    </row>
    <row r="105" spans="2:5" x14ac:dyDescent="0.3">
      <c r="B105">
        <v>3001106</v>
      </c>
      <c r="C105" t="s">
        <v>127</v>
      </c>
      <c r="E105">
        <v>22</v>
      </c>
    </row>
    <row r="106" spans="2:5" x14ac:dyDescent="0.3">
      <c r="B106">
        <v>3001109</v>
      </c>
      <c r="C106" t="s">
        <v>88</v>
      </c>
      <c r="E106">
        <v>41</v>
      </c>
    </row>
    <row r="107" spans="2:5" x14ac:dyDescent="0.3">
      <c r="B107">
        <v>3001111</v>
      </c>
      <c r="C107" t="s">
        <v>34</v>
      </c>
      <c r="E107">
        <v>41</v>
      </c>
    </row>
    <row r="108" spans="2:5" x14ac:dyDescent="0.3">
      <c r="B108">
        <v>3001112</v>
      </c>
      <c r="C108" t="s">
        <v>128</v>
      </c>
      <c r="E108">
        <v>16</v>
      </c>
    </row>
    <row r="109" spans="2:5" x14ac:dyDescent="0.3">
      <c r="B109">
        <v>3002010</v>
      </c>
      <c r="C109" t="s">
        <v>184</v>
      </c>
      <c r="E109">
        <v>249</v>
      </c>
    </row>
    <row r="110" spans="2:5" x14ac:dyDescent="0.3">
      <c r="B110">
        <v>3002011</v>
      </c>
      <c r="C110" t="s">
        <v>185</v>
      </c>
      <c r="E110">
        <v>11</v>
      </c>
    </row>
    <row r="111" spans="2:5" x14ac:dyDescent="0.3">
      <c r="B111">
        <v>3002021</v>
      </c>
      <c r="C111" t="s">
        <v>220</v>
      </c>
      <c r="E111">
        <v>1</v>
      </c>
    </row>
    <row r="112" spans="2:5" x14ac:dyDescent="0.3">
      <c r="B112">
        <v>3002022</v>
      </c>
      <c r="C112" t="s">
        <v>195</v>
      </c>
      <c r="E112">
        <v>8</v>
      </c>
    </row>
    <row r="113" spans="2:5" x14ac:dyDescent="0.3">
      <c r="C113" t="s">
        <v>194</v>
      </c>
      <c r="E113">
        <v>19</v>
      </c>
    </row>
    <row r="114" spans="2:5" x14ac:dyDescent="0.3">
      <c r="B114">
        <v>3002024</v>
      </c>
      <c r="C114" t="s">
        <v>197</v>
      </c>
      <c r="E114">
        <v>1</v>
      </c>
    </row>
    <row r="115" spans="2:5" x14ac:dyDescent="0.3">
      <c r="B115">
        <v>3002029</v>
      </c>
      <c r="C115" t="s">
        <v>100</v>
      </c>
      <c r="E115">
        <v>19</v>
      </c>
    </row>
    <row r="116" spans="2:5" x14ac:dyDescent="0.3">
      <c r="B116">
        <v>3002030</v>
      </c>
      <c r="C116" t="s">
        <v>99</v>
      </c>
      <c r="E116">
        <v>13</v>
      </c>
    </row>
    <row r="117" spans="2:5" x14ac:dyDescent="0.3">
      <c r="B117">
        <v>3002031</v>
      </c>
      <c r="C117" t="s">
        <v>101</v>
      </c>
      <c r="E117">
        <v>55</v>
      </c>
    </row>
    <row r="118" spans="2:5" x14ac:dyDescent="0.3">
      <c r="B118">
        <v>3002032</v>
      </c>
      <c r="C118" t="s">
        <v>98</v>
      </c>
      <c r="E118">
        <v>9</v>
      </c>
    </row>
    <row r="119" spans="2:5" x14ac:dyDescent="0.3">
      <c r="B119">
        <v>3002033</v>
      </c>
      <c r="C119" t="s">
        <v>230</v>
      </c>
      <c r="E119">
        <v>2</v>
      </c>
    </row>
    <row r="120" spans="2:5" x14ac:dyDescent="0.3">
      <c r="B120">
        <v>3002039</v>
      </c>
      <c r="C120" t="s">
        <v>203</v>
      </c>
      <c r="E120">
        <v>3</v>
      </c>
    </row>
    <row r="121" spans="2:5" x14ac:dyDescent="0.3">
      <c r="B121">
        <v>3098001</v>
      </c>
      <c r="C121" t="s">
        <v>21</v>
      </c>
      <c r="E121">
        <v>40</v>
      </c>
    </row>
    <row r="122" spans="2:5" x14ac:dyDescent="0.3">
      <c r="C122" t="s">
        <v>31</v>
      </c>
      <c r="E122">
        <v>12</v>
      </c>
    </row>
    <row r="123" spans="2:5" x14ac:dyDescent="0.3">
      <c r="C123" t="s">
        <v>30</v>
      </c>
      <c r="E123">
        <v>24</v>
      </c>
    </row>
    <row r="124" spans="2:5" x14ac:dyDescent="0.3">
      <c r="C124" t="s">
        <v>118</v>
      </c>
      <c r="E124">
        <v>1</v>
      </c>
    </row>
    <row r="125" spans="2:5" x14ac:dyDescent="0.3">
      <c r="B125">
        <v>3098016</v>
      </c>
      <c r="C125" t="s">
        <v>48</v>
      </c>
      <c r="E125">
        <v>25</v>
      </c>
    </row>
    <row r="126" spans="2:5" x14ac:dyDescent="0.3">
      <c r="B126">
        <v>4001058</v>
      </c>
      <c r="C126" t="s">
        <v>163</v>
      </c>
      <c r="E126">
        <v>1</v>
      </c>
    </row>
    <row r="127" spans="2:5" x14ac:dyDescent="0.3">
      <c r="B127">
        <v>4001071</v>
      </c>
      <c r="C127" t="s">
        <v>209</v>
      </c>
      <c r="E127">
        <v>1</v>
      </c>
    </row>
    <row r="128" spans="2:5" x14ac:dyDescent="0.3">
      <c r="B128">
        <v>4001131</v>
      </c>
      <c r="C128" t="s">
        <v>130</v>
      </c>
      <c r="E128">
        <v>6</v>
      </c>
    </row>
    <row r="129" spans="2:5" x14ac:dyDescent="0.3">
      <c r="C129" t="s">
        <v>189</v>
      </c>
      <c r="E129">
        <v>1</v>
      </c>
    </row>
    <row r="130" spans="2:5" x14ac:dyDescent="0.3">
      <c r="B130">
        <v>4001223</v>
      </c>
      <c r="C130" t="s">
        <v>129</v>
      </c>
      <c r="E130">
        <v>1</v>
      </c>
    </row>
    <row r="131" spans="2:5" x14ac:dyDescent="0.3">
      <c r="B131">
        <v>4001224</v>
      </c>
      <c r="C131" t="s">
        <v>85</v>
      </c>
      <c r="E131">
        <v>12</v>
      </c>
    </row>
    <row r="132" spans="2:5" x14ac:dyDescent="0.3">
      <c r="B132">
        <v>4001227</v>
      </c>
      <c r="C132" t="s">
        <v>79</v>
      </c>
      <c r="E132">
        <v>2</v>
      </c>
    </row>
    <row r="133" spans="2:5" x14ac:dyDescent="0.3">
      <c r="B133">
        <v>4001282</v>
      </c>
      <c r="C133" t="s">
        <v>208</v>
      </c>
      <c r="E133">
        <v>6</v>
      </c>
    </row>
    <row r="134" spans="2:5" x14ac:dyDescent="0.3">
      <c r="B134">
        <v>4098001</v>
      </c>
      <c r="C134" t="s">
        <v>162</v>
      </c>
      <c r="E134">
        <v>1</v>
      </c>
    </row>
    <row r="135" spans="2:5" x14ac:dyDescent="0.3">
      <c r="C135" t="s">
        <v>78</v>
      </c>
      <c r="E135">
        <v>3</v>
      </c>
    </row>
    <row r="136" spans="2:5" x14ac:dyDescent="0.3">
      <c r="C136" t="s">
        <v>222</v>
      </c>
      <c r="E136">
        <v>2</v>
      </c>
    </row>
    <row r="137" spans="2:5" x14ac:dyDescent="0.3">
      <c r="C137" t="s">
        <v>227</v>
      </c>
      <c r="E137">
        <v>1</v>
      </c>
    </row>
    <row r="138" spans="2:5" x14ac:dyDescent="0.3">
      <c r="C138" t="s">
        <v>206</v>
      </c>
      <c r="E138">
        <v>6</v>
      </c>
    </row>
    <row r="139" spans="2:5" x14ac:dyDescent="0.3">
      <c r="C139" t="s">
        <v>148</v>
      </c>
      <c r="E139">
        <v>1</v>
      </c>
    </row>
    <row r="140" spans="2:5" x14ac:dyDescent="0.3">
      <c r="C140" t="s">
        <v>207</v>
      </c>
      <c r="E140">
        <v>1</v>
      </c>
    </row>
    <row r="141" spans="2:5" x14ac:dyDescent="0.3">
      <c r="C141" t="s">
        <v>74</v>
      </c>
      <c r="E141">
        <v>3</v>
      </c>
    </row>
    <row r="142" spans="2:5" x14ac:dyDescent="0.3">
      <c r="C142" t="s">
        <v>160</v>
      </c>
      <c r="E142">
        <v>1</v>
      </c>
    </row>
    <row r="143" spans="2:5" x14ac:dyDescent="0.3">
      <c r="C143" t="s">
        <v>75</v>
      </c>
      <c r="E143">
        <v>6</v>
      </c>
    </row>
    <row r="144" spans="2:5" x14ac:dyDescent="0.3">
      <c r="C144" t="s">
        <v>76</v>
      </c>
      <c r="E144">
        <v>6</v>
      </c>
    </row>
    <row r="145" spans="2:5" x14ac:dyDescent="0.3">
      <c r="C145" t="s">
        <v>226</v>
      </c>
      <c r="E145">
        <v>2</v>
      </c>
    </row>
    <row r="146" spans="2:5" x14ac:dyDescent="0.3">
      <c r="C146" t="s">
        <v>166</v>
      </c>
      <c r="E146">
        <v>1</v>
      </c>
    </row>
    <row r="147" spans="2:5" x14ac:dyDescent="0.3">
      <c r="C147" t="s">
        <v>225</v>
      </c>
      <c r="E147">
        <v>1</v>
      </c>
    </row>
    <row r="148" spans="2:5" x14ac:dyDescent="0.3">
      <c r="C148" t="s">
        <v>223</v>
      </c>
      <c r="E148">
        <v>6</v>
      </c>
    </row>
    <row r="149" spans="2:5" x14ac:dyDescent="0.3">
      <c r="C149" t="s">
        <v>224</v>
      </c>
      <c r="E149">
        <v>6</v>
      </c>
    </row>
    <row r="150" spans="2:5" x14ac:dyDescent="0.3">
      <c r="C150" t="s">
        <v>73</v>
      </c>
      <c r="E150">
        <v>2</v>
      </c>
    </row>
    <row r="151" spans="2:5" x14ac:dyDescent="0.3">
      <c r="C151" t="s">
        <v>82</v>
      </c>
      <c r="E151">
        <v>1</v>
      </c>
    </row>
    <row r="152" spans="2:5" x14ac:dyDescent="0.3">
      <c r="B152">
        <v>4801003</v>
      </c>
      <c r="C152" t="s">
        <v>157</v>
      </c>
      <c r="E152">
        <v>10</v>
      </c>
    </row>
    <row r="153" spans="2:5" x14ac:dyDescent="0.3">
      <c r="B153">
        <v>5010001</v>
      </c>
      <c r="C153" t="s">
        <v>112</v>
      </c>
      <c r="E153">
        <v>4</v>
      </c>
    </row>
    <row r="154" spans="2:5" x14ac:dyDescent="0.3">
      <c r="C154" t="s">
        <v>191</v>
      </c>
      <c r="E154">
        <v>526</v>
      </c>
    </row>
    <row r="155" spans="2:5" x14ac:dyDescent="0.3">
      <c r="C155" t="s">
        <v>110</v>
      </c>
      <c r="E155">
        <v>50</v>
      </c>
    </row>
    <row r="156" spans="2:5" x14ac:dyDescent="0.3">
      <c r="C156" t="s">
        <v>111</v>
      </c>
      <c r="E156">
        <v>12</v>
      </c>
    </row>
    <row r="157" spans="2:5" x14ac:dyDescent="0.3">
      <c r="C157" t="s">
        <v>32</v>
      </c>
      <c r="E157">
        <v>1</v>
      </c>
    </row>
    <row r="158" spans="2:5" x14ac:dyDescent="0.3">
      <c r="C158" t="s">
        <v>186</v>
      </c>
      <c r="E158">
        <v>56</v>
      </c>
    </row>
    <row r="159" spans="2:5" x14ac:dyDescent="0.3">
      <c r="C159" t="s">
        <v>123</v>
      </c>
      <c r="E159">
        <v>16</v>
      </c>
    </row>
    <row r="160" spans="2:5" x14ac:dyDescent="0.3">
      <c r="C160" t="s">
        <v>187</v>
      </c>
      <c r="E160">
        <v>56</v>
      </c>
    </row>
    <row r="161" spans="2:5" x14ac:dyDescent="0.3">
      <c r="C161" t="s">
        <v>233</v>
      </c>
      <c r="E161">
        <v>44</v>
      </c>
    </row>
    <row r="162" spans="2:5" x14ac:dyDescent="0.3">
      <c r="C162" t="s">
        <v>154</v>
      </c>
      <c r="E162">
        <v>10</v>
      </c>
    </row>
    <row r="163" spans="2:5" x14ac:dyDescent="0.3">
      <c r="C163" t="s">
        <v>30</v>
      </c>
      <c r="E163">
        <v>53</v>
      </c>
    </row>
    <row r="164" spans="2:5" x14ac:dyDescent="0.3">
      <c r="C164" t="s">
        <v>173</v>
      </c>
      <c r="E164">
        <v>34</v>
      </c>
    </row>
    <row r="165" spans="2:5" x14ac:dyDescent="0.3">
      <c r="C165" t="s">
        <v>213</v>
      </c>
      <c r="E165">
        <v>188</v>
      </c>
    </row>
    <row r="166" spans="2:5" x14ac:dyDescent="0.3">
      <c r="C166" t="s">
        <v>183</v>
      </c>
      <c r="E166">
        <v>59</v>
      </c>
    </row>
    <row r="167" spans="2:5" x14ac:dyDescent="0.3">
      <c r="B167">
        <v>5010013</v>
      </c>
      <c r="C167" t="s">
        <v>174</v>
      </c>
      <c r="E167">
        <v>36</v>
      </c>
    </row>
    <row r="168" spans="2:5" x14ac:dyDescent="0.3">
      <c r="B168">
        <v>5010016</v>
      </c>
      <c r="C168" t="s">
        <v>199</v>
      </c>
      <c r="E168">
        <v>46</v>
      </c>
    </row>
    <row r="169" spans="2:5" x14ac:dyDescent="0.3">
      <c r="C169" t="s">
        <v>200</v>
      </c>
      <c r="E169">
        <v>32</v>
      </c>
    </row>
    <row r="170" spans="2:5" x14ac:dyDescent="0.3">
      <c r="B170">
        <v>5010017</v>
      </c>
      <c r="C170" t="s">
        <v>248</v>
      </c>
      <c r="E170">
        <v>148</v>
      </c>
    </row>
    <row r="171" spans="2:5" x14ac:dyDescent="0.3">
      <c r="B171">
        <v>5020001</v>
      </c>
      <c r="C171" t="s">
        <v>46</v>
      </c>
      <c r="E171">
        <v>42</v>
      </c>
    </row>
    <row r="172" spans="2:5" x14ac:dyDescent="0.3">
      <c r="B172">
        <v>5020002</v>
      </c>
      <c r="C172" t="s">
        <v>56</v>
      </c>
      <c r="E172">
        <v>418</v>
      </c>
    </row>
    <row r="173" spans="2:5" x14ac:dyDescent="0.3">
      <c r="B173">
        <v>5020003</v>
      </c>
      <c r="C173" t="s">
        <v>258</v>
      </c>
      <c r="E173">
        <v>5</v>
      </c>
    </row>
    <row r="174" spans="2:5" x14ac:dyDescent="0.3">
      <c r="B174">
        <v>5020004</v>
      </c>
      <c r="C174" t="s">
        <v>231</v>
      </c>
      <c r="E174">
        <v>15</v>
      </c>
    </row>
    <row r="175" spans="2:5" x14ac:dyDescent="0.3">
      <c r="B175">
        <v>5020005</v>
      </c>
      <c r="C175" t="s">
        <v>124</v>
      </c>
      <c r="E175">
        <v>62</v>
      </c>
    </row>
    <row r="176" spans="2:5" x14ac:dyDescent="0.3">
      <c r="B176">
        <v>5020006</v>
      </c>
      <c r="C176" t="s">
        <v>263</v>
      </c>
      <c r="E176">
        <v>9</v>
      </c>
    </row>
    <row r="177" spans="2:5" x14ac:dyDescent="0.3">
      <c r="C177" t="s">
        <v>126</v>
      </c>
      <c r="E177">
        <v>21</v>
      </c>
    </row>
    <row r="178" spans="2:5" x14ac:dyDescent="0.3">
      <c r="C178" t="s">
        <v>193</v>
      </c>
      <c r="E178">
        <v>52</v>
      </c>
    </row>
    <row r="179" spans="2:5" x14ac:dyDescent="0.3">
      <c r="B179">
        <v>5020007</v>
      </c>
      <c r="C179" t="s">
        <v>259</v>
      </c>
      <c r="E179">
        <v>1</v>
      </c>
    </row>
    <row r="180" spans="2:5" x14ac:dyDescent="0.3">
      <c r="B180">
        <v>5020008</v>
      </c>
      <c r="C180" t="s">
        <v>52</v>
      </c>
      <c r="E180">
        <v>123</v>
      </c>
    </row>
    <row r="181" spans="2:5" x14ac:dyDescent="0.3">
      <c r="B181">
        <v>5020009</v>
      </c>
      <c r="C181" t="s">
        <v>125</v>
      </c>
      <c r="E181">
        <v>32</v>
      </c>
    </row>
    <row r="182" spans="2:5" x14ac:dyDescent="0.3">
      <c r="B182">
        <v>5020018</v>
      </c>
      <c r="C182" t="s">
        <v>102</v>
      </c>
      <c r="E182">
        <v>40</v>
      </c>
    </row>
    <row r="183" spans="2:5" x14ac:dyDescent="0.3">
      <c r="B183">
        <v>5021003</v>
      </c>
      <c r="C183" t="s">
        <v>188</v>
      </c>
      <c r="D183" t="s">
        <v>97</v>
      </c>
      <c r="E183">
        <v>6</v>
      </c>
    </row>
    <row r="184" spans="2:5" x14ac:dyDescent="0.3">
      <c r="B184">
        <v>5021005</v>
      </c>
      <c r="C184" t="s">
        <v>153</v>
      </c>
      <c r="D184" t="s">
        <v>97</v>
      </c>
      <c r="E184">
        <v>8</v>
      </c>
    </row>
    <row r="185" spans="2:5" x14ac:dyDescent="0.3">
      <c r="B185">
        <v>5021007</v>
      </c>
      <c r="C185" t="s">
        <v>49</v>
      </c>
      <c r="D185" t="s">
        <v>97</v>
      </c>
      <c r="E185">
        <v>23</v>
      </c>
    </row>
    <row r="186" spans="2:5" x14ac:dyDescent="0.3">
      <c r="B186">
        <v>5021009</v>
      </c>
      <c r="C186" t="s">
        <v>50</v>
      </c>
      <c r="D186" t="s">
        <v>97</v>
      </c>
      <c r="E186">
        <v>39</v>
      </c>
    </row>
    <row r="187" spans="2:5" x14ac:dyDescent="0.3">
      <c r="B187">
        <v>5021011</v>
      </c>
      <c r="C187" t="s">
        <v>115</v>
      </c>
      <c r="D187" t="s">
        <v>97</v>
      </c>
      <c r="E187">
        <v>22</v>
      </c>
    </row>
    <row r="188" spans="2:5" x14ac:dyDescent="0.3">
      <c r="B188">
        <v>5021016</v>
      </c>
      <c r="C188" t="s">
        <v>51</v>
      </c>
      <c r="D188" t="s">
        <v>97</v>
      </c>
      <c r="E188">
        <v>9</v>
      </c>
    </row>
    <row r="189" spans="2:5" x14ac:dyDescent="0.3">
      <c r="B189">
        <v>5021017</v>
      </c>
      <c r="C189" t="s">
        <v>256</v>
      </c>
      <c r="D189" t="s">
        <v>97</v>
      </c>
      <c r="E189">
        <v>2</v>
      </c>
    </row>
    <row r="190" spans="2:5" x14ac:dyDescent="0.3">
      <c r="B190">
        <v>5021019</v>
      </c>
      <c r="C190" t="s">
        <v>257</v>
      </c>
      <c r="D190" t="s">
        <v>97</v>
      </c>
      <c r="E190">
        <v>3</v>
      </c>
    </row>
    <row r="191" spans="2:5" x14ac:dyDescent="0.3">
      <c r="B191">
        <v>5022009</v>
      </c>
      <c r="C191" t="s">
        <v>45</v>
      </c>
      <c r="D191" t="s">
        <v>97</v>
      </c>
      <c r="E191">
        <v>141</v>
      </c>
    </row>
    <row r="192" spans="2:5" x14ac:dyDescent="0.3">
      <c r="B192">
        <v>5030001</v>
      </c>
      <c r="C192" t="s">
        <v>132</v>
      </c>
      <c r="D192" t="s">
        <v>89</v>
      </c>
      <c r="E192">
        <v>78</v>
      </c>
    </row>
    <row r="193" spans="2:5" x14ac:dyDescent="0.3">
      <c r="B193">
        <v>5030005</v>
      </c>
      <c r="C193" t="s">
        <v>33</v>
      </c>
      <c r="D193" t="s">
        <v>89</v>
      </c>
      <c r="E193">
        <v>10</v>
      </c>
    </row>
    <row r="194" spans="2:5" x14ac:dyDescent="0.3">
      <c r="B194">
        <v>5030025</v>
      </c>
      <c r="C194" t="s">
        <v>150</v>
      </c>
      <c r="E194">
        <v>14</v>
      </c>
    </row>
    <row r="195" spans="2:5" x14ac:dyDescent="0.3">
      <c r="C195" t="s">
        <v>147</v>
      </c>
      <c r="E195">
        <v>8</v>
      </c>
    </row>
    <row r="196" spans="2:5" x14ac:dyDescent="0.3">
      <c r="C196" t="s">
        <v>244</v>
      </c>
      <c r="E196">
        <v>6</v>
      </c>
    </row>
    <row r="197" spans="2:5" x14ac:dyDescent="0.3">
      <c r="C197" t="s">
        <v>260</v>
      </c>
      <c r="E197">
        <v>289</v>
      </c>
    </row>
    <row r="198" spans="2:5" x14ac:dyDescent="0.3">
      <c r="C198" t="s">
        <v>246</v>
      </c>
      <c r="E198">
        <v>8</v>
      </c>
    </row>
    <row r="199" spans="2:5" x14ac:dyDescent="0.3">
      <c r="C199" t="s">
        <v>118</v>
      </c>
      <c r="E199">
        <v>1</v>
      </c>
    </row>
    <row r="200" spans="2:5" x14ac:dyDescent="0.3">
      <c r="B200">
        <v>5030225</v>
      </c>
      <c r="C200" t="s">
        <v>261</v>
      </c>
      <c r="D200" t="s">
        <v>89</v>
      </c>
      <c r="E200">
        <v>124</v>
      </c>
    </row>
    <row r="201" spans="2:5" x14ac:dyDescent="0.3">
      <c r="B201">
        <v>5030228</v>
      </c>
      <c r="C201" t="s">
        <v>113</v>
      </c>
      <c r="D201" t="s">
        <v>89</v>
      </c>
      <c r="E201">
        <v>38</v>
      </c>
    </row>
    <row r="202" spans="2:5" x14ac:dyDescent="0.3">
      <c r="B202">
        <v>5030229</v>
      </c>
      <c r="C202" t="s">
        <v>18</v>
      </c>
      <c r="D202" t="s">
        <v>89</v>
      </c>
      <c r="E202">
        <v>254</v>
      </c>
    </row>
    <row r="203" spans="2:5" x14ac:dyDescent="0.3">
      <c r="B203">
        <v>5030232</v>
      </c>
      <c r="C203" t="s">
        <v>116</v>
      </c>
      <c r="D203" t="s">
        <v>89</v>
      </c>
      <c r="E203">
        <v>30</v>
      </c>
    </row>
    <row r="204" spans="2:5" x14ac:dyDescent="0.3">
      <c r="B204">
        <v>5030234</v>
      </c>
      <c r="C204" t="s">
        <v>155</v>
      </c>
      <c r="D204" t="s">
        <v>89</v>
      </c>
      <c r="E204">
        <v>2</v>
      </c>
    </row>
    <row r="205" spans="2:5" x14ac:dyDescent="0.3">
      <c r="B205">
        <v>5031003</v>
      </c>
      <c r="C205" t="s">
        <v>145</v>
      </c>
      <c r="E205">
        <v>3</v>
      </c>
    </row>
    <row r="206" spans="2:5" x14ac:dyDescent="0.3">
      <c r="B206">
        <v>5031004</v>
      </c>
      <c r="C206" t="s">
        <v>144</v>
      </c>
      <c r="E206">
        <v>6</v>
      </c>
    </row>
    <row r="207" spans="2:5" x14ac:dyDescent="0.3">
      <c r="B207">
        <v>5031005</v>
      </c>
      <c r="C207" t="s">
        <v>143</v>
      </c>
      <c r="E207">
        <v>3</v>
      </c>
    </row>
    <row r="208" spans="2:5" x14ac:dyDescent="0.3">
      <c r="B208">
        <v>5031006</v>
      </c>
      <c r="C208" t="s">
        <v>167</v>
      </c>
      <c r="E208">
        <v>3</v>
      </c>
    </row>
    <row r="209" spans="2:5" x14ac:dyDescent="0.3">
      <c r="B209">
        <v>5031007</v>
      </c>
      <c r="C209" t="s">
        <v>149</v>
      </c>
      <c r="E209">
        <v>4</v>
      </c>
    </row>
    <row r="210" spans="2:5" x14ac:dyDescent="0.3">
      <c r="B210">
        <v>5031008</v>
      </c>
      <c r="C210" t="s">
        <v>142</v>
      </c>
      <c r="E210">
        <v>90</v>
      </c>
    </row>
    <row r="211" spans="2:5" x14ac:dyDescent="0.3">
      <c r="B211">
        <v>5031009</v>
      </c>
      <c r="C211" t="s">
        <v>141</v>
      </c>
      <c r="E211">
        <v>135</v>
      </c>
    </row>
    <row r="212" spans="2:5" x14ac:dyDescent="0.3">
      <c r="B212">
        <v>5031013</v>
      </c>
      <c r="C212" t="s">
        <v>146</v>
      </c>
      <c r="E212">
        <v>12</v>
      </c>
    </row>
    <row r="213" spans="2:5" x14ac:dyDescent="0.3">
      <c r="B213">
        <v>5031016</v>
      </c>
      <c r="C213" t="s">
        <v>168</v>
      </c>
      <c r="E213">
        <v>2</v>
      </c>
    </row>
    <row r="214" spans="2:5" x14ac:dyDescent="0.3">
      <c r="B214">
        <v>5031017</v>
      </c>
      <c r="C214" t="s">
        <v>169</v>
      </c>
      <c r="E214">
        <v>1</v>
      </c>
    </row>
    <row r="215" spans="2:5" x14ac:dyDescent="0.3">
      <c r="B215">
        <v>5031018</v>
      </c>
      <c r="C215" t="s">
        <v>170</v>
      </c>
      <c r="E215">
        <v>1</v>
      </c>
    </row>
    <row r="216" spans="2:5" x14ac:dyDescent="0.3">
      <c r="B216">
        <v>5031030</v>
      </c>
      <c r="C216" t="s">
        <v>171</v>
      </c>
      <c r="E216">
        <v>4</v>
      </c>
    </row>
    <row r="217" spans="2:5" x14ac:dyDescent="0.3">
      <c r="B217">
        <v>5031031</v>
      </c>
      <c r="C217" t="s">
        <v>262</v>
      </c>
      <c r="E217">
        <v>4</v>
      </c>
    </row>
    <row r="218" spans="2:5" x14ac:dyDescent="0.3">
      <c r="C218" t="s">
        <v>147</v>
      </c>
      <c r="E218">
        <v>28</v>
      </c>
    </row>
    <row r="219" spans="2:5" x14ac:dyDescent="0.3">
      <c r="B219">
        <v>5031035</v>
      </c>
      <c r="C219" t="s">
        <v>241</v>
      </c>
      <c r="E219">
        <v>2</v>
      </c>
    </row>
    <row r="220" spans="2:5" x14ac:dyDescent="0.3">
      <c r="B220">
        <v>5031036</v>
      </c>
      <c r="C220" t="s">
        <v>36</v>
      </c>
      <c r="E220">
        <v>15</v>
      </c>
    </row>
    <row r="221" spans="2:5" x14ac:dyDescent="0.3">
      <c r="B221">
        <v>5031037</v>
      </c>
      <c r="C221" t="s">
        <v>151</v>
      </c>
      <c r="E221">
        <v>3</v>
      </c>
    </row>
    <row r="222" spans="2:5" x14ac:dyDescent="0.3">
      <c r="B222">
        <v>5031038</v>
      </c>
      <c r="C222" t="s">
        <v>38</v>
      </c>
      <c r="E222">
        <v>20</v>
      </c>
    </row>
    <row r="223" spans="2:5" x14ac:dyDescent="0.3">
      <c r="B223">
        <v>5031039</v>
      </c>
      <c r="C223" t="s">
        <v>104</v>
      </c>
      <c r="E223">
        <v>22</v>
      </c>
    </row>
    <row r="224" spans="2:5" x14ac:dyDescent="0.3">
      <c r="B224">
        <v>5031040</v>
      </c>
      <c r="C224" t="s">
        <v>39</v>
      </c>
      <c r="E224">
        <v>211</v>
      </c>
    </row>
    <row r="225" spans="2:5" x14ac:dyDescent="0.3">
      <c r="B225">
        <v>5031041</v>
      </c>
      <c r="C225" t="s">
        <v>105</v>
      </c>
      <c r="E225">
        <v>18</v>
      </c>
    </row>
    <row r="226" spans="2:5" x14ac:dyDescent="0.3">
      <c r="B226">
        <v>5031044</v>
      </c>
      <c r="C226" t="s">
        <v>242</v>
      </c>
      <c r="E226">
        <v>11</v>
      </c>
    </row>
    <row r="227" spans="2:5" x14ac:dyDescent="0.3">
      <c r="B227">
        <v>5031047</v>
      </c>
      <c r="C227" t="s">
        <v>27</v>
      </c>
      <c r="E227">
        <v>8</v>
      </c>
    </row>
    <row r="228" spans="2:5" x14ac:dyDescent="0.3">
      <c r="B228">
        <v>5031049</v>
      </c>
      <c r="C228" t="s">
        <v>14</v>
      </c>
      <c r="E228">
        <v>10</v>
      </c>
    </row>
    <row r="229" spans="2:5" x14ac:dyDescent="0.3">
      <c r="B229">
        <v>5031050</v>
      </c>
      <c r="C229" t="s">
        <v>180</v>
      </c>
      <c r="E229">
        <v>6</v>
      </c>
    </row>
    <row r="230" spans="2:5" x14ac:dyDescent="0.3">
      <c r="B230">
        <v>5031051</v>
      </c>
      <c r="C230" t="s">
        <v>25</v>
      </c>
      <c r="E230">
        <v>15</v>
      </c>
    </row>
    <row r="231" spans="2:5" x14ac:dyDescent="0.3">
      <c r="B231">
        <v>5031052</v>
      </c>
      <c r="C231" t="s">
        <v>12</v>
      </c>
      <c r="E231">
        <v>50</v>
      </c>
    </row>
    <row r="232" spans="2:5" x14ac:dyDescent="0.3">
      <c r="B232">
        <v>5031053</v>
      </c>
      <c r="C232" t="s">
        <v>10</v>
      </c>
      <c r="E232">
        <v>276</v>
      </c>
    </row>
    <row r="233" spans="2:5" x14ac:dyDescent="0.3">
      <c r="B233">
        <v>5031056</v>
      </c>
      <c r="C233" t="s">
        <v>15</v>
      </c>
      <c r="E233">
        <v>30</v>
      </c>
    </row>
    <row r="234" spans="2:5" x14ac:dyDescent="0.3">
      <c r="B234">
        <v>5031057</v>
      </c>
      <c r="C234" t="s">
        <v>178</v>
      </c>
      <c r="E234">
        <v>4</v>
      </c>
    </row>
    <row r="235" spans="2:5" x14ac:dyDescent="0.3">
      <c r="B235">
        <v>5031059</v>
      </c>
      <c r="C235" t="s">
        <v>17</v>
      </c>
      <c r="E235">
        <v>9</v>
      </c>
    </row>
    <row r="236" spans="2:5" x14ac:dyDescent="0.3">
      <c r="B236">
        <v>5031061</v>
      </c>
      <c r="C236" t="s">
        <v>176</v>
      </c>
      <c r="E236">
        <v>4</v>
      </c>
    </row>
    <row r="237" spans="2:5" x14ac:dyDescent="0.3">
      <c r="B237">
        <v>5031063</v>
      </c>
      <c r="C237" t="s">
        <v>181</v>
      </c>
      <c r="E237">
        <v>6</v>
      </c>
    </row>
    <row r="238" spans="2:5" x14ac:dyDescent="0.3">
      <c r="B238">
        <v>5031072</v>
      </c>
      <c r="C238" t="s">
        <v>28</v>
      </c>
      <c r="E238">
        <v>4</v>
      </c>
    </row>
    <row r="239" spans="2:5" x14ac:dyDescent="0.3">
      <c r="B239">
        <v>5040016</v>
      </c>
      <c r="C239" t="s">
        <v>211</v>
      </c>
      <c r="E239">
        <v>4</v>
      </c>
    </row>
    <row r="240" spans="2:5" x14ac:dyDescent="0.3">
      <c r="B240">
        <v>5040017</v>
      </c>
      <c r="C240" t="s">
        <v>164</v>
      </c>
      <c r="E240">
        <v>2</v>
      </c>
    </row>
    <row r="241" spans="2:5" x14ac:dyDescent="0.3">
      <c r="B241">
        <v>5040032</v>
      </c>
      <c r="C241" t="s">
        <v>158</v>
      </c>
      <c r="E241">
        <v>1</v>
      </c>
    </row>
    <row r="242" spans="2:5" x14ac:dyDescent="0.3">
      <c r="C242" t="s">
        <v>81</v>
      </c>
      <c r="E242">
        <v>1</v>
      </c>
    </row>
    <row r="243" spans="2:5" x14ac:dyDescent="0.3">
      <c r="C243" t="s">
        <v>205</v>
      </c>
      <c r="E243">
        <v>2</v>
      </c>
    </row>
    <row r="244" spans="2:5" x14ac:dyDescent="0.3">
      <c r="C244" t="s">
        <v>78</v>
      </c>
      <c r="E244">
        <v>8</v>
      </c>
    </row>
    <row r="245" spans="2:5" x14ac:dyDescent="0.3">
      <c r="C245" t="s">
        <v>234</v>
      </c>
      <c r="E245">
        <v>2</v>
      </c>
    </row>
    <row r="246" spans="2:5" x14ac:dyDescent="0.3">
      <c r="C246" t="s">
        <v>159</v>
      </c>
      <c r="E246">
        <v>2</v>
      </c>
    </row>
    <row r="247" spans="2:5" x14ac:dyDescent="0.3">
      <c r="C247" t="s">
        <v>80</v>
      </c>
      <c r="E247">
        <v>2</v>
      </c>
    </row>
    <row r="248" spans="2:5" x14ac:dyDescent="0.3">
      <c r="C248" t="s">
        <v>206</v>
      </c>
      <c r="E248">
        <v>6</v>
      </c>
    </row>
    <row r="249" spans="2:5" x14ac:dyDescent="0.3">
      <c r="C249" t="s">
        <v>77</v>
      </c>
      <c r="E249">
        <v>4</v>
      </c>
    </row>
    <row r="250" spans="2:5" x14ac:dyDescent="0.3">
      <c r="C250" t="s">
        <v>207</v>
      </c>
      <c r="E250">
        <v>1</v>
      </c>
    </row>
    <row r="251" spans="2:5" x14ac:dyDescent="0.3">
      <c r="C251" t="s">
        <v>161</v>
      </c>
      <c r="E251">
        <v>4</v>
      </c>
    </row>
    <row r="252" spans="2:5" x14ac:dyDescent="0.3">
      <c r="C252" t="s">
        <v>74</v>
      </c>
      <c r="E252">
        <v>5</v>
      </c>
    </row>
    <row r="253" spans="2:5" x14ac:dyDescent="0.3">
      <c r="C253" t="s">
        <v>160</v>
      </c>
      <c r="E253">
        <v>1</v>
      </c>
    </row>
    <row r="254" spans="2:5" x14ac:dyDescent="0.3">
      <c r="C254" t="s">
        <v>75</v>
      </c>
      <c r="E254">
        <v>28</v>
      </c>
    </row>
    <row r="255" spans="2:5" x14ac:dyDescent="0.3">
      <c r="C255" t="s">
        <v>76</v>
      </c>
      <c r="E255">
        <v>24</v>
      </c>
    </row>
    <row r="256" spans="2:5" x14ac:dyDescent="0.3">
      <c r="C256" t="s">
        <v>73</v>
      </c>
      <c r="E256">
        <v>8</v>
      </c>
    </row>
    <row r="257" spans="1:5" x14ac:dyDescent="0.3">
      <c r="C257" t="s">
        <v>236</v>
      </c>
      <c r="E257">
        <v>150</v>
      </c>
    </row>
    <row r="258" spans="1:5" x14ac:dyDescent="0.3">
      <c r="C258" t="s">
        <v>119</v>
      </c>
      <c r="E258">
        <v>24</v>
      </c>
    </row>
    <row r="259" spans="1:5" x14ac:dyDescent="0.3">
      <c r="C259" t="s">
        <v>204</v>
      </c>
      <c r="E259">
        <v>6</v>
      </c>
    </row>
    <row r="260" spans="1:5" x14ac:dyDescent="0.3">
      <c r="C260" t="s">
        <v>82</v>
      </c>
      <c r="E260">
        <v>1</v>
      </c>
    </row>
    <row r="261" spans="1:5" x14ac:dyDescent="0.3">
      <c r="C261" t="s">
        <v>72</v>
      </c>
      <c r="E261">
        <v>1</v>
      </c>
    </row>
    <row r="262" spans="1:5" x14ac:dyDescent="0.3">
      <c r="C262" t="s">
        <v>120</v>
      </c>
      <c r="E262">
        <v>24</v>
      </c>
    </row>
    <row r="263" spans="1:5" x14ac:dyDescent="0.3">
      <c r="B263">
        <v>5301001</v>
      </c>
      <c r="C263" t="s">
        <v>264</v>
      </c>
      <c r="E263">
        <v>1</v>
      </c>
    </row>
    <row r="264" spans="1:5" x14ac:dyDescent="0.3">
      <c r="C264" t="s">
        <v>24</v>
      </c>
      <c r="E264">
        <v>2</v>
      </c>
    </row>
    <row r="265" spans="1:5" x14ac:dyDescent="0.3">
      <c r="B265">
        <v>9805050</v>
      </c>
      <c r="C265" t="s">
        <v>84</v>
      </c>
      <c r="E265">
        <v>20</v>
      </c>
    </row>
    <row r="266" spans="1:5" x14ac:dyDescent="0.3">
      <c r="B266">
        <v>9805051</v>
      </c>
      <c r="C266" t="s">
        <v>83</v>
      </c>
      <c r="E266">
        <v>20</v>
      </c>
    </row>
    <row r="267" spans="1:5" x14ac:dyDescent="0.3">
      <c r="A267" t="s">
        <v>266</v>
      </c>
      <c r="B267">
        <v>1001013</v>
      </c>
      <c r="C267" t="s">
        <v>53</v>
      </c>
      <c r="E267">
        <v>50</v>
      </c>
    </row>
    <row r="268" spans="1:5" x14ac:dyDescent="0.3">
      <c r="B268">
        <v>1001015</v>
      </c>
      <c r="C268" t="s">
        <v>267</v>
      </c>
      <c r="E268">
        <v>15</v>
      </c>
    </row>
    <row r="269" spans="1:5" x14ac:dyDescent="0.3">
      <c r="B269">
        <v>1001019</v>
      </c>
      <c r="C269" t="s">
        <v>267</v>
      </c>
      <c r="E269">
        <v>1075</v>
      </c>
    </row>
    <row r="270" spans="1:5" x14ac:dyDescent="0.3">
      <c r="B270">
        <v>1001024</v>
      </c>
      <c r="C270" t="s">
        <v>272</v>
      </c>
      <c r="E270">
        <v>48</v>
      </c>
    </row>
    <row r="271" spans="1:5" x14ac:dyDescent="0.3">
      <c r="B271">
        <v>1002020</v>
      </c>
      <c r="C271" t="s">
        <v>249</v>
      </c>
      <c r="E271">
        <v>140</v>
      </c>
    </row>
    <row r="272" spans="1:5" x14ac:dyDescent="0.3">
      <c r="B272">
        <v>1007051</v>
      </c>
      <c r="C272" t="s">
        <v>54</v>
      </c>
      <c r="E272">
        <v>6</v>
      </c>
    </row>
    <row r="273" spans="2:5" x14ac:dyDescent="0.3">
      <c r="B273">
        <v>1010001</v>
      </c>
      <c r="C273" t="s">
        <v>271</v>
      </c>
      <c r="E273">
        <v>100</v>
      </c>
    </row>
    <row r="274" spans="2:5" x14ac:dyDescent="0.3">
      <c r="B274">
        <v>3001035</v>
      </c>
      <c r="C274" t="s">
        <v>62</v>
      </c>
      <c r="E274">
        <v>50</v>
      </c>
    </row>
    <row r="275" spans="2:5" x14ac:dyDescent="0.3">
      <c r="B275">
        <v>3001036</v>
      </c>
      <c r="C275" t="s">
        <v>63</v>
      </c>
      <c r="E275">
        <v>130</v>
      </c>
    </row>
    <row r="276" spans="2:5" x14ac:dyDescent="0.3">
      <c r="B276">
        <v>3001037</v>
      </c>
      <c r="C276" t="s">
        <v>64</v>
      </c>
      <c r="E276">
        <v>330</v>
      </c>
    </row>
    <row r="277" spans="2:5" x14ac:dyDescent="0.3">
      <c r="B277">
        <v>3001038</v>
      </c>
      <c r="C277" t="s">
        <v>65</v>
      </c>
      <c r="E277">
        <v>200</v>
      </c>
    </row>
    <row r="278" spans="2:5" x14ac:dyDescent="0.3">
      <c r="B278">
        <v>3001039</v>
      </c>
      <c r="C278" t="s">
        <v>66</v>
      </c>
      <c r="E278">
        <v>50</v>
      </c>
    </row>
    <row r="279" spans="2:5" x14ac:dyDescent="0.3">
      <c r="B279">
        <v>3001040</v>
      </c>
      <c r="C279" t="s">
        <v>67</v>
      </c>
      <c r="E279">
        <v>150</v>
      </c>
    </row>
    <row r="280" spans="2:5" x14ac:dyDescent="0.3">
      <c r="B280">
        <v>3001042</v>
      </c>
      <c r="C280" t="s">
        <v>69</v>
      </c>
      <c r="E280">
        <v>40</v>
      </c>
    </row>
    <row r="281" spans="2:5" x14ac:dyDescent="0.3">
      <c r="B281">
        <v>3001043</v>
      </c>
      <c r="C281" t="s">
        <v>70</v>
      </c>
      <c r="E281">
        <v>25</v>
      </c>
    </row>
    <row r="282" spans="2:5" x14ac:dyDescent="0.3">
      <c r="B282">
        <v>3001044</v>
      </c>
      <c r="C282" t="s">
        <v>47</v>
      </c>
      <c r="E282">
        <v>25</v>
      </c>
    </row>
    <row r="283" spans="2:5" x14ac:dyDescent="0.3">
      <c r="B283">
        <v>3001045</v>
      </c>
      <c r="C283" t="s">
        <v>71</v>
      </c>
      <c r="E283">
        <v>50</v>
      </c>
    </row>
    <row r="284" spans="2:5" x14ac:dyDescent="0.3">
      <c r="B284">
        <v>3001046</v>
      </c>
      <c r="C284" t="s">
        <v>61</v>
      </c>
      <c r="E284">
        <v>225</v>
      </c>
    </row>
    <row r="285" spans="2:5" x14ac:dyDescent="0.3">
      <c r="B285">
        <v>3001047</v>
      </c>
      <c r="C285" t="s">
        <v>201</v>
      </c>
      <c r="E285">
        <v>40</v>
      </c>
    </row>
    <row r="286" spans="2:5" x14ac:dyDescent="0.3">
      <c r="B286">
        <v>3001054</v>
      </c>
      <c r="C286" t="s">
        <v>137</v>
      </c>
      <c r="E286">
        <v>110</v>
      </c>
    </row>
    <row r="287" spans="2:5" x14ac:dyDescent="0.3">
      <c r="B287">
        <v>3001069</v>
      </c>
      <c r="C287" t="s">
        <v>269</v>
      </c>
      <c r="E287">
        <v>104</v>
      </c>
    </row>
    <row r="288" spans="2:5" x14ac:dyDescent="0.3">
      <c r="B288">
        <v>3002018</v>
      </c>
      <c r="C288" t="s">
        <v>270</v>
      </c>
      <c r="E288">
        <v>5</v>
      </c>
    </row>
    <row r="289" spans="2:5" x14ac:dyDescent="0.3">
      <c r="B289">
        <v>3002029</v>
      </c>
      <c r="C289" t="s">
        <v>100</v>
      </c>
      <c r="E289">
        <v>15</v>
      </c>
    </row>
    <row r="290" spans="2:5" x14ac:dyDescent="0.3">
      <c r="B290">
        <v>4801003</v>
      </c>
      <c r="C290" t="s">
        <v>157</v>
      </c>
      <c r="E290">
        <v>4</v>
      </c>
    </row>
    <row r="291" spans="2:5" x14ac:dyDescent="0.3">
      <c r="B291">
        <v>5010001</v>
      </c>
      <c r="C291" t="s">
        <v>274</v>
      </c>
      <c r="E291">
        <v>11</v>
      </c>
    </row>
    <row r="292" spans="2:5" x14ac:dyDescent="0.3">
      <c r="B292">
        <v>5010017</v>
      </c>
      <c r="C292" t="s">
        <v>248</v>
      </c>
      <c r="E292">
        <v>36</v>
      </c>
    </row>
    <row r="293" spans="2:5" x14ac:dyDescent="0.3">
      <c r="B293">
        <v>5020001</v>
      </c>
      <c r="C293" t="s">
        <v>46</v>
      </c>
      <c r="E293">
        <v>6</v>
      </c>
    </row>
    <row r="294" spans="2:5" x14ac:dyDescent="0.3">
      <c r="B294">
        <v>5020002</v>
      </c>
      <c r="C294" t="s">
        <v>56</v>
      </c>
      <c r="E294">
        <v>2</v>
      </c>
    </row>
    <row r="295" spans="2:5" x14ac:dyDescent="0.3">
      <c r="B295">
        <v>5020003</v>
      </c>
      <c r="C295" t="s">
        <v>258</v>
      </c>
      <c r="E295">
        <v>1</v>
      </c>
    </row>
    <row r="296" spans="2:5" x14ac:dyDescent="0.3">
      <c r="B296">
        <v>5020004</v>
      </c>
      <c r="C296" t="s">
        <v>231</v>
      </c>
      <c r="E296">
        <v>3</v>
      </c>
    </row>
    <row r="297" spans="2:5" x14ac:dyDescent="0.3">
      <c r="B297">
        <v>5020006</v>
      </c>
      <c r="C297" t="s">
        <v>268</v>
      </c>
      <c r="E297">
        <v>3</v>
      </c>
    </row>
    <row r="298" spans="2:5" x14ac:dyDescent="0.3">
      <c r="B298">
        <v>5021032</v>
      </c>
      <c r="C298" t="s">
        <v>295</v>
      </c>
      <c r="D298" t="s">
        <v>97</v>
      </c>
      <c r="E298">
        <v>3</v>
      </c>
    </row>
    <row r="299" spans="2:5" x14ac:dyDescent="0.3">
      <c r="B299">
        <v>5021034</v>
      </c>
      <c r="C299" t="s">
        <v>276</v>
      </c>
      <c r="D299" t="s">
        <v>97</v>
      </c>
      <c r="E299">
        <v>1</v>
      </c>
    </row>
    <row r="300" spans="2:5" x14ac:dyDescent="0.3">
      <c r="C300" t="s">
        <v>275</v>
      </c>
      <c r="D300" t="s">
        <v>97</v>
      </c>
      <c r="E300">
        <v>32</v>
      </c>
    </row>
    <row r="301" spans="2:5" x14ac:dyDescent="0.3">
      <c r="B301">
        <v>5022007</v>
      </c>
      <c r="C301" t="s">
        <v>294</v>
      </c>
      <c r="E301">
        <v>2</v>
      </c>
    </row>
    <row r="302" spans="2:5" x14ac:dyDescent="0.3">
      <c r="B302">
        <v>5022009</v>
      </c>
      <c r="C302" t="s">
        <v>45</v>
      </c>
      <c r="D302" t="s">
        <v>97</v>
      </c>
      <c r="E302">
        <v>4</v>
      </c>
    </row>
    <row r="303" spans="2:5" x14ac:dyDescent="0.3">
      <c r="B303">
        <v>5022012</v>
      </c>
      <c r="C303" t="s">
        <v>273</v>
      </c>
      <c r="E303">
        <v>1</v>
      </c>
    </row>
    <row r="304" spans="2:5" x14ac:dyDescent="0.3">
      <c r="B304">
        <v>5022025</v>
      </c>
      <c r="C304" t="s">
        <v>277</v>
      </c>
      <c r="D304" t="s">
        <v>97</v>
      </c>
      <c r="E304">
        <v>10</v>
      </c>
    </row>
    <row r="305" spans="2:5" x14ac:dyDescent="0.3">
      <c r="B305">
        <v>5022027</v>
      </c>
      <c r="C305" t="s">
        <v>279</v>
      </c>
      <c r="D305" t="s">
        <v>97</v>
      </c>
      <c r="E305">
        <v>11</v>
      </c>
    </row>
    <row r="306" spans="2:5" x14ac:dyDescent="0.3">
      <c r="B306">
        <v>5022029</v>
      </c>
      <c r="C306" t="s">
        <v>282</v>
      </c>
      <c r="D306" t="s">
        <v>97</v>
      </c>
      <c r="E306">
        <v>1</v>
      </c>
    </row>
    <row r="307" spans="2:5" x14ac:dyDescent="0.3">
      <c r="B307">
        <v>5022031</v>
      </c>
      <c r="C307" t="s">
        <v>284</v>
      </c>
      <c r="D307" t="s">
        <v>97</v>
      </c>
      <c r="E307">
        <v>1</v>
      </c>
    </row>
    <row r="308" spans="2:5" x14ac:dyDescent="0.3">
      <c r="B308">
        <v>5022033</v>
      </c>
      <c r="C308" t="s">
        <v>286</v>
      </c>
      <c r="D308" t="s">
        <v>97</v>
      </c>
      <c r="E308">
        <v>5</v>
      </c>
    </row>
    <row r="309" spans="2:5" x14ac:dyDescent="0.3">
      <c r="B309">
        <v>5022035</v>
      </c>
      <c r="C309" t="s">
        <v>293</v>
      </c>
      <c r="D309" t="s">
        <v>97</v>
      </c>
      <c r="E309">
        <v>1</v>
      </c>
    </row>
    <row r="310" spans="2:5" x14ac:dyDescent="0.3">
      <c r="B310">
        <v>5022039</v>
      </c>
      <c r="C310" t="s">
        <v>288</v>
      </c>
      <c r="D310" t="s">
        <v>97</v>
      </c>
      <c r="E310">
        <v>1</v>
      </c>
    </row>
    <row r="311" spans="2:5" x14ac:dyDescent="0.3">
      <c r="B311">
        <v>5022043</v>
      </c>
      <c r="C311" t="s">
        <v>289</v>
      </c>
      <c r="D311" t="s">
        <v>97</v>
      </c>
      <c r="E311">
        <v>1</v>
      </c>
    </row>
    <row r="312" spans="2:5" x14ac:dyDescent="0.3">
      <c r="B312">
        <v>5022045</v>
      </c>
      <c r="C312" t="s">
        <v>290</v>
      </c>
      <c r="D312" t="s">
        <v>97</v>
      </c>
      <c r="E312">
        <v>1</v>
      </c>
    </row>
    <row r="313" spans="2:5" x14ac:dyDescent="0.3">
      <c r="B313">
        <v>5022047</v>
      </c>
      <c r="C313" t="s">
        <v>278</v>
      </c>
      <c r="D313" t="s">
        <v>97</v>
      </c>
      <c r="E313">
        <v>1</v>
      </c>
    </row>
    <row r="314" spans="2:5" x14ac:dyDescent="0.3">
      <c r="B314">
        <v>5022049</v>
      </c>
      <c r="C314" t="s">
        <v>280</v>
      </c>
      <c r="D314" t="s">
        <v>97</v>
      </c>
      <c r="E314">
        <v>1</v>
      </c>
    </row>
    <row r="315" spans="2:5" x14ac:dyDescent="0.3">
      <c r="B315">
        <v>5022050</v>
      </c>
      <c r="C315" t="s">
        <v>281</v>
      </c>
      <c r="D315" t="s">
        <v>97</v>
      </c>
      <c r="E315">
        <v>1</v>
      </c>
    </row>
    <row r="316" spans="2:5" x14ac:dyDescent="0.3">
      <c r="B316">
        <v>5022051</v>
      </c>
      <c r="C316" t="s">
        <v>283</v>
      </c>
      <c r="D316" t="s">
        <v>97</v>
      </c>
      <c r="E316">
        <v>1</v>
      </c>
    </row>
    <row r="317" spans="2:5" x14ac:dyDescent="0.3">
      <c r="B317">
        <v>5022053</v>
      </c>
      <c r="C317" t="s">
        <v>285</v>
      </c>
      <c r="D317" t="s">
        <v>97</v>
      </c>
      <c r="E317">
        <v>1</v>
      </c>
    </row>
    <row r="318" spans="2:5" x14ac:dyDescent="0.3">
      <c r="B318">
        <v>5022055</v>
      </c>
      <c r="C318" t="s">
        <v>287</v>
      </c>
      <c r="D318" t="s">
        <v>97</v>
      </c>
      <c r="E318">
        <v>1</v>
      </c>
    </row>
    <row r="319" spans="2:5" x14ac:dyDescent="0.3">
      <c r="B319">
        <v>5030001</v>
      </c>
      <c r="C319" t="s">
        <v>132</v>
      </c>
      <c r="D319" t="s">
        <v>89</v>
      </c>
      <c r="E319">
        <v>61</v>
      </c>
    </row>
    <row r="320" spans="2:5" x14ac:dyDescent="0.3">
      <c r="B320">
        <v>5030005</v>
      </c>
      <c r="C320" t="s">
        <v>33</v>
      </c>
      <c r="D320" t="s">
        <v>89</v>
      </c>
      <c r="E320">
        <v>19</v>
      </c>
    </row>
    <row r="321" spans="1:5" x14ac:dyDescent="0.3">
      <c r="B321">
        <v>5030225</v>
      </c>
      <c r="C321" t="s">
        <v>261</v>
      </c>
      <c r="D321" t="s">
        <v>89</v>
      </c>
      <c r="E321">
        <v>11</v>
      </c>
    </row>
    <row r="322" spans="1:5" x14ac:dyDescent="0.3">
      <c r="B322">
        <v>5030226</v>
      </c>
      <c r="C322" t="s">
        <v>291</v>
      </c>
      <c r="D322" t="s">
        <v>89</v>
      </c>
      <c r="E322">
        <v>120</v>
      </c>
    </row>
    <row r="323" spans="1:5" x14ac:dyDescent="0.3">
      <c r="B323">
        <v>5030228</v>
      </c>
      <c r="C323" t="s">
        <v>113</v>
      </c>
      <c r="D323" t="s">
        <v>89</v>
      </c>
      <c r="E323">
        <v>5</v>
      </c>
    </row>
    <row r="324" spans="1:5" x14ac:dyDescent="0.3">
      <c r="B324">
        <v>5030229</v>
      </c>
      <c r="C324" t="s">
        <v>18</v>
      </c>
      <c r="D324" t="s">
        <v>89</v>
      </c>
      <c r="E324">
        <v>1</v>
      </c>
    </row>
    <row r="325" spans="1:5" x14ac:dyDescent="0.3">
      <c r="B325">
        <v>5030230</v>
      </c>
      <c r="C325" t="s">
        <v>292</v>
      </c>
      <c r="D325" t="s">
        <v>89</v>
      </c>
      <c r="E325">
        <v>1</v>
      </c>
    </row>
    <row r="326" spans="1:5" x14ac:dyDescent="0.3">
      <c r="B326">
        <v>5030232</v>
      </c>
      <c r="C326" t="s">
        <v>116</v>
      </c>
      <c r="D326" t="s">
        <v>89</v>
      </c>
      <c r="E326">
        <v>10</v>
      </c>
    </row>
    <row r="327" spans="1:5" x14ac:dyDescent="0.3">
      <c r="B327">
        <v>5030234</v>
      </c>
      <c r="C327" t="s">
        <v>155</v>
      </c>
      <c r="D327" t="s">
        <v>89</v>
      </c>
      <c r="E327">
        <v>1</v>
      </c>
    </row>
    <row r="328" spans="1:5" x14ac:dyDescent="0.3">
      <c r="A328" t="s">
        <v>296</v>
      </c>
      <c r="B328">
        <v>5021005</v>
      </c>
      <c r="C328" t="s">
        <v>153</v>
      </c>
      <c r="D328" t="s">
        <v>97</v>
      </c>
      <c r="E328">
        <v>1</v>
      </c>
    </row>
    <row r="329" spans="1:5" x14ac:dyDescent="0.3">
      <c r="B329">
        <v>5021009</v>
      </c>
      <c r="C329" t="s">
        <v>50</v>
      </c>
      <c r="D329" t="s">
        <v>97</v>
      </c>
      <c r="E329">
        <v>1</v>
      </c>
    </row>
    <row r="330" spans="1:5" x14ac:dyDescent="0.3">
      <c r="B330">
        <v>5021016</v>
      </c>
      <c r="C330" t="s">
        <v>51</v>
      </c>
      <c r="D330" t="s">
        <v>97</v>
      </c>
      <c r="E330">
        <v>1</v>
      </c>
    </row>
    <row r="331" spans="1:5" x14ac:dyDescent="0.3">
      <c r="B331">
        <v>5021019</v>
      </c>
      <c r="C331" t="s">
        <v>257</v>
      </c>
      <c r="D331" t="s">
        <v>97</v>
      </c>
      <c r="E331">
        <v>1</v>
      </c>
    </row>
    <row r="332" spans="1:5" x14ac:dyDescent="0.3">
      <c r="B332">
        <v>5022009</v>
      </c>
      <c r="C332" t="s">
        <v>297</v>
      </c>
      <c r="D332" t="s">
        <v>97</v>
      </c>
      <c r="E332">
        <v>4</v>
      </c>
    </row>
    <row r="333" spans="1:5" x14ac:dyDescent="0.3">
      <c r="A333" t="s">
        <v>298</v>
      </c>
      <c r="B333">
        <v>5021026</v>
      </c>
      <c r="C333" t="s">
        <v>299</v>
      </c>
      <c r="D333" t="s">
        <v>97</v>
      </c>
      <c r="E333">
        <v>14</v>
      </c>
    </row>
    <row r="334" spans="1:5" x14ac:dyDescent="0.3">
      <c r="B334">
        <v>5022017</v>
      </c>
      <c r="C334" t="s">
        <v>300</v>
      </c>
      <c r="D334" t="s">
        <v>97</v>
      </c>
      <c r="E334">
        <v>2</v>
      </c>
    </row>
    <row r="335" spans="1:5" x14ac:dyDescent="0.3">
      <c r="A335" t="s">
        <v>301</v>
      </c>
      <c r="B335">
        <v>1008026</v>
      </c>
      <c r="C335" t="s">
        <v>57</v>
      </c>
      <c r="E335">
        <v>19</v>
      </c>
    </row>
    <row r="336" spans="1:5" x14ac:dyDescent="0.3">
      <c r="B336">
        <v>2004021</v>
      </c>
      <c r="C336" t="s">
        <v>44</v>
      </c>
      <c r="E336">
        <v>2</v>
      </c>
    </row>
    <row r="337" spans="2:5" x14ac:dyDescent="0.3">
      <c r="B337">
        <v>4801003</v>
      </c>
      <c r="C337" t="s">
        <v>157</v>
      </c>
      <c r="E337">
        <v>7</v>
      </c>
    </row>
    <row r="338" spans="2:5" x14ac:dyDescent="0.3">
      <c r="B338">
        <v>5020001</v>
      </c>
      <c r="C338" t="s">
        <v>46</v>
      </c>
      <c r="E338">
        <v>3</v>
      </c>
    </row>
    <row r="339" spans="2:5" x14ac:dyDescent="0.3">
      <c r="B339">
        <v>5020002</v>
      </c>
      <c r="C339" t="s">
        <v>56</v>
      </c>
      <c r="E339">
        <v>4</v>
      </c>
    </row>
    <row r="340" spans="2:5" x14ac:dyDescent="0.3">
      <c r="B340">
        <v>5020009</v>
      </c>
      <c r="C340" t="s">
        <v>125</v>
      </c>
      <c r="E340">
        <v>1</v>
      </c>
    </row>
    <row r="341" spans="2:5" x14ac:dyDescent="0.3">
      <c r="B341">
        <v>5021003</v>
      </c>
      <c r="C341" t="s">
        <v>188</v>
      </c>
      <c r="D341" t="s">
        <v>97</v>
      </c>
      <c r="E341">
        <v>2</v>
      </c>
    </row>
    <row r="342" spans="2:5" x14ac:dyDescent="0.3">
      <c r="B342">
        <v>5021009</v>
      </c>
      <c r="C342" t="s">
        <v>50</v>
      </c>
      <c r="D342" t="s">
        <v>97</v>
      </c>
      <c r="E342">
        <v>2</v>
      </c>
    </row>
    <row r="343" spans="2:5" x14ac:dyDescent="0.3">
      <c r="B343">
        <v>5021011</v>
      </c>
      <c r="C343" t="s">
        <v>115</v>
      </c>
      <c r="D343" t="s">
        <v>97</v>
      </c>
      <c r="E343">
        <v>3</v>
      </c>
    </row>
    <row r="344" spans="2:5" x14ac:dyDescent="0.3">
      <c r="B344">
        <v>5021017</v>
      </c>
      <c r="C344" t="s">
        <v>256</v>
      </c>
      <c r="D344" t="s">
        <v>97</v>
      </c>
      <c r="E344">
        <v>2</v>
      </c>
    </row>
    <row r="345" spans="2:5" x14ac:dyDescent="0.3">
      <c r="B345">
        <v>5021020</v>
      </c>
      <c r="C345" t="s">
        <v>306</v>
      </c>
      <c r="D345" t="s">
        <v>97</v>
      </c>
      <c r="E345">
        <v>2</v>
      </c>
    </row>
    <row r="346" spans="2:5" x14ac:dyDescent="0.3">
      <c r="B346">
        <v>5022009</v>
      </c>
      <c r="C346" t="s">
        <v>45</v>
      </c>
      <c r="D346" t="s">
        <v>97</v>
      </c>
      <c r="E346">
        <v>10</v>
      </c>
    </row>
    <row r="347" spans="2:5" x14ac:dyDescent="0.3">
      <c r="B347">
        <v>5022024</v>
      </c>
      <c r="C347" t="s">
        <v>307</v>
      </c>
      <c r="E347">
        <v>2</v>
      </c>
    </row>
    <row r="348" spans="2:5" x14ac:dyDescent="0.3">
      <c r="B348">
        <v>5030025</v>
      </c>
      <c r="C348" t="s">
        <v>305</v>
      </c>
      <c r="E348">
        <v>34</v>
      </c>
    </row>
    <row r="349" spans="2:5" x14ac:dyDescent="0.3">
      <c r="C349" t="s">
        <v>304</v>
      </c>
      <c r="E349">
        <v>55</v>
      </c>
    </row>
    <row r="350" spans="2:5" x14ac:dyDescent="0.3">
      <c r="B350">
        <v>5031008</v>
      </c>
      <c r="C350" t="s">
        <v>142</v>
      </c>
      <c r="E350">
        <v>1</v>
      </c>
    </row>
    <row r="351" spans="2:5" x14ac:dyDescent="0.3">
      <c r="B351">
        <v>5031015</v>
      </c>
      <c r="C351" t="s">
        <v>303</v>
      </c>
      <c r="E351">
        <v>1</v>
      </c>
    </row>
    <row r="352" spans="2:5" x14ac:dyDescent="0.3">
      <c r="B352">
        <v>5031030</v>
      </c>
      <c r="C352" t="s">
        <v>171</v>
      </c>
      <c r="E352">
        <v>1</v>
      </c>
    </row>
    <row r="353" spans="1:5" x14ac:dyDescent="0.3">
      <c r="B353">
        <v>5031031</v>
      </c>
      <c r="C353" t="s">
        <v>302</v>
      </c>
      <c r="E353">
        <v>1</v>
      </c>
    </row>
    <row r="354" spans="1:5" x14ac:dyDescent="0.3">
      <c r="B354">
        <v>5031040</v>
      </c>
      <c r="C354" t="s">
        <v>39</v>
      </c>
      <c r="E354">
        <v>1</v>
      </c>
    </row>
    <row r="355" spans="1:5" x14ac:dyDescent="0.3">
      <c r="B355">
        <v>5031061</v>
      </c>
      <c r="C355" t="s">
        <v>176</v>
      </c>
      <c r="E355">
        <v>1</v>
      </c>
    </row>
    <row r="356" spans="1:5" x14ac:dyDescent="0.3">
      <c r="A356" t="s">
        <v>308</v>
      </c>
      <c r="B356">
        <v>3002030</v>
      </c>
      <c r="C356" t="s">
        <v>99</v>
      </c>
      <c r="E356">
        <v>3</v>
      </c>
    </row>
    <row r="357" spans="1:5" x14ac:dyDescent="0.3">
      <c r="B357">
        <v>4920002</v>
      </c>
      <c r="C357" t="s">
        <v>232</v>
      </c>
      <c r="E357">
        <v>2</v>
      </c>
    </row>
    <row r="358" spans="1:5" x14ac:dyDescent="0.3">
      <c r="B358">
        <v>5020002</v>
      </c>
      <c r="C358" t="s">
        <v>56</v>
      </c>
      <c r="E358">
        <v>8</v>
      </c>
    </row>
    <row r="359" spans="1:5" x14ac:dyDescent="0.3">
      <c r="B359">
        <v>5020003</v>
      </c>
      <c r="C359" t="s">
        <v>258</v>
      </c>
      <c r="E359">
        <v>1</v>
      </c>
    </row>
    <row r="360" spans="1:5" x14ac:dyDescent="0.3">
      <c r="B360">
        <v>5021034</v>
      </c>
      <c r="C360" t="s">
        <v>276</v>
      </c>
      <c r="D360" t="s">
        <v>97</v>
      </c>
      <c r="E360">
        <v>13</v>
      </c>
    </row>
    <row r="361" spans="1:5" x14ac:dyDescent="0.3">
      <c r="C361" t="s">
        <v>275</v>
      </c>
      <c r="D361" t="s">
        <v>97</v>
      </c>
      <c r="E361">
        <v>6</v>
      </c>
    </row>
    <row r="362" spans="1:5" x14ac:dyDescent="0.3">
      <c r="B362">
        <v>5022014</v>
      </c>
      <c r="C362" t="s">
        <v>309</v>
      </c>
      <c r="D362" t="s">
        <v>97</v>
      </c>
      <c r="E362">
        <v>1</v>
      </c>
    </row>
    <row r="363" spans="1:5" x14ac:dyDescent="0.3">
      <c r="B363">
        <v>5022027</v>
      </c>
      <c r="C363" t="s">
        <v>279</v>
      </c>
      <c r="D363" t="s">
        <v>97</v>
      </c>
      <c r="E363">
        <v>8</v>
      </c>
    </row>
    <row r="364" spans="1:5" x14ac:dyDescent="0.3">
      <c r="B364">
        <v>5022029</v>
      </c>
      <c r="C364" t="s">
        <v>282</v>
      </c>
      <c r="D364" t="s">
        <v>97</v>
      </c>
      <c r="E364">
        <v>2</v>
      </c>
    </row>
    <row r="365" spans="1:5" x14ac:dyDescent="0.3">
      <c r="B365">
        <v>5022031</v>
      </c>
      <c r="C365" t="s">
        <v>284</v>
      </c>
      <c r="D365" t="s">
        <v>97</v>
      </c>
      <c r="E365">
        <v>2</v>
      </c>
    </row>
    <row r="366" spans="1:5" x14ac:dyDescent="0.3">
      <c r="B366">
        <v>5022033</v>
      </c>
      <c r="C366" t="s">
        <v>286</v>
      </c>
      <c r="D366" t="s">
        <v>97</v>
      </c>
      <c r="E366">
        <v>3</v>
      </c>
    </row>
    <row r="367" spans="1:5" x14ac:dyDescent="0.3">
      <c r="B367">
        <v>5022039</v>
      </c>
      <c r="C367" t="s">
        <v>288</v>
      </c>
      <c r="D367" t="s">
        <v>97</v>
      </c>
      <c r="E367">
        <v>1</v>
      </c>
    </row>
    <row r="368" spans="1:5" x14ac:dyDescent="0.3">
      <c r="A368" t="s">
        <v>310</v>
      </c>
      <c r="B368">
        <v>1003012</v>
      </c>
      <c r="C368" t="s">
        <v>221</v>
      </c>
      <c r="E368">
        <v>26</v>
      </c>
    </row>
    <row r="369" spans="2:5" x14ac:dyDescent="0.3">
      <c r="B369">
        <v>1005014</v>
      </c>
      <c r="C369" t="s">
        <v>312</v>
      </c>
      <c r="E369">
        <v>13</v>
      </c>
    </row>
    <row r="370" spans="2:5" x14ac:dyDescent="0.3">
      <c r="B370">
        <v>3001013</v>
      </c>
      <c r="C370" t="s">
        <v>325</v>
      </c>
      <c r="E370">
        <v>7</v>
      </c>
    </row>
    <row r="371" spans="2:5" x14ac:dyDescent="0.3">
      <c r="B371">
        <v>3001044</v>
      </c>
      <c r="C371" t="s">
        <v>47</v>
      </c>
      <c r="E371">
        <v>13</v>
      </c>
    </row>
    <row r="372" spans="2:5" x14ac:dyDescent="0.3">
      <c r="B372">
        <v>3001079</v>
      </c>
      <c r="C372" t="s">
        <v>139</v>
      </c>
      <c r="E372">
        <v>12</v>
      </c>
    </row>
    <row r="373" spans="2:5" x14ac:dyDescent="0.3">
      <c r="B373">
        <v>3002023</v>
      </c>
      <c r="C373" t="s">
        <v>320</v>
      </c>
      <c r="E373">
        <v>1</v>
      </c>
    </row>
    <row r="374" spans="2:5" x14ac:dyDescent="0.3">
      <c r="B374">
        <v>3002030</v>
      </c>
      <c r="C374" t="s">
        <v>99</v>
      </c>
      <c r="E374">
        <v>2</v>
      </c>
    </row>
    <row r="375" spans="2:5" x14ac:dyDescent="0.3">
      <c r="B375">
        <v>4001034</v>
      </c>
      <c r="C375" t="s">
        <v>326</v>
      </c>
      <c r="E375">
        <v>5</v>
      </c>
    </row>
    <row r="376" spans="2:5" x14ac:dyDescent="0.3">
      <c r="B376">
        <v>4001122</v>
      </c>
      <c r="C376" t="s">
        <v>334</v>
      </c>
      <c r="E376">
        <v>1</v>
      </c>
    </row>
    <row r="377" spans="2:5" x14ac:dyDescent="0.3">
      <c r="B377">
        <v>4001182</v>
      </c>
      <c r="C377" t="s">
        <v>331</v>
      </c>
      <c r="E377">
        <v>1</v>
      </c>
    </row>
    <row r="378" spans="2:5" x14ac:dyDescent="0.3">
      <c r="B378">
        <v>4001255</v>
      </c>
      <c r="C378" t="s">
        <v>315</v>
      </c>
      <c r="E378">
        <v>5</v>
      </c>
    </row>
    <row r="379" spans="2:5" x14ac:dyDescent="0.3">
      <c r="B379">
        <v>4001263</v>
      </c>
      <c r="C379" t="s">
        <v>210</v>
      </c>
      <c r="E379">
        <v>1</v>
      </c>
    </row>
    <row r="380" spans="2:5" x14ac:dyDescent="0.3">
      <c r="B380">
        <v>5010014</v>
      </c>
      <c r="C380" t="s">
        <v>311</v>
      </c>
      <c r="E380">
        <v>84</v>
      </c>
    </row>
    <row r="381" spans="2:5" x14ac:dyDescent="0.3">
      <c r="B381">
        <v>5010017</v>
      </c>
      <c r="C381" t="s">
        <v>248</v>
      </c>
      <c r="E381">
        <v>115</v>
      </c>
    </row>
    <row r="382" spans="2:5" x14ac:dyDescent="0.3">
      <c r="B382">
        <v>5020001</v>
      </c>
      <c r="C382" t="s">
        <v>46</v>
      </c>
      <c r="E382">
        <v>10</v>
      </c>
    </row>
    <row r="383" spans="2:5" x14ac:dyDescent="0.3">
      <c r="B383">
        <v>5020002</v>
      </c>
      <c r="C383" t="s">
        <v>56</v>
      </c>
      <c r="E383">
        <v>17</v>
      </c>
    </row>
    <row r="384" spans="2:5" x14ac:dyDescent="0.3">
      <c r="B384">
        <v>5020004</v>
      </c>
      <c r="C384" t="s">
        <v>231</v>
      </c>
      <c r="E384">
        <v>3</v>
      </c>
    </row>
    <row r="385" spans="2:5" x14ac:dyDescent="0.3">
      <c r="B385">
        <v>5020008</v>
      </c>
      <c r="C385" t="s">
        <v>52</v>
      </c>
      <c r="E385">
        <v>5</v>
      </c>
    </row>
    <row r="386" spans="2:5" x14ac:dyDescent="0.3">
      <c r="B386">
        <v>5020009</v>
      </c>
      <c r="C386" t="s">
        <v>125</v>
      </c>
      <c r="E386">
        <v>128</v>
      </c>
    </row>
    <row r="387" spans="2:5" x14ac:dyDescent="0.3">
      <c r="B387">
        <v>5020011</v>
      </c>
      <c r="C387" t="s">
        <v>336</v>
      </c>
      <c r="E387">
        <v>3</v>
      </c>
    </row>
    <row r="388" spans="2:5" x14ac:dyDescent="0.3">
      <c r="B388">
        <v>5021034</v>
      </c>
      <c r="C388" t="s">
        <v>299</v>
      </c>
      <c r="D388" t="s">
        <v>97</v>
      </c>
      <c r="E388">
        <v>1</v>
      </c>
    </row>
    <row r="389" spans="2:5" x14ac:dyDescent="0.3">
      <c r="C389" t="s">
        <v>276</v>
      </c>
      <c r="D389" t="s">
        <v>97</v>
      </c>
      <c r="E389">
        <v>252</v>
      </c>
    </row>
    <row r="390" spans="2:5" x14ac:dyDescent="0.3">
      <c r="C390" t="s">
        <v>275</v>
      </c>
      <c r="D390" t="s">
        <v>97</v>
      </c>
      <c r="E390">
        <v>3</v>
      </c>
    </row>
    <row r="391" spans="2:5" x14ac:dyDescent="0.3">
      <c r="B391">
        <v>5022025</v>
      </c>
      <c r="C391" t="s">
        <v>277</v>
      </c>
      <c r="D391" t="s">
        <v>97</v>
      </c>
      <c r="E391">
        <v>21</v>
      </c>
    </row>
    <row r="392" spans="2:5" x14ac:dyDescent="0.3">
      <c r="B392">
        <v>5022027</v>
      </c>
      <c r="C392" t="s">
        <v>279</v>
      </c>
      <c r="D392" t="s">
        <v>97</v>
      </c>
      <c r="E392">
        <v>26</v>
      </c>
    </row>
    <row r="393" spans="2:5" x14ac:dyDescent="0.3">
      <c r="B393">
        <v>5022029</v>
      </c>
      <c r="C393" t="s">
        <v>282</v>
      </c>
      <c r="D393" t="s">
        <v>97</v>
      </c>
      <c r="E393">
        <v>15</v>
      </c>
    </row>
    <row r="394" spans="2:5" x14ac:dyDescent="0.3">
      <c r="B394">
        <v>5022031</v>
      </c>
      <c r="C394" t="s">
        <v>284</v>
      </c>
      <c r="D394" t="s">
        <v>97</v>
      </c>
      <c r="E394">
        <v>10</v>
      </c>
    </row>
    <row r="395" spans="2:5" x14ac:dyDescent="0.3">
      <c r="B395">
        <v>5022033</v>
      </c>
      <c r="C395" t="s">
        <v>286</v>
      </c>
      <c r="D395" t="s">
        <v>97</v>
      </c>
      <c r="E395">
        <v>18</v>
      </c>
    </row>
    <row r="396" spans="2:5" x14ac:dyDescent="0.3">
      <c r="B396">
        <v>5022035</v>
      </c>
      <c r="C396" t="s">
        <v>293</v>
      </c>
      <c r="D396" t="s">
        <v>97</v>
      </c>
      <c r="E396">
        <v>1</v>
      </c>
    </row>
    <row r="397" spans="2:5" x14ac:dyDescent="0.3">
      <c r="B397">
        <v>5022037</v>
      </c>
      <c r="C397" t="s">
        <v>324</v>
      </c>
      <c r="D397" t="s">
        <v>97</v>
      </c>
      <c r="E397">
        <v>1</v>
      </c>
    </row>
    <row r="398" spans="2:5" x14ac:dyDescent="0.3">
      <c r="B398">
        <v>5022039</v>
      </c>
      <c r="C398" t="s">
        <v>288</v>
      </c>
      <c r="D398" t="s">
        <v>97</v>
      </c>
      <c r="E398">
        <v>6</v>
      </c>
    </row>
    <row r="399" spans="2:5" x14ac:dyDescent="0.3">
      <c r="B399">
        <v>5022047</v>
      </c>
      <c r="C399" t="s">
        <v>278</v>
      </c>
      <c r="D399" t="s">
        <v>97</v>
      </c>
      <c r="E399">
        <v>24</v>
      </c>
    </row>
    <row r="400" spans="2:5" x14ac:dyDescent="0.3">
      <c r="B400">
        <v>5022049</v>
      </c>
      <c r="C400" t="s">
        <v>280</v>
      </c>
      <c r="D400" t="s">
        <v>97</v>
      </c>
      <c r="E400">
        <v>24</v>
      </c>
    </row>
    <row r="401" spans="2:5" x14ac:dyDescent="0.3">
      <c r="B401">
        <v>5022051</v>
      </c>
      <c r="C401" t="s">
        <v>283</v>
      </c>
      <c r="D401" t="s">
        <v>97</v>
      </c>
      <c r="E401">
        <v>7</v>
      </c>
    </row>
    <row r="402" spans="2:5" x14ac:dyDescent="0.3">
      <c r="B402">
        <v>5022053</v>
      </c>
      <c r="C402" t="s">
        <v>285</v>
      </c>
      <c r="D402" t="s">
        <v>97</v>
      </c>
      <c r="E402">
        <v>3</v>
      </c>
    </row>
    <row r="403" spans="2:5" x14ac:dyDescent="0.3">
      <c r="B403">
        <v>5022055</v>
      </c>
      <c r="C403" t="s">
        <v>287</v>
      </c>
      <c r="D403" t="s">
        <v>97</v>
      </c>
      <c r="E403">
        <v>9</v>
      </c>
    </row>
    <row r="404" spans="2:5" x14ac:dyDescent="0.3">
      <c r="B404">
        <v>5040003</v>
      </c>
      <c r="C404" t="s">
        <v>329</v>
      </c>
      <c r="D404" t="s">
        <v>512</v>
      </c>
      <c r="E404">
        <v>2</v>
      </c>
    </row>
    <row r="405" spans="2:5" x14ac:dyDescent="0.3">
      <c r="B405">
        <v>5040007</v>
      </c>
      <c r="C405" t="s">
        <v>328</v>
      </c>
      <c r="D405" t="s">
        <v>512</v>
      </c>
      <c r="E405">
        <v>4</v>
      </c>
    </row>
    <row r="406" spans="2:5" x14ac:dyDescent="0.3">
      <c r="B406">
        <v>5040008</v>
      </c>
      <c r="C406" t="s">
        <v>333</v>
      </c>
      <c r="D406" t="s">
        <v>512</v>
      </c>
      <c r="E406">
        <v>8</v>
      </c>
    </row>
    <row r="407" spans="2:5" x14ac:dyDescent="0.3">
      <c r="B407">
        <v>5040009</v>
      </c>
      <c r="C407" t="s">
        <v>323</v>
      </c>
      <c r="D407" t="s">
        <v>512</v>
      </c>
      <c r="E407">
        <v>3</v>
      </c>
    </row>
    <row r="408" spans="2:5" x14ac:dyDescent="0.3">
      <c r="B408">
        <v>5040010</v>
      </c>
      <c r="C408" t="s">
        <v>318</v>
      </c>
      <c r="D408" t="s">
        <v>512</v>
      </c>
      <c r="E408">
        <v>7</v>
      </c>
    </row>
    <row r="409" spans="2:5" x14ac:dyDescent="0.3">
      <c r="B409">
        <v>5040011</v>
      </c>
      <c r="C409" t="s">
        <v>321</v>
      </c>
      <c r="D409" t="s">
        <v>512</v>
      </c>
      <c r="E409">
        <v>9</v>
      </c>
    </row>
    <row r="410" spans="2:5" x14ac:dyDescent="0.3">
      <c r="B410">
        <v>5040012</v>
      </c>
      <c r="C410" t="s">
        <v>330</v>
      </c>
      <c r="D410" t="s">
        <v>512</v>
      </c>
      <c r="E410">
        <v>3</v>
      </c>
    </row>
    <row r="411" spans="2:5" x14ac:dyDescent="0.3">
      <c r="B411">
        <v>5040015</v>
      </c>
      <c r="C411" t="s">
        <v>331</v>
      </c>
      <c r="D411" t="s">
        <v>512</v>
      </c>
      <c r="E411">
        <v>4</v>
      </c>
    </row>
    <row r="412" spans="2:5" x14ac:dyDescent="0.3">
      <c r="B412">
        <v>5040018</v>
      </c>
      <c r="C412" t="s">
        <v>332</v>
      </c>
      <c r="E412">
        <v>2</v>
      </c>
    </row>
    <row r="413" spans="2:5" x14ac:dyDescent="0.3">
      <c r="C413" t="s">
        <v>319</v>
      </c>
      <c r="E413">
        <v>11</v>
      </c>
    </row>
    <row r="414" spans="2:5" x14ac:dyDescent="0.3">
      <c r="B414">
        <v>5040217</v>
      </c>
      <c r="C414" t="s">
        <v>316</v>
      </c>
      <c r="D414" t="s">
        <v>512</v>
      </c>
      <c r="E414">
        <v>1</v>
      </c>
    </row>
    <row r="415" spans="2:5" x14ac:dyDescent="0.3">
      <c r="B415">
        <v>5040219</v>
      </c>
      <c r="C415" t="s">
        <v>335</v>
      </c>
      <c r="D415" t="s">
        <v>512</v>
      </c>
      <c r="E415">
        <v>1</v>
      </c>
    </row>
    <row r="416" spans="2:5" x14ac:dyDescent="0.3">
      <c r="B416">
        <v>5040221</v>
      </c>
      <c r="C416" t="s">
        <v>313</v>
      </c>
      <c r="D416" t="s">
        <v>512</v>
      </c>
      <c r="E416">
        <v>1</v>
      </c>
    </row>
    <row r="417" spans="1:5" x14ac:dyDescent="0.3">
      <c r="B417">
        <v>5040256</v>
      </c>
      <c r="C417" t="s">
        <v>315</v>
      </c>
      <c r="E417">
        <v>5</v>
      </c>
    </row>
    <row r="418" spans="1:5" x14ac:dyDescent="0.3">
      <c r="A418" t="s">
        <v>337</v>
      </c>
      <c r="B418">
        <v>1002060</v>
      </c>
      <c r="C418" t="s">
        <v>338</v>
      </c>
      <c r="E418">
        <v>7</v>
      </c>
    </row>
    <row r="419" spans="1:5" x14ac:dyDescent="0.3">
      <c r="B419">
        <v>1007051</v>
      </c>
      <c r="C419" t="s">
        <v>54</v>
      </c>
      <c r="E419">
        <v>26</v>
      </c>
    </row>
    <row r="420" spans="1:5" x14ac:dyDescent="0.3">
      <c r="B420">
        <v>1007057</v>
      </c>
      <c r="C420" t="s">
        <v>340</v>
      </c>
      <c r="E420">
        <v>6</v>
      </c>
    </row>
    <row r="421" spans="1:5" x14ac:dyDescent="0.3">
      <c r="B421">
        <v>1098002</v>
      </c>
      <c r="C421" t="s">
        <v>265</v>
      </c>
      <c r="E421">
        <v>1</v>
      </c>
    </row>
    <row r="422" spans="1:5" x14ac:dyDescent="0.3">
      <c r="B422">
        <v>2002033</v>
      </c>
      <c r="C422" t="s">
        <v>106</v>
      </c>
      <c r="E422">
        <v>4</v>
      </c>
    </row>
    <row r="423" spans="1:5" x14ac:dyDescent="0.3">
      <c r="B423">
        <v>2002103</v>
      </c>
      <c r="C423" t="s">
        <v>133</v>
      </c>
      <c r="E423">
        <v>4</v>
      </c>
    </row>
    <row r="424" spans="1:5" x14ac:dyDescent="0.3">
      <c r="B424">
        <v>2002104</v>
      </c>
      <c r="C424" t="s">
        <v>134</v>
      </c>
      <c r="E424">
        <v>14</v>
      </c>
    </row>
    <row r="425" spans="1:5" x14ac:dyDescent="0.3">
      <c r="B425">
        <v>2004012</v>
      </c>
      <c r="C425" t="s">
        <v>19</v>
      </c>
      <c r="E425">
        <v>8</v>
      </c>
    </row>
    <row r="426" spans="1:5" x14ac:dyDescent="0.3">
      <c r="B426">
        <v>2004017</v>
      </c>
      <c r="C426" t="s">
        <v>135</v>
      </c>
      <c r="E426">
        <v>8</v>
      </c>
    </row>
    <row r="427" spans="1:5" x14ac:dyDescent="0.3">
      <c r="B427">
        <v>2004027</v>
      </c>
      <c r="C427" t="s">
        <v>339</v>
      </c>
      <c r="E427">
        <v>4</v>
      </c>
    </row>
    <row r="428" spans="1:5" x14ac:dyDescent="0.3">
      <c r="B428">
        <v>2004032</v>
      </c>
      <c r="C428" t="s">
        <v>43</v>
      </c>
      <c r="E428">
        <v>4</v>
      </c>
    </row>
    <row r="429" spans="1:5" x14ac:dyDescent="0.3">
      <c r="B429">
        <v>2004055</v>
      </c>
      <c r="C429" t="s">
        <v>215</v>
      </c>
      <c r="E429">
        <v>2</v>
      </c>
    </row>
    <row r="430" spans="1:5" x14ac:dyDescent="0.3">
      <c r="B430">
        <v>3001035</v>
      </c>
      <c r="C430" t="s">
        <v>62</v>
      </c>
      <c r="E430">
        <v>16</v>
      </c>
    </row>
    <row r="431" spans="1:5" x14ac:dyDescent="0.3">
      <c r="B431">
        <v>3001036</v>
      </c>
      <c r="C431" t="s">
        <v>63</v>
      </c>
      <c r="E431">
        <v>14</v>
      </c>
    </row>
    <row r="432" spans="1:5" x14ac:dyDescent="0.3">
      <c r="B432">
        <v>3001037</v>
      </c>
      <c r="C432" t="s">
        <v>64</v>
      </c>
      <c r="E432">
        <v>10</v>
      </c>
    </row>
    <row r="433" spans="2:5" x14ac:dyDescent="0.3">
      <c r="B433">
        <v>3001038</v>
      </c>
      <c r="C433" t="s">
        <v>65</v>
      </c>
      <c r="E433">
        <v>3</v>
      </c>
    </row>
    <row r="434" spans="2:5" x14ac:dyDescent="0.3">
      <c r="B434">
        <v>3001045</v>
      </c>
      <c r="C434" t="s">
        <v>71</v>
      </c>
      <c r="E434">
        <v>3</v>
      </c>
    </row>
    <row r="435" spans="2:5" x14ac:dyDescent="0.3">
      <c r="B435">
        <v>3001046</v>
      </c>
      <c r="C435" t="s">
        <v>61</v>
      </c>
      <c r="E435">
        <v>16</v>
      </c>
    </row>
    <row r="436" spans="2:5" x14ac:dyDescent="0.3">
      <c r="B436">
        <v>5010002</v>
      </c>
      <c r="C436" t="s">
        <v>338</v>
      </c>
      <c r="E436">
        <v>25</v>
      </c>
    </row>
    <row r="437" spans="2:5" x14ac:dyDescent="0.3">
      <c r="B437">
        <v>5022039</v>
      </c>
      <c r="C437" t="s">
        <v>288</v>
      </c>
      <c r="D437" t="s">
        <v>97</v>
      </c>
      <c r="E437">
        <v>1</v>
      </c>
    </row>
    <row r="438" spans="2:5" x14ac:dyDescent="0.3">
      <c r="B438">
        <v>5030001</v>
      </c>
      <c r="C438" t="s">
        <v>341</v>
      </c>
      <c r="D438" t="s">
        <v>89</v>
      </c>
      <c r="E438">
        <v>39</v>
      </c>
    </row>
    <row r="439" spans="2:5" x14ac:dyDescent="0.3">
      <c r="C439" t="s">
        <v>132</v>
      </c>
      <c r="D439" t="s">
        <v>89</v>
      </c>
      <c r="E439">
        <v>280</v>
      </c>
    </row>
    <row r="440" spans="2:5" x14ac:dyDescent="0.3">
      <c r="B440">
        <v>5030025</v>
      </c>
      <c r="C440" t="s">
        <v>342</v>
      </c>
      <c r="E440">
        <v>1</v>
      </c>
    </row>
    <row r="441" spans="2:5" x14ac:dyDescent="0.3">
      <c r="B441">
        <v>5030225</v>
      </c>
      <c r="C441" t="s">
        <v>261</v>
      </c>
      <c r="D441" t="s">
        <v>89</v>
      </c>
      <c r="E441">
        <v>21</v>
      </c>
    </row>
    <row r="442" spans="2:5" x14ac:dyDescent="0.3">
      <c r="B442">
        <v>5030226</v>
      </c>
      <c r="C442" t="s">
        <v>291</v>
      </c>
      <c r="D442" t="s">
        <v>89</v>
      </c>
      <c r="E442">
        <v>24</v>
      </c>
    </row>
    <row r="443" spans="2:5" x14ac:dyDescent="0.3">
      <c r="B443">
        <v>5030228</v>
      </c>
      <c r="C443" t="s">
        <v>113</v>
      </c>
      <c r="D443" t="s">
        <v>89</v>
      </c>
      <c r="E443">
        <v>223</v>
      </c>
    </row>
    <row r="444" spans="2:5" x14ac:dyDescent="0.3">
      <c r="B444">
        <v>5030229</v>
      </c>
      <c r="C444" t="s">
        <v>18</v>
      </c>
      <c r="D444" t="s">
        <v>89</v>
      </c>
      <c r="E444">
        <v>115</v>
      </c>
    </row>
    <row r="445" spans="2:5" x14ac:dyDescent="0.3">
      <c r="B445">
        <v>5030232</v>
      </c>
      <c r="C445" t="s">
        <v>116</v>
      </c>
      <c r="D445" t="s">
        <v>89</v>
      </c>
      <c r="E445">
        <v>44</v>
      </c>
    </row>
    <row r="446" spans="2:5" x14ac:dyDescent="0.3">
      <c r="B446">
        <v>5030234</v>
      </c>
      <c r="C446" t="s">
        <v>155</v>
      </c>
      <c r="D446" t="s">
        <v>89</v>
      </c>
      <c r="E446">
        <v>2</v>
      </c>
    </row>
    <row r="447" spans="2:5" x14ac:dyDescent="0.3">
      <c r="B447">
        <v>5031008</v>
      </c>
      <c r="C447" t="s">
        <v>142</v>
      </c>
      <c r="E447">
        <v>22</v>
      </c>
    </row>
    <row r="448" spans="2:5" x14ac:dyDescent="0.3">
      <c r="B448">
        <v>5031009</v>
      </c>
      <c r="C448" t="s">
        <v>141</v>
      </c>
      <c r="E448">
        <v>2</v>
      </c>
    </row>
    <row r="449" spans="1:5" x14ac:dyDescent="0.3">
      <c r="B449">
        <v>5031013</v>
      </c>
      <c r="C449" t="s">
        <v>146</v>
      </c>
      <c r="E449">
        <v>8</v>
      </c>
    </row>
    <row r="450" spans="1:5" x14ac:dyDescent="0.3">
      <c r="B450">
        <v>5031036</v>
      </c>
      <c r="C450" t="s">
        <v>36</v>
      </c>
      <c r="E450">
        <v>2</v>
      </c>
    </row>
    <row r="451" spans="1:5" x14ac:dyDescent="0.3">
      <c r="B451">
        <v>5031039</v>
      </c>
      <c r="C451" t="s">
        <v>104</v>
      </c>
      <c r="E451">
        <v>4</v>
      </c>
    </row>
    <row r="452" spans="1:5" x14ac:dyDescent="0.3">
      <c r="B452">
        <v>5031040</v>
      </c>
      <c r="C452" t="s">
        <v>39</v>
      </c>
      <c r="E452">
        <v>2</v>
      </c>
    </row>
    <row r="453" spans="1:5" x14ac:dyDescent="0.3">
      <c r="B453">
        <v>5031056</v>
      </c>
      <c r="C453" t="s">
        <v>15</v>
      </c>
      <c r="E453">
        <v>4</v>
      </c>
    </row>
    <row r="454" spans="1:5" x14ac:dyDescent="0.3">
      <c r="A454" t="s">
        <v>343</v>
      </c>
      <c r="B454">
        <v>1001006</v>
      </c>
      <c r="C454" t="s">
        <v>407</v>
      </c>
      <c r="E454">
        <v>4</v>
      </c>
    </row>
    <row r="455" spans="1:5" x14ac:dyDescent="0.3">
      <c r="B455">
        <v>1001009</v>
      </c>
      <c r="C455" t="s">
        <v>175</v>
      </c>
      <c r="E455">
        <v>13</v>
      </c>
    </row>
    <row r="456" spans="1:5" x14ac:dyDescent="0.3">
      <c r="B456">
        <v>1001010</v>
      </c>
      <c r="C456" t="s">
        <v>357</v>
      </c>
      <c r="E456">
        <v>11</v>
      </c>
    </row>
    <row r="457" spans="1:5" x14ac:dyDescent="0.3">
      <c r="B457">
        <v>1001011</v>
      </c>
      <c r="C457" t="s">
        <v>253</v>
      </c>
      <c r="E457">
        <v>16</v>
      </c>
    </row>
    <row r="458" spans="1:5" x14ac:dyDescent="0.3">
      <c r="B458">
        <v>1001013</v>
      </c>
      <c r="C458" t="s">
        <v>53</v>
      </c>
      <c r="E458">
        <v>168</v>
      </c>
    </row>
    <row r="459" spans="1:5" x14ac:dyDescent="0.3">
      <c r="B459">
        <v>1001019</v>
      </c>
      <c r="C459" t="s">
        <v>267</v>
      </c>
      <c r="E459">
        <v>3</v>
      </c>
    </row>
    <row r="460" spans="1:5" x14ac:dyDescent="0.3">
      <c r="B460">
        <v>1001027</v>
      </c>
      <c r="C460" t="s">
        <v>407</v>
      </c>
      <c r="E460">
        <v>16</v>
      </c>
    </row>
    <row r="461" spans="1:5" x14ac:dyDescent="0.3">
      <c r="B461">
        <v>1002002</v>
      </c>
      <c r="C461" t="s">
        <v>200</v>
      </c>
      <c r="E461">
        <v>62</v>
      </c>
    </row>
    <row r="462" spans="1:5" x14ac:dyDescent="0.3">
      <c r="B462">
        <v>1002019</v>
      </c>
      <c r="C462" t="s">
        <v>199</v>
      </c>
      <c r="E462">
        <v>74</v>
      </c>
    </row>
    <row r="463" spans="1:5" x14ac:dyDescent="0.3">
      <c r="B463">
        <v>1002020</v>
      </c>
      <c r="C463" t="s">
        <v>249</v>
      </c>
      <c r="E463">
        <v>106</v>
      </c>
    </row>
    <row r="464" spans="1:5" x14ac:dyDescent="0.3">
      <c r="B464">
        <v>1002060</v>
      </c>
      <c r="C464" t="s">
        <v>338</v>
      </c>
      <c r="E464">
        <v>50</v>
      </c>
    </row>
    <row r="465" spans="2:5" x14ac:dyDescent="0.3">
      <c r="B465">
        <v>1003011</v>
      </c>
      <c r="C465" t="s">
        <v>247</v>
      </c>
      <c r="E465">
        <v>20</v>
      </c>
    </row>
    <row r="466" spans="2:5" x14ac:dyDescent="0.3">
      <c r="B466">
        <v>1003012</v>
      </c>
      <c r="C466" t="s">
        <v>221</v>
      </c>
      <c r="E466">
        <v>46</v>
      </c>
    </row>
    <row r="467" spans="2:5" x14ac:dyDescent="0.3">
      <c r="B467">
        <v>1003024</v>
      </c>
      <c r="C467" t="s">
        <v>417</v>
      </c>
      <c r="E467">
        <v>5</v>
      </c>
    </row>
    <row r="468" spans="2:5" x14ac:dyDescent="0.3">
      <c r="B468">
        <v>1005004</v>
      </c>
      <c r="C468" t="s">
        <v>408</v>
      </c>
      <c r="E468">
        <v>8</v>
      </c>
    </row>
    <row r="469" spans="2:5" x14ac:dyDescent="0.3">
      <c r="B469">
        <v>1007028</v>
      </c>
      <c r="C469" t="s">
        <v>35</v>
      </c>
      <c r="E469">
        <v>17</v>
      </c>
    </row>
    <row r="470" spans="2:5" x14ac:dyDescent="0.3">
      <c r="B470">
        <v>1007034</v>
      </c>
      <c r="C470" t="s">
        <v>392</v>
      </c>
      <c r="E470">
        <v>5</v>
      </c>
    </row>
    <row r="471" spans="2:5" x14ac:dyDescent="0.3">
      <c r="B471">
        <v>1007043</v>
      </c>
      <c r="C471" t="s">
        <v>423</v>
      </c>
      <c r="E471">
        <v>10</v>
      </c>
    </row>
    <row r="472" spans="2:5" x14ac:dyDescent="0.3">
      <c r="B472">
        <v>1007051</v>
      </c>
      <c r="C472" t="s">
        <v>54</v>
      </c>
      <c r="E472">
        <v>205</v>
      </c>
    </row>
    <row r="473" spans="2:5" x14ac:dyDescent="0.3">
      <c r="B473">
        <v>1007056</v>
      </c>
      <c r="C473" t="s">
        <v>340</v>
      </c>
      <c r="E473">
        <v>3</v>
      </c>
    </row>
    <row r="474" spans="2:5" x14ac:dyDescent="0.3">
      <c r="B474">
        <v>1007057</v>
      </c>
      <c r="C474" t="s">
        <v>340</v>
      </c>
      <c r="E474">
        <v>11</v>
      </c>
    </row>
    <row r="475" spans="2:5" x14ac:dyDescent="0.3">
      <c r="B475">
        <v>1008006</v>
      </c>
      <c r="C475" t="s">
        <v>360</v>
      </c>
      <c r="E475">
        <v>20</v>
      </c>
    </row>
    <row r="476" spans="2:5" x14ac:dyDescent="0.3">
      <c r="B476">
        <v>1008046</v>
      </c>
      <c r="C476" t="s">
        <v>420</v>
      </c>
      <c r="E476">
        <v>3</v>
      </c>
    </row>
    <row r="477" spans="2:5" x14ac:dyDescent="0.3">
      <c r="B477">
        <v>1009001</v>
      </c>
      <c r="C477" t="s">
        <v>355</v>
      </c>
      <c r="E477">
        <v>4</v>
      </c>
    </row>
    <row r="478" spans="2:5" x14ac:dyDescent="0.3">
      <c r="B478">
        <v>1009004</v>
      </c>
      <c r="C478" t="s">
        <v>352</v>
      </c>
      <c r="E478">
        <v>5</v>
      </c>
    </row>
    <row r="479" spans="2:5" x14ac:dyDescent="0.3">
      <c r="B479">
        <v>1009130</v>
      </c>
      <c r="C479" t="s">
        <v>250</v>
      </c>
      <c r="E479">
        <v>8</v>
      </c>
    </row>
    <row r="480" spans="2:5" x14ac:dyDescent="0.3">
      <c r="B480">
        <v>2001003</v>
      </c>
      <c r="C480" t="s">
        <v>415</v>
      </c>
      <c r="E480">
        <v>2</v>
      </c>
    </row>
    <row r="481" spans="2:5" x14ac:dyDescent="0.3">
      <c r="B481">
        <v>2001006</v>
      </c>
      <c r="C481" t="s">
        <v>414</v>
      </c>
      <c r="E481">
        <v>3</v>
      </c>
    </row>
    <row r="482" spans="2:5" x14ac:dyDescent="0.3">
      <c r="B482">
        <v>2001013</v>
      </c>
      <c r="C482" t="s">
        <v>416</v>
      </c>
      <c r="E482">
        <v>4</v>
      </c>
    </row>
    <row r="483" spans="2:5" x14ac:dyDescent="0.3">
      <c r="B483">
        <v>2001041</v>
      </c>
      <c r="C483" t="s">
        <v>145</v>
      </c>
      <c r="E483">
        <v>6</v>
      </c>
    </row>
    <row r="484" spans="2:5" x14ac:dyDescent="0.3">
      <c r="B484">
        <v>2001042</v>
      </c>
      <c r="C484" t="s">
        <v>144</v>
      </c>
      <c r="E484">
        <v>22</v>
      </c>
    </row>
    <row r="485" spans="2:5" x14ac:dyDescent="0.3">
      <c r="B485">
        <v>2001043</v>
      </c>
      <c r="C485" t="s">
        <v>143</v>
      </c>
      <c r="E485">
        <v>2</v>
      </c>
    </row>
    <row r="486" spans="2:5" x14ac:dyDescent="0.3">
      <c r="B486">
        <v>2001044</v>
      </c>
      <c r="C486" t="s">
        <v>149</v>
      </c>
      <c r="E486">
        <v>8</v>
      </c>
    </row>
    <row r="487" spans="2:5" x14ac:dyDescent="0.3">
      <c r="B487">
        <v>2001048</v>
      </c>
      <c r="C487" t="s">
        <v>146</v>
      </c>
      <c r="E487">
        <v>25</v>
      </c>
    </row>
    <row r="488" spans="2:5" x14ac:dyDescent="0.3">
      <c r="B488">
        <v>2001053</v>
      </c>
      <c r="C488" t="s">
        <v>405</v>
      </c>
      <c r="E488">
        <v>1</v>
      </c>
    </row>
    <row r="489" spans="2:5" x14ac:dyDescent="0.3">
      <c r="B489">
        <v>2001054</v>
      </c>
      <c r="C489" t="s">
        <v>406</v>
      </c>
      <c r="E489">
        <v>4</v>
      </c>
    </row>
    <row r="490" spans="2:5" x14ac:dyDescent="0.3">
      <c r="B490">
        <v>2001079</v>
      </c>
      <c r="C490" t="s">
        <v>363</v>
      </c>
      <c r="E490">
        <v>1</v>
      </c>
    </row>
    <row r="491" spans="2:5" x14ac:dyDescent="0.3">
      <c r="B491">
        <v>2001090</v>
      </c>
      <c r="C491" t="s">
        <v>141</v>
      </c>
      <c r="E491">
        <v>10</v>
      </c>
    </row>
    <row r="492" spans="2:5" x14ac:dyDescent="0.3">
      <c r="B492">
        <v>2001093</v>
      </c>
      <c r="C492" t="s">
        <v>413</v>
      </c>
      <c r="E492">
        <v>6</v>
      </c>
    </row>
    <row r="493" spans="2:5" x14ac:dyDescent="0.3">
      <c r="B493">
        <v>2001094</v>
      </c>
      <c r="C493" t="s">
        <v>142</v>
      </c>
      <c r="E493">
        <v>52</v>
      </c>
    </row>
    <row r="494" spans="2:5" x14ac:dyDescent="0.3">
      <c r="B494">
        <v>2002001</v>
      </c>
      <c r="C494" t="s">
        <v>177</v>
      </c>
      <c r="E494">
        <v>2</v>
      </c>
    </row>
    <row r="495" spans="2:5" x14ac:dyDescent="0.3">
      <c r="B495">
        <v>2002010</v>
      </c>
      <c r="C495" t="s">
        <v>16</v>
      </c>
      <c r="E495">
        <v>4</v>
      </c>
    </row>
    <row r="496" spans="2:5" x14ac:dyDescent="0.3">
      <c r="B496">
        <v>2002033</v>
      </c>
      <c r="C496" t="s">
        <v>106</v>
      </c>
      <c r="E496">
        <v>4</v>
      </c>
    </row>
    <row r="497" spans="2:5" x14ac:dyDescent="0.3">
      <c r="B497">
        <v>2002036</v>
      </c>
      <c r="C497" t="s">
        <v>243</v>
      </c>
      <c r="E497">
        <v>4</v>
      </c>
    </row>
    <row r="498" spans="2:5" x14ac:dyDescent="0.3">
      <c r="B498">
        <v>2002084</v>
      </c>
      <c r="C498" t="s">
        <v>356</v>
      </c>
      <c r="E498">
        <v>1</v>
      </c>
    </row>
    <row r="499" spans="2:5" x14ac:dyDescent="0.3">
      <c r="B499">
        <v>2002095</v>
      </c>
      <c r="C499" t="s">
        <v>11</v>
      </c>
      <c r="E499">
        <v>6</v>
      </c>
    </row>
    <row r="500" spans="2:5" x14ac:dyDescent="0.3">
      <c r="B500">
        <v>2002096</v>
      </c>
      <c r="C500" t="s">
        <v>26</v>
      </c>
      <c r="E500">
        <v>10</v>
      </c>
    </row>
    <row r="501" spans="2:5" x14ac:dyDescent="0.3">
      <c r="B501">
        <v>2002103</v>
      </c>
      <c r="C501" t="s">
        <v>133</v>
      </c>
      <c r="E501">
        <v>2</v>
      </c>
    </row>
    <row r="502" spans="2:5" x14ac:dyDescent="0.3">
      <c r="B502">
        <v>2003007</v>
      </c>
      <c r="C502" t="s">
        <v>350</v>
      </c>
      <c r="E502">
        <v>3</v>
      </c>
    </row>
    <row r="503" spans="2:5" x14ac:dyDescent="0.3">
      <c r="B503">
        <v>2004006</v>
      </c>
      <c r="C503" t="s">
        <v>117</v>
      </c>
      <c r="E503">
        <v>3</v>
      </c>
    </row>
    <row r="504" spans="2:5" x14ac:dyDescent="0.3">
      <c r="B504">
        <v>2004012</v>
      </c>
      <c r="C504" t="s">
        <v>19</v>
      </c>
      <c r="E504">
        <v>6</v>
      </c>
    </row>
    <row r="505" spans="2:5" x14ac:dyDescent="0.3">
      <c r="B505">
        <v>2004017</v>
      </c>
      <c r="C505" t="s">
        <v>135</v>
      </c>
      <c r="E505">
        <v>12</v>
      </c>
    </row>
    <row r="506" spans="2:5" x14ac:dyDescent="0.3">
      <c r="B506">
        <v>2004018</v>
      </c>
      <c r="C506" t="s">
        <v>239</v>
      </c>
      <c r="E506">
        <v>3</v>
      </c>
    </row>
    <row r="507" spans="2:5" x14ac:dyDescent="0.3">
      <c r="B507">
        <v>2004021</v>
      </c>
      <c r="C507" t="s">
        <v>44</v>
      </c>
      <c r="E507">
        <v>12</v>
      </c>
    </row>
    <row r="508" spans="2:5" x14ac:dyDescent="0.3">
      <c r="B508">
        <v>2004027</v>
      </c>
      <c r="C508" t="s">
        <v>339</v>
      </c>
      <c r="E508">
        <v>27</v>
      </c>
    </row>
    <row r="509" spans="2:5" x14ac:dyDescent="0.3">
      <c r="B509">
        <v>2004032</v>
      </c>
      <c r="C509" t="s">
        <v>43</v>
      </c>
      <c r="E509">
        <v>4</v>
      </c>
    </row>
    <row r="510" spans="2:5" x14ac:dyDescent="0.3">
      <c r="B510">
        <v>2004036</v>
      </c>
      <c r="C510" t="s">
        <v>96</v>
      </c>
      <c r="E510">
        <v>4</v>
      </c>
    </row>
    <row r="511" spans="2:5" x14ac:dyDescent="0.3">
      <c r="B511">
        <v>2004041</v>
      </c>
      <c r="C511" t="s">
        <v>216</v>
      </c>
      <c r="E511">
        <v>1</v>
      </c>
    </row>
    <row r="512" spans="2:5" x14ac:dyDescent="0.3">
      <c r="B512">
        <v>2004045</v>
      </c>
      <c r="C512" t="s">
        <v>364</v>
      </c>
      <c r="E512">
        <v>2</v>
      </c>
    </row>
    <row r="513" spans="2:5" x14ac:dyDescent="0.3">
      <c r="B513">
        <v>2004051</v>
      </c>
      <c r="C513" t="s">
        <v>255</v>
      </c>
      <c r="E513">
        <v>50</v>
      </c>
    </row>
    <row r="514" spans="2:5" x14ac:dyDescent="0.3">
      <c r="B514">
        <v>2004055</v>
      </c>
      <c r="C514" t="s">
        <v>215</v>
      </c>
      <c r="E514">
        <v>1</v>
      </c>
    </row>
    <row r="515" spans="2:5" x14ac:dyDescent="0.3">
      <c r="B515">
        <v>2004057</v>
      </c>
      <c r="C515" t="s">
        <v>90</v>
      </c>
      <c r="E515">
        <v>13</v>
      </c>
    </row>
    <row r="516" spans="2:5" x14ac:dyDescent="0.3">
      <c r="B516">
        <v>2004075</v>
      </c>
      <c r="C516" t="s">
        <v>240</v>
      </c>
      <c r="E516">
        <v>3</v>
      </c>
    </row>
    <row r="517" spans="2:5" x14ac:dyDescent="0.3">
      <c r="B517">
        <v>2004082</v>
      </c>
      <c r="C517" t="s">
        <v>347</v>
      </c>
      <c r="E517">
        <v>6</v>
      </c>
    </row>
    <row r="518" spans="2:5" x14ac:dyDescent="0.3">
      <c r="B518">
        <v>3001002</v>
      </c>
      <c r="C518" t="s">
        <v>404</v>
      </c>
      <c r="E518">
        <v>2</v>
      </c>
    </row>
    <row r="519" spans="2:5" x14ac:dyDescent="0.3">
      <c r="B519">
        <v>3001013</v>
      </c>
      <c r="C519" t="s">
        <v>325</v>
      </c>
      <c r="E519">
        <v>61</v>
      </c>
    </row>
    <row r="520" spans="2:5" x14ac:dyDescent="0.3">
      <c r="B520">
        <v>3001021</v>
      </c>
      <c r="C520" t="s">
        <v>218</v>
      </c>
      <c r="E520">
        <v>80</v>
      </c>
    </row>
    <row r="521" spans="2:5" x14ac:dyDescent="0.3">
      <c r="B521">
        <v>3001035</v>
      </c>
      <c r="C521" t="s">
        <v>62</v>
      </c>
      <c r="E521">
        <v>356</v>
      </c>
    </row>
    <row r="522" spans="2:5" x14ac:dyDescent="0.3">
      <c r="B522">
        <v>3001036</v>
      </c>
      <c r="C522" t="s">
        <v>63</v>
      </c>
      <c r="E522">
        <v>505</v>
      </c>
    </row>
    <row r="523" spans="2:5" x14ac:dyDescent="0.3">
      <c r="B523">
        <v>3001037</v>
      </c>
      <c r="C523" t="s">
        <v>64</v>
      </c>
      <c r="E523">
        <v>343</v>
      </c>
    </row>
    <row r="524" spans="2:5" x14ac:dyDescent="0.3">
      <c r="B524">
        <v>3001038</v>
      </c>
      <c r="C524" t="s">
        <v>65</v>
      </c>
      <c r="E524">
        <v>296</v>
      </c>
    </row>
    <row r="525" spans="2:5" x14ac:dyDescent="0.3">
      <c r="B525">
        <v>3001039</v>
      </c>
      <c r="C525" t="s">
        <v>66</v>
      </c>
      <c r="E525">
        <v>79</v>
      </c>
    </row>
    <row r="526" spans="2:5" x14ac:dyDescent="0.3">
      <c r="B526">
        <v>3001040</v>
      </c>
      <c r="C526" t="s">
        <v>67</v>
      </c>
      <c r="E526">
        <v>236</v>
      </c>
    </row>
    <row r="527" spans="2:5" x14ac:dyDescent="0.3">
      <c r="B527">
        <v>3001043</v>
      </c>
      <c r="C527" t="s">
        <v>70</v>
      </c>
      <c r="E527">
        <v>44</v>
      </c>
    </row>
    <row r="528" spans="2:5" x14ac:dyDescent="0.3">
      <c r="B528">
        <v>3001044</v>
      </c>
      <c r="C528" t="s">
        <v>47</v>
      </c>
      <c r="E528">
        <v>362</v>
      </c>
    </row>
    <row r="529" spans="2:5" x14ac:dyDescent="0.3">
      <c r="B529">
        <v>3001045</v>
      </c>
      <c r="C529" t="s">
        <v>71</v>
      </c>
      <c r="E529">
        <v>184</v>
      </c>
    </row>
    <row r="530" spans="2:5" x14ac:dyDescent="0.3">
      <c r="B530">
        <v>3001046</v>
      </c>
      <c r="C530" t="s">
        <v>61</v>
      </c>
      <c r="E530">
        <v>742</v>
      </c>
    </row>
    <row r="531" spans="2:5" x14ac:dyDescent="0.3">
      <c r="B531">
        <v>3001047</v>
      </c>
      <c r="C531" t="s">
        <v>201</v>
      </c>
      <c r="E531">
        <v>5</v>
      </c>
    </row>
    <row r="532" spans="2:5" x14ac:dyDescent="0.3">
      <c r="B532">
        <v>3001059</v>
      </c>
      <c r="C532" t="s">
        <v>217</v>
      </c>
      <c r="E532">
        <v>100</v>
      </c>
    </row>
    <row r="533" spans="2:5" x14ac:dyDescent="0.3">
      <c r="B533">
        <v>3001101</v>
      </c>
      <c r="C533" t="s">
        <v>387</v>
      </c>
      <c r="E533">
        <v>8</v>
      </c>
    </row>
    <row r="534" spans="2:5" x14ac:dyDescent="0.3">
      <c r="B534">
        <v>3001102</v>
      </c>
      <c r="C534" t="s">
        <v>389</v>
      </c>
      <c r="D534" t="s">
        <v>97</v>
      </c>
      <c r="E534">
        <v>3</v>
      </c>
    </row>
    <row r="535" spans="2:5" x14ac:dyDescent="0.3">
      <c r="B535">
        <v>3002010</v>
      </c>
      <c r="C535" t="s">
        <v>184</v>
      </c>
      <c r="E535">
        <v>32</v>
      </c>
    </row>
    <row r="536" spans="2:5" x14ac:dyDescent="0.3">
      <c r="C536" t="s">
        <v>402</v>
      </c>
      <c r="E536">
        <v>1</v>
      </c>
    </row>
    <row r="537" spans="2:5" x14ac:dyDescent="0.3">
      <c r="B537">
        <v>3002018</v>
      </c>
      <c r="C537" t="s">
        <v>351</v>
      </c>
      <c r="E537">
        <v>30</v>
      </c>
    </row>
    <row r="538" spans="2:5" x14ac:dyDescent="0.3">
      <c r="B538">
        <v>3002019</v>
      </c>
      <c r="C538" t="s">
        <v>403</v>
      </c>
      <c r="E538">
        <v>1</v>
      </c>
    </row>
    <row r="539" spans="2:5" x14ac:dyDescent="0.3">
      <c r="B539">
        <v>3002021</v>
      </c>
      <c r="C539" t="s">
        <v>220</v>
      </c>
      <c r="E539">
        <v>3</v>
      </c>
    </row>
    <row r="540" spans="2:5" x14ac:dyDescent="0.3">
      <c r="B540">
        <v>3002022</v>
      </c>
      <c r="C540" t="s">
        <v>195</v>
      </c>
      <c r="E540">
        <v>27</v>
      </c>
    </row>
    <row r="541" spans="2:5" x14ac:dyDescent="0.3">
      <c r="B541">
        <v>3002029</v>
      </c>
      <c r="C541" t="s">
        <v>100</v>
      </c>
      <c r="E541">
        <v>80</v>
      </c>
    </row>
    <row r="542" spans="2:5" x14ac:dyDescent="0.3">
      <c r="B542">
        <v>3002030</v>
      </c>
      <c r="C542" t="s">
        <v>99</v>
      </c>
      <c r="E542">
        <v>50</v>
      </c>
    </row>
    <row r="543" spans="2:5" x14ac:dyDescent="0.3">
      <c r="B543">
        <v>3002031</v>
      </c>
      <c r="C543" t="s">
        <v>101</v>
      </c>
      <c r="E543">
        <v>70</v>
      </c>
    </row>
    <row r="544" spans="2:5" x14ac:dyDescent="0.3">
      <c r="B544">
        <v>3002032</v>
      </c>
      <c r="C544" t="s">
        <v>98</v>
      </c>
      <c r="E544">
        <v>15</v>
      </c>
    </row>
    <row r="545" spans="2:5" x14ac:dyDescent="0.3">
      <c r="B545">
        <v>3002033</v>
      </c>
      <c r="C545" t="s">
        <v>230</v>
      </c>
      <c r="E545">
        <v>8</v>
      </c>
    </row>
    <row r="546" spans="2:5" x14ac:dyDescent="0.3">
      <c r="B546">
        <v>3098001</v>
      </c>
      <c r="C546" t="s">
        <v>424</v>
      </c>
      <c r="E546">
        <v>2</v>
      </c>
    </row>
    <row r="547" spans="2:5" x14ac:dyDescent="0.3">
      <c r="B547">
        <v>4001034</v>
      </c>
      <c r="C547" t="s">
        <v>326</v>
      </c>
      <c r="E547">
        <v>1</v>
      </c>
    </row>
    <row r="548" spans="2:5" x14ac:dyDescent="0.3">
      <c r="B548">
        <v>4001037</v>
      </c>
      <c r="C548" t="s">
        <v>371</v>
      </c>
      <c r="E548">
        <v>2</v>
      </c>
    </row>
    <row r="549" spans="2:5" x14ac:dyDescent="0.3">
      <c r="B549">
        <v>4001084</v>
      </c>
      <c r="C549" t="s">
        <v>358</v>
      </c>
      <c r="E549">
        <v>2</v>
      </c>
    </row>
    <row r="550" spans="2:5" x14ac:dyDescent="0.3">
      <c r="B550">
        <v>4001087</v>
      </c>
      <c r="C550" t="s">
        <v>370</v>
      </c>
      <c r="E550">
        <v>1</v>
      </c>
    </row>
    <row r="551" spans="2:5" x14ac:dyDescent="0.3">
      <c r="B551">
        <v>4001090</v>
      </c>
      <c r="C551" t="s">
        <v>322</v>
      </c>
      <c r="E551">
        <v>4</v>
      </c>
    </row>
    <row r="552" spans="2:5" x14ac:dyDescent="0.3">
      <c r="B552">
        <v>4001101</v>
      </c>
      <c r="C552" t="s">
        <v>391</v>
      </c>
      <c r="E552">
        <v>1</v>
      </c>
    </row>
    <row r="553" spans="2:5" x14ac:dyDescent="0.3">
      <c r="B553">
        <v>4001105</v>
      </c>
      <c r="C553" t="s">
        <v>327</v>
      </c>
      <c r="E553">
        <v>1</v>
      </c>
    </row>
    <row r="554" spans="2:5" x14ac:dyDescent="0.3">
      <c r="B554">
        <v>4001110</v>
      </c>
      <c r="C554" t="s">
        <v>379</v>
      </c>
      <c r="E554">
        <v>2</v>
      </c>
    </row>
    <row r="555" spans="2:5" x14ac:dyDescent="0.3">
      <c r="B555">
        <v>4001118</v>
      </c>
      <c r="C555" t="s">
        <v>317</v>
      </c>
      <c r="E555">
        <v>2</v>
      </c>
    </row>
    <row r="556" spans="2:5" x14ac:dyDescent="0.3">
      <c r="B556">
        <v>4001123</v>
      </c>
      <c r="C556" t="s">
        <v>381</v>
      </c>
      <c r="E556">
        <v>1</v>
      </c>
    </row>
    <row r="557" spans="2:5" x14ac:dyDescent="0.3">
      <c r="B557">
        <v>4001124</v>
      </c>
      <c r="C557" t="s">
        <v>383</v>
      </c>
      <c r="E557">
        <v>2</v>
      </c>
    </row>
    <row r="558" spans="2:5" x14ac:dyDescent="0.3">
      <c r="B558">
        <v>4001138</v>
      </c>
      <c r="C558" t="s">
        <v>390</v>
      </c>
      <c r="E558">
        <v>1</v>
      </c>
    </row>
    <row r="559" spans="2:5" x14ac:dyDescent="0.3">
      <c r="B559">
        <v>4001142</v>
      </c>
      <c r="C559" t="s">
        <v>419</v>
      </c>
      <c r="E559">
        <v>2</v>
      </c>
    </row>
    <row r="560" spans="2:5" x14ac:dyDescent="0.3">
      <c r="B560">
        <v>4001156</v>
      </c>
      <c r="C560" t="s">
        <v>374</v>
      </c>
      <c r="E560">
        <v>1</v>
      </c>
    </row>
    <row r="561" spans="2:5" x14ac:dyDescent="0.3">
      <c r="B561">
        <v>4001157</v>
      </c>
      <c r="C561" t="s">
        <v>165</v>
      </c>
      <c r="E561">
        <v>1</v>
      </c>
    </row>
    <row r="562" spans="2:5" x14ac:dyDescent="0.3">
      <c r="B562">
        <v>4001176</v>
      </c>
      <c r="C562" t="s">
        <v>314</v>
      </c>
      <c r="E562">
        <v>1</v>
      </c>
    </row>
    <row r="563" spans="2:5" x14ac:dyDescent="0.3">
      <c r="B563">
        <v>4001205</v>
      </c>
      <c r="C563" t="s">
        <v>359</v>
      </c>
      <c r="E563">
        <v>2</v>
      </c>
    </row>
    <row r="564" spans="2:5" x14ac:dyDescent="0.3">
      <c r="B564">
        <v>4001227</v>
      </c>
      <c r="C564" t="s">
        <v>79</v>
      </c>
      <c r="E564">
        <v>1</v>
      </c>
    </row>
    <row r="565" spans="2:5" x14ac:dyDescent="0.3">
      <c r="B565">
        <v>4001230</v>
      </c>
      <c r="C565" t="s">
        <v>319</v>
      </c>
      <c r="E565">
        <v>5</v>
      </c>
    </row>
    <row r="566" spans="2:5" x14ac:dyDescent="0.3">
      <c r="B566">
        <v>4001232</v>
      </c>
      <c r="C566" t="s">
        <v>367</v>
      </c>
      <c r="E566">
        <v>3</v>
      </c>
    </row>
    <row r="567" spans="2:5" x14ac:dyDescent="0.3">
      <c r="B567">
        <v>4001234</v>
      </c>
      <c r="C567" t="s">
        <v>384</v>
      </c>
      <c r="E567">
        <v>2</v>
      </c>
    </row>
    <row r="568" spans="2:5" x14ac:dyDescent="0.3">
      <c r="B568">
        <v>4001242</v>
      </c>
      <c r="C568" t="s">
        <v>418</v>
      </c>
      <c r="E568">
        <v>2</v>
      </c>
    </row>
    <row r="569" spans="2:5" x14ac:dyDescent="0.3">
      <c r="B569">
        <v>4001244</v>
      </c>
      <c r="C569" t="s">
        <v>353</v>
      </c>
      <c r="E569">
        <v>6</v>
      </c>
    </row>
    <row r="570" spans="2:5" x14ac:dyDescent="0.3">
      <c r="B570">
        <v>4001245</v>
      </c>
      <c r="C570" t="s">
        <v>354</v>
      </c>
      <c r="E570">
        <v>1</v>
      </c>
    </row>
    <row r="571" spans="2:5" x14ac:dyDescent="0.3">
      <c r="B571">
        <v>4001255</v>
      </c>
      <c r="C571" t="s">
        <v>315</v>
      </c>
      <c r="E571">
        <v>3</v>
      </c>
    </row>
    <row r="572" spans="2:5" x14ac:dyDescent="0.3">
      <c r="B572">
        <v>4001263</v>
      </c>
      <c r="C572" t="s">
        <v>210</v>
      </c>
      <c r="E572">
        <v>4</v>
      </c>
    </row>
    <row r="573" spans="2:5" x14ac:dyDescent="0.3">
      <c r="B573">
        <v>4098001</v>
      </c>
      <c r="C573" t="s">
        <v>381</v>
      </c>
      <c r="E573">
        <v>1</v>
      </c>
    </row>
    <row r="574" spans="2:5" x14ac:dyDescent="0.3">
      <c r="C574" t="s">
        <v>366</v>
      </c>
      <c r="E574">
        <v>1</v>
      </c>
    </row>
    <row r="575" spans="2:5" x14ac:dyDescent="0.3">
      <c r="B575">
        <v>4720011</v>
      </c>
      <c r="C575" t="s">
        <v>426</v>
      </c>
      <c r="E575">
        <v>14</v>
      </c>
    </row>
    <row r="576" spans="2:5" x14ac:dyDescent="0.3">
      <c r="B576">
        <v>4801003</v>
      </c>
      <c r="C576" t="s">
        <v>157</v>
      </c>
      <c r="E576">
        <v>6</v>
      </c>
    </row>
    <row r="577" spans="2:5" x14ac:dyDescent="0.3">
      <c r="B577">
        <v>5010001</v>
      </c>
      <c r="C577" t="s">
        <v>344</v>
      </c>
      <c r="E577">
        <v>25</v>
      </c>
    </row>
    <row r="578" spans="2:5" x14ac:dyDescent="0.3">
      <c r="C578" t="s">
        <v>388</v>
      </c>
      <c r="E578">
        <v>24</v>
      </c>
    </row>
    <row r="579" spans="2:5" x14ac:dyDescent="0.3">
      <c r="B579">
        <v>5010002</v>
      </c>
      <c r="C579" t="s">
        <v>338</v>
      </c>
      <c r="E579">
        <v>32</v>
      </c>
    </row>
    <row r="580" spans="2:5" x14ac:dyDescent="0.3">
      <c r="B580">
        <v>5010014</v>
      </c>
      <c r="C580" t="s">
        <v>311</v>
      </c>
      <c r="E580">
        <v>154</v>
      </c>
    </row>
    <row r="581" spans="2:5" x14ac:dyDescent="0.3">
      <c r="B581">
        <v>5010016</v>
      </c>
      <c r="C581" t="s">
        <v>200</v>
      </c>
      <c r="E581">
        <v>129</v>
      </c>
    </row>
    <row r="582" spans="2:5" x14ac:dyDescent="0.3">
      <c r="B582">
        <v>5010017</v>
      </c>
      <c r="C582" t="s">
        <v>248</v>
      </c>
      <c r="E582">
        <v>48</v>
      </c>
    </row>
    <row r="583" spans="2:5" x14ac:dyDescent="0.3">
      <c r="B583">
        <v>5020001</v>
      </c>
      <c r="C583" t="s">
        <v>46</v>
      </c>
      <c r="E583">
        <v>44</v>
      </c>
    </row>
    <row r="584" spans="2:5" x14ac:dyDescent="0.3">
      <c r="B584">
        <v>5020002</v>
      </c>
      <c r="C584" t="s">
        <v>56</v>
      </c>
      <c r="E584">
        <v>9</v>
      </c>
    </row>
    <row r="585" spans="2:5" x14ac:dyDescent="0.3">
      <c r="B585">
        <v>5020008</v>
      </c>
      <c r="C585" t="s">
        <v>52</v>
      </c>
      <c r="E585">
        <v>196</v>
      </c>
    </row>
    <row r="586" spans="2:5" x14ac:dyDescent="0.3">
      <c r="B586">
        <v>5020009</v>
      </c>
      <c r="C586" t="s">
        <v>125</v>
      </c>
      <c r="E586">
        <v>133</v>
      </c>
    </row>
    <row r="587" spans="2:5" x14ac:dyDescent="0.3">
      <c r="B587">
        <v>5020011</v>
      </c>
      <c r="C587" t="s">
        <v>336</v>
      </c>
      <c r="E587">
        <v>15</v>
      </c>
    </row>
    <row r="588" spans="2:5" x14ac:dyDescent="0.3">
      <c r="B588">
        <v>5021004</v>
      </c>
      <c r="C588" t="s">
        <v>386</v>
      </c>
      <c r="D588" t="s">
        <v>97</v>
      </c>
      <c r="E588">
        <v>2</v>
      </c>
    </row>
    <row r="589" spans="2:5" x14ac:dyDescent="0.3">
      <c r="B589">
        <v>5021030</v>
      </c>
      <c r="C589" t="s">
        <v>276</v>
      </c>
      <c r="D589" t="s">
        <v>97</v>
      </c>
      <c r="E589">
        <v>4</v>
      </c>
    </row>
    <row r="590" spans="2:5" x14ac:dyDescent="0.3">
      <c r="B590">
        <v>5021033</v>
      </c>
      <c r="C590" t="s">
        <v>385</v>
      </c>
      <c r="D590" t="s">
        <v>97</v>
      </c>
      <c r="E590">
        <v>1</v>
      </c>
    </row>
    <row r="591" spans="2:5" x14ac:dyDescent="0.3">
      <c r="B591">
        <v>5021034</v>
      </c>
      <c r="C591" t="s">
        <v>276</v>
      </c>
      <c r="D591" t="s">
        <v>97</v>
      </c>
      <c r="E591">
        <v>113</v>
      </c>
    </row>
    <row r="592" spans="2:5" x14ac:dyDescent="0.3">
      <c r="B592">
        <v>5022012</v>
      </c>
      <c r="C592" t="s">
        <v>273</v>
      </c>
      <c r="E592">
        <v>25</v>
      </c>
    </row>
    <row r="593" spans="2:5" x14ac:dyDescent="0.3">
      <c r="B593">
        <v>5022025</v>
      </c>
      <c r="C593" t="s">
        <v>277</v>
      </c>
      <c r="D593" t="s">
        <v>97</v>
      </c>
      <c r="E593">
        <v>4</v>
      </c>
    </row>
    <row r="594" spans="2:5" x14ac:dyDescent="0.3">
      <c r="B594">
        <v>5022027</v>
      </c>
      <c r="C594" t="s">
        <v>279</v>
      </c>
      <c r="D594" t="s">
        <v>97</v>
      </c>
      <c r="E594">
        <v>1</v>
      </c>
    </row>
    <row r="595" spans="2:5" x14ac:dyDescent="0.3">
      <c r="B595">
        <v>5022029</v>
      </c>
      <c r="C595" t="s">
        <v>282</v>
      </c>
      <c r="D595" t="s">
        <v>97</v>
      </c>
      <c r="E595">
        <v>1</v>
      </c>
    </row>
    <row r="596" spans="2:5" x14ac:dyDescent="0.3">
      <c r="B596">
        <v>5030001</v>
      </c>
      <c r="C596" t="s">
        <v>341</v>
      </c>
      <c r="D596" t="s">
        <v>89</v>
      </c>
      <c r="E596">
        <v>52</v>
      </c>
    </row>
    <row r="597" spans="2:5" x14ac:dyDescent="0.3">
      <c r="C597" t="s">
        <v>132</v>
      </c>
      <c r="D597" t="s">
        <v>89</v>
      </c>
      <c r="E597">
        <v>26</v>
      </c>
    </row>
    <row r="598" spans="2:5" x14ac:dyDescent="0.3">
      <c r="C598" t="s">
        <v>394</v>
      </c>
      <c r="D598" t="s">
        <v>89</v>
      </c>
      <c r="E598">
        <v>26</v>
      </c>
    </row>
    <row r="599" spans="2:5" x14ac:dyDescent="0.3">
      <c r="B599">
        <v>5030228</v>
      </c>
      <c r="C599" t="s">
        <v>113</v>
      </c>
      <c r="D599" t="s">
        <v>89</v>
      </c>
      <c r="E599">
        <v>16</v>
      </c>
    </row>
    <row r="600" spans="2:5" x14ac:dyDescent="0.3">
      <c r="B600">
        <v>5030229</v>
      </c>
      <c r="C600" t="s">
        <v>393</v>
      </c>
      <c r="D600" t="s">
        <v>89</v>
      </c>
      <c r="E600">
        <v>4</v>
      </c>
    </row>
    <row r="601" spans="2:5" x14ac:dyDescent="0.3">
      <c r="C601" t="s">
        <v>18</v>
      </c>
      <c r="D601" t="s">
        <v>89</v>
      </c>
      <c r="E601">
        <v>44</v>
      </c>
    </row>
    <row r="602" spans="2:5" x14ac:dyDescent="0.3">
      <c r="B602">
        <v>5030232</v>
      </c>
      <c r="C602" t="s">
        <v>395</v>
      </c>
      <c r="D602" t="s">
        <v>89</v>
      </c>
      <c r="E602">
        <v>1</v>
      </c>
    </row>
    <row r="603" spans="2:5" x14ac:dyDescent="0.3">
      <c r="C603" t="s">
        <v>116</v>
      </c>
      <c r="D603" t="s">
        <v>89</v>
      </c>
      <c r="E603">
        <v>6</v>
      </c>
    </row>
    <row r="604" spans="2:5" x14ac:dyDescent="0.3">
      <c r="B604">
        <v>5030234</v>
      </c>
      <c r="C604" t="s">
        <v>155</v>
      </c>
      <c r="D604" t="s">
        <v>89</v>
      </c>
      <c r="E604">
        <v>7</v>
      </c>
    </row>
    <row r="605" spans="2:5" x14ac:dyDescent="0.3">
      <c r="B605">
        <v>5031001</v>
      </c>
      <c r="C605" t="s">
        <v>412</v>
      </c>
      <c r="E605">
        <v>4</v>
      </c>
    </row>
    <row r="606" spans="2:5" x14ac:dyDescent="0.3">
      <c r="B606">
        <v>5031004</v>
      </c>
      <c r="C606" t="s">
        <v>398</v>
      </c>
      <c r="E606">
        <v>12</v>
      </c>
    </row>
    <row r="607" spans="2:5" x14ac:dyDescent="0.3">
      <c r="B607">
        <v>5031007</v>
      </c>
      <c r="C607" t="s">
        <v>397</v>
      </c>
      <c r="E607">
        <v>3</v>
      </c>
    </row>
    <row r="608" spans="2:5" x14ac:dyDescent="0.3">
      <c r="B608">
        <v>5031008</v>
      </c>
      <c r="C608" t="s">
        <v>396</v>
      </c>
      <c r="E608">
        <v>9</v>
      </c>
    </row>
    <row r="609" spans="2:5" x14ac:dyDescent="0.3">
      <c r="C609" t="s">
        <v>142</v>
      </c>
      <c r="E609">
        <v>6</v>
      </c>
    </row>
    <row r="610" spans="2:5" x14ac:dyDescent="0.3">
      <c r="B610">
        <v>5031009</v>
      </c>
      <c r="C610" t="s">
        <v>141</v>
      </c>
      <c r="E610">
        <v>28</v>
      </c>
    </row>
    <row r="611" spans="2:5" x14ac:dyDescent="0.3">
      <c r="B611">
        <v>5031013</v>
      </c>
      <c r="C611" t="s">
        <v>399</v>
      </c>
      <c r="E611">
        <v>5</v>
      </c>
    </row>
    <row r="612" spans="2:5" x14ac:dyDescent="0.3">
      <c r="C612" t="s">
        <v>146</v>
      </c>
      <c r="E612">
        <v>8</v>
      </c>
    </row>
    <row r="613" spans="2:5" x14ac:dyDescent="0.3">
      <c r="B613">
        <v>5031020</v>
      </c>
      <c r="C613" t="s">
        <v>401</v>
      </c>
      <c r="E613">
        <v>1</v>
      </c>
    </row>
    <row r="614" spans="2:5" x14ac:dyDescent="0.3">
      <c r="B614">
        <v>5031022</v>
      </c>
      <c r="C614" t="s">
        <v>400</v>
      </c>
      <c r="E614">
        <v>4</v>
      </c>
    </row>
    <row r="615" spans="2:5" x14ac:dyDescent="0.3">
      <c r="B615">
        <v>5031031</v>
      </c>
      <c r="C615" t="s">
        <v>380</v>
      </c>
      <c r="E615">
        <v>2</v>
      </c>
    </row>
    <row r="616" spans="2:5" x14ac:dyDescent="0.3">
      <c r="C616" t="s">
        <v>425</v>
      </c>
      <c r="E616">
        <v>2</v>
      </c>
    </row>
    <row r="617" spans="2:5" x14ac:dyDescent="0.3">
      <c r="B617">
        <v>5031035</v>
      </c>
      <c r="C617" t="s">
        <v>241</v>
      </c>
      <c r="E617">
        <v>7</v>
      </c>
    </row>
    <row r="618" spans="2:5" x14ac:dyDescent="0.3">
      <c r="B618">
        <v>5031036</v>
      </c>
      <c r="C618" t="s">
        <v>36</v>
      </c>
      <c r="E618">
        <v>6</v>
      </c>
    </row>
    <row r="619" spans="2:5" x14ac:dyDescent="0.3">
      <c r="B619">
        <v>5031039</v>
      </c>
      <c r="C619" t="s">
        <v>104</v>
      </c>
      <c r="E619">
        <v>22</v>
      </c>
    </row>
    <row r="620" spans="2:5" x14ac:dyDescent="0.3">
      <c r="B620">
        <v>5031040</v>
      </c>
      <c r="C620" t="s">
        <v>39</v>
      </c>
      <c r="E620">
        <v>38</v>
      </c>
    </row>
    <row r="621" spans="2:5" x14ac:dyDescent="0.3">
      <c r="B621">
        <v>5031041</v>
      </c>
      <c r="C621" t="s">
        <v>105</v>
      </c>
      <c r="E621">
        <v>16</v>
      </c>
    </row>
    <row r="622" spans="2:5" x14ac:dyDescent="0.3">
      <c r="B622">
        <v>5031044</v>
      </c>
      <c r="C622" t="s">
        <v>242</v>
      </c>
      <c r="E622">
        <v>6</v>
      </c>
    </row>
    <row r="623" spans="2:5" x14ac:dyDescent="0.3">
      <c r="B623">
        <v>5031047</v>
      </c>
      <c r="C623" t="s">
        <v>27</v>
      </c>
      <c r="E623">
        <v>55</v>
      </c>
    </row>
    <row r="624" spans="2:5" x14ac:dyDescent="0.3">
      <c r="B624">
        <v>5031049</v>
      </c>
      <c r="C624" t="s">
        <v>14</v>
      </c>
      <c r="E624">
        <v>37</v>
      </c>
    </row>
    <row r="625" spans="2:5" x14ac:dyDescent="0.3">
      <c r="B625">
        <v>5031051</v>
      </c>
      <c r="C625" t="s">
        <v>25</v>
      </c>
      <c r="E625">
        <v>22</v>
      </c>
    </row>
    <row r="626" spans="2:5" x14ac:dyDescent="0.3">
      <c r="B626">
        <v>5031052</v>
      </c>
      <c r="C626" t="s">
        <v>12</v>
      </c>
      <c r="E626">
        <v>42</v>
      </c>
    </row>
    <row r="627" spans="2:5" x14ac:dyDescent="0.3">
      <c r="B627">
        <v>5031053</v>
      </c>
      <c r="C627" t="s">
        <v>10</v>
      </c>
      <c r="E627">
        <v>72</v>
      </c>
    </row>
    <row r="628" spans="2:5" x14ac:dyDescent="0.3">
      <c r="B628">
        <v>5031056</v>
      </c>
      <c r="C628" t="s">
        <v>15</v>
      </c>
      <c r="E628">
        <v>16</v>
      </c>
    </row>
    <row r="629" spans="2:5" x14ac:dyDescent="0.3">
      <c r="B629">
        <v>5031058</v>
      </c>
      <c r="C629" t="s">
        <v>346</v>
      </c>
      <c r="E629">
        <v>8</v>
      </c>
    </row>
    <row r="630" spans="2:5" x14ac:dyDescent="0.3">
      <c r="B630">
        <v>5031059</v>
      </c>
      <c r="C630" t="s">
        <v>17</v>
      </c>
      <c r="E630">
        <v>26</v>
      </c>
    </row>
    <row r="631" spans="2:5" x14ac:dyDescent="0.3">
      <c r="B631">
        <v>5040001</v>
      </c>
      <c r="C631" t="s">
        <v>362</v>
      </c>
      <c r="D631" t="s">
        <v>512</v>
      </c>
      <c r="E631">
        <v>4</v>
      </c>
    </row>
    <row r="632" spans="2:5" x14ac:dyDescent="0.3">
      <c r="C632" t="s">
        <v>348</v>
      </c>
      <c r="D632" t="s">
        <v>512</v>
      </c>
      <c r="E632">
        <v>12</v>
      </c>
    </row>
    <row r="633" spans="2:5" x14ac:dyDescent="0.3">
      <c r="C633" t="s">
        <v>409</v>
      </c>
      <c r="D633" t="s">
        <v>512</v>
      </c>
      <c r="E633">
        <v>4</v>
      </c>
    </row>
    <row r="634" spans="2:5" x14ac:dyDescent="0.3">
      <c r="C634" t="s">
        <v>365</v>
      </c>
      <c r="D634" t="s">
        <v>512</v>
      </c>
      <c r="E634">
        <v>4</v>
      </c>
    </row>
    <row r="635" spans="2:5" x14ac:dyDescent="0.3">
      <c r="B635">
        <v>5040008</v>
      </c>
      <c r="C635" t="s">
        <v>333</v>
      </c>
      <c r="D635" t="s">
        <v>512</v>
      </c>
      <c r="E635">
        <v>1</v>
      </c>
    </row>
    <row r="636" spans="2:5" x14ac:dyDescent="0.3">
      <c r="B636">
        <v>5040009</v>
      </c>
      <c r="C636" t="s">
        <v>323</v>
      </c>
      <c r="D636" t="s">
        <v>512</v>
      </c>
      <c r="E636">
        <v>1</v>
      </c>
    </row>
    <row r="637" spans="2:5" x14ac:dyDescent="0.3">
      <c r="B637">
        <v>5040010</v>
      </c>
      <c r="C637" t="s">
        <v>318</v>
      </c>
      <c r="D637" t="s">
        <v>512</v>
      </c>
      <c r="E637">
        <v>2</v>
      </c>
    </row>
    <row r="638" spans="2:5" x14ac:dyDescent="0.3">
      <c r="B638">
        <v>5040011</v>
      </c>
      <c r="C638" t="s">
        <v>321</v>
      </c>
      <c r="D638" t="s">
        <v>512</v>
      </c>
      <c r="E638">
        <v>1</v>
      </c>
    </row>
    <row r="639" spans="2:5" x14ac:dyDescent="0.3">
      <c r="B639">
        <v>5040014</v>
      </c>
      <c r="C639" t="s">
        <v>372</v>
      </c>
      <c r="E639">
        <v>3</v>
      </c>
    </row>
    <row r="640" spans="2:5" x14ac:dyDescent="0.3">
      <c r="B640">
        <v>5040015</v>
      </c>
      <c r="C640" t="s">
        <v>331</v>
      </c>
      <c r="D640" t="s">
        <v>512</v>
      </c>
      <c r="E640">
        <v>2</v>
      </c>
    </row>
    <row r="641" spans="2:5" x14ac:dyDescent="0.3">
      <c r="B641">
        <v>5040032</v>
      </c>
      <c r="C641" t="s">
        <v>349</v>
      </c>
      <c r="E641">
        <v>4</v>
      </c>
    </row>
    <row r="642" spans="2:5" x14ac:dyDescent="0.3">
      <c r="C642" t="s">
        <v>376</v>
      </c>
      <c r="E642">
        <v>2</v>
      </c>
    </row>
    <row r="643" spans="2:5" x14ac:dyDescent="0.3">
      <c r="C643" t="s">
        <v>378</v>
      </c>
      <c r="E643">
        <v>2</v>
      </c>
    </row>
    <row r="644" spans="2:5" x14ac:dyDescent="0.3">
      <c r="C644" t="s">
        <v>368</v>
      </c>
      <c r="E644">
        <v>2</v>
      </c>
    </row>
    <row r="645" spans="2:5" x14ac:dyDescent="0.3">
      <c r="C645" t="s">
        <v>410</v>
      </c>
      <c r="E645">
        <v>1</v>
      </c>
    </row>
    <row r="646" spans="2:5" x14ac:dyDescent="0.3">
      <c r="C646" t="s">
        <v>377</v>
      </c>
      <c r="E646">
        <v>2</v>
      </c>
    </row>
    <row r="647" spans="2:5" x14ac:dyDescent="0.3">
      <c r="B647">
        <v>5040209</v>
      </c>
      <c r="C647" t="s">
        <v>373</v>
      </c>
      <c r="D647" t="s">
        <v>512</v>
      </c>
      <c r="E647">
        <v>2</v>
      </c>
    </row>
    <row r="648" spans="2:5" x14ac:dyDescent="0.3">
      <c r="B648">
        <v>5040216</v>
      </c>
      <c r="C648" t="s">
        <v>375</v>
      </c>
      <c r="D648" t="s">
        <v>512</v>
      </c>
      <c r="E648">
        <v>4</v>
      </c>
    </row>
    <row r="649" spans="2:5" x14ac:dyDescent="0.3">
      <c r="B649">
        <v>5040220</v>
      </c>
      <c r="C649" t="s">
        <v>369</v>
      </c>
      <c r="D649" t="s">
        <v>512</v>
      </c>
      <c r="E649">
        <v>3</v>
      </c>
    </row>
    <row r="650" spans="2:5" x14ac:dyDescent="0.3">
      <c r="B650">
        <v>5040256</v>
      </c>
      <c r="C650" t="s">
        <v>315</v>
      </c>
      <c r="E650">
        <v>1</v>
      </c>
    </row>
    <row r="651" spans="2:5" x14ac:dyDescent="0.3">
      <c r="B651">
        <v>5101007</v>
      </c>
      <c r="C651" t="s">
        <v>421</v>
      </c>
      <c r="E651">
        <v>2</v>
      </c>
    </row>
    <row r="652" spans="2:5" x14ac:dyDescent="0.3">
      <c r="B652">
        <v>5101011</v>
      </c>
      <c r="C652" t="s">
        <v>361</v>
      </c>
      <c r="E652">
        <v>1</v>
      </c>
    </row>
    <row r="653" spans="2:5" x14ac:dyDescent="0.3">
      <c r="B653">
        <v>5301009</v>
      </c>
      <c r="C653" t="s">
        <v>427</v>
      </c>
      <c r="E653">
        <v>1</v>
      </c>
    </row>
    <row r="654" spans="2:5" x14ac:dyDescent="0.3">
      <c r="B654">
        <v>5301010</v>
      </c>
      <c r="C654" t="s">
        <v>345</v>
      </c>
      <c r="E654">
        <v>1</v>
      </c>
    </row>
    <row r="655" spans="2:5" x14ac:dyDescent="0.3">
      <c r="B655">
        <v>9805099</v>
      </c>
      <c r="C655" t="s">
        <v>422</v>
      </c>
      <c r="E655">
        <v>12</v>
      </c>
    </row>
    <row r="656" spans="2:5" x14ac:dyDescent="0.3">
      <c r="B656">
        <v>9809024</v>
      </c>
      <c r="C656" t="s">
        <v>411</v>
      </c>
      <c r="E656">
        <v>2</v>
      </c>
    </row>
    <row r="657" spans="1:5" x14ac:dyDescent="0.3">
      <c r="A657" t="s">
        <v>428</v>
      </c>
      <c r="B657">
        <v>5021001</v>
      </c>
      <c r="C657" t="s">
        <v>276</v>
      </c>
      <c r="D657" t="s">
        <v>97</v>
      </c>
      <c r="E657">
        <v>1</v>
      </c>
    </row>
    <row r="658" spans="1:5" x14ac:dyDescent="0.3">
      <c r="A658" t="s">
        <v>429</v>
      </c>
      <c r="B658">
        <v>3002036</v>
      </c>
      <c r="C658" t="s">
        <v>432</v>
      </c>
      <c r="E658">
        <v>2</v>
      </c>
    </row>
    <row r="659" spans="1:5" x14ac:dyDescent="0.3">
      <c r="B659">
        <v>5020006</v>
      </c>
      <c r="C659" t="s">
        <v>434</v>
      </c>
      <c r="E659">
        <v>3</v>
      </c>
    </row>
    <row r="660" spans="1:5" x14ac:dyDescent="0.3">
      <c r="C660" t="s">
        <v>435</v>
      </c>
      <c r="E660">
        <v>30</v>
      </c>
    </row>
    <row r="661" spans="1:5" x14ac:dyDescent="0.3">
      <c r="B661">
        <v>5021001</v>
      </c>
      <c r="C661" t="s">
        <v>276</v>
      </c>
      <c r="D661" t="s">
        <v>97</v>
      </c>
      <c r="E661">
        <v>18</v>
      </c>
    </row>
    <row r="662" spans="1:5" x14ac:dyDescent="0.3">
      <c r="B662">
        <v>5021007</v>
      </c>
      <c r="C662" t="s">
        <v>49</v>
      </c>
      <c r="D662" t="s">
        <v>97</v>
      </c>
      <c r="E662">
        <v>1</v>
      </c>
    </row>
    <row r="663" spans="1:5" x14ac:dyDescent="0.3">
      <c r="B663">
        <v>5022017</v>
      </c>
      <c r="C663" t="s">
        <v>430</v>
      </c>
      <c r="D663" t="s">
        <v>97</v>
      </c>
      <c r="E663">
        <v>1</v>
      </c>
    </row>
    <row r="664" spans="1:5" x14ac:dyDescent="0.3">
      <c r="B664">
        <v>5022024</v>
      </c>
      <c r="C664" t="s">
        <v>436</v>
      </c>
      <c r="E664">
        <v>1</v>
      </c>
    </row>
    <row r="665" spans="1:5" x14ac:dyDescent="0.3">
      <c r="B665">
        <v>5022056</v>
      </c>
      <c r="C665" t="s">
        <v>433</v>
      </c>
      <c r="D665" t="s">
        <v>97</v>
      </c>
      <c r="E665">
        <v>1</v>
      </c>
    </row>
    <row r="666" spans="1:5" x14ac:dyDescent="0.3">
      <c r="B666">
        <v>5022058</v>
      </c>
      <c r="C666" t="s">
        <v>431</v>
      </c>
      <c r="E666">
        <v>1</v>
      </c>
    </row>
    <row r="667" spans="1:5" x14ac:dyDescent="0.3">
      <c r="A667" t="s">
        <v>437</v>
      </c>
      <c r="B667">
        <v>5021004</v>
      </c>
      <c r="C667" t="s">
        <v>386</v>
      </c>
      <c r="D667" t="s">
        <v>97</v>
      </c>
      <c r="E667">
        <v>28</v>
      </c>
    </row>
    <row r="668" spans="1:5" x14ac:dyDescent="0.3">
      <c r="B668">
        <v>5021006</v>
      </c>
      <c r="C668" t="s">
        <v>439</v>
      </c>
      <c r="D668" t="s">
        <v>97</v>
      </c>
      <c r="E668">
        <v>4</v>
      </c>
    </row>
    <row r="669" spans="1:5" x14ac:dyDescent="0.3">
      <c r="B669">
        <v>5021026</v>
      </c>
      <c r="C669" t="s">
        <v>299</v>
      </c>
      <c r="D669" t="s">
        <v>97</v>
      </c>
      <c r="E669">
        <v>24</v>
      </c>
    </row>
    <row r="670" spans="1:5" x14ac:dyDescent="0.3">
      <c r="C670" t="s">
        <v>276</v>
      </c>
      <c r="D670" t="s">
        <v>97</v>
      </c>
      <c r="E670">
        <v>24</v>
      </c>
    </row>
    <row r="671" spans="1:5" x14ac:dyDescent="0.3">
      <c r="B671">
        <v>5022016</v>
      </c>
      <c r="C671" t="s">
        <v>438</v>
      </c>
      <c r="D671" t="s">
        <v>97</v>
      </c>
      <c r="E671">
        <v>2</v>
      </c>
    </row>
    <row r="672" spans="1:5" x14ac:dyDescent="0.3">
      <c r="B672">
        <v>5022017</v>
      </c>
      <c r="C672" t="s">
        <v>300</v>
      </c>
      <c r="D672" t="s">
        <v>97</v>
      </c>
      <c r="E672">
        <v>4</v>
      </c>
    </row>
    <row r="673" spans="1:5" x14ac:dyDescent="0.3">
      <c r="B673">
        <v>5030229</v>
      </c>
      <c r="C673" t="s">
        <v>393</v>
      </c>
      <c r="D673" t="s">
        <v>89</v>
      </c>
      <c r="E673">
        <v>4</v>
      </c>
    </row>
    <row r="674" spans="1:5" x14ac:dyDescent="0.3">
      <c r="C674" t="s">
        <v>18</v>
      </c>
      <c r="D674" t="s">
        <v>89</v>
      </c>
      <c r="E674">
        <v>2</v>
      </c>
    </row>
    <row r="675" spans="1:5" x14ac:dyDescent="0.3">
      <c r="B675">
        <v>5031047</v>
      </c>
      <c r="C675" t="s">
        <v>27</v>
      </c>
      <c r="E675">
        <v>2</v>
      </c>
    </row>
    <row r="676" spans="1:5" x14ac:dyDescent="0.3">
      <c r="B676">
        <v>5031049</v>
      </c>
      <c r="C676" t="s">
        <v>14</v>
      </c>
      <c r="E676">
        <v>2</v>
      </c>
    </row>
    <row r="677" spans="1:5" x14ac:dyDescent="0.3">
      <c r="B677">
        <v>5031050</v>
      </c>
      <c r="C677" t="s">
        <v>180</v>
      </c>
      <c r="E677">
        <v>4</v>
      </c>
    </row>
    <row r="678" spans="1:5" x14ac:dyDescent="0.3">
      <c r="B678">
        <v>5031051</v>
      </c>
      <c r="C678" t="s">
        <v>25</v>
      </c>
      <c r="E678">
        <v>3</v>
      </c>
    </row>
    <row r="679" spans="1:5" x14ac:dyDescent="0.3">
      <c r="B679">
        <v>5031052</v>
      </c>
      <c r="C679" t="s">
        <v>12</v>
      </c>
      <c r="E679">
        <v>2</v>
      </c>
    </row>
    <row r="680" spans="1:5" x14ac:dyDescent="0.3">
      <c r="B680">
        <v>5031053</v>
      </c>
      <c r="C680" t="s">
        <v>10</v>
      </c>
      <c r="E680">
        <v>1</v>
      </c>
    </row>
    <row r="681" spans="1:5" x14ac:dyDescent="0.3">
      <c r="B681">
        <v>5031056</v>
      </c>
      <c r="C681" t="s">
        <v>15</v>
      </c>
      <c r="E681">
        <v>2</v>
      </c>
    </row>
    <row r="682" spans="1:5" x14ac:dyDescent="0.3">
      <c r="B682">
        <v>5031057</v>
      </c>
      <c r="C682" t="s">
        <v>178</v>
      </c>
      <c r="E682">
        <v>2</v>
      </c>
    </row>
    <row r="683" spans="1:5" x14ac:dyDescent="0.3">
      <c r="B683">
        <v>5031063</v>
      </c>
      <c r="C683" t="s">
        <v>181</v>
      </c>
      <c r="E683">
        <v>4</v>
      </c>
    </row>
    <row r="684" spans="1:5" x14ac:dyDescent="0.3">
      <c r="A684" t="s">
        <v>440</v>
      </c>
      <c r="B684">
        <v>3002019</v>
      </c>
      <c r="C684" t="s">
        <v>403</v>
      </c>
      <c r="E684">
        <v>2</v>
      </c>
    </row>
    <row r="685" spans="1:5" x14ac:dyDescent="0.3">
      <c r="C685" t="s">
        <v>443</v>
      </c>
      <c r="E685">
        <v>3</v>
      </c>
    </row>
    <row r="686" spans="1:5" x14ac:dyDescent="0.3">
      <c r="B686">
        <v>3002030</v>
      </c>
      <c r="C686" t="s">
        <v>99</v>
      </c>
      <c r="E686">
        <v>2</v>
      </c>
    </row>
    <row r="687" spans="1:5" x14ac:dyDescent="0.3">
      <c r="B687">
        <v>3002032</v>
      </c>
      <c r="C687" t="s">
        <v>98</v>
      </c>
      <c r="E687">
        <v>1</v>
      </c>
    </row>
    <row r="688" spans="1:5" x14ac:dyDescent="0.3">
      <c r="B688">
        <v>5020006</v>
      </c>
      <c r="C688" t="s">
        <v>446</v>
      </c>
      <c r="E688">
        <v>1</v>
      </c>
    </row>
    <row r="689" spans="2:5" x14ac:dyDescent="0.3">
      <c r="B689">
        <v>5021005</v>
      </c>
      <c r="C689" t="s">
        <v>153</v>
      </c>
      <c r="D689" t="s">
        <v>97</v>
      </c>
      <c r="E689">
        <v>3</v>
      </c>
    </row>
    <row r="690" spans="2:5" x14ac:dyDescent="0.3">
      <c r="B690">
        <v>5021009</v>
      </c>
      <c r="C690" t="s">
        <v>50</v>
      </c>
      <c r="D690" t="s">
        <v>97</v>
      </c>
      <c r="E690">
        <v>19</v>
      </c>
    </row>
    <row r="691" spans="2:5" x14ac:dyDescent="0.3">
      <c r="B691">
        <v>5021011</v>
      </c>
      <c r="C691" t="s">
        <v>115</v>
      </c>
      <c r="D691" t="s">
        <v>97</v>
      </c>
      <c r="E691">
        <v>34</v>
      </c>
    </row>
    <row r="692" spans="2:5" x14ac:dyDescent="0.3">
      <c r="B692">
        <v>5021016</v>
      </c>
      <c r="C692" t="s">
        <v>51</v>
      </c>
      <c r="D692" t="s">
        <v>97</v>
      </c>
      <c r="E692">
        <v>10</v>
      </c>
    </row>
    <row r="693" spans="2:5" x14ac:dyDescent="0.3">
      <c r="B693">
        <v>5021017</v>
      </c>
      <c r="C693" t="s">
        <v>256</v>
      </c>
      <c r="D693" t="s">
        <v>97</v>
      </c>
      <c r="E693">
        <v>11</v>
      </c>
    </row>
    <row r="694" spans="2:5" x14ac:dyDescent="0.3">
      <c r="B694">
        <v>5021018</v>
      </c>
      <c r="C694" t="s">
        <v>447</v>
      </c>
      <c r="D694" t="s">
        <v>97</v>
      </c>
      <c r="E694">
        <v>1</v>
      </c>
    </row>
    <row r="695" spans="2:5" x14ac:dyDescent="0.3">
      <c r="B695">
        <v>5021019</v>
      </c>
      <c r="C695" t="s">
        <v>257</v>
      </c>
      <c r="D695" t="s">
        <v>97</v>
      </c>
      <c r="E695">
        <v>6</v>
      </c>
    </row>
    <row r="696" spans="2:5" x14ac:dyDescent="0.3">
      <c r="B696">
        <v>5021020</v>
      </c>
      <c r="C696" t="s">
        <v>306</v>
      </c>
      <c r="D696" t="s">
        <v>97</v>
      </c>
      <c r="E696">
        <v>5</v>
      </c>
    </row>
    <row r="697" spans="2:5" x14ac:dyDescent="0.3">
      <c r="B697">
        <v>5022009</v>
      </c>
      <c r="C697" t="s">
        <v>45</v>
      </c>
      <c r="D697" t="s">
        <v>97</v>
      </c>
      <c r="E697">
        <v>21</v>
      </c>
    </row>
    <row r="698" spans="2:5" x14ac:dyDescent="0.3">
      <c r="C698" t="s">
        <v>297</v>
      </c>
      <c r="D698" t="s">
        <v>97</v>
      </c>
      <c r="E698">
        <v>29</v>
      </c>
    </row>
    <row r="699" spans="2:5" x14ac:dyDescent="0.3">
      <c r="B699">
        <v>5022014</v>
      </c>
      <c r="C699" t="s">
        <v>309</v>
      </c>
      <c r="D699" t="s">
        <v>97</v>
      </c>
      <c r="E699">
        <v>1</v>
      </c>
    </row>
    <row r="700" spans="2:5" x14ac:dyDescent="0.3">
      <c r="B700">
        <v>5022024</v>
      </c>
      <c r="C700" t="s">
        <v>441</v>
      </c>
      <c r="E700">
        <v>2</v>
      </c>
    </row>
    <row r="701" spans="2:5" x14ac:dyDescent="0.3">
      <c r="C701" t="s">
        <v>442</v>
      </c>
      <c r="E701">
        <v>2</v>
      </c>
    </row>
    <row r="702" spans="2:5" x14ac:dyDescent="0.3">
      <c r="B702">
        <v>5022056</v>
      </c>
      <c r="C702" t="s">
        <v>445</v>
      </c>
      <c r="D702" t="s">
        <v>97</v>
      </c>
      <c r="E702">
        <v>3</v>
      </c>
    </row>
    <row r="703" spans="2:5" x14ac:dyDescent="0.3">
      <c r="B703">
        <v>5030001</v>
      </c>
      <c r="C703" t="s">
        <v>132</v>
      </c>
      <c r="D703" t="s">
        <v>89</v>
      </c>
      <c r="E703">
        <v>240</v>
      </c>
    </row>
    <row r="704" spans="2:5" x14ac:dyDescent="0.3">
      <c r="B704">
        <v>5030025</v>
      </c>
      <c r="C704" t="s">
        <v>444</v>
      </c>
      <c r="E704">
        <v>2</v>
      </c>
    </row>
    <row r="705" spans="1:5" x14ac:dyDescent="0.3">
      <c r="B705">
        <v>5030226</v>
      </c>
      <c r="C705" t="s">
        <v>291</v>
      </c>
      <c r="D705" t="s">
        <v>89</v>
      </c>
      <c r="E705">
        <v>151</v>
      </c>
    </row>
    <row r="706" spans="1:5" x14ac:dyDescent="0.3">
      <c r="A706" t="s">
        <v>448</v>
      </c>
      <c r="B706">
        <v>3001031</v>
      </c>
      <c r="C706" t="s">
        <v>140</v>
      </c>
      <c r="E706">
        <v>1</v>
      </c>
    </row>
    <row r="707" spans="1:5" x14ac:dyDescent="0.3">
      <c r="B707">
        <v>3002019</v>
      </c>
      <c r="C707" t="s">
        <v>467</v>
      </c>
      <c r="E707">
        <v>1</v>
      </c>
    </row>
    <row r="708" spans="1:5" x14ac:dyDescent="0.3">
      <c r="B708">
        <v>3002024</v>
      </c>
      <c r="C708" t="s">
        <v>468</v>
      </c>
      <c r="E708">
        <v>1</v>
      </c>
    </row>
    <row r="709" spans="1:5" x14ac:dyDescent="0.3">
      <c r="B709">
        <v>3002030</v>
      </c>
      <c r="C709" t="s">
        <v>99</v>
      </c>
      <c r="E709">
        <v>3</v>
      </c>
    </row>
    <row r="710" spans="1:5" x14ac:dyDescent="0.3">
      <c r="B710">
        <v>4001182</v>
      </c>
      <c r="C710" t="s">
        <v>331</v>
      </c>
      <c r="E710">
        <v>1</v>
      </c>
    </row>
    <row r="711" spans="1:5" x14ac:dyDescent="0.3">
      <c r="B711">
        <v>4801003</v>
      </c>
      <c r="C711" t="s">
        <v>157</v>
      </c>
      <c r="E711">
        <v>2</v>
      </c>
    </row>
    <row r="712" spans="1:5" x14ac:dyDescent="0.3">
      <c r="B712">
        <v>5020001</v>
      </c>
      <c r="C712" t="s">
        <v>471</v>
      </c>
      <c r="E712">
        <v>113</v>
      </c>
    </row>
    <row r="713" spans="1:5" x14ac:dyDescent="0.3">
      <c r="B713">
        <v>5021004</v>
      </c>
      <c r="C713" t="s">
        <v>451</v>
      </c>
      <c r="D713" t="s">
        <v>97</v>
      </c>
      <c r="E713">
        <v>1</v>
      </c>
    </row>
    <row r="714" spans="1:5" x14ac:dyDescent="0.3">
      <c r="C714" t="s">
        <v>386</v>
      </c>
      <c r="D714" t="s">
        <v>97</v>
      </c>
      <c r="E714">
        <v>13</v>
      </c>
    </row>
    <row r="715" spans="1:5" x14ac:dyDescent="0.3">
      <c r="B715">
        <v>5021006</v>
      </c>
      <c r="C715" t="s">
        <v>452</v>
      </c>
      <c r="D715" t="s">
        <v>97</v>
      </c>
      <c r="E715">
        <v>1</v>
      </c>
    </row>
    <row r="716" spans="1:5" x14ac:dyDescent="0.3">
      <c r="C716" t="s">
        <v>439</v>
      </c>
      <c r="D716" t="s">
        <v>97</v>
      </c>
      <c r="E716">
        <v>4</v>
      </c>
    </row>
    <row r="717" spans="1:5" x14ac:dyDescent="0.3">
      <c r="B717">
        <v>5021010</v>
      </c>
      <c r="C717" t="s">
        <v>453</v>
      </c>
      <c r="D717" t="s">
        <v>97</v>
      </c>
      <c r="E717">
        <v>1</v>
      </c>
    </row>
    <row r="718" spans="1:5" x14ac:dyDescent="0.3">
      <c r="C718" t="s">
        <v>469</v>
      </c>
      <c r="D718" t="s">
        <v>97</v>
      </c>
      <c r="E718">
        <v>7</v>
      </c>
    </row>
    <row r="719" spans="1:5" x14ac:dyDescent="0.3">
      <c r="B719">
        <v>5021012</v>
      </c>
      <c r="C719" t="s">
        <v>454</v>
      </c>
      <c r="D719" t="s">
        <v>97</v>
      </c>
      <c r="E719">
        <v>1</v>
      </c>
    </row>
    <row r="720" spans="1:5" x14ac:dyDescent="0.3">
      <c r="C720" t="s">
        <v>470</v>
      </c>
      <c r="D720" t="s">
        <v>97</v>
      </c>
      <c r="E720">
        <v>3</v>
      </c>
    </row>
    <row r="721" spans="2:5" x14ac:dyDescent="0.3">
      <c r="B721">
        <v>5021026</v>
      </c>
      <c r="C721" t="s">
        <v>299</v>
      </c>
      <c r="D721" t="s">
        <v>97</v>
      </c>
      <c r="E721">
        <v>110</v>
      </c>
    </row>
    <row r="722" spans="2:5" x14ac:dyDescent="0.3">
      <c r="C722" t="s">
        <v>449</v>
      </c>
      <c r="D722" t="s">
        <v>97</v>
      </c>
      <c r="E722">
        <v>1</v>
      </c>
    </row>
    <row r="723" spans="2:5" x14ac:dyDescent="0.3">
      <c r="B723">
        <v>5022013</v>
      </c>
      <c r="C723" t="s">
        <v>450</v>
      </c>
      <c r="D723" t="s">
        <v>97</v>
      </c>
      <c r="E723">
        <v>9</v>
      </c>
    </row>
    <row r="724" spans="2:5" x14ac:dyDescent="0.3">
      <c r="B724">
        <v>5022014</v>
      </c>
      <c r="C724" t="s">
        <v>309</v>
      </c>
      <c r="D724" t="s">
        <v>97</v>
      </c>
      <c r="E724">
        <v>3</v>
      </c>
    </row>
    <row r="725" spans="2:5" x14ac:dyDescent="0.3">
      <c r="B725">
        <v>5022016</v>
      </c>
      <c r="C725" t="s">
        <v>438</v>
      </c>
      <c r="D725" t="s">
        <v>97</v>
      </c>
      <c r="E725">
        <v>3</v>
      </c>
    </row>
    <row r="726" spans="2:5" x14ac:dyDescent="0.3">
      <c r="B726">
        <v>5022017</v>
      </c>
      <c r="C726" t="s">
        <v>300</v>
      </c>
      <c r="D726" t="s">
        <v>97</v>
      </c>
      <c r="E726">
        <v>2</v>
      </c>
    </row>
    <row r="727" spans="2:5" x14ac:dyDescent="0.3">
      <c r="B727">
        <v>5022018</v>
      </c>
      <c r="C727" t="s">
        <v>455</v>
      </c>
      <c r="D727" t="s">
        <v>97</v>
      </c>
      <c r="E727">
        <v>1</v>
      </c>
    </row>
    <row r="728" spans="2:5" x14ac:dyDescent="0.3">
      <c r="B728">
        <v>5022019</v>
      </c>
      <c r="C728" t="s">
        <v>456</v>
      </c>
      <c r="D728" t="s">
        <v>97</v>
      </c>
      <c r="E728">
        <v>1</v>
      </c>
    </row>
    <row r="729" spans="2:5" x14ac:dyDescent="0.3">
      <c r="B729">
        <v>5022021</v>
      </c>
      <c r="C729" t="s">
        <v>457</v>
      </c>
      <c r="D729" t="s">
        <v>97</v>
      </c>
      <c r="E729">
        <v>1</v>
      </c>
    </row>
    <row r="730" spans="2:5" x14ac:dyDescent="0.3">
      <c r="B730">
        <v>5022022</v>
      </c>
      <c r="C730" t="s">
        <v>458</v>
      </c>
      <c r="D730" t="s">
        <v>97</v>
      </c>
      <c r="E730">
        <v>1</v>
      </c>
    </row>
    <row r="731" spans="2:5" x14ac:dyDescent="0.3">
      <c r="B731">
        <v>5030001</v>
      </c>
      <c r="C731" t="s">
        <v>341</v>
      </c>
      <c r="D731" t="s">
        <v>89</v>
      </c>
      <c r="E731">
        <v>1</v>
      </c>
    </row>
    <row r="732" spans="2:5" x14ac:dyDescent="0.3">
      <c r="B732">
        <v>5030225</v>
      </c>
      <c r="C732" t="s">
        <v>459</v>
      </c>
      <c r="D732" t="s">
        <v>89</v>
      </c>
      <c r="E732">
        <v>1</v>
      </c>
    </row>
    <row r="733" spans="2:5" x14ac:dyDescent="0.3">
      <c r="B733">
        <v>5030226</v>
      </c>
      <c r="C733" t="s">
        <v>460</v>
      </c>
      <c r="D733" t="s">
        <v>89</v>
      </c>
      <c r="E733">
        <v>1</v>
      </c>
    </row>
    <row r="734" spans="2:5" x14ac:dyDescent="0.3">
      <c r="B734">
        <v>5030228</v>
      </c>
      <c r="C734" t="s">
        <v>461</v>
      </c>
      <c r="D734" t="s">
        <v>89</v>
      </c>
      <c r="E734">
        <v>1</v>
      </c>
    </row>
    <row r="735" spans="2:5" x14ac:dyDescent="0.3">
      <c r="B735">
        <v>5030229</v>
      </c>
      <c r="C735" t="s">
        <v>462</v>
      </c>
      <c r="D735" t="s">
        <v>89</v>
      </c>
      <c r="E735">
        <v>1</v>
      </c>
    </row>
    <row r="736" spans="2:5" x14ac:dyDescent="0.3">
      <c r="B736">
        <v>5030230</v>
      </c>
      <c r="C736" t="s">
        <v>463</v>
      </c>
      <c r="D736" t="s">
        <v>89</v>
      </c>
      <c r="E736">
        <v>1</v>
      </c>
    </row>
    <row r="737" spans="1:5" x14ac:dyDescent="0.3">
      <c r="B737">
        <v>5030232</v>
      </c>
      <c r="C737" t="s">
        <v>464</v>
      </c>
      <c r="D737" t="s">
        <v>89</v>
      </c>
      <c r="E737">
        <v>1</v>
      </c>
    </row>
    <row r="738" spans="1:5" x14ac:dyDescent="0.3">
      <c r="B738">
        <v>5030234</v>
      </c>
      <c r="C738" t="s">
        <v>465</v>
      </c>
      <c r="D738" t="s">
        <v>89</v>
      </c>
      <c r="E738">
        <v>1</v>
      </c>
    </row>
    <row r="739" spans="1:5" x14ac:dyDescent="0.3">
      <c r="B739">
        <v>5040007</v>
      </c>
      <c r="C739" t="s">
        <v>328</v>
      </c>
      <c r="D739" t="s">
        <v>512</v>
      </c>
      <c r="E739">
        <v>1</v>
      </c>
    </row>
    <row r="740" spans="1:5" x14ac:dyDescent="0.3">
      <c r="B740">
        <v>5040008</v>
      </c>
      <c r="C740" t="s">
        <v>333</v>
      </c>
      <c r="D740" t="s">
        <v>512</v>
      </c>
      <c r="E740">
        <v>1</v>
      </c>
    </row>
    <row r="741" spans="1:5" x14ac:dyDescent="0.3">
      <c r="B741">
        <v>5040009</v>
      </c>
      <c r="C741" t="s">
        <v>323</v>
      </c>
      <c r="D741" t="s">
        <v>512</v>
      </c>
      <c r="E741">
        <v>1</v>
      </c>
    </row>
    <row r="742" spans="1:5" x14ac:dyDescent="0.3">
      <c r="B742">
        <v>5040010</v>
      </c>
      <c r="C742" t="s">
        <v>318</v>
      </c>
      <c r="D742" t="s">
        <v>512</v>
      </c>
      <c r="E742">
        <v>1</v>
      </c>
    </row>
    <row r="743" spans="1:5" x14ac:dyDescent="0.3">
      <c r="B743">
        <v>5040011</v>
      </c>
      <c r="C743" t="s">
        <v>321</v>
      </c>
      <c r="D743" t="s">
        <v>512</v>
      </c>
      <c r="E743">
        <v>1</v>
      </c>
    </row>
    <row r="744" spans="1:5" x14ac:dyDescent="0.3">
      <c r="B744">
        <v>5040012</v>
      </c>
      <c r="C744" t="s">
        <v>330</v>
      </c>
      <c r="D744" t="s">
        <v>512</v>
      </c>
      <c r="E744">
        <v>1</v>
      </c>
    </row>
    <row r="745" spans="1:5" x14ac:dyDescent="0.3">
      <c r="B745">
        <v>5040209</v>
      </c>
      <c r="C745" t="s">
        <v>373</v>
      </c>
      <c r="D745" t="s">
        <v>512</v>
      </c>
      <c r="E745">
        <v>1</v>
      </c>
    </row>
    <row r="746" spans="1:5" x14ac:dyDescent="0.3">
      <c r="B746">
        <v>5040210</v>
      </c>
      <c r="C746" t="s">
        <v>466</v>
      </c>
      <c r="D746" t="s">
        <v>512</v>
      </c>
      <c r="E746">
        <v>1</v>
      </c>
    </row>
    <row r="747" spans="1:5" x14ac:dyDescent="0.3">
      <c r="A747" t="s">
        <v>472</v>
      </c>
      <c r="B747">
        <v>2001094</v>
      </c>
      <c r="C747" t="s">
        <v>142</v>
      </c>
      <c r="E747">
        <v>2</v>
      </c>
    </row>
    <row r="748" spans="1:5" x14ac:dyDescent="0.3">
      <c r="B748">
        <v>2004012</v>
      </c>
      <c r="C748" t="s">
        <v>19</v>
      </c>
      <c r="E748">
        <v>10</v>
      </c>
    </row>
    <row r="749" spans="1:5" x14ac:dyDescent="0.3">
      <c r="B749">
        <v>2004017</v>
      </c>
      <c r="C749" t="s">
        <v>135</v>
      </c>
      <c r="E749">
        <v>10</v>
      </c>
    </row>
    <row r="750" spans="1:5" x14ac:dyDescent="0.3">
      <c r="B750">
        <v>2004027</v>
      </c>
      <c r="C750" t="s">
        <v>339</v>
      </c>
      <c r="E750">
        <v>2</v>
      </c>
    </row>
    <row r="751" spans="1:5" x14ac:dyDescent="0.3">
      <c r="B751">
        <v>2004082</v>
      </c>
      <c r="C751" t="s">
        <v>347</v>
      </c>
      <c r="E751">
        <v>6</v>
      </c>
    </row>
    <row r="752" spans="1:5" x14ac:dyDescent="0.3">
      <c r="B752">
        <v>5030228</v>
      </c>
      <c r="C752" t="s">
        <v>113</v>
      </c>
      <c r="D752" t="s">
        <v>89</v>
      </c>
      <c r="E752">
        <v>2</v>
      </c>
    </row>
    <row r="753" spans="1:5" x14ac:dyDescent="0.3">
      <c r="C753" t="s">
        <v>473</v>
      </c>
      <c r="D753" t="s">
        <v>89</v>
      </c>
      <c r="E753">
        <v>30</v>
      </c>
    </row>
    <row r="754" spans="1:5" x14ac:dyDescent="0.3">
      <c r="B754">
        <v>5030229</v>
      </c>
      <c r="C754" t="s">
        <v>393</v>
      </c>
      <c r="D754" t="s">
        <v>89</v>
      </c>
      <c r="E754">
        <v>22</v>
      </c>
    </row>
    <row r="755" spans="1:5" x14ac:dyDescent="0.3">
      <c r="B755">
        <v>5030232</v>
      </c>
      <c r="C755" t="s">
        <v>395</v>
      </c>
      <c r="D755" t="s">
        <v>89</v>
      </c>
      <c r="E755">
        <v>2</v>
      </c>
    </row>
    <row r="756" spans="1:5" x14ac:dyDescent="0.3">
      <c r="C756" t="s">
        <v>116</v>
      </c>
      <c r="D756" t="s">
        <v>89</v>
      </c>
      <c r="E756">
        <v>1</v>
      </c>
    </row>
    <row r="757" spans="1:5" x14ac:dyDescent="0.3">
      <c r="A757" t="s">
        <v>474</v>
      </c>
      <c r="B757">
        <v>1002019</v>
      </c>
      <c r="C757" t="s">
        <v>199</v>
      </c>
      <c r="E757">
        <v>12</v>
      </c>
    </row>
    <row r="758" spans="1:5" x14ac:dyDescent="0.3">
      <c r="B758">
        <v>2001016</v>
      </c>
      <c r="C758" t="s">
        <v>475</v>
      </c>
      <c r="E758">
        <v>8</v>
      </c>
    </row>
    <row r="759" spans="1:5" x14ac:dyDescent="0.3">
      <c r="B759">
        <v>2001051</v>
      </c>
      <c r="C759" t="s">
        <v>169</v>
      </c>
      <c r="E759">
        <v>6</v>
      </c>
    </row>
    <row r="760" spans="1:5" x14ac:dyDescent="0.3">
      <c r="B760">
        <v>2001052</v>
      </c>
      <c r="C760" t="s">
        <v>170</v>
      </c>
      <c r="E760">
        <v>6</v>
      </c>
    </row>
    <row r="761" spans="1:5" x14ac:dyDescent="0.3">
      <c r="B761">
        <v>2001090</v>
      </c>
      <c r="C761" t="s">
        <v>141</v>
      </c>
      <c r="E761">
        <v>10</v>
      </c>
    </row>
    <row r="762" spans="1:5" x14ac:dyDescent="0.3">
      <c r="B762">
        <v>2001094</v>
      </c>
      <c r="C762" t="s">
        <v>142</v>
      </c>
      <c r="E762">
        <v>24</v>
      </c>
    </row>
    <row r="763" spans="1:5" x14ac:dyDescent="0.3">
      <c r="B763">
        <v>3002029</v>
      </c>
      <c r="C763" t="s">
        <v>100</v>
      </c>
      <c r="E763">
        <v>1</v>
      </c>
    </row>
    <row r="764" spans="1:5" x14ac:dyDescent="0.3">
      <c r="B764">
        <v>5010014</v>
      </c>
      <c r="C764" t="s">
        <v>311</v>
      </c>
      <c r="E764">
        <v>9</v>
      </c>
    </row>
    <row r="765" spans="1:5" x14ac:dyDescent="0.3">
      <c r="B765">
        <v>5010016</v>
      </c>
      <c r="C765" t="s">
        <v>200</v>
      </c>
      <c r="E765">
        <v>12</v>
      </c>
    </row>
    <row r="766" spans="1:5" x14ac:dyDescent="0.3">
      <c r="B766">
        <v>5020002</v>
      </c>
      <c r="C766" t="s">
        <v>56</v>
      </c>
      <c r="E766">
        <v>4</v>
      </c>
    </row>
    <row r="767" spans="1:5" x14ac:dyDescent="0.3">
      <c r="B767">
        <v>5040010</v>
      </c>
      <c r="C767" t="s">
        <v>318</v>
      </c>
      <c r="D767" t="s">
        <v>512</v>
      </c>
      <c r="E767">
        <v>1</v>
      </c>
    </row>
    <row r="768" spans="1:5" x14ac:dyDescent="0.3">
      <c r="A768" t="s">
        <v>476</v>
      </c>
      <c r="B768">
        <v>5021001</v>
      </c>
      <c r="C768" t="s">
        <v>276</v>
      </c>
      <c r="D768" t="s">
        <v>97</v>
      </c>
      <c r="E768">
        <v>7</v>
      </c>
    </row>
    <row r="769" spans="1:5" x14ac:dyDescent="0.3">
      <c r="A769" t="s">
        <v>477</v>
      </c>
      <c r="B769">
        <v>3001005</v>
      </c>
      <c r="C769" t="s">
        <v>232</v>
      </c>
      <c r="E769">
        <v>2</v>
      </c>
    </row>
    <row r="770" spans="1:5" x14ac:dyDescent="0.3">
      <c r="B770">
        <v>3001044</v>
      </c>
      <c r="C770" t="s">
        <v>47</v>
      </c>
      <c r="E770">
        <v>6</v>
      </c>
    </row>
    <row r="771" spans="1:5" x14ac:dyDescent="0.3">
      <c r="B771">
        <v>4801003</v>
      </c>
      <c r="C771" t="s">
        <v>157</v>
      </c>
      <c r="E771">
        <v>5</v>
      </c>
    </row>
    <row r="772" spans="1:5" x14ac:dyDescent="0.3">
      <c r="B772">
        <v>5020001</v>
      </c>
      <c r="C772" t="s">
        <v>46</v>
      </c>
      <c r="E772">
        <v>127</v>
      </c>
    </row>
    <row r="773" spans="1:5" x14ac:dyDescent="0.3">
      <c r="B773">
        <v>5020002</v>
      </c>
      <c r="C773" t="s">
        <v>56</v>
      </c>
      <c r="E773">
        <v>88</v>
      </c>
    </row>
    <row r="774" spans="1:5" x14ac:dyDescent="0.3">
      <c r="B774">
        <v>5020003</v>
      </c>
      <c r="C774" t="s">
        <v>258</v>
      </c>
      <c r="E774">
        <v>4</v>
      </c>
    </row>
    <row r="775" spans="1:5" x14ac:dyDescent="0.3">
      <c r="B775">
        <v>5020004</v>
      </c>
      <c r="C775" t="s">
        <v>231</v>
      </c>
      <c r="E775">
        <v>13</v>
      </c>
    </row>
    <row r="776" spans="1:5" x14ac:dyDescent="0.3">
      <c r="B776">
        <v>5021003</v>
      </c>
      <c r="C776" t="s">
        <v>188</v>
      </c>
      <c r="D776" t="s">
        <v>97</v>
      </c>
      <c r="E776">
        <v>6</v>
      </c>
    </row>
    <row r="777" spans="1:5" x14ac:dyDescent="0.3">
      <c r="B777">
        <v>5021005</v>
      </c>
      <c r="C777" t="s">
        <v>153</v>
      </c>
      <c r="D777" t="s">
        <v>97</v>
      </c>
      <c r="E777">
        <v>8</v>
      </c>
    </row>
    <row r="778" spans="1:5" x14ac:dyDescent="0.3">
      <c r="B778">
        <v>5021007</v>
      </c>
      <c r="C778" t="s">
        <v>49</v>
      </c>
      <c r="D778" t="s">
        <v>97</v>
      </c>
      <c r="E778">
        <v>2</v>
      </c>
    </row>
    <row r="779" spans="1:5" x14ac:dyDescent="0.3">
      <c r="B779">
        <v>5021009</v>
      </c>
      <c r="C779" t="s">
        <v>50</v>
      </c>
      <c r="D779" t="s">
        <v>97</v>
      </c>
      <c r="E779">
        <v>8</v>
      </c>
    </row>
    <row r="780" spans="1:5" x14ac:dyDescent="0.3">
      <c r="B780">
        <v>5021011</v>
      </c>
      <c r="C780" t="s">
        <v>115</v>
      </c>
      <c r="D780" t="s">
        <v>97</v>
      </c>
      <c r="E780">
        <v>4</v>
      </c>
    </row>
    <row r="781" spans="1:5" x14ac:dyDescent="0.3">
      <c r="B781">
        <v>5021016</v>
      </c>
      <c r="C781" t="s">
        <v>51</v>
      </c>
      <c r="D781" t="s">
        <v>97</v>
      </c>
      <c r="E781">
        <v>1</v>
      </c>
    </row>
    <row r="782" spans="1:5" x14ac:dyDescent="0.3">
      <c r="B782">
        <v>5021017</v>
      </c>
      <c r="C782" t="s">
        <v>256</v>
      </c>
      <c r="D782" t="s">
        <v>97</v>
      </c>
      <c r="E782">
        <v>8</v>
      </c>
    </row>
    <row r="783" spans="1:5" x14ac:dyDescent="0.3">
      <c r="B783">
        <v>5021019</v>
      </c>
      <c r="C783" t="s">
        <v>257</v>
      </c>
      <c r="D783" t="s">
        <v>97</v>
      </c>
      <c r="E783">
        <v>4</v>
      </c>
    </row>
    <row r="784" spans="1:5" x14ac:dyDescent="0.3">
      <c r="B784">
        <v>5022009</v>
      </c>
      <c r="C784" t="s">
        <v>45</v>
      </c>
      <c r="D784" t="s">
        <v>97</v>
      </c>
      <c r="E784">
        <v>5</v>
      </c>
    </row>
    <row r="785" spans="1:5" x14ac:dyDescent="0.3">
      <c r="B785">
        <v>5022024</v>
      </c>
      <c r="C785" t="s">
        <v>479</v>
      </c>
      <c r="E785">
        <v>1</v>
      </c>
    </row>
    <row r="786" spans="1:5" x14ac:dyDescent="0.3">
      <c r="C786" t="s">
        <v>480</v>
      </c>
      <c r="E786">
        <v>1</v>
      </c>
    </row>
    <row r="787" spans="1:5" x14ac:dyDescent="0.3">
      <c r="B787">
        <v>5022058</v>
      </c>
      <c r="C787" t="s">
        <v>478</v>
      </c>
      <c r="E787">
        <v>2</v>
      </c>
    </row>
    <row r="788" spans="1:5" x14ac:dyDescent="0.3">
      <c r="A788" t="s">
        <v>541</v>
      </c>
      <c r="E788">
        <v>25876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7554D-110B-432A-BD9F-F9DED91E4925}">
  <dimension ref="A1:AB3405"/>
  <sheetViews>
    <sheetView workbookViewId="0">
      <selection activeCell="N2" sqref="N2"/>
    </sheetView>
  </sheetViews>
  <sheetFormatPr defaultRowHeight="14.4" x14ac:dyDescent="0.3"/>
  <cols>
    <col min="1" max="1" width="31.33203125" bestFit="1" customWidth="1"/>
    <col min="2" max="2" width="10.6640625" bestFit="1" customWidth="1"/>
    <col min="3" max="3" width="58" bestFit="1" customWidth="1"/>
    <col min="4" max="4" width="9.88671875" bestFit="1" customWidth="1"/>
    <col min="5" max="5" width="11.88671875" bestFit="1" customWidth="1"/>
    <col min="6" max="6" width="13.88671875" bestFit="1" customWidth="1"/>
    <col min="7" max="7" width="19.33203125" bestFit="1" customWidth="1"/>
    <col min="8" max="8" width="26.33203125" bestFit="1" customWidth="1"/>
    <col min="9" max="9" width="8.5546875" bestFit="1" customWidth="1"/>
    <col min="10" max="10" width="12.6640625" bestFit="1" customWidth="1"/>
    <col min="11" max="11" width="11.33203125" bestFit="1" customWidth="1"/>
    <col min="12" max="12" width="16.109375" bestFit="1" customWidth="1"/>
    <col min="13" max="13" width="9.44140625" bestFit="1" customWidth="1"/>
    <col min="14" max="14" width="15.44140625" bestFit="1" customWidth="1"/>
    <col min="15" max="15" width="20.33203125" bestFit="1" customWidth="1"/>
    <col min="16" max="16" width="4.44140625" bestFit="1" customWidth="1"/>
    <col min="17" max="17" width="10.33203125" style="10" bestFit="1" customWidth="1"/>
    <col min="18" max="18" width="11" style="10" bestFit="1" customWidth="1"/>
    <col min="19" max="19" width="8.44140625" style="10" bestFit="1" customWidth="1"/>
    <col min="20" max="20" width="15.44140625" style="10" bestFit="1" customWidth="1"/>
    <col min="21" max="21" width="20.33203125" bestFit="1" customWidth="1"/>
    <col min="22" max="22" width="12.6640625" bestFit="1" customWidth="1"/>
    <col min="23" max="23" width="11.33203125" style="10" bestFit="1" customWidth="1"/>
    <col min="24" max="24" width="4.44140625" bestFit="1" customWidth="1"/>
    <col min="25" max="25" width="10.33203125" bestFit="1" customWidth="1"/>
    <col min="26" max="26" width="11" bestFit="1" customWidth="1"/>
    <col min="27" max="27" width="9.44140625" bestFit="1" customWidth="1"/>
    <col min="28" max="28" width="15.44140625" style="10" bestFit="1" customWidth="1"/>
    <col min="29" max="30" width="20.33203125" bestFit="1" customWidth="1"/>
  </cols>
  <sheetData>
    <row r="1" spans="1:28" x14ac:dyDescent="0.3">
      <c r="A1" t="s">
        <v>481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s="12" t="s">
        <v>482</v>
      </c>
      <c r="J1" s="11" t="s">
        <v>536</v>
      </c>
      <c r="K1" s="1" t="s">
        <v>483</v>
      </c>
      <c r="L1" s="2" t="s">
        <v>740</v>
      </c>
      <c r="M1" s="10" t="s">
        <v>538</v>
      </c>
      <c r="N1" s="11" t="s">
        <v>539</v>
      </c>
      <c r="O1" s="10" t="s">
        <v>540</v>
      </c>
      <c r="Q1"/>
      <c r="R1"/>
      <c r="S1"/>
      <c r="T1"/>
      <c r="W1"/>
      <c r="AB1"/>
    </row>
    <row r="2" spans="1:28" x14ac:dyDescent="0.3">
      <c r="A2" t="s">
        <v>543</v>
      </c>
      <c r="B2">
        <v>5022022</v>
      </c>
      <c r="C2" t="s">
        <v>458</v>
      </c>
      <c r="D2">
        <v>1</v>
      </c>
      <c r="E2" s="10">
        <v>1655.72</v>
      </c>
      <c r="F2" s="10">
        <v>1655.72</v>
      </c>
      <c r="G2" s="10">
        <v>1241.79</v>
      </c>
      <c r="H2">
        <v>25</v>
      </c>
      <c r="I2" s="51" t="str">
        <f>_xlfn.XLOOKUP(Q2_2025[[#This Row],[Artikelnr]],Artikel_prijzen[Artnr],Artikel_prijzen[Groep],"")</f>
        <v>Elektra</v>
      </c>
      <c r="J2" s="10">
        <f>_xlfn.XLOOKUP(Q2_2025[[#This Row],[Artikelnr]],Artikel_prijzen[Artnr],Artikel_prijzen[Prijs 2025],"")</f>
        <v>1100</v>
      </c>
      <c r="K2" t="str">
        <f>IF(Q2_2025[[#This Row],[Artikelprijs]]&lt;&gt;"",IF(Q2_2025[[#This Row],[Stuksprijs]]=Q2_2025[[#This Row],[Artikelprijs]],"Prijs gelijk","Prijs wijkt af"),"")</f>
        <v>Prijs wijkt af</v>
      </c>
      <c r="L2" t="str">
        <f>IF(Q2_2025[[#This Row],[Relatiekorting percentage]]=0,
    "Nvt",
    IF(Q2_2025[[#This Row],[Brutobedrag 2]] &lt; Q2_2025[[#This Row],[Bruto - Rel.korting]],
        "Nee",
        "Ja"))</f>
        <v>Nee</v>
      </c>
      <c r="M2" s="10">
        <f>IF(Q2_2025[[#This Row],[Artikelprijs]]&lt;&gt;"",Q2_2025[[#This Row],[Artikelprijs]],Q2_2025[[#This Row],[Stuksprijs]])</f>
        <v>1100</v>
      </c>
      <c r="N2" s="10">
        <f>Q2_2025[[#This Row],[Besteld]]*Q2_2025[[#This Row],[Prijs 2]]</f>
        <v>1100</v>
      </c>
      <c r="O2" s="10">
        <f>IF(Q2_2025[[#This Row],[Brutobedrag 2]]&lt;Q2_2025[[#This Row],[Bruto - Rel.korting]],Q2_2025[[#This Row],[Brutobedrag 2]],Q2_2025[[#This Row],[Brutobedrag 2]]*(100-Q2_2025[[#This Row],[Relatiekorting percentage]])/100)</f>
        <v>1100</v>
      </c>
      <c r="Q2"/>
      <c r="R2"/>
      <c r="S2"/>
      <c r="T2"/>
      <c r="W2"/>
      <c r="AB2"/>
    </row>
    <row r="3" spans="1:28" x14ac:dyDescent="0.3">
      <c r="A3" t="s">
        <v>543</v>
      </c>
      <c r="B3">
        <v>5022014</v>
      </c>
      <c r="C3" t="s">
        <v>309</v>
      </c>
      <c r="D3">
        <v>1</v>
      </c>
      <c r="E3" s="10">
        <v>377.11</v>
      </c>
      <c r="F3" s="10">
        <v>377.11</v>
      </c>
      <c r="G3" s="10">
        <v>282.83</v>
      </c>
      <c r="H3">
        <v>25</v>
      </c>
      <c r="I3" s="51" t="str">
        <f>_xlfn.XLOOKUP(Q2_2025[[#This Row],[Artikelnr]],Artikel_prijzen[Artnr],Artikel_prijzen[Groep],"")</f>
        <v>Elektra</v>
      </c>
      <c r="J3" s="10">
        <f>_xlfn.XLOOKUP(Q2_2025[[#This Row],[Artikelnr]],Artikel_prijzen[Artnr],Artikel_prijzen[Prijs 2025],"")</f>
        <v>298.7</v>
      </c>
      <c r="K3" t="str">
        <f>IF(Q2_2025[[#This Row],[Artikelprijs]]&lt;&gt;"",IF(Q2_2025[[#This Row],[Stuksprijs]]=Q2_2025[[#This Row],[Artikelprijs]],"Prijs gelijk","Prijs wijkt af"),"")</f>
        <v>Prijs wijkt af</v>
      </c>
      <c r="L3" t="str">
        <f>IF(Q2_2025[[#This Row],[Relatiekorting percentage]]=0,
    "Nvt",
    IF(Q2_2025[[#This Row],[Brutobedrag 2]] &lt; Q2_2025[[#This Row],[Bruto - Rel.korting]],
        "Nee",
        "Ja"))</f>
        <v>Ja</v>
      </c>
      <c r="M3" s="10">
        <f>IF(Q2_2025[[#This Row],[Artikelprijs]]&lt;&gt;"",Q2_2025[[#This Row],[Artikelprijs]],Q2_2025[[#This Row],[Stuksprijs]])</f>
        <v>298.7</v>
      </c>
      <c r="N3" s="10">
        <f>Q2_2025[[#This Row],[Besteld]]*Q2_2025[[#This Row],[Prijs 2]]</f>
        <v>298.7</v>
      </c>
      <c r="O3" s="10">
        <f>IF(Q2_2025[[#This Row],[Brutobedrag 2]]&lt;Q2_2025[[#This Row],[Bruto - Rel.korting]],Q2_2025[[#This Row],[Brutobedrag 2]],Q2_2025[[#This Row],[Brutobedrag 2]]*(100-Q2_2025[[#This Row],[Relatiekorting percentage]])/100)</f>
        <v>224.02500000000001</v>
      </c>
      <c r="Q3"/>
      <c r="R3"/>
      <c r="S3"/>
      <c r="T3"/>
      <c r="W3"/>
      <c r="AB3"/>
    </row>
    <row r="4" spans="1:28" x14ac:dyDescent="0.3">
      <c r="A4" t="s">
        <v>543</v>
      </c>
      <c r="B4">
        <v>5022017</v>
      </c>
      <c r="C4" t="s">
        <v>300</v>
      </c>
      <c r="D4">
        <v>1</v>
      </c>
      <c r="E4" s="10">
        <v>632.59</v>
      </c>
      <c r="F4" s="10">
        <v>632.59</v>
      </c>
      <c r="G4" s="10">
        <v>474.44</v>
      </c>
      <c r="H4">
        <v>25</v>
      </c>
      <c r="I4" s="51" t="str">
        <f>_xlfn.XLOOKUP(Q2_2025[[#This Row],[Artikelnr]],Artikel_prijzen[Artnr],Artikel_prijzen[Groep],"")</f>
        <v>Elektra</v>
      </c>
      <c r="J4" s="10">
        <f>_xlfn.XLOOKUP(Q2_2025[[#This Row],[Artikelnr]],Artikel_prijzen[Artnr],Artikel_prijzen[Prijs 2025],"")</f>
        <v>458.35</v>
      </c>
      <c r="K4" t="str">
        <f>IF(Q2_2025[[#This Row],[Artikelprijs]]&lt;&gt;"",IF(Q2_2025[[#This Row],[Stuksprijs]]=Q2_2025[[#This Row],[Artikelprijs]],"Prijs gelijk","Prijs wijkt af"),"")</f>
        <v>Prijs wijkt af</v>
      </c>
      <c r="L4" t="str">
        <f>IF(Q2_2025[[#This Row],[Relatiekorting percentage]]=0,
    "Nvt",
    IF(Q2_2025[[#This Row],[Brutobedrag 2]] &lt; Q2_2025[[#This Row],[Bruto - Rel.korting]],
        "Nee",
        "Ja"))</f>
        <v>Nee</v>
      </c>
      <c r="M4" s="10">
        <f>IF(Q2_2025[[#This Row],[Artikelprijs]]&lt;&gt;"",Q2_2025[[#This Row],[Artikelprijs]],Q2_2025[[#This Row],[Stuksprijs]])</f>
        <v>458.35</v>
      </c>
      <c r="N4" s="10">
        <f>Q2_2025[[#This Row],[Besteld]]*Q2_2025[[#This Row],[Prijs 2]]</f>
        <v>458.35</v>
      </c>
      <c r="O4" s="10">
        <f>IF(Q2_2025[[#This Row],[Brutobedrag 2]]&lt;Q2_2025[[#This Row],[Bruto - Rel.korting]],Q2_2025[[#This Row],[Brutobedrag 2]],Q2_2025[[#This Row],[Brutobedrag 2]]*(100-Q2_2025[[#This Row],[Relatiekorting percentage]])/100)</f>
        <v>458.35</v>
      </c>
      <c r="Q4"/>
      <c r="R4"/>
      <c r="S4"/>
      <c r="T4"/>
      <c r="W4"/>
      <c r="AB4"/>
    </row>
    <row r="5" spans="1:28" x14ac:dyDescent="0.3">
      <c r="A5" t="s">
        <v>543</v>
      </c>
      <c r="B5">
        <v>5021001</v>
      </c>
      <c r="C5" t="s">
        <v>8</v>
      </c>
      <c r="D5">
        <v>1</v>
      </c>
      <c r="E5" s="10">
        <v>154.5</v>
      </c>
      <c r="F5" s="10">
        <v>154.5</v>
      </c>
      <c r="G5" s="10">
        <v>115.87</v>
      </c>
      <c r="H5">
        <v>25</v>
      </c>
      <c r="I5" s="51" t="str">
        <f>_xlfn.XLOOKUP(Q2_2025[[#This Row],[Artikelnr]],Artikel_prijzen[Artnr],Artikel_prijzen[Groep],"")</f>
        <v>Elektra</v>
      </c>
      <c r="J5" s="10">
        <f>_xlfn.XLOOKUP(Q2_2025[[#This Row],[Artikelnr]],Artikel_prijzen[Artnr],Artikel_prijzen[Prijs 2025],"")</f>
        <v>106.8625</v>
      </c>
      <c r="K5" t="str">
        <f>IF(Q2_2025[[#This Row],[Artikelprijs]]&lt;&gt;"",IF(Q2_2025[[#This Row],[Stuksprijs]]=Q2_2025[[#This Row],[Artikelprijs]],"Prijs gelijk","Prijs wijkt af"),"")</f>
        <v>Prijs wijkt af</v>
      </c>
      <c r="L5" t="str">
        <f>IF(Q2_2025[[#This Row],[Relatiekorting percentage]]=0,
    "Nvt",
    IF(Q2_2025[[#This Row],[Brutobedrag 2]] &lt; Q2_2025[[#This Row],[Bruto - Rel.korting]],
        "Nee",
        "Ja"))</f>
        <v>Nee</v>
      </c>
      <c r="M5" s="10">
        <f>IF(Q2_2025[[#This Row],[Artikelprijs]]&lt;&gt;"",Q2_2025[[#This Row],[Artikelprijs]],Q2_2025[[#This Row],[Stuksprijs]])</f>
        <v>106.8625</v>
      </c>
      <c r="N5" s="10">
        <f>Q2_2025[[#This Row],[Besteld]]*Q2_2025[[#This Row],[Prijs 2]]</f>
        <v>106.8625</v>
      </c>
      <c r="O5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Q5"/>
      <c r="R5"/>
      <c r="S5"/>
      <c r="T5"/>
      <c r="W5"/>
      <c r="AB5"/>
    </row>
    <row r="6" spans="1:28" x14ac:dyDescent="0.3">
      <c r="A6" t="s">
        <v>543</v>
      </c>
      <c r="B6">
        <v>5021001</v>
      </c>
      <c r="C6" t="s">
        <v>8</v>
      </c>
      <c r="D6">
        <v>1</v>
      </c>
      <c r="E6" s="10">
        <v>154.5</v>
      </c>
      <c r="F6" s="10">
        <v>154.5</v>
      </c>
      <c r="G6" s="10">
        <v>115.87</v>
      </c>
      <c r="H6">
        <v>25</v>
      </c>
      <c r="I6" s="51" t="str">
        <f>_xlfn.XLOOKUP(Q2_2025[[#This Row],[Artikelnr]],Artikel_prijzen[Artnr],Artikel_prijzen[Groep],"")</f>
        <v>Elektra</v>
      </c>
      <c r="J6" s="10">
        <f>_xlfn.XLOOKUP(Q2_2025[[#This Row],[Artikelnr]],Artikel_prijzen[Artnr],Artikel_prijzen[Prijs 2025],"")</f>
        <v>106.8625</v>
      </c>
      <c r="K6" t="str">
        <f>IF(Q2_2025[[#This Row],[Artikelprijs]]&lt;&gt;"",IF(Q2_2025[[#This Row],[Stuksprijs]]=Q2_2025[[#This Row],[Artikelprijs]],"Prijs gelijk","Prijs wijkt af"),"")</f>
        <v>Prijs wijkt af</v>
      </c>
      <c r="L6" t="str">
        <f>IF(Q2_2025[[#This Row],[Relatiekorting percentage]]=0,
    "Nvt",
    IF(Q2_2025[[#This Row],[Brutobedrag 2]] &lt; Q2_2025[[#This Row],[Bruto - Rel.korting]],
        "Nee",
        "Ja"))</f>
        <v>Nee</v>
      </c>
      <c r="M6" s="10">
        <f>IF(Q2_2025[[#This Row],[Artikelprijs]]&lt;&gt;"",Q2_2025[[#This Row],[Artikelprijs]],Q2_2025[[#This Row],[Stuksprijs]])</f>
        <v>106.8625</v>
      </c>
      <c r="N6" s="10">
        <f>Q2_2025[[#This Row],[Besteld]]*Q2_2025[[#This Row],[Prijs 2]]</f>
        <v>106.8625</v>
      </c>
      <c r="O6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Q6"/>
      <c r="R6" s="3"/>
      <c r="S6"/>
      <c r="T6"/>
      <c r="W6"/>
      <c r="AB6"/>
    </row>
    <row r="7" spans="1:28" x14ac:dyDescent="0.3">
      <c r="A7" t="s">
        <v>543</v>
      </c>
      <c r="B7">
        <v>5021001</v>
      </c>
      <c r="C7" t="s">
        <v>8</v>
      </c>
      <c r="D7">
        <v>4</v>
      </c>
      <c r="E7" s="10">
        <v>154.5</v>
      </c>
      <c r="F7" s="10">
        <v>618</v>
      </c>
      <c r="G7" s="10">
        <v>463.5</v>
      </c>
      <c r="H7">
        <v>25</v>
      </c>
      <c r="I7" s="51" t="str">
        <f>_xlfn.XLOOKUP(Q2_2025[[#This Row],[Artikelnr]],Artikel_prijzen[Artnr],Artikel_prijzen[Groep],"")</f>
        <v>Elektra</v>
      </c>
      <c r="J7" s="10">
        <f>_xlfn.XLOOKUP(Q2_2025[[#This Row],[Artikelnr]],Artikel_prijzen[Artnr],Artikel_prijzen[Prijs 2025],"")</f>
        <v>106.8625</v>
      </c>
      <c r="K7" t="str">
        <f>IF(Q2_2025[[#This Row],[Artikelprijs]]&lt;&gt;"",IF(Q2_2025[[#This Row],[Stuksprijs]]=Q2_2025[[#This Row],[Artikelprijs]],"Prijs gelijk","Prijs wijkt af"),"")</f>
        <v>Prijs wijkt af</v>
      </c>
      <c r="L7" t="str">
        <f>IF(Q2_2025[[#This Row],[Relatiekorting percentage]]=0,
    "Nvt",
    IF(Q2_2025[[#This Row],[Brutobedrag 2]] &lt; Q2_2025[[#This Row],[Bruto - Rel.korting]],
        "Nee",
        "Ja"))</f>
        <v>Nee</v>
      </c>
      <c r="M7" s="10">
        <f>IF(Q2_2025[[#This Row],[Artikelprijs]]&lt;&gt;"",Q2_2025[[#This Row],[Artikelprijs]],Q2_2025[[#This Row],[Stuksprijs]])</f>
        <v>106.8625</v>
      </c>
      <c r="N7" s="10">
        <f>Q2_2025[[#This Row],[Besteld]]*Q2_2025[[#This Row],[Prijs 2]]</f>
        <v>427.45</v>
      </c>
      <c r="O7" s="10">
        <f>IF(Q2_2025[[#This Row],[Brutobedrag 2]]&lt;Q2_2025[[#This Row],[Bruto - Rel.korting]],Q2_2025[[#This Row],[Brutobedrag 2]],Q2_2025[[#This Row],[Brutobedrag 2]]*(100-Q2_2025[[#This Row],[Relatiekorting percentage]])/100)</f>
        <v>427.45</v>
      </c>
      <c r="Q7"/>
      <c r="R7" s="3"/>
      <c r="S7"/>
      <c r="T7"/>
      <c r="W7"/>
      <c r="AB7"/>
    </row>
    <row r="8" spans="1:28" x14ac:dyDescent="0.3">
      <c r="A8" t="s">
        <v>543</v>
      </c>
      <c r="B8">
        <v>5021001</v>
      </c>
      <c r="C8" t="s">
        <v>8</v>
      </c>
      <c r="D8">
        <v>1</v>
      </c>
      <c r="E8" s="10">
        <v>154.5</v>
      </c>
      <c r="F8" s="10">
        <v>154.5</v>
      </c>
      <c r="G8" s="10">
        <v>115.87</v>
      </c>
      <c r="H8">
        <v>25</v>
      </c>
      <c r="I8" s="51" t="str">
        <f>_xlfn.XLOOKUP(Q2_2025[[#This Row],[Artikelnr]],Artikel_prijzen[Artnr],Artikel_prijzen[Groep],"")</f>
        <v>Elektra</v>
      </c>
      <c r="J8" s="10">
        <f>_xlfn.XLOOKUP(Q2_2025[[#This Row],[Artikelnr]],Artikel_prijzen[Artnr],Artikel_prijzen[Prijs 2025],"")</f>
        <v>106.8625</v>
      </c>
      <c r="K8" t="str">
        <f>IF(Q2_2025[[#This Row],[Artikelprijs]]&lt;&gt;"",IF(Q2_2025[[#This Row],[Stuksprijs]]=Q2_2025[[#This Row],[Artikelprijs]],"Prijs gelijk","Prijs wijkt af"),"")</f>
        <v>Prijs wijkt af</v>
      </c>
      <c r="L8" t="str">
        <f>IF(Q2_2025[[#This Row],[Relatiekorting percentage]]=0,
    "Nvt",
    IF(Q2_2025[[#This Row],[Brutobedrag 2]] &lt; Q2_2025[[#This Row],[Bruto - Rel.korting]],
        "Nee",
        "Ja"))</f>
        <v>Nee</v>
      </c>
      <c r="M8" s="10">
        <f>IF(Q2_2025[[#This Row],[Artikelprijs]]&lt;&gt;"",Q2_2025[[#This Row],[Artikelprijs]],Q2_2025[[#This Row],[Stuksprijs]])</f>
        <v>106.8625</v>
      </c>
      <c r="N8" s="10">
        <f>Q2_2025[[#This Row],[Besteld]]*Q2_2025[[#This Row],[Prijs 2]]</f>
        <v>106.8625</v>
      </c>
      <c r="O8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Q8"/>
      <c r="R8" s="3"/>
      <c r="S8"/>
      <c r="T8"/>
      <c r="W8"/>
      <c r="AB8"/>
    </row>
    <row r="9" spans="1:28" x14ac:dyDescent="0.3">
      <c r="A9" t="s">
        <v>543</v>
      </c>
      <c r="B9">
        <v>5021001</v>
      </c>
      <c r="C9" t="s">
        <v>8</v>
      </c>
      <c r="D9">
        <v>1</v>
      </c>
      <c r="E9" s="10">
        <v>154.5</v>
      </c>
      <c r="F9" s="10">
        <v>154.5</v>
      </c>
      <c r="G9" s="10">
        <v>115.87</v>
      </c>
      <c r="H9">
        <v>25</v>
      </c>
      <c r="I9" s="51" t="str">
        <f>_xlfn.XLOOKUP(Q2_2025[[#This Row],[Artikelnr]],Artikel_prijzen[Artnr],Artikel_prijzen[Groep],"")</f>
        <v>Elektra</v>
      </c>
      <c r="J9" s="10">
        <f>_xlfn.XLOOKUP(Q2_2025[[#This Row],[Artikelnr]],Artikel_prijzen[Artnr],Artikel_prijzen[Prijs 2025],"")</f>
        <v>106.8625</v>
      </c>
      <c r="K9" t="str">
        <f>IF(Q2_2025[[#This Row],[Artikelprijs]]&lt;&gt;"",IF(Q2_2025[[#This Row],[Stuksprijs]]=Q2_2025[[#This Row],[Artikelprijs]],"Prijs gelijk","Prijs wijkt af"),"")</f>
        <v>Prijs wijkt af</v>
      </c>
      <c r="L9" t="str">
        <f>IF(Q2_2025[[#This Row],[Relatiekorting percentage]]=0,
    "Nvt",
    IF(Q2_2025[[#This Row],[Brutobedrag 2]] &lt; Q2_2025[[#This Row],[Bruto - Rel.korting]],
        "Nee",
        "Ja"))</f>
        <v>Nee</v>
      </c>
      <c r="M9" s="10">
        <f>IF(Q2_2025[[#This Row],[Artikelprijs]]&lt;&gt;"",Q2_2025[[#This Row],[Artikelprijs]],Q2_2025[[#This Row],[Stuksprijs]])</f>
        <v>106.8625</v>
      </c>
      <c r="N9" s="10">
        <f>Q2_2025[[#This Row],[Besteld]]*Q2_2025[[#This Row],[Prijs 2]]</f>
        <v>106.8625</v>
      </c>
      <c r="O9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Q9"/>
      <c r="R9" s="3"/>
      <c r="S9"/>
      <c r="T9"/>
      <c r="W9"/>
      <c r="AB9"/>
    </row>
    <row r="10" spans="1:28" x14ac:dyDescent="0.3">
      <c r="A10" t="s">
        <v>543</v>
      </c>
      <c r="B10">
        <v>5021001</v>
      </c>
      <c r="C10" t="s">
        <v>8</v>
      </c>
      <c r="D10">
        <v>1</v>
      </c>
      <c r="E10" s="10">
        <v>154.5</v>
      </c>
      <c r="F10" s="10">
        <v>154.5</v>
      </c>
      <c r="G10" s="10">
        <v>115.87</v>
      </c>
      <c r="H10">
        <v>25</v>
      </c>
      <c r="I10" s="51" t="str">
        <f>_xlfn.XLOOKUP(Q2_2025[[#This Row],[Artikelnr]],Artikel_prijzen[Artnr],Artikel_prijzen[Groep],"")</f>
        <v>Elektra</v>
      </c>
      <c r="J10" s="10">
        <f>_xlfn.XLOOKUP(Q2_2025[[#This Row],[Artikelnr]],Artikel_prijzen[Artnr],Artikel_prijzen[Prijs 2025],"")</f>
        <v>106.8625</v>
      </c>
      <c r="K10" t="str">
        <f>IF(Q2_2025[[#This Row],[Artikelprijs]]&lt;&gt;"",IF(Q2_2025[[#This Row],[Stuksprijs]]=Q2_2025[[#This Row],[Artikelprijs]],"Prijs gelijk","Prijs wijkt af"),"")</f>
        <v>Prijs wijkt af</v>
      </c>
      <c r="L10" t="str">
        <f>IF(Q2_2025[[#This Row],[Relatiekorting percentage]]=0,
    "Nvt",
    IF(Q2_2025[[#This Row],[Brutobedrag 2]] &lt; Q2_2025[[#This Row],[Bruto - Rel.korting]],
        "Nee",
        "Ja"))</f>
        <v>Nee</v>
      </c>
      <c r="M10" s="10">
        <f>IF(Q2_2025[[#This Row],[Artikelprijs]]&lt;&gt;"",Q2_2025[[#This Row],[Artikelprijs]],Q2_2025[[#This Row],[Stuksprijs]])</f>
        <v>106.8625</v>
      </c>
      <c r="N10" s="10">
        <f>Q2_2025[[#This Row],[Besteld]]*Q2_2025[[#This Row],[Prijs 2]]</f>
        <v>106.8625</v>
      </c>
      <c r="O10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Q10"/>
      <c r="R10" s="3"/>
      <c r="S10"/>
      <c r="T10"/>
      <c r="W10"/>
      <c r="AB10"/>
    </row>
    <row r="11" spans="1:28" x14ac:dyDescent="0.3">
      <c r="A11" t="s">
        <v>543</v>
      </c>
      <c r="B11">
        <v>5021001</v>
      </c>
      <c r="C11" t="s">
        <v>8</v>
      </c>
      <c r="D11">
        <v>1</v>
      </c>
      <c r="E11" s="10">
        <v>154.5</v>
      </c>
      <c r="F11" s="10">
        <v>154.5</v>
      </c>
      <c r="G11" s="10">
        <v>115.87</v>
      </c>
      <c r="H11">
        <v>25</v>
      </c>
      <c r="I11" s="51" t="str">
        <f>_xlfn.XLOOKUP(Q2_2025[[#This Row],[Artikelnr]],Artikel_prijzen[Artnr],Artikel_prijzen[Groep],"")</f>
        <v>Elektra</v>
      </c>
      <c r="J11" s="10">
        <f>_xlfn.XLOOKUP(Q2_2025[[#This Row],[Artikelnr]],Artikel_prijzen[Artnr],Artikel_prijzen[Prijs 2025],"")</f>
        <v>106.8625</v>
      </c>
      <c r="K11" t="str">
        <f>IF(Q2_2025[[#This Row],[Artikelprijs]]&lt;&gt;"",IF(Q2_2025[[#This Row],[Stuksprijs]]=Q2_2025[[#This Row],[Artikelprijs]],"Prijs gelijk","Prijs wijkt af"),"")</f>
        <v>Prijs wijkt af</v>
      </c>
      <c r="L11" t="str">
        <f>IF(Q2_2025[[#This Row],[Relatiekorting percentage]]=0,
    "Nvt",
    IF(Q2_2025[[#This Row],[Brutobedrag 2]] &lt; Q2_2025[[#This Row],[Bruto - Rel.korting]],
        "Nee",
        "Ja"))</f>
        <v>Nee</v>
      </c>
      <c r="M11" s="10">
        <f>IF(Q2_2025[[#This Row],[Artikelprijs]]&lt;&gt;"",Q2_2025[[#This Row],[Artikelprijs]],Q2_2025[[#This Row],[Stuksprijs]])</f>
        <v>106.8625</v>
      </c>
      <c r="N11" s="10">
        <f>Q2_2025[[#This Row],[Besteld]]*Q2_2025[[#This Row],[Prijs 2]]</f>
        <v>106.8625</v>
      </c>
      <c r="O11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Q11"/>
      <c r="R11" s="3"/>
      <c r="S11"/>
      <c r="T11"/>
      <c r="W11"/>
      <c r="AB11"/>
    </row>
    <row r="12" spans="1:28" x14ac:dyDescent="0.3">
      <c r="A12" t="s">
        <v>543</v>
      </c>
      <c r="B12">
        <v>5022014</v>
      </c>
      <c r="C12" t="s">
        <v>309</v>
      </c>
      <c r="D12">
        <v>1</v>
      </c>
      <c r="E12" s="10">
        <v>377.11</v>
      </c>
      <c r="F12" s="10">
        <v>377.11</v>
      </c>
      <c r="G12" s="10">
        <v>282.83</v>
      </c>
      <c r="H12">
        <v>25</v>
      </c>
      <c r="I12" s="51" t="str">
        <f>_xlfn.XLOOKUP(Q2_2025[[#This Row],[Artikelnr]],Artikel_prijzen[Artnr],Artikel_prijzen[Groep],"")</f>
        <v>Elektra</v>
      </c>
      <c r="J12" s="10">
        <f>_xlfn.XLOOKUP(Q2_2025[[#This Row],[Artikelnr]],Artikel_prijzen[Artnr],Artikel_prijzen[Prijs 2025],"")</f>
        <v>298.7</v>
      </c>
      <c r="K12" t="str">
        <f>IF(Q2_2025[[#This Row],[Artikelprijs]]&lt;&gt;"",IF(Q2_2025[[#This Row],[Stuksprijs]]=Q2_2025[[#This Row],[Artikelprijs]],"Prijs gelijk","Prijs wijkt af"),"")</f>
        <v>Prijs wijkt af</v>
      </c>
      <c r="L12" t="str">
        <f>IF(Q2_2025[[#This Row],[Relatiekorting percentage]]=0,
    "Nvt",
    IF(Q2_2025[[#This Row],[Brutobedrag 2]] &lt; Q2_2025[[#This Row],[Bruto - Rel.korting]],
        "Nee",
        "Ja"))</f>
        <v>Ja</v>
      </c>
      <c r="M12" s="10">
        <f>IF(Q2_2025[[#This Row],[Artikelprijs]]&lt;&gt;"",Q2_2025[[#This Row],[Artikelprijs]],Q2_2025[[#This Row],[Stuksprijs]])</f>
        <v>298.7</v>
      </c>
      <c r="N12" s="10">
        <f>Q2_2025[[#This Row],[Besteld]]*Q2_2025[[#This Row],[Prijs 2]]</f>
        <v>298.7</v>
      </c>
      <c r="O12" s="10">
        <f>IF(Q2_2025[[#This Row],[Brutobedrag 2]]&lt;Q2_2025[[#This Row],[Bruto - Rel.korting]],Q2_2025[[#This Row],[Brutobedrag 2]],Q2_2025[[#This Row],[Brutobedrag 2]]*(100-Q2_2025[[#This Row],[Relatiekorting percentage]])/100)</f>
        <v>224.02500000000001</v>
      </c>
      <c r="Q12"/>
      <c r="R12" s="3"/>
      <c r="S12"/>
      <c r="T12"/>
      <c r="W12"/>
      <c r="AB12"/>
    </row>
    <row r="13" spans="1:28" x14ac:dyDescent="0.3">
      <c r="A13" t="s">
        <v>543</v>
      </c>
      <c r="B13">
        <v>5021001</v>
      </c>
      <c r="C13" t="s">
        <v>8</v>
      </c>
      <c r="D13">
        <v>1</v>
      </c>
      <c r="E13" s="10">
        <v>154.5</v>
      </c>
      <c r="F13" s="10">
        <v>154.5</v>
      </c>
      <c r="G13" s="10">
        <v>115.87</v>
      </c>
      <c r="H13">
        <v>25</v>
      </c>
      <c r="I13" s="51" t="str">
        <f>_xlfn.XLOOKUP(Q2_2025[[#This Row],[Artikelnr]],Artikel_prijzen[Artnr],Artikel_prijzen[Groep],"")</f>
        <v>Elektra</v>
      </c>
      <c r="J13" s="10">
        <f>_xlfn.XLOOKUP(Q2_2025[[#This Row],[Artikelnr]],Artikel_prijzen[Artnr],Artikel_prijzen[Prijs 2025],"")</f>
        <v>106.8625</v>
      </c>
      <c r="K13" t="str">
        <f>IF(Q2_2025[[#This Row],[Artikelprijs]]&lt;&gt;"",IF(Q2_2025[[#This Row],[Stuksprijs]]=Q2_2025[[#This Row],[Artikelprijs]],"Prijs gelijk","Prijs wijkt af"),"")</f>
        <v>Prijs wijkt af</v>
      </c>
      <c r="L13" t="str">
        <f>IF(Q2_2025[[#This Row],[Relatiekorting percentage]]=0,
    "Nvt",
    IF(Q2_2025[[#This Row],[Brutobedrag 2]] &lt; Q2_2025[[#This Row],[Bruto - Rel.korting]],
        "Nee",
        "Ja"))</f>
        <v>Nee</v>
      </c>
      <c r="M13" s="10">
        <f>IF(Q2_2025[[#This Row],[Artikelprijs]]&lt;&gt;"",Q2_2025[[#This Row],[Artikelprijs]],Q2_2025[[#This Row],[Stuksprijs]])</f>
        <v>106.8625</v>
      </c>
      <c r="N13" s="10">
        <f>Q2_2025[[#This Row],[Besteld]]*Q2_2025[[#This Row],[Prijs 2]]</f>
        <v>106.8625</v>
      </c>
      <c r="O13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Q13"/>
      <c r="R13" s="3"/>
      <c r="S13"/>
      <c r="T13"/>
      <c r="W13"/>
      <c r="AB13"/>
    </row>
    <row r="14" spans="1:28" x14ac:dyDescent="0.3">
      <c r="A14" t="s">
        <v>543</v>
      </c>
      <c r="B14">
        <v>5021001</v>
      </c>
      <c r="C14" t="s">
        <v>8</v>
      </c>
      <c r="D14">
        <v>1</v>
      </c>
      <c r="E14" s="10">
        <v>154.5</v>
      </c>
      <c r="F14" s="10">
        <v>154.5</v>
      </c>
      <c r="G14" s="10">
        <v>115.87</v>
      </c>
      <c r="H14">
        <v>25</v>
      </c>
      <c r="I14" s="51" t="str">
        <f>_xlfn.XLOOKUP(Q2_2025[[#This Row],[Artikelnr]],Artikel_prijzen[Artnr],Artikel_prijzen[Groep],"")</f>
        <v>Elektra</v>
      </c>
      <c r="J14" s="10">
        <f>_xlfn.XLOOKUP(Q2_2025[[#This Row],[Artikelnr]],Artikel_prijzen[Artnr],Artikel_prijzen[Prijs 2025],"")</f>
        <v>106.8625</v>
      </c>
      <c r="K14" t="str">
        <f>IF(Q2_2025[[#This Row],[Artikelprijs]]&lt;&gt;"",IF(Q2_2025[[#This Row],[Stuksprijs]]=Q2_2025[[#This Row],[Artikelprijs]],"Prijs gelijk","Prijs wijkt af"),"")</f>
        <v>Prijs wijkt af</v>
      </c>
      <c r="L14" t="str">
        <f>IF(Q2_2025[[#This Row],[Relatiekorting percentage]]=0,
    "Nvt",
    IF(Q2_2025[[#This Row],[Brutobedrag 2]] &lt; Q2_2025[[#This Row],[Bruto - Rel.korting]],
        "Nee",
        "Ja"))</f>
        <v>Nee</v>
      </c>
      <c r="M14" s="10">
        <f>IF(Q2_2025[[#This Row],[Artikelprijs]]&lt;&gt;"",Q2_2025[[#This Row],[Artikelprijs]],Q2_2025[[#This Row],[Stuksprijs]])</f>
        <v>106.8625</v>
      </c>
      <c r="N14" s="10">
        <f>Q2_2025[[#This Row],[Besteld]]*Q2_2025[[#This Row],[Prijs 2]]</f>
        <v>106.8625</v>
      </c>
      <c r="O14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Q14"/>
      <c r="R14" s="3"/>
      <c r="S14"/>
      <c r="T14"/>
      <c r="W14"/>
      <c r="AB14"/>
    </row>
    <row r="15" spans="1:28" x14ac:dyDescent="0.3">
      <c r="A15" t="s">
        <v>543</v>
      </c>
      <c r="B15">
        <v>5030226</v>
      </c>
      <c r="C15" t="s">
        <v>291</v>
      </c>
      <c r="D15">
        <v>20</v>
      </c>
      <c r="E15" s="10">
        <v>159.65</v>
      </c>
      <c r="F15" s="10">
        <v>3193</v>
      </c>
      <c r="G15" s="10">
        <v>2394.75</v>
      </c>
      <c r="H15">
        <v>25</v>
      </c>
      <c r="I15" s="51" t="str">
        <f>_xlfn.XLOOKUP(Q2_2025[[#This Row],[Artikelnr]],Artikel_prijzen[Artnr],Artikel_prijzen[Groep],"")</f>
        <v>Rigging</v>
      </c>
      <c r="J15" s="10">
        <f>_xlfn.XLOOKUP(Q2_2025[[#This Row],[Artikelnr]],Artikel_prijzen[Artnr],Artikel_prijzen[Prijs 2025],"")</f>
        <v>155</v>
      </c>
      <c r="K15" t="str">
        <f>IF(Q2_2025[[#This Row],[Artikelprijs]]&lt;&gt;"",IF(Q2_2025[[#This Row],[Stuksprijs]]=Q2_2025[[#This Row],[Artikelprijs]],"Prijs gelijk","Prijs wijkt af"),"")</f>
        <v>Prijs wijkt af</v>
      </c>
      <c r="L15" t="str">
        <f>IF(Q2_2025[[#This Row],[Relatiekorting percentage]]=0,
    "Nvt",
    IF(Q2_2025[[#This Row],[Brutobedrag 2]] &lt; Q2_2025[[#This Row],[Bruto - Rel.korting]],
        "Nee",
        "Ja"))</f>
        <v>Ja</v>
      </c>
      <c r="M15" s="10">
        <f>IF(Q2_2025[[#This Row],[Artikelprijs]]&lt;&gt;"",Q2_2025[[#This Row],[Artikelprijs]],Q2_2025[[#This Row],[Stuksprijs]])</f>
        <v>155</v>
      </c>
      <c r="N15" s="10">
        <f>Q2_2025[[#This Row],[Besteld]]*Q2_2025[[#This Row],[Prijs 2]]</f>
        <v>3100</v>
      </c>
      <c r="O15" s="10">
        <f>IF(Q2_2025[[#This Row],[Brutobedrag 2]]&lt;Q2_2025[[#This Row],[Bruto - Rel.korting]],Q2_2025[[#This Row],[Brutobedrag 2]],Q2_2025[[#This Row],[Brutobedrag 2]]*(100-Q2_2025[[#This Row],[Relatiekorting percentage]])/100)</f>
        <v>2325</v>
      </c>
      <c r="Q15"/>
      <c r="R15" s="3"/>
      <c r="S15"/>
      <c r="T15"/>
      <c r="W15"/>
      <c r="AB15"/>
    </row>
    <row r="16" spans="1:28" x14ac:dyDescent="0.3">
      <c r="A16" t="s">
        <v>543</v>
      </c>
      <c r="B16">
        <v>5030001</v>
      </c>
      <c r="C16" t="s">
        <v>132</v>
      </c>
      <c r="D16">
        <v>24</v>
      </c>
      <c r="E16" s="10">
        <v>28.84</v>
      </c>
      <c r="F16" s="10">
        <v>692.16</v>
      </c>
      <c r="G16" s="10">
        <v>519.12</v>
      </c>
      <c r="H16">
        <v>25</v>
      </c>
      <c r="I16" s="51" t="str">
        <f>_xlfn.XLOOKUP(Q2_2025[[#This Row],[Artikelnr]],Artikel_prijzen[Artnr],Artikel_prijzen[Groep],"")</f>
        <v>Rigging</v>
      </c>
      <c r="J16" s="10">
        <f>_xlfn.XLOOKUP(Q2_2025[[#This Row],[Artikelnr]],Artikel_prijzen[Artnr],Artikel_prijzen[Prijs 2025],"")</f>
        <v>28</v>
      </c>
      <c r="K16" t="str">
        <f>IF(Q2_2025[[#This Row],[Artikelprijs]]&lt;&gt;"",IF(Q2_2025[[#This Row],[Stuksprijs]]=Q2_2025[[#This Row],[Artikelprijs]],"Prijs gelijk","Prijs wijkt af"),"")</f>
        <v>Prijs wijkt af</v>
      </c>
      <c r="L16" t="str">
        <f>IF(Q2_2025[[#This Row],[Relatiekorting percentage]]=0,
    "Nvt",
    IF(Q2_2025[[#This Row],[Brutobedrag 2]] &lt; Q2_2025[[#This Row],[Bruto - Rel.korting]],
        "Nee",
        "Ja"))</f>
        <v>Ja</v>
      </c>
      <c r="M16" s="10">
        <f>IF(Q2_2025[[#This Row],[Artikelprijs]]&lt;&gt;"",Q2_2025[[#This Row],[Artikelprijs]],Q2_2025[[#This Row],[Stuksprijs]])</f>
        <v>28</v>
      </c>
      <c r="N16" s="10">
        <f>Q2_2025[[#This Row],[Besteld]]*Q2_2025[[#This Row],[Prijs 2]]</f>
        <v>672</v>
      </c>
      <c r="O16" s="10">
        <f>IF(Q2_2025[[#This Row],[Brutobedrag 2]]&lt;Q2_2025[[#This Row],[Bruto - Rel.korting]],Q2_2025[[#This Row],[Brutobedrag 2]],Q2_2025[[#This Row],[Brutobedrag 2]]*(100-Q2_2025[[#This Row],[Relatiekorting percentage]])/100)</f>
        <v>504</v>
      </c>
      <c r="Q16"/>
      <c r="R16" s="3"/>
      <c r="S16"/>
      <c r="T16"/>
      <c r="W16"/>
      <c r="AB16"/>
    </row>
    <row r="17" spans="1:28" x14ac:dyDescent="0.3">
      <c r="A17" t="s">
        <v>544</v>
      </c>
      <c r="B17">
        <v>5021030</v>
      </c>
      <c r="C17" t="s">
        <v>276</v>
      </c>
      <c r="D17">
        <v>213</v>
      </c>
      <c r="E17" s="10">
        <v>175</v>
      </c>
      <c r="F17" s="10">
        <v>37275</v>
      </c>
      <c r="G17" s="10">
        <v>37275</v>
      </c>
      <c r="H17">
        <v>0</v>
      </c>
      <c r="I17" s="51" t="str">
        <f>_xlfn.XLOOKUP(Q2_2025[[#This Row],[Artikelnr]],Artikel_prijzen[Artnr],Artikel_prijzen[Groep],"")</f>
        <v>Elektra</v>
      </c>
      <c r="J17" s="10">
        <f>_xlfn.XLOOKUP(Q2_2025[[#This Row],[Artikelnr]],Artikel_prijzen[Artnr],Artikel_prijzen[Prijs 2025],"")</f>
        <v>106.8625</v>
      </c>
      <c r="K17" t="str">
        <f>IF(Q2_2025[[#This Row],[Artikelprijs]]&lt;&gt;"",IF(Q2_2025[[#This Row],[Stuksprijs]]=Q2_2025[[#This Row],[Artikelprijs]],"Prijs gelijk","Prijs wijkt af"),"")</f>
        <v>Prijs wijkt af</v>
      </c>
      <c r="L17" t="str">
        <f>IF(Q2_2025[[#This Row],[Relatiekorting percentage]]=0,
    "Nvt",
    IF(Q2_2025[[#This Row],[Brutobedrag 2]] &lt; Q2_2025[[#This Row],[Bruto - Rel.korting]],
        "Nee",
        "Ja"))</f>
        <v>Nvt</v>
      </c>
      <c r="M17" s="10">
        <f>IF(Q2_2025[[#This Row],[Artikelprijs]]&lt;&gt;"",Q2_2025[[#This Row],[Artikelprijs]],Q2_2025[[#This Row],[Stuksprijs]])</f>
        <v>106.8625</v>
      </c>
      <c r="N17" s="10">
        <f>Q2_2025[[#This Row],[Besteld]]*Q2_2025[[#This Row],[Prijs 2]]</f>
        <v>22761.712499999998</v>
      </c>
      <c r="O17" s="10">
        <f>IF(Q2_2025[[#This Row],[Brutobedrag 2]]&lt;Q2_2025[[#This Row],[Bruto - Rel.korting]],Q2_2025[[#This Row],[Brutobedrag 2]],Q2_2025[[#This Row],[Brutobedrag 2]]*(100-Q2_2025[[#This Row],[Relatiekorting percentage]])/100)</f>
        <v>22761.712499999998</v>
      </c>
      <c r="Q17"/>
      <c r="R17" s="3"/>
      <c r="S17"/>
      <c r="T17"/>
      <c r="W17"/>
      <c r="AB17"/>
    </row>
    <row r="18" spans="1:28" x14ac:dyDescent="0.3">
      <c r="A18" t="s">
        <v>544</v>
      </c>
      <c r="B18">
        <v>5022023</v>
      </c>
      <c r="C18" t="s">
        <v>489</v>
      </c>
      <c r="D18">
        <v>6</v>
      </c>
      <c r="E18" s="10">
        <v>339.47</v>
      </c>
      <c r="F18" s="10">
        <v>2036.82</v>
      </c>
      <c r="G18" s="10">
        <v>2036.82</v>
      </c>
      <c r="H18">
        <v>0</v>
      </c>
      <c r="I18" s="51" t="str">
        <f>_xlfn.XLOOKUP(Q2_2025[[#This Row],[Artikelnr]],Artikel_prijzen[Artnr],Artikel_prijzen[Groep],"")</f>
        <v>Elektra</v>
      </c>
      <c r="J18" s="10">
        <f>_xlfn.XLOOKUP(Q2_2025[[#This Row],[Artikelnr]],Artikel_prijzen[Artnr],Artikel_prijzen[Prijs 2025],"")</f>
        <v>252.35</v>
      </c>
      <c r="K18" t="str">
        <f>IF(Q2_2025[[#This Row],[Artikelprijs]]&lt;&gt;"",IF(Q2_2025[[#This Row],[Stuksprijs]]=Q2_2025[[#This Row],[Artikelprijs]],"Prijs gelijk","Prijs wijkt af"),"")</f>
        <v>Prijs wijkt af</v>
      </c>
      <c r="L18" t="str">
        <f>IF(Q2_2025[[#This Row],[Relatiekorting percentage]]=0,
    "Nvt",
    IF(Q2_2025[[#This Row],[Brutobedrag 2]] &lt; Q2_2025[[#This Row],[Bruto - Rel.korting]],
        "Nee",
        "Ja"))</f>
        <v>Nvt</v>
      </c>
      <c r="M18" s="10">
        <f>IF(Q2_2025[[#This Row],[Artikelprijs]]&lt;&gt;"",Q2_2025[[#This Row],[Artikelprijs]],Q2_2025[[#This Row],[Stuksprijs]])</f>
        <v>252.35</v>
      </c>
      <c r="N18" s="10">
        <f>Q2_2025[[#This Row],[Besteld]]*Q2_2025[[#This Row],[Prijs 2]]</f>
        <v>1514.1</v>
      </c>
      <c r="O18" s="10">
        <f>IF(Q2_2025[[#This Row],[Brutobedrag 2]]&lt;Q2_2025[[#This Row],[Bruto - Rel.korting]],Q2_2025[[#This Row],[Brutobedrag 2]],Q2_2025[[#This Row],[Brutobedrag 2]]*(100-Q2_2025[[#This Row],[Relatiekorting percentage]])/100)</f>
        <v>1514.1</v>
      </c>
      <c r="Q18"/>
      <c r="R18" s="3"/>
      <c r="S18"/>
      <c r="T18"/>
      <c r="W18"/>
      <c r="AB18"/>
    </row>
    <row r="19" spans="1:28" x14ac:dyDescent="0.3">
      <c r="A19" t="s">
        <v>544</v>
      </c>
      <c r="B19">
        <v>5022046</v>
      </c>
      <c r="C19" t="s">
        <v>490</v>
      </c>
      <c r="D19">
        <v>1</v>
      </c>
      <c r="E19" s="10">
        <v>416.72</v>
      </c>
      <c r="F19" s="10">
        <v>416.72</v>
      </c>
      <c r="G19" s="10">
        <v>416.72</v>
      </c>
      <c r="H19">
        <v>0</v>
      </c>
      <c r="I19" s="51" t="str">
        <f>_xlfn.XLOOKUP(Q2_2025[[#This Row],[Artikelnr]],Artikel_prijzen[Artnr],Artikel_prijzen[Groep],"")</f>
        <v>Elektra</v>
      </c>
      <c r="J19" s="10">
        <f>_xlfn.XLOOKUP(Q2_2025[[#This Row],[Artikelnr]],Artikel_prijzen[Artnr],Artikel_prijzen[Prijs 2025],"")</f>
        <v>329.6</v>
      </c>
      <c r="K19" t="str">
        <f>IF(Q2_2025[[#This Row],[Artikelprijs]]&lt;&gt;"",IF(Q2_2025[[#This Row],[Stuksprijs]]=Q2_2025[[#This Row],[Artikelprijs]],"Prijs gelijk","Prijs wijkt af"),"")</f>
        <v>Prijs wijkt af</v>
      </c>
      <c r="L19" t="str">
        <f>IF(Q2_2025[[#This Row],[Relatiekorting percentage]]=0,
    "Nvt",
    IF(Q2_2025[[#This Row],[Brutobedrag 2]] &lt; Q2_2025[[#This Row],[Bruto - Rel.korting]],
        "Nee",
        "Ja"))</f>
        <v>Nvt</v>
      </c>
      <c r="M19" s="10">
        <f>IF(Q2_2025[[#This Row],[Artikelprijs]]&lt;&gt;"",Q2_2025[[#This Row],[Artikelprijs]],Q2_2025[[#This Row],[Stuksprijs]])</f>
        <v>329.6</v>
      </c>
      <c r="N19" s="10">
        <f>Q2_2025[[#This Row],[Besteld]]*Q2_2025[[#This Row],[Prijs 2]]</f>
        <v>329.6</v>
      </c>
      <c r="O19" s="10">
        <f>IF(Q2_2025[[#This Row],[Brutobedrag 2]]&lt;Q2_2025[[#This Row],[Bruto - Rel.korting]],Q2_2025[[#This Row],[Brutobedrag 2]],Q2_2025[[#This Row],[Brutobedrag 2]]*(100-Q2_2025[[#This Row],[Relatiekorting percentage]])/100)</f>
        <v>329.6</v>
      </c>
      <c r="Q19"/>
      <c r="R19" s="3"/>
      <c r="S19"/>
      <c r="T19"/>
      <c r="W19"/>
      <c r="AB19"/>
    </row>
    <row r="20" spans="1:28" x14ac:dyDescent="0.3">
      <c r="A20" t="s">
        <v>544</v>
      </c>
      <c r="B20">
        <v>5022026</v>
      </c>
      <c r="C20" t="s">
        <v>492</v>
      </c>
      <c r="D20">
        <v>78</v>
      </c>
      <c r="E20" s="10">
        <v>403.24</v>
      </c>
      <c r="F20" s="10">
        <v>31452.720000000001</v>
      </c>
      <c r="G20" s="10">
        <v>31452.720000000001</v>
      </c>
      <c r="H20">
        <v>0</v>
      </c>
      <c r="I20" s="51" t="str">
        <f>_xlfn.XLOOKUP(Q2_2025[[#This Row],[Artikelnr]],Artikel_prijzen[Artnr],Artikel_prijzen[Groep],"")</f>
        <v>Elektra</v>
      </c>
      <c r="J20" s="10">
        <f>_xlfn.XLOOKUP(Q2_2025[[#This Row],[Artikelnr]],Artikel_prijzen[Artnr],Artikel_prijzen[Prijs 2025],"")</f>
        <v>298.7</v>
      </c>
      <c r="K20" t="str">
        <f>IF(Q2_2025[[#This Row],[Artikelprijs]]&lt;&gt;"",IF(Q2_2025[[#This Row],[Stuksprijs]]=Q2_2025[[#This Row],[Artikelprijs]],"Prijs gelijk","Prijs wijkt af"),"")</f>
        <v>Prijs wijkt af</v>
      </c>
      <c r="L20" t="str">
        <f>IF(Q2_2025[[#This Row],[Relatiekorting percentage]]=0,
    "Nvt",
    IF(Q2_2025[[#This Row],[Brutobedrag 2]] &lt; Q2_2025[[#This Row],[Bruto - Rel.korting]],
        "Nee",
        "Ja"))</f>
        <v>Nvt</v>
      </c>
      <c r="M20" s="10">
        <f>IF(Q2_2025[[#This Row],[Artikelprijs]]&lt;&gt;"",Q2_2025[[#This Row],[Artikelprijs]],Q2_2025[[#This Row],[Stuksprijs]])</f>
        <v>298.7</v>
      </c>
      <c r="N20" s="10">
        <f>Q2_2025[[#This Row],[Besteld]]*Q2_2025[[#This Row],[Prijs 2]]</f>
        <v>23298.6</v>
      </c>
      <c r="O20" s="10">
        <f>IF(Q2_2025[[#This Row],[Brutobedrag 2]]&lt;Q2_2025[[#This Row],[Bruto - Rel.korting]],Q2_2025[[#This Row],[Brutobedrag 2]],Q2_2025[[#This Row],[Brutobedrag 2]]*(100-Q2_2025[[#This Row],[Relatiekorting percentage]])/100)</f>
        <v>23298.6</v>
      </c>
      <c r="Q20"/>
      <c r="R20" s="3"/>
      <c r="S20"/>
      <c r="T20"/>
      <c r="W20"/>
      <c r="AB20"/>
    </row>
    <row r="21" spans="1:28" x14ac:dyDescent="0.3">
      <c r="A21" t="s">
        <v>544</v>
      </c>
      <c r="B21">
        <v>5022030</v>
      </c>
      <c r="C21" t="s">
        <v>500</v>
      </c>
      <c r="D21">
        <v>1</v>
      </c>
      <c r="E21" s="10">
        <v>560.49</v>
      </c>
      <c r="F21" s="10">
        <v>560.49</v>
      </c>
      <c r="G21" s="10">
        <v>560.49</v>
      </c>
      <c r="H21">
        <v>0</v>
      </c>
      <c r="I21" s="51" t="str">
        <f>_xlfn.XLOOKUP(Q2_2025[[#This Row],[Artikelnr]],Artikel_prijzen[Artnr],Artikel_prijzen[Groep],"")</f>
        <v>Elektra</v>
      </c>
      <c r="J21" s="10">
        <f>_xlfn.XLOOKUP(Q2_2025[[#This Row],[Artikelnr]],Artikel_prijzen[Artnr],Artikel_prijzen[Prijs 2025],"")</f>
        <v>386.25</v>
      </c>
      <c r="K21" t="str">
        <f>IF(Q2_2025[[#This Row],[Artikelprijs]]&lt;&gt;"",IF(Q2_2025[[#This Row],[Stuksprijs]]=Q2_2025[[#This Row],[Artikelprijs]],"Prijs gelijk","Prijs wijkt af"),"")</f>
        <v>Prijs wijkt af</v>
      </c>
      <c r="L21" t="str">
        <f>IF(Q2_2025[[#This Row],[Relatiekorting percentage]]=0,
    "Nvt",
    IF(Q2_2025[[#This Row],[Brutobedrag 2]] &lt; Q2_2025[[#This Row],[Bruto - Rel.korting]],
        "Nee",
        "Ja"))</f>
        <v>Nvt</v>
      </c>
      <c r="M21" s="10">
        <f>IF(Q2_2025[[#This Row],[Artikelprijs]]&lt;&gt;"",Q2_2025[[#This Row],[Artikelprijs]],Q2_2025[[#This Row],[Stuksprijs]])</f>
        <v>386.25</v>
      </c>
      <c r="N21" s="10">
        <f>Q2_2025[[#This Row],[Besteld]]*Q2_2025[[#This Row],[Prijs 2]]</f>
        <v>386.25</v>
      </c>
      <c r="O21" s="10">
        <f>IF(Q2_2025[[#This Row],[Brutobedrag 2]]&lt;Q2_2025[[#This Row],[Bruto - Rel.korting]],Q2_2025[[#This Row],[Brutobedrag 2]],Q2_2025[[#This Row],[Brutobedrag 2]]*(100-Q2_2025[[#This Row],[Relatiekorting percentage]])/100)</f>
        <v>386.25</v>
      </c>
      <c r="Q21"/>
      <c r="R21" s="3"/>
      <c r="S21"/>
      <c r="T21"/>
      <c r="W21"/>
      <c r="AB21"/>
    </row>
    <row r="22" spans="1:28" x14ac:dyDescent="0.3">
      <c r="A22" t="s">
        <v>544</v>
      </c>
      <c r="B22">
        <v>5022032</v>
      </c>
      <c r="C22" t="s">
        <v>503</v>
      </c>
      <c r="D22">
        <v>59</v>
      </c>
      <c r="E22" s="10">
        <v>690.67</v>
      </c>
      <c r="F22" s="10">
        <v>40749.53</v>
      </c>
      <c r="G22" s="10">
        <v>40749.53</v>
      </c>
      <c r="H22">
        <v>0</v>
      </c>
      <c r="I22" s="51" t="str">
        <f>_xlfn.XLOOKUP(Q2_2025[[#This Row],[Artikelnr]],Artikel_prijzen[Artnr],Artikel_prijzen[Groep],"")</f>
        <v>Elektra</v>
      </c>
      <c r="J22" s="10">
        <f>_xlfn.XLOOKUP(Q2_2025[[#This Row],[Artikelnr]],Artikel_prijzen[Artnr],Artikel_prijzen[Prijs 2025],"")</f>
        <v>458.35</v>
      </c>
      <c r="K22" t="str">
        <f>IF(Q2_2025[[#This Row],[Artikelprijs]]&lt;&gt;"",IF(Q2_2025[[#This Row],[Stuksprijs]]=Q2_2025[[#This Row],[Artikelprijs]],"Prijs gelijk","Prijs wijkt af"),"")</f>
        <v>Prijs wijkt af</v>
      </c>
      <c r="L22" t="str">
        <f>IF(Q2_2025[[#This Row],[Relatiekorting percentage]]=0,
    "Nvt",
    IF(Q2_2025[[#This Row],[Brutobedrag 2]] &lt; Q2_2025[[#This Row],[Bruto - Rel.korting]],
        "Nee",
        "Ja"))</f>
        <v>Nvt</v>
      </c>
      <c r="M22" s="10">
        <f>IF(Q2_2025[[#This Row],[Artikelprijs]]&lt;&gt;"",Q2_2025[[#This Row],[Artikelprijs]],Q2_2025[[#This Row],[Stuksprijs]])</f>
        <v>458.35</v>
      </c>
      <c r="N22" s="10">
        <f>Q2_2025[[#This Row],[Besteld]]*Q2_2025[[#This Row],[Prijs 2]]</f>
        <v>27042.65</v>
      </c>
      <c r="O22" s="10">
        <f>IF(Q2_2025[[#This Row],[Brutobedrag 2]]&lt;Q2_2025[[#This Row],[Bruto - Rel.korting]],Q2_2025[[#This Row],[Brutobedrag 2]],Q2_2025[[#This Row],[Brutobedrag 2]]*(100-Q2_2025[[#This Row],[Relatiekorting percentage]])/100)</f>
        <v>27042.65</v>
      </c>
      <c r="Q22"/>
      <c r="R22" s="3"/>
      <c r="S22"/>
      <c r="T22"/>
      <c r="W22"/>
      <c r="AB22"/>
    </row>
    <row r="23" spans="1:28" x14ac:dyDescent="0.3">
      <c r="A23" t="s">
        <v>544</v>
      </c>
      <c r="B23">
        <v>5022036</v>
      </c>
      <c r="C23" t="s">
        <v>515</v>
      </c>
      <c r="D23">
        <v>11</v>
      </c>
      <c r="E23" s="10">
        <v>907.47</v>
      </c>
      <c r="F23" s="10">
        <v>9982.17</v>
      </c>
      <c r="G23" s="10">
        <v>9982.17</v>
      </c>
      <c r="H23">
        <v>0</v>
      </c>
      <c r="I23" s="51" t="str">
        <f>_xlfn.XLOOKUP(Q2_2025[[#This Row],[Artikelnr]],Artikel_prijzen[Artnr],Artikel_prijzen[Groep],"")</f>
        <v>Elektra</v>
      </c>
      <c r="J23" s="10">
        <f>_xlfn.XLOOKUP(Q2_2025[[#This Row],[Artikelnr]],Artikel_prijzen[Artnr],Artikel_prijzen[Prijs 2025],"")</f>
        <v>585</v>
      </c>
      <c r="K23" t="str">
        <f>IF(Q2_2025[[#This Row],[Artikelprijs]]&lt;&gt;"",IF(Q2_2025[[#This Row],[Stuksprijs]]=Q2_2025[[#This Row],[Artikelprijs]],"Prijs gelijk","Prijs wijkt af"),"")</f>
        <v>Prijs wijkt af</v>
      </c>
      <c r="L23" t="str">
        <f>IF(Q2_2025[[#This Row],[Relatiekorting percentage]]=0,
    "Nvt",
    IF(Q2_2025[[#This Row],[Brutobedrag 2]] &lt; Q2_2025[[#This Row],[Bruto - Rel.korting]],
        "Nee",
        "Ja"))</f>
        <v>Nvt</v>
      </c>
      <c r="M23" s="10">
        <f>IF(Q2_2025[[#This Row],[Artikelprijs]]&lt;&gt;"",Q2_2025[[#This Row],[Artikelprijs]],Q2_2025[[#This Row],[Stuksprijs]])</f>
        <v>585</v>
      </c>
      <c r="N23" s="10">
        <f>Q2_2025[[#This Row],[Besteld]]*Q2_2025[[#This Row],[Prijs 2]]</f>
        <v>6435</v>
      </c>
      <c r="O23" s="10">
        <f>IF(Q2_2025[[#This Row],[Brutobedrag 2]]&lt;Q2_2025[[#This Row],[Bruto - Rel.korting]],Q2_2025[[#This Row],[Brutobedrag 2]],Q2_2025[[#This Row],[Brutobedrag 2]]*(100-Q2_2025[[#This Row],[Relatiekorting percentage]])/100)</f>
        <v>6435</v>
      </c>
      <c r="Q23"/>
      <c r="R23" s="3"/>
      <c r="S23"/>
      <c r="T23"/>
      <c r="W23"/>
      <c r="AB23"/>
    </row>
    <row r="24" spans="1:28" x14ac:dyDescent="0.3">
      <c r="A24" t="s">
        <v>544</v>
      </c>
      <c r="B24">
        <v>5022038</v>
      </c>
      <c r="C24" t="s">
        <v>516</v>
      </c>
      <c r="D24">
        <v>10</v>
      </c>
      <c r="E24" s="10">
        <v>1127.56</v>
      </c>
      <c r="F24" s="10">
        <v>11275.6</v>
      </c>
      <c r="G24" s="10">
        <v>11275.6</v>
      </c>
      <c r="H24">
        <v>0</v>
      </c>
      <c r="I24" s="51" t="str">
        <f>_xlfn.XLOOKUP(Q2_2025[[#This Row],[Artikelnr]],Artikel_prijzen[Artnr],Artikel_prijzen[Groep],"")</f>
        <v>Elektra</v>
      </c>
      <c r="J24" s="10">
        <f>_xlfn.XLOOKUP(Q2_2025[[#This Row],[Artikelnr]],Artikel_prijzen[Artnr],Artikel_prijzen[Prijs 2025],"")</f>
        <v>700</v>
      </c>
      <c r="K24" t="str">
        <f>IF(Q2_2025[[#This Row],[Artikelprijs]]&lt;&gt;"",IF(Q2_2025[[#This Row],[Stuksprijs]]=Q2_2025[[#This Row],[Artikelprijs]],"Prijs gelijk","Prijs wijkt af"),"")</f>
        <v>Prijs wijkt af</v>
      </c>
      <c r="L24" t="str">
        <f>IF(Q2_2025[[#This Row],[Relatiekorting percentage]]=0,
    "Nvt",
    IF(Q2_2025[[#This Row],[Brutobedrag 2]] &lt; Q2_2025[[#This Row],[Bruto - Rel.korting]],
        "Nee",
        "Ja"))</f>
        <v>Nvt</v>
      </c>
      <c r="M24" s="10">
        <f>IF(Q2_2025[[#This Row],[Artikelprijs]]&lt;&gt;"",Q2_2025[[#This Row],[Artikelprijs]],Q2_2025[[#This Row],[Stuksprijs]])</f>
        <v>700</v>
      </c>
      <c r="N24" s="10">
        <f>Q2_2025[[#This Row],[Besteld]]*Q2_2025[[#This Row],[Prijs 2]]</f>
        <v>7000</v>
      </c>
      <c r="O24" s="10">
        <f>IF(Q2_2025[[#This Row],[Brutobedrag 2]]&lt;Q2_2025[[#This Row],[Bruto - Rel.korting]],Q2_2025[[#This Row],[Brutobedrag 2]],Q2_2025[[#This Row],[Brutobedrag 2]]*(100-Q2_2025[[#This Row],[Relatiekorting percentage]])/100)</f>
        <v>7000</v>
      </c>
      <c r="Q24"/>
      <c r="R24" s="3"/>
      <c r="S24"/>
      <c r="T24"/>
      <c r="W24"/>
      <c r="AB24"/>
    </row>
    <row r="25" spans="1:28" x14ac:dyDescent="0.3">
      <c r="A25" t="s">
        <v>544</v>
      </c>
      <c r="B25">
        <v>5022042</v>
      </c>
      <c r="C25" t="s">
        <v>520</v>
      </c>
      <c r="D25">
        <v>1</v>
      </c>
      <c r="E25" s="10">
        <v>1449.72</v>
      </c>
      <c r="F25" s="10">
        <v>1449.72</v>
      </c>
      <c r="G25" s="10">
        <v>1449.72</v>
      </c>
      <c r="H25">
        <v>0</v>
      </c>
      <c r="I25" s="51" t="str">
        <f>_xlfn.XLOOKUP(Q2_2025[[#This Row],[Artikelnr]],Artikel_prijzen[Artnr],Artikel_prijzen[Groep],"")</f>
        <v>Elektra</v>
      </c>
      <c r="J25" s="10">
        <f>_xlfn.XLOOKUP(Q2_2025[[#This Row],[Artikelnr]],Artikel_prijzen[Artnr],Artikel_prijzen[Prijs 2025],"")</f>
        <v>900</v>
      </c>
      <c r="K25" t="str">
        <f>IF(Q2_2025[[#This Row],[Artikelprijs]]&lt;&gt;"",IF(Q2_2025[[#This Row],[Stuksprijs]]=Q2_2025[[#This Row],[Artikelprijs]],"Prijs gelijk","Prijs wijkt af"),"")</f>
        <v>Prijs wijkt af</v>
      </c>
      <c r="L25" t="str">
        <f>IF(Q2_2025[[#This Row],[Relatiekorting percentage]]=0,
    "Nvt",
    IF(Q2_2025[[#This Row],[Brutobedrag 2]] &lt; Q2_2025[[#This Row],[Bruto - Rel.korting]],
        "Nee",
        "Ja"))</f>
        <v>Nvt</v>
      </c>
      <c r="M25" s="10">
        <f>IF(Q2_2025[[#This Row],[Artikelprijs]]&lt;&gt;"",Q2_2025[[#This Row],[Artikelprijs]],Q2_2025[[#This Row],[Stuksprijs]])</f>
        <v>900</v>
      </c>
      <c r="N25" s="10">
        <f>Q2_2025[[#This Row],[Besteld]]*Q2_2025[[#This Row],[Prijs 2]]</f>
        <v>900</v>
      </c>
      <c r="O25" s="10">
        <f>IF(Q2_2025[[#This Row],[Brutobedrag 2]]&lt;Q2_2025[[#This Row],[Bruto - Rel.korting]],Q2_2025[[#This Row],[Brutobedrag 2]],Q2_2025[[#This Row],[Brutobedrag 2]]*(100-Q2_2025[[#This Row],[Relatiekorting percentage]])/100)</f>
        <v>900</v>
      </c>
      <c r="Q25"/>
      <c r="R25" s="3"/>
      <c r="S25"/>
      <c r="T25"/>
      <c r="W25"/>
      <c r="AB25"/>
    </row>
    <row r="26" spans="1:28" x14ac:dyDescent="0.3">
      <c r="A26" t="s">
        <v>544</v>
      </c>
      <c r="B26">
        <v>5020002</v>
      </c>
      <c r="C26" t="s">
        <v>122</v>
      </c>
      <c r="D26">
        <v>60</v>
      </c>
      <c r="E26" s="10">
        <v>39.65</v>
      </c>
      <c r="F26" s="10">
        <v>2379</v>
      </c>
      <c r="G26" s="10">
        <v>1903.2</v>
      </c>
      <c r="H26">
        <v>20</v>
      </c>
      <c r="I26" s="51" t="str">
        <f>_xlfn.XLOOKUP(Q2_2025[[#This Row],[Artikelnr]],Artikel_prijzen[Artnr],Artikel_prijzen[Groep],"")</f>
        <v/>
      </c>
      <c r="J26" s="10" t="str">
        <f>_xlfn.XLOOKUP(Q2_2025[[#This Row],[Artikelnr]],Artikel_prijzen[Artnr],Artikel_prijzen[Prijs 2025],"")</f>
        <v/>
      </c>
      <c r="K26" t="str">
        <f>IF(Q2_2025[[#This Row],[Artikelprijs]]&lt;&gt;"",IF(Q2_2025[[#This Row],[Stuksprijs]]=Q2_2025[[#This Row],[Artikelprijs]],"Prijs gelijk","Prijs wijkt af"),"")</f>
        <v/>
      </c>
      <c r="L26" t="str">
        <f>IF(Q2_2025[[#This Row],[Relatiekorting percentage]]=0,
    "Nvt",
    IF(Q2_2025[[#This Row],[Brutobedrag 2]] &lt; Q2_2025[[#This Row],[Bruto - Rel.korting]],
        "Nee",
        "Ja"))</f>
        <v>Ja</v>
      </c>
      <c r="M26" s="10">
        <f>IF(Q2_2025[[#This Row],[Artikelprijs]]&lt;&gt;"",Q2_2025[[#This Row],[Artikelprijs]],Q2_2025[[#This Row],[Stuksprijs]])</f>
        <v>39.65</v>
      </c>
      <c r="N26" s="10">
        <f>Q2_2025[[#This Row],[Besteld]]*Q2_2025[[#This Row],[Prijs 2]]</f>
        <v>2379</v>
      </c>
      <c r="O26" s="10">
        <f>IF(Q2_2025[[#This Row],[Brutobedrag 2]]&lt;Q2_2025[[#This Row],[Bruto - Rel.korting]],Q2_2025[[#This Row],[Brutobedrag 2]],Q2_2025[[#This Row],[Brutobedrag 2]]*(100-Q2_2025[[#This Row],[Relatiekorting percentage]])/100)</f>
        <v>1903.2</v>
      </c>
      <c r="R26" s="3"/>
      <c r="W26"/>
      <c r="AB26"/>
    </row>
    <row r="27" spans="1:28" x14ac:dyDescent="0.3">
      <c r="A27" t="s">
        <v>544</v>
      </c>
      <c r="B27">
        <v>3001032</v>
      </c>
      <c r="C27" t="s">
        <v>545</v>
      </c>
      <c r="D27">
        <v>2</v>
      </c>
      <c r="E27" s="10">
        <v>6.3</v>
      </c>
      <c r="F27" s="10">
        <v>12.6</v>
      </c>
      <c r="G27" s="10">
        <v>10.08</v>
      </c>
      <c r="H27">
        <v>20</v>
      </c>
      <c r="I27" s="51" t="str">
        <f>_xlfn.XLOOKUP(Q2_2025[[#This Row],[Artikelnr]],Artikel_prijzen[Artnr],Artikel_prijzen[Groep],"")</f>
        <v/>
      </c>
      <c r="J27" s="10" t="str">
        <f>_xlfn.XLOOKUP(Q2_2025[[#This Row],[Artikelnr]],Artikel_prijzen[Artnr],Artikel_prijzen[Prijs 2025],"")</f>
        <v/>
      </c>
      <c r="K27" t="str">
        <f>IF(Q2_2025[[#This Row],[Artikelprijs]]&lt;&gt;"",IF(Q2_2025[[#This Row],[Stuksprijs]]=Q2_2025[[#This Row],[Artikelprijs]],"Prijs gelijk","Prijs wijkt af"),"")</f>
        <v/>
      </c>
      <c r="L27" t="str">
        <f>IF(Q2_2025[[#This Row],[Relatiekorting percentage]]=0,
    "Nvt",
    IF(Q2_2025[[#This Row],[Brutobedrag 2]] &lt; Q2_2025[[#This Row],[Bruto - Rel.korting]],
        "Nee",
        "Ja"))</f>
        <v>Ja</v>
      </c>
      <c r="M27" s="10">
        <f>IF(Q2_2025[[#This Row],[Artikelprijs]]&lt;&gt;"",Q2_2025[[#This Row],[Artikelprijs]],Q2_2025[[#This Row],[Stuksprijs]])</f>
        <v>6.3</v>
      </c>
      <c r="N27" s="10">
        <f>Q2_2025[[#This Row],[Besteld]]*Q2_2025[[#This Row],[Prijs 2]]</f>
        <v>12.6</v>
      </c>
      <c r="O27" s="10">
        <f>IF(Q2_2025[[#This Row],[Brutobedrag 2]]&lt;Q2_2025[[#This Row],[Bruto - Rel.korting]],Q2_2025[[#This Row],[Brutobedrag 2]],Q2_2025[[#This Row],[Brutobedrag 2]]*(100-Q2_2025[[#This Row],[Relatiekorting percentage]])/100)</f>
        <v>10.08</v>
      </c>
      <c r="R27" s="3"/>
      <c r="W27"/>
      <c r="AB27"/>
    </row>
    <row r="28" spans="1:28" x14ac:dyDescent="0.3">
      <c r="A28" t="s">
        <v>544</v>
      </c>
      <c r="B28">
        <v>5022012</v>
      </c>
      <c r="C28" t="s">
        <v>273</v>
      </c>
      <c r="D28">
        <v>11</v>
      </c>
      <c r="E28" s="10">
        <v>12.75</v>
      </c>
      <c r="F28" s="10">
        <v>140.25</v>
      </c>
      <c r="G28" s="10">
        <v>140.25</v>
      </c>
      <c r="H28">
        <v>0</v>
      </c>
      <c r="I28" s="51" t="str">
        <f>_xlfn.XLOOKUP(Q2_2025[[#This Row],[Artikelnr]],Artikel_prijzen[Artnr],Artikel_prijzen[Groep],"")</f>
        <v/>
      </c>
      <c r="J28" s="10" t="str">
        <f>_xlfn.XLOOKUP(Q2_2025[[#This Row],[Artikelnr]],Artikel_prijzen[Artnr],Artikel_prijzen[Prijs 2025],"")</f>
        <v/>
      </c>
      <c r="K28" t="str">
        <f>IF(Q2_2025[[#This Row],[Artikelprijs]]&lt;&gt;"",IF(Q2_2025[[#This Row],[Stuksprijs]]=Q2_2025[[#This Row],[Artikelprijs]],"Prijs gelijk","Prijs wijkt af"),"")</f>
        <v/>
      </c>
      <c r="L28" t="str">
        <f>IF(Q2_2025[[#This Row],[Relatiekorting percentage]]=0,
    "Nvt",
    IF(Q2_2025[[#This Row],[Brutobedrag 2]] &lt; Q2_2025[[#This Row],[Bruto - Rel.korting]],
        "Nee",
        "Ja"))</f>
        <v>Nvt</v>
      </c>
      <c r="M28" s="10">
        <f>IF(Q2_2025[[#This Row],[Artikelprijs]]&lt;&gt;"",Q2_2025[[#This Row],[Artikelprijs]],Q2_2025[[#This Row],[Stuksprijs]])</f>
        <v>12.75</v>
      </c>
      <c r="N28" s="10">
        <f>Q2_2025[[#This Row],[Besteld]]*Q2_2025[[#This Row],[Prijs 2]]</f>
        <v>140.25</v>
      </c>
      <c r="O28" s="10">
        <f>IF(Q2_2025[[#This Row],[Brutobedrag 2]]&lt;Q2_2025[[#This Row],[Bruto - Rel.korting]],Q2_2025[[#This Row],[Brutobedrag 2]],Q2_2025[[#This Row],[Brutobedrag 2]]*(100-Q2_2025[[#This Row],[Relatiekorting percentage]])/100)</f>
        <v>140.25</v>
      </c>
      <c r="R28" s="3"/>
      <c r="W28"/>
      <c r="AB28"/>
    </row>
    <row r="29" spans="1:28" x14ac:dyDescent="0.3">
      <c r="A29" t="s">
        <v>544</v>
      </c>
      <c r="B29">
        <v>3002030</v>
      </c>
      <c r="C29" t="s">
        <v>99</v>
      </c>
      <c r="D29">
        <v>58</v>
      </c>
      <c r="E29" s="10">
        <v>82.4</v>
      </c>
      <c r="F29" s="10">
        <v>4779.2</v>
      </c>
      <c r="G29" s="10">
        <v>3823.36</v>
      </c>
      <c r="H29">
        <v>20</v>
      </c>
      <c r="I29" s="51" t="str">
        <f>_xlfn.XLOOKUP(Q2_2025[[#This Row],[Artikelnr]],Artikel_prijzen[Artnr],Artikel_prijzen[Groep],"")</f>
        <v/>
      </c>
      <c r="J29" s="10" t="str">
        <f>_xlfn.XLOOKUP(Q2_2025[[#This Row],[Artikelnr]],Artikel_prijzen[Artnr],Artikel_prijzen[Prijs 2025],"")</f>
        <v/>
      </c>
      <c r="K29" t="str">
        <f>IF(Q2_2025[[#This Row],[Artikelprijs]]&lt;&gt;"",IF(Q2_2025[[#This Row],[Stuksprijs]]=Q2_2025[[#This Row],[Artikelprijs]],"Prijs gelijk","Prijs wijkt af"),"")</f>
        <v/>
      </c>
      <c r="L29" t="str">
        <f>IF(Q2_2025[[#This Row],[Relatiekorting percentage]]=0,
    "Nvt",
    IF(Q2_2025[[#This Row],[Brutobedrag 2]] &lt; Q2_2025[[#This Row],[Bruto - Rel.korting]],
        "Nee",
        "Ja"))</f>
        <v>Ja</v>
      </c>
      <c r="M29" s="10">
        <f>IF(Q2_2025[[#This Row],[Artikelprijs]]&lt;&gt;"",Q2_2025[[#This Row],[Artikelprijs]],Q2_2025[[#This Row],[Stuksprijs]])</f>
        <v>82.4</v>
      </c>
      <c r="N29" s="10">
        <f>Q2_2025[[#This Row],[Besteld]]*Q2_2025[[#This Row],[Prijs 2]]</f>
        <v>4779.2000000000007</v>
      </c>
      <c r="O29" s="10">
        <f>IF(Q2_2025[[#This Row],[Brutobedrag 2]]&lt;Q2_2025[[#This Row],[Bruto - Rel.korting]],Q2_2025[[#This Row],[Brutobedrag 2]],Q2_2025[[#This Row],[Brutobedrag 2]]*(100-Q2_2025[[#This Row],[Relatiekorting percentage]])/100)</f>
        <v>3823.3600000000006</v>
      </c>
      <c r="R29" s="3"/>
      <c r="W29"/>
      <c r="AB29"/>
    </row>
    <row r="30" spans="1:28" x14ac:dyDescent="0.3">
      <c r="A30" t="s">
        <v>544</v>
      </c>
      <c r="B30">
        <v>3002024</v>
      </c>
      <c r="C30" t="s">
        <v>197</v>
      </c>
      <c r="D30">
        <v>13</v>
      </c>
      <c r="E30" s="10">
        <v>104.09</v>
      </c>
      <c r="F30" s="10">
        <v>1353.17</v>
      </c>
      <c r="G30" s="10">
        <v>1082.54</v>
      </c>
      <c r="H30">
        <v>20</v>
      </c>
      <c r="I30" s="51" t="str">
        <f>_xlfn.XLOOKUP(Q2_2025[[#This Row],[Artikelnr]],Artikel_prijzen[Artnr],Artikel_prijzen[Groep],"")</f>
        <v/>
      </c>
      <c r="J30" s="10" t="str">
        <f>_xlfn.XLOOKUP(Q2_2025[[#This Row],[Artikelnr]],Artikel_prijzen[Artnr],Artikel_prijzen[Prijs 2025],"")</f>
        <v/>
      </c>
      <c r="K30" t="str">
        <f>IF(Q2_2025[[#This Row],[Artikelprijs]]&lt;&gt;"",IF(Q2_2025[[#This Row],[Stuksprijs]]=Q2_2025[[#This Row],[Artikelprijs]],"Prijs gelijk","Prijs wijkt af"),"")</f>
        <v/>
      </c>
      <c r="L30" t="str">
        <f>IF(Q2_2025[[#This Row],[Relatiekorting percentage]]=0,
    "Nvt",
    IF(Q2_2025[[#This Row],[Brutobedrag 2]] &lt; Q2_2025[[#This Row],[Bruto - Rel.korting]],
        "Nee",
        "Ja"))</f>
        <v>Ja</v>
      </c>
      <c r="M30" s="10">
        <f>IF(Q2_2025[[#This Row],[Artikelprijs]]&lt;&gt;"",Q2_2025[[#This Row],[Artikelprijs]],Q2_2025[[#This Row],[Stuksprijs]])</f>
        <v>104.09</v>
      </c>
      <c r="N30" s="10">
        <f>Q2_2025[[#This Row],[Besteld]]*Q2_2025[[#This Row],[Prijs 2]]</f>
        <v>1353.17</v>
      </c>
      <c r="O30" s="10">
        <f>IF(Q2_2025[[#This Row],[Brutobedrag 2]]&lt;Q2_2025[[#This Row],[Bruto - Rel.korting]],Q2_2025[[#This Row],[Brutobedrag 2]],Q2_2025[[#This Row],[Brutobedrag 2]]*(100-Q2_2025[[#This Row],[Relatiekorting percentage]])/100)</f>
        <v>1082.5360000000001</v>
      </c>
      <c r="R30" s="3"/>
      <c r="W30"/>
      <c r="AB30"/>
    </row>
    <row r="31" spans="1:28" x14ac:dyDescent="0.3">
      <c r="A31" t="s">
        <v>544</v>
      </c>
      <c r="B31">
        <v>5010017</v>
      </c>
      <c r="C31" t="s">
        <v>249</v>
      </c>
      <c r="D31">
        <v>112</v>
      </c>
      <c r="E31" s="10">
        <v>48.93</v>
      </c>
      <c r="F31" s="10">
        <v>5480.16</v>
      </c>
      <c r="G31" s="10">
        <v>4384.13</v>
      </c>
      <c r="H31">
        <v>20</v>
      </c>
      <c r="I31" s="51" t="str">
        <f>_xlfn.XLOOKUP(Q2_2025[[#This Row],[Artikelnr]],Artikel_prijzen[Artnr],Artikel_prijzen[Groep],"")</f>
        <v/>
      </c>
      <c r="J31" s="10" t="str">
        <f>_xlfn.XLOOKUP(Q2_2025[[#This Row],[Artikelnr]],Artikel_prijzen[Artnr],Artikel_prijzen[Prijs 2025],"")</f>
        <v/>
      </c>
      <c r="K31" t="str">
        <f>IF(Q2_2025[[#This Row],[Artikelprijs]]&lt;&gt;"",IF(Q2_2025[[#This Row],[Stuksprijs]]=Q2_2025[[#This Row],[Artikelprijs]],"Prijs gelijk","Prijs wijkt af"),"")</f>
        <v/>
      </c>
      <c r="L31" t="str">
        <f>IF(Q2_2025[[#This Row],[Relatiekorting percentage]]=0,
    "Nvt",
    IF(Q2_2025[[#This Row],[Brutobedrag 2]] &lt; Q2_2025[[#This Row],[Bruto - Rel.korting]],
        "Nee",
        "Ja"))</f>
        <v>Ja</v>
      </c>
      <c r="M31" s="10">
        <f>IF(Q2_2025[[#This Row],[Artikelprijs]]&lt;&gt;"",Q2_2025[[#This Row],[Artikelprijs]],Q2_2025[[#This Row],[Stuksprijs]])</f>
        <v>48.93</v>
      </c>
      <c r="N31" s="10">
        <f>Q2_2025[[#This Row],[Besteld]]*Q2_2025[[#This Row],[Prijs 2]]</f>
        <v>5480.16</v>
      </c>
      <c r="O31" s="10">
        <f>IF(Q2_2025[[#This Row],[Brutobedrag 2]]&lt;Q2_2025[[#This Row],[Bruto - Rel.korting]],Q2_2025[[#This Row],[Brutobedrag 2]],Q2_2025[[#This Row],[Brutobedrag 2]]*(100-Q2_2025[[#This Row],[Relatiekorting percentage]])/100)</f>
        <v>4384.1279999999997</v>
      </c>
      <c r="R31" s="3"/>
      <c r="W31"/>
      <c r="AB31"/>
    </row>
    <row r="32" spans="1:28" x14ac:dyDescent="0.3">
      <c r="A32" t="s">
        <v>544</v>
      </c>
      <c r="B32">
        <v>5020008</v>
      </c>
      <c r="C32" t="s">
        <v>52</v>
      </c>
      <c r="D32">
        <v>10</v>
      </c>
      <c r="E32" s="10">
        <v>32.96</v>
      </c>
      <c r="F32" s="10">
        <v>329.6</v>
      </c>
      <c r="G32" s="10">
        <v>263.68</v>
      </c>
      <c r="H32">
        <v>20</v>
      </c>
      <c r="I32" s="51" t="str">
        <f>_xlfn.XLOOKUP(Q2_2025[[#This Row],[Artikelnr]],Artikel_prijzen[Artnr],Artikel_prijzen[Groep],"")</f>
        <v/>
      </c>
      <c r="J32" s="10" t="str">
        <f>_xlfn.XLOOKUP(Q2_2025[[#This Row],[Artikelnr]],Artikel_prijzen[Artnr],Artikel_prijzen[Prijs 2025],"")</f>
        <v/>
      </c>
      <c r="K32" t="str">
        <f>IF(Q2_2025[[#This Row],[Artikelprijs]]&lt;&gt;"",IF(Q2_2025[[#This Row],[Stuksprijs]]=Q2_2025[[#This Row],[Artikelprijs]],"Prijs gelijk","Prijs wijkt af"),"")</f>
        <v/>
      </c>
      <c r="L32" t="str">
        <f>IF(Q2_2025[[#This Row],[Relatiekorting percentage]]=0,
    "Nvt",
    IF(Q2_2025[[#This Row],[Brutobedrag 2]] &lt; Q2_2025[[#This Row],[Bruto - Rel.korting]],
        "Nee",
        "Ja"))</f>
        <v>Ja</v>
      </c>
      <c r="M32" s="10">
        <f>IF(Q2_2025[[#This Row],[Artikelprijs]]&lt;&gt;"",Q2_2025[[#This Row],[Artikelprijs]],Q2_2025[[#This Row],[Stuksprijs]])</f>
        <v>32.96</v>
      </c>
      <c r="N32" s="10">
        <f>Q2_2025[[#This Row],[Besteld]]*Q2_2025[[#This Row],[Prijs 2]]</f>
        <v>329.6</v>
      </c>
      <c r="O32" s="10">
        <f>IF(Q2_2025[[#This Row],[Brutobedrag 2]]&lt;Q2_2025[[#This Row],[Bruto - Rel.korting]],Q2_2025[[#This Row],[Brutobedrag 2]],Q2_2025[[#This Row],[Brutobedrag 2]]*(100-Q2_2025[[#This Row],[Relatiekorting percentage]])/100)</f>
        <v>263.68</v>
      </c>
      <c r="R32" s="3"/>
      <c r="W32"/>
      <c r="AB32"/>
    </row>
    <row r="33" spans="1:28" x14ac:dyDescent="0.3">
      <c r="A33" t="s">
        <v>544</v>
      </c>
      <c r="B33">
        <v>5020009</v>
      </c>
      <c r="C33" t="s">
        <v>125</v>
      </c>
      <c r="D33">
        <v>143</v>
      </c>
      <c r="E33" s="10">
        <v>45.32</v>
      </c>
      <c r="F33" s="10">
        <v>6480.76</v>
      </c>
      <c r="G33" s="10">
        <v>5184.6099999999997</v>
      </c>
      <c r="H33">
        <v>20</v>
      </c>
      <c r="I33" s="51" t="str">
        <f>_xlfn.XLOOKUP(Q2_2025[[#This Row],[Artikelnr]],Artikel_prijzen[Artnr],Artikel_prijzen[Groep],"")</f>
        <v/>
      </c>
      <c r="J33" s="10" t="str">
        <f>_xlfn.XLOOKUP(Q2_2025[[#This Row],[Artikelnr]],Artikel_prijzen[Artnr],Artikel_prijzen[Prijs 2025],"")</f>
        <v/>
      </c>
      <c r="K33" t="str">
        <f>IF(Q2_2025[[#This Row],[Artikelprijs]]&lt;&gt;"",IF(Q2_2025[[#This Row],[Stuksprijs]]=Q2_2025[[#This Row],[Artikelprijs]],"Prijs gelijk","Prijs wijkt af"),"")</f>
        <v/>
      </c>
      <c r="L33" t="str">
        <f>IF(Q2_2025[[#This Row],[Relatiekorting percentage]]=0,
    "Nvt",
    IF(Q2_2025[[#This Row],[Brutobedrag 2]] &lt; Q2_2025[[#This Row],[Bruto - Rel.korting]],
        "Nee",
        "Ja"))</f>
        <v>Ja</v>
      </c>
      <c r="M33" s="10">
        <f>IF(Q2_2025[[#This Row],[Artikelprijs]]&lt;&gt;"",Q2_2025[[#This Row],[Artikelprijs]],Q2_2025[[#This Row],[Stuksprijs]])</f>
        <v>45.32</v>
      </c>
      <c r="N33" s="10">
        <f>Q2_2025[[#This Row],[Besteld]]*Q2_2025[[#This Row],[Prijs 2]]</f>
        <v>6480.76</v>
      </c>
      <c r="O33" s="10">
        <f>IF(Q2_2025[[#This Row],[Brutobedrag 2]]&lt;Q2_2025[[#This Row],[Bruto - Rel.korting]],Q2_2025[[#This Row],[Brutobedrag 2]],Q2_2025[[#This Row],[Brutobedrag 2]]*(100-Q2_2025[[#This Row],[Relatiekorting percentage]])/100)</f>
        <v>5184.6080000000002</v>
      </c>
      <c r="R33" s="3"/>
      <c r="W33"/>
      <c r="AB33"/>
    </row>
    <row r="34" spans="1:28" x14ac:dyDescent="0.3">
      <c r="A34" t="s">
        <v>544</v>
      </c>
      <c r="B34">
        <v>1003011</v>
      </c>
      <c r="C34" t="s">
        <v>247</v>
      </c>
      <c r="D34">
        <v>4</v>
      </c>
      <c r="E34" s="10">
        <v>30.45</v>
      </c>
      <c r="F34" s="10">
        <v>121.8</v>
      </c>
      <c r="G34" s="10">
        <v>97.44</v>
      </c>
      <c r="H34">
        <v>20</v>
      </c>
      <c r="I34" s="51" t="str">
        <f>_xlfn.XLOOKUP(Q2_2025[[#This Row],[Artikelnr]],Artikel_prijzen[Artnr],Artikel_prijzen[Groep],"")</f>
        <v/>
      </c>
      <c r="J34" s="10" t="str">
        <f>_xlfn.XLOOKUP(Q2_2025[[#This Row],[Artikelnr]],Artikel_prijzen[Artnr],Artikel_prijzen[Prijs 2025],"")</f>
        <v/>
      </c>
      <c r="K34" t="str">
        <f>IF(Q2_2025[[#This Row],[Artikelprijs]]&lt;&gt;"",IF(Q2_2025[[#This Row],[Stuksprijs]]=Q2_2025[[#This Row],[Artikelprijs]],"Prijs gelijk","Prijs wijkt af"),"")</f>
        <v/>
      </c>
      <c r="L34" t="str">
        <f>IF(Q2_2025[[#This Row],[Relatiekorting percentage]]=0,
    "Nvt",
    IF(Q2_2025[[#This Row],[Brutobedrag 2]] &lt; Q2_2025[[#This Row],[Bruto - Rel.korting]],
        "Nee",
        "Ja"))</f>
        <v>Ja</v>
      </c>
      <c r="M34" s="10">
        <f>IF(Q2_2025[[#This Row],[Artikelprijs]]&lt;&gt;"",Q2_2025[[#This Row],[Artikelprijs]],Q2_2025[[#This Row],[Stuksprijs]])</f>
        <v>30.45</v>
      </c>
      <c r="N34" s="10">
        <f>Q2_2025[[#This Row],[Besteld]]*Q2_2025[[#This Row],[Prijs 2]]</f>
        <v>121.8</v>
      </c>
      <c r="O34" s="10">
        <f>IF(Q2_2025[[#This Row],[Brutobedrag 2]]&lt;Q2_2025[[#This Row],[Bruto - Rel.korting]],Q2_2025[[#This Row],[Brutobedrag 2]],Q2_2025[[#This Row],[Brutobedrag 2]]*(100-Q2_2025[[#This Row],[Relatiekorting percentage]])/100)</f>
        <v>97.44</v>
      </c>
      <c r="R34" s="3"/>
      <c r="W34"/>
      <c r="AB34"/>
    </row>
    <row r="35" spans="1:28" x14ac:dyDescent="0.3">
      <c r="A35" t="s">
        <v>544</v>
      </c>
      <c r="B35">
        <v>5021030</v>
      </c>
      <c r="C35" t="s">
        <v>546</v>
      </c>
      <c r="D35">
        <v>4</v>
      </c>
      <c r="E35" s="10">
        <v>175</v>
      </c>
      <c r="F35" s="10">
        <v>700</v>
      </c>
      <c r="G35" s="10">
        <v>700</v>
      </c>
      <c r="H35">
        <v>0</v>
      </c>
      <c r="I35" s="51" t="str">
        <f>_xlfn.XLOOKUP(Q2_2025[[#This Row],[Artikelnr]],Artikel_prijzen[Artnr],Artikel_prijzen[Groep],"")</f>
        <v>Elektra</v>
      </c>
      <c r="J35" s="10">
        <f>_xlfn.XLOOKUP(Q2_2025[[#This Row],[Artikelnr]],Artikel_prijzen[Artnr],Artikel_prijzen[Prijs 2025],"")</f>
        <v>106.8625</v>
      </c>
      <c r="K35" t="str">
        <f>IF(Q2_2025[[#This Row],[Artikelprijs]]&lt;&gt;"",IF(Q2_2025[[#This Row],[Stuksprijs]]=Q2_2025[[#This Row],[Artikelprijs]],"Prijs gelijk","Prijs wijkt af"),"")</f>
        <v>Prijs wijkt af</v>
      </c>
      <c r="L35" t="str">
        <f>IF(Q2_2025[[#This Row],[Relatiekorting percentage]]=0,
    "Nvt",
    IF(Q2_2025[[#This Row],[Brutobedrag 2]] &lt; Q2_2025[[#This Row],[Bruto - Rel.korting]],
        "Nee",
        "Ja"))</f>
        <v>Nvt</v>
      </c>
      <c r="M35" s="10">
        <f>IF(Q2_2025[[#This Row],[Artikelprijs]]&lt;&gt;"",Q2_2025[[#This Row],[Artikelprijs]],Q2_2025[[#This Row],[Stuksprijs]])</f>
        <v>106.8625</v>
      </c>
      <c r="N35" s="10">
        <f>Q2_2025[[#This Row],[Besteld]]*Q2_2025[[#This Row],[Prijs 2]]</f>
        <v>427.45</v>
      </c>
      <c r="O35" s="10">
        <f>IF(Q2_2025[[#This Row],[Brutobedrag 2]]&lt;Q2_2025[[#This Row],[Bruto - Rel.korting]],Q2_2025[[#This Row],[Brutobedrag 2]],Q2_2025[[#This Row],[Brutobedrag 2]]*(100-Q2_2025[[#This Row],[Relatiekorting percentage]])/100)</f>
        <v>427.45</v>
      </c>
      <c r="R35" s="3"/>
      <c r="W35"/>
      <c r="AB35"/>
    </row>
    <row r="36" spans="1:28" x14ac:dyDescent="0.3">
      <c r="A36" t="s">
        <v>544</v>
      </c>
      <c r="B36">
        <v>5020002</v>
      </c>
      <c r="C36" t="s">
        <v>56</v>
      </c>
      <c r="D36">
        <v>12</v>
      </c>
      <c r="E36" s="10">
        <v>39.65</v>
      </c>
      <c r="F36" s="10">
        <v>475.8</v>
      </c>
      <c r="G36" s="10">
        <v>380.64</v>
      </c>
      <c r="H36">
        <v>20</v>
      </c>
      <c r="I36" s="51" t="str">
        <f>_xlfn.XLOOKUP(Q2_2025[[#This Row],[Artikelnr]],Artikel_prijzen[Artnr],Artikel_prijzen[Groep],"")</f>
        <v/>
      </c>
      <c r="J36" s="10" t="str">
        <f>_xlfn.XLOOKUP(Q2_2025[[#This Row],[Artikelnr]],Artikel_prijzen[Artnr],Artikel_prijzen[Prijs 2025],"")</f>
        <v/>
      </c>
      <c r="K36" t="str">
        <f>IF(Q2_2025[[#This Row],[Artikelprijs]]&lt;&gt;"",IF(Q2_2025[[#This Row],[Stuksprijs]]=Q2_2025[[#This Row],[Artikelprijs]],"Prijs gelijk","Prijs wijkt af"),"")</f>
        <v/>
      </c>
      <c r="L36" t="str">
        <f>IF(Q2_2025[[#This Row],[Relatiekorting percentage]]=0,
    "Nvt",
    IF(Q2_2025[[#This Row],[Brutobedrag 2]] &lt; Q2_2025[[#This Row],[Bruto - Rel.korting]],
        "Nee",
        "Ja"))</f>
        <v>Ja</v>
      </c>
      <c r="M36" s="10">
        <f>IF(Q2_2025[[#This Row],[Artikelprijs]]&lt;&gt;"",Q2_2025[[#This Row],[Artikelprijs]],Q2_2025[[#This Row],[Stuksprijs]])</f>
        <v>39.65</v>
      </c>
      <c r="N36" s="10">
        <f>Q2_2025[[#This Row],[Besteld]]*Q2_2025[[#This Row],[Prijs 2]]</f>
        <v>475.79999999999995</v>
      </c>
      <c r="O36" s="10">
        <f>IF(Q2_2025[[#This Row],[Brutobedrag 2]]&lt;Q2_2025[[#This Row],[Bruto - Rel.korting]],Q2_2025[[#This Row],[Brutobedrag 2]],Q2_2025[[#This Row],[Brutobedrag 2]]*(100-Q2_2025[[#This Row],[Relatiekorting percentage]])/100)</f>
        <v>380.64</v>
      </c>
      <c r="R36" s="3"/>
      <c r="W36"/>
      <c r="AB36"/>
    </row>
    <row r="37" spans="1:28" x14ac:dyDescent="0.3">
      <c r="A37" t="s">
        <v>544</v>
      </c>
      <c r="B37">
        <v>5010017</v>
      </c>
      <c r="C37" t="s">
        <v>248</v>
      </c>
      <c r="D37">
        <v>12</v>
      </c>
      <c r="E37" s="10">
        <v>48.93</v>
      </c>
      <c r="F37" s="10">
        <v>587.16</v>
      </c>
      <c r="G37" s="10">
        <v>469.73</v>
      </c>
      <c r="H37">
        <v>20</v>
      </c>
      <c r="I37" s="51" t="str">
        <f>_xlfn.XLOOKUP(Q2_2025[[#This Row],[Artikelnr]],Artikel_prijzen[Artnr],Artikel_prijzen[Groep],"")</f>
        <v/>
      </c>
      <c r="J37" s="10" t="str">
        <f>_xlfn.XLOOKUP(Q2_2025[[#This Row],[Artikelnr]],Artikel_prijzen[Artnr],Artikel_prijzen[Prijs 2025],"")</f>
        <v/>
      </c>
      <c r="K37" t="str">
        <f>IF(Q2_2025[[#This Row],[Artikelprijs]]&lt;&gt;"",IF(Q2_2025[[#This Row],[Stuksprijs]]=Q2_2025[[#This Row],[Artikelprijs]],"Prijs gelijk","Prijs wijkt af"),"")</f>
        <v/>
      </c>
      <c r="L37" t="str">
        <f>IF(Q2_2025[[#This Row],[Relatiekorting percentage]]=0,
    "Nvt",
    IF(Q2_2025[[#This Row],[Brutobedrag 2]] &lt; Q2_2025[[#This Row],[Bruto - Rel.korting]],
        "Nee",
        "Ja"))</f>
        <v>Ja</v>
      </c>
      <c r="M37" s="10">
        <f>IF(Q2_2025[[#This Row],[Artikelprijs]]&lt;&gt;"",Q2_2025[[#This Row],[Artikelprijs]],Q2_2025[[#This Row],[Stuksprijs]])</f>
        <v>48.93</v>
      </c>
      <c r="N37" s="10">
        <f>Q2_2025[[#This Row],[Besteld]]*Q2_2025[[#This Row],[Prijs 2]]</f>
        <v>587.16</v>
      </c>
      <c r="O37" s="10">
        <f>IF(Q2_2025[[#This Row],[Brutobedrag 2]]&lt;Q2_2025[[#This Row],[Bruto - Rel.korting]],Q2_2025[[#This Row],[Brutobedrag 2]],Q2_2025[[#This Row],[Brutobedrag 2]]*(100-Q2_2025[[#This Row],[Relatiekorting percentage]])/100)</f>
        <v>469.72799999999995</v>
      </c>
      <c r="R37" s="3"/>
      <c r="W37"/>
      <c r="AB37"/>
    </row>
    <row r="38" spans="1:28" x14ac:dyDescent="0.3">
      <c r="A38" t="s">
        <v>544</v>
      </c>
      <c r="B38">
        <v>5021030</v>
      </c>
      <c r="C38" t="s">
        <v>546</v>
      </c>
      <c r="D38">
        <v>1</v>
      </c>
      <c r="E38" s="10">
        <v>175</v>
      </c>
      <c r="F38" s="10">
        <v>175</v>
      </c>
      <c r="G38" s="10">
        <v>175</v>
      </c>
      <c r="H38">
        <v>0</v>
      </c>
      <c r="I38" s="51" t="str">
        <f>_xlfn.XLOOKUP(Q2_2025[[#This Row],[Artikelnr]],Artikel_prijzen[Artnr],Artikel_prijzen[Groep],"")</f>
        <v>Elektra</v>
      </c>
      <c r="J38" s="10">
        <f>_xlfn.XLOOKUP(Q2_2025[[#This Row],[Artikelnr]],Artikel_prijzen[Artnr],Artikel_prijzen[Prijs 2025],"")</f>
        <v>106.8625</v>
      </c>
      <c r="K38" t="str">
        <f>IF(Q2_2025[[#This Row],[Artikelprijs]]&lt;&gt;"",IF(Q2_2025[[#This Row],[Stuksprijs]]=Q2_2025[[#This Row],[Artikelprijs]],"Prijs gelijk","Prijs wijkt af"),"")</f>
        <v>Prijs wijkt af</v>
      </c>
      <c r="L38" t="str">
        <f>IF(Q2_2025[[#This Row],[Relatiekorting percentage]]=0,
    "Nvt",
    IF(Q2_2025[[#This Row],[Brutobedrag 2]] &lt; Q2_2025[[#This Row],[Bruto - Rel.korting]],
        "Nee",
        "Ja"))</f>
        <v>Nvt</v>
      </c>
      <c r="M38" s="10">
        <f>IF(Q2_2025[[#This Row],[Artikelprijs]]&lt;&gt;"",Q2_2025[[#This Row],[Artikelprijs]],Q2_2025[[#This Row],[Stuksprijs]])</f>
        <v>106.8625</v>
      </c>
      <c r="N38" s="10">
        <f>Q2_2025[[#This Row],[Besteld]]*Q2_2025[[#This Row],[Prijs 2]]</f>
        <v>106.8625</v>
      </c>
      <c r="O38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38" s="3"/>
      <c r="W38"/>
      <c r="AB38"/>
    </row>
    <row r="39" spans="1:28" x14ac:dyDescent="0.3">
      <c r="A39" t="s">
        <v>544</v>
      </c>
      <c r="B39">
        <v>5021030</v>
      </c>
      <c r="C39" t="s">
        <v>546</v>
      </c>
      <c r="D39">
        <v>1</v>
      </c>
      <c r="E39" s="10">
        <v>175</v>
      </c>
      <c r="F39" s="10">
        <v>175</v>
      </c>
      <c r="G39" s="10">
        <v>175</v>
      </c>
      <c r="H39">
        <v>0</v>
      </c>
      <c r="I39" s="51" t="str">
        <f>_xlfn.XLOOKUP(Q2_2025[[#This Row],[Artikelnr]],Artikel_prijzen[Artnr],Artikel_prijzen[Groep],"")</f>
        <v>Elektra</v>
      </c>
      <c r="J39" s="10">
        <f>_xlfn.XLOOKUP(Q2_2025[[#This Row],[Artikelnr]],Artikel_prijzen[Artnr],Artikel_prijzen[Prijs 2025],"")</f>
        <v>106.8625</v>
      </c>
      <c r="K39" t="str">
        <f>IF(Q2_2025[[#This Row],[Artikelprijs]]&lt;&gt;"",IF(Q2_2025[[#This Row],[Stuksprijs]]=Q2_2025[[#This Row],[Artikelprijs]],"Prijs gelijk","Prijs wijkt af"),"")</f>
        <v>Prijs wijkt af</v>
      </c>
      <c r="L39" t="str">
        <f>IF(Q2_2025[[#This Row],[Relatiekorting percentage]]=0,
    "Nvt",
    IF(Q2_2025[[#This Row],[Brutobedrag 2]] &lt; Q2_2025[[#This Row],[Bruto - Rel.korting]],
        "Nee",
        "Ja"))</f>
        <v>Nvt</v>
      </c>
      <c r="M39" s="10">
        <f>IF(Q2_2025[[#This Row],[Artikelprijs]]&lt;&gt;"",Q2_2025[[#This Row],[Artikelprijs]],Q2_2025[[#This Row],[Stuksprijs]])</f>
        <v>106.8625</v>
      </c>
      <c r="N39" s="10">
        <f>Q2_2025[[#This Row],[Besteld]]*Q2_2025[[#This Row],[Prijs 2]]</f>
        <v>106.8625</v>
      </c>
      <c r="O39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39" s="3"/>
      <c r="W39"/>
      <c r="AB39"/>
    </row>
    <row r="40" spans="1:28" x14ac:dyDescent="0.3">
      <c r="A40" t="s">
        <v>544</v>
      </c>
      <c r="B40">
        <v>5020002</v>
      </c>
      <c r="C40" t="s">
        <v>56</v>
      </c>
      <c r="D40">
        <v>1</v>
      </c>
      <c r="E40" s="10">
        <v>39.65</v>
      </c>
      <c r="F40" s="10">
        <v>39.65</v>
      </c>
      <c r="G40" s="10">
        <v>31.72</v>
      </c>
      <c r="H40">
        <v>20</v>
      </c>
      <c r="I40" s="51" t="str">
        <f>_xlfn.XLOOKUP(Q2_2025[[#This Row],[Artikelnr]],Artikel_prijzen[Artnr],Artikel_prijzen[Groep],"")</f>
        <v/>
      </c>
      <c r="J40" s="10" t="str">
        <f>_xlfn.XLOOKUP(Q2_2025[[#This Row],[Artikelnr]],Artikel_prijzen[Artnr],Artikel_prijzen[Prijs 2025],"")</f>
        <v/>
      </c>
      <c r="K40" t="str">
        <f>IF(Q2_2025[[#This Row],[Artikelprijs]]&lt;&gt;"",IF(Q2_2025[[#This Row],[Stuksprijs]]=Q2_2025[[#This Row],[Artikelprijs]],"Prijs gelijk","Prijs wijkt af"),"")</f>
        <v/>
      </c>
      <c r="L40" t="str">
        <f>IF(Q2_2025[[#This Row],[Relatiekorting percentage]]=0,
    "Nvt",
    IF(Q2_2025[[#This Row],[Brutobedrag 2]] &lt; Q2_2025[[#This Row],[Bruto - Rel.korting]],
        "Nee",
        "Ja"))</f>
        <v>Ja</v>
      </c>
      <c r="M40" s="10">
        <f>IF(Q2_2025[[#This Row],[Artikelprijs]]&lt;&gt;"",Q2_2025[[#This Row],[Artikelprijs]],Q2_2025[[#This Row],[Stuksprijs]])</f>
        <v>39.65</v>
      </c>
      <c r="N40" s="10">
        <f>Q2_2025[[#This Row],[Besteld]]*Q2_2025[[#This Row],[Prijs 2]]</f>
        <v>39.65</v>
      </c>
      <c r="O40" s="10">
        <f>IF(Q2_2025[[#This Row],[Brutobedrag 2]]&lt;Q2_2025[[#This Row],[Bruto - Rel.korting]],Q2_2025[[#This Row],[Brutobedrag 2]],Q2_2025[[#This Row],[Brutobedrag 2]]*(100-Q2_2025[[#This Row],[Relatiekorting percentage]])/100)</f>
        <v>31.72</v>
      </c>
      <c r="R40" s="3"/>
      <c r="W40"/>
      <c r="AB40"/>
    </row>
    <row r="41" spans="1:28" x14ac:dyDescent="0.3">
      <c r="A41" t="s">
        <v>544</v>
      </c>
      <c r="B41">
        <v>5021030</v>
      </c>
      <c r="C41" t="s">
        <v>546</v>
      </c>
      <c r="D41">
        <v>2</v>
      </c>
      <c r="E41" s="10">
        <v>175</v>
      </c>
      <c r="F41" s="10">
        <v>350</v>
      </c>
      <c r="G41" s="10">
        <v>350</v>
      </c>
      <c r="H41">
        <v>0</v>
      </c>
      <c r="I41" s="51" t="str">
        <f>_xlfn.XLOOKUP(Q2_2025[[#This Row],[Artikelnr]],Artikel_prijzen[Artnr],Artikel_prijzen[Groep],"")</f>
        <v>Elektra</v>
      </c>
      <c r="J41" s="10">
        <f>_xlfn.XLOOKUP(Q2_2025[[#This Row],[Artikelnr]],Artikel_prijzen[Artnr],Artikel_prijzen[Prijs 2025],"")</f>
        <v>106.8625</v>
      </c>
      <c r="K41" t="str">
        <f>IF(Q2_2025[[#This Row],[Artikelprijs]]&lt;&gt;"",IF(Q2_2025[[#This Row],[Stuksprijs]]=Q2_2025[[#This Row],[Artikelprijs]],"Prijs gelijk","Prijs wijkt af"),"")</f>
        <v>Prijs wijkt af</v>
      </c>
      <c r="L41" t="str">
        <f>IF(Q2_2025[[#This Row],[Relatiekorting percentage]]=0,
    "Nvt",
    IF(Q2_2025[[#This Row],[Brutobedrag 2]] &lt; Q2_2025[[#This Row],[Bruto - Rel.korting]],
        "Nee",
        "Ja"))</f>
        <v>Nvt</v>
      </c>
      <c r="M41" s="10">
        <f>IF(Q2_2025[[#This Row],[Artikelprijs]]&lt;&gt;"",Q2_2025[[#This Row],[Artikelprijs]],Q2_2025[[#This Row],[Stuksprijs]])</f>
        <v>106.8625</v>
      </c>
      <c r="N41" s="10">
        <f>Q2_2025[[#This Row],[Besteld]]*Q2_2025[[#This Row],[Prijs 2]]</f>
        <v>213.72499999999999</v>
      </c>
      <c r="O41" s="10">
        <f>IF(Q2_2025[[#This Row],[Brutobedrag 2]]&lt;Q2_2025[[#This Row],[Bruto - Rel.korting]],Q2_2025[[#This Row],[Brutobedrag 2]],Q2_2025[[#This Row],[Brutobedrag 2]]*(100-Q2_2025[[#This Row],[Relatiekorting percentage]])/100)</f>
        <v>213.72499999999999</v>
      </c>
      <c r="R41" s="3"/>
      <c r="W41"/>
      <c r="AB41"/>
    </row>
    <row r="42" spans="1:28" x14ac:dyDescent="0.3">
      <c r="A42" t="s">
        <v>544</v>
      </c>
      <c r="B42">
        <v>5021030</v>
      </c>
      <c r="C42" t="s">
        <v>546</v>
      </c>
      <c r="D42">
        <v>1</v>
      </c>
      <c r="E42" s="10">
        <v>175</v>
      </c>
      <c r="F42" s="10">
        <v>175</v>
      </c>
      <c r="G42" s="10">
        <v>175</v>
      </c>
      <c r="H42">
        <v>0</v>
      </c>
      <c r="I42" s="51" t="str">
        <f>_xlfn.XLOOKUP(Q2_2025[[#This Row],[Artikelnr]],Artikel_prijzen[Artnr],Artikel_prijzen[Groep],"")</f>
        <v>Elektra</v>
      </c>
      <c r="J42" s="10">
        <f>_xlfn.XLOOKUP(Q2_2025[[#This Row],[Artikelnr]],Artikel_prijzen[Artnr],Artikel_prijzen[Prijs 2025],"")</f>
        <v>106.8625</v>
      </c>
      <c r="K42" t="str">
        <f>IF(Q2_2025[[#This Row],[Artikelprijs]]&lt;&gt;"",IF(Q2_2025[[#This Row],[Stuksprijs]]=Q2_2025[[#This Row],[Artikelprijs]],"Prijs gelijk","Prijs wijkt af"),"")</f>
        <v>Prijs wijkt af</v>
      </c>
      <c r="L42" t="str">
        <f>IF(Q2_2025[[#This Row],[Relatiekorting percentage]]=0,
    "Nvt",
    IF(Q2_2025[[#This Row],[Brutobedrag 2]] &lt; Q2_2025[[#This Row],[Bruto - Rel.korting]],
        "Nee",
        "Ja"))</f>
        <v>Nvt</v>
      </c>
      <c r="M42" s="10">
        <f>IF(Q2_2025[[#This Row],[Artikelprijs]]&lt;&gt;"",Q2_2025[[#This Row],[Artikelprijs]],Q2_2025[[#This Row],[Stuksprijs]])</f>
        <v>106.8625</v>
      </c>
      <c r="N42" s="10">
        <f>Q2_2025[[#This Row],[Besteld]]*Q2_2025[[#This Row],[Prijs 2]]</f>
        <v>106.8625</v>
      </c>
      <c r="O42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42" s="3"/>
      <c r="W42"/>
      <c r="AB42"/>
    </row>
    <row r="43" spans="1:28" x14ac:dyDescent="0.3">
      <c r="A43" t="s">
        <v>544</v>
      </c>
      <c r="B43">
        <v>5021030</v>
      </c>
      <c r="C43" t="s">
        <v>546</v>
      </c>
      <c r="D43">
        <v>18</v>
      </c>
      <c r="E43" s="10">
        <v>175</v>
      </c>
      <c r="F43" s="10">
        <v>3150</v>
      </c>
      <c r="G43" s="10">
        <v>3150</v>
      </c>
      <c r="H43">
        <v>0</v>
      </c>
      <c r="I43" s="51" t="str">
        <f>_xlfn.XLOOKUP(Q2_2025[[#This Row],[Artikelnr]],Artikel_prijzen[Artnr],Artikel_prijzen[Groep],"")</f>
        <v>Elektra</v>
      </c>
      <c r="J43" s="10">
        <f>_xlfn.XLOOKUP(Q2_2025[[#This Row],[Artikelnr]],Artikel_prijzen[Artnr],Artikel_prijzen[Prijs 2025],"")</f>
        <v>106.8625</v>
      </c>
      <c r="K43" t="str">
        <f>IF(Q2_2025[[#This Row],[Artikelprijs]]&lt;&gt;"",IF(Q2_2025[[#This Row],[Stuksprijs]]=Q2_2025[[#This Row],[Artikelprijs]],"Prijs gelijk","Prijs wijkt af"),"")</f>
        <v>Prijs wijkt af</v>
      </c>
      <c r="L43" t="str">
        <f>IF(Q2_2025[[#This Row],[Relatiekorting percentage]]=0,
    "Nvt",
    IF(Q2_2025[[#This Row],[Brutobedrag 2]] &lt; Q2_2025[[#This Row],[Bruto - Rel.korting]],
        "Nee",
        "Ja"))</f>
        <v>Nvt</v>
      </c>
      <c r="M43" s="10">
        <f>IF(Q2_2025[[#This Row],[Artikelprijs]]&lt;&gt;"",Q2_2025[[#This Row],[Artikelprijs]],Q2_2025[[#This Row],[Stuksprijs]])</f>
        <v>106.8625</v>
      </c>
      <c r="N43" s="10">
        <f>Q2_2025[[#This Row],[Besteld]]*Q2_2025[[#This Row],[Prijs 2]]</f>
        <v>1923.5249999999999</v>
      </c>
      <c r="O43" s="10">
        <f>IF(Q2_2025[[#This Row],[Brutobedrag 2]]&lt;Q2_2025[[#This Row],[Bruto - Rel.korting]],Q2_2025[[#This Row],[Brutobedrag 2]],Q2_2025[[#This Row],[Brutobedrag 2]]*(100-Q2_2025[[#This Row],[Relatiekorting percentage]])/100)</f>
        <v>1923.5249999999999</v>
      </c>
      <c r="R43" s="3"/>
      <c r="W43"/>
      <c r="AB43"/>
    </row>
    <row r="44" spans="1:28" x14ac:dyDescent="0.3">
      <c r="A44" t="s">
        <v>544</v>
      </c>
      <c r="B44">
        <v>5022026</v>
      </c>
      <c r="C44" t="s">
        <v>492</v>
      </c>
      <c r="D44">
        <v>2</v>
      </c>
      <c r="E44" s="10">
        <v>403.24</v>
      </c>
      <c r="F44" s="10">
        <v>806.48</v>
      </c>
      <c r="G44" s="10">
        <v>806.48</v>
      </c>
      <c r="H44">
        <v>0</v>
      </c>
      <c r="I44" s="51" t="str">
        <f>_xlfn.XLOOKUP(Q2_2025[[#This Row],[Artikelnr]],Artikel_prijzen[Artnr],Artikel_prijzen[Groep],"")</f>
        <v>Elektra</v>
      </c>
      <c r="J44" s="10">
        <f>_xlfn.XLOOKUP(Q2_2025[[#This Row],[Artikelnr]],Artikel_prijzen[Artnr],Artikel_prijzen[Prijs 2025],"")</f>
        <v>298.7</v>
      </c>
      <c r="K44" t="str">
        <f>IF(Q2_2025[[#This Row],[Artikelprijs]]&lt;&gt;"",IF(Q2_2025[[#This Row],[Stuksprijs]]=Q2_2025[[#This Row],[Artikelprijs]],"Prijs gelijk","Prijs wijkt af"),"")</f>
        <v>Prijs wijkt af</v>
      </c>
      <c r="L44" t="str">
        <f>IF(Q2_2025[[#This Row],[Relatiekorting percentage]]=0,
    "Nvt",
    IF(Q2_2025[[#This Row],[Brutobedrag 2]] &lt; Q2_2025[[#This Row],[Bruto - Rel.korting]],
        "Nee",
        "Ja"))</f>
        <v>Nvt</v>
      </c>
      <c r="M44" s="10">
        <f>IF(Q2_2025[[#This Row],[Artikelprijs]]&lt;&gt;"",Q2_2025[[#This Row],[Artikelprijs]],Q2_2025[[#This Row],[Stuksprijs]])</f>
        <v>298.7</v>
      </c>
      <c r="N44" s="10">
        <f>Q2_2025[[#This Row],[Besteld]]*Q2_2025[[#This Row],[Prijs 2]]</f>
        <v>597.4</v>
      </c>
      <c r="O44" s="10">
        <f>IF(Q2_2025[[#This Row],[Brutobedrag 2]]&lt;Q2_2025[[#This Row],[Bruto - Rel.korting]],Q2_2025[[#This Row],[Brutobedrag 2]],Q2_2025[[#This Row],[Brutobedrag 2]]*(100-Q2_2025[[#This Row],[Relatiekorting percentage]])/100)</f>
        <v>597.4</v>
      </c>
      <c r="R44" s="3"/>
      <c r="W44"/>
      <c r="AB44"/>
    </row>
    <row r="45" spans="1:28" x14ac:dyDescent="0.3">
      <c r="A45" t="s">
        <v>544</v>
      </c>
      <c r="B45">
        <v>5022032</v>
      </c>
      <c r="C45" t="s">
        <v>503</v>
      </c>
      <c r="D45">
        <v>4</v>
      </c>
      <c r="E45" s="10">
        <v>690.67</v>
      </c>
      <c r="F45" s="10">
        <v>2762.68</v>
      </c>
      <c r="G45" s="10">
        <v>2762.68</v>
      </c>
      <c r="H45">
        <v>0</v>
      </c>
      <c r="I45" s="51" t="str">
        <f>_xlfn.XLOOKUP(Q2_2025[[#This Row],[Artikelnr]],Artikel_prijzen[Artnr],Artikel_prijzen[Groep],"")</f>
        <v>Elektra</v>
      </c>
      <c r="J45" s="10">
        <f>_xlfn.XLOOKUP(Q2_2025[[#This Row],[Artikelnr]],Artikel_prijzen[Artnr],Artikel_prijzen[Prijs 2025],"")</f>
        <v>458.35</v>
      </c>
      <c r="K45" t="str">
        <f>IF(Q2_2025[[#This Row],[Artikelprijs]]&lt;&gt;"",IF(Q2_2025[[#This Row],[Stuksprijs]]=Q2_2025[[#This Row],[Artikelprijs]],"Prijs gelijk","Prijs wijkt af"),"")</f>
        <v>Prijs wijkt af</v>
      </c>
      <c r="L45" t="str">
        <f>IF(Q2_2025[[#This Row],[Relatiekorting percentage]]=0,
    "Nvt",
    IF(Q2_2025[[#This Row],[Brutobedrag 2]] &lt; Q2_2025[[#This Row],[Bruto - Rel.korting]],
        "Nee",
        "Ja"))</f>
        <v>Nvt</v>
      </c>
      <c r="M45" s="10">
        <f>IF(Q2_2025[[#This Row],[Artikelprijs]]&lt;&gt;"",Q2_2025[[#This Row],[Artikelprijs]],Q2_2025[[#This Row],[Stuksprijs]])</f>
        <v>458.35</v>
      </c>
      <c r="N45" s="10">
        <f>Q2_2025[[#This Row],[Besteld]]*Q2_2025[[#This Row],[Prijs 2]]</f>
        <v>1833.4</v>
      </c>
      <c r="O45" s="10">
        <f>IF(Q2_2025[[#This Row],[Brutobedrag 2]]&lt;Q2_2025[[#This Row],[Bruto - Rel.korting]],Q2_2025[[#This Row],[Brutobedrag 2]],Q2_2025[[#This Row],[Brutobedrag 2]]*(100-Q2_2025[[#This Row],[Relatiekorting percentage]])/100)</f>
        <v>1833.4</v>
      </c>
      <c r="R45" s="3"/>
      <c r="W45"/>
      <c r="AB45"/>
    </row>
    <row r="46" spans="1:28" x14ac:dyDescent="0.3">
      <c r="A46" t="s">
        <v>544</v>
      </c>
      <c r="B46">
        <v>5022038</v>
      </c>
      <c r="C46" t="s">
        <v>516</v>
      </c>
      <c r="D46">
        <v>2</v>
      </c>
      <c r="E46" s="10">
        <v>1127.56</v>
      </c>
      <c r="F46" s="10">
        <v>2255.12</v>
      </c>
      <c r="G46" s="10">
        <v>2255.12</v>
      </c>
      <c r="H46">
        <v>0</v>
      </c>
      <c r="I46" s="51" t="str">
        <f>_xlfn.XLOOKUP(Q2_2025[[#This Row],[Artikelnr]],Artikel_prijzen[Artnr],Artikel_prijzen[Groep],"")</f>
        <v>Elektra</v>
      </c>
      <c r="J46" s="10">
        <f>_xlfn.XLOOKUP(Q2_2025[[#This Row],[Artikelnr]],Artikel_prijzen[Artnr],Artikel_prijzen[Prijs 2025],"")</f>
        <v>700</v>
      </c>
      <c r="K46" t="str">
        <f>IF(Q2_2025[[#This Row],[Artikelprijs]]&lt;&gt;"",IF(Q2_2025[[#This Row],[Stuksprijs]]=Q2_2025[[#This Row],[Artikelprijs]],"Prijs gelijk","Prijs wijkt af"),"")</f>
        <v>Prijs wijkt af</v>
      </c>
      <c r="L46" t="str">
        <f>IF(Q2_2025[[#This Row],[Relatiekorting percentage]]=0,
    "Nvt",
    IF(Q2_2025[[#This Row],[Brutobedrag 2]] &lt; Q2_2025[[#This Row],[Bruto - Rel.korting]],
        "Nee",
        "Ja"))</f>
        <v>Nvt</v>
      </c>
      <c r="M46" s="10">
        <f>IF(Q2_2025[[#This Row],[Artikelprijs]]&lt;&gt;"",Q2_2025[[#This Row],[Artikelprijs]],Q2_2025[[#This Row],[Stuksprijs]])</f>
        <v>700</v>
      </c>
      <c r="N46" s="10">
        <f>Q2_2025[[#This Row],[Besteld]]*Q2_2025[[#This Row],[Prijs 2]]</f>
        <v>1400</v>
      </c>
      <c r="O46" s="10">
        <f>IF(Q2_2025[[#This Row],[Brutobedrag 2]]&lt;Q2_2025[[#This Row],[Bruto - Rel.korting]],Q2_2025[[#This Row],[Brutobedrag 2]],Q2_2025[[#This Row],[Brutobedrag 2]]*(100-Q2_2025[[#This Row],[Relatiekorting percentage]])/100)</f>
        <v>1400</v>
      </c>
      <c r="R46" s="3"/>
      <c r="W46"/>
      <c r="AB46"/>
    </row>
    <row r="47" spans="1:28" x14ac:dyDescent="0.3">
      <c r="A47" t="s">
        <v>544</v>
      </c>
      <c r="B47">
        <v>5020002</v>
      </c>
      <c r="C47" t="s">
        <v>56</v>
      </c>
      <c r="D47">
        <v>1</v>
      </c>
      <c r="E47" s="10">
        <v>39.65</v>
      </c>
      <c r="F47" s="10">
        <v>39.65</v>
      </c>
      <c r="G47" s="10">
        <v>31.72</v>
      </c>
      <c r="H47">
        <v>20</v>
      </c>
      <c r="I47" s="51" t="str">
        <f>_xlfn.XLOOKUP(Q2_2025[[#This Row],[Artikelnr]],Artikel_prijzen[Artnr],Artikel_prijzen[Groep],"")</f>
        <v/>
      </c>
      <c r="J47" s="10" t="str">
        <f>_xlfn.XLOOKUP(Q2_2025[[#This Row],[Artikelnr]],Artikel_prijzen[Artnr],Artikel_prijzen[Prijs 2025],"")</f>
        <v/>
      </c>
      <c r="K47" t="str">
        <f>IF(Q2_2025[[#This Row],[Artikelprijs]]&lt;&gt;"",IF(Q2_2025[[#This Row],[Stuksprijs]]=Q2_2025[[#This Row],[Artikelprijs]],"Prijs gelijk","Prijs wijkt af"),"")</f>
        <v/>
      </c>
      <c r="L47" t="str">
        <f>IF(Q2_2025[[#This Row],[Relatiekorting percentage]]=0,
    "Nvt",
    IF(Q2_2025[[#This Row],[Brutobedrag 2]] &lt; Q2_2025[[#This Row],[Bruto - Rel.korting]],
        "Nee",
        "Ja"))</f>
        <v>Ja</v>
      </c>
      <c r="M47" s="10">
        <f>IF(Q2_2025[[#This Row],[Artikelprijs]]&lt;&gt;"",Q2_2025[[#This Row],[Artikelprijs]],Q2_2025[[#This Row],[Stuksprijs]])</f>
        <v>39.65</v>
      </c>
      <c r="N47" s="10">
        <f>Q2_2025[[#This Row],[Besteld]]*Q2_2025[[#This Row],[Prijs 2]]</f>
        <v>39.65</v>
      </c>
      <c r="O47" s="10">
        <f>IF(Q2_2025[[#This Row],[Brutobedrag 2]]&lt;Q2_2025[[#This Row],[Bruto - Rel.korting]],Q2_2025[[#This Row],[Brutobedrag 2]],Q2_2025[[#This Row],[Brutobedrag 2]]*(100-Q2_2025[[#This Row],[Relatiekorting percentage]])/100)</f>
        <v>31.72</v>
      </c>
      <c r="R47" s="3"/>
      <c r="W47"/>
      <c r="AB47"/>
    </row>
    <row r="48" spans="1:28" x14ac:dyDescent="0.3">
      <c r="A48" t="s">
        <v>544</v>
      </c>
      <c r="B48">
        <v>3002029</v>
      </c>
      <c r="C48" t="s">
        <v>100</v>
      </c>
      <c r="D48">
        <v>2</v>
      </c>
      <c r="E48" s="10">
        <v>76.02</v>
      </c>
      <c r="F48" s="10">
        <v>152.04</v>
      </c>
      <c r="G48" s="10">
        <v>121.63</v>
      </c>
      <c r="H48">
        <v>20</v>
      </c>
      <c r="I48" s="51" t="str">
        <f>_xlfn.XLOOKUP(Q2_2025[[#This Row],[Artikelnr]],Artikel_prijzen[Artnr],Artikel_prijzen[Groep],"")</f>
        <v/>
      </c>
      <c r="J48" s="10" t="str">
        <f>_xlfn.XLOOKUP(Q2_2025[[#This Row],[Artikelnr]],Artikel_prijzen[Artnr],Artikel_prijzen[Prijs 2025],"")</f>
        <v/>
      </c>
      <c r="K48" t="str">
        <f>IF(Q2_2025[[#This Row],[Artikelprijs]]&lt;&gt;"",IF(Q2_2025[[#This Row],[Stuksprijs]]=Q2_2025[[#This Row],[Artikelprijs]],"Prijs gelijk","Prijs wijkt af"),"")</f>
        <v/>
      </c>
      <c r="L48" t="str">
        <f>IF(Q2_2025[[#This Row],[Relatiekorting percentage]]=0,
    "Nvt",
    IF(Q2_2025[[#This Row],[Brutobedrag 2]] &lt; Q2_2025[[#This Row],[Bruto - Rel.korting]],
        "Nee",
        "Ja"))</f>
        <v>Ja</v>
      </c>
      <c r="M48" s="10">
        <f>IF(Q2_2025[[#This Row],[Artikelprijs]]&lt;&gt;"",Q2_2025[[#This Row],[Artikelprijs]],Q2_2025[[#This Row],[Stuksprijs]])</f>
        <v>76.02</v>
      </c>
      <c r="N48" s="10">
        <f>Q2_2025[[#This Row],[Besteld]]*Q2_2025[[#This Row],[Prijs 2]]</f>
        <v>152.04</v>
      </c>
      <c r="O48" s="10">
        <f>IF(Q2_2025[[#This Row],[Brutobedrag 2]]&lt;Q2_2025[[#This Row],[Bruto - Rel.korting]],Q2_2025[[#This Row],[Brutobedrag 2]],Q2_2025[[#This Row],[Brutobedrag 2]]*(100-Q2_2025[[#This Row],[Relatiekorting percentage]])/100)</f>
        <v>121.63199999999999</v>
      </c>
      <c r="R48" s="3"/>
      <c r="W48"/>
      <c r="AB48"/>
    </row>
    <row r="49" spans="1:28" x14ac:dyDescent="0.3">
      <c r="A49" t="s">
        <v>544</v>
      </c>
      <c r="B49">
        <v>3002024</v>
      </c>
      <c r="C49" t="s">
        <v>197</v>
      </c>
      <c r="D49">
        <v>1</v>
      </c>
      <c r="E49" s="10">
        <v>104.09</v>
      </c>
      <c r="F49" s="10">
        <v>104.09</v>
      </c>
      <c r="G49" s="10">
        <v>83.27</v>
      </c>
      <c r="H49">
        <v>20</v>
      </c>
      <c r="I49" s="51" t="str">
        <f>_xlfn.XLOOKUP(Q2_2025[[#This Row],[Artikelnr]],Artikel_prijzen[Artnr],Artikel_prijzen[Groep],"")</f>
        <v/>
      </c>
      <c r="J49" s="10" t="str">
        <f>_xlfn.XLOOKUP(Q2_2025[[#This Row],[Artikelnr]],Artikel_prijzen[Artnr],Artikel_prijzen[Prijs 2025],"")</f>
        <v/>
      </c>
      <c r="K49" t="str">
        <f>IF(Q2_2025[[#This Row],[Artikelprijs]]&lt;&gt;"",IF(Q2_2025[[#This Row],[Stuksprijs]]=Q2_2025[[#This Row],[Artikelprijs]],"Prijs gelijk","Prijs wijkt af"),"")</f>
        <v/>
      </c>
      <c r="L49" t="str">
        <f>IF(Q2_2025[[#This Row],[Relatiekorting percentage]]=0,
    "Nvt",
    IF(Q2_2025[[#This Row],[Brutobedrag 2]] &lt; Q2_2025[[#This Row],[Bruto - Rel.korting]],
        "Nee",
        "Ja"))</f>
        <v>Ja</v>
      </c>
      <c r="M49" s="10">
        <f>IF(Q2_2025[[#This Row],[Artikelprijs]]&lt;&gt;"",Q2_2025[[#This Row],[Artikelprijs]],Q2_2025[[#This Row],[Stuksprijs]])</f>
        <v>104.09</v>
      </c>
      <c r="N49" s="10">
        <f>Q2_2025[[#This Row],[Besteld]]*Q2_2025[[#This Row],[Prijs 2]]</f>
        <v>104.09</v>
      </c>
      <c r="O49" s="10">
        <f>IF(Q2_2025[[#This Row],[Brutobedrag 2]]&lt;Q2_2025[[#This Row],[Bruto - Rel.korting]],Q2_2025[[#This Row],[Brutobedrag 2]],Q2_2025[[#This Row],[Brutobedrag 2]]*(100-Q2_2025[[#This Row],[Relatiekorting percentage]])/100)</f>
        <v>83.272000000000006</v>
      </c>
      <c r="R49" s="3"/>
      <c r="W49"/>
      <c r="AB49"/>
    </row>
    <row r="50" spans="1:28" x14ac:dyDescent="0.3">
      <c r="A50" t="s">
        <v>544</v>
      </c>
      <c r="B50">
        <v>5010017</v>
      </c>
      <c r="C50" t="s">
        <v>248</v>
      </c>
      <c r="D50">
        <v>6</v>
      </c>
      <c r="E50" s="10">
        <v>48.93</v>
      </c>
      <c r="F50" s="10">
        <v>293.58</v>
      </c>
      <c r="G50" s="10">
        <v>234.86</v>
      </c>
      <c r="H50">
        <v>20</v>
      </c>
      <c r="I50" s="51" t="str">
        <f>_xlfn.XLOOKUP(Q2_2025[[#This Row],[Artikelnr]],Artikel_prijzen[Artnr],Artikel_prijzen[Groep],"")</f>
        <v/>
      </c>
      <c r="J50" s="10" t="str">
        <f>_xlfn.XLOOKUP(Q2_2025[[#This Row],[Artikelnr]],Artikel_prijzen[Artnr],Artikel_prijzen[Prijs 2025],"")</f>
        <v/>
      </c>
      <c r="K50" t="str">
        <f>IF(Q2_2025[[#This Row],[Artikelprijs]]&lt;&gt;"",IF(Q2_2025[[#This Row],[Stuksprijs]]=Q2_2025[[#This Row],[Artikelprijs]],"Prijs gelijk","Prijs wijkt af"),"")</f>
        <v/>
      </c>
      <c r="L50" t="str">
        <f>IF(Q2_2025[[#This Row],[Relatiekorting percentage]]=0,
    "Nvt",
    IF(Q2_2025[[#This Row],[Brutobedrag 2]] &lt; Q2_2025[[#This Row],[Bruto - Rel.korting]],
        "Nee",
        "Ja"))</f>
        <v>Ja</v>
      </c>
      <c r="M50" s="10">
        <f>IF(Q2_2025[[#This Row],[Artikelprijs]]&lt;&gt;"",Q2_2025[[#This Row],[Artikelprijs]],Q2_2025[[#This Row],[Stuksprijs]])</f>
        <v>48.93</v>
      </c>
      <c r="N50" s="10">
        <f>Q2_2025[[#This Row],[Besteld]]*Q2_2025[[#This Row],[Prijs 2]]</f>
        <v>293.58</v>
      </c>
      <c r="O50" s="10">
        <f>IF(Q2_2025[[#This Row],[Brutobedrag 2]]&lt;Q2_2025[[#This Row],[Bruto - Rel.korting]],Q2_2025[[#This Row],[Brutobedrag 2]],Q2_2025[[#This Row],[Brutobedrag 2]]*(100-Q2_2025[[#This Row],[Relatiekorting percentage]])/100)</f>
        <v>234.86399999999998</v>
      </c>
      <c r="R50" s="3"/>
      <c r="W50"/>
      <c r="AB50"/>
    </row>
    <row r="51" spans="1:28" x14ac:dyDescent="0.3">
      <c r="A51" t="s">
        <v>544</v>
      </c>
      <c r="B51">
        <v>5020009</v>
      </c>
      <c r="C51" t="s">
        <v>125</v>
      </c>
      <c r="D51">
        <v>21</v>
      </c>
      <c r="E51" s="10">
        <v>45.32</v>
      </c>
      <c r="F51" s="10">
        <v>951.72</v>
      </c>
      <c r="G51" s="10">
        <v>761.38</v>
      </c>
      <c r="H51">
        <v>20</v>
      </c>
      <c r="I51" s="51" t="str">
        <f>_xlfn.XLOOKUP(Q2_2025[[#This Row],[Artikelnr]],Artikel_prijzen[Artnr],Artikel_prijzen[Groep],"")</f>
        <v/>
      </c>
      <c r="J51" s="10" t="str">
        <f>_xlfn.XLOOKUP(Q2_2025[[#This Row],[Artikelnr]],Artikel_prijzen[Artnr],Artikel_prijzen[Prijs 2025],"")</f>
        <v/>
      </c>
      <c r="K51" t="str">
        <f>IF(Q2_2025[[#This Row],[Artikelprijs]]&lt;&gt;"",IF(Q2_2025[[#This Row],[Stuksprijs]]=Q2_2025[[#This Row],[Artikelprijs]],"Prijs gelijk","Prijs wijkt af"),"")</f>
        <v/>
      </c>
      <c r="L51" t="str">
        <f>IF(Q2_2025[[#This Row],[Relatiekorting percentage]]=0,
    "Nvt",
    IF(Q2_2025[[#This Row],[Brutobedrag 2]] &lt; Q2_2025[[#This Row],[Bruto - Rel.korting]],
        "Nee",
        "Ja"))</f>
        <v>Ja</v>
      </c>
      <c r="M51" s="10">
        <f>IF(Q2_2025[[#This Row],[Artikelprijs]]&lt;&gt;"",Q2_2025[[#This Row],[Artikelprijs]],Q2_2025[[#This Row],[Stuksprijs]])</f>
        <v>45.32</v>
      </c>
      <c r="N51" s="10">
        <f>Q2_2025[[#This Row],[Besteld]]*Q2_2025[[#This Row],[Prijs 2]]</f>
        <v>951.72</v>
      </c>
      <c r="O51" s="10">
        <f>IF(Q2_2025[[#This Row],[Brutobedrag 2]]&lt;Q2_2025[[#This Row],[Bruto - Rel.korting]],Q2_2025[[#This Row],[Brutobedrag 2]],Q2_2025[[#This Row],[Brutobedrag 2]]*(100-Q2_2025[[#This Row],[Relatiekorting percentage]])/100)</f>
        <v>761.37600000000009</v>
      </c>
      <c r="R51" s="3"/>
      <c r="W51"/>
      <c r="AB51"/>
    </row>
    <row r="52" spans="1:28" x14ac:dyDescent="0.3">
      <c r="A52" t="s">
        <v>544</v>
      </c>
      <c r="B52">
        <v>3002029</v>
      </c>
      <c r="C52" t="s">
        <v>100</v>
      </c>
      <c r="D52">
        <v>1</v>
      </c>
      <c r="E52" s="10">
        <v>76.02</v>
      </c>
      <c r="F52" s="10">
        <v>76.02</v>
      </c>
      <c r="G52" s="10">
        <v>60.82</v>
      </c>
      <c r="H52">
        <v>20</v>
      </c>
      <c r="I52" s="51" t="str">
        <f>_xlfn.XLOOKUP(Q2_2025[[#This Row],[Artikelnr]],Artikel_prijzen[Artnr],Artikel_prijzen[Groep],"")</f>
        <v/>
      </c>
      <c r="J52" s="10" t="str">
        <f>_xlfn.XLOOKUP(Q2_2025[[#This Row],[Artikelnr]],Artikel_prijzen[Artnr],Artikel_prijzen[Prijs 2025],"")</f>
        <v/>
      </c>
      <c r="K52" t="str">
        <f>IF(Q2_2025[[#This Row],[Artikelprijs]]&lt;&gt;"",IF(Q2_2025[[#This Row],[Stuksprijs]]=Q2_2025[[#This Row],[Artikelprijs]],"Prijs gelijk","Prijs wijkt af"),"")</f>
        <v/>
      </c>
      <c r="L52" t="str">
        <f>IF(Q2_2025[[#This Row],[Relatiekorting percentage]]=0,
    "Nvt",
    IF(Q2_2025[[#This Row],[Brutobedrag 2]] &lt; Q2_2025[[#This Row],[Bruto - Rel.korting]],
        "Nee",
        "Ja"))</f>
        <v>Ja</v>
      </c>
      <c r="M52" s="10">
        <f>IF(Q2_2025[[#This Row],[Artikelprijs]]&lt;&gt;"",Q2_2025[[#This Row],[Artikelprijs]],Q2_2025[[#This Row],[Stuksprijs]])</f>
        <v>76.02</v>
      </c>
      <c r="N52" s="10">
        <f>Q2_2025[[#This Row],[Besteld]]*Q2_2025[[#This Row],[Prijs 2]]</f>
        <v>76.02</v>
      </c>
      <c r="O52" s="10">
        <f>IF(Q2_2025[[#This Row],[Brutobedrag 2]]&lt;Q2_2025[[#This Row],[Bruto - Rel.korting]],Q2_2025[[#This Row],[Brutobedrag 2]],Q2_2025[[#This Row],[Brutobedrag 2]]*(100-Q2_2025[[#This Row],[Relatiekorting percentage]])/100)</f>
        <v>60.815999999999995</v>
      </c>
      <c r="R52" s="3"/>
      <c r="W52"/>
      <c r="AB52"/>
    </row>
    <row r="53" spans="1:28" x14ac:dyDescent="0.3">
      <c r="A53" t="s">
        <v>544</v>
      </c>
      <c r="B53">
        <v>3002029</v>
      </c>
      <c r="C53" t="s">
        <v>100</v>
      </c>
      <c r="D53">
        <v>1</v>
      </c>
      <c r="E53" s="10">
        <v>76.02</v>
      </c>
      <c r="F53" s="10">
        <v>76.02</v>
      </c>
      <c r="G53" s="10">
        <v>60.82</v>
      </c>
      <c r="H53">
        <v>20</v>
      </c>
      <c r="I53" s="51" t="str">
        <f>_xlfn.XLOOKUP(Q2_2025[[#This Row],[Artikelnr]],Artikel_prijzen[Artnr],Artikel_prijzen[Groep],"")</f>
        <v/>
      </c>
      <c r="J53" s="10" t="str">
        <f>_xlfn.XLOOKUP(Q2_2025[[#This Row],[Artikelnr]],Artikel_prijzen[Artnr],Artikel_prijzen[Prijs 2025],"")</f>
        <v/>
      </c>
      <c r="K53" t="str">
        <f>IF(Q2_2025[[#This Row],[Artikelprijs]]&lt;&gt;"",IF(Q2_2025[[#This Row],[Stuksprijs]]=Q2_2025[[#This Row],[Artikelprijs]],"Prijs gelijk","Prijs wijkt af"),"")</f>
        <v/>
      </c>
      <c r="L53" t="str">
        <f>IF(Q2_2025[[#This Row],[Relatiekorting percentage]]=0,
    "Nvt",
    IF(Q2_2025[[#This Row],[Brutobedrag 2]] &lt; Q2_2025[[#This Row],[Bruto - Rel.korting]],
        "Nee",
        "Ja"))</f>
        <v>Ja</v>
      </c>
      <c r="M53" s="10">
        <f>IF(Q2_2025[[#This Row],[Artikelprijs]]&lt;&gt;"",Q2_2025[[#This Row],[Artikelprijs]],Q2_2025[[#This Row],[Stuksprijs]])</f>
        <v>76.02</v>
      </c>
      <c r="N53" s="10">
        <f>Q2_2025[[#This Row],[Besteld]]*Q2_2025[[#This Row],[Prijs 2]]</f>
        <v>76.02</v>
      </c>
      <c r="O53" s="10">
        <f>IF(Q2_2025[[#This Row],[Brutobedrag 2]]&lt;Q2_2025[[#This Row],[Bruto - Rel.korting]],Q2_2025[[#This Row],[Brutobedrag 2]],Q2_2025[[#This Row],[Brutobedrag 2]]*(100-Q2_2025[[#This Row],[Relatiekorting percentage]])/100)</f>
        <v>60.815999999999995</v>
      </c>
      <c r="R53" s="3"/>
      <c r="W53"/>
      <c r="AB53"/>
    </row>
    <row r="54" spans="1:28" x14ac:dyDescent="0.3">
      <c r="A54" t="s">
        <v>544</v>
      </c>
      <c r="B54">
        <v>3002029</v>
      </c>
      <c r="C54" t="s">
        <v>100</v>
      </c>
      <c r="D54">
        <v>1</v>
      </c>
      <c r="E54" s="10">
        <v>76.02</v>
      </c>
      <c r="F54" s="10">
        <v>76.02</v>
      </c>
      <c r="G54" s="10">
        <v>60.82</v>
      </c>
      <c r="H54">
        <v>20</v>
      </c>
      <c r="I54" s="51" t="str">
        <f>_xlfn.XLOOKUP(Q2_2025[[#This Row],[Artikelnr]],Artikel_prijzen[Artnr],Artikel_prijzen[Groep],"")</f>
        <v/>
      </c>
      <c r="J54" s="10" t="str">
        <f>_xlfn.XLOOKUP(Q2_2025[[#This Row],[Artikelnr]],Artikel_prijzen[Artnr],Artikel_prijzen[Prijs 2025],"")</f>
        <v/>
      </c>
      <c r="K54" t="str">
        <f>IF(Q2_2025[[#This Row],[Artikelprijs]]&lt;&gt;"",IF(Q2_2025[[#This Row],[Stuksprijs]]=Q2_2025[[#This Row],[Artikelprijs]],"Prijs gelijk","Prijs wijkt af"),"")</f>
        <v/>
      </c>
      <c r="L54" t="str">
        <f>IF(Q2_2025[[#This Row],[Relatiekorting percentage]]=0,
    "Nvt",
    IF(Q2_2025[[#This Row],[Brutobedrag 2]] &lt; Q2_2025[[#This Row],[Bruto - Rel.korting]],
        "Nee",
        "Ja"))</f>
        <v>Ja</v>
      </c>
      <c r="M54" s="10">
        <f>IF(Q2_2025[[#This Row],[Artikelprijs]]&lt;&gt;"",Q2_2025[[#This Row],[Artikelprijs]],Q2_2025[[#This Row],[Stuksprijs]])</f>
        <v>76.02</v>
      </c>
      <c r="N54" s="10">
        <f>Q2_2025[[#This Row],[Besteld]]*Q2_2025[[#This Row],[Prijs 2]]</f>
        <v>76.02</v>
      </c>
      <c r="O54" s="10">
        <f>IF(Q2_2025[[#This Row],[Brutobedrag 2]]&lt;Q2_2025[[#This Row],[Bruto - Rel.korting]],Q2_2025[[#This Row],[Brutobedrag 2]],Q2_2025[[#This Row],[Brutobedrag 2]]*(100-Q2_2025[[#This Row],[Relatiekorting percentage]])/100)</f>
        <v>60.815999999999995</v>
      </c>
      <c r="R54" s="3"/>
      <c r="W54"/>
      <c r="AB54"/>
    </row>
    <row r="55" spans="1:28" x14ac:dyDescent="0.3">
      <c r="A55" t="s">
        <v>544</v>
      </c>
      <c r="B55">
        <v>3002029</v>
      </c>
      <c r="C55" t="s">
        <v>100</v>
      </c>
      <c r="D55">
        <v>1</v>
      </c>
      <c r="E55" s="10">
        <v>76.02</v>
      </c>
      <c r="F55" s="10">
        <v>76.02</v>
      </c>
      <c r="G55" s="10">
        <v>60.82</v>
      </c>
      <c r="H55">
        <v>20</v>
      </c>
      <c r="I55" s="51" t="str">
        <f>_xlfn.XLOOKUP(Q2_2025[[#This Row],[Artikelnr]],Artikel_prijzen[Artnr],Artikel_prijzen[Groep],"")</f>
        <v/>
      </c>
      <c r="J55" s="10" t="str">
        <f>_xlfn.XLOOKUP(Q2_2025[[#This Row],[Artikelnr]],Artikel_prijzen[Artnr],Artikel_prijzen[Prijs 2025],"")</f>
        <v/>
      </c>
      <c r="K55" t="str">
        <f>IF(Q2_2025[[#This Row],[Artikelprijs]]&lt;&gt;"",IF(Q2_2025[[#This Row],[Stuksprijs]]=Q2_2025[[#This Row],[Artikelprijs]],"Prijs gelijk","Prijs wijkt af"),"")</f>
        <v/>
      </c>
      <c r="L55" t="str">
        <f>IF(Q2_2025[[#This Row],[Relatiekorting percentage]]=0,
    "Nvt",
    IF(Q2_2025[[#This Row],[Brutobedrag 2]] &lt; Q2_2025[[#This Row],[Bruto - Rel.korting]],
        "Nee",
        "Ja"))</f>
        <v>Ja</v>
      </c>
      <c r="M55" s="10">
        <f>IF(Q2_2025[[#This Row],[Artikelprijs]]&lt;&gt;"",Q2_2025[[#This Row],[Artikelprijs]],Q2_2025[[#This Row],[Stuksprijs]])</f>
        <v>76.02</v>
      </c>
      <c r="N55" s="10">
        <f>Q2_2025[[#This Row],[Besteld]]*Q2_2025[[#This Row],[Prijs 2]]</f>
        <v>76.02</v>
      </c>
      <c r="O55" s="10">
        <f>IF(Q2_2025[[#This Row],[Brutobedrag 2]]&lt;Q2_2025[[#This Row],[Bruto - Rel.korting]],Q2_2025[[#This Row],[Brutobedrag 2]],Q2_2025[[#This Row],[Brutobedrag 2]]*(100-Q2_2025[[#This Row],[Relatiekorting percentage]])/100)</f>
        <v>60.815999999999995</v>
      </c>
      <c r="R55" s="3"/>
      <c r="W55"/>
      <c r="AB55"/>
    </row>
    <row r="56" spans="1:28" x14ac:dyDescent="0.3">
      <c r="A56" t="s">
        <v>544</v>
      </c>
      <c r="B56">
        <v>3002029</v>
      </c>
      <c r="C56" t="s">
        <v>100</v>
      </c>
      <c r="D56">
        <v>1</v>
      </c>
      <c r="E56" s="10">
        <v>76.02</v>
      </c>
      <c r="F56" s="10">
        <v>76.02</v>
      </c>
      <c r="G56" s="10">
        <v>60.82</v>
      </c>
      <c r="H56">
        <v>20</v>
      </c>
      <c r="I56" s="51" t="str">
        <f>_xlfn.XLOOKUP(Q2_2025[[#This Row],[Artikelnr]],Artikel_prijzen[Artnr],Artikel_prijzen[Groep],"")</f>
        <v/>
      </c>
      <c r="J56" s="10" t="str">
        <f>_xlfn.XLOOKUP(Q2_2025[[#This Row],[Artikelnr]],Artikel_prijzen[Artnr],Artikel_prijzen[Prijs 2025],"")</f>
        <v/>
      </c>
      <c r="K56" t="str">
        <f>IF(Q2_2025[[#This Row],[Artikelprijs]]&lt;&gt;"",IF(Q2_2025[[#This Row],[Stuksprijs]]=Q2_2025[[#This Row],[Artikelprijs]],"Prijs gelijk","Prijs wijkt af"),"")</f>
        <v/>
      </c>
      <c r="L56" t="str">
        <f>IF(Q2_2025[[#This Row],[Relatiekorting percentage]]=0,
    "Nvt",
    IF(Q2_2025[[#This Row],[Brutobedrag 2]] &lt; Q2_2025[[#This Row],[Bruto - Rel.korting]],
        "Nee",
        "Ja"))</f>
        <v>Ja</v>
      </c>
      <c r="M56" s="10">
        <f>IF(Q2_2025[[#This Row],[Artikelprijs]]&lt;&gt;"",Q2_2025[[#This Row],[Artikelprijs]],Q2_2025[[#This Row],[Stuksprijs]])</f>
        <v>76.02</v>
      </c>
      <c r="N56" s="10">
        <f>Q2_2025[[#This Row],[Besteld]]*Q2_2025[[#This Row],[Prijs 2]]</f>
        <v>76.02</v>
      </c>
      <c r="O56" s="10">
        <f>IF(Q2_2025[[#This Row],[Brutobedrag 2]]&lt;Q2_2025[[#This Row],[Bruto - Rel.korting]],Q2_2025[[#This Row],[Brutobedrag 2]],Q2_2025[[#This Row],[Brutobedrag 2]]*(100-Q2_2025[[#This Row],[Relatiekorting percentage]])/100)</f>
        <v>60.815999999999995</v>
      </c>
      <c r="R56" s="3"/>
      <c r="W56"/>
      <c r="AB56"/>
    </row>
    <row r="57" spans="1:28" x14ac:dyDescent="0.3">
      <c r="A57" t="s">
        <v>544</v>
      </c>
      <c r="B57">
        <v>4802002</v>
      </c>
      <c r="C57" t="s">
        <v>547</v>
      </c>
      <c r="D57">
        <v>1</v>
      </c>
      <c r="E57" s="10">
        <v>22.31</v>
      </c>
      <c r="F57" s="10">
        <v>22.31</v>
      </c>
      <c r="G57" s="10">
        <v>17.850000000000001</v>
      </c>
      <c r="H57">
        <v>20</v>
      </c>
      <c r="I57" s="51" t="str">
        <f>_xlfn.XLOOKUP(Q2_2025[[#This Row],[Artikelnr]],Artikel_prijzen[Artnr],Artikel_prijzen[Groep],"")</f>
        <v/>
      </c>
      <c r="J57" s="10" t="str">
        <f>_xlfn.XLOOKUP(Q2_2025[[#This Row],[Artikelnr]],Artikel_prijzen[Artnr],Artikel_prijzen[Prijs 2025],"")</f>
        <v/>
      </c>
      <c r="K57" t="str">
        <f>IF(Q2_2025[[#This Row],[Artikelprijs]]&lt;&gt;"",IF(Q2_2025[[#This Row],[Stuksprijs]]=Q2_2025[[#This Row],[Artikelprijs]],"Prijs gelijk","Prijs wijkt af"),"")</f>
        <v/>
      </c>
      <c r="L57" t="str">
        <f>IF(Q2_2025[[#This Row],[Relatiekorting percentage]]=0,
    "Nvt",
    IF(Q2_2025[[#This Row],[Brutobedrag 2]] &lt; Q2_2025[[#This Row],[Bruto - Rel.korting]],
        "Nee",
        "Ja"))</f>
        <v>Ja</v>
      </c>
      <c r="M57" s="10">
        <f>IF(Q2_2025[[#This Row],[Artikelprijs]]&lt;&gt;"",Q2_2025[[#This Row],[Artikelprijs]],Q2_2025[[#This Row],[Stuksprijs]])</f>
        <v>22.31</v>
      </c>
      <c r="N57" s="10">
        <f>Q2_2025[[#This Row],[Besteld]]*Q2_2025[[#This Row],[Prijs 2]]</f>
        <v>22.31</v>
      </c>
      <c r="O57" s="10">
        <f>IF(Q2_2025[[#This Row],[Brutobedrag 2]]&lt;Q2_2025[[#This Row],[Bruto - Rel.korting]],Q2_2025[[#This Row],[Brutobedrag 2]],Q2_2025[[#This Row],[Brutobedrag 2]]*(100-Q2_2025[[#This Row],[Relatiekorting percentage]])/100)</f>
        <v>17.847999999999999</v>
      </c>
      <c r="R57" s="3"/>
      <c r="W57"/>
      <c r="AB57"/>
    </row>
    <row r="58" spans="1:28" x14ac:dyDescent="0.3">
      <c r="A58" t="s">
        <v>544</v>
      </c>
      <c r="B58">
        <v>5022032</v>
      </c>
      <c r="C58" t="s">
        <v>503</v>
      </c>
      <c r="D58">
        <v>1</v>
      </c>
      <c r="E58" s="10">
        <v>690.67</v>
      </c>
      <c r="F58" s="10">
        <v>690.67</v>
      </c>
      <c r="G58" s="10">
        <v>690.67</v>
      </c>
      <c r="H58">
        <v>0</v>
      </c>
      <c r="I58" s="51" t="str">
        <f>_xlfn.XLOOKUP(Q2_2025[[#This Row],[Artikelnr]],Artikel_prijzen[Artnr],Artikel_prijzen[Groep],"")</f>
        <v>Elektra</v>
      </c>
      <c r="J58" s="10">
        <f>_xlfn.XLOOKUP(Q2_2025[[#This Row],[Artikelnr]],Artikel_prijzen[Artnr],Artikel_prijzen[Prijs 2025],"")</f>
        <v>458.35</v>
      </c>
      <c r="K58" t="str">
        <f>IF(Q2_2025[[#This Row],[Artikelprijs]]&lt;&gt;"",IF(Q2_2025[[#This Row],[Stuksprijs]]=Q2_2025[[#This Row],[Artikelprijs]],"Prijs gelijk","Prijs wijkt af"),"")</f>
        <v>Prijs wijkt af</v>
      </c>
      <c r="L58" t="str">
        <f>IF(Q2_2025[[#This Row],[Relatiekorting percentage]]=0,
    "Nvt",
    IF(Q2_2025[[#This Row],[Brutobedrag 2]] &lt; Q2_2025[[#This Row],[Bruto - Rel.korting]],
        "Nee",
        "Ja"))</f>
        <v>Nvt</v>
      </c>
      <c r="M58" s="10">
        <f>IF(Q2_2025[[#This Row],[Artikelprijs]]&lt;&gt;"",Q2_2025[[#This Row],[Artikelprijs]],Q2_2025[[#This Row],[Stuksprijs]])</f>
        <v>458.35</v>
      </c>
      <c r="N58" s="10">
        <f>Q2_2025[[#This Row],[Besteld]]*Q2_2025[[#This Row],[Prijs 2]]</f>
        <v>458.35</v>
      </c>
      <c r="O58" s="10">
        <f>IF(Q2_2025[[#This Row],[Brutobedrag 2]]&lt;Q2_2025[[#This Row],[Bruto - Rel.korting]],Q2_2025[[#This Row],[Brutobedrag 2]],Q2_2025[[#This Row],[Brutobedrag 2]]*(100-Q2_2025[[#This Row],[Relatiekorting percentage]])/100)</f>
        <v>458.35</v>
      </c>
      <c r="R58" s="3"/>
      <c r="W58"/>
      <c r="AB58"/>
    </row>
    <row r="59" spans="1:28" x14ac:dyDescent="0.3">
      <c r="A59" t="s">
        <v>544</v>
      </c>
      <c r="B59">
        <v>5021030</v>
      </c>
      <c r="C59" t="s">
        <v>546</v>
      </c>
      <c r="D59">
        <v>1</v>
      </c>
      <c r="E59" s="10">
        <v>175</v>
      </c>
      <c r="F59" s="10">
        <v>175</v>
      </c>
      <c r="G59" s="10">
        <v>175</v>
      </c>
      <c r="H59">
        <v>0</v>
      </c>
      <c r="I59" s="51" t="str">
        <f>_xlfn.XLOOKUP(Q2_2025[[#This Row],[Artikelnr]],Artikel_prijzen[Artnr],Artikel_prijzen[Groep],"")</f>
        <v>Elektra</v>
      </c>
      <c r="J59" s="10">
        <f>_xlfn.XLOOKUP(Q2_2025[[#This Row],[Artikelnr]],Artikel_prijzen[Artnr],Artikel_prijzen[Prijs 2025],"")</f>
        <v>106.8625</v>
      </c>
      <c r="K59" t="str">
        <f>IF(Q2_2025[[#This Row],[Artikelprijs]]&lt;&gt;"",IF(Q2_2025[[#This Row],[Stuksprijs]]=Q2_2025[[#This Row],[Artikelprijs]],"Prijs gelijk","Prijs wijkt af"),"")</f>
        <v>Prijs wijkt af</v>
      </c>
      <c r="L59" t="str">
        <f>IF(Q2_2025[[#This Row],[Relatiekorting percentage]]=0,
    "Nvt",
    IF(Q2_2025[[#This Row],[Brutobedrag 2]] &lt; Q2_2025[[#This Row],[Bruto - Rel.korting]],
        "Nee",
        "Ja"))</f>
        <v>Nvt</v>
      </c>
      <c r="M59" s="10">
        <f>IF(Q2_2025[[#This Row],[Artikelprijs]]&lt;&gt;"",Q2_2025[[#This Row],[Artikelprijs]],Q2_2025[[#This Row],[Stuksprijs]])</f>
        <v>106.8625</v>
      </c>
      <c r="N59" s="10">
        <f>Q2_2025[[#This Row],[Besteld]]*Q2_2025[[#This Row],[Prijs 2]]</f>
        <v>106.8625</v>
      </c>
      <c r="O59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59" s="3"/>
      <c r="W59"/>
      <c r="AB59"/>
    </row>
    <row r="60" spans="1:28" x14ac:dyDescent="0.3">
      <c r="A60" t="s">
        <v>544</v>
      </c>
      <c r="B60">
        <v>3002029</v>
      </c>
      <c r="C60" t="s">
        <v>100</v>
      </c>
      <c r="D60">
        <v>1</v>
      </c>
      <c r="E60" s="10">
        <v>76.02</v>
      </c>
      <c r="F60" s="10">
        <v>76.02</v>
      </c>
      <c r="G60" s="10">
        <v>60.82</v>
      </c>
      <c r="H60">
        <v>20</v>
      </c>
      <c r="I60" s="51" t="str">
        <f>_xlfn.XLOOKUP(Q2_2025[[#This Row],[Artikelnr]],Artikel_prijzen[Artnr],Artikel_prijzen[Groep],"")</f>
        <v/>
      </c>
      <c r="J60" s="10" t="str">
        <f>_xlfn.XLOOKUP(Q2_2025[[#This Row],[Artikelnr]],Artikel_prijzen[Artnr],Artikel_prijzen[Prijs 2025],"")</f>
        <v/>
      </c>
      <c r="K60" t="str">
        <f>IF(Q2_2025[[#This Row],[Artikelprijs]]&lt;&gt;"",IF(Q2_2025[[#This Row],[Stuksprijs]]=Q2_2025[[#This Row],[Artikelprijs]],"Prijs gelijk","Prijs wijkt af"),"")</f>
        <v/>
      </c>
      <c r="L60" t="str">
        <f>IF(Q2_2025[[#This Row],[Relatiekorting percentage]]=0,
    "Nvt",
    IF(Q2_2025[[#This Row],[Brutobedrag 2]] &lt; Q2_2025[[#This Row],[Bruto - Rel.korting]],
        "Nee",
        "Ja"))</f>
        <v>Ja</v>
      </c>
      <c r="M60" s="10">
        <f>IF(Q2_2025[[#This Row],[Artikelprijs]]&lt;&gt;"",Q2_2025[[#This Row],[Artikelprijs]],Q2_2025[[#This Row],[Stuksprijs]])</f>
        <v>76.02</v>
      </c>
      <c r="N60" s="10">
        <f>Q2_2025[[#This Row],[Besteld]]*Q2_2025[[#This Row],[Prijs 2]]</f>
        <v>76.02</v>
      </c>
      <c r="O60" s="10">
        <f>IF(Q2_2025[[#This Row],[Brutobedrag 2]]&lt;Q2_2025[[#This Row],[Bruto - Rel.korting]],Q2_2025[[#This Row],[Brutobedrag 2]],Q2_2025[[#This Row],[Brutobedrag 2]]*(100-Q2_2025[[#This Row],[Relatiekorting percentage]])/100)</f>
        <v>60.815999999999995</v>
      </c>
      <c r="R60" s="3"/>
      <c r="W60"/>
      <c r="AB60"/>
    </row>
    <row r="61" spans="1:28" x14ac:dyDescent="0.3">
      <c r="A61" t="s">
        <v>544</v>
      </c>
      <c r="B61">
        <v>3002029</v>
      </c>
      <c r="C61" t="s">
        <v>100</v>
      </c>
      <c r="D61">
        <v>1</v>
      </c>
      <c r="E61" s="10">
        <v>76.02</v>
      </c>
      <c r="F61" s="10">
        <v>76.02</v>
      </c>
      <c r="G61" s="10">
        <v>60.82</v>
      </c>
      <c r="H61">
        <v>20</v>
      </c>
      <c r="I61" s="51" t="str">
        <f>_xlfn.XLOOKUP(Q2_2025[[#This Row],[Artikelnr]],Artikel_prijzen[Artnr],Artikel_prijzen[Groep],"")</f>
        <v/>
      </c>
      <c r="J61" s="10" t="str">
        <f>_xlfn.XLOOKUP(Q2_2025[[#This Row],[Artikelnr]],Artikel_prijzen[Artnr],Artikel_prijzen[Prijs 2025],"")</f>
        <v/>
      </c>
      <c r="K61" t="str">
        <f>IF(Q2_2025[[#This Row],[Artikelprijs]]&lt;&gt;"",IF(Q2_2025[[#This Row],[Stuksprijs]]=Q2_2025[[#This Row],[Artikelprijs]],"Prijs gelijk","Prijs wijkt af"),"")</f>
        <v/>
      </c>
      <c r="L61" t="str">
        <f>IF(Q2_2025[[#This Row],[Relatiekorting percentage]]=0,
    "Nvt",
    IF(Q2_2025[[#This Row],[Brutobedrag 2]] &lt; Q2_2025[[#This Row],[Bruto - Rel.korting]],
        "Nee",
        "Ja"))</f>
        <v>Ja</v>
      </c>
      <c r="M61" s="10">
        <f>IF(Q2_2025[[#This Row],[Artikelprijs]]&lt;&gt;"",Q2_2025[[#This Row],[Artikelprijs]],Q2_2025[[#This Row],[Stuksprijs]])</f>
        <v>76.02</v>
      </c>
      <c r="N61" s="10">
        <f>Q2_2025[[#This Row],[Besteld]]*Q2_2025[[#This Row],[Prijs 2]]</f>
        <v>76.02</v>
      </c>
      <c r="O61" s="10">
        <f>IF(Q2_2025[[#This Row],[Brutobedrag 2]]&lt;Q2_2025[[#This Row],[Bruto - Rel.korting]],Q2_2025[[#This Row],[Brutobedrag 2]],Q2_2025[[#This Row],[Brutobedrag 2]]*(100-Q2_2025[[#This Row],[Relatiekorting percentage]])/100)</f>
        <v>60.815999999999995</v>
      </c>
      <c r="R61" s="3"/>
      <c r="W61"/>
      <c r="AB61"/>
    </row>
    <row r="62" spans="1:28" x14ac:dyDescent="0.3">
      <c r="A62" t="s">
        <v>544</v>
      </c>
      <c r="B62">
        <v>5021030</v>
      </c>
      <c r="C62" t="s">
        <v>546</v>
      </c>
      <c r="D62">
        <v>1</v>
      </c>
      <c r="E62" s="10">
        <v>175</v>
      </c>
      <c r="F62" s="10">
        <v>175</v>
      </c>
      <c r="G62" s="10">
        <v>175</v>
      </c>
      <c r="H62">
        <v>0</v>
      </c>
      <c r="I62" s="51" t="str">
        <f>_xlfn.XLOOKUP(Q2_2025[[#This Row],[Artikelnr]],Artikel_prijzen[Artnr],Artikel_prijzen[Groep],"")</f>
        <v>Elektra</v>
      </c>
      <c r="J62" s="10">
        <f>_xlfn.XLOOKUP(Q2_2025[[#This Row],[Artikelnr]],Artikel_prijzen[Artnr],Artikel_prijzen[Prijs 2025],"")</f>
        <v>106.8625</v>
      </c>
      <c r="K62" t="str">
        <f>IF(Q2_2025[[#This Row],[Artikelprijs]]&lt;&gt;"",IF(Q2_2025[[#This Row],[Stuksprijs]]=Q2_2025[[#This Row],[Artikelprijs]],"Prijs gelijk","Prijs wijkt af"),"")</f>
        <v>Prijs wijkt af</v>
      </c>
      <c r="L62" t="str">
        <f>IF(Q2_2025[[#This Row],[Relatiekorting percentage]]=0,
    "Nvt",
    IF(Q2_2025[[#This Row],[Brutobedrag 2]] &lt; Q2_2025[[#This Row],[Bruto - Rel.korting]],
        "Nee",
        "Ja"))</f>
        <v>Nvt</v>
      </c>
      <c r="M62" s="10">
        <f>IF(Q2_2025[[#This Row],[Artikelprijs]]&lt;&gt;"",Q2_2025[[#This Row],[Artikelprijs]],Q2_2025[[#This Row],[Stuksprijs]])</f>
        <v>106.8625</v>
      </c>
      <c r="N62" s="10">
        <f>Q2_2025[[#This Row],[Besteld]]*Q2_2025[[#This Row],[Prijs 2]]</f>
        <v>106.8625</v>
      </c>
      <c r="O62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62" s="3"/>
      <c r="W62"/>
      <c r="AB62"/>
    </row>
    <row r="63" spans="1:28" x14ac:dyDescent="0.3">
      <c r="A63" t="s">
        <v>544</v>
      </c>
      <c r="B63">
        <v>5020009</v>
      </c>
      <c r="C63" t="s">
        <v>125</v>
      </c>
      <c r="D63">
        <v>1</v>
      </c>
      <c r="E63" s="10">
        <v>45.32</v>
      </c>
      <c r="F63" s="10">
        <v>45.32</v>
      </c>
      <c r="G63" s="10">
        <v>36.26</v>
      </c>
      <c r="H63">
        <v>20</v>
      </c>
      <c r="I63" s="51" t="str">
        <f>_xlfn.XLOOKUP(Q2_2025[[#This Row],[Artikelnr]],Artikel_prijzen[Artnr],Artikel_prijzen[Groep],"")</f>
        <v/>
      </c>
      <c r="J63" s="10" t="str">
        <f>_xlfn.XLOOKUP(Q2_2025[[#This Row],[Artikelnr]],Artikel_prijzen[Artnr],Artikel_prijzen[Prijs 2025],"")</f>
        <v/>
      </c>
      <c r="K63" t="str">
        <f>IF(Q2_2025[[#This Row],[Artikelprijs]]&lt;&gt;"",IF(Q2_2025[[#This Row],[Stuksprijs]]=Q2_2025[[#This Row],[Artikelprijs]],"Prijs gelijk","Prijs wijkt af"),"")</f>
        <v/>
      </c>
      <c r="L63" t="str">
        <f>IF(Q2_2025[[#This Row],[Relatiekorting percentage]]=0,
    "Nvt",
    IF(Q2_2025[[#This Row],[Brutobedrag 2]] &lt; Q2_2025[[#This Row],[Bruto - Rel.korting]],
        "Nee",
        "Ja"))</f>
        <v>Ja</v>
      </c>
      <c r="M63" s="10">
        <f>IF(Q2_2025[[#This Row],[Artikelprijs]]&lt;&gt;"",Q2_2025[[#This Row],[Artikelprijs]],Q2_2025[[#This Row],[Stuksprijs]])</f>
        <v>45.32</v>
      </c>
      <c r="N63" s="10">
        <f>Q2_2025[[#This Row],[Besteld]]*Q2_2025[[#This Row],[Prijs 2]]</f>
        <v>45.32</v>
      </c>
      <c r="O63" s="10">
        <f>IF(Q2_2025[[#This Row],[Brutobedrag 2]]&lt;Q2_2025[[#This Row],[Bruto - Rel.korting]],Q2_2025[[#This Row],[Brutobedrag 2]],Q2_2025[[#This Row],[Brutobedrag 2]]*(100-Q2_2025[[#This Row],[Relatiekorting percentage]])/100)</f>
        <v>36.256</v>
      </c>
      <c r="R63" s="3"/>
      <c r="W63"/>
      <c r="AB63"/>
    </row>
    <row r="64" spans="1:28" x14ac:dyDescent="0.3">
      <c r="A64" t="s">
        <v>544</v>
      </c>
      <c r="B64">
        <v>3002029</v>
      </c>
      <c r="C64" t="s">
        <v>100</v>
      </c>
      <c r="D64">
        <v>1</v>
      </c>
      <c r="E64" s="10">
        <v>76.02</v>
      </c>
      <c r="F64" s="10">
        <v>76.02</v>
      </c>
      <c r="G64" s="10">
        <v>60.82</v>
      </c>
      <c r="H64">
        <v>20</v>
      </c>
      <c r="I64" s="51" t="str">
        <f>_xlfn.XLOOKUP(Q2_2025[[#This Row],[Artikelnr]],Artikel_prijzen[Artnr],Artikel_prijzen[Groep],"")</f>
        <v/>
      </c>
      <c r="J64" s="10" t="str">
        <f>_xlfn.XLOOKUP(Q2_2025[[#This Row],[Artikelnr]],Artikel_prijzen[Artnr],Artikel_prijzen[Prijs 2025],"")</f>
        <v/>
      </c>
      <c r="K64" t="str">
        <f>IF(Q2_2025[[#This Row],[Artikelprijs]]&lt;&gt;"",IF(Q2_2025[[#This Row],[Stuksprijs]]=Q2_2025[[#This Row],[Artikelprijs]],"Prijs gelijk","Prijs wijkt af"),"")</f>
        <v/>
      </c>
      <c r="L64" t="str">
        <f>IF(Q2_2025[[#This Row],[Relatiekorting percentage]]=0,
    "Nvt",
    IF(Q2_2025[[#This Row],[Brutobedrag 2]] &lt; Q2_2025[[#This Row],[Bruto - Rel.korting]],
        "Nee",
        "Ja"))</f>
        <v>Ja</v>
      </c>
      <c r="M64" s="10">
        <f>IF(Q2_2025[[#This Row],[Artikelprijs]]&lt;&gt;"",Q2_2025[[#This Row],[Artikelprijs]],Q2_2025[[#This Row],[Stuksprijs]])</f>
        <v>76.02</v>
      </c>
      <c r="N64" s="10">
        <f>Q2_2025[[#This Row],[Besteld]]*Q2_2025[[#This Row],[Prijs 2]]</f>
        <v>76.02</v>
      </c>
      <c r="O64" s="10">
        <f>IF(Q2_2025[[#This Row],[Brutobedrag 2]]&lt;Q2_2025[[#This Row],[Bruto - Rel.korting]],Q2_2025[[#This Row],[Brutobedrag 2]],Q2_2025[[#This Row],[Brutobedrag 2]]*(100-Q2_2025[[#This Row],[Relatiekorting percentage]])/100)</f>
        <v>60.815999999999995</v>
      </c>
      <c r="R64" s="3"/>
      <c r="W64"/>
      <c r="AB64"/>
    </row>
    <row r="65" spans="1:28" x14ac:dyDescent="0.3">
      <c r="A65" t="s">
        <v>544</v>
      </c>
      <c r="B65">
        <v>3002024</v>
      </c>
      <c r="C65" t="s">
        <v>197</v>
      </c>
      <c r="D65">
        <v>-1</v>
      </c>
      <c r="E65" s="10">
        <v>104.09</v>
      </c>
      <c r="F65" s="10">
        <v>-104.09</v>
      </c>
      <c r="G65" s="10">
        <v>-83.27</v>
      </c>
      <c r="H65">
        <v>20</v>
      </c>
      <c r="I65" s="51" t="str">
        <f>_xlfn.XLOOKUP(Q2_2025[[#This Row],[Artikelnr]],Artikel_prijzen[Artnr],Artikel_prijzen[Groep],"")</f>
        <v/>
      </c>
      <c r="J65" s="10" t="str">
        <f>_xlfn.XLOOKUP(Q2_2025[[#This Row],[Artikelnr]],Artikel_prijzen[Artnr],Artikel_prijzen[Prijs 2025],"")</f>
        <v/>
      </c>
      <c r="K65" t="str">
        <f>IF(Q2_2025[[#This Row],[Artikelprijs]]&lt;&gt;"",IF(Q2_2025[[#This Row],[Stuksprijs]]=Q2_2025[[#This Row],[Artikelprijs]],"Prijs gelijk","Prijs wijkt af"),"")</f>
        <v/>
      </c>
      <c r="L65" t="str">
        <f>IF(Q2_2025[[#This Row],[Relatiekorting percentage]]=0,
    "Nvt",
    IF(Q2_2025[[#This Row],[Brutobedrag 2]] &lt; Q2_2025[[#This Row],[Bruto - Rel.korting]],
        "Nee",
        "Ja"))</f>
        <v>Nee</v>
      </c>
      <c r="M65" s="10">
        <f>IF(Q2_2025[[#This Row],[Artikelprijs]]&lt;&gt;"",Q2_2025[[#This Row],[Artikelprijs]],Q2_2025[[#This Row],[Stuksprijs]])</f>
        <v>104.09</v>
      </c>
      <c r="N65" s="10">
        <f>Q2_2025[[#This Row],[Besteld]]*Q2_2025[[#This Row],[Prijs 2]]</f>
        <v>-104.09</v>
      </c>
      <c r="O65" s="10">
        <f>IF(Q2_2025[[#This Row],[Brutobedrag 2]]&lt;Q2_2025[[#This Row],[Bruto - Rel.korting]],Q2_2025[[#This Row],[Brutobedrag 2]],Q2_2025[[#This Row],[Brutobedrag 2]]*(100-Q2_2025[[#This Row],[Relatiekorting percentage]])/100)</f>
        <v>-104.09</v>
      </c>
      <c r="R65" s="3"/>
      <c r="W65"/>
      <c r="AB65"/>
    </row>
    <row r="66" spans="1:28" x14ac:dyDescent="0.3">
      <c r="A66" t="s">
        <v>544</v>
      </c>
      <c r="B66">
        <v>5021030</v>
      </c>
      <c r="C66" t="s">
        <v>546</v>
      </c>
      <c r="D66">
        <v>1</v>
      </c>
      <c r="E66" s="10">
        <v>175</v>
      </c>
      <c r="F66" s="10">
        <v>175</v>
      </c>
      <c r="G66" s="10">
        <v>175</v>
      </c>
      <c r="H66">
        <v>0</v>
      </c>
      <c r="I66" s="51" t="str">
        <f>_xlfn.XLOOKUP(Q2_2025[[#This Row],[Artikelnr]],Artikel_prijzen[Artnr],Artikel_prijzen[Groep],"")</f>
        <v>Elektra</v>
      </c>
      <c r="J66" s="10">
        <f>_xlfn.XLOOKUP(Q2_2025[[#This Row],[Artikelnr]],Artikel_prijzen[Artnr],Artikel_prijzen[Prijs 2025],"")</f>
        <v>106.8625</v>
      </c>
      <c r="K66" t="str">
        <f>IF(Q2_2025[[#This Row],[Artikelprijs]]&lt;&gt;"",IF(Q2_2025[[#This Row],[Stuksprijs]]=Q2_2025[[#This Row],[Artikelprijs]],"Prijs gelijk","Prijs wijkt af"),"")</f>
        <v>Prijs wijkt af</v>
      </c>
      <c r="L66" t="str">
        <f>IF(Q2_2025[[#This Row],[Relatiekorting percentage]]=0,
    "Nvt",
    IF(Q2_2025[[#This Row],[Brutobedrag 2]] &lt; Q2_2025[[#This Row],[Bruto - Rel.korting]],
        "Nee",
        "Ja"))</f>
        <v>Nvt</v>
      </c>
      <c r="M66" s="10">
        <f>IF(Q2_2025[[#This Row],[Artikelprijs]]&lt;&gt;"",Q2_2025[[#This Row],[Artikelprijs]],Q2_2025[[#This Row],[Stuksprijs]])</f>
        <v>106.8625</v>
      </c>
      <c r="N66" s="10">
        <f>Q2_2025[[#This Row],[Besteld]]*Q2_2025[[#This Row],[Prijs 2]]</f>
        <v>106.8625</v>
      </c>
      <c r="O66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66" s="3"/>
      <c r="W66"/>
      <c r="AB66"/>
    </row>
    <row r="67" spans="1:28" x14ac:dyDescent="0.3">
      <c r="A67" t="s">
        <v>544</v>
      </c>
      <c r="B67">
        <v>5021030</v>
      </c>
      <c r="C67" t="s">
        <v>546</v>
      </c>
      <c r="D67">
        <v>1</v>
      </c>
      <c r="E67" s="10">
        <v>175</v>
      </c>
      <c r="F67" s="10">
        <v>175</v>
      </c>
      <c r="G67" s="10">
        <v>175</v>
      </c>
      <c r="H67">
        <v>0</v>
      </c>
      <c r="I67" s="51" t="str">
        <f>_xlfn.XLOOKUP(Q2_2025[[#This Row],[Artikelnr]],Artikel_prijzen[Artnr],Artikel_prijzen[Groep],"")</f>
        <v>Elektra</v>
      </c>
      <c r="J67" s="10">
        <f>_xlfn.XLOOKUP(Q2_2025[[#This Row],[Artikelnr]],Artikel_prijzen[Artnr],Artikel_prijzen[Prijs 2025],"")</f>
        <v>106.8625</v>
      </c>
      <c r="K67" t="str">
        <f>IF(Q2_2025[[#This Row],[Artikelprijs]]&lt;&gt;"",IF(Q2_2025[[#This Row],[Stuksprijs]]=Q2_2025[[#This Row],[Artikelprijs]],"Prijs gelijk","Prijs wijkt af"),"")</f>
        <v>Prijs wijkt af</v>
      </c>
      <c r="L67" t="str">
        <f>IF(Q2_2025[[#This Row],[Relatiekorting percentage]]=0,
    "Nvt",
    IF(Q2_2025[[#This Row],[Brutobedrag 2]] &lt; Q2_2025[[#This Row],[Bruto - Rel.korting]],
        "Nee",
        "Ja"))</f>
        <v>Nvt</v>
      </c>
      <c r="M67" s="10">
        <f>IF(Q2_2025[[#This Row],[Artikelprijs]]&lt;&gt;"",Q2_2025[[#This Row],[Artikelprijs]],Q2_2025[[#This Row],[Stuksprijs]])</f>
        <v>106.8625</v>
      </c>
      <c r="N67" s="10">
        <f>Q2_2025[[#This Row],[Besteld]]*Q2_2025[[#This Row],[Prijs 2]]</f>
        <v>106.8625</v>
      </c>
      <c r="O67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67" s="3"/>
      <c r="W67"/>
      <c r="AB67"/>
    </row>
    <row r="68" spans="1:28" x14ac:dyDescent="0.3">
      <c r="A68" t="s">
        <v>544</v>
      </c>
      <c r="B68">
        <v>5021030</v>
      </c>
      <c r="C68" t="s">
        <v>546</v>
      </c>
      <c r="D68">
        <v>1</v>
      </c>
      <c r="E68" s="10">
        <v>175</v>
      </c>
      <c r="F68" s="10">
        <v>175</v>
      </c>
      <c r="G68" s="10">
        <v>175</v>
      </c>
      <c r="H68">
        <v>0</v>
      </c>
      <c r="I68" s="51" t="str">
        <f>_xlfn.XLOOKUP(Q2_2025[[#This Row],[Artikelnr]],Artikel_prijzen[Artnr],Artikel_prijzen[Groep],"")</f>
        <v>Elektra</v>
      </c>
      <c r="J68" s="10">
        <f>_xlfn.XLOOKUP(Q2_2025[[#This Row],[Artikelnr]],Artikel_prijzen[Artnr],Artikel_prijzen[Prijs 2025],"")</f>
        <v>106.8625</v>
      </c>
      <c r="K68" t="str">
        <f>IF(Q2_2025[[#This Row],[Artikelprijs]]&lt;&gt;"",IF(Q2_2025[[#This Row],[Stuksprijs]]=Q2_2025[[#This Row],[Artikelprijs]],"Prijs gelijk","Prijs wijkt af"),"")</f>
        <v>Prijs wijkt af</v>
      </c>
      <c r="L68" t="str">
        <f>IF(Q2_2025[[#This Row],[Relatiekorting percentage]]=0,
    "Nvt",
    IF(Q2_2025[[#This Row],[Brutobedrag 2]] &lt; Q2_2025[[#This Row],[Bruto - Rel.korting]],
        "Nee",
        "Ja"))</f>
        <v>Nvt</v>
      </c>
      <c r="M68" s="10">
        <f>IF(Q2_2025[[#This Row],[Artikelprijs]]&lt;&gt;"",Q2_2025[[#This Row],[Artikelprijs]],Q2_2025[[#This Row],[Stuksprijs]])</f>
        <v>106.8625</v>
      </c>
      <c r="N68" s="10">
        <f>Q2_2025[[#This Row],[Besteld]]*Q2_2025[[#This Row],[Prijs 2]]</f>
        <v>106.8625</v>
      </c>
      <c r="O68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68" s="3"/>
      <c r="W68"/>
      <c r="AB68"/>
    </row>
    <row r="69" spans="1:28" x14ac:dyDescent="0.3">
      <c r="A69" t="s">
        <v>544</v>
      </c>
      <c r="B69">
        <v>3002029</v>
      </c>
      <c r="C69" t="s">
        <v>100</v>
      </c>
      <c r="D69">
        <v>1</v>
      </c>
      <c r="E69" s="10">
        <v>76.02</v>
      </c>
      <c r="F69" s="10">
        <v>76.02</v>
      </c>
      <c r="G69" s="10">
        <v>60.82</v>
      </c>
      <c r="H69">
        <v>20</v>
      </c>
      <c r="I69" s="51" t="str">
        <f>_xlfn.XLOOKUP(Q2_2025[[#This Row],[Artikelnr]],Artikel_prijzen[Artnr],Artikel_prijzen[Groep],"")</f>
        <v/>
      </c>
      <c r="J69" s="10" t="str">
        <f>_xlfn.XLOOKUP(Q2_2025[[#This Row],[Artikelnr]],Artikel_prijzen[Artnr],Artikel_prijzen[Prijs 2025],"")</f>
        <v/>
      </c>
      <c r="K69" t="str">
        <f>IF(Q2_2025[[#This Row],[Artikelprijs]]&lt;&gt;"",IF(Q2_2025[[#This Row],[Stuksprijs]]=Q2_2025[[#This Row],[Artikelprijs]],"Prijs gelijk","Prijs wijkt af"),"")</f>
        <v/>
      </c>
      <c r="L69" t="str">
        <f>IF(Q2_2025[[#This Row],[Relatiekorting percentage]]=0,
    "Nvt",
    IF(Q2_2025[[#This Row],[Brutobedrag 2]] &lt; Q2_2025[[#This Row],[Bruto - Rel.korting]],
        "Nee",
        "Ja"))</f>
        <v>Ja</v>
      </c>
      <c r="M69" s="10">
        <f>IF(Q2_2025[[#This Row],[Artikelprijs]]&lt;&gt;"",Q2_2025[[#This Row],[Artikelprijs]],Q2_2025[[#This Row],[Stuksprijs]])</f>
        <v>76.02</v>
      </c>
      <c r="N69" s="10">
        <f>Q2_2025[[#This Row],[Besteld]]*Q2_2025[[#This Row],[Prijs 2]]</f>
        <v>76.02</v>
      </c>
      <c r="O69" s="10">
        <f>IF(Q2_2025[[#This Row],[Brutobedrag 2]]&lt;Q2_2025[[#This Row],[Bruto - Rel.korting]],Q2_2025[[#This Row],[Brutobedrag 2]],Q2_2025[[#This Row],[Brutobedrag 2]]*(100-Q2_2025[[#This Row],[Relatiekorting percentage]])/100)</f>
        <v>60.815999999999995</v>
      </c>
      <c r="R69" s="3"/>
      <c r="W69"/>
      <c r="AB69"/>
    </row>
    <row r="70" spans="1:28" x14ac:dyDescent="0.3">
      <c r="A70" t="s">
        <v>544</v>
      </c>
      <c r="B70">
        <v>3002029</v>
      </c>
      <c r="C70" t="s">
        <v>100</v>
      </c>
      <c r="D70">
        <v>1</v>
      </c>
      <c r="E70" s="10">
        <v>76.02</v>
      </c>
      <c r="F70" s="10">
        <v>76.02</v>
      </c>
      <c r="G70" s="10">
        <v>60.82</v>
      </c>
      <c r="H70">
        <v>20</v>
      </c>
      <c r="I70" s="51" t="str">
        <f>_xlfn.XLOOKUP(Q2_2025[[#This Row],[Artikelnr]],Artikel_prijzen[Artnr],Artikel_prijzen[Groep],"")</f>
        <v/>
      </c>
      <c r="J70" s="10" t="str">
        <f>_xlfn.XLOOKUP(Q2_2025[[#This Row],[Artikelnr]],Artikel_prijzen[Artnr],Artikel_prijzen[Prijs 2025],"")</f>
        <v/>
      </c>
      <c r="K70" t="str">
        <f>IF(Q2_2025[[#This Row],[Artikelprijs]]&lt;&gt;"",IF(Q2_2025[[#This Row],[Stuksprijs]]=Q2_2025[[#This Row],[Artikelprijs]],"Prijs gelijk","Prijs wijkt af"),"")</f>
        <v/>
      </c>
      <c r="L70" t="str">
        <f>IF(Q2_2025[[#This Row],[Relatiekorting percentage]]=0,
    "Nvt",
    IF(Q2_2025[[#This Row],[Brutobedrag 2]] &lt; Q2_2025[[#This Row],[Bruto - Rel.korting]],
        "Nee",
        "Ja"))</f>
        <v>Ja</v>
      </c>
      <c r="M70" s="10">
        <f>IF(Q2_2025[[#This Row],[Artikelprijs]]&lt;&gt;"",Q2_2025[[#This Row],[Artikelprijs]],Q2_2025[[#This Row],[Stuksprijs]])</f>
        <v>76.02</v>
      </c>
      <c r="N70" s="10">
        <f>Q2_2025[[#This Row],[Besteld]]*Q2_2025[[#This Row],[Prijs 2]]</f>
        <v>76.02</v>
      </c>
      <c r="O70" s="10">
        <f>IF(Q2_2025[[#This Row],[Brutobedrag 2]]&lt;Q2_2025[[#This Row],[Bruto - Rel.korting]],Q2_2025[[#This Row],[Brutobedrag 2]],Q2_2025[[#This Row],[Brutobedrag 2]]*(100-Q2_2025[[#This Row],[Relatiekorting percentage]])/100)</f>
        <v>60.815999999999995</v>
      </c>
      <c r="R70" s="3"/>
      <c r="W70"/>
      <c r="AB70"/>
    </row>
    <row r="71" spans="1:28" x14ac:dyDescent="0.3">
      <c r="A71" t="s">
        <v>544</v>
      </c>
      <c r="B71">
        <v>5021030</v>
      </c>
      <c r="C71" t="s">
        <v>546</v>
      </c>
      <c r="D71">
        <v>1</v>
      </c>
      <c r="E71" s="10">
        <v>175</v>
      </c>
      <c r="F71" s="10">
        <v>175</v>
      </c>
      <c r="G71" s="10">
        <v>175</v>
      </c>
      <c r="H71">
        <v>0</v>
      </c>
      <c r="I71" s="51" t="str">
        <f>_xlfn.XLOOKUP(Q2_2025[[#This Row],[Artikelnr]],Artikel_prijzen[Artnr],Artikel_prijzen[Groep],"")</f>
        <v>Elektra</v>
      </c>
      <c r="J71" s="10">
        <f>_xlfn.XLOOKUP(Q2_2025[[#This Row],[Artikelnr]],Artikel_prijzen[Artnr],Artikel_prijzen[Prijs 2025],"")</f>
        <v>106.8625</v>
      </c>
      <c r="K71" t="str">
        <f>IF(Q2_2025[[#This Row],[Artikelprijs]]&lt;&gt;"",IF(Q2_2025[[#This Row],[Stuksprijs]]=Q2_2025[[#This Row],[Artikelprijs]],"Prijs gelijk","Prijs wijkt af"),"")</f>
        <v>Prijs wijkt af</v>
      </c>
      <c r="L71" t="str">
        <f>IF(Q2_2025[[#This Row],[Relatiekorting percentage]]=0,
    "Nvt",
    IF(Q2_2025[[#This Row],[Brutobedrag 2]] &lt; Q2_2025[[#This Row],[Bruto - Rel.korting]],
        "Nee",
        "Ja"))</f>
        <v>Nvt</v>
      </c>
      <c r="M71" s="10">
        <f>IF(Q2_2025[[#This Row],[Artikelprijs]]&lt;&gt;"",Q2_2025[[#This Row],[Artikelprijs]],Q2_2025[[#This Row],[Stuksprijs]])</f>
        <v>106.8625</v>
      </c>
      <c r="N71" s="10">
        <f>Q2_2025[[#This Row],[Besteld]]*Q2_2025[[#This Row],[Prijs 2]]</f>
        <v>106.8625</v>
      </c>
      <c r="O71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71" s="3"/>
      <c r="W71"/>
      <c r="AB71"/>
    </row>
    <row r="72" spans="1:28" x14ac:dyDescent="0.3">
      <c r="A72" t="s">
        <v>544</v>
      </c>
      <c r="B72">
        <v>5020009</v>
      </c>
      <c r="C72" t="s">
        <v>125</v>
      </c>
      <c r="D72">
        <v>2</v>
      </c>
      <c r="E72" s="10">
        <v>45.32</v>
      </c>
      <c r="F72" s="10">
        <v>90.64</v>
      </c>
      <c r="G72" s="10">
        <v>72.510000000000005</v>
      </c>
      <c r="H72">
        <v>20</v>
      </c>
      <c r="I72" s="51" t="str">
        <f>_xlfn.XLOOKUP(Q2_2025[[#This Row],[Artikelnr]],Artikel_prijzen[Artnr],Artikel_prijzen[Groep],"")</f>
        <v/>
      </c>
      <c r="J72" s="10" t="str">
        <f>_xlfn.XLOOKUP(Q2_2025[[#This Row],[Artikelnr]],Artikel_prijzen[Artnr],Artikel_prijzen[Prijs 2025],"")</f>
        <v/>
      </c>
      <c r="K72" t="str">
        <f>IF(Q2_2025[[#This Row],[Artikelprijs]]&lt;&gt;"",IF(Q2_2025[[#This Row],[Stuksprijs]]=Q2_2025[[#This Row],[Artikelprijs]],"Prijs gelijk","Prijs wijkt af"),"")</f>
        <v/>
      </c>
      <c r="L72" t="str">
        <f>IF(Q2_2025[[#This Row],[Relatiekorting percentage]]=0,
    "Nvt",
    IF(Q2_2025[[#This Row],[Brutobedrag 2]] &lt; Q2_2025[[#This Row],[Bruto - Rel.korting]],
        "Nee",
        "Ja"))</f>
        <v>Ja</v>
      </c>
      <c r="M72" s="10">
        <f>IF(Q2_2025[[#This Row],[Artikelprijs]]&lt;&gt;"",Q2_2025[[#This Row],[Artikelprijs]],Q2_2025[[#This Row],[Stuksprijs]])</f>
        <v>45.32</v>
      </c>
      <c r="N72" s="10">
        <f>Q2_2025[[#This Row],[Besteld]]*Q2_2025[[#This Row],[Prijs 2]]</f>
        <v>90.64</v>
      </c>
      <c r="O72" s="10">
        <f>IF(Q2_2025[[#This Row],[Brutobedrag 2]]&lt;Q2_2025[[#This Row],[Bruto - Rel.korting]],Q2_2025[[#This Row],[Brutobedrag 2]],Q2_2025[[#This Row],[Brutobedrag 2]]*(100-Q2_2025[[#This Row],[Relatiekorting percentage]])/100)</f>
        <v>72.512</v>
      </c>
      <c r="R72" s="3"/>
      <c r="W72"/>
      <c r="AB72"/>
    </row>
    <row r="73" spans="1:28" x14ac:dyDescent="0.3">
      <c r="A73" t="s">
        <v>544</v>
      </c>
      <c r="B73">
        <v>3002029</v>
      </c>
      <c r="C73" t="s">
        <v>100</v>
      </c>
      <c r="D73">
        <v>1</v>
      </c>
      <c r="E73" s="10">
        <v>76.02</v>
      </c>
      <c r="F73" s="10">
        <v>76.02</v>
      </c>
      <c r="G73" s="10">
        <v>60.82</v>
      </c>
      <c r="H73">
        <v>20</v>
      </c>
      <c r="I73" s="51" t="str">
        <f>_xlfn.XLOOKUP(Q2_2025[[#This Row],[Artikelnr]],Artikel_prijzen[Artnr],Artikel_prijzen[Groep],"")</f>
        <v/>
      </c>
      <c r="J73" s="10" t="str">
        <f>_xlfn.XLOOKUP(Q2_2025[[#This Row],[Artikelnr]],Artikel_prijzen[Artnr],Artikel_prijzen[Prijs 2025],"")</f>
        <v/>
      </c>
      <c r="K73" t="str">
        <f>IF(Q2_2025[[#This Row],[Artikelprijs]]&lt;&gt;"",IF(Q2_2025[[#This Row],[Stuksprijs]]=Q2_2025[[#This Row],[Artikelprijs]],"Prijs gelijk","Prijs wijkt af"),"")</f>
        <v/>
      </c>
      <c r="L73" t="str">
        <f>IF(Q2_2025[[#This Row],[Relatiekorting percentage]]=0,
    "Nvt",
    IF(Q2_2025[[#This Row],[Brutobedrag 2]] &lt; Q2_2025[[#This Row],[Bruto - Rel.korting]],
        "Nee",
        "Ja"))</f>
        <v>Ja</v>
      </c>
      <c r="M73" s="10">
        <f>IF(Q2_2025[[#This Row],[Artikelprijs]]&lt;&gt;"",Q2_2025[[#This Row],[Artikelprijs]],Q2_2025[[#This Row],[Stuksprijs]])</f>
        <v>76.02</v>
      </c>
      <c r="N73" s="10">
        <f>Q2_2025[[#This Row],[Besteld]]*Q2_2025[[#This Row],[Prijs 2]]</f>
        <v>76.02</v>
      </c>
      <c r="O73" s="10">
        <f>IF(Q2_2025[[#This Row],[Brutobedrag 2]]&lt;Q2_2025[[#This Row],[Bruto - Rel.korting]],Q2_2025[[#This Row],[Brutobedrag 2]],Q2_2025[[#This Row],[Brutobedrag 2]]*(100-Q2_2025[[#This Row],[Relatiekorting percentage]])/100)</f>
        <v>60.815999999999995</v>
      </c>
      <c r="R73" s="3"/>
      <c r="W73"/>
      <c r="AB73"/>
    </row>
    <row r="74" spans="1:28" x14ac:dyDescent="0.3">
      <c r="A74" t="s">
        <v>544</v>
      </c>
      <c r="B74">
        <v>5021030</v>
      </c>
      <c r="C74" t="s">
        <v>546</v>
      </c>
      <c r="D74">
        <v>1</v>
      </c>
      <c r="E74" s="10">
        <v>175</v>
      </c>
      <c r="F74" s="10">
        <v>175</v>
      </c>
      <c r="G74" s="10">
        <v>175</v>
      </c>
      <c r="H74">
        <v>0</v>
      </c>
      <c r="I74" s="51" t="str">
        <f>_xlfn.XLOOKUP(Q2_2025[[#This Row],[Artikelnr]],Artikel_prijzen[Artnr],Artikel_prijzen[Groep],"")</f>
        <v>Elektra</v>
      </c>
      <c r="J74" s="10">
        <f>_xlfn.XLOOKUP(Q2_2025[[#This Row],[Artikelnr]],Artikel_prijzen[Artnr],Artikel_prijzen[Prijs 2025],"")</f>
        <v>106.8625</v>
      </c>
      <c r="K74" t="str">
        <f>IF(Q2_2025[[#This Row],[Artikelprijs]]&lt;&gt;"",IF(Q2_2025[[#This Row],[Stuksprijs]]=Q2_2025[[#This Row],[Artikelprijs]],"Prijs gelijk","Prijs wijkt af"),"")</f>
        <v>Prijs wijkt af</v>
      </c>
      <c r="L74" t="str">
        <f>IF(Q2_2025[[#This Row],[Relatiekorting percentage]]=0,
    "Nvt",
    IF(Q2_2025[[#This Row],[Brutobedrag 2]] &lt; Q2_2025[[#This Row],[Bruto - Rel.korting]],
        "Nee",
        "Ja"))</f>
        <v>Nvt</v>
      </c>
      <c r="M74" s="10">
        <f>IF(Q2_2025[[#This Row],[Artikelprijs]]&lt;&gt;"",Q2_2025[[#This Row],[Artikelprijs]],Q2_2025[[#This Row],[Stuksprijs]])</f>
        <v>106.8625</v>
      </c>
      <c r="N74" s="10">
        <f>Q2_2025[[#This Row],[Besteld]]*Q2_2025[[#This Row],[Prijs 2]]</f>
        <v>106.8625</v>
      </c>
      <c r="O74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74" s="3"/>
      <c r="W74"/>
      <c r="AB74"/>
    </row>
    <row r="75" spans="1:28" x14ac:dyDescent="0.3">
      <c r="A75" t="s">
        <v>544</v>
      </c>
      <c r="B75">
        <v>5030225</v>
      </c>
      <c r="C75" t="s">
        <v>261</v>
      </c>
      <c r="D75">
        <v>1</v>
      </c>
      <c r="E75" s="10">
        <v>133.9</v>
      </c>
      <c r="F75" s="10">
        <v>133.9</v>
      </c>
      <c r="G75" s="10">
        <v>133.9</v>
      </c>
      <c r="H75">
        <v>0</v>
      </c>
      <c r="I75" s="51" t="str">
        <f>_xlfn.XLOOKUP(Q2_2025[[#This Row],[Artikelnr]],Artikel_prijzen[Artnr],Artikel_prijzen[Groep],"")</f>
        <v>Rigging</v>
      </c>
      <c r="J75" s="10">
        <f>_xlfn.XLOOKUP(Q2_2025[[#This Row],[Artikelnr]],Artikel_prijzen[Artnr],Artikel_prijzen[Prijs 2025],"")</f>
        <v>130</v>
      </c>
      <c r="K75" t="str">
        <f>IF(Q2_2025[[#This Row],[Artikelprijs]]&lt;&gt;"",IF(Q2_2025[[#This Row],[Stuksprijs]]=Q2_2025[[#This Row],[Artikelprijs]],"Prijs gelijk","Prijs wijkt af"),"")</f>
        <v>Prijs wijkt af</v>
      </c>
      <c r="L75" t="str">
        <f>IF(Q2_2025[[#This Row],[Relatiekorting percentage]]=0,
    "Nvt",
    IF(Q2_2025[[#This Row],[Brutobedrag 2]] &lt; Q2_2025[[#This Row],[Bruto - Rel.korting]],
        "Nee",
        "Ja"))</f>
        <v>Nvt</v>
      </c>
      <c r="M75" s="10">
        <f>IF(Q2_2025[[#This Row],[Artikelprijs]]&lt;&gt;"",Q2_2025[[#This Row],[Artikelprijs]],Q2_2025[[#This Row],[Stuksprijs]])</f>
        <v>130</v>
      </c>
      <c r="N75" s="10">
        <f>Q2_2025[[#This Row],[Besteld]]*Q2_2025[[#This Row],[Prijs 2]]</f>
        <v>130</v>
      </c>
      <c r="O75" s="10">
        <f>IF(Q2_2025[[#This Row],[Brutobedrag 2]]&lt;Q2_2025[[#This Row],[Bruto - Rel.korting]],Q2_2025[[#This Row],[Brutobedrag 2]],Q2_2025[[#This Row],[Brutobedrag 2]]*(100-Q2_2025[[#This Row],[Relatiekorting percentage]])/100)</f>
        <v>130</v>
      </c>
      <c r="R75" s="3"/>
      <c r="W75"/>
      <c r="AB75"/>
    </row>
    <row r="76" spans="1:28" x14ac:dyDescent="0.3">
      <c r="A76" t="s">
        <v>544</v>
      </c>
      <c r="B76">
        <v>3002029</v>
      </c>
      <c r="C76" t="s">
        <v>100</v>
      </c>
      <c r="D76">
        <v>1</v>
      </c>
      <c r="E76" s="10">
        <v>76.02</v>
      </c>
      <c r="F76" s="10">
        <v>76.02</v>
      </c>
      <c r="G76" s="10">
        <v>60.82</v>
      </c>
      <c r="H76">
        <v>20</v>
      </c>
      <c r="I76" s="51" t="str">
        <f>_xlfn.XLOOKUP(Q2_2025[[#This Row],[Artikelnr]],Artikel_prijzen[Artnr],Artikel_prijzen[Groep],"")</f>
        <v/>
      </c>
      <c r="J76" s="10" t="str">
        <f>_xlfn.XLOOKUP(Q2_2025[[#This Row],[Artikelnr]],Artikel_prijzen[Artnr],Artikel_prijzen[Prijs 2025],"")</f>
        <v/>
      </c>
      <c r="K76" t="str">
        <f>IF(Q2_2025[[#This Row],[Artikelprijs]]&lt;&gt;"",IF(Q2_2025[[#This Row],[Stuksprijs]]=Q2_2025[[#This Row],[Artikelprijs]],"Prijs gelijk","Prijs wijkt af"),"")</f>
        <v/>
      </c>
      <c r="L76" t="str">
        <f>IF(Q2_2025[[#This Row],[Relatiekorting percentage]]=0,
    "Nvt",
    IF(Q2_2025[[#This Row],[Brutobedrag 2]] &lt; Q2_2025[[#This Row],[Bruto - Rel.korting]],
        "Nee",
        "Ja"))</f>
        <v>Ja</v>
      </c>
      <c r="M76" s="10">
        <f>IF(Q2_2025[[#This Row],[Artikelprijs]]&lt;&gt;"",Q2_2025[[#This Row],[Artikelprijs]],Q2_2025[[#This Row],[Stuksprijs]])</f>
        <v>76.02</v>
      </c>
      <c r="N76" s="10">
        <f>Q2_2025[[#This Row],[Besteld]]*Q2_2025[[#This Row],[Prijs 2]]</f>
        <v>76.02</v>
      </c>
      <c r="O76" s="10">
        <f>IF(Q2_2025[[#This Row],[Brutobedrag 2]]&lt;Q2_2025[[#This Row],[Bruto - Rel.korting]],Q2_2025[[#This Row],[Brutobedrag 2]],Q2_2025[[#This Row],[Brutobedrag 2]]*(100-Q2_2025[[#This Row],[Relatiekorting percentage]])/100)</f>
        <v>60.815999999999995</v>
      </c>
      <c r="R76" s="3"/>
      <c r="W76"/>
      <c r="AB76"/>
    </row>
    <row r="77" spans="1:28" x14ac:dyDescent="0.3">
      <c r="A77" t="s">
        <v>544</v>
      </c>
      <c r="B77">
        <v>3002029</v>
      </c>
      <c r="C77" t="s">
        <v>100</v>
      </c>
      <c r="D77">
        <v>1</v>
      </c>
      <c r="E77" s="10">
        <v>76.02</v>
      </c>
      <c r="F77" s="10">
        <v>76.02</v>
      </c>
      <c r="G77" s="10">
        <v>60.82</v>
      </c>
      <c r="H77">
        <v>20</v>
      </c>
      <c r="I77" s="51" t="str">
        <f>_xlfn.XLOOKUP(Q2_2025[[#This Row],[Artikelnr]],Artikel_prijzen[Artnr],Artikel_prijzen[Groep],"")</f>
        <v/>
      </c>
      <c r="J77" s="10" t="str">
        <f>_xlfn.XLOOKUP(Q2_2025[[#This Row],[Artikelnr]],Artikel_prijzen[Artnr],Artikel_prijzen[Prijs 2025],"")</f>
        <v/>
      </c>
      <c r="K77" t="str">
        <f>IF(Q2_2025[[#This Row],[Artikelprijs]]&lt;&gt;"",IF(Q2_2025[[#This Row],[Stuksprijs]]=Q2_2025[[#This Row],[Artikelprijs]],"Prijs gelijk","Prijs wijkt af"),"")</f>
        <v/>
      </c>
      <c r="L77" t="str">
        <f>IF(Q2_2025[[#This Row],[Relatiekorting percentage]]=0,
    "Nvt",
    IF(Q2_2025[[#This Row],[Brutobedrag 2]] &lt; Q2_2025[[#This Row],[Bruto - Rel.korting]],
        "Nee",
        "Ja"))</f>
        <v>Ja</v>
      </c>
      <c r="M77" s="10">
        <f>IF(Q2_2025[[#This Row],[Artikelprijs]]&lt;&gt;"",Q2_2025[[#This Row],[Artikelprijs]],Q2_2025[[#This Row],[Stuksprijs]])</f>
        <v>76.02</v>
      </c>
      <c r="N77" s="10">
        <f>Q2_2025[[#This Row],[Besteld]]*Q2_2025[[#This Row],[Prijs 2]]</f>
        <v>76.02</v>
      </c>
      <c r="O77" s="10">
        <f>IF(Q2_2025[[#This Row],[Brutobedrag 2]]&lt;Q2_2025[[#This Row],[Bruto - Rel.korting]],Q2_2025[[#This Row],[Brutobedrag 2]],Q2_2025[[#This Row],[Brutobedrag 2]]*(100-Q2_2025[[#This Row],[Relatiekorting percentage]])/100)</f>
        <v>60.815999999999995</v>
      </c>
      <c r="R77" s="3"/>
      <c r="W77"/>
      <c r="AB77"/>
    </row>
    <row r="78" spans="1:28" x14ac:dyDescent="0.3">
      <c r="A78" t="s">
        <v>544</v>
      </c>
      <c r="B78">
        <v>3002024</v>
      </c>
      <c r="C78" t="s">
        <v>197</v>
      </c>
      <c r="D78">
        <v>-1</v>
      </c>
      <c r="E78" s="10">
        <v>104.09</v>
      </c>
      <c r="F78" s="10">
        <v>-104.09</v>
      </c>
      <c r="G78" s="10">
        <v>-83.27</v>
      </c>
      <c r="H78">
        <v>20</v>
      </c>
      <c r="I78" s="51" t="str">
        <f>_xlfn.XLOOKUP(Q2_2025[[#This Row],[Artikelnr]],Artikel_prijzen[Artnr],Artikel_prijzen[Groep],"")</f>
        <v/>
      </c>
      <c r="J78" s="10" t="str">
        <f>_xlfn.XLOOKUP(Q2_2025[[#This Row],[Artikelnr]],Artikel_prijzen[Artnr],Artikel_prijzen[Prijs 2025],"")</f>
        <v/>
      </c>
      <c r="K78" t="str">
        <f>IF(Q2_2025[[#This Row],[Artikelprijs]]&lt;&gt;"",IF(Q2_2025[[#This Row],[Stuksprijs]]=Q2_2025[[#This Row],[Artikelprijs]],"Prijs gelijk","Prijs wijkt af"),"")</f>
        <v/>
      </c>
      <c r="L78" t="str">
        <f>IF(Q2_2025[[#This Row],[Relatiekorting percentage]]=0,
    "Nvt",
    IF(Q2_2025[[#This Row],[Brutobedrag 2]] &lt; Q2_2025[[#This Row],[Bruto - Rel.korting]],
        "Nee",
        "Ja"))</f>
        <v>Nee</v>
      </c>
      <c r="M78" s="10">
        <f>IF(Q2_2025[[#This Row],[Artikelprijs]]&lt;&gt;"",Q2_2025[[#This Row],[Artikelprijs]],Q2_2025[[#This Row],[Stuksprijs]])</f>
        <v>104.09</v>
      </c>
      <c r="N78" s="10">
        <f>Q2_2025[[#This Row],[Besteld]]*Q2_2025[[#This Row],[Prijs 2]]</f>
        <v>-104.09</v>
      </c>
      <c r="O78" s="10">
        <f>IF(Q2_2025[[#This Row],[Brutobedrag 2]]&lt;Q2_2025[[#This Row],[Bruto - Rel.korting]],Q2_2025[[#This Row],[Brutobedrag 2]],Q2_2025[[#This Row],[Brutobedrag 2]]*(100-Q2_2025[[#This Row],[Relatiekorting percentage]])/100)</f>
        <v>-104.09</v>
      </c>
      <c r="R78" s="3"/>
      <c r="W78"/>
      <c r="AB78"/>
    </row>
    <row r="79" spans="1:28" x14ac:dyDescent="0.3">
      <c r="A79" t="s">
        <v>544</v>
      </c>
      <c r="B79">
        <v>5010017</v>
      </c>
      <c r="C79" t="s">
        <v>249</v>
      </c>
      <c r="D79">
        <v>6</v>
      </c>
      <c r="E79" s="10">
        <v>48.93</v>
      </c>
      <c r="F79" s="10">
        <v>293.58</v>
      </c>
      <c r="G79" s="10">
        <v>234.86</v>
      </c>
      <c r="H79">
        <v>20</v>
      </c>
      <c r="I79" s="51" t="str">
        <f>_xlfn.XLOOKUP(Q2_2025[[#This Row],[Artikelnr]],Artikel_prijzen[Artnr],Artikel_prijzen[Groep],"")</f>
        <v/>
      </c>
      <c r="J79" s="10" t="str">
        <f>_xlfn.XLOOKUP(Q2_2025[[#This Row],[Artikelnr]],Artikel_prijzen[Artnr],Artikel_prijzen[Prijs 2025],"")</f>
        <v/>
      </c>
      <c r="K79" t="str">
        <f>IF(Q2_2025[[#This Row],[Artikelprijs]]&lt;&gt;"",IF(Q2_2025[[#This Row],[Stuksprijs]]=Q2_2025[[#This Row],[Artikelprijs]],"Prijs gelijk","Prijs wijkt af"),"")</f>
        <v/>
      </c>
      <c r="L79" t="str">
        <f>IF(Q2_2025[[#This Row],[Relatiekorting percentage]]=0,
    "Nvt",
    IF(Q2_2025[[#This Row],[Brutobedrag 2]] &lt; Q2_2025[[#This Row],[Bruto - Rel.korting]],
        "Nee",
        "Ja"))</f>
        <v>Ja</v>
      </c>
      <c r="M79" s="10">
        <f>IF(Q2_2025[[#This Row],[Artikelprijs]]&lt;&gt;"",Q2_2025[[#This Row],[Artikelprijs]],Q2_2025[[#This Row],[Stuksprijs]])</f>
        <v>48.93</v>
      </c>
      <c r="N79" s="10">
        <f>Q2_2025[[#This Row],[Besteld]]*Q2_2025[[#This Row],[Prijs 2]]</f>
        <v>293.58</v>
      </c>
      <c r="O79" s="10">
        <f>IF(Q2_2025[[#This Row],[Brutobedrag 2]]&lt;Q2_2025[[#This Row],[Bruto - Rel.korting]],Q2_2025[[#This Row],[Brutobedrag 2]],Q2_2025[[#This Row],[Brutobedrag 2]]*(100-Q2_2025[[#This Row],[Relatiekorting percentage]])/100)</f>
        <v>234.86399999999998</v>
      </c>
      <c r="R79" s="3"/>
      <c r="W79"/>
      <c r="AB79"/>
    </row>
    <row r="80" spans="1:28" x14ac:dyDescent="0.3">
      <c r="A80" t="s">
        <v>544</v>
      </c>
      <c r="B80">
        <v>5020002</v>
      </c>
      <c r="C80" t="s">
        <v>122</v>
      </c>
      <c r="D80">
        <v>1</v>
      </c>
      <c r="E80" s="10">
        <v>39.65</v>
      </c>
      <c r="F80" s="10">
        <v>39.65</v>
      </c>
      <c r="G80" s="10">
        <v>31.72</v>
      </c>
      <c r="H80">
        <v>20</v>
      </c>
      <c r="I80" s="51" t="str">
        <f>_xlfn.XLOOKUP(Q2_2025[[#This Row],[Artikelnr]],Artikel_prijzen[Artnr],Artikel_prijzen[Groep],"")</f>
        <v/>
      </c>
      <c r="J80" s="10" t="str">
        <f>_xlfn.XLOOKUP(Q2_2025[[#This Row],[Artikelnr]],Artikel_prijzen[Artnr],Artikel_prijzen[Prijs 2025],"")</f>
        <v/>
      </c>
      <c r="K80" t="str">
        <f>IF(Q2_2025[[#This Row],[Artikelprijs]]&lt;&gt;"",IF(Q2_2025[[#This Row],[Stuksprijs]]=Q2_2025[[#This Row],[Artikelprijs]],"Prijs gelijk","Prijs wijkt af"),"")</f>
        <v/>
      </c>
      <c r="L80" t="str">
        <f>IF(Q2_2025[[#This Row],[Relatiekorting percentage]]=0,
    "Nvt",
    IF(Q2_2025[[#This Row],[Brutobedrag 2]] &lt; Q2_2025[[#This Row],[Bruto - Rel.korting]],
        "Nee",
        "Ja"))</f>
        <v>Ja</v>
      </c>
      <c r="M80" s="10">
        <f>IF(Q2_2025[[#This Row],[Artikelprijs]]&lt;&gt;"",Q2_2025[[#This Row],[Artikelprijs]],Q2_2025[[#This Row],[Stuksprijs]])</f>
        <v>39.65</v>
      </c>
      <c r="N80" s="10">
        <f>Q2_2025[[#This Row],[Besteld]]*Q2_2025[[#This Row],[Prijs 2]]</f>
        <v>39.65</v>
      </c>
      <c r="O80" s="10">
        <f>IF(Q2_2025[[#This Row],[Brutobedrag 2]]&lt;Q2_2025[[#This Row],[Bruto - Rel.korting]],Q2_2025[[#This Row],[Brutobedrag 2]],Q2_2025[[#This Row],[Brutobedrag 2]]*(100-Q2_2025[[#This Row],[Relatiekorting percentage]])/100)</f>
        <v>31.72</v>
      </c>
      <c r="R80" s="3"/>
      <c r="W80"/>
      <c r="AB80"/>
    </row>
    <row r="81" spans="1:28" x14ac:dyDescent="0.3">
      <c r="A81" t="s">
        <v>544</v>
      </c>
      <c r="B81">
        <v>5021030</v>
      </c>
      <c r="C81" t="s">
        <v>546</v>
      </c>
      <c r="D81">
        <v>1</v>
      </c>
      <c r="E81" s="10">
        <v>175</v>
      </c>
      <c r="F81" s="10">
        <v>175</v>
      </c>
      <c r="G81" s="10">
        <v>175</v>
      </c>
      <c r="H81">
        <v>0</v>
      </c>
      <c r="I81" s="51" t="str">
        <f>_xlfn.XLOOKUP(Q2_2025[[#This Row],[Artikelnr]],Artikel_prijzen[Artnr],Artikel_prijzen[Groep],"")</f>
        <v>Elektra</v>
      </c>
      <c r="J81" s="10">
        <f>_xlfn.XLOOKUP(Q2_2025[[#This Row],[Artikelnr]],Artikel_prijzen[Artnr],Artikel_prijzen[Prijs 2025],"")</f>
        <v>106.8625</v>
      </c>
      <c r="K81" t="str">
        <f>IF(Q2_2025[[#This Row],[Artikelprijs]]&lt;&gt;"",IF(Q2_2025[[#This Row],[Stuksprijs]]=Q2_2025[[#This Row],[Artikelprijs]],"Prijs gelijk","Prijs wijkt af"),"")</f>
        <v>Prijs wijkt af</v>
      </c>
      <c r="L81" t="str">
        <f>IF(Q2_2025[[#This Row],[Relatiekorting percentage]]=0,
    "Nvt",
    IF(Q2_2025[[#This Row],[Brutobedrag 2]] &lt; Q2_2025[[#This Row],[Bruto - Rel.korting]],
        "Nee",
        "Ja"))</f>
        <v>Nvt</v>
      </c>
      <c r="M81" s="10">
        <f>IF(Q2_2025[[#This Row],[Artikelprijs]]&lt;&gt;"",Q2_2025[[#This Row],[Artikelprijs]],Q2_2025[[#This Row],[Stuksprijs]])</f>
        <v>106.8625</v>
      </c>
      <c r="N81" s="10">
        <f>Q2_2025[[#This Row],[Besteld]]*Q2_2025[[#This Row],[Prijs 2]]</f>
        <v>106.8625</v>
      </c>
      <c r="O81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81" s="3"/>
      <c r="W81"/>
      <c r="AB81"/>
    </row>
    <row r="82" spans="1:28" x14ac:dyDescent="0.3">
      <c r="A82" t="s">
        <v>544</v>
      </c>
      <c r="B82">
        <v>5020002</v>
      </c>
      <c r="C82" t="s">
        <v>122</v>
      </c>
      <c r="D82">
        <v>4</v>
      </c>
      <c r="E82" s="10">
        <v>39.65</v>
      </c>
      <c r="F82" s="10">
        <v>158.6</v>
      </c>
      <c r="G82" s="10">
        <v>126.88</v>
      </c>
      <c r="H82">
        <v>20</v>
      </c>
      <c r="I82" s="51" t="str">
        <f>_xlfn.XLOOKUP(Q2_2025[[#This Row],[Artikelnr]],Artikel_prijzen[Artnr],Artikel_prijzen[Groep],"")</f>
        <v/>
      </c>
      <c r="J82" s="10" t="str">
        <f>_xlfn.XLOOKUP(Q2_2025[[#This Row],[Artikelnr]],Artikel_prijzen[Artnr],Artikel_prijzen[Prijs 2025],"")</f>
        <v/>
      </c>
      <c r="K82" t="str">
        <f>IF(Q2_2025[[#This Row],[Artikelprijs]]&lt;&gt;"",IF(Q2_2025[[#This Row],[Stuksprijs]]=Q2_2025[[#This Row],[Artikelprijs]],"Prijs gelijk","Prijs wijkt af"),"")</f>
        <v/>
      </c>
      <c r="L82" t="str">
        <f>IF(Q2_2025[[#This Row],[Relatiekorting percentage]]=0,
    "Nvt",
    IF(Q2_2025[[#This Row],[Brutobedrag 2]] &lt; Q2_2025[[#This Row],[Bruto - Rel.korting]],
        "Nee",
        "Ja"))</f>
        <v>Ja</v>
      </c>
      <c r="M82" s="10">
        <f>IF(Q2_2025[[#This Row],[Artikelprijs]]&lt;&gt;"",Q2_2025[[#This Row],[Artikelprijs]],Q2_2025[[#This Row],[Stuksprijs]])</f>
        <v>39.65</v>
      </c>
      <c r="N82" s="10">
        <f>Q2_2025[[#This Row],[Besteld]]*Q2_2025[[#This Row],[Prijs 2]]</f>
        <v>158.6</v>
      </c>
      <c r="O82" s="10">
        <f>IF(Q2_2025[[#This Row],[Brutobedrag 2]]&lt;Q2_2025[[#This Row],[Bruto - Rel.korting]],Q2_2025[[#This Row],[Brutobedrag 2]],Q2_2025[[#This Row],[Brutobedrag 2]]*(100-Q2_2025[[#This Row],[Relatiekorting percentage]])/100)</f>
        <v>126.88</v>
      </c>
      <c r="R82" s="3"/>
      <c r="W82"/>
      <c r="AB82"/>
    </row>
    <row r="83" spans="1:28" x14ac:dyDescent="0.3">
      <c r="A83" t="s">
        <v>544</v>
      </c>
      <c r="B83">
        <v>3002029</v>
      </c>
      <c r="C83" t="s">
        <v>100</v>
      </c>
      <c r="D83">
        <v>1</v>
      </c>
      <c r="E83" s="10">
        <v>76.02</v>
      </c>
      <c r="F83" s="10">
        <v>76.02</v>
      </c>
      <c r="G83" s="10">
        <v>60.82</v>
      </c>
      <c r="H83">
        <v>20</v>
      </c>
      <c r="I83" s="51" t="str">
        <f>_xlfn.XLOOKUP(Q2_2025[[#This Row],[Artikelnr]],Artikel_prijzen[Artnr],Artikel_prijzen[Groep],"")</f>
        <v/>
      </c>
      <c r="J83" s="10" t="str">
        <f>_xlfn.XLOOKUP(Q2_2025[[#This Row],[Artikelnr]],Artikel_prijzen[Artnr],Artikel_prijzen[Prijs 2025],"")</f>
        <v/>
      </c>
      <c r="K83" t="str">
        <f>IF(Q2_2025[[#This Row],[Artikelprijs]]&lt;&gt;"",IF(Q2_2025[[#This Row],[Stuksprijs]]=Q2_2025[[#This Row],[Artikelprijs]],"Prijs gelijk","Prijs wijkt af"),"")</f>
        <v/>
      </c>
      <c r="L83" t="str">
        <f>IF(Q2_2025[[#This Row],[Relatiekorting percentage]]=0,
    "Nvt",
    IF(Q2_2025[[#This Row],[Brutobedrag 2]] &lt; Q2_2025[[#This Row],[Bruto - Rel.korting]],
        "Nee",
        "Ja"))</f>
        <v>Ja</v>
      </c>
      <c r="M83" s="10">
        <f>IF(Q2_2025[[#This Row],[Artikelprijs]]&lt;&gt;"",Q2_2025[[#This Row],[Artikelprijs]],Q2_2025[[#This Row],[Stuksprijs]])</f>
        <v>76.02</v>
      </c>
      <c r="N83" s="10">
        <f>Q2_2025[[#This Row],[Besteld]]*Q2_2025[[#This Row],[Prijs 2]]</f>
        <v>76.02</v>
      </c>
      <c r="O83" s="10">
        <f>IF(Q2_2025[[#This Row],[Brutobedrag 2]]&lt;Q2_2025[[#This Row],[Bruto - Rel.korting]],Q2_2025[[#This Row],[Brutobedrag 2]],Q2_2025[[#This Row],[Brutobedrag 2]]*(100-Q2_2025[[#This Row],[Relatiekorting percentage]])/100)</f>
        <v>60.815999999999995</v>
      </c>
      <c r="R83" s="3"/>
      <c r="W83"/>
      <c r="AB83"/>
    </row>
    <row r="84" spans="1:28" x14ac:dyDescent="0.3">
      <c r="A84" t="s">
        <v>544</v>
      </c>
      <c r="B84">
        <v>5020009</v>
      </c>
      <c r="C84" t="s">
        <v>125</v>
      </c>
      <c r="D84">
        <v>1</v>
      </c>
      <c r="E84" s="10">
        <v>45.32</v>
      </c>
      <c r="F84" s="10">
        <v>45.32</v>
      </c>
      <c r="G84" s="10">
        <v>36.26</v>
      </c>
      <c r="H84">
        <v>20</v>
      </c>
      <c r="I84" s="51" t="str">
        <f>_xlfn.XLOOKUP(Q2_2025[[#This Row],[Artikelnr]],Artikel_prijzen[Artnr],Artikel_prijzen[Groep],"")</f>
        <v/>
      </c>
      <c r="J84" s="10" t="str">
        <f>_xlfn.XLOOKUP(Q2_2025[[#This Row],[Artikelnr]],Artikel_prijzen[Artnr],Artikel_prijzen[Prijs 2025],"")</f>
        <v/>
      </c>
      <c r="K84" t="str">
        <f>IF(Q2_2025[[#This Row],[Artikelprijs]]&lt;&gt;"",IF(Q2_2025[[#This Row],[Stuksprijs]]=Q2_2025[[#This Row],[Artikelprijs]],"Prijs gelijk","Prijs wijkt af"),"")</f>
        <v/>
      </c>
      <c r="L84" t="str">
        <f>IF(Q2_2025[[#This Row],[Relatiekorting percentage]]=0,
    "Nvt",
    IF(Q2_2025[[#This Row],[Brutobedrag 2]] &lt; Q2_2025[[#This Row],[Bruto - Rel.korting]],
        "Nee",
        "Ja"))</f>
        <v>Ja</v>
      </c>
      <c r="M84" s="10">
        <f>IF(Q2_2025[[#This Row],[Artikelprijs]]&lt;&gt;"",Q2_2025[[#This Row],[Artikelprijs]],Q2_2025[[#This Row],[Stuksprijs]])</f>
        <v>45.32</v>
      </c>
      <c r="N84" s="10">
        <f>Q2_2025[[#This Row],[Besteld]]*Q2_2025[[#This Row],[Prijs 2]]</f>
        <v>45.32</v>
      </c>
      <c r="O84" s="10">
        <f>IF(Q2_2025[[#This Row],[Brutobedrag 2]]&lt;Q2_2025[[#This Row],[Bruto - Rel.korting]],Q2_2025[[#This Row],[Brutobedrag 2]],Q2_2025[[#This Row],[Brutobedrag 2]]*(100-Q2_2025[[#This Row],[Relatiekorting percentage]])/100)</f>
        <v>36.256</v>
      </c>
      <c r="R84" s="3"/>
      <c r="W84"/>
      <c r="AB84"/>
    </row>
    <row r="85" spans="1:28" x14ac:dyDescent="0.3">
      <c r="A85" t="s">
        <v>544</v>
      </c>
      <c r="B85">
        <v>5020002</v>
      </c>
      <c r="C85" t="s">
        <v>122</v>
      </c>
      <c r="D85">
        <v>1</v>
      </c>
      <c r="E85" s="10">
        <v>39.65</v>
      </c>
      <c r="F85" s="10">
        <v>39.65</v>
      </c>
      <c r="G85" s="10">
        <v>31.72</v>
      </c>
      <c r="H85">
        <v>20</v>
      </c>
      <c r="I85" s="51" t="str">
        <f>_xlfn.XLOOKUP(Q2_2025[[#This Row],[Artikelnr]],Artikel_prijzen[Artnr],Artikel_prijzen[Groep],"")</f>
        <v/>
      </c>
      <c r="J85" s="10" t="str">
        <f>_xlfn.XLOOKUP(Q2_2025[[#This Row],[Artikelnr]],Artikel_prijzen[Artnr],Artikel_prijzen[Prijs 2025],"")</f>
        <v/>
      </c>
      <c r="K85" t="str">
        <f>IF(Q2_2025[[#This Row],[Artikelprijs]]&lt;&gt;"",IF(Q2_2025[[#This Row],[Stuksprijs]]=Q2_2025[[#This Row],[Artikelprijs]],"Prijs gelijk","Prijs wijkt af"),"")</f>
        <v/>
      </c>
      <c r="L85" t="str">
        <f>IF(Q2_2025[[#This Row],[Relatiekorting percentage]]=0,
    "Nvt",
    IF(Q2_2025[[#This Row],[Brutobedrag 2]] &lt; Q2_2025[[#This Row],[Bruto - Rel.korting]],
        "Nee",
        "Ja"))</f>
        <v>Ja</v>
      </c>
      <c r="M85" s="10">
        <f>IF(Q2_2025[[#This Row],[Artikelprijs]]&lt;&gt;"",Q2_2025[[#This Row],[Artikelprijs]],Q2_2025[[#This Row],[Stuksprijs]])</f>
        <v>39.65</v>
      </c>
      <c r="N85" s="10">
        <f>Q2_2025[[#This Row],[Besteld]]*Q2_2025[[#This Row],[Prijs 2]]</f>
        <v>39.65</v>
      </c>
      <c r="O85" s="10">
        <f>IF(Q2_2025[[#This Row],[Brutobedrag 2]]&lt;Q2_2025[[#This Row],[Bruto - Rel.korting]],Q2_2025[[#This Row],[Brutobedrag 2]],Q2_2025[[#This Row],[Brutobedrag 2]]*(100-Q2_2025[[#This Row],[Relatiekorting percentage]])/100)</f>
        <v>31.72</v>
      </c>
      <c r="R85" s="3"/>
      <c r="W85"/>
      <c r="AB85"/>
    </row>
    <row r="86" spans="1:28" x14ac:dyDescent="0.3">
      <c r="A86" t="s">
        <v>544</v>
      </c>
      <c r="B86">
        <v>5022028</v>
      </c>
      <c r="C86" t="s">
        <v>496</v>
      </c>
      <c r="D86">
        <v>1</v>
      </c>
      <c r="E86" s="10">
        <v>479.29</v>
      </c>
      <c r="F86" s="10">
        <v>479.29</v>
      </c>
      <c r="G86" s="10">
        <v>479.29</v>
      </c>
      <c r="H86">
        <v>0</v>
      </c>
      <c r="I86" s="51" t="str">
        <f>_xlfn.XLOOKUP(Q2_2025[[#This Row],[Artikelnr]],Artikel_prijzen[Artnr],Artikel_prijzen[Groep],"")</f>
        <v>Elektra</v>
      </c>
      <c r="J86" s="10">
        <f>_xlfn.XLOOKUP(Q2_2025[[#This Row],[Artikelnr]],Artikel_prijzen[Artnr],Artikel_prijzen[Prijs 2025],"")</f>
        <v>339.9</v>
      </c>
      <c r="K86" t="str">
        <f>IF(Q2_2025[[#This Row],[Artikelprijs]]&lt;&gt;"",IF(Q2_2025[[#This Row],[Stuksprijs]]=Q2_2025[[#This Row],[Artikelprijs]],"Prijs gelijk","Prijs wijkt af"),"")</f>
        <v>Prijs wijkt af</v>
      </c>
      <c r="L86" t="str">
        <f>IF(Q2_2025[[#This Row],[Relatiekorting percentage]]=0,
    "Nvt",
    IF(Q2_2025[[#This Row],[Brutobedrag 2]] &lt; Q2_2025[[#This Row],[Bruto - Rel.korting]],
        "Nee",
        "Ja"))</f>
        <v>Nvt</v>
      </c>
      <c r="M86" s="10">
        <f>IF(Q2_2025[[#This Row],[Artikelprijs]]&lt;&gt;"",Q2_2025[[#This Row],[Artikelprijs]],Q2_2025[[#This Row],[Stuksprijs]])</f>
        <v>339.9</v>
      </c>
      <c r="N86" s="10">
        <f>Q2_2025[[#This Row],[Besteld]]*Q2_2025[[#This Row],[Prijs 2]]</f>
        <v>339.9</v>
      </c>
      <c r="O86" s="10">
        <f>IF(Q2_2025[[#This Row],[Brutobedrag 2]]&lt;Q2_2025[[#This Row],[Bruto - Rel.korting]],Q2_2025[[#This Row],[Brutobedrag 2]],Q2_2025[[#This Row],[Brutobedrag 2]]*(100-Q2_2025[[#This Row],[Relatiekorting percentage]])/100)</f>
        <v>339.9</v>
      </c>
      <c r="R86" s="3"/>
      <c r="W86"/>
      <c r="AB86"/>
    </row>
    <row r="87" spans="1:28" x14ac:dyDescent="0.3">
      <c r="A87" t="s">
        <v>544</v>
      </c>
      <c r="B87">
        <v>3002029</v>
      </c>
      <c r="C87" t="s">
        <v>100</v>
      </c>
      <c r="D87">
        <v>1</v>
      </c>
      <c r="E87" s="10">
        <v>76.02</v>
      </c>
      <c r="F87" s="10">
        <v>76.02</v>
      </c>
      <c r="G87" s="10">
        <v>60.82</v>
      </c>
      <c r="H87">
        <v>20</v>
      </c>
      <c r="I87" s="51" t="str">
        <f>_xlfn.XLOOKUP(Q2_2025[[#This Row],[Artikelnr]],Artikel_prijzen[Artnr],Artikel_prijzen[Groep],"")</f>
        <v/>
      </c>
      <c r="J87" s="10" t="str">
        <f>_xlfn.XLOOKUP(Q2_2025[[#This Row],[Artikelnr]],Artikel_prijzen[Artnr],Artikel_prijzen[Prijs 2025],"")</f>
        <v/>
      </c>
      <c r="K87" t="str">
        <f>IF(Q2_2025[[#This Row],[Artikelprijs]]&lt;&gt;"",IF(Q2_2025[[#This Row],[Stuksprijs]]=Q2_2025[[#This Row],[Artikelprijs]],"Prijs gelijk","Prijs wijkt af"),"")</f>
        <v/>
      </c>
      <c r="L87" t="str">
        <f>IF(Q2_2025[[#This Row],[Relatiekorting percentage]]=0,
    "Nvt",
    IF(Q2_2025[[#This Row],[Brutobedrag 2]] &lt; Q2_2025[[#This Row],[Bruto - Rel.korting]],
        "Nee",
        "Ja"))</f>
        <v>Ja</v>
      </c>
      <c r="M87" s="10">
        <f>IF(Q2_2025[[#This Row],[Artikelprijs]]&lt;&gt;"",Q2_2025[[#This Row],[Artikelprijs]],Q2_2025[[#This Row],[Stuksprijs]])</f>
        <v>76.02</v>
      </c>
      <c r="N87" s="10">
        <f>Q2_2025[[#This Row],[Besteld]]*Q2_2025[[#This Row],[Prijs 2]]</f>
        <v>76.02</v>
      </c>
      <c r="O87" s="10">
        <f>IF(Q2_2025[[#This Row],[Brutobedrag 2]]&lt;Q2_2025[[#This Row],[Bruto - Rel.korting]],Q2_2025[[#This Row],[Brutobedrag 2]],Q2_2025[[#This Row],[Brutobedrag 2]]*(100-Q2_2025[[#This Row],[Relatiekorting percentage]])/100)</f>
        <v>60.815999999999995</v>
      </c>
      <c r="R87" s="3"/>
      <c r="W87"/>
      <c r="AB87"/>
    </row>
    <row r="88" spans="1:28" x14ac:dyDescent="0.3">
      <c r="A88" t="s">
        <v>544</v>
      </c>
      <c r="B88">
        <v>5021030</v>
      </c>
      <c r="C88" t="s">
        <v>546</v>
      </c>
      <c r="D88">
        <v>1</v>
      </c>
      <c r="E88" s="10">
        <v>175</v>
      </c>
      <c r="F88" s="10">
        <v>175</v>
      </c>
      <c r="G88" s="10">
        <v>175</v>
      </c>
      <c r="H88">
        <v>0</v>
      </c>
      <c r="I88" s="51" t="str">
        <f>_xlfn.XLOOKUP(Q2_2025[[#This Row],[Artikelnr]],Artikel_prijzen[Artnr],Artikel_prijzen[Groep],"")</f>
        <v>Elektra</v>
      </c>
      <c r="J88" s="10">
        <f>_xlfn.XLOOKUP(Q2_2025[[#This Row],[Artikelnr]],Artikel_prijzen[Artnr],Artikel_prijzen[Prijs 2025],"")</f>
        <v>106.8625</v>
      </c>
      <c r="K88" t="str">
        <f>IF(Q2_2025[[#This Row],[Artikelprijs]]&lt;&gt;"",IF(Q2_2025[[#This Row],[Stuksprijs]]=Q2_2025[[#This Row],[Artikelprijs]],"Prijs gelijk","Prijs wijkt af"),"")</f>
        <v>Prijs wijkt af</v>
      </c>
      <c r="L88" t="str">
        <f>IF(Q2_2025[[#This Row],[Relatiekorting percentage]]=0,
    "Nvt",
    IF(Q2_2025[[#This Row],[Brutobedrag 2]] &lt; Q2_2025[[#This Row],[Bruto - Rel.korting]],
        "Nee",
        "Ja"))</f>
        <v>Nvt</v>
      </c>
      <c r="M88" s="10">
        <f>IF(Q2_2025[[#This Row],[Artikelprijs]]&lt;&gt;"",Q2_2025[[#This Row],[Artikelprijs]],Q2_2025[[#This Row],[Stuksprijs]])</f>
        <v>106.8625</v>
      </c>
      <c r="N88" s="10">
        <f>Q2_2025[[#This Row],[Besteld]]*Q2_2025[[#This Row],[Prijs 2]]</f>
        <v>106.8625</v>
      </c>
      <c r="O88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88" s="3"/>
      <c r="W88"/>
      <c r="AB88"/>
    </row>
    <row r="89" spans="1:28" x14ac:dyDescent="0.3">
      <c r="A89" t="s">
        <v>544</v>
      </c>
      <c r="B89">
        <v>3002029</v>
      </c>
      <c r="C89" t="s">
        <v>100</v>
      </c>
      <c r="D89">
        <v>1</v>
      </c>
      <c r="E89" s="10">
        <v>76.02</v>
      </c>
      <c r="F89" s="10">
        <v>76.02</v>
      </c>
      <c r="G89" s="10">
        <v>60.82</v>
      </c>
      <c r="H89">
        <v>20</v>
      </c>
      <c r="I89" s="51" t="str">
        <f>_xlfn.XLOOKUP(Q2_2025[[#This Row],[Artikelnr]],Artikel_prijzen[Artnr],Artikel_prijzen[Groep],"")</f>
        <v/>
      </c>
      <c r="J89" s="10" t="str">
        <f>_xlfn.XLOOKUP(Q2_2025[[#This Row],[Artikelnr]],Artikel_prijzen[Artnr],Artikel_prijzen[Prijs 2025],"")</f>
        <v/>
      </c>
      <c r="K89" t="str">
        <f>IF(Q2_2025[[#This Row],[Artikelprijs]]&lt;&gt;"",IF(Q2_2025[[#This Row],[Stuksprijs]]=Q2_2025[[#This Row],[Artikelprijs]],"Prijs gelijk","Prijs wijkt af"),"")</f>
        <v/>
      </c>
      <c r="L89" t="str">
        <f>IF(Q2_2025[[#This Row],[Relatiekorting percentage]]=0,
    "Nvt",
    IF(Q2_2025[[#This Row],[Brutobedrag 2]] &lt; Q2_2025[[#This Row],[Bruto - Rel.korting]],
        "Nee",
        "Ja"))</f>
        <v>Ja</v>
      </c>
      <c r="M89" s="10">
        <f>IF(Q2_2025[[#This Row],[Artikelprijs]]&lt;&gt;"",Q2_2025[[#This Row],[Artikelprijs]],Q2_2025[[#This Row],[Stuksprijs]])</f>
        <v>76.02</v>
      </c>
      <c r="N89" s="10">
        <f>Q2_2025[[#This Row],[Besteld]]*Q2_2025[[#This Row],[Prijs 2]]</f>
        <v>76.02</v>
      </c>
      <c r="O89" s="10">
        <f>IF(Q2_2025[[#This Row],[Brutobedrag 2]]&lt;Q2_2025[[#This Row],[Bruto - Rel.korting]],Q2_2025[[#This Row],[Brutobedrag 2]],Q2_2025[[#This Row],[Brutobedrag 2]]*(100-Q2_2025[[#This Row],[Relatiekorting percentage]])/100)</f>
        <v>60.815999999999995</v>
      </c>
      <c r="R89" s="3"/>
      <c r="W89"/>
      <c r="AB89"/>
    </row>
    <row r="90" spans="1:28" x14ac:dyDescent="0.3">
      <c r="A90" t="s">
        <v>544</v>
      </c>
      <c r="B90">
        <v>5021030</v>
      </c>
      <c r="C90" t="s">
        <v>546</v>
      </c>
      <c r="D90">
        <v>1</v>
      </c>
      <c r="E90" s="10">
        <v>175</v>
      </c>
      <c r="F90" s="10">
        <v>175</v>
      </c>
      <c r="G90" s="10">
        <v>175</v>
      </c>
      <c r="H90">
        <v>0</v>
      </c>
      <c r="I90" s="51" t="str">
        <f>_xlfn.XLOOKUP(Q2_2025[[#This Row],[Artikelnr]],Artikel_prijzen[Artnr],Artikel_prijzen[Groep],"")</f>
        <v>Elektra</v>
      </c>
      <c r="J90" s="10">
        <f>_xlfn.XLOOKUP(Q2_2025[[#This Row],[Artikelnr]],Artikel_prijzen[Artnr],Artikel_prijzen[Prijs 2025],"")</f>
        <v>106.8625</v>
      </c>
      <c r="K90" t="str">
        <f>IF(Q2_2025[[#This Row],[Artikelprijs]]&lt;&gt;"",IF(Q2_2025[[#This Row],[Stuksprijs]]=Q2_2025[[#This Row],[Artikelprijs]],"Prijs gelijk","Prijs wijkt af"),"")</f>
        <v>Prijs wijkt af</v>
      </c>
      <c r="L90" t="str">
        <f>IF(Q2_2025[[#This Row],[Relatiekorting percentage]]=0,
    "Nvt",
    IF(Q2_2025[[#This Row],[Brutobedrag 2]] &lt; Q2_2025[[#This Row],[Bruto - Rel.korting]],
        "Nee",
        "Ja"))</f>
        <v>Nvt</v>
      </c>
      <c r="M90" s="10">
        <f>IF(Q2_2025[[#This Row],[Artikelprijs]]&lt;&gt;"",Q2_2025[[#This Row],[Artikelprijs]],Q2_2025[[#This Row],[Stuksprijs]])</f>
        <v>106.8625</v>
      </c>
      <c r="N90" s="10">
        <f>Q2_2025[[#This Row],[Besteld]]*Q2_2025[[#This Row],[Prijs 2]]</f>
        <v>106.8625</v>
      </c>
      <c r="O90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90" s="3"/>
      <c r="W90"/>
      <c r="AB90"/>
    </row>
    <row r="91" spans="1:28" x14ac:dyDescent="0.3">
      <c r="A91" t="s">
        <v>544</v>
      </c>
      <c r="B91">
        <v>5040018</v>
      </c>
      <c r="C91" t="s">
        <v>319</v>
      </c>
      <c r="D91">
        <v>1</v>
      </c>
      <c r="E91" s="10">
        <v>66.95</v>
      </c>
      <c r="F91" s="10">
        <v>66.95</v>
      </c>
      <c r="G91" s="10">
        <v>60.25</v>
      </c>
      <c r="H91">
        <v>10</v>
      </c>
      <c r="I91" s="51" t="str">
        <f>_xlfn.XLOOKUP(Q2_2025[[#This Row],[Artikelnr]],Artikel_prijzen[Artnr],Artikel_prijzen[Groep],"")</f>
        <v/>
      </c>
      <c r="J91" s="10" t="str">
        <f>_xlfn.XLOOKUP(Q2_2025[[#This Row],[Artikelnr]],Artikel_prijzen[Artnr],Artikel_prijzen[Prijs 2025],"")</f>
        <v/>
      </c>
      <c r="K91" t="str">
        <f>IF(Q2_2025[[#This Row],[Artikelprijs]]&lt;&gt;"",IF(Q2_2025[[#This Row],[Stuksprijs]]=Q2_2025[[#This Row],[Artikelprijs]],"Prijs gelijk","Prijs wijkt af"),"")</f>
        <v/>
      </c>
      <c r="L91" t="str">
        <f>IF(Q2_2025[[#This Row],[Relatiekorting percentage]]=0,
    "Nvt",
    IF(Q2_2025[[#This Row],[Brutobedrag 2]] &lt; Q2_2025[[#This Row],[Bruto - Rel.korting]],
        "Nee",
        "Ja"))</f>
        <v>Ja</v>
      </c>
      <c r="M91" s="10">
        <f>IF(Q2_2025[[#This Row],[Artikelprijs]]&lt;&gt;"",Q2_2025[[#This Row],[Artikelprijs]],Q2_2025[[#This Row],[Stuksprijs]])</f>
        <v>66.95</v>
      </c>
      <c r="N91" s="10">
        <f>Q2_2025[[#This Row],[Besteld]]*Q2_2025[[#This Row],[Prijs 2]]</f>
        <v>66.95</v>
      </c>
      <c r="O91" s="10">
        <f>IF(Q2_2025[[#This Row],[Brutobedrag 2]]&lt;Q2_2025[[#This Row],[Bruto - Rel.korting]],Q2_2025[[#This Row],[Brutobedrag 2]],Q2_2025[[#This Row],[Brutobedrag 2]]*(100-Q2_2025[[#This Row],[Relatiekorting percentage]])/100)</f>
        <v>60.255000000000003</v>
      </c>
      <c r="R91" s="3"/>
      <c r="W91"/>
      <c r="AB91"/>
    </row>
    <row r="92" spans="1:28" x14ac:dyDescent="0.3">
      <c r="A92" t="s">
        <v>544</v>
      </c>
      <c r="B92">
        <v>5040256</v>
      </c>
      <c r="C92" t="s">
        <v>315</v>
      </c>
      <c r="D92">
        <v>1</v>
      </c>
      <c r="E92" s="10">
        <v>87.55</v>
      </c>
      <c r="F92" s="10">
        <v>87.55</v>
      </c>
      <c r="G92" s="10">
        <v>78.790000000000006</v>
      </c>
      <c r="H92">
        <v>10</v>
      </c>
      <c r="I92" s="51" t="str">
        <f>_xlfn.XLOOKUP(Q2_2025[[#This Row],[Artikelnr]],Artikel_prijzen[Artnr],Artikel_prijzen[Groep],"")</f>
        <v/>
      </c>
      <c r="J92" s="10" t="str">
        <f>_xlfn.XLOOKUP(Q2_2025[[#This Row],[Artikelnr]],Artikel_prijzen[Artnr],Artikel_prijzen[Prijs 2025],"")</f>
        <v/>
      </c>
      <c r="K92" t="str">
        <f>IF(Q2_2025[[#This Row],[Artikelprijs]]&lt;&gt;"",IF(Q2_2025[[#This Row],[Stuksprijs]]=Q2_2025[[#This Row],[Artikelprijs]],"Prijs gelijk","Prijs wijkt af"),"")</f>
        <v/>
      </c>
      <c r="L92" t="str">
        <f>IF(Q2_2025[[#This Row],[Relatiekorting percentage]]=0,
    "Nvt",
    IF(Q2_2025[[#This Row],[Brutobedrag 2]] &lt; Q2_2025[[#This Row],[Bruto - Rel.korting]],
        "Nee",
        "Ja"))</f>
        <v>Ja</v>
      </c>
      <c r="M92" s="10">
        <f>IF(Q2_2025[[#This Row],[Artikelprijs]]&lt;&gt;"",Q2_2025[[#This Row],[Artikelprijs]],Q2_2025[[#This Row],[Stuksprijs]])</f>
        <v>87.55</v>
      </c>
      <c r="N92" s="10">
        <f>Q2_2025[[#This Row],[Besteld]]*Q2_2025[[#This Row],[Prijs 2]]</f>
        <v>87.55</v>
      </c>
      <c r="O92" s="10">
        <f>IF(Q2_2025[[#This Row],[Brutobedrag 2]]&lt;Q2_2025[[#This Row],[Bruto - Rel.korting]],Q2_2025[[#This Row],[Brutobedrag 2]],Q2_2025[[#This Row],[Brutobedrag 2]]*(100-Q2_2025[[#This Row],[Relatiekorting percentage]])/100)</f>
        <v>78.795000000000002</v>
      </c>
      <c r="R92" s="3"/>
      <c r="W92"/>
      <c r="AB92"/>
    </row>
    <row r="93" spans="1:28" x14ac:dyDescent="0.3">
      <c r="A93" t="s">
        <v>544</v>
      </c>
      <c r="B93">
        <v>5040011</v>
      </c>
      <c r="C93" t="s">
        <v>321</v>
      </c>
      <c r="D93">
        <v>1</v>
      </c>
      <c r="E93" s="10">
        <v>638.6</v>
      </c>
      <c r="F93" s="10">
        <v>638.6</v>
      </c>
      <c r="G93" s="10">
        <v>574.74</v>
      </c>
      <c r="H93">
        <v>10</v>
      </c>
      <c r="I93" s="51" t="str">
        <f>_xlfn.XLOOKUP(Q2_2025[[#This Row],[Artikelnr]],Artikel_prijzen[Artnr],Artikel_prijzen[Groep],"")</f>
        <v>AV</v>
      </c>
      <c r="J93" s="10">
        <f>_xlfn.XLOOKUP(Q2_2025[[#This Row],[Artikelnr]],Artikel_prijzen[Artnr],Artikel_prijzen[Prijs 2025],"")</f>
        <v>620</v>
      </c>
      <c r="K93" t="str">
        <f>IF(Q2_2025[[#This Row],[Artikelprijs]]&lt;&gt;"",IF(Q2_2025[[#This Row],[Stuksprijs]]=Q2_2025[[#This Row],[Artikelprijs]],"Prijs gelijk","Prijs wijkt af"),"")</f>
        <v>Prijs wijkt af</v>
      </c>
      <c r="L93" t="str">
        <f>IF(Q2_2025[[#This Row],[Relatiekorting percentage]]=0,
    "Nvt",
    IF(Q2_2025[[#This Row],[Brutobedrag 2]] &lt; Q2_2025[[#This Row],[Bruto - Rel.korting]],
        "Nee",
        "Ja"))</f>
        <v>Ja</v>
      </c>
      <c r="M93" s="10">
        <f>IF(Q2_2025[[#This Row],[Artikelprijs]]&lt;&gt;"",Q2_2025[[#This Row],[Artikelprijs]],Q2_2025[[#This Row],[Stuksprijs]])</f>
        <v>620</v>
      </c>
      <c r="N93" s="10">
        <f>Q2_2025[[#This Row],[Besteld]]*Q2_2025[[#This Row],[Prijs 2]]</f>
        <v>620</v>
      </c>
      <c r="O93" s="10">
        <f>IF(Q2_2025[[#This Row],[Brutobedrag 2]]&lt;Q2_2025[[#This Row],[Bruto - Rel.korting]],Q2_2025[[#This Row],[Brutobedrag 2]],Q2_2025[[#This Row],[Brutobedrag 2]]*(100-Q2_2025[[#This Row],[Relatiekorting percentage]])/100)</f>
        <v>558</v>
      </c>
      <c r="R93" s="3"/>
      <c r="W93"/>
      <c r="AB93"/>
    </row>
    <row r="94" spans="1:28" x14ac:dyDescent="0.3">
      <c r="A94" t="s">
        <v>544</v>
      </c>
      <c r="B94">
        <v>4940006</v>
      </c>
      <c r="C94" t="s">
        <v>331</v>
      </c>
      <c r="D94">
        <v>1</v>
      </c>
      <c r="E94" s="10">
        <v>76.89</v>
      </c>
      <c r="F94" s="10">
        <v>76.89</v>
      </c>
      <c r="G94" s="10">
        <v>69.2</v>
      </c>
      <c r="H94">
        <v>10</v>
      </c>
      <c r="I94" s="51" t="str">
        <f>_xlfn.XLOOKUP(Q2_2025[[#This Row],[Artikelnr]],Artikel_prijzen[Artnr],Artikel_prijzen[Groep],"")</f>
        <v/>
      </c>
      <c r="J94" s="10" t="str">
        <f>_xlfn.XLOOKUP(Q2_2025[[#This Row],[Artikelnr]],Artikel_prijzen[Artnr],Artikel_prijzen[Prijs 2025],"")</f>
        <v/>
      </c>
      <c r="K94" t="str">
        <f>IF(Q2_2025[[#This Row],[Artikelprijs]]&lt;&gt;"",IF(Q2_2025[[#This Row],[Stuksprijs]]=Q2_2025[[#This Row],[Artikelprijs]],"Prijs gelijk","Prijs wijkt af"),"")</f>
        <v/>
      </c>
      <c r="L94" t="str">
        <f>IF(Q2_2025[[#This Row],[Relatiekorting percentage]]=0,
    "Nvt",
    IF(Q2_2025[[#This Row],[Brutobedrag 2]] &lt; Q2_2025[[#This Row],[Bruto - Rel.korting]],
        "Nee",
        "Ja"))</f>
        <v>Ja</v>
      </c>
      <c r="M94" s="10">
        <f>IF(Q2_2025[[#This Row],[Artikelprijs]]&lt;&gt;"",Q2_2025[[#This Row],[Artikelprijs]],Q2_2025[[#This Row],[Stuksprijs]])</f>
        <v>76.89</v>
      </c>
      <c r="N94" s="10">
        <f>Q2_2025[[#This Row],[Besteld]]*Q2_2025[[#This Row],[Prijs 2]]</f>
        <v>76.89</v>
      </c>
      <c r="O94" s="10">
        <f>IF(Q2_2025[[#This Row],[Brutobedrag 2]]&lt;Q2_2025[[#This Row],[Bruto - Rel.korting]],Q2_2025[[#This Row],[Brutobedrag 2]],Q2_2025[[#This Row],[Brutobedrag 2]]*(100-Q2_2025[[#This Row],[Relatiekorting percentage]])/100)</f>
        <v>69.201000000000008</v>
      </c>
      <c r="R94" s="3"/>
      <c r="W94"/>
      <c r="AB94"/>
    </row>
    <row r="95" spans="1:28" x14ac:dyDescent="0.3">
      <c r="A95" t="s">
        <v>544</v>
      </c>
      <c r="B95">
        <v>5040008</v>
      </c>
      <c r="C95" t="s">
        <v>333</v>
      </c>
      <c r="D95">
        <v>13</v>
      </c>
      <c r="E95" s="10">
        <v>355.35</v>
      </c>
      <c r="F95" s="10">
        <v>4619.55</v>
      </c>
      <c r="G95" s="10">
        <v>4157.59</v>
      </c>
      <c r="H95">
        <v>10</v>
      </c>
      <c r="I95" s="51" t="str">
        <f>_xlfn.XLOOKUP(Q2_2025[[#This Row],[Artikelnr]],Artikel_prijzen[Artnr],Artikel_prijzen[Groep],"")</f>
        <v>AV</v>
      </c>
      <c r="J95" s="10">
        <f>_xlfn.XLOOKUP(Q2_2025[[#This Row],[Artikelnr]],Artikel_prijzen[Artnr],Artikel_prijzen[Prijs 2025],"")</f>
        <v>345</v>
      </c>
      <c r="K95" t="str">
        <f>IF(Q2_2025[[#This Row],[Artikelprijs]]&lt;&gt;"",IF(Q2_2025[[#This Row],[Stuksprijs]]=Q2_2025[[#This Row],[Artikelprijs]],"Prijs gelijk","Prijs wijkt af"),"")</f>
        <v>Prijs wijkt af</v>
      </c>
      <c r="L95" t="str">
        <f>IF(Q2_2025[[#This Row],[Relatiekorting percentage]]=0,
    "Nvt",
    IF(Q2_2025[[#This Row],[Brutobedrag 2]] &lt; Q2_2025[[#This Row],[Bruto - Rel.korting]],
        "Nee",
        "Ja"))</f>
        <v>Ja</v>
      </c>
      <c r="M95" s="10">
        <f>IF(Q2_2025[[#This Row],[Artikelprijs]]&lt;&gt;"",Q2_2025[[#This Row],[Artikelprijs]],Q2_2025[[#This Row],[Stuksprijs]])</f>
        <v>345</v>
      </c>
      <c r="N95" s="10">
        <f>Q2_2025[[#This Row],[Besteld]]*Q2_2025[[#This Row],[Prijs 2]]</f>
        <v>4485</v>
      </c>
      <c r="O95" s="10">
        <f>IF(Q2_2025[[#This Row],[Brutobedrag 2]]&lt;Q2_2025[[#This Row],[Bruto - Rel.korting]],Q2_2025[[#This Row],[Brutobedrag 2]],Q2_2025[[#This Row],[Brutobedrag 2]]*(100-Q2_2025[[#This Row],[Relatiekorting percentage]])/100)</f>
        <v>4036.5</v>
      </c>
      <c r="R95" s="3"/>
      <c r="W95"/>
      <c r="AB95"/>
    </row>
    <row r="96" spans="1:28" x14ac:dyDescent="0.3">
      <c r="A96" t="s">
        <v>544</v>
      </c>
      <c r="B96">
        <v>5040008</v>
      </c>
      <c r="C96" t="s">
        <v>333</v>
      </c>
      <c r="D96">
        <v>6</v>
      </c>
      <c r="E96" s="10">
        <v>355.35</v>
      </c>
      <c r="F96" s="10">
        <v>2132.1</v>
      </c>
      <c r="G96" s="10">
        <v>1918.89</v>
      </c>
      <c r="H96">
        <v>10</v>
      </c>
      <c r="I96" s="51" t="str">
        <f>_xlfn.XLOOKUP(Q2_2025[[#This Row],[Artikelnr]],Artikel_prijzen[Artnr],Artikel_prijzen[Groep],"")</f>
        <v>AV</v>
      </c>
      <c r="J96" s="10">
        <f>_xlfn.XLOOKUP(Q2_2025[[#This Row],[Artikelnr]],Artikel_prijzen[Artnr],Artikel_prijzen[Prijs 2025],"")</f>
        <v>345</v>
      </c>
      <c r="K96" t="str">
        <f>IF(Q2_2025[[#This Row],[Artikelprijs]]&lt;&gt;"",IF(Q2_2025[[#This Row],[Stuksprijs]]=Q2_2025[[#This Row],[Artikelprijs]],"Prijs gelijk","Prijs wijkt af"),"")</f>
        <v>Prijs wijkt af</v>
      </c>
      <c r="L96" t="str">
        <f>IF(Q2_2025[[#This Row],[Relatiekorting percentage]]=0,
    "Nvt",
    IF(Q2_2025[[#This Row],[Brutobedrag 2]] &lt; Q2_2025[[#This Row],[Bruto - Rel.korting]],
        "Nee",
        "Ja"))</f>
        <v>Ja</v>
      </c>
      <c r="M96" s="10">
        <f>IF(Q2_2025[[#This Row],[Artikelprijs]]&lt;&gt;"",Q2_2025[[#This Row],[Artikelprijs]],Q2_2025[[#This Row],[Stuksprijs]])</f>
        <v>345</v>
      </c>
      <c r="N96" s="10">
        <f>Q2_2025[[#This Row],[Besteld]]*Q2_2025[[#This Row],[Prijs 2]]</f>
        <v>2070</v>
      </c>
      <c r="O96" s="10">
        <f>IF(Q2_2025[[#This Row],[Brutobedrag 2]]&lt;Q2_2025[[#This Row],[Bruto - Rel.korting]],Q2_2025[[#This Row],[Brutobedrag 2]],Q2_2025[[#This Row],[Brutobedrag 2]]*(100-Q2_2025[[#This Row],[Relatiekorting percentage]])/100)</f>
        <v>1863</v>
      </c>
      <c r="R96" s="3"/>
      <c r="W96"/>
      <c r="AB96"/>
    </row>
    <row r="97" spans="1:28" x14ac:dyDescent="0.3">
      <c r="A97" t="s">
        <v>544</v>
      </c>
      <c r="B97">
        <v>4001182</v>
      </c>
      <c r="C97" t="s">
        <v>331</v>
      </c>
      <c r="D97">
        <v>6</v>
      </c>
      <c r="E97" s="10">
        <v>65</v>
      </c>
      <c r="F97" s="10">
        <v>390</v>
      </c>
      <c r="G97" s="10">
        <v>351</v>
      </c>
      <c r="H97">
        <v>10</v>
      </c>
      <c r="I97" s="51" t="str">
        <f>_xlfn.XLOOKUP(Q2_2025[[#This Row],[Artikelnr]],Artikel_prijzen[Artnr],Artikel_prijzen[Groep],"")</f>
        <v/>
      </c>
      <c r="J97" s="10" t="str">
        <f>_xlfn.XLOOKUP(Q2_2025[[#This Row],[Artikelnr]],Artikel_prijzen[Artnr],Artikel_prijzen[Prijs 2025],"")</f>
        <v/>
      </c>
      <c r="K97" t="str">
        <f>IF(Q2_2025[[#This Row],[Artikelprijs]]&lt;&gt;"",IF(Q2_2025[[#This Row],[Stuksprijs]]=Q2_2025[[#This Row],[Artikelprijs]],"Prijs gelijk","Prijs wijkt af"),"")</f>
        <v/>
      </c>
      <c r="L97" t="str">
        <f>IF(Q2_2025[[#This Row],[Relatiekorting percentage]]=0,
    "Nvt",
    IF(Q2_2025[[#This Row],[Brutobedrag 2]] &lt; Q2_2025[[#This Row],[Bruto - Rel.korting]],
        "Nee",
        "Ja"))</f>
        <v>Ja</v>
      </c>
      <c r="M97" s="10">
        <f>IF(Q2_2025[[#This Row],[Artikelprijs]]&lt;&gt;"",Q2_2025[[#This Row],[Artikelprijs]],Q2_2025[[#This Row],[Stuksprijs]])</f>
        <v>65</v>
      </c>
      <c r="N97" s="10">
        <f>Q2_2025[[#This Row],[Besteld]]*Q2_2025[[#This Row],[Prijs 2]]</f>
        <v>390</v>
      </c>
      <c r="O97" s="10">
        <f>IF(Q2_2025[[#This Row],[Brutobedrag 2]]&lt;Q2_2025[[#This Row],[Bruto - Rel.korting]],Q2_2025[[#This Row],[Brutobedrag 2]],Q2_2025[[#This Row],[Brutobedrag 2]]*(100-Q2_2025[[#This Row],[Relatiekorting percentage]])/100)</f>
        <v>351</v>
      </c>
      <c r="R97" s="3"/>
      <c r="W97"/>
      <c r="AB97"/>
    </row>
    <row r="98" spans="1:28" x14ac:dyDescent="0.3">
      <c r="A98" t="s">
        <v>544</v>
      </c>
      <c r="B98">
        <v>5040010</v>
      </c>
      <c r="C98" t="s">
        <v>318</v>
      </c>
      <c r="D98">
        <v>10</v>
      </c>
      <c r="E98" s="10">
        <v>448.05</v>
      </c>
      <c r="F98" s="10">
        <v>4480.5</v>
      </c>
      <c r="G98" s="10">
        <v>4032.45</v>
      </c>
      <c r="H98">
        <v>10</v>
      </c>
      <c r="I98" s="51" t="str">
        <f>_xlfn.XLOOKUP(Q2_2025[[#This Row],[Artikelnr]],Artikel_prijzen[Artnr],Artikel_prijzen[Groep],"")</f>
        <v>AV</v>
      </c>
      <c r="J98" s="10">
        <f>_xlfn.XLOOKUP(Q2_2025[[#This Row],[Artikelnr]],Artikel_prijzen[Artnr],Artikel_prijzen[Prijs 2025],"")</f>
        <v>435</v>
      </c>
      <c r="K98" t="str">
        <f>IF(Q2_2025[[#This Row],[Artikelprijs]]&lt;&gt;"",IF(Q2_2025[[#This Row],[Stuksprijs]]=Q2_2025[[#This Row],[Artikelprijs]],"Prijs gelijk","Prijs wijkt af"),"")</f>
        <v>Prijs wijkt af</v>
      </c>
      <c r="L98" t="str">
        <f>IF(Q2_2025[[#This Row],[Relatiekorting percentage]]=0,
    "Nvt",
    IF(Q2_2025[[#This Row],[Brutobedrag 2]] &lt; Q2_2025[[#This Row],[Bruto - Rel.korting]],
        "Nee",
        "Ja"))</f>
        <v>Ja</v>
      </c>
      <c r="M98" s="10">
        <f>IF(Q2_2025[[#This Row],[Artikelprijs]]&lt;&gt;"",Q2_2025[[#This Row],[Artikelprijs]],Q2_2025[[#This Row],[Stuksprijs]])</f>
        <v>435</v>
      </c>
      <c r="N98" s="10">
        <f>Q2_2025[[#This Row],[Besteld]]*Q2_2025[[#This Row],[Prijs 2]]</f>
        <v>4350</v>
      </c>
      <c r="O98" s="10">
        <f>IF(Q2_2025[[#This Row],[Brutobedrag 2]]&lt;Q2_2025[[#This Row],[Bruto - Rel.korting]],Q2_2025[[#This Row],[Brutobedrag 2]],Q2_2025[[#This Row],[Brutobedrag 2]]*(100-Q2_2025[[#This Row],[Relatiekorting percentage]])/100)</f>
        <v>3915</v>
      </c>
      <c r="R98" s="3"/>
      <c r="W98"/>
      <c r="AB98"/>
    </row>
    <row r="99" spans="1:28" x14ac:dyDescent="0.3">
      <c r="A99" t="s">
        <v>544</v>
      </c>
      <c r="B99">
        <v>5040010</v>
      </c>
      <c r="C99" t="s">
        <v>318</v>
      </c>
      <c r="D99">
        <v>12</v>
      </c>
      <c r="E99" s="10">
        <v>448.05</v>
      </c>
      <c r="F99" s="10">
        <v>5376.6</v>
      </c>
      <c r="G99" s="10">
        <v>4838.9399999999996</v>
      </c>
      <c r="H99">
        <v>10</v>
      </c>
      <c r="I99" s="51" t="str">
        <f>_xlfn.XLOOKUP(Q2_2025[[#This Row],[Artikelnr]],Artikel_prijzen[Artnr],Artikel_prijzen[Groep],"")</f>
        <v>AV</v>
      </c>
      <c r="J99" s="10">
        <f>_xlfn.XLOOKUP(Q2_2025[[#This Row],[Artikelnr]],Artikel_prijzen[Artnr],Artikel_prijzen[Prijs 2025],"")</f>
        <v>435</v>
      </c>
      <c r="K99" t="str">
        <f>IF(Q2_2025[[#This Row],[Artikelprijs]]&lt;&gt;"",IF(Q2_2025[[#This Row],[Stuksprijs]]=Q2_2025[[#This Row],[Artikelprijs]],"Prijs gelijk","Prijs wijkt af"),"")</f>
        <v>Prijs wijkt af</v>
      </c>
      <c r="L99" t="str">
        <f>IF(Q2_2025[[#This Row],[Relatiekorting percentage]]=0,
    "Nvt",
    IF(Q2_2025[[#This Row],[Brutobedrag 2]] &lt; Q2_2025[[#This Row],[Bruto - Rel.korting]],
        "Nee",
        "Ja"))</f>
        <v>Ja</v>
      </c>
      <c r="M99" s="10">
        <f>IF(Q2_2025[[#This Row],[Artikelprijs]]&lt;&gt;"",Q2_2025[[#This Row],[Artikelprijs]],Q2_2025[[#This Row],[Stuksprijs]])</f>
        <v>435</v>
      </c>
      <c r="N99" s="10">
        <f>Q2_2025[[#This Row],[Besteld]]*Q2_2025[[#This Row],[Prijs 2]]</f>
        <v>5220</v>
      </c>
      <c r="O99" s="10">
        <f>IF(Q2_2025[[#This Row],[Brutobedrag 2]]&lt;Q2_2025[[#This Row],[Bruto - Rel.korting]],Q2_2025[[#This Row],[Brutobedrag 2]],Q2_2025[[#This Row],[Brutobedrag 2]]*(100-Q2_2025[[#This Row],[Relatiekorting percentage]])/100)</f>
        <v>4698</v>
      </c>
      <c r="R99" s="3"/>
      <c r="W99"/>
      <c r="AB99"/>
    </row>
    <row r="100" spans="1:28" x14ac:dyDescent="0.3">
      <c r="A100" t="s">
        <v>544</v>
      </c>
      <c r="B100">
        <v>4940006</v>
      </c>
      <c r="C100" t="s">
        <v>331</v>
      </c>
      <c r="D100">
        <v>12</v>
      </c>
      <c r="E100" s="10">
        <v>76.89</v>
      </c>
      <c r="F100" s="10">
        <v>922.68</v>
      </c>
      <c r="G100" s="10">
        <v>830.41</v>
      </c>
      <c r="H100">
        <v>10</v>
      </c>
      <c r="I100" s="51" t="str">
        <f>_xlfn.XLOOKUP(Q2_2025[[#This Row],[Artikelnr]],Artikel_prijzen[Artnr],Artikel_prijzen[Groep],"")</f>
        <v/>
      </c>
      <c r="J100" s="10" t="str">
        <f>_xlfn.XLOOKUP(Q2_2025[[#This Row],[Artikelnr]],Artikel_prijzen[Artnr],Artikel_prijzen[Prijs 2025],"")</f>
        <v/>
      </c>
      <c r="K100" t="str">
        <f>IF(Q2_2025[[#This Row],[Artikelprijs]]&lt;&gt;"",IF(Q2_2025[[#This Row],[Stuksprijs]]=Q2_2025[[#This Row],[Artikelprijs]],"Prijs gelijk","Prijs wijkt af"),"")</f>
        <v/>
      </c>
      <c r="L100" t="str">
        <f>IF(Q2_2025[[#This Row],[Relatiekorting percentage]]=0,
    "Nvt",
    IF(Q2_2025[[#This Row],[Brutobedrag 2]] &lt; Q2_2025[[#This Row],[Bruto - Rel.korting]],
        "Nee",
        "Ja"))</f>
        <v>Ja</v>
      </c>
      <c r="M100" s="10">
        <f>IF(Q2_2025[[#This Row],[Artikelprijs]]&lt;&gt;"",Q2_2025[[#This Row],[Artikelprijs]],Q2_2025[[#This Row],[Stuksprijs]])</f>
        <v>76.89</v>
      </c>
      <c r="N100" s="10">
        <f>Q2_2025[[#This Row],[Besteld]]*Q2_2025[[#This Row],[Prijs 2]]</f>
        <v>922.68000000000006</v>
      </c>
      <c r="O100" s="10">
        <f>IF(Q2_2025[[#This Row],[Brutobedrag 2]]&lt;Q2_2025[[#This Row],[Bruto - Rel.korting]],Q2_2025[[#This Row],[Brutobedrag 2]],Q2_2025[[#This Row],[Brutobedrag 2]]*(100-Q2_2025[[#This Row],[Relatiekorting percentage]])/100)</f>
        <v>830.41200000000015</v>
      </c>
      <c r="R100" s="3"/>
      <c r="W100"/>
      <c r="AB100"/>
    </row>
    <row r="101" spans="1:28" x14ac:dyDescent="0.3">
      <c r="A101" t="s">
        <v>544</v>
      </c>
      <c r="B101">
        <v>5040011</v>
      </c>
      <c r="C101" t="s">
        <v>321</v>
      </c>
      <c r="D101">
        <v>1</v>
      </c>
      <c r="E101" s="10">
        <v>638.6</v>
      </c>
      <c r="F101" s="10">
        <v>638.6</v>
      </c>
      <c r="G101" s="10">
        <v>574.74</v>
      </c>
      <c r="H101">
        <v>10</v>
      </c>
      <c r="I101" s="51" t="str">
        <f>_xlfn.XLOOKUP(Q2_2025[[#This Row],[Artikelnr]],Artikel_prijzen[Artnr],Artikel_prijzen[Groep],"")</f>
        <v>AV</v>
      </c>
      <c r="J101" s="10">
        <f>_xlfn.XLOOKUP(Q2_2025[[#This Row],[Artikelnr]],Artikel_prijzen[Artnr],Artikel_prijzen[Prijs 2025],"")</f>
        <v>620</v>
      </c>
      <c r="K101" t="str">
        <f>IF(Q2_2025[[#This Row],[Artikelprijs]]&lt;&gt;"",IF(Q2_2025[[#This Row],[Stuksprijs]]=Q2_2025[[#This Row],[Artikelprijs]],"Prijs gelijk","Prijs wijkt af"),"")</f>
        <v>Prijs wijkt af</v>
      </c>
      <c r="L101" t="str">
        <f>IF(Q2_2025[[#This Row],[Relatiekorting percentage]]=0,
    "Nvt",
    IF(Q2_2025[[#This Row],[Brutobedrag 2]] &lt; Q2_2025[[#This Row],[Bruto - Rel.korting]],
        "Nee",
        "Ja"))</f>
        <v>Ja</v>
      </c>
      <c r="M101" s="10">
        <f>IF(Q2_2025[[#This Row],[Artikelprijs]]&lt;&gt;"",Q2_2025[[#This Row],[Artikelprijs]],Q2_2025[[#This Row],[Stuksprijs]])</f>
        <v>620</v>
      </c>
      <c r="N101" s="10">
        <f>Q2_2025[[#This Row],[Besteld]]*Q2_2025[[#This Row],[Prijs 2]]</f>
        <v>620</v>
      </c>
      <c r="O101" s="10">
        <f>IF(Q2_2025[[#This Row],[Brutobedrag 2]]&lt;Q2_2025[[#This Row],[Bruto - Rel.korting]],Q2_2025[[#This Row],[Brutobedrag 2]],Q2_2025[[#This Row],[Brutobedrag 2]]*(100-Q2_2025[[#This Row],[Relatiekorting percentage]])/100)</f>
        <v>558</v>
      </c>
      <c r="R101" s="3"/>
      <c r="W101"/>
      <c r="AB101"/>
    </row>
    <row r="102" spans="1:28" x14ac:dyDescent="0.3">
      <c r="A102" t="s">
        <v>544</v>
      </c>
      <c r="B102">
        <v>5040011</v>
      </c>
      <c r="C102" t="s">
        <v>321</v>
      </c>
      <c r="D102">
        <v>4</v>
      </c>
      <c r="E102" s="10">
        <v>638.6</v>
      </c>
      <c r="F102" s="10">
        <v>2554.4</v>
      </c>
      <c r="G102" s="10">
        <v>2298.96</v>
      </c>
      <c r="H102">
        <v>10</v>
      </c>
      <c r="I102" s="51" t="str">
        <f>_xlfn.XLOOKUP(Q2_2025[[#This Row],[Artikelnr]],Artikel_prijzen[Artnr],Artikel_prijzen[Groep],"")</f>
        <v>AV</v>
      </c>
      <c r="J102" s="10">
        <f>_xlfn.XLOOKUP(Q2_2025[[#This Row],[Artikelnr]],Artikel_prijzen[Artnr],Artikel_prijzen[Prijs 2025],"")</f>
        <v>620</v>
      </c>
      <c r="K102" t="str">
        <f>IF(Q2_2025[[#This Row],[Artikelprijs]]&lt;&gt;"",IF(Q2_2025[[#This Row],[Stuksprijs]]=Q2_2025[[#This Row],[Artikelprijs]],"Prijs gelijk","Prijs wijkt af"),"")</f>
        <v>Prijs wijkt af</v>
      </c>
      <c r="L102" t="str">
        <f>IF(Q2_2025[[#This Row],[Relatiekorting percentage]]=0,
    "Nvt",
    IF(Q2_2025[[#This Row],[Brutobedrag 2]] &lt; Q2_2025[[#This Row],[Bruto - Rel.korting]],
        "Nee",
        "Ja"))</f>
        <v>Ja</v>
      </c>
      <c r="M102" s="10">
        <f>IF(Q2_2025[[#This Row],[Artikelprijs]]&lt;&gt;"",Q2_2025[[#This Row],[Artikelprijs]],Q2_2025[[#This Row],[Stuksprijs]])</f>
        <v>620</v>
      </c>
      <c r="N102" s="10">
        <f>Q2_2025[[#This Row],[Besteld]]*Q2_2025[[#This Row],[Prijs 2]]</f>
        <v>2480</v>
      </c>
      <c r="O102" s="10">
        <f>IF(Q2_2025[[#This Row],[Brutobedrag 2]]&lt;Q2_2025[[#This Row],[Bruto - Rel.korting]],Q2_2025[[#This Row],[Brutobedrag 2]],Q2_2025[[#This Row],[Brutobedrag 2]]*(100-Q2_2025[[#This Row],[Relatiekorting percentage]])/100)</f>
        <v>2232</v>
      </c>
      <c r="R102" s="3"/>
      <c r="W102"/>
      <c r="AB102"/>
    </row>
    <row r="103" spans="1:28" x14ac:dyDescent="0.3">
      <c r="A103" t="s">
        <v>544</v>
      </c>
      <c r="B103">
        <v>4940006</v>
      </c>
      <c r="C103" t="s">
        <v>331</v>
      </c>
      <c r="D103">
        <v>4</v>
      </c>
      <c r="E103" s="10">
        <v>76.89</v>
      </c>
      <c r="F103" s="10">
        <v>307.56</v>
      </c>
      <c r="G103" s="10">
        <v>276.8</v>
      </c>
      <c r="H103">
        <v>10</v>
      </c>
      <c r="I103" s="51" t="str">
        <f>_xlfn.XLOOKUP(Q2_2025[[#This Row],[Artikelnr]],Artikel_prijzen[Artnr],Artikel_prijzen[Groep],"")</f>
        <v/>
      </c>
      <c r="J103" s="10" t="str">
        <f>_xlfn.XLOOKUP(Q2_2025[[#This Row],[Artikelnr]],Artikel_prijzen[Artnr],Artikel_prijzen[Prijs 2025],"")</f>
        <v/>
      </c>
      <c r="K103" t="str">
        <f>IF(Q2_2025[[#This Row],[Artikelprijs]]&lt;&gt;"",IF(Q2_2025[[#This Row],[Stuksprijs]]=Q2_2025[[#This Row],[Artikelprijs]],"Prijs gelijk","Prijs wijkt af"),"")</f>
        <v/>
      </c>
      <c r="L103" t="str">
        <f>IF(Q2_2025[[#This Row],[Relatiekorting percentage]]=0,
    "Nvt",
    IF(Q2_2025[[#This Row],[Brutobedrag 2]] &lt; Q2_2025[[#This Row],[Bruto - Rel.korting]],
        "Nee",
        "Ja"))</f>
        <v>Ja</v>
      </c>
      <c r="M103" s="10">
        <f>IF(Q2_2025[[#This Row],[Artikelprijs]]&lt;&gt;"",Q2_2025[[#This Row],[Artikelprijs]],Q2_2025[[#This Row],[Stuksprijs]])</f>
        <v>76.89</v>
      </c>
      <c r="N103" s="10">
        <f>Q2_2025[[#This Row],[Besteld]]*Q2_2025[[#This Row],[Prijs 2]]</f>
        <v>307.56</v>
      </c>
      <c r="O103" s="10">
        <f>IF(Q2_2025[[#This Row],[Brutobedrag 2]]&lt;Q2_2025[[#This Row],[Bruto - Rel.korting]],Q2_2025[[#This Row],[Brutobedrag 2]],Q2_2025[[#This Row],[Brutobedrag 2]]*(100-Q2_2025[[#This Row],[Relatiekorting percentage]])/100)</f>
        <v>276.80400000000003</v>
      </c>
      <c r="R103" s="3"/>
      <c r="W103"/>
      <c r="AB103"/>
    </row>
    <row r="104" spans="1:28" x14ac:dyDescent="0.3">
      <c r="A104" t="s">
        <v>544</v>
      </c>
      <c r="B104">
        <v>5040012</v>
      </c>
      <c r="C104" t="s">
        <v>330</v>
      </c>
      <c r="D104">
        <v>1</v>
      </c>
      <c r="E104" s="10">
        <v>741.6</v>
      </c>
      <c r="F104" s="10">
        <v>741.6</v>
      </c>
      <c r="G104" s="10">
        <v>667.44</v>
      </c>
      <c r="H104">
        <v>10</v>
      </c>
      <c r="I104" s="51" t="str">
        <f>_xlfn.XLOOKUP(Q2_2025[[#This Row],[Artikelnr]],Artikel_prijzen[Artnr],Artikel_prijzen[Groep],"")</f>
        <v>AV</v>
      </c>
      <c r="J104" s="10">
        <f>_xlfn.XLOOKUP(Q2_2025[[#This Row],[Artikelnr]],Artikel_prijzen[Artnr],Artikel_prijzen[Prijs 2025],"")</f>
        <v>720</v>
      </c>
      <c r="K104" t="str">
        <f>IF(Q2_2025[[#This Row],[Artikelprijs]]&lt;&gt;"",IF(Q2_2025[[#This Row],[Stuksprijs]]=Q2_2025[[#This Row],[Artikelprijs]],"Prijs gelijk","Prijs wijkt af"),"")</f>
        <v>Prijs wijkt af</v>
      </c>
      <c r="L104" t="str">
        <f>IF(Q2_2025[[#This Row],[Relatiekorting percentage]]=0,
    "Nvt",
    IF(Q2_2025[[#This Row],[Brutobedrag 2]] &lt; Q2_2025[[#This Row],[Bruto - Rel.korting]],
        "Nee",
        "Ja"))</f>
        <v>Ja</v>
      </c>
      <c r="M104" s="10">
        <f>IF(Q2_2025[[#This Row],[Artikelprijs]]&lt;&gt;"",Q2_2025[[#This Row],[Artikelprijs]],Q2_2025[[#This Row],[Stuksprijs]])</f>
        <v>720</v>
      </c>
      <c r="N104" s="10">
        <f>Q2_2025[[#This Row],[Besteld]]*Q2_2025[[#This Row],[Prijs 2]]</f>
        <v>720</v>
      </c>
      <c r="O104" s="10">
        <f>IF(Q2_2025[[#This Row],[Brutobedrag 2]]&lt;Q2_2025[[#This Row],[Bruto - Rel.korting]],Q2_2025[[#This Row],[Brutobedrag 2]],Q2_2025[[#This Row],[Brutobedrag 2]]*(100-Q2_2025[[#This Row],[Relatiekorting percentage]])/100)</f>
        <v>648</v>
      </c>
      <c r="R104" s="3"/>
      <c r="W104"/>
      <c r="AB104"/>
    </row>
    <row r="105" spans="1:28" x14ac:dyDescent="0.3">
      <c r="A105" t="s">
        <v>544</v>
      </c>
      <c r="B105">
        <v>5040209</v>
      </c>
      <c r="C105" t="s">
        <v>373</v>
      </c>
      <c r="D105">
        <v>1</v>
      </c>
      <c r="E105" s="10">
        <v>1236</v>
      </c>
      <c r="F105" s="10">
        <v>1236</v>
      </c>
      <c r="G105" s="10">
        <v>1112.4000000000001</v>
      </c>
      <c r="H105">
        <v>10</v>
      </c>
      <c r="I105" s="51" t="str">
        <f>_xlfn.XLOOKUP(Q2_2025[[#This Row],[Artikelnr]],Artikel_prijzen[Artnr],Artikel_prijzen[Groep],"")</f>
        <v>AV</v>
      </c>
      <c r="J105" s="10">
        <f>_xlfn.XLOOKUP(Q2_2025[[#This Row],[Artikelnr]],Artikel_prijzen[Artnr],Artikel_prijzen[Prijs 2025],"")</f>
        <v>1200</v>
      </c>
      <c r="K105" t="str">
        <f>IF(Q2_2025[[#This Row],[Artikelprijs]]&lt;&gt;"",IF(Q2_2025[[#This Row],[Stuksprijs]]=Q2_2025[[#This Row],[Artikelprijs]],"Prijs gelijk","Prijs wijkt af"),"")</f>
        <v>Prijs wijkt af</v>
      </c>
      <c r="L105" t="str">
        <f>IF(Q2_2025[[#This Row],[Relatiekorting percentage]]=0,
    "Nvt",
    IF(Q2_2025[[#This Row],[Brutobedrag 2]] &lt; Q2_2025[[#This Row],[Bruto - Rel.korting]],
        "Nee",
        "Ja"))</f>
        <v>Ja</v>
      </c>
      <c r="M105" s="10">
        <f>IF(Q2_2025[[#This Row],[Artikelprijs]]&lt;&gt;"",Q2_2025[[#This Row],[Artikelprijs]],Q2_2025[[#This Row],[Stuksprijs]])</f>
        <v>1200</v>
      </c>
      <c r="N105" s="10">
        <f>Q2_2025[[#This Row],[Besteld]]*Q2_2025[[#This Row],[Prijs 2]]</f>
        <v>1200</v>
      </c>
      <c r="O105" s="10">
        <f>IF(Q2_2025[[#This Row],[Brutobedrag 2]]&lt;Q2_2025[[#This Row],[Bruto - Rel.korting]],Q2_2025[[#This Row],[Brutobedrag 2]],Q2_2025[[#This Row],[Brutobedrag 2]]*(100-Q2_2025[[#This Row],[Relatiekorting percentage]])/100)</f>
        <v>1080</v>
      </c>
      <c r="R105" s="3"/>
      <c r="W105"/>
      <c r="AB105"/>
    </row>
    <row r="106" spans="1:28" x14ac:dyDescent="0.3">
      <c r="A106" t="s">
        <v>544</v>
      </c>
      <c r="B106">
        <v>4940006</v>
      </c>
      <c r="C106" t="s">
        <v>331</v>
      </c>
      <c r="D106">
        <v>1</v>
      </c>
      <c r="E106" s="10">
        <v>76.89</v>
      </c>
      <c r="F106" s="10">
        <v>76.89</v>
      </c>
      <c r="G106" s="10">
        <v>69.2</v>
      </c>
      <c r="H106">
        <v>10</v>
      </c>
      <c r="I106" s="51" t="str">
        <f>_xlfn.XLOOKUP(Q2_2025[[#This Row],[Artikelnr]],Artikel_prijzen[Artnr],Artikel_prijzen[Groep],"")</f>
        <v/>
      </c>
      <c r="J106" s="10" t="str">
        <f>_xlfn.XLOOKUP(Q2_2025[[#This Row],[Artikelnr]],Artikel_prijzen[Artnr],Artikel_prijzen[Prijs 2025],"")</f>
        <v/>
      </c>
      <c r="K106" t="str">
        <f>IF(Q2_2025[[#This Row],[Artikelprijs]]&lt;&gt;"",IF(Q2_2025[[#This Row],[Stuksprijs]]=Q2_2025[[#This Row],[Artikelprijs]],"Prijs gelijk","Prijs wijkt af"),"")</f>
        <v/>
      </c>
      <c r="L106" t="str">
        <f>IF(Q2_2025[[#This Row],[Relatiekorting percentage]]=0,
    "Nvt",
    IF(Q2_2025[[#This Row],[Brutobedrag 2]] &lt; Q2_2025[[#This Row],[Bruto - Rel.korting]],
        "Nee",
        "Ja"))</f>
        <v>Ja</v>
      </c>
      <c r="M106" s="10">
        <f>IF(Q2_2025[[#This Row],[Artikelprijs]]&lt;&gt;"",Q2_2025[[#This Row],[Artikelprijs]],Q2_2025[[#This Row],[Stuksprijs]])</f>
        <v>76.89</v>
      </c>
      <c r="N106" s="10">
        <f>Q2_2025[[#This Row],[Besteld]]*Q2_2025[[#This Row],[Prijs 2]]</f>
        <v>76.89</v>
      </c>
      <c r="O106" s="10">
        <f>IF(Q2_2025[[#This Row],[Brutobedrag 2]]&lt;Q2_2025[[#This Row],[Bruto - Rel.korting]],Q2_2025[[#This Row],[Brutobedrag 2]],Q2_2025[[#This Row],[Brutobedrag 2]]*(100-Q2_2025[[#This Row],[Relatiekorting percentage]])/100)</f>
        <v>69.201000000000008</v>
      </c>
      <c r="R106" s="3"/>
      <c r="W106"/>
      <c r="AB106"/>
    </row>
    <row r="107" spans="1:28" x14ac:dyDescent="0.3">
      <c r="A107" t="s">
        <v>544</v>
      </c>
      <c r="B107">
        <v>5040032</v>
      </c>
      <c r="C107" t="s">
        <v>548</v>
      </c>
      <c r="D107">
        <v>1</v>
      </c>
      <c r="E107" s="10">
        <v>210</v>
      </c>
      <c r="F107" s="10">
        <v>210</v>
      </c>
      <c r="G107" s="10">
        <v>210</v>
      </c>
      <c r="H107">
        <v>0</v>
      </c>
      <c r="I107" s="51" t="str">
        <f>_xlfn.XLOOKUP(Q2_2025[[#This Row],[Artikelnr]],Artikel_prijzen[Artnr],Artikel_prijzen[Groep],"")</f>
        <v/>
      </c>
      <c r="J107" s="10" t="str">
        <f>_xlfn.XLOOKUP(Q2_2025[[#This Row],[Artikelnr]],Artikel_prijzen[Artnr],Artikel_prijzen[Prijs 2025],"")</f>
        <v/>
      </c>
      <c r="K107" t="str">
        <f>IF(Q2_2025[[#This Row],[Artikelprijs]]&lt;&gt;"",IF(Q2_2025[[#This Row],[Stuksprijs]]=Q2_2025[[#This Row],[Artikelprijs]],"Prijs gelijk","Prijs wijkt af"),"")</f>
        <v/>
      </c>
      <c r="L107" t="str">
        <f>IF(Q2_2025[[#This Row],[Relatiekorting percentage]]=0,
    "Nvt",
    IF(Q2_2025[[#This Row],[Brutobedrag 2]] &lt; Q2_2025[[#This Row],[Bruto - Rel.korting]],
        "Nee",
        "Ja"))</f>
        <v>Nvt</v>
      </c>
      <c r="M107" s="10">
        <f>IF(Q2_2025[[#This Row],[Artikelprijs]]&lt;&gt;"",Q2_2025[[#This Row],[Artikelprijs]],Q2_2025[[#This Row],[Stuksprijs]])</f>
        <v>210</v>
      </c>
      <c r="N107" s="10">
        <f>Q2_2025[[#This Row],[Besteld]]*Q2_2025[[#This Row],[Prijs 2]]</f>
        <v>210</v>
      </c>
      <c r="O107" s="10">
        <f>IF(Q2_2025[[#This Row],[Brutobedrag 2]]&lt;Q2_2025[[#This Row],[Bruto - Rel.korting]],Q2_2025[[#This Row],[Brutobedrag 2]],Q2_2025[[#This Row],[Brutobedrag 2]]*(100-Q2_2025[[#This Row],[Relatiekorting percentage]])/100)</f>
        <v>210</v>
      </c>
      <c r="R107" s="3"/>
      <c r="W107"/>
      <c r="AB107"/>
    </row>
    <row r="108" spans="1:28" x14ac:dyDescent="0.3">
      <c r="A108" t="s">
        <v>544</v>
      </c>
      <c r="B108">
        <v>5040032</v>
      </c>
      <c r="C108" t="s">
        <v>548</v>
      </c>
      <c r="D108">
        <v>1</v>
      </c>
      <c r="E108" s="10">
        <v>210</v>
      </c>
      <c r="F108" s="10">
        <v>210</v>
      </c>
      <c r="G108" s="10">
        <v>210</v>
      </c>
      <c r="H108">
        <v>0</v>
      </c>
      <c r="I108" s="51" t="str">
        <f>_xlfn.XLOOKUP(Q2_2025[[#This Row],[Artikelnr]],Artikel_prijzen[Artnr],Artikel_prijzen[Groep],"")</f>
        <v/>
      </c>
      <c r="J108" s="10" t="str">
        <f>_xlfn.XLOOKUP(Q2_2025[[#This Row],[Artikelnr]],Artikel_prijzen[Artnr],Artikel_prijzen[Prijs 2025],"")</f>
        <v/>
      </c>
      <c r="K108" t="str">
        <f>IF(Q2_2025[[#This Row],[Artikelprijs]]&lt;&gt;"",IF(Q2_2025[[#This Row],[Stuksprijs]]=Q2_2025[[#This Row],[Artikelprijs]],"Prijs gelijk","Prijs wijkt af"),"")</f>
        <v/>
      </c>
      <c r="L108" t="str">
        <f>IF(Q2_2025[[#This Row],[Relatiekorting percentage]]=0,
    "Nvt",
    IF(Q2_2025[[#This Row],[Brutobedrag 2]] &lt; Q2_2025[[#This Row],[Bruto - Rel.korting]],
        "Nee",
        "Ja"))</f>
        <v>Nvt</v>
      </c>
      <c r="M108" s="10">
        <f>IF(Q2_2025[[#This Row],[Artikelprijs]]&lt;&gt;"",Q2_2025[[#This Row],[Artikelprijs]],Q2_2025[[#This Row],[Stuksprijs]])</f>
        <v>210</v>
      </c>
      <c r="N108" s="10">
        <f>Q2_2025[[#This Row],[Besteld]]*Q2_2025[[#This Row],[Prijs 2]]</f>
        <v>210</v>
      </c>
      <c r="O108" s="10">
        <f>IF(Q2_2025[[#This Row],[Brutobedrag 2]]&lt;Q2_2025[[#This Row],[Bruto - Rel.korting]],Q2_2025[[#This Row],[Brutobedrag 2]],Q2_2025[[#This Row],[Brutobedrag 2]]*(100-Q2_2025[[#This Row],[Relatiekorting percentage]])/100)</f>
        <v>210</v>
      </c>
      <c r="R108" s="3"/>
      <c r="W108"/>
      <c r="AB108"/>
    </row>
    <row r="109" spans="1:28" x14ac:dyDescent="0.3">
      <c r="A109" t="s">
        <v>544</v>
      </c>
      <c r="B109">
        <v>5040008</v>
      </c>
      <c r="C109" t="s">
        <v>333</v>
      </c>
      <c r="D109">
        <v>1</v>
      </c>
      <c r="E109" s="10">
        <v>355.35</v>
      </c>
      <c r="F109" s="10">
        <v>355.35</v>
      </c>
      <c r="G109" s="10">
        <v>319.81</v>
      </c>
      <c r="H109">
        <v>10</v>
      </c>
      <c r="I109" s="51" t="str">
        <f>_xlfn.XLOOKUP(Q2_2025[[#This Row],[Artikelnr]],Artikel_prijzen[Artnr],Artikel_prijzen[Groep],"")</f>
        <v>AV</v>
      </c>
      <c r="J109" s="10">
        <f>_xlfn.XLOOKUP(Q2_2025[[#This Row],[Artikelnr]],Artikel_prijzen[Artnr],Artikel_prijzen[Prijs 2025],"")</f>
        <v>345</v>
      </c>
      <c r="K109" t="str">
        <f>IF(Q2_2025[[#This Row],[Artikelprijs]]&lt;&gt;"",IF(Q2_2025[[#This Row],[Stuksprijs]]=Q2_2025[[#This Row],[Artikelprijs]],"Prijs gelijk","Prijs wijkt af"),"")</f>
        <v>Prijs wijkt af</v>
      </c>
      <c r="L109" t="str">
        <f>IF(Q2_2025[[#This Row],[Relatiekorting percentage]]=0,
    "Nvt",
    IF(Q2_2025[[#This Row],[Brutobedrag 2]] &lt; Q2_2025[[#This Row],[Bruto - Rel.korting]],
        "Nee",
        "Ja"))</f>
        <v>Ja</v>
      </c>
      <c r="M109" s="10">
        <f>IF(Q2_2025[[#This Row],[Artikelprijs]]&lt;&gt;"",Q2_2025[[#This Row],[Artikelprijs]],Q2_2025[[#This Row],[Stuksprijs]])</f>
        <v>345</v>
      </c>
      <c r="N109" s="10">
        <f>Q2_2025[[#This Row],[Besteld]]*Q2_2025[[#This Row],[Prijs 2]]</f>
        <v>345</v>
      </c>
      <c r="O109" s="10">
        <f>IF(Q2_2025[[#This Row],[Brutobedrag 2]]&lt;Q2_2025[[#This Row],[Bruto - Rel.korting]],Q2_2025[[#This Row],[Brutobedrag 2]],Q2_2025[[#This Row],[Brutobedrag 2]]*(100-Q2_2025[[#This Row],[Relatiekorting percentage]])/100)</f>
        <v>310.5</v>
      </c>
      <c r="R109" s="3"/>
      <c r="W109"/>
      <c r="AB109"/>
    </row>
    <row r="110" spans="1:28" x14ac:dyDescent="0.3">
      <c r="A110" t="s">
        <v>544</v>
      </c>
      <c r="B110">
        <v>5040008</v>
      </c>
      <c r="C110" t="s">
        <v>333</v>
      </c>
      <c r="D110">
        <v>1</v>
      </c>
      <c r="E110" s="10">
        <v>355.35</v>
      </c>
      <c r="F110" s="10">
        <v>355.35</v>
      </c>
      <c r="G110" s="10">
        <v>319.81</v>
      </c>
      <c r="H110">
        <v>10</v>
      </c>
      <c r="I110" s="51" t="str">
        <f>_xlfn.XLOOKUP(Q2_2025[[#This Row],[Artikelnr]],Artikel_prijzen[Artnr],Artikel_prijzen[Groep],"")</f>
        <v>AV</v>
      </c>
      <c r="J110" s="10">
        <f>_xlfn.XLOOKUP(Q2_2025[[#This Row],[Artikelnr]],Artikel_prijzen[Artnr],Artikel_prijzen[Prijs 2025],"")</f>
        <v>345</v>
      </c>
      <c r="K110" t="str">
        <f>IF(Q2_2025[[#This Row],[Artikelprijs]]&lt;&gt;"",IF(Q2_2025[[#This Row],[Stuksprijs]]=Q2_2025[[#This Row],[Artikelprijs]],"Prijs gelijk","Prijs wijkt af"),"")</f>
        <v>Prijs wijkt af</v>
      </c>
      <c r="L110" t="str">
        <f>IF(Q2_2025[[#This Row],[Relatiekorting percentage]]=0,
    "Nvt",
    IF(Q2_2025[[#This Row],[Brutobedrag 2]] &lt; Q2_2025[[#This Row],[Bruto - Rel.korting]],
        "Nee",
        "Ja"))</f>
        <v>Ja</v>
      </c>
      <c r="M110" s="10">
        <f>IF(Q2_2025[[#This Row],[Artikelprijs]]&lt;&gt;"",Q2_2025[[#This Row],[Artikelprijs]],Q2_2025[[#This Row],[Stuksprijs]])</f>
        <v>345</v>
      </c>
      <c r="N110" s="10">
        <f>Q2_2025[[#This Row],[Besteld]]*Q2_2025[[#This Row],[Prijs 2]]</f>
        <v>345</v>
      </c>
      <c r="O110" s="10">
        <f>IF(Q2_2025[[#This Row],[Brutobedrag 2]]&lt;Q2_2025[[#This Row],[Bruto - Rel.korting]],Q2_2025[[#This Row],[Brutobedrag 2]],Q2_2025[[#This Row],[Brutobedrag 2]]*(100-Q2_2025[[#This Row],[Relatiekorting percentage]])/100)</f>
        <v>310.5</v>
      </c>
      <c r="R110" s="3"/>
      <c r="W110"/>
      <c r="AB110"/>
    </row>
    <row r="111" spans="1:28" x14ac:dyDescent="0.3">
      <c r="A111" t="s">
        <v>544</v>
      </c>
      <c r="B111">
        <v>4001182</v>
      </c>
      <c r="C111" t="s">
        <v>331</v>
      </c>
      <c r="D111">
        <v>1</v>
      </c>
      <c r="E111" s="10">
        <v>65</v>
      </c>
      <c r="F111" s="10">
        <v>65</v>
      </c>
      <c r="G111" s="10">
        <v>58.5</v>
      </c>
      <c r="H111">
        <v>10</v>
      </c>
      <c r="I111" s="51" t="str">
        <f>_xlfn.XLOOKUP(Q2_2025[[#This Row],[Artikelnr]],Artikel_prijzen[Artnr],Artikel_prijzen[Groep],"")</f>
        <v/>
      </c>
      <c r="J111" s="10" t="str">
        <f>_xlfn.XLOOKUP(Q2_2025[[#This Row],[Artikelnr]],Artikel_prijzen[Artnr],Artikel_prijzen[Prijs 2025],"")</f>
        <v/>
      </c>
      <c r="K111" t="str">
        <f>IF(Q2_2025[[#This Row],[Artikelprijs]]&lt;&gt;"",IF(Q2_2025[[#This Row],[Stuksprijs]]=Q2_2025[[#This Row],[Artikelprijs]],"Prijs gelijk","Prijs wijkt af"),"")</f>
        <v/>
      </c>
      <c r="L111" t="str">
        <f>IF(Q2_2025[[#This Row],[Relatiekorting percentage]]=0,
    "Nvt",
    IF(Q2_2025[[#This Row],[Brutobedrag 2]] &lt; Q2_2025[[#This Row],[Bruto - Rel.korting]],
        "Nee",
        "Ja"))</f>
        <v>Ja</v>
      </c>
      <c r="M111" s="10">
        <f>IF(Q2_2025[[#This Row],[Artikelprijs]]&lt;&gt;"",Q2_2025[[#This Row],[Artikelprijs]],Q2_2025[[#This Row],[Stuksprijs]])</f>
        <v>65</v>
      </c>
      <c r="N111" s="10">
        <f>Q2_2025[[#This Row],[Besteld]]*Q2_2025[[#This Row],[Prijs 2]]</f>
        <v>65</v>
      </c>
      <c r="O111" s="10">
        <f>IF(Q2_2025[[#This Row],[Brutobedrag 2]]&lt;Q2_2025[[#This Row],[Bruto - Rel.korting]],Q2_2025[[#This Row],[Brutobedrag 2]],Q2_2025[[#This Row],[Brutobedrag 2]]*(100-Q2_2025[[#This Row],[Relatiekorting percentage]])/100)</f>
        <v>58.5</v>
      </c>
      <c r="R111" s="3"/>
      <c r="W111"/>
      <c r="AB111"/>
    </row>
    <row r="112" spans="1:28" x14ac:dyDescent="0.3">
      <c r="A112" t="s">
        <v>544</v>
      </c>
      <c r="B112">
        <v>5040010</v>
      </c>
      <c r="C112" t="s">
        <v>318</v>
      </c>
      <c r="D112">
        <v>1</v>
      </c>
      <c r="E112" s="10">
        <v>448.05</v>
      </c>
      <c r="F112" s="10">
        <v>448.05</v>
      </c>
      <c r="G112" s="10">
        <v>403.24</v>
      </c>
      <c r="H112">
        <v>10</v>
      </c>
      <c r="I112" s="51" t="str">
        <f>_xlfn.XLOOKUP(Q2_2025[[#This Row],[Artikelnr]],Artikel_prijzen[Artnr],Artikel_prijzen[Groep],"")</f>
        <v>AV</v>
      </c>
      <c r="J112" s="10">
        <f>_xlfn.XLOOKUP(Q2_2025[[#This Row],[Artikelnr]],Artikel_prijzen[Artnr],Artikel_prijzen[Prijs 2025],"")</f>
        <v>435</v>
      </c>
      <c r="K112" t="str">
        <f>IF(Q2_2025[[#This Row],[Artikelprijs]]&lt;&gt;"",IF(Q2_2025[[#This Row],[Stuksprijs]]=Q2_2025[[#This Row],[Artikelprijs]],"Prijs gelijk","Prijs wijkt af"),"")</f>
        <v>Prijs wijkt af</v>
      </c>
      <c r="L112" t="str">
        <f>IF(Q2_2025[[#This Row],[Relatiekorting percentage]]=0,
    "Nvt",
    IF(Q2_2025[[#This Row],[Brutobedrag 2]] &lt; Q2_2025[[#This Row],[Bruto - Rel.korting]],
        "Nee",
        "Ja"))</f>
        <v>Ja</v>
      </c>
      <c r="M112" s="10">
        <f>IF(Q2_2025[[#This Row],[Artikelprijs]]&lt;&gt;"",Q2_2025[[#This Row],[Artikelprijs]],Q2_2025[[#This Row],[Stuksprijs]])</f>
        <v>435</v>
      </c>
      <c r="N112" s="10">
        <f>Q2_2025[[#This Row],[Besteld]]*Q2_2025[[#This Row],[Prijs 2]]</f>
        <v>435</v>
      </c>
      <c r="O112" s="10">
        <f>IF(Q2_2025[[#This Row],[Brutobedrag 2]]&lt;Q2_2025[[#This Row],[Bruto - Rel.korting]],Q2_2025[[#This Row],[Brutobedrag 2]],Q2_2025[[#This Row],[Brutobedrag 2]]*(100-Q2_2025[[#This Row],[Relatiekorting percentage]])/100)</f>
        <v>391.5</v>
      </c>
      <c r="R112" s="3"/>
      <c r="W112"/>
      <c r="AB112"/>
    </row>
    <row r="113" spans="1:28" x14ac:dyDescent="0.3">
      <c r="A113" t="s">
        <v>544</v>
      </c>
      <c r="B113">
        <v>5040012</v>
      </c>
      <c r="C113" t="s">
        <v>330</v>
      </c>
      <c r="D113">
        <v>1</v>
      </c>
      <c r="E113" s="10">
        <v>741.6</v>
      </c>
      <c r="F113" s="10">
        <v>741.6</v>
      </c>
      <c r="G113" s="10">
        <v>667.44</v>
      </c>
      <c r="H113">
        <v>10</v>
      </c>
      <c r="I113" s="51" t="str">
        <f>_xlfn.XLOOKUP(Q2_2025[[#This Row],[Artikelnr]],Artikel_prijzen[Artnr],Artikel_prijzen[Groep],"")</f>
        <v>AV</v>
      </c>
      <c r="J113" s="10">
        <f>_xlfn.XLOOKUP(Q2_2025[[#This Row],[Artikelnr]],Artikel_prijzen[Artnr],Artikel_prijzen[Prijs 2025],"")</f>
        <v>720</v>
      </c>
      <c r="K113" t="str">
        <f>IF(Q2_2025[[#This Row],[Artikelprijs]]&lt;&gt;"",IF(Q2_2025[[#This Row],[Stuksprijs]]=Q2_2025[[#This Row],[Artikelprijs]],"Prijs gelijk","Prijs wijkt af"),"")</f>
        <v>Prijs wijkt af</v>
      </c>
      <c r="L113" t="str">
        <f>IF(Q2_2025[[#This Row],[Relatiekorting percentage]]=0,
    "Nvt",
    IF(Q2_2025[[#This Row],[Brutobedrag 2]] &lt; Q2_2025[[#This Row],[Bruto - Rel.korting]],
        "Nee",
        "Ja"))</f>
        <v>Ja</v>
      </c>
      <c r="M113" s="10">
        <f>IF(Q2_2025[[#This Row],[Artikelprijs]]&lt;&gt;"",Q2_2025[[#This Row],[Artikelprijs]],Q2_2025[[#This Row],[Stuksprijs]])</f>
        <v>720</v>
      </c>
      <c r="N113" s="10">
        <f>Q2_2025[[#This Row],[Besteld]]*Q2_2025[[#This Row],[Prijs 2]]</f>
        <v>720</v>
      </c>
      <c r="O113" s="10">
        <f>IF(Q2_2025[[#This Row],[Brutobedrag 2]]&lt;Q2_2025[[#This Row],[Bruto - Rel.korting]],Q2_2025[[#This Row],[Brutobedrag 2]],Q2_2025[[#This Row],[Brutobedrag 2]]*(100-Q2_2025[[#This Row],[Relatiekorting percentage]])/100)</f>
        <v>648</v>
      </c>
      <c r="R113" s="3"/>
      <c r="W113"/>
      <c r="AB113"/>
    </row>
    <row r="114" spans="1:28" x14ac:dyDescent="0.3">
      <c r="A114" t="s">
        <v>544</v>
      </c>
      <c r="B114">
        <v>3098001</v>
      </c>
      <c r="C114" t="s">
        <v>549</v>
      </c>
      <c r="D114">
        <v>1</v>
      </c>
      <c r="E114" s="10">
        <v>0</v>
      </c>
      <c r="F114" s="10">
        <v>0</v>
      </c>
      <c r="G114" s="10">
        <v>0</v>
      </c>
      <c r="H114">
        <v>0</v>
      </c>
      <c r="I114" s="51" t="str">
        <f>_xlfn.XLOOKUP(Q2_2025[[#This Row],[Artikelnr]],Artikel_prijzen[Artnr],Artikel_prijzen[Groep],"")</f>
        <v/>
      </c>
      <c r="J114" s="10" t="str">
        <f>_xlfn.XLOOKUP(Q2_2025[[#This Row],[Artikelnr]],Artikel_prijzen[Artnr],Artikel_prijzen[Prijs 2025],"")</f>
        <v/>
      </c>
      <c r="K114" t="str">
        <f>IF(Q2_2025[[#This Row],[Artikelprijs]]&lt;&gt;"",IF(Q2_2025[[#This Row],[Stuksprijs]]=Q2_2025[[#This Row],[Artikelprijs]],"Prijs gelijk","Prijs wijkt af"),"")</f>
        <v/>
      </c>
      <c r="L114" t="str">
        <f>IF(Q2_2025[[#This Row],[Relatiekorting percentage]]=0,
    "Nvt",
    IF(Q2_2025[[#This Row],[Brutobedrag 2]] &lt; Q2_2025[[#This Row],[Bruto - Rel.korting]],
        "Nee",
        "Ja"))</f>
        <v>Nvt</v>
      </c>
      <c r="M114" s="10">
        <f>IF(Q2_2025[[#This Row],[Artikelprijs]]&lt;&gt;"",Q2_2025[[#This Row],[Artikelprijs]],Q2_2025[[#This Row],[Stuksprijs]])</f>
        <v>0</v>
      </c>
      <c r="N114" s="10">
        <f>Q2_2025[[#This Row],[Besteld]]*Q2_2025[[#This Row],[Prijs 2]]</f>
        <v>0</v>
      </c>
      <c r="O114" s="10">
        <f>IF(Q2_2025[[#This Row],[Brutobedrag 2]]&lt;Q2_2025[[#This Row],[Bruto - Rel.korting]],Q2_2025[[#This Row],[Brutobedrag 2]],Q2_2025[[#This Row],[Brutobedrag 2]]*(100-Q2_2025[[#This Row],[Relatiekorting percentage]])/100)</f>
        <v>0</v>
      </c>
      <c r="R114" s="3"/>
      <c r="W114"/>
      <c r="AB114"/>
    </row>
    <row r="115" spans="1:28" x14ac:dyDescent="0.3">
      <c r="A115" t="s">
        <v>544</v>
      </c>
      <c r="B115">
        <v>4920004</v>
      </c>
      <c r="C115" t="s">
        <v>550</v>
      </c>
      <c r="D115">
        <v>1</v>
      </c>
      <c r="E115" s="10">
        <v>8.93</v>
      </c>
      <c r="F115" s="10">
        <v>8.93</v>
      </c>
      <c r="G115" s="10">
        <v>8.93</v>
      </c>
      <c r="H115">
        <v>0</v>
      </c>
      <c r="I115" s="51" t="str">
        <f>_xlfn.XLOOKUP(Q2_2025[[#This Row],[Artikelnr]],Artikel_prijzen[Artnr],Artikel_prijzen[Groep],"")</f>
        <v/>
      </c>
      <c r="J115" s="10" t="str">
        <f>_xlfn.XLOOKUP(Q2_2025[[#This Row],[Artikelnr]],Artikel_prijzen[Artnr],Artikel_prijzen[Prijs 2025],"")</f>
        <v/>
      </c>
      <c r="K115" t="str">
        <f>IF(Q2_2025[[#This Row],[Artikelprijs]]&lt;&gt;"",IF(Q2_2025[[#This Row],[Stuksprijs]]=Q2_2025[[#This Row],[Artikelprijs]],"Prijs gelijk","Prijs wijkt af"),"")</f>
        <v/>
      </c>
      <c r="L115" t="str">
        <f>IF(Q2_2025[[#This Row],[Relatiekorting percentage]]=0,
    "Nvt",
    IF(Q2_2025[[#This Row],[Brutobedrag 2]] &lt; Q2_2025[[#This Row],[Bruto - Rel.korting]],
        "Nee",
        "Ja"))</f>
        <v>Nvt</v>
      </c>
      <c r="M115" s="10">
        <f>IF(Q2_2025[[#This Row],[Artikelprijs]]&lt;&gt;"",Q2_2025[[#This Row],[Artikelprijs]],Q2_2025[[#This Row],[Stuksprijs]])</f>
        <v>8.93</v>
      </c>
      <c r="N115" s="10">
        <f>Q2_2025[[#This Row],[Besteld]]*Q2_2025[[#This Row],[Prijs 2]]</f>
        <v>8.93</v>
      </c>
      <c r="O115" s="10">
        <f>IF(Q2_2025[[#This Row],[Brutobedrag 2]]&lt;Q2_2025[[#This Row],[Bruto - Rel.korting]],Q2_2025[[#This Row],[Brutobedrag 2]],Q2_2025[[#This Row],[Brutobedrag 2]]*(100-Q2_2025[[#This Row],[Relatiekorting percentage]])/100)</f>
        <v>8.93</v>
      </c>
      <c r="R115" s="3"/>
      <c r="W115"/>
      <c r="AB115"/>
    </row>
    <row r="116" spans="1:28" x14ac:dyDescent="0.3">
      <c r="A116" t="s">
        <v>544</v>
      </c>
      <c r="B116">
        <v>1009130</v>
      </c>
      <c r="C116" t="s">
        <v>250</v>
      </c>
      <c r="D116">
        <v>1</v>
      </c>
      <c r="E116" s="10">
        <v>24.73</v>
      </c>
      <c r="F116" s="10">
        <v>24.73</v>
      </c>
      <c r="G116" s="10">
        <v>19.78</v>
      </c>
      <c r="H116">
        <v>20</v>
      </c>
      <c r="I116" s="51" t="str">
        <f>_xlfn.XLOOKUP(Q2_2025[[#This Row],[Artikelnr]],Artikel_prijzen[Artnr],Artikel_prijzen[Groep],"")</f>
        <v/>
      </c>
      <c r="J116" s="10" t="str">
        <f>_xlfn.XLOOKUP(Q2_2025[[#This Row],[Artikelnr]],Artikel_prijzen[Artnr],Artikel_prijzen[Prijs 2025],"")</f>
        <v/>
      </c>
      <c r="K116" t="str">
        <f>IF(Q2_2025[[#This Row],[Artikelprijs]]&lt;&gt;"",IF(Q2_2025[[#This Row],[Stuksprijs]]=Q2_2025[[#This Row],[Artikelprijs]],"Prijs gelijk","Prijs wijkt af"),"")</f>
        <v/>
      </c>
      <c r="L116" t="str">
        <f>IF(Q2_2025[[#This Row],[Relatiekorting percentage]]=0,
    "Nvt",
    IF(Q2_2025[[#This Row],[Brutobedrag 2]] &lt; Q2_2025[[#This Row],[Bruto - Rel.korting]],
        "Nee",
        "Ja"))</f>
        <v>Ja</v>
      </c>
      <c r="M116" s="10">
        <f>IF(Q2_2025[[#This Row],[Artikelprijs]]&lt;&gt;"",Q2_2025[[#This Row],[Artikelprijs]],Q2_2025[[#This Row],[Stuksprijs]])</f>
        <v>24.73</v>
      </c>
      <c r="N116" s="10">
        <f>Q2_2025[[#This Row],[Besteld]]*Q2_2025[[#This Row],[Prijs 2]]</f>
        <v>24.73</v>
      </c>
      <c r="O116" s="10">
        <f>IF(Q2_2025[[#This Row],[Brutobedrag 2]]&lt;Q2_2025[[#This Row],[Bruto - Rel.korting]],Q2_2025[[#This Row],[Brutobedrag 2]],Q2_2025[[#This Row],[Brutobedrag 2]]*(100-Q2_2025[[#This Row],[Relatiekorting percentage]])/100)</f>
        <v>19.784000000000002</v>
      </c>
      <c r="R116" s="3"/>
      <c r="W116"/>
      <c r="AB116"/>
    </row>
    <row r="117" spans="1:28" x14ac:dyDescent="0.3">
      <c r="A117" t="s">
        <v>544</v>
      </c>
      <c r="B117">
        <v>5021030</v>
      </c>
      <c r="C117" t="s">
        <v>546</v>
      </c>
      <c r="D117">
        <v>1</v>
      </c>
      <c r="E117" s="10">
        <v>175</v>
      </c>
      <c r="F117" s="10">
        <v>175</v>
      </c>
      <c r="G117" s="10">
        <v>175</v>
      </c>
      <c r="H117">
        <v>0</v>
      </c>
      <c r="I117" s="51" t="str">
        <f>_xlfn.XLOOKUP(Q2_2025[[#This Row],[Artikelnr]],Artikel_prijzen[Artnr],Artikel_prijzen[Groep],"")</f>
        <v>Elektra</v>
      </c>
      <c r="J117" s="10">
        <f>_xlfn.XLOOKUP(Q2_2025[[#This Row],[Artikelnr]],Artikel_prijzen[Artnr],Artikel_prijzen[Prijs 2025],"")</f>
        <v>106.8625</v>
      </c>
      <c r="K117" t="str">
        <f>IF(Q2_2025[[#This Row],[Artikelprijs]]&lt;&gt;"",IF(Q2_2025[[#This Row],[Stuksprijs]]=Q2_2025[[#This Row],[Artikelprijs]],"Prijs gelijk","Prijs wijkt af"),"")</f>
        <v>Prijs wijkt af</v>
      </c>
      <c r="L117" t="str">
        <f>IF(Q2_2025[[#This Row],[Relatiekorting percentage]]=0,
    "Nvt",
    IF(Q2_2025[[#This Row],[Brutobedrag 2]] &lt; Q2_2025[[#This Row],[Bruto - Rel.korting]],
        "Nee",
        "Ja"))</f>
        <v>Nvt</v>
      </c>
      <c r="M117" s="10">
        <f>IF(Q2_2025[[#This Row],[Artikelprijs]]&lt;&gt;"",Q2_2025[[#This Row],[Artikelprijs]],Q2_2025[[#This Row],[Stuksprijs]])</f>
        <v>106.8625</v>
      </c>
      <c r="N117" s="10">
        <f>Q2_2025[[#This Row],[Besteld]]*Q2_2025[[#This Row],[Prijs 2]]</f>
        <v>106.8625</v>
      </c>
      <c r="O117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117" s="3"/>
      <c r="W117"/>
      <c r="AB117"/>
    </row>
    <row r="118" spans="1:28" x14ac:dyDescent="0.3">
      <c r="A118" t="s">
        <v>544</v>
      </c>
      <c r="B118">
        <v>5020002</v>
      </c>
      <c r="C118" t="s">
        <v>56</v>
      </c>
      <c r="D118">
        <v>2</v>
      </c>
      <c r="E118" s="10">
        <v>39.65</v>
      </c>
      <c r="F118" s="10">
        <v>79.3</v>
      </c>
      <c r="G118" s="10">
        <v>63.44</v>
      </c>
      <c r="H118">
        <v>20</v>
      </c>
      <c r="I118" s="51" t="str">
        <f>_xlfn.XLOOKUP(Q2_2025[[#This Row],[Artikelnr]],Artikel_prijzen[Artnr],Artikel_prijzen[Groep],"")</f>
        <v/>
      </c>
      <c r="J118" s="10" t="str">
        <f>_xlfn.XLOOKUP(Q2_2025[[#This Row],[Artikelnr]],Artikel_prijzen[Artnr],Artikel_prijzen[Prijs 2025],"")</f>
        <v/>
      </c>
      <c r="K118" t="str">
        <f>IF(Q2_2025[[#This Row],[Artikelprijs]]&lt;&gt;"",IF(Q2_2025[[#This Row],[Stuksprijs]]=Q2_2025[[#This Row],[Artikelprijs]],"Prijs gelijk","Prijs wijkt af"),"")</f>
        <v/>
      </c>
      <c r="L118" t="str">
        <f>IF(Q2_2025[[#This Row],[Relatiekorting percentage]]=0,
    "Nvt",
    IF(Q2_2025[[#This Row],[Brutobedrag 2]] &lt; Q2_2025[[#This Row],[Bruto - Rel.korting]],
        "Nee",
        "Ja"))</f>
        <v>Ja</v>
      </c>
      <c r="M118" s="10">
        <f>IF(Q2_2025[[#This Row],[Artikelprijs]]&lt;&gt;"",Q2_2025[[#This Row],[Artikelprijs]],Q2_2025[[#This Row],[Stuksprijs]])</f>
        <v>39.65</v>
      </c>
      <c r="N118" s="10">
        <f>Q2_2025[[#This Row],[Besteld]]*Q2_2025[[#This Row],[Prijs 2]]</f>
        <v>79.3</v>
      </c>
      <c r="O118" s="10">
        <f>IF(Q2_2025[[#This Row],[Brutobedrag 2]]&lt;Q2_2025[[#This Row],[Bruto - Rel.korting]],Q2_2025[[#This Row],[Brutobedrag 2]],Q2_2025[[#This Row],[Brutobedrag 2]]*(100-Q2_2025[[#This Row],[Relatiekorting percentage]])/100)</f>
        <v>63.44</v>
      </c>
      <c r="R118" s="3"/>
      <c r="W118"/>
      <c r="AB118"/>
    </row>
    <row r="119" spans="1:28" x14ac:dyDescent="0.3">
      <c r="A119" t="s">
        <v>544</v>
      </c>
      <c r="B119">
        <v>5010017</v>
      </c>
      <c r="C119" t="s">
        <v>248</v>
      </c>
      <c r="D119">
        <v>10</v>
      </c>
      <c r="E119" s="10">
        <v>48.93</v>
      </c>
      <c r="F119" s="10">
        <v>489.3</v>
      </c>
      <c r="G119" s="10">
        <v>391.44</v>
      </c>
      <c r="H119">
        <v>20</v>
      </c>
      <c r="I119" s="51" t="str">
        <f>_xlfn.XLOOKUP(Q2_2025[[#This Row],[Artikelnr]],Artikel_prijzen[Artnr],Artikel_prijzen[Groep],"")</f>
        <v/>
      </c>
      <c r="J119" s="10" t="str">
        <f>_xlfn.XLOOKUP(Q2_2025[[#This Row],[Artikelnr]],Artikel_prijzen[Artnr],Artikel_prijzen[Prijs 2025],"")</f>
        <v/>
      </c>
      <c r="K119" t="str">
        <f>IF(Q2_2025[[#This Row],[Artikelprijs]]&lt;&gt;"",IF(Q2_2025[[#This Row],[Stuksprijs]]=Q2_2025[[#This Row],[Artikelprijs]],"Prijs gelijk","Prijs wijkt af"),"")</f>
        <v/>
      </c>
      <c r="L119" t="str">
        <f>IF(Q2_2025[[#This Row],[Relatiekorting percentage]]=0,
    "Nvt",
    IF(Q2_2025[[#This Row],[Brutobedrag 2]] &lt; Q2_2025[[#This Row],[Bruto - Rel.korting]],
        "Nee",
        "Ja"))</f>
        <v>Ja</v>
      </c>
      <c r="M119" s="10">
        <f>IF(Q2_2025[[#This Row],[Artikelprijs]]&lt;&gt;"",Q2_2025[[#This Row],[Artikelprijs]],Q2_2025[[#This Row],[Stuksprijs]])</f>
        <v>48.93</v>
      </c>
      <c r="N119" s="10">
        <f>Q2_2025[[#This Row],[Besteld]]*Q2_2025[[#This Row],[Prijs 2]]</f>
        <v>489.3</v>
      </c>
      <c r="O119" s="10">
        <f>IF(Q2_2025[[#This Row],[Brutobedrag 2]]&lt;Q2_2025[[#This Row],[Bruto - Rel.korting]],Q2_2025[[#This Row],[Brutobedrag 2]],Q2_2025[[#This Row],[Brutobedrag 2]]*(100-Q2_2025[[#This Row],[Relatiekorting percentage]])/100)</f>
        <v>391.44</v>
      </c>
      <c r="R119" s="3"/>
      <c r="W119"/>
      <c r="AB119"/>
    </row>
    <row r="120" spans="1:28" x14ac:dyDescent="0.3">
      <c r="A120" t="s">
        <v>544</v>
      </c>
      <c r="B120">
        <v>5022012</v>
      </c>
      <c r="C120" t="s">
        <v>273</v>
      </c>
      <c r="D120">
        <v>1</v>
      </c>
      <c r="E120" s="10">
        <v>12.75</v>
      </c>
      <c r="F120" s="10">
        <v>12.75</v>
      </c>
      <c r="G120" s="10">
        <v>12.75</v>
      </c>
      <c r="H120">
        <v>0</v>
      </c>
      <c r="I120" s="51" t="str">
        <f>_xlfn.XLOOKUP(Q2_2025[[#This Row],[Artikelnr]],Artikel_prijzen[Artnr],Artikel_prijzen[Groep],"")</f>
        <v/>
      </c>
      <c r="J120" s="10" t="str">
        <f>_xlfn.XLOOKUP(Q2_2025[[#This Row],[Artikelnr]],Artikel_prijzen[Artnr],Artikel_prijzen[Prijs 2025],"")</f>
        <v/>
      </c>
      <c r="K120" t="str">
        <f>IF(Q2_2025[[#This Row],[Artikelprijs]]&lt;&gt;"",IF(Q2_2025[[#This Row],[Stuksprijs]]=Q2_2025[[#This Row],[Artikelprijs]],"Prijs gelijk","Prijs wijkt af"),"")</f>
        <v/>
      </c>
      <c r="L120" t="str">
        <f>IF(Q2_2025[[#This Row],[Relatiekorting percentage]]=0,
    "Nvt",
    IF(Q2_2025[[#This Row],[Brutobedrag 2]] &lt; Q2_2025[[#This Row],[Bruto - Rel.korting]],
        "Nee",
        "Ja"))</f>
        <v>Nvt</v>
      </c>
      <c r="M120" s="10">
        <f>IF(Q2_2025[[#This Row],[Artikelprijs]]&lt;&gt;"",Q2_2025[[#This Row],[Artikelprijs]],Q2_2025[[#This Row],[Stuksprijs]])</f>
        <v>12.75</v>
      </c>
      <c r="N120" s="10">
        <f>Q2_2025[[#This Row],[Besteld]]*Q2_2025[[#This Row],[Prijs 2]]</f>
        <v>12.75</v>
      </c>
      <c r="O120" s="10">
        <f>IF(Q2_2025[[#This Row],[Brutobedrag 2]]&lt;Q2_2025[[#This Row],[Bruto - Rel.korting]],Q2_2025[[#This Row],[Brutobedrag 2]],Q2_2025[[#This Row],[Brutobedrag 2]]*(100-Q2_2025[[#This Row],[Relatiekorting percentage]])/100)</f>
        <v>12.75</v>
      </c>
      <c r="R120" s="3"/>
      <c r="W120"/>
      <c r="AB120"/>
    </row>
    <row r="121" spans="1:28" x14ac:dyDescent="0.3">
      <c r="A121" t="s">
        <v>544</v>
      </c>
      <c r="B121">
        <v>5040008</v>
      </c>
      <c r="C121" t="s">
        <v>333</v>
      </c>
      <c r="D121">
        <v>1</v>
      </c>
      <c r="E121" s="10">
        <v>355.35</v>
      </c>
      <c r="F121" s="10">
        <v>355.35</v>
      </c>
      <c r="G121" s="10">
        <v>319.81</v>
      </c>
      <c r="H121">
        <v>10</v>
      </c>
      <c r="I121" s="51" t="str">
        <f>_xlfn.XLOOKUP(Q2_2025[[#This Row],[Artikelnr]],Artikel_prijzen[Artnr],Artikel_prijzen[Groep],"")</f>
        <v>AV</v>
      </c>
      <c r="J121" s="10">
        <f>_xlfn.XLOOKUP(Q2_2025[[#This Row],[Artikelnr]],Artikel_prijzen[Artnr],Artikel_prijzen[Prijs 2025],"")</f>
        <v>345</v>
      </c>
      <c r="K121" t="str">
        <f>IF(Q2_2025[[#This Row],[Artikelprijs]]&lt;&gt;"",IF(Q2_2025[[#This Row],[Stuksprijs]]=Q2_2025[[#This Row],[Artikelprijs]],"Prijs gelijk","Prijs wijkt af"),"")</f>
        <v>Prijs wijkt af</v>
      </c>
      <c r="L121" t="str">
        <f>IF(Q2_2025[[#This Row],[Relatiekorting percentage]]=0,
    "Nvt",
    IF(Q2_2025[[#This Row],[Brutobedrag 2]] &lt; Q2_2025[[#This Row],[Bruto - Rel.korting]],
        "Nee",
        "Ja"))</f>
        <v>Ja</v>
      </c>
      <c r="M121" s="10">
        <f>IF(Q2_2025[[#This Row],[Artikelprijs]]&lt;&gt;"",Q2_2025[[#This Row],[Artikelprijs]],Q2_2025[[#This Row],[Stuksprijs]])</f>
        <v>345</v>
      </c>
      <c r="N121" s="10">
        <f>Q2_2025[[#This Row],[Besteld]]*Q2_2025[[#This Row],[Prijs 2]]</f>
        <v>345</v>
      </c>
      <c r="O121" s="10">
        <f>IF(Q2_2025[[#This Row],[Brutobedrag 2]]&lt;Q2_2025[[#This Row],[Bruto - Rel.korting]],Q2_2025[[#This Row],[Brutobedrag 2]],Q2_2025[[#This Row],[Brutobedrag 2]]*(100-Q2_2025[[#This Row],[Relatiekorting percentage]])/100)</f>
        <v>310.5</v>
      </c>
      <c r="R121" s="3"/>
      <c r="W121"/>
      <c r="AB121"/>
    </row>
    <row r="122" spans="1:28" x14ac:dyDescent="0.3">
      <c r="A122" t="s">
        <v>544</v>
      </c>
      <c r="B122">
        <v>3098001</v>
      </c>
      <c r="C122" t="s">
        <v>551</v>
      </c>
      <c r="D122">
        <v>1</v>
      </c>
      <c r="E122" s="10">
        <v>0</v>
      </c>
      <c r="F122" s="10">
        <v>0</v>
      </c>
      <c r="G122" s="10">
        <v>0</v>
      </c>
      <c r="H122">
        <v>0</v>
      </c>
      <c r="I122" s="51" t="str">
        <f>_xlfn.XLOOKUP(Q2_2025[[#This Row],[Artikelnr]],Artikel_prijzen[Artnr],Artikel_prijzen[Groep],"")</f>
        <v/>
      </c>
      <c r="J122" s="10" t="str">
        <f>_xlfn.XLOOKUP(Q2_2025[[#This Row],[Artikelnr]],Artikel_prijzen[Artnr],Artikel_prijzen[Prijs 2025],"")</f>
        <v/>
      </c>
      <c r="K122" t="str">
        <f>IF(Q2_2025[[#This Row],[Artikelprijs]]&lt;&gt;"",IF(Q2_2025[[#This Row],[Stuksprijs]]=Q2_2025[[#This Row],[Artikelprijs]],"Prijs gelijk","Prijs wijkt af"),"")</f>
        <v/>
      </c>
      <c r="L122" t="str">
        <f>IF(Q2_2025[[#This Row],[Relatiekorting percentage]]=0,
    "Nvt",
    IF(Q2_2025[[#This Row],[Brutobedrag 2]] &lt; Q2_2025[[#This Row],[Bruto - Rel.korting]],
        "Nee",
        "Ja"))</f>
        <v>Nvt</v>
      </c>
      <c r="M122" s="10">
        <f>IF(Q2_2025[[#This Row],[Artikelprijs]]&lt;&gt;"",Q2_2025[[#This Row],[Artikelprijs]],Q2_2025[[#This Row],[Stuksprijs]])</f>
        <v>0</v>
      </c>
      <c r="N122" s="10">
        <f>Q2_2025[[#This Row],[Besteld]]*Q2_2025[[#This Row],[Prijs 2]]</f>
        <v>0</v>
      </c>
      <c r="O122" s="10">
        <f>IF(Q2_2025[[#This Row],[Brutobedrag 2]]&lt;Q2_2025[[#This Row],[Bruto - Rel.korting]],Q2_2025[[#This Row],[Brutobedrag 2]],Q2_2025[[#This Row],[Brutobedrag 2]]*(100-Q2_2025[[#This Row],[Relatiekorting percentage]])/100)</f>
        <v>0</v>
      </c>
      <c r="R122" s="3"/>
      <c r="W122"/>
      <c r="AB122"/>
    </row>
    <row r="123" spans="1:28" x14ac:dyDescent="0.3">
      <c r="A123" t="s">
        <v>544</v>
      </c>
      <c r="B123">
        <v>4920004</v>
      </c>
      <c r="C123" t="s">
        <v>550</v>
      </c>
      <c r="D123">
        <v>1</v>
      </c>
      <c r="E123" s="10">
        <v>8.93</v>
      </c>
      <c r="F123" s="10">
        <v>8.93</v>
      </c>
      <c r="G123" s="10">
        <v>8.93</v>
      </c>
      <c r="H123">
        <v>0</v>
      </c>
      <c r="I123" s="51" t="str">
        <f>_xlfn.XLOOKUP(Q2_2025[[#This Row],[Artikelnr]],Artikel_prijzen[Artnr],Artikel_prijzen[Groep],"")</f>
        <v/>
      </c>
      <c r="J123" s="10" t="str">
        <f>_xlfn.XLOOKUP(Q2_2025[[#This Row],[Artikelnr]],Artikel_prijzen[Artnr],Artikel_prijzen[Prijs 2025],"")</f>
        <v/>
      </c>
      <c r="K123" t="str">
        <f>IF(Q2_2025[[#This Row],[Artikelprijs]]&lt;&gt;"",IF(Q2_2025[[#This Row],[Stuksprijs]]=Q2_2025[[#This Row],[Artikelprijs]],"Prijs gelijk","Prijs wijkt af"),"")</f>
        <v/>
      </c>
      <c r="L123" t="str">
        <f>IF(Q2_2025[[#This Row],[Relatiekorting percentage]]=0,
    "Nvt",
    IF(Q2_2025[[#This Row],[Brutobedrag 2]] &lt; Q2_2025[[#This Row],[Bruto - Rel.korting]],
        "Nee",
        "Ja"))</f>
        <v>Nvt</v>
      </c>
      <c r="M123" s="10">
        <f>IF(Q2_2025[[#This Row],[Artikelprijs]]&lt;&gt;"",Q2_2025[[#This Row],[Artikelprijs]],Q2_2025[[#This Row],[Stuksprijs]])</f>
        <v>8.93</v>
      </c>
      <c r="N123" s="10">
        <f>Q2_2025[[#This Row],[Besteld]]*Q2_2025[[#This Row],[Prijs 2]]</f>
        <v>8.93</v>
      </c>
      <c r="O123" s="10">
        <f>IF(Q2_2025[[#This Row],[Brutobedrag 2]]&lt;Q2_2025[[#This Row],[Bruto - Rel.korting]],Q2_2025[[#This Row],[Brutobedrag 2]],Q2_2025[[#This Row],[Brutobedrag 2]]*(100-Q2_2025[[#This Row],[Relatiekorting percentage]])/100)</f>
        <v>8.93</v>
      </c>
      <c r="R123" s="3"/>
      <c r="W123"/>
      <c r="AB123"/>
    </row>
    <row r="124" spans="1:28" x14ac:dyDescent="0.3">
      <c r="A124" t="s">
        <v>544</v>
      </c>
      <c r="B124">
        <v>1010047</v>
      </c>
      <c r="C124" t="s">
        <v>552</v>
      </c>
      <c r="D124">
        <v>1</v>
      </c>
      <c r="E124" s="10">
        <v>0</v>
      </c>
      <c r="F124" s="10">
        <v>0</v>
      </c>
      <c r="G124" s="10">
        <v>0</v>
      </c>
      <c r="H124">
        <v>20</v>
      </c>
      <c r="I124" s="51" t="str">
        <f>_xlfn.XLOOKUP(Q2_2025[[#This Row],[Artikelnr]],Artikel_prijzen[Artnr],Artikel_prijzen[Groep],"")</f>
        <v/>
      </c>
      <c r="J124" s="10" t="str">
        <f>_xlfn.XLOOKUP(Q2_2025[[#This Row],[Artikelnr]],Artikel_prijzen[Artnr],Artikel_prijzen[Prijs 2025],"")</f>
        <v/>
      </c>
      <c r="K124" t="str">
        <f>IF(Q2_2025[[#This Row],[Artikelprijs]]&lt;&gt;"",IF(Q2_2025[[#This Row],[Stuksprijs]]=Q2_2025[[#This Row],[Artikelprijs]],"Prijs gelijk","Prijs wijkt af"),"")</f>
        <v/>
      </c>
      <c r="L124" t="str">
        <f>IF(Q2_2025[[#This Row],[Relatiekorting percentage]]=0,
    "Nvt",
    IF(Q2_2025[[#This Row],[Brutobedrag 2]] &lt; Q2_2025[[#This Row],[Bruto - Rel.korting]],
        "Nee",
        "Ja"))</f>
        <v>Ja</v>
      </c>
      <c r="M124" s="10">
        <f>IF(Q2_2025[[#This Row],[Artikelprijs]]&lt;&gt;"",Q2_2025[[#This Row],[Artikelprijs]],Q2_2025[[#This Row],[Stuksprijs]])</f>
        <v>0</v>
      </c>
      <c r="N124" s="10">
        <f>Q2_2025[[#This Row],[Besteld]]*Q2_2025[[#This Row],[Prijs 2]]</f>
        <v>0</v>
      </c>
      <c r="O124" s="10">
        <f>IF(Q2_2025[[#This Row],[Brutobedrag 2]]&lt;Q2_2025[[#This Row],[Bruto - Rel.korting]],Q2_2025[[#This Row],[Brutobedrag 2]],Q2_2025[[#This Row],[Brutobedrag 2]]*(100-Q2_2025[[#This Row],[Relatiekorting percentage]])/100)</f>
        <v>0</v>
      </c>
      <c r="R124" s="3"/>
      <c r="W124"/>
      <c r="AB124"/>
    </row>
    <row r="125" spans="1:28" x14ac:dyDescent="0.3">
      <c r="A125" t="s">
        <v>544</v>
      </c>
      <c r="B125">
        <v>1009130</v>
      </c>
      <c r="C125" t="s">
        <v>250</v>
      </c>
      <c r="D125">
        <v>1</v>
      </c>
      <c r="E125" s="10">
        <v>24.73</v>
      </c>
      <c r="F125" s="10">
        <v>24.73</v>
      </c>
      <c r="G125" s="10">
        <v>19.78</v>
      </c>
      <c r="H125">
        <v>20</v>
      </c>
      <c r="I125" s="51" t="str">
        <f>_xlfn.XLOOKUP(Q2_2025[[#This Row],[Artikelnr]],Artikel_prijzen[Artnr],Artikel_prijzen[Groep],"")</f>
        <v/>
      </c>
      <c r="J125" s="10" t="str">
        <f>_xlfn.XLOOKUP(Q2_2025[[#This Row],[Artikelnr]],Artikel_prijzen[Artnr],Artikel_prijzen[Prijs 2025],"")</f>
        <v/>
      </c>
      <c r="K125" t="str">
        <f>IF(Q2_2025[[#This Row],[Artikelprijs]]&lt;&gt;"",IF(Q2_2025[[#This Row],[Stuksprijs]]=Q2_2025[[#This Row],[Artikelprijs]],"Prijs gelijk","Prijs wijkt af"),"")</f>
        <v/>
      </c>
      <c r="L125" t="str">
        <f>IF(Q2_2025[[#This Row],[Relatiekorting percentage]]=0,
    "Nvt",
    IF(Q2_2025[[#This Row],[Brutobedrag 2]] &lt; Q2_2025[[#This Row],[Bruto - Rel.korting]],
        "Nee",
        "Ja"))</f>
        <v>Ja</v>
      </c>
      <c r="M125" s="10">
        <f>IF(Q2_2025[[#This Row],[Artikelprijs]]&lt;&gt;"",Q2_2025[[#This Row],[Artikelprijs]],Q2_2025[[#This Row],[Stuksprijs]])</f>
        <v>24.73</v>
      </c>
      <c r="N125" s="10">
        <f>Q2_2025[[#This Row],[Besteld]]*Q2_2025[[#This Row],[Prijs 2]]</f>
        <v>24.73</v>
      </c>
      <c r="O125" s="10">
        <f>IF(Q2_2025[[#This Row],[Brutobedrag 2]]&lt;Q2_2025[[#This Row],[Bruto - Rel.korting]],Q2_2025[[#This Row],[Brutobedrag 2]],Q2_2025[[#This Row],[Brutobedrag 2]]*(100-Q2_2025[[#This Row],[Relatiekorting percentage]])/100)</f>
        <v>19.784000000000002</v>
      </c>
      <c r="R125" s="3"/>
      <c r="W125"/>
      <c r="AB125"/>
    </row>
    <row r="126" spans="1:28" x14ac:dyDescent="0.3">
      <c r="A126" t="s">
        <v>544</v>
      </c>
      <c r="B126">
        <v>5021030</v>
      </c>
      <c r="C126" t="s">
        <v>546</v>
      </c>
      <c r="D126">
        <v>1</v>
      </c>
      <c r="E126" s="10">
        <v>175</v>
      </c>
      <c r="F126" s="10">
        <v>175</v>
      </c>
      <c r="G126" s="10">
        <v>175</v>
      </c>
      <c r="H126">
        <v>0</v>
      </c>
      <c r="I126" s="51" t="str">
        <f>_xlfn.XLOOKUP(Q2_2025[[#This Row],[Artikelnr]],Artikel_prijzen[Artnr],Artikel_prijzen[Groep],"")</f>
        <v>Elektra</v>
      </c>
      <c r="J126" s="10">
        <f>_xlfn.XLOOKUP(Q2_2025[[#This Row],[Artikelnr]],Artikel_prijzen[Artnr],Artikel_prijzen[Prijs 2025],"")</f>
        <v>106.8625</v>
      </c>
      <c r="K126" t="str">
        <f>IF(Q2_2025[[#This Row],[Artikelprijs]]&lt;&gt;"",IF(Q2_2025[[#This Row],[Stuksprijs]]=Q2_2025[[#This Row],[Artikelprijs]],"Prijs gelijk","Prijs wijkt af"),"")</f>
        <v>Prijs wijkt af</v>
      </c>
      <c r="L126" t="str">
        <f>IF(Q2_2025[[#This Row],[Relatiekorting percentage]]=0,
    "Nvt",
    IF(Q2_2025[[#This Row],[Brutobedrag 2]] &lt; Q2_2025[[#This Row],[Bruto - Rel.korting]],
        "Nee",
        "Ja"))</f>
        <v>Nvt</v>
      </c>
      <c r="M126" s="10">
        <f>IF(Q2_2025[[#This Row],[Artikelprijs]]&lt;&gt;"",Q2_2025[[#This Row],[Artikelprijs]],Q2_2025[[#This Row],[Stuksprijs]])</f>
        <v>106.8625</v>
      </c>
      <c r="N126" s="10">
        <f>Q2_2025[[#This Row],[Besteld]]*Q2_2025[[#This Row],[Prijs 2]]</f>
        <v>106.8625</v>
      </c>
      <c r="O126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126" s="3"/>
      <c r="W126"/>
      <c r="AB126"/>
    </row>
    <row r="127" spans="1:28" x14ac:dyDescent="0.3">
      <c r="A127" t="s">
        <v>544</v>
      </c>
      <c r="B127">
        <v>5020002</v>
      </c>
      <c r="C127" t="s">
        <v>56</v>
      </c>
      <c r="D127">
        <v>3</v>
      </c>
      <c r="E127" s="10">
        <v>39.65</v>
      </c>
      <c r="F127" s="10">
        <v>118.95</v>
      </c>
      <c r="G127" s="10">
        <v>95.16</v>
      </c>
      <c r="H127">
        <v>20</v>
      </c>
      <c r="I127" s="51" t="str">
        <f>_xlfn.XLOOKUP(Q2_2025[[#This Row],[Artikelnr]],Artikel_prijzen[Artnr],Artikel_prijzen[Groep],"")</f>
        <v/>
      </c>
      <c r="J127" s="10" t="str">
        <f>_xlfn.XLOOKUP(Q2_2025[[#This Row],[Artikelnr]],Artikel_prijzen[Artnr],Artikel_prijzen[Prijs 2025],"")</f>
        <v/>
      </c>
      <c r="K127" t="str">
        <f>IF(Q2_2025[[#This Row],[Artikelprijs]]&lt;&gt;"",IF(Q2_2025[[#This Row],[Stuksprijs]]=Q2_2025[[#This Row],[Artikelprijs]],"Prijs gelijk","Prijs wijkt af"),"")</f>
        <v/>
      </c>
      <c r="L127" t="str">
        <f>IF(Q2_2025[[#This Row],[Relatiekorting percentage]]=0,
    "Nvt",
    IF(Q2_2025[[#This Row],[Brutobedrag 2]] &lt; Q2_2025[[#This Row],[Bruto - Rel.korting]],
        "Nee",
        "Ja"))</f>
        <v>Ja</v>
      </c>
      <c r="M127" s="10">
        <f>IF(Q2_2025[[#This Row],[Artikelprijs]]&lt;&gt;"",Q2_2025[[#This Row],[Artikelprijs]],Q2_2025[[#This Row],[Stuksprijs]])</f>
        <v>39.65</v>
      </c>
      <c r="N127" s="10">
        <f>Q2_2025[[#This Row],[Besteld]]*Q2_2025[[#This Row],[Prijs 2]]</f>
        <v>118.94999999999999</v>
      </c>
      <c r="O127" s="10">
        <f>IF(Q2_2025[[#This Row],[Brutobedrag 2]]&lt;Q2_2025[[#This Row],[Bruto - Rel.korting]],Q2_2025[[#This Row],[Brutobedrag 2]],Q2_2025[[#This Row],[Brutobedrag 2]]*(100-Q2_2025[[#This Row],[Relatiekorting percentage]])/100)</f>
        <v>95.16</v>
      </c>
      <c r="R127" s="3"/>
      <c r="W127"/>
      <c r="AB127"/>
    </row>
    <row r="128" spans="1:28" x14ac:dyDescent="0.3">
      <c r="A128" t="s">
        <v>544</v>
      </c>
      <c r="B128">
        <v>5010017</v>
      </c>
      <c r="C128" t="s">
        <v>248</v>
      </c>
      <c r="D128">
        <v>8</v>
      </c>
      <c r="E128" s="10">
        <v>48.93</v>
      </c>
      <c r="F128" s="10">
        <v>391.44</v>
      </c>
      <c r="G128" s="10">
        <v>313.14999999999998</v>
      </c>
      <c r="H128">
        <v>20</v>
      </c>
      <c r="I128" s="51" t="str">
        <f>_xlfn.XLOOKUP(Q2_2025[[#This Row],[Artikelnr]],Artikel_prijzen[Artnr],Artikel_prijzen[Groep],"")</f>
        <v/>
      </c>
      <c r="J128" s="10" t="str">
        <f>_xlfn.XLOOKUP(Q2_2025[[#This Row],[Artikelnr]],Artikel_prijzen[Artnr],Artikel_prijzen[Prijs 2025],"")</f>
        <v/>
      </c>
      <c r="K128" t="str">
        <f>IF(Q2_2025[[#This Row],[Artikelprijs]]&lt;&gt;"",IF(Q2_2025[[#This Row],[Stuksprijs]]=Q2_2025[[#This Row],[Artikelprijs]],"Prijs gelijk","Prijs wijkt af"),"")</f>
        <v/>
      </c>
      <c r="L128" t="str">
        <f>IF(Q2_2025[[#This Row],[Relatiekorting percentage]]=0,
    "Nvt",
    IF(Q2_2025[[#This Row],[Brutobedrag 2]] &lt; Q2_2025[[#This Row],[Bruto - Rel.korting]],
        "Nee",
        "Ja"))</f>
        <v>Ja</v>
      </c>
      <c r="M128" s="10">
        <f>IF(Q2_2025[[#This Row],[Artikelprijs]]&lt;&gt;"",Q2_2025[[#This Row],[Artikelprijs]],Q2_2025[[#This Row],[Stuksprijs]])</f>
        <v>48.93</v>
      </c>
      <c r="N128" s="10">
        <f>Q2_2025[[#This Row],[Besteld]]*Q2_2025[[#This Row],[Prijs 2]]</f>
        <v>391.44</v>
      </c>
      <c r="O128" s="10">
        <f>IF(Q2_2025[[#This Row],[Brutobedrag 2]]&lt;Q2_2025[[#This Row],[Bruto - Rel.korting]],Q2_2025[[#This Row],[Brutobedrag 2]],Q2_2025[[#This Row],[Brutobedrag 2]]*(100-Q2_2025[[#This Row],[Relatiekorting percentage]])/100)</f>
        <v>313.15199999999999</v>
      </c>
      <c r="R128" s="3"/>
      <c r="W128"/>
      <c r="AB128"/>
    </row>
    <row r="129" spans="1:28" x14ac:dyDescent="0.3">
      <c r="A129" t="s">
        <v>544</v>
      </c>
      <c r="B129">
        <v>5040008</v>
      </c>
      <c r="C129" t="s">
        <v>333</v>
      </c>
      <c r="D129">
        <v>1</v>
      </c>
      <c r="E129" s="10">
        <v>355.35</v>
      </c>
      <c r="F129" s="10">
        <v>355.35</v>
      </c>
      <c r="G129" s="10">
        <v>319.81</v>
      </c>
      <c r="H129">
        <v>10</v>
      </c>
      <c r="I129" s="51" t="str">
        <f>_xlfn.XLOOKUP(Q2_2025[[#This Row],[Artikelnr]],Artikel_prijzen[Artnr],Artikel_prijzen[Groep],"")</f>
        <v>AV</v>
      </c>
      <c r="J129" s="10">
        <f>_xlfn.XLOOKUP(Q2_2025[[#This Row],[Artikelnr]],Artikel_prijzen[Artnr],Artikel_prijzen[Prijs 2025],"")</f>
        <v>345</v>
      </c>
      <c r="K129" t="str">
        <f>IF(Q2_2025[[#This Row],[Artikelprijs]]&lt;&gt;"",IF(Q2_2025[[#This Row],[Stuksprijs]]=Q2_2025[[#This Row],[Artikelprijs]],"Prijs gelijk","Prijs wijkt af"),"")</f>
        <v>Prijs wijkt af</v>
      </c>
      <c r="L129" t="str">
        <f>IF(Q2_2025[[#This Row],[Relatiekorting percentage]]=0,
    "Nvt",
    IF(Q2_2025[[#This Row],[Brutobedrag 2]] &lt; Q2_2025[[#This Row],[Bruto - Rel.korting]],
        "Nee",
        "Ja"))</f>
        <v>Ja</v>
      </c>
      <c r="M129" s="10">
        <f>IF(Q2_2025[[#This Row],[Artikelprijs]]&lt;&gt;"",Q2_2025[[#This Row],[Artikelprijs]],Q2_2025[[#This Row],[Stuksprijs]])</f>
        <v>345</v>
      </c>
      <c r="N129" s="10">
        <f>Q2_2025[[#This Row],[Besteld]]*Q2_2025[[#This Row],[Prijs 2]]</f>
        <v>345</v>
      </c>
      <c r="O129" s="10">
        <f>IF(Q2_2025[[#This Row],[Brutobedrag 2]]&lt;Q2_2025[[#This Row],[Bruto - Rel.korting]],Q2_2025[[#This Row],[Brutobedrag 2]],Q2_2025[[#This Row],[Brutobedrag 2]]*(100-Q2_2025[[#This Row],[Relatiekorting percentage]])/100)</f>
        <v>310.5</v>
      </c>
      <c r="R129" s="3"/>
      <c r="W129"/>
      <c r="AB129"/>
    </row>
    <row r="130" spans="1:28" x14ac:dyDescent="0.3">
      <c r="A130" t="s">
        <v>544</v>
      </c>
      <c r="B130">
        <v>3098001</v>
      </c>
      <c r="C130" t="s">
        <v>553</v>
      </c>
      <c r="D130">
        <v>1</v>
      </c>
      <c r="E130" s="10">
        <v>0</v>
      </c>
      <c r="F130" s="10">
        <v>0</v>
      </c>
      <c r="G130" s="10">
        <v>0</v>
      </c>
      <c r="H130">
        <v>0</v>
      </c>
      <c r="I130" s="51" t="str">
        <f>_xlfn.XLOOKUP(Q2_2025[[#This Row],[Artikelnr]],Artikel_prijzen[Artnr],Artikel_prijzen[Groep],"")</f>
        <v/>
      </c>
      <c r="J130" s="10" t="str">
        <f>_xlfn.XLOOKUP(Q2_2025[[#This Row],[Artikelnr]],Artikel_prijzen[Artnr],Artikel_prijzen[Prijs 2025],"")</f>
        <v/>
      </c>
      <c r="K130" t="str">
        <f>IF(Q2_2025[[#This Row],[Artikelprijs]]&lt;&gt;"",IF(Q2_2025[[#This Row],[Stuksprijs]]=Q2_2025[[#This Row],[Artikelprijs]],"Prijs gelijk","Prijs wijkt af"),"")</f>
        <v/>
      </c>
      <c r="L130" t="str">
        <f>IF(Q2_2025[[#This Row],[Relatiekorting percentage]]=0,
    "Nvt",
    IF(Q2_2025[[#This Row],[Brutobedrag 2]] &lt; Q2_2025[[#This Row],[Bruto - Rel.korting]],
        "Nee",
        "Ja"))</f>
        <v>Nvt</v>
      </c>
      <c r="M130" s="10">
        <f>IF(Q2_2025[[#This Row],[Artikelprijs]]&lt;&gt;"",Q2_2025[[#This Row],[Artikelprijs]],Q2_2025[[#This Row],[Stuksprijs]])</f>
        <v>0</v>
      </c>
      <c r="N130" s="10">
        <f>Q2_2025[[#This Row],[Besteld]]*Q2_2025[[#This Row],[Prijs 2]]</f>
        <v>0</v>
      </c>
      <c r="O130" s="10">
        <f>IF(Q2_2025[[#This Row],[Brutobedrag 2]]&lt;Q2_2025[[#This Row],[Bruto - Rel.korting]],Q2_2025[[#This Row],[Brutobedrag 2]],Q2_2025[[#This Row],[Brutobedrag 2]]*(100-Q2_2025[[#This Row],[Relatiekorting percentage]])/100)</f>
        <v>0</v>
      </c>
      <c r="R130" s="3"/>
      <c r="W130"/>
      <c r="AB130"/>
    </row>
    <row r="131" spans="1:28" x14ac:dyDescent="0.3">
      <c r="A131" t="s">
        <v>544</v>
      </c>
      <c r="B131">
        <v>4920004</v>
      </c>
      <c r="C131" t="s">
        <v>550</v>
      </c>
      <c r="D131">
        <v>1</v>
      </c>
      <c r="E131" s="10">
        <v>8.93</v>
      </c>
      <c r="F131" s="10">
        <v>8.93</v>
      </c>
      <c r="G131" s="10">
        <v>8.93</v>
      </c>
      <c r="H131">
        <v>0</v>
      </c>
      <c r="I131" s="51" t="str">
        <f>_xlfn.XLOOKUP(Q2_2025[[#This Row],[Artikelnr]],Artikel_prijzen[Artnr],Artikel_prijzen[Groep],"")</f>
        <v/>
      </c>
      <c r="J131" s="10" t="str">
        <f>_xlfn.XLOOKUP(Q2_2025[[#This Row],[Artikelnr]],Artikel_prijzen[Artnr],Artikel_prijzen[Prijs 2025],"")</f>
        <v/>
      </c>
      <c r="K131" t="str">
        <f>IF(Q2_2025[[#This Row],[Artikelprijs]]&lt;&gt;"",IF(Q2_2025[[#This Row],[Stuksprijs]]=Q2_2025[[#This Row],[Artikelprijs]],"Prijs gelijk","Prijs wijkt af"),"")</f>
        <v/>
      </c>
      <c r="L131" t="str">
        <f>IF(Q2_2025[[#This Row],[Relatiekorting percentage]]=0,
    "Nvt",
    IF(Q2_2025[[#This Row],[Brutobedrag 2]] &lt; Q2_2025[[#This Row],[Bruto - Rel.korting]],
        "Nee",
        "Ja"))</f>
        <v>Nvt</v>
      </c>
      <c r="M131" s="10">
        <f>IF(Q2_2025[[#This Row],[Artikelprijs]]&lt;&gt;"",Q2_2025[[#This Row],[Artikelprijs]],Q2_2025[[#This Row],[Stuksprijs]])</f>
        <v>8.93</v>
      </c>
      <c r="N131" s="10">
        <f>Q2_2025[[#This Row],[Besteld]]*Q2_2025[[#This Row],[Prijs 2]]</f>
        <v>8.93</v>
      </c>
      <c r="O131" s="10">
        <f>IF(Q2_2025[[#This Row],[Brutobedrag 2]]&lt;Q2_2025[[#This Row],[Bruto - Rel.korting]],Q2_2025[[#This Row],[Brutobedrag 2]],Q2_2025[[#This Row],[Brutobedrag 2]]*(100-Q2_2025[[#This Row],[Relatiekorting percentage]])/100)</f>
        <v>8.93</v>
      </c>
      <c r="R131" s="3"/>
      <c r="W131"/>
      <c r="AB131"/>
    </row>
    <row r="132" spans="1:28" x14ac:dyDescent="0.3">
      <c r="A132" t="s">
        <v>544</v>
      </c>
      <c r="B132">
        <v>5022046</v>
      </c>
      <c r="C132" t="s">
        <v>554</v>
      </c>
      <c r="D132">
        <v>1</v>
      </c>
      <c r="E132" s="10">
        <v>416.72</v>
      </c>
      <c r="F132" s="10">
        <v>416.72</v>
      </c>
      <c r="G132" s="10">
        <v>416.72</v>
      </c>
      <c r="H132">
        <v>0</v>
      </c>
      <c r="I132" s="51" t="str">
        <f>_xlfn.XLOOKUP(Q2_2025[[#This Row],[Artikelnr]],Artikel_prijzen[Artnr],Artikel_prijzen[Groep],"")</f>
        <v>Elektra</v>
      </c>
      <c r="J132" s="10">
        <f>_xlfn.XLOOKUP(Q2_2025[[#This Row],[Artikelnr]],Artikel_prijzen[Artnr],Artikel_prijzen[Prijs 2025],"")</f>
        <v>329.6</v>
      </c>
      <c r="K132" t="str">
        <f>IF(Q2_2025[[#This Row],[Artikelprijs]]&lt;&gt;"",IF(Q2_2025[[#This Row],[Stuksprijs]]=Q2_2025[[#This Row],[Artikelprijs]],"Prijs gelijk","Prijs wijkt af"),"")</f>
        <v>Prijs wijkt af</v>
      </c>
      <c r="L132" t="str">
        <f>IF(Q2_2025[[#This Row],[Relatiekorting percentage]]=0,
    "Nvt",
    IF(Q2_2025[[#This Row],[Brutobedrag 2]] &lt; Q2_2025[[#This Row],[Bruto - Rel.korting]],
        "Nee",
        "Ja"))</f>
        <v>Nvt</v>
      </c>
      <c r="M132" s="10">
        <f>IF(Q2_2025[[#This Row],[Artikelprijs]]&lt;&gt;"",Q2_2025[[#This Row],[Artikelprijs]],Q2_2025[[#This Row],[Stuksprijs]])</f>
        <v>329.6</v>
      </c>
      <c r="N132" s="10">
        <f>Q2_2025[[#This Row],[Besteld]]*Q2_2025[[#This Row],[Prijs 2]]</f>
        <v>329.6</v>
      </c>
      <c r="O132" s="10">
        <f>IF(Q2_2025[[#This Row],[Brutobedrag 2]]&lt;Q2_2025[[#This Row],[Bruto - Rel.korting]],Q2_2025[[#This Row],[Brutobedrag 2]],Q2_2025[[#This Row],[Brutobedrag 2]]*(100-Q2_2025[[#This Row],[Relatiekorting percentage]])/100)</f>
        <v>329.6</v>
      </c>
      <c r="R132" s="3"/>
      <c r="W132"/>
      <c r="AB132"/>
    </row>
    <row r="133" spans="1:28" x14ac:dyDescent="0.3">
      <c r="A133" t="s">
        <v>544</v>
      </c>
      <c r="B133">
        <v>5020002</v>
      </c>
      <c r="C133" t="s">
        <v>56</v>
      </c>
      <c r="D133">
        <v>2</v>
      </c>
      <c r="E133" s="10">
        <v>39.65</v>
      </c>
      <c r="F133" s="10">
        <v>79.3</v>
      </c>
      <c r="G133" s="10">
        <v>63.44</v>
      </c>
      <c r="H133">
        <v>20</v>
      </c>
      <c r="I133" s="51" t="str">
        <f>_xlfn.XLOOKUP(Q2_2025[[#This Row],[Artikelnr]],Artikel_prijzen[Artnr],Artikel_prijzen[Groep],"")</f>
        <v/>
      </c>
      <c r="J133" s="10" t="str">
        <f>_xlfn.XLOOKUP(Q2_2025[[#This Row],[Artikelnr]],Artikel_prijzen[Artnr],Artikel_prijzen[Prijs 2025],"")</f>
        <v/>
      </c>
      <c r="K133" t="str">
        <f>IF(Q2_2025[[#This Row],[Artikelprijs]]&lt;&gt;"",IF(Q2_2025[[#This Row],[Stuksprijs]]=Q2_2025[[#This Row],[Artikelprijs]],"Prijs gelijk","Prijs wijkt af"),"")</f>
        <v/>
      </c>
      <c r="L133" t="str">
        <f>IF(Q2_2025[[#This Row],[Relatiekorting percentage]]=0,
    "Nvt",
    IF(Q2_2025[[#This Row],[Brutobedrag 2]] &lt; Q2_2025[[#This Row],[Bruto - Rel.korting]],
        "Nee",
        "Ja"))</f>
        <v>Ja</v>
      </c>
      <c r="M133" s="10">
        <f>IF(Q2_2025[[#This Row],[Artikelprijs]]&lt;&gt;"",Q2_2025[[#This Row],[Artikelprijs]],Q2_2025[[#This Row],[Stuksprijs]])</f>
        <v>39.65</v>
      </c>
      <c r="N133" s="10">
        <f>Q2_2025[[#This Row],[Besteld]]*Q2_2025[[#This Row],[Prijs 2]]</f>
        <v>79.3</v>
      </c>
      <c r="O133" s="10">
        <f>IF(Q2_2025[[#This Row],[Brutobedrag 2]]&lt;Q2_2025[[#This Row],[Bruto - Rel.korting]],Q2_2025[[#This Row],[Brutobedrag 2]],Q2_2025[[#This Row],[Brutobedrag 2]]*(100-Q2_2025[[#This Row],[Relatiekorting percentage]])/100)</f>
        <v>63.44</v>
      </c>
      <c r="R133" s="3"/>
      <c r="W133"/>
      <c r="AB133"/>
    </row>
    <row r="134" spans="1:28" x14ac:dyDescent="0.3">
      <c r="A134" t="s">
        <v>544</v>
      </c>
      <c r="B134">
        <v>5010017</v>
      </c>
      <c r="C134" t="s">
        <v>248</v>
      </c>
      <c r="D134">
        <v>9</v>
      </c>
      <c r="E134" s="10">
        <v>48.93</v>
      </c>
      <c r="F134" s="10">
        <v>440.37</v>
      </c>
      <c r="G134" s="10">
        <v>352.3</v>
      </c>
      <c r="H134">
        <v>20</v>
      </c>
      <c r="I134" s="51" t="str">
        <f>_xlfn.XLOOKUP(Q2_2025[[#This Row],[Artikelnr]],Artikel_prijzen[Artnr],Artikel_prijzen[Groep],"")</f>
        <v/>
      </c>
      <c r="J134" s="10" t="str">
        <f>_xlfn.XLOOKUP(Q2_2025[[#This Row],[Artikelnr]],Artikel_prijzen[Artnr],Artikel_prijzen[Prijs 2025],"")</f>
        <v/>
      </c>
      <c r="K134" t="str">
        <f>IF(Q2_2025[[#This Row],[Artikelprijs]]&lt;&gt;"",IF(Q2_2025[[#This Row],[Stuksprijs]]=Q2_2025[[#This Row],[Artikelprijs]],"Prijs gelijk","Prijs wijkt af"),"")</f>
        <v/>
      </c>
      <c r="L134" t="str">
        <f>IF(Q2_2025[[#This Row],[Relatiekorting percentage]]=0,
    "Nvt",
    IF(Q2_2025[[#This Row],[Brutobedrag 2]] &lt; Q2_2025[[#This Row],[Bruto - Rel.korting]],
        "Nee",
        "Ja"))</f>
        <v>Ja</v>
      </c>
      <c r="M134" s="10">
        <f>IF(Q2_2025[[#This Row],[Artikelprijs]]&lt;&gt;"",Q2_2025[[#This Row],[Artikelprijs]],Q2_2025[[#This Row],[Stuksprijs]])</f>
        <v>48.93</v>
      </c>
      <c r="N134" s="10">
        <f>Q2_2025[[#This Row],[Besteld]]*Q2_2025[[#This Row],[Prijs 2]]</f>
        <v>440.37</v>
      </c>
      <c r="O134" s="10">
        <f>IF(Q2_2025[[#This Row],[Brutobedrag 2]]&lt;Q2_2025[[#This Row],[Bruto - Rel.korting]],Q2_2025[[#This Row],[Brutobedrag 2]],Q2_2025[[#This Row],[Brutobedrag 2]]*(100-Q2_2025[[#This Row],[Relatiekorting percentage]])/100)</f>
        <v>352.29599999999999</v>
      </c>
      <c r="R134" s="3"/>
      <c r="W134"/>
      <c r="AB134"/>
    </row>
    <row r="135" spans="1:28" x14ac:dyDescent="0.3">
      <c r="A135" t="s">
        <v>544</v>
      </c>
      <c r="B135">
        <v>5040008</v>
      </c>
      <c r="C135" t="s">
        <v>333</v>
      </c>
      <c r="D135">
        <v>1</v>
      </c>
      <c r="E135" s="10">
        <v>355.35</v>
      </c>
      <c r="F135" s="10">
        <v>355.35</v>
      </c>
      <c r="G135" s="10">
        <v>319.81</v>
      </c>
      <c r="H135">
        <v>10</v>
      </c>
      <c r="I135" s="51" t="str">
        <f>_xlfn.XLOOKUP(Q2_2025[[#This Row],[Artikelnr]],Artikel_prijzen[Artnr],Artikel_prijzen[Groep],"")</f>
        <v>AV</v>
      </c>
      <c r="J135" s="10">
        <f>_xlfn.XLOOKUP(Q2_2025[[#This Row],[Artikelnr]],Artikel_prijzen[Artnr],Artikel_prijzen[Prijs 2025],"")</f>
        <v>345</v>
      </c>
      <c r="K135" t="str">
        <f>IF(Q2_2025[[#This Row],[Artikelprijs]]&lt;&gt;"",IF(Q2_2025[[#This Row],[Stuksprijs]]=Q2_2025[[#This Row],[Artikelprijs]],"Prijs gelijk","Prijs wijkt af"),"")</f>
        <v>Prijs wijkt af</v>
      </c>
      <c r="L135" t="str">
        <f>IF(Q2_2025[[#This Row],[Relatiekorting percentage]]=0,
    "Nvt",
    IF(Q2_2025[[#This Row],[Brutobedrag 2]] &lt; Q2_2025[[#This Row],[Bruto - Rel.korting]],
        "Nee",
        "Ja"))</f>
        <v>Ja</v>
      </c>
      <c r="M135" s="10">
        <f>IF(Q2_2025[[#This Row],[Artikelprijs]]&lt;&gt;"",Q2_2025[[#This Row],[Artikelprijs]],Q2_2025[[#This Row],[Stuksprijs]])</f>
        <v>345</v>
      </c>
      <c r="N135" s="10">
        <f>Q2_2025[[#This Row],[Besteld]]*Q2_2025[[#This Row],[Prijs 2]]</f>
        <v>345</v>
      </c>
      <c r="O135" s="10">
        <f>IF(Q2_2025[[#This Row],[Brutobedrag 2]]&lt;Q2_2025[[#This Row],[Bruto - Rel.korting]],Q2_2025[[#This Row],[Brutobedrag 2]],Q2_2025[[#This Row],[Brutobedrag 2]]*(100-Q2_2025[[#This Row],[Relatiekorting percentage]])/100)</f>
        <v>310.5</v>
      </c>
      <c r="R135" s="3"/>
      <c r="W135"/>
      <c r="AB135"/>
    </row>
    <row r="136" spans="1:28" x14ac:dyDescent="0.3">
      <c r="A136" t="s">
        <v>544</v>
      </c>
      <c r="B136">
        <v>3098001</v>
      </c>
      <c r="C136" t="s">
        <v>555</v>
      </c>
      <c r="D136">
        <v>1</v>
      </c>
      <c r="E136" s="10">
        <v>0</v>
      </c>
      <c r="F136" s="10">
        <v>0</v>
      </c>
      <c r="G136" s="10">
        <v>0</v>
      </c>
      <c r="H136">
        <v>0</v>
      </c>
      <c r="I136" s="51" t="str">
        <f>_xlfn.XLOOKUP(Q2_2025[[#This Row],[Artikelnr]],Artikel_prijzen[Artnr],Artikel_prijzen[Groep],"")</f>
        <v/>
      </c>
      <c r="J136" s="10" t="str">
        <f>_xlfn.XLOOKUP(Q2_2025[[#This Row],[Artikelnr]],Artikel_prijzen[Artnr],Artikel_prijzen[Prijs 2025],"")</f>
        <v/>
      </c>
      <c r="K136" t="str">
        <f>IF(Q2_2025[[#This Row],[Artikelprijs]]&lt;&gt;"",IF(Q2_2025[[#This Row],[Stuksprijs]]=Q2_2025[[#This Row],[Artikelprijs]],"Prijs gelijk","Prijs wijkt af"),"")</f>
        <v/>
      </c>
      <c r="L136" t="str">
        <f>IF(Q2_2025[[#This Row],[Relatiekorting percentage]]=0,
    "Nvt",
    IF(Q2_2025[[#This Row],[Brutobedrag 2]] &lt; Q2_2025[[#This Row],[Bruto - Rel.korting]],
        "Nee",
        "Ja"))</f>
        <v>Nvt</v>
      </c>
      <c r="M136" s="10">
        <f>IF(Q2_2025[[#This Row],[Artikelprijs]]&lt;&gt;"",Q2_2025[[#This Row],[Artikelprijs]],Q2_2025[[#This Row],[Stuksprijs]])</f>
        <v>0</v>
      </c>
      <c r="N136" s="10">
        <f>Q2_2025[[#This Row],[Besteld]]*Q2_2025[[#This Row],[Prijs 2]]</f>
        <v>0</v>
      </c>
      <c r="O136" s="10">
        <f>IF(Q2_2025[[#This Row],[Brutobedrag 2]]&lt;Q2_2025[[#This Row],[Bruto - Rel.korting]],Q2_2025[[#This Row],[Brutobedrag 2]],Q2_2025[[#This Row],[Brutobedrag 2]]*(100-Q2_2025[[#This Row],[Relatiekorting percentage]])/100)</f>
        <v>0</v>
      </c>
      <c r="R136" s="3"/>
      <c r="W136"/>
      <c r="AB136"/>
    </row>
    <row r="137" spans="1:28" x14ac:dyDescent="0.3">
      <c r="A137" t="s">
        <v>544</v>
      </c>
      <c r="B137">
        <v>4920004</v>
      </c>
      <c r="C137" t="s">
        <v>550</v>
      </c>
      <c r="D137">
        <v>1</v>
      </c>
      <c r="E137" s="10">
        <v>8.93</v>
      </c>
      <c r="F137" s="10">
        <v>8.93</v>
      </c>
      <c r="G137" s="10">
        <v>8.93</v>
      </c>
      <c r="H137">
        <v>0</v>
      </c>
      <c r="I137" s="51" t="str">
        <f>_xlfn.XLOOKUP(Q2_2025[[#This Row],[Artikelnr]],Artikel_prijzen[Artnr],Artikel_prijzen[Groep],"")</f>
        <v/>
      </c>
      <c r="J137" s="10" t="str">
        <f>_xlfn.XLOOKUP(Q2_2025[[#This Row],[Artikelnr]],Artikel_prijzen[Artnr],Artikel_prijzen[Prijs 2025],"")</f>
        <v/>
      </c>
      <c r="K137" t="str">
        <f>IF(Q2_2025[[#This Row],[Artikelprijs]]&lt;&gt;"",IF(Q2_2025[[#This Row],[Stuksprijs]]=Q2_2025[[#This Row],[Artikelprijs]],"Prijs gelijk","Prijs wijkt af"),"")</f>
        <v/>
      </c>
      <c r="L137" t="str">
        <f>IF(Q2_2025[[#This Row],[Relatiekorting percentage]]=0,
    "Nvt",
    IF(Q2_2025[[#This Row],[Brutobedrag 2]] &lt; Q2_2025[[#This Row],[Bruto - Rel.korting]],
        "Nee",
        "Ja"))</f>
        <v>Nvt</v>
      </c>
      <c r="M137" s="10">
        <f>IF(Q2_2025[[#This Row],[Artikelprijs]]&lt;&gt;"",Q2_2025[[#This Row],[Artikelprijs]],Q2_2025[[#This Row],[Stuksprijs]])</f>
        <v>8.93</v>
      </c>
      <c r="N137" s="10">
        <f>Q2_2025[[#This Row],[Besteld]]*Q2_2025[[#This Row],[Prijs 2]]</f>
        <v>8.93</v>
      </c>
      <c r="O137" s="10">
        <f>IF(Q2_2025[[#This Row],[Brutobedrag 2]]&lt;Q2_2025[[#This Row],[Bruto - Rel.korting]],Q2_2025[[#This Row],[Brutobedrag 2]],Q2_2025[[#This Row],[Brutobedrag 2]]*(100-Q2_2025[[#This Row],[Relatiekorting percentage]])/100)</f>
        <v>8.93</v>
      </c>
      <c r="R137" s="3"/>
      <c r="W137"/>
      <c r="AB137"/>
    </row>
    <row r="138" spans="1:28" x14ac:dyDescent="0.3">
      <c r="A138" t="s">
        <v>544</v>
      </c>
      <c r="B138">
        <v>1009130</v>
      </c>
      <c r="C138" t="s">
        <v>250</v>
      </c>
      <c r="D138">
        <v>1</v>
      </c>
      <c r="E138" s="10">
        <v>24.73</v>
      </c>
      <c r="F138" s="10">
        <v>24.73</v>
      </c>
      <c r="G138" s="10">
        <v>19.78</v>
      </c>
      <c r="H138">
        <v>20</v>
      </c>
      <c r="I138" s="51" t="str">
        <f>_xlfn.XLOOKUP(Q2_2025[[#This Row],[Artikelnr]],Artikel_prijzen[Artnr],Artikel_prijzen[Groep],"")</f>
        <v/>
      </c>
      <c r="J138" s="10" t="str">
        <f>_xlfn.XLOOKUP(Q2_2025[[#This Row],[Artikelnr]],Artikel_prijzen[Artnr],Artikel_prijzen[Prijs 2025],"")</f>
        <v/>
      </c>
      <c r="K138" t="str">
        <f>IF(Q2_2025[[#This Row],[Artikelprijs]]&lt;&gt;"",IF(Q2_2025[[#This Row],[Stuksprijs]]=Q2_2025[[#This Row],[Artikelprijs]],"Prijs gelijk","Prijs wijkt af"),"")</f>
        <v/>
      </c>
      <c r="L138" t="str">
        <f>IF(Q2_2025[[#This Row],[Relatiekorting percentage]]=0,
    "Nvt",
    IF(Q2_2025[[#This Row],[Brutobedrag 2]] &lt; Q2_2025[[#This Row],[Bruto - Rel.korting]],
        "Nee",
        "Ja"))</f>
        <v>Ja</v>
      </c>
      <c r="M138" s="10">
        <f>IF(Q2_2025[[#This Row],[Artikelprijs]]&lt;&gt;"",Q2_2025[[#This Row],[Artikelprijs]],Q2_2025[[#This Row],[Stuksprijs]])</f>
        <v>24.73</v>
      </c>
      <c r="N138" s="10">
        <f>Q2_2025[[#This Row],[Besteld]]*Q2_2025[[#This Row],[Prijs 2]]</f>
        <v>24.73</v>
      </c>
      <c r="O138" s="10">
        <f>IF(Q2_2025[[#This Row],[Brutobedrag 2]]&lt;Q2_2025[[#This Row],[Bruto - Rel.korting]],Q2_2025[[#This Row],[Brutobedrag 2]],Q2_2025[[#This Row],[Brutobedrag 2]]*(100-Q2_2025[[#This Row],[Relatiekorting percentage]])/100)</f>
        <v>19.784000000000002</v>
      </c>
      <c r="R138" s="3"/>
      <c r="W138"/>
      <c r="AB138"/>
    </row>
    <row r="139" spans="1:28" x14ac:dyDescent="0.3">
      <c r="A139" t="s">
        <v>544</v>
      </c>
      <c r="B139">
        <v>5022046</v>
      </c>
      <c r="C139" t="s">
        <v>554</v>
      </c>
      <c r="D139">
        <v>1</v>
      </c>
      <c r="E139" s="10">
        <v>416.72</v>
      </c>
      <c r="F139" s="10">
        <v>416.72</v>
      </c>
      <c r="G139" s="10">
        <v>416.72</v>
      </c>
      <c r="H139">
        <v>0</v>
      </c>
      <c r="I139" s="51" t="str">
        <f>_xlfn.XLOOKUP(Q2_2025[[#This Row],[Artikelnr]],Artikel_prijzen[Artnr],Artikel_prijzen[Groep],"")</f>
        <v>Elektra</v>
      </c>
      <c r="J139" s="10">
        <f>_xlfn.XLOOKUP(Q2_2025[[#This Row],[Artikelnr]],Artikel_prijzen[Artnr],Artikel_prijzen[Prijs 2025],"")</f>
        <v>329.6</v>
      </c>
      <c r="K139" t="str">
        <f>IF(Q2_2025[[#This Row],[Artikelprijs]]&lt;&gt;"",IF(Q2_2025[[#This Row],[Stuksprijs]]=Q2_2025[[#This Row],[Artikelprijs]],"Prijs gelijk","Prijs wijkt af"),"")</f>
        <v>Prijs wijkt af</v>
      </c>
      <c r="L139" t="str">
        <f>IF(Q2_2025[[#This Row],[Relatiekorting percentage]]=0,
    "Nvt",
    IF(Q2_2025[[#This Row],[Brutobedrag 2]] &lt; Q2_2025[[#This Row],[Bruto - Rel.korting]],
        "Nee",
        "Ja"))</f>
        <v>Nvt</v>
      </c>
      <c r="M139" s="10">
        <f>IF(Q2_2025[[#This Row],[Artikelprijs]]&lt;&gt;"",Q2_2025[[#This Row],[Artikelprijs]],Q2_2025[[#This Row],[Stuksprijs]])</f>
        <v>329.6</v>
      </c>
      <c r="N139" s="10">
        <f>Q2_2025[[#This Row],[Besteld]]*Q2_2025[[#This Row],[Prijs 2]]</f>
        <v>329.6</v>
      </c>
      <c r="O139" s="10">
        <f>IF(Q2_2025[[#This Row],[Brutobedrag 2]]&lt;Q2_2025[[#This Row],[Bruto - Rel.korting]],Q2_2025[[#This Row],[Brutobedrag 2]],Q2_2025[[#This Row],[Brutobedrag 2]]*(100-Q2_2025[[#This Row],[Relatiekorting percentage]])/100)</f>
        <v>329.6</v>
      </c>
      <c r="R139" s="3"/>
      <c r="W139"/>
      <c r="AB139"/>
    </row>
    <row r="140" spans="1:28" x14ac:dyDescent="0.3">
      <c r="A140" t="s">
        <v>544</v>
      </c>
      <c r="B140">
        <v>5020002</v>
      </c>
      <c r="C140" t="s">
        <v>56</v>
      </c>
      <c r="D140">
        <v>1</v>
      </c>
      <c r="E140" s="10">
        <v>39.65</v>
      </c>
      <c r="F140" s="10">
        <v>39.65</v>
      </c>
      <c r="G140" s="10">
        <v>31.72</v>
      </c>
      <c r="H140">
        <v>20</v>
      </c>
      <c r="I140" s="51" t="str">
        <f>_xlfn.XLOOKUP(Q2_2025[[#This Row],[Artikelnr]],Artikel_prijzen[Artnr],Artikel_prijzen[Groep],"")</f>
        <v/>
      </c>
      <c r="J140" s="10" t="str">
        <f>_xlfn.XLOOKUP(Q2_2025[[#This Row],[Artikelnr]],Artikel_prijzen[Artnr],Artikel_prijzen[Prijs 2025],"")</f>
        <v/>
      </c>
      <c r="K140" t="str">
        <f>IF(Q2_2025[[#This Row],[Artikelprijs]]&lt;&gt;"",IF(Q2_2025[[#This Row],[Stuksprijs]]=Q2_2025[[#This Row],[Artikelprijs]],"Prijs gelijk","Prijs wijkt af"),"")</f>
        <v/>
      </c>
      <c r="L140" t="str">
        <f>IF(Q2_2025[[#This Row],[Relatiekorting percentage]]=0,
    "Nvt",
    IF(Q2_2025[[#This Row],[Brutobedrag 2]] &lt; Q2_2025[[#This Row],[Bruto - Rel.korting]],
        "Nee",
        "Ja"))</f>
        <v>Ja</v>
      </c>
      <c r="M140" s="10">
        <f>IF(Q2_2025[[#This Row],[Artikelprijs]]&lt;&gt;"",Q2_2025[[#This Row],[Artikelprijs]],Q2_2025[[#This Row],[Stuksprijs]])</f>
        <v>39.65</v>
      </c>
      <c r="N140" s="10">
        <f>Q2_2025[[#This Row],[Besteld]]*Q2_2025[[#This Row],[Prijs 2]]</f>
        <v>39.65</v>
      </c>
      <c r="O140" s="10">
        <f>IF(Q2_2025[[#This Row],[Brutobedrag 2]]&lt;Q2_2025[[#This Row],[Bruto - Rel.korting]],Q2_2025[[#This Row],[Brutobedrag 2]],Q2_2025[[#This Row],[Brutobedrag 2]]*(100-Q2_2025[[#This Row],[Relatiekorting percentage]])/100)</f>
        <v>31.72</v>
      </c>
      <c r="R140" s="3"/>
      <c r="W140"/>
      <c r="AB140"/>
    </row>
    <row r="141" spans="1:28" x14ac:dyDescent="0.3">
      <c r="A141" t="s">
        <v>544</v>
      </c>
      <c r="B141">
        <v>5010017</v>
      </c>
      <c r="C141" t="s">
        <v>248</v>
      </c>
      <c r="D141">
        <v>6</v>
      </c>
      <c r="E141" s="10">
        <v>48.93</v>
      </c>
      <c r="F141" s="10">
        <v>0</v>
      </c>
      <c r="G141" s="10">
        <v>0</v>
      </c>
      <c r="H141">
        <v>20</v>
      </c>
      <c r="I141" s="51" t="str">
        <f>_xlfn.XLOOKUP(Q2_2025[[#This Row],[Artikelnr]],Artikel_prijzen[Artnr],Artikel_prijzen[Groep],"")</f>
        <v/>
      </c>
      <c r="J141" s="10" t="str">
        <f>_xlfn.XLOOKUP(Q2_2025[[#This Row],[Artikelnr]],Artikel_prijzen[Artnr],Artikel_prijzen[Prijs 2025],"")</f>
        <v/>
      </c>
      <c r="K141" t="str">
        <f>IF(Q2_2025[[#This Row],[Artikelprijs]]&lt;&gt;"",IF(Q2_2025[[#This Row],[Stuksprijs]]=Q2_2025[[#This Row],[Artikelprijs]],"Prijs gelijk","Prijs wijkt af"),"")</f>
        <v/>
      </c>
      <c r="L141" t="str">
        <f>IF(Q2_2025[[#This Row],[Relatiekorting percentage]]=0,
    "Nvt",
    IF(Q2_2025[[#This Row],[Brutobedrag 2]] &lt; Q2_2025[[#This Row],[Bruto - Rel.korting]],
        "Nee",
        "Ja"))</f>
        <v>Ja</v>
      </c>
      <c r="M141" s="10">
        <f>IF(Q2_2025[[#This Row],[Artikelprijs]]&lt;&gt;"",Q2_2025[[#This Row],[Artikelprijs]],Q2_2025[[#This Row],[Stuksprijs]])</f>
        <v>48.93</v>
      </c>
      <c r="N141" s="10">
        <f>Q2_2025[[#This Row],[Besteld]]*Q2_2025[[#This Row],[Prijs 2]]</f>
        <v>293.58</v>
      </c>
      <c r="O141" s="10">
        <f>IF(Q2_2025[[#This Row],[Brutobedrag 2]]&lt;Q2_2025[[#This Row],[Bruto - Rel.korting]],Q2_2025[[#This Row],[Brutobedrag 2]],Q2_2025[[#This Row],[Brutobedrag 2]]*(100-Q2_2025[[#This Row],[Relatiekorting percentage]])/100)</f>
        <v>234.86399999999998</v>
      </c>
      <c r="R141" s="3"/>
      <c r="W141"/>
      <c r="AB141"/>
    </row>
    <row r="142" spans="1:28" x14ac:dyDescent="0.3">
      <c r="A142" t="s">
        <v>544</v>
      </c>
      <c r="B142">
        <v>1098001</v>
      </c>
      <c r="C142" t="s">
        <v>556</v>
      </c>
      <c r="D142">
        <v>1</v>
      </c>
      <c r="E142" s="10">
        <v>0</v>
      </c>
      <c r="F142" s="10">
        <v>0</v>
      </c>
      <c r="G142" s="10">
        <v>0</v>
      </c>
      <c r="H142">
        <v>0</v>
      </c>
      <c r="I142" s="51" t="str">
        <f>_xlfn.XLOOKUP(Q2_2025[[#This Row],[Artikelnr]],Artikel_prijzen[Artnr],Artikel_prijzen[Groep],"")</f>
        <v/>
      </c>
      <c r="J142" s="10" t="str">
        <f>_xlfn.XLOOKUP(Q2_2025[[#This Row],[Artikelnr]],Artikel_prijzen[Artnr],Artikel_prijzen[Prijs 2025],"")</f>
        <v/>
      </c>
      <c r="K142" t="str">
        <f>IF(Q2_2025[[#This Row],[Artikelprijs]]&lt;&gt;"",IF(Q2_2025[[#This Row],[Stuksprijs]]=Q2_2025[[#This Row],[Artikelprijs]],"Prijs gelijk","Prijs wijkt af"),"")</f>
        <v/>
      </c>
      <c r="L142" t="str">
        <f>IF(Q2_2025[[#This Row],[Relatiekorting percentage]]=0,
    "Nvt",
    IF(Q2_2025[[#This Row],[Brutobedrag 2]] &lt; Q2_2025[[#This Row],[Bruto - Rel.korting]],
        "Nee",
        "Ja"))</f>
        <v>Nvt</v>
      </c>
      <c r="M142" s="10">
        <f>IF(Q2_2025[[#This Row],[Artikelprijs]]&lt;&gt;"",Q2_2025[[#This Row],[Artikelprijs]],Q2_2025[[#This Row],[Stuksprijs]])</f>
        <v>0</v>
      </c>
      <c r="N142" s="10">
        <f>Q2_2025[[#This Row],[Besteld]]*Q2_2025[[#This Row],[Prijs 2]]</f>
        <v>0</v>
      </c>
      <c r="O142" s="10">
        <f>IF(Q2_2025[[#This Row],[Brutobedrag 2]]&lt;Q2_2025[[#This Row],[Bruto - Rel.korting]],Q2_2025[[#This Row],[Brutobedrag 2]],Q2_2025[[#This Row],[Brutobedrag 2]]*(100-Q2_2025[[#This Row],[Relatiekorting percentage]])/100)</f>
        <v>0</v>
      </c>
      <c r="R142" s="3"/>
      <c r="W142"/>
      <c r="AB142"/>
    </row>
    <row r="143" spans="1:28" x14ac:dyDescent="0.3">
      <c r="A143" t="s">
        <v>544</v>
      </c>
      <c r="B143">
        <v>4920004</v>
      </c>
      <c r="C143" t="s">
        <v>550</v>
      </c>
      <c r="D143">
        <v>1</v>
      </c>
      <c r="E143" s="10">
        <v>8.93</v>
      </c>
      <c r="F143" s="10">
        <v>8.93</v>
      </c>
      <c r="G143" s="10">
        <v>8.93</v>
      </c>
      <c r="H143">
        <v>0</v>
      </c>
      <c r="I143" s="51" t="str">
        <f>_xlfn.XLOOKUP(Q2_2025[[#This Row],[Artikelnr]],Artikel_prijzen[Artnr],Artikel_prijzen[Groep],"")</f>
        <v/>
      </c>
      <c r="J143" s="10" t="str">
        <f>_xlfn.XLOOKUP(Q2_2025[[#This Row],[Artikelnr]],Artikel_prijzen[Artnr],Artikel_prijzen[Prijs 2025],"")</f>
        <v/>
      </c>
      <c r="K143" t="str">
        <f>IF(Q2_2025[[#This Row],[Artikelprijs]]&lt;&gt;"",IF(Q2_2025[[#This Row],[Stuksprijs]]=Q2_2025[[#This Row],[Artikelprijs]],"Prijs gelijk","Prijs wijkt af"),"")</f>
        <v/>
      </c>
      <c r="L143" t="str">
        <f>IF(Q2_2025[[#This Row],[Relatiekorting percentage]]=0,
    "Nvt",
    IF(Q2_2025[[#This Row],[Brutobedrag 2]] &lt; Q2_2025[[#This Row],[Bruto - Rel.korting]],
        "Nee",
        "Ja"))</f>
        <v>Nvt</v>
      </c>
      <c r="M143" s="10">
        <f>IF(Q2_2025[[#This Row],[Artikelprijs]]&lt;&gt;"",Q2_2025[[#This Row],[Artikelprijs]],Q2_2025[[#This Row],[Stuksprijs]])</f>
        <v>8.93</v>
      </c>
      <c r="N143" s="10">
        <f>Q2_2025[[#This Row],[Besteld]]*Q2_2025[[#This Row],[Prijs 2]]</f>
        <v>8.93</v>
      </c>
      <c r="O143" s="10">
        <f>IF(Q2_2025[[#This Row],[Brutobedrag 2]]&lt;Q2_2025[[#This Row],[Bruto - Rel.korting]],Q2_2025[[#This Row],[Brutobedrag 2]],Q2_2025[[#This Row],[Brutobedrag 2]]*(100-Q2_2025[[#This Row],[Relatiekorting percentage]])/100)</f>
        <v>8.93</v>
      </c>
      <c r="R143" s="3"/>
      <c r="W143"/>
      <c r="AB143"/>
    </row>
    <row r="144" spans="1:28" x14ac:dyDescent="0.3">
      <c r="A144" t="s">
        <v>544</v>
      </c>
      <c r="B144">
        <v>5022046</v>
      </c>
      <c r="C144" t="s">
        <v>554</v>
      </c>
      <c r="D144">
        <v>1</v>
      </c>
      <c r="E144" s="10">
        <v>416.72</v>
      </c>
      <c r="F144" s="10">
        <v>416.72</v>
      </c>
      <c r="G144" s="10">
        <v>416.72</v>
      </c>
      <c r="H144">
        <v>0</v>
      </c>
      <c r="I144" s="51" t="str">
        <f>_xlfn.XLOOKUP(Q2_2025[[#This Row],[Artikelnr]],Artikel_prijzen[Artnr],Artikel_prijzen[Groep],"")</f>
        <v>Elektra</v>
      </c>
      <c r="J144" s="10">
        <f>_xlfn.XLOOKUP(Q2_2025[[#This Row],[Artikelnr]],Artikel_prijzen[Artnr],Artikel_prijzen[Prijs 2025],"")</f>
        <v>329.6</v>
      </c>
      <c r="K144" t="str">
        <f>IF(Q2_2025[[#This Row],[Artikelprijs]]&lt;&gt;"",IF(Q2_2025[[#This Row],[Stuksprijs]]=Q2_2025[[#This Row],[Artikelprijs]],"Prijs gelijk","Prijs wijkt af"),"")</f>
        <v>Prijs wijkt af</v>
      </c>
      <c r="L144" t="str">
        <f>IF(Q2_2025[[#This Row],[Relatiekorting percentage]]=0,
    "Nvt",
    IF(Q2_2025[[#This Row],[Brutobedrag 2]] &lt; Q2_2025[[#This Row],[Bruto - Rel.korting]],
        "Nee",
        "Ja"))</f>
        <v>Nvt</v>
      </c>
      <c r="M144" s="10">
        <f>IF(Q2_2025[[#This Row],[Artikelprijs]]&lt;&gt;"",Q2_2025[[#This Row],[Artikelprijs]],Q2_2025[[#This Row],[Stuksprijs]])</f>
        <v>329.6</v>
      </c>
      <c r="N144" s="10">
        <f>Q2_2025[[#This Row],[Besteld]]*Q2_2025[[#This Row],[Prijs 2]]</f>
        <v>329.6</v>
      </c>
      <c r="O144" s="10">
        <f>IF(Q2_2025[[#This Row],[Brutobedrag 2]]&lt;Q2_2025[[#This Row],[Bruto - Rel.korting]],Q2_2025[[#This Row],[Brutobedrag 2]],Q2_2025[[#This Row],[Brutobedrag 2]]*(100-Q2_2025[[#This Row],[Relatiekorting percentage]])/100)</f>
        <v>329.6</v>
      </c>
      <c r="R144" s="3"/>
      <c r="W144"/>
      <c r="AB144"/>
    </row>
    <row r="145" spans="1:28" x14ac:dyDescent="0.3">
      <c r="A145" t="s">
        <v>544</v>
      </c>
      <c r="B145">
        <v>5020002</v>
      </c>
      <c r="C145" t="s">
        <v>56</v>
      </c>
      <c r="D145">
        <v>1</v>
      </c>
      <c r="E145" s="10">
        <v>39.65</v>
      </c>
      <c r="F145" s="10">
        <v>39.65</v>
      </c>
      <c r="G145" s="10">
        <v>31.72</v>
      </c>
      <c r="H145">
        <v>20</v>
      </c>
      <c r="I145" s="51" t="str">
        <f>_xlfn.XLOOKUP(Q2_2025[[#This Row],[Artikelnr]],Artikel_prijzen[Artnr],Artikel_prijzen[Groep],"")</f>
        <v/>
      </c>
      <c r="J145" s="10" t="str">
        <f>_xlfn.XLOOKUP(Q2_2025[[#This Row],[Artikelnr]],Artikel_prijzen[Artnr],Artikel_prijzen[Prijs 2025],"")</f>
        <v/>
      </c>
      <c r="K145" t="str">
        <f>IF(Q2_2025[[#This Row],[Artikelprijs]]&lt;&gt;"",IF(Q2_2025[[#This Row],[Stuksprijs]]=Q2_2025[[#This Row],[Artikelprijs]],"Prijs gelijk","Prijs wijkt af"),"")</f>
        <v/>
      </c>
      <c r="L145" t="str">
        <f>IF(Q2_2025[[#This Row],[Relatiekorting percentage]]=0,
    "Nvt",
    IF(Q2_2025[[#This Row],[Brutobedrag 2]] &lt; Q2_2025[[#This Row],[Bruto - Rel.korting]],
        "Nee",
        "Ja"))</f>
        <v>Ja</v>
      </c>
      <c r="M145" s="10">
        <f>IF(Q2_2025[[#This Row],[Artikelprijs]]&lt;&gt;"",Q2_2025[[#This Row],[Artikelprijs]],Q2_2025[[#This Row],[Stuksprijs]])</f>
        <v>39.65</v>
      </c>
      <c r="N145" s="10">
        <f>Q2_2025[[#This Row],[Besteld]]*Q2_2025[[#This Row],[Prijs 2]]</f>
        <v>39.65</v>
      </c>
      <c r="O145" s="10">
        <f>IF(Q2_2025[[#This Row],[Brutobedrag 2]]&lt;Q2_2025[[#This Row],[Bruto - Rel.korting]],Q2_2025[[#This Row],[Brutobedrag 2]],Q2_2025[[#This Row],[Brutobedrag 2]]*(100-Q2_2025[[#This Row],[Relatiekorting percentage]])/100)</f>
        <v>31.72</v>
      </c>
      <c r="R145" s="3"/>
      <c r="W145"/>
      <c r="AB145"/>
    </row>
    <row r="146" spans="1:28" x14ac:dyDescent="0.3">
      <c r="A146" t="s">
        <v>544</v>
      </c>
      <c r="B146">
        <v>5010017</v>
      </c>
      <c r="C146" t="s">
        <v>248</v>
      </c>
      <c r="D146">
        <v>6</v>
      </c>
      <c r="E146" s="10">
        <v>48.93</v>
      </c>
      <c r="F146" s="10">
        <v>293.58</v>
      </c>
      <c r="G146" s="10">
        <v>234.86</v>
      </c>
      <c r="H146">
        <v>20</v>
      </c>
      <c r="I146" s="51" t="str">
        <f>_xlfn.XLOOKUP(Q2_2025[[#This Row],[Artikelnr]],Artikel_prijzen[Artnr],Artikel_prijzen[Groep],"")</f>
        <v/>
      </c>
      <c r="J146" s="10" t="str">
        <f>_xlfn.XLOOKUP(Q2_2025[[#This Row],[Artikelnr]],Artikel_prijzen[Artnr],Artikel_prijzen[Prijs 2025],"")</f>
        <v/>
      </c>
      <c r="K146" t="str">
        <f>IF(Q2_2025[[#This Row],[Artikelprijs]]&lt;&gt;"",IF(Q2_2025[[#This Row],[Stuksprijs]]=Q2_2025[[#This Row],[Artikelprijs]],"Prijs gelijk","Prijs wijkt af"),"")</f>
        <v/>
      </c>
      <c r="L146" t="str">
        <f>IF(Q2_2025[[#This Row],[Relatiekorting percentage]]=0,
    "Nvt",
    IF(Q2_2025[[#This Row],[Brutobedrag 2]] &lt; Q2_2025[[#This Row],[Bruto - Rel.korting]],
        "Nee",
        "Ja"))</f>
        <v>Ja</v>
      </c>
      <c r="M146" s="10">
        <f>IF(Q2_2025[[#This Row],[Artikelprijs]]&lt;&gt;"",Q2_2025[[#This Row],[Artikelprijs]],Q2_2025[[#This Row],[Stuksprijs]])</f>
        <v>48.93</v>
      </c>
      <c r="N146" s="10">
        <f>Q2_2025[[#This Row],[Besteld]]*Q2_2025[[#This Row],[Prijs 2]]</f>
        <v>293.58</v>
      </c>
      <c r="O146" s="10">
        <f>IF(Q2_2025[[#This Row],[Brutobedrag 2]]&lt;Q2_2025[[#This Row],[Bruto - Rel.korting]],Q2_2025[[#This Row],[Brutobedrag 2]],Q2_2025[[#This Row],[Brutobedrag 2]]*(100-Q2_2025[[#This Row],[Relatiekorting percentage]])/100)</f>
        <v>234.86399999999998</v>
      </c>
      <c r="R146" s="3"/>
      <c r="W146"/>
      <c r="AB146"/>
    </row>
    <row r="147" spans="1:28" x14ac:dyDescent="0.3">
      <c r="A147" t="s">
        <v>544</v>
      </c>
      <c r="B147">
        <v>5040008</v>
      </c>
      <c r="C147" t="s">
        <v>333</v>
      </c>
      <c r="D147">
        <v>4</v>
      </c>
      <c r="E147" s="10">
        <v>355.35</v>
      </c>
      <c r="F147" s="10">
        <v>1421.4</v>
      </c>
      <c r="G147" s="10">
        <v>1279.26</v>
      </c>
      <c r="H147">
        <v>10</v>
      </c>
      <c r="I147" s="51" t="str">
        <f>_xlfn.XLOOKUP(Q2_2025[[#This Row],[Artikelnr]],Artikel_prijzen[Artnr],Artikel_prijzen[Groep],"")</f>
        <v>AV</v>
      </c>
      <c r="J147" s="10">
        <f>_xlfn.XLOOKUP(Q2_2025[[#This Row],[Artikelnr]],Artikel_prijzen[Artnr],Artikel_prijzen[Prijs 2025],"")</f>
        <v>345</v>
      </c>
      <c r="K147" t="str">
        <f>IF(Q2_2025[[#This Row],[Artikelprijs]]&lt;&gt;"",IF(Q2_2025[[#This Row],[Stuksprijs]]=Q2_2025[[#This Row],[Artikelprijs]],"Prijs gelijk","Prijs wijkt af"),"")</f>
        <v>Prijs wijkt af</v>
      </c>
      <c r="L147" t="str">
        <f>IF(Q2_2025[[#This Row],[Relatiekorting percentage]]=0,
    "Nvt",
    IF(Q2_2025[[#This Row],[Brutobedrag 2]] &lt; Q2_2025[[#This Row],[Bruto - Rel.korting]],
        "Nee",
        "Ja"))</f>
        <v>Ja</v>
      </c>
      <c r="M147" s="10">
        <f>IF(Q2_2025[[#This Row],[Artikelprijs]]&lt;&gt;"",Q2_2025[[#This Row],[Artikelprijs]],Q2_2025[[#This Row],[Stuksprijs]])</f>
        <v>345</v>
      </c>
      <c r="N147" s="10">
        <f>Q2_2025[[#This Row],[Besteld]]*Q2_2025[[#This Row],[Prijs 2]]</f>
        <v>1380</v>
      </c>
      <c r="O147" s="10">
        <f>IF(Q2_2025[[#This Row],[Brutobedrag 2]]&lt;Q2_2025[[#This Row],[Bruto - Rel.korting]],Q2_2025[[#This Row],[Brutobedrag 2]],Q2_2025[[#This Row],[Brutobedrag 2]]*(100-Q2_2025[[#This Row],[Relatiekorting percentage]])/100)</f>
        <v>1242</v>
      </c>
      <c r="R147" s="3"/>
      <c r="W147"/>
      <c r="AB147"/>
    </row>
    <row r="148" spans="1:28" x14ac:dyDescent="0.3">
      <c r="A148" t="s">
        <v>544</v>
      </c>
      <c r="B148">
        <v>5040010</v>
      </c>
      <c r="C148" t="s">
        <v>318</v>
      </c>
      <c r="D148">
        <v>2</v>
      </c>
      <c r="E148" s="10">
        <v>448.05</v>
      </c>
      <c r="F148" s="10">
        <v>896.1</v>
      </c>
      <c r="G148" s="10">
        <v>806.49</v>
      </c>
      <c r="H148">
        <v>10</v>
      </c>
      <c r="I148" s="51" t="str">
        <f>_xlfn.XLOOKUP(Q2_2025[[#This Row],[Artikelnr]],Artikel_prijzen[Artnr],Artikel_prijzen[Groep],"")</f>
        <v>AV</v>
      </c>
      <c r="J148" s="10">
        <f>_xlfn.XLOOKUP(Q2_2025[[#This Row],[Artikelnr]],Artikel_prijzen[Artnr],Artikel_prijzen[Prijs 2025],"")</f>
        <v>435</v>
      </c>
      <c r="K148" t="str">
        <f>IF(Q2_2025[[#This Row],[Artikelprijs]]&lt;&gt;"",IF(Q2_2025[[#This Row],[Stuksprijs]]=Q2_2025[[#This Row],[Artikelprijs]],"Prijs gelijk","Prijs wijkt af"),"")</f>
        <v>Prijs wijkt af</v>
      </c>
      <c r="L148" t="str">
        <f>IF(Q2_2025[[#This Row],[Relatiekorting percentage]]=0,
    "Nvt",
    IF(Q2_2025[[#This Row],[Brutobedrag 2]] &lt; Q2_2025[[#This Row],[Bruto - Rel.korting]],
        "Nee",
        "Ja"))</f>
        <v>Ja</v>
      </c>
      <c r="M148" s="10">
        <f>IF(Q2_2025[[#This Row],[Artikelprijs]]&lt;&gt;"",Q2_2025[[#This Row],[Artikelprijs]],Q2_2025[[#This Row],[Stuksprijs]])</f>
        <v>435</v>
      </c>
      <c r="N148" s="10">
        <f>Q2_2025[[#This Row],[Besteld]]*Q2_2025[[#This Row],[Prijs 2]]</f>
        <v>870</v>
      </c>
      <c r="O148" s="10">
        <f>IF(Q2_2025[[#This Row],[Brutobedrag 2]]&lt;Q2_2025[[#This Row],[Bruto - Rel.korting]],Q2_2025[[#This Row],[Brutobedrag 2]],Q2_2025[[#This Row],[Brutobedrag 2]]*(100-Q2_2025[[#This Row],[Relatiekorting percentage]])/100)</f>
        <v>783</v>
      </c>
      <c r="R148" s="3"/>
      <c r="W148"/>
      <c r="AB148"/>
    </row>
    <row r="149" spans="1:28" x14ac:dyDescent="0.3">
      <c r="A149" t="s">
        <v>544</v>
      </c>
      <c r="B149">
        <v>3098001</v>
      </c>
      <c r="C149" t="s">
        <v>556</v>
      </c>
      <c r="D149">
        <v>1</v>
      </c>
      <c r="E149" s="10">
        <v>0</v>
      </c>
      <c r="F149" s="10">
        <v>0</v>
      </c>
      <c r="G149" s="10">
        <v>0</v>
      </c>
      <c r="H149">
        <v>0</v>
      </c>
      <c r="I149" s="51" t="str">
        <f>_xlfn.XLOOKUP(Q2_2025[[#This Row],[Artikelnr]],Artikel_prijzen[Artnr],Artikel_prijzen[Groep],"")</f>
        <v/>
      </c>
      <c r="J149" s="10" t="str">
        <f>_xlfn.XLOOKUP(Q2_2025[[#This Row],[Artikelnr]],Artikel_prijzen[Artnr],Artikel_prijzen[Prijs 2025],"")</f>
        <v/>
      </c>
      <c r="K149" t="str">
        <f>IF(Q2_2025[[#This Row],[Artikelprijs]]&lt;&gt;"",IF(Q2_2025[[#This Row],[Stuksprijs]]=Q2_2025[[#This Row],[Artikelprijs]],"Prijs gelijk","Prijs wijkt af"),"")</f>
        <v/>
      </c>
      <c r="L149" t="str">
        <f>IF(Q2_2025[[#This Row],[Relatiekorting percentage]]=0,
    "Nvt",
    IF(Q2_2025[[#This Row],[Brutobedrag 2]] &lt; Q2_2025[[#This Row],[Bruto - Rel.korting]],
        "Nee",
        "Ja"))</f>
        <v>Nvt</v>
      </c>
      <c r="M149" s="10">
        <f>IF(Q2_2025[[#This Row],[Artikelprijs]]&lt;&gt;"",Q2_2025[[#This Row],[Artikelprijs]],Q2_2025[[#This Row],[Stuksprijs]])</f>
        <v>0</v>
      </c>
      <c r="N149" s="10">
        <f>Q2_2025[[#This Row],[Besteld]]*Q2_2025[[#This Row],[Prijs 2]]</f>
        <v>0</v>
      </c>
      <c r="O149" s="10">
        <f>IF(Q2_2025[[#This Row],[Brutobedrag 2]]&lt;Q2_2025[[#This Row],[Bruto - Rel.korting]],Q2_2025[[#This Row],[Brutobedrag 2]],Q2_2025[[#This Row],[Brutobedrag 2]]*(100-Q2_2025[[#This Row],[Relatiekorting percentage]])/100)</f>
        <v>0</v>
      </c>
      <c r="R149" s="3"/>
      <c r="W149"/>
      <c r="AB149"/>
    </row>
    <row r="150" spans="1:28" x14ac:dyDescent="0.3">
      <c r="A150" t="s">
        <v>544</v>
      </c>
      <c r="B150">
        <v>4920004</v>
      </c>
      <c r="C150" t="s">
        <v>550</v>
      </c>
      <c r="D150">
        <v>1</v>
      </c>
      <c r="E150" s="10">
        <v>8.93</v>
      </c>
      <c r="F150" s="10">
        <v>8.93</v>
      </c>
      <c r="G150" s="10">
        <v>8.93</v>
      </c>
      <c r="H150">
        <v>0</v>
      </c>
      <c r="I150" s="51" t="str">
        <f>_xlfn.XLOOKUP(Q2_2025[[#This Row],[Artikelnr]],Artikel_prijzen[Artnr],Artikel_prijzen[Groep],"")</f>
        <v/>
      </c>
      <c r="J150" s="10" t="str">
        <f>_xlfn.XLOOKUP(Q2_2025[[#This Row],[Artikelnr]],Artikel_prijzen[Artnr],Artikel_prijzen[Prijs 2025],"")</f>
        <v/>
      </c>
      <c r="K150" t="str">
        <f>IF(Q2_2025[[#This Row],[Artikelprijs]]&lt;&gt;"",IF(Q2_2025[[#This Row],[Stuksprijs]]=Q2_2025[[#This Row],[Artikelprijs]],"Prijs gelijk","Prijs wijkt af"),"")</f>
        <v/>
      </c>
      <c r="L150" t="str">
        <f>IF(Q2_2025[[#This Row],[Relatiekorting percentage]]=0,
    "Nvt",
    IF(Q2_2025[[#This Row],[Brutobedrag 2]] &lt; Q2_2025[[#This Row],[Bruto - Rel.korting]],
        "Nee",
        "Ja"))</f>
        <v>Nvt</v>
      </c>
      <c r="M150" s="10">
        <f>IF(Q2_2025[[#This Row],[Artikelprijs]]&lt;&gt;"",Q2_2025[[#This Row],[Artikelprijs]],Q2_2025[[#This Row],[Stuksprijs]])</f>
        <v>8.93</v>
      </c>
      <c r="N150" s="10">
        <f>Q2_2025[[#This Row],[Besteld]]*Q2_2025[[#This Row],[Prijs 2]]</f>
        <v>8.93</v>
      </c>
      <c r="O150" s="10">
        <f>IF(Q2_2025[[#This Row],[Brutobedrag 2]]&lt;Q2_2025[[#This Row],[Bruto - Rel.korting]],Q2_2025[[#This Row],[Brutobedrag 2]],Q2_2025[[#This Row],[Brutobedrag 2]]*(100-Q2_2025[[#This Row],[Relatiekorting percentage]])/100)</f>
        <v>8.93</v>
      </c>
      <c r="R150" s="3"/>
      <c r="W150"/>
      <c r="AB150"/>
    </row>
    <row r="151" spans="1:28" x14ac:dyDescent="0.3">
      <c r="A151" t="s">
        <v>544</v>
      </c>
      <c r="B151">
        <v>5022054</v>
      </c>
      <c r="C151" t="s">
        <v>557</v>
      </c>
      <c r="D151">
        <v>1</v>
      </c>
      <c r="E151" s="10">
        <v>891.52</v>
      </c>
      <c r="F151" s="10">
        <v>891.52</v>
      </c>
      <c r="G151" s="10">
        <v>891.52</v>
      </c>
      <c r="H151">
        <v>0</v>
      </c>
      <c r="I151" s="51" t="str">
        <f>_xlfn.XLOOKUP(Q2_2025[[#This Row],[Artikelnr]],Artikel_prijzen[Artnr],Artikel_prijzen[Groep],"")</f>
        <v>Elektra</v>
      </c>
      <c r="J151" s="10">
        <f>_xlfn.XLOOKUP(Q2_2025[[#This Row],[Artikelnr]],Artikel_prijzen[Artnr],Artikel_prijzen[Prijs 2025],"")</f>
        <v>659.2</v>
      </c>
      <c r="K151" t="str">
        <f>IF(Q2_2025[[#This Row],[Artikelprijs]]&lt;&gt;"",IF(Q2_2025[[#This Row],[Stuksprijs]]=Q2_2025[[#This Row],[Artikelprijs]],"Prijs gelijk","Prijs wijkt af"),"")</f>
        <v>Prijs wijkt af</v>
      </c>
      <c r="L151" t="str">
        <f>IF(Q2_2025[[#This Row],[Relatiekorting percentage]]=0,
    "Nvt",
    IF(Q2_2025[[#This Row],[Brutobedrag 2]] &lt; Q2_2025[[#This Row],[Bruto - Rel.korting]],
        "Nee",
        "Ja"))</f>
        <v>Nvt</v>
      </c>
      <c r="M151" s="10">
        <f>IF(Q2_2025[[#This Row],[Artikelprijs]]&lt;&gt;"",Q2_2025[[#This Row],[Artikelprijs]],Q2_2025[[#This Row],[Stuksprijs]])</f>
        <v>659.2</v>
      </c>
      <c r="N151" s="10">
        <f>Q2_2025[[#This Row],[Besteld]]*Q2_2025[[#This Row],[Prijs 2]]</f>
        <v>659.2</v>
      </c>
      <c r="O151" s="10">
        <f>IF(Q2_2025[[#This Row],[Brutobedrag 2]]&lt;Q2_2025[[#This Row],[Bruto - Rel.korting]],Q2_2025[[#This Row],[Brutobedrag 2]],Q2_2025[[#This Row],[Brutobedrag 2]]*(100-Q2_2025[[#This Row],[Relatiekorting percentage]])/100)</f>
        <v>659.2</v>
      </c>
      <c r="R151" s="3"/>
      <c r="W151"/>
      <c r="AB151"/>
    </row>
    <row r="152" spans="1:28" x14ac:dyDescent="0.3">
      <c r="A152" t="s">
        <v>544</v>
      </c>
      <c r="B152">
        <v>5020002</v>
      </c>
      <c r="C152" t="s">
        <v>56</v>
      </c>
      <c r="D152">
        <v>4</v>
      </c>
      <c r="E152" s="10">
        <v>39.65</v>
      </c>
      <c r="F152" s="10">
        <v>158.6</v>
      </c>
      <c r="G152" s="10">
        <v>126.88</v>
      </c>
      <c r="H152">
        <v>20</v>
      </c>
      <c r="I152" s="51" t="str">
        <f>_xlfn.XLOOKUP(Q2_2025[[#This Row],[Artikelnr]],Artikel_prijzen[Artnr],Artikel_prijzen[Groep],"")</f>
        <v/>
      </c>
      <c r="J152" s="10" t="str">
        <f>_xlfn.XLOOKUP(Q2_2025[[#This Row],[Artikelnr]],Artikel_prijzen[Artnr],Artikel_prijzen[Prijs 2025],"")</f>
        <v/>
      </c>
      <c r="K152" t="str">
        <f>IF(Q2_2025[[#This Row],[Artikelprijs]]&lt;&gt;"",IF(Q2_2025[[#This Row],[Stuksprijs]]=Q2_2025[[#This Row],[Artikelprijs]],"Prijs gelijk","Prijs wijkt af"),"")</f>
        <v/>
      </c>
      <c r="L152" t="str">
        <f>IF(Q2_2025[[#This Row],[Relatiekorting percentage]]=0,
    "Nvt",
    IF(Q2_2025[[#This Row],[Brutobedrag 2]] &lt; Q2_2025[[#This Row],[Bruto - Rel.korting]],
        "Nee",
        "Ja"))</f>
        <v>Ja</v>
      </c>
      <c r="M152" s="10">
        <f>IF(Q2_2025[[#This Row],[Artikelprijs]]&lt;&gt;"",Q2_2025[[#This Row],[Artikelprijs]],Q2_2025[[#This Row],[Stuksprijs]])</f>
        <v>39.65</v>
      </c>
      <c r="N152" s="10">
        <f>Q2_2025[[#This Row],[Besteld]]*Q2_2025[[#This Row],[Prijs 2]]</f>
        <v>158.6</v>
      </c>
      <c r="O152" s="10">
        <f>IF(Q2_2025[[#This Row],[Brutobedrag 2]]&lt;Q2_2025[[#This Row],[Bruto - Rel.korting]],Q2_2025[[#This Row],[Brutobedrag 2]],Q2_2025[[#This Row],[Brutobedrag 2]]*(100-Q2_2025[[#This Row],[Relatiekorting percentage]])/100)</f>
        <v>126.88</v>
      </c>
      <c r="R152" s="3"/>
      <c r="W152"/>
      <c r="AB152"/>
    </row>
    <row r="153" spans="1:28" x14ac:dyDescent="0.3">
      <c r="A153" t="s">
        <v>544</v>
      </c>
      <c r="B153">
        <v>5010017</v>
      </c>
      <c r="C153" t="s">
        <v>248</v>
      </c>
      <c r="D153">
        <v>15</v>
      </c>
      <c r="E153" s="10">
        <v>48.93</v>
      </c>
      <c r="F153" s="10">
        <v>733.95</v>
      </c>
      <c r="G153" s="10">
        <v>587.16</v>
      </c>
      <c r="H153">
        <v>20</v>
      </c>
      <c r="I153" s="51" t="str">
        <f>_xlfn.XLOOKUP(Q2_2025[[#This Row],[Artikelnr]],Artikel_prijzen[Artnr],Artikel_prijzen[Groep],"")</f>
        <v/>
      </c>
      <c r="J153" s="10" t="str">
        <f>_xlfn.XLOOKUP(Q2_2025[[#This Row],[Artikelnr]],Artikel_prijzen[Artnr],Artikel_prijzen[Prijs 2025],"")</f>
        <v/>
      </c>
      <c r="K153" t="str">
        <f>IF(Q2_2025[[#This Row],[Artikelprijs]]&lt;&gt;"",IF(Q2_2025[[#This Row],[Stuksprijs]]=Q2_2025[[#This Row],[Artikelprijs]],"Prijs gelijk","Prijs wijkt af"),"")</f>
        <v/>
      </c>
      <c r="L153" t="str">
        <f>IF(Q2_2025[[#This Row],[Relatiekorting percentage]]=0,
    "Nvt",
    IF(Q2_2025[[#This Row],[Brutobedrag 2]] &lt; Q2_2025[[#This Row],[Bruto - Rel.korting]],
        "Nee",
        "Ja"))</f>
        <v>Ja</v>
      </c>
      <c r="M153" s="10">
        <f>IF(Q2_2025[[#This Row],[Artikelprijs]]&lt;&gt;"",Q2_2025[[#This Row],[Artikelprijs]],Q2_2025[[#This Row],[Stuksprijs]])</f>
        <v>48.93</v>
      </c>
      <c r="N153" s="10">
        <f>Q2_2025[[#This Row],[Besteld]]*Q2_2025[[#This Row],[Prijs 2]]</f>
        <v>733.95</v>
      </c>
      <c r="O153" s="10">
        <f>IF(Q2_2025[[#This Row],[Brutobedrag 2]]&lt;Q2_2025[[#This Row],[Bruto - Rel.korting]],Q2_2025[[#This Row],[Brutobedrag 2]],Q2_2025[[#This Row],[Brutobedrag 2]]*(100-Q2_2025[[#This Row],[Relatiekorting percentage]])/100)</f>
        <v>587.16</v>
      </c>
      <c r="R153" s="3"/>
      <c r="W153"/>
      <c r="AB153"/>
    </row>
    <row r="154" spans="1:28" x14ac:dyDescent="0.3">
      <c r="A154" t="s">
        <v>544</v>
      </c>
      <c r="B154">
        <v>5020002</v>
      </c>
      <c r="C154" t="s">
        <v>122</v>
      </c>
      <c r="D154">
        <v>1</v>
      </c>
      <c r="E154" s="10">
        <v>39.65</v>
      </c>
      <c r="F154" s="10">
        <v>39.65</v>
      </c>
      <c r="G154" s="10">
        <v>31.72</v>
      </c>
      <c r="H154">
        <v>20</v>
      </c>
      <c r="I154" s="51" t="str">
        <f>_xlfn.XLOOKUP(Q2_2025[[#This Row],[Artikelnr]],Artikel_prijzen[Artnr],Artikel_prijzen[Groep],"")</f>
        <v/>
      </c>
      <c r="J154" s="10" t="str">
        <f>_xlfn.XLOOKUP(Q2_2025[[#This Row],[Artikelnr]],Artikel_prijzen[Artnr],Artikel_prijzen[Prijs 2025],"")</f>
        <v/>
      </c>
      <c r="K154" t="str">
        <f>IF(Q2_2025[[#This Row],[Artikelprijs]]&lt;&gt;"",IF(Q2_2025[[#This Row],[Stuksprijs]]=Q2_2025[[#This Row],[Artikelprijs]],"Prijs gelijk","Prijs wijkt af"),"")</f>
        <v/>
      </c>
      <c r="L154" t="str">
        <f>IF(Q2_2025[[#This Row],[Relatiekorting percentage]]=0,
    "Nvt",
    IF(Q2_2025[[#This Row],[Brutobedrag 2]] &lt; Q2_2025[[#This Row],[Bruto - Rel.korting]],
        "Nee",
        "Ja"))</f>
        <v>Ja</v>
      </c>
      <c r="M154" s="10">
        <f>IF(Q2_2025[[#This Row],[Artikelprijs]]&lt;&gt;"",Q2_2025[[#This Row],[Artikelprijs]],Q2_2025[[#This Row],[Stuksprijs]])</f>
        <v>39.65</v>
      </c>
      <c r="N154" s="10">
        <f>Q2_2025[[#This Row],[Besteld]]*Q2_2025[[#This Row],[Prijs 2]]</f>
        <v>39.65</v>
      </c>
      <c r="O154" s="10">
        <f>IF(Q2_2025[[#This Row],[Brutobedrag 2]]&lt;Q2_2025[[#This Row],[Bruto - Rel.korting]],Q2_2025[[#This Row],[Brutobedrag 2]],Q2_2025[[#This Row],[Brutobedrag 2]]*(100-Q2_2025[[#This Row],[Relatiekorting percentage]])/100)</f>
        <v>31.72</v>
      </c>
      <c r="R154" s="3"/>
      <c r="W154"/>
      <c r="AB154"/>
    </row>
    <row r="155" spans="1:28" x14ac:dyDescent="0.3">
      <c r="A155" t="s">
        <v>544</v>
      </c>
      <c r="B155">
        <v>3098001</v>
      </c>
      <c r="C155" t="s">
        <v>551</v>
      </c>
      <c r="D155">
        <v>1</v>
      </c>
      <c r="E155" s="10">
        <v>0</v>
      </c>
      <c r="F155" s="10">
        <v>0</v>
      </c>
      <c r="G155" s="10">
        <v>0</v>
      </c>
      <c r="H155">
        <v>0</v>
      </c>
      <c r="I155" s="51" t="str">
        <f>_xlfn.XLOOKUP(Q2_2025[[#This Row],[Artikelnr]],Artikel_prijzen[Artnr],Artikel_prijzen[Groep],"")</f>
        <v/>
      </c>
      <c r="J155" s="10" t="str">
        <f>_xlfn.XLOOKUP(Q2_2025[[#This Row],[Artikelnr]],Artikel_prijzen[Artnr],Artikel_prijzen[Prijs 2025],"")</f>
        <v/>
      </c>
      <c r="K155" t="str">
        <f>IF(Q2_2025[[#This Row],[Artikelprijs]]&lt;&gt;"",IF(Q2_2025[[#This Row],[Stuksprijs]]=Q2_2025[[#This Row],[Artikelprijs]],"Prijs gelijk","Prijs wijkt af"),"")</f>
        <v/>
      </c>
      <c r="L155" t="str">
        <f>IF(Q2_2025[[#This Row],[Relatiekorting percentage]]=0,
    "Nvt",
    IF(Q2_2025[[#This Row],[Brutobedrag 2]] &lt; Q2_2025[[#This Row],[Bruto - Rel.korting]],
        "Nee",
        "Ja"))</f>
        <v>Nvt</v>
      </c>
      <c r="M155" s="10">
        <f>IF(Q2_2025[[#This Row],[Artikelprijs]]&lt;&gt;"",Q2_2025[[#This Row],[Artikelprijs]],Q2_2025[[#This Row],[Stuksprijs]])</f>
        <v>0</v>
      </c>
      <c r="N155" s="10">
        <f>Q2_2025[[#This Row],[Besteld]]*Q2_2025[[#This Row],[Prijs 2]]</f>
        <v>0</v>
      </c>
      <c r="O155" s="10">
        <f>IF(Q2_2025[[#This Row],[Brutobedrag 2]]&lt;Q2_2025[[#This Row],[Bruto - Rel.korting]],Q2_2025[[#This Row],[Brutobedrag 2]],Q2_2025[[#This Row],[Brutobedrag 2]]*(100-Q2_2025[[#This Row],[Relatiekorting percentage]])/100)</f>
        <v>0</v>
      </c>
      <c r="R155" s="3"/>
      <c r="W155"/>
      <c r="AB155"/>
    </row>
    <row r="156" spans="1:28" x14ac:dyDescent="0.3">
      <c r="A156" t="s">
        <v>544</v>
      </c>
      <c r="B156">
        <v>4920004</v>
      </c>
      <c r="C156" t="s">
        <v>550</v>
      </c>
      <c r="D156">
        <v>1</v>
      </c>
      <c r="E156" s="10">
        <v>8.93</v>
      </c>
      <c r="F156" s="10">
        <v>8.93</v>
      </c>
      <c r="G156" s="10">
        <v>8.93</v>
      </c>
      <c r="H156">
        <v>0</v>
      </c>
      <c r="I156" s="51" t="str">
        <f>_xlfn.XLOOKUP(Q2_2025[[#This Row],[Artikelnr]],Artikel_prijzen[Artnr],Artikel_prijzen[Groep],"")</f>
        <v/>
      </c>
      <c r="J156" s="10" t="str">
        <f>_xlfn.XLOOKUP(Q2_2025[[#This Row],[Artikelnr]],Artikel_prijzen[Artnr],Artikel_prijzen[Prijs 2025],"")</f>
        <v/>
      </c>
      <c r="K156" t="str">
        <f>IF(Q2_2025[[#This Row],[Artikelprijs]]&lt;&gt;"",IF(Q2_2025[[#This Row],[Stuksprijs]]=Q2_2025[[#This Row],[Artikelprijs]],"Prijs gelijk","Prijs wijkt af"),"")</f>
        <v/>
      </c>
      <c r="L156" t="str">
        <f>IF(Q2_2025[[#This Row],[Relatiekorting percentage]]=0,
    "Nvt",
    IF(Q2_2025[[#This Row],[Brutobedrag 2]] &lt; Q2_2025[[#This Row],[Bruto - Rel.korting]],
        "Nee",
        "Ja"))</f>
        <v>Nvt</v>
      </c>
      <c r="M156" s="10">
        <f>IF(Q2_2025[[#This Row],[Artikelprijs]]&lt;&gt;"",Q2_2025[[#This Row],[Artikelprijs]],Q2_2025[[#This Row],[Stuksprijs]])</f>
        <v>8.93</v>
      </c>
      <c r="N156" s="10">
        <f>Q2_2025[[#This Row],[Besteld]]*Q2_2025[[#This Row],[Prijs 2]]</f>
        <v>8.93</v>
      </c>
      <c r="O156" s="10">
        <f>IF(Q2_2025[[#This Row],[Brutobedrag 2]]&lt;Q2_2025[[#This Row],[Bruto - Rel.korting]],Q2_2025[[#This Row],[Brutobedrag 2]],Q2_2025[[#This Row],[Brutobedrag 2]]*(100-Q2_2025[[#This Row],[Relatiekorting percentage]])/100)</f>
        <v>8.93</v>
      </c>
      <c r="R156" s="3"/>
      <c r="W156"/>
      <c r="AB156"/>
    </row>
    <row r="157" spans="1:28" x14ac:dyDescent="0.3">
      <c r="A157" t="s">
        <v>544</v>
      </c>
      <c r="B157">
        <v>5021030</v>
      </c>
      <c r="C157" t="s">
        <v>546</v>
      </c>
      <c r="D157">
        <v>1</v>
      </c>
      <c r="E157" s="10">
        <v>175</v>
      </c>
      <c r="F157" s="10">
        <v>175</v>
      </c>
      <c r="G157" s="10">
        <v>175</v>
      </c>
      <c r="H157">
        <v>0</v>
      </c>
      <c r="I157" s="51" t="str">
        <f>_xlfn.XLOOKUP(Q2_2025[[#This Row],[Artikelnr]],Artikel_prijzen[Artnr],Artikel_prijzen[Groep],"")</f>
        <v>Elektra</v>
      </c>
      <c r="J157" s="10">
        <f>_xlfn.XLOOKUP(Q2_2025[[#This Row],[Artikelnr]],Artikel_prijzen[Artnr],Artikel_prijzen[Prijs 2025],"")</f>
        <v>106.8625</v>
      </c>
      <c r="K157" t="str">
        <f>IF(Q2_2025[[#This Row],[Artikelprijs]]&lt;&gt;"",IF(Q2_2025[[#This Row],[Stuksprijs]]=Q2_2025[[#This Row],[Artikelprijs]],"Prijs gelijk","Prijs wijkt af"),"")</f>
        <v>Prijs wijkt af</v>
      </c>
      <c r="L157" t="str">
        <f>IF(Q2_2025[[#This Row],[Relatiekorting percentage]]=0,
    "Nvt",
    IF(Q2_2025[[#This Row],[Brutobedrag 2]] &lt; Q2_2025[[#This Row],[Bruto - Rel.korting]],
        "Nee",
        "Ja"))</f>
        <v>Nvt</v>
      </c>
      <c r="M157" s="10">
        <f>IF(Q2_2025[[#This Row],[Artikelprijs]]&lt;&gt;"",Q2_2025[[#This Row],[Artikelprijs]],Q2_2025[[#This Row],[Stuksprijs]])</f>
        <v>106.8625</v>
      </c>
      <c r="N157" s="10">
        <f>Q2_2025[[#This Row],[Besteld]]*Q2_2025[[#This Row],[Prijs 2]]</f>
        <v>106.8625</v>
      </c>
      <c r="O157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157" s="3"/>
      <c r="W157"/>
      <c r="AB157"/>
    </row>
    <row r="158" spans="1:28" x14ac:dyDescent="0.3">
      <c r="A158" t="s">
        <v>544</v>
      </c>
      <c r="B158">
        <v>5020002</v>
      </c>
      <c r="C158" t="s">
        <v>56</v>
      </c>
      <c r="D158">
        <v>2</v>
      </c>
      <c r="E158" s="10">
        <v>39.65</v>
      </c>
      <c r="F158" s="10">
        <v>79.3</v>
      </c>
      <c r="G158" s="10">
        <v>63.44</v>
      </c>
      <c r="H158">
        <v>20</v>
      </c>
      <c r="I158" s="51" t="str">
        <f>_xlfn.XLOOKUP(Q2_2025[[#This Row],[Artikelnr]],Artikel_prijzen[Artnr],Artikel_prijzen[Groep],"")</f>
        <v/>
      </c>
      <c r="J158" s="10" t="str">
        <f>_xlfn.XLOOKUP(Q2_2025[[#This Row],[Artikelnr]],Artikel_prijzen[Artnr],Artikel_prijzen[Prijs 2025],"")</f>
        <v/>
      </c>
      <c r="K158" t="str">
        <f>IF(Q2_2025[[#This Row],[Artikelprijs]]&lt;&gt;"",IF(Q2_2025[[#This Row],[Stuksprijs]]=Q2_2025[[#This Row],[Artikelprijs]],"Prijs gelijk","Prijs wijkt af"),"")</f>
        <v/>
      </c>
      <c r="L158" t="str">
        <f>IF(Q2_2025[[#This Row],[Relatiekorting percentage]]=0,
    "Nvt",
    IF(Q2_2025[[#This Row],[Brutobedrag 2]] &lt; Q2_2025[[#This Row],[Bruto - Rel.korting]],
        "Nee",
        "Ja"))</f>
        <v>Ja</v>
      </c>
      <c r="M158" s="10">
        <f>IF(Q2_2025[[#This Row],[Artikelprijs]]&lt;&gt;"",Q2_2025[[#This Row],[Artikelprijs]],Q2_2025[[#This Row],[Stuksprijs]])</f>
        <v>39.65</v>
      </c>
      <c r="N158" s="10">
        <f>Q2_2025[[#This Row],[Besteld]]*Q2_2025[[#This Row],[Prijs 2]]</f>
        <v>79.3</v>
      </c>
      <c r="O158" s="10">
        <f>IF(Q2_2025[[#This Row],[Brutobedrag 2]]&lt;Q2_2025[[#This Row],[Bruto - Rel.korting]],Q2_2025[[#This Row],[Brutobedrag 2]],Q2_2025[[#This Row],[Brutobedrag 2]]*(100-Q2_2025[[#This Row],[Relatiekorting percentage]])/100)</f>
        <v>63.44</v>
      </c>
      <c r="R158" s="3"/>
      <c r="W158"/>
      <c r="AB158"/>
    </row>
    <row r="159" spans="1:28" x14ac:dyDescent="0.3">
      <c r="A159" t="s">
        <v>544</v>
      </c>
      <c r="B159">
        <v>5010017</v>
      </c>
      <c r="C159" t="s">
        <v>248</v>
      </c>
      <c r="D159">
        <v>6</v>
      </c>
      <c r="E159" s="10">
        <v>48.93</v>
      </c>
      <c r="F159" s="10">
        <v>293.58</v>
      </c>
      <c r="G159" s="10">
        <v>234.86</v>
      </c>
      <c r="H159">
        <v>20</v>
      </c>
      <c r="I159" s="51" t="str">
        <f>_xlfn.XLOOKUP(Q2_2025[[#This Row],[Artikelnr]],Artikel_prijzen[Artnr],Artikel_prijzen[Groep],"")</f>
        <v/>
      </c>
      <c r="J159" s="10" t="str">
        <f>_xlfn.XLOOKUP(Q2_2025[[#This Row],[Artikelnr]],Artikel_prijzen[Artnr],Artikel_prijzen[Prijs 2025],"")</f>
        <v/>
      </c>
      <c r="K159" t="str">
        <f>IF(Q2_2025[[#This Row],[Artikelprijs]]&lt;&gt;"",IF(Q2_2025[[#This Row],[Stuksprijs]]=Q2_2025[[#This Row],[Artikelprijs]],"Prijs gelijk","Prijs wijkt af"),"")</f>
        <v/>
      </c>
      <c r="L159" t="str">
        <f>IF(Q2_2025[[#This Row],[Relatiekorting percentage]]=0,
    "Nvt",
    IF(Q2_2025[[#This Row],[Brutobedrag 2]] &lt; Q2_2025[[#This Row],[Bruto - Rel.korting]],
        "Nee",
        "Ja"))</f>
        <v>Ja</v>
      </c>
      <c r="M159" s="10">
        <f>IF(Q2_2025[[#This Row],[Artikelprijs]]&lt;&gt;"",Q2_2025[[#This Row],[Artikelprijs]],Q2_2025[[#This Row],[Stuksprijs]])</f>
        <v>48.93</v>
      </c>
      <c r="N159" s="10">
        <f>Q2_2025[[#This Row],[Besteld]]*Q2_2025[[#This Row],[Prijs 2]]</f>
        <v>293.58</v>
      </c>
      <c r="O159" s="10">
        <f>IF(Q2_2025[[#This Row],[Brutobedrag 2]]&lt;Q2_2025[[#This Row],[Bruto - Rel.korting]],Q2_2025[[#This Row],[Brutobedrag 2]],Q2_2025[[#This Row],[Brutobedrag 2]]*(100-Q2_2025[[#This Row],[Relatiekorting percentage]])/100)</f>
        <v>234.86399999999998</v>
      </c>
      <c r="R159" s="3"/>
      <c r="W159"/>
      <c r="AB159"/>
    </row>
    <row r="160" spans="1:28" x14ac:dyDescent="0.3">
      <c r="A160" t="s">
        <v>544</v>
      </c>
      <c r="B160">
        <v>5040012</v>
      </c>
      <c r="C160" t="s">
        <v>330</v>
      </c>
      <c r="D160">
        <v>1</v>
      </c>
      <c r="E160" s="10">
        <v>741.6</v>
      </c>
      <c r="F160" s="10">
        <v>741.6</v>
      </c>
      <c r="G160" s="10">
        <v>667.44</v>
      </c>
      <c r="H160">
        <v>10</v>
      </c>
      <c r="I160" s="51" t="str">
        <f>_xlfn.XLOOKUP(Q2_2025[[#This Row],[Artikelnr]],Artikel_prijzen[Artnr],Artikel_prijzen[Groep],"")</f>
        <v>AV</v>
      </c>
      <c r="J160" s="10">
        <f>_xlfn.XLOOKUP(Q2_2025[[#This Row],[Artikelnr]],Artikel_prijzen[Artnr],Artikel_prijzen[Prijs 2025],"")</f>
        <v>720</v>
      </c>
      <c r="K160" t="str">
        <f>IF(Q2_2025[[#This Row],[Artikelprijs]]&lt;&gt;"",IF(Q2_2025[[#This Row],[Stuksprijs]]=Q2_2025[[#This Row],[Artikelprijs]],"Prijs gelijk","Prijs wijkt af"),"")</f>
        <v>Prijs wijkt af</v>
      </c>
      <c r="L160" t="str">
        <f>IF(Q2_2025[[#This Row],[Relatiekorting percentage]]=0,
    "Nvt",
    IF(Q2_2025[[#This Row],[Brutobedrag 2]] &lt; Q2_2025[[#This Row],[Bruto - Rel.korting]],
        "Nee",
        "Ja"))</f>
        <v>Ja</v>
      </c>
      <c r="M160" s="10">
        <f>IF(Q2_2025[[#This Row],[Artikelprijs]]&lt;&gt;"",Q2_2025[[#This Row],[Artikelprijs]],Q2_2025[[#This Row],[Stuksprijs]])</f>
        <v>720</v>
      </c>
      <c r="N160" s="10">
        <f>Q2_2025[[#This Row],[Besteld]]*Q2_2025[[#This Row],[Prijs 2]]</f>
        <v>720</v>
      </c>
      <c r="O160" s="10">
        <f>IF(Q2_2025[[#This Row],[Brutobedrag 2]]&lt;Q2_2025[[#This Row],[Bruto - Rel.korting]],Q2_2025[[#This Row],[Brutobedrag 2]],Q2_2025[[#This Row],[Brutobedrag 2]]*(100-Q2_2025[[#This Row],[Relatiekorting percentage]])/100)</f>
        <v>648</v>
      </c>
      <c r="R160" s="3"/>
      <c r="W160"/>
      <c r="AB160"/>
    </row>
    <row r="161" spans="1:28" x14ac:dyDescent="0.3">
      <c r="A161" t="s">
        <v>544</v>
      </c>
      <c r="B161">
        <v>1098001</v>
      </c>
      <c r="C161" t="s">
        <v>556</v>
      </c>
      <c r="D161">
        <v>1</v>
      </c>
      <c r="E161" s="10">
        <v>0</v>
      </c>
      <c r="F161" s="10">
        <v>0</v>
      </c>
      <c r="G161" s="10">
        <v>0</v>
      </c>
      <c r="H161">
        <v>0</v>
      </c>
      <c r="I161" s="51" t="str">
        <f>_xlfn.XLOOKUP(Q2_2025[[#This Row],[Artikelnr]],Artikel_prijzen[Artnr],Artikel_prijzen[Groep],"")</f>
        <v/>
      </c>
      <c r="J161" s="10" t="str">
        <f>_xlfn.XLOOKUP(Q2_2025[[#This Row],[Artikelnr]],Artikel_prijzen[Artnr],Artikel_prijzen[Prijs 2025],"")</f>
        <v/>
      </c>
      <c r="K161" t="str">
        <f>IF(Q2_2025[[#This Row],[Artikelprijs]]&lt;&gt;"",IF(Q2_2025[[#This Row],[Stuksprijs]]=Q2_2025[[#This Row],[Artikelprijs]],"Prijs gelijk","Prijs wijkt af"),"")</f>
        <v/>
      </c>
      <c r="L161" t="str">
        <f>IF(Q2_2025[[#This Row],[Relatiekorting percentage]]=0,
    "Nvt",
    IF(Q2_2025[[#This Row],[Brutobedrag 2]] &lt; Q2_2025[[#This Row],[Bruto - Rel.korting]],
        "Nee",
        "Ja"))</f>
        <v>Nvt</v>
      </c>
      <c r="M161" s="10">
        <f>IF(Q2_2025[[#This Row],[Artikelprijs]]&lt;&gt;"",Q2_2025[[#This Row],[Artikelprijs]],Q2_2025[[#This Row],[Stuksprijs]])</f>
        <v>0</v>
      </c>
      <c r="N161" s="10">
        <f>Q2_2025[[#This Row],[Besteld]]*Q2_2025[[#This Row],[Prijs 2]]</f>
        <v>0</v>
      </c>
      <c r="O161" s="10">
        <f>IF(Q2_2025[[#This Row],[Brutobedrag 2]]&lt;Q2_2025[[#This Row],[Bruto - Rel.korting]],Q2_2025[[#This Row],[Brutobedrag 2]],Q2_2025[[#This Row],[Brutobedrag 2]]*(100-Q2_2025[[#This Row],[Relatiekorting percentage]])/100)</f>
        <v>0</v>
      </c>
      <c r="R161" s="3"/>
      <c r="W161"/>
      <c r="AB161"/>
    </row>
    <row r="162" spans="1:28" x14ac:dyDescent="0.3">
      <c r="A162" t="s">
        <v>544</v>
      </c>
      <c r="B162">
        <v>4920004</v>
      </c>
      <c r="C162" t="s">
        <v>550</v>
      </c>
      <c r="D162">
        <v>1</v>
      </c>
      <c r="E162" s="10">
        <v>8.93</v>
      </c>
      <c r="F162" s="10">
        <v>8.93</v>
      </c>
      <c r="G162" s="10">
        <v>8.93</v>
      </c>
      <c r="H162">
        <v>0</v>
      </c>
      <c r="I162" s="51" t="str">
        <f>_xlfn.XLOOKUP(Q2_2025[[#This Row],[Artikelnr]],Artikel_prijzen[Artnr],Artikel_prijzen[Groep],"")</f>
        <v/>
      </c>
      <c r="J162" s="10" t="str">
        <f>_xlfn.XLOOKUP(Q2_2025[[#This Row],[Artikelnr]],Artikel_prijzen[Artnr],Artikel_prijzen[Prijs 2025],"")</f>
        <v/>
      </c>
      <c r="K162" t="str">
        <f>IF(Q2_2025[[#This Row],[Artikelprijs]]&lt;&gt;"",IF(Q2_2025[[#This Row],[Stuksprijs]]=Q2_2025[[#This Row],[Artikelprijs]],"Prijs gelijk","Prijs wijkt af"),"")</f>
        <v/>
      </c>
      <c r="L162" t="str">
        <f>IF(Q2_2025[[#This Row],[Relatiekorting percentage]]=0,
    "Nvt",
    IF(Q2_2025[[#This Row],[Brutobedrag 2]] &lt; Q2_2025[[#This Row],[Bruto - Rel.korting]],
        "Nee",
        "Ja"))</f>
        <v>Nvt</v>
      </c>
      <c r="M162" s="10">
        <f>IF(Q2_2025[[#This Row],[Artikelprijs]]&lt;&gt;"",Q2_2025[[#This Row],[Artikelprijs]],Q2_2025[[#This Row],[Stuksprijs]])</f>
        <v>8.93</v>
      </c>
      <c r="N162" s="10">
        <f>Q2_2025[[#This Row],[Besteld]]*Q2_2025[[#This Row],[Prijs 2]]</f>
        <v>8.93</v>
      </c>
      <c r="O162" s="10">
        <f>IF(Q2_2025[[#This Row],[Brutobedrag 2]]&lt;Q2_2025[[#This Row],[Bruto - Rel.korting]],Q2_2025[[#This Row],[Brutobedrag 2]],Q2_2025[[#This Row],[Brutobedrag 2]]*(100-Q2_2025[[#This Row],[Relatiekorting percentage]])/100)</f>
        <v>8.93</v>
      </c>
      <c r="R162" s="3"/>
      <c r="W162"/>
      <c r="AB162"/>
    </row>
    <row r="163" spans="1:28" x14ac:dyDescent="0.3">
      <c r="A163" t="s">
        <v>544</v>
      </c>
      <c r="B163">
        <v>1009130</v>
      </c>
      <c r="C163" t="s">
        <v>250</v>
      </c>
      <c r="D163">
        <v>1</v>
      </c>
      <c r="E163" s="10">
        <v>24.73</v>
      </c>
      <c r="F163" s="10">
        <v>24.73</v>
      </c>
      <c r="G163" s="10">
        <v>19.78</v>
      </c>
      <c r="H163">
        <v>20</v>
      </c>
      <c r="I163" s="51" t="str">
        <f>_xlfn.XLOOKUP(Q2_2025[[#This Row],[Artikelnr]],Artikel_prijzen[Artnr],Artikel_prijzen[Groep],"")</f>
        <v/>
      </c>
      <c r="J163" s="10" t="str">
        <f>_xlfn.XLOOKUP(Q2_2025[[#This Row],[Artikelnr]],Artikel_prijzen[Artnr],Artikel_prijzen[Prijs 2025],"")</f>
        <v/>
      </c>
      <c r="K163" t="str">
        <f>IF(Q2_2025[[#This Row],[Artikelprijs]]&lt;&gt;"",IF(Q2_2025[[#This Row],[Stuksprijs]]=Q2_2025[[#This Row],[Artikelprijs]],"Prijs gelijk","Prijs wijkt af"),"")</f>
        <v/>
      </c>
      <c r="L163" t="str">
        <f>IF(Q2_2025[[#This Row],[Relatiekorting percentage]]=0,
    "Nvt",
    IF(Q2_2025[[#This Row],[Brutobedrag 2]] &lt; Q2_2025[[#This Row],[Bruto - Rel.korting]],
        "Nee",
        "Ja"))</f>
        <v>Ja</v>
      </c>
      <c r="M163" s="10">
        <f>IF(Q2_2025[[#This Row],[Artikelprijs]]&lt;&gt;"",Q2_2025[[#This Row],[Artikelprijs]],Q2_2025[[#This Row],[Stuksprijs]])</f>
        <v>24.73</v>
      </c>
      <c r="N163" s="10">
        <f>Q2_2025[[#This Row],[Besteld]]*Q2_2025[[#This Row],[Prijs 2]]</f>
        <v>24.73</v>
      </c>
      <c r="O163" s="10">
        <f>IF(Q2_2025[[#This Row],[Brutobedrag 2]]&lt;Q2_2025[[#This Row],[Bruto - Rel.korting]],Q2_2025[[#This Row],[Brutobedrag 2]],Q2_2025[[#This Row],[Brutobedrag 2]]*(100-Q2_2025[[#This Row],[Relatiekorting percentage]])/100)</f>
        <v>19.784000000000002</v>
      </c>
      <c r="R163" s="3"/>
      <c r="W163"/>
      <c r="AB163"/>
    </row>
    <row r="164" spans="1:28" x14ac:dyDescent="0.3">
      <c r="A164" t="s">
        <v>544</v>
      </c>
      <c r="B164">
        <v>5022046</v>
      </c>
      <c r="C164" t="s">
        <v>554</v>
      </c>
      <c r="D164">
        <v>1</v>
      </c>
      <c r="E164" s="10">
        <v>416.72</v>
      </c>
      <c r="F164" s="10">
        <v>416.72</v>
      </c>
      <c r="G164" s="10">
        <v>416.72</v>
      </c>
      <c r="H164">
        <v>0</v>
      </c>
      <c r="I164" s="51" t="str">
        <f>_xlfn.XLOOKUP(Q2_2025[[#This Row],[Artikelnr]],Artikel_prijzen[Artnr],Artikel_prijzen[Groep],"")</f>
        <v>Elektra</v>
      </c>
      <c r="J164" s="10">
        <f>_xlfn.XLOOKUP(Q2_2025[[#This Row],[Artikelnr]],Artikel_prijzen[Artnr],Artikel_prijzen[Prijs 2025],"")</f>
        <v>329.6</v>
      </c>
      <c r="K164" t="str">
        <f>IF(Q2_2025[[#This Row],[Artikelprijs]]&lt;&gt;"",IF(Q2_2025[[#This Row],[Stuksprijs]]=Q2_2025[[#This Row],[Artikelprijs]],"Prijs gelijk","Prijs wijkt af"),"")</f>
        <v>Prijs wijkt af</v>
      </c>
      <c r="L164" t="str">
        <f>IF(Q2_2025[[#This Row],[Relatiekorting percentage]]=0,
    "Nvt",
    IF(Q2_2025[[#This Row],[Brutobedrag 2]] &lt; Q2_2025[[#This Row],[Bruto - Rel.korting]],
        "Nee",
        "Ja"))</f>
        <v>Nvt</v>
      </c>
      <c r="M164" s="10">
        <f>IF(Q2_2025[[#This Row],[Artikelprijs]]&lt;&gt;"",Q2_2025[[#This Row],[Artikelprijs]],Q2_2025[[#This Row],[Stuksprijs]])</f>
        <v>329.6</v>
      </c>
      <c r="N164" s="10">
        <f>Q2_2025[[#This Row],[Besteld]]*Q2_2025[[#This Row],[Prijs 2]]</f>
        <v>329.6</v>
      </c>
      <c r="O164" s="10">
        <f>IF(Q2_2025[[#This Row],[Brutobedrag 2]]&lt;Q2_2025[[#This Row],[Bruto - Rel.korting]],Q2_2025[[#This Row],[Brutobedrag 2]],Q2_2025[[#This Row],[Brutobedrag 2]]*(100-Q2_2025[[#This Row],[Relatiekorting percentage]])/100)</f>
        <v>329.6</v>
      </c>
      <c r="R164" s="3"/>
      <c r="W164"/>
      <c r="AB164"/>
    </row>
    <row r="165" spans="1:28" x14ac:dyDescent="0.3">
      <c r="A165" t="s">
        <v>544</v>
      </c>
      <c r="B165">
        <v>5020002</v>
      </c>
      <c r="C165" t="s">
        <v>56</v>
      </c>
      <c r="D165">
        <v>4</v>
      </c>
      <c r="E165" s="10">
        <v>39.65</v>
      </c>
      <c r="F165" s="10">
        <v>158.6</v>
      </c>
      <c r="G165" s="10">
        <v>126.88</v>
      </c>
      <c r="H165">
        <v>20</v>
      </c>
      <c r="I165" s="51" t="str">
        <f>_xlfn.XLOOKUP(Q2_2025[[#This Row],[Artikelnr]],Artikel_prijzen[Artnr],Artikel_prijzen[Groep],"")</f>
        <v/>
      </c>
      <c r="J165" s="10" t="str">
        <f>_xlfn.XLOOKUP(Q2_2025[[#This Row],[Artikelnr]],Artikel_prijzen[Artnr],Artikel_prijzen[Prijs 2025],"")</f>
        <v/>
      </c>
      <c r="K165" t="str">
        <f>IF(Q2_2025[[#This Row],[Artikelprijs]]&lt;&gt;"",IF(Q2_2025[[#This Row],[Stuksprijs]]=Q2_2025[[#This Row],[Artikelprijs]],"Prijs gelijk","Prijs wijkt af"),"")</f>
        <v/>
      </c>
      <c r="L165" t="str">
        <f>IF(Q2_2025[[#This Row],[Relatiekorting percentage]]=0,
    "Nvt",
    IF(Q2_2025[[#This Row],[Brutobedrag 2]] &lt; Q2_2025[[#This Row],[Bruto - Rel.korting]],
        "Nee",
        "Ja"))</f>
        <v>Ja</v>
      </c>
      <c r="M165" s="10">
        <f>IF(Q2_2025[[#This Row],[Artikelprijs]]&lt;&gt;"",Q2_2025[[#This Row],[Artikelprijs]],Q2_2025[[#This Row],[Stuksprijs]])</f>
        <v>39.65</v>
      </c>
      <c r="N165" s="10">
        <f>Q2_2025[[#This Row],[Besteld]]*Q2_2025[[#This Row],[Prijs 2]]</f>
        <v>158.6</v>
      </c>
      <c r="O165" s="10">
        <f>IF(Q2_2025[[#This Row],[Brutobedrag 2]]&lt;Q2_2025[[#This Row],[Bruto - Rel.korting]],Q2_2025[[#This Row],[Brutobedrag 2]],Q2_2025[[#This Row],[Brutobedrag 2]]*(100-Q2_2025[[#This Row],[Relatiekorting percentage]])/100)</f>
        <v>126.88</v>
      </c>
      <c r="R165" s="3"/>
      <c r="W165"/>
      <c r="AB165"/>
    </row>
    <row r="166" spans="1:28" x14ac:dyDescent="0.3">
      <c r="A166" t="s">
        <v>544</v>
      </c>
      <c r="B166">
        <v>5010017</v>
      </c>
      <c r="C166" t="s">
        <v>248</v>
      </c>
      <c r="D166">
        <v>13</v>
      </c>
      <c r="E166" s="10">
        <v>48.93</v>
      </c>
      <c r="F166" s="10">
        <v>636.09</v>
      </c>
      <c r="G166" s="10">
        <v>508.87</v>
      </c>
      <c r="H166">
        <v>20</v>
      </c>
      <c r="I166" s="51" t="str">
        <f>_xlfn.XLOOKUP(Q2_2025[[#This Row],[Artikelnr]],Artikel_prijzen[Artnr],Artikel_prijzen[Groep],"")</f>
        <v/>
      </c>
      <c r="J166" s="10" t="str">
        <f>_xlfn.XLOOKUP(Q2_2025[[#This Row],[Artikelnr]],Artikel_prijzen[Artnr],Artikel_prijzen[Prijs 2025],"")</f>
        <v/>
      </c>
      <c r="K166" t="str">
        <f>IF(Q2_2025[[#This Row],[Artikelprijs]]&lt;&gt;"",IF(Q2_2025[[#This Row],[Stuksprijs]]=Q2_2025[[#This Row],[Artikelprijs]],"Prijs gelijk","Prijs wijkt af"),"")</f>
        <v/>
      </c>
      <c r="L166" t="str">
        <f>IF(Q2_2025[[#This Row],[Relatiekorting percentage]]=0,
    "Nvt",
    IF(Q2_2025[[#This Row],[Brutobedrag 2]] &lt; Q2_2025[[#This Row],[Bruto - Rel.korting]],
        "Nee",
        "Ja"))</f>
        <v>Ja</v>
      </c>
      <c r="M166" s="10">
        <f>IF(Q2_2025[[#This Row],[Artikelprijs]]&lt;&gt;"",Q2_2025[[#This Row],[Artikelprijs]],Q2_2025[[#This Row],[Stuksprijs]])</f>
        <v>48.93</v>
      </c>
      <c r="N166" s="10">
        <f>Q2_2025[[#This Row],[Besteld]]*Q2_2025[[#This Row],[Prijs 2]]</f>
        <v>636.09</v>
      </c>
      <c r="O166" s="10">
        <f>IF(Q2_2025[[#This Row],[Brutobedrag 2]]&lt;Q2_2025[[#This Row],[Bruto - Rel.korting]],Q2_2025[[#This Row],[Brutobedrag 2]],Q2_2025[[#This Row],[Brutobedrag 2]]*(100-Q2_2025[[#This Row],[Relatiekorting percentage]])/100)</f>
        <v>508.87200000000007</v>
      </c>
      <c r="R166" s="3"/>
      <c r="W166"/>
      <c r="AB166"/>
    </row>
    <row r="167" spans="1:28" x14ac:dyDescent="0.3">
      <c r="A167" t="s">
        <v>544</v>
      </c>
      <c r="B167">
        <v>5040010</v>
      </c>
      <c r="C167" t="s">
        <v>318</v>
      </c>
      <c r="D167">
        <v>1</v>
      </c>
      <c r="E167" s="10">
        <v>448.05</v>
      </c>
      <c r="F167" s="10">
        <v>448.05</v>
      </c>
      <c r="G167" s="10">
        <v>403.24</v>
      </c>
      <c r="H167">
        <v>10</v>
      </c>
      <c r="I167" s="51" t="str">
        <f>_xlfn.XLOOKUP(Q2_2025[[#This Row],[Artikelnr]],Artikel_prijzen[Artnr],Artikel_prijzen[Groep],"")</f>
        <v>AV</v>
      </c>
      <c r="J167" s="10">
        <f>_xlfn.XLOOKUP(Q2_2025[[#This Row],[Artikelnr]],Artikel_prijzen[Artnr],Artikel_prijzen[Prijs 2025],"")</f>
        <v>435</v>
      </c>
      <c r="K167" t="str">
        <f>IF(Q2_2025[[#This Row],[Artikelprijs]]&lt;&gt;"",IF(Q2_2025[[#This Row],[Stuksprijs]]=Q2_2025[[#This Row],[Artikelprijs]],"Prijs gelijk","Prijs wijkt af"),"")</f>
        <v>Prijs wijkt af</v>
      </c>
      <c r="L167" t="str">
        <f>IF(Q2_2025[[#This Row],[Relatiekorting percentage]]=0,
    "Nvt",
    IF(Q2_2025[[#This Row],[Brutobedrag 2]] &lt; Q2_2025[[#This Row],[Bruto - Rel.korting]],
        "Nee",
        "Ja"))</f>
        <v>Ja</v>
      </c>
      <c r="M167" s="10">
        <f>IF(Q2_2025[[#This Row],[Artikelprijs]]&lt;&gt;"",Q2_2025[[#This Row],[Artikelprijs]],Q2_2025[[#This Row],[Stuksprijs]])</f>
        <v>435</v>
      </c>
      <c r="N167" s="10">
        <f>Q2_2025[[#This Row],[Besteld]]*Q2_2025[[#This Row],[Prijs 2]]</f>
        <v>435</v>
      </c>
      <c r="O167" s="10">
        <f>IF(Q2_2025[[#This Row],[Brutobedrag 2]]&lt;Q2_2025[[#This Row],[Bruto - Rel.korting]],Q2_2025[[#This Row],[Brutobedrag 2]],Q2_2025[[#This Row],[Brutobedrag 2]]*(100-Q2_2025[[#This Row],[Relatiekorting percentage]])/100)</f>
        <v>391.5</v>
      </c>
      <c r="R167" s="3"/>
      <c r="W167"/>
      <c r="AB167"/>
    </row>
    <row r="168" spans="1:28" x14ac:dyDescent="0.3">
      <c r="A168" t="s">
        <v>544</v>
      </c>
      <c r="B168">
        <v>1098001</v>
      </c>
      <c r="C168" t="s">
        <v>556</v>
      </c>
      <c r="D168">
        <v>1</v>
      </c>
      <c r="E168" s="10">
        <v>0</v>
      </c>
      <c r="F168" s="10">
        <v>0</v>
      </c>
      <c r="G168" s="10">
        <v>0</v>
      </c>
      <c r="H168">
        <v>0</v>
      </c>
      <c r="I168" s="51" t="str">
        <f>_xlfn.XLOOKUP(Q2_2025[[#This Row],[Artikelnr]],Artikel_prijzen[Artnr],Artikel_prijzen[Groep],"")</f>
        <v/>
      </c>
      <c r="J168" s="10" t="str">
        <f>_xlfn.XLOOKUP(Q2_2025[[#This Row],[Artikelnr]],Artikel_prijzen[Artnr],Artikel_prijzen[Prijs 2025],"")</f>
        <v/>
      </c>
      <c r="K168" t="str">
        <f>IF(Q2_2025[[#This Row],[Artikelprijs]]&lt;&gt;"",IF(Q2_2025[[#This Row],[Stuksprijs]]=Q2_2025[[#This Row],[Artikelprijs]],"Prijs gelijk","Prijs wijkt af"),"")</f>
        <v/>
      </c>
      <c r="L168" t="str">
        <f>IF(Q2_2025[[#This Row],[Relatiekorting percentage]]=0,
    "Nvt",
    IF(Q2_2025[[#This Row],[Brutobedrag 2]] &lt; Q2_2025[[#This Row],[Bruto - Rel.korting]],
        "Nee",
        "Ja"))</f>
        <v>Nvt</v>
      </c>
      <c r="M168" s="10">
        <f>IF(Q2_2025[[#This Row],[Artikelprijs]]&lt;&gt;"",Q2_2025[[#This Row],[Artikelprijs]],Q2_2025[[#This Row],[Stuksprijs]])</f>
        <v>0</v>
      </c>
      <c r="N168" s="10">
        <f>Q2_2025[[#This Row],[Besteld]]*Q2_2025[[#This Row],[Prijs 2]]</f>
        <v>0</v>
      </c>
      <c r="O168" s="10">
        <f>IF(Q2_2025[[#This Row],[Brutobedrag 2]]&lt;Q2_2025[[#This Row],[Bruto - Rel.korting]],Q2_2025[[#This Row],[Brutobedrag 2]],Q2_2025[[#This Row],[Brutobedrag 2]]*(100-Q2_2025[[#This Row],[Relatiekorting percentage]])/100)</f>
        <v>0</v>
      </c>
      <c r="R168" s="3"/>
      <c r="W168"/>
      <c r="AB168"/>
    </row>
    <row r="169" spans="1:28" x14ac:dyDescent="0.3">
      <c r="A169" t="s">
        <v>544</v>
      </c>
      <c r="B169">
        <v>4920004</v>
      </c>
      <c r="C169" t="s">
        <v>550</v>
      </c>
      <c r="D169">
        <v>1</v>
      </c>
      <c r="E169" s="10">
        <v>8.93</v>
      </c>
      <c r="F169" s="10">
        <v>8.93</v>
      </c>
      <c r="G169" s="10">
        <v>8.93</v>
      </c>
      <c r="H169">
        <v>0</v>
      </c>
      <c r="I169" s="51" t="str">
        <f>_xlfn.XLOOKUP(Q2_2025[[#This Row],[Artikelnr]],Artikel_prijzen[Artnr],Artikel_prijzen[Groep],"")</f>
        <v/>
      </c>
      <c r="J169" s="10" t="str">
        <f>_xlfn.XLOOKUP(Q2_2025[[#This Row],[Artikelnr]],Artikel_prijzen[Artnr],Artikel_prijzen[Prijs 2025],"")</f>
        <v/>
      </c>
      <c r="K169" t="str">
        <f>IF(Q2_2025[[#This Row],[Artikelprijs]]&lt;&gt;"",IF(Q2_2025[[#This Row],[Stuksprijs]]=Q2_2025[[#This Row],[Artikelprijs]],"Prijs gelijk","Prijs wijkt af"),"")</f>
        <v/>
      </c>
      <c r="L169" t="str">
        <f>IF(Q2_2025[[#This Row],[Relatiekorting percentage]]=0,
    "Nvt",
    IF(Q2_2025[[#This Row],[Brutobedrag 2]] &lt; Q2_2025[[#This Row],[Bruto - Rel.korting]],
        "Nee",
        "Ja"))</f>
        <v>Nvt</v>
      </c>
      <c r="M169" s="10">
        <f>IF(Q2_2025[[#This Row],[Artikelprijs]]&lt;&gt;"",Q2_2025[[#This Row],[Artikelprijs]],Q2_2025[[#This Row],[Stuksprijs]])</f>
        <v>8.93</v>
      </c>
      <c r="N169" s="10">
        <f>Q2_2025[[#This Row],[Besteld]]*Q2_2025[[#This Row],[Prijs 2]]</f>
        <v>8.93</v>
      </c>
      <c r="O169" s="10">
        <f>IF(Q2_2025[[#This Row],[Brutobedrag 2]]&lt;Q2_2025[[#This Row],[Bruto - Rel.korting]],Q2_2025[[#This Row],[Brutobedrag 2]],Q2_2025[[#This Row],[Brutobedrag 2]]*(100-Q2_2025[[#This Row],[Relatiekorting percentage]])/100)</f>
        <v>8.93</v>
      </c>
      <c r="R169" s="3"/>
      <c r="W169"/>
      <c r="AB169"/>
    </row>
    <row r="170" spans="1:28" x14ac:dyDescent="0.3">
      <c r="A170" t="s">
        <v>544</v>
      </c>
      <c r="B170">
        <v>5021030</v>
      </c>
      <c r="C170" t="s">
        <v>546</v>
      </c>
      <c r="D170">
        <v>1</v>
      </c>
      <c r="E170" s="10">
        <v>175</v>
      </c>
      <c r="F170" s="10">
        <v>175</v>
      </c>
      <c r="G170" s="10">
        <v>175</v>
      </c>
      <c r="H170">
        <v>0</v>
      </c>
      <c r="I170" s="51" t="str">
        <f>_xlfn.XLOOKUP(Q2_2025[[#This Row],[Artikelnr]],Artikel_prijzen[Artnr],Artikel_prijzen[Groep],"")</f>
        <v>Elektra</v>
      </c>
      <c r="J170" s="10">
        <f>_xlfn.XLOOKUP(Q2_2025[[#This Row],[Artikelnr]],Artikel_prijzen[Artnr],Artikel_prijzen[Prijs 2025],"")</f>
        <v>106.8625</v>
      </c>
      <c r="K170" t="str">
        <f>IF(Q2_2025[[#This Row],[Artikelprijs]]&lt;&gt;"",IF(Q2_2025[[#This Row],[Stuksprijs]]=Q2_2025[[#This Row],[Artikelprijs]],"Prijs gelijk","Prijs wijkt af"),"")</f>
        <v>Prijs wijkt af</v>
      </c>
      <c r="L170" t="str">
        <f>IF(Q2_2025[[#This Row],[Relatiekorting percentage]]=0,
    "Nvt",
    IF(Q2_2025[[#This Row],[Brutobedrag 2]] &lt; Q2_2025[[#This Row],[Bruto - Rel.korting]],
        "Nee",
        "Ja"))</f>
        <v>Nvt</v>
      </c>
      <c r="M170" s="10">
        <f>IF(Q2_2025[[#This Row],[Artikelprijs]]&lt;&gt;"",Q2_2025[[#This Row],[Artikelprijs]],Q2_2025[[#This Row],[Stuksprijs]])</f>
        <v>106.8625</v>
      </c>
      <c r="N170" s="10">
        <f>Q2_2025[[#This Row],[Besteld]]*Q2_2025[[#This Row],[Prijs 2]]</f>
        <v>106.8625</v>
      </c>
      <c r="O170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170" s="3"/>
      <c r="W170"/>
      <c r="AB170"/>
    </row>
    <row r="171" spans="1:28" x14ac:dyDescent="0.3">
      <c r="A171" t="s">
        <v>544</v>
      </c>
      <c r="B171">
        <v>5020002</v>
      </c>
      <c r="C171" t="s">
        <v>56</v>
      </c>
      <c r="D171">
        <v>2</v>
      </c>
      <c r="E171" s="10">
        <v>39.65</v>
      </c>
      <c r="F171" s="10">
        <v>79.3</v>
      </c>
      <c r="G171" s="10">
        <v>63.44</v>
      </c>
      <c r="H171">
        <v>20</v>
      </c>
      <c r="I171" s="51" t="str">
        <f>_xlfn.XLOOKUP(Q2_2025[[#This Row],[Artikelnr]],Artikel_prijzen[Artnr],Artikel_prijzen[Groep],"")</f>
        <v/>
      </c>
      <c r="J171" s="10" t="str">
        <f>_xlfn.XLOOKUP(Q2_2025[[#This Row],[Artikelnr]],Artikel_prijzen[Artnr],Artikel_prijzen[Prijs 2025],"")</f>
        <v/>
      </c>
      <c r="K171" t="str">
        <f>IF(Q2_2025[[#This Row],[Artikelprijs]]&lt;&gt;"",IF(Q2_2025[[#This Row],[Stuksprijs]]=Q2_2025[[#This Row],[Artikelprijs]],"Prijs gelijk","Prijs wijkt af"),"")</f>
        <v/>
      </c>
      <c r="L171" t="str">
        <f>IF(Q2_2025[[#This Row],[Relatiekorting percentage]]=0,
    "Nvt",
    IF(Q2_2025[[#This Row],[Brutobedrag 2]] &lt; Q2_2025[[#This Row],[Bruto - Rel.korting]],
        "Nee",
        "Ja"))</f>
        <v>Ja</v>
      </c>
      <c r="M171" s="10">
        <f>IF(Q2_2025[[#This Row],[Artikelprijs]]&lt;&gt;"",Q2_2025[[#This Row],[Artikelprijs]],Q2_2025[[#This Row],[Stuksprijs]])</f>
        <v>39.65</v>
      </c>
      <c r="N171" s="10">
        <f>Q2_2025[[#This Row],[Besteld]]*Q2_2025[[#This Row],[Prijs 2]]</f>
        <v>79.3</v>
      </c>
      <c r="O171" s="10">
        <f>IF(Q2_2025[[#This Row],[Brutobedrag 2]]&lt;Q2_2025[[#This Row],[Bruto - Rel.korting]],Q2_2025[[#This Row],[Brutobedrag 2]],Q2_2025[[#This Row],[Brutobedrag 2]]*(100-Q2_2025[[#This Row],[Relatiekorting percentage]])/100)</f>
        <v>63.44</v>
      </c>
      <c r="R171" s="3"/>
      <c r="W171"/>
      <c r="AB171"/>
    </row>
    <row r="172" spans="1:28" x14ac:dyDescent="0.3">
      <c r="A172" t="s">
        <v>544</v>
      </c>
      <c r="B172">
        <v>5010017</v>
      </c>
      <c r="C172" t="s">
        <v>248</v>
      </c>
      <c r="D172">
        <v>6</v>
      </c>
      <c r="E172" s="10">
        <v>48.93</v>
      </c>
      <c r="F172" s="10">
        <v>293.58</v>
      </c>
      <c r="G172" s="10">
        <v>234.86</v>
      </c>
      <c r="H172">
        <v>20</v>
      </c>
      <c r="I172" s="51" t="str">
        <f>_xlfn.XLOOKUP(Q2_2025[[#This Row],[Artikelnr]],Artikel_prijzen[Artnr],Artikel_prijzen[Groep],"")</f>
        <v/>
      </c>
      <c r="J172" s="10" t="str">
        <f>_xlfn.XLOOKUP(Q2_2025[[#This Row],[Artikelnr]],Artikel_prijzen[Artnr],Artikel_prijzen[Prijs 2025],"")</f>
        <v/>
      </c>
      <c r="K172" t="str">
        <f>IF(Q2_2025[[#This Row],[Artikelprijs]]&lt;&gt;"",IF(Q2_2025[[#This Row],[Stuksprijs]]=Q2_2025[[#This Row],[Artikelprijs]],"Prijs gelijk","Prijs wijkt af"),"")</f>
        <v/>
      </c>
      <c r="L172" t="str">
        <f>IF(Q2_2025[[#This Row],[Relatiekorting percentage]]=0,
    "Nvt",
    IF(Q2_2025[[#This Row],[Brutobedrag 2]] &lt; Q2_2025[[#This Row],[Bruto - Rel.korting]],
        "Nee",
        "Ja"))</f>
        <v>Ja</v>
      </c>
      <c r="M172" s="10">
        <f>IF(Q2_2025[[#This Row],[Artikelprijs]]&lt;&gt;"",Q2_2025[[#This Row],[Artikelprijs]],Q2_2025[[#This Row],[Stuksprijs]])</f>
        <v>48.93</v>
      </c>
      <c r="N172" s="10">
        <f>Q2_2025[[#This Row],[Besteld]]*Q2_2025[[#This Row],[Prijs 2]]</f>
        <v>293.58</v>
      </c>
      <c r="O172" s="10">
        <f>IF(Q2_2025[[#This Row],[Brutobedrag 2]]&lt;Q2_2025[[#This Row],[Bruto - Rel.korting]],Q2_2025[[#This Row],[Brutobedrag 2]],Q2_2025[[#This Row],[Brutobedrag 2]]*(100-Q2_2025[[#This Row],[Relatiekorting percentage]])/100)</f>
        <v>234.86399999999998</v>
      </c>
      <c r="R172" s="3"/>
      <c r="W172"/>
      <c r="AB172"/>
    </row>
    <row r="173" spans="1:28" x14ac:dyDescent="0.3">
      <c r="A173" t="s">
        <v>544</v>
      </c>
      <c r="B173">
        <v>5040010</v>
      </c>
      <c r="C173" t="s">
        <v>318</v>
      </c>
      <c r="D173">
        <v>1</v>
      </c>
      <c r="E173" s="10">
        <v>448.05</v>
      </c>
      <c r="F173" s="10">
        <v>448.05</v>
      </c>
      <c r="G173" s="10">
        <v>403.24</v>
      </c>
      <c r="H173">
        <v>10</v>
      </c>
      <c r="I173" s="51" t="str">
        <f>_xlfn.XLOOKUP(Q2_2025[[#This Row],[Artikelnr]],Artikel_prijzen[Artnr],Artikel_prijzen[Groep],"")</f>
        <v>AV</v>
      </c>
      <c r="J173" s="10">
        <f>_xlfn.XLOOKUP(Q2_2025[[#This Row],[Artikelnr]],Artikel_prijzen[Artnr],Artikel_prijzen[Prijs 2025],"")</f>
        <v>435</v>
      </c>
      <c r="K173" t="str">
        <f>IF(Q2_2025[[#This Row],[Artikelprijs]]&lt;&gt;"",IF(Q2_2025[[#This Row],[Stuksprijs]]=Q2_2025[[#This Row],[Artikelprijs]],"Prijs gelijk","Prijs wijkt af"),"")</f>
        <v>Prijs wijkt af</v>
      </c>
      <c r="L173" t="str">
        <f>IF(Q2_2025[[#This Row],[Relatiekorting percentage]]=0,
    "Nvt",
    IF(Q2_2025[[#This Row],[Brutobedrag 2]] &lt; Q2_2025[[#This Row],[Bruto - Rel.korting]],
        "Nee",
        "Ja"))</f>
        <v>Ja</v>
      </c>
      <c r="M173" s="10">
        <f>IF(Q2_2025[[#This Row],[Artikelprijs]]&lt;&gt;"",Q2_2025[[#This Row],[Artikelprijs]],Q2_2025[[#This Row],[Stuksprijs]])</f>
        <v>435</v>
      </c>
      <c r="N173" s="10">
        <f>Q2_2025[[#This Row],[Besteld]]*Q2_2025[[#This Row],[Prijs 2]]</f>
        <v>435</v>
      </c>
      <c r="O173" s="10">
        <f>IF(Q2_2025[[#This Row],[Brutobedrag 2]]&lt;Q2_2025[[#This Row],[Bruto - Rel.korting]],Q2_2025[[#This Row],[Brutobedrag 2]],Q2_2025[[#This Row],[Brutobedrag 2]]*(100-Q2_2025[[#This Row],[Relatiekorting percentage]])/100)</f>
        <v>391.5</v>
      </c>
      <c r="R173" s="3"/>
      <c r="W173"/>
      <c r="AB173"/>
    </row>
    <row r="174" spans="1:28" x14ac:dyDescent="0.3">
      <c r="A174" t="s">
        <v>544</v>
      </c>
      <c r="B174">
        <v>1098001</v>
      </c>
      <c r="C174" t="s">
        <v>556</v>
      </c>
      <c r="D174">
        <v>1</v>
      </c>
      <c r="E174" s="10">
        <v>0</v>
      </c>
      <c r="F174" s="10">
        <v>0</v>
      </c>
      <c r="G174" s="10">
        <v>0</v>
      </c>
      <c r="H174">
        <v>0</v>
      </c>
      <c r="I174" s="51" t="str">
        <f>_xlfn.XLOOKUP(Q2_2025[[#This Row],[Artikelnr]],Artikel_prijzen[Artnr],Artikel_prijzen[Groep],"")</f>
        <v/>
      </c>
      <c r="J174" s="10" t="str">
        <f>_xlfn.XLOOKUP(Q2_2025[[#This Row],[Artikelnr]],Artikel_prijzen[Artnr],Artikel_prijzen[Prijs 2025],"")</f>
        <v/>
      </c>
      <c r="K174" t="str">
        <f>IF(Q2_2025[[#This Row],[Artikelprijs]]&lt;&gt;"",IF(Q2_2025[[#This Row],[Stuksprijs]]=Q2_2025[[#This Row],[Artikelprijs]],"Prijs gelijk","Prijs wijkt af"),"")</f>
        <v/>
      </c>
      <c r="L174" t="str">
        <f>IF(Q2_2025[[#This Row],[Relatiekorting percentage]]=0,
    "Nvt",
    IF(Q2_2025[[#This Row],[Brutobedrag 2]] &lt; Q2_2025[[#This Row],[Bruto - Rel.korting]],
        "Nee",
        "Ja"))</f>
        <v>Nvt</v>
      </c>
      <c r="M174" s="10">
        <f>IF(Q2_2025[[#This Row],[Artikelprijs]]&lt;&gt;"",Q2_2025[[#This Row],[Artikelprijs]],Q2_2025[[#This Row],[Stuksprijs]])</f>
        <v>0</v>
      </c>
      <c r="N174" s="10">
        <f>Q2_2025[[#This Row],[Besteld]]*Q2_2025[[#This Row],[Prijs 2]]</f>
        <v>0</v>
      </c>
      <c r="O174" s="10">
        <f>IF(Q2_2025[[#This Row],[Brutobedrag 2]]&lt;Q2_2025[[#This Row],[Bruto - Rel.korting]],Q2_2025[[#This Row],[Brutobedrag 2]],Q2_2025[[#This Row],[Brutobedrag 2]]*(100-Q2_2025[[#This Row],[Relatiekorting percentage]])/100)</f>
        <v>0</v>
      </c>
      <c r="R174" s="3"/>
      <c r="W174"/>
      <c r="AB174"/>
    </row>
    <row r="175" spans="1:28" x14ac:dyDescent="0.3">
      <c r="A175" t="s">
        <v>544</v>
      </c>
      <c r="B175">
        <v>4920004</v>
      </c>
      <c r="C175" t="s">
        <v>550</v>
      </c>
      <c r="D175">
        <v>1</v>
      </c>
      <c r="E175" s="10">
        <v>8.93</v>
      </c>
      <c r="F175" s="10">
        <v>8.93</v>
      </c>
      <c r="G175" s="10">
        <v>8.93</v>
      </c>
      <c r="H175">
        <v>0</v>
      </c>
      <c r="I175" s="51" t="str">
        <f>_xlfn.XLOOKUP(Q2_2025[[#This Row],[Artikelnr]],Artikel_prijzen[Artnr],Artikel_prijzen[Groep],"")</f>
        <v/>
      </c>
      <c r="J175" s="10" t="str">
        <f>_xlfn.XLOOKUP(Q2_2025[[#This Row],[Artikelnr]],Artikel_prijzen[Artnr],Artikel_prijzen[Prijs 2025],"")</f>
        <v/>
      </c>
      <c r="K175" t="str">
        <f>IF(Q2_2025[[#This Row],[Artikelprijs]]&lt;&gt;"",IF(Q2_2025[[#This Row],[Stuksprijs]]=Q2_2025[[#This Row],[Artikelprijs]],"Prijs gelijk","Prijs wijkt af"),"")</f>
        <v/>
      </c>
      <c r="L175" t="str">
        <f>IF(Q2_2025[[#This Row],[Relatiekorting percentage]]=0,
    "Nvt",
    IF(Q2_2025[[#This Row],[Brutobedrag 2]] &lt; Q2_2025[[#This Row],[Bruto - Rel.korting]],
        "Nee",
        "Ja"))</f>
        <v>Nvt</v>
      </c>
      <c r="M175" s="10">
        <f>IF(Q2_2025[[#This Row],[Artikelprijs]]&lt;&gt;"",Q2_2025[[#This Row],[Artikelprijs]],Q2_2025[[#This Row],[Stuksprijs]])</f>
        <v>8.93</v>
      </c>
      <c r="N175" s="10">
        <f>Q2_2025[[#This Row],[Besteld]]*Q2_2025[[#This Row],[Prijs 2]]</f>
        <v>8.93</v>
      </c>
      <c r="O175" s="10">
        <f>IF(Q2_2025[[#This Row],[Brutobedrag 2]]&lt;Q2_2025[[#This Row],[Bruto - Rel.korting]],Q2_2025[[#This Row],[Brutobedrag 2]],Q2_2025[[#This Row],[Brutobedrag 2]]*(100-Q2_2025[[#This Row],[Relatiekorting percentage]])/100)</f>
        <v>8.93</v>
      </c>
      <c r="R175" s="3"/>
      <c r="W175"/>
      <c r="AB175"/>
    </row>
    <row r="176" spans="1:28" x14ac:dyDescent="0.3">
      <c r="A176" t="s">
        <v>544</v>
      </c>
      <c r="B176">
        <v>1009130</v>
      </c>
      <c r="C176" t="s">
        <v>250</v>
      </c>
      <c r="D176">
        <v>1</v>
      </c>
      <c r="E176" s="10">
        <v>24.73</v>
      </c>
      <c r="F176" s="10">
        <v>24.73</v>
      </c>
      <c r="G176" s="10">
        <v>19.78</v>
      </c>
      <c r="H176">
        <v>20</v>
      </c>
      <c r="I176" s="51" t="str">
        <f>_xlfn.XLOOKUP(Q2_2025[[#This Row],[Artikelnr]],Artikel_prijzen[Artnr],Artikel_prijzen[Groep],"")</f>
        <v/>
      </c>
      <c r="J176" s="10" t="str">
        <f>_xlfn.XLOOKUP(Q2_2025[[#This Row],[Artikelnr]],Artikel_prijzen[Artnr],Artikel_prijzen[Prijs 2025],"")</f>
        <v/>
      </c>
      <c r="K176" t="str">
        <f>IF(Q2_2025[[#This Row],[Artikelprijs]]&lt;&gt;"",IF(Q2_2025[[#This Row],[Stuksprijs]]=Q2_2025[[#This Row],[Artikelprijs]],"Prijs gelijk","Prijs wijkt af"),"")</f>
        <v/>
      </c>
      <c r="L176" t="str">
        <f>IF(Q2_2025[[#This Row],[Relatiekorting percentage]]=0,
    "Nvt",
    IF(Q2_2025[[#This Row],[Brutobedrag 2]] &lt; Q2_2025[[#This Row],[Bruto - Rel.korting]],
        "Nee",
        "Ja"))</f>
        <v>Ja</v>
      </c>
      <c r="M176" s="10">
        <f>IF(Q2_2025[[#This Row],[Artikelprijs]]&lt;&gt;"",Q2_2025[[#This Row],[Artikelprijs]],Q2_2025[[#This Row],[Stuksprijs]])</f>
        <v>24.73</v>
      </c>
      <c r="N176" s="10">
        <f>Q2_2025[[#This Row],[Besteld]]*Q2_2025[[#This Row],[Prijs 2]]</f>
        <v>24.73</v>
      </c>
      <c r="O176" s="10">
        <f>IF(Q2_2025[[#This Row],[Brutobedrag 2]]&lt;Q2_2025[[#This Row],[Bruto - Rel.korting]],Q2_2025[[#This Row],[Brutobedrag 2]],Q2_2025[[#This Row],[Brutobedrag 2]]*(100-Q2_2025[[#This Row],[Relatiekorting percentage]])/100)</f>
        <v>19.784000000000002</v>
      </c>
      <c r="R176" s="3"/>
      <c r="W176"/>
      <c r="AB176"/>
    </row>
    <row r="177" spans="1:28" x14ac:dyDescent="0.3">
      <c r="A177" t="s">
        <v>544</v>
      </c>
      <c r="B177">
        <v>5022046</v>
      </c>
      <c r="C177" t="s">
        <v>554</v>
      </c>
      <c r="D177">
        <v>1</v>
      </c>
      <c r="E177" s="10">
        <v>416.72</v>
      </c>
      <c r="F177" s="10">
        <v>416.72</v>
      </c>
      <c r="G177" s="10">
        <v>416.72</v>
      </c>
      <c r="H177">
        <v>0</v>
      </c>
      <c r="I177" s="51" t="str">
        <f>_xlfn.XLOOKUP(Q2_2025[[#This Row],[Artikelnr]],Artikel_prijzen[Artnr],Artikel_prijzen[Groep],"")</f>
        <v>Elektra</v>
      </c>
      <c r="J177" s="10">
        <f>_xlfn.XLOOKUP(Q2_2025[[#This Row],[Artikelnr]],Artikel_prijzen[Artnr],Artikel_prijzen[Prijs 2025],"")</f>
        <v>329.6</v>
      </c>
      <c r="K177" t="str">
        <f>IF(Q2_2025[[#This Row],[Artikelprijs]]&lt;&gt;"",IF(Q2_2025[[#This Row],[Stuksprijs]]=Q2_2025[[#This Row],[Artikelprijs]],"Prijs gelijk","Prijs wijkt af"),"")</f>
        <v>Prijs wijkt af</v>
      </c>
      <c r="L177" t="str">
        <f>IF(Q2_2025[[#This Row],[Relatiekorting percentage]]=0,
    "Nvt",
    IF(Q2_2025[[#This Row],[Brutobedrag 2]] &lt; Q2_2025[[#This Row],[Bruto - Rel.korting]],
        "Nee",
        "Ja"))</f>
        <v>Nvt</v>
      </c>
      <c r="M177" s="10">
        <f>IF(Q2_2025[[#This Row],[Artikelprijs]]&lt;&gt;"",Q2_2025[[#This Row],[Artikelprijs]],Q2_2025[[#This Row],[Stuksprijs]])</f>
        <v>329.6</v>
      </c>
      <c r="N177" s="10">
        <f>Q2_2025[[#This Row],[Besteld]]*Q2_2025[[#This Row],[Prijs 2]]</f>
        <v>329.6</v>
      </c>
      <c r="O177" s="10">
        <f>IF(Q2_2025[[#This Row],[Brutobedrag 2]]&lt;Q2_2025[[#This Row],[Bruto - Rel.korting]],Q2_2025[[#This Row],[Brutobedrag 2]],Q2_2025[[#This Row],[Brutobedrag 2]]*(100-Q2_2025[[#This Row],[Relatiekorting percentage]])/100)</f>
        <v>329.6</v>
      </c>
      <c r="R177" s="3"/>
      <c r="W177"/>
      <c r="AB177"/>
    </row>
    <row r="178" spans="1:28" x14ac:dyDescent="0.3">
      <c r="A178" t="s">
        <v>544</v>
      </c>
      <c r="B178">
        <v>5020002</v>
      </c>
      <c r="C178" t="s">
        <v>56</v>
      </c>
      <c r="D178">
        <v>5</v>
      </c>
      <c r="E178" s="10">
        <v>39.65</v>
      </c>
      <c r="F178" s="10">
        <v>198.25</v>
      </c>
      <c r="G178" s="10">
        <v>158.6</v>
      </c>
      <c r="H178">
        <v>20</v>
      </c>
      <c r="I178" s="51" t="str">
        <f>_xlfn.XLOOKUP(Q2_2025[[#This Row],[Artikelnr]],Artikel_prijzen[Artnr],Artikel_prijzen[Groep],"")</f>
        <v/>
      </c>
      <c r="J178" s="10" t="str">
        <f>_xlfn.XLOOKUP(Q2_2025[[#This Row],[Artikelnr]],Artikel_prijzen[Artnr],Artikel_prijzen[Prijs 2025],"")</f>
        <v/>
      </c>
      <c r="K178" t="str">
        <f>IF(Q2_2025[[#This Row],[Artikelprijs]]&lt;&gt;"",IF(Q2_2025[[#This Row],[Stuksprijs]]=Q2_2025[[#This Row],[Artikelprijs]],"Prijs gelijk","Prijs wijkt af"),"")</f>
        <v/>
      </c>
      <c r="L178" t="str">
        <f>IF(Q2_2025[[#This Row],[Relatiekorting percentage]]=0,
    "Nvt",
    IF(Q2_2025[[#This Row],[Brutobedrag 2]] &lt; Q2_2025[[#This Row],[Bruto - Rel.korting]],
        "Nee",
        "Ja"))</f>
        <v>Ja</v>
      </c>
      <c r="M178" s="10">
        <f>IF(Q2_2025[[#This Row],[Artikelprijs]]&lt;&gt;"",Q2_2025[[#This Row],[Artikelprijs]],Q2_2025[[#This Row],[Stuksprijs]])</f>
        <v>39.65</v>
      </c>
      <c r="N178" s="10">
        <f>Q2_2025[[#This Row],[Besteld]]*Q2_2025[[#This Row],[Prijs 2]]</f>
        <v>198.25</v>
      </c>
      <c r="O178" s="10">
        <f>IF(Q2_2025[[#This Row],[Brutobedrag 2]]&lt;Q2_2025[[#This Row],[Bruto - Rel.korting]],Q2_2025[[#This Row],[Brutobedrag 2]],Q2_2025[[#This Row],[Brutobedrag 2]]*(100-Q2_2025[[#This Row],[Relatiekorting percentage]])/100)</f>
        <v>158.6</v>
      </c>
      <c r="R178" s="3"/>
      <c r="W178"/>
      <c r="AB178"/>
    </row>
    <row r="179" spans="1:28" x14ac:dyDescent="0.3">
      <c r="A179" t="s">
        <v>544</v>
      </c>
      <c r="B179">
        <v>5010017</v>
      </c>
      <c r="C179" t="s">
        <v>248</v>
      </c>
      <c r="D179">
        <v>11</v>
      </c>
      <c r="E179" s="10">
        <v>48.93</v>
      </c>
      <c r="F179" s="10">
        <v>538.23</v>
      </c>
      <c r="G179" s="10">
        <v>430.58</v>
      </c>
      <c r="H179">
        <v>20</v>
      </c>
      <c r="I179" s="51" t="str">
        <f>_xlfn.XLOOKUP(Q2_2025[[#This Row],[Artikelnr]],Artikel_prijzen[Artnr],Artikel_prijzen[Groep],"")</f>
        <v/>
      </c>
      <c r="J179" s="10" t="str">
        <f>_xlfn.XLOOKUP(Q2_2025[[#This Row],[Artikelnr]],Artikel_prijzen[Artnr],Artikel_prijzen[Prijs 2025],"")</f>
        <v/>
      </c>
      <c r="K179" t="str">
        <f>IF(Q2_2025[[#This Row],[Artikelprijs]]&lt;&gt;"",IF(Q2_2025[[#This Row],[Stuksprijs]]=Q2_2025[[#This Row],[Artikelprijs]],"Prijs gelijk","Prijs wijkt af"),"")</f>
        <v/>
      </c>
      <c r="L179" t="str">
        <f>IF(Q2_2025[[#This Row],[Relatiekorting percentage]]=0,
    "Nvt",
    IF(Q2_2025[[#This Row],[Brutobedrag 2]] &lt; Q2_2025[[#This Row],[Bruto - Rel.korting]],
        "Nee",
        "Ja"))</f>
        <v>Ja</v>
      </c>
      <c r="M179" s="10">
        <f>IF(Q2_2025[[#This Row],[Artikelprijs]]&lt;&gt;"",Q2_2025[[#This Row],[Artikelprijs]],Q2_2025[[#This Row],[Stuksprijs]])</f>
        <v>48.93</v>
      </c>
      <c r="N179" s="10">
        <f>Q2_2025[[#This Row],[Besteld]]*Q2_2025[[#This Row],[Prijs 2]]</f>
        <v>538.23</v>
      </c>
      <c r="O179" s="10">
        <f>IF(Q2_2025[[#This Row],[Brutobedrag 2]]&lt;Q2_2025[[#This Row],[Bruto - Rel.korting]],Q2_2025[[#This Row],[Brutobedrag 2]],Q2_2025[[#This Row],[Brutobedrag 2]]*(100-Q2_2025[[#This Row],[Relatiekorting percentage]])/100)</f>
        <v>430.584</v>
      </c>
      <c r="R179" s="3"/>
      <c r="W179"/>
      <c r="AB179"/>
    </row>
    <row r="180" spans="1:28" x14ac:dyDescent="0.3">
      <c r="A180" t="s">
        <v>544</v>
      </c>
      <c r="B180">
        <v>5040011</v>
      </c>
      <c r="C180" t="s">
        <v>321</v>
      </c>
      <c r="D180">
        <v>1</v>
      </c>
      <c r="E180" s="10">
        <v>638.6</v>
      </c>
      <c r="F180" s="10">
        <v>638.6</v>
      </c>
      <c r="G180" s="10">
        <v>574.74</v>
      </c>
      <c r="H180">
        <v>10</v>
      </c>
      <c r="I180" s="51" t="str">
        <f>_xlfn.XLOOKUP(Q2_2025[[#This Row],[Artikelnr]],Artikel_prijzen[Artnr],Artikel_prijzen[Groep],"")</f>
        <v>AV</v>
      </c>
      <c r="J180" s="10">
        <f>_xlfn.XLOOKUP(Q2_2025[[#This Row],[Artikelnr]],Artikel_prijzen[Artnr],Artikel_prijzen[Prijs 2025],"")</f>
        <v>620</v>
      </c>
      <c r="K180" t="str">
        <f>IF(Q2_2025[[#This Row],[Artikelprijs]]&lt;&gt;"",IF(Q2_2025[[#This Row],[Stuksprijs]]=Q2_2025[[#This Row],[Artikelprijs]],"Prijs gelijk","Prijs wijkt af"),"")</f>
        <v>Prijs wijkt af</v>
      </c>
      <c r="L180" t="str">
        <f>IF(Q2_2025[[#This Row],[Relatiekorting percentage]]=0,
    "Nvt",
    IF(Q2_2025[[#This Row],[Brutobedrag 2]] &lt; Q2_2025[[#This Row],[Bruto - Rel.korting]],
        "Nee",
        "Ja"))</f>
        <v>Ja</v>
      </c>
      <c r="M180" s="10">
        <f>IF(Q2_2025[[#This Row],[Artikelprijs]]&lt;&gt;"",Q2_2025[[#This Row],[Artikelprijs]],Q2_2025[[#This Row],[Stuksprijs]])</f>
        <v>620</v>
      </c>
      <c r="N180" s="10">
        <f>Q2_2025[[#This Row],[Besteld]]*Q2_2025[[#This Row],[Prijs 2]]</f>
        <v>620</v>
      </c>
      <c r="O180" s="10">
        <f>IF(Q2_2025[[#This Row],[Brutobedrag 2]]&lt;Q2_2025[[#This Row],[Bruto - Rel.korting]],Q2_2025[[#This Row],[Brutobedrag 2]],Q2_2025[[#This Row],[Brutobedrag 2]]*(100-Q2_2025[[#This Row],[Relatiekorting percentage]])/100)</f>
        <v>558</v>
      </c>
      <c r="R180" s="3"/>
      <c r="W180"/>
      <c r="AB180"/>
    </row>
    <row r="181" spans="1:28" x14ac:dyDescent="0.3">
      <c r="A181" t="s">
        <v>544</v>
      </c>
      <c r="B181">
        <v>1098001</v>
      </c>
      <c r="C181" t="s">
        <v>556</v>
      </c>
      <c r="D181">
        <v>1</v>
      </c>
      <c r="E181" s="10">
        <v>0</v>
      </c>
      <c r="F181" s="10">
        <v>0</v>
      </c>
      <c r="G181" s="10">
        <v>0</v>
      </c>
      <c r="H181">
        <v>0</v>
      </c>
      <c r="I181" s="51" t="str">
        <f>_xlfn.XLOOKUP(Q2_2025[[#This Row],[Artikelnr]],Artikel_prijzen[Artnr],Artikel_prijzen[Groep],"")</f>
        <v/>
      </c>
      <c r="J181" s="10" t="str">
        <f>_xlfn.XLOOKUP(Q2_2025[[#This Row],[Artikelnr]],Artikel_prijzen[Artnr],Artikel_prijzen[Prijs 2025],"")</f>
        <v/>
      </c>
      <c r="K181" t="str">
        <f>IF(Q2_2025[[#This Row],[Artikelprijs]]&lt;&gt;"",IF(Q2_2025[[#This Row],[Stuksprijs]]=Q2_2025[[#This Row],[Artikelprijs]],"Prijs gelijk","Prijs wijkt af"),"")</f>
        <v/>
      </c>
      <c r="L181" t="str">
        <f>IF(Q2_2025[[#This Row],[Relatiekorting percentage]]=0,
    "Nvt",
    IF(Q2_2025[[#This Row],[Brutobedrag 2]] &lt; Q2_2025[[#This Row],[Bruto - Rel.korting]],
        "Nee",
        "Ja"))</f>
        <v>Nvt</v>
      </c>
      <c r="M181" s="10">
        <f>IF(Q2_2025[[#This Row],[Artikelprijs]]&lt;&gt;"",Q2_2025[[#This Row],[Artikelprijs]],Q2_2025[[#This Row],[Stuksprijs]])</f>
        <v>0</v>
      </c>
      <c r="N181" s="10">
        <f>Q2_2025[[#This Row],[Besteld]]*Q2_2025[[#This Row],[Prijs 2]]</f>
        <v>0</v>
      </c>
      <c r="O181" s="10">
        <f>IF(Q2_2025[[#This Row],[Brutobedrag 2]]&lt;Q2_2025[[#This Row],[Bruto - Rel.korting]],Q2_2025[[#This Row],[Brutobedrag 2]],Q2_2025[[#This Row],[Brutobedrag 2]]*(100-Q2_2025[[#This Row],[Relatiekorting percentage]])/100)</f>
        <v>0</v>
      </c>
      <c r="R181" s="3"/>
      <c r="W181"/>
      <c r="AB181"/>
    </row>
    <row r="182" spans="1:28" x14ac:dyDescent="0.3">
      <c r="A182" t="s">
        <v>544</v>
      </c>
      <c r="B182">
        <v>4920004</v>
      </c>
      <c r="C182" t="s">
        <v>550</v>
      </c>
      <c r="D182">
        <v>1</v>
      </c>
      <c r="E182" s="10">
        <v>8.93</v>
      </c>
      <c r="F182" s="10">
        <v>8.93</v>
      </c>
      <c r="G182" s="10">
        <v>8.93</v>
      </c>
      <c r="H182">
        <v>0</v>
      </c>
      <c r="I182" s="51" t="str">
        <f>_xlfn.XLOOKUP(Q2_2025[[#This Row],[Artikelnr]],Artikel_prijzen[Artnr],Artikel_prijzen[Groep],"")</f>
        <v/>
      </c>
      <c r="J182" s="10" t="str">
        <f>_xlfn.XLOOKUP(Q2_2025[[#This Row],[Artikelnr]],Artikel_prijzen[Artnr],Artikel_prijzen[Prijs 2025],"")</f>
        <v/>
      </c>
      <c r="K182" t="str">
        <f>IF(Q2_2025[[#This Row],[Artikelprijs]]&lt;&gt;"",IF(Q2_2025[[#This Row],[Stuksprijs]]=Q2_2025[[#This Row],[Artikelprijs]],"Prijs gelijk","Prijs wijkt af"),"")</f>
        <v/>
      </c>
      <c r="L182" t="str">
        <f>IF(Q2_2025[[#This Row],[Relatiekorting percentage]]=0,
    "Nvt",
    IF(Q2_2025[[#This Row],[Brutobedrag 2]] &lt; Q2_2025[[#This Row],[Bruto - Rel.korting]],
        "Nee",
        "Ja"))</f>
        <v>Nvt</v>
      </c>
      <c r="M182" s="10">
        <f>IF(Q2_2025[[#This Row],[Artikelprijs]]&lt;&gt;"",Q2_2025[[#This Row],[Artikelprijs]],Q2_2025[[#This Row],[Stuksprijs]])</f>
        <v>8.93</v>
      </c>
      <c r="N182" s="10">
        <f>Q2_2025[[#This Row],[Besteld]]*Q2_2025[[#This Row],[Prijs 2]]</f>
        <v>8.93</v>
      </c>
      <c r="O182" s="10">
        <f>IF(Q2_2025[[#This Row],[Brutobedrag 2]]&lt;Q2_2025[[#This Row],[Bruto - Rel.korting]],Q2_2025[[#This Row],[Brutobedrag 2]],Q2_2025[[#This Row],[Brutobedrag 2]]*(100-Q2_2025[[#This Row],[Relatiekorting percentage]])/100)</f>
        <v>8.93</v>
      </c>
      <c r="R182" s="3"/>
      <c r="W182"/>
      <c r="AB182"/>
    </row>
    <row r="183" spans="1:28" x14ac:dyDescent="0.3">
      <c r="A183" t="s">
        <v>544</v>
      </c>
      <c r="B183">
        <v>5021030</v>
      </c>
      <c r="C183" t="s">
        <v>546</v>
      </c>
      <c r="D183">
        <v>1</v>
      </c>
      <c r="E183" s="10">
        <v>175</v>
      </c>
      <c r="F183" s="10">
        <v>175</v>
      </c>
      <c r="G183" s="10">
        <v>175</v>
      </c>
      <c r="H183">
        <v>0</v>
      </c>
      <c r="I183" s="51" t="str">
        <f>_xlfn.XLOOKUP(Q2_2025[[#This Row],[Artikelnr]],Artikel_prijzen[Artnr],Artikel_prijzen[Groep],"")</f>
        <v>Elektra</v>
      </c>
      <c r="J183" s="10">
        <f>_xlfn.XLOOKUP(Q2_2025[[#This Row],[Artikelnr]],Artikel_prijzen[Artnr],Artikel_prijzen[Prijs 2025],"")</f>
        <v>106.8625</v>
      </c>
      <c r="K183" t="str">
        <f>IF(Q2_2025[[#This Row],[Artikelprijs]]&lt;&gt;"",IF(Q2_2025[[#This Row],[Stuksprijs]]=Q2_2025[[#This Row],[Artikelprijs]],"Prijs gelijk","Prijs wijkt af"),"")</f>
        <v>Prijs wijkt af</v>
      </c>
      <c r="L183" t="str">
        <f>IF(Q2_2025[[#This Row],[Relatiekorting percentage]]=0,
    "Nvt",
    IF(Q2_2025[[#This Row],[Brutobedrag 2]] &lt; Q2_2025[[#This Row],[Bruto - Rel.korting]],
        "Nee",
        "Ja"))</f>
        <v>Nvt</v>
      </c>
      <c r="M183" s="10">
        <f>IF(Q2_2025[[#This Row],[Artikelprijs]]&lt;&gt;"",Q2_2025[[#This Row],[Artikelprijs]],Q2_2025[[#This Row],[Stuksprijs]])</f>
        <v>106.8625</v>
      </c>
      <c r="N183" s="10">
        <f>Q2_2025[[#This Row],[Besteld]]*Q2_2025[[#This Row],[Prijs 2]]</f>
        <v>106.8625</v>
      </c>
      <c r="O183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183" s="3"/>
      <c r="W183"/>
      <c r="AB183"/>
    </row>
    <row r="184" spans="1:28" x14ac:dyDescent="0.3">
      <c r="A184" t="s">
        <v>544</v>
      </c>
      <c r="B184">
        <v>5020002</v>
      </c>
      <c r="C184" t="s">
        <v>56</v>
      </c>
      <c r="D184">
        <v>2</v>
      </c>
      <c r="E184" s="10">
        <v>39.65</v>
      </c>
      <c r="F184" s="10">
        <v>79.3</v>
      </c>
      <c r="G184" s="10">
        <v>63.44</v>
      </c>
      <c r="H184">
        <v>20</v>
      </c>
      <c r="I184" s="51" t="str">
        <f>_xlfn.XLOOKUP(Q2_2025[[#This Row],[Artikelnr]],Artikel_prijzen[Artnr],Artikel_prijzen[Groep],"")</f>
        <v/>
      </c>
      <c r="J184" s="10" t="str">
        <f>_xlfn.XLOOKUP(Q2_2025[[#This Row],[Artikelnr]],Artikel_prijzen[Artnr],Artikel_prijzen[Prijs 2025],"")</f>
        <v/>
      </c>
      <c r="K184" t="str">
        <f>IF(Q2_2025[[#This Row],[Artikelprijs]]&lt;&gt;"",IF(Q2_2025[[#This Row],[Stuksprijs]]=Q2_2025[[#This Row],[Artikelprijs]],"Prijs gelijk","Prijs wijkt af"),"")</f>
        <v/>
      </c>
      <c r="L184" t="str">
        <f>IF(Q2_2025[[#This Row],[Relatiekorting percentage]]=0,
    "Nvt",
    IF(Q2_2025[[#This Row],[Brutobedrag 2]] &lt; Q2_2025[[#This Row],[Bruto - Rel.korting]],
        "Nee",
        "Ja"))</f>
        <v>Ja</v>
      </c>
      <c r="M184" s="10">
        <f>IF(Q2_2025[[#This Row],[Artikelprijs]]&lt;&gt;"",Q2_2025[[#This Row],[Artikelprijs]],Q2_2025[[#This Row],[Stuksprijs]])</f>
        <v>39.65</v>
      </c>
      <c r="N184" s="10">
        <f>Q2_2025[[#This Row],[Besteld]]*Q2_2025[[#This Row],[Prijs 2]]</f>
        <v>79.3</v>
      </c>
      <c r="O184" s="10">
        <f>IF(Q2_2025[[#This Row],[Brutobedrag 2]]&lt;Q2_2025[[#This Row],[Bruto - Rel.korting]],Q2_2025[[#This Row],[Brutobedrag 2]],Q2_2025[[#This Row],[Brutobedrag 2]]*(100-Q2_2025[[#This Row],[Relatiekorting percentage]])/100)</f>
        <v>63.44</v>
      </c>
      <c r="R184" s="3"/>
      <c r="W184"/>
      <c r="AB184"/>
    </row>
    <row r="185" spans="1:28" x14ac:dyDescent="0.3">
      <c r="A185" t="s">
        <v>544</v>
      </c>
      <c r="B185">
        <v>5010017</v>
      </c>
      <c r="C185" t="s">
        <v>248</v>
      </c>
      <c r="D185">
        <v>6</v>
      </c>
      <c r="E185" s="10">
        <v>48.93</v>
      </c>
      <c r="F185" s="10">
        <v>293.58</v>
      </c>
      <c r="G185" s="10">
        <v>234.86</v>
      </c>
      <c r="H185">
        <v>20</v>
      </c>
      <c r="I185" s="51" t="str">
        <f>_xlfn.XLOOKUP(Q2_2025[[#This Row],[Artikelnr]],Artikel_prijzen[Artnr],Artikel_prijzen[Groep],"")</f>
        <v/>
      </c>
      <c r="J185" s="10" t="str">
        <f>_xlfn.XLOOKUP(Q2_2025[[#This Row],[Artikelnr]],Artikel_prijzen[Artnr],Artikel_prijzen[Prijs 2025],"")</f>
        <v/>
      </c>
      <c r="K185" t="str">
        <f>IF(Q2_2025[[#This Row],[Artikelprijs]]&lt;&gt;"",IF(Q2_2025[[#This Row],[Stuksprijs]]=Q2_2025[[#This Row],[Artikelprijs]],"Prijs gelijk","Prijs wijkt af"),"")</f>
        <v/>
      </c>
      <c r="L185" t="str">
        <f>IF(Q2_2025[[#This Row],[Relatiekorting percentage]]=0,
    "Nvt",
    IF(Q2_2025[[#This Row],[Brutobedrag 2]] &lt; Q2_2025[[#This Row],[Bruto - Rel.korting]],
        "Nee",
        "Ja"))</f>
        <v>Ja</v>
      </c>
      <c r="M185" s="10">
        <f>IF(Q2_2025[[#This Row],[Artikelprijs]]&lt;&gt;"",Q2_2025[[#This Row],[Artikelprijs]],Q2_2025[[#This Row],[Stuksprijs]])</f>
        <v>48.93</v>
      </c>
      <c r="N185" s="10">
        <f>Q2_2025[[#This Row],[Besteld]]*Q2_2025[[#This Row],[Prijs 2]]</f>
        <v>293.58</v>
      </c>
      <c r="O185" s="10">
        <f>IF(Q2_2025[[#This Row],[Brutobedrag 2]]&lt;Q2_2025[[#This Row],[Bruto - Rel.korting]],Q2_2025[[#This Row],[Brutobedrag 2]],Q2_2025[[#This Row],[Brutobedrag 2]]*(100-Q2_2025[[#This Row],[Relatiekorting percentage]])/100)</f>
        <v>234.86399999999998</v>
      </c>
      <c r="R185" s="3"/>
      <c r="W185"/>
      <c r="AB185"/>
    </row>
    <row r="186" spans="1:28" x14ac:dyDescent="0.3">
      <c r="A186" t="s">
        <v>544</v>
      </c>
      <c r="B186">
        <v>5040008</v>
      </c>
      <c r="C186" t="s">
        <v>333</v>
      </c>
      <c r="D186">
        <v>1</v>
      </c>
      <c r="E186" s="10">
        <v>355.35</v>
      </c>
      <c r="F186" s="10">
        <v>355.35</v>
      </c>
      <c r="G186" s="10">
        <v>319.81</v>
      </c>
      <c r="H186">
        <v>10</v>
      </c>
      <c r="I186" s="51" t="str">
        <f>_xlfn.XLOOKUP(Q2_2025[[#This Row],[Artikelnr]],Artikel_prijzen[Artnr],Artikel_prijzen[Groep],"")</f>
        <v>AV</v>
      </c>
      <c r="J186" s="10">
        <f>_xlfn.XLOOKUP(Q2_2025[[#This Row],[Artikelnr]],Artikel_prijzen[Artnr],Artikel_prijzen[Prijs 2025],"")</f>
        <v>345</v>
      </c>
      <c r="K186" t="str">
        <f>IF(Q2_2025[[#This Row],[Artikelprijs]]&lt;&gt;"",IF(Q2_2025[[#This Row],[Stuksprijs]]=Q2_2025[[#This Row],[Artikelprijs]],"Prijs gelijk","Prijs wijkt af"),"")</f>
        <v>Prijs wijkt af</v>
      </c>
      <c r="L186" t="str">
        <f>IF(Q2_2025[[#This Row],[Relatiekorting percentage]]=0,
    "Nvt",
    IF(Q2_2025[[#This Row],[Brutobedrag 2]] &lt; Q2_2025[[#This Row],[Bruto - Rel.korting]],
        "Nee",
        "Ja"))</f>
        <v>Ja</v>
      </c>
      <c r="M186" s="10">
        <f>IF(Q2_2025[[#This Row],[Artikelprijs]]&lt;&gt;"",Q2_2025[[#This Row],[Artikelprijs]],Q2_2025[[#This Row],[Stuksprijs]])</f>
        <v>345</v>
      </c>
      <c r="N186" s="10">
        <f>Q2_2025[[#This Row],[Besteld]]*Q2_2025[[#This Row],[Prijs 2]]</f>
        <v>345</v>
      </c>
      <c r="O186" s="10">
        <f>IF(Q2_2025[[#This Row],[Brutobedrag 2]]&lt;Q2_2025[[#This Row],[Bruto - Rel.korting]],Q2_2025[[#This Row],[Brutobedrag 2]],Q2_2025[[#This Row],[Brutobedrag 2]]*(100-Q2_2025[[#This Row],[Relatiekorting percentage]])/100)</f>
        <v>310.5</v>
      </c>
      <c r="R186" s="3"/>
      <c r="W186"/>
      <c r="AB186"/>
    </row>
    <row r="187" spans="1:28" x14ac:dyDescent="0.3">
      <c r="A187" t="s">
        <v>544</v>
      </c>
      <c r="B187">
        <v>1098001</v>
      </c>
      <c r="C187" t="s">
        <v>555</v>
      </c>
      <c r="D187">
        <v>1</v>
      </c>
      <c r="E187" s="10">
        <v>0</v>
      </c>
      <c r="F187" s="10">
        <v>0</v>
      </c>
      <c r="G187" s="10">
        <v>0</v>
      </c>
      <c r="H187">
        <v>0</v>
      </c>
      <c r="I187" s="51" t="str">
        <f>_xlfn.XLOOKUP(Q2_2025[[#This Row],[Artikelnr]],Artikel_prijzen[Artnr],Artikel_prijzen[Groep],"")</f>
        <v/>
      </c>
      <c r="J187" s="10" t="str">
        <f>_xlfn.XLOOKUP(Q2_2025[[#This Row],[Artikelnr]],Artikel_prijzen[Artnr],Artikel_prijzen[Prijs 2025],"")</f>
        <v/>
      </c>
      <c r="K187" t="str">
        <f>IF(Q2_2025[[#This Row],[Artikelprijs]]&lt;&gt;"",IF(Q2_2025[[#This Row],[Stuksprijs]]=Q2_2025[[#This Row],[Artikelprijs]],"Prijs gelijk","Prijs wijkt af"),"")</f>
        <v/>
      </c>
      <c r="L187" t="str">
        <f>IF(Q2_2025[[#This Row],[Relatiekorting percentage]]=0,
    "Nvt",
    IF(Q2_2025[[#This Row],[Brutobedrag 2]] &lt; Q2_2025[[#This Row],[Bruto - Rel.korting]],
        "Nee",
        "Ja"))</f>
        <v>Nvt</v>
      </c>
      <c r="M187" s="10">
        <f>IF(Q2_2025[[#This Row],[Artikelprijs]]&lt;&gt;"",Q2_2025[[#This Row],[Artikelprijs]],Q2_2025[[#This Row],[Stuksprijs]])</f>
        <v>0</v>
      </c>
      <c r="N187" s="10">
        <f>Q2_2025[[#This Row],[Besteld]]*Q2_2025[[#This Row],[Prijs 2]]</f>
        <v>0</v>
      </c>
      <c r="O187" s="10">
        <f>IF(Q2_2025[[#This Row],[Brutobedrag 2]]&lt;Q2_2025[[#This Row],[Bruto - Rel.korting]],Q2_2025[[#This Row],[Brutobedrag 2]],Q2_2025[[#This Row],[Brutobedrag 2]]*(100-Q2_2025[[#This Row],[Relatiekorting percentage]])/100)</f>
        <v>0</v>
      </c>
      <c r="R187" s="3"/>
      <c r="W187"/>
      <c r="AB187"/>
    </row>
    <row r="188" spans="1:28" x14ac:dyDescent="0.3">
      <c r="A188" t="s">
        <v>544</v>
      </c>
      <c r="B188">
        <v>5021030</v>
      </c>
      <c r="C188" t="s">
        <v>546</v>
      </c>
      <c r="D188">
        <v>1</v>
      </c>
      <c r="E188" s="10">
        <v>175</v>
      </c>
      <c r="F188" s="10">
        <v>175</v>
      </c>
      <c r="G188" s="10">
        <v>175</v>
      </c>
      <c r="H188">
        <v>0</v>
      </c>
      <c r="I188" s="51" t="str">
        <f>_xlfn.XLOOKUP(Q2_2025[[#This Row],[Artikelnr]],Artikel_prijzen[Artnr],Artikel_prijzen[Groep],"")</f>
        <v>Elektra</v>
      </c>
      <c r="J188" s="10">
        <f>_xlfn.XLOOKUP(Q2_2025[[#This Row],[Artikelnr]],Artikel_prijzen[Artnr],Artikel_prijzen[Prijs 2025],"")</f>
        <v>106.8625</v>
      </c>
      <c r="K188" t="str">
        <f>IF(Q2_2025[[#This Row],[Artikelprijs]]&lt;&gt;"",IF(Q2_2025[[#This Row],[Stuksprijs]]=Q2_2025[[#This Row],[Artikelprijs]],"Prijs gelijk","Prijs wijkt af"),"")</f>
        <v>Prijs wijkt af</v>
      </c>
      <c r="L188" t="str">
        <f>IF(Q2_2025[[#This Row],[Relatiekorting percentage]]=0,
    "Nvt",
    IF(Q2_2025[[#This Row],[Brutobedrag 2]] &lt; Q2_2025[[#This Row],[Bruto - Rel.korting]],
        "Nee",
        "Ja"))</f>
        <v>Nvt</v>
      </c>
      <c r="M188" s="10">
        <f>IF(Q2_2025[[#This Row],[Artikelprijs]]&lt;&gt;"",Q2_2025[[#This Row],[Artikelprijs]],Q2_2025[[#This Row],[Stuksprijs]])</f>
        <v>106.8625</v>
      </c>
      <c r="N188" s="10">
        <f>Q2_2025[[#This Row],[Besteld]]*Q2_2025[[#This Row],[Prijs 2]]</f>
        <v>106.8625</v>
      </c>
      <c r="O188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188" s="3"/>
      <c r="W188"/>
      <c r="AB188"/>
    </row>
    <row r="189" spans="1:28" x14ac:dyDescent="0.3">
      <c r="A189" t="s">
        <v>544</v>
      </c>
      <c r="B189">
        <v>5020002</v>
      </c>
      <c r="C189" t="s">
        <v>56</v>
      </c>
      <c r="D189">
        <v>1</v>
      </c>
      <c r="E189" s="10">
        <v>39.65</v>
      </c>
      <c r="F189" s="10">
        <v>39.65</v>
      </c>
      <c r="G189" s="10">
        <v>31.72</v>
      </c>
      <c r="H189">
        <v>20</v>
      </c>
      <c r="I189" s="51" t="str">
        <f>_xlfn.XLOOKUP(Q2_2025[[#This Row],[Artikelnr]],Artikel_prijzen[Artnr],Artikel_prijzen[Groep],"")</f>
        <v/>
      </c>
      <c r="J189" s="10" t="str">
        <f>_xlfn.XLOOKUP(Q2_2025[[#This Row],[Artikelnr]],Artikel_prijzen[Artnr],Artikel_prijzen[Prijs 2025],"")</f>
        <v/>
      </c>
      <c r="K189" t="str">
        <f>IF(Q2_2025[[#This Row],[Artikelprijs]]&lt;&gt;"",IF(Q2_2025[[#This Row],[Stuksprijs]]=Q2_2025[[#This Row],[Artikelprijs]],"Prijs gelijk","Prijs wijkt af"),"")</f>
        <v/>
      </c>
      <c r="L189" t="str">
        <f>IF(Q2_2025[[#This Row],[Relatiekorting percentage]]=0,
    "Nvt",
    IF(Q2_2025[[#This Row],[Brutobedrag 2]] &lt; Q2_2025[[#This Row],[Bruto - Rel.korting]],
        "Nee",
        "Ja"))</f>
        <v>Ja</v>
      </c>
      <c r="M189" s="10">
        <f>IF(Q2_2025[[#This Row],[Artikelprijs]]&lt;&gt;"",Q2_2025[[#This Row],[Artikelprijs]],Q2_2025[[#This Row],[Stuksprijs]])</f>
        <v>39.65</v>
      </c>
      <c r="N189" s="10">
        <f>Q2_2025[[#This Row],[Besteld]]*Q2_2025[[#This Row],[Prijs 2]]</f>
        <v>39.65</v>
      </c>
      <c r="O189" s="10">
        <f>IF(Q2_2025[[#This Row],[Brutobedrag 2]]&lt;Q2_2025[[#This Row],[Bruto - Rel.korting]],Q2_2025[[#This Row],[Brutobedrag 2]],Q2_2025[[#This Row],[Brutobedrag 2]]*(100-Q2_2025[[#This Row],[Relatiekorting percentage]])/100)</f>
        <v>31.72</v>
      </c>
      <c r="R189" s="3"/>
      <c r="W189"/>
      <c r="AB189"/>
    </row>
    <row r="190" spans="1:28" x14ac:dyDescent="0.3">
      <c r="A190" t="s">
        <v>544</v>
      </c>
      <c r="B190">
        <v>3001044</v>
      </c>
      <c r="C190" t="s">
        <v>47</v>
      </c>
      <c r="D190">
        <v>1</v>
      </c>
      <c r="E190" s="10">
        <v>0</v>
      </c>
      <c r="F190" s="10">
        <v>0</v>
      </c>
      <c r="G190" s="10">
        <v>0</v>
      </c>
      <c r="H190">
        <v>20</v>
      </c>
      <c r="I190" s="51" t="str">
        <f>_xlfn.XLOOKUP(Q2_2025[[#This Row],[Artikelnr]],Artikel_prijzen[Artnr],Artikel_prijzen[Groep],"")</f>
        <v/>
      </c>
      <c r="J190" s="10" t="str">
        <f>_xlfn.XLOOKUP(Q2_2025[[#This Row],[Artikelnr]],Artikel_prijzen[Artnr],Artikel_prijzen[Prijs 2025],"")</f>
        <v/>
      </c>
      <c r="K190" t="str">
        <f>IF(Q2_2025[[#This Row],[Artikelprijs]]&lt;&gt;"",IF(Q2_2025[[#This Row],[Stuksprijs]]=Q2_2025[[#This Row],[Artikelprijs]],"Prijs gelijk","Prijs wijkt af"),"")</f>
        <v/>
      </c>
      <c r="L190" t="str">
        <f>IF(Q2_2025[[#This Row],[Relatiekorting percentage]]=0,
    "Nvt",
    IF(Q2_2025[[#This Row],[Brutobedrag 2]] &lt; Q2_2025[[#This Row],[Bruto - Rel.korting]],
        "Nee",
        "Ja"))</f>
        <v>Ja</v>
      </c>
      <c r="M190" s="10">
        <f>IF(Q2_2025[[#This Row],[Artikelprijs]]&lt;&gt;"",Q2_2025[[#This Row],[Artikelprijs]],Q2_2025[[#This Row],[Stuksprijs]])</f>
        <v>0</v>
      </c>
      <c r="N190" s="10">
        <f>Q2_2025[[#This Row],[Besteld]]*Q2_2025[[#This Row],[Prijs 2]]</f>
        <v>0</v>
      </c>
      <c r="O190" s="10">
        <f>IF(Q2_2025[[#This Row],[Brutobedrag 2]]&lt;Q2_2025[[#This Row],[Bruto - Rel.korting]],Q2_2025[[#This Row],[Brutobedrag 2]],Q2_2025[[#This Row],[Brutobedrag 2]]*(100-Q2_2025[[#This Row],[Relatiekorting percentage]])/100)</f>
        <v>0</v>
      </c>
      <c r="R190" s="3"/>
      <c r="W190"/>
      <c r="AB190"/>
    </row>
    <row r="191" spans="1:28" x14ac:dyDescent="0.3">
      <c r="A191" t="s">
        <v>544</v>
      </c>
      <c r="B191">
        <v>5010017</v>
      </c>
      <c r="C191" t="s">
        <v>248</v>
      </c>
      <c r="D191">
        <v>6</v>
      </c>
      <c r="E191" s="10">
        <v>48.93</v>
      </c>
      <c r="F191" s="10">
        <v>293.58</v>
      </c>
      <c r="G191" s="10">
        <v>234.86</v>
      </c>
      <c r="H191">
        <v>20</v>
      </c>
      <c r="I191" s="51" t="str">
        <f>_xlfn.XLOOKUP(Q2_2025[[#This Row],[Artikelnr]],Artikel_prijzen[Artnr],Artikel_prijzen[Groep],"")</f>
        <v/>
      </c>
      <c r="J191" s="10" t="str">
        <f>_xlfn.XLOOKUP(Q2_2025[[#This Row],[Artikelnr]],Artikel_prijzen[Artnr],Artikel_prijzen[Prijs 2025],"")</f>
        <v/>
      </c>
      <c r="K191" t="str">
        <f>IF(Q2_2025[[#This Row],[Artikelprijs]]&lt;&gt;"",IF(Q2_2025[[#This Row],[Stuksprijs]]=Q2_2025[[#This Row],[Artikelprijs]],"Prijs gelijk","Prijs wijkt af"),"")</f>
        <v/>
      </c>
      <c r="L191" t="str">
        <f>IF(Q2_2025[[#This Row],[Relatiekorting percentage]]=0,
    "Nvt",
    IF(Q2_2025[[#This Row],[Brutobedrag 2]] &lt; Q2_2025[[#This Row],[Bruto - Rel.korting]],
        "Nee",
        "Ja"))</f>
        <v>Ja</v>
      </c>
      <c r="M191" s="10">
        <f>IF(Q2_2025[[#This Row],[Artikelprijs]]&lt;&gt;"",Q2_2025[[#This Row],[Artikelprijs]],Q2_2025[[#This Row],[Stuksprijs]])</f>
        <v>48.93</v>
      </c>
      <c r="N191" s="10">
        <f>Q2_2025[[#This Row],[Besteld]]*Q2_2025[[#This Row],[Prijs 2]]</f>
        <v>293.58</v>
      </c>
      <c r="O191" s="10">
        <f>IF(Q2_2025[[#This Row],[Brutobedrag 2]]&lt;Q2_2025[[#This Row],[Bruto - Rel.korting]],Q2_2025[[#This Row],[Brutobedrag 2]],Q2_2025[[#This Row],[Brutobedrag 2]]*(100-Q2_2025[[#This Row],[Relatiekorting percentage]])/100)</f>
        <v>234.86399999999998</v>
      </c>
      <c r="R191" s="3"/>
      <c r="W191"/>
      <c r="AB191"/>
    </row>
    <row r="192" spans="1:28" x14ac:dyDescent="0.3">
      <c r="A192" t="s">
        <v>544</v>
      </c>
      <c r="B192">
        <v>5040011</v>
      </c>
      <c r="C192" t="s">
        <v>321</v>
      </c>
      <c r="D192">
        <v>1</v>
      </c>
      <c r="E192" s="10">
        <v>638.6</v>
      </c>
      <c r="F192" s="10">
        <v>638.6</v>
      </c>
      <c r="G192" s="10">
        <v>574.74</v>
      </c>
      <c r="H192">
        <v>10</v>
      </c>
      <c r="I192" s="51" t="str">
        <f>_xlfn.XLOOKUP(Q2_2025[[#This Row],[Artikelnr]],Artikel_prijzen[Artnr],Artikel_prijzen[Groep],"")</f>
        <v>AV</v>
      </c>
      <c r="J192" s="10">
        <f>_xlfn.XLOOKUP(Q2_2025[[#This Row],[Artikelnr]],Artikel_prijzen[Artnr],Artikel_prijzen[Prijs 2025],"")</f>
        <v>620</v>
      </c>
      <c r="K192" t="str">
        <f>IF(Q2_2025[[#This Row],[Artikelprijs]]&lt;&gt;"",IF(Q2_2025[[#This Row],[Stuksprijs]]=Q2_2025[[#This Row],[Artikelprijs]],"Prijs gelijk","Prijs wijkt af"),"")</f>
        <v>Prijs wijkt af</v>
      </c>
      <c r="L192" t="str">
        <f>IF(Q2_2025[[#This Row],[Relatiekorting percentage]]=0,
    "Nvt",
    IF(Q2_2025[[#This Row],[Brutobedrag 2]] &lt; Q2_2025[[#This Row],[Bruto - Rel.korting]],
        "Nee",
        "Ja"))</f>
        <v>Ja</v>
      </c>
      <c r="M192" s="10">
        <f>IF(Q2_2025[[#This Row],[Artikelprijs]]&lt;&gt;"",Q2_2025[[#This Row],[Artikelprijs]],Q2_2025[[#This Row],[Stuksprijs]])</f>
        <v>620</v>
      </c>
      <c r="N192" s="10">
        <f>Q2_2025[[#This Row],[Besteld]]*Q2_2025[[#This Row],[Prijs 2]]</f>
        <v>620</v>
      </c>
      <c r="O192" s="10">
        <f>IF(Q2_2025[[#This Row],[Brutobedrag 2]]&lt;Q2_2025[[#This Row],[Bruto - Rel.korting]],Q2_2025[[#This Row],[Brutobedrag 2]],Q2_2025[[#This Row],[Brutobedrag 2]]*(100-Q2_2025[[#This Row],[Relatiekorting percentage]])/100)</f>
        <v>558</v>
      </c>
      <c r="R192" s="3"/>
      <c r="W192"/>
      <c r="AB192"/>
    </row>
    <row r="193" spans="1:28" x14ac:dyDescent="0.3">
      <c r="A193" t="s">
        <v>544</v>
      </c>
      <c r="B193">
        <v>1098001</v>
      </c>
      <c r="C193" t="s">
        <v>556</v>
      </c>
      <c r="D193">
        <v>1</v>
      </c>
      <c r="E193" s="10">
        <v>0</v>
      </c>
      <c r="F193" s="10">
        <v>0</v>
      </c>
      <c r="G193" s="10">
        <v>0</v>
      </c>
      <c r="H193">
        <v>0</v>
      </c>
      <c r="I193" s="51" t="str">
        <f>_xlfn.XLOOKUP(Q2_2025[[#This Row],[Artikelnr]],Artikel_prijzen[Artnr],Artikel_prijzen[Groep],"")</f>
        <v/>
      </c>
      <c r="J193" s="10" t="str">
        <f>_xlfn.XLOOKUP(Q2_2025[[#This Row],[Artikelnr]],Artikel_prijzen[Artnr],Artikel_prijzen[Prijs 2025],"")</f>
        <v/>
      </c>
      <c r="K193" t="str">
        <f>IF(Q2_2025[[#This Row],[Artikelprijs]]&lt;&gt;"",IF(Q2_2025[[#This Row],[Stuksprijs]]=Q2_2025[[#This Row],[Artikelprijs]],"Prijs gelijk","Prijs wijkt af"),"")</f>
        <v/>
      </c>
      <c r="L193" t="str">
        <f>IF(Q2_2025[[#This Row],[Relatiekorting percentage]]=0,
    "Nvt",
    IF(Q2_2025[[#This Row],[Brutobedrag 2]] &lt; Q2_2025[[#This Row],[Bruto - Rel.korting]],
        "Nee",
        "Ja"))</f>
        <v>Nvt</v>
      </c>
      <c r="M193" s="10">
        <f>IF(Q2_2025[[#This Row],[Artikelprijs]]&lt;&gt;"",Q2_2025[[#This Row],[Artikelprijs]],Q2_2025[[#This Row],[Stuksprijs]])</f>
        <v>0</v>
      </c>
      <c r="N193" s="10">
        <f>Q2_2025[[#This Row],[Besteld]]*Q2_2025[[#This Row],[Prijs 2]]</f>
        <v>0</v>
      </c>
      <c r="O193" s="10">
        <f>IF(Q2_2025[[#This Row],[Brutobedrag 2]]&lt;Q2_2025[[#This Row],[Bruto - Rel.korting]],Q2_2025[[#This Row],[Brutobedrag 2]],Q2_2025[[#This Row],[Brutobedrag 2]]*(100-Q2_2025[[#This Row],[Relatiekorting percentage]])/100)</f>
        <v>0</v>
      </c>
      <c r="R193" s="3"/>
      <c r="W193"/>
      <c r="AB193"/>
    </row>
    <row r="194" spans="1:28" x14ac:dyDescent="0.3">
      <c r="A194" t="s">
        <v>544</v>
      </c>
      <c r="B194">
        <v>4920004</v>
      </c>
      <c r="C194" t="s">
        <v>550</v>
      </c>
      <c r="D194">
        <v>1</v>
      </c>
      <c r="E194" s="10">
        <v>8.93</v>
      </c>
      <c r="F194" s="10">
        <v>8.93</v>
      </c>
      <c r="G194" s="10">
        <v>8.93</v>
      </c>
      <c r="H194">
        <v>0</v>
      </c>
      <c r="I194" s="51" t="str">
        <f>_xlfn.XLOOKUP(Q2_2025[[#This Row],[Artikelnr]],Artikel_prijzen[Artnr],Artikel_prijzen[Groep],"")</f>
        <v/>
      </c>
      <c r="J194" s="10" t="str">
        <f>_xlfn.XLOOKUP(Q2_2025[[#This Row],[Artikelnr]],Artikel_prijzen[Artnr],Artikel_prijzen[Prijs 2025],"")</f>
        <v/>
      </c>
      <c r="K194" t="str">
        <f>IF(Q2_2025[[#This Row],[Artikelprijs]]&lt;&gt;"",IF(Q2_2025[[#This Row],[Stuksprijs]]=Q2_2025[[#This Row],[Artikelprijs]],"Prijs gelijk","Prijs wijkt af"),"")</f>
        <v/>
      </c>
      <c r="L194" t="str">
        <f>IF(Q2_2025[[#This Row],[Relatiekorting percentage]]=0,
    "Nvt",
    IF(Q2_2025[[#This Row],[Brutobedrag 2]] &lt; Q2_2025[[#This Row],[Bruto - Rel.korting]],
        "Nee",
        "Ja"))</f>
        <v>Nvt</v>
      </c>
      <c r="M194" s="10">
        <f>IF(Q2_2025[[#This Row],[Artikelprijs]]&lt;&gt;"",Q2_2025[[#This Row],[Artikelprijs]],Q2_2025[[#This Row],[Stuksprijs]])</f>
        <v>8.93</v>
      </c>
      <c r="N194" s="10">
        <f>Q2_2025[[#This Row],[Besteld]]*Q2_2025[[#This Row],[Prijs 2]]</f>
        <v>8.93</v>
      </c>
      <c r="O194" s="10">
        <f>IF(Q2_2025[[#This Row],[Brutobedrag 2]]&lt;Q2_2025[[#This Row],[Bruto - Rel.korting]],Q2_2025[[#This Row],[Brutobedrag 2]],Q2_2025[[#This Row],[Brutobedrag 2]]*(100-Q2_2025[[#This Row],[Relatiekorting percentage]])/100)</f>
        <v>8.93</v>
      </c>
      <c r="R194" s="3"/>
      <c r="W194"/>
      <c r="AB194"/>
    </row>
    <row r="195" spans="1:28" x14ac:dyDescent="0.3">
      <c r="A195" t="s">
        <v>544</v>
      </c>
      <c r="B195">
        <v>1010047</v>
      </c>
      <c r="C195" t="s">
        <v>552</v>
      </c>
      <c r="D195">
        <v>1</v>
      </c>
      <c r="E195" s="10">
        <v>0</v>
      </c>
      <c r="F195" s="10">
        <v>0</v>
      </c>
      <c r="G195" s="10">
        <v>0</v>
      </c>
      <c r="H195">
        <v>20</v>
      </c>
      <c r="I195" s="51" t="str">
        <f>_xlfn.XLOOKUP(Q2_2025[[#This Row],[Artikelnr]],Artikel_prijzen[Artnr],Artikel_prijzen[Groep],"")</f>
        <v/>
      </c>
      <c r="J195" s="10" t="str">
        <f>_xlfn.XLOOKUP(Q2_2025[[#This Row],[Artikelnr]],Artikel_prijzen[Artnr],Artikel_prijzen[Prijs 2025],"")</f>
        <v/>
      </c>
      <c r="K195" t="str">
        <f>IF(Q2_2025[[#This Row],[Artikelprijs]]&lt;&gt;"",IF(Q2_2025[[#This Row],[Stuksprijs]]=Q2_2025[[#This Row],[Artikelprijs]],"Prijs gelijk","Prijs wijkt af"),"")</f>
        <v/>
      </c>
      <c r="L195" t="str">
        <f>IF(Q2_2025[[#This Row],[Relatiekorting percentage]]=0,
    "Nvt",
    IF(Q2_2025[[#This Row],[Brutobedrag 2]] &lt; Q2_2025[[#This Row],[Bruto - Rel.korting]],
        "Nee",
        "Ja"))</f>
        <v>Ja</v>
      </c>
      <c r="M195" s="10">
        <f>IF(Q2_2025[[#This Row],[Artikelprijs]]&lt;&gt;"",Q2_2025[[#This Row],[Artikelprijs]],Q2_2025[[#This Row],[Stuksprijs]])</f>
        <v>0</v>
      </c>
      <c r="N195" s="10">
        <f>Q2_2025[[#This Row],[Besteld]]*Q2_2025[[#This Row],[Prijs 2]]</f>
        <v>0</v>
      </c>
      <c r="O195" s="10">
        <f>IF(Q2_2025[[#This Row],[Brutobedrag 2]]&lt;Q2_2025[[#This Row],[Bruto - Rel.korting]],Q2_2025[[#This Row],[Brutobedrag 2]],Q2_2025[[#This Row],[Brutobedrag 2]]*(100-Q2_2025[[#This Row],[Relatiekorting percentage]])/100)</f>
        <v>0</v>
      </c>
      <c r="R195" s="3"/>
      <c r="W195"/>
      <c r="AB195"/>
    </row>
    <row r="196" spans="1:28" x14ac:dyDescent="0.3">
      <c r="A196" t="s">
        <v>544</v>
      </c>
      <c r="B196">
        <v>5021030</v>
      </c>
      <c r="C196" t="s">
        <v>546</v>
      </c>
      <c r="D196">
        <v>1</v>
      </c>
      <c r="E196" s="10">
        <v>175</v>
      </c>
      <c r="F196" s="10">
        <v>175</v>
      </c>
      <c r="G196" s="10">
        <v>175</v>
      </c>
      <c r="H196">
        <v>0</v>
      </c>
      <c r="I196" s="51" t="str">
        <f>_xlfn.XLOOKUP(Q2_2025[[#This Row],[Artikelnr]],Artikel_prijzen[Artnr],Artikel_prijzen[Groep],"")</f>
        <v>Elektra</v>
      </c>
      <c r="J196" s="10">
        <f>_xlfn.XLOOKUP(Q2_2025[[#This Row],[Artikelnr]],Artikel_prijzen[Artnr],Artikel_prijzen[Prijs 2025],"")</f>
        <v>106.8625</v>
      </c>
      <c r="K196" t="str">
        <f>IF(Q2_2025[[#This Row],[Artikelprijs]]&lt;&gt;"",IF(Q2_2025[[#This Row],[Stuksprijs]]=Q2_2025[[#This Row],[Artikelprijs]],"Prijs gelijk","Prijs wijkt af"),"")</f>
        <v>Prijs wijkt af</v>
      </c>
      <c r="L196" t="str">
        <f>IF(Q2_2025[[#This Row],[Relatiekorting percentage]]=0,
    "Nvt",
    IF(Q2_2025[[#This Row],[Brutobedrag 2]] &lt; Q2_2025[[#This Row],[Bruto - Rel.korting]],
        "Nee",
        "Ja"))</f>
        <v>Nvt</v>
      </c>
      <c r="M196" s="10">
        <f>IF(Q2_2025[[#This Row],[Artikelprijs]]&lt;&gt;"",Q2_2025[[#This Row],[Artikelprijs]],Q2_2025[[#This Row],[Stuksprijs]])</f>
        <v>106.8625</v>
      </c>
      <c r="N196" s="10">
        <f>Q2_2025[[#This Row],[Besteld]]*Q2_2025[[#This Row],[Prijs 2]]</f>
        <v>106.8625</v>
      </c>
      <c r="O196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196" s="3"/>
      <c r="W196"/>
      <c r="AB196"/>
    </row>
    <row r="197" spans="1:28" x14ac:dyDescent="0.3">
      <c r="A197" t="s">
        <v>544</v>
      </c>
      <c r="B197">
        <v>5020002</v>
      </c>
      <c r="C197" t="s">
        <v>56</v>
      </c>
      <c r="D197">
        <v>4</v>
      </c>
      <c r="E197" s="10">
        <v>39.65</v>
      </c>
      <c r="F197" s="10">
        <v>158.6</v>
      </c>
      <c r="G197" s="10">
        <v>126.88</v>
      </c>
      <c r="H197">
        <v>20</v>
      </c>
      <c r="I197" s="51" t="str">
        <f>_xlfn.XLOOKUP(Q2_2025[[#This Row],[Artikelnr]],Artikel_prijzen[Artnr],Artikel_prijzen[Groep],"")</f>
        <v/>
      </c>
      <c r="J197" s="10" t="str">
        <f>_xlfn.XLOOKUP(Q2_2025[[#This Row],[Artikelnr]],Artikel_prijzen[Artnr],Artikel_prijzen[Prijs 2025],"")</f>
        <v/>
      </c>
      <c r="K197" t="str">
        <f>IF(Q2_2025[[#This Row],[Artikelprijs]]&lt;&gt;"",IF(Q2_2025[[#This Row],[Stuksprijs]]=Q2_2025[[#This Row],[Artikelprijs]],"Prijs gelijk","Prijs wijkt af"),"")</f>
        <v/>
      </c>
      <c r="L197" t="str">
        <f>IF(Q2_2025[[#This Row],[Relatiekorting percentage]]=0,
    "Nvt",
    IF(Q2_2025[[#This Row],[Brutobedrag 2]] &lt; Q2_2025[[#This Row],[Bruto - Rel.korting]],
        "Nee",
        "Ja"))</f>
        <v>Ja</v>
      </c>
      <c r="M197" s="10">
        <f>IF(Q2_2025[[#This Row],[Artikelprijs]]&lt;&gt;"",Q2_2025[[#This Row],[Artikelprijs]],Q2_2025[[#This Row],[Stuksprijs]])</f>
        <v>39.65</v>
      </c>
      <c r="N197" s="10">
        <f>Q2_2025[[#This Row],[Besteld]]*Q2_2025[[#This Row],[Prijs 2]]</f>
        <v>158.6</v>
      </c>
      <c r="O197" s="10">
        <f>IF(Q2_2025[[#This Row],[Brutobedrag 2]]&lt;Q2_2025[[#This Row],[Bruto - Rel.korting]],Q2_2025[[#This Row],[Brutobedrag 2]],Q2_2025[[#This Row],[Brutobedrag 2]]*(100-Q2_2025[[#This Row],[Relatiekorting percentage]])/100)</f>
        <v>126.88</v>
      </c>
      <c r="R197" s="3"/>
      <c r="W197"/>
      <c r="AB197"/>
    </row>
    <row r="198" spans="1:28" x14ac:dyDescent="0.3">
      <c r="A198" t="s">
        <v>544</v>
      </c>
      <c r="B198">
        <v>5010017</v>
      </c>
      <c r="C198" t="s">
        <v>248</v>
      </c>
      <c r="D198">
        <v>9</v>
      </c>
      <c r="E198" s="10">
        <v>48.93</v>
      </c>
      <c r="F198" s="10">
        <v>440.37</v>
      </c>
      <c r="G198" s="10">
        <v>352.3</v>
      </c>
      <c r="H198">
        <v>20</v>
      </c>
      <c r="I198" s="51" t="str">
        <f>_xlfn.XLOOKUP(Q2_2025[[#This Row],[Artikelnr]],Artikel_prijzen[Artnr],Artikel_prijzen[Groep],"")</f>
        <v/>
      </c>
      <c r="J198" s="10" t="str">
        <f>_xlfn.XLOOKUP(Q2_2025[[#This Row],[Artikelnr]],Artikel_prijzen[Artnr],Artikel_prijzen[Prijs 2025],"")</f>
        <v/>
      </c>
      <c r="K198" t="str">
        <f>IF(Q2_2025[[#This Row],[Artikelprijs]]&lt;&gt;"",IF(Q2_2025[[#This Row],[Stuksprijs]]=Q2_2025[[#This Row],[Artikelprijs]],"Prijs gelijk","Prijs wijkt af"),"")</f>
        <v/>
      </c>
      <c r="L198" t="str">
        <f>IF(Q2_2025[[#This Row],[Relatiekorting percentage]]=0,
    "Nvt",
    IF(Q2_2025[[#This Row],[Brutobedrag 2]] &lt; Q2_2025[[#This Row],[Bruto - Rel.korting]],
        "Nee",
        "Ja"))</f>
        <v>Ja</v>
      </c>
      <c r="M198" s="10">
        <f>IF(Q2_2025[[#This Row],[Artikelprijs]]&lt;&gt;"",Q2_2025[[#This Row],[Artikelprijs]],Q2_2025[[#This Row],[Stuksprijs]])</f>
        <v>48.93</v>
      </c>
      <c r="N198" s="10">
        <f>Q2_2025[[#This Row],[Besteld]]*Q2_2025[[#This Row],[Prijs 2]]</f>
        <v>440.37</v>
      </c>
      <c r="O198" s="10">
        <f>IF(Q2_2025[[#This Row],[Brutobedrag 2]]&lt;Q2_2025[[#This Row],[Bruto - Rel.korting]],Q2_2025[[#This Row],[Brutobedrag 2]],Q2_2025[[#This Row],[Brutobedrag 2]]*(100-Q2_2025[[#This Row],[Relatiekorting percentage]])/100)</f>
        <v>352.29599999999999</v>
      </c>
      <c r="R198" s="3"/>
      <c r="W198"/>
      <c r="AB198"/>
    </row>
    <row r="199" spans="1:28" x14ac:dyDescent="0.3">
      <c r="A199" t="s">
        <v>544</v>
      </c>
      <c r="B199">
        <v>5040011</v>
      </c>
      <c r="C199" t="s">
        <v>321</v>
      </c>
      <c r="D199">
        <v>1</v>
      </c>
      <c r="E199" s="10">
        <v>638.6</v>
      </c>
      <c r="F199" s="10">
        <v>638.6</v>
      </c>
      <c r="G199" s="10">
        <v>574.74</v>
      </c>
      <c r="H199">
        <v>10</v>
      </c>
      <c r="I199" s="51" t="str">
        <f>_xlfn.XLOOKUP(Q2_2025[[#This Row],[Artikelnr]],Artikel_prijzen[Artnr],Artikel_prijzen[Groep],"")</f>
        <v>AV</v>
      </c>
      <c r="J199" s="10">
        <f>_xlfn.XLOOKUP(Q2_2025[[#This Row],[Artikelnr]],Artikel_prijzen[Artnr],Artikel_prijzen[Prijs 2025],"")</f>
        <v>620</v>
      </c>
      <c r="K199" t="str">
        <f>IF(Q2_2025[[#This Row],[Artikelprijs]]&lt;&gt;"",IF(Q2_2025[[#This Row],[Stuksprijs]]=Q2_2025[[#This Row],[Artikelprijs]],"Prijs gelijk","Prijs wijkt af"),"")</f>
        <v>Prijs wijkt af</v>
      </c>
      <c r="L199" t="str">
        <f>IF(Q2_2025[[#This Row],[Relatiekorting percentage]]=0,
    "Nvt",
    IF(Q2_2025[[#This Row],[Brutobedrag 2]] &lt; Q2_2025[[#This Row],[Bruto - Rel.korting]],
        "Nee",
        "Ja"))</f>
        <v>Ja</v>
      </c>
      <c r="M199" s="10">
        <f>IF(Q2_2025[[#This Row],[Artikelprijs]]&lt;&gt;"",Q2_2025[[#This Row],[Artikelprijs]],Q2_2025[[#This Row],[Stuksprijs]])</f>
        <v>620</v>
      </c>
      <c r="N199" s="10">
        <f>Q2_2025[[#This Row],[Besteld]]*Q2_2025[[#This Row],[Prijs 2]]</f>
        <v>620</v>
      </c>
      <c r="O199" s="10">
        <f>IF(Q2_2025[[#This Row],[Brutobedrag 2]]&lt;Q2_2025[[#This Row],[Bruto - Rel.korting]],Q2_2025[[#This Row],[Brutobedrag 2]],Q2_2025[[#This Row],[Brutobedrag 2]]*(100-Q2_2025[[#This Row],[Relatiekorting percentage]])/100)</f>
        <v>558</v>
      </c>
      <c r="R199" s="3"/>
      <c r="W199"/>
      <c r="AB199"/>
    </row>
    <row r="200" spans="1:28" x14ac:dyDescent="0.3">
      <c r="A200" t="s">
        <v>544</v>
      </c>
      <c r="B200">
        <v>1098001</v>
      </c>
      <c r="C200" t="s">
        <v>556</v>
      </c>
      <c r="D200">
        <v>1</v>
      </c>
      <c r="E200" s="10">
        <v>0</v>
      </c>
      <c r="F200" s="10">
        <v>0</v>
      </c>
      <c r="G200" s="10">
        <v>0</v>
      </c>
      <c r="H200">
        <v>0</v>
      </c>
      <c r="I200" s="51" t="str">
        <f>_xlfn.XLOOKUP(Q2_2025[[#This Row],[Artikelnr]],Artikel_prijzen[Artnr],Artikel_prijzen[Groep],"")</f>
        <v/>
      </c>
      <c r="J200" s="10" t="str">
        <f>_xlfn.XLOOKUP(Q2_2025[[#This Row],[Artikelnr]],Artikel_prijzen[Artnr],Artikel_prijzen[Prijs 2025],"")</f>
        <v/>
      </c>
      <c r="K200" t="str">
        <f>IF(Q2_2025[[#This Row],[Artikelprijs]]&lt;&gt;"",IF(Q2_2025[[#This Row],[Stuksprijs]]=Q2_2025[[#This Row],[Artikelprijs]],"Prijs gelijk","Prijs wijkt af"),"")</f>
        <v/>
      </c>
      <c r="L200" t="str">
        <f>IF(Q2_2025[[#This Row],[Relatiekorting percentage]]=0,
    "Nvt",
    IF(Q2_2025[[#This Row],[Brutobedrag 2]] &lt; Q2_2025[[#This Row],[Bruto - Rel.korting]],
        "Nee",
        "Ja"))</f>
        <v>Nvt</v>
      </c>
      <c r="M200" s="10">
        <f>IF(Q2_2025[[#This Row],[Artikelprijs]]&lt;&gt;"",Q2_2025[[#This Row],[Artikelprijs]],Q2_2025[[#This Row],[Stuksprijs]])</f>
        <v>0</v>
      </c>
      <c r="N200" s="10">
        <f>Q2_2025[[#This Row],[Besteld]]*Q2_2025[[#This Row],[Prijs 2]]</f>
        <v>0</v>
      </c>
      <c r="O200" s="10">
        <f>IF(Q2_2025[[#This Row],[Brutobedrag 2]]&lt;Q2_2025[[#This Row],[Bruto - Rel.korting]],Q2_2025[[#This Row],[Brutobedrag 2]],Q2_2025[[#This Row],[Brutobedrag 2]]*(100-Q2_2025[[#This Row],[Relatiekorting percentage]])/100)</f>
        <v>0</v>
      </c>
      <c r="R200" s="3"/>
      <c r="W200"/>
      <c r="AB200"/>
    </row>
    <row r="201" spans="1:28" x14ac:dyDescent="0.3">
      <c r="A201" t="s">
        <v>544</v>
      </c>
      <c r="B201">
        <v>4920004</v>
      </c>
      <c r="C201" t="s">
        <v>550</v>
      </c>
      <c r="D201">
        <v>1</v>
      </c>
      <c r="E201" s="10">
        <v>8.93</v>
      </c>
      <c r="F201" s="10">
        <v>8.93</v>
      </c>
      <c r="G201" s="10">
        <v>8.93</v>
      </c>
      <c r="H201">
        <v>0</v>
      </c>
      <c r="I201" s="51" t="str">
        <f>_xlfn.XLOOKUP(Q2_2025[[#This Row],[Artikelnr]],Artikel_prijzen[Artnr],Artikel_prijzen[Groep],"")</f>
        <v/>
      </c>
      <c r="J201" s="10" t="str">
        <f>_xlfn.XLOOKUP(Q2_2025[[#This Row],[Artikelnr]],Artikel_prijzen[Artnr],Artikel_prijzen[Prijs 2025],"")</f>
        <v/>
      </c>
      <c r="K201" t="str">
        <f>IF(Q2_2025[[#This Row],[Artikelprijs]]&lt;&gt;"",IF(Q2_2025[[#This Row],[Stuksprijs]]=Q2_2025[[#This Row],[Artikelprijs]],"Prijs gelijk","Prijs wijkt af"),"")</f>
        <v/>
      </c>
      <c r="L201" t="str">
        <f>IF(Q2_2025[[#This Row],[Relatiekorting percentage]]=0,
    "Nvt",
    IF(Q2_2025[[#This Row],[Brutobedrag 2]] &lt; Q2_2025[[#This Row],[Bruto - Rel.korting]],
        "Nee",
        "Ja"))</f>
        <v>Nvt</v>
      </c>
      <c r="M201" s="10">
        <f>IF(Q2_2025[[#This Row],[Artikelprijs]]&lt;&gt;"",Q2_2025[[#This Row],[Artikelprijs]],Q2_2025[[#This Row],[Stuksprijs]])</f>
        <v>8.93</v>
      </c>
      <c r="N201" s="10">
        <f>Q2_2025[[#This Row],[Besteld]]*Q2_2025[[#This Row],[Prijs 2]]</f>
        <v>8.93</v>
      </c>
      <c r="O201" s="10">
        <f>IF(Q2_2025[[#This Row],[Brutobedrag 2]]&lt;Q2_2025[[#This Row],[Bruto - Rel.korting]],Q2_2025[[#This Row],[Brutobedrag 2]],Q2_2025[[#This Row],[Brutobedrag 2]]*(100-Q2_2025[[#This Row],[Relatiekorting percentage]])/100)</f>
        <v>8.93</v>
      </c>
      <c r="R201" s="3"/>
      <c r="W201"/>
      <c r="AB201"/>
    </row>
    <row r="202" spans="1:28" x14ac:dyDescent="0.3">
      <c r="A202" t="s">
        <v>544</v>
      </c>
      <c r="B202">
        <v>1009130</v>
      </c>
      <c r="C202" t="s">
        <v>250</v>
      </c>
      <c r="D202">
        <v>1</v>
      </c>
      <c r="E202" s="10">
        <v>24.73</v>
      </c>
      <c r="F202" s="10">
        <v>24.73</v>
      </c>
      <c r="G202" s="10">
        <v>19.78</v>
      </c>
      <c r="H202">
        <v>20</v>
      </c>
      <c r="I202" s="51" t="str">
        <f>_xlfn.XLOOKUP(Q2_2025[[#This Row],[Artikelnr]],Artikel_prijzen[Artnr],Artikel_prijzen[Groep],"")</f>
        <v/>
      </c>
      <c r="J202" s="10" t="str">
        <f>_xlfn.XLOOKUP(Q2_2025[[#This Row],[Artikelnr]],Artikel_prijzen[Artnr],Artikel_prijzen[Prijs 2025],"")</f>
        <v/>
      </c>
      <c r="K202" t="str">
        <f>IF(Q2_2025[[#This Row],[Artikelprijs]]&lt;&gt;"",IF(Q2_2025[[#This Row],[Stuksprijs]]=Q2_2025[[#This Row],[Artikelprijs]],"Prijs gelijk","Prijs wijkt af"),"")</f>
        <v/>
      </c>
      <c r="L202" t="str">
        <f>IF(Q2_2025[[#This Row],[Relatiekorting percentage]]=0,
    "Nvt",
    IF(Q2_2025[[#This Row],[Brutobedrag 2]] &lt; Q2_2025[[#This Row],[Bruto - Rel.korting]],
        "Nee",
        "Ja"))</f>
        <v>Ja</v>
      </c>
      <c r="M202" s="10">
        <f>IF(Q2_2025[[#This Row],[Artikelprijs]]&lt;&gt;"",Q2_2025[[#This Row],[Artikelprijs]],Q2_2025[[#This Row],[Stuksprijs]])</f>
        <v>24.73</v>
      </c>
      <c r="N202" s="10">
        <f>Q2_2025[[#This Row],[Besteld]]*Q2_2025[[#This Row],[Prijs 2]]</f>
        <v>24.73</v>
      </c>
      <c r="O202" s="10">
        <f>IF(Q2_2025[[#This Row],[Brutobedrag 2]]&lt;Q2_2025[[#This Row],[Bruto - Rel.korting]],Q2_2025[[#This Row],[Brutobedrag 2]],Q2_2025[[#This Row],[Brutobedrag 2]]*(100-Q2_2025[[#This Row],[Relatiekorting percentage]])/100)</f>
        <v>19.784000000000002</v>
      </c>
      <c r="R202" s="3"/>
      <c r="W202"/>
      <c r="AB202"/>
    </row>
    <row r="203" spans="1:28" x14ac:dyDescent="0.3">
      <c r="A203" t="s">
        <v>544</v>
      </c>
      <c r="B203">
        <v>5022046</v>
      </c>
      <c r="C203" t="s">
        <v>554</v>
      </c>
      <c r="D203">
        <v>1</v>
      </c>
      <c r="E203" s="10">
        <v>416.72</v>
      </c>
      <c r="F203" s="10">
        <v>416.72</v>
      </c>
      <c r="G203" s="10">
        <v>416.72</v>
      </c>
      <c r="H203">
        <v>0</v>
      </c>
      <c r="I203" s="51" t="str">
        <f>_xlfn.XLOOKUP(Q2_2025[[#This Row],[Artikelnr]],Artikel_prijzen[Artnr],Artikel_prijzen[Groep],"")</f>
        <v>Elektra</v>
      </c>
      <c r="J203" s="10">
        <f>_xlfn.XLOOKUP(Q2_2025[[#This Row],[Artikelnr]],Artikel_prijzen[Artnr],Artikel_prijzen[Prijs 2025],"")</f>
        <v>329.6</v>
      </c>
      <c r="K203" t="str">
        <f>IF(Q2_2025[[#This Row],[Artikelprijs]]&lt;&gt;"",IF(Q2_2025[[#This Row],[Stuksprijs]]=Q2_2025[[#This Row],[Artikelprijs]],"Prijs gelijk","Prijs wijkt af"),"")</f>
        <v>Prijs wijkt af</v>
      </c>
      <c r="L203" t="str">
        <f>IF(Q2_2025[[#This Row],[Relatiekorting percentage]]=0,
    "Nvt",
    IF(Q2_2025[[#This Row],[Brutobedrag 2]] &lt; Q2_2025[[#This Row],[Bruto - Rel.korting]],
        "Nee",
        "Ja"))</f>
        <v>Nvt</v>
      </c>
      <c r="M203" s="10">
        <f>IF(Q2_2025[[#This Row],[Artikelprijs]]&lt;&gt;"",Q2_2025[[#This Row],[Artikelprijs]],Q2_2025[[#This Row],[Stuksprijs]])</f>
        <v>329.6</v>
      </c>
      <c r="N203" s="10">
        <f>Q2_2025[[#This Row],[Besteld]]*Q2_2025[[#This Row],[Prijs 2]]</f>
        <v>329.6</v>
      </c>
      <c r="O203" s="10">
        <f>IF(Q2_2025[[#This Row],[Brutobedrag 2]]&lt;Q2_2025[[#This Row],[Bruto - Rel.korting]],Q2_2025[[#This Row],[Brutobedrag 2]],Q2_2025[[#This Row],[Brutobedrag 2]]*(100-Q2_2025[[#This Row],[Relatiekorting percentage]])/100)</f>
        <v>329.6</v>
      </c>
      <c r="R203" s="3"/>
      <c r="W203"/>
      <c r="AB203"/>
    </row>
    <row r="204" spans="1:28" x14ac:dyDescent="0.3">
      <c r="A204" t="s">
        <v>544</v>
      </c>
      <c r="B204">
        <v>5020002</v>
      </c>
      <c r="C204" t="s">
        <v>56</v>
      </c>
      <c r="D204">
        <v>4</v>
      </c>
      <c r="E204" s="10">
        <v>39.65</v>
      </c>
      <c r="F204" s="10">
        <v>158.6</v>
      </c>
      <c r="G204" s="10">
        <v>126.88</v>
      </c>
      <c r="H204">
        <v>20</v>
      </c>
      <c r="I204" s="51" t="str">
        <f>_xlfn.XLOOKUP(Q2_2025[[#This Row],[Artikelnr]],Artikel_prijzen[Artnr],Artikel_prijzen[Groep],"")</f>
        <v/>
      </c>
      <c r="J204" s="10" t="str">
        <f>_xlfn.XLOOKUP(Q2_2025[[#This Row],[Artikelnr]],Artikel_prijzen[Artnr],Artikel_prijzen[Prijs 2025],"")</f>
        <v/>
      </c>
      <c r="K204" t="str">
        <f>IF(Q2_2025[[#This Row],[Artikelprijs]]&lt;&gt;"",IF(Q2_2025[[#This Row],[Stuksprijs]]=Q2_2025[[#This Row],[Artikelprijs]],"Prijs gelijk","Prijs wijkt af"),"")</f>
        <v/>
      </c>
      <c r="L204" t="str">
        <f>IF(Q2_2025[[#This Row],[Relatiekorting percentage]]=0,
    "Nvt",
    IF(Q2_2025[[#This Row],[Brutobedrag 2]] &lt; Q2_2025[[#This Row],[Bruto - Rel.korting]],
        "Nee",
        "Ja"))</f>
        <v>Ja</v>
      </c>
      <c r="M204" s="10">
        <f>IF(Q2_2025[[#This Row],[Artikelprijs]]&lt;&gt;"",Q2_2025[[#This Row],[Artikelprijs]],Q2_2025[[#This Row],[Stuksprijs]])</f>
        <v>39.65</v>
      </c>
      <c r="N204" s="10">
        <f>Q2_2025[[#This Row],[Besteld]]*Q2_2025[[#This Row],[Prijs 2]]</f>
        <v>158.6</v>
      </c>
      <c r="O204" s="10">
        <f>IF(Q2_2025[[#This Row],[Brutobedrag 2]]&lt;Q2_2025[[#This Row],[Bruto - Rel.korting]],Q2_2025[[#This Row],[Brutobedrag 2]],Q2_2025[[#This Row],[Brutobedrag 2]]*(100-Q2_2025[[#This Row],[Relatiekorting percentage]])/100)</f>
        <v>126.88</v>
      </c>
      <c r="R204" s="3"/>
      <c r="W204"/>
      <c r="AB204"/>
    </row>
    <row r="205" spans="1:28" x14ac:dyDescent="0.3">
      <c r="A205" t="s">
        <v>544</v>
      </c>
      <c r="B205">
        <v>5010017</v>
      </c>
      <c r="C205" t="s">
        <v>248</v>
      </c>
      <c r="D205">
        <v>11</v>
      </c>
      <c r="E205" s="10">
        <v>48.93</v>
      </c>
      <c r="F205" s="10">
        <v>538.23</v>
      </c>
      <c r="G205" s="10">
        <v>430.58</v>
      </c>
      <c r="H205">
        <v>20</v>
      </c>
      <c r="I205" s="51" t="str">
        <f>_xlfn.XLOOKUP(Q2_2025[[#This Row],[Artikelnr]],Artikel_prijzen[Artnr],Artikel_prijzen[Groep],"")</f>
        <v/>
      </c>
      <c r="J205" s="10" t="str">
        <f>_xlfn.XLOOKUP(Q2_2025[[#This Row],[Artikelnr]],Artikel_prijzen[Artnr],Artikel_prijzen[Prijs 2025],"")</f>
        <v/>
      </c>
      <c r="K205" t="str">
        <f>IF(Q2_2025[[#This Row],[Artikelprijs]]&lt;&gt;"",IF(Q2_2025[[#This Row],[Stuksprijs]]=Q2_2025[[#This Row],[Artikelprijs]],"Prijs gelijk","Prijs wijkt af"),"")</f>
        <v/>
      </c>
      <c r="L205" t="str">
        <f>IF(Q2_2025[[#This Row],[Relatiekorting percentage]]=0,
    "Nvt",
    IF(Q2_2025[[#This Row],[Brutobedrag 2]] &lt; Q2_2025[[#This Row],[Bruto - Rel.korting]],
        "Nee",
        "Ja"))</f>
        <v>Ja</v>
      </c>
      <c r="M205" s="10">
        <f>IF(Q2_2025[[#This Row],[Artikelprijs]]&lt;&gt;"",Q2_2025[[#This Row],[Artikelprijs]],Q2_2025[[#This Row],[Stuksprijs]])</f>
        <v>48.93</v>
      </c>
      <c r="N205" s="10">
        <f>Q2_2025[[#This Row],[Besteld]]*Q2_2025[[#This Row],[Prijs 2]]</f>
        <v>538.23</v>
      </c>
      <c r="O205" s="10">
        <f>IF(Q2_2025[[#This Row],[Brutobedrag 2]]&lt;Q2_2025[[#This Row],[Bruto - Rel.korting]],Q2_2025[[#This Row],[Brutobedrag 2]],Q2_2025[[#This Row],[Brutobedrag 2]]*(100-Q2_2025[[#This Row],[Relatiekorting percentage]])/100)</f>
        <v>430.584</v>
      </c>
      <c r="R205" s="3"/>
      <c r="W205"/>
      <c r="AB205"/>
    </row>
    <row r="206" spans="1:28" x14ac:dyDescent="0.3">
      <c r="A206" t="s">
        <v>544</v>
      </c>
      <c r="B206">
        <v>5021030</v>
      </c>
      <c r="C206" t="s">
        <v>546</v>
      </c>
      <c r="D206">
        <v>1</v>
      </c>
      <c r="E206" s="10">
        <v>175</v>
      </c>
      <c r="F206" s="10">
        <v>175</v>
      </c>
      <c r="G206" s="10">
        <v>175</v>
      </c>
      <c r="H206">
        <v>0</v>
      </c>
      <c r="I206" s="51" t="str">
        <f>_xlfn.XLOOKUP(Q2_2025[[#This Row],[Artikelnr]],Artikel_prijzen[Artnr],Artikel_prijzen[Groep],"")</f>
        <v>Elektra</v>
      </c>
      <c r="J206" s="10">
        <f>_xlfn.XLOOKUP(Q2_2025[[#This Row],[Artikelnr]],Artikel_prijzen[Artnr],Artikel_prijzen[Prijs 2025],"")</f>
        <v>106.8625</v>
      </c>
      <c r="K206" t="str">
        <f>IF(Q2_2025[[#This Row],[Artikelprijs]]&lt;&gt;"",IF(Q2_2025[[#This Row],[Stuksprijs]]=Q2_2025[[#This Row],[Artikelprijs]],"Prijs gelijk","Prijs wijkt af"),"")</f>
        <v>Prijs wijkt af</v>
      </c>
      <c r="L206" t="str">
        <f>IF(Q2_2025[[#This Row],[Relatiekorting percentage]]=0,
    "Nvt",
    IF(Q2_2025[[#This Row],[Brutobedrag 2]] &lt; Q2_2025[[#This Row],[Bruto - Rel.korting]],
        "Nee",
        "Ja"))</f>
        <v>Nvt</v>
      </c>
      <c r="M206" s="10">
        <f>IF(Q2_2025[[#This Row],[Artikelprijs]]&lt;&gt;"",Q2_2025[[#This Row],[Artikelprijs]],Q2_2025[[#This Row],[Stuksprijs]])</f>
        <v>106.8625</v>
      </c>
      <c r="N206" s="10">
        <f>Q2_2025[[#This Row],[Besteld]]*Q2_2025[[#This Row],[Prijs 2]]</f>
        <v>106.8625</v>
      </c>
      <c r="O206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206" s="3"/>
      <c r="W206"/>
      <c r="AB206"/>
    </row>
    <row r="207" spans="1:28" x14ac:dyDescent="0.3">
      <c r="A207" t="s">
        <v>544</v>
      </c>
      <c r="B207">
        <v>5020002</v>
      </c>
      <c r="C207" t="s">
        <v>56</v>
      </c>
      <c r="D207">
        <v>3</v>
      </c>
      <c r="E207" s="10">
        <v>39.65</v>
      </c>
      <c r="F207" s="10">
        <v>118.95</v>
      </c>
      <c r="G207" s="10">
        <v>95.16</v>
      </c>
      <c r="H207">
        <v>20</v>
      </c>
      <c r="I207" s="51" t="str">
        <f>_xlfn.XLOOKUP(Q2_2025[[#This Row],[Artikelnr]],Artikel_prijzen[Artnr],Artikel_prijzen[Groep],"")</f>
        <v/>
      </c>
      <c r="J207" s="10" t="str">
        <f>_xlfn.XLOOKUP(Q2_2025[[#This Row],[Artikelnr]],Artikel_prijzen[Artnr],Artikel_prijzen[Prijs 2025],"")</f>
        <v/>
      </c>
      <c r="K207" t="str">
        <f>IF(Q2_2025[[#This Row],[Artikelprijs]]&lt;&gt;"",IF(Q2_2025[[#This Row],[Stuksprijs]]=Q2_2025[[#This Row],[Artikelprijs]],"Prijs gelijk","Prijs wijkt af"),"")</f>
        <v/>
      </c>
      <c r="L207" t="str">
        <f>IF(Q2_2025[[#This Row],[Relatiekorting percentage]]=0,
    "Nvt",
    IF(Q2_2025[[#This Row],[Brutobedrag 2]] &lt; Q2_2025[[#This Row],[Bruto - Rel.korting]],
        "Nee",
        "Ja"))</f>
        <v>Ja</v>
      </c>
      <c r="M207" s="10">
        <f>IF(Q2_2025[[#This Row],[Artikelprijs]]&lt;&gt;"",Q2_2025[[#This Row],[Artikelprijs]],Q2_2025[[#This Row],[Stuksprijs]])</f>
        <v>39.65</v>
      </c>
      <c r="N207" s="10">
        <f>Q2_2025[[#This Row],[Besteld]]*Q2_2025[[#This Row],[Prijs 2]]</f>
        <v>118.94999999999999</v>
      </c>
      <c r="O207" s="10">
        <f>IF(Q2_2025[[#This Row],[Brutobedrag 2]]&lt;Q2_2025[[#This Row],[Bruto - Rel.korting]],Q2_2025[[#This Row],[Brutobedrag 2]],Q2_2025[[#This Row],[Brutobedrag 2]]*(100-Q2_2025[[#This Row],[Relatiekorting percentage]])/100)</f>
        <v>95.16</v>
      </c>
      <c r="R207" s="3"/>
      <c r="W207"/>
      <c r="AB207"/>
    </row>
    <row r="208" spans="1:28" x14ac:dyDescent="0.3">
      <c r="A208" t="s">
        <v>544</v>
      </c>
      <c r="B208">
        <v>5010017</v>
      </c>
      <c r="C208" t="s">
        <v>248</v>
      </c>
      <c r="D208">
        <v>9</v>
      </c>
      <c r="E208" s="10">
        <v>48.93</v>
      </c>
      <c r="F208" s="10">
        <v>440.37</v>
      </c>
      <c r="G208" s="10">
        <v>352.3</v>
      </c>
      <c r="H208">
        <v>20</v>
      </c>
      <c r="I208" s="51" t="str">
        <f>_xlfn.XLOOKUP(Q2_2025[[#This Row],[Artikelnr]],Artikel_prijzen[Artnr],Artikel_prijzen[Groep],"")</f>
        <v/>
      </c>
      <c r="J208" s="10" t="str">
        <f>_xlfn.XLOOKUP(Q2_2025[[#This Row],[Artikelnr]],Artikel_prijzen[Artnr],Artikel_prijzen[Prijs 2025],"")</f>
        <v/>
      </c>
      <c r="K208" t="str">
        <f>IF(Q2_2025[[#This Row],[Artikelprijs]]&lt;&gt;"",IF(Q2_2025[[#This Row],[Stuksprijs]]=Q2_2025[[#This Row],[Artikelprijs]],"Prijs gelijk","Prijs wijkt af"),"")</f>
        <v/>
      </c>
      <c r="L208" t="str">
        <f>IF(Q2_2025[[#This Row],[Relatiekorting percentage]]=0,
    "Nvt",
    IF(Q2_2025[[#This Row],[Brutobedrag 2]] &lt; Q2_2025[[#This Row],[Bruto - Rel.korting]],
        "Nee",
        "Ja"))</f>
        <v>Ja</v>
      </c>
      <c r="M208" s="10">
        <f>IF(Q2_2025[[#This Row],[Artikelprijs]]&lt;&gt;"",Q2_2025[[#This Row],[Artikelprijs]],Q2_2025[[#This Row],[Stuksprijs]])</f>
        <v>48.93</v>
      </c>
      <c r="N208" s="10">
        <f>Q2_2025[[#This Row],[Besteld]]*Q2_2025[[#This Row],[Prijs 2]]</f>
        <v>440.37</v>
      </c>
      <c r="O208" s="10">
        <f>IF(Q2_2025[[#This Row],[Brutobedrag 2]]&lt;Q2_2025[[#This Row],[Bruto - Rel.korting]],Q2_2025[[#This Row],[Brutobedrag 2]],Q2_2025[[#This Row],[Brutobedrag 2]]*(100-Q2_2025[[#This Row],[Relatiekorting percentage]])/100)</f>
        <v>352.29599999999999</v>
      </c>
      <c r="R208" s="3"/>
      <c r="W208"/>
      <c r="AB208"/>
    </row>
    <row r="209" spans="1:28" x14ac:dyDescent="0.3">
      <c r="A209" t="s">
        <v>544</v>
      </c>
      <c r="B209">
        <v>5040008</v>
      </c>
      <c r="C209" t="s">
        <v>333</v>
      </c>
      <c r="D209">
        <v>1</v>
      </c>
      <c r="E209" s="10">
        <v>355.35</v>
      </c>
      <c r="F209" s="10">
        <v>355.35</v>
      </c>
      <c r="G209" s="10">
        <v>319.81</v>
      </c>
      <c r="H209">
        <v>10</v>
      </c>
      <c r="I209" s="51" t="str">
        <f>_xlfn.XLOOKUP(Q2_2025[[#This Row],[Artikelnr]],Artikel_prijzen[Artnr],Artikel_prijzen[Groep],"")</f>
        <v>AV</v>
      </c>
      <c r="J209" s="10">
        <f>_xlfn.XLOOKUP(Q2_2025[[#This Row],[Artikelnr]],Artikel_prijzen[Artnr],Artikel_prijzen[Prijs 2025],"")</f>
        <v>345</v>
      </c>
      <c r="K209" t="str">
        <f>IF(Q2_2025[[#This Row],[Artikelprijs]]&lt;&gt;"",IF(Q2_2025[[#This Row],[Stuksprijs]]=Q2_2025[[#This Row],[Artikelprijs]],"Prijs gelijk","Prijs wijkt af"),"")</f>
        <v>Prijs wijkt af</v>
      </c>
      <c r="L209" t="str">
        <f>IF(Q2_2025[[#This Row],[Relatiekorting percentage]]=0,
    "Nvt",
    IF(Q2_2025[[#This Row],[Brutobedrag 2]] &lt; Q2_2025[[#This Row],[Bruto - Rel.korting]],
        "Nee",
        "Ja"))</f>
        <v>Ja</v>
      </c>
      <c r="M209" s="10">
        <f>IF(Q2_2025[[#This Row],[Artikelprijs]]&lt;&gt;"",Q2_2025[[#This Row],[Artikelprijs]],Q2_2025[[#This Row],[Stuksprijs]])</f>
        <v>345</v>
      </c>
      <c r="N209" s="10">
        <f>Q2_2025[[#This Row],[Besteld]]*Q2_2025[[#This Row],[Prijs 2]]</f>
        <v>345</v>
      </c>
      <c r="O209" s="10">
        <f>IF(Q2_2025[[#This Row],[Brutobedrag 2]]&lt;Q2_2025[[#This Row],[Bruto - Rel.korting]],Q2_2025[[#This Row],[Brutobedrag 2]],Q2_2025[[#This Row],[Brutobedrag 2]]*(100-Q2_2025[[#This Row],[Relatiekorting percentage]])/100)</f>
        <v>310.5</v>
      </c>
      <c r="R209" s="3"/>
      <c r="W209"/>
      <c r="AB209"/>
    </row>
    <row r="210" spans="1:28" x14ac:dyDescent="0.3">
      <c r="A210" t="s">
        <v>544</v>
      </c>
      <c r="B210">
        <v>5040010</v>
      </c>
      <c r="C210" t="s">
        <v>318</v>
      </c>
      <c r="D210">
        <v>1</v>
      </c>
      <c r="E210" s="10">
        <v>448.05</v>
      </c>
      <c r="F210" s="10">
        <v>448.05</v>
      </c>
      <c r="G210" s="10">
        <v>403.24</v>
      </c>
      <c r="H210">
        <v>10</v>
      </c>
      <c r="I210" s="51" t="str">
        <f>_xlfn.XLOOKUP(Q2_2025[[#This Row],[Artikelnr]],Artikel_prijzen[Artnr],Artikel_prijzen[Groep],"")</f>
        <v>AV</v>
      </c>
      <c r="J210" s="10">
        <f>_xlfn.XLOOKUP(Q2_2025[[#This Row],[Artikelnr]],Artikel_prijzen[Artnr],Artikel_prijzen[Prijs 2025],"")</f>
        <v>435</v>
      </c>
      <c r="K210" t="str">
        <f>IF(Q2_2025[[#This Row],[Artikelprijs]]&lt;&gt;"",IF(Q2_2025[[#This Row],[Stuksprijs]]=Q2_2025[[#This Row],[Artikelprijs]],"Prijs gelijk","Prijs wijkt af"),"")</f>
        <v>Prijs wijkt af</v>
      </c>
      <c r="L210" t="str">
        <f>IF(Q2_2025[[#This Row],[Relatiekorting percentage]]=0,
    "Nvt",
    IF(Q2_2025[[#This Row],[Brutobedrag 2]] &lt; Q2_2025[[#This Row],[Bruto - Rel.korting]],
        "Nee",
        "Ja"))</f>
        <v>Ja</v>
      </c>
      <c r="M210" s="10">
        <f>IF(Q2_2025[[#This Row],[Artikelprijs]]&lt;&gt;"",Q2_2025[[#This Row],[Artikelprijs]],Q2_2025[[#This Row],[Stuksprijs]])</f>
        <v>435</v>
      </c>
      <c r="N210" s="10">
        <f>Q2_2025[[#This Row],[Besteld]]*Q2_2025[[#This Row],[Prijs 2]]</f>
        <v>435</v>
      </c>
      <c r="O210" s="10">
        <f>IF(Q2_2025[[#This Row],[Brutobedrag 2]]&lt;Q2_2025[[#This Row],[Bruto - Rel.korting]],Q2_2025[[#This Row],[Brutobedrag 2]],Q2_2025[[#This Row],[Brutobedrag 2]]*(100-Q2_2025[[#This Row],[Relatiekorting percentage]])/100)</f>
        <v>391.5</v>
      </c>
      <c r="R210" s="3"/>
      <c r="W210"/>
      <c r="AB210"/>
    </row>
    <row r="211" spans="1:28" x14ac:dyDescent="0.3">
      <c r="A211" t="s">
        <v>544</v>
      </c>
      <c r="B211">
        <v>1098001</v>
      </c>
      <c r="C211" t="s">
        <v>556</v>
      </c>
      <c r="D211">
        <v>1</v>
      </c>
      <c r="E211" s="10">
        <v>0</v>
      </c>
      <c r="F211" s="10">
        <v>0</v>
      </c>
      <c r="G211" s="10">
        <v>0</v>
      </c>
      <c r="H211">
        <v>0</v>
      </c>
      <c r="I211" s="51" t="str">
        <f>_xlfn.XLOOKUP(Q2_2025[[#This Row],[Artikelnr]],Artikel_prijzen[Artnr],Artikel_prijzen[Groep],"")</f>
        <v/>
      </c>
      <c r="J211" s="10" t="str">
        <f>_xlfn.XLOOKUP(Q2_2025[[#This Row],[Artikelnr]],Artikel_prijzen[Artnr],Artikel_prijzen[Prijs 2025],"")</f>
        <v/>
      </c>
      <c r="K211" t="str">
        <f>IF(Q2_2025[[#This Row],[Artikelprijs]]&lt;&gt;"",IF(Q2_2025[[#This Row],[Stuksprijs]]=Q2_2025[[#This Row],[Artikelprijs]],"Prijs gelijk","Prijs wijkt af"),"")</f>
        <v/>
      </c>
      <c r="L211" t="str">
        <f>IF(Q2_2025[[#This Row],[Relatiekorting percentage]]=0,
    "Nvt",
    IF(Q2_2025[[#This Row],[Brutobedrag 2]] &lt; Q2_2025[[#This Row],[Bruto - Rel.korting]],
        "Nee",
        "Ja"))</f>
        <v>Nvt</v>
      </c>
      <c r="M211" s="10">
        <f>IF(Q2_2025[[#This Row],[Artikelprijs]]&lt;&gt;"",Q2_2025[[#This Row],[Artikelprijs]],Q2_2025[[#This Row],[Stuksprijs]])</f>
        <v>0</v>
      </c>
      <c r="N211" s="10">
        <f>Q2_2025[[#This Row],[Besteld]]*Q2_2025[[#This Row],[Prijs 2]]</f>
        <v>0</v>
      </c>
      <c r="O211" s="10">
        <f>IF(Q2_2025[[#This Row],[Brutobedrag 2]]&lt;Q2_2025[[#This Row],[Bruto - Rel.korting]],Q2_2025[[#This Row],[Brutobedrag 2]],Q2_2025[[#This Row],[Brutobedrag 2]]*(100-Q2_2025[[#This Row],[Relatiekorting percentage]])/100)</f>
        <v>0</v>
      </c>
      <c r="R211" s="3"/>
      <c r="W211"/>
      <c r="AB211"/>
    </row>
    <row r="212" spans="1:28" x14ac:dyDescent="0.3">
      <c r="A212" t="s">
        <v>544</v>
      </c>
      <c r="B212">
        <v>4920004</v>
      </c>
      <c r="C212" t="s">
        <v>550</v>
      </c>
      <c r="D212">
        <v>1</v>
      </c>
      <c r="E212" s="10">
        <v>8.93</v>
      </c>
      <c r="F212" s="10">
        <v>8.93</v>
      </c>
      <c r="G212" s="10">
        <v>8.93</v>
      </c>
      <c r="H212">
        <v>0</v>
      </c>
      <c r="I212" s="51" t="str">
        <f>_xlfn.XLOOKUP(Q2_2025[[#This Row],[Artikelnr]],Artikel_prijzen[Artnr],Artikel_prijzen[Groep],"")</f>
        <v/>
      </c>
      <c r="J212" s="10" t="str">
        <f>_xlfn.XLOOKUP(Q2_2025[[#This Row],[Artikelnr]],Artikel_prijzen[Artnr],Artikel_prijzen[Prijs 2025],"")</f>
        <v/>
      </c>
      <c r="K212" t="str">
        <f>IF(Q2_2025[[#This Row],[Artikelprijs]]&lt;&gt;"",IF(Q2_2025[[#This Row],[Stuksprijs]]=Q2_2025[[#This Row],[Artikelprijs]],"Prijs gelijk","Prijs wijkt af"),"")</f>
        <v/>
      </c>
      <c r="L212" t="str">
        <f>IF(Q2_2025[[#This Row],[Relatiekorting percentage]]=0,
    "Nvt",
    IF(Q2_2025[[#This Row],[Brutobedrag 2]] &lt; Q2_2025[[#This Row],[Bruto - Rel.korting]],
        "Nee",
        "Ja"))</f>
        <v>Nvt</v>
      </c>
      <c r="M212" s="10">
        <f>IF(Q2_2025[[#This Row],[Artikelprijs]]&lt;&gt;"",Q2_2025[[#This Row],[Artikelprijs]],Q2_2025[[#This Row],[Stuksprijs]])</f>
        <v>8.93</v>
      </c>
      <c r="N212" s="10">
        <f>Q2_2025[[#This Row],[Besteld]]*Q2_2025[[#This Row],[Prijs 2]]</f>
        <v>8.93</v>
      </c>
      <c r="O212" s="10">
        <f>IF(Q2_2025[[#This Row],[Brutobedrag 2]]&lt;Q2_2025[[#This Row],[Bruto - Rel.korting]],Q2_2025[[#This Row],[Brutobedrag 2]],Q2_2025[[#This Row],[Brutobedrag 2]]*(100-Q2_2025[[#This Row],[Relatiekorting percentage]])/100)</f>
        <v>8.93</v>
      </c>
      <c r="R212" s="3"/>
      <c r="W212"/>
      <c r="AB212"/>
    </row>
    <row r="213" spans="1:28" x14ac:dyDescent="0.3">
      <c r="A213" t="s">
        <v>544</v>
      </c>
      <c r="B213">
        <v>5021030</v>
      </c>
      <c r="C213" t="s">
        <v>546</v>
      </c>
      <c r="D213">
        <v>2</v>
      </c>
      <c r="E213" s="10">
        <v>175</v>
      </c>
      <c r="F213" s="10">
        <v>350</v>
      </c>
      <c r="G213" s="10">
        <v>350</v>
      </c>
      <c r="H213">
        <v>0</v>
      </c>
      <c r="I213" s="51" t="str">
        <f>_xlfn.XLOOKUP(Q2_2025[[#This Row],[Artikelnr]],Artikel_prijzen[Artnr],Artikel_prijzen[Groep],"")</f>
        <v>Elektra</v>
      </c>
      <c r="J213" s="10">
        <f>_xlfn.XLOOKUP(Q2_2025[[#This Row],[Artikelnr]],Artikel_prijzen[Artnr],Artikel_prijzen[Prijs 2025],"")</f>
        <v>106.8625</v>
      </c>
      <c r="K213" t="str">
        <f>IF(Q2_2025[[#This Row],[Artikelprijs]]&lt;&gt;"",IF(Q2_2025[[#This Row],[Stuksprijs]]=Q2_2025[[#This Row],[Artikelprijs]],"Prijs gelijk","Prijs wijkt af"),"")</f>
        <v>Prijs wijkt af</v>
      </c>
      <c r="L213" t="str">
        <f>IF(Q2_2025[[#This Row],[Relatiekorting percentage]]=0,
    "Nvt",
    IF(Q2_2025[[#This Row],[Brutobedrag 2]] &lt; Q2_2025[[#This Row],[Bruto - Rel.korting]],
        "Nee",
        "Ja"))</f>
        <v>Nvt</v>
      </c>
      <c r="M213" s="10">
        <f>IF(Q2_2025[[#This Row],[Artikelprijs]]&lt;&gt;"",Q2_2025[[#This Row],[Artikelprijs]],Q2_2025[[#This Row],[Stuksprijs]])</f>
        <v>106.8625</v>
      </c>
      <c r="N213" s="10">
        <f>Q2_2025[[#This Row],[Besteld]]*Q2_2025[[#This Row],[Prijs 2]]</f>
        <v>213.72499999999999</v>
      </c>
      <c r="O213" s="10">
        <f>IF(Q2_2025[[#This Row],[Brutobedrag 2]]&lt;Q2_2025[[#This Row],[Bruto - Rel.korting]],Q2_2025[[#This Row],[Brutobedrag 2]],Q2_2025[[#This Row],[Brutobedrag 2]]*(100-Q2_2025[[#This Row],[Relatiekorting percentage]])/100)</f>
        <v>213.72499999999999</v>
      </c>
      <c r="R213" s="3"/>
      <c r="W213"/>
      <c r="AB213"/>
    </row>
    <row r="214" spans="1:28" x14ac:dyDescent="0.3">
      <c r="A214" t="s">
        <v>544</v>
      </c>
      <c r="B214">
        <v>5020002</v>
      </c>
      <c r="C214" t="s">
        <v>56</v>
      </c>
      <c r="D214">
        <v>6</v>
      </c>
      <c r="E214" s="10">
        <v>39.65</v>
      </c>
      <c r="F214" s="10">
        <v>237.9</v>
      </c>
      <c r="G214" s="10">
        <v>190.32</v>
      </c>
      <c r="H214">
        <v>20</v>
      </c>
      <c r="I214" s="51" t="str">
        <f>_xlfn.XLOOKUP(Q2_2025[[#This Row],[Artikelnr]],Artikel_prijzen[Artnr],Artikel_prijzen[Groep],"")</f>
        <v/>
      </c>
      <c r="J214" s="10" t="str">
        <f>_xlfn.XLOOKUP(Q2_2025[[#This Row],[Artikelnr]],Artikel_prijzen[Artnr],Artikel_prijzen[Prijs 2025],"")</f>
        <v/>
      </c>
      <c r="K214" t="str">
        <f>IF(Q2_2025[[#This Row],[Artikelprijs]]&lt;&gt;"",IF(Q2_2025[[#This Row],[Stuksprijs]]=Q2_2025[[#This Row],[Artikelprijs]],"Prijs gelijk","Prijs wijkt af"),"")</f>
        <v/>
      </c>
      <c r="L214" t="str">
        <f>IF(Q2_2025[[#This Row],[Relatiekorting percentage]]=0,
    "Nvt",
    IF(Q2_2025[[#This Row],[Brutobedrag 2]] &lt; Q2_2025[[#This Row],[Bruto - Rel.korting]],
        "Nee",
        "Ja"))</f>
        <v>Ja</v>
      </c>
      <c r="M214" s="10">
        <f>IF(Q2_2025[[#This Row],[Artikelprijs]]&lt;&gt;"",Q2_2025[[#This Row],[Artikelprijs]],Q2_2025[[#This Row],[Stuksprijs]])</f>
        <v>39.65</v>
      </c>
      <c r="N214" s="10">
        <f>Q2_2025[[#This Row],[Besteld]]*Q2_2025[[#This Row],[Prijs 2]]</f>
        <v>237.89999999999998</v>
      </c>
      <c r="O214" s="10">
        <f>IF(Q2_2025[[#This Row],[Brutobedrag 2]]&lt;Q2_2025[[#This Row],[Bruto - Rel.korting]],Q2_2025[[#This Row],[Brutobedrag 2]],Q2_2025[[#This Row],[Brutobedrag 2]]*(100-Q2_2025[[#This Row],[Relatiekorting percentage]])/100)</f>
        <v>190.32</v>
      </c>
      <c r="R214" s="3"/>
      <c r="W214"/>
      <c r="AB214"/>
    </row>
    <row r="215" spans="1:28" x14ac:dyDescent="0.3">
      <c r="A215" t="s">
        <v>544</v>
      </c>
      <c r="B215">
        <v>5010017</v>
      </c>
      <c r="C215" t="s">
        <v>248</v>
      </c>
      <c r="D215">
        <v>9</v>
      </c>
      <c r="E215" s="10">
        <v>48.93</v>
      </c>
      <c r="F215" s="10">
        <v>440.37</v>
      </c>
      <c r="G215" s="10">
        <v>352.3</v>
      </c>
      <c r="H215">
        <v>20</v>
      </c>
      <c r="I215" s="51" t="str">
        <f>_xlfn.XLOOKUP(Q2_2025[[#This Row],[Artikelnr]],Artikel_prijzen[Artnr],Artikel_prijzen[Groep],"")</f>
        <v/>
      </c>
      <c r="J215" s="10" t="str">
        <f>_xlfn.XLOOKUP(Q2_2025[[#This Row],[Artikelnr]],Artikel_prijzen[Artnr],Artikel_prijzen[Prijs 2025],"")</f>
        <v/>
      </c>
      <c r="K215" t="str">
        <f>IF(Q2_2025[[#This Row],[Artikelprijs]]&lt;&gt;"",IF(Q2_2025[[#This Row],[Stuksprijs]]=Q2_2025[[#This Row],[Artikelprijs]],"Prijs gelijk","Prijs wijkt af"),"")</f>
        <v/>
      </c>
      <c r="L215" t="str">
        <f>IF(Q2_2025[[#This Row],[Relatiekorting percentage]]=0,
    "Nvt",
    IF(Q2_2025[[#This Row],[Brutobedrag 2]] &lt; Q2_2025[[#This Row],[Bruto - Rel.korting]],
        "Nee",
        "Ja"))</f>
        <v>Ja</v>
      </c>
      <c r="M215" s="10">
        <f>IF(Q2_2025[[#This Row],[Artikelprijs]]&lt;&gt;"",Q2_2025[[#This Row],[Artikelprijs]],Q2_2025[[#This Row],[Stuksprijs]])</f>
        <v>48.93</v>
      </c>
      <c r="N215" s="10">
        <f>Q2_2025[[#This Row],[Besteld]]*Q2_2025[[#This Row],[Prijs 2]]</f>
        <v>440.37</v>
      </c>
      <c r="O215" s="10">
        <f>IF(Q2_2025[[#This Row],[Brutobedrag 2]]&lt;Q2_2025[[#This Row],[Bruto - Rel.korting]],Q2_2025[[#This Row],[Brutobedrag 2]],Q2_2025[[#This Row],[Brutobedrag 2]]*(100-Q2_2025[[#This Row],[Relatiekorting percentage]])/100)</f>
        <v>352.29599999999999</v>
      </c>
      <c r="R215" s="3"/>
      <c r="W215"/>
      <c r="AB215"/>
    </row>
    <row r="216" spans="1:28" x14ac:dyDescent="0.3">
      <c r="A216" t="s">
        <v>544</v>
      </c>
      <c r="B216">
        <v>5040011</v>
      </c>
      <c r="C216" t="s">
        <v>321</v>
      </c>
      <c r="D216">
        <v>1</v>
      </c>
      <c r="E216" s="10">
        <v>638.6</v>
      </c>
      <c r="F216" s="10">
        <v>638.6</v>
      </c>
      <c r="G216" s="10">
        <v>574.74</v>
      </c>
      <c r="H216">
        <v>10</v>
      </c>
      <c r="I216" s="51" t="str">
        <f>_xlfn.XLOOKUP(Q2_2025[[#This Row],[Artikelnr]],Artikel_prijzen[Artnr],Artikel_prijzen[Groep],"")</f>
        <v>AV</v>
      </c>
      <c r="J216" s="10">
        <f>_xlfn.XLOOKUP(Q2_2025[[#This Row],[Artikelnr]],Artikel_prijzen[Artnr],Artikel_prijzen[Prijs 2025],"")</f>
        <v>620</v>
      </c>
      <c r="K216" t="str">
        <f>IF(Q2_2025[[#This Row],[Artikelprijs]]&lt;&gt;"",IF(Q2_2025[[#This Row],[Stuksprijs]]=Q2_2025[[#This Row],[Artikelprijs]],"Prijs gelijk","Prijs wijkt af"),"")</f>
        <v>Prijs wijkt af</v>
      </c>
      <c r="L216" t="str">
        <f>IF(Q2_2025[[#This Row],[Relatiekorting percentage]]=0,
    "Nvt",
    IF(Q2_2025[[#This Row],[Brutobedrag 2]] &lt; Q2_2025[[#This Row],[Bruto - Rel.korting]],
        "Nee",
        "Ja"))</f>
        <v>Ja</v>
      </c>
      <c r="M216" s="10">
        <f>IF(Q2_2025[[#This Row],[Artikelprijs]]&lt;&gt;"",Q2_2025[[#This Row],[Artikelprijs]],Q2_2025[[#This Row],[Stuksprijs]])</f>
        <v>620</v>
      </c>
      <c r="N216" s="10">
        <f>Q2_2025[[#This Row],[Besteld]]*Q2_2025[[#This Row],[Prijs 2]]</f>
        <v>620</v>
      </c>
      <c r="O216" s="10">
        <f>IF(Q2_2025[[#This Row],[Brutobedrag 2]]&lt;Q2_2025[[#This Row],[Bruto - Rel.korting]],Q2_2025[[#This Row],[Brutobedrag 2]],Q2_2025[[#This Row],[Brutobedrag 2]]*(100-Q2_2025[[#This Row],[Relatiekorting percentage]])/100)</f>
        <v>558</v>
      </c>
      <c r="R216" s="3"/>
      <c r="W216"/>
      <c r="AB216"/>
    </row>
    <row r="217" spans="1:28" x14ac:dyDescent="0.3">
      <c r="A217" t="s">
        <v>544</v>
      </c>
      <c r="B217">
        <v>1098001</v>
      </c>
      <c r="C217" t="s">
        <v>556</v>
      </c>
      <c r="D217">
        <v>1</v>
      </c>
      <c r="E217" s="10">
        <v>0</v>
      </c>
      <c r="F217" s="10">
        <v>0</v>
      </c>
      <c r="G217" s="10">
        <v>0</v>
      </c>
      <c r="H217">
        <v>0</v>
      </c>
      <c r="I217" s="51" t="str">
        <f>_xlfn.XLOOKUP(Q2_2025[[#This Row],[Artikelnr]],Artikel_prijzen[Artnr],Artikel_prijzen[Groep],"")</f>
        <v/>
      </c>
      <c r="J217" s="10" t="str">
        <f>_xlfn.XLOOKUP(Q2_2025[[#This Row],[Artikelnr]],Artikel_prijzen[Artnr],Artikel_prijzen[Prijs 2025],"")</f>
        <v/>
      </c>
      <c r="K217" t="str">
        <f>IF(Q2_2025[[#This Row],[Artikelprijs]]&lt;&gt;"",IF(Q2_2025[[#This Row],[Stuksprijs]]=Q2_2025[[#This Row],[Artikelprijs]],"Prijs gelijk","Prijs wijkt af"),"")</f>
        <v/>
      </c>
      <c r="L217" t="str">
        <f>IF(Q2_2025[[#This Row],[Relatiekorting percentage]]=0,
    "Nvt",
    IF(Q2_2025[[#This Row],[Brutobedrag 2]] &lt; Q2_2025[[#This Row],[Bruto - Rel.korting]],
        "Nee",
        "Ja"))</f>
        <v>Nvt</v>
      </c>
      <c r="M217" s="10">
        <f>IF(Q2_2025[[#This Row],[Artikelprijs]]&lt;&gt;"",Q2_2025[[#This Row],[Artikelprijs]],Q2_2025[[#This Row],[Stuksprijs]])</f>
        <v>0</v>
      </c>
      <c r="N217" s="10">
        <f>Q2_2025[[#This Row],[Besteld]]*Q2_2025[[#This Row],[Prijs 2]]</f>
        <v>0</v>
      </c>
      <c r="O217" s="10">
        <f>IF(Q2_2025[[#This Row],[Brutobedrag 2]]&lt;Q2_2025[[#This Row],[Bruto - Rel.korting]],Q2_2025[[#This Row],[Brutobedrag 2]],Q2_2025[[#This Row],[Brutobedrag 2]]*(100-Q2_2025[[#This Row],[Relatiekorting percentage]])/100)</f>
        <v>0</v>
      </c>
      <c r="R217" s="3"/>
      <c r="W217"/>
      <c r="AB217"/>
    </row>
    <row r="218" spans="1:28" x14ac:dyDescent="0.3">
      <c r="A218" t="s">
        <v>544</v>
      </c>
      <c r="B218">
        <v>4920004</v>
      </c>
      <c r="C218" t="s">
        <v>550</v>
      </c>
      <c r="D218">
        <v>1</v>
      </c>
      <c r="E218" s="10">
        <v>8.93</v>
      </c>
      <c r="F218" s="10">
        <v>8.93</v>
      </c>
      <c r="G218" s="10">
        <v>8.93</v>
      </c>
      <c r="H218">
        <v>0</v>
      </c>
      <c r="I218" s="51" t="str">
        <f>_xlfn.XLOOKUP(Q2_2025[[#This Row],[Artikelnr]],Artikel_prijzen[Artnr],Artikel_prijzen[Groep],"")</f>
        <v/>
      </c>
      <c r="J218" s="10" t="str">
        <f>_xlfn.XLOOKUP(Q2_2025[[#This Row],[Artikelnr]],Artikel_prijzen[Artnr],Artikel_prijzen[Prijs 2025],"")</f>
        <v/>
      </c>
      <c r="K218" t="str">
        <f>IF(Q2_2025[[#This Row],[Artikelprijs]]&lt;&gt;"",IF(Q2_2025[[#This Row],[Stuksprijs]]=Q2_2025[[#This Row],[Artikelprijs]],"Prijs gelijk","Prijs wijkt af"),"")</f>
        <v/>
      </c>
      <c r="L218" t="str">
        <f>IF(Q2_2025[[#This Row],[Relatiekorting percentage]]=0,
    "Nvt",
    IF(Q2_2025[[#This Row],[Brutobedrag 2]] &lt; Q2_2025[[#This Row],[Bruto - Rel.korting]],
        "Nee",
        "Ja"))</f>
        <v>Nvt</v>
      </c>
      <c r="M218" s="10">
        <f>IF(Q2_2025[[#This Row],[Artikelprijs]]&lt;&gt;"",Q2_2025[[#This Row],[Artikelprijs]],Q2_2025[[#This Row],[Stuksprijs]])</f>
        <v>8.93</v>
      </c>
      <c r="N218" s="10">
        <f>Q2_2025[[#This Row],[Besteld]]*Q2_2025[[#This Row],[Prijs 2]]</f>
        <v>8.93</v>
      </c>
      <c r="O218" s="10">
        <f>IF(Q2_2025[[#This Row],[Brutobedrag 2]]&lt;Q2_2025[[#This Row],[Bruto - Rel.korting]],Q2_2025[[#This Row],[Brutobedrag 2]],Q2_2025[[#This Row],[Brutobedrag 2]]*(100-Q2_2025[[#This Row],[Relatiekorting percentage]])/100)</f>
        <v>8.93</v>
      </c>
      <c r="R218" s="3"/>
      <c r="W218"/>
      <c r="AB218"/>
    </row>
    <row r="219" spans="1:28" x14ac:dyDescent="0.3">
      <c r="A219" t="s">
        <v>544</v>
      </c>
      <c r="B219">
        <v>1009130</v>
      </c>
      <c r="C219" t="s">
        <v>250</v>
      </c>
      <c r="D219">
        <v>1</v>
      </c>
      <c r="E219" s="10">
        <v>24.73</v>
      </c>
      <c r="F219" s="10">
        <v>24.73</v>
      </c>
      <c r="G219" s="10">
        <v>19.78</v>
      </c>
      <c r="H219">
        <v>20</v>
      </c>
      <c r="I219" s="51" t="str">
        <f>_xlfn.XLOOKUP(Q2_2025[[#This Row],[Artikelnr]],Artikel_prijzen[Artnr],Artikel_prijzen[Groep],"")</f>
        <v/>
      </c>
      <c r="J219" s="10" t="str">
        <f>_xlfn.XLOOKUP(Q2_2025[[#This Row],[Artikelnr]],Artikel_prijzen[Artnr],Artikel_prijzen[Prijs 2025],"")</f>
        <v/>
      </c>
      <c r="K219" t="str">
        <f>IF(Q2_2025[[#This Row],[Artikelprijs]]&lt;&gt;"",IF(Q2_2025[[#This Row],[Stuksprijs]]=Q2_2025[[#This Row],[Artikelprijs]],"Prijs gelijk","Prijs wijkt af"),"")</f>
        <v/>
      </c>
      <c r="L219" t="str">
        <f>IF(Q2_2025[[#This Row],[Relatiekorting percentage]]=0,
    "Nvt",
    IF(Q2_2025[[#This Row],[Brutobedrag 2]] &lt; Q2_2025[[#This Row],[Bruto - Rel.korting]],
        "Nee",
        "Ja"))</f>
        <v>Ja</v>
      </c>
      <c r="M219" s="10">
        <f>IF(Q2_2025[[#This Row],[Artikelprijs]]&lt;&gt;"",Q2_2025[[#This Row],[Artikelprijs]],Q2_2025[[#This Row],[Stuksprijs]])</f>
        <v>24.73</v>
      </c>
      <c r="N219" s="10">
        <f>Q2_2025[[#This Row],[Besteld]]*Q2_2025[[#This Row],[Prijs 2]]</f>
        <v>24.73</v>
      </c>
      <c r="O219" s="10">
        <f>IF(Q2_2025[[#This Row],[Brutobedrag 2]]&lt;Q2_2025[[#This Row],[Bruto - Rel.korting]],Q2_2025[[#This Row],[Brutobedrag 2]],Q2_2025[[#This Row],[Brutobedrag 2]]*(100-Q2_2025[[#This Row],[Relatiekorting percentage]])/100)</f>
        <v>19.784000000000002</v>
      </c>
      <c r="R219" s="3"/>
      <c r="W219"/>
      <c r="AB219"/>
    </row>
    <row r="220" spans="1:28" x14ac:dyDescent="0.3">
      <c r="A220" t="s">
        <v>544</v>
      </c>
      <c r="B220">
        <v>5022046</v>
      </c>
      <c r="C220" t="s">
        <v>554</v>
      </c>
      <c r="D220">
        <v>1</v>
      </c>
      <c r="E220" s="10">
        <v>416.72</v>
      </c>
      <c r="F220" s="10">
        <v>416.72</v>
      </c>
      <c r="G220" s="10">
        <v>416.72</v>
      </c>
      <c r="H220">
        <v>0</v>
      </c>
      <c r="I220" s="51" t="str">
        <f>_xlfn.XLOOKUP(Q2_2025[[#This Row],[Artikelnr]],Artikel_prijzen[Artnr],Artikel_prijzen[Groep],"")</f>
        <v>Elektra</v>
      </c>
      <c r="J220" s="10">
        <f>_xlfn.XLOOKUP(Q2_2025[[#This Row],[Artikelnr]],Artikel_prijzen[Artnr],Artikel_prijzen[Prijs 2025],"")</f>
        <v>329.6</v>
      </c>
      <c r="K220" t="str">
        <f>IF(Q2_2025[[#This Row],[Artikelprijs]]&lt;&gt;"",IF(Q2_2025[[#This Row],[Stuksprijs]]=Q2_2025[[#This Row],[Artikelprijs]],"Prijs gelijk","Prijs wijkt af"),"")</f>
        <v>Prijs wijkt af</v>
      </c>
      <c r="L220" t="str">
        <f>IF(Q2_2025[[#This Row],[Relatiekorting percentage]]=0,
    "Nvt",
    IF(Q2_2025[[#This Row],[Brutobedrag 2]] &lt; Q2_2025[[#This Row],[Bruto - Rel.korting]],
        "Nee",
        "Ja"))</f>
        <v>Nvt</v>
      </c>
      <c r="M220" s="10">
        <f>IF(Q2_2025[[#This Row],[Artikelprijs]]&lt;&gt;"",Q2_2025[[#This Row],[Artikelprijs]],Q2_2025[[#This Row],[Stuksprijs]])</f>
        <v>329.6</v>
      </c>
      <c r="N220" s="10">
        <f>Q2_2025[[#This Row],[Besteld]]*Q2_2025[[#This Row],[Prijs 2]]</f>
        <v>329.6</v>
      </c>
      <c r="O220" s="10">
        <f>IF(Q2_2025[[#This Row],[Brutobedrag 2]]&lt;Q2_2025[[#This Row],[Bruto - Rel.korting]],Q2_2025[[#This Row],[Brutobedrag 2]],Q2_2025[[#This Row],[Brutobedrag 2]]*(100-Q2_2025[[#This Row],[Relatiekorting percentage]])/100)</f>
        <v>329.6</v>
      </c>
      <c r="R220" s="3"/>
      <c r="W220"/>
      <c r="AB220"/>
    </row>
    <row r="221" spans="1:28" x14ac:dyDescent="0.3">
      <c r="A221" t="s">
        <v>544</v>
      </c>
      <c r="B221">
        <v>5020002</v>
      </c>
      <c r="C221" t="s">
        <v>56</v>
      </c>
      <c r="D221">
        <v>1</v>
      </c>
      <c r="E221" s="10">
        <v>39.65</v>
      </c>
      <c r="F221" s="10">
        <v>39.65</v>
      </c>
      <c r="G221" s="10">
        <v>31.72</v>
      </c>
      <c r="H221">
        <v>20</v>
      </c>
      <c r="I221" s="51" t="str">
        <f>_xlfn.XLOOKUP(Q2_2025[[#This Row],[Artikelnr]],Artikel_prijzen[Artnr],Artikel_prijzen[Groep],"")</f>
        <v/>
      </c>
      <c r="J221" s="10" t="str">
        <f>_xlfn.XLOOKUP(Q2_2025[[#This Row],[Artikelnr]],Artikel_prijzen[Artnr],Artikel_prijzen[Prijs 2025],"")</f>
        <v/>
      </c>
      <c r="K221" t="str">
        <f>IF(Q2_2025[[#This Row],[Artikelprijs]]&lt;&gt;"",IF(Q2_2025[[#This Row],[Stuksprijs]]=Q2_2025[[#This Row],[Artikelprijs]],"Prijs gelijk","Prijs wijkt af"),"")</f>
        <v/>
      </c>
      <c r="L221" t="str">
        <f>IF(Q2_2025[[#This Row],[Relatiekorting percentage]]=0,
    "Nvt",
    IF(Q2_2025[[#This Row],[Brutobedrag 2]] &lt; Q2_2025[[#This Row],[Bruto - Rel.korting]],
        "Nee",
        "Ja"))</f>
        <v>Ja</v>
      </c>
      <c r="M221" s="10">
        <f>IF(Q2_2025[[#This Row],[Artikelprijs]]&lt;&gt;"",Q2_2025[[#This Row],[Artikelprijs]],Q2_2025[[#This Row],[Stuksprijs]])</f>
        <v>39.65</v>
      </c>
      <c r="N221" s="10">
        <f>Q2_2025[[#This Row],[Besteld]]*Q2_2025[[#This Row],[Prijs 2]]</f>
        <v>39.65</v>
      </c>
      <c r="O221" s="10">
        <f>IF(Q2_2025[[#This Row],[Brutobedrag 2]]&lt;Q2_2025[[#This Row],[Bruto - Rel.korting]],Q2_2025[[#This Row],[Brutobedrag 2]],Q2_2025[[#This Row],[Brutobedrag 2]]*(100-Q2_2025[[#This Row],[Relatiekorting percentage]])/100)</f>
        <v>31.72</v>
      </c>
      <c r="R221" s="3"/>
      <c r="W221"/>
      <c r="AB221"/>
    </row>
    <row r="222" spans="1:28" x14ac:dyDescent="0.3">
      <c r="A222" t="s">
        <v>544</v>
      </c>
      <c r="B222">
        <v>5010017</v>
      </c>
      <c r="C222" t="s">
        <v>248</v>
      </c>
      <c r="D222">
        <v>6</v>
      </c>
      <c r="E222" s="10">
        <v>48.93</v>
      </c>
      <c r="F222" s="10">
        <v>293.58</v>
      </c>
      <c r="G222" s="10">
        <v>234.86</v>
      </c>
      <c r="H222">
        <v>20</v>
      </c>
      <c r="I222" s="51" t="str">
        <f>_xlfn.XLOOKUP(Q2_2025[[#This Row],[Artikelnr]],Artikel_prijzen[Artnr],Artikel_prijzen[Groep],"")</f>
        <v/>
      </c>
      <c r="J222" s="10" t="str">
        <f>_xlfn.XLOOKUP(Q2_2025[[#This Row],[Artikelnr]],Artikel_prijzen[Artnr],Artikel_prijzen[Prijs 2025],"")</f>
        <v/>
      </c>
      <c r="K222" t="str">
        <f>IF(Q2_2025[[#This Row],[Artikelprijs]]&lt;&gt;"",IF(Q2_2025[[#This Row],[Stuksprijs]]=Q2_2025[[#This Row],[Artikelprijs]],"Prijs gelijk","Prijs wijkt af"),"")</f>
        <v/>
      </c>
      <c r="L222" t="str">
        <f>IF(Q2_2025[[#This Row],[Relatiekorting percentage]]=0,
    "Nvt",
    IF(Q2_2025[[#This Row],[Brutobedrag 2]] &lt; Q2_2025[[#This Row],[Bruto - Rel.korting]],
        "Nee",
        "Ja"))</f>
        <v>Ja</v>
      </c>
      <c r="M222" s="10">
        <f>IF(Q2_2025[[#This Row],[Artikelprijs]]&lt;&gt;"",Q2_2025[[#This Row],[Artikelprijs]],Q2_2025[[#This Row],[Stuksprijs]])</f>
        <v>48.93</v>
      </c>
      <c r="N222" s="10">
        <f>Q2_2025[[#This Row],[Besteld]]*Q2_2025[[#This Row],[Prijs 2]]</f>
        <v>293.58</v>
      </c>
      <c r="O222" s="10">
        <f>IF(Q2_2025[[#This Row],[Brutobedrag 2]]&lt;Q2_2025[[#This Row],[Bruto - Rel.korting]],Q2_2025[[#This Row],[Brutobedrag 2]],Q2_2025[[#This Row],[Brutobedrag 2]]*(100-Q2_2025[[#This Row],[Relatiekorting percentage]])/100)</f>
        <v>234.86399999999998</v>
      </c>
      <c r="R222" s="3"/>
      <c r="W222"/>
      <c r="AB222"/>
    </row>
    <row r="223" spans="1:28" x14ac:dyDescent="0.3">
      <c r="A223" t="s">
        <v>544</v>
      </c>
      <c r="B223">
        <v>5020002</v>
      </c>
      <c r="C223" t="s">
        <v>122</v>
      </c>
      <c r="D223">
        <v>1</v>
      </c>
      <c r="E223" s="10">
        <v>39.65</v>
      </c>
      <c r="F223" s="10">
        <v>39.65</v>
      </c>
      <c r="G223" s="10">
        <v>31.72</v>
      </c>
      <c r="H223">
        <v>20</v>
      </c>
      <c r="I223" s="51" t="str">
        <f>_xlfn.XLOOKUP(Q2_2025[[#This Row],[Artikelnr]],Artikel_prijzen[Artnr],Artikel_prijzen[Groep],"")</f>
        <v/>
      </c>
      <c r="J223" s="10" t="str">
        <f>_xlfn.XLOOKUP(Q2_2025[[#This Row],[Artikelnr]],Artikel_prijzen[Artnr],Artikel_prijzen[Prijs 2025],"")</f>
        <v/>
      </c>
      <c r="K223" t="str">
        <f>IF(Q2_2025[[#This Row],[Artikelprijs]]&lt;&gt;"",IF(Q2_2025[[#This Row],[Stuksprijs]]=Q2_2025[[#This Row],[Artikelprijs]],"Prijs gelijk","Prijs wijkt af"),"")</f>
        <v/>
      </c>
      <c r="L223" t="str">
        <f>IF(Q2_2025[[#This Row],[Relatiekorting percentage]]=0,
    "Nvt",
    IF(Q2_2025[[#This Row],[Brutobedrag 2]] &lt; Q2_2025[[#This Row],[Bruto - Rel.korting]],
        "Nee",
        "Ja"))</f>
        <v>Ja</v>
      </c>
      <c r="M223" s="10">
        <f>IF(Q2_2025[[#This Row],[Artikelprijs]]&lt;&gt;"",Q2_2025[[#This Row],[Artikelprijs]],Q2_2025[[#This Row],[Stuksprijs]])</f>
        <v>39.65</v>
      </c>
      <c r="N223" s="10">
        <f>Q2_2025[[#This Row],[Besteld]]*Q2_2025[[#This Row],[Prijs 2]]</f>
        <v>39.65</v>
      </c>
      <c r="O223" s="10">
        <f>IF(Q2_2025[[#This Row],[Brutobedrag 2]]&lt;Q2_2025[[#This Row],[Bruto - Rel.korting]],Q2_2025[[#This Row],[Brutobedrag 2]],Q2_2025[[#This Row],[Brutobedrag 2]]*(100-Q2_2025[[#This Row],[Relatiekorting percentage]])/100)</f>
        <v>31.72</v>
      </c>
      <c r="R223" s="3"/>
      <c r="W223"/>
      <c r="AB223"/>
    </row>
    <row r="224" spans="1:28" x14ac:dyDescent="0.3">
      <c r="A224" t="s">
        <v>544</v>
      </c>
      <c r="B224">
        <v>5040008</v>
      </c>
      <c r="C224" t="s">
        <v>333</v>
      </c>
      <c r="D224">
        <v>1</v>
      </c>
      <c r="E224" s="10">
        <v>355.35</v>
      </c>
      <c r="F224" s="10">
        <v>355.35</v>
      </c>
      <c r="G224" s="10">
        <v>319.81</v>
      </c>
      <c r="H224">
        <v>10</v>
      </c>
      <c r="I224" s="51" t="str">
        <f>_xlfn.XLOOKUP(Q2_2025[[#This Row],[Artikelnr]],Artikel_prijzen[Artnr],Artikel_prijzen[Groep],"")</f>
        <v>AV</v>
      </c>
      <c r="J224" s="10">
        <f>_xlfn.XLOOKUP(Q2_2025[[#This Row],[Artikelnr]],Artikel_prijzen[Artnr],Artikel_prijzen[Prijs 2025],"")</f>
        <v>345</v>
      </c>
      <c r="K224" t="str">
        <f>IF(Q2_2025[[#This Row],[Artikelprijs]]&lt;&gt;"",IF(Q2_2025[[#This Row],[Stuksprijs]]=Q2_2025[[#This Row],[Artikelprijs]],"Prijs gelijk","Prijs wijkt af"),"")</f>
        <v>Prijs wijkt af</v>
      </c>
      <c r="L224" t="str">
        <f>IF(Q2_2025[[#This Row],[Relatiekorting percentage]]=0,
    "Nvt",
    IF(Q2_2025[[#This Row],[Brutobedrag 2]] &lt; Q2_2025[[#This Row],[Bruto - Rel.korting]],
        "Nee",
        "Ja"))</f>
        <v>Ja</v>
      </c>
      <c r="M224" s="10">
        <f>IF(Q2_2025[[#This Row],[Artikelprijs]]&lt;&gt;"",Q2_2025[[#This Row],[Artikelprijs]],Q2_2025[[#This Row],[Stuksprijs]])</f>
        <v>345</v>
      </c>
      <c r="N224" s="10">
        <f>Q2_2025[[#This Row],[Besteld]]*Q2_2025[[#This Row],[Prijs 2]]</f>
        <v>345</v>
      </c>
      <c r="O224" s="10">
        <f>IF(Q2_2025[[#This Row],[Brutobedrag 2]]&lt;Q2_2025[[#This Row],[Bruto - Rel.korting]],Q2_2025[[#This Row],[Brutobedrag 2]],Q2_2025[[#This Row],[Brutobedrag 2]]*(100-Q2_2025[[#This Row],[Relatiekorting percentage]])/100)</f>
        <v>310.5</v>
      </c>
      <c r="R224" s="3"/>
      <c r="W224"/>
      <c r="AB224"/>
    </row>
    <row r="225" spans="1:28" x14ac:dyDescent="0.3">
      <c r="A225" t="s">
        <v>544</v>
      </c>
      <c r="B225">
        <v>4001182</v>
      </c>
      <c r="C225" t="s">
        <v>331</v>
      </c>
      <c r="D225">
        <v>1</v>
      </c>
      <c r="E225" s="10">
        <v>65</v>
      </c>
      <c r="F225" s="10">
        <v>65</v>
      </c>
      <c r="G225" s="10">
        <v>58.5</v>
      </c>
      <c r="H225">
        <v>10</v>
      </c>
      <c r="I225" s="51" t="str">
        <f>_xlfn.XLOOKUP(Q2_2025[[#This Row],[Artikelnr]],Artikel_prijzen[Artnr],Artikel_prijzen[Groep],"")</f>
        <v/>
      </c>
      <c r="J225" s="10" t="str">
        <f>_xlfn.XLOOKUP(Q2_2025[[#This Row],[Artikelnr]],Artikel_prijzen[Artnr],Artikel_prijzen[Prijs 2025],"")</f>
        <v/>
      </c>
      <c r="K225" t="str">
        <f>IF(Q2_2025[[#This Row],[Artikelprijs]]&lt;&gt;"",IF(Q2_2025[[#This Row],[Stuksprijs]]=Q2_2025[[#This Row],[Artikelprijs]],"Prijs gelijk","Prijs wijkt af"),"")</f>
        <v/>
      </c>
      <c r="L225" t="str">
        <f>IF(Q2_2025[[#This Row],[Relatiekorting percentage]]=0,
    "Nvt",
    IF(Q2_2025[[#This Row],[Brutobedrag 2]] &lt; Q2_2025[[#This Row],[Bruto - Rel.korting]],
        "Nee",
        "Ja"))</f>
        <v>Ja</v>
      </c>
      <c r="M225" s="10">
        <f>IF(Q2_2025[[#This Row],[Artikelprijs]]&lt;&gt;"",Q2_2025[[#This Row],[Artikelprijs]],Q2_2025[[#This Row],[Stuksprijs]])</f>
        <v>65</v>
      </c>
      <c r="N225" s="10">
        <f>Q2_2025[[#This Row],[Besteld]]*Q2_2025[[#This Row],[Prijs 2]]</f>
        <v>65</v>
      </c>
      <c r="O225" s="10">
        <f>IF(Q2_2025[[#This Row],[Brutobedrag 2]]&lt;Q2_2025[[#This Row],[Bruto - Rel.korting]],Q2_2025[[#This Row],[Brutobedrag 2]],Q2_2025[[#This Row],[Brutobedrag 2]]*(100-Q2_2025[[#This Row],[Relatiekorting percentage]])/100)</f>
        <v>58.5</v>
      </c>
      <c r="R225" s="3"/>
      <c r="W225"/>
      <c r="AB225"/>
    </row>
    <row r="226" spans="1:28" x14ac:dyDescent="0.3">
      <c r="A226" t="s">
        <v>544</v>
      </c>
      <c r="B226">
        <v>1098001</v>
      </c>
      <c r="C226" t="s">
        <v>556</v>
      </c>
      <c r="D226">
        <v>1</v>
      </c>
      <c r="E226" s="10">
        <v>0</v>
      </c>
      <c r="F226" s="10">
        <v>0</v>
      </c>
      <c r="G226" s="10">
        <v>0</v>
      </c>
      <c r="H226">
        <v>0</v>
      </c>
      <c r="I226" s="51" t="str">
        <f>_xlfn.XLOOKUP(Q2_2025[[#This Row],[Artikelnr]],Artikel_prijzen[Artnr],Artikel_prijzen[Groep],"")</f>
        <v/>
      </c>
      <c r="J226" s="10" t="str">
        <f>_xlfn.XLOOKUP(Q2_2025[[#This Row],[Artikelnr]],Artikel_prijzen[Artnr],Artikel_prijzen[Prijs 2025],"")</f>
        <v/>
      </c>
      <c r="K226" t="str">
        <f>IF(Q2_2025[[#This Row],[Artikelprijs]]&lt;&gt;"",IF(Q2_2025[[#This Row],[Stuksprijs]]=Q2_2025[[#This Row],[Artikelprijs]],"Prijs gelijk","Prijs wijkt af"),"")</f>
        <v/>
      </c>
      <c r="L226" t="str">
        <f>IF(Q2_2025[[#This Row],[Relatiekorting percentage]]=0,
    "Nvt",
    IF(Q2_2025[[#This Row],[Brutobedrag 2]] &lt; Q2_2025[[#This Row],[Bruto - Rel.korting]],
        "Nee",
        "Ja"))</f>
        <v>Nvt</v>
      </c>
      <c r="M226" s="10">
        <f>IF(Q2_2025[[#This Row],[Artikelprijs]]&lt;&gt;"",Q2_2025[[#This Row],[Artikelprijs]],Q2_2025[[#This Row],[Stuksprijs]])</f>
        <v>0</v>
      </c>
      <c r="N226" s="10">
        <f>Q2_2025[[#This Row],[Besteld]]*Q2_2025[[#This Row],[Prijs 2]]</f>
        <v>0</v>
      </c>
      <c r="O226" s="10">
        <f>IF(Q2_2025[[#This Row],[Brutobedrag 2]]&lt;Q2_2025[[#This Row],[Bruto - Rel.korting]],Q2_2025[[#This Row],[Brutobedrag 2]],Q2_2025[[#This Row],[Brutobedrag 2]]*(100-Q2_2025[[#This Row],[Relatiekorting percentage]])/100)</f>
        <v>0</v>
      </c>
      <c r="R226" s="3"/>
      <c r="W226"/>
      <c r="AB226"/>
    </row>
    <row r="227" spans="1:28" x14ac:dyDescent="0.3">
      <c r="A227" t="s">
        <v>544</v>
      </c>
      <c r="B227">
        <v>4920004</v>
      </c>
      <c r="C227" t="s">
        <v>550</v>
      </c>
      <c r="D227">
        <v>1</v>
      </c>
      <c r="E227" s="10">
        <v>8.93</v>
      </c>
      <c r="F227" s="10">
        <v>8.93</v>
      </c>
      <c r="G227" s="10">
        <v>8.93</v>
      </c>
      <c r="H227">
        <v>0</v>
      </c>
      <c r="I227" s="51" t="str">
        <f>_xlfn.XLOOKUP(Q2_2025[[#This Row],[Artikelnr]],Artikel_prijzen[Artnr],Artikel_prijzen[Groep],"")</f>
        <v/>
      </c>
      <c r="J227" s="10" t="str">
        <f>_xlfn.XLOOKUP(Q2_2025[[#This Row],[Artikelnr]],Artikel_prijzen[Artnr],Artikel_prijzen[Prijs 2025],"")</f>
        <v/>
      </c>
      <c r="K227" t="str">
        <f>IF(Q2_2025[[#This Row],[Artikelprijs]]&lt;&gt;"",IF(Q2_2025[[#This Row],[Stuksprijs]]=Q2_2025[[#This Row],[Artikelprijs]],"Prijs gelijk","Prijs wijkt af"),"")</f>
        <v/>
      </c>
      <c r="L227" t="str">
        <f>IF(Q2_2025[[#This Row],[Relatiekorting percentage]]=0,
    "Nvt",
    IF(Q2_2025[[#This Row],[Brutobedrag 2]] &lt; Q2_2025[[#This Row],[Bruto - Rel.korting]],
        "Nee",
        "Ja"))</f>
        <v>Nvt</v>
      </c>
      <c r="M227" s="10">
        <f>IF(Q2_2025[[#This Row],[Artikelprijs]]&lt;&gt;"",Q2_2025[[#This Row],[Artikelprijs]],Q2_2025[[#This Row],[Stuksprijs]])</f>
        <v>8.93</v>
      </c>
      <c r="N227" s="10">
        <f>Q2_2025[[#This Row],[Besteld]]*Q2_2025[[#This Row],[Prijs 2]]</f>
        <v>8.93</v>
      </c>
      <c r="O227" s="10">
        <f>IF(Q2_2025[[#This Row],[Brutobedrag 2]]&lt;Q2_2025[[#This Row],[Bruto - Rel.korting]],Q2_2025[[#This Row],[Brutobedrag 2]],Q2_2025[[#This Row],[Brutobedrag 2]]*(100-Q2_2025[[#This Row],[Relatiekorting percentage]])/100)</f>
        <v>8.93</v>
      </c>
      <c r="R227" s="3"/>
      <c r="W227"/>
      <c r="AB227"/>
    </row>
    <row r="228" spans="1:28" x14ac:dyDescent="0.3">
      <c r="A228" t="s">
        <v>544</v>
      </c>
      <c r="B228">
        <v>5021030</v>
      </c>
      <c r="C228" t="s">
        <v>546</v>
      </c>
      <c r="D228">
        <v>1</v>
      </c>
      <c r="E228" s="10">
        <v>175</v>
      </c>
      <c r="F228" s="10">
        <v>175</v>
      </c>
      <c r="G228" s="10">
        <v>175</v>
      </c>
      <c r="H228">
        <v>0</v>
      </c>
      <c r="I228" s="51" t="str">
        <f>_xlfn.XLOOKUP(Q2_2025[[#This Row],[Artikelnr]],Artikel_prijzen[Artnr],Artikel_prijzen[Groep],"")</f>
        <v>Elektra</v>
      </c>
      <c r="J228" s="10">
        <f>_xlfn.XLOOKUP(Q2_2025[[#This Row],[Artikelnr]],Artikel_prijzen[Artnr],Artikel_prijzen[Prijs 2025],"")</f>
        <v>106.8625</v>
      </c>
      <c r="K228" t="str">
        <f>IF(Q2_2025[[#This Row],[Artikelprijs]]&lt;&gt;"",IF(Q2_2025[[#This Row],[Stuksprijs]]=Q2_2025[[#This Row],[Artikelprijs]],"Prijs gelijk","Prijs wijkt af"),"")</f>
        <v>Prijs wijkt af</v>
      </c>
      <c r="L228" t="str">
        <f>IF(Q2_2025[[#This Row],[Relatiekorting percentage]]=0,
    "Nvt",
    IF(Q2_2025[[#This Row],[Brutobedrag 2]] &lt; Q2_2025[[#This Row],[Bruto - Rel.korting]],
        "Nee",
        "Ja"))</f>
        <v>Nvt</v>
      </c>
      <c r="M228" s="10">
        <f>IF(Q2_2025[[#This Row],[Artikelprijs]]&lt;&gt;"",Q2_2025[[#This Row],[Artikelprijs]],Q2_2025[[#This Row],[Stuksprijs]])</f>
        <v>106.8625</v>
      </c>
      <c r="N228" s="10">
        <f>Q2_2025[[#This Row],[Besteld]]*Q2_2025[[#This Row],[Prijs 2]]</f>
        <v>106.8625</v>
      </c>
      <c r="O228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228" s="3"/>
      <c r="W228"/>
      <c r="AB228"/>
    </row>
    <row r="229" spans="1:28" x14ac:dyDescent="0.3">
      <c r="A229" t="s">
        <v>544</v>
      </c>
      <c r="B229">
        <v>5020002</v>
      </c>
      <c r="C229" t="s">
        <v>56</v>
      </c>
      <c r="D229">
        <v>2</v>
      </c>
      <c r="E229" s="10">
        <v>39.65</v>
      </c>
      <c r="F229" s="10">
        <v>79.3</v>
      </c>
      <c r="G229" s="10">
        <v>63.44</v>
      </c>
      <c r="H229">
        <v>20</v>
      </c>
      <c r="I229" s="51" t="str">
        <f>_xlfn.XLOOKUP(Q2_2025[[#This Row],[Artikelnr]],Artikel_prijzen[Artnr],Artikel_prijzen[Groep],"")</f>
        <v/>
      </c>
      <c r="J229" s="10" t="str">
        <f>_xlfn.XLOOKUP(Q2_2025[[#This Row],[Artikelnr]],Artikel_prijzen[Artnr],Artikel_prijzen[Prijs 2025],"")</f>
        <v/>
      </c>
      <c r="K229" t="str">
        <f>IF(Q2_2025[[#This Row],[Artikelprijs]]&lt;&gt;"",IF(Q2_2025[[#This Row],[Stuksprijs]]=Q2_2025[[#This Row],[Artikelprijs]],"Prijs gelijk","Prijs wijkt af"),"")</f>
        <v/>
      </c>
      <c r="L229" t="str">
        <f>IF(Q2_2025[[#This Row],[Relatiekorting percentage]]=0,
    "Nvt",
    IF(Q2_2025[[#This Row],[Brutobedrag 2]] &lt; Q2_2025[[#This Row],[Bruto - Rel.korting]],
        "Nee",
        "Ja"))</f>
        <v>Ja</v>
      </c>
      <c r="M229" s="10">
        <f>IF(Q2_2025[[#This Row],[Artikelprijs]]&lt;&gt;"",Q2_2025[[#This Row],[Artikelprijs]],Q2_2025[[#This Row],[Stuksprijs]])</f>
        <v>39.65</v>
      </c>
      <c r="N229" s="10">
        <f>Q2_2025[[#This Row],[Besteld]]*Q2_2025[[#This Row],[Prijs 2]]</f>
        <v>79.3</v>
      </c>
      <c r="O229" s="10">
        <f>IF(Q2_2025[[#This Row],[Brutobedrag 2]]&lt;Q2_2025[[#This Row],[Bruto - Rel.korting]],Q2_2025[[#This Row],[Brutobedrag 2]],Q2_2025[[#This Row],[Brutobedrag 2]]*(100-Q2_2025[[#This Row],[Relatiekorting percentage]])/100)</f>
        <v>63.44</v>
      </c>
      <c r="R229" s="3"/>
      <c r="W229"/>
      <c r="AB229"/>
    </row>
    <row r="230" spans="1:28" x14ac:dyDescent="0.3">
      <c r="A230" t="s">
        <v>544</v>
      </c>
      <c r="B230">
        <v>5010017</v>
      </c>
      <c r="C230" t="s">
        <v>248</v>
      </c>
      <c r="D230">
        <v>4</v>
      </c>
      <c r="E230" s="10">
        <v>48.93</v>
      </c>
      <c r="F230" s="10">
        <v>195.72</v>
      </c>
      <c r="G230" s="10">
        <v>156.58000000000001</v>
      </c>
      <c r="H230">
        <v>20</v>
      </c>
      <c r="I230" s="51" t="str">
        <f>_xlfn.XLOOKUP(Q2_2025[[#This Row],[Artikelnr]],Artikel_prijzen[Artnr],Artikel_prijzen[Groep],"")</f>
        <v/>
      </c>
      <c r="J230" s="10" t="str">
        <f>_xlfn.XLOOKUP(Q2_2025[[#This Row],[Artikelnr]],Artikel_prijzen[Artnr],Artikel_prijzen[Prijs 2025],"")</f>
        <v/>
      </c>
      <c r="K230" t="str">
        <f>IF(Q2_2025[[#This Row],[Artikelprijs]]&lt;&gt;"",IF(Q2_2025[[#This Row],[Stuksprijs]]=Q2_2025[[#This Row],[Artikelprijs]],"Prijs gelijk","Prijs wijkt af"),"")</f>
        <v/>
      </c>
      <c r="L230" t="str">
        <f>IF(Q2_2025[[#This Row],[Relatiekorting percentage]]=0,
    "Nvt",
    IF(Q2_2025[[#This Row],[Brutobedrag 2]] &lt; Q2_2025[[#This Row],[Bruto - Rel.korting]],
        "Nee",
        "Ja"))</f>
        <v>Ja</v>
      </c>
      <c r="M230" s="10">
        <f>IF(Q2_2025[[#This Row],[Artikelprijs]]&lt;&gt;"",Q2_2025[[#This Row],[Artikelprijs]],Q2_2025[[#This Row],[Stuksprijs]])</f>
        <v>48.93</v>
      </c>
      <c r="N230" s="10">
        <f>Q2_2025[[#This Row],[Besteld]]*Q2_2025[[#This Row],[Prijs 2]]</f>
        <v>195.72</v>
      </c>
      <c r="O230" s="10">
        <f>IF(Q2_2025[[#This Row],[Brutobedrag 2]]&lt;Q2_2025[[#This Row],[Bruto - Rel.korting]],Q2_2025[[#This Row],[Brutobedrag 2]],Q2_2025[[#This Row],[Brutobedrag 2]]*(100-Q2_2025[[#This Row],[Relatiekorting percentage]])/100)</f>
        <v>156.57599999999999</v>
      </c>
      <c r="R230" s="3"/>
      <c r="W230"/>
      <c r="AB230"/>
    </row>
    <row r="231" spans="1:28" x14ac:dyDescent="0.3">
      <c r="A231" t="s">
        <v>544</v>
      </c>
      <c r="B231">
        <v>5040008</v>
      </c>
      <c r="C231" t="s">
        <v>333</v>
      </c>
      <c r="D231">
        <v>1</v>
      </c>
      <c r="E231" s="10">
        <v>355.35</v>
      </c>
      <c r="F231" s="10">
        <v>355.35</v>
      </c>
      <c r="G231" s="10">
        <v>319.81</v>
      </c>
      <c r="H231">
        <v>10</v>
      </c>
      <c r="I231" s="51" t="str">
        <f>_xlfn.XLOOKUP(Q2_2025[[#This Row],[Artikelnr]],Artikel_prijzen[Artnr],Artikel_prijzen[Groep],"")</f>
        <v>AV</v>
      </c>
      <c r="J231" s="10">
        <f>_xlfn.XLOOKUP(Q2_2025[[#This Row],[Artikelnr]],Artikel_prijzen[Artnr],Artikel_prijzen[Prijs 2025],"")</f>
        <v>345</v>
      </c>
      <c r="K231" t="str">
        <f>IF(Q2_2025[[#This Row],[Artikelprijs]]&lt;&gt;"",IF(Q2_2025[[#This Row],[Stuksprijs]]=Q2_2025[[#This Row],[Artikelprijs]],"Prijs gelijk","Prijs wijkt af"),"")</f>
        <v>Prijs wijkt af</v>
      </c>
      <c r="L231" t="str">
        <f>IF(Q2_2025[[#This Row],[Relatiekorting percentage]]=0,
    "Nvt",
    IF(Q2_2025[[#This Row],[Brutobedrag 2]] &lt; Q2_2025[[#This Row],[Bruto - Rel.korting]],
        "Nee",
        "Ja"))</f>
        <v>Ja</v>
      </c>
      <c r="M231" s="10">
        <f>IF(Q2_2025[[#This Row],[Artikelprijs]]&lt;&gt;"",Q2_2025[[#This Row],[Artikelprijs]],Q2_2025[[#This Row],[Stuksprijs]])</f>
        <v>345</v>
      </c>
      <c r="N231" s="10">
        <f>Q2_2025[[#This Row],[Besteld]]*Q2_2025[[#This Row],[Prijs 2]]</f>
        <v>345</v>
      </c>
      <c r="O231" s="10">
        <f>IF(Q2_2025[[#This Row],[Brutobedrag 2]]&lt;Q2_2025[[#This Row],[Bruto - Rel.korting]],Q2_2025[[#This Row],[Brutobedrag 2]],Q2_2025[[#This Row],[Brutobedrag 2]]*(100-Q2_2025[[#This Row],[Relatiekorting percentage]])/100)</f>
        <v>310.5</v>
      </c>
      <c r="R231" s="3"/>
      <c r="W231"/>
      <c r="AB231"/>
    </row>
    <row r="232" spans="1:28" x14ac:dyDescent="0.3">
      <c r="A232" t="s">
        <v>544</v>
      </c>
      <c r="B232">
        <v>1098001</v>
      </c>
      <c r="C232" t="s">
        <v>556</v>
      </c>
      <c r="D232">
        <v>1</v>
      </c>
      <c r="E232" s="10">
        <v>0</v>
      </c>
      <c r="F232" s="10">
        <v>0</v>
      </c>
      <c r="G232" s="10">
        <v>0</v>
      </c>
      <c r="H232">
        <v>0</v>
      </c>
      <c r="I232" s="51" t="str">
        <f>_xlfn.XLOOKUP(Q2_2025[[#This Row],[Artikelnr]],Artikel_prijzen[Artnr],Artikel_prijzen[Groep],"")</f>
        <v/>
      </c>
      <c r="J232" s="10" t="str">
        <f>_xlfn.XLOOKUP(Q2_2025[[#This Row],[Artikelnr]],Artikel_prijzen[Artnr],Artikel_prijzen[Prijs 2025],"")</f>
        <v/>
      </c>
      <c r="K232" t="str">
        <f>IF(Q2_2025[[#This Row],[Artikelprijs]]&lt;&gt;"",IF(Q2_2025[[#This Row],[Stuksprijs]]=Q2_2025[[#This Row],[Artikelprijs]],"Prijs gelijk","Prijs wijkt af"),"")</f>
        <v/>
      </c>
      <c r="L232" t="str">
        <f>IF(Q2_2025[[#This Row],[Relatiekorting percentage]]=0,
    "Nvt",
    IF(Q2_2025[[#This Row],[Brutobedrag 2]] &lt; Q2_2025[[#This Row],[Bruto - Rel.korting]],
        "Nee",
        "Ja"))</f>
        <v>Nvt</v>
      </c>
      <c r="M232" s="10">
        <f>IF(Q2_2025[[#This Row],[Artikelprijs]]&lt;&gt;"",Q2_2025[[#This Row],[Artikelprijs]],Q2_2025[[#This Row],[Stuksprijs]])</f>
        <v>0</v>
      </c>
      <c r="N232" s="10">
        <f>Q2_2025[[#This Row],[Besteld]]*Q2_2025[[#This Row],[Prijs 2]]</f>
        <v>0</v>
      </c>
      <c r="O232" s="10">
        <f>IF(Q2_2025[[#This Row],[Brutobedrag 2]]&lt;Q2_2025[[#This Row],[Bruto - Rel.korting]],Q2_2025[[#This Row],[Brutobedrag 2]],Q2_2025[[#This Row],[Brutobedrag 2]]*(100-Q2_2025[[#This Row],[Relatiekorting percentage]])/100)</f>
        <v>0</v>
      </c>
      <c r="R232" s="3"/>
      <c r="W232"/>
      <c r="AB232"/>
    </row>
    <row r="233" spans="1:28" x14ac:dyDescent="0.3">
      <c r="A233" t="s">
        <v>544</v>
      </c>
      <c r="B233">
        <v>4920004</v>
      </c>
      <c r="C233" t="s">
        <v>550</v>
      </c>
      <c r="D233">
        <v>1</v>
      </c>
      <c r="E233" s="10">
        <v>8.93</v>
      </c>
      <c r="F233" s="10">
        <v>8.93</v>
      </c>
      <c r="G233" s="10">
        <v>8.93</v>
      </c>
      <c r="H233">
        <v>0</v>
      </c>
      <c r="I233" s="51" t="str">
        <f>_xlfn.XLOOKUP(Q2_2025[[#This Row],[Artikelnr]],Artikel_prijzen[Artnr],Artikel_prijzen[Groep],"")</f>
        <v/>
      </c>
      <c r="J233" s="10" t="str">
        <f>_xlfn.XLOOKUP(Q2_2025[[#This Row],[Artikelnr]],Artikel_prijzen[Artnr],Artikel_prijzen[Prijs 2025],"")</f>
        <v/>
      </c>
      <c r="K233" t="str">
        <f>IF(Q2_2025[[#This Row],[Artikelprijs]]&lt;&gt;"",IF(Q2_2025[[#This Row],[Stuksprijs]]=Q2_2025[[#This Row],[Artikelprijs]],"Prijs gelijk","Prijs wijkt af"),"")</f>
        <v/>
      </c>
      <c r="L233" t="str">
        <f>IF(Q2_2025[[#This Row],[Relatiekorting percentage]]=0,
    "Nvt",
    IF(Q2_2025[[#This Row],[Brutobedrag 2]] &lt; Q2_2025[[#This Row],[Bruto - Rel.korting]],
        "Nee",
        "Ja"))</f>
        <v>Nvt</v>
      </c>
      <c r="M233" s="10">
        <f>IF(Q2_2025[[#This Row],[Artikelprijs]]&lt;&gt;"",Q2_2025[[#This Row],[Artikelprijs]],Q2_2025[[#This Row],[Stuksprijs]])</f>
        <v>8.93</v>
      </c>
      <c r="N233" s="10">
        <f>Q2_2025[[#This Row],[Besteld]]*Q2_2025[[#This Row],[Prijs 2]]</f>
        <v>8.93</v>
      </c>
      <c r="O233" s="10">
        <f>IF(Q2_2025[[#This Row],[Brutobedrag 2]]&lt;Q2_2025[[#This Row],[Bruto - Rel.korting]],Q2_2025[[#This Row],[Brutobedrag 2]],Q2_2025[[#This Row],[Brutobedrag 2]]*(100-Q2_2025[[#This Row],[Relatiekorting percentage]])/100)</f>
        <v>8.93</v>
      </c>
      <c r="R233" s="3"/>
      <c r="W233"/>
      <c r="AB233"/>
    </row>
    <row r="234" spans="1:28" x14ac:dyDescent="0.3">
      <c r="A234" t="s">
        <v>544</v>
      </c>
      <c r="B234">
        <v>1010047</v>
      </c>
      <c r="C234" t="s">
        <v>552</v>
      </c>
      <c r="D234">
        <v>1</v>
      </c>
      <c r="E234" s="10">
        <v>0</v>
      </c>
      <c r="F234" s="10">
        <v>0</v>
      </c>
      <c r="G234" s="10">
        <v>0</v>
      </c>
      <c r="H234">
        <v>20</v>
      </c>
      <c r="I234" s="51" t="str">
        <f>_xlfn.XLOOKUP(Q2_2025[[#This Row],[Artikelnr]],Artikel_prijzen[Artnr],Artikel_prijzen[Groep],"")</f>
        <v/>
      </c>
      <c r="J234" s="10" t="str">
        <f>_xlfn.XLOOKUP(Q2_2025[[#This Row],[Artikelnr]],Artikel_prijzen[Artnr],Artikel_prijzen[Prijs 2025],"")</f>
        <v/>
      </c>
      <c r="K234" t="str">
        <f>IF(Q2_2025[[#This Row],[Artikelprijs]]&lt;&gt;"",IF(Q2_2025[[#This Row],[Stuksprijs]]=Q2_2025[[#This Row],[Artikelprijs]],"Prijs gelijk","Prijs wijkt af"),"")</f>
        <v/>
      </c>
      <c r="L234" t="str">
        <f>IF(Q2_2025[[#This Row],[Relatiekorting percentage]]=0,
    "Nvt",
    IF(Q2_2025[[#This Row],[Brutobedrag 2]] &lt; Q2_2025[[#This Row],[Bruto - Rel.korting]],
        "Nee",
        "Ja"))</f>
        <v>Ja</v>
      </c>
      <c r="M234" s="10">
        <f>IF(Q2_2025[[#This Row],[Artikelprijs]]&lt;&gt;"",Q2_2025[[#This Row],[Artikelprijs]],Q2_2025[[#This Row],[Stuksprijs]])</f>
        <v>0</v>
      </c>
      <c r="N234" s="10">
        <f>Q2_2025[[#This Row],[Besteld]]*Q2_2025[[#This Row],[Prijs 2]]</f>
        <v>0</v>
      </c>
      <c r="O234" s="10">
        <f>IF(Q2_2025[[#This Row],[Brutobedrag 2]]&lt;Q2_2025[[#This Row],[Bruto - Rel.korting]],Q2_2025[[#This Row],[Brutobedrag 2]],Q2_2025[[#This Row],[Brutobedrag 2]]*(100-Q2_2025[[#This Row],[Relatiekorting percentage]])/100)</f>
        <v>0</v>
      </c>
      <c r="R234" s="3"/>
      <c r="W234"/>
      <c r="AB234"/>
    </row>
    <row r="235" spans="1:28" x14ac:dyDescent="0.3">
      <c r="A235" t="s">
        <v>544</v>
      </c>
      <c r="B235">
        <v>5021030</v>
      </c>
      <c r="C235" t="s">
        <v>546</v>
      </c>
      <c r="D235">
        <v>1</v>
      </c>
      <c r="E235" s="10">
        <v>175</v>
      </c>
      <c r="F235" s="10">
        <v>175</v>
      </c>
      <c r="G235" s="10">
        <v>175</v>
      </c>
      <c r="H235">
        <v>0</v>
      </c>
      <c r="I235" s="51" t="str">
        <f>_xlfn.XLOOKUP(Q2_2025[[#This Row],[Artikelnr]],Artikel_prijzen[Artnr],Artikel_prijzen[Groep],"")</f>
        <v>Elektra</v>
      </c>
      <c r="J235" s="10">
        <f>_xlfn.XLOOKUP(Q2_2025[[#This Row],[Artikelnr]],Artikel_prijzen[Artnr],Artikel_prijzen[Prijs 2025],"")</f>
        <v>106.8625</v>
      </c>
      <c r="K235" t="str">
        <f>IF(Q2_2025[[#This Row],[Artikelprijs]]&lt;&gt;"",IF(Q2_2025[[#This Row],[Stuksprijs]]=Q2_2025[[#This Row],[Artikelprijs]],"Prijs gelijk","Prijs wijkt af"),"")</f>
        <v>Prijs wijkt af</v>
      </c>
      <c r="L235" t="str">
        <f>IF(Q2_2025[[#This Row],[Relatiekorting percentage]]=0,
    "Nvt",
    IF(Q2_2025[[#This Row],[Brutobedrag 2]] &lt; Q2_2025[[#This Row],[Bruto - Rel.korting]],
        "Nee",
        "Ja"))</f>
        <v>Nvt</v>
      </c>
      <c r="M235" s="10">
        <f>IF(Q2_2025[[#This Row],[Artikelprijs]]&lt;&gt;"",Q2_2025[[#This Row],[Artikelprijs]],Q2_2025[[#This Row],[Stuksprijs]])</f>
        <v>106.8625</v>
      </c>
      <c r="N235" s="10">
        <f>Q2_2025[[#This Row],[Besteld]]*Q2_2025[[#This Row],[Prijs 2]]</f>
        <v>106.8625</v>
      </c>
      <c r="O235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235" s="3"/>
      <c r="W235"/>
      <c r="AB235"/>
    </row>
    <row r="236" spans="1:28" x14ac:dyDescent="0.3">
      <c r="A236" t="s">
        <v>544</v>
      </c>
      <c r="B236">
        <v>5020002</v>
      </c>
      <c r="C236" t="s">
        <v>56</v>
      </c>
      <c r="D236">
        <v>2</v>
      </c>
      <c r="E236" s="10">
        <v>39.65</v>
      </c>
      <c r="F236" s="10">
        <v>79.3</v>
      </c>
      <c r="G236" s="10">
        <v>63.44</v>
      </c>
      <c r="H236">
        <v>20</v>
      </c>
      <c r="I236" s="51" t="str">
        <f>_xlfn.XLOOKUP(Q2_2025[[#This Row],[Artikelnr]],Artikel_prijzen[Artnr],Artikel_prijzen[Groep],"")</f>
        <v/>
      </c>
      <c r="J236" s="10" t="str">
        <f>_xlfn.XLOOKUP(Q2_2025[[#This Row],[Artikelnr]],Artikel_prijzen[Artnr],Artikel_prijzen[Prijs 2025],"")</f>
        <v/>
      </c>
      <c r="K236" t="str">
        <f>IF(Q2_2025[[#This Row],[Artikelprijs]]&lt;&gt;"",IF(Q2_2025[[#This Row],[Stuksprijs]]=Q2_2025[[#This Row],[Artikelprijs]],"Prijs gelijk","Prijs wijkt af"),"")</f>
        <v/>
      </c>
      <c r="L236" t="str">
        <f>IF(Q2_2025[[#This Row],[Relatiekorting percentage]]=0,
    "Nvt",
    IF(Q2_2025[[#This Row],[Brutobedrag 2]] &lt; Q2_2025[[#This Row],[Bruto - Rel.korting]],
        "Nee",
        "Ja"))</f>
        <v>Ja</v>
      </c>
      <c r="M236" s="10">
        <f>IF(Q2_2025[[#This Row],[Artikelprijs]]&lt;&gt;"",Q2_2025[[#This Row],[Artikelprijs]],Q2_2025[[#This Row],[Stuksprijs]])</f>
        <v>39.65</v>
      </c>
      <c r="N236" s="10">
        <f>Q2_2025[[#This Row],[Besteld]]*Q2_2025[[#This Row],[Prijs 2]]</f>
        <v>79.3</v>
      </c>
      <c r="O236" s="10">
        <f>IF(Q2_2025[[#This Row],[Brutobedrag 2]]&lt;Q2_2025[[#This Row],[Bruto - Rel.korting]],Q2_2025[[#This Row],[Brutobedrag 2]],Q2_2025[[#This Row],[Brutobedrag 2]]*(100-Q2_2025[[#This Row],[Relatiekorting percentage]])/100)</f>
        <v>63.44</v>
      </c>
      <c r="R236" s="3"/>
      <c r="W236"/>
      <c r="AB236"/>
    </row>
    <row r="237" spans="1:28" x14ac:dyDescent="0.3">
      <c r="A237" t="s">
        <v>544</v>
      </c>
      <c r="B237">
        <v>5010017</v>
      </c>
      <c r="C237" t="s">
        <v>248</v>
      </c>
      <c r="D237">
        <v>6</v>
      </c>
      <c r="E237" s="10">
        <v>48.93</v>
      </c>
      <c r="F237" s="10">
        <v>293.58</v>
      </c>
      <c r="G237" s="10">
        <v>234.86</v>
      </c>
      <c r="H237">
        <v>20</v>
      </c>
      <c r="I237" s="51" t="str">
        <f>_xlfn.XLOOKUP(Q2_2025[[#This Row],[Artikelnr]],Artikel_prijzen[Artnr],Artikel_prijzen[Groep],"")</f>
        <v/>
      </c>
      <c r="J237" s="10" t="str">
        <f>_xlfn.XLOOKUP(Q2_2025[[#This Row],[Artikelnr]],Artikel_prijzen[Artnr],Artikel_prijzen[Prijs 2025],"")</f>
        <v/>
      </c>
      <c r="K237" t="str">
        <f>IF(Q2_2025[[#This Row],[Artikelprijs]]&lt;&gt;"",IF(Q2_2025[[#This Row],[Stuksprijs]]=Q2_2025[[#This Row],[Artikelprijs]],"Prijs gelijk","Prijs wijkt af"),"")</f>
        <v/>
      </c>
      <c r="L237" t="str">
        <f>IF(Q2_2025[[#This Row],[Relatiekorting percentage]]=0,
    "Nvt",
    IF(Q2_2025[[#This Row],[Brutobedrag 2]] &lt; Q2_2025[[#This Row],[Bruto - Rel.korting]],
        "Nee",
        "Ja"))</f>
        <v>Ja</v>
      </c>
      <c r="M237" s="10">
        <f>IF(Q2_2025[[#This Row],[Artikelprijs]]&lt;&gt;"",Q2_2025[[#This Row],[Artikelprijs]],Q2_2025[[#This Row],[Stuksprijs]])</f>
        <v>48.93</v>
      </c>
      <c r="N237" s="10">
        <f>Q2_2025[[#This Row],[Besteld]]*Q2_2025[[#This Row],[Prijs 2]]</f>
        <v>293.58</v>
      </c>
      <c r="O237" s="10">
        <f>IF(Q2_2025[[#This Row],[Brutobedrag 2]]&lt;Q2_2025[[#This Row],[Bruto - Rel.korting]],Q2_2025[[#This Row],[Brutobedrag 2]],Q2_2025[[#This Row],[Brutobedrag 2]]*(100-Q2_2025[[#This Row],[Relatiekorting percentage]])/100)</f>
        <v>234.86399999999998</v>
      </c>
      <c r="R237" s="3"/>
      <c r="W237"/>
      <c r="AB237"/>
    </row>
    <row r="238" spans="1:28" x14ac:dyDescent="0.3">
      <c r="A238" t="s">
        <v>544</v>
      </c>
      <c r="B238">
        <v>5040209</v>
      </c>
      <c r="C238" t="s">
        <v>373</v>
      </c>
      <c r="D238">
        <v>2</v>
      </c>
      <c r="E238" s="10">
        <v>1236</v>
      </c>
      <c r="F238" s="10">
        <v>2472</v>
      </c>
      <c r="G238" s="10">
        <v>2224.8000000000002</v>
      </c>
      <c r="H238">
        <v>10</v>
      </c>
      <c r="I238" s="51" t="str">
        <f>_xlfn.XLOOKUP(Q2_2025[[#This Row],[Artikelnr]],Artikel_prijzen[Artnr],Artikel_prijzen[Groep],"")</f>
        <v>AV</v>
      </c>
      <c r="J238" s="10">
        <f>_xlfn.XLOOKUP(Q2_2025[[#This Row],[Artikelnr]],Artikel_prijzen[Artnr],Artikel_prijzen[Prijs 2025],"")</f>
        <v>1200</v>
      </c>
      <c r="K238" t="str">
        <f>IF(Q2_2025[[#This Row],[Artikelprijs]]&lt;&gt;"",IF(Q2_2025[[#This Row],[Stuksprijs]]=Q2_2025[[#This Row],[Artikelprijs]],"Prijs gelijk","Prijs wijkt af"),"")</f>
        <v>Prijs wijkt af</v>
      </c>
      <c r="L238" t="str">
        <f>IF(Q2_2025[[#This Row],[Relatiekorting percentage]]=0,
    "Nvt",
    IF(Q2_2025[[#This Row],[Brutobedrag 2]] &lt; Q2_2025[[#This Row],[Bruto - Rel.korting]],
        "Nee",
        "Ja"))</f>
        <v>Ja</v>
      </c>
      <c r="M238" s="10">
        <f>IF(Q2_2025[[#This Row],[Artikelprijs]]&lt;&gt;"",Q2_2025[[#This Row],[Artikelprijs]],Q2_2025[[#This Row],[Stuksprijs]])</f>
        <v>1200</v>
      </c>
      <c r="N238" s="10">
        <f>Q2_2025[[#This Row],[Besteld]]*Q2_2025[[#This Row],[Prijs 2]]</f>
        <v>2400</v>
      </c>
      <c r="O238" s="10">
        <f>IF(Q2_2025[[#This Row],[Brutobedrag 2]]&lt;Q2_2025[[#This Row],[Bruto - Rel.korting]],Q2_2025[[#This Row],[Brutobedrag 2]],Q2_2025[[#This Row],[Brutobedrag 2]]*(100-Q2_2025[[#This Row],[Relatiekorting percentage]])/100)</f>
        <v>2160</v>
      </c>
      <c r="R238" s="3"/>
      <c r="W238"/>
      <c r="AB238"/>
    </row>
    <row r="239" spans="1:28" x14ac:dyDescent="0.3">
      <c r="A239" t="s">
        <v>544</v>
      </c>
      <c r="B239">
        <v>1098001</v>
      </c>
      <c r="C239" t="s">
        <v>556</v>
      </c>
      <c r="D239">
        <v>1</v>
      </c>
      <c r="E239" s="10">
        <v>0</v>
      </c>
      <c r="F239" s="10">
        <v>0</v>
      </c>
      <c r="G239" s="10">
        <v>0</v>
      </c>
      <c r="H239">
        <v>0</v>
      </c>
      <c r="I239" s="51" t="str">
        <f>_xlfn.XLOOKUP(Q2_2025[[#This Row],[Artikelnr]],Artikel_prijzen[Artnr],Artikel_prijzen[Groep],"")</f>
        <v/>
      </c>
      <c r="J239" s="10" t="str">
        <f>_xlfn.XLOOKUP(Q2_2025[[#This Row],[Artikelnr]],Artikel_prijzen[Artnr],Artikel_prijzen[Prijs 2025],"")</f>
        <v/>
      </c>
      <c r="K239" t="str">
        <f>IF(Q2_2025[[#This Row],[Artikelprijs]]&lt;&gt;"",IF(Q2_2025[[#This Row],[Stuksprijs]]=Q2_2025[[#This Row],[Artikelprijs]],"Prijs gelijk","Prijs wijkt af"),"")</f>
        <v/>
      </c>
      <c r="L239" t="str">
        <f>IF(Q2_2025[[#This Row],[Relatiekorting percentage]]=0,
    "Nvt",
    IF(Q2_2025[[#This Row],[Brutobedrag 2]] &lt; Q2_2025[[#This Row],[Bruto - Rel.korting]],
        "Nee",
        "Ja"))</f>
        <v>Nvt</v>
      </c>
      <c r="M239" s="10">
        <f>IF(Q2_2025[[#This Row],[Artikelprijs]]&lt;&gt;"",Q2_2025[[#This Row],[Artikelprijs]],Q2_2025[[#This Row],[Stuksprijs]])</f>
        <v>0</v>
      </c>
      <c r="N239" s="10">
        <f>Q2_2025[[#This Row],[Besteld]]*Q2_2025[[#This Row],[Prijs 2]]</f>
        <v>0</v>
      </c>
      <c r="O239" s="10">
        <f>IF(Q2_2025[[#This Row],[Brutobedrag 2]]&lt;Q2_2025[[#This Row],[Bruto - Rel.korting]],Q2_2025[[#This Row],[Brutobedrag 2]],Q2_2025[[#This Row],[Brutobedrag 2]]*(100-Q2_2025[[#This Row],[Relatiekorting percentage]])/100)</f>
        <v>0</v>
      </c>
      <c r="R239" s="3"/>
      <c r="W239"/>
      <c r="AB239"/>
    </row>
    <row r="240" spans="1:28" x14ac:dyDescent="0.3">
      <c r="A240" t="s">
        <v>544</v>
      </c>
      <c r="B240">
        <v>4920004</v>
      </c>
      <c r="C240" t="s">
        <v>550</v>
      </c>
      <c r="D240">
        <v>1</v>
      </c>
      <c r="E240" s="10">
        <v>8.93</v>
      </c>
      <c r="F240" s="10">
        <v>8.93</v>
      </c>
      <c r="G240" s="10">
        <v>8.93</v>
      </c>
      <c r="H240">
        <v>0</v>
      </c>
      <c r="I240" s="51" t="str">
        <f>_xlfn.XLOOKUP(Q2_2025[[#This Row],[Artikelnr]],Artikel_prijzen[Artnr],Artikel_prijzen[Groep],"")</f>
        <v/>
      </c>
      <c r="J240" s="10" t="str">
        <f>_xlfn.XLOOKUP(Q2_2025[[#This Row],[Artikelnr]],Artikel_prijzen[Artnr],Artikel_prijzen[Prijs 2025],"")</f>
        <v/>
      </c>
      <c r="K240" t="str">
        <f>IF(Q2_2025[[#This Row],[Artikelprijs]]&lt;&gt;"",IF(Q2_2025[[#This Row],[Stuksprijs]]=Q2_2025[[#This Row],[Artikelprijs]],"Prijs gelijk","Prijs wijkt af"),"")</f>
        <v/>
      </c>
      <c r="L240" t="str">
        <f>IF(Q2_2025[[#This Row],[Relatiekorting percentage]]=0,
    "Nvt",
    IF(Q2_2025[[#This Row],[Brutobedrag 2]] &lt; Q2_2025[[#This Row],[Bruto - Rel.korting]],
        "Nee",
        "Ja"))</f>
        <v>Nvt</v>
      </c>
      <c r="M240" s="10">
        <f>IF(Q2_2025[[#This Row],[Artikelprijs]]&lt;&gt;"",Q2_2025[[#This Row],[Artikelprijs]],Q2_2025[[#This Row],[Stuksprijs]])</f>
        <v>8.93</v>
      </c>
      <c r="N240" s="10">
        <f>Q2_2025[[#This Row],[Besteld]]*Q2_2025[[#This Row],[Prijs 2]]</f>
        <v>8.93</v>
      </c>
      <c r="O240" s="10">
        <f>IF(Q2_2025[[#This Row],[Brutobedrag 2]]&lt;Q2_2025[[#This Row],[Bruto - Rel.korting]],Q2_2025[[#This Row],[Brutobedrag 2]],Q2_2025[[#This Row],[Brutobedrag 2]]*(100-Q2_2025[[#This Row],[Relatiekorting percentage]])/100)</f>
        <v>8.93</v>
      </c>
      <c r="R240" s="3"/>
      <c r="W240"/>
      <c r="AB240"/>
    </row>
    <row r="241" spans="1:28" x14ac:dyDescent="0.3">
      <c r="A241" t="s">
        <v>544</v>
      </c>
      <c r="B241">
        <v>5022046</v>
      </c>
      <c r="C241" t="s">
        <v>554</v>
      </c>
      <c r="D241">
        <v>1</v>
      </c>
      <c r="E241" s="10">
        <v>416.72</v>
      </c>
      <c r="F241" s="10">
        <v>416.72</v>
      </c>
      <c r="G241" s="10">
        <v>416.72</v>
      </c>
      <c r="H241">
        <v>0</v>
      </c>
      <c r="I241" s="51" t="str">
        <f>_xlfn.XLOOKUP(Q2_2025[[#This Row],[Artikelnr]],Artikel_prijzen[Artnr],Artikel_prijzen[Groep],"")</f>
        <v>Elektra</v>
      </c>
      <c r="J241" s="10">
        <f>_xlfn.XLOOKUP(Q2_2025[[#This Row],[Artikelnr]],Artikel_prijzen[Artnr],Artikel_prijzen[Prijs 2025],"")</f>
        <v>329.6</v>
      </c>
      <c r="K241" t="str">
        <f>IF(Q2_2025[[#This Row],[Artikelprijs]]&lt;&gt;"",IF(Q2_2025[[#This Row],[Stuksprijs]]=Q2_2025[[#This Row],[Artikelprijs]],"Prijs gelijk","Prijs wijkt af"),"")</f>
        <v>Prijs wijkt af</v>
      </c>
      <c r="L241" t="str">
        <f>IF(Q2_2025[[#This Row],[Relatiekorting percentage]]=0,
    "Nvt",
    IF(Q2_2025[[#This Row],[Brutobedrag 2]] &lt; Q2_2025[[#This Row],[Bruto - Rel.korting]],
        "Nee",
        "Ja"))</f>
        <v>Nvt</v>
      </c>
      <c r="M241" s="10">
        <f>IF(Q2_2025[[#This Row],[Artikelprijs]]&lt;&gt;"",Q2_2025[[#This Row],[Artikelprijs]],Q2_2025[[#This Row],[Stuksprijs]])</f>
        <v>329.6</v>
      </c>
      <c r="N241" s="10">
        <f>Q2_2025[[#This Row],[Besteld]]*Q2_2025[[#This Row],[Prijs 2]]</f>
        <v>329.6</v>
      </c>
      <c r="O241" s="10">
        <f>IF(Q2_2025[[#This Row],[Brutobedrag 2]]&lt;Q2_2025[[#This Row],[Bruto - Rel.korting]],Q2_2025[[#This Row],[Brutobedrag 2]],Q2_2025[[#This Row],[Brutobedrag 2]]*(100-Q2_2025[[#This Row],[Relatiekorting percentage]])/100)</f>
        <v>329.6</v>
      </c>
      <c r="R241" s="3"/>
      <c r="W241"/>
      <c r="AB241"/>
    </row>
    <row r="242" spans="1:28" x14ac:dyDescent="0.3">
      <c r="A242" t="s">
        <v>544</v>
      </c>
      <c r="B242">
        <v>5020002</v>
      </c>
      <c r="C242" t="s">
        <v>56</v>
      </c>
      <c r="D242">
        <v>3</v>
      </c>
      <c r="E242" s="10">
        <v>39.65</v>
      </c>
      <c r="F242" s="10">
        <v>118.95</v>
      </c>
      <c r="G242" s="10">
        <v>95.16</v>
      </c>
      <c r="H242">
        <v>20</v>
      </c>
      <c r="I242" s="51" t="str">
        <f>_xlfn.XLOOKUP(Q2_2025[[#This Row],[Artikelnr]],Artikel_prijzen[Artnr],Artikel_prijzen[Groep],"")</f>
        <v/>
      </c>
      <c r="J242" s="10" t="str">
        <f>_xlfn.XLOOKUP(Q2_2025[[#This Row],[Artikelnr]],Artikel_prijzen[Artnr],Artikel_prijzen[Prijs 2025],"")</f>
        <v/>
      </c>
      <c r="K242" t="str">
        <f>IF(Q2_2025[[#This Row],[Artikelprijs]]&lt;&gt;"",IF(Q2_2025[[#This Row],[Stuksprijs]]=Q2_2025[[#This Row],[Artikelprijs]],"Prijs gelijk","Prijs wijkt af"),"")</f>
        <v/>
      </c>
      <c r="L242" t="str">
        <f>IF(Q2_2025[[#This Row],[Relatiekorting percentage]]=0,
    "Nvt",
    IF(Q2_2025[[#This Row],[Brutobedrag 2]] &lt; Q2_2025[[#This Row],[Bruto - Rel.korting]],
        "Nee",
        "Ja"))</f>
        <v>Ja</v>
      </c>
      <c r="M242" s="10">
        <f>IF(Q2_2025[[#This Row],[Artikelprijs]]&lt;&gt;"",Q2_2025[[#This Row],[Artikelprijs]],Q2_2025[[#This Row],[Stuksprijs]])</f>
        <v>39.65</v>
      </c>
      <c r="N242" s="10">
        <f>Q2_2025[[#This Row],[Besteld]]*Q2_2025[[#This Row],[Prijs 2]]</f>
        <v>118.94999999999999</v>
      </c>
      <c r="O242" s="10">
        <f>IF(Q2_2025[[#This Row],[Brutobedrag 2]]&lt;Q2_2025[[#This Row],[Bruto - Rel.korting]],Q2_2025[[#This Row],[Brutobedrag 2]],Q2_2025[[#This Row],[Brutobedrag 2]]*(100-Q2_2025[[#This Row],[Relatiekorting percentage]])/100)</f>
        <v>95.16</v>
      </c>
      <c r="R242" s="3"/>
      <c r="W242"/>
      <c r="AB242"/>
    </row>
    <row r="243" spans="1:28" x14ac:dyDescent="0.3">
      <c r="A243" t="s">
        <v>544</v>
      </c>
      <c r="B243">
        <v>5010017</v>
      </c>
      <c r="C243" t="s">
        <v>248</v>
      </c>
      <c r="D243">
        <v>18</v>
      </c>
      <c r="E243" s="10">
        <v>48.93</v>
      </c>
      <c r="F243" s="10">
        <v>880.74</v>
      </c>
      <c r="G243" s="10">
        <v>704.59</v>
      </c>
      <c r="H243">
        <v>20</v>
      </c>
      <c r="I243" s="51" t="str">
        <f>_xlfn.XLOOKUP(Q2_2025[[#This Row],[Artikelnr]],Artikel_prijzen[Artnr],Artikel_prijzen[Groep],"")</f>
        <v/>
      </c>
      <c r="J243" s="10" t="str">
        <f>_xlfn.XLOOKUP(Q2_2025[[#This Row],[Artikelnr]],Artikel_prijzen[Artnr],Artikel_prijzen[Prijs 2025],"")</f>
        <v/>
      </c>
      <c r="K243" t="str">
        <f>IF(Q2_2025[[#This Row],[Artikelprijs]]&lt;&gt;"",IF(Q2_2025[[#This Row],[Stuksprijs]]=Q2_2025[[#This Row],[Artikelprijs]],"Prijs gelijk","Prijs wijkt af"),"")</f>
        <v/>
      </c>
      <c r="L243" t="str">
        <f>IF(Q2_2025[[#This Row],[Relatiekorting percentage]]=0,
    "Nvt",
    IF(Q2_2025[[#This Row],[Brutobedrag 2]] &lt; Q2_2025[[#This Row],[Bruto - Rel.korting]],
        "Nee",
        "Ja"))</f>
        <v>Ja</v>
      </c>
      <c r="M243" s="10">
        <f>IF(Q2_2025[[#This Row],[Artikelprijs]]&lt;&gt;"",Q2_2025[[#This Row],[Artikelprijs]],Q2_2025[[#This Row],[Stuksprijs]])</f>
        <v>48.93</v>
      </c>
      <c r="N243" s="10">
        <f>Q2_2025[[#This Row],[Besteld]]*Q2_2025[[#This Row],[Prijs 2]]</f>
        <v>880.74</v>
      </c>
      <c r="O243" s="10">
        <f>IF(Q2_2025[[#This Row],[Brutobedrag 2]]&lt;Q2_2025[[#This Row],[Bruto - Rel.korting]],Q2_2025[[#This Row],[Brutobedrag 2]],Q2_2025[[#This Row],[Brutobedrag 2]]*(100-Q2_2025[[#This Row],[Relatiekorting percentage]])/100)</f>
        <v>704.59199999999998</v>
      </c>
      <c r="R243" s="3"/>
      <c r="W243"/>
      <c r="AB243"/>
    </row>
    <row r="244" spans="1:28" x14ac:dyDescent="0.3">
      <c r="A244" t="s">
        <v>544</v>
      </c>
      <c r="B244">
        <v>5040008</v>
      </c>
      <c r="C244" t="s">
        <v>333</v>
      </c>
      <c r="D244">
        <v>1</v>
      </c>
      <c r="E244" s="10">
        <v>355.35</v>
      </c>
      <c r="F244" s="10">
        <v>355.35</v>
      </c>
      <c r="G244" s="10">
        <v>319.81</v>
      </c>
      <c r="H244">
        <v>10</v>
      </c>
      <c r="I244" s="51" t="str">
        <f>_xlfn.XLOOKUP(Q2_2025[[#This Row],[Artikelnr]],Artikel_prijzen[Artnr],Artikel_prijzen[Groep],"")</f>
        <v>AV</v>
      </c>
      <c r="J244" s="10">
        <f>_xlfn.XLOOKUP(Q2_2025[[#This Row],[Artikelnr]],Artikel_prijzen[Artnr],Artikel_prijzen[Prijs 2025],"")</f>
        <v>345</v>
      </c>
      <c r="K244" t="str">
        <f>IF(Q2_2025[[#This Row],[Artikelprijs]]&lt;&gt;"",IF(Q2_2025[[#This Row],[Stuksprijs]]=Q2_2025[[#This Row],[Artikelprijs]],"Prijs gelijk","Prijs wijkt af"),"")</f>
        <v>Prijs wijkt af</v>
      </c>
      <c r="L244" t="str">
        <f>IF(Q2_2025[[#This Row],[Relatiekorting percentage]]=0,
    "Nvt",
    IF(Q2_2025[[#This Row],[Brutobedrag 2]] &lt; Q2_2025[[#This Row],[Bruto - Rel.korting]],
        "Nee",
        "Ja"))</f>
        <v>Ja</v>
      </c>
      <c r="M244" s="10">
        <f>IF(Q2_2025[[#This Row],[Artikelprijs]]&lt;&gt;"",Q2_2025[[#This Row],[Artikelprijs]],Q2_2025[[#This Row],[Stuksprijs]])</f>
        <v>345</v>
      </c>
      <c r="N244" s="10">
        <f>Q2_2025[[#This Row],[Besteld]]*Q2_2025[[#This Row],[Prijs 2]]</f>
        <v>345</v>
      </c>
      <c r="O244" s="10">
        <f>IF(Q2_2025[[#This Row],[Brutobedrag 2]]&lt;Q2_2025[[#This Row],[Bruto - Rel.korting]],Q2_2025[[#This Row],[Brutobedrag 2]],Q2_2025[[#This Row],[Brutobedrag 2]]*(100-Q2_2025[[#This Row],[Relatiekorting percentage]])/100)</f>
        <v>310.5</v>
      </c>
      <c r="R244" s="3"/>
      <c r="W244"/>
      <c r="AB244"/>
    </row>
    <row r="245" spans="1:28" x14ac:dyDescent="0.3">
      <c r="A245" t="s">
        <v>544</v>
      </c>
      <c r="B245">
        <v>5021030</v>
      </c>
      <c r="C245" t="s">
        <v>546</v>
      </c>
      <c r="D245">
        <v>1</v>
      </c>
      <c r="E245" s="10">
        <v>175</v>
      </c>
      <c r="F245" s="10">
        <v>175</v>
      </c>
      <c r="G245" s="10">
        <v>175</v>
      </c>
      <c r="H245">
        <v>0</v>
      </c>
      <c r="I245" s="51" t="str">
        <f>_xlfn.XLOOKUP(Q2_2025[[#This Row],[Artikelnr]],Artikel_prijzen[Artnr],Artikel_prijzen[Groep],"")</f>
        <v>Elektra</v>
      </c>
      <c r="J245" s="10">
        <f>_xlfn.XLOOKUP(Q2_2025[[#This Row],[Artikelnr]],Artikel_prijzen[Artnr],Artikel_prijzen[Prijs 2025],"")</f>
        <v>106.8625</v>
      </c>
      <c r="K245" t="str">
        <f>IF(Q2_2025[[#This Row],[Artikelprijs]]&lt;&gt;"",IF(Q2_2025[[#This Row],[Stuksprijs]]=Q2_2025[[#This Row],[Artikelprijs]],"Prijs gelijk","Prijs wijkt af"),"")</f>
        <v>Prijs wijkt af</v>
      </c>
      <c r="L245" t="str">
        <f>IF(Q2_2025[[#This Row],[Relatiekorting percentage]]=0,
    "Nvt",
    IF(Q2_2025[[#This Row],[Brutobedrag 2]] &lt; Q2_2025[[#This Row],[Bruto - Rel.korting]],
        "Nee",
        "Ja"))</f>
        <v>Nvt</v>
      </c>
      <c r="M245" s="10">
        <f>IF(Q2_2025[[#This Row],[Artikelprijs]]&lt;&gt;"",Q2_2025[[#This Row],[Artikelprijs]],Q2_2025[[#This Row],[Stuksprijs]])</f>
        <v>106.8625</v>
      </c>
      <c r="N245" s="10">
        <f>Q2_2025[[#This Row],[Besteld]]*Q2_2025[[#This Row],[Prijs 2]]</f>
        <v>106.8625</v>
      </c>
      <c r="O245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245" s="3"/>
      <c r="W245"/>
      <c r="AB245"/>
    </row>
    <row r="246" spans="1:28" x14ac:dyDescent="0.3">
      <c r="A246" t="s">
        <v>544</v>
      </c>
      <c r="B246">
        <v>5010017</v>
      </c>
      <c r="C246" t="s">
        <v>248</v>
      </c>
      <c r="D246">
        <v>7</v>
      </c>
      <c r="E246" s="10">
        <v>48.93</v>
      </c>
      <c r="F246" s="10">
        <v>342.51</v>
      </c>
      <c r="G246" s="10">
        <v>274.01</v>
      </c>
      <c r="H246">
        <v>20</v>
      </c>
      <c r="I246" s="51" t="str">
        <f>_xlfn.XLOOKUP(Q2_2025[[#This Row],[Artikelnr]],Artikel_prijzen[Artnr],Artikel_prijzen[Groep],"")</f>
        <v/>
      </c>
      <c r="J246" s="10" t="str">
        <f>_xlfn.XLOOKUP(Q2_2025[[#This Row],[Artikelnr]],Artikel_prijzen[Artnr],Artikel_prijzen[Prijs 2025],"")</f>
        <v/>
      </c>
      <c r="K246" t="str">
        <f>IF(Q2_2025[[#This Row],[Artikelprijs]]&lt;&gt;"",IF(Q2_2025[[#This Row],[Stuksprijs]]=Q2_2025[[#This Row],[Artikelprijs]],"Prijs gelijk","Prijs wijkt af"),"")</f>
        <v/>
      </c>
      <c r="L246" t="str">
        <f>IF(Q2_2025[[#This Row],[Relatiekorting percentage]]=0,
    "Nvt",
    IF(Q2_2025[[#This Row],[Brutobedrag 2]] &lt; Q2_2025[[#This Row],[Bruto - Rel.korting]],
        "Nee",
        "Ja"))</f>
        <v>Ja</v>
      </c>
      <c r="M246" s="10">
        <f>IF(Q2_2025[[#This Row],[Artikelprijs]]&lt;&gt;"",Q2_2025[[#This Row],[Artikelprijs]],Q2_2025[[#This Row],[Stuksprijs]])</f>
        <v>48.93</v>
      </c>
      <c r="N246" s="10">
        <f>Q2_2025[[#This Row],[Besteld]]*Q2_2025[[#This Row],[Prijs 2]]</f>
        <v>342.51</v>
      </c>
      <c r="O246" s="10">
        <f>IF(Q2_2025[[#This Row],[Brutobedrag 2]]&lt;Q2_2025[[#This Row],[Bruto - Rel.korting]],Q2_2025[[#This Row],[Brutobedrag 2]],Q2_2025[[#This Row],[Brutobedrag 2]]*(100-Q2_2025[[#This Row],[Relatiekorting percentage]])/100)</f>
        <v>274.00799999999998</v>
      </c>
      <c r="R246" s="3"/>
      <c r="W246"/>
      <c r="AB246"/>
    </row>
    <row r="247" spans="1:28" x14ac:dyDescent="0.3">
      <c r="A247" t="s">
        <v>544</v>
      </c>
      <c r="B247">
        <v>5040010</v>
      </c>
      <c r="C247" t="s">
        <v>318</v>
      </c>
      <c r="D247">
        <v>1</v>
      </c>
      <c r="E247" s="10">
        <v>448.05</v>
      </c>
      <c r="F247" s="10">
        <v>448.05</v>
      </c>
      <c r="G247" s="10">
        <v>403.24</v>
      </c>
      <c r="H247">
        <v>10</v>
      </c>
      <c r="I247" s="51" t="str">
        <f>_xlfn.XLOOKUP(Q2_2025[[#This Row],[Artikelnr]],Artikel_prijzen[Artnr],Artikel_prijzen[Groep],"")</f>
        <v>AV</v>
      </c>
      <c r="J247" s="10">
        <f>_xlfn.XLOOKUP(Q2_2025[[#This Row],[Artikelnr]],Artikel_prijzen[Artnr],Artikel_prijzen[Prijs 2025],"")</f>
        <v>435</v>
      </c>
      <c r="K247" t="str">
        <f>IF(Q2_2025[[#This Row],[Artikelprijs]]&lt;&gt;"",IF(Q2_2025[[#This Row],[Stuksprijs]]=Q2_2025[[#This Row],[Artikelprijs]],"Prijs gelijk","Prijs wijkt af"),"")</f>
        <v>Prijs wijkt af</v>
      </c>
      <c r="L247" t="str">
        <f>IF(Q2_2025[[#This Row],[Relatiekorting percentage]]=0,
    "Nvt",
    IF(Q2_2025[[#This Row],[Brutobedrag 2]] &lt; Q2_2025[[#This Row],[Bruto - Rel.korting]],
        "Nee",
        "Ja"))</f>
        <v>Ja</v>
      </c>
      <c r="M247" s="10">
        <f>IF(Q2_2025[[#This Row],[Artikelprijs]]&lt;&gt;"",Q2_2025[[#This Row],[Artikelprijs]],Q2_2025[[#This Row],[Stuksprijs]])</f>
        <v>435</v>
      </c>
      <c r="N247" s="10">
        <f>Q2_2025[[#This Row],[Besteld]]*Q2_2025[[#This Row],[Prijs 2]]</f>
        <v>435</v>
      </c>
      <c r="O247" s="10">
        <f>IF(Q2_2025[[#This Row],[Brutobedrag 2]]&lt;Q2_2025[[#This Row],[Bruto - Rel.korting]],Q2_2025[[#This Row],[Brutobedrag 2]],Q2_2025[[#This Row],[Brutobedrag 2]]*(100-Q2_2025[[#This Row],[Relatiekorting percentage]])/100)</f>
        <v>391.5</v>
      </c>
      <c r="R247" s="3"/>
      <c r="W247"/>
      <c r="AB247"/>
    </row>
    <row r="248" spans="1:28" x14ac:dyDescent="0.3">
      <c r="A248" t="s">
        <v>544</v>
      </c>
      <c r="B248">
        <v>1098001</v>
      </c>
      <c r="C248" t="s">
        <v>551</v>
      </c>
      <c r="D248">
        <v>1</v>
      </c>
      <c r="E248" s="10">
        <v>0</v>
      </c>
      <c r="F248" s="10">
        <v>0</v>
      </c>
      <c r="G248" s="10">
        <v>0</v>
      </c>
      <c r="H248">
        <v>0</v>
      </c>
      <c r="I248" s="51" t="str">
        <f>_xlfn.XLOOKUP(Q2_2025[[#This Row],[Artikelnr]],Artikel_prijzen[Artnr],Artikel_prijzen[Groep],"")</f>
        <v/>
      </c>
      <c r="J248" s="10" t="str">
        <f>_xlfn.XLOOKUP(Q2_2025[[#This Row],[Artikelnr]],Artikel_prijzen[Artnr],Artikel_prijzen[Prijs 2025],"")</f>
        <v/>
      </c>
      <c r="K248" t="str">
        <f>IF(Q2_2025[[#This Row],[Artikelprijs]]&lt;&gt;"",IF(Q2_2025[[#This Row],[Stuksprijs]]=Q2_2025[[#This Row],[Artikelprijs]],"Prijs gelijk","Prijs wijkt af"),"")</f>
        <v/>
      </c>
      <c r="L248" t="str">
        <f>IF(Q2_2025[[#This Row],[Relatiekorting percentage]]=0,
    "Nvt",
    IF(Q2_2025[[#This Row],[Brutobedrag 2]] &lt; Q2_2025[[#This Row],[Bruto - Rel.korting]],
        "Nee",
        "Ja"))</f>
        <v>Nvt</v>
      </c>
      <c r="M248" s="10">
        <f>IF(Q2_2025[[#This Row],[Artikelprijs]]&lt;&gt;"",Q2_2025[[#This Row],[Artikelprijs]],Q2_2025[[#This Row],[Stuksprijs]])</f>
        <v>0</v>
      </c>
      <c r="N248" s="10">
        <f>Q2_2025[[#This Row],[Besteld]]*Q2_2025[[#This Row],[Prijs 2]]</f>
        <v>0</v>
      </c>
      <c r="O248" s="10">
        <f>IF(Q2_2025[[#This Row],[Brutobedrag 2]]&lt;Q2_2025[[#This Row],[Bruto - Rel.korting]],Q2_2025[[#This Row],[Brutobedrag 2]],Q2_2025[[#This Row],[Brutobedrag 2]]*(100-Q2_2025[[#This Row],[Relatiekorting percentage]])/100)</f>
        <v>0</v>
      </c>
      <c r="R248" s="3"/>
      <c r="W248"/>
      <c r="AB248"/>
    </row>
    <row r="249" spans="1:28" x14ac:dyDescent="0.3">
      <c r="A249" t="s">
        <v>544</v>
      </c>
      <c r="B249">
        <v>4920004</v>
      </c>
      <c r="C249" t="s">
        <v>550</v>
      </c>
      <c r="D249">
        <v>1</v>
      </c>
      <c r="E249" s="10">
        <v>8.93</v>
      </c>
      <c r="F249" s="10">
        <v>8.93</v>
      </c>
      <c r="G249" s="10">
        <v>8.93</v>
      </c>
      <c r="H249">
        <v>0</v>
      </c>
      <c r="I249" s="51" t="str">
        <f>_xlfn.XLOOKUP(Q2_2025[[#This Row],[Artikelnr]],Artikel_prijzen[Artnr],Artikel_prijzen[Groep],"")</f>
        <v/>
      </c>
      <c r="J249" s="10" t="str">
        <f>_xlfn.XLOOKUP(Q2_2025[[#This Row],[Artikelnr]],Artikel_prijzen[Artnr],Artikel_prijzen[Prijs 2025],"")</f>
        <v/>
      </c>
      <c r="K249" t="str">
        <f>IF(Q2_2025[[#This Row],[Artikelprijs]]&lt;&gt;"",IF(Q2_2025[[#This Row],[Stuksprijs]]=Q2_2025[[#This Row],[Artikelprijs]],"Prijs gelijk","Prijs wijkt af"),"")</f>
        <v/>
      </c>
      <c r="L249" t="str">
        <f>IF(Q2_2025[[#This Row],[Relatiekorting percentage]]=0,
    "Nvt",
    IF(Q2_2025[[#This Row],[Brutobedrag 2]] &lt; Q2_2025[[#This Row],[Bruto - Rel.korting]],
        "Nee",
        "Ja"))</f>
        <v>Nvt</v>
      </c>
      <c r="M249" s="10">
        <f>IF(Q2_2025[[#This Row],[Artikelprijs]]&lt;&gt;"",Q2_2025[[#This Row],[Artikelprijs]],Q2_2025[[#This Row],[Stuksprijs]])</f>
        <v>8.93</v>
      </c>
      <c r="N249" s="10">
        <f>Q2_2025[[#This Row],[Besteld]]*Q2_2025[[#This Row],[Prijs 2]]</f>
        <v>8.93</v>
      </c>
      <c r="O249" s="10">
        <f>IF(Q2_2025[[#This Row],[Brutobedrag 2]]&lt;Q2_2025[[#This Row],[Bruto - Rel.korting]],Q2_2025[[#This Row],[Brutobedrag 2]],Q2_2025[[#This Row],[Brutobedrag 2]]*(100-Q2_2025[[#This Row],[Relatiekorting percentage]])/100)</f>
        <v>8.93</v>
      </c>
      <c r="R249" s="3"/>
      <c r="W249"/>
      <c r="AB249"/>
    </row>
    <row r="250" spans="1:28" x14ac:dyDescent="0.3">
      <c r="A250" t="s">
        <v>544</v>
      </c>
      <c r="B250">
        <v>5021030</v>
      </c>
      <c r="C250" t="s">
        <v>546</v>
      </c>
      <c r="D250">
        <v>1</v>
      </c>
      <c r="E250" s="10">
        <v>175</v>
      </c>
      <c r="F250" s="10">
        <v>175</v>
      </c>
      <c r="G250" s="10">
        <v>175</v>
      </c>
      <c r="H250">
        <v>0</v>
      </c>
      <c r="I250" s="51" t="str">
        <f>_xlfn.XLOOKUP(Q2_2025[[#This Row],[Artikelnr]],Artikel_prijzen[Artnr],Artikel_prijzen[Groep],"")</f>
        <v>Elektra</v>
      </c>
      <c r="J250" s="10">
        <f>_xlfn.XLOOKUP(Q2_2025[[#This Row],[Artikelnr]],Artikel_prijzen[Artnr],Artikel_prijzen[Prijs 2025],"")</f>
        <v>106.8625</v>
      </c>
      <c r="K250" t="str">
        <f>IF(Q2_2025[[#This Row],[Artikelprijs]]&lt;&gt;"",IF(Q2_2025[[#This Row],[Stuksprijs]]=Q2_2025[[#This Row],[Artikelprijs]],"Prijs gelijk","Prijs wijkt af"),"")</f>
        <v>Prijs wijkt af</v>
      </c>
      <c r="L250" t="str">
        <f>IF(Q2_2025[[#This Row],[Relatiekorting percentage]]=0,
    "Nvt",
    IF(Q2_2025[[#This Row],[Brutobedrag 2]] &lt; Q2_2025[[#This Row],[Bruto - Rel.korting]],
        "Nee",
        "Ja"))</f>
        <v>Nvt</v>
      </c>
      <c r="M250" s="10">
        <f>IF(Q2_2025[[#This Row],[Artikelprijs]]&lt;&gt;"",Q2_2025[[#This Row],[Artikelprijs]],Q2_2025[[#This Row],[Stuksprijs]])</f>
        <v>106.8625</v>
      </c>
      <c r="N250" s="10">
        <f>Q2_2025[[#This Row],[Besteld]]*Q2_2025[[#This Row],[Prijs 2]]</f>
        <v>106.8625</v>
      </c>
      <c r="O250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250" s="3"/>
      <c r="W250"/>
      <c r="AB250"/>
    </row>
    <row r="251" spans="1:28" x14ac:dyDescent="0.3">
      <c r="A251" t="s">
        <v>544</v>
      </c>
      <c r="B251">
        <v>5020002</v>
      </c>
      <c r="C251" t="s">
        <v>56</v>
      </c>
      <c r="D251">
        <v>2</v>
      </c>
      <c r="E251" s="10">
        <v>39.65</v>
      </c>
      <c r="F251" s="10">
        <v>79.3</v>
      </c>
      <c r="G251" s="10">
        <v>63.44</v>
      </c>
      <c r="H251">
        <v>20</v>
      </c>
      <c r="I251" s="51" t="str">
        <f>_xlfn.XLOOKUP(Q2_2025[[#This Row],[Artikelnr]],Artikel_prijzen[Artnr],Artikel_prijzen[Groep],"")</f>
        <v/>
      </c>
      <c r="J251" s="10" t="str">
        <f>_xlfn.XLOOKUP(Q2_2025[[#This Row],[Artikelnr]],Artikel_prijzen[Artnr],Artikel_prijzen[Prijs 2025],"")</f>
        <v/>
      </c>
      <c r="K251" t="str">
        <f>IF(Q2_2025[[#This Row],[Artikelprijs]]&lt;&gt;"",IF(Q2_2025[[#This Row],[Stuksprijs]]=Q2_2025[[#This Row],[Artikelprijs]],"Prijs gelijk","Prijs wijkt af"),"")</f>
        <v/>
      </c>
      <c r="L251" t="str">
        <f>IF(Q2_2025[[#This Row],[Relatiekorting percentage]]=0,
    "Nvt",
    IF(Q2_2025[[#This Row],[Brutobedrag 2]] &lt; Q2_2025[[#This Row],[Bruto - Rel.korting]],
        "Nee",
        "Ja"))</f>
        <v>Ja</v>
      </c>
      <c r="M251" s="10">
        <f>IF(Q2_2025[[#This Row],[Artikelprijs]]&lt;&gt;"",Q2_2025[[#This Row],[Artikelprijs]],Q2_2025[[#This Row],[Stuksprijs]])</f>
        <v>39.65</v>
      </c>
      <c r="N251" s="10">
        <f>Q2_2025[[#This Row],[Besteld]]*Q2_2025[[#This Row],[Prijs 2]]</f>
        <v>79.3</v>
      </c>
      <c r="O251" s="10">
        <f>IF(Q2_2025[[#This Row],[Brutobedrag 2]]&lt;Q2_2025[[#This Row],[Bruto - Rel.korting]],Q2_2025[[#This Row],[Brutobedrag 2]],Q2_2025[[#This Row],[Brutobedrag 2]]*(100-Q2_2025[[#This Row],[Relatiekorting percentage]])/100)</f>
        <v>63.44</v>
      </c>
      <c r="R251" s="3"/>
      <c r="W251"/>
      <c r="AB251"/>
    </row>
    <row r="252" spans="1:28" x14ac:dyDescent="0.3">
      <c r="A252" t="s">
        <v>544</v>
      </c>
      <c r="B252">
        <v>5010017</v>
      </c>
      <c r="C252" t="s">
        <v>248</v>
      </c>
      <c r="D252">
        <v>8</v>
      </c>
      <c r="E252" s="10">
        <v>48.93</v>
      </c>
      <c r="F252" s="10">
        <v>391.44</v>
      </c>
      <c r="G252" s="10">
        <v>313.14999999999998</v>
      </c>
      <c r="H252">
        <v>20</v>
      </c>
      <c r="I252" s="51" t="str">
        <f>_xlfn.XLOOKUP(Q2_2025[[#This Row],[Artikelnr]],Artikel_prijzen[Artnr],Artikel_prijzen[Groep],"")</f>
        <v/>
      </c>
      <c r="J252" s="10" t="str">
        <f>_xlfn.XLOOKUP(Q2_2025[[#This Row],[Artikelnr]],Artikel_prijzen[Artnr],Artikel_prijzen[Prijs 2025],"")</f>
        <v/>
      </c>
      <c r="K252" t="str">
        <f>IF(Q2_2025[[#This Row],[Artikelprijs]]&lt;&gt;"",IF(Q2_2025[[#This Row],[Stuksprijs]]=Q2_2025[[#This Row],[Artikelprijs]],"Prijs gelijk","Prijs wijkt af"),"")</f>
        <v/>
      </c>
      <c r="L252" t="str">
        <f>IF(Q2_2025[[#This Row],[Relatiekorting percentage]]=0,
    "Nvt",
    IF(Q2_2025[[#This Row],[Brutobedrag 2]] &lt; Q2_2025[[#This Row],[Bruto - Rel.korting]],
        "Nee",
        "Ja"))</f>
        <v>Ja</v>
      </c>
      <c r="M252" s="10">
        <f>IF(Q2_2025[[#This Row],[Artikelprijs]]&lt;&gt;"",Q2_2025[[#This Row],[Artikelprijs]],Q2_2025[[#This Row],[Stuksprijs]])</f>
        <v>48.93</v>
      </c>
      <c r="N252" s="10">
        <f>Q2_2025[[#This Row],[Besteld]]*Q2_2025[[#This Row],[Prijs 2]]</f>
        <v>391.44</v>
      </c>
      <c r="O252" s="10">
        <f>IF(Q2_2025[[#This Row],[Brutobedrag 2]]&lt;Q2_2025[[#This Row],[Bruto - Rel.korting]],Q2_2025[[#This Row],[Brutobedrag 2]],Q2_2025[[#This Row],[Brutobedrag 2]]*(100-Q2_2025[[#This Row],[Relatiekorting percentage]])/100)</f>
        <v>313.15199999999999</v>
      </c>
      <c r="R252" s="3"/>
      <c r="W252"/>
      <c r="AB252"/>
    </row>
    <row r="253" spans="1:28" x14ac:dyDescent="0.3">
      <c r="A253" t="s">
        <v>544</v>
      </c>
      <c r="B253">
        <v>5040010</v>
      </c>
      <c r="C253" t="s">
        <v>318</v>
      </c>
      <c r="D253">
        <v>1</v>
      </c>
      <c r="E253" s="10">
        <v>448.05</v>
      </c>
      <c r="F253" s="10">
        <v>448.05</v>
      </c>
      <c r="G253" s="10">
        <v>403.24</v>
      </c>
      <c r="H253">
        <v>10</v>
      </c>
      <c r="I253" s="51" t="str">
        <f>_xlfn.XLOOKUP(Q2_2025[[#This Row],[Artikelnr]],Artikel_prijzen[Artnr],Artikel_prijzen[Groep],"")</f>
        <v>AV</v>
      </c>
      <c r="J253" s="10">
        <f>_xlfn.XLOOKUP(Q2_2025[[#This Row],[Artikelnr]],Artikel_prijzen[Artnr],Artikel_prijzen[Prijs 2025],"")</f>
        <v>435</v>
      </c>
      <c r="K253" t="str">
        <f>IF(Q2_2025[[#This Row],[Artikelprijs]]&lt;&gt;"",IF(Q2_2025[[#This Row],[Stuksprijs]]=Q2_2025[[#This Row],[Artikelprijs]],"Prijs gelijk","Prijs wijkt af"),"")</f>
        <v>Prijs wijkt af</v>
      </c>
      <c r="L253" t="str">
        <f>IF(Q2_2025[[#This Row],[Relatiekorting percentage]]=0,
    "Nvt",
    IF(Q2_2025[[#This Row],[Brutobedrag 2]] &lt; Q2_2025[[#This Row],[Bruto - Rel.korting]],
        "Nee",
        "Ja"))</f>
        <v>Ja</v>
      </c>
      <c r="M253" s="10">
        <f>IF(Q2_2025[[#This Row],[Artikelprijs]]&lt;&gt;"",Q2_2025[[#This Row],[Artikelprijs]],Q2_2025[[#This Row],[Stuksprijs]])</f>
        <v>435</v>
      </c>
      <c r="N253" s="10">
        <f>Q2_2025[[#This Row],[Besteld]]*Q2_2025[[#This Row],[Prijs 2]]</f>
        <v>435</v>
      </c>
      <c r="O253" s="10">
        <f>IF(Q2_2025[[#This Row],[Brutobedrag 2]]&lt;Q2_2025[[#This Row],[Bruto - Rel.korting]],Q2_2025[[#This Row],[Brutobedrag 2]],Q2_2025[[#This Row],[Brutobedrag 2]]*(100-Q2_2025[[#This Row],[Relatiekorting percentage]])/100)</f>
        <v>391.5</v>
      </c>
      <c r="R253" s="3"/>
      <c r="W253"/>
      <c r="AB253"/>
    </row>
    <row r="254" spans="1:28" x14ac:dyDescent="0.3">
      <c r="A254" t="s">
        <v>544</v>
      </c>
      <c r="B254">
        <v>1098001</v>
      </c>
      <c r="C254" t="s">
        <v>551</v>
      </c>
      <c r="D254">
        <v>1</v>
      </c>
      <c r="E254" s="10">
        <v>0</v>
      </c>
      <c r="F254" s="10">
        <v>0</v>
      </c>
      <c r="G254" s="10">
        <v>0</v>
      </c>
      <c r="H254">
        <v>0</v>
      </c>
      <c r="I254" s="51" t="str">
        <f>_xlfn.XLOOKUP(Q2_2025[[#This Row],[Artikelnr]],Artikel_prijzen[Artnr],Artikel_prijzen[Groep],"")</f>
        <v/>
      </c>
      <c r="J254" s="10" t="str">
        <f>_xlfn.XLOOKUP(Q2_2025[[#This Row],[Artikelnr]],Artikel_prijzen[Artnr],Artikel_prijzen[Prijs 2025],"")</f>
        <v/>
      </c>
      <c r="K254" t="str">
        <f>IF(Q2_2025[[#This Row],[Artikelprijs]]&lt;&gt;"",IF(Q2_2025[[#This Row],[Stuksprijs]]=Q2_2025[[#This Row],[Artikelprijs]],"Prijs gelijk","Prijs wijkt af"),"")</f>
        <v/>
      </c>
      <c r="L254" t="str">
        <f>IF(Q2_2025[[#This Row],[Relatiekorting percentage]]=0,
    "Nvt",
    IF(Q2_2025[[#This Row],[Brutobedrag 2]] &lt; Q2_2025[[#This Row],[Bruto - Rel.korting]],
        "Nee",
        "Ja"))</f>
        <v>Nvt</v>
      </c>
      <c r="M254" s="10">
        <f>IF(Q2_2025[[#This Row],[Artikelprijs]]&lt;&gt;"",Q2_2025[[#This Row],[Artikelprijs]],Q2_2025[[#This Row],[Stuksprijs]])</f>
        <v>0</v>
      </c>
      <c r="N254" s="10">
        <f>Q2_2025[[#This Row],[Besteld]]*Q2_2025[[#This Row],[Prijs 2]]</f>
        <v>0</v>
      </c>
      <c r="O254" s="10">
        <f>IF(Q2_2025[[#This Row],[Brutobedrag 2]]&lt;Q2_2025[[#This Row],[Bruto - Rel.korting]],Q2_2025[[#This Row],[Brutobedrag 2]],Q2_2025[[#This Row],[Brutobedrag 2]]*(100-Q2_2025[[#This Row],[Relatiekorting percentage]])/100)</f>
        <v>0</v>
      </c>
      <c r="R254" s="3"/>
      <c r="W254"/>
      <c r="AB254"/>
    </row>
    <row r="255" spans="1:28" x14ac:dyDescent="0.3">
      <c r="A255" t="s">
        <v>544</v>
      </c>
      <c r="B255">
        <v>4920004</v>
      </c>
      <c r="C255" t="s">
        <v>550</v>
      </c>
      <c r="D255">
        <v>1</v>
      </c>
      <c r="E255" s="10">
        <v>8.93</v>
      </c>
      <c r="F255" s="10">
        <v>8.93</v>
      </c>
      <c r="G255" s="10">
        <v>8.93</v>
      </c>
      <c r="H255">
        <v>0</v>
      </c>
      <c r="I255" s="51" t="str">
        <f>_xlfn.XLOOKUP(Q2_2025[[#This Row],[Artikelnr]],Artikel_prijzen[Artnr],Artikel_prijzen[Groep],"")</f>
        <v/>
      </c>
      <c r="J255" s="10" t="str">
        <f>_xlfn.XLOOKUP(Q2_2025[[#This Row],[Artikelnr]],Artikel_prijzen[Artnr],Artikel_prijzen[Prijs 2025],"")</f>
        <v/>
      </c>
      <c r="K255" t="str">
        <f>IF(Q2_2025[[#This Row],[Artikelprijs]]&lt;&gt;"",IF(Q2_2025[[#This Row],[Stuksprijs]]=Q2_2025[[#This Row],[Artikelprijs]],"Prijs gelijk","Prijs wijkt af"),"")</f>
        <v/>
      </c>
      <c r="L255" t="str">
        <f>IF(Q2_2025[[#This Row],[Relatiekorting percentage]]=0,
    "Nvt",
    IF(Q2_2025[[#This Row],[Brutobedrag 2]] &lt; Q2_2025[[#This Row],[Bruto - Rel.korting]],
        "Nee",
        "Ja"))</f>
        <v>Nvt</v>
      </c>
      <c r="M255" s="10">
        <f>IF(Q2_2025[[#This Row],[Artikelprijs]]&lt;&gt;"",Q2_2025[[#This Row],[Artikelprijs]],Q2_2025[[#This Row],[Stuksprijs]])</f>
        <v>8.93</v>
      </c>
      <c r="N255" s="10">
        <f>Q2_2025[[#This Row],[Besteld]]*Q2_2025[[#This Row],[Prijs 2]]</f>
        <v>8.93</v>
      </c>
      <c r="O255" s="10">
        <f>IF(Q2_2025[[#This Row],[Brutobedrag 2]]&lt;Q2_2025[[#This Row],[Bruto - Rel.korting]],Q2_2025[[#This Row],[Brutobedrag 2]],Q2_2025[[#This Row],[Brutobedrag 2]]*(100-Q2_2025[[#This Row],[Relatiekorting percentage]])/100)</f>
        <v>8.93</v>
      </c>
      <c r="R255" s="3"/>
      <c r="W255"/>
      <c r="AB255"/>
    </row>
    <row r="256" spans="1:28" x14ac:dyDescent="0.3">
      <c r="A256" t="s">
        <v>544</v>
      </c>
      <c r="B256">
        <v>5021030</v>
      </c>
      <c r="C256" t="s">
        <v>546</v>
      </c>
      <c r="D256">
        <v>1</v>
      </c>
      <c r="E256" s="10">
        <v>175</v>
      </c>
      <c r="F256" s="10">
        <v>175</v>
      </c>
      <c r="G256" s="10">
        <v>175</v>
      </c>
      <c r="H256">
        <v>0</v>
      </c>
      <c r="I256" s="51" t="str">
        <f>_xlfn.XLOOKUP(Q2_2025[[#This Row],[Artikelnr]],Artikel_prijzen[Artnr],Artikel_prijzen[Groep],"")</f>
        <v>Elektra</v>
      </c>
      <c r="J256" s="10">
        <f>_xlfn.XLOOKUP(Q2_2025[[#This Row],[Artikelnr]],Artikel_prijzen[Artnr],Artikel_prijzen[Prijs 2025],"")</f>
        <v>106.8625</v>
      </c>
      <c r="K256" t="str">
        <f>IF(Q2_2025[[#This Row],[Artikelprijs]]&lt;&gt;"",IF(Q2_2025[[#This Row],[Stuksprijs]]=Q2_2025[[#This Row],[Artikelprijs]],"Prijs gelijk","Prijs wijkt af"),"")</f>
        <v>Prijs wijkt af</v>
      </c>
      <c r="L256" t="str">
        <f>IF(Q2_2025[[#This Row],[Relatiekorting percentage]]=0,
    "Nvt",
    IF(Q2_2025[[#This Row],[Brutobedrag 2]] &lt; Q2_2025[[#This Row],[Bruto - Rel.korting]],
        "Nee",
        "Ja"))</f>
        <v>Nvt</v>
      </c>
      <c r="M256" s="10">
        <f>IF(Q2_2025[[#This Row],[Artikelprijs]]&lt;&gt;"",Q2_2025[[#This Row],[Artikelprijs]],Q2_2025[[#This Row],[Stuksprijs]])</f>
        <v>106.8625</v>
      </c>
      <c r="N256" s="10">
        <f>Q2_2025[[#This Row],[Besteld]]*Q2_2025[[#This Row],[Prijs 2]]</f>
        <v>106.8625</v>
      </c>
      <c r="O256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256" s="3"/>
      <c r="W256"/>
      <c r="AB256"/>
    </row>
    <row r="257" spans="1:28" x14ac:dyDescent="0.3">
      <c r="A257" t="s">
        <v>544</v>
      </c>
      <c r="B257">
        <v>5020002</v>
      </c>
      <c r="C257" t="s">
        <v>56</v>
      </c>
      <c r="D257">
        <v>1</v>
      </c>
      <c r="E257" s="10">
        <v>39.65</v>
      </c>
      <c r="F257" s="10">
        <v>39.65</v>
      </c>
      <c r="G257" s="10">
        <v>31.72</v>
      </c>
      <c r="H257">
        <v>20</v>
      </c>
      <c r="I257" s="51" t="str">
        <f>_xlfn.XLOOKUP(Q2_2025[[#This Row],[Artikelnr]],Artikel_prijzen[Artnr],Artikel_prijzen[Groep],"")</f>
        <v/>
      </c>
      <c r="J257" s="10" t="str">
        <f>_xlfn.XLOOKUP(Q2_2025[[#This Row],[Artikelnr]],Artikel_prijzen[Artnr],Artikel_prijzen[Prijs 2025],"")</f>
        <v/>
      </c>
      <c r="K257" t="str">
        <f>IF(Q2_2025[[#This Row],[Artikelprijs]]&lt;&gt;"",IF(Q2_2025[[#This Row],[Stuksprijs]]=Q2_2025[[#This Row],[Artikelprijs]],"Prijs gelijk","Prijs wijkt af"),"")</f>
        <v/>
      </c>
      <c r="L257" t="str">
        <f>IF(Q2_2025[[#This Row],[Relatiekorting percentage]]=0,
    "Nvt",
    IF(Q2_2025[[#This Row],[Brutobedrag 2]] &lt; Q2_2025[[#This Row],[Bruto - Rel.korting]],
        "Nee",
        "Ja"))</f>
        <v>Ja</v>
      </c>
      <c r="M257" s="10">
        <f>IF(Q2_2025[[#This Row],[Artikelprijs]]&lt;&gt;"",Q2_2025[[#This Row],[Artikelprijs]],Q2_2025[[#This Row],[Stuksprijs]])</f>
        <v>39.65</v>
      </c>
      <c r="N257" s="10">
        <f>Q2_2025[[#This Row],[Besteld]]*Q2_2025[[#This Row],[Prijs 2]]</f>
        <v>39.65</v>
      </c>
      <c r="O257" s="10">
        <f>IF(Q2_2025[[#This Row],[Brutobedrag 2]]&lt;Q2_2025[[#This Row],[Bruto - Rel.korting]],Q2_2025[[#This Row],[Brutobedrag 2]],Q2_2025[[#This Row],[Brutobedrag 2]]*(100-Q2_2025[[#This Row],[Relatiekorting percentage]])/100)</f>
        <v>31.72</v>
      </c>
      <c r="R257" s="3"/>
      <c r="W257"/>
      <c r="AB257"/>
    </row>
    <row r="258" spans="1:28" x14ac:dyDescent="0.3">
      <c r="A258" t="s">
        <v>544</v>
      </c>
      <c r="B258">
        <v>5010017</v>
      </c>
      <c r="C258" t="s">
        <v>248</v>
      </c>
      <c r="D258">
        <v>6</v>
      </c>
      <c r="E258" s="10">
        <v>48.93</v>
      </c>
      <c r="F258" s="10">
        <v>293.58</v>
      </c>
      <c r="G258" s="10">
        <v>234.86</v>
      </c>
      <c r="H258">
        <v>20</v>
      </c>
      <c r="I258" s="51" t="str">
        <f>_xlfn.XLOOKUP(Q2_2025[[#This Row],[Artikelnr]],Artikel_prijzen[Artnr],Artikel_prijzen[Groep],"")</f>
        <v/>
      </c>
      <c r="J258" s="10" t="str">
        <f>_xlfn.XLOOKUP(Q2_2025[[#This Row],[Artikelnr]],Artikel_prijzen[Artnr],Artikel_prijzen[Prijs 2025],"")</f>
        <v/>
      </c>
      <c r="K258" t="str">
        <f>IF(Q2_2025[[#This Row],[Artikelprijs]]&lt;&gt;"",IF(Q2_2025[[#This Row],[Stuksprijs]]=Q2_2025[[#This Row],[Artikelprijs]],"Prijs gelijk","Prijs wijkt af"),"")</f>
        <v/>
      </c>
      <c r="L258" t="str">
        <f>IF(Q2_2025[[#This Row],[Relatiekorting percentage]]=0,
    "Nvt",
    IF(Q2_2025[[#This Row],[Brutobedrag 2]] &lt; Q2_2025[[#This Row],[Bruto - Rel.korting]],
        "Nee",
        "Ja"))</f>
        <v>Ja</v>
      </c>
      <c r="M258" s="10">
        <f>IF(Q2_2025[[#This Row],[Artikelprijs]]&lt;&gt;"",Q2_2025[[#This Row],[Artikelprijs]],Q2_2025[[#This Row],[Stuksprijs]])</f>
        <v>48.93</v>
      </c>
      <c r="N258" s="10">
        <f>Q2_2025[[#This Row],[Besteld]]*Q2_2025[[#This Row],[Prijs 2]]</f>
        <v>293.58</v>
      </c>
      <c r="O258" s="10">
        <f>IF(Q2_2025[[#This Row],[Brutobedrag 2]]&lt;Q2_2025[[#This Row],[Bruto - Rel.korting]],Q2_2025[[#This Row],[Brutobedrag 2]],Q2_2025[[#This Row],[Brutobedrag 2]]*(100-Q2_2025[[#This Row],[Relatiekorting percentage]])/100)</f>
        <v>234.86399999999998</v>
      </c>
      <c r="R258" s="3"/>
      <c r="W258"/>
      <c r="AB258"/>
    </row>
    <row r="259" spans="1:28" x14ac:dyDescent="0.3">
      <c r="A259" t="s">
        <v>544</v>
      </c>
      <c r="B259">
        <v>5040008</v>
      </c>
      <c r="C259" t="s">
        <v>333</v>
      </c>
      <c r="D259">
        <v>2</v>
      </c>
      <c r="E259" s="10">
        <v>355.35</v>
      </c>
      <c r="F259" s="10">
        <v>710.7</v>
      </c>
      <c r="G259" s="10">
        <v>639.63</v>
      </c>
      <c r="H259">
        <v>10</v>
      </c>
      <c r="I259" s="51" t="str">
        <f>_xlfn.XLOOKUP(Q2_2025[[#This Row],[Artikelnr]],Artikel_prijzen[Artnr],Artikel_prijzen[Groep],"")</f>
        <v>AV</v>
      </c>
      <c r="J259" s="10">
        <f>_xlfn.XLOOKUP(Q2_2025[[#This Row],[Artikelnr]],Artikel_prijzen[Artnr],Artikel_prijzen[Prijs 2025],"")</f>
        <v>345</v>
      </c>
      <c r="K259" t="str">
        <f>IF(Q2_2025[[#This Row],[Artikelprijs]]&lt;&gt;"",IF(Q2_2025[[#This Row],[Stuksprijs]]=Q2_2025[[#This Row],[Artikelprijs]],"Prijs gelijk","Prijs wijkt af"),"")</f>
        <v>Prijs wijkt af</v>
      </c>
      <c r="L259" t="str">
        <f>IF(Q2_2025[[#This Row],[Relatiekorting percentage]]=0,
    "Nvt",
    IF(Q2_2025[[#This Row],[Brutobedrag 2]] &lt; Q2_2025[[#This Row],[Bruto - Rel.korting]],
        "Nee",
        "Ja"))</f>
        <v>Ja</v>
      </c>
      <c r="M259" s="10">
        <f>IF(Q2_2025[[#This Row],[Artikelprijs]]&lt;&gt;"",Q2_2025[[#This Row],[Artikelprijs]],Q2_2025[[#This Row],[Stuksprijs]])</f>
        <v>345</v>
      </c>
      <c r="N259" s="10">
        <f>Q2_2025[[#This Row],[Besteld]]*Q2_2025[[#This Row],[Prijs 2]]</f>
        <v>690</v>
      </c>
      <c r="O259" s="10">
        <f>IF(Q2_2025[[#This Row],[Brutobedrag 2]]&lt;Q2_2025[[#This Row],[Bruto - Rel.korting]],Q2_2025[[#This Row],[Brutobedrag 2]],Q2_2025[[#This Row],[Brutobedrag 2]]*(100-Q2_2025[[#This Row],[Relatiekorting percentage]])/100)</f>
        <v>621</v>
      </c>
      <c r="R259" s="3"/>
      <c r="W259"/>
      <c r="AB259"/>
    </row>
    <row r="260" spans="1:28" x14ac:dyDescent="0.3">
      <c r="A260" t="s">
        <v>544</v>
      </c>
      <c r="B260">
        <v>1098001</v>
      </c>
      <c r="C260" t="s">
        <v>556</v>
      </c>
      <c r="D260">
        <v>1</v>
      </c>
      <c r="E260" s="10">
        <v>0</v>
      </c>
      <c r="F260" s="10">
        <v>0</v>
      </c>
      <c r="G260" s="10">
        <v>0</v>
      </c>
      <c r="H260">
        <v>0</v>
      </c>
      <c r="I260" s="51" t="str">
        <f>_xlfn.XLOOKUP(Q2_2025[[#This Row],[Artikelnr]],Artikel_prijzen[Artnr],Artikel_prijzen[Groep],"")</f>
        <v/>
      </c>
      <c r="J260" s="10" t="str">
        <f>_xlfn.XLOOKUP(Q2_2025[[#This Row],[Artikelnr]],Artikel_prijzen[Artnr],Artikel_prijzen[Prijs 2025],"")</f>
        <v/>
      </c>
      <c r="K260" t="str">
        <f>IF(Q2_2025[[#This Row],[Artikelprijs]]&lt;&gt;"",IF(Q2_2025[[#This Row],[Stuksprijs]]=Q2_2025[[#This Row],[Artikelprijs]],"Prijs gelijk","Prijs wijkt af"),"")</f>
        <v/>
      </c>
      <c r="L260" t="str">
        <f>IF(Q2_2025[[#This Row],[Relatiekorting percentage]]=0,
    "Nvt",
    IF(Q2_2025[[#This Row],[Brutobedrag 2]] &lt; Q2_2025[[#This Row],[Bruto - Rel.korting]],
        "Nee",
        "Ja"))</f>
        <v>Nvt</v>
      </c>
      <c r="M260" s="10">
        <f>IF(Q2_2025[[#This Row],[Artikelprijs]]&lt;&gt;"",Q2_2025[[#This Row],[Artikelprijs]],Q2_2025[[#This Row],[Stuksprijs]])</f>
        <v>0</v>
      </c>
      <c r="N260" s="10">
        <f>Q2_2025[[#This Row],[Besteld]]*Q2_2025[[#This Row],[Prijs 2]]</f>
        <v>0</v>
      </c>
      <c r="O260" s="10">
        <f>IF(Q2_2025[[#This Row],[Brutobedrag 2]]&lt;Q2_2025[[#This Row],[Bruto - Rel.korting]],Q2_2025[[#This Row],[Brutobedrag 2]],Q2_2025[[#This Row],[Brutobedrag 2]]*(100-Q2_2025[[#This Row],[Relatiekorting percentage]])/100)</f>
        <v>0</v>
      </c>
      <c r="R260" s="3"/>
      <c r="W260"/>
      <c r="AB260"/>
    </row>
    <row r="261" spans="1:28" x14ac:dyDescent="0.3">
      <c r="A261" t="s">
        <v>544</v>
      </c>
      <c r="B261">
        <v>4920004</v>
      </c>
      <c r="C261" t="s">
        <v>550</v>
      </c>
      <c r="D261">
        <v>1</v>
      </c>
      <c r="E261" s="10">
        <v>8.93</v>
      </c>
      <c r="F261" s="10">
        <v>8.93</v>
      </c>
      <c r="G261" s="10">
        <v>8.93</v>
      </c>
      <c r="H261">
        <v>0</v>
      </c>
      <c r="I261" s="51" t="str">
        <f>_xlfn.XLOOKUP(Q2_2025[[#This Row],[Artikelnr]],Artikel_prijzen[Artnr],Artikel_prijzen[Groep],"")</f>
        <v/>
      </c>
      <c r="J261" s="10" t="str">
        <f>_xlfn.XLOOKUP(Q2_2025[[#This Row],[Artikelnr]],Artikel_prijzen[Artnr],Artikel_prijzen[Prijs 2025],"")</f>
        <v/>
      </c>
      <c r="K261" t="str">
        <f>IF(Q2_2025[[#This Row],[Artikelprijs]]&lt;&gt;"",IF(Q2_2025[[#This Row],[Stuksprijs]]=Q2_2025[[#This Row],[Artikelprijs]],"Prijs gelijk","Prijs wijkt af"),"")</f>
        <v/>
      </c>
      <c r="L261" t="str">
        <f>IF(Q2_2025[[#This Row],[Relatiekorting percentage]]=0,
    "Nvt",
    IF(Q2_2025[[#This Row],[Brutobedrag 2]] &lt; Q2_2025[[#This Row],[Bruto - Rel.korting]],
        "Nee",
        "Ja"))</f>
        <v>Nvt</v>
      </c>
      <c r="M261" s="10">
        <f>IF(Q2_2025[[#This Row],[Artikelprijs]]&lt;&gt;"",Q2_2025[[#This Row],[Artikelprijs]],Q2_2025[[#This Row],[Stuksprijs]])</f>
        <v>8.93</v>
      </c>
      <c r="N261" s="10">
        <f>Q2_2025[[#This Row],[Besteld]]*Q2_2025[[#This Row],[Prijs 2]]</f>
        <v>8.93</v>
      </c>
      <c r="O261" s="10">
        <f>IF(Q2_2025[[#This Row],[Brutobedrag 2]]&lt;Q2_2025[[#This Row],[Bruto - Rel.korting]],Q2_2025[[#This Row],[Brutobedrag 2]],Q2_2025[[#This Row],[Brutobedrag 2]]*(100-Q2_2025[[#This Row],[Relatiekorting percentage]])/100)</f>
        <v>8.93</v>
      </c>
      <c r="R261" s="3"/>
      <c r="W261"/>
      <c r="AB261"/>
    </row>
    <row r="262" spans="1:28" x14ac:dyDescent="0.3">
      <c r="A262" t="s">
        <v>544</v>
      </c>
      <c r="B262">
        <v>5022046</v>
      </c>
      <c r="C262" t="s">
        <v>554</v>
      </c>
      <c r="D262">
        <v>1</v>
      </c>
      <c r="E262" s="10">
        <v>416.72</v>
      </c>
      <c r="F262" s="10">
        <v>416.72</v>
      </c>
      <c r="G262" s="10">
        <v>416.72</v>
      </c>
      <c r="H262">
        <v>0</v>
      </c>
      <c r="I262" s="51" t="str">
        <f>_xlfn.XLOOKUP(Q2_2025[[#This Row],[Artikelnr]],Artikel_prijzen[Artnr],Artikel_prijzen[Groep],"")</f>
        <v>Elektra</v>
      </c>
      <c r="J262" s="10">
        <f>_xlfn.XLOOKUP(Q2_2025[[#This Row],[Artikelnr]],Artikel_prijzen[Artnr],Artikel_prijzen[Prijs 2025],"")</f>
        <v>329.6</v>
      </c>
      <c r="K262" t="str">
        <f>IF(Q2_2025[[#This Row],[Artikelprijs]]&lt;&gt;"",IF(Q2_2025[[#This Row],[Stuksprijs]]=Q2_2025[[#This Row],[Artikelprijs]],"Prijs gelijk","Prijs wijkt af"),"")</f>
        <v>Prijs wijkt af</v>
      </c>
      <c r="L262" t="str">
        <f>IF(Q2_2025[[#This Row],[Relatiekorting percentage]]=0,
    "Nvt",
    IF(Q2_2025[[#This Row],[Brutobedrag 2]] &lt; Q2_2025[[#This Row],[Bruto - Rel.korting]],
        "Nee",
        "Ja"))</f>
        <v>Nvt</v>
      </c>
      <c r="M262" s="10">
        <f>IF(Q2_2025[[#This Row],[Artikelprijs]]&lt;&gt;"",Q2_2025[[#This Row],[Artikelprijs]],Q2_2025[[#This Row],[Stuksprijs]])</f>
        <v>329.6</v>
      </c>
      <c r="N262" s="10">
        <f>Q2_2025[[#This Row],[Besteld]]*Q2_2025[[#This Row],[Prijs 2]]</f>
        <v>329.6</v>
      </c>
      <c r="O262" s="10">
        <f>IF(Q2_2025[[#This Row],[Brutobedrag 2]]&lt;Q2_2025[[#This Row],[Bruto - Rel.korting]],Q2_2025[[#This Row],[Brutobedrag 2]],Q2_2025[[#This Row],[Brutobedrag 2]]*(100-Q2_2025[[#This Row],[Relatiekorting percentage]])/100)</f>
        <v>329.6</v>
      </c>
      <c r="R262" s="3"/>
      <c r="W262"/>
      <c r="AB262"/>
    </row>
    <row r="263" spans="1:28" x14ac:dyDescent="0.3">
      <c r="A263" t="s">
        <v>544</v>
      </c>
      <c r="B263">
        <v>5020008</v>
      </c>
      <c r="C263" t="s">
        <v>52</v>
      </c>
      <c r="D263">
        <v>2</v>
      </c>
      <c r="E263" s="10">
        <v>32.96</v>
      </c>
      <c r="F263" s="10">
        <v>65.92</v>
      </c>
      <c r="G263" s="10">
        <v>52.74</v>
      </c>
      <c r="H263">
        <v>20</v>
      </c>
      <c r="I263" s="51" t="str">
        <f>_xlfn.XLOOKUP(Q2_2025[[#This Row],[Artikelnr]],Artikel_prijzen[Artnr],Artikel_prijzen[Groep],"")</f>
        <v/>
      </c>
      <c r="J263" s="10" t="str">
        <f>_xlfn.XLOOKUP(Q2_2025[[#This Row],[Artikelnr]],Artikel_prijzen[Artnr],Artikel_prijzen[Prijs 2025],"")</f>
        <v/>
      </c>
      <c r="K263" t="str">
        <f>IF(Q2_2025[[#This Row],[Artikelprijs]]&lt;&gt;"",IF(Q2_2025[[#This Row],[Stuksprijs]]=Q2_2025[[#This Row],[Artikelprijs]],"Prijs gelijk","Prijs wijkt af"),"")</f>
        <v/>
      </c>
      <c r="L263" t="str">
        <f>IF(Q2_2025[[#This Row],[Relatiekorting percentage]]=0,
    "Nvt",
    IF(Q2_2025[[#This Row],[Brutobedrag 2]] &lt; Q2_2025[[#This Row],[Bruto - Rel.korting]],
        "Nee",
        "Ja"))</f>
        <v>Ja</v>
      </c>
      <c r="M263" s="10">
        <f>IF(Q2_2025[[#This Row],[Artikelprijs]]&lt;&gt;"",Q2_2025[[#This Row],[Artikelprijs]],Q2_2025[[#This Row],[Stuksprijs]])</f>
        <v>32.96</v>
      </c>
      <c r="N263" s="10">
        <f>Q2_2025[[#This Row],[Besteld]]*Q2_2025[[#This Row],[Prijs 2]]</f>
        <v>65.92</v>
      </c>
      <c r="O263" s="10">
        <f>IF(Q2_2025[[#This Row],[Brutobedrag 2]]&lt;Q2_2025[[#This Row],[Bruto - Rel.korting]],Q2_2025[[#This Row],[Brutobedrag 2]],Q2_2025[[#This Row],[Brutobedrag 2]]*(100-Q2_2025[[#This Row],[Relatiekorting percentage]])/100)</f>
        <v>52.736000000000004</v>
      </c>
      <c r="R263" s="3"/>
      <c r="W263"/>
      <c r="AB263"/>
    </row>
    <row r="264" spans="1:28" x14ac:dyDescent="0.3">
      <c r="A264" t="s">
        <v>544</v>
      </c>
      <c r="B264">
        <v>5020002</v>
      </c>
      <c r="C264" t="s">
        <v>56</v>
      </c>
      <c r="D264">
        <v>4</v>
      </c>
      <c r="E264" s="10">
        <v>39.65</v>
      </c>
      <c r="F264" s="10">
        <v>158.6</v>
      </c>
      <c r="G264" s="10">
        <v>126.88</v>
      </c>
      <c r="H264">
        <v>20</v>
      </c>
      <c r="I264" s="51" t="str">
        <f>_xlfn.XLOOKUP(Q2_2025[[#This Row],[Artikelnr]],Artikel_prijzen[Artnr],Artikel_prijzen[Groep],"")</f>
        <v/>
      </c>
      <c r="J264" s="10" t="str">
        <f>_xlfn.XLOOKUP(Q2_2025[[#This Row],[Artikelnr]],Artikel_prijzen[Artnr],Artikel_prijzen[Prijs 2025],"")</f>
        <v/>
      </c>
      <c r="K264" t="str">
        <f>IF(Q2_2025[[#This Row],[Artikelprijs]]&lt;&gt;"",IF(Q2_2025[[#This Row],[Stuksprijs]]=Q2_2025[[#This Row],[Artikelprijs]],"Prijs gelijk","Prijs wijkt af"),"")</f>
        <v/>
      </c>
      <c r="L264" t="str">
        <f>IF(Q2_2025[[#This Row],[Relatiekorting percentage]]=0,
    "Nvt",
    IF(Q2_2025[[#This Row],[Brutobedrag 2]] &lt; Q2_2025[[#This Row],[Bruto - Rel.korting]],
        "Nee",
        "Ja"))</f>
        <v>Ja</v>
      </c>
      <c r="M264" s="10">
        <f>IF(Q2_2025[[#This Row],[Artikelprijs]]&lt;&gt;"",Q2_2025[[#This Row],[Artikelprijs]],Q2_2025[[#This Row],[Stuksprijs]])</f>
        <v>39.65</v>
      </c>
      <c r="N264" s="10">
        <f>Q2_2025[[#This Row],[Besteld]]*Q2_2025[[#This Row],[Prijs 2]]</f>
        <v>158.6</v>
      </c>
      <c r="O264" s="10">
        <f>IF(Q2_2025[[#This Row],[Brutobedrag 2]]&lt;Q2_2025[[#This Row],[Bruto - Rel.korting]],Q2_2025[[#This Row],[Brutobedrag 2]],Q2_2025[[#This Row],[Brutobedrag 2]]*(100-Q2_2025[[#This Row],[Relatiekorting percentage]])/100)</f>
        <v>126.88</v>
      </c>
      <c r="R264" s="3"/>
      <c r="W264"/>
      <c r="AB264"/>
    </row>
    <row r="265" spans="1:28" x14ac:dyDescent="0.3">
      <c r="A265" t="s">
        <v>544</v>
      </c>
      <c r="B265">
        <v>5010017</v>
      </c>
      <c r="C265" t="s">
        <v>248</v>
      </c>
      <c r="D265">
        <v>8</v>
      </c>
      <c r="E265" s="10">
        <v>48.93</v>
      </c>
      <c r="F265" s="10">
        <v>391.44</v>
      </c>
      <c r="G265" s="10">
        <v>313.14999999999998</v>
      </c>
      <c r="H265">
        <v>20</v>
      </c>
      <c r="I265" s="51" t="str">
        <f>_xlfn.XLOOKUP(Q2_2025[[#This Row],[Artikelnr]],Artikel_prijzen[Artnr],Artikel_prijzen[Groep],"")</f>
        <v/>
      </c>
      <c r="J265" s="10" t="str">
        <f>_xlfn.XLOOKUP(Q2_2025[[#This Row],[Artikelnr]],Artikel_prijzen[Artnr],Artikel_prijzen[Prijs 2025],"")</f>
        <v/>
      </c>
      <c r="K265" t="str">
        <f>IF(Q2_2025[[#This Row],[Artikelprijs]]&lt;&gt;"",IF(Q2_2025[[#This Row],[Stuksprijs]]=Q2_2025[[#This Row],[Artikelprijs]],"Prijs gelijk","Prijs wijkt af"),"")</f>
        <v/>
      </c>
      <c r="L265" t="str">
        <f>IF(Q2_2025[[#This Row],[Relatiekorting percentage]]=0,
    "Nvt",
    IF(Q2_2025[[#This Row],[Brutobedrag 2]] &lt; Q2_2025[[#This Row],[Bruto - Rel.korting]],
        "Nee",
        "Ja"))</f>
        <v>Ja</v>
      </c>
      <c r="M265" s="10">
        <f>IF(Q2_2025[[#This Row],[Artikelprijs]]&lt;&gt;"",Q2_2025[[#This Row],[Artikelprijs]],Q2_2025[[#This Row],[Stuksprijs]])</f>
        <v>48.93</v>
      </c>
      <c r="N265" s="10">
        <f>Q2_2025[[#This Row],[Besteld]]*Q2_2025[[#This Row],[Prijs 2]]</f>
        <v>391.44</v>
      </c>
      <c r="O265" s="10">
        <f>IF(Q2_2025[[#This Row],[Brutobedrag 2]]&lt;Q2_2025[[#This Row],[Bruto - Rel.korting]],Q2_2025[[#This Row],[Brutobedrag 2]],Q2_2025[[#This Row],[Brutobedrag 2]]*(100-Q2_2025[[#This Row],[Relatiekorting percentage]])/100)</f>
        <v>313.15199999999999</v>
      </c>
      <c r="R265" s="3"/>
      <c r="W265"/>
      <c r="AB265"/>
    </row>
    <row r="266" spans="1:28" x14ac:dyDescent="0.3">
      <c r="A266" t="s">
        <v>544</v>
      </c>
      <c r="B266">
        <v>5010017</v>
      </c>
      <c r="C266" t="s">
        <v>249</v>
      </c>
      <c r="D266">
        <v>5</v>
      </c>
      <c r="E266" s="10">
        <v>48.93</v>
      </c>
      <c r="F266" s="10">
        <v>244.65</v>
      </c>
      <c r="G266" s="10">
        <v>195.72</v>
      </c>
      <c r="H266">
        <v>20</v>
      </c>
      <c r="I266" s="51" t="str">
        <f>_xlfn.XLOOKUP(Q2_2025[[#This Row],[Artikelnr]],Artikel_prijzen[Artnr],Artikel_prijzen[Groep],"")</f>
        <v/>
      </c>
      <c r="J266" s="10" t="str">
        <f>_xlfn.XLOOKUP(Q2_2025[[#This Row],[Artikelnr]],Artikel_prijzen[Artnr],Artikel_prijzen[Prijs 2025],"")</f>
        <v/>
      </c>
      <c r="K266" t="str">
        <f>IF(Q2_2025[[#This Row],[Artikelprijs]]&lt;&gt;"",IF(Q2_2025[[#This Row],[Stuksprijs]]=Q2_2025[[#This Row],[Artikelprijs]],"Prijs gelijk","Prijs wijkt af"),"")</f>
        <v/>
      </c>
      <c r="L266" t="str">
        <f>IF(Q2_2025[[#This Row],[Relatiekorting percentage]]=0,
    "Nvt",
    IF(Q2_2025[[#This Row],[Brutobedrag 2]] &lt; Q2_2025[[#This Row],[Bruto - Rel.korting]],
        "Nee",
        "Ja"))</f>
        <v>Ja</v>
      </c>
      <c r="M266" s="10">
        <f>IF(Q2_2025[[#This Row],[Artikelprijs]]&lt;&gt;"",Q2_2025[[#This Row],[Artikelprijs]],Q2_2025[[#This Row],[Stuksprijs]])</f>
        <v>48.93</v>
      </c>
      <c r="N266" s="10">
        <f>Q2_2025[[#This Row],[Besteld]]*Q2_2025[[#This Row],[Prijs 2]]</f>
        <v>244.65</v>
      </c>
      <c r="O266" s="10">
        <f>IF(Q2_2025[[#This Row],[Brutobedrag 2]]&lt;Q2_2025[[#This Row],[Bruto - Rel.korting]],Q2_2025[[#This Row],[Brutobedrag 2]],Q2_2025[[#This Row],[Brutobedrag 2]]*(100-Q2_2025[[#This Row],[Relatiekorting percentage]])/100)</f>
        <v>195.72</v>
      </c>
      <c r="R266" s="3"/>
      <c r="W266"/>
      <c r="AB266"/>
    </row>
    <row r="267" spans="1:28" x14ac:dyDescent="0.3">
      <c r="A267" t="s">
        <v>544</v>
      </c>
      <c r="B267">
        <v>3098001</v>
      </c>
      <c r="C267" t="s">
        <v>551</v>
      </c>
      <c r="D267">
        <v>1</v>
      </c>
      <c r="E267" s="10">
        <v>0</v>
      </c>
      <c r="F267" s="10">
        <v>0</v>
      </c>
      <c r="G267" s="10">
        <v>0</v>
      </c>
      <c r="H267">
        <v>0</v>
      </c>
      <c r="I267" s="51" t="str">
        <f>_xlfn.XLOOKUP(Q2_2025[[#This Row],[Artikelnr]],Artikel_prijzen[Artnr],Artikel_prijzen[Groep],"")</f>
        <v/>
      </c>
      <c r="J267" s="10" t="str">
        <f>_xlfn.XLOOKUP(Q2_2025[[#This Row],[Artikelnr]],Artikel_prijzen[Artnr],Artikel_prijzen[Prijs 2025],"")</f>
        <v/>
      </c>
      <c r="K267" t="str">
        <f>IF(Q2_2025[[#This Row],[Artikelprijs]]&lt;&gt;"",IF(Q2_2025[[#This Row],[Stuksprijs]]=Q2_2025[[#This Row],[Artikelprijs]],"Prijs gelijk","Prijs wijkt af"),"")</f>
        <v/>
      </c>
      <c r="L267" t="str">
        <f>IF(Q2_2025[[#This Row],[Relatiekorting percentage]]=0,
    "Nvt",
    IF(Q2_2025[[#This Row],[Brutobedrag 2]] &lt; Q2_2025[[#This Row],[Bruto - Rel.korting]],
        "Nee",
        "Ja"))</f>
        <v>Nvt</v>
      </c>
      <c r="M267" s="10">
        <f>IF(Q2_2025[[#This Row],[Artikelprijs]]&lt;&gt;"",Q2_2025[[#This Row],[Artikelprijs]],Q2_2025[[#This Row],[Stuksprijs]])</f>
        <v>0</v>
      </c>
      <c r="N267" s="10">
        <f>Q2_2025[[#This Row],[Besteld]]*Q2_2025[[#This Row],[Prijs 2]]</f>
        <v>0</v>
      </c>
      <c r="O267" s="10">
        <f>IF(Q2_2025[[#This Row],[Brutobedrag 2]]&lt;Q2_2025[[#This Row],[Bruto - Rel.korting]],Q2_2025[[#This Row],[Brutobedrag 2]],Q2_2025[[#This Row],[Brutobedrag 2]]*(100-Q2_2025[[#This Row],[Relatiekorting percentage]])/100)</f>
        <v>0</v>
      </c>
      <c r="R267" s="3"/>
      <c r="W267"/>
      <c r="AB267"/>
    </row>
    <row r="268" spans="1:28" x14ac:dyDescent="0.3">
      <c r="A268" t="s">
        <v>544</v>
      </c>
      <c r="B268">
        <v>4920004</v>
      </c>
      <c r="C268" t="s">
        <v>550</v>
      </c>
      <c r="D268">
        <v>1</v>
      </c>
      <c r="E268" s="10">
        <v>8.93</v>
      </c>
      <c r="F268" s="10">
        <v>8.93</v>
      </c>
      <c r="G268" s="10">
        <v>8.93</v>
      </c>
      <c r="H268">
        <v>0</v>
      </c>
      <c r="I268" s="51" t="str">
        <f>_xlfn.XLOOKUP(Q2_2025[[#This Row],[Artikelnr]],Artikel_prijzen[Artnr],Artikel_prijzen[Groep],"")</f>
        <v/>
      </c>
      <c r="J268" s="10" t="str">
        <f>_xlfn.XLOOKUP(Q2_2025[[#This Row],[Artikelnr]],Artikel_prijzen[Artnr],Artikel_prijzen[Prijs 2025],"")</f>
        <v/>
      </c>
      <c r="K268" t="str">
        <f>IF(Q2_2025[[#This Row],[Artikelprijs]]&lt;&gt;"",IF(Q2_2025[[#This Row],[Stuksprijs]]=Q2_2025[[#This Row],[Artikelprijs]],"Prijs gelijk","Prijs wijkt af"),"")</f>
        <v/>
      </c>
      <c r="L268" t="str">
        <f>IF(Q2_2025[[#This Row],[Relatiekorting percentage]]=0,
    "Nvt",
    IF(Q2_2025[[#This Row],[Brutobedrag 2]] &lt; Q2_2025[[#This Row],[Bruto - Rel.korting]],
        "Nee",
        "Ja"))</f>
        <v>Nvt</v>
      </c>
      <c r="M268" s="10">
        <f>IF(Q2_2025[[#This Row],[Artikelprijs]]&lt;&gt;"",Q2_2025[[#This Row],[Artikelprijs]],Q2_2025[[#This Row],[Stuksprijs]])</f>
        <v>8.93</v>
      </c>
      <c r="N268" s="10">
        <f>Q2_2025[[#This Row],[Besteld]]*Q2_2025[[#This Row],[Prijs 2]]</f>
        <v>8.93</v>
      </c>
      <c r="O268" s="10">
        <f>IF(Q2_2025[[#This Row],[Brutobedrag 2]]&lt;Q2_2025[[#This Row],[Bruto - Rel.korting]],Q2_2025[[#This Row],[Brutobedrag 2]],Q2_2025[[#This Row],[Brutobedrag 2]]*(100-Q2_2025[[#This Row],[Relatiekorting percentage]])/100)</f>
        <v>8.93</v>
      </c>
      <c r="R268" s="3"/>
      <c r="W268"/>
      <c r="AB268"/>
    </row>
    <row r="269" spans="1:28" x14ac:dyDescent="0.3">
      <c r="A269" t="s">
        <v>544</v>
      </c>
      <c r="B269">
        <v>5022050</v>
      </c>
      <c r="C269" t="s">
        <v>281</v>
      </c>
      <c r="D269">
        <v>1</v>
      </c>
      <c r="E269" s="10">
        <v>638.94000000000005</v>
      </c>
      <c r="F269" s="10">
        <v>638.94000000000005</v>
      </c>
      <c r="G269" s="10">
        <v>638.94000000000005</v>
      </c>
      <c r="H269">
        <v>0</v>
      </c>
      <c r="I269" s="51" t="str">
        <f>_xlfn.XLOOKUP(Q2_2025[[#This Row],[Artikelnr]],Artikel_prijzen[Artnr],Artikel_prijzen[Groep],"")</f>
        <v>Elektra</v>
      </c>
      <c r="J269" s="10">
        <f>_xlfn.XLOOKUP(Q2_2025[[#This Row],[Artikelnr]],Artikel_prijzen[Artnr],Artikel_prijzen[Prijs 2025],"")</f>
        <v>499.55</v>
      </c>
      <c r="K269" t="str">
        <f>IF(Q2_2025[[#This Row],[Artikelprijs]]&lt;&gt;"",IF(Q2_2025[[#This Row],[Stuksprijs]]=Q2_2025[[#This Row],[Artikelprijs]],"Prijs gelijk","Prijs wijkt af"),"")</f>
        <v>Prijs wijkt af</v>
      </c>
      <c r="L269" t="str">
        <f>IF(Q2_2025[[#This Row],[Relatiekorting percentage]]=0,
    "Nvt",
    IF(Q2_2025[[#This Row],[Brutobedrag 2]] &lt; Q2_2025[[#This Row],[Bruto - Rel.korting]],
        "Nee",
        "Ja"))</f>
        <v>Nvt</v>
      </c>
      <c r="M269" s="10">
        <f>IF(Q2_2025[[#This Row],[Artikelprijs]]&lt;&gt;"",Q2_2025[[#This Row],[Artikelprijs]],Q2_2025[[#This Row],[Stuksprijs]])</f>
        <v>499.55</v>
      </c>
      <c r="N269" s="10">
        <f>Q2_2025[[#This Row],[Besteld]]*Q2_2025[[#This Row],[Prijs 2]]</f>
        <v>499.55</v>
      </c>
      <c r="O269" s="10">
        <f>IF(Q2_2025[[#This Row],[Brutobedrag 2]]&lt;Q2_2025[[#This Row],[Bruto - Rel.korting]],Q2_2025[[#This Row],[Brutobedrag 2]],Q2_2025[[#This Row],[Brutobedrag 2]]*(100-Q2_2025[[#This Row],[Relatiekorting percentage]])/100)</f>
        <v>499.55</v>
      </c>
      <c r="R269" s="3"/>
      <c r="W269"/>
      <c r="AB269"/>
    </row>
    <row r="270" spans="1:28" x14ac:dyDescent="0.3">
      <c r="A270" t="s">
        <v>544</v>
      </c>
      <c r="B270">
        <v>3001044</v>
      </c>
      <c r="C270" t="s">
        <v>47</v>
      </c>
      <c r="D270">
        <v>4</v>
      </c>
      <c r="E270" s="10">
        <v>0</v>
      </c>
      <c r="F270" s="10">
        <v>0</v>
      </c>
      <c r="G270" s="10">
        <v>0</v>
      </c>
      <c r="H270">
        <v>20</v>
      </c>
      <c r="I270" s="51" t="str">
        <f>_xlfn.XLOOKUP(Q2_2025[[#This Row],[Artikelnr]],Artikel_prijzen[Artnr],Artikel_prijzen[Groep],"")</f>
        <v/>
      </c>
      <c r="J270" s="10" t="str">
        <f>_xlfn.XLOOKUP(Q2_2025[[#This Row],[Artikelnr]],Artikel_prijzen[Artnr],Artikel_prijzen[Prijs 2025],"")</f>
        <v/>
      </c>
      <c r="K270" t="str">
        <f>IF(Q2_2025[[#This Row],[Artikelprijs]]&lt;&gt;"",IF(Q2_2025[[#This Row],[Stuksprijs]]=Q2_2025[[#This Row],[Artikelprijs]],"Prijs gelijk","Prijs wijkt af"),"")</f>
        <v/>
      </c>
      <c r="L270" t="str">
        <f>IF(Q2_2025[[#This Row],[Relatiekorting percentage]]=0,
    "Nvt",
    IF(Q2_2025[[#This Row],[Brutobedrag 2]] &lt; Q2_2025[[#This Row],[Bruto - Rel.korting]],
        "Nee",
        "Ja"))</f>
        <v>Ja</v>
      </c>
      <c r="M270" s="10">
        <f>IF(Q2_2025[[#This Row],[Artikelprijs]]&lt;&gt;"",Q2_2025[[#This Row],[Artikelprijs]],Q2_2025[[#This Row],[Stuksprijs]])</f>
        <v>0</v>
      </c>
      <c r="N270" s="10">
        <f>Q2_2025[[#This Row],[Besteld]]*Q2_2025[[#This Row],[Prijs 2]]</f>
        <v>0</v>
      </c>
      <c r="O270" s="10">
        <f>IF(Q2_2025[[#This Row],[Brutobedrag 2]]&lt;Q2_2025[[#This Row],[Bruto - Rel.korting]],Q2_2025[[#This Row],[Brutobedrag 2]],Q2_2025[[#This Row],[Brutobedrag 2]]*(100-Q2_2025[[#This Row],[Relatiekorting percentage]])/100)</f>
        <v>0</v>
      </c>
      <c r="R270" s="3"/>
      <c r="W270"/>
      <c r="AB270"/>
    </row>
    <row r="271" spans="1:28" x14ac:dyDescent="0.3">
      <c r="A271" t="s">
        <v>544</v>
      </c>
      <c r="B271">
        <v>5020002</v>
      </c>
      <c r="C271" t="s">
        <v>56</v>
      </c>
      <c r="D271">
        <v>5</v>
      </c>
      <c r="E271" s="10">
        <v>39.65</v>
      </c>
      <c r="F271" s="10">
        <v>198.25</v>
      </c>
      <c r="G271" s="10">
        <v>158.6</v>
      </c>
      <c r="H271">
        <v>20</v>
      </c>
      <c r="I271" s="51" t="str">
        <f>_xlfn.XLOOKUP(Q2_2025[[#This Row],[Artikelnr]],Artikel_prijzen[Artnr],Artikel_prijzen[Groep],"")</f>
        <v/>
      </c>
      <c r="J271" s="10" t="str">
        <f>_xlfn.XLOOKUP(Q2_2025[[#This Row],[Artikelnr]],Artikel_prijzen[Artnr],Artikel_prijzen[Prijs 2025],"")</f>
        <v/>
      </c>
      <c r="K271" t="str">
        <f>IF(Q2_2025[[#This Row],[Artikelprijs]]&lt;&gt;"",IF(Q2_2025[[#This Row],[Stuksprijs]]=Q2_2025[[#This Row],[Artikelprijs]],"Prijs gelijk","Prijs wijkt af"),"")</f>
        <v/>
      </c>
      <c r="L271" t="str">
        <f>IF(Q2_2025[[#This Row],[Relatiekorting percentage]]=0,
    "Nvt",
    IF(Q2_2025[[#This Row],[Brutobedrag 2]] &lt; Q2_2025[[#This Row],[Bruto - Rel.korting]],
        "Nee",
        "Ja"))</f>
        <v>Ja</v>
      </c>
      <c r="M271" s="10">
        <f>IF(Q2_2025[[#This Row],[Artikelprijs]]&lt;&gt;"",Q2_2025[[#This Row],[Artikelprijs]],Q2_2025[[#This Row],[Stuksprijs]])</f>
        <v>39.65</v>
      </c>
      <c r="N271" s="10">
        <f>Q2_2025[[#This Row],[Besteld]]*Q2_2025[[#This Row],[Prijs 2]]</f>
        <v>198.25</v>
      </c>
      <c r="O271" s="10">
        <f>IF(Q2_2025[[#This Row],[Brutobedrag 2]]&lt;Q2_2025[[#This Row],[Bruto - Rel.korting]],Q2_2025[[#This Row],[Brutobedrag 2]],Q2_2025[[#This Row],[Brutobedrag 2]]*(100-Q2_2025[[#This Row],[Relatiekorting percentage]])/100)</f>
        <v>158.6</v>
      </c>
      <c r="R271" s="3"/>
      <c r="W271"/>
      <c r="AB271"/>
    </row>
    <row r="272" spans="1:28" x14ac:dyDescent="0.3">
      <c r="A272" t="s">
        <v>544</v>
      </c>
      <c r="B272">
        <v>5010017</v>
      </c>
      <c r="C272" t="s">
        <v>248</v>
      </c>
      <c r="D272">
        <v>10</v>
      </c>
      <c r="E272" s="10">
        <v>48.93</v>
      </c>
      <c r="F272" s="10">
        <v>489.3</v>
      </c>
      <c r="G272" s="10">
        <v>391.44</v>
      </c>
      <c r="H272">
        <v>20</v>
      </c>
      <c r="I272" s="51" t="str">
        <f>_xlfn.XLOOKUP(Q2_2025[[#This Row],[Artikelnr]],Artikel_prijzen[Artnr],Artikel_prijzen[Groep],"")</f>
        <v/>
      </c>
      <c r="J272" s="10" t="str">
        <f>_xlfn.XLOOKUP(Q2_2025[[#This Row],[Artikelnr]],Artikel_prijzen[Artnr],Artikel_prijzen[Prijs 2025],"")</f>
        <v/>
      </c>
      <c r="K272" t="str">
        <f>IF(Q2_2025[[#This Row],[Artikelprijs]]&lt;&gt;"",IF(Q2_2025[[#This Row],[Stuksprijs]]=Q2_2025[[#This Row],[Artikelprijs]],"Prijs gelijk","Prijs wijkt af"),"")</f>
        <v/>
      </c>
      <c r="L272" t="str">
        <f>IF(Q2_2025[[#This Row],[Relatiekorting percentage]]=0,
    "Nvt",
    IF(Q2_2025[[#This Row],[Brutobedrag 2]] &lt; Q2_2025[[#This Row],[Bruto - Rel.korting]],
        "Nee",
        "Ja"))</f>
        <v>Ja</v>
      </c>
      <c r="M272" s="10">
        <f>IF(Q2_2025[[#This Row],[Artikelprijs]]&lt;&gt;"",Q2_2025[[#This Row],[Artikelprijs]],Q2_2025[[#This Row],[Stuksprijs]])</f>
        <v>48.93</v>
      </c>
      <c r="N272" s="10">
        <f>Q2_2025[[#This Row],[Besteld]]*Q2_2025[[#This Row],[Prijs 2]]</f>
        <v>489.3</v>
      </c>
      <c r="O272" s="10">
        <f>IF(Q2_2025[[#This Row],[Brutobedrag 2]]&lt;Q2_2025[[#This Row],[Bruto - Rel.korting]],Q2_2025[[#This Row],[Brutobedrag 2]],Q2_2025[[#This Row],[Brutobedrag 2]]*(100-Q2_2025[[#This Row],[Relatiekorting percentage]])/100)</f>
        <v>391.44</v>
      </c>
      <c r="R272" s="3"/>
      <c r="W272"/>
      <c r="AB272"/>
    </row>
    <row r="273" spans="1:28" x14ac:dyDescent="0.3">
      <c r="A273" t="s">
        <v>544</v>
      </c>
      <c r="B273">
        <v>5040012</v>
      </c>
      <c r="C273" t="s">
        <v>330</v>
      </c>
      <c r="D273">
        <v>1</v>
      </c>
      <c r="E273" s="10">
        <v>741.6</v>
      </c>
      <c r="F273" s="10">
        <v>741.6</v>
      </c>
      <c r="G273" s="10">
        <v>667.44</v>
      </c>
      <c r="H273">
        <v>10</v>
      </c>
      <c r="I273" s="51" t="str">
        <f>_xlfn.XLOOKUP(Q2_2025[[#This Row],[Artikelnr]],Artikel_prijzen[Artnr],Artikel_prijzen[Groep],"")</f>
        <v>AV</v>
      </c>
      <c r="J273" s="10">
        <f>_xlfn.XLOOKUP(Q2_2025[[#This Row],[Artikelnr]],Artikel_prijzen[Artnr],Artikel_prijzen[Prijs 2025],"")</f>
        <v>720</v>
      </c>
      <c r="K273" t="str">
        <f>IF(Q2_2025[[#This Row],[Artikelprijs]]&lt;&gt;"",IF(Q2_2025[[#This Row],[Stuksprijs]]=Q2_2025[[#This Row],[Artikelprijs]],"Prijs gelijk","Prijs wijkt af"),"")</f>
        <v>Prijs wijkt af</v>
      </c>
      <c r="L273" t="str">
        <f>IF(Q2_2025[[#This Row],[Relatiekorting percentage]]=0,
    "Nvt",
    IF(Q2_2025[[#This Row],[Brutobedrag 2]] &lt; Q2_2025[[#This Row],[Bruto - Rel.korting]],
        "Nee",
        "Ja"))</f>
        <v>Ja</v>
      </c>
      <c r="M273" s="10">
        <f>IF(Q2_2025[[#This Row],[Artikelprijs]]&lt;&gt;"",Q2_2025[[#This Row],[Artikelprijs]],Q2_2025[[#This Row],[Stuksprijs]])</f>
        <v>720</v>
      </c>
      <c r="N273" s="10">
        <f>Q2_2025[[#This Row],[Besteld]]*Q2_2025[[#This Row],[Prijs 2]]</f>
        <v>720</v>
      </c>
      <c r="O273" s="10">
        <f>IF(Q2_2025[[#This Row],[Brutobedrag 2]]&lt;Q2_2025[[#This Row],[Bruto - Rel.korting]],Q2_2025[[#This Row],[Brutobedrag 2]],Q2_2025[[#This Row],[Brutobedrag 2]]*(100-Q2_2025[[#This Row],[Relatiekorting percentage]])/100)</f>
        <v>648</v>
      </c>
      <c r="R273" s="3"/>
      <c r="W273"/>
      <c r="AB273"/>
    </row>
    <row r="274" spans="1:28" x14ac:dyDescent="0.3">
      <c r="A274" t="s">
        <v>544</v>
      </c>
      <c r="B274">
        <v>1098001</v>
      </c>
      <c r="C274" t="s">
        <v>551</v>
      </c>
      <c r="D274">
        <v>1</v>
      </c>
      <c r="E274" s="10">
        <v>0</v>
      </c>
      <c r="F274" s="10">
        <v>0</v>
      </c>
      <c r="G274" s="10">
        <v>0</v>
      </c>
      <c r="H274">
        <v>0</v>
      </c>
      <c r="I274" s="51" t="str">
        <f>_xlfn.XLOOKUP(Q2_2025[[#This Row],[Artikelnr]],Artikel_prijzen[Artnr],Artikel_prijzen[Groep],"")</f>
        <v/>
      </c>
      <c r="J274" s="10" t="str">
        <f>_xlfn.XLOOKUP(Q2_2025[[#This Row],[Artikelnr]],Artikel_prijzen[Artnr],Artikel_prijzen[Prijs 2025],"")</f>
        <v/>
      </c>
      <c r="K274" t="str">
        <f>IF(Q2_2025[[#This Row],[Artikelprijs]]&lt;&gt;"",IF(Q2_2025[[#This Row],[Stuksprijs]]=Q2_2025[[#This Row],[Artikelprijs]],"Prijs gelijk","Prijs wijkt af"),"")</f>
        <v/>
      </c>
      <c r="L274" t="str">
        <f>IF(Q2_2025[[#This Row],[Relatiekorting percentage]]=0,
    "Nvt",
    IF(Q2_2025[[#This Row],[Brutobedrag 2]] &lt; Q2_2025[[#This Row],[Bruto - Rel.korting]],
        "Nee",
        "Ja"))</f>
        <v>Nvt</v>
      </c>
      <c r="M274" s="10">
        <f>IF(Q2_2025[[#This Row],[Artikelprijs]]&lt;&gt;"",Q2_2025[[#This Row],[Artikelprijs]],Q2_2025[[#This Row],[Stuksprijs]])</f>
        <v>0</v>
      </c>
      <c r="N274" s="10">
        <f>Q2_2025[[#This Row],[Besteld]]*Q2_2025[[#This Row],[Prijs 2]]</f>
        <v>0</v>
      </c>
      <c r="O274" s="10">
        <f>IF(Q2_2025[[#This Row],[Brutobedrag 2]]&lt;Q2_2025[[#This Row],[Bruto - Rel.korting]],Q2_2025[[#This Row],[Brutobedrag 2]],Q2_2025[[#This Row],[Brutobedrag 2]]*(100-Q2_2025[[#This Row],[Relatiekorting percentage]])/100)</f>
        <v>0</v>
      </c>
      <c r="R274" s="3"/>
      <c r="W274"/>
      <c r="AB274"/>
    </row>
    <row r="275" spans="1:28" x14ac:dyDescent="0.3">
      <c r="A275" t="s">
        <v>544</v>
      </c>
      <c r="B275">
        <v>4920004</v>
      </c>
      <c r="C275" t="s">
        <v>550</v>
      </c>
      <c r="D275">
        <v>1</v>
      </c>
      <c r="E275" s="10">
        <v>8.93</v>
      </c>
      <c r="F275" s="10">
        <v>8.93</v>
      </c>
      <c r="G275" s="10">
        <v>8.93</v>
      </c>
      <c r="H275">
        <v>0</v>
      </c>
      <c r="I275" s="51" t="str">
        <f>_xlfn.XLOOKUP(Q2_2025[[#This Row],[Artikelnr]],Artikel_prijzen[Artnr],Artikel_prijzen[Groep],"")</f>
        <v/>
      </c>
      <c r="J275" s="10" t="str">
        <f>_xlfn.XLOOKUP(Q2_2025[[#This Row],[Artikelnr]],Artikel_prijzen[Artnr],Artikel_prijzen[Prijs 2025],"")</f>
        <v/>
      </c>
      <c r="K275" t="str">
        <f>IF(Q2_2025[[#This Row],[Artikelprijs]]&lt;&gt;"",IF(Q2_2025[[#This Row],[Stuksprijs]]=Q2_2025[[#This Row],[Artikelprijs]],"Prijs gelijk","Prijs wijkt af"),"")</f>
        <v/>
      </c>
      <c r="L275" t="str">
        <f>IF(Q2_2025[[#This Row],[Relatiekorting percentage]]=0,
    "Nvt",
    IF(Q2_2025[[#This Row],[Brutobedrag 2]] &lt; Q2_2025[[#This Row],[Bruto - Rel.korting]],
        "Nee",
        "Ja"))</f>
        <v>Nvt</v>
      </c>
      <c r="M275" s="10">
        <f>IF(Q2_2025[[#This Row],[Artikelprijs]]&lt;&gt;"",Q2_2025[[#This Row],[Artikelprijs]],Q2_2025[[#This Row],[Stuksprijs]])</f>
        <v>8.93</v>
      </c>
      <c r="N275" s="10">
        <f>Q2_2025[[#This Row],[Besteld]]*Q2_2025[[#This Row],[Prijs 2]]</f>
        <v>8.93</v>
      </c>
      <c r="O275" s="10">
        <f>IF(Q2_2025[[#This Row],[Brutobedrag 2]]&lt;Q2_2025[[#This Row],[Bruto - Rel.korting]],Q2_2025[[#This Row],[Brutobedrag 2]],Q2_2025[[#This Row],[Brutobedrag 2]]*(100-Q2_2025[[#This Row],[Relatiekorting percentage]])/100)</f>
        <v>8.93</v>
      </c>
      <c r="R275" s="3"/>
      <c r="W275"/>
      <c r="AB275"/>
    </row>
    <row r="276" spans="1:28" x14ac:dyDescent="0.3">
      <c r="A276" t="s">
        <v>544</v>
      </c>
      <c r="B276">
        <v>5022046</v>
      </c>
      <c r="C276" t="s">
        <v>554</v>
      </c>
      <c r="D276">
        <v>1</v>
      </c>
      <c r="E276" s="10">
        <v>416.72</v>
      </c>
      <c r="F276" s="10">
        <v>416.72</v>
      </c>
      <c r="G276" s="10">
        <v>416.72</v>
      </c>
      <c r="H276">
        <v>0</v>
      </c>
      <c r="I276" s="51" t="str">
        <f>_xlfn.XLOOKUP(Q2_2025[[#This Row],[Artikelnr]],Artikel_prijzen[Artnr],Artikel_prijzen[Groep],"")</f>
        <v>Elektra</v>
      </c>
      <c r="J276" s="10">
        <f>_xlfn.XLOOKUP(Q2_2025[[#This Row],[Artikelnr]],Artikel_prijzen[Artnr],Artikel_prijzen[Prijs 2025],"")</f>
        <v>329.6</v>
      </c>
      <c r="K276" t="str">
        <f>IF(Q2_2025[[#This Row],[Artikelprijs]]&lt;&gt;"",IF(Q2_2025[[#This Row],[Stuksprijs]]=Q2_2025[[#This Row],[Artikelprijs]],"Prijs gelijk","Prijs wijkt af"),"")</f>
        <v>Prijs wijkt af</v>
      </c>
      <c r="L276" t="str">
        <f>IF(Q2_2025[[#This Row],[Relatiekorting percentage]]=0,
    "Nvt",
    IF(Q2_2025[[#This Row],[Brutobedrag 2]] &lt; Q2_2025[[#This Row],[Bruto - Rel.korting]],
        "Nee",
        "Ja"))</f>
        <v>Nvt</v>
      </c>
      <c r="M276" s="10">
        <f>IF(Q2_2025[[#This Row],[Artikelprijs]]&lt;&gt;"",Q2_2025[[#This Row],[Artikelprijs]],Q2_2025[[#This Row],[Stuksprijs]])</f>
        <v>329.6</v>
      </c>
      <c r="N276" s="10">
        <f>Q2_2025[[#This Row],[Besteld]]*Q2_2025[[#This Row],[Prijs 2]]</f>
        <v>329.6</v>
      </c>
      <c r="O276" s="10">
        <f>IF(Q2_2025[[#This Row],[Brutobedrag 2]]&lt;Q2_2025[[#This Row],[Bruto - Rel.korting]],Q2_2025[[#This Row],[Brutobedrag 2]],Q2_2025[[#This Row],[Brutobedrag 2]]*(100-Q2_2025[[#This Row],[Relatiekorting percentage]])/100)</f>
        <v>329.6</v>
      </c>
      <c r="R276" s="3"/>
      <c r="W276"/>
      <c r="AB276"/>
    </row>
    <row r="277" spans="1:28" x14ac:dyDescent="0.3">
      <c r="A277" t="s">
        <v>544</v>
      </c>
      <c r="B277">
        <v>5020002</v>
      </c>
      <c r="C277" t="s">
        <v>56</v>
      </c>
      <c r="D277">
        <v>3</v>
      </c>
      <c r="E277" s="10">
        <v>39.65</v>
      </c>
      <c r="F277" s="10">
        <v>118.95</v>
      </c>
      <c r="G277" s="10">
        <v>95.16</v>
      </c>
      <c r="H277">
        <v>20</v>
      </c>
      <c r="I277" s="51" t="str">
        <f>_xlfn.XLOOKUP(Q2_2025[[#This Row],[Artikelnr]],Artikel_prijzen[Artnr],Artikel_prijzen[Groep],"")</f>
        <v/>
      </c>
      <c r="J277" s="10" t="str">
        <f>_xlfn.XLOOKUP(Q2_2025[[#This Row],[Artikelnr]],Artikel_prijzen[Artnr],Artikel_prijzen[Prijs 2025],"")</f>
        <v/>
      </c>
      <c r="K277" t="str">
        <f>IF(Q2_2025[[#This Row],[Artikelprijs]]&lt;&gt;"",IF(Q2_2025[[#This Row],[Stuksprijs]]=Q2_2025[[#This Row],[Artikelprijs]],"Prijs gelijk","Prijs wijkt af"),"")</f>
        <v/>
      </c>
      <c r="L277" t="str">
        <f>IF(Q2_2025[[#This Row],[Relatiekorting percentage]]=0,
    "Nvt",
    IF(Q2_2025[[#This Row],[Brutobedrag 2]] &lt; Q2_2025[[#This Row],[Bruto - Rel.korting]],
        "Nee",
        "Ja"))</f>
        <v>Ja</v>
      </c>
      <c r="M277" s="10">
        <f>IF(Q2_2025[[#This Row],[Artikelprijs]]&lt;&gt;"",Q2_2025[[#This Row],[Artikelprijs]],Q2_2025[[#This Row],[Stuksprijs]])</f>
        <v>39.65</v>
      </c>
      <c r="N277" s="10">
        <f>Q2_2025[[#This Row],[Besteld]]*Q2_2025[[#This Row],[Prijs 2]]</f>
        <v>118.94999999999999</v>
      </c>
      <c r="O277" s="10">
        <f>IF(Q2_2025[[#This Row],[Brutobedrag 2]]&lt;Q2_2025[[#This Row],[Bruto - Rel.korting]],Q2_2025[[#This Row],[Brutobedrag 2]],Q2_2025[[#This Row],[Brutobedrag 2]]*(100-Q2_2025[[#This Row],[Relatiekorting percentage]])/100)</f>
        <v>95.16</v>
      </c>
      <c r="R277" s="3"/>
      <c r="W277"/>
      <c r="AB277"/>
    </row>
    <row r="278" spans="1:28" x14ac:dyDescent="0.3">
      <c r="A278" t="s">
        <v>544</v>
      </c>
      <c r="B278">
        <v>5010017</v>
      </c>
      <c r="C278" t="s">
        <v>248</v>
      </c>
      <c r="D278">
        <v>8</v>
      </c>
      <c r="E278" s="10">
        <v>48.93</v>
      </c>
      <c r="F278" s="10">
        <v>391.44</v>
      </c>
      <c r="G278" s="10">
        <v>313.14999999999998</v>
      </c>
      <c r="H278">
        <v>20</v>
      </c>
      <c r="I278" s="51" t="str">
        <f>_xlfn.XLOOKUP(Q2_2025[[#This Row],[Artikelnr]],Artikel_prijzen[Artnr],Artikel_prijzen[Groep],"")</f>
        <v/>
      </c>
      <c r="J278" s="10" t="str">
        <f>_xlfn.XLOOKUP(Q2_2025[[#This Row],[Artikelnr]],Artikel_prijzen[Artnr],Artikel_prijzen[Prijs 2025],"")</f>
        <v/>
      </c>
      <c r="K278" t="str">
        <f>IF(Q2_2025[[#This Row],[Artikelprijs]]&lt;&gt;"",IF(Q2_2025[[#This Row],[Stuksprijs]]=Q2_2025[[#This Row],[Artikelprijs]],"Prijs gelijk","Prijs wijkt af"),"")</f>
        <v/>
      </c>
      <c r="L278" t="str">
        <f>IF(Q2_2025[[#This Row],[Relatiekorting percentage]]=0,
    "Nvt",
    IF(Q2_2025[[#This Row],[Brutobedrag 2]] &lt; Q2_2025[[#This Row],[Bruto - Rel.korting]],
        "Nee",
        "Ja"))</f>
        <v>Ja</v>
      </c>
      <c r="M278" s="10">
        <f>IF(Q2_2025[[#This Row],[Artikelprijs]]&lt;&gt;"",Q2_2025[[#This Row],[Artikelprijs]],Q2_2025[[#This Row],[Stuksprijs]])</f>
        <v>48.93</v>
      </c>
      <c r="N278" s="10">
        <f>Q2_2025[[#This Row],[Besteld]]*Q2_2025[[#This Row],[Prijs 2]]</f>
        <v>391.44</v>
      </c>
      <c r="O278" s="10">
        <f>IF(Q2_2025[[#This Row],[Brutobedrag 2]]&lt;Q2_2025[[#This Row],[Bruto - Rel.korting]],Q2_2025[[#This Row],[Brutobedrag 2]],Q2_2025[[#This Row],[Brutobedrag 2]]*(100-Q2_2025[[#This Row],[Relatiekorting percentage]])/100)</f>
        <v>313.15199999999999</v>
      </c>
      <c r="R278" s="3"/>
      <c r="W278"/>
      <c r="AB278"/>
    </row>
    <row r="279" spans="1:28" x14ac:dyDescent="0.3">
      <c r="A279" t="s">
        <v>544</v>
      </c>
      <c r="B279">
        <v>5040008</v>
      </c>
      <c r="C279" t="s">
        <v>333</v>
      </c>
      <c r="D279">
        <v>1</v>
      </c>
      <c r="E279" s="10">
        <v>355.35</v>
      </c>
      <c r="F279" s="10">
        <v>355.35</v>
      </c>
      <c r="G279" s="10">
        <v>319.81</v>
      </c>
      <c r="H279">
        <v>10</v>
      </c>
      <c r="I279" s="51" t="str">
        <f>_xlfn.XLOOKUP(Q2_2025[[#This Row],[Artikelnr]],Artikel_prijzen[Artnr],Artikel_prijzen[Groep],"")</f>
        <v>AV</v>
      </c>
      <c r="J279" s="10">
        <f>_xlfn.XLOOKUP(Q2_2025[[#This Row],[Artikelnr]],Artikel_prijzen[Artnr],Artikel_prijzen[Prijs 2025],"")</f>
        <v>345</v>
      </c>
      <c r="K279" t="str">
        <f>IF(Q2_2025[[#This Row],[Artikelprijs]]&lt;&gt;"",IF(Q2_2025[[#This Row],[Stuksprijs]]=Q2_2025[[#This Row],[Artikelprijs]],"Prijs gelijk","Prijs wijkt af"),"")</f>
        <v>Prijs wijkt af</v>
      </c>
      <c r="L279" t="str">
        <f>IF(Q2_2025[[#This Row],[Relatiekorting percentage]]=0,
    "Nvt",
    IF(Q2_2025[[#This Row],[Brutobedrag 2]] &lt; Q2_2025[[#This Row],[Bruto - Rel.korting]],
        "Nee",
        "Ja"))</f>
        <v>Ja</v>
      </c>
      <c r="M279" s="10">
        <f>IF(Q2_2025[[#This Row],[Artikelprijs]]&lt;&gt;"",Q2_2025[[#This Row],[Artikelprijs]],Q2_2025[[#This Row],[Stuksprijs]])</f>
        <v>345</v>
      </c>
      <c r="N279" s="10">
        <f>Q2_2025[[#This Row],[Besteld]]*Q2_2025[[#This Row],[Prijs 2]]</f>
        <v>345</v>
      </c>
      <c r="O279" s="10">
        <f>IF(Q2_2025[[#This Row],[Brutobedrag 2]]&lt;Q2_2025[[#This Row],[Bruto - Rel.korting]],Q2_2025[[#This Row],[Brutobedrag 2]],Q2_2025[[#This Row],[Brutobedrag 2]]*(100-Q2_2025[[#This Row],[Relatiekorting percentage]])/100)</f>
        <v>310.5</v>
      </c>
      <c r="R279" s="3"/>
      <c r="W279"/>
      <c r="AB279"/>
    </row>
    <row r="280" spans="1:28" x14ac:dyDescent="0.3">
      <c r="A280" t="s">
        <v>544</v>
      </c>
      <c r="B280">
        <v>1098001</v>
      </c>
      <c r="C280" t="s">
        <v>556</v>
      </c>
      <c r="D280">
        <v>1</v>
      </c>
      <c r="E280" s="10">
        <v>0</v>
      </c>
      <c r="F280" s="10">
        <v>0</v>
      </c>
      <c r="G280" s="10">
        <v>0</v>
      </c>
      <c r="H280">
        <v>0</v>
      </c>
      <c r="I280" s="51" t="str">
        <f>_xlfn.XLOOKUP(Q2_2025[[#This Row],[Artikelnr]],Artikel_prijzen[Artnr],Artikel_prijzen[Groep],"")</f>
        <v/>
      </c>
      <c r="J280" s="10" t="str">
        <f>_xlfn.XLOOKUP(Q2_2025[[#This Row],[Artikelnr]],Artikel_prijzen[Artnr],Artikel_prijzen[Prijs 2025],"")</f>
        <v/>
      </c>
      <c r="K280" t="str">
        <f>IF(Q2_2025[[#This Row],[Artikelprijs]]&lt;&gt;"",IF(Q2_2025[[#This Row],[Stuksprijs]]=Q2_2025[[#This Row],[Artikelprijs]],"Prijs gelijk","Prijs wijkt af"),"")</f>
        <v/>
      </c>
      <c r="L280" t="str">
        <f>IF(Q2_2025[[#This Row],[Relatiekorting percentage]]=0,
    "Nvt",
    IF(Q2_2025[[#This Row],[Brutobedrag 2]] &lt; Q2_2025[[#This Row],[Bruto - Rel.korting]],
        "Nee",
        "Ja"))</f>
        <v>Nvt</v>
      </c>
      <c r="M280" s="10">
        <f>IF(Q2_2025[[#This Row],[Artikelprijs]]&lt;&gt;"",Q2_2025[[#This Row],[Artikelprijs]],Q2_2025[[#This Row],[Stuksprijs]])</f>
        <v>0</v>
      </c>
      <c r="N280" s="10">
        <f>Q2_2025[[#This Row],[Besteld]]*Q2_2025[[#This Row],[Prijs 2]]</f>
        <v>0</v>
      </c>
      <c r="O280" s="10">
        <f>IF(Q2_2025[[#This Row],[Brutobedrag 2]]&lt;Q2_2025[[#This Row],[Bruto - Rel.korting]],Q2_2025[[#This Row],[Brutobedrag 2]],Q2_2025[[#This Row],[Brutobedrag 2]]*(100-Q2_2025[[#This Row],[Relatiekorting percentage]])/100)</f>
        <v>0</v>
      </c>
      <c r="R280" s="3"/>
      <c r="W280"/>
      <c r="AB280"/>
    </row>
    <row r="281" spans="1:28" x14ac:dyDescent="0.3">
      <c r="A281" t="s">
        <v>544</v>
      </c>
      <c r="B281">
        <v>4920004</v>
      </c>
      <c r="C281" t="s">
        <v>550</v>
      </c>
      <c r="D281">
        <v>1</v>
      </c>
      <c r="E281" s="10">
        <v>8.93</v>
      </c>
      <c r="F281" s="10">
        <v>8.93</v>
      </c>
      <c r="G281" s="10">
        <v>8.93</v>
      </c>
      <c r="H281">
        <v>0</v>
      </c>
      <c r="I281" s="51" t="str">
        <f>_xlfn.XLOOKUP(Q2_2025[[#This Row],[Artikelnr]],Artikel_prijzen[Artnr],Artikel_prijzen[Groep],"")</f>
        <v/>
      </c>
      <c r="J281" s="10" t="str">
        <f>_xlfn.XLOOKUP(Q2_2025[[#This Row],[Artikelnr]],Artikel_prijzen[Artnr],Artikel_prijzen[Prijs 2025],"")</f>
        <v/>
      </c>
      <c r="K281" t="str">
        <f>IF(Q2_2025[[#This Row],[Artikelprijs]]&lt;&gt;"",IF(Q2_2025[[#This Row],[Stuksprijs]]=Q2_2025[[#This Row],[Artikelprijs]],"Prijs gelijk","Prijs wijkt af"),"")</f>
        <v/>
      </c>
      <c r="L281" t="str">
        <f>IF(Q2_2025[[#This Row],[Relatiekorting percentage]]=0,
    "Nvt",
    IF(Q2_2025[[#This Row],[Brutobedrag 2]] &lt; Q2_2025[[#This Row],[Bruto - Rel.korting]],
        "Nee",
        "Ja"))</f>
        <v>Nvt</v>
      </c>
      <c r="M281" s="10">
        <f>IF(Q2_2025[[#This Row],[Artikelprijs]]&lt;&gt;"",Q2_2025[[#This Row],[Artikelprijs]],Q2_2025[[#This Row],[Stuksprijs]])</f>
        <v>8.93</v>
      </c>
      <c r="N281" s="10">
        <f>Q2_2025[[#This Row],[Besteld]]*Q2_2025[[#This Row],[Prijs 2]]</f>
        <v>8.93</v>
      </c>
      <c r="O281" s="10">
        <f>IF(Q2_2025[[#This Row],[Brutobedrag 2]]&lt;Q2_2025[[#This Row],[Bruto - Rel.korting]],Q2_2025[[#This Row],[Brutobedrag 2]],Q2_2025[[#This Row],[Brutobedrag 2]]*(100-Q2_2025[[#This Row],[Relatiekorting percentage]])/100)</f>
        <v>8.93</v>
      </c>
      <c r="R281" s="3"/>
      <c r="W281"/>
      <c r="AB281"/>
    </row>
    <row r="282" spans="1:28" x14ac:dyDescent="0.3">
      <c r="A282" t="s">
        <v>544</v>
      </c>
      <c r="B282">
        <v>5022046</v>
      </c>
      <c r="C282" t="s">
        <v>554</v>
      </c>
      <c r="D282">
        <v>1</v>
      </c>
      <c r="E282" s="10">
        <v>416.72</v>
      </c>
      <c r="F282" s="10">
        <v>416.72</v>
      </c>
      <c r="G282" s="10">
        <v>416.72</v>
      </c>
      <c r="H282">
        <v>0</v>
      </c>
      <c r="I282" s="51" t="str">
        <f>_xlfn.XLOOKUP(Q2_2025[[#This Row],[Artikelnr]],Artikel_prijzen[Artnr],Artikel_prijzen[Groep],"")</f>
        <v>Elektra</v>
      </c>
      <c r="J282" s="10">
        <f>_xlfn.XLOOKUP(Q2_2025[[#This Row],[Artikelnr]],Artikel_prijzen[Artnr],Artikel_prijzen[Prijs 2025],"")</f>
        <v>329.6</v>
      </c>
      <c r="K282" t="str">
        <f>IF(Q2_2025[[#This Row],[Artikelprijs]]&lt;&gt;"",IF(Q2_2025[[#This Row],[Stuksprijs]]=Q2_2025[[#This Row],[Artikelprijs]],"Prijs gelijk","Prijs wijkt af"),"")</f>
        <v>Prijs wijkt af</v>
      </c>
      <c r="L282" t="str">
        <f>IF(Q2_2025[[#This Row],[Relatiekorting percentage]]=0,
    "Nvt",
    IF(Q2_2025[[#This Row],[Brutobedrag 2]] &lt; Q2_2025[[#This Row],[Bruto - Rel.korting]],
        "Nee",
        "Ja"))</f>
        <v>Nvt</v>
      </c>
      <c r="M282" s="10">
        <f>IF(Q2_2025[[#This Row],[Artikelprijs]]&lt;&gt;"",Q2_2025[[#This Row],[Artikelprijs]],Q2_2025[[#This Row],[Stuksprijs]])</f>
        <v>329.6</v>
      </c>
      <c r="N282" s="10">
        <f>Q2_2025[[#This Row],[Besteld]]*Q2_2025[[#This Row],[Prijs 2]]</f>
        <v>329.6</v>
      </c>
      <c r="O282" s="10">
        <f>IF(Q2_2025[[#This Row],[Brutobedrag 2]]&lt;Q2_2025[[#This Row],[Bruto - Rel.korting]],Q2_2025[[#This Row],[Brutobedrag 2]],Q2_2025[[#This Row],[Brutobedrag 2]]*(100-Q2_2025[[#This Row],[Relatiekorting percentage]])/100)</f>
        <v>329.6</v>
      </c>
      <c r="R282" s="3"/>
      <c r="W282"/>
      <c r="AB282"/>
    </row>
    <row r="283" spans="1:28" x14ac:dyDescent="0.3">
      <c r="A283" t="s">
        <v>544</v>
      </c>
      <c r="B283">
        <v>1003011</v>
      </c>
      <c r="C283" t="s">
        <v>247</v>
      </c>
      <c r="D283">
        <v>4</v>
      </c>
      <c r="E283" s="10">
        <v>30.45</v>
      </c>
      <c r="F283" s="10">
        <v>121.8</v>
      </c>
      <c r="G283" s="10">
        <v>97.44</v>
      </c>
      <c r="H283">
        <v>20</v>
      </c>
      <c r="I283" s="51" t="str">
        <f>_xlfn.XLOOKUP(Q2_2025[[#This Row],[Artikelnr]],Artikel_prijzen[Artnr],Artikel_prijzen[Groep],"")</f>
        <v/>
      </c>
      <c r="J283" s="10" t="str">
        <f>_xlfn.XLOOKUP(Q2_2025[[#This Row],[Artikelnr]],Artikel_prijzen[Artnr],Artikel_prijzen[Prijs 2025],"")</f>
        <v/>
      </c>
      <c r="K283" t="str">
        <f>IF(Q2_2025[[#This Row],[Artikelprijs]]&lt;&gt;"",IF(Q2_2025[[#This Row],[Stuksprijs]]=Q2_2025[[#This Row],[Artikelprijs]],"Prijs gelijk","Prijs wijkt af"),"")</f>
        <v/>
      </c>
      <c r="L283" t="str">
        <f>IF(Q2_2025[[#This Row],[Relatiekorting percentage]]=0,
    "Nvt",
    IF(Q2_2025[[#This Row],[Brutobedrag 2]] &lt; Q2_2025[[#This Row],[Bruto - Rel.korting]],
        "Nee",
        "Ja"))</f>
        <v>Ja</v>
      </c>
      <c r="M283" s="10">
        <f>IF(Q2_2025[[#This Row],[Artikelprijs]]&lt;&gt;"",Q2_2025[[#This Row],[Artikelprijs]],Q2_2025[[#This Row],[Stuksprijs]])</f>
        <v>30.45</v>
      </c>
      <c r="N283" s="10">
        <f>Q2_2025[[#This Row],[Besteld]]*Q2_2025[[#This Row],[Prijs 2]]</f>
        <v>121.8</v>
      </c>
      <c r="O283" s="10">
        <f>IF(Q2_2025[[#This Row],[Brutobedrag 2]]&lt;Q2_2025[[#This Row],[Bruto - Rel.korting]],Q2_2025[[#This Row],[Brutobedrag 2]],Q2_2025[[#This Row],[Brutobedrag 2]]*(100-Q2_2025[[#This Row],[Relatiekorting percentage]])/100)</f>
        <v>97.44</v>
      </c>
      <c r="R283" s="3"/>
      <c r="W283"/>
      <c r="AB283"/>
    </row>
    <row r="284" spans="1:28" x14ac:dyDescent="0.3">
      <c r="A284" t="s">
        <v>544</v>
      </c>
      <c r="B284">
        <v>5020002</v>
      </c>
      <c r="C284" t="s">
        <v>56</v>
      </c>
      <c r="D284">
        <v>2</v>
      </c>
      <c r="E284" s="10">
        <v>39.65</v>
      </c>
      <c r="F284" s="10">
        <v>79.3</v>
      </c>
      <c r="G284" s="10">
        <v>63.44</v>
      </c>
      <c r="H284">
        <v>20</v>
      </c>
      <c r="I284" s="51" t="str">
        <f>_xlfn.XLOOKUP(Q2_2025[[#This Row],[Artikelnr]],Artikel_prijzen[Artnr],Artikel_prijzen[Groep],"")</f>
        <v/>
      </c>
      <c r="J284" s="10" t="str">
        <f>_xlfn.XLOOKUP(Q2_2025[[#This Row],[Artikelnr]],Artikel_prijzen[Artnr],Artikel_prijzen[Prijs 2025],"")</f>
        <v/>
      </c>
      <c r="K284" t="str">
        <f>IF(Q2_2025[[#This Row],[Artikelprijs]]&lt;&gt;"",IF(Q2_2025[[#This Row],[Stuksprijs]]=Q2_2025[[#This Row],[Artikelprijs]],"Prijs gelijk","Prijs wijkt af"),"")</f>
        <v/>
      </c>
      <c r="L284" t="str">
        <f>IF(Q2_2025[[#This Row],[Relatiekorting percentage]]=0,
    "Nvt",
    IF(Q2_2025[[#This Row],[Brutobedrag 2]] &lt; Q2_2025[[#This Row],[Bruto - Rel.korting]],
        "Nee",
        "Ja"))</f>
        <v>Ja</v>
      </c>
      <c r="M284" s="10">
        <f>IF(Q2_2025[[#This Row],[Artikelprijs]]&lt;&gt;"",Q2_2025[[#This Row],[Artikelprijs]],Q2_2025[[#This Row],[Stuksprijs]])</f>
        <v>39.65</v>
      </c>
      <c r="N284" s="10">
        <f>Q2_2025[[#This Row],[Besteld]]*Q2_2025[[#This Row],[Prijs 2]]</f>
        <v>79.3</v>
      </c>
      <c r="O284" s="10">
        <f>IF(Q2_2025[[#This Row],[Brutobedrag 2]]&lt;Q2_2025[[#This Row],[Bruto - Rel.korting]],Q2_2025[[#This Row],[Brutobedrag 2]],Q2_2025[[#This Row],[Brutobedrag 2]]*(100-Q2_2025[[#This Row],[Relatiekorting percentage]])/100)</f>
        <v>63.44</v>
      </c>
      <c r="R284" s="3"/>
      <c r="W284"/>
      <c r="AB284"/>
    </row>
    <row r="285" spans="1:28" x14ac:dyDescent="0.3">
      <c r="A285" t="s">
        <v>544</v>
      </c>
      <c r="B285">
        <v>5010017</v>
      </c>
      <c r="C285" t="s">
        <v>248</v>
      </c>
      <c r="D285">
        <v>5</v>
      </c>
      <c r="E285" s="10">
        <v>48.93</v>
      </c>
      <c r="F285" s="10">
        <v>244.65</v>
      </c>
      <c r="G285" s="10">
        <v>195.72</v>
      </c>
      <c r="H285">
        <v>20</v>
      </c>
      <c r="I285" s="51" t="str">
        <f>_xlfn.XLOOKUP(Q2_2025[[#This Row],[Artikelnr]],Artikel_prijzen[Artnr],Artikel_prijzen[Groep],"")</f>
        <v/>
      </c>
      <c r="J285" s="10" t="str">
        <f>_xlfn.XLOOKUP(Q2_2025[[#This Row],[Artikelnr]],Artikel_prijzen[Artnr],Artikel_prijzen[Prijs 2025],"")</f>
        <v/>
      </c>
      <c r="K285" t="str">
        <f>IF(Q2_2025[[#This Row],[Artikelprijs]]&lt;&gt;"",IF(Q2_2025[[#This Row],[Stuksprijs]]=Q2_2025[[#This Row],[Artikelprijs]],"Prijs gelijk","Prijs wijkt af"),"")</f>
        <v/>
      </c>
      <c r="L285" t="str">
        <f>IF(Q2_2025[[#This Row],[Relatiekorting percentage]]=0,
    "Nvt",
    IF(Q2_2025[[#This Row],[Brutobedrag 2]] &lt; Q2_2025[[#This Row],[Bruto - Rel.korting]],
        "Nee",
        "Ja"))</f>
        <v>Ja</v>
      </c>
      <c r="M285" s="10">
        <f>IF(Q2_2025[[#This Row],[Artikelprijs]]&lt;&gt;"",Q2_2025[[#This Row],[Artikelprijs]],Q2_2025[[#This Row],[Stuksprijs]])</f>
        <v>48.93</v>
      </c>
      <c r="N285" s="10">
        <f>Q2_2025[[#This Row],[Besteld]]*Q2_2025[[#This Row],[Prijs 2]]</f>
        <v>244.65</v>
      </c>
      <c r="O285" s="10">
        <f>IF(Q2_2025[[#This Row],[Brutobedrag 2]]&lt;Q2_2025[[#This Row],[Bruto - Rel.korting]],Q2_2025[[#This Row],[Brutobedrag 2]],Q2_2025[[#This Row],[Brutobedrag 2]]*(100-Q2_2025[[#This Row],[Relatiekorting percentage]])/100)</f>
        <v>195.72</v>
      </c>
      <c r="R285" s="3"/>
      <c r="W285"/>
      <c r="AB285"/>
    </row>
    <row r="286" spans="1:28" x14ac:dyDescent="0.3">
      <c r="A286" t="s">
        <v>544</v>
      </c>
      <c r="B286">
        <v>5040008</v>
      </c>
      <c r="C286" t="s">
        <v>333</v>
      </c>
      <c r="D286">
        <v>1</v>
      </c>
      <c r="E286" s="10">
        <v>355.35</v>
      </c>
      <c r="F286" s="10">
        <v>355.35</v>
      </c>
      <c r="G286" s="10">
        <v>319.81</v>
      </c>
      <c r="H286">
        <v>10</v>
      </c>
      <c r="I286" s="51" t="str">
        <f>_xlfn.XLOOKUP(Q2_2025[[#This Row],[Artikelnr]],Artikel_prijzen[Artnr],Artikel_prijzen[Groep],"")</f>
        <v>AV</v>
      </c>
      <c r="J286" s="10">
        <f>_xlfn.XLOOKUP(Q2_2025[[#This Row],[Artikelnr]],Artikel_prijzen[Artnr],Artikel_prijzen[Prijs 2025],"")</f>
        <v>345</v>
      </c>
      <c r="K286" t="str">
        <f>IF(Q2_2025[[#This Row],[Artikelprijs]]&lt;&gt;"",IF(Q2_2025[[#This Row],[Stuksprijs]]=Q2_2025[[#This Row],[Artikelprijs]],"Prijs gelijk","Prijs wijkt af"),"")</f>
        <v>Prijs wijkt af</v>
      </c>
      <c r="L286" t="str">
        <f>IF(Q2_2025[[#This Row],[Relatiekorting percentage]]=0,
    "Nvt",
    IF(Q2_2025[[#This Row],[Brutobedrag 2]] &lt; Q2_2025[[#This Row],[Bruto - Rel.korting]],
        "Nee",
        "Ja"))</f>
        <v>Ja</v>
      </c>
      <c r="M286" s="10">
        <f>IF(Q2_2025[[#This Row],[Artikelprijs]]&lt;&gt;"",Q2_2025[[#This Row],[Artikelprijs]],Q2_2025[[#This Row],[Stuksprijs]])</f>
        <v>345</v>
      </c>
      <c r="N286" s="10">
        <f>Q2_2025[[#This Row],[Besteld]]*Q2_2025[[#This Row],[Prijs 2]]</f>
        <v>345</v>
      </c>
      <c r="O286" s="10">
        <f>IF(Q2_2025[[#This Row],[Brutobedrag 2]]&lt;Q2_2025[[#This Row],[Bruto - Rel.korting]],Q2_2025[[#This Row],[Brutobedrag 2]],Q2_2025[[#This Row],[Brutobedrag 2]]*(100-Q2_2025[[#This Row],[Relatiekorting percentage]])/100)</f>
        <v>310.5</v>
      </c>
      <c r="R286" s="3"/>
      <c r="W286"/>
      <c r="AB286"/>
    </row>
    <row r="287" spans="1:28" x14ac:dyDescent="0.3">
      <c r="A287" t="s">
        <v>544</v>
      </c>
      <c r="B287">
        <v>1098001</v>
      </c>
      <c r="C287" t="s">
        <v>556</v>
      </c>
      <c r="D287">
        <v>1</v>
      </c>
      <c r="E287" s="10">
        <v>0</v>
      </c>
      <c r="F287" s="10">
        <v>0</v>
      </c>
      <c r="G287" s="10">
        <v>0</v>
      </c>
      <c r="H287">
        <v>0</v>
      </c>
      <c r="I287" s="51" t="str">
        <f>_xlfn.XLOOKUP(Q2_2025[[#This Row],[Artikelnr]],Artikel_prijzen[Artnr],Artikel_prijzen[Groep],"")</f>
        <v/>
      </c>
      <c r="J287" s="10" t="str">
        <f>_xlfn.XLOOKUP(Q2_2025[[#This Row],[Artikelnr]],Artikel_prijzen[Artnr],Artikel_prijzen[Prijs 2025],"")</f>
        <v/>
      </c>
      <c r="K287" t="str">
        <f>IF(Q2_2025[[#This Row],[Artikelprijs]]&lt;&gt;"",IF(Q2_2025[[#This Row],[Stuksprijs]]=Q2_2025[[#This Row],[Artikelprijs]],"Prijs gelijk","Prijs wijkt af"),"")</f>
        <v/>
      </c>
      <c r="L287" t="str">
        <f>IF(Q2_2025[[#This Row],[Relatiekorting percentage]]=0,
    "Nvt",
    IF(Q2_2025[[#This Row],[Brutobedrag 2]] &lt; Q2_2025[[#This Row],[Bruto - Rel.korting]],
        "Nee",
        "Ja"))</f>
        <v>Nvt</v>
      </c>
      <c r="M287" s="10">
        <f>IF(Q2_2025[[#This Row],[Artikelprijs]]&lt;&gt;"",Q2_2025[[#This Row],[Artikelprijs]],Q2_2025[[#This Row],[Stuksprijs]])</f>
        <v>0</v>
      </c>
      <c r="N287" s="10">
        <f>Q2_2025[[#This Row],[Besteld]]*Q2_2025[[#This Row],[Prijs 2]]</f>
        <v>0</v>
      </c>
      <c r="O287" s="10">
        <f>IF(Q2_2025[[#This Row],[Brutobedrag 2]]&lt;Q2_2025[[#This Row],[Bruto - Rel.korting]],Q2_2025[[#This Row],[Brutobedrag 2]],Q2_2025[[#This Row],[Brutobedrag 2]]*(100-Q2_2025[[#This Row],[Relatiekorting percentage]])/100)</f>
        <v>0</v>
      </c>
      <c r="R287" s="3"/>
      <c r="W287"/>
      <c r="AB287"/>
    </row>
    <row r="288" spans="1:28" x14ac:dyDescent="0.3">
      <c r="A288" t="s">
        <v>544</v>
      </c>
      <c r="B288">
        <v>4920004</v>
      </c>
      <c r="C288" t="s">
        <v>550</v>
      </c>
      <c r="D288">
        <v>1</v>
      </c>
      <c r="E288" s="10">
        <v>8.93</v>
      </c>
      <c r="F288" s="10">
        <v>8.93</v>
      </c>
      <c r="G288" s="10">
        <v>8.93</v>
      </c>
      <c r="H288">
        <v>0</v>
      </c>
      <c r="I288" s="51" t="str">
        <f>_xlfn.XLOOKUP(Q2_2025[[#This Row],[Artikelnr]],Artikel_prijzen[Artnr],Artikel_prijzen[Groep],"")</f>
        <v/>
      </c>
      <c r="J288" s="10" t="str">
        <f>_xlfn.XLOOKUP(Q2_2025[[#This Row],[Artikelnr]],Artikel_prijzen[Artnr],Artikel_prijzen[Prijs 2025],"")</f>
        <v/>
      </c>
      <c r="K288" t="str">
        <f>IF(Q2_2025[[#This Row],[Artikelprijs]]&lt;&gt;"",IF(Q2_2025[[#This Row],[Stuksprijs]]=Q2_2025[[#This Row],[Artikelprijs]],"Prijs gelijk","Prijs wijkt af"),"")</f>
        <v/>
      </c>
      <c r="L288" t="str">
        <f>IF(Q2_2025[[#This Row],[Relatiekorting percentage]]=0,
    "Nvt",
    IF(Q2_2025[[#This Row],[Brutobedrag 2]] &lt; Q2_2025[[#This Row],[Bruto - Rel.korting]],
        "Nee",
        "Ja"))</f>
        <v>Nvt</v>
      </c>
      <c r="M288" s="10">
        <f>IF(Q2_2025[[#This Row],[Artikelprijs]]&lt;&gt;"",Q2_2025[[#This Row],[Artikelprijs]],Q2_2025[[#This Row],[Stuksprijs]])</f>
        <v>8.93</v>
      </c>
      <c r="N288" s="10">
        <f>Q2_2025[[#This Row],[Besteld]]*Q2_2025[[#This Row],[Prijs 2]]</f>
        <v>8.93</v>
      </c>
      <c r="O288" s="10">
        <f>IF(Q2_2025[[#This Row],[Brutobedrag 2]]&lt;Q2_2025[[#This Row],[Bruto - Rel.korting]],Q2_2025[[#This Row],[Brutobedrag 2]],Q2_2025[[#This Row],[Brutobedrag 2]]*(100-Q2_2025[[#This Row],[Relatiekorting percentage]])/100)</f>
        <v>8.93</v>
      </c>
      <c r="R288" s="3"/>
      <c r="W288"/>
      <c r="AB288"/>
    </row>
    <row r="289" spans="1:28" x14ac:dyDescent="0.3">
      <c r="A289" t="s">
        <v>544</v>
      </c>
      <c r="B289">
        <v>5021030</v>
      </c>
      <c r="C289" t="s">
        <v>546</v>
      </c>
      <c r="D289">
        <v>1</v>
      </c>
      <c r="E289" s="10">
        <v>175</v>
      </c>
      <c r="F289" s="10">
        <v>175</v>
      </c>
      <c r="G289" s="10">
        <v>175</v>
      </c>
      <c r="H289">
        <v>0</v>
      </c>
      <c r="I289" s="51" t="str">
        <f>_xlfn.XLOOKUP(Q2_2025[[#This Row],[Artikelnr]],Artikel_prijzen[Artnr],Artikel_prijzen[Groep],"")</f>
        <v>Elektra</v>
      </c>
      <c r="J289" s="10">
        <f>_xlfn.XLOOKUP(Q2_2025[[#This Row],[Artikelnr]],Artikel_prijzen[Artnr],Artikel_prijzen[Prijs 2025],"")</f>
        <v>106.8625</v>
      </c>
      <c r="K289" t="str">
        <f>IF(Q2_2025[[#This Row],[Artikelprijs]]&lt;&gt;"",IF(Q2_2025[[#This Row],[Stuksprijs]]=Q2_2025[[#This Row],[Artikelprijs]],"Prijs gelijk","Prijs wijkt af"),"")</f>
        <v>Prijs wijkt af</v>
      </c>
      <c r="L289" t="str">
        <f>IF(Q2_2025[[#This Row],[Relatiekorting percentage]]=0,
    "Nvt",
    IF(Q2_2025[[#This Row],[Brutobedrag 2]] &lt; Q2_2025[[#This Row],[Bruto - Rel.korting]],
        "Nee",
        "Ja"))</f>
        <v>Nvt</v>
      </c>
      <c r="M289" s="10">
        <f>IF(Q2_2025[[#This Row],[Artikelprijs]]&lt;&gt;"",Q2_2025[[#This Row],[Artikelprijs]],Q2_2025[[#This Row],[Stuksprijs]])</f>
        <v>106.8625</v>
      </c>
      <c r="N289" s="10">
        <f>Q2_2025[[#This Row],[Besteld]]*Q2_2025[[#This Row],[Prijs 2]]</f>
        <v>106.8625</v>
      </c>
      <c r="O289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289" s="3"/>
      <c r="W289"/>
      <c r="AB289"/>
    </row>
    <row r="290" spans="1:28" x14ac:dyDescent="0.3">
      <c r="A290" t="s">
        <v>544</v>
      </c>
      <c r="B290">
        <v>5020002</v>
      </c>
      <c r="C290" t="s">
        <v>56</v>
      </c>
      <c r="D290">
        <v>1</v>
      </c>
      <c r="E290" s="10">
        <v>39.65</v>
      </c>
      <c r="F290" s="10">
        <v>39.65</v>
      </c>
      <c r="G290" s="10">
        <v>31.72</v>
      </c>
      <c r="H290">
        <v>20</v>
      </c>
      <c r="I290" s="51" t="str">
        <f>_xlfn.XLOOKUP(Q2_2025[[#This Row],[Artikelnr]],Artikel_prijzen[Artnr],Artikel_prijzen[Groep],"")</f>
        <v/>
      </c>
      <c r="J290" s="10" t="str">
        <f>_xlfn.XLOOKUP(Q2_2025[[#This Row],[Artikelnr]],Artikel_prijzen[Artnr],Artikel_prijzen[Prijs 2025],"")</f>
        <v/>
      </c>
      <c r="K290" t="str">
        <f>IF(Q2_2025[[#This Row],[Artikelprijs]]&lt;&gt;"",IF(Q2_2025[[#This Row],[Stuksprijs]]=Q2_2025[[#This Row],[Artikelprijs]],"Prijs gelijk","Prijs wijkt af"),"")</f>
        <v/>
      </c>
      <c r="L290" t="str">
        <f>IF(Q2_2025[[#This Row],[Relatiekorting percentage]]=0,
    "Nvt",
    IF(Q2_2025[[#This Row],[Brutobedrag 2]] &lt; Q2_2025[[#This Row],[Bruto - Rel.korting]],
        "Nee",
        "Ja"))</f>
        <v>Ja</v>
      </c>
      <c r="M290" s="10">
        <f>IF(Q2_2025[[#This Row],[Artikelprijs]]&lt;&gt;"",Q2_2025[[#This Row],[Artikelprijs]],Q2_2025[[#This Row],[Stuksprijs]])</f>
        <v>39.65</v>
      </c>
      <c r="N290" s="10">
        <f>Q2_2025[[#This Row],[Besteld]]*Q2_2025[[#This Row],[Prijs 2]]</f>
        <v>39.65</v>
      </c>
      <c r="O290" s="10">
        <f>IF(Q2_2025[[#This Row],[Brutobedrag 2]]&lt;Q2_2025[[#This Row],[Bruto - Rel.korting]],Q2_2025[[#This Row],[Brutobedrag 2]],Q2_2025[[#This Row],[Brutobedrag 2]]*(100-Q2_2025[[#This Row],[Relatiekorting percentage]])/100)</f>
        <v>31.72</v>
      </c>
      <c r="R290" s="3"/>
      <c r="W290"/>
      <c r="AB290"/>
    </row>
    <row r="291" spans="1:28" x14ac:dyDescent="0.3">
      <c r="A291" t="s">
        <v>544</v>
      </c>
      <c r="B291">
        <v>5010017</v>
      </c>
      <c r="C291" t="s">
        <v>248</v>
      </c>
      <c r="D291">
        <v>6</v>
      </c>
      <c r="E291" s="10">
        <v>48.93</v>
      </c>
      <c r="F291" s="10">
        <v>293.58</v>
      </c>
      <c r="G291" s="10">
        <v>234.86</v>
      </c>
      <c r="H291">
        <v>20</v>
      </c>
      <c r="I291" s="51" t="str">
        <f>_xlfn.XLOOKUP(Q2_2025[[#This Row],[Artikelnr]],Artikel_prijzen[Artnr],Artikel_prijzen[Groep],"")</f>
        <v/>
      </c>
      <c r="J291" s="10" t="str">
        <f>_xlfn.XLOOKUP(Q2_2025[[#This Row],[Artikelnr]],Artikel_prijzen[Artnr],Artikel_prijzen[Prijs 2025],"")</f>
        <v/>
      </c>
      <c r="K291" t="str">
        <f>IF(Q2_2025[[#This Row],[Artikelprijs]]&lt;&gt;"",IF(Q2_2025[[#This Row],[Stuksprijs]]=Q2_2025[[#This Row],[Artikelprijs]],"Prijs gelijk","Prijs wijkt af"),"")</f>
        <v/>
      </c>
      <c r="L291" t="str">
        <f>IF(Q2_2025[[#This Row],[Relatiekorting percentage]]=0,
    "Nvt",
    IF(Q2_2025[[#This Row],[Brutobedrag 2]] &lt; Q2_2025[[#This Row],[Bruto - Rel.korting]],
        "Nee",
        "Ja"))</f>
        <v>Ja</v>
      </c>
      <c r="M291" s="10">
        <f>IF(Q2_2025[[#This Row],[Artikelprijs]]&lt;&gt;"",Q2_2025[[#This Row],[Artikelprijs]],Q2_2025[[#This Row],[Stuksprijs]])</f>
        <v>48.93</v>
      </c>
      <c r="N291" s="10">
        <f>Q2_2025[[#This Row],[Besteld]]*Q2_2025[[#This Row],[Prijs 2]]</f>
        <v>293.58</v>
      </c>
      <c r="O291" s="10">
        <f>IF(Q2_2025[[#This Row],[Brutobedrag 2]]&lt;Q2_2025[[#This Row],[Bruto - Rel.korting]],Q2_2025[[#This Row],[Brutobedrag 2]],Q2_2025[[#This Row],[Brutobedrag 2]]*(100-Q2_2025[[#This Row],[Relatiekorting percentage]])/100)</f>
        <v>234.86399999999998</v>
      </c>
      <c r="R291" s="3"/>
      <c r="W291"/>
      <c r="AB291"/>
    </row>
    <row r="292" spans="1:28" x14ac:dyDescent="0.3">
      <c r="A292" t="s">
        <v>544</v>
      </c>
      <c r="B292">
        <v>5040010</v>
      </c>
      <c r="C292" t="s">
        <v>318</v>
      </c>
      <c r="D292">
        <v>1</v>
      </c>
      <c r="E292" s="10">
        <v>448.05</v>
      </c>
      <c r="F292" s="10">
        <v>448.05</v>
      </c>
      <c r="G292" s="10">
        <v>403.24</v>
      </c>
      <c r="H292">
        <v>10</v>
      </c>
      <c r="I292" s="51" t="str">
        <f>_xlfn.XLOOKUP(Q2_2025[[#This Row],[Artikelnr]],Artikel_prijzen[Artnr],Artikel_prijzen[Groep],"")</f>
        <v>AV</v>
      </c>
      <c r="J292" s="10">
        <f>_xlfn.XLOOKUP(Q2_2025[[#This Row],[Artikelnr]],Artikel_prijzen[Artnr],Artikel_prijzen[Prijs 2025],"")</f>
        <v>435</v>
      </c>
      <c r="K292" t="str">
        <f>IF(Q2_2025[[#This Row],[Artikelprijs]]&lt;&gt;"",IF(Q2_2025[[#This Row],[Stuksprijs]]=Q2_2025[[#This Row],[Artikelprijs]],"Prijs gelijk","Prijs wijkt af"),"")</f>
        <v>Prijs wijkt af</v>
      </c>
      <c r="L292" t="str">
        <f>IF(Q2_2025[[#This Row],[Relatiekorting percentage]]=0,
    "Nvt",
    IF(Q2_2025[[#This Row],[Brutobedrag 2]] &lt; Q2_2025[[#This Row],[Bruto - Rel.korting]],
        "Nee",
        "Ja"))</f>
        <v>Ja</v>
      </c>
      <c r="M292" s="10">
        <f>IF(Q2_2025[[#This Row],[Artikelprijs]]&lt;&gt;"",Q2_2025[[#This Row],[Artikelprijs]],Q2_2025[[#This Row],[Stuksprijs]])</f>
        <v>435</v>
      </c>
      <c r="N292" s="10">
        <f>Q2_2025[[#This Row],[Besteld]]*Q2_2025[[#This Row],[Prijs 2]]</f>
        <v>435</v>
      </c>
      <c r="O292" s="10">
        <f>IF(Q2_2025[[#This Row],[Brutobedrag 2]]&lt;Q2_2025[[#This Row],[Bruto - Rel.korting]],Q2_2025[[#This Row],[Brutobedrag 2]],Q2_2025[[#This Row],[Brutobedrag 2]]*(100-Q2_2025[[#This Row],[Relatiekorting percentage]])/100)</f>
        <v>391.5</v>
      </c>
      <c r="R292" s="3"/>
      <c r="W292"/>
      <c r="AB292"/>
    </row>
    <row r="293" spans="1:28" x14ac:dyDescent="0.3">
      <c r="A293" t="s">
        <v>544</v>
      </c>
      <c r="B293">
        <v>1098001</v>
      </c>
      <c r="C293" t="s">
        <v>556</v>
      </c>
      <c r="D293">
        <v>1</v>
      </c>
      <c r="E293" s="10">
        <v>0</v>
      </c>
      <c r="F293" s="10">
        <v>0</v>
      </c>
      <c r="G293" s="10">
        <v>0</v>
      </c>
      <c r="H293">
        <v>0</v>
      </c>
      <c r="I293" s="51" t="str">
        <f>_xlfn.XLOOKUP(Q2_2025[[#This Row],[Artikelnr]],Artikel_prijzen[Artnr],Artikel_prijzen[Groep],"")</f>
        <v/>
      </c>
      <c r="J293" s="10" t="str">
        <f>_xlfn.XLOOKUP(Q2_2025[[#This Row],[Artikelnr]],Artikel_prijzen[Artnr],Artikel_prijzen[Prijs 2025],"")</f>
        <v/>
      </c>
      <c r="K293" t="str">
        <f>IF(Q2_2025[[#This Row],[Artikelprijs]]&lt;&gt;"",IF(Q2_2025[[#This Row],[Stuksprijs]]=Q2_2025[[#This Row],[Artikelprijs]],"Prijs gelijk","Prijs wijkt af"),"")</f>
        <v/>
      </c>
      <c r="L293" t="str">
        <f>IF(Q2_2025[[#This Row],[Relatiekorting percentage]]=0,
    "Nvt",
    IF(Q2_2025[[#This Row],[Brutobedrag 2]] &lt; Q2_2025[[#This Row],[Bruto - Rel.korting]],
        "Nee",
        "Ja"))</f>
        <v>Nvt</v>
      </c>
      <c r="M293" s="10">
        <f>IF(Q2_2025[[#This Row],[Artikelprijs]]&lt;&gt;"",Q2_2025[[#This Row],[Artikelprijs]],Q2_2025[[#This Row],[Stuksprijs]])</f>
        <v>0</v>
      </c>
      <c r="N293" s="10">
        <f>Q2_2025[[#This Row],[Besteld]]*Q2_2025[[#This Row],[Prijs 2]]</f>
        <v>0</v>
      </c>
      <c r="O293" s="10">
        <f>IF(Q2_2025[[#This Row],[Brutobedrag 2]]&lt;Q2_2025[[#This Row],[Bruto - Rel.korting]],Q2_2025[[#This Row],[Brutobedrag 2]],Q2_2025[[#This Row],[Brutobedrag 2]]*(100-Q2_2025[[#This Row],[Relatiekorting percentage]])/100)</f>
        <v>0</v>
      </c>
      <c r="R293" s="3"/>
      <c r="W293"/>
      <c r="AB293"/>
    </row>
    <row r="294" spans="1:28" x14ac:dyDescent="0.3">
      <c r="A294" t="s">
        <v>544</v>
      </c>
      <c r="B294">
        <v>4920004</v>
      </c>
      <c r="C294" t="s">
        <v>550</v>
      </c>
      <c r="D294">
        <v>1</v>
      </c>
      <c r="E294" s="10">
        <v>8.93</v>
      </c>
      <c r="F294" s="10">
        <v>8.93</v>
      </c>
      <c r="G294" s="10">
        <v>8.93</v>
      </c>
      <c r="H294">
        <v>0</v>
      </c>
      <c r="I294" s="51" t="str">
        <f>_xlfn.XLOOKUP(Q2_2025[[#This Row],[Artikelnr]],Artikel_prijzen[Artnr],Artikel_prijzen[Groep],"")</f>
        <v/>
      </c>
      <c r="J294" s="10" t="str">
        <f>_xlfn.XLOOKUP(Q2_2025[[#This Row],[Artikelnr]],Artikel_prijzen[Artnr],Artikel_prijzen[Prijs 2025],"")</f>
        <v/>
      </c>
      <c r="K294" t="str">
        <f>IF(Q2_2025[[#This Row],[Artikelprijs]]&lt;&gt;"",IF(Q2_2025[[#This Row],[Stuksprijs]]=Q2_2025[[#This Row],[Artikelprijs]],"Prijs gelijk","Prijs wijkt af"),"")</f>
        <v/>
      </c>
      <c r="L294" t="str">
        <f>IF(Q2_2025[[#This Row],[Relatiekorting percentage]]=0,
    "Nvt",
    IF(Q2_2025[[#This Row],[Brutobedrag 2]] &lt; Q2_2025[[#This Row],[Bruto - Rel.korting]],
        "Nee",
        "Ja"))</f>
        <v>Nvt</v>
      </c>
      <c r="M294" s="10">
        <f>IF(Q2_2025[[#This Row],[Artikelprijs]]&lt;&gt;"",Q2_2025[[#This Row],[Artikelprijs]],Q2_2025[[#This Row],[Stuksprijs]])</f>
        <v>8.93</v>
      </c>
      <c r="N294" s="10">
        <f>Q2_2025[[#This Row],[Besteld]]*Q2_2025[[#This Row],[Prijs 2]]</f>
        <v>8.93</v>
      </c>
      <c r="O294" s="10">
        <f>IF(Q2_2025[[#This Row],[Brutobedrag 2]]&lt;Q2_2025[[#This Row],[Bruto - Rel.korting]],Q2_2025[[#This Row],[Brutobedrag 2]],Q2_2025[[#This Row],[Brutobedrag 2]]*(100-Q2_2025[[#This Row],[Relatiekorting percentage]])/100)</f>
        <v>8.93</v>
      </c>
      <c r="R294" s="3"/>
      <c r="W294"/>
      <c r="AB294"/>
    </row>
    <row r="295" spans="1:28" x14ac:dyDescent="0.3">
      <c r="A295" t="s">
        <v>544</v>
      </c>
      <c r="B295">
        <v>5021030</v>
      </c>
      <c r="C295" t="s">
        <v>546</v>
      </c>
      <c r="D295">
        <v>1</v>
      </c>
      <c r="E295" s="10">
        <v>175</v>
      </c>
      <c r="F295" s="10">
        <v>175</v>
      </c>
      <c r="G295" s="10">
        <v>175</v>
      </c>
      <c r="H295">
        <v>0</v>
      </c>
      <c r="I295" s="51" t="str">
        <f>_xlfn.XLOOKUP(Q2_2025[[#This Row],[Artikelnr]],Artikel_prijzen[Artnr],Artikel_prijzen[Groep],"")</f>
        <v>Elektra</v>
      </c>
      <c r="J295" s="10">
        <f>_xlfn.XLOOKUP(Q2_2025[[#This Row],[Artikelnr]],Artikel_prijzen[Artnr],Artikel_prijzen[Prijs 2025],"")</f>
        <v>106.8625</v>
      </c>
      <c r="K295" t="str">
        <f>IF(Q2_2025[[#This Row],[Artikelprijs]]&lt;&gt;"",IF(Q2_2025[[#This Row],[Stuksprijs]]=Q2_2025[[#This Row],[Artikelprijs]],"Prijs gelijk","Prijs wijkt af"),"")</f>
        <v>Prijs wijkt af</v>
      </c>
      <c r="L295" t="str">
        <f>IF(Q2_2025[[#This Row],[Relatiekorting percentage]]=0,
    "Nvt",
    IF(Q2_2025[[#This Row],[Brutobedrag 2]] &lt; Q2_2025[[#This Row],[Bruto - Rel.korting]],
        "Nee",
        "Ja"))</f>
        <v>Nvt</v>
      </c>
      <c r="M295" s="10">
        <f>IF(Q2_2025[[#This Row],[Artikelprijs]]&lt;&gt;"",Q2_2025[[#This Row],[Artikelprijs]],Q2_2025[[#This Row],[Stuksprijs]])</f>
        <v>106.8625</v>
      </c>
      <c r="N295" s="10">
        <f>Q2_2025[[#This Row],[Besteld]]*Q2_2025[[#This Row],[Prijs 2]]</f>
        <v>106.8625</v>
      </c>
      <c r="O295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295" s="3"/>
      <c r="W295"/>
      <c r="AB295"/>
    </row>
    <row r="296" spans="1:28" x14ac:dyDescent="0.3">
      <c r="A296" t="s">
        <v>544</v>
      </c>
      <c r="B296">
        <v>5020002</v>
      </c>
      <c r="C296" t="s">
        <v>56</v>
      </c>
      <c r="D296">
        <v>2</v>
      </c>
      <c r="E296" s="10">
        <v>39.65</v>
      </c>
      <c r="F296" s="10">
        <v>79.3</v>
      </c>
      <c r="G296" s="10">
        <v>63.44</v>
      </c>
      <c r="H296">
        <v>20</v>
      </c>
      <c r="I296" s="51" t="str">
        <f>_xlfn.XLOOKUP(Q2_2025[[#This Row],[Artikelnr]],Artikel_prijzen[Artnr],Artikel_prijzen[Groep],"")</f>
        <v/>
      </c>
      <c r="J296" s="10" t="str">
        <f>_xlfn.XLOOKUP(Q2_2025[[#This Row],[Artikelnr]],Artikel_prijzen[Artnr],Artikel_prijzen[Prijs 2025],"")</f>
        <v/>
      </c>
      <c r="K296" t="str">
        <f>IF(Q2_2025[[#This Row],[Artikelprijs]]&lt;&gt;"",IF(Q2_2025[[#This Row],[Stuksprijs]]=Q2_2025[[#This Row],[Artikelprijs]],"Prijs gelijk","Prijs wijkt af"),"")</f>
        <v/>
      </c>
      <c r="L296" t="str">
        <f>IF(Q2_2025[[#This Row],[Relatiekorting percentage]]=0,
    "Nvt",
    IF(Q2_2025[[#This Row],[Brutobedrag 2]] &lt; Q2_2025[[#This Row],[Bruto - Rel.korting]],
        "Nee",
        "Ja"))</f>
        <v>Ja</v>
      </c>
      <c r="M296" s="10">
        <f>IF(Q2_2025[[#This Row],[Artikelprijs]]&lt;&gt;"",Q2_2025[[#This Row],[Artikelprijs]],Q2_2025[[#This Row],[Stuksprijs]])</f>
        <v>39.65</v>
      </c>
      <c r="N296" s="10">
        <f>Q2_2025[[#This Row],[Besteld]]*Q2_2025[[#This Row],[Prijs 2]]</f>
        <v>79.3</v>
      </c>
      <c r="O296" s="10">
        <f>IF(Q2_2025[[#This Row],[Brutobedrag 2]]&lt;Q2_2025[[#This Row],[Bruto - Rel.korting]],Q2_2025[[#This Row],[Brutobedrag 2]],Q2_2025[[#This Row],[Brutobedrag 2]]*(100-Q2_2025[[#This Row],[Relatiekorting percentage]])/100)</f>
        <v>63.44</v>
      </c>
      <c r="R296" s="3"/>
      <c r="W296"/>
      <c r="AB296"/>
    </row>
    <row r="297" spans="1:28" x14ac:dyDescent="0.3">
      <c r="A297" t="s">
        <v>544</v>
      </c>
      <c r="B297">
        <v>5010017</v>
      </c>
      <c r="C297" t="s">
        <v>248</v>
      </c>
      <c r="D297">
        <v>6</v>
      </c>
      <c r="E297" s="10">
        <v>48.93</v>
      </c>
      <c r="F297" s="10">
        <v>293.58</v>
      </c>
      <c r="G297" s="10">
        <v>234.86</v>
      </c>
      <c r="H297">
        <v>20</v>
      </c>
      <c r="I297" s="51" t="str">
        <f>_xlfn.XLOOKUP(Q2_2025[[#This Row],[Artikelnr]],Artikel_prijzen[Artnr],Artikel_prijzen[Groep],"")</f>
        <v/>
      </c>
      <c r="J297" s="10" t="str">
        <f>_xlfn.XLOOKUP(Q2_2025[[#This Row],[Artikelnr]],Artikel_prijzen[Artnr],Artikel_prijzen[Prijs 2025],"")</f>
        <v/>
      </c>
      <c r="K297" t="str">
        <f>IF(Q2_2025[[#This Row],[Artikelprijs]]&lt;&gt;"",IF(Q2_2025[[#This Row],[Stuksprijs]]=Q2_2025[[#This Row],[Artikelprijs]],"Prijs gelijk","Prijs wijkt af"),"")</f>
        <v/>
      </c>
      <c r="L297" t="str">
        <f>IF(Q2_2025[[#This Row],[Relatiekorting percentage]]=0,
    "Nvt",
    IF(Q2_2025[[#This Row],[Brutobedrag 2]] &lt; Q2_2025[[#This Row],[Bruto - Rel.korting]],
        "Nee",
        "Ja"))</f>
        <v>Ja</v>
      </c>
      <c r="M297" s="10">
        <f>IF(Q2_2025[[#This Row],[Artikelprijs]]&lt;&gt;"",Q2_2025[[#This Row],[Artikelprijs]],Q2_2025[[#This Row],[Stuksprijs]])</f>
        <v>48.93</v>
      </c>
      <c r="N297" s="10">
        <f>Q2_2025[[#This Row],[Besteld]]*Q2_2025[[#This Row],[Prijs 2]]</f>
        <v>293.58</v>
      </c>
      <c r="O297" s="10">
        <f>IF(Q2_2025[[#This Row],[Brutobedrag 2]]&lt;Q2_2025[[#This Row],[Bruto - Rel.korting]],Q2_2025[[#This Row],[Brutobedrag 2]],Q2_2025[[#This Row],[Brutobedrag 2]]*(100-Q2_2025[[#This Row],[Relatiekorting percentage]])/100)</f>
        <v>234.86399999999998</v>
      </c>
      <c r="R297" s="3"/>
      <c r="W297"/>
      <c r="AB297"/>
    </row>
    <row r="298" spans="1:28" x14ac:dyDescent="0.3">
      <c r="A298" t="s">
        <v>544</v>
      </c>
      <c r="B298">
        <v>5022026</v>
      </c>
      <c r="C298" t="s">
        <v>492</v>
      </c>
      <c r="D298">
        <v>1</v>
      </c>
      <c r="E298" s="10">
        <v>403.24</v>
      </c>
      <c r="F298" s="10">
        <v>403.24</v>
      </c>
      <c r="G298" s="10">
        <v>403.24</v>
      </c>
      <c r="H298">
        <v>0</v>
      </c>
      <c r="I298" s="51" t="str">
        <f>_xlfn.XLOOKUP(Q2_2025[[#This Row],[Artikelnr]],Artikel_prijzen[Artnr],Artikel_prijzen[Groep],"")</f>
        <v>Elektra</v>
      </c>
      <c r="J298" s="10">
        <f>_xlfn.XLOOKUP(Q2_2025[[#This Row],[Artikelnr]],Artikel_prijzen[Artnr],Artikel_prijzen[Prijs 2025],"")</f>
        <v>298.7</v>
      </c>
      <c r="K298" t="str">
        <f>IF(Q2_2025[[#This Row],[Artikelprijs]]&lt;&gt;"",IF(Q2_2025[[#This Row],[Stuksprijs]]=Q2_2025[[#This Row],[Artikelprijs]],"Prijs gelijk","Prijs wijkt af"),"")</f>
        <v>Prijs wijkt af</v>
      </c>
      <c r="L298" t="str">
        <f>IF(Q2_2025[[#This Row],[Relatiekorting percentage]]=0,
    "Nvt",
    IF(Q2_2025[[#This Row],[Brutobedrag 2]] &lt; Q2_2025[[#This Row],[Bruto - Rel.korting]],
        "Nee",
        "Ja"))</f>
        <v>Nvt</v>
      </c>
      <c r="M298" s="10">
        <f>IF(Q2_2025[[#This Row],[Artikelprijs]]&lt;&gt;"",Q2_2025[[#This Row],[Artikelprijs]],Q2_2025[[#This Row],[Stuksprijs]])</f>
        <v>298.7</v>
      </c>
      <c r="N298" s="10">
        <f>Q2_2025[[#This Row],[Besteld]]*Q2_2025[[#This Row],[Prijs 2]]</f>
        <v>298.7</v>
      </c>
      <c r="O298" s="10">
        <f>IF(Q2_2025[[#This Row],[Brutobedrag 2]]&lt;Q2_2025[[#This Row],[Bruto - Rel.korting]],Q2_2025[[#This Row],[Brutobedrag 2]],Q2_2025[[#This Row],[Brutobedrag 2]]*(100-Q2_2025[[#This Row],[Relatiekorting percentage]])/100)</f>
        <v>298.7</v>
      </c>
      <c r="R298" s="3"/>
      <c r="W298"/>
      <c r="AB298"/>
    </row>
    <row r="299" spans="1:28" x14ac:dyDescent="0.3">
      <c r="A299" t="s">
        <v>544</v>
      </c>
      <c r="B299">
        <v>5022036</v>
      </c>
      <c r="C299" t="s">
        <v>515</v>
      </c>
      <c r="D299">
        <v>1</v>
      </c>
      <c r="E299" s="10">
        <v>907.47</v>
      </c>
      <c r="F299" s="10">
        <v>907.47</v>
      </c>
      <c r="G299" s="10">
        <v>907.47</v>
      </c>
      <c r="H299">
        <v>0</v>
      </c>
      <c r="I299" s="51" t="str">
        <f>_xlfn.XLOOKUP(Q2_2025[[#This Row],[Artikelnr]],Artikel_prijzen[Artnr],Artikel_prijzen[Groep],"")</f>
        <v>Elektra</v>
      </c>
      <c r="J299" s="10">
        <f>_xlfn.XLOOKUP(Q2_2025[[#This Row],[Artikelnr]],Artikel_prijzen[Artnr],Artikel_prijzen[Prijs 2025],"")</f>
        <v>585</v>
      </c>
      <c r="K299" t="str">
        <f>IF(Q2_2025[[#This Row],[Artikelprijs]]&lt;&gt;"",IF(Q2_2025[[#This Row],[Stuksprijs]]=Q2_2025[[#This Row],[Artikelprijs]],"Prijs gelijk","Prijs wijkt af"),"")</f>
        <v>Prijs wijkt af</v>
      </c>
      <c r="L299" t="str">
        <f>IF(Q2_2025[[#This Row],[Relatiekorting percentage]]=0,
    "Nvt",
    IF(Q2_2025[[#This Row],[Brutobedrag 2]] &lt; Q2_2025[[#This Row],[Bruto - Rel.korting]],
        "Nee",
        "Ja"))</f>
        <v>Nvt</v>
      </c>
      <c r="M299" s="10">
        <f>IF(Q2_2025[[#This Row],[Artikelprijs]]&lt;&gt;"",Q2_2025[[#This Row],[Artikelprijs]],Q2_2025[[#This Row],[Stuksprijs]])</f>
        <v>585</v>
      </c>
      <c r="N299" s="10">
        <f>Q2_2025[[#This Row],[Besteld]]*Q2_2025[[#This Row],[Prijs 2]]</f>
        <v>585</v>
      </c>
      <c r="O299" s="10">
        <f>IF(Q2_2025[[#This Row],[Brutobedrag 2]]&lt;Q2_2025[[#This Row],[Bruto - Rel.korting]],Q2_2025[[#This Row],[Brutobedrag 2]],Q2_2025[[#This Row],[Brutobedrag 2]]*(100-Q2_2025[[#This Row],[Relatiekorting percentage]])/100)</f>
        <v>585</v>
      </c>
      <c r="R299" s="3"/>
      <c r="W299"/>
      <c r="AB299"/>
    </row>
    <row r="300" spans="1:28" x14ac:dyDescent="0.3">
      <c r="A300" t="s">
        <v>544</v>
      </c>
      <c r="B300">
        <v>5021030</v>
      </c>
      <c r="C300" t="s">
        <v>546</v>
      </c>
      <c r="D300">
        <v>2</v>
      </c>
      <c r="E300" s="10">
        <v>175</v>
      </c>
      <c r="F300" s="10">
        <v>350</v>
      </c>
      <c r="G300" s="10">
        <v>350</v>
      </c>
      <c r="H300">
        <v>0</v>
      </c>
      <c r="I300" s="51" t="str">
        <f>_xlfn.XLOOKUP(Q2_2025[[#This Row],[Artikelnr]],Artikel_prijzen[Artnr],Artikel_prijzen[Groep],"")</f>
        <v>Elektra</v>
      </c>
      <c r="J300" s="10">
        <f>_xlfn.XLOOKUP(Q2_2025[[#This Row],[Artikelnr]],Artikel_prijzen[Artnr],Artikel_prijzen[Prijs 2025],"")</f>
        <v>106.8625</v>
      </c>
      <c r="K300" t="str">
        <f>IF(Q2_2025[[#This Row],[Artikelprijs]]&lt;&gt;"",IF(Q2_2025[[#This Row],[Stuksprijs]]=Q2_2025[[#This Row],[Artikelprijs]],"Prijs gelijk","Prijs wijkt af"),"")</f>
        <v>Prijs wijkt af</v>
      </c>
      <c r="L300" t="str">
        <f>IF(Q2_2025[[#This Row],[Relatiekorting percentage]]=0,
    "Nvt",
    IF(Q2_2025[[#This Row],[Brutobedrag 2]] &lt; Q2_2025[[#This Row],[Bruto - Rel.korting]],
        "Nee",
        "Ja"))</f>
        <v>Nvt</v>
      </c>
      <c r="M300" s="10">
        <f>IF(Q2_2025[[#This Row],[Artikelprijs]]&lt;&gt;"",Q2_2025[[#This Row],[Artikelprijs]],Q2_2025[[#This Row],[Stuksprijs]])</f>
        <v>106.8625</v>
      </c>
      <c r="N300" s="10">
        <f>Q2_2025[[#This Row],[Besteld]]*Q2_2025[[#This Row],[Prijs 2]]</f>
        <v>213.72499999999999</v>
      </c>
      <c r="O300" s="10">
        <f>IF(Q2_2025[[#This Row],[Brutobedrag 2]]&lt;Q2_2025[[#This Row],[Bruto - Rel.korting]],Q2_2025[[#This Row],[Brutobedrag 2]],Q2_2025[[#This Row],[Brutobedrag 2]]*(100-Q2_2025[[#This Row],[Relatiekorting percentage]])/100)</f>
        <v>213.72499999999999</v>
      </c>
      <c r="R300" s="3"/>
      <c r="W300"/>
      <c r="AB300"/>
    </row>
    <row r="301" spans="1:28" x14ac:dyDescent="0.3">
      <c r="A301" t="s">
        <v>544</v>
      </c>
      <c r="B301">
        <v>5021030</v>
      </c>
      <c r="C301" t="s">
        <v>546</v>
      </c>
      <c r="D301">
        <v>2</v>
      </c>
      <c r="E301" s="10">
        <v>175</v>
      </c>
      <c r="F301" s="10">
        <v>350</v>
      </c>
      <c r="G301" s="10">
        <v>350</v>
      </c>
      <c r="H301">
        <v>0</v>
      </c>
      <c r="I301" s="51" t="str">
        <f>_xlfn.XLOOKUP(Q2_2025[[#This Row],[Artikelnr]],Artikel_prijzen[Artnr],Artikel_prijzen[Groep],"")</f>
        <v>Elektra</v>
      </c>
      <c r="J301" s="10">
        <f>_xlfn.XLOOKUP(Q2_2025[[#This Row],[Artikelnr]],Artikel_prijzen[Artnr],Artikel_prijzen[Prijs 2025],"")</f>
        <v>106.8625</v>
      </c>
      <c r="K301" t="str">
        <f>IF(Q2_2025[[#This Row],[Artikelprijs]]&lt;&gt;"",IF(Q2_2025[[#This Row],[Stuksprijs]]=Q2_2025[[#This Row],[Artikelprijs]],"Prijs gelijk","Prijs wijkt af"),"")</f>
        <v>Prijs wijkt af</v>
      </c>
      <c r="L301" t="str">
        <f>IF(Q2_2025[[#This Row],[Relatiekorting percentage]]=0,
    "Nvt",
    IF(Q2_2025[[#This Row],[Brutobedrag 2]] &lt; Q2_2025[[#This Row],[Bruto - Rel.korting]],
        "Nee",
        "Ja"))</f>
        <v>Nvt</v>
      </c>
      <c r="M301" s="10">
        <f>IF(Q2_2025[[#This Row],[Artikelprijs]]&lt;&gt;"",Q2_2025[[#This Row],[Artikelprijs]],Q2_2025[[#This Row],[Stuksprijs]])</f>
        <v>106.8625</v>
      </c>
      <c r="N301" s="10">
        <f>Q2_2025[[#This Row],[Besteld]]*Q2_2025[[#This Row],[Prijs 2]]</f>
        <v>213.72499999999999</v>
      </c>
      <c r="O301" s="10">
        <f>IF(Q2_2025[[#This Row],[Brutobedrag 2]]&lt;Q2_2025[[#This Row],[Bruto - Rel.korting]],Q2_2025[[#This Row],[Brutobedrag 2]],Q2_2025[[#This Row],[Brutobedrag 2]]*(100-Q2_2025[[#This Row],[Relatiekorting percentage]])/100)</f>
        <v>213.72499999999999</v>
      </c>
      <c r="R301" s="3"/>
      <c r="W301"/>
      <c r="AB301"/>
    </row>
    <row r="302" spans="1:28" x14ac:dyDescent="0.3">
      <c r="A302" t="s">
        <v>544</v>
      </c>
      <c r="B302">
        <v>5030005</v>
      </c>
      <c r="C302" t="s">
        <v>33</v>
      </c>
      <c r="D302">
        <v>1</v>
      </c>
      <c r="E302" s="10">
        <v>200.85</v>
      </c>
      <c r="F302" s="10">
        <v>200.85</v>
      </c>
      <c r="G302" s="10">
        <v>200.85</v>
      </c>
      <c r="H302">
        <v>0</v>
      </c>
      <c r="I302" s="51" t="str">
        <f>_xlfn.XLOOKUP(Q2_2025[[#This Row],[Artikelnr]],Artikel_prijzen[Artnr],Artikel_prijzen[Groep],"")</f>
        <v>Rigging</v>
      </c>
      <c r="J302" s="10">
        <f>_xlfn.XLOOKUP(Q2_2025[[#This Row],[Artikelnr]],Artikel_prijzen[Artnr],Artikel_prijzen[Prijs 2025],"")</f>
        <v>195</v>
      </c>
      <c r="K302" t="str">
        <f>IF(Q2_2025[[#This Row],[Artikelprijs]]&lt;&gt;"",IF(Q2_2025[[#This Row],[Stuksprijs]]=Q2_2025[[#This Row],[Artikelprijs]],"Prijs gelijk","Prijs wijkt af"),"")</f>
        <v>Prijs wijkt af</v>
      </c>
      <c r="L302" t="str">
        <f>IF(Q2_2025[[#This Row],[Relatiekorting percentage]]=0,
    "Nvt",
    IF(Q2_2025[[#This Row],[Brutobedrag 2]] &lt; Q2_2025[[#This Row],[Bruto - Rel.korting]],
        "Nee",
        "Ja"))</f>
        <v>Nvt</v>
      </c>
      <c r="M302" s="10">
        <f>IF(Q2_2025[[#This Row],[Artikelprijs]]&lt;&gt;"",Q2_2025[[#This Row],[Artikelprijs]],Q2_2025[[#This Row],[Stuksprijs]])</f>
        <v>195</v>
      </c>
      <c r="N302" s="10">
        <f>Q2_2025[[#This Row],[Besteld]]*Q2_2025[[#This Row],[Prijs 2]]</f>
        <v>195</v>
      </c>
      <c r="O302" s="10">
        <f>IF(Q2_2025[[#This Row],[Brutobedrag 2]]&lt;Q2_2025[[#This Row],[Bruto - Rel.korting]],Q2_2025[[#This Row],[Brutobedrag 2]],Q2_2025[[#This Row],[Brutobedrag 2]]*(100-Q2_2025[[#This Row],[Relatiekorting percentage]])/100)</f>
        <v>195</v>
      </c>
      <c r="R302" s="3"/>
      <c r="W302"/>
      <c r="AB302"/>
    </row>
    <row r="303" spans="1:28" x14ac:dyDescent="0.3">
      <c r="A303" t="s">
        <v>544</v>
      </c>
      <c r="B303">
        <v>3001111</v>
      </c>
      <c r="C303" t="s">
        <v>34</v>
      </c>
      <c r="D303">
        <v>1</v>
      </c>
      <c r="E303" s="10">
        <v>0</v>
      </c>
      <c r="F303" s="10">
        <v>0</v>
      </c>
      <c r="G303" s="10">
        <v>0</v>
      </c>
      <c r="H303">
        <v>20</v>
      </c>
      <c r="I303" s="51" t="str">
        <f>_xlfn.XLOOKUP(Q2_2025[[#This Row],[Artikelnr]],Artikel_prijzen[Artnr],Artikel_prijzen[Groep],"")</f>
        <v/>
      </c>
      <c r="J303" s="10" t="str">
        <f>_xlfn.XLOOKUP(Q2_2025[[#This Row],[Artikelnr]],Artikel_prijzen[Artnr],Artikel_prijzen[Prijs 2025],"")</f>
        <v/>
      </c>
      <c r="K303" t="str">
        <f>IF(Q2_2025[[#This Row],[Artikelprijs]]&lt;&gt;"",IF(Q2_2025[[#This Row],[Stuksprijs]]=Q2_2025[[#This Row],[Artikelprijs]],"Prijs gelijk","Prijs wijkt af"),"")</f>
        <v/>
      </c>
      <c r="L303" t="str">
        <f>IF(Q2_2025[[#This Row],[Relatiekorting percentage]]=0,
    "Nvt",
    IF(Q2_2025[[#This Row],[Brutobedrag 2]] &lt; Q2_2025[[#This Row],[Bruto - Rel.korting]],
        "Nee",
        "Ja"))</f>
        <v>Ja</v>
      </c>
      <c r="M303" s="10">
        <f>IF(Q2_2025[[#This Row],[Artikelprijs]]&lt;&gt;"",Q2_2025[[#This Row],[Artikelprijs]],Q2_2025[[#This Row],[Stuksprijs]])</f>
        <v>0</v>
      </c>
      <c r="N303" s="10">
        <f>Q2_2025[[#This Row],[Besteld]]*Q2_2025[[#This Row],[Prijs 2]]</f>
        <v>0</v>
      </c>
      <c r="O303" s="10">
        <f>IF(Q2_2025[[#This Row],[Brutobedrag 2]]&lt;Q2_2025[[#This Row],[Bruto - Rel.korting]],Q2_2025[[#This Row],[Brutobedrag 2]],Q2_2025[[#This Row],[Brutobedrag 2]]*(100-Q2_2025[[#This Row],[Relatiekorting percentage]])/100)</f>
        <v>0</v>
      </c>
      <c r="R303" s="3"/>
      <c r="W303"/>
      <c r="AB303"/>
    </row>
    <row r="304" spans="1:28" x14ac:dyDescent="0.3">
      <c r="A304" t="s">
        <v>544</v>
      </c>
      <c r="B304">
        <v>3001022</v>
      </c>
      <c r="C304" t="s">
        <v>558</v>
      </c>
      <c r="D304">
        <v>1</v>
      </c>
      <c r="E304" s="10">
        <v>0</v>
      </c>
      <c r="F304" s="10">
        <v>0</v>
      </c>
      <c r="G304" s="10">
        <v>0</v>
      </c>
      <c r="H304">
        <v>20</v>
      </c>
      <c r="I304" s="51" t="str">
        <f>_xlfn.XLOOKUP(Q2_2025[[#This Row],[Artikelnr]],Artikel_prijzen[Artnr],Artikel_prijzen[Groep],"")</f>
        <v/>
      </c>
      <c r="J304" s="10" t="str">
        <f>_xlfn.XLOOKUP(Q2_2025[[#This Row],[Artikelnr]],Artikel_prijzen[Artnr],Artikel_prijzen[Prijs 2025],"")</f>
        <v/>
      </c>
      <c r="K304" t="str">
        <f>IF(Q2_2025[[#This Row],[Artikelprijs]]&lt;&gt;"",IF(Q2_2025[[#This Row],[Stuksprijs]]=Q2_2025[[#This Row],[Artikelprijs]],"Prijs gelijk","Prijs wijkt af"),"")</f>
        <v/>
      </c>
      <c r="L304" t="str">
        <f>IF(Q2_2025[[#This Row],[Relatiekorting percentage]]=0,
    "Nvt",
    IF(Q2_2025[[#This Row],[Brutobedrag 2]] &lt; Q2_2025[[#This Row],[Bruto - Rel.korting]],
        "Nee",
        "Ja"))</f>
        <v>Ja</v>
      </c>
      <c r="M304" s="10">
        <f>IF(Q2_2025[[#This Row],[Artikelprijs]]&lt;&gt;"",Q2_2025[[#This Row],[Artikelprijs]],Q2_2025[[#This Row],[Stuksprijs]])</f>
        <v>0</v>
      </c>
      <c r="N304" s="10">
        <f>Q2_2025[[#This Row],[Besteld]]*Q2_2025[[#This Row],[Prijs 2]]</f>
        <v>0</v>
      </c>
      <c r="O304" s="10">
        <f>IF(Q2_2025[[#This Row],[Brutobedrag 2]]&lt;Q2_2025[[#This Row],[Bruto - Rel.korting]],Q2_2025[[#This Row],[Brutobedrag 2]],Q2_2025[[#This Row],[Brutobedrag 2]]*(100-Q2_2025[[#This Row],[Relatiekorting percentage]])/100)</f>
        <v>0</v>
      </c>
      <c r="R304" s="3"/>
      <c r="W304"/>
      <c r="AB304"/>
    </row>
    <row r="305" spans="1:28" x14ac:dyDescent="0.3">
      <c r="A305" t="s">
        <v>544</v>
      </c>
      <c r="B305">
        <v>3001020</v>
      </c>
      <c r="C305" t="s">
        <v>559</v>
      </c>
      <c r="D305">
        <v>1</v>
      </c>
      <c r="E305" s="10">
        <v>0</v>
      </c>
      <c r="F305" s="10">
        <v>0</v>
      </c>
      <c r="G305" s="10">
        <v>0</v>
      </c>
      <c r="H305">
        <v>20</v>
      </c>
      <c r="I305" s="51" t="str">
        <f>_xlfn.XLOOKUP(Q2_2025[[#This Row],[Artikelnr]],Artikel_prijzen[Artnr],Artikel_prijzen[Groep],"")</f>
        <v/>
      </c>
      <c r="J305" s="10" t="str">
        <f>_xlfn.XLOOKUP(Q2_2025[[#This Row],[Artikelnr]],Artikel_prijzen[Artnr],Artikel_prijzen[Prijs 2025],"")</f>
        <v/>
      </c>
      <c r="K305" t="str">
        <f>IF(Q2_2025[[#This Row],[Artikelprijs]]&lt;&gt;"",IF(Q2_2025[[#This Row],[Stuksprijs]]=Q2_2025[[#This Row],[Artikelprijs]],"Prijs gelijk","Prijs wijkt af"),"")</f>
        <v/>
      </c>
      <c r="L305" t="str">
        <f>IF(Q2_2025[[#This Row],[Relatiekorting percentage]]=0,
    "Nvt",
    IF(Q2_2025[[#This Row],[Brutobedrag 2]] &lt; Q2_2025[[#This Row],[Bruto - Rel.korting]],
        "Nee",
        "Ja"))</f>
        <v>Ja</v>
      </c>
      <c r="M305" s="10">
        <f>IF(Q2_2025[[#This Row],[Artikelprijs]]&lt;&gt;"",Q2_2025[[#This Row],[Artikelprijs]],Q2_2025[[#This Row],[Stuksprijs]])</f>
        <v>0</v>
      </c>
      <c r="N305" s="10">
        <f>Q2_2025[[#This Row],[Besteld]]*Q2_2025[[#This Row],[Prijs 2]]</f>
        <v>0</v>
      </c>
      <c r="O305" s="10">
        <f>IF(Q2_2025[[#This Row],[Brutobedrag 2]]&lt;Q2_2025[[#This Row],[Bruto - Rel.korting]],Q2_2025[[#This Row],[Brutobedrag 2]],Q2_2025[[#This Row],[Brutobedrag 2]]*(100-Q2_2025[[#This Row],[Relatiekorting percentage]])/100)</f>
        <v>0</v>
      </c>
      <c r="R305" s="3"/>
      <c r="W305"/>
      <c r="AB305"/>
    </row>
    <row r="306" spans="1:28" x14ac:dyDescent="0.3">
      <c r="A306" t="s">
        <v>544</v>
      </c>
      <c r="B306">
        <v>1098001</v>
      </c>
      <c r="C306" t="s">
        <v>556</v>
      </c>
      <c r="D306">
        <v>1</v>
      </c>
      <c r="E306" s="10">
        <v>0</v>
      </c>
      <c r="F306" s="10">
        <v>0</v>
      </c>
      <c r="G306" s="10">
        <v>0</v>
      </c>
      <c r="H306">
        <v>0</v>
      </c>
      <c r="I306" s="51" t="str">
        <f>_xlfn.XLOOKUP(Q2_2025[[#This Row],[Artikelnr]],Artikel_prijzen[Artnr],Artikel_prijzen[Groep],"")</f>
        <v/>
      </c>
      <c r="J306" s="10" t="str">
        <f>_xlfn.XLOOKUP(Q2_2025[[#This Row],[Artikelnr]],Artikel_prijzen[Artnr],Artikel_prijzen[Prijs 2025],"")</f>
        <v/>
      </c>
      <c r="K306" t="str">
        <f>IF(Q2_2025[[#This Row],[Artikelprijs]]&lt;&gt;"",IF(Q2_2025[[#This Row],[Stuksprijs]]=Q2_2025[[#This Row],[Artikelprijs]],"Prijs gelijk","Prijs wijkt af"),"")</f>
        <v/>
      </c>
      <c r="L306" t="str">
        <f>IF(Q2_2025[[#This Row],[Relatiekorting percentage]]=0,
    "Nvt",
    IF(Q2_2025[[#This Row],[Brutobedrag 2]] &lt; Q2_2025[[#This Row],[Bruto - Rel.korting]],
        "Nee",
        "Ja"))</f>
        <v>Nvt</v>
      </c>
      <c r="M306" s="10">
        <f>IF(Q2_2025[[#This Row],[Artikelprijs]]&lt;&gt;"",Q2_2025[[#This Row],[Artikelprijs]],Q2_2025[[#This Row],[Stuksprijs]])</f>
        <v>0</v>
      </c>
      <c r="N306" s="10">
        <f>Q2_2025[[#This Row],[Besteld]]*Q2_2025[[#This Row],[Prijs 2]]</f>
        <v>0</v>
      </c>
      <c r="O306" s="10">
        <f>IF(Q2_2025[[#This Row],[Brutobedrag 2]]&lt;Q2_2025[[#This Row],[Bruto - Rel.korting]],Q2_2025[[#This Row],[Brutobedrag 2]],Q2_2025[[#This Row],[Brutobedrag 2]]*(100-Q2_2025[[#This Row],[Relatiekorting percentage]])/100)</f>
        <v>0</v>
      </c>
      <c r="R306" s="3"/>
      <c r="W306"/>
      <c r="AB306"/>
    </row>
    <row r="307" spans="1:28" x14ac:dyDescent="0.3">
      <c r="A307" t="s">
        <v>544</v>
      </c>
      <c r="B307">
        <v>4920004</v>
      </c>
      <c r="C307" t="s">
        <v>550</v>
      </c>
      <c r="D307">
        <v>1</v>
      </c>
      <c r="E307" s="10">
        <v>8.93</v>
      </c>
      <c r="F307" s="10">
        <v>8.93</v>
      </c>
      <c r="G307" s="10">
        <v>8.93</v>
      </c>
      <c r="H307">
        <v>0</v>
      </c>
      <c r="I307" s="51" t="str">
        <f>_xlfn.XLOOKUP(Q2_2025[[#This Row],[Artikelnr]],Artikel_prijzen[Artnr],Artikel_prijzen[Groep],"")</f>
        <v/>
      </c>
      <c r="J307" s="10" t="str">
        <f>_xlfn.XLOOKUP(Q2_2025[[#This Row],[Artikelnr]],Artikel_prijzen[Artnr],Artikel_prijzen[Prijs 2025],"")</f>
        <v/>
      </c>
      <c r="K307" t="str">
        <f>IF(Q2_2025[[#This Row],[Artikelprijs]]&lt;&gt;"",IF(Q2_2025[[#This Row],[Stuksprijs]]=Q2_2025[[#This Row],[Artikelprijs]],"Prijs gelijk","Prijs wijkt af"),"")</f>
        <v/>
      </c>
      <c r="L307" t="str">
        <f>IF(Q2_2025[[#This Row],[Relatiekorting percentage]]=0,
    "Nvt",
    IF(Q2_2025[[#This Row],[Brutobedrag 2]] &lt; Q2_2025[[#This Row],[Bruto - Rel.korting]],
        "Nee",
        "Ja"))</f>
        <v>Nvt</v>
      </c>
      <c r="M307" s="10">
        <f>IF(Q2_2025[[#This Row],[Artikelprijs]]&lt;&gt;"",Q2_2025[[#This Row],[Artikelprijs]],Q2_2025[[#This Row],[Stuksprijs]])</f>
        <v>8.93</v>
      </c>
      <c r="N307" s="10">
        <f>Q2_2025[[#This Row],[Besteld]]*Q2_2025[[#This Row],[Prijs 2]]</f>
        <v>8.93</v>
      </c>
      <c r="O307" s="10">
        <f>IF(Q2_2025[[#This Row],[Brutobedrag 2]]&lt;Q2_2025[[#This Row],[Bruto - Rel.korting]],Q2_2025[[#This Row],[Brutobedrag 2]],Q2_2025[[#This Row],[Brutobedrag 2]]*(100-Q2_2025[[#This Row],[Relatiekorting percentage]])/100)</f>
        <v>8.93</v>
      </c>
      <c r="R307" s="3"/>
      <c r="W307"/>
      <c r="AB307"/>
    </row>
    <row r="308" spans="1:28" x14ac:dyDescent="0.3">
      <c r="A308" t="s">
        <v>544</v>
      </c>
      <c r="B308">
        <v>5021030</v>
      </c>
      <c r="C308" t="s">
        <v>546</v>
      </c>
      <c r="D308">
        <v>1</v>
      </c>
      <c r="E308" s="10">
        <v>175</v>
      </c>
      <c r="F308" s="10">
        <v>175</v>
      </c>
      <c r="G308" s="10">
        <v>175</v>
      </c>
      <c r="H308">
        <v>0</v>
      </c>
      <c r="I308" s="51" t="str">
        <f>_xlfn.XLOOKUP(Q2_2025[[#This Row],[Artikelnr]],Artikel_prijzen[Artnr],Artikel_prijzen[Groep],"")</f>
        <v>Elektra</v>
      </c>
      <c r="J308" s="10">
        <f>_xlfn.XLOOKUP(Q2_2025[[#This Row],[Artikelnr]],Artikel_prijzen[Artnr],Artikel_prijzen[Prijs 2025],"")</f>
        <v>106.8625</v>
      </c>
      <c r="K308" t="str">
        <f>IF(Q2_2025[[#This Row],[Artikelprijs]]&lt;&gt;"",IF(Q2_2025[[#This Row],[Stuksprijs]]=Q2_2025[[#This Row],[Artikelprijs]],"Prijs gelijk","Prijs wijkt af"),"")</f>
        <v>Prijs wijkt af</v>
      </c>
      <c r="L308" t="str">
        <f>IF(Q2_2025[[#This Row],[Relatiekorting percentage]]=0,
    "Nvt",
    IF(Q2_2025[[#This Row],[Brutobedrag 2]] &lt; Q2_2025[[#This Row],[Bruto - Rel.korting]],
        "Nee",
        "Ja"))</f>
        <v>Nvt</v>
      </c>
      <c r="M308" s="10">
        <f>IF(Q2_2025[[#This Row],[Artikelprijs]]&lt;&gt;"",Q2_2025[[#This Row],[Artikelprijs]],Q2_2025[[#This Row],[Stuksprijs]])</f>
        <v>106.8625</v>
      </c>
      <c r="N308" s="10">
        <f>Q2_2025[[#This Row],[Besteld]]*Q2_2025[[#This Row],[Prijs 2]]</f>
        <v>106.8625</v>
      </c>
      <c r="O308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308" s="3"/>
      <c r="W308"/>
      <c r="AB308"/>
    </row>
    <row r="309" spans="1:28" x14ac:dyDescent="0.3">
      <c r="A309" t="s">
        <v>544</v>
      </c>
      <c r="B309">
        <v>5020002</v>
      </c>
      <c r="C309" t="s">
        <v>56</v>
      </c>
      <c r="D309">
        <v>1</v>
      </c>
      <c r="E309" s="10">
        <v>39.65</v>
      </c>
      <c r="F309" s="10">
        <v>39.65</v>
      </c>
      <c r="G309" s="10">
        <v>31.72</v>
      </c>
      <c r="H309">
        <v>20</v>
      </c>
      <c r="I309" s="51" t="str">
        <f>_xlfn.XLOOKUP(Q2_2025[[#This Row],[Artikelnr]],Artikel_prijzen[Artnr],Artikel_prijzen[Groep],"")</f>
        <v/>
      </c>
      <c r="J309" s="10" t="str">
        <f>_xlfn.XLOOKUP(Q2_2025[[#This Row],[Artikelnr]],Artikel_prijzen[Artnr],Artikel_prijzen[Prijs 2025],"")</f>
        <v/>
      </c>
      <c r="K309" t="str">
        <f>IF(Q2_2025[[#This Row],[Artikelprijs]]&lt;&gt;"",IF(Q2_2025[[#This Row],[Stuksprijs]]=Q2_2025[[#This Row],[Artikelprijs]],"Prijs gelijk","Prijs wijkt af"),"")</f>
        <v/>
      </c>
      <c r="L309" t="str">
        <f>IF(Q2_2025[[#This Row],[Relatiekorting percentage]]=0,
    "Nvt",
    IF(Q2_2025[[#This Row],[Brutobedrag 2]] &lt; Q2_2025[[#This Row],[Bruto - Rel.korting]],
        "Nee",
        "Ja"))</f>
        <v>Ja</v>
      </c>
      <c r="M309" s="10">
        <f>IF(Q2_2025[[#This Row],[Artikelprijs]]&lt;&gt;"",Q2_2025[[#This Row],[Artikelprijs]],Q2_2025[[#This Row],[Stuksprijs]])</f>
        <v>39.65</v>
      </c>
      <c r="N309" s="10">
        <f>Q2_2025[[#This Row],[Besteld]]*Q2_2025[[#This Row],[Prijs 2]]</f>
        <v>39.65</v>
      </c>
      <c r="O309" s="10">
        <f>IF(Q2_2025[[#This Row],[Brutobedrag 2]]&lt;Q2_2025[[#This Row],[Bruto - Rel.korting]],Q2_2025[[#This Row],[Brutobedrag 2]],Q2_2025[[#This Row],[Brutobedrag 2]]*(100-Q2_2025[[#This Row],[Relatiekorting percentage]])/100)</f>
        <v>31.72</v>
      </c>
      <c r="R309" s="3"/>
      <c r="W309"/>
      <c r="AB309"/>
    </row>
    <row r="310" spans="1:28" x14ac:dyDescent="0.3">
      <c r="A310" t="s">
        <v>544</v>
      </c>
      <c r="B310">
        <v>5010017</v>
      </c>
      <c r="C310" t="s">
        <v>248</v>
      </c>
      <c r="D310">
        <v>6</v>
      </c>
      <c r="E310" s="10">
        <v>48.93</v>
      </c>
      <c r="F310" s="10">
        <v>293.58</v>
      </c>
      <c r="G310" s="10">
        <v>234.86</v>
      </c>
      <c r="H310">
        <v>20</v>
      </c>
      <c r="I310" s="51" t="str">
        <f>_xlfn.XLOOKUP(Q2_2025[[#This Row],[Artikelnr]],Artikel_prijzen[Artnr],Artikel_prijzen[Groep],"")</f>
        <v/>
      </c>
      <c r="J310" s="10" t="str">
        <f>_xlfn.XLOOKUP(Q2_2025[[#This Row],[Artikelnr]],Artikel_prijzen[Artnr],Artikel_prijzen[Prijs 2025],"")</f>
        <v/>
      </c>
      <c r="K310" t="str">
        <f>IF(Q2_2025[[#This Row],[Artikelprijs]]&lt;&gt;"",IF(Q2_2025[[#This Row],[Stuksprijs]]=Q2_2025[[#This Row],[Artikelprijs]],"Prijs gelijk","Prijs wijkt af"),"")</f>
        <v/>
      </c>
      <c r="L310" t="str">
        <f>IF(Q2_2025[[#This Row],[Relatiekorting percentage]]=0,
    "Nvt",
    IF(Q2_2025[[#This Row],[Brutobedrag 2]] &lt; Q2_2025[[#This Row],[Bruto - Rel.korting]],
        "Nee",
        "Ja"))</f>
        <v>Ja</v>
      </c>
      <c r="M310" s="10">
        <f>IF(Q2_2025[[#This Row],[Artikelprijs]]&lt;&gt;"",Q2_2025[[#This Row],[Artikelprijs]],Q2_2025[[#This Row],[Stuksprijs]])</f>
        <v>48.93</v>
      </c>
      <c r="N310" s="10">
        <f>Q2_2025[[#This Row],[Besteld]]*Q2_2025[[#This Row],[Prijs 2]]</f>
        <v>293.58</v>
      </c>
      <c r="O310" s="10">
        <f>IF(Q2_2025[[#This Row],[Brutobedrag 2]]&lt;Q2_2025[[#This Row],[Bruto - Rel.korting]],Q2_2025[[#This Row],[Brutobedrag 2]],Q2_2025[[#This Row],[Brutobedrag 2]]*(100-Q2_2025[[#This Row],[Relatiekorting percentage]])/100)</f>
        <v>234.86399999999998</v>
      </c>
      <c r="R310" s="3"/>
      <c r="W310"/>
      <c r="AB310"/>
    </row>
    <row r="311" spans="1:28" x14ac:dyDescent="0.3">
      <c r="A311" t="s">
        <v>544</v>
      </c>
      <c r="B311">
        <v>5040008</v>
      </c>
      <c r="C311" t="s">
        <v>333</v>
      </c>
      <c r="D311">
        <v>1</v>
      </c>
      <c r="E311" s="10">
        <v>355.35</v>
      </c>
      <c r="F311" s="10">
        <v>355.35</v>
      </c>
      <c r="G311" s="10">
        <v>319.81</v>
      </c>
      <c r="H311">
        <v>10</v>
      </c>
      <c r="I311" s="51" t="str">
        <f>_xlfn.XLOOKUP(Q2_2025[[#This Row],[Artikelnr]],Artikel_prijzen[Artnr],Artikel_prijzen[Groep],"")</f>
        <v>AV</v>
      </c>
      <c r="J311" s="10">
        <f>_xlfn.XLOOKUP(Q2_2025[[#This Row],[Artikelnr]],Artikel_prijzen[Artnr],Artikel_prijzen[Prijs 2025],"")</f>
        <v>345</v>
      </c>
      <c r="K311" t="str">
        <f>IF(Q2_2025[[#This Row],[Artikelprijs]]&lt;&gt;"",IF(Q2_2025[[#This Row],[Stuksprijs]]=Q2_2025[[#This Row],[Artikelprijs]],"Prijs gelijk","Prijs wijkt af"),"")</f>
        <v>Prijs wijkt af</v>
      </c>
      <c r="L311" t="str">
        <f>IF(Q2_2025[[#This Row],[Relatiekorting percentage]]=0,
    "Nvt",
    IF(Q2_2025[[#This Row],[Brutobedrag 2]] &lt; Q2_2025[[#This Row],[Bruto - Rel.korting]],
        "Nee",
        "Ja"))</f>
        <v>Ja</v>
      </c>
      <c r="M311" s="10">
        <f>IF(Q2_2025[[#This Row],[Artikelprijs]]&lt;&gt;"",Q2_2025[[#This Row],[Artikelprijs]],Q2_2025[[#This Row],[Stuksprijs]])</f>
        <v>345</v>
      </c>
      <c r="N311" s="10">
        <f>Q2_2025[[#This Row],[Besteld]]*Q2_2025[[#This Row],[Prijs 2]]</f>
        <v>345</v>
      </c>
      <c r="O311" s="10">
        <f>IF(Q2_2025[[#This Row],[Brutobedrag 2]]&lt;Q2_2025[[#This Row],[Bruto - Rel.korting]],Q2_2025[[#This Row],[Brutobedrag 2]],Q2_2025[[#This Row],[Brutobedrag 2]]*(100-Q2_2025[[#This Row],[Relatiekorting percentage]])/100)</f>
        <v>310.5</v>
      </c>
      <c r="R311" s="3"/>
      <c r="W311"/>
      <c r="AB311"/>
    </row>
    <row r="312" spans="1:28" x14ac:dyDescent="0.3">
      <c r="A312" t="s">
        <v>544</v>
      </c>
      <c r="B312">
        <v>1098001</v>
      </c>
      <c r="C312" t="s">
        <v>556</v>
      </c>
      <c r="D312">
        <v>1</v>
      </c>
      <c r="E312" s="10">
        <v>0</v>
      </c>
      <c r="F312" s="10">
        <v>0</v>
      </c>
      <c r="G312" s="10">
        <v>0</v>
      </c>
      <c r="H312">
        <v>0</v>
      </c>
      <c r="I312" s="51" t="str">
        <f>_xlfn.XLOOKUP(Q2_2025[[#This Row],[Artikelnr]],Artikel_prijzen[Artnr],Artikel_prijzen[Groep],"")</f>
        <v/>
      </c>
      <c r="J312" s="10" t="str">
        <f>_xlfn.XLOOKUP(Q2_2025[[#This Row],[Artikelnr]],Artikel_prijzen[Artnr],Artikel_prijzen[Prijs 2025],"")</f>
        <v/>
      </c>
      <c r="K312" t="str">
        <f>IF(Q2_2025[[#This Row],[Artikelprijs]]&lt;&gt;"",IF(Q2_2025[[#This Row],[Stuksprijs]]=Q2_2025[[#This Row],[Artikelprijs]],"Prijs gelijk","Prijs wijkt af"),"")</f>
        <v/>
      </c>
      <c r="L312" t="str">
        <f>IF(Q2_2025[[#This Row],[Relatiekorting percentage]]=0,
    "Nvt",
    IF(Q2_2025[[#This Row],[Brutobedrag 2]] &lt; Q2_2025[[#This Row],[Bruto - Rel.korting]],
        "Nee",
        "Ja"))</f>
        <v>Nvt</v>
      </c>
      <c r="M312" s="10">
        <f>IF(Q2_2025[[#This Row],[Artikelprijs]]&lt;&gt;"",Q2_2025[[#This Row],[Artikelprijs]],Q2_2025[[#This Row],[Stuksprijs]])</f>
        <v>0</v>
      </c>
      <c r="N312" s="10">
        <f>Q2_2025[[#This Row],[Besteld]]*Q2_2025[[#This Row],[Prijs 2]]</f>
        <v>0</v>
      </c>
      <c r="O312" s="10">
        <f>IF(Q2_2025[[#This Row],[Brutobedrag 2]]&lt;Q2_2025[[#This Row],[Bruto - Rel.korting]],Q2_2025[[#This Row],[Brutobedrag 2]],Q2_2025[[#This Row],[Brutobedrag 2]]*(100-Q2_2025[[#This Row],[Relatiekorting percentage]])/100)</f>
        <v>0</v>
      </c>
      <c r="R312" s="3"/>
      <c r="W312"/>
      <c r="AB312"/>
    </row>
    <row r="313" spans="1:28" x14ac:dyDescent="0.3">
      <c r="A313" t="s">
        <v>544</v>
      </c>
      <c r="B313">
        <v>4920004</v>
      </c>
      <c r="C313" t="s">
        <v>550</v>
      </c>
      <c r="D313">
        <v>1</v>
      </c>
      <c r="E313" s="10">
        <v>8.93</v>
      </c>
      <c r="F313" s="10">
        <v>8.93</v>
      </c>
      <c r="G313" s="10">
        <v>8.93</v>
      </c>
      <c r="H313">
        <v>0</v>
      </c>
      <c r="I313" s="51" t="str">
        <f>_xlfn.XLOOKUP(Q2_2025[[#This Row],[Artikelnr]],Artikel_prijzen[Artnr],Artikel_prijzen[Groep],"")</f>
        <v/>
      </c>
      <c r="J313" s="10" t="str">
        <f>_xlfn.XLOOKUP(Q2_2025[[#This Row],[Artikelnr]],Artikel_prijzen[Artnr],Artikel_prijzen[Prijs 2025],"")</f>
        <v/>
      </c>
      <c r="K313" t="str">
        <f>IF(Q2_2025[[#This Row],[Artikelprijs]]&lt;&gt;"",IF(Q2_2025[[#This Row],[Stuksprijs]]=Q2_2025[[#This Row],[Artikelprijs]],"Prijs gelijk","Prijs wijkt af"),"")</f>
        <v/>
      </c>
      <c r="L313" t="str">
        <f>IF(Q2_2025[[#This Row],[Relatiekorting percentage]]=0,
    "Nvt",
    IF(Q2_2025[[#This Row],[Brutobedrag 2]] &lt; Q2_2025[[#This Row],[Bruto - Rel.korting]],
        "Nee",
        "Ja"))</f>
        <v>Nvt</v>
      </c>
      <c r="M313" s="10">
        <f>IF(Q2_2025[[#This Row],[Artikelprijs]]&lt;&gt;"",Q2_2025[[#This Row],[Artikelprijs]],Q2_2025[[#This Row],[Stuksprijs]])</f>
        <v>8.93</v>
      </c>
      <c r="N313" s="10">
        <f>Q2_2025[[#This Row],[Besteld]]*Q2_2025[[#This Row],[Prijs 2]]</f>
        <v>8.93</v>
      </c>
      <c r="O313" s="10">
        <f>IF(Q2_2025[[#This Row],[Brutobedrag 2]]&lt;Q2_2025[[#This Row],[Bruto - Rel.korting]],Q2_2025[[#This Row],[Brutobedrag 2]],Q2_2025[[#This Row],[Brutobedrag 2]]*(100-Q2_2025[[#This Row],[Relatiekorting percentage]])/100)</f>
        <v>8.93</v>
      </c>
      <c r="R313" s="3"/>
      <c r="W313"/>
      <c r="AB313"/>
    </row>
    <row r="314" spans="1:28" x14ac:dyDescent="0.3">
      <c r="A314" t="s">
        <v>544</v>
      </c>
      <c r="B314">
        <v>5021030</v>
      </c>
      <c r="C314" t="s">
        <v>546</v>
      </c>
      <c r="D314">
        <v>1</v>
      </c>
      <c r="E314" s="10">
        <v>175</v>
      </c>
      <c r="F314" s="10">
        <v>175</v>
      </c>
      <c r="G314" s="10">
        <v>175</v>
      </c>
      <c r="H314">
        <v>0</v>
      </c>
      <c r="I314" s="51" t="str">
        <f>_xlfn.XLOOKUP(Q2_2025[[#This Row],[Artikelnr]],Artikel_prijzen[Artnr],Artikel_prijzen[Groep],"")</f>
        <v>Elektra</v>
      </c>
      <c r="J314" s="10">
        <f>_xlfn.XLOOKUP(Q2_2025[[#This Row],[Artikelnr]],Artikel_prijzen[Artnr],Artikel_prijzen[Prijs 2025],"")</f>
        <v>106.8625</v>
      </c>
      <c r="K314" t="str">
        <f>IF(Q2_2025[[#This Row],[Artikelprijs]]&lt;&gt;"",IF(Q2_2025[[#This Row],[Stuksprijs]]=Q2_2025[[#This Row],[Artikelprijs]],"Prijs gelijk","Prijs wijkt af"),"")</f>
        <v>Prijs wijkt af</v>
      </c>
      <c r="L314" t="str">
        <f>IF(Q2_2025[[#This Row],[Relatiekorting percentage]]=0,
    "Nvt",
    IF(Q2_2025[[#This Row],[Brutobedrag 2]] &lt; Q2_2025[[#This Row],[Bruto - Rel.korting]],
        "Nee",
        "Ja"))</f>
        <v>Nvt</v>
      </c>
      <c r="M314" s="10">
        <f>IF(Q2_2025[[#This Row],[Artikelprijs]]&lt;&gt;"",Q2_2025[[#This Row],[Artikelprijs]],Q2_2025[[#This Row],[Stuksprijs]])</f>
        <v>106.8625</v>
      </c>
      <c r="N314" s="10">
        <f>Q2_2025[[#This Row],[Besteld]]*Q2_2025[[#This Row],[Prijs 2]]</f>
        <v>106.8625</v>
      </c>
      <c r="O314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314" s="3"/>
      <c r="W314"/>
      <c r="AB314"/>
    </row>
    <row r="315" spans="1:28" x14ac:dyDescent="0.3">
      <c r="A315" t="s">
        <v>544</v>
      </c>
      <c r="B315">
        <v>5020002</v>
      </c>
      <c r="C315" t="s">
        <v>56</v>
      </c>
      <c r="D315">
        <v>2</v>
      </c>
      <c r="E315" s="10">
        <v>39.65</v>
      </c>
      <c r="F315" s="10">
        <v>79.3</v>
      </c>
      <c r="G315" s="10">
        <v>63.44</v>
      </c>
      <c r="H315">
        <v>20</v>
      </c>
      <c r="I315" s="51" t="str">
        <f>_xlfn.XLOOKUP(Q2_2025[[#This Row],[Artikelnr]],Artikel_prijzen[Artnr],Artikel_prijzen[Groep],"")</f>
        <v/>
      </c>
      <c r="J315" s="10" t="str">
        <f>_xlfn.XLOOKUP(Q2_2025[[#This Row],[Artikelnr]],Artikel_prijzen[Artnr],Artikel_prijzen[Prijs 2025],"")</f>
        <v/>
      </c>
      <c r="K315" t="str">
        <f>IF(Q2_2025[[#This Row],[Artikelprijs]]&lt;&gt;"",IF(Q2_2025[[#This Row],[Stuksprijs]]=Q2_2025[[#This Row],[Artikelprijs]],"Prijs gelijk","Prijs wijkt af"),"")</f>
        <v/>
      </c>
      <c r="L315" t="str">
        <f>IF(Q2_2025[[#This Row],[Relatiekorting percentage]]=0,
    "Nvt",
    IF(Q2_2025[[#This Row],[Brutobedrag 2]] &lt; Q2_2025[[#This Row],[Bruto - Rel.korting]],
        "Nee",
        "Ja"))</f>
        <v>Ja</v>
      </c>
      <c r="M315" s="10">
        <f>IF(Q2_2025[[#This Row],[Artikelprijs]]&lt;&gt;"",Q2_2025[[#This Row],[Artikelprijs]],Q2_2025[[#This Row],[Stuksprijs]])</f>
        <v>39.65</v>
      </c>
      <c r="N315" s="10">
        <f>Q2_2025[[#This Row],[Besteld]]*Q2_2025[[#This Row],[Prijs 2]]</f>
        <v>79.3</v>
      </c>
      <c r="O315" s="10">
        <f>IF(Q2_2025[[#This Row],[Brutobedrag 2]]&lt;Q2_2025[[#This Row],[Bruto - Rel.korting]],Q2_2025[[#This Row],[Brutobedrag 2]],Q2_2025[[#This Row],[Brutobedrag 2]]*(100-Q2_2025[[#This Row],[Relatiekorting percentage]])/100)</f>
        <v>63.44</v>
      </c>
      <c r="R315" s="3"/>
      <c r="W315"/>
      <c r="AB315"/>
    </row>
    <row r="316" spans="1:28" x14ac:dyDescent="0.3">
      <c r="A316" t="s">
        <v>544</v>
      </c>
      <c r="B316">
        <v>5010017</v>
      </c>
      <c r="C316" t="s">
        <v>248</v>
      </c>
      <c r="D316">
        <v>4</v>
      </c>
      <c r="E316" s="10">
        <v>48.93</v>
      </c>
      <c r="F316" s="10">
        <v>195.72</v>
      </c>
      <c r="G316" s="10">
        <v>156.58000000000001</v>
      </c>
      <c r="H316">
        <v>20</v>
      </c>
      <c r="I316" s="51" t="str">
        <f>_xlfn.XLOOKUP(Q2_2025[[#This Row],[Artikelnr]],Artikel_prijzen[Artnr],Artikel_prijzen[Groep],"")</f>
        <v/>
      </c>
      <c r="J316" s="10" t="str">
        <f>_xlfn.XLOOKUP(Q2_2025[[#This Row],[Artikelnr]],Artikel_prijzen[Artnr],Artikel_prijzen[Prijs 2025],"")</f>
        <v/>
      </c>
      <c r="K316" t="str">
        <f>IF(Q2_2025[[#This Row],[Artikelprijs]]&lt;&gt;"",IF(Q2_2025[[#This Row],[Stuksprijs]]=Q2_2025[[#This Row],[Artikelprijs]],"Prijs gelijk","Prijs wijkt af"),"")</f>
        <v/>
      </c>
      <c r="L316" t="str">
        <f>IF(Q2_2025[[#This Row],[Relatiekorting percentage]]=0,
    "Nvt",
    IF(Q2_2025[[#This Row],[Brutobedrag 2]] &lt; Q2_2025[[#This Row],[Bruto - Rel.korting]],
        "Nee",
        "Ja"))</f>
        <v>Ja</v>
      </c>
      <c r="M316" s="10">
        <f>IF(Q2_2025[[#This Row],[Artikelprijs]]&lt;&gt;"",Q2_2025[[#This Row],[Artikelprijs]],Q2_2025[[#This Row],[Stuksprijs]])</f>
        <v>48.93</v>
      </c>
      <c r="N316" s="10">
        <f>Q2_2025[[#This Row],[Besteld]]*Q2_2025[[#This Row],[Prijs 2]]</f>
        <v>195.72</v>
      </c>
      <c r="O316" s="10">
        <f>IF(Q2_2025[[#This Row],[Brutobedrag 2]]&lt;Q2_2025[[#This Row],[Bruto - Rel.korting]],Q2_2025[[#This Row],[Brutobedrag 2]],Q2_2025[[#This Row],[Brutobedrag 2]]*(100-Q2_2025[[#This Row],[Relatiekorting percentage]])/100)</f>
        <v>156.57599999999999</v>
      </c>
      <c r="R316" s="3"/>
      <c r="W316"/>
      <c r="AB316"/>
    </row>
    <row r="317" spans="1:28" x14ac:dyDescent="0.3">
      <c r="A317" t="s">
        <v>544</v>
      </c>
      <c r="B317">
        <v>5040008</v>
      </c>
      <c r="C317" t="s">
        <v>333</v>
      </c>
      <c r="D317">
        <v>1</v>
      </c>
      <c r="E317" s="10">
        <v>355.35</v>
      </c>
      <c r="F317" s="10">
        <v>355.35</v>
      </c>
      <c r="G317" s="10">
        <v>319.81</v>
      </c>
      <c r="H317">
        <v>10</v>
      </c>
      <c r="I317" s="51" t="str">
        <f>_xlfn.XLOOKUP(Q2_2025[[#This Row],[Artikelnr]],Artikel_prijzen[Artnr],Artikel_prijzen[Groep],"")</f>
        <v>AV</v>
      </c>
      <c r="J317" s="10">
        <f>_xlfn.XLOOKUP(Q2_2025[[#This Row],[Artikelnr]],Artikel_prijzen[Artnr],Artikel_prijzen[Prijs 2025],"")</f>
        <v>345</v>
      </c>
      <c r="K317" t="str">
        <f>IF(Q2_2025[[#This Row],[Artikelprijs]]&lt;&gt;"",IF(Q2_2025[[#This Row],[Stuksprijs]]=Q2_2025[[#This Row],[Artikelprijs]],"Prijs gelijk","Prijs wijkt af"),"")</f>
        <v>Prijs wijkt af</v>
      </c>
      <c r="L317" t="str">
        <f>IF(Q2_2025[[#This Row],[Relatiekorting percentage]]=0,
    "Nvt",
    IF(Q2_2025[[#This Row],[Brutobedrag 2]] &lt; Q2_2025[[#This Row],[Bruto - Rel.korting]],
        "Nee",
        "Ja"))</f>
        <v>Ja</v>
      </c>
      <c r="M317" s="10">
        <f>IF(Q2_2025[[#This Row],[Artikelprijs]]&lt;&gt;"",Q2_2025[[#This Row],[Artikelprijs]],Q2_2025[[#This Row],[Stuksprijs]])</f>
        <v>345</v>
      </c>
      <c r="N317" s="10">
        <f>Q2_2025[[#This Row],[Besteld]]*Q2_2025[[#This Row],[Prijs 2]]</f>
        <v>345</v>
      </c>
      <c r="O317" s="10">
        <f>IF(Q2_2025[[#This Row],[Brutobedrag 2]]&lt;Q2_2025[[#This Row],[Bruto - Rel.korting]],Q2_2025[[#This Row],[Brutobedrag 2]],Q2_2025[[#This Row],[Brutobedrag 2]]*(100-Q2_2025[[#This Row],[Relatiekorting percentage]])/100)</f>
        <v>310.5</v>
      </c>
      <c r="R317" s="3"/>
      <c r="W317"/>
      <c r="AB317"/>
    </row>
    <row r="318" spans="1:28" x14ac:dyDescent="0.3">
      <c r="A318" t="s">
        <v>544</v>
      </c>
      <c r="B318">
        <v>3098001</v>
      </c>
      <c r="C318" t="s">
        <v>551</v>
      </c>
      <c r="D318">
        <v>1</v>
      </c>
      <c r="E318" s="10">
        <v>0</v>
      </c>
      <c r="F318" s="10">
        <v>0</v>
      </c>
      <c r="G318" s="10">
        <v>0</v>
      </c>
      <c r="H318">
        <v>0</v>
      </c>
      <c r="I318" s="51" t="str">
        <f>_xlfn.XLOOKUP(Q2_2025[[#This Row],[Artikelnr]],Artikel_prijzen[Artnr],Artikel_prijzen[Groep],"")</f>
        <v/>
      </c>
      <c r="J318" s="10" t="str">
        <f>_xlfn.XLOOKUP(Q2_2025[[#This Row],[Artikelnr]],Artikel_prijzen[Artnr],Artikel_prijzen[Prijs 2025],"")</f>
        <v/>
      </c>
      <c r="K318" t="str">
        <f>IF(Q2_2025[[#This Row],[Artikelprijs]]&lt;&gt;"",IF(Q2_2025[[#This Row],[Stuksprijs]]=Q2_2025[[#This Row],[Artikelprijs]],"Prijs gelijk","Prijs wijkt af"),"")</f>
        <v/>
      </c>
      <c r="L318" t="str">
        <f>IF(Q2_2025[[#This Row],[Relatiekorting percentage]]=0,
    "Nvt",
    IF(Q2_2025[[#This Row],[Brutobedrag 2]] &lt; Q2_2025[[#This Row],[Bruto - Rel.korting]],
        "Nee",
        "Ja"))</f>
        <v>Nvt</v>
      </c>
      <c r="M318" s="10">
        <f>IF(Q2_2025[[#This Row],[Artikelprijs]]&lt;&gt;"",Q2_2025[[#This Row],[Artikelprijs]],Q2_2025[[#This Row],[Stuksprijs]])</f>
        <v>0</v>
      </c>
      <c r="N318" s="10">
        <f>Q2_2025[[#This Row],[Besteld]]*Q2_2025[[#This Row],[Prijs 2]]</f>
        <v>0</v>
      </c>
      <c r="O318" s="10">
        <f>IF(Q2_2025[[#This Row],[Brutobedrag 2]]&lt;Q2_2025[[#This Row],[Bruto - Rel.korting]],Q2_2025[[#This Row],[Brutobedrag 2]],Q2_2025[[#This Row],[Brutobedrag 2]]*(100-Q2_2025[[#This Row],[Relatiekorting percentage]])/100)</f>
        <v>0</v>
      </c>
      <c r="R318" s="3"/>
      <c r="W318"/>
      <c r="AB318"/>
    </row>
    <row r="319" spans="1:28" x14ac:dyDescent="0.3">
      <c r="A319" t="s">
        <v>544</v>
      </c>
      <c r="B319">
        <v>4920004</v>
      </c>
      <c r="C319" t="s">
        <v>550</v>
      </c>
      <c r="D319">
        <v>1</v>
      </c>
      <c r="E319" s="10">
        <v>8.93</v>
      </c>
      <c r="F319" s="10">
        <v>8.93</v>
      </c>
      <c r="G319" s="10">
        <v>8.93</v>
      </c>
      <c r="H319">
        <v>0</v>
      </c>
      <c r="I319" s="51" t="str">
        <f>_xlfn.XLOOKUP(Q2_2025[[#This Row],[Artikelnr]],Artikel_prijzen[Artnr],Artikel_prijzen[Groep],"")</f>
        <v/>
      </c>
      <c r="J319" s="10" t="str">
        <f>_xlfn.XLOOKUP(Q2_2025[[#This Row],[Artikelnr]],Artikel_prijzen[Artnr],Artikel_prijzen[Prijs 2025],"")</f>
        <v/>
      </c>
      <c r="K319" t="str">
        <f>IF(Q2_2025[[#This Row],[Artikelprijs]]&lt;&gt;"",IF(Q2_2025[[#This Row],[Stuksprijs]]=Q2_2025[[#This Row],[Artikelprijs]],"Prijs gelijk","Prijs wijkt af"),"")</f>
        <v/>
      </c>
      <c r="L319" t="str">
        <f>IF(Q2_2025[[#This Row],[Relatiekorting percentage]]=0,
    "Nvt",
    IF(Q2_2025[[#This Row],[Brutobedrag 2]] &lt; Q2_2025[[#This Row],[Bruto - Rel.korting]],
        "Nee",
        "Ja"))</f>
        <v>Nvt</v>
      </c>
      <c r="M319" s="10">
        <f>IF(Q2_2025[[#This Row],[Artikelprijs]]&lt;&gt;"",Q2_2025[[#This Row],[Artikelprijs]],Q2_2025[[#This Row],[Stuksprijs]])</f>
        <v>8.93</v>
      </c>
      <c r="N319" s="10">
        <f>Q2_2025[[#This Row],[Besteld]]*Q2_2025[[#This Row],[Prijs 2]]</f>
        <v>8.93</v>
      </c>
      <c r="O319" s="10">
        <f>IF(Q2_2025[[#This Row],[Brutobedrag 2]]&lt;Q2_2025[[#This Row],[Bruto - Rel.korting]],Q2_2025[[#This Row],[Brutobedrag 2]],Q2_2025[[#This Row],[Brutobedrag 2]]*(100-Q2_2025[[#This Row],[Relatiekorting percentage]])/100)</f>
        <v>8.93</v>
      </c>
      <c r="R319" s="3"/>
      <c r="W319"/>
      <c r="AB319"/>
    </row>
    <row r="320" spans="1:28" x14ac:dyDescent="0.3">
      <c r="A320" t="s">
        <v>544</v>
      </c>
      <c r="B320">
        <v>1010047</v>
      </c>
      <c r="C320" t="s">
        <v>552</v>
      </c>
      <c r="D320">
        <v>1</v>
      </c>
      <c r="E320" s="10">
        <v>0</v>
      </c>
      <c r="F320" s="10">
        <v>0</v>
      </c>
      <c r="G320" s="10">
        <v>0</v>
      </c>
      <c r="H320">
        <v>20</v>
      </c>
      <c r="I320" s="51" t="str">
        <f>_xlfn.XLOOKUP(Q2_2025[[#This Row],[Artikelnr]],Artikel_prijzen[Artnr],Artikel_prijzen[Groep],"")</f>
        <v/>
      </c>
      <c r="J320" s="10" t="str">
        <f>_xlfn.XLOOKUP(Q2_2025[[#This Row],[Artikelnr]],Artikel_prijzen[Artnr],Artikel_prijzen[Prijs 2025],"")</f>
        <v/>
      </c>
      <c r="K320" t="str">
        <f>IF(Q2_2025[[#This Row],[Artikelprijs]]&lt;&gt;"",IF(Q2_2025[[#This Row],[Stuksprijs]]=Q2_2025[[#This Row],[Artikelprijs]],"Prijs gelijk","Prijs wijkt af"),"")</f>
        <v/>
      </c>
      <c r="L320" t="str">
        <f>IF(Q2_2025[[#This Row],[Relatiekorting percentage]]=0,
    "Nvt",
    IF(Q2_2025[[#This Row],[Brutobedrag 2]] &lt; Q2_2025[[#This Row],[Bruto - Rel.korting]],
        "Nee",
        "Ja"))</f>
        <v>Ja</v>
      </c>
      <c r="M320" s="10">
        <f>IF(Q2_2025[[#This Row],[Artikelprijs]]&lt;&gt;"",Q2_2025[[#This Row],[Artikelprijs]],Q2_2025[[#This Row],[Stuksprijs]])</f>
        <v>0</v>
      </c>
      <c r="N320" s="10">
        <f>Q2_2025[[#This Row],[Besteld]]*Q2_2025[[#This Row],[Prijs 2]]</f>
        <v>0</v>
      </c>
      <c r="O320" s="10">
        <f>IF(Q2_2025[[#This Row],[Brutobedrag 2]]&lt;Q2_2025[[#This Row],[Bruto - Rel.korting]],Q2_2025[[#This Row],[Brutobedrag 2]],Q2_2025[[#This Row],[Brutobedrag 2]]*(100-Q2_2025[[#This Row],[Relatiekorting percentage]])/100)</f>
        <v>0</v>
      </c>
      <c r="R320" s="3"/>
      <c r="W320"/>
      <c r="AB320"/>
    </row>
    <row r="321" spans="1:28" x14ac:dyDescent="0.3">
      <c r="A321" t="s">
        <v>544</v>
      </c>
      <c r="B321">
        <v>5021030</v>
      </c>
      <c r="C321" t="s">
        <v>546</v>
      </c>
      <c r="D321">
        <v>1</v>
      </c>
      <c r="E321" s="10">
        <v>175</v>
      </c>
      <c r="F321" s="10">
        <v>175</v>
      </c>
      <c r="G321" s="10">
        <v>175</v>
      </c>
      <c r="H321">
        <v>0</v>
      </c>
      <c r="I321" s="51" t="str">
        <f>_xlfn.XLOOKUP(Q2_2025[[#This Row],[Artikelnr]],Artikel_prijzen[Artnr],Artikel_prijzen[Groep],"")</f>
        <v>Elektra</v>
      </c>
      <c r="J321" s="10">
        <f>_xlfn.XLOOKUP(Q2_2025[[#This Row],[Artikelnr]],Artikel_prijzen[Artnr],Artikel_prijzen[Prijs 2025],"")</f>
        <v>106.8625</v>
      </c>
      <c r="K321" t="str">
        <f>IF(Q2_2025[[#This Row],[Artikelprijs]]&lt;&gt;"",IF(Q2_2025[[#This Row],[Stuksprijs]]=Q2_2025[[#This Row],[Artikelprijs]],"Prijs gelijk","Prijs wijkt af"),"")</f>
        <v>Prijs wijkt af</v>
      </c>
      <c r="L321" t="str">
        <f>IF(Q2_2025[[#This Row],[Relatiekorting percentage]]=0,
    "Nvt",
    IF(Q2_2025[[#This Row],[Brutobedrag 2]] &lt; Q2_2025[[#This Row],[Bruto - Rel.korting]],
        "Nee",
        "Ja"))</f>
        <v>Nvt</v>
      </c>
      <c r="M321" s="10">
        <f>IF(Q2_2025[[#This Row],[Artikelprijs]]&lt;&gt;"",Q2_2025[[#This Row],[Artikelprijs]],Q2_2025[[#This Row],[Stuksprijs]])</f>
        <v>106.8625</v>
      </c>
      <c r="N321" s="10">
        <f>Q2_2025[[#This Row],[Besteld]]*Q2_2025[[#This Row],[Prijs 2]]</f>
        <v>106.8625</v>
      </c>
      <c r="O321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321" s="3"/>
      <c r="W321"/>
      <c r="AB321"/>
    </row>
    <row r="322" spans="1:28" x14ac:dyDescent="0.3">
      <c r="A322" t="s">
        <v>544</v>
      </c>
      <c r="B322">
        <v>5020002</v>
      </c>
      <c r="C322" t="s">
        <v>56</v>
      </c>
      <c r="D322">
        <v>2</v>
      </c>
      <c r="E322" s="10">
        <v>39.65</v>
      </c>
      <c r="F322" s="10">
        <v>79.3</v>
      </c>
      <c r="G322" s="10">
        <v>63.44</v>
      </c>
      <c r="H322">
        <v>20</v>
      </c>
      <c r="I322" s="51" t="str">
        <f>_xlfn.XLOOKUP(Q2_2025[[#This Row],[Artikelnr]],Artikel_prijzen[Artnr],Artikel_prijzen[Groep],"")</f>
        <v/>
      </c>
      <c r="J322" s="10" t="str">
        <f>_xlfn.XLOOKUP(Q2_2025[[#This Row],[Artikelnr]],Artikel_prijzen[Artnr],Artikel_prijzen[Prijs 2025],"")</f>
        <v/>
      </c>
      <c r="K322" t="str">
        <f>IF(Q2_2025[[#This Row],[Artikelprijs]]&lt;&gt;"",IF(Q2_2025[[#This Row],[Stuksprijs]]=Q2_2025[[#This Row],[Artikelprijs]],"Prijs gelijk","Prijs wijkt af"),"")</f>
        <v/>
      </c>
      <c r="L322" t="str">
        <f>IF(Q2_2025[[#This Row],[Relatiekorting percentage]]=0,
    "Nvt",
    IF(Q2_2025[[#This Row],[Brutobedrag 2]] &lt; Q2_2025[[#This Row],[Bruto - Rel.korting]],
        "Nee",
        "Ja"))</f>
        <v>Ja</v>
      </c>
      <c r="M322" s="10">
        <f>IF(Q2_2025[[#This Row],[Artikelprijs]]&lt;&gt;"",Q2_2025[[#This Row],[Artikelprijs]],Q2_2025[[#This Row],[Stuksprijs]])</f>
        <v>39.65</v>
      </c>
      <c r="N322" s="10">
        <f>Q2_2025[[#This Row],[Besteld]]*Q2_2025[[#This Row],[Prijs 2]]</f>
        <v>79.3</v>
      </c>
      <c r="O322" s="10">
        <f>IF(Q2_2025[[#This Row],[Brutobedrag 2]]&lt;Q2_2025[[#This Row],[Bruto - Rel.korting]],Q2_2025[[#This Row],[Brutobedrag 2]],Q2_2025[[#This Row],[Brutobedrag 2]]*(100-Q2_2025[[#This Row],[Relatiekorting percentage]])/100)</f>
        <v>63.44</v>
      </c>
      <c r="R322" s="3"/>
      <c r="W322"/>
      <c r="AB322"/>
    </row>
    <row r="323" spans="1:28" x14ac:dyDescent="0.3">
      <c r="A323" t="s">
        <v>544</v>
      </c>
      <c r="B323">
        <v>5010017</v>
      </c>
      <c r="C323" t="s">
        <v>248</v>
      </c>
      <c r="D323">
        <v>9</v>
      </c>
      <c r="E323" s="10">
        <v>48.93</v>
      </c>
      <c r="F323" s="10">
        <v>440.37</v>
      </c>
      <c r="G323" s="10">
        <v>352.3</v>
      </c>
      <c r="H323">
        <v>20</v>
      </c>
      <c r="I323" s="51" t="str">
        <f>_xlfn.XLOOKUP(Q2_2025[[#This Row],[Artikelnr]],Artikel_prijzen[Artnr],Artikel_prijzen[Groep],"")</f>
        <v/>
      </c>
      <c r="J323" s="10" t="str">
        <f>_xlfn.XLOOKUP(Q2_2025[[#This Row],[Artikelnr]],Artikel_prijzen[Artnr],Artikel_prijzen[Prijs 2025],"")</f>
        <v/>
      </c>
      <c r="K323" t="str">
        <f>IF(Q2_2025[[#This Row],[Artikelprijs]]&lt;&gt;"",IF(Q2_2025[[#This Row],[Stuksprijs]]=Q2_2025[[#This Row],[Artikelprijs]],"Prijs gelijk","Prijs wijkt af"),"")</f>
        <v/>
      </c>
      <c r="L323" t="str">
        <f>IF(Q2_2025[[#This Row],[Relatiekorting percentage]]=0,
    "Nvt",
    IF(Q2_2025[[#This Row],[Brutobedrag 2]] &lt; Q2_2025[[#This Row],[Bruto - Rel.korting]],
        "Nee",
        "Ja"))</f>
        <v>Ja</v>
      </c>
      <c r="M323" s="10">
        <f>IF(Q2_2025[[#This Row],[Artikelprijs]]&lt;&gt;"",Q2_2025[[#This Row],[Artikelprijs]],Q2_2025[[#This Row],[Stuksprijs]])</f>
        <v>48.93</v>
      </c>
      <c r="N323" s="10">
        <f>Q2_2025[[#This Row],[Besteld]]*Q2_2025[[#This Row],[Prijs 2]]</f>
        <v>440.37</v>
      </c>
      <c r="O323" s="10">
        <f>IF(Q2_2025[[#This Row],[Brutobedrag 2]]&lt;Q2_2025[[#This Row],[Bruto - Rel.korting]],Q2_2025[[#This Row],[Brutobedrag 2]],Q2_2025[[#This Row],[Brutobedrag 2]]*(100-Q2_2025[[#This Row],[Relatiekorting percentage]])/100)</f>
        <v>352.29599999999999</v>
      </c>
      <c r="R323" s="3"/>
      <c r="W323"/>
      <c r="AB323"/>
    </row>
    <row r="324" spans="1:28" x14ac:dyDescent="0.3">
      <c r="A324" t="s">
        <v>544</v>
      </c>
      <c r="B324">
        <v>5040010</v>
      </c>
      <c r="C324" t="s">
        <v>318</v>
      </c>
      <c r="D324">
        <v>1</v>
      </c>
      <c r="E324" s="10">
        <v>448.05</v>
      </c>
      <c r="F324" s="10">
        <v>448.05</v>
      </c>
      <c r="G324" s="10">
        <v>403.24</v>
      </c>
      <c r="H324">
        <v>10</v>
      </c>
      <c r="I324" s="51" t="str">
        <f>_xlfn.XLOOKUP(Q2_2025[[#This Row],[Artikelnr]],Artikel_prijzen[Artnr],Artikel_prijzen[Groep],"")</f>
        <v>AV</v>
      </c>
      <c r="J324" s="10">
        <f>_xlfn.XLOOKUP(Q2_2025[[#This Row],[Artikelnr]],Artikel_prijzen[Artnr],Artikel_prijzen[Prijs 2025],"")</f>
        <v>435</v>
      </c>
      <c r="K324" t="str">
        <f>IF(Q2_2025[[#This Row],[Artikelprijs]]&lt;&gt;"",IF(Q2_2025[[#This Row],[Stuksprijs]]=Q2_2025[[#This Row],[Artikelprijs]],"Prijs gelijk","Prijs wijkt af"),"")</f>
        <v>Prijs wijkt af</v>
      </c>
      <c r="L324" t="str">
        <f>IF(Q2_2025[[#This Row],[Relatiekorting percentage]]=0,
    "Nvt",
    IF(Q2_2025[[#This Row],[Brutobedrag 2]] &lt; Q2_2025[[#This Row],[Bruto - Rel.korting]],
        "Nee",
        "Ja"))</f>
        <v>Ja</v>
      </c>
      <c r="M324" s="10">
        <f>IF(Q2_2025[[#This Row],[Artikelprijs]]&lt;&gt;"",Q2_2025[[#This Row],[Artikelprijs]],Q2_2025[[#This Row],[Stuksprijs]])</f>
        <v>435</v>
      </c>
      <c r="N324" s="10">
        <f>Q2_2025[[#This Row],[Besteld]]*Q2_2025[[#This Row],[Prijs 2]]</f>
        <v>435</v>
      </c>
      <c r="O324" s="10">
        <f>IF(Q2_2025[[#This Row],[Brutobedrag 2]]&lt;Q2_2025[[#This Row],[Bruto - Rel.korting]],Q2_2025[[#This Row],[Brutobedrag 2]],Q2_2025[[#This Row],[Brutobedrag 2]]*(100-Q2_2025[[#This Row],[Relatiekorting percentage]])/100)</f>
        <v>391.5</v>
      </c>
      <c r="R324" s="3"/>
      <c r="W324"/>
      <c r="AB324"/>
    </row>
    <row r="325" spans="1:28" x14ac:dyDescent="0.3">
      <c r="A325" t="s">
        <v>544</v>
      </c>
      <c r="B325">
        <v>4940006</v>
      </c>
      <c r="C325" t="s">
        <v>331</v>
      </c>
      <c r="D325">
        <v>1</v>
      </c>
      <c r="E325" s="10">
        <v>76.89</v>
      </c>
      <c r="F325" s="10">
        <v>76.89</v>
      </c>
      <c r="G325" s="10">
        <v>69.2</v>
      </c>
      <c r="H325">
        <v>10</v>
      </c>
      <c r="I325" s="51" t="str">
        <f>_xlfn.XLOOKUP(Q2_2025[[#This Row],[Artikelnr]],Artikel_prijzen[Artnr],Artikel_prijzen[Groep],"")</f>
        <v/>
      </c>
      <c r="J325" s="10" t="str">
        <f>_xlfn.XLOOKUP(Q2_2025[[#This Row],[Artikelnr]],Artikel_prijzen[Artnr],Artikel_prijzen[Prijs 2025],"")</f>
        <v/>
      </c>
      <c r="K325" t="str">
        <f>IF(Q2_2025[[#This Row],[Artikelprijs]]&lt;&gt;"",IF(Q2_2025[[#This Row],[Stuksprijs]]=Q2_2025[[#This Row],[Artikelprijs]],"Prijs gelijk","Prijs wijkt af"),"")</f>
        <v/>
      </c>
      <c r="L325" t="str">
        <f>IF(Q2_2025[[#This Row],[Relatiekorting percentage]]=0,
    "Nvt",
    IF(Q2_2025[[#This Row],[Brutobedrag 2]] &lt; Q2_2025[[#This Row],[Bruto - Rel.korting]],
        "Nee",
        "Ja"))</f>
        <v>Ja</v>
      </c>
      <c r="M325" s="10">
        <f>IF(Q2_2025[[#This Row],[Artikelprijs]]&lt;&gt;"",Q2_2025[[#This Row],[Artikelprijs]],Q2_2025[[#This Row],[Stuksprijs]])</f>
        <v>76.89</v>
      </c>
      <c r="N325" s="10">
        <f>Q2_2025[[#This Row],[Besteld]]*Q2_2025[[#This Row],[Prijs 2]]</f>
        <v>76.89</v>
      </c>
      <c r="O325" s="10">
        <f>IF(Q2_2025[[#This Row],[Brutobedrag 2]]&lt;Q2_2025[[#This Row],[Bruto - Rel.korting]],Q2_2025[[#This Row],[Brutobedrag 2]],Q2_2025[[#This Row],[Brutobedrag 2]]*(100-Q2_2025[[#This Row],[Relatiekorting percentage]])/100)</f>
        <v>69.201000000000008</v>
      </c>
      <c r="R325" s="3"/>
      <c r="W325"/>
      <c r="AB325"/>
    </row>
    <row r="326" spans="1:28" x14ac:dyDescent="0.3">
      <c r="A326" t="s">
        <v>544</v>
      </c>
      <c r="B326">
        <v>3098001</v>
      </c>
      <c r="C326" t="s">
        <v>551</v>
      </c>
      <c r="D326">
        <v>1</v>
      </c>
      <c r="E326" s="10">
        <v>0</v>
      </c>
      <c r="F326" s="10">
        <v>0</v>
      </c>
      <c r="G326" s="10">
        <v>0</v>
      </c>
      <c r="H326">
        <v>0</v>
      </c>
      <c r="I326" s="51" t="str">
        <f>_xlfn.XLOOKUP(Q2_2025[[#This Row],[Artikelnr]],Artikel_prijzen[Artnr],Artikel_prijzen[Groep],"")</f>
        <v/>
      </c>
      <c r="J326" s="10" t="str">
        <f>_xlfn.XLOOKUP(Q2_2025[[#This Row],[Artikelnr]],Artikel_prijzen[Artnr],Artikel_prijzen[Prijs 2025],"")</f>
        <v/>
      </c>
      <c r="K326" t="str">
        <f>IF(Q2_2025[[#This Row],[Artikelprijs]]&lt;&gt;"",IF(Q2_2025[[#This Row],[Stuksprijs]]=Q2_2025[[#This Row],[Artikelprijs]],"Prijs gelijk","Prijs wijkt af"),"")</f>
        <v/>
      </c>
      <c r="L326" t="str">
        <f>IF(Q2_2025[[#This Row],[Relatiekorting percentage]]=0,
    "Nvt",
    IF(Q2_2025[[#This Row],[Brutobedrag 2]] &lt; Q2_2025[[#This Row],[Bruto - Rel.korting]],
        "Nee",
        "Ja"))</f>
        <v>Nvt</v>
      </c>
      <c r="M326" s="10">
        <f>IF(Q2_2025[[#This Row],[Artikelprijs]]&lt;&gt;"",Q2_2025[[#This Row],[Artikelprijs]],Q2_2025[[#This Row],[Stuksprijs]])</f>
        <v>0</v>
      </c>
      <c r="N326" s="10">
        <f>Q2_2025[[#This Row],[Besteld]]*Q2_2025[[#This Row],[Prijs 2]]</f>
        <v>0</v>
      </c>
      <c r="O326" s="10">
        <f>IF(Q2_2025[[#This Row],[Brutobedrag 2]]&lt;Q2_2025[[#This Row],[Bruto - Rel.korting]],Q2_2025[[#This Row],[Brutobedrag 2]],Q2_2025[[#This Row],[Brutobedrag 2]]*(100-Q2_2025[[#This Row],[Relatiekorting percentage]])/100)</f>
        <v>0</v>
      </c>
      <c r="R326" s="3"/>
      <c r="W326"/>
      <c r="AB326"/>
    </row>
    <row r="327" spans="1:28" x14ac:dyDescent="0.3">
      <c r="A327" t="s">
        <v>544</v>
      </c>
      <c r="B327">
        <v>4920004</v>
      </c>
      <c r="C327" t="s">
        <v>550</v>
      </c>
      <c r="D327">
        <v>1</v>
      </c>
      <c r="E327" s="10">
        <v>8.93</v>
      </c>
      <c r="F327" s="10">
        <v>8.93</v>
      </c>
      <c r="G327" s="10">
        <v>8.93</v>
      </c>
      <c r="H327">
        <v>0</v>
      </c>
      <c r="I327" s="51" t="str">
        <f>_xlfn.XLOOKUP(Q2_2025[[#This Row],[Artikelnr]],Artikel_prijzen[Artnr],Artikel_prijzen[Groep],"")</f>
        <v/>
      </c>
      <c r="J327" s="10" t="str">
        <f>_xlfn.XLOOKUP(Q2_2025[[#This Row],[Artikelnr]],Artikel_prijzen[Artnr],Artikel_prijzen[Prijs 2025],"")</f>
        <v/>
      </c>
      <c r="K327" t="str">
        <f>IF(Q2_2025[[#This Row],[Artikelprijs]]&lt;&gt;"",IF(Q2_2025[[#This Row],[Stuksprijs]]=Q2_2025[[#This Row],[Artikelprijs]],"Prijs gelijk","Prijs wijkt af"),"")</f>
        <v/>
      </c>
      <c r="L327" t="str">
        <f>IF(Q2_2025[[#This Row],[Relatiekorting percentage]]=0,
    "Nvt",
    IF(Q2_2025[[#This Row],[Brutobedrag 2]] &lt; Q2_2025[[#This Row],[Bruto - Rel.korting]],
        "Nee",
        "Ja"))</f>
        <v>Nvt</v>
      </c>
      <c r="M327" s="10">
        <f>IF(Q2_2025[[#This Row],[Artikelprijs]]&lt;&gt;"",Q2_2025[[#This Row],[Artikelprijs]],Q2_2025[[#This Row],[Stuksprijs]])</f>
        <v>8.93</v>
      </c>
      <c r="N327" s="10">
        <f>Q2_2025[[#This Row],[Besteld]]*Q2_2025[[#This Row],[Prijs 2]]</f>
        <v>8.93</v>
      </c>
      <c r="O327" s="10">
        <f>IF(Q2_2025[[#This Row],[Brutobedrag 2]]&lt;Q2_2025[[#This Row],[Bruto - Rel.korting]],Q2_2025[[#This Row],[Brutobedrag 2]],Q2_2025[[#This Row],[Brutobedrag 2]]*(100-Q2_2025[[#This Row],[Relatiekorting percentage]])/100)</f>
        <v>8.93</v>
      </c>
      <c r="R327" s="3"/>
      <c r="W327"/>
      <c r="AB327"/>
    </row>
    <row r="328" spans="1:28" x14ac:dyDescent="0.3">
      <c r="A328" t="s">
        <v>544</v>
      </c>
      <c r="B328">
        <v>1010047</v>
      </c>
      <c r="C328" t="s">
        <v>552</v>
      </c>
      <c r="D328">
        <v>1</v>
      </c>
      <c r="E328" s="10">
        <v>0</v>
      </c>
      <c r="F328" s="10">
        <v>0</v>
      </c>
      <c r="G328" s="10">
        <v>0</v>
      </c>
      <c r="H328">
        <v>20</v>
      </c>
      <c r="I328" s="51" t="str">
        <f>_xlfn.XLOOKUP(Q2_2025[[#This Row],[Artikelnr]],Artikel_prijzen[Artnr],Artikel_prijzen[Groep],"")</f>
        <v/>
      </c>
      <c r="J328" s="10" t="str">
        <f>_xlfn.XLOOKUP(Q2_2025[[#This Row],[Artikelnr]],Artikel_prijzen[Artnr],Artikel_prijzen[Prijs 2025],"")</f>
        <v/>
      </c>
      <c r="K328" t="str">
        <f>IF(Q2_2025[[#This Row],[Artikelprijs]]&lt;&gt;"",IF(Q2_2025[[#This Row],[Stuksprijs]]=Q2_2025[[#This Row],[Artikelprijs]],"Prijs gelijk","Prijs wijkt af"),"")</f>
        <v/>
      </c>
      <c r="L328" t="str">
        <f>IF(Q2_2025[[#This Row],[Relatiekorting percentage]]=0,
    "Nvt",
    IF(Q2_2025[[#This Row],[Brutobedrag 2]] &lt; Q2_2025[[#This Row],[Bruto - Rel.korting]],
        "Nee",
        "Ja"))</f>
        <v>Ja</v>
      </c>
      <c r="M328" s="10">
        <f>IF(Q2_2025[[#This Row],[Artikelprijs]]&lt;&gt;"",Q2_2025[[#This Row],[Artikelprijs]],Q2_2025[[#This Row],[Stuksprijs]])</f>
        <v>0</v>
      </c>
      <c r="N328" s="10">
        <f>Q2_2025[[#This Row],[Besteld]]*Q2_2025[[#This Row],[Prijs 2]]</f>
        <v>0</v>
      </c>
      <c r="O328" s="10">
        <f>IF(Q2_2025[[#This Row],[Brutobedrag 2]]&lt;Q2_2025[[#This Row],[Bruto - Rel.korting]],Q2_2025[[#This Row],[Brutobedrag 2]],Q2_2025[[#This Row],[Brutobedrag 2]]*(100-Q2_2025[[#This Row],[Relatiekorting percentage]])/100)</f>
        <v>0</v>
      </c>
      <c r="R328" s="3"/>
      <c r="W328"/>
      <c r="AB328"/>
    </row>
    <row r="329" spans="1:28" x14ac:dyDescent="0.3">
      <c r="A329" t="s">
        <v>544</v>
      </c>
      <c r="B329">
        <v>5021030</v>
      </c>
      <c r="C329" t="s">
        <v>546</v>
      </c>
      <c r="D329">
        <v>1</v>
      </c>
      <c r="E329" s="10">
        <v>175</v>
      </c>
      <c r="F329" s="10">
        <v>175</v>
      </c>
      <c r="G329" s="10">
        <v>175</v>
      </c>
      <c r="H329">
        <v>0</v>
      </c>
      <c r="I329" s="51" t="str">
        <f>_xlfn.XLOOKUP(Q2_2025[[#This Row],[Artikelnr]],Artikel_prijzen[Artnr],Artikel_prijzen[Groep],"")</f>
        <v>Elektra</v>
      </c>
      <c r="J329" s="10">
        <f>_xlfn.XLOOKUP(Q2_2025[[#This Row],[Artikelnr]],Artikel_prijzen[Artnr],Artikel_prijzen[Prijs 2025],"")</f>
        <v>106.8625</v>
      </c>
      <c r="K329" t="str">
        <f>IF(Q2_2025[[#This Row],[Artikelprijs]]&lt;&gt;"",IF(Q2_2025[[#This Row],[Stuksprijs]]=Q2_2025[[#This Row],[Artikelprijs]],"Prijs gelijk","Prijs wijkt af"),"")</f>
        <v>Prijs wijkt af</v>
      </c>
      <c r="L329" t="str">
        <f>IF(Q2_2025[[#This Row],[Relatiekorting percentage]]=0,
    "Nvt",
    IF(Q2_2025[[#This Row],[Brutobedrag 2]] &lt; Q2_2025[[#This Row],[Bruto - Rel.korting]],
        "Nee",
        "Ja"))</f>
        <v>Nvt</v>
      </c>
      <c r="M329" s="10">
        <f>IF(Q2_2025[[#This Row],[Artikelprijs]]&lt;&gt;"",Q2_2025[[#This Row],[Artikelprijs]],Q2_2025[[#This Row],[Stuksprijs]])</f>
        <v>106.8625</v>
      </c>
      <c r="N329" s="10">
        <f>Q2_2025[[#This Row],[Besteld]]*Q2_2025[[#This Row],[Prijs 2]]</f>
        <v>106.8625</v>
      </c>
      <c r="O329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329" s="3"/>
      <c r="W329"/>
      <c r="AB329"/>
    </row>
    <row r="330" spans="1:28" x14ac:dyDescent="0.3">
      <c r="A330" t="s">
        <v>544</v>
      </c>
      <c r="B330">
        <v>5020002</v>
      </c>
      <c r="C330" t="s">
        <v>56</v>
      </c>
      <c r="D330">
        <v>2</v>
      </c>
      <c r="E330" s="10">
        <v>39.65</v>
      </c>
      <c r="F330" s="10">
        <v>79.3</v>
      </c>
      <c r="G330" s="10">
        <v>63.44</v>
      </c>
      <c r="H330">
        <v>20</v>
      </c>
      <c r="I330" s="51" t="str">
        <f>_xlfn.XLOOKUP(Q2_2025[[#This Row],[Artikelnr]],Artikel_prijzen[Artnr],Artikel_prijzen[Groep],"")</f>
        <v/>
      </c>
      <c r="J330" s="10" t="str">
        <f>_xlfn.XLOOKUP(Q2_2025[[#This Row],[Artikelnr]],Artikel_prijzen[Artnr],Artikel_prijzen[Prijs 2025],"")</f>
        <v/>
      </c>
      <c r="K330" t="str">
        <f>IF(Q2_2025[[#This Row],[Artikelprijs]]&lt;&gt;"",IF(Q2_2025[[#This Row],[Stuksprijs]]=Q2_2025[[#This Row],[Artikelprijs]],"Prijs gelijk","Prijs wijkt af"),"")</f>
        <v/>
      </c>
      <c r="L330" t="str">
        <f>IF(Q2_2025[[#This Row],[Relatiekorting percentage]]=0,
    "Nvt",
    IF(Q2_2025[[#This Row],[Brutobedrag 2]] &lt; Q2_2025[[#This Row],[Bruto - Rel.korting]],
        "Nee",
        "Ja"))</f>
        <v>Ja</v>
      </c>
      <c r="M330" s="10">
        <f>IF(Q2_2025[[#This Row],[Artikelprijs]]&lt;&gt;"",Q2_2025[[#This Row],[Artikelprijs]],Q2_2025[[#This Row],[Stuksprijs]])</f>
        <v>39.65</v>
      </c>
      <c r="N330" s="10">
        <f>Q2_2025[[#This Row],[Besteld]]*Q2_2025[[#This Row],[Prijs 2]]</f>
        <v>79.3</v>
      </c>
      <c r="O330" s="10">
        <f>IF(Q2_2025[[#This Row],[Brutobedrag 2]]&lt;Q2_2025[[#This Row],[Bruto - Rel.korting]],Q2_2025[[#This Row],[Brutobedrag 2]],Q2_2025[[#This Row],[Brutobedrag 2]]*(100-Q2_2025[[#This Row],[Relatiekorting percentage]])/100)</f>
        <v>63.44</v>
      </c>
      <c r="R330" s="3"/>
      <c r="W330"/>
      <c r="AB330"/>
    </row>
    <row r="331" spans="1:28" x14ac:dyDescent="0.3">
      <c r="A331" t="s">
        <v>544</v>
      </c>
      <c r="B331">
        <v>5010017</v>
      </c>
      <c r="C331" t="s">
        <v>248</v>
      </c>
      <c r="D331">
        <v>10</v>
      </c>
      <c r="E331" s="10">
        <v>48.93</v>
      </c>
      <c r="F331" s="10">
        <v>489.3</v>
      </c>
      <c r="G331" s="10">
        <v>391.44</v>
      </c>
      <c r="H331">
        <v>20</v>
      </c>
      <c r="I331" s="51" t="str">
        <f>_xlfn.XLOOKUP(Q2_2025[[#This Row],[Artikelnr]],Artikel_prijzen[Artnr],Artikel_prijzen[Groep],"")</f>
        <v/>
      </c>
      <c r="J331" s="10" t="str">
        <f>_xlfn.XLOOKUP(Q2_2025[[#This Row],[Artikelnr]],Artikel_prijzen[Artnr],Artikel_prijzen[Prijs 2025],"")</f>
        <v/>
      </c>
      <c r="K331" t="str">
        <f>IF(Q2_2025[[#This Row],[Artikelprijs]]&lt;&gt;"",IF(Q2_2025[[#This Row],[Stuksprijs]]=Q2_2025[[#This Row],[Artikelprijs]],"Prijs gelijk","Prijs wijkt af"),"")</f>
        <v/>
      </c>
      <c r="L331" t="str">
        <f>IF(Q2_2025[[#This Row],[Relatiekorting percentage]]=0,
    "Nvt",
    IF(Q2_2025[[#This Row],[Brutobedrag 2]] &lt; Q2_2025[[#This Row],[Bruto - Rel.korting]],
        "Nee",
        "Ja"))</f>
        <v>Ja</v>
      </c>
      <c r="M331" s="10">
        <f>IF(Q2_2025[[#This Row],[Artikelprijs]]&lt;&gt;"",Q2_2025[[#This Row],[Artikelprijs]],Q2_2025[[#This Row],[Stuksprijs]])</f>
        <v>48.93</v>
      </c>
      <c r="N331" s="10">
        <f>Q2_2025[[#This Row],[Besteld]]*Q2_2025[[#This Row],[Prijs 2]]</f>
        <v>489.3</v>
      </c>
      <c r="O331" s="10">
        <f>IF(Q2_2025[[#This Row],[Brutobedrag 2]]&lt;Q2_2025[[#This Row],[Bruto - Rel.korting]],Q2_2025[[#This Row],[Brutobedrag 2]],Q2_2025[[#This Row],[Brutobedrag 2]]*(100-Q2_2025[[#This Row],[Relatiekorting percentage]])/100)</f>
        <v>391.44</v>
      </c>
      <c r="R331" s="3"/>
      <c r="W331"/>
      <c r="AB331"/>
    </row>
    <row r="332" spans="1:28" x14ac:dyDescent="0.3">
      <c r="A332" t="s">
        <v>544</v>
      </c>
      <c r="B332">
        <v>5020002</v>
      </c>
      <c r="C332" t="s">
        <v>56</v>
      </c>
      <c r="D332">
        <v>1</v>
      </c>
      <c r="E332" s="10">
        <v>39.65</v>
      </c>
      <c r="F332" s="10">
        <v>39.65</v>
      </c>
      <c r="G332" s="10">
        <v>31.72</v>
      </c>
      <c r="H332">
        <v>20</v>
      </c>
      <c r="I332" s="51" t="str">
        <f>_xlfn.XLOOKUP(Q2_2025[[#This Row],[Artikelnr]],Artikel_prijzen[Artnr],Artikel_prijzen[Groep],"")</f>
        <v/>
      </c>
      <c r="J332" s="10" t="str">
        <f>_xlfn.XLOOKUP(Q2_2025[[#This Row],[Artikelnr]],Artikel_prijzen[Artnr],Artikel_prijzen[Prijs 2025],"")</f>
        <v/>
      </c>
      <c r="K332" t="str">
        <f>IF(Q2_2025[[#This Row],[Artikelprijs]]&lt;&gt;"",IF(Q2_2025[[#This Row],[Stuksprijs]]=Q2_2025[[#This Row],[Artikelprijs]],"Prijs gelijk","Prijs wijkt af"),"")</f>
        <v/>
      </c>
      <c r="L332" t="str">
        <f>IF(Q2_2025[[#This Row],[Relatiekorting percentage]]=0,
    "Nvt",
    IF(Q2_2025[[#This Row],[Brutobedrag 2]] &lt; Q2_2025[[#This Row],[Bruto - Rel.korting]],
        "Nee",
        "Ja"))</f>
        <v>Ja</v>
      </c>
      <c r="M332" s="10">
        <f>IF(Q2_2025[[#This Row],[Artikelprijs]]&lt;&gt;"",Q2_2025[[#This Row],[Artikelprijs]],Q2_2025[[#This Row],[Stuksprijs]])</f>
        <v>39.65</v>
      </c>
      <c r="N332" s="10">
        <f>Q2_2025[[#This Row],[Besteld]]*Q2_2025[[#This Row],[Prijs 2]]</f>
        <v>39.65</v>
      </c>
      <c r="O332" s="10">
        <f>IF(Q2_2025[[#This Row],[Brutobedrag 2]]&lt;Q2_2025[[#This Row],[Bruto - Rel.korting]],Q2_2025[[#This Row],[Brutobedrag 2]],Q2_2025[[#This Row],[Brutobedrag 2]]*(100-Q2_2025[[#This Row],[Relatiekorting percentage]])/100)</f>
        <v>31.72</v>
      </c>
      <c r="R332" s="3"/>
      <c r="W332"/>
      <c r="AB332"/>
    </row>
    <row r="333" spans="1:28" x14ac:dyDescent="0.3">
      <c r="A333" t="s">
        <v>544</v>
      </c>
      <c r="B333">
        <v>5040010</v>
      </c>
      <c r="C333" t="s">
        <v>318</v>
      </c>
      <c r="D333">
        <v>1</v>
      </c>
      <c r="E333" s="10">
        <v>448.05</v>
      </c>
      <c r="F333" s="10">
        <v>448.05</v>
      </c>
      <c r="G333" s="10">
        <v>403.24</v>
      </c>
      <c r="H333">
        <v>10</v>
      </c>
      <c r="I333" s="51" t="str">
        <f>_xlfn.XLOOKUP(Q2_2025[[#This Row],[Artikelnr]],Artikel_prijzen[Artnr],Artikel_prijzen[Groep],"")</f>
        <v>AV</v>
      </c>
      <c r="J333" s="10">
        <f>_xlfn.XLOOKUP(Q2_2025[[#This Row],[Artikelnr]],Artikel_prijzen[Artnr],Artikel_prijzen[Prijs 2025],"")</f>
        <v>435</v>
      </c>
      <c r="K333" t="str">
        <f>IF(Q2_2025[[#This Row],[Artikelprijs]]&lt;&gt;"",IF(Q2_2025[[#This Row],[Stuksprijs]]=Q2_2025[[#This Row],[Artikelprijs]],"Prijs gelijk","Prijs wijkt af"),"")</f>
        <v>Prijs wijkt af</v>
      </c>
      <c r="L333" t="str">
        <f>IF(Q2_2025[[#This Row],[Relatiekorting percentage]]=0,
    "Nvt",
    IF(Q2_2025[[#This Row],[Brutobedrag 2]] &lt; Q2_2025[[#This Row],[Bruto - Rel.korting]],
        "Nee",
        "Ja"))</f>
        <v>Ja</v>
      </c>
      <c r="M333" s="10">
        <f>IF(Q2_2025[[#This Row],[Artikelprijs]]&lt;&gt;"",Q2_2025[[#This Row],[Artikelprijs]],Q2_2025[[#This Row],[Stuksprijs]])</f>
        <v>435</v>
      </c>
      <c r="N333" s="10">
        <f>Q2_2025[[#This Row],[Besteld]]*Q2_2025[[#This Row],[Prijs 2]]</f>
        <v>435</v>
      </c>
      <c r="O333" s="10">
        <f>IF(Q2_2025[[#This Row],[Brutobedrag 2]]&lt;Q2_2025[[#This Row],[Bruto - Rel.korting]],Q2_2025[[#This Row],[Brutobedrag 2]],Q2_2025[[#This Row],[Brutobedrag 2]]*(100-Q2_2025[[#This Row],[Relatiekorting percentage]])/100)</f>
        <v>391.5</v>
      </c>
      <c r="R333" s="3"/>
      <c r="W333"/>
      <c r="AB333"/>
    </row>
    <row r="334" spans="1:28" x14ac:dyDescent="0.3">
      <c r="A334" t="s">
        <v>544</v>
      </c>
      <c r="B334">
        <v>5040018</v>
      </c>
      <c r="C334" t="s">
        <v>319</v>
      </c>
      <c r="D334">
        <v>1</v>
      </c>
      <c r="E334" s="10">
        <v>66.95</v>
      </c>
      <c r="F334" s="10">
        <v>66.95</v>
      </c>
      <c r="G334" s="10">
        <v>60.25</v>
      </c>
      <c r="H334">
        <v>10</v>
      </c>
      <c r="I334" s="51" t="str">
        <f>_xlfn.XLOOKUP(Q2_2025[[#This Row],[Artikelnr]],Artikel_prijzen[Artnr],Artikel_prijzen[Groep],"")</f>
        <v/>
      </c>
      <c r="J334" s="10" t="str">
        <f>_xlfn.XLOOKUP(Q2_2025[[#This Row],[Artikelnr]],Artikel_prijzen[Artnr],Artikel_prijzen[Prijs 2025],"")</f>
        <v/>
      </c>
      <c r="K334" t="str">
        <f>IF(Q2_2025[[#This Row],[Artikelprijs]]&lt;&gt;"",IF(Q2_2025[[#This Row],[Stuksprijs]]=Q2_2025[[#This Row],[Artikelprijs]],"Prijs gelijk","Prijs wijkt af"),"")</f>
        <v/>
      </c>
      <c r="L334" t="str">
        <f>IF(Q2_2025[[#This Row],[Relatiekorting percentage]]=0,
    "Nvt",
    IF(Q2_2025[[#This Row],[Brutobedrag 2]] &lt; Q2_2025[[#This Row],[Bruto - Rel.korting]],
        "Nee",
        "Ja"))</f>
        <v>Ja</v>
      </c>
      <c r="M334" s="10">
        <f>IF(Q2_2025[[#This Row],[Artikelprijs]]&lt;&gt;"",Q2_2025[[#This Row],[Artikelprijs]],Q2_2025[[#This Row],[Stuksprijs]])</f>
        <v>66.95</v>
      </c>
      <c r="N334" s="10">
        <f>Q2_2025[[#This Row],[Besteld]]*Q2_2025[[#This Row],[Prijs 2]]</f>
        <v>66.95</v>
      </c>
      <c r="O334" s="10">
        <f>IF(Q2_2025[[#This Row],[Brutobedrag 2]]&lt;Q2_2025[[#This Row],[Bruto - Rel.korting]],Q2_2025[[#This Row],[Brutobedrag 2]],Q2_2025[[#This Row],[Brutobedrag 2]]*(100-Q2_2025[[#This Row],[Relatiekorting percentage]])/100)</f>
        <v>60.255000000000003</v>
      </c>
      <c r="R334" s="3"/>
      <c r="W334"/>
      <c r="AB334"/>
    </row>
    <row r="335" spans="1:28" x14ac:dyDescent="0.3">
      <c r="A335" t="s">
        <v>544</v>
      </c>
      <c r="B335">
        <v>4001231</v>
      </c>
      <c r="C335" t="s">
        <v>560</v>
      </c>
      <c r="D335">
        <v>1</v>
      </c>
      <c r="E335" s="10">
        <v>0</v>
      </c>
      <c r="F335" s="10">
        <v>0</v>
      </c>
      <c r="G335" s="10">
        <v>0</v>
      </c>
      <c r="H335">
        <v>0</v>
      </c>
      <c r="I335" s="51" t="str">
        <f>_xlfn.XLOOKUP(Q2_2025[[#This Row],[Artikelnr]],Artikel_prijzen[Artnr],Artikel_prijzen[Groep],"")</f>
        <v/>
      </c>
      <c r="J335" s="10" t="str">
        <f>_xlfn.XLOOKUP(Q2_2025[[#This Row],[Artikelnr]],Artikel_prijzen[Artnr],Artikel_prijzen[Prijs 2025],"")</f>
        <v/>
      </c>
      <c r="K335" t="str">
        <f>IF(Q2_2025[[#This Row],[Artikelprijs]]&lt;&gt;"",IF(Q2_2025[[#This Row],[Stuksprijs]]=Q2_2025[[#This Row],[Artikelprijs]],"Prijs gelijk","Prijs wijkt af"),"")</f>
        <v/>
      </c>
      <c r="L335" t="str">
        <f>IF(Q2_2025[[#This Row],[Relatiekorting percentage]]=0,
    "Nvt",
    IF(Q2_2025[[#This Row],[Brutobedrag 2]] &lt; Q2_2025[[#This Row],[Bruto - Rel.korting]],
        "Nee",
        "Ja"))</f>
        <v>Nvt</v>
      </c>
      <c r="M335" s="10">
        <f>IF(Q2_2025[[#This Row],[Artikelprijs]]&lt;&gt;"",Q2_2025[[#This Row],[Artikelprijs]],Q2_2025[[#This Row],[Stuksprijs]])</f>
        <v>0</v>
      </c>
      <c r="N335" s="10">
        <f>Q2_2025[[#This Row],[Besteld]]*Q2_2025[[#This Row],[Prijs 2]]</f>
        <v>0</v>
      </c>
      <c r="O335" s="10">
        <f>IF(Q2_2025[[#This Row],[Brutobedrag 2]]&lt;Q2_2025[[#This Row],[Bruto - Rel.korting]],Q2_2025[[#This Row],[Brutobedrag 2]],Q2_2025[[#This Row],[Brutobedrag 2]]*(100-Q2_2025[[#This Row],[Relatiekorting percentage]])/100)</f>
        <v>0</v>
      </c>
      <c r="R335" s="3"/>
      <c r="W335"/>
      <c r="AB335"/>
    </row>
    <row r="336" spans="1:28" x14ac:dyDescent="0.3">
      <c r="A336" t="s">
        <v>544</v>
      </c>
      <c r="B336">
        <v>3098001</v>
      </c>
      <c r="C336" t="s">
        <v>551</v>
      </c>
      <c r="D336">
        <v>1</v>
      </c>
      <c r="E336" s="10">
        <v>0</v>
      </c>
      <c r="F336" s="10">
        <v>0</v>
      </c>
      <c r="G336" s="10">
        <v>0</v>
      </c>
      <c r="H336">
        <v>0</v>
      </c>
      <c r="I336" s="51" t="str">
        <f>_xlfn.XLOOKUP(Q2_2025[[#This Row],[Artikelnr]],Artikel_prijzen[Artnr],Artikel_prijzen[Groep],"")</f>
        <v/>
      </c>
      <c r="J336" s="10" t="str">
        <f>_xlfn.XLOOKUP(Q2_2025[[#This Row],[Artikelnr]],Artikel_prijzen[Artnr],Artikel_prijzen[Prijs 2025],"")</f>
        <v/>
      </c>
      <c r="K336" t="str">
        <f>IF(Q2_2025[[#This Row],[Artikelprijs]]&lt;&gt;"",IF(Q2_2025[[#This Row],[Stuksprijs]]=Q2_2025[[#This Row],[Artikelprijs]],"Prijs gelijk","Prijs wijkt af"),"")</f>
        <v/>
      </c>
      <c r="L336" t="str">
        <f>IF(Q2_2025[[#This Row],[Relatiekorting percentage]]=0,
    "Nvt",
    IF(Q2_2025[[#This Row],[Brutobedrag 2]] &lt; Q2_2025[[#This Row],[Bruto - Rel.korting]],
        "Nee",
        "Ja"))</f>
        <v>Nvt</v>
      </c>
      <c r="M336" s="10">
        <f>IF(Q2_2025[[#This Row],[Artikelprijs]]&lt;&gt;"",Q2_2025[[#This Row],[Artikelprijs]],Q2_2025[[#This Row],[Stuksprijs]])</f>
        <v>0</v>
      </c>
      <c r="N336" s="10">
        <f>Q2_2025[[#This Row],[Besteld]]*Q2_2025[[#This Row],[Prijs 2]]</f>
        <v>0</v>
      </c>
      <c r="O336" s="10">
        <f>IF(Q2_2025[[#This Row],[Brutobedrag 2]]&lt;Q2_2025[[#This Row],[Bruto - Rel.korting]],Q2_2025[[#This Row],[Brutobedrag 2]],Q2_2025[[#This Row],[Brutobedrag 2]]*(100-Q2_2025[[#This Row],[Relatiekorting percentage]])/100)</f>
        <v>0</v>
      </c>
      <c r="R336" s="3"/>
      <c r="W336"/>
      <c r="AB336"/>
    </row>
    <row r="337" spans="1:28" x14ac:dyDescent="0.3">
      <c r="A337" t="s">
        <v>544</v>
      </c>
      <c r="B337">
        <v>4920004</v>
      </c>
      <c r="C337" t="s">
        <v>550</v>
      </c>
      <c r="D337">
        <v>1</v>
      </c>
      <c r="E337" s="10">
        <v>8.93</v>
      </c>
      <c r="F337" s="10">
        <v>8.93</v>
      </c>
      <c r="G337" s="10">
        <v>8.93</v>
      </c>
      <c r="H337">
        <v>0</v>
      </c>
      <c r="I337" s="51" t="str">
        <f>_xlfn.XLOOKUP(Q2_2025[[#This Row],[Artikelnr]],Artikel_prijzen[Artnr],Artikel_prijzen[Groep],"")</f>
        <v/>
      </c>
      <c r="J337" s="10" t="str">
        <f>_xlfn.XLOOKUP(Q2_2025[[#This Row],[Artikelnr]],Artikel_prijzen[Artnr],Artikel_prijzen[Prijs 2025],"")</f>
        <v/>
      </c>
      <c r="K337" t="str">
        <f>IF(Q2_2025[[#This Row],[Artikelprijs]]&lt;&gt;"",IF(Q2_2025[[#This Row],[Stuksprijs]]=Q2_2025[[#This Row],[Artikelprijs]],"Prijs gelijk","Prijs wijkt af"),"")</f>
        <v/>
      </c>
      <c r="L337" t="str">
        <f>IF(Q2_2025[[#This Row],[Relatiekorting percentage]]=0,
    "Nvt",
    IF(Q2_2025[[#This Row],[Brutobedrag 2]] &lt; Q2_2025[[#This Row],[Bruto - Rel.korting]],
        "Nee",
        "Ja"))</f>
        <v>Nvt</v>
      </c>
      <c r="M337" s="10">
        <f>IF(Q2_2025[[#This Row],[Artikelprijs]]&lt;&gt;"",Q2_2025[[#This Row],[Artikelprijs]],Q2_2025[[#This Row],[Stuksprijs]])</f>
        <v>8.93</v>
      </c>
      <c r="N337" s="10">
        <f>Q2_2025[[#This Row],[Besteld]]*Q2_2025[[#This Row],[Prijs 2]]</f>
        <v>8.93</v>
      </c>
      <c r="O337" s="10">
        <f>IF(Q2_2025[[#This Row],[Brutobedrag 2]]&lt;Q2_2025[[#This Row],[Bruto - Rel.korting]],Q2_2025[[#This Row],[Brutobedrag 2]],Q2_2025[[#This Row],[Brutobedrag 2]]*(100-Q2_2025[[#This Row],[Relatiekorting percentage]])/100)</f>
        <v>8.93</v>
      </c>
      <c r="R337" s="3"/>
      <c r="W337"/>
      <c r="AB337"/>
    </row>
    <row r="338" spans="1:28" x14ac:dyDescent="0.3">
      <c r="A338" t="s">
        <v>544</v>
      </c>
      <c r="B338">
        <v>5022046</v>
      </c>
      <c r="C338" t="s">
        <v>554</v>
      </c>
      <c r="D338">
        <v>1</v>
      </c>
      <c r="E338" s="10">
        <v>416.72</v>
      </c>
      <c r="F338" s="10">
        <v>416.72</v>
      </c>
      <c r="G338" s="10">
        <v>416.72</v>
      </c>
      <c r="H338">
        <v>0</v>
      </c>
      <c r="I338" s="51" t="str">
        <f>_xlfn.XLOOKUP(Q2_2025[[#This Row],[Artikelnr]],Artikel_prijzen[Artnr],Artikel_prijzen[Groep],"")</f>
        <v>Elektra</v>
      </c>
      <c r="J338" s="10">
        <f>_xlfn.XLOOKUP(Q2_2025[[#This Row],[Artikelnr]],Artikel_prijzen[Artnr],Artikel_prijzen[Prijs 2025],"")</f>
        <v>329.6</v>
      </c>
      <c r="K338" t="str">
        <f>IF(Q2_2025[[#This Row],[Artikelprijs]]&lt;&gt;"",IF(Q2_2025[[#This Row],[Stuksprijs]]=Q2_2025[[#This Row],[Artikelprijs]],"Prijs gelijk","Prijs wijkt af"),"")</f>
        <v>Prijs wijkt af</v>
      </c>
      <c r="L338" t="str">
        <f>IF(Q2_2025[[#This Row],[Relatiekorting percentage]]=0,
    "Nvt",
    IF(Q2_2025[[#This Row],[Brutobedrag 2]] &lt; Q2_2025[[#This Row],[Bruto - Rel.korting]],
        "Nee",
        "Ja"))</f>
        <v>Nvt</v>
      </c>
      <c r="M338" s="10">
        <f>IF(Q2_2025[[#This Row],[Artikelprijs]]&lt;&gt;"",Q2_2025[[#This Row],[Artikelprijs]],Q2_2025[[#This Row],[Stuksprijs]])</f>
        <v>329.6</v>
      </c>
      <c r="N338" s="10">
        <f>Q2_2025[[#This Row],[Besteld]]*Q2_2025[[#This Row],[Prijs 2]]</f>
        <v>329.6</v>
      </c>
      <c r="O338" s="10">
        <f>IF(Q2_2025[[#This Row],[Brutobedrag 2]]&lt;Q2_2025[[#This Row],[Bruto - Rel.korting]],Q2_2025[[#This Row],[Brutobedrag 2]],Q2_2025[[#This Row],[Brutobedrag 2]]*(100-Q2_2025[[#This Row],[Relatiekorting percentage]])/100)</f>
        <v>329.6</v>
      </c>
      <c r="R338" s="3"/>
      <c r="W338"/>
      <c r="AB338"/>
    </row>
    <row r="339" spans="1:28" x14ac:dyDescent="0.3">
      <c r="A339" t="s">
        <v>544</v>
      </c>
      <c r="B339">
        <v>5020002</v>
      </c>
      <c r="C339" t="s">
        <v>56</v>
      </c>
      <c r="D339">
        <v>4</v>
      </c>
      <c r="E339" s="10">
        <v>39.65</v>
      </c>
      <c r="F339" s="10">
        <v>158.6</v>
      </c>
      <c r="G339" s="10">
        <v>126.88</v>
      </c>
      <c r="H339">
        <v>20</v>
      </c>
      <c r="I339" s="51" t="str">
        <f>_xlfn.XLOOKUP(Q2_2025[[#This Row],[Artikelnr]],Artikel_prijzen[Artnr],Artikel_prijzen[Groep],"")</f>
        <v/>
      </c>
      <c r="J339" s="10" t="str">
        <f>_xlfn.XLOOKUP(Q2_2025[[#This Row],[Artikelnr]],Artikel_prijzen[Artnr],Artikel_prijzen[Prijs 2025],"")</f>
        <v/>
      </c>
      <c r="K339" t="str">
        <f>IF(Q2_2025[[#This Row],[Artikelprijs]]&lt;&gt;"",IF(Q2_2025[[#This Row],[Stuksprijs]]=Q2_2025[[#This Row],[Artikelprijs]],"Prijs gelijk","Prijs wijkt af"),"")</f>
        <v/>
      </c>
      <c r="L339" t="str">
        <f>IF(Q2_2025[[#This Row],[Relatiekorting percentage]]=0,
    "Nvt",
    IF(Q2_2025[[#This Row],[Brutobedrag 2]] &lt; Q2_2025[[#This Row],[Bruto - Rel.korting]],
        "Nee",
        "Ja"))</f>
        <v>Ja</v>
      </c>
      <c r="M339" s="10">
        <f>IF(Q2_2025[[#This Row],[Artikelprijs]]&lt;&gt;"",Q2_2025[[#This Row],[Artikelprijs]],Q2_2025[[#This Row],[Stuksprijs]])</f>
        <v>39.65</v>
      </c>
      <c r="N339" s="10">
        <f>Q2_2025[[#This Row],[Besteld]]*Q2_2025[[#This Row],[Prijs 2]]</f>
        <v>158.6</v>
      </c>
      <c r="O339" s="10">
        <f>IF(Q2_2025[[#This Row],[Brutobedrag 2]]&lt;Q2_2025[[#This Row],[Bruto - Rel.korting]],Q2_2025[[#This Row],[Brutobedrag 2]],Q2_2025[[#This Row],[Brutobedrag 2]]*(100-Q2_2025[[#This Row],[Relatiekorting percentage]])/100)</f>
        <v>126.88</v>
      </c>
      <c r="R339" s="3"/>
      <c r="W339"/>
      <c r="AB339"/>
    </row>
    <row r="340" spans="1:28" x14ac:dyDescent="0.3">
      <c r="A340" t="s">
        <v>544</v>
      </c>
      <c r="B340">
        <v>5010017</v>
      </c>
      <c r="C340" t="s">
        <v>248</v>
      </c>
      <c r="D340">
        <v>11</v>
      </c>
      <c r="E340" s="10">
        <v>48.93</v>
      </c>
      <c r="F340" s="10">
        <v>538.23</v>
      </c>
      <c r="G340" s="10">
        <v>430.58</v>
      </c>
      <c r="H340">
        <v>20</v>
      </c>
      <c r="I340" s="51" t="str">
        <f>_xlfn.XLOOKUP(Q2_2025[[#This Row],[Artikelnr]],Artikel_prijzen[Artnr],Artikel_prijzen[Groep],"")</f>
        <v/>
      </c>
      <c r="J340" s="10" t="str">
        <f>_xlfn.XLOOKUP(Q2_2025[[#This Row],[Artikelnr]],Artikel_prijzen[Artnr],Artikel_prijzen[Prijs 2025],"")</f>
        <v/>
      </c>
      <c r="K340" t="str">
        <f>IF(Q2_2025[[#This Row],[Artikelprijs]]&lt;&gt;"",IF(Q2_2025[[#This Row],[Stuksprijs]]=Q2_2025[[#This Row],[Artikelprijs]],"Prijs gelijk","Prijs wijkt af"),"")</f>
        <v/>
      </c>
      <c r="L340" t="str">
        <f>IF(Q2_2025[[#This Row],[Relatiekorting percentage]]=0,
    "Nvt",
    IF(Q2_2025[[#This Row],[Brutobedrag 2]] &lt; Q2_2025[[#This Row],[Bruto - Rel.korting]],
        "Nee",
        "Ja"))</f>
        <v>Ja</v>
      </c>
      <c r="M340" s="10">
        <f>IF(Q2_2025[[#This Row],[Artikelprijs]]&lt;&gt;"",Q2_2025[[#This Row],[Artikelprijs]],Q2_2025[[#This Row],[Stuksprijs]])</f>
        <v>48.93</v>
      </c>
      <c r="N340" s="10">
        <f>Q2_2025[[#This Row],[Besteld]]*Q2_2025[[#This Row],[Prijs 2]]</f>
        <v>538.23</v>
      </c>
      <c r="O340" s="10">
        <f>IF(Q2_2025[[#This Row],[Brutobedrag 2]]&lt;Q2_2025[[#This Row],[Bruto - Rel.korting]],Q2_2025[[#This Row],[Brutobedrag 2]],Q2_2025[[#This Row],[Brutobedrag 2]]*(100-Q2_2025[[#This Row],[Relatiekorting percentage]])/100)</f>
        <v>430.584</v>
      </c>
      <c r="R340" s="3"/>
      <c r="W340"/>
      <c r="AB340"/>
    </row>
    <row r="341" spans="1:28" x14ac:dyDescent="0.3">
      <c r="A341" t="s">
        <v>544</v>
      </c>
      <c r="B341">
        <v>5040008</v>
      </c>
      <c r="C341" t="s">
        <v>333</v>
      </c>
      <c r="D341">
        <v>1</v>
      </c>
      <c r="E341" s="10">
        <v>355.35</v>
      </c>
      <c r="F341" s="10">
        <v>355.35</v>
      </c>
      <c r="G341" s="10">
        <v>319.81</v>
      </c>
      <c r="H341">
        <v>10</v>
      </c>
      <c r="I341" s="51" t="str">
        <f>_xlfn.XLOOKUP(Q2_2025[[#This Row],[Artikelnr]],Artikel_prijzen[Artnr],Artikel_prijzen[Groep],"")</f>
        <v>AV</v>
      </c>
      <c r="J341" s="10">
        <f>_xlfn.XLOOKUP(Q2_2025[[#This Row],[Artikelnr]],Artikel_prijzen[Artnr],Artikel_prijzen[Prijs 2025],"")</f>
        <v>345</v>
      </c>
      <c r="K341" t="str">
        <f>IF(Q2_2025[[#This Row],[Artikelprijs]]&lt;&gt;"",IF(Q2_2025[[#This Row],[Stuksprijs]]=Q2_2025[[#This Row],[Artikelprijs]],"Prijs gelijk","Prijs wijkt af"),"")</f>
        <v>Prijs wijkt af</v>
      </c>
      <c r="L341" t="str">
        <f>IF(Q2_2025[[#This Row],[Relatiekorting percentage]]=0,
    "Nvt",
    IF(Q2_2025[[#This Row],[Brutobedrag 2]] &lt; Q2_2025[[#This Row],[Bruto - Rel.korting]],
        "Nee",
        "Ja"))</f>
        <v>Ja</v>
      </c>
      <c r="M341" s="10">
        <f>IF(Q2_2025[[#This Row],[Artikelprijs]]&lt;&gt;"",Q2_2025[[#This Row],[Artikelprijs]],Q2_2025[[#This Row],[Stuksprijs]])</f>
        <v>345</v>
      </c>
      <c r="N341" s="10">
        <f>Q2_2025[[#This Row],[Besteld]]*Q2_2025[[#This Row],[Prijs 2]]</f>
        <v>345</v>
      </c>
      <c r="O341" s="10">
        <f>IF(Q2_2025[[#This Row],[Brutobedrag 2]]&lt;Q2_2025[[#This Row],[Bruto - Rel.korting]],Q2_2025[[#This Row],[Brutobedrag 2]],Q2_2025[[#This Row],[Brutobedrag 2]]*(100-Q2_2025[[#This Row],[Relatiekorting percentage]])/100)</f>
        <v>310.5</v>
      </c>
      <c r="R341" s="3"/>
      <c r="W341"/>
      <c r="AB341"/>
    </row>
    <row r="342" spans="1:28" x14ac:dyDescent="0.3">
      <c r="A342" t="s">
        <v>544</v>
      </c>
      <c r="B342">
        <v>3098001</v>
      </c>
      <c r="C342" t="s">
        <v>551</v>
      </c>
      <c r="D342">
        <v>1</v>
      </c>
      <c r="E342" s="10">
        <v>0</v>
      </c>
      <c r="F342" s="10">
        <v>0</v>
      </c>
      <c r="G342" s="10">
        <v>0</v>
      </c>
      <c r="H342">
        <v>0</v>
      </c>
      <c r="I342" s="51" t="str">
        <f>_xlfn.XLOOKUP(Q2_2025[[#This Row],[Artikelnr]],Artikel_prijzen[Artnr],Artikel_prijzen[Groep],"")</f>
        <v/>
      </c>
      <c r="J342" s="10" t="str">
        <f>_xlfn.XLOOKUP(Q2_2025[[#This Row],[Artikelnr]],Artikel_prijzen[Artnr],Artikel_prijzen[Prijs 2025],"")</f>
        <v/>
      </c>
      <c r="K342" t="str">
        <f>IF(Q2_2025[[#This Row],[Artikelprijs]]&lt;&gt;"",IF(Q2_2025[[#This Row],[Stuksprijs]]=Q2_2025[[#This Row],[Artikelprijs]],"Prijs gelijk","Prijs wijkt af"),"")</f>
        <v/>
      </c>
      <c r="L342" t="str">
        <f>IF(Q2_2025[[#This Row],[Relatiekorting percentage]]=0,
    "Nvt",
    IF(Q2_2025[[#This Row],[Brutobedrag 2]] &lt; Q2_2025[[#This Row],[Bruto - Rel.korting]],
        "Nee",
        "Ja"))</f>
        <v>Nvt</v>
      </c>
      <c r="M342" s="10">
        <f>IF(Q2_2025[[#This Row],[Artikelprijs]]&lt;&gt;"",Q2_2025[[#This Row],[Artikelprijs]],Q2_2025[[#This Row],[Stuksprijs]])</f>
        <v>0</v>
      </c>
      <c r="N342" s="10">
        <f>Q2_2025[[#This Row],[Besteld]]*Q2_2025[[#This Row],[Prijs 2]]</f>
        <v>0</v>
      </c>
      <c r="O342" s="10">
        <f>IF(Q2_2025[[#This Row],[Brutobedrag 2]]&lt;Q2_2025[[#This Row],[Bruto - Rel.korting]],Q2_2025[[#This Row],[Brutobedrag 2]],Q2_2025[[#This Row],[Brutobedrag 2]]*(100-Q2_2025[[#This Row],[Relatiekorting percentage]])/100)</f>
        <v>0</v>
      </c>
      <c r="R342" s="3"/>
      <c r="W342"/>
      <c r="AB342"/>
    </row>
    <row r="343" spans="1:28" x14ac:dyDescent="0.3">
      <c r="A343" t="s">
        <v>544</v>
      </c>
      <c r="B343">
        <v>4920004</v>
      </c>
      <c r="C343" t="s">
        <v>550</v>
      </c>
      <c r="D343">
        <v>1</v>
      </c>
      <c r="E343" s="10">
        <v>8.93</v>
      </c>
      <c r="F343" s="10">
        <v>8.93</v>
      </c>
      <c r="G343" s="10">
        <v>8.93</v>
      </c>
      <c r="H343">
        <v>0</v>
      </c>
      <c r="I343" s="51" t="str">
        <f>_xlfn.XLOOKUP(Q2_2025[[#This Row],[Artikelnr]],Artikel_prijzen[Artnr],Artikel_prijzen[Groep],"")</f>
        <v/>
      </c>
      <c r="J343" s="10" t="str">
        <f>_xlfn.XLOOKUP(Q2_2025[[#This Row],[Artikelnr]],Artikel_prijzen[Artnr],Artikel_prijzen[Prijs 2025],"")</f>
        <v/>
      </c>
      <c r="K343" t="str">
        <f>IF(Q2_2025[[#This Row],[Artikelprijs]]&lt;&gt;"",IF(Q2_2025[[#This Row],[Stuksprijs]]=Q2_2025[[#This Row],[Artikelprijs]],"Prijs gelijk","Prijs wijkt af"),"")</f>
        <v/>
      </c>
      <c r="L343" t="str">
        <f>IF(Q2_2025[[#This Row],[Relatiekorting percentage]]=0,
    "Nvt",
    IF(Q2_2025[[#This Row],[Brutobedrag 2]] &lt; Q2_2025[[#This Row],[Bruto - Rel.korting]],
        "Nee",
        "Ja"))</f>
        <v>Nvt</v>
      </c>
      <c r="M343" s="10">
        <f>IF(Q2_2025[[#This Row],[Artikelprijs]]&lt;&gt;"",Q2_2025[[#This Row],[Artikelprijs]],Q2_2025[[#This Row],[Stuksprijs]])</f>
        <v>8.93</v>
      </c>
      <c r="N343" s="10">
        <f>Q2_2025[[#This Row],[Besteld]]*Q2_2025[[#This Row],[Prijs 2]]</f>
        <v>8.93</v>
      </c>
      <c r="O343" s="10">
        <f>IF(Q2_2025[[#This Row],[Brutobedrag 2]]&lt;Q2_2025[[#This Row],[Bruto - Rel.korting]],Q2_2025[[#This Row],[Brutobedrag 2]],Q2_2025[[#This Row],[Brutobedrag 2]]*(100-Q2_2025[[#This Row],[Relatiekorting percentage]])/100)</f>
        <v>8.93</v>
      </c>
      <c r="R343" s="3"/>
      <c r="W343"/>
      <c r="AB343"/>
    </row>
    <row r="344" spans="1:28" x14ac:dyDescent="0.3">
      <c r="A344" t="s">
        <v>544</v>
      </c>
      <c r="B344">
        <v>5021030</v>
      </c>
      <c r="C344" t="s">
        <v>546</v>
      </c>
      <c r="D344">
        <v>1</v>
      </c>
      <c r="E344" s="10">
        <v>175</v>
      </c>
      <c r="F344" s="10">
        <v>175</v>
      </c>
      <c r="G344" s="10">
        <v>175</v>
      </c>
      <c r="H344">
        <v>0</v>
      </c>
      <c r="I344" s="51" t="str">
        <f>_xlfn.XLOOKUP(Q2_2025[[#This Row],[Artikelnr]],Artikel_prijzen[Artnr],Artikel_prijzen[Groep],"")</f>
        <v>Elektra</v>
      </c>
      <c r="J344" s="10">
        <f>_xlfn.XLOOKUP(Q2_2025[[#This Row],[Artikelnr]],Artikel_prijzen[Artnr],Artikel_prijzen[Prijs 2025],"")</f>
        <v>106.8625</v>
      </c>
      <c r="K344" t="str">
        <f>IF(Q2_2025[[#This Row],[Artikelprijs]]&lt;&gt;"",IF(Q2_2025[[#This Row],[Stuksprijs]]=Q2_2025[[#This Row],[Artikelprijs]],"Prijs gelijk","Prijs wijkt af"),"")</f>
        <v>Prijs wijkt af</v>
      </c>
      <c r="L344" t="str">
        <f>IF(Q2_2025[[#This Row],[Relatiekorting percentage]]=0,
    "Nvt",
    IF(Q2_2025[[#This Row],[Brutobedrag 2]] &lt; Q2_2025[[#This Row],[Bruto - Rel.korting]],
        "Nee",
        "Ja"))</f>
        <v>Nvt</v>
      </c>
      <c r="M344" s="10">
        <f>IF(Q2_2025[[#This Row],[Artikelprijs]]&lt;&gt;"",Q2_2025[[#This Row],[Artikelprijs]],Q2_2025[[#This Row],[Stuksprijs]])</f>
        <v>106.8625</v>
      </c>
      <c r="N344" s="10">
        <f>Q2_2025[[#This Row],[Besteld]]*Q2_2025[[#This Row],[Prijs 2]]</f>
        <v>106.8625</v>
      </c>
      <c r="O344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344" s="3"/>
      <c r="W344"/>
      <c r="AB344"/>
    </row>
    <row r="345" spans="1:28" x14ac:dyDescent="0.3">
      <c r="A345" t="s">
        <v>544</v>
      </c>
      <c r="B345">
        <v>5020002</v>
      </c>
      <c r="C345" t="s">
        <v>56</v>
      </c>
      <c r="D345">
        <v>1</v>
      </c>
      <c r="E345" s="10">
        <v>39.65</v>
      </c>
      <c r="F345" s="10">
        <v>39.65</v>
      </c>
      <c r="G345" s="10">
        <v>31.72</v>
      </c>
      <c r="H345">
        <v>20</v>
      </c>
      <c r="I345" s="51" t="str">
        <f>_xlfn.XLOOKUP(Q2_2025[[#This Row],[Artikelnr]],Artikel_prijzen[Artnr],Artikel_prijzen[Groep],"")</f>
        <v/>
      </c>
      <c r="J345" s="10" t="str">
        <f>_xlfn.XLOOKUP(Q2_2025[[#This Row],[Artikelnr]],Artikel_prijzen[Artnr],Artikel_prijzen[Prijs 2025],"")</f>
        <v/>
      </c>
      <c r="K345" t="str">
        <f>IF(Q2_2025[[#This Row],[Artikelprijs]]&lt;&gt;"",IF(Q2_2025[[#This Row],[Stuksprijs]]=Q2_2025[[#This Row],[Artikelprijs]],"Prijs gelijk","Prijs wijkt af"),"")</f>
        <v/>
      </c>
      <c r="L345" t="str">
        <f>IF(Q2_2025[[#This Row],[Relatiekorting percentage]]=0,
    "Nvt",
    IF(Q2_2025[[#This Row],[Brutobedrag 2]] &lt; Q2_2025[[#This Row],[Bruto - Rel.korting]],
        "Nee",
        "Ja"))</f>
        <v>Ja</v>
      </c>
      <c r="M345" s="10">
        <f>IF(Q2_2025[[#This Row],[Artikelprijs]]&lt;&gt;"",Q2_2025[[#This Row],[Artikelprijs]],Q2_2025[[#This Row],[Stuksprijs]])</f>
        <v>39.65</v>
      </c>
      <c r="N345" s="10">
        <f>Q2_2025[[#This Row],[Besteld]]*Q2_2025[[#This Row],[Prijs 2]]</f>
        <v>39.65</v>
      </c>
      <c r="O345" s="10">
        <f>IF(Q2_2025[[#This Row],[Brutobedrag 2]]&lt;Q2_2025[[#This Row],[Bruto - Rel.korting]],Q2_2025[[#This Row],[Brutobedrag 2]],Q2_2025[[#This Row],[Brutobedrag 2]]*(100-Q2_2025[[#This Row],[Relatiekorting percentage]])/100)</f>
        <v>31.72</v>
      </c>
      <c r="R345" s="3"/>
      <c r="W345"/>
      <c r="AB345"/>
    </row>
    <row r="346" spans="1:28" x14ac:dyDescent="0.3">
      <c r="A346" t="s">
        <v>544</v>
      </c>
      <c r="B346">
        <v>5010017</v>
      </c>
      <c r="C346" t="s">
        <v>248</v>
      </c>
      <c r="D346">
        <v>8</v>
      </c>
      <c r="E346" s="10">
        <v>48.93</v>
      </c>
      <c r="F346" s="10">
        <v>391.44</v>
      </c>
      <c r="G346" s="10">
        <v>313.14999999999998</v>
      </c>
      <c r="H346">
        <v>20</v>
      </c>
      <c r="I346" s="51" t="str">
        <f>_xlfn.XLOOKUP(Q2_2025[[#This Row],[Artikelnr]],Artikel_prijzen[Artnr],Artikel_prijzen[Groep],"")</f>
        <v/>
      </c>
      <c r="J346" s="10" t="str">
        <f>_xlfn.XLOOKUP(Q2_2025[[#This Row],[Artikelnr]],Artikel_prijzen[Artnr],Artikel_prijzen[Prijs 2025],"")</f>
        <v/>
      </c>
      <c r="K346" t="str">
        <f>IF(Q2_2025[[#This Row],[Artikelprijs]]&lt;&gt;"",IF(Q2_2025[[#This Row],[Stuksprijs]]=Q2_2025[[#This Row],[Artikelprijs]],"Prijs gelijk","Prijs wijkt af"),"")</f>
        <v/>
      </c>
      <c r="L346" t="str">
        <f>IF(Q2_2025[[#This Row],[Relatiekorting percentage]]=0,
    "Nvt",
    IF(Q2_2025[[#This Row],[Brutobedrag 2]] &lt; Q2_2025[[#This Row],[Bruto - Rel.korting]],
        "Nee",
        "Ja"))</f>
        <v>Ja</v>
      </c>
      <c r="M346" s="10">
        <f>IF(Q2_2025[[#This Row],[Artikelprijs]]&lt;&gt;"",Q2_2025[[#This Row],[Artikelprijs]],Q2_2025[[#This Row],[Stuksprijs]])</f>
        <v>48.93</v>
      </c>
      <c r="N346" s="10">
        <f>Q2_2025[[#This Row],[Besteld]]*Q2_2025[[#This Row],[Prijs 2]]</f>
        <v>391.44</v>
      </c>
      <c r="O346" s="10">
        <f>IF(Q2_2025[[#This Row],[Brutobedrag 2]]&lt;Q2_2025[[#This Row],[Bruto - Rel.korting]],Q2_2025[[#This Row],[Brutobedrag 2]],Q2_2025[[#This Row],[Brutobedrag 2]]*(100-Q2_2025[[#This Row],[Relatiekorting percentage]])/100)</f>
        <v>313.15199999999999</v>
      </c>
      <c r="R346" s="3"/>
      <c r="W346"/>
      <c r="AB346"/>
    </row>
    <row r="347" spans="1:28" x14ac:dyDescent="0.3">
      <c r="A347" t="s">
        <v>544</v>
      </c>
      <c r="B347">
        <v>5040008</v>
      </c>
      <c r="C347" t="s">
        <v>333</v>
      </c>
      <c r="D347">
        <v>1</v>
      </c>
      <c r="E347" s="10">
        <v>355.35</v>
      </c>
      <c r="F347" s="10">
        <v>355.35</v>
      </c>
      <c r="G347" s="10">
        <v>319.81</v>
      </c>
      <c r="H347">
        <v>10</v>
      </c>
      <c r="I347" s="51" t="str">
        <f>_xlfn.XLOOKUP(Q2_2025[[#This Row],[Artikelnr]],Artikel_prijzen[Artnr],Artikel_prijzen[Groep],"")</f>
        <v>AV</v>
      </c>
      <c r="J347" s="10">
        <f>_xlfn.XLOOKUP(Q2_2025[[#This Row],[Artikelnr]],Artikel_prijzen[Artnr],Artikel_prijzen[Prijs 2025],"")</f>
        <v>345</v>
      </c>
      <c r="K347" t="str">
        <f>IF(Q2_2025[[#This Row],[Artikelprijs]]&lt;&gt;"",IF(Q2_2025[[#This Row],[Stuksprijs]]=Q2_2025[[#This Row],[Artikelprijs]],"Prijs gelijk","Prijs wijkt af"),"")</f>
        <v>Prijs wijkt af</v>
      </c>
      <c r="L347" t="str">
        <f>IF(Q2_2025[[#This Row],[Relatiekorting percentage]]=0,
    "Nvt",
    IF(Q2_2025[[#This Row],[Brutobedrag 2]] &lt; Q2_2025[[#This Row],[Bruto - Rel.korting]],
        "Nee",
        "Ja"))</f>
        <v>Ja</v>
      </c>
      <c r="M347" s="10">
        <f>IF(Q2_2025[[#This Row],[Artikelprijs]]&lt;&gt;"",Q2_2025[[#This Row],[Artikelprijs]],Q2_2025[[#This Row],[Stuksprijs]])</f>
        <v>345</v>
      </c>
      <c r="N347" s="10">
        <f>Q2_2025[[#This Row],[Besteld]]*Q2_2025[[#This Row],[Prijs 2]]</f>
        <v>345</v>
      </c>
      <c r="O347" s="10">
        <f>IF(Q2_2025[[#This Row],[Brutobedrag 2]]&lt;Q2_2025[[#This Row],[Bruto - Rel.korting]],Q2_2025[[#This Row],[Brutobedrag 2]],Q2_2025[[#This Row],[Brutobedrag 2]]*(100-Q2_2025[[#This Row],[Relatiekorting percentage]])/100)</f>
        <v>310.5</v>
      </c>
      <c r="R347" s="3"/>
      <c r="W347"/>
      <c r="AB347"/>
    </row>
    <row r="348" spans="1:28" x14ac:dyDescent="0.3">
      <c r="A348" t="s">
        <v>544</v>
      </c>
      <c r="B348">
        <v>5040018</v>
      </c>
      <c r="C348" t="s">
        <v>319</v>
      </c>
      <c r="D348">
        <v>1</v>
      </c>
      <c r="E348" s="10">
        <v>66.95</v>
      </c>
      <c r="F348" s="10">
        <v>66.95</v>
      </c>
      <c r="G348" s="10">
        <v>60.25</v>
      </c>
      <c r="H348">
        <v>10</v>
      </c>
      <c r="I348" s="51" t="str">
        <f>_xlfn.XLOOKUP(Q2_2025[[#This Row],[Artikelnr]],Artikel_prijzen[Artnr],Artikel_prijzen[Groep],"")</f>
        <v/>
      </c>
      <c r="J348" s="10" t="str">
        <f>_xlfn.XLOOKUP(Q2_2025[[#This Row],[Artikelnr]],Artikel_prijzen[Artnr],Artikel_prijzen[Prijs 2025],"")</f>
        <v/>
      </c>
      <c r="K348" t="str">
        <f>IF(Q2_2025[[#This Row],[Artikelprijs]]&lt;&gt;"",IF(Q2_2025[[#This Row],[Stuksprijs]]=Q2_2025[[#This Row],[Artikelprijs]],"Prijs gelijk","Prijs wijkt af"),"")</f>
        <v/>
      </c>
      <c r="L348" t="str">
        <f>IF(Q2_2025[[#This Row],[Relatiekorting percentage]]=0,
    "Nvt",
    IF(Q2_2025[[#This Row],[Brutobedrag 2]] &lt; Q2_2025[[#This Row],[Bruto - Rel.korting]],
        "Nee",
        "Ja"))</f>
        <v>Ja</v>
      </c>
      <c r="M348" s="10">
        <f>IF(Q2_2025[[#This Row],[Artikelprijs]]&lt;&gt;"",Q2_2025[[#This Row],[Artikelprijs]],Q2_2025[[#This Row],[Stuksprijs]])</f>
        <v>66.95</v>
      </c>
      <c r="N348" s="10">
        <f>Q2_2025[[#This Row],[Besteld]]*Q2_2025[[#This Row],[Prijs 2]]</f>
        <v>66.95</v>
      </c>
      <c r="O348" s="10">
        <f>IF(Q2_2025[[#This Row],[Brutobedrag 2]]&lt;Q2_2025[[#This Row],[Bruto - Rel.korting]],Q2_2025[[#This Row],[Brutobedrag 2]],Q2_2025[[#This Row],[Brutobedrag 2]]*(100-Q2_2025[[#This Row],[Relatiekorting percentage]])/100)</f>
        <v>60.255000000000003</v>
      </c>
      <c r="R348" s="3"/>
      <c r="W348"/>
      <c r="AB348"/>
    </row>
    <row r="349" spans="1:28" x14ac:dyDescent="0.3">
      <c r="A349" t="s">
        <v>544</v>
      </c>
      <c r="B349">
        <v>5040008</v>
      </c>
      <c r="C349" t="s">
        <v>333</v>
      </c>
      <c r="D349">
        <v>1</v>
      </c>
      <c r="E349" s="10">
        <v>355.35</v>
      </c>
      <c r="F349" s="10">
        <v>355.35</v>
      </c>
      <c r="G349" s="10">
        <v>319.81</v>
      </c>
      <c r="H349">
        <v>10</v>
      </c>
      <c r="I349" s="51" t="str">
        <f>_xlfn.XLOOKUP(Q2_2025[[#This Row],[Artikelnr]],Artikel_prijzen[Artnr],Artikel_prijzen[Groep],"")</f>
        <v>AV</v>
      </c>
      <c r="J349" s="10">
        <f>_xlfn.XLOOKUP(Q2_2025[[#This Row],[Artikelnr]],Artikel_prijzen[Artnr],Artikel_prijzen[Prijs 2025],"")</f>
        <v>345</v>
      </c>
      <c r="K349" t="str">
        <f>IF(Q2_2025[[#This Row],[Artikelprijs]]&lt;&gt;"",IF(Q2_2025[[#This Row],[Stuksprijs]]=Q2_2025[[#This Row],[Artikelprijs]],"Prijs gelijk","Prijs wijkt af"),"")</f>
        <v>Prijs wijkt af</v>
      </c>
      <c r="L349" t="str">
        <f>IF(Q2_2025[[#This Row],[Relatiekorting percentage]]=0,
    "Nvt",
    IF(Q2_2025[[#This Row],[Brutobedrag 2]] &lt; Q2_2025[[#This Row],[Bruto - Rel.korting]],
        "Nee",
        "Ja"))</f>
        <v>Ja</v>
      </c>
      <c r="M349" s="10">
        <f>IF(Q2_2025[[#This Row],[Artikelprijs]]&lt;&gt;"",Q2_2025[[#This Row],[Artikelprijs]],Q2_2025[[#This Row],[Stuksprijs]])</f>
        <v>345</v>
      </c>
      <c r="N349" s="10">
        <f>Q2_2025[[#This Row],[Besteld]]*Q2_2025[[#This Row],[Prijs 2]]</f>
        <v>345</v>
      </c>
      <c r="O349" s="10">
        <f>IF(Q2_2025[[#This Row],[Brutobedrag 2]]&lt;Q2_2025[[#This Row],[Bruto - Rel.korting]],Q2_2025[[#This Row],[Brutobedrag 2]],Q2_2025[[#This Row],[Brutobedrag 2]]*(100-Q2_2025[[#This Row],[Relatiekorting percentage]])/100)</f>
        <v>310.5</v>
      </c>
      <c r="R349" s="3"/>
      <c r="W349"/>
      <c r="AB349"/>
    </row>
    <row r="350" spans="1:28" x14ac:dyDescent="0.3">
      <c r="A350" t="s">
        <v>544</v>
      </c>
      <c r="B350">
        <v>5040010</v>
      </c>
      <c r="C350" t="s">
        <v>318</v>
      </c>
      <c r="D350">
        <v>1</v>
      </c>
      <c r="E350" s="10">
        <v>448.05</v>
      </c>
      <c r="F350" s="10">
        <v>448.05</v>
      </c>
      <c r="G350" s="10">
        <v>403.24</v>
      </c>
      <c r="H350">
        <v>10</v>
      </c>
      <c r="I350" s="51" t="str">
        <f>_xlfn.XLOOKUP(Q2_2025[[#This Row],[Artikelnr]],Artikel_prijzen[Artnr],Artikel_prijzen[Groep],"")</f>
        <v>AV</v>
      </c>
      <c r="J350" s="10">
        <f>_xlfn.XLOOKUP(Q2_2025[[#This Row],[Artikelnr]],Artikel_prijzen[Artnr],Artikel_prijzen[Prijs 2025],"")</f>
        <v>435</v>
      </c>
      <c r="K350" t="str">
        <f>IF(Q2_2025[[#This Row],[Artikelprijs]]&lt;&gt;"",IF(Q2_2025[[#This Row],[Stuksprijs]]=Q2_2025[[#This Row],[Artikelprijs]],"Prijs gelijk","Prijs wijkt af"),"")</f>
        <v>Prijs wijkt af</v>
      </c>
      <c r="L350" t="str">
        <f>IF(Q2_2025[[#This Row],[Relatiekorting percentage]]=0,
    "Nvt",
    IF(Q2_2025[[#This Row],[Brutobedrag 2]] &lt; Q2_2025[[#This Row],[Bruto - Rel.korting]],
        "Nee",
        "Ja"))</f>
        <v>Ja</v>
      </c>
      <c r="M350" s="10">
        <f>IF(Q2_2025[[#This Row],[Artikelprijs]]&lt;&gt;"",Q2_2025[[#This Row],[Artikelprijs]],Q2_2025[[#This Row],[Stuksprijs]])</f>
        <v>435</v>
      </c>
      <c r="N350" s="10">
        <f>Q2_2025[[#This Row],[Besteld]]*Q2_2025[[#This Row],[Prijs 2]]</f>
        <v>435</v>
      </c>
      <c r="O350" s="10">
        <f>IF(Q2_2025[[#This Row],[Brutobedrag 2]]&lt;Q2_2025[[#This Row],[Bruto - Rel.korting]],Q2_2025[[#This Row],[Brutobedrag 2]],Q2_2025[[#This Row],[Brutobedrag 2]]*(100-Q2_2025[[#This Row],[Relatiekorting percentage]])/100)</f>
        <v>391.5</v>
      </c>
      <c r="R350" s="3"/>
      <c r="W350"/>
      <c r="AB350"/>
    </row>
    <row r="351" spans="1:28" x14ac:dyDescent="0.3">
      <c r="A351" t="s">
        <v>544</v>
      </c>
      <c r="B351">
        <v>5040010</v>
      </c>
      <c r="C351" t="s">
        <v>318</v>
      </c>
      <c r="D351">
        <v>1</v>
      </c>
      <c r="E351" s="10">
        <v>448.05</v>
      </c>
      <c r="F351" s="10">
        <v>448.05</v>
      </c>
      <c r="G351" s="10">
        <v>403.24</v>
      </c>
      <c r="H351">
        <v>10</v>
      </c>
      <c r="I351" s="51" t="str">
        <f>_xlfn.XLOOKUP(Q2_2025[[#This Row],[Artikelnr]],Artikel_prijzen[Artnr],Artikel_prijzen[Groep],"")</f>
        <v>AV</v>
      </c>
      <c r="J351" s="10">
        <f>_xlfn.XLOOKUP(Q2_2025[[#This Row],[Artikelnr]],Artikel_prijzen[Artnr],Artikel_prijzen[Prijs 2025],"")</f>
        <v>435</v>
      </c>
      <c r="K351" t="str">
        <f>IF(Q2_2025[[#This Row],[Artikelprijs]]&lt;&gt;"",IF(Q2_2025[[#This Row],[Stuksprijs]]=Q2_2025[[#This Row],[Artikelprijs]],"Prijs gelijk","Prijs wijkt af"),"")</f>
        <v>Prijs wijkt af</v>
      </c>
      <c r="L351" t="str">
        <f>IF(Q2_2025[[#This Row],[Relatiekorting percentage]]=0,
    "Nvt",
    IF(Q2_2025[[#This Row],[Brutobedrag 2]] &lt; Q2_2025[[#This Row],[Bruto - Rel.korting]],
        "Nee",
        "Ja"))</f>
        <v>Ja</v>
      </c>
      <c r="M351" s="10">
        <f>IF(Q2_2025[[#This Row],[Artikelprijs]]&lt;&gt;"",Q2_2025[[#This Row],[Artikelprijs]],Q2_2025[[#This Row],[Stuksprijs]])</f>
        <v>435</v>
      </c>
      <c r="N351" s="10">
        <f>Q2_2025[[#This Row],[Besteld]]*Q2_2025[[#This Row],[Prijs 2]]</f>
        <v>435</v>
      </c>
      <c r="O351" s="10">
        <f>IF(Q2_2025[[#This Row],[Brutobedrag 2]]&lt;Q2_2025[[#This Row],[Bruto - Rel.korting]],Q2_2025[[#This Row],[Brutobedrag 2]],Q2_2025[[#This Row],[Brutobedrag 2]]*(100-Q2_2025[[#This Row],[Relatiekorting percentage]])/100)</f>
        <v>391.5</v>
      </c>
      <c r="R351" s="3"/>
      <c r="W351"/>
      <c r="AB351"/>
    </row>
    <row r="352" spans="1:28" x14ac:dyDescent="0.3">
      <c r="A352" t="s">
        <v>544</v>
      </c>
      <c r="B352">
        <v>5040010</v>
      </c>
      <c r="C352" t="s">
        <v>318</v>
      </c>
      <c r="D352">
        <v>4</v>
      </c>
      <c r="E352" s="10">
        <v>448.05</v>
      </c>
      <c r="F352" s="10">
        <v>1792.2</v>
      </c>
      <c r="G352" s="10">
        <v>1612.98</v>
      </c>
      <c r="H352">
        <v>10</v>
      </c>
      <c r="I352" s="51" t="str">
        <f>_xlfn.XLOOKUP(Q2_2025[[#This Row],[Artikelnr]],Artikel_prijzen[Artnr],Artikel_prijzen[Groep],"")</f>
        <v>AV</v>
      </c>
      <c r="J352" s="10">
        <f>_xlfn.XLOOKUP(Q2_2025[[#This Row],[Artikelnr]],Artikel_prijzen[Artnr],Artikel_prijzen[Prijs 2025],"")</f>
        <v>435</v>
      </c>
      <c r="K352" t="str">
        <f>IF(Q2_2025[[#This Row],[Artikelprijs]]&lt;&gt;"",IF(Q2_2025[[#This Row],[Stuksprijs]]=Q2_2025[[#This Row],[Artikelprijs]],"Prijs gelijk","Prijs wijkt af"),"")</f>
        <v>Prijs wijkt af</v>
      </c>
      <c r="L352" t="str">
        <f>IF(Q2_2025[[#This Row],[Relatiekorting percentage]]=0,
    "Nvt",
    IF(Q2_2025[[#This Row],[Brutobedrag 2]] &lt; Q2_2025[[#This Row],[Bruto - Rel.korting]],
        "Nee",
        "Ja"))</f>
        <v>Ja</v>
      </c>
      <c r="M352" s="10">
        <f>IF(Q2_2025[[#This Row],[Artikelprijs]]&lt;&gt;"",Q2_2025[[#This Row],[Artikelprijs]],Q2_2025[[#This Row],[Stuksprijs]])</f>
        <v>435</v>
      </c>
      <c r="N352" s="10">
        <f>Q2_2025[[#This Row],[Besteld]]*Q2_2025[[#This Row],[Prijs 2]]</f>
        <v>1740</v>
      </c>
      <c r="O352" s="10">
        <f>IF(Q2_2025[[#This Row],[Brutobedrag 2]]&lt;Q2_2025[[#This Row],[Bruto - Rel.korting]],Q2_2025[[#This Row],[Brutobedrag 2]],Q2_2025[[#This Row],[Brutobedrag 2]]*(100-Q2_2025[[#This Row],[Relatiekorting percentage]])/100)</f>
        <v>1566</v>
      </c>
      <c r="R352" s="3"/>
      <c r="W352"/>
      <c r="AB352"/>
    </row>
    <row r="353" spans="1:28" x14ac:dyDescent="0.3">
      <c r="A353" t="s">
        <v>544</v>
      </c>
      <c r="B353">
        <v>5040018</v>
      </c>
      <c r="C353" t="s">
        <v>319</v>
      </c>
      <c r="D353">
        <v>4</v>
      </c>
      <c r="E353" s="10">
        <v>66.95</v>
      </c>
      <c r="F353" s="10">
        <v>267.8</v>
      </c>
      <c r="G353" s="10">
        <v>241.02</v>
      </c>
      <c r="H353">
        <v>10</v>
      </c>
      <c r="I353" s="51" t="str">
        <f>_xlfn.XLOOKUP(Q2_2025[[#This Row],[Artikelnr]],Artikel_prijzen[Artnr],Artikel_prijzen[Groep],"")</f>
        <v/>
      </c>
      <c r="J353" s="10" t="str">
        <f>_xlfn.XLOOKUP(Q2_2025[[#This Row],[Artikelnr]],Artikel_prijzen[Artnr],Artikel_prijzen[Prijs 2025],"")</f>
        <v/>
      </c>
      <c r="K353" t="str">
        <f>IF(Q2_2025[[#This Row],[Artikelprijs]]&lt;&gt;"",IF(Q2_2025[[#This Row],[Stuksprijs]]=Q2_2025[[#This Row],[Artikelprijs]],"Prijs gelijk","Prijs wijkt af"),"")</f>
        <v/>
      </c>
      <c r="L353" t="str">
        <f>IF(Q2_2025[[#This Row],[Relatiekorting percentage]]=0,
    "Nvt",
    IF(Q2_2025[[#This Row],[Brutobedrag 2]] &lt; Q2_2025[[#This Row],[Bruto - Rel.korting]],
        "Nee",
        "Ja"))</f>
        <v>Ja</v>
      </c>
      <c r="M353" s="10">
        <f>IF(Q2_2025[[#This Row],[Artikelprijs]]&lt;&gt;"",Q2_2025[[#This Row],[Artikelprijs]],Q2_2025[[#This Row],[Stuksprijs]])</f>
        <v>66.95</v>
      </c>
      <c r="N353" s="10">
        <f>Q2_2025[[#This Row],[Besteld]]*Q2_2025[[#This Row],[Prijs 2]]</f>
        <v>267.8</v>
      </c>
      <c r="O353" s="10">
        <f>IF(Q2_2025[[#This Row],[Brutobedrag 2]]&lt;Q2_2025[[#This Row],[Bruto - Rel.korting]],Q2_2025[[#This Row],[Brutobedrag 2]],Q2_2025[[#This Row],[Brutobedrag 2]]*(100-Q2_2025[[#This Row],[Relatiekorting percentage]])/100)</f>
        <v>241.02</v>
      </c>
      <c r="R353" s="3"/>
      <c r="W353"/>
      <c r="AB353"/>
    </row>
    <row r="354" spans="1:28" x14ac:dyDescent="0.3">
      <c r="A354" t="s">
        <v>544</v>
      </c>
      <c r="B354">
        <v>1098001</v>
      </c>
      <c r="C354" t="s">
        <v>556</v>
      </c>
      <c r="D354">
        <v>1</v>
      </c>
      <c r="E354" s="10">
        <v>0</v>
      </c>
      <c r="F354" s="10">
        <v>0</v>
      </c>
      <c r="G354" s="10">
        <v>0</v>
      </c>
      <c r="H354">
        <v>0</v>
      </c>
      <c r="I354" s="51" t="str">
        <f>_xlfn.XLOOKUP(Q2_2025[[#This Row],[Artikelnr]],Artikel_prijzen[Artnr],Artikel_prijzen[Groep],"")</f>
        <v/>
      </c>
      <c r="J354" s="10" t="str">
        <f>_xlfn.XLOOKUP(Q2_2025[[#This Row],[Artikelnr]],Artikel_prijzen[Artnr],Artikel_prijzen[Prijs 2025],"")</f>
        <v/>
      </c>
      <c r="K354" t="str">
        <f>IF(Q2_2025[[#This Row],[Artikelprijs]]&lt;&gt;"",IF(Q2_2025[[#This Row],[Stuksprijs]]=Q2_2025[[#This Row],[Artikelprijs]],"Prijs gelijk","Prijs wijkt af"),"")</f>
        <v/>
      </c>
      <c r="L354" t="str">
        <f>IF(Q2_2025[[#This Row],[Relatiekorting percentage]]=0,
    "Nvt",
    IF(Q2_2025[[#This Row],[Brutobedrag 2]] &lt; Q2_2025[[#This Row],[Bruto - Rel.korting]],
        "Nee",
        "Ja"))</f>
        <v>Nvt</v>
      </c>
      <c r="M354" s="10">
        <f>IF(Q2_2025[[#This Row],[Artikelprijs]]&lt;&gt;"",Q2_2025[[#This Row],[Artikelprijs]],Q2_2025[[#This Row],[Stuksprijs]])</f>
        <v>0</v>
      </c>
      <c r="N354" s="10">
        <f>Q2_2025[[#This Row],[Besteld]]*Q2_2025[[#This Row],[Prijs 2]]</f>
        <v>0</v>
      </c>
      <c r="O354" s="10">
        <f>IF(Q2_2025[[#This Row],[Brutobedrag 2]]&lt;Q2_2025[[#This Row],[Bruto - Rel.korting]],Q2_2025[[#This Row],[Brutobedrag 2]],Q2_2025[[#This Row],[Brutobedrag 2]]*(100-Q2_2025[[#This Row],[Relatiekorting percentage]])/100)</f>
        <v>0</v>
      </c>
      <c r="R354" s="3"/>
      <c r="W354"/>
      <c r="AB354"/>
    </row>
    <row r="355" spans="1:28" x14ac:dyDescent="0.3">
      <c r="A355" t="s">
        <v>544</v>
      </c>
      <c r="B355">
        <v>4920004</v>
      </c>
      <c r="C355" t="s">
        <v>550</v>
      </c>
      <c r="D355">
        <v>1</v>
      </c>
      <c r="E355" s="10">
        <v>8.93</v>
      </c>
      <c r="F355" s="10">
        <v>8.93</v>
      </c>
      <c r="G355" s="10">
        <v>8.93</v>
      </c>
      <c r="H355">
        <v>0</v>
      </c>
      <c r="I355" s="51" t="str">
        <f>_xlfn.XLOOKUP(Q2_2025[[#This Row],[Artikelnr]],Artikel_prijzen[Artnr],Artikel_prijzen[Groep],"")</f>
        <v/>
      </c>
      <c r="J355" s="10" t="str">
        <f>_xlfn.XLOOKUP(Q2_2025[[#This Row],[Artikelnr]],Artikel_prijzen[Artnr],Artikel_prijzen[Prijs 2025],"")</f>
        <v/>
      </c>
      <c r="K355" t="str">
        <f>IF(Q2_2025[[#This Row],[Artikelprijs]]&lt;&gt;"",IF(Q2_2025[[#This Row],[Stuksprijs]]=Q2_2025[[#This Row],[Artikelprijs]],"Prijs gelijk","Prijs wijkt af"),"")</f>
        <v/>
      </c>
      <c r="L355" t="str">
        <f>IF(Q2_2025[[#This Row],[Relatiekorting percentage]]=0,
    "Nvt",
    IF(Q2_2025[[#This Row],[Brutobedrag 2]] &lt; Q2_2025[[#This Row],[Bruto - Rel.korting]],
        "Nee",
        "Ja"))</f>
        <v>Nvt</v>
      </c>
      <c r="M355" s="10">
        <f>IF(Q2_2025[[#This Row],[Artikelprijs]]&lt;&gt;"",Q2_2025[[#This Row],[Artikelprijs]],Q2_2025[[#This Row],[Stuksprijs]])</f>
        <v>8.93</v>
      </c>
      <c r="N355" s="10">
        <f>Q2_2025[[#This Row],[Besteld]]*Q2_2025[[#This Row],[Prijs 2]]</f>
        <v>8.93</v>
      </c>
      <c r="O355" s="10">
        <f>IF(Q2_2025[[#This Row],[Brutobedrag 2]]&lt;Q2_2025[[#This Row],[Bruto - Rel.korting]],Q2_2025[[#This Row],[Brutobedrag 2]],Q2_2025[[#This Row],[Brutobedrag 2]]*(100-Q2_2025[[#This Row],[Relatiekorting percentage]])/100)</f>
        <v>8.93</v>
      </c>
      <c r="R355" s="3"/>
      <c r="W355"/>
      <c r="AB355"/>
    </row>
    <row r="356" spans="1:28" x14ac:dyDescent="0.3">
      <c r="A356" t="s">
        <v>544</v>
      </c>
      <c r="B356">
        <v>5022046</v>
      </c>
      <c r="C356" t="s">
        <v>554</v>
      </c>
      <c r="D356">
        <v>1</v>
      </c>
      <c r="E356" s="10">
        <v>416.72</v>
      </c>
      <c r="F356" s="10">
        <v>416.72</v>
      </c>
      <c r="G356" s="10">
        <v>416.72</v>
      </c>
      <c r="H356">
        <v>0</v>
      </c>
      <c r="I356" s="51" t="str">
        <f>_xlfn.XLOOKUP(Q2_2025[[#This Row],[Artikelnr]],Artikel_prijzen[Artnr],Artikel_prijzen[Groep],"")</f>
        <v>Elektra</v>
      </c>
      <c r="J356" s="10">
        <f>_xlfn.XLOOKUP(Q2_2025[[#This Row],[Artikelnr]],Artikel_prijzen[Artnr],Artikel_prijzen[Prijs 2025],"")</f>
        <v>329.6</v>
      </c>
      <c r="K356" t="str">
        <f>IF(Q2_2025[[#This Row],[Artikelprijs]]&lt;&gt;"",IF(Q2_2025[[#This Row],[Stuksprijs]]=Q2_2025[[#This Row],[Artikelprijs]],"Prijs gelijk","Prijs wijkt af"),"")</f>
        <v>Prijs wijkt af</v>
      </c>
      <c r="L356" t="str">
        <f>IF(Q2_2025[[#This Row],[Relatiekorting percentage]]=0,
    "Nvt",
    IF(Q2_2025[[#This Row],[Brutobedrag 2]] &lt; Q2_2025[[#This Row],[Bruto - Rel.korting]],
        "Nee",
        "Ja"))</f>
        <v>Nvt</v>
      </c>
      <c r="M356" s="10">
        <f>IF(Q2_2025[[#This Row],[Artikelprijs]]&lt;&gt;"",Q2_2025[[#This Row],[Artikelprijs]],Q2_2025[[#This Row],[Stuksprijs]])</f>
        <v>329.6</v>
      </c>
      <c r="N356" s="10">
        <f>Q2_2025[[#This Row],[Besteld]]*Q2_2025[[#This Row],[Prijs 2]]</f>
        <v>329.6</v>
      </c>
      <c r="O356" s="10">
        <f>IF(Q2_2025[[#This Row],[Brutobedrag 2]]&lt;Q2_2025[[#This Row],[Bruto - Rel.korting]],Q2_2025[[#This Row],[Brutobedrag 2]],Q2_2025[[#This Row],[Brutobedrag 2]]*(100-Q2_2025[[#This Row],[Relatiekorting percentage]])/100)</f>
        <v>329.6</v>
      </c>
      <c r="R356" s="3"/>
      <c r="W356"/>
      <c r="AB356"/>
    </row>
    <row r="357" spans="1:28" x14ac:dyDescent="0.3">
      <c r="A357" t="s">
        <v>544</v>
      </c>
      <c r="B357">
        <v>1003011</v>
      </c>
      <c r="C357" t="s">
        <v>247</v>
      </c>
      <c r="D357">
        <v>3</v>
      </c>
      <c r="E357" s="10">
        <v>30.45</v>
      </c>
      <c r="F357" s="10">
        <v>91.35</v>
      </c>
      <c r="G357" s="10">
        <v>73.08</v>
      </c>
      <c r="H357">
        <v>20</v>
      </c>
      <c r="I357" s="51" t="str">
        <f>_xlfn.XLOOKUP(Q2_2025[[#This Row],[Artikelnr]],Artikel_prijzen[Artnr],Artikel_prijzen[Groep],"")</f>
        <v/>
      </c>
      <c r="J357" s="10" t="str">
        <f>_xlfn.XLOOKUP(Q2_2025[[#This Row],[Artikelnr]],Artikel_prijzen[Artnr],Artikel_prijzen[Prijs 2025],"")</f>
        <v/>
      </c>
      <c r="K357" t="str">
        <f>IF(Q2_2025[[#This Row],[Artikelprijs]]&lt;&gt;"",IF(Q2_2025[[#This Row],[Stuksprijs]]=Q2_2025[[#This Row],[Artikelprijs]],"Prijs gelijk","Prijs wijkt af"),"")</f>
        <v/>
      </c>
      <c r="L357" t="str">
        <f>IF(Q2_2025[[#This Row],[Relatiekorting percentage]]=0,
    "Nvt",
    IF(Q2_2025[[#This Row],[Brutobedrag 2]] &lt; Q2_2025[[#This Row],[Bruto - Rel.korting]],
        "Nee",
        "Ja"))</f>
        <v>Ja</v>
      </c>
      <c r="M357" s="10">
        <f>IF(Q2_2025[[#This Row],[Artikelprijs]]&lt;&gt;"",Q2_2025[[#This Row],[Artikelprijs]],Q2_2025[[#This Row],[Stuksprijs]])</f>
        <v>30.45</v>
      </c>
      <c r="N357" s="10">
        <f>Q2_2025[[#This Row],[Besteld]]*Q2_2025[[#This Row],[Prijs 2]]</f>
        <v>91.35</v>
      </c>
      <c r="O357" s="10">
        <f>IF(Q2_2025[[#This Row],[Brutobedrag 2]]&lt;Q2_2025[[#This Row],[Bruto - Rel.korting]],Q2_2025[[#This Row],[Brutobedrag 2]],Q2_2025[[#This Row],[Brutobedrag 2]]*(100-Q2_2025[[#This Row],[Relatiekorting percentage]])/100)</f>
        <v>73.08</v>
      </c>
      <c r="R357" s="3"/>
      <c r="W357"/>
      <c r="AB357"/>
    </row>
    <row r="358" spans="1:28" x14ac:dyDescent="0.3">
      <c r="A358" t="s">
        <v>544</v>
      </c>
      <c r="B358">
        <v>5020002</v>
      </c>
      <c r="C358" t="s">
        <v>56</v>
      </c>
      <c r="D358">
        <v>6</v>
      </c>
      <c r="E358" s="10">
        <v>39.65</v>
      </c>
      <c r="F358" s="10">
        <v>237.9</v>
      </c>
      <c r="G358" s="10">
        <v>190.32</v>
      </c>
      <c r="H358">
        <v>20</v>
      </c>
      <c r="I358" s="51" t="str">
        <f>_xlfn.XLOOKUP(Q2_2025[[#This Row],[Artikelnr]],Artikel_prijzen[Artnr],Artikel_prijzen[Groep],"")</f>
        <v/>
      </c>
      <c r="J358" s="10" t="str">
        <f>_xlfn.XLOOKUP(Q2_2025[[#This Row],[Artikelnr]],Artikel_prijzen[Artnr],Artikel_prijzen[Prijs 2025],"")</f>
        <v/>
      </c>
      <c r="K358" t="str">
        <f>IF(Q2_2025[[#This Row],[Artikelprijs]]&lt;&gt;"",IF(Q2_2025[[#This Row],[Stuksprijs]]=Q2_2025[[#This Row],[Artikelprijs]],"Prijs gelijk","Prijs wijkt af"),"")</f>
        <v/>
      </c>
      <c r="L358" t="str">
        <f>IF(Q2_2025[[#This Row],[Relatiekorting percentage]]=0,
    "Nvt",
    IF(Q2_2025[[#This Row],[Brutobedrag 2]] &lt; Q2_2025[[#This Row],[Bruto - Rel.korting]],
        "Nee",
        "Ja"))</f>
        <v>Ja</v>
      </c>
      <c r="M358" s="10">
        <f>IF(Q2_2025[[#This Row],[Artikelprijs]]&lt;&gt;"",Q2_2025[[#This Row],[Artikelprijs]],Q2_2025[[#This Row],[Stuksprijs]])</f>
        <v>39.65</v>
      </c>
      <c r="N358" s="10">
        <f>Q2_2025[[#This Row],[Besteld]]*Q2_2025[[#This Row],[Prijs 2]]</f>
        <v>237.89999999999998</v>
      </c>
      <c r="O358" s="10">
        <f>IF(Q2_2025[[#This Row],[Brutobedrag 2]]&lt;Q2_2025[[#This Row],[Bruto - Rel.korting]],Q2_2025[[#This Row],[Brutobedrag 2]],Q2_2025[[#This Row],[Brutobedrag 2]]*(100-Q2_2025[[#This Row],[Relatiekorting percentage]])/100)</f>
        <v>190.32</v>
      </c>
      <c r="R358" s="3"/>
      <c r="W358"/>
      <c r="AB358"/>
    </row>
    <row r="359" spans="1:28" x14ac:dyDescent="0.3">
      <c r="A359" t="s">
        <v>544</v>
      </c>
      <c r="B359">
        <v>5010017</v>
      </c>
      <c r="C359" t="s">
        <v>248</v>
      </c>
      <c r="D359">
        <v>15</v>
      </c>
      <c r="E359" s="10">
        <v>48.93</v>
      </c>
      <c r="F359" s="10">
        <v>733.95</v>
      </c>
      <c r="G359" s="10">
        <v>587.16</v>
      </c>
      <c r="H359">
        <v>20</v>
      </c>
      <c r="I359" s="51" t="str">
        <f>_xlfn.XLOOKUP(Q2_2025[[#This Row],[Artikelnr]],Artikel_prijzen[Artnr],Artikel_prijzen[Groep],"")</f>
        <v/>
      </c>
      <c r="J359" s="10" t="str">
        <f>_xlfn.XLOOKUP(Q2_2025[[#This Row],[Artikelnr]],Artikel_prijzen[Artnr],Artikel_prijzen[Prijs 2025],"")</f>
        <v/>
      </c>
      <c r="K359" t="str">
        <f>IF(Q2_2025[[#This Row],[Artikelprijs]]&lt;&gt;"",IF(Q2_2025[[#This Row],[Stuksprijs]]=Q2_2025[[#This Row],[Artikelprijs]],"Prijs gelijk","Prijs wijkt af"),"")</f>
        <v/>
      </c>
      <c r="L359" t="str">
        <f>IF(Q2_2025[[#This Row],[Relatiekorting percentage]]=0,
    "Nvt",
    IF(Q2_2025[[#This Row],[Brutobedrag 2]] &lt; Q2_2025[[#This Row],[Bruto - Rel.korting]],
        "Nee",
        "Ja"))</f>
        <v>Ja</v>
      </c>
      <c r="M359" s="10">
        <f>IF(Q2_2025[[#This Row],[Artikelprijs]]&lt;&gt;"",Q2_2025[[#This Row],[Artikelprijs]],Q2_2025[[#This Row],[Stuksprijs]])</f>
        <v>48.93</v>
      </c>
      <c r="N359" s="10">
        <f>Q2_2025[[#This Row],[Besteld]]*Q2_2025[[#This Row],[Prijs 2]]</f>
        <v>733.95</v>
      </c>
      <c r="O359" s="10">
        <f>IF(Q2_2025[[#This Row],[Brutobedrag 2]]&lt;Q2_2025[[#This Row],[Bruto - Rel.korting]],Q2_2025[[#This Row],[Brutobedrag 2]],Q2_2025[[#This Row],[Brutobedrag 2]]*(100-Q2_2025[[#This Row],[Relatiekorting percentage]])/100)</f>
        <v>587.16</v>
      </c>
      <c r="R359" s="3"/>
      <c r="W359"/>
      <c r="AB359"/>
    </row>
    <row r="360" spans="1:28" x14ac:dyDescent="0.3">
      <c r="A360" t="s">
        <v>544</v>
      </c>
      <c r="B360">
        <v>3001032</v>
      </c>
      <c r="C360" t="s">
        <v>545</v>
      </c>
      <c r="D360">
        <v>1</v>
      </c>
      <c r="E360" s="10">
        <v>6.3</v>
      </c>
      <c r="F360" s="10">
        <v>6.3</v>
      </c>
      <c r="G360" s="10">
        <v>5.04</v>
      </c>
      <c r="H360">
        <v>20</v>
      </c>
      <c r="I360" s="51" t="str">
        <f>_xlfn.XLOOKUP(Q2_2025[[#This Row],[Artikelnr]],Artikel_prijzen[Artnr],Artikel_prijzen[Groep],"")</f>
        <v/>
      </c>
      <c r="J360" s="10" t="str">
        <f>_xlfn.XLOOKUP(Q2_2025[[#This Row],[Artikelnr]],Artikel_prijzen[Artnr],Artikel_prijzen[Prijs 2025],"")</f>
        <v/>
      </c>
      <c r="K360" t="str">
        <f>IF(Q2_2025[[#This Row],[Artikelprijs]]&lt;&gt;"",IF(Q2_2025[[#This Row],[Stuksprijs]]=Q2_2025[[#This Row],[Artikelprijs]],"Prijs gelijk","Prijs wijkt af"),"")</f>
        <v/>
      </c>
      <c r="L360" t="str">
        <f>IF(Q2_2025[[#This Row],[Relatiekorting percentage]]=0,
    "Nvt",
    IF(Q2_2025[[#This Row],[Brutobedrag 2]] &lt; Q2_2025[[#This Row],[Bruto - Rel.korting]],
        "Nee",
        "Ja"))</f>
        <v>Ja</v>
      </c>
      <c r="M360" s="10">
        <f>IF(Q2_2025[[#This Row],[Artikelprijs]]&lt;&gt;"",Q2_2025[[#This Row],[Artikelprijs]],Q2_2025[[#This Row],[Stuksprijs]])</f>
        <v>6.3</v>
      </c>
      <c r="N360" s="10">
        <f>Q2_2025[[#This Row],[Besteld]]*Q2_2025[[#This Row],[Prijs 2]]</f>
        <v>6.3</v>
      </c>
      <c r="O360" s="10">
        <f>IF(Q2_2025[[#This Row],[Brutobedrag 2]]&lt;Q2_2025[[#This Row],[Bruto - Rel.korting]],Q2_2025[[#This Row],[Brutobedrag 2]],Q2_2025[[#This Row],[Brutobedrag 2]]*(100-Q2_2025[[#This Row],[Relatiekorting percentage]])/100)</f>
        <v>5.04</v>
      </c>
      <c r="R360" s="3"/>
      <c r="W360"/>
      <c r="AB360"/>
    </row>
    <row r="361" spans="1:28" x14ac:dyDescent="0.3">
      <c r="A361" t="s">
        <v>544</v>
      </c>
      <c r="B361">
        <v>5040010</v>
      </c>
      <c r="C361" t="s">
        <v>318</v>
      </c>
      <c r="D361">
        <v>2</v>
      </c>
      <c r="E361" s="10">
        <v>448.05</v>
      </c>
      <c r="F361" s="10">
        <v>896.1</v>
      </c>
      <c r="G361" s="10">
        <v>806.49</v>
      </c>
      <c r="H361">
        <v>10</v>
      </c>
      <c r="I361" s="51" t="str">
        <f>_xlfn.XLOOKUP(Q2_2025[[#This Row],[Artikelnr]],Artikel_prijzen[Artnr],Artikel_prijzen[Groep],"")</f>
        <v>AV</v>
      </c>
      <c r="J361" s="10">
        <f>_xlfn.XLOOKUP(Q2_2025[[#This Row],[Artikelnr]],Artikel_prijzen[Artnr],Artikel_prijzen[Prijs 2025],"")</f>
        <v>435</v>
      </c>
      <c r="K361" t="str">
        <f>IF(Q2_2025[[#This Row],[Artikelprijs]]&lt;&gt;"",IF(Q2_2025[[#This Row],[Stuksprijs]]=Q2_2025[[#This Row],[Artikelprijs]],"Prijs gelijk","Prijs wijkt af"),"")</f>
        <v>Prijs wijkt af</v>
      </c>
      <c r="L361" t="str">
        <f>IF(Q2_2025[[#This Row],[Relatiekorting percentage]]=0,
    "Nvt",
    IF(Q2_2025[[#This Row],[Brutobedrag 2]] &lt; Q2_2025[[#This Row],[Bruto - Rel.korting]],
        "Nee",
        "Ja"))</f>
        <v>Ja</v>
      </c>
      <c r="M361" s="10">
        <f>IF(Q2_2025[[#This Row],[Artikelprijs]]&lt;&gt;"",Q2_2025[[#This Row],[Artikelprijs]],Q2_2025[[#This Row],[Stuksprijs]])</f>
        <v>435</v>
      </c>
      <c r="N361" s="10">
        <f>Q2_2025[[#This Row],[Besteld]]*Q2_2025[[#This Row],[Prijs 2]]</f>
        <v>870</v>
      </c>
      <c r="O361" s="10">
        <f>IF(Q2_2025[[#This Row],[Brutobedrag 2]]&lt;Q2_2025[[#This Row],[Bruto - Rel.korting]],Q2_2025[[#This Row],[Brutobedrag 2]],Q2_2025[[#This Row],[Brutobedrag 2]]*(100-Q2_2025[[#This Row],[Relatiekorting percentage]])/100)</f>
        <v>783</v>
      </c>
      <c r="R361" s="3"/>
      <c r="W361"/>
      <c r="AB361"/>
    </row>
    <row r="362" spans="1:28" x14ac:dyDescent="0.3">
      <c r="A362" t="s">
        <v>544</v>
      </c>
      <c r="B362">
        <v>5040018</v>
      </c>
      <c r="C362" t="s">
        <v>319</v>
      </c>
      <c r="D362">
        <v>2</v>
      </c>
      <c r="E362" s="10">
        <v>66.95</v>
      </c>
      <c r="F362" s="10">
        <v>0</v>
      </c>
      <c r="G362" s="10">
        <v>0</v>
      </c>
      <c r="H362">
        <v>10</v>
      </c>
      <c r="I362" s="51" t="str">
        <f>_xlfn.XLOOKUP(Q2_2025[[#This Row],[Artikelnr]],Artikel_prijzen[Artnr],Artikel_prijzen[Groep],"")</f>
        <v/>
      </c>
      <c r="J362" s="10" t="str">
        <f>_xlfn.XLOOKUP(Q2_2025[[#This Row],[Artikelnr]],Artikel_prijzen[Artnr],Artikel_prijzen[Prijs 2025],"")</f>
        <v/>
      </c>
      <c r="K362" t="str">
        <f>IF(Q2_2025[[#This Row],[Artikelprijs]]&lt;&gt;"",IF(Q2_2025[[#This Row],[Stuksprijs]]=Q2_2025[[#This Row],[Artikelprijs]],"Prijs gelijk","Prijs wijkt af"),"")</f>
        <v/>
      </c>
      <c r="L362" t="str">
        <f>IF(Q2_2025[[#This Row],[Relatiekorting percentage]]=0,
    "Nvt",
    IF(Q2_2025[[#This Row],[Brutobedrag 2]] &lt; Q2_2025[[#This Row],[Bruto - Rel.korting]],
        "Nee",
        "Ja"))</f>
        <v>Ja</v>
      </c>
      <c r="M362" s="10">
        <f>IF(Q2_2025[[#This Row],[Artikelprijs]]&lt;&gt;"",Q2_2025[[#This Row],[Artikelprijs]],Q2_2025[[#This Row],[Stuksprijs]])</f>
        <v>66.95</v>
      </c>
      <c r="N362" s="10">
        <f>Q2_2025[[#This Row],[Besteld]]*Q2_2025[[#This Row],[Prijs 2]]</f>
        <v>133.9</v>
      </c>
      <c r="O362" s="10">
        <f>IF(Q2_2025[[#This Row],[Brutobedrag 2]]&lt;Q2_2025[[#This Row],[Bruto - Rel.korting]],Q2_2025[[#This Row],[Brutobedrag 2]],Q2_2025[[#This Row],[Brutobedrag 2]]*(100-Q2_2025[[#This Row],[Relatiekorting percentage]])/100)</f>
        <v>120.51</v>
      </c>
      <c r="R362" s="3"/>
      <c r="W362"/>
      <c r="AB362"/>
    </row>
    <row r="363" spans="1:28" x14ac:dyDescent="0.3">
      <c r="A363" t="s">
        <v>544</v>
      </c>
      <c r="B363">
        <v>1098001</v>
      </c>
      <c r="C363" t="s">
        <v>556</v>
      </c>
      <c r="D363">
        <v>1</v>
      </c>
      <c r="E363" s="10">
        <v>0</v>
      </c>
      <c r="F363" s="10">
        <v>0</v>
      </c>
      <c r="G363" s="10">
        <v>0</v>
      </c>
      <c r="H363">
        <v>0</v>
      </c>
      <c r="I363" s="51" t="str">
        <f>_xlfn.XLOOKUP(Q2_2025[[#This Row],[Artikelnr]],Artikel_prijzen[Artnr],Artikel_prijzen[Groep],"")</f>
        <v/>
      </c>
      <c r="J363" s="10" t="str">
        <f>_xlfn.XLOOKUP(Q2_2025[[#This Row],[Artikelnr]],Artikel_prijzen[Artnr],Artikel_prijzen[Prijs 2025],"")</f>
        <v/>
      </c>
      <c r="K363" t="str">
        <f>IF(Q2_2025[[#This Row],[Artikelprijs]]&lt;&gt;"",IF(Q2_2025[[#This Row],[Stuksprijs]]=Q2_2025[[#This Row],[Artikelprijs]],"Prijs gelijk","Prijs wijkt af"),"")</f>
        <v/>
      </c>
      <c r="L363" t="str">
        <f>IF(Q2_2025[[#This Row],[Relatiekorting percentage]]=0,
    "Nvt",
    IF(Q2_2025[[#This Row],[Brutobedrag 2]] &lt; Q2_2025[[#This Row],[Bruto - Rel.korting]],
        "Nee",
        "Ja"))</f>
        <v>Nvt</v>
      </c>
      <c r="M363" s="10">
        <f>IF(Q2_2025[[#This Row],[Artikelprijs]]&lt;&gt;"",Q2_2025[[#This Row],[Artikelprijs]],Q2_2025[[#This Row],[Stuksprijs]])</f>
        <v>0</v>
      </c>
      <c r="N363" s="10">
        <f>Q2_2025[[#This Row],[Besteld]]*Q2_2025[[#This Row],[Prijs 2]]</f>
        <v>0</v>
      </c>
      <c r="O363" s="10">
        <f>IF(Q2_2025[[#This Row],[Brutobedrag 2]]&lt;Q2_2025[[#This Row],[Bruto - Rel.korting]],Q2_2025[[#This Row],[Brutobedrag 2]],Q2_2025[[#This Row],[Brutobedrag 2]]*(100-Q2_2025[[#This Row],[Relatiekorting percentage]])/100)</f>
        <v>0</v>
      </c>
      <c r="R363" s="3"/>
      <c r="W363"/>
      <c r="AB363"/>
    </row>
    <row r="364" spans="1:28" x14ac:dyDescent="0.3">
      <c r="A364" t="s">
        <v>544</v>
      </c>
      <c r="B364">
        <v>4920004</v>
      </c>
      <c r="C364" t="s">
        <v>550</v>
      </c>
      <c r="D364">
        <v>1</v>
      </c>
      <c r="E364" s="10">
        <v>8.93</v>
      </c>
      <c r="F364" s="10">
        <v>8.93</v>
      </c>
      <c r="G364" s="10">
        <v>8.93</v>
      </c>
      <c r="H364">
        <v>0</v>
      </c>
      <c r="I364" s="51" t="str">
        <f>_xlfn.XLOOKUP(Q2_2025[[#This Row],[Artikelnr]],Artikel_prijzen[Artnr],Artikel_prijzen[Groep],"")</f>
        <v/>
      </c>
      <c r="J364" s="10" t="str">
        <f>_xlfn.XLOOKUP(Q2_2025[[#This Row],[Artikelnr]],Artikel_prijzen[Artnr],Artikel_prijzen[Prijs 2025],"")</f>
        <v/>
      </c>
      <c r="K364" t="str">
        <f>IF(Q2_2025[[#This Row],[Artikelprijs]]&lt;&gt;"",IF(Q2_2025[[#This Row],[Stuksprijs]]=Q2_2025[[#This Row],[Artikelprijs]],"Prijs gelijk","Prijs wijkt af"),"")</f>
        <v/>
      </c>
      <c r="L364" t="str">
        <f>IF(Q2_2025[[#This Row],[Relatiekorting percentage]]=0,
    "Nvt",
    IF(Q2_2025[[#This Row],[Brutobedrag 2]] &lt; Q2_2025[[#This Row],[Bruto - Rel.korting]],
        "Nee",
        "Ja"))</f>
        <v>Nvt</v>
      </c>
      <c r="M364" s="10">
        <f>IF(Q2_2025[[#This Row],[Artikelprijs]]&lt;&gt;"",Q2_2025[[#This Row],[Artikelprijs]],Q2_2025[[#This Row],[Stuksprijs]])</f>
        <v>8.93</v>
      </c>
      <c r="N364" s="10">
        <f>Q2_2025[[#This Row],[Besteld]]*Q2_2025[[#This Row],[Prijs 2]]</f>
        <v>8.93</v>
      </c>
      <c r="O364" s="10">
        <f>IF(Q2_2025[[#This Row],[Brutobedrag 2]]&lt;Q2_2025[[#This Row],[Bruto - Rel.korting]],Q2_2025[[#This Row],[Brutobedrag 2]],Q2_2025[[#This Row],[Brutobedrag 2]]*(100-Q2_2025[[#This Row],[Relatiekorting percentage]])/100)</f>
        <v>8.93</v>
      </c>
      <c r="R364" s="3"/>
      <c r="W364"/>
      <c r="AB364"/>
    </row>
    <row r="365" spans="1:28" x14ac:dyDescent="0.3">
      <c r="A365" t="s">
        <v>544</v>
      </c>
      <c r="B365">
        <v>5022049</v>
      </c>
      <c r="C365" t="s">
        <v>280</v>
      </c>
      <c r="D365">
        <v>1</v>
      </c>
      <c r="E365" s="10">
        <v>547.83000000000004</v>
      </c>
      <c r="F365" s="10">
        <v>547.83000000000004</v>
      </c>
      <c r="G365" s="10">
        <v>547.83000000000004</v>
      </c>
      <c r="H365">
        <v>0</v>
      </c>
      <c r="I365" s="51" t="str">
        <f>_xlfn.XLOOKUP(Q2_2025[[#This Row],[Artikelnr]],Artikel_prijzen[Artnr],Artikel_prijzen[Groep],"")</f>
        <v>Elektra</v>
      </c>
      <c r="J365" s="10">
        <f>_xlfn.XLOOKUP(Q2_2025[[#This Row],[Artikelnr]],Artikel_prijzen[Artnr],Artikel_prijzen[Prijs 2025],"")</f>
        <v>417.15</v>
      </c>
      <c r="K365" t="str">
        <f>IF(Q2_2025[[#This Row],[Artikelprijs]]&lt;&gt;"",IF(Q2_2025[[#This Row],[Stuksprijs]]=Q2_2025[[#This Row],[Artikelprijs]],"Prijs gelijk","Prijs wijkt af"),"")</f>
        <v>Prijs wijkt af</v>
      </c>
      <c r="L365" t="str">
        <f>IF(Q2_2025[[#This Row],[Relatiekorting percentage]]=0,
    "Nvt",
    IF(Q2_2025[[#This Row],[Brutobedrag 2]] &lt; Q2_2025[[#This Row],[Bruto - Rel.korting]],
        "Nee",
        "Ja"))</f>
        <v>Nvt</v>
      </c>
      <c r="M365" s="10">
        <f>IF(Q2_2025[[#This Row],[Artikelprijs]]&lt;&gt;"",Q2_2025[[#This Row],[Artikelprijs]],Q2_2025[[#This Row],[Stuksprijs]])</f>
        <v>417.15</v>
      </c>
      <c r="N365" s="10">
        <f>Q2_2025[[#This Row],[Besteld]]*Q2_2025[[#This Row],[Prijs 2]]</f>
        <v>417.15</v>
      </c>
      <c r="O365" s="10">
        <f>IF(Q2_2025[[#This Row],[Brutobedrag 2]]&lt;Q2_2025[[#This Row],[Bruto - Rel.korting]],Q2_2025[[#This Row],[Brutobedrag 2]],Q2_2025[[#This Row],[Brutobedrag 2]]*(100-Q2_2025[[#This Row],[Relatiekorting percentage]])/100)</f>
        <v>417.15</v>
      </c>
      <c r="R365" s="3"/>
      <c r="W365"/>
      <c r="AB365"/>
    </row>
    <row r="366" spans="1:28" x14ac:dyDescent="0.3">
      <c r="A366" t="s">
        <v>544</v>
      </c>
      <c r="B366">
        <v>5020002</v>
      </c>
      <c r="C366" t="s">
        <v>56</v>
      </c>
      <c r="D366">
        <v>6</v>
      </c>
      <c r="E366" s="10">
        <v>39.65</v>
      </c>
      <c r="F366" s="10">
        <v>237.9</v>
      </c>
      <c r="G366" s="10">
        <v>190.32</v>
      </c>
      <c r="H366">
        <v>20</v>
      </c>
      <c r="I366" s="51" t="str">
        <f>_xlfn.XLOOKUP(Q2_2025[[#This Row],[Artikelnr]],Artikel_prijzen[Artnr],Artikel_prijzen[Groep],"")</f>
        <v/>
      </c>
      <c r="J366" s="10" t="str">
        <f>_xlfn.XLOOKUP(Q2_2025[[#This Row],[Artikelnr]],Artikel_prijzen[Artnr],Artikel_prijzen[Prijs 2025],"")</f>
        <v/>
      </c>
      <c r="K366" t="str">
        <f>IF(Q2_2025[[#This Row],[Artikelprijs]]&lt;&gt;"",IF(Q2_2025[[#This Row],[Stuksprijs]]=Q2_2025[[#This Row],[Artikelprijs]],"Prijs gelijk","Prijs wijkt af"),"")</f>
        <v/>
      </c>
      <c r="L366" t="str">
        <f>IF(Q2_2025[[#This Row],[Relatiekorting percentage]]=0,
    "Nvt",
    IF(Q2_2025[[#This Row],[Brutobedrag 2]] &lt; Q2_2025[[#This Row],[Bruto - Rel.korting]],
        "Nee",
        "Ja"))</f>
        <v>Ja</v>
      </c>
      <c r="M366" s="10">
        <f>IF(Q2_2025[[#This Row],[Artikelprijs]]&lt;&gt;"",Q2_2025[[#This Row],[Artikelprijs]],Q2_2025[[#This Row],[Stuksprijs]])</f>
        <v>39.65</v>
      </c>
      <c r="N366" s="10">
        <f>Q2_2025[[#This Row],[Besteld]]*Q2_2025[[#This Row],[Prijs 2]]</f>
        <v>237.89999999999998</v>
      </c>
      <c r="O366" s="10">
        <f>IF(Q2_2025[[#This Row],[Brutobedrag 2]]&lt;Q2_2025[[#This Row],[Bruto - Rel.korting]],Q2_2025[[#This Row],[Brutobedrag 2]],Q2_2025[[#This Row],[Brutobedrag 2]]*(100-Q2_2025[[#This Row],[Relatiekorting percentage]])/100)</f>
        <v>190.32</v>
      </c>
      <c r="R366" s="3"/>
      <c r="W366"/>
      <c r="AB366"/>
    </row>
    <row r="367" spans="1:28" x14ac:dyDescent="0.3">
      <c r="A367" t="s">
        <v>544</v>
      </c>
      <c r="B367">
        <v>5010017</v>
      </c>
      <c r="C367" t="s">
        <v>248</v>
      </c>
      <c r="D367">
        <v>28</v>
      </c>
      <c r="E367" s="10">
        <v>48.93</v>
      </c>
      <c r="F367" s="10">
        <v>1370.04</v>
      </c>
      <c r="G367" s="10">
        <v>1096.03</v>
      </c>
      <c r="H367">
        <v>20</v>
      </c>
      <c r="I367" s="51" t="str">
        <f>_xlfn.XLOOKUP(Q2_2025[[#This Row],[Artikelnr]],Artikel_prijzen[Artnr],Artikel_prijzen[Groep],"")</f>
        <v/>
      </c>
      <c r="J367" s="10" t="str">
        <f>_xlfn.XLOOKUP(Q2_2025[[#This Row],[Artikelnr]],Artikel_prijzen[Artnr],Artikel_prijzen[Prijs 2025],"")</f>
        <v/>
      </c>
      <c r="K367" t="str">
        <f>IF(Q2_2025[[#This Row],[Artikelprijs]]&lt;&gt;"",IF(Q2_2025[[#This Row],[Stuksprijs]]=Q2_2025[[#This Row],[Artikelprijs]],"Prijs gelijk","Prijs wijkt af"),"")</f>
        <v/>
      </c>
      <c r="L367" t="str">
        <f>IF(Q2_2025[[#This Row],[Relatiekorting percentage]]=0,
    "Nvt",
    IF(Q2_2025[[#This Row],[Brutobedrag 2]] &lt; Q2_2025[[#This Row],[Bruto - Rel.korting]],
        "Nee",
        "Ja"))</f>
        <v>Ja</v>
      </c>
      <c r="M367" s="10">
        <f>IF(Q2_2025[[#This Row],[Artikelprijs]]&lt;&gt;"",Q2_2025[[#This Row],[Artikelprijs]],Q2_2025[[#This Row],[Stuksprijs]])</f>
        <v>48.93</v>
      </c>
      <c r="N367" s="10">
        <f>Q2_2025[[#This Row],[Besteld]]*Q2_2025[[#This Row],[Prijs 2]]</f>
        <v>1370.04</v>
      </c>
      <c r="O367" s="10">
        <f>IF(Q2_2025[[#This Row],[Brutobedrag 2]]&lt;Q2_2025[[#This Row],[Bruto - Rel.korting]],Q2_2025[[#This Row],[Brutobedrag 2]],Q2_2025[[#This Row],[Brutobedrag 2]]*(100-Q2_2025[[#This Row],[Relatiekorting percentage]])/100)</f>
        <v>1096.0319999999999</v>
      </c>
      <c r="R367" s="3"/>
      <c r="W367"/>
      <c r="AB367"/>
    </row>
    <row r="368" spans="1:28" x14ac:dyDescent="0.3">
      <c r="A368" t="s">
        <v>544</v>
      </c>
      <c r="B368">
        <v>5040011</v>
      </c>
      <c r="C368" t="s">
        <v>321</v>
      </c>
      <c r="D368">
        <v>1</v>
      </c>
      <c r="E368" s="10">
        <v>638.6</v>
      </c>
      <c r="F368" s="10">
        <v>638.6</v>
      </c>
      <c r="G368" s="10">
        <v>574.74</v>
      </c>
      <c r="H368">
        <v>10</v>
      </c>
      <c r="I368" s="51" t="str">
        <f>_xlfn.XLOOKUP(Q2_2025[[#This Row],[Artikelnr]],Artikel_prijzen[Artnr],Artikel_prijzen[Groep],"")</f>
        <v>AV</v>
      </c>
      <c r="J368" s="10">
        <f>_xlfn.XLOOKUP(Q2_2025[[#This Row],[Artikelnr]],Artikel_prijzen[Artnr],Artikel_prijzen[Prijs 2025],"")</f>
        <v>620</v>
      </c>
      <c r="K368" t="str">
        <f>IF(Q2_2025[[#This Row],[Artikelprijs]]&lt;&gt;"",IF(Q2_2025[[#This Row],[Stuksprijs]]=Q2_2025[[#This Row],[Artikelprijs]],"Prijs gelijk","Prijs wijkt af"),"")</f>
        <v>Prijs wijkt af</v>
      </c>
      <c r="L368" t="str">
        <f>IF(Q2_2025[[#This Row],[Relatiekorting percentage]]=0,
    "Nvt",
    IF(Q2_2025[[#This Row],[Brutobedrag 2]] &lt; Q2_2025[[#This Row],[Bruto - Rel.korting]],
        "Nee",
        "Ja"))</f>
        <v>Ja</v>
      </c>
      <c r="M368" s="10">
        <f>IF(Q2_2025[[#This Row],[Artikelprijs]]&lt;&gt;"",Q2_2025[[#This Row],[Artikelprijs]],Q2_2025[[#This Row],[Stuksprijs]])</f>
        <v>620</v>
      </c>
      <c r="N368" s="10">
        <f>Q2_2025[[#This Row],[Besteld]]*Q2_2025[[#This Row],[Prijs 2]]</f>
        <v>620</v>
      </c>
      <c r="O368" s="10">
        <f>IF(Q2_2025[[#This Row],[Brutobedrag 2]]&lt;Q2_2025[[#This Row],[Bruto - Rel.korting]],Q2_2025[[#This Row],[Brutobedrag 2]],Q2_2025[[#This Row],[Brutobedrag 2]]*(100-Q2_2025[[#This Row],[Relatiekorting percentage]])/100)</f>
        <v>558</v>
      </c>
      <c r="R368" s="3"/>
      <c r="W368"/>
      <c r="AB368"/>
    </row>
    <row r="369" spans="1:28" x14ac:dyDescent="0.3">
      <c r="A369" t="s">
        <v>544</v>
      </c>
      <c r="B369">
        <v>1098001</v>
      </c>
      <c r="C369" t="s">
        <v>556</v>
      </c>
      <c r="D369">
        <v>1</v>
      </c>
      <c r="E369" s="10">
        <v>0</v>
      </c>
      <c r="F369" s="10">
        <v>0</v>
      </c>
      <c r="G369" s="10">
        <v>0</v>
      </c>
      <c r="H369">
        <v>0</v>
      </c>
      <c r="I369" s="51" t="str">
        <f>_xlfn.XLOOKUP(Q2_2025[[#This Row],[Artikelnr]],Artikel_prijzen[Artnr],Artikel_prijzen[Groep],"")</f>
        <v/>
      </c>
      <c r="J369" s="10" t="str">
        <f>_xlfn.XLOOKUP(Q2_2025[[#This Row],[Artikelnr]],Artikel_prijzen[Artnr],Artikel_prijzen[Prijs 2025],"")</f>
        <v/>
      </c>
      <c r="K369" t="str">
        <f>IF(Q2_2025[[#This Row],[Artikelprijs]]&lt;&gt;"",IF(Q2_2025[[#This Row],[Stuksprijs]]=Q2_2025[[#This Row],[Artikelprijs]],"Prijs gelijk","Prijs wijkt af"),"")</f>
        <v/>
      </c>
      <c r="L369" t="str">
        <f>IF(Q2_2025[[#This Row],[Relatiekorting percentage]]=0,
    "Nvt",
    IF(Q2_2025[[#This Row],[Brutobedrag 2]] &lt; Q2_2025[[#This Row],[Bruto - Rel.korting]],
        "Nee",
        "Ja"))</f>
        <v>Nvt</v>
      </c>
      <c r="M369" s="10">
        <f>IF(Q2_2025[[#This Row],[Artikelprijs]]&lt;&gt;"",Q2_2025[[#This Row],[Artikelprijs]],Q2_2025[[#This Row],[Stuksprijs]])</f>
        <v>0</v>
      </c>
      <c r="N369" s="10">
        <f>Q2_2025[[#This Row],[Besteld]]*Q2_2025[[#This Row],[Prijs 2]]</f>
        <v>0</v>
      </c>
      <c r="O369" s="10">
        <f>IF(Q2_2025[[#This Row],[Brutobedrag 2]]&lt;Q2_2025[[#This Row],[Bruto - Rel.korting]],Q2_2025[[#This Row],[Brutobedrag 2]],Q2_2025[[#This Row],[Brutobedrag 2]]*(100-Q2_2025[[#This Row],[Relatiekorting percentage]])/100)</f>
        <v>0</v>
      </c>
      <c r="R369" s="3"/>
      <c r="W369"/>
      <c r="AB369"/>
    </row>
    <row r="370" spans="1:28" x14ac:dyDescent="0.3">
      <c r="A370" t="s">
        <v>544</v>
      </c>
      <c r="B370">
        <v>4920004</v>
      </c>
      <c r="C370" t="s">
        <v>550</v>
      </c>
      <c r="D370">
        <v>1</v>
      </c>
      <c r="E370" s="10">
        <v>8.93</v>
      </c>
      <c r="F370" s="10">
        <v>8.93</v>
      </c>
      <c r="G370" s="10">
        <v>8.93</v>
      </c>
      <c r="H370">
        <v>0</v>
      </c>
      <c r="I370" s="51" t="str">
        <f>_xlfn.XLOOKUP(Q2_2025[[#This Row],[Artikelnr]],Artikel_prijzen[Artnr],Artikel_prijzen[Groep],"")</f>
        <v/>
      </c>
      <c r="J370" s="10" t="str">
        <f>_xlfn.XLOOKUP(Q2_2025[[#This Row],[Artikelnr]],Artikel_prijzen[Artnr],Artikel_prijzen[Prijs 2025],"")</f>
        <v/>
      </c>
      <c r="K370" t="str">
        <f>IF(Q2_2025[[#This Row],[Artikelprijs]]&lt;&gt;"",IF(Q2_2025[[#This Row],[Stuksprijs]]=Q2_2025[[#This Row],[Artikelprijs]],"Prijs gelijk","Prijs wijkt af"),"")</f>
        <v/>
      </c>
      <c r="L370" t="str">
        <f>IF(Q2_2025[[#This Row],[Relatiekorting percentage]]=0,
    "Nvt",
    IF(Q2_2025[[#This Row],[Brutobedrag 2]] &lt; Q2_2025[[#This Row],[Bruto - Rel.korting]],
        "Nee",
        "Ja"))</f>
        <v>Nvt</v>
      </c>
      <c r="M370" s="10">
        <f>IF(Q2_2025[[#This Row],[Artikelprijs]]&lt;&gt;"",Q2_2025[[#This Row],[Artikelprijs]],Q2_2025[[#This Row],[Stuksprijs]])</f>
        <v>8.93</v>
      </c>
      <c r="N370" s="10">
        <f>Q2_2025[[#This Row],[Besteld]]*Q2_2025[[#This Row],[Prijs 2]]</f>
        <v>8.93</v>
      </c>
      <c r="O370" s="10">
        <f>IF(Q2_2025[[#This Row],[Brutobedrag 2]]&lt;Q2_2025[[#This Row],[Bruto - Rel.korting]],Q2_2025[[#This Row],[Brutobedrag 2]],Q2_2025[[#This Row],[Brutobedrag 2]]*(100-Q2_2025[[#This Row],[Relatiekorting percentage]])/100)</f>
        <v>8.93</v>
      </c>
      <c r="R370" s="3"/>
      <c r="W370"/>
      <c r="AB370"/>
    </row>
    <row r="371" spans="1:28" x14ac:dyDescent="0.3">
      <c r="A371" t="s">
        <v>544</v>
      </c>
      <c r="B371">
        <v>5022046</v>
      </c>
      <c r="C371" t="s">
        <v>554</v>
      </c>
      <c r="D371">
        <v>1</v>
      </c>
      <c r="E371" s="10">
        <v>416.72</v>
      </c>
      <c r="F371" s="10">
        <v>416.72</v>
      </c>
      <c r="G371" s="10">
        <v>416.72</v>
      </c>
      <c r="H371">
        <v>0</v>
      </c>
      <c r="I371" s="51" t="str">
        <f>_xlfn.XLOOKUP(Q2_2025[[#This Row],[Artikelnr]],Artikel_prijzen[Artnr],Artikel_prijzen[Groep],"")</f>
        <v>Elektra</v>
      </c>
      <c r="J371" s="10">
        <f>_xlfn.XLOOKUP(Q2_2025[[#This Row],[Artikelnr]],Artikel_prijzen[Artnr],Artikel_prijzen[Prijs 2025],"")</f>
        <v>329.6</v>
      </c>
      <c r="K371" t="str">
        <f>IF(Q2_2025[[#This Row],[Artikelprijs]]&lt;&gt;"",IF(Q2_2025[[#This Row],[Stuksprijs]]=Q2_2025[[#This Row],[Artikelprijs]],"Prijs gelijk","Prijs wijkt af"),"")</f>
        <v>Prijs wijkt af</v>
      </c>
      <c r="L371" t="str">
        <f>IF(Q2_2025[[#This Row],[Relatiekorting percentage]]=0,
    "Nvt",
    IF(Q2_2025[[#This Row],[Brutobedrag 2]] &lt; Q2_2025[[#This Row],[Bruto - Rel.korting]],
        "Nee",
        "Ja"))</f>
        <v>Nvt</v>
      </c>
      <c r="M371" s="10">
        <f>IF(Q2_2025[[#This Row],[Artikelprijs]]&lt;&gt;"",Q2_2025[[#This Row],[Artikelprijs]],Q2_2025[[#This Row],[Stuksprijs]])</f>
        <v>329.6</v>
      </c>
      <c r="N371" s="10">
        <f>Q2_2025[[#This Row],[Besteld]]*Q2_2025[[#This Row],[Prijs 2]]</f>
        <v>329.6</v>
      </c>
      <c r="O371" s="10">
        <f>IF(Q2_2025[[#This Row],[Brutobedrag 2]]&lt;Q2_2025[[#This Row],[Bruto - Rel.korting]],Q2_2025[[#This Row],[Brutobedrag 2]],Q2_2025[[#This Row],[Brutobedrag 2]]*(100-Q2_2025[[#This Row],[Relatiekorting percentage]])/100)</f>
        <v>329.6</v>
      </c>
      <c r="R371" s="3"/>
      <c r="W371"/>
      <c r="AB371"/>
    </row>
    <row r="372" spans="1:28" x14ac:dyDescent="0.3">
      <c r="A372" t="s">
        <v>544</v>
      </c>
      <c r="B372">
        <v>1003011</v>
      </c>
      <c r="C372" t="s">
        <v>247</v>
      </c>
      <c r="D372">
        <v>2</v>
      </c>
      <c r="E372" s="10">
        <v>30.45</v>
      </c>
      <c r="F372" s="10">
        <v>60.9</v>
      </c>
      <c r="G372" s="10">
        <v>48.72</v>
      </c>
      <c r="H372">
        <v>20</v>
      </c>
      <c r="I372" s="51" t="str">
        <f>_xlfn.XLOOKUP(Q2_2025[[#This Row],[Artikelnr]],Artikel_prijzen[Artnr],Artikel_prijzen[Groep],"")</f>
        <v/>
      </c>
      <c r="J372" s="10" t="str">
        <f>_xlfn.XLOOKUP(Q2_2025[[#This Row],[Artikelnr]],Artikel_prijzen[Artnr],Artikel_prijzen[Prijs 2025],"")</f>
        <v/>
      </c>
      <c r="K372" t="str">
        <f>IF(Q2_2025[[#This Row],[Artikelprijs]]&lt;&gt;"",IF(Q2_2025[[#This Row],[Stuksprijs]]=Q2_2025[[#This Row],[Artikelprijs]],"Prijs gelijk","Prijs wijkt af"),"")</f>
        <v/>
      </c>
      <c r="L372" t="str">
        <f>IF(Q2_2025[[#This Row],[Relatiekorting percentage]]=0,
    "Nvt",
    IF(Q2_2025[[#This Row],[Brutobedrag 2]] &lt; Q2_2025[[#This Row],[Bruto - Rel.korting]],
        "Nee",
        "Ja"))</f>
        <v>Ja</v>
      </c>
      <c r="M372" s="10">
        <f>IF(Q2_2025[[#This Row],[Artikelprijs]]&lt;&gt;"",Q2_2025[[#This Row],[Artikelprijs]],Q2_2025[[#This Row],[Stuksprijs]])</f>
        <v>30.45</v>
      </c>
      <c r="N372" s="10">
        <f>Q2_2025[[#This Row],[Besteld]]*Q2_2025[[#This Row],[Prijs 2]]</f>
        <v>60.9</v>
      </c>
      <c r="O372" s="10">
        <f>IF(Q2_2025[[#This Row],[Brutobedrag 2]]&lt;Q2_2025[[#This Row],[Bruto - Rel.korting]],Q2_2025[[#This Row],[Brutobedrag 2]],Q2_2025[[#This Row],[Brutobedrag 2]]*(100-Q2_2025[[#This Row],[Relatiekorting percentage]])/100)</f>
        <v>48.72</v>
      </c>
      <c r="R372" s="3"/>
      <c r="W372"/>
      <c r="AB372"/>
    </row>
    <row r="373" spans="1:28" x14ac:dyDescent="0.3">
      <c r="A373" t="s">
        <v>544</v>
      </c>
      <c r="B373">
        <v>5020002</v>
      </c>
      <c r="C373" t="s">
        <v>56</v>
      </c>
      <c r="D373">
        <v>3</v>
      </c>
      <c r="E373" s="10">
        <v>39.65</v>
      </c>
      <c r="F373" s="10">
        <v>118.95</v>
      </c>
      <c r="G373" s="10">
        <v>95.16</v>
      </c>
      <c r="H373">
        <v>20</v>
      </c>
      <c r="I373" s="51" t="str">
        <f>_xlfn.XLOOKUP(Q2_2025[[#This Row],[Artikelnr]],Artikel_prijzen[Artnr],Artikel_prijzen[Groep],"")</f>
        <v/>
      </c>
      <c r="J373" s="10" t="str">
        <f>_xlfn.XLOOKUP(Q2_2025[[#This Row],[Artikelnr]],Artikel_prijzen[Artnr],Artikel_prijzen[Prijs 2025],"")</f>
        <v/>
      </c>
      <c r="K373" t="str">
        <f>IF(Q2_2025[[#This Row],[Artikelprijs]]&lt;&gt;"",IF(Q2_2025[[#This Row],[Stuksprijs]]=Q2_2025[[#This Row],[Artikelprijs]],"Prijs gelijk","Prijs wijkt af"),"")</f>
        <v/>
      </c>
      <c r="L373" t="str">
        <f>IF(Q2_2025[[#This Row],[Relatiekorting percentage]]=0,
    "Nvt",
    IF(Q2_2025[[#This Row],[Brutobedrag 2]] &lt; Q2_2025[[#This Row],[Bruto - Rel.korting]],
        "Nee",
        "Ja"))</f>
        <v>Ja</v>
      </c>
      <c r="M373" s="10">
        <f>IF(Q2_2025[[#This Row],[Artikelprijs]]&lt;&gt;"",Q2_2025[[#This Row],[Artikelprijs]],Q2_2025[[#This Row],[Stuksprijs]])</f>
        <v>39.65</v>
      </c>
      <c r="N373" s="10">
        <f>Q2_2025[[#This Row],[Besteld]]*Q2_2025[[#This Row],[Prijs 2]]</f>
        <v>118.94999999999999</v>
      </c>
      <c r="O373" s="10">
        <f>IF(Q2_2025[[#This Row],[Brutobedrag 2]]&lt;Q2_2025[[#This Row],[Bruto - Rel.korting]],Q2_2025[[#This Row],[Brutobedrag 2]],Q2_2025[[#This Row],[Brutobedrag 2]]*(100-Q2_2025[[#This Row],[Relatiekorting percentage]])/100)</f>
        <v>95.16</v>
      </c>
      <c r="R373" s="3"/>
      <c r="W373"/>
      <c r="AB373"/>
    </row>
    <row r="374" spans="1:28" x14ac:dyDescent="0.3">
      <c r="A374" t="s">
        <v>544</v>
      </c>
      <c r="B374">
        <v>5010017</v>
      </c>
      <c r="C374" t="s">
        <v>248</v>
      </c>
      <c r="D374">
        <v>9</v>
      </c>
      <c r="E374" s="10">
        <v>48.93</v>
      </c>
      <c r="F374" s="10">
        <v>440.37</v>
      </c>
      <c r="G374" s="10">
        <v>352.3</v>
      </c>
      <c r="H374">
        <v>20</v>
      </c>
      <c r="I374" s="51" t="str">
        <f>_xlfn.XLOOKUP(Q2_2025[[#This Row],[Artikelnr]],Artikel_prijzen[Artnr],Artikel_prijzen[Groep],"")</f>
        <v/>
      </c>
      <c r="J374" s="10" t="str">
        <f>_xlfn.XLOOKUP(Q2_2025[[#This Row],[Artikelnr]],Artikel_prijzen[Artnr],Artikel_prijzen[Prijs 2025],"")</f>
        <v/>
      </c>
      <c r="K374" t="str">
        <f>IF(Q2_2025[[#This Row],[Artikelprijs]]&lt;&gt;"",IF(Q2_2025[[#This Row],[Stuksprijs]]=Q2_2025[[#This Row],[Artikelprijs]],"Prijs gelijk","Prijs wijkt af"),"")</f>
        <v/>
      </c>
      <c r="L374" t="str">
        <f>IF(Q2_2025[[#This Row],[Relatiekorting percentage]]=0,
    "Nvt",
    IF(Q2_2025[[#This Row],[Brutobedrag 2]] &lt; Q2_2025[[#This Row],[Bruto - Rel.korting]],
        "Nee",
        "Ja"))</f>
        <v>Ja</v>
      </c>
      <c r="M374" s="10">
        <f>IF(Q2_2025[[#This Row],[Artikelprijs]]&lt;&gt;"",Q2_2025[[#This Row],[Artikelprijs]],Q2_2025[[#This Row],[Stuksprijs]])</f>
        <v>48.93</v>
      </c>
      <c r="N374" s="10">
        <f>Q2_2025[[#This Row],[Besteld]]*Q2_2025[[#This Row],[Prijs 2]]</f>
        <v>440.37</v>
      </c>
      <c r="O374" s="10">
        <f>IF(Q2_2025[[#This Row],[Brutobedrag 2]]&lt;Q2_2025[[#This Row],[Bruto - Rel.korting]],Q2_2025[[#This Row],[Brutobedrag 2]],Q2_2025[[#This Row],[Brutobedrag 2]]*(100-Q2_2025[[#This Row],[Relatiekorting percentage]])/100)</f>
        <v>352.29599999999999</v>
      </c>
      <c r="R374" s="3"/>
      <c r="W374"/>
      <c r="AB374"/>
    </row>
    <row r="375" spans="1:28" x14ac:dyDescent="0.3">
      <c r="A375" t="s">
        <v>544</v>
      </c>
      <c r="B375">
        <v>5040011</v>
      </c>
      <c r="C375" t="s">
        <v>321</v>
      </c>
      <c r="D375">
        <v>1</v>
      </c>
      <c r="E375" s="10">
        <v>638.6</v>
      </c>
      <c r="F375" s="10">
        <v>638.6</v>
      </c>
      <c r="G375" s="10">
        <v>574.74</v>
      </c>
      <c r="H375">
        <v>10</v>
      </c>
      <c r="I375" s="51" t="str">
        <f>_xlfn.XLOOKUP(Q2_2025[[#This Row],[Artikelnr]],Artikel_prijzen[Artnr],Artikel_prijzen[Groep],"")</f>
        <v>AV</v>
      </c>
      <c r="J375" s="10">
        <f>_xlfn.XLOOKUP(Q2_2025[[#This Row],[Artikelnr]],Artikel_prijzen[Artnr],Artikel_prijzen[Prijs 2025],"")</f>
        <v>620</v>
      </c>
      <c r="K375" t="str">
        <f>IF(Q2_2025[[#This Row],[Artikelprijs]]&lt;&gt;"",IF(Q2_2025[[#This Row],[Stuksprijs]]=Q2_2025[[#This Row],[Artikelprijs]],"Prijs gelijk","Prijs wijkt af"),"")</f>
        <v>Prijs wijkt af</v>
      </c>
      <c r="L375" t="str">
        <f>IF(Q2_2025[[#This Row],[Relatiekorting percentage]]=0,
    "Nvt",
    IF(Q2_2025[[#This Row],[Brutobedrag 2]] &lt; Q2_2025[[#This Row],[Bruto - Rel.korting]],
        "Nee",
        "Ja"))</f>
        <v>Ja</v>
      </c>
      <c r="M375" s="10">
        <f>IF(Q2_2025[[#This Row],[Artikelprijs]]&lt;&gt;"",Q2_2025[[#This Row],[Artikelprijs]],Q2_2025[[#This Row],[Stuksprijs]])</f>
        <v>620</v>
      </c>
      <c r="N375" s="10">
        <f>Q2_2025[[#This Row],[Besteld]]*Q2_2025[[#This Row],[Prijs 2]]</f>
        <v>620</v>
      </c>
      <c r="O375" s="10">
        <f>IF(Q2_2025[[#This Row],[Brutobedrag 2]]&lt;Q2_2025[[#This Row],[Bruto - Rel.korting]],Q2_2025[[#This Row],[Brutobedrag 2]],Q2_2025[[#This Row],[Brutobedrag 2]]*(100-Q2_2025[[#This Row],[Relatiekorting percentage]])/100)</f>
        <v>558</v>
      </c>
      <c r="R375" s="3"/>
      <c r="W375"/>
      <c r="AB375"/>
    </row>
    <row r="376" spans="1:28" x14ac:dyDescent="0.3">
      <c r="A376" t="s">
        <v>544</v>
      </c>
      <c r="B376">
        <v>4920004</v>
      </c>
      <c r="C376" t="s">
        <v>550</v>
      </c>
      <c r="D376">
        <v>1</v>
      </c>
      <c r="E376" s="10">
        <v>8.93</v>
      </c>
      <c r="F376" s="10">
        <v>8.93</v>
      </c>
      <c r="G376" s="10">
        <v>8.93</v>
      </c>
      <c r="H376">
        <v>0</v>
      </c>
      <c r="I376" s="51" t="str">
        <f>_xlfn.XLOOKUP(Q2_2025[[#This Row],[Artikelnr]],Artikel_prijzen[Artnr],Artikel_prijzen[Groep],"")</f>
        <v/>
      </c>
      <c r="J376" s="10" t="str">
        <f>_xlfn.XLOOKUP(Q2_2025[[#This Row],[Artikelnr]],Artikel_prijzen[Artnr],Artikel_prijzen[Prijs 2025],"")</f>
        <v/>
      </c>
      <c r="K376" t="str">
        <f>IF(Q2_2025[[#This Row],[Artikelprijs]]&lt;&gt;"",IF(Q2_2025[[#This Row],[Stuksprijs]]=Q2_2025[[#This Row],[Artikelprijs]],"Prijs gelijk","Prijs wijkt af"),"")</f>
        <v/>
      </c>
      <c r="L376" t="str">
        <f>IF(Q2_2025[[#This Row],[Relatiekorting percentage]]=0,
    "Nvt",
    IF(Q2_2025[[#This Row],[Brutobedrag 2]] &lt; Q2_2025[[#This Row],[Bruto - Rel.korting]],
        "Nee",
        "Ja"))</f>
        <v>Nvt</v>
      </c>
      <c r="M376" s="10">
        <f>IF(Q2_2025[[#This Row],[Artikelprijs]]&lt;&gt;"",Q2_2025[[#This Row],[Artikelprijs]],Q2_2025[[#This Row],[Stuksprijs]])</f>
        <v>8.93</v>
      </c>
      <c r="N376" s="10">
        <f>Q2_2025[[#This Row],[Besteld]]*Q2_2025[[#This Row],[Prijs 2]]</f>
        <v>8.93</v>
      </c>
      <c r="O376" s="10">
        <f>IF(Q2_2025[[#This Row],[Brutobedrag 2]]&lt;Q2_2025[[#This Row],[Bruto - Rel.korting]],Q2_2025[[#This Row],[Brutobedrag 2]],Q2_2025[[#This Row],[Brutobedrag 2]]*(100-Q2_2025[[#This Row],[Relatiekorting percentage]])/100)</f>
        <v>8.93</v>
      </c>
      <c r="R376" s="3"/>
      <c r="W376"/>
      <c r="AB376"/>
    </row>
    <row r="377" spans="1:28" x14ac:dyDescent="0.3">
      <c r="A377" t="s">
        <v>544</v>
      </c>
      <c r="B377">
        <v>5022046</v>
      </c>
      <c r="C377" t="s">
        <v>554</v>
      </c>
      <c r="D377">
        <v>1</v>
      </c>
      <c r="E377" s="10">
        <v>416.72</v>
      </c>
      <c r="F377" s="10">
        <v>416.72</v>
      </c>
      <c r="G377" s="10">
        <v>416.72</v>
      </c>
      <c r="H377">
        <v>0</v>
      </c>
      <c r="I377" s="51" t="str">
        <f>_xlfn.XLOOKUP(Q2_2025[[#This Row],[Artikelnr]],Artikel_prijzen[Artnr],Artikel_prijzen[Groep],"")</f>
        <v>Elektra</v>
      </c>
      <c r="J377" s="10">
        <f>_xlfn.XLOOKUP(Q2_2025[[#This Row],[Artikelnr]],Artikel_prijzen[Artnr],Artikel_prijzen[Prijs 2025],"")</f>
        <v>329.6</v>
      </c>
      <c r="K377" t="str">
        <f>IF(Q2_2025[[#This Row],[Artikelprijs]]&lt;&gt;"",IF(Q2_2025[[#This Row],[Stuksprijs]]=Q2_2025[[#This Row],[Artikelprijs]],"Prijs gelijk","Prijs wijkt af"),"")</f>
        <v>Prijs wijkt af</v>
      </c>
      <c r="L377" t="str">
        <f>IF(Q2_2025[[#This Row],[Relatiekorting percentage]]=0,
    "Nvt",
    IF(Q2_2025[[#This Row],[Brutobedrag 2]] &lt; Q2_2025[[#This Row],[Bruto - Rel.korting]],
        "Nee",
        "Ja"))</f>
        <v>Nvt</v>
      </c>
      <c r="M377" s="10">
        <f>IF(Q2_2025[[#This Row],[Artikelprijs]]&lt;&gt;"",Q2_2025[[#This Row],[Artikelprijs]],Q2_2025[[#This Row],[Stuksprijs]])</f>
        <v>329.6</v>
      </c>
      <c r="N377" s="10">
        <f>Q2_2025[[#This Row],[Besteld]]*Q2_2025[[#This Row],[Prijs 2]]</f>
        <v>329.6</v>
      </c>
      <c r="O377" s="10">
        <f>IF(Q2_2025[[#This Row],[Brutobedrag 2]]&lt;Q2_2025[[#This Row],[Bruto - Rel.korting]],Q2_2025[[#This Row],[Brutobedrag 2]],Q2_2025[[#This Row],[Brutobedrag 2]]*(100-Q2_2025[[#This Row],[Relatiekorting percentage]])/100)</f>
        <v>329.6</v>
      </c>
      <c r="R377" s="3"/>
      <c r="W377"/>
      <c r="AB377"/>
    </row>
    <row r="378" spans="1:28" x14ac:dyDescent="0.3">
      <c r="A378" t="s">
        <v>544</v>
      </c>
      <c r="B378">
        <v>1003011</v>
      </c>
      <c r="C378" t="s">
        <v>247</v>
      </c>
      <c r="D378">
        <v>4</v>
      </c>
      <c r="E378" s="10">
        <v>30.45</v>
      </c>
      <c r="F378" s="10">
        <v>121.8</v>
      </c>
      <c r="G378" s="10">
        <v>97.44</v>
      </c>
      <c r="H378">
        <v>20</v>
      </c>
      <c r="I378" s="51" t="str">
        <f>_xlfn.XLOOKUP(Q2_2025[[#This Row],[Artikelnr]],Artikel_prijzen[Artnr],Artikel_prijzen[Groep],"")</f>
        <v/>
      </c>
      <c r="J378" s="10" t="str">
        <f>_xlfn.XLOOKUP(Q2_2025[[#This Row],[Artikelnr]],Artikel_prijzen[Artnr],Artikel_prijzen[Prijs 2025],"")</f>
        <v/>
      </c>
      <c r="K378" t="str">
        <f>IF(Q2_2025[[#This Row],[Artikelprijs]]&lt;&gt;"",IF(Q2_2025[[#This Row],[Stuksprijs]]=Q2_2025[[#This Row],[Artikelprijs]],"Prijs gelijk","Prijs wijkt af"),"")</f>
        <v/>
      </c>
      <c r="L378" t="str">
        <f>IF(Q2_2025[[#This Row],[Relatiekorting percentage]]=0,
    "Nvt",
    IF(Q2_2025[[#This Row],[Brutobedrag 2]] &lt; Q2_2025[[#This Row],[Bruto - Rel.korting]],
        "Nee",
        "Ja"))</f>
        <v>Ja</v>
      </c>
      <c r="M378" s="10">
        <f>IF(Q2_2025[[#This Row],[Artikelprijs]]&lt;&gt;"",Q2_2025[[#This Row],[Artikelprijs]],Q2_2025[[#This Row],[Stuksprijs]])</f>
        <v>30.45</v>
      </c>
      <c r="N378" s="10">
        <f>Q2_2025[[#This Row],[Besteld]]*Q2_2025[[#This Row],[Prijs 2]]</f>
        <v>121.8</v>
      </c>
      <c r="O378" s="10">
        <f>IF(Q2_2025[[#This Row],[Brutobedrag 2]]&lt;Q2_2025[[#This Row],[Bruto - Rel.korting]],Q2_2025[[#This Row],[Brutobedrag 2]],Q2_2025[[#This Row],[Brutobedrag 2]]*(100-Q2_2025[[#This Row],[Relatiekorting percentage]])/100)</f>
        <v>97.44</v>
      </c>
      <c r="R378" s="3"/>
      <c r="W378"/>
      <c r="AB378"/>
    </row>
    <row r="379" spans="1:28" x14ac:dyDescent="0.3">
      <c r="A379" t="s">
        <v>544</v>
      </c>
      <c r="B379">
        <v>5020002</v>
      </c>
      <c r="C379" t="s">
        <v>56</v>
      </c>
      <c r="D379">
        <v>3</v>
      </c>
      <c r="E379" s="10">
        <v>39.65</v>
      </c>
      <c r="F379" s="10">
        <v>118.95</v>
      </c>
      <c r="G379" s="10">
        <v>95.16</v>
      </c>
      <c r="H379">
        <v>20</v>
      </c>
      <c r="I379" s="51" t="str">
        <f>_xlfn.XLOOKUP(Q2_2025[[#This Row],[Artikelnr]],Artikel_prijzen[Artnr],Artikel_prijzen[Groep],"")</f>
        <v/>
      </c>
      <c r="J379" s="10" t="str">
        <f>_xlfn.XLOOKUP(Q2_2025[[#This Row],[Artikelnr]],Artikel_prijzen[Artnr],Artikel_prijzen[Prijs 2025],"")</f>
        <v/>
      </c>
      <c r="K379" t="str">
        <f>IF(Q2_2025[[#This Row],[Artikelprijs]]&lt;&gt;"",IF(Q2_2025[[#This Row],[Stuksprijs]]=Q2_2025[[#This Row],[Artikelprijs]],"Prijs gelijk","Prijs wijkt af"),"")</f>
        <v/>
      </c>
      <c r="L379" t="str">
        <f>IF(Q2_2025[[#This Row],[Relatiekorting percentage]]=0,
    "Nvt",
    IF(Q2_2025[[#This Row],[Brutobedrag 2]] &lt; Q2_2025[[#This Row],[Bruto - Rel.korting]],
        "Nee",
        "Ja"))</f>
        <v>Ja</v>
      </c>
      <c r="M379" s="10">
        <f>IF(Q2_2025[[#This Row],[Artikelprijs]]&lt;&gt;"",Q2_2025[[#This Row],[Artikelprijs]],Q2_2025[[#This Row],[Stuksprijs]])</f>
        <v>39.65</v>
      </c>
      <c r="N379" s="10">
        <f>Q2_2025[[#This Row],[Besteld]]*Q2_2025[[#This Row],[Prijs 2]]</f>
        <v>118.94999999999999</v>
      </c>
      <c r="O379" s="10">
        <f>IF(Q2_2025[[#This Row],[Brutobedrag 2]]&lt;Q2_2025[[#This Row],[Bruto - Rel.korting]],Q2_2025[[#This Row],[Brutobedrag 2]],Q2_2025[[#This Row],[Brutobedrag 2]]*(100-Q2_2025[[#This Row],[Relatiekorting percentage]])/100)</f>
        <v>95.16</v>
      </c>
      <c r="R379" s="3"/>
      <c r="W379"/>
      <c r="AB379"/>
    </row>
    <row r="380" spans="1:28" x14ac:dyDescent="0.3">
      <c r="A380" t="s">
        <v>544</v>
      </c>
      <c r="B380">
        <v>5010017</v>
      </c>
      <c r="C380" t="s">
        <v>248</v>
      </c>
      <c r="D380">
        <v>8</v>
      </c>
      <c r="E380" s="10">
        <v>48.93</v>
      </c>
      <c r="F380" s="10">
        <v>391.44</v>
      </c>
      <c r="G380" s="10">
        <v>313.14999999999998</v>
      </c>
      <c r="H380">
        <v>20</v>
      </c>
      <c r="I380" s="51" t="str">
        <f>_xlfn.XLOOKUP(Q2_2025[[#This Row],[Artikelnr]],Artikel_prijzen[Artnr],Artikel_prijzen[Groep],"")</f>
        <v/>
      </c>
      <c r="J380" s="10" t="str">
        <f>_xlfn.XLOOKUP(Q2_2025[[#This Row],[Artikelnr]],Artikel_prijzen[Artnr],Artikel_prijzen[Prijs 2025],"")</f>
        <v/>
      </c>
      <c r="K380" t="str">
        <f>IF(Q2_2025[[#This Row],[Artikelprijs]]&lt;&gt;"",IF(Q2_2025[[#This Row],[Stuksprijs]]=Q2_2025[[#This Row],[Artikelprijs]],"Prijs gelijk","Prijs wijkt af"),"")</f>
        <v/>
      </c>
      <c r="L380" t="str">
        <f>IF(Q2_2025[[#This Row],[Relatiekorting percentage]]=0,
    "Nvt",
    IF(Q2_2025[[#This Row],[Brutobedrag 2]] &lt; Q2_2025[[#This Row],[Bruto - Rel.korting]],
        "Nee",
        "Ja"))</f>
        <v>Ja</v>
      </c>
      <c r="M380" s="10">
        <f>IF(Q2_2025[[#This Row],[Artikelprijs]]&lt;&gt;"",Q2_2025[[#This Row],[Artikelprijs]],Q2_2025[[#This Row],[Stuksprijs]])</f>
        <v>48.93</v>
      </c>
      <c r="N380" s="10">
        <f>Q2_2025[[#This Row],[Besteld]]*Q2_2025[[#This Row],[Prijs 2]]</f>
        <v>391.44</v>
      </c>
      <c r="O380" s="10">
        <f>IF(Q2_2025[[#This Row],[Brutobedrag 2]]&lt;Q2_2025[[#This Row],[Bruto - Rel.korting]],Q2_2025[[#This Row],[Brutobedrag 2]],Q2_2025[[#This Row],[Brutobedrag 2]]*(100-Q2_2025[[#This Row],[Relatiekorting percentage]])/100)</f>
        <v>313.15199999999999</v>
      </c>
      <c r="R380" s="3"/>
      <c r="W380"/>
      <c r="AB380"/>
    </row>
    <row r="381" spans="1:28" x14ac:dyDescent="0.3">
      <c r="A381" t="s">
        <v>544</v>
      </c>
      <c r="B381">
        <v>5022026</v>
      </c>
      <c r="C381" t="s">
        <v>492</v>
      </c>
      <c r="D381">
        <v>1</v>
      </c>
      <c r="E381" s="10">
        <v>403.24</v>
      </c>
      <c r="F381" s="10">
        <v>403.24</v>
      </c>
      <c r="G381" s="10">
        <v>403.24</v>
      </c>
      <c r="H381">
        <v>0</v>
      </c>
      <c r="I381" s="51" t="str">
        <f>_xlfn.XLOOKUP(Q2_2025[[#This Row],[Artikelnr]],Artikel_prijzen[Artnr],Artikel_prijzen[Groep],"")</f>
        <v>Elektra</v>
      </c>
      <c r="J381" s="10">
        <f>_xlfn.XLOOKUP(Q2_2025[[#This Row],[Artikelnr]],Artikel_prijzen[Artnr],Artikel_prijzen[Prijs 2025],"")</f>
        <v>298.7</v>
      </c>
      <c r="K381" t="str">
        <f>IF(Q2_2025[[#This Row],[Artikelprijs]]&lt;&gt;"",IF(Q2_2025[[#This Row],[Stuksprijs]]=Q2_2025[[#This Row],[Artikelprijs]],"Prijs gelijk","Prijs wijkt af"),"")</f>
        <v>Prijs wijkt af</v>
      </c>
      <c r="L381" t="str">
        <f>IF(Q2_2025[[#This Row],[Relatiekorting percentage]]=0,
    "Nvt",
    IF(Q2_2025[[#This Row],[Brutobedrag 2]] &lt; Q2_2025[[#This Row],[Bruto - Rel.korting]],
        "Nee",
        "Ja"))</f>
        <v>Nvt</v>
      </c>
      <c r="M381" s="10">
        <f>IF(Q2_2025[[#This Row],[Artikelprijs]]&lt;&gt;"",Q2_2025[[#This Row],[Artikelprijs]],Q2_2025[[#This Row],[Stuksprijs]])</f>
        <v>298.7</v>
      </c>
      <c r="N381" s="10">
        <f>Q2_2025[[#This Row],[Besteld]]*Q2_2025[[#This Row],[Prijs 2]]</f>
        <v>298.7</v>
      </c>
      <c r="O381" s="10">
        <f>IF(Q2_2025[[#This Row],[Brutobedrag 2]]&lt;Q2_2025[[#This Row],[Bruto - Rel.korting]],Q2_2025[[#This Row],[Brutobedrag 2]],Q2_2025[[#This Row],[Brutobedrag 2]]*(100-Q2_2025[[#This Row],[Relatiekorting percentage]])/100)</f>
        <v>298.7</v>
      </c>
      <c r="R381" s="3"/>
      <c r="W381"/>
      <c r="AB381"/>
    </row>
    <row r="382" spans="1:28" x14ac:dyDescent="0.3">
      <c r="A382" t="s">
        <v>544</v>
      </c>
      <c r="B382">
        <v>3002029</v>
      </c>
      <c r="C382" t="s">
        <v>100</v>
      </c>
      <c r="D382">
        <v>1</v>
      </c>
      <c r="E382" s="10">
        <v>76.02</v>
      </c>
      <c r="F382" s="10">
        <v>76.02</v>
      </c>
      <c r="G382" s="10">
        <v>60.82</v>
      </c>
      <c r="H382">
        <v>20</v>
      </c>
      <c r="I382" s="51" t="str">
        <f>_xlfn.XLOOKUP(Q2_2025[[#This Row],[Artikelnr]],Artikel_prijzen[Artnr],Artikel_prijzen[Groep],"")</f>
        <v/>
      </c>
      <c r="J382" s="10" t="str">
        <f>_xlfn.XLOOKUP(Q2_2025[[#This Row],[Artikelnr]],Artikel_prijzen[Artnr],Artikel_prijzen[Prijs 2025],"")</f>
        <v/>
      </c>
      <c r="K382" t="str">
        <f>IF(Q2_2025[[#This Row],[Artikelprijs]]&lt;&gt;"",IF(Q2_2025[[#This Row],[Stuksprijs]]=Q2_2025[[#This Row],[Artikelprijs]],"Prijs gelijk","Prijs wijkt af"),"")</f>
        <v/>
      </c>
      <c r="L382" t="str">
        <f>IF(Q2_2025[[#This Row],[Relatiekorting percentage]]=0,
    "Nvt",
    IF(Q2_2025[[#This Row],[Brutobedrag 2]] &lt; Q2_2025[[#This Row],[Bruto - Rel.korting]],
        "Nee",
        "Ja"))</f>
        <v>Ja</v>
      </c>
      <c r="M382" s="10">
        <f>IF(Q2_2025[[#This Row],[Artikelprijs]]&lt;&gt;"",Q2_2025[[#This Row],[Artikelprijs]],Q2_2025[[#This Row],[Stuksprijs]])</f>
        <v>76.02</v>
      </c>
      <c r="N382" s="10">
        <f>Q2_2025[[#This Row],[Besteld]]*Q2_2025[[#This Row],[Prijs 2]]</f>
        <v>76.02</v>
      </c>
      <c r="O382" s="10">
        <f>IF(Q2_2025[[#This Row],[Brutobedrag 2]]&lt;Q2_2025[[#This Row],[Bruto - Rel.korting]],Q2_2025[[#This Row],[Brutobedrag 2]],Q2_2025[[#This Row],[Brutobedrag 2]]*(100-Q2_2025[[#This Row],[Relatiekorting percentage]])/100)</f>
        <v>60.815999999999995</v>
      </c>
      <c r="R382" s="3"/>
      <c r="W382"/>
      <c r="AB382"/>
    </row>
    <row r="383" spans="1:28" x14ac:dyDescent="0.3">
      <c r="A383" t="s">
        <v>544</v>
      </c>
      <c r="B383">
        <v>5020002</v>
      </c>
      <c r="C383" t="s">
        <v>56</v>
      </c>
      <c r="D383">
        <v>1</v>
      </c>
      <c r="E383" s="10">
        <v>39.65</v>
      </c>
      <c r="F383" s="10">
        <v>39.65</v>
      </c>
      <c r="G383" s="10">
        <v>31.72</v>
      </c>
      <c r="H383">
        <v>20</v>
      </c>
      <c r="I383" s="51" t="str">
        <f>_xlfn.XLOOKUP(Q2_2025[[#This Row],[Artikelnr]],Artikel_prijzen[Artnr],Artikel_prijzen[Groep],"")</f>
        <v/>
      </c>
      <c r="J383" s="10" t="str">
        <f>_xlfn.XLOOKUP(Q2_2025[[#This Row],[Artikelnr]],Artikel_prijzen[Artnr],Artikel_prijzen[Prijs 2025],"")</f>
        <v/>
      </c>
      <c r="K383" t="str">
        <f>IF(Q2_2025[[#This Row],[Artikelprijs]]&lt;&gt;"",IF(Q2_2025[[#This Row],[Stuksprijs]]=Q2_2025[[#This Row],[Artikelprijs]],"Prijs gelijk","Prijs wijkt af"),"")</f>
        <v/>
      </c>
      <c r="L383" t="str">
        <f>IF(Q2_2025[[#This Row],[Relatiekorting percentage]]=0,
    "Nvt",
    IF(Q2_2025[[#This Row],[Brutobedrag 2]] &lt; Q2_2025[[#This Row],[Bruto - Rel.korting]],
        "Nee",
        "Ja"))</f>
        <v>Ja</v>
      </c>
      <c r="M383" s="10">
        <f>IF(Q2_2025[[#This Row],[Artikelprijs]]&lt;&gt;"",Q2_2025[[#This Row],[Artikelprijs]],Q2_2025[[#This Row],[Stuksprijs]])</f>
        <v>39.65</v>
      </c>
      <c r="N383" s="10">
        <f>Q2_2025[[#This Row],[Besteld]]*Q2_2025[[#This Row],[Prijs 2]]</f>
        <v>39.65</v>
      </c>
      <c r="O383" s="10">
        <f>IF(Q2_2025[[#This Row],[Brutobedrag 2]]&lt;Q2_2025[[#This Row],[Bruto - Rel.korting]],Q2_2025[[#This Row],[Brutobedrag 2]],Q2_2025[[#This Row],[Brutobedrag 2]]*(100-Q2_2025[[#This Row],[Relatiekorting percentage]])/100)</f>
        <v>31.72</v>
      </c>
      <c r="R383" s="3"/>
      <c r="W383"/>
      <c r="AB383"/>
    </row>
    <row r="384" spans="1:28" x14ac:dyDescent="0.3">
      <c r="A384" t="s">
        <v>544</v>
      </c>
      <c r="B384">
        <v>3001044</v>
      </c>
      <c r="C384" t="s">
        <v>47</v>
      </c>
      <c r="D384">
        <v>1</v>
      </c>
      <c r="E384" s="10">
        <v>0</v>
      </c>
      <c r="F384" s="10">
        <v>0</v>
      </c>
      <c r="G384" s="10">
        <v>0</v>
      </c>
      <c r="H384">
        <v>20</v>
      </c>
      <c r="I384" s="51" t="str">
        <f>_xlfn.XLOOKUP(Q2_2025[[#This Row],[Artikelnr]],Artikel_prijzen[Artnr],Artikel_prijzen[Groep],"")</f>
        <v/>
      </c>
      <c r="J384" s="10" t="str">
        <f>_xlfn.XLOOKUP(Q2_2025[[#This Row],[Artikelnr]],Artikel_prijzen[Artnr],Artikel_prijzen[Prijs 2025],"")</f>
        <v/>
      </c>
      <c r="K384" t="str">
        <f>IF(Q2_2025[[#This Row],[Artikelprijs]]&lt;&gt;"",IF(Q2_2025[[#This Row],[Stuksprijs]]=Q2_2025[[#This Row],[Artikelprijs]],"Prijs gelijk","Prijs wijkt af"),"")</f>
        <v/>
      </c>
      <c r="L384" t="str">
        <f>IF(Q2_2025[[#This Row],[Relatiekorting percentage]]=0,
    "Nvt",
    IF(Q2_2025[[#This Row],[Brutobedrag 2]] &lt; Q2_2025[[#This Row],[Bruto - Rel.korting]],
        "Nee",
        "Ja"))</f>
        <v>Ja</v>
      </c>
      <c r="M384" s="10">
        <f>IF(Q2_2025[[#This Row],[Artikelprijs]]&lt;&gt;"",Q2_2025[[#This Row],[Artikelprijs]],Q2_2025[[#This Row],[Stuksprijs]])</f>
        <v>0</v>
      </c>
      <c r="N384" s="10">
        <f>Q2_2025[[#This Row],[Besteld]]*Q2_2025[[#This Row],[Prijs 2]]</f>
        <v>0</v>
      </c>
      <c r="O384" s="10">
        <f>IF(Q2_2025[[#This Row],[Brutobedrag 2]]&lt;Q2_2025[[#This Row],[Bruto - Rel.korting]],Q2_2025[[#This Row],[Brutobedrag 2]],Q2_2025[[#This Row],[Brutobedrag 2]]*(100-Q2_2025[[#This Row],[Relatiekorting percentage]])/100)</f>
        <v>0</v>
      </c>
      <c r="R384" s="3"/>
      <c r="W384"/>
      <c r="AB384"/>
    </row>
    <row r="385" spans="1:28" x14ac:dyDescent="0.3">
      <c r="A385" t="s">
        <v>561</v>
      </c>
      <c r="B385">
        <v>5030228</v>
      </c>
      <c r="C385" t="s">
        <v>113</v>
      </c>
      <c r="D385">
        <v>6</v>
      </c>
      <c r="E385" s="10">
        <v>236.9</v>
      </c>
      <c r="F385" s="10">
        <v>1421.4</v>
      </c>
      <c r="G385" s="10">
        <v>1421.4</v>
      </c>
      <c r="H385">
        <v>0</v>
      </c>
      <c r="I385" s="51" t="str">
        <f>_xlfn.XLOOKUP(Q2_2025[[#This Row],[Artikelnr]],Artikel_prijzen[Artnr],Artikel_prijzen[Groep],"")</f>
        <v>Rigging</v>
      </c>
      <c r="J385" s="10">
        <f>_xlfn.XLOOKUP(Q2_2025[[#This Row],[Artikelnr]],Artikel_prijzen[Artnr],Artikel_prijzen[Prijs 2025],"")</f>
        <v>230</v>
      </c>
      <c r="K385" t="str">
        <f>IF(Q2_2025[[#This Row],[Artikelprijs]]&lt;&gt;"",IF(Q2_2025[[#This Row],[Stuksprijs]]=Q2_2025[[#This Row],[Artikelprijs]],"Prijs gelijk","Prijs wijkt af"),"")</f>
        <v>Prijs wijkt af</v>
      </c>
      <c r="L385" t="str">
        <f>IF(Q2_2025[[#This Row],[Relatiekorting percentage]]=0,
    "Nvt",
    IF(Q2_2025[[#This Row],[Brutobedrag 2]] &lt; Q2_2025[[#This Row],[Bruto - Rel.korting]],
        "Nee",
        "Ja"))</f>
        <v>Nvt</v>
      </c>
      <c r="M385" s="10">
        <f>IF(Q2_2025[[#This Row],[Artikelprijs]]&lt;&gt;"",Q2_2025[[#This Row],[Artikelprijs]],Q2_2025[[#This Row],[Stuksprijs]])</f>
        <v>230</v>
      </c>
      <c r="N385" s="10">
        <f>Q2_2025[[#This Row],[Besteld]]*Q2_2025[[#This Row],[Prijs 2]]</f>
        <v>1380</v>
      </c>
      <c r="O385" s="10">
        <f>IF(Q2_2025[[#This Row],[Brutobedrag 2]]&lt;Q2_2025[[#This Row],[Bruto - Rel.korting]],Q2_2025[[#This Row],[Brutobedrag 2]],Q2_2025[[#This Row],[Brutobedrag 2]]*(100-Q2_2025[[#This Row],[Relatiekorting percentage]])/100)</f>
        <v>1380</v>
      </c>
      <c r="R385" s="3"/>
      <c r="W385"/>
      <c r="AB385"/>
    </row>
    <row r="386" spans="1:28" x14ac:dyDescent="0.3">
      <c r="A386" t="s">
        <v>561</v>
      </c>
      <c r="B386">
        <v>5030232</v>
      </c>
      <c r="C386" t="s">
        <v>116</v>
      </c>
      <c r="D386">
        <v>1</v>
      </c>
      <c r="E386" s="10">
        <v>144.19999999999999</v>
      </c>
      <c r="F386" s="10">
        <v>144.19999999999999</v>
      </c>
      <c r="G386" s="10">
        <v>144.19999999999999</v>
      </c>
      <c r="H386">
        <v>0</v>
      </c>
      <c r="I386" s="51" t="str">
        <f>_xlfn.XLOOKUP(Q2_2025[[#This Row],[Artikelnr]],Artikel_prijzen[Artnr],Artikel_prijzen[Groep],"")</f>
        <v>Rigging</v>
      </c>
      <c r="J386" s="10">
        <f>_xlfn.XLOOKUP(Q2_2025[[#This Row],[Artikelnr]],Artikel_prijzen[Artnr],Artikel_prijzen[Prijs 2025],"")</f>
        <v>140</v>
      </c>
      <c r="K386" t="str">
        <f>IF(Q2_2025[[#This Row],[Artikelprijs]]&lt;&gt;"",IF(Q2_2025[[#This Row],[Stuksprijs]]=Q2_2025[[#This Row],[Artikelprijs]],"Prijs gelijk","Prijs wijkt af"),"")</f>
        <v>Prijs wijkt af</v>
      </c>
      <c r="L386" t="str">
        <f>IF(Q2_2025[[#This Row],[Relatiekorting percentage]]=0,
    "Nvt",
    IF(Q2_2025[[#This Row],[Brutobedrag 2]] &lt; Q2_2025[[#This Row],[Bruto - Rel.korting]],
        "Nee",
        "Ja"))</f>
        <v>Nvt</v>
      </c>
      <c r="M386" s="10">
        <f>IF(Q2_2025[[#This Row],[Artikelprijs]]&lt;&gt;"",Q2_2025[[#This Row],[Artikelprijs]],Q2_2025[[#This Row],[Stuksprijs]])</f>
        <v>140</v>
      </c>
      <c r="N386" s="10">
        <f>Q2_2025[[#This Row],[Besteld]]*Q2_2025[[#This Row],[Prijs 2]]</f>
        <v>140</v>
      </c>
      <c r="O386" s="10">
        <f>IF(Q2_2025[[#This Row],[Brutobedrag 2]]&lt;Q2_2025[[#This Row],[Bruto - Rel.korting]],Q2_2025[[#This Row],[Brutobedrag 2]],Q2_2025[[#This Row],[Brutobedrag 2]]*(100-Q2_2025[[#This Row],[Relatiekorting percentage]])/100)</f>
        <v>140</v>
      </c>
      <c r="R386" s="3"/>
      <c r="W386"/>
      <c r="AB386"/>
    </row>
    <row r="387" spans="1:28" x14ac:dyDescent="0.3">
      <c r="A387" t="s">
        <v>561</v>
      </c>
      <c r="B387">
        <v>5030229</v>
      </c>
      <c r="C387" t="s">
        <v>18</v>
      </c>
      <c r="D387">
        <v>4</v>
      </c>
      <c r="E387" s="10">
        <v>303.85000000000002</v>
      </c>
      <c r="F387" s="10">
        <v>1215.4000000000001</v>
      </c>
      <c r="G387" s="10">
        <v>1215.4000000000001</v>
      </c>
      <c r="H387">
        <v>0</v>
      </c>
      <c r="I387" s="51" t="str">
        <f>_xlfn.XLOOKUP(Q2_2025[[#This Row],[Artikelnr]],Artikel_prijzen[Artnr],Artikel_prijzen[Groep],"")</f>
        <v>Rigging</v>
      </c>
      <c r="J387" s="10">
        <f>_xlfn.XLOOKUP(Q2_2025[[#This Row],[Artikelnr]],Artikel_prijzen[Artnr],Artikel_prijzen[Prijs 2025],"")</f>
        <v>295</v>
      </c>
      <c r="K387" t="str">
        <f>IF(Q2_2025[[#This Row],[Artikelprijs]]&lt;&gt;"",IF(Q2_2025[[#This Row],[Stuksprijs]]=Q2_2025[[#This Row],[Artikelprijs]],"Prijs gelijk","Prijs wijkt af"),"")</f>
        <v>Prijs wijkt af</v>
      </c>
      <c r="L387" t="str">
        <f>IF(Q2_2025[[#This Row],[Relatiekorting percentage]]=0,
    "Nvt",
    IF(Q2_2025[[#This Row],[Brutobedrag 2]] &lt; Q2_2025[[#This Row],[Bruto - Rel.korting]],
        "Nee",
        "Ja"))</f>
        <v>Nvt</v>
      </c>
      <c r="M387" s="10">
        <f>IF(Q2_2025[[#This Row],[Artikelprijs]]&lt;&gt;"",Q2_2025[[#This Row],[Artikelprijs]],Q2_2025[[#This Row],[Stuksprijs]])</f>
        <v>295</v>
      </c>
      <c r="N387" s="10">
        <f>Q2_2025[[#This Row],[Besteld]]*Q2_2025[[#This Row],[Prijs 2]]</f>
        <v>1180</v>
      </c>
      <c r="O387" s="10">
        <f>IF(Q2_2025[[#This Row],[Brutobedrag 2]]&lt;Q2_2025[[#This Row],[Bruto - Rel.korting]],Q2_2025[[#This Row],[Brutobedrag 2]],Q2_2025[[#This Row],[Brutobedrag 2]]*(100-Q2_2025[[#This Row],[Relatiekorting percentage]])/100)</f>
        <v>1180</v>
      </c>
      <c r="R387" s="3"/>
      <c r="W387"/>
      <c r="AB387"/>
    </row>
    <row r="388" spans="1:28" x14ac:dyDescent="0.3">
      <c r="A388" t="s">
        <v>561</v>
      </c>
      <c r="B388">
        <v>2004027</v>
      </c>
      <c r="C388" t="s">
        <v>339</v>
      </c>
      <c r="D388">
        <v>4</v>
      </c>
      <c r="E388" s="10">
        <v>16.54</v>
      </c>
      <c r="F388" s="10">
        <v>66.16</v>
      </c>
      <c r="G388" s="10">
        <v>66.16</v>
      </c>
      <c r="H388">
        <v>0</v>
      </c>
      <c r="I388" s="51" t="str">
        <f>_xlfn.XLOOKUP(Q2_2025[[#This Row],[Artikelnr]],Artikel_prijzen[Artnr],Artikel_prijzen[Groep],"")</f>
        <v/>
      </c>
      <c r="J388" s="10" t="str">
        <f>_xlfn.XLOOKUP(Q2_2025[[#This Row],[Artikelnr]],Artikel_prijzen[Artnr],Artikel_prijzen[Prijs 2025],"")</f>
        <v/>
      </c>
      <c r="K388" t="str">
        <f>IF(Q2_2025[[#This Row],[Artikelprijs]]&lt;&gt;"",IF(Q2_2025[[#This Row],[Stuksprijs]]=Q2_2025[[#This Row],[Artikelprijs]],"Prijs gelijk","Prijs wijkt af"),"")</f>
        <v/>
      </c>
      <c r="L388" t="str">
        <f>IF(Q2_2025[[#This Row],[Relatiekorting percentage]]=0,
    "Nvt",
    IF(Q2_2025[[#This Row],[Brutobedrag 2]] &lt; Q2_2025[[#This Row],[Bruto - Rel.korting]],
        "Nee",
        "Ja"))</f>
        <v>Nvt</v>
      </c>
      <c r="M388" s="10">
        <f>IF(Q2_2025[[#This Row],[Artikelprijs]]&lt;&gt;"",Q2_2025[[#This Row],[Artikelprijs]],Q2_2025[[#This Row],[Stuksprijs]])</f>
        <v>16.54</v>
      </c>
      <c r="N388" s="10">
        <f>Q2_2025[[#This Row],[Besteld]]*Q2_2025[[#This Row],[Prijs 2]]</f>
        <v>66.16</v>
      </c>
      <c r="O388" s="10">
        <f>IF(Q2_2025[[#This Row],[Brutobedrag 2]]&lt;Q2_2025[[#This Row],[Bruto - Rel.korting]],Q2_2025[[#This Row],[Brutobedrag 2]],Q2_2025[[#This Row],[Brutobedrag 2]]*(100-Q2_2025[[#This Row],[Relatiekorting percentage]])/100)</f>
        <v>66.16</v>
      </c>
      <c r="R388" s="3"/>
      <c r="W388"/>
      <c r="AB388"/>
    </row>
    <row r="389" spans="1:28" x14ac:dyDescent="0.3">
      <c r="A389" t="s">
        <v>561</v>
      </c>
      <c r="B389">
        <v>5030228</v>
      </c>
      <c r="C389" t="s">
        <v>562</v>
      </c>
      <c r="D389">
        <v>2</v>
      </c>
      <c r="E389" s="10">
        <v>236.9</v>
      </c>
      <c r="F389" s="10">
        <v>473.8</v>
      </c>
      <c r="G389" s="10">
        <v>473.8</v>
      </c>
      <c r="H389">
        <v>0</v>
      </c>
      <c r="I389" s="51" t="str">
        <f>_xlfn.XLOOKUP(Q2_2025[[#This Row],[Artikelnr]],Artikel_prijzen[Artnr],Artikel_prijzen[Groep],"")</f>
        <v>Rigging</v>
      </c>
      <c r="J389" s="10">
        <f>_xlfn.XLOOKUP(Q2_2025[[#This Row],[Artikelnr]],Artikel_prijzen[Artnr],Artikel_prijzen[Prijs 2025],"")</f>
        <v>230</v>
      </c>
      <c r="K389" t="str">
        <f>IF(Q2_2025[[#This Row],[Artikelprijs]]&lt;&gt;"",IF(Q2_2025[[#This Row],[Stuksprijs]]=Q2_2025[[#This Row],[Artikelprijs]],"Prijs gelijk","Prijs wijkt af"),"")</f>
        <v>Prijs wijkt af</v>
      </c>
      <c r="L389" t="str">
        <f>IF(Q2_2025[[#This Row],[Relatiekorting percentage]]=0,
    "Nvt",
    IF(Q2_2025[[#This Row],[Brutobedrag 2]] &lt; Q2_2025[[#This Row],[Bruto - Rel.korting]],
        "Nee",
        "Ja"))</f>
        <v>Nvt</v>
      </c>
      <c r="M389" s="10">
        <f>IF(Q2_2025[[#This Row],[Artikelprijs]]&lt;&gt;"",Q2_2025[[#This Row],[Artikelprijs]],Q2_2025[[#This Row],[Stuksprijs]])</f>
        <v>230</v>
      </c>
      <c r="N389" s="10">
        <f>Q2_2025[[#This Row],[Besteld]]*Q2_2025[[#This Row],[Prijs 2]]</f>
        <v>460</v>
      </c>
      <c r="O389" s="10">
        <f>IF(Q2_2025[[#This Row],[Brutobedrag 2]]&lt;Q2_2025[[#This Row],[Bruto - Rel.korting]],Q2_2025[[#This Row],[Brutobedrag 2]],Q2_2025[[#This Row],[Brutobedrag 2]]*(100-Q2_2025[[#This Row],[Relatiekorting percentage]])/100)</f>
        <v>460</v>
      </c>
      <c r="R389" s="3"/>
      <c r="W389"/>
      <c r="AB389"/>
    </row>
    <row r="390" spans="1:28" x14ac:dyDescent="0.3">
      <c r="A390" t="s">
        <v>561</v>
      </c>
      <c r="B390">
        <v>5030232</v>
      </c>
      <c r="C390" t="s">
        <v>116</v>
      </c>
      <c r="D390">
        <v>1</v>
      </c>
      <c r="E390" s="10">
        <v>144.19999999999999</v>
      </c>
      <c r="F390" s="10">
        <v>144.19999999999999</v>
      </c>
      <c r="G390" s="10">
        <v>144.19999999999999</v>
      </c>
      <c r="H390">
        <v>0</v>
      </c>
      <c r="I390" s="51" t="str">
        <f>_xlfn.XLOOKUP(Q2_2025[[#This Row],[Artikelnr]],Artikel_prijzen[Artnr],Artikel_prijzen[Groep],"")</f>
        <v>Rigging</v>
      </c>
      <c r="J390" s="10">
        <f>_xlfn.XLOOKUP(Q2_2025[[#This Row],[Artikelnr]],Artikel_prijzen[Artnr],Artikel_prijzen[Prijs 2025],"")</f>
        <v>140</v>
      </c>
      <c r="K390" t="str">
        <f>IF(Q2_2025[[#This Row],[Artikelprijs]]&lt;&gt;"",IF(Q2_2025[[#This Row],[Stuksprijs]]=Q2_2025[[#This Row],[Artikelprijs]],"Prijs gelijk","Prijs wijkt af"),"")</f>
        <v>Prijs wijkt af</v>
      </c>
      <c r="L390" t="str">
        <f>IF(Q2_2025[[#This Row],[Relatiekorting percentage]]=0,
    "Nvt",
    IF(Q2_2025[[#This Row],[Brutobedrag 2]] &lt; Q2_2025[[#This Row],[Bruto - Rel.korting]],
        "Nee",
        "Ja"))</f>
        <v>Nvt</v>
      </c>
      <c r="M390" s="10">
        <f>IF(Q2_2025[[#This Row],[Artikelprijs]]&lt;&gt;"",Q2_2025[[#This Row],[Artikelprijs]],Q2_2025[[#This Row],[Stuksprijs]])</f>
        <v>140</v>
      </c>
      <c r="N390" s="10">
        <f>Q2_2025[[#This Row],[Besteld]]*Q2_2025[[#This Row],[Prijs 2]]</f>
        <v>140</v>
      </c>
      <c r="O390" s="10">
        <f>IF(Q2_2025[[#This Row],[Brutobedrag 2]]&lt;Q2_2025[[#This Row],[Bruto - Rel.korting]],Q2_2025[[#This Row],[Brutobedrag 2]],Q2_2025[[#This Row],[Brutobedrag 2]]*(100-Q2_2025[[#This Row],[Relatiekorting percentage]])/100)</f>
        <v>140</v>
      </c>
      <c r="R390" s="3"/>
      <c r="W390"/>
      <c r="AB390"/>
    </row>
    <row r="391" spans="1:28" x14ac:dyDescent="0.3">
      <c r="A391" t="s">
        <v>561</v>
      </c>
      <c r="B391">
        <v>5031052</v>
      </c>
      <c r="C391" t="s">
        <v>12</v>
      </c>
      <c r="D391">
        <v>2</v>
      </c>
      <c r="E391" s="10">
        <v>88.07</v>
      </c>
      <c r="F391" s="10">
        <v>176.14</v>
      </c>
      <c r="G391" s="10">
        <v>140.91</v>
      </c>
      <c r="H391">
        <v>20</v>
      </c>
      <c r="I391" s="51" t="str">
        <f>_xlfn.XLOOKUP(Q2_2025[[#This Row],[Artikelnr]],Artikel_prijzen[Artnr],Artikel_prijzen[Groep],"")</f>
        <v/>
      </c>
      <c r="J391" s="10" t="str">
        <f>_xlfn.XLOOKUP(Q2_2025[[#This Row],[Artikelnr]],Artikel_prijzen[Artnr],Artikel_prijzen[Prijs 2025],"")</f>
        <v/>
      </c>
      <c r="K391" t="str">
        <f>IF(Q2_2025[[#This Row],[Artikelprijs]]&lt;&gt;"",IF(Q2_2025[[#This Row],[Stuksprijs]]=Q2_2025[[#This Row],[Artikelprijs]],"Prijs gelijk","Prijs wijkt af"),"")</f>
        <v/>
      </c>
      <c r="L391" t="str">
        <f>IF(Q2_2025[[#This Row],[Relatiekorting percentage]]=0,
    "Nvt",
    IF(Q2_2025[[#This Row],[Brutobedrag 2]] &lt; Q2_2025[[#This Row],[Bruto - Rel.korting]],
        "Nee",
        "Ja"))</f>
        <v>Ja</v>
      </c>
      <c r="M391" s="10">
        <f>IF(Q2_2025[[#This Row],[Artikelprijs]]&lt;&gt;"",Q2_2025[[#This Row],[Artikelprijs]],Q2_2025[[#This Row],[Stuksprijs]])</f>
        <v>88.07</v>
      </c>
      <c r="N391" s="10">
        <f>Q2_2025[[#This Row],[Besteld]]*Q2_2025[[#This Row],[Prijs 2]]</f>
        <v>176.14</v>
      </c>
      <c r="O391" s="10">
        <f>IF(Q2_2025[[#This Row],[Brutobedrag 2]]&lt;Q2_2025[[#This Row],[Bruto - Rel.korting]],Q2_2025[[#This Row],[Brutobedrag 2]],Q2_2025[[#This Row],[Brutobedrag 2]]*(100-Q2_2025[[#This Row],[Relatiekorting percentage]])/100)</f>
        <v>140.91199999999998</v>
      </c>
      <c r="R391" s="3"/>
      <c r="W391"/>
      <c r="AB391"/>
    </row>
    <row r="392" spans="1:28" x14ac:dyDescent="0.3">
      <c r="A392" t="s">
        <v>561</v>
      </c>
      <c r="B392">
        <v>5031053</v>
      </c>
      <c r="C392" t="s">
        <v>10</v>
      </c>
      <c r="D392">
        <v>1</v>
      </c>
      <c r="E392" s="10">
        <v>113.3</v>
      </c>
      <c r="F392" s="10">
        <v>113.3</v>
      </c>
      <c r="G392" s="10">
        <v>90.64</v>
      </c>
      <c r="H392">
        <v>20</v>
      </c>
      <c r="I392" s="51" t="str">
        <f>_xlfn.XLOOKUP(Q2_2025[[#This Row],[Artikelnr]],Artikel_prijzen[Artnr],Artikel_prijzen[Groep],"")</f>
        <v/>
      </c>
      <c r="J392" s="10" t="str">
        <f>_xlfn.XLOOKUP(Q2_2025[[#This Row],[Artikelnr]],Artikel_prijzen[Artnr],Artikel_prijzen[Prijs 2025],"")</f>
        <v/>
      </c>
      <c r="K392" t="str">
        <f>IF(Q2_2025[[#This Row],[Artikelprijs]]&lt;&gt;"",IF(Q2_2025[[#This Row],[Stuksprijs]]=Q2_2025[[#This Row],[Artikelprijs]],"Prijs gelijk","Prijs wijkt af"),"")</f>
        <v/>
      </c>
      <c r="L392" t="str">
        <f>IF(Q2_2025[[#This Row],[Relatiekorting percentage]]=0,
    "Nvt",
    IF(Q2_2025[[#This Row],[Brutobedrag 2]] &lt; Q2_2025[[#This Row],[Bruto - Rel.korting]],
        "Nee",
        "Ja"))</f>
        <v>Ja</v>
      </c>
      <c r="M392" s="10">
        <f>IF(Q2_2025[[#This Row],[Artikelprijs]]&lt;&gt;"",Q2_2025[[#This Row],[Artikelprijs]],Q2_2025[[#This Row],[Stuksprijs]])</f>
        <v>113.3</v>
      </c>
      <c r="N392" s="10">
        <f>Q2_2025[[#This Row],[Besteld]]*Q2_2025[[#This Row],[Prijs 2]]</f>
        <v>113.3</v>
      </c>
      <c r="O392" s="10">
        <f>IF(Q2_2025[[#This Row],[Brutobedrag 2]]&lt;Q2_2025[[#This Row],[Bruto - Rel.korting]],Q2_2025[[#This Row],[Brutobedrag 2]],Q2_2025[[#This Row],[Brutobedrag 2]]*(100-Q2_2025[[#This Row],[Relatiekorting percentage]])/100)</f>
        <v>90.64</v>
      </c>
      <c r="R392" s="3"/>
      <c r="W392"/>
      <c r="AB392"/>
    </row>
    <row r="393" spans="1:28" x14ac:dyDescent="0.3">
      <c r="A393" t="s">
        <v>561</v>
      </c>
      <c r="B393">
        <v>1007051</v>
      </c>
      <c r="C393" t="s">
        <v>54</v>
      </c>
      <c r="D393">
        <v>4</v>
      </c>
      <c r="E393" s="10">
        <v>88.57</v>
      </c>
      <c r="F393" s="10">
        <v>354.28</v>
      </c>
      <c r="G393" s="10">
        <v>283.42</v>
      </c>
      <c r="H393">
        <v>20</v>
      </c>
      <c r="I393" s="51" t="str">
        <f>_xlfn.XLOOKUP(Q2_2025[[#This Row],[Artikelnr]],Artikel_prijzen[Artnr],Artikel_prijzen[Groep],"")</f>
        <v/>
      </c>
      <c r="J393" s="10" t="str">
        <f>_xlfn.XLOOKUP(Q2_2025[[#This Row],[Artikelnr]],Artikel_prijzen[Artnr],Artikel_prijzen[Prijs 2025],"")</f>
        <v/>
      </c>
      <c r="K393" t="str">
        <f>IF(Q2_2025[[#This Row],[Artikelprijs]]&lt;&gt;"",IF(Q2_2025[[#This Row],[Stuksprijs]]=Q2_2025[[#This Row],[Artikelprijs]],"Prijs gelijk","Prijs wijkt af"),"")</f>
        <v/>
      </c>
      <c r="L393" t="str">
        <f>IF(Q2_2025[[#This Row],[Relatiekorting percentage]]=0,
    "Nvt",
    IF(Q2_2025[[#This Row],[Brutobedrag 2]] &lt; Q2_2025[[#This Row],[Bruto - Rel.korting]],
        "Nee",
        "Ja"))</f>
        <v>Ja</v>
      </c>
      <c r="M393" s="10">
        <f>IF(Q2_2025[[#This Row],[Artikelprijs]]&lt;&gt;"",Q2_2025[[#This Row],[Artikelprijs]],Q2_2025[[#This Row],[Stuksprijs]])</f>
        <v>88.57</v>
      </c>
      <c r="N393" s="10">
        <f>Q2_2025[[#This Row],[Besteld]]*Q2_2025[[#This Row],[Prijs 2]]</f>
        <v>354.28</v>
      </c>
      <c r="O393" s="10">
        <f>IF(Q2_2025[[#This Row],[Brutobedrag 2]]&lt;Q2_2025[[#This Row],[Bruto - Rel.korting]],Q2_2025[[#This Row],[Brutobedrag 2]],Q2_2025[[#This Row],[Brutobedrag 2]]*(100-Q2_2025[[#This Row],[Relatiekorting percentage]])/100)</f>
        <v>283.42399999999998</v>
      </c>
      <c r="R393" s="3"/>
      <c r="W393"/>
      <c r="AB393"/>
    </row>
    <row r="394" spans="1:28" x14ac:dyDescent="0.3">
      <c r="A394" t="s">
        <v>561</v>
      </c>
      <c r="B394">
        <v>5030228</v>
      </c>
      <c r="C394" t="s">
        <v>563</v>
      </c>
      <c r="D394">
        <v>3</v>
      </c>
      <c r="E394" s="10">
        <v>236.9</v>
      </c>
      <c r="F394" s="10">
        <v>710.7</v>
      </c>
      <c r="G394" s="10">
        <v>710.7</v>
      </c>
      <c r="H394">
        <v>0</v>
      </c>
      <c r="I394" s="51" t="str">
        <f>_xlfn.XLOOKUP(Q2_2025[[#This Row],[Artikelnr]],Artikel_prijzen[Artnr],Artikel_prijzen[Groep],"")</f>
        <v>Rigging</v>
      </c>
      <c r="J394" s="10">
        <f>_xlfn.XLOOKUP(Q2_2025[[#This Row],[Artikelnr]],Artikel_prijzen[Artnr],Artikel_prijzen[Prijs 2025],"")</f>
        <v>230</v>
      </c>
      <c r="K394" t="str">
        <f>IF(Q2_2025[[#This Row],[Artikelprijs]]&lt;&gt;"",IF(Q2_2025[[#This Row],[Stuksprijs]]=Q2_2025[[#This Row],[Artikelprijs]],"Prijs gelijk","Prijs wijkt af"),"")</f>
        <v>Prijs wijkt af</v>
      </c>
      <c r="L394" t="str">
        <f>IF(Q2_2025[[#This Row],[Relatiekorting percentage]]=0,
    "Nvt",
    IF(Q2_2025[[#This Row],[Brutobedrag 2]] &lt; Q2_2025[[#This Row],[Bruto - Rel.korting]],
        "Nee",
        "Ja"))</f>
        <v>Nvt</v>
      </c>
      <c r="M394" s="10">
        <f>IF(Q2_2025[[#This Row],[Artikelprijs]]&lt;&gt;"",Q2_2025[[#This Row],[Artikelprijs]],Q2_2025[[#This Row],[Stuksprijs]])</f>
        <v>230</v>
      </c>
      <c r="N394" s="10">
        <f>Q2_2025[[#This Row],[Besteld]]*Q2_2025[[#This Row],[Prijs 2]]</f>
        <v>690</v>
      </c>
      <c r="O394" s="10">
        <f>IF(Q2_2025[[#This Row],[Brutobedrag 2]]&lt;Q2_2025[[#This Row],[Bruto - Rel.korting]],Q2_2025[[#This Row],[Brutobedrag 2]],Q2_2025[[#This Row],[Brutobedrag 2]]*(100-Q2_2025[[#This Row],[Relatiekorting percentage]])/100)</f>
        <v>690</v>
      </c>
      <c r="R394" s="3"/>
      <c r="W394"/>
      <c r="AB394"/>
    </row>
    <row r="395" spans="1:28" x14ac:dyDescent="0.3">
      <c r="A395" t="s">
        <v>561</v>
      </c>
      <c r="B395">
        <v>5030232</v>
      </c>
      <c r="C395" t="s">
        <v>564</v>
      </c>
      <c r="D395">
        <v>1</v>
      </c>
      <c r="E395" s="10">
        <v>144.19999999999999</v>
      </c>
      <c r="F395" s="10">
        <v>144.19999999999999</v>
      </c>
      <c r="G395" s="10">
        <v>144.19999999999999</v>
      </c>
      <c r="H395">
        <v>0</v>
      </c>
      <c r="I395" s="51" t="str">
        <f>_xlfn.XLOOKUP(Q2_2025[[#This Row],[Artikelnr]],Artikel_prijzen[Artnr],Artikel_prijzen[Groep],"")</f>
        <v>Rigging</v>
      </c>
      <c r="J395" s="10">
        <f>_xlfn.XLOOKUP(Q2_2025[[#This Row],[Artikelnr]],Artikel_prijzen[Artnr],Artikel_prijzen[Prijs 2025],"")</f>
        <v>140</v>
      </c>
      <c r="K395" t="str">
        <f>IF(Q2_2025[[#This Row],[Artikelprijs]]&lt;&gt;"",IF(Q2_2025[[#This Row],[Stuksprijs]]=Q2_2025[[#This Row],[Artikelprijs]],"Prijs gelijk","Prijs wijkt af"),"")</f>
        <v>Prijs wijkt af</v>
      </c>
      <c r="L395" t="str">
        <f>IF(Q2_2025[[#This Row],[Relatiekorting percentage]]=0,
    "Nvt",
    IF(Q2_2025[[#This Row],[Brutobedrag 2]] &lt; Q2_2025[[#This Row],[Bruto - Rel.korting]],
        "Nee",
        "Ja"))</f>
        <v>Nvt</v>
      </c>
      <c r="M395" s="10">
        <f>IF(Q2_2025[[#This Row],[Artikelprijs]]&lt;&gt;"",Q2_2025[[#This Row],[Artikelprijs]],Q2_2025[[#This Row],[Stuksprijs]])</f>
        <v>140</v>
      </c>
      <c r="N395" s="10">
        <f>Q2_2025[[#This Row],[Besteld]]*Q2_2025[[#This Row],[Prijs 2]]</f>
        <v>140</v>
      </c>
      <c r="O395" s="10">
        <f>IF(Q2_2025[[#This Row],[Brutobedrag 2]]&lt;Q2_2025[[#This Row],[Bruto - Rel.korting]],Q2_2025[[#This Row],[Brutobedrag 2]],Q2_2025[[#This Row],[Brutobedrag 2]]*(100-Q2_2025[[#This Row],[Relatiekorting percentage]])/100)</f>
        <v>140</v>
      </c>
      <c r="R395" s="3"/>
      <c r="W395"/>
      <c r="AB395"/>
    </row>
    <row r="396" spans="1:28" x14ac:dyDescent="0.3">
      <c r="A396" t="s">
        <v>561</v>
      </c>
      <c r="B396">
        <v>5030228</v>
      </c>
      <c r="C396" t="s">
        <v>113</v>
      </c>
      <c r="D396">
        <v>6</v>
      </c>
      <c r="E396" s="10">
        <v>236.9</v>
      </c>
      <c r="F396" s="10">
        <v>1421.4</v>
      </c>
      <c r="G396" s="10">
        <v>1421.4</v>
      </c>
      <c r="H396">
        <v>0</v>
      </c>
      <c r="I396" s="51" t="str">
        <f>_xlfn.XLOOKUP(Q2_2025[[#This Row],[Artikelnr]],Artikel_prijzen[Artnr],Artikel_prijzen[Groep],"")</f>
        <v>Rigging</v>
      </c>
      <c r="J396" s="10">
        <f>_xlfn.XLOOKUP(Q2_2025[[#This Row],[Artikelnr]],Artikel_prijzen[Artnr],Artikel_prijzen[Prijs 2025],"")</f>
        <v>230</v>
      </c>
      <c r="K396" t="str">
        <f>IF(Q2_2025[[#This Row],[Artikelprijs]]&lt;&gt;"",IF(Q2_2025[[#This Row],[Stuksprijs]]=Q2_2025[[#This Row],[Artikelprijs]],"Prijs gelijk","Prijs wijkt af"),"")</f>
        <v>Prijs wijkt af</v>
      </c>
      <c r="L396" t="str">
        <f>IF(Q2_2025[[#This Row],[Relatiekorting percentage]]=0,
    "Nvt",
    IF(Q2_2025[[#This Row],[Brutobedrag 2]] &lt; Q2_2025[[#This Row],[Bruto - Rel.korting]],
        "Nee",
        "Ja"))</f>
        <v>Nvt</v>
      </c>
      <c r="M396" s="10">
        <f>IF(Q2_2025[[#This Row],[Artikelprijs]]&lt;&gt;"",Q2_2025[[#This Row],[Artikelprijs]],Q2_2025[[#This Row],[Stuksprijs]])</f>
        <v>230</v>
      </c>
      <c r="N396" s="10">
        <f>Q2_2025[[#This Row],[Besteld]]*Q2_2025[[#This Row],[Prijs 2]]</f>
        <v>1380</v>
      </c>
      <c r="O396" s="10">
        <f>IF(Q2_2025[[#This Row],[Brutobedrag 2]]&lt;Q2_2025[[#This Row],[Bruto - Rel.korting]],Q2_2025[[#This Row],[Brutobedrag 2]],Q2_2025[[#This Row],[Brutobedrag 2]]*(100-Q2_2025[[#This Row],[Relatiekorting percentage]])/100)</f>
        <v>1380</v>
      </c>
      <c r="R396" s="3"/>
      <c r="W396"/>
      <c r="AB396"/>
    </row>
    <row r="397" spans="1:28" x14ac:dyDescent="0.3">
      <c r="A397" t="s">
        <v>561</v>
      </c>
      <c r="B397">
        <v>5030228</v>
      </c>
      <c r="C397" t="s">
        <v>113</v>
      </c>
      <c r="D397">
        <v>4</v>
      </c>
      <c r="E397" s="10">
        <v>236.9</v>
      </c>
      <c r="F397" s="10">
        <v>947.6</v>
      </c>
      <c r="G397" s="10">
        <v>947.6</v>
      </c>
      <c r="H397">
        <v>0</v>
      </c>
      <c r="I397" s="51" t="str">
        <f>_xlfn.XLOOKUP(Q2_2025[[#This Row],[Artikelnr]],Artikel_prijzen[Artnr],Artikel_prijzen[Groep],"")</f>
        <v>Rigging</v>
      </c>
      <c r="J397" s="10">
        <f>_xlfn.XLOOKUP(Q2_2025[[#This Row],[Artikelnr]],Artikel_prijzen[Artnr],Artikel_prijzen[Prijs 2025],"")</f>
        <v>230</v>
      </c>
      <c r="K397" t="str">
        <f>IF(Q2_2025[[#This Row],[Artikelprijs]]&lt;&gt;"",IF(Q2_2025[[#This Row],[Stuksprijs]]=Q2_2025[[#This Row],[Artikelprijs]],"Prijs gelijk","Prijs wijkt af"),"")</f>
        <v>Prijs wijkt af</v>
      </c>
      <c r="L397" t="str">
        <f>IF(Q2_2025[[#This Row],[Relatiekorting percentage]]=0,
    "Nvt",
    IF(Q2_2025[[#This Row],[Brutobedrag 2]] &lt; Q2_2025[[#This Row],[Bruto - Rel.korting]],
        "Nee",
        "Ja"))</f>
        <v>Nvt</v>
      </c>
      <c r="M397" s="10">
        <f>IF(Q2_2025[[#This Row],[Artikelprijs]]&lt;&gt;"",Q2_2025[[#This Row],[Artikelprijs]],Q2_2025[[#This Row],[Stuksprijs]])</f>
        <v>230</v>
      </c>
      <c r="N397" s="10">
        <f>Q2_2025[[#This Row],[Besteld]]*Q2_2025[[#This Row],[Prijs 2]]</f>
        <v>920</v>
      </c>
      <c r="O397" s="10">
        <f>IF(Q2_2025[[#This Row],[Brutobedrag 2]]&lt;Q2_2025[[#This Row],[Bruto - Rel.korting]],Q2_2025[[#This Row],[Brutobedrag 2]],Q2_2025[[#This Row],[Brutobedrag 2]]*(100-Q2_2025[[#This Row],[Relatiekorting percentage]])/100)</f>
        <v>920</v>
      </c>
      <c r="R397" s="3"/>
      <c r="W397"/>
      <c r="AB397"/>
    </row>
    <row r="398" spans="1:28" x14ac:dyDescent="0.3">
      <c r="A398" t="s">
        <v>561</v>
      </c>
      <c r="B398">
        <v>5030229</v>
      </c>
      <c r="C398" t="s">
        <v>18</v>
      </c>
      <c r="D398">
        <v>8</v>
      </c>
      <c r="E398" s="10">
        <v>303.85000000000002</v>
      </c>
      <c r="F398" s="10">
        <v>2430.8000000000002</v>
      </c>
      <c r="G398" s="10">
        <v>2430.8000000000002</v>
      </c>
      <c r="H398">
        <v>0</v>
      </c>
      <c r="I398" s="51" t="str">
        <f>_xlfn.XLOOKUP(Q2_2025[[#This Row],[Artikelnr]],Artikel_prijzen[Artnr],Artikel_prijzen[Groep],"")</f>
        <v>Rigging</v>
      </c>
      <c r="J398" s="10">
        <f>_xlfn.XLOOKUP(Q2_2025[[#This Row],[Artikelnr]],Artikel_prijzen[Artnr],Artikel_prijzen[Prijs 2025],"")</f>
        <v>295</v>
      </c>
      <c r="K398" t="str">
        <f>IF(Q2_2025[[#This Row],[Artikelprijs]]&lt;&gt;"",IF(Q2_2025[[#This Row],[Stuksprijs]]=Q2_2025[[#This Row],[Artikelprijs]],"Prijs gelijk","Prijs wijkt af"),"")</f>
        <v>Prijs wijkt af</v>
      </c>
      <c r="L398" t="str">
        <f>IF(Q2_2025[[#This Row],[Relatiekorting percentage]]=0,
    "Nvt",
    IF(Q2_2025[[#This Row],[Brutobedrag 2]] &lt; Q2_2025[[#This Row],[Bruto - Rel.korting]],
        "Nee",
        "Ja"))</f>
        <v>Nvt</v>
      </c>
      <c r="M398" s="10">
        <f>IF(Q2_2025[[#This Row],[Artikelprijs]]&lt;&gt;"",Q2_2025[[#This Row],[Artikelprijs]],Q2_2025[[#This Row],[Stuksprijs]])</f>
        <v>295</v>
      </c>
      <c r="N398" s="10">
        <f>Q2_2025[[#This Row],[Besteld]]*Q2_2025[[#This Row],[Prijs 2]]</f>
        <v>2360</v>
      </c>
      <c r="O398" s="10">
        <f>IF(Q2_2025[[#This Row],[Brutobedrag 2]]&lt;Q2_2025[[#This Row],[Bruto - Rel.korting]],Q2_2025[[#This Row],[Brutobedrag 2]],Q2_2025[[#This Row],[Brutobedrag 2]]*(100-Q2_2025[[#This Row],[Relatiekorting percentage]])/100)</f>
        <v>2360</v>
      </c>
      <c r="R398" s="3"/>
      <c r="W398"/>
      <c r="AB398"/>
    </row>
    <row r="399" spans="1:28" x14ac:dyDescent="0.3">
      <c r="A399" t="s">
        <v>561</v>
      </c>
      <c r="B399">
        <v>5030232</v>
      </c>
      <c r="C399" t="s">
        <v>116</v>
      </c>
      <c r="D399">
        <v>1</v>
      </c>
      <c r="E399" s="10">
        <v>144.19999999999999</v>
      </c>
      <c r="F399" s="10">
        <v>144.19999999999999</v>
      </c>
      <c r="G399" s="10">
        <v>144.19999999999999</v>
      </c>
      <c r="H399">
        <v>0</v>
      </c>
      <c r="I399" s="51" t="str">
        <f>_xlfn.XLOOKUP(Q2_2025[[#This Row],[Artikelnr]],Artikel_prijzen[Artnr],Artikel_prijzen[Groep],"")</f>
        <v>Rigging</v>
      </c>
      <c r="J399" s="10">
        <f>_xlfn.XLOOKUP(Q2_2025[[#This Row],[Artikelnr]],Artikel_prijzen[Artnr],Artikel_prijzen[Prijs 2025],"")</f>
        <v>140</v>
      </c>
      <c r="K399" t="str">
        <f>IF(Q2_2025[[#This Row],[Artikelprijs]]&lt;&gt;"",IF(Q2_2025[[#This Row],[Stuksprijs]]=Q2_2025[[#This Row],[Artikelprijs]],"Prijs gelijk","Prijs wijkt af"),"")</f>
        <v>Prijs wijkt af</v>
      </c>
      <c r="L399" t="str">
        <f>IF(Q2_2025[[#This Row],[Relatiekorting percentage]]=0,
    "Nvt",
    IF(Q2_2025[[#This Row],[Brutobedrag 2]] &lt; Q2_2025[[#This Row],[Bruto - Rel.korting]],
        "Nee",
        "Ja"))</f>
        <v>Nvt</v>
      </c>
      <c r="M399" s="10">
        <f>IF(Q2_2025[[#This Row],[Artikelprijs]]&lt;&gt;"",Q2_2025[[#This Row],[Artikelprijs]],Q2_2025[[#This Row],[Stuksprijs]])</f>
        <v>140</v>
      </c>
      <c r="N399" s="10">
        <f>Q2_2025[[#This Row],[Besteld]]*Q2_2025[[#This Row],[Prijs 2]]</f>
        <v>140</v>
      </c>
      <c r="O399" s="10">
        <f>IF(Q2_2025[[#This Row],[Brutobedrag 2]]&lt;Q2_2025[[#This Row],[Bruto - Rel.korting]],Q2_2025[[#This Row],[Brutobedrag 2]],Q2_2025[[#This Row],[Brutobedrag 2]]*(100-Q2_2025[[#This Row],[Relatiekorting percentage]])/100)</f>
        <v>140</v>
      </c>
      <c r="R399" s="3"/>
      <c r="W399"/>
      <c r="AB399"/>
    </row>
    <row r="400" spans="1:28" x14ac:dyDescent="0.3">
      <c r="A400" t="s">
        <v>561</v>
      </c>
      <c r="B400">
        <v>5031061</v>
      </c>
      <c r="C400" t="s">
        <v>176</v>
      </c>
      <c r="D400">
        <v>4</v>
      </c>
      <c r="E400" s="10">
        <v>35.020000000000003</v>
      </c>
      <c r="F400" s="10">
        <v>140.08000000000001</v>
      </c>
      <c r="G400" s="10">
        <v>112.06</v>
      </c>
      <c r="H400">
        <v>20</v>
      </c>
      <c r="I400" s="51" t="str">
        <f>_xlfn.XLOOKUP(Q2_2025[[#This Row],[Artikelnr]],Artikel_prijzen[Artnr],Artikel_prijzen[Groep],"")</f>
        <v/>
      </c>
      <c r="J400" s="10" t="str">
        <f>_xlfn.XLOOKUP(Q2_2025[[#This Row],[Artikelnr]],Artikel_prijzen[Artnr],Artikel_prijzen[Prijs 2025],"")</f>
        <v/>
      </c>
      <c r="K400" t="str">
        <f>IF(Q2_2025[[#This Row],[Artikelprijs]]&lt;&gt;"",IF(Q2_2025[[#This Row],[Stuksprijs]]=Q2_2025[[#This Row],[Artikelprijs]],"Prijs gelijk","Prijs wijkt af"),"")</f>
        <v/>
      </c>
      <c r="L400" t="str">
        <f>IF(Q2_2025[[#This Row],[Relatiekorting percentage]]=0,
    "Nvt",
    IF(Q2_2025[[#This Row],[Brutobedrag 2]] &lt; Q2_2025[[#This Row],[Bruto - Rel.korting]],
        "Nee",
        "Ja"))</f>
        <v>Ja</v>
      </c>
      <c r="M400" s="10">
        <f>IF(Q2_2025[[#This Row],[Artikelprijs]]&lt;&gt;"",Q2_2025[[#This Row],[Artikelprijs]],Q2_2025[[#This Row],[Stuksprijs]])</f>
        <v>35.020000000000003</v>
      </c>
      <c r="N400" s="10">
        <f>Q2_2025[[#This Row],[Besteld]]*Q2_2025[[#This Row],[Prijs 2]]</f>
        <v>140.08000000000001</v>
      </c>
      <c r="O400" s="10">
        <f>IF(Q2_2025[[#This Row],[Brutobedrag 2]]&lt;Q2_2025[[#This Row],[Bruto - Rel.korting]],Q2_2025[[#This Row],[Brutobedrag 2]],Q2_2025[[#This Row],[Brutobedrag 2]]*(100-Q2_2025[[#This Row],[Relatiekorting percentage]])/100)</f>
        <v>112.06400000000002</v>
      </c>
      <c r="R400" s="3"/>
      <c r="W400"/>
      <c r="AB400"/>
    </row>
    <row r="401" spans="1:28" x14ac:dyDescent="0.3">
      <c r="A401" t="s">
        <v>561</v>
      </c>
      <c r="B401">
        <v>5031049</v>
      </c>
      <c r="C401" t="s">
        <v>14</v>
      </c>
      <c r="D401">
        <v>4</v>
      </c>
      <c r="E401" s="10">
        <v>35.020000000000003</v>
      </c>
      <c r="F401" s="10">
        <v>140.08000000000001</v>
      </c>
      <c r="G401" s="10">
        <v>112.06</v>
      </c>
      <c r="H401">
        <v>20</v>
      </c>
      <c r="I401" s="51" t="str">
        <f>_xlfn.XLOOKUP(Q2_2025[[#This Row],[Artikelnr]],Artikel_prijzen[Artnr],Artikel_prijzen[Groep],"")</f>
        <v/>
      </c>
      <c r="J401" s="10" t="str">
        <f>_xlfn.XLOOKUP(Q2_2025[[#This Row],[Artikelnr]],Artikel_prijzen[Artnr],Artikel_prijzen[Prijs 2025],"")</f>
        <v/>
      </c>
      <c r="K401" t="str">
        <f>IF(Q2_2025[[#This Row],[Artikelprijs]]&lt;&gt;"",IF(Q2_2025[[#This Row],[Stuksprijs]]=Q2_2025[[#This Row],[Artikelprijs]],"Prijs gelijk","Prijs wijkt af"),"")</f>
        <v/>
      </c>
      <c r="L401" t="str">
        <f>IF(Q2_2025[[#This Row],[Relatiekorting percentage]]=0,
    "Nvt",
    IF(Q2_2025[[#This Row],[Brutobedrag 2]] &lt; Q2_2025[[#This Row],[Bruto - Rel.korting]],
        "Nee",
        "Ja"))</f>
        <v>Ja</v>
      </c>
      <c r="M401" s="10">
        <f>IF(Q2_2025[[#This Row],[Artikelprijs]]&lt;&gt;"",Q2_2025[[#This Row],[Artikelprijs]],Q2_2025[[#This Row],[Stuksprijs]])</f>
        <v>35.020000000000003</v>
      </c>
      <c r="N401" s="10">
        <f>Q2_2025[[#This Row],[Besteld]]*Q2_2025[[#This Row],[Prijs 2]]</f>
        <v>140.08000000000001</v>
      </c>
      <c r="O401" s="10">
        <f>IF(Q2_2025[[#This Row],[Brutobedrag 2]]&lt;Q2_2025[[#This Row],[Bruto - Rel.korting]],Q2_2025[[#This Row],[Brutobedrag 2]],Q2_2025[[#This Row],[Brutobedrag 2]]*(100-Q2_2025[[#This Row],[Relatiekorting percentage]])/100)</f>
        <v>112.06400000000002</v>
      </c>
      <c r="R401" s="3"/>
      <c r="W401"/>
      <c r="AB401"/>
    </row>
    <row r="402" spans="1:28" x14ac:dyDescent="0.3">
      <c r="A402" t="s">
        <v>561</v>
      </c>
      <c r="B402">
        <v>5031053</v>
      </c>
      <c r="C402" t="s">
        <v>10</v>
      </c>
      <c r="D402">
        <v>10</v>
      </c>
      <c r="E402" s="10">
        <v>113.3</v>
      </c>
      <c r="F402" s="10">
        <v>1133</v>
      </c>
      <c r="G402" s="10">
        <v>906.4</v>
      </c>
      <c r="H402">
        <v>20</v>
      </c>
      <c r="I402" s="51" t="str">
        <f>_xlfn.XLOOKUP(Q2_2025[[#This Row],[Artikelnr]],Artikel_prijzen[Artnr],Artikel_prijzen[Groep],"")</f>
        <v/>
      </c>
      <c r="J402" s="10" t="str">
        <f>_xlfn.XLOOKUP(Q2_2025[[#This Row],[Artikelnr]],Artikel_prijzen[Artnr],Artikel_prijzen[Prijs 2025],"")</f>
        <v/>
      </c>
      <c r="K402" t="str">
        <f>IF(Q2_2025[[#This Row],[Artikelprijs]]&lt;&gt;"",IF(Q2_2025[[#This Row],[Stuksprijs]]=Q2_2025[[#This Row],[Artikelprijs]],"Prijs gelijk","Prijs wijkt af"),"")</f>
        <v/>
      </c>
      <c r="L402" t="str">
        <f>IF(Q2_2025[[#This Row],[Relatiekorting percentage]]=0,
    "Nvt",
    IF(Q2_2025[[#This Row],[Brutobedrag 2]] &lt; Q2_2025[[#This Row],[Bruto - Rel.korting]],
        "Nee",
        "Ja"))</f>
        <v>Ja</v>
      </c>
      <c r="M402" s="10">
        <f>IF(Q2_2025[[#This Row],[Artikelprijs]]&lt;&gt;"",Q2_2025[[#This Row],[Artikelprijs]],Q2_2025[[#This Row],[Stuksprijs]])</f>
        <v>113.3</v>
      </c>
      <c r="N402" s="10">
        <f>Q2_2025[[#This Row],[Besteld]]*Q2_2025[[#This Row],[Prijs 2]]</f>
        <v>1133</v>
      </c>
      <c r="O402" s="10">
        <f>IF(Q2_2025[[#This Row],[Brutobedrag 2]]&lt;Q2_2025[[#This Row],[Bruto - Rel.korting]],Q2_2025[[#This Row],[Brutobedrag 2]],Q2_2025[[#This Row],[Brutobedrag 2]]*(100-Q2_2025[[#This Row],[Relatiekorting percentage]])/100)</f>
        <v>906.4</v>
      </c>
      <c r="R402" s="3"/>
      <c r="W402"/>
      <c r="AB402"/>
    </row>
    <row r="403" spans="1:28" x14ac:dyDescent="0.3">
      <c r="A403" t="s">
        <v>561</v>
      </c>
      <c r="B403">
        <v>5031056</v>
      </c>
      <c r="C403" t="s">
        <v>15</v>
      </c>
      <c r="D403">
        <v>4</v>
      </c>
      <c r="E403" s="10">
        <v>69.78</v>
      </c>
      <c r="F403" s="10">
        <v>279.12</v>
      </c>
      <c r="G403" s="10">
        <v>223.3</v>
      </c>
      <c r="H403">
        <v>20</v>
      </c>
      <c r="I403" s="51" t="str">
        <f>_xlfn.XLOOKUP(Q2_2025[[#This Row],[Artikelnr]],Artikel_prijzen[Artnr],Artikel_prijzen[Groep],"")</f>
        <v/>
      </c>
      <c r="J403" s="10" t="str">
        <f>_xlfn.XLOOKUP(Q2_2025[[#This Row],[Artikelnr]],Artikel_prijzen[Artnr],Artikel_prijzen[Prijs 2025],"")</f>
        <v/>
      </c>
      <c r="K403" t="str">
        <f>IF(Q2_2025[[#This Row],[Artikelprijs]]&lt;&gt;"",IF(Q2_2025[[#This Row],[Stuksprijs]]=Q2_2025[[#This Row],[Artikelprijs]],"Prijs gelijk","Prijs wijkt af"),"")</f>
        <v/>
      </c>
      <c r="L403" t="str">
        <f>IF(Q2_2025[[#This Row],[Relatiekorting percentage]]=0,
    "Nvt",
    IF(Q2_2025[[#This Row],[Brutobedrag 2]] &lt; Q2_2025[[#This Row],[Bruto - Rel.korting]],
        "Nee",
        "Ja"))</f>
        <v>Ja</v>
      </c>
      <c r="M403" s="10">
        <f>IF(Q2_2025[[#This Row],[Artikelprijs]]&lt;&gt;"",Q2_2025[[#This Row],[Artikelprijs]],Q2_2025[[#This Row],[Stuksprijs]])</f>
        <v>69.78</v>
      </c>
      <c r="N403" s="10">
        <f>Q2_2025[[#This Row],[Besteld]]*Q2_2025[[#This Row],[Prijs 2]]</f>
        <v>279.12</v>
      </c>
      <c r="O403" s="10">
        <f>IF(Q2_2025[[#This Row],[Brutobedrag 2]]&lt;Q2_2025[[#This Row],[Bruto - Rel.korting]],Q2_2025[[#This Row],[Brutobedrag 2]],Q2_2025[[#This Row],[Brutobedrag 2]]*(100-Q2_2025[[#This Row],[Relatiekorting percentage]])/100)</f>
        <v>223.29599999999999</v>
      </c>
      <c r="R403" s="3"/>
      <c r="W403"/>
      <c r="AB403"/>
    </row>
    <row r="404" spans="1:28" x14ac:dyDescent="0.3">
      <c r="A404" t="s">
        <v>561</v>
      </c>
      <c r="B404">
        <v>5031031</v>
      </c>
      <c r="C404" t="s">
        <v>565</v>
      </c>
      <c r="D404">
        <v>2</v>
      </c>
      <c r="E404" s="10">
        <v>69.78</v>
      </c>
      <c r="F404" s="10">
        <v>139.56</v>
      </c>
      <c r="G404" s="10">
        <v>111.65</v>
      </c>
      <c r="H404">
        <v>20</v>
      </c>
      <c r="I404" s="51" t="str">
        <f>_xlfn.XLOOKUP(Q2_2025[[#This Row],[Artikelnr]],Artikel_prijzen[Artnr],Artikel_prijzen[Groep],"")</f>
        <v/>
      </c>
      <c r="J404" s="10" t="str">
        <f>_xlfn.XLOOKUP(Q2_2025[[#This Row],[Artikelnr]],Artikel_prijzen[Artnr],Artikel_prijzen[Prijs 2025],"")</f>
        <v/>
      </c>
      <c r="K404" t="str">
        <f>IF(Q2_2025[[#This Row],[Artikelprijs]]&lt;&gt;"",IF(Q2_2025[[#This Row],[Stuksprijs]]=Q2_2025[[#This Row],[Artikelprijs]],"Prijs gelijk","Prijs wijkt af"),"")</f>
        <v/>
      </c>
      <c r="L404" t="str">
        <f>IF(Q2_2025[[#This Row],[Relatiekorting percentage]]=0,
    "Nvt",
    IF(Q2_2025[[#This Row],[Brutobedrag 2]] &lt; Q2_2025[[#This Row],[Bruto - Rel.korting]],
        "Nee",
        "Ja"))</f>
        <v>Ja</v>
      </c>
      <c r="M404" s="10">
        <f>IF(Q2_2025[[#This Row],[Artikelprijs]]&lt;&gt;"",Q2_2025[[#This Row],[Artikelprijs]],Q2_2025[[#This Row],[Stuksprijs]])</f>
        <v>69.78</v>
      </c>
      <c r="N404" s="10">
        <f>Q2_2025[[#This Row],[Besteld]]*Q2_2025[[#This Row],[Prijs 2]]</f>
        <v>139.56</v>
      </c>
      <c r="O404" s="10">
        <f>IF(Q2_2025[[#This Row],[Brutobedrag 2]]&lt;Q2_2025[[#This Row],[Bruto - Rel.korting]],Q2_2025[[#This Row],[Brutobedrag 2]],Q2_2025[[#This Row],[Brutobedrag 2]]*(100-Q2_2025[[#This Row],[Relatiekorting percentage]])/100)</f>
        <v>111.648</v>
      </c>
      <c r="R404" s="3"/>
      <c r="W404"/>
      <c r="AB404"/>
    </row>
    <row r="405" spans="1:28" x14ac:dyDescent="0.3">
      <c r="A405" t="s">
        <v>561</v>
      </c>
      <c r="B405">
        <v>2004056</v>
      </c>
      <c r="C405" t="s">
        <v>219</v>
      </c>
      <c r="D405">
        <v>8</v>
      </c>
      <c r="E405" s="10">
        <v>57.75</v>
      </c>
      <c r="F405" s="10">
        <v>462</v>
      </c>
      <c r="G405" s="10">
        <v>369.6</v>
      </c>
      <c r="H405">
        <v>20</v>
      </c>
      <c r="I405" s="51" t="str">
        <f>_xlfn.XLOOKUP(Q2_2025[[#This Row],[Artikelnr]],Artikel_prijzen[Artnr],Artikel_prijzen[Groep],"")</f>
        <v/>
      </c>
      <c r="J405" s="10" t="str">
        <f>_xlfn.XLOOKUP(Q2_2025[[#This Row],[Artikelnr]],Artikel_prijzen[Artnr],Artikel_prijzen[Prijs 2025],"")</f>
        <v/>
      </c>
      <c r="K405" t="str">
        <f>IF(Q2_2025[[#This Row],[Artikelprijs]]&lt;&gt;"",IF(Q2_2025[[#This Row],[Stuksprijs]]=Q2_2025[[#This Row],[Artikelprijs]],"Prijs gelijk","Prijs wijkt af"),"")</f>
        <v/>
      </c>
      <c r="L405" t="str">
        <f>IF(Q2_2025[[#This Row],[Relatiekorting percentage]]=0,
    "Nvt",
    IF(Q2_2025[[#This Row],[Brutobedrag 2]] &lt; Q2_2025[[#This Row],[Bruto - Rel.korting]],
        "Nee",
        "Ja"))</f>
        <v>Ja</v>
      </c>
      <c r="M405" s="10">
        <f>IF(Q2_2025[[#This Row],[Artikelprijs]]&lt;&gt;"",Q2_2025[[#This Row],[Artikelprijs]],Q2_2025[[#This Row],[Stuksprijs]])</f>
        <v>57.75</v>
      </c>
      <c r="N405" s="10">
        <f>Q2_2025[[#This Row],[Besteld]]*Q2_2025[[#This Row],[Prijs 2]]</f>
        <v>462</v>
      </c>
      <c r="O405" s="10">
        <f>IF(Q2_2025[[#This Row],[Brutobedrag 2]]&lt;Q2_2025[[#This Row],[Bruto - Rel.korting]],Q2_2025[[#This Row],[Brutobedrag 2]],Q2_2025[[#This Row],[Brutobedrag 2]]*(100-Q2_2025[[#This Row],[Relatiekorting percentage]])/100)</f>
        <v>369.6</v>
      </c>
      <c r="R405" s="3"/>
      <c r="W405"/>
      <c r="AB405"/>
    </row>
    <row r="406" spans="1:28" x14ac:dyDescent="0.3">
      <c r="A406" t="s">
        <v>561</v>
      </c>
      <c r="B406">
        <v>2004021</v>
      </c>
      <c r="C406" t="s">
        <v>44</v>
      </c>
      <c r="D406">
        <v>32</v>
      </c>
      <c r="E406" s="10">
        <v>16.22</v>
      </c>
      <c r="F406" s="10">
        <v>519.04</v>
      </c>
      <c r="G406" s="10">
        <v>415.23</v>
      </c>
      <c r="H406">
        <v>20</v>
      </c>
      <c r="I406" s="51" t="str">
        <f>_xlfn.XLOOKUP(Q2_2025[[#This Row],[Artikelnr]],Artikel_prijzen[Artnr],Artikel_prijzen[Groep],"")</f>
        <v/>
      </c>
      <c r="J406" s="10" t="str">
        <f>_xlfn.XLOOKUP(Q2_2025[[#This Row],[Artikelnr]],Artikel_prijzen[Artnr],Artikel_prijzen[Prijs 2025],"")</f>
        <v/>
      </c>
      <c r="K406" t="str">
        <f>IF(Q2_2025[[#This Row],[Artikelprijs]]&lt;&gt;"",IF(Q2_2025[[#This Row],[Stuksprijs]]=Q2_2025[[#This Row],[Artikelprijs]],"Prijs gelijk","Prijs wijkt af"),"")</f>
        <v/>
      </c>
      <c r="L406" t="str">
        <f>IF(Q2_2025[[#This Row],[Relatiekorting percentage]]=0,
    "Nvt",
    IF(Q2_2025[[#This Row],[Brutobedrag 2]] &lt; Q2_2025[[#This Row],[Bruto - Rel.korting]],
        "Nee",
        "Ja"))</f>
        <v>Ja</v>
      </c>
      <c r="M406" s="10">
        <f>IF(Q2_2025[[#This Row],[Artikelprijs]]&lt;&gt;"",Q2_2025[[#This Row],[Artikelprijs]],Q2_2025[[#This Row],[Stuksprijs]])</f>
        <v>16.22</v>
      </c>
      <c r="N406" s="10">
        <f>Q2_2025[[#This Row],[Besteld]]*Q2_2025[[#This Row],[Prijs 2]]</f>
        <v>519.04</v>
      </c>
      <c r="O406" s="10">
        <f>IF(Q2_2025[[#This Row],[Brutobedrag 2]]&lt;Q2_2025[[#This Row],[Bruto - Rel.korting]],Q2_2025[[#This Row],[Brutobedrag 2]],Q2_2025[[#This Row],[Brutobedrag 2]]*(100-Q2_2025[[#This Row],[Relatiekorting percentage]])/100)</f>
        <v>415.23199999999997</v>
      </c>
      <c r="R406" s="3"/>
      <c r="W406"/>
      <c r="AB406"/>
    </row>
    <row r="407" spans="1:28" x14ac:dyDescent="0.3">
      <c r="A407" t="s">
        <v>561</v>
      </c>
      <c r="B407">
        <v>1007051</v>
      </c>
      <c r="C407" t="s">
        <v>54</v>
      </c>
      <c r="D407">
        <v>12</v>
      </c>
      <c r="E407" s="10">
        <v>88.57</v>
      </c>
      <c r="F407" s="10">
        <v>1062.8399999999999</v>
      </c>
      <c r="G407" s="10">
        <v>850.27</v>
      </c>
      <c r="H407">
        <v>20</v>
      </c>
      <c r="I407" s="51" t="str">
        <f>_xlfn.XLOOKUP(Q2_2025[[#This Row],[Artikelnr]],Artikel_prijzen[Artnr],Artikel_prijzen[Groep],"")</f>
        <v/>
      </c>
      <c r="J407" s="10" t="str">
        <f>_xlfn.XLOOKUP(Q2_2025[[#This Row],[Artikelnr]],Artikel_prijzen[Artnr],Artikel_prijzen[Prijs 2025],"")</f>
        <v/>
      </c>
      <c r="K407" t="str">
        <f>IF(Q2_2025[[#This Row],[Artikelprijs]]&lt;&gt;"",IF(Q2_2025[[#This Row],[Stuksprijs]]=Q2_2025[[#This Row],[Artikelprijs]],"Prijs gelijk","Prijs wijkt af"),"")</f>
        <v/>
      </c>
      <c r="L407" t="str">
        <f>IF(Q2_2025[[#This Row],[Relatiekorting percentage]]=0,
    "Nvt",
    IF(Q2_2025[[#This Row],[Brutobedrag 2]] &lt; Q2_2025[[#This Row],[Bruto - Rel.korting]],
        "Nee",
        "Ja"))</f>
        <v>Ja</v>
      </c>
      <c r="M407" s="10">
        <f>IF(Q2_2025[[#This Row],[Artikelprijs]]&lt;&gt;"",Q2_2025[[#This Row],[Artikelprijs]],Q2_2025[[#This Row],[Stuksprijs]])</f>
        <v>88.57</v>
      </c>
      <c r="N407" s="10">
        <f>Q2_2025[[#This Row],[Besteld]]*Q2_2025[[#This Row],[Prijs 2]]</f>
        <v>1062.8399999999999</v>
      </c>
      <c r="O407" s="10">
        <f>IF(Q2_2025[[#This Row],[Brutobedrag 2]]&lt;Q2_2025[[#This Row],[Bruto - Rel.korting]],Q2_2025[[#This Row],[Brutobedrag 2]],Q2_2025[[#This Row],[Brutobedrag 2]]*(100-Q2_2025[[#This Row],[Relatiekorting percentage]])/100)</f>
        <v>850.27199999999993</v>
      </c>
      <c r="R407" s="3"/>
      <c r="W407"/>
      <c r="AB407"/>
    </row>
    <row r="408" spans="1:28" x14ac:dyDescent="0.3">
      <c r="A408" t="s">
        <v>561</v>
      </c>
      <c r="B408">
        <v>2004040</v>
      </c>
      <c r="C408" t="s">
        <v>41</v>
      </c>
      <c r="D408">
        <v>12</v>
      </c>
      <c r="E408" s="10">
        <v>11.03</v>
      </c>
      <c r="F408" s="10">
        <v>132.36000000000001</v>
      </c>
      <c r="G408" s="10">
        <v>105.89</v>
      </c>
      <c r="H408">
        <v>20</v>
      </c>
      <c r="I408" s="51" t="str">
        <f>_xlfn.XLOOKUP(Q2_2025[[#This Row],[Artikelnr]],Artikel_prijzen[Artnr],Artikel_prijzen[Groep],"")</f>
        <v/>
      </c>
      <c r="J408" s="10" t="str">
        <f>_xlfn.XLOOKUP(Q2_2025[[#This Row],[Artikelnr]],Artikel_prijzen[Artnr],Artikel_prijzen[Prijs 2025],"")</f>
        <v/>
      </c>
      <c r="K408" t="str">
        <f>IF(Q2_2025[[#This Row],[Artikelprijs]]&lt;&gt;"",IF(Q2_2025[[#This Row],[Stuksprijs]]=Q2_2025[[#This Row],[Artikelprijs]],"Prijs gelijk","Prijs wijkt af"),"")</f>
        <v/>
      </c>
      <c r="L408" t="str">
        <f>IF(Q2_2025[[#This Row],[Relatiekorting percentage]]=0,
    "Nvt",
    IF(Q2_2025[[#This Row],[Brutobedrag 2]] &lt; Q2_2025[[#This Row],[Bruto - Rel.korting]],
        "Nee",
        "Ja"))</f>
        <v>Ja</v>
      </c>
      <c r="M408" s="10">
        <f>IF(Q2_2025[[#This Row],[Artikelprijs]]&lt;&gt;"",Q2_2025[[#This Row],[Artikelprijs]],Q2_2025[[#This Row],[Stuksprijs]])</f>
        <v>11.03</v>
      </c>
      <c r="N408" s="10">
        <f>Q2_2025[[#This Row],[Besteld]]*Q2_2025[[#This Row],[Prijs 2]]</f>
        <v>132.35999999999999</v>
      </c>
      <c r="O408" s="10">
        <f>IF(Q2_2025[[#This Row],[Brutobedrag 2]]&lt;Q2_2025[[#This Row],[Bruto - Rel.korting]],Q2_2025[[#This Row],[Brutobedrag 2]],Q2_2025[[#This Row],[Brutobedrag 2]]*(100-Q2_2025[[#This Row],[Relatiekorting percentage]])/100)</f>
        <v>105.88799999999999</v>
      </c>
      <c r="R408" s="3"/>
      <c r="W408"/>
      <c r="AB408"/>
    </row>
    <row r="409" spans="1:28" x14ac:dyDescent="0.3">
      <c r="A409" t="s">
        <v>561</v>
      </c>
      <c r="B409">
        <v>2004021</v>
      </c>
      <c r="C409" t="s">
        <v>44</v>
      </c>
      <c r="D409">
        <v>24</v>
      </c>
      <c r="E409" s="10">
        <v>16.22</v>
      </c>
      <c r="F409" s="10">
        <v>389.28</v>
      </c>
      <c r="G409" s="10">
        <v>311.42</v>
      </c>
      <c r="H409">
        <v>20</v>
      </c>
      <c r="I409" s="51" t="str">
        <f>_xlfn.XLOOKUP(Q2_2025[[#This Row],[Artikelnr]],Artikel_prijzen[Artnr],Artikel_prijzen[Groep],"")</f>
        <v/>
      </c>
      <c r="J409" s="10" t="str">
        <f>_xlfn.XLOOKUP(Q2_2025[[#This Row],[Artikelnr]],Artikel_prijzen[Artnr],Artikel_prijzen[Prijs 2025],"")</f>
        <v/>
      </c>
      <c r="K409" t="str">
        <f>IF(Q2_2025[[#This Row],[Artikelprijs]]&lt;&gt;"",IF(Q2_2025[[#This Row],[Stuksprijs]]=Q2_2025[[#This Row],[Artikelprijs]],"Prijs gelijk","Prijs wijkt af"),"")</f>
        <v/>
      </c>
      <c r="L409" t="str">
        <f>IF(Q2_2025[[#This Row],[Relatiekorting percentage]]=0,
    "Nvt",
    IF(Q2_2025[[#This Row],[Brutobedrag 2]] &lt; Q2_2025[[#This Row],[Bruto - Rel.korting]],
        "Nee",
        "Ja"))</f>
        <v>Ja</v>
      </c>
      <c r="M409" s="10">
        <f>IF(Q2_2025[[#This Row],[Artikelprijs]]&lt;&gt;"",Q2_2025[[#This Row],[Artikelprijs]],Q2_2025[[#This Row],[Stuksprijs]])</f>
        <v>16.22</v>
      </c>
      <c r="N409" s="10">
        <f>Q2_2025[[#This Row],[Besteld]]*Q2_2025[[#This Row],[Prijs 2]]</f>
        <v>389.28</v>
      </c>
      <c r="O409" s="10">
        <f>IF(Q2_2025[[#This Row],[Brutobedrag 2]]&lt;Q2_2025[[#This Row],[Bruto - Rel.korting]],Q2_2025[[#This Row],[Brutobedrag 2]],Q2_2025[[#This Row],[Brutobedrag 2]]*(100-Q2_2025[[#This Row],[Relatiekorting percentage]])/100)</f>
        <v>311.42399999999998</v>
      </c>
      <c r="R409" s="3"/>
      <c r="W409"/>
      <c r="AB409"/>
    </row>
    <row r="410" spans="1:28" x14ac:dyDescent="0.3">
      <c r="A410" t="s">
        <v>561</v>
      </c>
      <c r="B410">
        <v>5030228</v>
      </c>
      <c r="C410" t="s">
        <v>113</v>
      </c>
      <c r="D410">
        <v>4</v>
      </c>
      <c r="E410" s="10">
        <v>236.9</v>
      </c>
      <c r="F410" s="10">
        <v>947.6</v>
      </c>
      <c r="G410" s="10">
        <v>947.6</v>
      </c>
      <c r="H410">
        <v>0</v>
      </c>
      <c r="I410" s="51" t="str">
        <f>_xlfn.XLOOKUP(Q2_2025[[#This Row],[Artikelnr]],Artikel_prijzen[Artnr],Artikel_prijzen[Groep],"")</f>
        <v>Rigging</v>
      </c>
      <c r="J410" s="10">
        <f>_xlfn.XLOOKUP(Q2_2025[[#This Row],[Artikelnr]],Artikel_prijzen[Artnr],Artikel_prijzen[Prijs 2025],"")</f>
        <v>230</v>
      </c>
      <c r="K410" t="str">
        <f>IF(Q2_2025[[#This Row],[Artikelprijs]]&lt;&gt;"",IF(Q2_2025[[#This Row],[Stuksprijs]]=Q2_2025[[#This Row],[Artikelprijs]],"Prijs gelijk","Prijs wijkt af"),"")</f>
        <v>Prijs wijkt af</v>
      </c>
      <c r="L410" t="str">
        <f>IF(Q2_2025[[#This Row],[Relatiekorting percentage]]=0,
    "Nvt",
    IF(Q2_2025[[#This Row],[Brutobedrag 2]] &lt; Q2_2025[[#This Row],[Bruto - Rel.korting]],
        "Nee",
        "Ja"))</f>
        <v>Nvt</v>
      </c>
      <c r="M410" s="10">
        <f>IF(Q2_2025[[#This Row],[Artikelprijs]]&lt;&gt;"",Q2_2025[[#This Row],[Artikelprijs]],Q2_2025[[#This Row],[Stuksprijs]])</f>
        <v>230</v>
      </c>
      <c r="N410" s="10">
        <f>Q2_2025[[#This Row],[Besteld]]*Q2_2025[[#This Row],[Prijs 2]]</f>
        <v>920</v>
      </c>
      <c r="O410" s="10">
        <f>IF(Q2_2025[[#This Row],[Brutobedrag 2]]&lt;Q2_2025[[#This Row],[Bruto - Rel.korting]],Q2_2025[[#This Row],[Brutobedrag 2]],Q2_2025[[#This Row],[Brutobedrag 2]]*(100-Q2_2025[[#This Row],[Relatiekorting percentage]])/100)</f>
        <v>920</v>
      </c>
      <c r="R410" s="3"/>
      <c r="W410"/>
      <c r="AB410"/>
    </row>
    <row r="411" spans="1:28" x14ac:dyDescent="0.3">
      <c r="A411" t="s">
        <v>561</v>
      </c>
      <c r="B411">
        <v>5030228</v>
      </c>
      <c r="C411" t="s">
        <v>113</v>
      </c>
      <c r="D411">
        <v>4</v>
      </c>
      <c r="E411" s="10">
        <v>236.9</v>
      </c>
      <c r="F411" s="10">
        <v>947.6</v>
      </c>
      <c r="G411" s="10">
        <v>947.6</v>
      </c>
      <c r="H411">
        <v>0</v>
      </c>
      <c r="I411" s="51" t="str">
        <f>_xlfn.XLOOKUP(Q2_2025[[#This Row],[Artikelnr]],Artikel_prijzen[Artnr],Artikel_prijzen[Groep],"")</f>
        <v>Rigging</v>
      </c>
      <c r="J411" s="10">
        <f>_xlfn.XLOOKUP(Q2_2025[[#This Row],[Artikelnr]],Artikel_prijzen[Artnr],Artikel_prijzen[Prijs 2025],"")</f>
        <v>230</v>
      </c>
      <c r="K411" t="str">
        <f>IF(Q2_2025[[#This Row],[Artikelprijs]]&lt;&gt;"",IF(Q2_2025[[#This Row],[Stuksprijs]]=Q2_2025[[#This Row],[Artikelprijs]],"Prijs gelijk","Prijs wijkt af"),"")</f>
        <v>Prijs wijkt af</v>
      </c>
      <c r="L411" t="str">
        <f>IF(Q2_2025[[#This Row],[Relatiekorting percentage]]=0,
    "Nvt",
    IF(Q2_2025[[#This Row],[Brutobedrag 2]] &lt; Q2_2025[[#This Row],[Bruto - Rel.korting]],
        "Nee",
        "Ja"))</f>
        <v>Nvt</v>
      </c>
      <c r="M411" s="10">
        <f>IF(Q2_2025[[#This Row],[Artikelprijs]]&lt;&gt;"",Q2_2025[[#This Row],[Artikelprijs]],Q2_2025[[#This Row],[Stuksprijs]])</f>
        <v>230</v>
      </c>
      <c r="N411" s="10">
        <f>Q2_2025[[#This Row],[Besteld]]*Q2_2025[[#This Row],[Prijs 2]]</f>
        <v>920</v>
      </c>
      <c r="O411" s="10">
        <f>IF(Q2_2025[[#This Row],[Brutobedrag 2]]&lt;Q2_2025[[#This Row],[Bruto - Rel.korting]],Q2_2025[[#This Row],[Brutobedrag 2]],Q2_2025[[#This Row],[Brutobedrag 2]]*(100-Q2_2025[[#This Row],[Relatiekorting percentage]])/100)</f>
        <v>920</v>
      </c>
      <c r="R411" s="3"/>
      <c r="W411"/>
      <c r="AB411"/>
    </row>
    <row r="412" spans="1:28" x14ac:dyDescent="0.3">
      <c r="A412" t="s">
        <v>561</v>
      </c>
      <c r="B412">
        <v>5030228</v>
      </c>
      <c r="C412" t="s">
        <v>113</v>
      </c>
      <c r="D412">
        <v>4</v>
      </c>
      <c r="E412" s="10">
        <v>236.9</v>
      </c>
      <c r="F412" s="10">
        <v>947.6</v>
      </c>
      <c r="G412" s="10">
        <v>947.6</v>
      </c>
      <c r="H412">
        <v>0</v>
      </c>
      <c r="I412" s="51" t="str">
        <f>_xlfn.XLOOKUP(Q2_2025[[#This Row],[Artikelnr]],Artikel_prijzen[Artnr],Artikel_prijzen[Groep],"")</f>
        <v>Rigging</v>
      </c>
      <c r="J412" s="10">
        <f>_xlfn.XLOOKUP(Q2_2025[[#This Row],[Artikelnr]],Artikel_prijzen[Artnr],Artikel_prijzen[Prijs 2025],"")</f>
        <v>230</v>
      </c>
      <c r="K412" t="str">
        <f>IF(Q2_2025[[#This Row],[Artikelprijs]]&lt;&gt;"",IF(Q2_2025[[#This Row],[Stuksprijs]]=Q2_2025[[#This Row],[Artikelprijs]],"Prijs gelijk","Prijs wijkt af"),"")</f>
        <v>Prijs wijkt af</v>
      </c>
      <c r="L412" t="str">
        <f>IF(Q2_2025[[#This Row],[Relatiekorting percentage]]=0,
    "Nvt",
    IF(Q2_2025[[#This Row],[Brutobedrag 2]] &lt; Q2_2025[[#This Row],[Bruto - Rel.korting]],
        "Nee",
        "Ja"))</f>
        <v>Nvt</v>
      </c>
      <c r="M412" s="10">
        <f>IF(Q2_2025[[#This Row],[Artikelprijs]]&lt;&gt;"",Q2_2025[[#This Row],[Artikelprijs]],Q2_2025[[#This Row],[Stuksprijs]])</f>
        <v>230</v>
      </c>
      <c r="N412" s="10">
        <f>Q2_2025[[#This Row],[Besteld]]*Q2_2025[[#This Row],[Prijs 2]]</f>
        <v>920</v>
      </c>
      <c r="O412" s="10">
        <f>IF(Q2_2025[[#This Row],[Brutobedrag 2]]&lt;Q2_2025[[#This Row],[Bruto - Rel.korting]],Q2_2025[[#This Row],[Brutobedrag 2]],Q2_2025[[#This Row],[Brutobedrag 2]]*(100-Q2_2025[[#This Row],[Relatiekorting percentage]])/100)</f>
        <v>920</v>
      </c>
      <c r="R412" s="3"/>
      <c r="W412"/>
      <c r="AB412"/>
    </row>
    <row r="413" spans="1:28" x14ac:dyDescent="0.3">
      <c r="A413" t="s">
        <v>561</v>
      </c>
      <c r="B413">
        <v>5030226</v>
      </c>
      <c r="C413" t="s">
        <v>291</v>
      </c>
      <c r="D413">
        <v>4</v>
      </c>
      <c r="E413" s="10">
        <v>159.65</v>
      </c>
      <c r="F413" s="10">
        <v>638.6</v>
      </c>
      <c r="G413" s="10">
        <v>638.6</v>
      </c>
      <c r="H413">
        <v>0</v>
      </c>
      <c r="I413" s="51" t="str">
        <f>_xlfn.XLOOKUP(Q2_2025[[#This Row],[Artikelnr]],Artikel_prijzen[Artnr],Artikel_prijzen[Groep],"")</f>
        <v>Rigging</v>
      </c>
      <c r="J413" s="10">
        <f>_xlfn.XLOOKUP(Q2_2025[[#This Row],[Artikelnr]],Artikel_prijzen[Artnr],Artikel_prijzen[Prijs 2025],"")</f>
        <v>155</v>
      </c>
      <c r="K413" t="str">
        <f>IF(Q2_2025[[#This Row],[Artikelprijs]]&lt;&gt;"",IF(Q2_2025[[#This Row],[Stuksprijs]]=Q2_2025[[#This Row],[Artikelprijs]],"Prijs gelijk","Prijs wijkt af"),"")</f>
        <v>Prijs wijkt af</v>
      </c>
      <c r="L413" t="str">
        <f>IF(Q2_2025[[#This Row],[Relatiekorting percentage]]=0,
    "Nvt",
    IF(Q2_2025[[#This Row],[Brutobedrag 2]] &lt; Q2_2025[[#This Row],[Bruto - Rel.korting]],
        "Nee",
        "Ja"))</f>
        <v>Nvt</v>
      </c>
      <c r="M413" s="10">
        <f>IF(Q2_2025[[#This Row],[Artikelprijs]]&lt;&gt;"",Q2_2025[[#This Row],[Artikelprijs]],Q2_2025[[#This Row],[Stuksprijs]])</f>
        <v>155</v>
      </c>
      <c r="N413" s="10">
        <f>Q2_2025[[#This Row],[Besteld]]*Q2_2025[[#This Row],[Prijs 2]]</f>
        <v>620</v>
      </c>
      <c r="O413" s="10">
        <f>IF(Q2_2025[[#This Row],[Brutobedrag 2]]&lt;Q2_2025[[#This Row],[Bruto - Rel.korting]],Q2_2025[[#This Row],[Brutobedrag 2]],Q2_2025[[#This Row],[Brutobedrag 2]]*(100-Q2_2025[[#This Row],[Relatiekorting percentage]])/100)</f>
        <v>620</v>
      </c>
      <c r="R413" s="3"/>
      <c r="W413"/>
      <c r="AB413"/>
    </row>
    <row r="414" spans="1:28" x14ac:dyDescent="0.3">
      <c r="A414" t="s">
        <v>561</v>
      </c>
      <c r="B414">
        <v>5030228</v>
      </c>
      <c r="C414" t="s">
        <v>113</v>
      </c>
      <c r="D414">
        <v>4</v>
      </c>
      <c r="E414" s="10">
        <v>236.9</v>
      </c>
      <c r="F414" s="10">
        <v>947.6</v>
      </c>
      <c r="G414" s="10">
        <v>947.6</v>
      </c>
      <c r="H414">
        <v>0</v>
      </c>
      <c r="I414" s="51" t="str">
        <f>_xlfn.XLOOKUP(Q2_2025[[#This Row],[Artikelnr]],Artikel_prijzen[Artnr],Artikel_prijzen[Groep],"")</f>
        <v>Rigging</v>
      </c>
      <c r="J414" s="10">
        <f>_xlfn.XLOOKUP(Q2_2025[[#This Row],[Artikelnr]],Artikel_prijzen[Artnr],Artikel_prijzen[Prijs 2025],"")</f>
        <v>230</v>
      </c>
      <c r="K414" t="str">
        <f>IF(Q2_2025[[#This Row],[Artikelprijs]]&lt;&gt;"",IF(Q2_2025[[#This Row],[Stuksprijs]]=Q2_2025[[#This Row],[Artikelprijs]],"Prijs gelijk","Prijs wijkt af"),"")</f>
        <v>Prijs wijkt af</v>
      </c>
      <c r="L414" t="str">
        <f>IF(Q2_2025[[#This Row],[Relatiekorting percentage]]=0,
    "Nvt",
    IF(Q2_2025[[#This Row],[Brutobedrag 2]] &lt; Q2_2025[[#This Row],[Bruto - Rel.korting]],
        "Nee",
        "Ja"))</f>
        <v>Nvt</v>
      </c>
      <c r="M414" s="10">
        <f>IF(Q2_2025[[#This Row],[Artikelprijs]]&lt;&gt;"",Q2_2025[[#This Row],[Artikelprijs]],Q2_2025[[#This Row],[Stuksprijs]])</f>
        <v>230</v>
      </c>
      <c r="N414" s="10">
        <f>Q2_2025[[#This Row],[Besteld]]*Q2_2025[[#This Row],[Prijs 2]]</f>
        <v>920</v>
      </c>
      <c r="O414" s="10">
        <f>IF(Q2_2025[[#This Row],[Brutobedrag 2]]&lt;Q2_2025[[#This Row],[Bruto - Rel.korting]],Q2_2025[[#This Row],[Brutobedrag 2]],Q2_2025[[#This Row],[Brutobedrag 2]]*(100-Q2_2025[[#This Row],[Relatiekorting percentage]])/100)</f>
        <v>920</v>
      </c>
      <c r="R414" s="3"/>
      <c r="W414"/>
      <c r="AB414"/>
    </row>
    <row r="415" spans="1:28" x14ac:dyDescent="0.3">
      <c r="A415" t="s">
        <v>561</v>
      </c>
      <c r="B415">
        <v>5030228</v>
      </c>
      <c r="C415" t="s">
        <v>113</v>
      </c>
      <c r="D415">
        <v>3</v>
      </c>
      <c r="E415" s="10">
        <v>236.9</v>
      </c>
      <c r="F415" s="10">
        <v>710.7</v>
      </c>
      <c r="G415" s="10">
        <v>710.7</v>
      </c>
      <c r="H415">
        <v>0</v>
      </c>
      <c r="I415" s="51" t="str">
        <f>_xlfn.XLOOKUP(Q2_2025[[#This Row],[Artikelnr]],Artikel_prijzen[Artnr],Artikel_prijzen[Groep],"")</f>
        <v>Rigging</v>
      </c>
      <c r="J415" s="10">
        <f>_xlfn.XLOOKUP(Q2_2025[[#This Row],[Artikelnr]],Artikel_prijzen[Artnr],Artikel_prijzen[Prijs 2025],"")</f>
        <v>230</v>
      </c>
      <c r="K415" t="str">
        <f>IF(Q2_2025[[#This Row],[Artikelprijs]]&lt;&gt;"",IF(Q2_2025[[#This Row],[Stuksprijs]]=Q2_2025[[#This Row],[Artikelprijs]],"Prijs gelijk","Prijs wijkt af"),"")</f>
        <v>Prijs wijkt af</v>
      </c>
      <c r="L415" t="str">
        <f>IF(Q2_2025[[#This Row],[Relatiekorting percentage]]=0,
    "Nvt",
    IF(Q2_2025[[#This Row],[Brutobedrag 2]] &lt; Q2_2025[[#This Row],[Bruto - Rel.korting]],
        "Nee",
        "Ja"))</f>
        <v>Nvt</v>
      </c>
      <c r="M415" s="10">
        <f>IF(Q2_2025[[#This Row],[Artikelprijs]]&lt;&gt;"",Q2_2025[[#This Row],[Artikelprijs]],Q2_2025[[#This Row],[Stuksprijs]])</f>
        <v>230</v>
      </c>
      <c r="N415" s="10">
        <f>Q2_2025[[#This Row],[Besteld]]*Q2_2025[[#This Row],[Prijs 2]]</f>
        <v>690</v>
      </c>
      <c r="O415" s="10">
        <f>IF(Q2_2025[[#This Row],[Brutobedrag 2]]&lt;Q2_2025[[#This Row],[Bruto - Rel.korting]],Q2_2025[[#This Row],[Brutobedrag 2]],Q2_2025[[#This Row],[Brutobedrag 2]]*(100-Q2_2025[[#This Row],[Relatiekorting percentage]])/100)</f>
        <v>690</v>
      </c>
      <c r="R415" s="3"/>
      <c r="W415"/>
      <c r="AB415"/>
    </row>
    <row r="416" spans="1:28" x14ac:dyDescent="0.3">
      <c r="A416" t="s">
        <v>561</v>
      </c>
      <c r="B416">
        <v>5030232</v>
      </c>
      <c r="C416" t="s">
        <v>116</v>
      </c>
      <c r="D416">
        <v>1</v>
      </c>
      <c r="E416" s="10">
        <v>144.19999999999999</v>
      </c>
      <c r="F416" s="10">
        <v>144.19999999999999</v>
      </c>
      <c r="G416" s="10">
        <v>144.19999999999999</v>
      </c>
      <c r="H416">
        <v>0</v>
      </c>
      <c r="I416" s="51" t="str">
        <f>_xlfn.XLOOKUP(Q2_2025[[#This Row],[Artikelnr]],Artikel_prijzen[Artnr],Artikel_prijzen[Groep],"")</f>
        <v>Rigging</v>
      </c>
      <c r="J416" s="10">
        <f>_xlfn.XLOOKUP(Q2_2025[[#This Row],[Artikelnr]],Artikel_prijzen[Artnr],Artikel_prijzen[Prijs 2025],"")</f>
        <v>140</v>
      </c>
      <c r="K416" t="str">
        <f>IF(Q2_2025[[#This Row],[Artikelprijs]]&lt;&gt;"",IF(Q2_2025[[#This Row],[Stuksprijs]]=Q2_2025[[#This Row],[Artikelprijs]],"Prijs gelijk","Prijs wijkt af"),"")</f>
        <v>Prijs wijkt af</v>
      </c>
      <c r="L416" t="str">
        <f>IF(Q2_2025[[#This Row],[Relatiekorting percentage]]=0,
    "Nvt",
    IF(Q2_2025[[#This Row],[Brutobedrag 2]] &lt; Q2_2025[[#This Row],[Bruto - Rel.korting]],
        "Nee",
        "Ja"))</f>
        <v>Nvt</v>
      </c>
      <c r="M416" s="10">
        <f>IF(Q2_2025[[#This Row],[Artikelprijs]]&lt;&gt;"",Q2_2025[[#This Row],[Artikelprijs]],Q2_2025[[#This Row],[Stuksprijs]])</f>
        <v>140</v>
      </c>
      <c r="N416" s="10">
        <f>Q2_2025[[#This Row],[Besteld]]*Q2_2025[[#This Row],[Prijs 2]]</f>
        <v>140</v>
      </c>
      <c r="O416" s="10">
        <f>IF(Q2_2025[[#This Row],[Brutobedrag 2]]&lt;Q2_2025[[#This Row],[Bruto - Rel.korting]],Q2_2025[[#This Row],[Brutobedrag 2]],Q2_2025[[#This Row],[Brutobedrag 2]]*(100-Q2_2025[[#This Row],[Relatiekorting percentage]])/100)</f>
        <v>140</v>
      </c>
      <c r="R416" s="3"/>
      <c r="W416"/>
      <c r="AB416"/>
    </row>
    <row r="417" spans="1:28" x14ac:dyDescent="0.3">
      <c r="A417" t="s">
        <v>561</v>
      </c>
      <c r="B417">
        <v>5030229</v>
      </c>
      <c r="C417" t="s">
        <v>18</v>
      </c>
      <c r="D417">
        <v>6</v>
      </c>
      <c r="E417" s="10">
        <v>303.85000000000002</v>
      </c>
      <c r="F417" s="10">
        <v>1823.1</v>
      </c>
      <c r="G417" s="10">
        <v>1823.1</v>
      </c>
      <c r="H417">
        <v>0</v>
      </c>
      <c r="I417" s="51" t="str">
        <f>_xlfn.XLOOKUP(Q2_2025[[#This Row],[Artikelnr]],Artikel_prijzen[Artnr],Artikel_prijzen[Groep],"")</f>
        <v>Rigging</v>
      </c>
      <c r="J417" s="10">
        <f>_xlfn.XLOOKUP(Q2_2025[[#This Row],[Artikelnr]],Artikel_prijzen[Artnr],Artikel_prijzen[Prijs 2025],"")</f>
        <v>295</v>
      </c>
      <c r="K417" t="str">
        <f>IF(Q2_2025[[#This Row],[Artikelprijs]]&lt;&gt;"",IF(Q2_2025[[#This Row],[Stuksprijs]]=Q2_2025[[#This Row],[Artikelprijs]],"Prijs gelijk","Prijs wijkt af"),"")</f>
        <v>Prijs wijkt af</v>
      </c>
      <c r="L417" t="str">
        <f>IF(Q2_2025[[#This Row],[Relatiekorting percentage]]=0,
    "Nvt",
    IF(Q2_2025[[#This Row],[Brutobedrag 2]] &lt; Q2_2025[[#This Row],[Bruto - Rel.korting]],
        "Nee",
        "Ja"))</f>
        <v>Nvt</v>
      </c>
      <c r="M417" s="10">
        <f>IF(Q2_2025[[#This Row],[Artikelprijs]]&lt;&gt;"",Q2_2025[[#This Row],[Artikelprijs]],Q2_2025[[#This Row],[Stuksprijs]])</f>
        <v>295</v>
      </c>
      <c r="N417" s="10">
        <f>Q2_2025[[#This Row],[Besteld]]*Q2_2025[[#This Row],[Prijs 2]]</f>
        <v>1770</v>
      </c>
      <c r="O417" s="10">
        <f>IF(Q2_2025[[#This Row],[Brutobedrag 2]]&lt;Q2_2025[[#This Row],[Bruto - Rel.korting]],Q2_2025[[#This Row],[Brutobedrag 2]],Q2_2025[[#This Row],[Brutobedrag 2]]*(100-Q2_2025[[#This Row],[Relatiekorting percentage]])/100)</f>
        <v>1770</v>
      </c>
      <c r="R417" s="3"/>
      <c r="W417"/>
      <c r="AB417"/>
    </row>
    <row r="418" spans="1:28" x14ac:dyDescent="0.3">
      <c r="A418" t="s">
        <v>561</v>
      </c>
      <c r="B418">
        <v>2004027</v>
      </c>
      <c r="C418" t="s">
        <v>339</v>
      </c>
      <c r="D418">
        <v>6</v>
      </c>
      <c r="E418" s="10">
        <v>16.54</v>
      </c>
      <c r="F418" s="10">
        <v>99.24</v>
      </c>
      <c r="G418" s="10">
        <v>99.24</v>
      </c>
      <c r="H418">
        <v>0</v>
      </c>
      <c r="I418" s="51" t="str">
        <f>_xlfn.XLOOKUP(Q2_2025[[#This Row],[Artikelnr]],Artikel_prijzen[Artnr],Artikel_prijzen[Groep],"")</f>
        <v/>
      </c>
      <c r="J418" s="10" t="str">
        <f>_xlfn.XLOOKUP(Q2_2025[[#This Row],[Artikelnr]],Artikel_prijzen[Artnr],Artikel_prijzen[Prijs 2025],"")</f>
        <v/>
      </c>
      <c r="K418" t="str">
        <f>IF(Q2_2025[[#This Row],[Artikelprijs]]&lt;&gt;"",IF(Q2_2025[[#This Row],[Stuksprijs]]=Q2_2025[[#This Row],[Artikelprijs]],"Prijs gelijk","Prijs wijkt af"),"")</f>
        <v/>
      </c>
      <c r="L418" t="str">
        <f>IF(Q2_2025[[#This Row],[Relatiekorting percentage]]=0,
    "Nvt",
    IF(Q2_2025[[#This Row],[Brutobedrag 2]] &lt; Q2_2025[[#This Row],[Bruto - Rel.korting]],
        "Nee",
        "Ja"))</f>
        <v>Nvt</v>
      </c>
      <c r="M418" s="10">
        <f>IF(Q2_2025[[#This Row],[Artikelprijs]]&lt;&gt;"",Q2_2025[[#This Row],[Artikelprijs]],Q2_2025[[#This Row],[Stuksprijs]])</f>
        <v>16.54</v>
      </c>
      <c r="N418" s="10">
        <f>Q2_2025[[#This Row],[Besteld]]*Q2_2025[[#This Row],[Prijs 2]]</f>
        <v>99.24</v>
      </c>
      <c r="O418" s="10">
        <f>IF(Q2_2025[[#This Row],[Brutobedrag 2]]&lt;Q2_2025[[#This Row],[Bruto - Rel.korting]],Q2_2025[[#This Row],[Brutobedrag 2]],Q2_2025[[#This Row],[Brutobedrag 2]]*(100-Q2_2025[[#This Row],[Relatiekorting percentage]])/100)</f>
        <v>99.24</v>
      </c>
      <c r="R418" s="3"/>
      <c r="W418"/>
      <c r="AB418"/>
    </row>
    <row r="419" spans="1:28" x14ac:dyDescent="0.3">
      <c r="A419" t="s">
        <v>561</v>
      </c>
      <c r="B419">
        <v>5030228</v>
      </c>
      <c r="C419" t="s">
        <v>113</v>
      </c>
      <c r="D419">
        <v>4</v>
      </c>
      <c r="E419" s="10">
        <v>236.9</v>
      </c>
      <c r="F419" s="10">
        <v>947.6</v>
      </c>
      <c r="G419" s="10">
        <v>947.6</v>
      </c>
      <c r="H419">
        <v>0</v>
      </c>
      <c r="I419" s="51" t="str">
        <f>_xlfn.XLOOKUP(Q2_2025[[#This Row],[Artikelnr]],Artikel_prijzen[Artnr],Artikel_prijzen[Groep],"")</f>
        <v>Rigging</v>
      </c>
      <c r="J419" s="10">
        <f>_xlfn.XLOOKUP(Q2_2025[[#This Row],[Artikelnr]],Artikel_prijzen[Artnr],Artikel_prijzen[Prijs 2025],"")</f>
        <v>230</v>
      </c>
      <c r="K419" t="str">
        <f>IF(Q2_2025[[#This Row],[Artikelprijs]]&lt;&gt;"",IF(Q2_2025[[#This Row],[Stuksprijs]]=Q2_2025[[#This Row],[Artikelprijs]],"Prijs gelijk","Prijs wijkt af"),"")</f>
        <v>Prijs wijkt af</v>
      </c>
      <c r="L419" t="str">
        <f>IF(Q2_2025[[#This Row],[Relatiekorting percentage]]=0,
    "Nvt",
    IF(Q2_2025[[#This Row],[Brutobedrag 2]] &lt; Q2_2025[[#This Row],[Bruto - Rel.korting]],
        "Nee",
        "Ja"))</f>
        <v>Nvt</v>
      </c>
      <c r="M419" s="10">
        <f>IF(Q2_2025[[#This Row],[Artikelprijs]]&lt;&gt;"",Q2_2025[[#This Row],[Artikelprijs]],Q2_2025[[#This Row],[Stuksprijs]])</f>
        <v>230</v>
      </c>
      <c r="N419" s="10">
        <f>Q2_2025[[#This Row],[Besteld]]*Q2_2025[[#This Row],[Prijs 2]]</f>
        <v>920</v>
      </c>
      <c r="O419" s="10">
        <f>IF(Q2_2025[[#This Row],[Brutobedrag 2]]&lt;Q2_2025[[#This Row],[Bruto - Rel.korting]],Q2_2025[[#This Row],[Brutobedrag 2]],Q2_2025[[#This Row],[Brutobedrag 2]]*(100-Q2_2025[[#This Row],[Relatiekorting percentage]])/100)</f>
        <v>920</v>
      </c>
      <c r="R419" s="3"/>
      <c r="W419"/>
      <c r="AB419"/>
    </row>
    <row r="420" spans="1:28" x14ac:dyDescent="0.3">
      <c r="A420" t="s">
        <v>561</v>
      </c>
      <c r="B420">
        <v>5030228</v>
      </c>
      <c r="C420" t="s">
        <v>113</v>
      </c>
      <c r="D420">
        <v>3</v>
      </c>
      <c r="E420" s="10">
        <v>236.9</v>
      </c>
      <c r="F420" s="10">
        <v>710.7</v>
      </c>
      <c r="G420" s="10">
        <v>710.7</v>
      </c>
      <c r="H420">
        <v>0</v>
      </c>
      <c r="I420" s="51" t="str">
        <f>_xlfn.XLOOKUP(Q2_2025[[#This Row],[Artikelnr]],Artikel_prijzen[Artnr],Artikel_prijzen[Groep],"")</f>
        <v>Rigging</v>
      </c>
      <c r="J420" s="10">
        <f>_xlfn.XLOOKUP(Q2_2025[[#This Row],[Artikelnr]],Artikel_prijzen[Artnr],Artikel_prijzen[Prijs 2025],"")</f>
        <v>230</v>
      </c>
      <c r="K420" t="str">
        <f>IF(Q2_2025[[#This Row],[Artikelprijs]]&lt;&gt;"",IF(Q2_2025[[#This Row],[Stuksprijs]]=Q2_2025[[#This Row],[Artikelprijs]],"Prijs gelijk","Prijs wijkt af"),"")</f>
        <v>Prijs wijkt af</v>
      </c>
      <c r="L420" t="str">
        <f>IF(Q2_2025[[#This Row],[Relatiekorting percentage]]=0,
    "Nvt",
    IF(Q2_2025[[#This Row],[Brutobedrag 2]] &lt; Q2_2025[[#This Row],[Bruto - Rel.korting]],
        "Nee",
        "Ja"))</f>
        <v>Nvt</v>
      </c>
      <c r="M420" s="10">
        <f>IF(Q2_2025[[#This Row],[Artikelprijs]]&lt;&gt;"",Q2_2025[[#This Row],[Artikelprijs]],Q2_2025[[#This Row],[Stuksprijs]])</f>
        <v>230</v>
      </c>
      <c r="N420" s="10">
        <f>Q2_2025[[#This Row],[Besteld]]*Q2_2025[[#This Row],[Prijs 2]]</f>
        <v>690</v>
      </c>
      <c r="O420" s="10">
        <f>IF(Q2_2025[[#This Row],[Brutobedrag 2]]&lt;Q2_2025[[#This Row],[Bruto - Rel.korting]],Q2_2025[[#This Row],[Brutobedrag 2]],Q2_2025[[#This Row],[Brutobedrag 2]]*(100-Q2_2025[[#This Row],[Relatiekorting percentage]])/100)</f>
        <v>690</v>
      </c>
      <c r="R420" s="3"/>
      <c r="W420"/>
      <c r="AB420"/>
    </row>
    <row r="421" spans="1:28" x14ac:dyDescent="0.3">
      <c r="A421" t="s">
        <v>561</v>
      </c>
      <c r="B421">
        <v>5030228</v>
      </c>
      <c r="C421" t="s">
        <v>113</v>
      </c>
      <c r="D421">
        <v>2</v>
      </c>
      <c r="E421" s="10">
        <v>236.9</v>
      </c>
      <c r="F421" s="10">
        <v>473.8</v>
      </c>
      <c r="G421" s="10">
        <v>473.8</v>
      </c>
      <c r="H421">
        <v>0</v>
      </c>
      <c r="I421" s="51" t="str">
        <f>_xlfn.XLOOKUP(Q2_2025[[#This Row],[Artikelnr]],Artikel_prijzen[Artnr],Artikel_prijzen[Groep],"")</f>
        <v>Rigging</v>
      </c>
      <c r="J421" s="10">
        <f>_xlfn.XLOOKUP(Q2_2025[[#This Row],[Artikelnr]],Artikel_prijzen[Artnr],Artikel_prijzen[Prijs 2025],"")</f>
        <v>230</v>
      </c>
      <c r="K421" t="str">
        <f>IF(Q2_2025[[#This Row],[Artikelprijs]]&lt;&gt;"",IF(Q2_2025[[#This Row],[Stuksprijs]]=Q2_2025[[#This Row],[Artikelprijs]],"Prijs gelijk","Prijs wijkt af"),"")</f>
        <v>Prijs wijkt af</v>
      </c>
      <c r="L421" t="str">
        <f>IF(Q2_2025[[#This Row],[Relatiekorting percentage]]=0,
    "Nvt",
    IF(Q2_2025[[#This Row],[Brutobedrag 2]] &lt; Q2_2025[[#This Row],[Bruto - Rel.korting]],
        "Nee",
        "Ja"))</f>
        <v>Nvt</v>
      </c>
      <c r="M421" s="10">
        <f>IF(Q2_2025[[#This Row],[Artikelprijs]]&lt;&gt;"",Q2_2025[[#This Row],[Artikelprijs]],Q2_2025[[#This Row],[Stuksprijs]])</f>
        <v>230</v>
      </c>
      <c r="N421" s="10">
        <f>Q2_2025[[#This Row],[Besteld]]*Q2_2025[[#This Row],[Prijs 2]]</f>
        <v>460</v>
      </c>
      <c r="O421" s="10">
        <f>IF(Q2_2025[[#This Row],[Brutobedrag 2]]&lt;Q2_2025[[#This Row],[Bruto - Rel.korting]],Q2_2025[[#This Row],[Brutobedrag 2]],Q2_2025[[#This Row],[Brutobedrag 2]]*(100-Q2_2025[[#This Row],[Relatiekorting percentage]])/100)</f>
        <v>460</v>
      </c>
      <c r="R421" s="3"/>
      <c r="W421"/>
      <c r="AB421"/>
    </row>
    <row r="422" spans="1:28" x14ac:dyDescent="0.3">
      <c r="A422" t="s">
        <v>561</v>
      </c>
      <c r="B422">
        <v>5030229</v>
      </c>
      <c r="C422" t="s">
        <v>18</v>
      </c>
      <c r="D422">
        <v>8</v>
      </c>
      <c r="E422" s="10">
        <v>303.85000000000002</v>
      </c>
      <c r="F422" s="10">
        <v>2430.8000000000002</v>
      </c>
      <c r="G422" s="10">
        <v>2430.8000000000002</v>
      </c>
      <c r="H422">
        <v>0</v>
      </c>
      <c r="I422" s="51" t="str">
        <f>_xlfn.XLOOKUP(Q2_2025[[#This Row],[Artikelnr]],Artikel_prijzen[Artnr],Artikel_prijzen[Groep],"")</f>
        <v>Rigging</v>
      </c>
      <c r="J422" s="10">
        <f>_xlfn.XLOOKUP(Q2_2025[[#This Row],[Artikelnr]],Artikel_prijzen[Artnr],Artikel_prijzen[Prijs 2025],"")</f>
        <v>295</v>
      </c>
      <c r="K422" t="str">
        <f>IF(Q2_2025[[#This Row],[Artikelprijs]]&lt;&gt;"",IF(Q2_2025[[#This Row],[Stuksprijs]]=Q2_2025[[#This Row],[Artikelprijs]],"Prijs gelijk","Prijs wijkt af"),"")</f>
        <v>Prijs wijkt af</v>
      </c>
      <c r="L422" t="str">
        <f>IF(Q2_2025[[#This Row],[Relatiekorting percentage]]=0,
    "Nvt",
    IF(Q2_2025[[#This Row],[Brutobedrag 2]] &lt; Q2_2025[[#This Row],[Bruto - Rel.korting]],
        "Nee",
        "Ja"))</f>
        <v>Nvt</v>
      </c>
      <c r="M422" s="10">
        <f>IF(Q2_2025[[#This Row],[Artikelprijs]]&lt;&gt;"",Q2_2025[[#This Row],[Artikelprijs]],Q2_2025[[#This Row],[Stuksprijs]])</f>
        <v>295</v>
      </c>
      <c r="N422" s="10">
        <f>Q2_2025[[#This Row],[Besteld]]*Q2_2025[[#This Row],[Prijs 2]]</f>
        <v>2360</v>
      </c>
      <c r="O422" s="10">
        <f>IF(Q2_2025[[#This Row],[Brutobedrag 2]]&lt;Q2_2025[[#This Row],[Bruto - Rel.korting]],Q2_2025[[#This Row],[Brutobedrag 2]],Q2_2025[[#This Row],[Brutobedrag 2]]*(100-Q2_2025[[#This Row],[Relatiekorting percentage]])/100)</f>
        <v>2360</v>
      </c>
      <c r="R422" s="3"/>
      <c r="W422"/>
      <c r="AB422"/>
    </row>
    <row r="423" spans="1:28" x14ac:dyDescent="0.3">
      <c r="A423" t="s">
        <v>561</v>
      </c>
      <c r="B423">
        <v>2004027</v>
      </c>
      <c r="C423" t="s">
        <v>339</v>
      </c>
      <c r="D423">
        <v>8</v>
      </c>
      <c r="E423" s="10">
        <v>16.54</v>
      </c>
      <c r="F423" s="10">
        <v>132.32</v>
      </c>
      <c r="G423" s="10">
        <v>105.86</v>
      </c>
      <c r="H423">
        <v>20</v>
      </c>
      <c r="I423" s="51" t="str">
        <f>_xlfn.XLOOKUP(Q2_2025[[#This Row],[Artikelnr]],Artikel_prijzen[Artnr],Artikel_prijzen[Groep],"")</f>
        <v/>
      </c>
      <c r="J423" s="10" t="str">
        <f>_xlfn.XLOOKUP(Q2_2025[[#This Row],[Artikelnr]],Artikel_prijzen[Artnr],Artikel_prijzen[Prijs 2025],"")</f>
        <v/>
      </c>
      <c r="K423" t="str">
        <f>IF(Q2_2025[[#This Row],[Artikelprijs]]&lt;&gt;"",IF(Q2_2025[[#This Row],[Stuksprijs]]=Q2_2025[[#This Row],[Artikelprijs]],"Prijs gelijk","Prijs wijkt af"),"")</f>
        <v/>
      </c>
      <c r="L423" t="str">
        <f>IF(Q2_2025[[#This Row],[Relatiekorting percentage]]=0,
    "Nvt",
    IF(Q2_2025[[#This Row],[Brutobedrag 2]] &lt; Q2_2025[[#This Row],[Bruto - Rel.korting]],
        "Nee",
        "Ja"))</f>
        <v>Ja</v>
      </c>
      <c r="M423" s="10">
        <f>IF(Q2_2025[[#This Row],[Artikelprijs]]&lt;&gt;"",Q2_2025[[#This Row],[Artikelprijs]],Q2_2025[[#This Row],[Stuksprijs]])</f>
        <v>16.54</v>
      </c>
      <c r="N423" s="10">
        <f>Q2_2025[[#This Row],[Besteld]]*Q2_2025[[#This Row],[Prijs 2]]</f>
        <v>132.32</v>
      </c>
      <c r="O423" s="10">
        <f>IF(Q2_2025[[#This Row],[Brutobedrag 2]]&lt;Q2_2025[[#This Row],[Bruto - Rel.korting]],Q2_2025[[#This Row],[Brutobedrag 2]],Q2_2025[[#This Row],[Brutobedrag 2]]*(100-Q2_2025[[#This Row],[Relatiekorting percentage]])/100)</f>
        <v>105.85599999999998</v>
      </c>
      <c r="R423" s="3"/>
      <c r="W423"/>
      <c r="AB423"/>
    </row>
    <row r="424" spans="1:28" x14ac:dyDescent="0.3">
      <c r="A424" t="s">
        <v>561</v>
      </c>
      <c r="B424">
        <v>5030001</v>
      </c>
      <c r="C424" t="s">
        <v>132</v>
      </c>
      <c r="D424">
        <v>24</v>
      </c>
      <c r="E424" s="10">
        <v>28.84</v>
      </c>
      <c r="F424" s="10">
        <v>692.16</v>
      </c>
      <c r="G424" s="10">
        <v>692.16</v>
      </c>
      <c r="H424">
        <v>0</v>
      </c>
      <c r="I424" s="51" t="str">
        <f>_xlfn.XLOOKUP(Q2_2025[[#This Row],[Artikelnr]],Artikel_prijzen[Artnr],Artikel_prijzen[Groep],"")</f>
        <v>Rigging</v>
      </c>
      <c r="J424" s="10">
        <f>_xlfn.XLOOKUP(Q2_2025[[#This Row],[Artikelnr]],Artikel_prijzen[Artnr],Artikel_prijzen[Prijs 2025],"")</f>
        <v>28</v>
      </c>
      <c r="K424" t="str">
        <f>IF(Q2_2025[[#This Row],[Artikelprijs]]&lt;&gt;"",IF(Q2_2025[[#This Row],[Stuksprijs]]=Q2_2025[[#This Row],[Artikelprijs]],"Prijs gelijk","Prijs wijkt af"),"")</f>
        <v>Prijs wijkt af</v>
      </c>
      <c r="L424" t="str">
        <f>IF(Q2_2025[[#This Row],[Relatiekorting percentage]]=0,
    "Nvt",
    IF(Q2_2025[[#This Row],[Brutobedrag 2]] &lt; Q2_2025[[#This Row],[Bruto - Rel.korting]],
        "Nee",
        "Ja"))</f>
        <v>Nvt</v>
      </c>
      <c r="M424" s="10">
        <f>IF(Q2_2025[[#This Row],[Artikelprijs]]&lt;&gt;"",Q2_2025[[#This Row],[Artikelprijs]],Q2_2025[[#This Row],[Stuksprijs]])</f>
        <v>28</v>
      </c>
      <c r="N424" s="10">
        <f>Q2_2025[[#This Row],[Besteld]]*Q2_2025[[#This Row],[Prijs 2]]</f>
        <v>672</v>
      </c>
      <c r="O424" s="10">
        <f>IF(Q2_2025[[#This Row],[Brutobedrag 2]]&lt;Q2_2025[[#This Row],[Bruto - Rel.korting]],Q2_2025[[#This Row],[Brutobedrag 2]],Q2_2025[[#This Row],[Brutobedrag 2]]*(100-Q2_2025[[#This Row],[Relatiekorting percentage]])/100)</f>
        <v>672</v>
      </c>
      <c r="R424" s="3"/>
      <c r="W424"/>
      <c r="AB424"/>
    </row>
    <row r="425" spans="1:28" x14ac:dyDescent="0.3">
      <c r="A425" t="s">
        <v>561</v>
      </c>
      <c r="B425">
        <v>5030228</v>
      </c>
      <c r="C425" t="s">
        <v>113</v>
      </c>
      <c r="D425">
        <v>3</v>
      </c>
      <c r="E425" s="10">
        <v>236.9</v>
      </c>
      <c r="F425" s="10">
        <v>710.7</v>
      </c>
      <c r="G425" s="10">
        <v>710.7</v>
      </c>
      <c r="H425">
        <v>0</v>
      </c>
      <c r="I425" s="51" t="str">
        <f>_xlfn.XLOOKUP(Q2_2025[[#This Row],[Artikelnr]],Artikel_prijzen[Artnr],Artikel_prijzen[Groep],"")</f>
        <v>Rigging</v>
      </c>
      <c r="J425" s="10">
        <f>_xlfn.XLOOKUP(Q2_2025[[#This Row],[Artikelnr]],Artikel_prijzen[Artnr],Artikel_prijzen[Prijs 2025],"")</f>
        <v>230</v>
      </c>
      <c r="K425" t="str">
        <f>IF(Q2_2025[[#This Row],[Artikelprijs]]&lt;&gt;"",IF(Q2_2025[[#This Row],[Stuksprijs]]=Q2_2025[[#This Row],[Artikelprijs]],"Prijs gelijk","Prijs wijkt af"),"")</f>
        <v>Prijs wijkt af</v>
      </c>
      <c r="L425" t="str">
        <f>IF(Q2_2025[[#This Row],[Relatiekorting percentage]]=0,
    "Nvt",
    IF(Q2_2025[[#This Row],[Brutobedrag 2]] &lt; Q2_2025[[#This Row],[Bruto - Rel.korting]],
        "Nee",
        "Ja"))</f>
        <v>Nvt</v>
      </c>
      <c r="M425" s="10">
        <f>IF(Q2_2025[[#This Row],[Artikelprijs]]&lt;&gt;"",Q2_2025[[#This Row],[Artikelprijs]],Q2_2025[[#This Row],[Stuksprijs]])</f>
        <v>230</v>
      </c>
      <c r="N425" s="10">
        <f>Q2_2025[[#This Row],[Besteld]]*Q2_2025[[#This Row],[Prijs 2]]</f>
        <v>690</v>
      </c>
      <c r="O425" s="10">
        <f>IF(Q2_2025[[#This Row],[Brutobedrag 2]]&lt;Q2_2025[[#This Row],[Bruto - Rel.korting]],Q2_2025[[#This Row],[Brutobedrag 2]],Q2_2025[[#This Row],[Brutobedrag 2]]*(100-Q2_2025[[#This Row],[Relatiekorting percentage]])/100)</f>
        <v>690</v>
      </c>
      <c r="R425" s="3"/>
      <c r="W425"/>
      <c r="AB425"/>
    </row>
    <row r="426" spans="1:28" x14ac:dyDescent="0.3">
      <c r="A426" t="s">
        <v>561</v>
      </c>
      <c r="B426">
        <v>5030228</v>
      </c>
      <c r="C426" t="s">
        <v>113</v>
      </c>
      <c r="D426">
        <v>4</v>
      </c>
      <c r="E426" s="10">
        <v>236.9</v>
      </c>
      <c r="F426" s="10">
        <v>947.6</v>
      </c>
      <c r="G426" s="10">
        <v>947.6</v>
      </c>
      <c r="H426">
        <v>0</v>
      </c>
      <c r="I426" s="51" t="str">
        <f>_xlfn.XLOOKUP(Q2_2025[[#This Row],[Artikelnr]],Artikel_prijzen[Artnr],Artikel_prijzen[Groep],"")</f>
        <v>Rigging</v>
      </c>
      <c r="J426" s="10">
        <f>_xlfn.XLOOKUP(Q2_2025[[#This Row],[Artikelnr]],Artikel_prijzen[Artnr],Artikel_prijzen[Prijs 2025],"")</f>
        <v>230</v>
      </c>
      <c r="K426" t="str">
        <f>IF(Q2_2025[[#This Row],[Artikelprijs]]&lt;&gt;"",IF(Q2_2025[[#This Row],[Stuksprijs]]=Q2_2025[[#This Row],[Artikelprijs]],"Prijs gelijk","Prijs wijkt af"),"")</f>
        <v>Prijs wijkt af</v>
      </c>
      <c r="L426" t="str">
        <f>IF(Q2_2025[[#This Row],[Relatiekorting percentage]]=0,
    "Nvt",
    IF(Q2_2025[[#This Row],[Brutobedrag 2]] &lt; Q2_2025[[#This Row],[Bruto - Rel.korting]],
        "Nee",
        "Ja"))</f>
        <v>Nvt</v>
      </c>
      <c r="M426" s="10">
        <f>IF(Q2_2025[[#This Row],[Artikelprijs]]&lt;&gt;"",Q2_2025[[#This Row],[Artikelprijs]],Q2_2025[[#This Row],[Stuksprijs]])</f>
        <v>230</v>
      </c>
      <c r="N426" s="10">
        <f>Q2_2025[[#This Row],[Besteld]]*Q2_2025[[#This Row],[Prijs 2]]</f>
        <v>920</v>
      </c>
      <c r="O426" s="10">
        <f>IF(Q2_2025[[#This Row],[Brutobedrag 2]]&lt;Q2_2025[[#This Row],[Bruto - Rel.korting]],Q2_2025[[#This Row],[Brutobedrag 2]],Q2_2025[[#This Row],[Brutobedrag 2]]*(100-Q2_2025[[#This Row],[Relatiekorting percentage]])/100)</f>
        <v>920</v>
      </c>
      <c r="R426" s="3"/>
      <c r="W426"/>
      <c r="AB426"/>
    </row>
    <row r="427" spans="1:28" x14ac:dyDescent="0.3">
      <c r="A427" t="s">
        <v>561</v>
      </c>
      <c r="B427">
        <v>5030228</v>
      </c>
      <c r="C427" t="s">
        <v>113</v>
      </c>
      <c r="D427">
        <v>4</v>
      </c>
      <c r="E427" s="10">
        <v>236.9</v>
      </c>
      <c r="F427" s="10">
        <v>947.6</v>
      </c>
      <c r="G427" s="10">
        <v>947.6</v>
      </c>
      <c r="H427">
        <v>0</v>
      </c>
      <c r="I427" s="51" t="str">
        <f>_xlfn.XLOOKUP(Q2_2025[[#This Row],[Artikelnr]],Artikel_prijzen[Artnr],Artikel_prijzen[Groep],"")</f>
        <v>Rigging</v>
      </c>
      <c r="J427" s="10">
        <f>_xlfn.XLOOKUP(Q2_2025[[#This Row],[Artikelnr]],Artikel_prijzen[Artnr],Artikel_prijzen[Prijs 2025],"")</f>
        <v>230</v>
      </c>
      <c r="K427" t="str">
        <f>IF(Q2_2025[[#This Row],[Artikelprijs]]&lt;&gt;"",IF(Q2_2025[[#This Row],[Stuksprijs]]=Q2_2025[[#This Row],[Artikelprijs]],"Prijs gelijk","Prijs wijkt af"),"")</f>
        <v>Prijs wijkt af</v>
      </c>
      <c r="L427" t="str">
        <f>IF(Q2_2025[[#This Row],[Relatiekorting percentage]]=0,
    "Nvt",
    IF(Q2_2025[[#This Row],[Brutobedrag 2]] &lt; Q2_2025[[#This Row],[Bruto - Rel.korting]],
        "Nee",
        "Ja"))</f>
        <v>Nvt</v>
      </c>
      <c r="M427" s="10">
        <f>IF(Q2_2025[[#This Row],[Artikelprijs]]&lt;&gt;"",Q2_2025[[#This Row],[Artikelprijs]],Q2_2025[[#This Row],[Stuksprijs]])</f>
        <v>230</v>
      </c>
      <c r="N427" s="10">
        <f>Q2_2025[[#This Row],[Besteld]]*Q2_2025[[#This Row],[Prijs 2]]</f>
        <v>920</v>
      </c>
      <c r="O427" s="10">
        <f>IF(Q2_2025[[#This Row],[Brutobedrag 2]]&lt;Q2_2025[[#This Row],[Bruto - Rel.korting]],Q2_2025[[#This Row],[Brutobedrag 2]],Q2_2025[[#This Row],[Brutobedrag 2]]*(100-Q2_2025[[#This Row],[Relatiekorting percentage]])/100)</f>
        <v>920</v>
      </c>
      <c r="R427" s="3"/>
      <c r="W427"/>
      <c r="AB427"/>
    </row>
    <row r="428" spans="1:28" x14ac:dyDescent="0.3">
      <c r="A428" t="s">
        <v>561</v>
      </c>
      <c r="B428">
        <v>5030228</v>
      </c>
      <c r="C428" t="s">
        <v>113</v>
      </c>
      <c r="D428">
        <v>4</v>
      </c>
      <c r="E428" s="10">
        <v>236.9</v>
      </c>
      <c r="F428" s="10">
        <v>947.6</v>
      </c>
      <c r="G428" s="10">
        <v>947.6</v>
      </c>
      <c r="H428">
        <v>0</v>
      </c>
      <c r="I428" s="51" t="str">
        <f>_xlfn.XLOOKUP(Q2_2025[[#This Row],[Artikelnr]],Artikel_prijzen[Artnr],Artikel_prijzen[Groep],"")</f>
        <v>Rigging</v>
      </c>
      <c r="J428" s="10">
        <f>_xlfn.XLOOKUP(Q2_2025[[#This Row],[Artikelnr]],Artikel_prijzen[Artnr],Artikel_prijzen[Prijs 2025],"")</f>
        <v>230</v>
      </c>
      <c r="K428" t="str">
        <f>IF(Q2_2025[[#This Row],[Artikelprijs]]&lt;&gt;"",IF(Q2_2025[[#This Row],[Stuksprijs]]=Q2_2025[[#This Row],[Artikelprijs]],"Prijs gelijk","Prijs wijkt af"),"")</f>
        <v>Prijs wijkt af</v>
      </c>
      <c r="L428" t="str">
        <f>IF(Q2_2025[[#This Row],[Relatiekorting percentage]]=0,
    "Nvt",
    IF(Q2_2025[[#This Row],[Brutobedrag 2]] &lt; Q2_2025[[#This Row],[Bruto - Rel.korting]],
        "Nee",
        "Ja"))</f>
        <v>Nvt</v>
      </c>
      <c r="M428" s="10">
        <f>IF(Q2_2025[[#This Row],[Artikelprijs]]&lt;&gt;"",Q2_2025[[#This Row],[Artikelprijs]],Q2_2025[[#This Row],[Stuksprijs]])</f>
        <v>230</v>
      </c>
      <c r="N428" s="10">
        <f>Q2_2025[[#This Row],[Besteld]]*Q2_2025[[#This Row],[Prijs 2]]</f>
        <v>920</v>
      </c>
      <c r="O428" s="10">
        <f>IF(Q2_2025[[#This Row],[Brutobedrag 2]]&lt;Q2_2025[[#This Row],[Bruto - Rel.korting]],Q2_2025[[#This Row],[Brutobedrag 2]],Q2_2025[[#This Row],[Brutobedrag 2]]*(100-Q2_2025[[#This Row],[Relatiekorting percentage]])/100)</f>
        <v>920</v>
      </c>
      <c r="R428" s="3"/>
      <c r="W428"/>
      <c r="AB428"/>
    </row>
    <row r="429" spans="1:28" x14ac:dyDescent="0.3">
      <c r="A429" t="s">
        <v>561</v>
      </c>
      <c r="B429">
        <v>5030229</v>
      </c>
      <c r="C429" t="s">
        <v>18</v>
      </c>
      <c r="D429">
        <v>8</v>
      </c>
      <c r="E429" s="10">
        <v>303.85000000000002</v>
      </c>
      <c r="F429" s="10">
        <v>2430.8000000000002</v>
      </c>
      <c r="G429" s="10">
        <v>2430.8000000000002</v>
      </c>
      <c r="H429">
        <v>0</v>
      </c>
      <c r="I429" s="51" t="str">
        <f>_xlfn.XLOOKUP(Q2_2025[[#This Row],[Artikelnr]],Artikel_prijzen[Artnr],Artikel_prijzen[Groep],"")</f>
        <v>Rigging</v>
      </c>
      <c r="J429" s="10">
        <f>_xlfn.XLOOKUP(Q2_2025[[#This Row],[Artikelnr]],Artikel_prijzen[Artnr],Artikel_prijzen[Prijs 2025],"")</f>
        <v>295</v>
      </c>
      <c r="K429" t="str">
        <f>IF(Q2_2025[[#This Row],[Artikelprijs]]&lt;&gt;"",IF(Q2_2025[[#This Row],[Stuksprijs]]=Q2_2025[[#This Row],[Artikelprijs]],"Prijs gelijk","Prijs wijkt af"),"")</f>
        <v>Prijs wijkt af</v>
      </c>
      <c r="L429" t="str">
        <f>IF(Q2_2025[[#This Row],[Relatiekorting percentage]]=0,
    "Nvt",
    IF(Q2_2025[[#This Row],[Brutobedrag 2]] &lt; Q2_2025[[#This Row],[Bruto - Rel.korting]],
        "Nee",
        "Ja"))</f>
        <v>Nvt</v>
      </c>
      <c r="M429" s="10">
        <f>IF(Q2_2025[[#This Row],[Artikelprijs]]&lt;&gt;"",Q2_2025[[#This Row],[Artikelprijs]],Q2_2025[[#This Row],[Stuksprijs]])</f>
        <v>295</v>
      </c>
      <c r="N429" s="10">
        <f>Q2_2025[[#This Row],[Besteld]]*Q2_2025[[#This Row],[Prijs 2]]</f>
        <v>2360</v>
      </c>
      <c r="O429" s="10">
        <f>IF(Q2_2025[[#This Row],[Brutobedrag 2]]&lt;Q2_2025[[#This Row],[Bruto - Rel.korting]],Q2_2025[[#This Row],[Brutobedrag 2]],Q2_2025[[#This Row],[Brutobedrag 2]]*(100-Q2_2025[[#This Row],[Relatiekorting percentage]])/100)</f>
        <v>2360</v>
      </c>
      <c r="R429" s="3"/>
      <c r="W429"/>
      <c r="AB429"/>
    </row>
    <row r="430" spans="1:28" x14ac:dyDescent="0.3">
      <c r="A430" t="s">
        <v>561</v>
      </c>
      <c r="B430">
        <v>5030229</v>
      </c>
      <c r="C430" t="s">
        <v>18</v>
      </c>
      <c r="D430">
        <v>4</v>
      </c>
      <c r="E430" s="10">
        <v>303.85000000000002</v>
      </c>
      <c r="F430" s="10">
        <v>1215.4000000000001</v>
      </c>
      <c r="G430" s="10">
        <v>1215.4000000000001</v>
      </c>
      <c r="H430">
        <v>0</v>
      </c>
      <c r="I430" s="51" t="str">
        <f>_xlfn.XLOOKUP(Q2_2025[[#This Row],[Artikelnr]],Artikel_prijzen[Artnr],Artikel_prijzen[Groep],"")</f>
        <v>Rigging</v>
      </c>
      <c r="J430" s="10">
        <f>_xlfn.XLOOKUP(Q2_2025[[#This Row],[Artikelnr]],Artikel_prijzen[Artnr],Artikel_prijzen[Prijs 2025],"")</f>
        <v>295</v>
      </c>
      <c r="K430" t="str">
        <f>IF(Q2_2025[[#This Row],[Artikelprijs]]&lt;&gt;"",IF(Q2_2025[[#This Row],[Stuksprijs]]=Q2_2025[[#This Row],[Artikelprijs]],"Prijs gelijk","Prijs wijkt af"),"")</f>
        <v>Prijs wijkt af</v>
      </c>
      <c r="L430" t="str">
        <f>IF(Q2_2025[[#This Row],[Relatiekorting percentage]]=0,
    "Nvt",
    IF(Q2_2025[[#This Row],[Brutobedrag 2]] &lt; Q2_2025[[#This Row],[Bruto - Rel.korting]],
        "Nee",
        "Ja"))</f>
        <v>Nvt</v>
      </c>
      <c r="M430" s="10">
        <f>IF(Q2_2025[[#This Row],[Artikelprijs]]&lt;&gt;"",Q2_2025[[#This Row],[Artikelprijs]],Q2_2025[[#This Row],[Stuksprijs]])</f>
        <v>295</v>
      </c>
      <c r="N430" s="10">
        <f>Q2_2025[[#This Row],[Besteld]]*Q2_2025[[#This Row],[Prijs 2]]</f>
        <v>1180</v>
      </c>
      <c r="O430" s="10">
        <f>IF(Q2_2025[[#This Row],[Brutobedrag 2]]&lt;Q2_2025[[#This Row],[Bruto - Rel.korting]],Q2_2025[[#This Row],[Brutobedrag 2]],Q2_2025[[#This Row],[Brutobedrag 2]]*(100-Q2_2025[[#This Row],[Relatiekorting percentage]])/100)</f>
        <v>1180</v>
      </c>
      <c r="R430" s="3"/>
      <c r="W430"/>
      <c r="AB430"/>
    </row>
    <row r="431" spans="1:28" x14ac:dyDescent="0.3">
      <c r="A431" t="s">
        <v>561</v>
      </c>
      <c r="B431">
        <v>2004027</v>
      </c>
      <c r="C431" t="s">
        <v>339</v>
      </c>
      <c r="D431">
        <v>4</v>
      </c>
      <c r="E431" s="10">
        <v>16.54</v>
      </c>
      <c r="F431" s="10">
        <v>66.16</v>
      </c>
      <c r="G431" s="10">
        <v>66.16</v>
      </c>
      <c r="H431">
        <v>0</v>
      </c>
      <c r="I431" s="51" t="str">
        <f>_xlfn.XLOOKUP(Q2_2025[[#This Row],[Artikelnr]],Artikel_prijzen[Artnr],Artikel_prijzen[Groep],"")</f>
        <v/>
      </c>
      <c r="J431" s="10" t="str">
        <f>_xlfn.XLOOKUP(Q2_2025[[#This Row],[Artikelnr]],Artikel_prijzen[Artnr],Artikel_prijzen[Prijs 2025],"")</f>
        <v/>
      </c>
      <c r="K431" t="str">
        <f>IF(Q2_2025[[#This Row],[Artikelprijs]]&lt;&gt;"",IF(Q2_2025[[#This Row],[Stuksprijs]]=Q2_2025[[#This Row],[Artikelprijs]],"Prijs gelijk","Prijs wijkt af"),"")</f>
        <v/>
      </c>
      <c r="L431" t="str">
        <f>IF(Q2_2025[[#This Row],[Relatiekorting percentage]]=0,
    "Nvt",
    IF(Q2_2025[[#This Row],[Brutobedrag 2]] &lt; Q2_2025[[#This Row],[Bruto - Rel.korting]],
        "Nee",
        "Ja"))</f>
        <v>Nvt</v>
      </c>
      <c r="M431" s="10">
        <f>IF(Q2_2025[[#This Row],[Artikelprijs]]&lt;&gt;"",Q2_2025[[#This Row],[Artikelprijs]],Q2_2025[[#This Row],[Stuksprijs]])</f>
        <v>16.54</v>
      </c>
      <c r="N431" s="10">
        <f>Q2_2025[[#This Row],[Besteld]]*Q2_2025[[#This Row],[Prijs 2]]</f>
        <v>66.16</v>
      </c>
      <c r="O431" s="10">
        <f>IF(Q2_2025[[#This Row],[Brutobedrag 2]]&lt;Q2_2025[[#This Row],[Bruto - Rel.korting]],Q2_2025[[#This Row],[Brutobedrag 2]],Q2_2025[[#This Row],[Brutobedrag 2]]*(100-Q2_2025[[#This Row],[Relatiekorting percentage]])/100)</f>
        <v>66.16</v>
      </c>
      <c r="R431" s="3"/>
      <c r="W431"/>
      <c r="AB431"/>
    </row>
    <row r="432" spans="1:28" x14ac:dyDescent="0.3">
      <c r="A432" t="s">
        <v>561</v>
      </c>
      <c r="B432">
        <v>5030232</v>
      </c>
      <c r="C432" t="s">
        <v>116</v>
      </c>
      <c r="D432">
        <v>1</v>
      </c>
      <c r="E432" s="10">
        <v>144.19999999999999</v>
      </c>
      <c r="F432" s="10">
        <v>144.19999999999999</v>
      </c>
      <c r="G432" s="10">
        <v>144.19999999999999</v>
      </c>
      <c r="H432">
        <v>0</v>
      </c>
      <c r="I432" s="51" t="str">
        <f>_xlfn.XLOOKUP(Q2_2025[[#This Row],[Artikelnr]],Artikel_prijzen[Artnr],Artikel_prijzen[Groep],"")</f>
        <v>Rigging</v>
      </c>
      <c r="J432" s="10">
        <f>_xlfn.XLOOKUP(Q2_2025[[#This Row],[Artikelnr]],Artikel_prijzen[Artnr],Artikel_prijzen[Prijs 2025],"")</f>
        <v>140</v>
      </c>
      <c r="K432" t="str">
        <f>IF(Q2_2025[[#This Row],[Artikelprijs]]&lt;&gt;"",IF(Q2_2025[[#This Row],[Stuksprijs]]=Q2_2025[[#This Row],[Artikelprijs]],"Prijs gelijk","Prijs wijkt af"),"")</f>
        <v>Prijs wijkt af</v>
      </c>
      <c r="L432" t="str">
        <f>IF(Q2_2025[[#This Row],[Relatiekorting percentage]]=0,
    "Nvt",
    IF(Q2_2025[[#This Row],[Brutobedrag 2]] &lt; Q2_2025[[#This Row],[Bruto - Rel.korting]],
        "Nee",
        "Ja"))</f>
        <v>Nvt</v>
      </c>
      <c r="M432" s="10">
        <f>IF(Q2_2025[[#This Row],[Artikelprijs]]&lt;&gt;"",Q2_2025[[#This Row],[Artikelprijs]],Q2_2025[[#This Row],[Stuksprijs]])</f>
        <v>140</v>
      </c>
      <c r="N432" s="10">
        <f>Q2_2025[[#This Row],[Besteld]]*Q2_2025[[#This Row],[Prijs 2]]</f>
        <v>140</v>
      </c>
      <c r="O432" s="10">
        <f>IF(Q2_2025[[#This Row],[Brutobedrag 2]]&lt;Q2_2025[[#This Row],[Bruto - Rel.korting]],Q2_2025[[#This Row],[Brutobedrag 2]],Q2_2025[[#This Row],[Brutobedrag 2]]*(100-Q2_2025[[#This Row],[Relatiekorting percentage]])/100)</f>
        <v>140</v>
      </c>
      <c r="R432" s="3"/>
      <c r="W432"/>
      <c r="AB432"/>
    </row>
    <row r="433" spans="1:28" x14ac:dyDescent="0.3">
      <c r="A433" t="s">
        <v>561</v>
      </c>
      <c r="B433">
        <v>5030001</v>
      </c>
      <c r="C433" t="s">
        <v>132</v>
      </c>
      <c r="D433">
        <v>13</v>
      </c>
      <c r="E433" s="10">
        <v>28.84</v>
      </c>
      <c r="F433" s="10">
        <v>374.92</v>
      </c>
      <c r="G433" s="10">
        <v>374.92</v>
      </c>
      <c r="H433">
        <v>0</v>
      </c>
      <c r="I433" s="51" t="str">
        <f>_xlfn.XLOOKUP(Q2_2025[[#This Row],[Artikelnr]],Artikel_prijzen[Artnr],Artikel_prijzen[Groep],"")</f>
        <v>Rigging</v>
      </c>
      <c r="J433" s="10">
        <f>_xlfn.XLOOKUP(Q2_2025[[#This Row],[Artikelnr]],Artikel_prijzen[Artnr],Artikel_prijzen[Prijs 2025],"")</f>
        <v>28</v>
      </c>
      <c r="K433" t="str">
        <f>IF(Q2_2025[[#This Row],[Artikelprijs]]&lt;&gt;"",IF(Q2_2025[[#This Row],[Stuksprijs]]=Q2_2025[[#This Row],[Artikelprijs]],"Prijs gelijk","Prijs wijkt af"),"")</f>
        <v>Prijs wijkt af</v>
      </c>
      <c r="L433" t="str">
        <f>IF(Q2_2025[[#This Row],[Relatiekorting percentage]]=0,
    "Nvt",
    IF(Q2_2025[[#This Row],[Brutobedrag 2]] &lt; Q2_2025[[#This Row],[Bruto - Rel.korting]],
        "Nee",
        "Ja"))</f>
        <v>Nvt</v>
      </c>
      <c r="M433" s="10">
        <f>IF(Q2_2025[[#This Row],[Artikelprijs]]&lt;&gt;"",Q2_2025[[#This Row],[Artikelprijs]],Q2_2025[[#This Row],[Stuksprijs]])</f>
        <v>28</v>
      </c>
      <c r="N433" s="10">
        <f>Q2_2025[[#This Row],[Besteld]]*Q2_2025[[#This Row],[Prijs 2]]</f>
        <v>364</v>
      </c>
      <c r="O433" s="10">
        <f>IF(Q2_2025[[#This Row],[Brutobedrag 2]]&lt;Q2_2025[[#This Row],[Bruto - Rel.korting]],Q2_2025[[#This Row],[Brutobedrag 2]],Q2_2025[[#This Row],[Brutobedrag 2]]*(100-Q2_2025[[#This Row],[Relatiekorting percentage]])/100)</f>
        <v>364</v>
      </c>
      <c r="R433" s="3"/>
      <c r="W433"/>
      <c r="AB433"/>
    </row>
    <row r="434" spans="1:28" x14ac:dyDescent="0.3">
      <c r="A434" t="s">
        <v>561</v>
      </c>
      <c r="B434">
        <v>5030228</v>
      </c>
      <c r="C434" t="s">
        <v>113</v>
      </c>
      <c r="D434">
        <v>5</v>
      </c>
      <c r="E434" s="10">
        <v>236.9</v>
      </c>
      <c r="F434" s="10">
        <v>1184.5</v>
      </c>
      <c r="G434" s="10">
        <v>1184.5</v>
      </c>
      <c r="H434">
        <v>0</v>
      </c>
      <c r="I434" s="51" t="str">
        <f>_xlfn.XLOOKUP(Q2_2025[[#This Row],[Artikelnr]],Artikel_prijzen[Artnr],Artikel_prijzen[Groep],"")</f>
        <v>Rigging</v>
      </c>
      <c r="J434" s="10">
        <f>_xlfn.XLOOKUP(Q2_2025[[#This Row],[Artikelnr]],Artikel_prijzen[Artnr],Artikel_prijzen[Prijs 2025],"")</f>
        <v>230</v>
      </c>
      <c r="K434" t="str">
        <f>IF(Q2_2025[[#This Row],[Artikelprijs]]&lt;&gt;"",IF(Q2_2025[[#This Row],[Stuksprijs]]=Q2_2025[[#This Row],[Artikelprijs]],"Prijs gelijk","Prijs wijkt af"),"")</f>
        <v>Prijs wijkt af</v>
      </c>
      <c r="L434" t="str">
        <f>IF(Q2_2025[[#This Row],[Relatiekorting percentage]]=0,
    "Nvt",
    IF(Q2_2025[[#This Row],[Brutobedrag 2]] &lt; Q2_2025[[#This Row],[Bruto - Rel.korting]],
        "Nee",
        "Ja"))</f>
        <v>Nvt</v>
      </c>
      <c r="M434" s="10">
        <f>IF(Q2_2025[[#This Row],[Artikelprijs]]&lt;&gt;"",Q2_2025[[#This Row],[Artikelprijs]],Q2_2025[[#This Row],[Stuksprijs]])</f>
        <v>230</v>
      </c>
      <c r="N434" s="10">
        <f>Q2_2025[[#This Row],[Besteld]]*Q2_2025[[#This Row],[Prijs 2]]</f>
        <v>1150</v>
      </c>
      <c r="O434" s="10">
        <f>IF(Q2_2025[[#This Row],[Brutobedrag 2]]&lt;Q2_2025[[#This Row],[Bruto - Rel.korting]],Q2_2025[[#This Row],[Brutobedrag 2]],Q2_2025[[#This Row],[Brutobedrag 2]]*(100-Q2_2025[[#This Row],[Relatiekorting percentage]])/100)</f>
        <v>1150</v>
      </c>
      <c r="R434" s="3"/>
      <c r="W434"/>
      <c r="AB434"/>
    </row>
    <row r="435" spans="1:28" x14ac:dyDescent="0.3">
      <c r="A435" t="s">
        <v>561</v>
      </c>
      <c r="B435">
        <v>2004027</v>
      </c>
      <c r="C435" t="s">
        <v>339</v>
      </c>
      <c r="D435">
        <v>5</v>
      </c>
      <c r="E435" s="10">
        <v>16.54</v>
      </c>
      <c r="F435" s="10">
        <v>82.7</v>
      </c>
      <c r="G435" s="10">
        <v>82.7</v>
      </c>
      <c r="H435">
        <v>0</v>
      </c>
      <c r="I435" s="51" t="str">
        <f>_xlfn.XLOOKUP(Q2_2025[[#This Row],[Artikelnr]],Artikel_prijzen[Artnr],Artikel_prijzen[Groep],"")</f>
        <v/>
      </c>
      <c r="J435" s="10" t="str">
        <f>_xlfn.XLOOKUP(Q2_2025[[#This Row],[Artikelnr]],Artikel_prijzen[Artnr],Artikel_prijzen[Prijs 2025],"")</f>
        <v/>
      </c>
      <c r="K435" t="str">
        <f>IF(Q2_2025[[#This Row],[Artikelprijs]]&lt;&gt;"",IF(Q2_2025[[#This Row],[Stuksprijs]]=Q2_2025[[#This Row],[Artikelprijs]],"Prijs gelijk","Prijs wijkt af"),"")</f>
        <v/>
      </c>
      <c r="L435" t="str">
        <f>IF(Q2_2025[[#This Row],[Relatiekorting percentage]]=0,
    "Nvt",
    IF(Q2_2025[[#This Row],[Brutobedrag 2]] &lt; Q2_2025[[#This Row],[Bruto - Rel.korting]],
        "Nee",
        "Ja"))</f>
        <v>Nvt</v>
      </c>
      <c r="M435" s="10">
        <f>IF(Q2_2025[[#This Row],[Artikelprijs]]&lt;&gt;"",Q2_2025[[#This Row],[Artikelprijs]],Q2_2025[[#This Row],[Stuksprijs]])</f>
        <v>16.54</v>
      </c>
      <c r="N435" s="10">
        <f>Q2_2025[[#This Row],[Besteld]]*Q2_2025[[#This Row],[Prijs 2]]</f>
        <v>82.699999999999989</v>
      </c>
      <c r="O435" s="10">
        <f>IF(Q2_2025[[#This Row],[Brutobedrag 2]]&lt;Q2_2025[[#This Row],[Bruto - Rel.korting]],Q2_2025[[#This Row],[Brutobedrag 2]],Q2_2025[[#This Row],[Brutobedrag 2]]*(100-Q2_2025[[#This Row],[Relatiekorting percentage]])/100)</f>
        <v>82.699999999999989</v>
      </c>
      <c r="R435" s="3"/>
      <c r="W435"/>
      <c r="AB435"/>
    </row>
    <row r="436" spans="1:28" x14ac:dyDescent="0.3">
      <c r="A436" t="s">
        <v>561</v>
      </c>
      <c r="B436">
        <v>5030232</v>
      </c>
      <c r="C436" t="s">
        <v>116</v>
      </c>
      <c r="D436">
        <v>1</v>
      </c>
      <c r="E436" s="10">
        <v>144.19999999999999</v>
      </c>
      <c r="F436" s="10">
        <v>144.19999999999999</v>
      </c>
      <c r="G436" s="10">
        <v>144.19999999999999</v>
      </c>
      <c r="H436">
        <v>0</v>
      </c>
      <c r="I436" s="51" t="str">
        <f>_xlfn.XLOOKUP(Q2_2025[[#This Row],[Artikelnr]],Artikel_prijzen[Artnr],Artikel_prijzen[Groep],"")</f>
        <v>Rigging</v>
      </c>
      <c r="J436" s="10">
        <f>_xlfn.XLOOKUP(Q2_2025[[#This Row],[Artikelnr]],Artikel_prijzen[Artnr],Artikel_prijzen[Prijs 2025],"")</f>
        <v>140</v>
      </c>
      <c r="K436" t="str">
        <f>IF(Q2_2025[[#This Row],[Artikelprijs]]&lt;&gt;"",IF(Q2_2025[[#This Row],[Stuksprijs]]=Q2_2025[[#This Row],[Artikelprijs]],"Prijs gelijk","Prijs wijkt af"),"")</f>
        <v>Prijs wijkt af</v>
      </c>
      <c r="L436" t="str">
        <f>IF(Q2_2025[[#This Row],[Relatiekorting percentage]]=0,
    "Nvt",
    IF(Q2_2025[[#This Row],[Brutobedrag 2]] &lt; Q2_2025[[#This Row],[Bruto - Rel.korting]],
        "Nee",
        "Ja"))</f>
        <v>Nvt</v>
      </c>
      <c r="M436" s="10">
        <f>IF(Q2_2025[[#This Row],[Artikelprijs]]&lt;&gt;"",Q2_2025[[#This Row],[Artikelprijs]],Q2_2025[[#This Row],[Stuksprijs]])</f>
        <v>140</v>
      </c>
      <c r="N436" s="10">
        <f>Q2_2025[[#This Row],[Besteld]]*Q2_2025[[#This Row],[Prijs 2]]</f>
        <v>140</v>
      </c>
      <c r="O436" s="10">
        <f>IF(Q2_2025[[#This Row],[Brutobedrag 2]]&lt;Q2_2025[[#This Row],[Bruto - Rel.korting]],Q2_2025[[#This Row],[Brutobedrag 2]],Q2_2025[[#This Row],[Brutobedrag 2]]*(100-Q2_2025[[#This Row],[Relatiekorting percentage]])/100)</f>
        <v>140</v>
      </c>
      <c r="R436" s="3"/>
      <c r="W436"/>
      <c r="AB436"/>
    </row>
    <row r="437" spans="1:28" x14ac:dyDescent="0.3">
      <c r="A437" t="s">
        <v>561</v>
      </c>
      <c r="B437">
        <v>5030228</v>
      </c>
      <c r="C437" t="s">
        <v>113</v>
      </c>
      <c r="D437">
        <v>2</v>
      </c>
      <c r="E437" s="10">
        <v>236.9</v>
      </c>
      <c r="F437" s="10">
        <v>473.8</v>
      </c>
      <c r="G437" s="10">
        <v>473.8</v>
      </c>
      <c r="H437">
        <v>0</v>
      </c>
      <c r="I437" s="51" t="str">
        <f>_xlfn.XLOOKUP(Q2_2025[[#This Row],[Artikelnr]],Artikel_prijzen[Artnr],Artikel_prijzen[Groep],"")</f>
        <v>Rigging</v>
      </c>
      <c r="J437" s="10">
        <f>_xlfn.XLOOKUP(Q2_2025[[#This Row],[Artikelnr]],Artikel_prijzen[Artnr],Artikel_prijzen[Prijs 2025],"")</f>
        <v>230</v>
      </c>
      <c r="K437" t="str">
        <f>IF(Q2_2025[[#This Row],[Artikelprijs]]&lt;&gt;"",IF(Q2_2025[[#This Row],[Stuksprijs]]=Q2_2025[[#This Row],[Artikelprijs]],"Prijs gelijk","Prijs wijkt af"),"")</f>
        <v>Prijs wijkt af</v>
      </c>
      <c r="L437" t="str">
        <f>IF(Q2_2025[[#This Row],[Relatiekorting percentage]]=0,
    "Nvt",
    IF(Q2_2025[[#This Row],[Brutobedrag 2]] &lt; Q2_2025[[#This Row],[Bruto - Rel.korting]],
        "Nee",
        "Ja"))</f>
        <v>Nvt</v>
      </c>
      <c r="M437" s="10">
        <f>IF(Q2_2025[[#This Row],[Artikelprijs]]&lt;&gt;"",Q2_2025[[#This Row],[Artikelprijs]],Q2_2025[[#This Row],[Stuksprijs]])</f>
        <v>230</v>
      </c>
      <c r="N437" s="10">
        <f>Q2_2025[[#This Row],[Besteld]]*Q2_2025[[#This Row],[Prijs 2]]</f>
        <v>460</v>
      </c>
      <c r="O437" s="10">
        <f>IF(Q2_2025[[#This Row],[Brutobedrag 2]]&lt;Q2_2025[[#This Row],[Bruto - Rel.korting]],Q2_2025[[#This Row],[Brutobedrag 2]],Q2_2025[[#This Row],[Brutobedrag 2]]*(100-Q2_2025[[#This Row],[Relatiekorting percentage]])/100)</f>
        <v>460</v>
      </c>
      <c r="R437" s="3"/>
      <c r="W437"/>
      <c r="AB437"/>
    </row>
    <row r="438" spans="1:28" x14ac:dyDescent="0.3">
      <c r="A438" t="s">
        <v>561</v>
      </c>
      <c r="B438">
        <v>5030229</v>
      </c>
      <c r="C438" t="s">
        <v>18</v>
      </c>
      <c r="D438">
        <v>4</v>
      </c>
      <c r="E438" s="10">
        <v>303.85000000000002</v>
      </c>
      <c r="F438" s="10">
        <v>1215.4000000000001</v>
      </c>
      <c r="G438" s="10">
        <v>1215.4000000000001</v>
      </c>
      <c r="H438">
        <v>0</v>
      </c>
      <c r="I438" s="51" t="str">
        <f>_xlfn.XLOOKUP(Q2_2025[[#This Row],[Artikelnr]],Artikel_prijzen[Artnr],Artikel_prijzen[Groep],"")</f>
        <v>Rigging</v>
      </c>
      <c r="J438" s="10">
        <f>_xlfn.XLOOKUP(Q2_2025[[#This Row],[Artikelnr]],Artikel_prijzen[Artnr],Artikel_prijzen[Prijs 2025],"")</f>
        <v>295</v>
      </c>
      <c r="K438" t="str">
        <f>IF(Q2_2025[[#This Row],[Artikelprijs]]&lt;&gt;"",IF(Q2_2025[[#This Row],[Stuksprijs]]=Q2_2025[[#This Row],[Artikelprijs]],"Prijs gelijk","Prijs wijkt af"),"")</f>
        <v>Prijs wijkt af</v>
      </c>
      <c r="L438" t="str">
        <f>IF(Q2_2025[[#This Row],[Relatiekorting percentage]]=0,
    "Nvt",
    IF(Q2_2025[[#This Row],[Brutobedrag 2]] &lt; Q2_2025[[#This Row],[Bruto - Rel.korting]],
        "Nee",
        "Ja"))</f>
        <v>Nvt</v>
      </c>
      <c r="M438" s="10">
        <f>IF(Q2_2025[[#This Row],[Artikelprijs]]&lt;&gt;"",Q2_2025[[#This Row],[Artikelprijs]],Q2_2025[[#This Row],[Stuksprijs]])</f>
        <v>295</v>
      </c>
      <c r="N438" s="10">
        <f>Q2_2025[[#This Row],[Besteld]]*Q2_2025[[#This Row],[Prijs 2]]</f>
        <v>1180</v>
      </c>
      <c r="O438" s="10">
        <f>IF(Q2_2025[[#This Row],[Brutobedrag 2]]&lt;Q2_2025[[#This Row],[Bruto - Rel.korting]],Q2_2025[[#This Row],[Brutobedrag 2]],Q2_2025[[#This Row],[Brutobedrag 2]]*(100-Q2_2025[[#This Row],[Relatiekorting percentage]])/100)</f>
        <v>1180</v>
      </c>
      <c r="R438" s="3"/>
      <c r="W438"/>
      <c r="AB438"/>
    </row>
    <row r="439" spans="1:28" x14ac:dyDescent="0.3">
      <c r="A439" t="s">
        <v>561</v>
      </c>
      <c r="B439">
        <v>5030228</v>
      </c>
      <c r="C439" t="s">
        <v>113</v>
      </c>
      <c r="D439">
        <v>2</v>
      </c>
      <c r="E439" s="10">
        <v>236.9</v>
      </c>
      <c r="F439" s="10">
        <v>473.8</v>
      </c>
      <c r="G439" s="10">
        <v>473.8</v>
      </c>
      <c r="H439">
        <v>0</v>
      </c>
      <c r="I439" s="51" t="str">
        <f>_xlfn.XLOOKUP(Q2_2025[[#This Row],[Artikelnr]],Artikel_prijzen[Artnr],Artikel_prijzen[Groep],"")</f>
        <v>Rigging</v>
      </c>
      <c r="J439" s="10">
        <f>_xlfn.XLOOKUP(Q2_2025[[#This Row],[Artikelnr]],Artikel_prijzen[Artnr],Artikel_prijzen[Prijs 2025],"")</f>
        <v>230</v>
      </c>
      <c r="K439" t="str">
        <f>IF(Q2_2025[[#This Row],[Artikelprijs]]&lt;&gt;"",IF(Q2_2025[[#This Row],[Stuksprijs]]=Q2_2025[[#This Row],[Artikelprijs]],"Prijs gelijk","Prijs wijkt af"),"")</f>
        <v>Prijs wijkt af</v>
      </c>
      <c r="L439" t="str">
        <f>IF(Q2_2025[[#This Row],[Relatiekorting percentage]]=0,
    "Nvt",
    IF(Q2_2025[[#This Row],[Brutobedrag 2]] &lt; Q2_2025[[#This Row],[Bruto - Rel.korting]],
        "Nee",
        "Ja"))</f>
        <v>Nvt</v>
      </c>
      <c r="M439" s="10">
        <f>IF(Q2_2025[[#This Row],[Artikelprijs]]&lt;&gt;"",Q2_2025[[#This Row],[Artikelprijs]],Q2_2025[[#This Row],[Stuksprijs]])</f>
        <v>230</v>
      </c>
      <c r="N439" s="10">
        <f>Q2_2025[[#This Row],[Besteld]]*Q2_2025[[#This Row],[Prijs 2]]</f>
        <v>460</v>
      </c>
      <c r="O439" s="10">
        <f>IF(Q2_2025[[#This Row],[Brutobedrag 2]]&lt;Q2_2025[[#This Row],[Bruto - Rel.korting]],Q2_2025[[#This Row],[Brutobedrag 2]],Q2_2025[[#This Row],[Brutobedrag 2]]*(100-Q2_2025[[#This Row],[Relatiekorting percentage]])/100)</f>
        <v>460</v>
      </c>
      <c r="R439" s="3"/>
      <c r="W439"/>
      <c r="AB439"/>
    </row>
    <row r="440" spans="1:28" x14ac:dyDescent="0.3">
      <c r="A440" t="s">
        <v>561</v>
      </c>
      <c r="B440">
        <v>5030229</v>
      </c>
      <c r="C440" t="s">
        <v>18</v>
      </c>
      <c r="D440">
        <v>4</v>
      </c>
      <c r="E440" s="10">
        <v>303.85000000000002</v>
      </c>
      <c r="F440" s="10">
        <v>1215.4000000000001</v>
      </c>
      <c r="G440" s="10">
        <v>1215.4000000000001</v>
      </c>
      <c r="H440">
        <v>0</v>
      </c>
      <c r="I440" s="51" t="str">
        <f>_xlfn.XLOOKUP(Q2_2025[[#This Row],[Artikelnr]],Artikel_prijzen[Artnr],Artikel_prijzen[Groep],"")</f>
        <v>Rigging</v>
      </c>
      <c r="J440" s="10">
        <f>_xlfn.XLOOKUP(Q2_2025[[#This Row],[Artikelnr]],Artikel_prijzen[Artnr],Artikel_prijzen[Prijs 2025],"")</f>
        <v>295</v>
      </c>
      <c r="K440" t="str">
        <f>IF(Q2_2025[[#This Row],[Artikelprijs]]&lt;&gt;"",IF(Q2_2025[[#This Row],[Stuksprijs]]=Q2_2025[[#This Row],[Artikelprijs]],"Prijs gelijk","Prijs wijkt af"),"")</f>
        <v>Prijs wijkt af</v>
      </c>
      <c r="L440" t="str">
        <f>IF(Q2_2025[[#This Row],[Relatiekorting percentage]]=0,
    "Nvt",
    IF(Q2_2025[[#This Row],[Brutobedrag 2]] &lt; Q2_2025[[#This Row],[Bruto - Rel.korting]],
        "Nee",
        "Ja"))</f>
        <v>Nvt</v>
      </c>
      <c r="M440" s="10">
        <f>IF(Q2_2025[[#This Row],[Artikelprijs]]&lt;&gt;"",Q2_2025[[#This Row],[Artikelprijs]],Q2_2025[[#This Row],[Stuksprijs]])</f>
        <v>295</v>
      </c>
      <c r="N440" s="10">
        <f>Q2_2025[[#This Row],[Besteld]]*Q2_2025[[#This Row],[Prijs 2]]</f>
        <v>1180</v>
      </c>
      <c r="O440" s="10">
        <f>IF(Q2_2025[[#This Row],[Brutobedrag 2]]&lt;Q2_2025[[#This Row],[Bruto - Rel.korting]],Q2_2025[[#This Row],[Brutobedrag 2]],Q2_2025[[#This Row],[Brutobedrag 2]]*(100-Q2_2025[[#This Row],[Relatiekorting percentage]])/100)</f>
        <v>1180</v>
      </c>
      <c r="R440" s="3"/>
      <c r="W440"/>
      <c r="AB440"/>
    </row>
    <row r="441" spans="1:28" x14ac:dyDescent="0.3">
      <c r="A441" t="s">
        <v>561</v>
      </c>
      <c r="B441">
        <v>5030232</v>
      </c>
      <c r="C441" t="s">
        <v>116</v>
      </c>
      <c r="D441">
        <v>1</v>
      </c>
      <c r="E441" s="10">
        <v>144.19999999999999</v>
      </c>
      <c r="F441" s="10">
        <v>144.19999999999999</v>
      </c>
      <c r="G441" s="10">
        <v>144.19999999999999</v>
      </c>
      <c r="H441">
        <v>0</v>
      </c>
      <c r="I441" s="51" t="str">
        <f>_xlfn.XLOOKUP(Q2_2025[[#This Row],[Artikelnr]],Artikel_prijzen[Artnr],Artikel_prijzen[Groep],"")</f>
        <v>Rigging</v>
      </c>
      <c r="J441" s="10">
        <f>_xlfn.XLOOKUP(Q2_2025[[#This Row],[Artikelnr]],Artikel_prijzen[Artnr],Artikel_prijzen[Prijs 2025],"")</f>
        <v>140</v>
      </c>
      <c r="K441" t="str">
        <f>IF(Q2_2025[[#This Row],[Artikelprijs]]&lt;&gt;"",IF(Q2_2025[[#This Row],[Stuksprijs]]=Q2_2025[[#This Row],[Artikelprijs]],"Prijs gelijk","Prijs wijkt af"),"")</f>
        <v>Prijs wijkt af</v>
      </c>
      <c r="L441" t="str">
        <f>IF(Q2_2025[[#This Row],[Relatiekorting percentage]]=0,
    "Nvt",
    IF(Q2_2025[[#This Row],[Brutobedrag 2]] &lt; Q2_2025[[#This Row],[Bruto - Rel.korting]],
        "Nee",
        "Ja"))</f>
        <v>Nvt</v>
      </c>
      <c r="M441" s="10">
        <f>IF(Q2_2025[[#This Row],[Artikelprijs]]&lt;&gt;"",Q2_2025[[#This Row],[Artikelprijs]],Q2_2025[[#This Row],[Stuksprijs]])</f>
        <v>140</v>
      </c>
      <c r="N441" s="10">
        <f>Q2_2025[[#This Row],[Besteld]]*Q2_2025[[#This Row],[Prijs 2]]</f>
        <v>140</v>
      </c>
      <c r="O441" s="10">
        <f>IF(Q2_2025[[#This Row],[Brutobedrag 2]]&lt;Q2_2025[[#This Row],[Bruto - Rel.korting]],Q2_2025[[#This Row],[Brutobedrag 2]],Q2_2025[[#This Row],[Brutobedrag 2]]*(100-Q2_2025[[#This Row],[Relatiekorting percentage]])/100)</f>
        <v>140</v>
      </c>
      <c r="R441" s="3"/>
      <c r="W441"/>
      <c r="AB441"/>
    </row>
    <row r="442" spans="1:28" x14ac:dyDescent="0.3">
      <c r="A442" t="s">
        <v>561</v>
      </c>
      <c r="B442">
        <v>5030228</v>
      </c>
      <c r="C442" t="s">
        <v>113</v>
      </c>
      <c r="D442">
        <v>4</v>
      </c>
      <c r="E442" s="10">
        <v>236.9</v>
      </c>
      <c r="F442" s="10">
        <v>947.6</v>
      </c>
      <c r="G442" s="10">
        <v>947.6</v>
      </c>
      <c r="H442">
        <v>0</v>
      </c>
      <c r="I442" s="51" t="str">
        <f>_xlfn.XLOOKUP(Q2_2025[[#This Row],[Artikelnr]],Artikel_prijzen[Artnr],Artikel_prijzen[Groep],"")</f>
        <v>Rigging</v>
      </c>
      <c r="J442" s="10">
        <f>_xlfn.XLOOKUP(Q2_2025[[#This Row],[Artikelnr]],Artikel_prijzen[Artnr],Artikel_prijzen[Prijs 2025],"")</f>
        <v>230</v>
      </c>
      <c r="K442" t="str">
        <f>IF(Q2_2025[[#This Row],[Artikelprijs]]&lt;&gt;"",IF(Q2_2025[[#This Row],[Stuksprijs]]=Q2_2025[[#This Row],[Artikelprijs]],"Prijs gelijk","Prijs wijkt af"),"")</f>
        <v>Prijs wijkt af</v>
      </c>
      <c r="L442" t="str">
        <f>IF(Q2_2025[[#This Row],[Relatiekorting percentage]]=0,
    "Nvt",
    IF(Q2_2025[[#This Row],[Brutobedrag 2]] &lt; Q2_2025[[#This Row],[Bruto - Rel.korting]],
        "Nee",
        "Ja"))</f>
        <v>Nvt</v>
      </c>
      <c r="M442" s="10">
        <f>IF(Q2_2025[[#This Row],[Artikelprijs]]&lt;&gt;"",Q2_2025[[#This Row],[Artikelprijs]],Q2_2025[[#This Row],[Stuksprijs]])</f>
        <v>230</v>
      </c>
      <c r="N442" s="10">
        <f>Q2_2025[[#This Row],[Besteld]]*Q2_2025[[#This Row],[Prijs 2]]</f>
        <v>920</v>
      </c>
      <c r="O442" s="10">
        <f>IF(Q2_2025[[#This Row],[Brutobedrag 2]]&lt;Q2_2025[[#This Row],[Bruto - Rel.korting]],Q2_2025[[#This Row],[Brutobedrag 2]],Q2_2025[[#This Row],[Brutobedrag 2]]*(100-Q2_2025[[#This Row],[Relatiekorting percentage]])/100)</f>
        <v>920</v>
      </c>
      <c r="R442" s="3"/>
      <c r="W442"/>
      <c r="AB442"/>
    </row>
    <row r="443" spans="1:28" x14ac:dyDescent="0.3">
      <c r="A443" t="s">
        <v>561</v>
      </c>
      <c r="B443">
        <v>5030228</v>
      </c>
      <c r="C443" t="s">
        <v>113</v>
      </c>
      <c r="D443">
        <v>3</v>
      </c>
      <c r="E443" s="10">
        <v>236.9</v>
      </c>
      <c r="F443" s="10">
        <v>710.7</v>
      </c>
      <c r="G443" s="10">
        <v>710.7</v>
      </c>
      <c r="H443">
        <v>0</v>
      </c>
      <c r="I443" s="51" t="str">
        <f>_xlfn.XLOOKUP(Q2_2025[[#This Row],[Artikelnr]],Artikel_prijzen[Artnr],Artikel_prijzen[Groep],"")</f>
        <v>Rigging</v>
      </c>
      <c r="J443" s="10">
        <f>_xlfn.XLOOKUP(Q2_2025[[#This Row],[Artikelnr]],Artikel_prijzen[Artnr],Artikel_prijzen[Prijs 2025],"")</f>
        <v>230</v>
      </c>
      <c r="K443" t="str">
        <f>IF(Q2_2025[[#This Row],[Artikelprijs]]&lt;&gt;"",IF(Q2_2025[[#This Row],[Stuksprijs]]=Q2_2025[[#This Row],[Artikelprijs]],"Prijs gelijk","Prijs wijkt af"),"")</f>
        <v>Prijs wijkt af</v>
      </c>
      <c r="L443" t="str">
        <f>IF(Q2_2025[[#This Row],[Relatiekorting percentage]]=0,
    "Nvt",
    IF(Q2_2025[[#This Row],[Brutobedrag 2]] &lt; Q2_2025[[#This Row],[Bruto - Rel.korting]],
        "Nee",
        "Ja"))</f>
        <v>Nvt</v>
      </c>
      <c r="M443" s="10">
        <f>IF(Q2_2025[[#This Row],[Artikelprijs]]&lt;&gt;"",Q2_2025[[#This Row],[Artikelprijs]],Q2_2025[[#This Row],[Stuksprijs]])</f>
        <v>230</v>
      </c>
      <c r="N443" s="10">
        <f>Q2_2025[[#This Row],[Besteld]]*Q2_2025[[#This Row],[Prijs 2]]</f>
        <v>690</v>
      </c>
      <c r="O443" s="10">
        <f>IF(Q2_2025[[#This Row],[Brutobedrag 2]]&lt;Q2_2025[[#This Row],[Bruto - Rel.korting]],Q2_2025[[#This Row],[Brutobedrag 2]],Q2_2025[[#This Row],[Brutobedrag 2]]*(100-Q2_2025[[#This Row],[Relatiekorting percentage]])/100)</f>
        <v>690</v>
      </c>
      <c r="R443" s="3"/>
      <c r="W443"/>
      <c r="AB443"/>
    </row>
    <row r="444" spans="1:28" x14ac:dyDescent="0.3">
      <c r="A444" t="s">
        <v>561</v>
      </c>
      <c r="B444">
        <v>2004027</v>
      </c>
      <c r="C444" t="s">
        <v>339</v>
      </c>
      <c r="D444">
        <v>3</v>
      </c>
      <c r="E444" s="10">
        <v>16.54</v>
      </c>
      <c r="F444" s="10">
        <v>49.62</v>
      </c>
      <c r="G444" s="10">
        <v>49.62</v>
      </c>
      <c r="H444">
        <v>0</v>
      </c>
      <c r="I444" s="51" t="str">
        <f>_xlfn.XLOOKUP(Q2_2025[[#This Row],[Artikelnr]],Artikel_prijzen[Artnr],Artikel_prijzen[Groep],"")</f>
        <v/>
      </c>
      <c r="J444" s="10" t="str">
        <f>_xlfn.XLOOKUP(Q2_2025[[#This Row],[Artikelnr]],Artikel_prijzen[Artnr],Artikel_prijzen[Prijs 2025],"")</f>
        <v/>
      </c>
      <c r="K444" t="str">
        <f>IF(Q2_2025[[#This Row],[Artikelprijs]]&lt;&gt;"",IF(Q2_2025[[#This Row],[Stuksprijs]]=Q2_2025[[#This Row],[Artikelprijs]],"Prijs gelijk","Prijs wijkt af"),"")</f>
        <v/>
      </c>
      <c r="L444" t="str">
        <f>IF(Q2_2025[[#This Row],[Relatiekorting percentage]]=0,
    "Nvt",
    IF(Q2_2025[[#This Row],[Brutobedrag 2]] &lt; Q2_2025[[#This Row],[Bruto - Rel.korting]],
        "Nee",
        "Ja"))</f>
        <v>Nvt</v>
      </c>
      <c r="M444" s="10">
        <f>IF(Q2_2025[[#This Row],[Artikelprijs]]&lt;&gt;"",Q2_2025[[#This Row],[Artikelprijs]],Q2_2025[[#This Row],[Stuksprijs]])</f>
        <v>16.54</v>
      </c>
      <c r="N444" s="10">
        <f>Q2_2025[[#This Row],[Besteld]]*Q2_2025[[#This Row],[Prijs 2]]</f>
        <v>49.62</v>
      </c>
      <c r="O444" s="10">
        <f>IF(Q2_2025[[#This Row],[Brutobedrag 2]]&lt;Q2_2025[[#This Row],[Bruto - Rel.korting]],Q2_2025[[#This Row],[Brutobedrag 2]],Q2_2025[[#This Row],[Brutobedrag 2]]*(100-Q2_2025[[#This Row],[Relatiekorting percentage]])/100)</f>
        <v>49.62</v>
      </c>
      <c r="R444" s="3"/>
      <c r="W444"/>
      <c r="AB444"/>
    </row>
    <row r="445" spans="1:28" x14ac:dyDescent="0.3">
      <c r="A445" t="s">
        <v>561</v>
      </c>
      <c r="B445">
        <v>5030228</v>
      </c>
      <c r="C445" t="s">
        <v>113</v>
      </c>
      <c r="D445">
        <v>4</v>
      </c>
      <c r="E445" s="10">
        <v>236.9</v>
      </c>
      <c r="F445" s="10">
        <v>947.6</v>
      </c>
      <c r="G445" s="10">
        <v>947.6</v>
      </c>
      <c r="H445">
        <v>0</v>
      </c>
      <c r="I445" s="51" t="str">
        <f>_xlfn.XLOOKUP(Q2_2025[[#This Row],[Artikelnr]],Artikel_prijzen[Artnr],Artikel_prijzen[Groep],"")</f>
        <v>Rigging</v>
      </c>
      <c r="J445" s="10">
        <f>_xlfn.XLOOKUP(Q2_2025[[#This Row],[Artikelnr]],Artikel_prijzen[Artnr],Artikel_prijzen[Prijs 2025],"")</f>
        <v>230</v>
      </c>
      <c r="K445" t="str">
        <f>IF(Q2_2025[[#This Row],[Artikelprijs]]&lt;&gt;"",IF(Q2_2025[[#This Row],[Stuksprijs]]=Q2_2025[[#This Row],[Artikelprijs]],"Prijs gelijk","Prijs wijkt af"),"")</f>
        <v>Prijs wijkt af</v>
      </c>
      <c r="L445" t="str">
        <f>IF(Q2_2025[[#This Row],[Relatiekorting percentage]]=0,
    "Nvt",
    IF(Q2_2025[[#This Row],[Brutobedrag 2]] &lt; Q2_2025[[#This Row],[Bruto - Rel.korting]],
        "Nee",
        "Ja"))</f>
        <v>Nvt</v>
      </c>
      <c r="M445" s="10">
        <f>IF(Q2_2025[[#This Row],[Artikelprijs]]&lt;&gt;"",Q2_2025[[#This Row],[Artikelprijs]],Q2_2025[[#This Row],[Stuksprijs]])</f>
        <v>230</v>
      </c>
      <c r="N445" s="10">
        <f>Q2_2025[[#This Row],[Besteld]]*Q2_2025[[#This Row],[Prijs 2]]</f>
        <v>920</v>
      </c>
      <c r="O445" s="10">
        <f>IF(Q2_2025[[#This Row],[Brutobedrag 2]]&lt;Q2_2025[[#This Row],[Bruto - Rel.korting]],Q2_2025[[#This Row],[Brutobedrag 2]],Q2_2025[[#This Row],[Brutobedrag 2]]*(100-Q2_2025[[#This Row],[Relatiekorting percentage]])/100)</f>
        <v>920</v>
      </c>
      <c r="R445" s="3"/>
      <c r="W445"/>
      <c r="AB445"/>
    </row>
    <row r="446" spans="1:28" x14ac:dyDescent="0.3">
      <c r="A446" t="s">
        <v>561</v>
      </c>
      <c r="B446">
        <v>5030229</v>
      </c>
      <c r="C446" t="s">
        <v>18</v>
      </c>
      <c r="D446">
        <v>9</v>
      </c>
      <c r="E446" s="10">
        <v>303.85000000000002</v>
      </c>
      <c r="F446" s="10">
        <v>2734.65</v>
      </c>
      <c r="G446" s="10">
        <v>2734.65</v>
      </c>
      <c r="H446">
        <v>0</v>
      </c>
      <c r="I446" s="51" t="str">
        <f>_xlfn.XLOOKUP(Q2_2025[[#This Row],[Artikelnr]],Artikel_prijzen[Artnr],Artikel_prijzen[Groep],"")</f>
        <v>Rigging</v>
      </c>
      <c r="J446" s="10">
        <f>_xlfn.XLOOKUP(Q2_2025[[#This Row],[Artikelnr]],Artikel_prijzen[Artnr],Artikel_prijzen[Prijs 2025],"")</f>
        <v>295</v>
      </c>
      <c r="K446" t="str">
        <f>IF(Q2_2025[[#This Row],[Artikelprijs]]&lt;&gt;"",IF(Q2_2025[[#This Row],[Stuksprijs]]=Q2_2025[[#This Row],[Artikelprijs]],"Prijs gelijk","Prijs wijkt af"),"")</f>
        <v>Prijs wijkt af</v>
      </c>
      <c r="L446" t="str">
        <f>IF(Q2_2025[[#This Row],[Relatiekorting percentage]]=0,
    "Nvt",
    IF(Q2_2025[[#This Row],[Brutobedrag 2]] &lt; Q2_2025[[#This Row],[Bruto - Rel.korting]],
        "Nee",
        "Ja"))</f>
        <v>Nvt</v>
      </c>
      <c r="M446" s="10">
        <f>IF(Q2_2025[[#This Row],[Artikelprijs]]&lt;&gt;"",Q2_2025[[#This Row],[Artikelprijs]],Q2_2025[[#This Row],[Stuksprijs]])</f>
        <v>295</v>
      </c>
      <c r="N446" s="10">
        <f>Q2_2025[[#This Row],[Besteld]]*Q2_2025[[#This Row],[Prijs 2]]</f>
        <v>2655</v>
      </c>
      <c r="O446" s="10">
        <f>IF(Q2_2025[[#This Row],[Brutobedrag 2]]&lt;Q2_2025[[#This Row],[Bruto - Rel.korting]],Q2_2025[[#This Row],[Brutobedrag 2]],Q2_2025[[#This Row],[Brutobedrag 2]]*(100-Q2_2025[[#This Row],[Relatiekorting percentage]])/100)</f>
        <v>2655</v>
      </c>
      <c r="R446" s="3"/>
      <c r="W446"/>
      <c r="AB446"/>
    </row>
    <row r="447" spans="1:28" x14ac:dyDescent="0.3">
      <c r="A447" t="s">
        <v>561</v>
      </c>
      <c r="B447">
        <v>5030232</v>
      </c>
      <c r="C447" t="s">
        <v>116</v>
      </c>
      <c r="D447">
        <v>2</v>
      </c>
      <c r="E447" s="10">
        <v>144.19999999999999</v>
      </c>
      <c r="F447" s="10">
        <v>288.39999999999998</v>
      </c>
      <c r="G447" s="10">
        <v>288.39999999999998</v>
      </c>
      <c r="H447">
        <v>0</v>
      </c>
      <c r="I447" s="51" t="str">
        <f>_xlfn.XLOOKUP(Q2_2025[[#This Row],[Artikelnr]],Artikel_prijzen[Artnr],Artikel_prijzen[Groep],"")</f>
        <v>Rigging</v>
      </c>
      <c r="J447" s="10">
        <f>_xlfn.XLOOKUP(Q2_2025[[#This Row],[Artikelnr]],Artikel_prijzen[Artnr],Artikel_prijzen[Prijs 2025],"")</f>
        <v>140</v>
      </c>
      <c r="K447" t="str">
        <f>IF(Q2_2025[[#This Row],[Artikelprijs]]&lt;&gt;"",IF(Q2_2025[[#This Row],[Stuksprijs]]=Q2_2025[[#This Row],[Artikelprijs]],"Prijs gelijk","Prijs wijkt af"),"")</f>
        <v>Prijs wijkt af</v>
      </c>
      <c r="L447" t="str">
        <f>IF(Q2_2025[[#This Row],[Relatiekorting percentage]]=0,
    "Nvt",
    IF(Q2_2025[[#This Row],[Brutobedrag 2]] &lt; Q2_2025[[#This Row],[Bruto - Rel.korting]],
        "Nee",
        "Ja"))</f>
        <v>Nvt</v>
      </c>
      <c r="M447" s="10">
        <f>IF(Q2_2025[[#This Row],[Artikelprijs]]&lt;&gt;"",Q2_2025[[#This Row],[Artikelprijs]],Q2_2025[[#This Row],[Stuksprijs]])</f>
        <v>140</v>
      </c>
      <c r="N447" s="10">
        <f>Q2_2025[[#This Row],[Besteld]]*Q2_2025[[#This Row],[Prijs 2]]</f>
        <v>280</v>
      </c>
      <c r="O447" s="10">
        <f>IF(Q2_2025[[#This Row],[Brutobedrag 2]]&lt;Q2_2025[[#This Row],[Bruto - Rel.korting]],Q2_2025[[#This Row],[Brutobedrag 2]],Q2_2025[[#This Row],[Brutobedrag 2]]*(100-Q2_2025[[#This Row],[Relatiekorting percentage]])/100)</f>
        <v>280</v>
      </c>
      <c r="R447" s="3"/>
      <c r="W447"/>
      <c r="AB447"/>
    </row>
    <row r="448" spans="1:28" x14ac:dyDescent="0.3">
      <c r="A448" t="s">
        <v>561</v>
      </c>
      <c r="B448">
        <v>5030001</v>
      </c>
      <c r="C448" t="s">
        <v>132</v>
      </c>
      <c r="D448">
        <v>32</v>
      </c>
      <c r="E448" s="10">
        <v>28.84</v>
      </c>
      <c r="F448" s="10">
        <v>922.88</v>
      </c>
      <c r="G448" s="10">
        <v>922.88</v>
      </c>
      <c r="H448">
        <v>0</v>
      </c>
      <c r="I448" s="51" t="str">
        <f>_xlfn.XLOOKUP(Q2_2025[[#This Row],[Artikelnr]],Artikel_prijzen[Artnr],Artikel_prijzen[Groep],"")</f>
        <v>Rigging</v>
      </c>
      <c r="J448" s="10">
        <f>_xlfn.XLOOKUP(Q2_2025[[#This Row],[Artikelnr]],Artikel_prijzen[Artnr],Artikel_prijzen[Prijs 2025],"")</f>
        <v>28</v>
      </c>
      <c r="K448" t="str">
        <f>IF(Q2_2025[[#This Row],[Artikelprijs]]&lt;&gt;"",IF(Q2_2025[[#This Row],[Stuksprijs]]=Q2_2025[[#This Row],[Artikelprijs]],"Prijs gelijk","Prijs wijkt af"),"")</f>
        <v>Prijs wijkt af</v>
      </c>
      <c r="L448" t="str">
        <f>IF(Q2_2025[[#This Row],[Relatiekorting percentage]]=0,
    "Nvt",
    IF(Q2_2025[[#This Row],[Brutobedrag 2]] &lt; Q2_2025[[#This Row],[Bruto - Rel.korting]],
        "Nee",
        "Ja"))</f>
        <v>Nvt</v>
      </c>
      <c r="M448" s="10">
        <f>IF(Q2_2025[[#This Row],[Artikelprijs]]&lt;&gt;"",Q2_2025[[#This Row],[Artikelprijs]],Q2_2025[[#This Row],[Stuksprijs]])</f>
        <v>28</v>
      </c>
      <c r="N448" s="10">
        <f>Q2_2025[[#This Row],[Besteld]]*Q2_2025[[#This Row],[Prijs 2]]</f>
        <v>896</v>
      </c>
      <c r="O448" s="10">
        <f>IF(Q2_2025[[#This Row],[Brutobedrag 2]]&lt;Q2_2025[[#This Row],[Bruto - Rel.korting]],Q2_2025[[#This Row],[Brutobedrag 2]],Q2_2025[[#This Row],[Brutobedrag 2]]*(100-Q2_2025[[#This Row],[Relatiekorting percentage]])/100)</f>
        <v>896</v>
      </c>
      <c r="R448" s="3"/>
      <c r="W448"/>
      <c r="AB448"/>
    </row>
    <row r="449" spans="1:28" x14ac:dyDescent="0.3">
      <c r="A449" t="s">
        <v>561</v>
      </c>
      <c r="B449">
        <v>5030228</v>
      </c>
      <c r="C449" t="s">
        <v>113</v>
      </c>
      <c r="D449">
        <v>8</v>
      </c>
      <c r="E449" s="10">
        <v>236.9</v>
      </c>
      <c r="F449" s="10">
        <v>1895.2</v>
      </c>
      <c r="G449" s="10">
        <v>1895.2</v>
      </c>
      <c r="H449">
        <v>0</v>
      </c>
      <c r="I449" s="51" t="str">
        <f>_xlfn.XLOOKUP(Q2_2025[[#This Row],[Artikelnr]],Artikel_prijzen[Artnr],Artikel_prijzen[Groep],"")</f>
        <v>Rigging</v>
      </c>
      <c r="J449" s="10">
        <f>_xlfn.XLOOKUP(Q2_2025[[#This Row],[Artikelnr]],Artikel_prijzen[Artnr],Artikel_prijzen[Prijs 2025],"")</f>
        <v>230</v>
      </c>
      <c r="K449" t="str">
        <f>IF(Q2_2025[[#This Row],[Artikelprijs]]&lt;&gt;"",IF(Q2_2025[[#This Row],[Stuksprijs]]=Q2_2025[[#This Row],[Artikelprijs]],"Prijs gelijk","Prijs wijkt af"),"")</f>
        <v>Prijs wijkt af</v>
      </c>
      <c r="L449" t="str">
        <f>IF(Q2_2025[[#This Row],[Relatiekorting percentage]]=0,
    "Nvt",
    IF(Q2_2025[[#This Row],[Brutobedrag 2]] &lt; Q2_2025[[#This Row],[Bruto - Rel.korting]],
        "Nee",
        "Ja"))</f>
        <v>Nvt</v>
      </c>
      <c r="M449" s="10">
        <f>IF(Q2_2025[[#This Row],[Artikelprijs]]&lt;&gt;"",Q2_2025[[#This Row],[Artikelprijs]],Q2_2025[[#This Row],[Stuksprijs]])</f>
        <v>230</v>
      </c>
      <c r="N449" s="10">
        <f>Q2_2025[[#This Row],[Besteld]]*Q2_2025[[#This Row],[Prijs 2]]</f>
        <v>1840</v>
      </c>
      <c r="O449" s="10">
        <f>IF(Q2_2025[[#This Row],[Brutobedrag 2]]&lt;Q2_2025[[#This Row],[Bruto - Rel.korting]],Q2_2025[[#This Row],[Brutobedrag 2]],Q2_2025[[#This Row],[Brutobedrag 2]]*(100-Q2_2025[[#This Row],[Relatiekorting percentage]])/100)</f>
        <v>1840</v>
      </c>
      <c r="R449" s="3"/>
      <c r="W449"/>
      <c r="AB449"/>
    </row>
    <row r="450" spans="1:28" x14ac:dyDescent="0.3">
      <c r="A450" t="s">
        <v>561</v>
      </c>
      <c r="B450">
        <v>2004051</v>
      </c>
      <c r="C450" t="s">
        <v>255</v>
      </c>
      <c r="D450">
        <v>8</v>
      </c>
      <c r="E450" s="10">
        <v>16.54</v>
      </c>
      <c r="F450" s="10">
        <v>132.32</v>
      </c>
      <c r="G450" s="10">
        <v>132.32</v>
      </c>
      <c r="H450">
        <v>0</v>
      </c>
      <c r="I450" s="51" t="str">
        <f>_xlfn.XLOOKUP(Q2_2025[[#This Row],[Artikelnr]],Artikel_prijzen[Artnr],Artikel_prijzen[Groep],"")</f>
        <v/>
      </c>
      <c r="J450" s="10" t="str">
        <f>_xlfn.XLOOKUP(Q2_2025[[#This Row],[Artikelnr]],Artikel_prijzen[Artnr],Artikel_prijzen[Prijs 2025],"")</f>
        <v/>
      </c>
      <c r="K450" t="str">
        <f>IF(Q2_2025[[#This Row],[Artikelprijs]]&lt;&gt;"",IF(Q2_2025[[#This Row],[Stuksprijs]]=Q2_2025[[#This Row],[Artikelprijs]],"Prijs gelijk","Prijs wijkt af"),"")</f>
        <v/>
      </c>
      <c r="L450" t="str">
        <f>IF(Q2_2025[[#This Row],[Relatiekorting percentage]]=0,
    "Nvt",
    IF(Q2_2025[[#This Row],[Brutobedrag 2]] &lt; Q2_2025[[#This Row],[Bruto - Rel.korting]],
        "Nee",
        "Ja"))</f>
        <v>Nvt</v>
      </c>
      <c r="M450" s="10">
        <f>IF(Q2_2025[[#This Row],[Artikelprijs]]&lt;&gt;"",Q2_2025[[#This Row],[Artikelprijs]],Q2_2025[[#This Row],[Stuksprijs]])</f>
        <v>16.54</v>
      </c>
      <c r="N450" s="10">
        <f>Q2_2025[[#This Row],[Besteld]]*Q2_2025[[#This Row],[Prijs 2]]</f>
        <v>132.32</v>
      </c>
      <c r="O450" s="10">
        <f>IF(Q2_2025[[#This Row],[Brutobedrag 2]]&lt;Q2_2025[[#This Row],[Bruto - Rel.korting]],Q2_2025[[#This Row],[Brutobedrag 2]],Q2_2025[[#This Row],[Brutobedrag 2]]*(100-Q2_2025[[#This Row],[Relatiekorting percentage]])/100)</f>
        <v>132.32</v>
      </c>
      <c r="R450" s="3"/>
      <c r="W450"/>
      <c r="AB450"/>
    </row>
    <row r="451" spans="1:28" x14ac:dyDescent="0.3">
      <c r="A451" t="s">
        <v>561</v>
      </c>
      <c r="B451">
        <v>5030228</v>
      </c>
      <c r="C451" t="s">
        <v>113</v>
      </c>
      <c r="D451">
        <v>4</v>
      </c>
      <c r="E451" s="10">
        <v>236.9</v>
      </c>
      <c r="F451" s="10">
        <v>947.6</v>
      </c>
      <c r="G451" s="10">
        <v>947.6</v>
      </c>
      <c r="H451">
        <v>0</v>
      </c>
      <c r="I451" s="51" t="str">
        <f>_xlfn.XLOOKUP(Q2_2025[[#This Row],[Artikelnr]],Artikel_prijzen[Artnr],Artikel_prijzen[Groep],"")</f>
        <v>Rigging</v>
      </c>
      <c r="J451" s="10">
        <f>_xlfn.XLOOKUP(Q2_2025[[#This Row],[Artikelnr]],Artikel_prijzen[Artnr],Artikel_prijzen[Prijs 2025],"")</f>
        <v>230</v>
      </c>
      <c r="K451" t="str">
        <f>IF(Q2_2025[[#This Row],[Artikelprijs]]&lt;&gt;"",IF(Q2_2025[[#This Row],[Stuksprijs]]=Q2_2025[[#This Row],[Artikelprijs]],"Prijs gelijk","Prijs wijkt af"),"")</f>
        <v>Prijs wijkt af</v>
      </c>
      <c r="L451" t="str">
        <f>IF(Q2_2025[[#This Row],[Relatiekorting percentage]]=0,
    "Nvt",
    IF(Q2_2025[[#This Row],[Brutobedrag 2]] &lt; Q2_2025[[#This Row],[Bruto - Rel.korting]],
        "Nee",
        "Ja"))</f>
        <v>Nvt</v>
      </c>
      <c r="M451" s="10">
        <f>IF(Q2_2025[[#This Row],[Artikelprijs]]&lt;&gt;"",Q2_2025[[#This Row],[Artikelprijs]],Q2_2025[[#This Row],[Stuksprijs]])</f>
        <v>230</v>
      </c>
      <c r="N451" s="10">
        <f>Q2_2025[[#This Row],[Besteld]]*Q2_2025[[#This Row],[Prijs 2]]</f>
        <v>920</v>
      </c>
      <c r="O451" s="10">
        <f>IF(Q2_2025[[#This Row],[Brutobedrag 2]]&lt;Q2_2025[[#This Row],[Bruto - Rel.korting]],Q2_2025[[#This Row],[Brutobedrag 2]],Q2_2025[[#This Row],[Brutobedrag 2]]*(100-Q2_2025[[#This Row],[Relatiekorting percentage]])/100)</f>
        <v>920</v>
      </c>
      <c r="R451" s="3"/>
      <c r="W451"/>
      <c r="AB451"/>
    </row>
    <row r="452" spans="1:28" x14ac:dyDescent="0.3">
      <c r="A452" t="s">
        <v>561</v>
      </c>
      <c r="B452">
        <v>5030228</v>
      </c>
      <c r="C452" t="s">
        <v>113</v>
      </c>
      <c r="D452">
        <v>4</v>
      </c>
      <c r="E452" s="10">
        <v>236.9</v>
      </c>
      <c r="F452" s="10">
        <v>947.6</v>
      </c>
      <c r="G452" s="10">
        <v>947.6</v>
      </c>
      <c r="H452">
        <v>0</v>
      </c>
      <c r="I452" s="51" t="str">
        <f>_xlfn.XLOOKUP(Q2_2025[[#This Row],[Artikelnr]],Artikel_prijzen[Artnr],Artikel_prijzen[Groep],"")</f>
        <v>Rigging</v>
      </c>
      <c r="J452" s="10">
        <f>_xlfn.XLOOKUP(Q2_2025[[#This Row],[Artikelnr]],Artikel_prijzen[Artnr],Artikel_prijzen[Prijs 2025],"")</f>
        <v>230</v>
      </c>
      <c r="K452" t="str">
        <f>IF(Q2_2025[[#This Row],[Artikelprijs]]&lt;&gt;"",IF(Q2_2025[[#This Row],[Stuksprijs]]=Q2_2025[[#This Row],[Artikelprijs]],"Prijs gelijk","Prijs wijkt af"),"")</f>
        <v>Prijs wijkt af</v>
      </c>
      <c r="L452" t="str">
        <f>IF(Q2_2025[[#This Row],[Relatiekorting percentage]]=0,
    "Nvt",
    IF(Q2_2025[[#This Row],[Brutobedrag 2]] &lt; Q2_2025[[#This Row],[Bruto - Rel.korting]],
        "Nee",
        "Ja"))</f>
        <v>Nvt</v>
      </c>
      <c r="M452" s="10">
        <f>IF(Q2_2025[[#This Row],[Artikelprijs]]&lt;&gt;"",Q2_2025[[#This Row],[Artikelprijs]],Q2_2025[[#This Row],[Stuksprijs]])</f>
        <v>230</v>
      </c>
      <c r="N452" s="10">
        <f>Q2_2025[[#This Row],[Besteld]]*Q2_2025[[#This Row],[Prijs 2]]</f>
        <v>920</v>
      </c>
      <c r="O452" s="10">
        <f>IF(Q2_2025[[#This Row],[Brutobedrag 2]]&lt;Q2_2025[[#This Row],[Bruto - Rel.korting]],Q2_2025[[#This Row],[Brutobedrag 2]],Q2_2025[[#This Row],[Brutobedrag 2]]*(100-Q2_2025[[#This Row],[Relatiekorting percentage]])/100)</f>
        <v>920</v>
      </c>
      <c r="R452" s="3"/>
      <c r="W452"/>
      <c r="AB452"/>
    </row>
    <row r="453" spans="1:28" x14ac:dyDescent="0.3">
      <c r="A453" t="s">
        <v>561</v>
      </c>
      <c r="B453">
        <v>2004027</v>
      </c>
      <c r="C453" t="s">
        <v>339</v>
      </c>
      <c r="D453">
        <v>4</v>
      </c>
      <c r="E453" s="10">
        <v>16.54</v>
      </c>
      <c r="F453" s="10">
        <v>66.16</v>
      </c>
      <c r="G453" s="10">
        <v>66.16</v>
      </c>
      <c r="H453">
        <v>0</v>
      </c>
      <c r="I453" s="51" t="str">
        <f>_xlfn.XLOOKUP(Q2_2025[[#This Row],[Artikelnr]],Artikel_prijzen[Artnr],Artikel_prijzen[Groep],"")</f>
        <v/>
      </c>
      <c r="J453" s="10" t="str">
        <f>_xlfn.XLOOKUP(Q2_2025[[#This Row],[Artikelnr]],Artikel_prijzen[Artnr],Artikel_prijzen[Prijs 2025],"")</f>
        <v/>
      </c>
      <c r="K453" t="str">
        <f>IF(Q2_2025[[#This Row],[Artikelprijs]]&lt;&gt;"",IF(Q2_2025[[#This Row],[Stuksprijs]]=Q2_2025[[#This Row],[Artikelprijs]],"Prijs gelijk","Prijs wijkt af"),"")</f>
        <v/>
      </c>
      <c r="L453" t="str">
        <f>IF(Q2_2025[[#This Row],[Relatiekorting percentage]]=0,
    "Nvt",
    IF(Q2_2025[[#This Row],[Brutobedrag 2]] &lt; Q2_2025[[#This Row],[Bruto - Rel.korting]],
        "Nee",
        "Ja"))</f>
        <v>Nvt</v>
      </c>
      <c r="M453" s="10">
        <f>IF(Q2_2025[[#This Row],[Artikelprijs]]&lt;&gt;"",Q2_2025[[#This Row],[Artikelprijs]],Q2_2025[[#This Row],[Stuksprijs]])</f>
        <v>16.54</v>
      </c>
      <c r="N453" s="10">
        <f>Q2_2025[[#This Row],[Besteld]]*Q2_2025[[#This Row],[Prijs 2]]</f>
        <v>66.16</v>
      </c>
      <c r="O453" s="10">
        <f>IF(Q2_2025[[#This Row],[Brutobedrag 2]]&lt;Q2_2025[[#This Row],[Bruto - Rel.korting]],Q2_2025[[#This Row],[Brutobedrag 2]],Q2_2025[[#This Row],[Brutobedrag 2]]*(100-Q2_2025[[#This Row],[Relatiekorting percentage]])/100)</f>
        <v>66.16</v>
      </c>
      <c r="R453" s="3"/>
      <c r="W453"/>
      <c r="AB453"/>
    </row>
    <row r="454" spans="1:28" x14ac:dyDescent="0.3">
      <c r="A454" t="s">
        <v>561</v>
      </c>
      <c r="B454">
        <v>5030226</v>
      </c>
      <c r="C454" t="s">
        <v>291</v>
      </c>
      <c r="D454">
        <v>15</v>
      </c>
      <c r="E454" s="10">
        <v>159.65</v>
      </c>
      <c r="F454" s="10">
        <v>2394.75</v>
      </c>
      <c r="G454" s="10">
        <v>2394.75</v>
      </c>
      <c r="H454">
        <v>0</v>
      </c>
      <c r="I454" s="51" t="str">
        <f>_xlfn.XLOOKUP(Q2_2025[[#This Row],[Artikelnr]],Artikel_prijzen[Artnr],Artikel_prijzen[Groep],"")</f>
        <v>Rigging</v>
      </c>
      <c r="J454" s="10">
        <f>_xlfn.XLOOKUP(Q2_2025[[#This Row],[Artikelnr]],Artikel_prijzen[Artnr],Artikel_prijzen[Prijs 2025],"")</f>
        <v>155</v>
      </c>
      <c r="K454" t="str">
        <f>IF(Q2_2025[[#This Row],[Artikelprijs]]&lt;&gt;"",IF(Q2_2025[[#This Row],[Stuksprijs]]=Q2_2025[[#This Row],[Artikelprijs]],"Prijs gelijk","Prijs wijkt af"),"")</f>
        <v>Prijs wijkt af</v>
      </c>
      <c r="L454" t="str">
        <f>IF(Q2_2025[[#This Row],[Relatiekorting percentage]]=0,
    "Nvt",
    IF(Q2_2025[[#This Row],[Brutobedrag 2]] &lt; Q2_2025[[#This Row],[Bruto - Rel.korting]],
        "Nee",
        "Ja"))</f>
        <v>Nvt</v>
      </c>
      <c r="M454" s="10">
        <f>IF(Q2_2025[[#This Row],[Artikelprijs]]&lt;&gt;"",Q2_2025[[#This Row],[Artikelprijs]],Q2_2025[[#This Row],[Stuksprijs]])</f>
        <v>155</v>
      </c>
      <c r="N454" s="10">
        <f>Q2_2025[[#This Row],[Besteld]]*Q2_2025[[#This Row],[Prijs 2]]</f>
        <v>2325</v>
      </c>
      <c r="O454" s="10">
        <f>IF(Q2_2025[[#This Row],[Brutobedrag 2]]&lt;Q2_2025[[#This Row],[Bruto - Rel.korting]],Q2_2025[[#This Row],[Brutobedrag 2]],Q2_2025[[#This Row],[Brutobedrag 2]]*(100-Q2_2025[[#This Row],[Relatiekorting percentage]])/100)</f>
        <v>2325</v>
      </c>
      <c r="R454" s="3"/>
      <c r="W454"/>
      <c r="AB454"/>
    </row>
    <row r="455" spans="1:28" x14ac:dyDescent="0.3">
      <c r="A455" t="s">
        <v>561</v>
      </c>
      <c r="B455">
        <v>5030232</v>
      </c>
      <c r="C455" t="s">
        <v>116</v>
      </c>
      <c r="D455">
        <v>1</v>
      </c>
      <c r="E455" s="10">
        <v>144.19999999999999</v>
      </c>
      <c r="F455" s="10">
        <v>144.19999999999999</v>
      </c>
      <c r="G455" s="10">
        <v>144.19999999999999</v>
      </c>
      <c r="H455">
        <v>0</v>
      </c>
      <c r="I455" s="51" t="str">
        <f>_xlfn.XLOOKUP(Q2_2025[[#This Row],[Artikelnr]],Artikel_prijzen[Artnr],Artikel_prijzen[Groep],"")</f>
        <v>Rigging</v>
      </c>
      <c r="J455" s="10">
        <f>_xlfn.XLOOKUP(Q2_2025[[#This Row],[Artikelnr]],Artikel_prijzen[Artnr],Artikel_prijzen[Prijs 2025],"")</f>
        <v>140</v>
      </c>
      <c r="K455" t="str">
        <f>IF(Q2_2025[[#This Row],[Artikelprijs]]&lt;&gt;"",IF(Q2_2025[[#This Row],[Stuksprijs]]=Q2_2025[[#This Row],[Artikelprijs]],"Prijs gelijk","Prijs wijkt af"),"")</f>
        <v>Prijs wijkt af</v>
      </c>
      <c r="L455" t="str">
        <f>IF(Q2_2025[[#This Row],[Relatiekorting percentage]]=0,
    "Nvt",
    IF(Q2_2025[[#This Row],[Brutobedrag 2]] &lt; Q2_2025[[#This Row],[Bruto - Rel.korting]],
        "Nee",
        "Ja"))</f>
        <v>Nvt</v>
      </c>
      <c r="M455" s="10">
        <f>IF(Q2_2025[[#This Row],[Artikelprijs]]&lt;&gt;"",Q2_2025[[#This Row],[Artikelprijs]],Q2_2025[[#This Row],[Stuksprijs]])</f>
        <v>140</v>
      </c>
      <c r="N455" s="10">
        <f>Q2_2025[[#This Row],[Besteld]]*Q2_2025[[#This Row],[Prijs 2]]</f>
        <v>140</v>
      </c>
      <c r="O455" s="10">
        <f>IF(Q2_2025[[#This Row],[Brutobedrag 2]]&lt;Q2_2025[[#This Row],[Bruto - Rel.korting]],Q2_2025[[#This Row],[Brutobedrag 2]],Q2_2025[[#This Row],[Brutobedrag 2]]*(100-Q2_2025[[#This Row],[Relatiekorting percentage]])/100)</f>
        <v>140</v>
      </c>
      <c r="R455" s="3"/>
      <c r="W455"/>
      <c r="AB455"/>
    </row>
    <row r="456" spans="1:28" x14ac:dyDescent="0.3">
      <c r="A456" t="s">
        <v>561</v>
      </c>
      <c r="B456">
        <v>5030225</v>
      </c>
      <c r="C456" t="s">
        <v>261</v>
      </c>
      <c r="D456">
        <v>4</v>
      </c>
      <c r="E456" s="10">
        <v>133.9</v>
      </c>
      <c r="F456" s="10">
        <v>535.6</v>
      </c>
      <c r="G456" s="10">
        <v>535.6</v>
      </c>
      <c r="H456">
        <v>0</v>
      </c>
      <c r="I456" s="51" t="str">
        <f>_xlfn.XLOOKUP(Q2_2025[[#This Row],[Artikelnr]],Artikel_prijzen[Artnr],Artikel_prijzen[Groep],"")</f>
        <v>Rigging</v>
      </c>
      <c r="J456" s="10">
        <f>_xlfn.XLOOKUP(Q2_2025[[#This Row],[Artikelnr]],Artikel_prijzen[Artnr],Artikel_prijzen[Prijs 2025],"")</f>
        <v>130</v>
      </c>
      <c r="K456" t="str">
        <f>IF(Q2_2025[[#This Row],[Artikelprijs]]&lt;&gt;"",IF(Q2_2025[[#This Row],[Stuksprijs]]=Q2_2025[[#This Row],[Artikelprijs]],"Prijs gelijk","Prijs wijkt af"),"")</f>
        <v>Prijs wijkt af</v>
      </c>
      <c r="L456" t="str">
        <f>IF(Q2_2025[[#This Row],[Relatiekorting percentage]]=0,
    "Nvt",
    IF(Q2_2025[[#This Row],[Brutobedrag 2]] &lt; Q2_2025[[#This Row],[Bruto - Rel.korting]],
        "Nee",
        "Ja"))</f>
        <v>Nvt</v>
      </c>
      <c r="M456" s="10">
        <f>IF(Q2_2025[[#This Row],[Artikelprijs]]&lt;&gt;"",Q2_2025[[#This Row],[Artikelprijs]],Q2_2025[[#This Row],[Stuksprijs]])</f>
        <v>130</v>
      </c>
      <c r="N456" s="10">
        <f>Q2_2025[[#This Row],[Besteld]]*Q2_2025[[#This Row],[Prijs 2]]</f>
        <v>520</v>
      </c>
      <c r="O456" s="10">
        <f>IF(Q2_2025[[#This Row],[Brutobedrag 2]]&lt;Q2_2025[[#This Row],[Bruto - Rel.korting]],Q2_2025[[#This Row],[Brutobedrag 2]],Q2_2025[[#This Row],[Brutobedrag 2]]*(100-Q2_2025[[#This Row],[Relatiekorting percentage]])/100)</f>
        <v>520</v>
      </c>
      <c r="R456" s="3"/>
      <c r="W456"/>
      <c r="AB456"/>
    </row>
    <row r="457" spans="1:28" x14ac:dyDescent="0.3">
      <c r="A457" t="s">
        <v>561</v>
      </c>
      <c r="B457">
        <v>5030228</v>
      </c>
      <c r="C457" t="s">
        <v>113</v>
      </c>
      <c r="D457">
        <v>3</v>
      </c>
      <c r="E457" s="10">
        <v>236.9</v>
      </c>
      <c r="F457" s="10">
        <v>710.7</v>
      </c>
      <c r="G457" s="10">
        <v>710.7</v>
      </c>
      <c r="H457">
        <v>0</v>
      </c>
      <c r="I457" s="51" t="str">
        <f>_xlfn.XLOOKUP(Q2_2025[[#This Row],[Artikelnr]],Artikel_prijzen[Artnr],Artikel_prijzen[Groep],"")</f>
        <v>Rigging</v>
      </c>
      <c r="J457" s="10">
        <f>_xlfn.XLOOKUP(Q2_2025[[#This Row],[Artikelnr]],Artikel_prijzen[Artnr],Artikel_prijzen[Prijs 2025],"")</f>
        <v>230</v>
      </c>
      <c r="K457" t="str">
        <f>IF(Q2_2025[[#This Row],[Artikelprijs]]&lt;&gt;"",IF(Q2_2025[[#This Row],[Stuksprijs]]=Q2_2025[[#This Row],[Artikelprijs]],"Prijs gelijk","Prijs wijkt af"),"")</f>
        <v>Prijs wijkt af</v>
      </c>
      <c r="L457" t="str">
        <f>IF(Q2_2025[[#This Row],[Relatiekorting percentage]]=0,
    "Nvt",
    IF(Q2_2025[[#This Row],[Brutobedrag 2]] &lt; Q2_2025[[#This Row],[Bruto - Rel.korting]],
        "Nee",
        "Ja"))</f>
        <v>Nvt</v>
      </c>
      <c r="M457" s="10">
        <f>IF(Q2_2025[[#This Row],[Artikelprijs]]&lt;&gt;"",Q2_2025[[#This Row],[Artikelprijs]],Q2_2025[[#This Row],[Stuksprijs]])</f>
        <v>230</v>
      </c>
      <c r="N457" s="10">
        <f>Q2_2025[[#This Row],[Besteld]]*Q2_2025[[#This Row],[Prijs 2]]</f>
        <v>690</v>
      </c>
      <c r="O457" s="10">
        <f>IF(Q2_2025[[#This Row],[Brutobedrag 2]]&lt;Q2_2025[[#This Row],[Bruto - Rel.korting]],Q2_2025[[#This Row],[Brutobedrag 2]],Q2_2025[[#This Row],[Brutobedrag 2]]*(100-Q2_2025[[#This Row],[Relatiekorting percentage]])/100)</f>
        <v>690</v>
      </c>
      <c r="R457" s="3"/>
      <c r="W457"/>
      <c r="AB457"/>
    </row>
    <row r="458" spans="1:28" x14ac:dyDescent="0.3">
      <c r="A458" t="s">
        <v>561</v>
      </c>
      <c r="B458">
        <v>5030232</v>
      </c>
      <c r="C458" t="s">
        <v>116</v>
      </c>
      <c r="D458">
        <v>1</v>
      </c>
      <c r="E458" s="10">
        <v>144.19999999999999</v>
      </c>
      <c r="F458" s="10">
        <v>144.19999999999999</v>
      </c>
      <c r="G458" s="10">
        <v>144.19999999999999</v>
      </c>
      <c r="H458">
        <v>0</v>
      </c>
      <c r="I458" s="51" t="str">
        <f>_xlfn.XLOOKUP(Q2_2025[[#This Row],[Artikelnr]],Artikel_prijzen[Artnr],Artikel_prijzen[Groep],"")</f>
        <v>Rigging</v>
      </c>
      <c r="J458" s="10">
        <f>_xlfn.XLOOKUP(Q2_2025[[#This Row],[Artikelnr]],Artikel_prijzen[Artnr],Artikel_prijzen[Prijs 2025],"")</f>
        <v>140</v>
      </c>
      <c r="K458" t="str">
        <f>IF(Q2_2025[[#This Row],[Artikelprijs]]&lt;&gt;"",IF(Q2_2025[[#This Row],[Stuksprijs]]=Q2_2025[[#This Row],[Artikelprijs]],"Prijs gelijk","Prijs wijkt af"),"")</f>
        <v>Prijs wijkt af</v>
      </c>
      <c r="L458" t="str">
        <f>IF(Q2_2025[[#This Row],[Relatiekorting percentage]]=0,
    "Nvt",
    IF(Q2_2025[[#This Row],[Brutobedrag 2]] &lt; Q2_2025[[#This Row],[Bruto - Rel.korting]],
        "Nee",
        "Ja"))</f>
        <v>Nvt</v>
      </c>
      <c r="M458" s="10">
        <f>IF(Q2_2025[[#This Row],[Artikelprijs]]&lt;&gt;"",Q2_2025[[#This Row],[Artikelprijs]],Q2_2025[[#This Row],[Stuksprijs]])</f>
        <v>140</v>
      </c>
      <c r="N458" s="10">
        <f>Q2_2025[[#This Row],[Besteld]]*Q2_2025[[#This Row],[Prijs 2]]</f>
        <v>140</v>
      </c>
      <c r="O458" s="10">
        <f>IF(Q2_2025[[#This Row],[Brutobedrag 2]]&lt;Q2_2025[[#This Row],[Bruto - Rel.korting]],Q2_2025[[#This Row],[Brutobedrag 2]],Q2_2025[[#This Row],[Brutobedrag 2]]*(100-Q2_2025[[#This Row],[Relatiekorting percentage]])/100)</f>
        <v>140</v>
      </c>
      <c r="R458" s="3"/>
      <c r="W458"/>
      <c r="AB458"/>
    </row>
    <row r="459" spans="1:28" x14ac:dyDescent="0.3">
      <c r="A459" t="s">
        <v>561</v>
      </c>
      <c r="B459">
        <v>5031052</v>
      </c>
      <c r="C459" t="s">
        <v>12</v>
      </c>
      <c r="D459">
        <v>1</v>
      </c>
      <c r="E459" s="10">
        <v>88.07</v>
      </c>
      <c r="F459" s="10">
        <v>88.07</v>
      </c>
      <c r="G459" s="10">
        <v>70.459999999999994</v>
      </c>
      <c r="H459">
        <v>20</v>
      </c>
      <c r="I459" s="51" t="str">
        <f>_xlfn.XLOOKUP(Q2_2025[[#This Row],[Artikelnr]],Artikel_prijzen[Artnr],Artikel_prijzen[Groep],"")</f>
        <v/>
      </c>
      <c r="J459" s="10" t="str">
        <f>_xlfn.XLOOKUP(Q2_2025[[#This Row],[Artikelnr]],Artikel_prijzen[Artnr],Artikel_prijzen[Prijs 2025],"")</f>
        <v/>
      </c>
      <c r="K459" t="str">
        <f>IF(Q2_2025[[#This Row],[Artikelprijs]]&lt;&gt;"",IF(Q2_2025[[#This Row],[Stuksprijs]]=Q2_2025[[#This Row],[Artikelprijs]],"Prijs gelijk","Prijs wijkt af"),"")</f>
        <v/>
      </c>
      <c r="L459" t="str">
        <f>IF(Q2_2025[[#This Row],[Relatiekorting percentage]]=0,
    "Nvt",
    IF(Q2_2025[[#This Row],[Brutobedrag 2]] &lt; Q2_2025[[#This Row],[Bruto - Rel.korting]],
        "Nee",
        "Ja"))</f>
        <v>Ja</v>
      </c>
      <c r="M459" s="10">
        <f>IF(Q2_2025[[#This Row],[Artikelprijs]]&lt;&gt;"",Q2_2025[[#This Row],[Artikelprijs]],Q2_2025[[#This Row],[Stuksprijs]])</f>
        <v>88.07</v>
      </c>
      <c r="N459" s="10">
        <f>Q2_2025[[#This Row],[Besteld]]*Q2_2025[[#This Row],[Prijs 2]]</f>
        <v>88.07</v>
      </c>
      <c r="O459" s="10">
        <f>IF(Q2_2025[[#This Row],[Brutobedrag 2]]&lt;Q2_2025[[#This Row],[Bruto - Rel.korting]],Q2_2025[[#This Row],[Brutobedrag 2]],Q2_2025[[#This Row],[Brutobedrag 2]]*(100-Q2_2025[[#This Row],[Relatiekorting percentage]])/100)</f>
        <v>70.455999999999989</v>
      </c>
      <c r="R459" s="3"/>
      <c r="W459"/>
      <c r="AB459"/>
    </row>
    <row r="460" spans="1:28" x14ac:dyDescent="0.3">
      <c r="A460" t="s">
        <v>561</v>
      </c>
      <c r="B460">
        <v>5031053</v>
      </c>
      <c r="C460" t="s">
        <v>10</v>
      </c>
      <c r="D460">
        <v>2</v>
      </c>
      <c r="E460" s="10">
        <v>113.3</v>
      </c>
      <c r="F460" s="10">
        <v>226.6</v>
      </c>
      <c r="G460" s="10">
        <v>181.28</v>
      </c>
      <c r="H460">
        <v>20</v>
      </c>
      <c r="I460" s="51" t="str">
        <f>_xlfn.XLOOKUP(Q2_2025[[#This Row],[Artikelnr]],Artikel_prijzen[Artnr],Artikel_prijzen[Groep],"")</f>
        <v/>
      </c>
      <c r="J460" s="10" t="str">
        <f>_xlfn.XLOOKUP(Q2_2025[[#This Row],[Artikelnr]],Artikel_prijzen[Artnr],Artikel_prijzen[Prijs 2025],"")</f>
        <v/>
      </c>
      <c r="K460" t="str">
        <f>IF(Q2_2025[[#This Row],[Artikelprijs]]&lt;&gt;"",IF(Q2_2025[[#This Row],[Stuksprijs]]=Q2_2025[[#This Row],[Artikelprijs]],"Prijs gelijk","Prijs wijkt af"),"")</f>
        <v/>
      </c>
      <c r="L460" t="str">
        <f>IF(Q2_2025[[#This Row],[Relatiekorting percentage]]=0,
    "Nvt",
    IF(Q2_2025[[#This Row],[Brutobedrag 2]] &lt; Q2_2025[[#This Row],[Bruto - Rel.korting]],
        "Nee",
        "Ja"))</f>
        <v>Ja</v>
      </c>
      <c r="M460" s="10">
        <f>IF(Q2_2025[[#This Row],[Artikelprijs]]&lt;&gt;"",Q2_2025[[#This Row],[Artikelprijs]],Q2_2025[[#This Row],[Stuksprijs]])</f>
        <v>113.3</v>
      </c>
      <c r="N460" s="10">
        <f>Q2_2025[[#This Row],[Besteld]]*Q2_2025[[#This Row],[Prijs 2]]</f>
        <v>226.6</v>
      </c>
      <c r="O460" s="10">
        <f>IF(Q2_2025[[#This Row],[Brutobedrag 2]]&lt;Q2_2025[[#This Row],[Bruto - Rel.korting]],Q2_2025[[#This Row],[Brutobedrag 2]],Q2_2025[[#This Row],[Brutobedrag 2]]*(100-Q2_2025[[#This Row],[Relatiekorting percentage]])/100)</f>
        <v>181.28</v>
      </c>
      <c r="R460" s="3"/>
      <c r="W460"/>
      <c r="AB460"/>
    </row>
    <row r="461" spans="1:28" x14ac:dyDescent="0.3">
      <c r="A461" t="s">
        <v>561</v>
      </c>
      <c r="B461">
        <v>1007028</v>
      </c>
      <c r="C461" t="s">
        <v>35</v>
      </c>
      <c r="D461">
        <v>6</v>
      </c>
      <c r="E461" s="10">
        <v>115</v>
      </c>
      <c r="F461" s="10">
        <v>690</v>
      </c>
      <c r="G461" s="10">
        <v>552</v>
      </c>
      <c r="H461">
        <v>20</v>
      </c>
      <c r="I461" s="51" t="str">
        <f>_xlfn.XLOOKUP(Q2_2025[[#This Row],[Artikelnr]],Artikel_prijzen[Artnr],Artikel_prijzen[Groep],"")</f>
        <v/>
      </c>
      <c r="J461" s="10" t="str">
        <f>_xlfn.XLOOKUP(Q2_2025[[#This Row],[Artikelnr]],Artikel_prijzen[Artnr],Artikel_prijzen[Prijs 2025],"")</f>
        <v/>
      </c>
      <c r="K461" t="str">
        <f>IF(Q2_2025[[#This Row],[Artikelprijs]]&lt;&gt;"",IF(Q2_2025[[#This Row],[Stuksprijs]]=Q2_2025[[#This Row],[Artikelprijs]],"Prijs gelijk","Prijs wijkt af"),"")</f>
        <v/>
      </c>
      <c r="L461" t="str">
        <f>IF(Q2_2025[[#This Row],[Relatiekorting percentage]]=0,
    "Nvt",
    IF(Q2_2025[[#This Row],[Brutobedrag 2]] &lt; Q2_2025[[#This Row],[Bruto - Rel.korting]],
        "Nee",
        "Ja"))</f>
        <v>Ja</v>
      </c>
      <c r="M461" s="10">
        <f>IF(Q2_2025[[#This Row],[Artikelprijs]]&lt;&gt;"",Q2_2025[[#This Row],[Artikelprijs]],Q2_2025[[#This Row],[Stuksprijs]])</f>
        <v>115</v>
      </c>
      <c r="N461" s="10">
        <f>Q2_2025[[#This Row],[Besteld]]*Q2_2025[[#This Row],[Prijs 2]]</f>
        <v>690</v>
      </c>
      <c r="O461" s="10">
        <f>IF(Q2_2025[[#This Row],[Brutobedrag 2]]&lt;Q2_2025[[#This Row],[Bruto - Rel.korting]],Q2_2025[[#This Row],[Brutobedrag 2]],Q2_2025[[#This Row],[Brutobedrag 2]]*(100-Q2_2025[[#This Row],[Relatiekorting percentage]])/100)</f>
        <v>552</v>
      </c>
      <c r="R461" s="3"/>
      <c r="W461"/>
      <c r="AB461"/>
    </row>
    <row r="462" spans="1:28" x14ac:dyDescent="0.3">
      <c r="A462" t="s">
        <v>561</v>
      </c>
      <c r="B462">
        <v>5030228</v>
      </c>
      <c r="C462" t="s">
        <v>113</v>
      </c>
      <c r="D462">
        <v>4</v>
      </c>
      <c r="E462" s="10">
        <v>236.9</v>
      </c>
      <c r="F462" s="10">
        <v>947.6</v>
      </c>
      <c r="G462" s="10">
        <v>947.6</v>
      </c>
      <c r="H462">
        <v>0</v>
      </c>
      <c r="I462" s="51" t="str">
        <f>_xlfn.XLOOKUP(Q2_2025[[#This Row],[Artikelnr]],Artikel_prijzen[Artnr],Artikel_prijzen[Groep],"")</f>
        <v>Rigging</v>
      </c>
      <c r="J462" s="10">
        <f>_xlfn.XLOOKUP(Q2_2025[[#This Row],[Artikelnr]],Artikel_prijzen[Artnr],Artikel_prijzen[Prijs 2025],"")</f>
        <v>230</v>
      </c>
      <c r="K462" t="str">
        <f>IF(Q2_2025[[#This Row],[Artikelprijs]]&lt;&gt;"",IF(Q2_2025[[#This Row],[Stuksprijs]]=Q2_2025[[#This Row],[Artikelprijs]],"Prijs gelijk","Prijs wijkt af"),"")</f>
        <v>Prijs wijkt af</v>
      </c>
      <c r="L462" t="str">
        <f>IF(Q2_2025[[#This Row],[Relatiekorting percentage]]=0,
    "Nvt",
    IF(Q2_2025[[#This Row],[Brutobedrag 2]] &lt; Q2_2025[[#This Row],[Bruto - Rel.korting]],
        "Nee",
        "Ja"))</f>
        <v>Nvt</v>
      </c>
      <c r="M462" s="10">
        <f>IF(Q2_2025[[#This Row],[Artikelprijs]]&lt;&gt;"",Q2_2025[[#This Row],[Artikelprijs]],Q2_2025[[#This Row],[Stuksprijs]])</f>
        <v>230</v>
      </c>
      <c r="N462" s="10">
        <f>Q2_2025[[#This Row],[Besteld]]*Q2_2025[[#This Row],[Prijs 2]]</f>
        <v>920</v>
      </c>
      <c r="O462" s="10">
        <f>IF(Q2_2025[[#This Row],[Brutobedrag 2]]&lt;Q2_2025[[#This Row],[Bruto - Rel.korting]],Q2_2025[[#This Row],[Brutobedrag 2]],Q2_2025[[#This Row],[Brutobedrag 2]]*(100-Q2_2025[[#This Row],[Relatiekorting percentage]])/100)</f>
        <v>920</v>
      </c>
      <c r="R462" s="3"/>
      <c r="W462"/>
      <c r="AB462"/>
    </row>
    <row r="463" spans="1:28" x14ac:dyDescent="0.3">
      <c r="A463" t="s">
        <v>561</v>
      </c>
      <c r="B463">
        <v>2004027</v>
      </c>
      <c r="C463" t="s">
        <v>339</v>
      </c>
      <c r="D463">
        <v>4</v>
      </c>
      <c r="E463" s="10">
        <v>16.54</v>
      </c>
      <c r="F463" s="10">
        <v>66.16</v>
      </c>
      <c r="G463" s="10">
        <v>66.16</v>
      </c>
      <c r="H463">
        <v>0</v>
      </c>
      <c r="I463" s="51" t="str">
        <f>_xlfn.XLOOKUP(Q2_2025[[#This Row],[Artikelnr]],Artikel_prijzen[Artnr],Artikel_prijzen[Groep],"")</f>
        <v/>
      </c>
      <c r="J463" s="10" t="str">
        <f>_xlfn.XLOOKUP(Q2_2025[[#This Row],[Artikelnr]],Artikel_prijzen[Artnr],Artikel_prijzen[Prijs 2025],"")</f>
        <v/>
      </c>
      <c r="K463" t="str">
        <f>IF(Q2_2025[[#This Row],[Artikelprijs]]&lt;&gt;"",IF(Q2_2025[[#This Row],[Stuksprijs]]=Q2_2025[[#This Row],[Artikelprijs]],"Prijs gelijk","Prijs wijkt af"),"")</f>
        <v/>
      </c>
      <c r="L463" t="str">
        <f>IF(Q2_2025[[#This Row],[Relatiekorting percentage]]=0,
    "Nvt",
    IF(Q2_2025[[#This Row],[Brutobedrag 2]] &lt; Q2_2025[[#This Row],[Bruto - Rel.korting]],
        "Nee",
        "Ja"))</f>
        <v>Nvt</v>
      </c>
      <c r="M463" s="10">
        <f>IF(Q2_2025[[#This Row],[Artikelprijs]]&lt;&gt;"",Q2_2025[[#This Row],[Artikelprijs]],Q2_2025[[#This Row],[Stuksprijs]])</f>
        <v>16.54</v>
      </c>
      <c r="N463" s="10">
        <f>Q2_2025[[#This Row],[Besteld]]*Q2_2025[[#This Row],[Prijs 2]]</f>
        <v>66.16</v>
      </c>
      <c r="O463" s="10">
        <f>IF(Q2_2025[[#This Row],[Brutobedrag 2]]&lt;Q2_2025[[#This Row],[Bruto - Rel.korting]],Q2_2025[[#This Row],[Brutobedrag 2]],Q2_2025[[#This Row],[Brutobedrag 2]]*(100-Q2_2025[[#This Row],[Relatiekorting percentage]])/100)</f>
        <v>66.16</v>
      </c>
      <c r="R463" s="3"/>
      <c r="W463"/>
      <c r="AB463"/>
    </row>
    <row r="464" spans="1:28" x14ac:dyDescent="0.3">
      <c r="A464" t="s">
        <v>561</v>
      </c>
      <c r="B464">
        <v>5030232</v>
      </c>
      <c r="C464" t="s">
        <v>116</v>
      </c>
      <c r="D464">
        <v>1</v>
      </c>
      <c r="E464" s="10">
        <v>144.19999999999999</v>
      </c>
      <c r="F464" s="10">
        <v>144.19999999999999</v>
      </c>
      <c r="G464" s="10">
        <v>144.19999999999999</v>
      </c>
      <c r="H464">
        <v>0</v>
      </c>
      <c r="I464" s="51" t="str">
        <f>_xlfn.XLOOKUP(Q2_2025[[#This Row],[Artikelnr]],Artikel_prijzen[Artnr],Artikel_prijzen[Groep],"")</f>
        <v>Rigging</v>
      </c>
      <c r="J464" s="10">
        <f>_xlfn.XLOOKUP(Q2_2025[[#This Row],[Artikelnr]],Artikel_prijzen[Artnr],Artikel_prijzen[Prijs 2025],"")</f>
        <v>140</v>
      </c>
      <c r="K464" t="str">
        <f>IF(Q2_2025[[#This Row],[Artikelprijs]]&lt;&gt;"",IF(Q2_2025[[#This Row],[Stuksprijs]]=Q2_2025[[#This Row],[Artikelprijs]],"Prijs gelijk","Prijs wijkt af"),"")</f>
        <v>Prijs wijkt af</v>
      </c>
      <c r="L464" t="str">
        <f>IF(Q2_2025[[#This Row],[Relatiekorting percentage]]=0,
    "Nvt",
    IF(Q2_2025[[#This Row],[Brutobedrag 2]] &lt; Q2_2025[[#This Row],[Bruto - Rel.korting]],
        "Nee",
        "Ja"))</f>
        <v>Nvt</v>
      </c>
      <c r="M464" s="10">
        <f>IF(Q2_2025[[#This Row],[Artikelprijs]]&lt;&gt;"",Q2_2025[[#This Row],[Artikelprijs]],Q2_2025[[#This Row],[Stuksprijs]])</f>
        <v>140</v>
      </c>
      <c r="N464" s="10">
        <f>Q2_2025[[#This Row],[Besteld]]*Q2_2025[[#This Row],[Prijs 2]]</f>
        <v>140</v>
      </c>
      <c r="O464" s="10">
        <f>IF(Q2_2025[[#This Row],[Brutobedrag 2]]&lt;Q2_2025[[#This Row],[Bruto - Rel.korting]],Q2_2025[[#This Row],[Brutobedrag 2]],Q2_2025[[#This Row],[Brutobedrag 2]]*(100-Q2_2025[[#This Row],[Relatiekorting percentage]])/100)</f>
        <v>140</v>
      </c>
      <c r="R464" s="3"/>
      <c r="W464"/>
      <c r="AB464"/>
    </row>
    <row r="465" spans="1:28" x14ac:dyDescent="0.3">
      <c r="A465" t="s">
        <v>561</v>
      </c>
      <c r="B465">
        <v>5030228</v>
      </c>
      <c r="C465" t="s">
        <v>113</v>
      </c>
      <c r="D465">
        <v>1</v>
      </c>
      <c r="E465" s="10">
        <v>236.9</v>
      </c>
      <c r="F465" s="10">
        <v>236.9</v>
      </c>
      <c r="G465" s="10">
        <v>236.9</v>
      </c>
      <c r="H465">
        <v>0</v>
      </c>
      <c r="I465" s="51" t="str">
        <f>_xlfn.XLOOKUP(Q2_2025[[#This Row],[Artikelnr]],Artikel_prijzen[Artnr],Artikel_prijzen[Groep],"")</f>
        <v>Rigging</v>
      </c>
      <c r="J465" s="10">
        <f>_xlfn.XLOOKUP(Q2_2025[[#This Row],[Artikelnr]],Artikel_prijzen[Artnr],Artikel_prijzen[Prijs 2025],"")</f>
        <v>230</v>
      </c>
      <c r="K465" t="str">
        <f>IF(Q2_2025[[#This Row],[Artikelprijs]]&lt;&gt;"",IF(Q2_2025[[#This Row],[Stuksprijs]]=Q2_2025[[#This Row],[Artikelprijs]],"Prijs gelijk","Prijs wijkt af"),"")</f>
        <v>Prijs wijkt af</v>
      </c>
      <c r="L465" t="str">
        <f>IF(Q2_2025[[#This Row],[Relatiekorting percentage]]=0,
    "Nvt",
    IF(Q2_2025[[#This Row],[Brutobedrag 2]] &lt; Q2_2025[[#This Row],[Bruto - Rel.korting]],
        "Nee",
        "Ja"))</f>
        <v>Nvt</v>
      </c>
      <c r="M465" s="10">
        <f>IF(Q2_2025[[#This Row],[Artikelprijs]]&lt;&gt;"",Q2_2025[[#This Row],[Artikelprijs]],Q2_2025[[#This Row],[Stuksprijs]])</f>
        <v>230</v>
      </c>
      <c r="N465" s="10">
        <f>Q2_2025[[#This Row],[Besteld]]*Q2_2025[[#This Row],[Prijs 2]]</f>
        <v>230</v>
      </c>
      <c r="O465" s="10">
        <f>IF(Q2_2025[[#This Row],[Brutobedrag 2]]&lt;Q2_2025[[#This Row],[Bruto - Rel.korting]],Q2_2025[[#This Row],[Brutobedrag 2]],Q2_2025[[#This Row],[Brutobedrag 2]]*(100-Q2_2025[[#This Row],[Relatiekorting percentage]])/100)</f>
        <v>230</v>
      </c>
      <c r="R465" s="3"/>
      <c r="W465"/>
      <c r="AB465"/>
    </row>
    <row r="466" spans="1:28" x14ac:dyDescent="0.3">
      <c r="A466" t="s">
        <v>561</v>
      </c>
      <c r="B466">
        <v>5030228</v>
      </c>
      <c r="C466" t="s">
        <v>113</v>
      </c>
      <c r="D466">
        <v>4</v>
      </c>
      <c r="E466" s="10">
        <v>236.9</v>
      </c>
      <c r="F466" s="10">
        <v>947.6</v>
      </c>
      <c r="G466" s="10">
        <v>947.6</v>
      </c>
      <c r="H466">
        <v>0</v>
      </c>
      <c r="I466" s="51" t="str">
        <f>_xlfn.XLOOKUP(Q2_2025[[#This Row],[Artikelnr]],Artikel_prijzen[Artnr],Artikel_prijzen[Groep],"")</f>
        <v>Rigging</v>
      </c>
      <c r="J466" s="10">
        <f>_xlfn.XLOOKUP(Q2_2025[[#This Row],[Artikelnr]],Artikel_prijzen[Artnr],Artikel_prijzen[Prijs 2025],"")</f>
        <v>230</v>
      </c>
      <c r="K466" t="str">
        <f>IF(Q2_2025[[#This Row],[Artikelprijs]]&lt;&gt;"",IF(Q2_2025[[#This Row],[Stuksprijs]]=Q2_2025[[#This Row],[Artikelprijs]],"Prijs gelijk","Prijs wijkt af"),"")</f>
        <v>Prijs wijkt af</v>
      </c>
      <c r="L466" t="str">
        <f>IF(Q2_2025[[#This Row],[Relatiekorting percentage]]=0,
    "Nvt",
    IF(Q2_2025[[#This Row],[Brutobedrag 2]] &lt; Q2_2025[[#This Row],[Bruto - Rel.korting]],
        "Nee",
        "Ja"))</f>
        <v>Nvt</v>
      </c>
      <c r="M466" s="10">
        <f>IF(Q2_2025[[#This Row],[Artikelprijs]]&lt;&gt;"",Q2_2025[[#This Row],[Artikelprijs]],Q2_2025[[#This Row],[Stuksprijs]])</f>
        <v>230</v>
      </c>
      <c r="N466" s="10">
        <f>Q2_2025[[#This Row],[Besteld]]*Q2_2025[[#This Row],[Prijs 2]]</f>
        <v>920</v>
      </c>
      <c r="O466" s="10">
        <f>IF(Q2_2025[[#This Row],[Brutobedrag 2]]&lt;Q2_2025[[#This Row],[Bruto - Rel.korting]],Q2_2025[[#This Row],[Brutobedrag 2]],Q2_2025[[#This Row],[Brutobedrag 2]]*(100-Q2_2025[[#This Row],[Relatiekorting percentage]])/100)</f>
        <v>920</v>
      </c>
      <c r="R466" s="3"/>
      <c r="W466"/>
      <c r="AB466"/>
    </row>
    <row r="467" spans="1:28" x14ac:dyDescent="0.3">
      <c r="A467" t="s">
        <v>561</v>
      </c>
      <c r="B467">
        <v>5030228</v>
      </c>
      <c r="C467" t="s">
        <v>113</v>
      </c>
      <c r="D467">
        <v>4</v>
      </c>
      <c r="E467" s="10">
        <v>236.9</v>
      </c>
      <c r="F467" s="10">
        <v>947.6</v>
      </c>
      <c r="G467" s="10">
        <v>947.6</v>
      </c>
      <c r="H467">
        <v>0</v>
      </c>
      <c r="I467" s="51" t="str">
        <f>_xlfn.XLOOKUP(Q2_2025[[#This Row],[Artikelnr]],Artikel_prijzen[Artnr],Artikel_prijzen[Groep],"")</f>
        <v>Rigging</v>
      </c>
      <c r="J467" s="10">
        <f>_xlfn.XLOOKUP(Q2_2025[[#This Row],[Artikelnr]],Artikel_prijzen[Artnr],Artikel_prijzen[Prijs 2025],"")</f>
        <v>230</v>
      </c>
      <c r="K467" t="str">
        <f>IF(Q2_2025[[#This Row],[Artikelprijs]]&lt;&gt;"",IF(Q2_2025[[#This Row],[Stuksprijs]]=Q2_2025[[#This Row],[Artikelprijs]],"Prijs gelijk","Prijs wijkt af"),"")</f>
        <v>Prijs wijkt af</v>
      </c>
      <c r="L467" t="str">
        <f>IF(Q2_2025[[#This Row],[Relatiekorting percentage]]=0,
    "Nvt",
    IF(Q2_2025[[#This Row],[Brutobedrag 2]] &lt; Q2_2025[[#This Row],[Bruto - Rel.korting]],
        "Nee",
        "Ja"))</f>
        <v>Nvt</v>
      </c>
      <c r="M467" s="10">
        <f>IF(Q2_2025[[#This Row],[Artikelprijs]]&lt;&gt;"",Q2_2025[[#This Row],[Artikelprijs]],Q2_2025[[#This Row],[Stuksprijs]])</f>
        <v>230</v>
      </c>
      <c r="N467" s="10">
        <f>Q2_2025[[#This Row],[Besteld]]*Q2_2025[[#This Row],[Prijs 2]]</f>
        <v>920</v>
      </c>
      <c r="O467" s="10">
        <f>IF(Q2_2025[[#This Row],[Brutobedrag 2]]&lt;Q2_2025[[#This Row],[Bruto - Rel.korting]],Q2_2025[[#This Row],[Brutobedrag 2]],Q2_2025[[#This Row],[Brutobedrag 2]]*(100-Q2_2025[[#This Row],[Relatiekorting percentage]])/100)</f>
        <v>920</v>
      </c>
      <c r="R467" s="3"/>
      <c r="W467"/>
      <c r="AB467"/>
    </row>
    <row r="468" spans="1:28" x14ac:dyDescent="0.3">
      <c r="A468" t="s">
        <v>561</v>
      </c>
      <c r="B468">
        <v>5030232</v>
      </c>
      <c r="C468" t="s">
        <v>116</v>
      </c>
      <c r="D468">
        <v>1</v>
      </c>
      <c r="E468" s="10">
        <v>144.19999999999999</v>
      </c>
      <c r="F468" s="10">
        <v>144.19999999999999</v>
      </c>
      <c r="G468" s="10">
        <v>144.19999999999999</v>
      </c>
      <c r="H468">
        <v>0</v>
      </c>
      <c r="I468" s="51" t="str">
        <f>_xlfn.XLOOKUP(Q2_2025[[#This Row],[Artikelnr]],Artikel_prijzen[Artnr],Artikel_prijzen[Groep],"")</f>
        <v>Rigging</v>
      </c>
      <c r="J468" s="10">
        <f>_xlfn.XLOOKUP(Q2_2025[[#This Row],[Artikelnr]],Artikel_prijzen[Artnr],Artikel_prijzen[Prijs 2025],"")</f>
        <v>140</v>
      </c>
      <c r="K468" t="str">
        <f>IF(Q2_2025[[#This Row],[Artikelprijs]]&lt;&gt;"",IF(Q2_2025[[#This Row],[Stuksprijs]]=Q2_2025[[#This Row],[Artikelprijs]],"Prijs gelijk","Prijs wijkt af"),"")</f>
        <v>Prijs wijkt af</v>
      </c>
      <c r="L468" t="str">
        <f>IF(Q2_2025[[#This Row],[Relatiekorting percentage]]=0,
    "Nvt",
    IF(Q2_2025[[#This Row],[Brutobedrag 2]] &lt; Q2_2025[[#This Row],[Bruto - Rel.korting]],
        "Nee",
        "Ja"))</f>
        <v>Nvt</v>
      </c>
      <c r="M468" s="10">
        <f>IF(Q2_2025[[#This Row],[Artikelprijs]]&lt;&gt;"",Q2_2025[[#This Row],[Artikelprijs]],Q2_2025[[#This Row],[Stuksprijs]])</f>
        <v>140</v>
      </c>
      <c r="N468" s="10">
        <f>Q2_2025[[#This Row],[Besteld]]*Q2_2025[[#This Row],[Prijs 2]]</f>
        <v>140</v>
      </c>
      <c r="O468" s="10">
        <f>IF(Q2_2025[[#This Row],[Brutobedrag 2]]&lt;Q2_2025[[#This Row],[Bruto - Rel.korting]],Q2_2025[[#This Row],[Brutobedrag 2]],Q2_2025[[#This Row],[Brutobedrag 2]]*(100-Q2_2025[[#This Row],[Relatiekorting percentage]])/100)</f>
        <v>140</v>
      </c>
      <c r="R468" s="3"/>
      <c r="W468"/>
      <c r="AB468"/>
    </row>
    <row r="469" spans="1:28" x14ac:dyDescent="0.3">
      <c r="A469" t="s">
        <v>561</v>
      </c>
      <c r="B469">
        <v>5030228</v>
      </c>
      <c r="C469" t="s">
        <v>113</v>
      </c>
      <c r="D469">
        <v>6</v>
      </c>
      <c r="E469" s="10">
        <v>236.9</v>
      </c>
      <c r="F469" s="10">
        <v>1421.4</v>
      </c>
      <c r="G469" s="10">
        <v>1421.4</v>
      </c>
      <c r="H469">
        <v>0</v>
      </c>
      <c r="I469" s="51" t="str">
        <f>_xlfn.XLOOKUP(Q2_2025[[#This Row],[Artikelnr]],Artikel_prijzen[Artnr],Artikel_prijzen[Groep],"")</f>
        <v>Rigging</v>
      </c>
      <c r="J469" s="10">
        <f>_xlfn.XLOOKUP(Q2_2025[[#This Row],[Artikelnr]],Artikel_prijzen[Artnr],Artikel_prijzen[Prijs 2025],"")</f>
        <v>230</v>
      </c>
      <c r="K469" t="str">
        <f>IF(Q2_2025[[#This Row],[Artikelprijs]]&lt;&gt;"",IF(Q2_2025[[#This Row],[Stuksprijs]]=Q2_2025[[#This Row],[Artikelprijs]],"Prijs gelijk","Prijs wijkt af"),"")</f>
        <v>Prijs wijkt af</v>
      </c>
      <c r="L469" t="str">
        <f>IF(Q2_2025[[#This Row],[Relatiekorting percentage]]=0,
    "Nvt",
    IF(Q2_2025[[#This Row],[Brutobedrag 2]] &lt; Q2_2025[[#This Row],[Bruto - Rel.korting]],
        "Nee",
        "Ja"))</f>
        <v>Nvt</v>
      </c>
      <c r="M469" s="10">
        <f>IF(Q2_2025[[#This Row],[Artikelprijs]]&lt;&gt;"",Q2_2025[[#This Row],[Artikelprijs]],Q2_2025[[#This Row],[Stuksprijs]])</f>
        <v>230</v>
      </c>
      <c r="N469" s="10">
        <f>Q2_2025[[#This Row],[Besteld]]*Q2_2025[[#This Row],[Prijs 2]]</f>
        <v>1380</v>
      </c>
      <c r="O469" s="10">
        <f>IF(Q2_2025[[#This Row],[Brutobedrag 2]]&lt;Q2_2025[[#This Row],[Bruto - Rel.korting]],Q2_2025[[#This Row],[Brutobedrag 2]],Q2_2025[[#This Row],[Brutobedrag 2]]*(100-Q2_2025[[#This Row],[Relatiekorting percentage]])/100)</f>
        <v>1380</v>
      </c>
      <c r="R469" s="3"/>
      <c r="W469"/>
      <c r="AB469"/>
    </row>
    <row r="470" spans="1:28" x14ac:dyDescent="0.3">
      <c r="A470" t="s">
        <v>561</v>
      </c>
      <c r="B470">
        <v>2004058</v>
      </c>
      <c r="C470" t="s">
        <v>566</v>
      </c>
      <c r="D470">
        <v>6</v>
      </c>
      <c r="E470" s="10">
        <v>33.42</v>
      </c>
      <c r="F470" s="10">
        <v>200.52</v>
      </c>
      <c r="G470" s="10">
        <v>160.41999999999999</v>
      </c>
      <c r="H470">
        <v>20</v>
      </c>
      <c r="I470" s="51" t="str">
        <f>_xlfn.XLOOKUP(Q2_2025[[#This Row],[Artikelnr]],Artikel_prijzen[Artnr],Artikel_prijzen[Groep],"")</f>
        <v/>
      </c>
      <c r="J470" s="10" t="str">
        <f>_xlfn.XLOOKUP(Q2_2025[[#This Row],[Artikelnr]],Artikel_prijzen[Artnr],Artikel_prijzen[Prijs 2025],"")</f>
        <v/>
      </c>
      <c r="K470" t="str">
        <f>IF(Q2_2025[[#This Row],[Artikelprijs]]&lt;&gt;"",IF(Q2_2025[[#This Row],[Stuksprijs]]=Q2_2025[[#This Row],[Artikelprijs]],"Prijs gelijk","Prijs wijkt af"),"")</f>
        <v/>
      </c>
      <c r="L470" t="str">
        <f>IF(Q2_2025[[#This Row],[Relatiekorting percentage]]=0,
    "Nvt",
    IF(Q2_2025[[#This Row],[Brutobedrag 2]] &lt; Q2_2025[[#This Row],[Bruto - Rel.korting]],
        "Nee",
        "Ja"))</f>
        <v>Ja</v>
      </c>
      <c r="M470" s="10">
        <f>IF(Q2_2025[[#This Row],[Artikelprijs]]&lt;&gt;"",Q2_2025[[#This Row],[Artikelprijs]],Q2_2025[[#This Row],[Stuksprijs]])</f>
        <v>33.42</v>
      </c>
      <c r="N470" s="10">
        <f>Q2_2025[[#This Row],[Besteld]]*Q2_2025[[#This Row],[Prijs 2]]</f>
        <v>200.52</v>
      </c>
      <c r="O470" s="10">
        <f>IF(Q2_2025[[#This Row],[Brutobedrag 2]]&lt;Q2_2025[[#This Row],[Bruto - Rel.korting]],Q2_2025[[#This Row],[Brutobedrag 2]],Q2_2025[[#This Row],[Brutobedrag 2]]*(100-Q2_2025[[#This Row],[Relatiekorting percentage]])/100)</f>
        <v>160.416</v>
      </c>
      <c r="R470" s="3"/>
      <c r="W470"/>
      <c r="AB470"/>
    </row>
    <row r="471" spans="1:28" x14ac:dyDescent="0.3">
      <c r="A471" t="s">
        <v>561</v>
      </c>
      <c r="B471">
        <v>5031061</v>
      </c>
      <c r="C471" t="s">
        <v>176</v>
      </c>
      <c r="D471">
        <v>4</v>
      </c>
      <c r="E471" s="10">
        <v>35.020000000000003</v>
      </c>
      <c r="F471" s="10">
        <v>140.08000000000001</v>
      </c>
      <c r="G471" s="10">
        <v>112.06</v>
      </c>
      <c r="H471">
        <v>20</v>
      </c>
      <c r="I471" s="51" t="str">
        <f>_xlfn.XLOOKUP(Q2_2025[[#This Row],[Artikelnr]],Artikel_prijzen[Artnr],Artikel_prijzen[Groep],"")</f>
        <v/>
      </c>
      <c r="J471" s="10" t="str">
        <f>_xlfn.XLOOKUP(Q2_2025[[#This Row],[Artikelnr]],Artikel_prijzen[Artnr],Artikel_prijzen[Prijs 2025],"")</f>
        <v/>
      </c>
      <c r="K471" t="str">
        <f>IF(Q2_2025[[#This Row],[Artikelprijs]]&lt;&gt;"",IF(Q2_2025[[#This Row],[Stuksprijs]]=Q2_2025[[#This Row],[Artikelprijs]],"Prijs gelijk","Prijs wijkt af"),"")</f>
        <v/>
      </c>
      <c r="L471" t="str">
        <f>IF(Q2_2025[[#This Row],[Relatiekorting percentage]]=0,
    "Nvt",
    IF(Q2_2025[[#This Row],[Brutobedrag 2]] &lt; Q2_2025[[#This Row],[Bruto - Rel.korting]],
        "Nee",
        "Ja"))</f>
        <v>Ja</v>
      </c>
      <c r="M471" s="10">
        <f>IF(Q2_2025[[#This Row],[Artikelprijs]]&lt;&gt;"",Q2_2025[[#This Row],[Artikelprijs]],Q2_2025[[#This Row],[Stuksprijs]])</f>
        <v>35.020000000000003</v>
      </c>
      <c r="N471" s="10">
        <f>Q2_2025[[#This Row],[Besteld]]*Q2_2025[[#This Row],[Prijs 2]]</f>
        <v>140.08000000000001</v>
      </c>
      <c r="O471" s="10">
        <f>IF(Q2_2025[[#This Row],[Brutobedrag 2]]&lt;Q2_2025[[#This Row],[Bruto - Rel.korting]],Q2_2025[[#This Row],[Brutobedrag 2]],Q2_2025[[#This Row],[Brutobedrag 2]]*(100-Q2_2025[[#This Row],[Relatiekorting percentage]])/100)</f>
        <v>112.06400000000002</v>
      </c>
      <c r="R471" s="3"/>
      <c r="W471"/>
      <c r="AB471"/>
    </row>
    <row r="472" spans="1:28" x14ac:dyDescent="0.3">
      <c r="A472" t="s">
        <v>561</v>
      </c>
      <c r="B472">
        <v>5031049</v>
      </c>
      <c r="C472" t="s">
        <v>14</v>
      </c>
      <c r="D472">
        <v>4</v>
      </c>
      <c r="E472" s="10">
        <v>35.020000000000003</v>
      </c>
      <c r="F472" s="10">
        <v>140.08000000000001</v>
      </c>
      <c r="G472" s="10">
        <v>112.06</v>
      </c>
      <c r="H472">
        <v>20</v>
      </c>
      <c r="I472" s="51" t="str">
        <f>_xlfn.XLOOKUP(Q2_2025[[#This Row],[Artikelnr]],Artikel_prijzen[Artnr],Artikel_prijzen[Groep],"")</f>
        <v/>
      </c>
      <c r="J472" s="10" t="str">
        <f>_xlfn.XLOOKUP(Q2_2025[[#This Row],[Artikelnr]],Artikel_prijzen[Artnr],Artikel_prijzen[Prijs 2025],"")</f>
        <v/>
      </c>
      <c r="K472" t="str">
        <f>IF(Q2_2025[[#This Row],[Artikelprijs]]&lt;&gt;"",IF(Q2_2025[[#This Row],[Stuksprijs]]=Q2_2025[[#This Row],[Artikelprijs]],"Prijs gelijk","Prijs wijkt af"),"")</f>
        <v/>
      </c>
      <c r="L472" t="str">
        <f>IF(Q2_2025[[#This Row],[Relatiekorting percentage]]=0,
    "Nvt",
    IF(Q2_2025[[#This Row],[Brutobedrag 2]] &lt; Q2_2025[[#This Row],[Bruto - Rel.korting]],
        "Nee",
        "Ja"))</f>
        <v>Ja</v>
      </c>
      <c r="M472" s="10">
        <f>IF(Q2_2025[[#This Row],[Artikelprijs]]&lt;&gt;"",Q2_2025[[#This Row],[Artikelprijs]],Q2_2025[[#This Row],[Stuksprijs]])</f>
        <v>35.020000000000003</v>
      </c>
      <c r="N472" s="10">
        <f>Q2_2025[[#This Row],[Besteld]]*Q2_2025[[#This Row],[Prijs 2]]</f>
        <v>140.08000000000001</v>
      </c>
      <c r="O472" s="10">
        <f>IF(Q2_2025[[#This Row],[Brutobedrag 2]]&lt;Q2_2025[[#This Row],[Bruto - Rel.korting]],Q2_2025[[#This Row],[Brutobedrag 2]],Q2_2025[[#This Row],[Brutobedrag 2]]*(100-Q2_2025[[#This Row],[Relatiekorting percentage]])/100)</f>
        <v>112.06400000000002</v>
      </c>
      <c r="R472" s="3"/>
      <c r="W472"/>
      <c r="AB472"/>
    </row>
    <row r="473" spans="1:28" x14ac:dyDescent="0.3">
      <c r="A473" t="s">
        <v>561</v>
      </c>
      <c r="B473">
        <v>5031052</v>
      </c>
      <c r="C473" t="s">
        <v>12</v>
      </c>
      <c r="D473">
        <v>2</v>
      </c>
      <c r="E473" s="10">
        <v>88.07</v>
      </c>
      <c r="F473" s="10">
        <v>176.14</v>
      </c>
      <c r="G473" s="10">
        <v>140.91</v>
      </c>
      <c r="H473">
        <v>20</v>
      </c>
      <c r="I473" s="51" t="str">
        <f>_xlfn.XLOOKUP(Q2_2025[[#This Row],[Artikelnr]],Artikel_prijzen[Artnr],Artikel_prijzen[Groep],"")</f>
        <v/>
      </c>
      <c r="J473" s="10" t="str">
        <f>_xlfn.XLOOKUP(Q2_2025[[#This Row],[Artikelnr]],Artikel_prijzen[Artnr],Artikel_prijzen[Prijs 2025],"")</f>
        <v/>
      </c>
      <c r="K473" t="str">
        <f>IF(Q2_2025[[#This Row],[Artikelprijs]]&lt;&gt;"",IF(Q2_2025[[#This Row],[Stuksprijs]]=Q2_2025[[#This Row],[Artikelprijs]],"Prijs gelijk","Prijs wijkt af"),"")</f>
        <v/>
      </c>
      <c r="L473" t="str">
        <f>IF(Q2_2025[[#This Row],[Relatiekorting percentage]]=0,
    "Nvt",
    IF(Q2_2025[[#This Row],[Brutobedrag 2]] &lt; Q2_2025[[#This Row],[Bruto - Rel.korting]],
        "Nee",
        "Ja"))</f>
        <v>Ja</v>
      </c>
      <c r="M473" s="10">
        <f>IF(Q2_2025[[#This Row],[Artikelprijs]]&lt;&gt;"",Q2_2025[[#This Row],[Artikelprijs]],Q2_2025[[#This Row],[Stuksprijs]])</f>
        <v>88.07</v>
      </c>
      <c r="N473" s="10">
        <f>Q2_2025[[#This Row],[Besteld]]*Q2_2025[[#This Row],[Prijs 2]]</f>
        <v>176.14</v>
      </c>
      <c r="O473" s="10">
        <f>IF(Q2_2025[[#This Row],[Brutobedrag 2]]&lt;Q2_2025[[#This Row],[Bruto - Rel.korting]],Q2_2025[[#This Row],[Brutobedrag 2]],Q2_2025[[#This Row],[Brutobedrag 2]]*(100-Q2_2025[[#This Row],[Relatiekorting percentage]])/100)</f>
        <v>140.91199999999998</v>
      </c>
      <c r="R473" s="3"/>
      <c r="W473"/>
      <c r="AB473"/>
    </row>
    <row r="474" spans="1:28" x14ac:dyDescent="0.3">
      <c r="A474" t="s">
        <v>561</v>
      </c>
      <c r="B474">
        <v>5031053</v>
      </c>
      <c r="C474" t="s">
        <v>10</v>
      </c>
      <c r="D474">
        <v>2</v>
      </c>
      <c r="E474" s="10">
        <v>113.3</v>
      </c>
      <c r="F474" s="10">
        <v>226.6</v>
      </c>
      <c r="G474" s="10">
        <v>181.28</v>
      </c>
      <c r="H474">
        <v>20</v>
      </c>
      <c r="I474" s="51" t="str">
        <f>_xlfn.XLOOKUP(Q2_2025[[#This Row],[Artikelnr]],Artikel_prijzen[Artnr],Artikel_prijzen[Groep],"")</f>
        <v/>
      </c>
      <c r="J474" s="10" t="str">
        <f>_xlfn.XLOOKUP(Q2_2025[[#This Row],[Artikelnr]],Artikel_prijzen[Artnr],Artikel_prijzen[Prijs 2025],"")</f>
        <v/>
      </c>
      <c r="K474" t="str">
        <f>IF(Q2_2025[[#This Row],[Artikelprijs]]&lt;&gt;"",IF(Q2_2025[[#This Row],[Stuksprijs]]=Q2_2025[[#This Row],[Artikelprijs]],"Prijs gelijk","Prijs wijkt af"),"")</f>
        <v/>
      </c>
      <c r="L474" t="str">
        <f>IF(Q2_2025[[#This Row],[Relatiekorting percentage]]=0,
    "Nvt",
    IF(Q2_2025[[#This Row],[Brutobedrag 2]] &lt; Q2_2025[[#This Row],[Bruto - Rel.korting]],
        "Nee",
        "Ja"))</f>
        <v>Ja</v>
      </c>
      <c r="M474" s="10">
        <f>IF(Q2_2025[[#This Row],[Artikelprijs]]&lt;&gt;"",Q2_2025[[#This Row],[Artikelprijs]],Q2_2025[[#This Row],[Stuksprijs]])</f>
        <v>113.3</v>
      </c>
      <c r="N474" s="10">
        <f>Q2_2025[[#This Row],[Besteld]]*Q2_2025[[#This Row],[Prijs 2]]</f>
        <v>226.6</v>
      </c>
      <c r="O474" s="10">
        <f>IF(Q2_2025[[#This Row],[Brutobedrag 2]]&lt;Q2_2025[[#This Row],[Bruto - Rel.korting]],Q2_2025[[#This Row],[Brutobedrag 2]],Q2_2025[[#This Row],[Brutobedrag 2]]*(100-Q2_2025[[#This Row],[Relatiekorting percentage]])/100)</f>
        <v>181.28</v>
      </c>
      <c r="R474" s="3"/>
      <c r="W474"/>
      <c r="AB474"/>
    </row>
    <row r="475" spans="1:28" x14ac:dyDescent="0.3">
      <c r="A475" t="s">
        <v>561</v>
      </c>
      <c r="B475">
        <v>5031056</v>
      </c>
      <c r="C475" t="s">
        <v>15</v>
      </c>
      <c r="D475">
        <v>4</v>
      </c>
      <c r="E475" s="10">
        <v>69.78</v>
      </c>
      <c r="F475" s="10">
        <v>279.12</v>
      </c>
      <c r="G475" s="10">
        <v>223.3</v>
      </c>
      <c r="H475">
        <v>20</v>
      </c>
      <c r="I475" s="51" t="str">
        <f>_xlfn.XLOOKUP(Q2_2025[[#This Row],[Artikelnr]],Artikel_prijzen[Artnr],Artikel_prijzen[Groep],"")</f>
        <v/>
      </c>
      <c r="J475" s="10" t="str">
        <f>_xlfn.XLOOKUP(Q2_2025[[#This Row],[Artikelnr]],Artikel_prijzen[Artnr],Artikel_prijzen[Prijs 2025],"")</f>
        <v/>
      </c>
      <c r="K475" t="str">
        <f>IF(Q2_2025[[#This Row],[Artikelprijs]]&lt;&gt;"",IF(Q2_2025[[#This Row],[Stuksprijs]]=Q2_2025[[#This Row],[Artikelprijs]],"Prijs gelijk","Prijs wijkt af"),"")</f>
        <v/>
      </c>
      <c r="L475" t="str">
        <f>IF(Q2_2025[[#This Row],[Relatiekorting percentage]]=0,
    "Nvt",
    IF(Q2_2025[[#This Row],[Brutobedrag 2]] &lt; Q2_2025[[#This Row],[Bruto - Rel.korting]],
        "Nee",
        "Ja"))</f>
        <v>Ja</v>
      </c>
      <c r="M475" s="10">
        <f>IF(Q2_2025[[#This Row],[Artikelprijs]]&lt;&gt;"",Q2_2025[[#This Row],[Artikelprijs]],Q2_2025[[#This Row],[Stuksprijs]])</f>
        <v>69.78</v>
      </c>
      <c r="N475" s="10">
        <f>Q2_2025[[#This Row],[Besteld]]*Q2_2025[[#This Row],[Prijs 2]]</f>
        <v>279.12</v>
      </c>
      <c r="O475" s="10">
        <f>IF(Q2_2025[[#This Row],[Brutobedrag 2]]&lt;Q2_2025[[#This Row],[Bruto - Rel.korting]],Q2_2025[[#This Row],[Brutobedrag 2]],Q2_2025[[#This Row],[Brutobedrag 2]]*(100-Q2_2025[[#This Row],[Relatiekorting percentage]])/100)</f>
        <v>223.29599999999999</v>
      </c>
      <c r="R475" s="3"/>
      <c r="W475"/>
      <c r="AB475"/>
    </row>
    <row r="476" spans="1:28" x14ac:dyDescent="0.3">
      <c r="A476" t="s">
        <v>561</v>
      </c>
      <c r="B476">
        <v>5010016</v>
      </c>
      <c r="C476" t="s">
        <v>199</v>
      </c>
      <c r="D476">
        <v>12</v>
      </c>
      <c r="E476" s="10">
        <v>48.93</v>
      </c>
      <c r="F476" s="10">
        <v>587.16</v>
      </c>
      <c r="G476" s="10">
        <v>469.73</v>
      </c>
      <c r="H476">
        <v>20</v>
      </c>
      <c r="I476" s="51" t="str">
        <f>_xlfn.XLOOKUP(Q2_2025[[#This Row],[Artikelnr]],Artikel_prijzen[Artnr],Artikel_prijzen[Groep],"")</f>
        <v/>
      </c>
      <c r="J476" s="10" t="str">
        <f>_xlfn.XLOOKUP(Q2_2025[[#This Row],[Artikelnr]],Artikel_prijzen[Artnr],Artikel_prijzen[Prijs 2025],"")</f>
        <v/>
      </c>
      <c r="K476" t="str">
        <f>IF(Q2_2025[[#This Row],[Artikelprijs]]&lt;&gt;"",IF(Q2_2025[[#This Row],[Stuksprijs]]=Q2_2025[[#This Row],[Artikelprijs]],"Prijs gelijk","Prijs wijkt af"),"")</f>
        <v/>
      </c>
      <c r="L476" t="str">
        <f>IF(Q2_2025[[#This Row],[Relatiekorting percentage]]=0,
    "Nvt",
    IF(Q2_2025[[#This Row],[Brutobedrag 2]] &lt; Q2_2025[[#This Row],[Bruto - Rel.korting]],
        "Nee",
        "Ja"))</f>
        <v>Ja</v>
      </c>
      <c r="M476" s="10">
        <f>IF(Q2_2025[[#This Row],[Artikelprijs]]&lt;&gt;"",Q2_2025[[#This Row],[Artikelprijs]],Q2_2025[[#This Row],[Stuksprijs]])</f>
        <v>48.93</v>
      </c>
      <c r="N476" s="10">
        <f>Q2_2025[[#This Row],[Besteld]]*Q2_2025[[#This Row],[Prijs 2]]</f>
        <v>587.16</v>
      </c>
      <c r="O476" s="10">
        <f>IF(Q2_2025[[#This Row],[Brutobedrag 2]]&lt;Q2_2025[[#This Row],[Bruto - Rel.korting]],Q2_2025[[#This Row],[Brutobedrag 2]],Q2_2025[[#This Row],[Brutobedrag 2]]*(100-Q2_2025[[#This Row],[Relatiekorting percentage]])/100)</f>
        <v>469.72799999999995</v>
      </c>
      <c r="R476" s="3"/>
      <c r="W476"/>
      <c r="AB476"/>
    </row>
    <row r="477" spans="1:28" x14ac:dyDescent="0.3">
      <c r="A477" t="s">
        <v>561</v>
      </c>
      <c r="B477">
        <v>5030228</v>
      </c>
      <c r="C477" t="s">
        <v>113</v>
      </c>
      <c r="D477">
        <v>3</v>
      </c>
      <c r="E477" s="10">
        <v>236.9</v>
      </c>
      <c r="F477" s="10">
        <v>710.7</v>
      </c>
      <c r="G477" s="10">
        <v>710.7</v>
      </c>
      <c r="H477">
        <v>0</v>
      </c>
      <c r="I477" s="51" t="str">
        <f>_xlfn.XLOOKUP(Q2_2025[[#This Row],[Artikelnr]],Artikel_prijzen[Artnr],Artikel_prijzen[Groep],"")</f>
        <v>Rigging</v>
      </c>
      <c r="J477" s="10">
        <f>_xlfn.XLOOKUP(Q2_2025[[#This Row],[Artikelnr]],Artikel_prijzen[Artnr],Artikel_prijzen[Prijs 2025],"")</f>
        <v>230</v>
      </c>
      <c r="K477" t="str">
        <f>IF(Q2_2025[[#This Row],[Artikelprijs]]&lt;&gt;"",IF(Q2_2025[[#This Row],[Stuksprijs]]=Q2_2025[[#This Row],[Artikelprijs]],"Prijs gelijk","Prijs wijkt af"),"")</f>
        <v>Prijs wijkt af</v>
      </c>
      <c r="L477" t="str">
        <f>IF(Q2_2025[[#This Row],[Relatiekorting percentage]]=0,
    "Nvt",
    IF(Q2_2025[[#This Row],[Brutobedrag 2]] &lt; Q2_2025[[#This Row],[Bruto - Rel.korting]],
        "Nee",
        "Ja"))</f>
        <v>Nvt</v>
      </c>
      <c r="M477" s="10">
        <f>IF(Q2_2025[[#This Row],[Artikelprijs]]&lt;&gt;"",Q2_2025[[#This Row],[Artikelprijs]],Q2_2025[[#This Row],[Stuksprijs]])</f>
        <v>230</v>
      </c>
      <c r="N477" s="10">
        <f>Q2_2025[[#This Row],[Besteld]]*Q2_2025[[#This Row],[Prijs 2]]</f>
        <v>690</v>
      </c>
      <c r="O477" s="10">
        <f>IF(Q2_2025[[#This Row],[Brutobedrag 2]]&lt;Q2_2025[[#This Row],[Bruto - Rel.korting]],Q2_2025[[#This Row],[Brutobedrag 2]],Q2_2025[[#This Row],[Brutobedrag 2]]*(100-Q2_2025[[#This Row],[Relatiekorting percentage]])/100)</f>
        <v>690</v>
      </c>
      <c r="R477" s="3"/>
      <c r="W477"/>
      <c r="AB477"/>
    </row>
    <row r="478" spans="1:28" x14ac:dyDescent="0.3">
      <c r="A478" t="s">
        <v>561</v>
      </c>
      <c r="B478">
        <v>2004027</v>
      </c>
      <c r="C478" t="s">
        <v>339</v>
      </c>
      <c r="D478">
        <v>3</v>
      </c>
      <c r="E478" s="10">
        <v>16.54</v>
      </c>
      <c r="F478" s="10">
        <v>49.62</v>
      </c>
      <c r="G478" s="10">
        <v>49.62</v>
      </c>
      <c r="H478">
        <v>0</v>
      </c>
      <c r="I478" s="51" t="str">
        <f>_xlfn.XLOOKUP(Q2_2025[[#This Row],[Artikelnr]],Artikel_prijzen[Artnr],Artikel_prijzen[Groep],"")</f>
        <v/>
      </c>
      <c r="J478" s="10" t="str">
        <f>_xlfn.XLOOKUP(Q2_2025[[#This Row],[Artikelnr]],Artikel_prijzen[Artnr],Artikel_prijzen[Prijs 2025],"")</f>
        <v/>
      </c>
      <c r="K478" t="str">
        <f>IF(Q2_2025[[#This Row],[Artikelprijs]]&lt;&gt;"",IF(Q2_2025[[#This Row],[Stuksprijs]]=Q2_2025[[#This Row],[Artikelprijs]],"Prijs gelijk","Prijs wijkt af"),"")</f>
        <v/>
      </c>
      <c r="L478" t="str">
        <f>IF(Q2_2025[[#This Row],[Relatiekorting percentage]]=0,
    "Nvt",
    IF(Q2_2025[[#This Row],[Brutobedrag 2]] &lt; Q2_2025[[#This Row],[Bruto - Rel.korting]],
        "Nee",
        "Ja"))</f>
        <v>Nvt</v>
      </c>
      <c r="M478" s="10">
        <f>IF(Q2_2025[[#This Row],[Artikelprijs]]&lt;&gt;"",Q2_2025[[#This Row],[Artikelprijs]],Q2_2025[[#This Row],[Stuksprijs]])</f>
        <v>16.54</v>
      </c>
      <c r="N478" s="10">
        <f>Q2_2025[[#This Row],[Besteld]]*Q2_2025[[#This Row],[Prijs 2]]</f>
        <v>49.62</v>
      </c>
      <c r="O478" s="10">
        <f>IF(Q2_2025[[#This Row],[Brutobedrag 2]]&lt;Q2_2025[[#This Row],[Bruto - Rel.korting]],Q2_2025[[#This Row],[Brutobedrag 2]],Q2_2025[[#This Row],[Brutobedrag 2]]*(100-Q2_2025[[#This Row],[Relatiekorting percentage]])/100)</f>
        <v>49.62</v>
      </c>
      <c r="R478" s="3"/>
      <c r="W478"/>
      <c r="AB478"/>
    </row>
    <row r="479" spans="1:28" x14ac:dyDescent="0.3">
      <c r="A479" t="s">
        <v>561</v>
      </c>
      <c r="B479">
        <v>5030229</v>
      </c>
      <c r="C479" t="s">
        <v>18</v>
      </c>
      <c r="D479">
        <v>4</v>
      </c>
      <c r="E479" s="10">
        <v>303.85000000000002</v>
      </c>
      <c r="F479" s="10">
        <v>1215.4000000000001</v>
      </c>
      <c r="G479" s="10">
        <v>1215.4000000000001</v>
      </c>
      <c r="H479">
        <v>0</v>
      </c>
      <c r="I479" s="51" t="str">
        <f>_xlfn.XLOOKUP(Q2_2025[[#This Row],[Artikelnr]],Artikel_prijzen[Artnr],Artikel_prijzen[Groep],"")</f>
        <v>Rigging</v>
      </c>
      <c r="J479" s="10">
        <f>_xlfn.XLOOKUP(Q2_2025[[#This Row],[Artikelnr]],Artikel_prijzen[Artnr],Artikel_prijzen[Prijs 2025],"")</f>
        <v>295</v>
      </c>
      <c r="K479" t="str">
        <f>IF(Q2_2025[[#This Row],[Artikelprijs]]&lt;&gt;"",IF(Q2_2025[[#This Row],[Stuksprijs]]=Q2_2025[[#This Row],[Artikelprijs]],"Prijs gelijk","Prijs wijkt af"),"")</f>
        <v>Prijs wijkt af</v>
      </c>
      <c r="L479" t="str">
        <f>IF(Q2_2025[[#This Row],[Relatiekorting percentage]]=0,
    "Nvt",
    IF(Q2_2025[[#This Row],[Brutobedrag 2]] &lt; Q2_2025[[#This Row],[Bruto - Rel.korting]],
        "Nee",
        "Ja"))</f>
        <v>Nvt</v>
      </c>
      <c r="M479" s="10">
        <f>IF(Q2_2025[[#This Row],[Artikelprijs]]&lt;&gt;"",Q2_2025[[#This Row],[Artikelprijs]],Q2_2025[[#This Row],[Stuksprijs]])</f>
        <v>295</v>
      </c>
      <c r="N479" s="10">
        <f>Q2_2025[[#This Row],[Besteld]]*Q2_2025[[#This Row],[Prijs 2]]</f>
        <v>1180</v>
      </c>
      <c r="O479" s="10">
        <f>IF(Q2_2025[[#This Row],[Brutobedrag 2]]&lt;Q2_2025[[#This Row],[Bruto - Rel.korting]],Q2_2025[[#This Row],[Brutobedrag 2]],Q2_2025[[#This Row],[Brutobedrag 2]]*(100-Q2_2025[[#This Row],[Relatiekorting percentage]])/100)</f>
        <v>1180</v>
      </c>
      <c r="R479" s="3"/>
      <c r="W479"/>
      <c r="AB479"/>
    </row>
    <row r="480" spans="1:28" x14ac:dyDescent="0.3">
      <c r="A480" t="s">
        <v>561</v>
      </c>
      <c r="B480">
        <v>5030001</v>
      </c>
      <c r="C480" t="s">
        <v>132</v>
      </c>
      <c r="D480">
        <v>13</v>
      </c>
      <c r="E480" s="10">
        <v>28.84</v>
      </c>
      <c r="F480" s="10">
        <v>374.92</v>
      </c>
      <c r="G480" s="10">
        <v>374.92</v>
      </c>
      <c r="H480">
        <v>0</v>
      </c>
      <c r="I480" s="51" t="str">
        <f>_xlfn.XLOOKUP(Q2_2025[[#This Row],[Artikelnr]],Artikel_prijzen[Artnr],Artikel_prijzen[Groep],"")</f>
        <v>Rigging</v>
      </c>
      <c r="J480" s="10">
        <f>_xlfn.XLOOKUP(Q2_2025[[#This Row],[Artikelnr]],Artikel_prijzen[Artnr],Artikel_prijzen[Prijs 2025],"")</f>
        <v>28</v>
      </c>
      <c r="K480" t="str">
        <f>IF(Q2_2025[[#This Row],[Artikelprijs]]&lt;&gt;"",IF(Q2_2025[[#This Row],[Stuksprijs]]=Q2_2025[[#This Row],[Artikelprijs]],"Prijs gelijk","Prijs wijkt af"),"")</f>
        <v>Prijs wijkt af</v>
      </c>
      <c r="L480" t="str">
        <f>IF(Q2_2025[[#This Row],[Relatiekorting percentage]]=0,
    "Nvt",
    IF(Q2_2025[[#This Row],[Brutobedrag 2]] &lt; Q2_2025[[#This Row],[Bruto - Rel.korting]],
        "Nee",
        "Ja"))</f>
        <v>Nvt</v>
      </c>
      <c r="M480" s="10">
        <f>IF(Q2_2025[[#This Row],[Artikelprijs]]&lt;&gt;"",Q2_2025[[#This Row],[Artikelprijs]],Q2_2025[[#This Row],[Stuksprijs]])</f>
        <v>28</v>
      </c>
      <c r="N480" s="10">
        <f>Q2_2025[[#This Row],[Besteld]]*Q2_2025[[#This Row],[Prijs 2]]</f>
        <v>364</v>
      </c>
      <c r="O480" s="10">
        <f>IF(Q2_2025[[#This Row],[Brutobedrag 2]]&lt;Q2_2025[[#This Row],[Bruto - Rel.korting]],Q2_2025[[#This Row],[Brutobedrag 2]],Q2_2025[[#This Row],[Brutobedrag 2]]*(100-Q2_2025[[#This Row],[Relatiekorting percentage]])/100)</f>
        <v>364</v>
      </c>
      <c r="R480" s="3"/>
      <c r="W480"/>
      <c r="AB480"/>
    </row>
    <row r="481" spans="1:28" x14ac:dyDescent="0.3">
      <c r="A481" t="s">
        <v>561</v>
      </c>
      <c r="B481">
        <v>5030228</v>
      </c>
      <c r="C481" t="s">
        <v>113</v>
      </c>
      <c r="D481">
        <v>6</v>
      </c>
      <c r="E481" s="10">
        <v>236.9</v>
      </c>
      <c r="F481" s="10">
        <v>1421.4</v>
      </c>
      <c r="G481" s="10">
        <v>1421.4</v>
      </c>
      <c r="H481">
        <v>0</v>
      </c>
      <c r="I481" s="51" t="str">
        <f>_xlfn.XLOOKUP(Q2_2025[[#This Row],[Artikelnr]],Artikel_prijzen[Artnr],Artikel_prijzen[Groep],"")</f>
        <v>Rigging</v>
      </c>
      <c r="J481" s="10">
        <f>_xlfn.XLOOKUP(Q2_2025[[#This Row],[Artikelnr]],Artikel_prijzen[Artnr],Artikel_prijzen[Prijs 2025],"")</f>
        <v>230</v>
      </c>
      <c r="K481" t="str">
        <f>IF(Q2_2025[[#This Row],[Artikelprijs]]&lt;&gt;"",IF(Q2_2025[[#This Row],[Stuksprijs]]=Q2_2025[[#This Row],[Artikelprijs]],"Prijs gelijk","Prijs wijkt af"),"")</f>
        <v>Prijs wijkt af</v>
      </c>
      <c r="L481" t="str">
        <f>IF(Q2_2025[[#This Row],[Relatiekorting percentage]]=0,
    "Nvt",
    IF(Q2_2025[[#This Row],[Brutobedrag 2]] &lt; Q2_2025[[#This Row],[Bruto - Rel.korting]],
        "Nee",
        "Ja"))</f>
        <v>Nvt</v>
      </c>
      <c r="M481" s="10">
        <f>IF(Q2_2025[[#This Row],[Artikelprijs]]&lt;&gt;"",Q2_2025[[#This Row],[Artikelprijs]],Q2_2025[[#This Row],[Stuksprijs]])</f>
        <v>230</v>
      </c>
      <c r="N481" s="10">
        <f>Q2_2025[[#This Row],[Besteld]]*Q2_2025[[#This Row],[Prijs 2]]</f>
        <v>1380</v>
      </c>
      <c r="O481" s="10">
        <f>IF(Q2_2025[[#This Row],[Brutobedrag 2]]&lt;Q2_2025[[#This Row],[Bruto - Rel.korting]],Q2_2025[[#This Row],[Brutobedrag 2]],Q2_2025[[#This Row],[Brutobedrag 2]]*(100-Q2_2025[[#This Row],[Relatiekorting percentage]])/100)</f>
        <v>1380</v>
      </c>
      <c r="R481" s="3"/>
      <c r="W481"/>
      <c r="AB481"/>
    </row>
    <row r="482" spans="1:28" x14ac:dyDescent="0.3">
      <c r="A482" t="s">
        <v>561</v>
      </c>
      <c r="B482">
        <v>5030232</v>
      </c>
      <c r="C482" t="s">
        <v>116</v>
      </c>
      <c r="D482">
        <v>2</v>
      </c>
      <c r="E482" s="10">
        <v>144.19999999999999</v>
      </c>
      <c r="F482" s="10">
        <v>288.39999999999998</v>
      </c>
      <c r="G482" s="10">
        <v>288.39999999999998</v>
      </c>
      <c r="H482">
        <v>0</v>
      </c>
      <c r="I482" s="51" t="str">
        <f>_xlfn.XLOOKUP(Q2_2025[[#This Row],[Artikelnr]],Artikel_prijzen[Artnr],Artikel_prijzen[Groep],"")</f>
        <v>Rigging</v>
      </c>
      <c r="J482" s="10">
        <f>_xlfn.XLOOKUP(Q2_2025[[#This Row],[Artikelnr]],Artikel_prijzen[Artnr],Artikel_prijzen[Prijs 2025],"")</f>
        <v>140</v>
      </c>
      <c r="K482" t="str">
        <f>IF(Q2_2025[[#This Row],[Artikelprijs]]&lt;&gt;"",IF(Q2_2025[[#This Row],[Stuksprijs]]=Q2_2025[[#This Row],[Artikelprijs]],"Prijs gelijk","Prijs wijkt af"),"")</f>
        <v>Prijs wijkt af</v>
      </c>
      <c r="L482" t="str">
        <f>IF(Q2_2025[[#This Row],[Relatiekorting percentage]]=0,
    "Nvt",
    IF(Q2_2025[[#This Row],[Brutobedrag 2]] &lt; Q2_2025[[#This Row],[Bruto - Rel.korting]],
        "Nee",
        "Ja"))</f>
        <v>Nvt</v>
      </c>
      <c r="M482" s="10">
        <f>IF(Q2_2025[[#This Row],[Artikelprijs]]&lt;&gt;"",Q2_2025[[#This Row],[Artikelprijs]],Q2_2025[[#This Row],[Stuksprijs]])</f>
        <v>140</v>
      </c>
      <c r="N482" s="10">
        <f>Q2_2025[[#This Row],[Besteld]]*Q2_2025[[#This Row],[Prijs 2]]</f>
        <v>280</v>
      </c>
      <c r="O482" s="10">
        <f>IF(Q2_2025[[#This Row],[Brutobedrag 2]]&lt;Q2_2025[[#This Row],[Bruto - Rel.korting]],Q2_2025[[#This Row],[Brutobedrag 2]],Q2_2025[[#This Row],[Brutobedrag 2]]*(100-Q2_2025[[#This Row],[Relatiekorting percentage]])/100)</f>
        <v>280</v>
      </c>
      <c r="R482" s="3"/>
      <c r="W482"/>
      <c r="AB482"/>
    </row>
    <row r="483" spans="1:28" x14ac:dyDescent="0.3">
      <c r="A483" t="s">
        <v>561</v>
      </c>
      <c r="B483">
        <v>5030228</v>
      </c>
      <c r="C483" t="s">
        <v>113</v>
      </c>
      <c r="D483">
        <v>3</v>
      </c>
      <c r="E483" s="10">
        <v>236.9</v>
      </c>
      <c r="F483" s="10">
        <v>710.7</v>
      </c>
      <c r="G483" s="10">
        <v>710.7</v>
      </c>
      <c r="H483">
        <v>0</v>
      </c>
      <c r="I483" s="51" t="str">
        <f>_xlfn.XLOOKUP(Q2_2025[[#This Row],[Artikelnr]],Artikel_prijzen[Artnr],Artikel_prijzen[Groep],"")</f>
        <v>Rigging</v>
      </c>
      <c r="J483" s="10">
        <f>_xlfn.XLOOKUP(Q2_2025[[#This Row],[Artikelnr]],Artikel_prijzen[Artnr],Artikel_prijzen[Prijs 2025],"")</f>
        <v>230</v>
      </c>
      <c r="K483" t="str">
        <f>IF(Q2_2025[[#This Row],[Artikelprijs]]&lt;&gt;"",IF(Q2_2025[[#This Row],[Stuksprijs]]=Q2_2025[[#This Row],[Artikelprijs]],"Prijs gelijk","Prijs wijkt af"),"")</f>
        <v>Prijs wijkt af</v>
      </c>
      <c r="L483" t="str">
        <f>IF(Q2_2025[[#This Row],[Relatiekorting percentage]]=0,
    "Nvt",
    IF(Q2_2025[[#This Row],[Brutobedrag 2]] &lt; Q2_2025[[#This Row],[Bruto - Rel.korting]],
        "Nee",
        "Ja"))</f>
        <v>Nvt</v>
      </c>
      <c r="M483" s="10">
        <f>IF(Q2_2025[[#This Row],[Artikelprijs]]&lt;&gt;"",Q2_2025[[#This Row],[Artikelprijs]],Q2_2025[[#This Row],[Stuksprijs]])</f>
        <v>230</v>
      </c>
      <c r="N483" s="10">
        <f>Q2_2025[[#This Row],[Besteld]]*Q2_2025[[#This Row],[Prijs 2]]</f>
        <v>690</v>
      </c>
      <c r="O483" s="10">
        <f>IF(Q2_2025[[#This Row],[Brutobedrag 2]]&lt;Q2_2025[[#This Row],[Bruto - Rel.korting]],Q2_2025[[#This Row],[Brutobedrag 2]],Q2_2025[[#This Row],[Brutobedrag 2]]*(100-Q2_2025[[#This Row],[Relatiekorting percentage]])/100)</f>
        <v>690</v>
      </c>
      <c r="R483" s="3"/>
      <c r="W483"/>
      <c r="AB483"/>
    </row>
    <row r="484" spans="1:28" x14ac:dyDescent="0.3">
      <c r="A484" t="s">
        <v>561</v>
      </c>
      <c r="B484">
        <v>2004027</v>
      </c>
      <c r="C484" t="s">
        <v>339</v>
      </c>
      <c r="D484">
        <v>3</v>
      </c>
      <c r="E484" s="10">
        <v>16.54</v>
      </c>
      <c r="F484" s="10">
        <v>49.62</v>
      </c>
      <c r="G484" s="10">
        <v>49.62</v>
      </c>
      <c r="H484">
        <v>0</v>
      </c>
      <c r="I484" s="51" t="str">
        <f>_xlfn.XLOOKUP(Q2_2025[[#This Row],[Artikelnr]],Artikel_prijzen[Artnr],Artikel_prijzen[Groep],"")</f>
        <v/>
      </c>
      <c r="J484" s="10" t="str">
        <f>_xlfn.XLOOKUP(Q2_2025[[#This Row],[Artikelnr]],Artikel_prijzen[Artnr],Artikel_prijzen[Prijs 2025],"")</f>
        <v/>
      </c>
      <c r="K484" t="str">
        <f>IF(Q2_2025[[#This Row],[Artikelprijs]]&lt;&gt;"",IF(Q2_2025[[#This Row],[Stuksprijs]]=Q2_2025[[#This Row],[Artikelprijs]],"Prijs gelijk","Prijs wijkt af"),"")</f>
        <v/>
      </c>
      <c r="L484" t="str">
        <f>IF(Q2_2025[[#This Row],[Relatiekorting percentage]]=0,
    "Nvt",
    IF(Q2_2025[[#This Row],[Brutobedrag 2]] &lt; Q2_2025[[#This Row],[Bruto - Rel.korting]],
        "Nee",
        "Ja"))</f>
        <v>Nvt</v>
      </c>
      <c r="M484" s="10">
        <f>IF(Q2_2025[[#This Row],[Artikelprijs]]&lt;&gt;"",Q2_2025[[#This Row],[Artikelprijs]],Q2_2025[[#This Row],[Stuksprijs]])</f>
        <v>16.54</v>
      </c>
      <c r="N484" s="10">
        <f>Q2_2025[[#This Row],[Besteld]]*Q2_2025[[#This Row],[Prijs 2]]</f>
        <v>49.62</v>
      </c>
      <c r="O484" s="10">
        <f>IF(Q2_2025[[#This Row],[Brutobedrag 2]]&lt;Q2_2025[[#This Row],[Bruto - Rel.korting]],Q2_2025[[#This Row],[Brutobedrag 2]],Q2_2025[[#This Row],[Brutobedrag 2]]*(100-Q2_2025[[#This Row],[Relatiekorting percentage]])/100)</f>
        <v>49.62</v>
      </c>
      <c r="R484" s="3"/>
      <c r="W484"/>
      <c r="AB484"/>
    </row>
    <row r="485" spans="1:28" x14ac:dyDescent="0.3">
      <c r="A485" t="s">
        <v>561</v>
      </c>
      <c r="B485">
        <v>5030228</v>
      </c>
      <c r="C485" t="s">
        <v>113</v>
      </c>
      <c r="D485">
        <v>4</v>
      </c>
      <c r="E485" s="10">
        <v>236.9</v>
      </c>
      <c r="F485" s="10">
        <v>947.6</v>
      </c>
      <c r="G485" s="10">
        <v>947.6</v>
      </c>
      <c r="H485">
        <v>0</v>
      </c>
      <c r="I485" s="51" t="str">
        <f>_xlfn.XLOOKUP(Q2_2025[[#This Row],[Artikelnr]],Artikel_prijzen[Artnr],Artikel_prijzen[Groep],"")</f>
        <v>Rigging</v>
      </c>
      <c r="J485" s="10">
        <f>_xlfn.XLOOKUP(Q2_2025[[#This Row],[Artikelnr]],Artikel_prijzen[Artnr],Artikel_prijzen[Prijs 2025],"")</f>
        <v>230</v>
      </c>
      <c r="K485" t="str">
        <f>IF(Q2_2025[[#This Row],[Artikelprijs]]&lt;&gt;"",IF(Q2_2025[[#This Row],[Stuksprijs]]=Q2_2025[[#This Row],[Artikelprijs]],"Prijs gelijk","Prijs wijkt af"),"")</f>
        <v>Prijs wijkt af</v>
      </c>
      <c r="L485" t="str">
        <f>IF(Q2_2025[[#This Row],[Relatiekorting percentage]]=0,
    "Nvt",
    IF(Q2_2025[[#This Row],[Brutobedrag 2]] &lt; Q2_2025[[#This Row],[Bruto - Rel.korting]],
        "Nee",
        "Ja"))</f>
        <v>Nvt</v>
      </c>
      <c r="M485" s="10">
        <f>IF(Q2_2025[[#This Row],[Artikelprijs]]&lt;&gt;"",Q2_2025[[#This Row],[Artikelprijs]],Q2_2025[[#This Row],[Stuksprijs]])</f>
        <v>230</v>
      </c>
      <c r="N485" s="10">
        <f>Q2_2025[[#This Row],[Besteld]]*Q2_2025[[#This Row],[Prijs 2]]</f>
        <v>920</v>
      </c>
      <c r="O485" s="10">
        <f>IF(Q2_2025[[#This Row],[Brutobedrag 2]]&lt;Q2_2025[[#This Row],[Bruto - Rel.korting]],Q2_2025[[#This Row],[Brutobedrag 2]],Q2_2025[[#This Row],[Brutobedrag 2]]*(100-Q2_2025[[#This Row],[Relatiekorting percentage]])/100)</f>
        <v>920</v>
      </c>
      <c r="R485" s="3"/>
      <c r="W485"/>
      <c r="AB485"/>
    </row>
    <row r="486" spans="1:28" x14ac:dyDescent="0.3">
      <c r="A486" t="s">
        <v>561</v>
      </c>
      <c r="B486">
        <v>5031053</v>
      </c>
      <c r="C486" t="s">
        <v>10</v>
      </c>
      <c r="D486">
        <v>4</v>
      </c>
      <c r="E486" s="10">
        <v>113.3</v>
      </c>
      <c r="F486" s="10">
        <v>453.2</v>
      </c>
      <c r="G486" s="10">
        <v>362.56</v>
      </c>
      <c r="H486">
        <v>20</v>
      </c>
      <c r="I486" s="51" t="str">
        <f>_xlfn.XLOOKUP(Q2_2025[[#This Row],[Artikelnr]],Artikel_prijzen[Artnr],Artikel_prijzen[Groep],"")</f>
        <v/>
      </c>
      <c r="J486" s="10" t="str">
        <f>_xlfn.XLOOKUP(Q2_2025[[#This Row],[Artikelnr]],Artikel_prijzen[Artnr],Artikel_prijzen[Prijs 2025],"")</f>
        <v/>
      </c>
      <c r="K486" t="str">
        <f>IF(Q2_2025[[#This Row],[Artikelprijs]]&lt;&gt;"",IF(Q2_2025[[#This Row],[Stuksprijs]]=Q2_2025[[#This Row],[Artikelprijs]],"Prijs gelijk","Prijs wijkt af"),"")</f>
        <v/>
      </c>
      <c r="L486" t="str">
        <f>IF(Q2_2025[[#This Row],[Relatiekorting percentage]]=0,
    "Nvt",
    IF(Q2_2025[[#This Row],[Brutobedrag 2]] &lt; Q2_2025[[#This Row],[Bruto - Rel.korting]],
        "Nee",
        "Ja"))</f>
        <v>Ja</v>
      </c>
      <c r="M486" s="10">
        <f>IF(Q2_2025[[#This Row],[Artikelprijs]]&lt;&gt;"",Q2_2025[[#This Row],[Artikelprijs]],Q2_2025[[#This Row],[Stuksprijs]])</f>
        <v>113.3</v>
      </c>
      <c r="N486" s="10">
        <f>Q2_2025[[#This Row],[Besteld]]*Q2_2025[[#This Row],[Prijs 2]]</f>
        <v>453.2</v>
      </c>
      <c r="O486" s="10">
        <f>IF(Q2_2025[[#This Row],[Brutobedrag 2]]&lt;Q2_2025[[#This Row],[Bruto - Rel.korting]],Q2_2025[[#This Row],[Brutobedrag 2]],Q2_2025[[#This Row],[Brutobedrag 2]]*(100-Q2_2025[[#This Row],[Relatiekorting percentage]])/100)</f>
        <v>362.56</v>
      </c>
      <c r="R486" s="3"/>
      <c r="W486"/>
      <c r="AB486"/>
    </row>
    <row r="487" spans="1:28" x14ac:dyDescent="0.3">
      <c r="A487" t="s">
        <v>561</v>
      </c>
      <c r="B487">
        <v>5031056</v>
      </c>
      <c r="C487" t="s">
        <v>15</v>
      </c>
      <c r="D487">
        <v>4</v>
      </c>
      <c r="E487" s="10">
        <v>69.78</v>
      </c>
      <c r="F487" s="10">
        <v>279.12</v>
      </c>
      <c r="G487" s="10">
        <v>223.3</v>
      </c>
      <c r="H487">
        <v>20</v>
      </c>
      <c r="I487" s="51" t="str">
        <f>_xlfn.XLOOKUP(Q2_2025[[#This Row],[Artikelnr]],Artikel_prijzen[Artnr],Artikel_prijzen[Groep],"")</f>
        <v/>
      </c>
      <c r="J487" s="10" t="str">
        <f>_xlfn.XLOOKUP(Q2_2025[[#This Row],[Artikelnr]],Artikel_prijzen[Artnr],Artikel_prijzen[Prijs 2025],"")</f>
        <v/>
      </c>
      <c r="K487" t="str">
        <f>IF(Q2_2025[[#This Row],[Artikelprijs]]&lt;&gt;"",IF(Q2_2025[[#This Row],[Stuksprijs]]=Q2_2025[[#This Row],[Artikelprijs]],"Prijs gelijk","Prijs wijkt af"),"")</f>
        <v/>
      </c>
      <c r="L487" t="str">
        <f>IF(Q2_2025[[#This Row],[Relatiekorting percentage]]=0,
    "Nvt",
    IF(Q2_2025[[#This Row],[Brutobedrag 2]] &lt; Q2_2025[[#This Row],[Bruto - Rel.korting]],
        "Nee",
        "Ja"))</f>
        <v>Ja</v>
      </c>
      <c r="M487" s="10">
        <f>IF(Q2_2025[[#This Row],[Artikelprijs]]&lt;&gt;"",Q2_2025[[#This Row],[Artikelprijs]],Q2_2025[[#This Row],[Stuksprijs]])</f>
        <v>69.78</v>
      </c>
      <c r="N487" s="10">
        <f>Q2_2025[[#This Row],[Besteld]]*Q2_2025[[#This Row],[Prijs 2]]</f>
        <v>279.12</v>
      </c>
      <c r="O487" s="10">
        <f>IF(Q2_2025[[#This Row],[Brutobedrag 2]]&lt;Q2_2025[[#This Row],[Bruto - Rel.korting]],Q2_2025[[#This Row],[Brutobedrag 2]],Q2_2025[[#This Row],[Brutobedrag 2]]*(100-Q2_2025[[#This Row],[Relatiekorting percentage]])/100)</f>
        <v>223.29599999999999</v>
      </c>
      <c r="R487" s="3"/>
      <c r="W487"/>
      <c r="AB487"/>
    </row>
    <row r="488" spans="1:28" x14ac:dyDescent="0.3">
      <c r="A488" t="s">
        <v>561</v>
      </c>
      <c r="B488">
        <v>5030234</v>
      </c>
      <c r="C488" t="s">
        <v>155</v>
      </c>
      <c r="D488">
        <v>13</v>
      </c>
      <c r="E488" s="10">
        <v>180.25</v>
      </c>
      <c r="F488" s="10">
        <v>2343.25</v>
      </c>
      <c r="G488" s="10">
        <v>2343.25</v>
      </c>
      <c r="H488">
        <v>0</v>
      </c>
      <c r="I488" s="51" t="str">
        <f>_xlfn.XLOOKUP(Q2_2025[[#This Row],[Artikelnr]],Artikel_prijzen[Artnr],Artikel_prijzen[Groep],"")</f>
        <v>Rigging</v>
      </c>
      <c r="J488" s="10">
        <f>_xlfn.XLOOKUP(Q2_2025[[#This Row],[Artikelnr]],Artikel_prijzen[Artnr],Artikel_prijzen[Prijs 2025],"")</f>
        <v>175</v>
      </c>
      <c r="K488" t="str">
        <f>IF(Q2_2025[[#This Row],[Artikelprijs]]&lt;&gt;"",IF(Q2_2025[[#This Row],[Stuksprijs]]=Q2_2025[[#This Row],[Artikelprijs]],"Prijs gelijk","Prijs wijkt af"),"")</f>
        <v>Prijs wijkt af</v>
      </c>
      <c r="L488" t="str">
        <f>IF(Q2_2025[[#This Row],[Relatiekorting percentage]]=0,
    "Nvt",
    IF(Q2_2025[[#This Row],[Brutobedrag 2]] &lt; Q2_2025[[#This Row],[Bruto - Rel.korting]],
        "Nee",
        "Ja"))</f>
        <v>Nvt</v>
      </c>
      <c r="M488" s="10">
        <f>IF(Q2_2025[[#This Row],[Artikelprijs]]&lt;&gt;"",Q2_2025[[#This Row],[Artikelprijs]],Q2_2025[[#This Row],[Stuksprijs]])</f>
        <v>175</v>
      </c>
      <c r="N488" s="10">
        <f>Q2_2025[[#This Row],[Besteld]]*Q2_2025[[#This Row],[Prijs 2]]</f>
        <v>2275</v>
      </c>
      <c r="O488" s="10">
        <f>IF(Q2_2025[[#This Row],[Brutobedrag 2]]&lt;Q2_2025[[#This Row],[Bruto - Rel.korting]],Q2_2025[[#This Row],[Brutobedrag 2]],Q2_2025[[#This Row],[Brutobedrag 2]]*(100-Q2_2025[[#This Row],[Relatiekorting percentage]])/100)</f>
        <v>2275</v>
      </c>
      <c r="R488" s="3"/>
      <c r="W488"/>
      <c r="AB488"/>
    </row>
    <row r="489" spans="1:28" x14ac:dyDescent="0.3">
      <c r="A489" t="s">
        <v>561</v>
      </c>
      <c r="B489">
        <v>5030228</v>
      </c>
      <c r="C489" t="s">
        <v>113</v>
      </c>
      <c r="D489">
        <v>6</v>
      </c>
      <c r="E489" s="10">
        <v>236.9</v>
      </c>
      <c r="F489" s="10">
        <v>1421.4</v>
      </c>
      <c r="G489" s="10">
        <v>1421.4</v>
      </c>
      <c r="H489">
        <v>0</v>
      </c>
      <c r="I489" s="51" t="str">
        <f>_xlfn.XLOOKUP(Q2_2025[[#This Row],[Artikelnr]],Artikel_prijzen[Artnr],Artikel_prijzen[Groep],"")</f>
        <v>Rigging</v>
      </c>
      <c r="J489" s="10">
        <f>_xlfn.XLOOKUP(Q2_2025[[#This Row],[Artikelnr]],Artikel_prijzen[Artnr],Artikel_prijzen[Prijs 2025],"")</f>
        <v>230</v>
      </c>
      <c r="K489" t="str">
        <f>IF(Q2_2025[[#This Row],[Artikelprijs]]&lt;&gt;"",IF(Q2_2025[[#This Row],[Stuksprijs]]=Q2_2025[[#This Row],[Artikelprijs]],"Prijs gelijk","Prijs wijkt af"),"")</f>
        <v>Prijs wijkt af</v>
      </c>
      <c r="L489" t="str">
        <f>IF(Q2_2025[[#This Row],[Relatiekorting percentage]]=0,
    "Nvt",
    IF(Q2_2025[[#This Row],[Brutobedrag 2]] &lt; Q2_2025[[#This Row],[Bruto - Rel.korting]],
        "Nee",
        "Ja"))</f>
        <v>Nvt</v>
      </c>
      <c r="M489" s="10">
        <f>IF(Q2_2025[[#This Row],[Artikelprijs]]&lt;&gt;"",Q2_2025[[#This Row],[Artikelprijs]],Q2_2025[[#This Row],[Stuksprijs]])</f>
        <v>230</v>
      </c>
      <c r="N489" s="10">
        <f>Q2_2025[[#This Row],[Besteld]]*Q2_2025[[#This Row],[Prijs 2]]</f>
        <v>1380</v>
      </c>
      <c r="O489" s="10">
        <f>IF(Q2_2025[[#This Row],[Brutobedrag 2]]&lt;Q2_2025[[#This Row],[Bruto - Rel.korting]],Q2_2025[[#This Row],[Brutobedrag 2]],Q2_2025[[#This Row],[Brutobedrag 2]]*(100-Q2_2025[[#This Row],[Relatiekorting percentage]])/100)</f>
        <v>1380</v>
      </c>
      <c r="R489" s="3"/>
      <c r="W489"/>
      <c r="AB489"/>
    </row>
    <row r="490" spans="1:28" x14ac:dyDescent="0.3">
      <c r="A490" t="s">
        <v>561</v>
      </c>
      <c r="B490">
        <v>5030234</v>
      </c>
      <c r="C490" t="s">
        <v>155</v>
      </c>
      <c r="D490">
        <v>3</v>
      </c>
      <c r="E490" s="10">
        <v>180.25</v>
      </c>
      <c r="F490" s="10">
        <v>540.75</v>
      </c>
      <c r="G490" s="10">
        <v>540.75</v>
      </c>
      <c r="H490">
        <v>0</v>
      </c>
      <c r="I490" s="51" t="str">
        <f>_xlfn.XLOOKUP(Q2_2025[[#This Row],[Artikelnr]],Artikel_prijzen[Artnr],Artikel_prijzen[Groep],"")</f>
        <v>Rigging</v>
      </c>
      <c r="J490" s="10">
        <f>_xlfn.XLOOKUP(Q2_2025[[#This Row],[Artikelnr]],Artikel_prijzen[Artnr],Artikel_prijzen[Prijs 2025],"")</f>
        <v>175</v>
      </c>
      <c r="K490" t="str">
        <f>IF(Q2_2025[[#This Row],[Artikelprijs]]&lt;&gt;"",IF(Q2_2025[[#This Row],[Stuksprijs]]=Q2_2025[[#This Row],[Artikelprijs]],"Prijs gelijk","Prijs wijkt af"),"")</f>
        <v>Prijs wijkt af</v>
      </c>
      <c r="L490" t="str">
        <f>IF(Q2_2025[[#This Row],[Relatiekorting percentage]]=0,
    "Nvt",
    IF(Q2_2025[[#This Row],[Brutobedrag 2]] &lt; Q2_2025[[#This Row],[Bruto - Rel.korting]],
        "Nee",
        "Ja"))</f>
        <v>Nvt</v>
      </c>
      <c r="M490" s="10">
        <f>IF(Q2_2025[[#This Row],[Artikelprijs]]&lt;&gt;"",Q2_2025[[#This Row],[Artikelprijs]],Q2_2025[[#This Row],[Stuksprijs]])</f>
        <v>175</v>
      </c>
      <c r="N490" s="10">
        <f>Q2_2025[[#This Row],[Besteld]]*Q2_2025[[#This Row],[Prijs 2]]</f>
        <v>525</v>
      </c>
      <c r="O490" s="10">
        <f>IF(Q2_2025[[#This Row],[Brutobedrag 2]]&lt;Q2_2025[[#This Row],[Bruto - Rel.korting]],Q2_2025[[#This Row],[Brutobedrag 2]],Q2_2025[[#This Row],[Brutobedrag 2]]*(100-Q2_2025[[#This Row],[Relatiekorting percentage]])/100)</f>
        <v>525</v>
      </c>
      <c r="R490" s="3"/>
      <c r="W490"/>
      <c r="AB490"/>
    </row>
    <row r="491" spans="1:28" x14ac:dyDescent="0.3">
      <c r="A491" t="s">
        <v>561</v>
      </c>
      <c r="B491">
        <v>5030228</v>
      </c>
      <c r="C491" t="s">
        <v>113</v>
      </c>
      <c r="D491">
        <v>4</v>
      </c>
      <c r="E491" s="10">
        <v>236.9</v>
      </c>
      <c r="F491" s="10">
        <v>947.6</v>
      </c>
      <c r="G491" s="10">
        <v>947.6</v>
      </c>
      <c r="H491">
        <v>0</v>
      </c>
      <c r="I491" s="51" t="str">
        <f>_xlfn.XLOOKUP(Q2_2025[[#This Row],[Artikelnr]],Artikel_prijzen[Artnr],Artikel_prijzen[Groep],"")</f>
        <v>Rigging</v>
      </c>
      <c r="J491" s="10">
        <f>_xlfn.XLOOKUP(Q2_2025[[#This Row],[Artikelnr]],Artikel_prijzen[Artnr],Artikel_prijzen[Prijs 2025],"")</f>
        <v>230</v>
      </c>
      <c r="K491" t="str">
        <f>IF(Q2_2025[[#This Row],[Artikelprijs]]&lt;&gt;"",IF(Q2_2025[[#This Row],[Stuksprijs]]=Q2_2025[[#This Row],[Artikelprijs]],"Prijs gelijk","Prijs wijkt af"),"")</f>
        <v>Prijs wijkt af</v>
      </c>
      <c r="L491" t="str">
        <f>IF(Q2_2025[[#This Row],[Relatiekorting percentage]]=0,
    "Nvt",
    IF(Q2_2025[[#This Row],[Brutobedrag 2]] &lt; Q2_2025[[#This Row],[Bruto - Rel.korting]],
        "Nee",
        "Ja"))</f>
        <v>Nvt</v>
      </c>
      <c r="M491" s="10">
        <f>IF(Q2_2025[[#This Row],[Artikelprijs]]&lt;&gt;"",Q2_2025[[#This Row],[Artikelprijs]],Q2_2025[[#This Row],[Stuksprijs]])</f>
        <v>230</v>
      </c>
      <c r="N491" s="10">
        <f>Q2_2025[[#This Row],[Besteld]]*Q2_2025[[#This Row],[Prijs 2]]</f>
        <v>920</v>
      </c>
      <c r="O491" s="10">
        <f>IF(Q2_2025[[#This Row],[Brutobedrag 2]]&lt;Q2_2025[[#This Row],[Bruto - Rel.korting]],Q2_2025[[#This Row],[Brutobedrag 2]],Q2_2025[[#This Row],[Brutobedrag 2]]*(100-Q2_2025[[#This Row],[Relatiekorting percentage]])/100)</f>
        <v>920</v>
      </c>
      <c r="R491" s="3"/>
      <c r="W491"/>
      <c r="AB491"/>
    </row>
    <row r="492" spans="1:28" x14ac:dyDescent="0.3">
      <c r="A492" t="s">
        <v>561</v>
      </c>
      <c r="B492">
        <v>5030232</v>
      </c>
      <c r="C492" t="s">
        <v>116</v>
      </c>
      <c r="D492">
        <v>2</v>
      </c>
      <c r="E492" s="10">
        <v>144.19999999999999</v>
      </c>
      <c r="F492" s="10">
        <v>288.39999999999998</v>
      </c>
      <c r="G492" s="10">
        <v>288.39999999999998</v>
      </c>
      <c r="H492">
        <v>0</v>
      </c>
      <c r="I492" s="51" t="str">
        <f>_xlfn.XLOOKUP(Q2_2025[[#This Row],[Artikelnr]],Artikel_prijzen[Artnr],Artikel_prijzen[Groep],"")</f>
        <v>Rigging</v>
      </c>
      <c r="J492" s="10">
        <f>_xlfn.XLOOKUP(Q2_2025[[#This Row],[Artikelnr]],Artikel_prijzen[Artnr],Artikel_prijzen[Prijs 2025],"")</f>
        <v>140</v>
      </c>
      <c r="K492" t="str">
        <f>IF(Q2_2025[[#This Row],[Artikelprijs]]&lt;&gt;"",IF(Q2_2025[[#This Row],[Stuksprijs]]=Q2_2025[[#This Row],[Artikelprijs]],"Prijs gelijk","Prijs wijkt af"),"")</f>
        <v>Prijs wijkt af</v>
      </c>
      <c r="L492" t="str">
        <f>IF(Q2_2025[[#This Row],[Relatiekorting percentage]]=0,
    "Nvt",
    IF(Q2_2025[[#This Row],[Brutobedrag 2]] &lt; Q2_2025[[#This Row],[Bruto - Rel.korting]],
        "Nee",
        "Ja"))</f>
        <v>Nvt</v>
      </c>
      <c r="M492" s="10">
        <f>IF(Q2_2025[[#This Row],[Artikelprijs]]&lt;&gt;"",Q2_2025[[#This Row],[Artikelprijs]],Q2_2025[[#This Row],[Stuksprijs]])</f>
        <v>140</v>
      </c>
      <c r="N492" s="10">
        <f>Q2_2025[[#This Row],[Besteld]]*Q2_2025[[#This Row],[Prijs 2]]</f>
        <v>280</v>
      </c>
      <c r="O492" s="10">
        <f>IF(Q2_2025[[#This Row],[Brutobedrag 2]]&lt;Q2_2025[[#This Row],[Bruto - Rel.korting]],Q2_2025[[#This Row],[Brutobedrag 2]],Q2_2025[[#This Row],[Brutobedrag 2]]*(100-Q2_2025[[#This Row],[Relatiekorting percentage]])/100)</f>
        <v>280</v>
      </c>
      <c r="R492" s="3"/>
      <c r="W492"/>
      <c r="AB492"/>
    </row>
    <row r="493" spans="1:28" x14ac:dyDescent="0.3">
      <c r="A493" t="s">
        <v>561</v>
      </c>
      <c r="B493">
        <v>5031009</v>
      </c>
      <c r="C493" t="s">
        <v>141</v>
      </c>
      <c r="D493">
        <v>6</v>
      </c>
      <c r="E493" s="10">
        <v>89.61</v>
      </c>
      <c r="F493" s="10">
        <v>537.66</v>
      </c>
      <c r="G493" s="10">
        <v>430.13</v>
      </c>
      <c r="H493">
        <v>20</v>
      </c>
      <c r="I493" s="51" t="str">
        <f>_xlfn.XLOOKUP(Q2_2025[[#This Row],[Artikelnr]],Artikel_prijzen[Artnr],Artikel_prijzen[Groep],"")</f>
        <v/>
      </c>
      <c r="J493" s="10" t="str">
        <f>_xlfn.XLOOKUP(Q2_2025[[#This Row],[Artikelnr]],Artikel_prijzen[Artnr],Artikel_prijzen[Prijs 2025],"")</f>
        <v/>
      </c>
      <c r="K493" t="str">
        <f>IF(Q2_2025[[#This Row],[Artikelprijs]]&lt;&gt;"",IF(Q2_2025[[#This Row],[Stuksprijs]]=Q2_2025[[#This Row],[Artikelprijs]],"Prijs gelijk","Prijs wijkt af"),"")</f>
        <v/>
      </c>
      <c r="L493" t="str">
        <f>IF(Q2_2025[[#This Row],[Relatiekorting percentage]]=0,
    "Nvt",
    IF(Q2_2025[[#This Row],[Brutobedrag 2]] &lt; Q2_2025[[#This Row],[Bruto - Rel.korting]],
        "Nee",
        "Ja"))</f>
        <v>Ja</v>
      </c>
      <c r="M493" s="10">
        <f>IF(Q2_2025[[#This Row],[Artikelprijs]]&lt;&gt;"",Q2_2025[[#This Row],[Artikelprijs]],Q2_2025[[#This Row],[Stuksprijs]])</f>
        <v>89.61</v>
      </c>
      <c r="N493" s="10">
        <f>Q2_2025[[#This Row],[Besteld]]*Q2_2025[[#This Row],[Prijs 2]]</f>
        <v>537.66</v>
      </c>
      <c r="O493" s="10">
        <f>IF(Q2_2025[[#This Row],[Brutobedrag 2]]&lt;Q2_2025[[#This Row],[Bruto - Rel.korting]],Q2_2025[[#This Row],[Brutobedrag 2]],Q2_2025[[#This Row],[Brutobedrag 2]]*(100-Q2_2025[[#This Row],[Relatiekorting percentage]])/100)</f>
        <v>430.12799999999993</v>
      </c>
      <c r="R493" s="3"/>
      <c r="W493"/>
      <c r="AB493"/>
    </row>
    <row r="494" spans="1:28" x14ac:dyDescent="0.3">
      <c r="A494" t="s">
        <v>561</v>
      </c>
      <c r="B494">
        <v>2001089</v>
      </c>
      <c r="C494" t="s">
        <v>141</v>
      </c>
      <c r="D494">
        <v>6</v>
      </c>
      <c r="E494" s="10">
        <v>73.02</v>
      </c>
      <c r="F494" s="10">
        <v>438.12</v>
      </c>
      <c r="G494" s="10">
        <v>350.5</v>
      </c>
      <c r="H494">
        <v>20</v>
      </c>
      <c r="I494" s="51" t="str">
        <f>_xlfn.XLOOKUP(Q2_2025[[#This Row],[Artikelnr]],Artikel_prijzen[Artnr],Artikel_prijzen[Groep],"")</f>
        <v/>
      </c>
      <c r="J494" s="10" t="str">
        <f>_xlfn.XLOOKUP(Q2_2025[[#This Row],[Artikelnr]],Artikel_prijzen[Artnr],Artikel_prijzen[Prijs 2025],"")</f>
        <v/>
      </c>
      <c r="K494" t="str">
        <f>IF(Q2_2025[[#This Row],[Artikelprijs]]&lt;&gt;"",IF(Q2_2025[[#This Row],[Stuksprijs]]=Q2_2025[[#This Row],[Artikelprijs]],"Prijs gelijk","Prijs wijkt af"),"")</f>
        <v/>
      </c>
      <c r="L494" t="str">
        <f>IF(Q2_2025[[#This Row],[Relatiekorting percentage]]=0,
    "Nvt",
    IF(Q2_2025[[#This Row],[Brutobedrag 2]] &lt; Q2_2025[[#This Row],[Bruto - Rel.korting]],
        "Nee",
        "Ja"))</f>
        <v>Ja</v>
      </c>
      <c r="M494" s="10">
        <f>IF(Q2_2025[[#This Row],[Artikelprijs]]&lt;&gt;"",Q2_2025[[#This Row],[Artikelprijs]],Q2_2025[[#This Row],[Stuksprijs]])</f>
        <v>73.02</v>
      </c>
      <c r="N494" s="10">
        <f>Q2_2025[[#This Row],[Besteld]]*Q2_2025[[#This Row],[Prijs 2]]</f>
        <v>438.12</v>
      </c>
      <c r="O494" s="10">
        <f>IF(Q2_2025[[#This Row],[Brutobedrag 2]]&lt;Q2_2025[[#This Row],[Bruto - Rel.korting]],Q2_2025[[#This Row],[Brutobedrag 2]],Q2_2025[[#This Row],[Brutobedrag 2]]*(100-Q2_2025[[#This Row],[Relatiekorting percentage]])/100)</f>
        <v>350.49599999999998</v>
      </c>
      <c r="R494" s="3"/>
      <c r="W494"/>
      <c r="AB494"/>
    </row>
    <row r="495" spans="1:28" x14ac:dyDescent="0.3">
      <c r="A495" t="s">
        <v>561</v>
      </c>
      <c r="B495">
        <v>1008008</v>
      </c>
      <c r="C495" t="s">
        <v>152</v>
      </c>
      <c r="D495">
        <v>12</v>
      </c>
      <c r="E495" s="10">
        <v>82.95</v>
      </c>
      <c r="F495" s="10">
        <v>995.4</v>
      </c>
      <c r="G495" s="10">
        <v>796.32</v>
      </c>
      <c r="H495">
        <v>20</v>
      </c>
      <c r="I495" s="51" t="str">
        <f>_xlfn.XLOOKUP(Q2_2025[[#This Row],[Artikelnr]],Artikel_prijzen[Artnr],Artikel_prijzen[Groep],"")</f>
        <v/>
      </c>
      <c r="J495" s="10" t="str">
        <f>_xlfn.XLOOKUP(Q2_2025[[#This Row],[Artikelnr]],Artikel_prijzen[Artnr],Artikel_prijzen[Prijs 2025],"")</f>
        <v/>
      </c>
      <c r="K495" t="str">
        <f>IF(Q2_2025[[#This Row],[Artikelprijs]]&lt;&gt;"",IF(Q2_2025[[#This Row],[Stuksprijs]]=Q2_2025[[#This Row],[Artikelprijs]],"Prijs gelijk","Prijs wijkt af"),"")</f>
        <v/>
      </c>
      <c r="L495" t="str">
        <f>IF(Q2_2025[[#This Row],[Relatiekorting percentage]]=0,
    "Nvt",
    IF(Q2_2025[[#This Row],[Brutobedrag 2]] &lt; Q2_2025[[#This Row],[Bruto - Rel.korting]],
        "Nee",
        "Ja"))</f>
        <v>Ja</v>
      </c>
      <c r="M495" s="10">
        <f>IF(Q2_2025[[#This Row],[Artikelprijs]]&lt;&gt;"",Q2_2025[[#This Row],[Artikelprijs]],Q2_2025[[#This Row],[Stuksprijs]])</f>
        <v>82.95</v>
      </c>
      <c r="N495" s="10">
        <f>Q2_2025[[#This Row],[Besteld]]*Q2_2025[[#This Row],[Prijs 2]]</f>
        <v>995.40000000000009</v>
      </c>
      <c r="O495" s="10">
        <f>IF(Q2_2025[[#This Row],[Brutobedrag 2]]&lt;Q2_2025[[#This Row],[Bruto - Rel.korting]],Q2_2025[[#This Row],[Brutobedrag 2]],Q2_2025[[#This Row],[Brutobedrag 2]]*(100-Q2_2025[[#This Row],[Relatiekorting percentage]])/100)</f>
        <v>796.32</v>
      </c>
      <c r="R495" s="3"/>
      <c r="W495"/>
      <c r="AB495"/>
    </row>
    <row r="496" spans="1:28" x14ac:dyDescent="0.3">
      <c r="A496" t="s">
        <v>561</v>
      </c>
      <c r="B496">
        <v>5030234</v>
      </c>
      <c r="C496" t="s">
        <v>155</v>
      </c>
      <c r="D496">
        <v>15</v>
      </c>
      <c r="E496" s="10">
        <v>180.25</v>
      </c>
      <c r="F496" s="10">
        <v>2703.75</v>
      </c>
      <c r="G496" s="10">
        <v>2703.75</v>
      </c>
      <c r="H496">
        <v>0</v>
      </c>
      <c r="I496" s="51" t="str">
        <f>_xlfn.XLOOKUP(Q2_2025[[#This Row],[Artikelnr]],Artikel_prijzen[Artnr],Artikel_prijzen[Groep],"")</f>
        <v>Rigging</v>
      </c>
      <c r="J496" s="10">
        <f>_xlfn.XLOOKUP(Q2_2025[[#This Row],[Artikelnr]],Artikel_prijzen[Artnr],Artikel_prijzen[Prijs 2025],"")</f>
        <v>175</v>
      </c>
      <c r="K496" t="str">
        <f>IF(Q2_2025[[#This Row],[Artikelprijs]]&lt;&gt;"",IF(Q2_2025[[#This Row],[Stuksprijs]]=Q2_2025[[#This Row],[Artikelprijs]],"Prijs gelijk","Prijs wijkt af"),"")</f>
        <v>Prijs wijkt af</v>
      </c>
      <c r="L496" t="str">
        <f>IF(Q2_2025[[#This Row],[Relatiekorting percentage]]=0,
    "Nvt",
    IF(Q2_2025[[#This Row],[Brutobedrag 2]] &lt; Q2_2025[[#This Row],[Bruto - Rel.korting]],
        "Nee",
        "Ja"))</f>
        <v>Nvt</v>
      </c>
      <c r="M496" s="10">
        <f>IF(Q2_2025[[#This Row],[Artikelprijs]]&lt;&gt;"",Q2_2025[[#This Row],[Artikelprijs]],Q2_2025[[#This Row],[Stuksprijs]])</f>
        <v>175</v>
      </c>
      <c r="N496" s="10">
        <f>Q2_2025[[#This Row],[Besteld]]*Q2_2025[[#This Row],[Prijs 2]]</f>
        <v>2625</v>
      </c>
      <c r="O496" s="10">
        <f>IF(Q2_2025[[#This Row],[Brutobedrag 2]]&lt;Q2_2025[[#This Row],[Bruto - Rel.korting]],Q2_2025[[#This Row],[Brutobedrag 2]],Q2_2025[[#This Row],[Brutobedrag 2]]*(100-Q2_2025[[#This Row],[Relatiekorting percentage]])/100)</f>
        <v>2625</v>
      </c>
      <c r="R496" s="3"/>
      <c r="W496"/>
      <c r="AB496"/>
    </row>
    <row r="497" spans="1:28" x14ac:dyDescent="0.3">
      <c r="A497" t="s">
        <v>561</v>
      </c>
      <c r="B497">
        <v>5030228</v>
      </c>
      <c r="C497" t="s">
        <v>113</v>
      </c>
      <c r="D497">
        <v>6</v>
      </c>
      <c r="E497" s="10">
        <v>236.9</v>
      </c>
      <c r="F497" s="10">
        <v>1421.4</v>
      </c>
      <c r="G497" s="10">
        <v>1421.4</v>
      </c>
      <c r="H497">
        <v>0</v>
      </c>
      <c r="I497" s="51" t="str">
        <f>_xlfn.XLOOKUP(Q2_2025[[#This Row],[Artikelnr]],Artikel_prijzen[Artnr],Artikel_prijzen[Groep],"")</f>
        <v>Rigging</v>
      </c>
      <c r="J497" s="10">
        <f>_xlfn.XLOOKUP(Q2_2025[[#This Row],[Artikelnr]],Artikel_prijzen[Artnr],Artikel_prijzen[Prijs 2025],"")</f>
        <v>230</v>
      </c>
      <c r="K497" t="str">
        <f>IF(Q2_2025[[#This Row],[Artikelprijs]]&lt;&gt;"",IF(Q2_2025[[#This Row],[Stuksprijs]]=Q2_2025[[#This Row],[Artikelprijs]],"Prijs gelijk","Prijs wijkt af"),"")</f>
        <v>Prijs wijkt af</v>
      </c>
      <c r="L497" t="str">
        <f>IF(Q2_2025[[#This Row],[Relatiekorting percentage]]=0,
    "Nvt",
    IF(Q2_2025[[#This Row],[Brutobedrag 2]] &lt; Q2_2025[[#This Row],[Bruto - Rel.korting]],
        "Nee",
        "Ja"))</f>
        <v>Nvt</v>
      </c>
      <c r="M497" s="10">
        <f>IF(Q2_2025[[#This Row],[Artikelprijs]]&lt;&gt;"",Q2_2025[[#This Row],[Artikelprijs]],Q2_2025[[#This Row],[Stuksprijs]])</f>
        <v>230</v>
      </c>
      <c r="N497" s="10">
        <f>Q2_2025[[#This Row],[Besteld]]*Q2_2025[[#This Row],[Prijs 2]]</f>
        <v>1380</v>
      </c>
      <c r="O497" s="10">
        <f>IF(Q2_2025[[#This Row],[Brutobedrag 2]]&lt;Q2_2025[[#This Row],[Bruto - Rel.korting]],Q2_2025[[#This Row],[Brutobedrag 2]],Q2_2025[[#This Row],[Brutobedrag 2]]*(100-Q2_2025[[#This Row],[Relatiekorting percentage]])/100)</f>
        <v>1380</v>
      </c>
      <c r="R497" s="3"/>
      <c r="W497"/>
      <c r="AB497"/>
    </row>
    <row r="498" spans="1:28" x14ac:dyDescent="0.3">
      <c r="A498" t="s">
        <v>561</v>
      </c>
      <c r="B498">
        <v>5030234</v>
      </c>
      <c r="C498" t="s">
        <v>155</v>
      </c>
      <c r="D498">
        <v>3</v>
      </c>
      <c r="E498" s="10">
        <v>180.25</v>
      </c>
      <c r="F498" s="10">
        <v>540.75</v>
      </c>
      <c r="G498" s="10">
        <v>540.75</v>
      </c>
      <c r="H498">
        <v>0</v>
      </c>
      <c r="I498" s="51" t="str">
        <f>_xlfn.XLOOKUP(Q2_2025[[#This Row],[Artikelnr]],Artikel_prijzen[Artnr],Artikel_prijzen[Groep],"")</f>
        <v>Rigging</v>
      </c>
      <c r="J498" s="10">
        <f>_xlfn.XLOOKUP(Q2_2025[[#This Row],[Artikelnr]],Artikel_prijzen[Artnr],Artikel_prijzen[Prijs 2025],"")</f>
        <v>175</v>
      </c>
      <c r="K498" t="str">
        <f>IF(Q2_2025[[#This Row],[Artikelprijs]]&lt;&gt;"",IF(Q2_2025[[#This Row],[Stuksprijs]]=Q2_2025[[#This Row],[Artikelprijs]],"Prijs gelijk","Prijs wijkt af"),"")</f>
        <v>Prijs wijkt af</v>
      </c>
      <c r="L498" t="str">
        <f>IF(Q2_2025[[#This Row],[Relatiekorting percentage]]=0,
    "Nvt",
    IF(Q2_2025[[#This Row],[Brutobedrag 2]] &lt; Q2_2025[[#This Row],[Bruto - Rel.korting]],
        "Nee",
        "Ja"))</f>
        <v>Nvt</v>
      </c>
      <c r="M498" s="10">
        <f>IF(Q2_2025[[#This Row],[Artikelprijs]]&lt;&gt;"",Q2_2025[[#This Row],[Artikelprijs]],Q2_2025[[#This Row],[Stuksprijs]])</f>
        <v>175</v>
      </c>
      <c r="N498" s="10">
        <f>Q2_2025[[#This Row],[Besteld]]*Q2_2025[[#This Row],[Prijs 2]]</f>
        <v>525</v>
      </c>
      <c r="O498" s="10">
        <f>IF(Q2_2025[[#This Row],[Brutobedrag 2]]&lt;Q2_2025[[#This Row],[Bruto - Rel.korting]],Q2_2025[[#This Row],[Brutobedrag 2]],Q2_2025[[#This Row],[Brutobedrag 2]]*(100-Q2_2025[[#This Row],[Relatiekorting percentage]])/100)</f>
        <v>525</v>
      </c>
      <c r="R498" s="3"/>
      <c r="W498"/>
      <c r="AB498"/>
    </row>
    <row r="499" spans="1:28" x14ac:dyDescent="0.3">
      <c r="A499" t="s">
        <v>561</v>
      </c>
      <c r="B499">
        <v>5030234</v>
      </c>
      <c r="C499" t="s">
        <v>155</v>
      </c>
      <c r="D499">
        <v>2</v>
      </c>
      <c r="E499" s="10">
        <v>180.25</v>
      </c>
      <c r="F499" s="10">
        <v>360.5</v>
      </c>
      <c r="G499" s="10">
        <v>360.5</v>
      </c>
      <c r="H499">
        <v>0</v>
      </c>
      <c r="I499" s="51" t="str">
        <f>_xlfn.XLOOKUP(Q2_2025[[#This Row],[Artikelnr]],Artikel_prijzen[Artnr],Artikel_prijzen[Groep],"")</f>
        <v>Rigging</v>
      </c>
      <c r="J499" s="10">
        <f>_xlfn.XLOOKUP(Q2_2025[[#This Row],[Artikelnr]],Artikel_prijzen[Artnr],Artikel_prijzen[Prijs 2025],"")</f>
        <v>175</v>
      </c>
      <c r="K499" t="str">
        <f>IF(Q2_2025[[#This Row],[Artikelprijs]]&lt;&gt;"",IF(Q2_2025[[#This Row],[Stuksprijs]]=Q2_2025[[#This Row],[Artikelprijs]],"Prijs gelijk","Prijs wijkt af"),"")</f>
        <v>Prijs wijkt af</v>
      </c>
      <c r="L499" t="str">
        <f>IF(Q2_2025[[#This Row],[Relatiekorting percentage]]=0,
    "Nvt",
    IF(Q2_2025[[#This Row],[Brutobedrag 2]] &lt; Q2_2025[[#This Row],[Bruto - Rel.korting]],
        "Nee",
        "Ja"))</f>
        <v>Nvt</v>
      </c>
      <c r="M499" s="10">
        <f>IF(Q2_2025[[#This Row],[Artikelprijs]]&lt;&gt;"",Q2_2025[[#This Row],[Artikelprijs]],Q2_2025[[#This Row],[Stuksprijs]])</f>
        <v>175</v>
      </c>
      <c r="N499" s="10">
        <f>Q2_2025[[#This Row],[Besteld]]*Q2_2025[[#This Row],[Prijs 2]]</f>
        <v>350</v>
      </c>
      <c r="O499" s="10">
        <f>IF(Q2_2025[[#This Row],[Brutobedrag 2]]&lt;Q2_2025[[#This Row],[Bruto - Rel.korting]],Q2_2025[[#This Row],[Brutobedrag 2]],Q2_2025[[#This Row],[Brutobedrag 2]]*(100-Q2_2025[[#This Row],[Relatiekorting percentage]])/100)</f>
        <v>350</v>
      </c>
      <c r="R499" s="3"/>
      <c r="W499"/>
      <c r="AB499"/>
    </row>
    <row r="500" spans="1:28" x14ac:dyDescent="0.3">
      <c r="A500" t="s">
        <v>561</v>
      </c>
      <c r="B500">
        <v>5030229</v>
      </c>
      <c r="C500" t="s">
        <v>18</v>
      </c>
      <c r="D500">
        <v>6</v>
      </c>
      <c r="E500" s="10">
        <v>303.85000000000002</v>
      </c>
      <c r="F500" s="10">
        <v>1823.1</v>
      </c>
      <c r="G500" s="10">
        <v>1823.1</v>
      </c>
      <c r="H500">
        <v>0</v>
      </c>
      <c r="I500" s="51" t="str">
        <f>_xlfn.XLOOKUP(Q2_2025[[#This Row],[Artikelnr]],Artikel_prijzen[Artnr],Artikel_prijzen[Groep],"")</f>
        <v>Rigging</v>
      </c>
      <c r="J500" s="10">
        <f>_xlfn.XLOOKUP(Q2_2025[[#This Row],[Artikelnr]],Artikel_prijzen[Artnr],Artikel_prijzen[Prijs 2025],"")</f>
        <v>295</v>
      </c>
      <c r="K500" t="str">
        <f>IF(Q2_2025[[#This Row],[Artikelprijs]]&lt;&gt;"",IF(Q2_2025[[#This Row],[Stuksprijs]]=Q2_2025[[#This Row],[Artikelprijs]],"Prijs gelijk","Prijs wijkt af"),"")</f>
        <v>Prijs wijkt af</v>
      </c>
      <c r="L500" t="str">
        <f>IF(Q2_2025[[#This Row],[Relatiekorting percentage]]=0,
    "Nvt",
    IF(Q2_2025[[#This Row],[Brutobedrag 2]] &lt; Q2_2025[[#This Row],[Bruto - Rel.korting]],
        "Nee",
        "Ja"))</f>
        <v>Nvt</v>
      </c>
      <c r="M500" s="10">
        <f>IF(Q2_2025[[#This Row],[Artikelprijs]]&lt;&gt;"",Q2_2025[[#This Row],[Artikelprijs]],Q2_2025[[#This Row],[Stuksprijs]])</f>
        <v>295</v>
      </c>
      <c r="N500" s="10">
        <f>Q2_2025[[#This Row],[Besteld]]*Q2_2025[[#This Row],[Prijs 2]]</f>
        <v>1770</v>
      </c>
      <c r="O500" s="10">
        <f>IF(Q2_2025[[#This Row],[Brutobedrag 2]]&lt;Q2_2025[[#This Row],[Bruto - Rel.korting]],Q2_2025[[#This Row],[Brutobedrag 2]],Q2_2025[[#This Row],[Brutobedrag 2]]*(100-Q2_2025[[#This Row],[Relatiekorting percentage]])/100)</f>
        <v>1770</v>
      </c>
      <c r="R500" s="3"/>
      <c r="W500"/>
      <c r="AB500"/>
    </row>
    <row r="501" spans="1:28" x14ac:dyDescent="0.3">
      <c r="A501" t="s">
        <v>561</v>
      </c>
      <c r="B501">
        <v>5030225</v>
      </c>
      <c r="C501" t="s">
        <v>261</v>
      </c>
      <c r="D501">
        <v>2</v>
      </c>
      <c r="E501" s="10">
        <v>133.9</v>
      </c>
      <c r="F501" s="10">
        <v>267.8</v>
      </c>
      <c r="G501" s="10">
        <v>267.8</v>
      </c>
      <c r="H501">
        <v>0</v>
      </c>
      <c r="I501" s="51" t="str">
        <f>_xlfn.XLOOKUP(Q2_2025[[#This Row],[Artikelnr]],Artikel_prijzen[Artnr],Artikel_prijzen[Groep],"")</f>
        <v>Rigging</v>
      </c>
      <c r="J501" s="10">
        <f>_xlfn.XLOOKUP(Q2_2025[[#This Row],[Artikelnr]],Artikel_prijzen[Artnr],Artikel_prijzen[Prijs 2025],"")</f>
        <v>130</v>
      </c>
      <c r="K501" t="str">
        <f>IF(Q2_2025[[#This Row],[Artikelprijs]]&lt;&gt;"",IF(Q2_2025[[#This Row],[Stuksprijs]]=Q2_2025[[#This Row],[Artikelprijs]],"Prijs gelijk","Prijs wijkt af"),"")</f>
        <v>Prijs wijkt af</v>
      </c>
      <c r="L501" t="str">
        <f>IF(Q2_2025[[#This Row],[Relatiekorting percentage]]=0,
    "Nvt",
    IF(Q2_2025[[#This Row],[Brutobedrag 2]] &lt; Q2_2025[[#This Row],[Bruto - Rel.korting]],
        "Nee",
        "Ja"))</f>
        <v>Nvt</v>
      </c>
      <c r="M501" s="10">
        <f>IF(Q2_2025[[#This Row],[Artikelprijs]]&lt;&gt;"",Q2_2025[[#This Row],[Artikelprijs]],Q2_2025[[#This Row],[Stuksprijs]])</f>
        <v>130</v>
      </c>
      <c r="N501" s="10">
        <f>Q2_2025[[#This Row],[Besteld]]*Q2_2025[[#This Row],[Prijs 2]]</f>
        <v>260</v>
      </c>
      <c r="O501" s="10">
        <f>IF(Q2_2025[[#This Row],[Brutobedrag 2]]&lt;Q2_2025[[#This Row],[Bruto - Rel.korting]],Q2_2025[[#This Row],[Brutobedrag 2]],Q2_2025[[#This Row],[Brutobedrag 2]]*(100-Q2_2025[[#This Row],[Relatiekorting percentage]])/100)</f>
        <v>260</v>
      </c>
      <c r="R501" s="3"/>
      <c r="W501"/>
      <c r="AB501"/>
    </row>
    <row r="502" spans="1:28" x14ac:dyDescent="0.3">
      <c r="A502" t="s">
        <v>561</v>
      </c>
      <c r="B502">
        <v>5030232</v>
      </c>
      <c r="C502" t="s">
        <v>116</v>
      </c>
      <c r="D502">
        <v>2</v>
      </c>
      <c r="E502" s="10">
        <v>144.19999999999999</v>
      </c>
      <c r="F502" s="10">
        <v>288.39999999999998</v>
      </c>
      <c r="G502" s="10">
        <v>288.39999999999998</v>
      </c>
      <c r="H502">
        <v>0</v>
      </c>
      <c r="I502" s="51" t="str">
        <f>_xlfn.XLOOKUP(Q2_2025[[#This Row],[Artikelnr]],Artikel_prijzen[Artnr],Artikel_prijzen[Groep],"")</f>
        <v>Rigging</v>
      </c>
      <c r="J502" s="10">
        <f>_xlfn.XLOOKUP(Q2_2025[[#This Row],[Artikelnr]],Artikel_prijzen[Artnr],Artikel_prijzen[Prijs 2025],"")</f>
        <v>140</v>
      </c>
      <c r="K502" t="str">
        <f>IF(Q2_2025[[#This Row],[Artikelprijs]]&lt;&gt;"",IF(Q2_2025[[#This Row],[Stuksprijs]]=Q2_2025[[#This Row],[Artikelprijs]],"Prijs gelijk","Prijs wijkt af"),"")</f>
        <v>Prijs wijkt af</v>
      </c>
      <c r="L502" t="str">
        <f>IF(Q2_2025[[#This Row],[Relatiekorting percentage]]=0,
    "Nvt",
    IF(Q2_2025[[#This Row],[Brutobedrag 2]] &lt; Q2_2025[[#This Row],[Bruto - Rel.korting]],
        "Nee",
        "Ja"))</f>
        <v>Nvt</v>
      </c>
      <c r="M502" s="10">
        <f>IF(Q2_2025[[#This Row],[Artikelprijs]]&lt;&gt;"",Q2_2025[[#This Row],[Artikelprijs]],Q2_2025[[#This Row],[Stuksprijs]])</f>
        <v>140</v>
      </c>
      <c r="N502" s="10">
        <f>Q2_2025[[#This Row],[Besteld]]*Q2_2025[[#This Row],[Prijs 2]]</f>
        <v>280</v>
      </c>
      <c r="O502" s="10">
        <f>IF(Q2_2025[[#This Row],[Brutobedrag 2]]&lt;Q2_2025[[#This Row],[Bruto - Rel.korting]],Q2_2025[[#This Row],[Brutobedrag 2]],Q2_2025[[#This Row],[Brutobedrag 2]]*(100-Q2_2025[[#This Row],[Relatiekorting percentage]])/100)</f>
        <v>280</v>
      </c>
      <c r="R502" s="3"/>
      <c r="W502"/>
      <c r="AB502"/>
    </row>
    <row r="503" spans="1:28" x14ac:dyDescent="0.3">
      <c r="A503" t="s">
        <v>561</v>
      </c>
      <c r="B503">
        <v>5031056</v>
      </c>
      <c r="C503" t="s">
        <v>15</v>
      </c>
      <c r="D503">
        <v>4</v>
      </c>
      <c r="E503" s="10">
        <v>69.78</v>
      </c>
      <c r="F503" s="10">
        <v>279.12</v>
      </c>
      <c r="G503" s="10">
        <v>223.3</v>
      </c>
      <c r="H503">
        <v>20</v>
      </c>
      <c r="I503" s="51" t="str">
        <f>_xlfn.XLOOKUP(Q2_2025[[#This Row],[Artikelnr]],Artikel_prijzen[Artnr],Artikel_prijzen[Groep],"")</f>
        <v/>
      </c>
      <c r="J503" s="10" t="str">
        <f>_xlfn.XLOOKUP(Q2_2025[[#This Row],[Artikelnr]],Artikel_prijzen[Artnr],Artikel_prijzen[Prijs 2025],"")</f>
        <v/>
      </c>
      <c r="K503" t="str">
        <f>IF(Q2_2025[[#This Row],[Artikelprijs]]&lt;&gt;"",IF(Q2_2025[[#This Row],[Stuksprijs]]=Q2_2025[[#This Row],[Artikelprijs]],"Prijs gelijk","Prijs wijkt af"),"")</f>
        <v/>
      </c>
      <c r="L503" t="str">
        <f>IF(Q2_2025[[#This Row],[Relatiekorting percentage]]=0,
    "Nvt",
    IF(Q2_2025[[#This Row],[Brutobedrag 2]] &lt; Q2_2025[[#This Row],[Bruto - Rel.korting]],
        "Nee",
        "Ja"))</f>
        <v>Ja</v>
      </c>
      <c r="M503" s="10">
        <f>IF(Q2_2025[[#This Row],[Artikelprijs]]&lt;&gt;"",Q2_2025[[#This Row],[Artikelprijs]],Q2_2025[[#This Row],[Stuksprijs]])</f>
        <v>69.78</v>
      </c>
      <c r="N503" s="10">
        <f>Q2_2025[[#This Row],[Besteld]]*Q2_2025[[#This Row],[Prijs 2]]</f>
        <v>279.12</v>
      </c>
      <c r="O503" s="10">
        <f>IF(Q2_2025[[#This Row],[Brutobedrag 2]]&lt;Q2_2025[[#This Row],[Bruto - Rel.korting]],Q2_2025[[#This Row],[Brutobedrag 2]],Q2_2025[[#This Row],[Brutobedrag 2]]*(100-Q2_2025[[#This Row],[Relatiekorting percentage]])/100)</f>
        <v>223.29599999999999</v>
      </c>
      <c r="R503" s="3"/>
      <c r="W503"/>
      <c r="AB503"/>
    </row>
    <row r="504" spans="1:28" x14ac:dyDescent="0.3">
      <c r="A504" t="s">
        <v>561</v>
      </c>
      <c r="B504">
        <v>5031059</v>
      </c>
      <c r="C504" t="s">
        <v>17</v>
      </c>
      <c r="D504">
        <v>4</v>
      </c>
      <c r="E504" s="10">
        <v>69.78</v>
      </c>
      <c r="F504" s="10">
        <v>279.12</v>
      </c>
      <c r="G504" s="10">
        <v>223.3</v>
      </c>
      <c r="H504">
        <v>20</v>
      </c>
      <c r="I504" s="51" t="str">
        <f>_xlfn.XLOOKUP(Q2_2025[[#This Row],[Artikelnr]],Artikel_prijzen[Artnr],Artikel_prijzen[Groep],"")</f>
        <v/>
      </c>
      <c r="J504" s="10" t="str">
        <f>_xlfn.XLOOKUP(Q2_2025[[#This Row],[Artikelnr]],Artikel_prijzen[Artnr],Artikel_prijzen[Prijs 2025],"")</f>
        <v/>
      </c>
      <c r="K504" t="str">
        <f>IF(Q2_2025[[#This Row],[Artikelprijs]]&lt;&gt;"",IF(Q2_2025[[#This Row],[Stuksprijs]]=Q2_2025[[#This Row],[Artikelprijs]],"Prijs gelijk","Prijs wijkt af"),"")</f>
        <v/>
      </c>
      <c r="L504" t="str">
        <f>IF(Q2_2025[[#This Row],[Relatiekorting percentage]]=0,
    "Nvt",
    IF(Q2_2025[[#This Row],[Brutobedrag 2]] &lt; Q2_2025[[#This Row],[Bruto - Rel.korting]],
        "Nee",
        "Ja"))</f>
        <v>Ja</v>
      </c>
      <c r="M504" s="10">
        <f>IF(Q2_2025[[#This Row],[Artikelprijs]]&lt;&gt;"",Q2_2025[[#This Row],[Artikelprijs]],Q2_2025[[#This Row],[Stuksprijs]])</f>
        <v>69.78</v>
      </c>
      <c r="N504" s="10">
        <f>Q2_2025[[#This Row],[Besteld]]*Q2_2025[[#This Row],[Prijs 2]]</f>
        <v>279.12</v>
      </c>
      <c r="O504" s="10">
        <f>IF(Q2_2025[[#This Row],[Brutobedrag 2]]&lt;Q2_2025[[#This Row],[Bruto - Rel.korting]],Q2_2025[[#This Row],[Brutobedrag 2]],Q2_2025[[#This Row],[Brutobedrag 2]]*(100-Q2_2025[[#This Row],[Relatiekorting percentage]])/100)</f>
        <v>223.29599999999999</v>
      </c>
      <c r="R504" s="3"/>
      <c r="W504"/>
      <c r="AB504"/>
    </row>
    <row r="505" spans="1:28" x14ac:dyDescent="0.3">
      <c r="A505" t="s">
        <v>561</v>
      </c>
      <c r="B505">
        <v>5031061</v>
      </c>
      <c r="C505" t="s">
        <v>176</v>
      </c>
      <c r="D505">
        <v>4</v>
      </c>
      <c r="E505" s="10">
        <v>35.020000000000003</v>
      </c>
      <c r="F505" s="10">
        <v>140.08000000000001</v>
      </c>
      <c r="G505" s="10">
        <v>112.06</v>
      </c>
      <c r="H505">
        <v>20</v>
      </c>
      <c r="I505" s="51" t="str">
        <f>_xlfn.XLOOKUP(Q2_2025[[#This Row],[Artikelnr]],Artikel_prijzen[Artnr],Artikel_prijzen[Groep],"")</f>
        <v/>
      </c>
      <c r="J505" s="10" t="str">
        <f>_xlfn.XLOOKUP(Q2_2025[[#This Row],[Artikelnr]],Artikel_prijzen[Artnr],Artikel_prijzen[Prijs 2025],"")</f>
        <v/>
      </c>
      <c r="K505" t="str">
        <f>IF(Q2_2025[[#This Row],[Artikelprijs]]&lt;&gt;"",IF(Q2_2025[[#This Row],[Stuksprijs]]=Q2_2025[[#This Row],[Artikelprijs]],"Prijs gelijk","Prijs wijkt af"),"")</f>
        <v/>
      </c>
      <c r="L505" t="str">
        <f>IF(Q2_2025[[#This Row],[Relatiekorting percentage]]=0,
    "Nvt",
    IF(Q2_2025[[#This Row],[Brutobedrag 2]] &lt; Q2_2025[[#This Row],[Bruto - Rel.korting]],
        "Nee",
        "Ja"))</f>
        <v>Ja</v>
      </c>
      <c r="M505" s="10">
        <f>IF(Q2_2025[[#This Row],[Artikelprijs]]&lt;&gt;"",Q2_2025[[#This Row],[Artikelprijs]],Q2_2025[[#This Row],[Stuksprijs]])</f>
        <v>35.020000000000003</v>
      </c>
      <c r="N505" s="10">
        <f>Q2_2025[[#This Row],[Besteld]]*Q2_2025[[#This Row],[Prijs 2]]</f>
        <v>140.08000000000001</v>
      </c>
      <c r="O505" s="10">
        <f>IF(Q2_2025[[#This Row],[Brutobedrag 2]]&lt;Q2_2025[[#This Row],[Bruto - Rel.korting]],Q2_2025[[#This Row],[Brutobedrag 2]],Q2_2025[[#This Row],[Brutobedrag 2]]*(100-Q2_2025[[#This Row],[Relatiekorting percentage]])/100)</f>
        <v>112.06400000000002</v>
      </c>
      <c r="R505" s="3"/>
      <c r="W505"/>
      <c r="AB505"/>
    </row>
    <row r="506" spans="1:28" x14ac:dyDescent="0.3">
      <c r="A506" t="s">
        <v>561</v>
      </c>
      <c r="B506">
        <v>5031047</v>
      </c>
      <c r="C506" t="s">
        <v>27</v>
      </c>
      <c r="D506">
        <v>4</v>
      </c>
      <c r="E506" s="10">
        <v>35.020000000000003</v>
      </c>
      <c r="F506" s="10">
        <v>140.08000000000001</v>
      </c>
      <c r="G506" s="10">
        <v>112.06</v>
      </c>
      <c r="H506">
        <v>20</v>
      </c>
      <c r="I506" s="51" t="str">
        <f>_xlfn.XLOOKUP(Q2_2025[[#This Row],[Artikelnr]],Artikel_prijzen[Artnr],Artikel_prijzen[Groep],"")</f>
        <v/>
      </c>
      <c r="J506" s="10" t="str">
        <f>_xlfn.XLOOKUP(Q2_2025[[#This Row],[Artikelnr]],Artikel_prijzen[Artnr],Artikel_prijzen[Prijs 2025],"")</f>
        <v/>
      </c>
      <c r="K506" t="str">
        <f>IF(Q2_2025[[#This Row],[Artikelprijs]]&lt;&gt;"",IF(Q2_2025[[#This Row],[Stuksprijs]]=Q2_2025[[#This Row],[Artikelprijs]],"Prijs gelijk","Prijs wijkt af"),"")</f>
        <v/>
      </c>
      <c r="L506" t="str">
        <f>IF(Q2_2025[[#This Row],[Relatiekorting percentage]]=0,
    "Nvt",
    IF(Q2_2025[[#This Row],[Brutobedrag 2]] &lt; Q2_2025[[#This Row],[Bruto - Rel.korting]],
        "Nee",
        "Ja"))</f>
        <v>Ja</v>
      </c>
      <c r="M506" s="10">
        <f>IF(Q2_2025[[#This Row],[Artikelprijs]]&lt;&gt;"",Q2_2025[[#This Row],[Artikelprijs]],Q2_2025[[#This Row],[Stuksprijs]])</f>
        <v>35.020000000000003</v>
      </c>
      <c r="N506" s="10">
        <f>Q2_2025[[#This Row],[Besteld]]*Q2_2025[[#This Row],[Prijs 2]]</f>
        <v>140.08000000000001</v>
      </c>
      <c r="O506" s="10">
        <f>IF(Q2_2025[[#This Row],[Brutobedrag 2]]&lt;Q2_2025[[#This Row],[Bruto - Rel.korting]],Q2_2025[[#This Row],[Brutobedrag 2]],Q2_2025[[#This Row],[Brutobedrag 2]]*(100-Q2_2025[[#This Row],[Relatiekorting percentage]])/100)</f>
        <v>112.06400000000002</v>
      </c>
      <c r="R506" s="3"/>
      <c r="W506"/>
      <c r="AB506"/>
    </row>
    <row r="507" spans="1:28" x14ac:dyDescent="0.3">
      <c r="A507" t="s">
        <v>561</v>
      </c>
      <c r="B507">
        <v>5031049</v>
      </c>
      <c r="C507" t="s">
        <v>14</v>
      </c>
      <c r="D507">
        <v>2</v>
      </c>
      <c r="E507" s="10">
        <v>35.020000000000003</v>
      </c>
      <c r="F507" s="10">
        <v>70.040000000000006</v>
      </c>
      <c r="G507" s="10">
        <v>56.03</v>
      </c>
      <c r="H507">
        <v>20</v>
      </c>
      <c r="I507" s="51" t="str">
        <f>_xlfn.XLOOKUP(Q2_2025[[#This Row],[Artikelnr]],Artikel_prijzen[Artnr],Artikel_prijzen[Groep],"")</f>
        <v/>
      </c>
      <c r="J507" s="10" t="str">
        <f>_xlfn.XLOOKUP(Q2_2025[[#This Row],[Artikelnr]],Artikel_prijzen[Artnr],Artikel_prijzen[Prijs 2025],"")</f>
        <v/>
      </c>
      <c r="K507" t="str">
        <f>IF(Q2_2025[[#This Row],[Artikelprijs]]&lt;&gt;"",IF(Q2_2025[[#This Row],[Stuksprijs]]=Q2_2025[[#This Row],[Artikelprijs]],"Prijs gelijk","Prijs wijkt af"),"")</f>
        <v/>
      </c>
      <c r="L507" t="str">
        <f>IF(Q2_2025[[#This Row],[Relatiekorting percentage]]=0,
    "Nvt",
    IF(Q2_2025[[#This Row],[Brutobedrag 2]] &lt; Q2_2025[[#This Row],[Bruto - Rel.korting]],
        "Nee",
        "Ja"))</f>
        <v>Ja</v>
      </c>
      <c r="M507" s="10">
        <f>IF(Q2_2025[[#This Row],[Artikelprijs]]&lt;&gt;"",Q2_2025[[#This Row],[Artikelprijs]],Q2_2025[[#This Row],[Stuksprijs]])</f>
        <v>35.020000000000003</v>
      </c>
      <c r="N507" s="10">
        <f>Q2_2025[[#This Row],[Besteld]]*Q2_2025[[#This Row],[Prijs 2]]</f>
        <v>70.040000000000006</v>
      </c>
      <c r="O507" s="10">
        <f>IF(Q2_2025[[#This Row],[Brutobedrag 2]]&lt;Q2_2025[[#This Row],[Bruto - Rel.korting]],Q2_2025[[#This Row],[Brutobedrag 2]],Q2_2025[[#This Row],[Brutobedrag 2]]*(100-Q2_2025[[#This Row],[Relatiekorting percentage]])/100)</f>
        <v>56.032000000000011</v>
      </c>
      <c r="R507" s="3"/>
      <c r="W507"/>
      <c r="AB507"/>
    </row>
    <row r="508" spans="1:28" x14ac:dyDescent="0.3">
      <c r="A508" t="s">
        <v>561</v>
      </c>
      <c r="B508">
        <v>5031051</v>
      </c>
      <c r="C508" t="s">
        <v>25</v>
      </c>
      <c r="D508">
        <v>2</v>
      </c>
      <c r="E508" s="10">
        <v>52.79</v>
      </c>
      <c r="F508" s="10">
        <v>105.58</v>
      </c>
      <c r="G508" s="10">
        <v>84.46</v>
      </c>
      <c r="H508">
        <v>20</v>
      </c>
      <c r="I508" s="51" t="str">
        <f>_xlfn.XLOOKUP(Q2_2025[[#This Row],[Artikelnr]],Artikel_prijzen[Artnr],Artikel_prijzen[Groep],"")</f>
        <v/>
      </c>
      <c r="J508" s="10" t="str">
        <f>_xlfn.XLOOKUP(Q2_2025[[#This Row],[Artikelnr]],Artikel_prijzen[Artnr],Artikel_prijzen[Prijs 2025],"")</f>
        <v/>
      </c>
      <c r="K508" t="str">
        <f>IF(Q2_2025[[#This Row],[Artikelprijs]]&lt;&gt;"",IF(Q2_2025[[#This Row],[Stuksprijs]]=Q2_2025[[#This Row],[Artikelprijs]],"Prijs gelijk","Prijs wijkt af"),"")</f>
        <v/>
      </c>
      <c r="L508" t="str">
        <f>IF(Q2_2025[[#This Row],[Relatiekorting percentage]]=0,
    "Nvt",
    IF(Q2_2025[[#This Row],[Brutobedrag 2]] &lt; Q2_2025[[#This Row],[Bruto - Rel.korting]],
        "Nee",
        "Ja"))</f>
        <v>Ja</v>
      </c>
      <c r="M508" s="10">
        <f>IF(Q2_2025[[#This Row],[Artikelprijs]]&lt;&gt;"",Q2_2025[[#This Row],[Artikelprijs]],Q2_2025[[#This Row],[Stuksprijs]])</f>
        <v>52.79</v>
      </c>
      <c r="N508" s="10">
        <f>Q2_2025[[#This Row],[Besteld]]*Q2_2025[[#This Row],[Prijs 2]]</f>
        <v>105.58</v>
      </c>
      <c r="O508" s="10">
        <f>IF(Q2_2025[[#This Row],[Brutobedrag 2]]&lt;Q2_2025[[#This Row],[Bruto - Rel.korting]],Q2_2025[[#This Row],[Brutobedrag 2]],Q2_2025[[#This Row],[Brutobedrag 2]]*(100-Q2_2025[[#This Row],[Relatiekorting percentage]])/100)</f>
        <v>84.463999999999999</v>
      </c>
      <c r="R508" s="3"/>
      <c r="W508"/>
      <c r="AB508"/>
    </row>
    <row r="509" spans="1:28" x14ac:dyDescent="0.3">
      <c r="A509" t="s">
        <v>561</v>
      </c>
      <c r="B509">
        <v>5031052</v>
      </c>
      <c r="C509" t="s">
        <v>12</v>
      </c>
      <c r="D509">
        <v>6</v>
      </c>
      <c r="E509" s="10">
        <v>88.07</v>
      </c>
      <c r="F509" s="10">
        <v>528.41999999999996</v>
      </c>
      <c r="G509" s="10">
        <v>422.74</v>
      </c>
      <c r="H509">
        <v>20</v>
      </c>
      <c r="I509" s="51" t="str">
        <f>_xlfn.XLOOKUP(Q2_2025[[#This Row],[Artikelnr]],Artikel_prijzen[Artnr],Artikel_prijzen[Groep],"")</f>
        <v/>
      </c>
      <c r="J509" s="10" t="str">
        <f>_xlfn.XLOOKUP(Q2_2025[[#This Row],[Artikelnr]],Artikel_prijzen[Artnr],Artikel_prijzen[Prijs 2025],"")</f>
        <v/>
      </c>
      <c r="K509" t="str">
        <f>IF(Q2_2025[[#This Row],[Artikelprijs]]&lt;&gt;"",IF(Q2_2025[[#This Row],[Stuksprijs]]=Q2_2025[[#This Row],[Artikelprijs]],"Prijs gelijk","Prijs wijkt af"),"")</f>
        <v/>
      </c>
      <c r="L509" t="str">
        <f>IF(Q2_2025[[#This Row],[Relatiekorting percentage]]=0,
    "Nvt",
    IF(Q2_2025[[#This Row],[Brutobedrag 2]] &lt; Q2_2025[[#This Row],[Bruto - Rel.korting]],
        "Nee",
        "Ja"))</f>
        <v>Ja</v>
      </c>
      <c r="M509" s="10">
        <f>IF(Q2_2025[[#This Row],[Artikelprijs]]&lt;&gt;"",Q2_2025[[#This Row],[Artikelprijs]],Q2_2025[[#This Row],[Stuksprijs]])</f>
        <v>88.07</v>
      </c>
      <c r="N509" s="10">
        <f>Q2_2025[[#This Row],[Besteld]]*Q2_2025[[#This Row],[Prijs 2]]</f>
        <v>528.41999999999996</v>
      </c>
      <c r="O509" s="10">
        <f>IF(Q2_2025[[#This Row],[Brutobedrag 2]]&lt;Q2_2025[[#This Row],[Bruto - Rel.korting]],Q2_2025[[#This Row],[Brutobedrag 2]],Q2_2025[[#This Row],[Brutobedrag 2]]*(100-Q2_2025[[#This Row],[Relatiekorting percentage]])/100)</f>
        <v>422.73599999999999</v>
      </c>
      <c r="R509" s="3"/>
      <c r="W509"/>
      <c r="AB509"/>
    </row>
    <row r="510" spans="1:28" x14ac:dyDescent="0.3">
      <c r="A510" t="s">
        <v>561</v>
      </c>
      <c r="B510">
        <v>5031053</v>
      </c>
      <c r="C510" t="s">
        <v>10</v>
      </c>
      <c r="D510">
        <v>8</v>
      </c>
      <c r="E510" s="10">
        <v>113.3</v>
      </c>
      <c r="F510" s="10">
        <v>906.4</v>
      </c>
      <c r="G510" s="10">
        <v>725.12</v>
      </c>
      <c r="H510">
        <v>20</v>
      </c>
      <c r="I510" s="51" t="str">
        <f>_xlfn.XLOOKUP(Q2_2025[[#This Row],[Artikelnr]],Artikel_prijzen[Artnr],Artikel_prijzen[Groep],"")</f>
        <v/>
      </c>
      <c r="J510" s="10" t="str">
        <f>_xlfn.XLOOKUP(Q2_2025[[#This Row],[Artikelnr]],Artikel_prijzen[Artnr],Artikel_prijzen[Prijs 2025],"")</f>
        <v/>
      </c>
      <c r="K510" t="str">
        <f>IF(Q2_2025[[#This Row],[Artikelprijs]]&lt;&gt;"",IF(Q2_2025[[#This Row],[Stuksprijs]]=Q2_2025[[#This Row],[Artikelprijs]],"Prijs gelijk","Prijs wijkt af"),"")</f>
        <v/>
      </c>
      <c r="L510" t="str">
        <f>IF(Q2_2025[[#This Row],[Relatiekorting percentage]]=0,
    "Nvt",
    IF(Q2_2025[[#This Row],[Brutobedrag 2]] &lt; Q2_2025[[#This Row],[Bruto - Rel.korting]],
        "Nee",
        "Ja"))</f>
        <v>Ja</v>
      </c>
      <c r="M510" s="10">
        <f>IF(Q2_2025[[#This Row],[Artikelprijs]]&lt;&gt;"",Q2_2025[[#This Row],[Artikelprijs]],Q2_2025[[#This Row],[Stuksprijs]])</f>
        <v>113.3</v>
      </c>
      <c r="N510" s="10">
        <f>Q2_2025[[#This Row],[Besteld]]*Q2_2025[[#This Row],[Prijs 2]]</f>
        <v>906.4</v>
      </c>
      <c r="O510" s="10">
        <f>IF(Q2_2025[[#This Row],[Brutobedrag 2]]&lt;Q2_2025[[#This Row],[Bruto - Rel.korting]],Q2_2025[[#This Row],[Brutobedrag 2]],Q2_2025[[#This Row],[Brutobedrag 2]]*(100-Q2_2025[[#This Row],[Relatiekorting percentage]])/100)</f>
        <v>725.12</v>
      </c>
      <c r="R510" s="3"/>
      <c r="W510"/>
      <c r="AB510"/>
    </row>
    <row r="511" spans="1:28" x14ac:dyDescent="0.3">
      <c r="A511" t="s">
        <v>561</v>
      </c>
      <c r="B511">
        <v>1007051</v>
      </c>
      <c r="C511" t="s">
        <v>54</v>
      </c>
      <c r="D511">
        <v>15</v>
      </c>
      <c r="E511" s="10">
        <v>88.57</v>
      </c>
      <c r="F511" s="10">
        <v>1328.55</v>
      </c>
      <c r="G511" s="10">
        <v>1062.8399999999999</v>
      </c>
      <c r="H511">
        <v>20</v>
      </c>
      <c r="I511" s="51" t="str">
        <f>_xlfn.XLOOKUP(Q2_2025[[#This Row],[Artikelnr]],Artikel_prijzen[Artnr],Artikel_prijzen[Groep],"")</f>
        <v/>
      </c>
      <c r="J511" s="10" t="str">
        <f>_xlfn.XLOOKUP(Q2_2025[[#This Row],[Artikelnr]],Artikel_prijzen[Artnr],Artikel_prijzen[Prijs 2025],"")</f>
        <v/>
      </c>
      <c r="K511" t="str">
        <f>IF(Q2_2025[[#This Row],[Artikelprijs]]&lt;&gt;"",IF(Q2_2025[[#This Row],[Stuksprijs]]=Q2_2025[[#This Row],[Artikelprijs]],"Prijs gelijk","Prijs wijkt af"),"")</f>
        <v/>
      </c>
      <c r="L511" t="str">
        <f>IF(Q2_2025[[#This Row],[Relatiekorting percentage]]=0,
    "Nvt",
    IF(Q2_2025[[#This Row],[Brutobedrag 2]] &lt; Q2_2025[[#This Row],[Bruto - Rel.korting]],
        "Nee",
        "Ja"))</f>
        <v>Ja</v>
      </c>
      <c r="M511" s="10">
        <f>IF(Q2_2025[[#This Row],[Artikelprijs]]&lt;&gt;"",Q2_2025[[#This Row],[Artikelprijs]],Q2_2025[[#This Row],[Stuksprijs]])</f>
        <v>88.57</v>
      </c>
      <c r="N511" s="10">
        <f>Q2_2025[[#This Row],[Besteld]]*Q2_2025[[#This Row],[Prijs 2]]</f>
        <v>1328.55</v>
      </c>
      <c r="O511" s="10">
        <f>IF(Q2_2025[[#This Row],[Brutobedrag 2]]&lt;Q2_2025[[#This Row],[Bruto - Rel.korting]],Q2_2025[[#This Row],[Brutobedrag 2]],Q2_2025[[#This Row],[Brutobedrag 2]]*(100-Q2_2025[[#This Row],[Relatiekorting percentage]])/100)</f>
        <v>1062.8399999999999</v>
      </c>
      <c r="R511" s="3"/>
      <c r="W511"/>
      <c r="AB511"/>
    </row>
    <row r="512" spans="1:28" x14ac:dyDescent="0.3">
      <c r="A512" t="s">
        <v>561</v>
      </c>
      <c r="B512">
        <v>1007050</v>
      </c>
      <c r="C512" t="s">
        <v>567</v>
      </c>
      <c r="D512">
        <v>15</v>
      </c>
      <c r="E512" s="10">
        <v>0</v>
      </c>
      <c r="F512" s="10">
        <v>0</v>
      </c>
      <c r="G512" s="10">
        <v>0</v>
      </c>
      <c r="H512">
        <v>0</v>
      </c>
      <c r="I512" s="51" t="str">
        <f>_xlfn.XLOOKUP(Q2_2025[[#This Row],[Artikelnr]],Artikel_prijzen[Artnr],Artikel_prijzen[Groep],"")</f>
        <v/>
      </c>
      <c r="J512" s="10" t="str">
        <f>_xlfn.XLOOKUP(Q2_2025[[#This Row],[Artikelnr]],Artikel_prijzen[Artnr],Artikel_prijzen[Prijs 2025],"")</f>
        <v/>
      </c>
      <c r="K512" t="str">
        <f>IF(Q2_2025[[#This Row],[Artikelprijs]]&lt;&gt;"",IF(Q2_2025[[#This Row],[Stuksprijs]]=Q2_2025[[#This Row],[Artikelprijs]],"Prijs gelijk","Prijs wijkt af"),"")</f>
        <v/>
      </c>
      <c r="L512" t="str">
        <f>IF(Q2_2025[[#This Row],[Relatiekorting percentage]]=0,
    "Nvt",
    IF(Q2_2025[[#This Row],[Brutobedrag 2]] &lt; Q2_2025[[#This Row],[Bruto - Rel.korting]],
        "Nee",
        "Ja"))</f>
        <v>Nvt</v>
      </c>
      <c r="M512" s="10">
        <f>IF(Q2_2025[[#This Row],[Artikelprijs]]&lt;&gt;"",Q2_2025[[#This Row],[Artikelprijs]],Q2_2025[[#This Row],[Stuksprijs]])</f>
        <v>0</v>
      </c>
      <c r="N512" s="10">
        <f>Q2_2025[[#This Row],[Besteld]]*Q2_2025[[#This Row],[Prijs 2]]</f>
        <v>0</v>
      </c>
      <c r="O512" s="10">
        <f>IF(Q2_2025[[#This Row],[Brutobedrag 2]]&lt;Q2_2025[[#This Row],[Bruto - Rel.korting]],Q2_2025[[#This Row],[Brutobedrag 2]],Q2_2025[[#This Row],[Brutobedrag 2]]*(100-Q2_2025[[#This Row],[Relatiekorting percentage]])/100)</f>
        <v>0</v>
      </c>
      <c r="R512" s="3"/>
      <c r="W512"/>
      <c r="AB512"/>
    </row>
    <row r="513" spans="1:28" x14ac:dyDescent="0.3">
      <c r="A513" t="s">
        <v>561</v>
      </c>
      <c r="B513">
        <v>5030225</v>
      </c>
      <c r="C513" t="s">
        <v>261</v>
      </c>
      <c r="D513">
        <v>3</v>
      </c>
      <c r="E513" s="10">
        <v>133.9</v>
      </c>
      <c r="F513" s="10">
        <v>401.7</v>
      </c>
      <c r="G513" s="10">
        <v>401.7</v>
      </c>
      <c r="H513">
        <v>0</v>
      </c>
      <c r="I513" s="51" t="str">
        <f>_xlfn.XLOOKUP(Q2_2025[[#This Row],[Artikelnr]],Artikel_prijzen[Artnr],Artikel_prijzen[Groep],"")</f>
        <v>Rigging</v>
      </c>
      <c r="J513" s="10">
        <f>_xlfn.XLOOKUP(Q2_2025[[#This Row],[Artikelnr]],Artikel_prijzen[Artnr],Artikel_prijzen[Prijs 2025],"")</f>
        <v>130</v>
      </c>
      <c r="K513" t="str">
        <f>IF(Q2_2025[[#This Row],[Artikelprijs]]&lt;&gt;"",IF(Q2_2025[[#This Row],[Stuksprijs]]=Q2_2025[[#This Row],[Artikelprijs]],"Prijs gelijk","Prijs wijkt af"),"")</f>
        <v>Prijs wijkt af</v>
      </c>
      <c r="L513" t="str">
        <f>IF(Q2_2025[[#This Row],[Relatiekorting percentage]]=0,
    "Nvt",
    IF(Q2_2025[[#This Row],[Brutobedrag 2]] &lt; Q2_2025[[#This Row],[Bruto - Rel.korting]],
        "Nee",
        "Ja"))</f>
        <v>Nvt</v>
      </c>
      <c r="M513" s="10">
        <f>IF(Q2_2025[[#This Row],[Artikelprijs]]&lt;&gt;"",Q2_2025[[#This Row],[Artikelprijs]],Q2_2025[[#This Row],[Stuksprijs]])</f>
        <v>130</v>
      </c>
      <c r="N513" s="10">
        <f>Q2_2025[[#This Row],[Besteld]]*Q2_2025[[#This Row],[Prijs 2]]</f>
        <v>390</v>
      </c>
      <c r="O513" s="10">
        <f>IF(Q2_2025[[#This Row],[Brutobedrag 2]]&lt;Q2_2025[[#This Row],[Bruto - Rel.korting]],Q2_2025[[#This Row],[Brutobedrag 2]],Q2_2025[[#This Row],[Brutobedrag 2]]*(100-Q2_2025[[#This Row],[Relatiekorting percentage]])/100)</f>
        <v>390</v>
      </c>
      <c r="R513" s="3"/>
      <c r="W513"/>
      <c r="AB513"/>
    </row>
    <row r="514" spans="1:28" x14ac:dyDescent="0.3">
      <c r="A514" t="s">
        <v>561</v>
      </c>
      <c r="B514">
        <v>5030229</v>
      </c>
      <c r="C514" t="s">
        <v>18</v>
      </c>
      <c r="D514">
        <v>4</v>
      </c>
      <c r="E514" s="10">
        <v>303.85000000000002</v>
      </c>
      <c r="F514" s="10">
        <v>1215.4000000000001</v>
      </c>
      <c r="G514" s="10">
        <v>1215.4000000000001</v>
      </c>
      <c r="H514">
        <v>0</v>
      </c>
      <c r="I514" s="51" t="str">
        <f>_xlfn.XLOOKUP(Q2_2025[[#This Row],[Artikelnr]],Artikel_prijzen[Artnr],Artikel_prijzen[Groep],"")</f>
        <v>Rigging</v>
      </c>
      <c r="J514" s="10">
        <f>_xlfn.XLOOKUP(Q2_2025[[#This Row],[Artikelnr]],Artikel_prijzen[Artnr],Artikel_prijzen[Prijs 2025],"")</f>
        <v>295</v>
      </c>
      <c r="K514" t="str">
        <f>IF(Q2_2025[[#This Row],[Artikelprijs]]&lt;&gt;"",IF(Q2_2025[[#This Row],[Stuksprijs]]=Q2_2025[[#This Row],[Artikelprijs]],"Prijs gelijk","Prijs wijkt af"),"")</f>
        <v>Prijs wijkt af</v>
      </c>
      <c r="L514" t="str">
        <f>IF(Q2_2025[[#This Row],[Relatiekorting percentage]]=0,
    "Nvt",
    IF(Q2_2025[[#This Row],[Brutobedrag 2]] &lt; Q2_2025[[#This Row],[Bruto - Rel.korting]],
        "Nee",
        "Ja"))</f>
        <v>Nvt</v>
      </c>
      <c r="M514" s="10">
        <f>IF(Q2_2025[[#This Row],[Artikelprijs]]&lt;&gt;"",Q2_2025[[#This Row],[Artikelprijs]],Q2_2025[[#This Row],[Stuksprijs]])</f>
        <v>295</v>
      </c>
      <c r="N514" s="10">
        <f>Q2_2025[[#This Row],[Besteld]]*Q2_2025[[#This Row],[Prijs 2]]</f>
        <v>1180</v>
      </c>
      <c r="O514" s="10">
        <f>IF(Q2_2025[[#This Row],[Brutobedrag 2]]&lt;Q2_2025[[#This Row],[Bruto - Rel.korting]],Q2_2025[[#This Row],[Brutobedrag 2]],Q2_2025[[#This Row],[Brutobedrag 2]]*(100-Q2_2025[[#This Row],[Relatiekorting percentage]])/100)</f>
        <v>1180</v>
      </c>
      <c r="R514" s="3"/>
      <c r="W514"/>
      <c r="AB514"/>
    </row>
    <row r="515" spans="1:28" x14ac:dyDescent="0.3">
      <c r="A515" t="s">
        <v>561</v>
      </c>
      <c r="B515">
        <v>5030001</v>
      </c>
      <c r="C515" t="s">
        <v>132</v>
      </c>
      <c r="D515">
        <v>24</v>
      </c>
      <c r="E515" s="10">
        <v>28.84</v>
      </c>
      <c r="F515" s="10">
        <v>692.16</v>
      </c>
      <c r="G515" s="10">
        <v>692.16</v>
      </c>
      <c r="H515">
        <v>0</v>
      </c>
      <c r="I515" s="51" t="str">
        <f>_xlfn.XLOOKUP(Q2_2025[[#This Row],[Artikelnr]],Artikel_prijzen[Artnr],Artikel_prijzen[Groep],"")</f>
        <v>Rigging</v>
      </c>
      <c r="J515" s="10">
        <f>_xlfn.XLOOKUP(Q2_2025[[#This Row],[Artikelnr]],Artikel_prijzen[Artnr],Artikel_prijzen[Prijs 2025],"")</f>
        <v>28</v>
      </c>
      <c r="K515" t="str">
        <f>IF(Q2_2025[[#This Row],[Artikelprijs]]&lt;&gt;"",IF(Q2_2025[[#This Row],[Stuksprijs]]=Q2_2025[[#This Row],[Artikelprijs]],"Prijs gelijk","Prijs wijkt af"),"")</f>
        <v>Prijs wijkt af</v>
      </c>
      <c r="L515" t="str">
        <f>IF(Q2_2025[[#This Row],[Relatiekorting percentage]]=0,
    "Nvt",
    IF(Q2_2025[[#This Row],[Brutobedrag 2]] &lt; Q2_2025[[#This Row],[Bruto - Rel.korting]],
        "Nee",
        "Ja"))</f>
        <v>Nvt</v>
      </c>
      <c r="M515" s="10">
        <f>IF(Q2_2025[[#This Row],[Artikelprijs]]&lt;&gt;"",Q2_2025[[#This Row],[Artikelprijs]],Q2_2025[[#This Row],[Stuksprijs]])</f>
        <v>28</v>
      </c>
      <c r="N515" s="10">
        <f>Q2_2025[[#This Row],[Besteld]]*Q2_2025[[#This Row],[Prijs 2]]</f>
        <v>672</v>
      </c>
      <c r="O515" s="10">
        <f>IF(Q2_2025[[#This Row],[Brutobedrag 2]]&lt;Q2_2025[[#This Row],[Bruto - Rel.korting]],Q2_2025[[#This Row],[Brutobedrag 2]],Q2_2025[[#This Row],[Brutobedrag 2]]*(100-Q2_2025[[#This Row],[Relatiekorting percentage]])/100)</f>
        <v>672</v>
      </c>
      <c r="R515" s="3"/>
      <c r="W515"/>
      <c r="AB515"/>
    </row>
    <row r="516" spans="1:28" x14ac:dyDescent="0.3">
      <c r="A516" t="s">
        <v>561</v>
      </c>
      <c r="B516">
        <v>5030232</v>
      </c>
      <c r="C516" t="s">
        <v>116</v>
      </c>
      <c r="D516">
        <v>1</v>
      </c>
      <c r="E516" s="10">
        <v>144.19999999999999</v>
      </c>
      <c r="F516" s="10">
        <v>144.19999999999999</v>
      </c>
      <c r="G516" s="10">
        <v>144.19999999999999</v>
      </c>
      <c r="H516">
        <v>0</v>
      </c>
      <c r="I516" s="51" t="str">
        <f>_xlfn.XLOOKUP(Q2_2025[[#This Row],[Artikelnr]],Artikel_prijzen[Artnr],Artikel_prijzen[Groep],"")</f>
        <v>Rigging</v>
      </c>
      <c r="J516" s="10">
        <f>_xlfn.XLOOKUP(Q2_2025[[#This Row],[Artikelnr]],Artikel_prijzen[Artnr],Artikel_prijzen[Prijs 2025],"")</f>
        <v>140</v>
      </c>
      <c r="K516" t="str">
        <f>IF(Q2_2025[[#This Row],[Artikelprijs]]&lt;&gt;"",IF(Q2_2025[[#This Row],[Stuksprijs]]=Q2_2025[[#This Row],[Artikelprijs]],"Prijs gelijk","Prijs wijkt af"),"")</f>
        <v>Prijs wijkt af</v>
      </c>
      <c r="L516" t="str">
        <f>IF(Q2_2025[[#This Row],[Relatiekorting percentage]]=0,
    "Nvt",
    IF(Q2_2025[[#This Row],[Brutobedrag 2]] &lt; Q2_2025[[#This Row],[Bruto - Rel.korting]],
        "Nee",
        "Ja"))</f>
        <v>Nvt</v>
      </c>
      <c r="M516" s="10">
        <f>IF(Q2_2025[[#This Row],[Artikelprijs]]&lt;&gt;"",Q2_2025[[#This Row],[Artikelprijs]],Q2_2025[[#This Row],[Stuksprijs]])</f>
        <v>140</v>
      </c>
      <c r="N516" s="10">
        <f>Q2_2025[[#This Row],[Besteld]]*Q2_2025[[#This Row],[Prijs 2]]</f>
        <v>140</v>
      </c>
      <c r="O516" s="10">
        <f>IF(Q2_2025[[#This Row],[Brutobedrag 2]]&lt;Q2_2025[[#This Row],[Bruto - Rel.korting]],Q2_2025[[#This Row],[Brutobedrag 2]],Q2_2025[[#This Row],[Brutobedrag 2]]*(100-Q2_2025[[#This Row],[Relatiekorting percentage]])/100)</f>
        <v>140</v>
      </c>
      <c r="R516" s="3"/>
      <c r="W516"/>
      <c r="AB516"/>
    </row>
    <row r="517" spans="1:28" x14ac:dyDescent="0.3">
      <c r="A517" t="s">
        <v>561</v>
      </c>
      <c r="B517">
        <v>2004057</v>
      </c>
      <c r="C517" t="s">
        <v>90</v>
      </c>
      <c r="D517">
        <v>4</v>
      </c>
      <c r="E517" s="10">
        <v>33.42</v>
      </c>
      <c r="F517" s="10">
        <v>133.68</v>
      </c>
      <c r="G517" s="10">
        <v>133.68</v>
      </c>
      <c r="H517">
        <v>0</v>
      </c>
      <c r="I517" s="51" t="str">
        <f>_xlfn.XLOOKUP(Q2_2025[[#This Row],[Artikelnr]],Artikel_prijzen[Artnr],Artikel_prijzen[Groep],"")</f>
        <v/>
      </c>
      <c r="J517" s="10" t="str">
        <f>_xlfn.XLOOKUP(Q2_2025[[#This Row],[Artikelnr]],Artikel_prijzen[Artnr],Artikel_prijzen[Prijs 2025],"")</f>
        <v/>
      </c>
      <c r="K517" t="str">
        <f>IF(Q2_2025[[#This Row],[Artikelprijs]]&lt;&gt;"",IF(Q2_2025[[#This Row],[Stuksprijs]]=Q2_2025[[#This Row],[Artikelprijs]],"Prijs gelijk","Prijs wijkt af"),"")</f>
        <v/>
      </c>
      <c r="L517" t="str">
        <f>IF(Q2_2025[[#This Row],[Relatiekorting percentage]]=0,
    "Nvt",
    IF(Q2_2025[[#This Row],[Brutobedrag 2]] &lt; Q2_2025[[#This Row],[Bruto - Rel.korting]],
        "Nee",
        "Ja"))</f>
        <v>Nvt</v>
      </c>
      <c r="M517" s="10">
        <f>IF(Q2_2025[[#This Row],[Artikelprijs]]&lt;&gt;"",Q2_2025[[#This Row],[Artikelprijs]],Q2_2025[[#This Row],[Stuksprijs]])</f>
        <v>33.42</v>
      </c>
      <c r="N517" s="10">
        <f>Q2_2025[[#This Row],[Besteld]]*Q2_2025[[#This Row],[Prijs 2]]</f>
        <v>133.68</v>
      </c>
      <c r="O517" s="10">
        <f>IF(Q2_2025[[#This Row],[Brutobedrag 2]]&lt;Q2_2025[[#This Row],[Bruto - Rel.korting]],Q2_2025[[#This Row],[Brutobedrag 2]],Q2_2025[[#This Row],[Brutobedrag 2]]*(100-Q2_2025[[#This Row],[Relatiekorting percentage]])/100)</f>
        <v>133.68</v>
      </c>
      <c r="R517" s="3"/>
      <c r="W517"/>
      <c r="AB517"/>
    </row>
    <row r="518" spans="1:28" x14ac:dyDescent="0.3">
      <c r="A518" t="s">
        <v>561</v>
      </c>
      <c r="B518">
        <v>5030229</v>
      </c>
      <c r="C518" t="s">
        <v>18</v>
      </c>
      <c r="D518">
        <v>4</v>
      </c>
      <c r="E518" s="10">
        <v>303.85000000000002</v>
      </c>
      <c r="F518" s="10">
        <v>1215.4000000000001</v>
      </c>
      <c r="G518" s="10">
        <v>1215.4000000000001</v>
      </c>
      <c r="H518">
        <v>0</v>
      </c>
      <c r="I518" s="51" t="str">
        <f>_xlfn.XLOOKUP(Q2_2025[[#This Row],[Artikelnr]],Artikel_prijzen[Artnr],Artikel_prijzen[Groep],"")</f>
        <v>Rigging</v>
      </c>
      <c r="J518" s="10">
        <f>_xlfn.XLOOKUP(Q2_2025[[#This Row],[Artikelnr]],Artikel_prijzen[Artnr],Artikel_prijzen[Prijs 2025],"")</f>
        <v>295</v>
      </c>
      <c r="K518" t="str">
        <f>IF(Q2_2025[[#This Row],[Artikelprijs]]&lt;&gt;"",IF(Q2_2025[[#This Row],[Stuksprijs]]=Q2_2025[[#This Row],[Artikelprijs]],"Prijs gelijk","Prijs wijkt af"),"")</f>
        <v>Prijs wijkt af</v>
      </c>
      <c r="L518" t="str">
        <f>IF(Q2_2025[[#This Row],[Relatiekorting percentage]]=0,
    "Nvt",
    IF(Q2_2025[[#This Row],[Brutobedrag 2]] &lt; Q2_2025[[#This Row],[Bruto - Rel.korting]],
        "Nee",
        "Ja"))</f>
        <v>Nvt</v>
      </c>
      <c r="M518" s="10">
        <f>IF(Q2_2025[[#This Row],[Artikelprijs]]&lt;&gt;"",Q2_2025[[#This Row],[Artikelprijs]],Q2_2025[[#This Row],[Stuksprijs]])</f>
        <v>295</v>
      </c>
      <c r="N518" s="10">
        <f>Q2_2025[[#This Row],[Besteld]]*Q2_2025[[#This Row],[Prijs 2]]</f>
        <v>1180</v>
      </c>
      <c r="O518" s="10">
        <f>IF(Q2_2025[[#This Row],[Brutobedrag 2]]&lt;Q2_2025[[#This Row],[Bruto - Rel.korting]],Q2_2025[[#This Row],[Brutobedrag 2]],Q2_2025[[#This Row],[Brutobedrag 2]]*(100-Q2_2025[[#This Row],[Relatiekorting percentage]])/100)</f>
        <v>1180</v>
      </c>
      <c r="R518" s="3"/>
      <c r="W518"/>
      <c r="AB518"/>
    </row>
    <row r="519" spans="1:28" x14ac:dyDescent="0.3">
      <c r="A519" t="s">
        <v>561</v>
      </c>
      <c r="B519">
        <v>5030228</v>
      </c>
      <c r="C519" t="s">
        <v>113</v>
      </c>
      <c r="D519">
        <v>4</v>
      </c>
      <c r="E519" s="10">
        <v>236.9</v>
      </c>
      <c r="F519" s="10">
        <v>947.6</v>
      </c>
      <c r="G519" s="10">
        <v>947.6</v>
      </c>
      <c r="H519">
        <v>0</v>
      </c>
      <c r="I519" s="51" t="str">
        <f>_xlfn.XLOOKUP(Q2_2025[[#This Row],[Artikelnr]],Artikel_prijzen[Artnr],Artikel_prijzen[Groep],"")</f>
        <v>Rigging</v>
      </c>
      <c r="J519" s="10">
        <f>_xlfn.XLOOKUP(Q2_2025[[#This Row],[Artikelnr]],Artikel_prijzen[Artnr],Artikel_prijzen[Prijs 2025],"")</f>
        <v>230</v>
      </c>
      <c r="K519" t="str">
        <f>IF(Q2_2025[[#This Row],[Artikelprijs]]&lt;&gt;"",IF(Q2_2025[[#This Row],[Stuksprijs]]=Q2_2025[[#This Row],[Artikelprijs]],"Prijs gelijk","Prijs wijkt af"),"")</f>
        <v>Prijs wijkt af</v>
      </c>
      <c r="L519" t="str">
        <f>IF(Q2_2025[[#This Row],[Relatiekorting percentage]]=0,
    "Nvt",
    IF(Q2_2025[[#This Row],[Brutobedrag 2]] &lt; Q2_2025[[#This Row],[Bruto - Rel.korting]],
        "Nee",
        "Ja"))</f>
        <v>Nvt</v>
      </c>
      <c r="M519" s="10">
        <f>IF(Q2_2025[[#This Row],[Artikelprijs]]&lt;&gt;"",Q2_2025[[#This Row],[Artikelprijs]],Q2_2025[[#This Row],[Stuksprijs]])</f>
        <v>230</v>
      </c>
      <c r="N519" s="10">
        <f>Q2_2025[[#This Row],[Besteld]]*Q2_2025[[#This Row],[Prijs 2]]</f>
        <v>920</v>
      </c>
      <c r="O519" s="10">
        <f>IF(Q2_2025[[#This Row],[Brutobedrag 2]]&lt;Q2_2025[[#This Row],[Bruto - Rel.korting]],Q2_2025[[#This Row],[Brutobedrag 2]],Q2_2025[[#This Row],[Brutobedrag 2]]*(100-Q2_2025[[#This Row],[Relatiekorting percentage]])/100)</f>
        <v>920</v>
      </c>
      <c r="R519" s="3"/>
      <c r="W519"/>
      <c r="AB519"/>
    </row>
    <row r="520" spans="1:28" x14ac:dyDescent="0.3">
      <c r="A520" t="s">
        <v>561</v>
      </c>
      <c r="B520">
        <v>5030229</v>
      </c>
      <c r="C520" t="s">
        <v>18</v>
      </c>
      <c r="D520">
        <v>6</v>
      </c>
      <c r="E520" s="10">
        <v>303.85000000000002</v>
      </c>
      <c r="F520" s="10">
        <v>1823.1</v>
      </c>
      <c r="G520" s="10">
        <v>1823.1</v>
      </c>
      <c r="H520">
        <v>0</v>
      </c>
      <c r="I520" s="51" t="str">
        <f>_xlfn.XLOOKUP(Q2_2025[[#This Row],[Artikelnr]],Artikel_prijzen[Artnr],Artikel_prijzen[Groep],"")</f>
        <v>Rigging</v>
      </c>
      <c r="J520" s="10">
        <f>_xlfn.XLOOKUP(Q2_2025[[#This Row],[Artikelnr]],Artikel_prijzen[Artnr],Artikel_prijzen[Prijs 2025],"")</f>
        <v>295</v>
      </c>
      <c r="K520" t="str">
        <f>IF(Q2_2025[[#This Row],[Artikelprijs]]&lt;&gt;"",IF(Q2_2025[[#This Row],[Stuksprijs]]=Q2_2025[[#This Row],[Artikelprijs]],"Prijs gelijk","Prijs wijkt af"),"")</f>
        <v>Prijs wijkt af</v>
      </c>
      <c r="L520" t="str">
        <f>IF(Q2_2025[[#This Row],[Relatiekorting percentage]]=0,
    "Nvt",
    IF(Q2_2025[[#This Row],[Brutobedrag 2]] &lt; Q2_2025[[#This Row],[Bruto - Rel.korting]],
        "Nee",
        "Ja"))</f>
        <v>Nvt</v>
      </c>
      <c r="M520" s="10">
        <f>IF(Q2_2025[[#This Row],[Artikelprijs]]&lt;&gt;"",Q2_2025[[#This Row],[Artikelprijs]],Q2_2025[[#This Row],[Stuksprijs]])</f>
        <v>295</v>
      </c>
      <c r="N520" s="10">
        <f>Q2_2025[[#This Row],[Besteld]]*Q2_2025[[#This Row],[Prijs 2]]</f>
        <v>1770</v>
      </c>
      <c r="O520" s="10">
        <f>IF(Q2_2025[[#This Row],[Brutobedrag 2]]&lt;Q2_2025[[#This Row],[Bruto - Rel.korting]],Q2_2025[[#This Row],[Brutobedrag 2]],Q2_2025[[#This Row],[Brutobedrag 2]]*(100-Q2_2025[[#This Row],[Relatiekorting percentage]])/100)</f>
        <v>1770</v>
      </c>
      <c r="R520" s="3"/>
      <c r="W520"/>
      <c r="AB520"/>
    </row>
    <row r="521" spans="1:28" x14ac:dyDescent="0.3">
      <c r="A521" t="s">
        <v>561</v>
      </c>
      <c r="B521">
        <v>5030228</v>
      </c>
      <c r="C521" t="s">
        <v>113</v>
      </c>
      <c r="D521">
        <v>4</v>
      </c>
      <c r="E521" s="10">
        <v>236.9</v>
      </c>
      <c r="F521" s="10">
        <v>947.6</v>
      </c>
      <c r="G521" s="10">
        <v>947.6</v>
      </c>
      <c r="H521">
        <v>0</v>
      </c>
      <c r="I521" s="51" t="str">
        <f>_xlfn.XLOOKUP(Q2_2025[[#This Row],[Artikelnr]],Artikel_prijzen[Artnr],Artikel_prijzen[Groep],"")</f>
        <v>Rigging</v>
      </c>
      <c r="J521" s="10">
        <f>_xlfn.XLOOKUP(Q2_2025[[#This Row],[Artikelnr]],Artikel_prijzen[Artnr],Artikel_prijzen[Prijs 2025],"")</f>
        <v>230</v>
      </c>
      <c r="K521" t="str">
        <f>IF(Q2_2025[[#This Row],[Artikelprijs]]&lt;&gt;"",IF(Q2_2025[[#This Row],[Stuksprijs]]=Q2_2025[[#This Row],[Artikelprijs]],"Prijs gelijk","Prijs wijkt af"),"")</f>
        <v>Prijs wijkt af</v>
      </c>
      <c r="L521" t="str">
        <f>IF(Q2_2025[[#This Row],[Relatiekorting percentage]]=0,
    "Nvt",
    IF(Q2_2025[[#This Row],[Brutobedrag 2]] &lt; Q2_2025[[#This Row],[Bruto - Rel.korting]],
        "Nee",
        "Ja"))</f>
        <v>Nvt</v>
      </c>
      <c r="M521" s="10">
        <f>IF(Q2_2025[[#This Row],[Artikelprijs]]&lt;&gt;"",Q2_2025[[#This Row],[Artikelprijs]],Q2_2025[[#This Row],[Stuksprijs]])</f>
        <v>230</v>
      </c>
      <c r="N521" s="10">
        <f>Q2_2025[[#This Row],[Besteld]]*Q2_2025[[#This Row],[Prijs 2]]</f>
        <v>920</v>
      </c>
      <c r="O521" s="10">
        <f>IF(Q2_2025[[#This Row],[Brutobedrag 2]]&lt;Q2_2025[[#This Row],[Bruto - Rel.korting]],Q2_2025[[#This Row],[Brutobedrag 2]],Q2_2025[[#This Row],[Brutobedrag 2]]*(100-Q2_2025[[#This Row],[Relatiekorting percentage]])/100)</f>
        <v>920</v>
      </c>
      <c r="R521" s="3"/>
      <c r="W521"/>
      <c r="AB521"/>
    </row>
    <row r="522" spans="1:28" x14ac:dyDescent="0.3">
      <c r="A522" t="s">
        <v>561</v>
      </c>
      <c r="B522">
        <v>2004027</v>
      </c>
      <c r="C522" t="s">
        <v>339</v>
      </c>
      <c r="D522">
        <v>4</v>
      </c>
      <c r="E522" s="10">
        <v>16.54</v>
      </c>
      <c r="F522" s="10">
        <v>66.16</v>
      </c>
      <c r="G522" s="10">
        <v>66.16</v>
      </c>
      <c r="H522">
        <v>0</v>
      </c>
      <c r="I522" s="51" t="str">
        <f>_xlfn.XLOOKUP(Q2_2025[[#This Row],[Artikelnr]],Artikel_prijzen[Artnr],Artikel_prijzen[Groep],"")</f>
        <v/>
      </c>
      <c r="J522" s="10" t="str">
        <f>_xlfn.XLOOKUP(Q2_2025[[#This Row],[Artikelnr]],Artikel_prijzen[Artnr],Artikel_prijzen[Prijs 2025],"")</f>
        <v/>
      </c>
      <c r="K522" t="str">
        <f>IF(Q2_2025[[#This Row],[Artikelprijs]]&lt;&gt;"",IF(Q2_2025[[#This Row],[Stuksprijs]]=Q2_2025[[#This Row],[Artikelprijs]],"Prijs gelijk","Prijs wijkt af"),"")</f>
        <v/>
      </c>
      <c r="L522" t="str">
        <f>IF(Q2_2025[[#This Row],[Relatiekorting percentage]]=0,
    "Nvt",
    IF(Q2_2025[[#This Row],[Brutobedrag 2]] &lt; Q2_2025[[#This Row],[Bruto - Rel.korting]],
        "Nee",
        "Ja"))</f>
        <v>Nvt</v>
      </c>
      <c r="M522" s="10">
        <f>IF(Q2_2025[[#This Row],[Artikelprijs]]&lt;&gt;"",Q2_2025[[#This Row],[Artikelprijs]],Q2_2025[[#This Row],[Stuksprijs]])</f>
        <v>16.54</v>
      </c>
      <c r="N522" s="10">
        <f>Q2_2025[[#This Row],[Besteld]]*Q2_2025[[#This Row],[Prijs 2]]</f>
        <v>66.16</v>
      </c>
      <c r="O522" s="10">
        <f>IF(Q2_2025[[#This Row],[Brutobedrag 2]]&lt;Q2_2025[[#This Row],[Bruto - Rel.korting]],Q2_2025[[#This Row],[Brutobedrag 2]],Q2_2025[[#This Row],[Brutobedrag 2]]*(100-Q2_2025[[#This Row],[Relatiekorting percentage]])/100)</f>
        <v>66.16</v>
      </c>
      <c r="R522" s="3"/>
      <c r="W522"/>
      <c r="AB522"/>
    </row>
    <row r="523" spans="1:28" x14ac:dyDescent="0.3">
      <c r="A523" t="s">
        <v>561</v>
      </c>
      <c r="B523">
        <v>5030232</v>
      </c>
      <c r="C523" t="s">
        <v>116</v>
      </c>
      <c r="D523">
        <v>1</v>
      </c>
      <c r="E523" s="10">
        <v>144.19999999999999</v>
      </c>
      <c r="F523" s="10">
        <v>144.19999999999999</v>
      </c>
      <c r="G523" s="10">
        <v>144.19999999999999</v>
      </c>
      <c r="H523">
        <v>0</v>
      </c>
      <c r="I523" s="51" t="str">
        <f>_xlfn.XLOOKUP(Q2_2025[[#This Row],[Artikelnr]],Artikel_prijzen[Artnr],Artikel_prijzen[Groep],"")</f>
        <v>Rigging</v>
      </c>
      <c r="J523" s="10">
        <f>_xlfn.XLOOKUP(Q2_2025[[#This Row],[Artikelnr]],Artikel_prijzen[Artnr],Artikel_prijzen[Prijs 2025],"")</f>
        <v>140</v>
      </c>
      <c r="K523" t="str">
        <f>IF(Q2_2025[[#This Row],[Artikelprijs]]&lt;&gt;"",IF(Q2_2025[[#This Row],[Stuksprijs]]=Q2_2025[[#This Row],[Artikelprijs]],"Prijs gelijk","Prijs wijkt af"),"")</f>
        <v>Prijs wijkt af</v>
      </c>
      <c r="L523" t="str">
        <f>IF(Q2_2025[[#This Row],[Relatiekorting percentage]]=0,
    "Nvt",
    IF(Q2_2025[[#This Row],[Brutobedrag 2]] &lt; Q2_2025[[#This Row],[Bruto - Rel.korting]],
        "Nee",
        "Ja"))</f>
        <v>Nvt</v>
      </c>
      <c r="M523" s="10">
        <f>IF(Q2_2025[[#This Row],[Artikelprijs]]&lt;&gt;"",Q2_2025[[#This Row],[Artikelprijs]],Q2_2025[[#This Row],[Stuksprijs]])</f>
        <v>140</v>
      </c>
      <c r="N523" s="10">
        <f>Q2_2025[[#This Row],[Besteld]]*Q2_2025[[#This Row],[Prijs 2]]</f>
        <v>140</v>
      </c>
      <c r="O523" s="10">
        <f>IF(Q2_2025[[#This Row],[Brutobedrag 2]]&lt;Q2_2025[[#This Row],[Bruto - Rel.korting]],Q2_2025[[#This Row],[Brutobedrag 2]],Q2_2025[[#This Row],[Brutobedrag 2]]*(100-Q2_2025[[#This Row],[Relatiekorting percentage]])/100)</f>
        <v>140</v>
      </c>
      <c r="R523" s="3"/>
      <c r="W523"/>
      <c r="AB523"/>
    </row>
    <row r="524" spans="1:28" x14ac:dyDescent="0.3">
      <c r="A524" t="s">
        <v>561</v>
      </c>
      <c r="B524">
        <v>5030229</v>
      </c>
      <c r="C524" t="s">
        <v>18</v>
      </c>
      <c r="D524">
        <v>4</v>
      </c>
      <c r="E524" s="10">
        <v>303.85000000000002</v>
      </c>
      <c r="F524" s="10">
        <v>1215.4000000000001</v>
      </c>
      <c r="G524" s="10">
        <v>1215.4000000000001</v>
      </c>
      <c r="H524">
        <v>0</v>
      </c>
      <c r="I524" s="51" t="str">
        <f>_xlfn.XLOOKUP(Q2_2025[[#This Row],[Artikelnr]],Artikel_prijzen[Artnr],Artikel_prijzen[Groep],"")</f>
        <v>Rigging</v>
      </c>
      <c r="J524" s="10">
        <f>_xlfn.XLOOKUP(Q2_2025[[#This Row],[Artikelnr]],Artikel_prijzen[Artnr],Artikel_prijzen[Prijs 2025],"")</f>
        <v>295</v>
      </c>
      <c r="K524" t="str">
        <f>IF(Q2_2025[[#This Row],[Artikelprijs]]&lt;&gt;"",IF(Q2_2025[[#This Row],[Stuksprijs]]=Q2_2025[[#This Row],[Artikelprijs]],"Prijs gelijk","Prijs wijkt af"),"")</f>
        <v>Prijs wijkt af</v>
      </c>
      <c r="L524" t="str">
        <f>IF(Q2_2025[[#This Row],[Relatiekorting percentage]]=0,
    "Nvt",
    IF(Q2_2025[[#This Row],[Brutobedrag 2]] &lt; Q2_2025[[#This Row],[Bruto - Rel.korting]],
        "Nee",
        "Ja"))</f>
        <v>Nvt</v>
      </c>
      <c r="M524" s="10">
        <f>IF(Q2_2025[[#This Row],[Artikelprijs]]&lt;&gt;"",Q2_2025[[#This Row],[Artikelprijs]],Q2_2025[[#This Row],[Stuksprijs]])</f>
        <v>295</v>
      </c>
      <c r="N524" s="10">
        <f>Q2_2025[[#This Row],[Besteld]]*Q2_2025[[#This Row],[Prijs 2]]</f>
        <v>1180</v>
      </c>
      <c r="O524" s="10">
        <f>IF(Q2_2025[[#This Row],[Brutobedrag 2]]&lt;Q2_2025[[#This Row],[Bruto - Rel.korting]],Q2_2025[[#This Row],[Brutobedrag 2]],Q2_2025[[#This Row],[Brutobedrag 2]]*(100-Q2_2025[[#This Row],[Relatiekorting percentage]])/100)</f>
        <v>1180</v>
      </c>
      <c r="R524" s="3"/>
      <c r="W524"/>
      <c r="AB524"/>
    </row>
    <row r="525" spans="1:28" x14ac:dyDescent="0.3">
      <c r="A525" t="s">
        <v>561</v>
      </c>
      <c r="B525">
        <v>2004027</v>
      </c>
      <c r="C525" t="s">
        <v>339</v>
      </c>
      <c r="D525">
        <v>4</v>
      </c>
      <c r="E525" s="10">
        <v>16.54</v>
      </c>
      <c r="F525" s="10">
        <v>66.16</v>
      </c>
      <c r="G525" s="10">
        <v>66.16</v>
      </c>
      <c r="H525">
        <v>0</v>
      </c>
      <c r="I525" s="51" t="str">
        <f>_xlfn.XLOOKUP(Q2_2025[[#This Row],[Artikelnr]],Artikel_prijzen[Artnr],Artikel_prijzen[Groep],"")</f>
        <v/>
      </c>
      <c r="J525" s="10" t="str">
        <f>_xlfn.XLOOKUP(Q2_2025[[#This Row],[Artikelnr]],Artikel_prijzen[Artnr],Artikel_prijzen[Prijs 2025],"")</f>
        <v/>
      </c>
      <c r="K525" t="str">
        <f>IF(Q2_2025[[#This Row],[Artikelprijs]]&lt;&gt;"",IF(Q2_2025[[#This Row],[Stuksprijs]]=Q2_2025[[#This Row],[Artikelprijs]],"Prijs gelijk","Prijs wijkt af"),"")</f>
        <v/>
      </c>
      <c r="L525" t="str">
        <f>IF(Q2_2025[[#This Row],[Relatiekorting percentage]]=0,
    "Nvt",
    IF(Q2_2025[[#This Row],[Brutobedrag 2]] &lt; Q2_2025[[#This Row],[Bruto - Rel.korting]],
        "Nee",
        "Ja"))</f>
        <v>Nvt</v>
      </c>
      <c r="M525" s="10">
        <f>IF(Q2_2025[[#This Row],[Artikelprijs]]&lt;&gt;"",Q2_2025[[#This Row],[Artikelprijs]],Q2_2025[[#This Row],[Stuksprijs]])</f>
        <v>16.54</v>
      </c>
      <c r="N525" s="10">
        <f>Q2_2025[[#This Row],[Besteld]]*Q2_2025[[#This Row],[Prijs 2]]</f>
        <v>66.16</v>
      </c>
      <c r="O525" s="10">
        <f>IF(Q2_2025[[#This Row],[Brutobedrag 2]]&lt;Q2_2025[[#This Row],[Bruto - Rel.korting]],Q2_2025[[#This Row],[Brutobedrag 2]],Q2_2025[[#This Row],[Brutobedrag 2]]*(100-Q2_2025[[#This Row],[Relatiekorting percentage]])/100)</f>
        <v>66.16</v>
      </c>
      <c r="R525" s="3"/>
      <c r="W525"/>
      <c r="AB525"/>
    </row>
    <row r="526" spans="1:28" x14ac:dyDescent="0.3">
      <c r="A526" t="s">
        <v>561</v>
      </c>
      <c r="B526">
        <v>5030228</v>
      </c>
      <c r="C526" t="s">
        <v>113</v>
      </c>
      <c r="D526">
        <v>4</v>
      </c>
      <c r="E526" s="10">
        <v>236.9</v>
      </c>
      <c r="F526" s="10">
        <v>947.6</v>
      </c>
      <c r="G526" s="10">
        <v>947.6</v>
      </c>
      <c r="H526">
        <v>0</v>
      </c>
      <c r="I526" s="51" t="str">
        <f>_xlfn.XLOOKUP(Q2_2025[[#This Row],[Artikelnr]],Artikel_prijzen[Artnr],Artikel_prijzen[Groep],"")</f>
        <v>Rigging</v>
      </c>
      <c r="J526" s="10">
        <f>_xlfn.XLOOKUP(Q2_2025[[#This Row],[Artikelnr]],Artikel_prijzen[Artnr],Artikel_prijzen[Prijs 2025],"")</f>
        <v>230</v>
      </c>
      <c r="K526" t="str">
        <f>IF(Q2_2025[[#This Row],[Artikelprijs]]&lt;&gt;"",IF(Q2_2025[[#This Row],[Stuksprijs]]=Q2_2025[[#This Row],[Artikelprijs]],"Prijs gelijk","Prijs wijkt af"),"")</f>
        <v>Prijs wijkt af</v>
      </c>
      <c r="L526" t="str">
        <f>IF(Q2_2025[[#This Row],[Relatiekorting percentage]]=0,
    "Nvt",
    IF(Q2_2025[[#This Row],[Brutobedrag 2]] &lt; Q2_2025[[#This Row],[Bruto - Rel.korting]],
        "Nee",
        "Ja"))</f>
        <v>Nvt</v>
      </c>
      <c r="M526" s="10">
        <f>IF(Q2_2025[[#This Row],[Artikelprijs]]&lt;&gt;"",Q2_2025[[#This Row],[Artikelprijs]],Q2_2025[[#This Row],[Stuksprijs]])</f>
        <v>230</v>
      </c>
      <c r="N526" s="10">
        <f>Q2_2025[[#This Row],[Besteld]]*Q2_2025[[#This Row],[Prijs 2]]</f>
        <v>920</v>
      </c>
      <c r="O526" s="10">
        <f>IF(Q2_2025[[#This Row],[Brutobedrag 2]]&lt;Q2_2025[[#This Row],[Bruto - Rel.korting]],Q2_2025[[#This Row],[Brutobedrag 2]],Q2_2025[[#This Row],[Brutobedrag 2]]*(100-Q2_2025[[#This Row],[Relatiekorting percentage]])/100)</f>
        <v>920</v>
      </c>
      <c r="R526" s="3"/>
      <c r="W526"/>
      <c r="AB526"/>
    </row>
    <row r="527" spans="1:28" x14ac:dyDescent="0.3">
      <c r="A527" t="s">
        <v>561</v>
      </c>
      <c r="B527">
        <v>2004027</v>
      </c>
      <c r="C527" t="s">
        <v>339</v>
      </c>
      <c r="D527">
        <v>4</v>
      </c>
      <c r="E527" s="10">
        <v>16.54</v>
      </c>
      <c r="F527" s="10">
        <v>66.16</v>
      </c>
      <c r="G527" s="10">
        <v>66.16</v>
      </c>
      <c r="H527">
        <v>0</v>
      </c>
      <c r="I527" s="51" t="str">
        <f>_xlfn.XLOOKUP(Q2_2025[[#This Row],[Artikelnr]],Artikel_prijzen[Artnr],Artikel_prijzen[Groep],"")</f>
        <v/>
      </c>
      <c r="J527" s="10" t="str">
        <f>_xlfn.XLOOKUP(Q2_2025[[#This Row],[Artikelnr]],Artikel_prijzen[Artnr],Artikel_prijzen[Prijs 2025],"")</f>
        <v/>
      </c>
      <c r="K527" t="str">
        <f>IF(Q2_2025[[#This Row],[Artikelprijs]]&lt;&gt;"",IF(Q2_2025[[#This Row],[Stuksprijs]]=Q2_2025[[#This Row],[Artikelprijs]],"Prijs gelijk","Prijs wijkt af"),"")</f>
        <v/>
      </c>
      <c r="L527" t="str">
        <f>IF(Q2_2025[[#This Row],[Relatiekorting percentage]]=0,
    "Nvt",
    IF(Q2_2025[[#This Row],[Brutobedrag 2]] &lt; Q2_2025[[#This Row],[Bruto - Rel.korting]],
        "Nee",
        "Ja"))</f>
        <v>Nvt</v>
      </c>
      <c r="M527" s="10">
        <f>IF(Q2_2025[[#This Row],[Artikelprijs]]&lt;&gt;"",Q2_2025[[#This Row],[Artikelprijs]],Q2_2025[[#This Row],[Stuksprijs]])</f>
        <v>16.54</v>
      </c>
      <c r="N527" s="10">
        <f>Q2_2025[[#This Row],[Besteld]]*Q2_2025[[#This Row],[Prijs 2]]</f>
        <v>66.16</v>
      </c>
      <c r="O527" s="10">
        <f>IF(Q2_2025[[#This Row],[Brutobedrag 2]]&lt;Q2_2025[[#This Row],[Bruto - Rel.korting]],Q2_2025[[#This Row],[Brutobedrag 2]],Q2_2025[[#This Row],[Brutobedrag 2]]*(100-Q2_2025[[#This Row],[Relatiekorting percentage]])/100)</f>
        <v>66.16</v>
      </c>
      <c r="R527" s="3"/>
      <c r="W527"/>
      <c r="AB527"/>
    </row>
    <row r="528" spans="1:28" x14ac:dyDescent="0.3">
      <c r="A528" t="s">
        <v>561</v>
      </c>
      <c r="B528">
        <v>5030232</v>
      </c>
      <c r="C528" t="s">
        <v>116</v>
      </c>
      <c r="D528">
        <v>1</v>
      </c>
      <c r="E528" s="10">
        <v>144.19999999999999</v>
      </c>
      <c r="F528" s="10">
        <v>144.19999999999999</v>
      </c>
      <c r="G528" s="10">
        <v>144.19999999999999</v>
      </c>
      <c r="H528">
        <v>0</v>
      </c>
      <c r="I528" s="51" t="str">
        <f>_xlfn.XLOOKUP(Q2_2025[[#This Row],[Artikelnr]],Artikel_prijzen[Artnr],Artikel_prijzen[Groep],"")</f>
        <v>Rigging</v>
      </c>
      <c r="J528" s="10">
        <f>_xlfn.XLOOKUP(Q2_2025[[#This Row],[Artikelnr]],Artikel_prijzen[Artnr],Artikel_prijzen[Prijs 2025],"")</f>
        <v>140</v>
      </c>
      <c r="K528" t="str">
        <f>IF(Q2_2025[[#This Row],[Artikelprijs]]&lt;&gt;"",IF(Q2_2025[[#This Row],[Stuksprijs]]=Q2_2025[[#This Row],[Artikelprijs]],"Prijs gelijk","Prijs wijkt af"),"")</f>
        <v>Prijs wijkt af</v>
      </c>
      <c r="L528" t="str">
        <f>IF(Q2_2025[[#This Row],[Relatiekorting percentage]]=0,
    "Nvt",
    IF(Q2_2025[[#This Row],[Brutobedrag 2]] &lt; Q2_2025[[#This Row],[Bruto - Rel.korting]],
        "Nee",
        "Ja"))</f>
        <v>Nvt</v>
      </c>
      <c r="M528" s="10">
        <f>IF(Q2_2025[[#This Row],[Artikelprijs]]&lt;&gt;"",Q2_2025[[#This Row],[Artikelprijs]],Q2_2025[[#This Row],[Stuksprijs]])</f>
        <v>140</v>
      </c>
      <c r="N528" s="10">
        <f>Q2_2025[[#This Row],[Besteld]]*Q2_2025[[#This Row],[Prijs 2]]</f>
        <v>140</v>
      </c>
      <c r="O528" s="10">
        <f>IF(Q2_2025[[#This Row],[Brutobedrag 2]]&lt;Q2_2025[[#This Row],[Bruto - Rel.korting]],Q2_2025[[#This Row],[Brutobedrag 2]],Q2_2025[[#This Row],[Brutobedrag 2]]*(100-Q2_2025[[#This Row],[Relatiekorting percentage]])/100)</f>
        <v>140</v>
      </c>
      <c r="R528" s="3"/>
      <c r="W528"/>
      <c r="AB528"/>
    </row>
    <row r="529" spans="1:28" x14ac:dyDescent="0.3">
      <c r="A529" t="s">
        <v>561</v>
      </c>
      <c r="B529">
        <v>5030229</v>
      </c>
      <c r="C529" t="s">
        <v>18</v>
      </c>
      <c r="D529">
        <v>4</v>
      </c>
      <c r="E529" s="10">
        <v>303.85000000000002</v>
      </c>
      <c r="F529" s="10">
        <v>1215.4000000000001</v>
      </c>
      <c r="G529" s="10">
        <v>1215.4000000000001</v>
      </c>
      <c r="H529">
        <v>0</v>
      </c>
      <c r="I529" s="51" t="str">
        <f>_xlfn.XLOOKUP(Q2_2025[[#This Row],[Artikelnr]],Artikel_prijzen[Artnr],Artikel_prijzen[Groep],"")</f>
        <v>Rigging</v>
      </c>
      <c r="J529" s="10">
        <f>_xlfn.XLOOKUP(Q2_2025[[#This Row],[Artikelnr]],Artikel_prijzen[Artnr],Artikel_prijzen[Prijs 2025],"")</f>
        <v>295</v>
      </c>
      <c r="K529" t="str">
        <f>IF(Q2_2025[[#This Row],[Artikelprijs]]&lt;&gt;"",IF(Q2_2025[[#This Row],[Stuksprijs]]=Q2_2025[[#This Row],[Artikelprijs]],"Prijs gelijk","Prijs wijkt af"),"")</f>
        <v>Prijs wijkt af</v>
      </c>
      <c r="L529" t="str">
        <f>IF(Q2_2025[[#This Row],[Relatiekorting percentage]]=0,
    "Nvt",
    IF(Q2_2025[[#This Row],[Brutobedrag 2]] &lt; Q2_2025[[#This Row],[Bruto - Rel.korting]],
        "Nee",
        "Ja"))</f>
        <v>Nvt</v>
      </c>
      <c r="M529" s="10">
        <f>IF(Q2_2025[[#This Row],[Artikelprijs]]&lt;&gt;"",Q2_2025[[#This Row],[Artikelprijs]],Q2_2025[[#This Row],[Stuksprijs]])</f>
        <v>295</v>
      </c>
      <c r="N529" s="10">
        <f>Q2_2025[[#This Row],[Besteld]]*Q2_2025[[#This Row],[Prijs 2]]</f>
        <v>1180</v>
      </c>
      <c r="O529" s="10">
        <f>IF(Q2_2025[[#This Row],[Brutobedrag 2]]&lt;Q2_2025[[#This Row],[Bruto - Rel.korting]],Q2_2025[[#This Row],[Brutobedrag 2]],Q2_2025[[#This Row],[Brutobedrag 2]]*(100-Q2_2025[[#This Row],[Relatiekorting percentage]])/100)</f>
        <v>1180</v>
      </c>
      <c r="R529" s="3"/>
      <c r="W529"/>
      <c r="AB529"/>
    </row>
    <row r="530" spans="1:28" x14ac:dyDescent="0.3">
      <c r="A530" t="s">
        <v>561</v>
      </c>
      <c r="B530">
        <v>5030232</v>
      </c>
      <c r="C530" t="s">
        <v>116</v>
      </c>
      <c r="D530">
        <v>1</v>
      </c>
      <c r="E530" s="10">
        <v>144.19999999999999</v>
      </c>
      <c r="F530" s="10">
        <v>144.19999999999999</v>
      </c>
      <c r="G530" s="10">
        <v>144.19999999999999</v>
      </c>
      <c r="H530">
        <v>0</v>
      </c>
      <c r="I530" s="51" t="str">
        <f>_xlfn.XLOOKUP(Q2_2025[[#This Row],[Artikelnr]],Artikel_prijzen[Artnr],Artikel_prijzen[Groep],"")</f>
        <v>Rigging</v>
      </c>
      <c r="J530" s="10">
        <f>_xlfn.XLOOKUP(Q2_2025[[#This Row],[Artikelnr]],Artikel_prijzen[Artnr],Artikel_prijzen[Prijs 2025],"")</f>
        <v>140</v>
      </c>
      <c r="K530" t="str">
        <f>IF(Q2_2025[[#This Row],[Artikelprijs]]&lt;&gt;"",IF(Q2_2025[[#This Row],[Stuksprijs]]=Q2_2025[[#This Row],[Artikelprijs]],"Prijs gelijk","Prijs wijkt af"),"")</f>
        <v>Prijs wijkt af</v>
      </c>
      <c r="L530" t="str">
        <f>IF(Q2_2025[[#This Row],[Relatiekorting percentage]]=0,
    "Nvt",
    IF(Q2_2025[[#This Row],[Brutobedrag 2]] &lt; Q2_2025[[#This Row],[Bruto - Rel.korting]],
        "Nee",
        "Ja"))</f>
        <v>Nvt</v>
      </c>
      <c r="M530" s="10">
        <f>IF(Q2_2025[[#This Row],[Artikelprijs]]&lt;&gt;"",Q2_2025[[#This Row],[Artikelprijs]],Q2_2025[[#This Row],[Stuksprijs]])</f>
        <v>140</v>
      </c>
      <c r="N530" s="10">
        <f>Q2_2025[[#This Row],[Besteld]]*Q2_2025[[#This Row],[Prijs 2]]</f>
        <v>140</v>
      </c>
      <c r="O530" s="10">
        <f>IF(Q2_2025[[#This Row],[Brutobedrag 2]]&lt;Q2_2025[[#This Row],[Bruto - Rel.korting]],Q2_2025[[#This Row],[Brutobedrag 2]],Q2_2025[[#This Row],[Brutobedrag 2]]*(100-Q2_2025[[#This Row],[Relatiekorting percentage]])/100)</f>
        <v>140</v>
      </c>
      <c r="R530" s="3"/>
      <c r="W530"/>
      <c r="AB530"/>
    </row>
    <row r="531" spans="1:28" x14ac:dyDescent="0.3">
      <c r="A531" t="s">
        <v>561</v>
      </c>
      <c r="B531">
        <v>5030225</v>
      </c>
      <c r="C531" t="s">
        <v>261</v>
      </c>
      <c r="D531">
        <v>4</v>
      </c>
      <c r="E531" s="10">
        <v>133.9</v>
      </c>
      <c r="F531" s="10">
        <v>535.6</v>
      </c>
      <c r="G531" s="10">
        <v>535.6</v>
      </c>
      <c r="H531">
        <v>0</v>
      </c>
      <c r="I531" s="51" t="str">
        <f>_xlfn.XLOOKUP(Q2_2025[[#This Row],[Artikelnr]],Artikel_prijzen[Artnr],Artikel_prijzen[Groep],"")</f>
        <v>Rigging</v>
      </c>
      <c r="J531" s="10">
        <f>_xlfn.XLOOKUP(Q2_2025[[#This Row],[Artikelnr]],Artikel_prijzen[Artnr],Artikel_prijzen[Prijs 2025],"")</f>
        <v>130</v>
      </c>
      <c r="K531" t="str">
        <f>IF(Q2_2025[[#This Row],[Artikelprijs]]&lt;&gt;"",IF(Q2_2025[[#This Row],[Stuksprijs]]=Q2_2025[[#This Row],[Artikelprijs]],"Prijs gelijk","Prijs wijkt af"),"")</f>
        <v>Prijs wijkt af</v>
      </c>
      <c r="L531" t="str">
        <f>IF(Q2_2025[[#This Row],[Relatiekorting percentage]]=0,
    "Nvt",
    IF(Q2_2025[[#This Row],[Brutobedrag 2]] &lt; Q2_2025[[#This Row],[Bruto - Rel.korting]],
        "Nee",
        "Ja"))</f>
        <v>Nvt</v>
      </c>
      <c r="M531" s="10">
        <f>IF(Q2_2025[[#This Row],[Artikelprijs]]&lt;&gt;"",Q2_2025[[#This Row],[Artikelprijs]],Q2_2025[[#This Row],[Stuksprijs]])</f>
        <v>130</v>
      </c>
      <c r="N531" s="10">
        <f>Q2_2025[[#This Row],[Besteld]]*Q2_2025[[#This Row],[Prijs 2]]</f>
        <v>520</v>
      </c>
      <c r="O531" s="10">
        <f>IF(Q2_2025[[#This Row],[Brutobedrag 2]]&lt;Q2_2025[[#This Row],[Bruto - Rel.korting]],Q2_2025[[#This Row],[Brutobedrag 2]],Q2_2025[[#This Row],[Brutobedrag 2]]*(100-Q2_2025[[#This Row],[Relatiekorting percentage]])/100)</f>
        <v>520</v>
      </c>
      <c r="R531" s="3"/>
      <c r="W531"/>
      <c r="AB531"/>
    </row>
    <row r="532" spans="1:28" x14ac:dyDescent="0.3">
      <c r="A532" t="s">
        <v>561</v>
      </c>
      <c r="B532">
        <v>5030229</v>
      </c>
      <c r="C532" t="s">
        <v>18</v>
      </c>
      <c r="D532">
        <v>4</v>
      </c>
      <c r="E532" s="10">
        <v>303.85000000000002</v>
      </c>
      <c r="F532" s="10">
        <v>1215.4000000000001</v>
      </c>
      <c r="G532" s="10">
        <v>1215.4000000000001</v>
      </c>
      <c r="H532">
        <v>0</v>
      </c>
      <c r="I532" s="51" t="str">
        <f>_xlfn.XLOOKUP(Q2_2025[[#This Row],[Artikelnr]],Artikel_prijzen[Artnr],Artikel_prijzen[Groep],"")</f>
        <v>Rigging</v>
      </c>
      <c r="J532" s="10">
        <f>_xlfn.XLOOKUP(Q2_2025[[#This Row],[Artikelnr]],Artikel_prijzen[Artnr],Artikel_prijzen[Prijs 2025],"")</f>
        <v>295</v>
      </c>
      <c r="K532" t="str">
        <f>IF(Q2_2025[[#This Row],[Artikelprijs]]&lt;&gt;"",IF(Q2_2025[[#This Row],[Stuksprijs]]=Q2_2025[[#This Row],[Artikelprijs]],"Prijs gelijk","Prijs wijkt af"),"")</f>
        <v>Prijs wijkt af</v>
      </c>
      <c r="L532" t="str">
        <f>IF(Q2_2025[[#This Row],[Relatiekorting percentage]]=0,
    "Nvt",
    IF(Q2_2025[[#This Row],[Brutobedrag 2]] &lt; Q2_2025[[#This Row],[Bruto - Rel.korting]],
        "Nee",
        "Ja"))</f>
        <v>Nvt</v>
      </c>
      <c r="M532" s="10">
        <f>IF(Q2_2025[[#This Row],[Artikelprijs]]&lt;&gt;"",Q2_2025[[#This Row],[Artikelprijs]],Q2_2025[[#This Row],[Stuksprijs]])</f>
        <v>295</v>
      </c>
      <c r="N532" s="10">
        <f>Q2_2025[[#This Row],[Besteld]]*Q2_2025[[#This Row],[Prijs 2]]</f>
        <v>1180</v>
      </c>
      <c r="O532" s="10">
        <f>IF(Q2_2025[[#This Row],[Brutobedrag 2]]&lt;Q2_2025[[#This Row],[Bruto - Rel.korting]],Q2_2025[[#This Row],[Brutobedrag 2]],Q2_2025[[#This Row],[Brutobedrag 2]]*(100-Q2_2025[[#This Row],[Relatiekorting percentage]])/100)</f>
        <v>1180</v>
      </c>
      <c r="R532" s="3"/>
      <c r="W532"/>
      <c r="AB532"/>
    </row>
    <row r="533" spans="1:28" x14ac:dyDescent="0.3">
      <c r="A533" t="s">
        <v>561</v>
      </c>
      <c r="B533">
        <v>2004027</v>
      </c>
      <c r="C533" t="s">
        <v>339</v>
      </c>
      <c r="D533">
        <v>4</v>
      </c>
      <c r="E533" s="10">
        <v>16.54</v>
      </c>
      <c r="F533" s="10">
        <v>66.16</v>
      </c>
      <c r="G533" s="10">
        <v>66.16</v>
      </c>
      <c r="H533">
        <v>0</v>
      </c>
      <c r="I533" s="51" t="str">
        <f>_xlfn.XLOOKUP(Q2_2025[[#This Row],[Artikelnr]],Artikel_prijzen[Artnr],Artikel_prijzen[Groep],"")</f>
        <v/>
      </c>
      <c r="J533" s="10" t="str">
        <f>_xlfn.XLOOKUP(Q2_2025[[#This Row],[Artikelnr]],Artikel_prijzen[Artnr],Artikel_prijzen[Prijs 2025],"")</f>
        <v/>
      </c>
      <c r="K533" t="str">
        <f>IF(Q2_2025[[#This Row],[Artikelprijs]]&lt;&gt;"",IF(Q2_2025[[#This Row],[Stuksprijs]]=Q2_2025[[#This Row],[Artikelprijs]],"Prijs gelijk","Prijs wijkt af"),"")</f>
        <v/>
      </c>
      <c r="L533" t="str">
        <f>IF(Q2_2025[[#This Row],[Relatiekorting percentage]]=0,
    "Nvt",
    IF(Q2_2025[[#This Row],[Brutobedrag 2]] &lt; Q2_2025[[#This Row],[Bruto - Rel.korting]],
        "Nee",
        "Ja"))</f>
        <v>Nvt</v>
      </c>
      <c r="M533" s="10">
        <f>IF(Q2_2025[[#This Row],[Artikelprijs]]&lt;&gt;"",Q2_2025[[#This Row],[Artikelprijs]],Q2_2025[[#This Row],[Stuksprijs]])</f>
        <v>16.54</v>
      </c>
      <c r="N533" s="10">
        <f>Q2_2025[[#This Row],[Besteld]]*Q2_2025[[#This Row],[Prijs 2]]</f>
        <v>66.16</v>
      </c>
      <c r="O533" s="10">
        <f>IF(Q2_2025[[#This Row],[Brutobedrag 2]]&lt;Q2_2025[[#This Row],[Bruto - Rel.korting]],Q2_2025[[#This Row],[Brutobedrag 2]],Q2_2025[[#This Row],[Brutobedrag 2]]*(100-Q2_2025[[#This Row],[Relatiekorting percentage]])/100)</f>
        <v>66.16</v>
      </c>
      <c r="R533" s="3"/>
      <c r="W533"/>
      <c r="AB533"/>
    </row>
    <row r="534" spans="1:28" x14ac:dyDescent="0.3">
      <c r="A534" t="s">
        <v>561</v>
      </c>
      <c r="B534">
        <v>5030001</v>
      </c>
      <c r="C534" t="s">
        <v>132</v>
      </c>
      <c r="D534">
        <v>37</v>
      </c>
      <c r="E534" s="10">
        <v>28.84</v>
      </c>
      <c r="F534" s="10">
        <v>1067.08</v>
      </c>
      <c r="G534" s="10">
        <v>1067.08</v>
      </c>
      <c r="H534">
        <v>0</v>
      </c>
      <c r="I534" s="51" t="str">
        <f>_xlfn.XLOOKUP(Q2_2025[[#This Row],[Artikelnr]],Artikel_prijzen[Artnr],Artikel_prijzen[Groep],"")</f>
        <v>Rigging</v>
      </c>
      <c r="J534" s="10">
        <f>_xlfn.XLOOKUP(Q2_2025[[#This Row],[Artikelnr]],Artikel_prijzen[Artnr],Artikel_prijzen[Prijs 2025],"")</f>
        <v>28</v>
      </c>
      <c r="K534" t="str">
        <f>IF(Q2_2025[[#This Row],[Artikelprijs]]&lt;&gt;"",IF(Q2_2025[[#This Row],[Stuksprijs]]=Q2_2025[[#This Row],[Artikelprijs]],"Prijs gelijk","Prijs wijkt af"),"")</f>
        <v>Prijs wijkt af</v>
      </c>
      <c r="L534" t="str">
        <f>IF(Q2_2025[[#This Row],[Relatiekorting percentage]]=0,
    "Nvt",
    IF(Q2_2025[[#This Row],[Brutobedrag 2]] &lt; Q2_2025[[#This Row],[Bruto - Rel.korting]],
        "Nee",
        "Ja"))</f>
        <v>Nvt</v>
      </c>
      <c r="M534" s="10">
        <f>IF(Q2_2025[[#This Row],[Artikelprijs]]&lt;&gt;"",Q2_2025[[#This Row],[Artikelprijs]],Q2_2025[[#This Row],[Stuksprijs]])</f>
        <v>28</v>
      </c>
      <c r="N534" s="10">
        <f>Q2_2025[[#This Row],[Besteld]]*Q2_2025[[#This Row],[Prijs 2]]</f>
        <v>1036</v>
      </c>
      <c r="O534" s="10">
        <f>IF(Q2_2025[[#This Row],[Brutobedrag 2]]&lt;Q2_2025[[#This Row],[Bruto - Rel.korting]],Q2_2025[[#This Row],[Brutobedrag 2]],Q2_2025[[#This Row],[Brutobedrag 2]]*(100-Q2_2025[[#This Row],[Relatiekorting percentage]])/100)</f>
        <v>1036</v>
      </c>
      <c r="R534" s="3"/>
      <c r="W534"/>
      <c r="AB534"/>
    </row>
    <row r="535" spans="1:28" x14ac:dyDescent="0.3">
      <c r="A535" t="s">
        <v>561</v>
      </c>
      <c r="B535">
        <v>5030232</v>
      </c>
      <c r="C535" t="s">
        <v>116</v>
      </c>
      <c r="D535">
        <v>1</v>
      </c>
      <c r="E535" s="10">
        <v>144.19999999999999</v>
      </c>
      <c r="F535" s="10">
        <v>144.19999999999999</v>
      </c>
      <c r="G535" s="10">
        <v>144.19999999999999</v>
      </c>
      <c r="H535">
        <v>0</v>
      </c>
      <c r="I535" s="51" t="str">
        <f>_xlfn.XLOOKUP(Q2_2025[[#This Row],[Artikelnr]],Artikel_prijzen[Artnr],Artikel_prijzen[Groep],"")</f>
        <v>Rigging</v>
      </c>
      <c r="J535" s="10">
        <f>_xlfn.XLOOKUP(Q2_2025[[#This Row],[Artikelnr]],Artikel_prijzen[Artnr],Artikel_prijzen[Prijs 2025],"")</f>
        <v>140</v>
      </c>
      <c r="K535" t="str">
        <f>IF(Q2_2025[[#This Row],[Artikelprijs]]&lt;&gt;"",IF(Q2_2025[[#This Row],[Stuksprijs]]=Q2_2025[[#This Row],[Artikelprijs]],"Prijs gelijk","Prijs wijkt af"),"")</f>
        <v>Prijs wijkt af</v>
      </c>
      <c r="L535" t="str">
        <f>IF(Q2_2025[[#This Row],[Relatiekorting percentage]]=0,
    "Nvt",
    IF(Q2_2025[[#This Row],[Brutobedrag 2]] &lt; Q2_2025[[#This Row],[Bruto - Rel.korting]],
        "Nee",
        "Ja"))</f>
        <v>Nvt</v>
      </c>
      <c r="M535" s="10">
        <f>IF(Q2_2025[[#This Row],[Artikelprijs]]&lt;&gt;"",Q2_2025[[#This Row],[Artikelprijs]],Q2_2025[[#This Row],[Stuksprijs]])</f>
        <v>140</v>
      </c>
      <c r="N535" s="10">
        <f>Q2_2025[[#This Row],[Besteld]]*Q2_2025[[#This Row],[Prijs 2]]</f>
        <v>140</v>
      </c>
      <c r="O535" s="10">
        <f>IF(Q2_2025[[#This Row],[Brutobedrag 2]]&lt;Q2_2025[[#This Row],[Bruto - Rel.korting]],Q2_2025[[#This Row],[Brutobedrag 2]],Q2_2025[[#This Row],[Brutobedrag 2]]*(100-Q2_2025[[#This Row],[Relatiekorting percentage]])/100)</f>
        <v>140</v>
      </c>
      <c r="R535" s="3"/>
      <c r="W535"/>
      <c r="AB535"/>
    </row>
    <row r="536" spans="1:28" x14ac:dyDescent="0.3">
      <c r="A536" t="s">
        <v>561</v>
      </c>
      <c r="B536">
        <v>5030228</v>
      </c>
      <c r="C536" t="s">
        <v>113</v>
      </c>
      <c r="D536">
        <v>4</v>
      </c>
      <c r="E536" s="10">
        <v>236.9</v>
      </c>
      <c r="F536" s="10">
        <v>947.6</v>
      </c>
      <c r="G536" s="10">
        <v>947.6</v>
      </c>
      <c r="H536">
        <v>0</v>
      </c>
      <c r="I536" s="51" t="str">
        <f>_xlfn.XLOOKUP(Q2_2025[[#This Row],[Artikelnr]],Artikel_prijzen[Artnr],Artikel_prijzen[Groep],"")</f>
        <v>Rigging</v>
      </c>
      <c r="J536" s="10">
        <f>_xlfn.XLOOKUP(Q2_2025[[#This Row],[Artikelnr]],Artikel_prijzen[Artnr],Artikel_prijzen[Prijs 2025],"")</f>
        <v>230</v>
      </c>
      <c r="K536" t="str">
        <f>IF(Q2_2025[[#This Row],[Artikelprijs]]&lt;&gt;"",IF(Q2_2025[[#This Row],[Stuksprijs]]=Q2_2025[[#This Row],[Artikelprijs]],"Prijs gelijk","Prijs wijkt af"),"")</f>
        <v>Prijs wijkt af</v>
      </c>
      <c r="L536" t="str">
        <f>IF(Q2_2025[[#This Row],[Relatiekorting percentage]]=0,
    "Nvt",
    IF(Q2_2025[[#This Row],[Brutobedrag 2]] &lt; Q2_2025[[#This Row],[Bruto - Rel.korting]],
        "Nee",
        "Ja"))</f>
        <v>Nvt</v>
      </c>
      <c r="M536" s="10">
        <f>IF(Q2_2025[[#This Row],[Artikelprijs]]&lt;&gt;"",Q2_2025[[#This Row],[Artikelprijs]],Q2_2025[[#This Row],[Stuksprijs]])</f>
        <v>230</v>
      </c>
      <c r="N536" s="10">
        <f>Q2_2025[[#This Row],[Besteld]]*Q2_2025[[#This Row],[Prijs 2]]</f>
        <v>920</v>
      </c>
      <c r="O536" s="10">
        <f>IF(Q2_2025[[#This Row],[Brutobedrag 2]]&lt;Q2_2025[[#This Row],[Bruto - Rel.korting]],Q2_2025[[#This Row],[Brutobedrag 2]],Q2_2025[[#This Row],[Brutobedrag 2]]*(100-Q2_2025[[#This Row],[Relatiekorting percentage]])/100)</f>
        <v>920</v>
      </c>
      <c r="R536" s="3"/>
      <c r="W536"/>
      <c r="AB536"/>
    </row>
    <row r="537" spans="1:28" x14ac:dyDescent="0.3">
      <c r="A537" t="s">
        <v>561</v>
      </c>
      <c r="B537">
        <v>2004027</v>
      </c>
      <c r="C537" t="s">
        <v>339</v>
      </c>
      <c r="D537">
        <v>4</v>
      </c>
      <c r="E537" s="10">
        <v>16.54</v>
      </c>
      <c r="F537" s="10">
        <v>66.16</v>
      </c>
      <c r="G537" s="10">
        <v>66.16</v>
      </c>
      <c r="H537">
        <v>0</v>
      </c>
      <c r="I537" s="51" t="str">
        <f>_xlfn.XLOOKUP(Q2_2025[[#This Row],[Artikelnr]],Artikel_prijzen[Artnr],Artikel_prijzen[Groep],"")</f>
        <v/>
      </c>
      <c r="J537" s="10" t="str">
        <f>_xlfn.XLOOKUP(Q2_2025[[#This Row],[Artikelnr]],Artikel_prijzen[Artnr],Artikel_prijzen[Prijs 2025],"")</f>
        <v/>
      </c>
      <c r="K537" t="str">
        <f>IF(Q2_2025[[#This Row],[Artikelprijs]]&lt;&gt;"",IF(Q2_2025[[#This Row],[Stuksprijs]]=Q2_2025[[#This Row],[Artikelprijs]],"Prijs gelijk","Prijs wijkt af"),"")</f>
        <v/>
      </c>
      <c r="L537" t="str">
        <f>IF(Q2_2025[[#This Row],[Relatiekorting percentage]]=0,
    "Nvt",
    IF(Q2_2025[[#This Row],[Brutobedrag 2]] &lt; Q2_2025[[#This Row],[Bruto - Rel.korting]],
        "Nee",
        "Ja"))</f>
        <v>Nvt</v>
      </c>
      <c r="M537" s="10">
        <f>IF(Q2_2025[[#This Row],[Artikelprijs]]&lt;&gt;"",Q2_2025[[#This Row],[Artikelprijs]],Q2_2025[[#This Row],[Stuksprijs]])</f>
        <v>16.54</v>
      </c>
      <c r="N537" s="10">
        <f>Q2_2025[[#This Row],[Besteld]]*Q2_2025[[#This Row],[Prijs 2]]</f>
        <v>66.16</v>
      </c>
      <c r="O537" s="10">
        <f>IF(Q2_2025[[#This Row],[Brutobedrag 2]]&lt;Q2_2025[[#This Row],[Bruto - Rel.korting]],Q2_2025[[#This Row],[Brutobedrag 2]],Q2_2025[[#This Row],[Brutobedrag 2]]*(100-Q2_2025[[#This Row],[Relatiekorting percentage]])/100)</f>
        <v>66.16</v>
      </c>
      <c r="R537" s="3"/>
      <c r="W537"/>
      <c r="AB537"/>
    </row>
    <row r="538" spans="1:28" x14ac:dyDescent="0.3">
      <c r="A538" t="s">
        <v>561</v>
      </c>
      <c r="B538">
        <v>5030228</v>
      </c>
      <c r="C538" t="s">
        <v>113</v>
      </c>
      <c r="D538">
        <v>4</v>
      </c>
      <c r="E538" s="10">
        <v>236.9</v>
      </c>
      <c r="F538" s="10">
        <v>947.6</v>
      </c>
      <c r="G538" s="10">
        <v>947.6</v>
      </c>
      <c r="H538">
        <v>0</v>
      </c>
      <c r="I538" s="51" t="str">
        <f>_xlfn.XLOOKUP(Q2_2025[[#This Row],[Artikelnr]],Artikel_prijzen[Artnr],Artikel_prijzen[Groep],"")</f>
        <v>Rigging</v>
      </c>
      <c r="J538" s="10">
        <f>_xlfn.XLOOKUP(Q2_2025[[#This Row],[Artikelnr]],Artikel_prijzen[Artnr],Artikel_prijzen[Prijs 2025],"")</f>
        <v>230</v>
      </c>
      <c r="K538" t="str">
        <f>IF(Q2_2025[[#This Row],[Artikelprijs]]&lt;&gt;"",IF(Q2_2025[[#This Row],[Stuksprijs]]=Q2_2025[[#This Row],[Artikelprijs]],"Prijs gelijk","Prijs wijkt af"),"")</f>
        <v>Prijs wijkt af</v>
      </c>
      <c r="L538" t="str">
        <f>IF(Q2_2025[[#This Row],[Relatiekorting percentage]]=0,
    "Nvt",
    IF(Q2_2025[[#This Row],[Brutobedrag 2]] &lt; Q2_2025[[#This Row],[Bruto - Rel.korting]],
        "Nee",
        "Ja"))</f>
        <v>Nvt</v>
      </c>
      <c r="M538" s="10">
        <f>IF(Q2_2025[[#This Row],[Artikelprijs]]&lt;&gt;"",Q2_2025[[#This Row],[Artikelprijs]],Q2_2025[[#This Row],[Stuksprijs]])</f>
        <v>230</v>
      </c>
      <c r="N538" s="10">
        <f>Q2_2025[[#This Row],[Besteld]]*Q2_2025[[#This Row],[Prijs 2]]</f>
        <v>920</v>
      </c>
      <c r="O538" s="10">
        <f>IF(Q2_2025[[#This Row],[Brutobedrag 2]]&lt;Q2_2025[[#This Row],[Bruto - Rel.korting]],Q2_2025[[#This Row],[Brutobedrag 2]],Q2_2025[[#This Row],[Brutobedrag 2]]*(100-Q2_2025[[#This Row],[Relatiekorting percentage]])/100)</f>
        <v>920</v>
      </c>
      <c r="R538" s="3"/>
      <c r="W538"/>
      <c r="AB538"/>
    </row>
    <row r="539" spans="1:28" x14ac:dyDescent="0.3">
      <c r="A539" t="s">
        <v>561</v>
      </c>
      <c r="B539">
        <v>5030228</v>
      </c>
      <c r="C539" t="s">
        <v>113</v>
      </c>
      <c r="D539">
        <v>4</v>
      </c>
      <c r="E539" s="10">
        <v>236.9</v>
      </c>
      <c r="F539" s="10">
        <v>947.6</v>
      </c>
      <c r="G539" s="10">
        <v>947.6</v>
      </c>
      <c r="H539">
        <v>0</v>
      </c>
      <c r="I539" s="51" t="str">
        <f>_xlfn.XLOOKUP(Q2_2025[[#This Row],[Artikelnr]],Artikel_prijzen[Artnr],Artikel_prijzen[Groep],"")</f>
        <v>Rigging</v>
      </c>
      <c r="J539" s="10">
        <f>_xlfn.XLOOKUP(Q2_2025[[#This Row],[Artikelnr]],Artikel_prijzen[Artnr],Artikel_prijzen[Prijs 2025],"")</f>
        <v>230</v>
      </c>
      <c r="K539" t="str">
        <f>IF(Q2_2025[[#This Row],[Artikelprijs]]&lt;&gt;"",IF(Q2_2025[[#This Row],[Stuksprijs]]=Q2_2025[[#This Row],[Artikelprijs]],"Prijs gelijk","Prijs wijkt af"),"")</f>
        <v>Prijs wijkt af</v>
      </c>
      <c r="L539" t="str">
        <f>IF(Q2_2025[[#This Row],[Relatiekorting percentage]]=0,
    "Nvt",
    IF(Q2_2025[[#This Row],[Brutobedrag 2]] &lt; Q2_2025[[#This Row],[Bruto - Rel.korting]],
        "Nee",
        "Ja"))</f>
        <v>Nvt</v>
      </c>
      <c r="M539" s="10">
        <f>IF(Q2_2025[[#This Row],[Artikelprijs]]&lt;&gt;"",Q2_2025[[#This Row],[Artikelprijs]],Q2_2025[[#This Row],[Stuksprijs]])</f>
        <v>230</v>
      </c>
      <c r="N539" s="10">
        <f>Q2_2025[[#This Row],[Besteld]]*Q2_2025[[#This Row],[Prijs 2]]</f>
        <v>920</v>
      </c>
      <c r="O539" s="10">
        <f>IF(Q2_2025[[#This Row],[Brutobedrag 2]]&lt;Q2_2025[[#This Row],[Bruto - Rel.korting]],Q2_2025[[#This Row],[Brutobedrag 2]],Q2_2025[[#This Row],[Brutobedrag 2]]*(100-Q2_2025[[#This Row],[Relatiekorting percentage]])/100)</f>
        <v>920</v>
      </c>
      <c r="R539" s="3"/>
      <c r="W539"/>
      <c r="AB539"/>
    </row>
    <row r="540" spans="1:28" x14ac:dyDescent="0.3">
      <c r="A540" t="s">
        <v>561</v>
      </c>
      <c r="B540">
        <v>2004027</v>
      </c>
      <c r="C540" t="s">
        <v>339</v>
      </c>
      <c r="D540">
        <v>4</v>
      </c>
      <c r="E540" s="10">
        <v>16.54</v>
      </c>
      <c r="F540" s="10">
        <v>66.16</v>
      </c>
      <c r="G540" s="10">
        <v>66.16</v>
      </c>
      <c r="H540">
        <v>0</v>
      </c>
      <c r="I540" s="51" t="str">
        <f>_xlfn.XLOOKUP(Q2_2025[[#This Row],[Artikelnr]],Artikel_prijzen[Artnr],Artikel_prijzen[Groep],"")</f>
        <v/>
      </c>
      <c r="J540" s="10" t="str">
        <f>_xlfn.XLOOKUP(Q2_2025[[#This Row],[Artikelnr]],Artikel_prijzen[Artnr],Artikel_prijzen[Prijs 2025],"")</f>
        <v/>
      </c>
      <c r="K540" t="str">
        <f>IF(Q2_2025[[#This Row],[Artikelprijs]]&lt;&gt;"",IF(Q2_2025[[#This Row],[Stuksprijs]]=Q2_2025[[#This Row],[Artikelprijs]],"Prijs gelijk","Prijs wijkt af"),"")</f>
        <v/>
      </c>
      <c r="L540" t="str">
        <f>IF(Q2_2025[[#This Row],[Relatiekorting percentage]]=0,
    "Nvt",
    IF(Q2_2025[[#This Row],[Brutobedrag 2]] &lt; Q2_2025[[#This Row],[Bruto - Rel.korting]],
        "Nee",
        "Ja"))</f>
        <v>Nvt</v>
      </c>
      <c r="M540" s="10">
        <f>IF(Q2_2025[[#This Row],[Artikelprijs]]&lt;&gt;"",Q2_2025[[#This Row],[Artikelprijs]],Q2_2025[[#This Row],[Stuksprijs]])</f>
        <v>16.54</v>
      </c>
      <c r="N540" s="10">
        <f>Q2_2025[[#This Row],[Besteld]]*Q2_2025[[#This Row],[Prijs 2]]</f>
        <v>66.16</v>
      </c>
      <c r="O540" s="10">
        <f>IF(Q2_2025[[#This Row],[Brutobedrag 2]]&lt;Q2_2025[[#This Row],[Bruto - Rel.korting]],Q2_2025[[#This Row],[Brutobedrag 2]],Q2_2025[[#This Row],[Brutobedrag 2]]*(100-Q2_2025[[#This Row],[Relatiekorting percentage]])/100)</f>
        <v>66.16</v>
      </c>
      <c r="R540" s="3"/>
      <c r="W540"/>
      <c r="AB540"/>
    </row>
    <row r="541" spans="1:28" x14ac:dyDescent="0.3">
      <c r="A541" t="s">
        <v>561</v>
      </c>
      <c r="B541">
        <v>5030232</v>
      </c>
      <c r="C541" t="s">
        <v>116</v>
      </c>
      <c r="D541">
        <v>1</v>
      </c>
      <c r="E541" s="10">
        <v>144.19999999999999</v>
      </c>
      <c r="F541" s="10">
        <v>144.19999999999999</v>
      </c>
      <c r="G541" s="10">
        <v>144.19999999999999</v>
      </c>
      <c r="H541">
        <v>0</v>
      </c>
      <c r="I541" s="51" t="str">
        <f>_xlfn.XLOOKUP(Q2_2025[[#This Row],[Artikelnr]],Artikel_prijzen[Artnr],Artikel_prijzen[Groep],"")</f>
        <v>Rigging</v>
      </c>
      <c r="J541" s="10">
        <f>_xlfn.XLOOKUP(Q2_2025[[#This Row],[Artikelnr]],Artikel_prijzen[Artnr],Artikel_prijzen[Prijs 2025],"")</f>
        <v>140</v>
      </c>
      <c r="K541" t="str">
        <f>IF(Q2_2025[[#This Row],[Artikelprijs]]&lt;&gt;"",IF(Q2_2025[[#This Row],[Stuksprijs]]=Q2_2025[[#This Row],[Artikelprijs]],"Prijs gelijk","Prijs wijkt af"),"")</f>
        <v>Prijs wijkt af</v>
      </c>
      <c r="L541" t="str">
        <f>IF(Q2_2025[[#This Row],[Relatiekorting percentage]]=0,
    "Nvt",
    IF(Q2_2025[[#This Row],[Brutobedrag 2]] &lt; Q2_2025[[#This Row],[Bruto - Rel.korting]],
        "Nee",
        "Ja"))</f>
        <v>Nvt</v>
      </c>
      <c r="M541" s="10">
        <f>IF(Q2_2025[[#This Row],[Artikelprijs]]&lt;&gt;"",Q2_2025[[#This Row],[Artikelprijs]],Q2_2025[[#This Row],[Stuksprijs]])</f>
        <v>140</v>
      </c>
      <c r="N541" s="10">
        <f>Q2_2025[[#This Row],[Besteld]]*Q2_2025[[#This Row],[Prijs 2]]</f>
        <v>140</v>
      </c>
      <c r="O541" s="10">
        <f>IF(Q2_2025[[#This Row],[Brutobedrag 2]]&lt;Q2_2025[[#This Row],[Bruto - Rel.korting]],Q2_2025[[#This Row],[Brutobedrag 2]],Q2_2025[[#This Row],[Brutobedrag 2]]*(100-Q2_2025[[#This Row],[Relatiekorting percentage]])/100)</f>
        <v>140</v>
      </c>
      <c r="R541" s="3"/>
      <c r="W541"/>
      <c r="AB541"/>
    </row>
    <row r="542" spans="1:28" x14ac:dyDescent="0.3">
      <c r="A542" t="s">
        <v>561</v>
      </c>
      <c r="B542">
        <v>5030228</v>
      </c>
      <c r="C542" t="s">
        <v>113</v>
      </c>
      <c r="D542">
        <v>4</v>
      </c>
      <c r="E542" s="10">
        <v>236.9</v>
      </c>
      <c r="F542" s="10">
        <v>947.6</v>
      </c>
      <c r="G542" s="10">
        <v>947.6</v>
      </c>
      <c r="H542">
        <v>0</v>
      </c>
      <c r="I542" s="51" t="str">
        <f>_xlfn.XLOOKUP(Q2_2025[[#This Row],[Artikelnr]],Artikel_prijzen[Artnr],Artikel_prijzen[Groep],"")</f>
        <v>Rigging</v>
      </c>
      <c r="J542" s="10">
        <f>_xlfn.XLOOKUP(Q2_2025[[#This Row],[Artikelnr]],Artikel_prijzen[Artnr],Artikel_prijzen[Prijs 2025],"")</f>
        <v>230</v>
      </c>
      <c r="K542" t="str">
        <f>IF(Q2_2025[[#This Row],[Artikelprijs]]&lt;&gt;"",IF(Q2_2025[[#This Row],[Stuksprijs]]=Q2_2025[[#This Row],[Artikelprijs]],"Prijs gelijk","Prijs wijkt af"),"")</f>
        <v>Prijs wijkt af</v>
      </c>
      <c r="L542" t="str">
        <f>IF(Q2_2025[[#This Row],[Relatiekorting percentage]]=0,
    "Nvt",
    IF(Q2_2025[[#This Row],[Brutobedrag 2]] &lt; Q2_2025[[#This Row],[Bruto - Rel.korting]],
        "Nee",
        "Ja"))</f>
        <v>Nvt</v>
      </c>
      <c r="M542" s="10">
        <f>IF(Q2_2025[[#This Row],[Artikelprijs]]&lt;&gt;"",Q2_2025[[#This Row],[Artikelprijs]],Q2_2025[[#This Row],[Stuksprijs]])</f>
        <v>230</v>
      </c>
      <c r="N542" s="10">
        <f>Q2_2025[[#This Row],[Besteld]]*Q2_2025[[#This Row],[Prijs 2]]</f>
        <v>920</v>
      </c>
      <c r="O542" s="10">
        <f>IF(Q2_2025[[#This Row],[Brutobedrag 2]]&lt;Q2_2025[[#This Row],[Bruto - Rel.korting]],Q2_2025[[#This Row],[Brutobedrag 2]],Q2_2025[[#This Row],[Brutobedrag 2]]*(100-Q2_2025[[#This Row],[Relatiekorting percentage]])/100)</f>
        <v>920</v>
      </c>
      <c r="R542" s="3"/>
      <c r="W542"/>
      <c r="AB542"/>
    </row>
    <row r="543" spans="1:28" x14ac:dyDescent="0.3">
      <c r="A543" t="s">
        <v>561</v>
      </c>
      <c r="B543">
        <v>2004027</v>
      </c>
      <c r="C543" t="s">
        <v>339</v>
      </c>
      <c r="D543">
        <v>4</v>
      </c>
      <c r="E543" s="10">
        <v>16.54</v>
      </c>
      <c r="F543" s="10">
        <v>66.16</v>
      </c>
      <c r="G543" s="10">
        <v>66.16</v>
      </c>
      <c r="H543">
        <v>0</v>
      </c>
      <c r="I543" s="51" t="str">
        <f>_xlfn.XLOOKUP(Q2_2025[[#This Row],[Artikelnr]],Artikel_prijzen[Artnr],Artikel_prijzen[Groep],"")</f>
        <v/>
      </c>
      <c r="J543" s="10" t="str">
        <f>_xlfn.XLOOKUP(Q2_2025[[#This Row],[Artikelnr]],Artikel_prijzen[Artnr],Artikel_prijzen[Prijs 2025],"")</f>
        <v/>
      </c>
      <c r="K543" t="str">
        <f>IF(Q2_2025[[#This Row],[Artikelprijs]]&lt;&gt;"",IF(Q2_2025[[#This Row],[Stuksprijs]]=Q2_2025[[#This Row],[Artikelprijs]],"Prijs gelijk","Prijs wijkt af"),"")</f>
        <v/>
      </c>
      <c r="L543" t="str">
        <f>IF(Q2_2025[[#This Row],[Relatiekorting percentage]]=0,
    "Nvt",
    IF(Q2_2025[[#This Row],[Brutobedrag 2]] &lt; Q2_2025[[#This Row],[Bruto - Rel.korting]],
        "Nee",
        "Ja"))</f>
        <v>Nvt</v>
      </c>
      <c r="M543" s="10">
        <f>IF(Q2_2025[[#This Row],[Artikelprijs]]&lt;&gt;"",Q2_2025[[#This Row],[Artikelprijs]],Q2_2025[[#This Row],[Stuksprijs]])</f>
        <v>16.54</v>
      </c>
      <c r="N543" s="10">
        <f>Q2_2025[[#This Row],[Besteld]]*Q2_2025[[#This Row],[Prijs 2]]</f>
        <v>66.16</v>
      </c>
      <c r="O543" s="10">
        <f>IF(Q2_2025[[#This Row],[Brutobedrag 2]]&lt;Q2_2025[[#This Row],[Bruto - Rel.korting]],Q2_2025[[#This Row],[Brutobedrag 2]],Q2_2025[[#This Row],[Brutobedrag 2]]*(100-Q2_2025[[#This Row],[Relatiekorting percentage]])/100)</f>
        <v>66.16</v>
      </c>
      <c r="R543" s="3"/>
      <c r="W543"/>
      <c r="AB543"/>
    </row>
    <row r="544" spans="1:28" x14ac:dyDescent="0.3">
      <c r="A544" t="s">
        <v>561</v>
      </c>
      <c r="B544">
        <v>5030232</v>
      </c>
      <c r="C544" t="s">
        <v>116</v>
      </c>
      <c r="D544">
        <v>1</v>
      </c>
      <c r="E544" s="10">
        <v>144.19999999999999</v>
      </c>
      <c r="F544" s="10">
        <v>144.19999999999999</v>
      </c>
      <c r="G544" s="10">
        <v>144.19999999999999</v>
      </c>
      <c r="H544">
        <v>0</v>
      </c>
      <c r="I544" s="51" t="str">
        <f>_xlfn.XLOOKUP(Q2_2025[[#This Row],[Artikelnr]],Artikel_prijzen[Artnr],Artikel_prijzen[Groep],"")</f>
        <v>Rigging</v>
      </c>
      <c r="J544" s="10">
        <f>_xlfn.XLOOKUP(Q2_2025[[#This Row],[Artikelnr]],Artikel_prijzen[Artnr],Artikel_prijzen[Prijs 2025],"")</f>
        <v>140</v>
      </c>
      <c r="K544" t="str">
        <f>IF(Q2_2025[[#This Row],[Artikelprijs]]&lt;&gt;"",IF(Q2_2025[[#This Row],[Stuksprijs]]=Q2_2025[[#This Row],[Artikelprijs]],"Prijs gelijk","Prijs wijkt af"),"")</f>
        <v>Prijs wijkt af</v>
      </c>
      <c r="L544" t="str">
        <f>IF(Q2_2025[[#This Row],[Relatiekorting percentage]]=0,
    "Nvt",
    IF(Q2_2025[[#This Row],[Brutobedrag 2]] &lt; Q2_2025[[#This Row],[Bruto - Rel.korting]],
        "Nee",
        "Ja"))</f>
        <v>Nvt</v>
      </c>
      <c r="M544" s="10">
        <f>IF(Q2_2025[[#This Row],[Artikelprijs]]&lt;&gt;"",Q2_2025[[#This Row],[Artikelprijs]],Q2_2025[[#This Row],[Stuksprijs]])</f>
        <v>140</v>
      </c>
      <c r="N544" s="10">
        <f>Q2_2025[[#This Row],[Besteld]]*Q2_2025[[#This Row],[Prijs 2]]</f>
        <v>140</v>
      </c>
      <c r="O544" s="10">
        <f>IF(Q2_2025[[#This Row],[Brutobedrag 2]]&lt;Q2_2025[[#This Row],[Bruto - Rel.korting]],Q2_2025[[#This Row],[Brutobedrag 2]],Q2_2025[[#This Row],[Brutobedrag 2]]*(100-Q2_2025[[#This Row],[Relatiekorting percentage]])/100)</f>
        <v>140</v>
      </c>
      <c r="R544" s="3"/>
      <c r="W544"/>
      <c r="AB544"/>
    </row>
    <row r="545" spans="1:28" x14ac:dyDescent="0.3">
      <c r="A545" t="s">
        <v>561</v>
      </c>
      <c r="B545">
        <v>5030001</v>
      </c>
      <c r="C545" t="s">
        <v>132</v>
      </c>
      <c r="D545">
        <v>12</v>
      </c>
      <c r="E545" s="10">
        <v>28.84</v>
      </c>
      <c r="F545" s="10">
        <v>346.08</v>
      </c>
      <c r="G545" s="10">
        <v>346.08</v>
      </c>
      <c r="H545">
        <v>0</v>
      </c>
      <c r="I545" s="51" t="str">
        <f>_xlfn.XLOOKUP(Q2_2025[[#This Row],[Artikelnr]],Artikel_prijzen[Artnr],Artikel_prijzen[Groep],"")</f>
        <v>Rigging</v>
      </c>
      <c r="J545" s="10">
        <f>_xlfn.XLOOKUP(Q2_2025[[#This Row],[Artikelnr]],Artikel_prijzen[Artnr],Artikel_prijzen[Prijs 2025],"")</f>
        <v>28</v>
      </c>
      <c r="K545" t="str">
        <f>IF(Q2_2025[[#This Row],[Artikelprijs]]&lt;&gt;"",IF(Q2_2025[[#This Row],[Stuksprijs]]=Q2_2025[[#This Row],[Artikelprijs]],"Prijs gelijk","Prijs wijkt af"),"")</f>
        <v>Prijs wijkt af</v>
      </c>
      <c r="L545" t="str">
        <f>IF(Q2_2025[[#This Row],[Relatiekorting percentage]]=0,
    "Nvt",
    IF(Q2_2025[[#This Row],[Brutobedrag 2]] &lt; Q2_2025[[#This Row],[Bruto - Rel.korting]],
        "Nee",
        "Ja"))</f>
        <v>Nvt</v>
      </c>
      <c r="M545" s="10">
        <f>IF(Q2_2025[[#This Row],[Artikelprijs]]&lt;&gt;"",Q2_2025[[#This Row],[Artikelprijs]],Q2_2025[[#This Row],[Stuksprijs]])</f>
        <v>28</v>
      </c>
      <c r="N545" s="10">
        <f>Q2_2025[[#This Row],[Besteld]]*Q2_2025[[#This Row],[Prijs 2]]</f>
        <v>336</v>
      </c>
      <c r="O545" s="10">
        <f>IF(Q2_2025[[#This Row],[Brutobedrag 2]]&lt;Q2_2025[[#This Row],[Bruto - Rel.korting]],Q2_2025[[#This Row],[Brutobedrag 2]],Q2_2025[[#This Row],[Brutobedrag 2]]*(100-Q2_2025[[#This Row],[Relatiekorting percentage]])/100)</f>
        <v>336</v>
      </c>
      <c r="R545" s="3"/>
      <c r="W545"/>
      <c r="AB545"/>
    </row>
    <row r="546" spans="1:28" x14ac:dyDescent="0.3">
      <c r="A546" t="s">
        <v>561</v>
      </c>
      <c r="B546">
        <v>5030228</v>
      </c>
      <c r="C546" t="s">
        <v>113</v>
      </c>
      <c r="D546">
        <v>4</v>
      </c>
      <c r="E546" s="10">
        <v>236.9</v>
      </c>
      <c r="F546" s="10">
        <v>947.6</v>
      </c>
      <c r="G546" s="10">
        <v>947.6</v>
      </c>
      <c r="H546">
        <v>0</v>
      </c>
      <c r="I546" s="51" t="str">
        <f>_xlfn.XLOOKUP(Q2_2025[[#This Row],[Artikelnr]],Artikel_prijzen[Artnr],Artikel_prijzen[Groep],"")</f>
        <v>Rigging</v>
      </c>
      <c r="J546" s="10">
        <f>_xlfn.XLOOKUP(Q2_2025[[#This Row],[Artikelnr]],Artikel_prijzen[Artnr],Artikel_prijzen[Prijs 2025],"")</f>
        <v>230</v>
      </c>
      <c r="K546" t="str">
        <f>IF(Q2_2025[[#This Row],[Artikelprijs]]&lt;&gt;"",IF(Q2_2025[[#This Row],[Stuksprijs]]=Q2_2025[[#This Row],[Artikelprijs]],"Prijs gelijk","Prijs wijkt af"),"")</f>
        <v>Prijs wijkt af</v>
      </c>
      <c r="L546" t="str">
        <f>IF(Q2_2025[[#This Row],[Relatiekorting percentage]]=0,
    "Nvt",
    IF(Q2_2025[[#This Row],[Brutobedrag 2]] &lt; Q2_2025[[#This Row],[Bruto - Rel.korting]],
        "Nee",
        "Ja"))</f>
        <v>Nvt</v>
      </c>
      <c r="M546" s="10">
        <f>IF(Q2_2025[[#This Row],[Artikelprijs]]&lt;&gt;"",Q2_2025[[#This Row],[Artikelprijs]],Q2_2025[[#This Row],[Stuksprijs]])</f>
        <v>230</v>
      </c>
      <c r="N546" s="10">
        <f>Q2_2025[[#This Row],[Besteld]]*Q2_2025[[#This Row],[Prijs 2]]</f>
        <v>920</v>
      </c>
      <c r="O546" s="10">
        <f>IF(Q2_2025[[#This Row],[Brutobedrag 2]]&lt;Q2_2025[[#This Row],[Bruto - Rel.korting]],Q2_2025[[#This Row],[Brutobedrag 2]],Q2_2025[[#This Row],[Brutobedrag 2]]*(100-Q2_2025[[#This Row],[Relatiekorting percentage]])/100)</f>
        <v>920</v>
      </c>
      <c r="R546" s="3"/>
      <c r="W546"/>
      <c r="AB546"/>
    </row>
    <row r="547" spans="1:28" x14ac:dyDescent="0.3">
      <c r="A547" t="s">
        <v>561</v>
      </c>
      <c r="B547">
        <v>5030232</v>
      </c>
      <c r="C547" t="s">
        <v>116</v>
      </c>
      <c r="D547">
        <v>1</v>
      </c>
      <c r="E547" s="10">
        <v>144.19999999999999</v>
      </c>
      <c r="F547" s="10">
        <v>144.19999999999999</v>
      </c>
      <c r="G547" s="10">
        <v>144.19999999999999</v>
      </c>
      <c r="H547">
        <v>0</v>
      </c>
      <c r="I547" s="51" t="str">
        <f>_xlfn.XLOOKUP(Q2_2025[[#This Row],[Artikelnr]],Artikel_prijzen[Artnr],Artikel_prijzen[Groep],"")</f>
        <v>Rigging</v>
      </c>
      <c r="J547" s="10">
        <f>_xlfn.XLOOKUP(Q2_2025[[#This Row],[Artikelnr]],Artikel_prijzen[Artnr],Artikel_prijzen[Prijs 2025],"")</f>
        <v>140</v>
      </c>
      <c r="K547" t="str">
        <f>IF(Q2_2025[[#This Row],[Artikelprijs]]&lt;&gt;"",IF(Q2_2025[[#This Row],[Stuksprijs]]=Q2_2025[[#This Row],[Artikelprijs]],"Prijs gelijk","Prijs wijkt af"),"")</f>
        <v>Prijs wijkt af</v>
      </c>
      <c r="L547" t="str">
        <f>IF(Q2_2025[[#This Row],[Relatiekorting percentage]]=0,
    "Nvt",
    IF(Q2_2025[[#This Row],[Brutobedrag 2]] &lt; Q2_2025[[#This Row],[Bruto - Rel.korting]],
        "Nee",
        "Ja"))</f>
        <v>Nvt</v>
      </c>
      <c r="M547" s="10">
        <f>IF(Q2_2025[[#This Row],[Artikelprijs]]&lt;&gt;"",Q2_2025[[#This Row],[Artikelprijs]],Q2_2025[[#This Row],[Stuksprijs]])</f>
        <v>140</v>
      </c>
      <c r="N547" s="10">
        <f>Q2_2025[[#This Row],[Besteld]]*Q2_2025[[#This Row],[Prijs 2]]</f>
        <v>140</v>
      </c>
      <c r="O547" s="10">
        <f>IF(Q2_2025[[#This Row],[Brutobedrag 2]]&lt;Q2_2025[[#This Row],[Bruto - Rel.korting]],Q2_2025[[#This Row],[Brutobedrag 2]],Q2_2025[[#This Row],[Brutobedrag 2]]*(100-Q2_2025[[#This Row],[Relatiekorting percentage]])/100)</f>
        <v>140</v>
      </c>
      <c r="R547" s="3"/>
      <c r="W547"/>
      <c r="AB547"/>
    </row>
    <row r="548" spans="1:28" x14ac:dyDescent="0.3">
      <c r="A548" t="s">
        <v>561</v>
      </c>
      <c r="B548">
        <v>5030228</v>
      </c>
      <c r="C548" t="s">
        <v>113</v>
      </c>
      <c r="D548">
        <v>8</v>
      </c>
      <c r="E548" s="10">
        <v>236.9</v>
      </c>
      <c r="F548" s="10">
        <v>1895.2</v>
      </c>
      <c r="G548" s="10">
        <v>1895.2</v>
      </c>
      <c r="H548">
        <v>0</v>
      </c>
      <c r="I548" s="51" t="str">
        <f>_xlfn.XLOOKUP(Q2_2025[[#This Row],[Artikelnr]],Artikel_prijzen[Artnr],Artikel_prijzen[Groep],"")</f>
        <v>Rigging</v>
      </c>
      <c r="J548" s="10">
        <f>_xlfn.XLOOKUP(Q2_2025[[#This Row],[Artikelnr]],Artikel_prijzen[Artnr],Artikel_prijzen[Prijs 2025],"")</f>
        <v>230</v>
      </c>
      <c r="K548" t="str">
        <f>IF(Q2_2025[[#This Row],[Artikelprijs]]&lt;&gt;"",IF(Q2_2025[[#This Row],[Stuksprijs]]=Q2_2025[[#This Row],[Artikelprijs]],"Prijs gelijk","Prijs wijkt af"),"")</f>
        <v>Prijs wijkt af</v>
      </c>
      <c r="L548" t="str">
        <f>IF(Q2_2025[[#This Row],[Relatiekorting percentage]]=0,
    "Nvt",
    IF(Q2_2025[[#This Row],[Brutobedrag 2]] &lt; Q2_2025[[#This Row],[Bruto - Rel.korting]],
        "Nee",
        "Ja"))</f>
        <v>Nvt</v>
      </c>
      <c r="M548" s="10">
        <f>IF(Q2_2025[[#This Row],[Artikelprijs]]&lt;&gt;"",Q2_2025[[#This Row],[Artikelprijs]],Q2_2025[[#This Row],[Stuksprijs]])</f>
        <v>230</v>
      </c>
      <c r="N548" s="10">
        <f>Q2_2025[[#This Row],[Besteld]]*Q2_2025[[#This Row],[Prijs 2]]</f>
        <v>1840</v>
      </c>
      <c r="O548" s="10">
        <f>IF(Q2_2025[[#This Row],[Brutobedrag 2]]&lt;Q2_2025[[#This Row],[Bruto - Rel.korting]],Q2_2025[[#This Row],[Brutobedrag 2]],Q2_2025[[#This Row],[Brutobedrag 2]]*(100-Q2_2025[[#This Row],[Relatiekorting percentage]])/100)</f>
        <v>1840</v>
      </c>
      <c r="R548" s="3"/>
      <c r="W548"/>
      <c r="AB548"/>
    </row>
    <row r="549" spans="1:28" x14ac:dyDescent="0.3">
      <c r="A549" t="s">
        <v>561</v>
      </c>
      <c r="B549">
        <v>5030228</v>
      </c>
      <c r="C549" t="s">
        <v>113</v>
      </c>
      <c r="D549">
        <v>4</v>
      </c>
      <c r="E549" s="10">
        <v>236.9</v>
      </c>
      <c r="F549" s="10">
        <v>947.6</v>
      </c>
      <c r="G549" s="10">
        <v>947.6</v>
      </c>
      <c r="H549">
        <v>0</v>
      </c>
      <c r="I549" s="51" t="str">
        <f>_xlfn.XLOOKUP(Q2_2025[[#This Row],[Artikelnr]],Artikel_prijzen[Artnr],Artikel_prijzen[Groep],"")</f>
        <v>Rigging</v>
      </c>
      <c r="J549" s="10">
        <f>_xlfn.XLOOKUP(Q2_2025[[#This Row],[Artikelnr]],Artikel_prijzen[Artnr],Artikel_prijzen[Prijs 2025],"")</f>
        <v>230</v>
      </c>
      <c r="K549" t="str">
        <f>IF(Q2_2025[[#This Row],[Artikelprijs]]&lt;&gt;"",IF(Q2_2025[[#This Row],[Stuksprijs]]=Q2_2025[[#This Row],[Artikelprijs]],"Prijs gelijk","Prijs wijkt af"),"")</f>
        <v>Prijs wijkt af</v>
      </c>
      <c r="L549" t="str">
        <f>IF(Q2_2025[[#This Row],[Relatiekorting percentage]]=0,
    "Nvt",
    IF(Q2_2025[[#This Row],[Brutobedrag 2]] &lt; Q2_2025[[#This Row],[Bruto - Rel.korting]],
        "Nee",
        "Ja"))</f>
        <v>Nvt</v>
      </c>
      <c r="M549" s="10">
        <f>IF(Q2_2025[[#This Row],[Artikelprijs]]&lt;&gt;"",Q2_2025[[#This Row],[Artikelprijs]],Q2_2025[[#This Row],[Stuksprijs]])</f>
        <v>230</v>
      </c>
      <c r="N549" s="10">
        <f>Q2_2025[[#This Row],[Besteld]]*Q2_2025[[#This Row],[Prijs 2]]</f>
        <v>920</v>
      </c>
      <c r="O549" s="10">
        <f>IF(Q2_2025[[#This Row],[Brutobedrag 2]]&lt;Q2_2025[[#This Row],[Bruto - Rel.korting]],Q2_2025[[#This Row],[Brutobedrag 2]],Q2_2025[[#This Row],[Brutobedrag 2]]*(100-Q2_2025[[#This Row],[Relatiekorting percentage]])/100)</f>
        <v>920</v>
      </c>
      <c r="R549" s="3"/>
      <c r="W549"/>
      <c r="AB549"/>
    </row>
    <row r="550" spans="1:28" x14ac:dyDescent="0.3">
      <c r="A550" t="s">
        <v>561</v>
      </c>
      <c r="B550">
        <v>5030232</v>
      </c>
      <c r="C550" t="s">
        <v>116</v>
      </c>
      <c r="D550">
        <v>1</v>
      </c>
      <c r="E550" s="10">
        <v>144.19999999999999</v>
      </c>
      <c r="F550" s="10">
        <v>144.19999999999999</v>
      </c>
      <c r="G550" s="10">
        <v>144.19999999999999</v>
      </c>
      <c r="H550">
        <v>0</v>
      </c>
      <c r="I550" s="51" t="str">
        <f>_xlfn.XLOOKUP(Q2_2025[[#This Row],[Artikelnr]],Artikel_prijzen[Artnr],Artikel_prijzen[Groep],"")</f>
        <v>Rigging</v>
      </c>
      <c r="J550" s="10">
        <f>_xlfn.XLOOKUP(Q2_2025[[#This Row],[Artikelnr]],Artikel_prijzen[Artnr],Artikel_prijzen[Prijs 2025],"")</f>
        <v>140</v>
      </c>
      <c r="K550" t="str">
        <f>IF(Q2_2025[[#This Row],[Artikelprijs]]&lt;&gt;"",IF(Q2_2025[[#This Row],[Stuksprijs]]=Q2_2025[[#This Row],[Artikelprijs]],"Prijs gelijk","Prijs wijkt af"),"")</f>
        <v>Prijs wijkt af</v>
      </c>
      <c r="L550" t="str">
        <f>IF(Q2_2025[[#This Row],[Relatiekorting percentage]]=0,
    "Nvt",
    IF(Q2_2025[[#This Row],[Brutobedrag 2]] &lt; Q2_2025[[#This Row],[Bruto - Rel.korting]],
        "Nee",
        "Ja"))</f>
        <v>Nvt</v>
      </c>
      <c r="M550" s="10">
        <f>IF(Q2_2025[[#This Row],[Artikelprijs]]&lt;&gt;"",Q2_2025[[#This Row],[Artikelprijs]],Q2_2025[[#This Row],[Stuksprijs]])</f>
        <v>140</v>
      </c>
      <c r="N550" s="10">
        <f>Q2_2025[[#This Row],[Besteld]]*Q2_2025[[#This Row],[Prijs 2]]</f>
        <v>140</v>
      </c>
      <c r="O550" s="10">
        <f>IF(Q2_2025[[#This Row],[Brutobedrag 2]]&lt;Q2_2025[[#This Row],[Bruto - Rel.korting]],Q2_2025[[#This Row],[Brutobedrag 2]],Q2_2025[[#This Row],[Brutobedrag 2]]*(100-Q2_2025[[#This Row],[Relatiekorting percentage]])/100)</f>
        <v>140</v>
      </c>
      <c r="R550" s="3"/>
      <c r="W550"/>
      <c r="AB550"/>
    </row>
    <row r="551" spans="1:28" x14ac:dyDescent="0.3">
      <c r="A551" t="s">
        <v>561</v>
      </c>
      <c r="B551">
        <v>5030228</v>
      </c>
      <c r="C551" t="s">
        <v>113</v>
      </c>
      <c r="D551">
        <v>4</v>
      </c>
      <c r="E551" s="10">
        <v>236.9</v>
      </c>
      <c r="F551" s="10">
        <v>947.6</v>
      </c>
      <c r="G551" s="10">
        <v>947.6</v>
      </c>
      <c r="H551">
        <v>0</v>
      </c>
      <c r="I551" s="51" t="str">
        <f>_xlfn.XLOOKUP(Q2_2025[[#This Row],[Artikelnr]],Artikel_prijzen[Artnr],Artikel_prijzen[Groep],"")</f>
        <v>Rigging</v>
      </c>
      <c r="J551" s="10">
        <f>_xlfn.XLOOKUP(Q2_2025[[#This Row],[Artikelnr]],Artikel_prijzen[Artnr],Artikel_prijzen[Prijs 2025],"")</f>
        <v>230</v>
      </c>
      <c r="K551" t="str">
        <f>IF(Q2_2025[[#This Row],[Artikelprijs]]&lt;&gt;"",IF(Q2_2025[[#This Row],[Stuksprijs]]=Q2_2025[[#This Row],[Artikelprijs]],"Prijs gelijk","Prijs wijkt af"),"")</f>
        <v>Prijs wijkt af</v>
      </c>
      <c r="L551" t="str">
        <f>IF(Q2_2025[[#This Row],[Relatiekorting percentage]]=0,
    "Nvt",
    IF(Q2_2025[[#This Row],[Brutobedrag 2]] &lt; Q2_2025[[#This Row],[Bruto - Rel.korting]],
        "Nee",
        "Ja"))</f>
        <v>Nvt</v>
      </c>
      <c r="M551" s="10">
        <f>IF(Q2_2025[[#This Row],[Artikelprijs]]&lt;&gt;"",Q2_2025[[#This Row],[Artikelprijs]],Q2_2025[[#This Row],[Stuksprijs]])</f>
        <v>230</v>
      </c>
      <c r="N551" s="10">
        <f>Q2_2025[[#This Row],[Besteld]]*Q2_2025[[#This Row],[Prijs 2]]</f>
        <v>920</v>
      </c>
      <c r="O551" s="10">
        <f>IF(Q2_2025[[#This Row],[Brutobedrag 2]]&lt;Q2_2025[[#This Row],[Bruto - Rel.korting]],Q2_2025[[#This Row],[Brutobedrag 2]],Q2_2025[[#This Row],[Brutobedrag 2]]*(100-Q2_2025[[#This Row],[Relatiekorting percentage]])/100)</f>
        <v>920</v>
      </c>
      <c r="R551" s="3"/>
      <c r="W551"/>
      <c r="AB551"/>
    </row>
    <row r="552" spans="1:28" x14ac:dyDescent="0.3">
      <c r="A552" t="s">
        <v>561</v>
      </c>
      <c r="B552">
        <v>5030001</v>
      </c>
      <c r="C552" t="s">
        <v>132</v>
      </c>
      <c r="D552">
        <v>12</v>
      </c>
      <c r="E552" s="10">
        <v>28.84</v>
      </c>
      <c r="F552" s="10">
        <v>346.08</v>
      </c>
      <c r="G552" s="10">
        <v>346.08</v>
      </c>
      <c r="H552">
        <v>0</v>
      </c>
      <c r="I552" s="51" t="str">
        <f>_xlfn.XLOOKUP(Q2_2025[[#This Row],[Artikelnr]],Artikel_prijzen[Artnr],Artikel_prijzen[Groep],"")</f>
        <v>Rigging</v>
      </c>
      <c r="J552" s="10">
        <f>_xlfn.XLOOKUP(Q2_2025[[#This Row],[Artikelnr]],Artikel_prijzen[Artnr],Artikel_prijzen[Prijs 2025],"")</f>
        <v>28</v>
      </c>
      <c r="K552" t="str">
        <f>IF(Q2_2025[[#This Row],[Artikelprijs]]&lt;&gt;"",IF(Q2_2025[[#This Row],[Stuksprijs]]=Q2_2025[[#This Row],[Artikelprijs]],"Prijs gelijk","Prijs wijkt af"),"")</f>
        <v>Prijs wijkt af</v>
      </c>
      <c r="L552" t="str">
        <f>IF(Q2_2025[[#This Row],[Relatiekorting percentage]]=0,
    "Nvt",
    IF(Q2_2025[[#This Row],[Brutobedrag 2]] &lt; Q2_2025[[#This Row],[Bruto - Rel.korting]],
        "Nee",
        "Ja"))</f>
        <v>Nvt</v>
      </c>
      <c r="M552" s="10">
        <f>IF(Q2_2025[[#This Row],[Artikelprijs]]&lt;&gt;"",Q2_2025[[#This Row],[Artikelprijs]],Q2_2025[[#This Row],[Stuksprijs]])</f>
        <v>28</v>
      </c>
      <c r="N552" s="10">
        <f>Q2_2025[[#This Row],[Besteld]]*Q2_2025[[#This Row],[Prijs 2]]</f>
        <v>336</v>
      </c>
      <c r="O552" s="10">
        <f>IF(Q2_2025[[#This Row],[Brutobedrag 2]]&lt;Q2_2025[[#This Row],[Bruto - Rel.korting]],Q2_2025[[#This Row],[Brutobedrag 2]],Q2_2025[[#This Row],[Brutobedrag 2]]*(100-Q2_2025[[#This Row],[Relatiekorting percentage]])/100)</f>
        <v>336</v>
      </c>
      <c r="R552" s="3"/>
      <c r="W552"/>
      <c r="AB552"/>
    </row>
    <row r="553" spans="1:28" x14ac:dyDescent="0.3">
      <c r="A553" t="s">
        <v>561</v>
      </c>
      <c r="B553">
        <v>5030228</v>
      </c>
      <c r="C553" t="s">
        <v>113</v>
      </c>
      <c r="D553">
        <v>6</v>
      </c>
      <c r="E553" s="10">
        <v>236.9</v>
      </c>
      <c r="F553" s="10">
        <v>1421.4</v>
      </c>
      <c r="G553" s="10">
        <v>1421.4</v>
      </c>
      <c r="H553">
        <v>0</v>
      </c>
      <c r="I553" s="51" t="str">
        <f>_xlfn.XLOOKUP(Q2_2025[[#This Row],[Artikelnr]],Artikel_prijzen[Artnr],Artikel_prijzen[Groep],"")</f>
        <v>Rigging</v>
      </c>
      <c r="J553" s="10">
        <f>_xlfn.XLOOKUP(Q2_2025[[#This Row],[Artikelnr]],Artikel_prijzen[Artnr],Artikel_prijzen[Prijs 2025],"")</f>
        <v>230</v>
      </c>
      <c r="K553" t="str">
        <f>IF(Q2_2025[[#This Row],[Artikelprijs]]&lt;&gt;"",IF(Q2_2025[[#This Row],[Stuksprijs]]=Q2_2025[[#This Row],[Artikelprijs]],"Prijs gelijk","Prijs wijkt af"),"")</f>
        <v>Prijs wijkt af</v>
      </c>
      <c r="L553" t="str">
        <f>IF(Q2_2025[[#This Row],[Relatiekorting percentage]]=0,
    "Nvt",
    IF(Q2_2025[[#This Row],[Brutobedrag 2]] &lt; Q2_2025[[#This Row],[Bruto - Rel.korting]],
        "Nee",
        "Ja"))</f>
        <v>Nvt</v>
      </c>
      <c r="M553" s="10">
        <f>IF(Q2_2025[[#This Row],[Artikelprijs]]&lt;&gt;"",Q2_2025[[#This Row],[Artikelprijs]],Q2_2025[[#This Row],[Stuksprijs]])</f>
        <v>230</v>
      </c>
      <c r="N553" s="10">
        <f>Q2_2025[[#This Row],[Besteld]]*Q2_2025[[#This Row],[Prijs 2]]</f>
        <v>1380</v>
      </c>
      <c r="O553" s="10">
        <f>IF(Q2_2025[[#This Row],[Brutobedrag 2]]&lt;Q2_2025[[#This Row],[Bruto - Rel.korting]],Q2_2025[[#This Row],[Brutobedrag 2]],Q2_2025[[#This Row],[Brutobedrag 2]]*(100-Q2_2025[[#This Row],[Relatiekorting percentage]])/100)</f>
        <v>1380</v>
      </c>
      <c r="R553" s="3"/>
      <c r="W553"/>
      <c r="AB553"/>
    </row>
    <row r="554" spans="1:28" x14ac:dyDescent="0.3">
      <c r="A554" t="s">
        <v>561</v>
      </c>
      <c r="B554">
        <v>5030232</v>
      </c>
      <c r="C554" t="s">
        <v>116</v>
      </c>
      <c r="D554">
        <v>1</v>
      </c>
      <c r="E554" s="10">
        <v>144.19999999999999</v>
      </c>
      <c r="F554" s="10">
        <v>144.19999999999999</v>
      </c>
      <c r="G554" s="10">
        <v>144.19999999999999</v>
      </c>
      <c r="H554">
        <v>0</v>
      </c>
      <c r="I554" s="51" t="str">
        <f>_xlfn.XLOOKUP(Q2_2025[[#This Row],[Artikelnr]],Artikel_prijzen[Artnr],Artikel_prijzen[Groep],"")</f>
        <v>Rigging</v>
      </c>
      <c r="J554" s="10">
        <f>_xlfn.XLOOKUP(Q2_2025[[#This Row],[Artikelnr]],Artikel_prijzen[Artnr],Artikel_prijzen[Prijs 2025],"")</f>
        <v>140</v>
      </c>
      <c r="K554" t="str">
        <f>IF(Q2_2025[[#This Row],[Artikelprijs]]&lt;&gt;"",IF(Q2_2025[[#This Row],[Stuksprijs]]=Q2_2025[[#This Row],[Artikelprijs]],"Prijs gelijk","Prijs wijkt af"),"")</f>
        <v>Prijs wijkt af</v>
      </c>
      <c r="L554" t="str">
        <f>IF(Q2_2025[[#This Row],[Relatiekorting percentage]]=0,
    "Nvt",
    IF(Q2_2025[[#This Row],[Brutobedrag 2]] &lt; Q2_2025[[#This Row],[Bruto - Rel.korting]],
        "Nee",
        "Ja"))</f>
        <v>Nvt</v>
      </c>
      <c r="M554" s="10">
        <f>IF(Q2_2025[[#This Row],[Artikelprijs]]&lt;&gt;"",Q2_2025[[#This Row],[Artikelprijs]],Q2_2025[[#This Row],[Stuksprijs]])</f>
        <v>140</v>
      </c>
      <c r="N554" s="10">
        <f>Q2_2025[[#This Row],[Besteld]]*Q2_2025[[#This Row],[Prijs 2]]</f>
        <v>140</v>
      </c>
      <c r="O554" s="10">
        <f>IF(Q2_2025[[#This Row],[Brutobedrag 2]]&lt;Q2_2025[[#This Row],[Bruto - Rel.korting]],Q2_2025[[#This Row],[Brutobedrag 2]],Q2_2025[[#This Row],[Brutobedrag 2]]*(100-Q2_2025[[#This Row],[Relatiekorting percentage]])/100)</f>
        <v>140</v>
      </c>
      <c r="R554" s="3"/>
      <c r="W554"/>
      <c r="AB554"/>
    </row>
    <row r="555" spans="1:28" x14ac:dyDescent="0.3">
      <c r="A555" t="s">
        <v>561</v>
      </c>
      <c r="B555">
        <v>5030226</v>
      </c>
      <c r="C555" t="s">
        <v>291</v>
      </c>
      <c r="D555">
        <v>4</v>
      </c>
      <c r="E555" s="10">
        <v>159.65</v>
      </c>
      <c r="F555" s="10">
        <v>638.6</v>
      </c>
      <c r="G555" s="10">
        <v>638.6</v>
      </c>
      <c r="H555">
        <v>0</v>
      </c>
      <c r="I555" s="51" t="str">
        <f>_xlfn.XLOOKUP(Q2_2025[[#This Row],[Artikelnr]],Artikel_prijzen[Artnr],Artikel_prijzen[Groep],"")</f>
        <v>Rigging</v>
      </c>
      <c r="J555" s="10">
        <f>_xlfn.XLOOKUP(Q2_2025[[#This Row],[Artikelnr]],Artikel_prijzen[Artnr],Artikel_prijzen[Prijs 2025],"")</f>
        <v>155</v>
      </c>
      <c r="K555" t="str">
        <f>IF(Q2_2025[[#This Row],[Artikelprijs]]&lt;&gt;"",IF(Q2_2025[[#This Row],[Stuksprijs]]=Q2_2025[[#This Row],[Artikelprijs]],"Prijs gelijk","Prijs wijkt af"),"")</f>
        <v>Prijs wijkt af</v>
      </c>
      <c r="L555" t="str">
        <f>IF(Q2_2025[[#This Row],[Relatiekorting percentage]]=0,
    "Nvt",
    IF(Q2_2025[[#This Row],[Brutobedrag 2]] &lt; Q2_2025[[#This Row],[Bruto - Rel.korting]],
        "Nee",
        "Ja"))</f>
        <v>Nvt</v>
      </c>
      <c r="M555" s="10">
        <f>IF(Q2_2025[[#This Row],[Artikelprijs]]&lt;&gt;"",Q2_2025[[#This Row],[Artikelprijs]],Q2_2025[[#This Row],[Stuksprijs]])</f>
        <v>155</v>
      </c>
      <c r="N555" s="10">
        <f>Q2_2025[[#This Row],[Besteld]]*Q2_2025[[#This Row],[Prijs 2]]</f>
        <v>620</v>
      </c>
      <c r="O555" s="10">
        <f>IF(Q2_2025[[#This Row],[Brutobedrag 2]]&lt;Q2_2025[[#This Row],[Bruto - Rel.korting]],Q2_2025[[#This Row],[Brutobedrag 2]],Q2_2025[[#This Row],[Brutobedrag 2]]*(100-Q2_2025[[#This Row],[Relatiekorting percentage]])/100)</f>
        <v>620</v>
      </c>
      <c r="R555" s="3"/>
      <c r="W555"/>
      <c r="AB555"/>
    </row>
    <row r="556" spans="1:28" x14ac:dyDescent="0.3">
      <c r="A556" t="s">
        <v>561</v>
      </c>
      <c r="B556">
        <v>5030232</v>
      </c>
      <c r="C556" t="s">
        <v>116</v>
      </c>
      <c r="D556">
        <v>1</v>
      </c>
      <c r="E556" s="10">
        <v>144.19999999999999</v>
      </c>
      <c r="F556" s="10">
        <v>144.19999999999999</v>
      </c>
      <c r="G556" s="10">
        <v>144.19999999999999</v>
      </c>
      <c r="H556">
        <v>0</v>
      </c>
      <c r="I556" s="51" t="str">
        <f>_xlfn.XLOOKUP(Q2_2025[[#This Row],[Artikelnr]],Artikel_prijzen[Artnr],Artikel_prijzen[Groep],"")</f>
        <v>Rigging</v>
      </c>
      <c r="J556" s="10">
        <f>_xlfn.XLOOKUP(Q2_2025[[#This Row],[Artikelnr]],Artikel_prijzen[Artnr],Artikel_prijzen[Prijs 2025],"")</f>
        <v>140</v>
      </c>
      <c r="K556" t="str">
        <f>IF(Q2_2025[[#This Row],[Artikelprijs]]&lt;&gt;"",IF(Q2_2025[[#This Row],[Stuksprijs]]=Q2_2025[[#This Row],[Artikelprijs]],"Prijs gelijk","Prijs wijkt af"),"")</f>
        <v>Prijs wijkt af</v>
      </c>
      <c r="L556" t="str">
        <f>IF(Q2_2025[[#This Row],[Relatiekorting percentage]]=0,
    "Nvt",
    IF(Q2_2025[[#This Row],[Brutobedrag 2]] &lt; Q2_2025[[#This Row],[Bruto - Rel.korting]],
        "Nee",
        "Ja"))</f>
        <v>Nvt</v>
      </c>
      <c r="M556" s="10">
        <f>IF(Q2_2025[[#This Row],[Artikelprijs]]&lt;&gt;"",Q2_2025[[#This Row],[Artikelprijs]],Q2_2025[[#This Row],[Stuksprijs]])</f>
        <v>140</v>
      </c>
      <c r="N556" s="10">
        <f>Q2_2025[[#This Row],[Besteld]]*Q2_2025[[#This Row],[Prijs 2]]</f>
        <v>140</v>
      </c>
      <c r="O556" s="10">
        <f>IF(Q2_2025[[#This Row],[Brutobedrag 2]]&lt;Q2_2025[[#This Row],[Bruto - Rel.korting]],Q2_2025[[#This Row],[Brutobedrag 2]],Q2_2025[[#This Row],[Brutobedrag 2]]*(100-Q2_2025[[#This Row],[Relatiekorting percentage]])/100)</f>
        <v>140</v>
      </c>
      <c r="R556" s="3"/>
      <c r="W556"/>
      <c r="AB556"/>
    </row>
    <row r="557" spans="1:28" x14ac:dyDescent="0.3">
      <c r="A557" t="s">
        <v>561</v>
      </c>
      <c r="B557">
        <v>5030228</v>
      </c>
      <c r="C557" t="s">
        <v>113</v>
      </c>
      <c r="D557">
        <v>4</v>
      </c>
      <c r="E557" s="10">
        <v>236.9</v>
      </c>
      <c r="F557" s="10">
        <v>947.6</v>
      </c>
      <c r="G557" s="10">
        <v>947.6</v>
      </c>
      <c r="H557">
        <v>0</v>
      </c>
      <c r="I557" s="51" t="str">
        <f>_xlfn.XLOOKUP(Q2_2025[[#This Row],[Artikelnr]],Artikel_prijzen[Artnr],Artikel_prijzen[Groep],"")</f>
        <v>Rigging</v>
      </c>
      <c r="J557" s="10">
        <f>_xlfn.XLOOKUP(Q2_2025[[#This Row],[Artikelnr]],Artikel_prijzen[Artnr],Artikel_prijzen[Prijs 2025],"")</f>
        <v>230</v>
      </c>
      <c r="K557" t="str">
        <f>IF(Q2_2025[[#This Row],[Artikelprijs]]&lt;&gt;"",IF(Q2_2025[[#This Row],[Stuksprijs]]=Q2_2025[[#This Row],[Artikelprijs]],"Prijs gelijk","Prijs wijkt af"),"")</f>
        <v>Prijs wijkt af</v>
      </c>
      <c r="L557" t="str">
        <f>IF(Q2_2025[[#This Row],[Relatiekorting percentage]]=0,
    "Nvt",
    IF(Q2_2025[[#This Row],[Brutobedrag 2]] &lt; Q2_2025[[#This Row],[Bruto - Rel.korting]],
        "Nee",
        "Ja"))</f>
        <v>Nvt</v>
      </c>
      <c r="M557" s="10">
        <f>IF(Q2_2025[[#This Row],[Artikelprijs]]&lt;&gt;"",Q2_2025[[#This Row],[Artikelprijs]],Q2_2025[[#This Row],[Stuksprijs]])</f>
        <v>230</v>
      </c>
      <c r="N557" s="10">
        <f>Q2_2025[[#This Row],[Besteld]]*Q2_2025[[#This Row],[Prijs 2]]</f>
        <v>920</v>
      </c>
      <c r="O557" s="10">
        <f>IF(Q2_2025[[#This Row],[Brutobedrag 2]]&lt;Q2_2025[[#This Row],[Bruto - Rel.korting]],Q2_2025[[#This Row],[Brutobedrag 2]],Q2_2025[[#This Row],[Brutobedrag 2]]*(100-Q2_2025[[#This Row],[Relatiekorting percentage]])/100)</f>
        <v>920</v>
      </c>
      <c r="R557" s="3"/>
      <c r="W557"/>
      <c r="AB557"/>
    </row>
    <row r="558" spans="1:28" x14ac:dyDescent="0.3">
      <c r="A558" t="s">
        <v>561</v>
      </c>
      <c r="B558">
        <v>5030228</v>
      </c>
      <c r="C558" t="s">
        <v>113</v>
      </c>
      <c r="D558">
        <v>3</v>
      </c>
      <c r="E558" s="10">
        <v>236.9</v>
      </c>
      <c r="F558" s="10">
        <v>710.7</v>
      </c>
      <c r="G558" s="10">
        <v>710.7</v>
      </c>
      <c r="H558">
        <v>0</v>
      </c>
      <c r="I558" s="51" t="str">
        <f>_xlfn.XLOOKUP(Q2_2025[[#This Row],[Artikelnr]],Artikel_prijzen[Artnr],Artikel_prijzen[Groep],"")</f>
        <v>Rigging</v>
      </c>
      <c r="J558" s="10">
        <f>_xlfn.XLOOKUP(Q2_2025[[#This Row],[Artikelnr]],Artikel_prijzen[Artnr],Artikel_prijzen[Prijs 2025],"")</f>
        <v>230</v>
      </c>
      <c r="K558" t="str">
        <f>IF(Q2_2025[[#This Row],[Artikelprijs]]&lt;&gt;"",IF(Q2_2025[[#This Row],[Stuksprijs]]=Q2_2025[[#This Row],[Artikelprijs]],"Prijs gelijk","Prijs wijkt af"),"")</f>
        <v>Prijs wijkt af</v>
      </c>
      <c r="L558" t="str">
        <f>IF(Q2_2025[[#This Row],[Relatiekorting percentage]]=0,
    "Nvt",
    IF(Q2_2025[[#This Row],[Brutobedrag 2]] &lt; Q2_2025[[#This Row],[Bruto - Rel.korting]],
        "Nee",
        "Ja"))</f>
        <v>Nvt</v>
      </c>
      <c r="M558" s="10">
        <f>IF(Q2_2025[[#This Row],[Artikelprijs]]&lt;&gt;"",Q2_2025[[#This Row],[Artikelprijs]],Q2_2025[[#This Row],[Stuksprijs]])</f>
        <v>230</v>
      </c>
      <c r="N558" s="10">
        <f>Q2_2025[[#This Row],[Besteld]]*Q2_2025[[#This Row],[Prijs 2]]</f>
        <v>690</v>
      </c>
      <c r="O558" s="10">
        <f>IF(Q2_2025[[#This Row],[Brutobedrag 2]]&lt;Q2_2025[[#This Row],[Bruto - Rel.korting]],Q2_2025[[#This Row],[Brutobedrag 2]],Q2_2025[[#This Row],[Brutobedrag 2]]*(100-Q2_2025[[#This Row],[Relatiekorting percentage]])/100)</f>
        <v>690</v>
      </c>
      <c r="R558" s="3"/>
      <c r="W558"/>
      <c r="AB558"/>
    </row>
    <row r="559" spans="1:28" x14ac:dyDescent="0.3">
      <c r="A559" t="s">
        <v>561</v>
      </c>
      <c r="B559">
        <v>5030228</v>
      </c>
      <c r="C559" t="s">
        <v>113</v>
      </c>
      <c r="D559">
        <v>4</v>
      </c>
      <c r="E559" s="10">
        <v>236.9</v>
      </c>
      <c r="F559" s="10">
        <v>947.6</v>
      </c>
      <c r="G559" s="10">
        <v>947.6</v>
      </c>
      <c r="H559">
        <v>0</v>
      </c>
      <c r="I559" s="51" t="str">
        <f>_xlfn.XLOOKUP(Q2_2025[[#This Row],[Artikelnr]],Artikel_prijzen[Artnr],Artikel_prijzen[Groep],"")</f>
        <v>Rigging</v>
      </c>
      <c r="J559" s="10">
        <f>_xlfn.XLOOKUP(Q2_2025[[#This Row],[Artikelnr]],Artikel_prijzen[Artnr],Artikel_prijzen[Prijs 2025],"")</f>
        <v>230</v>
      </c>
      <c r="K559" t="str">
        <f>IF(Q2_2025[[#This Row],[Artikelprijs]]&lt;&gt;"",IF(Q2_2025[[#This Row],[Stuksprijs]]=Q2_2025[[#This Row],[Artikelprijs]],"Prijs gelijk","Prijs wijkt af"),"")</f>
        <v>Prijs wijkt af</v>
      </c>
      <c r="L559" t="str">
        <f>IF(Q2_2025[[#This Row],[Relatiekorting percentage]]=0,
    "Nvt",
    IF(Q2_2025[[#This Row],[Brutobedrag 2]] &lt; Q2_2025[[#This Row],[Bruto - Rel.korting]],
        "Nee",
        "Ja"))</f>
        <v>Nvt</v>
      </c>
      <c r="M559" s="10">
        <f>IF(Q2_2025[[#This Row],[Artikelprijs]]&lt;&gt;"",Q2_2025[[#This Row],[Artikelprijs]],Q2_2025[[#This Row],[Stuksprijs]])</f>
        <v>230</v>
      </c>
      <c r="N559" s="10">
        <f>Q2_2025[[#This Row],[Besteld]]*Q2_2025[[#This Row],[Prijs 2]]</f>
        <v>920</v>
      </c>
      <c r="O559" s="10">
        <f>IF(Q2_2025[[#This Row],[Brutobedrag 2]]&lt;Q2_2025[[#This Row],[Bruto - Rel.korting]],Q2_2025[[#This Row],[Brutobedrag 2]],Q2_2025[[#This Row],[Brutobedrag 2]]*(100-Q2_2025[[#This Row],[Relatiekorting percentage]])/100)</f>
        <v>920</v>
      </c>
      <c r="R559" s="3"/>
      <c r="W559"/>
      <c r="AB559"/>
    </row>
    <row r="560" spans="1:28" x14ac:dyDescent="0.3">
      <c r="A560" t="s">
        <v>561</v>
      </c>
      <c r="B560">
        <v>2004027</v>
      </c>
      <c r="C560" t="s">
        <v>339</v>
      </c>
      <c r="D560">
        <v>4</v>
      </c>
      <c r="E560" s="10">
        <v>16.54</v>
      </c>
      <c r="F560" s="10">
        <v>66.16</v>
      </c>
      <c r="G560" s="10">
        <v>66.16</v>
      </c>
      <c r="H560">
        <v>0</v>
      </c>
      <c r="I560" s="51" t="str">
        <f>_xlfn.XLOOKUP(Q2_2025[[#This Row],[Artikelnr]],Artikel_prijzen[Artnr],Artikel_prijzen[Groep],"")</f>
        <v/>
      </c>
      <c r="J560" s="10" t="str">
        <f>_xlfn.XLOOKUP(Q2_2025[[#This Row],[Artikelnr]],Artikel_prijzen[Artnr],Artikel_prijzen[Prijs 2025],"")</f>
        <v/>
      </c>
      <c r="K560" t="str">
        <f>IF(Q2_2025[[#This Row],[Artikelprijs]]&lt;&gt;"",IF(Q2_2025[[#This Row],[Stuksprijs]]=Q2_2025[[#This Row],[Artikelprijs]],"Prijs gelijk","Prijs wijkt af"),"")</f>
        <v/>
      </c>
      <c r="L560" t="str">
        <f>IF(Q2_2025[[#This Row],[Relatiekorting percentage]]=0,
    "Nvt",
    IF(Q2_2025[[#This Row],[Brutobedrag 2]] &lt; Q2_2025[[#This Row],[Bruto - Rel.korting]],
        "Nee",
        "Ja"))</f>
        <v>Nvt</v>
      </c>
      <c r="M560" s="10">
        <f>IF(Q2_2025[[#This Row],[Artikelprijs]]&lt;&gt;"",Q2_2025[[#This Row],[Artikelprijs]],Q2_2025[[#This Row],[Stuksprijs]])</f>
        <v>16.54</v>
      </c>
      <c r="N560" s="10">
        <f>Q2_2025[[#This Row],[Besteld]]*Q2_2025[[#This Row],[Prijs 2]]</f>
        <v>66.16</v>
      </c>
      <c r="O560" s="10">
        <f>IF(Q2_2025[[#This Row],[Brutobedrag 2]]&lt;Q2_2025[[#This Row],[Bruto - Rel.korting]],Q2_2025[[#This Row],[Brutobedrag 2]],Q2_2025[[#This Row],[Brutobedrag 2]]*(100-Q2_2025[[#This Row],[Relatiekorting percentage]])/100)</f>
        <v>66.16</v>
      </c>
      <c r="R560" s="3"/>
      <c r="W560"/>
      <c r="AB560"/>
    </row>
    <row r="561" spans="1:28" x14ac:dyDescent="0.3">
      <c r="A561" t="s">
        <v>561</v>
      </c>
      <c r="B561">
        <v>5030001</v>
      </c>
      <c r="C561" t="s">
        <v>132</v>
      </c>
      <c r="D561">
        <v>20</v>
      </c>
      <c r="E561" s="10">
        <v>28.84</v>
      </c>
      <c r="F561" s="10">
        <v>576.79999999999995</v>
      </c>
      <c r="G561" s="10">
        <v>576.79999999999995</v>
      </c>
      <c r="H561">
        <v>0</v>
      </c>
      <c r="I561" s="51" t="str">
        <f>_xlfn.XLOOKUP(Q2_2025[[#This Row],[Artikelnr]],Artikel_prijzen[Artnr],Artikel_prijzen[Groep],"")</f>
        <v>Rigging</v>
      </c>
      <c r="J561" s="10">
        <f>_xlfn.XLOOKUP(Q2_2025[[#This Row],[Artikelnr]],Artikel_prijzen[Artnr],Artikel_prijzen[Prijs 2025],"")</f>
        <v>28</v>
      </c>
      <c r="K561" t="str">
        <f>IF(Q2_2025[[#This Row],[Artikelprijs]]&lt;&gt;"",IF(Q2_2025[[#This Row],[Stuksprijs]]=Q2_2025[[#This Row],[Artikelprijs]],"Prijs gelijk","Prijs wijkt af"),"")</f>
        <v>Prijs wijkt af</v>
      </c>
      <c r="L561" t="str">
        <f>IF(Q2_2025[[#This Row],[Relatiekorting percentage]]=0,
    "Nvt",
    IF(Q2_2025[[#This Row],[Brutobedrag 2]] &lt; Q2_2025[[#This Row],[Bruto - Rel.korting]],
        "Nee",
        "Ja"))</f>
        <v>Nvt</v>
      </c>
      <c r="M561" s="10">
        <f>IF(Q2_2025[[#This Row],[Artikelprijs]]&lt;&gt;"",Q2_2025[[#This Row],[Artikelprijs]],Q2_2025[[#This Row],[Stuksprijs]])</f>
        <v>28</v>
      </c>
      <c r="N561" s="10">
        <f>Q2_2025[[#This Row],[Besteld]]*Q2_2025[[#This Row],[Prijs 2]]</f>
        <v>560</v>
      </c>
      <c r="O561" s="10">
        <f>IF(Q2_2025[[#This Row],[Brutobedrag 2]]&lt;Q2_2025[[#This Row],[Bruto - Rel.korting]],Q2_2025[[#This Row],[Brutobedrag 2]],Q2_2025[[#This Row],[Brutobedrag 2]]*(100-Q2_2025[[#This Row],[Relatiekorting percentage]])/100)</f>
        <v>560</v>
      </c>
      <c r="R561" s="3"/>
      <c r="W561"/>
      <c r="AB561"/>
    </row>
    <row r="562" spans="1:28" x14ac:dyDescent="0.3">
      <c r="A562" t="s">
        <v>561</v>
      </c>
      <c r="B562">
        <v>5030226</v>
      </c>
      <c r="C562" t="s">
        <v>291</v>
      </c>
      <c r="D562">
        <v>16</v>
      </c>
      <c r="E562" s="10">
        <v>159.65</v>
      </c>
      <c r="F562" s="10">
        <v>2554.4</v>
      </c>
      <c r="G562" s="10">
        <v>2554.4</v>
      </c>
      <c r="H562">
        <v>0</v>
      </c>
      <c r="I562" s="51" t="str">
        <f>_xlfn.XLOOKUP(Q2_2025[[#This Row],[Artikelnr]],Artikel_prijzen[Artnr],Artikel_prijzen[Groep],"")</f>
        <v>Rigging</v>
      </c>
      <c r="J562" s="10">
        <f>_xlfn.XLOOKUP(Q2_2025[[#This Row],[Artikelnr]],Artikel_prijzen[Artnr],Artikel_prijzen[Prijs 2025],"")</f>
        <v>155</v>
      </c>
      <c r="K562" t="str">
        <f>IF(Q2_2025[[#This Row],[Artikelprijs]]&lt;&gt;"",IF(Q2_2025[[#This Row],[Stuksprijs]]=Q2_2025[[#This Row],[Artikelprijs]],"Prijs gelijk","Prijs wijkt af"),"")</f>
        <v>Prijs wijkt af</v>
      </c>
      <c r="L562" t="str">
        <f>IF(Q2_2025[[#This Row],[Relatiekorting percentage]]=0,
    "Nvt",
    IF(Q2_2025[[#This Row],[Brutobedrag 2]] &lt; Q2_2025[[#This Row],[Bruto - Rel.korting]],
        "Nee",
        "Ja"))</f>
        <v>Nvt</v>
      </c>
      <c r="M562" s="10">
        <f>IF(Q2_2025[[#This Row],[Artikelprijs]]&lt;&gt;"",Q2_2025[[#This Row],[Artikelprijs]],Q2_2025[[#This Row],[Stuksprijs]])</f>
        <v>155</v>
      </c>
      <c r="N562" s="10">
        <f>Q2_2025[[#This Row],[Besteld]]*Q2_2025[[#This Row],[Prijs 2]]</f>
        <v>2480</v>
      </c>
      <c r="O562" s="10">
        <f>IF(Q2_2025[[#This Row],[Brutobedrag 2]]&lt;Q2_2025[[#This Row],[Bruto - Rel.korting]],Q2_2025[[#This Row],[Brutobedrag 2]],Q2_2025[[#This Row],[Brutobedrag 2]]*(100-Q2_2025[[#This Row],[Relatiekorting percentage]])/100)</f>
        <v>2480</v>
      </c>
      <c r="R562" s="3"/>
      <c r="W562"/>
      <c r="AB562"/>
    </row>
    <row r="563" spans="1:28" x14ac:dyDescent="0.3">
      <c r="A563" t="s">
        <v>561</v>
      </c>
      <c r="B563">
        <v>5030229</v>
      </c>
      <c r="C563" t="s">
        <v>18</v>
      </c>
      <c r="D563">
        <v>6</v>
      </c>
      <c r="E563" s="10">
        <v>303.85000000000002</v>
      </c>
      <c r="F563" s="10">
        <v>1823.1</v>
      </c>
      <c r="G563" s="10">
        <v>1823.1</v>
      </c>
      <c r="H563">
        <v>0</v>
      </c>
      <c r="I563" s="51" t="str">
        <f>_xlfn.XLOOKUP(Q2_2025[[#This Row],[Artikelnr]],Artikel_prijzen[Artnr],Artikel_prijzen[Groep],"")</f>
        <v>Rigging</v>
      </c>
      <c r="J563" s="10">
        <f>_xlfn.XLOOKUP(Q2_2025[[#This Row],[Artikelnr]],Artikel_prijzen[Artnr],Artikel_prijzen[Prijs 2025],"")</f>
        <v>295</v>
      </c>
      <c r="K563" t="str">
        <f>IF(Q2_2025[[#This Row],[Artikelprijs]]&lt;&gt;"",IF(Q2_2025[[#This Row],[Stuksprijs]]=Q2_2025[[#This Row],[Artikelprijs]],"Prijs gelijk","Prijs wijkt af"),"")</f>
        <v>Prijs wijkt af</v>
      </c>
      <c r="L563" t="str">
        <f>IF(Q2_2025[[#This Row],[Relatiekorting percentage]]=0,
    "Nvt",
    IF(Q2_2025[[#This Row],[Brutobedrag 2]] &lt; Q2_2025[[#This Row],[Bruto - Rel.korting]],
        "Nee",
        "Ja"))</f>
        <v>Nvt</v>
      </c>
      <c r="M563" s="10">
        <f>IF(Q2_2025[[#This Row],[Artikelprijs]]&lt;&gt;"",Q2_2025[[#This Row],[Artikelprijs]],Q2_2025[[#This Row],[Stuksprijs]])</f>
        <v>295</v>
      </c>
      <c r="N563" s="10">
        <f>Q2_2025[[#This Row],[Besteld]]*Q2_2025[[#This Row],[Prijs 2]]</f>
        <v>1770</v>
      </c>
      <c r="O563" s="10">
        <f>IF(Q2_2025[[#This Row],[Brutobedrag 2]]&lt;Q2_2025[[#This Row],[Bruto - Rel.korting]],Q2_2025[[#This Row],[Brutobedrag 2]],Q2_2025[[#This Row],[Brutobedrag 2]]*(100-Q2_2025[[#This Row],[Relatiekorting percentage]])/100)</f>
        <v>1770</v>
      </c>
      <c r="R563" s="3"/>
      <c r="W563"/>
      <c r="AB563"/>
    </row>
    <row r="564" spans="1:28" x14ac:dyDescent="0.3">
      <c r="A564" t="s">
        <v>561</v>
      </c>
      <c r="B564">
        <v>5030228</v>
      </c>
      <c r="C564" t="s">
        <v>113</v>
      </c>
      <c r="D564">
        <v>4</v>
      </c>
      <c r="E564" s="10">
        <v>236.9</v>
      </c>
      <c r="F564" s="10">
        <v>947.6</v>
      </c>
      <c r="G564" s="10">
        <v>947.6</v>
      </c>
      <c r="H564">
        <v>0</v>
      </c>
      <c r="I564" s="51" t="str">
        <f>_xlfn.XLOOKUP(Q2_2025[[#This Row],[Artikelnr]],Artikel_prijzen[Artnr],Artikel_prijzen[Groep],"")</f>
        <v>Rigging</v>
      </c>
      <c r="J564" s="10">
        <f>_xlfn.XLOOKUP(Q2_2025[[#This Row],[Artikelnr]],Artikel_prijzen[Artnr],Artikel_prijzen[Prijs 2025],"")</f>
        <v>230</v>
      </c>
      <c r="K564" t="str">
        <f>IF(Q2_2025[[#This Row],[Artikelprijs]]&lt;&gt;"",IF(Q2_2025[[#This Row],[Stuksprijs]]=Q2_2025[[#This Row],[Artikelprijs]],"Prijs gelijk","Prijs wijkt af"),"")</f>
        <v>Prijs wijkt af</v>
      </c>
      <c r="L564" t="str">
        <f>IF(Q2_2025[[#This Row],[Relatiekorting percentage]]=0,
    "Nvt",
    IF(Q2_2025[[#This Row],[Brutobedrag 2]] &lt; Q2_2025[[#This Row],[Bruto - Rel.korting]],
        "Nee",
        "Ja"))</f>
        <v>Nvt</v>
      </c>
      <c r="M564" s="10">
        <f>IF(Q2_2025[[#This Row],[Artikelprijs]]&lt;&gt;"",Q2_2025[[#This Row],[Artikelprijs]],Q2_2025[[#This Row],[Stuksprijs]])</f>
        <v>230</v>
      </c>
      <c r="N564" s="10">
        <f>Q2_2025[[#This Row],[Besteld]]*Q2_2025[[#This Row],[Prijs 2]]</f>
        <v>920</v>
      </c>
      <c r="O564" s="10">
        <f>IF(Q2_2025[[#This Row],[Brutobedrag 2]]&lt;Q2_2025[[#This Row],[Bruto - Rel.korting]],Q2_2025[[#This Row],[Brutobedrag 2]],Q2_2025[[#This Row],[Brutobedrag 2]]*(100-Q2_2025[[#This Row],[Relatiekorting percentage]])/100)</f>
        <v>920</v>
      </c>
      <c r="R564" s="3"/>
      <c r="W564"/>
      <c r="AB564"/>
    </row>
    <row r="565" spans="1:28" x14ac:dyDescent="0.3">
      <c r="A565" t="s">
        <v>561</v>
      </c>
      <c r="B565">
        <v>2004027</v>
      </c>
      <c r="C565" t="s">
        <v>339</v>
      </c>
      <c r="D565">
        <v>4</v>
      </c>
      <c r="E565" s="10">
        <v>16.54</v>
      </c>
      <c r="F565" s="10">
        <v>66.16</v>
      </c>
      <c r="G565" s="10">
        <v>66.16</v>
      </c>
      <c r="H565">
        <v>0</v>
      </c>
      <c r="I565" s="51" t="str">
        <f>_xlfn.XLOOKUP(Q2_2025[[#This Row],[Artikelnr]],Artikel_prijzen[Artnr],Artikel_prijzen[Groep],"")</f>
        <v/>
      </c>
      <c r="J565" s="10" t="str">
        <f>_xlfn.XLOOKUP(Q2_2025[[#This Row],[Artikelnr]],Artikel_prijzen[Artnr],Artikel_prijzen[Prijs 2025],"")</f>
        <v/>
      </c>
      <c r="K565" t="str">
        <f>IF(Q2_2025[[#This Row],[Artikelprijs]]&lt;&gt;"",IF(Q2_2025[[#This Row],[Stuksprijs]]=Q2_2025[[#This Row],[Artikelprijs]],"Prijs gelijk","Prijs wijkt af"),"")</f>
        <v/>
      </c>
      <c r="L565" t="str">
        <f>IF(Q2_2025[[#This Row],[Relatiekorting percentage]]=0,
    "Nvt",
    IF(Q2_2025[[#This Row],[Brutobedrag 2]] &lt; Q2_2025[[#This Row],[Bruto - Rel.korting]],
        "Nee",
        "Ja"))</f>
        <v>Nvt</v>
      </c>
      <c r="M565" s="10">
        <f>IF(Q2_2025[[#This Row],[Artikelprijs]]&lt;&gt;"",Q2_2025[[#This Row],[Artikelprijs]],Q2_2025[[#This Row],[Stuksprijs]])</f>
        <v>16.54</v>
      </c>
      <c r="N565" s="10">
        <f>Q2_2025[[#This Row],[Besteld]]*Q2_2025[[#This Row],[Prijs 2]]</f>
        <v>66.16</v>
      </c>
      <c r="O565" s="10">
        <f>IF(Q2_2025[[#This Row],[Brutobedrag 2]]&lt;Q2_2025[[#This Row],[Bruto - Rel.korting]],Q2_2025[[#This Row],[Brutobedrag 2]],Q2_2025[[#This Row],[Brutobedrag 2]]*(100-Q2_2025[[#This Row],[Relatiekorting percentage]])/100)</f>
        <v>66.16</v>
      </c>
      <c r="R565" s="3"/>
      <c r="W565"/>
      <c r="AB565"/>
    </row>
    <row r="566" spans="1:28" x14ac:dyDescent="0.3">
      <c r="A566" t="s">
        <v>561</v>
      </c>
      <c r="B566">
        <v>5030232</v>
      </c>
      <c r="C566" t="s">
        <v>116</v>
      </c>
      <c r="D566">
        <v>1</v>
      </c>
      <c r="E566" s="10">
        <v>144.19999999999999</v>
      </c>
      <c r="F566" s="10">
        <v>144.19999999999999</v>
      </c>
      <c r="G566" s="10">
        <v>144.19999999999999</v>
      </c>
      <c r="H566">
        <v>0</v>
      </c>
      <c r="I566" s="51" t="str">
        <f>_xlfn.XLOOKUP(Q2_2025[[#This Row],[Artikelnr]],Artikel_prijzen[Artnr],Artikel_prijzen[Groep],"")</f>
        <v>Rigging</v>
      </c>
      <c r="J566" s="10">
        <f>_xlfn.XLOOKUP(Q2_2025[[#This Row],[Artikelnr]],Artikel_prijzen[Artnr],Artikel_prijzen[Prijs 2025],"")</f>
        <v>140</v>
      </c>
      <c r="K566" t="str">
        <f>IF(Q2_2025[[#This Row],[Artikelprijs]]&lt;&gt;"",IF(Q2_2025[[#This Row],[Stuksprijs]]=Q2_2025[[#This Row],[Artikelprijs]],"Prijs gelijk","Prijs wijkt af"),"")</f>
        <v>Prijs wijkt af</v>
      </c>
      <c r="L566" t="str">
        <f>IF(Q2_2025[[#This Row],[Relatiekorting percentage]]=0,
    "Nvt",
    IF(Q2_2025[[#This Row],[Brutobedrag 2]] &lt; Q2_2025[[#This Row],[Bruto - Rel.korting]],
        "Nee",
        "Ja"))</f>
        <v>Nvt</v>
      </c>
      <c r="M566" s="10">
        <f>IF(Q2_2025[[#This Row],[Artikelprijs]]&lt;&gt;"",Q2_2025[[#This Row],[Artikelprijs]],Q2_2025[[#This Row],[Stuksprijs]])</f>
        <v>140</v>
      </c>
      <c r="N566" s="10">
        <f>Q2_2025[[#This Row],[Besteld]]*Q2_2025[[#This Row],[Prijs 2]]</f>
        <v>140</v>
      </c>
      <c r="O566" s="10">
        <f>IF(Q2_2025[[#This Row],[Brutobedrag 2]]&lt;Q2_2025[[#This Row],[Bruto - Rel.korting]],Q2_2025[[#This Row],[Brutobedrag 2]],Q2_2025[[#This Row],[Brutobedrag 2]]*(100-Q2_2025[[#This Row],[Relatiekorting percentage]])/100)</f>
        <v>140</v>
      </c>
      <c r="R566" s="3"/>
      <c r="W566"/>
      <c r="AB566"/>
    </row>
    <row r="567" spans="1:28" x14ac:dyDescent="0.3">
      <c r="A567" t="s">
        <v>561</v>
      </c>
      <c r="B567">
        <v>5030228</v>
      </c>
      <c r="C567" t="s">
        <v>113</v>
      </c>
      <c r="D567">
        <v>4</v>
      </c>
      <c r="E567" s="10">
        <v>236.9</v>
      </c>
      <c r="F567" s="10">
        <v>947.6</v>
      </c>
      <c r="G567" s="10">
        <v>947.6</v>
      </c>
      <c r="H567">
        <v>0</v>
      </c>
      <c r="I567" s="51" t="str">
        <f>_xlfn.XLOOKUP(Q2_2025[[#This Row],[Artikelnr]],Artikel_prijzen[Artnr],Artikel_prijzen[Groep],"")</f>
        <v>Rigging</v>
      </c>
      <c r="J567" s="10">
        <f>_xlfn.XLOOKUP(Q2_2025[[#This Row],[Artikelnr]],Artikel_prijzen[Artnr],Artikel_prijzen[Prijs 2025],"")</f>
        <v>230</v>
      </c>
      <c r="K567" t="str">
        <f>IF(Q2_2025[[#This Row],[Artikelprijs]]&lt;&gt;"",IF(Q2_2025[[#This Row],[Stuksprijs]]=Q2_2025[[#This Row],[Artikelprijs]],"Prijs gelijk","Prijs wijkt af"),"")</f>
        <v>Prijs wijkt af</v>
      </c>
      <c r="L567" t="str">
        <f>IF(Q2_2025[[#This Row],[Relatiekorting percentage]]=0,
    "Nvt",
    IF(Q2_2025[[#This Row],[Brutobedrag 2]] &lt; Q2_2025[[#This Row],[Bruto - Rel.korting]],
        "Nee",
        "Ja"))</f>
        <v>Nvt</v>
      </c>
      <c r="M567" s="10">
        <f>IF(Q2_2025[[#This Row],[Artikelprijs]]&lt;&gt;"",Q2_2025[[#This Row],[Artikelprijs]],Q2_2025[[#This Row],[Stuksprijs]])</f>
        <v>230</v>
      </c>
      <c r="N567" s="10">
        <f>Q2_2025[[#This Row],[Besteld]]*Q2_2025[[#This Row],[Prijs 2]]</f>
        <v>920</v>
      </c>
      <c r="O567" s="10">
        <f>IF(Q2_2025[[#This Row],[Brutobedrag 2]]&lt;Q2_2025[[#This Row],[Bruto - Rel.korting]],Q2_2025[[#This Row],[Brutobedrag 2]],Q2_2025[[#This Row],[Brutobedrag 2]]*(100-Q2_2025[[#This Row],[Relatiekorting percentage]])/100)</f>
        <v>920</v>
      </c>
      <c r="R567" s="3"/>
      <c r="W567"/>
      <c r="AB567"/>
    </row>
    <row r="568" spans="1:28" x14ac:dyDescent="0.3">
      <c r="A568" t="s">
        <v>561</v>
      </c>
      <c r="B568">
        <v>5030228</v>
      </c>
      <c r="C568" t="s">
        <v>113</v>
      </c>
      <c r="D568">
        <v>4</v>
      </c>
      <c r="E568" s="10">
        <v>236.9</v>
      </c>
      <c r="F568" s="10">
        <v>947.6</v>
      </c>
      <c r="G568" s="10">
        <v>947.6</v>
      </c>
      <c r="H568">
        <v>0</v>
      </c>
      <c r="I568" s="51" t="str">
        <f>_xlfn.XLOOKUP(Q2_2025[[#This Row],[Artikelnr]],Artikel_prijzen[Artnr],Artikel_prijzen[Groep],"")</f>
        <v>Rigging</v>
      </c>
      <c r="J568" s="10">
        <f>_xlfn.XLOOKUP(Q2_2025[[#This Row],[Artikelnr]],Artikel_prijzen[Artnr],Artikel_prijzen[Prijs 2025],"")</f>
        <v>230</v>
      </c>
      <c r="K568" t="str">
        <f>IF(Q2_2025[[#This Row],[Artikelprijs]]&lt;&gt;"",IF(Q2_2025[[#This Row],[Stuksprijs]]=Q2_2025[[#This Row],[Artikelprijs]],"Prijs gelijk","Prijs wijkt af"),"")</f>
        <v>Prijs wijkt af</v>
      </c>
      <c r="L568" t="str">
        <f>IF(Q2_2025[[#This Row],[Relatiekorting percentage]]=0,
    "Nvt",
    IF(Q2_2025[[#This Row],[Brutobedrag 2]] &lt; Q2_2025[[#This Row],[Bruto - Rel.korting]],
        "Nee",
        "Ja"))</f>
        <v>Nvt</v>
      </c>
      <c r="M568" s="10">
        <f>IF(Q2_2025[[#This Row],[Artikelprijs]]&lt;&gt;"",Q2_2025[[#This Row],[Artikelprijs]],Q2_2025[[#This Row],[Stuksprijs]])</f>
        <v>230</v>
      </c>
      <c r="N568" s="10">
        <f>Q2_2025[[#This Row],[Besteld]]*Q2_2025[[#This Row],[Prijs 2]]</f>
        <v>920</v>
      </c>
      <c r="O568" s="10">
        <f>IF(Q2_2025[[#This Row],[Brutobedrag 2]]&lt;Q2_2025[[#This Row],[Bruto - Rel.korting]],Q2_2025[[#This Row],[Brutobedrag 2]],Q2_2025[[#This Row],[Brutobedrag 2]]*(100-Q2_2025[[#This Row],[Relatiekorting percentage]])/100)</f>
        <v>920</v>
      </c>
      <c r="R568" s="3"/>
      <c r="W568"/>
      <c r="AB568"/>
    </row>
    <row r="569" spans="1:28" x14ac:dyDescent="0.3">
      <c r="A569" t="s">
        <v>561</v>
      </c>
      <c r="B569">
        <v>5030232</v>
      </c>
      <c r="C569" t="s">
        <v>116</v>
      </c>
      <c r="D569">
        <v>1</v>
      </c>
      <c r="E569" s="10">
        <v>144.19999999999999</v>
      </c>
      <c r="F569" s="10">
        <v>144.19999999999999</v>
      </c>
      <c r="G569" s="10">
        <v>144.19999999999999</v>
      </c>
      <c r="H569">
        <v>0</v>
      </c>
      <c r="I569" s="51" t="str">
        <f>_xlfn.XLOOKUP(Q2_2025[[#This Row],[Artikelnr]],Artikel_prijzen[Artnr],Artikel_prijzen[Groep],"")</f>
        <v>Rigging</v>
      </c>
      <c r="J569" s="10">
        <f>_xlfn.XLOOKUP(Q2_2025[[#This Row],[Artikelnr]],Artikel_prijzen[Artnr],Artikel_prijzen[Prijs 2025],"")</f>
        <v>140</v>
      </c>
      <c r="K569" t="str">
        <f>IF(Q2_2025[[#This Row],[Artikelprijs]]&lt;&gt;"",IF(Q2_2025[[#This Row],[Stuksprijs]]=Q2_2025[[#This Row],[Artikelprijs]],"Prijs gelijk","Prijs wijkt af"),"")</f>
        <v>Prijs wijkt af</v>
      </c>
      <c r="L569" t="str">
        <f>IF(Q2_2025[[#This Row],[Relatiekorting percentage]]=0,
    "Nvt",
    IF(Q2_2025[[#This Row],[Brutobedrag 2]] &lt; Q2_2025[[#This Row],[Bruto - Rel.korting]],
        "Nee",
        "Ja"))</f>
        <v>Nvt</v>
      </c>
      <c r="M569" s="10">
        <f>IF(Q2_2025[[#This Row],[Artikelprijs]]&lt;&gt;"",Q2_2025[[#This Row],[Artikelprijs]],Q2_2025[[#This Row],[Stuksprijs]])</f>
        <v>140</v>
      </c>
      <c r="N569" s="10">
        <f>Q2_2025[[#This Row],[Besteld]]*Q2_2025[[#This Row],[Prijs 2]]</f>
        <v>140</v>
      </c>
      <c r="O569" s="10">
        <f>IF(Q2_2025[[#This Row],[Brutobedrag 2]]&lt;Q2_2025[[#This Row],[Bruto - Rel.korting]],Q2_2025[[#This Row],[Brutobedrag 2]],Q2_2025[[#This Row],[Brutobedrag 2]]*(100-Q2_2025[[#This Row],[Relatiekorting percentage]])/100)</f>
        <v>140</v>
      </c>
      <c r="R569" s="3"/>
      <c r="W569"/>
      <c r="AB569"/>
    </row>
    <row r="570" spans="1:28" x14ac:dyDescent="0.3">
      <c r="A570" t="s">
        <v>561</v>
      </c>
      <c r="B570">
        <v>5030001</v>
      </c>
      <c r="C570" t="s">
        <v>132</v>
      </c>
      <c r="D570">
        <v>14</v>
      </c>
      <c r="E570" s="10">
        <v>28.84</v>
      </c>
      <c r="F570" s="10">
        <v>403.76</v>
      </c>
      <c r="G570" s="10">
        <v>403.76</v>
      </c>
      <c r="H570">
        <v>0</v>
      </c>
      <c r="I570" s="51" t="str">
        <f>_xlfn.XLOOKUP(Q2_2025[[#This Row],[Artikelnr]],Artikel_prijzen[Artnr],Artikel_prijzen[Groep],"")</f>
        <v>Rigging</v>
      </c>
      <c r="J570" s="10">
        <f>_xlfn.XLOOKUP(Q2_2025[[#This Row],[Artikelnr]],Artikel_prijzen[Artnr],Artikel_prijzen[Prijs 2025],"")</f>
        <v>28</v>
      </c>
      <c r="K570" t="str">
        <f>IF(Q2_2025[[#This Row],[Artikelprijs]]&lt;&gt;"",IF(Q2_2025[[#This Row],[Stuksprijs]]=Q2_2025[[#This Row],[Artikelprijs]],"Prijs gelijk","Prijs wijkt af"),"")</f>
        <v>Prijs wijkt af</v>
      </c>
      <c r="L570" t="str">
        <f>IF(Q2_2025[[#This Row],[Relatiekorting percentage]]=0,
    "Nvt",
    IF(Q2_2025[[#This Row],[Brutobedrag 2]] &lt; Q2_2025[[#This Row],[Bruto - Rel.korting]],
        "Nee",
        "Ja"))</f>
        <v>Nvt</v>
      </c>
      <c r="M570" s="10">
        <f>IF(Q2_2025[[#This Row],[Artikelprijs]]&lt;&gt;"",Q2_2025[[#This Row],[Artikelprijs]],Q2_2025[[#This Row],[Stuksprijs]])</f>
        <v>28</v>
      </c>
      <c r="N570" s="10">
        <f>Q2_2025[[#This Row],[Besteld]]*Q2_2025[[#This Row],[Prijs 2]]</f>
        <v>392</v>
      </c>
      <c r="O570" s="10">
        <f>IF(Q2_2025[[#This Row],[Brutobedrag 2]]&lt;Q2_2025[[#This Row],[Bruto - Rel.korting]],Q2_2025[[#This Row],[Brutobedrag 2]],Q2_2025[[#This Row],[Brutobedrag 2]]*(100-Q2_2025[[#This Row],[Relatiekorting percentage]])/100)</f>
        <v>392</v>
      </c>
      <c r="R570" s="3"/>
      <c r="W570"/>
      <c r="AB570"/>
    </row>
    <row r="571" spans="1:28" x14ac:dyDescent="0.3">
      <c r="A571" t="s">
        <v>561</v>
      </c>
      <c r="B571">
        <v>5030229</v>
      </c>
      <c r="C571" t="s">
        <v>18</v>
      </c>
      <c r="D571">
        <v>4</v>
      </c>
      <c r="E571" s="10">
        <v>303.85000000000002</v>
      </c>
      <c r="F571" s="10">
        <v>1215.4000000000001</v>
      </c>
      <c r="G571" s="10">
        <v>1215.4000000000001</v>
      </c>
      <c r="H571">
        <v>0</v>
      </c>
      <c r="I571" s="51" t="str">
        <f>_xlfn.XLOOKUP(Q2_2025[[#This Row],[Artikelnr]],Artikel_prijzen[Artnr],Artikel_prijzen[Groep],"")</f>
        <v>Rigging</v>
      </c>
      <c r="J571" s="10">
        <f>_xlfn.XLOOKUP(Q2_2025[[#This Row],[Artikelnr]],Artikel_prijzen[Artnr],Artikel_prijzen[Prijs 2025],"")</f>
        <v>295</v>
      </c>
      <c r="K571" t="str">
        <f>IF(Q2_2025[[#This Row],[Artikelprijs]]&lt;&gt;"",IF(Q2_2025[[#This Row],[Stuksprijs]]=Q2_2025[[#This Row],[Artikelprijs]],"Prijs gelijk","Prijs wijkt af"),"")</f>
        <v>Prijs wijkt af</v>
      </c>
      <c r="L571" t="str">
        <f>IF(Q2_2025[[#This Row],[Relatiekorting percentage]]=0,
    "Nvt",
    IF(Q2_2025[[#This Row],[Brutobedrag 2]] &lt; Q2_2025[[#This Row],[Bruto - Rel.korting]],
        "Nee",
        "Ja"))</f>
        <v>Nvt</v>
      </c>
      <c r="M571" s="10">
        <f>IF(Q2_2025[[#This Row],[Artikelprijs]]&lt;&gt;"",Q2_2025[[#This Row],[Artikelprijs]],Q2_2025[[#This Row],[Stuksprijs]])</f>
        <v>295</v>
      </c>
      <c r="N571" s="10">
        <f>Q2_2025[[#This Row],[Besteld]]*Q2_2025[[#This Row],[Prijs 2]]</f>
        <v>1180</v>
      </c>
      <c r="O571" s="10">
        <f>IF(Q2_2025[[#This Row],[Brutobedrag 2]]&lt;Q2_2025[[#This Row],[Bruto - Rel.korting]],Q2_2025[[#This Row],[Brutobedrag 2]],Q2_2025[[#This Row],[Brutobedrag 2]]*(100-Q2_2025[[#This Row],[Relatiekorting percentage]])/100)</f>
        <v>1180</v>
      </c>
      <c r="R571" s="3"/>
      <c r="W571"/>
      <c r="AB571"/>
    </row>
    <row r="572" spans="1:28" x14ac:dyDescent="0.3">
      <c r="A572" t="s">
        <v>561</v>
      </c>
      <c r="B572">
        <v>5030232</v>
      </c>
      <c r="C572" t="s">
        <v>116</v>
      </c>
      <c r="D572">
        <v>1</v>
      </c>
      <c r="E572" s="10">
        <v>144.19999999999999</v>
      </c>
      <c r="F572" s="10">
        <v>144.19999999999999</v>
      </c>
      <c r="G572" s="10">
        <v>144.19999999999999</v>
      </c>
      <c r="H572">
        <v>0</v>
      </c>
      <c r="I572" s="51" t="str">
        <f>_xlfn.XLOOKUP(Q2_2025[[#This Row],[Artikelnr]],Artikel_prijzen[Artnr],Artikel_prijzen[Groep],"")</f>
        <v>Rigging</v>
      </c>
      <c r="J572" s="10">
        <f>_xlfn.XLOOKUP(Q2_2025[[#This Row],[Artikelnr]],Artikel_prijzen[Artnr],Artikel_prijzen[Prijs 2025],"")</f>
        <v>140</v>
      </c>
      <c r="K572" t="str">
        <f>IF(Q2_2025[[#This Row],[Artikelprijs]]&lt;&gt;"",IF(Q2_2025[[#This Row],[Stuksprijs]]=Q2_2025[[#This Row],[Artikelprijs]],"Prijs gelijk","Prijs wijkt af"),"")</f>
        <v>Prijs wijkt af</v>
      </c>
      <c r="L572" t="str">
        <f>IF(Q2_2025[[#This Row],[Relatiekorting percentage]]=0,
    "Nvt",
    IF(Q2_2025[[#This Row],[Brutobedrag 2]] &lt; Q2_2025[[#This Row],[Bruto - Rel.korting]],
        "Nee",
        "Ja"))</f>
        <v>Nvt</v>
      </c>
      <c r="M572" s="10">
        <f>IF(Q2_2025[[#This Row],[Artikelprijs]]&lt;&gt;"",Q2_2025[[#This Row],[Artikelprijs]],Q2_2025[[#This Row],[Stuksprijs]])</f>
        <v>140</v>
      </c>
      <c r="N572" s="10">
        <f>Q2_2025[[#This Row],[Besteld]]*Q2_2025[[#This Row],[Prijs 2]]</f>
        <v>140</v>
      </c>
      <c r="O572" s="10">
        <f>IF(Q2_2025[[#This Row],[Brutobedrag 2]]&lt;Q2_2025[[#This Row],[Bruto - Rel.korting]],Q2_2025[[#This Row],[Brutobedrag 2]],Q2_2025[[#This Row],[Brutobedrag 2]]*(100-Q2_2025[[#This Row],[Relatiekorting percentage]])/100)</f>
        <v>140</v>
      </c>
      <c r="R572" s="3"/>
      <c r="W572"/>
      <c r="AB572"/>
    </row>
    <row r="573" spans="1:28" x14ac:dyDescent="0.3">
      <c r="A573" t="s">
        <v>561</v>
      </c>
      <c r="B573">
        <v>5030226</v>
      </c>
      <c r="C573" t="s">
        <v>291</v>
      </c>
      <c r="D573">
        <v>12</v>
      </c>
      <c r="E573" s="10">
        <v>159.65</v>
      </c>
      <c r="F573" s="10">
        <v>1915.8</v>
      </c>
      <c r="G573" s="10">
        <v>1915.8</v>
      </c>
      <c r="H573">
        <v>0</v>
      </c>
      <c r="I573" s="51" t="str">
        <f>_xlfn.XLOOKUP(Q2_2025[[#This Row],[Artikelnr]],Artikel_prijzen[Artnr],Artikel_prijzen[Groep],"")</f>
        <v>Rigging</v>
      </c>
      <c r="J573" s="10">
        <f>_xlfn.XLOOKUP(Q2_2025[[#This Row],[Artikelnr]],Artikel_prijzen[Artnr],Artikel_prijzen[Prijs 2025],"")</f>
        <v>155</v>
      </c>
      <c r="K573" t="str">
        <f>IF(Q2_2025[[#This Row],[Artikelprijs]]&lt;&gt;"",IF(Q2_2025[[#This Row],[Stuksprijs]]=Q2_2025[[#This Row],[Artikelprijs]],"Prijs gelijk","Prijs wijkt af"),"")</f>
        <v>Prijs wijkt af</v>
      </c>
      <c r="L573" t="str">
        <f>IF(Q2_2025[[#This Row],[Relatiekorting percentage]]=0,
    "Nvt",
    IF(Q2_2025[[#This Row],[Brutobedrag 2]] &lt; Q2_2025[[#This Row],[Bruto - Rel.korting]],
        "Nee",
        "Ja"))</f>
        <v>Nvt</v>
      </c>
      <c r="M573" s="10">
        <f>IF(Q2_2025[[#This Row],[Artikelprijs]]&lt;&gt;"",Q2_2025[[#This Row],[Artikelprijs]],Q2_2025[[#This Row],[Stuksprijs]])</f>
        <v>155</v>
      </c>
      <c r="N573" s="10">
        <f>Q2_2025[[#This Row],[Besteld]]*Q2_2025[[#This Row],[Prijs 2]]</f>
        <v>1860</v>
      </c>
      <c r="O573" s="10">
        <f>IF(Q2_2025[[#This Row],[Brutobedrag 2]]&lt;Q2_2025[[#This Row],[Bruto - Rel.korting]],Q2_2025[[#This Row],[Brutobedrag 2]],Q2_2025[[#This Row],[Brutobedrag 2]]*(100-Q2_2025[[#This Row],[Relatiekorting percentage]])/100)</f>
        <v>1860</v>
      </c>
      <c r="R573" s="3"/>
      <c r="W573"/>
      <c r="AB573"/>
    </row>
    <row r="574" spans="1:28" x14ac:dyDescent="0.3">
      <c r="A574" t="s">
        <v>561</v>
      </c>
      <c r="B574">
        <v>5030229</v>
      </c>
      <c r="C574" t="s">
        <v>18</v>
      </c>
      <c r="D574">
        <v>4</v>
      </c>
      <c r="E574" s="10">
        <v>303.85000000000002</v>
      </c>
      <c r="F574" s="10">
        <v>1215.4000000000001</v>
      </c>
      <c r="G574" s="10">
        <v>1215.4000000000001</v>
      </c>
      <c r="H574">
        <v>0</v>
      </c>
      <c r="I574" s="51" t="str">
        <f>_xlfn.XLOOKUP(Q2_2025[[#This Row],[Artikelnr]],Artikel_prijzen[Artnr],Artikel_prijzen[Groep],"")</f>
        <v>Rigging</v>
      </c>
      <c r="J574" s="10">
        <f>_xlfn.XLOOKUP(Q2_2025[[#This Row],[Artikelnr]],Artikel_prijzen[Artnr],Artikel_prijzen[Prijs 2025],"")</f>
        <v>295</v>
      </c>
      <c r="K574" t="str">
        <f>IF(Q2_2025[[#This Row],[Artikelprijs]]&lt;&gt;"",IF(Q2_2025[[#This Row],[Stuksprijs]]=Q2_2025[[#This Row],[Artikelprijs]],"Prijs gelijk","Prijs wijkt af"),"")</f>
        <v>Prijs wijkt af</v>
      </c>
      <c r="L574" t="str">
        <f>IF(Q2_2025[[#This Row],[Relatiekorting percentage]]=0,
    "Nvt",
    IF(Q2_2025[[#This Row],[Brutobedrag 2]] &lt; Q2_2025[[#This Row],[Bruto - Rel.korting]],
        "Nee",
        "Ja"))</f>
        <v>Nvt</v>
      </c>
      <c r="M574" s="10">
        <f>IF(Q2_2025[[#This Row],[Artikelprijs]]&lt;&gt;"",Q2_2025[[#This Row],[Artikelprijs]],Q2_2025[[#This Row],[Stuksprijs]])</f>
        <v>295</v>
      </c>
      <c r="N574" s="10">
        <f>Q2_2025[[#This Row],[Besteld]]*Q2_2025[[#This Row],[Prijs 2]]</f>
        <v>1180</v>
      </c>
      <c r="O574" s="10">
        <f>IF(Q2_2025[[#This Row],[Brutobedrag 2]]&lt;Q2_2025[[#This Row],[Bruto - Rel.korting]],Q2_2025[[#This Row],[Brutobedrag 2]],Q2_2025[[#This Row],[Brutobedrag 2]]*(100-Q2_2025[[#This Row],[Relatiekorting percentage]])/100)</f>
        <v>1180</v>
      </c>
      <c r="R574" s="3"/>
      <c r="W574"/>
      <c r="AB574"/>
    </row>
    <row r="575" spans="1:28" x14ac:dyDescent="0.3">
      <c r="A575" t="s">
        <v>561</v>
      </c>
      <c r="B575">
        <v>5030228</v>
      </c>
      <c r="C575" t="s">
        <v>113</v>
      </c>
      <c r="D575">
        <v>4</v>
      </c>
      <c r="E575" s="10">
        <v>236.9</v>
      </c>
      <c r="F575" s="10">
        <v>947.6</v>
      </c>
      <c r="G575" s="10">
        <v>947.6</v>
      </c>
      <c r="H575">
        <v>0</v>
      </c>
      <c r="I575" s="51" t="str">
        <f>_xlfn.XLOOKUP(Q2_2025[[#This Row],[Artikelnr]],Artikel_prijzen[Artnr],Artikel_prijzen[Groep],"")</f>
        <v>Rigging</v>
      </c>
      <c r="J575" s="10">
        <f>_xlfn.XLOOKUP(Q2_2025[[#This Row],[Artikelnr]],Artikel_prijzen[Artnr],Artikel_prijzen[Prijs 2025],"")</f>
        <v>230</v>
      </c>
      <c r="K575" t="str">
        <f>IF(Q2_2025[[#This Row],[Artikelprijs]]&lt;&gt;"",IF(Q2_2025[[#This Row],[Stuksprijs]]=Q2_2025[[#This Row],[Artikelprijs]],"Prijs gelijk","Prijs wijkt af"),"")</f>
        <v>Prijs wijkt af</v>
      </c>
      <c r="L575" t="str">
        <f>IF(Q2_2025[[#This Row],[Relatiekorting percentage]]=0,
    "Nvt",
    IF(Q2_2025[[#This Row],[Brutobedrag 2]] &lt; Q2_2025[[#This Row],[Bruto - Rel.korting]],
        "Nee",
        "Ja"))</f>
        <v>Nvt</v>
      </c>
      <c r="M575" s="10">
        <f>IF(Q2_2025[[#This Row],[Artikelprijs]]&lt;&gt;"",Q2_2025[[#This Row],[Artikelprijs]],Q2_2025[[#This Row],[Stuksprijs]])</f>
        <v>230</v>
      </c>
      <c r="N575" s="10">
        <f>Q2_2025[[#This Row],[Besteld]]*Q2_2025[[#This Row],[Prijs 2]]</f>
        <v>920</v>
      </c>
      <c r="O575" s="10">
        <f>IF(Q2_2025[[#This Row],[Brutobedrag 2]]&lt;Q2_2025[[#This Row],[Bruto - Rel.korting]],Q2_2025[[#This Row],[Brutobedrag 2]],Q2_2025[[#This Row],[Brutobedrag 2]]*(100-Q2_2025[[#This Row],[Relatiekorting percentage]])/100)</f>
        <v>920</v>
      </c>
      <c r="R575" s="3"/>
      <c r="W575"/>
      <c r="AB575"/>
    </row>
    <row r="576" spans="1:28" x14ac:dyDescent="0.3">
      <c r="A576" t="s">
        <v>561</v>
      </c>
      <c r="B576">
        <v>5030228</v>
      </c>
      <c r="C576" t="s">
        <v>113</v>
      </c>
      <c r="D576">
        <v>2</v>
      </c>
      <c r="E576" s="10">
        <v>236.9</v>
      </c>
      <c r="F576" s="10">
        <v>473.8</v>
      </c>
      <c r="G576" s="10">
        <v>473.8</v>
      </c>
      <c r="H576">
        <v>0</v>
      </c>
      <c r="I576" s="51" t="str">
        <f>_xlfn.XLOOKUP(Q2_2025[[#This Row],[Artikelnr]],Artikel_prijzen[Artnr],Artikel_prijzen[Groep],"")</f>
        <v>Rigging</v>
      </c>
      <c r="J576" s="10">
        <f>_xlfn.XLOOKUP(Q2_2025[[#This Row],[Artikelnr]],Artikel_prijzen[Artnr],Artikel_prijzen[Prijs 2025],"")</f>
        <v>230</v>
      </c>
      <c r="K576" t="str">
        <f>IF(Q2_2025[[#This Row],[Artikelprijs]]&lt;&gt;"",IF(Q2_2025[[#This Row],[Stuksprijs]]=Q2_2025[[#This Row],[Artikelprijs]],"Prijs gelijk","Prijs wijkt af"),"")</f>
        <v>Prijs wijkt af</v>
      </c>
      <c r="L576" t="str">
        <f>IF(Q2_2025[[#This Row],[Relatiekorting percentage]]=0,
    "Nvt",
    IF(Q2_2025[[#This Row],[Brutobedrag 2]] &lt; Q2_2025[[#This Row],[Bruto - Rel.korting]],
        "Nee",
        "Ja"))</f>
        <v>Nvt</v>
      </c>
      <c r="M576" s="10">
        <f>IF(Q2_2025[[#This Row],[Artikelprijs]]&lt;&gt;"",Q2_2025[[#This Row],[Artikelprijs]],Q2_2025[[#This Row],[Stuksprijs]])</f>
        <v>230</v>
      </c>
      <c r="N576" s="10">
        <f>Q2_2025[[#This Row],[Besteld]]*Q2_2025[[#This Row],[Prijs 2]]</f>
        <v>460</v>
      </c>
      <c r="O576" s="10">
        <f>IF(Q2_2025[[#This Row],[Brutobedrag 2]]&lt;Q2_2025[[#This Row],[Bruto - Rel.korting]],Q2_2025[[#This Row],[Brutobedrag 2]],Q2_2025[[#This Row],[Brutobedrag 2]]*(100-Q2_2025[[#This Row],[Relatiekorting percentage]])/100)</f>
        <v>460</v>
      </c>
      <c r="R576" s="3"/>
      <c r="W576"/>
      <c r="AB576"/>
    </row>
    <row r="577" spans="1:28" x14ac:dyDescent="0.3">
      <c r="A577" t="s">
        <v>561</v>
      </c>
      <c r="B577">
        <v>5030228</v>
      </c>
      <c r="C577" t="s">
        <v>113</v>
      </c>
      <c r="D577">
        <v>3</v>
      </c>
      <c r="E577" s="10">
        <v>236.9</v>
      </c>
      <c r="F577" s="10">
        <v>710.7</v>
      </c>
      <c r="G577" s="10">
        <v>710.7</v>
      </c>
      <c r="H577">
        <v>0</v>
      </c>
      <c r="I577" s="51" t="str">
        <f>_xlfn.XLOOKUP(Q2_2025[[#This Row],[Artikelnr]],Artikel_prijzen[Artnr],Artikel_prijzen[Groep],"")</f>
        <v>Rigging</v>
      </c>
      <c r="J577" s="10">
        <f>_xlfn.XLOOKUP(Q2_2025[[#This Row],[Artikelnr]],Artikel_prijzen[Artnr],Artikel_prijzen[Prijs 2025],"")</f>
        <v>230</v>
      </c>
      <c r="K577" t="str">
        <f>IF(Q2_2025[[#This Row],[Artikelprijs]]&lt;&gt;"",IF(Q2_2025[[#This Row],[Stuksprijs]]=Q2_2025[[#This Row],[Artikelprijs]],"Prijs gelijk","Prijs wijkt af"),"")</f>
        <v>Prijs wijkt af</v>
      </c>
      <c r="L577" t="str">
        <f>IF(Q2_2025[[#This Row],[Relatiekorting percentage]]=0,
    "Nvt",
    IF(Q2_2025[[#This Row],[Brutobedrag 2]] &lt; Q2_2025[[#This Row],[Bruto - Rel.korting]],
        "Nee",
        "Ja"))</f>
        <v>Nvt</v>
      </c>
      <c r="M577" s="10">
        <f>IF(Q2_2025[[#This Row],[Artikelprijs]]&lt;&gt;"",Q2_2025[[#This Row],[Artikelprijs]],Q2_2025[[#This Row],[Stuksprijs]])</f>
        <v>230</v>
      </c>
      <c r="N577" s="10">
        <f>Q2_2025[[#This Row],[Besteld]]*Q2_2025[[#This Row],[Prijs 2]]</f>
        <v>690</v>
      </c>
      <c r="O577" s="10">
        <f>IF(Q2_2025[[#This Row],[Brutobedrag 2]]&lt;Q2_2025[[#This Row],[Bruto - Rel.korting]],Q2_2025[[#This Row],[Brutobedrag 2]],Q2_2025[[#This Row],[Brutobedrag 2]]*(100-Q2_2025[[#This Row],[Relatiekorting percentage]])/100)</f>
        <v>690</v>
      </c>
      <c r="R577" s="3"/>
      <c r="W577"/>
      <c r="AB577"/>
    </row>
    <row r="578" spans="1:28" x14ac:dyDescent="0.3">
      <c r="A578" t="s">
        <v>561</v>
      </c>
      <c r="B578">
        <v>5030228</v>
      </c>
      <c r="C578" t="s">
        <v>113</v>
      </c>
      <c r="D578">
        <v>1</v>
      </c>
      <c r="E578" s="10">
        <v>236.9</v>
      </c>
      <c r="F578" s="10">
        <v>236.9</v>
      </c>
      <c r="G578" s="10">
        <v>236.9</v>
      </c>
      <c r="H578">
        <v>0</v>
      </c>
      <c r="I578" s="51" t="str">
        <f>_xlfn.XLOOKUP(Q2_2025[[#This Row],[Artikelnr]],Artikel_prijzen[Artnr],Artikel_prijzen[Groep],"")</f>
        <v>Rigging</v>
      </c>
      <c r="J578" s="10">
        <f>_xlfn.XLOOKUP(Q2_2025[[#This Row],[Artikelnr]],Artikel_prijzen[Artnr],Artikel_prijzen[Prijs 2025],"")</f>
        <v>230</v>
      </c>
      <c r="K578" t="str">
        <f>IF(Q2_2025[[#This Row],[Artikelprijs]]&lt;&gt;"",IF(Q2_2025[[#This Row],[Stuksprijs]]=Q2_2025[[#This Row],[Artikelprijs]],"Prijs gelijk","Prijs wijkt af"),"")</f>
        <v>Prijs wijkt af</v>
      </c>
      <c r="L578" t="str">
        <f>IF(Q2_2025[[#This Row],[Relatiekorting percentage]]=0,
    "Nvt",
    IF(Q2_2025[[#This Row],[Brutobedrag 2]] &lt; Q2_2025[[#This Row],[Bruto - Rel.korting]],
        "Nee",
        "Ja"))</f>
        <v>Nvt</v>
      </c>
      <c r="M578" s="10">
        <f>IF(Q2_2025[[#This Row],[Artikelprijs]]&lt;&gt;"",Q2_2025[[#This Row],[Artikelprijs]],Q2_2025[[#This Row],[Stuksprijs]])</f>
        <v>230</v>
      </c>
      <c r="N578" s="10">
        <f>Q2_2025[[#This Row],[Besteld]]*Q2_2025[[#This Row],[Prijs 2]]</f>
        <v>230</v>
      </c>
      <c r="O578" s="10">
        <f>IF(Q2_2025[[#This Row],[Brutobedrag 2]]&lt;Q2_2025[[#This Row],[Bruto - Rel.korting]],Q2_2025[[#This Row],[Brutobedrag 2]],Q2_2025[[#This Row],[Brutobedrag 2]]*(100-Q2_2025[[#This Row],[Relatiekorting percentage]])/100)</f>
        <v>230</v>
      </c>
      <c r="R578" s="3"/>
      <c r="W578"/>
      <c r="AB578"/>
    </row>
    <row r="579" spans="1:28" x14ac:dyDescent="0.3">
      <c r="A579" t="s">
        <v>561</v>
      </c>
      <c r="B579">
        <v>5030226</v>
      </c>
      <c r="C579" t="s">
        <v>291</v>
      </c>
      <c r="D579">
        <v>6</v>
      </c>
      <c r="E579" s="10">
        <v>159.65</v>
      </c>
      <c r="F579" s="10">
        <v>957.9</v>
      </c>
      <c r="G579" s="10">
        <v>957.9</v>
      </c>
      <c r="H579">
        <v>0</v>
      </c>
      <c r="I579" s="51" t="str">
        <f>_xlfn.XLOOKUP(Q2_2025[[#This Row],[Artikelnr]],Artikel_prijzen[Artnr],Artikel_prijzen[Groep],"")</f>
        <v>Rigging</v>
      </c>
      <c r="J579" s="10">
        <f>_xlfn.XLOOKUP(Q2_2025[[#This Row],[Artikelnr]],Artikel_prijzen[Artnr],Artikel_prijzen[Prijs 2025],"")</f>
        <v>155</v>
      </c>
      <c r="K579" t="str">
        <f>IF(Q2_2025[[#This Row],[Artikelprijs]]&lt;&gt;"",IF(Q2_2025[[#This Row],[Stuksprijs]]=Q2_2025[[#This Row],[Artikelprijs]],"Prijs gelijk","Prijs wijkt af"),"")</f>
        <v>Prijs wijkt af</v>
      </c>
      <c r="L579" t="str">
        <f>IF(Q2_2025[[#This Row],[Relatiekorting percentage]]=0,
    "Nvt",
    IF(Q2_2025[[#This Row],[Brutobedrag 2]] &lt; Q2_2025[[#This Row],[Bruto - Rel.korting]],
        "Nee",
        "Ja"))</f>
        <v>Nvt</v>
      </c>
      <c r="M579" s="10">
        <f>IF(Q2_2025[[#This Row],[Artikelprijs]]&lt;&gt;"",Q2_2025[[#This Row],[Artikelprijs]],Q2_2025[[#This Row],[Stuksprijs]])</f>
        <v>155</v>
      </c>
      <c r="N579" s="10">
        <f>Q2_2025[[#This Row],[Besteld]]*Q2_2025[[#This Row],[Prijs 2]]</f>
        <v>930</v>
      </c>
      <c r="O579" s="10">
        <f>IF(Q2_2025[[#This Row],[Brutobedrag 2]]&lt;Q2_2025[[#This Row],[Bruto - Rel.korting]],Q2_2025[[#This Row],[Brutobedrag 2]],Q2_2025[[#This Row],[Brutobedrag 2]]*(100-Q2_2025[[#This Row],[Relatiekorting percentage]])/100)</f>
        <v>930</v>
      </c>
      <c r="R579" s="3"/>
      <c r="W579"/>
      <c r="AB579"/>
    </row>
    <row r="580" spans="1:28" x14ac:dyDescent="0.3">
      <c r="A580" t="s">
        <v>561</v>
      </c>
      <c r="B580">
        <v>5030228</v>
      </c>
      <c r="C580" t="s">
        <v>113</v>
      </c>
      <c r="D580">
        <v>3</v>
      </c>
      <c r="E580" s="10">
        <v>236.9</v>
      </c>
      <c r="F580" s="10">
        <v>710.7</v>
      </c>
      <c r="G580" s="10">
        <v>710.7</v>
      </c>
      <c r="H580">
        <v>0</v>
      </c>
      <c r="I580" s="51" t="str">
        <f>_xlfn.XLOOKUP(Q2_2025[[#This Row],[Artikelnr]],Artikel_prijzen[Artnr],Artikel_prijzen[Groep],"")</f>
        <v>Rigging</v>
      </c>
      <c r="J580" s="10">
        <f>_xlfn.XLOOKUP(Q2_2025[[#This Row],[Artikelnr]],Artikel_prijzen[Artnr],Artikel_prijzen[Prijs 2025],"")</f>
        <v>230</v>
      </c>
      <c r="K580" t="str">
        <f>IF(Q2_2025[[#This Row],[Artikelprijs]]&lt;&gt;"",IF(Q2_2025[[#This Row],[Stuksprijs]]=Q2_2025[[#This Row],[Artikelprijs]],"Prijs gelijk","Prijs wijkt af"),"")</f>
        <v>Prijs wijkt af</v>
      </c>
      <c r="L580" t="str">
        <f>IF(Q2_2025[[#This Row],[Relatiekorting percentage]]=0,
    "Nvt",
    IF(Q2_2025[[#This Row],[Brutobedrag 2]] &lt; Q2_2025[[#This Row],[Bruto - Rel.korting]],
        "Nee",
        "Ja"))</f>
        <v>Nvt</v>
      </c>
      <c r="M580" s="10">
        <f>IF(Q2_2025[[#This Row],[Artikelprijs]]&lt;&gt;"",Q2_2025[[#This Row],[Artikelprijs]],Q2_2025[[#This Row],[Stuksprijs]])</f>
        <v>230</v>
      </c>
      <c r="N580" s="10">
        <f>Q2_2025[[#This Row],[Besteld]]*Q2_2025[[#This Row],[Prijs 2]]</f>
        <v>690</v>
      </c>
      <c r="O580" s="10">
        <f>IF(Q2_2025[[#This Row],[Brutobedrag 2]]&lt;Q2_2025[[#This Row],[Bruto - Rel.korting]],Q2_2025[[#This Row],[Brutobedrag 2]],Q2_2025[[#This Row],[Brutobedrag 2]]*(100-Q2_2025[[#This Row],[Relatiekorting percentage]])/100)</f>
        <v>690</v>
      </c>
      <c r="R580" s="3"/>
      <c r="W580"/>
      <c r="AB580"/>
    </row>
    <row r="581" spans="1:28" x14ac:dyDescent="0.3">
      <c r="A581" t="s">
        <v>561</v>
      </c>
      <c r="B581">
        <v>2004027</v>
      </c>
      <c r="C581" t="s">
        <v>339</v>
      </c>
      <c r="D581">
        <v>3</v>
      </c>
      <c r="E581" s="10">
        <v>16.54</v>
      </c>
      <c r="F581" s="10">
        <v>49.62</v>
      </c>
      <c r="G581" s="10">
        <v>49.62</v>
      </c>
      <c r="H581">
        <v>0</v>
      </c>
      <c r="I581" s="51" t="str">
        <f>_xlfn.XLOOKUP(Q2_2025[[#This Row],[Artikelnr]],Artikel_prijzen[Artnr],Artikel_prijzen[Groep],"")</f>
        <v/>
      </c>
      <c r="J581" s="10" t="str">
        <f>_xlfn.XLOOKUP(Q2_2025[[#This Row],[Artikelnr]],Artikel_prijzen[Artnr],Artikel_prijzen[Prijs 2025],"")</f>
        <v/>
      </c>
      <c r="K581" t="str">
        <f>IF(Q2_2025[[#This Row],[Artikelprijs]]&lt;&gt;"",IF(Q2_2025[[#This Row],[Stuksprijs]]=Q2_2025[[#This Row],[Artikelprijs]],"Prijs gelijk","Prijs wijkt af"),"")</f>
        <v/>
      </c>
      <c r="L581" t="str">
        <f>IF(Q2_2025[[#This Row],[Relatiekorting percentage]]=0,
    "Nvt",
    IF(Q2_2025[[#This Row],[Brutobedrag 2]] &lt; Q2_2025[[#This Row],[Bruto - Rel.korting]],
        "Nee",
        "Ja"))</f>
        <v>Nvt</v>
      </c>
      <c r="M581" s="10">
        <f>IF(Q2_2025[[#This Row],[Artikelprijs]]&lt;&gt;"",Q2_2025[[#This Row],[Artikelprijs]],Q2_2025[[#This Row],[Stuksprijs]])</f>
        <v>16.54</v>
      </c>
      <c r="N581" s="10">
        <f>Q2_2025[[#This Row],[Besteld]]*Q2_2025[[#This Row],[Prijs 2]]</f>
        <v>49.62</v>
      </c>
      <c r="O581" s="10">
        <f>IF(Q2_2025[[#This Row],[Brutobedrag 2]]&lt;Q2_2025[[#This Row],[Bruto - Rel.korting]],Q2_2025[[#This Row],[Brutobedrag 2]],Q2_2025[[#This Row],[Brutobedrag 2]]*(100-Q2_2025[[#This Row],[Relatiekorting percentage]])/100)</f>
        <v>49.62</v>
      </c>
      <c r="R581" s="3"/>
      <c r="W581"/>
      <c r="AB581"/>
    </row>
    <row r="582" spans="1:28" x14ac:dyDescent="0.3">
      <c r="A582" t="s">
        <v>561</v>
      </c>
      <c r="B582">
        <v>5030232</v>
      </c>
      <c r="C582" t="s">
        <v>116</v>
      </c>
      <c r="D582">
        <v>1</v>
      </c>
      <c r="E582" s="10">
        <v>144.19999999999999</v>
      </c>
      <c r="F582" s="10">
        <v>144.19999999999999</v>
      </c>
      <c r="G582" s="10">
        <v>144.19999999999999</v>
      </c>
      <c r="H582">
        <v>0</v>
      </c>
      <c r="I582" s="51" t="str">
        <f>_xlfn.XLOOKUP(Q2_2025[[#This Row],[Artikelnr]],Artikel_prijzen[Artnr],Artikel_prijzen[Groep],"")</f>
        <v>Rigging</v>
      </c>
      <c r="J582" s="10">
        <f>_xlfn.XLOOKUP(Q2_2025[[#This Row],[Artikelnr]],Artikel_prijzen[Artnr],Artikel_prijzen[Prijs 2025],"")</f>
        <v>140</v>
      </c>
      <c r="K582" t="str">
        <f>IF(Q2_2025[[#This Row],[Artikelprijs]]&lt;&gt;"",IF(Q2_2025[[#This Row],[Stuksprijs]]=Q2_2025[[#This Row],[Artikelprijs]],"Prijs gelijk","Prijs wijkt af"),"")</f>
        <v>Prijs wijkt af</v>
      </c>
      <c r="L582" t="str">
        <f>IF(Q2_2025[[#This Row],[Relatiekorting percentage]]=0,
    "Nvt",
    IF(Q2_2025[[#This Row],[Brutobedrag 2]] &lt; Q2_2025[[#This Row],[Bruto - Rel.korting]],
        "Nee",
        "Ja"))</f>
        <v>Nvt</v>
      </c>
      <c r="M582" s="10">
        <f>IF(Q2_2025[[#This Row],[Artikelprijs]]&lt;&gt;"",Q2_2025[[#This Row],[Artikelprijs]],Q2_2025[[#This Row],[Stuksprijs]])</f>
        <v>140</v>
      </c>
      <c r="N582" s="10">
        <f>Q2_2025[[#This Row],[Besteld]]*Q2_2025[[#This Row],[Prijs 2]]</f>
        <v>140</v>
      </c>
      <c r="O582" s="10">
        <f>IF(Q2_2025[[#This Row],[Brutobedrag 2]]&lt;Q2_2025[[#This Row],[Bruto - Rel.korting]],Q2_2025[[#This Row],[Brutobedrag 2]],Q2_2025[[#This Row],[Brutobedrag 2]]*(100-Q2_2025[[#This Row],[Relatiekorting percentage]])/100)</f>
        <v>140</v>
      </c>
      <c r="R582" s="3"/>
      <c r="W582"/>
      <c r="AB582"/>
    </row>
    <row r="583" spans="1:28" x14ac:dyDescent="0.3">
      <c r="A583" t="s">
        <v>561</v>
      </c>
      <c r="B583">
        <v>5030228</v>
      </c>
      <c r="C583" t="s">
        <v>113</v>
      </c>
      <c r="D583">
        <v>6</v>
      </c>
      <c r="E583" s="10">
        <v>236.9</v>
      </c>
      <c r="F583" s="10">
        <v>1421.4</v>
      </c>
      <c r="G583" s="10">
        <v>1421.4</v>
      </c>
      <c r="H583">
        <v>0</v>
      </c>
      <c r="I583" s="51" t="str">
        <f>_xlfn.XLOOKUP(Q2_2025[[#This Row],[Artikelnr]],Artikel_prijzen[Artnr],Artikel_prijzen[Groep],"")</f>
        <v>Rigging</v>
      </c>
      <c r="J583" s="10">
        <f>_xlfn.XLOOKUP(Q2_2025[[#This Row],[Artikelnr]],Artikel_prijzen[Artnr],Artikel_prijzen[Prijs 2025],"")</f>
        <v>230</v>
      </c>
      <c r="K583" t="str">
        <f>IF(Q2_2025[[#This Row],[Artikelprijs]]&lt;&gt;"",IF(Q2_2025[[#This Row],[Stuksprijs]]=Q2_2025[[#This Row],[Artikelprijs]],"Prijs gelijk","Prijs wijkt af"),"")</f>
        <v>Prijs wijkt af</v>
      </c>
      <c r="L583" t="str">
        <f>IF(Q2_2025[[#This Row],[Relatiekorting percentage]]=0,
    "Nvt",
    IF(Q2_2025[[#This Row],[Brutobedrag 2]] &lt; Q2_2025[[#This Row],[Bruto - Rel.korting]],
        "Nee",
        "Ja"))</f>
        <v>Nvt</v>
      </c>
      <c r="M583" s="10">
        <f>IF(Q2_2025[[#This Row],[Artikelprijs]]&lt;&gt;"",Q2_2025[[#This Row],[Artikelprijs]],Q2_2025[[#This Row],[Stuksprijs]])</f>
        <v>230</v>
      </c>
      <c r="N583" s="10">
        <f>Q2_2025[[#This Row],[Besteld]]*Q2_2025[[#This Row],[Prijs 2]]</f>
        <v>1380</v>
      </c>
      <c r="O583" s="10">
        <f>IF(Q2_2025[[#This Row],[Brutobedrag 2]]&lt;Q2_2025[[#This Row],[Bruto - Rel.korting]],Q2_2025[[#This Row],[Brutobedrag 2]],Q2_2025[[#This Row],[Brutobedrag 2]]*(100-Q2_2025[[#This Row],[Relatiekorting percentage]])/100)</f>
        <v>1380</v>
      </c>
      <c r="R583" s="3"/>
      <c r="W583"/>
      <c r="AB583"/>
    </row>
    <row r="584" spans="1:28" x14ac:dyDescent="0.3">
      <c r="A584" t="s">
        <v>561</v>
      </c>
      <c r="B584">
        <v>2004027</v>
      </c>
      <c r="C584" t="s">
        <v>339</v>
      </c>
      <c r="D584">
        <v>6</v>
      </c>
      <c r="E584" s="10">
        <v>16.54</v>
      </c>
      <c r="F584" s="10">
        <v>99.24</v>
      </c>
      <c r="G584" s="10">
        <v>99.24</v>
      </c>
      <c r="H584">
        <v>0</v>
      </c>
      <c r="I584" s="51" t="str">
        <f>_xlfn.XLOOKUP(Q2_2025[[#This Row],[Artikelnr]],Artikel_prijzen[Artnr],Artikel_prijzen[Groep],"")</f>
        <v/>
      </c>
      <c r="J584" s="10" t="str">
        <f>_xlfn.XLOOKUP(Q2_2025[[#This Row],[Artikelnr]],Artikel_prijzen[Artnr],Artikel_prijzen[Prijs 2025],"")</f>
        <v/>
      </c>
      <c r="K584" t="str">
        <f>IF(Q2_2025[[#This Row],[Artikelprijs]]&lt;&gt;"",IF(Q2_2025[[#This Row],[Stuksprijs]]=Q2_2025[[#This Row],[Artikelprijs]],"Prijs gelijk","Prijs wijkt af"),"")</f>
        <v/>
      </c>
      <c r="L584" t="str">
        <f>IF(Q2_2025[[#This Row],[Relatiekorting percentage]]=0,
    "Nvt",
    IF(Q2_2025[[#This Row],[Brutobedrag 2]] &lt; Q2_2025[[#This Row],[Bruto - Rel.korting]],
        "Nee",
        "Ja"))</f>
        <v>Nvt</v>
      </c>
      <c r="M584" s="10">
        <f>IF(Q2_2025[[#This Row],[Artikelprijs]]&lt;&gt;"",Q2_2025[[#This Row],[Artikelprijs]],Q2_2025[[#This Row],[Stuksprijs]])</f>
        <v>16.54</v>
      </c>
      <c r="N584" s="10">
        <f>Q2_2025[[#This Row],[Besteld]]*Q2_2025[[#This Row],[Prijs 2]]</f>
        <v>99.24</v>
      </c>
      <c r="O584" s="10">
        <f>IF(Q2_2025[[#This Row],[Brutobedrag 2]]&lt;Q2_2025[[#This Row],[Bruto - Rel.korting]],Q2_2025[[#This Row],[Brutobedrag 2]],Q2_2025[[#This Row],[Brutobedrag 2]]*(100-Q2_2025[[#This Row],[Relatiekorting percentage]])/100)</f>
        <v>99.24</v>
      </c>
      <c r="R584" s="3"/>
      <c r="W584"/>
      <c r="AB584"/>
    </row>
    <row r="585" spans="1:28" x14ac:dyDescent="0.3">
      <c r="A585" t="s">
        <v>561</v>
      </c>
      <c r="B585">
        <v>5030232</v>
      </c>
      <c r="C585" t="s">
        <v>116</v>
      </c>
      <c r="D585">
        <v>1</v>
      </c>
      <c r="E585" s="10">
        <v>144.19999999999999</v>
      </c>
      <c r="F585" s="10">
        <v>144.19999999999999</v>
      </c>
      <c r="G585" s="10">
        <v>144.19999999999999</v>
      </c>
      <c r="H585">
        <v>0</v>
      </c>
      <c r="I585" s="51" t="str">
        <f>_xlfn.XLOOKUP(Q2_2025[[#This Row],[Artikelnr]],Artikel_prijzen[Artnr],Artikel_prijzen[Groep],"")</f>
        <v>Rigging</v>
      </c>
      <c r="J585" s="10">
        <f>_xlfn.XLOOKUP(Q2_2025[[#This Row],[Artikelnr]],Artikel_prijzen[Artnr],Artikel_prijzen[Prijs 2025],"")</f>
        <v>140</v>
      </c>
      <c r="K585" t="str">
        <f>IF(Q2_2025[[#This Row],[Artikelprijs]]&lt;&gt;"",IF(Q2_2025[[#This Row],[Stuksprijs]]=Q2_2025[[#This Row],[Artikelprijs]],"Prijs gelijk","Prijs wijkt af"),"")</f>
        <v>Prijs wijkt af</v>
      </c>
      <c r="L585" t="str">
        <f>IF(Q2_2025[[#This Row],[Relatiekorting percentage]]=0,
    "Nvt",
    IF(Q2_2025[[#This Row],[Brutobedrag 2]] &lt; Q2_2025[[#This Row],[Bruto - Rel.korting]],
        "Nee",
        "Ja"))</f>
        <v>Nvt</v>
      </c>
      <c r="M585" s="10">
        <f>IF(Q2_2025[[#This Row],[Artikelprijs]]&lt;&gt;"",Q2_2025[[#This Row],[Artikelprijs]],Q2_2025[[#This Row],[Stuksprijs]])</f>
        <v>140</v>
      </c>
      <c r="N585" s="10">
        <f>Q2_2025[[#This Row],[Besteld]]*Q2_2025[[#This Row],[Prijs 2]]</f>
        <v>140</v>
      </c>
      <c r="O585" s="10">
        <f>IF(Q2_2025[[#This Row],[Brutobedrag 2]]&lt;Q2_2025[[#This Row],[Bruto - Rel.korting]],Q2_2025[[#This Row],[Brutobedrag 2]],Q2_2025[[#This Row],[Brutobedrag 2]]*(100-Q2_2025[[#This Row],[Relatiekorting percentage]])/100)</f>
        <v>140</v>
      </c>
      <c r="R585" s="3"/>
      <c r="W585"/>
      <c r="AB585"/>
    </row>
    <row r="586" spans="1:28" x14ac:dyDescent="0.3">
      <c r="A586" t="s">
        <v>561</v>
      </c>
      <c r="B586">
        <v>5030228</v>
      </c>
      <c r="C586" t="s">
        <v>113</v>
      </c>
      <c r="D586">
        <v>4</v>
      </c>
      <c r="E586" s="10">
        <v>236.9</v>
      </c>
      <c r="F586" s="10">
        <v>947.6</v>
      </c>
      <c r="G586" s="10">
        <v>947.6</v>
      </c>
      <c r="H586">
        <v>0</v>
      </c>
      <c r="I586" s="51" t="str">
        <f>_xlfn.XLOOKUP(Q2_2025[[#This Row],[Artikelnr]],Artikel_prijzen[Artnr],Artikel_prijzen[Groep],"")</f>
        <v>Rigging</v>
      </c>
      <c r="J586" s="10">
        <f>_xlfn.XLOOKUP(Q2_2025[[#This Row],[Artikelnr]],Artikel_prijzen[Artnr],Artikel_prijzen[Prijs 2025],"")</f>
        <v>230</v>
      </c>
      <c r="K586" t="str">
        <f>IF(Q2_2025[[#This Row],[Artikelprijs]]&lt;&gt;"",IF(Q2_2025[[#This Row],[Stuksprijs]]=Q2_2025[[#This Row],[Artikelprijs]],"Prijs gelijk","Prijs wijkt af"),"")</f>
        <v>Prijs wijkt af</v>
      </c>
      <c r="L586" t="str">
        <f>IF(Q2_2025[[#This Row],[Relatiekorting percentage]]=0,
    "Nvt",
    IF(Q2_2025[[#This Row],[Brutobedrag 2]] &lt; Q2_2025[[#This Row],[Bruto - Rel.korting]],
        "Nee",
        "Ja"))</f>
        <v>Nvt</v>
      </c>
      <c r="M586" s="10">
        <f>IF(Q2_2025[[#This Row],[Artikelprijs]]&lt;&gt;"",Q2_2025[[#This Row],[Artikelprijs]],Q2_2025[[#This Row],[Stuksprijs]])</f>
        <v>230</v>
      </c>
      <c r="N586" s="10">
        <f>Q2_2025[[#This Row],[Besteld]]*Q2_2025[[#This Row],[Prijs 2]]</f>
        <v>920</v>
      </c>
      <c r="O586" s="10">
        <f>IF(Q2_2025[[#This Row],[Brutobedrag 2]]&lt;Q2_2025[[#This Row],[Bruto - Rel.korting]],Q2_2025[[#This Row],[Brutobedrag 2]],Q2_2025[[#This Row],[Brutobedrag 2]]*(100-Q2_2025[[#This Row],[Relatiekorting percentage]])/100)</f>
        <v>920</v>
      </c>
      <c r="R586" s="3"/>
      <c r="W586"/>
      <c r="AB586"/>
    </row>
    <row r="587" spans="1:28" x14ac:dyDescent="0.3">
      <c r="A587" t="s">
        <v>561</v>
      </c>
      <c r="B587">
        <v>5030228</v>
      </c>
      <c r="C587" t="s">
        <v>113</v>
      </c>
      <c r="D587">
        <v>1</v>
      </c>
      <c r="E587" s="10">
        <v>236.9</v>
      </c>
      <c r="F587" s="10">
        <v>236.9</v>
      </c>
      <c r="G587" s="10">
        <v>236.9</v>
      </c>
      <c r="H587">
        <v>0</v>
      </c>
      <c r="I587" s="51" t="str">
        <f>_xlfn.XLOOKUP(Q2_2025[[#This Row],[Artikelnr]],Artikel_prijzen[Artnr],Artikel_prijzen[Groep],"")</f>
        <v>Rigging</v>
      </c>
      <c r="J587" s="10">
        <f>_xlfn.XLOOKUP(Q2_2025[[#This Row],[Artikelnr]],Artikel_prijzen[Artnr],Artikel_prijzen[Prijs 2025],"")</f>
        <v>230</v>
      </c>
      <c r="K587" t="str">
        <f>IF(Q2_2025[[#This Row],[Artikelprijs]]&lt;&gt;"",IF(Q2_2025[[#This Row],[Stuksprijs]]=Q2_2025[[#This Row],[Artikelprijs]],"Prijs gelijk","Prijs wijkt af"),"")</f>
        <v>Prijs wijkt af</v>
      </c>
      <c r="L587" t="str">
        <f>IF(Q2_2025[[#This Row],[Relatiekorting percentage]]=0,
    "Nvt",
    IF(Q2_2025[[#This Row],[Brutobedrag 2]] &lt; Q2_2025[[#This Row],[Bruto - Rel.korting]],
        "Nee",
        "Ja"))</f>
        <v>Nvt</v>
      </c>
      <c r="M587" s="10">
        <f>IF(Q2_2025[[#This Row],[Artikelprijs]]&lt;&gt;"",Q2_2025[[#This Row],[Artikelprijs]],Q2_2025[[#This Row],[Stuksprijs]])</f>
        <v>230</v>
      </c>
      <c r="N587" s="10">
        <f>Q2_2025[[#This Row],[Besteld]]*Q2_2025[[#This Row],[Prijs 2]]</f>
        <v>230</v>
      </c>
      <c r="O587" s="10">
        <f>IF(Q2_2025[[#This Row],[Brutobedrag 2]]&lt;Q2_2025[[#This Row],[Bruto - Rel.korting]],Q2_2025[[#This Row],[Brutobedrag 2]],Q2_2025[[#This Row],[Brutobedrag 2]]*(100-Q2_2025[[#This Row],[Relatiekorting percentage]])/100)</f>
        <v>230</v>
      </c>
      <c r="R587" s="3"/>
      <c r="W587"/>
      <c r="AB587"/>
    </row>
    <row r="588" spans="1:28" x14ac:dyDescent="0.3">
      <c r="A588" t="s">
        <v>561</v>
      </c>
      <c r="B588">
        <v>2004058</v>
      </c>
      <c r="C588" t="s">
        <v>566</v>
      </c>
      <c r="D588">
        <v>4</v>
      </c>
      <c r="E588" s="10">
        <v>33.42</v>
      </c>
      <c r="F588" s="10">
        <v>133.68</v>
      </c>
      <c r="G588" s="10">
        <v>133.68</v>
      </c>
      <c r="H588">
        <v>0</v>
      </c>
      <c r="I588" s="51" t="str">
        <f>_xlfn.XLOOKUP(Q2_2025[[#This Row],[Artikelnr]],Artikel_prijzen[Artnr],Artikel_prijzen[Groep],"")</f>
        <v/>
      </c>
      <c r="J588" s="10" t="str">
        <f>_xlfn.XLOOKUP(Q2_2025[[#This Row],[Artikelnr]],Artikel_prijzen[Artnr],Artikel_prijzen[Prijs 2025],"")</f>
        <v/>
      </c>
      <c r="K588" t="str">
        <f>IF(Q2_2025[[#This Row],[Artikelprijs]]&lt;&gt;"",IF(Q2_2025[[#This Row],[Stuksprijs]]=Q2_2025[[#This Row],[Artikelprijs]],"Prijs gelijk","Prijs wijkt af"),"")</f>
        <v/>
      </c>
      <c r="L588" t="str">
        <f>IF(Q2_2025[[#This Row],[Relatiekorting percentage]]=0,
    "Nvt",
    IF(Q2_2025[[#This Row],[Brutobedrag 2]] &lt; Q2_2025[[#This Row],[Bruto - Rel.korting]],
        "Nee",
        "Ja"))</f>
        <v>Nvt</v>
      </c>
      <c r="M588" s="10">
        <f>IF(Q2_2025[[#This Row],[Artikelprijs]]&lt;&gt;"",Q2_2025[[#This Row],[Artikelprijs]],Q2_2025[[#This Row],[Stuksprijs]])</f>
        <v>33.42</v>
      </c>
      <c r="N588" s="10">
        <f>Q2_2025[[#This Row],[Besteld]]*Q2_2025[[#This Row],[Prijs 2]]</f>
        <v>133.68</v>
      </c>
      <c r="O588" s="10">
        <f>IF(Q2_2025[[#This Row],[Brutobedrag 2]]&lt;Q2_2025[[#This Row],[Bruto - Rel.korting]],Q2_2025[[#This Row],[Brutobedrag 2]],Q2_2025[[#This Row],[Brutobedrag 2]]*(100-Q2_2025[[#This Row],[Relatiekorting percentage]])/100)</f>
        <v>133.68</v>
      </c>
      <c r="R588" s="3"/>
      <c r="W588"/>
      <c r="AB588"/>
    </row>
    <row r="589" spans="1:28" x14ac:dyDescent="0.3">
      <c r="A589" t="s">
        <v>561</v>
      </c>
      <c r="B589">
        <v>5030228</v>
      </c>
      <c r="C589" t="s">
        <v>113</v>
      </c>
      <c r="D589">
        <v>4</v>
      </c>
      <c r="E589" s="10">
        <v>236.9</v>
      </c>
      <c r="F589" s="10">
        <v>947.6</v>
      </c>
      <c r="G589" s="10">
        <v>947.6</v>
      </c>
      <c r="H589">
        <v>0</v>
      </c>
      <c r="I589" s="51" t="str">
        <f>_xlfn.XLOOKUP(Q2_2025[[#This Row],[Artikelnr]],Artikel_prijzen[Artnr],Artikel_prijzen[Groep],"")</f>
        <v>Rigging</v>
      </c>
      <c r="J589" s="10">
        <f>_xlfn.XLOOKUP(Q2_2025[[#This Row],[Artikelnr]],Artikel_prijzen[Artnr],Artikel_prijzen[Prijs 2025],"")</f>
        <v>230</v>
      </c>
      <c r="K589" t="str">
        <f>IF(Q2_2025[[#This Row],[Artikelprijs]]&lt;&gt;"",IF(Q2_2025[[#This Row],[Stuksprijs]]=Q2_2025[[#This Row],[Artikelprijs]],"Prijs gelijk","Prijs wijkt af"),"")</f>
        <v>Prijs wijkt af</v>
      </c>
      <c r="L589" t="str">
        <f>IF(Q2_2025[[#This Row],[Relatiekorting percentage]]=0,
    "Nvt",
    IF(Q2_2025[[#This Row],[Brutobedrag 2]] &lt; Q2_2025[[#This Row],[Bruto - Rel.korting]],
        "Nee",
        "Ja"))</f>
        <v>Nvt</v>
      </c>
      <c r="M589" s="10">
        <f>IF(Q2_2025[[#This Row],[Artikelprijs]]&lt;&gt;"",Q2_2025[[#This Row],[Artikelprijs]],Q2_2025[[#This Row],[Stuksprijs]])</f>
        <v>230</v>
      </c>
      <c r="N589" s="10">
        <f>Q2_2025[[#This Row],[Besteld]]*Q2_2025[[#This Row],[Prijs 2]]</f>
        <v>920</v>
      </c>
      <c r="O589" s="10">
        <f>IF(Q2_2025[[#This Row],[Brutobedrag 2]]&lt;Q2_2025[[#This Row],[Bruto - Rel.korting]],Q2_2025[[#This Row],[Brutobedrag 2]],Q2_2025[[#This Row],[Brutobedrag 2]]*(100-Q2_2025[[#This Row],[Relatiekorting percentage]])/100)</f>
        <v>920</v>
      </c>
      <c r="R589" s="3"/>
      <c r="W589"/>
      <c r="AB589"/>
    </row>
    <row r="590" spans="1:28" x14ac:dyDescent="0.3">
      <c r="A590" t="s">
        <v>561</v>
      </c>
      <c r="B590">
        <v>5030228</v>
      </c>
      <c r="C590" t="s">
        <v>113</v>
      </c>
      <c r="D590">
        <v>4</v>
      </c>
      <c r="E590" s="10">
        <v>236.9</v>
      </c>
      <c r="F590" s="10">
        <v>947.6</v>
      </c>
      <c r="G590" s="10">
        <v>947.6</v>
      </c>
      <c r="H590">
        <v>0</v>
      </c>
      <c r="I590" s="51" t="str">
        <f>_xlfn.XLOOKUP(Q2_2025[[#This Row],[Artikelnr]],Artikel_prijzen[Artnr],Artikel_prijzen[Groep],"")</f>
        <v>Rigging</v>
      </c>
      <c r="J590" s="10">
        <f>_xlfn.XLOOKUP(Q2_2025[[#This Row],[Artikelnr]],Artikel_prijzen[Artnr],Artikel_prijzen[Prijs 2025],"")</f>
        <v>230</v>
      </c>
      <c r="K590" t="str">
        <f>IF(Q2_2025[[#This Row],[Artikelprijs]]&lt;&gt;"",IF(Q2_2025[[#This Row],[Stuksprijs]]=Q2_2025[[#This Row],[Artikelprijs]],"Prijs gelijk","Prijs wijkt af"),"")</f>
        <v>Prijs wijkt af</v>
      </c>
      <c r="L590" t="str">
        <f>IF(Q2_2025[[#This Row],[Relatiekorting percentage]]=0,
    "Nvt",
    IF(Q2_2025[[#This Row],[Brutobedrag 2]] &lt; Q2_2025[[#This Row],[Bruto - Rel.korting]],
        "Nee",
        "Ja"))</f>
        <v>Nvt</v>
      </c>
      <c r="M590" s="10">
        <f>IF(Q2_2025[[#This Row],[Artikelprijs]]&lt;&gt;"",Q2_2025[[#This Row],[Artikelprijs]],Q2_2025[[#This Row],[Stuksprijs]])</f>
        <v>230</v>
      </c>
      <c r="N590" s="10">
        <f>Q2_2025[[#This Row],[Besteld]]*Q2_2025[[#This Row],[Prijs 2]]</f>
        <v>920</v>
      </c>
      <c r="O590" s="10">
        <f>IF(Q2_2025[[#This Row],[Brutobedrag 2]]&lt;Q2_2025[[#This Row],[Bruto - Rel.korting]],Q2_2025[[#This Row],[Brutobedrag 2]],Q2_2025[[#This Row],[Brutobedrag 2]]*(100-Q2_2025[[#This Row],[Relatiekorting percentage]])/100)</f>
        <v>920</v>
      </c>
      <c r="R590" s="3"/>
      <c r="W590"/>
      <c r="AB590"/>
    </row>
    <row r="591" spans="1:28" x14ac:dyDescent="0.3">
      <c r="A591" t="s">
        <v>561</v>
      </c>
      <c r="B591">
        <v>5030228</v>
      </c>
      <c r="C591" t="s">
        <v>113</v>
      </c>
      <c r="D591">
        <v>5</v>
      </c>
      <c r="E591" s="10">
        <v>236.9</v>
      </c>
      <c r="F591" s="10">
        <v>1184.5</v>
      </c>
      <c r="G591" s="10">
        <v>1184.5</v>
      </c>
      <c r="H591">
        <v>0</v>
      </c>
      <c r="I591" s="51" t="str">
        <f>_xlfn.XLOOKUP(Q2_2025[[#This Row],[Artikelnr]],Artikel_prijzen[Artnr],Artikel_prijzen[Groep],"")</f>
        <v>Rigging</v>
      </c>
      <c r="J591" s="10">
        <f>_xlfn.XLOOKUP(Q2_2025[[#This Row],[Artikelnr]],Artikel_prijzen[Artnr],Artikel_prijzen[Prijs 2025],"")</f>
        <v>230</v>
      </c>
      <c r="K591" t="str">
        <f>IF(Q2_2025[[#This Row],[Artikelprijs]]&lt;&gt;"",IF(Q2_2025[[#This Row],[Stuksprijs]]=Q2_2025[[#This Row],[Artikelprijs]],"Prijs gelijk","Prijs wijkt af"),"")</f>
        <v>Prijs wijkt af</v>
      </c>
      <c r="L591" t="str">
        <f>IF(Q2_2025[[#This Row],[Relatiekorting percentage]]=0,
    "Nvt",
    IF(Q2_2025[[#This Row],[Brutobedrag 2]] &lt; Q2_2025[[#This Row],[Bruto - Rel.korting]],
        "Nee",
        "Ja"))</f>
        <v>Nvt</v>
      </c>
      <c r="M591" s="10">
        <f>IF(Q2_2025[[#This Row],[Artikelprijs]]&lt;&gt;"",Q2_2025[[#This Row],[Artikelprijs]],Q2_2025[[#This Row],[Stuksprijs]])</f>
        <v>230</v>
      </c>
      <c r="N591" s="10">
        <f>Q2_2025[[#This Row],[Besteld]]*Q2_2025[[#This Row],[Prijs 2]]</f>
        <v>1150</v>
      </c>
      <c r="O591" s="10">
        <f>IF(Q2_2025[[#This Row],[Brutobedrag 2]]&lt;Q2_2025[[#This Row],[Bruto - Rel.korting]],Q2_2025[[#This Row],[Brutobedrag 2]],Q2_2025[[#This Row],[Brutobedrag 2]]*(100-Q2_2025[[#This Row],[Relatiekorting percentage]])/100)</f>
        <v>1150</v>
      </c>
      <c r="R591" s="3"/>
      <c r="W591"/>
      <c r="AB591"/>
    </row>
    <row r="592" spans="1:28" x14ac:dyDescent="0.3">
      <c r="A592" t="s">
        <v>561</v>
      </c>
      <c r="B592">
        <v>5030228</v>
      </c>
      <c r="C592" t="s">
        <v>113</v>
      </c>
      <c r="D592">
        <v>4</v>
      </c>
      <c r="E592" s="10">
        <v>236.9</v>
      </c>
      <c r="F592" s="10">
        <v>947.6</v>
      </c>
      <c r="G592" s="10">
        <v>947.6</v>
      </c>
      <c r="H592">
        <v>0</v>
      </c>
      <c r="I592" s="51" t="str">
        <f>_xlfn.XLOOKUP(Q2_2025[[#This Row],[Artikelnr]],Artikel_prijzen[Artnr],Artikel_prijzen[Groep],"")</f>
        <v>Rigging</v>
      </c>
      <c r="J592" s="10">
        <f>_xlfn.XLOOKUP(Q2_2025[[#This Row],[Artikelnr]],Artikel_prijzen[Artnr],Artikel_prijzen[Prijs 2025],"")</f>
        <v>230</v>
      </c>
      <c r="K592" t="str">
        <f>IF(Q2_2025[[#This Row],[Artikelprijs]]&lt;&gt;"",IF(Q2_2025[[#This Row],[Stuksprijs]]=Q2_2025[[#This Row],[Artikelprijs]],"Prijs gelijk","Prijs wijkt af"),"")</f>
        <v>Prijs wijkt af</v>
      </c>
      <c r="L592" t="str">
        <f>IF(Q2_2025[[#This Row],[Relatiekorting percentage]]=0,
    "Nvt",
    IF(Q2_2025[[#This Row],[Brutobedrag 2]] &lt; Q2_2025[[#This Row],[Bruto - Rel.korting]],
        "Nee",
        "Ja"))</f>
        <v>Nvt</v>
      </c>
      <c r="M592" s="10">
        <f>IF(Q2_2025[[#This Row],[Artikelprijs]]&lt;&gt;"",Q2_2025[[#This Row],[Artikelprijs]],Q2_2025[[#This Row],[Stuksprijs]])</f>
        <v>230</v>
      </c>
      <c r="N592" s="10">
        <f>Q2_2025[[#This Row],[Besteld]]*Q2_2025[[#This Row],[Prijs 2]]</f>
        <v>920</v>
      </c>
      <c r="O592" s="10">
        <f>IF(Q2_2025[[#This Row],[Brutobedrag 2]]&lt;Q2_2025[[#This Row],[Bruto - Rel.korting]],Q2_2025[[#This Row],[Brutobedrag 2]],Q2_2025[[#This Row],[Brutobedrag 2]]*(100-Q2_2025[[#This Row],[Relatiekorting percentage]])/100)</f>
        <v>920</v>
      </c>
      <c r="R592" s="3"/>
      <c r="W592"/>
      <c r="AB592"/>
    </row>
    <row r="593" spans="1:28" x14ac:dyDescent="0.3">
      <c r="A593" t="s">
        <v>561</v>
      </c>
      <c r="B593">
        <v>5030228</v>
      </c>
      <c r="C593" t="s">
        <v>113</v>
      </c>
      <c r="D593">
        <v>3</v>
      </c>
      <c r="E593" s="10">
        <v>236.9</v>
      </c>
      <c r="F593" s="10">
        <v>710.7</v>
      </c>
      <c r="G593" s="10">
        <v>710.7</v>
      </c>
      <c r="H593">
        <v>0</v>
      </c>
      <c r="I593" s="51" t="str">
        <f>_xlfn.XLOOKUP(Q2_2025[[#This Row],[Artikelnr]],Artikel_prijzen[Artnr],Artikel_prijzen[Groep],"")</f>
        <v>Rigging</v>
      </c>
      <c r="J593" s="10">
        <f>_xlfn.XLOOKUP(Q2_2025[[#This Row],[Artikelnr]],Artikel_prijzen[Artnr],Artikel_prijzen[Prijs 2025],"")</f>
        <v>230</v>
      </c>
      <c r="K593" t="str">
        <f>IF(Q2_2025[[#This Row],[Artikelprijs]]&lt;&gt;"",IF(Q2_2025[[#This Row],[Stuksprijs]]=Q2_2025[[#This Row],[Artikelprijs]],"Prijs gelijk","Prijs wijkt af"),"")</f>
        <v>Prijs wijkt af</v>
      </c>
      <c r="L593" t="str">
        <f>IF(Q2_2025[[#This Row],[Relatiekorting percentage]]=0,
    "Nvt",
    IF(Q2_2025[[#This Row],[Brutobedrag 2]] &lt; Q2_2025[[#This Row],[Bruto - Rel.korting]],
        "Nee",
        "Ja"))</f>
        <v>Nvt</v>
      </c>
      <c r="M593" s="10">
        <f>IF(Q2_2025[[#This Row],[Artikelprijs]]&lt;&gt;"",Q2_2025[[#This Row],[Artikelprijs]],Q2_2025[[#This Row],[Stuksprijs]])</f>
        <v>230</v>
      </c>
      <c r="N593" s="10">
        <f>Q2_2025[[#This Row],[Besteld]]*Q2_2025[[#This Row],[Prijs 2]]</f>
        <v>690</v>
      </c>
      <c r="O593" s="10">
        <f>IF(Q2_2025[[#This Row],[Brutobedrag 2]]&lt;Q2_2025[[#This Row],[Bruto - Rel.korting]],Q2_2025[[#This Row],[Brutobedrag 2]],Q2_2025[[#This Row],[Brutobedrag 2]]*(100-Q2_2025[[#This Row],[Relatiekorting percentage]])/100)</f>
        <v>690</v>
      </c>
      <c r="R593" s="3"/>
      <c r="W593"/>
      <c r="AB593"/>
    </row>
    <row r="594" spans="1:28" x14ac:dyDescent="0.3">
      <c r="A594" t="s">
        <v>561</v>
      </c>
      <c r="B594">
        <v>5030228</v>
      </c>
      <c r="C594" t="s">
        <v>113</v>
      </c>
      <c r="D594">
        <v>1</v>
      </c>
      <c r="E594" s="10">
        <v>236.9</v>
      </c>
      <c r="F594" s="10">
        <v>236.9</v>
      </c>
      <c r="G594" s="10">
        <v>236.9</v>
      </c>
      <c r="H594">
        <v>0</v>
      </c>
      <c r="I594" s="51" t="str">
        <f>_xlfn.XLOOKUP(Q2_2025[[#This Row],[Artikelnr]],Artikel_prijzen[Artnr],Artikel_prijzen[Groep],"")</f>
        <v>Rigging</v>
      </c>
      <c r="J594" s="10">
        <f>_xlfn.XLOOKUP(Q2_2025[[#This Row],[Artikelnr]],Artikel_prijzen[Artnr],Artikel_prijzen[Prijs 2025],"")</f>
        <v>230</v>
      </c>
      <c r="K594" t="str">
        <f>IF(Q2_2025[[#This Row],[Artikelprijs]]&lt;&gt;"",IF(Q2_2025[[#This Row],[Stuksprijs]]=Q2_2025[[#This Row],[Artikelprijs]],"Prijs gelijk","Prijs wijkt af"),"")</f>
        <v>Prijs wijkt af</v>
      </c>
      <c r="L594" t="str">
        <f>IF(Q2_2025[[#This Row],[Relatiekorting percentage]]=0,
    "Nvt",
    IF(Q2_2025[[#This Row],[Brutobedrag 2]] &lt; Q2_2025[[#This Row],[Bruto - Rel.korting]],
        "Nee",
        "Ja"))</f>
        <v>Nvt</v>
      </c>
      <c r="M594" s="10">
        <f>IF(Q2_2025[[#This Row],[Artikelprijs]]&lt;&gt;"",Q2_2025[[#This Row],[Artikelprijs]],Q2_2025[[#This Row],[Stuksprijs]])</f>
        <v>230</v>
      </c>
      <c r="N594" s="10">
        <f>Q2_2025[[#This Row],[Besteld]]*Q2_2025[[#This Row],[Prijs 2]]</f>
        <v>230</v>
      </c>
      <c r="O594" s="10">
        <f>IF(Q2_2025[[#This Row],[Brutobedrag 2]]&lt;Q2_2025[[#This Row],[Bruto - Rel.korting]],Q2_2025[[#This Row],[Brutobedrag 2]],Q2_2025[[#This Row],[Brutobedrag 2]]*(100-Q2_2025[[#This Row],[Relatiekorting percentage]])/100)</f>
        <v>230</v>
      </c>
      <c r="R594" s="3"/>
      <c r="W594"/>
      <c r="AB594"/>
    </row>
    <row r="595" spans="1:28" x14ac:dyDescent="0.3">
      <c r="A595" t="s">
        <v>561</v>
      </c>
      <c r="B595">
        <v>5030228</v>
      </c>
      <c r="C595" t="s">
        <v>113</v>
      </c>
      <c r="D595">
        <v>4</v>
      </c>
      <c r="E595" s="10">
        <v>236.9</v>
      </c>
      <c r="F595" s="10">
        <v>947.6</v>
      </c>
      <c r="G595" s="10">
        <v>947.6</v>
      </c>
      <c r="H595">
        <v>0</v>
      </c>
      <c r="I595" s="51" t="str">
        <f>_xlfn.XLOOKUP(Q2_2025[[#This Row],[Artikelnr]],Artikel_prijzen[Artnr],Artikel_prijzen[Groep],"")</f>
        <v>Rigging</v>
      </c>
      <c r="J595" s="10">
        <f>_xlfn.XLOOKUP(Q2_2025[[#This Row],[Artikelnr]],Artikel_prijzen[Artnr],Artikel_prijzen[Prijs 2025],"")</f>
        <v>230</v>
      </c>
      <c r="K595" t="str">
        <f>IF(Q2_2025[[#This Row],[Artikelprijs]]&lt;&gt;"",IF(Q2_2025[[#This Row],[Stuksprijs]]=Q2_2025[[#This Row],[Artikelprijs]],"Prijs gelijk","Prijs wijkt af"),"")</f>
        <v>Prijs wijkt af</v>
      </c>
      <c r="L595" t="str">
        <f>IF(Q2_2025[[#This Row],[Relatiekorting percentage]]=0,
    "Nvt",
    IF(Q2_2025[[#This Row],[Brutobedrag 2]] &lt; Q2_2025[[#This Row],[Bruto - Rel.korting]],
        "Nee",
        "Ja"))</f>
        <v>Nvt</v>
      </c>
      <c r="M595" s="10">
        <f>IF(Q2_2025[[#This Row],[Artikelprijs]]&lt;&gt;"",Q2_2025[[#This Row],[Artikelprijs]],Q2_2025[[#This Row],[Stuksprijs]])</f>
        <v>230</v>
      </c>
      <c r="N595" s="10">
        <f>Q2_2025[[#This Row],[Besteld]]*Q2_2025[[#This Row],[Prijs 2]]</f>
        <v>920</v>
      </c>
      <c r="O595" s="10">
        <f>IF(Q2_2025[[#This Row],[Brutobedrag 2]]&lt;Q2_2025[[#This Row],[Bruto - Rel.korting]],Q2_2025[[#This Row],[Brutobedrag 2]],Q2_2025[[#This Row],[Brutobedrag 2]]*(100-Q2_2025[[#This Row],[Relatiekorting percentage]])/100)</f>
        <v>920</v>
      </c>
      <c r="R595" s="3"/>
      <c r="W595"/>
      <c r="AB595"/>
    </row>
    <row r="596" spans="1:28" x14ac:dyDescent="0.3">
      <c r="A596" t="s">
        <v>561</v>
      </c>
      <c r="B596">
        <v>5031051</v>
      </c>
      <c r="C596" t="s">
        <v>25</v>
      </c>
      <c r="D596">
        <v>2</v>
      </c>
      <c r="E596" s="10">
        <v>52.79</v>
      </c>
      <c r="F596" s="10">
        <v>105.58</v>
      </c>
      <c r="G596" s="10">
        <v>84.46</v>
      </c>
      <c r="H596">
        <v>20</v>
      </c>
      <c r="I596" s="51" t="str">
        <f>_xlfn.XLOOKUP(Q2_2025[[#This Row],[Artikelnr]],Artikel_prijzen[Artnr],Artikel_prijzen[Groep],"")</f>
        <v/>
      </c>
      <c r="J596" s="10" t="str">
        <f>_xlfn.XLOOKUP(Q2_2025[[#This Row],[Artikelnr]],Artikel_prijzen[Artnr],Artikel_prijzen[Prijs 2025],"")</f>
        <v/>
      </c>
      <c r="K596" t="str">
        <f>IF(Q2_2025[[#This Row],[Artikelprijs]]&lt;&gt;"",IF(Q2_2025[[#This Row],[Stuksprijs]]=Q2_2025[[#This Row],[Artikelprijs]],"Prijs gelijk","Prijs wijkt af"),"")</f>
        <v/>
      </c>
      <c r="L596" t="str">
        <f>IF(Q2_2025[[#This Row],[Relatiekorting percentage]]=0,
    "Nvt",
    IF(Q2_2025[[#This Row],[Brutobedrag 2]] &lt; Q2_2025[[#This Row],[Bruto - Rel.korting]],
        "Nee",
        "Ja"))</f>
        <v>Ja</v>
      </c>
      <c r="M596" s="10">
        <f>IF(Q2_2025[[#This Row],[Artikelprijs]]&lt;&gt;"",Q2_2025[[#This Row],[Artikelprijs]],Q2_2025[[#This Row],[Stuksprijs]])</f>
        <v>52.79</v>
      </c>
      <c r="N596" s="10">
        <f>Q2_2025[[#This Row],[Besteld]]*Q2_2025[[#This Row],[Prijs 2]]</f>
        <v>105.58</v>
      </c>
      <c r="O596" s="10">
        <f>IF(Q2_2025[[#This Row],[Brutobedrag 2]]&lt;Q2_2025[[#This Row],[Bruto - Rel.korting]],Q2_2025[[#This Row],[Brutobedrag 2]],Q2_2025[[#This Row],[Brutobedrag 2]]*(100-Q2_2025[[#This Row],[Relatiekorting percentage]])/100)</f>
        <v>84.463999999999999</v>
      </c>
      <c r="R596" s="3"/>
      <c r="W596"/>
      <c r="AB596"/>
    </row>
    <row r="597" spans="1:28" x14ac:dyDescent="0.3">
      <c r="A597" t="s">
        <v>561</v>
      </c>
      <c r="B597">
        <v>5031052</v>
      </c>
      <c r="C597" t="s">
        <v>12</v>
      </c>
      <c r="D597">
        <v>2</v>
      </c>
      <c r="E597" s="10">
        <v>88.07</v>
      </c>
      <c r="F597" s="10">
        <v>176.14</v>
      </c>
      <c r="G597" s="10">
        <v>140.91</v>
      </c>
      <c r="H597">
        <v>20</v>
      </c>
      <c r="I597" s="51" t="str">
        <f>_xlfn.XLOOKUP(Q2_2025[[#This Row],[Artikelnr]],Artikel_prijzen[Artnr],Artikel_prijzen[Groep],"")</f>
        <v/>
      </c>
      <c r="J597" s="10" t="str">
        <f>_xlfn.XLOOKUP(Q2_2025[[#This Row],[Artikelnr]],Artikel_prijzen[Artnr],Artikel_prijzen[Prijs 2025],"")</f>
        <v/>
      </c>
      <c r="K597" t="str">
        <f>IF(Q2_2025[[#This Row],[Artikelprijs]]&lt;&gt;"",IF(Q2_2025[[#This Row],[Stuksprijs]]=Q2_2025[[#This Row],[Artikelprijs]],"Prijs gelijk","Prijs wijkt af"),"")</f>
        <v/>
      </c>
      <c r="L597" t="str">
        <f>IF(Q2_2025[[#This Row],[Relatiekorting percentage]]=0,
    "Nvt",
    IF(Q2_2025[[#This Row],[Brutobedrag 2]] &lt; Q2_2025[[#This Row],[Bruto - Rel.korting]],
        "Nee",
        "Ja"))</f>
        <v>Ja</v>
      </c>
      <c r="M597" s="10">
        <f>IF(Q2_2025[[#This Row],[Artikelprijs]]&lt;&gt;"",Q2_2025[[#This Row],[Artikelprijs]],Q2_2025[[#This Row],[Stuksprijs]])</f>
        <v>88.07</v>
      </c>
      <c r="N597" s="10">
        <f>Q2_2025[[#This Row],[Besteld]]*Q2_2025[[#This Row],[Prijs 2]]</f>
        <v>176.14</v>
      </c>
      <c r="O597" s="10">
        <f>IF(Q2_2025[[#This Row],[Brutobedrag 2]]&lt;Q2_2025[[#This Row],[Bruto - Rel.korting]],Q2_2025[[#This Row],[Brutobedrag 2]],Q2_2025[[#This Row],[Brutobedrag 2]]*(100-Q2_2025[[#This Row],[Relatiekorting percentage]])/100)</f>
        <v>140.91199999999998</v>
      </c>
      <c r="R597" s="3"/>
      <c r="W597"/>
      <c r="AB597"/>
    </row>
    <row r="598" spans="1:28" x14ac:dyDescent="0.3">
      <c r="A598" t="s">
        <v>561</v>
      </c>
      <c r="B598">
        <v>5031056</v>
      </c>
      <c r="C598" t="s">
        <v>15</v>
      </c>
      <c r="D598">
        <v>4</v>
      </c>
      <c r="E598" s="10">
        <v>69.78</v>
      </c>
      <c r="F598" s="10">
        <v>279.12</v>
      </c>
      <c r="G598" s="10">
        <v>223.3</v>
      </c>
      <c r="H598">
        <v>20</v>
      </c>
      <c r="I598" s="51" t="str">
        <f>_xlfn.XLOOKUP(Q2_2025[[#This Row],[Artikelnr]],Artikel_prijzen[Artnr],Artikel_prijzen[Groep],"")</f>
        <v/>
      </c>
      <c r="J598" s="10" t="str">
        <f>_xlfn.XLOOKUP(Q2_2025[[#This Row],[Artikelnr]],Artikel_prijzen[Artnr],Artikel_prijzen[Prijs 2025],"")</f>
        <v/>
      </c>
      <c r="K598" t="str">
        <f>IF(Q2_2025[[#This Row],[Artikelprijs]]&lt;&gt;"",IF(Q2_2025[[#This Row],[Stuksprijs]]=Q2_2025[[#This Row],[Artikelprijs]],"Prijs gelijk","Prijs wijkt af"),"")</f>
        <v/>
      </c>
      <c r="L598" t="str">
        <f>IF(Q2_2025[[#This Row],[Relatiekorting percentage]]=0,
    "Nvt",
    IF(Q2_2025[[#This Row],[Brutobedrag 2]] &lt; Q2_2025[[#This Row],[Bruto - Rel.korting]],
        "Nee",
        "Ja"))</f>
        <v>Ja</v>
      </c>
      <c r="M598" s="10">
        <f>IF(Q2_2025[[#This Row],[Artikelprijs]]&lt;&gt;"",Q2_2025[[#This Row],[Artikelprijs]],Q2_2025[[#This Row],[Stuksprijs]])</f>
        <v>69.78</v>
      </c>
      <c r="N598" s="10">
        <f>Q2_2025[[#This Row],[Besteld]]*Q2_2025[[#This Row],[Prijs 2]]</f>
        <v>279.12</v>
      </c>
      <c r="O598" s="10">
        <f>IF(Q2_2025[[#This Row],[Brutobedrag 2]]&lt;Q2_2025[[#This Row],[Bruto - Rel.korting]],Q2_2025[[#This Row],[Brutobedrag 2]],Q2_2025[[#This Row],[Brutobedrag 2]]*(100-Q2_2025[[#This Row],[Relatiekorting percentage]])/100)</f>
        <v>223.29599999999999</v>
      </c>
      <c r="R598" s="3"/>
      <c r="W598"/>
      <c r="AB598"/>
    </row>
    <row r="599" spans="1:28" x14ac:dyDescent="0.3">
      <c r="A599" t="s">
        <v>561</v>
      </c>
      <c r="B599">
        <v>5030228</v>
      </c>
      <c r="C599" t="s">
        <v>113</v>
      </c>
      <c r="D599">
        <v>1</v>
      </c>
      <c r="E599" s="10">
        <v>236.9</v>
      </c>
      <c r="F599" s="10">
        <v>236.9</v>
      </c>
      <c r="G599" s="10">
        <v>236.9</v>
      </c>
      <c r="H599">
        <v>0</v>
      </c>
      <c r="I599" s="51" t="str">
        <f>_xlfn.XLOOKUP(Q2_2025[[#This Row],[Artikelnr]],Artikel_prijzen[Artnr],Artikel_prijzen[Groep],"")</f>
        <v>Rigging</v>
      </c>
      <c r="J599" s="10">
        <f>_xlfn.XLOOKUP(Q2_2025[[#This Row],[Artikelnr]],Artikel_prijzen[Artnr],Artikel_prijzen[Prijs 2025],"")</f>
        <v>230</v>
      </c>
      <c r="K599" t="str">
        <f>IF(Q2_2025[[#This Row],[Artikelprijs]]&lt;&gt;"",IF(Q2_2025[[#This Row],[Stuksprijs]]=Q2_2025[[#This Row],[Artikelprijs]],"Prijs gelijk","Prijs wijkt af"),"")</f>
        <v>Prijs wijkt af</v>
      </c>
      <c r="L599" t="str">
        <f>IF(Q2_2025[[#This Row],[Relatiekorting percentage]]=0,
    "Nvt",
    IF(Q2_2025[[#This Row],[Brutobedrag 2]] &lt; Q2_2025[[#This Row],[Bruto - Rel.korting]],
        "Nee",
        "Ja"))</f>
        <v>Nvt</v>
      </c>
      <c r="M599" s="10">
        <f>IF(Q2_2025[[#This Row],[Artikelprijs]]&lt;&gt;"",Q2_2025[[#This Row],[Artikelprijs]],Q2_2025[[#This Row],[Stuksprijs]])</f>
        <v>230</v>
      </c>
      <c r="N599" s="10">
        <f>Q2_2025[[#This Row],[Besteld]]*Q2_2025[[#This Row],[Prijs 2]]</f>
        <v>230</v>
      </c>
      <c r="O599" s="10">
        <f>IF(Q2_2025[[#This Row],[Brutobedrag 2]]&lt;Q2_2025[[#This Row],[Bruto - Rel.korting]],Q2_2025[[#This Row],[Brutobedrag 2]],Q2_2025[[#This Row],[Brutobedrag 2]]*(100-Q2_2025[[#This Row],[Relatiekorting percentage]])/100)</f>
        <v>230</v>
      </c>
      <c r="R599" s="3"/>
      <c r="W599"/>
      <c r="AB599"/>
    </row>
    <row r="600" spans="1:28" x14ac:dyDescent="0.3">
      <c r="A600" t="s">
        <v>561</v>
      </c>
      <c r="B600">
        <v>5030232</v>
      </c>
      <c r="C600" t="s">
        <v>116</v>
      </c>
      <c r="D600">
        <v>1</v>
      </c>
      <c r="E600" s="10">
        <v>144.19999999999999</v>
      </c>
      <c r="F600" s="10">
        <v>144.19999999999999</v>
      </c>
      <c r="G600" s="10">
        <v>144.19999999999999</v>
      </c>
      <c r="H600">
        <v>0</v>
      </c>
      <c r="I600" s="51" t="str">
        <f>_xlfn.XLOOKUP(Q2_2025[[#This Row],[Artikelnr]],Artikel_prijzen[Artnr],Artikel_prijzen[Groep],"")</f>
        <v>Rigging</v>
      </c>
      <c r="J600" s="10">
        <f>_xlfn.XLOOKUP(Q2_2025[[#This Row],[Artikelnr]],Artikel_prijzen[Artnr],Artikel_prijzen[Prijs 2025],"")</f>
        <v>140</v>
      </c>
      <c r="K600" t="str">
        <f>IF(Q2_2025[[#This Row],[Artikelprijs]]&lt;&gt;"",IF(Q2_2025[[#This Row],[Stuksprijs]]=Q2_2025[[#This Row],[Artikelprijs]],"Prijs gelijk","Prijs wijkt af"),"")</f>
        <v>Prijs wijkt af</v>
      </c>
      <c r="L600" t="str">
        <f>IF(Q2_2025[[#This Row],[Relatiekorting percentage]]=0,
    "Nvt",
    IF(Q2_2025[[#This Row],[Brutobedrag 2]] &lt; Q2_2025[[#This Row],[Bruto - Rel.korting]],
        "Nee",
        "Ja"))</f>
        <v>Nvt</v>
      </c>
      <c r="M600" s="10">
        <f>IF(Q2_2025[[#This Row],[Artikelprijs]]&lt;&gt;"",Q2_2025[[#This Row],[Artikelprijs]],Q2_2025[[#This Row],[Stuksprijs]])</f>
        <v>140</v>
      </c>
      <c r="N600" s="10">
        <f>Q2_2025[[#This Row],[Besteld]]*Q2_2025[[#This Row],[Prijs 2]]</f>
        <v>140</v>
      </c>
      <c r="O600" s="10">
        <f>IF(Q2_2025[[#This Row],[Brutobedrag 2]]&lt;Q2_2025[[#This Row],[Bruto - Rel.korting]],Q2_2025[[#This Row],[Brutobedrag 2]],Q2_2025[[#This Row],[Brutobedrag 2]]*(100-Q2_2025[[#This Row],[Relatiekorting percentage]])/100)</f>
        <v>140</v>
      </c>
      <c r="R600" s="3"/>
      <c r="W600"/>
      <c r="AB600"/>
    </row>
    <row r="601" spans="1:28" x14ac:dyDescent="0.3">
      <c r="A601" t="s">
        <v>561</v>
      </c>
      <c r="B601">
        <v>5030226</v>
      </c>
      <c r="C601" t="s">
        <v>291</v>
      </c>
      <c r="D601">
        <v>4</v>
      </c>
      <c r="E601" s="10">
        <v>159.65</v>
      </c>
      <c r="F601" s="10">
        <v>638.6</v>
      </c>
      <c r="G601" s="10">
        <v>638.6</v>
      </c>
      <c r="H601">
        <v>0</v>
      </c>
      <c r="I601" s="51" t="str">
        <f>_xlfn.XLOOKUP(Q2_2025[[#This Row],[Artikelnr]],Artikel_prijzen[Artnr],Artikel_prijzen[Groep],"")</f>
        <v>Rigging</v>
      </c>
      <c r="J601" s="10">
        <f>_xlfn.XLOOKUP(Q2_2025[[#This Row],[Artikelnr]],Artikel_prijzen[Artnr],Artikel_prijzen[Prijs 2025],"")</f>
        <v>155</v>
      </c>
      <c r="K601" t="str">
        <f>IF(Q2_2025[[#This Row],[Artikelprijs]]&lt;&gt;"",IF(Q2_2025[[#This Row],[Stuksprijs]]=Q2_2025[[#This Row],[Artikelprijs]],"Prijs gelijk","Prijs wijkt af"),"")</f>
        <v>Prijs wijkt af</v>
      </c>
      <c r="L601" t="str">
        <f>IF(Q2_2025[[#This Row],[Relatiekorting percentage]]=0,
    "Nvt",
    IF(Q2_2025[[#This Row],[Brutobedrag 2]] &lt; Q2_2025[[#This Row],[Bruto - Rel.korting]],
        "Nee",
        "Ja"))</f>
        <v>Nvt</v>
      </c>
      <c r="M601" s="10">
        <f>IF(Q2_2025[[#This Row],[Artikelprijs]]&lt;&gt;"",Q2_2025[[#This Row],[Artikelprijs]],Q2_2025[[#This Row],[Stuksprijs]])</f>
        <v>155</v>
      </c>
      <c r="N601" s="10">
        <f>Q2_2025[[#This Row],[Besteld]]*Q2_2025[[#This Row],[Prijs 2]]</f>
        <v>620</v>
      </c>
      <c r="O601" s="10">
        <f>IF(Q2_2025[[#This Row],[Brutobedrag 2]]&lt;Q2_2025[[#This Row],[Bruto - Rel.korting]],Q2_2025[[#This Row],[Brutobedrag 2]],Q2_2025[[#This Row],[Brutobedrag 2]]*(100-Q2_2025[[#This Row],[Relatiekorting percentage]])/100)</f>
        <v>620</v>
      </c>
      <c r="R601" s="3"/>
      <c r="W601"/>
      <c r="AB601"/>
    </row>
    <row r="602" spans="1:28" x14ac:dyDescent="0.3">
      <c r="A602" t="s">
        <v>561</v>
      </c>
      <c r="B602">
        <v>5030228</v>
      </c>
      <c r="C602" t="s">
        <v>113</v>
      </c>
      <c r="D602">
        <v>2</v>
      </c>
      <c r="E602" s="10">
        <v>236.9</v>
      </c>
      <c r="F602" s="10">
        <v>473.8</v>
      </c>
      <c r="G602" s="10">
        <v>473.8</v>
      </c>
      <c r="H602">
        <v>0</v>
      </c>
      <c r="I602" s="51" t="str">
        <f>_xlfn.XLOOKUP(Q2_2025[[#This Row],[Artikelnr]],Artikel_prijzen[Artnr],Artikel_prijzen[Groep],"")</f>
        <v>Rigging</v>
      </c>
      <c r="J602" s="10">
        <f>_xlfn.XLOOKUP(Q2_2025[[#This Row],[Artikelnr]],Artikel_prijzen[Artnr],Artikel_prijzen[Prijs 2025],"")</f>
        <v>230</v>
      </c>
      <c r="K602" t="str">
        <f>IF(Q2_2025[[#This Row],[Artikelprijs]]&lt;&gt;"",IF(Q2_2025[[#This Row],[Stuksprijs]]=Q2_2025[[#This Row],[Artikelprijs]],"Prijs gelijk","Prijs wijkt af"),"")</f>
        <v>Prijs wijkt af</v>
      </c>
      <c r="L602" t="str">
        <f>IF(Q2_2025[[#This Row],[Relatiekorting percentage]]=0,
    "Nvt",
    IF(Q2_2025[[#This Row],[Brutobedrag 2]] &lt; Q2_2025[[#This Row],[Bruto - Rel.korting]],
        "Nee",
        "Ja"))</f>
        <v>Nvt</v>
      </c>
      <c r="M602" s="10">
        <f>IF(Q2_2025[[#This Row],[Artikelprijs]]&lt;&gt;"",Q2_2025[[#This Row],[Artikelprijs]],Q2_2025[[#This Row],[Stuksprijs]])</f>
        <v>230</v>
      </c>
      <c r="N602" s="10">
        <f>Q2_2025[[#This Row],[Besteld]]*Q2_2025[[#This Row],[Prijs 2]]</f>
        <v>460</v>
      </c>
      <c r="O602" s="10">
        <f>IF(Q2_2025[[#This Row],[Brutobedrag 2]]&lt;Q2_2025[[#This Row],[Bruto - Rel.korting]],Q2_2025[[#This Row],[Brutobedrag 2]],Q2_2025[[#This Row],[Brutobedrag 2]]*(100-Q2_2025[[#This Row],[Relatiekorting percentage]])/100)</f>
        <v>460</v>
      </c>
      <c r="R602" s="3"/>
      <c r="W602"/>
      <c r="AB602"/>
    </row>
    <row r="603" spans="1:28" x14ac:dyDescent="0.3">
      <c r="A603" t="s">
        <v>561</v>
      </c>
      <c r="B603">
        <v>5030228</v>
      </c>
      <c r="C603" t="s">
        <v>113</v>
      </c>
      <c r="D603">
        <v>4</v>
      </c>
      <c r="E603" s="10">
        <v>236.9</v>
      </c>
      <c r="F603" s="10">
        <v>947.6</v>
      </c>
      <c r="G603" s="10">
        <v>947.6</v>
      </c>
      <c r="H603">
        <v>0</v>
      </c>
      <c r="I603" s="51" t="str">
        <f>_xlfn.XLOOKUP(Q2_2025[[#This Row],[Artikelnr]],Artikel_prijzen[Artnr],Artikel_prijzen[Groep],"")</f>
        <v>Rigging</v>
      </c>
      <c r="J603" s="10">
        <f>_xlfn.XLOOKUP(Q2_2025[[#This Row],[Artikelnr]],Artikel_prijzen[Artnr],Artikel_prijzen[Prijs 2025],"")</f>
        <v>230</v>
      </c>
      <c r="K603" t="str">
        <f>IF(Q2_2025[[#This Row],[Artikelprijs]]&lt;&gt;"",IF(Q2_2025[[#This Row],[Stuksprijs]]=Q2_2025[[#This Row],[Artikelprijs]],"Prijs gelijk","Prijs wijkt af"),"")</f>
        <v>Prijs wijkt af</v>
      </c>
      <c r="L603" t="str">
        <f>IF(Q2_2025[[#This Row],[Relatiekorting percentage]]=0,
    "Nvt",
    IF(Q2_2025[[#This Row],[Brutobedrag 2]] &lt; Q2_2025[[#This Row],[Bruto - Rel.korting]],
        "Nee",
        "Ja"))</f>
        <v>Nvt</v>
      </c>
      <c r="M603" s="10">
        <f>IF(Q2_2025[[#This Row],[Artikelprijs]]&lt;&gt;"",Q2_2025[[#This Row],[Artikelprijs]],Q2_2025[[#This Row],[Stuksprijs]])</f>
        <v>230</v>
      </c>
      <c r="N603" s="10">
        <f>Q2_2025[[#This Row],[Besteld]]*Q2_2025[[#This Row],[Prijs 2]]</f>
        <v>920</v>
      </c>
      <c r="O603" s="10">
        <f>IF(Q2_2025[[#This Row],[Brutobedrag 2]]&lt;Q2_2025[[#This Row],[Bruto - Rel.korting]],Q2_2025[[#This Row],[Brutobedrag 2]],Q2_2025[[#This Row],[Brutobedrag 2]]*(100-Q2_2025[[#This Row],[Relatiekorting percentage]])/100)</f>
        <v>920</v>
      </c>
      <c r="R603" s="3"/>
      <c r="W603"/>
      <c r="AB603"/>
    </row>
    <row r="604" spans="1:28" x14ac:dyDescent="0.3">
      <c r="A604" t="s">
        <v>561</v>
      </c>
      <c r="B604">
        <v>5030229</v>
      </c>
      <c r="C604" t="s">
        <v>18</v>
      </c>
      <c r="D604">
        <v>4</v>
      </c>
      <c r="E604" s="10">
        <v>303.85000000000002</v>
      </c>
      <c r="F604" s="10">
        <v>1215.4000000000001</v>
      </c>
      <c r="G604" s="10">
        <v>1215.4000000000001</v>
      </c>
      <c r="H604">
        <v>0</v>
      </c>
      <c r="I604" s="51" t="str">
        <f>_xlfn.XLOOKUP(Q2_2025[[#This Row],[Artikelnr]],Artikel_prijzen[Artnr],Artikel_prijzen[Groep],"")</f>
        <v>Rigging</v>
      </c>
      <c r="J604" s="10">
        <f>_xlfn.XLOOKUP(Q2_2025[[#This Row],[Artikelnr]],Artikel_prijzen[Artnr],Artikel_prijzen[Prijs 2025],"")</f>
        <v>295</v>
      </c>
      <c r="K604" t="str">
        <f>IF(Q2_2025[[#This Row],[Artikelprijs]]&lt;&gt;"",IF(Q2_2025[[#This Row],[Stuksprijs]]=Q2_2025[[#This Row],[Artikelprijs]],"Prijs gelijk","Prijs wijkt af"),"")</f>
        <v>Prijs wijkt af</v>
      </c>
      <c r="L604" t="str">
        <f>IF(Q2_2025[[#This Row],[Relatiekorting percentage]]=0,
    "Nvt",
    IF(Q2_2025[[#This Row],[Brutobedrag 2]] &lt; Q2_2025[[#This Row],[Bruto - Rel.korting]],
        "Nee",
        "Ja"))</f>
        <v>Nvt</v>
      </c>
      <c r="M604" s="10">
        <f>IF(Q2_2025[[#This Row],[Artikelprijs]]&lt;&gt;"",Q2_2025[[#This Row],[Artikelprijs]],Q2_2025[[#This Row],[Stuksprijs]])</f>
        <v>295</v>
      </c>
      <c r="N604" s="10">
        <f>Q2_2025[[#This Row],[Besteld]]*Q2_2025[[#This Row],[Prijs 2]]</f>
        <v>1180</v>
      </c>
      <c r="O604" s="10">
        <f>IF(Q2_2025[[#This Row],[Brutobedrag 2]]&lt;Q2_2025[[#This Row],[Bruto - Rel.korting]],Q2_2025[[#This Row],[Brutobedrag 2]],Q2_2025[[#This Row],[Brutobedrag 2]]*(100-Q2_2025[[#This Row],[Relatiekorting percentage]])/100)</f>
        <v>1180</v>
      </c>
      <c r="R604" s="3"/>
      <c r="W604"/>
      <c r="AB604"/>
    </row>
    <row r="605" spans="1:28" x14ac:dyDescent="0.3">
      <c r="A605" t="s">
        <v>561</v>
      </c>
      <c r="B605">
        <v>2004027</v>
      </c>
      <c r="C605" t="s">
        <v>339</v>
      </c>
      <c r="D605">
        <v>4</v>
      </c>
      <c r="E605" s="10">
        <v>16.54</v>
      </c>
      <c r="F605" s="10">
        <v>66.16</v>
      </c>
      <c r="G605" s="10">
        <v>66.16</v>
      </c>
      <c r="H605">
        <v>0</v>
      </c>
      <c r="I605" s="51" t="str">
        <f>_xlfn.XLOOKUP(Q2_2025[[#This Row],[Artikelnr]],Artikel_prijzen[Artnr],Artikel_prijzen[Groep],"")</f>
        <v/>
      </c>
      <c r="J605" s="10" t="str">
        <f>_xlfn.XLOOKUP(Q2_2025[[#This Row],[Artikelnr]],Artikel_prijzen[Artnr],Artikel_prijzen[Prijs 2025],"")</f>
        <v/>
      </c>
      <c r="K605" t="str">
        <f>IF(Q2_2025[[#This Row],[Artikelprijs]]&lt;&gt;"",IF(Q2_2025[[#This Row],[Stuksprijs]]=Q2_2025[[#This Row],[Artikelprijs]],"Prijs gelijk","Prijs wijkt af"),"")</f>
        <v/>
      </c>
      <c r="L605" t="str">
        <f>IF(Q2_2025[[#This Row],[Relatiekorting percentage]]=0,
    "Nvt",
    IF(Q2_2025[[#This Row],[Brutobedrag 2]] &lt; Q2_2025[[#This Row],[Bruto - Rel.korting]],
        "Nee",
        "Ja"))</f>
        <v>Nvt</v>
      </c>
      <c r="M605" s="10">
        <f>IF(Q2_2025[[#This Row],[Artikelprijs]]&lt;&gt;"",Q2_2025[[#This Row],[Artikelprijs]],Q2_2025[[#This Row],[Stuksprijs]])</f>
        <v>16.54</v>
      </c>
      <c r="N605" s="10">
        <f>Q2_2025[[#This Row],[Besteld]]*Q2_2025[[#This Row],[Prijs 2]]</f>
        <v>66.16</v>
      </c>
      <c r="O605" s="10">
        <f>IF(Q2_2025[[#This Row],[Brutobedrag 2]]&lt;Q2_2025[[#This Row],[Bruto - Rel.korting]],Q2_2025[[#This Row],[Brutobedrag 2]],Q2_2025[[#This Row],[Brutobedrag 2]]*(100-Q2_2025[[#This Row],[Relatiekorting percentage]])/100)</f>
        <v>66.16</v>
      </c>
      <c r="R605" s="3"/>
      <c r="W605"/>
      <c r="AB605"/>
    </row>
    <row r="606" spans="1:28" x14ac:dyDescent="0.3">
      <c r="A606" t="s">
        <v>561</v>
      </c>
      <c r="B606">
        <v>5030005</v>
      </c>
      <c r="C606" t="s">
        <v>33</v>
      </c>
      <c r="D606">
        <v>1</v>
      </c>
      <c r="E606" s="10">
        <v>200.85</v>
      </c>
      <c r="F606" s="10">
        <v>200.85</v>
      </c>
      <c r="G606" s="10">
        <v>200.85</v>
      </c>
      <c r="H606">
        <v>0</v>
      </c>
      <c r="I606" s="51" t="str">
        <f>_xlfn.XLOOKUP(Q2_2025[[#This Row],[Artikelnr]],Artikel_prijzen[Artnr],Artikel_prijzen[Groep],"")</f>
        <v>Rigging</v>
      </c>
      <c r="J606" s="10">
        <f>_xlfn.XLOOKUP(Q2_2025[[#This Row],[Artikelnr]],Artikel_prijzen[Artnr],Artikel_prijzen[Prijs 2025],"")</f>
        <v>195</v>
      </c>
      <c r="K606" t="str">
        <f>IF(Q2_2025[[#This Row],[Artikelprijs]]&lt;&gt;"",IF(Q2_2025[[#This Row],[Stuksprijs]]=Q2_2025[[#This Row],[Artikelprijs]],"Prijs gelijk","Prijs wijkt af"),"")</f>
        <v>Prijs wijkt af</v>
      </c>
      <c r="L606" t="str">
        <f>IF(Q2_2025[[#This Row],[Relatiekorting percentage]]=0,
    "Nvt",
    IF(Q2_2025[[#This Row],[Brutobedrag 2]] &lt; Q2_2025[[#This Row],[Bruto - Rel.korting]],
        "Nee",
        "Ja"))</f>
        <v>Nvt</v>
      </c>
      <c r="M606" s="10">
        <f>IF(Q2_2025[[#This Row],[Artikelprijs]]&lt;&gt;"",Q2_2025[[#This Row],[Artikelprijs]],Q2_2025[[#This Row],[Stuksprijs]])</f>
        <v>195</v>
      </c>
      <c r="N606" s="10">
        <f>Q2_2025[[#This Row],[Besteld]]*Q2_2025[[#This Row],[Prijs 2]]</f>
        <v>195</v>
      </c>
      <c r="O606" s="10">
        <f>IF(Q2_2025[[#This Row],[Brutobedrag 2]]&lt;Q2_2025[[#This Row],[Bruto - Rel.korting]],Q2_2025[[#This Row],[Brutobedrag 2]],Q2_2025[[#This Row],[Brutobedrag 2]]*(100-Q2_2025[[#This Row],[Relatiekorting percentage]])/100)</f>
        <v>195</v>
      </c>
      <c r="R606" s="3"/>
      <c r="W606"/>
      <c r="AB606"/>
    </row>
    <row r="607" spans="1:28" x14ac:dyDescent="0.3">
      <c r="A607" t="s">
        <v>561</v>
      </c>
      <c r="B607">
        <v>5030228</v>
      </c>
      <c r="C607" t="s">
        <v>113</v>
      </c>
      <c r="D607">
        <v>4</v>
      </c>
      <c r="E607" s="10">
        <v>236.9</v>
      </c>
      <c r="F607" s="10">
        <v>947.6</v>
      </c>
      <c r="G607" s="10">
        <v>947.6</v>
      </c>
      <c r="H607">
        <v>0</v>
      </c>
      <c r="I607" s="51" t="str">
        <f>_xlfn.XLOOKUP(Q2_2025[[#This Row],[Artikelnr]],Artikel_prijzen[Artnr],Artikel_prijzen[Groep],"")</f>
        <v>Rigging</v>
      </c>
      <c r="J607" s="10">
        <f>_xlfn.XLOOKUP(Q2_2025[[#This Row],[Artikelnr]],Artikel_prijzen[Artnr],Artikel_prijzen[Prijs 2025],"")</f>
        <v>230</v>
      </c>
      <c r="K607" t="str">
        <f>IF(Q2_2025[[#This Row],[Artikelprijs]]&lt;&gt;"",IF(Q2_2025[[#This Row],[Stuksprijs]]=Q2_2025[[#This Row],[Artikelprijs]],"Prijs gelijk","Prijs wijkt af"),"")</f>
        <v>Prijs wijkt af</v>
      </c>
      <c r="L607" t="str">
        <f>IF(Q2_2025[[#This Row],[Relatiekorting percentage]]=0,
    "Nvt",
    IF(Q2_2025[[#This Row],[Brutobedrag 2]] &lt; Q2_2025[[#This Row],[Bruto - Rel.korting]],
        "Nee",
        "Ja"))</f>
        <v>Nvt</v>
      </c>
      <c r="M607" s="10">
        <f>IF(Q2_2025[[#This Row],[Artikelprijs]]&lt;&gt;"",Q2_2025[[#This Row],[Artikelprijs]],Q2_2025[[#This Row],[Stuksprijs]])</f>
        <v>230</v>
      </c>
      <c r="N607" s="10">
        <f>Q2_2025[[#This Row],[Besteld]]*Q2_2025[[#This Row],[Prijs 2]]</f>
        <v>920</v>
      </c>
      <c r="O607" s="10">
        <f>IF(Q2_2025[[#This Row],[Brutobedrag 2]]&lt;Q2_2025[[#This Row],[Bruto - Rel.korting]],Q2_2025[[#This Row],[Brutobedrag 2]],Q2_2025[[#This Row],[Brutobedrag 2]]*(100-Q2_2025[[#This Row],[Relatiekorting percentage]])/100)</f>
        <v>920</v>
      </c>
      <c r="R607" s="3"/>
      <c r="W607"/>
      <c r="AB607"/>
    </row>
    <row r="608" spans="1:28" x14ac:dyDescent="0.3">
      <c r="A608" t="s">
        <v>561</v>
      </c>
      <c r="B608">
        <v>5030005</v>
      </c>
      <c r="C608" t="s">
        <v>33</v>
      </c>
      <c r="D608">
        <v>1</v>
      </c>
      <c r="E608" s="10">
        <v>200.85</v>
      </c>
      <c r="F608" s="10">
        <v>200.85</v>
      </c>
      <c r="G608" s="10">
        <v>200.85</v>
      </c>
      <c r="H608">
        <v>0</v>
      </c>
      <c r="I608" s="51" t="str">
        <f>_xlfn.XLOOKUP(Q2_2025[[#This Row],[Artikelnr]],Artikel_prijzen[Artnr],Artikel_prijzen[Groep],"")</f>
        <v>Rigging</v>
      </c>
      <c r="J608" s="10">
        <f>_xlfn.XLOOKUP(Q2_2025[[#This Row],[Artikelnr]],Artikel_prijzen[Artnr],Artikel_prijzen[Prijs 2025],"")</f>
        <v>195</v>
      </c>
      <c r="K608" t="str">
        <f>IF(Q2_2025[[#This Row],[Artikelprijs]]&lt;&gt;"",IF(Q2_2025[[#This Row],[Stuksprijs]]=Q2_2025[[#This Row],[Artikelprijs]],"Prijs gelijk","Prijs wijkt af"),"")</f>
        <v>Prijs wijkt af</v>
      </c>
      <c r="L608" t="str">
        <f>IF(Q2_2025[[#This Row],[Relatiekorting percentage]]=0,
    "Nvt",
    IF(Q2_2025[[#This Row],[Brutobedrag 2]] &lt; Q2_2025[[#This Row],[Bruto - Rel.korting]],
        "Nee",
        "Ja"))</f>
        <v>Nvt</v>
      </c>
      <c r="M608" s="10">
        <f>IF(Q2_2025[[#This Row],[Artikelprijs]]&lt;&gt;"",Q2_2025[[#This Row],[Artikelprijs]],Q2_2025[[#This Row],[Stuksprijs]])</f>
        <v>195</v>
      </c>
      <c r="N608" s="10">
        <f>Q2_2025[[#This Row],[Besteld]]*Q2_2025[[#This Row],[Prijs 2]]</f>
        <v>195</v>
      </c>
      <c r="O608" s="10">
        <f>IF(Q2_2025[[#This Row],[Brutobedrag 2]]&lt;Q2_2025[[#This Row],[Bruto - Rel.korting]],Q2_2025[[#This Row],[Brutobedrag 2]],Q2_2025[[#This Row],[Brutobedrag 2]]*(100-Q2_2025[[#This Row],[Relatiekorting percentage]])/100)</f>
        <v>195</v>
      </c>
      <c r="R608" s="3"/>
      <c r="W608"/>
      <c r="AB608"/>
    </row>
    <row r="609" spans="1:28" x14ac:dyDescent="0.3">
      <c r="A609" t="s">
        <v>561</v>
      </c>
      <c r="B609">
        <v>5030228</v>
      </c>
      <c r="C609" t="s">
        <v>113</v>
      </c>
      <c r="D609">
        <v>4</v>
      </c>
      <c r="E609" s="10">
        <v>236.9</v>
      </c>
      <c r="F609" s="10">
        <v>947.6</v>
      </c>
      <c r="G609" s="10">
        <v>947.6</v>
      </c>
      <c r="H609">
        <v>0</v>
      </c>
      <c r="I609" s="51" t="str">
        <f>_xlfn.XLOOKUP(Q2_2025[[#This Row],[Artikelnr]],Artikel_prijzen[Artnr],Artikel_prijzen[Groep],"")</f>
        <v>Rigging</v>
      </c>
      <c r="J609" s="10">
        <f>_xlfn.XLOOKUP(Q2_2025[[#This Row],[Artikelnr]],Artikel_prijzen[Artnr],Artikel_prijzen[Prijs 2025],"")</f>
        <v>230</v>
      </c>
      <c r="K609" t="str">
        <f>IF(Q2_2025[[#This Row],[Artikelprijs]]&lt;&gt;"",IF(Q2_2025[[#This Row],[Stuksprijs]]=Q2_2025[[#This Row],[Artikelprijs]],"Prijs gelijk","Prijs wijkt af"),"")</f>
        <v>Prijs wijkt af</v>
      </c>
      <c r="L609" t="str">
        <f>IF(Q2_2025[[#This Row],[Relatiekorting percentage]]=0,
    "Nvt",
    IF(Q2_2025[[#This Row],[Brutobedrag 2]] &lt; Q2_2025[[#This Row],[Bruto - Rel.korting]],
        "Nee",
        "Ja"))</f>
        <v>Nvt</v>
      </c>
      <c r="M609" s="10">
        <f>IF(Q2_2025[[#This Row],[Artikelprijs]]&lt;&gt;"",Q2_2025[[#This Row],[Artikelprijs]],Q2_2025[[#This Row],[Stuksprijs]])</f>
        <v>230</v>
      </c>
      <c r="N609" s="10">
        <f>Q2_2025[[#This Row],[Besteld]]*Q2_2025[[#This Row],[Prijs 2]]</f>
        <v>920</v>
      </c>
      <c r="O609" s="10">
        <f>IF(Q2_2025[[#This Row],[Brutobedrag 2]]&lt;Q2_2025[[#This Row],[Bruto - Rel.korting]],Q2_2025[[#This Row],[Brutobedrag 2]],Q2_2025[[#This Row],[Brutobedrag 2]]*(100-Q2_2025[[#This Row],[Relatiekorting percentage]])/100)</f>
        <v>920</v>
      </c>
      <c r="R609" s="3"/>
      <c r="W609"/>
      <c r="AB609"/>
    </row>
    <row r="610" spans="1:28" x14ac:dyDescent="0.3">
      <c r="A610" t="s">
        <v>561</v>
      </c>
      <c r="B610">
        <v>5030005</v>
      </c>
      <c r="C610" t="s">
        <v>33</v>
      </c>
      <c r="D610">
        <v>1</v>
      </c>
      <c r="E610" s="10">
        <v>200.85</v>
      </c>
      <c r="F610" s="10">
        <v>200.85</v>
      </c>
      <c r="G610" s="10">
        <v>200.85</v>
      </c>
      <c r="H610">
        <v>0</v>
      </c>
      <c r="I610" s="51" t="str">
        <f>_xlfn.XLOOKUP(Q2_2025[[#This Row],[Artikelnr]],Artikel_prijzen[Artnr],Artikel_prijzen[Groep],"")</f>
        <v>Rigging</v>
      </c>
      <c r="J610" s="10">
        <f>_xlfn.XLOOKUP(Q2_2025[[#This Row],[Artikelnr]],Artikel_prijzen[Artnr],Artikel_prijzen[Prijs 2025],"")</f>
        <v>195</v>
      </c>
      <c r="K610" t="str">
        <f>IF(Q2_2025[[#This Row],[Artikelprijs]]&lt;&gt;"",IF(Q2_2025[[#This Row],[Stuksprijs]]=Q2_2025[[#This Row],[Artikelprijs]],"Prijs gelijk","Prijs wijkt af"),"")</f>
        <v>Prijs wijkt af</v>
      </c>
      <c r="L610" t="str">
        <f>IF(Q2_2025[[#This Row],[Relatiekorting percentage]]=0,
    "Nvt",
    IF(Q2_2025[[#This Row],[Brutobedrag 2]] &lt; Q2_2025[[#This Row],[Bruto - Rel.korting]],
        "Nee",
        "Ja"))</f>
        <v>Nvt</v>
      </c>
      <c r="M610" s="10">
        <f>IF(Q2_2025[[#This Row],[Artikelprijs]]&lt;&gt;"",Q2_2025[[#This Row],[Artikelprijs]],Q2_2025[[#This Row],[Stuksprijs]])</f>
        <v>195</v>
      </c>
      <c r="N610" s="10">
        <f>Q2_2025[[#This Row],[Besteld]]*Q2_2025[[#This Row],[Prijs 2]]</f>
        <v>195</v>
      </c>
      <c r="O610" s="10">
        <f>IF(Q2_2025[[#This Row],[Brutobedrag 2]]&lt;Q2_2025[[#This Row],[Bruto - Rel.korting]],Q2_2025[[#This Row],[Brutobedrag 2]],Q2_2025[[#This Row],[Brutobedrag 2]]*(100-Q2_2025[[#This Row],[Relatiekorting percentage]])/100)</f>
        <v>195</v>
      </c>
      <c r="R610" s="3"/>
      <c r="W610"/>
      <c r="AB610"/>
    </row>
    <row r="611" spans="1:28" x14ac:dyDescent="0.3">
      <c r="A611" t="s">
        <v>561</v>
      </c>
      <c r="B611">
        <v>5030228</v>
      </c>
      <c r="C611" t="s">
        <v>113</v>
      </c>
      <c r="D611">
        <v>4</v>
      </c>
      <c r="E611" s="10">
        <v>236.9</v>
      </c>
      <c r="F611" s="10">
        <v>947.6</v>
      </c>
      <c r="G611" s="10">
        <v>947.6</v>
      </c>
      <c r="H611">
        <v>0</v>
      </c>
      <c r="I611" s="51" t="str">
        <f>_xlfn.XLOOKUP(Q2_2025[[#This Row],[Artikelnr]],Artikel_prijzen[Artnr],Artikel_prijzen[Groep],"")</f>
        <v>Rigging</v>
      </c>
      <c r="J611" s="10">
        <f>_xlfn.XLOOKUP(Q2_2025[[#This Row],[Artikelnr]],Artikel_prijzen[Artnr],Artikel_prijzen[Prijs 2025],"")</f>
        <v>230</v>
      </c>
      <c r="K611" t="str">
        <f>IF(Q2_2025[[#This Row],[Artikelprijs]]&lt;&gt;"",IF(Q2_2025[[#This Row],[Stuksprijs]]=Q2_2025[[#This Row],[Artikelprijs]],"Prijs gelijk","Prijs wijkt af"),"")</f>
        <v>Prijs wijkt af</v>
      </c>
      <c r="L611" t="str">
        <f>IF(Q2_2025[[#This Row],[Relatiekorting percentage]]=0,
    "Nvt",
    IF(Q2_2025[[#This Row],[Brutobedrag 2]] &lt; Q2_2025[[#This Row],[Bruto - Rel.korting]],
        "Nee",
        "Ja"))</f>
        <v>Nvt</v>
      </c>
      <c r="M611" s="10">
        <f>IF(Q2_2025[[#This Row],[Artikelprijs]]&lt;&gt;"",Q2_2025[[#This Row],[Artikelprijs]],Q2_2025[[#This Row],[Stuksprijs]])</f>
        <v>230</v>
      </c>
      <c r="N611" s="10">
        <f>Q2_2025[[#This Row],[Besteld]]*Q2_2025[[#This Row],[Prijs 2]]</f>
        <v>920</v>
      </c>
      <c r="O611" s="10">
        <f>IF(Q2_2025[[#This Row],[Brutobedrag 2]]&lt;Q2_2025[[#This Row],[Bruto - Rel.korting]],Q2_2025[[#This Row],[Brutobedrag 2]],Q2_2025[[#This Row],[Brutobedrag 2]]*(100-Q2_2025[[#This Row],[Relatiekorting percentage]])/100)</f>
        <v>920</v>
      </c>
      <c r="R611" s="3"/>
      <c r="W611"/>
      <c r="AB611"/>
    </row>
    <row r="612" spans="1:28" x14ac:dyDescent="0.3">
      <c r="A612" t="s">
        <v>561</v>
      </c>
      <c r="B612">
        <v>2004027</v>
      </c>
      <c r="C612" t="s">
        <v>339</v>
      </c>
      <c r="D612">
        <v>4</v>
      </c>
      <c r="E612" s="10">
        <v>16.54</v>
      </c>
      <c r="F612" s="10">
        <v>66.16</v>
      </c>
      <c r="G612" s="10">
        <v>66.16</v>
      </c>
      <c r="H612">
        <v>0</v>
      </c>
      <c r="I612" s="51" t="str">
        <f>_xlfn.XLOOKUP(Q2_2025[[#This Row],[Artikelnr]],Artikel_prijzen[Artnr],Artikel_prijzen[Groep],"")</f>
        <v/>
      </c>
      <c r="J612" s="10" t="str">
        <f>_xlfn.XLOOKUP(Q2_2025[[#This Row],[Artikelnr]],Artikel_prijzen[Artnr],Artikel_prijzen[Prijs 2025],"")</f>
        <v/>
      </c>
      <c r="K612" t="str">
        <f>IF(Q2_2025[[#This Row],[Artikelprijs]]&lt;&gt;"",IF(Q2_2025[[#This Row],[Stuksprijs]]=Q2_2025[[#This Row],[Artikelprijs]],"Prijs gelijk","Prijs wijkt af"),"")</f>
        <v/>
      </c>
      <c r="L612" t="str">
        <f>IF(Q2_2025[[#This Row],[Relatiekorting percentage]]=0,
    "Nvt",
    IF(Q2_2025[[#This Row],[Brutobedrag 2]] &lt; Q2_2025[[#This Row],[Bruto - Rel.korting]],
        "Nee",
        "Ja"))</f>
        <v>Nvt</v>
      </c>
      <c r="M612" s="10">
        <f>IF(Q2_2025[[#This Row],[Artikelprijs]]&lt;&gt;"",Q2_2025[[#This Row],[Artikelprijs]],Q2_2025[[#This Row],[Stuksprijs]])</f>
        <v>16.54</v>
      </c>
      <c r="N612" s="10">
        <f>Q2_2025[[#This Row],[Besteld]]*Q2_2025[[#This Row],[Prijs 2]]</f>
        <v>66.16</v>
      </c>
      <c r="O612" s="10">
        <f>IF(Q2_2025[[#This Row],[Brutobedrag 2]]&lt;Q2_2025[[#This Row],[Bruto - Rel.korting]],Q2_2025[[#This Row],[Brutobedrag 2]],Q2_2025[[#This Row],[Brutobedrag 2]]*(100-Q2_2025[[#This Row],[Relatiekorting percentage]])/100)</f>
        <v>66.16</v>
      </c>
      <c r="R612" s="3"/>
      <c r="W612"/>
      <c r="AB612"/>
    </row>
    <row r="613" spans="1:28" x14ac:dyDescent="0.3">
      <c r="A613" t="s">
        <v>561</v>
      </c>
      <c r="B613">
        <v>5030232</v>
      </c>
      <c r="C613" t="s">
        <v>116</v>
      </c>
      <c r="D613">
        <v>1</v>
      </c>
      <c r="E613" s="10">
        <v>144.19999999999999</v>
      </c>
      <c r="F613" s="10">
        <v>144.19999999999999</v>
      </c>
      <c r="G613" s="10">
        <v>144.19999999999999</v>
      </c>
      <c r="H613">
        <v>0</v>
      </c>
      <c r="I613" s="51" t="str">
        <f>_xlfn.XLOOKUP(Q2_2025[[#This Row],[Artikelnr]],Artikel_prijzen[Artnr],Artikel_prijzen[Groep],"")</f>
        <v>Rigging</v>
      </c>
      <c r="J613" s="10">
        <f>_xlfn.XLOOKUP(Q2_2025[[#This Row],[Artikelnr]],Artikel_prijzen[Artnr],Artikel_prijzen[Prijs 2025],"")</f>
        <v>140</v>
      </c>
      <c r="K613" t="str">
        <f>IF(Q2_2025[[#This Row],[Artikelprijs]]&lt;&gt;"",IF(Q2_2025[[#This Row],[Stuksprijs]]=Q2_2025[[#This Row],[Artikelprijs]],"Prijs gelijk","Prijs wijkt af"),"")</f>
        <v>Prijs wijkt af</v>
      </c>
      <c r="L613" t="str">
        <f>IF(Q2_2025[[#This Row],[Relatiekorting percentage]]=0,
    "Nvt",
    IF(Q2_2025[[#This Row],[Brutobedrag 2]] &lt; Q2_2025[[#This Row],[Bruto - Rel.korting]],
        "Nee",
        "Ja"))</f>
        <v>Nvt</v>
      </c>
      <c r="M613" s="10">
        <f>IF(Q2_2025[[#This Row],[Artikelprijs]]&lt;&gt;"",Q2_2025[[#This Row],[Artikelprijs]],Q2_2025[[#This Row],[Stuksprijs]])</f>
        <v>140</v>
      </c>
      <c r="N613" s="10">
        <f>Q2_2025[[#This Row],[Besteld]]*Q2_2025[[#This Row],[Prijs 2]]</f>
        <v>140</v>
      </c>
      <c r="O613" s="10">
        <f>IF(Q2_2025[[#This Row],[Brutobedrag 2]]&lt;Q2_2025[[#This Row],[Bruto - Rel.korting]],Q2_2025[[#This Row],[Brutobedrag 2]],Q2_2025[[#This Row],[Brutobedrag 2]]*(100-Q2_2025[[#This Row],[Relatiekorting percentage]])/100)</f>
        <v>140</v>
      </c>
      <c r="R613" s="3"/>
      <c r="W613"/>
      <c r="AB613"/>
    </row>
    <row r="614" spans="1:28" x14ac:dyDescent="0.3">
      <c r="A614" t="s">
        <v>561</v>
      </c>
      <c r="B614">
        <v>5030229</v>
      </c>
      <c r="C614" t="s">
        <v>18</v>
      </c>
      <c r="D614">
        <v>8</v>
      </c>
      <c r="E614" s="10">
        <v>303.85000000000002</v>
      </c>
      <c r="F614" s="10">
        <v>2430.8000000000002</v>
      </c>
      <c r="G614" s="10">
        <v>2430.8000000000002</v>
      </c>
      <c r="H614">
        <v>0</v>
      </c>
      <c r="I614" s="51" t="str">
        <f>_xlfn.XLOOKUP(Q2_2025[[#This Row],[Artikelnr]],Artikel_prijzen[Artnr],Artikel_prijzen[Groep],"")</f>
        <v>Rigging</v>
      </c>
      <c r="J614" s="10">
        <f>_xlfn.XLOOKUP(Q2_2025[[#This Row],[Artikelnr]],Artikel_prijzen[Artnr],Artikel_prijzen[Prijs 2025],"")</f>
        <v>295</v>
      </c>
      <c r="K614" t="str">
        <f>IF(Q2_2025[[#This Row],[Artikelprijs]]&lt;&gt;"",IF(Q2_2025[[#This Row],[Stuksprijs]]=Q2_2025[[#This Row],[Artikelprijs]],"Prijs gelijk","Prijs wijkt af"),"")</f>
        <v>Prijs wijkt af</v>
      </c>
      <c r="L614" t="str">
        <f>IF(Q2_2025[[#This Row],[Relatiekorting percentage]]=0,
    "Nvt",
    IF(Q2_2025[[#This Row],[Brutobedrag 2]] &lt; Q2_2025[[#This Row],[Bruto - Rel.korting]],
        "Nee",
        "Ja"))</f>
        <v>Nvt</v>
      </c>
      <c r="M614" s="10">
        <f>IF(Q2_2025[[#This Row],[Artikelprijs]]&lt;&gt;"",Q2_2025[[#This Row],[Artikelprijs]],Q2_2025[[#This Row],[Stuksprijs]])</f>
        <v>295</v>
      </c>
      <c r="N614" s="10">
        <f>Q2_2025[[#This Row],[Besteld]]*Q2_2025[[#This Row],[Prijs 2]]</f>
        <v>2360</v>
      </c>
      <c r="O614" s="10">
        <f>IF(Q2_2025[[#This Row],[Brutobedrag 2]]&lt;Q2_2025[[#This Row],[Bruto - Rel.korting]],Q2_2025[[#This Row],[Brutobedrag 2]],Q2_2025[[#This Row],[Brutobedrag 2]]*(100-Q2_2025[[#This Row],[Relatiekorting percentage]])/100)</f>
        <v>2360</v>
      </c>
      <c r="R614" s="3"/>
      <c r="W614"/>
      <c r="AB614"/>
    </row>
    <row r="615" spans="1:28" x14ac:dyDescent="0.3">
      <c r="A615" t="s">
        <v>561</v>
      </c>
      <c r="B615">
        <v>2004027</v>
      </c>
      <c r="C615" t="s">
        <v>339</v>
      </c>
      <c r="D615">
        <v>8</v>
      </c>
      <c r="E615" s="10">
        <v>16.54</v>
      </c>
      <c r="F615" s="10">
        <v>132.32</v>
      </c>
      <c r="G615" s="10">
        <v>132.32</v>
      </c>
      <c r="H615">
        <v>0</v>
      </c>
      <c r="I615" s="51" t="str">
        <f>_xlfn.XLOOKUP(Q2_2025[[#This Row],[Artikelnr]],Artikel_prijzen[Artnr],Artikel_prijzen[Groep],"")</f>
        <v/>
      </c>
      <c r="J615" s="10" t="str">
        <f>_xlfn.XLOOKUP(Q2_2025[[#This Row],[Artikelnr]],Artikel_prijzen[Artnr],Artikel_prijzen[Prijs 2025],"")</f>
        <v/>
      </c>
      <c r="K615" t="str">
        <f>IF(Q2_2025[[#This Row],[Artikelprijs]]&lt;&gt;"",IF(Q2_2025[[#This Row],[Stuksprijs]]=Q2_2025[[#This Row],[Artikelprijs]],"Prijs gelijk","Prijs wijkt af"),"")</f>
        <v/>
      </c>
      <c r="L615" t="str">
        <f>IF(Q2_2025[[#This Row],[Relatiekorting percentage]]=0,
    "Nvt",
    IF(Q2_2025[[#This Row],[Brutobedrag 2]] &lt; Q2_2025[[#This Row],[Bruto - Rel.korting]],
        "Nee",
        "Ja"))</f>
        <v>Nvt</v>
      </c>
      <c r="M615" s="10">
        <f>IF(Q2_2025[[#This Row],[Artikelprijs]]&lt;&gt;"",Q2_2025[[#This Row],[Artikelprijs]],Q2_2025[[#This Row],[Stuksprijs]])</f>
        <v>16.54</v>
      </c>
      <c r="N615" s="10">
        <f>Q2_2025[[#This Row],[Besteld]]*Q2_2025[[#This Row],[Prijs 2]]</f>
        <v>132.32</v>
      </c>
      <c r="O615" s="10">
        <f>IF(Q2_2025[[#This Row],[Brutobedrag 2]]&lt;Q2_2025[[#This Row],[Bruto - Rel.korting]],Q2_2025[[#This Row],[Brutobedrag 2]],Q2_2025[[#This Row],[Brutobedrag 2]]*(100-Q2_2025[[#This Row],[Relatiekorting percentage]])/100)</f>
        <v>132.32</v>
      </c>
      <c r="R615" s="3"/>
      <c r="W615"/>
      <c r="AB615"/>
    </row>
    <row r="616" spans="1:28" x14ac:dyDescent="0.3">
      <c r="A616" t="s">
        <v>561</v>
      </c>
      <c r="B616">
        <v>5030232</v>
      </c>
      <c r="C616" t="s">
        <v>116</v>
      </c>
      <c r="D616">
        <v>1</v>
      </c>
      <c r="E616" s="10">
        <v>144.19999999999999</v>
      </c>
      <c r="F616" s="10">
        <v>144.19999999999999</v>
      </c>
      <c r="G616" s="10">
        <v>144.19999999999999</v>
      </c>
      <c r="H616">
        <v>0</v>
      </c>
      <c r="I616" s="51" t="str">
        <f>_xlfn.XLOOKUP(Q2_2025[[#This Row],[Artikelnr]],Artikel_prijzen[Artnr],Artikel_prijzen[Groep],"")</f>
        <v>Rigging</v>
      </c>
      <c r="J616" s="10">
        <f>_xlfn.XLOOKUP(Q2_2025[[#This Row],[Artikelnr]],Artikel_prijzen[Artnr],Artikel_prijzen[Prijs 2025],"")</f>
        <v>140</v>
      </c>
      <c r="K616" t="str">
        <f>IF(Q2_2025[[#This Row],[Artikelprijs]]&lt;&gt;"",IF(Q2_2025[[#This Row],[Stuksprijs]]=Q2_2025[[#This Row],[Artikelprijs]],"Prijs gelijk","Prijs wijkt af"),"")</f>
        <v>Prijs wijkt af</v>
      </c>
      <c r="L616" t="str">
        <f>IF(Q2_2025[[#This Row],[Relatiekorting percentage]]=0,
    "Nvt",
    IF(Q2_2025[[#This Row],[Brutobedrag 2]] &lt; Q2_2025[[#This Row],[Bruto - Rel.korting]],
        "Nee",
        "Ja"))</f>
        <v>Nvt</v>
      </c>
      <c r="M616" s="10">
        <f>IF(Q2_2025[[#This Row],[Artikelprijs]]&lt;&gt;"",Q2_2025[[#This Row],[Artikelprijs]],Q2_2025[[#This Row],[Stuksprijs]])</f>
        <v>140</v>
      </c>
      <c r="N616" s="10">
        <f>Q2_2025[[#This Row],[Besteld]]*Q2_2025[[#This Row],[Prijs 2]]</f>
        <v>140</v>
      </c>
      <c r="O616" s="10">
        <f>IF(Q2_2025[[#This Row],[Brutobedrag 2]]&lt;Q2_2025[[#This Row],[Bruto - Rel.korting]],Q2_2025[[#This Row],[Brutobedrag 2]],Q2_2025[[#This Row],[Brutobedrag 2]]*(100-Q2_2025[[#This Row],[Relatiekorting percentage]])/100)</f>
        <v>140</v>
      </c>
      <c r="R616" s="3"/>
      <c r="W616"/>
      <c r="AB616"/>
    </row>
    <row r="617" spans="1:28" x14ac:dyDescent="0.3">
      <c r="A617" t="s">
        <v>561</v>
      </c>
      <c r="B617">
        <v>5030228</v>
      </c>
      <c r="C617" t="s">
        <v>113</v>
      </c>
      <c r="D617">
        <v>4</v>
      </c>
      <c r="E617" s="10">
        <v>236.9</v>
      </c>
      <c r="F617" s="10">
        <v>947.6</v>
      </c>
      <c r="G617" s="10">
        <v>947.6</v>
      </c>
      <c r="H617">
        <v>0</v>
      </c>
      <c r="I617" s="51" t="str">
        <f>_xlfn.XLOOKUP(Q2_2025[[#This Row],[Artikelnr]],Artikel_prijzen[Artnr],Artikel_prijzen[Groep],"")</f>
        <v>Rigging</v>
      </c>
      <c r="J617" s="10">
        <f>_xlfn.XLOOKUP(Q2_2025[[#This Row],[Artikelnr]],Artikel_prijzen[Artnr],Artikel_prijzen[Prijs 2025],"")</f>
        <v>230</v>
      </c>
      <c r="K617" t="str">
        <f>IF(Q2_2025[[#This Row],[Artikelprijs]]&lt;&gt;"",IF(Q2_2025[[#This Row],[Stuksprijs]]=Q2_2025[[#This Row],[Artikelprijs]],"Prijs gelijk","Prijs wijkt af"),"")</f>
        <v>Prijs wijkt af</v>
      </c>
      <c r="L617" t="str">
        <f>IF(Q2_2025[[#This Row],[Relatiekorting percentage]]=0,
    "Nvt",
    IF(Q2_2025[[#This Row],[Brutobedrag 2]] &lt; Q2_2025[[#This Row],[Bruto - Rel.korting]],
        "Nee",
        "Ja"))</f>
        <v>Nvt</v>
      </c>
      <c r="M617" s="10">
        <f>IF(Q2_2025[[#This Row],[Artikelprijs]]&lt;&gt;"",Q2_2025[[#This Row],[Artikelprijs]],Q2_2025[[#This Row],[Stuksprijs]])</f>
        <v>230</v>
      </c>
      <c r="N617" s="10">
        <f>Q2_2025[[#This Row],[Besteld]]*Q2_2025[[#This Row],[Prijs 2]]</f>
        <v>920</v>
      </c>
      <c r="O617" s="10">
        <f>IF(Q2_2025[[#This Row],[Brutobedrag 2]]&lt;Q2_2025[[#This Row],[Bruto - Rel.korting]],Q2_2025[[#This Row],[Brutobedrag 2]],Q2_2025[[#This Row],[Brutobedrag 2]]*(100-Q2_2025[[#This Row],[Relatiekorting percentage]])/100)</f>
        <v>920</v>
      </c>
      <c r="R617" s="3"/>
      <c r="W617"/>
      <c r="AB617"/>
    </row>
    <row r="618" spans="1:28" x14ac:dyDescent="0.3">
      <c r="A618" t="s">
        <v>561</v>
      </c>
      <c r="B618">
        <v>5030228</v>
      </c>
      <c r="C618" t="s">
        <v>113</v>
      </c>
      <c r="D618">
        <v>4</v>
      </c>
      <c r="E618" s="10">
        <v>236.9</v>
      </c>
      <c r="F618" s="10">
        <v>947.6</v>
      </c>
      <c r="G618" s="10">
        <v>947.6</v>
      </c>
      <c r="H618">
        <v>0</v>
      </c>
      <c r="I618" s="51" t="str">
        <f>_xlfn.XLOOKUP(Q2_2025[[#This Row],[Artikelnr]],Artikel_prijzen[Artnr],Artikel_prijzen[Groep],"")</f>
        <v>Rigging</v>
      </c>
      <c r="J618" s="10">
        <f>_xlfn.XLOOKUP(Q2_2025[[#This Row],[Artikelnr]],Artikel_prijzen[Artnr],Artikel_prijzen[Prijs 2025],"")</f>
        <v>230</v>
      </c>
      <c r="K618" t="str">
        <f>IF(Q2_2025[[#This Row],[Artikelprijs]]&lt;&gt;"",IF(Q2_2025[[#This Row],[Stuksprijs]]=Q2_2025[[#This Row],[Artikelprijs]],"Prijs gelijk","Prijs wijkt af"),"")</f>
        <v>Prijs wijkt af</v>
      </c>
      <c r="L618" t="str">
        <f>IF(Q2_2025[[#This Row],[Relatiekorting percentage]]=0,
    "Nvt",
    IF(Q2_2025[[#This Row],[Brutobedrag 2]] &lt; Q2_2025[[#This Row],[Bruto - Rel.korting]],
        "Nee",
        "Ja"))</f>
        <v>Nvt</v>
      </c>
      <c r="M618" s="10">
        <f>IF(Q2_2025[[#This Row],[Artikelprijs]]&lt;&gt;"",Q2_2025[[#This Row],[Artikelprijs]],Q2_2025[[#This Row],[Stuksprijs]])</f>
        <v>230</v>
      </c>
      <c r="N618" s="10">
        <f>Q2_2025[[#This Row],[Besteld]]*Q2_2025[[#This Row],[Prijs 2]]</f>
        <v>920</v>
      </c>
      <c r="O618" s="10">
        <f>IF(Q2_2025[[#This Row],[Brutobedrag 2]]&lt;Q2_2025[[#This Row],[Bruto - Rel.korting]],Q2_2025[[#This Row],[Brutobedrag 2]],Q2_2025[[#This Row],[Brutobedrag 2]]*(100-Q2_2025[[#This Row],[Relatiekorting percentage]])/100)</f>
        <v>920</v>
      </c>
      <c r="R618" s="3"/>
      <c r="W618"/>
      <c r="AB618"/>
    </row>
    <row r="619" spans="1:28" x14ac:dyDescent="0.3">
      <c r="A619" t="s">
        <v>561</v>
      </c>
      <c r="B619">
        <v>2004027</v>
      </c>
      <c r="C619" t="s">
        <v>339</v>
      </c>
      <c r="D619">
        <v>4</v>
      </c>
      <c r="E619" s="10">
        <v>16.54</v>
      </c>
      <c r="F619" s="10">
        <v>66.16</v>
      </c>
      <c r="G619" s="10">
        <v>66.16</v>
      </c>
      <c r="H619">
        <v>0</v>
      </c>
      <c r="I619" s="51" t="str">
        <f>_xlfn.XLOOKUP(Q2_2025[[#This Row],[Artikelnr]],Artikel_prijzen[Artnr],Artikel_prijzen[Groep],"")</f>
        <v/>
      </c>
      <c r="J619" s="10" t="str">
        <f>_xlfn.XLOOKUP(Q2_2025[[#This Row],[Artikelnr]],Artikel_prijzen[Artnr],Artikel_prijzen[Prijs 2025],"")</f>
        <v/>
      </c>
      <c r="K619" t="str">
        <f>IF(Q2_2025[[#This Row],[Artikelprijs]]&lt;&gt;"",IF(Q2_2025[[#This Row],[Stuksprijs]]=Q2_2025[[#This Row],[Artikelprijs]],"Prijs gelijk","Prijs wijkt af"),"")</f>
        <v/>
      </c>
      <c r="L619" t="str">
        <f>IF(Q2_2025[[#This Row],[Relatiekorting percentage]]=0,
    "Nvt",
    IF(Q2_2025[[#This Row],[Brutobedrag 2]] &lt; Q2_2025[[#This Row],[Bruto - Rel.korting]],
        "Nee",
        "Ja"))</f>
        <v>Nvt</v>
      </c>
      <c r="M619" s="10">
        <f>IF(Q2_2025[[#This Row],[Artikelprijs]]&lt;&gt;"",Q2_2025[[#This Row],[Artikelprijs]],Q2_2025[[#This Row],[Stuksprijs]])</f>
        <v>16.54</v>
      </c>
      <c r="N619" s="10">
        <f>Q2_2025[[#This Row],[Besteld]]*Q2_2025[[#This Row],[Prijs 2]]</f>
        <v>66.16</v>
      </c>
      <c r="O619" s="10">
        <f>IF(Q2_2025[[#This Row],[Brutobedrag 2]]&lt;Q2_2025[[#This Row],[Bruto - Rel.korting]],Q2_2025[[#This Row],[Brutobedrag 2]],Q2_2025[[#This Row],[Brutobedrag 2]]*(100-Q2_2025[[#This Row],[Relatiekorting percentage]])/100)</f>
        <v>66.16</v>
      </c>
      <c r="R619" s="3"/>
      <c r="W619"/>
      <c r="AB619"/>
    </row>
    <row r="620" spans="1:28" x14ac:dyDescent="0.3">
      <c r="A620" t="s">
        <v>561</v>
      </c>
      <c r="B620">
        <v>5030232</v>
      </c>
      <c r="C620" t="s">
        <v>116</v>
      </c>
      <c r="D620">
        <v>1</v>
      </c>
      <c r="E620" s="10">
        <v>144.19999999999999</v>
      </c>
      <c r="F620" s="10">
        <v>144.19999999999999</v>
      </c>
      <c r="G620" s="10">
        <v>144.19999999999999</v>
      </c>
      <c r="H620">
        <v>0</v>
      </c>
      <c r="I620" s="51" t="str">
        <f>_xlfn.XLOOKUP(Q2_2025[[#This Row],[Artikelnr]],Artikel_prijzen[Artnr],Artikel_prijzen[Groep],"")</f>
        <v>Rigging</v>
      </c>
      <c r="J620" s="10">
        <f>_xlfn.XLOOKUP(Q2_2025[[#This Row],[Artikelnr]],Artikel_prijzen[Artnr],Artikel_prijzen[Prijs 2025],"")</f>
        <v>140</v>
      </c>
      <c r="K620" t="str">
        <f>IF(Q2_2025[[#This Row],[Artikelprijs]]&lt;&gt;"",IF(Q2_2025[[#This Row],[Stuksprijs]]=Q2_2025[[#This Row],[Artikelprijs]],"Prijs gelijk","Prijs wijkt af"),"")</f>
        <v>Prijs wijkt af</v>
      </c>
      <c r="L620" t="str">
        <f>IF(Q2_2025[[#This Row],[Relatiekorting percentage]]=0,
    "Nvt",
    IF(Q2_2025[[#This Row],[Brutobedrag 2]] &lt; Q2_2025[[#This Row],[Bruto - Rel.korting]],
        "Nee",
        "Ja"))</f>
        <v>Nvt</v>
      </c>
      <c r="M620" s="10">
        <f>IF(Q2_2025[[#This Row],[Artikelprijs]]&lt;&gt;"",Q2_2025[[#This Row],[Artikelprijs]],Q2_2025[[#This Row],[Stuksprijs]])</f>
        <v>140</v>
      </c>
      <c r="N620" s="10">
        <f>Q2_2025[[#This Row],[Besteld]]*Q2_2025[[#This Row],[Prijs 2]]</f>
        <v>140</v>
      </c>
      <c r="O620" s="10">
        <f>IF(Q2_2025[[#This Row],[Brutobedrag 2]]&lt;Q2_2025[[#This Row],[Bruto - Rel.korting]],Q2_2025[[#This Row],[Brutobedrag 2]],Q2_2025[[#This Row],[Brutobedrag 2]]*(100-Q2_2025[[#This Row],[Relatiekorting percentage]])/100)</f>
        <v>140</v>
      </c>
      <c r="R620" s="3"/>
      <c r="W620"/>
      <c r="AB620"/>
    </row>
    <row r="621" spans="1:28" x14ac:dyDescent="0.3">
      <c r="A621" t="s">
        <v>561</v>
      </c>
      <c r="B621">
        <v>5030229</v>
      </c>
      <c r="C621" t="s">
        <v>18</v>
      </c>
      <c r="D621">
        <v>4</v>
      </c>
      <c r="E621" s="10">
        <v>303.85000000000002</v>
      </c>
      <c r="F621" s="10">
        <v>1215.4000000000001</v>
      </c>
      <c r="G621" s="10">
        <v>1215.4000000000001</v>
      </c>
      <c r="H621">
        <v>0</v>
      </c>
      <c r="I621" s="51" t="str">
        <f>_xlfn.XLOOKUP(Q2_2025[[#This Row],[Artikelnr]],Artikel_prijzen[Artnr],Artikel_prijzen[Groep],"")</f>
        <v>Rigging</v>
      </c>
      <c r="J621" s="10">
        <f>_xlfn.XLOOKUP(Q2_2025[[#This Row],[Artikelnr]],Artikel_prijzen[Artnr],Artikel_prijzen[Prijs 2025],"")</f>
        <v>295</v>
      </c>
      <c r="K621" t="str">
        <f>IF(Q2_2025[[#This Row],[Artikelprijs]]&lt;&gt;"",IF(Q2_2025[[#This Row],[Stuksprijs]]=Q2_2025[[#This Row],[Artikelprijs]],"Prijs gelijk","Prijs wijkt af"),"")</f>
        <v>Prijs wijkt af</v>
      </c>
      <c r="L621" t="str">
        <f>IF(Q2_2025[[#This Row],[Relatiekorting percentage]]=0,
    "Nvt",
    IF(Q2_2025[[#This Row],[Brutobedrag 2]] &lt; Q2_2025[[#This Row],[Bruto - Rel.korting]],
        "Nee",
        "Ja"))</f>
        <v>Nvt</v>
      </c>
      <c r="M621" s="10">
        <f>IF(Q2_2025[[#This Row],[Artikelprijs]]&lt;&gt;"",Q2_2025[[#This Row],[Artikelprijs]],Q2_2025[[#This Row],[Stuksprijs]])</f>
        <v>295</v>
      </c>
      <c r="N621" s="10">
        <f>Q2_2025[[#This Row],[Besteld]]*Q2_2025[[#This Row],[Prijs 2]]</f>
        <v>1180</v>
      </c>
      <c r="O621" s="10">
        <f>IF(Q2_2025[[#This Row],[Brutobedrag 2]]&lt;Q2_2025[[#This Row],[Bruto - Rel.korting]],Q2_2025[[#This Row],[Brutobedrag 2]],Q2_2025[[#This Row],[Brutobedrag 2]]*(100-Q2_2025[[#This Row],[Relatiekorting percentage]])/100)</f>
        <v>1180</v>
      </c>
      <c r="R621" s="3"/>
      <c r="W621"/>
      <c r="AB621"/>
    </row>
    <row r="622" spans="1:28" x14ac:dyDescent="0.3">
      <c r="A622" t="s">
        <v>561</v>
      </c>
      <c r="B622">
        <v>5030232</v>
      </c>
      <c r="C622" t="s">
        <v>116</v>
      </c>
      <c r="D622">
        <v>1</v>
      </c>
      <c r="E622" s="10">
        <v>144.19999999999999</v>
      </c>
      <c r="F622" s="10">
        <v>144.19999999999999</v>
      </c>
      <c r="G622" s="10">
        <v>144.19999999999999</v>
      </c>
      <c r="H622">
        <v>0</v>
      </c>
      <c r="I622" s="51" t="str">
        <f>_xlfn.XLOOKUP(Q2_2025[[#This Row],[Artikelnr]],Artikel_prijzen[Artnr],Artikel_prijzen[Groep],"")</f>
        <v>Rigging</v>
      </c>
      <c r="J622" s="10">
        <f>_xlfn.XLOOKUP(Q2_2025[[#This Row],[Artikelnr]],Artikel_prijzen[Artnr],Artikel_prijzen[Prijs 2025],"")</f>
        <v>140</v>
      </c>
      <c r="K622" t="str">
        <f>IF(Q2_2025[[#This Row],[Artikelprijs]]&lt;&gt;"",IF(Q2_2025[[#This Row],[Stuksprijs]]=Q2_2025[[#This Row],[Artikelprijs]],"Prijs gelijk","Prijs wijkt af"),"")</f>
        <v>Prijs wijkt af</v>
      </c>
      <c r="L622" t="str">
        <f>IF(Q2_2025[[#This Row],[Relatiekorting percentage]]=0,
    "Nvt",
    IF(Q2_2025[[#This Row],[Brutobedrag 2]] &lt; Q2_2025[[#This Row],[Bruto - Rel.korting]],
        "Nee",
        "Ja"))</f>
        <v>Nvt</v>
      </c>
      <c r="M622" s="10">
        <f>IF(Q2_2025[[#This Row],[Artikelprijs]]&lt;&gt;"",Q2_2025[[#This Row],[Artikelprijs]],Q2_2025[[#This Row],[Stuksprijs]])</f>
        <v>140</v>
      </c>
      <c r="N622" s="10">
        <f>Q2_2025[[#This Row],[Besteld]]*Q2_2025[[#This Row],[Prijs 2]]</f>
        <v>140</v>
      </c>
      <c r="O622" s="10">
        <f>IF(Q2_2025[[#This Row],[Brutobedrag 2]]&lt;Q2_2025[[#This Row],[Bruto - Rel.korting]],Q2_2025[[#This Row],[Brutobedrag 2]],Q2_2025[[#This Row],[Brutobedrag 2]]*(100-Q2_2025[[#This Row],[Relatiekorting percentage]])/100)</f>
        <v>140</v>
      </c>
      <c r="R622" s="3"/>
      <c r="W622"/>
      <c r="AB622"/>
    </row>
    <row r="623" spans="1:28" x14ac:dyDescent="0.3">
      <c r="A623" t="s">
        <v>561</v>
      </c>
      <c r="B623">
        <v>5030001</v>
      </c>
      <c r="C623" t="s">
        <v>132</v>
      </c>
      <c r="D623">
        <v>14</v>
      </c>
      <c r="E623" s="10">
        <v>28.84</v>
      </c>
      <c r="F623" s="10">
        <v>403.76</v>
      </c>
      <c r="G623" s="10">
        <v>403.76</v>
      </c>
      <c r="H623">
        <v>0</v>
      </c>
      <c r="I623" s="51" t="str">
        <f>_xlfn.XLOOKUP(Q2_2025[[#This Row],[Artikelnr]],Artikel_prijzen[Artnr],Artikel_prijzen[Groep],"")</f>
        <v>Rigging</v>
      </c>
      <c r="J623" s="10">
        <f>_xlfn.XLOOKUP(Q2_2025[[#This Row],[Artikelnr]],Artikel_prijzen[Artnr],Artikel_prijzen[Prijs 2025],"")</f>
        <v>28</v>
      </c>
      <c r="K623" t="str">
        <f>IF(Q2_2025[[#This Row],[Artikelprijs]]&lt;&gt;"",IF(Q2_2025[[#This Row],[Stuksprijs]]=Q2_2025[[#This Row],[Artikelprijs]],"Prijs gelijk","Prijs wijkt af"),"")</f>
        <v>Prijs wijkt af</v>
      </c>
      <c r="L623" t="str">
        <f>IF(Q2_2025[[#This Row],[Relatiekorting percentage]]=0,
    "Nvt",
    IF(Q2_2025[[#This Row],[Brutobedrag 2]] &lt; Q2_2025[[#This Row],[Bruto - Rel.korting]],
        "Nee",
        "Ja"))</f>
        <v>Nvt</v>
      </c>
      <c r="M623" s="10">
        <f>IF(Q2_2025[[#This Row],[Artikelprijs]]&lt;&gt;"",Q2_2025[[#This Row],[Artikelprijs]],Q2_2025[[#This Row],[Stuksprijs]])</f>
        <v>28</v>
      </c>
      <c r="N623" s="10">
        <f>Q2_2025[[#This Row],[Besteld]]*Q2_2025[[#This Row],[Prijs 2]]</f>
        <v>392</v>
      </c>
      <c r="O623" s="10">
        <f>IF(Q2_2025[[#This Row],[Brutobedrag 2]]&lt;Q2_2025[[#This Row],[Bruto - Rel.korting]],Q2_2025[[#This Row],[Brutobedrag 2]],Q2_2025[[#This Row],[Brutobedrag 2]]*(100-Q2_2025[[#This Row],[Relatiekorting percentage]])/100)</f>
        <v>392</v>
      </c>
      <c r="R623" s="3"/>
      <c r="W623"/>
      <c r="AB623"/>
    </row>
    <row r="624" spans="1:28" x14ac:dyDescent="0.3">
      <c r="A624" t="s">
        <v>561</v>
      </c>
      <c r="B624">
        <v>5030229</v>
      </c>
      <c r="C624" t="s">
        <v>18</v>
      </c>
      <c r="D624">
        <v>4</v>
      </c>
      <c r="E624" s="10">
        <v>303.85000000000002</v>
      </c>
      <c r="F624" s="10">
        <v>1215.4000000000001</v>
      </c>
      <c r="G624" s="10">
        <v>1215.4000000000001</v>
      </c>
      <c r="H624">
        <v>0</v>
      </c>
      <c r="I624" s="51" t="str">
        <f>_xlfn.XLOOKUP(Q2_2025[[#This Row],[Artikelnr]],Artikel_prijzen[Artnr],Artikel_prijzen[Groep],"")</f>
        <v>Rigging</v>
      </c>
      <c r="J624" s="10">
        <f>_xlfn.XLOOKUP(Q2_2025[[#This Row],[Artikelnr]],Artikel_prijzen[Artnr],Artikel_prijzen[Prijs 2025],"")</f>
        <v>295</v>
      </c>
      <c r="K624" t="str">
        <f>IF(Q2_2025[[#This Row],[Artikelprijs]]&lt;&gt;"",IF(Q2_2025[[#This Row],[Stuksprijs]]=Q2_2025[[#This Row],[Artikelprijs]],"Prijs gelijk","Prijs wijkt af"),"")</f>
        <v>Prijs wijkt af</v>
      </c>
      <c r="L624" t="str">
        <f>IF(Q2_2025[[#This Row],[Relatiekorting percentage]]=0,
    "Nvt",
    IF(Q2_2025[[#This Row],[Brutobedrag 2]] &lt; Q2_2025[[#This Row],[Bruto - Rel.korting]],
        "Nee",
        "Ja"))</f>
        <v>Nvt</v>
      </c>
      <c r="M624" s="10">
        <f>IF(Q2_2025[[#This Row],[Artikelprijs]]&lt;&gt;"",Q2_2025[[#This Row],[Artikelprijs]],Q2_2025[[#This Row],[Stuksprijs]])</f>
        <v>295</v>
      </c>
      <c r="N624" s="10">
        <f>Q2_2025[[#This Row],[Besteld]]*Q2_2025[[#This Row],[Prijs 2]]</f>
        <v>1180</v>
      </c>
      <c r="O624" s="10">
        <f>IF(Q2_2025[[#This Row],[Brutobedrag 2]]&lt;Q2_2025[[#This Row],[Bruto - Rel.korting]],Q2_2025[[#This Row],[Brutobedrag 2]],Q2_2025[[#This Row],[Brutobedrag 2]]*(100-Q2_2025[[#This Row],[Relatiekorting percentage]])/100)</f>
        <v>1180</v>
      </c>
      <c r="R624" s="3"/>
      <c r="W624"/>
      <c r="AB624"/>
    </row>
    <row r="625" spans="1:28" x14ac:dyDescent="0.3">
      <c r="A625" t="s">
        <v>561</v>
      </c>
      <c r="B625">
        <v>5031052</v>
      </c>
      <c r="C625" t="s">
        <v>12</v>
      </c>
      <c r="D625">
        <v>2</v>
      </c>
      <c r="E625" s="10">
        <v>88.07</v>
      </c>
      <c r="F625" s="10">
        <v>176.14</v>
      </c>
      <c r="G625" s="10">
        <v>140.91</v>
      </c>
      <c r="H625">
        <v>20</v>
      </c>
      <c r="I625" s="51" t="str">
        <f>_xlfn.XLOOKUP(Q2_2025[[#This Row],[Artikelnr]],Artikel_prijzen[Artnr],Artikel_prijzen[Groep],"")</f>
        <v/>
      </c>
      <c r="J625" s="10" t="str">
        <f>_xlfn.XLOOKUP(Q2_2025[[#This Row],[Artikelnr]],Artikel_prijzen[Artnr],Artikel_prijzen[Prijs 2025],"")</f>
        <v/>
      </c>
      <c r="K625" t="str">
        <f>IF(Q2_2025[[#This Row],[Artikelprijs]]&lt;&gt;"",IF(Q2_2025[[#This Row],[Stuksprijs]]=Q2_2025[[#This Row],[Artikelprijs]],"Prijs gelijk","Prijs wijkt af"),"")</f>
        <v/>
      </c>
      <c r="L625" t="str">
        <f>IF(Q2_2025[[#This Row],[Relatiekorting percentage]]=0,
    "Nvt",
    IF(Q2_2025[[#This Row],[Brutobedrag 2]] &lt; Q2_2025[[#This Row],[Bruto - Rel.korting]],
        "Nee",
        "Ja"))</f>
        <v>Ja</v>
      </c>
      <c r="M625" s="10">
        <f>IF(Q2_2025[[#This Row],[Artikelprijs]]&lt;&gt;"",Q2_2025[[#This Row],[Artikelprijs]],Q2_2025[[#This Row],[Stuksprijs]])</f>
        <v>88.07</v>
      </c>
      <c r="N625" s="10">
        <f>Q2_2025[[#This Row],[Besteld]]*Q2_2025[[#This Row],[Prijs 2]]</f>
        <v>176.14</v>
      </c>
      <c r="O625" s="10">
        <f>IF(Q2_2025[[#This Row],[Brutobedrag 2]]&lt;Q2_2025[[#This Row],[Bruto - Rel.korting]],Q2_2025[[#This Row],[Brutobedrag 2]],Q2_2025[[#This Row],[Brutobedrag 2]]*(100-Q2_2025[[#This Row],[Relatiekorting percentage]])/100)</f>
        <v>140.91199999999998</v>
      </c>
      <c r="R625" s="3"/>
      <c r="W625"/>
      <c r="AB625"/>
    </row>
    <row r="626" spans="1:28" x14ac:dyDescent="0.3">
      <c r="A626" t="s">
        <v>561</v>
      </c>
      <c r="B626">
        <v>5031053</v>
      </c>
      <c r="C626" t="s">
        <v>10</v>
      </c>
      <c r="D626">
        <v>8</v>
      </c>
      <c r="E626" s="10">
        <v>113.3</v>
      </c>
      <c r="F626" s="10">
        <v>906.4</v>
      </c>
      <c r="G626" s="10">
        <v>725.12</v>
      </c>
      <c r="H626">
        <v>20</v>
      </c>
      <c r="I626" s="51" t="str">
        <f>_xlfn.XLOOKUP(Q2_2025[[#This Row],[Artikelnr]],Artikel_prijzen[Artnr],Artikel_prijzen[Groep],"")</f>
        <v/>
      </c>
      <c r="J626" s="10" t="str">
        <f>_xlfn.XLOOKUP(Q2_2025[[#This Row],[Artikelnr]],Artikel_prijzen[Artnr],Artikel_prijzen[Prijs 2025],"")</f>
        <v/>
      </c>
      <c r="K626" t="str">
        <f>IF(Q2_2025[[#This Row],[Artikelprijs]]&lt;&gt;"",IF(Q2_2025[[#This Row],[Stuksprijs]]=Q2_2025[[#This Row],[Artikelprijs]],"Prijs gelijk","Prijs wijkt af"),"")</f>
        <v/>
      </c>
      <c r="L626" t="str">
        <f>IF(Q2_2025[[#This Row],[Relatiekorting percentage]]=0,
    "Nvt",
    IF(Q2_2025[[#This Row],[Brutobedrag 2]] &lt; Q2_2025[[#This Row],[Bruto - Rel.korting]],
        "Nee",
        "Ja"))</f>
        <v>Ja</v>
      </c>
      <c r="M626" s="10">
        <f>IF(Q2_2025[[#This Row],[Artikelprijs]]&lt;&gt;"",Q2_2025[[#This Row],[Artikelprijs]],Q2_2025[[#This Row],[Stuksprijs]])</f>
        <v>113.3</v>
      </c>
      <c r="N626" s="10">
        <f>Q2_2025[[#This Row],[Besteld]]*Q2_2025[[#This Row],[Prijs 2]]</f>
        <v>906.4</v>
      </c>
      <c r="O626" s="10">
        <f>IF(Q2_2025[[#This Row],[Brutobedrag 2]]&lt;Q2_2025[[#This Row],[Bruto - Rel.korting]],Q2_2025[[#This Row],[Brutobedrag 2]],Q2_2025[[#This Row],[Brutobedrag 2]]*(100-Q2_2025[[#This Row],[Relatiekorting percentage]])/100)</f>
        <v>725.12</v>
      </c>
      <c r="R626" s="3"/>
      <c r="W626"/>
      <c r="AB626"/>
    </row>
    <row r="627" spans="1:28" x14ac:dyDescent="0.3">
      <c r="A627" t="s">
        <v>561</v>
      </c>
      <c r="B627">
        <v>5031056</v>
      </c>
      <c r="C627" t="s">
        <v>15</v>
      </c>
      <c r="D627">
        <v>4</v>
      </c>
      <c r="E627" s="10">
        <v>69.78</v>
      </c>
      <c r="F627" s="10">
        <v>279.12</v>
      </c>
      <c r="G627" s="10">
        <v>223.3</v>
      </c>
      <c r="H627">
        <v>20</v>
      </c>
      <c r="I627" s="51" t="str">
        <f>_xlfn.XLOOKUP(Q2_2025[[#This Row],[Artikelnr]],Artikel_prijzen[Artnr],Artikel_prijzen[Groep],"")</f>
        <v/>
      </c>
      <c r="J627" s="10" t="str">
        <f>_xlfn.XLOOKUP(Q2_2025[[#This Row],[Artikelnr]],Artikel_prijzen[Artnr],Artikel_prijzen[Prijs 2025],"")</f>
        <v/>
      </c>
      <c r="K627" t="str">
        <f>IF(Q2_2025[[#This Row],[Artikelprijs]]&lt;&gt;"",IF(Q2_2025[[#This Row],[Stuksprijs]]=Q2_2025[[#This Row],[Artikelprijs]],"Prijs gelijk","Prijs wijkt af"),"")</f>
        <v/>
      </c>
      <c r="L627" t="str">
        <f>IF(Q2_2025[[#This Row],[Relatiekorting percentage]]=0,
    "Nvt",
    IF(Q2_2025[[#This Row],[Brutobedrag 2]] &lt; Q2_2025[[#This Row],[Bruto - Rel.korting]],
        "Nee",
        "Ja"))</f>
        <v>Ja</v>
      </c>
      <c r="M627" s="10">
        <f>IF(Q2_2025[[#This Row],[Artikelprijs]]&lt;&gt;"",Q2_2025[[#This Row],[Artikelprijs]],Q2_2025[[#This Row],[Stuksprijs]])</f>
        <v>69.78</v>
      </c>
      <c r="N627" s="10">
        <f>Q2_2025[[#This Row],[Besteld]]*Q2_2025[[#This Row],[Prijs 2]]</f>
        <v>279.12</v>
      </c>
      <c r="O627" s="10">
        <f>IF(Q2_2025[[#This Row],[Brutobedrag 2]]&lt;Q2_2025[[#This Row],[Bruto - Rel.korting]],Q2_2025[[#This Row],[Brutobedrag 2]],Q2_2025[[#This Row],[Brutobedrag 2]]*(100-Q2_2025[[#This Row],[Relatiekorting percentage]])/100)</f>
        <v>223.29599999999999</v>
      </c>
      <c r="R627" s="3"/>
      <c r="W627"/>
      <c r="AB627"/>
    </row>
    <row r="628" spans="1:28" x14ac:dyDescent="0.3">
      <c r="A628" t="s">
        <v>561</v>
      </c>
      <c r="B628">
        <v>5030228</v>
      </c>
      <c r="C628" t="s">
        <v>113</v>
      </c>
      <c r="D628">
        <v>3</v>
      </c>
      <c r="E628" s="10">
        <v>236.9</v>
      </c>
      <c r="F628" s="10">
        <v>710.7</v>
      </c>
      <c r="G628" s="10">
        <v>710.7</v>
      </c>
      <c r="H628">
        <v>0</v>
      </c>
      <c r="I628" s="51" t="str">
        <f>_xlfn.XLOOKUP(Q2_2025[[#This Row],[Artikelnr]],Artikel_prijzen[Artnr],Artikel_prijzen[Groep],"")</f>
        <v>Rigging</v>
      </c>
      <c r="J628" s="10">
        <f>_xlfn.XLOOKUP(Q2_2025[[#This Row],[Artikelnr]],Artikel_prijzen[Artnr],Artikel_prijzen[Prijs 2025],"")</f>
        <v>230</v>
      </c>
      <c r="K628" t="str">
        <f>IF(Q2_2025[[#This Row],[Artikelprijs]]&lt;&gt;"",IF(Q2_2025[[#This Row],[Stuksprijs]]=Q2_2025[[#This Row],[Artikelprijs]],"Prijs gelijk","Prijs wijkt af"),"")</f>
        <v>Prijs wijkt af</v>
      </c>
      <c r="L628" t="str">
        <f>IF(Q2_2025[[#This Row],[Relatiekorting percentage]]=0,
    "Nvt",
    IF(Q2_2025[[#This Row],[Brutobedrag 2]] &lt; Q2_2025[[#This Row],[Bruto - Rel.korting]],
        "Nee",
        "Ja"))</f>
        <v>Nvt</v>
      </c>
      <c r="M628" s="10">
        <f>IF(Q2_2025[[#This Row],[Artikelprijs]]&lt;&gt;"",Q2_2025[[#This Row],[Artikelprijs]],Q2_2025[[#This Row],[Stuksprijs]])</f>
        <v>230</v>
      </c>
      <c r="N628" s="10">
        <f>Q2_2025[[#This Row],[Besteld]]*Q2_2025[[#This Row],[Prijs 2]]</f>
        <v>690</v>
      </c>
      <c r="O628" s="10">
        <f>IF(Q2_2025[[#This Row],[Brutobedrag 2]]&lt;Q2_2025[[#This Row],[Bruto - Rel.korting]],Q2_2025[[#This Row],[Brutobedrag 2]],Q2_2025[[#This Row],[Brutobedrag 2]]*(100-Q2_2025[[#This Row],[Relatiekorting percentage]])/100)</f>
        <v>690</v>
      </c>
      <c r="R628" s="3"/>
      <c r="W628"/>
      <c r="AB628"/>
    </row>
    <row r="629" spans="1:28" x14ac:dyDescent="0.3">
      <c r="A629" t="s">
        <v>561</v>
      </c>
      <c r="B629">
        <v>5030228</v>
      </c>
      <c r="C629" t="s">
        <v>113</v>
      </c>
      <c r="D629">
        <v>3</v>
      </c>
      <c r="E629" s="10">
        <v>236.9</v>
      </c>
      <c r="F629" s="10">
        <v>710.7</v>
      </c>
      <c r="G629" s="10">
        <v>710.7</v>
      </c>
      <c r="H629">
        <v>0</v>
      </c>
      <c r="I629" s="51" t="str">
        <f>_xlfn.XLOOKUP(Q2_2025[[#This Row],[Artikelnr]],Artikel_prijzen[Artnr],Artikel_prijzen[Groep],"")</f>
        <v>Rigging</v>
      </c>
      <c r="J629" s="10">
        <f>_xlfn.XLOOKUP(Q2_2025[[#This Row],[Artikelnr]],Artikel_prijzen[Artnr],Artikel_prijzen[Prijs 2025],"")</f>
        <v>230</v>
      </c>
      <c r="K629" t="str">
        <f>IF(Q2_2025[[#This Row],[Artikelprijs]]&lt;&gt;"",IF(Q2_2025[[#This Row],[Stuksprijs]]=Q2_2025[[#This Row],[Artikelprijs]],"Prijs gelijk","Prijs wijkt af"),"")</f>
        <v>Prijs wijkt af</v>
      </c>
      <c r="L629" t="str">
        <f>IF(Q2_2025[[#This Row],[Relatiekorting percentage]]=0,
    "Nvt",
    IF(Q2_2025[[#This Row],[Brutobedrag 2]] &lt; Q2_2025[[#This Row],[Bruto - Rel.korting]],
        "Nee",
        "Ja"))</f>
        <v>Nvt</v>
      </c>
      <c r="M629" s="10">
        <f>IF(Q2_2025[[#This Row],[Artikelprijs]]&lt;&gt;"",Q2_2025[[#This Row],[Artikelprijs]],Q2_2025[[#This Row],[Stuksprijs]])</f>
        <v>230</v>
      </c>
      <c r="N629" s="10">
        <f>Q2_2025[[#This Row],[Besteld]]*Q2_2025[[#This Row],[Prijs 2]]</f>
        <v>690</v>
      </c>
      <c r="O629" s="10">
        <f>IF(Q2_2025[[#This Row],[Brutobedrag 2]]&lt;Q2_2025[[#This Row],[Bruto - Rel.korting]],Q2_2025[[#This Row],[Brutobedrag 2]],Q2_2025[[#This Row],[Brutobedrag 2]]*(100-Q2_2025[[#This Row],[Relatiekorting percentage]])/100)</f>
        <v>690</v>
      </c>
      <c r="R629" s="3"/>
      <c r="W629"/>
      <c r="AB629"/>
    </row>
    <row r="630" spans="1:28" x14ac:dyDescent="0.3">
      <c r="A630" t="s">
        <v>561</v>
      </c>
      <c r="B630">
        <v>5030228</v>
      </c>
      <c r="C630" t="s">
        <v>113</v>
      </c>
      <c r="D630">
        <v>3</v>
      </c>
      <c r="E630" s="10">
        <v>236.9</v>
      </c>
      <c r="F630" s="10">
        <v>710.7</v>
      </c>
      <c r="G630" s="10">
        <v>710.7</v>
      </c>
      <c r="H630">
        <v>0</v>
      </c>
      <c r="I630" s="51" t="str">
        <f>_xlfn.XLOOKUP(Q2_2025[[#This Row],[Artikelnr]],Artikel_prijzen[Artnr],Artikel_prijzen[Groep],"")</f>
        <v>Rigging</v>
      </c>
      <c r="J630" s="10">
        <f>_xlfn.XLOOKUP(Q2_2025[[#This Row],[Artikelnr]],Artikel_prijzen[Artnr],Artikel_prijzen[Prijs 2025],"")</f>
        <v>230</v>
      </c>
      <c r="K630" t="str">
        <f>IF(Q2_2025[[#This Row],[Artikelprijs]]&lt;&gt;"",IF(Q2_2025[[#This Row],[Stuksprijs]]=Q2_2025[[#This Row],[Artikelprijs]],"Prijs gelijk","Prijs wijkt af"),"")</f>
        <v>Prijs wijkt af</v>
      </c>
      <c r="L630" t="str">
        <f>IF(Q2_2025[[#This Row],[Relatiekorting percentage]]=0,
    "Nvt",
    IF(Q2_2025[[#This Row],[Brutobedrag 2]] &lt; Q2_2025[[#This Row],[Bruto - Rel.korting]],
        "Nee",
        "Ja"))</f>
        <v>Nvt</v>
      </c>
      <c r="M630" s="10">
        <f>IF(Q2_2025[[#This Row],[Artikelprijs]]&lt;&gt;"",Q2_2025[[#This Row],[Artikelprijs]],Q2_2025[[#This Row],[Stuksprijs]])</f>
        <v>230</v>
      </c>
      <c r="N630" s="10">
        <f>Q2_2025[[#This Row],[Besteld]]*Q2_2025[[#This Row],[Prijs 2]]</f>
        <v>690</v>
      </c>
      <c r="O630" s="10">
        <f>IF(Q2_2025[[#This Row],[Brutobedrag 2]]&lt;Q2_2025[[#This Row],[Bruto - Rel.korting]],Q2_2025[[#This Row],[Brutobedrag 2]],Q2_2025[[#This Row],[Brutobedrag 2]]*(100-Q2_2025[[#This Row],[Relatiekorting percentage]])/100)</f>
        <v>690</v>
      </c>
      <c r="R630" s="3"/>
      <c r="W630"/>
      <c r="AB630"/>
    </row>
    <row r="631" spans="1:28" x14ac:dyDescent="0.3">
      <c r="A631" t="s">
        <v>561</v>
      </c>
      <c r="B631">
        <v>5030228</v>
      </c>
      <c r="C631" t="s">
        <v>113</v>
      </c>
      <c r="D631">
        <v>4</v>
      </c>
      <c r="E631" s="10">
        <v>236.9</v>
      </c>
      <c r="F631" s="10">
        <v>947.6</v>
      </c>
      <c r="G631" s="10">
        <v>947.6</v>
      </c>
      <c r="H631">
        <v>0</v>
      </c>
      <c r="I631" s="51" t="str">
        <f>_xlfn.XLOOKUP(Q2_2025[[#This Row],[Artikelnr]],Artikel_prijzen[Artnr],Artikel_prijzen[Groep],"")</f>
        <v>Rigging</v>
      </c>
      <c r="J631" s="10">
        <f>_xlfn.XLOOKUP(Q2_2025[[#This Row],[Artikelnr]],Artikel_prijzen[Artnr],Artikel_prijzen[Prijs 2025],"")</f>
        <v>230</v>
      </c>
      <c r="K631" t="str">
        <f>IF(Q2_2025[[#This Row],[Artikelprijs]]&lt;&gt;"",IF(Q2_2025[[#This Row],[Stuksprijs]]=Q2_2025[[#This Row],[Artikelprijs]],"Prijs gelijk","Prijs wijkt af"),"")</f>
        <v>Prijs wijkt af</v>
      </c>
      <c r="L631" t="str">
        <f>IF(Q2_2025[[#This Row],[Relatiekorting percentage]]=0,
    "Nvt",
    IF(Q2_2025[[#This Row],[Brutobedrag 2]] &lt; Q2_2025[[#This Row],[Bruto - Rel.korting]],
        "Nee",
        "Ja"))</f>
        <v>Nvt</v>
      </c>
      <c r="M631" s="10">
        <f>IF(Q2_2025[[#This Row],[Artikelprijs]]&lt;&gt;"",Q2_2025[[#This Row],[Artikelprijs]],Q2_2025[[#This Row],[Stuksprijs]])</f>
        <v>230</v>
      </c>
      <c r="N631" s="10">
        <f>Q2_2025[[#This Row],[Besteld]]*Q2_2025[[#This Row],[Prijs 2]]</f>
        <v>920</v>
      </c>
      <c r="O631" s="10">
        <f>IF(Q2_2025[[#This Row],[Brutobedrag 2]]&lt;Q2_2025[[#This Row],[Bruto - Rel.korting]],Q2_2025[[#This Row],[Brutobedrag 2]],Q2_2025[[#This Row],[Brutobedrag 2]]*(100-Q2_2025[[#This Row],[Relatiekorting percentage]])/100)</f>
        <v>920</v>
      </c>
      <c r="R631" s="3"/>
      <c r="W631"/>
      <c r="AB631"/>
    </row>
    <row r="632" spans="1:28" x14ac:dyDescent="0.3">
      <c r="A632" t="s">
        <v>561</v>
      </c>
      <c r="B632">
        <v>2004027</v>
      </c>
      <c r="C632" t="s">
        <v>339</v>
      </c>
      <c r="D632">
        <v>4</v>
      </c>
      <c r="E632" s="10">
        <v>16.54</v>
      </c>
      <c r="F632" s="10">
        <v>66.16</v>
      </c>
      <c r="G632" s="10">
        <v>66.16</v>
      </c>
      <c r="H632">
        <v>0</v>
      </c>
      <c r="I632" s="51" t="str">
        <f>_xlfn.XLOOKUP(Q2_2025[[#This Row],[Artikelnr]],Artikel_prijzen[Artnr],Artikel_prijzen[Groep],"")</f>
        <v/>
      </c>
      <c r="J632" s="10" t="str">
        <f>_xlfn.XLOOKUP(Q2_2025[[#This Row],[Artikelnr]],Artikel_prijzen[Artnr],Artikel_prijzen[Prijs 2025],"")</f>
        <v/>
      </c>
      <c r="K632" t="str">
        <f>IF(Q2_2025[[#This Row],[Artikelprijs]]&lt;&gt;"",IF(Q2_2025[[#This Row],[Stuksprijs]]=Q2_2025[[#This Row],[Artikelprijs]],"Prijs gelijk","Prijs wijkt af"),"")</f>
        <v/>
      </c>
      <c r="L632" t="str">
        <f>IF(Q2_2025[[#This Row],[Relatiekorting percentage]]=0,
    "Nvt",
    IF(Q2_2025[[#This Row],[Brutobedrag 2]] &lt; Q2_2025[[#This Row],[Bruto - Rel.korting]],
        "Nee",
        "Ja"))</f>
        <v>Nvt</v>
      </c>
      <c r="M632" s="10">
        <f>IF(Q2_2025[[#This Row],[Artikelprijs]]&lt;&gt;"",Q2_2025[[#This Row],[Artikelprijs]],Q2_2025[[#This Row],[Stuksprijs]])</f>
        <v>16.54</v>
      </c>
      <c r="N632" s="10">
        <f>Q2_2025[[#This Row],[Besteld]]*Q2_2025[[#This Row],[Prijs 2]]</f>
        <v>66.16</v>
      </c>
      <c r="O632" s="10">
        <f>IF(Q2_2025[[#This Row],[Brutobedrag 2]]&lt;Q2_2025[[#This Row],[Bruto - Rel.korting]],Q2_2025[[#This Row],[Brutobedrag 2]],Q2_2025[[#This Row],[Brutobedrag 2]]*(100-Q2_2025[[#This Row],[Relatiekorting percentage]])/100)</f>
        <v>66.16</v>
      </c>
      <c r="R632" s="3"/>
      <c r="W632"/>
      <c r="AB632"/>
    </row>
    <row r="633" spans="1:28" x14ac:dyDescent="0.3">
      <c r="A633" t="s">
        <v>561</v>
      </c>
      <c r="B633">
        <v>5030232</v>
      </c>
      <c r="C633" t="s">
        <v>116</v>
      </c>
      <c r="D633">
        <v>1</v>
      </c>
      <c r="E633" s="10">
        <v>144.19999999999999</v>
      </c>
      <c r="F633" s="10">
        <v>144.19999999999999</v>
      </c>
      <c r="G633" s="10">
        <v>144.19999999999999</v>
      </c>
      <c r="H633">
        <v>0</v>
      </c>
      <c r="I633" s="51" t="str">
        <f>_xlfn.XLOOKUP(Q2_2025[[#This Row],[Artikelnr]],Artikel_prijzen[Artnr],Artikel_prijzen[Groep],"")</f>
        <v>Rigging</v>
      </c>
      <c r="J633" s="10">
        <f>_xlfn.XLOOKUP(Q2_2025[[#This Row],[Artikelnr]],Artikel_prijzen[Artnr],Artikel_prijzen[Prijs 2025],"")</f>
        <v>140</v>
      </c>
      <c r="K633" t="str">
        <f>IF(Q2_2025[[#This Row],[Artikelprijs]]&lt;&gt;"",IF(Q2_2025[[#This Row],[Stuksprijs]]=Q2_2025[[#This Row],[Artikelprijs]],"Prijs gelijk","Prijs wijkt af"),"")</f>
        <v>Prijs wijkt af</v>
      </c>
      <c r="L633" t="str">
        <f>IF(Q2_2025[[#This Row],[Relatiekorting percentage]]=0,
    "Nvt",
    IF(Q2_2025[[#This Row],[Brutobedrag 2]] &lt; Q2_2025[[#This Row],[Bruto - Rel.korting]],
        "Nee",
        "Ja"))</f>
        <v>Nvt</v>
      </c>
      <c r="M633" s="10">
        <f>IF(Q2_2025[[#This Row],[Artikelprijs]]&lt;&gt;"",Q2_2025[[#This Row],[Artikelprijs]],Q2_2025[[#This Row],[Stuksprijs]])</f>
        <v>140</v>
      </c>
      <c r="N633" s="10">
        <f>Q2_2025[[#This Row],[Besteld]]*Q2_2025[[#This Row],[Prijs 2]]</f>
        <v>140</v>
      </c>
      <c r="O633" s="10">
        <f>IF(Q2_2025[[#This Row],[Brutobedrag 2]]&lt;Q2_2025[[#This Row],[Bruto - Rel.korting]],Q2_2025[[#This Row],[Brutobedrag 2]],Q2_2025[[#This Row],[Brutobedrag 2]]*(100-Q2_2025[[#This Row],[Relatiekorting percentage]])/100)</f>
        <v>140</v>
      </c>
      <c r="R633" s="3"/>
      <c r="W633"/>
      <c r="AB633"/>
    </row>
    <row r="634" spans="1:28" x14ac:dyDescent="0.3">
      <c r="A634" t="s">
        <v>561</v>
      </c>
      <c r="B634">
        <v>5030001</v>
      </c>
      <c r="C634" t="s">
        <v>132</v>
      </c>
      <c r="D634">
        <v>13</v>
      </c>
      <c r="E634" s="10">
        <v>28.84</v>
      </c>
      <c r="F634" s="10">
        <v>374.92</v>
      </c>
      <c r="G634" s="10">
        <v>374.92</v>
      </c>
      <c r="H634">
        <v>0</v>
      </c>
      <c r="I634" s="51" t="str">
        <f>_xlfn.XLOOKUP(Q2_2025[[#This Row],[Artikelnr]],Artikel_prijzen[Artnr],Artikel_prijzen[Groep],"")</f>
        <v>Rigging</v>
      </c>
      <c r="J634" s="10">
        <f>_xlfn.XLOOKUP(Q2_2025[[#This Row],[Artikelnr]],Artikel_prijzen[Artnr],Artikel_prijzen[Prijs 2025],"")</f>
        <v>28</v>
      </c>
      <c r="K634" t="str">
        <f>IF(Q2_2025[[#This Row],[Artikelprijs]]&lt;&gt;"",IF(Q2_2025[[#This Row],[Stuksprijs]]=Q2_2025[[#This Row],[Artikelprijs]],"Prijs gelijk","Prijs wijkt af"),"")</f>
        <v>Prijs wijkt af</v>
      </c>
      <c r="L634" t="str">
        <f>IF(Q2_2025[[#This Row],[Relatiekorting percentage]]=0,
    "Nvt",
    IF(Q2_2025[[#This Row],[Brutobedrag 2]] &lt; Q2_2025[[#This Row],[Bruto - Rel.korting]],
        "Nee",
        "Ja"))</f>
        <v>Nvt</v>
      </c>
      <c r="M634" s="10">
        <f>IF(Q2_2025[[#This Row],[Artikelprijs]]&lt;&gt;"",Q2_2025[[#This Row],[Artikelprijs]],Q2_2025[[#This Row],[Stuksprijs]])</f>
        <v>28</v>
      </c>
      <c r="N634" s="10">
        <f>Q2_2025[[#This Row],[Besteld]]*Q2_2025[[#This Row],[Prijs 2]]</f>
        <v>364</v>
      </c>
      <c r="O634" s="10">
        <f>IF(Q2_2025[[#This Row],[Brutobedrag 2]]&lt;Q2_2025[[#This Row],[Bruto - Rel.korting]],Q2_2025[[#This Row],[Brutobedrag 2]],Q2_2025[[#This Row],[Brutobedrag 2]]*(100-Q2_2025[[#This Row],[Relatiekorting percentage]])/100)</f>
        <v>364</v>
      </c>
      <c r="R634" s="3"/>
      <c r="W634"/>
      <c r="AB634"/>
    </row>
    <row r="635" spans="1:28" x14ac:dyDescent="0.3">
      <c r="A635" t="s">
        <v>561</v>
      </c>
      <c r="B635">
        <v>5030229</v>
      </c>
      <c r="C635" t="s">
        <v>18</v>
      </c>
      <c r="D635">
        <v>4</v>
      </c>
      <c r="E635" s="10">
        <v>303.85000000000002</v>
      </c>
      <c r="F635" s="10">
        <v>1215.4000000000001</v>
      </c>
      <c r="G635" s="10">
        <v>1215.4000000000001</v>
      </c>
      <c r="H635">
        <v>0</v>
      </c>
      <c r="I635" s="51" t="str">
        <f>_xlfn.XLOOKUP(Q2_2025[[#This Row],[Artikelnr]],Artikel_prijzen[Artnr],Artikel_prijzen[Groep],"")</f>
        <v>Rigging</v>
      </c>
      <c r="J635" s="10">
        <f>_xlfn.XLOOKUP(Q2_2025[[#This Row],[Artikelnr]],Artikel_prijzen[Artnr],Artikel_prijzen[Prijs 2025],"")</f>
        <v>295</v>
      </c>
      <c r="K635" t="str">
        <f>IF(Q2_2025[[#This Row],[Artikelprijs]]&lt;&gt;"",IF(Q2_2025[[#This Row],[Stuksprijs]]=Q2_2025[[#This Row],[Artikelprijs]],"Prijs gelijk","Prijs wijkt af"),"")</f>
        <v>Prijs wijkt af</v>
      </c>
      <c r="L635" t="str">
        <f>IF(Q2_2025[[#This Row],[Relatiekorting percentage]]=0,
    "Nvt",
    IF(Q2_2025[[#This Row],[Brutobedrag 2]] &lt; Q2_2025[[#This Row],[Bruto - Rel.korting]],
        "Nee",
        "Ja"))</f>
        <v>Nvt</v>
      </c>
      <c r="M635" s="10">
        <f>IF(Q2_2025[[#This Row],[Artikelprijs]]&lt;&gt;"",Q2_2025[[#This Row],[Artikelprijs]],Q2_2025[[#This Row],[Stuksprijs]])</f>
        <v>295</v>
      </c>
      <c r="N635" s="10">
        <f>Q2_2025[[#This Row],[Besteld]]*Q2_2025[[#This Row],[Prijs 2]]</f>
        <v>1180</v>
      </c>
      <c r="O635" s="10">
        <f>IF(Q2_2025[[#This Row],[Brutobedrag 2]]&lt;Q2_2025[[#This Row],[Bruto - Rel.korting]],Q2_2025[[#This Row],[Brutobedrag 2]],Q2_2025[[#This Row],[Brutobedrag 2]]*(100-Q2_2025[[#This Row],[Relatiekorting percentage]])/100)</f>
        <v>1180</v>
      </c>
      <c r="R635" s="3"/>
      <c r="W635"/>
      <c r="AB635"/>
    </row>
    <row r="636" spans="1:28" x14ac:dyDescent="0.3">
      <c r="A636" t="s">
        <v>561</v>
      </c>
      <c r="B636">
        <v>2004051</v>
      </c>
      <c r="C636" t="s">
        <v>255</v>
      </c>
      <c r="D636">
        <v>4</v>
      </c>
      <c r="E636" s="10">
        <v>16.54</v>
      </c>
      <c r="F636" s="10">
        <v>66.16</v>
      </c>
      <c r="G636" s="10">
        <v>66.16</v>
      </c>
      <c r="H636">
        <v>0</v>
      </c>
      <c r="I636" s="51" t="str">
        <f>_xlfn.XLOOKUP(Q2_2025[[#This Row],[Artikelnr]],Artikel_prijzen[Artnr],Artikel_prijzen[Groep],"")</f>
        <v/>
      </c>
      <c r="J636" s="10" t="str">
        <f>_xlfn.XLOOKUP(Q2_2025[[#This Row],[Artikelnr]],Artikel_prijzen[Artnr],Artikel_prijzen[Prijs 2025],"")</f>
        <v/>
      </c>
      <c r="K636" t="str">
        <f>IF(Q2_2025[[#This Row],[Artikelprijs]]&lt;&gt;"",IF(Q2_2025[[#This Row],[Stuksprijs]]=Q2_2025[[#This Row],[Artikelprijs]],"Prijs gelijk","Prijs wijkt af"),"")</f>
        <v/>
      </c>
      <c r="L636" t="str">
        <f>IF(Q2_2025[[#This Row],[Relatiekorting percentage]]=0,
    "Nvt",
    IF(Q2_2025[[#This Row],[Brutobedrag 2]] &lt; Q2_2025[[#This Row],[Bruto - Rel.korting]],
        "Nee",
        "Ja"))</f>
        <v>Nvt</v>
      </c>
      <c r="M636" s="10">
        <f>IF(Q2_2025[[#This Row],[Artikelprijs]]&lt;&gt;"",Q2_2025[[#This Row],[Artikelprijs]],Q2_2025[[#This Row],[Stuksprijs]])</f>
        <v>16.54</v>
      </c>
      <c r="N636" s="10">
        <f>Q2_2025[[#This Row],[Besteld]]*Q2_2025[[#This Row],[Prijs 2]]</f>
        <v>66.16</v>
      </c>
      <c r="O636" s="10">
        <f>IF(Q2_2025[[#This Row],[Brutobedrag 2]]&lt;Q2_2025[[#This Row],[Bruto - Rel.korting]],Q2_2025[[#This Row],[Brutobedrag 2]],Q2_2025[[#This Row],[Brutobedrag 2]]*(100-Q2_2025[[#This Row],[Relatiekorting percentage]])/100)</f>
        <v>66.16</v>
      </c>
      <c r="R636" s="3"/>
      <c r="W636"/>
      <c r="AB636"/>
    </row>
    <row r="637" spans="1:28" x14ac:dyDescent="0.3">
      <c r="A637" t="s">
        <v>561</v>
      </c>
      <c r="B637">
        <v>5030232</v>
      </c>
      <c r="C637" t="s">
        <v>116</v>
      </c>
      <c r="D637">
        <v>1</v>
      </c>
      <c r="E637" s="10">
        <v>144.19999999999999</v>
      </c>
      <c r="F637" s="10">
        <v>144.19999999999999</v>
      </c>
      <c r="G637" s="10">
        <v>144.19999999999999</v>
      </c>
      <c r="H637">
        <v>0</v>
      </c>
      <c r="I637" s="51" t="str">
        <f>_xlfn.XLOOKUP(Q2_2025[[#This Row],[Artikelnr]],Artikel_prijzen[Artnr],Artikel_prijzen[Groep],"")</f>
        <v>Rigging</v>
      </c>
      <c r="J637" s="10">
        <f>_xlfn.XLOOKUP(Q2_2025[[#This Row],[Artikelnr]],Artikel_prijzen[Artnr],Artikel_prijzen[Prijs 2025],"")</f>
        <v>140</v>
      </c>
      <c r="K637" t="str">
        <f>IF(Q2_2025[[#This Row],[Artikelprijs]]&lt;&gt;"",IF(Q2_2025[[#This Row],[Stuksprijs]]=Q2_2025[[#This Row],[Artikelprijs]],"Prijs gelijk","Prijs wijkt af"),"")</f>
        <v>Prijs wijkt af</v>
      </c>
      <c r="L637" t="str">
        <f>IF(Q2_2025[[#This Row],[Relatiekorting percentage]]=0,
    "Nvt",
    IF(Q2_2025[[#This Row],[Brutobedrag 2]] &lt; Q2_2025[[#This Row],[Bruto - Rel.korting]],
        "Nee",
        "Ja"))</f>
        <v>Nvt</v>
      </c>
      <c r="M637" s="10">
        <f>IF(Q2_2025[[#This Row],[Artikelprijs]]&lt;&gt;"",Q2_2025[[#This Row],[Artikelprijs]],Q2_2025[[#This Row],[Stuksprijs]])</f>
        <v>140</v>
      </c>
      <c r="N637" s="10">
        <f>Q2_2025[[#This Row],[Besteld]]*Q2_2025[[#This Row],[Prijs 2]]</f>
        <v>140</v>
      </c>
      <c r="O637" s="10">
        <f>IF(Q2_2025[[#This Row],[Brutobedrag 2]]&lt;Q2_2025[[#This Row],[Bruto - Rel.korting]],Q2_2025[[#This Row],[Brutobedrag 2]],Q2_2025[[#This Row],[Brutobedrag 2]]*(100-Q2_2025[[#This Row],[Relatiekorting percentage]])/100)</f>
        <v>140</v>
      </c>
      <c r="R637" s="3"/>
      <c r="W637"/>
      <c r="AB637"/>
    </row>
    <row r="638" spans="1:28" x14ac:dyDescent="0.3">
      <c r="A638" t="s">
        <v>561</v>
      </c>
      <c r="B638">
        <v>5031052</v>
      </c>
      <c r="C638" t="s">
        <v>12</v>
      </c>
      <c r="D638">
        <v>4</v>
      </c>
      <c r="E638" s="10">
        <v>88.07</v>
      </c>
      <c r="F638" s="10">
        <v>352.28</v>
      </c>
      <c r="G638" s="10">
        <v>281.82</v>
      </c>
      <c r="H638">
        <v>20</v>
      </c>
      <c r="I638" s="51" t="str">
        <f>_xlfn.XLOOKUP(Q2_2025[[#This Row],[Artikelnr]],Artikel_prijzen[Artnr],Artikel_prijzen[Groep],"")</f>
        <v/>
      </c>
      <c r="J638" s="10" t="str">
        <f>_xlfn.XLOOKUP(Q2_2025[[#This Row],[Artikelnr]],Artikel_prijzen[Artnr],Artikel_prijzen[Prijs 2025],"")</f>
        <v/>
      </c>
      <c r="K638" t="str">
        <f>IF(Q2_2025[[#This Row],[Artikelprijs]]&lt;&gt;"",IF(Q2_2025[[#This Row],[Stuksprijs]]=Q2_2025[[#This Row],[Artikelprijs]],"Prijs gelijk","Prijs wijkt af"),"")</f>
        <v/>
      </c>
      <c r="L638" t="str">
        <f>IF(Q2_2025[[#This Row],[Relatiekorting percentage]]=0,
    "Nvt",
    IF(Q2_2025[[#This Row],[Brutobedrag 2]] &lt; Q2_2025[[#This Row],[Bruto - Rel.korting]],
        "Nee",
        "Ja"))</f>
        <v>Ja</v>
      </c>
      <c r="M638" s="10">
        <f>IF(Q2_2025[[#This Row],[Artikelprijs]]&lt;&gt;"",Q2_2025[[#This Row],[Artikelprijs]],Q2_2025[[#This Row],[Stuksprijs]])</f>
        <v>88.07</v>
      </c>
      <c r="N638" s="10">
        <f>Q2_2025[[#This Row],[Besteld]]*Q2_2025[[#This Row],[Prijs 2]]</f>
        <v>352.28</v>
      </c>
      <c r="O638" s="10">
        <f>IF(Q2_2025[[#This Row],[Brutobedrag 2]]&lt;Q2_2025[[#This Row],[Bruto - Rel.korting]],Q2_2025[[#This Row],[Brutobedrag 2]],Q2_2025[[#This Row],[Brutobedrag 2]]*(100-Q2_2025[[#This Row],[Relatiekorting percentage]])/100)</f>
        <v>281.82399999999996</v>
      </c>
      <c r="R638" s="3"/>
      <c r="W638"/>
      <c r="AB638"/>
    </row>
    <row r="639" spans="1:28" x14ac:dyDescent="0.3">
      <c r="A639" t="s">
        <v>561</v>
      </c>
      <c r="B639">
        <v>5031056</v>
      </c>
      <c r="C639" t="s">
        <v>15</v>
      </c>
      <c r="D639">
        <v>4</v>
      </c>
      <c r="E639" s="10">
        <v>69.78</v>
      </c>
      <c r="F639" s="10">
        <v>279.12</v>
      </c>
      <c r="G639" s="10">
        <v>223.3</v>
      </c>
      <c r="H639">
        <v>20</v>
      </c>
      <c r="I639" s="51" t="str">
        <f>_xlfn.XLOOKUP(Q2_2025[[#This Row],[Artikelnr]],Artikel_prijzen[Artnr],Artikel_prijzen[Groep],"")</f>
        <v/>
      </c>
      <c r="J639" s="10" t="str">
        <f>_xlfn.XLOOKUP(Q2_2025[[#This Row],[Artikelnr]],Artikel_prijzen[Artnr],Artikel_prijzen[Prijs 2025],"")</f>
        <v/>
      </c>
      <c r="K639" t="str">
        <f>IF(Q2_2025[[#This Row],[Artikelprijs]]&lt;&gt;"",IF(Q2_2025[[#This Row],[Stuksprijs]]=Q2_2025[[#This Row],[Artikelprijs]],"Prijs gelijk","Prijs wijkt af"),"")</f>
        <v/>
      </c>
      <c r="L639" t="str">
        <f>IF(Q2_2025[[#This Row],[Relatiekorting percentage]]=0,
    "Nvt",
    IF(Q2_2025[[#This Row],[Brutobedrag 2]] &lt; Q2_2025[[#This Row],[Bruto - Rel.korting]],
        "Nee",
        "Ja"))</f>
        <v>Ja</v>
      </c>
      <c r="M639" s="10">
        <f>IF(Q2_2025[[#This Row],[Artikelprijs]]&lt;&gt;"",Q2_2025[[#This Row],[Artikelprijs]],Q2_2025[[#This Row],[Stuksprijs]])</f>
        <v>69.78</v>
      </c>
      <c r="N639" s="10">
        <f>Q2_2025[[#This Row],[Besteld]]*Q2_2025[[#This Row],[Prijs 2]]</f>
        <v>279.12</v>
      </c>
      <c r="O639" s="10">
        <f>IF(Q2_2025[[#This Row],[Brutobedrag 2]]&lt;Q2_2025[[#This Row],[Bruto - Rel.korting]],Q2_2025[[#This Row],[Brutobedrag 2]],Q2_2025[[#This Row],[Brutobedrag 2]]*(100-Q2_2025[[#This Row],[Relatiekorting percentage]])/100)</f>
        <v>223.29599999999999</v>
      </c>
      <c r="R639" s="3"/>
      <c r="W639"/>
      <c r="AB639"/>
    </row>
    <row r="640" spans="1:28" x14ac:dyDescent="0.3">
      <c r="A640" t="s">
        <v>561</v>
      </c>
      <c r="B640">
        <v>1007051</v>
      </c>
      <c r="C640" t="s">
        <v>54</v>
      </c>
      <c r="D640">
        <v>12</v>
      </c>
      <c r="E640" s="10">
        <v>88.57</v>
      </c>
      <c r="F640" s="10">
        <v>1062.8399999999999</v>
      </c>
      <c r="G640" s="10">
        <v>850.27</v>
      </c>
      <c r="H640">
        <v>20</v>
      </c>
      <c r="I640" s="51" t="str">
        <f>_xlfn.XLOOKUP(Q2_2025[[#This Row],[Artikelnr]],Artikel_prijzen[Artnr],Artikel_prijzen[Groep],"")</f>
        <v/>
      </c>
      <c r="J640" s="10" t="str">
        <f>_xlfn.XLOOKUP(Q2_2025[[#This Row],[Artikelnr]],Artikel_prijzen[Artnr],Artikel_prijzen[Prijs 2025],"")</f>
        <v/>
      </c>
      <c r="K640" t="str">
        <f>IF(Q2_2025[[#This Row],[Artikelprijs]]&lt;&gt;"",IF(Q2_2025[[#This Row],[Stuksprijs]]=Q2_2025[[#This Row],[Artikelprijs]],"Prijs gelijk","Prijs wijkt af"),"")</f>
        <v/>
      </c>
      <c r="L640" t="str">
        <f>IF(Q2_2025[[#This Row],[Relatiekorting percentage]]=0,
    "Nvt",
    IF(Q2_2025[[#This Row],[Brutobedrag 2]] &lt; Q2_2025[[#This Row],[Bruto - Rel.korting]],
        "Nee",
        "Ja"))</f>
        <v>Ja</v>
      </c>
      <c r="M640" s="10">
        <f>IF(Q2_2025[[#This Row],[Artikelprijs]]&lt;&gt;"",Q2_2025[[#This Row],[Artikelprijs]],Q2_2025[[#This Row],[Stuksprijs]])</f>
        <v>88.57</v>
      </c>
      <c r="N640" s="10">
        <f>Q2_2025[[#This Row],[Besteld]]*Q2_2025[[#This Row],[Prijs 2]]</f>
        <v>1062.8399999999999</v>
      </c>
      <c r="O640" s="10">
        <f>IF(Q2_2025[[#This Row],[Brutobedrag 2]]&lt;Q2_2025[[#This Row],[Bruto - Rel.korting]],Q2_2025[[#This Row],[Brutobedrag 2]],Q2_2025[[#This Row],[Brutobedrag 2]]*(100-Q2_2025[[#This Row],[Relatiekorting percentage]])/100)</f>
        <v>850.27199999999993</v>
      </c>
      <c r="R640" s="3"/>
      <c r="W640"/>
      <c r="AB640"/>
    </row>
    <row r="641" spans="1:28" x14ac:dyDescent="0.3">
      <c r="A641" t="s">
        <v>561</v>
      </c>
      <c r="B641">
        <v>5030229</v>
      </c>
      <c r="C641" t="s">
        <v>18</v>
      </c>
      <c r="D641">
        <v>6</v>
      </c>
      <c r="E641" s="10">
        <v>303.85000000000002</v>
      </c>
      <c r="F641" s="10">
        <v>1823.1</v>
      </c>
      <c r="G641" s="10">
        <v>1823.1</v>
      </c>
      <c r="H641">
        <v>0</v>
      </c>
      <c r="I641" s="51" t="str">
        <f>_xlfn.XLOOKUP(Q2_2025[[#This Row],[Artikelnr]],Artikel_prijzen[Artnr],Artikel_prijzen[Groep],"")</f>
        <v>Rigging</v>
      </c>
      <c r="J641" s="10">
        <f>_xlfn.XLOOKUP(Q2_2025[[#This Row],[Artikelnr]],Artikel_prijzen[Artnr],Artikel_prijzen[Prijs 2025],"")</f>
        <v>295</v>
      </c>
      <c r="K641" t="str">
        <f>IF(Q2_2025[[#This Row],[Artikelprijs]]&lt;&gt;"",IF(Q2_2025[[#This Row],[Stuksprijs]]=Q2_2025[[#This Row],[Artikelprijs]],"Prijs gelijk","Prijs wijkt af"),"")</f>
        <v>Prijs wijkt af</v>
      </c>
      <c r="L641" t="str">
        <f>IF(Q2_2025[[#This Row],[Relatiekorting percentage]]=0,
    "Nvt",
    IF(Q2_2025[[#This Row],[Brutobedrag 2]] &lt; Q2_2025[[#This Row],[Bruto - Rel.korting]],
        "Nee",
        "Ja"))</f>
        <v>Nvt</v>
      </c>
      <c r="M641" s="10">
        <f>IF(Q2_2025[[#This Row],[Artikelprijs]]&lt;&gt;"",Q2_2025[[#This Row],[Artikelprijs]],Q2_2025[[#This Row],[Stuksprijs]])</f>
        <v>295</v>
      </c>
      <c r="N641" s="10">
        <f>Q2_2025[[#This Row],[Besteld]]*Q2_2025[[#This Row],[Prijs 2]]</f>
        <v>1770</v>
      </c>
      <c r="O641" s="10">
        <f>IF(Q2_2025[[#This Row],[Brutobedrag 2]]&lt;Q2_2025[[#This Row],[Bruto - Rel.korting]],Q2_2025[[#This Row],[Brutobedrag 2]],Q2_2025[[#This Row],[Brutobedrag 2]]*(100-Q2_2025[[#This Row],[Relatiekorting percentage]])/100)</f>
        <v>1770</v>
      </c>
      <c r="R641" s="3"/>
      <c r="W641"/>
      <c r="AB641"/>
    </row>
    <row r="642" spans="1:28" x14ac:dyDescent="0.3">
      <c r="A642" t="s">
        <v>561</v>
      </c>
      <c r="B642">
        <v>2004051</v>
      </c>
      <c r="C642" t="s">
        <v>255</v>
      </c>
      <c r="D642">
        <v>6</v>
      </c>
      <c r="E642" s="10">
        <v>16.54</v>
      </c>
      <c r="F642" s="10">
        <v>99.24</v>
      </c>
      <c r="G642" s="10">
        <v>99.24</v>
      </c>
      <c r="H642">
        <v>0</v>
      </c>
      <c r="I642" s="51" t="str">
        <f>_xlfn.XLOOKUP(Q2_2025[[#This Row],[Artikelnr]],Artikel_prijzen[Artnr],Artikel_prijzen[Groep],"")</f>
        <v/>
      </c>
      <c r="J642" s="10" t="str">
        <f>_xlfn.XLOOKUP(Q2_2025[[#This Row],[Artikelnr]],Artikel_prijzen[Artnr],Artikel_prijzen[Prijs 2025],"")</f>
        <v/>
      </c>
      <c r="K642" t="str">
        <f>IF(Q2_2025[[#This Row],[Artikelprijs]]&lt;&gt;"",IF(Q2_2025[[#This Row],[Stuksprijs]]=Q2_2025[[#This Row],[Artikelprijs]],"Prijs gelijk","Prijs wijkt af"),"")</f>
        <v/>
      </c>
      <c r="L642" t="str">
        <f>IF(Q2_2025[[#This Row],[Relatiekorting percentage]]=0,
    "Nvt",
    IF(Q2_2025[[#This Row],[Brutobedrag 2]] &lt; Q2_2025[[#This Row],[Bruto - Rel.korting]],
        "Nee",
        "Ja"))</f>
        <v>Nvt</v>
      </c>
      <c r="M642" s="10">
        <f>IF(Q2_2025[[#This Row],[Artikelprijs]]&lt;&gt;"",Q2_2025[[#This Row],[Artikelprijs]],Q2_2025[[#This Row],[Stuksprijs]])</f>
        <v>16.54</v>
      </c>
      <c r="N642" s="10">
        <f>Q2_2025[[#This Row],[Besteld]]*Q2_2025[[#This Row],[Prijs 2]]</f>
        <v>99.24</v>
      </c>
      <c r="O642" s="10">
        <f>IF(Q2_2025[[#This Row],[Brutobedrag 2]]&lt;Q2_2025[[#This Row],[Bruto - Rel.korting]],Q2_2025[[#This Row],[Brutobedrag 2]],Q2_2025[[#This Row],[Brutobedrag 2]]*(100-Q2_2025[[#This Row],[Relatiekorting percentage]])/100)</f>
        <v>99.24</v>
      </c>
      <c r="R642" s="3"/>
      <c r="W642"/>
      <c r="AB642"/>
    </row>
    <row r="643" spans="1:28" x14ac:dyDescent="0.3">
      <c r="A643" t="s">
        <v>561</v>
      </c>
      <c r="B643">
        <v>2004057</v>
      </c>
      <c r="C643" t="s">
        <v>90</v>
      </c>
      <c r="D643">
        <v>8</v>
      </c>
      <c r="E643" s="10">
        <v>33.42</v>
      </c>
      <c r="F643" s="10">
        <v>267.36</v>
      </c>
      <c r="G643" s="10">
        <v>267.36</v>
      </c>
      <c r="H643">
        <v>0</v>
      </c>
      <c r="I643" s="51" t="str">
        <f>_xlfn.XLOOKUP(Q2_2025[[#This Row],[Artikelnr]],Artikel_prijzen[Artnr],Artikel_prijzen[Groep],"")</f>
        <v/>
      </c>
      <c r="J643" s="10" t="str">
        <f>_xlfn.XLOOKUP(Q2_2025[[#This Row],[Artikelnr]],Artikel_prijzen[Artnr],Artikel_prijzen[Prijs 2025],"")</f>
        <v/>
      </c>
      <c r="K643" t="str">
        <f>IF(Q2_2025[[#This Row],[Artikelprijs]]&lt;&gt;"",IF(Q2_2025[[#This Row],[Stuksprijs]]=Q2_2025[[#This Row],[Artikelprijs]],"Prijs gelijk","Prijs wijkt af"),"")</f>
        <v/>
      </c>
      <c r="L643" t="str">
        <f>IF(Q2_2025[[#This Row],[Relatiekorting percentage]]=0,
    "Nvt",
    IF(Q2_2025[[#This Row],[Brutobedrag 2]] &lt; Q2_2025[[#This Row],[Bruto - Rel.korting]],
        "Nee",
        "Ja"))</f>
        <v>Nvt</v>
      </c>
      <c r="M643" s="10">
        <f>IF(Q2_2025[[#This Row],[Artikelprijs]]&lt;&gt;"",Q2_2025[[#This Row],[Artikelprijs]],Q2_2025[[#This Row],[Stuksprijs]])</f>
        <v>33.42</v>
      </c>
      <c r="N643" s="10">
        <f>Q2_2025[[#This Row],[Besteld]]*Q2_2025[[#This Row],[Prijs 2]]</f>
        <v>267.36</v>
      </c>
      <c r="O643" s="10">
        <f>IF(Q2_2025[[#This Row],[Brutobedrag 2]]&lt;Q2_2025[[#This Row],[Bruto - Rel.korting]],Q2_2025[[#This Row],[Brutobedrag 2]],Q2_2025[[#This Row],[Brutobedrag 2]]*(100-Q2_2025[[#This Row],[Relatiekorting percentage]])/100)</f>
        <v>267.36</v>
      </c>
      <c r="R643" s="3"/>
      <c r="W643"/>
      <c r="AB643"/>
    </row>
    <row r="644" spans="1:28" x14ac:dyDescent="0.3">
      <c r="A644" t="s">
        <v>561</v>
      </c>
      <c r="B644">
        <v>5030229</v>
      </c>
      <c r="C644" t="s">
        <v>18</v>
      </c>
      <c r="D644">
        <v>6</v>
      </c>
      <c r="E644" s="10">
        <v>303.85000000000002</v>
      </c>
      <c r="F644" s="10">
        <v>1823.1</v>
      </c>
      <c r="G644" s="10">
        <v>1823.1</v>
      </c>
      <c r="H644">
        <v>0</v>
      </c>
      <c r="I644" s="51" t="str">
        <f>_xlfn.XLOOKUP(Q2_2025[[#This Row],[Artikelnr]],Artikel_prijzen[Artnr],Artikel_prijzen[Groep],"")</f>
        <v>Rigging</v>
      </c>
      <c r="J644" s="10">
        <f>_xlfn.XLOOKUP(Q2_2025[[#This Row],[Artikelnr]],Artikel_prijzen[Artnr],Artikel_prijzen[Prijs 2025],"")</f>
        <v>295</v>
      </c>
      <c r="K644" t="str">
        <f>IF(Q2_2025[[#This Row],[Artikelprijs]]&lt;&gt;"",IF(Q2_2025[[#This Row],[Stuksprijs]]=Q2_2025[[#This Row],[Artikelprijs]],"Prijs gelijk","Prijs wijkt af"),"")</f>
        <v>Prijs wijkt af</v>
      </c>
      <c r="L644" t="str">
        <f>IF(Q2_2025[[#This Row],[Relatiekorting percentage]]=0,
    "Nvt",
    IF(Q2_2025[[#This Row],[Brutobedrag 2]] &lt; Q2_2025[[#This Row],[Bruto - Rel.korting]],
        "Nee",
        "Ja"))</f>
        <v>Nvt</v>
      </c>
      <c r="M644" s="10">
        <f>IF(Q2_2025[[#This Row],[Artikelprijs]]&lt;&gt;"",Q2_2025[[#This Row],[Artikelprijs]],Q2_2025[[#This Row],[Stuksprijs]])</f>
        <v>295</v>
      </c>
      <c r="N644" s="10">
        <f>Q2_2025[[#This Row],[Besteld]]*Q2_2025[[#This Row],[Prijs 2]]</f>
        <v>1770</v>
      </c>
      <c r="O644" s="10">
        <f>IF(Q2_2025[[#This Row],[Brutobedrag 2]]&lt;Q2_2025[[#This Row],[Bruto - Rel.korting]],Q2_2025[[#This Row],[Brutobedrag 2]],Q2_2025[[#This Row],[Brutobedrag 2]]*(100-Q2_2025[[#This Row],[Relatiekorting percentage]])/100)</f>
        <v>1770</v>
      </c>
      <c r="R644" s="3"/>
      <c r="W644"/>
      <c r="AB644"/>
    </row>
    <row r="645" spans="1:28" x14ac:dyDescent="0.3">
      <c r="A645" t="s">
        <v>561</v>
      </c>
      <c r="B645">
        <v>5030232</v>
      </c>
      <c r="C645" t="s">
        <v>116</v>
      </c>
      <c r="D645">
        <v>1</v>
      </c>
      <c r="E645" s="10">
        <v>144.19999999999999</v>
      </c>
      <c r="F645" s="10">
        <v>144.19999999999999</v>
      </c>
      <c r="G645" s="10">
        <v>144.19999999999999</v>
      </c>
      <c r="H645">
        <v>0</v>
      </c>
      <c r="I645" s="51" t="str">
        <f>_xlfn.XLOOKUP(Q2_2025[[#This Row],[Artikelnr]],Artikel_prijzen[Artnr],Artikel_prijzen[Groep],"")</f>
        <v>Rigging</v>
      </c>
      <c r="J645" s="10">
        <f>_xlfn.XLOOKUP(Q2_2025[[#This Row],[Artikelnr]],Artikel_prijzen[Artnr],Artikel_prijzen[Prijs 2025],"")</f>
        <v>140</v>
      </c>
      <c r="K645" t="str">
        <f>IF(Q2_2025[[#This Row],[Artikelprijs]]&lt;&gt;"",IF(Q2_2025[[#This Row],[Stuksprijs]]=Q2_2025[[#This Row],[Artikelprijs]],"Prijs gelijk","Prijs wijkt af"),"")</f>
        <v>Prijs wijkt af</v>
      </c>
      <c r="L645" t="str">
        <f>IF(Q2_2025[[#This Row],[Relatiekorting percentage]]=0,
    "Nvt",
    IF(Q2_2025[[#This Row],[Brutobedrag 2]] &lt; Q2_2025[[#This Row],[Bruto - Rel.korting]],
        "Nee",
        "Ja"))</f>
        <v>Nvt</v>
      </c>
      <c r="M645" s="10">
        <f>IF(Q2_2025[[#This Row],[Artikelprijs]]&lt;&gt;"",Q2_2025[[#This Row],[Artikelprijs]],Q2_2025[[#This Row],[Stuksprijs]])</f>
        <v>140</v>
      </c>
      <c r="N645" s="10">
        <f>Q2_2025[[#This Row],[Besteld]]*Q2_2025[[#This Row],[Prijs 2]]</f>
        <v>140</v>
      </c>
      <c r="O645" s="10">
        <f>IF(Q2_2025[[#This Row],[Brutobedrag 2]]&lt;Q2_2025[[#This Row],[Bruto - Rel.korting]],Q2_2025[[#This Row],[Brutobedrag 2]],Q2_2025[[#This Row],[Brutobedrag 2]]*(100-Q2_2025[[#This Row],[Relatiekorting percentage]])/100)</f>
        <v>140</v>
      </c>
      <c r="R645" s="3"/>
      <c r="W645"/>
      <c r="AB645"/>
    </row>
    <row r="646" spans="1:28" x14ac:dyDescent="0.3">
      <c r="A646" t="s">
        <v>561</v>
      </c>
      <c r="B646">
        <v>5030001</v>
      </c>
      <c r="C646" t="s">
        <v>132</v>
      </c>
      <c r="D646">
        <v>65</v>
      </c>
      <c r="E646" s="10">
        <v>28.84</v>
      </c>
      <c r="F646" s="10">
        <v>1874.6</v>
      </c>
      <c r="G646" s="10">
        <v>1874.6</v>
      </c>
      <c r="H646">
        <v>0</v>
      </c>
      <c r="I646" s="51" t="str">
        <f>_xlfn.XLOOKUP(Q2_2025[[#This Row],[Artikelnr]],Artikel_prijzen[Artnr],Artikel_prijzen[Groep],"")</f>
        <v>Rigging</v>
      </c>
      <c r="J646" s="10">
        <f>_xlfn.XLOOKUP(Q2_2025[[#This Row],[Artikelnr]],Artikel_prijzen[Artnr],Artikel_prijzen[Prijs 2025],"")</f>
        <v>28</v>
      </c>
      <c r="K646" t="str">
        <f>IF(Q2_2025[[#This Row],[Artikelprijs]]&lt;&gt;"",IF(Q2_2025[[#This Row],[Stuksprijs]]=Q2_2025[[#This Row],[Artikelprijs]],"Prijs gelijk","Prijs wijkt af"),"")</f>
        <v>Prijs wijkt af</v>
      </c>
      <c r="L646" t="str">
        <f>IF(Q2_2025[[#This Row],[Relatiekorting percentage]]=0,
    "Nvt",
    IF(Q2_2025[[#This Row],[Brutobedrag 2]] &lt; Q2_2025[[#This Row],[Bruto - Rel.korting]],
        "Nee",
        "Ja"))</f>
        <v>Nvt</v>
      </c>
      <c r="M646" s="10">
        <f>IF(Q2_2025[[#This Row],[Artikelprijs]]&lt;&gt;"",Q2_2025[[#This Row],[Artikelprijs]],Q2_2025[[#This Row],[Stuksprijs]])</f>
        <v>28</v>
      </c>
      <c r="N646" s="10">
        <f>Q2_2025[[#This Row],[Besteld]]*Q2_2025[[#This Row],[Prijs 2]]</f>
        <v>1820</v>
      </c>
      <c r="O646" s="10">
        <f>IF(Q2_2025[[#This Row],[Brutobedrag 2]]&lt;Q2_2025[[#This Row],[Bruto - Rel.korting]],Q2_2025[[#This Row],[Brutobedrag 2]],Q2_2025[[#This Row],[Brutobedrag 2]]*(100-Q2_2025[[#This Row],[Relatiekorting percentage]])/100)</f>
        <v>1820</v>
      </c>
      <c r="R646" s="3"/>
      <c r="W646"/>
      <c r="AB646"/>
    </row>
    <row r="647" spans="1:28" x14ac:dyDescent="0.3">
      <c r="A647" t="s">
        <v>561</v>
      </c>
      <c r="B647">
        <v>5030226</v>
      </c>
      <c r="C647" t="s">
        <v>291</v>
      </c>
      <c r="D647">
        <v>12</v>
      </c>
      <c r="E647" s="10">
        <v>159.65</v>
      </c>
      <c r="F647" s="10">
        <v>1915.8</v>
      </c>
      <c r="G647" s="10">
        <v>1915.8</v>
      </c>
      <c r="H647">
        <v>0</v>
      </c>
      <c r="I647" s="51" t="str">
        <f>_xlfn.XLOOKUP(Q2_2025[[#This Row],[Artikelnr]],Artikel_prijzen[Artnr],Artikel_prijzen[Groep],"")</f>
        <v>Rigging</v>
      </c>
      <c r="J647" s="10">
        <f>_xlfn.XLOOKUP(Q2_2025[[#This Row],[Artikelnr]],Artikel_prijzen[Artnr],Artikel_prijzen[Prijs 2025],"")</f>
        <v>155</v>
      </c>
      <c r="K647" t="str">
        <f>IF(Q2_2025[[#This Row],[Artikelprijs]]&lt;&gt;"",IF(Q2_2025[[#This Row],[Stuksprijs]]=Q2_2025[[#This Row],[Artikelprijs]],"Prijs gelijk","Prijs wijkt af"),"")</f>
        <v>Prijs wijkt af</v>
      </c>
      <c r="L647" t="str">
        <f>IF(Q2_2025[[#This Row],[Relatiekorting percentage]]=0,
    "Nvt",
    IF(Q2_2025[[#This Row],[Brutobedrag 2]] &lt; Q2_2025[[#This Row],[Bruto - Rel.korting]],
        "Nee",
        "Ja"))</f>
        <v>Nvt</v>
      </c>
      <c r="M647" s="10">
        <f>IF(Q2_2025[[#This Row],[Artikelprijs]]&lt;&gt;"",Q2_2025[[#This Row],[Artikelprijs]],Q2_2025[[#This Row],[Stuksprijs]])</f>
        <v>155</v>
      </c>
      <c r="N647" s="10">
        <f>Q2_2025[[#This Row],[Besteld]]*Q2_2025[[#This Row],[Prijs 2]]</f>
        <v>1860</v>
      </c>
      <c r="O647" s="10">
        <f>IF(Q2_2025[[#This Row],[Brutobedrag 2]]&lt;Q2_2025[[#This Row],[Bruto - Rel.korting]],Q2_2025[[#This Row],[Brutobedrag 2]],Q2_2025[[#This Row],[Brutobedrag 2]]*(100-Q2_2025[[#This Row],[Relatiekorting percentage]])/100)</f>
        <v>1860</v>
      </c>
      <c r="R647" s="3"/>
      <c r="W647"/>
      <c r="AB647"/>
    </row>
    <row r="648" spans="1:28" x14ac:dyDescent="0.3">
      <c r="A648" t="s">
        <v>561</v>
      </c>
      <c r="B648">
        <v>5030228</v>
      </c>
      <c r="C648" t="s">
        <v>113</v>
      </c>
      <c r="D648">
        <v>4</v>
      </c>
      <c r="E648" s="10">
        <v>236.9</v>
      </c>
      <c r="F648" s="10">
        <v>947.6</v>
      </c>
      <c r="G648" s="10">
        <v>947.6</v>
      </c>
      <c r="H648">
        <v>0</v>
      </c>
      <c r="I648" s="51" t="str">
        <f>_xlfn.XLOOKUP(Q2_2025[[#This Row],[Artikelnr]],Artikel_prijzen[Artnr],Artikel_prijzen[Groep],"")</f>
        <v>Rigging</v>
      </c>
      <c r="J648" s="10">
        <f>_xlfn.XLOOKUP(Q2_2025[[#This Row],[Artikelnr]],Artikel_prijzen[Artnr],Artikel_prijzen[Prijs 2025],"")</f>
        <v>230</v>
      </c>
      <c r="K648" t="str">
        <f>IF(Q2_2025[[#This Row],[Artikelprijs]]&lt;&gt;"",IF(Q2_2025[[#This Row],[Stuksprijs]]=Q2_2025[[#This Row],[Artikelprijs]],"Prijs gelijk","Prijs wijkt af"),"")</f>
        <v>Prijs wijkt af</v>
      </c>
      <c r="L648" t="str">
        <f>IF(Q2_2025[[#This Row],[Relatiekorting percentage]]=0,
    "Nvt",
    IF(Q2_2025[[#This Row],[Brutobedrag 2]] &lt; Q2_2025[[#This Row],[Bruto - Rel.korting]],
        "Nee",
        "Ja"))</f>
        <v>Nvt</v>
      </c>
      <c r="M648" s="10">
        <f>IF(Q2_2025[[#This Row],[Artikelprijs]]&lt;&gt;"",Q2_2025[[#This Row],[Artikelprijs]],Q2_2025[[#This Row],[Stuksprijs]])</f>
        <v>230</v>
      </c>
      <c r="N648" s="10">
        <f>Q2_2025[[#This Row],[Besteld]]*Q2_2025[[#This Row],[Prijs 2]]</f>
        <v>920</v>
      </c>
      <c r="O648" s="10">
        <f>IF(Q2_2025[[#This Row],[Brutobedrag 2]]&lt;Q2_2025[[#This Row],[Bruto - Rel.korting]],Q2_2025[[#This Row],[Brutobedrag 2]],Q2_2025[[#This Row],[Brutobedrag 2]]*(100-Q2_2025[[#This Row],[Relatiekorting percentage]])/100)</f>
        <v>920</v>
      </c>
      <c r="R648" s="3"/>
      <c r="W648"/>
      <c r="AB648"/>
    </row>
    <row r="649" spans="1:28" x14ac:dyDescent="0.3">
      <c r="A649" t="s">
        <v>561</v>
      </c>
      <c r="B649">
        <v>5030232</v>
      </c>
      <c r="C649" t="s">
        <v>116</v>
      </c>
      <c r="D649">
        <v>1</v>
      </c>
      <c r="E649" s="10">
        <v>144.19999999999999</v>
      </c>
      <c r="F649" s="10">
        <v>144.19999999999999</v>
      </c>
      <c r="G649" s="10">
        <v>144.19999999999999</v>
      </c>
      <c r="H649">
        <v>0</v>
      </c>
      <c r="I649" s="51" t="str">
        <f>_xlfn.XLOOKUP(Q2_2025[[#This Row],[Artikelnr]],Artikel_prijzen[Artnr],Artikel_prijzen[Groep],"")</f>
        <v>Rigging</v>
      </c>
      <c r="J649" s="10">
        <f>_xlfn.XLOOKUP(Q2_2025[[#This Row],[Artikelnr]],Artikel_prijzen[Artnr],Artikel_prijzen[Prijs 2025],"")</f>
        <v>140</v>
      </c>
      <c r="K649" t="str">
        <f>IF(Q2_2025[[#This Row],[Artikelprijs]]&lt;&gt;"",IF(Q2_2025[[#This Row],[Stuksprijs]]=Q2_2025[[#This Row],[Artikelprijs]],"Prijs gelijk","Prijs wijkt af"),"")</f>
        <v>Prijs wijkt af</v>
      </c>
      <c r="L649" t="str">
        <f>IF(Q2_2025[[#This Row],[Relatiekorting percentage]]=0,
    "Nvt",
    IF(Q2_2025[[#This Row],[Brutobedrag 2]] &lt; Q2_2025[[#This Row],[Bruto - Rel.korting]],
        "Nee",
        "Ja"))</f>
        <v>Nvt</v>
      </c>
      <c r="M649" s="10">
        <f>IF(Q2_2025[[#This Row],[Artikelprijs]]&lt;&gt;"",Q2_2025[[#This Row],[Artikelprijs]],Q2_2025[[#This Row],[Stuksprijs]])</f>
        <v>140</v>
      </c>
      <c r="N649" s="10">
        <f>Q2_2025[[#This Row],[Besteld]]*Q2_2025[[#This Row],[Prijs 2]]</f>
        <v>140</v>
      </c>
      <c r="O649" s="10">
        <f>IF(Q2_2025[[#This Row],[Brutobedrag 2]]&lt;Q2_2025[[#This Row],[Bruto - Rel.korting]],Q2_2025[[#This Row],[Brutobedrag 2]],Q2_2025[[#This Row],[Brutobedrag 2]]*(100-Q2_2025[[#This Row],[Relatiekorting percentage]])/100)</f>
        <v>140</v>
      </c>
      <c r="R649" s="3"/>
      <c r="W649"/>
      <c r="AB649"/>
    </row>
    <row r="650" spans="1:28" x14ac:dyDescent="0.3">
      <c r="A650" t="s">
        <v>561</v>
      </c>
      <c r="B650">
        <v>5030228</v>
      </c>
      <c r="C650" t="s">
        <v>113</v>
      </c>
      <c r="D650">
        <v>4</v>
      </c>
      <c r="E650" s="10">
        <v>236.9</v>
      </c>
      <c r="F650" s="10">
        <v>947.6</v>
      </c>
      <c r="G650" s="10">
        <v>947.6</v>
      </c>
      <c r="H650">
        <v>0</v>
      </c>
      <c r="I650" s="51" t="str">
        <f>_xlfn.XLOOKUP(Q2_2025[[#This Row],[Artikelnr]],Artikel_prijzen[Artnr],Artikel_prijzen[Groep],"")</f>
        <v>Rigging</v>
      </c>
      <c r="J650" s="10">
        <f>_xlfn.XLOOKUP(Q2_2025[[#This Row],[Artikelnr]],Artikel_prijzen[Artnr],Artikel_prijzen[Prijs 2025],"")</f>
        <v>230</v>
      </c>
      <c r="K650" t="str">
        <f>IF(Q2_2025[[#This Row],[Artikelprijs]]&lt;&gt;"",IF(Q2_2025[[#This Row],[Stuksprijs]]=Q2_2025[[#This Row],[Artikelprijs]],"Prijs gelijk","Prijs wijkt af"),"")</f>
        <v>Prijs wijkt af</v>
      </c>
      <c r="L650" t="str">
        <f>IF(Q2_2025[[#This Row],[Relatiekorting percentage]]=0,
    "Nvt",
    IF(Q2_2025[[#This Row],[Brutobedrag 2]] &lt; Q2_2025[[#This Row],[Bruto - Rel.korting]],
        "Nee",
        "Ja"))</f>
        <v>Nvt</v>
      </c>
      <c r="M650" s="10">
        <f>IF(Q2_2025[[#This Row],[Artikelprijs]]&lt;&gt;"",Q2_2025[[#This Row],[Artikelprijs]],Q2_2025[[#This Row],[Stuksprijs]])</f>
        <v>230</v>
      </c>
      <c r="N650" s="10">
        <f>Q2_2025[[#This Row],[Besteld]]*Q2_2025[[#This Row],[Prijs 2]]</f>
        <v>920</v>
      </c>
      <c r="O650" s="10">
        <f>IF(Q2_2025[[#This Row],[Brutobedrag 2]]&lt;Q2_2025[[#This Row],[Bruto - Rel.korting]],Q2_2025[[#This Row],[Brutobedrag 2]],Q2_2025[[#This Row],[Brutobedrag 2]]*(100-Q2_2025[[#This Row],[Relatiekorting percentage]])/100)</f>
        <v>920</v>
      </c>
      <c r="R650" s="3"/>
      <c r="W650"/>
      <c r="AB650"/>
    </row>
    <row r="651" spans="1:28" x14ac:dyDescent="0.3">
      <c r="A651" t="s">
        <v>561</v>
      </c>
      <c r="B651">
        <v>5030232</v>
      </c>
      <c r="C651" t="s">
        <v>116</v>
      </c>
      <c r="D651">
        <v>1</v>
      </c>
      <c r="E651" s="10">
        <v>144.19999999999999</v>
      </c>
      <c r="F651" s="10">
        <v>144.19999999999999</v>
      </c>
      <c r="G651" s="10">
        <v>144.19999999999999</v>
      </c>
      <c r="H651">
        <v>0</v>
      </c>
      <c r="I651" s="51" t="str">
        <f>_xlfn.XLOOKUP(Q2_2025[[#This Row],[Artikelnr]],Artikel_prijzen[Artnr],Artikel_prijzen[Groep],"")</f>
        <v>Rigging</v>
      </c>
      <c r="J651" s="10">
        <f>_xlfn.XLOOKUP(Q2_2025[[#This Row],[Artikelnr]],Artikel_prijzen[Artnr],Artikel_prijzen[Prijs 2025],"")</f>
        <v>140</v>
      </c>
      <c r="K651" t="str">
        <f>IF(Q2_2025[[#This Row],[Artikelprijs]]&lt;&gt;"",IF(Q2_2025[[#This Row],[Stuksprijs]]=Q2_2025[[#This Row],[Artikelprijs]],"Prijs gelijk","Prijs wijkt af"),"")</f>
        <v>Prijs wijkt af</v>
      </c>
      <c r="L651" t="str">
        <f>IF(Q2_2025[[#This Row],[Relatiekorting percentage]]=0,
    "Nvt",
    IF(Q2_2025[[#This Row],[Brutobedrag 2]] &lt; Q2_2025[[#This Row],[Bruto - Rel.korting]],
        "Nee",
        "Ja"))</f>
        <v>Nvt</v>
      </c>
      <c r="M651" s="10">
        <f>IF(Q2_2025[[#This Row],[Artikelprijs]]&lt;&gt;"",Q2_2025[[#This Row],[Artikelprijs]],Q2_2025[[#This Row],[Stuksprijs]])</f>
        <v>140</v>
      </c>
      <c r="N651" s="10">
        <f>Q2_2025[[#This Row],[Besteld]]*Q2_2025[[#This Row],[Prijs 2]]</f>
        <v>140</v>
      </c>
      <c r="O651" s="10">
        <f>IF(Q2_2025[[#This Row],[Brutobedrag 2]]&lt;Q2_2025[[#This Row],[Bruto - Rel.korting]],Q2_2025[[#This Row],[Brutobedrag 2]],Q2_2025[[#This Row],[Brutobedrag 2]]*(100-Q2_2025[[#This Row],[Relatiekorting percentage]])/100)</f>
        <v>140</v>
      </c>
      <c r="R651" s="3"/>
      <c r="W651"/>
      <c r="AB651"/>
    </row>
    <row r="652" spans="1:28" x14ac:dyDescent="0.3">
      <c r="A652" t="s">
        <v>561</v>
      </c>
      <c r="B652">
        <v>5030228</v>
      </c>
      <c r="C652" t="s">
        <v>113</v>
      </c>
      <c r="D652">
        <v>2</v>
      </c>
      <c r="E652" s="10">
        <v>236.9</v>
      </c>
      <c r="F652" s="10">
        <v>473.8</v>
      </c>
      <c r="G652" s="10">
        <v>473.8</v>
      </c>
      <c r="H652">
        <v>0</v>
      </c>
      <c r="I652" s="51" t="str">
        <f>_xlfn.XLOOKUP(Q2_2025[[#This Row],[Artikelnr]],Artikel_prijzen[Artnr],Artikel_prijzen[Groep],"")</f>
        <v>Rigging</v>
      </c>
      <c r="J652" s="10">
        <f>_xlfn.XLOOKUP(Q2_2025[[#This Row],[Artikelnr]],Artikel_prijzen[Artnr],Artikel_prijzen[Prijs 2025],"")</f>
        <v>230</v>
      </c>
      <c r="K652" t="str">
        <f>IF(Q2_2025[[#This Row],[Artikelprijs]]&lt;&gt;"",IF(Q2_2025[[#This Row],[Stuksprijs]]=Q2_2025[[#This Row],[Artikelprijs]],"Prijs gelijk","Prijs wijkt af"),"")</f>
        <v>Prijs wijkt af</v>
      </c>
      <c r="L652" t="str">
        <f>IF(Q2_2025[[#This Row],[Relatiekorting percentage]]=0,
    "Nvt",
    IF(Q2_2025[[#This Row],[Brutobedrag 2]] &lt; Q2_2025[[#This Row],[Bruto - Rel.korting]],
        "Nee",
        "Ja"))</f>
        <v>Nvt</v>
      </c>
      <c r="M652" s="10">
        <f>IF(Q2_2025[[#This Row],[Artikelprijs]]&lt;&gt;"",Q2_2025[[#This Row],[Artikelprijs]],Q2_2025[[#This Row],[Stuksprijs]])</f>
        <v>230</v>
      </c>
      <c r="N652" s="10">
        <f>Q2_2025[[#This Row],[Besteld]]*Q2_2025[[#This Row],[Prijs 2]]</f>
        <v>460</v>
      </c>
      <c r="O652" s="10">
        <f>IF(Q2_2025[[#This Row],[Brutobedrag 2]]&lt;Q2_2025[[#This Row],[Bruto - Rel.korting]],Q2_2025[[#This Row],[Brutobedrag 2]],Q2_2025[[#This Row],[Brutobedrag 2]]*(100-Q2_2025[[#This Row],[Relatiekorting percentage]])/100)</f>
        <v>460</v>
      </c>
      <c r="R652" s="3"/>
      <c r="W652"/>
      <c r="AB652"/>
    </row>
    <row r="653" spans="1:28" x14ac:dyDescent="0.3">
      <c r="A653" t="s">
        <v>561</v>
      </c>
      <c r="B653">
        <v>5030228</v>
      </c>
      <c r="C653" t="s">
        <v>113</v>
      </c>
      <c r="D653">
        <v>3</v>
      </c>
      <c r="E653" s="10">
        <v>236.9</v>
      </c>
      <c r="F653" s="10">
        <v>710.7</v>
      </c>
      <c r="G653" s="10">
        <v>710.7</v>
      </c>
      <c r="H653">
        <v>0</v>
      </c>
      <c r="I653" s="51" t="str">
        <f>_xlfn.XLOOKUP(Q2_2025[[#This Row],[Artikelnr]],Artikel_prijzen[Artnr],Artikel_prijzen[Groep],"")</f>
        <v>Rigging</v>
      </c>
      <c r="J653" s="10">
        <f>_xlfn.XLOOKUP(Q2_2025[[#This Row],[Artikelnr]],Artikel_prijzen[Artnr],Artikel_prijzen[Prijs 2025],"")</f>
        <v>230</v>
      </c>
      <c r="K653" t="str">
        <f>IF(Q2_2025[[#This Row],[Artikelprijs]]&lt;&gt;"",IF(Q2_2025[[#This Row],[Stuksprijs]]=Q2_2025[[#This Row],[Artikelprijs]],"Prijs gelijk","Prijs wijkt af"),"")</f>
        <v>Prijs wijkt af</v>
      </c>
      <c r="L653" t="str">
        <f>IF(Q2_2025[[#This Row],[Relatiekorting percentage]]=0,
    "Nvt",
    IF(Q2_2025[[#This Row],[Brutobedrag 2]] &lt; Q2_2025[[#This Row],[Bruto - Rel.korting]],
        "Nee",
        "Ja"))</f>
        <v>Nvt</v>
      </c>
      <c r="M653" s="10">
        <f>IF(Q2_2025[[#This Row],[Artikelprijs]]&lt;&gt;"",Q2_2025[[#This Row],[Artikelprijs]],Q2_2025[[#This Row],[Stuksprijs]])</f>
        <v>230</v>
      </c>
      <c r="N653" s="10">
        <f>Q2_2025[[#This Row],[Besteld]]*Q2_2025[[#This Row],[Prijs 2]]</f>
        <v>690</v>
      </c>
      <c r="O653" s="10">
        <f>IF(Q2_2025[[#This Row],[Brutobedrag 2]]&lt;Q2_2025[[#This Row],[Bruto - Rel.korting]],Q2_2025[[#This Row],[Brutobedrag 2]],Q2_2025[[#This Row],[Brutobedrag 2]]*(100-Q2_2025[[#This Row],[Relatiekorting percentage]])/100)</f>
        <v>690</v>
      </c>
      <c r="R653" s="3"/>
      <c r="W653"/>
      <c r="AB653"/>
    </row>
    <row r="654" spans="1:28" x14ac:dyDescent="0.3">
      <c r="A654" t="s">
        <v>561</v>
      </c>
      <c r="B654">
        <v>5030228</v>
      </c>
      <c r="C654" t="s">
        <v>113</v>
      </c>
      <c r="D654">
        <v>4</v>
      </c>
      <c r="E654" s="10">
        <v>236.9</v>
      </c>
      <c r="F654" s="10">
        <v>947.6</v>
      </c>
      <c r="G654" s="10">
        <v>947.6</v>
      </c>
      <c r="H654">
        <v>0</v>
      </c>
      <c r="I654" s="51" t="str">
        <f>_xlfn.XLOOKUP(Q2_2025[[#This Row],[Artikelnr]],Artikel_prijzen[Artnr],Artikel_prijzen[Groep],"")</f>
        <v>Rigging</v>
      </c>
      <c r="J654" s="10">
        <f>_xlfn.XLOOKUP(Q2_2025[[#This Row],[Artikelnr]],Artikel_prijzen[Artnr],Artikel_prijzen[Prijs 2025],"")</f>
        <v>230</v>
      </c>
      <c r="K654" t="str">
        <f>IF(Q2_2025[[#This Row],[Artikelprijs]]&lt;&gt;"",IF(Q2_2025[[#This Row],[Stuksprijs]]=Q2_2025[[#This Row],[Artikelprijs]],"Prijs gelijk","Prijs wijkt af"),"")</f>
        <v>Prijs wijkt af</v>
      </c>
      <c r="L654" t="str">
        <f>IF(Q2_2025[[#This Row],[Relatiekorting percentage]]=0,
    "Nvt",
    IF(Q2_2025[[#This Row],[Brutobedrag 2]] &lt; Q2_2025[[#This Row],[Bruto - Rel.korting]],
        "Nee",
        "Ja"))</f>
        <v>Nvt</v>
      </c>
      <c r="M654" s="10">
        <f>IF(Q2_2025[[#This Row],[Artikelprijs]]&lt;&gt;"",Q2_2025[[#This Row],[Artikelprijs]],Q2_2025[[#This Row],[Stuksprijs]])</f>
        <v>230</v>
      </c>
      <c r="N654" s="10">
        <f>Q2_2025[[#This Row],[Besteld]]*Q2_2025[[#This Row],[Prijs 2]]</f>
        <v>920</v>
      </c>
      <c r="O654" s="10">
        <f>IF(Q2_2025[[#This Row],[Brutobedrag 2]]&lt;Q2_2025[[#This Row],[Bruto - Rel.korting]],Q2_2025[[#This Row],[Brutobedrag 2]],Q2_2025[[#This Row],[Brutobedrag 2]]*(100-Q2_2025[[#This Row],[Relatiekorting percentage]])/100)</f>
        <v>920</v>
      </c>
      <c r="R654" s="3"/>
      <c r="W654"/>
      <c r="AB654"/>
    </row>
    <row r="655" spans="1:28" x14ac:dyDescent="0.3">
      <c r="A655" t="s">
        <v>561</v>
      </c>
      <c r="B655">
        <v>2004027</v>
      </c>
      <c r="C655" t="s">
        <v>339</v>
      </c>
      <c r="D655">
        <v>4</v>
      </c>
      <c r="E655" s="10">
        <v>16.54</v>
      </c>
      <c r="F655" s="10">
        <v>66.16</v>
      </c>
      <c r="G655" s="10">
        <v>66.16</v>
      </c>
      <c r="H655">
        <v>0</v>
      </c>
      <c r="I655" s="51" t="str">
        <f>_xlfn.XLOOKUP(Q2_2025[[#This Row],[Artikelnr]],Artikel_prijzen[Artnr],Artikel_prijzen[Groep],"")</f>
        <v/>
      </c>
      <c r="J655" s="10" t="str">
        <f>_xlfn.XLOOKUP(Q2_2025[[#This Row],[Artikelnr]],Artikel_prijzen[Artnr],Artikel_prijzen[Prijs 2025],"")</f>
        <v/>
      </c>
      <c r="K655" t="str">
        <f>IF(Q2_2025[[#This Row],[Artikelprijs]]&lt;&gt;"",IF(Q2_2025[[#This Row],[Stuksprijs]]=Q2_2025[[#This Row],[Artikelprijs]],"Prijs gelijk","Prijs wijkt af"),"")</f>
        <v/>
      </c>
      <c r="L655" t="str">
        <f>IF(Q2_2025[[#This Row],[Relatiekorting percentage]]=0,
    "Nvt",
    IF(Q2_2025[[#This Row],[Brutobedrag 2]] &lt; Q2_2025[[#This Row],[Bruto - Rel.korting]],
        "Nee",
        "Ja"))</f>
        <v>Nvt</v>
      </c>
      <c r="M655" s="10">
        <f>IF(Q2_2025[[#This Row],[Artikelprijs]]&lt;&gt;"",Q2_2025[[#This Row],[Artikelprijs]],Q2_2025[[#This Row],[Stuksprijs]])</f>
        <v>16.54</v>
      </c>
      <c r="N655" s="10">
        <f>Q2_2025[[#This Row],[Besteld]]*Q2_2025[[#This Row],[Prijs 2]]</f>
        <v>66.16</v>
      </c>
      <c r="O655" s="10">
        <f>IF(Q2_2025[[#This Row],[Brutobedrag 2]]&lt;Q2_2025[[#This Row],[Bruto - Rel.korting]],Q2_2025[[#This Row],[Brutobedrag 2]],Q2_2025[[#This Row],[Brutobedrag 2]]*(100-Q2_2025[[#This Row],[Relatiekorting percentage]])/100)</f>
        <v>66.16</v>
      </c>
      <c r="R655" s="3"/>
      <c r="W655"/>
      <c r="AB655"/>
    </row>
    <row r="656" spans="1:28" x14ac:dyDescent="0.3">
      <c r="A656" t="s">
        <v>561</v>
      </c>
      <c r="B656">
        <v>5030228</v>
      </c>
      <c r="C656" t="s">
        <v>113</v>
      </c>
      <c r="D656">
        <v>2</v>
      </c>
      <c r="E656" s="10">
        <v>236.9</v>
      </c>
      <c r="F656" s="10">
        <v>473.8</v>
      </c>
      <c r="G656" s="10">
        <v>473.8</v>
      </c>
      <c r="H656">
        <v>0</v>
      </c>
      <c r="I656" s="51" t="str">
        <f>_xlfn.XLOOKUP(Q2_2025[[#This Row],[Artikelnr]],Artikel_prijzen[Artnr],Artikel_prijzen[Groep],"")</f>
        <v>Rigging</v>
      </c>
      <c r="J656" s="10">
        <f>_xlfn.XLOOKUP(Q2_2025[[#This Row],[Artikelnr]],Artikel_prijzen[Artnr],Artikel_prijzen[Prijs 2025],"")</f>
        <v>230</v>
      </c>
      <c r="K656" t="str">
        <f>IF(Q2_2025[[#This Row],[Artikelprijs]]&lt;&gt;"",IF(Q2_2025[[#This Row],[Stuksprijs]]=Q2_2025[[#This Row],[Artikelprijs]],"Prijs gelijk","Prijs wijkt af"),"")</f>
        <v>Prijs wijkt af</v>
      </c>
      <c r="L656" t="str">
        <f>IF(Q2_2025[[#This Row],[Relatiekorting percentage]]=0,
    "Nvt",
    IF(Q2_2025[[#This Row],[Brutobedrag 2]] &lt; Q2_2025[[#This Row],[Bruto - Rel.korting]],
        "Nee",
        "Ja"))</f>
        <v>Nvt</v>
      </c>
      <c r="M656" s="10">
        <f>IF(Q2_2025[[#This Row],[Artikelprijs]]&lt;&gt;"",Q2_2025[[#This Row],[Artikelprijs]],Q2_2025[[#This Row],[Stuksprijs]])</f>
        <v>230</v>
      </c>
      <c r="N656" s="10">
        <f>Q2_2025[[#This Row],[Besteld]]*Q2_2025[[#This Row],[Prijs 2]]</f>
        <v>460</v>
      </c>
      <c r="O656" s="10">
        <f>IF(Q2_2025[[#This Row],[Brutobedrag 2]]&lt;Q2_2025[[#This Row],[Bruto - Rel.korting]],Q2_2025[[#This Row],[Brutobedrag 2]],Q2_2025[[#This Row],[Brutobedrag 2]]*(100-Q2_2025[[#This Row],[Relatiekorting percentage]])/100)</f>
        <v>460</v>
      </c>
      <c r="R656" s="3"/>
      <c r="W656"/>
      <c r="AB656"/>
    </row>
    <row r="657" spans="1:28" x14ac:dyDescent="0.3">
      <c r="A657" t="s">
        <v>568</v>
      </c>
      <c r="B657">
        <v>1003011</v>
      </c>
      <c r="C657" t="s">
        <v>247</v>
      </c>
      <c r="D657">
        <v>1</v>
      </c>
      <c r="E657" s="10">
        <v>30.45</v>
      </c>
      <c r="F657" s="10">
        <v>30.45</v>
      </c>
      <c r="G657" s="10">
        <v>24.36</v>
      </c>
      <c r="H657">
        <v>20</v>
      </c>
      <c r="I657" s="51" t="str">
        <f>_xlfn.XLOOKUP(Q2_2025[[#This Row],[Artikelnr]],Artikel_prijzen[Artnr],Artikel_prijzen[Groep],"")</f>
        <v/>
      </c>
      <c r="J657" s="10" t="str">
        <f>_xlfn.XLOOKUP(Q2_2025[[#This Row],[Artikelnr]],Artikel_prijzen[Artnr],Artikel_prijzen[Prijs 2025],"")</f>
        <v/>
      </c>
      <c r="K657" t="str">
        <f>IF(Q2_2025[[#This Row],[Artikelprijs]]&lt;&gt;"",IF(Q2_2025[[#This Row],[Stuksprijs]]=Q2_2025[[#This Row],[Artikelprijs]],"Prijs gelijk","Prijs wijkt af"),"")</f>
        <v/>
      </c>
      <c r="L657" t="str">
        <f>IF(Q2_2025[[#This Row],[Relatiekorting percentage]]=0,
    "Nvt",
    IF(Q2_2025[[#This Row],[Brutobedrag 2]] &lt; Q2_2025[[#This Row],[Bruto - Rel.korting]],
        "Nee",
        "Ja"))</f>
        <v>Ja</v>
      </c>
      <c r="M657" s="10">
        <f>IF(Q2_2025[[#This Row],[Artikelprijs]]&lt;&gt;"",Q2_2025[[#This Row],[Artikelprijs]],Q2_2025[[#This Row],[Stuksprijs]])</f>
        <v>30.45</v>
      </c>
      <c r="N657" s="10">
        <f>Q2_2025[[#This Row],[Besteld]]*Q2_2025[[#This Row],[Prijs 2]]</f>
        <v>30.45</v>
      </c>
      <c r="O657" s="10">
        <f>IF(Q2_2025[[#This Row],[Brutobedrag 2]]&lt;Q2_2025[[#This Row],[Bruto - Rel.korting]],Q2_2025[[#This Row],[Brutobedrag 2]],Q2_2025[[#This Row],[Brutobedrag 2]]*(100-Q2_2025[[#This Row],[Relatiekorting percentage]])/100)</f>
        <v>24.36</v>
      </c>
      <c r="R657" s="3"/>
      <c r="W657"/>
      <c r="AB657"/>
    </row>
    <row r="658" spans="1:28" x14ac:dyDescent="0.3">
      <c r="A658" t="s">
        <v>568</v>
      </c>
      <c r="B658">
        <v>4001156</v>
      </c>
      <c r="C658" t="s">
        <v>374</v>
      </c>
      <c r="D658">
        <v>1</v>
      </c>
      <c r="E658" s="10">
        <v>140.57</v>
      </c>
      <c r="F658" s="10">
        <v>140.57</v>
      </c>
      <c r="G658" s="10">
        <v>126.51</v>
      </c>
      <c r="H658">
        <v>10</v>
      </c>
      <c r="I658" s="51" t="str">
        <f>_xlfn.XLOOKUP(Q2_2025[[#This Row],[Artikelnr]],Artikel_prijzen[Artnr],Artikel_prijzen[Groep],"")</f>
        <v/>
      </c>
      <c r="J658" s="10" t="str">
        <f>_xlfn.XLOOKUP(Q2_2025[[#This Row],[Artikelnr]],Artikel_prijzen[Artnr],Artikel_prijzen[Prijs 2025],"")</f>
        <v/>
      </c>
      <c r="K658" t="str">
        <f>IF(Q2_2025[[#This Row],[Artikelprijs]]&lt;&gt;"",IF(Q2_2025[[#This Row],[Stuksprijs]]=Q2_2025[[#This Row],[Artikelprijs]],"Prijs gelijk","Prijs wijkt af"),"")</f>
        <v/>
      </c>
      <c r="L658" t="str">
        <f>IF(Q2_2025[[#This Row],[Relatiekorting percentage]]=0,
    "Nvt",
    IF(Q2_2025[[#This Row],[Brutobedrag 2]] &lt; Q2_2025[[#This Row],[Bruto - Rel.korting]],
        "Nee",
        "Ja"))</f>
        <v>Ja</v>
      </c>
      <c r="M658" s="10">
        <f>IF(Q2_2025[[#This Row],[Artikelprijs]]&lt;&gt;"",Q2_2025[[#This Row],[Artikelprijs]],Q2_2025[[#This Row],[Stuksprijs]])</f>
        <v>140.57</v>
      </c>
      <c r="N658" s="10">
        <f>Q2_2025[[#This Row],[Besteld]]*Q2_2025[[#This Row],[Prijs 2]]</f>
        <v>140.57</v>
      </c>
      <c r="O658" s="10">
        <f>IF(Q2_2025[[#This Row],[Brutobedrag 2]]&lt;Q2_2025[[#This Row],[Bruto - Rel.korting]],Q2_2025[[#This Row],[Brutobedrag 2]],Q2_2025[[#This Row],[Brutobedrag 2]]*(100-Q2_2025[[#This Row],[Relatiekorting percentage]])/100)</f>
        <v>126.51299999999999</v>
      </c>
      <c r="R658" s="3"/>
      <c r="W658"/>
      <c r="AB658"/>
    </row>
    <row r="659" spans="1:28" x14ac:dyDescent="0.3">
      <c r="A659" t="s">
        <v>568</v>
      </c>
      <c r="B659">
        <v>5040217</v>
      </c>
      <c r="C659" t="s">
        <v>316</v>
      </c>
      <c r="D659">
        <v>1</v>
      </c>
      <c r="E659" s="10">
        <v>118.45</v>
      </c>
      <c r="F659" s="10">
        <v>118.45</v>
      </c>
      <c r="G659" s="10">
        <v>106.6</v>
      </c>
      <c r="H659">
        <v>10</v>
      </c>
      <c r="I659" s="51" t="str">
        <f>_xlfn.XLOOKUP(Q2_2025[[#This Row],[Artikelnr]],Artikel_prijzen[Artnr],Artikel_prijzen[Groep],"")</f>
        <v>AV</v>
      </c>
      <c r="J659" s="10">
        <f>_xlfn.XLOOKUP(Q2_2025[[#This Row],[Artikelnr]],Artikel_prijzen[Artnr],Artikel_prijzen[Prijs 2025],"")</f>
        <v>115</v>
      </c>
      <c r="K659" t="str">
        <f>IF(Q2_2025[[#This Row],[Artikelprijs]]&lt;&gt;"",IF(Q2_2025[[#This Row],[Stuksprijs]]=Q2_2025[[#This Row],[Artikelprijs]],"Prijs gelijk","Prijs wijkt af"),"")</f>
        <v>Prijs wijkt af</v>
      </c>
      <c r="L659" t="str">
        <f>IF(Q2_2025[[#This Row],[Relatiekorting percentage]]=0,
    "Nvt",
    IF(Q2_2025[[#This Row],[Brutobedrag 2]] &lt; Q2_2025[[#This Row],[Bruto - Rel.korting]],
        "Nee",
        "Ja"))</f>
        <v>Ja</v>
      </c>
      <c r="M659" s="10">
        <f>IF(Q2_2025[[#This Row],[Artikelprijs]]&lt;&gt;"",Q2_2025[[#This Row],[Artikelprijs]],Q2_2025[[#This Row],[Stuksprijs]])</f>
        <v>115</v>
      </c>
      <c r="N659" s="10">
        <f>Q2_2025[[#This Row],[Besteld]]*Q2_2025[[#This Row],[Prijs 2]]</f>
        <v>115</v>
      </c>
      <c r="O659" s="10">
        <f>IF(Q2_2025[[#This Row],[Brutobedrag 2]]&lt;Q2_2025[[#This Row],[Bruto - Rel.korting]],Q2_2025[[#This Row],[Brutobedrag 2]],Q2_2025[[#This Row],[Brutobedrag 2]]*(100-Q2_2025[[#This Row],[Relatiekorting percentage]])/100)</f>
        <v>103.5</v>
      </c>
      <c r="R659" s="3"/>
      <c r="W659"/>
      <c r="AB659"/>
    </row>
    <row r="660" spans="1:28" x14ac:dyDescent="0.3">
      <c r="A660" t="s">
        <v>568</v>
      </c>
      <c r="B660">
        <v>5040223</v>
      </c>
      <c r="C660" t="s">
        <v>569</v>
      </c>
      <c r="D660">
        <v>1</v>
      </c>
      <c r="E660" s="10">
        <v>20.079999999999998</v>
      </c>
      <c r="F660" s="10">
        <v>20.079999999999998</v>
      </c>
      <c r="G660" s="10">
        <v>18.07</v>
      </c>
      <c r="H660">
        <v>10</v>
      </c>
      <c r="I660" s="51" t="str">
        <f>_xlfn.XLOOKUP(Q2_2025[[#This Row],[Artikelnr]],Artikel_prijzen[Artnr],Artikel_prijzen[Groep],"")</f>
        <v/>
      </c>
      <c r="J660" s="10" t="str">
        <f>_xlfn.XLOOKUP(Q2_2025[[#This Row],[Artikelnr]],Artikel_prijzen[Artnr],Artikel_prijzen[Prijs 2025],"")</f>
        <v/>
      </c>
      <c r="K660" t="str">
        <f>IF(Q2_2025[[#This Row],[Artikelprijs]]&lt;&gt;"",IF(Q2_2025[[#This Row],[Stuksprijs]]=Q2_2025[[#This Row],[Artikelprijs]],"Prijs gelijk","Prijs wijkt af"),"")</f>
        <v/>
      </c>
      <c r="L660" t="str">
        <f>IF(Q2_2025[[#This Row],[Relatiekorting percentage]]=0,
    "Nvt",
    IF(Q2_2025[[#This Row],[Brutobedrag 2]] &lt; Q2_2025[[#This Row],[Bruto - Rel.korting]],
        "Nee",
        "Ja"))</f>
        <v>Ja</v>
      </c>
      <c r="M660" s="10">
        <f>IF(Q2_2025[[#This Row],[Artikelprijs]]&lt;&gt;"",Q2_2025[[#This Row],[Artikelprijs]],Q2_2025[[#This Row],[Stuksprijs]])</f>
        <v>20.079999999999998</v>
      </c>
      <c r="N660" s="10">
        <f>Q2_2025[[#This Row],[Besteld]]*Q2_2025[[#This Row],[Prijs 2]]</f>
        <v>20.079999999999998</v>
      </c>
      <c r="O660" s="10">
        <f>IF(Q2_2025[[#This Row],[Brutobedrag 2]]&lt;Q2_2025[[#This Row],[Bruto - Rel.korting]],Q2_2025[[#This Row],[Brutobedrag 2]],Q2_2025[[#This Row],[Brutobedrag 2]]*(100-Q2_2025[[#This Row],[Relatiekorting percentage]])/100)</f>
        <v>18.071999999999999</v>
      </c>
      <c r="R660" s="3"/>
      <c r="W660"/>
      <c r="AB660"/>
    </row>
    <row r="661" spans="1:28" x14ac:dyDescent="0.3">
      <c r="A661" t="s">
        <v>568</v>
      </c>
      <c r="B661">
        <v>4001015</v>
      </c>
      <c r="C661" t="s">
        <v>570</v>
      </c>
      <c r="D661">
        <v>1</v>
      </c>
      <c r="E661" s="10">
        <v>46.35</v>
      </c>
      <c r="F661" s="10">
        <v>46.35</v>
      </c>
      <c r="G661" s="10">
        <v>41.71</v>
      </c>
      <c r="H661">
        <v>10</v>
      </c>
      <c r="I661" s="51" t="str">
        <f>_xlfn.XLOOKUP(Q2_2025[[#This Row],[Artikelnr]],Artikel_prijzen[Artnr],Artikel_prijzen[Groep],"")</f>
        <v/>
      </c>
      <c r="J661" s="10" t="str">
        <f>_xlfn.XLOOKUP(Q2_2025[[#This Row],[Artikelnr]],Artikel_prijzen[Artnr],Artikel_prijzen[Prijs 2025],"")</f>
        <v/>
      </c>
      <c r="K661" t="str">
        <f>IF(Q2_2025[[#This Row],[Artikelprijs]]&lt;&gt;"",IF(Q2_2025[[#This Row],[Stuksprijs]]=Q2_2025[[#This Row],[Artikelprijs]],"Prijs gelijk","Prijs wijkt af"),"")</f>
        <v/>
      </c>
      <c r="L661" t="str">
        <f>IF(Q2_2025[[#This Row],[Relatiekorting percentage]]=0,
    "Nvt",
    IF(Q2_2025[[#This Row],[Brutobedrag 2]] &lt; Q2_2025[[#This Row],[Bruto - Rel.korting]],
        "Nee",
        "Ja"))</f>
        <v>Ja</v>
      </c>
      <c r="M661" s="10">
        <f>IF(Q2_2025[[#This Row],[Artikelprijs]]&lt;&gt;"",Q2_2025[[#This Row],[Artikelprijs]],Q2_2025[[#This Row],[Stuksprijs]])</f>
        <v>46.35</v>
      </c>
      <c r="N661" s="10">
        <f>Q2_2025[[#This Row],[Besteld]]*Q2_2025[[#This Row],[Prijs 2]]</f>
        <v>46.35</v>
      </c>
      <c r="O661" s="10">
        <f>IF(Q2_2025[[#This Row],[Brutobedrag 2]]&lt;Q2_2025[[#This Row],[Bruto - Rel.korting]],Q2_2025[[#This Row],[Brutobedrag 2]],Q2_2025[[#This Row],[Brutobedrag 2]]*(100-Q2_2025[[#This Row],[Relatiekorting percentage]])/100)</f>
        <v>41.715000000000003</v>
      </c>
      <c r="R661" s="3"/>
      <c r="W661"/>
      <c r="AB661"/>
    </row>
    <row r="662" spans="1:28" x14ac:dyDescent="0.3">
      <c r="A662" t="s">
        <v>568</v>
      </c>
      <c r="B662">
        <v>3002023</v>
      </c>
      <c r="C662" t="s">
        <v>320</v>
      </c>
      <c r="D662">
        <v>1</v>
      </c>
      <c r="E662" s="10">
        <v>104.09</v>
      </c>
      <c r="F662" s="10">
        <v>104.09</v>
      </c>
      <c r="G662" s="10">
        <v>83.27</v>
      </c>
      <c r="H662">
        <v>20</v>
      </c>
      <c r="I662" s="51" t="str">
        <f>_xlfn.XLOOKUP(Q2_2025[[#This Row],[Artikelnr]],Artikel_prijzen[Artnr],Artikel_prijzen[Groep],"")</f>
        <v/>
      </c>
      <c r="J662" s="10" t="str">
        <f>_xlfn.XLOOKUP(Q2_2025[[#This Row],[Artikelnr]],Artikel_prijzen[Artnr],Artikel_prijzen[Prijs 2025],"")</f>
        <v/>
      </c>
      <c r="K662" t="str">
        <f>IF(Q2_2025[[#This Row],[Artikelprijs]]&lt;&gt;"",IF(Q2_2025[[#This Row],[Stuksprijs]]=Q2_2025[[#This Row],[Artikelprijs]],"Prijs gelijk","Prijs wijkt af"),"")</f>
        <v/>
      </c>
      <c r="L662" t="str">
        <f>IF(Q2_2025[[#This Row],[Relatiekorting percentage]]=0,
    "Nvt",
    IF(Q2_2025[[#This Row],[Brutobedrag 2]] &lt; Q2_2025[[#This Row],[Bruto - Rel.korting]],
        "Nee",
        "Ja"))</f>
        <v>Ja</v>
      </c>
      <c r="M662" s="10">
        <f>IF(Q2_2025[[#This Row],[Artikelprijs]]&lt;&gt;"",Q2_2025[[#This Row],[Artikelprijs]],Q2_2025[[#This Row],[Stuksprijs]])</f>
        <v>104.09</v>
      </c>
      <c r="N662" s="10">
        <f>Q2_2025[[#This Row],[Besteld]]*Q2_2025[[#This Row],[Prijs 2]]</f>
        <v>104.09</v>
      </c>
      <c r="O662" s="10">
        <f>IF(Q2_2025[[#This Row],[Brutobedrag 2]]&lt;Q2_2025[[#This Row],[Bruto - Rel.korting]],Q2_2025[[#This Row],[Brutobedrag 2]],Q2_2025[[#This Row],[Brutobedrag 2]]*(100-Q2_2025[[#This Row],[Relatiekorting percentage]])/100)</f>
        <v>83.272000000000006</v>
      </c>
      <c r="R662" s="3"/>
      <c r="W662"/>
      <c r="AB662"/>
    </row>
    <row r="663" spans="1:28" x14ac:dyDescent="0.3">
      <c r="A663" t="s">
        <v>568</v>
      </c>
      <c r="B663">
        <v>3001013</v>
      </c>
      <c r="C663" t="s">
        <v>325</v>
      </c>
      <c r="D663">
        <v>23</v>
      </c>
      <c r="E663" s="10">
        <v>17.89</v>
      </c>
      <c r="F663" s="10">
        <v>411.47</v>
      </c>
      <c r="G663" s="10">
        <v>329.18</v>
      </c>
      <c r="H663">
        <v>20</v>
      </c>
      <c r="I663" s="51" t="str">
        <f>_xlfn.XLOOKUP(Q2_2025[[#This Row],[Artikelnr]],Artikel_prijzen[Artnr],Artikel_prijzen[Groep],"")</f>
        <v/>
      </c>
      <c r="J663" s="10" t="str">
        <f>_xlfn.XLOOKUP(Q2_2025[[#This Row],[Artikelnr]],Artikel_prijzen[Artnr],Artikel_prijzen[Prijs 2025],"")</f>
        <v/>
      </c>
      <c r="K663" t="str">
        <f>IF(Q2_2025[[#This Row],[Artikelprijs]]&lt;&gt;"",IF(Q2_2025[[#This Row],[Stuksprijs]]=Q2_2025[[#This Row],[Artikelprijs]],"Prijs gelijk","Prijs wijkt af"),"")</f>
        <v/>
      </c>
      <c r="L663" t="str">
        <f>IF(Q2_2025[[#This Row],[Relatiekorting percentage]]=0,
    "Nvt",
    IF(Q2_2025[[#This Row],[Brutobedrag 2]] &lt; Q2_2025[[#This Row],[Bruto - Rel.korting]],
        "Nee",
        "Ja"))</f>
        <v>Ja</v>
      </c>
      <c r="M663" s="10">
        <f>IF(Q2_2025[[#This Row],[Artikelprijs]]&lt;&gt;"",Q2_2025[[#This Row],[Artikelprijs]],Q2_2025[[#This Row],[Stuksprijs]])</f>
        <v>17.89</v>
      </c>
      <c r="N663" s="10">
        <f>Q2_2025[[#This Row],[Besteld]]*Q2_2025[[#This Row],[Prijs 2]]</f>
        <v>411.47</v>
      </c>
      <c r="O663" s="10">
        <f>IF(Q2_2025[[#This Row],[Brutobedrag 2]]&lt;Q2_2025[[#This Row],[Bruto - Rel.korting]],Q2_2025[[#This Row],[Brutobedrag 2]],Q2_2025[[#This Row],[Brutobedrag 2]]*(100-Q2_2025[[#This Row],[Relatiekorting percentage]])/100)</f>
        <v>329.17600000000004</v>
      </c>
      <c r="R663" s="3"/>
      <c r="W663"/>
      <c r="AB663"/>
    </row>
    <row r="664" spans="1:28" x14ac:dyDescent="0.3">
      <c r="A664" t="s">
        <v>568</v>
      </c>
      <c r="B664">
        <v>3001014</v>
      </c>
      <c r="C664" t="s">
        <v>571</v>
      </c>
      <c r="D664">
        <v>1</v>
      </c>
      <c r="E664" s="10">
        <v>28.34</v>
      </c>
      <c r="F664" s="10">
        <v>28.34</v>
      </c>
      <c r="G664" s="10">
        <v>22.67</v>
      </c>
      <c r="H664">
        <v>20</v>
      </c>
      <c r="I664" s="51" t="str">
        <f>_xlfn.XLOOKUP(Q2_2025[[#This Row],[Artikelnr]],Artikel_prijzen[Artnr],Artikel_prijzen[Groep],"")</f>
        <v/>
      </c>
      <c r="J664" s="10" t="str">
        <f>_xlfn.XLOOKUP(Q2_2025[[#This Row],[Artikelnr]],Artikel_prijzen[Artnr],Artikel_prijzen[Prijs 2025],"")</f>
        <v/>
      </c>
      <c r="K664" t="str">
        <f>IF(Q2_2025[[#This Row],[Artikelprijs]]&lt;&gt;"",IF(Q2_2025[[#This Row],[Stuksprijs]]=Q2_2025[[#This Row],[Artikelprijs]],"Prijs gelijk","Prijs wijkt af"),"")</f>
        <v/>
      </c>
      <c r="L664" t="str">
        <f>IF(Q2_2025[[#This Row],[Relatiekorting percentage]]=0,
    "Nvt",
    IF(Q2_2025[[#This Row],[Brutobedrag 2]] &lt; Q2_2025[[#This Row],[Bruto - Rel.korting]],
        "Nee",
        "Ja"))</f>
        <v>Ja</v>
      </c>
      <c r="M664" s="10">
        <f>IF(Q2_2025[[#This Row],[Artikelprijs]]&lt;&gt;"",Q2_2025[[#This Row],[Artikelprijs]],Q2_2025[[#This Row],[Stuksprijs]])</f>
        <v>28.34</v>
      </c>
      <c r="N664" s="10">
        <f>Q2_2025[[#This Row],[Besteld]]*Q2_2025[[#This Row],[Prijs 2]]</f>
        <v>28.34</v>
      </c>
      <c r="O664" s="10">
        <f>IF(Q2_2025[[#This Row],[Brutobedrag 2]]&lt;Q2_2025[[#This Row],[Bruto - Rel.korting]],Q2_2025[[#This Row],[Brutobedrag 2]],Q2_2025[[#This Row],[Brutobedrag 2]]*(100-Q2_2025[[#This Row],[Relatiekorting percentage]])/100)</f>
        <v>22.671999999999997</v>
      </c>
      <c r="R664" s="3"/>
      <c r="W664"/>
      <c r="AB664"/>
    </row>
    <row r="665" spans="1:28" x14ac:dyDescent="0.3">
      <c r="A665" t="s">
        <v>568</v>
      </c>
      <c r="B665">
        <v>3001044</v>
      </c>
      <c r="C665" t="s">
        <v>47</v>
      </c>
      <c r="D665">
        <v>26</v>
      </c>
      <c r="E665" s="10">
        <v>26.83</v>
      </c>
      <c r="F665" s="10">
        <v>697.58</v>
      </c>
      <c r="G665" s="10">
        <v>558.05999999999995</v>
      </c>
      <c r="H665">
        <v>20</v>
      </c>
      <c r="I665" s="51" t="str">
        <f>_xlfn.XLOOKUP(Q2_2025[[#This Row],[Artikelnr]],Artikel_prijzen[Artnr],Artikel_prijzen[Groep],"")</f>
        <v/>
      </c>
      <c r="J665" s="10" t="str">
        <f>_xlfn.XLOOKUP(Q2_2025[[#This Row],[Artikelnr]],Artikel_prijzen[Artnr],Artikel_prijzen[Prijs 2025],"")</f>
        <v/>
      </c>
      <c r="K665" t="str">
        <f>IF(Q2_2025[[#This Row],[Artikelprijs]]&lt;&gt;"",IF(Q2_2025[[#This Row],[Stuksprijs]]=Q2_2025[[#This Row],[Artikelprijs]],"Prijs gelijk","Prijs wijkt af"),"")</f>
        <v/>
      </c>
      <c r="L665" t="str">
        <f>IF(Q2_2025[[#This Row],[Relatiekorting percentage]]=0,
    "Nvt",
    IF(Q2_2025[[#This Row],[Brutobedrag 2]] &lt; Q2_2025[[#This Row],[Bruto - Rel.korting]],
        "Nee",
        "Ja"))</f>
        <v>Ja</v>
      </c>
      <c r="M665" s="10">
        <f>IF(Q2_2025[[#This Row],[Artikelprijs]]&lt;&gt;"",Q2_2025[[#This Row],[Artikelprijs]],Q2_2025[[#This Row],[Stuksprijs]])</f>
        <v>26.83</v>
      </c>
      <c r="N665" s="10">
        <f>Q2_2025[[#This Row],[Besteld]]*Q2_2025[[#This Row],[Prijs 2]]</f>
        <v>697.57999999999993</v>
      </c>
      <c r="O665" s="10">
        <f>IF(Q2_2025[[#This Row],[Brutobedrag 2]]&lt;Q2_2025[[#This Row],[Bruto - Rel.korting]],Q2_2025[[#This Row],[Brutobedrag 2]],Q2_2025[[#This Row],[Brutobedrag 2]]*(100-Q2_2025[[#This Row],[Relatiekorting percentage]])/100)</f>
        <v>558.06399999999996</v>
      </c>
      <c r="R665" s="3"/>
      <c r="W665"/>
      <c r="AB665"/>
    </row>
    <row r="666" spans="1:28" x14ac:dyDescent="0.3">
      <c r="A666" t="s">
        <v>568</v>
      </c>
      <c r="B666">
        <v>3001124</v>
      </c>
      <c r="C666" t="s">
        <v>572</v>
      </c>
      <c r="D666">
        <v>1</v>
      </c>
      <c r="E666" s="10">
        <v>48.75</v>
      </c>
      <c r="F666" s="10">
        <v>48.75</v>
      </c>
      <c r="G666" s="10">
        <v>39</v>
      </c>
      <c r="H666">
        <v>20</v>
      </c>
      <c r="I666" s="51" t="str">
        <f>_xlfn.XLOOKUP(Q2_2025[[#This Row],[Artikelnr]],Artikel_prijzen[Artnr],Artikel_prijzen[Groep],"")</f>
        <v/>
      </c>
      <c r="J666" s="10" t="str">
        <f>_xlfn.XLOOKUP(Q2_2025[[#This Row],[Artikelnr]],Artikel_prijzen[Artnr],Artikel_prijzen[Prijs 2025],"")</f>
        <v/>
      </c>
      <c r="K666" t="str">
        <f>IF(Q2_2025[[#This Row],[Artikelprijs]]&lt;&gt;"",IF(Q2_2025[[#This Row],[Stuksprijs]]=Q2_2025[[#This Row],[Artikelprijs]],"Prijs gelijk","Prijs wijkt af"),"")</f>
        <v/>
      </c>
      <c r="L666" t="str">
        <f>IF(Q2_2025[[#This Row],[Relatiekorting percentage]]=0,
    "Nvt",
    IF(Q2_2025[[#This Row],[Brutobedrag 2]] &lt; Q2_2025[[#This Row],[Bruto - Rel.korting]],
        "Nee",
        "Ja"))</f>
        <v>Ja</v>
      </c>
      <c r="M666" s="10">
        <f>IF(Q2_2025[[#This Row],[Artikelprijs]]&lt;&gt;"",Q2_2025[[#This Row],[Artikelprijs]],Q2_2025[[#This Row],[Stuksprijs]])</f>
        <v>48.75</v>
      </c>
      <c r="N666" s="10">
        <f>Q2_2025[[#This Row],[Besteld]]*Q2_2025[[#This Row],[Prijs 2]]</f>
        <v>48.75</v>
      </c>
      <c r="O666" s="10">
        <f>IF(Q2_2025[[#This Row],[Brutobedrag 2]]&lt;Q2_2025[[#This Row],[Bruto - Rel.korting]],Q2_2025[[#This Row],[Brutobedrag 2]],Q2_2025[[#This Row],[Brutobedrag 2]]*(100-Q2_2025[[#This Row],[Relatiekorting percentage]])/100)</f>
        <v>39</v>
      </c>
      <c r="R666" s="3"/>
      <c r="W666"/>
      <c r="AB666"/>
    </row>
    <row r="667" spans="1:28" x14ac:dyDescent="0.3">
      <c r="A667" t="s">
        <v>568</v>
      </c>
      <c r="B667">
        <v>1009130</v>
      </c>
      <c r="C667" t="s">
        <v>250</v>
      </c>
      <c r="D667">
        <v>2</v>
      </c>
      <c r="E667" s="10">
        <v>24.73</v>
      </c>
      <c r="F667" s="10">
        <v>49.46</v>
      </c>
      <c r="G667" s="10">
        <v>39.57</v>
      </c>
      <c r="H667">
        <v>20</v>
      </c>
      <c r="I667" s="51" t="str">
        <f>_xlfn.XLOOKUP(Q2_2025[[#This Row],[Artikelnr]],Artikel_prijzen[Artnr],Artikel_prijzen[Groep],"")</f>
        <v/>
      </c>
      <c r="J667" s="10" t="str">
        <f>_xlfn.XLOOKUP(Q2_2025[[#This Row],[Artikelnr]],Artikel_prijzen[Artnr],Artikel_prijzen[Prijs 2025],"")</f>
        <v/>
      </c>
      <c r="K667" t="str">
        <f>IF(Q2_2025[[#This Row],[Artikelprijs]]&lt;&gt;"",IF(Q2_2025[[#This Row],[Stuksprijs]]=Q2_2025[[#This Row],[Artikelprijs]],"Prijs gelijk","Prijs wijkt af"),"")</f>
        <v/>
      </c>
      <c r="L667" t="str">
        <f>IF(Q2_2025[[#This Row],[Relatiekorting percentage]]=0,
    "Nvt",
    IF(Q2_2025[[#This Row],[Brutobedrag 2]] &lt; Q2_2025[[#This Row],[Bruto - Rel.korting]],
        "Nee",
        "Ja"))</f>
        <v>Ja</v>
      </c>
      <c r="M667" s="10">
        <f>IF(Q2_2025[[#This Row],[Artikelprijs]]&lt;&gt;"",Q2_2025[[#This Row],[Artikelprijs]],Q2_2025[[#This Row],[Stuksprijs]])</f>
        <v>24.73</v>
      </c>
      <c r="N667" s="10">
        <f>Q2_2025[[#This Row],[Besteld]]*Q2_2025[[#This Row],[Prijs 2]]</f>
        <v>49.46</v>
      </c>
      <c r="O667" s="10">
        <f>IF(Q2_2025[[#This Row],[Brutobedrag 2]]&lt;Q2_2025[[#This Row],[Bruto - Rel.korting]],Q2_2025[[#This Row],[Brutobedrag 2]],Q2_2025[[#This Row],[Brutobedrag 2]]*(100-Q2_2025[[#This Row],[Relatiekorting percentage]])/100)</f>
        <v>39.568000000000005</v>
      </c>
      <c r="R667" s="3"/>
      <c r="W667"/>
      <c r="AB667"/>
    </row>
    <row r="668" spans="1:28" x14ac:dyDescent="0.3">
      <c r="A668" t="s">
        <v>568</v>
      </c>
      <c r="B668">
        <v>5010017</v>
      </c>
      <c r="C668" t="s">
        <v>248</v>
      </c>
      <c r="D668">
        <v>8</v>
      </c>
      <c r="E668" s="10">
        <v>48.93</v>
      </c>
      <c r="F668" s="10">
        <v>391.44</v>
      </c>
      <c r="G668" s="10">
        <v>313.14999999999998</v>
      </c>
      <c r="H668">
        <v>20</v>
      </c>
      <c r="I668" s="51" t="str">
        <f>_xlfn.XLOOKUP(Q2_2025[[#This Row],[Artikelnr]],Artikel_prijzen[Artnr],Artikel_prijzen[Groep],"")</f>
        <v/>
      </c>
      <c r="J668" s="10" t="str">
        <f>_xlfn.XLOOKUP(Q2_2025[[#This Row],[Artikelnr]],Artikel_prijzen[Artnr],Artikel_prijzen[Prijs 2025],"")</f>
        <v/>
      </c>
      <c r="K668" t="str">
        <f>IF(Q2_2025[[#This Row],[Artikelprijs]]&lt;&gt;"",IF(Q2_2025[[#This Row],[Stuksprijs]]=Q2_2025[[#This Row],[Artikelprijs]],"Prijs gelijk","Prijs wijkt af"),"")</f>
        <v/>
      </c>
      <c r="L668" t="str">
        <f>IF(Q2_2025[[#This Row],[Relatiekorting percentage]]=0,
    "Nvt",
    IF(Q2_2025[[#This Row],[Brutobedrag 2]] &lt; Q2_2025[[#This Row],[Bruto - Rel.korting]],
        "Nee",
        "Ja"))</f>
        <v>Ja</v>
      </c>
      <c r="M668" s="10">
        <f>IF(Q2_2025[[#This Row],[Artikelprijs]]&lt;&gt;"",Q2_2025[[#This Row],[Artikelprijs]],Q2_2025[[#This Row],[Stuksprijs]])</f>
        <v>48.93</v>
      </c>
      <c r="N668" s="10">
        <f>Q2_2025[[#This Row],[Besteld]]*Q2_2025[[#This Row],[Prijs 2]]</f>
        <v>391.44</v>
      </c>
      <c r="O668" s="10">
        <f>IF(Q2_2025[[#This Row],[Brutobedrag 2]]&lt;Q2_2025[[#This Row],[Bruto - Rel.korting]],Q2_2025[[#This Row],[Brutobedrag 2]],Q2_2025[[#This Row],[Brutobedrag 2]]*(100-Q2_2025[[#This Row],[Relatiekorting percentage]])/100)</f>
        <v>313.15199999999999</v>
      </c>
      <c r="R668" s="3"/>
      <c r="W668"/>
      <c r="AB668"/>
    </row>
    <row r="669" spans="1:28" x14ac:dyDescent="0.3">
      <c r="A669" t="s">
        <v>568</v>
      </c>
      <c r="B669">
        <v>1002030</v>
      </c>
      <c r="C669" t="s">
        <v>573</v>
      </c>
      <c r="D669">
        <v>40</v>
      </c>
      <c r="E669" s="10">
        <v>48.93</v>
      </c>
      <c r="F669" s="10">
        <v>1957.2</v>
      </c>
      <c r="G669" s="10">
        <v>1565.76</v>
      </c>
      <c r="H669">
        <v>20</v>
      </c>
      <c r="I669" s="51" t="str">
        <f>_xlfn.XLOOKUP(Q2_2025[[#This Row],[Artikelnr]],Artikel_prijzen[Artnr],Artikel_prijzen[Groep],"")</f>
        <v/>
      </c>
      <c r="J669" s="10" t="str">
        <f>_xlfn.XLOOKUP(Q2_2025[[#This Row],[Artikelnr]],Artikel_prijzen[Artnr],Artikel_prijzen[Prijs 2025],"")</f>
        <v/>
      </c>
      <c r="K669" t="str">
        <f>IF(Q2_2025[[#This Row],[Artikelprijs]]&lt;&gt;"",IF(Q2_2025[[#This Row],[Stuksprijs]]=Q2_2025[[#This Row],[Artikelprijs]],"Prijs gelijk","Prijs wijkt af"),"")</f>
        <v/>
      </c>
      <c r="L669" t="str">
        <f>IF(Q2_2025[[#This Row],[Relatiekorting percentage]]=0,
    "Nvt",
    IF(Q2_2025[[#This Row],[Brutobedrag 2]] &lt; Q2_2025[[#This Row],[Bruto - Rel.korting]],
        "Nee",
        "Ja"))</f>
        <v>Ja</v>
      </c>
      <c r="M669" s="10">
        <f>IF(Q2_2025[[#This Row],[Artikelprijs]]&lt;&gt;"",Q2_2025[[#This Row],[Artikelprijs]],Q2_2025[[#This Row],[Stuksprijs]])</f>
        <v>48.93</v>
      </c>
      <c r="N669" s="10">
        <f>Q2_2025[[#This Row],[Besteld]]*Q2_2025[[#This Row],[Prijs 2]]</f>
        <v>1957.2</v>
      </c>
      <c r="O669" s="10">
        <f>IF(Q2_2025[[#This Row],[Brutobedrag 2]]&lt;Q2_2025[[#This Row],[Bruto - Rel.korting]],Q2_2025[[#This Row],[Brutobedrag 2]],Q2_2025[[#This Row],[Brutobedrag 2]]*(100-Q2_2025[[#This Row],[Relatiekorting percentage]])/100)</f>
        <v>1565.76</v>
      </c>
      <c r="R669" s="3"/>
      <c r="W669"/>
      <c r="AB669"/>
    </row>
    <row r="670" spans="1:28" x14ac:dyDescent="0.3">
      <c r="A670" t="s">
        <v>568</v>
      </c>
      <c r="B670">
        <v>3002022</v>
      </c>
      <c r="C670" t="s">
        <v>195</v>
      </c>
      <c r="D670">
        <v>1</v>
      </c>
      <c r="E670" s="10">
        <v>76.02</v>
      </c>
      <c r="F670" s="10">
        <v>76.02</v>
      </c>
      <c r="G670" s="10">
        <v>60.82</v>
      </c>
      <c r="H670">
        <v>20</v>
      </c>
      <c r="I670" s="51" t="str">
        <f>_xlfn.XLOOKUP(Q2_2025[[#This Row],[Artikelnr]],Artikel_prijzen[Artnr],Artikel_prijzen[Groep],"")</f>
        <v/>
      </c>
      <c r="J670" s="10" t="str">
        <f>_xlfn.XLOOKUP(Q2_2025[[#This Row],[Artikelnr]],Artikel_prijzen[Artnr],Artikel_prijzen[Prijs 2025],"")</f>
        <v/>
      </c>
      <c r="K670" t="str">
        <f>IF(Q2_2025[[#This Row],[Artikelprijs]]&lt;&gt;"",IF(Q2_2025[[#This Row],[Stuksprijs]]=Q2_2025[[#This Row],[Artikelprijs]],"Prijs gelijk","Prijs wijkt af"),"")</f>
        <v/>
      </c>
      <c r="L670" t="str">
        <f>IF(Q2_2025[[#This Row],[Relatiekorting percentage]]=0,
    "Nvt",
    IF(Q2_2025[[#This Row],[Brutobedrag 2]] &lt; Q2_2025[[#This Row],[Bruto - Rel.korting]],
        "Nee",
        "Ja"))</f>
        <v>Ja</v>
      </c>
      <c r="M670" s="10">
        <f>IF(Q2_2025[[#This Row],[Artikelprijs]]&lt;&gt;"",Q2_2025[[#This Row],[Artikelprijs]],Q2_2025[[#This Row],[Stuksprijs]])</f>
        <v>76.02</v>
      </c>
      <c r="N670" s="10">
        <f>Q2_2025[[#This Row],[Besteld]]*Q2_2025[[#This Row],[Prijs 2]]</f>
        <v>76.02</v>
      </c>
      <c r="O670" s="10">
        <f>IF(Q2_2025[[#This Row],[Brutobedrag 2]]&lt;Q2_2025[[#This Row],[Bruto - Rel.korting]],Q2_2025[[#This Row],[Brutobedrag 2]],Q2_2025[[#This Row],[Brutobedrag 2]]*(100-Q2_2025[[#This Row],[Relatiekorting percentage]])/100)</f>
        <v>60.815999999999995</v>
      </c>
      <c r="R670" s="3"/>
      <c r="W670"/>
      <c r="AB670"/>
    </row>
    <row r="671" spans="1:28" x14ac:dyDescent="0.3">
      <c r="A671" t="s">
        <v>568</v>
      </c>
      <c r="B671">
        <v>5010017</v>
      </c>
      <c r="C671" t="s">
        <v>248</v>
      </c>
      <c r="D671">
        <v>8</v>
      </c>
      <c r="E671" s="10">
        <v>48.93</v>
      </c>
      <c r="F671" s="10">
        <v>391.44</v>
      </c>
      <c r="G671" s="10">
        <v>313.14999999999998</v>
      </c>
      <c r="H671">
        <v>20</v>
      </c>
      <c r="I671" s="51" t="str">
        <f>_xlfn.XLOOKUP(Q2_2025[[#This Row],[Artikelnr]],Artikel_prijzen[Artnr],Artikel_prijzen[Groep],"")</f>
        <v/>
      </c>
      <c r="J671" s="10" t="str">
        <f>_xlfn.XLOOKUP(Q2_2025[[#This Row],[Artikelnr]],Artikel_prijzen[Artnr],Artikel_prijzen[Prijs 2025],"")</f>
        <v/>
      </c>
      <c r="K671" t="str">
        <f>IF(Q2_2025[[#This Row],[Artikelprijs]]&lt;&gt;"",IF(Q2_2025[[#This Row],[Stuksprijs]]=Q2_2025[[#This Row],[Artikelprijs]],"Prijs gelijk","Prijs wijkt af"),"")</f>
        <v/>
      </c>
      <c r="L671" t="str">
        <f>IF(Q2_2025[[#This Row],[Relatiekorting percentage]]=0,
    "Nvt",
    IF(Q2_2025[[#This Row],[Brutobedrag 2]] &lt; Q2_2025[[#This Row],[Bruto - Rel.korting]],
        "Nee",
        "Ja"))</f>
        <v>Ja</v>
      </c>
      <c r="M671" s="10">
        <f>IF(Q2_2025[[#This Row],[Artikelprijs]]&lt;&gt;"",Q2_2025[[#This Row],[Artikelprijs]],Q2_2025[[#This Row],[Stuksprijs]])</f>
        <v>48.93</v>
      </c>
      <c r="N671" s="10">
        <f>Q2_2025[[#This Row],[Besteld]]*Q2_2025[[#This Row],[Prijs 2]]</f>
        <v>391.44</v>
      </c>
      <c r="O671" s="10">
        <f>IF(Q2_2025[[#This Row],[Brutobedrag 2]]&lt;Q2_2025[[#This Row],[Bruto - Rel.korting]],Q2_2025[[#This Row],[Brutobedrag 2]],Q2_2025[[#This Row],[Brutobedrag 2]]*(100-Q2_2025[[#This Row],[Relatiekorting percentage]])/100)</f>
        <v>313.15199999999999</v>
      </c>
      <c r="R671" s="3"/>
      <c r="W671"/>
      <c r="AB671"/>
    </row>
    <row r="672" spans="1:28" x14ac:dyDescent="0.3">
      <c r="A672" t="s">
        <v>568</v>
      </c>
      <c r="B672">
        <v>1002030</v>
      </c>
      <c r="C672" t="s">
        <v>573</v>
      </c>
      <c r="D672">
        <v>20</v>
      </c>
      <c r="E672" s="10">
        <v>48.93</v>
      </c>
      <c r="F672" s="10">
        <v>978.6</v>
      </c>
      <c r="G672" s="10">
        <v>782.88</v>
      </c>
      <c r="H672">
        <v>20</v>
      </c>
      <c r="I672" s="51" t="str">
        <f>_xlfn.XLOOKUP(Q2_2025[[#This Row],[Artikelnr]],Artikel_prijzen[Artnr],Artikel_prijzen[Groep],"")</f>
        <v/>
      </c>
      <c r="J672" s="10" t="str">
        <f>_xlfn.XLOOKUP(Q2_2025[[#This Row],[Artikelnr]],Artikel_prijzen[Artnr],Artikel_prijzen[Prijs 2025],"")</f>
        <v/>
      </c>
      <c r="K672" t="str">
        <f>IF(Q2_2025[[#This Row],[Artikelprijs]]&lt;&gt;"",IF(Q2_2025[[#This Row],[Stuksprijs]]=Q2_2025[[#This Row],[Artikelprijs]],"Prijs gelijk","Prijs wijkt af"),"")</f>
        <v/>
      </c>
      <c r="L672" t="str">
        <f>IF(Q2_2025[[#This Row],[Relatiekorting percentage]]=0,
    "Nvt",
    IF(Q2_2025[[#This Row],[Brutobedrag 2]] &lt; Q2_2025[[#This Row],[Bruto - Rel.korting]],
        "Nee",
        "Ja"))</f>
        <v>Ja</v>
      </c>
      <c r="M672" s="10">
        <f>IF(Q2_2025[[#This Row],[Artikelprijs]]&lt;&gt;"",Q2_2025[[#This Row],[Artikelprijs]],Q2_2025[[#This Row],[Stuksprijs]])</f>
        <v>48.93</v>
      </c>
      <c r="N672" s="10">
        <f>Q2_2025[[#This Row],[Besteld]]*Q2_2025[[#This Row],[Prijs 2]]</f>
        <v>978.6</v>
      </c>
      <c r="O672" s="10">
        <f>IF(Q2_2025[[#This Row],[Brutobedrag 2]]&lt;Q2_2025[[#This Row],[Bruto - Rel.korting]],Q2_2025[[#This Row],[Brutobedrag 2]],Q2_2025[[#This Row],[Brutobedrag 2]]*(100-Q2_2025[[#This Row],[Relatiekorting percentage]])/100)</f>
        <v>782.88</v>
      </c>
      <c r="R672" s="3"/>
      <c r="W672"/>
      <c r="AB672"/>
    </row>
    <row r="673" spans="1:28" x14ac:dyDescent="0.3">
      <c r="A673" t="s">
        <v>568</v>
      </c>
      <c r="B673">
        <v>3001044</v>
      </c>
      <c r="C673" t="s">
        <v>47</v>
      </c>
      <c r="D673">
        <v>8</v>
      </c>
      <c r="E673" s="10">
        <v>26.83</v>
      </c>
      <c r="F673" s="10">
        <v>214.64</v>
      </c>
      <c r="G673" s="10">
        <v>171.71</v>
      </c>
      <c r="H673">
        <v>20</v>
      </c>
      <c r="I673" s="51" t="str">
        <f>_xlfn.XLOOKUP(Q2_2025[[#This Row],[Artikelnr]],Artikel_prijzen[Artnr],Artikel_prijzen[Groep],"")</f>
        <v/>
      </c>
      <c r="J673" s="10" t="str">
        <f>_xlfn.XLOOKUP(Q2_2025[[#This Row],[Artikelnr]],Artikel_prijzen[Artnr],Artikel_prijzen[Prijs 2025],"")</f>
        <v/>
      </c>
      <c r="K673" t="str">
        <f>IF(Q2_2025[[#This Row],[Artikelprijs]]&lt;&gt;"",IF(Q2_2025[[#This Row],[Stuksprijs]]=Q2_2025[[#This Row],[Artikelprijs]],"Prijs gelijk","Prijs wijkt af"),"")</f>
        <v/>
      </c>
      <c r="L673" t="str">
        <f>IF(Q2_2025[[#This Row],[Relatiekorting percentage]]=0,
    "Nvt",
    IF(Q2_2025[[#This Row],[Brutobedrag 2]] &lt; Q2_2025[[#This Row],[Bruto - Rel.korting]],
        "Nee",
        "Ja"))</f>
        <v>Ja</v>
      </c>
      <c r="M673" s="10">
        <f>IF(Q2_2025[[#This Row],[Artikelprijs]]&lt;&gt;"",Q2_2025[[#This Row],[Artikelprijs]],Q2_2025[[#This Row],[Stuksprijs]])</f>
        <v>26.83</v>
      </c>
      <c r="N673" s="10">
        <f>Q2_2025[[#This Row],[Besteld]]*Q2_2025[[#This Row],[Prijs 2]]</f>
        <v>214.64</v>
      </c>
      <c r="O673" s="10">
        <f>IF(Q2_2025[[#This Row],[Brutobedrag 2]]&lt;Q2_2025[[#This Row],[Bruto - Rel.korting]],Q2_2025[[#This Row],[Brutobedrag 2]],Q2_2025[[#This Row],[Brutobedrag 2]]*(100-Q2_2025[[#This Row],[Relatiekorting percentage]])/100)</f>
        <v>171.71199999999996</v>
      </c>
      <c r="R673" s="3"/>
      <c r="W673"/>
      <c r="AB673"/>
    </row>
    <row r="674" spans="1:28" x14ac:dyDescent="0.3">
      <c r="A674" t="s">
        <v>568</v>
      </c>
      <c r="B674">
        <v>5031009</v>
      </c>
      <c r="C674" t="s">
        <v>141</v>
      </c>
      <c r="D674">
        <v>2</v>
      </c>
      <c r="E674" s="10">
        <v>89.61</v>
      </c>
      <c r="F674" s="10">
        <v>179.22</v>
      </c>
      <c r="G674" s="10">
        <v>143.38</v>
      </c>
      <c r="H674">
        <v>20</v>
      </c>
      <c r="I674" s="51" t="str">
        <f>_xlfn.XLOOKUP(Q2_2025[[#This Row],[Artikelnr]],Artikel_prijzen[Artnr],Artikel_prijzen[Groep],"")</f>
        <v/>
      </c>
      <c r="J674" s="10" t="str">
        <f>_xlfn.XLOOKUP(Q2_2025[[#This Row],[Artikelnr]],Artikel_prijzen[Artnr],Artikel_prijzen[Prijs 2025],"")</f>
        <v/>
      </c>
      <c r="K674" t="str">
        <f>IF(Q2_2025[[#This Row],[Artikelprijs]]&lt;&gt;"",IF(Q2_2025[[#This Row],[Stuksprijs]]=Q2_2025[[#This Row],[Artikelprijs]],"Prijs gelijk","Prijs wijkt af"),"")</f>
        <v/>
      </c>
      <c r="L674" t="str">
        <f>IF(Q2_2025[[#This Row],[Relatiekorting percentage]]=0,
    "Nvt",
    IF(Q2_2025[[#This Row],[Brutobedrag 2]] &lt; Q2_2025[[#This Row],[Bruto - Rel.korting]],
        "Nee",
        "Ja"))</f>
        <v>Ja</v>
      </c>
      <c r="M674" s="10">
        <f>IF(Q2_2025[[#This Row],[Artikelprijs]]&lt;&gt;"",Q2_2025[[#This Row],[Artikelprijs]],Q2_2025[[#This Row],[Stuksprijs]])</f>
        <v>89.61</v>
      </c>
      <c r="N674" s="10">
        <f>Q2_2025[[#This Row],[Besteld]]*Q2_2025[[#This Row],[Prijs 2]]</f>
        <v>179.22</v>
      </c>
      <c r="O674" s="10">
        <f>IF(Q2_2025[[#This Row],[Brutobedrag 2]]&lt;Q2_2025[[#This Row],[Bruto - Rel.korting]],Q2_2025[[#This Row],[Brutobedrag 2]],Q2_2025[[#This Row],[Brutobedrag 2]]*(100-Q2_2025[[#This Row],[Relatiekorting percentage]])/100)</f>
        <v>143.376</v>
      </c>
      <c r="R674" s="3"/>
      <c r="W674"/>
      <c r="AB674"/>
    </row>
    <row r="675" spans="1:28" x14ac:dyDescent="0.3">
      <c r="A675" t="s">
        <v>568</v>
      </c>
      <c r="B675">
        <v>5031008</v>
      </c>
      <c r="C675" t="s">
        <v>142</v>
      </c>
      <c r="D675">
        <v>10</v>
      </c>
      <c r="E675" s="10">
        <v>59.74</v>
      </c>
      <c r="F675" s="10">
        <v>597.4</v>
      </c>
      <c r="G675" s="10">
        <v>477.92</v>
      </c>
      <c r="H675">
        <v>20</v>
      </c>
      <c r="I675" s="51" t="str">
        <f>_xlfn.XLOOKUP(Q2_2025[[#This Row],[Artikelnr]],Artikel_prijzen[Artnr],Artikel_prijzen[Groep],"")</f>
        <v/>
      </c>
      <c r="J675" s="10" t="str">
        <f>_xlfn.XLOOKUP(Q2_2025[[#This Row],[Artikelnr]],Artikel_prijzen[Artnr],Artikel_prijzen[Prijs 2025],"")</f>
        <v/>
      </c>
      <c r="K675" t="str">
        <f>IF(Q2_2025[[#This Row],[Artikelprijs]]&lt;&gt;"",IF(Q2_2025[[#This Row],[Stuksprijs]]=Q2_2025[[#This Row],[Artikelprijs]],"Prijs gelijk","Prijs wijkt af"),"")</f>
        <v/>
      </c>
      <c r="L675" t="str">
        <f>IF(Q2_2025[[#This Row],[Relatiekorting percentage]]=0,
    "Nvt",
    IF(Q2_2025[[#This Row],[Brutobedrag 2]] &lt; Q2_2025[[#This Row],[Bruto - Rel.korting]],
        "Nee",
        "Ja"))</f>
        <v>Ja</v>
      </c>
      <c r="M675" s="10">
        <f>IF(Q2_2025[[#This Row],[Artikelprijs]]&lt;&gt;"",Q2_2025[[#This Row],[Artikelprijs]],Q2_2025[[#This Row],[Stuksprijs]])</f>
        <v>59.74</v>
      </c>
      <c r="N675" s="10">
        <f>Q2_2025[[#This Row],[Besteld]]*Q2_2025[[#This Row],[Prijs 2]]</f>
        <v>597.4</v>
      </c>
      <c r="O675" s="10">
        <f>IF(Q2_2025[[#This Row],[Brutobedrag 2]]&lt;Q2_2025[[#This Row],[Bruto - Rel.korting]],Q2_2025[[#This Row],[Brutobedrag 2]],Q2_2025[[#This Row],[Brutobedrag 2]]*(100-Q2_2025[[#This Row],[Relatiekorting percentage]])/100)</f>
        <v>477.92</v>
      </c>
      <c r="R675" s="3"/>
      <c r="W675"/>
      <c r="AB675"/>
    </row>
    <row r="676" spans="1:28" x14ac:dyDescent="0.3">
      <c r="A676" t="s">
        <v>568</v>
      </c>
      <c r="B676">
        <v>5031013</v>
      </c>
      <c r="C676" t="s">
        <v>146</v>
      </c>
      <c r="D676">
        <v>4</v>
      </c>
      <c r="E676" s="10">
        <v>44.29</v>
      </c>
      <c r="F676" s="10">
        <v>177.16</v>
      </c>
      <c r="G676" s="10">
        <v>141.72999999999999</v>
      </c>
      <c r="H676">
        <v>20</v>
      </c>
      <c r="I676" s="51" t="str">
        <f>_xlfn.XLOOKUP(Q2_2025[[#This Row],[Artikelnr]],Artikel_prijzen[Artnr],Artikel_prijzen[Groep],"")</f>
        <v/>
      </c>
      <c r="J676" s="10" t="str">
        <f>_xlfn.XLOOKUP(Q2_2025[[#This Row],[Artikelnr]],Artikel_prijzen[Artnr],Artikel_prijzen[Prijs 2025],"")</f>
        <v/>
      </c>
      <c r="K676" t="str">
        <f>IF(Q2_2025[[#This Row],[Artikelprijs]]&lt;&gt;"",IF(Q2_2025[[#This Row],[Stuksprijs]]=Q2_2025[[#This Row],[Artikelprijs]],"Prijs gelijk","Prijs wijkt af"),"")</f>
        <v/>
      </c>
      <c r="L676" t="str">
        <f>IF(Q2_2025[[#This Row],[Relatiekorting percentage]]=0,
    "Nvt",
    IF(Q2_2025[[#This Row],[Brutobedrag 2]] &lt; Q2_2025[[#This Row],[Bruto - Rel.korting]],
        "Nee",
        "Ja"))</f>
        <v>Ja</v>
      </c>
      <c r="M676" s="10">
        <f>IF(Q2_2025[[#This Row],[Artikelprijs]]&lt;&gt;"",Q2_2025[[#This Row],[Artikelprijs]],Q2_2025[[#This Row],[Stuksprijs]])</f>
        <v>44.29</v>
      </c>
      <c r="N676" s="10">
        <f>Q2_2025[[#This Row],[Besteld]]*Q2_2025[[#This Row],[Prijs 2]]</f>
        <v>177.16</v>
      </c>
      <c r="O676" s="10">
        <f>IF(Q2_2025[[#This Row],[Brutobedrag 2]]&lt;Q2_2025[[#This Row],[Bruto - Rel.korting]],Q2_2025[[#This Row],[Brutobedrag 2]],Q2_2025[[#This Row],[Brutobedrag 2]]*(100-Q2_2025[[#This Row],[Relatiekorting percentage]])/100)</f>
        <v>141.72799999999998</v>
      </c>
      <c r="R676" s="3"/>
      <c r="W676"/>
      <c r="AB676"/>
    </row>
    <row r="677" spans="1:28" x14ac:dyDescent="0.3">
      <c r="A677" t="s">
        <v>568</v>
      </c>
      <c r="B677">
        <v>2004051</v>
      </c>
      <c r="C677" t="s">
        <v>255</v>
      </c>
      <c r="D677">
        <v>8</v>
      </c>
      <c r="E677" s="10">
        <v>16.54</v>
      </c>
      <c r="F677" s="10">
        <v>132.32</v>
      </c>
      <c r="G677" s="10">
        <v>105.86</v>
      </c>
      <c r="H677">
        <v>20</v>
      </c>
      <c r="I677" s="51" t="str">
        <f>_xlfn.XLOOKUP(Q2_2025[[#This Row],[Artikelnr]],Artikel_prijzen[Artnr],Artikel_prijzen[Groep],"")</f>
        <v/>
      </c>
      <c r="J677" s="10" t="str">
        <f>_xlfn.XLOOKUP(Q2_2025[[#This Row],[Artikelnr]],Artikel_prijzen[Artnr],Artikel_prijzen[Prijs 2025],"")</f>
        <v/>
      </c>
      <c r="K677" t="str">
        <f>IF(Q2_2025[[#This Row],[Artikelprijs]]&lt;&gt;"",IF(Q2_2025[[#This Row],[Stuksprijs]]=Q2_2025[[#This Row],[Artikelprijs]],"Prijs gelijk","Prijs wijkt af"),"")</f>
        <v/>
      </c>
      <c r="L677" t="str">
        <f>IF(Q2_2025[[#This Row],[Relatiekorting percentage]]=0,
    "Nvt",
    IF(Q2_2025[[#This Row],[Brutobedrag 2]] &lt; Q2_2025[[#This Row],[Bruto - Rel.korting]],
        "Nee",
        "Ja"))</f>
        <v>Ja</v>
      </c>
      <c r="M677" s="10">
        <f>IF(Q2_2025[[#This Row],[Artikelprijs]]&lt;&gt;"",Q2_2025[[#This Row],[Artikelprijs]],Q2_2025[[#This Row],[Stuksprijs]])</f>
        <v>16.54</v>
      </c>
      <c r="N677" s="10">
        <f>Q2_2025[[#This Row],[Besteld]]*Q2_2025[[#This Row],[Prijs 2]]</f>
        <v>132.32</v>
      </c>
      <c r="O677" s="10">
        <f>IF(Q2_2025[[#This Row],[Brutobedrag 2]]&lt;Q2_2025[[#This Row],[Bruto - Rel.korting]],Q2_2025[[#This Row],[Brutobedrag 2]],Q2_2025[[#This Row],[Brutobedrag 2]]*(100-Q2_2025[[#This Row],[Relatiekorting percentage]])/100)</f>
        <v>105.85599999999998</v>
      </c>
      <c r="R677" s="3"/>
      <c r="W677"/>
      <c r="AB677"/>
    </row>
    <row r="678" spans="1:28" x14ac:dyDescent="0.3">
      <c r="A678" t="s">
        <v>568</v>
      </c>
      <c r="B678">
        <v>5031008</v>
      </c>
      <c r="C678" t="s">
        <v>142</v>
      </c>
      <c r="D678">
        <v>4</v>
      </c>
      <c r="E678" s="10">
        <v>59.74</v>
      </c>
      <c r="F678" s="10">
        <v>238.96</v>
      </c>
      <c r="G678" s="10">
        <v>191.17</v>
      </c>
      <c r="H678">
        <v>20</v>
      </c>
      <c r="I678" s="51" t="str">
        <f>_xlfn.XLOOKUP(Q2_2025[[#This Row],[Artikelnr]],Artikel_prijzen[Artnr],Artikel_prijzen[Groep],"")</f>
        <v/>
      </c>
      <c r="J678" s="10" t="str">
        <f>_xlfn.XLOOKUP(Q2_2025[[#This Row],[Artikelnr]],Artikel_prijzen[Artnr],Artikel_prijzen[Prijs 2025],"")</f>
        <v/>
      </c>
      <c r="K678" t="str">
        <f>IF(Q2_2025[[#This Row],[Artikelprijs]]&lt;&gt;"",IF(Q2_2025[[#This Row],[Stuksprijs]]=Q2_2025[[#This Row],[Artikelprijs]],"Prijs gelijk","Prijs wijkt af"),"")</f>
        <v/>
      </c>
      <c r="L678" t="str">
        <f>IF(Q2_2025[[#This Row],[Relatiekorting percentage]]=0,
    "Nvt",
    IF(Q2_2025[[#This Row],[Brutobedrag 2]] &lt; Q2_2025[[#This Row],[Bruto - Rel.korting]],
        "Nee",
        "Ja"))</f>
        <v>Ja</v>
      </c>
      <c r="M678" s="10">
        <f>IF(Q2_2025[[#This Row],[Artikelprijs]]&lt;&gt;"",Q2_2025[[#This Row],[Artikelprijs]],Q2_2025[[#This Row],[Stuksprijs]])</f>
        <v>59.74</v>
      </c>
      <c r="N678" s="10">
        <f>Q2_2025[[#This Row],[Besteld]]*Q2_2025[[#This Row],[Prijs 2]]</f>
        <v>238.96</v>
      </c>
      <c r="O678" s="10">
        <f>IF(Q2_2025[[#This Row],[Brutobedrag 2]]&lt;Q2_2025[[#This Row],[Bruto - Rel.korting]],Q2_2025[[#This Row],[Brutobedrag 2]],Q2_2025[[#This Row],[Brutobedrag 2]]*(100-Q2_2025[[#This Row],[Relatiekorting percentage]])/100)</f>
        <v>191.16800000000001</v>
      </c>
      <c r="R678" s="3"/>
      <c r="W678"/>
      <c r="AB678"/>
    </row>
    <row r="679" spans="1:28" x14ac:dyDescent="0.3">
      <c r="A679" t="s">
        <v>568</v>
      </c>
      <c r="B679">
        <v>1007051</v>
      </c>
      <c r="C679" t="s">
        <v>54</v>
      </c>
      <c r="D679">
        <v>8</v>
      </c>
      <c r="E679" s="10">
        <v>88.57</v>
      </c>
      <c r="F679" s="10">
        <v>708.56</v>
      </c>
      <c r="G679" s="10">
        <v>566.85</v>
      </c>
      <c r="H679">
        <v>20</v>
      </c>
      <c r="I679" s="51" t="str">
        <f>_xlfn.XLOOKUP(Q2_2025[[#This Row],[Artikelnr]],Artikel_prijzen[Artnr],Artikel_prijzen[Groep],"")</f>
        <v/>
      </c>
      <c r="J679" s="10" t="str">
        <f>_xlfn.XLOOKUP(Q2_2025[[#This Row],[Artikelnr]],Artikel_prijzen[Artnr],Artikel_prijzen[Prijs 2025],"")</f>
        <v/>
      </c>
      <c r="K679" t="str">
        <f>IF(Q2_2025[[#This Row],[Artikelprijs]]&lt;&gt;"",IF(Q2_2025[[#This Row],[Stuksprijs]]=Q2_2025[[#This Row],[Artikelprijs]],"Prijs gelijk","Prijs wijkt af"),"")</f>
        <v/>
      </c>
      <c r="L679" t="str">
        <f>IF(Q2_2025[[#This Row],[Relatiekorting percentage]]=0,
    "Nvt",
    IF(Q2_2025[[#This Row],[Brutobedrag 2]] &lt; Q2_2025[[#This Row],[Bruto - Rel.korting]],
        "Nee",
        "Ja"))</f>
        <v>Ja</v>
      </c>
      <c r="M679" s="10">
        <f>IF(Q2_2025[[#This Row],[Artikelprijs]]&lt;&gt;"",Q2_2025[[#This Row],[Artikelprijs]],Q2_2025[[#This Row],[Stuksprijs]])</f>
        <v>88.57</v>
      </c>
      <c r="N679" s="10">
        <f>Q2_2025[[#This Row],[Besteld]]*Q2_2025[[#This Row],[Prijs 2]]</f>
        <v>708.56</v>
      </c>
      <c r="O679" s="10">
        <f>IF(Q2_2025[[#This Row],[Brutobedrag 2]]&lt;Q2_2025[[#This Row],[Bruto - Rel.korting]],Q2_2025[[#This Row],[Brutobedrag 2]],Q2_2025[[#This Row],[Brutobedrag 2]]*(100-Q2_2025[[#This Row],[Relatiekorting percentage]])/100)</f>
        <v>566.84799999999996</v>
      </c>
      <c r="R679" s="3"/>
      <c r="W679"/>
      <c r="AB679"/>
    </row>
    <row r="680" spans="1:28" x14ac:dyDescent="0.3">
      <c r="A680" t="s">
        <v>568</v>
      </c>
      <c r="B680">
        <v>5031007</v>
      </c>
      <c r="C680" t="s">
        <v>149</v>
      </c>
      <c r="D680">
        <v>8</v>
      </c>
      <c r="E680" s="10">
        <v>29.87</v>
      </c>
      <c r="F680" s="10">
        <v>238.96</v>
      </c>
      <c r="G680" s="10">
        <v>191.17</v>
      </c>
      <c r="H680">
        <v>20</v>
      </c>
      <c r="I680" s="51" t="str">
        <f>_xlfn.XLOOKUP(Q2_2025[[#This Row],[Artikelnr]],Artikel_prijzen[Artnr],Artikel_prijzen[Groep],"")</f>
        <v/>
      </c>
      <c r="J680" s="10" t="str">
        <f>_xlfn.XLOOKUP(Q2_2025[[#This Row],[Artikelnr]],Artikel_prijzen[Artnr],Artikel_prijzen[Prijs 2025],"")</f>
        <v/>
      </c>
      <c r="K680" t="str">
        <f>IF(Q2_2025[[#This Row],[Artikelprijs]]&lt;&gt;"",IF(Q2_2025[[#This Row],[Stuksprijs]]=Q2_2025[[#This Row],[Artikelprijs]],"Prijs gelijk","Prijs wijkt af"),"")</f>
        <v/>
      </c>
      <c r="L680" t="str">
        <f>IF(Q2_2025[[#This Row],[Relatiekorting percentage]]=0,
    "Nvt",
    IF(Q2_2025[[#This Row],[Brutobedrag 2]] &lt; Q2_2025[[#This Row],[Bruto - Rel.korting]],
        "Nee",
        "Ja"))</f>
        <v>Ja</v>
      </c>
      <c r="M680" s="10">
        <f>IF(Q2_2025[[#This Row],[Artikelprijs]]&lt;&gt;"",Q2_2025[[#This Row],[Artikelprijs]],Q2_2025[[#This Row],[Stuksprijs]])</f>
        <v>29.87</v>
      </c>
      <c r="N680" s="10">
        <f>Q2_2025[[#This Row],[Besteld]]*Q2_2025[[#This Row],[Prijs 2]]</f>
        <v>238.96</v>
      </c>
      <c r="O680" s="10">
        <f>IF(Q2_2025[[#This Row],[Brutobedrag 2]]&lt;Q2_2025[[#This Row],[Bruto - Rel.korting]],Q2_2025[[#This Row],[Brutobedrag 2]],Q2_2025[[#This Row],[Brutobedrag 2]]*(100-Q2_2025[[#This Row],[Relatiekorting percentage]])/100)</f>
        <v>191.16800000000001</v>
      </c>
      <c r="R680" s="3"/>
      <c r="W680"/>
      <c r="AB680"/>
    </row>
    <row r="681" spans="1:28" x14ac:dyDescent="0.3">
      <c r="A681" t="s">
        <v>568</v>
      </c>
      <c r="B681">
        <v>5031003</v>
      </c>
      <c r="C681" t="s">
        <v>145</v>
      </c>
      <c r="D681">
        <v>8</v>
      </c>
      <c r="E681" s="10">
        <v>29.87</v>
      </c>
      <c r="F681" s="10">
        <v>238.96</v>
      </c>
      <c r="G681" s="10">
        <v>191.17</v>
      </c>
      <c r="H681">
        <v>20</v>
      </c>
      <c r="I681" s="51" t="str">
        <f>_xlfn.XLOOKUP(Q2_2025[[#This Row],[Artikelnr]],Artikel_prijzen[Artnr],Artikel_prijzen[Groep],"")</f>
        <v/>
      </c>
      <c r="J681" s="10" t="str">
        <f>_xlfn.XLOOKUP(Q2_2025[[#This Row],[Artikelnr]],Artikel_prijzen[Artnr],Artikel_prijzen[Prijs 2025],"")</f>
        <v/>
      </c>
      <c r="K681" t="str">
        <f>IF(Q2_2025[[#This Row],[Artikelprijs]]&lt;&gt;"",IF(Q2_2025[[#This Row],[Stuksprijs]]=Q2_2025[[#This Row],[Artikelprijs]],"Prijs gelijk","Prijs wijkt af"),"")</f>
        <v/>
      </c>
      <c r="L681" t="str">
        <f>IF(Q2_2025[[#This Row],[Relatiekorting percentage]]=0,
    "Nvt",
    IF(Q2_2025[[#This Row],[Brutobedrag 2]] &lt; Q2_2025[[#This Row],[Bruto - Rel.korting]],
        "Nee",
        "Ja"))</f>
        <v>Ja</v>
      </c>
      <c r="M681" s="10">
        <f>IF(Q2_2025[[#This Row],[Artikelprijs]]&lt;&gt;"",Q2_2025[[#This Row],[Artikelprijs]],Q2_2025[[#This Row],[Stuksprijs]])</f>
        <v>29.87</v>
      </c>
      <c r="N681" s="10">
        <f>Q2_2025[[#This Row],[Besteld]]*Q2_2025[[#This Row],[Prijs 2]]</f>
        <v>238.96</v>
      </c>
      <c r="O681" s="10">
        <f>IF(Q2_2025[[#This Row],[Brutobedrag 2]]&lt;Q2_2025[[#This Row],[Bruto - Rel.korting]],Q2_2025[[#This Row],[Brutobedrag 2]],Q2_2025[[#This Row],[Brutobedrag 2]]*(100-Q2_2025[[#This Row],[Relatiekorting percentage]])/100)</f>
        <v>191.16800000000001</v>
      </c>
      <c r="R681" s="3"/>
      <c r="W681"/>
      <c r="AB681"/>
    </row>
    <row r="682" spans="1:28" x14ac:dyDescent="0.3">
      <c r="A682" t="s">
        <v>568</v>
      </c>
      <c r="B682">
        <v>5031013</v>
      </c>
      <c r="C682" t="s">
        <v>146</v>
      </c>
      <c r="D682">
        <v>8</v>
      </c>
      <c r="E682" s="10">
        <v>44.29</v>
      </c>
      <c r="F682" s="10">
        <v>354.32</v>
      </c>
      <c r="G682" s="10">
        <v>283.45999999999998</v>
      </c>
      <c r="H682">
        <v>20</v>
      </c>
      <c r="I682" s="51" t="str">
        <f>_xlfn.XLOOKUP(Q2_2025[[#This Row],[Artikelnr]],Artikel_prijzen[Artnr],Artikel_prijzen[Groep],"")</f>
        <v/>
      </c>
      <c r="J682" s="10" t="str">
        <f>_xlfn.XLOOKUP(Q2_2025[[#This Row],[Artikelnr]],Artikel_prijzen[Artnr],Artikel_prijzen[Prijs 2025],"")</f>
        <v/>
      </c>
      <c r="K682" t="str">
        <f>IF(Q2_2025[[#This Row],[Artikelprijs]]&lt;&gt;"",IF(Q2_2025[[#This Row],[Stuksprijs]]=Q2_2025[[#This Row],[Artikelprijs]],"Prijs gelijk","Prijs wijkt af"),"")</f>
        <v/>
      </c>
      <c r="L682" t="str">
        <f>IF(Q2_2025[[#This Row],[Relatiekorting percentage]]=0,
    "Nvt",
    IF(Q2_2025[[#This Row],[Brutobedrag 2]] &lt; Q2_2025[[#This Row],[Bruto - Rel.korting]],
        "Nee",
        "Ja"))</f>
        <v>Ja</v>
      </c>
      <c r="M682" s="10">
        <f>IF(Q2_2025[[#This Row],[Artikelprijs]]&lt;&gt;"",Q2_2025[[#This Row],[Artikelprijs]],Q2_2025[[#This Row],[Stuksprijs]])</f>
        <v>44.29</v>
      </c>
      <c r="N682" s="10">
        <f>Q2_2025[[#This Row],[Besteld]]*Q2_2025[[#This Row],[Prijs 2]]</f>
        <v>354.32</v>
      </c>
      <c r="O682" s="10">
        <f>IF(Q2_2025[[#This Row],[Brutobedrag 2]]&lt;Q2_2025[[#This Row],[Bruto - Rel.korting]],Q2_2025[[#This Row],[Brutobedrag 2]],Q2_2025[[#This Row],[Brutobedrag 2]]*(100-Q2_2025[[#This Row],[Relatiekorting percentage]])/100)</f>
        <v>283.45599999999996</v>
      </c>
      <c r="R682" s="3"/>
      <c r="W682"/>
      <c r="AB682"/>
    </row>
    <row r="683" spans="1:28" x14ac:dyDescent="0.3">
      <c r="A683" t="s">
        <v>568</v>
      </c>
      <c r="B683">
        <v>1007051</v>
      </c>
      <c r="C683" t="s">
        <v>54</v>
      </c>
      <c r="D683">
        <v>6</v>
      </c>
      <c r="E683" s="10">
        <v>88.57</v>
      </c>
      <c r="F683" s="10">
        <v>531.41999999999996</v>
      </c>
      <c r="G683" s="10">
        <v>425.14</v>
      </c>
      <c r="H683">
        <v>20</v>
      </c>
      <c r="I683" s="51" t="str">
        <f>_xlfn.XLOOKUP(Q2_2025[[#This Row],[Artikelnr]],Artikel_prijzen[Artnr],Artikel_prijzen[Groep],"")</f>
        <v/>
      </c>
      <c r="J683" s="10" t="str">
        <f>_xlfn.XLOOKUP(Q2_2025[[#This Row],[Artikelnr]],Artikel_prijzen[Artnr],Artikel_prijzen[Prijs 2025],"")</f>
        <v/>
      </c>
      <c r="K683" t="str">
        <f>IF(Q2_2025[[#This Row],[Artikelprijs]]&lt;&gt;"",IF(Q2_2025[[#This Row],[Stuksprijs]]=Q2_2025[[#This Row],[Artikelprijs]],"Prijs gelijk","Prijs wijkt af"),"")</f>
        <v/>
      </c>
      <c r="L683" t="str">
        <f>IF(Q2_2025[[#This Row],[Relatiekorting percentage]]=0,
    "Nvt",
    IF(Q2_2025[[#This Row],[Brutobedrag 2]] &lt; Q2_2025[[#This Row],[Bruto - Rel.korting]],
        "Nee",
        "Ja"))</f>
        <v>Ja</v>
      </c>
      <c r="M683" s="10">
        <f>IF(Q2_2025[[#This Row],[Artikelprijs]]&lt;&gt;"",Q2_2025[[#This Row],[Artikelprijs]],Q2_2025[[#This Row],[Stuksprijs]])</f>
        <v>88.57</v>
      </c>
      <c r="N683" s="10">
        <f>Q2_2025[[#This Row],[Besteld]]*Q2_2025[[#This Row],[Prijs 2]]</f>
        <v>531.41999999999996</v>
      </c>
      <c r="O683" s="10">
        <f>IF(Q2_2025[[#This Row],[Brutobedrag 2]]&lt;Q2_2025[[#This Row],[Bruto - Rel.korting]],Q2_2025[[#This Row],[Brutobedrag 2]],Q2_2025[[#This Row],[Brutobedrag 2]]*(100-Q2_2025[[#This Row],[Relatiekorting percentage]])/100)</f>
        <v>425.13599999999997</v>
      </c>
      <c r="R683" s="3"/>
      <c r="W683"/>
      <c r="AB683"/>
    </row>
    <row r="684" spans="1:28" x14ac:dyDescent="0.3">
      <c r="A684" t="s">
        <v>568</v>
      </c>
      <c r="B684">
        <v>5040008</v>
      </c>
      <c r="C684" t="s">
        <v>333</v>
      </c>
      <c r="D684">
        <v>18</v>
      </c>
      <c r="E684" s="10">
        <v>355.35</v>
      </c>
      <c r="F684" s="10">
        <v>6396.3</v>
      </c>
      <c r="G684" s="10">
        <v>4937.3</v>
      </c>
      <c r="H684">
        <v>23</v>
      </c>
      <c r="I684" s="51" t="str">
        <f>_xlfn.XLOOKUP(Q2_2025[[#This Row],[Artikelnr]],Artikel_prijzen[Artnr],Artikel_prijzen[Groep],"")</f>
        <v>AV</v>
      </c>
      <c r="J684" s="10">
        <f>_xlfn.XLOOKUP(Q2_2025[[#This Row],[Artikelnr]],Artikel_prijzen[Artnr],Artikel_prijzen[Prijs 2025],"")</f>
        <v>345</v>
      </c>
      <c r="K684" t="str">
        <f>IF(Q2_2025[[#This Row],[Artikelprijs]]&lt;&gt;"",IF(Q2_2025[[#This Row],[Stuksprijs]]=Q2_2025[[#This Row],[Artikelprijs]],"Prijs gelijk","Prijs wijkt af"),"")</f>
        <v>Prijs wijkt af</v>
      </c>
      <c r="L684" t="str">
        <f>IF(Q2_2025[[#This Row],[Relatiekorting percentage]]=0,
    "Nvt",
    IF(Q2_2025[[#This Row],[Brutobedrag 2]] &lt; Q2_2025[[#This Row],[Bruto - Rel.korting]],
        "Nee",
        "Ja"))</f>
        <v>Ja</v>
      </c>
      <c r="M684" s="10">
        <f>IF(Q2_2025[[#This Row],[Artikelprijs]]&lt;&gt;"",Q2_2025[[#This Row],[Artikelprijs]],Q2_2025[[#This Row],[Stuksprijs]])</f>
        <v>345</v>
      </c>
      <c r="N684" s="10">
        <f>Q2_2025[[#This Row],[Besteld]]*Q2_2025[[#This Row],[Prijs 2]]</f>
        <v>6210</v>
      </c>
      <c r="O684" s="10">
        <f>IF(Q2_2025[[#This Row],[Brutobedrag 2]]&lt;Q2_2025[[#This Row],[Bruto - Rel.korting]],Q2_2025[[#This Row],[Brutobedrag 2]],Q2_2025[[#This Row],[Brutobedrag 2]]*(100-Q2_2025[[#This Row],[Relatiekorting percentage]])/100)</f>
        <v>4781.7</v>
      </c>
      <c r="R684" s="3"/>
      <c r="W684"/>
      <c r="AB684"/>
    </row>
    <row r="685" spans="1:28" x14ac:dyDescent="0.3">
      <c r="A685" t="s">
        <v>568</v>
      </c>
      <c r="B685">
        <v>5040010</v>
      </c>
      <c r="C685" t="s">
        <v>318</v>
      </c>
      <c r="D685">
        <v>4</v>
      </c>
      <c r="E685" s="10">
        <v>448.05</v>
      </c>
      <c r="F685" s="10">
        <v>1792.2</v>
      </c>
      <c r="G685" s="10">
        <v>1433.76</v>
      </c>
      <c r="H685">
        <v>20</v>
      </c>
      <c r="I685" s="51" t="str">
        <f>_xlfn.XLOOKUP(Q2_2025[[#This Row],[Artikelnr]],Artikel_prijzen[Artnr],Artikel_prijzen[Groep],"")</f>
        <v>AV</v>
      </c>
      <c r="J685" s="10">
        <f>_xlfn.XLOOKUP(Q2_2025[[#This Row],[Artikelnr]],Artikel_prijzen[Artnr],Artikel_prijzen[Prijs 2025],"")</f>
        <v>435</v>
      </c>
      <c r="K685" t="str">
        <f>IF(Q2_2025[[#This Row],[Artikelprijs]]&lt;&gt;"",IF(Q2_2025[[#This Row],[Stuksprijs]]=Q2_2025[[#This Row],[Artikelprijs]],"Prijs gelijk","Prijs wijkt af"),"")</f>
        <v>Prijs wijkt af</v>
      </c>
      <c r="L685" t="str">
        <f>IF(Q2_2025[[#This Row],[Relatiekorting percentage]]=0,
    "Nvt",
    IF(Q2_2025[[#This Row],[Brutobedrag 2]] &lt; Q2_2025[[#This Row],[Bruto - Rel.korting]],
        "Nee",
        "Ja"))</f>
        <v>Ja</v>
      </c>
      <c r="M685" s="10">
        <f>IF(Q2_2025[[#This Row],[Artikelprijs]]&lt;&gt;"",Q2_2025[[#This Row],[Artikelprijs]],Q2_2025[[#This Row],[Stuksprijs]])</f>
        <v>435</v>
      </c>
      <c r="N685" s="10">
        <f>Q2_2025[[#This Row],[Besteld]]*Q2_2025[[#This Row],[Prijs 2]]</f>
        <v>1740</v>
      </c>
      <c r="O685" s="10">
        <f>IF(Q2_2025[[#This Row],[Brutobedrag 2]]&lt;Q2_2025[[#This Row],[Bruto - Rel.korting]],Q2_2025[[#This Row],[Brutobedrag 2]],Q2_2025[[#This Row],[Brutobedrag 2]]*(100-Q2_2025[[#This Row],[Relatiekorting percentage]])/100)</f>
        <v>1392</v>
      </c>
      <c r="R685" s="3"/>
      <c r="W685"/>
      <c r="AB685"/>
    </row>
    <row r="686" spans="1:28" x14ac:dyDescent="0.3">
      <c r="A686" t="s">
        <v>568</v>
      </c>
      <c r="B686">
        <v>5040010</v>
      </c>
      <c r="C686" t="s">
        <v>318</v>
      </c>
      <c r="D686">
        <v>6</v>
      </c>
      <c r="E686" s="10">
        <v>448.05</v>
      </c>
      <c r="F686" s="10">
        <v>2688.3</v>
      </c>
      <c r="G686" s="10">
        <v>2150.64</v>
      </c>
      <c r="H686">
        <v>20</v>
      </c>
      <c r="I686" s="51" t="str">
        <f>_xlfn.XLOOKUP(Q2_2025[[#This Row],[Artikelnr]],Artikel_prijzen[Artnr],Artikel_prijzen[Groep],"")</f>
        <v>AV</v>
      </c>
      <c r="J686" s="10">
        <f>_xlfn.XLOOKUP(Q2_2025[[#This Row],[Artikelnr]],Artikel_prijzen[Artnr],Artikel_prijzen[Prijs 2025],"")</f>
        <v>435</v>
      </c>
      <c r="K686" t="str">
        <f>IF(Q2_2025[[#This Row],[Artikelprijs]]&lt;&gt;"",IF(Q2_2025[[#This Row],[Stuksprijs]]=Q2_2025[[#This Row],[Artikelprijs]],"Prijs gelijk","Prijs wijkt af"),"")</f>
        <v>Prijs wijkt af</v>
      </c>
      <c r="L686" t="str">
        <f>IF(Q2_2025[[#This Row],[Relatiekorting percentage]]=0,
    "Nvt",
    IF(Q2_2025[[#This Row],[Brutobedrag 2]] &lt; Q2_2025[[#This Row],[Bruto - Rel.korting]],
        "Nee",
        "Ja"))</f>
        <v>Ja</v>
      </c>
      <c r="M686" s="10">
        <f>IF(Q2_2025[[#This Row],[Artikelprijs]]&lt;&gt;"",Q2_2025[[#This Row],[Artikelprijs]],Q2_2025[[#This Row],[Stuksprijs]])</f>
        <v>435</v>
      </c>
      <c r="N686" s="10">
        <f>Q2_2025[[#This Row],[Besteld]]*Q2_2025[[#This Row],[Prijs 2]]</f>
        <v>2610</v>
      </c>
      <c r="O686" s="10">
        <f>IF(Q2_2025[[#This Row],[Brutobedrag 2]]&lt;Q2_2025[[#This Row],[Bruto - Rel.korting]],Q2_2025[[#This Row],[Brutobedrag 2]],Q2_2025[[#This Row],[Brutobedrag 2]]*(100-Q2_2025[[#This Row],[Relatiekorting percentage]])/100)</f>
        <v>2088</v>
      </c>
      <c r="R686" s="3"/>
      <c r="W686"/>
      <c r="AB686"/>
    </row>
    <row r="687" spans="1:28" x14ac:dyDescent="0.3">
      <c r="A687" t="s">
        <v>568</v>
      </c>
      <c r="B687">
        <v>5040217</v>
      </c>
      <c r="C687" t="s">
        <v>316</v>
      </c>
      <c r="D687">
        <v>24</v>
      </c>
      <c r="E687" s="10">
        <v>118.45</v>
      </c>
      <c r="F687" s="10">
        <v>2842.8</v>
      </c>
      <c r="G687" s="10">
        <v>2558.52</v>
      </c>
      <c r="H687">
        <v>10</v>
      </c>
      <c r="I687" s="51" t="str">
        <f>_xlfn.XLOOKUP(Q2_2025[[#This Row],[Artikelnr]],Artikel_prijzen[Artnr],Artikel_prijzen[Groep],"")</f>
        <v>AV</v>
      </c>
      <c r="J687" s="10">
        <f>_xlfn.XLOOKUP(Q2_2025[[#This Row],[Artikelnr]],Artikel_prijzen[Artnr],Artikel_prijzen[Prijs 2025],"")</f>
        <v>115</v>
      </c>
      <c r="K687" t="str">
        <f>IF(Q2_2025[[#This Row],[Artikelprijs]]&lt;&gt;"",IF(Q2_2025[[#This Row],[Stuksprijs]]=Q2_2025[[#This Row],[Artikelprijs]],"Prijs gelijk","Prijs wijkt af"),"")</f>
        <v>Prijs wijkt af</v>
      </c>
      <c r="L687" t="str">
        <f>IF(Q2_2025[[#This Row],[Relatiekorting percentage]]=0,
    "Nvt",
    IF(Q2_2025[[#This Row],[Brutobedrag 2]] &lt; Q2_2025[[#This Row],[Bruto - Rel.korting]],
        "Nee",
        "Ja"))</f>
        <v>Ja</v>
      </c>
      <c r="M687" s="10">
        <f>IF(Q2_2025[[#This Row],[Artikelprijs]]&lt;&gt;"",Q2_2025[[#This Row],[Artikelprijs]],Q2_2025[[#This Row],[Stuksprijs]])</f>
        <v>115</v>
      </c>
      <c r="N687" s="10">
        <f>Q2_2025[[#This Row],[Besteld]]*Q2_2025[[#This Row],[Prijs 2]]</f>
        <v>2760</v>
      </c>
      <c r="O687" s="10">
        <f>IF(Q2_2025[[#This Row],[Brutobedrag 2]]&lt;Q2_2025[[#This Row],[Bruto - Rel.korting]],Q2_2025[[#This Row],[Brutobedrag 2]],Q2_2025[[#This Row],[Brutobedrag 2]]*(100-Q2_2025[[#This Row],[Relatiekorting percentage]])/100)</f>
        <v>2484</v>
      </c>
      <c r="R687" s="3"/>
      <c r="W687"/>
      <c r="AB687"/>
    </row>
    <row r="688" spans="1:28" x14ac:dyDescent="0.3">
      <c r="A688" t="s">
        <v>568</v>
      </c>
      <c r="B688">
        <v>5040223</v>
      </c>
      <c r="C688" t="s">
        <v>569</v>
      </c>
      <c r="D688">
        <v>24</v>
      </c>
      <c r="E688" s="10">
        <v>20.079999999999998</v>
      </c>
      <c r="F688" s="10">
        <v>481.92</v>
      </c>
      <c r="G688" s="10">
        <v>433.73</v>
      </c>
      <c r="H688">
        <v>10</v>
      </c>
      <c r="I688" s="51" t="str">
        <f>_xlfn.XLOOKUP(Q2_2025[[#This Row],[Artikelnr]],Artikel_prijzen[Artnr],Artikel_prijzen[Groep],"")</f>
        <v/>
      </c>
      <c r="J688" s="10" t="str">
        <f>_xlfn.XLOOKUP(Q2_2025[[#This Row],[Artikelnr]],Artikel_prijzen[Artnr],Artikel_prijzen[Prijs 2025],"")</f>
        <v/>
      </c>
      <c r="K688" t="str">
        <f>IF(Q2_2025[[#This Row],[Artikelprijs]]&lt;&gt;"",IF(Q2_2025[[#This Row],[Stuksprijs]]=Q2_2025[[#This Row],[Artikelprijs]],"Prijs gelijk","Prijs wijkt af"),"")</f>
        <v/>
      </c>
      <c r="L688" t="str">
        <f>IF(Q2_2025[[#This Row],[Relatiekorting percentage]]=0,
    "Nvt",
    IF(Q2_2025[[#This Row],[Brutobedrag 2]] &lt; Q2_2025[[#This Row],[Bruto - Rel.korting]],
        "Nee",
        "Ja"))</f>
        <v>Ja</v>
      </c>
      <c r="M688" s="10">
        <f>IF(Q2_2025[[#This Row],[Artikelprijs]]&lt;&gt;"",Q2_2025[[#This Row],[Artikelprijs]],Q2_2025[[#This Row],[Stuksprijs]])</f>
        <v>20.079999999999998</v>
      </c>
      <c r="N688" s="10">
        <f>Q2_2025[[#This Row],[Besteld]]*Q2_2025[[#This Row],[Prijs 2]]</f>
        <v>481.91999999999996</v>
      </c>
      <c r="O688" s="10">
        <f>IF(Q2_2025[[#This Row],[Brutobedrag 2]]&lt;Q2_2025[[#This Row],[Bruto - Rel.korting]],Q2_2025[[#This Row],[Brutobedrag 2]],Q2_2025[[#This Row],[Brutobedrag 2]]*(100-Q2_2025[[#This Row],[Relatiekorting percentage]])/100)</f>
        <v>433.72799999999995</v>
      </c>
      <c r="R688" s="3"/>
      <c r="W688"/>
      <c r="AB688"/>
    </row>
    <row r="689" spans="1:28" x14ac:dyDescent="0.3">
      <c r="A689" t="s">
        <v>568</v>
      </c>
      <c r="B689">
        <v>3002022</v>
      </c>
      <c r="C689" t="s">
        <v>195</v>
      </c>
      <c r="D689">
        <v>1</v>
      </c>
      <c r="E689" s="10">
        <v>76.02</v>
      </c>
      <c r="F689" s="10">
        <v>76.02</v>
      </c>
      <c r="G689" s="10">
        <v>60.82</v>
      </c>
      <c r="H689">
        <v>20</v>
      </c>
      <c r="I689" s="51" t="str">
        <f>_xlfn.XLOOKUP(Q2_2025[[#This Row],[Artikelnr]],Artikel_prijzen[Artnr],Artikel_prijzen[Groep],"")</f>
        <v/>
      </c>
      <c r="J689" s="10" t="str">
        <f>_xlfn.XLOOKUP(Q2_2025[[#This Row],[Artikelnr]],Artikel_prijzen[Artnr],Artikel_prijzen[Prijs 2025],"")</f>
        <v/>
      </c>
      <c r="K689" t="str">
        <f>IF(Q2_2025[[#This Row],[Artikelprijs]]&lt;&gt;"",IF(Q2_2025[[#This Row],[Stuksprijs]]=Q2_2025[[#This Row],[Artikelprijs]],"Prijs gelijk","Prijs wijkt af"),"")</f>
        <v/>
      </c>
      <c r="L689" t="str">
        <f>IF(Q2_2025[[#This Row],[Relatiekorting percentage]]=0,
    "Nvt",
    IF(Q2_2025[[#This Row],[Brutobedrag 2]] &lt; Q2_2025[[#This Row],[Bruto - Rel.korting]],
        "Nee",
        "Ja"))</f>
        <v>Ja</v>
      </c>
      <c r="M689" s="10">
        <f>IF(Q2_2025[[#This Row],[Artikelprijs]]&lt;&gt;"",Q2_2025[[#This Row],[Artikelprijs]],Q2_2025[[#This Row],[Stuksprijs]])</f>
        <v>76.02</v>
      </c>
      <c r="N689" s="10">
        <f>Q2_2025[[#This Row],[Besteld]]*Q2_2025[[#This Row],[Prijs 2]]</f>
        <v>76.02</v>
      </c>
      <c r="O689" s="10">
        <f>IF(Q2_2025[[#This Row],[Brutobedrag 2]]&lt;Q2_2025[[#This Row],[Bruto - Rel.korting]],Q2_2025[[#This Row],[Brutobedrag 2]],Q2_2025[[#This Row],[Brutobedrag 2]]*(100-Q2_2025[[#This Row],[Relatiekorting percentage]])/100)</f>
        <v>60.815999999999995</v>
      </c>
      <c r="R689" s="3"/>
      <c r="W689"/>
      <c r="AB689"/>
    </row>
    <row r="690" spans="1:28" x14ac:dyDescent="0.3">
      <c r="A690" t="s">
        <v>568</v>
      </c>
      <c r="B690">
        <v>3001044</v>
      </c>
      <c r="C690" t="s">
        <v>47</v>
      </c>
      <c r="D690">
        <v>6</v>
      </c>
      <c r="E690" s="10">
        <v>26.83</v>
      </c>
      <c r="F690" s="10">
        <v>160.97999999999999</v>
      </c>
      <c r="G690" s="10">
        <v>128.78</v>
      </c>
      <c r="H690">
        <v>20</v>
      </c>
      <c r="I690" s="51" t="str">
        <f>_xlfn.XLOOKUP(Q2_2025[[#This Row],[Artikelnr]],Artikel_prijzen[Artnr],Artikel_prijzen[Groep],"")</f>
        <v/>
      </c>
      <c r="J690" s="10" t="str">
        <f>_xlfn.XLOOKUP(Q2_2025[[#This Row],[Artikelnr]],Artikel_prijzen[Artnr],Artikel_prijzen[Prijs 2025],"")</f>
        <v/>
      </c>
      <c r="K690" t="str">
        <f>IF(Q2_2025[[#This Row],[Artikelprijs]]&lt;&gt;"",IF(Q2_2025[[#This Row],[Stuksprijs]]=Q2_2025[[#This Row],[Artikelprijs]],"Prijs gelijk","Prijs wijkt af"),"")</f>
        <v/>
      </c>
      <c r="L690" t="str">
        <f>IF(Q2_2025[[#This Row],[Relatiekorting percentage]]=0,
    "Nvt",
    IF(Q2_2025[[#This Row],[Brutobedrag 2]] &lt; Q2_2025[[#This Row],[Bruto - Rel.korting]],
        "Nee",
        "Ja"))</f>
        <v>Ja</v>
      </c>
      <c r="M690" s="10">
        <f>IF(Q2_2025[[#This Row],[Artikelprijs]]&lt;&gt;"",Q2_2025[[#This Row],[Artikelprijs]],Q2_2025[[#This Row],[Stuksprijs]])</f>
        <v>26.83</v>
      </c>
      <c r="N690" s="10">
        <f>Q2_2025[[#This Row],[Besteld]]*Q2_2025[[#This Row],[Prijs 2]]</f>
        <v>160.97999999999999</v>
      </c>
      <c r="O690" s="10">
        <f>IF(Q2_2025[[#This Row],[Brutobedrag 2]]&lt;Q2_2025[[#This Row],[Bruto - Rel.korting]],Q2_2025[[#This Row],[Brutobedrag 2]],Q2_2025[[#This Row],[Brutobedrag 2]]*(100-Q2_2025[[#This Row],[Relatiekorting percentage]])/100)</f>
        <v>128.78399999999999</v>
      </c>
      <c r="R690" s="3"/>
      <c r="W690"/>
      <c r="AB690"/>
    </row>
    <row r="691" spans="1:28" x14ac:dyDescent="0.3">
      <c r="A691" t="s">
        <v>568</v>
      </c>
      <c r="B691">
        <v>1009130</v>
      </c>
      <c r="C691" t="s">
        <v>250</v>
      </c>
      <c r="D691">
        <v>1</v>
      </c>
      <c r="E691" s="10">
        <v>24.73</v>
      </c>
      <c r="F691" s="10">
        <v>24.73</v>
      </c>
      <c r="G691" s="10">
        <v>19.78</v>
      </c>
      <c r="H691">
        <v>20</v>
      </c>
      <c r="I691" s="51" t="str">
        <f>_xlfn.XLOOKUP(Q2_2025[[#This Row],[Artikelnr]],Artikel_prijzen[Artnr],Artikel_prijzen[Groep],"")</f>
        <v/>
      </c>
      <c r="J691" s="10" t="str">
        <f>_xlfn.XLOOKUP(Q2_2025[[#This Row],[Artikelnr]],Artikel_prijzen[Artnr],Artikel_prijzen[Prijs 2025],"")</f>
        <v/>
      </c>
      <c r="K691" t="str">
        <f>IF(Q2_2025[[#This Row],[Artikelprijs]]&lt;&gt;"",IF(Q2_2025[[#This Row],[Stuksprijs]]=Q2_2025[[#This Row],[Artikelprijs]],"Prijs gelijk","Prijs wijkt af"),"")</f>
        <v/>
      </c>
      <c r="L691" t="str">
        <f>IF(Q2_2025[[#This Row],[Relatiekorting percentage]]=0,
    "Nvt",
    IF(Q2_2025[[#This Row],[Brutobedrag 2]] &lt; Q2_2025[[#This Row],[Bruto - Rel.korting]],
        "Nee",
        "Ja"))</f>
        <v>Ja</v>
      </c>
      <c r="M691" s="10">
        <f>IF(Q2_2025[[#This Row],[Artikelprijs]]&lt;&gt;"",Q2_2025[[#This Row],[Artikelprijs]],Q2_2025[[#This Row],[Stuksprijs]])</f>
        <v>24.73</v>
      </c>
      <c r="N691" s="10">
        <f>Q2_2025[[#This Row],[Besteld]]*Q2_2025[[#This Row],[Prijs 2]]</f>
        <v>24.73</v>
      </c>
      <c r="O691" s="10">
        <f>IF(Q2_2025[[#This Row],[Brutobedrag 2]]&lt;Q2_2025[[#This Row],[Bruto - Rel.korting]],Q2_2025[[#This Row],[Brutobedrag 2]],Q2_2025[[#This Row],[Brutobedrag 2]]*(100-Q2_2025[[#This Row],[Relatiekorting percentage]])/100)</f>
        <v>19.784000000000002</v>
      </c>
      <c r="R691" s="3"/>
      <c r="W691"/>
      <c r="AB691"/>
    </row>
    <row r="692" spans="1:28" x14ac:dyDescent="0.3">
      <c r="A692" t="s">
        <v>568</v>
      </c>
      <c r="B692">
        <v>5010016</v>
      </c>
      <c r="C692" t="s">
        <v>200</v>
      </c>
      <c r="D692">
        <v>6</v>
      </c>
      <c r="E692" s="10">
        <v>48.93</v>
      </c>
      <c r="F692" s="10">
        <v>293.58</v>
      </c>
      <c r="G692" s="10">
        <v>234.86</v>
      </c>
      <c r="H692">
        <v>20</v>
      </c>
      <c r="I692" s="51" t="str">
        <f>_xlfn.XLOOKUP(Q2_2025[[#This Row],[Artikelnr]],Artikel_prijzen[Artnr],Artikel_prijzen[Groep],"")</f>
        <v/>
      </c>
      <c r="J692" s="10" t="str">
        <f>_xlfn.XLOOKUP(Q2_2025[[#This Row],[Artikelnr]],Artikel_prijzen[Artnr],Artikel_prijzen[Prijs 2025],"")</f>
        <v/>
      </c>
      <c r="K692" t="str">
        <f>IF(Q2_2025[[#This Row],[Artikelprijs]]&lt;&gt;"",IF(Q2_2025[[#This Row],[Stuksprijs]]=Q2_2025[[#This Row],[Artikelprijs]],"Prijs gelijk","Prijs wijkt af"),"")</f>
        <v/>
      </c>
      <c r="L692" t="str">
        <f>IF(Q2_2025[[#This Row],[Relatiekorting percentage]]=0,
    "Nvt",
    IF(Q2_2025[[#This Row],[Brutobedrag 2]] &lt; Q2_2025[[#This Row],[Bruto - Rel.korting]],
        "Nee",
        "Ja"))</f>
        <v>Ja</v>
      </c>
      <c r="M692" s="10">
        <f>IF(Q2_2025[[#This Row],[Artikelprijs]]&lt;&gt;"",Q2_2025[[#This Row],[Artikelprijs]],Q2_2025[[#This Row],[Stuksprijs]])</f>
        <v>48.93</v>
      </c>
      <c r="N692" s="10">
        <f>Q2_2025[[#This Row],[Besteld]]*Q2_2025[[#This Row],[Prijs 2]]</f>
        <v>293.58</v>
      </c>
      <c r="O692" s="10">
        <f>IF(Q2_2025[[#This Row],[Brutobedrag 2]]&lt;Q2_2025[[#This Row],[Bruto - Rel.korting]],Q2_2025[[#This Row],[Brutobedrag 2]],Q2_2025[[#This Row],[Brutobedrag 2]]*(100-Q2_2025[[#This Row],[Relatiekorting percentage]])/100)</f>
        <v>234.86399999999998</v>
      </c>
      <c r="R692" s="3"/>
      <c r="W692"/>
      <c r="AB692"/>
    </row>
    <row r="693" spans="1:28" x14ac:dyDescent="0.3">
      <c r="A693" t="s">
        <v>568</v>
      </c>
      <c r="B693">
        <v>1005003</v>
      </c>
      <c r="C693" t="s">
        <v>574</v>
      </c>
      <c r="D693">
        <v>4</v>
      </c>
      <c r="E693" s="10">
        <v>45</v>
      </c>
      <c r="F693" s="10">
        <v>180</v>
      </c>
      <c r="G693" s="10">
        <v>144</v>
      </c>
      <c r="H693">
        <v>20</v>
      </c>
      <c r="I693" s="51" t="str">
        <f>_xlfn.XLOOKUP(Q2_2025[[#This Row],[Artikelnr]],Artikel_prijzen[Artnr],Artikel_prijzen[Groep],"")</f>
        <v/>
      </c>
      <c r="J693" s="10" t="str">
        <f>_xlfn.XLOOKUP(Q2_2025[[#This Row],[Artikelnr]],Artikel_prijzen[Artnr],Artikel_prijzen[Prijs 2025],"")</f>
        <v/>
      </c>
      <c r="K693" t="str">
        <f>IF(Q2_2025[[#This Row],[Artikelprijs]]&lt;&gt;"",IF(Q2_2025[[#This Row],[Stuksprijs]]=Q2_2025[[#This Row],[Artikelprijs]],"Prijs gelijk","Prijs wijkt af"),"")</f>
        <v/>
      </c>
      <c r="L693" t="str">
        <f>IF(Q2_2025[[#This Row],[Relatiekorting percentage]]=0,
    "Nvt",
    IF(Q2_2025[[#This Row],[Brutobedrag 2]] &lt; Q2_2025[[#This Row],[Bruto - Rel.korting]],
        "Nee",
        "Ja"))</f>
        <v>Ja</v>
      </c>
      <c r="M693" s="10">
        <f>IF(Q2_2025[[#This Row],[Artikelprijs]]&lt;&gt;"",Q2_2025[[#This Row],[Artikelprijs]],Q2_2025[[#This Row],[Stuksprijs]])</f>
        <v>45</v>
      </c>
      <c r="N693" s="10">
        <f>Q2_2025[[#This Row],[Besteld]]*Q2_2025[[#This Row],[Prijs 2]]</f>
        <v>180</v>
      </c>
      <c r="O693" s="10">
        <f>IF(Q2_2025[[#This Row],[Brutobedrag 2]]&lt;Q2_2025[[#This Row],[Bruto - Rel.korting]],Q2_2025[[#This Row],[Brutobedrag 2]],Q2_2025[[#This Row],[Brutobedrag 2]]*(100-Q2_2025[[#This Row],[Relatiekorting percentage]])/100)</f>
        <v>144</v>
      </c>
      <c r="R693" s="3"/>
      <c r="W693"/>
      <c r="AB693"/>
    </row>
    <row r="694" spans="1:28" x14ac:dyDescent="0.3">
      <c r="A694" t="s">
        <v>568</v>
      </c>
      <c r="B694">
        <v>5040210</v>
      </c>
      <c r="C694" t="s">
        <v>466</v>
      </c>
      <c r="D694">
        <v>1</v>
      </c>
      <c r="E694" s="10">
        <v>1699.5</v>
      </c>
      <c r="F694" s="10">
        <v>1699.5</v>
      </c>
      <c r="G694" s="10">
        <v>1359.6</v>
      </c>
      <c r="H694">
        <v>20</v>
      </c>
      <c r="I694" s="51" t="str">
        <f>_xlfn.XLOOKUP(Q2_2025[[#This Row],[Artikelnr]],Artikel_prijzen[Artnr],Artikel_prijzen[Groep],"")</f>
        <v>AV</v>
      </c>
      <c r="J694" s="10">
        <f>_xlfn.XLOOKUP(Q2_2025[[#This Row],[Artikelnr]],Artikel_prijzen[Artnr],Artikel_prijzen[Prijs 2025],"")</f>
        <v>1650</v>
      </c>
      <c r="K694" t="str">
        <f>IF(Q2_2025[[#This Row],[Artikelprijs]]&lt;&gt;"",IF(Q2_2025[[#This Row],[Stuksprijs]]=Q2_2025[[#This Row],[Artikelprijs]],"Prijs gelijk","Prijs wijkt af"),"")</f>
        <v>Prijs wijkt af</v>
      </c>
      <c r="L694" t="str">
        <f>IF(Q2_2025[[#This Row],[Relatiekorting percentage]]=0,
    "Nvt",
    IF(Q2_2025[[#This Row],[Brutobedrag 2]] &lt; Q2_2025[[#This Row],[Bruto - Rel.korting]],
        "Nee",
        "Ja"))</f>
        <v>Ja</v>
      </c>
      <c r="M694" s="10">
        <f>IF(Q2_2025[[#This Row],[Artikelprijs]]&lt;&gt;"",Q2_2025[[#This Row],[Artikelprijs]],Q2_2025[[#This Row],[Stuksprijs]])</f>
        <v>1650</v>
      </c>
      <c r="N694" s="10">
        <f>Q2_2025[[#This Row],[Besteld]]*Q2_2025[[#This Row],[Prijs 2]]</f>
        <v>1650</v>
      </c>
      <c r="O694" s="10">
        <f>IF(Q2_2025[[#This Row],[Brutobedrag 2]]&lt;Q2_2025[[#This Row],[Bruto - Rel.korting]],Q2_2025[[#This Row],[Brutobedrag 2]],Q2_2025[[#This Row],[Brutobedrag 2]]*(100-Q2_2025[[#This Row],[Relatiekorting percentage]])/100)</f>
        <v>1320</v>
      </c>
      <c r="R694" s="3"/>
      <c r="W694"/>
      <c r="AB694"/>
    </row>
    <row r="695" spans="1:28" x14ac:dyDescent="0.3">
      <c r="A695" t="s">
        <v>568</v>
      </c>
      <c r="B695">
        <v>3098001</v>
      </c>
      <c r="C695" t="s">
        <v>555</v>
      </c>
      <c r="D695">
        <v>1</v>
      </c>
      <c r="E695" s="10">
        <v>0</v>
      </c>
      <c r="F695" s="10">
        <v>0</v>
      </c>
      <c r="G695" s="10">
        <v>0</v>
      </c>
      <c r="H695">
        <v>0</v>
      </c>
      <c r="I695" s="51" t="str">
        <f>_xlfn.XLOOKUP(Q2_2025[[#This Row],[Artikelnr]],Artikel_prijzen[Artnr],Artikel_prijzen[Groep],"")</f>
        <v/>
      </c>
      <c r="J695" s="10" t="str">
        <f>_xlfn.XLOOKUP(Q2_2025[[#This Row],[Artikelnr]],Artikel_prijzen[Artnr],Artikel_prijzen[Prijs 2025],"")</f>
        <v/>
      </c>
      <c r="K695" t="str">
        <f>IF(Q2_2025[[#This Row],[Artikelprijs]]&lt;&gt;"",IF(Q2_2025[[#This Row],[Stuksprijs]]=Q2_2025[[#This Row],[Artikelprijs]],"Prijs gelijk","Prijs wijkt af"),"")</f>
        <v/>
      </c>
      <c r="L695" t="str">
        <f>IF(Q2_2025[[#This Row],[Relatiekorting percentage]]=0,
    "Nvt",
    IF(Q2_2025[[#This Row],[Brutobedrag 2]] &lt; Q2_2025[[#This Row],[Bruto - Rel.korting]],
        "Nee",
        "Ja"))</f>
        <v>Nvt</v>
      </c>
      <c r="M695" s="10">
        <f>IF(Q2_2025[[#This Row],[Artikelprijs]]&lt;&gt;"",Q2_2025[[#This Row],[Artikelprijs]],Q2_2025[[#This Row],[Stuksprijs]])</f>
        <v>0</v>
      </c>
      <c r="N695" s="10">
        <f>Q2_2025[[#This Row],[Besteld]]*Q2_2025[[#This Row],[Prijs 2]]</f>
        <v>0</v>
      </c>
      <c r="O695" s="10">
        <f>IF(Q2_2025[[#This Row],[Brutobedrag 2]]&lt;Q2_2025[[#This Row],[Bruto - Rel.korting]],Q2_2025[[#This Row],[Brutobedrag 2]],Q2_2025[[#This Row],[Brutobedrag 2]]*(100-Q2_2025[[#This Row],[Relatiekorting percentage]])/100)</f>
        <v>0</v>
      </c>
      <c r="R695" s="3"/>
      <c r="W695"/>
      <c r="AB695"/>
    </row>
    <row r="696" spans="1:28" x14ac:dyDescent="0.3">
      <c r="A696" t="s">
        <v>568</v>
      </c>
      <c r="B696">
        <v>4920004</v>
      </c>
      <c r="C696" t="s">
        <v>550</v>
      </c>
      <c r="D696">
        <v>1</v>
      </c>
      <c r="E696" s="10">
        <v>8.93</v>
      </c>
      <c r="F696" s="10">
        <v>8.93</v>
      </c>
      <c r="G696" s="10">
        <v>8.93</v>
      </c>
      <c r="H696">
        <v>0</v>
      </c>
      <c r="I696" s="51" t="str">
        <f>_xlfn.XLOOKUP(Q2_2025[[#This Row],[Artikelnr]],Artikel_prijzen[Artnr],Artikel_prijzen[Groep],"")</f>
        <v/>
      </c>
      <c r="J696" s="10" t="str">
        <f>_xlfn.XLOOKUP(Q2_2025[[#This Row],[Artikelnr]],Artikel_prijzen[Artnr],Artikel_prijzen[Prijs 2025],"")</f>
        <v/>
      </c>
      <c r="K696" t="str">
        <f>IF(Q2_2025[[#This Row],[Artikelprijs]]&lt;&gt;"",IF(Q2_2025[[#This Row],[Stuksprijs]]=Q2_2025[[#This Row],[Artikelprijs]],"Prijs gelijk","Prijs wijkt af"),"")</f>
        <v/>
      </c>
      <c r="L696" t="str">
        <f>IF(Q2_2025[[#This Row],[Relatiekorting percentage]]=0,
    "Nvt",
    IF(Q2_2025[[#This Row],[Brutobedrag 2]] &lt; Q2_2025[[#This Row],[Bruto - Rel.korting]],
        "Nee",
        "Ja"))</f>
        <v>Nvt</v>
      </c>
      <c r="M696" s="10">
        <f>IF(Q2_2025[[#This Row],[Artikelprijs]]&lt;&gt;"",Q2_2025[[#This Row],[Artikelprijs]],Q2_2025[[#This Row],[Stuksprijs]])</f>
        <v>8.93</v>
      </c>
      <c r="N696" s="10">
        <f>Q2_2025[[#This Row],[Besteld]]*Q2_2025[[#This Row],[Prijs 2]]</f>
        <v>8.93</v>
      </c>
      <c r="O696" s="10">
        <f>IF(Q2_2025[[#This Row],[Brutobedrag 2]]&lt;Q2_2025[[#This Row],[Bruto - Rel.korting]],Q2_2025[[#This Row],[Brutobedrag 2]],Q2_2025[[#This Row],[Brutobedrag 2]]*(100-Q2_2025[[#This Row],[Relatiekorting percentage]])/100)</f>
        <v>8.93</v>
      </c>
      <c r="R696" s="3"/>
      <c r="W696"/>
      <c r="AB696"/>
    </row>
    <row r="697" spans="1:28" x14ac:dyDescent="0.3">
      <c r="A697" t="s">
        <v>568</v>
      </c>
      <c r="B697">
        <v>1009130</v>
      </c>
      <c r="C697" t="s">
        <v>250</v>
      </c>
      <c r="D697">
        <v>2</v>
      </c>
      <c r="E697" s="10">
        <v>24.73</v>
      </c>
      <c r="F697" s="10">
        <v>49.46</v>
      </c>
      <c r="G697" s="10">
        <v>39.57</v>
      </c>
      <c r="H697">
        <v>20</v>
      </c>
      <c r="I697" s="51" t="str">
        <f>_xlfn.XLOOKUP(Q2_2025[[#This Row],[Artikelnr]],Artikel_prijzen[Artnr],Artikel_prijzen[Groep],"")</f>
        <v/>
      </c>
      <c r="J697" s="10" t="str">
        <f>_xlfn.XLOOKUP(Q2_2025[[#This Row],[Artikelnr]],Artikel_prijzen[Artnr],Artikel_prijzen[Prijs 2025],"")</f>
        <v/>
      </c>
      <c r="K697" t="str">
        <f>IF(Q2_2025[[#This Row],[Artikelprijs]]&lt;&gt;"",IF(Q2_2025[[#This Row],[Stuksprijs]]=Q2_2025[[#This Row],[Artikelprijs]],"Prijs gelijk","Prijs wijkt af"),"")</f>
        <v/>
      </c>
      <c r="L697" t="str">
        <f>IF(Q2_2025[[#This Row],[Relatiekorting percentage]]=0,
    "Nvt",
    IF(Q2_2025[[#This Row],[Brutobedrag 2]] &lt; Q2_2025[[#This Row],[Bruto - Rel.korting]],
        "Nee",
        "Ja"))</f>
        <v>Ja</v>
      </c>
      <c r="M697" s="10">
        <f>IF(Q2_2025[[#This Row],[Artikelprijs]]&lt;&gt;"",Q2_2025[[#This Row],[Artikelprijs]],Q2_2025[[#This Row],[Stuksprijs]])</f>
        <v>24.73</v>
      </c>
      <c r="N697" s="10">
        <f>Q2_2025[[#This Row],[Besteld]]*Q2_2025[[#This Row],[Prijs 2]]</f>
        <v>49.46</v>
      </c>
      <c r="O697" s="10">
        <f>IF(Q2_2025[[#This Row],[Brutobedrag 2]]&lt;Q2_2025[[#This Row],[Bruto - Rel.korting]],Q2_2025[[#This Row],[Brutobedrag 2]],Q2_2025[[#This Row],[Brutobedrag 2]]*(100-Q2_2025[[#This Row],[Relatiekorting percentage]])/100)</f>
        <v>39.568000000000005</v>
      </c>
      <c r="R697" s="3"/>
      <c r="W697"/>
      <c r="AB697"/>
    </row>
    <row r="698" spans="1:28" x14ac:dyDescent="0.3">
      <c r="A698" t="s">
        <v>568</v>
      </c>
      <c r="B698">
        <v>5022050</v>
      </c>
      <c r="C698" t="s">
        <v>281</v>
      </c>
      <c r="D698">
        <v>1</v>
      </c>
      <c r="E698" s="10">
        <v>638.94000000000005</v>
      </c>
      <c r="F698" s="10">
        <v>638.94000000000005</v>
      </c>
      <c r="G698" s="10">
        <v>638.94000000000005</v>
      </c>
      <c r="H698">
        <v>0</v>
      </c>
      <c r="I698" s="51" t="str">
        <f>_xlfn.XLOOKUP(Q2_2025[[#This Row],[Artikelnr]],Artikel_prijzen[Artnr],Artikel_prijzen[Groep],"")</f>
        <v>Elektra</v>
      </c>
      <c r="J698" s="10">
        <f>_xlfn.XLOOKUP(Q2_2025[[#This Row],[Artikelnr]],Artikel_prijzen[Artnr],Artikel_prijzen[Prijs 2025],"")</f>
        <v>499.55</v>
      </c>
      <c r="K698" t="str">
        <f>IF(Q2_2025[[#This Row],[Artikelprijs]]&lt;&gt;"",IF(Q2_2025[[#This Row],[Stuksprijs]]=Q2_2025[[#This Row],[Artikelprijs]],"Prijs gelijk","Prijs wijkt af"),"")</f>
        <v>Prijs wijkt af</v>
      </c>
      <c r="L698" t="str">
        <f>IF(Q2_2025[[#This Row],[Relatiekorting percentage]]=0,
    "Nvt",
    IF(Q2_2025[[#This Row],[Brutobedrag 2]] &lt; Q2_2025[[#This Row],[Bruto - Rel.korting]],
        "Nee",
        "Ja"))</f>
        <v>Nvt</v>
      </c>
      <c r="M698" s="10">
        <f>IF(Q2_2025[[#This Row],[Artikelprijs]]&lt;&gt;"",Q2_2025[[#This Row],[Artikelprijs]],Q2_2025[[#This Row],[Stuksprijs]])</f>
        <v>499.55</v>
      </c>
      <c r="N698" s="10">
        <f>Q2_2025[[#This Row],[Besteld]]*Q2_2025[[#This Row],[Prijs 2]]</f>
        <v>499.55</v>
      </c>
      <c r="O698" s="10">
        <f>IF(Q2_2025[[#This Row],[Brutobedrag 2]]&lt;Q2_2025[[#This Row],[Bruto - Rel.korting]],Q2_2025[[#This Row],[Brutobedrag 2]],Q2_2025[[#This Row],[Brutobedrag 2]]*(100-Q2_2025[[#This Row],[Relatiekorting percentage]])/100)</f>
        <v>499.55</v>
      </c>
      <c r="R698" s="3"/>
      <c r="W698"/>
      <c r="AB698"/>
    </row>
    <row r="699" spans="1:28" x14ac:dyDescent="0.3">
      <c r="A699" t="s">
        <v>568</v>
      </c>
      <c r="B699">
        <v>5010017</v>
      </c>
      <c r="C699" t="s">
        <v>248</v>
      </c>
      <c r="D699">
        <v>10</v>
      </c>
      <c r="E699" s="10">
        <v>48.93</v>
      </c>
      <c r="F699" s="10">
        <v>489.3</v>
      </c>
      <c r="G699" s="10">
        <v>391.44</v>
      </c>
      <c r="H699">
        <v>20</v>
      </c>
      <c r="I699" s="51" t="str">
        <f>_xlfn.XLOOKUP(Q2_2025[[#This Row],[Artikelnr]],Artikel_prijzen[Artnr],Artikel_prijzen[Groep],"")</f>
        <v/>
      </c>
      <c r="J699" s="10" t="str">
        <f>_xlfn.XLOOKUP(Q2_2025[[#This Row],[Artikelnr]],Artikel_prijzen[Artnr],Artikel_prijzen[Prijs 2025],"")</f>
        <v/>
      </c>
      <c r="K699" t="str">
        <f>IF(Q2_2025[[#This Row],[Artikelprijs]]&lt;&gt;"",IF(Q2_2025[[#This Row],[Stuksprijs]]=Q2_2025[[#This Row],[Artikelprijs]],"Prijs gelijk","Prijs wijkt af"),"")</f>
        <v/>
      </c>
      <c r="L699" t="str">
        <f>IF(Q2_2025[[#This Row],[Relatiekorting percentage]]=0,
    "Nvt",
    IF(Q2_2025[[#This Row],[Brutobedrag 2]] &lt; Q2_2025[[#This Row],[Bruto - Rel.korting]],
        "Nee",
        "Ja"))</f>
        <v>Ja</v>
      </c>
      <c r="M699" s="10">
        <f>IF(Q2_2025[[#This Row],[Artikelprijs]]&lt;&gt;"",Q2_2025[[#This Row],[Artikelprijs]],Q2_2025[[#This Row],[Stuksprijs]])</f>
        <v>48.93</v>
      </c>
      <c r="N699" s="10">
        <f>Q2_2025[[#This Row],[Besteld]]*Q2_2025[[#This Row],[Prijs 2]]</f>
        <v>489.3</v>
      </c>
      <c r="O699" s="10">
        <f>IF(Q2_2025[[#This Row],[Brutobedrag 2]]&lt;Q2_2025[[#This Row],[Bruto - Rel.korting]],Q2_2025[[#This Row],[Brutobedrag 2]],Q2_2025[[#This Row],[Brutobedrag 2]]*(100-Q2_2025[[#This Row],[Relatiekorting percentage]])/100)</f>
        <v>391.44</v>
      </c>
      <c r="R699" s="3"/>
      <c r="W699"/>
      <c r="AB699"/>
    </row>
    <row r="700" spans="1:28" x14ac:dyDescent="0.3">
      <c r="A700" t="s">
        <v>568</v>
      </c>
      <c r="B700">
        <v>5031051</v>
      </c>
      <c r="C700" t="s">
        <v>25</v>
      </c>
      <c r="D700">
        <v>4</v>
      </c>
      <c r="E700" s="10">
        <v>52.79</v>
      </c>
      <c r="F700" s="10">
        <v>211.16</v>
      </c>
      <c r="G700" s="10">
        <v>168.93</v>
      </c>
      <c r="H700">
        <v>20</v>
      </c>
      <c r="I700" s="51" t="str">
        <f>_xlfn.XLOOKUP(Q2_2025[[#This Row],[Artikelnr]],Artikel_prijzen[Artnr],Artikel_prijzen[Groep],"")</f>
        <v/>
      </c>
      <c r="J700" s="10" t="str">
        <f>_xlfn.XLOOKUP(Q2_2025[[#This Row],[Artikelnr]],Artikel_prijzen[Artnr],Artikel_prijzen[Prijs 2025],"")</f>
        <v/>
      </c>
      <c r="K700" t="str">
        <f>IF(Q2_2025[[#This Row],[Artikelprijs]]&lt;&gt;"",IF(Q2_2025[[#This Row],[Stuksprijs]]=Q2_2025[[#This Row],[Artikelprijs]],"Prijs gelijk","Prijs wijkt af"),"")</f>
        <v/>
      </c>
      <c r="L700" t="str">
        <f>IF(Q2_2025[[#This Row],[Relatiekorting percentage]]=0,
    "Nvt",
    IF(Q2_2025[[#This Row],[Brutobedrag 2]] &lt; Q2_2025[[#This Row],[Bruto - Rel.korting]],
        "Nee",
        "Ja"))</f>
        <v>Ja</v>
      </c>
      <c r="M700" s="10">
        <f>IF(Q2_2025[[#This Row],[Artikelprijs]]&lt;&gt;"",Q2_2025[[#This Row],[Artikelprijs]],Q2_2025[[#This Row],[Stuksprijs]])</f>
        <v>52.79</v>
      </c>
      <c r="N700" s="10">
        <f>Q2_2025[[#This Row],[Besteld]]*Q2_2025[[#This Row],[Prijs 2]]</f>
        <v>211.16</v>
      </c>
      <c r="O700" s="10">
        <f>IF(Q2_2025[[#This Row],[Brutobedrag 2]]&lt;Q2_2025[[#This Row],[Bruto - Rel.korting]],Q2_2025[[#This Row],[Brutobedrag 2]],Q2_2025[[#This Row],[Brutobedrag 2]]*(100-Q2_2025[[#This Row],[Relatiekorting percentage]])/100)</f>
        <v>168.928</v>
      </c>
      <c r="R700" s="3"/>
      <c r="W700"/>
      <c r="AB700"/>
    </row>
    <row r="701" spans="1:28" x14ac:dyDescent="0.3">
      <c r="A701" t="s">
        <v>568</v>
      </c>
      <c r="B701">
        <v>5031049</v>
      </c>
      <c r="C701" t="s">
        <v>14</v>
      </c>
      <c r="D701">
        <v>4</v>
      </c>
      <c r="E701" s="10">
        <v>35.020000000000003</v>
      </c>
      <c r="F701" s="10">
        <v>140.08000000000001</v>
      </c>
      <c r="G701" s="10">
        <v>112.06</v>
      </c>
      <c r="H701">
        <v>20</v>
      </c>
      <c r="I701" s="51" t="str">
        <f>_xlfn.XLOOKUP(Q2_2025[[#This Row],[Artikelnr]],Artikel_prijzen[Artnr],Artikel_prijzen[Groep],"")</f>
        <v/>
      </c>
      <c r="J701" s="10" t="str">
        <f>_xlfn.XLOOKUP(Q2_2025[[#This Row],[Artikelnr]],Artikel_prijzen[Artnr],Artikel_prijzen[Prijs 2025],"")</f>
        <v/>
      </c>
      <c r="K701" t="str">
        <f>IF(Q2_2025[[#This Row],[Artikelprijs]]&lt;&gt;"",IF(Q2_2025[[#This Row],[Stuksprijs]]=Q2_2025[[#This Row],[Artikelprijs]],"Prijs gelijk","Prijs wijkt af"),"")</f>
        <v/>
      </c>
      <c r="L701" t="str">
        <f>IF(Q2_2025[[#This Row],[Relatiekorting percentage]]=0,
    "Nvt",
    IF(Q2_2025[[#This Row],[Brutobedrag 2]] &lt; Q2_2025[[#This Row],[Bruto - Rel.korting]],
        "Nee",
        "Ja"))</f>
        <v>Ja</v>
      </c>
      <c r="M701" s="10">
        <f>IF(Q2_2025[[#This Row],[Artikelprijs]]&lt;&gt;"",Q2_2025[[#This Row],[Artikelprijs]],Q2_2025[[#This Row],[Stuksprijs]])</f>
        <v>35.020000000000003</v>
      </c>
      <c r="N701" s="10">
        <f>Q2_2025[[#This Row],[Besteld]]*Q2_2025[[#This Row],[Prijs 2]]</f>
        <v>140.08000000000001</v>
      </c>
      <c r="O701" s="10">
        <f>IF(Q2_2025[[#This Row],[Brutobedrag 2]]&lt;Q2_2025[[#This Row],[Bruto - Rel.korting]],Q2_2025[[#This Row],[Brutobedrag 2]],Q2_2025[[#This Row],[Brutobedrag 2]]*(100-Q2_2025[[#This Row],[Relatiekorting percentage]])/100)</f>
        <v>112.06400000000002</v>
      </c>
      <c r="R701" s="3"/>
      <c r="W701"/>
      <c r="AB701"/>
    </row>
    <row r="702" spans="1:28" x14ac:dyDescent="0.3">
      <c r="A702" t="s">
        <v>568</v>
      </c>
      <c r="B702">
        <v>5031056</v>
      </c>
      <c r="C702" t="s">
        <v>15</v>
      </c>
      <c r="D702">
        <v>4</v>
      </c>
      <c r="E702" s="10">
        <v>69.78</v>
      </c>
      <c r="F702" s="10">
        <v>279.12</v>
      </c>
      <c r="G702" s="10">
        <v>223.3</v>
      </c>
      <c r="H702">
        <v>20</v>
      </c>
      <c r="I702" s="51" t="str">
        <f>_xlfn.XLOOKUP(Q2_2025[[#This Row],[Artikelnr]],Artikel_prijzen[Artnr],Artikel_prijzen[Groep],"")</f>
        <v/>
      </c>
      <c r="J702" s="10" t="str">
        <f>_xlfn.XLOOKUP(Q2_2025[[#This Row],[Artikelnr]],Artikel_prijzen[Artnr],Artikel_prijzen[Prijs 2025],"")</f>
        <v/>
      </c>
      <c r="K702" t="str">
        <f>IF(Q2_2025[[#This Row],[Artikelprijs]]&lt;&gt;"",IF(Q2_2025[[#This Row],[Stuksprijs]]=Q2_2025[[#This Row],[Artikelprijs]],"Prijs gelijk","Prijs wijkt af"),"")</f>
        <v/>
      </c>
      <c r="L702" t="str">
        <f>IF(Q2_2025[[#This Row],[Relatiekorting percentage]]=0,
    "Nvt",
    IF(Q2_2025[[#This Row],[Brutobedrag 2]] &lt; Q2_2025[[#This Row],[Bruto - Rel.korting]],
        "Nee",
        "Ja"))</f>
        <v>Ja</v>
      </c>
      <c r="M702" s="10">
        <f>IF(Q2_2025[[#This Row],[Artikelprijs]]&lt;&gt;"",Q2_2025[[#This Row],[Artikelprijs]],Q2_2025[[#This Row],[Stuksprijs]])</f>
        <v>69.78</v>
      </c>
      <c r="N702" s="10">
        <f>Q2_2025[[#This Row],[Besteld]]*Q2_2025[[#This Row],[Prijs 2]]</f>
        <v>279.12</v>
      </c>
      <c r="O702" s="10">
        <f>IF(Q2_2025[[#This Row],[Brutobedrag 2]]&lt;Q2_2025[[#This Row],[Bruto - Rel.korting]],Q2_2025[[#This Row],[Brutobedrag 2]],Q2_2025[[#This Row],[Brutobedrag 2]]*(100-Q2_2025[[#This Row],[Relatiekorting percentage]])/100)</f>
        <v>223.29599999999999</v>
      </c>
      <c r="R702" s="3"/>
      <c r="W702"/>
      <c r="AB702"/>
    </row>
    <row r="703" spans="1:28" x14ac:dyDescent="0.3">
      <c r="A703" t="s">
        <v>568</v>
      </c>
      <c r="B703">
        <v>5030229</v>
      </c>
      <c r="C703" t="s">
        <v>18</v>
      </c>
      <c r="D703">
        <v>4</v>
      </c>
      <c r="E703" s="10">
        <v>303.85000000000002</v>
      </c>
      <c r="F703" s="10">
        <v>1215.4000000000001</v>
      </c>
      <c r="G703" s="10">
        <v>1215.4000000000001</v>
      </c>
      <c r="H703">
        <v>0</v>
      </c>
      <c r="I703" s="51" t="str">
        <f>_xlfn.XLOOKUP(Q2_2025[[#This Row],[Artikelnr]],Artikel_prijzen[Artnr],Artikel_prijzen[Groep],"")</f>
        <v>Rigging</v>
      </c>
      <c r="J703" s="10">
        <f>_xlfn.XLOOKUP(Q2_2025[[#This Row],[Artikelnr]],Artikel_prijzen[Artnr],Artikel_prijzen[Prijs 2025],"")</f>
        <v>295</v>
      </c>
      <c r="K703" t="str">
        <f>IF(Q2_2025[[#This Row],[Artikelprijs]]&lt;&gt;"",IF(Q2_2025[[#This Row],[Stuksprijs]]=Q2_2025[[#This Row],[Artikelprijs]],"Prijs gelijk","Prijs wijkt af"),"")</f>
        <v>Prijs wijkt af</v>
      </c>
      <c r="L703" t="str">
        <f>IF(Q2_2025[[#This Row],[Relatiekorting percentage]]=0,
    "Nvt",
    IF(Q2_2025[[#This Row],[Brutobedrag 2]] &lt; Q2_2025[[#This Row],[Bruto - Rel.korting]],
        "Nee",
        "Ja"))</f>
        <v>Nvt</v>
      </c>
      <c r="M703" s="10">
        <f>IF(Q2_2025[[#This Row],[Artikelprijs]]&lt;&gt;"",Q2_2025[[#This Row],[Artikelprijs]],Q2_2025[[#This Row],[Stuksprijs]])</f>
        <v>295</v>
      </c>
      <c r="N703" s="10">
        <f>Q2_2025[[#This Row],[Besteld]]*Q2_2025[[#This Row],[Prijs 2]]</f>
        <v>1180</v>
      </c>
      <c r="O703" s="10">
        <f>IF(Q2_2025[[#This Row],[Brutobedrag 2]]&lt;Q2_2025[[#This Row],[Bruto - Rel.korting]],Q2_2025[[#This Row],[Brutobedrag 2]],Q2_2025[[#This Row],[Brutobedrag 2]]*(100-Q2_2025[[#This Row],[Relatiekorting percentage]])/100)</f>
        <v>1180</v>
      </c>
      <c r="R703" s="3"/>
      <c r="W703"/>
      <c r="AB703"/>
    </row>
    <row r="704" spans="1:28" x14ac:dyDescent="0.3">
      <c r="A704" t="s">
        <v>568</v>
      </c>
      <c r="B704">
        <v>5030232</v>
      </c>
      <c r="C704" t="s">
        <v>116</v>
      </c>
      <c r="D704">
        <v>1</v>
      </c>
      <c r="E704" s="10">
        <v>144.19999999999999</v>
      </c>
      <c r="F704" s="10">
        <v>144.19999999999999</v>
      </c>
      <c r="G704" s="10">
        <v>144.19999999999999</v>
      </c>
      <c r="H704">
        <v>0</v>
      </c>
      <c r="I704" s="51" t="str">
        <f>_xlfn.XLOOKUP(Q2_2025[[#This Row],[Artikelnr]],Artikel_prijzen[Artnr],Artikel_prijzen[Groep],"")</f>
        <v>Rigging</v>
      </c>
      <c r="J704" s="10">
        <f>_xlfn.XLOOKUP(Q2_2025[[#This Row],[Artikelnr]],Artikel_prijzen[Artnr],Artikel_prijzen[Prijs 2025],"")</f>
        <v>140</v>
      </c>
      <c r="K704" t="str">
        <f>IF(Q2_2025[[#This Row],[Artikelprijs]]&lt;&gt;"",IF(Q2_2025[[#This Row],[Stuksprijs]]=Q2_2025[[#This Row],[Artikelprijs]],"Prijs gelijk","Prijs wijkt af"),"")</f>
        <v>Prijs wijkt af</v>
      </c>
      <c r="L704" t="str">
        <f>IF(Q2_2025[[#This Row],[Relatiekorting percentage]]=0,
    "Nvt",
    IF(Q2_2025[[#This Row],[Brutobedrag 2]] &lt; Q2_2025[[#This Row],[Bruto - Rel.korting]],
        "Nee",
        "Ja"))</f>
        <v>Nvt</v>
      </c>
      <c r="M704" s="10">
        <f>IF(Q2_2025[[#This Row],[Artikelprijs]]&lt;&gt;"",Q2_2025[[#This Row],[Artikelprijs]],Q2_2025[[#This Row],[Stuksprijs]])</f>
        <v>140</v>
      </c>
      <c r="N704" s="10">
        <f>Q2_2025[[#This Row],[Besteld]]*Q2_2025[[#This Row],[Prijs 2]]</f>
        <v>140</v>
      </c>
      <c r="O704" s="10">
        <f>IF(Q2_2025[[#This Row],[Brutobedrag 2]]&lt;Q2_2025[[#This Row],[Bruto - Rel.korting]],Q2_2025[[#This Row],[Brutobedrag 2]],Q2_2025[[#This Row],[Brutobedrag 2]]*(100-Q2_2025[[#This Row],[Relatiekorting percentage]])/100)</f>
        <v>140</v>
      </c>
      <c r="R704" s="3"/>
      <c r="W704"/>
      <c r="AB704"/>
    </row>
    <row r="705" spans="1:28" x14ac:dyDescent="0.3">
      <c r="A705" t="s">
        <v>568</v>
      </c>
      <c r="B705">
        <v>5040213</v>
      </c>
      <c r="C705" t="s">
        <v>575</v>
      </c>
      <c r="D705">
        <v>1</v>
      </c>
      <c r="E705" s="10">
        <v>4250</v>
      </c>
      <c r="F705" s="10">
        <v>4250</v>
      </c>
      <c r="G705" s="10">
        <v>3825</v>
      </c>
      <c r="H705">
        <v>10</v>
      </c>
      <c r="I705" s="51" t="str">
        <f>_xlfn.XLOOKUP(Q2_2025[[#This Row],[Artikelnr]],Artikel_prijzen[Artnr],Artikel_prijzen[Groep],"")</f>
        <v>AV</v>
      </c>
      <c r="J705" s="10">
        <f>_xlfn.XLOOKUP(Q2_2025[[#This Row],[Artikelnr]],Artikel_prijzen[Artnr],Artikel_prijzen[Prijs 2025],"")</f>
        <v>8800</v>
      </c>
      <c r="K705" t="str">
        <f>IF(Q2_2025[[#This Row],[Artikelprijs]]&lt;&gt;"",IF(Q2_2025[[#This Row],[Stuksprijs]]=Q2_2025[[#This Row],[Artikelprijs]],"Prijs gelijk","Prijs wijkt af"),"")</f>
        <v>Prijs wijkt af</v>
      </c>
      <c r="L705" t="str">
        <f>IF(Q2_2025[[#This Row],[Relatiekorting percentage]]=0,
    "Nvt",
    IF(Q2_2025[[#This Row],[Brutobedrag 2]] &lt; Q2_2025[[#This Row],[Bruto - Rel.korting]],
        "Nee",
        "Ja"))</f>
        <v>Ja</v>
      </c>
      <c r="M705" s="10">
        <f>IF(Q2_2025[[#This Row],[Artikelprijs]]&lt;&gt;"",Q2_2025[[#This Row],[Artikelprijs]],Q2_2025[[#This Row],[Stuksprijs]])</f>
        <v>8800</v>
      </c>
      <c r="N705" s="10">
        <f>Q2_2025[[#This Row],[Besteld]]*Q2_2025[[#This Row],[Prijs 2]]</f>
        <v>8800</v>
      </c>
      <c r="O705" s="10">
        <f>IF(Q2_2025[[#This Row],[Brutobedrag 2]]&lt;Q2_2025[[#This Row],[Bruto - Rel.korting]],Q2_2025[[#This Row],[Brutobedrag 2]],Q2_2025[[#This Row],[Brutobedrag 2]]*(100-Q2_2025[[#This Row],[Relatiekorting percentage]])/100)</f>
        <v>7920</v>
      </c>
      <c r="R705" s="3"/>
      <c r="W705"/>
      <c r="AB705"/>
    </row>
    <row r="706" spans="1:28" x14ac:dyDescent="0.3">
      <c r="A706" t="s">
        <v>568</v>
      </c>
      <c r="B706">
        <v>5040008</v>
      </c>
      <c r="C706" t="s">
        <v>333</v>
      </c>
      <c r="D706">
        <v>2</v>
      </c>
      <c r="E706" s="10">
        <v>355.35</v>
      </c>
      <c r="F706" s="10">
        <v>710.7</v>
      </c>
      <c r="G706" s="10">
        <v>639.63</v>
      </c>
      <c r="H706">
        <v>10</v>
      </c>
      <c r="I706" s="51" t="str">
        <f>_xlfn.XLOOKUP(Q2_2025[[#This Row],[Artikelnr]],Artikel_prijzen[Artnr],Artikel_prijzen[Groep],"")</f>
        <v>AV</v>
      </c>
      <c r="J706" s="10">
        <f>_xlfn.XLOOKUP(Q2_2025[[#This Row],[Artikelnr]],Artikel_prijzen[Artnr],Artikel_prijzen[Prijs 2025],"")</f>
        <v>345</v>
      </c>
      <c r="K706" t="str">
        <f>IF(Q2_2025[[#This Row],[Artikelprijs]]&lt;&gt;"",IF(Q2_2025[[#This Row],[Stuksprijs]]=Q2_2025[[#This Row],[Artikelprijs]],"Prijs gelijk","Prijs wijkt af"),"")</f>
        <v>Prijs wijkt af</v>
      </c>
      <c r="L706" t="str">
        <f>IF(Q2_2025[[#This Row],[Relatiekorting percentage]]=0,
    "Nvt",
    IF(Q2_2025[[#This Row],[Brutobedrag 2]] &lt; Q2_2025[[#This Row],[Bruto - Rel.korting]],
        "Nee",
        "Ja"))</f>
        <v>Ja</v>
      </c>
      <c r="M706" s="10">
        <f>IF(Q2_2025[[#This Row],[Artikelprijs]]&lt;&gt;"",Q2_2025[[#This Row],[Artikelprijs]],Q2_2025[[#This Row],[Stuksprijs]])</f>
        <v>345</v>
      </c>
      <c r="N706" s="10">
        <f>Q2_2025[[#This Row],[Besteld]]*Q2_2025[[#This Row],[Prijs 2]]</f>
        <v>690</v>
      </c>
      <c r="O706" s="10">
        <f>IF(Q2_2025[[#This Row],[Brutobedrag 2]]&lt;Q2_2025[[#This Row],[Bruto - Rel.korting]],Q2_2025[[#This Row],[Brutobedrag 2]],Q2_2025[[#This Row],[Brutobedrag 2]]*(100-Q2_2025[[#This Row],[Relatiekorting percentage]])/100)</f>
        <v>621</v>
      </c>
      <c r="R706" s="3"/>
      <c r="W706"/>
      <c r="AB706"/>
    </row>
    <row r="707" spans="1:28" x14ac:dyDescent="0.3">
      <c r="A707" t="s">
        <v>568</v>
      </c>
      <c r="B707">
        <v>3098001</v>
      </c>
      <c r="C707" t="s">
        <v>576</v>
      </c>
      <c r="D707">
        <v>1</v>
      </c>
      <c r="E707" s="10">
        <v>0</v>
      </c>
      <c r="F707" s="10">
        <v>0</v>
      </c>
      <c r="G707" s="10">
        <v>0</v>
      </c>
      <c r="H707">
        <v>0</v>
      </c>
      <c r="I707" s="51" t="str">
        <f>_xlfn.XLOOKUP(Q2_2025[[#This Row],[Artikelnr]],Artikel_prijzen[Artnr],Artikel_prijzen[Groep],"")</f>
        <v/>
      </c>
      <c r="J707" s="10" t="str">
        <f>_xlfn.XLOOKUP(Q2_2025[[#This Row],[Artikelnr]],Artikel_prijzen[Artnr],Artikel_prijzen[Prijs 2025],"")</f>
        <v/>
      </c>
      <c r="K707" t="str">
        <f>IF(Q2_2025[[#This Row],[Artikelprijs]]&lt;&gt;"",IF(Q2_2025[[#This Row],[Stuksprijs]]=Q2_2025[[#This Row],[Artikelprijs]],"Prijs gelijk","Prijs wijkt af"),"")</f>
        <v/>
      </c>
      <c r="L707" t="str">
        <f>IF(Q2_2025[[#This Row],[Relatiekorting percentage]]=0,
    "Nvt",
    IF(Q2_2025[[#This Row],[Brutobedrag 2]] &lt; Q2_2025[[#This Row],[Bruto - Rel.korting]],
        "Nee",
        "Ja"))</f>
        <v>Nvt</v>
      </c>
      <c r="M707" s="10">
        <f>IF(Q2_2025[[#This Row],[Artikelprijs]]&lt;&gt;"",Q2_2025[[#This Row],[Artikelprijs]],Q2_2025[[#This Row],[Stuksprijs]])</f>
        <v>0</v>
      </c>
      <c r="N707" s="10">
        <f>Q2_2025[[#This Row],[Besteld]]*Q2_2025[[#This Row],[Prijs 2]]</f>
        <v>0</v>
      </c>
      <c r="O707" s="10">
        <f>IF(Q2_2025[[#This Row],[Brutobedrag 2]]&lt;Q2_2025[[#This Row],[Bruto - Rel.korting]],Q2_2025[[#This Row],[Brutobedrag 2]],Q2_2025[[#This Row],[Brutobedrag 2]]*(100-Q2_2025[[#This Row],[Relatiekorting percentage]])/100)</f>
        <v>0</v>
      </c>
      <c r="R707" s="3"/>
      <c r="W707"/>
      <c r="AB707"/>
    </row>
    <row r="708" spans="1:28" x14ac:dyDescent="0.3">
      <c r="A708" t="s">
        <v>568</v>
      </c>
      <c r="B708">
        <v>4920004</v>
      </c>
      <c r="C708" t="s">
        <v>550</v>
      </c>
      <c r="D708">
        <v>1</v>
      </c>
      <c r="E708" s="10">
        <v>8.93</v>
      </c>
      <c r="F708" s="10">
        <v>8.93</v>
      </c>
      <c r="G708" s="10">
        <v>8.93</v>
      </c>
      <c r="H708">
        <v>0</v>
      </c>
      <c r="I708" s="51" t="str">
        <f>_xlfn.XLOOKUP(Q2_2025[[#This Row],[Artikelnr]],Artikel_prijzen[Artnr],Artikel_prijzen[Groep],"")</f>
        <v/>
      </c>
      <c r="J708" s="10" t="str">
        <f>_xlfn.XLOOKUP(Q2_2025[[#This Row],[Artikelnr]],Artikel_prijzen[Artnr],Artikel_prijzen[Prijs 2025],"")</f>
        <v/>
      </c>
      <c r="K708" t="str">
        <f>IF(Q2_2025[[#This Row],[Artikelprijs]]&lt;&gt;"",IF(Q2_2025[[#This Row],[Stuksprijs]]=Q2_2025[[#This Row],[Artikelprijs]],"Prijs gelijk","Prijs wijkt af"),"")</f>
        <v/>
      </c>
      <c r="L708" t="str">
        <f>IF(Q2_2025[[#This Row],[Relatiekorting percentage]]=0,
    "Nvt",
    IF(Q2_2025[[#This Row],[Brutobedrag 2]] &lt; Q2_2025[[#This Row],[Bruto - Rel.korting]],
        "Nee",
        "Ja"))</f>
        <v>Nvt</v>
      </c>
      <c r="M708" s="10">
        <f>IF(Q2_2025[[#This Row],[Artikelprijs]]&lt;&gt;"",Q2_2025[[#This Row],[Artikelprijs]],Q2_2025[[#This Row],[Stuksprijs]])</f>
        <v>8.93</v>
      </c>
      <c r="N708" s="10">
        <f>Q2_2025[[#This Row],[Besteld]]*Q2_2025[[#This Row],[Prijs 2]]</f>
        <v>8.93</v>
      </c>
      <c r="O708" s="10">
        <f>IF(Q2_2025[[#This Row],[Brutobedrag 2]]&lt;Q2_2025[[#This Row],[Bruto - Rel.korting]],Q2_2025[[#This Row],[Brutobedrag 2]],Q2_2025[[#This Row],[Brutobedrag 2]]*(100-Q2_2025[[#This Row],[Relatiekorting percentage]])/100)</f>
        <v>8.93</v>
      </c>
      <c r="R708" s="3"/>
      <c r="W708"/>
      <c r="AB708"/>
    </row>
    <row r="709" spans="1:28" x14ac:dyDescent="0.3">
      <c r="A709" t="s">
        <v>568</v>
      </c>
      <c r="B709">
        <v>5021030</v>
      </c>
      <c r="C709" t="s">
        <v>546</v>
      </c>
      <c r="D709">
        <v>2</v>
      </c>
      <c r="E709" s="10">
        <v>175</v>
      </c>
      <c r="F709" s="10">
        <v>350</v>
      </c>
      <c r="G709" s="10">
        <v>350</v>
      </c>
      <c r="H709">
        <v>0</v>
      </c>
      <c r="I709" s="51" t="str">
        <f>_xlfn.XLOOKUP(Q2_2025[[#This Row],[Artikelnr]],Artikel_prijzen[Artnr],Artikel_prijzen[Groep],"")</f>
        <v>Elektra</v>
      </c>
      <c r="J709" s="10">
        <f>_xlfn.XLOOKUP(Q2_2025[[#This Row],[Artikelnr]],Artikel_prijzen[Artnr],Artikel_prijzen[Prijs 2025],"")</f>
        <v>106.8625</v>
      </c>
      <c r="K709" t="str">
        <f>IF(Q2_2025[[#This Row],[Artikelprijs]]&lt;&gt;"",IF(Q2_2025[[#This Row],[Stuksprijs]]=Q2_2025[[#This Row],[Artikelprijs]],"Prijs gelijk","Prijs wijkt af"),"")</f>
        <v>Prijs wijkt af</v>
      </c>
      <c r="L709" t="str">
        <f>IF(Q2_2025[[#This Row],[Relatiekorting percentage]]=0,
    "Nvt",
    IF(Q2_2025[[#This Row],[Brutobedrag 2]] &lt; Q2_2025[[#This Row],[Bruto - Rel.korting]],
        "Nee",
        "Ja"))</f>
        <v>Nvt</v>
      </c>
      <c r="M709" s="10">
        <f>IF(Q2_2025[[#This Row],[Artikelprijs]]&lt;&gt;"",Q2_2025[[#This Row],[Artikelprijs]],Q2_2025[[#This Row],[Stuksprijs]])</f>
        <v>106.8625</v>
      </c>
      <c r="N709" s="10">
        <f>Q2_2025[[#This Row],[Besteld]]*Q2_2025[[#This Row],[Prijs 2]]</f>
        <v>213.72499999999999</v>
      </c>
      <c r="O709" s="10">
        <f>IF(Q2_2025[[#This Row],[Brutobedrag 2]]&lt;Q2_2025[[#This Row],[Bruto - Rel.korting]],Q2_2025[[#This Row],[Brutobedrag 2]],Q2_2025[[#This Row],[Brutobedrag 2]]*(100-Q2_2025[[#This Row],[Relatiekorting percentage]])/100)</f>
        <v>213.72499999999999</v>
      </c>
      <c r="R709" s="3"/>
      <c r="W709"/>
      <c r="AB709"/>
    </row>
    <row r="710" spans="1:28" x14ac:dyDescent="0.3">
      <c r="A710" t="s">
        <v>568</v>
      </c>
      <c r="B710">
        <v>5022050</v>
      </c>
      <c r="C710" t="s">
        <v>281</v>
      </c>
      <c r="D710">
        <v>1</v>
      </c>
      <c r="E710" s="10">
        <v>638.94000000000005</v>
      </c>
      <c r="F710" s="10">
        <v>638.94000000000005</v>
      </c>
      <c r="G710" s="10">
        <v>638.94000000000005</v>
      </c>
      <c r="H710">
        <v>0</v>
      </c>
      <c r="I710" s="51" t="str">
        <f>_xlfn.XLOOKUP(Q2_2025[[#This Row],[Artikelnr]],Artikel_prijzen[Artnr],Artikel_prijzen[Groep],"")</f>
        <v>Elektra</v>
      </c>
      <c r="J710" s="10">
        <f>_xlfn.XLOOKUP(Q2_2025[[#This Row],[Artikelnr]],Artikel_prijzen[Artnr],Artikel_prijzen[Prijs 2025],"")</f>
        <v>499.55</v>
      </c>
      <c r="K710" t="str">
        <f>IF(Q2_2025[[#This Row],[Artikelprijs]]&lt;&gt;"",IF(Q2_2025[[#This Row],[Stuksprijs]]=Q2_2025[[#This Row],[Artikelprijs]],"Prijs gelijk","Prijs wijkt af"),"")</f>
        <v>Prijs wijkt af</v>
      </c>
      <c r="L710" t="str">
        <f>IF(Q2_2025[[#This Row],[Relatiekorting percentage]]=0,
    "Nvt",
    IF(Q2_2025[[#This Row],[Brutobedrag 2]] &lt; Q2_2025[[#This Row],[Bruto - Rel.korting]],
        "Nee",
        "Ja"))</f>
        <v>Nvt</v>
      </c>
      <c r="M710" s="10">
        <f>IF(Q2_2025[[#This Row],[Artikelprijs]]&lt;&gt;"",Q2_2025[[#This Row],[Artikelprijs]],Q2_2025[[#This Row],[Stuksprijs]])</f>
        <v>499.55</v>
      </c>
      <c r="N710" s="10">
        <f>Q2_2025[[#This Row],[Besteld]]*Q2_2025[[#This Row],[Prijs 2]]</f>
        <v>499.55</v>
      </c>
      <c r="O710" s="10">
        <f>IF(Q2_2025[[#This Row],[Brutobedrag 2]]&lt;Q2_2025[[#This Row],[Bruto - Rel.korting]],Q2_2025[[#This Row],[Brutobedrag 2]],Q2_2025[[#This Row],[Brutobedrag 2]]*(100-Q2_2025[[#This Row],[Relatiekorting percentage]])/100)</f>
        <v>499.55</v>
      </c>
      <c r="R710" s="3"/>
      <c r="W710"/>
      <c r="AB710"/>
    </row>
    <row r="711" spans="1:28" x14ac:dyDescent="0.3">
      <c r="A711" t="s">
        <v>568</v>
      </c>
      <c r="B711">
        <v>3002022</v>
      </c>
      <c r="C711" t="s">
        <v>195</v>
      </c>
      <c r="D711">
        <v>1</v>
      </c>
      <c r="E711" s="10">
        <v>76.02</v>
      </c>
      <c r="F711" s="10">
        <v>76.02</v>
      </c>
      <c r="G711" s="10">
        <v>60.82</v>
      </c>
      <c r="H711">
        <v>20</v>
      </c>
      <c r="I711" s="51" t="str">
        <f>_xlfn.XLOOKUP(Q2_2025[[#This Row],[Artikelnr]],Artikel_prijzen[Artnr],Artikel_prijzen[Groep],"")</f>
        <v/>
      </c>
      <c r="J711" s="10" t="str">
        <f>_xlfn.XLOOKUP(Q2_2025[[#This Row],[Artikelnr]],Artikel_prijzen[Artnr],Artikel_prijzen[Prijs 2025],"")</f>
        <v/>
      </c>
      <c r="K711" t="str">
        <f>IF(Q2_2025[[#This Row],[Artikelprijs]]&lt;&gt;"",IF(Q2_2025[[#This Row],[Stuksprijs]]=Q2_2025[[#This Row],[Artikelprijs]],"Prijs gelijk","Prijs wijkt af"),"")</f>
        <v/>
      </c>
      <c r="L711" t="str">
        <f>IF(Q2_2025[[#This Row],[Relatiekorting percentage]]=0,
    "Nvt",
    IF(Q2_2025[[#This Row],[Brutobedrag 2]] &lt; Q2_2025[[#This Row],[Bruto - Rel.korting]],
        "Nee",
        "Ja"))</f>
        <v>Ja</v>
      </c>
      <c r="M711" s="10">
        <f>IF(Q2_2025[[#This Row],[Artikelprijs]]&lt;&gt;"",Q2_2025[[#This Row],[Artikelprijs]],Q2_2025[[#This Row],[Stuksprijs]])</f>
        <v>76.02</v>
      </c>
      <c r="N711" s="10">
        <f>Q2_2025[[#This Row],[Besteld]]*Q2_2025[[#This Row],[Prijs 2]]</f>
        <v>76.02</v>
      </c>
      <c r="O711" s="10">
        <f>IF(Q2_2025[[#This Row],[Brutobedrag 2]]&lt;Q2_2025[[#This Row],[Bruto - Rel.korting]],Q2_2025[[#This Row],[Brutobedrag 2]],Q2_2025[[#This Row],[Brutobedrag 2]]*(100-Q2_2025[[#This Row],[Relatiekorting percentage]])/100)</f>
        <v>60.815999999999995</v>
      </c>
      <c r="R711" s="3"/>
      <c r="W711"/>
      <c r="AB711"/>
    </row>
    <row r="712" spans="1:28" x14ac:dyDescent="0.3">
      <c r="A712" t="s">
        <v>568</v>
      </c>
      <c r="B712">
        <v>5020002</v>
      </c>
      <c r="C712" t="s">
        <v>56</v>
      </c>
      <c r="D712">
        <v>6</v>
      </c>
      <c r="E712" s="10">
        <v>39.65</v>
      </c>
      <c r="F712" s="10">
        <v>237.9</v>
      </c>
      <c r="G712" s="10">
        <v>190.32</v>
      </c>
      <c r="H712">
        <v>20</v>
      </c>
      <c r="I712" s="51" t="str">
        <f>_xlfn.XLOOKUP(Q2_2025[[#This Row],[Artikelnr]],Artikel_prijzen[Artnr],Artikel_prijzen[Groep],"")</f>
        <v/>
      </c>
      <c r="J712" s="10" t="str">
        <f>_xlfn.XLOOKUP(Q2_2025[[#This Row],[Artikelnr]],Artikel_prijzen[Artnr],Artikel_prijzen[Prijs 2025],"")</f>
        <v/>
      </c>
      <c r="K712" t="str">
        <f>IF(Q2_2025[[#This Row],[Artikelprijs]]&lt;&gt;"",IF(Q2_2025[[#This Row],[Stuksprijs]]=Q2_2025[[#This Row],[Artikelprijs]],"Prijs gelijk","Prijs wijkt af"),"")</f>
        <v/>
      </c>
      <c r="L712" t="str">
        <f>IF(Q2_2025[[#This Row],[Relatiekorting percentage]]=0,
    "Nvt",
    IF(Q2_2025[[#This Row],[Brutobedrag 2]] &lt; Q2_2025[[#This Row],[Bruto - Rel.korting]],
        "Nee",
        "Ja"))</f>
        <v>Ja</v>
      </c>
      <c r="M712" s="10">
        <f>IF(Q2_2025[[#This Row],[Artikelprijs]]&lt;&gt;"",Q2_2025[[#This Row],[Artikelprijs]],Q2_2025[[#This Row],[Stuksprijs]])</f>
        <v>39.65</v>
      </c>
      <c r="N712" s="10">
        <f>Q2_2025[[#This Row],[Besteld]]*Q2_2025[[#This Row],[Prijs 2]]</f>
        <v>237.89999999999998</v>
      </c>
      <c r="O712" s="10">
        <f>IF(Q2_2025[[#This Row],[Brutobedrag 2]]&lt;Q2_2025[[#This Row],[Bruto - Rel.korting]],Q2_2025[[#This Row],[Brutobedrag 2]],Q2_2025[[#This Row],[Brutobedrag 2]]*(100-Q2_2025[[#This Row],[Relatiekorting percentage]])/100)</f>
        <v>190.32</v>
      </c>
      <c r="R712" s="3"/>
      <c r="W712"/>
      <c r="AB712"/>
    </row>
    <row r="713" spans="1:28" x14ac:dyDescent="0.3">
      <c r="A713" t="s">
        <v>568</v>
      </c>
      <c r="B713">
        <v>5010017</v>
      </c>
      <c r="C713" t="s">
        <v>248</v>
      </c>
      <c r="D713">
        <v>4</v>
      </c>
      <c r="E713" s="10">
        <v>48.93</v>
      </c>
      <c r="F713" s="10">
        <v>195.72</v>
      </c>
      <c r="G713" s="10">
        <v>156.58000000000001</v>
      </c>
      <c r="H713">
        <v>20</v>
      </c>
      <c r="I713" s="51" t="str">
        <f>_xlfn.XLOOKUP(Q2_2025[[#This Row],[Artikelnr]],Artikel_prijzen[Artnr],Artikel_prijzen[Groep],"")</f>
        <v/>
      </c>
      <c r="J713" s="10" t="str">
        <f>_xlfn.XLOOKUP(Q2_2025[[#This Row],[Artikelnr]],Artikel_prijzen[Artnr],Artikel_prijzen[Prijs 2025],"")</f>
        <v/>
      </c>
      <c r="K713" t="str">
        <f>IF(Q2_2025[[#This Row],[Artikelprijs]]&lt;&gt;"",IF(Q2_2025[[#This Row],[Stuksprijs]]=Q2_2025[[#This Row],[Artikelprijs]],"Prijs gelijk","Prijs wijkt af"),"")</f>
        <v/>
      </c>
      <c r="L713" t="str">
        <f>IF(Q2_2025[[#This Row],[Relatiekorting percentage]]=0,
    "Nvt",
    IF(Q2_2025[[#This Row],[Brutobedrag 2]] &lt; Q2_2025[[#This Row],[Bruto - Rel.korting]],
        "Nee",
        "Ja"))</f>
        <v>Ja</v>
      </c>
      <c r="M713" s="10">
        <f>IF(Q2_2025[[#This Row],[Artikelprijs]]&lt;&gt;"",Q2_2025[[#This Row],[Artikelprijs]],Q2_2025[[#This Row],[Stuksprijs]])</f>
        <v>48.93</v>
      </c>
      <c r="N713" s="10">
        <f>Q2_2025[[#This Row],[Besteld]]*Q2_2025[[#This Row],[Prijs 2]]</f>
        <v>195.72</v>
      </c>
      <c r="O713" s="10">
        <f>IF(Q2_2025[[#This Row],[Brutobedrag 2]]&lt;Q2_2025[[#This Row],[Bruto - Rel.korting]],Q2_2025[[#This Row],[Brutobedrag 2]],Q2_2025[[#This Row],[Brutobedrag 2]]*(100-Q2_2025[[#This Row],[Relatiekorting percentage]])/100)</f>
        <v>156.57599999999999</v>
      </c>
      <c r="R713" s="3"/>
      <c r="W713"/>
      <c r="AB713"/>
    </row>
    <row r="714" spans="1:28" x14ac:dyDescent="0.3">
      <c r="A714" t="s">
        <v>568</v>
      </c>
      <c r="B714">
        <v>1003030</v>
      </c>
      <c r="C714" t="s">
        <v>254</v>
      </c>
      <c r="D714">
        <v>4</v>
      </c>
      <c r="E714" s="10">
        <v>29</v>
      </c>
      <c r="F714" s="10">
        <v>116</v>
      </c>
      <c r="G714" s="10">
        <v>92.8</v>
      </c>
      <c r="H714">
        <v>20</v>
      </c>
      <c r="I714" s="51" t="str">
        <f>_xlfn.XLOOKUP(Q2_2025[[#This Row],[Artikelnr]],Artikel_prijzen[Artnr],Artikel_prijzen[Groep],"")</f>
        <v/>
      </c>
      <c r="J714" s="10" t="str">
        <f>_xlfn.XLOOKUP(Q2_2025[[#This Row],[Artikelnr]],Artikel_prijzen[Artnr],Artikel_prijzen[Prijs 2025],"")</f>
        <v/>
      </c>
      <c r="K714" t="str">
        <f>IF(Q2_2025[[#This Row],[Artikelprijs]]&lt;&gt;"",IF(Q2_2025[[#This Row],[Stuksprijs]]=Q2_2025[[#This Row],[Artikelprijs]],"Prijs gelijk","Prijs wijkt af"),"")</f>
        <v/>
      </c>
      <c r="L714" t="str">
        <f>IF(Q2_2025[[#This Row],[Relatiekorting percentage]]=0,
    "Nvt",
    IF(Q2_2025[[#This Row],[Brutobedrag 2]] &lt; Q2_2025[[#This Row],[Bruto - Rel.korting]],
        "Nee",
        "Ja"))</f>
        <v>Ja</v>
      </c>
      <c r="M714" s="10">
        <f>IF(Q2_2025[[#This Row],[Artikelprijs]]&lt;&gt;"",Q2_2025[[#This Row],[Artikelprijs]],Q2_2025[[#This Row],[Stuksprijs]])</f>
        <v>29</v>
      </c>
      <c r="N714" s="10">
        <f>Q2_2025[[#This Row],[Besteld]]*Q2_2025[[#This Row],[Prijs 2]]</f>
        <v>116</v>
      </c>
      <c r="O714" s="10">
        <f>IF(Q2_2025[[#This Row],[Brutobedrag 2]]&lt;Q2_2025[[#This Row],[Bruto - Rel.korting]],Q2_2025[[#This Row],[Brutobedrag 2]],Q2_2025[[#This Row],[Brutobedrag 2]]*(100-Q2_2025[[#This Row],[Relatiekorting percentage]])/100)</f>
        <v>92.8</v>
      </c>
      <c r="R714" s="3"/>
      <c r="W714"/>
      <c r="AB714"/>
    </row>
    <row r="715" spans="1:28" x14ac:dyDescent="0.3">
      <c r="A715" t="s">
        <v>568</v>
      </c>
      <c r="B715">
        <v>5020008</v>
      </c>
      <c r="C715" t="s">
        <v>52</v>
      </c>
      <c r="D715">
        <v>1</v>
      </c>
      <c r="E715" s="10">
        <v>32.96</v>
      </c>
      <c r="F715" s="10">
        <v>32.96</v>
      </c>
      <c r="G715" s="10">
        <v>26.37</v>
      </c>
      <c r="H715">
        <v>20</v>
      </c>
      <c r="I715" s="51" t="str">
        <f>_xlfn.XLOOKUP(Q2_2025[[#This Row],[Artikelnr]],Artikel_prijzen[Artnr],Artikel_prijzen[Groep],"")</f>
        <v/>
      </c>
      <c r="J715" s="10" t="str">
        <f>_xlfn.XLOOKUP(Q2_2025[[#This Row],[Artikelnr]],Artikel_prijzen[Artnr],Artikel_prijzen[Prijs 2025],"")</f>
        <v/>
      </c>
      <c r="K715" t="str">
        <f>IF(Q2_2025[[#This Row],[Artikelprijs]]&lt;&gt;"",IF(Q2_2025[[#This Row],[Stuksprijs]]=Q2_2025[[#This Row],[Artikelprijs]],"Prijs gelijk","Prijs wijkt af"),"")</f>
        <v/>
      </c>
      <c r="L715" t="str">
        <f>IF(Q2_2025[[#This Row],[Relatiekorting percentage]]=0,
    "Nvt",
    IF(Q2_2025[[#This Row],[Brutobedrag 2]] &lt; Q2_2025[[#This Row],[Bruto - Rel.korting]],
        "Nee",
        "Ja"))</f>
        <v>Ja</v>
      </c>
      <c r="M715" s="10">
        <f>IF(Q2_2025[[#This Row],[Artikelprijs]]&lt;&gt;"",Q2_2025[[#This Row],[Artikelprijs]],Q2_2025[[#This Row],[Stuksprijs]])</f>
        <v>32.96</v>
      </c>
      <c r="N715" s="10">
        <f>Q2_2025[[#This Row],[Besteld]]*Q2_2025[[#This Row],[Prijs 2]]</f>
        <v>32.96</v>
      </c>
      <c r="O715" s="10">
        <f>IF(Q2_2025[[#This Row],[Brutobedrag 2]]&lt;Q2_2025[[#This Row],[Bruto - Rel.korting]],Q2_2025[[#This Row],[Brutobedrag 2]],Q2_2025[[#This Row],[Brutobedrag 2]]*(100-Q2_2025[[#This Row],[Relatiekorting percentage]])/100)</f>
        <v>26.368000000000002</v>
      </c>
      <c r="R715" s="3"/>
      <c r="W715"/>
      <c r="AB715"/>
    </row>
    <row r="716" spans="1:28" x14ac:dyDescent="0.3">
      <c r="A716" t="s">
        <v>568</v>
      </c>
      <c r="B716">
        <v>4920004</v>
      </c>
      <c r="C716" t="s">
        <v>550</v>
      </c>
      <c r="D716">
        <v>1</v>
      </c>
      <c r="E716" s="10">
        <v>8.93</v>
      </c>
      <c r="F716" s="10">
        <v>8.93</v>
      </c>
      <c r="G716" s="10">
        <v>8.93</v>
      </c>
      <c r="H716">
        <v>0</v>
      </c>
      <c r="I716" s="51" t="str">
        <f>_xlfn.XLOOKUP(Q2_2025[[#This Row],[Artikelnr]],Artikel_prijzen[Artnr],Artikel_prijzen[Groep],"")</f>
        <v/>
      </c>
      <c r="J716" s="10" t="str">
        <f>_xlfn.XLOOKUP(Q2_2025[[#This Row],[Artikelnr]],Artikel_prijzen[Artnr],Artikel_prijzen[Prijs 2025],"")</f>
        <v/>
      </c>
      <c r="K716" t="str">
        <f>IF(Q2_2025[[#This Row],[Artikelprijs]]&lt;&gt;"",IF(Q2_2025[[#This Row],[Stuksprijs]]=Q2_2025[[#This Row],[Artikelprijs]],"Prijs gelijk","Prijs wijkt af"),"")</f>
        <v/>
      </c>
      <c r="L716" t="str">
        <f>IF(Q2_2025[[#This Row],[Relatiekorting percentage]]=0,
    "Nvt",
    IF(Q2_2025[[#This Row],[Brutobedrag 2]] &lt; Q2_2025[[#This Row],[Bruto - Rel.korting]],
        "Nee",
        "Ja"))</f>
        <v>Nvt</v>
      </c>
      <c r="M716" s="10">
        <f>IF(Q2_2025[[#This Row],[Artikelprijs]]&lt;&gt;"",Q2_2025[[#This Row],[Artikelprijs]],Q2_2025[[#This Row],[Stuksprijs]])</f>
        <v>8.93</v>
      </c>
      <c r="N716" s="10">
        <f>Q2_2025[[#This Row],[Besteld]]*Q2_2025[[#This Row],[Prijs 2]]</f>
        <v>8.93</v>
      </c>
      <c r="O716" s="10">
        <f>IF(Q2_2025[[#This Row],[Brutobedrag 2]]&lt;Q2_2025[[#This Row],[Bruto - Rel.korting]],Q2_2025[[#This Row],[Brutobedrag 2]],Q2_2025[[#This Row],[Brutobedrag 2]]*(100-Q2_2025[[#This Row],[Relatiekorting percentage]])/100)</f>
        <v>8.93</v>
      </c>
      <c r="R716" s="3"/>
      <c r="W716"/>
      <c r="AB716"/>
    </row>
    <row r="717" spans="1:28" x14ac:dyDescent="0.3">
      <c r="A717" t="s">
        <v>568</v>
      </c>
      <c r="B717">
        <v>5030228</v>
      </c>
      <c r="C717" t="s">
        <v>113</v>
      </c>
      <c r="D717">
        <v>4</v>
      </c>
      <c r="E717" s="10">
        <v>236.9</v>
      </c>
      <c r="F717" s="10">
        <v>947.6</v>
      </c>
      <c r="G717" s="10">
        <v>947.6</v>
      </c>
      <c r="H717">
        <v>0</v>
      </c>
      <c r="I717" s="51" t="str">
        <f>_xlfn.XLOOKUP(Q2_2025[[#This Row],[Artikelnr]],Artikel_prijzen[Artnr],Artikel_prijzen[Groep],"")</f>
        <v>Rigging</v>
      </c>
      <c r="J717" s="10">
        <f>_xlfn.XLOOKUP(Q2_2025[[#This Row],[Artikelnr]],Artikel_prijzen[Artnr],Artikel_prijzen[Prijs 2025],"")</f>
        <v>230</v>
      </c>
      <c r="K717" t="str">
        <f>IF(Q2_2025[[#This Row],[Artikelprijs]]&lt;&gt;"",IF(Q2_2025[[#This Row],[Stuksprijs]]=Q2_2025[[#This Row],[Artikelprijs]],"Prijs gelijk","Prijs wijkt af"),"")</f>
        <v>Prijs wijkt af</v>
      </c>
      <c r="L717" t="str">
        <f>IF(Q2_2025[[#This Row],[Relatiekorting percentage]]=0,
    "Nvt",
    IF(Q2_2025[[#This Row],[Brutobedrag 2]] &lt; Q2_2025[[#This Row],[Bruto - Rel.korting]],
        "Nee",
        "Ja"))</f>
        <v>Nvt</v>
      </c>
      <c r="M717" s="10">
        <f>IF(Q2_2025[[#This Row],[Artikelprijs]]&lt;&gt;"",Q2_2025[[#This Row],[Artikelprijs]],Q2_2025[[#This Row],[Stuksprijs]])</f>
        <v>230</v>
      </c>
      <c r="N717" s="10">
        <f>Q2_2025[[#This Row],[Besteld]]*Q2_2025[[#This Row],[Prijs 2]]</f>
        <v>920</v>
      </c>
      <c r="O717" s="10">
        <f>IF(Q2_2025[[#This Row],[Brutobedrag 2]]&lt;Q2_2025[[#This Row],[Bruto - Rel.korting]],Q2_2025[[#This Row],[Brutobedrag 2]],Q2_2025[[#This Row],[Brutobedrag 2]]*(100-Q2_2025[[#This Row],[Relatiekorting percentage]])/100)</f>
        <v>920</v>
      </c>
      <c r="R717" s="3"/>
      <c r="W717"/>
      <c r="AB717"/>
    </row>
    <row r="718" spans="1:28" x14ac:dyDescent="0.3">
      <c r="A718" t="s">
        <v>568</v>
      </c>
      <c r="B718">
        <v>5031013</v>
      </c>
      <c r="C718" t="s">
        <v>146</v>
      </c>
      <c r="D718">
        <v>2</v>
      </c>
      <c r="E718" s="10">
        <v>44.29</v>
      </c>
      <c r="F718" s="10">
        <v>88.58</v>
      </c>
      <c r="G718" s="10">
        <v>70.86</v>
      </c>
      <c r="H718">
        <v>20</v>
      </c>
      <c r="I718" s="51" t="str">
        <f>_xlfn.XLOOKUP(Q2_2025[[#This Row],[Artikelnr]],Artikel_prijzen[Artnr],Artikel_prijzen[Groep],"")</f>
        <v/>
      </c>
      <c r="J718" s="10" t="str">
        <f>_xlfn.XLOOKUP(Q2_2025[[#This Row],[Artikelnr]],Artikel_prijzen[Artnr],Artikel_prijzen[Prijs 2025],"")</f>
        <v/>
      </c>
      <c r="K718" t="str">
        <f>IF(Q2_2025[[#This Row],[Artikelprijs]]&lt;&gt;"",IF(Q2_2025[[#This Row],[Stuksprijs]]=Q2_2025[[#This Row],[Artikelprijs]],"Prijs gelijk","Prijs wijkt af"),"")</f>
        <v/>
      </c>
      <c r="L718" t="str">
        <f>IF(Q2_2025[[#This Row],[Relatiekorting percentage]]=0,
    "Nvt",
    IF(Q2_2025[[#This Row],[Brutobedrag 2]] &lt; Q2_2025[[#This Row],[Bruto - Rel.korting]],
        "Nee",
        "Ja"))</f>
        <v>Ja</v>
      </c>
      <c r="M718" s="10">
        <f>IF(Q2_2025[[#This Row],[Artikelprijs]]&lt;&gt;"",Q2_2025[[#This Row],[Artikelprijs]],Q2_2025[[#This Row],[Stuksprijs]])</f>
        <v>44.29</v>
      </c>
      <c r="N718" s="10">
        <f>Q2_2025[[#This Row],[Besteld]]*Q2_2025[[#This Row],[Prijs 2]]</f>
        <v>88.58</v>
      </c>
      <c r="O718" s="10">
        <f>IF(Q2_2025[[#This Row],[Brutobedrag 2]]&lt;Q2_2025[[#This Row],[Bruto - Rel.korting]],Q2_2025[[#This Row],[Brutobedrag 2]],Q2_2025[[#This Row],[Brutobedrag 2]]*(100-Q2_2025[[#This Row],[Relatiekorting percentage]])/100)</f>
        <v>70.86399999999999</v>
      </c>
      <c r="R718" s="3"/>
      <c r="W718"/>
      <c r="AB718"/>
    </row>
    <row r="719" spans="1:28" x14ac:dyDescent="0.3">
      <c r="A719" t="s">
        <v>568</v>
      </c>
      <c r="B719">
        <v>5031009</v>
      </c>
      <c r="C719" t="s">
        <v>141</v>
      </c>
      <c r="D719">
        <v>4</v>
      </c>
      <c r="E719" s="10">
        <v>89.61</v>
      </c>
      <c r="F719" s="10">
        <v>358.44</v>
      </c>
      <c r="G719" s="10">
        <v>286.75</v>
      </c>
      <c r="H719">
        <v>20</v>
      </c>
      <c r="I719" s="51" t="str">
        <f>_xlfn.XLOOKUP(Q2_2025[[#This Row],[Artikelnr]],Artikel_prijzen[Artnr],Artikel_prijzen[Groep],"")</f>
        <v/>
      </c>
      <c r="J719" s="10" t="str">
        <f>_xlfn.XLOOKUP(Q2_2025[[#This Row],[Artikelnr]],Artikel_prijzen[Artnr],Artikel_prijzen[Prijs 2025],"")</f>
        <v/>
      </c>
      <c r="K719" t="str">
        <f>IF(Q2_2025[[#This Row],[Artikelprijs]]&lt;&gt;"",IF(Q2_2025[[#This Row],[Stuksprijs]]=Q2_2025[[#This Row],[Artikelprijs]],"Prijs gelijk","Prijs wijkt af"),"")</f>
        <v/>
      </c>
      <c r="L719" t="str">
        <f>IF(Q2_2025[[#This Row],[Relatiekorting percentage]]=0,
    "Nvt",
    IF(Q2_2025[[#This Row],[Brutobedrag 2]] &lt; Q2_2025[[#This Row],[Bruto - Rel.korting]],
        "Nee",
        "Ja"))</f>
        <v>Ja</v>
      </c>
      <c r="M719" s="10">
        <f>IF(Q2_2025[[#This Row],[Artikelprijs]]&lt;&gt;"",Q2_2025[[#This Row],[Artikelprijs]],Q2_2025[[#This Row],[Stuksprijs]])</f>
        <v>89.61</v>
      </c>
      <c r="N719" s="10">
        <f>Q2_2025[[#This Row],[Besteld]]*Q2_2025[[#This Row],[Prijs 2]]</f>
        <v>358.44</v>
      </c>
      <c r="O719" s="10">
        <f>IF(Q2_2025[[#This Row],[Brutobedrag 2]]&lt;Q2_2025[[#This Row],[Bruto - Rel.korting]],Q2_2025[[#This Row],[Brutobedrag 2]],Q2_2025[[#This Row],[Brutobedrag 2]]*(100-Q2_2025[[#This Row],[Relatiekorting percentage]])/100)</f>
        <v>286.75200000000001</v>
      </c>
      <c r="R719" s="3"/>
      <c r="W719"/>
      <c r="AB719"/>
    </row>
    <row r="720" spans="1:28" x14ac:dyDescent="0.3">
      <c r="A720" t="s">
        <v>568</v>
      </c>
      <c r="B720">
        <v>5031008</v>
      </c>
      <c r="C720" t="s">
        <v>142</v>
      </c>
      <c r="D720">
        <v>2</v>
      </c>
      <c r="E720" s="10">
        <v>59.74</v>
      </c>
      <c r="F720" s="10">
        <v>119.48</v>
      </c>
      <c r="G720" s="10">
        <v>95.58</v>
      </c>
      <c r="H720">
        <v>20</v>
      </c>
      <c r="I720" s="51" t="str">
        <f>_xlfn.XLOOKUP(Q2_2025[[#This Row],[Artikelnr]],Artikel_prijzen[Artnr],Artikel_prijzen[Groep],"")</f>
        <v/>
      </c>
      <c r="J720" s="10" t="str">
        <f>_xlfn.XLOOKUP(Q2_2025[[#This Row],[Artikelnr]],Artikel_prijzen[Artnr],Artikel_prijzen[Prijs 2025],"")</f>
        <v/>
      </c>
      <c r="K720" t="str">
        <f>IF(Q2_2025[[#This Row],[Artikelprijs]]&lt;&gt;"",IF(Q2_2025[[#This Row],[Stuksprijs]]=Q2_2025[[#This Row],[Artikelprijs]],"Prijs gelijk","Prijs wijkt af"),"")</f>
        <v/>
      </c>
      <c r="L720" t="str">
        <f>IF(Q2_2025[[#This Row],[Relatiekorting percentage]]=0,
    "Nvt",
    IF(Q2_2025[[#This Row],[Brutobedrag 2]] &lt; Q2_2025[[#This Row],[Bruto - Rel.korting]],
        "Nee",
        "Ja"))</f>
        <v>Ja</v>
      </c>
      <c r="M720" s="10">
        <f>IF(Q2_2025[[#This Row],[Artikelprijs]]&lt;&gt;"",Q2_2025[[#This Row],[Artikelprijs]],Q2_2025[[#This Row],[Stuksprijs]])</f>
        <v>59.74</v>
      </c>
      <c r="N720" s="10">
        <f>Q2_2025[[#This Row],[Besteld]]*Q2_2025[[#This Row],[Prijs 2]]</f>
        <v>119.48</v>
      </c>
      <c r="O720" s="10">
        <f>IF(Q2_2025[[#This Row],[Brutobedrag 2]]&lt;Q2_2025[[#This Row],[Bruto - Rel.korting]],Q2_2025[[#This Row],[Brutobedrag 2]],Q2_2025[[#This Row],[Brutobedrag 2]]*(100-Q2_2025[[#This Row],[Relatiekorting percentage]])/100)</f>
        <v>95.584000000000003</v>
      </c>
      <c r="R720" s="3"/>
      <c r="W720"/>
      <c r="AB720"/>
    </row>
    <row r="721" spans="1:28" x14ac:dyDescent="0.3">
      <c r="A721" t="s">
        <v>568</v>
      </c>
      <c r="B721">
        <v>2004051</v>
      </c>
      <c r="C721" t="s">
        <v>255</v>
      </c>
      <c r="D721">
        <v>4</v>
      </c>
      <c r="E721" s="10">
        <v>16.54</v>
      </c>
      <c r="F721" s="10">
        <v>66.16</v>
      </c>
      <c r="G721" s="10">
        <v>52.93</v>
      </c>
      <c r="H721">
        <v>20</v>
      </c>
      <c r="I721" s="51" t="str">
        <f>_xlfn.XLOOKUP(Q2_2025[[#This Row],[Artikelnr]],Artikel_prijzen[Artnr],Artikel_prijzen[Groep],"")</f>
        <v/>
      </c>
      <c r="J721" s="10" t="str">
        <f>_xlfn.XLOOKUP(Q2_2025[[#This Row],[Artikelnr]],Artikel_prijzen[Artnr],Artikel_prijzen[Prijs 2025],"")</f>
        <v/>
      </c>
      <c r="K721" t="str">
        <f>IF(Q2_2025[[#This Row],[Artikelprijs]]&lt;&gt;"",IF(Q2_2025[[#This Row],[Stuksprijs]]=Q2_2025[[#This Row],[Artikelprijs]],"Prijs gelijk","Prijs wijkt af"),"")</f>
        <v/>
      </c>
      <c r="L721" t="str">
        <f>IF(Q2_2025[[#This Row],[Relatiekorting percentage]]=0,
    "Nvt",
    IF(Q2_2025[[#This Row],[Brutobedrag 2]] &lt; Q2_2025[[#This Row],[Bruto - Rel.korting]],
        "Nee",
        "Ja"))</f>
        <v>Ja</v>
      </c>
      <c r="M721" s="10">
        <f>IF(Q2_2025[[#This Row],[Artikelprijs]]&lt;&gt;"",Q2_2025[[#This Row],[Artikelprijs]],Q2_2025[[#This Row],[Stuksprijs]])</f>
        <v>16.54</v>
      </c>
      <c r="N721" s="10">
        <f>Q2_2025[[#This Row],[Besteld]]*Q2_2025[[#This Row],[Prijs 2]]</f>
        <v>66.16</v>
      </c>
      <c r="O721" s="10">
        <f>IF(Q2_2025[[#This Row],[Brutobedrag 2]]&lt;Q2_2025[[#This Row],[Bruto - Rel.korting]],Q2_2025[[#This Row],[Brutobedrag 2]],Q2_2025[[#This Row],[Brutobedrag 2]]*(100-Q2_2025[[#This Row],[Relatiekorting percentage]])/100)</f>
        <v>52.92799999999999</v>
      </c>
      <c r="R721" s="3"/>
      <c r="W721"/>
      <c r="AB721"/>
    </row>
    <row r="722" spans="1:28" x14ac:dyDescent="0.3">
      <c r="A722" t="s">
        <v>568</v>
      </c>
      <c r="B722">
        <v>5010002</v>
      </c>
      <c r="C722" t="s">
        <v>338</v>
      </c>
      <c r="D722">
        <v>24</v>
      </c>
      <c r="E722" s="10">
        <v>66.95</v>
      </c>
      <c r="F722" s="10">
        <v>1606.8</v>
      </c>
      <c r="G722" s="10">
        <v>1285.44</v>
      </c>
      <c r="H722">
        <v>20</v>
      </c>
      <c r="I722" s="51" t="str">
        <f>_xlfn.XLOOKUP(Q2_2025[[#This Row],[Artikelnr]],Artikel_prijzen[Artnr],Artikel_prijzen[Groep],"")</f>
        <v/>
      </c>
      <c r="J722" s="10" t="str">
        <f>_xlfn.XLOOKUP(Q2_2025[[#This Row],[Artikelnr]],Artikel_prijzen[Artnr],Artikel_prijzen[Prijs 2025],"")</f>
        <v/>
      </c>
      <c r="K722" t="str">
        <f>IF(Q2_2025[[#This Row],[Artikelprijs]]&lt;&gt;"",IF(Q2_2025[[#This Row],[Stuksprijs]]=Q2_2025[[#This Row],[Artikelprijs]],"Prijs gelijk","Prijs wijkt af"),"")</f>
        <v/>
      </c>
      <c r="L722" t="str">
        <f>IF(Q2_2025[[#This Row],[Relatiekorting percentage]]=0,
    "Nvt",
    IF(Q2_2025[[#This Row],[Brutobedrag 2]] &lt; Q2_2025[[#This Row],[Bruto - Rel.korting]],
        "Nee",
        "Ja"))</f>
        <v>Ja</v>
      </c>
      <c r="M722" s="10">
        <f>IF(Q2_2025[[#This Row],[Artikelprijs]]&lt;&gt;"",Q2_2025[[#This Row],[Artikelprijs]],Q2_2025[[#This Row],[Stuksprijs]])</f>
        <v>66.95</v>
      </c>
      <c r="N722" s="10">
        <f>Q2_2025[[#This Row],[Besteld]]*Q2_2025[[#This Row],[Prijs 2]]</f>
        <v>1606.8000000000002</v>
      </c>
      <c r="O722" s="10">
        <f>IF(Q2_2025[[#This Row],[Brutobedrag 2]]&lt;Q2_2025[[#This Row],[Bruto - Rel.korting]],Q2_2025[[#This Row],[Brutobedrag 2]],Q2_2025[[#This Row],[Brutobedrag 2]]*(100-Q2_2025[[#This Row],[Relatiekorting percentage]])/100)</f>
        <v>1285.44</v>
      </c>
      <c r="R722" s="3"/>
      <c r="W722"/>
      <c r="AB722"/>
    </row>
    <row r="723" spans="1:28" x14ac:dyDescent="0.3">
      <c r="A723" t="s">
        <v>568</v>
      </c>
      <c r="B723">
        <v>1007051</v>
      </c>
      <c r="C723" t="s">
        <v>54</v>
      </c>
      <c r="D723">
        <v>9</v>
      </c>
      <c r="E723" s="10">
        <v>88.57</v>
      </c>
      <c r="F723" s="10">
        <v>797.13</v>
      </c>
      <c r="G723" s="10">
        <v>637.70000000000005</v>
      </c>
      <c r="H723">
        <v>20</v>
      </c>
      <c r="I723" s="51" t="str">
        <f>_xlfn.XLOOKUP(Q2_2025[[#This Row],[Artikelnr]],Artikel_prijzen[Artnr],Artikel_prijzen[Groep],"")</f>
        <v/>
      </c>
      <c r="J723" s="10" t="str">
        <f>_xlfn.XLOOKUP(Q2_2025[[#This Row],[Artikelnr]],Artikel_prijzen[Artnr],Artikel_prijzen[Prijs 2025],"")</f>
        <v/>
      </c>
      <c r="K723" t="str">
        <f>IF(Q2_2025[[#This Row],[Artikelprijs]]&lt;&gt;"",IF(Q2_2025[[#This Row],[Stuksprijs]]=Q2_2025[[#This Row],[Artikelprijs]],"Prijs gelijk","Prijs wijkt af"),"")</f>
        <v/>
      </c>
      <c r="L723" t="str">
        <f>IF(Q2_2025[[#This Row],[Relatiekorting percentage]]=0,
    "Nvt",
    IF(Q2_2025[[#This Row],[Brutobedrag 2]] &lt; Q2_2025[[#This Row],[Bruto - Rel.korting]],
        "Nee",
        "Ja"))</f>
        <v>Ja</v>
      </c>
      <c r="M723" s="10">
        <f>IF(Q2_2025[[#This Row],[Artikelprijs]]&lt;&gt;"",Q2_2025[[#This Row],[Artikelprijs]],Q2_2025[[#This Row],[Stuksprijs]])</f>
        <v>88.57</v>
      </c>
      <c r="N723" s="10">
        <f>Q2_2025[[#This Row],[Besteld]]*Q2_2025[[#This Row],[Prijs 2]]</f>
        <v>797.12999999999988</v>
      </c>
      <c r="O723" s="10">
        <f>IF(Q2_2025[[#This Row],[Brutobedrag 2]]&lt;Q2_2025[[#This Row],[Bruto - Rel.korting]],Q2_2025[[#This Row],[Brutobedrag 2]],Q2_2025[[#This Row],[Brutobedrag 2]]*(100-Q2_2025[[#This Row],[Relatiekorting percentage]])/100)</f>
        <v>637.70399999999995</v>
      </c>
      <c r="R723" s="3"/>
      <c r="W723"/>
      <c r="AB723"/>
    </row>
    <row r="724" spans="1:28" x14ac:dyDescent="0.3">
      <c r="A724" t="s">
        <v>568</v>
      </c>
      <c r="B724">
        <v>2004057</v>
      </c>
      <c r="C724" t="s">
        <v>90</v>
      </c>
      <c r="D724">
        <v>10</v>
      </c>
      <c r="E724" s="10">
        <v>33.42</v>
      </c>
      <c r="F724" s="10">
        <v>334.2</v>
      </c>
      <c r="G724" s="10">
        <v>267.36</v>
      </c>
      <c r="H724">
        <v>20</v>
      </c>
      <c r="I724" s="51" t="str">
        <f>_xlfn.XLOOKUP(Q2_2025[[#This Row],[Artikelnr]],Artikel_prijzen[Artnr],Artikel_prijzen[Groep],"")</f>
        <v/>
      </c>
      <c r="J724" s="10" t="str">
        <f>_xlfn.XLOOKUP(Q2_2025[[#This Row],[Artikelnr]],Artikel_prijzen[Artnr],Artikel_prijzen[Prijs 2025],"")</f>
        <v/>
      </c>
      <c r="K724" t="str">
        <f>IF(Q2_2025[[#This Row],[Artikelprijs]]&lt;&gt;"",IF(Q2_2025[[#This Row],[Stuksprijs]]=Q2_2025[[#This Row],[Artikelprijs]],"Prijs gelijk","Prijs wijkt af"),"")</f>
        <v/>
      </c>
      <c r="L724" t="str">
        <f>IF(Q2_2025[[#This Row],[Relatiekorting percentage]]=0,
    "Nvt",
    IF(Q2_2025[[#This Row],[Brutobedrag 2]] &lt; Q2_2025[[#This Row],[Bruto - Rel.korting]],
        "Nee",
        "Ja"))</f>
        <v>Ja</v>
      </c>
      <c r="M724" s="10">
        <f>IF(Q2_2025[[#This Row],[Artikelprijs]]&lt;&gt;"",Q2_2025[[#This Row],[Artikelprijs]],Q2_2025[[#This Row],[Stuksprijs]])</f>
        <v>33.42</v>
      </c>
      <c r="N724" s="10">
        <f>Q2_2025[[#This Row],[Besteld]]*Q2_2025[[#This Row],[Prijs 2]]</f>
        <v>334.20000000000005</v>
      </c>
      <c r="O724" s="10">
        <f>IF(Q2_2025[[#This Row],[Brutobedrag 2]]&lt;Q2_2025[[#This Row],[Bruto - Rel.korting]],Q2_2025[[#This Row],[Brutobedrag 2]],Q2_2025[[#This Row],[Brutobedrag 2]]*(100-Q2_2025[[#This Row],[Relatiekorting percentage]])/100)</f>
        <v>267.36</v>
      </c>
      <c r="R724" s="3"/>
      <c r="W724"/>
      <c r="AB724"/>
    </row>
    <row r="725" spans="1:28" x14ac:dyDescent="0.3">
      <c r="A725" t="s">
        <v>568</v>
      </c>
      <c r="B725">
        <v>5040012</v>
      </c>
      <c r="C725" t="s">
        <v>330</v>
      </c>
      <c r="D725">
        <v>1</v>
      </c>
      <c r="E725" s="10">
        <v>741.6</v>
      </c>
      <c r="F725" s="10">
        <v>741.6</v>
      </c>
      <c r="G725" s="10">
        <v>593.28</v>
      </c>
      <c r="H725">
        <v>20</v>
      </c>
      <c r="I725" s="51" t="str">
        <f>_xlfn.XLOOKUP(Q2_2025[[#This Row],[Artikelnr]],Artikel_prijzen[Artnr],Artikel_prijzen[Groep],"")</f>
        <v>AV</v>
      </c>
      <c r="J725" s="10">
        <f>_xlfn.XLOOKUP(Q2_2025[[#This Row],[Artikelnr]],Artikel_prijzen[Artnr],Artikel_prijzen[Prijs 2025],"")</f>
        <v>720</v>
      </c>
      <c r="K725" t="str">
        <f>IF(Q2_2025[[#This Row],[Artikelprijs]]&lt;&gt;"",IF(Q2_2025[[#This Row],[Stuksprijs]]=Q2_2025[[#This Row],[Artikelprijs]],"Prijs gelijk","Prijs wijkt af"),"")</f>
        <v>Prijs wijkt af</v>
      </c>
      <c r="L725" t="str">
        <f>IF(Q2_2025[[#This Row],[Relatiekorting percentage]]=0,
    "Nvt",
    IF(Q2_2025[[#This Row],[Brutobedrag 2]] &lt; Q2_2025[[#This Row],[Bruto - Rel.korting]],
        "Nee",
        "Ja"))</f>
        <v>Ja</v>
      </c>
      <c r="M725" s="10">
        <f>IF(Q2_2025[[#This Row],[Artikelprijs]]&lt;&gt;"",Q2_2025[[#This Row],[Artikelprijs]],Q2_2025[[#This Row],[Stuksprijs]])</f>
        <v>720</v>
      </c>
      <c r="N725" s="10">
        <f>Q2_2025[[#This Row],[Besteld]]*Q2_2025[[#This Row],[Prijs 2]]</f>
        <v>720</v>
      </c>
      <c r="O725" s="10">
        <f>IF(Q2_2025[[#This Row],[Brutobedrag 2]]&lt;Q2_2025[[#This Row],[Bruto - Rel.korting]],Q2_2025[[#This Row],[Brutobedrag 2]],Q2_2025[[#This Row],[Brutobedrag 2]]*(100-Q2_2025[[#This Row],[Relatiekorting percentage]])/100)</f>
        <v>576</v>
      </c>
      <c r="R725" s="3"/>
      <c r="W725"/>
      <c r="AB725"/>
    </row>
    <row r="726" spans="1:28" x14ac:dyDescent="0.3">
      <c r="A726" t="s">
        <v>568</v>
      </c>
      <c r="B726">
        <v>3002018</v>
      </c>
      <c r="C726" t="s">
        <v>351</v>
      </c>
      <c r="D726">
        <v>1</v>
      </c>
      <c r="E726" s="10">
        <v>62.46</v>
      </c>
      <c r="F726" s="10">
        <v>62.46</v>
      </c>
      <c r="G726" s="10">
        <v>43.72</v>
      </c>
      <c r="H726">
        <v>30</v>
      </c>
      <c r="I726" s="51" t="str">
        <f>_xlfn.XLOOKUP(Q2_2025[[#This Row],[Artikelnr]],Artikel_prijzen[Artnr],Artikel_prijzen[Groep],"")</f>
        <v/>
      </c>
      <c r="J726" s="10" t="str">
        <f>_xlfn.XLOOKUP(Q2_2025[[#This Row],[Artikelnr]],Artikel_prijzen[Artnr],Artikel_prijzen[Prijs 2025],"")</f>
        <v/>
      </c>
      <c r="K726" t="str">
        <f>IF(Q2_2025[[#This Row],[Artikelprijs]]&lt;&gt;"",IF(Q2_2025[[#This Row],[Stuksprijs]]=Q2_2025[[#This Row],[Artikelprijs]],"Prijs gelijk","Prijs wijkt af"),"")</f>
        <v/>
      </c>
      <c r="L726" t="str">
        <f>IF(Q2_2025[[#This Row],[Relatiekorting percentage]]=0,
    "Nvt",
    IF(Q2_2025[[#This Row],[Brutobedrag 2]] &lt; Q2_2025[[#This Row],[Bruto - Rel.korting]],
        "Nee",
        "Ja"))</f>
        <v>Ja</v>
      </c>
      <c r="M726" s="10">
        <f>IF(Q2_2025[[#This Row],[Artikelprijs]]&lt;&gt;"",Q2_2025[[#This Row],[Artikelprijs]],Q2_2025[[#This Row],[Stuksprijs]])</f>
        <v>62.46</v>
      </c>
      <c r="N726" s="10">
        <f>Q2_2025[[#This Row],[Besteld]]*Q2_2025[[#This Row],[Prijs 2]]</f>
        <v>62.46</v>
      </c>
      <c r="O726" s="10">
        <f>IF(Q2_2025[[#This Row],[Brutobedrag 2]]&lt;Q2_2025[[#This Row],[Bruto - Rel.korting]],Q2_2025[[#This Row],[Brutobedrag 2]],Q2_2025[[#This Row],[Brutobedrag 2]]*(100-Q2_2025[[#This Row],[Relatiekorting percentage]])/100)</f>
        <v>43.722000000000001</v>
      </c>
      <c r="R726" s="3"/>
      <c r="W726"/>
      <c r="AB726"/>
    </row>
    <row r="727" spans="1:28" x14ac:dyDescent="0.3">
      <c r="A727" t="s">
        <v>568</v>
      </c>
      <c r="B727">
        <v>3001044</v>
      </c>
      <c r="C727" t="s">
        <v>47</v>
      </c>
      <c r="D727">
        <v>4</v>
      </c>
      <c r="E727" s="10">
        <v>26.83</v>
      </c>
      <c r="F727" s="10">
        <v>107.32</v>
      </c>
      <c r="G727" s="10">
        <v>75.12</v>
      </c>
      <c r="H727">
        <v>30</v>
      </c>
      <c r="I727" s="51" t="str">
        <f>_xlfn.XLOOKUP(Q2_2025[[#This Row],[Artikelnr]],Artikel_prijzen[Artnr],Artikel_prijzen[Groep],"")</f>
        <v/>
      </c>
      <c r="J727" s="10" t="str">
        <f>_xlfn.XLOOKUP(Q2_2025[[#This Row],[Artikelnr]],Artikel_prijzen[Artnr],Artikel_prijzen[Prijs 2025],"")</f>
        <v/>
      </c>
      <c r="K727" t="str">
        <f>IF(Q2_2025[[#This Row],[Artikelprijs]]&lt;&gt;"",IF(Q2_2025[[#This Row],[Stuksprijs]]=Q2_2025[[#This Row],[Artikelprijs]],"Prijs gelijk","Prijs wijkt af"),"")</f>
        <v/>
      </c>
      <c r="L727" t="str">
        <f>IF(Q2_2025[[#This Row],[Relatiekorting percentage]]=0,
    "Nvt",
    IF(Q2_2025[[#This Row],[Brutobedrag 2]] &lt; Q2_2025[[#This Row],[Bruto - Rel.korting]],
        "Nee",
        "Ja"))</f>
        <v>Ja</v>
      </c>
      <c r="M727" s="10">
        <f>IF(Q2_2025[[#This Row],[Artikelprijs]]&lt;&gt;"",Q2_2025[[#This Row],[Artikelprijs]],Q2_2025[[#This Row],[Stuksprijs]])</f>
        <v>26.83</v>
      </c>
      <c r="N727" s="10">
        <f>Q2_2025[[#This Row],[Besteld]]*Q2_2025[[#This Row],[Prijs 2]]</f>
        <v>107.32</v>
      </c>
      <c r="O727" s="10">
        <f>IF(Q2_2025[[#This Row],[Brutobedrag 2]]&lt;Q2_2025[[#This Row],[Bruto - Rel.korting]],Q2_2025[[#This Row],[Brutobedrag 2]],Q2_2025[[#This Row],[Brutobedrag 2]]*(100-Q2_2025[[#This Row],[Relatiekorting percentage]])/100)</f>
        <v>75.123999999999995</v>
      </c>
      <c r="R727" s="3"/>
      <c r="W727"/>
      <c r="AB727"/>
    </row>
    <row r="728" spans="1:28" x14ac:dyDescent="0.3">
      <c r="A728" t="s">
        <v>568</v>
      </c>
      <c r="B728">
        <v>3001013</v>
      </c>
      <c r="C728" t="s">
        <v>325</v>
      </c>
      <c r="D728">
        <v>2</v>
      </c>
      <c r="E728" s="10">
        <v>17.89</v>
      </c>
      <c r="F728" s="10">
        <v>35.78</v>
      </c>
      <c r="G728" s="10">
        <v>25.05</v>
      </c>
      <c r="H728">
        <v>30</v>
      </c>
      <c r="I728" s="51" t="str">
        <f>_xlfn.XLOOKUP(Q2_2025[[#This Row],[Artikelnr]],Artikel_prijzen[Artnr],Artikel_prijzen[Groep],"")</f>
        <v/>
      </c>
      <c r="J728" s="10" t="str">
        <f>_xlfn.XLOOKUP(Q2_2025[[#This Row],[Artikelnr]],Artikel_prijzen[Artnr],Artikel_prijzen[Prijs 2025],"")</f>
        <v/>
      </c>
      <c r="K728" t="str">
        <f>IF(Q2_2025[[#This Row],[Artikelprijs]]&lt;&gt;"",IF(Q2_2025[[#This Row],[Stuksprijs]]=Q2_2025[[#This Row],[Artikelprijs]],"Prijs gelijk","Prijs wijkt af"),"")</f>
        <v/>
      </c>
      <c r="L728" t="str">
        <f>IF(Q2_2025[[#This Row],[Relatiekorting percentage]]=0,
    "Nvt",
    IF(Q2_2025[[#This Row],[Brutobedrag 2]] &lt; Q2_2025[[#This Row],[Bruto - Rel.korting]],
        "Nee",
        "Ja"))</f>
        <v>Ja</v>
      </c>
      <c r="M728" s="10">
        <f>IF(Q2_2025[[#This Row],[Artikelprijs]]&lt;&gt;"",Q2_2025[[#This Row],[Artikelprijs]],Q2_2025[[#This Row],[Stuksprijs]])</f>
        <v>17.89</v>
      </c>
      <c r="N728" s="10">
        <f>Q2_2025[[#This Row],[Besteld]]*Q2_2025[[#This Row],[Prijs 2]]</f>
        <v>35.78</v>
      </c>
      <c r="O728" s="10">
        <f>IF(Q2_2025[[#This Row],[Brutobedrag 2]]&lt;Q2_2025[[#This Row],[Bruto - Rel.korting]],Q2_2025[[#This Row],[Brutobedrag 2]],Q2_2025[[#This Row],[Brutobedrag 2]]*(100-Q2_2025[[#This Row],[Relatiekorting percentage]])/100)</f>
        <v>25.045999999999999</v>
      </c>
      <c r="R728" s="3"/>
      <c r="W728"/>
      <c r="AB728"/>
    </row>
    <row r="729" spans="1:28" x14ac:dyDescent="0.3">
      <c r="A729" t="s">
        <v>568</v>
      </c>
      <c r="B729">
        <v>1003024</v>
      </c>
      <c r="C729" t="s">
        <v>417</v>
      </c>
      <c r="D729">
        <v>3</v>
      </c>
      <c r="E729" s="10">
        <v>68.25</v>
      </c>
      <c r="F729" s="10">
        <v>204.75</v>
      </c>
      <c r="G729" s="10">
        <v>143.32</v>
      </c>
      <c r="H729">
        <v>30</v>
      </c>
      <c r="I729" s="51" t="str">
        <f>_xlfn.XLOOKUP(Q2_2025[[#This Row],[Artikelnr]],Artikel_prijzen[Artnr],Artikel_prijzen[Groep],"")</f>
        <v/>
      </c>
      <c r="J729" s="10" t="str">
        <f>_xlfn.XLOOKUP(Q2_2025[[#This Row],[Artikelnr]],Artikel_prijzen[Artnr],Artikel_prijzen[Prijs 2025],"")</f>
        <v/>
      </c>
      <c r="K729" t="str">
        <f>IF(Q2_2025[[#This Row],[Artikelprijs]]&lt;&gt;"",IF(Q2_2025[[#This Row],[Stuksprijs]]=Q2_2025[[#This Row],[Artikelprijs]],"Prijs gelijk","Prijs wijkt af"),"")</f>
        <v/>
      </c>
      <c r="L729" t="str">
        <f>IF(Q2_2025[[#This Row],[Relatiekorting percentage]]=0,
    "Nvt",
    IF(Q2_2025[[#This Row],[Brutobedrag 2]] &lt; Q2_2025[[#This Row],[Bruto - Rel.korting]],
        "Nee",
        "Ja"))</f>
        <v>Ja</v>
      </c>
      <c r="M729" s="10">
        <f>IF(Q2_2025[[#This Row],[Artikelprijs]]&lt;&gt;"",Q2_2025[[#This Row],[Artikelprijs]],Q2_2025[[#This Row],[Stuksprijs]])</f>
        <v>68.25</v>
      </c>
      <c r="N729" s="10">
        <f>Q2_2025[[#This Row],[Besteld]]*Q2_2025[[#This Row],[Prijs 2]]</f>
        <v>204.75</v>
      </c>
      <c r="O729" s="10">
        <f>IF(Q2_2025[[#This Row],[Brutobedrag 2]]&lt;Q2_2025[[#This Row],[Bruto - Rel.korting]],Q2_2025[[#This Row],[Brutobedrag 2]],Q2_2025[[#This Row],[Brutobedrag 2]]*(100-Q2_2025[[#This Row],[Relatiekorting percentage]])/100)</f>
        <v>143.32499999999999</v>
      </c>
      <c r="R729" s="3"/>
      <c r="W729"/>
      <c r="AB729"/>
    </row>
    <row r="730" spans="1:28" x14ac:dyDescent="0.3">
      <c r="A730" t="s">
        <v>568</v>
      </c>
      <c r="B730">
        <v>1007049</v>
      </c>
      <c r="C730" t="s">
        <v>577</v>
      </c>
      <c r="D730">
        <v>4</v>
      </c>
      <c r="E730" s="10">
        <v>54.02</v>
      </c>
      <c r="F730" s="10">
        <v>216.08</v>
      </c>
      <c r="G730" s="10">
        <v>151.26</v>
      </c>
      <c r="H730">
        <v>30</v>
      </c>
      <c r="I730" s="51" t="str">
        <f>_xlfn.XLOOKUP(Q2_2025[[#This Row],[Artikelnr]],Artikel_prijzen[Artnr],Artikel_prijzen[Groep],"")</f>
        <v/>
      </c>
      <c r="J730" s="10" t="str">
        <f>_xlfn.XLOOKUP(Q2_2025[[#This Row],[Artikelnr]],Artikel_prijzen[Artnr],Artikel_prijzen[Prijs 2025],"")</f>
        <v/>
      </c>
      <c r="K730" t="str">
        <f>IF(Q2_2025[[#This Row],[Artikelprijs]]&lt;&gt;"",IF(Q2_2025[[#This Row],[Stuksprijs]]=Q2_2025[[#This Row],[Artikelprijs]],"Prijs gelijk","Prijs wijkt af"),"")</f>
        <v/>
      </c>
      <c r="L730" t="str">
        <f>IF(Q2_2025[[#This Row],[Relatiekorting percentage]]=0,
    "Nvt",
    IF(Q2_2025[[#This Row],[Brutobedrag 2]] &lt; Q2_2025[[#This Row],[Bruto - Rel.korting]],
        "Nee",
        "Ja"))</f>
        <v>Ja</v>
      </c>
      <c r="M730" s="10">
        <f>IF(Q2_2025[[#This Row],[Artikelprijs]]&lt;&gt;"",Q2_2025[[#This Row],[Artikelprijs]],Q2_2025[[#This Row],[Stuksprijs]])</f>
        <v>54.02</v>
      </c>
      <c r="N730" s="10">
        <f>Q2_2025[[#This Row],[Besteld]]*Q2_2025[[#This Row],[Prijs 2]]</f>
        <v>216.08</v>
      </c>
      <c r="O730" s="10">
        <f>IF(Q2_2025[[#This Row],[Brutobedrag 2]]&lt;Q2_2025[[#This Row],[Bruto - Rel.korting]],Q2_2025[[#This Row],[Brutobedrag 2]],Q2_2025[[#This Row],[Brutobedrag 2]]*(100-Q2_2025[[#This Row],[Relatiekorting percentage]])/100)</f>
        <v>151.256</v>
      </c>
      <c r="R730" s="3"/>
      <c r="W730"/>
      <c r="AB730"/>
    </row>
    <row r="731" spans="1:28" x14ac:dyDescent="0.3">
      <c r="A731" t="s">
        <v>568</v>
      </c>
      <c r="B731">
        <v>1002020</v>
      </c>
      <c r="C731" t="s">
        <v>249</v>
      </c>
      <c r="D731">
        <v>5</v>
      </c>
      <c r="E731" s="10">
        <v>38.99</v>
      </c>
      <c r="F731" s="10">
        <v>194.95</v>
      </c>
      <c r="G731" s="10">
        <v>136.46</v>
      </c>
      <c r="H731">
        <v>30</v>
      </c>
      <c r="I731" s="51" t="str">
        <f>_xlfn.XLOOKUP(Q2_2025[[#This Row],[Artikelnr]],Artikel_prijzen[Artnr],Artikel_prijzen[Groep],"")</f>
        <v/>
      </c>
      <c r="J731" s="10" t="str">
        <f>_xlfn.XLOOKUP(Q2_2025[[#This Row],[Artikelnr]],Artikel_prijzen[Artnr],Artikel_prijzen[Prijs 2025],"")</f>
        <v/>
      </c>
      <c r="K731" t="str">
        <f>IF(Q2_2025[[#This Row],[Artikelprijs]]&lt;&gt;"",IF(Q2_2025[[#This Row],[Stuksprijs]]=Q2_2025[[#This Row],[Artikelprijs]],"Prijs gelijk","Prijs wijkt af"),"")</f>
        <v/>
      </c>
      <c r="L731" t="str">
        <f>IF(Q2_2025[[#This Row],[Relatiekorting percentage]]=0,
    "Nvt",
    IF(Q2_2025[[#This Row],[Brutobedrag 2]] &lt; Q2_2025[[#This Row],[Bruto - Rel.korting]],
        "Nee",
        "Ja"))</f>
        <v>Ja</v>
      </c>
      <c r="M731" s="10">
        <f>IF(Q2_2025[[#This Row],[Artikelprijs]]&lt;&gt;"",Q2_2025[[#This Row],[Artikelprijs]],Q2_2025[[#This Row],[Stuksprijs]])</f>
        <v>38.99</v>
      </c>
      <c r="N731" s="10">
        <f>Q2_2025[[#This Row],[Besteld]]*Q2_2025[[#This Row],[Prijs 2]]</f>
        <v>194.95000000000002</v>
      </c>
      <c r="O731" s="10">
        <f>IF(Q2_2025[[#This Row],[Brutobedrag 2]]&lt;Q2_2025[[#This Row],[Bruto - Rel.korting]],Q2_2025[[#This Row],[Brutobedrag 2]],Q2_2025[[#This Row],[Brutobedrag 2]]*(100-Q2_2025[[#This Row],[Relatiekorting percentage]])/100)</f>
        <v>136.46500000000003</v>
      </c>
      <c r="R731" s="3"/>
      <c r="W731"/>
      <c r="AB731"/>
    </row>
    <row r="732" spans="1:28" x14ac:dyDescent="0.3">
      <c r="A732" t="s">
        <v>568</v>
      </c>
      <c r="B732">
        <v>1009001</v>
      </c>
      <c r="C732" t="s">
        <v>355</v>
      </c>
      <c r="D732">
        <v>1</v>
      </c>
      <c r="E732" s="10">
        <v>24.73</v>
      </c>
      <c r="F732" s="10">
        <v>24.73</v>
      </c>
      <c r="G732" s="10">
        <v>17.309999999999999</v>
      </c>
      <c r="H732">
        <v>30</v>
      </c>
      <c r="I732" s="51" t="str">
        <f>_xlfn.XLOOKUP(Q2_2025[[#This Row],[Artikelnr]],Artikel_prijzen[Artnr],Artikel_prijzen[Groep],"")</f>
        <v/>
      </c>
      <c r="J732" s="10" t="str">
        <f>_xlfn.XLOOKUP(Q2_2025[[#This Row],[Artikelnr]],Artikel_prijzen[Artnr],Artikel_prijzen[Prijs 2025],"")</f>
        <v/>
      </c>
      <c r="K732" t="str">
        <f>IF(Q2_2025[[#This Row],[Artikelprijs]]&lt;&gt;"",IF(Q2_2025[[#This Row],[Stuksprijs]]=Q2_2025[[#This Row],[Artikelprijs]],"Prijs gelijk","Prijs wijkt af"),"")</f>
        <v/>
      </c>
      <c r="L732" t="str">
        <f>IF(Q2_2025[[#This Row],[Relatiekorting percentage]]=0,
    "Nvt",
    IF(Q2_2025[[#This Row],[Brutobedrag 2]] &lt; Q2_2025[[#This Row],[Bruto - Rel.korting]],
        "Nee",
        "Ja"))</f>
        <v>Ja</v>
      </c>
      <c r="M732" s="10">
        <f>IF(Q2_2025[[#This Row],[Artikelprijs]]&lt;&gt;"",Q2_2025[[#This Row],[Artikelprijs]],Q2_2025[[#This Row],[Stuksprijs]])</f>
        <v>24.73</v>
      </c>
      <c r="N732" s="10">
        <f>Q2_2025[[#This Row],[Besteld]]*Q2_2025[[#This Row],[Prijs 2]]</f>
        <v>24.73</v>
      </c>
      <c r="O732" s="10">
        <f>IF(Q2_2025[[#This Row],[Brutobedrag 2]]&lt;Q2_2025[[#This Row],[Bruto - Rel.korting]],Q2_2025[[#This Row],[Brutobedrag 2]],Q2_2025[[#This Row],[Brutobedrag 2]]*(100-Q2_2025[[#This Row],[Relatiekorting percentage]])/100)</f>
        <v>17.311</v>
      </c>
      <c r="R732" s="3"/>
      <c r="W732"/>
      <c r="AB732"/>
    </row>
    <row r="733" spans="1:28" x14ac:dyDescent="0.3">
      <c r="A733" t="s">
        <v>568</v>
      </c>
      <c r="B733">
        <v>4001245</v>
      </c>
      <c r="C733" t="s">
        <v>354</v>
      </c>
      <c r="D733">
        <v>1</v>
      </c>
      <c r="E733" s="10">
        <v>990.68</v>
      </c>
      <c r="F733" s="10">
        <v>990.68</v>
      </c>
      <c r="G733" s="10">
        <v>891.61</v>
      </c>
      <c r="H733">
        <v>10</v>
      </c>
      <c r="I733" s="51" t="str">
        <f>_xlfn.XLOOKUP(Q2_2025[[#This Row],[Artikelnr]],Artikel_prijzen[Artnr],Artikel_prijzen[Groep],"")</f>
        <v/>
      </c>
      <c r="J733" s="10" t="str">
        <f>_xlfn.XLOOKUP(Q2_2025[[#This Row],[Artikelnr]],Artikel_prijzen[Artnr],Artikel_prijzen[Prijs 2025],"")</f>
        <v/>
      </c>
      <c r="K733" t="str">
        <f>IF(Q2_2025[[#This Row],[Artikelprijs]]&lt;&gt;"",IF(Q2_2025[[#This Row],[Stuksprijs]]=Q2_2025[[#This Row],[Artikelprijs]],"Prijs gelijk","Prijs wijkt af"),"")</f>
        <v/>
      </c>
      <c r="L733" t="str">
        <f>IF(Q2_2025[[#This Row],[Relatiekorting percentage]]=0,
    "Nvt",
    IF(Q2_2025[[#This Row],[Brutobedrag 2]] &lt; Q2_2025[[#This Row],[Bruto - Rel.korting]],
        "Nee",
        "Ja"))</f>
        <v>Ja</v>
      </c>
      <c r="M733" s="10">
        <f>IF(Q2_2025[[#This Row],[Artikelprijs]]&lt;&gt;"",Q2_2025[[#This Row],[Artikelprijs]],Q2_2025[[#This Row],[Stuksprijs]])</f>
        <v>990.68</v>
      </c>
      <c r="N733" s="10">
        <f>Q2_2025[[#This Row],[Besteld]]*Q2_2025[[#This Row],[Prijs 2]]</f>
        <v>990.68</v>
      </c>
      <c r="O733" s="10">
        <f>IF(Q2_2025[[#This Row],[Brutobedrag 2]]&lt;Q2_2025[[#This Row],[Bruto - Rel.korting]],Q2_2025[[#This Row],[Brutobedrag 2]],Q2_2025[[#This Row],[Brutobedrag 2]]*(100-Q2_2025[[#This Row],[Relatiekorting percentage]])/100)</f>
        <v>891.61199999999997</v>
      </c>
      <c r="R733" s="3"/>
      <c r="W733"/>
      <c r="AB733"/>
    </row>
    <row r="734" spans="1:28" x14ac:dyDescent="0.3">
      <c r="A734" t="s">
        <v>568</v>
      </c>
      <c r="B734">
        <v>5010017</v>
      </c>
      <c r="C734" t="s">
        <v>248</v>
      </c>
      <c r="D734">
        <v>11</v>
      </c>
      <c r="E734" s="10">
        <v>48.93</v>
      </c>
      <c r="F734" s="10">
        <v>538.23</v>
      </c>
      <c r="G734" s="10">
        <v>430.58</v>
      </c>
      <c r="H734">
        <v>20</v>
      </c>
      <c r="I734" s="51" t="str">
        <f>_xlfn.XLOOKUP(Q2_2025[[#This Row],[Artikelnr]],Artikel_prijzen[Artnr],Artikel_prijzen[Groep],"")</f>
        <v/>
      </c>
      <c r="J734" s="10" t="str">
        <f>_xlfn.XLOOKUP(Q2_2025[[#This Row],[Artikelnr]],Artikel_prijzen[Artnr],Artikel_prijzen[Prijs 2025],"")</f>
        <v/>
      </c>
      <c r="K734" t="str">
        <f>IF(Q2_2025[[#This Row],[Artikelprijs]]&lt;&gt;"",IF(Q2_2025[[#This Row],[Stuksprijs]]=Q2_2025[[#This Row],[Artikelprijs]],"Prijs gelijk","Prijs wijkt af"),"")</f>
        <v/>
      </c>
      <c r="L734" t="str">
        <f>IF(Q2_2025[[#This Row],[Relatiekorting percentage]]=0,
    "Nvt",
    IF(Q2_2025[[#This Row],[Brutobedrag 2]] &lt; Q2_2025[[#This Row],[Bruto - Rel.korting]],
        "Nee",
        "Ja"))</f>
        <v>Ja</v>
      </c>
      <c r="M734" s="10">
        <f>IF(Q2_2025[[#This Row],[Artikelprijs]]&lt;&gt;"",Q2_2025[[#This Row],[Artikelprijs]],Q2_2025[[#This Row],[Stuksprijs]])</f>
        <v>48.93</v>
      </c>
      <c r="N734" s="10">
        <f>Q2_2025[[#This Row],[Besteld]]*Q2_2025[[#This Row],[Prijs 2]]</f>
        <v>538.23</v>
      </c>
      <c r="O734" s="10">
        <f>IF(Q2_2025[[#This Row],[Brutobedrag 2]]&lt;Q2_2025[[#This Row],[Bruto - Rel.korting]],Q2_2025[[#This Row],[Brutobedrag 2]],Q2_2025[[#This Row],[Brutobedrag 2]]*(100-Q2_2025[[#This Row],[Relatiekorting percentage]])/100)</f>
        <v>430.584</v>
      </c>
      <c r="R734" s="3"/>
      <c r="W734"/>
      <c r="AB734"/>
    </row>
    <row r="735" spans="1:28" x14ac:dyDescent="0.3">
      <c r="A735" t="s">
        <v>568</v>
      </c>
      <c r="B735">
        <v>3001014</v>
      </c>
      <c r="C735" t="s">
        <v>571</v>
      </c>
      <c r="D735">
        <v>1</v>
      </c>
      <c r="E735" s="10">
        <v>28.34</v>
      </c>
      <c r="F735" s="10">
        <v>28.34</v>
      </c>
      <c r="G735" s="10">
        <v>22.67</v>
      </c>
      <c r="H735">
        <v>20</v>
      </c>
      <c r="I735" s="51" t="str">
        <f>_xlfn.XLOOKUP(Q2_2025[[#This Row],[Artikelnr]],Artikel_prijzen[Artnr],Artikel_prijzen[Groep],"")</f>
        <v/>
      </c>
      <c r="J735" s="10" t="str">
        <f>_xlfn.XLOOKUP(Q2_2025[[#This Row],[Artikelnr]],Artikel_prijzen[Artnr],Artikel_prijzen[Prijs 2025],"")</f>
        <v/>
      </c>
      <c r="K735" t="str">
        <f>IF(Q2_2025[[#This Row],[Artikelprijs]]&lt;&gt;"",IF(Q2_2025[[#This Row],[Stuksprijs]]=Q2_2025[[#This Row],[Artikelprijs]],"Prijs gelijk","Prijs wijkt af"),"")</f>
        <v/>
      </c>
      <c r="L735" t="str">
        <f>IF(Q2_2025[[#This Row],[Relatiekorting percentage]]=0,
    "Nvt",
    IF(Q2_2025[[#This Row],[Brutobedrag 2]] &lt; Q2_2025[[#This Row],[Bruto - Rel.korting]],
        "Nee",
        "Ja"))</f>
        <v>Ja</v>
      </c>
      <c r="M735" s="10">
        <f>IF(Q2_2025[[#This Row],[Artikelprijs]]&lt;&gt;"",Q2_2025[[#This Row],[Artikelprijs]],Q2_2025[[#This Row],[Stuksprijs]])</f>
        <v>28.34</v>
      </c>
      <c r="N735" s="10">
        <f>Q2_2025[[#This Row],[Besteld]]*Q2_2025[[#This Row],[Prijs 2]]</f>
        <v>28.34</v>
      </c>
      <c r="O735" s="10">
        <f>IF(Q2_2025[[#This Row],[Brutobedrag 2]]&lt;Q2_2025[[#This Row],[Bruto - Rel.korting]],Q2_2025[[#This Row],[Brutobedrag 2]],Q2_2025[[#This Row],[Brutobedrag 2]]*(100-Q2_2025[[#This Row],[Relatiekorting percentage]])/100)</f>
        <v>22.671999999999997</v>
      </c>
      <c r="R735" s="3"/>
      <c r="W735"/>
      <c r="AB735"/>
    </row>
    <row r="736" spans="1:28" x14ac:dyDescent="0.3">
      <c r="A736" t="s">
        <v>568</v>
      </c>
      <c r="B736">
        <v>4920004</v>
      </c>
      <c r="C736" t="s">
        <v>550</v>
      </c>
      <c r="D736">
        <v>1</v>
      </c>
      <c r="E736" s="10">
        <v>8.93</v>
      </c>
      <c r="F736" s="10">
        <v>8.93</v>
      </c>
      <c r="G736" s="10">
        <v>8.93</v>
      </c>
      <c r="H736">
        <v>0</v>
      </c>
      <c r="I736" s="51" t="str">
        <f>_xlfn.XLOOKUP(Q2_2025[[#This Row],[Artikelnr]],Artikel_prijzen[Artnr],Artikel_prijzen[Groep],"")</f>
        <v/>
      </c>
      <c r="J736" s="10" t="str">
        <f>_xlfn.XLOOKUP(Q2_2025[[#This Row],[Artikelnr]],Artikel_prijzen[Artnr],Artikel_prijzen[Prijs 2025],"")</f>
        <v/>
      </c>
      <c r="K736" t="str">
        <f>IF(Q2_2025[[#This Row],[Artikelprijs]]&lt;&gt;"",IF(Q2_2025[[#This Row],[Stuksprijs]]=Q2_2025[[#This Row],[Artikelprijs]],"Prijs gelijk","Prijs wijkt af"),"")</f>
        <v/>
      </c>
      <c r="L736" t="str">
        <f>IF(Q2_2025[[#This Row],[Relatiekorting percentage]]=0,
    "Nvt",
    IF(Q2_2025[[#This Row],[Brutobedrag 2]] &lt; Q2_2025[[#This Row],[Bruto - Rel.korting]],
        "Nee",
        "Ja"))</f>
        <v>Nvt</v>
      </c>
      <c r="M736" s="10">
        <f>IF(Q2_2025[[#This Row],[Artikelprijs]]&lt;&gt;"",Q2_2025[[#This Row],[Artikelprijs]],Q2_2025[[#This Row],[Stuksprijs]])</f>
        <v>8.93</v>
      </c>
      <c r="N736" s="10">
        <f>Q2_2025[[#This Row],[Besteld]]*Q2_2025[[#This Row],[Prijs 2]]</f>
        <v>8.93</v>
      </c>
      <c r="O736" s="10">
        <f>IF(Q2_2025[[#This Row],[Brutobedrag 2]]&lt;Q2_2025[[#This Row],[Bruto - Rel.korting]],Q2_2025[[#This Row],[Brutobedrag 2]],Q2_2025[[#This Row],[Brutobedrag 2]]*(100-Q2_2025[[#This Row],[Relatiekorting percentage]])/100)</f>
        <v>8.93</v>
      </c>
      <c r="R736" s="3"/>
      <c r="W736"/>
      <c r="AB736"/>
    </row>
    <row r="737" spans="1:28" x14ac:dyDescent="0.3">
      <c r="A737" t="s">
        <v>568</v>
      </c>
      <c r="B737">
        <v>1009130</v>
      </c>
      <c r="C737" t="s">
        <v>250</v>
      </c>
      <c r="D737">
        <v>1</v>
      </c>
      <c r="E737" s="10">
        <v>24.73</v>
      </c>
      <c r="F737" s="10">
        <v>24.73</v>
      </c>
      <c r="G737" s="10">
        <v>19.78</v>
      </c>
      <c r="H737">
        <v>20</v>
      </c>
      <c r="I737" s="51" t="str">
        <f>_xlfn.XLOOKUP(Q2_2025[[#This Row],[Artikelnr]],Artikel_prijzen[Artnr],Artikel_prijzen[Groep],"")</f>
        <v/>
      </c>
      <c r="J737" s="10" t="str">
        <f>_xlfn.XLOOKUP(Q2_2025[[#This Row],[Artikelnr]],Artikel_prijzen[Artnr],Artikel_prijzen[Prijs 2025],"")</f>
        <v/>
      </c>
      <c r="K737" t="str">
        <f>IF(Q2_2025[[#This Row],[Artikelprijs]]&lt;&gt;"",IF(Q2_2025[[#This Row],[Stuksprijs]]=Q2_2025[[#This Row],[Artikelprijs]],"Prijs gelijk","Prijs wijkt af"),"")</f>
        <v/>
      </c>
      <c r="L737" t="str">
        <f>IF(Q2_2025[[#This Row],[Relatiekorting percentage]]=0,
    "Nvt",
    IF(Q2_2025[[#This Row],[Brutobedrag 2]] &lt; Q2_2025[[#This Row],[Bruto - Rel.korting]],
        "Nee",
        "Ja"))</f>
        <v>Ja</v>
      </c>
      <c r="M737" s="10">
        <f>IF(Q2_2025[[#This Row],[Artikelprijs]]&lt;&gt;"",Q2_2025[[#This Row],[Artikelprijs]],Q2_2025[[#This Row],[Stuksprijs]])</f>
        <v>24.73</v>
      </c>
      <c r="N737" s="10">
        <f>Q2_2025[[#This Row],[Besteld]]*Q2_2025[[#This Row],[Prijs 2]]</f>
        <v>24.73</v>
      </c>
      <c r="O737" s="10">
        <f>IF(Q2_2025[[#This Row],[Brutobedrag 2]]&lt;Q2_2025[[#This Row],[Bruto - Rel.korting]],Q2_2025[[#This Row],[Brutobedrag 2]],Q2_2025[[#This Row],[Brutobedrag 2]]*(100-Q2_2025[[#This Row],[Relatiekorting percentage]])/100)</f>
        <v>19.784000000000002</v>
      </c>
      <c r="R737" s="3"/>
      <c r="W737"/>
      <c r="AB737"/>
    </row>
    <row r="738" spans="1:28" x14ac:dyDescent="0.3">
      <c r="A738" t="s">
        <v>568</v>
      </c>
      <c r="B738">
        <v>5022048</v>
      </c>
      <c r="C738" t="s">
        <v>578</v>
      </c>
      <c r="D738">
        <v>1</v>
      </c>
      <c r="E738" s="10">
        <v>521.69000000000005</v>
      </c>
      <c r="F738" s="10">
        <v>521.69000000000005</v>
      </c>
      <c r="G738" s="10">
        <v>521.69000000000005</v>
      </c>
      <c r="H738">
        <v>0</v>
      </c>
      <c r="I738" s="51" t="str">
        <f>_xlfn.XLOOKUP(Q2_2025[[#This Row],[Artikelnr]],Artikel_prijzen[Artnr],Artikel_prijzen[Groep],"")</f>
        <v>Elektra</v>
      </c>
      <c r="J738" s="10">
        <f>_xlfn.XLOOKUP(Q2_2025[[#This Row],[Artikelnr]],Artikel_prijzen[Artnr],Artikel_prijzen[Prijs 2025],"")</f>
        <v>417.15</v>
      </c>
      <c r="K738" t="str">
        <f>IF(Q2_2025[[#This Row],[Artikelprijs]]&lt;&gt;"",IF(Q2_2025[[#This Row],[Stuksprijs]]=Q2_2025[[#This Row],[Artikelprijs]],"Prijs gelijk","Prijs wijkt af"),"")</f>
        <v>Prijs wijkt af</v>
      </c>
      <c r="L738" t="str">
        <f>IF(Q2_2025[[#This Row],[Relatiekorting percentage]]=0,
    "Nvt",
    IF(Q2_2025[[#This Row],[Brutobedrag 2]] &lt; Q2_2025[[#This Row],[Bruto - Rel.korting]],
        "Nee",
        "Ja"))</f>
        <v>Nvt</v>
      </c>
      <c r="M738" s="10">
        <f>IF(Q2_2025[[#This Row],[Artikelprijs]]&lt;&gt;"",Q2_2025[[#This Row],[Artikelprijs]],Q2_2025[[#This Row],[Stuksprijs]])</f>
        <v>417.15</v>
      </c>
      <c r="N738" s="10">
        <f>Q2_2025[[#This Row],[Besteld]]*Q2_2025[[#This Row],[Prijs 2]]</f>
        <v>417.15</v>
      </c>
      <c r="O738" s="10">
        <f>IF(Q2_2025[[#This Row],[Brutobedrag 2]]&lt;Q2_2025[[#This Row],[Bruto - Rel.korting]],Q2_2025[[#This Row],[Brutobedrag 2]],Q2_2025[[#This Row],[Brutobedrag 2]]*(100-Q2_2025[[#This Row],[Relatiekorting percentage]])/100)</f>
        <v>417.15</v>
      </c>
      <c r="R738" s="3"/>
      <c r="W738"/>
      <c r="AB738"/>
    </row>
    <row r="739" spans="1:28" x14ac:dyDescent="0.3">
      <c r="A739" t="s">
        <v>568</v>
      </c>
      <c r="B739">
        <v>5020002</v>
      </c>
      <c r="C739" t="s">
        <v>56</v>
      </c>
      <c r="D739">
        <v>2</v>
      </c>
      <c r="E739" s="10">
        <v>39.65</v>
      </c>
      <c r="F739" s="10">
        <v>79.3</v>
      </c>
      <c r="G739" s="10">
        <v>63.44</v>
      </c>
      <c r="H739">
        <v>20</v>
      </c>
      <c r="I739" s="51" t="str">
        <f>_xlfn.XLOOKUP(Q2_2025[[#This Row],[Artikelnr]],Artikel_prijzen[Artnr],Artikel_prijzen[Groep],"")</f>
        <v/>
      </c>
      <c r="J739" s="10" t="str">
        <f>_xlfn.XLOOKUP(Q2_2025[[#This Row],[Artikelnr]],Artikel_prijzen[Artnr],Artikel_prijzen[Prijs 2025],"")</f>
        <v/>
      </c>
      <c r="K739" t="str">
        <f>IF(Q2_2025[[#This Row],[Artikelprijs]]&lt;&gt;"",IF(Q2_2025[[#This Row],[Stuksprijs]]=Q2_2025[[#This Row],[Artikelprijs]],"Prijs gelijk","Prijs wijkt af"),"")</f>
        <v/>
      </c>
      <c r="L739" t="str">
        <f>IF(Q2_2025[[#This Row],[Relatiekorting percentage]]=0,
    "Nvt",
    IF(Q2_2025[[#This Row],[Brutobedrag 2]] &lt; Q2_2025[[#This Row],[Bruto - Rel.korting]],
        "Nee",
        "Ja"))</f>
        <v>Ja</v>
      </c>
      <c r="M739" s="10">
        <f>IF(Q2_2025[[#This Row],[Artikelprijs]]&lt;&gt;"",Q2_2025[[#This Row],[Artikelprijs]],Q2_2025[[#This Row],[Stuksprijs]])</f>
        <v>39.65</v>
      </c>
      <c r="N739" s="10">
        <f>Q2_2025[[#This Row],[Besteld]]*Q2_2025[[#This Row],[Prijs 2]]</f>
        <v>79.3</v>
      </c>
      <c r="O739" s="10">
        <f>IF(Q2_2025[[#This Row],[Brutobedrag 2]]&lt;Q2_2025[[#This Row],[Bruto - Rel.korting]],Q2_2025[[#This Row],[Brutobedrag 2]],Q2_2025[[#This Row],[Brutobedrag 2]]*(100-Q2_2025[[#This Row],[Relatiekorting percentage]])/100)</f>
        <v>63.44</v>
      </c>
      <c r="R739" s="3"/>
      <c r="W739"/>
      <c r="AB739"/>
    </row>
    <row r="740" spans="1:28" x14ac:dyDescent="0.3">
      <c r="A740" t="s">
        <v>568</v>
      </c>
      <c r="B740">
        <v>5031052</v>
      </c>
      <c r="C740" t="s">
        <v>12</v>
      </c>
      <c r="D740">
        <v>1</v>
      </c>
      <c r="E740" s="10">
        <v>88.07</v>
      </c>
      <c r="F740" s="10">
        <v>88.07</v>
      </c>
      <c r="G740" s="10">
        <v>70.459999999999994</v>
      </c>
      <c r="H740">
        <v>20</v>
      </c>
      <c r="I740" s="51" t="str">
        <f>_xlfn.XLOOKUP(Q2_2025[[#This Row],[Artikelnr]],Artikel_prijzen[Artnr],Artikel_prijzen[Groep],"")</f>
        <v/>
      </c>
      <c r="J740" s="10" t="str">
        <f>_xlfn.XLOOKUP(Q2_2025[[#This Row],[Artikelnr]],Artikel_prijzen[Artnr],Artikel_prijzen[Prijs 2025],"")</f>
        <v/>
      </c>
      <c r="K740" t="str">
        <f>IF(Q2_2025[[#This Row],[Artikelprijs]]&lt;&gt;"",IF(Q2_2025[[#This Row],[Stuksprijs]]=Q2_2025[[#This Row],[Artikelprijs]],"Prijs gelijk","Prijs wijkt af"),"")</f>
        <v/>
      </c>
      <c r="L740" t="str">
        <f>IF(Q2_2025[[#This Row],[Relatiekorting percentage]]=0,
    "Nvt",
    IF(Q2_2025[[#This Row],[Brutobedrag 2]] &lt; Q2_2025[[#This Row],[Bruto - Rel.korting]],
        "Nee",
        "Ja"))</f>
        <v>Ja</v>
      </c>
      <c r="M740" s="10">
        <f>IF(Q2_2025[[#This Row],[Artikelprijs]]&lt;&gt;"",Q2_2025[[#This Row],[Artikelprijs]],Q2_2025[[#This Row],[Stuksprijs]])</f>
        <v>88.07</v>
      </c>
      <c r="N740" s="10">
        <f>Q2_2025[[#This Row],[Besteld]]*Q2_2025[[#This Row],[Prijs 2]]</f>
        <v>88.07</v>
      </c>
      <c r="O740" s="10">
        <f>IF(Q2_2025[[#This Row],[Brutobedrag 2]]&lt;Q2_2025[[#This Row],[Bruto - Rel.korting]],Q2_2025[[#This Row],[Brutobedrag 2]],Q2_2025[[#This Row],[Brutobedrag 2]]*(100-Q2_2025[[#This Row],[Relatiekorting percentage]])/100)</f>
        <v>70.455999999999989</v>
      </c>
      <c r="R740" s="3"/>
      <c r="W740"/>
      <c r="AB740"/>
    </row>
    <row r="741" spans="1:28" x14ac:dyDescent="0.3">
      <c r="A741" t="s">
        <v>568</v>
      </c>
      <c r="B741">
        <v>5031053</v>
      </c>
      <c r="C741" t="s">
        <v>10</v>
      </c>
      <c r="D741">
        <v>4</v>
      </c>
      <c r="E741" s="10">
        <v>113.3</v>
      </c>
      <c r="F741" s="10">
        <v>453.2</v>
      </c>
      <c r="G741" s="10">
        <v>362.56</v>
      </c>
      <c r="H741">
        <v>20</v>
      </c>
      <c r="I741" s="51" t="str">
        <f>_xlfn.XLOOKUP(Q2_2025[[#This Row],[Artikelnr]],Artikel_prijzen[Artnr],Artikel_prijzen[Groep],"")</f>
        <v/>
      </c>
      <c r="J741" s="10" t="str">
        <f>_xlfn.XLOOKUP(Q2_2025[[#This Row],[Artikelnr]],Artikel_prijzen[Artnr],Artikel_prijzen[Prijs 2025],"")</f>
        <v/>
      </c>
      <c r="K741" t="str">
        <f>IF(Q2_2025[[#This Row],[Artikelprijs]]&lt;&gt;"",IF(Q2_2025[[#This Row],[Stuksprijs]]=Q2_2025[[#This Row],[Artikelprijs]],"Prijs gelijk","Prijs wijkt af"),"")</f>
        <v/>
      </c>
      <c r="L741" t="str">
        <f>IF(Q2_2025[[#This Row],[Relatiekorting percentage]]=0,
    "Nvt",
    IF(Q2_2025[[#This Row],[Brutobedrag 2]] &lt; Q2_2025[[#This Row],[Bruto - Rel.korting]],
        "Nee",
        "Ja"))</f>
        <v>Ja</v>
      </c>
      <c r="M741" s="10">
        <f>IF(Q2_2025[[#This Row],[Artikelprijs]]&lt;&gt;"",Q2_2025[[#This Row],[Artikelprijs]],Q2_2025[[#This Row],[Stuksprijs]])</f>
        <v>113.3</v>
      </c>
      <c r="N741" s="10">
        <f>Q2_2025[[#This Row],[Besteld]]*Q2_2025[[#This Row],[Prijs 2]]</f>
        <v>453.2</v>
      </c>
      <c r="O741" s="10">
        <f>IF(Q2_2025[[#This Row],[Brutobedrag 2]]&lt;Q2_2025[[#This Row],[Bruto - Rel.korting]],Q2_2025[[#This Row],[Brutobedrag 2]],Q2_2025[[#This Row],[Brutobedrag 2]]*(100-Q2_2025[[#This Row],[Relatiekorting percentage]])/100)</f>
        <v>362.56</v>
      </c>
      <c r="R741" s="3"/>
      <c r="W741"/>
      <c r="AB741"/>
    </row>
    <row r="742" spans="1:28" x14ac:dyDescent="0.3">
      <c r="A742" t="s">
        <v>568</v>
      </c>
      <c r="B742">
        <v>5031056</v>
      </c>
      <c r="C742" t="s">
        <v>15</v>
      </c>
      <c r="D742">
        <v>2</v>
      </c>
      <c r="E742" s="10">
        <v>69.78</v>
      </c>
      <c r="F742" s="10">
        <v>139.56</v>
      </c>
      <c r="G742" s="10">
        <v>111.65</v>
      </c>
      <c r="H742">
        <v>20</v>
      </c>
      <c r="I742" s="51" t="str">
        <f>_xlfn.XLOOKUP(Q2_2025[[#This Row],[Artikelnr]],Artikel_prijzen[Artnr],Artikel_prijzen[Groep],"")</f>
        <v/>
      </c>
      <c r="J742" s="10" t="str">
        <f>_xlfn.XLOOKUP(Q2_2025[[#This Row],[Artikelnr]],Artikel_prijzen[Artnr],Artikel_prijzen[Prijs 2025],"")</f>
        <v/>
      </c>
      <c r="K742" t="str">
        <f>IF(Q2_2025[[#This Row],[Artikelprijs]]&lt;&gt;"",IF(Q2_2025[[#This Row],[Stuksprijs]]=Q2_2025[[#This Row],[Artikelprijs]],"Prijs gelijk","Prijs wijkt af"),"")</f>
        <v/>
      </c>
      <c r="L742" t="str">
        <f>IF(Q2_2025[[#This Row],[Relatiekorting percentage]]=0,
    "Nvt",
    IF(Q2_2025[[#This Row],[Brutobedrag 2]] &lt; Q2_2025[[#This Row],[Bruto - Rel.korting]],
        "Nee",
        "Ja"))</f>
        <v>Ja</v>
      </c>
      <c r="M742" s="10">
        <f>IF(Q2_2025[[#This Row],[Artikelprijs]]&lt;&gt;"",Q2_2025[[#This Row],[Artikelprijs]],Q2_2025[[#This Row],[Stuksprijs]])</f>
        <v>69.78</v>
      </c>
      <c r="N742" s="10">
        <f>Q2_2025[[#This Row],[Besteld]]*Q2_2025[[#This Row],[Prijs 2]]</f>
        <v>139.56</v>
      </c>
      <c r="O742" s="10">
        <f>IF(Q2_2025[[#This Row],[Brutobedrag 2]]&lt;Q2_2025[[#This Row],[Bruto - Rel.korting]],Q2_2025[[#This Row],[Brutobedrag 2]],Q2_2025[[#This Row],[Brutobedrag 2]]*(100-Q2_2025[[#This Row],[Relatiekorting percentage]])/100)</f>
        <v>111.648</v>
      </c>
      <c r="R742" s="3"/>
      <c r="W742"/>
      <c r="AB742"/>
    </row>
    <row r="743" spans="1:28" x14ac:dyDescent="0.3">
      <c r="A743" t="s">
        <v>568</v>
      </c>
      <c r="B743">
        <v>5031057</v>
      </c>
      <c r="C743" t="s">
        <v>178</v>
      </c>
      <c r="D743">
        <v>1</v>
      </c>
      <c r="E743" s="10">
        <v>69.78</v>
      </c>
      <c r="F743" s="10">
        <v>69.78</v>
      </c>
      <c r="G743" s="10">
        <v>55.82</v>
      </c>
      <c r="H743">
        <v>20</v>
      </c>
      <c r="I743" s="51" t="str">
        <f>_xlfn.XLOOKUP(Q2_2025[[#This Row],[Artikelnr]],Artikel_prijzen[Artnr],Artikel_prijzen[Groep],"")</f>
        <v/>
      </c>
      <c r="J743" s="10" t="str">
        <f>_xlfn.XLOOKUP(Q2_2025[[#This Row],[Artikelnr]],Artikel_prijzen[Artnr],Artikel_prijzen[Prijs 2025],"")</f>
        <v/>
      </c>
      <c r="K743" t="str">
        <f>IF(Q2_2025[[#This Row],[Artikelprijs]]&lt;&gt;"",IF(Q2_2025[[#This Row],[Stuksprijs]]=Q2_2025[[#This Row],[Artikelprijs]],"Prijs gelijk","Prijs wijkt af"),"")</f>
        <v/>
      </c>
      <c r="L743" t="str">
        <f>IF(Q2_2025[[#This Row],[Relatiekorting percentage]]=0,
    "Nvt",
    IF(Q2_2025[[#This Row],[Brutobedrag 2]] &lt; Q2_2025[[#This Row],[Bruto - Rel.korting]],
        "Nee",
        "Ja"))</f>
        <v>Ja</v>
      </c>
      <c r="M743" s="10">
        <f>IF(Q2_2025[[#This Row],[Artikelprijs]]&lt;&gt;"",Q2_2025[[#This Row],[Artikelprijs]],Q2_2025[[#This Row],[Stuksprijs]])</f>
        <v>69.78</v>
      </c>
      <c r="N743" s="10">
        <f>Q2_2025[[#This Row],[Besteld]]*Q2_2025[[#This Row],[Prijs 2]]</f>
        <v>69.78</v>
      </c>
      <c r="O743" s="10">
        <f>IF(Q2_2025[[#This Row],[Brutobedrag 2]]&lt;Q2_2025[[#This Row],[Bruto - Rel.korting]],Q2_2025[[#This Row],[Brutobedrag 2]],Q2_2025[[#This Row],[Brutobedrag 2]]*(100-Q2_2025[[#This Row],[Relatiekorting percentage]])/100)</f>
        <v>55.823999999999998</v>
      </c>
      <c r="R743" s="3"/>
      <c r="W743"/>
      <c r="AB743"/>
    </row>
    <row r="744" spans="1:28" x14ac:dyDescent="0.3">
      <c r="A744" t="s">
        <v>568</v>
      </c>
      <c r="B744">
        <v>5031063</v>
      </c>
      <c r="C744" t="s">
        <v>181</v>
      </c>
      <c r="D744">
        <v>3</v>
      </c>
      <c r="E744" s="10">
        <v>22.15</v>
      </c>
      <c r="F744" s="10">
        <v>66.45</v>
      </c>
      <c r="G744" s="10">
        <v>53.16</v>
      </c>
      <c r="H744">
        <v>20</v>
      </c>
      <c r="I744" s="51" t="str">
        <f>_xlfn.XLOOKUP(Q2_2025[[#This Row],[Artikelnr]],Artikel_prijzen[Artnr],Artikel_prijzen[Groep],"")</f>
        <v/>
      </c>
      <c r="J744" s="10" t="str">
        <f>_xlfn.XLOOKUP(Q2_2025[[#This Row],[Artikelnr]],Artikel_prijzen[Artnr],Artikel_prijzen[Prijs 2025],"")</f>
        <v/>
      </c>
      <c r="K744" t="str">
        <f>IF(Q2_2025[[#This Row],[Artikelprijs]]&lt;&gt;"",IF(Q2_2025[[#This Row],[Stuksprijs]]=Q2_2025[[#This Row],[Artikelprijs]],"Prijs gelijk","Prijs wijkt af"),"")</f>
        <v/>
      </c>
      <c r="L744" t="str">
        <f>IF(Q2_2025[[#This Row],[Relatiekorting percentage]]=0,
    "Nvt",
    IF(Q2_2025[[#This Row],[Brutobedrag 2]] &lt; Q2_2025[[#This Row],[Bruto - Rel.korting]],
        "Nee",
        "Ja"))</f>
        <v>Ja</v>
      </c>
      <c r="M744" s="10">
        <f>IF(Q2_2025[[#This Row],[Artikelprijs]]&lt;&gt;"",Q2_2025[[#This Row],[Artikelprijs]],Q2_2025[[#This Row],[Stuksprijs]])</f>
        <v>22.15</v>
      </c>
      <c r="N744" s="10">
        <f>Q2_2025[[#This Row],[Besteld]]*Q2_2025[[#This Row],[Prijs 2]]</f>
        <v>66.449999999999989</v>
      </c>
      <c r="O744" s="10">
        <f>IF(Q2_2025[[#This Row],[Brutobedrag 2]]&lt;Q2_2025[[#This Row],[Bruto - Rel.korting]],Q2_2025[[#This Row],[Brutobedrag 2]],Q2_2025[[#This Row],[Brutobedrag 2]]*(100-Q2_2025[[#This Row],[Relatiekorting percentage]])/100)</f>
        <v>53.159999999999989</v>
      </c>
      <c r="R744" s="3"/>
      <c r="W744"/>
      <c r="AB744"/>
    </row>
    <row r="745" spans="1:28" x14ac:dyDescent="0.3">
      <c r="A745" t="s">
        <v>568</v>
      </c>
      <c r="B745">
        <v>2004046</v>
      </c>
      <c r="C745" t="s">
        <v>60</v>
      </c>
      <c r="D745">
        <v>1</v>
      </c>
      <c r="E745" s="10">
        <v>0</v>
      </c>
      <c r="F745" s="10">
        <v>0</v>
      </c>
      <c r="G745" s="10">
        <v>0</v>
      </c>
      <c r="H745">
        <v>20</v>
      </c>
      <c r="I745" s="51" t="str">
        <f>_xlfn.XLOOKUP(Q2_2025[[#This Row],[Artikelnr]],Artikel_prijzen[Artnr],Artikel_prijzen[Groep],"")</f>
        <v/>
      </c>
      <c r="J745" s="10" t="str">
        <f>_xlfn.XLOOKUP(Q2_2025[[#This Row],[Artikelnr]],Artikel_prijzen[Artnr],Artikel_prijzen[Prijs 2025],"")</f>
        <v/>
      </c>
      <c r="K745" t="str">
        <f>IF(Q2_2025[[#This Row],[Artikelprijs]]&lt;&gt;"",IF(Q2_2025[[#This Row],[Stuksprijs]]=Q2_2025[[#This Row],[Artikelprijs]],"Prijs gelijk","Prijs wijkt af"),"")</f>
        <v/>
      </c>
      <c r="L745" t="str">
        <f>IF(Q2_2025[[#This Row],[Relatiekorting percentage]]=0,
    "Nvt",
    IF(Q2_2025[[#This Row],[Brutobedrag 2]] &lt; Q2_2025[[#This Row],[Bruto - Rel.korting]],
        "Nee",
        "Ja"))</f>
        <v>Ja</v>
      </c>
      <c r="M745" s="10">
        <f>IF(Q2_2025[[#This Row],[Artikelprijs]]&lt;&gt;"",Q2_2025[[#This Row],[Artikelprijs]],Q2_2025[[#This Row],[Stuksprijs]])</f>
        <v>0</v>
      </c>
      <c r="N745" s="10">
        <f>Q2_2025[[#This Row],[Besteld]]*Q2_2025[[#This Row],[Prijs 2]]</f>
        <v>0</v>
      </c>
      <c r="O745" s="10">
        <f>IF(Q2_2025[[#This Row],[Brutobedrag 2]]&lt;Q2_2025[[#This Row],[Bruto - Rel.korting]],Q2_2025[[#This Row],[Brutobedrag 2]],Q2_2025[[#This Row],[Brutobedrag 2]]*(100-Q2_2025[[#This Row],[Relatiekorting percentage]])/100)</f>
        <v>0</v>
      </c>
      <c r="R745" s="3"/>
      <c r="W745"/>
      <c r="AB745"/>
    </row>
    <row r="746" spans="1:28" x14ac:dyDescent="0.3">
      <c r="A746" t="s">
        <v>568</v>
      </c>
      <c r="B746">
        <v>5040008</v>
      </c>
      <c r="C746" t="s">
        <v>333</v>
      </c>
      <c r="D746">
        <v>1</v>
      </c>
      <c r="E746" s="10">
        <v>355.35</v>
      </c>
      <c r="F746" s="10">
        <v>355.35</v>
      </c>
      <c r="G746" s="10">
        <v>319.81</v>
      </c>
      <c r="H746">
        <v>10</v>
      </c>
      <c r="I746" s="51" t="str">
        <f>_xlfn.XLOOKUP(Q2_2025[[#This Row],[Artikelnr]],Artikel_prijzen[Artnr],Artikel_prijzen[Groep],"")</f>
        <v>AV</v>
      </c>
      <c r="J746" s="10">
        <f>_xlfn.XLOOKUP(Q2_2025[[#This Row],[Artikelnr]],Artikel_prijzen[Artnr],Artikel_prijzen[Prijs 2025],"")</f>
        <v>345</v>
      </c>
      <c r="K746" t="str">
        <f>IF(Q2_2025[[#This Row],[Artikelprijs]]&lt;&gt;"",IF(Q2_2025[[#This Row],[Stuksprijs]]=Q2_2025[[#This Row],[Artikelprijs]],"Prijs gelijk","Prijs wijkt af"),"")</f>
        <v>Prijs wijkt af</v>
      </c>
      <c r="L746" t="str">
        <f>IF(Q2_2025[[#This Row],[Relatiekorting percentage]]=0,
    "Nvt",
    IF(Q2_2025[[#This Row],[Brutobedrag 2]] &lt; Q2_2025[[#This Row],[Bruto - Rel.korting]],
        "Nee",
        "Ja"))</f>
        <v>Ja</v>
      </c>
      <c r="M746" s="10">
        <f>IF(Q2_2025[[#This Row],[Artikelprijs]]&lt;&gt;"",Q2_2025[[#This Row],[Artikelprijs]],Q2_2025[[#This Row],[Stuksprijs]])</f>
        <v>345</v>
      </c>
      <c r="N746" s="10">
        <f>Q2_2025[[#This Row],[Besteld]]*Q2_2025[[#This Row],[Prijs 2]]</f>
        <v>345</v>
      </c>
      <c r="O746" s="10">
        <f>IF(Q2_2025[[#This Row],[Brutobedrag 2]]&lt;Q2_2025[[#This Row],[Bruto - Rel.korting]],Q2_2025[[#This Row],[Brutobedrag 2]],Q2_2025[[#This Row],[Brutobedrag 2]]*(100-Q2_2025[[#This Row],[Relatiekorting percentage]])/100)</f>
        <v>310.5</v>
      </c>
      <c r="R746" s="3"/>
      <c r="W746"/>
      <c r="AB746"/>
    </row>
    <row r="747" spans="1:28" x14ac:dyDescent="0.3">
      <c r="A747" t="s">
        <v>568</v>
      </c>
      <c r="B747">
        <v>5040010</v>
      </c>
      <c r="C747" t="s">
        <v>318</v>
      </c>
      <c r="D747">
        <v>1</v>
      </c>
      <c r="E747" s="10">
        <v>448.05</v>
      </c>
      <c r="F747" s="10">
        <v>448.05</v>
      </c>
      <c r="G747" s="10">
        <v>403.24</v>
      </c>
      <c r="H747">
        <v>10</v>
      </c>
      <c r="I747" s="51" t="str">
        <f>_xlfn.XLOOKUP(Q2_2025[[#This Row],[Artikelnr]],Artikel_prijzen[Artnr],Artikel_prijzen[Groep],"")</f>
        <v>AV</v>
      </c>
      <c r="J747" s="10">
        <f>_xlfn.XLOOKUP(Q2_2025[[#This Row],[Artikelnr]],Artikel_prijzen[Artnr],Artikel_prijzen[Prijs 2025],"")</f>
        <v>435</v>
      </c>
      <c r="K747" t="str">
        <f>IF(Q2_2025[[#This Row],[Artikelprijs]]&lt;&gt;"",IF(Q2_2025[[#This Row],[Stuksprijs]]=Q2_2025[[#This Row],[Artikelprijs]],"Prijs gelijk","Prijs wijkt af"),"")</f>
        <v>Prijs wijkt af</v>
      </c>
      <c r="L747" t="str">
        <f>IF(Q2_2025[[#This Row],[Relatiekorting percentage]]=0,
    "Nvt",
    IF(Q2_2025[[#This Row],[Brutobedrag 2]] &lt; Q2_2025[[#This Row],[Bruto - Rel.korting]],
        "Nee",
        "Ja"))</f>
        <v>Ja</v>
      </c>
      <c r="M747" s="10">
        <f>IF(Q2_2025[[#This Row],[Artikelprijs]]&lt;&gt;"",Q2_2025[[#This Row],[Artikelprijs]],Q2_2025[[#This Row],[Stuksprijs]])</f>
        <v>435</v>
      </c>
      <c r="N747" s="10">
        <f>Q2_2025[[#This Row],[Besteld]]*Q2_2025[[#This Row],[Prijs 2]]</f>
        <v>435</v>
      </c>
      <c r="O747" s="10">
        <f>IF(Q2_2025[[#This Row],[Brutobedrag 2]]&lt;Q2_2025[[#This Row],[Bruto - Rel.korting]],Q2_2025[[#This Row],[Brutobedrag 2]],Q2_2025[[#This Row],[Brutobedrag 2]]*(100-Q2_2025[[#This Row],[Relatiekorting percentage]])/100)</f>
        <v>391.5</v>
      </c>
      <c r="R747" s="3"/>
      <c r="W747"/>
      <c r="AB747"/>
    </row>
    <row r="748" spans="1:28" x14ac:dyDescent="0.3">
      <c r="A748" t="s">
        <v>568</v>
      </c>
      <c r="B748">
        <v>3002019</v>
      </c>
      <c r="C748" t="s">
        <v>443</v>
      </c>
      <c r="D748">
        <v>1</v>
      </c>
      <c r="E748" s="10">
        <v>76.02</v>
      </c>
      <c r="F748" s="10">
        <v>76.02</v>
      </c>
      <c r="G748" s="10">
        <v>53.21</v>
      </c>
      <c r="H748">
        <v>30</v>
      </c>
      <c r="I748" s="51" t="str">
        <f>_xlfn.XLOOKUP(Q2_2025[[#This Row],[Artikelnr]],Artikel_prijzen[Artnr],Artikel_prijzen[Groep],"")</f>
        <v/>
      </c>
      <c r="J748" s="10" t="str">
        <f>_xlfn.XLOOKUP(Q2_2025[[#This Row],[Artikelnr]],Artikel_prijzen[Artnr],Artikel_prijzen[Prijs 2025],"")</f>
        <v/>
      </c>
      <c r="K748" t="str">
        <f>IF(Q2_2025[[#This Row],[Artikelprijs]]&lt;&gt;"",IF(Q2_2025[[#This Row],[Stuksprijs]]=Q2_2025[[#This Row],[Artikelprijs]],"Prijs gelijk","Prijs wijkt af"),"")</f>
        <v/>
      </c>
      <c r="L748" t="str">
        <f>IF(Q2_2025[[#This Row],[Relatiekorting percentage]]=0,
    "Nvt",
    IF(Q2_2025[[#This Row],[Brutobedrag 2]] &lt; Q2_2025[[#This Row],[Bruto - Rel.korting]],
        "Nee",
        "Ja"))</f>
        <v>Ja</v>
      </c>
      <c r="M748" s="10">
        <f>IF(Q2_2025[[#This Row],[Artikelprijs]]&lt;&gt;"",Q2_2025[[#This Row],[Artikelprijs]],Q2_2025[[#This Row],[Stuksprijs]])</f>
        <v>76.02</v>
      </c>
      <c r="N748" s="10">
        <f>Q2_2025[[#This Row],[Besteld]]*Q2_2025[[#This Row],[Prijs 2]]</f>
        <v>76.02</v>
      </c>
      <c r="O748" s="10">
        <f>IF(Q2_2025[[#This Row],[Brutobedrag 2]]&lt;Q2_2025[[#This Row],[Bruto - Rel.korting]],Q2_2025[[#This Row],[Brutobedrag 2]],Q2_2025[[#This Row],[Brutobedrag 2]]*(100-Q2_2025[[#This Row],[Relatiekorting percentage]])/100)</f>
        <v>53.213999999999999</v>
      </c>
      <c r="R748" s="3"/>
      <c r="W748"/>
      <c r="AB748"/>
    </row>
    <row r="749" spans="1:28" x14ac:dyDescent="0.3">
      <c r="A749" t="s">
        <v>568</v>
      </c>
      <c r="B749">
        <v>1002020</v>
      </c>
      <c r="C749" t="s">
        <v>249</v>
      </c>
      <c r="D749">
        <v>10</v>
      </c>
      <c r="E749" s="10">
        <v>38.99</v>
      </c>
      <c r="F749" s="10">
        <v>389.9</v>
      </c>
      <c r="G749" s="10">
        <v>272.93</v>
      </c>
      <c r="H749">
        <v>30</v>
      </c>
      <c r="I749" s="51" t="str">
        <f>_xlfn.XLOOKUP(Q2_2025[[#This Row],[Artikelnr]],Artikel_prijzen[Artnr],Artikel_prijzen[Groep],"")</f>
        <v/>
      </c>
      <c r="J749" s="10" t="str">
        <f>_xlfn.XLOOKUP(Q2_2025[[#This Row],[Artikelnr]],Artikel_prijzen[Artnr],Artikel_prijzen[Prijs 2025],"")</f>
        <v/>
      </c>
      <c r="K749" t="str">
        <f>IF(Q2_2025[[#This Row],[Artikelprijs]]&lt;&gt;"",IF(Q2_2025[[#This Row],[Stuksprijs]]=Q2_2025[[#This Row],[Artikelprijs]],"Prijs gelijk","Prijs wijkt af"),"")</f>
        <v/>
      </c>
      <c r="L749" t="str">
        <f>IF(Q2_2025[[#This Row],[Relatiekorting percentage]]=0,
    "Nvt",
    IF(Q2_2025[[#This Row],[Brutobedrag 2]] &lt; Q2_2025[[#This Row],[Bruto - Rel.korting]],
        "Nee",
        "Ja"))</f>
        <v>Ja</v>
      </c>
      <c r="M749" s="10">
        <f>IF(Q2_2025[[#This Row],[Artikelprijs]]&lt;&gt;"",Q2_2025[[#This Row],[Artikelprijs]],Q2_2025[[#This Row],[Stuksprijs]])</f>
        <v>38.99</v>
      </c>
      <c r="N749" s="10">
        <f>Q2_2025[[#This Row],[Besteld]]*Q2_2025[[#This Row],[Prijs 2]]</f>
        <v>389.90000000000003</v>
      </c>
      <c r="O749" s="10">
        <f>IF(Q2_2025[[#This Row],[Brutobedrag 2]]&lt;Q2_2025[[#This Row],[Bruto - Rel.korting]],Q2_2025[[#This Row],[Brutobedrag 2]],Q2_2025[[#This Row],[Brutobedrag 2]]*(100-Q2_2025[[#This Row],[Relatiekorting percentage]])/100)</f>
        <v>272.93000000000006</v>
      </c>
      <c r="R749" s="3"/>
      <c r="W749"/>
      <c r="AB749"/>
    </row>
    <row r="750" spans="1:28" x14ac:dyDescent="0.3">
      <c r="A750" t="s">
        <v>568</v>
      </c>
      <c r="B750">
        <v>1009001</v>
      </c>
      <c r="C750" t="s">
        <v>355</v>
      </c>
      <c r="D750">
        <v>1</v>
      </c>
      <c r="E750" s="10">
        <v>24.73</v>
      </c>
      <c r="F750" s="10">
        <v>24.73</v>
      </c>
      <c r="G750" s="10">
        <v>17.309999999999999</v>
      </c>
      <c r="H750">
        <v>30</v>
      </c>
      <c r="I750" s="51" t="str">
        <f>_xlfn.XLOOKUP(Q2_2025[[#This Row],[Artikelnr]],Artikel_prijzen[Artnr],Artikel_prijzen[Groep],"")</f>
        <v/>
      </c>
      <c r="J750" s="10" t="str">
        <f>_xlfn.XLOOKUP(Q2_2025[[#This Row],[Artikelnr]],Artikel_prijzen[Artnr],Artikel_prijzen[Prijs 2025],"")</f>
        <v/>
      </c>
      <c r="K750" t="str">
        <f>IF(Q2_2025[[#This Row],[Artikelprijs]]&lt;&gt;"",IF(Q2_2025[[#This Row],[Stuksprijs]]=Q2_2025[[#This Row],[Artikelprijs]],"Prijs gelijk","Prijs wijkt af"),"")</f>
        <v/>
      </c>
      <c r="L750" t="str">
        <f>IF(Q2_2025[[#This Row],[Relatiekorting percentage]]=0,
    "Nvt",
    IF(Q2_2025[[#This Row],[Brutobedrag 2]] &lt; Q2_2025[[#This Row],[Bruto - Rel.korting]],
        "Nee",
        "Ja"))</f>
        <v>Ja</v>
      </c>
      <c r="M750" s="10">
        <f>IF(Q2_2025[[#This Row],[Artikelprijs]]&lt;&gt;"",Q2_2025[[#This Row],[Artikelprijs]],Q2_2025[[#This Row],[Stuksprijs]])</f>
        <v>24.73</v>
      </c>
      <c r="N750" s="10">
        <f>Q2_2025[[#This Row],[Besteld]]*Q2_2025[[#This Row],[Prijs 2]]</f>
        <v>24.73</v>
      </c>
      <c r="O750" s="10">
        <f>IF(Q2_2025[[#This Row],[Brutobedrag 2]]&lt;Q2_2025[[#This Row],[Bruto - Rel.korting]],Q2_2025[[#This Row],[Brutobedrag 2]],Q2_2025[[#This Row],[Brutobedrag 2]]*(100-Q2_2025[[#This Row],[Relatiekorting percentage]])/100)</f>
        <v>17.311</v>
      </c>
      <c r="R750" s="3"/>
      <c r="W750"/>
      <c r="AB750"/>
    </row>
    <row r="751" spans="1:28" x14ac:dyDescent="0.3">
      <c r="A751" t="s">
        <v>568</v>
      </c>
      <c r="B751">
        <v>3001044</v>
      </c>
      <c r="C751" t="s">
        <v>47</v>
      </c>
      <c r="D751">
        <v>3</v>
      </c>
      <c r="E751" s="10">
        <v>26.83</v>
      </c>
      <c r="F751" s="10">
        <v>80.489999999999995</v>
      </c>
      <c r="G751" s="10">
        <v>56.34</v>
      </c>
      <c r="H751">
        <v>30</v>
      </c>
      <c r="I751" s="51" t="str">
        <f>_xlfn.XLOOKUP(Q2_2025[[#This Row],[Artikelnr]],Artikel_prijzen[Artnr],Artikel_prijzen[Groep],"")</f>
        <v/>
      </c>
      <c r="J751" s="10" t="str">
        <f>_xlfn.XLOOKUP(Q2_2025[[#This Row],[Artikelnr]],Artikel_prijzen[Artnr],Artikel_prijzen[Prijs 2025],"")</f>
        <v/>
      </c>
      <c r="K751" t="str">
        <f>IF(Q2_2025[[#This Row],[Artikelprijs]]&lt;&gt;"",IF(Q2_2025[[#This Row],[Stuksprijs]]=Q2_2025[[#This Row],[Artikelprijs]],"Prijs gelijk","Prijs wijkt af"),"")</f>
        <v/>
      </c>
      <c r="L751" t="str">
        <f>IF(Q2_2025[[#This Row],[Relatiekorting percentage]]=0,
    "Nvt",
    IF(Q2_2025[[#This Row],[Brutobedrag 2]] &lt; Q2_2025[[#This Row],[Bruto - Rel.korting]],
        "Nee",
        "Ja"))</f>
        <v>Ja</v>
      </c>
      <c r="M751" s="10">
        <f>IF(Q2_2025[[#This Row],[Artikelprijs]]&lt;&gt;"",Q2_2025[[#This Row],[Artikelprijs]],Q2_2025[[#This Row],[Stuksprijs]])</f>
        <v>26.83</v>
      </c>
      <c r="N751" s="10">
        <f>Q2_2025[[#This Row],[Besteld]]*Q2_2025[[#This Row],[Prijs 2]]</f>
        <v>80.489999999999995</v>
      </c>
      <c r="O751" s="10">
        <f>IF(Q2_2025[[#This Row],[Brutobedrag 2]]&lt;Q2_2025[[#This Row],[Bruto - Rel.korting]],Q2_2025[[#This Row],[Brutobedrag 2]],Q2_2025[[#This Row],[Brutobedrag 2]]*(100-Q2_2025[[#This Row],[Relatiekorting percentage]])/100)</f>
        <v>56.342999999999989</v>
      </c>
      <c r="R751" s="3"/>
      <c r="W751"/>
      <c r="AB751"/>
    </row>
    <row r="752" spans="1:28" x14ac:dyDescent="0.3">
      <c r="A752" t="s">
        <v>568</v>
      </c>
      <c r="B752">
        <v>3001035</v>
      </c>
      <c r="C752" t="s">
        <v>62</v>
      </c>
      <c r="D752">
        <v>5</v>
      </c>
      <c r="E752" s="10">
        <v>2</v>
      </c>
      <c r="F752" s="10">
        <v>0</v>
      </c>
      <c r="G752" s="10">
        <v>0</v>
      </c>
      <c r="H752">
        <v>30</v>
      </c>
      <c r="I752" s="51" t="str">
        <f>_xlfn.XLOOKUP(Q2_2025[[#This Row],[Artikelnr]],Artikel_prijzen[Artnr],Artikel_prijzen[Groep],"")</f>
        <v/>
      </c>
      <c r="J752" s="10" t="str">
        <f>_xlfn.XLOOKUP(Q2_2025[[#This Row],[Artikelnr]],Artikel_prijzen[Artnr],Artikel_prijzen[Prijs 2025],"")</f>
        <v/>
      </c>
      <c r="K752" t="str">
        <f>IF(Q2_2025[[#This Row],[Artikelprijs]]&lt;&gt;"",IF(Q2_2025[[#This Row],[Stuksprijs]]=Q2_2025[[#This Row],[Artikelprijs]],"Prijs gelijk","Prijs wijkt af"),"")</f>
        <v/>
      </c>
      <c r="L752" t="str">
        <f>IF(Q2_2025[[#This Row],[Relatiekorting percentage]]=0,
    "Nvt",
    IF(Q2_2025[[#This Row],[Brutobedrag 2]] &lt; Q2_2025[[#This Row],[Bruto - Rel.korting]],
        "Nee",
        "Ja"))</f>
        <v>Ja</v>
      </c>
      <c r="M752" s="10">
        <f>IF(Q2_2025[[#This Row],[Artikelprijs]]&lt;&gt;"",Q2_2025[[#This Row],[Artikelprijs]],Q2_2025[[#This Row],[Stuksprijs]])</f>
        <v>2</v>
      </c>
      <c r="N752" s="10">
        <f>Q2_2025[[#This Row],[Besteld]]*Q2_2025[[#This Row],[Prijs 2]]</f>
        <v>10</v>
      </c>
      <c r="O752" s="10">
        <f>IF(Q2_2025[[#This Row],[Brutobedrag 2]]&lt;Q2_2025[[#This Row],[Bruto - Rel.korting]],Q2_2025[[#This Row],[Brutobedrag 2]],Q2_2025[[#This Row],[Brutobedrag 2]]*(100-Q2_2025[[#This Row],[Relatiekorting percentage]])/100)</f>
        <v>7</v>
      </c>
      <c r="R752" s="3"/>
      <c r="W752"/>
      <c r="AB752"/>
    </row>
    <row r="753" spans="1:28" x14ac:dyDescent="0.3">
      <c r="A753" t="s">
        <v>568</v>
      </c>
      <c r="B753">
        <v>3001036</v>
      </c>
      <c r="C753" t="s">
        <v>63</v>
      </c>
      <c r="D753">
        <v>10</v>
      </c>
      <c r="E753" s="10">
        <v>3</v>
      </c>
      <c r="F753" s="10">
        <v>0</v>
      </c>
      <c r="G753" s="10">
        <v>0</v>
      </c>
      <c r="H753">
        <v>30</v>
      </c>
      <c r="I753" s="51" t="str">
        <f>_xlfn.XLOOKUP(Q2_2025[[#This Row],[Artikelnr]],Artikel_prijzen[Artnr],Artikel_prijzen[Groep],"")</f>
        <v/>
      </c>
      <c r="J753" s="10" t="str">
        <f>_xlfn.XLOOKUP(Q2_2025[[#This Row],[Artikelnr]],Artikel_prijzen[Artnr],Artikel_prijzen[Prijs 2025],"")</f>
        <v/>
      </c>
      <c r="K753" t="str">
        <f>IF(Q2_2025[[#This Row],[Artikelprijs]]&lt;&gt;"",IF(Q2_2025[[#This Row],[Stuksprijs]]=Q2_2025[[#This Row],[Artikelprijs]],"Prijs gelijk","Prijs wijkt af"),"")</f>
        <v/>
      </c>
      <c r="L753" t="str">
        <f>IF(Q2_2025[[#This Row],[Relatiekorting percentage]]=0,
    "Nvt",
    IF(Q2_2025[[#This Row],[Brutobedrag 2]] &lt; Q2_2025[[#This Row],[Bruto - Rel.korting]],
        "Nee",
        "Ja"))</f>
        <v>Ja</v>
      </c>
      <c r="M753" s="10">
        <f>IF(Q2_2025[[#This Row],[Artikelprijs]]&lt;&gt;"",Q2_2025[[#This Row],[Artikelprijs]],Q2_2025[[#This Row],[Stuksprijs]])</f>
        <v>3</v>
      </c>
      <c r="N753" s="10">
        <f>Q2_2025[[#This Row],[Besteld]]*Q2_2025[[#This Row],[Prijs 2]]</f>
        <v>30</v>
      </c>
      <c r="O753" s="10">
        <f>IF(Q2_2025[[#This Row],[Brutobedrag 2]]&lt;Q2_2025[[#This Row],[Bruto - Rel.korting]],Q2_2025[[#This Row],[Brutobedrag 2]],Q2_2025[[#This Row],[Brutobedrag 2]]*(100-Q2_2025[[#This Row],[Relatiekorting percentage]])/100)</f>
        <v>21</v>
      </c>
      <c r="R753" s="3"/>
      <c r="W753"/>
      <c r="AB753"/>
    </row>
    <row r="754" spans="1:28" x14ac:dyDescent="0.3">
      <c r="A754" t="s">
        <v>568</v>
      </c>
      <c r="B754">
        <v>3001037</v>
      </c>
      <c r="C754" t="s">
        <v>64</v>
      </c>
      <c r="D754">
        <v>10</v>
      </c>
      <c r="E754" s="10">
        <v>4</v>
      </c>
      <c r="F754" s="10">
        <v>0</v>
      </c>
      <c r="G754" s="10">
        <v>0</v>
      </c>
      <c r="H754">
        <v>30</v>
      </c>
      <c r="I754" s="51" t="str">
        <f>_xlfn.XLOOKUP(Q2_2025[[#This Row],[Artikelnr]],Artikel_prijzen[Artnr],Artikel_prijzen[Groep],"")</f>
        <v/>
      </c>
      <c r="J754" s="10" t="str">
        <f>_xlfn.XLOOKUP(Q2_2025[[#This Row],[Artikelnr]],Artikel_prijzen[Artnr],Artikel_prijzen[Prijs 2025],"")</f>
        <v/>
      </c>
      <c r="K754" t="str">
        <f>IF(Q2_2025[[#This Row],[Artikelprijs]]&lt;&gt;"",IF(Q2_2025[[#This Row],[Stuksprijs]]=Q2_2025[[#This Row],[Artikelprijs]],"Prijs gelijk","Prijs wijkt af"),"")</f>
        <v/>
      </c>
      <c r="L754" t="str">
        <f>IF(Q2_2025[[#This Row],[Relatiekorting percentage]]=0,
    "Nvt",
    IF(Q2_2025[[#This Row],[Brutobedrag 2]] &lt; Q2_2025[[#This Row],[Bruto - Rel.korting]],
        "Nee",
        "Ja"))</f>
        <v>Ja</v>
      </c>
      <c r="M754" s="10">
        <f>IF(Q2_2025[[#This Row],[Artikelprijs]]&lt;&gt;"",Q2_2025[[#This Row],[Artikelprijs]],Q2_2025[[#This Row],[Stuksprijs]])</f>
        <v>4</v>
      </c>
      <c r="N754" s="10">
        <f>Q2_2025[[#This Row],[Besteld]]*Q2_2025[[#This Row],[Prijs 2]]</f>
        <v>40</v>
      </c>
      <c r="O754" s="10">
        <f>IF(Q2_2025[[#This Row],[Brutobedrag 2]]&lt;Q2_2025[[#This Row],[Bruto - Rel.korting]],Q2_2025[[#This Row],[Brutobedrag 2]],Q2_2025[[#This Row],[Brutobedrag 2]]*(100-Q2_2025[[#This Row],[Relatiekorting percentage]])/100)</f>
        <v>28</v>
      </c>
      <c r="R754" s="3"/>
      <c r="W754"/>
      <c r="AB754"/>
    </row>
    <row r="755" spans="1:28" x14ac:dyDescent="0.3">
      <c r="A755" t="s">
        <v>568</v>
      </c>
      <c r="B755">
        <v>3001038</v>
      </c>
      <c r="C755" t="s">
        <v>65</v>
      </c>
      <c r="D755">
        <v>6</v>
      </c>
      <c r="E755" s="10">
        <v>6</v>
      </c>
      <c r="F755" s="10">
        <v>0</v>
      </c>
      <c r="G755" s="10">
        <v>0</v>
      </c>
      <c r="H755">
        <v>30</v>
      </c>
      <c r="I755" s="51" t="str">
        <f>_xlfn.XLOOKUP(Q2_2025[[#This Row],[Artikelnr]],Artikel_prijzen[Artnr],Artikel_prijzen[Groep],"")</f>
        <v/>
      </c>
      <c r="J755" s="10" t="str">
        <f>_xlfn.XLOOKUP(Q2_2025[[#This Row],[Artikelnr]],Artikel_prijzen[Artnr],Artikel_prijzen[Prijs 2025],"")</f>
        <v/>
      </c>
      <c r="K755" t="str">
        <f>IF(Q2_2025[[#This Row],[Artikelprijs]]&lt;&gt;"",IF(Q2_2025[[#This Row],[Stuksprijs]]=Q2_2025[[#This Row],[Artikelprijs]],"Prijs gelijk","Prijs wijkt af"),"")</f>
        <v/>
      </c>
      <c r="L755" t="str">
        <f>IF(Q2_2025[[#This Row],[Relatiekorting percentage]]=0,
    "Nvt",
    IF(Q2_2025[[#This Row],[Brutobedrag 2]] &lt; Q2_2025[[#This Row],[Bruto - Rel.korting]],
        "Nee",
        "Ja"))</f>
        <v>Ja</v>
      </c>
      <c r="M755" s="10">
        <f>IF(Q2_2025[[#This Row],[Artikelprijs]]&lt;&gt;"",Q2_2025[[#This Row],[Artikelprijs]],Q2_2025[[#This Row],[Stuksprijs]])</f>
        <v>6</v>
      </c>
      <c r="N755" s="10">
        <f>Q2_2025[[#This Row],[Besteld]]*Q2_2025[[#This Row],[Prijs 2]]</f>
        <v>36</v>
      </c>
      <c r="O755" s="10">
        <f>IF(Q2_2025[[#This Row],[Brutobedrag 2]]&lt;Q2_2025[[#This Row],[Bruto - Rel.korting]],Q2_2025[[#This Row],[Brutobedrag 2]],Q2_2025[[#This Row],[Brutobedrag 2]]*(100-Q2_2025[[#This Row],[Relatiekorting percentage]])/100)</f>
        <v>25.2</v>
      </c>
      <c r="R755" s="3"/>
      <c r="W755"/>
      <c r="AB755"/>
    </row>
    <row r="756" spans="1:28" x14ac:dyDescent="0.3">
      <c r="A756" t="s">
        <v>568</v>
      </c>
      <c r="B756">
        <v>3001039</v>
      </c>
      <c r="C756" t="s">
        <v>66</v>
      </c>
      <c r="D756">
        <v>2</v>
      </c>
      <c r="E756" s="10">
        <v>7</v>
      </c>
      <c r="F756" s="10">
        <v>0</v>
      </c>
      <c r="G756" s="10">
        <v>0</v>
      </c>
      <c r="H756">
        <v>30</v>
      </c>
      <c r="I756" s="51" t="str">
        <f>_xlfn.XLOOKUP(Q2_2025[[#This Row],[Artikelnr]],Artikel_prijzen[Artnr],Artikel_prijzen[Groep],"")</f>
        <v/>
      </c>
      <c r="J756" s="10" t="str">
        <f>_xlfn.XLOOKUP(Q2_2025[[#This Row],[Artikelnr]],Artikel_prijzen[Artnr],Artikel_prijzen[Prijs 2025],"")</f>
        <v/>
      </c>
      <c r="K756" t="str">
        <f>IF(Q2_2025[[#This Row],[Artikelprijs]]&lt;&gt;"",IF(Q2_2025[[#This Row],[Stuksprijs]]=Q2_2025[[#This Row],[Artikelprijs]],"Prijs gelijk","Prijs wijkt af"),"")</f>
        <v/>
      </c>
      <c r="L756" t="str">
        <f>IF(Q2_2025[[#This Row],[Relatiekorting percentage]]=0,
    "Nvt",
    IF(Q2_2025[[#This Row],[Brutobedrag 2]] &lt; Q2_2025[[#This Row],[Bruto - Rel.korting]],
        "Nee",
        "Ja"))</f>
        <v>Ja</v>
      </c>
      <c r="M756" s="10">
        <f>IF(Q2_2025[[#This Row],[Artikelprijs]]&lt;&gt;"",Q2_2025[[#This Row],[Artikelprijs]],Q2_2025[[#This Row],[Stuksprijs]])</f>
        <v>7</v>
      </c>
      <c r="N756" s="10">
        <f>Q2_2025[[#This Row],[Besteld]]*Q2_2025[[#This Row],[Prijs 2]]</f>
        <v>14</v>
      </c>
      <c r="O756" s="10">
        <f>IF(Q2_2025[[#This Row],[Brutobedrag 2]]&lt;Q2_2025[[#This Row],[Bruto - Rel.korting]],Q2_2025[[#This Row],[Brutobedrag 2]],Q2_2025[[#This Row],[Brutobedrag 2]]*(100-Q2_2025[[#This Row],[Relatiekorting percentage]])/100)</f>
        <v>9.8000000000000007</v>
      </c>
      <c r="R756" s="3"/>
      <c r="W756"/>
      <c r="AB756"/>
    </row>
    <row r="757" spans="1:28" x14ac:dyDescent="0.3">
      <c r="A757" t="s">
        <v>568</v>
      </c>
      <c r="B757">
        <v>3001046</v>
      </c>
      <c r="C757" t="s">
        <v>61</v>
      </c>
      <c r="D757">
        <v>10</v>
      </c>
      <c r="E757" s="10">
        <v>3.5</v>
      </c>
      <c r="F757" s="10">
        <v>0</v>
      </c>
      <c r="G757" s="10">
        <v>0</v>
      </c>
      <c r="H757">
        <v>30</v>
      </c>
      <c r="I757" s="51" t="str">
        <f>_xlfn.XLOOKUP(Q2_2025[[#This Row],[Artikelnr]],Artikel_prijzen[Artnr],Artikel_prijzen[Groep],"")</f>
        <v/>
      </c>
      <c r="J757" s="10" t="str">
        <f>_xlfn.XLOOKUP(Q2_2025[[#This Row],[Artikelnr]],Artikel_prijzen[Artnr],Artikel_prijzen[Prijs 2025],"")</f>
        <v/>
      </c>
      <c r="K757" t="str">
        <f>IF(Q2_2025[[#This Row],[Artikelprijs]]&lt;&gt;"",IF(Q2_2025[[#This Row],[Stuksprijs]]=Q2_2025[[#This Row],[Artikelprijs]],"Prijs gelijk","Prijs wijkt af"),"")</f>
        <v/>
      </c>
      <c r="L757" t="str">
        <f>IF(Q2_2025[[#This Row],[Relatiekorting percentage]]=0,
    "Nvt",
    IF(Q2_2025[[#This Row],[Brutobedrag 2]] &lt; Q2_2025[[#This Row],[Bruto - Rel.korting]],
        "Nee",
        "Ja"))</f>
        <v>Ja</v>
      </c>
      <c r="M757" s="10">
        <f>IF(Q2_2025[[#This Row],[Artikelprijs]]&lt;&gt;"",Q2_2025[[#This Row],[Artikelprijs]],Q2_2025[[#This Row],[Stuksprijs]])</f>
        <v>3.5</v>
      </c>
      <c r="N757" s="10">
        <f>Q2_2025[[#This Row],[Besteld]]*Q2_2025[[#This Row],[Prijs 2]]</f>
        <v>35</v>
      </c>
      <c r="O757" s="10">
        <f>IF(Q2_2025[[#This Row],[Brutobedrag 2]]&lt;Q2_2025[[#This Row],[Bruto - Rel.korting]],Q2_2025[[#This Row],[Brutobedrag 2]],Q2_2025[[#This Row],[Brutobedrag 2]]*(100-Q2_2025[[#This Row],[Relatiekorting percentage]])/100)</f>
        <v>24.5</v>
      </c>
      <c r="R757" s="3"/>
      <c r="W757"/>
      <c r="AB757"/>
    </row>
    <row r="758" spans="1:28" x14ac:dyDescent="0.3">
      <c r="A758" t="s">
        <v>568</v>
      </c>
      <c r="B758">
        <v>4001046</v>
      </c>
      <c r="C758" t="s">
        <v>579</v>
      </c>
      <c r="D758">
        <v>1</v>
      </c>
      <c r="E758" s="10">
        <v>990.68</v>
      </c>
      <c r="F758" s="10">
        <v>990.68</v>
      </c>
      <c r="G758" s="10">
        <v>792.54</v>
      </c>
      <c r="H758">
        <v>20</v>
      </c>
      <c r="I758" s="51" t="str">
        <f>_xlfn.XLOOKUP(Q2_2025[[#This Row],[Artikelnr]],Artikel_prijzen[Artnr],Artikel_prijzen[Groep],"")</f>
        <v/>
      </c>
      <c r="J758" s="10" t="str">
        <f>_xlfn.XLOOKUP(Q2_2025[[#This Row],[Artikelnr]],Artikel_prijzen[Artnr],Artikel_prijzen[Prijs 2025],"")</f>
        <v/>
      </c>
      <c r="K758" t="str">
        <f>IF(Q2_2025[[#This Row],[Artikelprijs]]&lt;&gt;"",IF(Q2_2025[[#This Row],[Stuksprijs]]=Q2_2025[[#This Row],[Artikelprijs]],"Prijs gelijk","Prijs wijkt af"),"")</f>
        <v/>
      </c>
      <c r="L758" t="str">
        <f>IF(Q2_2025[[#This Row],[Relatiekorting percentage]]=0,
    "Nvt",
    IF(Q2_2025[[#This Row],[Brutobedrag 2]] &lt; Q2_2025[[#This Row],[Bruto - Rel.korting]],
        "Nee",
        "Ja"))</f>
        <v>Ja</v>
      </c>
      <c r="M758" s="10">
        <f>IF(Q2_2025[[#This Row],[Artikelprijs]]&lt;&gt;"",Q2_2025[[#This Row],[Artikelprijs]],Q2_2025[[#This Row],[Stuksprijs]])</f>
        <v>990.68</v>
      </c>
      <c r="N758" s="10">
        <f>Q2_2025[[#This Row],[Besteld]]*Q2_2025[[#This Row],[Prijs 2]]</f>
        <v>990.68</v>
      </c>
      <c r="O758" s="10">
        <f>IF(Q2_2025[[#This Row],[Brutobedrag 2]]&lt;Q2_2025[[#This Row],[Bruto - Rel.korting]],Q2_2025[[#This Row],[Brutobedrag 2]],Q2_2025[[#This Row],[Brutobedrag 2]]*(100-Q2_2025[[#This Row],[Relatiekorting percentage]])/100)</f>
        <v>792.54399999999998</v>
      </c>
      <c r="R758" s="3"/>
      <c r="W758"/>
      <c r="AB758"/>
    </row>
    <row r="759" spans="1:28" x14ac:dyDescent="0.3">
      <c r="A759" t="s">
        <v>568</v>
      </c>
      <c r="B759">
        <v>4001020</v>
      </c>
      <c r="C759" t="s">
        <v>580</v>
      </c>
      <c r="D759">
        <v>1</v>
      </c>
      <c r="E759" s="10">
        <v>0</v>
      </c>
      <c r="F759" s="10">
        <v>0</v>
      </c>
      <c r="G759" s="10">
        <v>0</v>
      </c>
      <c r="H759">
        <v>0</v>
      </c>
      <c r="I759" s="51" t="str">
        <f>_xlfn.XLOOKUP(Q2_2025[[#This Row],[Artikelnr]],Artikel_prijzen[Artnr],Artikel_prijzen[Groep],"")</f>
        <v/>
      </c>
      <c r="J759" s="10" t="str">
        <f>_xlfn.XLOOKUP(Q2_2025[[#This Row],[Artikelnr]],Artikel_prijzen[Artnr],Artikel_prijzen[Prijs 2025],"")</f>
        <v/>
      </c>
      <c r="K759" t="str">
        <f>IF(Q2_2025[[#This Row],[Artikelprijs]]&lt;&gt;"",IF(Q2_2025[[#This Row],[Stuksprijs]]=Q2_2025[[#This Row],[Artikelprijs]],"Prijs gelijk","Prijs wijkt af"),"")</f>
        <v/>
      </c>
      <c r="L759" t="str">
        <f>IF(Q2_2025[[#This Row],[Relatiekorting percentage]]=0,
    "Nvt",
    IF(Q2_2025[[#This Row],[Brutobedrag 2]] &lt; Q2_2025[[#This Row],[Bruto - Rel.korting]],
        "Nee",
        "Ja"))</f>
        <v>Nvt</v>
      </c>
      <c r="M759" s="10">
        <f>IF(Q2_2025[[#This Row],[Artikelprijs]]&lt;&gt;"",Q2_2025[[#This Row],[Artikelprijs]],Q2_2025[[#This Row],[Stuksprijs]])</f>
        <v>0</v>
      </c>
      <c r="N759" s="10">
        <f>Q2_2025[[#This Row],[Besteld]]*Q2_2025[[#This Row],[Prijs 2]]</f>
        <v>0</v>
      </c>
      <c r="O759" s="10">
        <f>IF(Q2_2025[[#This Row],[Brutobedrag 2]]&lt;Q2_2025[[#This Row],[Bruto - Rel.korting]],Q2_2025[[#This Row],[Brutobedrag 2]],Q2_2025[[#This Row],[Brutobedrag 2]]*(100-Q2_2025[[#This Row],[Relatiekorting percentage]])/100)</f>
        <v>0</v>
      </c>
      <c r="R759" s="3"/>
      <c r="W759"/>
      <c r="AB759"/>
    </row>
    <row r="760" spans="1:28" x14ac:dyDescent="0.3">
      <c r="A760" t="s">
        <v>568</v>
      </c>
      <c r="B760">
        <v>4001026</v>
      </c>
      <c r="C760" t="s">
        <v>581</v>
      </c>
      <c r="D760">
        <v>1</v>
      </c>
      <c r="E760" s="10">
        <v>0</v>
      </c>
      <c r="F760" s="10">
        <v>0</v>
      </c>
      <c r="G760" s="10">
        <v>0</v>
      </c>
      <c r="H760">
        <v>0</v>
      </c>
      <c r="I760" s="51" t="str">
        <f>_xlfn.XLOOKUP(Q2_2025[[#This Row],[Artikelnr]],Artikel_prijzen[Artnr],Artikel_prijzen[Groep],"")</f>
        <v/>
      </c>
      <c r="J760" s="10" t="str">
        <f>_xlfn.XLOOKUP(Q2_2025[[#This Row],[Artikelnr]],Artikel_prijzen[Artnr],Artikel_prijzen[Prijs 2025],"")</f>
        <v/>
      </c>
      <c r="K760" t="str">
        <f>IF(Q2_2025[[#This Row],[Artikelprijs]]&lt;&gt;"",IF(Q2_2025[[#This Row],[Stuksprijs]]=Q2_2025[[#This Row],[Artikelprijs]],"Prijs gelijk","Prijs wijkt af"),"")</f>
        <v/>
      </c>
      <c r="L760" t="str">
        <f>IF(Q2_2025[[#This Row],[Relatiekorting percentage]]=0,
    "Nvt",
    IF(Q2_2025[[#This Row],[Brutobedrag 2]] &lt; Q2_2025[[#This Row],[Bruto - Rel.korting]],
        "Nee",
        "Ja"))</f>
        <v>Nvt</v>
      </c>
      <c r="M760" s="10">
        <f>IF(Q2_2025[[#This Row],[Artikelprijs]]&lt;&gt;"",Q2_2025[[#This Row],[Artikelprijs]],Q2_2025[[#This Row],[Stuksprijs]])</f>
        <v>0</v>
      </c>
      <c r="N760" s="10">
        <f>Q2_2025[[#This Row],[Besteld]]*Q2_2025[[#This Row],[Prijs 2]]</f>
        <v>0</v>
      </c>
      <c r="O760" s="10">
        <f>IF(Q2_2025[[#This Row],[Brutobedrag 2]]&lt;Q2_2025[[#This Row],[Bruto - Rel.korting]],Q2_2025[[#This Row],[Brutobedrag 2]],Q2_2025[[#This Row],[Brutobedrag 2]]*(100-Q2_2025[[#This Row],[Relatiekorting percentage]])/100)</f>
        <v>0</v>
      </c>
      <c r="R760" s="3"/>
      <c r="W760"/>
      <c r="AB760"/>
    </row>
    <row r="761" spans="1:28" x14ac:dyDescent="0.3">
      <c r="A761" t="s">
        <v>568</v>
      </c>
      <c r="B761">
        <v>4001027</v>
      </c>
      <c r="C761" t="s">
        <v>582</v>
      </c>
      <c r="D761">
        <v>1</v>
      </c>
      <c r="E761" s="10">
        <v>0</v>
      </c>
      <c r="F761" s="10">
        <v>0</v>
      </c>
      <c r="G761" s="10">
        <v>0</v>
      </c>
      <c r="H761">
        <v>0</v>
      </c>
      <c r="I761" s="51" t="str">
        <f>_xlfn.XLOOKUP(Q2_2025[[#This Row],[Artikelnr]],Artikel_prijzen[Artnr],Artikel_prijzen[Groep],"")</f>
        <v/>
      </c>
      <c r="J761" s="10" t="str">
        <f>_xlfn.XLOOKUP(Q2_2025[[#This Row],[Artikelnr]],Artikel_prijzen[Artnr],Artikel_prijzen[Prijs 2025],"")</f>
        <v/>
      </c>
      <c r="K761" t="str">
        <f>IF(Q2_2025[[#This Row],[Artikelprijs]]&lt;&gt;"",IF(Q2_2025[[#This Row],[Stuksprijs]]=Q2_2025[[#This Row],[Artikelprijs]],"Prijs gelijk","Prijs wijkt af"),"")</f>
        <v/>
      </c>
      <c r="L761" t="str">
        <f>IF(Q2_2025[[#This Row],[Relatiekorting percentage]]=0,
    "Nvt",
    IF(Q2_2025[[#This Row],[Brutobedrag 2]] &lt; Q2_2025[[#This Row],[Bruto - Rel.korting]],
        "Nee",
        "Ja"))</f>
        <v>Nvt</v>
      </c>
      <c r="M761" s="10">
        <f>IF(Q2_2025[[#This Row],[Artikelprijs]]&lt;&gt;"",Q2_2025[[#This Row],[Artikelprijs]],Q2_2025[[#This Row],[Stuksprijs]])</f>
        <v>0</v>
      </c>
      <c r="N761" s="10">
        <f>Q2_2025[[#This Row],[Besteld]]*Q2_2025[[#This Row],[Prijs 2]]</f>
        <v>0</v>
      </c>
      <c r="O761" s="10">
        <f>IF(Q2_2025[[#This Row],[Brutobedrag 2]]&lt;Q2_2025[[#This Row],[Bruto - Rel.korting]],Q2_2025[[#This Row],[Brutobedrag 2]],Q2_2025[[#This Row],[Brutobedrag 2]]*(100-Q2_2025[[#This Row],[Relatiekorting percentage]])/100)</f>
        <v>0</v>
      </c>
      <c r="R761" s="3"/>
      <c r="W761"/>
      <c r="AB761"/>
    </row>
    <row r="762" spans="1:28" x14ac:dyDescent="0.3">
      <c r="A762" t="s">
        <v>568</v>
      </c>
      <c r="B762">
        <v>5040013</v>
      </c>
      <c r="C762" t="s">
        <v>583</v>
      </c>
      <c r="D762">
        <v>1</v>
      </c>
      <c r="E762" s="10">
        <v>2700</v>
      </c>
      <c r="F762" s="10">
        <v>2699.73</v>
      </c>
      <c r="G762" s="10">
        <v>2429.7600000000002</v>
      </c>
      <c r="H762">
        <v>10</v>
      </c>
      <c r="I762" s="51" t="str">
        <f>_xlfn.XLOOKUP(Q2_2025[[#This Row],[Artikelnr]],Artikel_prijzen[Artnr],Artikel_prijzen[Groep],"")</f>
        <v>AV</v>
      </c>
      <c r="J762" s="10">
        <f>_xlfn.XLOOKUP(Q2_2025[[#This Row],[Artikelnr]],Artikel_prijzen[Artnr],Artikel_prijzen[Prijs 2025],"")</f>
        <v>3250</v>
      </c>
      <c r="K762" t="str">
        <f>IF(Q2_2025[[#This Row],[Artikelprijs]]&lt;&gt;"",IF(Q2_2025[[#This Row],[Stuksprijs]]=Q2_2025[[#This Row],[Artikelprijs]],"Prijs gelijk","Prijs wijkt af"),"")</f>
        <v>Prijs wijkt af</v>
      </c>
      <c r="L762" t="str">
        <f>IF(Q2_2025[[#This Row],[Relatiekorting percentage]]=0,
    "Nvt",
    IF(Q2_2025[[#This Row],[Brutobedrag 2]] &lt; Q2_2025[[#This Row],[Bruto - Rel.korting]],
        "Nee",
        "Ja"))</f>
        <v>Ja</v>
      </c>
      <c r="M762" s="10">
        <f>IF(Q2_2025[[#This Row],[Artikelprijs]]&lt;&gt;"",Q2_2025[[#This Row],[Artikelprijs]],Q2_2025[[#This Row],[Stuksprijs]])</f>
        <v>3250</v>
      </c>
      <c r="N762" s="10">
        <f>Q2_2025[[#This Row],[Besteld]]*Q2_2025[[#This Row],[Prijs 2]]</f>
        <v>3250</v>
      </c>
      <c r="O762" s="10">
        <f>IF(Q2_2025[[#This Row],[Brutobedrag 2]]&lt;Q2_2025[[#This Row],[Bruto - Rel.korting]],Q2_2025[[#This Row],[Brutobedrag 2]],Q2_2025[[#This Row],[Brutobedrag 2]]*(100-Q2_2025[[#This Row],[Relatiekorting percentage]])/100)</f>
        <v>2925</v>
      </c>
      <c r="R762" s="3"/>
      <c r="W762"/>
      <c r="AB762"/>
    </row>
    <row r="763" spans="1:28" x14ac:dyDescent="0.3">
      <c r="A763" t="s">
        <v>568</v>
      </c>
      <c r="B763">
        <v>5040032</v>
      </c>
      <c r="C763" t="s">
        <v>584</v>
      </c>
      <c r="D763">
        <v>1</v>
      </c>
      <c r="E763" s="10">
        <v>495</v>
      </c>
      <c r="F763" s="10">
        <v>495</v>
      </c>
      <c r="G763" s="10">
        <v>495</v>
      </c>
      <c r="H763">
        <v>0</v>
      </c>
      <c r="I763" s="51" t="str">
        <f>_xlfn.XLOOKUP(Q2_2025[[#This Row],[Artikelnr]],Artikel_prijzen[Artnr],Artikel_prijzen[Groep],"")</f>
        <v/>
      </c>
      <c r="J763" s="10" t="str">
        <f>_xlfn.XLOOKUP(Q2_2025[[#This Row],[Artikelnr]],Artikel_prijzen[Artnr],Artikel_prijzen[Prijs 2025],"")</f>
        <v/>
      </c>
      <c r="K763" t="str">
        <f>IF(Q2_2025[[#This Row],[Artikelprijs]]&lt;&gt;"",IF(Q2_2025[[#This Row],[Stuksprijs]]=Q2_2025[[#This Row],[Artikelprijs]],"Prijs gelijk","Prijs wijkt af"),"")</f>
        <v/>
      </c>
      <c r="L763" t="str">
        <f>IF(Q2_2025[[#This Row],[Relatiekorting percentage]]=0,
    "Nvt",
    IF(Q2_2025[[#This Row],[Brutobedrag 2]] &lt; Q2_2025[[#This Row],[Bruto - Rel.korting]],
        "Nee",
        "Ja"))</f>
        <v>Nvt</v>
      </c>
      <c r="M763" s="10">
        <f>IF(Q2_2025[[#This Row],[Artikelprijs]]&lt;&gt;"",Q2_2025[[#This Row],[Artikelprijs]],Q2_2025[[#This Row],[Stuksprijs]])</f>
        <v>495</v>
      </c>
      <c r="N763" s="10">
        <f>Q2_2025[[#This Row],[Besteld]]*Q2_2025[[#This Row],[Prijs 2]]</f>
        <v>495</v>
      </c>
      <c r="O763" s="10">
        <f>IF(Q2_2025[[#This Row],[Brutobedrag 2]]&lt;Q2_2025[[#This Row],[Bruto - Rel.korting]],Q2_2025[[#This Row],[Brutobedrag 2]],Q2_2025[[#This Row],[Brutobedrag 2]]*(100-Q2_2025[[#This Row],[Relatiekorting percentage]])/100)</f>
        <v>495</v>
      </c>
      <c r="R763" s="3"/>
      <c r="W763"/>
      <c r="AB763"/>
    </row>
    <row r="764" spans="1:28" x14ac:dyDescent="0.3">
      <c r="A764" t="s">
        <v>568</v>
      </c>
      <c r="B764">
        <v>3002022</v>
      </c>
      <c r="C764" t="s">
        <v>195</v>
      </c>
      <c r="D764">
        <v>1</v>
      </c>
      <c r="E764" s="10">
        <v>76.02</v>
      </c>
      <c r="F764" s="10">
        <v>76.02</v>
      </c>
      <c r="G764" s="10">
        <v>53.21</v>
      </c>
      <c r="H764">
        <v>30</v>
      </c>
      <c r="I764" s="51" t="str">
        <f>_xlfn.XLOOKUP(Q2_2025[[#This Row],[Artikelnr]],Artikel_prijzen[Artnr],Artikel_prijzen[Groep],"")</f>
        <v/>
      </c>
      <c r="J764" s="10" t="str">
        <f>_xlfn.XLOOKUP(Q2_2025[[#This Row],[Artikelnr]],Artikel_prijzen[Artnr],Artikel_prijzen[Prijs 2025],"")</f>
        <v/>
      </c>
      <c r="K764" t="str">
        <f>IF(Q2_2025[[#This Row],[Artikelprijs]]&lt;&gt;"",IF(Q2_2025[[#This Row],[Stuksprijs]]=Q2_2025[[#This Row],[Artikelprijs]],"Prijs gelijk","Prijs wijkt af"),"")</f>
        <v/>
      </c>
      <c r="L764" t="str">
        <f>IF(Q2_2025[[#This Row],[Relatiekorting percentage]]=0,
    "Nvt",
    IF(Q2_2025[[#This Row],[Brutobedrag 2]] &lt; Q2_2025[[#This Row],[Bruto - Rel.korting]],
        "Nee",
        "Ja"))</f>
        <v>Ja</v>
      </c>
      <c r="M764" s="10">
        <f>IF(Q2_2025[[#This Row],[Artikelprijs]]&lt;&gt;"",Q2_2025[[#This Row],[Artikelprijs]],Q2_2025[[#This Row],[Stuksprijs]])</f>
        <v>76.02</v>
      </c>
      <c r="N764" s="10">
        <f>Q2_2025[[#This Row],[Besteld]]*Q2_2025[[#This Row],[Prijs 2]]</f>
        <v>76.02</v>
      </c>
      <c r="O764" s="10">
        <f>IF(Q2_2025[[#This Row],[Brutobedrag 2]]&lt;Q2_2025[[#This Row],[Bruto - Rel.korting]],Q2_2025[[#This Row],[Brutobedrag 2]],Q2_2025[[#This Row],[Brutobedrag 2]]*(100-Q2_2025[[#This Row],[Relatiekorting percentage]])/100)</f>
        <v>53.213999999999999</v>
      </c>
      <c r="R764" s="3"/>
      <c r="W764"/>
      <c r="AB764"/>
    </row>
    <row r="765" spans="1:28" x14ac:dyDescent="0.3">
      <c r="A765" t="s">
        <v>568</v>
      </c>
      <c r="B765">
        <v>3001013</v>
      </c>
      <c r="C765" t="s">
        <v>325</v>
      </c>
      <c r="D765">
        <v>1</v>
      </c>
      <c r="E765" s="10">
        <v>17.89</v>
      </c>
      <c r="F765" s="10">
        <v>17.89</v>
      </c>
      <c r="G765" s="10">
        <v>12.52</v>
      </c>
      <c r="H765">
        <v>30</v>
      </c>
      <c r="I765" s="51" t="str">
        <f>_xlfn.XLOOKUP(Q2_2025[[#This Row],[Artikelnr]],Artikel_prijzen[Artnr],Artikel_prijzen[Groep],"")</f>
        <v/>
      </c>
      <c r="J765" s="10" t="str">
        <f>_xlfn.XLOOKUP(Q2_2025[[#This Row],[Artikelnr]],Artikel_prijzen[Artnr],Artikel_prijzen[Prijs 2025],"")</f>
        <v/>
      </c>
      <c r="K765" t="str">
        <f>IF(Q2_2025[[#This Row],[Artikelprijs]]&lt;&gt;"",IF(Q2_2025[[#This Row],[Stuksprijs]]=Q2_2025[[#This Row],[Artikelprijs]],"Prijs gelijk","Prijs wijkt af"),"")</f>
        <v/>
      </c>
      <c r="L765" t="str">
        <f>IF(Q2_2025[[#This Row],[Relatiekorting percentage]]=0,
    "Nvt",
    IF(Q2_2025[[#This Row],[Brutobedrag 2]] &lt; Q2_2025[[#This Row],[Bruto - Rel.korting]],
        "Nee",
        "Ja"))</f>
        <v>Ja</v>
      </c>
      <c r="M765" s="10">
        <f>IF(Q2_2025[[#This Row],[Artikelprijs]]&lt;&gt;"",Q2_2025[[#This Row],[Artikelprijs]],Q2_2025[[#This Row],[Stuksprijs]])</f>
        <v>17.89</v>
      </c>
      <c r="N765" s="10">
        <f>Q2_2025[[#This Row],[Besteld]]*Q2_2025[[#This Row],[Prijs 2]]</f>
        <v>17.89</v>
      </c>
      <c r="O765" s="10">
        <f>IF(Q2_2025[[#This Row],[Brutobedrag 2]]&lt;Q2_2025[[#This Row],[Bruto - Rel.korting]],Q2_2025[[#This Row],[Brutobedrag 2]],Q2_2025[[#This Row],[Brutobedrag 2]]*(100-Q2_2025[[#This Row],[Relatiekorting percentage]])/100)</f>
        <v>12.523</v>
      </c>
      <c r="R765" s="3"/>
      <c r="W765"/>
      <c r="AB765"/>
    </row>
    <row r="766" spans="1:28" x14ac:dyDescent="0.3">
      <c r="A766" t="s">
        <v>568</v>
      </c>
      <c r="B766">
        <v>3001044</v>
      </c>
      <c r="C766" t="s">
        <v>47</v>
      </c>
      <c r="D766">
        <v>4</v>
      </c>
      <c r="E766" s="10">
        <v>26.83</v>
      </c>
      <c r="F766" s="10">
        <v>107.32</v>
      </c>
      <c r="G766" s="10">
        <v>75.12</v>
      </c>
      <c r="H766">
        <v>30</v>
      </c>
      <c r="I766" s="51" t="str">
        <f>_xlfn.XLOOKUP(Q2_2025[[#This Row],[Artikelnr]],Artikel_prijzen[Artnr],Artikel_prijzen[Groep],"")</f>
        <v/>
      </c>
      <c r="J766" s="10" t="str">
        <f>_xlfn.XLOOKUP(Q2_2025[[#This Row],[Artikelnr]],Artikel_prijzen[Artnr],Artikel_prijzen[Prijs 2025],"")</f>
        <v/>
      </c>
      <c r="K766" t="str">
        <f>IF(Q2_2025[[#This Row],[Artikelprijs]]&lt;&gt;"",IF(Q2_2025[[#This Row],[Stuksprijs]]=Q2_2025[[#This Row],[Artikelprijs]],"Prijs gelijk","Prijs wijkt af"),"")</f>
        <v/>
      </c>
      <c r="L766" t="str">
        <f>IF(Q2_2025[[#This Row],[Relatiekorting percentage]]=0,
    "Nvt",
    IF(Q2_2025[[#This Row],[Brutobedrag 2]] &lt; Q2_2025[[#This Row],[Bruto - Rel.korting]],
        "Nee",
        "Ja"))</f>
        <v>Ja</v>
      </c>
      <c r="M766" s="10">
        <f>IF(Q2_2025[[#This Row],[Artikelprijs]]&lt;&gt;"",Q2_2025[[#This Row],[Artikelprijs]],Q2_2025[[#This Row],[Stuksprijs]])</f>
        <v>26.83</v>
      </c>
      <c r="N766" s="10">
        <f>Q2_2025[[#This Row],[Besteld]]*Q2_2025[[#This Row],[Prijs 2]]</f>
        <v>107.32</v>
      </c>
      <c r="O766" s="10">
        <f>IF(Q2_2025[[#This Row],[Brutobedrag 2]]&lt;Q2_2025[[#This Row],[Bruto - Rel.korting]],Q2_2025[[#This Row],[Brutobedrag 2]],Q2_2025[[#This Row],[Brutobedrag 2]]*(100-Q2_2025[[#This Row],[Relatiekorting percentage]])/100)</f>
        <v>75.123999999999995</v>
      </c>
      <c r="R766" s="3"/>
      <c r="W766"/>
      <c r="AB766"/>
    </row>
    <row r="767" spans="1:28" x14ac:dyDescent="0.3">
      <c r="A767" t="s">
        <v>568</v>
      </c>
      <c r="B767">
        <v>1002019</v>
      </c>
      <c r="C767" t="s">
        <v>199</v>
      </c>
      <c r="D767">
        <v>4</v>
      </c>
      <c r="E767" s="10">
        <v>38.99</v>
      </c>
      <c r="F767" s="10">
        <v>155.96</v>
      </c>
      <c r="G767" s="10">
        <v>109.17</v>
      </c>
      <c r="H767">
        <v>30</v>
      </c>
      <c r="I767" s="51" t="str">
        <f>_xlfn.XLOOKUP(Q2_2025[[#This Row],[Artikelnr]],Artikel_prijzen[Artnr],Artikel_prijzen[Groep],"")</f>
        <v/>
      </c>
      <c r="J767" s="10" t="str">
        <f>_xlfn.XLOOKUP(Q2_2025[[#This Row],[Artikelnr]],Artikel_prijzen[Artnr],Artikel_prijzen[Prijs 2025],"")</f>
        <v/>
      </c>
      <c r="K767" t="str">
        <f>IF(Q2_2025[[#This Row],[Artikelprijs]]&lt;&gt;"",IF(Q2_2025[[#This Row],[Stuksprijs]]=Q2_2025[[#This Row],[Artikelprijs]],"Prijs gelijk","Prijs wijkt af"),"")</f>
        <v/>
      </c>
      <c r="L767" t="str">
        <f>IF(Q2_2025[[#This Row],[Relatiekorting percentage]]=0,
    "Nvt",
    IF(Q2_2025[[#This Row],[Brutobedrag 2]] &lt; Q2_2025[[#This Row],[Bruto - Rel.korting]],
        "Nee",
        "Ja"))</f>
        <v>Ja</v>
      </c>
      <c r="M767" s="10">
        <f>IF(Q2_2025[[#This Row],[Artikelprijs]]&lt;&gt;"",Q2_2025[[#This Row],[Artikelprijs]],Q2_2025[[#This Row],[Stuksprijs]])</f>
        <v>38.99</v>
      </c>
      <c r="N767" s="10">
        <f>Q2_2025[[#This Row],[Besteld]]*Q2_2025[[#This Row],[Prijs 2]]</f>
        <v>155.96</v>
      </c>
      <c r="O767" s="10">
        <f>IF(Q2_2025[[#This Row],[Brutobedrag 2]]&lt;Q2_2025[[#This Row],[Bruto - Rel.korting]],Q2_2025[[#This Row],[Brutobedrag 2]],Q2_2025[[#This Row],[Brutobedrag 2]]*(100-Q2_2025[[#This Row],[Relatiekorting percentage]])/100)</f>
        <v>109.17200000000001</v>
      </c>
      <c r="R767" s="3"/>
      <c r="W767"/>
      <c r="AB767"/>
    </row>
    <row r="768" spans="1:28" x14ac:dyDescent="0.3">
      <c r="A768" t="s">
        <v>568</v>
      </c>
      <c r="B768">
        <v>1009130</v>
      </c>
      <c r="C768" t="s">
        <v>250</v>
      </c>
      <c r="D768">
        <v>1</v>
      </c>
      <c r="E768" s="10">
        <v>24.73</v>
      </c>
      <c r="F768" s="10">
        <v>24.73</v>
      </c>
      <c r="G768" s="10">
        <v>17.309999999999999</v>
      </c>
      <c r="H768">
        <v>30</v>
      </c>
      <c r="I768" s="51" t="str">
        <f>_xlfn.XLOOKUP(Q2_2025[[#This Row],[Artikelnr]],Artikel_prijzen[Artnr],Artikel_prijzen[Groep],"")</f>
        <v/>
      </c>
      <c r="J768" s="10" t="str">
        <f>_xlfn.XLOOKUP(Q2_2025[[#This Row],[Artikelnr]],Artikel_prijzen[Artnr],Artikel_prijzen[Prijs 2025],"")</f>
        <v/>
      </c>
      <c r="K768" t="str">
        <f>IF(Q2_2025[[#This Row],[Artikelprijs]]&lt;&gt;"",IF(Q2_2025[[#This Row],[Stuksprijs]]=Q2_2025[[#This Row],[Artikelprijs]],"Prijs gelijk","Prijs wijkt af"),"")</f>
        <v/>
      </c>
      <c r="L768" t="str">
        <f>IF(Q2_2025[[#This Row],[Relatiekorting percentage]]=0,
    "Nvt",
    IF(Q2_2025[[#This Row],[Brutobedrag 2]] &lt; Q2_2025[[#This Row],[Bruto - Rel.korting]],
        "Nee",
        "Ja"))</f>
        <v>Ja</v>
      </c>
      <c r="M768" s="10">
        <f>IF(Q2_2025[[#This Row],[Artikelprijs]]&lt;&gt;"",Q2_2025[[#This Row],[Artikelprijs]],Q2_2025[[#This Row],[Stuksprijs]])</f>
        <v>24.73</v>
      </c>
      <c r="N768" s="10">
        <f>Q2_2025[[#This Row],[Besteld]]*Q2_2025[[#This Row],[Prijs 2]]</f>
        <v>24.73</v>
      </c>
      <c r="O768" s="10">
        <f>IF(Q2_2025[[#This Row],[Brutobedrag 2]]&lt;Q2_2025[[#This Row],[Bruto - Rel.korting]],Q2_2025[[#This Row],[Brutobedrag 2]],Q2_2025[[#This Row],[Brutobedrag 2]]*(100-Q2_2025[[#This Row],[Relatiekorting percentage]])/100)</f>
        <v>17.311</v>
      </c>
      <c r="R768" s="3"/>
      <c r="W768"/>
      <c r="AB768"/>
    </row>
    <row r="769" spans="1:28" x14ac:dyDescent="0.3">
      <c r="A769" t="s">
        <v>568</v>
      </c>
      <c r="B769">
        <v>1003012</v>
      </c>
      <c r="C769" t="s">
        <v>221</v>
      </c>
      <c r="D769">
        <v>5</v>
      </c>
      <c r="E769" s="10">
        <v>30.45</v>
      </c>
      <c r="F769" s="10">
        <v>152.25</v>
      </c>
      <c r="G769" s="10">
        <v>106.57</v>
      </c>
      <c r="H769">
        <v>30</v>
      </c>
      <c r="I769" s="51" t="str">
        <f>_xlfn.XLOOKUP(Q2_2025[[#This Row],[Artikelnr]],Artikel_prijzen[Artnr],Artikel_prijzen[Groep],"")</f>
        <v/>
      </c>
      <c r="J769" s="10" t="str">
        <f>_xlfn.XLOOKUP(Q2_2025[[#This Row],[Artikelnr]],Artikel_prijzen[Artnr],Artikel_prijzen[Prijs 2025],"")</f>
        <v/>
      </c>
      <c r="K769" t="str">
        <f>IF(Q2_2025[[#This Row],[Artikelprijs]]&lt;&gt;"",IF(Q2_2025[[#This Row],[Stuksprijs]]=Q2_2025[[#This Row],[Artikelprijs]],"Prijs gelijk","Prijs wijkt af"),"")</f>
        <v/>
      </c>
      <c r="L769" t="str">
        <f>IF(Q2_2025[[#This Row],[Relatiekorting percentage]]=0,
    "Nvt",
    IF(Q2_2025[[#This Row],[Brutobedrag 2]] &lt; Q2_2025[[#This Row],[Bruto - Rel.korting]],
        "Nee",
        "Ja"))</f>
        <v>Ja</v>
      </c>
      <c r="M769" s="10">
        <f>IF(Q2_2025[[#This Row],[Artikelprijs]]&lt;&gt;"",Q2_2025[[#This Row],[Artikelprijs]],Q2_2025[[#This Row],[Stuksprijs]])</f>
        <v>30.45</v>
      </c>
      <c r="N769" s="10">
        <f>Q2_2025[[#This Row],[Besteld]]*Q2_2025[[#This Row],[Prijs 2]]</f>
        <v>152.25</v>
      </c>
      <c r="O769" s="10">
        <f>IF(Q2_2025[[#This Row],[Brutobedrag 2]]&lt;Q2_2025[[#This Row],[Bruto - Rel.korting]],Q2_2025[[#This Row],[Brutobedrag 2]],Q2_2025[[#This Row],[Brutobedrag 2]]*(100-Q2_2025[[#This Row],[Relatiekorting percentage]])/100)</f>
        <v>106.575</v>
      </c>
      <c r="R769" s="3"/>
      <c r="W769"/>
      <c r="AB769"/>
    </row>
    <row r="770" spans="1:28" x14ac:dyDescent="0.3">
      <c r="A770" t="s">
        <v>568</v>
      </c>
      <c r="B770">
        <v>4001243</v>
      </c>
      <c r="C770" t="s">
        <v>585</v>
      </c>
      <c r="D770">
        <v>1</v>
      </c>
      <c r="E770" s="10">
        <v>393.6</v>
      </c>
      <c r="F770" s="10">
        <v>393.6</v>
      </c>
      <c r="G770" s="10">
        <v>354.24</v>
      </c>
      <c r="H770">
        <v>10</v>
      </c>
      <c r="I770" s="51" t="str">
        <f>_xlfn.XLOOKUP(Q2_2025[[#This Row],[Artikelnr]],Artikel_prijzen[Artnr],Artikel_prijzen[Groep],"")</f>
        <v/>
      </c>
      <c r="J770" s="10" t="str">
        <f>_xlfn.XLOOKUP(Q2_2025[[#This Row],[Artikelnr]],Artikel_prijzen[Artnr],Artikel_prijzen[Prijs 2025],"")</f>
        <v/>
      </c>
      <c r="K770" t="str">
        <f>IF(Q2_2025[[#This Row],[Artikelprijs]]&lt;&gt;"",IF(Q2_2025[[#This Row],[Stuksprijs]]=Q2_2025[[#This Row],[Artikelprijs]],"Prijs gelijk","Prijs wijkt af"),"")</f>
        <v/>
      </c>
      <c r="L770" t="str">
        <f>IF(Q2_2025[[#This Row],[Relatiekorting percentage]]=0,
    "Nvt",
    IF(Q2_2025[[#This Row],[Brutobedrag 2]] &lt; Q2_2025[[#This Row],[Bruto - Rel.korting]],
        "Nee",
        "Ja"))</f>
        <v>Ja</v>
      </c>
      <c r="M770" s="10">
        <f>IF(Q2_2025[[#This Row],[Artikelprijs]]&lt;&gt;"",Q2_2025[[#This Row],[Artikelprijs]],Q2_2025[[#This Row],[Stuksprijs]])</f>
        <v>393.6</v>
      </c>
      <c r="N770" s="10">
        <f>Q2_2025[[#This Row],[Besteld]]*Q2_2025[[#This Row],[Prijs 2]]</f>
        <v>393.6</v>
      </c>
      <c r="O770" s="10">
        <f>IF(Q2_2025[[#This Row],[Brutobedrag 2]]&lt;Q2_2025[[#This Row],[Bruto - Rel.korting]],Q2_2025[[#This Row],[Brutobedrag 2]],Q2_2025[[#This Row],[Brutobedrag 2]]*(100-Q2_2025[[#This Row],[Relatiekorting percentage]])/100)</f>
        <v>354.24</v>
      </c>
      <c r="R770" s="3"/>
      <c r="W770"/>
      <c r="AB770"/>
    </row>
    <row r="771" spans="1:28" x14ac:dyDescent="0.3">
      <c r="A771" t="s">
        <v>568</v>
      </c>
      <c r="B771">
        <v>2001090</v>
      </c>
      <c r="C771" t="s">
        <v>141</v>
      </c>
      <c r="D771">
        <v>5</v>
      </c>
      <c r="E771" s="10">
        <v>73.02</v>
      </c>
      <c r="F771" s="10">
        <v>365.1</v>
      </c>
      <c r="G771" s="10">
        <v>273.82</v>
      </c>
      <c r="H771">
        <v>25</v>
      </c>
      <c r="I771" s="51" t="str">
        <f>_xlfn.XLOOKUP(Q2_2025[[#This Row],[Artikelnr]],Artikel_prijzen[Artnr],Artikel_prijzen[Groep],"")</f>
        <v/>
      </c>
      <c r="J771" s="10" t="str">
        <f>_xlfn.XLOOKUP(Q2_2025[[#This Row],[Artikelnr]],Artikel_prijzen[Artnr],Artikel_prijzen[Prijs 2025],"")</f>
        <v/>
      </c>
      <c r="K771" t="str">
        <f>IF(Q2_2025[[#This Row],[Artikelprijs]]&lt;&gt;"",IF(Q2_2025[[#This Row],[Stuksprijs]]=Q2_2025[[#This Row],[Artikelprijs]],"Prijs gelijk","Prijs wijkt af"),"")</f>
        <v/>
      </c>
      <c r="L771" t="str">
        <f>IF(Q2_2025[[#This Row],[Relatiekorting percentage]]=0,
    "Nvt",
    IF(Q2_2025[[#This Row],[Brutobedrag 2]] &lt; Q2_2025[[#This Row],[Bruto - Rel.korting]],
        "Nee",
        "Ja"))</f>
        <v>Ja</v>
      </c>
      <c r="M771" s="10">
        <f>IF(Q2_2025[[#This Row],[Artikelprijs]]&lt;&gt;"",Q2_2025[[#This Row],[Artikelprijs]],Q2_2025[[#This Row],[Stuksprijs]])</f>
        <v>73.02</v>
      </c>
      <c r="N771" s="10">
        <f>Q2_2025[[#This Row],[Besteld]]*Q2_2025[[#This Row],[Prijs 2]]</f>
        <v>365.09999999999997</v>
      </c>
      <c r="O771" s="10">
        <f>IF(Q2_2025[[#This Row],[Brutobedrag 2]]&lt;Q2_2025[[#This Row],[Bruto - Rel.korting]],Q2_2025[[#This Row],[Brutobedrag 2]],Q2_2025[[#This Row],[Brutobedrag 2]]*(100-Q2_2025[[#This Row],[Relatiekorting percentage]])/100)</f>
        <v>273.82499999999999</v>
      </c>
      <c r="R771" s="3"/>
      <c r="W771"/>
      <c r="AB771"/>
    </row>
    <row r="772" spans="1:28" x14ac:dyDescent="0.3">
      <c r="A772" t="s">
        <v>568</v>
      </c>
      <c r="B772">
        <v>2001048</v>
      </c>
      <c r="C772" t="s">
        <v>146</v>
      </c>
      <c r="D772">
        <v>2</v>
      </c>
      <c r="E772" s="10">
        <v>42.18</v>
      </c>
      <c r="F772" s="10">
        <v>84.36</v>
      </c>
      <c r="G772" s="10">
        <v>63.27</v>
      </c>
      <c r="H772">
        <v>25</v>
      </c>
      <c r="I772" s="51" t="str">
        <f>_xlfn.XLOOKUP(Q2_2025[[#This Row],[Artikelnr]],Artikel_prijzen[Artnr],Artikel_prijzen[Groep],"")</f>
        <v/>
      </c>
      <c r="J772" s="10" t="str">
        <f>_xlfn.XLOOKUP(Q2_2025[[#This Row],[Artikelnr]],Artikel_prijzen[Artnr],Artikel_prijzen[Prijs 2025],"")</f>
        <v/>
      </c>
      <c r="K772" t="str">
        <f>IF(Q2_2025[[#This Row],[Artikelprijs]]&lt;&gt;"",IF(Q2_2025[[#This Row],[Stuksprijs]]=Q2_2025[[#This Row],[Artikelprijs]],"Prijs gelijk","Prijs wijkt af"),"")</f>
        <v/>
      </c>
      <c r="L772" t="str">
        <f>IF(Q2_2025[[#This Row],[Relatiekorting percentage]]=0,
    "Nvt",
    IF(Q2_2025[[#This Row],[Brutobedrag 2]] &lt; Q2_2025[[#This Row],[Bruto - Rel.korting]],
        "Nee",
        "Ja"))</f>
        <v>Ja</v>
      </c>
      <c r="M772" s="10">
        <f>IF(Q2_2025[[#This Row],[Artikelprijs]]&lt;&gt;"",Q2_2025[[#This Row],[Artikelprijs]],Q2_2025[[#This Row],[Stuksprijs]])</f>
        <v>42.18</v>
      </c>
      <c r="N772" s="10">
        <f>Q2_2025[[#This Row],[Besteld]]*Q2_2025[[#This Row],[Prijs 2]]</f>
        <v>84.36</v>
      </c>
      <c r="O772" s="10">
        <f>IF(Q2_2025[[#This Row],[Brutobedrag 2]]&lt;Q2_2025[[#This Row],[Bruto - Rel.korting]],Q2_2025[[#This Row],[Brutobedrag 2]],Q2_2025[[#This Row],[Brutobedrag 2]]*(100-Q2_2025[[#This Row],[Relatiekorting percentage]])/100)</f>
        <v>63.27</v>
      </c>
      <c r="R772" s="3"/>
      <c r="W772"/>
      <c r="AB772"/>
    </row>
    <row r="773" spans="1:28" x14ac:dyDescent="0.3">
      <c r="A773" t="s">
        <v>568</v>
      </c>
      <c r="B773">
        <v>5020002</v>
      </c>
      <c r="C773" t="s">
        <v>56</v>
      </c>
      <c r="D773">
        <v>1</v>
      </c>
      <c r="E773" s="10">
        <v>39.65</v>
      </c>
      <c r="F773" s="10">
        <v>39.65</v>
      </c>
      <c r="G773" s="10">
        <v>31.72</v>
      </c>
      <c r="H773">
        <v>20</v>
      </c>
      <c r="I773" s="51" t="str">
        <f>_xlfn.XLOOKUP(Q2_2025[[#This Row],[Artikelnr]],Artikel_prijzen[Artnr],Artikel_prijzen[Groep],"")</f>
        <v/>
      </c>
      <c r="J773" s="10" t="str">
        <f>_xlfn.XLOOKUP(Q2_2025[[#This Row],[Artikelnr]],Artikel_prijzen[Artnr],Artikel_prijzen[Prijs 2025],"")</f>
        <v/>
      </c>
      <c r="K773" t="str">
        <f>IF(Q2_2025[[#This Row],[Artikelprijs]]&lt;&gt;"",IF(Q2_2025[[#This Row],[Stuksprijs]]=Q2_2025[[#This Row],[Artikelprijs]],"Prijs gelijk","Prijs wijkt af"),"")</f>
        <v/>
      </c>
      <c r="L773" t="str">
        <f>IF(Q2_2025[[#This Row],[Relatiekorting percentage]]=0,
    "Nvt",
    IF(Q2_2025[[#This Row],[Brutobedrag 2]] &lt; Q2_2025[[#This Row],[Bruto - Rel.korting]],
        "Nee",
        "Ja"))</f>
        <v>Ja</v>
      </c>
      <c r="M773" s="10">
        <f>IF(Q2_2025[[#This Row],[Artikelprijs]]&lt;&gt;"",Q2_2025[[#This Row],[Artikelprijs]],Q2_2025[[#This Row],[Stuksprijs]])</f>
        <v>39.65</v>
      </c>
      <c r="N773" s="10">
        <f>Q2_2025[[#This Row],[Besteld]]*Q2_2025[[#This Row],[Prijs 2]]</f>
        <v>39.65</v>
      </c>
      <c r="O773" s="10">
        <f>IF(Q2_2025[[#This Row],[Brutobedrag 2]]&lt;Q2_2025[[#This Row],[Bruto - Rel.korting]],Q2_2025[[#This Row],[Brutobedrag 2]],Q2_2025[[#This Row],[Brutobedrag 2]]*(100-Q2_2025[[#This Row],[Relatiekorting percentage]])/100)</f>
        <v>31.72</v>
      </c>
      <c r="R773" s="3"/>
      <c r="W773"/>
      <c r="AB773"/>
    </row>
    <row r="774" spans="1:28" x14ac:dyDescent="0.3">
      <c r="A774" t="s">
        <v>568</v>
      </c>
      <c r="B774">
        <v>5020002</v>
      </c>
      <c r="C774" t="s">
        <v>56</v>
      </c>
      <c r="D774">
        <v>1</v>
      </c>
      <c r="E774" s="10">
        <v>39.65</v>
      </c>
      <c r="F774" s="10">
        <v>39.65</v>
      </c>
      <c r="G774" s="10">
        <v>31.72</v>
      </c>
      <c r="H774">
        <v>20</v>
      </c>
      <c r="I774" s="51" t="str">
        <f>_xlfn.XLOOKUP(Q2_2025[[#This Row],[Artikelnr]],Artikel_prijzen[Artnr],Artikel_prijzen[Groep],"")</f>
        <v/>
      </c>
      <c r="J774" s="10" t="str">
        <f>_xlfn.XLOOKUP(Q2_2025[[#This Row],[Artikelnr]],Artikel_prijzen[Artnr],Artikel_prijzen[Prijs 2025],"")</f>
        <v/>
      </c>
      <c r="K774" t="str">
        <f>IF(Q2_2025[[#This Row],[Artikelprijs]]&lt;&gt;"",IF(Q2_2025[[#This Row],[Stuksprijs]]=Q2_2025[[#This Row],[Artikelprijs]],"Prijs gelijk","Prijs wijkt af"),"")</f>
        <v/>
      </c>
      <c r="L774" t="str">
        <f>IF(Q2_2025[[#This Row],[Relatiekorting percentage]]=0,
    "Nvt",
    IF(Q2_2025[[#This Row],[Brutobedrag 2]] &lt; Q2_2025[[#This Row],[Bruto - Rel.korting]],
        "Nee",
        "Ja"))</f>
        <v>Ja</v>
      </c>
      <c r="M774" s="10">
        <f>IF(Q2_2025[[#This Row],[Artikelprijs]]&lt;&gt;"",Q2_2025[[#This Row],[Artikelprijs]],Q2_2025[[#This Row],[Stuksprijs]])</f>
        <v>39.65</v>
      </c>
      <c r="N774" s="10">
        <f>Q2_2025[[#This Row],[Besteld]]*Q2_2025[[#This Row],[Prijs 2]]</f>
        <v>39.65</v>
      </c>
      <c r="O774" s="10">
        <f>IF(Q2_2025[[#This Row],[Brutobedrag 2]]&lt;Q2_2025[[#This Row],[Bruto - Rel.korting]],Q2_2025[[#This Row],[Brutobedrag 2]],Q2_2025[[#This Row],[Brutobedrag 2]]*(100-Q2_2025[[#This Row],[Relatiekorting percentage]])/100)</f>
        <v>31.72</v>
      </c>
      <c r="R774" s="3"/>
      <c r="W774"/>
      <c r="AB774"/>
    </row>
    <row r="775" spans="1:28" x14ac:dyDescent="0.3">
      <c r="A775" t="s">
        <v>568</v>
      </c>
      <c r="B775">
        <v>4001282</v>
      </c>
      <c r="C775" t="s">
        <v>208</v>
      </c>
      <c r="D775">
        <v>4</v>
      </c>
      <c r="E775" s="10">
        <v>90</v>
      </c>
      <c r="F775" s="10">
        <v>360</v>
      </c>
      <c r="G775" s="10">
        <v>324</v>
      </c>
      <c r="H775">
        <v>10</v>
      </c>
      <c r="I775" s="51" t="str">
        <f>_xlfn.XLOOKUP(Q2_2025[[#This Row],[Artikelnr]],Artikel_prijzen[Artnr],Artikel_prijzen[Groep],"")</f>
        <v/>
      </c>
      <c r="J775" s="10" t="str">
        <f>_xlfn.XLOOKUP(Q2_2025[[#This Row],[Artikelnr]],Artikel_prijzen[Artnr],Artikel_prijzen[Prijs 2025],"")</f>
        <v/>
      </c>
      <c r="K775" t="str">
        <f>IF(Q2_2025[[#This Row],[Artikelprijs]]&lt;&gt;"",IF(Q2_2025[[#This Row],[Stuksprijs]]=Q2_2025[[#This Row],[Artikelprijs]],"Prijs gelijk","Prijs wijkt af"),"")</f>
        <v/>
      </c>
      <c r="L775" t="str">
        <f>IF(Q2_2025[[#This Row],[Relatiekorting percentage]]=0,
    "Nvt",
    IF(Q2_2025[[#This Row],[Brutobedrag 2]] &lt; Q2_2025[[#This Row],[Bruto - Rel.korting]],
        "Nee",
        "Ja"))</f>
        <v>Ja</v>
      </c>
      <c r="M775" s="10">
        <f>IF(Q2_2025[[#This Row],[Artikelprijs]]&lt;&gt;"",Q2_2025[[#This Row],[Artikelprijs]],Q2_2025[[#This Row],[Stuksprijs]])</f>
        <v>90</v>
      </c>
      <c r="N775" s="10">
        <f>Q2_2025[[#This Row],[Besteld]]*Q2_2025[[#This Row],[Prijs 2]]</f>
        <v>360</v>
      </c>
      <c r="O775" s="10">
        <f>IF(Q2_2025[[#This Row],[Brutobedrag 2]]&lt;Q2_2025[[#This Row],[Bruto - Rel.korting]],Q2_2025[[#This Row],[Brutobedrag 2]],Q2_2025[[#This Row],[Brutobedrag 2]]*(100-Q2_2025[[#This Row],[Relatiekorting percentage]])/100)</f>
        <v>324</v>
      </c>
      <c r="R775" s="3"/>
      <c r="W775"/>
      <c r="AB775"/>
    </row>
    <row r="776" spans="1:28" x14ac:dyDescent="0.3">
      <c r="A776" t="s">
        <v>568</v>
      </c>
      <c r="B776">
        <v>4001235</v>
      </c>
      <c r="C776" t="s">
        <v>586</v>
      </c>
      <c r="D776">
        <v>2</v>
      </c>
      <c r="E776" s="10">
        <v>17.5</v>
      </c>
      <c r="F776" s="10">
        <v>35</v>
      </c>
      <c r="G776" s="10">
        <v>31.5</v>
      </c>
      <c r="H776">
        <v>10</v>
      </c>
      <c r="I776" s="51" t="str">
        <f>_xlfn.XLOOKUP(Q2_2025[[#This Row],[Artikelnr]],Artikel_prijzen[Artnr],Artikel_prijzen[Groep],"")</f>
        <v/>
      </c>
      <c r="J776" s="10" t="str">
        <f>_xlfn.XLOOKUP(Q2_2025[[#This Row],[Artikelnr]],Artikel_prijzen[Artnr],Artikel_prijzen[Prijs 2025],"")</f>
        <v/>
      </c>
      <c r="K776" t="str">
        <f>IF(Q2_2025[[#This Row],[Artikelprijs]]&lt;&gt;"",IF(Q2_2025[[#This Row],[Stuksprijs]]=Q2_2025[[#This Row],[Artikelprijs]],"Prijs gelijk","Prijs wijkt af"),"")</f>
        <v/>
      </c>
      <c r="L776" t="str">
        <f>IF(Q2_2025[[#This Row],[Relatiekorting percentage]]=0,
    "Nvt",
    IF(Q2_2025[[#This Row],[Brutobedrag 2]] &lt; Q2_2025[[#This Row],[Bruto - Rel.korting]],
        "Nee",
        "Ja"))</f>
        <v>Ja</v>
      </c>
      <c r="M776" s="10">
        <f>IF(Q2_2025[[#This Row],[Artikelprijs]]&lt;&gt;"",Q2_2025[[#This Row],[Artikelprijs]],Q2_2025[[#This Row],[Stuksprijs]])</f>
        <v>17.5</v>
      </c>
      <c r="N776" s="10">
        <f>Q2_2025[[#This Row],[Besteld]]*Q2_2025[[#This Row],[Prijs 2]]</f>
        <v>35</v>
      </c>
      <c r="O776" s="10">
        <f>IF(Q2_2025[[#This Row],[Brutobedrag 2]]&lt;Q2_2025[[#This Row],[Bruto - Rel.korting]],Q2_2025[[#This Row],[Brutobedrag 2]],Q2_2025[[#This Row],[Brutobedrag 2]]*(100-Q2_2025[[#This Row],[Relatiekorting percentage]])/100)</f>
        <v>31.5</v>
      </c>
      <c r="R776" s="3"/>
      <c r="W776"/>
      <c r="AB776"/>
    </row>
    <row r="777" spans="1:28" x14ac:dyDescent="0.3">
      <c r="A777" t="s">
        <v>568</v>
      </c>
      <c r="B777">
        <v>4001071</v>
      </c>
      <c r="C777" t="s">
        <v>209</v>
      </c>
      <c r="D777">
        <v>1</v>
      </c>
      <c r="E777" s="10">
        <v>45.9</v>
      </c>
      <c r="F777" s="10">
        <v>45.9</v>
      </c>
      <c r="G777" s="10">
        <v>41.31</v>
      </c>
      <c r="H777">
        <v>10</v>
      </c>
      <c r="I777" s="51" t="str">
        <f>_xlfn.XLOOKUP(Q2_2025[[#This Row],[Artikelnr]],Artikel_prijzen[Artnr],Artikel_prijzen[Groep],"")</f>
        <v/>
      </c>
      <c r="J777" s="10" t="str">
        <f>_xlfn.XLOOKUP(Q2_2025[[#This Row],[Artikelnr]],Artikel_prijzen[Artnr],Artikel_prijzen[Prijs 2025],"")</f>
        <v/>
      </c>
      <c r="K777" t="str">
        <f>IF(Q2_2025[[#This Row],[Artikelprijs]]&lt;&gt;"",IF(Q2_2025[[#This Row],[Stuksprijs]]=Q2_2025[[#This Row],[Artikelprijs]],"Prijs gelijk","Prijs wijkt af"),"")</f>
        <v/>
      </c>
      <c r="L777" t="str">
        <f>IF(Q2_2025[[#This Row],[Relatiekorting percentage]]=0,
    "Nvt",
    IF(Q2_2025[[#This Row],[Brutobedrag 2]] &lt; Q2_2025[[#This Row],[Bruto - Rel.korting]],
        "Nee",
        "Ja"))</f>
        <v>Ja</v>
      </c>
      <c r="M777" s="10">
        <f>IF(Q2_2025[[#This Row],[Artikelprijs]]&lt;&gt;"",Q2_2025[[#This Row],[Artikelprijs]],Q2_2025[[#This Row],[Stuksprijs]])</f>
        <v>45.9</v>
      </c>
      <c r="N777" s="10">
        <f>Q2_2025[[#This Row],[Besteld]]*Q2_2025[[#This Row],[Prijs 2]]</f>
        <v>45.9</v>
      </c>
      <c r="O777" s="10">
        <f>IF(Q2_2025[[#This Row],[Brutobedrag 2]]&lt;Q2_2025[[#This Row],[Bruto - Rel.korting]],Q2_2025[[#This Row],[Brutobedrag 2]],Q2_2025[[#This Row],[Brutobedrag 2]]*(100-Q2_2025[[#This Row],[Relatiekorting percentage]])/100)</f>
        <v>41.31</v>
      </c>
      <c r="R777" s="3"/>
      <c r="W777"/>
      <c r="AB777"/>
    </row>
    <row r="778" spans="1:28" x14ac:dyDescent="0.3">
      <c r="A778" t="s">
        <v>568</v>
      </c>
      <c r="B778">
        <v>4001005</v>
      </c>
      <c r="C778" t="s">
        <v>587</v>
      </c>
      <c r="D778">
        <v>1</v>
      </c>
      <c r="E778" s="10">
        <v>51</v>
      </c>
      <c r="F778" s="10">
        <v>51</v>
      </c>
      <c r="G778" s="10">
        <v>45.9</v>
      </c>
      <c r="H778">
        <v>10</v>
      </c>
      <c r="I778" s="51" t="str">
        <f>_xlfn.XLOOKUP(Q2_2025[[#This Row],[Artikelnr]],Artikel_prijzen[Artnr],Artikel_prijzen[Groep],"")</f>
        <v/>
      </c>
      <c r="J778" s="10" t="str">
        <f>_xlfn.XLOOKUP(Q2_2025[[#This Row],[Artikelnr]],Artikel_prijzen[Artnr],Artikel_prijzen[Prijs 2025],"")</f>
        <v/>
      </c>
      <c r="K778" t="str">
        <f>IF(Q2_2025[[#This Row],[Artikelprijs]]&lt;&gt;"",IF(Q2_2025[[#This Row],[Stuksprijs]]=Q2_2025[[#This Row],[Artikelprijs]],"Prijs gelijk","Prijs wijkt af"),"")</f>
        <v/>
      </c>
      <c r="L778" t="str">
        <f>IF(Q2_2025[[#This Row],[Relatiekorting percentage]]=0,
    "Nvt",
    IF(Q2_2025[[#This Row],[Brutobedrag 2]] &lt; Q2_2025[[#This Row],[Bruto - Rel.korting]],
        "Nee",
        "Ja"))</f>
        <v>Ja</v>
      </c>
      <c r="M778" s="10">
        <f>IF(Q2_2025[[#This Row],[Artikelprijs]]&lt;&gt;"",Q2_2025[[#This Row],[Artikelprijs]],Q2_2025[[#This Row],[Stuksprijs]])</f>
        <v>51</v>
      </c>
      <c r="N778" s="10">
        <f>Q2_2025[[#This Row],[Besteld]]*Q2_2025[[#This Row],[Prijs 2]]</f>
        <v>51</v>
      </c>
      <c r="O778" s="10">
        <f>IF(Q2_2025[[#This Row],[Brutobedrag 2]]&lt;Q2_2025[[#This Row],[Bruto - Rel.korting]],Q2_2025[[#This Row],[Brutobedrag 2]],Q2_2025[[#This Row],[Brutobedrag 2]]*(100-Q2_2025[[#This Row],[Relatiekorting percentage]])/100)</f>
        <v>45.9</v>
      </c>
      <c r="R778" s="3"/>
      <c r="W778"/>
      <c r="AB778"/>
    </row>
    <row r="779" spans="1:28" x14ac:dyDescent="0.3">
      <c r="A779" t="s">
        <v>568</v>
      </c>
      <c r="B779">
        <v>4098001</v>
      </c>
      <c r="C779" t="s">
        <v>588</v>
      </c>
      <c r="D779">
        <v>1</v>
      </c>
      <c r="E779" s="10">
        <v>0</v>
      </c>
      <c r="F779" s="10">
        <v>0</v>
      </c>
      <c r="G779" s="10">
        <v>0</v>
      </c>
      <c r="H779">
        <v>0</v>
      </c>
      <c r="I779" s="51" t="str">
        <f>_xlfn.XLOOKUP(Q2_2025[[#This Row],[Artikelnr]],Artikel_prijzen[Artnr],Artikel_prijzen[Groep],"")</f>
        <v/>
      </c>
      <c r="J779" s="10" t="str">
        <f>_xlfn.XLOOKUP(Q2_2025[[#This Row],[Artikelnr]],Artikel_prijzen[Artnr],Artikel_prijzen[Prijs 2025],"")</f>
        <v/>
      </c>
      <c r="K779" t="str">
        <f>IF(Q2_2025[[#This Row],[Artikelprijs]]&lt;&gt;"",IF(Q2_2025[[#This Row],[Stuksprijs]]=Q2_2025[[#This Row],[Artikelprijs]],"Prijs gelijk","Prijs wijkt af"),"")</f>
        <v/>
      </c>
      <c r="L779" t="str">
        <f>IF(Q2_2025[[#This Row],[Relatiekorting percentage]]=0,
    "Nvt",
    IF(Q2_2025[[#This Row],[Brutobedrag 2]] &lt; Q2_2025[[#This Row],[Bruto - Rel.korting]],
        "Nee",
        "Ja"))</f>
        <v>Nvt</v>
      </c>
      <c r="M779" s="10">
        <f>IF(Q2_2025[[#This Row],[Artikelprijs]]&lt;&gt;"",Q2_2025[[#This Row],[Artikelprijs]],Q2_2025[[#This Row],[Stuksprijs]])</f>
        <v>0</v>
      </c>
      <c r="N779" s="10">
        <f>Q2_2025[[#This Row],[Besteld]]*Q2_2025[[#This Row],[Prijs 2]]</f>
        <v>0</v>
      </c>
      <c r="O779" s="10">
        <f>IF(Q2_2025[[#This Row],[Brutobedrag 2]]&lt;Q2_2025[[#This Row],[Bruto - Rel.korting]],Q2_2025[[#This Row],[Brutobedrag 2]],Q2_2025[[#This Row],[Brutobedrag 2]]*(100-Q2_2025[[#This Row],[Relatiekorting percentage]])/100)</f>
        <v>0</v>
      </c>
      <c r="R779" s="3"/>
      <c r="W779"/>
      <c r="AB779"/>
    </row>
    <row r="780" spans="1:28" x14ac:dyDescent="0.3">
      <c r="A780" t="s">
        <v>568</v>
      </c>
      <c r="B780">
        <v>4001263</v>
      </c>
      <c r="C780" t="s">
        <v>210</v>
      </c>
      <c r="D780">
        <v>2</v>
      </c>
      <c r="E780" s="10">
        <v>208.85</v>
      </c>
      <c r="F780" s="10">
        <v>417.7</v>
      </c>
      <c r="G780" s="10">
        <v>375.93</v>
      </c>
      <c r="H780">
        <v>10</v>
      </c>
      <c r="I780" s="51" t="str">
        <f>_xlfn.XLOOKUP(Q2_2025[[#This Row],[Artikelnr]],Artikel_prijzen[Artnr],Artikel_prijzen[Groep],"")</f>
        <v/>
      </c>
      <c r="J780" s="10" t="str">
        <f>_xlfn.XLOOKUP(Q2_2025[[#This Row],[Artikelnr]],Artikel_prijzen[Artnr],Artikel_prijzen[Prijs 2025],"")</f>
        <v/>
      </c>
      <c r="K780" t="str">
        <f>IF(Q2_2025[[#This Row],[Artikelprijs]]&lt;&gt;"",IF(Q2_2025[[#This Row],[Stuksprijs]]=Q2_2025[[#This Row],[Artikelprijs]],"Prijs gelijk","Prijs wijkt af"),"")</f>
        <v/>
      </c>
      <c r="L780" t="str">
        <f>IF(Q2_2025[[#This Row],[Relatiekorting percentage]]=0,
    "Nvt",
    IF(Q2_2025[[#This Row],[Brutobedrag 2]] &lt; Q2_2025[[#This Row],[Bruto - Rel.korting]],
        "Nee",
        "Ja"))</f>
        <v>Ja</v>
      </c>
      <c r="M780" s="10">
        <f>IF(Q2_2025[[#This Row],[Artikelprijs]]&lt;&gt;"",Q2_2025[[#This Row],[Artikelprijs]],Q2_2025[[#This Row],[Stuksprijs]])</f>
        <v>208.85</v>
      </c>
      <c r="N780" s="10">
        <f>Q2_2025[[#This Row],[Besteld]]*Q2_2025[[#This Row],[Prijs 2]]</f>
        <v>417.7</v>
      </c>
      <c r="O780" s="10">
        <f>IF(Q2_2025[[#This Row],[Brutobedrag 2]]&lt;Q2_2025[[#This Row],[Bruto - Rel.korting]],Q2_2025[[#This Row],[Brutobedrag 2]],Q2_2025[[#This Row],[Brutobedrag 2]]*(100-Q2_2025[[#This Row],[Relatiekorting percentage]])/100)</f>
        <v>375.93</v>
      </c>
      <c r="R780" s="3"/>
      <c r="W780"/>
      <c r="AB780"/>
    </row>
    <row r="781" spans="1:28" x14ac:dyDescent="0.3">
      <c r="A781" t="s">
        <v>568</v>
      </c>
      <c r="B781">
        <v>4001100</v>
      </c>
      <c r="C781" t="s">
        <v>589</v>
      </c>
      <c r="D781">
        <v>1</v>
      </c>
      <c r="E781" s="10">
        <v>103</v>
      </c>
      <c r="F781" s="10">
        <v>103</v>
      </c>
      <c r="G781" s="10">
        <v>92.7</v>
      </c>
      <c r="H781">
        <v>10</v>
      </c>
      <c r="I781" s="51" t="str">
        <f>_xlfn.XLOOKUP(Q2_2025[[#This Row],[Artikelnr]],Artikel_prijzen[Artnr],Artikel_prijzen[Groep],"")</f>
        <v/>
      </c>
      <c r="J781" s="10" t="str">
        <f>_xlfn.XLOOKUP(Q2_2025[[#This Row],[Artikelnr]],Artikel_prijzen[Artnr],Artikel_prijzen[Prijs 2025],"")</f>
        <v/>
      </c>
      <c r="K781" t="str">
        <f>IF(Q2_2025[[#This Row],[Artikelprijs]]&lt;&gt;"",IF(Q2_2025[[#This Row],[Stuksprijs]]=Q2_2025[[#This Row],[Artikelprijs]],"Prijs gelijk","Prijs wijkt af"),"")</f>
        <v/>
      </c>
      <c r="L781" t="str">
        <f>IF(Q2_2025[[#This Row],[Relatiekorting percentage]]=0,
    "Nvt",
    IF(Q2_2025[[#This Row],[Brutobedrag 2]] &lt; Q2_2025[[#This Row],[Bruto - Rel.korting]],
        "Nee",
        "Ja"))</f>
        <v>Ja</v>
      </c>
      <c r="M781" s="10">
        <f>IF(Q2_2025[[#This Row],[Artikelprijs]]&lt;&gt;"",Q2_2025[[#This Row],[Artikelprijs]],Q2_2025[[#This Row],[Stuksprijs]])</f>
        <v>103</v>
      </c>
      <c r="N781" s="10">
        <f>Q2_2025[[#This Row],[Besteld]]*Q2_2025[[#This Row],[Prijs 2]]</f>
        <v>103</v>
      </c>
      <c r="O781" s="10">
        <f>IF(Q2_2025[[#This Row],[Brutobedrag 2]]&lt;Q2_2025[[#This Row],[Bruto - Rel.korting]],Q2_2025[[#This Row],[Brutobedrag 2]],Q2_2025[[#This Row],[Brutobedrag 2]]*(100-Q2_2025[[#This Row],[Relatiekorting percentage]])/100)</f>
        <v>92.7</v>
      </c>
      <c r="R781" s="3"/>
      <c r="W781"/>
      <c r="AB781"/>
    </row>
    <row r="782" spans="1:28" x14ac:dyDescent="0.3">
      <c r="A782" t="s">
        <v>568</v>
      </c>
      <c r="B782">
        <v>4001015</v>
      </c>
      <c r="C782" t="s">
        <v>590</v>
      </c>
      <c r="D782">
        <v>1</v>
      </c>
      <c r="E782" s="10">
        <v>15.75</v>
      </c>
      <c r="F782" s="10">
        <v>15.75</v>
      </c>
      <c r="G782" s="10">
        <v>14.17</v>
      </c>
      <c r="H782">
        <v>10</v>
      </c>
      <c r="I782" s="51" t="str">
        <f>_xlfn.XLOOKUP(Q2_2025[[#This Row],[Artikelnr]],Artikel_prijzen[Artnr],Artikel_prijzen[Groep],"")</f>
        <v/>
      </c>
      <c r="J782" s="10" t="str">
        <f>_xlfn.XLOOKUP(Q2_2025[[#This Row],[Artikelnr]],Artikel_prijzen[Artnr],Artikel_prijzen[Prijs 2025],"")</f>
        <v/>
      </c>
      <c r="K782" t="str">
        <f>IF(Q2_2025[[#This Row],[Artikelprijs]]&lt;&gt;"",IF(Q2_2025[[#This Row],[Stuksprijs]]=Q2_2025[[#This Row],[Artikelprijs]],"Prijs gelijk","Prijs wijkt af"),"")</f>
        <v/>
      </c>
      <c r="L782" t="str">
        <f>IF(Q2_2025[[#This Row],[Relatiekorting percentage]]=0,
    "Nvt",
    IF(Q2_2025[[#This Row],[Brutobedrag 2]] &lt; Q2_2025[[#This Row],[Bruto - Rel.korting]],
        "Nee",
        "Ja"))</f>
        <v>Ja</v>
      </c>
      <c r="M782" s="10">
        <f>IF(Q2_2025[[#This Row],[Artikelprijs]]&lt;&gt;"",Q2_2025[[#This Row],[Artikelprijs]],Q2_2025[[#This Row],[Stuksprijs]])</f>
        <v>15.75</v>
      </c>
      <c r="N782" s="10">
        <f>Q2_2025[[#This Row],[Besteld]]*Q2_2025[[#This Row],[Prijs 2]]</f>
        <v>15.75</v>
      </c>
      <c r="O782" s="10">
        <f>IF(Q2_2025[[#This Row],[Brutobedrag 2]]&lt;Q2_2025[[#This Row],[Bruto - Rel.korting]],Q2_2025[[#This Row],[Brutobedrag 2]],Q2_2025[[#This Row],[Brutobedrag 2]]*(100-Q2_2025[[#This Row],[Relatiekorting percentage]])/100)</f>
        <v>14.175000000000001</v>
      </c>
      <c r="R782" s="3"/>
      <c r="W782"/>
      <c r="AB782"/>
    </row>
    <row r="783" spans="1:28" x14ac:dyDescent="0.3">
      <c r="A783" t="s">
        <v>568</v>
      </c>
      <c r="B783">
        <v>4001298</v>
      </c>
      <c r="C783" t="s">
        <v>591</v>
      </c>
      <c r="D783">
        <v>1</v>
      </c>
      <c r="E783" s="10">
        <v>35</v>
      </c>
      <c r="F783" s="10">
        <v>35</v>
      </c>
      <c r="G783" s="10">
        <v>31.5</v>
      </c>
      <c r="H783">
        <v>10</v>
      </c>
      <c r="I783" s="51" t="str">
        <f>_xlfn.XLOOKUP(Q2_2025[[#This Row],[Artikelnr]],Artikel_prijzen[Artnr],Artikel_prijzen[Groep],"")</f>
        <v/>
      </c>
      <c r="J783" s="10" t="str">
        <f>_xlfn.XLOOKUP(Q2_2025[[#This Row],[Artikelnr]],Artikel_prijzen[Artnr],Artikel_prijzen[Prijs 2025],"")</f>
        <v/>
      </c>
      <c r="K783" t="str">
        <f>IF(Q2_2025[[#This Row],[Artikelprijs]]&lt;&gt;"",IF(Q2_2025[[#This Row],[Stuksprijs]]=Q2_2025[[#This Row],[Artikelprijs]],"Prijs gelijk","Prijs wijkt af"),"")</f>
        <v/>
      </c>
      <c r="L783" t="str">
        <f>IF(Q2_2025[[#This Row],[Relatiekorting percentage]]=0,
    "Nvt",
    IF(Q2_2025[[#This Row],[Brutobedrag 2]] &lt; Q2_2025[[#This Row],[Bruto - Rel.korting]],
        "Nee",
        "Ja"))</f>
        <v>Ja</v>
      </c>
      <c r="M783" s="10">
        <f>IF(Q2_2025[[#This Row],[Artikelprijs]]&lt;&gt;"",Q2_2025[[#This Row],[Artikelprijs]],Q2_2025[[#This Row],[Stuksprijs]])</f>
        <v>35</v>
      </c>
      <c r="N783" s="10">
        <f>Q2_2025[[#This Row],[Besteld]]*Q2_2025[[#This Row],[Prijs 2]]</f>
        <v>35</v>
      </c>
      <c r="O783" s="10">
        <f>IF(Q2_2025[[#This Row],[Brutobedrag 2]]&lt;Q2_2025[[#This Row],[Bruto - Rel.korting]],Q2_2025[[#This Row],[Brutobedrag 2]],Q2_2025[[#This Row],[Brutobedrag 2]]*(100-Q2_2025[[#This Row],[Relatiekorting percentage]])/100)</f>
        <v>31.5</v>
      </c>
      <c r="R783" s="3"/>
      <c r="W783"/>
      <c r="AB783"/>
    </row>
    <row r="784" spans="1:28" x14ac:dyDescent="0.3">
      <c r="A784" t="s">
        <v>568</v>
      </c>
      <c r="B784">
        <v>4001245</v>
      </c>
      <c r="C784" t="s">
        <v>354</v>
      </c>
      <c r="D784">
        <v>2</v>
      </c>
      <c r="E784" s="10">
        <v>990.68</v>
      </c>
      <c r="F784" s="10">
        <v>1981.36</v>
      </c>
      <c r="G784" s="10">
        <v>1783.22</v>
      </c>
      <c r="H784">
        <v>10</v>
      </c>
      <c r="I784" s="51" t="str">
        <f>_xlfn.XLOOKUP(Q2_2025[[#This Row],[Artikelnr]],Artikel_prijzen[Artnr],Artikel_prijzen[Groep],"")</f>
        <v/>
      </c>
      <c r="J784" s="10" t="str">
        <f>_xlfn.XLOOKUP(Q2_2025[[#This Row],[Artikelnr]],Artikel_prijzen[Artnr],Artikel_prijzen[Prijs 2025],"")</f>
        <v/>
      </c>
      <c r="K784" t="str">
        <f>IF(Q2_2025[[#This Row],[Artikelprijs]]&lt;&gt;"",IF(Q2_2025[[#This Row],[Stuksprijs]]=Q2_2025[[#This Row],[Artikelprijs]],"Prijs gelijk","Prijs wijkt af"),"")</f>
        <v/>
      </c>
      <c r="L784" t="str">
        <f>IF(Q2_2025[[#This Row],[Relatiekorting percentage]]=0,
    "Nvt",
    IF(Q2_2025[[#This Row],[Brutobedrag 2]] &lt; Q2_2025[[#This Row],[Bruto - Rel.korting]],
        "Nee",
        "Ja"))</f>
        <v>Ja</v>
      </c>
      <c r="M784" s="10">
        <f>IF(Q2_2025[[#This Row],[Artikelprijs]]&lt;&gt;"",Q2_2025[[#This Row],[Artikelprijs]],Q2_2025[[#This Row],[Stuksprijs]])</f>
        <v>990.68</v>
      </c>
      <c r="N784" s="10">
        <f>Q2_2025[[#This Row],[Besteld]]*Q2_2025[[#This Row],[Prijs 2]]</f>
        <v>1981.36</v>
      </c>
      <c r="O784" s="10">
        <f>IF(Q2_2025[[#This Row],[Brutobedrag 2]]&lt;Q2_2025[[#This Row],[Bruto - Rel.korting]],Q2_2025[[#This Row],[Brutobedrag 2]],Q2_2025[[#This Row],[Brutobedrag 2]]*(100-Q2_2025[[#This Row],[Relatiekorting percentage]])/100)</f>
        <v>1783.2239999999999</v>
      </c>
      <c r="R784" s="3"/>
      <c r="W784"/>
      <c r="AB784"/>
    </row>
    <row r="785" spans="1:28" x14ac:dyDescent="0.3">
      <c r="A785" t="s">
        <v>568</v>
      </c>
      <c r="B785">
        <v>4001255</v>
      </c>
      <c r="C785" t="s">
        <v>315</v>
      </c>
      <c r="D785">
        <v>2</v>
      </c>
      <c r="E785" s="10">
        <v>99.75</v>
      </c>
      <c r="F785" s="10">
        <v>199.5</v>
      </c>
      <c r="G785" s="10">
        <v>179.55</v>
      </c>
      <c r="H785">
        <v>10</v>
      </c>
      <c r="I785" s="51" t="str">
        <f>_xlfn.XLOOKUP(Q2_2025[[#This Row],[Artikelnr]],Artikel_prijzen[Artnr],Artikel_prijzen[Groep],"")</f>
        <v/>
      </c>
      <c r="J785" s="10" t="str">
        <f>_xlfn.XLOOKUP(Q2_2025[[#This Row],[Artikelnr]],Artikel_prijzen[Artnr],Artikel_prijzen[Prijs 2025],"")</f>
        <v/>
      </c>
      <c r="K785" t="str">
        <f>IF(Q2_2025[[#This Row],[Artikelprijs]]&lt;&gt;"",IF(Q2_2025[[#This Row],[Stuksprijs]]=Q2_2025[[#This Row],[Artikelprijs]],"Prijs gelijk","Prijs wijkt af"),"")</f>
        <v/>
      </c>
      <c r="L785" t="str">
        <f>IF(Q2_2025[[#This Row],[Relatiekorting percentage]]=0,
    "Nvt",
    IF(Q2_2025[[#This Row],[Brutobedrag 2]] &lt; Q2_2025[[#This Row],[Bruto - Rel.korting]],
        "Nee",
        "Ja"))</f>
        <v>Ja</v>
      </c>
      <c r="M785" s="10">
        <f>IF(Q2_2025[[#This Row],[Artikelprijs]]&lt;&gt;"",Q2_2025[[#This Row],[Artikelprijs]],Q2_2025[[#This Row],[Stuksprijs]])</f>
        <v>99.75</v>
      </c>
      <c r="N785" s="10">
        <f>Q2_2025[[#This Row],[Besteld]]*Q2_2025[[#This Row],[Prijs 2]]</f>
        <v>199.5</v>
      </c>
      <c r="O785" s="10">
        <f>IF(Q2_2025[[#This Row],[Brutobedrag 2]]&lt;Q2_2025[[#This Row],[Bruto - Rel.korting]],Q2_2025[[#This Row],[Brutobedrag 2]],Q2_2025[[#This Row],[Brutobedrag 2]]*(100-Q2_2025[[#This Row],[Relatiekorting percentage]])/100)</f>
        <v>179.55</v>
      </c>
      <c r="R785" s="3"/>
      <c r="W785"/>
      <c r="AB785"/>
    </row>
    <row r="786" spans="1:28" x14ac:dyDescent="0.3">
      <c r="A786" t="s">
        <v>568</v>
      </c>
      <c r="B786">
        <v>9805162</v>
      </c>
      <c r="C786" t="s">
        <v>592</v>
      </c>
      <c r="D786">
        <v>20</v>
      </c>
      <c r="E786" s="10">
        <v>65.89</v>
      </c>
      <c r="F786" s="10">
        <v>1317.8</v>
      </c>
      <c r="G786" s="10">
        <v>1317.8</v>
      </c>
      <c r="H786">
        <v>0</v>
      </c>
      <c r="I786" s="51" t="str">
        <f>_xlfn.XLOOKUP(Q2_2025[[#This Row],[Artikelnr]],Artikel_prijzen[Artnr],Artikel_prijzen[Groep],"")</f>
        <v/>
      </c>
      <c r="J786" s="10" t="str">
        <f>_xlfn.XLOOKUP(Q2_2025[[#This Row],[Artikelnr]],Artikel_prijzen[Artnr],Artikel_prijzen[Prijs 2025],"")</f>
        <v/>
      </c>
      <c r="K786" t="str">
        <f>IF(Q2_2025[[#This Row],[Artikelprijs]]&lt;&gt;"",IF(Q2_2025[[#This Row],[Stuksprijs]]=Q2_2025[[#This Row],[Artikelprijs]],"Prijs gelijk","Prijs wijkt af"),"")</f>
        <v/>
      </c>
      <c r="L786" t="str">
        <f>IF(Q2_2025[[#This Row],[Relatiekorting percentage]]=0,
    "Nvt",
    IF(Q2_2025[[#This Row],[Brutobedrag 2]] &lt; Q2_2025[[#This Row],[Bruto - Rel.korting]],
        "Nee",
        "Ja"))</f>
        <v>Nvt</v>
      </c>
      <c r="M786" s="10">
        <f>IF(Q2_2025[[#This Row],[Artikelprijs]]&lt;&gt;"",Q2_2025[[#This Row],[Artikelprijs]],Q2_2025[[#This Row],[Stuksprijs]])</f>
        <v>65.89</v>
      </c>
      <c r="N786" s="10">
        <f>Q2_2025[[#This Row],[Besteld]]*Q2_2025[[#This Row],[Prijs 2]]</f>
        <v>1317.8</v>
      </c>
      <c r="O786" s="10">
        <f>IF(Q2_2025[[#This Row],[Brutobedrag 2]]&lt;Q2_2025[[#This Row],[Bruto - Rel.korting]],Q2_2025[[#This Row],[Brutobedrag 2]],Q2_2025[[#This Row],[Brutobedrag 2]]*(100-Q2_2025[[#This Row],[Relatiekorting percentage]])/100)</f>
        <v>1317.8</v>
      </c>
      <c r="R786" s="3"/>
      <c r="W786"/>
      <c r="AB786"/>
    </row>
    <row r="787" spans="1:28" x14ac:dyDescent="0.3">
      <c r="A787" t="s">
        <v>568</v>
      </c>
      <c r="B787">
        <v>9805162</v>
      </c>
      <c r="C787" t="s">
        <v>592</v>
      </c>
      <c r="D787">
        <v>14</v>
      </c>
      <c r="E787" s="10">
        <v>65.89</v>
      </c>
      <c r="F787" s="10">
        <v>922.46</v>
      </c>
      <c r="G787" s="10">
        <v>922.46</v>
      </c>
      <c r="H787">
        <v>0</v>
      </c>
      <c r="I787" s="51" t="str">
        <f>_xlfn.XLOOKUP(Q2_2025[[#This Row],[Artikelnr]],Artikel_prijzen[Artnr],Artikel_prijzen[Groep],"")</f>
        <v/>
      </c>
      <c r="J787" s="10" t="str">
        <f>_xlfn.XLOOKUP(Q2_2025[[#This Row],[Artikelnr]],Artikel_prijzen[Artnr],Artikel_prijzen[Prijs 2025],"")</f>
        <v/>
      </c>
      <c r="K787" t="str">
        <f>IF(Q2_2025[[#This Row],[Artikelprijs]]&lt;&gt;"",IF(Q2_2025[[#This Row],[Stuksprijs]]=Q2_2025[[#This Row],[Artikelprijs]],"Prijs gelijk","Prijs wijkt af"),"")</f>
        <v/>
      </c>
      <c r="L787" t="str">
        <f>IF(Q2_2025[[#This Row],[Relatiekorting percentage]]=0,
    "Nvt",
    IF(Q2_2025[[#This Row],[Brutobedrag 2]] &lt; Q2_2025[[#This Row],[Bruto - Rel.korting]],
        "Nee",
        "Ja"))</f>
        <v>Nvt</v>
      </c>
      <c r="M787" s="10">
        <f>IF(Q2_2025[[#This Row],[Artikelprijs]]&lt;&gt;"",Q2_2025[[#This Row],[Artikelprijs]],Q2_2025[[#This Row],[Stuksprijs]])</f>
        <v>65.89</v>
      </c>
      <c r="N787" s="10">
        <f>Q2_2025[[#This Row],[Besteld]]*Q2_2025[[#This Row],[Prijs 2]]</f>
        <v>922.46</v>
      </c>
      <c r="O787" s="10">
        <f>IF(Q2_2025[[#This Row],[Brutobedrag 2]]&lt;Q2_2025[[#This Row],[Bruto - Rel.korting]],Q2_2025[[#This Row],[Brutobedrag 2]],Q2_2025[[#This Row],[Brutobedrag 2]]*(100-Q2_2025[[#This Row],[Relatiekorting percentage]])/100)</f>
        <v>922.46</v>
      </c>
      <c r="R787" s="3"/>
      <c r="W787"/>
      <c r="AB787"/>
    </row>
    <row r="788" spans="1:28" x14ac:dyDescent="0.3">
      <c r="A788" t="s">
        <v>593</v>
      </c>
      <c r="B788">
        <v>5021001</v>
      </c>
      <c r="C788" t="s">
        <v>8</v>
      </c>
      <c r="D788">
        <v>8</v>
      </c>
      <c r="E788" s="10">
        <v>154.5</v>
      </c>
      <c r="F788" s="10">
        <v>1236</v>
      </c>
      <c r="G788" s="10">
        <v>927</v>
      </c>
      <c r="H788">
        <v>25</v>
      </c>
      <c r="I788" s="51" t="str">
        <f>_xlfn.XLOOKUP(Q2_2025[[#This Row],[Artikelnr]],Artikel_prijzen[Artnr],Artikel_prijzen[Groep],"")</f>
        <v>Elektra</v>
      </c>
      <c r="J788" s="10">
        <f>_xlfn.XLOOKUP(Q2_2025[[#This Row],[Artikelnr]],Artikel_prijzen[Artnr],Artikel_prijzen[Prijs 2025],"")</f>
        <v>106.8625</v>
      </c>
      <c r="K788" t="str">
        <f>IF(Q2_2025[[#This Row],[Artikelprijs]]&lt;&gt;"",IF(Q2_2025[[#This Row],[Stuksprijs]]=Q2_2025[[#This Row],[Artikelprijs]],"Prijs gelijk","Prijs wijkt af"),"")</f>
        <v>Prijs wijkt af</v>
      </c>
      <c r="L788" t="str">
        <f>IF(Q2_2025[[#This Row],[Relatiekorting percentage]]=0,
    "Nvt",
    IF(Q2_2025[[#This Row],[Brutobedrag 2]] &lt; Q2_2025[[#This Row],[Bruto - Rel.korting]],
        "Nee",
        "Ja"))</f>
        <v>Nee</v>
      </c>
      <c r="M788" s="10">
        <f>IF(Q2_2025[[#This Row],[Artikelprijs]]&lt;&gt;"",Q2_2025[[#This Row],[Artikelprijs]],Q2_2025[[#This Row],[Stuksprijs]])</f>
        <v>106.8625</v>
      </c>
      <c r="N788" s="10">
        <f>Q2_2025[[#This Row],[Besteld]]*Q2_2025[[#This Row],[Prijs 2]]</f>
        <v>854.9</v>
      </c>
      <c r="O788" s="10">
        <f>IF(Q2_2025[[#This Row],[Brutobedrag 2]]&lt;Q2_2025[[#This Row],[Bruto - Rel.korting]],Q2_2025[[#This Row],[Brutobedrag 2]],Q2_2025[[#This Row],[Brutobedrag 2]]*(100-Q2_2025[[#This Row],[Relatiekorting percentage]])/100)</f>
        <v>854.9</v>
      </c>
      <c r="R788" s="3"/>
      <c r="W788"/>
      <c r="AB788"/>
    </row>
    <row r="789" spans="1:28" x14ac:dyDescent="0.3">
      <c r="A789" t="s">
        <v>593</v>
      </c>
      <c r="B789">
        <v>5022019</v>
      </c>
      <c r="C789" t="s">
        <v>456</v>
      </c>
      <c r="D789">
        <v>2</v>
      </c>
      <c r="E789" s="10">
        <v>1025.92</v>
      </c>
      <c r="F789" s="10">
        <v>2051.84</v>
      </c>
      <c r="G789" s="10">
        <v>1538.88</v>
      </c>
      <c r="H789">
        <v>25</v>
      </c>
      <c r="I789" s="51" t="str">
        <f>_xlfn.XLOOKUP(Q2_2025[[#This Row],[Artikelnr]],Artikel_prijzen[Artnr],Artikel_prijzen[Groep],"")</f>
        <v>Elektra</v>
      </c>
      <c r="J789" s="10">
        <f>_xlfn.XLOOKUP(Q2_2025[[#This Row],[Artikelnr]],Artikel_prijzen[Artnr],Artikel_prijzen[Prijs 2025],"")</f>
        <v>700</v>
      </c>
      <c r="K789" t="str">
        <f>IF(Q2_2025[[#This Row],[Artikelprijs]]&lt;&gt;"",IF(Q2_2025[[#This Row],[Stuksprijs]]=Q2_2025[[#This Row],[Artikelprijs]],"Prijs gelijk","Prijs wijkt af"),"")</f>
        <v>Prijs wijkt af</v>
      </c>
      <c r="L789" t="str">
        <f>IF(Q2_2025[[#This Row],[Relatiekorting percentage]]=0,
    "Nvt",
    IF(Q2_2025[[#This Row],[Brutobedrag 2]] &lt; Q2_2025[[#This Row],[Bruto - Rel.korting]],
        "Nee",
        "Ja"))</f>
        <v>Nee</v>
      </c>
      <c r="M789" s="10">
        <f>IF(Q2_2025[[#This Row],[Artikelprijs]]&lt;&gt;"",Q2_2025[[#This Row],[Artikelprijs]],Q2_2025[[#This Row],[Stuksprijs]])</f>
        <v>700</v>
      </c>
      <c r="N789" s="10">
        <f>Q2_2025[[#This Row],[Besteld]]*Q2_2025[[#This Row],[Prijs 2]]</f>
        <v>1400</v>
      </c>
      <c r="O789" s="10">
        <f>IF(Q2_2025[[#This Row],[Brutobedrag 2]]&lt;Q2_2025[[#This Row],[Bruto - Rel.korting]],Q2_2025[[#This Row],[Brutobedrag 2]],Q2_2025[[#This Row],[Brutobedrag 2]]*(100-Q2_2025[[#This Row],[Relatiekorting percentage]])/100)</f>
        <v>1400</v>
      </c>
      <c r="R789" s="3"/>
      <c r="W789"/>
      <c r="AB789"/>
    </row>
    <row r="790" spans="1:28" x14ac:dyDescent="0.3">
      <c r="A790" t="s">
        <v>593</v>
      </c>
      <c r="B790">
        <v>5022022</v>
      </c>
      <c r="C790" t="s">
        <v>458</v>
      </c>
      <c r="D790">
        <v>1</v>
      </c>
      <c r="E790" s="10">
        <v>1655.72</v>
      </c>
      <c r="F790" s="10">
        <v>1655.72</v>
      </c>
      <c r="G790" s="10">
        <v>1241.79</v>
      </c>
      <c r="H790">
        <v>25</v>
      </c>
      <c r="I790" s="51" t="str">
        <f>_xlfn.XLOOKUP(Q2_2025[[#This Row],[Artikelnr]],Artikel_prijzen[Artnr],Artikel_prijzen[Groep],"")</f>
        <v>Elektra</v>
      </c>
      <c r="J790" s="10">
        <f>_xlfn.XLOOKUP(Q2_2025[[#This Row],[Artikelnr]],Artikel_prijzen[Artnr],Artikel_prijzen[Prijs 2025],"")</f>
        <v>1100</v>
      </c>
      <c r="K790" t="str">
        <f>IF(Q2_2025[[#This Row],[Artikelprijs]]&lt;&gt;"",IF(Q2_2025[[#This Row],[Stuksprijs]]=Q2_2025[[#This Row],[Artikelprijs]],"Prijs gelijk","Prijs wijkt af"),"")</f>
        <v>Prijs wijkt af</v>
      </c>
      <c r="L790" t="str">
        <f>IF(Q2_2025[[#This Row],[Relatiekorting percentage]]=0,
    "Nvt",
    IF(Q2_2025[[#This Row],[Brutobedrag 2]] &lt; Q2_2025[[#This Row],[Bruto - Rel.korting]],
        "Nee",
        "Ja"))</f>
        <v>Nee</v>
      </c>
      <c r="M790" s="10">
        <f>IF(Q2_2025[[#This Row],[Artikelprijs]]&lt;&gt;"",Q2_2025[[#This Row],[Artikelprijs]],Q2_2025[[#This Row],[Stuksprijs]])</f>
        <v>1100</v>
      </c>
      <c r="N790" s="10">
        <f>Q2_2025[[#This Row],[Besteld]]*Q2_2025[[#This Row],[Prijs 2]]</f>
        <v>1100</v>
      </c>
      <c r="O790" s="10">
        <f>IF(Q2_2025[[#This Row],[Brutobedrag 2]]&lt;Q2_2025[[#This Row],[Bruto - Rel.korting]],Q2_2025[[#This Row],[Brutobedrag 2]],Q2_2025[[#This Row],[Brutobedrag 2]]*(100-Q2_2025[[#This Row],[Relatiekorting percentage]])/100)</f>
        <v>1100</v>
      </c>
      <c r="R790" s="3"/>
      <c r="W790"/>
      <c r="AB790"/>
    </row>
    <row r="791" spans="1:28" x14ac:dyDescent="0.3">
      <c r="A791" t="s">
        <v>593</v>
      </c>
      <c r="B791">
        <v>5021001</v>
      </c>
      <c r="C791" t="s">
        <v>8</v>
      </c>
      <c r="D791">
        <v>1</v>
      </c>
      <c r="E791" s="10">
        <v>154.5</v>
      </c>
      <c r="F791" s="10">
        <v>154.5</v>
      </c>
      <c r="G791" s="10">
        <v>123.6</v>
      </c>
      <c r="H791">
        <v>20</v>
      </c>
      <c r="I791" s="51" t="str">
        <f>_xlfn.XLOOKUP(Q2_2025[[#This Row],[Artikelnr]],Artikel_prijzen[Artnr],Artikel_prijzen[Groep],"")</f>
        <v>Elektra</v>
      </c>
      <c r="J791" s="10">
        <f>_xlfn.XLOOKUP(Q2_2025[[#This Row],[Artikelnr]],Artikel_prijzen[Artnr],Artikel_prijzen[Prijs 2025],"")</f>
        <v>106.8625</v>
      </c>
      <c r="K791" t="str">
        <f>IF(Q2_2025[[#This Row],[Artikelprijs]]&lt;&gt;"",IF(Q2_2025[[#This Row],[Stuksprijs]]=Q2_2025[[#This Row],[Artikelprijs]],"Prijs gelijk","Prijs wijkt af"),"")</f>
        <v>Prijs wijkt af</v>
      </c>
      <c r="L791" t="str">
        <f>IF(Q2_2025[[#This Row],[Relatiekorting percentage]]=0,
    "Nvt",
    IF(Q2_2025[[#This Row],[Brutobedrag 2]] &lt; Q2_2025[[#This Row],[Bruto - Rel.korting]],
        "Nee",
        "Ja"))</f>
        <v>Nee</v>
      </c>
      <c r="M791" s="10">
        <f>IF(Q2_2025[[#This Row],[Artikelprijs]]&lt;&gt;"",Q2_2025[[#This Row],[Artikelprijs]],Q2_2025[[#This Row],[Stuksprijs]])</f>
        <v>106.8625</v>
      </c>
      <c r="N791" s="10">
        <f>Q2_2025[[#This Row],[Besteld]]*Q2_2025[[#This Row],[Prijs 2]]</f>
        <v>106.8625</v>
      </c>
      <c r="O791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791" s="3"/>
      <c r="W791"/>
      <c r="AB791"/>
    </row>
    <row r="792" spans="1:28" x14ac:dyDescent="0.3">
      <c r="A792" t="s">
        <v>594</v>
      </c>
      <c r="B792">
        <v>5020008</v>
      </c>
      <c r="C792" t="s">
        <v>52</v>
      </c>
      <c r="D792">
        <v>12</v>
      </c>
      <c r="E792" s="10">
        <v>32.96</v>
      </c>
      <c r="F792" s="10">
        <v>395.52</v>
      </c>
      <c r="G792" s="10">
        <v>355.97</v>
      </c>
      <c r="H792">
        <v>10</v>
      </c>
      <c r="I792" s="51" t="str">
        <f>_xlfn.XLOOKUP(Q2_2025[[#This Row],[Artikelnr]],Artikel_prijzen[Artnr],Artikel_prijzen[Groep],"")</f>
        <v/>
      </c>
      <c r="J792" s="10" t="str">
        <f>_xlfn.XLOOKUP(Q2_2025[[#This Row],[Artikelnr]],Artikel_prijzen[Artnr],Artikel_prijzen[Prijs 2025],"")</f>
        <v/>
      </c>
      <c r="K792" t="str">
        <f>IF(Q2_2025[[#This Row],[Artikelprijs]]&lt;&gt;"",IF(Q2_2025[[#This Row],[Stuksprijs]]=Q2_2025[[#This Row],[Artikelprijs]],"Prijs gelijk","Prijs wijkt af"),"")</f>
        <v/>
      </c>
      <c r="L792" t="str">
        <f>IF(Q2_2025[[#This Row],[Relatiekorting percentage]]=0,
    "Nvt",
    IF(Q2_2025[[#This Row],[Brutobedrag 2]] &lt; Q2_2025[[#This Row],[Bruto - Rel.korting]],
        "Nee",
        "Ja"))</f>
        <v>Ja</v>
      </c>
      <c r="M792" s="10">
        <f>IF(Q2_2025[[#This Row],[Artikelprijs]]&lt;&gt;"",Q2_2025[[#This Row],[Artikelprijs]],Q2_2025[[#This Row],[Stuksprijs]])</f>
        <v>32.96</v>
      </c>
      <c r="N792" s="10">
        <f>Q2_2025[[#This Row],[Besteld]]*Q2_2025[[#This Row],[Prijs 2]]</f>
        <v>395.52</v>
      </c>
      <c r="O792" s="10">
        <f>IF(Q2_2025[[#This Row],[Brutobedrag 2]]&lt;Q2_2025[[#This Row],[Bruto - Rel.korting]],Q2_2025[[#This Row],[Brutobedrag 2]],Q2_2025[[#This Row],[Brutobedrag 2]]*(100-Q2_2025[[#This Row],[Relatiekorting percentage]])/100)</f>
        <v>355.96799999999996</v>
      </c>
      <c r="R792" s="3"/>
      <c r="W792"/>
      <c r="AB792"/>
    </row>
    <row r="793" spans="1:28" x14ac:dyDescent="0.3">
      <c r="A793" t="s">
        <v>594</v>
      </c>
      <c r="B793">
        <v>5020009</v>
      </c>
      <c r="C793" t="s">
        <v>125</v>
      </c>
      <c r="D793">
        <v>2</v>
      </c>
      <c r="E793" s="10">
        <v>45.32</v>
      </c>
      <c r="F793" s="10">
        <v>90.64</v>
      </c>
      <c r="G793" s="10">
        <v>81.58</v>
      </c>
      <c r="H793">
        <v>10</v>
      </c>
      <c r="I793" s="51" t="str">
        <f>_xlfn.XLOOKUP(Q2_2025[[#This Row],[Artikelnr]],Artikel_prijzen[Artnr],Artikel_prijzen[Groep],"")</f>
        <v/>
      </c>
      <c r="J793" s="10" t="str">
        <f>_xlfn.XLOOKUP(Q2_2025[[#This Row],[Artikelnr]],Artikel_prijzen[Artnr],Artikel_prijzen[Prijs 2025],"")</f>
        <v/>
      </c>
      <c r="K793" t="str">
        <f>IF(Q2_2025[[#This Row],[Artikelprijs]]&lt;&gt;"",IF(Q2_2025[[#This Row],[Stuksprijs]]=Q2_2025[[#This Row],[Artikelprijs]],"Prijs gelijk","Prijs wijkt af"),"")</f>
        <v/>
      </c>
      <c r="L793" t="str">
        <f>IF(Q2_2025[[#This Row],[Relatiekorting percentage]]=0,
    "Nvt",
    IF(Q2_2025[[#This Row],[Brutobedrag 2]] &lt; Q2_2025[[#This Row],[Bruto - Rel.korting]],
        "Nee",
        "Ja"))</f>
        <v>Ja</v>
      </c>
      <c r="M793" s="10">
        <f>IF(Q2_2025[[#This Row],[Artikelprijs]]&lt;&gt;"",Q2_2025[[#This Row],[Artikelprijs]],Q2_2025[[#This Row],[Stuksprijs]])</f>
        <v>45.32</v>
      </c>
      <c r="N793" s="10">
        <f>Q2_2025[[#This Row],[Besteld]]*Q2_2025[[#This Row],[Prijs 2]]</f>
        <v>90.64</v>
      </c>
      <c r="O793" s="10">
        <f>IF(Q2_2025[[#This Row],[Brutobedrag 2]]&lt;Q2_2025[[#This Row],[Bruto - Rel.korting]],Q2_2025[[#This Row],[Brutobedrag 2]],Q2_2025[[#This Row],[Brutobedrag 2]]*(100-Q2_2025[[#This Row],[Relatiekorting percentage]])/100)</f>
        <v>81.576000000000008</v>
      </c>
      <c r="R793" s="3"/>
      <c r="W793"/>
      <c r="AB793"/>
    </row>
    <row r="794" spans="1:28" x14ac:dyDescent="0.3">
      <c r="A794" t="s">
        <v>595</v>
      </c>
      <c r="B794">
        <v>4801003</v>
      </c>
      <c r="C794" t="s">
        <v>157</v>
      </c>
      <c r="D794">
        <v>2</v>
      </c>
      <c r="E794" s="10">
        <v>52.88</v>
      </c>
      <c r="F794" s="10">
        <v>105.76</v>
      </c>
      <c r="G794" s="10">
        <v>74.03</v>
      </c>
      <c r="H794">
        <v>30</v>
      </c>
      <c r="I794" s="51" t="str">
        <f>_xlfn.XLOOKUP(Q2_2025[[#This Row],[Artikelnr]],Artikel_prijzen[Artnr],Artikel_prijzen[Groep],"")</f>
        <v/>
      </c>
      <c r="J794" s="10" t="str">
        <f>_xlfn.XLOOKUP(Q2_2025[[#This Row],[Artikelnr]],Artikel_prijzen[Artnr],Artikel_prijzen[Prijs 2025],"")</f>
        <v/>
      </c>
      <c r="K794" t="str">
        <f>IF(Q2_2025[[#This Row],[Artikelprijs]]&lt;&gt;"",IF(Q2_2025[[#This Row],[Stuksprijs]]=Q2_2025[[#This Row],[Artikelprijs]],"Prijs gelijk","Prijs wijkt af"),"")</f>
        <v/>
      </c>
      <c r="L794" t="str">
        <f>IF(Q2_2025[[#This Row],[Relatiekorting percentage]]=0,
    "Nvt",
    IF(Q2_2025[[#This Row],[Brutobedrag 2]] &lt; Q2_2025[[#This Row],[Bruto - Rel.korting]],
        "Nee",
        "Ja"))</f>
        <v>Ja</v>
      </c>
      <c r="M794" s="10">
        <f>IF(Q2_2025[[#This Row],[Artikelprijs]]&lt;&gt;"",Q2_2025[[#This Row],[Artikelprijs]],Q2_2025[[#This Row],[Stuksprijs]])</f>
        <v>52.88</v>
      </c>
      <c r="N794" s="10">
        <f>Q2_2025[[#This Row],[Besteld]]*Q2_2025[[#This Row],[Prijs 2]]</f>
        <v>105.76</v>
      </c>
      <c r="O794" s="10">
        <f>IF(Q2_2025[[#This Row],[Brutobedrag 2]]&lt;Q2_2025[[#This Row],[Bruto - Rel.korting]],Q2_2025[[#This Row],[Brutobedrag 2]],Q2_2025[[#This Row],[Brutobedrag 2]]*(100-Q2_2025[[#This Row],[Relatiekorting percentage]])/100)</f>
        <v>74.032000000000011</v>
      </c>
      <c r="R794" s="3"/>
      <c r="W794"/>
      <c r="AB794"/>
    </row>
    <row r="795" spans="1:28" x14ac:dyDescent="0.3">
      <c r="A795" t="s">
        <v>596</v>
      </c>
      <c r="B795">
        <v>5040010</v>
      </c>
      <c r="C795" t="s">
        <v>318</v>
      </c>
      <c r="D795">
        <v>1</v>
      </c>
      <c r="E795" s="10">
        <v>448.05</v>
      </c>
      <c r="F795" s="10">
        <v>448.05</v>
      </c>
      <c r="G795" s="10">
        <v>448.05</v>
      </c>
      <c r="H795">
        <v>0</v>
      </c>
      <c r="I795" s="51" t="str">
        <f>_xlfn.XLOOKUP(Q2_2025[[#This Row],[Artikelnr]],Artikel_prijzen[Artnr],Artikel_prijzen[Groep],"")</f>
        <v>AV</v>
      </c>
      <c r="J795" s="10">
        <f>_xlfn.XLOOKUP(Q2_2025[[#This Row],[Artikelnr]],Artikel_prijzen[Artnr],Artikel_prijzen[Prijs 2025],"")</f>
        <v>435</v>
      </c>
      <c r="K795" t="str">
        <f>IF(Q2_2025[[#This Row],[Artikelprijs]]&lt;&gt;"",IF(Q2_2025[[#This Row],[Stuksprijs]]=Q2_2025[[#This Row],[Artikelprijs]],"Prijs gelijk","Prijs wijkt af"),"")</f>
        <v>Prijs wijkt af</v>
      </c>
      <c r="L795" t="str">
        <f>IF(Q2_2025[[#This Row],[Relatiekorting percentage]]=0,
    "Nvt",
    IF(Q2_2025[[#This Row],[Brutobedrag 2]] &lt; Q2_2025[[#This Row],[Bruto - Rel.korting]],
        "Nee",
        "Ja"))</f>
        <v>Nvt</v>
      </c>
      <c r="M795" s="10">
        <f>IF(Q2_2025[[#This Row],[Artikelprijs]]&lt;&gt;"",Q2_2025[[#This Row],[Artikelprijs]],Q2_2025[[#This Row],[Stuksprijs]])</f>
        <v>435</v>
      </c>
      <c r="N795" s="10">
        <f>Q2_2025[[#This Row],[Besteld]]*Q2_2025[[#This Row],[Prijs 2]]</f>
        <v>435</v>
      </c>
      <c r="O795" s="10">
        <f>IF(Q2_2025[[#This Row],[Brutobedrag 2]]&lt;Q2_2025[[#This Row],[Bruto - Rel.korting]],Q2_2025[[#This Row],[Brutobedrag 2]],Q2_2025[[#This Row],[Brutobedrag 2]]*(100-Q2_2025[[#This Row],[Relatiekorting percentage]])/100)</f>
        <v>435</v>
      </c>
      <c r="R795" s="3"/>
      <c r="W795"/>
      <c r="AB795"/>
    </row>
    <row r="796" spans="1:28" x14ac:dyDescent="0.3">
      <c r="A796" t="s">
        <v>596</v>
      </c>
      <c r="B796">
        <v>5022046</v>
      </c>
      <c r="C796" t="s">
        <v>554</v>
      </c>
      <c r="D796">
        <v>1</v>
      </c>
      <c r="E796" s="10">
        <v>416.72</v>
      </c>
      <c r="F796" s="10">
        <v>416.72</v>
      </c>
      <c r="G796" s="10">
        <v>416.72</v>
      </c>
      <c r="H796">
        <v>0</v>
      </c>
      <c r="I796" s="51" t="str">
        <f>_xlfn.XLOOKUP(Q2_2025[[#This Row],[Artikelnr]],Artikel_prijzen[Artnr],Artikel_prijzen[Groep],"")</f>
        <v>Elektra</v>
      </c>
      <c r="J796" s="10">
        <f>_xlfn.XLOOKUP(Q2_2025[[#This Row],[Artikelnr]],Artikel_prijzen[Artnr],Artikel_prijzen[Prijs 2025],"")</f>
        <v>329.6</v>
      </c>
      <c r="K796" t="str">
        <f>IF(Q2_2025[[#This Row],[Artikelprijs]]&lt;&gt;"",IF(Q2_2025[[#This Row],[Stuksprijs]]=Q2_2025[[#This Row],[Artikelprijs]],"Prijs gelijk","Prijs wijkt af"),"")</f>
        <v>Prijs wijkt af</v>
      </c>
      <c r="L796" t="str">
        <f>IF(Q2_2025[[#This Row],[Relatiekorting percentage]]=0,
    "Nvt",
    IF(Q2_2025[[#This Row],[Brutobedrag 2]] &lt; Q2_2025[[#This Row],[Bruto - Rel.korting]],
        "Nee",
        "Ja"))</f>
        <v>Nvt</v>
      </c>
      <c r="M796" s="10">
        <f>IF(Q2_2025[[#This Row],[Artikelprijs]]&lt;&gt;"",Q2_2025[[#This Row],[Artikelprijs]],Q2_2025[[#This Row],[Stuksprijs]])</f>
        <v>329.6</v>
      </c>
      <c r="N796" s="10">
        <f>Q2_2025[[#This Row],[Besteld]]*Q2_2025[[#This Row],[Prijs 2]]</f>
        <v>329.6</v>
      </c>
      <c r="O796" s="10">
        <f>IF(Q2_2025[[#This Row],[Brutobedrag 2]]&lt;Q2_2025[[#This Row],[Bruto - Rel.korting]],Q2_2025[[#This Row],[Brutobedrag 2]],Q2_2025[[#This Row],[Brutobedrag 2]]*(100-Q2_2025[[#This Row],[Relatiekorting percentage]])/100)</f>
        <v>329.6</v>
      </c>
      <c r="R796" s="3"/>
      <c r="W796"/>
      <c r="AB796"/>
    </row>
    <row r="797" spans="1:28" x14ac:dyDescent="0.3">
      <c r="A797" t="s">
        <v>596</v>
      </c>
      <c r="B797">
        <v>5021030</v>
      </c>
      <c r="C797" t="s">
        <v>276</v>
      </c>
      <c r="D797">
        <v>1</v>
      </c>
      <c r="E797" s="10">
        <v>170</v>
      </c>
      <c r="F797" s="10">
        <v>170</v>
      </c>
      <c r="G797" s="10">
        <v>170</v>
      </c>
      <c r="H797">
        <v>0</v>
      </c>
      <c r="I797" s="51" t="str">
        <f>_xlfn.XLOOKUP(Q2_2025[[#This Row],[Artikelnr]],Artikel_prijzen[Artnr],Artikel_prijzen[Groep],"")</f>
        <v>Elektra</v>
      </c>
      <c r="J797" s="10">
        <f>_xlfn.XLOOKUP(Q2_2025[[#This Row],[Artikelnr]],Artikel_prijzen[Artnr],Artikel_prijzen[Prijs 2025],"")</f>
        <v>106.8625</v>
      </c>
      <c r="K797" t="str">
        <f>IF(Q2_2025[[#This Row],[Artikelprijs]]&lt;&gt;"",IF(Q2_2025[[#This Row],[Stuksprijs]]=Q2_2025[[#This Row],[Artikelprijs]],"Prijs gelijk","Prijs wijkt af"),"")</f>
        <v>Prijs wijkt af</v>
      </c>
      <c r="L797" t="str">
        <f>IF(Q2_2025[[#This Row],[Relatiekorting percentage]]=0,
    "Nvt",
    IF(Q2_2025[[#This Row],[Brutobedrag 2]] &lt; Q2_2025[[#This Row],[Bruto - Rel.korting]],
        "Nee",
        "Ja"))</f>
        <v>Nvt</v>
      </c>
      <c r="M797" s="10">
        <f>IF(Q2_2025[[#This Row],[Artikelprijs]]&lt;&gt;"",Q2_2025[[#This Row],[Artikelprijs]],Q2_2025[[#This Row],[Stuksprijs]])</f>
        <v>106.8625</v>
      </c>
      <c r="N797" s="10">
        <f>Q2_2025[[#This Row],[Besteld]]*Q2_2025[[#This Row],[Prijs 2]]</f>
        <v>106.8625</v>
      </c>
      <c r="O797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797" s="3"/>
      <c r="W797"/>
      <c r="AB797"/>
    </row>
    <row r="798" spans="1:28" x14ac:dyDescent="0.3">
      <c r="A798" t="s">
        <v>596</v>
      </c>
      <c r="B798">
        <v>5020005</v>
      </c>
      <c r="C798" t="s">
        <v>124</v>
      </c>
      <c r="D798">
        <v>4</v>
      </c>
      <c r="E798" s="10">
        <v>18.03</v>
      </c>
      <c r="F798" s="10">
        <v>72.12</v>
      </c>
      <c r="G798" s="10">
        <v>72.12</v>
      </c>
      <c r="H798">
        <v>0</v>
      </c>
      <c r="I798" s="51" t="str">
        <f>_xlfn.XLOOKUP(Q2_2025[[#This Row],[Artikelnr]],Artikel_prijzen[Artnr],Artikel_prijzen[Groep],"")</f>
        <v/>
      </c>
      <c r="J798" s="10" t="str">
        <f>_xlfn.XLOOKUP(Q2_2025[[#This Row],[Artikelnr]],Artikel_prijzen[Artnr],Artikel_prijzen[Prijs 2025],"")</f>
        <v/>
      </c>
      <c r="K798" t="str">
        <f>IF(Q2_2025[[#This Row],[Artikelprijs]]&lt;&gt;"",IF(Q2_2025[[#This Row],[Stuksprijs]]=Q2_2025[[#This Row],[Artikelprijs]],"Prijs gelijk","Prijs wijkt af"),"")</f>
        <v/>
      </c>
      <c r="L798" t="str">
        <f>IF(Q2_2025[[#This Row],[Relatiekorting percentage]]=0,
    "Nvt",
    IF(Q2_2025[[#This Row],[Brutobedrag 2]] &lt; Q2_2025[[#This Row],[Bruto - Rel.korting]],
        "Nee",
        "Ja"))</f>
        <v>Nvt</v>
      </c>
      <c r="M798" s="10">
        <f>IF(Q2_2025[[#This Row],[Artikelprijs]]&lt;&gt;"",Q2_2025[[#This Row],[Artikelprijs]],Q2_2025[[#This Row],[Stuksprijs]])</f>
        <v>18.03</v>
      </c>
      <c r="N798" s="10">
        <f>Q2_2025[[#This Row],[Besteld]]*Q2_2025[[#This Row],[Prijs 2]]</f>
        <v>72.12</v>
      </c>
      <c r="O798" s="10">
        <f>IF(Q2_2025[[#This Row],[Brutobedrag 2]]&lt;Q2_2025[[#This Row],[Bruto - Rel.korting]],Q2_2025[[#This Row],[Brutobedrag 2]],Q2_2025[[#This Row],[Brutobedrag 2]]*(100-Q2_2025[[#This Row],[Relatiekorting percentage]])/100)</f>
        <v>72.12</v>
      </c>
      <c r="R798" s="3"/>
      <c r="W798"/>
      <c r="AB798"/>
    </row>
    <row r="799" spans="1:28" x14ac:dyDescent="0.3">
      <c r="A799" t="s">
        <v>596</v>
      </c>
      <c r="B799">
        <v>5020002</v>
      </c>
      <c r="C799" t="s">
        <v>56</v>
      </c>
      <c r="D799">
        <v>1</v>
      </c>
      <c r="E799" s="10">
        <v>39.65</v>
      </c>
      <c r="F799" s="10">
        <v>39.65</v>
      </c>
      <c r="G799" s="10">
        <v>39.65</v>
      </c>
      <c r="H799">
        <v>0</v>
      </c>
      <c r="I799" s="51" t="str">
        <f>_xlfn.XLOOKUP(Q2_2025[[#This Row],[Artikelnr]],Artikel_prijzen[Artnr],Artikel_prijzen[Groep],"")</f>
        <v/>
      </c>
      <c r="J799" s="10" t="str">
        <f>_xlfn.XLOOKUP(Q2_2025[[#This Row],[Artikelnr]],Artikel_prijzen[Artnr],Artikel_prijzen[Prijs 2025],"")</f>
        <v/>
      </c>
      <c r="K799" t="str">
        <f>IF(Q2_2025[[#This Row],[Artikelprijs]]&lt;&gt;"",IF(Q2_2025[[#This Row],[Stuksprijs]]=Q2_2025[[#This Row],[Artikelprijs]],"Prijs gelijk","Prijs wijkt af"),"")</f>
        <v/>
      </c>
      <c r="L799" t="str">
        <f>IF(Q2_2025[[#This Row],[Relatiekorting percentage]]=0,
    "Nvt",
    IF(Q2_2025[[#This Row],[Brutobedrag 2]] &lt; Q2_2025[[#This Row],[Bruto - Rel.korting]],
        "Nee",
        "Ja"))</f>
        <v>Nvt</v>
      </c>
      <c r="M799" s="10">
        <f>IF(Q2_2025[[#This Row],[Artikelprijs]]&lt;&gt;"",Q2_2025[[#This Row],[Artikelprijs]],Q2_2025[[#This Row],[Stuksprijs]])</f>
        <v>39.65</v>
      </c>
      <c r="N799" s="10">
        <f>Q2_2025[[#This Row],[Besteld]]*Q2_2025[[#This Row],[Prijs 2]]</f>
        <v>39.65</v>
      </c>
      <c r="O799" s="10">
        <f>IF(Q2_2025[[#This Row],[Brutobedrag 2]]&lt;Q2_2025[[#This Row],[Bruto - Rel.korting]],Q2_2025[[#This Row],[Brutobedrag 2]],Q2_2025[[#This Row],[Brutobedrag 2]]*(100-Q2_2025[[#This Row],[Relatiekorting percentage]])/100)</f>
        <v>39.65</v>
      </c>
      <c r="R799" s="3"/>
      <c r="W799"/>
      <c r="AB799"/>
    </row>
    <row r="800" spans="1:28" x14ac:dyDescent="0.3">
      <c r="A800" t="s">
        <v>596</v>
      </c>
      <c r="B800">
        <v>5021030</v>
      </c>
      <c r="C800" t="s">
        <v>276</v>
      </c>
      <c r="D800">
        <v>1</v>
      </c>
      <c r="E800" s="10">
        <v>170</v>
      </c>
      <c r="F800" s="10">
        <v>170</v>
      </c>
      <c r="G800" s="10">
        <v>170</v>
      </c>
      <c r="H800">
        <v>0</v>
      </c>
      <c r="I800" s="51" t="str">
        <f>_xlfn.XLOOKUP(Q2_2025[[#This Row],[Artikelnr]],Artikel_prijzen[Artnr],Artikel_prijzen[Groep],"")</f>
        <v>Elektra</v>
      </c>
      <c r="J800" s="10">
        <f>_xlfn.XLOOKUP(Q2_2025[[#This Row],[Artikelnr]],Artikel_prijzen[Artnr],Artikel_prijzen[Prijs 2025],"")</f>
        <v>106.8625</v>
      </c>
      <c r="K800" t="str">
        <f>IF(Q2_2025[[#This Row],[Artikelprijs]]&lt;&gt;"",IF(Q2_2025[[#This Row],[Stuksprijs]]=Q2_2025[[#This Row],[Artikelprijs]],"Prijs gelijk","Prijs wijkt af"),"")</f>
        <v>Prijs wijkt af</v>
      </c>
      <c r="L800" t="str">
        <f>IF(Q2_2025[[#This Row],[Relatiekorting percentage]]=0,
    "Nvt",
    IF(Q2_2025[[#This Row],[Brutobedrag 2]] &lt; Q2_2025[[#This Row],[Bruto - Rel.korting]],
        "Nee",
        "Ja"))</f>
        <v>Nvt</v>
      </c>
      <c r="M800" s="10">
        <f>IF(Q2_2025[[#This Row],[Artikelprijs]]&lt;&gt;"",Q2_2025[[#This Row],[Artikelprijs]],Q2_2025[[#This Row],[Stuksprijs]])</f>
        <v>106.8625</v>
      </c>
      <c r="N800" s="10">
        <f>Q2_2025[[#This Row],[Besteld]]*Q2_2025[[#This Row],[Prijs 2]]</f>
        <v>106.8625</v>
      </c>
      <c r="O800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800" s="3"/>
      <c r="W800"/>
      <c r="AB800"/>
    </row>
    <row r="801" spans="1:28" x14ac:dyDescent="0.3">
      <c r="A801" t="s">
        <v>596</v>
      </c>
      <c r="B801">
        <v>5022038</v>
      </c>
      <c r="C801" t="s">
        <v>516</v>
      </c>
      <c r="D801">
        <v>1</v>
      </c>
      <c r="E801" s="10">
        <v>1127.56</v>
      </c>
      <c r="F801" s="10">
        <v>1127.56</v>
      </c>
      <c r="G801" s="10">
        <v>1127.56</v>
      </c>
      <c r="H801">
        <v>0</v>
      </c>
      <c r="I801" s="51" t="str">
        <f>_xlfn.XLOOKUP(Q2_2025[[#This Row],[Artikelnr]],Artikel_prijzen[Artnr],Artikel_prijzen[Groep],"")</f>
        <v>Elektra</v>
      </c>
      <c r="J801" s="10">
        <f>_xlfn.XLOOKUP(Q2_2025[[#This Row],[Artikelnr]],Artikel_prijzen[Artnr],Artikel_prijzen[Prijs 2025],"")</f>
        <v>700</v>
      </c>
      <c r="K801" t="str">
        <f>IF(Q2_2025[[#This Row],[Artikelprijs]]&lt;&gt;"",IF(Q2_2025[[#This Row],[Stuksprijs]]=Q2_2025[[#This Row],[Artikelprijs]],"Prijs gelijk","Prijs wijkt af"),"")</f>
        <v>Prijs wijkt af</v>
      </c>
      <c r="L801" t="str">
        <f>IF(Q2_2025[[#This Row],[Relatiekorting percentage]]=0,
    "Nvt",
    IF(Q2_2025[[#This Row],[Brutobedrag 2]] &lt; Q2_2025[[#This Row],[Bruto - Rel.korting]],
        "Nee",
        "Ja"))</f>
        <v>Nvt</v>
      </c>
      <c r="M801" s="10">
        <f>IF(Q2_2025[[#This Row],[Artikelprijs]]&lt;&gt;"",Q2_2025[[#This Row],[Artikelprijs]],Q2_2025[[#This Row],[Stuksprijs]])</f>
        <v>700</v>
      </c>
      <c r="N801" s="10">
        <f>Q2_2025[[#This Row],[Besteld]]*Q2_2025[[#This Row],[Prijs 2]]</f>
        <v>700</v>
      </c>
      <c r="O801" s="10">
        <f>IF(Q2_2025[[#This Row],[Brutobedrag 2]]&lt;Q2_2025[[#This Row],[Bruto - Rel.korting]],Q2_2025[[#This Row],[Brutobedrag 2]],Q2_2025[[#This Row],[Brutobedrag 2]]*(100-Q2_2025[[#This Row],[Relatiekorting percentage]])/100)</f>
        <v>700</v>
      </c>
      <c r="R801" s="3"/>
      <c r="W801"/>
      <c r="AB801"/>
    </row>
    <row r="802" spans="1:28" x14ac:dyDescent="0.3">
      <c r="A802" t="s">
        <v>596</v>
      </c>
      <c r="B802">
        <v>5040010</v>
      </c>
      <c r="C802" t="s">
        <v>318</v>
      </c>
      <c r="D802">
        <v>1</v>
      </c>
      <c r="E802" s="10">
        <v>448.05</v>
      </c>
      <c r="F802" s="10">
        <v>448.05</v>
      </c>
      <c r="G802" s="10">
        <v>448.05</v>
      </c>
      <c r="H802">
        <v>0</v>
      </c>
      <c r="I802" s="51" t="str">
        <f>_xlfn.XLOOKUP(Q2_2025[[#This Row],[Artikelnr]],Artikel_prijzen[Artnr],Artikel_prijzen[Groep],"")</f>
        <v>AV</v>
      </c>
      <c r="J802" s="10">
        <f>_xlfn.XLOOKUP(Q2_2025[[#This Row],[Artikelnr]],Artikel_prijzen[Artnr],Artikel_prijzen[Prijs 2025],"")</f>
        <v>435</v>
      </c>
      <c r="K802" t="str">
        <f>IF(Q2_2025[[#This Row],[Artikelprijs]]&lt;&gt;"",IF(Q2_2025[[#This Row],[Stuksprijs]]=Q2_2025[[#This Row],[Artikelprijs]],"Prijs gelijk","Prijs wijkt af"),"")</f>
        <v>Prijs wijkt af</v>
      </c>
      <c r="L802" t="str">
        <f>IF(Q2_2025[[#This Row],[Relatiekorting percentage]]=0,
    "Nvt",
    IF(Q2_2025[[#This Row],[Brutobedrag 2]] &lt; Q2_2025[[#This Row],[Bruto - Rel.korting]],
        "Nee",
        "Ja"))</f>
        <v>Nvt</v>
      </c>
      <c r="M802" s="10">
        <f>IF(Q2_2025[[#This Row],[Artikelprijs]]&lt;&gt;"",Q2_2025[[#This Row],[Artikelprijs]],Q2_2025[[#This Row],[Stuksprijs]])</f>
        <v>435</v>
      </c>
      <c r="N802" s="10">
        <f>Q2_2025[[#This Row],[Besteld]]*Q2_2025[[#This Row],[Prijs 2]]</f>
        <v>435</v>
      </c>
      <c r="O802" s="10">
        <f>IF(Q2_2025[[#This Row],[Brutobedrag 2]]&lt;Q2_2025[[#This Row],[Bruto - Rel.korting]],Q2_2025[[#This Row],[Brutobedrag 2]],Q2_2025[[#This Row],[Brutobedrag 2]]*(100-Q2_2025[[#This Row],[Relatiekorting percentage]])/100)</f>
        <v>435</v>
      </c>
      <c r="R802" s="3"/>
      <c r="W802"/>
      <c r="AB802"/>
    </row>
    <row r="803" spans="1:28" x14ac:dyDescent="0.3">
      <c r="A803" t="s">
        <v>596</v>
      </c>
      <c r="B803">
        <v>5040018</v>
      </c>
      <c r="C803" t="s">
        <v>319</v>
      </c>
      <c r="D803">
        <v>1</v>
      </c>
      <c r="E803" s="10">
        <v>66.95</v>
      </c>
      <c r="F803" s="10">
        <v>66.95</v>
      </c>
      <c r="G803" s="10">
        <v>66.95</v>
      </c>
      <c r="H803">
        <v>0</v>
      </c>
      <c r="I803" s="51" t="str">
        <f>_xlfn.XLOOKUP(Q2_2025[[#This Row],[Artikelnr]],Artikel_prijzen[Artnr],Artikel_prijzen[Groep],"")</f>
        <v/>
      </c>
      <c r="J803" s="10" t="str">
        <f>_xlfn.XLOOKUP(Q2_2025[[#This Row],[Artikelnr]],Artikel_prijzen[Artnr],Artikel_prijzen[Prijs 2025],"")</f>
        <v/>
      </c>
      <c r="K803" t="str">
        <f>IF(Q2_2025[[#This Row],[Artikelprijs]]&lt;&gt;"",IF(Q2_2025[[#This Row],[Stuksprijs]]=Q2_2025[[#This Row],[Artikelprijs]],"Prijs gelijk","Prijs wijkt af"),"")</f>
        <v/>
      </c>
      <c r="L803" t="str">
        <f>IF(Q2_2025[[#This Row],[Relatiekorting percentage]]=0,
    "Nvt",
    IF(Q2_2025[[#This Row],[Brutobedrag 2]] &lt; Q2_2025[[#This Row],[Bruto - Rel.korting]],
        "Nee",
        "Ja"))</f>
        <v>Nvt</v>
      </c>
      <c r="M803" s="10">
        <f>IF(Q2_2025[[#This Row],[Artikelprijs]]&lt;&gt;"",Q2_2025[[#This Row],[Artikelprijs]],Q2_2025[[#This Row],[Stuksprijs]])</f>
        <v>66.95</v>
      </c>
      <c r="N803" s="10">
        <f>Q2_2025[[#This Row],[Besteld]]*Q2_2025[[#This Row],[Prijs 2]]</f>
        <v>66.95</v>
      </c>
      <c r="O803" s="10">
        <f>IF(Q2_2025[[#This Row],[Brutobedrag 2]]&lt;Q2_2025[[#This Row],[Bruto - Rel.korting]],Q2_2025[[#This Row],[Brutobedrag 2]],Q2_2025[[#This Row],[Brutobedrag 2]]*(100-Q2_2025[[#This Row],[Relatiekorting percentage]])/100)</f>
        <v>66.95</v>
      </c>
      <c r="R803" s="3"/>
      <c r="W803"/>
      <c r="AB803"/>
    </row>
    <row r="804" spans="1:28" x14ac:dyDescent="0.3">
      <c r="A804" t="s">
        <v>596</v>
      </c>
      <c r="B804">
        <v>5021030</v>
      </c>
      <c r="C804" t="s">
        <v>276</v>
      </c>
      <c r="D804">
        <v>1</v>
      </c>
      <c r="E804" s="10">
        <v>170</v>
      </c>
      <c r="F804" s="10">
        <v>170</v>
      </c>
      <c r="G804" s="10">
        <v>170</v>
      </c>
      <c r="H804">
        <v>0</v>
      </c>
      <c r="I804" s="51" t="str">
        <f>_xlfn.XLOOKUP(Q2_2025[[#This Row],[Artikelnr]],Artikel_prijzen[Artnr],Artikel_prijzen[Groep],"")</f>
        <v>Elektra</v>
      </c>
      <c r="J804" s="10">
        <f>_xlfn.XLOOKUP(Q2_2025[[#This Row],[Artikelnr]],Artikel_prijzen[Artnr],Artikel_prijzen[Prijs 2025],"")</f>
        <v>106.8625</v>
      </c>
      <c r="K804" t="str">
        <f>IF(Q2_2025[[#This Row],[Artikelprijs]]&lt;&gt;"",IF(Q2_2025[[#This Row],[Stuksprijs]]=Q2_2025[[#This Row],[Artikelprijs]],"Prijs gelijk","Prijs wijkt af"),"")</f>
        <v>Prijs wijkt af</v>
      </c>
      <c r="L804" t="str">
        <f>IF(Q2_2025[[#This Row],[Relatiekorting percentage]]=0,
    "Nvt",
    IF(Q2_2025[[#This Row],[Brutobedrag 2]] &lt; Q2_2025[[#This Row],[Bruto - Rel.korting]],
        "Nee",
        "Ja"))</f>
        <v>Nvt</v>
      </c>
      <c r="M804" s="10">
        <f>IF(Q2_2025[[#This Row],[Artikelprijs]]&lt;&gt;"",Q2_2025[[#This Row],[Artikelprijs]],Q2_2025[[#This Row],[Stuksprijs]])</f>
        <v>106.8625</v>
      </c>
      <c r="N804" s="10">
        <f>Q2_2025[[#This Row],[Besteld]]*Q2_2025[[#This Row],[Prijs 2]]</f>
        <v>106.8625</v>
      </c>
      <c r="O804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804" s="3"/>
      <c r="W804"/>
      <c r="AB804"/>
    </row>
    <row r="805" spans="1:28" x14ac:dyDescent="0.3">
      <c r="A805" t="s">
        <v>596</v>
      </c>
      <c r="B805">
        <v>5022046</v>
      </c>
      <c r="C805" t="s">
        <v>554</v>
      </c>
      <c r="D805">
        <v>1</v>
      </c>
      <c r="E805" s="10">
        <v>416.72</v>
      </c>
      <c r="F805" s="10">
        <v>416.72</v>
      </c>
      <c r="G805" s="10">
        <v>416.72</v>
      </c>
      <c r="H805">
        <v>0</v>
      </c>
      <c r="I805" s="51" t="str">
        <f>_xlfn.XLOOKUP(Q2_2025[[#This Row],[Artikelnr]],Artikel_prijzen[Artnr],Artikel_prijzen[Groep],"")</f>
        <v>Elektra</v>
      </c>
      <c r="J805" s="10">
        <f>_xlfn.XLOOKUP(Q2_2025[[#This Row],[Artikelnr]],Artikel_prijzen[Artnr],Artikel_prijzen[Prijs 2025],"")</f>
        <v>329.6</v>
      </c>
      <c r="K805" t="str">
        <f>IF(Q2_2025[[#This Row],[Artikelprijs]]&lt;&gt;"",IF(Q2_2025[[#This Row],[Stuksprijs]]=Q2_2025[[#This Row],[Artikelprijs]],"Prijs gelijk","Prijs wijkt af"),"")</f>
        <v>Prijs wijkt af</v>
      </c>
      <c r="L805" t="str">
        <f>IF(Q2_2025[[#This Row],[Relatiekorting percentage]]=0,
    "Nvt",
    IF(Q2_2025[[#This Row],[Brutobedrag 2]] &lt; Q2_2025[[#This Row],[Bruto - Rel.korting]],
        "Nee",
        "Ja"))</f>
        <v>Nvt</v>
      </c>
      <c r="M805" s="10">
        <f>IF(Q2_2025[[#This Row],[Artikelprijs]]&lt;&gt;"",Q2_2025[[#This Row],[Artikelprijs]],Q2_2025[[#This Row],[Stuksprijs]])</f>
        <v>329.6</v>
      </c>
      <c r="N805" s="10">
        <f>Q2_2025[[#This Row],[Besteld]]*Q2_2025[[#This Row],[Prijs 2]]</f>
        <v>329.6</v>
      </c>
      <c r="O805" s="10">
        <f>IF(Q2_2025[[#This Row],[Brutobedrag 2]]&lt;Q2_2025[[#This Row],[Bruto - Rel.korting]],Q2_2025[[#This Row],[Brutobedrag 2]],Q2_2025[[#This Row],[Brutobedrag 2]]*(100-Q2_2025[[#This Row],[Relatiekorting percentage]])/100)</f>
        <v>329.6</v>
      </c>
      <c r="R805" s="3"/>
      <c r="W805"/>
      <c r="AB805"/>
    </row>
    <row r="806" spans="1:28" x14ac:dyDescent="0.3">
      <c r="A806" t="s">
        <v>596</v>
      </c>
      <c r="B806">
        <v>5021030</v>
      </c>
      <c r="C806" t="s">
        <v>276</v>
      </c>
      <c r="D806">
        <v>1</v>
      </c>
      <c r="E806" s="10">
        <v>170</v>
      </c>
      <c r="F806" s="10">
        <v>170</v>
      </c>
      <c r="G806" s="10">
        <v>170</v>
      </c>
      <c r="H806">
        <v>0</v>
      </c>
      <c r="I806" s="51" t="str">
        <f>_xlfn.XLOOKUP(Q2_2025[[#This Row],[Artikelnr]],Artikel_prijzen[Artnr],Artikel_prijzen[Groep],"")</f>
        <v>Elektra</v>
      </c>
      <c r="J806" s="10">
        <f>_xlfn.XLOOKUP(Q2_2025[[#This Row],[Artikelnr]],Artikel_prijzen[Artnr],Artikel_prijzen[Prijs 2025],"")</f>
        <v>106.8625</v>
      </c>
      <c r="K806" t="str">
        <f>IF(Q2_2025[[#This Row],[Artikelprijs]]&lt;&gt;"",IF(Q2_2025[[#This Row],[Stuksprijs]]=Q2_2025[[#This Row],[Artikelprijs]],"Prijs gelijk","Prijs wijkt af"),"")</f>
        <v>Prijs wijkt af</v>
      </c>
      <c r="L806" t="str">
        <f>IF(Q2_2025[[#This Row],[Relatiekorting percentage]]=0,
    "Nvt",
    IF(Q2_2025[[#This Row],[Brutobedrag 2]] &lt; Q2_2025[[#This Row],[Bruto - Rel.korting]],
        "Nee",
        "Ja"))</f>
        <v>Nvt</v>
      </c>
      <c r="M806" s="10">
        <f>IF(Q2_2025[[#This Row],[Artikelprijs]]&lt;&gt;"",Q2_2025[[#This Row],[Artikelprijs]],Q2_2025[[#This Row],[Stuksprijs]])</f>
        <v>106.8625</v>
      </c>
      <c r="N806" s="10">
        <f>Q2_2025[[#This Row],[Besteld]]*Q2_2025[[#This Row],[Prijs 2]]</f>
        <v>106.8625</v>
      </c>
      <c r="O806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806" s="3"/>
      <c r="W806"/>
      <c r="AB806"/>
    </row>
    <row r="807" spans="1:28" x14ac:dyDescent="0.3">
      <c r="A807" t="s">
        <v>596</v>
      </c>
      <c r="B807">
        <v>5040008</v>
      </c>
      <c r="C807" t="s">
        <v>333</v>
      </c>
      <c r="D807">
        <v>1</v>
      </c>
      <c r="E807" s="10">
        <v>355.35</v>
      </c>
      <c r="F807" s="10">
        <v>355.35</v>
      </c>
      <c r="G807" s="10">
        <v>355.35</v>
      </c>
      <c r="H807">
        <v>0</v>
      </c>
      <c r="I807" s="51" t="str">
        <f>_xlfn.XLOOKUP(Q2_2025[[#This Row],[Artikelnr]],Artikel_prijzen[Artnr],Artikel_prijzen[Groep],"")</f>
        <v>AV</v>
      </c>
      <c r="J807" s="10">
        <f>_xlfn.XLOOKUP(Q2_2025[[#This Row],[Artikelnr]],Artikel_prijzen[Artnr],Artikel_prijzen[Prijs 2025],"")</f>
        <v>345</v>
      </c>
      <c r="K807" t="str">
        <f>IF(Q2_2025[[#This Row],[Artikelprijs]]&lt;&gt;"",IF(Q2_2025[[#This Row],[Stuksprijs]]=Q2_2025[[#This Row],[Artikelprijs]],"Prijs gelijk","Prijs wijkt af"),"")</f>
        <v>Prijs wijkt af</v>
      </c>
      <c r="L807" t="str">
        <f>IF(Q2_2025[[#This Row],[Relatiekorting percentage]]=0,
    "Nvt",
    IF(Q2_2025[[#This Row],[Brutobedrag 2]] &lt; Q2_2025[[#This Row],[Bruto - Rel.korting]],
        "Nee",
        "Ja"))</f>
        <v>Nvt</v>
      </c>
      <c r="M807" s="10">
        <f>IF(Q2_2025[[#This Row],[Artikelprijs]]&lt;&gt;"",Q2_2025[[#This Row],[Artikelprijs]],Q2_2025[[#This Row],[Stuksprijs]])</f>
        <v>345</v>
      </c>
      <c r="N807" s="10">
        <f>Q2_2025[[#This Row],[Besteld]]*Q2_2025[[#This Row],[Prijs 2]]</f>
        <v>345</v>
      </c>
      <c r="O807" s="10">
        <f>IF(Q2_2025[[#This Row],[Brutobedrag 2]]&lt;Q2_2025[[#This Row],[Bruto - Rel.korting]],Q2_2025[[#This Row],[Brutobedrag 2]],Q2_2025[[#This Row],[Brutobedrag 2]]*(100-Q2_2025[[#This Row],[Relatiekorting percentage]])/100)</f>
        <v>345</v>
      </c>
      <c r="R807" s="3"/>
      <c r="W807"/>
      <c r="AB807"/>
    </row>
    <row r="808" spans="1:28" x14ac:dyDescent="0.3">
      <c r="A808" t="s">
        <v>596</v>
      </c>
      <c r="B808">
        <v>5040018</v>
      </c>
      <c r="C808" t="s">
        <v>319</v>
      </c>
      <c r="D808">
        <v>1</v>
      </c>
      <c r="E808" s="10">
        <v>66.95</v>
      </c>
      <c r="F808" s="10">
        <v>66.95</v>
      </c>
      <c r="G808" s="10">
        <v>66.95</v>
      </c>
      <c r="H808">
        <v>0</v>
      </c>
      <c r="I808" s="51" t="str">
        <f>_xlfn.XLOOKUP(Q2_2025[[#This Row],[Artikelnr]],Artikel_prijzen[Artnr],Artikel_prijzen[Groep],"")</f>
        <v/>
      </c>
      <c r="J808" s="10" t="str">
        <f>_xlfn.XLOOKUP(Q2_2025[[#This Row],[Artikelnr]],Artikel_prijzen[Artnr],Artikel_prijzen[Prijs 2025],"")</f>
        <v/>
      </c>
      <c r="K808" t="str">
        <f>IF(Q2_2025[[#This Row],[Artikelprijs]]&lt;&gt;"",IF(Q2_2025[[#This Row],[Stuksprijs]]=Q2_2025[[#This Row],[Artikelprijs]],"Prijs gelijk","Prijs wijkt af"),"")</f>
        <v/>
      </c>
      <c r="L808" t="str">
        <f>IF(Q2_2025[[#This Row],[Relatiekorting percentage]]=0,
    "Nvt",
    IF(Q2_2025[[#This Row],[Brutobedrag 2]] &lt; Q2_2025[[#This Row],[Bruto - Rel.korting]],
        "Nee",
        "Ja"))</f>
        <v>Nvt</v>
      </c>
      <c r="M808" s="10">
        <f>IF(Q2_2025[[#This Row],[Artikelprijs]]&lt;&gt;"",Q2_2025[[#This Row],[Artikelprijs]],Q2_2025[[#This Row],[Stuksprijs]])</f>
        <v>66.95</v>
      </c>
      <c r="N808" s="10">
        <f>Q2_2025[[#This Row],[Besteld]]*Q2_2025[[#This Row],[Prijs 2]]</f>
        <v>66.95</v>
      </c>
      <c r="O808" s="10">
        <f>IF(Q2_2025[[#This Row],[Brutobedrag 2]]&lt;Q2_2025[[#This Row],[Bruto - Rel.korting]],Q2_2025[[#This Row],[Brutobedrag 2]],Q2_2025[[#This Row],[Brutobedrag 2]]*(100-Q2_2025[[#This Row],[Relatiekorting percentage]])/100)</f>
        <v>66.95</v>
      </c>
      <c r="R808" s="3"/>
      <c r="W808"/>
      <c r="AB808"/>
    </row>
    <row r="809" spans="1:28" x14ac:dyDescent="0.3">
      <c r="A809" t="s">
        <v>596</v>
      </c>
      <c r="B809">
        <v>5021030</v>
      </c>
      <c r="C809" t="s">
        <v>276</v>
      </c>
      <c r="D809">
        <v>1</v>
      </c>
      <c r="E809" s="10">
        <v>170</v>
      </c>
      <c r="F809" s="10">
        <v>170</v>
      </c>
      <c r="G809" s="10">
        <v>170</v>
      </c>
      <c r="H809">
        <v>0</v>
      </c>
      <c r="I809" s="51" t="str">
        <f>_xlfn.XLOOKUP(Q2_2025[[#This Row],[Artikelnr]],Artikel_prijzen[Artnr],Artikel_prijzen[Groep],"")</f>
        <v>Elektra</v>
      </c>
      <c r="J809" s="10">
        <f>_xlfn.XLOOKUP(Q2_2025[[#This Row],[Artikelnr]],Artikel_prijzen[Artnr],Artikel_prijzen[Prijs 2025],"")</f>
        <v>106.8625</v>
      </c>
      <c r="K809" t="str">
        <f>IF(Q2_2025[[#This Row],[Artikelprijs]]&lt;&gt;"",IF(Q2_2025[[#This Row],[Stuksprijs]]=Q2_2025[[#This Row],[Artikelprijs]],"Prijs gelijk","Prijs wijkt af"),"")</f>
        <v>Prijs wijkt af</v>
      </c>
      <c r="L809" t="str">
        <f>IF(Q2_2025[[#This Row],[Relatiekorting percentage]]=0,
    "Nvt",
    IF(Q2_2025[[#This Row],[Brutobedrag 2]] &lt; Q2_2025[[#This Row],[Bruto - Rel.korting]],
        "Nee",
        "Ja"))</f>
        <v>Nvt</v>
      </c>
      <c r="M809" s="10">
        <f>IF(Q2_2025[[#This Row],[Artikelprijs]]&lt;&gt;"",Q2_2025[[#This Row],[Artikelprijs]],Q2_2025[[#This Row],[Stuksprijs]])</f>
        <v>106.8625</v>
      </c>
      <c r="N809" s="10">
        <f>Q2_2025[[#This Row],[Besteld]]*Q2_2025[[#This Row],[Prijs 2]]</f>
        <v>106.8625</v>
      </c>
      <c r="O809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809" s="3"/>
      <c r="W809"/>
      <c r="AB809"/>
    </row>
    <row r="810" spans="1:28" x14ac:dyDescent="0.3">
      <c r="A810" t="s">
        <v>596</v>
      </c>
      <c r="B810">
        <v>5022026</v>
      </c>
      <c r="C810" t="s">
        <v>492</v>
      </c>
      <c r="D810">
        <v>1</v>
      </c>
      <c r="E810" s="10">
        <v>403.24</v>
      </c>
      <c r="F810" s="10">
        <v>403.24</v>
      </c>
      <c r="G810" s="10">
        <v>403.24</v>
      </c>
      <c r="H810">
        <v>0</v>
      </c>
      <c r="I810" s="51" t="str">
        <f>_xlfn.XLOOKUP(Q2_2025[[#This Row],[Artikelnr]],Artikel_prijzen[Artnr],Artikel_prijzen[Groep],"")</f>
        <v>Elektra</v>
      </c>
      <c r="J810" s="10">
        <f>_xlfn.XLOOKUP(Q2_2025[[#This Row],[Artikelnr]],Artikel_prijzen[Artnr],Artikel_prijzen[Prijs 2025],"")</f>
        <v>298.7</v>
      </c>
      <c r="K810" t="str">
        <f>IF(Q2_2025[[#This Row],[Artikelprijs]]&lt;&gt;"",IF(Q2_2025[[#This Row],[Stuksprijs]]=Q2_2025[[#This Row],[Artikelprijs]],"Prijs gelijk","Prijs wijkt af"),"")</f>
        <v>Prijs wijkt af</v>
      </c>
      <c r="L810" t="str">
        <f>IF(Q2_2025[[#This Row],[Relatiekorting percentage]]=0,
    "Nvt",
    IF(Q2_2025[[#This Row],[Brutobedrag 2]] &lt; Q2_2025[[#This Row],[Bruto - Rel.korting]],
        "Nee",
        "Ja"))</f>
        <v>Nvt</v>
      </c>
      <c r="M810" s="10">
        <f>IF(Q2_2025[[#This Row],[Artikelprijs]]&lt;&gt;"",Q2_2025[[#This Row],[Artikelprijs]],Q2_2025[[#This Row],[Stuksprijs]])</f>
        <v>298.7</v>
      </c>
      <c r="N810" s="10">
        <f>Q2_2025[[#This Row],[Besteld]]*Q2_2025[[#This Row],[Prijs 2]]</f>
        <v>298.7</v>
      </c>
      <c r="O810" s="10">
        <f>IF(Q2_2025[[#This Row],[Brutobedrag 2]]&lt;Q2_2025[[#This Row],[Bruto - Rel.korting]],Q2_2025[[#This Row],[Brutobedrag 2]],Q2_2025[[#This Row],[Brutobedrag 2]]*(100-Q2_2025[[#This Row],[Relatiekorting percentage]])/100)</f>
        <v>298.7</v>
      </c>
      <c r="R810" s="3"/>
      <c r="W810"/>
      <c r="AB810"/>
    </row>
    <row r="811" spans="1:28" x14ac:dyDescent="0.3">
      <c r="A811" t="s">
        <v>596</v>
      </c>
      <c r="B811">
        <v>5021030</v>
      </c>
      <c r="C811" t="s">
        <v>276</v>
      </c>
      <c r="D811">
        <v>1</v>
      </c>
      <c r="E811" s="10">
        <v>170</v>
      </c>
      <c r="F811" s="10">
        <v>170</v>
      </c>
      <c r="G811" s="10">
        <v>170</v>
      </c>
      <c r="H811">
        <v>0</v>
      </c>
      <c r="I811" s="51" t="str">
        <f>_xlfn.XLOOKUP(Q2_2025[[#This Row],[Artikelnr]],Artikel_prijzen[Artnr],Artikel_prijzen[Groep],"")</f>
        <v>Elektra</v>
      </c>
      <c r="J811" s="10">
        <f>_xlfn.XLOOKUP(Q2_2025[[#This Row],[Artikelnr]],Artikel_prijzen[Artnr],Artikel_prijzen[Prijs 2025],"")</f>
        <v>106.8625</v>
      </c>
      <c r="K811" t="str">
        <f>IF(Q2_2025[[#This Row],[Artikelprijs]]&lt;&gt;"",IF(Q2_2025[[#This Row],[Stuksprijs]]=Q2_2025[[#This Row],[Artikelprijs]],"Prijs gelijk","Prijs wijkt af"),"")</f>
        <v>Prijs wijkt af</v>
      </c>
      <c r="L811" t="str">
        <f>IF(Q2_2025[[#This Row],[Relatiekorting percentage]]=0,
    "Nvt",
    IF(Q2_2025[[#This Row],[Brutobedrag 2]] &lt; Q2_2025[[#This Row],[Bruto - Rel.korting]],
        "Nee",
        "Ja"))</f>
        <v>Nvt</v>
      </c>
      <c r="M811" s="10">
        <f>IF(Q2_2025[[#This Row],[Artikelprijs]]&lt;&gt;"",Q2_2025[[#This Row],[Artikelprijs]],Q2_2025[[#This Row],[Stuksprijs]])</f>
        <v>106.8625</v>
      </c>
      <c r="N811" s="10">
        <f>Q2_2025[[#This Row],[Besteld]]*Q2_2025[[#This Row],[Prijs 2]]</f>
        <v>106.8625</v>
      </c>
      <c r="O811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811" s="3"/>
      <c r="W811"/>
      <c r="AB811"/>
    </row>
    <row r="812" spans="1:28" x14ac:dyDescent="0.3">
      <c r="A812" t="s">
        <v>596</v>
      </c>
      <c r="B812">
        <v>5022030</v>
      </c>
      <c r="C812" t="s">
        <v>500</v>
      </c>
      <c r="D812">
        <v>1</v>
      </c>
      <c r="E812" s="10">
        <v>560.49</v>
      </c>
      <c r="F812" s="10">
        <v>560.49</v>
      </c>
      <c r="G812" s="10">
        <v>560.49</v>
      </c>
      <c r="H812">
        <v>0</v>
      </c>
      <c r="I812" s="51" t="str">
        <f>_xlfn.XLOOKUP(Q2_2025[[#This Row],[Artikelnr]],Artikel_prijzen[Artnr],Artikel_prijzen[Groep],"")</f>
        <v>Elektra</v>
      </c>
      <c r="J812" s="10">
        <f>_xlfn.XLOOKUP(Q2_2025[[#This Row],[Artikelnr]],Artikel_prijzen[Artnr],Artikel_prijzen[Prijs 2025],"")</f>
        <v>386.25</v>
      </c>
      <c r="K812" t="str">
        <f>IF(Q2_2025[[#This Row],[Artikelprijs]]&lt;&gt;"",IF(Q2_2025[[#This Row],[Stuksprijs]]=Q2_2025[[#This Row],[Artikelprijs]],"Prijs gelijk","Prijs wijkt af"),"")</f>
        <v>Prijs wijkt af</v>
      </c>
      <c r="L812" t="str">
        <f>IF(Q2_2025[[#This Row],[Relatiekorting percentage]]=0,
    "Nvt",
    IF(Q2_2025[[#This Row],[Brutobedrag 2]] &lt; Q2_2025[[#This Row],[Bruto - Rel.korting]],
        "Nee",
        "Ja"))</f>
        <v>Nvt</v>
      </c>
      <c r="M812" s="10">
        <f>IF(Q2_2025[[#This Row],[Artikelprijs]]&lt;&gt;"",Q2_2025[[#This Row],[Artikelprijs]],Q2_2025[[#This Row],[Stuksprijs]])</f>
        <v>386.25</v>
      </c>
      <c r="N812" s="10">
        <f>Q2_2025[[#This Row],[Besteld]]*Q2_2025[[#This Row],[Prijs 2]]</f>
        <v>386.25</v>
      </c>
      <c r="O812" s="10">
        <f>IF(Q2_2025[[#This Row],[Brutobedrag 2]]&lt;Q2_2025[[#This Row],[Bruto - Rel.korting]],Q2_2025[[#This Row],[Brutobedrag 2]],Q2_2025[[#This Row],[Brutobedrag 2]]*(100-Q2_2025[[#This Row],[Relatiekorting percentage]])/100)</f>
        <v>386.25</v>
      </c>
      <c r="R812" s="3"/>
      <c r="W812"/>
      <c r="AB812"/>
    </row>
    <row r="813" spans="1:28" x14ac:dyDescent="0.3">
      <c r="A813" t="s">
        <v>596</v>
      </c>
      <c r="B813">
        <v>5022048</v>
      </c>
      <c r="C813" t="s">
        <v>578</v>
      </c>
      <c r="D813">
        <v>1</v>
      </c>
      <c r="E813" s="10">
        <v>521.69000000000005</v>
      </c>
      <c r="F813" s="10">
        <v>521.69000000000005</v>
      </c>
      <c r="G813" s="10">
        <v>521.69000000000005</v>
      </c>
      <c r="H813">
        <v>0</v>
      </c>
      <c r="I813" s="51" t="str">
        <f>_xlfn.XLOOKUP(Q2_2025[[#This Row],[Artikelnr]],Artikel_prijzen[Artnr],Artikel_prijzen[Groep],"")</f>
        <v>Elektra</v>
      </c>
      <c r="J813" s="10">
        <f>_xlfn.XLOOKUP(Q2_2025[[#This Row],[Artikelnr]],Artikel_prijzen[Artnr],Artikel_prijzen[Prijs 2025],"")</f>
        <v>417.15</v>
      </c>
      <c r="K813" t="str">
        <f>IF(Q2_2025[[#This Row],[Artikelprijs]]&lt;&gt;"",IF(Q2_2025[[#This Row],[Stuksprijs]]=Q2_2025[[#This Row],[Artikelprijs]],"Prijs gelijk","Prijs wijkt af"),"")</f>
        <v>Prijs wijkt af</v>
      </c>
      <c r="L813" t="str">
        <f>IF(Q2_2025[[#This Row],[Relatiekorting percentage]]=0,
    "Nvt",
    IF(Q2_2025[[#This Row],[Brutobedrag 2]] &lt; Q2_2025[[#This Row],[Bruto - Rel.korting]],
        "Nee",
        "Ja"))</f>
        <v>Nvt</v>
      </c>
      <c r="M813" s="10">
        <f>IF(Q2_2025[[#This Row],[Artikelprijs]]&lt;&gt;"",Q2_2025[[#This Row],[Artikelprijs]],Q2_2025[[#This Row],[Stuksprijs]])</f>
        <v>417.15</v>
      </c>
      <c r="N813" s="10">
        <f>Q2_2025[[#This Row],[Besteld]]*Q2_2025[[#This Row],[Prijs 2]]</f>
        <v>417.15</v>
      </c>
      <c r="O813" s="10">
        <f>IF(Q2_2025[[#This Row],[Brutobedrag 2]]&lt;Q2_2025[[#This Row],[Bruto - Rel.korting]],Q2_2025[[#This Row],[Brutobedrag 2]],Q2_2025[[#This Row],[Brutobedrag 2]]*(100-Q2_2025[[#This Row],[Relatiekorting percentage]])/100)</f>
        <v>417.15</v>
      </c>
      <c r="R813" s="3"/>
      <c r="W813"/>
      <c r="AB813"/>
    </row>
    <row r="814" spans="1:28" x14ac:dyDescent="0.3">
      <c r="A814" t="s">
        <v>596</v>
      </c>
      <c r="B814">
        <v>5022032</v>
      </c>
      <c r="C814" t="s">
        <v>503</v>
      </c>
      <c r="D814">
        <v>1</v>
      </c>
      <c r="E814" s="10">
        <v>690.67</v>
      </c>
      <c r="F814" s="10">
        <v>690.67</v>
      </c>
      <c r="G814" s="10">
        <v>690.67</v>
      </c>
      <c r="H814">
        <v>0</v>
      </c>
      <c r="I814" s="51" t="str">
        <f>_xlfn.XLOOKUP(Q2_2025[[#This Row],[Artikelnr]],Artikel_prijzen[Artnr],Artikel_prijzen[Groep],"")</f>
        <v>Elektra</v>
      </c>
      <c r="J814" s="10">
        <f>_xlfn.XLOOKUP(Q2_2025[[#This Row],[Artikelnr]],Artikel_prijzen[Artnr],Artikel_prijzen[Prijs 2025],"")</f>
        <v>458.35</v>
      </c>
      <c r="K814" t="str">
        <f>IF(Q2_2025[[#This Row],[Artikelprijs]]&lt;&gt;"",IF(Q2_2025[[#This Row],[Stuksprijs]]=Q2_2025[[#This Row],[Artikelprijs]],"Prijs gelijk","Prijs wijkt af"),"")</f>
        <v>Prijs wijkt af</v>
      </c>
      <c r="L814" t="str">
        <f>IF(Q2_2025[[#This Row],[Relatiekorting percentage]]=0,
    "Nvt",
    IF(Q2_2025[[#This Row],[Brutobedrag 2]] &lt; Q2_2025[[#This Row],[Bruto - Rel.korting]],
        "Nee",
        "Ja"))</f>
        <v>Nvt</v>
      </c>
      <c r="M814" s="10">
        <f>IF(Q2_2025[[#This Row],[Artikelprijs]]&lt;&gt;"",Q2_2025[[#This Row],[Artikelprijs]],Q2_2025[[#This Row],[Stuksprijs]])</f>
        <v>458.35</v>
      </c>
      <c r="N814" s="10">
        <f>Q2_2025[[#This Row],[Besteld]]*Q2_2025[[#This Row],[Prijs 2]]</f>
        <v>458.35</v>
      </c>
      <c r="O814" s="10">
        <f>IF(Q2_2025[[#This Row],[Brutobedrag 2]]&lt;Q2_2025[[#This Row],[Bruto - Rel.korting]],Q2_2025[[#This Row],[Brutobedrag 2]],Q2_2025[[#This Row],[Brutobedrag 2]]*(100-Q2_2025[[#This Row],[Relatiekorting percentage]])/100)</f>
        <v>458.35</v>
      </c>
      <c r="R814" s="3"/>
      <c r="W814"/>
      <c r="AB814"/>
    </row>
    <row r="815" spans="1:28" x14ac:dyDescent="0.3">
      <c r="A815" t="s">
        <v>596</v>
      </c>
      <c r="B815">
        <v>5021030</v>
      </c>
      <c r="C815" t="s">
        <v>276</v>
      </c>
      <c r="D815">
        <v>1</v>
      </c>
      <c r="E815" s="10">
        <v>170</v>
      </c>
      <c r="F815" s="10">
        <v>170</v>
      </c>
      <c r="G815" s="10">
        <v>170</v>
      </c>
      <c r="H815">
        <v>0</v>
      </c>
      <c r="I815" s="51" t="str">
        <f>_xlfn.XLOOKUP(Q2_2025[[#This Row],[Artikelnr]],Artikel_prijzen[Artnr],Artikel_prijzen[Groep],"")</f>
        <v>Elektra</v>
      </c>
      <c r="J815" s="10">
        <f>_xlfn.XLOOKUP(Q2_2025[[#This Row],[Artikelnr]],Artikel_prijzen[Artnr],Artikel_prijzen[Prijs 2025],"")</f>
        <v>106.8625</v>
      </c>
      <c r="K815" t="str">
        <f>IF(Q2_2025[[#This Row],[Artikelprijs]]&lt;&gt;"",IF(Q2_2025[[#This Row],[Stuksprijs]]=Q2_2025[[#This Row],[Artikelprijs]],"Prijs gelijk","Prijs wijkt af"),"")</f>
        <v>Prijs wijkt af</v>
      </c>
      <c r="L815" t="str">
        <f>IF(Q2_2025[[#This Row],[Relatiekorting percentage]]=0,
    "Nvt",
    IF(Q2_2025[[#This Row],[Brutobedrag 2]] &lt; Q2_2025[[#This Row],[Bruto - Rel.korting]],
        "Nee",
        "Ja"))</f>
        <v>Nvt</v>
      </c>
      <c r="M815" s="10">
        <f>IF(Q2_2025[[#This Row],[Artikelprijs]]&lt;&gt;"",Q2_2025[[#This Row],[Artikelprijs]],Q2_2025[[#This Row],[Stuksprijs]])</f>
        <v>106.8625</v>
      </c>
      <c r="N815" s="10">
        <f>Q2_2025[[#This Row],[Besteld]]*Q2_2025[[#This Row],[Prijs 2]]</f>
        <v>106.8625</v>
      </c>
      <c r="O815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815" s="3"/>
      <c r="W815"/>
      <c r="AB815"/>
    </row>
    <row r="816" spans="1:28" x14ac:dyDescent="0.3">
      <c r="A816" t="s">
        <v>596</v>
      </c>
      <c r="B816">
        <v>5020009</v>
      </c>
      <c r="C816" t="s">
        <v>125</v>
      </c>
      <c r="D816">
        <v>2</v>
      </c>
      <c r="E816" s="10">
        <v>45.32</v>
      </c>
      <c r="F816" s="10">
        <v>90.64</v>
      </c>
      <c r="G816" s="10">
        <v>90.64</v>
      </c>
      <c r="H816">
        <v>0</v>
      </c>
      <c r="I816" s="51" t="str">
        <f>_xlfn.XLOOKUP(Q2_2025[[#This Row],[Artikelnr]],Artikel_prijzen[Artnr],Artikel_prijzen[Groep],"")</f>
        <v/>
      </c>
      <c r="J816" s="10" t="str">
        <f>_xlfn.XLOOKUP(Q2_2025[[#This Row],[Artikelnr]],Artikel_prijzen[Artnr],Artikel_prijzen[Prijs 2025],"")</f>
        <v/>
      </c>
      <c r="K816" t="str">
        <f>IF(Q2_2025[[#This Row],[Artikelprijs]]&lt;&gt;"",IF(Q2_2025[[#This Row],[Stuksprijs]]=Q2_2025[[#This Row],[Artikelprijs]],"Prijs gelijk","Prijs wijkt af"),"")</f>
        <v/>
      </c>
      <c r="L816" t="str">
        <f>IF(Q2_2025[[#This Row],[Relatiekorting percentage]]=0,
    "Nvt",
    IF(Q2_2025[[#This Row],[Brutobedrag 2]] &lt; Q2_2025[[#This Row],[Bruto - Rel.korting]],
        "Nee",
        "Ja"))</f>
        <v>Nvt</v>
      </c>
      <c r="M816" s="10">
        <f>IF(Q2_2025[[#This Row],[Artikelprijs]]&lt;&gt;"",Q2_2025[[#This Row],[Artikelprijs]],Q2_2025[[#This Row],[Stuksprijs]])</f>
        <v>45.32</v>
      </c>
      <c r="N816" s="10">
        <f>Q2_2025[[#This Row],[Besteld]]*Q2_2025[[#This Row],[Prijs 2]]</f>
        <v>90.64</v>
      </c>
      <c r="O816" s="10">
        <f>IF(Q2_2025[[#This Row],[Brutobedrag 2]]&lt;Q2_2025[[#This Row],[Bruto - Rel.korting]],Q2_2025[[#This Row],[Brutobedrag 2]],Q2_2025[[#This Row],[Brutobedrag 2]]*(100-Q2_2025[[#This Row],[Relatiekorting percentage]])/100)</f>
        <v>90.64</v>
      </c>
      <c r="R816" s="3"/>
      <c r="W816"/>
      <c r="AB816"/>
    </row>
    <row r="817" spans="1:28" x14ac:dyDescent="0.3">
      <c r="A817" t="s">
        <v>596</v>
      </c>
      <c r="B817">
        <v>5040008</v>
      </c>
      <c r="C817" t="s">
        <v>333</v>
      </c>
      <c r="D817">
        <v>1</v>
      </c>
      <c r="E817" s="10">
        <v>355.35</v>
      </c>
      <c r="F817" s="10">
        <v>355.35</v>
      </c>
      <c r="G817" s="10">
        <v>355.35</v>
      </c>
      <c r="H817">
        <v>0</v>
      </c>
      <c r="I817" s="51" t="str">
        <f>_xlfn.XLOOKUP(Q2_2025[[#This Row],[Artikelnr]],Artikel_prijzen[Artnr],Artikel_prijzen[Groep],"")</f>
        <v>AV</v>
      </c>
      <c r="J817" s="10">
        <f>_xlfn.XLOOKUP(Q2_2025[[#This Row],[Artikelnr]],Artikel_prijzen[Artnr],Artikel_prijzen[Prijs 2025],"")</f>
        <v>345</v>
      </c>
      <c r="K817" t="str">
        <f>IF(Q2_2025[[#This Row],[Artikelprijs]]&lt;&gt;"",IF(Q2_2025[[#This Row],[Stuksprijs]]=Q2_2025[[#This Row],[Artikelprijs]],"Prijs gelijk","Prijs wijkt af"),"")</f>
        <v>Prijs wijkt af</v>
      </c>
      <c r="L817" t="str">
        <f>IF(Q2_2025[[#This Row],[Relatiekorting percentage]]=0,
    "Nvt",
    IF(Q2_2025[[#This Row],[Brutobedrag 2]] &lt; Q2_2025[[#This Row],[Bruto - Rel.korting]],
        "Nee",
        "Ja"))</f>
        <v>Nvt</v>
      </c>
      <c r="M817" s="10">
        <f>IF(Q2_2025[[#This Row],[Artikelprijs]]&lt;&gt;"",Q2_2025[[#This Row],[Artikelprijs]],Q2_2025[[#This Row],[Stuksprijs]])</f>
        <v>345</v>
      </c>
      <c r="N817" s="10">
        <f>Q2_2025[[#This Row],[Besteld]]*Q2_2025[[#This Row],[Prijs 2]]</f>
        <v>345</v>
      </c>
      <c r="O817" s="10">
        <f>IF(Q2_2025[[#This Row],[Brutobedrag 2]]&lt;Q2_2025[[#This Row],[Bruto - Rel.korting]],Q2_2025[[#This Row],[Brutobedrag 2]],Q2_2025[[#This Row],[Brutobedrag 2]]*(100-Q2_2025[[#This Row],[Relatiekorting percentage]])/100)</f>
        <v>345</v>
      </c>
      <c r="R817" s="3"/>
      <c r="W817"/>
      <c r="AB817"/>
    </row>
    <row r="818" spans="1:28" x14ac:dyDescent="0.3">
      <c r="A818" t="s">
        <v>596</v>
      </c>
      <c r="B818">
        <v>5040018</v>
      </c>
      <c r="C818" t="s">
        <v>319</v>
      </c>
      <c r="D818">
        <v>1</v>
      </c>
      <c r="E818" s="10">
        <v>66.95</v>
      </c>
      <c r="F818" s="10">
        <v>66.95</v>
      </c>
      <c r="G818" s="10">
        <v>66.95</v>
      </c>
      <c r="H818">
        <v>0</v>
      </c>
      <c r="I818" s="51" t="str">
        <f>_xlfn.XLOOKUP(Q2_2025[[#This Row],[Artikelnr]],Artikel_prijzen[Artnr],Artikel_prijzen[Groep],"")</f>
        <v/>
      </c>
      <c r="J818" s="10" t="str">
        <f>_xlfn.XLOOKUP(Q2_2025[[#This Row],[Artikelnr]],Artikel_prijzen[Artnr],Artikel_prijzen[Prijs 2025],"")</f>
        <v/>
      </c>
      <c r="K818" t="str">
        <f>IF(Q2_2025[[#This Row],[Artikelprijs]]&lt;&gt;"",IF(Q2_2025[[#This Row],[Stuksprijs]]=Q2_2025[[#This Row],[Artikelprijs]],"Prijs gelijk","Prijs wijkt af"),"")</f>
        <v/>
      </c>
      <c r="L818" t="str">
        <f>IF(Q2_2025[[#This Row],[Relatiekorting percentage]]=0,
    "Nvt",
    IF(Q2_2025[[#This Row],[Brutobedrag 2]] &lt; Q2_2025[[#This Row],[Bruto - Rel.korting]],
        "Nee",
        "Ja"))</f>
        <v>Nvt</v>
      </c>
      <c r="M818" s="10">
        <f>IF(Q2_2025[[#This Row],[Artikelprijs]]&lt;&gt;"",Q2_2025[[#This Row],[Artikelprijs]],Q2_2025[[#This Row],[Stuksprijs]])</f>
        <v>66.95</v>
      </c>
      <c r="N818" s="10">
        <f>Q2_2025[[#This Row],[Besteld]]*Q2_2025[[#This Row],[Prijs 2]]</f>
        <v>66.95</v>
      </c>
      <c r="O818" s="10">
        <f>IF(Q2_2025[[#This Row],[Brutobedrag 2]]&lt;Q2_2025[[#This Row],[Bruto - Rel.korting]],Q2_2025[[#This Row],[Brutobedrag 2]],Q2_2025[[#This Row],[Brutobedrag 2]]*(100-Q2_2025[[#This Row],[Relatiekorting percentage]])/100)</f>
        <v>66.95</v>
      </c>
      <c r="R818" s="3"/>
      <c r="W818"/>
      <c r="AB818"/>
    </row>
    <row r="819" spans="1:28" x14ac:dyDescent="0.3">
      <c r="A819" t="s">
        <v>596</v>
      </c>
      <c r="B819">
        <v>5021033</v>
      </c>
      <c r="C819" t="s">
        <v>385</v>
      </c>
      <c r="D819">
        <v>2</v>
      </c>
      <c r="E819" s="10">
        <v>170</v>
      </c>
      <c r="F819" s="10">
        <v>340</v>
      </c>
      <c r="G819" s="10">
        <v>340</v>
      </c>
      <c r="H819">
        <v>0</v>
      </c>
      <c r="I819" s="51" t="str">
        <f>_xlfn.XLOOKUP(Q2_2025[[#This Row],[Artikelnr]],Artikel_prijzen[Artnr],Artikel_prijzen[Groep],"")</f>
        <v>Elektra</v>
      </c>
      <c r="J819" s="10">
        <f>_xlfn.XLOOKUP(Q2_2025[[#This Row],[Artikelnr]],Artikel_prijzen[Artnr],Artikel_prijzen[Prijs 2025],"")</f>
        <v>106.8625</v>
      </c>
      <c r="K819" t="str">
        <f>IF(Q2_2025[[#This Row],[Artikelprijs]]&lt;&gt;"",IF(Q2_2025[[#This Row],[Stuksprijs]]=Q2_2025[[#This Row],[Artikelprijs]],"Prijs gelijk","Prijs wijkt af"),"")</f>
        <v>Prijs wijkt af</v>
      </c>
      <c r="L819" t="str">
        <f>IF(Q2_2025[[#This Row],[Relatiekorting percentage]]=0,
    "Nvt",
    IF(Q2_2025[[#This Row],[Brutobedrag 2]] &lt; Q2_2025[[#This Row],[Bruto - Rel.korting]],
        "Nee",
        "Ja"))</f>
        <v>Nvt</v>
      </c>
      <c r="M819" s="10">
        <f>IF(Q2_2025[[#This Row],[Artikelprijs]]&lt;&gt;"",Q2_2025[[#This Row],[Artikelprijs]],Q2_2025[[#This Row],[Stuksprijs]])</f>
        <v>106.8625</v>
      </c>
      <c r="N819" s="10">
        <f>Q2_2025[[#This Row],[Besteld]]*Q2_2025[[#This Row],[Prijs 2]]</f>
        <v>213.72499999999999</v>
      </c>
      <c r="O819" s="10">
        <f>IF(Q2_2025[[#This Row],[Brutobedrag 2]]&lt;Q2_2025[[#This Row],[Bruto - Rel.korting]],Q2_2025[[#This Row],[Brutobedrag 2]],Q2_2025[[#This Row],[Brutobedrag 2]]*(100-Q2_2025[[#This Row],[Relatiekorting percentage]])/100)</f>
        <v>213.72499999999999</v>
      </c>
      <c r="R819" s="3"/>
      <c r="W819"/>
      <c r="AB819"/>
    </row>
    <row r="820" spans="1:28" x14ac:dyDescent="0.3">
      <c r="A820" t="s">
        <v>596</v>
      </c>
      <c r="B820">
        <v>5020001</v>
      </c>
      <c r="C820" t="s">
        <v>471</v>
      </c>
      <c r="D820">
        <v>2</v>
      </c>
      <c r="E820" s="10">
        <v>29.35</v>
      </c>
      <c r="F820" s="10">
        <v>58.7</v>
      </c>
      <c r="G820" s="10">
        <v>58.7</v>
      </c>
      <c r="H820">
        <v>0</v>
      </c>
      <c r="I820" s="51" t="str">
        <f>_xlfn.XLOOKUP(Q2_2025[[#This Row],[Artikelnr]],Artikel_prijzen[Artnr],Artikel_prijzen[Groep],"")</f>
        <v/>
      </c>
      <c r="J820" s="10" t="str">
        <f>_xlfn.XLOOKUP(Q2_2025[[#This Row],[Artikelnr]],Artikel_prijzen[Artnr],Artikel_prijzen[Prijs 2025],"")</f>
        <v/>
      </c>
      <c r="K820" t="str">
        <f>IF(Q2_2025[[#This Row],[Artikelprijs]]&lt;&gt;"",IF(Q2_2025[[#This Row],[Stuksprijs]]=Q2_2025[[#This Row],[Artikelprijs]],"Prijs gelijk","Prijs wijkt af"),"")</f>
        <v/>
      </c>
      <c r="L820" t="str">
        <f>IF(Q2_2025[[#This Row],[Relatiekorting percentage]]=0,
    "Nvt",
    IF(Q2_2025[[#This Row],[Brutobedrag 2]] &lt; Q2_2025[[#This Row],[Bruto - Rel.korting]],
        "Nee",
        "Ja"))</f>
        <v>Nvt</v>
      </c>
      <c r="M820" s="10">
        <f>IF(Q2_2025[[#This Row],[Artikelprijs]]&lt;&gt;"",Q2_2025[[#This Row],[Artikelprijs]],Q2_2025[[#This Row],[Stuksprijs]])</f>
        <v>29.35</v>
      </c>
      <c r="N820" s="10">
        <f>Q2_2025[[#This Row],[Besteld]]*Q2_2025[[#This Row],[Prijs 2]]</f>
        <v>58.7</v>
      </c>
      <c r="O820" s="10">
        <f>IF(Q2_2025[[#This Row],[Brutobedrag 2]]&lt;Q2_2025[[#This Row],[Bruto - Rel.korting]],Q2_2025[[#This Row],[Brutobedrag 2]],Q2_2025[[#This Row],[Brutobedrag 2]]*(100-Q2_2025[[#This Row],[Relatiekorting percentage]])/100)</f>
        <v>58.7</v>
      </c>
      <c r="R820" s="3"/>
      <c r="W820"/>
      <c r="AB820"/>
    </row>
    <row r="821" spans="1:28" x14ac:dyDescent="0.3">
      <c r="A821" t="s">
        <v>596</v>
      </c>
      <c r="B821">
        <v>5040008</v>
      </c>
      <c r="C821" t="s">
        <v>333</v>
      </c>
      <c r="D821">
        <v>1</v>
      </c>
      <c r="E821" s="10">
        <v>355.35</v>
      </c>
      <c r="F821" s="10">
        <v>355.35</v>
      </c>
      <c r="G821" s="10">
        <v>355.35</v>
      </c>
      <c r="H821">
        <v>0</v>
      </c>
      <c r="I821" s="51" t="str">
        <f>_xlfn.XLOOKUP(Q2_2025[[#This Row],[Artikelnr]],Artikel_prijzen[Artnr],Artikel_prijzen[Groep],"")</f>
        <v>AV</v>
      </c>
      <c r="J821" s="10">
        <f>_xlfn.XLOOKUP(Q2_2025[[#This Row],[Artikelnr]],Artikel_prijzen[Artnr],Artikel_prijzen[Prijs 2025],"")</f>
        <v>345</v>
      </c>
      <c r="K821" t="str">
        <f>IF(Q2_2025[[#This Row],[Artikelprijs]]&lt;&gt;"",IF(Q2_2025[[#This Row],[Stuksprijs]]=Q2_2025[[#This Row],[Artikelprijs]],"Prijs gelijk","Prijs wijkt af"),"")</f>
        <v>Prijs wijkt af</v>
      </c>
      <c r="L821" t="str">
        <f>IF(Q2_2025[[#This Row],[Relatiekorting percentage]]=0,
    "Nvt",
    IF(Q2_2025[[#This Row],[Brutobedrag 2]] &lt; Q2_2025[[#This Row],[Bruto - Rel.korting]],
        "Nee",
        "Ja"))</f>
        <v>Nvt</v>
      </c>
      <c r="M821" s="10">
        <f>IF(Q2_2025[[#This Row],[Artikelprijs]]&lt;&gt;"",Q2_2025[[#This Row],[Artikelprijs]],Q2_2025[[#This Row],[Stuksprijs]])</f>
        <v>345</v>
      </c>
      <c r="N821" s="10">
        <f>Q2_2025[[#This Row],[Besteld]]*Q2_2025[[#This Row],[Prijs 2]]</f>
        <v>345</v>
      </c>
      <c r="O821" s="10">
        <f>IF(Q2_2025[[#This Row],[Brutobedrag 2]]&lt;Q2_2025[[#This Row],[Bruto - Rel.korting]],Q2_2025[[#This Row],[Brutobedrag 2]],Q2_2025[[#This Row],[Brutobedrag 2]]*(100-Q2_2025[[#This Row],[Relatiekorting percentage]])/100)</f>
        <v>345</v>
      </c>
      <c r="R821" s="3"/>
      <c r="W821"/>
      <c r="AB821"/>
    </row>
    <row r="822" spans="1:28" x14ac:dyDescent="0.3">
      <c r="A822" t="s">
        <v>596</v>
      </c>
      <c r="B822">
        <v>5040010</v>
      </c>
      <c r="C822" t="s">
        <v>318</v>
      </c>
      <c r="D822">
        <v>1</v>
      </c>
      <c r="E822" s="10">
        <v>448.05</v>
      </c>
      <c r="F822" s="10">
        <v>448.05</v>
      </c>
      <c r="G822" s="10">
        <v>448.05</v>
      </c>
      <c r="H822">
        <v>0</v>
      </c>
      <c r="I822" s="51" t="str">
        <f>_xlfn.XLOOKUP(Q2_2025[[#This Row],[Artikelnr]],Artikel_prijzen[Artnr],Artikel_prijzen[Groep],"")</f>
        <v>AV</v>
      </c>
      <c r="J822" s="10">
        <f>_xlfn.XLOOKUP(Q2_2025[[#This Row],[Artikelnr]],Artikel_prijzen[Artnr],Artikel_prijzen[Prijs 2025],"")</f>
        <v>435</v>
      </c>
      <c r="K822" t="str">
        <f>IF(Q2_2025[[#This Row],[Artikelprijs]]&lt;&gt;"",IF(Q2_2025[[#This Row],[Stuksprijs]]=Q2_2025[[#This Row],[Artikelprijs]],"Prijs gelijk","Prijs wijkt af"),"")</f>
        <v>Prijs wijkt af</v>
      </c>
      <c r="L822" t="str">
        <f>IF(Q2_2025[[#This Row],[Relatiekorting percentage]]=0,
    "Nvt",
    IF(Q2_2025[[#This Row],[Brutobedrag 2]] &lt; Q2_2025[[#This Row],[Bruto - Rel.korting]],
        "Nee",
        "Ja"))</f>
        <v>Nvt</v>
      </c>
      <c r="M822" s="10">
        <f>IF(Q2_2025[[#This Row],[Artikelprijs]]&lt;&gt;"",Q2_2025[[#This Row],[Artikelprijs]],Q2_2025[[#This Row],[Stuksprijs]])</f>
        <v>435</v>
      </c>
      <c r="N822" s="10">
        <f>Q2_2025[[#This Row],[Besteld]]*Q2_2025[[#This Row],[Prijs 2]]</f>
        <v>435</v>
      </c>
      <c r="O822" s="10">
        <f>IF(Q2_2025[[#This Row],[Brutobedrag 2]]&lt;Q2_2025[[#This Row],[Bruto - Rel.korting]],Q2_2025[[#This Row],[Brutobedrag 2]],Q2_2025[[#This Row],[Brutobedrag 2]]*(100-Q2_2025[[#This Row],[Relatiekorting percentage]])/100)</f>
        <v>435</v>
      </c>
      <c r="R822" s="3"/>
      <c r="W822"/>
      <c r="AB822"/>
    </row>
    <row r="823" spans="1:28" x14ac:dyDescent="0.3">
      <c r="A823" t="s">
        <v>596</v>
      </c>
      <c r="B823">
        <v>5022026</v>
      </c>
      <c r="C823" t="s">
        <v>492</v>
      </c>
      <c r="D823">
        <v>1</v>
      </c>
      <c r="E823" s="10">
        <v>403.24</v>
      </c>
      <c r="F823" s="10">
        <v>403.24</v>
      </c>
      <c r="G823" s="10">
        <v>403.24</v>
      </c>
      <c r="H823">
        <v>0</v>
      </c>
      <c r="I823" s="51" t="str">
        <f>_xlfn.XLOOKUP(Q2_2025[[#This Row],[Artikelnr]],Artikel_prijzen[Artnr],Artikel_prijzen[Groep],"")</f>
        <v>Elektra</v>
      </c>
      <c r="J823" s="10">
        <f>_xlfn.XLOOKUP(Q2_2025[[#This Row],[Artikelnr]],Artikel_prijzen[Artnr],Artikel_prijzen[Prijs 2025],"")</f>
        <v>298.7</v>
      </c>
      <c r="K823" t="str">
        <f>IF(Q2_2025[[#This Row],[Artikelprijs]]&lt;&gt;"",IF(Q2_2025[[#This Row],[Stuksprijs]]=Q2_2025[[#This Row],[Artikelprijs]],"Prijs gelijk","Prijs wijkt af"),"")</f>
        <v>Prijs wijkt af</v>
      </c>
      <c r="L823" t="str">
        <f>IF(Q2_2025[[#This Row],[Relatiekorting percentage]]=0,
    "Nvt",
    IF(Q2_2025[[#This Row],[Brutobedrag 2]] &lt; Q2_2025[[#This Row],[Bruto - Rel.korting]],
        "Nee",
        "Ja"))</f>
        <v>Nvt</v>
      </c>
      <c r="M823" s="10">
        <f>IF(Q2_2025[[#This Row],[Artikelprijs]]&lt;&gt;"",Q2_2025[[#This Row],[Artikelprijs]],Q2_2025[[#This Row],[Stuksprijs]])</f>
        <v>298.7</v>
      </c>
      <c r="N823" s="10">
        <f>Q2_2025[[#This Row],[Besteld]]*Q2_2025[[#This Row],[Prijs 2]]</f>
        <v>298.7</v>
      </c>
      <c r="O823" s="10">
        <f>IF(Q2_2025[[#This Row],[Brutobedrag 2]]&lt;Q2_2025[[#This Row],[Bruto - Rel.korting]],Q2_2025[[#This Row],[Brutobedrag 2]],Q2_2025[[#This Row],[Brutobedrag 2]]*(100-Q2_2025[[#This Row],[Relatiekorting percentage]])/100)</f>
        <v>298.7</v>
      </c>
      <c r="R823" s="3"/>
      <c r="W823"/>
      <c r="AB823"/>
    </row>
    <row r="824" spans="1:28" x14ac:dyDescent="0.3">
      <c r="A824" t="s">
        <v>596</v>
      </c>
      <c r="B824">
        <v>5021030</v>
      </c>
      <c r="C824" t="s">
        <v>276</v>
      </c>
      <c r="D824">
        <v>2</v>
      </c>
      <c r="E824" s="10">
        <v>170</v>
      </c>
      <c r="F824" s="10">
        <v>340</v>
      </c>
      <c r="G824" s="10">
        <v>340</v>
      </c>
      <c r="H824">
        <v>0</v>
      </c>
      <c r="I824" s="51" t="str">
        <f>_xlfn.XLOOKUP(Q2_2025[[#This Row],[Artikelnr]],Artikel_prijzen[Artnr],Artikel_prijzen[Groep],"")</f>
        <v>Elektra</v>
      </c>
      <c r="J824" s="10">
        <f>_xlfn.XLOOKUP(Q2_2025[[#This Row],[Artikelnr]],Artikel_prijzen[Artnr],Artikel_prijzen[Prijs 2025],"")</f>
        <v>106.8625</v>
      </c>
      <c r="K824" t="str">
        <f>IF(Q2_2025[[#This Row],[Artikelprijs]]&lt;&gt;"",IF(Q2_2025[[#This Row],[Stuksprijs]]=Q2_2025[[#This Row],[Artikelprijs]],"Prijs gelijk","Prijs wijkt af"),"")</f>
        <v>Prijs wijkt af</v>
      </c>
      <c r="L824" t="str">
        <f>IF(Q2_2025[[#This Row],[Relatiekorting percentage]]=0,
    "Nvt",
    IF(Q2_2025[[#This Row],[Brutobedrag 2]] &lt; Q2_2025[[#This Row],[Bruto - Rel.korting]],
        "Nee",
        "Ja"))</f>
        <v>Nvt</v>
      </c>
      <c r="M824" s="10">
        <f>IF(Q2_2025[[#This Row],[Artikelprijs]]&lt;&gt;"",Q2_2025[[#This Row],[Artikelprijs]],Q2_2025[[#This Row],[Stuksprijs]])</f>
        <v>106.8625</v>
      </c>
      <c r="N824" s="10">
        <f>Q2_2025[[#This Row],[Besteld]]*Q2_2025[[#This Row],[Prijs 2]]</f>
        <v>213.72499999999999</v>
      </c>
      <c r="O824" s="10">
        <f>IF(Q2_2025[[#This Row],[Brutobedrag 2]]&lt;Q2_2025[[#This Row],[Bruto - Rel.korting]],Q2_2025[[#This Row],[Brutobedrag 2]],Q2_2025[[#This Row],[Brutobedrag 2]]*(100-Q2_2025[[#This Row],[Relatiekorting percentage]])/100)</f>
        <v>213.72499999999999</v>
      </c>
      <c r="R824" s="3"/>
      <c r="W824"/>
      <c r="AB824"/>
    </row>
    <row r="825" spans="1:28" x14ac:dyDescent="0.3">
      <c r="A825" t="s">
        <v>596</v>
      </c>
      <c r="B825">
        <v>5020009</v>
      </c>
      <c r="C825" t="s">
        <v>125</v>
      </c>
      <c r="D825">
        <v>1</v>
      </c>
      <c r="E825" s="10">
        <v>45.32</v>
      </c>
      <c r="F825" s="10">
        <v>45.32</v>
      </c>
      <c r="G825" s="10">
        <v>45.32</v>
      </c>
      <c r="H825">
        <v>0</v>
      </c>
      <c r="I825" s="51" t="str">
        <f>_xlfn.XLOOKUP(Q2_2025[[#This Row],[Artikelnr]],Artikel_prijzen[Artnr],Artikel_prijzen[Groep],"")</f>
        <v/>
      </c>
      <c r="J825" s="10" t="str">
        <f>_xlfn.XLOOKUP(Q2_2025[[#This Row],[Artikelnr]],Artikel_prijzen[Artnr],Artikel_prijzen[Prijs 2025],"")</f>
        <v/>
      </c>
      <c r="K825" t="str">
        <f>IF(Q2_2025[[#This Row],[Artikelprijs]]&lt;&gt;"",IF(Q2_2025[[#This Row],[Stuksprijs]]=Q2_2025[[#This Row],[Artikelprijs]],"Prijs gelijk","Prijs wijkt af"),"")</f>
        <v/>
      </c>
      <c r="L825" t="str">
        <f>IF(Q2_2025[[#This Row],[Relatiekorting percentage]]=0,
    "Nvt",
    IF(Q2_2025[[#This Row],[Brutobedrag 2]] &lt; Q2_2025[[#This Row],[Bruto - Rel.korting]],
        "Nee",
        "Ja"))</f>
        <v>Nvt</v>
      </c>
      <c r="M825" s="10">
        <f>IF(Q2_2025[[#This Row],[Artikelprijs]]&lt;&gt;"",Q2_2025[[#This Row],[Artikelprijs]],Q2_2025[[#This Row],[Stuksprijs]])</f>
        <v>45.32</v>
      </c>
      <c r="N825" s="10">
        <f>Q2_2025[[#This Row],[Besteld]]*Q2_2025[[#This Row],[Prijs 2]]</f>
        <v>45.32</v>
      </c>
      <c r="O825" s="10">
        <f>IF(Q2_2025[[#This Row],[Brutobedrag 2]]&lt;Q2_2025[[#This Row],[Bruto - Rel.korting]],Q2_2025[[#This Row],[Brutobedrag 2]],Q2_2025[[#This Row],[Brutobedrag 2]]*(100-Q2_2025[[#This Row],[Relatiekorting percentage]])/100)</f>
        <v>45.32</v>
      </c>
      <c r="R825" s="3"/>
      <c r="W825"/>
      <c r="AB825"/>
    </row>
    <row r="826" spans="1:28" x14ac:dyDescent="0.3">
      <c r="A826" t="s">
        <v>596</v>
      </c>
      <c r="B826">
        <v>5021030</v>
      </c>
      <c r="C826" t="s">
        <v>546</v>
      </c>
      <c r="D826">
        <v>1</v>
      </c>
      <c r="E826" s="10">
        <v>170</v>
      </c>
      <c r="F826" s="10">
        <v>170</v>
      </c>
      <c r="G826" s="10">
        <v>170</v>
      </c>
      <c r="H826">
        <v>0</v>
      </c>
      <c r="I826" s="51" t="str">
        <f>_xlfn.XLOOKUP(Q2_2025[[#This Row],[Artikelnr]],Artikel_prijzen[Artnr],Artikel_prijzen[Groep],"")</f>
        <v>Elektra</v>
      </c>
      <c r="J826" s="10">
        <f>_xlfn.XLOOKUP(Q2_2025[[#This Row],[Artikelnr]],Artikel_prijzen[Artnr],Artikel_prijzen[Prijs 2025],"")</f>
        <v>106.8625</v>
      </c>
      <c r="K826" t="str">
        <f>IF(Q2_2025[[#This Row],[Artikelprijs]]&lt;&gt;"",IF(Q2_2025[[#This Row],[Stuksprijs]]=Q2_2025[[#This Row],[Artikelprijs]],"Prijs gelijk","Prijs wijkt af"),"")</f>
        <v>Prijs wijkt af</v>
      </c>
      <c r="L826" t="str">
        <f>IF(Q2_2025[[#This Row],[Relatiekorting percentage]]=0,
    "Nvt",
    IF(Q2_2025[[#This Row],[Brutobedrag 2]] &lt; Q2_2025[[#This Row],[Bruto - Rel.korting]],
        "Nee",
        "Ja"))</f>
        <v>Nvt</v>
      </c>
      <c r="M826" s="10">
        <f>IF(Q2_2025[[#This Row],[Artikelprijs]]&lt;&gt;"",Q2_2025[[#This Row],[Artikelprijs]],Q2_2025[[#This Row],[Stuksprijs]])</f>
        <v>106.8625</v>
      </c>
      <c r="N826" s="10">
        <f>Q2_2025[[#This Row],[Besteld]]*Q2_2025[[#This Row],[Prijs 2]]</f>
        <v>106.8625</v>
      </c>
      <c r="O826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826" s="3"/>
      <c r="W826"/>
      <c r="AB826"/>
    </row>
    <row r="827" spans="1:28" x14ac:dyDescent="0.3">
      <c r="A827" t="s">
        <v>596</v>
      </c>
      <c r="B827">
        <v>5022026</v>
      </c>
      <c r="C827" t="s">
        <v>492</v>
      </c>
      <c r="D827">
        <v>1</v>
      </c>
      <c r="E827" s="10">
        <v>403.24</v>
      </c>
      <c r="F827" s="10">
        <v>403.24</v>
      </c>
      <c r="G827" s="10">
        <v>403.24</v>
      </c>
      <c r="H827">
        <v>0</v>
      </c>
      <c r="I827" s="51" t="str">
        <f>_xlfn.XLOOKUP(Q2_2025[[#This Row],[Artikelnr]],Artikel_prijzen[Artnr],Artikel_prijzen[Groep],"")</f>
        <v>Elektra</v>
      </c>
      <c r="J827" s="10">
        <f>_xlfn.XLOOKUP(Q2_2025[[#This Row],[Artikelnr]],Artikel_prijzen[Artnr],Artikel_prijzen[Prijs 2025],"")</f>
        <v>298.7</v>
      </c>
      <c r="K827" t="str">
        <f>IF(Q2_2025[[#This Row],[Artikelprijs]]&lt;&gt;"",IF(Q2_2025[[#This Row],[Stuksprijs]]=Q2_2025[[#This Row],[Artikelprijs]],"Prijs gelijk","Prijs wijkt af"),"")</f>
        <v>Prijs wijkt af</v>
      </c>
      <c r="L827" t="str">
        <f>IF(Q2_2025[[#This Row],[Relatiekorting percentage]]=0,
    "Nvt",
    IF(Q2_2025[[#This Row],[Brutobedrag 2]] &lt; Q2_2025[[#This Row],[Bruto - Rel.korting]],
        "Nee",
        "Ja"))</f>
        <v>Nvt</v>
      </c>
      <c r="M827" s="10">
        <f>IF(Q2_2025[[#This Row],[Artikelprijs]]&lt;&gt;"",Q2_2025[[#This Row],[Artikelprijs]],Q2_2025[[#This Row],[Stuksprijs]])</f>
        <v>298.7</v>
      </c>
      <c r="N827" s="10">
        <f>Q2_2025[[#This Row],[Besteld]]*Q2_2025[[#This Row],[Prijs 2]]</f>
        <v>298.7</v>
      </c>
      <c r="O827" s="10">
        <f>IF(Q2_2025[[#This Row],[Brutobedrag 2]]&lt;Q2_2025[[#This Row],[Bruto - Rel.korting]],Q2_2025[[#This Row],[Brutobedrag 2]],Q2_2025[[#This Row],[Brutobedrag 2]]*(100-Q2_2025[[#This Row],[Relatiekorting percentage]])/100)</f>
        <v>298.7</v>
      </c>
      <c r="R827" s="3"/>
      <c r="W827"/>
      <c r="AB827"/>
    </row>
    <row r="828" spans="1:28" x14ac:dyDescent="0.3">
      <c r="A828" t="s">
        <v>596</v>
      </c>
      <c r="B828">
        <v>5021030</v>
      </c>
      <c r="C828" t="s">
        <v>546</v>
      </c>
      <c r="D828">
        <v>1</v>
      </c>
      <c r="E828" s="10">
        <v>170</v>
      </c>
      <c r="F828" s="10">
        <v>170</v>
      </c>
      <c r="G828" s="10">
        <v>170</v>
      </c>
      <c r="H828">
        <v>0</v>
      </c>
      <c r="I828" s="51" t="str">
        <f>_xlfn.XLOOKUP(Q2_2025[[#This Row],[Artikelnr]],Artikel_prijzen[Artnr],Artikel_prijzen[Groep],"")</f>
        <v>Elektra</v>
      </c>
      <c r="J828" s="10">
        <f>_xlfn.XLOOKUP(Q2_2025[[#This Row],[Artikelnr]],Artikel_prijzen[Artnr],Artikel_prijzen[Prijs 2025],"")</f>
        <v>106.8625</v>
      </c>
      <c r="K828" t="str">
        <f>IF(Q2_2025[[#This Row],[Artikelprijs]]&lt;&gt;"",IF(Q2_2025[[#This Row],[Stuksprijs]]=Q2_2025[[#This Row],[Artikelprijs]],"Prijs gelijk","Prijs wijkt af"),"")</f>
        <v>Prijs wijkt af</v>
      </c>
      <c r="L828" t="str">
        <f>IF(Q2_2025[[#This Row],[Relatiekorting percentage]]=0,
    "Nvt",
    IF(Q2_2025[[#This Row],[Brutobedrag 2]] &lt; Q2_2025[[#This Row],[Bruto - Rel.korting]],
        "Nee",
        "Ja"))</f>
        <v>Nvt</v>
      </c>
      <c r="M828" s="10">
        <f>IF(Q2_2025[[#This Row],[Artikelprijs]]&lt;&gt;"",Q2_2025[[#This Row],[Artikelprijs]],Q2_2025[[#This Row],[Stuksprijs]])</f>
        <v>106.8625</v>
      </c>
      <c r="N828" s="10">
        <f>Q2_2025[[#This Row],[Besteld]]*Q2_2025[[#This Row],[Prijs 2]]</f>
        <v>106.8625</v>
      </c>
      <c r="O828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828" s="3"/>
      <c r="W828"/>
      <c r="AB828"/>
    </row>
    <row r="829" spans="1:28" x14ac:dyDescent="0.3">
      <c r="A829" t="s">
        <v>596</v>
      </c>
      <c r="B829">
        <v>5021030</v>
      </c>
      <c r="C829" t="s">
        <v>546</v>
      </c>
      <c r="D829">
        <v>1</v>
      </c>
      <c r="E829" s="10">
        <v>170</v>
      </c>
      <c r="F829" s="10">
        <v>170</v>
      </c>
      <c r="G829" s="10">
        <v>170</v>
      </c>
      <c r="H829">
        <v>0</v>
      </c>
      <c r="I829" s="51" t="str">
        <f>_xlfn.XLOOKUP(Q2_2025[[#This Row],[Artikelnr]],Artikel_prijzen[Artnr],Artikel_prijzen[Groep],"")</f>
        <v>Elektra</v>
      </c>
      <c r="J829" s="10">
        <f>_xlfn.XLOOKUP(Q2_2025[[#This Row],[Artikelnr]],Artikel_prijzen[Artnr],Artikel_prijzen[Prijs 2025],"")</f>
        <v>106.8625</v>
      </c>
      <c r="K829" t="str">
        <f>IF(Q2_2025[[#This Row],[Artikelprijs]]&lt;&gt;"",IF(Q2_2025[[#This Row],[Stuksprijs]]=Q2_2025[[#This Row],[Artikelprijs]],"Prijs gelijk","Prijs wijkt af"),"")</f>
        <v>Prijs wijkt af</v>
      </c>
      <c r="L829" t="str">
        <f>IF(Q2_2025[[#This Row],[Relatiekorting percentage]]=0,
    "Nvt",
    IF(Q2_2025[[#This Row],[Brutobedrag 2]] &lt; Q2_2025[[#This Row],[Bruto - Rel.korting]],
        "Nee",
        "Ja"))</f>
        <v>Nvt</v>
      </c>
      <c r="M829" s="10">
        <f>IF(Q2_2025[[#This Row],[Artikelprijs]]&lt;&gt;"",Q2_2025[[#This Row],[Artikelprijs]],Q2_2025[[#This Row],[Stuksprijs]])</f>
        <v>106.8625</v>
      </c>
      <c r="N829" s="10">
        <f>Q2_2025[[#This Row],[Besteld]]*Q2_2025[[#This Row],[Prijs 2]]</f>
        <v>106.8625</v>
      </c>
      <c r="O829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829" s="3"/>
      <c r="W829"/>
      <c r="AB829"/>
    </row>
    <row r="830" spans="1:28" x14ac:dyDescent="0.3">
      <c r="A830" t="s">
        <v>596</v>
      </c>
      <c r="B830">
        <v>5040219</v>
      </c>
      <c r="C830" t="s">
        <v>335</v>
      </c>
      <c r="D830">
        <v>1</v>
      </c>
      <c r="E830" s="10">
        <v>515</v>
      </c>
      <c r="F830" s="10">
        <v>515</v>
      </c>
      <c r="G830" s="10">
        <v>515</v>
      </c>
      <c r="H830">
        <v>0</v>
      </c>
      <c r="I830" s="51" t="str">
        <f>_xlfn.XLOOKUP(Q2_2025[[#This Row],[Artikelnr]],Artikel_prijzen[Artnr],Artikel_prijzen[Groep],"")</f>
        <v>AV</v>
      </c>
      <c r="J830" s="10">
        <f>_xlfn.XLOOKUP(Q2_2025[[#This Row],[Artikelnr]],Artikel_prijzen[Artnr],Artikel_prijzen[Prijs 2025],"")</f>
        <v>500</v>
      </c>
      <c r="K830" t="str">
        <f>IF(Q2_2025[[#This Row],[Artikelprijs]]&lt;&gt;"",IF(Q2_2025[[#This Row],[Stuksprijs]]=Q2_2025[[#This Row],[Artikelprijs]],"Prijs gelijk","Prijs wijkt af"),"")</f>
        <v>Prijs wijkt af</v>
      </c>
      <c r="L830" t="str">
        <f>IF(Q2_2025[[#This Row],[Relatiekorting percentage]]=0,
    "Nvt",
    IF(Q2_2025[[#This Row],[Brutobedrag 2]] &lt; Q2_2025[[#This Row],[Bruto - Rel.korting]],
        "Nee",
        "Ja"))</f>
        <v>Nvt</v>
      </c>
      <c r="M830" s="10">
        <f>IF(Q2_2025[[#This Row],[Artikelprijs]]&lt;&gt;"",Q2_2025[[#This Row],[Artikelprijs]],Q2_2025[[#This Row],[Stuksprijs]])</f>
        <v>500</v>
      </c>
      <c r="N830" s="10">
        <f>Q2_2025[[#This Row],[Besteld]]*Q2_2025[[#This Row],[Prijs 2]]</f>
        <v>500</v>
      </c>
      <c r="O830" s="10">
        <f>IF(Q2_2025[[#This Row],[Brutobedrag 2]]&lt;Q2_2025[[#This Row],[Bruto - Rel.korting]],Q2_2025[[#This Row],[Brutobedrag 2]],Q2_2025[[#This Row],[Brutobedrag 2]]*(100-Q2_2025[[#This Row],[Relatiekorting percentage]])/100)</f>
        <v>500</v>
      </c>
      <c r="R830" s="3"/>
      <c r="W830"/>
      <c r="AB830"/>
    </row>
    <row r="831" spans="1:28" x14ac:dyDescent="0.3">
      <c r="A831" t="s">
        <v>596</v>
      </c>
      <c r="B831">
        <v>5040018</v>
      </c>
      <c r="C831" t="s">
        <v>319</v>
      </c>
      <c r="D831">
        <v>1</v>
      </c>
      <c r="E831" s="10">
        <v>66.95</v>
      </c>
      <c r="F831" s="10">
        <v>66.95</v>
      </c>
      <c r="G831" s="10">
        <v>66.95</v>
      </c>
      <c r="H831">
        <v>0</v>
      </c>
      <c r="I831" s="51" t="str">
        <f>_xlfn.XLOOKUP(Q2_2025[[#This Row],[Artikelnr]],Artikel_prijzen[Artnr],Artikel_prijzen[Groep],"")</f>
        <v/>
      </c>
      <c r="J831" s="10" t="str">
        <f>_xlfn.XLOOKUP(Q2_2025[[#This Row],[Artikelnr]],Artikel_prijzen[Artnr],Artikel_prijzen[Prijs 2025],"")</f>
        <v/>
      </c>
      <c r="K831" t="str">
        <f>IF(Q2_2025[[#This Row],[Artikelprijs]]&lt;&gt;"",IF(Q2_2025[[#This Row],[Stuksprijs]]=Q2_2025[[#This Row],[Artikelprijs]],"Prijs gelijk","Prijs wijkt af"),"")</f>
        <v/>
      </c>
      <c r="L831" t="str">
        <f>IF(Q2_2025[[#This Row],[Relatiekorting percentage]]=0,
    "Nvt",
    IF(Q2_2025[[#This Row],[Brutobedrag 2]] &lt; Q2_2025[[#This Row],[Bruto - Rel.korting]],
        "Nee",
        "Ja"))</f>
        <v>Nvt</v>
      </c>
      <c r="M831" s="10">
        <f>IF(Q2_2025[[#This Row],[Artikelprijs]]&lt;&gt;"",Q2_2025[[#This Row],[Artikelprijs]],Q2_2025[[#This Row],[Stuksprijs]])</f>
        <v>66.95</v>
      </c>
      <c r="N831" s="10">
        <f>Q2_2025[[#This Row],[Besteld]]*Q2_2025[[#This Row],[Prijs 2]]</f>
        <v>66.95</v>
      </c>
      <c r="O831" s="10">
        <f>IF(Q2_2025[[#This Row],[Brutobedrag 2]]&lt;Q2_2025[[#This Row],[Bruto - Rel.korting]],Q2_2025[[#This Row],[Brutobedrag 2]],Q2_2025[[#This Row],[Brutobedrag 2]]*(100-Q2_2025[[#This Row],[Relatiekorting percentage]])/100)</f>
        <v>66.95</v>
      </c>
      <c r="R831" s="3"/>
      <c r="W831"/>
      <c r="AB831"/>
    </row>
    <row r="832" spans="1:28" x14ac:dyDescent="0.3">
      <c r="A832" t="s">
        <v>596</v>
      </c>
      <c r="B832">
        <v>5022054</v>
      </c>
      <c r="C832" t="s">
        <v>557</v>
      </c>
      <c r="D832">
        <v>1</v>
      </c>
      <c r="E832" s="10">
        <v>891.52</v>
      </c>
      <c r="F832" s="10">
        <v>891.52</v>
      </c>
      <c r="G832" s="10">
        <v>891.52</v>
      </c>
      <c r="H832">
        <v>0</v>
      </c>
      <c r="I832" s="51" t="str">
        <f>_xlfn.XLOOKUP(Q2_2025[[#This Row],[Artikelnr]],Artikel_prijzen[Artnr],Artikel_prijzen[Groep],"")</f>
        <v>Elektra</v>
      </c>
      <c r="J832" s="10">
        <f>_xlfn.XLOOKUP(Q2_2025[[#This Row],[Artikelnr]],Artikel_prijzen[Artnr],Artikel_prijzen[Prijs 2025],"")</f>
        <v>659.2</v>
      </c>
      <c r="K832" t="str">
        <f>IF(Q2_2025[[#This Row],[Artikelprijs]]&lt;&gt;"",IF(Q2_2025[[#This Row],[Stuksprijs]]=Q2_2025[[#This Row],[Artikelprijs]],"Prijs gelijk","Prijs wijkt af"),"")</f>
        <v>Prijs wijkt af</v>
      </c>
      <c r="L832" t="str">
        <f>IF(Q2_2025[[#This Row],[Relatiekorting percentage]]=0,
    "Nvt",
    IF(Q2_2025[[#This Row],[Brutobedrag 2]] &lt; Q2_2025[[#This Row],[Bruto - Rel.korting]],
        "Nee",
        "Ja"))</f>
        <v>Nvt</v>
      </c>
      <c r="M832" s="10">
        <f>IF(Q2_2025[[#This Row],[Artikelprijs]]&lt;&gt;"",Q2_2025[[#This Row],[Artikelprijs]],Q2_2025[[#This Row],[Stuksprijs]])</f>
        <v>659.2</v>
      </c>
      <c r="N832" s="10">
        <f>Q2_2025[[#This Row],[Besteld]]*Q2_2025[[#This Row],[Prijs 2]]</f>
        <v>659.2</v>
      </c>
      <c r="O832" s="10">
        <f>IF(Q2_2025[[#This Row],[Brutobedrag 2]]&lt;Q2_2025[[#This Row],[Bruto - Rel.korting]],Q2_2025[[#This Row],[Brutobedrag 2]],Q2_2025[[#This Row],[Brutobedrag 2]]*(100-Q2_2025[[#This Row],[Relatiekorting percentage]])/100)</f>
        <v>659.2</v>
      </c>
      <c r="R832" s="3"/>
      <c r="W832"/>
      <c r="AB832"/>
    </row>
    <row r="833" spans="1:28" x14ac:dyDescent="0.3">
      <c r="A833" t="s">
        <v>596</v>
      </c>
      <c r="B833">
        <v>5022023</v>
      </c>
      <c r="C833" t="s">
        <v>489</v>
      </c>
      <c r="D833">
        <v>1</v>
      </c>
      <c r="E833" s="10">
        <v>339.47</v>
      </c>
      <c r="F833" s="10">
        <v>339.47</v>
      </c>
      <c r="G833" s="10">
        <v>339.47</v>
      </c>
      <c r="H833">
        <v>0</v>
      </c>
      <c r="I833" s="51" t="str">
        <f>_xlfn.XLOOKUP(Q2_2025[[#This Row],[Artikelnr]],Artikel_prijzen[Artnr],Artikel_prijzen[Groep],"")</f>
        <v>Elektra</v>
      </c>
      <c r="J833" s="10">
        <f>_xlfn.XLOOKUP(Q2_2025[[#This Row],[Artikelnr]],Artikel_prijzen[Artnr],Artikel_prijzen[Prijs 2025],"")</f>
        <v>252.35</v>
      </c>
      <c r="K833" t="str">
        <f>IF(Q2_2025[[#This Row],[Artikelprijs]]&lt;&gt;"",IF(Q2_2025[[#This Row],[Stuksprijs]]=Q2_2025[[#This Row],[Artikelprijs]],"Prijs gelijk","Prijs wijkt af"),"")</f>
        <v>Prijs wijkt af</v>
      </c>
      <c r="L833" t="str">
        <f>IF(Q2_2025[[#This Row],[Relatiekorting percentage]]=0,
    "Nvt",
    IF(Q2_2025[[#This Row],[Brutobedrag 2]] &lt; Q2_2025[[#This Row],[Bruto - Rel.korting]],
        "Nee",
        "Ja"))</f>
        <v>Nvt</v>
      </c>
      <c r="M833" s="10">
        <f>IF(Q2_2025[[#This Row],[Artikelprijs]]&lt;&gt;"",Q2_2025[[#This Row],[Artikelprijs]],Q2_2025[[#This Row],[Stuksprijs]])</f>
        <v>252.35</v>
      </c>
      <c r="N833" s="10">
        <f>Q2_2025[[#This Row],[Besteld]]*Q2_2025[[#This Row],[Prijs 2]]</f>
        <v>252.35</v>
      </c>
      <c r="O833" s="10">
        <f>IF(Q2_2025[[#This Row],[Brutobedrag 2]]&lt;Q2_2025[[#This Row],[Bruto - Rel.korting]],Q2_2025[[#This Row],[Brutobedrag 2]],Q2_2025[[#This Row],[Brutobedrag 2]]*(100-Q2_2025[[#This Row],[Relatiekorting percentage]])/100)</f>
        <v>252.35</v>
      </c>
      <c r="R833" s="3"/>
      <c r="W833"/>
      <c r="AB833"/>
    </row>
    <row r="834" spans="1:28" x14ac:dyDescent="0.3">
      <c r="A834" t="s">
        <v>596</v>
      </c>
      <c r="B834">
        <v>5022046</v>
      </c>
      <c r="C834" t="s">
        <v>554</v>
      </c>
      <c r="D834">
        <v>1</v>
      </c>
      <c r="E834" s="10">
        <v>416.72</v>
      </c>
      <c r="F834" s="10">
        <v>416.72</v>
      </c>
      <c r="G834" s="10">
        <v>416.72</v>
      </c>
      <c r="H834">
        <v>0</v>
      </c>
      <c r="I834" s="51" t="str">
        <f>_xlfn.XLOOKUP(Q2_2025[[#This Row],[Artikelnr]],Artikel_prijzen[Artnr],Artikel_prijzen[Groep],"")</f>
        <v>Elektra</v>
      </c>
      <c r="J834" s="10">
        <f>_xlfn.XLOOKUP(Q2_2025[[#This Row],[Artikelnr]],Artikel_prijzen[Artnr],Artikel_prijzen[Prijs 2025],"")</f>
        <v>329.6</v>
      </c>
      <c r="K834" t="str">
        <f>IF(Q2_2025[[#This Row],[Artikelprijs]]&lt;&gt;"",IF(Q2_2025[[#This Row],[Stuksprijs]]=Q2_2025[[#This Row],[Artikelprijs]],"Prijs gelijk","Prijs wijkt af"),"")</f>
        <v>Prijs wijkt af</v>
      </c>
      <c r="L834" t="str">
        <f>IF(Q2_2025[[#This Row],[Relatiekorting percentage]]=0,
    "Nvt",
    IF(Q2_2025[[#This Row],[Brutobedrag 2]] &lt; Q2_2025[[#This Row],[Bruto - Rel.korting]],
        "Nee",
        "Ja"))</f>
        <v>Nvt</v>
      </c>
      <c r="M834" s="10">
        <f>IF(Q2_2025[[#This Row],[Artikelprijs]]&lt;&gt;"",Q2_2025[[#This Row],[Artikelprijs]],Q2_2025[[#This Row],[Stuksprijs]])</f>
        <v>329.6</v>
      </c>
      <c r="N834" s="10">
        <f>Q2_2025[[#This Row],[Besteld]]*Q2_2025[[#This Row],[Prijs 2]]</f>
        <v>329.6</v>
      </c>
      <c r="O834" s="10">
        <f>IF(Q2_2025[[#This Row],[Brutobedrag 2]]&lt;Q2_2025[[#This Row],[Bruto - Rel.korting]],Q2_2025[[#This Row],[Brutobedrag 2]],Q2_2025[[#This Row],[Brutobedrag 2]]*(100-Q2_2025[[#This Row],[Relatiekorting percentage]])/100)</f>
        <v>329.6</v>
      </c>
      <c r="R834" s="3"/>
      <c r="W834"/>
      <c r="AB834"/>
    </row>
    <row r="835" spans="1:28" x14ac:dyDescent="0.3">
      <c r="A835" t="s">
        <v>596</v>
      </c>
      <c r="B835">
        <v>5022023</v>
      </c>
      <c r="C835" t="s">
        <v>489</v>
      </c>
      <c r="D835">
        <v>1</v>
      </c>
      <c r="E835" s="10">
        <v>339.47</v>
      </c>
      <c r="F835" s="10">
        <v>339.47</v>
      </c>
      <c r="G835" s="10">
        <v>339.47</v>
      </c>
      <c r="H835">
        <v>0</v>
      </c>
      <c r="I835" s="51" t="str">
        <f>_xlfn.XLOOKUP(Q2_2025[[#This Row],[Artikelnr]],Artikel_prijzen[Artnr],Artikel_prijzen[Groep],"")</f>
        <v>Elektra</v>
      </c>
      <c r="J835" s="10">
        <f>_xlfn.XLOOKUP(Q2_2025[[#This Row],[Artikelnr]],Artikel_prijzen[Artnr],Artikel_prijzen[Prijs 2025],"")</f>
        <v>252.35</v>
      </c>
      <c r="K835" t="str">
        <f>IF(Q2_2025[[#This Row],[Artikelprijs]]&lt;&gt;"",IF(Q2_2025[[#This Row],[Stuksprijs]]=Q2_2025[[#This Row],[Artikelprijs]],"Prijs gelijk","Prijs wijkt af"),"")</f>
        <v>Prijs wijkt af</v>
      </c>
      <c r="L835" t="str">
        <f>IF(Q2_2025[[#This Row],[Relatiekorting percentage]]=0,
    "Nvt",
    IF(Q2_2025[[#This Row],[Brutobedrag 2]] &lt; Q2_2025[[#This Row],[Bruto - Rel.korting]],
        "Nee",
        "Ja"))</f>
        <v>Nvt</v>
      </c>
      <c r="M835" s="10">
        <f>IF(Q2_2025[[#This Row],[Artikelprijs]]&lt;&gt;"",Q2_2025[[#This Row],[Artikelprijs]],Q2_2025[[#This Row],[Stuksprijs]])</f>
        <v>252.35</v>
      </c>
      <c r="N835" s="10">
        <f>Q2_2025[[#This Row],[Besteld]]*Q2_2025[[#This Row],[Prijs 2]]</f>
        <v>252.35</v>
      </c>
      <c r="O835" s="10">
        <f>IF(Q2_2025[[#This Row],[Brutobedrag 2]]&lt;Q2_2025[[#This Row],[Bruto - Rel.korting]],Q2_2025[[#This Row],[Brutobedrag 2]],Q2_2025[[#This Row],[Brutobedrag 2]]*(100-Q2_2025[[#This Row],[Relatiekorting percentage]])/100)</f>
        <v>252.35</v>
      </c>
      <c r="R835" s="3"/>
      <c r="W835"/>
      <c r="AB835"/>
    </row>
    <row r="836" spans="1:28" x14ac:dyDescent="0.3">
      <c r="A836" t="s">
        <v>596</v>
      </c>
      <c r="B836">
        <v>5020003</v>
      </c>
      <c r="C836" t="s">
        <v>258</v>
      </c>
      <c r="D836">
        <v>1</v>
      </c>
      <c r="E836" s="10">
        <v>66.95</v>
      </c>
      <c r="F836" s="10">
        <v>66.95</v>
      </c>
      <c r="G836" s="10">
        <v>66.95</v>
      </c>
      <c r="H836">
        <v>0</v>
      </c>
      <c r="I836" s="51" t="str">
        <f>_xlfn.XLOOKUP(Q2_2025[[#This Row],[Artikelnr]],Artikel_prijzen[Artnr],Artikel_prijzen[Groep],"")</f>
        <v/>
      </c>
      <c r="J836" s="10" t="str">
        <f>_xlfn.XLOOKUP(Q2_2025[[#This Row],[Artikelnr]],Artikel_prijzen[Artnr],Artikel_prijzen[Prijs 2025],"")</f>
        <v/>
      </c>
      <c r="K836" t="str">
        <f>IF(Q2_2025[[#This Row],[Artikelprijs]]&lt;&gt;"",IF(Q2_2025[[#This Row],[Stuksprijs]]=Q2_2025[[#This Row],[Artikelprijs]],"Prijs gelijk","Prijs wijkt af"),"")</f>
        <v/>
      </c>
      <c r="L836" t="str">
        <f>IF(Q2_2025[[#This Row],[Relatiekorting percentage]]=0,
    "Nvt",
    IF(Q2_2025[[#This Row],[Brutobedrag 2]] &lt; Q2_2025[[#This Row],[Bruto - Rel.korting]],
        "Nee",
        "Ja"))</f>
        <v>Nvt</v>
      </c>
      <c r="M836" s="10">
        <f>IF(Q2_2025[[#This Row],[Artikelprijs]]&lt;&gt;"",Q2_2025[[#This Row],[Artikelprijs]],Q2_2025[[#This Row],[Stuksprijs]])</f>
        <v>66.95</v>
      </c>
      <c r="N836" s="10">
        <f>Q2_2025[[#This Row],[Besteld]]*Q2_2025[[#This Row],[Prijs 2]]</f>
        <v>66.95</v>
      </c>
      <c r="O836" s="10">
        <f>IF(Q2_2025[[#This Row],[Brutobedrag 2]]&lt;Q2_2025[[#This Row],[Bruto - Rel.korting]],Q2_2025[[#This Row],[Brutobedrag 2]],Q2_2025[[#This Row],[Brutobedrag 2]]*(100-Q2_2025[[#This Row],[Relatiekorting percentage]])/100)</f>
        <v>66.95</v>
      </c>
      <c r="R836" s="3"/>
      <c r="W836"/>
      <c r="AB836"/>
    </row>
    <row r="837" spans="1:28" x14ac:dyDescent="0.3">
      <c r="A837" t="s">
        <v>596</v>
      </c>
      <c r="B837">
        <v>5022030</v>
      </c>
      <c r="C837" t="s">
        <v>500</v>
      </c>
      <c r="D837">
        <v>1</v>
      </c>
      <c r="E837" s="10">
        <v>560.49</v>
      </c>
      <c r="F837" s="10">
        <v>560.49</v>
      </c>
      <c r="G837" s="10">
        <v>560.49</v>
      </c>
      <c r="H837">
        <v>0</v>
      </c>
      <c r="I837" s="51" t="str">
        <f>_xlfn.XLOOKUP(Q2_2025[[#This Row],[Artikelnr]],Artikel_prijzen[Artnr],Artikel_prijzen[Groep],"")</f>
        <v>Elektra</v>
      </c>
      <c r="J837" s="10">
        <f>_xlfn.XLOOKUP(Q2_2025[[#This Row],[Artikelnr]],Artikel_prijzen[Artnr],Artikel_prijzen[Prijs 2025],"")</f>
        <v>386.25</v>
      </c>
      <c r="K837" t="str">
        <f>IF(Q2_2025[[#This Row],[Artikelprijs]]&lt;&gt;"",IF(Q2_2025[[#This Row],[Stuksprijs]]=Q2_2025[[#This Row],[Artikelprijs]],"Prijs gelijk","Prijs wijkt af"),"")</f>
        <v>Prijs wijkt af</v>
      </c>
      <c r="L837" t="str">
        <f>IF(Q2_2025[[#This Row],[Relatiekorting percentage]]=0,
    "Nvt",
    IF(Q2_2025[[#This Row],[Brutobedrag 2]] &lt; Q2_2025[[#This Row],[Bruto - Rel.korting]],
        "Nee",
        "Ja"))</f>
        <v>Nvt</v>
      </c>
      <c r="M837" s="10">
        <f>IF(Q2_2025[[#This Row],[Artikelprijs]]&lt;&gt;"",Q2_2025[[#This Row],[Artikelprijs]],Q2_2025[[#This Row],[Stuksprijs]])</f>
        <v>386.25</v>
      </c>
      <c r="N837" s="10">
        <f>Q2_2025[[#This Row],[Besteld]]*Q2_2025[[#This Row],[Prijs 2]]</f>
        <v>386.25</v>
      </c>
      <c r="O837" s="10">
        <f>IF(Q2_2025[[#This Row],[Brutobedrag 2]]&lt;Q2_2025[[#This Row],[Bruto - Rel.korting]],Q2_2025[[#This Row],[Brutobedrag 2]],Q2_2025[[#This Row],[Brutobedrag 2]]*(100-Q2_2025[[#This Row],[Relatiekorting percentage]])/100)</f>
        <v>386.25</v>
      </c>
      <c r="R837" s="3"/>
      <c r="W837"/>
      <c r="AB837"/>
    </row>
    <row r="838" spans="1:28" x14ac:dyDescent="0.3">
      <c r="A838" t="s">
        <v>596</v>
      </c>
      <c r="B838">
        <v>5022048</v>
      </c>
      <c r="C838" t="s">
        <v>578</v>
      </c>
      <c r="D838">
        <v>1</v>
      </c>
      <c r="E838" s="10">
        <v>521.69000000000005</v>
      </c>
      <c r="F838" s="10">
        <v>521.69000000000005</v>
      </c>
      <c r="G838" s="10">
        <v>521.69000000000005</v>
      </c>
      <c r="H838">
        <v>0</v>
      </c>
      <c r="I838" s="51" t="str">
        <f>_xlfn.XLOOKUP(Q2_2025[[#This Row],[Artikelnr]],Artikel_prijzen[Artnr],Artikel_prijzen[Groep],"")</f>
        <v>Elektra</v>
      </c>
      <c r="J838" s="10">
        <f>_xlfn.XLOOKUP(Q2_2025[[#This Row],[Artikelnr]],Artikel_prijzen[Artnr],Artikel_prijzen[Prijs 2025],"")</f>
        <v>417.15</v>
      </c>
      <c r="K838" t="str">
        <f>IF(Q2_2025[[#This Row],[Artikelprijs]]&lt;&gt;"",IF(Q2_2025[[#This Row],[Stuksprijs]]=Q2_2025[[#This Row],[Artikelprijs]],"Prijs gelijk","Prijs wijkt af"),"")</f>
        <v>Prijs wijkt af</v>
      </c>
      <c r="L838" t="str">
        <f>IF(Q2_2025[[#This Row],[Relatiekorting percentage]]=0,
    "Nvt",
    IF(Q2_2025[[#This Row],[Brutobedrag 2]] &lt; Q2_2025[[#This Row],[Bruto - Rel.korting]],
        "Nee",
        "Ja"))</f>
        <v>Nvt</v>
      </c>
      <c r="M838" s="10">
        <f>IF(Q2_2025[[#This Row],[Artikelprijs]]&lt;&gt;"",Q2_2025[[#This Row],[Artikelprijs]],Q2_2025[[#This Row],[Stuksprijs]])</f>
        <v>417.15</v>
      </c>
      <c r="N838" s="10">
        <f>Q2_2025[[#This Row],[Besteld]]*Q2_2025[[#This Row],[Prijs 2]]</f>
        <v>417.15</v>
      </c>
      <c r="O838" s="10">
        <f>IF(Q2_2025[[#This Row],[Brutobedrag 2]]&lt;Q2_2025[[#This Row],[Bruto - Rel.korting]],Q2_2025[[#This Row],[Brutobedrag 2]],Q2_2025[[#This Row],[Brutobedrag 2]]*(100-Q2_2025[[#This Row],[Relatiekorting percentage]])/100)</f>
        <v>417.15</v>
      </c>
      <c r="R838" s="3"/>
      <c r="W838"/>
      <c r="AB838"/>
    </row>
    <row r="839" spans="1:28" x14ac:dyDescent="0.3">
      <c r="A839" t="s">
        <v>596</v>
      </c>
      <c r="B839">
        <v>5022052</v>
      </c>
      <c r="C839" t="s">
        <v>597</v>
      </c>
      <c r="D839">
        <v>1</v>
      </c>
      <c r="E839" s="10">
        <v>751.04</v>
      </c>
      <c r="F839" s="10">
        <v>751.04</v>
      </c>
      <c r="G839" s="10">
        <v>751.04</v>
      </c>
      <c r="H839">
        <v>0</v>
      </c>
      <c r="I839" s="51" t="str">
        <f>_xlfn.XLOOKUP(Q2_2025[[#This Row],[Artikelnr]],Artikel_prijzen[Artnr],Artikel_prijzen[Groep],"")</f>
        <v>Elektra</v>
      </c>
      <c r="J839" s="10">
        <f>_xlfn.XLOOKUP(Q2_2025[[#This Row],[Artikelnr]],Artikel_prijzen[Artnr],Artikel_prijzen[Prijs 2025],"")</f>
        <v>576.79999999999995</v>
      </c>
      <c r="K839" t="str">
        <f>IF(Q2_2025[[#This Row],[Artikelprijs]]&lt;&gt;"",IF(Q2_2025[[#This Row],[Stuksprijs]]=Q2_2025[[#This Row],[Artikelprijs]],"Prijs gelijk","Prijs wijkt af"),"")</f>
        <v>Prijs wijkt af</v>
      </c>
      <c r="L839" t="str">
        <f>IF(Q2_2025[[#This Row],[Relatiekorting percentage]]=0,
    "Nvt",
    IF(Q2_2025[[#This Row],[Brutobedrag 2]] &lt; Q2_2025[[#This Row],[Bruto - Rel.korting]],
        "Nee",
        "Ja"))</f>
        <v>Nvt</v>
      </c>
      <c r="M839" s="10">
        <f>IF(Q2_2025[[#This Row],[Artikelprijs]]&lt;&gt;"",Q2_2025[[#This Row],[Artikelprijs]],Q2_2025[[#This Row],[Stuksprijs]])</f>
        <v>576.79999999999995</v>
      </c>
      <c r="N839" s="10">
        <f>Q2_2025[[#This Row],[Besteld]]*Q2_2025[[#This Row],[Prijs 2]]</f>
        <v>576.79999999999995</v>
      </c>
      <c r="O839" s="10">
        <f>IF(Q2_2025[[#This Row],[Brutobedrag 2]]&lt;Q2_2025[[#This Row],[Bruto - Rel.korting]],Q2_2025[[#This Row],[Brutobedrag 2]],Q2_2025[[#This Row],[Brutobedrag 2]]*(100-Q2_2025[[#This Row],[Relatiekorting percentage]])/100)</f>
        <v>576.79999999999995</v>
      </c>
      <c r="R839" s="3"/>
      <c r="W839"/>
      <c r="AB839"/>
    </row>
    <row r="840" spans="1:28" x14ac:dyDescent="0.3">
      <c r="A840" t="s">
        <v>596</v>
      </c>
      <c r="B840">
        <v>5022048</v>
      </c>
      <c r="C840" t="s">
        <v>578</v>
      </c>
      <c r="D840">
        <v>1</v>
      </c>
      <c r="E840" s="10">
        <v>521.69000000000005</v>
      </c>
      <c r="F840" s="10">
        <v>521.69000000000005</v>
      </c>
      <c r="G840" s="10">
        <v>521.69000000000005</v>
      </c>
      <c r="H840">
        <v>0</v>
      </c>
      <c r="I840" s="51" t="str">
        <f>_xlfn.XLOOKUP(Q2_2025[[#This Row],[Artikelnr]],Artikel_prijzen[Artnr],Artikel_prijzen[Groep],"")</f>
        <v>Elektra</v>
      </c>
      <c r="J840" s="10">
        <f>_xlfn.XLOOKUP(Q2_2025[[#This Row],[Artikelnr]],Artikel_prijzen[Artnr],Artikel_prijzen[Prijs 2025],"")</f>
        <v>417.15</v>
      </c>
      <c r="K840" t="str">
        <f>IF(Q2_2025[[#This Row],[Artikelprijs]]&lt;&gt;"",IF(Q2_2025[[#This Row],[Stuksprijs]]=Q2_2025[[#This Row],[Artikelprijs]],"Prijs gelijk","Prijs wijkt af"),"")</f>
        <v>Prijs wijkt af</v>
      </c>
      <c r="L840" t="str">
        <f>IF(Q2_2025[[#This Row],[Relatiekorting percentage]]=0,
    "Nvt",
    IF(Q2_2025[[#This Row],[Brutobedrag 2]] &lt; Q2_2025[[#This Row],[Bruto - Rel.korting]],
        "Nee",
        "Ja"))</f>
        <v>Nvt</v>
      </c>
      <c r="M840" s="10">
        <f>IF(Q2_2025[[#This Row],[Artikelprijs]]&lt;&gt;"",Q2_2025[[#This Row],[Artikelprijs]],Q2_2025[[#This Row],[Stuksprijs]])</f>
        <v>417.15</v>
      </c>
      <c r="N840" s="10">
        <f>Q2_2025[[#This Row],[Besteld]]*Q2_2025[[#This Row],[Prijs 2]]</f>
        <v>417.15</v>
      </c>
      <c r="O840" s="10">
        <f>IF(Q2_2025[[#This Row],[Brutobedrag 2]]&lt;Q2_2025[[#This Row],[Bruto - Rel.korting]],Q2_2025[[#This Row],[Brutobedrag 2]],Q2_2025[[#This Row],[Brutobedrag 2]]*(100-Q2_2025[[#This Row],[Relatiekorting percentage]])/100)</f>
        <v>417.15</v>
      </c>
      <c r="R840" s="3"/>
      <c r="W840"/>
      <c r="AB840"/>
    </row>
    <row r="841" spans="1:28" x14ac:dyDescent="0.3">
      <c r="A841" t="s">
        <v>596</v>
      </c>
      <c r="B841">
        <v>5022052</v>
      </c>
      <c r="C841" t="s">
        <v>597</v>
      </c>
      <c r="D841">
        <v>1</v>
      </c>
      <c r="E841" s="10">
        <v>751.04</v>
      </c>
      <c r="F841" s="10">
        <v>751.04</v>
      </c>
      <c r="G841" s="10">
        <v>751.04</v>
      </c>
      <c r="H841">
        <v>0</v>
      </c>
      <c r="I841" s="51" t="str">
        <f>_xlfn.XLOOKUP(Q2_2025[[#This Row],[Artikelnr]],Artikel_prijzen[Artnr],Artikel_prijzen[Groep],"")</f>
        <v>Elektra</v>
      </c>
      <c r="J841" s="10">
        <f>_xlfn.XLOOKUP(Q2_2025[[#This Row],[Artikelnr]],Artikel_prijzen[Artnr],Artikel_prijzen[Prijs 2025],"")</f>
        <v>576.79999999999995</v>
      </c>
      <c r="K841" t="str">
        <f>IF(Q2_2025[[#This Row],[Artikelprijs]]&lt;&gt;"",IF(Q2_2025[[#This Row],[Stuksprijs]]=Q2_2025[[#This Row],[Artikelprijs]],"Prijs gelijk","Prijs wijkt af"),"")</f>
        <v>Prijs wijkt af</v>
      </c>
      <c r="L841" t="str">
        <f>IF(Q2_2025[[#This Row],[Relatiekorting percentage]]=0,
    "Nvt",
    IF(Q2_2025[[#This Row],[Brutobedrag 2]] &lt; Q2_2025[[#This Row],[Bruto - Rel.korting]],
        "Nee",
        "Ja"))</f>
        <v>Nvt</v>
      </c>
      <c r="M841" s="10">
        <f>IF(Q2_2025[[#This Row],[Artikelprijs]]&lt;&gt;"",Q2_2025[[#This Row],[Artikelprijs]],Q2_2025[[#This Row],[Stuksprijs]])</f>
        <v>576.79999999999995</v>
      </c>
      <c r="N841" s="10">
        <f>Q2_2025[[#This Row],[Besteld]]*Q2_2025[[#This Row],[Prijs 2]]</f>
        <v>576.79999999999995</v>
      </c>
      <c r="O841" s="10">
        <f>IF(Q2_2025[[#This Row],[Brutobedrag 2]]&lt;Q2_2025[[#This Row],[Bruto - Rel.korting]],Q2_2025[[#This Row],[Brutobedrag 2]],Q2_2025[[#This Row],[Brutobedrag 2]]*(100-Q2_2025[[#This Row],[Relatiekorting percentage]])/100)</f>
        <v>576.79999999999995</v>
      </c>
      <c r="R841" s="3"/>
      <c r="W841"/>
      <c r="AB841"/>
    </row>
    <row r="842" spans="1:28" x14ac:dyDescent="0.3">
      <c r="A842" t="s">
        <v>596</v>
      </c>
      <c r="B842">
        <v>5021030</v>
      </c>
      <c r="C842" t="s">
        <v>299</v>
      </c>
      <c r="D842">
        <v>1</v>
      </c>
      <c r="E842" s="10">
        <v>170</v>
      </c>
      <c r="F842" s="10">
        <v>170</v>
      </c>
      <c r="G842" s="10">
        <v>170</v>
      </c>
      <c r="H842">
        <v>0</v>
      </c>
      <c r="I842" s="51" t="str">
        <f>_xlfn.XLOOKUP(Q2_2025[[#This Row],[Artikelnr]],Artikel_prijzen[Artnr],Artikel_prijzen[Groep],"")</f>
        <v>Elektra</v>
      </c>
      <c r="J842" s="10">
        <f>_xlfn.XLOOKUP(Q2_2025[[#This Row],[Artikelnr]],Artikel_prijzen[Artnr],Artikel_prijzen[Prijs 2025],"")</f>
        <v>106.8625</v>
      </c>
      <c r="K842" t="str">
        <f>IF(Q2_2025[[#This Row],[Artikelprijs]]&lt;&gt;"",IF(Q2_2025[[#This Row],[Stuksprijs]]=Q2_2025[[#This Row],[Artikelprijs]],"Prijs gelijk","Prijs wijkt af"),"")</f>
        <v>Prijs wijkt af</v>
      </c>
      <c r="L842" t="str">
        <f>IF(Q2_2025[[#This Row],[Relatiekorting percentage]]=0,
    "Nvt",
    IF(Q2_2025[[#This Row],[Brutobedrag 2]] &lt; Q2_2025[[#This Row],[Bruto - Rel.korting]],
        "Nee",
        "Ja"))</f>
        <v>Nvt</v>
      </c>
      <c r="M842" s="10">
        <f>IF(Q2_2025[[#This Row],[Artikelprijs]]&lt;&gt;"",Q2_2025[[#This Row],[Artikelprijs]],Q2_2025[[#This Row],[Stuksprijs]])</f>
        <v>106.8625</v>
      </c>
      <c r="N842" s="10">
        <f>Q2_2025[[#This Row],[Besteld]]*Q2_2025[[#This Row],[Prijs 2]]</f>
        <v>106.8625</v>
      </c>
      <c r="O842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842" s="3"/>
      <c r="W842"/>
      <c r="AB842"/>
    </row>
    <row r="843" spans="1:28" x14ac:dyDescent="0.3">
      <c r="A843" t="s">
        <v>596</v>
      </c>
      <c r="B843">
        <v>5020009</v>
      </c>
      <c r="C843" t="s">
        <v>598</v>
      </c>
      <c r="D843">
        <v>3</v>
      </c>
      <c r="E843" s="10">
        <v>45.32</v>
      </c>
      <c r="F843" s="10">
        <v>135.96</v>
      </c>
      <c r="G843" s="10">
        <v>135.96</v>
      </c>
      <c r="H843">
        <v>0</v>
      </c>
      <c r="I843" s="51" t="str">
        <f>_xlfn.XLOOKUP(Q2_2025[[#This Row],[Artikelnr]],Artikel_prijzen[Artnr],Artikel_prijzen[Groep],"")</f>
        <v/>
      </c>
      <c r="J843" s="10" t="str">
        <f>_xlfn.XLOOKUP(Q2_2025[[#This Row],[Artikelnr]],Artikel_prijzen[Artnr],Artikel_prijzen[Prijs 2025],"")</f>
        <v/>
      </c>
      <c r="K843" t="str">
        <f>IF(Q2_2025[[#This Row],[Artikelprijs]]&lt;&gt;"",IF(Q2_2025[[#This Row],[Stuksprijs]]=Q2_2025[[#This Row],[Artikelprijs]],"Prijs gelijk","Prijs wijkt af"),"")</f>
        <v/>
      </c>
      <c r="L843" t="str">
        <f>IF(Q2_2025[[#This Row],[Relatiekorting percentage]]=0,
    "Nvt",
    IF(Q2_2025[[#This Row],[Brutobedrag 2]] &lt; Q2_2025[[#This Row],[Bruto - Rel.korting]],
        "Nee",
        "Ja"))</f>
        <v>Nvt</v>
      </c>
      <c r="M843" s="10">
        <f>IF(Q2_2025[[#This Row],[Artikelprijs]]&lt;&gt;"",Q2_2025[[#This Row],[Artikelprijs]],Q2_2025[[#This Row],[Stuksprijs]])</f>
        <v>45.32</v>
      </c>
      <c r="N843" s="10">
        <f>Q2_2025[[#This Row],[Besteld]]*Q2_2025[[#This Row],[Prijs 2]]</f>
        <v>135.96</v>
      </c>
      <c r="O843" s="10">
        <f>IF(Q2_2025[[#This Row],[Brutobedrag 2]]&lt;Q2_2025[[#This Row],[Bruto - Rel.korting]],Q2_2025[[#This Row],[Brutobedrag 2]],Q2_2025[[#This Row],[Brutobedrag 2]]*(100-Q2_2025[[#This Row],[Relatiekorting percentage]])/100)</f>
        <v>135.96</v>
      </c>
      <c r="R843" s="3"/>
      <c r="W843"/>
      <c r="AB843"/>
    </row>
    <row r="844" spans="1:28" x14ac:dyDescent="0.3">
      <c r="A844" t="s">
        <v>596</v>
      </c>
      <c r="B844">
        <v>5040010</v>
      </c>
      <c r="C844" t="s">
        <v>318</v>
      </c>
      <c r="D844">
        <v>2</v>
      </c>
      <c r="E844" s="10">
        <v>448.05</v>
      </c>
      <c r="F844" s="10">
        <v>896.1</v>
      </c>
      <c r="G844" s="10">
        <v>896.1</v>
      </c>
      <c r="H844">
        <v>0</v>
      </c>
      <c r="I844" s="51" t="str">
        <f>_xlfn.XLOOKUP(Q2_2025[[#This Row],[Artikelnr]],Artikel_prijzen[Artnr],Artikel_prijzen[Groep],"")</f>
        <v>AV</v>
      </c>
      <c r="J844" s="10">
        <f>_xlfn.XLOOKUP(Q2_2025[[#This Row],[Artikelnr]],Artikel_prijzen[Artnr],Artikel_prijzen[Prijs 2025],"")</f>
        <v>435</v>
      </c>
      <c r="K844" t="str">
        <f>IF(Q2_2025[[#This Row],[Artikelprijs]]&lt;&gt;"",IF(Q2_2025[[#This Row],[Stuksprijs]]=Q2_2025[[#This Row],[Artikelprijs]],"Prijs gelijk","Prijs wijkt af"),"")</f>
        <v>Prijs wijkt af</v>
      </c>
      <c r="L844" t="str">
        <f>IF(Q2_2025[[#This Row],[Relatiekorting percentage]]=0,
    "Nvt",
    IF(Q2_2025[[#This Row],[Brutobedrag 2]] &lt; Q2_2025[[#This Row],[Bruto - Rel.korting]],
        "Nee",
        "Ja"))</f>
        <v>Nvt</v>
      </c>
      <c r="M844" s="10">
        <f>IF(Q2_2025[[#This Row],[Artikelprijs]]&lt;&gt;"",Q2_2025[[#This Row],[Artikelprijs]],Q2_2025[[#This Row],[Stuksprijs]])</f>
        <v>435</v>
      </c>
      <c r="N844" s="10">
        <f>Q2_2025[[#This Row],[Besteld]]*Q2_2025[[#This Row],[Prijs 2]]</f>
        <v>870</v>
      </c>
      <c r="O844" s="10">
        <f>IF(Q2_2025[[#This Row],[Brutobedrag 2]]&lt;Q2_2025[[#This Row],[Bruto - Rel.korting]],Q2_2025[[#This Row],[Brutobedrag 2]],Q2_2025[[#This Row],[Brutobedrag 2]]*(100-Q2_2025[[#This Row],[Relatiekorting percentage]])/100)</f>
        <v>870</v>
      </c>
      <c r="R844" s="3"/>
      <c r="W844"/>
      <c r="AB844"/>
    </row>
    <row r="845" spans="1:28" x14ac:dyDescent="0.3">
      <c r="A845" t="s">
        <v>596</v>
      </c>
      <c r="B845">
        <v>5022046</v>
      </c>
      <c r="C845" t="s">
        <v>554</v>
      </c>
      <c r="D845">
        <v>1</v>
      </c>
      <c r="E845" s="10">
        <v>416.72</v>
      </c>
      <c r="F845" s="10">
        <v>416.72</v>
      </c>
      <c r="G845" s="10">
        <v>416.72</v>
      </c>
      <c r="H845">
        <v>0</v>
      </c>
      <c r="I845" s="51" t="str">
        <f>_xlfn.XLOOKUP(Q2_2025[[#This Row],[Artikelnr]],Artikel_prijzen[Artnr],Artikel_prijzen[Groep],"")</f>
        <v>Elektra</v>
      </c>
      <c r="J845" s="10">
        <f>_xlfn.XLOOKUP(Q2_2025[[#This Row],[Artikelnr]],Artikel_prijzen[Artnr],Artikel_prijzen[Prijs 2025],"")</f>
        <v>329.6</v>
      </c>
      <c r="K845" t="str">
        <f>IF(Q2_2025[[#This Row],[Artikelprijs]]&lt;&gt;"",IF(Q2_2025[[#This Row],[Stuksprijs]]=Q2_2025[[#This Row],[Artikelprijs]],"Prijs gelijk","Prijs wijkt af"),"")</f>
        <v>Prijs wijkt af</v>
      </c>
      <c r="L845" t="str">
        <f>IF(Q2_2025[[#This Row],[Relatiekorting percentage]]=0,
    "Nvt",
    IF(Q2_2025[[#This Row],[Brutobedrag 2]] &lt; Q2_2025[[#This Row],[Bruto - Rel.korting]],
        "Nee",
        "Ja"))</f>
        <v>Nvt</v>
      </c>
      <c r="M845" s="10">
        <f>IF(Q2_2025[[#This Row],[Artikelprijs]]&lt;&gt;"",Q2_2025[[#This Row],[Artikelprijs]],Q2_2025[[#This Row],[Stuksprijs]])</f>
        <v>329.6</v>
      </c>
      <c r="N845" s="10">
        <f>Q2_2025[[#This Row],[Besteld]]*Q2_2025[[#This Row],[Prijs 2]]</f>
        <v>329.6</v>
      </c>
      <c r="O845" s="10">
        <f>IF(Q2_2025[[#This Row],[Brutobedrag 2]]&lt;Q2_2025[[#This Row],[Bruto - Rel.korting]],Q2_2025[[#This Row],[Brutobedrag 2]],Q2_2025[[#This Row],[Brutobedrag 2]]*(100-Q2_2025[[#This Row],[Relatiekorting percentage]])/100)</f>
        <v>329.6</v>
      </c>
      <c r="R845" s="3"/>
      <c r="W845"/>
      <c r="AB845"/>
    </row>
    <row r="846" spans="1:28" x14ac:dyDescent="0.3">
      <c r="A846" t="s">
        <v>596</v>
      </c>
      <c r="B846">
        <v>5021030</v>
      </c>
      <c r="C846" t="s">
        <v>546</v>
      </c>
      <c r="D846">
        <v>1</v>
      </c>
      <c r="E846" s="10">
        <v>170</v>
      </c>
      <c r="F846" s="10">
        <v>170</v>
      </c>
      <c r="G846" s="10">
        <v>170</v>
      </c>
      <c r="H846">
        <v>0</v>
      </c>
      <c r="I846" s="51" t="str">
        <f>_xlfn.XLOOKUP(Q2_2025[[#This Row],[Artikelnr]],Artikel_prijzen[Artnr],Artikel_prijzen[Groep],"")</f>
        <v>Elektra</v>
      </c>
      <c r="J846" s="10">
        <f>_xlfn.XLOOKUP(Q2_2025[[#This Row],[Artikelnr]],Artikel_prijzen[Artnr],Artikel_prijzen[Prijs 2025],"")</f>
        <v>106.8625</v>
      </c>
      <c r="K846" t="str">
        <f>IF(Q2_2025[[#This Row],[Artikelprijs]]&lt;&gt;"",IF(Q2_2025[[#This Row],[Stuksprijs]]=Q2_2025[[#This Row],[Artikelprijs]],"Prijs gelijk","Prijs wijkt af"),"")</f>
        <v>Prijs wijkt af</v>
      </c>
      <c r="L846" t="str">
        <f>IF(Q2_2025[[#This Row],[Relatiekorting percentage]]=0,
    "Nvt",
    IF(Q2_2025[[#This Row],[Brutobedrag 2]] &lt; Q2_2025[[#This Row],[Bruto - Rel.korting]],
        "Nee",
        "Ja"))</f>
        <v>Nvt</v>
      </c>
      <c r="M846" s="10">
        <f>IF(Q2_2025[[#This Row],[Artikelprijs]]&lt;&gt;"",Q2_2025[[#This Row],[Artikelprijs]],Q2_2025[[#This Row],[Stuksprijs]])</f>
        <v>106.8625</v>
      </c>
      <c r="N846" s="10">
        <f>Q2_2025[[#This Row],[Besteld]]*Q2_2025[[#This Row],[Prijs 2]]</f>
        <v>106.8625</v>
      </c>
      <c r="O846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846" s="3"/>
      <c r="W846"/>
      <c r="AB846"/>
    </row>
    <row r="847" spans="1:28" x14ac:dyDescent="0.3">
      <c r="A847" t="s">
        <v>596</v>
      </c>
      <c r="B847">
        <v>5021030</v>
      </c>
      <c r="C847" t="s">
        <v>546</v>
      </c>
      <c r="D847">
        <v>2</v>
      </c>
      <c r="E847" s="10">
        <v>170</v>
      </c>
      <c r="F847" s="10">
        <v>340</v>
      </c>
      <c r="G847" s="10">
        <v>340</v>
      </c>
      <c r="H847">
        <v>0</v>
      </c>
      <c r="I847" s="51" t="str">
        <f>_xlfn.XLOOKUP(Q2_2025[[#This Row],[Artikelnr]],Artikel_prijzen[Artnr],Artikel_prijzen[Groep],"")</f>
        <v>Elektra</v>
      </c>
      <c r="J847" s="10">
        <f>_xlfn.XLOOKUP(Q2_2025[[#This Row],[Artikelnr]],Artikel_prijzen[Artnr],Artikel_prijzen[Prijs 2025],"")</f>
        <v>106.8625</v>
      </c>
      <c r="K847" t="str">
        <f>IF(Q2_2025[[#This Row],[Artikelprijs]]&lt;&gt;"",IF(Q2_2025[[#This Row],[Stuksprijs]]=Q2_2025[[#This Row],[Artikelprijs]],"Prijs gelijk","Prijs wijkt af"),"")</f>
        <v>Prijs wijkt af</v>
      </c>
      <c r="L847" t="str">
        <f>IF(Q2_2025[[#This Row],[Relatiekorting percentage]]=0,
    "Nvt",
    IF(Q2_2025[[#This Row],[Brutobedrag 2]] &lt; Q2_2025[[#This Row],[Bruto - Rel.korting]],
        "Nee",
        "Ja"))</f>
        <v>Nvt</v>
      </c>
      <c r="M847" s="10">
        <f>IF(Q2_2025[[#This Row],[Artikelprijs]]&lt;&gt;"",Q2_2025[[#This Row],[Artikelprijs]],Q2_2025[[#This Row],[Stuksprijs]])</f>
        <v>106.8625</v>
      </c>
      <c r="N847" s="10">
        <f>Q2_2025[[#This Row],[Besteld]]*Q2_2025[[#This Row],[Prijs 2]]</f>
        <v>213.72499999999999</v>
      </c>
      <c r="O847" s="10">
        <f>IF(Q2_2025[[#This Row],[Brutobedrag 2]]&lt;Q2_2025[[#This Row],[Bruto - Rel.korting]],Q2_2025[[#This Row],[Brutobedrag 2]],Q2_2025[[#This Row],[Brutobedrag 2]]*(100-Q2_2025[[#This Row],[Relatiekorting percentage]])/100)</f>
        <v>213.72499999999999</v>
      </c>
      <c r="R847" s="3"/>
      <c r="W847"/>
      <c r="AB847"/>
    </row>
    <row r="848" spans="1:28" x14ac:dyDescent="0.3">
      <c r="A848" t="s">
        <v>596</v>
      </c>
      <c r="B848">
        <v>5022046</v>
      </c>
      <c r="C848" t="s">
        <v>554</v>
      </c>
      <c r="D848">
        <v>1</v>
      </c>
      <c r="E848" s="10">
        <v>416.72</v>
      </c>
      <c r="F848" s="10">
        <v>416.72</v>
      </c>
      <c r="G848" s="10">
        <v>416.72</v>
      </c>
      <c r="H848">
        <v>0</v>
      </c>
      <c r="I848" s="51" t="str">
        <f>_xlfn.XLOOKUP(Q2_2025[[#This Row],[Artikelnr]],Artikel_prijzen[Artnr],Artikel_prijzen[Groep],"")</f>
        <v>Elektra</v>
      </c>
      <c r="J848" s="10">
        <f>_xlfn.XLOOKUP(Q2_2025[[#This Row],[Artikelnr]],Artikel_prijzen[Artnr],Artikel_prijzen[Prijs 2025],"")</f>
        <v>329.6</v>
      </c>
      <c r="K848" t="str">
        <f>IF(Q2_2025[[#This Row],[Artikelprijs]]&lt;&gt;"",IF(Q2_2025[[#This Row],[Stuksprijs]]=Q2_2025[[#This Row],[Artikelprijs]],"Prijs gelijk","Prijs wijkt af"),"")</f>
        <v>Prijs wijkt af</v>
      </c>
      <c r="L848" t="str">
        <f>IF(Q2_2025[[#This Row],[Relatiekorting percentage]]=0,
    "Nvt",
    IF(Q2_2025[[#This Row],[Brutobedrag 2]] &lt; Q2_2025[[#This Row],[Bruto - Rel.korting]],
        "Nee",
        "Ja"))</f>
        <v>Nvt</v>
      </c>
      <c r="M848" s="10">
        <f>IF(Q2_2025[[#This Row],[Artikelprijs]]&lt;&gt;"",Q2_2025[[#This Row],[Artikelprijs]],Q2_2025[[#This Row],[Stuksprijs]])</f>
        <v>329.6</v>
      </c>
      <c r="N848" s="10">
        <f>Q2_2025[[#This Row],[Besteld]]*Q2_2025[[#This Row],[Prijs 2]]</f>
        <v>329.6</v>
      </c>
      <c r="O848" s="10">
        <f>IF(Q2_2025[[#This Row],[Brutobedrag 2]]&lt;Q2_2025[[#This Row],[Bruto - Rel.korting]],Q2_2025[[#This Row],[Brutobedrag 2]],Q2_2025[[#This Row],[Brutobedrag 2]]*(100-Q2_2025[[#This Row],[Relatiekorting percentage]])/100)</f>
        <v>329.6</v>
      </c>
      <c r="R848" s="3"/>
      <c r="W848"/>
      <c r="AB848"/>
    </row>
    <row r="849" spans="1:28" x14ac:dyDescent="0.3">
      <c r="A849" t="s">
        <v>596</v>
      </c>
      <c r="B849">
        <v>5020009</v>
      </c>
      <c r="C849" t="s">
        <v>598</v>
      </c>
      <c r="D849">
        <v>2</v>
      </c>
      <c r="E849" s="10">
        <v>45.32</v>
      </c>
      <c r="F849" s="10">
        <v>90.64</v>
      </c>
      <c r="G849" s="10">
        <v>90.64</v>
      </c>
      <c r="H849">
        <v>0</v>
      </c>
      <c r="I849" s="51" t="str">
        <f>_xlfn.XLOOKUP(Q2_2025[[#This Row],[Artikelnr]],Artikel_prijzen[Artnr],Artikel_prijzen[Groep],"")</f>
        <v/>
      </c>
      <c r="J849" s="10" t="str">
        <f>_xlfn.XLOOKUP(Q2_2025[[#This Row],[Artikelnr]],Artikel_prijzen[Artnr],Artikel_prijzen[Prijs 2025],"")</f>
        <v/>
      </c>
      <c r="K849" t="str">
        <f>IF(Q2_2025[[#This Row],[Artikelprijs]]&lt;&gt;"",IF(Q2_2025[[#This Row],[Stuksprijs]]=Q2_2025[[#This Row],[Artikelprijs]],"Prijs gelijk","Prijs wijkt af"),"")</f>
        <v/>
      </c>
      <c r="L849" t="str">
        <f>IF(Q2_2025[[#This Row],[Relatiekorting percentage]]=0,
    "Nvt",
    IF(Q2_2025[[#This Row],[Brutobedrag 2]] &lt; Q2_2025[[#This Row],[Bruto - Rel.korting]],
        "Nee",
        "Ja"))</f>
        <v>Nvt</v>
      </c>
      <c r="M849" s="10">
        <f>IF(Q2_2025[[#This Row],[Artikelprijs]]&lt;&gt;"",Q2_2025[[#This Row],[Artikelprijs]],Q2_2025[[#This Row],[Stuksprijs]])</f>
        <v>45.32</v>
      </c>
      <c r="N849" s="10">
        <f>Q2_2025[[#This Row],[Besteld]]*Q2_2025[[#This Row],[Prijs 2]]</f>
        <v>90.64</v>
      </c>
      <c r="O849" s="10">
        <f>IF(Q2_2025[[#This Row],[Brutobedrag 2]]&lt;Q2_2025[[#This Row],[Bruto - Rel.korting]],Q2_2025[[#This Row],[Brutobedrag 2]],Q2_2025[[#This Row],[Brutobedrag 2]]*(100-Q2_2025[[#This Row],[Relatiekorting percentage]])/100)</f>
        <v>90.64</v>
      </c>
      <c r="R849" s="3"/>
      <c r="W849"/>
      <c r="AB849"/>
    </row>
    <row r="850" spans="1:28" x14ac:dyDescent="0.3">
      <c r="A850" t="s">
        <v>596</v>
      </c>
      <c r="B850">
        <v>1003012</v>
      </c>
      <c r="C850" t="s">
        <v>221</v>
      </c>
      <c r="D850">
        <v>2</v>
      </c>
      <c r="E850" s="10">
        <v>31.36</v>
      </c>
      <c r="F850" s="10">
        <v>62.72</v>
      </c>
      <c r="G850" s="10">
        <v>62.72</v>
      </c>
      <c r="H850">
        <v>0</v>
      </c>
      <c r="I850" s="51" t="str">
        <f>_xlfn.XLOOKUP(Q2_2025[[#This Row],[Artikelnr]],Artikel_prijzen[Artnr],Artikel_prijzen[Groep],"")</f>
        <v/>
      </c>
      <c r="J850" s="10" t="str">
        <f>_xlfn.XLOOKUP(Q2_2025[[#This Row],[Artikelnr]],Artikel_prijzen[Artnr],Artikel_prijzen[Prijs 2025],"")</f>
        <v/>
      </c>
      <c r="K850" t="str">
        <f>IF(Q2_2025[[#This Row],[Artikelprijs]]&lt;&gt;"",IF(Q2_2025[[#This Row],[Stuksprijs]]=Q2_2025[[#This Row],[Artikelprijs]],"Prijs gelijk","Prijs wijkt af"),"")</f>
        <v/>
      </c>
      <c r="L850" t="str">
        <f>IF(Q2_2025[[#This Row],[Relatiekorting percentage]]=0,
    "Nvt",
    IF(Q2_2025[[#This Row],[Brutobedrag 2]] &lt; Q2_2025[[#This Row],[Bruto - Rel.korting]],
        "Nee",
        "Ja"))</f>
        <v>Nvt</v>
      </c>
      <c r="M850" s="10">
        <f>IF(Q2_2025[[#This Row],[Artikelprijs]]&lt;&gt;"",Q2_2025[[#This Row],[Artikelprijs]],Q2_2025[[#This Row],[Stuksprijs]])</f>
        <v>31.36</v>
      </c>
      <c r="N850" s="10">
        <f>Q2_2025[[#This Row],[Besteld]]*Q2_2025[[#This Row],[Prijs 2]]</f>
        <v>62.72</v>
      </c>
      <c r="O850" s="10">
        <f>IF(Q2_2025[[#This Row],[Brutobedrag 2]]&lt;Q2_2025[[#This Row],[Bruto - Rel.korting]],Q2_2025[[#This Row],[Brutobedrag 2]],Q2_2025[[#This Row],[Brutobedrag 2]]*(100-Q2_2025[[#This Row],[Relatiekorting percentage]])/100)</f>
        <v>62.72</v>
      </c>
      <c r="R850" s="3"/>
      <c r="W850"/>
      <c r="AB850"/>
    </row>
    <row r="851" spans="1:28" x14ac:dyDescent="0.3">
      <c r="A851" t="s">
        <v>596</v>
      </c>
      <c r="B851">
        <v>5022046</v>
      </c>
      <c r="C851" t="s">
        <v>554</v>
      </c>
      <c r="D851">
        <v>1</v>
      </c>
      <c r="E851" s="10">
        <v>416.72</v>
      </c>
      <c r="F851" s="10">
        <v>416.72</v>
      </c>
      <c r="G851" s="10">
        <v>416.72</v>
      </c>
      <c r="H851">
        <v>0</v>
      </c>
      <c r="I851" s="51" t="str">
        <f>_xlfn.XLOOKUP(Q2_2025[[#This Row],[Artikelnr]],Artikel_prijzen[Artnr],Artikel_prijzen[Groep],"")</f>
        <v>Elektra</v>
      </c>
      <c r="J851" s="10">
        <f>_xlfn.XLOOKUP(Q2_2025[[#This Row],[Artikelnr]],Artikel_prijzen[Artnr],Artikel_prijzen[Prijs 2025],"")</f>
        <v>329.6</v>
      </c>
      <c r="K851" t="str">
        <f>IF(Q2_2025[[#This Row],[Artikelprijs]]&lt;&gt;"",IF(Q2_2025[[#This Row],[Stuksprijs]]=Q2_2025[[#This Row],[Artikelprijs]],"Prijs gelijk","Prijs wijkt af"),"")</f>
        <v>Prijs wijkt af</v>
      </c>
      <c r="L851" t="str">
        <f>IF(Q2_2025[[#This Row],[Relatiekorting percentage]]=0,
    "Nvt",
    IF(Q2_2025[[#This Row],[Brutobedrag 2]] &lt; Q2_2025[[#This Row],[Bruto - Rel.korting]],
        "Nee",
        "Ja"))</f>
        <v>Nvt</v>
      </c>
      <c r="M851" s="10">
        <f>IF(Q2_2025[[#This Row],[Artikelprijs]]&lt;&gt;"",Q2_2025[[#This Row],[Artikelprijs]],Q2_2025[[#This Row],[Stuksprijs]])</f>
        <v>329.6</v>
      </c>
      <c r="N851" s="10">
        <f>Q2_2025[[#This Row],[Besteld]]*Q2_2025[[#This Row],[Prijs 2]]</f>
        <v>329.6</v>
      </c>
      <c r="O851" s="10">
        <f>IF(Q2_2025[[#This Row],[Brutobedrag 2]]&lt;Q2_2025[[#This Row],[Bruto - Rel.korting]],Q2_2025[[#This Row],[Brutobedrag 2]],Q2_2025[[#This Row],[Brutobedrag 2]]*(100-Q2_2025[[#This Row],[Relatiekorting percentage]])/100)</f>
        <v>329.6</v>
      </c>
      <c r="R851" s="3"/>
      <c r="W851"/>
      <c r="AB851"/>
    </row>
    <row r="852" spans="1:28" x14ac:dyDescent="0.3">
      <c r="A852" t="s">
        <v>596</v>
      </c>
      <c r="B852">
        <v>5021030</v>
      </c>
      <c r="C852" t="s">
        <v>546</v>
      </c>
      <c r="D852">
        <v>1</v>
      </c>
      <c r="E852" s="10">
        <v>170</v>
      </c>
      <c r="F852" s="10">
        <v>170</v>
      </c>
      <c r="G852" s="10">
        <v>170</v>
      </c>
      <c r="H852">
        <v>0</v>
      </c>
      <c r="I852" s="51" t="str">
        <f>_xlfn.XLOOKUP(Q2_2025[[#This Row],[Artikelnr]],Artikel_prijzen[Artnr],Artikel_prijzen[Groep],"")</f>
        <v>Elektra</v>
      </c>
      <c r="J852" s="10">
        <f>_xlfn.XLOOKUP(Q2_2025[[#This Row],[Artikelnr]],Artikel_prijzen[Artnr],Artikel_prijzen[Prijs 2025],"")</f>
        <v>106.8625</v>
      </c>
      <c r="K852" t="str">
        <f>IF(Q2_2025[[#This Row],[Artikelprijs]]&lt;&gt;"",IF(Q2_2025[[#This Row],[Stuksprijs]]=Q2_2025[[#This Row],[Artikelprijs]],"Prijs gelijk","Prijs wijkt af"),"")</f>
        <v>Prijs wijkt af</v>
      </c>
      <c r="L852" t="str">
        <f>IF(Q2_2025[[#This Row],[Relatiekorting percentage]]=0,
    "Nvt",
    IF(Q2_2025[[#This Row],[Brutobedrag 2]] &lt; Q2_2025[[#This Row],[Bruto - Rel.korting]],
        "Nee",
        "Ja"))</f>
        <v>Nvt</v>
      </c>
      <c r="M852" s="10">
        <f>IF(Q2_2025[[#This Row],[Artikelprijs]]&lt;&gt;"",Q2_2025[[#This Row],[Artikelprijs]],Q2_2025[[#This Row],[Stuksprijs]])</f>
        <v>106.8625</v>
      </c>
      <c r="N852" s="10">
        <f>Q2_2025[[#This Row],[Besteld]]*Q2_2025[[#This Row],[Prijs 2]]</f>
        <v>106.8625</v>
      </c>
      <c r="O852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852" s="3"/>
      <c r="W852"/>
      <c r="AB852"/>
    </row>
    <row r="853" spans="1:28" x14ac:dyDescent="0.3">
      <c r="A853" t="s">
        <v>596</v>
      </c>
      <c r="B853">
        <v>5040010</v>
      </c>
      <c r="C853" t="s">
        <v>318</v>
      </c>
      <c r="D853">
        <v>1</v>
      </c>
      <c r="E853" s="10">
        <v>448.05</v>
      </c>
      <c r="F853" s="10">
        <v>448.05</v>
      </c>
      <c r="G853" s="10">
        <v>448.05</v>
      </c>
      <c r="H853">
        <v>0</v>
      </c>
      <c r="I853" s="51" t="str">
        <f>_xlfn.XLOOKUP(Q2_2025[[#This Row],[Artikelnr]],Artikel_prijzen[Artnr],Artikel_prijzen[Groep],"")</f>
        <v>AV</v>
      </c>
      <c r="J853" s="10">
        <f>_xlfn.XLOOKUP(Q2_2025[[#This Row],[Artikelnr]],Artikel_prijzen[Artnr],Artikel_prijzen[Prijs 2025],"")</f>
        <v>435</v>
      </c>
      <c r="K853" t="str">
        <f>IF(Q2_2025[[#This Row],[Artikelprijs]]&lt;&gt;"",IF(Q2_2025[[#This Row],[Stuksprijs]]=Q2_2025[[#This Row],[Artikelprijs]],"Prijs gelijk","Prijs wijkt af"),"")</f>
        <v>Prijs wijkt af</v>
      </c>
      <c r="L853" t="str">
        <f>IF(Q2_2025[[#This Row],[Relatiekorting percentage]]=0,
    "Nvt",
    IF(Q2_2025[[#This Row],[Brutobedrag 2]] &lt; Q2_2025[[#This Row],[Bruto - Rel.korting]],
        "Nee",
        "Ja"))</f>
        <v>Nvt</v>
      </c>
      <c r="M853" s="10">
        <f>IF(Q2_2025[[#This Row],[Artikelprijs]]&lt;&gt;"",Q2_2025[[#This Row],[Artikelprijs]],Q2_2025[[#This Row],[Stuksprijs]])</f>
        <v>435</v>
      </c>
      <c r="N853" s="10">
        <f>Q2_2025[[#This Row],[Besteld]]*Q2_2025[[#This Row],[Prijs 2]]</f>
        <v>435</v>
      </c>
      <c r="O853" s="10">
        <f>IF(Q2_2025[[#This Row],[Brutobedrag 2]]&lt;Q2_2025[[#This Row],[Bruto - Rel.korting]],Q2_2025[[#This Row],[Brutobedrag 2]],Q2_2025[[#This Row],[Brutobedrag 2]]*(100-Q2_2025[[#This Row],[Relatiekorting percentage]])/100)</f>
        <v>435</v>
      </c>
      <c r="R853" s="3"/>
      <c r="W853"/>
      <c r="AB853"/>
    </row>
    <row r="854" spans="1:28" x14ac:dyDescent="0.3">
      <c r="A854" t="s">
        <v>596</v>
      </c>
      <c r="B854">
        <v>5040008</v>
      </c>
      <c r="C854" t="s">
        <v>333</v>
      </c>
      <c r="D854">
        <v>1</v>
      </c>
      <c r="E854" s="10">
        <v>355.35</v>
      </c>
      <c r="F854" s="10">
        <v>355.35</v>
      </c>
      <c r="G854" s="10">
        <v>355.35</v>
      </c>
      <c r="H854">
        <v>0</v>
      </c>
      <c r="I854" s="51" t="str">
        <f>_xlfn.XLOOKUP(Q2_2025[[#This Row],[Artikelnr]],Artikel_prijzen[Artnr],Artikel_prijzen[Groep],"")</f>
        <v>AV</v>
      </c>
      <c r="J854" s="10">
        <f>_xlfn.XLOOKUP(Q2_2025[[#This Row],[Artikelnr]],Artikel_prijzen[Artnr],Artikel_prijzen[Prijs 2025],"")</f>
        <v>345</v>
      </c>
      <c r="K854" t="str">
        <f>IF(Q2_2025[[#This Row],[Artikelprijs]]&lt;&gt;"",IF(Q2_2025[[#This Row],[Stuksprijs]]=Q2_2025[[#This Row],[Artikelprijs]],"Prijs gelijk","Prijs wijkt af"),"")</f>
        <v>Prijs wijkt af</v>
      </c>
      <c r="L854" t="str">
        <f>IF(Q2_2025[[#This Row],[Relatiekorting percentage]]=0,
    "Nvt",
    IF(Q2_2025[[#This Row],[Brutobedrag 2]] &lt; Q2_2025[[#This Row],[Bruto - Rel.korting]],
        "Nee",
        "Ja"))</f>
        <v>Nvt</v>
      </c>
      <c r="M854" s="10">
        <f>IF(Q2_2025[[#This Row],[Artikelprijs]]&lt;&gt;"",Q2_2025[[#This Row],[Artikelprijs]],Q2_2025[[#This Row],[Stuksprijs]])</f>
        <v>345</v>
      </c>
      <c r="N854" s="10">
        <f>Q2_2025[[#This Row],[Besteld]]*Q2_2025[[#This Row],[Prijs 2]]</f>
        <v>345</v>
      </c>
      <c r="O854" s="10">
        <f>IF(Q2_2025[[#This Row],[Brutobedrag 2]]&lt;Q2_2025[[#This Row],[Bruto - Rel.korting]],Q2_2025[[#This Row],[Brutobedrag 2]],Q2_2025[[#This Row],[Brutobedrag 2]]*(100-Q2_2025[[#This Row],[Relatiekorting percentage]])/100)</f>
        <v>345</v>
      </c>
      <c r="R854" s="3"/>
      <c r="W854"/>
      <c r="AB854"/>
    </row>
    <row r="855" spans="1:28" x14ac:dyDescent="0.3">
      <c r="A855" t="s">
        <v>596</v>
      </c>
      <c r="B855">
        <v>5040010</v>
      </c>
      <c r="C855" t="s">
        <v>318</v>
      </c>
      <c r="D855">
        <v>1</v>
      </c>
      <c r="E855" s="10">
        <v>448.05</v>
      </c>
      <c r="F855" s="10">
        <v>448.05</v>
      </c>
      <c r="G855" s="10">
        <v>448.05</v>
      </c>
      <c r="H855">
        <v>0</v>
      </c>
      <c r="I855" s="51" t="str">
        <f>_xlfn.XLOOKUP(Q2_2025[[#This Row],[Artikelnr]],Artikel_prijzen[Artnr],Artikel_prijzen[Groep],"")</f>
        <v>AV</v>
      </c>
      <c r="J855" s="10">
        <f>_xlfn.XLOOKUP(Q2_2025[[#This Row],[Artikelnr]],Artikel_prijzen[Artnr],Artikel_prijzen[Prijs 2025],"")</f>
        <v>435</v>
      </c>
      <c r="K855" t="str">
        <f>IF(Q2_2025[[#This Row],[Artikelprijs]]&lt;&gt;"",IF(Q2_2025[[#This Row],[Stuksprijs]]=Q2_2025[[#This Row],[Artikelprijs]],"Prijs gelijk","Prijs wijkt af"),"")</f>
        <v>Prijs wijkt af</v>
      </c>
      <c r="L855" t="str">
        <f>IF(Q2_2025[[#This Row],[Relatiekorting percentage]]=0,
    "Nvt",
    IF(Q2_2025[[#This Row],[Brutobedrag 2]] &lt; Q2_2025[[#This Row],[Bruto - Rel.korting]],
        "Nee",
        "Ja"))</f>
        <v>Nvt</v>
      </c>
      <c r="M855" s="10">
        <f>IF(Q2_2025[[#This Row],[Artikelprijs]]&lt;&gt;"",Q2_2025[[#This Row],[Artikelprijs]],Q2_2025[[#This Row],[Stuksprijs]])</f>
        <v>435</v>
      </c>
      <c r="N855" s="10">
        <f>Q2_2025[[#This Row],[Besteld]]*Q2_2025[[#This Row],[Prijs 2]]</f>
        <v>435</v>
      </c>
      <c r="O855" s="10">
        <f>IF(Q2_2025[[#This Row],[Brutobedrag 2]]&lt;Q2_2025[[#This Row],[Bruto - Rel.korting]],Q2_2025[[#This Row],[Brutobedrag 2]],Q2_2025[[#This Row],[Brutobedrag 2]]*(100-Q2_2025[[#This Row],[Relatiekorting percentage]])/100)</f>
        <v>435</v>
      </c>
      <c r="R855" s="3"/>
      <c r="W855"/>
      <c r="AB855"/>
    </row>
    <row r="856" spans="1:28" x14ac:dyDescent="0.3">
      <c r="A856" t="s">
        <v>596</v>
      </c>
      <c r="B856">
        <v>5021030</v>
      </c>
      <c r="C856" t="s">
        <v>299</v>
      </c>
      <c r="D856">
        <v>1</v>
      </c>
      <c r="E856" s="10">
        <v>170</v>
      </c>
      <c r="F856" s="10">
        <v>170</v>
      </c>
      <c r="G856" s="10">
        <v>170</v>
      </c>
      <c r="H856">
        <v>0</v>
      </c>
      <c r="I856" s="51" t="str">
        <f>_xlfn.XLOOKUP(Q2_2025[[#This Row],[Artikelnr]],Artikel_prijzen[Artnr],Artikel_prijzen[Groep],"")</f>
        <v>Elektra</v>
      </c>
      <c r="J856" s="10">
        <f>_xlfn.XLOOKUP(Q2_2025[[#This Row],[Artikelnr]],Artikel_prijzen[Artnr],Artikel_prijzen[Prijs 2025],"")</f>
        <v>106.8625</v>
      </c>
      <c r="K856" t="str">
        <f>IF(Q2_2025[[#This Row],[Artikelprijs]]&lt;&gt;"",IF(Q2_2025[[#This Row],[Stuksprijs]]=Q2_2025[[#This Row],[Artikelprijs]],"Prijs gelijk","Prijs wijkt af"),"")</f>
        <v>Prijs wijkt af</v>
      </c>
      <c r="L856" t="str">
        <f>IF(Q2_2025[[#This Row],[Relatiekorting percentage]]=0,
    "Nvt",
    IF(Q2_2025[[#This Row],[Brutobedrag 2]] &lt; Q2_2025[[#This Row],[Bruto - Rel.korting]],
        "Nee",
        "Ja"))</f>
        <v>Nvt</v>
      </c>
      <c r="M856" s="10">
        <f>IF(Q2_2025[[#This Row],[Artikelprijs]]&lt;&gt;"",Q2_2025[[#This Row],[Artikelprijs]],Q2_2025[[#This Row],[Stuksprijs]])</f>
        <v>106.8625</v>
      </c>
      <c r="N856" s="10">
        <f>Q2_2025[[#This Row],[Besteld]]*Q2_2025[[#This Row],[Prijs 2]]</f>
        <v>106.8625</v>
      </c>
      <c r="O856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856" s="3"/>
      <c r="W856"/>
      <c r="AB856"/>
    </row>
    <row r="857" spans="1:28" x14ac:dyDescent="0.3">
      <c r="A857" t="s">
        <v>596</v>
      </c>
      <c r="B857">
        <v>5040008</v>
      </c>
      <c r="C857" t="s">
        <v>333</v>
      </c>
      <c r="D857">
        <v>1</v>
      </c>
      <c r="E857" s="10">
        <v>355.35</v>
      </c>
      <c r="F857" s="10">
        <v>355.35</v>
      </c>
      <c r="G857" s="10">
        <v>355.35</v>
      </c>
      <c r="H857">
        <v>0</v>
      </c>
      <c r="I857" s="51" t="str">
        <f>_xlfn.XLOOKUP(Q2_2025[[#This Row],[Artikelnr]],Artikel_prijzen[Artnr],Artikel_prijzen[Groep],"")</f>
        <v>AV</v>
      </c>
      <c r="J857" s="10">
        <f>_xlfn.XLOOKUP(Q2_2025[[#This Row],[Artikelnr]],Artikel_prijzen[Artnr],Artikel_prijzen[Prijs 2025],"")</f>
        <v>345</v>
      </c>
      <c r="K857" t="str">
        <f>IF(Q2_2025[[#This Row],[Artikelprijs]]&lt;&gt;"",IF(Q2_2025[[#This Row],[Stuksprijs]]=Q2_2025[[#This Row],[Artikelprijs]],"Prijs gelijk","Prijs wijkt af"),"")</f>
        <v>Prijs wijkt af</v>
      </c>
      <c r="L857" t="str">
        <f>IF(Q2_2025[[#This Row],[Relatiekorting percentage]]=0,
    "Nvt",
    IF(Q2_2025[[#This Row],[Brutobedrag 2]] &lt; Q2_2025[[#This Row],[Bruto - Rel.korting]],
        "Nee",
        "Ja"))</f>
        <v>Nvt</v>
      </c>
      <c r="M857" s="10">
        <f>IF(Q2_2025[[#This Row],[Artikelprijs]]&lt;&gt;"",Q2_2025[[#This Row],[Artikelprijs]],Q2_2025[[#This Row],[Stuksprijs]])</f>
        <v>345</v>
      </c>
      <c r="N857" s="10">
        <f>Q2_2025[[#This Row],[Besteld]]*Q2_2025[[#This Row],[Prijs 2]]</f>
        <v>345</v>
      </c>
      <c r="O857" s="10">
        <f>IF(Q2_2025[[#This Row],[Brutobedrag 2]]&lt;Q2_2025[[#This Row],[Bruto - Rel.korting]],Q2_2025[[#This Row],[Brutobedrag 2]],Q2_2025[[#This Row],[Brutobedrag 2]]*(100-Q2_2025[[#This Row],[Relatiekorting percentage]])/100)</f>
        <v>345</v>
      </c>
      <c r="R857" s="3"/>
      <c r="W857"/>
      <c r="AB857"/>
    </row>
    <row r="858" spans="1:28" x14ac:dyDescent="0.3">
      <c r="A858" t="s">
        <v>596</v>
      </c>
      <c r="B858">
        <v>5022048</v>
      </c>
      <c r="C858" t="s">
        <v>578</v>
      </c>
      <c r="D858">
        <v>1</v>
      </c>
      <c r="E858" s="10">
        <v>521.69000000000005</v>
      </c>
      <c r="F858" s="10">
        <v>521.69000000000005</v>
      </c>
      <c r="G858" s="10">
        <v>521.69000000000005</v>
      </c>
      <c r="H858">
        <v>0</v>
      </c>
      <c r="I858" s="51" t="str">
        <f>_xlfn.XLOOKUP(Q2_2025[[#This Row],[Artikelnr]],Artikel_prijzen[Artnr],Artikel_prijzen[Groep],"")</f>
        <v>Elektra</v>
      </c>
      <c r="J858" s="10">
        <f>_xlfn.XLOOKUP(Q2_2025[[#This Row],[Artikelnr]],Artikel_prijzen[Artnr],Artikel_prijzen[Prijs 2025],"")</f>
        <v>417.15</v>
      </c>
      <c r="K858" t="str">
        <f>IF(Q2_2025[[#This Row],[Artikelprijs]]&lt;&gt;"",IF(Q2_2025[[#This Row],[Stuksprijs]]=Q2_2025[[#This Row],[Artikelprijs]],"Prijs gelijk","Prijs wijkt af"),"")</f>
        <v>Prijs wijkt af</v>
      </c>
      <c r="L858" t="str">
        <f>IF(Q2_2025[[#This Row],[Relatiekorting percentage]]=0,
    "Nvt",
    IF(Q2_2025[[#This Row],[Brutobedrag 2]] &lt; Q2_2025[[#This Row],[Bruto - Rel.korting]],
        "Nee",
        "Ja"))</f>
        <v>Nvt</v>
      </c>
      <c r="M858" s="10">
        <f>IF(Q2_2025[[#This Row],[Artikelprijs]]&lt;&gt;"",Q2_2025[[#This Row],[Artikelprijs]],Q2_2025[[#This Row],[Stuksprijs]])</f>
        <v>417.15</v>
      </c>
      <c r="N858" s="10">
        <f>Q2_2025[[#This Row],[Besteld]]*Q2_2025[[#This Row],[Prijs 2]]</f>
        <v>417.15</v>
      </c>
      <c r="O858" s="10">
        <f>IF(Q2_2025[[#This Row],[Brutobedrag 2]]&lt;Q2_2025[[#This Row],[Bruto - Rel.korting]],Q2_2025[[#This Row],[Brutobedrag 2]],Q2_2025[[#This Row],[Brutobedrag 2]]*(100-Q2_2025[[#This Row],[Relatiekorting percentage]])/100)</f>
        <v>417.15</v>
      </c>
      <c r="R858" s="3"/>
      <c r="W858"/>
      <c r="AB858"/>
    </row>
    <row r="859" spans="1:28" x14ac:dyDescent="0.3">
      <c r="A859" t="s">
        <v>596</v>
      </c>
      <c r="B859">
        <v>5021030</v>
      </c>
      <c r="C859" t="s">
        <v>546</v>
      </c>
      <c r="D859">
        <v>1</v>
      </c>
      <c r="E859" s="10">
        <v>170</v>
      </c>
      <c r="F859" s="10">
        <v>170</v>
      </c>
      <c r="G859" s="10">
        <v>170</v>
      </c>
      <c r="H859">
        <v>0</v>
      </c>
      <c r="I859" s="51" t="str">
        <f>_xlfn.XLOOKUP(Q2_2025[[#This Row],[Artikelnr]],Artikel_prijzen[Artnr],Artikel_prijzen[Groep],"")</f>
        <v>Elektra</v>
      </c>
      <c r="J859" s="10">
        <f>_xlfn.XLOOKUP(Q2_2025[[#This Row],[Artikelnr]],Artikel_prijzen[Artnr],Artikel_prijzen[Prijs 2025],"")</f>
        <v>106.8625</v>
      </c>
      <c r="K859" t="str">
        <f>IF(Q2_2025[[#This Row],[Artikelprijs]]&lt;&gt;"",IF(Q2_2025[[#This Row],[Stuksprijs]]=Q2_2025[[#This Row],[Artikelprijs]],"Prijs gelijk","Prijs wijkt af"),"")</f>
        <v>Prijs wijkt af</v>
      </c>
      <c r="L859" t="str">
        <f>IF(Q2_2025[[#This Row],[Relatiekorting percentage]]=0,
    "Nvt",
    IF(Q2_2025[[#This Row],[Brutobedrag 2]] &lt; Q2_2025[[#This Row],[Bruto - Rel.korting]],
        "Nee",
        "Ja"))</f>
        <v>Nvt</v>
      </c>
      <c r="M859" s="10">
        <f>IF(Q2_2025[[#This Row],[Artikelprijs]]&lt;&gt;"",Q2_2025[[#This Row],[Artikelprijs]],Q2_2025[[#This Row],[Stuksprijs]])</f>
        <v>106.8625</v>
      </c>
      <c r="N859" s="10">
        <f>Q2_2025[[#This Row],[Besteld]]*Q2_2025[[#This Row],[Prijs 2]]</f>
        <v>106.8625</v>
      </c>
      <c r="O859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859" s="3"/>
      <c r="W859"/>
      <c r="AB859"/>
    </row>
    <row r="860" spans="1:28" x14ac:dyDescent="0.3">
      <c r="A860" t="s">
        <v>596</v>
      </c>
      <c r="B860">
        <v>5040010</v>
      </c>
      <c r="C860" t="s">
        <v>318</v>
      </c>
      <c r="D860">
        <v>1</v>
      </c>
      <c r="E860" s="10">
        <v>448.05</v>
      </c>
      <c r="F860" s="10">
        <v>448.05</v>
      </c>
      <c r="G860" s="10">
        <v>448.05</v>
      </c>
      <c r="H860">
        <v>0</v>
      </c>
      <c r="I860" s="51" t="str">
        <f>_xlfn.XLOOKUP(Q2_2025[[#This Row],[Artikelnr]],Artikel_prijzen[Artnr],Artikel_prijzen[Groep],"")</f>
        <v>AV</v>
      </c>
      <c r="J860" s="10">
        <f>_xlfn.XLOOKUP(Q2_2025[[#This Row],[Artikelnr]],Artikel_prijzen[Artnr],Artikel_prijzen[Prijs 2025],"")</f>
        <v>435</v>
      </c>
      <c r="K860" t="str">
        <f>IF(Q2_2025[[#This Row],[Artikelprijs]]&lt;&gt;"",IF(Q2_2025[[#This Row],[Stuksprijs]]=Q2_2025[[#This Row],[Artikelprijs]],"Prijs gelijk","Prijs wijkt af"),"")</f>
        <v>Prijs wijkt af</v>
      </c>
      <c r="L860" t="str">
        <f>IF(Q2_2025[[#This Row],[Relatiekorting percentage]]=0,
    "Nvt",
    IF(Q2_2025[[#This Row],[Brutobedrag 2]] &lt; Q2_2025[[#This Row],[Bruto - Rel.korting]],
        "Nee",
        "Ja"))</f>
        <v>Nvt</v>
      </c>
      <c r="M860" s="10">
        <f>IF(Q2_2025[[#This Row],[Artikelprijs]]&lt;&gt;"",Q2_2025[[#This Row],[Artikelprijs]],Q2_2025[[#This Row],[Stuksprijs]])</f>
        <v>435</v>
      </c>
      <c r="N860" s="10">
        <f>Q2_2025[[#This Row],[Besteld]]*Q2_2025[[#This Row],[Prijs 2]]</f>
        <v>435</v>
      </c>
      <c r="O860" s="10">
        <f>IF(Q2_2025[[#This Row],[Brutobedrag 2]]&lt;Q2_2025[[#This Row],[Bruto - Rel.korting]],Q2_2025[[#This Row],[Brutobedrag 2]],Q2_2025[[#This Row],[Brutobedrag 2]]*(100-Q2_2025[[#This Row],[Relatiekorting percentage]])/100)</f>
        <v>435</v>
      </c>
      <c r="R860" s="3"/>
      <c r="W860"/>
      <c r="AB860"/>
    </row>
    <row r="861" spans="1:28" x14ac:dyDescent="0.3">
      <c r="A861" t="s">
        <v>596</v>
      </c>
      <c r="B861">
        <v>5040018</v>
      </c>
      <c r="C861" t="s">
        <v>319</v>
      </c>
      <c r="D861">
        <v>1</v>
      </c>
      <c r="E861" s="10">
        <v>66.95</v>
      </c>
      <c r="F861" s="10">
        <v>66.95</v>
      </c>
      <c r="G861" s="10">
        <v>66.95</v>
      </c>
      <c r="H861">
        <v>0</v>
      </c>
      <c r="I861" s="51" t="str">
        <f>_xlfn.XLOOKUP(Q2_2025[[#This Row],[Artikelnr]],Artikel_prijzen[Artnr],Artikel_prijzen[Groep],"")</f>
        <v/>
      </c>
      <c r="J861" s="10" t="str">
        <f>_xlfn.XLOOKUP(Q2_2025[[#This Row],[Artikelnr]],Artikel_prijzen[Artnr],Artikel_prijzen[Prijs 2025],"")</f>
        <v/>
      </c>
      <c r="K861" t="str">
        <f>IF(Q2_2025[[#This Row],[Artikelprijs]]&lt;&gt;"",IF(Q2_2025[[#This Row],[Stuksprijs]]=Q2_2025[[#This Row],[Artikelprijs]],"Prijs gelijk","Prijs wijkt af"),"")</f>
        <v/>
      </c>
      <c r="L861" t="str">
        <f>IF(Q2_2025[[#This Row],[Relatiekorting percentage]]=0,
    "Nvt",
    IF(Q2_2025[[#This Row],[Brutobedrag 2]] &lt; Q2_2025[[#This Row],[Bruto - Rel.korting]],
        "Nee",
        "Ja"))</f>
        <v>Nvt</v>
      </c>
      <c r="M861" s="10">
        <f>IF(Q2_2025[[#This Row],[Artikelprijs]]&lt;&gt;"",Q2_2025[[#This Row],[Artikelprijs]],Q2_2025[[#This Row],[Stuksprijs]])</f>
        <v>66.95</v>
      </c>
      <c r="N861" s="10">
        <f>Q2_2025[[#This Row],[Besteld]]*Q2_2025[[#This Row],[Prijs 2]]</f>
        <v>66.95</v>
      </c>
      <c r="O861" s="10">
        <f>IF(Q2_2025[[#This Row],[Brutobedrag 2]]&lt;Q2_2025[[#This Row],[Bruto - Rel.korting]],Q2_2025[[#This Row],[Brutobedrag 2]],Q2_2025[[#This Row],[Brutobedrag 2]]*(100-Q2_2025[[#This Row],[Relatiekorting percentage]])/100)</f>
        <v>66.95</v>
      </c>
      <c r="R861" s="3"/>
      <c r="W861"/>
      <c r="AB861"/>
    </row>
    <row r="862" spans="1:28" x14ac:dyDescent="0.3">
      <c r="A862" t="s">
        <v>596</v>
      </c>
      <c r="B862">
        <v>5021030</v>
      </c>
      <c r="C862" t="s">
        <v>546</v>
      </c>
      <c r="D862">
        <v>2</v>
      </c>
      <c r="E862" s="10">
        <v>170</v>
      </c>
      <c r="F862" s="10">
        <v>340</v>
      </c>
      <c r="G862" s="10">
        <v>340</v>
      </c>
      <c r="H862">
        <v>0</v>
      </c>
      <c r="I862" s="51" t="str">
        <f>_xlfn.XLOOKUP(Q2_2025[[#This Row],[Artikelnr]],Artikel_prijzen[Artnr],Artikel_prijzen[Groep],"")</f>
        <v>Elektra</v>
      </c>
      <c r="J862" s="10">
        <f>_xlfn.XLOOKUP(Q2_2025[[#This Row],[Artikelnr]],Artikel_prijzen[Artnr],Artikel_prijzen[Prijs 2025],"")</f>
        <v>106.8625</v>
      </c>
      <c r="K862" t="str">
        <f>IF(Q2_2025[[#This Row],[Artikelprijs]]&lt;&gt;"",IF(Q2_2025[[#This Row],[Stuksprijs]]=Q2_2025[[#This Row],[Artikelprijs]],"Prijs gelijk","Prijs wijkt af"),"")</f>
        <v>Prijs wijkt af</v>
      </c>
      <c r="L862" t="str">
        <f>IF(Q2_2025[[#This Row],[Relatiekorting percentage]]=0,
    "Nvt",
    IF(Q2_2025[[#This Row],[Brutobedrag 2]] &lt; Q2_2025[[#This Row],[Bruto - Rel.korting]],
        "Nee",
        "Ja"))</f>
        <v>Nvt</v>
      </c>
      <c r="M862" s="10">
        <f>IF(Q2_2025[[#This Row],[Artikelprijs]]&lt;&gt;"",Q2_2025[[#This Row],[Artikelprijs]],Q2_2025[[#This Row],[Stuksprijs]])</f>
        <v>106.8625</v>
      </c>
      <c r="N862" s="10">
        <f>Q2_2025[[#This Row],[Besteld]]*Q2_2025[[#This Row],[Prijs 2]]</f>
        <v>213.72499999999999</v>
      </c>
      <c r="O862" s="10">
        <f>IF(Q2_2025[[#This Row],[Brutobedrag 2]]&lt;Q2_2025[[#This Row],[Bruto - Rel.korting]],Q2_2025[[#This Row],[Brutobedrag 2]],Q2_2025[[#This Row],[Brutobedrag 2]]*(100-Q2_2025[[#This Row],[Relatiekorting percentage]])/100)</f>
        <v>213.72499999999999</v>
      </c>
      <c r="R862" s="3"/>
      <c r="W862"/>
      <c r="AB862"/>
    </row>
    <row r="863" spans="1:28" x14ac:dyDescent="0.3">
      <c r="A863" t="s">
        <v>596</v>
      </c>
      <c r="B863">
        <v>5022052</v>
      </c>
      <c r="C863" t="s">
        <v>597</v>
      </c>
      <c r="D863">
        <v>1</v>
      </c>
      <c r="E863" s="10">
        <v>751.04</v>
      </c>
      <c r="F863" s="10">
        <v>751.04</v>
      </c>
      <c r="G863" s="10">
        <v>751.04</v>
      </c>
      <c r="H863">
        <v>0</v>
      </c>
      <c r="I863" s="51" t="str">
        <f>_xlfn.XLOOKUP(Q2_2025[[#This Row],[Artikelnr]],Artikel_prijzen[Artnr],Artikel_prijzen[Groep],"")</f>
        <v>Elektra</v>
      </c>
      <c r="J863" s="10">
        <f>_xlfn.XLOOKUP(Q2_2025[[#This Row],[Artikelnr]],Artikel_prijzen[Artnr],Artikel_prijzen[Prijs 2025],"")</f>
        <v>576.79999999999995</v>
      </c>
      <c r="K863" t="str">
        <f>IF(Q2_2025[[#This Row],[Artikelprijs]]&lt;&gt;"",IF(Q2_2025[[#This Row],[Stuksprijs]]=Q2_2025[[#This Row],[Artikelprijs]],"Prijs gelijk","Prijs wijkt af"),"")</f>
        <v>Prijs wijkt af</v>
      </c>
      <c r="L863" t="str">
        <f>IF(Q2_2025[[#This Row],[Relatiekorting percentage]]=0,
    "Nvt",
    IF(Q2_2025[[#This Row],[Brutobedrag 2]] &lt; Q2_2025[[#This Row],[Bruto - Rel.korting]],
        "Nee",
        "Ja"))</f>
        <v>Nvt</v>
      </c>
      <c r="M863" s="10">
        <f>IF(Q2_2025[[#This Row],[Artikelprijs]]&lt;&gt;"",Q2_2025[[#This Row],[Artikelprijs]],Q2_2025[[#This Row],[Stuksprijs]])</f>
        <v>576.79999999999995</v>
      </c>
      <c r="N863" s="10">
        <f>Q2_2025[[#This Row],[Besteld]]*Q2_2025[[#This Row],[Prijs 2]]</f>
        <v>576.79999999999995</v>
      </c>
      <c r="O863" s="10">
        <f>IF(Q2_2025[[#This Row],[Brutobedrag 2]]&lt;Q2_2025[[#This Row],[Bruto - Rel.korting]],Q2_2025[[#This Row],[Brutobedrag 2]],Q2_2025[[#This Row],[Brutobedrag 2]]*(100-Q2_2025[[#This Row],[Relatiekorting percentage]])/100)</f>
        <v>576.79999999999995</v>
      </c>
      <c r="R863" s="3"/>
      <c r="W863"/>
      <c r="AB863"/>
    </row>
    <row r="864" spans="1:28" x14ac:dyDescent="0.3">
      <c r="A864" t="s">
        <v>596</v>
      </c>
      <c r="B864">
        <v>5021030</v>
      </c>
      <c r="C864" t="s">
        <v>546</v>
      </c>
      <c r="D864">
        <v>1</v>
      </c>
      <c r="E864" s="10">
        <v>170</v>
      </c>
      <c r="F864" s="10">
        <v>170</v>
      </c>
      <c r="G864" s="10">
        <v>170</v>
      </c>
      <c r="H864">
        <v>0</v>
      </c>
      <c r="I864" s="51" t="str">
        <f>_xlfn.XLOOKUP(Q2_2025[[#This Row],[Artikelnr]],Artikel_prijzen[Artnr],Artikel_prijzen[Groep],"")</f>
        <v>Elektra</v>
      </c>
      <c r="J864" s="10">
        <f>_xlfn.XLOOKUP(Q2_2025[[#This Row],[Artikelnr]],Artikel_prijzen[Artnr],Artikel_prijzen[Prijs 2025],"")</f>
        <v>106.8625</v>
      </c>
      <c r="K864" t="str">
        <f>IF(Q2_2025[[#This Row],[Artikelprijs]]&lt;&gt;"",IF(Q2_2025[[#This Row],[Stuksprijs]]=Q2_2025[[#This Row],[Artikelprijs]],"Prijs gelijk","Prijs wijkt af"),"")</f>
        <v>Prijs wijkt af</v>
      </c>
      <c r="L864" t="str">
        <f>IF(Q2_2025[[#This Row],[Relatiekorting percentage]]=0,
    "Nvt",
    IF(Q2_2025[[#This Row],[Brutobedrag 2]] &lt; Q2_2025[[#This Row],[Bruto - Rel.korting]],
        "Nee",
        "Ja"))</f>
        <v>Nvt</v>
      </c>
      <c r="M864" s="10">
        <f>IF(Q2_2025[[#This Row],[Artikelprijs]]&lt;&gt;"",Q2_2025[[#This Row],[Artikelprijs]],Q2_2025[[#This Row],[Stuksprijs]])</f>
        <v>106.8625</v>
      </c>
      <c r="N864" s="10">
        <f>Q2_2025[[#This Row],[Besteld]]*Q2_2025[[#This Row],[Prijs 2]]</f>
        <v>106.8625</v>
      </c>
      <c r="O864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864" s="3"/>
      <c r="W864"/>
      <c r="AB864"/>
    </row>
    <row r="865" spans="1:28" x14ac:dyDescent="0.3">
      <c r="A865" t="s">
        <v>596</v>
      </c>
      <c r="B865">
        <v>5021030</v>
      </c>
      <c r="C865" t="s">
        <v>546</v>
      </c>
      <c r="D865">
        <v>1</v>
      </c>
      <c r="E865" s="10">
        <v>170</v>
      </c>
      <c r="F865" s="10">
        <v>170</v>
      </c>
      <c r="G865" s="10">
        <v>170</v>
      </c>
      <c r="H865">
        <v>0</v>
      </c>
      <c r="I865" s="51" t="str">
        <f>_xlfn.XLOOKUP(Q2_2025[[#This Row],[Artikelnr]],Artikel_prijzen[Artnr],Artikel_prijzen[Groep],"")</f>
        <v>Elektra</v>
      </c>
      <c r="J865" s="10">
        <f>_xlfn.XLOOKUP(Q2_2025[[#This Row],[Artikelnr]],Artikel_prijzen[Artnr],Artikel_prijzen[Prijs 2025],"")</f>
        <v>106.8625</v>
      </c>
      <c r="K865" t="str">
        <f>IF(Q2_2025[[#This Row],[Artikelprijs]]&lt;&gt;"",IF(Q2_2025[[#This Row],[Stuksprijs]]=Q2_2025[[#This Row],[Artikelprijs]],"Prijs gelijk","Prijs wijkt af"),"")</f>
        <v>Prijs wijkt af</v>
      </c>
      <c r="L865" t="str">
        <f>IF(Q2_2025[[#This Row],[Relatiekorting percentage]]=0,
    "Nvt",
    IF(Q2_2025[[#This Row],[Brutobedrag 2]] &lt; Q2_2025[[#This Row],[Bruto - Rel.korting]],
        "Nee",
        "Ja"))</f>
        <v>Nvt</v>
      </c>
      <c r="M865" s="10">
        <f>IF(Q2_2025[[#This Row],[Artikelprijs]]&lt;&gt;"",Q2_2025[[#This Row],[Artikelprijs]],Q2_2025[[#This Row],[Stuksprijs]])</f>
        <v>106.8625</v>
      </c>
      <c r="N865" s="10">
        <f>Q2_2025[[#This Row],[Besteld]]*Q2_2025[[#This Row],[Prijs 2]]</f>
        <v>106.8625</v>
      </c>
      <c r="O865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865" s="3"/>
      <c r="W865"/>
      <c r="AB865"/>
    </row>
    <row r="866" spans="1:28" x14ac:dyDescent="0.3">
      <c r="A866" t="s">
        <v>596</v>
      </c>
      <c r="B866">
        <v>5021030</v>
      </c>
      <c r="C866" t="s">
        <v>546</v>
      </c>
      <c r="D866">
        <v>1</v>
      </c>
      <c r="E866" s="10">
        <v>170</v>
      </c>
      <c r="F866" s="10">
        <v>170</v>
      </c>
      <c r="G866" s="10">
        <v>170</v>
      </c>
      <c r="H866">
        <v>0</v>
      </c>
      <c r="I866" s="51" t="str">
        <f>_xlfn.XLOOKUP(Q2_2025[[#This Row],[Artikelnr]],Artikel_prijzen[Artnr],Artikel_prijzen[Groep],"")</f>
        <v>Elektra</v>
      </c>
      <c r="J866" s="10">
        <f>_xlfn.XLOOKUP(Q2_2025[[#This Row],[Artikelnr]],Artikel_prijzen[Artnr],Artikel_prijzen[Prijs 2025],"")</f>
        <v>106.8625</v>
      </c>
      <c r="K866" t="str">
        <f>IF(Q2_2025[[#This Row],[Artikelprijs]]&lt;&gt;"",IF(Q2_2025[[#This Row],[Stuksprijs]]=Q2_2025[[#This Row],[Artikelprijs]],"Prijs gelijk","Prijs wijkt af"),"")</f>
        <v>Prijs wijkt af</v>
      </c>
      <c r="L866" t="str">
        <f>IF(Q2_2025[[#This Row],[Relatiekorting percentage]]=0,
    "Nvt",
    IF(Q2_2025[[#This Row],[Brutobedrag 2]] &lt; Q2_2025[[#This Row],[Bruto - Rel.korting]],
        "Nee",
        "Ja"))</f>
        <v>Nvt</v>
      </c>
      <c r="M866" s="10">
        <f>IF(Q2_2025[[#This Row],[Artikelprijs]]&lt;&gt;"",Q2_2025[[#This Row],[Artikelprijs]],Q2_2025[[#This Row],[Stuksprijs]])</f>
        <v>106.8625</v>
      </c>
      <c r="N866" s="10">
        <f>Q2_2025[[#This Row],[Besteld]]*Q2_2025[[#This Row],[Prijs 2]]</f>
        <v>106.8625</v>
      </c>
      <c r="O866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866" s="3"/>
      <c r="W866"/>
      <c r="AB866"/>
    </row>
    <row r="867" spans="1:28" x14ac:dyDescent="0.3">
      <c r="A867" t="s">
        <v>596</v>
      </c>
      <c r="B867">
        <v>5020002</v>
      </c>
      <c r="C867" t="s">
        <v>56</v>
      </c>
      <c r="D867">
        <v>1</v>
      </c>
      <c r="E867" s="10">
        <v>39.65</v>
      </c>
      <c r="F867" s="10">
        <v>39.65</v>
      </c>
      <c r="G867" s="10">
        <v>39.65</v>
      </c>
      <c r="H867">
        <v>0</v>
      </c>
      <c r="I867" s="51" t="str">
        <f>_xlfn.XLOOKUP(Q2_2025[[#This Row],[Artikelnr]],Artikel_prijzen[Artnr],Artikel_prijzen[Groep],"")</f>
        <v/>
      </c>
      <c r="J867" s="10" t="str">
        <f>_xlfn.XLOOKUP(Q2_2025[[#This Row],[Artikelnr]],Artikel_prijzen[Artnr],Artikel_prijzen[Prijs 2025],"")</f>
        <v/>
      </c>
      <c r="K867" t="str">
        <f>IF(Q2_2025[[#This Row],[Artikelprijs]]&lt;&gt;"",IF(Q2_2025[[#This Row],[Stuksprijs]]=Q2_2025[[#This Row],[Artikelprijs]],"Prijs gelijk","Prijs wijkt af"),"")</f>
        <v/>
      </c>
      <c r="L867" t="str">
        <f>IF(Q2_2025[[#This Row],[Relatiekorting percentage]]=0,
    "Nvt",
    IF(Q2_2025[[#This Row],[Brutobedrag 2]] &lt; Q2_2025[[#This Row],[Bruto - Rel.korting]],
        "Nee",
        "Ja"))</f>
        <v>Nvt</v>
      </c>
      <c r="M867" s="10">
        <f>IF(Q2_2025[[#This Row],[Artikelprijs]]&lt;&gt;"",Q2_2025[[#This Row],[Artikelprijs]],Q2_2025[[#This Row],[Stuksprijs]])</f>
        <v>39.65</v>
      </c>
      <c r="N867" s="10">
        <f>Q2_2025[[#This Row],[Besteld]]*Q2_2025[[#This Row],[Prijs 2]]</f>
        <v>39.65</v>
      </c>
      <c r="O867" s="10">
        <f>IF(Q2_2025[[#This Row],[Brutobedrag 2]]&lt;Q2_2025[[#This Row],[Bruto - Rel.korting]],Q2_2025[[#This Row],[Brutobedrag 2]],Q2_2025[[#This Row],[Brutobedrag 2]]*(100-Q2_2025[[#This Row],[Relatiekorting percentage]])/100)</f>
        <v>39.65</v>
      </c>
      <c r="R867" s="3"/>
      <c r="W867"/>
      <c r="AB867"/>
    </row>
    <row r="868" spans="1:28" x14ac:dyDescent="0.3">
      <c r="A868" t="s">
        <v>596</v>
      </c>
      <c r="B868">
        <v>5040007</v>
      </c>
      <c r="C868" t="s">
        <v>328</v>
      </c>
      <c r="D868">
        <v>1</v>
      </c>
      <c r="E868" s="10">
        <v>272.95</v>
      </c>
      <c r="F868" s="10">
        <v>272.95</v>
      </c>
      <c r="G868" s="10">
        <v>272.95</v>
      </c>
      <c r="H868">
        <v>0</v>
      </c>
      <c r="I868" s="51" t="str">
        <f>_xlfn.XLOOKUP(Q2_2025[[#This Row],[Artikelnr]],Artikel_prijzen[Artnr],Artikel_prijzen[Groep],"")</f>
        <v>AV</v>
      </c>
      <c r="J868" s="10">
        <f>_xlfn.XLOOKUP(Q2_2025[[#This Row],[Artikelnr]],Artikel_prijzen[Artnr],Artikel_prijzen[Prijs 2025],"")</f>
        <v>265</v>
      </c>
      <c r="K868" t="str">
        <f>IF(Q2_2025[[#This Row],[Artikelprijs]]&lt;&gt;"",IF(Q2_2025[[#This Row],[Stuksprijs]]=Q2_2025[[#This Row],[Artikelprijs]],"Prijs gelijk","Prijs wijkt af"),"")</f>
        <v>Prijs wijkt af</v>
      </c>
      <c r="L868" t="str">
        <f>IF(Q2_2025[[#This Row],[Relatiekorting percentage]]=0,
    "Nvt",
    IF(Q2_2025[[#This Row],[Brutobedrag 2]] &lt; Q2_2025[[#This Row],[Bruto - Rel.korting]],
        "Nee",
        "Ja"))</f>
        <v>Nvt</v>
      </c>
      <c r="M868" s="10">
        <f>IF(Q2_2025[[#This Row],[Artikelprijs]]&lt;&gt;"",Q2_2025[[#This Row],[Artikelprijs]],Q2_2025[[#This Row],[Stuksprijs]])</f>
        <v>265</v>
      </c>
      <c r="N868" s="10">
        <f>Q2_2025[[#This Row],[Besteld]]*Q2_2025[[#This Row],[Prijs 2]]</f>
        <v>265</v>
      </c>
      <c r="O868" s="10">
        <f>IF(Q2_2025[[#This Row],[Brutobedrag 2]]&lt;Q2_2025[[#This Row],[Bruto - Rel.korting]],Q2_2025[[#This Row],[Brutobedrag 2]],Q2_2025[[#This Row],[Brutobedrag 2]]*(100-Q2_2025[[#This Row],[Relatiekorting percentage]])/100)</f>
        <v>265</v>
      </c>
      <c r="R868" s="3"/>
      <c r="W868"/>
      <c r="AB868"/>
    </row>
    <row r="869" spans="1:28" x14ac:dyDescent="0.3">
      <c r="A869" t="s">
        <v>596</v>
      </c>
      <c r="B869">
        <v>5021030</v>
      </c>
      <c r="C869" t="s">
        <v>546</v>
      </c>
      <c r="D869">
        <v>1</v>
      </c>
      <c r="E869" s="10">
        <v>170</v>
      </c>
      <c r="F869" s="10">
        <v>170</v>
      </c>
      <c r="G869" s="10">
        <v>170</v>
      </c>
      <c r="H869">
        <v>0</v>
      </c>
      <c r="I869" s="51" t="str">
        <f>_xlfn.XLOOKUP(Q2_2025[[#This Row],[Artikelnr]],Artikel_prijzen[Artnr],Artikel_prijzen[Groep],"")</f>
        <v>Elektra</v>
      </c>
      <c r="J869" s="10">
        <f>_xlfn.XLOOKUP(Q2_2025[[#This Row],[Artikelnr]],Artikel_prijzen[Artnr],Artikel_prijzen[Prijs 2025],"")</f>
        <v>106.8625</v>
      </c>
      <c r="K869" t="str">
        <f>IF(Q2_2025[[#This Row],[Artikelprijs]]&lt;&gt;"",IF(Q2_2025[[#This Row],[Stuksprijs]]=Q2_2025[[#This Row],[Artikelprijs]],"Prijs gelijk","Prijs wijkt af"),"")</f>
        <v>Prijs wijkt af</v>
      </c>
      <c r="L869" t="str">
        <f>IF(Q2_2025[[#This Row],[Relatiekorting percentage]]=0,
    "Nvt",
    IF(Q2_2025[[#This Row],[Brutobedrag 2]] &lt; Q2_2025[[#This Row],[Bruto - Rel.korting]],
        "Nee",
        "Ja"))</f>
        <v>Nvt</v>
      </c>
      <c r="M869" s="10">
        <f>IF(Q2_2025[[#This Row],[Artikelprijs]]&lt;&gt;"",Q2_2025[[#This Row],[Artikelprijs]],Q2_2025[[#This Row],[Stuksprijs]])</f>
        <v>106.8625</v>
      </c>
      <c r="N869" s="10">
        <f>Q2_2025[[#This Row],[Besteld]]*Q2_2025[[#This Row],[Prijs 2]]</f>
        <v>106.8625</v>
      </c>
      <c r="O869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869" s="3"/>
      <c r="W869"/>
      <c r="AB869"/>
    </row>
    <row r="870" spans="1:28" x14ac:dyDescent="0.3">
      <c r="A870" t="s">
        <v>596</v>
      </c>
      <c r="B870">
        <v>5022026</v>
      </c>
      <c r="C870" t="s">
        <v>492</v>
      </c>
      <c r="D870">
        <v>1</v>
      </c>
      <c r="E870" s="10">
        <v>403.24</v>
      </c>
      <c r="F870" s="10">
        <v>403.24</v>
      </c>
      <c r="G870" s="10">
        <v>403.24</v>
      </c>
      <c r="H870">
        <v>0</v>
      </c>
      <c r="I870" s="51" t="str">
        <f>_xlfn.XLOOKUP(Q2_2025[[#This Row],[Artikelnr]],Artikel_prijzen[Artnr],Artikel_prijzen[Groep],"")</f>
        <v>Elektra</v>
      </c>
      <c r="J870" s="10">
        <f>_xlfn.XLOOKUP(Q2_2025[[#This Row],[Artikelnr]],Artikel_prijzen[Artnr],Artikel_prijzen[Prijs 2025],"")</f>
        <v>298.7</v>
      </c>
      <c r="K870" t="str">
        <f>IF(Q2_2025[[#This Row],[Artikelprijs]]&lt;&gt;"",IF(Q2_2025[[#This Row],[Stuksprijs]]=Q2_2025[[#This Row],[Artikelprijs]],"Prijs gelijk","Prijs wijkt af"),"")</f>
        <v>Prijs wijkt af</v>
      </c>
      <c r="L870" t="str">
        <f>IF(Q2_2025[[#This Row],[Relatiekorting percentage]]=0,
    "Nvt",
    IF(Q2_2025[[#This Row],[Brutobedrag 2]] &lt; Q2_2025[[#This Row],[Bruto - Rel.korting]],
        "Nee",
        "Ja"))</f>
        <v>Nvt</v>
      </c>
      <c r="M870" s="10">
        <f>IF(Q2_2025[[#This Row],[Artikelprijs]]&lt;&gt;"",Q2_2025[[#This Row],[Artikelprijs]],Q2_2025[[#This Row],[Stuksprijs]])</f>
        <v>298.7</v>
      </c>
      <c r="N870" s="10">
        <f>Q2_2025[[#This Row],[Besteld]]*Q2_2025[[#This Row],[Prijs 2]]</f>
        <v>298.7</v>
      </c>
      <c r="O870" s="10">
        <f>IF(Q2_2025[[#This Row],[Brutobedrag 2]]&lt;Q2_2025[[#This Row],[Bruto - Rel.korting]],Q2_2025[[#This Row],[Brutobedrag 2]],Q2_2025[[#This Row],[Brutobedrag 2]]*(100-Q2_2025[[#This Row],[Relatiekorting percentage]])/100)</f>
        <v>298.7</v>
      </c>
      <c r="R870" s="3"/>
      <c r="W870"/>
      <c r="AB870"/>
    </row>
    <row r="871" spans="1:28" x14ac:dyDescent="0.3">
      <c r="A871" t="s">
        <v>596</v>
      </c>
      <c r="B871">
        <v>5020002</v>
      </c>
      <c r="C871" t="s">
        <v>56</v>
      </c>
      <c r="D871">
        <v>1</v>
      </c>
      <c r="E871" s="10">
        <v>39.65</v>
      </c>
      <c r="F871" s="10">
        <v>39.65</v>
      </c>
      <c r="G871" s="10">
        <v>39.65</v>
      </c>
      <c r="H871">
        <v>0</v>
      </c>
      <c r="I871" s="51" t="str">
        <f>_xlfn.XLOOKUP(Q2_2025[[#This Row],[Artikelnr]],Artikel_prijzen[Artnr],Artikel_prijzen[Groep],"")</f>
        <v/>
      </c>
      <c r="J871" s="10" t="str">
        <f>_xlfn.XLOOKUP(Q2_2025[[#This Row],[Artikelnr]],Artikel_prijzen[Artnr],Artikel_prijzen[Prijs 2025],"")</f>
        <v/>
      </c>
      <c r="K871" t="str">
        <f>IF(Q2_2025[[#This Row],[Artikelprijs]]&lt;&gt;"",IF(Q2_2025[[#This Row],[Stuksprijs]]=Q2_2025[[#This Row],[Artikelprijs]],"Prijs gelijk","Prijs wijkt af"),"")</f>
        <v/>
      </c>
      <c r="L871" t="str">
        <f>IF(Q2_2025[[#This Row],[Relatiekorting percentage]]=0,
    "Nvt",
    IF(Q2_2025[[#This Row],[Brutobedrag 2]] &lt; Q2_2025[[#This Row],[Bruto - Rel.korting]],
        "Nee",
        "Ja"))</f>
        <v>Nvt</v>
      </c>
      <c r="M871" s="10">
        <f>IF(Q2_2025[[#This Row],[Artikelprijs]]&lt;&gt;"",Q2_2025[[#This Row],[Artikelprijs]],Q2_2025[[#This Row],[Stuksprijs]])</f>
        <v>39.65</v>
      </c>
      <c r="N871" s="10">
        <f>Q2_2025[[#This Row],[Besteld]]*Q2_2025[[#This Row],[Prijs 2]]</f>
        <v>39.65</v>
      </c>
      <c r="O871" s="10">
        <f>IF(Q2_2025[[#This Row],[Brutobedrag 2]]&lt;Q2_2025[[#This Row],[Bruto - Rel.korting]],Q2_2025[[#This Row],[Brutobedrag 2]],Q2_2025[[#This Row],[Brutobedrag 2]]*(100-Q2_2025[[#This Row],[Relatiekorting percentage]])/100)</f>
        <v>39.65</v>
      </c>
      <c r="R871" s="3"/>
      <c r="W871"/>
      <c r="AB871"/>
    </row>
    <row r="872" spans="1:28" x14ac:dyDescent="0.3">
      <c r="A872" t="s">
        <v>596</v>
      </c>
      <c r="B872">
        <v>5040010</v>
      </c>
      <c r="C872" t="s">
        <v>318</v>
      </c>
      <c r="D872">
        <v>1</v>
      </c>
      <c r="E872" s="10">
        <v>448.05</v>
      </c>
      <c r="F872" s="10">
        <v>448.05</v>
      </c>
      <c r="G872" s="10">
        <v>448.05</v>
      </c>
      <c r="H872">
        <v>0</v>
      </c>
      <c r="I872" s="51" t="str">
        <f>_xlfn.XLOOKUP(Q2_2025[[#This Row],[Artikelnr]],Artikel_prijzen[Artnr],Artikel_prijzen[Groep],"")</f>
        <v>AV</v>
      </c>
      <c r="J872" s="10">
        <f>_xlfn.XLOOKUP(Q2_2025[[#This Row],[Artikelnr]],Artikel_prijzen[Artnr],Artikel_prijzen[Prijs 2025],"")</f>
        <v>435</v>
      </c>
      <c r="K872" t="str">
        <f>IF(Q2_2025[[#This Row],[Artikelprijs]]&lt;&gt;"",IF(Q2_2025[[#This Row],[Stuksprijs]]=Q2_2025[[#This Row],[Artikelprijs]],"Prijs gelijk","Prijs wijkt af"),"")</f>
        <v>Prijs wijkt af</v>
      </c>
      <c r="L872" t="str">
        <f>IF(Q2_2025[[#This Row],[Relatiekorting percentage]]=0,
    "Nvt",
    IF(Q2_2025[[#This Row],[Brutobedrag 2]] &lt; Q2_2025[[#This Row],[Bruto - Rel.korting]],
        "Nee",
        "Ja"))</f>
        <v>Nvt</v>
      </c>
      <c r="M872" s="10">
        <f>IF(Q2_2025[[#This Row],[Artikelprijs]]&lt;&gt;"",Q2_2025[[#This Row],[Artikelprijs]],Q2_2025[[#This Row],[Stuksprijs]])</f>
        <v>435</v>
      </c>
      <c r="N872" s="10">
        <f>Q2_2025[[#This Row],[Besteld]]*Q2_2025[[#This Row],[Prijs 2]]</f>
        <v>435</v>
      </c>
      <c r="O872" s="10">
        <f>IF(Q2_2025[[#This Row],[Brutobedrag 2]]&lt;Q2_2025[[#This Row],[Bruto - Rel.korting]],Q2_2025[[#This Row],[Brutobedrag 2]],Q2_2025[[#This Row],[Brutobedrag 2]]*(100-Q2_2025[[#This Row],[Relatiekorting percentage]])/100)</f>
        <v>435</v>
      </c>
      <c r="R872" s="3"/>
      <c r="W872"/>
      <c r="AB872"/>
    </row>
    <row r="873" spans="1:28" x14ac:dyDescent="0.3">
      <c r="A873" t="s">
        <v>596</v>
      </c>
      <c r="B873">
        <v>5040018</v>
      </c>
      <c r="C873" t="s">
        <v>319</v>
      </c>
      <c r="D873">
        <v>1</v>
      </c>
      <c r="E873" s="10">
        <v>66.95</v>
      </c>
      <c r="F873" s="10">
        <v>66.95</v>
      </c>
      <c r="G873" s="10">
        <v>66.95</v>
      </c>
      <c r="H873">
        <v>0</v>
      </c>
      <c r="I873" s="51" t="str">
        <f>_xlfn.XLOOKUP(Q2_2025[[#This Row],[Artikelnr]],Artikel_prijzen[Artnr],Artikel_prijzen[Groep],"")</f>
        <v/>
      </c>
      <c r="J873" s="10" t="str">
        <f>_xlfn.XLOOKUP(Q2_2025[[#This Row],[Artikelnr]],Artikel_prijzen[Artnr],Artikel_prijzen[Prijs 2025],"")</f>
        <v/>
      </c>
      <c r="K873" t="str">
        <f>IF(Q2_2025[[#This Row],[Artikelprijs]]&lt;&gt;"",IF(Q2_2025[[#This Row],[Stuksprijs]]=Q2_2025[[#This Row],[Artikelprijs]],"Prijs gelijk","Prijs wijkt af"),"")</f>
        <v/>
      </c>
      <c r="L873" t="str">
        <f>IF(Q2_2025[[#This Row],[Relatiekorting percentage]]=0,
    "Nvt",
    IF(Q2_2025[[#This Row],[Brutobedrag 2]] &lt; Q2_2025[[#This Row],[Bruto - Rel.korting]],
        "Nee",
        "Ja"))</f>
        <v>Nvt</v>
      </c>
      <c r="M873" s="10">
        <f>IF(Q2_2025[[#This Row],[Artikelprijs]]&lt;&gt;"",Q2_2025[[#This Row],[Artikelprijs]],Q2_2025[[#This Row],[Stuksprijs]])</f>
        <v>66.95</v>
      </c>
      <c r="N873" s="10">
        <f>Q2_2025[[#This Row],[Besteld]]*Q2_2025[[#This Row],[Prijs 2]]</f>
        <v>66.95</v>
      </c>
      <c r="O873" s="10">
        <f>IF(Q2_2025[[#This Row],[Brutobedrag 2]]&lt;Q2_2025[[#This Row],[Bruto - Rel.korting]],Q2_2025[[#This Row],[Brutobedrag 2]],Q2_2025[[#This Row],[Brutobedrag 2]]*(100-Q2_2025[[#This Row],[Relatiekorting percentage]])/100)</f>
        <v>66.95</v>
      </c>
      <c r="R873" s="3"/>
      <c r="W873"/>
      <c r="AB873"/>
    </row>
    <row r="874" spans="1:28" x14ac:dyDescent="0.3">
      <c r="A874" t="s">
        <v>596</v>
      </c>
      <c r="B874">
        <v>5021030</v>
      </c>
      <c r="C874" t="s">
        <v>546</v>
      </c>
      <c r="D874">
        <v>1</v>
      </c>
      <c r="E874" s="10">
        <v>170</v>
      </c>
      <c r="F874" s="10">
        <v>170</v>
      </c>
      <c r="G874" s="10">
        <v>170</v>
      </c>
      <c r="H874">
        <v>0</v>
      </c>
      <c r="I874" s="51" t="str">
        <f>_xlfn.XLOOKUP(Q2_2025[[#This Row],[Artikelnr]],Artikel_prijzen[Artnr],Artikel_prijzen[Groep],"")</f>
        <v>Elektra</v>
      </c>
      <c r="J874" s="10">
        <f>_xlfn.XLOOKUP(Q2_2025[[#This Row],[Artikelnr]],Artikel_prijzen[Artnr],Artikel_prijzen[Prijs 2025],"")</f>
        <v>106.8625</v>
      </c>
      <c r="K874" t="str">
        <f>IF(Q2_2025[[#This Row],[Artikelprijs]]&lt;&gt;"",IF(Q2_2025[[#This Row],[Stuksprijs]]=Q2_2025[[#This Row],[Artikelprijs]],"Prijs gelijk","Prijs wijkt af"),"")</f>
        <v>Prijs wijkt af</v>
      </c>
      <c r="L874" t="str">
        <f>IF(Q2_2025[[#This Row],[Relatiekorting percentage]]=0,
    "Nvt",
    IF(Q2_2025[[#This Row],[Brutobedrag 2]] &lt; Q2_2025[[#This Row],[Bruto - Rel.korting]],
        "Nee",
        "Ja"))</f>
        <v>Nvt</v>
      </c>
      <c r="M874" s="10">
        <f>IF(Q2_2025[[#This Row],[Artikelprijs]]&lt;&gt;"",Q2_2025[[#This Row],[Artikelprijs]],Q2_2025[[#This Row],[Stuksprijs]])</f>
        <v>106.8625</v>
      </c>
      <c r="N874" s="10">
        <f>Q2_2025[[#This Row],[Besteld]]*Q2_2025[[#This Row],[Prijs 2]]</f>
        <v>106.8625</v>
      </c>
      <c r="O874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874" s="3"/>
      <c r="W874"/>
      <c r="AB874"/>
    </row>
    <row r="875" spans="1:28" x14ac:dyDescent="0.3">
      <c r="A875" t="s">
        <v>596</v>
      </c>
      <c r="B875">
        <v>5022048</v>
      </c>
      <c r="C875" t="s">
        <v>578</v>
      </c>
      <c r="D875">
        <v>1</v>
      </c>
      <c r="E875" s="10">
        <v>521.69000000000005</v>
      </c>
      <c r="F875" s="10">
        <v>521.69000000000005</v>
      </c>
      <c r="G875" s="10">
        <v>521.69000000000005</v>
      </c>
      <c r="H875">
        <v>0</v>
      </c>
      <c r="I875" s="51" t="str">
        <f>_xlfn.XLOOKUP(Q2_2025[[#This Row],[Artikelnr]],Artikel_prijzen[Artnr],Artikel_prijzen[Groep],"")</f>
        <v>Elektra</v>
      </c>
      <c r="J875" s="10">
        <f>_xlfn.XLOOKUP(Q2_2025[[#This Row],[Artikelnr]],Artikel_prijzen[Artnr],Artikel_prijzen[Prijs 2025],"")</f>
        <v>417.15</v>
      </c>
      <c r="K875" t="str">
        <f>IF(Q2_2025[[#This Row],[Artikelprijs]]&lt;&gt;"",IF(Q2_2025[[#This Row],[Stuksprijs]]=Q2_2025[[#This Row],[Artikelprijs]],"Prijs gelijk","Prijs wijkt af"),"")</f>
        <v>Prijs wijkt af</v>
      </c>
      <c r="L875" t="str">
        <f>IF(Q2_2025[[#This Row],[Relatiekorting percentage]]=0,
    "Nvt",
    IF(Q2_2025[[#This Row],[Brutobedrag 2]] &lt; Q2_2025[[#This Row],[Bruto - Rel.korting]],
        "Nee",
        "Ja"))</f>
        <v>Nvt</v>
      </c>
      <c r="M875" s="10">
        <f>IF(Q2_2025[[#This Row],[Artikelprijs]]&lt;&gt;"",Q2_2025[[#This Row],[Artikelprijs]],Q2_2025[[#This Row],[Stuksprijs]])</f>
        <v>417.15</v>
      </c>
      <c r="N875" s="10">
        <f>Q2_2025[[#This Row],[Besteld]]*Q2_2025[[#This Row],[Prijs 2]]</f>
        <v>417.15</v>
      </c>
      <c r="O875" s="10">
        <f>IF(Q2_2025[[#This Row],[Brutobedrag 2]]&lt;Q2_2025[[#This Row],[Bruto - Rel.korting]],Q2_2025[[#This Row],[Brutobedrag 2]],Q2_2025[[#This Row],[Brutobedrag 2]]*(100-Q2_2025[[#This Row],[Relatiekorting percentage]])/100)</f>
        <v>417.15</v>
      </c>
      <c r="R875" s="3"/>
      <c r="W875"/>
      <c r="AB875"/>
    </row>
    <row r="876" spans="1:28" x14ac:dyDescent="0.3">
      <c r="A876" t="s">
        <v>596</v>
      </c>
      <c r="B876">
        <v>5021030</v>
      </c>
      <c r="C876" t="s">
        <v>299</v>
      </c>
      <c r="D876">
        <v>1</v>
      </c>
      <c r="E876" s="10">
        <v>170</v>
      </c>
      <c r="F876" s="10">
        <v>170</v>
      </c>
      <c r="G876" s="10">
        <v>170</v>
      </c>
      <c r="H876">
        <v>0</v>
      </c>
      <c r="I876" s="51" t="str">
        <f>_xlfn.XLOOKUP(Q2_2025[[#This Row],[Artikelnr]],Artikel_prijzen[Artnr],Artikel_prijzen[Groep],"")</f>
        <v>Elektra</v>
      </c>
      <c r="J876" s="10">
        <f>_xlfn.XLOOKUP(Q2_2025[[#This Row],[Artikelnr]],Artikel_prijzen[Artnr],Artikel_prijzen[Prijs 2025],"")</f>
        <v>106.8625</v>
      </c>
      <c r="K876" t="str">
        <f>IF(Q2_2025[[#This Row],[Artikelprijs]]&lt;&gt;"",IF(Q2_2025[[#This Row],[Stuksprijs]]=Q2_2025[[#This Row],[Artikelprijs]],"Prijs gelijk","Prijs wijkt af"),"")</f>
        <v>Prijs wijkt af</v>
      </c>
      <c r="L876" t="str">
        <f>IF(Q2_2025[[#This Row],[Relatiekorting percentage]]=0,
    "Nvt",
    IF(Q2_2025[[#This Row],[Brutobedrag 2]] &lt; Q2_2025[[#This Row],[Bruto - Rel.korting]],
        "Nee",
        "Ja"))</f>
        <v>Nvt</v>
      </c>
      <c r="M876" s="10">
        <f>IF(Q2_2025[[#This Row],[Artikelprijs]]&lt;&gt;"",Q2_2025[[#This Row],[Artikelprijs]],Q2_2025[[#This Row],[Stuksprijs]])</f>
        <v>106.8625</v>
      </c>
      <c r="N876" s="10">
        <f>Q2_2025[[#This Row],[Besteld]]*Q2_2025[[#This Row],[Prijs 2]]</f>
        <v>106.8625</v>
      </c>
      <c r="O876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876" s="3"/>
      <c r="W876"/>
      <c r="AB876"/>
    </row>
    <row r="877" spans="1:28" x14ac:dyDescent="0.3">
      <c r="A877" t="s">
        <v>596</v>
      </c>
      <c r="B877">
        <v>5040008</v>
      </c>
      <c r="C877" t="s">
        <v>333</v>
      </c>
      <c r="D877">
        <v>2</v>
      </c>
      <c r="E877" s="10">
        <v>355.35</v>
      </c>
      <c r="F877" s="10">
        <v>710.7</v>
      </c>
      <c r="G877" s="10">
        <v>710.7</v>
      </c>
      <c r="H877">
        <v>0</v>
      </c>
      <c r="I877" s="51" t="str">
        <f>_xlfn.XLOOKUP(Q2_2025[[#This Row],[Artikelnr]],Artikel_prijzen[Artnr],Artikel_prijzen[Groep],"")</f>
        <v>AV</v>
      </c>
      <c r="J877" s="10">
        <f>_xlfn.XLOOKUP(Q2_2025[[#This Row],[Artikelnr]],Artikel_prijzen[Artnr],Artikel_prijzen[Prijs 2025],"")</f>
        <v>345</v>
      </c>
      <c r="K877" t="str">
        <f>IF(Q2_2025[[#This Row],[Artikelprijs]]&lt;&gt;"",IF(Q2_2025[[#This Row],[Stuksprijs]]=Q2_2025[[#This Row],[Artikelprijs]],"Prijs gelijk","Prijs wijkt af"),"")</f>
        <v>Prijs wijkt af</v>
      </c>
      <c r="L877" t="str">
        <f>IF(Q2_2025[[#This Row],[Relatiekorting percentage]]=0,
    "Nvt",
    IF(Q2_2025[[#This Row],[Brutobedrag 2]] &lt; Q2_2025[[#This Row],[Bruto - Rel.korting]],
        "Nee",
        "Ja"))</f>
        <v>Nvt</v>
      </c>
      <c r="M877" s="10">
        <f>IF(Q2_2025[[#This Row],[Artikelprijs]]&lt;&gt;"",Q2_2025[[#This Row],[Artikelprijs]],Q2_2025[[#This Row],[Stuksprijs]])</f>
        <v>345</v>
      </c>
      <c r="N877" s="10">
        <f>Q2_2025[[#This Row],[Besteld]]*Q2_2025[[#This Row],[Prijs 2]]</f>
        <v>690</v>
      </c>
      <c r="O877" s="10">
        <f>IF(Q2_2025[[#This Row],[Brutobedrag 2]]&lt;Q2_2025[[#This Row],[Bruto - Rel.korting]],Q2_2025[[#This Row],[Brutobedrag 2]],Q2_2025[[#This Row],[Brutobedrag 2]]*(100-Q2_2025[[#This Row],[Relatiekorting percentage]])/100)</f>
        <v>690</v>
      </c>
      <c r="R877" s="3"/>
      <c r="W877"/>
      <c r="AB877"/>
    </row>
    <row r="878" spans="1:28" x14ac:dyDescent="0.3">
      <c r="A878" t="s">
        <v>596</v>
      </c>
      <c r="B878">
        <v>5022046</v>
      </c>
      <c r="C878" t="s">
        <v>554</v>
      </c>
      <c r="D878">
        <v>1</v>
      </c>
      <c r="E878" s="10">
        <v>416.72</v>
      </c>
      <c r="F878" s="10">
        <v>416.72</v>
      </c>
      <c r="G878" s="10">
        <v>416.72</v>
      </c>
      <c r="H878">
        <v>0</v>
      </c>
      <c r="I878" s="51" t="str">
        <f>_xlfn.XLOOKUP(Q2_2025[[#This Row],[Artikelnr]],Artikel_prijzen[Artnr],Artikel_prijzen[Groep],"")</f>
        <v>Elektra</v>
      </c>
      <c r="J878" s="10">
        <f>_xlfn.XLOOKUP(Q2_2025[[#This Row],[Artikelnr]],Artikel_prijzen[Artnr],Artikel_prijzen[Prijs 2025],"")</f>
        <v>329.6</v>
      </c>
      <c r="K878" t="str">
        <f>IF(Q2_2025[[#This Row],[Artikelprijs]]&lt;&gt;"",IF(Q2_2025[[#This Row],[Stuksprijs]]=Q2_2025[[#This Row],[Artikelprijs]],"Prijs gelijk","Prijs wijkt af"),"")</f>
        <v>Prijs wijkt af</v>
      </c>
      <c r="L878" t="str">
        <f>IF(Q2_2025[[#This Row],[Relatiekorting percentage]]=0,
    "Nvt",
    IF(Q2_2025[[#This Row],[Brutobedrag 2]] &lt; Q2_2025[[#This Row],[Bruto - Rel.korting]],
        "Nee",
        "Ja"))</f>
        <v>Nvt</v>
      </c>
      <c r="M878" s="10">
        <f>IF(Q2_2025[[#This Row],[Artikelprijs]]&lt;&gt;"",Q2_2025[[#This Row],[Artikelprijs]],Q2_2025[[#This Row],[Stuksprijs]])</f>
        <v>329.6</v>
      </c>
      <c r="N878" s="10">
        <f>Q2_2025[[#This Row],[Besteld]]*Q2_2025[[#This Row],[Prijs 2]]</f>
        <v>329.6</v>
      </c>
      <c r="O878" s="10">
        <f>IF(Q2_2025[[#This Row],[Brutobedrag 2]]&lt;Q2_2025[[#This Row],[Bruto - Rel.korting]],Q2_2025[[#This Row],[Brutobedrag 2]],Q2_2025[[#This Row],[Brutobedrag 2]]*(100-Q2_2025[[#This Row],[Relatiekorting percentage]])/100)</f>
        <v>329.6</v>
      </c>
      <c r="R878" s="3"/>
      <c r="W878"/>
      <c r="AB878"/>
    </row>
    <row r="879" spans="1:28" x14ac:dyDescent="0.3">
      <c r="A879" t="s">
        <v>596</v>
      </c>
      <c r="B879">
        <v>5021030</v>
      </c>
      <c r="C879" t="s">
        <v>299</v>
      </c>
      <c r="D879">
        <v>1</v>
      </c>
      <c r="E879" s="10">
        <v>170</v>
      </c>
      <c r="F879" s="10">
        <v>170</v>
      </c>
      <c r="G879" s="10">
        <v>170</v>
      </c>
      <c r="H879">
        <v>0</v>
      </c>
      <c r="I879" s="51" t="str">
        <f>_xlfn.XLOOKUP(Q2_2025[[#This Row],[Artikelnr]],Artikel_prijzen[Artnr],Artikel_prijzen[Groep],"")</f>
        <v>Elektra</v>
      </c>
      <c r="J879" s="10">
        <f>_xlfn.XLOOKUP(Q2_2025[[#This Row],[Artikelnr]],Artikel_prijzen[Artnr],Artikel_prijzen[Prijs 2025],"")</f>
        <v>106.8625</v>
      </c>
      <c r="K879" t="str">
        <f>IF(Q2_2025[[#This Row],[Artikelprijs]]&lt;&gt;"",IF(Q2_2025[[#This Row],[Stuksprijs]]=Q2_2025[[#This Row],[Artikelprijs]],"Prijs gelijk","Prijs wijkt af"),"")</f>
        <v>Prijs wijkt af</v>
      </c>
      <c r="L879" t="str">
        <f>IF(Q2_2025[[#This Row],[Relatiekorting percentage]]=0,
    "Nvt",
    IF(Q2_2025[[#This Row],[Brutobedrag 2]] &lt; Q2_2025[[#This Row],[Bruto - Rel.korting]],
        "Nee",
        "Ja"))</f>
        <v>Nvt</v>
      </c>
      <c r="M879" s="10">
        <f>IF(Q2_2025[[#This Row],[Artikelprijs]]&lt;&gt;"",Q2_2025[[#This Row],[Artikelprijs]],Q2_2025[[#This Row],[Stuksprijs]])</f>
        <v>106.8625</v>
      </c>
      <c r="N879" s="10">
        <f>Q2_2025[[#This Row],[Besteld]]*Q2_2025[[#This Row],[Prijs 2]]</f>
        <v>106.8625</v>
      </c>
      <c r="O879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879" s="3"/>
      <c r="W879"/>
      <c r="AB879"/>
    </row>
    <row r="880" spans="1:28" x14ac:dyDescent="0.3">
      <c r="A880" t="s">
        <v>596</v>
      </c>
      <c r="B880">
        <v>5022030</v>
      </c>
      <c r="C880" t="s">
        <v>500</v>
      </c>
      <c r="D880">
        <v>1</v>
      </c>
      <c r="E880" s="10">
        <v>560.49</v>
      </c>
      <c r="F880" s="10">
        <v>560.49</v>
      </c>
      <c r="G880" s="10">
        <v>560.49</v>
      </c>
      <c r="H880">
        <v>0</v>
      </c>
      <c r="I880" s="51" t="str">
        <f>_xlfn.XLOOKUP(Q2_2025[[#This Row],[Artikelnr]],Artikel_prijzen[Artnr],Artikel_prijzen[Groep],"")</f>
        <v>Elektra</v>
      </c>
      <c r="J880" s="10">
        <f>_xlfn.XLOOKUP(Q2_2025[[#This Row],[Artikelnr]],Artikel_prijzen[Artnr],Artikel_prijzen[Prijs 2025],"")</f>
        <v>386.25</v>
      </c>
      <c r="K880" t="str">
        <f>IF(Q2_2025[[#This Row],[Artikelprijs]]&lt;&gt;"",IF(Q2_2025[[#This Row],[Stuksprijs]]=Q2_2025[[#This Row],[Artikelprijs]],"Prijs gelijk","Prijs wijkt af"),"")</f>
        <v>Prijs wijkt af</v>
      </c>
      <c r="L880" t="str">
        <f>IF(Q2_2025[[#This Row],[Relatiekorting percentage]]=0,
    "Nvt",
    IF(Q2_2025[[#This Row],[Brutobedrag 2]] &lt; Q2_2025[[#This Row],[Bruto - Rel.korting]],
        "Nee",
        "Ja"))</f>
        <v>Nvt</v>
      </c>
      <c r="M880" s="10">
        <f>IF(Q2_2025[[#This Row],[Artikelprijs]]&lt;&gt;"",Q2_2025[[#This Row],[Artikelprijs]],Q2_2025[[#This Row],[Stuksprijs]])</f>
        <v>386.25</v>
      </c>
      <c r="N880" s="10">
        <f>Q2_2025[[#This Row],[Besteld]]*Q2_2025[[#This Row],[Prijs 2]]</f>
        <v>386.25</v>
      </c>
      <c r="O880" s="10">
        <f>IF(Q2_2025[[#This Row],[Brutobedrag 2]]&lt;Q2_2025[[#This Row],[Bruto - Rel.korting]],Q2_2025[[#This Row],[Brutobedrag 2]],Q2_2025[[#This Row],[Brutobedrag 2]]*(100-Q2_2025[[#This Row],[Relatiekorting percentage]])/100)</f>
        <v>386.25</v>
      </c>
      <c r="R880" s="3"/>
      <c r="W880"/>
      <c r="AB880"/>
    </row>
    <row r="881" spans="1:28" x14ac:dyDescent="0.3">
      <c r="A881" t="s">
        <v>596</v>
      </c>
      <c r="B881">
        <v>5021030</v>
      </c>
      <c r="C881" t="s">
        <v>546</v>
      </c>
      <c r="D881">
        <v>2</v>
      </c>
      <c r="E881" s="10">
        <v>175</v>
      </c>
      <c r="F881" s="10">
        <v>350</v>
      </c>
      <c r="G881" s="10">
        <v>350</v>
      </c>
      <c r="H881">
        <v>0</v>
      </c>
      <c r="I881" s="51" t="str">
        <f>_xlfn.XLOOKUP(Q2_2025[[#This Row],[Artikelnr]],Artikel_prijzen[Artnr],Artikel_prijzen[Groep],"")</f>
        <v>Elektra</v>
      </c>
      <c r="J881" s="10">
        <f>_xlfn.XLOOKUP(Q2_2025[[#This Row],[Artikelnr]],Artikel_prijzen[Artnr],Artikel_prijzen[Prijs 2025],"")</f>
        <v>106.8625</v>
      </c>
      <c r="K881" t="str">
        <f>IF(Q2_2025[[#This Row],[Artikelprijs]]&lt;&gt;"",IF(Q2_2025[[#This Row],[Stuksprijs]]=Q2_2025[[#This Row],[Artikelprijs]],"Prijs gelijk","Prijs wijkt af"),"")</f>
        <v>Prijs wijkt af</v>
      </c>
      <c r="L881" t="str">
        <f>IF(Q2_2025[[#This Row],[Relatiekorting percentage]]=0,
    "Nvt",
    IF(Q2_2025[[#This Row],[Brutobedrag 2]] &lt; Q2_2025[[#This Row],[Bruto - Rel.korting]],
        "Nee",
        "Ja"))</f>
        <v>Nvt</v>
      </c>
      <c r="M881" s="10">
        <f>IF(Q2_2025[[#This Row],[Artikelprijs]]&lt;&gt;"",Q2_2025[[#This Row],[Artikelprijs]],Q2_2025[[#This Row],[Stuksprijs]])</f>
        <v>106.8625</v>
      </c>
      <c r="N881" s="10">
        <f>Q2_2025[[#This Row],[Besteld]]*Q2_2025[[#This Row],[Prijs 2]]</f>
        <v>213.72499999999999</v>
      </c>
      <c r="O881" s="10">
        <f>IF(Q2_2025[[#This Row],[Brutobedrag 2]]&lt;Q2_2025[[#This Row],[Bruto - Rel.korting]],Q2_2025[[#This Row],[Brutobedrag 2]],Q2_2025[[#This Row],[Brutobedrag 2]]*(100-Q2_2025[[#This Row],[Relatiekorting percentage]])/100)</f>
        <v>213.72499999999999</v>
      </c>
      <c r="R881" s="3"/>
      <c r="W881"/>
      <c r="AB881"/>
    </row>
    <row r="882" spans="1:28" x14ac:dyDescent="0.3">
      <c r="A882" t="s">
        <v>596</v>
      </c>
      <c r="B882">
        <v>5040008</v>
      </c>
      <c r="C882" t="s">
        <v>333</v>
      </c>
      <c r="D882">
        <v>1</v>
      </c>
      <c r="E882" s="10">
        <v>355.35</v>
      </c>
      <c r="F882" s="10">
        <v>355.35</v>
      </c>
      <c r="G882" s="10">
        <v>355.35</v>
      </c>
      <c r="H882">
        <v>0</v>
      </c>
      <c r="I882" s="51" t="str">
        <f>_xlfn.XLOOKUP(Q2_2025[[#This Row],[Artikelnr]],Artikel_prijzen[Artnr],Artikel_prijzen[Groep],"")</f>
        <v>AV</v>
      </c>
      <c r="J882" s="10">
        <f>_xlfn.XLOOKUP(Q2_2025[[#This Row],[Artikelnr]],Artikel_prijzen[Artnr],Artikel_prijzen[Prijs 2025],"")</f>
        <v>345</v>
      </c>
      <c r="K882" t="str">
        <f>IF(Q2_2025[[#This Row],[Artikelprijs]]&lt;&gt;"",IF(Q2_2025[[#This Row],[Stuksprijs]]=Q2_2025[[#This Row],[Artikelprijs]],"Prijs gelijk","Prijs wijkt af"),"")</f>
        <v>Prijs wijkt af</v>
      </c>
      <c r="L882" t="str">
        <f>IF(Q2_2025[[#This Row],[Relatiekorting percentage]]=0,
    "Nvt",
    IF(Q2_2025[[#This Row],[Brutobedrag 2]] &lt; Q2_2025[[#This Row],[Bruto - Rel.korting]],
        "Nee",
        "Ja"))</f>
        <v>Nvt</v>
      </c>
      <c r="M882" s="10">
        <f>IF(Q2_2025[[#This Row],[Artikelprijs]]&lt;&gt;"",Q2_2025[[#This Row],[Artikelprijs]],Q2_2025[[#This Row],[Stuksprijs]])</f>
        <v>345</v>
      </c>
      <c r="N882" s="10">
        <f>Q2_2025[[#This Row],[Besteld]]*Q2_2025[[#This Row],[Prijs 2]]</f>
        <v>345</v>
      </c>
      <c r="O882" s="10">
        <f>IF(Q2_2025[[#This Row],[Brutobedrag 2]]&lt;Q2_2025[[#This Row],[Bruto - Rel.korting]],Q2_2025[[#This Row],[Brutobedrag 2]],Q2_2025[[#This Row],[Brutobedrag 2]]*(100-Q2_2025[[#This Row],[Relatiekorting percentage]])/100)</f>
        <v>345</v>
      </c>
      <c r="R882" s="3"/>
      <c r="W882"/>
      <c r="AB882"/>
    </row>
    <row r="883" spans="1:28" x14ac:dyDescent="0.3">
      <c r="A883" t="s">
        <v>596</v>
      </c>
      <c r="B883">
        <v>5022048</v>
      </c>
      <c r="C883" t="s">
        <v>578</v>
      </c>
      <c r="D883">
        <v>1</v>
      </c>
      <c r="E883" s="10">
        <v>521.69000000000005</v>
      </c>
      <c r="F883" s="10">
        <v>521.69000000000005</v>
      </c>
      <c r="G883" s="10">
        <v>521.69000000000005</v>
      </c>
      <c r="H883">
        <v>0</v>
      </c>
      <c r="I883" s="51" t="str">
        <f>_xlfn.XLOOKUP(Q2_2025[[#This Row],[Artikelnr]],Artikel_prijzen[Artnr],Artikel_prijzen[Groep],"")</f>
        <v>Elektra</v>
      </c>
      <c r="J883" s="10">
        <f>_xlfn.XLOOKUP(Q2_2025[[#This Row],[Artikelnr]],Artikel_prijzen[Artnr],Artikel_prijzen[Prijs 2025],"")</f>
        <v>417.15</v>
      </c>
      <c r="K883" t="str">
        <f>IF(Q2_2025[[#This Row],[Artikelprijs]]&lt;&gt;"",IF(Q2_2025[[#This Row],[Stuksprijs]]=Q2_2025[[#This Row],[Artikelprijs]],"Prijs gelijk","Prijs wijkt af"),"")</f>
        <v>Prijs wijkt af</v>
      </c>
      <c r="L883" t="str">
        <f>IF(Q2_2025[[#This Row],[Relatiekorting percentage]]=0,
    "Nvt",
    IF(Q2_2025[[#This Row],[Brutobedrag 2]] &lt; Q2_2025[[#This Row],[Bruto - Rel.korting]],
        "Nee",
        "Ja"))</f>
        <v>Nvt</v>
      </c>
      <c r="M883" s="10">
        <f>IF(Q2_2025[[#This Row],[Artikelprijs]]&lt;&gt;"",Q2_2025[[#This Row],[Artikelprijs]],Q2_2025[[#This Row],[Stuksprijs]])</f>
        <v>417.15</v>
      </c>
      <c r="N883" s="10">
        <f>Q2_2025[[#This Row],[Besteld]]*Q2_2025[[#This Row],[Prijs 2]]</f>
        <v>417.15</v>
      </c>
      <c r="O883" s="10">
        <f>IF(Q2_2025[[#This Row],[Brutobedrag 2]]&lt;Q2_2025[[#This Row],[Bruto - Rel.korting]],Q2_2025[[#This Row],[Brutobedrag 2]],Q2_2025[[#This Row],[Brutobedrag 2]]*(100-Q2_2025[[#This Row],[Relatiekorting percentage]])/100)</f>
        <v>417.15</v>
      </c>
      <c r="R883" s="3"/>
      <c r="W883"/>
      <c r="AB883"/>
    </row>
    <row r="884" spans="1:28" x14ac:dyDescent="0.3">
      <c r="A884" t="s">
        <v>596</v>
      </c>
      <c r="B884">
        <v>5022052</v>
      </c>
      <c r="C884" t="s">
        <v>597</v>
      </c>
      <c r="D884">
        <v>2</v>
      </c>
      <c r="E884" s="10">
        <v>751.04</v>
      </c>
      <c r="F884" s="10">
        <v>1502.08</v>
      </c>
      <c r="G884" s="10">
        <v>1502.08</v>
      </c>
      <c r="H884">
        <v>0</v>
      </c>
      <c r="I884" s="51" t="str">
        <f>_xlfn.XLOOKUP(Q2_2025[[#This Row],[Artikelnr]],Artikel_prijzen[Artnr],Artikel_prijzen[Groep],"")</f>
        <v>Elektra</v>
      </c>
      <c r="J884" s="10">
        <f>_xlfn.XLOOKUP(Q2_2025[[#This Row],[Artikelnr]],Artikel_prijzen[Artnr],Artikel_prijzen[Prijs 2025],"")</f>
        <v>576.79999999999995</v>
      </c>
      <c r="K884" t="str">
        <f>IF(Q2_2025[[#This Row],[Artikelprijs]]&lt;&gt;"",IF(Q2_2025[[#This Row],[Stuksprijs]]=Q2_2025[[#This Row],[Artikelprijs]],"Prijs gelijk","Prijs wijkt af"),"")</f>
        <v>Prijs wijkt af</v>
      </c>
      <c r="L884" t="str">
        <f>IF(Q2_2025[[#This Row],[Relatiekorting percentage]]=0,
    "Nvt",
    IF(Q2_2025[[#This Row],[Brutobedrag 2]] &lt; Q2_2025[[#This Row],[Bruto - Rel.korting]],
        "Nee",
        "Ja"))</f>
        <v>Nvt</v>
      </c>
      <c r="M884" s="10">
        <f>IF(Q2_2025[[#This Row],[Artikelprijs]]&lt;&gt;"",Q2_2025[[#This Row],[Artikelprijs]],Q2_2025[[#This Row],[Stuksprijs]])</f>
        <v>576.79999999999995</v>
      </c>
      <c r="N884" s="10">
        <f>Q2_2025[[#This Row],[Besteld]]*Q2_2025[[#This Row],[Prijs 2]]</f>
        <v>1153.5999999999999</v>
      </c>
      <c r="O884" s="10">
        <f>IF(Q2_2025[[#This Row],[Brutobedrag 2]]&lt;Q2_2025[[#This Row],[Bruto - Rel.korting]],Q2_2025[[#This Row],[Brutobedrag 2]],Q2_2025[[#This Row],[Brutobedrag 2]]*(100-Q2_2025[[#This Row],[Relatiekorting percentage]])/100)</f>
        <v>1153.5999999999999</v>
      </c>
      <c r="R884" s="3"/>
      <c r="W884"/>
      <c r="AB884"/>
    </row>
    <row r="885" spans="1:28" x14ac:dyDescent="0.3">
      <c r="A885" t="s">
        <v>596</v>
      </c>
      <c r="B885">
        <v>5022046</v>
      </c>
      <c r="C885" t="s">
        <v>554</v>
      </c>
      <c r="D885">
        <v>1</v>
      </c>
      <c r="E885" s="10">
        <v>416.72</v>
      </c>
      <c r="F885" s="10">
        <v>416.72</v>
      </c>
      <c r="G885" s="10">
        <v>416.72</v>
      </c>
      <c r="H885">
        <v>0</v>
      </c>
      <c r="I885" s="51" t="str">
        <f>_xlfn.XLOOKUP(Q2_2025[[#This Row],[Artikelnr]],Artikel_prijzen[Artnr],Artikel_prijzen[Groep],"")</f>
        <v>Elektra</v>
      </c>
      <c r="J885" s="10">
        <f>_xlfn.XLOOKUP(Q2_2025[[#This Row],[Artikelnr]],Artikel_prijzen[Artnr],Artikel_prijzen[Prijs 2025],"")</f>
        <v>329.6</v>
      </c>
      <c r="K885" t="str">
        <f>IF(Q2_2025[[#This Row],[Artikelprijs]]&lt;&gt;"",IF(Q2_2025[[#This Row],[Stuksprijs]]=Q2_2025[[#This Row],[Artikelprijs]],"Prijs gelijk","Prijs wijkt af"),"")</f>
        <v>Prijs wijkt af</v>
      </c>
      <c r="L885" t="str">
        <f>IF(Q2_2025[[#This Row],[Relatiekorting percentage]]=0,
    "Nvt",
    IF(Q2_2025[[#This Row],[Brutobedrag 2]] &lt; Q2_2025[[#This Row],[Bruto - Rel.korting]],
        "Nee",
        "Ja"))</f>
        <v>Nvt</v>
      </c>
      <c r="M885" s="10">
        <f>IF(Q2_2025[[#This Row],[Artikelprijs]]&lt;&gt;"",Q2_2025[[#This Row],[Artikelprijs]],Q2_2025[[#This Row],[Stuksprijs]])</f>
        <v>329.6</v>
      </c>
      <c r="N885" s="10">
        <f>Q2_2025[[#This Row],[Besteld]]*Q2_2025[[#This Row],[Prijs 2]]</f>
        <v>329.6</v>
      </c>
      <c r="O885" s="10">
        <f>IF(Q2_2025[[#This Row],[Brutobedrag 2]]&lt;Q2_2025[[#This Row],[Bruto - Rel.korting]],Q2_2025[[#This Row],[Brutobedrag 2]],Q2_2025[[#This Row],[Brutobedrag 2]]*(100-Q2_2025[[#This Row],[Relatiekorting percentage]])/100)</f>
        <v>329.6</v>
      </c>
      <c r="R885" s="3"/>
      <c r="W885"/>
      <c r="AB885"/>
    </row>
    <row r="886" spans="1:28" x14ac:dyDescent="0.3">
      <c r="A886" t="s">
        <v>596</v>
      </c>
      <c r="B886">
        <v>5021030</v>
      </c>
      <c r="C886" t="s">
        <v>546</v>
      </c>
      <c r="D886">
        <v>1</v>
      </c>
      <c r="E886" s="10">
        <v>175</v>
      </c>
      <c r="F886" s="10">
        <v>175</v>
      </c>
      <c r="G886" s="10">
        <v>175</v>
      </c>
      <c r="H886">
        <v>0</v>
      </c>
      <c r="I886" s="51" t="str">
        <f>_xlfn.XLOOKUP(Q2_2025[[#This Row],[Artikelnr]],Artikel_prijzen[Artnr],Artikel_prijzen[Groep],"")</f>
        <v>Elektra</v>
      </c>
      <c r="J886" s="10">
        <f>_xlfn.XLOOKUP(Q2_2025[[#This Row],[Artikelnr]],Artikel_prijzen[Artnr],Artikel_prijzen[Prijs 2025],"")</f>
        <v>106.8625</v>
      </c>
      <c r="K886" t="str">
        <f>IF(Q2_2025[[#This Row],[Artikelprijs]]&lt;&gt;"",IF(Q2_2025[[#This Row],[Stuksprijs]]=Q2_2025[[#This Row],[Artikelprijs]],"Prijs gelijk","Prijs wijkt af"),"")</f>
        <v>Prijs wijkt af</v>
      </c>
      <c r="L886" t="str">
        <f>IF(Q2_2025[[#This Row],[Relatiekorting percentage]]=0,
    "Nvt",
    IF(Q2_2025[[#This Row],[Brutobedrag 2]] &lt; Q2_2025[[#This Row],[Bruto - Rel.korting]],
        "Nee",
        "Ja"))</f>
        <v>Nvt</v>
      </c>
      <c r="M886" s="10">
        <f>IF(Q2_2025[[#This Row],[Artikelprijs]]&lt;&gt;"",Q2_2025[[#This Row],[Artikelprijs]],Q2_2025[[#This Row],[Stuksprijs]])</f>
        <v>106.8625</v>
      </c>
      <c r="N886" s="10">
        <f>Q2_2025[[#This Row],[Besteld]]*Q2_2025[[#This Row],[Prijs 2]]</f>
        <v>106.8625</v>
      </c>
      <c r="O886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886" s="3"/>
      <c r="W886"/>
      <c r="AB886"/>
    </row>
    <row r="887" spans="1:28" x14ac:dyDescent="0.3">
      <c r="A887" t="s">
        <v>596</v>
      </c>
      <c r="B887">
        <v>5021030</v>
      </c>
      <c r="C887" t="s">
        <v>546</v>
      </c>
      <c r="D887">
        <v>1</v>
      </c>
      <c r="E887" s="10">
        <v>170</v>
      </c>
      <c r="F887" s="10">
        <v>170</v>
      </c>
      <c r="G887" s="10">
        <v>170</v>
      </c>
      <c r="H887">
        <v>0</v>
      </c>
      <c r="I887" s="51" t="str">
        <f>_xlfn.XLOOKUP(Q2_2025[[#This Row],[Artikelnr]],Artikel_prijzen[Artnr],Artikel_prijzen[Groep],"")</f>
        <v>Elektra</v>
      </c>
      <c r="J887" s="10">
        <f>_xlfn.XLOOKUP(Q2_2025[[#This Row],[Artikelnr]],Artikel_prijzen[Artnr],Artikel_prijzen[Prijs 2025],"")</f>
        <v>106.8625</v>
      </c>
      <c r="K887" t="str">
        <f>IF(Q2_2025[[#This Row],[Artikelprijs]]&lt;&gt;"",IF(Q2_2025[[#This Row],[Stuksprijs]]=Q2_2025[[#This Row],[Artikelprijs]],"Prijs gelijk","Prijs wijkt af"),"")</f>
        <v>Prijs wijkt af</v>
      </c>
      <c r="L887" t="str">
        <f>IF(Q2_2025[[#This Row],[Relatiekorting percentage]]=0,
    "Nvt",
    IF(Q2_2025[[#This Row],[Brutobedrag 2]] &lt; Q2_2025[[#This Row],[Bruto - Rel.korting]],
        "Nee",
        "Ja"))</f>
        <v>Nvt</v>
      </c>
      <c r="M887" s="10">
        <f>IF(Q2_2025[[#This Row],[Artikelprijs]]&lt;&gt;"",Q2_2025[[#This Row],[Artikelprijs]],Q2_2025[[#This Row],[Stuksprijs]])</f>
        <v>106.8625</v>
      </c>
      <c r="N887" s="10">
        <f>Q2_2025[[#This Row],[Besteld]]*Q2_2025[[#This Row],[Prijs 2]]</f>
        <v>106.8625</v>
      </c>
      <c r="O887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887" s="3"/>
      <c r="W887"/>
      <c r="AB887"/>
    </row>
    <row r="888" spans="1:28" x14ac:dyDescent="0.3">
      <c r="A888" t="s">
        <v>596</v>
      </c>
      <c r="B888">
        <v>5021030</v>
      </c>
      <c r="C888" t="s">
        <v>546</v>
      </c>
      <c r="D888">
        <v>1</v>
      </c>
      <c r="E888" s="10">
        <v>170</v>
      </c>
      <c r="F888" s="10">
        <v>170</v>
      </c>
      <c r="G888" s="10">
        <v>170</v>
      </c>
      <c r="H888">
        <v>0</v>
      </c>
      <c r="I888" s="51" t="str">
        <f>_xlfn.XLOOKUP(Q2_2025[[#This Row],[Artikelnr]],Artikel_prijzen[Artnr],Artikel_prijzen[Groep],"")</f>
        <v>Elektra</v>
      </c>
      <c r="J888" s="10">
        <f>_xlfn.XLOOKUP(Q2_2025[[#This Row],[Artikelnr]],Artikel_prijzen[Artnr],Artikel_prijzen[Prijs 2025],"")</f>
        <v>106.8625</v>
      </c>
      <c r="K888" t="str">
        <f>IF(Q2_2025[[#This Row],[Artikelprijs]]&lt;&gt;"",IF(Q2_2025[[#This Row],[Stuksprijs]]=Q2_2025[[#This Row],[Artikelprijs]],"Prijs gelijk","Prijs wijkt af"),"")</f>
        <v>Prijs wijkt af</v>
      </c>
      <c r="L888" t="str">
        <f>IF(Q2_2025[[#This Row],[Relatiekorting percentage]]=0,
    "Nvt",
    IF(Q2_2025[[#This Row],[Brutobedrag 2]] &lt; Q2_2025[[#This Row],[Bruto - Rel.korting]],
        "Nee",
        "Ja"))</f>
        <v>Nvt</v>
      </c>
      <c r="M888" s="10">
        <f>IF(Q2_2025[[#This Row],[Artikelprijs]]&lt;&gt;"",Q2_2025[[#This Row],[Artikelprijs]],Q2_2025[[#This Row],[Stuksprijs]])</f>
        <v>106.8625</v>
      </c>
      <c r="N888" s="10">
        <f>Q2_2025[[#This Row],[Besteld]]*Q2_2025[[#This Row],[Prijs 2]]</f>
        <v>106.8625</v>
      </c>
      <c r="O888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888" s="3"/>
      <c r="W888"/>
      <c r="AB888"/>
    </row>
    <row r="889" spans="1:28" x14ac:dyDescent="0.3">
      <c r="A889" t="s">
        <v>596</v>
      </c>
      <c r="B889">
        <v>5021030</v>
      </c>
      <c r="C889" t="s">
        <v>546</v>
      </c>
      <c r="D889">
        <v>1</v>
      </c>
      <c r="E889" s="10">
        <v>170</v>
      </c>
      <c r="F889" s="10">
        <v>170</v>
      </c>
      <c r="G889" s="10">
        <v>170</v>
      </c>
      <c r="H889">
        <v>0</v>
      </c>
      <c r="I889" s="51" t="str">
        <f>_xlfn.XLOOKUP(Q2_2025[[#This Row],[Artikelnr]],Artikel_prijzen[Artnr],Artikel_prijzen[Groep],"")</f>
        <v>Elektra</v>
      </c>
      <c r="J889" s="10">
        <f>_xlfn.XLOOKUP(Q2_2025[[#This Row],[Artikelnr]],Artikel_prijzen[Artnr],Artikel_prijzen[Prijs 2025],"")</f>
        <v>106.8625</v>
      </c>
      <c r="K889" t="str">
        <f>IF(Q2_2025[[#This Row],[Artikelprijs]]&lt;&gt;"",IF(Q2_2025[[#This Row],[Stuksprijs]]=Q2_2025[[#This Row],[Artikelprijs]],"Prijs gelijk","Prijs wijkt af"),"")</f>
        <v>Prijs wijkt af</v>
      </c>
      <c r="L889" t="str">
        <f>IF(Q2_2025[[#This Row],[Relatiekorting percentage]]=0,
    "Nvt",
    IF(Q2_2025[[#This Row],[Brutobedrag 2]] &lt; Q2_2025[[#This Row],[Bruto - Rel.korting]],
        "Nee",
        "Ja"))</f>
        <v>Nvt</v>
      </c>
      <c r="M889" s="10">
        <f>IF(Q2_2025[[#This Row],[Artikelprijs]]&lt;&gt;"",Q2_2025[[#This Row],[Artikelprijs]],Q2_2025[[#This Row],[Stuksprijs]])</f>
        <v>106.8625</v>
      </c>
      <c r="N889" s="10">
        <f>Q2_2025[[#This Row],[Besteld]]*Q2_2025[[#This Row],[Prijs 2]]</f>
        <v>106.8625</v>
      </c>
      <c r="O889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889" s="3"/>
      <c r="W889"/>
      <c r="AB889"/>
    </row>
    <row r="890" spans="1:28" x14ac:dyDescent="0.3">
      <c r="A890" t="s">
        <v>596</v>
      </c>
      <c r="B890">
        <v>5021030</v>
      </c>
      <c r="C890" t="s">
        <v>546</v>
      </c>
      <c r="D890">
        <v>2</v>
      </c>
      <c r="E890" s="10">
        <v>170</v>
      </c>
      <c r="F890" s="10">
        <v>340</v>
      </c>
      <c r="G890" s="10">
        <v>340</v>
      </c>
      <c r="H890">
        <v>0</v>
      </c>
      <c r="I890" s="51" t="str">
        <f>_xlfn.XLOOKUP(Q2_2025[[#This Row],[Artikelnr]],Artikel_prijzen[Artnr],Artikel_prijzen[Groep],"")</f>
        <v>Elektra</v>
      </c>
      <c r="J890" s="10">
        <f>_xlfn.XLOOKUP(Q2_2025[[#This Row],[Artikelnr]],Artikel_prijzen[Artnr],Artikel_prijzen[Prijs 2025],"")</f>
        <v>106.8625</v>
      </c>
      <c r="K890" t="str">
        <f>IF(Q2_2025[[#This Row],[Artikelprijs]]&lt;&gt;"",IF(Q2_2025[[#This Row],[Stuksprijs]]=Q2_2025[[#This Row],[Artikelprijs]],"Prijs gelijk","Prijs wijkt af"),"")</f>
        <v>Prijs wijkt af</v>
      </c>
      <c r="L890" t="str">
        <f>IF(Q2_2025[[#This Row],[Relatiekorting percentage]]=0,
    "Nvt",
    IF(Q2_2025[[#This Row],[Brutobedrag 2]] &lt; Q2_2025[[#This Row],[Bruto - Rel.korting]],
        "Nee",
        "Ja"))</f>
        <v>Nvt</v>
      </c>
      <c r="M890" s="10">
        <f>IF(Q2_2025[[#This Row],[Artikelprijs]]&lt;&gt;"",Q2_2025[[#This Row],[Artikelprijs]],Q2_2025[[#This Row],[Stuksprijs]])</f>
        <v>106.8625</v>
      </c>
      <c r="N890" s="10">
        <f>Q2_2025[[#This Row],[Besteld]]*Q2_2025[[#This Row],[Prijs 2]]</f>
        <v>213.72499999999999</v>
      </c>
      <c r="O890" s="10">
        <f>IF(Q2_2025[[#This Row],[Brutobedrag 2]]&lt;Q2_2025[[#This Row],[Bruto - Rel.korting]],Q2_2025[[#This Row],[Brutobedrag 2]],Q2_2025[[#This Row],[Brutobedrag 2]]*(100-Q2_2025[[#This Row],[Relatiekorting percentage]])/100)</f>
        <v>213.72499999999999</v>
      </c>
      <c r="R890" s="3"/>
      <c r="W890"/>
      <c r="AB890"/>
    </row>
    <row r="891" spans="1:28" x14ac:dyDescent="0.3">
      <c r="A891" t="s">
        <v>596</v>
      </c>
      <c r="B891">
        <v>5021030</v>
      </c>
      <c r="C891" t="s">
        <v>546</v>
      </c>
      <c r="D891">
        <v>1</v>
      </c>
      <c r="E891" s="10">
        <v>170</v>
      </c>
      <c r="F891" s="10">
        <v>170</v>
      </c>
      <c r="G891" s="10">
        <v>170</v>
      </c>
      <c r="H891">
        <v>0</v>
      </c>
      <c r="I891" s="51" t="str">
        <f>_xlfn.XLOOKUP(Q2_2025[[#This Row],[Artikelnr]],Artikel_prijzen[Artnr],Artikel_prijzen[Groep],"")</f>
        <v>Elektra</v>
      </c>
      <c r="J891" s="10">
        <f>_xlfn.XLOOKUP(Q2_2025[[#This Row],[Artikelnr]],Artikel_prijzen[Artnr],Artikel_prijzen[Prijs 2025],"")</f>
        <v>106.8625</v>
      </c>
      <c r="K891" t="str">
        <f>IF(Q2_2025[[#This Row],[Artikelprijs]]&lt;&gt;"",IF(Q2_2025[[#This Row],[Stuksprijs]]=Q2_2025[[#This Row],[Artikelprijs]],"Prijs gelijk","Prijs wijkt af"),"")</f>
        <v>Prijs wijkt af</v>
      </c>
      <c r="L891" t="str">
        <f>IF(Q2_2025[[#This Row],[Relatiekorting percentage]]=0,
    "Nvt",
    IF(Q2_2025[[#This Row],[Brutobedrag 2]] &lt; Q2_2025[[#This Row],[Bruto - Rel.korting]],
        "Nee",
        "Ja"))</f>
        <v>Nvt</v>
      </c>
      <c r="M891" s="10">
        <f>IF(Q2_2025[[#This Row],[Artikelprijs]]&lt;&gt;"",Q2_2025[[#This Row],[Artikelprijs]],Q2_2025[[#This Row],[Stuksprijs]])</f>
        <v>106.8625</v>
      </c>
      <c r="N891" s="10">
        <f>Q2_2025[[#This Row],[Besteld]]*Q2_2025[[#This Row],[Prijs 2]]</f>
        <v>106.8625</v>
      </c>
      <c r="O891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891" s="3"/>
      <c r="W891"/>
      <c r="AB891"/>
    </row>
    <row r="892" spans="1:28" x14ac:dyDescent="0.3">
      <c r="A892" t="s">
        <v>596</v>
      </c>
      <c r="B892">
        <v>5020009</v>
      </c>
      <c r="C892" t="s">
        <v>125</v>
      </c>
      <c r="D892">
        <v>1</v>
      </c>
      <c r="E892" s="10">
        <v>45.32</v>
      </c>
      <c r="F892" s="10">
        <v>45.32</v>
      </c>
      <c r="G892" s="10">
        <v>45.32</v>
      </c>
      <c r="H892">
        <v>0</v>
      </c>
      <c r="I892" s="51" t="str">
        <f>_xlfn.XLOOKUP(Q2_2025[[#This Row],[Artikelnr]],Artikel_prijzen[Artnr],Artikel_prijzen[Groep],"")</f>
        <v/>
      </c>
      <c r="J892" s="10" t="str">
        <f>_xlfn.XLOOKUP(Q2_2025[[#This Row],[Artikelnr]],Artikel_prijzen[Artnr],Artikel_prijzen[Prijs 2025],"")</f>
        <v/>
      </c>
      <c r="K892" t="str">
        <f>IF(Q2_2025[[#This Row],[Artikelprijs]]&lt;&gt;"",IF(Q2_2025[[#This Row],[Stuksprijs]]=Q2_2025[[#This Row],[Artikelprijs]],"Prijs gelijk","Prijs wijkt af"),"")</f>
        <v/>
      </c>
      <c r="L892" t="str">
        <f>IF(Q2_2025[[#This Row],[Relatiekorting percentage]]=0,
    "Nvt",
    IF(Q2_2025[[#This Row],[Brutobedrag 2]] &lt; Q2_2025[[#This Row],[Bruto - Rel.korting]],
        "Nee",
        "Ja"))</f>
        <v>Nvt</v>
      </c>
      <c r="M892" s="10">
        <f>IF(Q2_2025[[#This Row],[Artikelprijs]]&lt;&gt;"",Q2_2025[[#This Row],[Artikelprijs]],Q2_2025[[#This Row],[Stuksprijs]])</f>
        <v>45.32</v>
      </c>
      <c r="N892" s="10">
        <f>Q2_2025[[#This Row],[Besteld]]*Q2_2025[[#This Row],[Prijs 2]]</f>
        <v>45.32</v>
      </c>
      <c r="O892" s="10">
        <f>IF(Q2_2025[[#This Row],[Brutobedrag 2]]&lt;Q2_2025[[#This Row],[Bruto - Rel.korting]],Q2_2025[[#This Row],[Brutobedrag 2]],Q2_2025[[#This Row],[Brutobedrag 2]]*(100-Q2_2025[[#This Row],[Relatiekorting percentage]])/100)</f>
        <v>45.32</v>
      </c>
      <c r="R892" s="3"/>
      <c r="W892"/>
      <c r="AB892"/>
    </row>
    <row r="893" spans="1:28" x14ac:dyDescent="0.3">
      <c r="A893" t="s">
        <v>596</v>
      </c>
      <c r="B893">
        <v>5021030</v>
      </c>
      <c r="C893" t="s">
        <v>546</v>
      </c>
      <c r="D893">
        <v>1</v>
      </c>
      <c r="E893" s="10">
        <v>170</v>
      </c>
      <c r="F893" s="10">
        <v>170</v>
      </c>
      <c r="G893" s="10">
        <v>170</v>
      </c>
      <c r="H893">
        <v>0</v>
      </c>
      <c r="I893" s="51" t="str">
        <f>_xlfn.XLOOKUP(Q2_2025[[#This Row],[Artikelnr]],Artikel_prijzen[Artnr],Artikel_prijzen[Groep],"")</f>
        <v>Elektra</v>
      </c>
      <c r="J893" s="10">
        <f>_xlfn.XLOOKUP(Q2_2025[[#This Row],[Artikelnr]],Artikel_prijzen[Artnr],Artikel_prijzen[Prijs 2025],"")</f>
        <v>106.8625</v>
      </c>
      <c r="K893" t="str">
        <f>IF(Q2_2025[[#This Row],[Artikelprijs]]&lt;&gt;"",IF(Q2_2025[[#This Row],[Stuksprijs]]=Q2_2025[[#This Row],[Artikelprijs]],"Prijs gelijk","Prijs wijkt af"),"")</f>
        <v>Prijs wijkt af</v>
      </c>
      <c r="L893" t="str">
        <f>IF(Q2_2025[[#This Row],[Relatiekorting percentage]]=0,
    "Nvt",
    IF(Q2_2025[[#This Row],[Brutobedrag 2]] &lt; Q2_2025[[#This Row],[Bruto - Rel.korting]],
        "Nee",
        "Ja"))</f>
        <v>Nvt</v>
      </c>
      <c r="M893" s="10">
        <f>IF(Q2_2025[[#This Row],[Artikelprijs]]&lt;&gt;"",Q2_2025[[#This Row],[Artikelprijs]],Q2_2025[[#This Row],[Stuksprijs]])</f>
        <v>106.8625</v>
      </c>
      <c r="N893" s="10">
        <f>Q2_2025[[#This Row],[Besteld]]*Q2_2025[[#This Row],[Prijs 2]]</f>
        <v>106.8625</v>
      </c>
      <c r="O893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893" s="3"/>
      <c r="W893"/>
      <c r="AB893"/>
    </row>
    <row r="894" spans="1:28" x14ac:dyDescent="0.3">
      <c r="A894" t="s">
        <v>596</v>
      </c>
      <c r="B894">
        <v>5040008</v>
      </c>
      <c r="C894" t="s">
        <v>333</v>
      </c>
      <c r="D894">
        <v>1</v>
      </c>
      <c r="E894" s="10">
        <v>355.35</v>
      </c>
      <c r="F894" s="10">
        <v>355.35</v>
      </c>
      <c r="G894" s="10">
        <v>355.35</v>
      </c>
      <c r="H894">
        <v>0</v>
      </c>
      <c r="I894" s="51" t="str">
        <f>_xlfn.XLOOKUP(Q2_2025[[#This Row],[Artikelnr]],Artikel_prijzen[Artnr],Artikel_prijzen[Groep],"")</f>
        <v>AV</v>
      </c>
      <c r="J894" s="10">
        <f>_xlfn.XLOOKUP(Q2_2025[[#This Row],[Artikelnr]],Artikel_prijzen[Artnr],Artikel_prijzen[Prijs 2025],"")</f>
        <v>345</v>
      </c>
      <c r="K894" t="str">
        <f>IF(Q2_2025[[#This Row],[Artikelprijs]]&lt;&gt;"",IF(Q2_2025[[#This Row],[Stuksprijs]]=Q2_2025[[#This Row],[Artikelprijs]],"Prijs gelijk","Prijs wijkt af"),"")</f>
        <v>Prijs wijkt af</v>
      </c>
      <c r="L894" t="str">
        <f>IF(Q2_2025[[#This Row],[Relatiekorting percentage]]=0,
    "Nvt",
    IF(Q2_2025[[#This Row],[Brutobedrag 2]] &lt; Q2_2025[[#This Row],[Bruto - Rel.korting]],
        "Nee",
        "Ja"))</f>
        <v>Nvt</v>
      </c>
      <c r="M894" s="10">
        <f>IF(Q2_2025[[#This Row],[Artikelprijs]]&lt;&gt;"",Q2_2025[[#This Row],[Artikelprijs]],Q2_2025[[#This Row],[Stuksprijs]])</f>
        <v>345</v>
      </c>
      <c r="N894" s="10">
        <f>Q2_2025[[#This Row],[Besteld]]*Q2_2025[[#This Row],[Prijs 2]]</f>
        <v>345</v>
      </c>
      <c r="O894" s="10">
        <f>IF(Q2_2025[[#This Row],[Brutobedrag 2]]&lt;Q2_2025[[#This Row],[Bruto - Rel.korting]],Q2_2025[[#This Row],[Brutobedrag 2]],Q2_2025[[#This Row],[Brutobedrag 2]]*(100-Q2_2025[[#This Row],[Relatiekorting percentage]])/100)</f>
        <v>345</v>
      </c>
      <c r="R894" s="3"/>
      <c r="W894"/>
      <c r="AB894"/>
    </row>
    <row r="895" spans="1:28" x14ac:dyDescent="0.3">
      <c r="A895" t="s">
        <v>596</v>
      </c>
      <c r="B895">
        <v>5040018</v>
      </c>
      <c r="C895" t="s">
        <v>319</v>
      </c>
      <c r="D895">
        <v>1</v>
      </c>
      <c r="E895" s="10">
        <v>66.95</v>
      </c>
      <c r="F895" s="10">
        <v>66.95</v>
      </c>
      <c r="G895" s="10">
        <v>66.95</v>
      </c>
      <c r="H895">
        <v>0</v>
      </c>
      <c r="I895" s="51" t="str">
        <f>_xlfn.XLOOKUP(Q2_2025[[#This Row],[Artikelnr]],Artikel_prijzen[Artnr],Artikel_prijzen[Groep],"")</f>
        <v/>
      </c>
      <c r="J895" s="10" t="str">
        <f>_xlfn.XLOOKUP(Q2_2025[[#This Row],[Artikelnr]],Artikel_prijzen[Artnr],Artikel_prijzen[Prijs 2025],"")</f>
        <v/>
      </c>
      <c r="K895" t="str">
        <f>IF(Q2_2025[[#This Row],[Artikelprijs]]&lt;&gt;"",IF(Q2_2025[[#This Row],[Stuksprijs]]=Q2_2025[[#This Row],[Artikelprijs]],"Prijs gelijk","Prijs wijkt af"),"")</f>
        <v/>
      </c>
      <c r="L895" t="str">
        <f>IF(Q2_2025[[#This Row],[Relatiekorting percentage]]=0,
    "Nvt",
    IF(Q2_2025[[#This Row],[Brutobedrag 2]] &lt; Q2_2025[[#This Row],[Bruto - Rel.korting]],
        "Nee",
        "Ja"))</f>
        <v>Nvt</v>
      </c>
      <c r="M895" s="10">
        <f>IF(Q2_2025[[#This Row],[Artikelprijs]]&lt;&gt;"",Q2_2025[[#This Row],[Artikelprijs]],Q2_2025[[#This Row],[Stuksprijs]])</f>
        <v>66.95</v>
      </c>
      <c r="N895" s="10">
        <f>Q2_2025[[#This Row],[Besteld]]*Q2_2025[[#This Row],[Prijs 2]]</f>
        <v>66.95</v>
      </c>
      <c r="O895" s="10">
        <f>IF(Q2_2025[[#This Row],[Brutobedrag 2]]&lt;Q2_2025[[#This Row],[Bruto - Rel.korting]],Q2_2025[[#This Row],[Brutobedrag 2]],Q2_2025[[#This Row],[Brutobedrag 2]]*(100-Q2_2025[[#This Row],[Relatiekorting percentage]])/100)</f>
        <v>66.95</v>
      </c>
      <c r="R895" s="3"/>
      <c r="W895"/>
      <c r="AB895"/>
    </row>
    <row r="896" spans="1:28" x14ac:dyDescent="0.3">
      <c r="A896" t="s">
        <v>596</v>
      </c>
      <c r="B896">
        <v>5021030</v>
      </c>
      <c r="C896" t="s">
        <v>546</v>
      </c>
      <c r="D896">
        <v>1</v>
      </c>
      <c r="E896" s="10">
        <v>170</v>
      </c>
      <c r="F896" s="10">
        <v>170</v>
      </c>
      <c r="G896" s="10">
        <v>170</v>
      </c>
      <c r="H896">
        <v>0</v>
      </c>
      <c r="I896" s="51" t="str">
        <f>_xlfn.XLOOKUP(Q2_2025[[#This Row],[Artikelnr]],Artikel_prijzen[Artnr],Artikel_prijzen[Groep],"")</f>
        <v>Elektra</v>
      </c>
      <c r="J896" s="10">
        <f>_xlfn.XLOOKUP(Q2_2025[[#This Row],[Artikelnr]],Artikel_prijzen[Artnr],Artikel_prijzen[Prijs 2025],"")</f>
        <v>106.8625</v>
      </c>
      <c r="K896" t="str">
        <f>IF(Q2_2025[[#This Row],[Artikelprijs]]&lt;&gt;"",IF(Q2_2025[[#This Row],[Stuksprijs]]=Q2_2025[[#This Row],[Artikelprijs]],"Prijs gelijk","Prijs wijkt af"),"")</f>
        <v>Prijs wijkt af</v>
      </c>
      <c r="L896" t="str">
        <f>IF(Q2_2025[[#This Row],[Relatiekorting percentage]]=0,
    "Nvt",
    IF(Q2_2025[[#This Row],[Brutobedrag 2]] &lt; Q2_2025[[#This Row],[Bruto - Rel.korting]],
        "Nee",
        "Ja"))</f>
        <v>Nvt</v>
      </c>
      <c r="M896" s="10">
        <f>IF(Q2_2025[[#This Row],[Artikelprijs]]&lt;&gt;"",Q2_2025[[#This Row],[Artikelprijs]],Q2_2025[[#This Row],[Stuksprijs]])</f>
        <v>106.8625</v>
      </c>
      <c r="N896" s="10">
        <f>Q2_2025[[#This Row],[Besteld]]*Q2_2025[[#This Row],[Prijs 2]]</f>
        <v>106.8625</v>
      </c>
      <c r="O896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896" s="3"/>
      <c r="W896"/>
      <c r="AB896"/>
    </row>
    <row r="897" spans="1:28" x14ac:dyDescent="0.3">
      <c r="A897" t="s">
        <v>596</v>
      </c>
      <c r="B897">
        <v>5022046</v>
      </c>
      <c r="C897" t="s">
        <v>554</v>
      </c>
      <c r="D897">
        <v>1</v>
      </c>
      <c r="E897" s="10">
        <v>416.72</v>
      </c>
      <c r="F897" s="10">
        <v>416.72</v>
      </c>
      <c r="G897" s="10">
        <v>416.72</v>
      </c>
      <c r="H897">
        <v>0</v>
      </c>
      <c r="I897" s="51" t="str">
        <f>_xlfn.XLOOKUP(Q2_2025[[#This Row],[Artikelnr]],Artikel_prijzen[Artnr],Artikel_prijzen[Groep],"")</f>
        <v>Elektra</v>
      </c>
      <c r="J897" s="10">
        <f>_xlfn.XLOOKUP(Q2_2025[[#This Row],[Artikelnr]],Artikel_prijzen[Artnr],Artikel_prijzen[Prijs 2025],"")</f>
        <v>329.6</v>
      </c>
      <c r="K897" t="str">
        <f>IF(Q2_2025[[#This Row],[Artikelprijs]]&lt;&gt;"",IF(Q2_2025[[#This Row],[Stuksprijs]]=Q2_2025[[#This Row],[Artikelprijs]],"Prijs gelijk","Prijs wijkt af"),"")</f>
        <v>Prijs wijkt af</v>
      </c>
      <c r="L897" t="str">
        <f>IF(Q2_2025[[#This Row],[Relatiekorting percentage]]=0,
    "Nvt",
    IF(Q2_2025[[#This Row],[Brutobedrag 2]] &lt; Q2_2025[[#This Row],[Bruto - Rel.korting]],
        "Nee",
        "Ja"))</f>
        <v>Nvt</v>
      </c>
      <c r="M897" s="10">
        <f>IF(Q2_2025[[#This Row],[Artikelprijs]]&lt;&gt;"",Q2_2025[[#This Row],[Artikelprijs]],Q2_2025[[#This Row],[Stuksprijs]])</f>
        <v>329.6</v>
      </c>
      <c r="N897" s="10">
        <f>Q2_2025[[#This Row],[Besteld]]*Q2_2025[[#This Row],[Prijs 2]]</f>
        <v>329.6</v>
      </c>
      <c r="O897" s="10">
        <f>IF(Q2_2025[[#This Row],[Brutobedrag 2]]&lt;Q2_2025[[#This Row],[Bruto - Rel.korting]],Q2_2025[[#This Row],[Brutobedrag 2]],Q2_2025[[#This Row],[Brutobedrag 2]]*(100-Q2_2025[[#This Row],[Relatiekorting percentage]])/100)</f>
        <v>329.6</v>
      </c>
      <c r="R897" s="3"/>
      <c r="W897"/>
      <c r="AB897"/>
    </row>
    <row r="898" spans="1:28" x14ac:dyDescent="0.3">
      <c r="A898" t="s">
        <v>596</v>
      </c>
      <c r="B898">
        <v>5022048</v>
      </c>
      <c r="C898" t="s">
        <v>578</v>
      </c>
      <c r="D898">
        <v>1</v>
      </c>
      <c r="E898" s="10">
        <v>521.69000000000005</v>
      </c>
      <c r="F898" s="10">
        <v>521.69000000000005</v>
      </c>
      <c r="G898" s="10">
        <v>521.69000000000005</v>
      </c>
      <c r="H898">
        <v>0</v>
      </c>
      <c r="I898" s="51" t="str">
        <f>_xlfn.XLOOKUP(Q2_2025[[#This Row],[Artikelnr]],Artikel_prijzen[Artnr],Artikel_prijzen[Groep],"")</f>
        <v>Elektra</v>
      </c>
      <c r="J898" s="10">
        <f>_xlfn.XLOOKUP(Q2_2025[[#This Row],[Artikelnr]],Artikel_prijzen[Artnr],Artikel_prijzen[Prijs 2025],"")</f>
        <v>417.15</v>
      </c>
      <c r="K898" t="str">
        <f>IF(Q2_2025[[#This Row],[Artikelprijs]]&lt;&gt;"",IF(Q2_2025[[#This Row],[Stuksprijs]]=Q2_2025[[#This Row],[Artikelprijs]],"Prijs gelijk","Prijs wijkt af"),"")</f>
        <v>Prijs wijkt af</v>
      </c>
      <c r="L898" t="str">
        <f>IF(Q2_2025[[#This Row],[Relatiekorting percentage]]=0,
    "Nvt",
    IF(Q2_2025[[#This Row],[Brutobedrag 2]] &lt; Q2_2025[[#This Row],[Bruto - Rel.korting]],
        "Nee",
        "Ja"))</f>
        <v>Nvt</v>
      </c>
      <c r="M898" s="10">
        <f>IF(Q2_2025[[#This Row],[Artikelprijs]]&lt;&gt;"",Q2_2025[[#This Row],[Artikelprijs]],Q2_2025[[#This Row],[Stuksprijs]])</f>
        <v>417.15</v>
      </c>
      <c r="N898" s="10">
        <f>Q2_2025[[#This Row],[Besteld]]*Q2_2025[[#This Row],[Prijs 2]]</f>
        <v>417.15</v>
      </c>
      <c r="O898" s="10">
        <f>IF(Q2_2025[[#This Row],[Brutobedrag 2]]&lt;Q2_2025[[#This Row],[Bruto - Rel.korting]],Q2_2025[[#This Row],[Brutobedrag 2]],Q2_2025[[#This Row],[Brutobedrag 2]]*(100-Q2_2025[[#This Row],[Relatiekorting percentage]])/100)</f>
        <v>417.15</v>
      </c>
      <c r="R898" s="3"/>
      <c r="W898"/>
      <c r="AB898"/>
    </row>
    <row r="899" spans="1:28" x14ac:dyDescent="0.3">
      <c r="A899" t="s">
        <v>596</v>
      </c>
      <c r="B899">
        <v>5022048</v>
      </c>
      <c r="C899" t="s">
        <v>578</v>
      </c>
      <c r="D899">
        <v>1</v>
      </c>
      <c r="E899" s="10">
        <v>521.69000000000005</v>
      </c>
      <c r="F899" s="10">
        <v>521.69000000000005</v>
      </c>
      <c r="G899" s="10">
        <v>521.69000000000005</v>
      </c>
      <c r="H899">
        <v>0</v>
      </c>
      <c r="I899" s="51" t="str">
        <f>_xlfn.XLOOKUP(Q2_2025[[#This Row],[Artikelnr]],Artikel_prijzen[Artnr],Artikel_prijzen[Groep],"")</f>
        <v>Elektra</v>
      </c>
      <c r="J899" s="10">
        <f>_xlfn.XLOOKUP(Q2_2025[[#This Row],[Artikelnr]],Artikel_prijzen[Artnr],Artikel_prijzen[Prijs 2025],"")</f>
        <v>417.15</v>
      </c>
      <c r="K899" t="str">
        <f>IF(Q2_2025[[#This Row],[Artikelprijs]]&lt;&gt;"",IF(Q2_2025[[#This Row],[Stuksprijs]]=Q2_2025[[#This Row],[Artikelprijs]],"Prijs gelijk","Prijs wijkt af"),"")</f>
        <v>Prijs wijkt af</v>
      </c>
      <c r="L899" t="str">
        <f>IF(Q2_2025[[#This Row],[Relatiekorting percentage]]=0,
    "Nvt",
    IF(Q2_2025[[#This Row],[Brutobedrag 2]] &lt; Q2_2025[[#This Row],[Bruto - Rel.korting]],
        "Nee",
        "Ja"))</f>
        <v>Nvt</v>
      </c>
      <c r="M899" s="10">
        <f>IF(Q2_2025[[#This Row],[Artikelprijs]]&lt;&gt;"",Q2_2025[[#This Row],[Artikelprijs]],Q2_2025[[#This Row],[Stuksprijs]])</f>
        <v>417.15</v>
      </c>
      <c r="N899" s="10">
        <f>Q2_2025[[#This Row],[Besteld]]*Q2_2025[[#This Row],[Prijs 2]]</f>
        <v>417.15</v>
      </c>
      <c r="O899" s="10">
        <f>IF(Q2_2025[[#This Row],[Brutobedrag 2]]&lt;Q2_2025[[#This Row],[Bruto - Rel.korting]],Q2_2025[[#This Row],[Brutobedrag 2]],Q2_2025[[#This Row],[Brutobedrag 2]]*(100-Q2_2025[[#This Row],[Relatiekorting percentage]])/100)</f>
        <v>417.15</v>
      </c>
      <c r="R899" s="3"/>
      <c r="W899"/>
      <c r="AB899"/>
    </row>
    <row r="900" spans="1:28" x14ac:dyDescent="0.3">
      <c r="A900" t="s">
        <v>596</v>
      </c>
      <c r="B900">
        <v>5022048</v>
      </c>
      <c r="C900" t="s">
        <v>578</v>
      </c>
      <c r="D900">
        <v>1</v>
      </c>
      <c r="E900" s="10">
        <v>521.69000000000005</v>
      </c>
      <c r="F900" s="10">
        <v>521.69000000000005</v>
      </c>
      <c r="G900" s="10">
        <v>521.69000000000005</v>
      </c>
      <c r="H900">
        <v>0</v>
      </c>
      <c r="I900" s="51" t="str">
        <f>_xlfn.XLOOKUP(Q2_2025[[#This Row],[Artikelnr]],Artikel_prijzen[Artnr],Artikel_prijzen[Groep],"")</f>
        <v>Elektra</v>
      </c>
      <c r="J900" s="10">
        <f>_xlfn.XLOOKUP(Q2_2025[[#This Row],[Artikelnr]],Artikel_prijzen[Artnr],Artikel_prijzen[Prijs 2025],"")</f>
        <v>417.15</v>
      </c>
      <c r="K900" t="str">
        <f>IF(Q2_2025[[#This Row],[Artikelprijs]]&lt;&gt;"",IF(Q2_2025[[#This Row],[Stuksprijs]]=Q2_2025[[#This Row],[Artikelprijs]],"Prijs gelijk","Prijs wijkt af"),"")</f>
        <v>Prijs wijkt af</v>
      </c>
      <c r="L900" t="str">
        <f>IF(Q2_2025[[#This Row],[Relatiekorting percentage]]=0,
    "Nvt",
    IF(Q2_2025[[#This Row],[Brutobedrag 2]] &lt; Q2_2025[[#This Row],[Bruto - Rel.korting]],
        "Nee",
        "Ja"))</f>
        <v>Nvt</v>
      </c>
      <c r="M900" s="10">
        <f>IF(Q2_2025[[#This Row],[Artikelprijs]]&lt;&gt;"",Q2_2025[[#This Row],[Artikelprijs]],Q2_2025[[#This Row],[Stuksprijs]])</f>
        <v>417.15</v>
      </c>
      <c r="N900" s="10">
        <f>Q2_2025[[#This Row],[Besteld]]*Q2_2025[[#This Row],[Prijs 2]]</f>
        <v>417.15</v>
      </c>
      <c r="O900" s="10">
        <f>IF(Q2_2025[[#This Row],[Brutobedrag 2]]&lt;Q2_2025[[#This Row],[Bruto - Rel.korting]],Q2_2025[[#This Row],[Brutobedrag 2]],Q2_2025[[#This Row],[Brutobedrag 2]]*(100-Q2_2025[[#This Row],[Relatiekorting percentage]])/100)</f>
        <v>417.15</v>
      </c>
      <c r="R900" s="3"/>
      <c r="W900"/>
      <c r="AB900"/>
    </row>
    <row r="901" spans="1:28" x14ac:dyDescent="0.3">
      <c r="A901" t="s">
        <v>596</v>
      </c>
      <c r="B901">
        <v>5022048</v>
      </c>
      <c r="C901" t="s">
        <v>578</v>
      </c>
      <c r="D901">
        <v>1</v>
      </c>
      <c r="E901" s="10">
        <v>521.69000000000005</v>
      </c>
      <c r="F901" s="10">
        <v>521.69000000000005</v>
      </c>
      <c r="G901" s="10">
        <v>521.69000000000005</v>
      </c>
      <c r="H901">
        <v>0</v>
      </c>
      <c r="I901" s="51" t="str">
        <f>_xlfn.XLOOKUP(Q2_2025[[#This Row],[Artikelnr]],Artikel_prijzen[Artnr],Artikel_prijzen[Groep],"")</f>
        <v>Elektra</v>
      </c>
      <c r="J901" s="10">
        <f>_xlfn.XLOOKUP(Q2_2025[[#This Row],[Artikelnr]],Artikel_prijzen[Artnr],Artikel_prijzen[Prijs 2025],"")</f>
        <v>417.15</v>
      </c>
      <c r="K901" t="str">
        <f>IF(Q2_2025[[#This Row],[Artikelprijs]]&lt;&gt;"",IF(Q2_2025[[#This Row],[Stuksprijs]]=Q2_2025[[#This Row],[Artikelprijs]],"Prijs gelijk","Prijs wijkt af"),"")</f>
        <v>Prijs wijkt af</v>
      </c>
      <c r="L901" t="str">
        <f>IF(Q2_2025[[#This Row],[Relatiekorting percentage]]=0,
    "Nvt",
    IF(Q2_2025[[#This Row],[Brutobedrag 2]] &lt; Q2_2025[[#This Row],[Bruto - Rel.korting]],
        "Nee",
        "Ja"))</f>
        <v>Nvt</v>
      </c>
      <c r="M901" s="10">
        <f>IF(Q2_2025[[#This Row],[Artikelprijs]]&lt;&gt;"",Q2_2025[[#This Row],[Artikelprijs]],Q2_2025[[#This Row],[Stuksprijs]])</f>
        <v>417.15</v>
      </c>
      <c r="N901" s="10">
        <f>Q2_2025[[#This Row],[Besteld]]*Q2_2025[[#This Row],[Prijs 2]]</f>
        <v>417.15</v>
      </c>
      <c r="O901" s="10">
        <f>IF(Q2_2025[[#This Row],[Brutobedrag 2]]&lt;Q2_2025[[#This Row],[Bruto - Rel.korting]],Q2_2025[[#This Row],[Brutobedrag 2]],Q2_2025[[#This Row],[Brutobedrag 2]]*(100-Q2_2025[[#This Row],[Relatiekorting percentage]])/100)</f>
        <v>417.15</v>
      </c>
      <c r="R901" s="3"/>
      <c r="W901"/>
      <c r="AB901"/>
    </row>
    <row r="902" spans="1:28" x14ac:dyDescent="0.3">
      <c r="A902" t="s">
        <v>596</v>
      </c>
      <c r="B902">
        <v>5022052</v>
      </c>
      <c r="C902" t="s">
        <v>597</v>
      </c>
      <c r="D902">
        <v>1</v>
      </c>
      <c r="E902" s="10">
        <v>751.04</v>
      </c>
      <c r="F902" s="10">
        <v>751.04</v>
      </c>
      <c r="G902" s="10">
        <v>751.04</v>
      </c>
      <c r="H902">
        <v>0</v>
      </c>
      <c r="I902" s="51" t="str">
        <f>_xlfn.XLOOKUP(Q2_2025[[#This Row],[Artikelnr]],Artikel_prijzen[Artnr],Artikel_prijzen[Groep],"")</f>
        <v>Elektra</v>
      </c>
      <c r="J902" s="10">
        <f>_xlfn.XLOOKUP(Q2_2025[[#This Row],[Artikelnr]],Artikel_prijzen[Artnr],Artikel_prijzen[Prijs 2025],"")</f>
        <v>576.79999999999995</v>
      </c>
      <c r="K902" t="str">
        <f>IF(Q2_2025[[#This Row],[Artikelprijs]]&lt;&gt;"",IF(Q2_2025[[#This Row],[Stuksprijs]]=Q2_2025[[#This Row],[Artikelprijs]],"Prijs gelijk","Prijs wijkt af"),"")</f>
        <v>Prijs wijkt af</v>
      </c>
      <c r="L902" t="str">
        <f>IF(Q2_2025[[#This Row],[Relatiekorting percentage]]=0,
    "Nvt",
    IF(Q2_2025[[#This Row],[Brutobedrag 2]] &lt; Q2_2025[[#This Row],[Bruto - Rel.korting]],
        "Nee",
        "Ja"))</f>
        <v>Nvt</v>
      </c>
      <c r="M902" s="10">
        <f>IF(Q2_2025[[#This Row],[Artikelprijs]]&lt;&gt;"",Q2_2025[[#This Row],[Artikelprijs]],Q2_2025[[#This Row],[Stuksprijs]])</f>
        <v>576.79999999999995</v>
      </c>
      <c r="N902" s="10">
        <f>Q2_2025[[#This Row],[Besteld]]*Q2_2025[[#This Row],[Prijs 2]]</f>
        <v>576.79999999999995</v>
      </c>
      <c r="O902" s="10">
        <f>IF(Q2_2025[[#This Row],[Brutobedrag 2]]&lt;Q2_2025[[#This Row],[Bruto - Rel.korting]],Q2_2025[[#This Row],[Brutobedrag 2]],Q2_2025[[#This Row],[Brutobedrag 2]]*(100-Q2_2025[[#This Row],[Relatiekorting percentage]])/100)</f>
        <v>576.79999999999995</v>
      </c>
      <c r="R902" s="3"/>
      <c r="W902"/>
      <c r="AB902"/>
    </row>
    <row r="903" spans="1:28" x14ac:dyDescent="0.3">
      <c r="A903" t="s">
        <v>596</v>
      </c>
      <c r="B903">
        <v>5021030</v>
      </c>
      <c r="C903" t="s">
        <v>546</v>
      </c>
      <c r="D903">
        <v>1</v>
      </c>
      <c r="E903" s="10">
        <v>170</v>
      </c>
      <c r="F903" s="10">
        <v>170</v>
      </c>
      <c r="G903" s="10">
        <v>170</v>
      </c>
      <c r="H903">
        <v>0</v>
      </c>
      <c r="I903" s="51" t="str">
        <f>_xlfn.XLOOKUP(Q2_2025[[#This Row],[Artikelnr]],Artikel_prijzen[Artnr],Artikel_prijzen[Groep],"")</f>
        <v>Elektra</v>
      </c>
      <c r="J903" s="10">
        <f>_xlfn.XLOOKUP(Q2_2025[[#This Row],[Artikelnr]],Artikel_prijzen[Artnr],Artikel_prijzen[Prijs 2025],"")</f>
        <v>106.8625</v>
      </c>
      <c r="K903" t="str">
        <f>IF(Q2_2025[[#This Row],[Artikelprijs]]&lt;&gt;"",IF(Q2_2025[[#This Row],[Stuksprijs]]=Q2_2025[[#This Row],[Artikelprijs]],"Prijs gelijk","Prijs wijkt af"),"")</f>
        <v>Prijs wijkt af</v>
      </c>
      <c r="L903" t="str">
        <f>IF(Q2_2025[[#This Row],[Relatiekorting percentage]]=0,
    "Nvt",
    IF(Q2_2025[[#This Row],[Brutobedrag 2]] &lt; Q2_2025[[#This Row],[Bruto - Rel.korting]],
        "Nee",
        "Ja"))</f>
        <v>Nvt</v>
      </c>
      <c r="M903" s="10">
        <f>IF(Q2_2025[[#This Row],[Artikelprijs]]&lt;&gt;"",Q2_2025[[#This Row],[Artikelprijs]],Q2_2025[[#This Row],[Stuksprijs]])</f>
        <v>106.8625</v>
      </c>
      <c r="N903" s="10">
        <f>Q2_2025[[#This Row],[Besteld]]*Q2_2025[[#This Row],[Prijs 2]]</f>
        <v>106.8625</v>
      </c>
      <c r="O903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903" s="3"/>
      <c r="W903"/>
      <c r="AB903"/>
    </row>
    <row r="904" spans="1:28" x14ac:dyDescent="0.3">
      <c r="A904" t="s">
        <v>596</v>
      </c>
      <c r="B904">
        <v>5022030</v>
      </c>
      <c r="C904" t="s">
        <v>500</v>
      </c>
      <c r="D904">
        <v>1</v>
      </c>
      <c r="E904" s="10">
        <v>560.49</v>
      </c>
      <c r="F904" s="10">
        <v>560.49</v>
      </c>
      <c r="G904" s="10">
        <v>560.49</v>
      </c>
      <c r="H904">
        <v>0</v>
      </c>
      <c r="I904" s="51" t="str">
        <f>_xlfn.XLOOKUP(Q2_2025[[#This Row],[Artikelnr]],Artikel_prijzen[Artnr],Artikel_prijzen[Groep],"")</f>
        <v>Elektra</v>
      </c>
      <c r="J904" s="10">
        <f>_xlfn.XLOOKUP(Q2_2025[[#This Row],[Artikelnr]],Artikel_prijzen[Artnr],Artikel_prijzen[Prijs 2025],"")</f>
        <v>386.25</v>
      </c>
      <c r="K904" t="str">
        <f>IF(Q2_2025[[#This Row],[Artikelprijs]]&lt;&gt;"",IF(Q2_2025[[#This Row],[Stuksprijs]]=Q2_2025[[#This Row],[Artikelprijs]],"Prijs gelijk","Prijs wijkt af"),"")</f>
        <v>Prijs wijkt af</v>
      </c>
      <c r="L904" t="str">
        <f>IF(Q2_2025[[#This Row],[Relatiekorting percentage]]=0,
    "Nvt",
    IF(Q2_2025[[#This Row],[Brutobedrag 2]] &lt; Q2_2025[[#This Row],[Bruto - Rel.korting]],
        "Nee",
        "Ja"))</f>
        <v>Nvt</v>
      </c>
      <c r="M904" s="10">
        <f>IF(Q2_2025[[#This Row],[Artikelprijs]]&lt;&gt;"",Q2_2025[[#This Row],[Artikelprijs]],Q2_2025[[#This Row],[Stuksprijs]])</f>
        <v>386.25</v>
      </c>
      <c r="N904" s="10">
        <f>Q2_2025[[#This Row],[Besteld]]*Q2_2025[[#This Row],[Prijs 2]]</f>
        <v>386.25</v>
      </c>
      <c r="O904" s="10">
        <f>IF(Q2_2025[[#This Row],[Brutobedrag 2]]&lt;Q2_2025[[#This Row],[Bruto - Rel.korting]],Q2_2025[[#This Row],[Brutobedrag 2]],Q2_2025[[#This Row],[Brutobedrag 2]]*(100-Q2_2025[[#This Row],[Relatiekorting percentage]])/100)</f>
        <v>386.25</v>
      </c>
      <c r="R904" s="3"/>
      <c r="W904"/>
      <c r="AB904"/>
    </row>
    <row r="905" spans="1:28" x14ac:dyDescent="0.3">
      <c r="A905" t="s">
        <v>596</v>
      </c>
      <c r="B905">
        <v>5022046</v>
      </c>
      <c r="C905" t="s">
        <v>554</v>
      </c>
      <c r="D905">
        <v>1</v>
      </c>
      <c r="E905" s="10">
        <v>416.72</v>
      </c>
      <c r="F905" s="10">
        <v>416.72</v>
      </c>
      <c r="G905" s="10">
        <v>416.72</v>
      </c>
      <c r="H905">
        <v>0</v>
      </c>
      <c r="I905" s="51" t="str">
        <f>_xlfn.XLOOKUP(Q2_2025[[#This Row],[Artikelnr]],Artikel_prijzen[Artnr],Artikel_prijzen[Groep],"")</f>
        <v>Elektra</v>
      </c>
      <c r="J905" s="10">
        <f>_xlfn.XLOOKUP(Q2_2025[[#This Row],[Artikelnr]],Artikel_prijzen[Artnr],Artikel_prijzen[Prijs 2025],"")</f>
        <v>329.6</v>
      </c>
      <c r="K905" t="str">
        <f>IF(Q2_2025[[#This Row],[Artikelprijs]]&lt;&gt;"",IF(Q2_2025[[#This Row],[Stuksprijs]]=Q2_2025[[#This Row],[Artikelprijs]],"Prijs gelijk","Prijs wijkt af"),"")</f>
        <v>Prijs wijkt af</v>
      </c>
      <c r="L905" t="str">
        <f>IF(Q2_2025[[#This Row],[Relatiekorting percentage]]=0,
    "Nvt",
    IF(Q2_2025[[#This Row],[Brutobedrag 2]] &lt; Q2_2025[[#This Row],[Bruto - Rel.korting]],
        "Nee",
        "Ja"))</f>
        <v>Nvt</v>
      </c>
      <c r="M905" s="10">
        <f>IF(Q2_2025[[#This Row],[Artikelprijs]]&lt;&gt;"",Q2_2025[[#This Row],[Artikelprijs]],Q2_2025[[#This Row],[Stuksprijs]])</f>
        <v>329.6</v>
      </c>
      <c r="N905" s="10">
        <f>Q2_2025[[#This Row],[Besteld]]*Q2_2025[[#This Row],[Prijs 2]]</f>
        <v>329.6</v>
      </c>
      <c r="O905" s="10">
        <f>IF(Q2_2025[[#This Row],[Brutobedrag 2]]&lt;Q2_2025[[#This Row],[Bruto - Rel.korting]],Q2_2025[[#This Row],[Brutobedrag 2]],Q2_2025[[#This Row],[Brutobedrag 2]]*(100-Q2_2025[[#This Row],[Relatiekorting percentage]])/100)</f>
        <v>329.6</v>
      </c>
      <c r="R905" s="3"/>
      <c r="W905"/>
      <c r="AB905"/>
    </row>
    <row r="906" spans="1:28" x14ac:dyDescent="0.3">
      <c r="A906" t="s">
        <v>596</v>
      </c>
      <c r="B906">
        <v>5040010</v>
      </c>
      <c r="C906" t="s">
        <v>318</v>
      </c>
      <c r="D906">
        <v>1</v>
      </c>
      <c r="E906" s="10">
        <v>448.05</v>
      </c>
      <c r="F906" s="10">
        <v>448.05</v>
      </c>
      <c r="G906" s="10">
        <v>448.05</v>
      </c>
      <c r="H906">
        <v>0</v>
      </c>
      <c r="I906" s="51" t="str">
        <f>_xlfn.XLOOKUP(Q2_2025[[#This Row],[Artikelnr]],Artikel_prijzen[Artnr],Artikel_prijzen[Groep],"")</f>
        <v>AV</v>
      </c>
      <c r="J906" s="10">
        <f>_xlfn.XLOOKUP(Q2_2025[[#This Row],[Artikelnr]],Artikel_prijzen[Artnr],Artikel_prijzen[Prijs 2025],"")</f>
        <v>435</v>
      </c>
      <c r="K906" t="str">
        <f>IF(Q2_2025[[#This Row],[Artikelprijs]]&lt;&gt;"",IF(Q2_2025[[#This Row],[Stuksprijs]]=Q2_2025[[#This Row],[Artikelprijs]],"Prijs gelijk","Prijs wijkt af"),"")</f>
        <v>Prijs wijkt af</v>
      </c>
      <c r="L906" t="str">
        <f>IF(Q2_2025[[#This Row],[Relatiekorting percentage]]=0,
    "Nvt",
    IF(Q2_2025[[#This Row],[Brutobedrag 2]] &lt; Q2_2025[[#This Row],[Bruto - Rel.korting]],
        "Nee",
        "Ja"))</f>
        <v>Nvt</v>
      </c>
      <c r="M906" s="10">
        <f>IF(Q2_2025[[#This Row],[Artikelprijs]]&lt;&gt;"",Q2_2025[[#This Row],[Artikelprijs]],Q2_2025[[#This Row],[Stuksprijs]])</f>
        <v>435</v>
      </c>
      <c r="N906" s="10">
        <f>Q2_2025[[#This Row],[Besteld]]*Q2_2025[[#This Row],[Prijs 2]]</f>
        <v>435</v>
      </c>
      <c r="O906" s="10">
        <f>IF(Q2_2025[[#This Row],[Brutobedrag 2]]&lt;Q2_2025[[#This Row],[Bruto - Rel.korting]],Q2_2025[[#This Row],[Brutobedrag 2]],Q2_2025[[#This Row],[Brutobedrag 2]]*(100-Q2_2025[[#This Row],[Relatiekorting percentage]])/100)</f>
        <v>435</v>
      </c>
      <c r="R906" s="3"/>
      <c r="W906"/>
      <c r="AB906"/>
    </row>
    <row r="907" spans="1:28" x14ac:dyDescent="0.3">
      <c r="A907" t="s">
        <v>596</v>
      </c>
      <c r="B907">
        <v>5040018</v>
      </c>
      <c r="C907" t="s">
        <v>319</v>
      </c>
      <c r="D907">
        <v>1</v>
      </c>
      <c r="E907" s="10">
        <v>66.95</v>
      </c>
      <c r="F907" s="10">
        <v>66.95</v>
      </c>
      <c r="G907" s="10">
        <v>66.95</v>
      </c>
      <c r="H907">
        <v>0</v>
      </c>
      <c r="I907" s="51" t="str">
        <f>_xlfn.XLOOKUP(Q2_2025[[#This Row],[Artikelnr]],Artikel_prijzen[Artnr],Artikel_prijzen[Groep],"")</f>
        <v/>
      </c>
      <c r="J907" s="10" t="str">
        <f>_xlfn.XLOOKUP(Q2_2025[[#This Row],[Artikelnr]],Artikel_prijzen[Artnr],Artikel_prijzen[Prijs 2025],"")</f>
        <v/>
      </c>
      <c r="K907" t="str">
        <f>IF(Q2_2025[[#This Row],[Artikelprijs]]&lt;&gt;"",IF(Q2_2025[[#This Row],[Stuksprijs]]=Q2_2025[[#This Row],[Artikelprijs]],"Prijs gelijk","Prijs wijkt af"),"")</f>
        <v/>
      </c>
      <c r="L907" t="str">
        <f>IF(Q2_2025[[#This Row],[Relatiekorting percentage]]=0,
    "Nvt",
    IF(Q2_2025[[#This Row],[Brutobedrag 2]] &lt; Q2_2025[[#This Row],[Bruto - Rel.korting]],
        "Nee",
        "Ja"))</f>
        <v>Nvt</v>
      </c>
      <c r="M907" s="10">
        <f>IF(Q2_2025[[#This Row],[Artikelprijs]]&lt;&gt;"",Q2_2025[[#This Row],[Artikelprijs]],Q2_2025[[#This Row],[Stuksprijs]])</f>
        <v>66.95</v>
      </c>
      <c r="N907" s="10">
        <f>Q2_2025[[#This Row],[Besteld]]*Q2_2025[[#This Row],[Prijs 2]]</f>
        <v>66.95</v>
      </c>
      <c r="O907" s="10">
        <f>IF(Q2_2025[[#This Row],[Brutobedrag 2]]&lt;Q2_2025[[#This Row],[Bruto - Rel.korting]],Q2_2025[[#This Row],[Brutobedrag 2]],Q2_2025[[#This Row],[Brutobedrag 2]]*(100-Q2_2025[[#This Row],[Relatiekorting percentage]])/100)</f>
        <v>66.95</v>
      </c>
      <c r="R907" s="3"/>
      <c r="W907"/>
      <c r="AB907"/>
    </row>
    <row r="908" spans="1:28" x14ac:dyDescent="0.3">
      <c r="A908" t="s">
        <v>596</v>
      </c>
      <c r="B908">
        <v>5021030</v>
      </c>
      <c r="C908" t="s">
        <v>546</v>
      </c>
      <c r="D908">
        <v>2</v>
      </c>
      <c r="E908" s="10">
        <v>170</v>
      </c>
      <c r="F908" s="10">
        <v>340</v>
      </c>
      <c r="G908" s="10">
        <v>340</v>
      </c>
      <c r="H908">
        <v>0</v>
      </c>
      <c r="I908" s="51" t="str">
        <f>_xlfn.XLOOKUP(Q2_2025[[#This Row],[Artikelnr]],Artikel_prijzen[Artnr],Artikel_prijzen[Groep],"")</f>
        <v>Elektra</v>
      </c>
      <c r="J908" s="10">
        <f>_xlfn.XLOOKUP(Q2_2025[[#This Row],[Artikelnr]],Artikel_prijzen[Artnr],Artikel_prijzen[Prijs 2025],"")</f>
        <v>106.8625</v>
      </c>
      <c r="K908" t="str">
        <f>IF(Q2_2025[[#This Row],[Artikelprijs]]&lt;&gt;"",IF(Q2_2025[[#This Row],[Stuksprijs]]=Q2_2025[[#This Row],[Artikelprijs]],"Prijs gelijk","Prijs wijkt af"),"")</f>
        <v>Prijs wijkt af</v>
      </c>
      <c r="L908" t="str">
        <f>IF(Q2_2025[[#This Row],[Relatiekorting percentage]]=0,
    "Nvt",
    IF(Q2_2025[[#This Row],[Brutobedrag 2]] &lt; Q2_2025[[#This Row],[Bruto - Rel.korting]],
        "Nee",
        "Ja"))</f>
        <v>Nvt</v>
      </c>
      <c r="M908" s="10">
        <f>IF(Q2_2025[[#This Row],[Artikelprijs]]&lt;&gt;"",Q2_2025[[#This Row],[Artikelprijs]],Q2_2025[[#This Row],[Stuksprijs]])</f>
        <v>106.8625</v>
      </c>
      <c r="N908" s="10">
        <f>Q2_2025[[#This Row],[Besteld]]*Q2_2025[[#This Row],[Prijs 2]]</f>
        <v>213.72499999999999</v>
      </c>
      <c r="O908" s="10">
        <f>IF(Q2_2025[[#This Row],[Brutobedrag 2]]&lt;Q2_2025[[#This Row],[Bruto - Rel.korting]],Q2_2025[[#This Row],[Brutobedrag 2]],Q2_2025[[#This Row],[Brutobedrag 2]]*(100-Q2_2025[[#This Row],[Relatiekorting percentage]])/100)</f>
        <v>213.72499999999999</v>
      </c>
      <c r="R908" s="3"/>
      <c r="W908"/>
      <c r="AB908"/>
    </row>
    <row r="909" spans="1:28" x14ac:dyDescent="0.3">
      <c r="A909" t="s">
        <v>596</v>
      </c>
      <c r="B909">
        <v>5020002</v>
      </c>
      <c r="C909" t="s">
        <v>56</v>
      </c>
      <c r="D909">
        <v>2</v>
      </c>
      <c r="E909" s="10">
        <v>39.65</v>
      </c>
      <c r="F909" s="10">
        <v>79.3</v>
      </c>
      <c r="G909" s="10">
        <v>79.3</v>
      </c>
      <c r="H909">
        <v>0</v>
      </c>
      <c r="I909" s="51" t="str">
        <f>_xlfn.XLOOKUP(Q2_2025[[#This Row],[Artikelnr]],Artikel_prijzen[Artnr],Artikel_prijzen[Groep],"")</f>
        <v/>
      </c>
      <c r="J909" s="10" t="str">
        <f>_xlfn.XLOOKUP(Q2_2025[[#This Row],[Artikelnr]],Artikel_prijzen[Artnr],Artikel_prijzen[Prijs 2025],"")</f>
        <v/>
      </c>
      <c r="K909" t="str">
        <f>IF(Q2_2025[[#This Row],[Artikelprijs]]&lt;&gt;"",IF(Q2_2025[[#This Row],[Stuksprijs]]=Q2_2025[[#This Row],[Artikelprijs]],"Prijs gelijk","Prijs wijkt af"),"")</f>
        <v/>
      </c>
      <c r="L909" t="str">
        <f>IF(Q2_2025[[#This Row],[Relatiekorting percentage]]=0,
    "Nvt",
    IF(Q2_2025[[#This Row],[Brutobedrag 2]] &lt; Q2_2025[[#This Row],[Bruto - Rel.korting]],
        "Nee",
        "Ja"))</f>
        <v>Nvt</v>
      </c>
      <c r="M909" s="10">
        <f>IF(Q2_2025[[#This Row],[Artikelprijs]]&lt;&gt;"",Q2_2025[[#This Row],[Artikelprijs]],Q2_2025[[#This Row],[Stuksprijs]])</f>
        <v>39.65</v>
      </c>
      <c r="N909" s="10">
        <f>Q2_2025[[#This Row],[Besteld]]*Q2_2025[[#This Row],[Prijs 2]]</f>
        <v>79.3</v>
      </c>
      <c r="O909" s="10">
        <f>IF(Q2_2025[[#This Row],[Brutobedrag 2]]&lt;Q2_2025[[#This Row],[Bruto - Rel.korting]],Q2_2025[[#This Row],[Brutobedrag 2]],Q2_2025[[#This Row],[Brutobedrag 2]]*(100-Q2_2025[[#This Row],[Relatiekorting percentage]])/100)</f>
        <v>79.3</v>
      </c>
      <c r="R909" s="3"/>
      <c r="W909"/>
      <c r="AB909"/>
    </row>
    <row r="910" spans="1:28" x14ac:dyDescent="0.3">
      <c r="A910" t="s">
        <v>596</v>
      </c>
      <c r="B910">
        <v>5022046</v>
      </c>
      <c r="C910" t="s">
        <v>554</v>
      </c>
      <c r="D910">
        <v>1</v>
      </c>
      <c r="E910" s="10">
        <v>416.72</v>
      </c>
      <c r="F910" s="10">
        <v>416.72</v>
      </c>
      <c r="G910" s="10">
        <v>416.72</v>
      </c>
      <c r="H910">
        <v>0</v>
      </c>
      <c r="I910" s="51" t="str">
        <f>_xlfn.XLOOKUP(Q2_2025[[#This Row],[Artikelnr]],Artikel_prijzen[Artnr],Artikel_prijzen[Groep],"")</f>
        <v>Elektra</v>
      </c>
      <c r="J910" s="10">
        <f>_xlfn.XLOOKUP(Q2_2025[[#This Row],[Artikelnr]],Artikel_prijzen[Artnr],Artikel_prijzen[Prijs 2025],"")</f>
        <v>329.6</v>
      </c>
      <c r="K910" t="str">
        <f>IF(Q2_2025[[#This Row],[Artikelprijs]]&lt;&gt;"",IF(Q2_2025[[#This Row],[Stuksprijs]]=Q2_2025[[#This Row],[Artikelprijs]],"Prijs gelijk","Prijs wijkt af"),"")</f>
        <v>Prijs wijkt af</v>
      </c>
      <c r="L910" t="str">
        <f>IF(Q2_2025[[#This Row],[Relatiekorting percentage]]=0,
    "Nvt",
    IF(Q2_2025[[#This Row],[Brutobedrag 2]] &lt; Q2_2025[[#This Row],[Bruto - Rel.korting]],
        "Nee",
        "Ja"))</f>
        <v>Nvt</v>
      </c>
      <c r="M910" s="10">
        <f>IF(Q2_2025[[#This Row],[Artikelprijs]]&lt;&gt;"",Q2_2025[[#This Row],[Artikelprijs]],Q2_2025[[#This Row],[Stuksprijs]])</f>
        <v>329.6</v>
      </c>
      <c r="N910" s="10">
        <f>Q2_2025[[#This Row],[Besteld]]*Q2_2025[[#This Row],[Prijs 2]]</f>
        <v>329.6</v>
      </c>
      <c r="O910" s="10">
        <f>IF(Q2_2025[[#This Row],[Brutobedrag 2]]&lt;Q2_2025[[#This Row],[Bruto - Rel.korting]],Q2_2025[[#This Row],[Brutobedrag 2]],Q2_2025[[#This Row],[Brutobedrag 2]]*(100-Q2_2025[[#This Row],[Relatiekorting percentage]])/100)</f>
        <v>329.6</v>
      </c>
      <c r="R910" s="3"/>
      <c r="W910"/>
      <c r="AB910"/>
    </row>
    <row r="911" spans="1:28" x14ac:dyDescent="0.3">
      <c r="A911" t="s">
        <v>596</v>
      </c>
      <c r="B911">
        <v>1098002</v>
      </c>
      <c r="C911" t="s">
        <v>599</v>
      </c>
      <c r="D911">
        <v>1</v>
      </c>
      <c r="E911" s="10">
        <v>-560.49</v>
      </c>
      <c r="F911" s="10">
        <v>-560.49</v>
      </c>
      <c r="G911" s="10">
        <v>-560.49</v>
      </c>
      <c r="H911">
        <v>0</v>
      </c>
      <c r="I911" s="51" t="str">
        <f>_xlfn.XLOOKUP(Q2_2025[[#This Row],[Artikelnr]],Artikel_prijzen[Artnr],Artikel_prijzen[Groep],"")</f>
        <v/>
      </c>
      <c r="J911" s="10" t="str">
        <f>_xlfn.XLOOKUP(Q2_2025[[#This Row],[Artikelnr]],Artikel_prijzen[Artnr],Artikel_prijzen[Prijs 2025],"")</f>
        <v/>
      </c>
      <c r="K911" t="str">
        <f>IF(Q2_2025[[#This Row],[Artikelprijs]]&lt;&gt;"",IF(Q2_2025[[#This Row],[Stuksprijs]]=Q2_2025[[#This Row],[Artikelprijs]],"Prijs gelijk","Prijs wijkt af"),"")</f>
        <v/>
      </c>
      <c r="L911" t="str">
        <f>IF(Q2_2025[[#This Row],[Relatiekorting percentage]]=0,
    "Nvt",
    IF(Q2_2025[[#This Row],[Brutobedrag 2]] &lt; Q2_2025[[#This Row],[Bruto - Rel.korting]],
        "Nee",
        "Ja"))</f>
        <v>Nvt</v>
      </c>
      <c r="M911" s="10">
        <f>IF(Q2_2025[[#This Row],[Artikelprijs]]&lt;&gt;"",Q2_2025[[#This Row],[Artikelprijs]],Q2_2025[[#This Row],[Stuksprijs]])</f>
        <v>-560.49</v>
      </c>
      <c r="N911" s="10">
        <f>Q2_2025[[#This Row],[Besteld]]*Q2_2025[[#This Row],[Prijs 2]]</f>
        <v>-560.49</v>
      </c>
      <c r="O911" s="10">
        <f>IF(Q2_2025[[#This Row],[Brutobedrag 2]]&lt;Q2_2025[[#This Row],[Bruto - Rel.korting]],Q2_2025[[#This Row],[Brutobedrag 2]],Q2_2025[[#This Row],[Brutobedrag 2]]*(100-Q2_2025[[#This Row],[Relatiekorting percentage]])/100)</f>
        <v>-560.49</v>
      </c>
      <c r="R911" s="3"/>
      <c r="W911"/>
      <c r="AB911"/>
    </row>
    <row r="912" spans="1:28" x14ac:dyDescent="0.3">
      <c r="A912" t="s">
        <v>596</v>
      </c>
      <c r="B912">
        <v>5022030</v>
      </c>
      <c r="C912" t="s">
        <v>500</v>
      </c>
      <c r="D912">
        <v>1</v>
      </c>
      <c r="E912" s="10">
        <v>560.49</v>
      </c>
      <c r="F912" s="10">
        <v>560.49</v>
      </c>
      <c r="G912" s="10">
        <v>560.49</v>
      </c>
      <c r="H912">
        <v>0</v>
      </c>
      <c r="I912" s="51" t="str">
        <f>_xlfn.XLOOKUP(Q2_2025[[#This Row],[Artikelnr]],Artikel_prijzen[Artnr],Artikel_prijzen[Groep],"")</f>
        <v>Elektra</v>
      </c>
      <c r="J912" s="10">
        <f>_xlfn.XLOOKUP(Q2_2025[[#This Row],[Artikelnr]],Artikel_prijzen[Artnr],Artikel_prijzen[Prijs 2025],"")</f>
        <v>386.25</v>
      </c>
      <c r="K912" t="str">
        <f>IF(Q2_2025[[#This Row],[Artikelprijs]]&lt;&gt;"",IF(Q2_2025[[#This Row],[Stuksprijs]]=Q2_2025[[#This Row],[Artikelprijs]],"Prijs gelijk","Prijs wijkt af"),"")</f>
        <v>Prijs wijkt af</v>
      </c>
      <c r="L912" t="str">
        <f>IF(Q2_2025[[#This Row],[Relatiekorting percentage]]=0,
    "Nvt",
    IF(Q2_2025[[#This Row],[Brutobedrag 2]] &lt; Q2_2025[[#This Row],[Bruto - Rel.korting]],
        "Nee",
        "Ja"))</f>
        <v>Nvt</v>
      </c>
      <c r="M912" s="10">
        <f>IF(Q2_2025[[#This Row],[Artikelprijs]]&lt;&gt;"",Q2_2025[[#This Row],[Artikelprijs]],Q2_2025[[#This Row],[Stuksprijs]])</f>
        <v>386.25</v>
      </c>
      <c r="N912" s="10">
        <f>Q2_2025[[#This Row],[Besteld]]*Q2_2025[[#This Row],[Prijs 2]]</f>
        <v>386.25</v>
      </c>
      <c r="O912" s="10">
        <f>IF(Q2_2025[[#This Row],[Brutobedrag 2]]&lt;Q2_2025[[#This Row],[Bruto - Rel.korting]],Q2_2025[[#This Row],[Brutobedrag 2]],Q2_2025[[#This Row],[Brutobedrag 2]]*(100-Q2_2025[[#This Row],[Relatiekorting percentage]])/100)</f>
        <v>386.25</v>
      </c>
      <c r="R912" s="3"/>
      <c r="W912"/>
      <c r="AB912"/>
    </row>
    <row r="913" spans="1:28" x14ac:dyDescent="0.3">
      <c r="A913" t="s">
        <v>596</v>
      </c>
      <c r="B913">
        <v>5040012</v>
      </c>
      <c r="C913" t="s">
        <v>330</v>
      </c>
      <c r="D913">
        <v>1</v>
      </c>
      <c r="E913" s="10">
        <v>741.6</v>
      </c>
      <c r="F913" s="10">
        <v>741.6</v>
      </c>
      <c r="G913" s="10">
        <v>741.6</v>
      </c>
      <c r="H913">
        <v>0</v>
      </c>
      <c r="I913" s="51" t="str">
        <f>_xlfn.XLOOKUP(Q2_2025[[#This Row],[Artikelnr]],Artikel_prijzen[Artnr],Artikel_prijzen[Groep],"")</f>
        <v>AV</v>
      </c>
      <c r="J913" s="10">
        <f>_xlfn.XLOOKUP(Q2_2025[[#This Row],[Artikelnr]],Artikel_prijzen[Artnr],Artikel_prijzen[Prijs 2025],"")</f>
        <v>720</v>
      </c>
      <c r="K913" t="str">
        <f>IF(Q2_2025[[#This Row],[Artikelprijs]]&lt;&gt;"",IF(Q2_2025[[#This Row],[Stuksprijs]]=Q2_2025[[#This Row],[Artikelprijs]],"Prijs gelijk","Prijs wijkt af"),"")</f>
        <v>Prijs wijkt af</v>
      </c>
      <c r="L913" t="str">
        <f>IF(Q2_2025[[#This Row],[Relatiekorting percentage]]=0,
    "Nvt",
    IF(Q2_2025[[#This Row],[Brutobedrag 2]] &lt; Q2_2025[[#This Row],[Bruto - Rel.korting]],
        "Nee",
        "Ja"))</f>
        <v>Nvt</v>
      </c>
      <c r="M913" s="10">
        <f>IF(Q2_2025[[#This Row],[Artikelprijs]]&lt;&gt;"",Q2_2025[[#This Row],[Artikelprijs]],Q2_2025[[#This Row],[Stuksprijs]])</f>
        <v>720</v>
      </c>
      <c r="N913" s="10">
        <f>Q2_2025[[#This Row],[Besteld]]*Q2_2025[[#This Row],[Prijs 2]]</f>
        <v>720</v>
      </c>
      <c r="O913" s="10">
        <f>IF(Q2_2025[[#This Row],[Brutobedrag 2]]&lt;Q2_2025[[#This Row],[Bruto - Rel.korting]],Q2_2025[[#This Row],[Brutobedrag 2]],Q2_2025[[#This Row],[Brutobedrag 2]]*(100-Q2_2025[[#This Row],[Relatiekorting percentage]])/100)</f>
        <v>720</v>
      </c>
      <c r="R913" s="3"/>
      <c r="W913"/>
      <c r="AB913"/>
    </row>
    <row r="914" spans="1:28" x14ac:dyDescent="0.3">
      <c r="A914" t="s">
        <v>596</v>
      </c>
      <c r="B914">
        <v>5040256</v>
      </c>
      <c r="C914" t="s">
        <v>315</v>
      </c>
      <c r="D914">
        <v>1</v>
      </c>
      <c r="E914" s="10">
        <v>87.95</v>
      </c>
      <c r="F914" s="10">
        <v>87.95</v>
      </c>
      <c r="G914" s="10">
        <v>87.95</v>
      </c>
      <c r="H914">
        <v>0</v>
      </c>
      <c r="I914" s="51" t="str">
        <f>_xlfn.XLOOKUP(Q2_2025[[#This Row],[Artikelnr]],Artikel_prijzen[Artnr],Artikel_prijzen[Groep],"")</f>
        <v/>
      </c>
      <c r="J914" s="10" t="str">
        <f>_xlfn.XLOOKUP(Q2_2025[[#This Row],[Artikelnr]],Artikel_prijzen[Artnr],Artikel_prijzen[Prijs 2025],"")</f>
        <v/>
      </c>
      <c r="K914" t="str">
        <f>IF(Q2_2025[[#This Row],[Artikelprijs]]&lt;&gt;"",IF(Q2_2025[[#This Row],[Stuksprijs]]=Q2_2025[[#This Row],[Artikelprijs]],"Prijs gelijk","Prijs wijkt af"),"")</f>
        <v/>
      </c>
      <c r="L914" t="str">
        <f>IF(Q2_2025[[#This Row],[Relatiekorting percentage]]=0,
    "Nvt",
    IF(Q2_2025[[#This Row],[Brutobedrag 2]] &lt; Q2_2025[[#This Row],[Bruto - Rel.korting]],
        "Nee",
        "Ja"))</f>
        <v>Nvt</v>
      </c>
      <c r="M914" s="10">
        <f>IF(Q2_2025[[#This Row],[Artikelprijs]]&lt;&gt;"",Q2_2025[[#This Row],[Artikelprijs]],Q2_2025[[#This Row],[Stuksprijs]])</f>
        <v>87.95</v>
      </c>
      <c r="N914" s="10">
        <f>Q2_2025[[#This Row],[Besteld]]*Q2_2025[[#This Row],[Prijs 2]]</f>
        <v>87.95</v>
      </c>
      <c r="O914" s="10">
        <f>IF(Q2_2025[[#This Row],[Brutobedrag 2]]&lt;Q2_2025[[#This Row],[Bruto - Rel.korting]],Q2_2025[[#This Row],[Brutobedrag 2]],Q2_2025[[#This Row],[Brutobedrag 2]]*(100-Q2_2025[[#This Row],[Relatiekorting percentage]])/100)</f>
        <v>87.95</v>
      </c>
      <c r="R914" s="3"/>
      <c r="W914"/>
      <c r="AB914"/>
    </row>
    <row r="915" spans="1:28" x14ac:dyDescent="0.3">
      <c r="A915" t="s">
        <v>596</v>
      </c>
      <c r="B915">
        <v>5040015</v>
      </c>
      <c r="C915" t="s">
        <v>331</v>
      </c>
      <c r="D915">
        <v>2</v>
      </c>
      <c r="E915" s="10">
        <v>66.95</v>
      </c>
      <c r="F915" s="10">
        <v>133.9</v>
      </c>
      <c r="G915" s="10">
        <v>133.9</v>
      </c>
      <c r="H915">
        <v>0</v>
      </c>
      <c r="I915" s="51" t="str">
        <f>_xlfn.XLOOKUP(Q2_2025[[#This Row],[Artikelnr]],Artikel_prijzen[Artnr],Artikel_prijzen[Groep],"")</f>
        <v>AV</v>
      </c>
      <c r="J915" s="10">
        <f>_xlfn.XLOOKUP(Q2_2025[[#This Row],[Artikelnr]],Artikel_prijzen[Artnr],Artikel_prijzen[Prijs 2025],"")</f>
        <v>65</v>
      </c>
      <c r="K915" t="str">
        <f>IF(Q2_2025[[#This Row],[Artikelprijs]]&lt;&gt;"",IF(Q2_2025[[#This Row],[Stuksprijs]]=Q2_2025[[#This Row],[Artikelprijs]],"Prijs gelijk","Prijs wijkt af"),"")</f>
        <v>Prijs wijkt af</v>
      </c>
      <c r="L915" t="str">
        <f>IF(Q2_2025[[#This Row],[Relatiekorting percentage]]=0,
    "Nvt",
    IF(Q2_2025[[#This Row],[Brutobedrag 2]] &lt; Q2_2025[[#This Row],[Bruto - Rel.korting]],
        "Nee",
        "Ja"))</f>
        <v>Nvt</v>
      </c>
      <c r="M915" s="10">
        <f>IF(Q2_2025[[#This Row],[Artikelprijs]]&lt;&gt;"",Q2_2025[[#This Row],[Artikelprijs]],Q2_2025[[#This Row],[Stuksprijs]])</f>
        <v>65</v>
      </c>
      <c r="N915" s="10">
        <f>Q2_2025[[#This Row],[Besteld]]*Q2_2025[[#This Row],[Prijs 2]]</f>
        <v>130</v>
      </c>
      <c r="O915" s="10">
        <f>IF(Q2_2025[[#This Row],[Brutobedrag 2]]&lt;Q2_2025[[#This Row],[Bruto - Rel.korting]],Q2_2025[[#This Row],[Brutobedrag 2]],Q2_2025[[#This Row],[Brutobedrag 2]]*(100-Q2_2025[[#This Row],[Relatiekorting percentage]])/100)</f>
        <v>130</v>
      </c>
      <c r="R915" s="3"/>
      <c r="W915"/>
      <c r="AB915"/>
    </row>
    <row r="916" spans="1:28" x14ac:dyDescent="0.3">
      <c r="A916" t="s">
        <v>596</v>
      </c>
      <c r="B916">
        <v>5021030</v>
      </c>
      <c r="C916" t="s">
        <v>546</v>
      </c>
      <c r="D916">
        <v>1</v>
      </c>
      <c r="E916" s="10">
        <v>175</v>
      </c>
      <c r="F916" s="10">
        <v>175</v>
      </c>
      <c r="G916" s="10">
        <v>175</v>
      </c>
      <c r="H916">
        <v>0</v>
      </c>
      <c r="I916" s="51" t="str">
        <f>_xlfn.XLOOKUP(Q2_2025[[#This Row],[Artikelnr]],Artikel_prijzen[Artnr],Artikel_prijzen[Groep],"")</f>
        <v>Elektra</v>
      </c>
      <c r="J916" s="10">
        <f>_xlfn.XLOOKUP(Q2_2025[[#This Row],[Artikelnr]],Artikel_prijzen[Artnr],Artikel_prijzen[Prijs 2025],"")</f>
        <v>106.8625</v>
      </c>
      <c r="K916" t="str">
        <f>IF(Q2_2025[[#This Row],[Artikelprijs]]&lt;&gt;"",IF(Q2_2025[[#This Row],[Stuksprijs]]=Q2_2025[[#This Row],[Artikelprijs]],"Prijs gelijk","Prijs wijkt af"),"")</f>
        <v>Prijs wijkt af</v>
      </c>
      <c r="L916" t="str">
        <f>IF(Q2_2025[[#This Row],[Relatiekorting percentage]]=0,
    "Nvt",
    IF(Q2_2025[[#This Row],[Brutobedrag 2]] &lt; Q2_2025[[#This Row],[Bruto - Rel.korting]],
        "Nee",
        "Ja"))</f>
        <v>Nvt</v>
      </c>
      <c r="M916" s="10">
        <f>IF(Q2_2025[[#This Row],[Artikelprijs]]&lt;&gt;"",Q2_2025[[#This Row],[Artikelprijs]],Q2_2025[[#This Row],[Stuksprijs]])</f>
        <v>106.8625</v>
      </c>
      <c r="N916" s="10">
        <f>Q2_2025[[#This Row],[Besteld]]*Q2_2025[[#This Row],[Prijs 2]]</f>
        <v>106.8625</v>
      </c>
      <c r="O916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916" s="3"/>
      <c r="W916"/>
      <c r="AB916"/>
    </row>
    <row r="917" spans="1:28" x14ac:dyDescent="0.3">
      <c r="A917" t="s">
        <v>596</v>
      </c>
      <c r="B917">
        <v>5040010</v>
      </c>
      <c r="C917" t="s">
        <v>318</v>
      </c>
      <c r="D917">
        <v>1</v>
      </c>
      <c r="E917" s="10">
        <v>448.05</v>
      </c>
      <c r="F917" s="10">
        <v>448.05</v>
      </c>
      <c r="G917" s="10">
        <v>448.05</v>
      </c>
      <c r="H917">
        <v>0</v>
      </c>
      <c r="I917" s="51" t="str">
        <f>_xlfn.XLOOKUP(Q2_2025[[#This Row],[Artikelnr]],Artikel_prijzen[Artnr],Artikel_prijzen[Groep],"")</f>
        <v>AV</v>
      </c>
      <c r="J917" s="10">
        <f>_xlfn.XLOOKUP(Q2_2025[[#This Row],[Artikelnr]],Artikel_prijzen[Artnr],Artikel_prijzen[Prijs 2025],"")</f>
        <v>435</v>
      </c>
      <c r="K917" t="str">
        <f>IF(Q2_2025[[#This Row],[Artikelprijs]]&lt;&gt;"",IF(Q2_2025[[#This Row],[Stuksprijs]]=Q2_2025[[#This Row],[Artikelprijs]],"Prijs gelijk","Prijs wijkt af"),"")</f>
        <v>Prijs wijkt af</v>
      </c>
      <c r="L917" t="str">
        <f>IF(Q2_2025[[#This Row],[Relatiekorting percentage]]=0,
    "Nvt",
    IF(Q2_2025[[#This Row],[Brutobedrag 2]] &lt; Q2_2025[[#This Row],[Bruto - Rel.korting]],
        "Nee",
        "Ja"))</f>
        <v>Nvt</v>
      </c>
      <c r="M917" s="10">
        <f>IF(Q2_2025[[#This Row],[Artikelprijs]]&lt;&gt;"",Q2_2025[[#This Row],[Artikelprijs]],Q2_2025[[#This Row],[Stuksprijs]])</f>
        <v>435</v>
      </c>
      <c r="N917" s="10">
        <f>Q2_2025[[#This Row],[Besteld]]*Q2_2025[[#This Row],[Prijs 2]]</f>
        <v>435</v>
      </c>
      <c r="O917" s="10">
        <f>IF(Q2_2025[[#This Row],[Brutobedrag 2]]&lt;Q2_2025[[#This Row],[Bruto - Rel.korting]],Q2_2025[[#This Row],[Brutobedrag 2]],Q2_2025[[#This Row],[Brutobedrag 2]]*(100-Q2_2025[[#This Row],[Relatiekorting percentage]])/100)</f>
        <v>435</v>
      </c>
      <c r="R917" s="3"/>
      <c r="W917"/>
      <c r="AB917"/>
    </row>
    <row r="918" spans="1:28" x14ac:dyDescent="0.3">
      <c r="A918" t="s">
        <v>596</v>
      </c>
      <c r="B918">
        <v>5040018</v>
      </c>
      <c r="C918" t="s">
        <v>319</v>
      </c>
      <c r="D918">
        <v>1</v>
      </c>
      <c r="E918" s="10">
        <v>66.95</v>
      </c>
      <c r="F918" s="10">
        <v>66.95</v>
      </c>
      <c r="G918" s="10">
        <v>66.95</v>
      </c>
      <c r="H918">
        <v>0</v>
      </c>
      <c r="I918" s="51" t="str">
        <f>_xlfn.XLOOKUP(Q2_2025[[#This Row],[Artikelnr]],Artikel_prijzen[Artnr],Artikel_prijzen[Groep],"")</f>
        <v/>
      </c>
      <c r="J918" s="10" t="str">
        <f>_xlfn.XLOOKUP(Q2_2025[[#This Row],[Artikelnr]],Artikel_prijzen[Artnr],Artikel_prijzen[Prijs 2025],"")</f>
        <v/>
      </c>
      <c r="K918" t="str">
        <f>IF(Q2_2025[[#This Row],[Artikelprijs]]&lt;&gt;"",IF(Q2_2025[[#This Row],[Stuksprijs]]=Q2_2025[[#This Row],[Artikelprijs]],"Prijs gelijk","Prijs wijkt af"),"")</f>
        <v/>
      </c>
      <c r="L918" t="str">
        <f>IF(Q2_2025[[#This Row],[Relatiekorting percentage]]=0,
    "Nvt",
    IF(Q2_2025[[#This Row],[Brutobedrag 2]] &lt; Q2_2025[[#This Row],[Bruto - Rel.korting]],
        "Nee",
        "Ja"))</f>
        <v>Nvt</v>
      </c>
      <c r="M918" s="10">
        <f>IF(Q2_2025[[#This Row],[Artikelprijs]]&lt;&gt;"",Q2_2025[[#This Row],[Artikelprijs]],Q2_2025[[#This Row],[Stuksprijs]])</f>
        <v>66.95</v>
      </c>
      <c r="N918" s="10">
        <f>Q2_2025[[#This Row],[Besteld]]*Q2_2025[[#This Row],[Prijs 2]]</f>
        <v>66.95</v>
      </c>
      <c r="O918" s="10">
        <f>IF(Q2_2025[[#This Row],[Brutobedrag 2]]&lt;Q2_2025[[#This Row],[Bruto - Rel.korting]],Q2_2025[[#This Row],[Brutobedrag 2]],Q2_2025[[#This Row],[Brutobedrag 2]]*(100-Q2_2025[[#This Row],[Relatiekorting percentage]])/100)</f>
        <v>66.95</v>
      </c>
      <c r="R918" s="3"/>
      <c r="W918"/>
      <c r="AB918"/>
    </row>
    <row r="919" spans="1:28" x14ac:dyDescent="0.3">
      <c r="A919" t="s">
        <v>596</v>
      </c>
      <c r="B919">
        <v>5040010</v>
      </c>
      <c r="C919" t="s">
        <v>318</v>
      </c>
      <c r="D919">
        <v>1</v>
      </c>
      <c r="E919" s="10">
        <v>448.05</v>
      </c>
      <c r="F919" s="10">
        <v>448.05</v>
      </c>
      <c r="G919" s="10">
        <v>448.05</v>
      </c>
      <c r="H919">
        <v>0</v>
      </c>
      <c r="I919" s="51" t="str">
        <f>_xlfn.XLOOKUP(Q2_2025[[#This Row],[Artikelnr]],Artikel_prijzen[Artnr],Artikel_prijzen[Groep],"")</f>
        <v>AV</v>
      </c>
      <c r="J919" s="10">
        <f>_xlfn.XLOOKUP(Q2_2025[[#This Row],[Artikelnr]],Artikel_prijzen[Artnr],Artikel_prijzen[Prijs 2025],"")</f>
        <v>435</v>
      </c>
      <c r="K919" t="str">
        <f>IF(Q2_2025[[#This Row],[Artikelprijs]]&lt;&gt;"",IF(Q2_2025[[#This Row],[Stuksprijs]]=Q2_2025[[#This Row],[Artikelprijs]],"Prijs gelijk","Prijs wijkt af"),"")</f>
        <v>Prijs wijkt af</v>
      </c>
      <c r="L919" t="str">
        <f>IF(Q2_2025[[#This Row],[Relatiekorting percentage]]=0,
    "Nvt",
    IF(Q2_2025[[#This Row],[Brutobedrag 2]] &lt; Q2_2025[[#This Row],[Bruto - Rel.korting]],
        "Nee",
        "Ja"))</f>
        <v>Nvt</v>
      </c>
      <c r="M919" s="10">
        <f>IF(Q2_2025[[#This Row],[Artikelprijs]]&lt;&gt;"",Q2_2025[[#This Row],[Artikelprijs]],Q2_2025[[#This Row],[Stuksprijs]])</f>
        <v>435</v>
      </c>
      <c r="N919" s="10">
        <f>Q2_2025[[#This Row],[Besteld]]*Q2_2025[[#This Row],[Prijs 2]]</f>
        <v>435</v>
      </c>
      <c r="O919" s="10">
        <f>IF(Q2_2025[[#This Row],[Brutobedrag 2]]&lt;Q2_2025[[#This Row],[Bruto - Rel.korting]],Q2_2025[[#This Row],[Brutobedrag 2]],Q2_2025[[#This Row],[Brutobedrag 2]]*(100-Q2_2025[[#This Row],[Relatiekorting percentage]])/100)</f>
        <v>435</v>
      </c>
      <c r="R919" s="3"/>
      <c r="W919"/>
      <c r="AB919"/>
    </row>
    <row r="920" spans="1:28" x14ac:dyDescent="0.3">
      <c r="A920" t="s">
        <v>596</v>
      </c>
      <c r="B920">
        <v>5040018</v>
      </c>
      <c r="C920" t="s">
        <v>319</v>
      </c>
      <c r="D920">
        <v>1</v>
      </c>
      <c r="E920" s="10">
        <v>66.95</v>
      </c>
      <c r="F920" s="10">
        <v>66.95</v>
      </c>
      <c r="G920" s="10">
        <v>66.95</v>
      </c>
      <c r="H920">
        <v>0</v>
      </c>
      <c r="I920" s="51" t="str">
        <f>_xlfn.XLOOKUP(Q2_2025[[#This Row],[Artikelnr]],Artikel_prijzen[Artnr],Artikel_prijzen[Groep],"")</f>
        <v/>
      </c>
      <c r="J920" s="10" t="str">
        <f>_xlfn.XLOOKUP(Q2_2025[[#This Row],[Artikelnr]],Artikel_prijzen[Artnr],Artikel_prijzen[Prijs 2025],"")</f>
        <v/>
      </c>
      <c r="K920" t="str">
        <f>IF(Q2_2025[[#This Row],[Artikelprijs]]&lt;&gt;"",IF(Q2_2025[[#This Row],[Stuksprijs]]=Q2_2025[[#This Row],[Artikelprijs]],"Prijs gelijk","Prijs wijkt af"),"")</f>
        <v/>
      </c>
      <c r="L920" t="str">
        <f>IF(Q2_2025[[#This Row],[Relatiekorting percentage]]=0,
    "Nvt",
    IF(Q2_2025[[#This Row],[Brutobedrag 2]] &lt; Q2_2025[[#This Row],[Bruto - Rel.korting]],
        "Nee",
        "Ja"))</f>
        <v>Nvt</v>
      </c>
      <c r="M920" s="10">
        <f>IF(Q2_2025[[#This Row],[Artikelprijs]]&lt;&gt;"",Q2_2025[[#This Row],[Artikelprijs]],Q2_2025[[#This Row],[Stuksprijs]])</f>
        <v>66.95</v>
      </c>
      <c r="N920" s="10">
        <f>Q2_2025[[#This Row],[Besteld]]*Q2_2025[[#This Row],[Prijs 2]]</f>
        <v>66.95</v>
      </c>
      <c r="O920" s="10">
        <f>IF(Q2_2025[[#This Row],[Brutobedrag 2]]&lt;Q2_2025[[#This Row],[Bruto - Rel.korting]],Q2_2025[[#This Row],[Brutobedrag 2]],Q2_2025[[#This Row],[Brutobedrag 2]]*(100-Q2_2025[[#This Row],[Relatiekorting percentage]])/100)</f>
        <v>66.95</v>
      </c>
      <c r="R920" s="3"/>
      <c r="W920"/>
      <c r="AB920"/>
    </row>
    <row r="921" spans="1:28" x14ac:dyDescent="0.3">
      <c r="A921" t="s">
        <v>596</v>
      </c>
      <c r="B921">
        <v>5022023</v>
      </c>
      <c r="C921" t="s">
        <v>489</v>
      </c>
      <c r="D921">
        <v>1</v>
      </c>
      <c r="E921" s="10">
        <v>373.42</v>
      </c>
      <c r="F921" s="10">
        <v>373.42</v>
      </c>
      <c r="G921" s="10">
        <v>373.42</v>
      </c>
      <c r="H921">
        <v>0</v>
      </c>
      <c r="I921" s="51" t="str">
        <f>_xlfn.XLOOKUP(Q2_2025[[#This Row],[Artikelnr]],Artikel_prijzen[Artnr],Artikel_prijzen[Groep],"")</f>
        <v>Elektra</v>
      </c>
      <c r="J921" s="10">
        <f>_xlfn.XLOOKUP(Q2_2025[[#This Row],[Artikelnr]],Artikel_prijzen[Artnr],Artikel_prijzen[Prijs 2025],"")</f>
        <v>252.35</v>
      </c>
      <c r="K921" t="str">
        <f>IF(Q2_2025[[#This Row],[Artikelprijs]]&lt;&gt;"",IF(Q2_2025[[#This Row],[Stuksprijs]]=Q2_2025[[#This Row],[Artikelprijs]],"Prijs gelijk","Prijs wijkt af"),"")</f>
        <v>Prijs wijkt af</v>
      </c>
      <c r="L921" t="str">
        <f>IF(Q2_2025[[#This Row],[Relatiekorting percentage]]=0,
    "Nvt",
    IF(Q2_2025[[#This Row],[Brutobedrag 2]] &lt; Q2_2025[[#This Row],[Bruto - Rel.korting]],
        "Nee",
        "Ja"))</f>
        <v>Nvt</v>
      </c>
      <c r="M921" s="10">
        <f>IF(Q2_2025[[#This Row],[Artikelprijs]]&lt;&gt;"",Q2_2025[[#This Row],[Artikelprijs]],Q2_2025[[#This Row],[Stuksprijs]])</f>
        <v>252.35</v>
      </c>
      <c r="N921" s="10">
        <f>Q2_2025[[#This Row],[Besteld]]*Q2_2025[[#This Row],[Prijs 2]]</f>
        <v>252.35</v>
      </c>
      <c r="O921" s="10">
        <f>IF(Q2_2025[[#This Row],[Brutobedrag 2]]&lt;Q2_2025[[#This Row],[Bruto - Rel.korting]],Q2_2025[[#This Row],[Brutobedrag 2]],Q2_2025[[#This Row],[Brutobedrag 2]]*(100-Q2_2025[[#This Row],[Relatiekorting percentage]])/100)</f>
        <v>252.35</v>
      </c>
      <c r="R921" s="3"/>
      <c r="W921"/>
      <c r="AB921"/>
    </row>
    <row r="922" spans="1:28" x14ac:dyDescent="0.3">
      <c r="A922" t="s">
        <v>596</v>
      </c>
      <c r="B922">
        <v>5021030</v>
      </c>
      <c r="C922" t="s">
        <v>546</v>
      </c>
      <c r="D922">
        <v>3</v>
      </c>
      <c r="E922" s="10">
        <v>187</v>
      </c>
      <c r="F922" s="10">
        <v>561</v>
      </c>
      <c r="G922" s="10">
        <v>561</v>
      </c>
      <c r="H922">
        <v>0</v>
      </c>
      <c r="I922" s="51" t="str">
        <f>_xlfn.XLOOKUP(Q2_2025[[#This Row],[Artikelnr]],Artikel_prijzen[Artnr],Artikel_prijzen[Groep],"")</f>
        <v>Elektra</v>
      </c>
      <c r="J922" s="10">
        <f>_xlfn.XLOOKUP(Q2_2025[[#This Row],[Artikelnr]],Artikel_prijzen[Artnr],Artikel_prijzen[Prijs 2025],"")</f>
        <v>106.8625</v>
      </c>
      <c r="K922" t="str">
        <f>IF(Q2_2025[[#This Row],[Artikelprijs]]&lt;&gt;"",IF(Q2_2025[[#This Row],[Stuksprijs]]=Q2_2025[[#This Row],[Artikelprijs]],"Prijs gelijk","Prijs wijkt af"),"")</f>
        <v>Prijs wijkt af</v>
      </c>
      <c r="L922" t="str">
        <f>IF(Q2_2025[[#This Row],[Relatiekorting percentage]]=0,
    "Nvt",
    IF(Q2_2025[[#This Row],[Brutobedrag 2]] &lt; Q2_2025[[#This Row],[Bruto - Rel.korting]],
        "Nee",
        "Ja"))</f>
        <v>Nvt</v>
      </c>
      <c r="M922" s="10">
        <f>IF(Q2_2025[[#This Row],[Artikelprijs]]&lt;&gt;"",Q2_2025[[#This Row],[Artikelprijs]],Q2_2025[[#This Row],[Stuksprijs]])</f>
        <v>106.8625</v>
      </c>
      <c r="N922" s="10">
        <f>Q2_2025[[#This Row],[Besteld]]*Q2_2025[[#This Row],[Prijs 2]]</f>
        <v>320.58749999999998</v>
      </c>
      <c r="O922" s="10">
        <f>IF(Q2_2025[[#This Row],[Brutobedrag 2]]&lt;Q2_2025[[#This Row],[Bruto - Rel.korting]],Q2_2025[[#This Row],[Brutobedrag 2]],Q2_2025[[#This Row],[Brutobedrag 2]]*(100-Q2_2025[[#This Row],[Relatiekorting percentage]])/100)</f>
        <v>320.58749999999998</v>
      </c>
      <c r="R922" s="3"/>
      <c r="W922"/>
      <c r="AB922"/>
    </row>
    <row r="923" spans="1:28" x14ac:dyDescent="0.3">
      <c r="A923" t="s">
        <v>596</v>
      </c>
      <c r="B923">
        <v>5021030</v>
      </c>
      <c r="C923" t="s">
        <v>546</v>
      </c>
      <c r="D923">
        <v>1</v>
      </c>
      <c r="E923" s="10">
        <v>170</v>
      </c>
      <c r="F923" s="10">
        <v>170</v>
      </c>
      <c r="G923" s="10">
        <v>170</v>
      </c>
      <c r="H923">
        <v>0</v>
      </c>
      <c r="I923" s="51" t="str">
        <f>_xlfn.XLOOKUP(Q2_2025[[#This Row],[Artikelnr]],Artikel_prijzen[Artnr],Artikel_prijzen[Groep],"")</f>
        <v>Elektra</v>
      </c>
      <c r="J923" s="10">
        <f>_xlfn.XLOOKUP(Q2_2025[[#This Row],[Artikelnr]],Artikel_prijzen[Artnr],Artikel_prijzen[Prijs 2025],"")</f>
        <v>106.8625</v>
      </c>
      <c r="K923" t="str">
        <f>IF(Q2_2025[[#This Row],[Artikelprijs]]&lt;&gt;"",IF(Q2_2025[[#This Row],[Stuksprijs]]=Q2_2025[[#This Row],[Artikelprijs]],"Prijs gelijk","Prijs wijkt af"),"")</f>
        <v>Prijs wijkt af</v>
      </c>
      <c r="L923" t="str">
        <f>IF(Q2_2025[[#This Row],[Relatiekorting percentage]]=0,
    "Nvt",
    IF(Q2_2025[[#This Row],[Brutobedrag 2]] &lt; Q2_2025[[#This Row],[Bruto - Rel.korting]],
        "Nee",
        "Ja"))</f>
        <v>Nvt</v>
      </c>
      <c r="M923" s="10">
        <f>IF(Q2_2025[[#This Row],[Artikelprijs]]&lt;&gt;"",Q2_2025[[#This Row],[Artikelprijs]],Q2_2025[[#This Row],[Stuksprijs]])</f>
        <v>106.8625</v>
      </c>
      <c r="N923" s="10">
        <f>Q2_2025[[#This Row],[Besteld]]*Q2_2025[[#This Row],[Prijs 2]]</f>
        <v>106.8625</v>
      </c>
      <c r="O923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923" s="3"/>
      <c r="W923"/>
      <c r="AB923"/>
    </row>
    <row r="924" spans="1:28" x14ac:dyDescent="0.3">
      <c r="A924" t="s">
        <v>596</v>
      </c>
      <c r="B924">
        <v>5021030</v>
      </c>
      <c r="C924" t="s">
        <v>546</v>
      </c>
      <c r="D924">
        <v>1</v>
      </c>
      <c r="E924" s="10">
        <v>170</v>
      </c>
      <c r="F924" s="10">
        <v>170</v>
      </c>
      <c r="G924" s="10">
        <v>170</v>
      </c>
      <c r="H924">
        <v>0</v>
      </c>
      <c r="I924" s="51" t="str">
        <f>_xlfn.XLOOKUP(Q2_2025[[#This Row],[Artikelnr]],Artikel_prijzen[Artnr],Artikel_prijzen[Groep],"")</f>
        <v>Elektra</v>
      </c>
      <c r="J924" s="10">
        <f>_xlfn.XLOOKUP(Q2_2025[[#This Row],[Artikelnr]],Artikel_prijzen[Artnr],Artikel_prijzen[Prijs 2025],"")</f>
        <v>106.8625</v>
      </c>
      <c r="K924" t="str">
        <f>IF(Q2_2025[[#This Row],[Artikelprijs]]&lt;&gt;"",IF(Q2_2025[[#This Row],[Stuksprijs]]=Q2_2025[[#This Row],[Artikelprijs]],"Prijs gelijk","Prijs wijkt af"),"")</f>
        <v>Prijs wijkt af</v>
      </c>
      <c r="L924" t="str">
        <f>IF(Q2_2025[[#This Row],[Relatiekorting percentage]]=0,
    "Nvt",
    IF(Q2_2025[[#This Row],[Brutobedrag 2]] &lt; Q2_2025[[#This Row],[Bruto - Rel.korting]],
        "Nee",
        "Ja"))</f>
        <v>Nvt</v>
      </c>
      <c r="M924" s="10">
        <f>IF(Q2_2025[[#This Row],[Artikelprijs]]&lt;&gt;"",Q2_2025[[#This Row],[Artikelprijs]],Q2_2025[[#This Row],[Stuksprijs]])</f>
        <v>106.8625</v>
      </c>
      <c r="N924" s="10">
        <f>Q2_2025[[#This Row],[Besteld]]*Q2_2025[[#This Row],[Prijs 2]]</f>
        <v>106.8625</v>
      </c>
      <c r="O924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924" s="3"/>
      <c r="W924"/>
      <c r="AB924"/>
    </row>
    <row r="925" spans="1:28" x14ac:dyDescent="0.3">
      <c r="A925" t="s">
        <v>596</v>
      </c>
      <c r="B925">
        <v>5040010</v>
      </c>
      <c r="C925" t="s">
        <v>318</v>
      </c>
      <c r="D925">
        <v>1</v>
      </c>
      <c r="E925" s="10">
        <v>448.05</v>
      </c>
      <c r="F925" s="10">
        <v>448.05</v>
      </c>
      <c r="G925" s="10">
        <v>448.05</v>
      </c>
      <c r="H925">
        <v>0</v>
      </c>
      <c r="I925" s="51" t="str">
        <f>_xlfn.XLOOKUP(Q2_2025[[#This Row],[Artikelnr]],Artikel_prijzen[Artnr],Artikel_prijzen[Groep],"")</f>
        <v>AV</v>
      </c>
      <c r="J925" s="10">
        <f>_xlfn.XLOOKUP(Q2_2025[[#This Row],[Artikelnr]],Artikel_prijzen[Artnr],Artikel_prijzen[Prijs 2025],"")</f>
        <v>435</v>
      </c>
      <c r="K925" t="str">
        <f>IF(Q2_2025[[#This Row],[Artikelprijs]]&lt;&gt;"",IF(Q2_2025[[#This Row],[Stuksprijs]]=Q2_2025[[#This Row],[Artikelprijs]],"Prijs gelijk","Prijs wijkt af"),"")</f>
        <v>Prijs wijkt af</v>
      </c>
      <c r="L925" t="str">
        <f>IF(Q2_2025[[#This Row],[Relatiekorting percentage]]=0,
    "Nvt",
    IF(Q2_2025[[#This Row],[Brutobedrag 2]] &lt; Q2_2025[[#This Row],[Bruto - Rel.korting]],
        "Nee",
        "Ja"))</f>
        <v>Nvt</v>
      </c>
      <c r="M925" s="10">
        <f>IF(Q2_2025[[#This Row],[Artikelprijs]]&lt;&gt;"",Q2_2025[[#This Row],[Artikelprijs]],Q2_2025[[#This Row],[Stuksprijs]])</f>
        <v>435</v>
      </c>
      <c r="N925" s="10">
        <f>Q2_2025[[#This Row],[Besteld]]*Q2_2025[[#This Row],[Prijs 2]]</f>
        <v>435</v>
      </c>
      <c r="O925" s="10">
        <f>IF(Q2_2025[[#This Row],[Brutobedrag 2]]&lt;Q2_2025[[#This Row],[Bruto - Rel.korting]],Q2_2025[[#This Row],[Brutobedrag 2]],Q2_2025[[#This Row],[Brutobedrag 2]]*(100-Q2_2025[[#This Row],[Relatiekorting percentage]])/100)</f>
        <v>435</v>
      </c>
      <c r="R925" s="3"/>
      <c r="W925"/>
      <c r="AB925"/>
    </row>
    <row r="926" spans="1:28" x14ac:dyDescent="0.3">
      <c r="A926" t="s">
        <v>596</v>
      </c>
      <c r="B926">
        <v>5040018</v>
      </c>
      <c r="C926" t="s">
        <v>319</v>
      </c>
      <c r="D926">
        <v>1</v>
      </c>
      <c r="E926" s="10">
        <v>66.95</v>
      </c>
      <c r="F926" s="10">
        <v>66.95</v>
      </c>
      <c r="G926" s="10">
        <v>66.95</v>
      </c>
      <c r="H926">
        <v>0</v>
      </c>
      <c r="I926" s="51" t="str">
        <f>_xlfn.XLOOKUP(Q2_2025[[#This Row],[Artikelnr]],Artikel_prijzen[Artnr],Artikel_prijzen[Groep],"")</f>
        <v/>
      </c>
      <c r="J926" s="10" t="str">
        <f>_xlfn.XLOOKUP(Q2_2025[[#This Row],[Artikelnr]],Artikel_prijzen[Artnr],Artikel_prijzen[Prijs 2025],"")</f>
        <v/>
      </c>
      <c r="K926" t="str">
        <f>IF(Q2_2025[[#This Row],[Artikelprijs]]&lt;&gt;"",IF(Q2_2025[[#This Row],[Stuksprijs]]=Q2_2025[[#This Row],[Artikelprijs]],"Prijs gelijk","Prijs wijkt af"),"")</f>
        <v/>
      </c>
      <c r="L926" t="str">
        <f>IF(Q2_2025[[#This Row],[Relatiekorting percentage]]=0,
    "Nvt",
    IF(Q2_2025[[#This Row],[Brutobedrag 2]] &lt; Q2_2025[[#This Row],[Bruto - Rel.korting]],
        "Nee",
        "Ja"))</f>
        <v>Nvt</v>
      </c>
      <c r="M926" s="10">
        <f>IF(Q2_2025[[#This Row],[Artikelprijs]]&lt;&gt;"",Q2_2025[[#This Row],[Artikelprijs]],Q2_2025[[#This Row],[Stuksprijs]])</f>
        <v>66.95</v>
      </c>
      <c r="N926" s="10">
        <f>Q2_2025[[#This Row],[Besteld]]*Q2_2025[[#This Row],[Prijs 2]]</f>
        <v>66.95</v>
      </c>
      <c r="O926" s="10">
        <f>IF(Q2_2025[[#This Row],[Brutobedrag 2]]&lt;Q2_2025[[#This Row],[Bruto - Rel.korting]],Q2_2025[[#This Row],[Brutobedrag 2]],Q2_2025[[#This Row],[Brutobedrag 2]]*(100-Q2_2025[[#This Row],[Relatiekorting percentage]])/100)</f>
        <v>66.95</v>
      </c>
      <c r="R926" s="3"/>
      <c r="W926"/>
      <c r="AB926"/>
    </row>
    <row r="927" spans="1:28" x14ac:dyDescent="0.3">
      <c r="A927" t="s">
        <v>596</v>
      </c>
      <c r="B927">
        <v>5022048</v>
      </c>
      <c r="C927" t="s">
        <v>578</v>
      </c>
      <c r="D927">
        <v>1</v>
      </c>
      <c r="E927" s="10">
        <v>521.69000000000005</v>
      </c>
      <c r="F927" s="10">
        <v>521.69000000000005</v>
      </c>
      <c r="G927" s="10">
        <v>521.69000000000005</v>
      </c>
      <c r="H927">
        <v>0</v>
      </c>
      <c r="I927" s="51" t="str">
        <f>_xlfn.XLOOKUP(Q2_2025[[#This Row],[Artikelnr]],Artikel_prijzen[Artnr],Artikel_prijzen[Groep],"")</f>
        <v>Elektra</v>
      </c>
      <c r="J927" s="10">
        <f>_xlfn.XLOOKUP(Q2_2025[[#This Row],[Artikelnr]],Artikel_prijzen[Artnr],Artikel_prijzen[Prijs 2025],"")</f>
        <v>417.15</v>
      </c>
      <c r="K927" t="str">
        <f>IF(Q2_2025[[#This Row],[Artikelprijs]]&lt;&gt;"",IF(Q2_2025[[#This Row],[Stuksprijs]]=Q2_2025[[#This Row],[Artikelprijs]],"Prijs gelijk","Prijs wijkt af"),"")</f>
        <v>Prijs wijkt af</v>
      </c>
      <c r="L927" t="str">
        <f>IF(Q2_2025[[#This Row],[Relatiekorting percentage]]=0,
    "Nvt",
    IF(Q2_2025[[#This Row],[Brutobedrag 2]] &lt; Q2_2025[[#This Row],[Bruto - Rel.korting]],
        "Nee",
        "Ja"))</f>
        <v>Nvt</v>
      </c>
      <c r="M927" s="10">
        <f>IF(Q2_2025[[#This Row],[Artikelprijs]]&lt;&gt;"",Q2_2025[[#This Row],[Artikelprijs]],Q2_2025[[#This Row],[Stuksprijs]])</f>
        <v>417.15</v>
      </c>
      <c r="N927" s="10">
        <f>Q2_2025[[#This Row],[Besteld]]*Q2_2025[[#This Row],[Prijs 2]]</f>
        <v>417.15</v>
      </c>
      <c r="O927" s="10">
        <f>IF(Q2_2025[[#This Row],[Brutobedrag 2]]&lt;Q2_2025[[#This Row],[Bruto - Rel.korting]],Q2_2025[[#This Row],[Brutobedrag 2]],Q2_2025[[#This Row],[Brutobedrag 2]]*(100-Q2_2025[[#This Row],[Relatiekorting percentage]])/100)</f>
        <v>417.15</v>
      </c>
      <c r="R927" s="3"/>
      <c r="W927"/>
      <c r="AB927"/>
    </row>
    <row r="928" spans="1:28" x14ac:dyDescent="0.3">
      <c r="A928" t="s">
        <v>596</v>
      </c>
      <c r="B928">
        <v>5022046</v>
      </c>
      <c r="C928" t="s">
        <v>554</v>
      </c>
      <c r="D928">
        <v>1</v>
      </c>
      <c r="E928" s="10">
        <v>416.72</v>
      </c>
      <c r="F928" s="10">
        <v>416.72</v>
      </c>
      <c r="G928" s="10">
        <v>416.72</v>
      </c>
      <c r="H928">
        <v>0</v>
      </c>
      <c r="I928" s="51" t="str">
        <f>_xlfn.XLOOKUP(Q2_2025[[#This Row],[Artikelnr]],Artikel_prijzen[Artnr],Artikel_prijzen[Groep],"")</f>
        <v>Elektra</v>
      </c>
      <c r="J928" s="10">
        <f>_xlfn.XLOOKUP(Q2_2025[[#This Row],[Artikelnr]],Artikel_prijzen[Artnr],Artikel_prijzen[Prijs 2025],"")</f>
        <v>329.6</v>
      </c>
      <c r="K928" t="str">
        <f>IF(Q2_2025[[#This Row],[Artikelprijs]]&lt;&gt;"",IF(Q2_2025[[#This Row],[Stuksprijs]]=Q2_2025[[#This Row],[Artikelprijs]],"Prijs gelijk","Prijs wijkt af"),"")</f>
        <v>Prijs wijkt af</v>
      </c>
      <c r="L928" t="str">
        <f>IF(Q2_2025[[#This Row],[Relatiekorting percentage]]=0,
    "Nvt",
    IF(Q2_2025[[#This Row],[Brutobedrag 2]] &lt; Q2_2025[[#This Row],[Bruto - Rel.korting]],
        "Nee",
        "Ja"))</f>
        <v>Nvt</v>
      </c>
      <c r="M928" s="10">
        <f>IF(Q2_2025[[#This Row],[Artikelprijs]]&lt;&gt;"",Q2_2025[[#This Row],[Artikelprijs]],Q2_2025[[#This Row],[Stuksprijs]])</f>
        <v>329.6</v>
      </c>
      <c r="N928" s="10">
        <f>Q2_2025[[#This Row],[Besteld]]*Q2_2025[[#This Row],[Prijs 2]]</f>
        <v>329.6</v>
      </c>
      <c r="O928" s="10">
        <f>IF(Q2_2025[[#This Row],[Brutobedrag 2]]&lt;Q2_2025[[#This Row],[Bruto - Rel.korting]],Q2_2025[[#This Row],[Brutobedrag 2]],Q2_2025[[#This Row],[Brutobedrag 2]]*(100-Q2_2025[[#This Row],[Relatiekorting percentage]])/100)</f>
        <v>329.6</v>
      </c>
      <c r="R928" s="3"/>
      <c r="W928"/>
      <c r="AB928"/>
    </row>
    <row r="929" spans="1:28" x14ac:dyDescent="0.3">
      <c r="A929" t="s">
        <v>596</v>
      </c>
      <c r="B929">
        <v>5040011</v>
      </c>
      <c r="C929" t="s">
        <v>321</v>
      </c>
      <c r="D929">
        <v>1</v>
      </c>
      <c r="E929" s="10">
        <v>638.6</v>
      </c>
      <c r="F929" s="10">
        <v>638.6</v>
      </c>
      <c r="G929" s="10">
        <v>638.6</v>
      </c>
      <c r="H929">
        <v>0</v>
      </c>
      <c r="I929" s="51" t="str">
        <f>_xlfn.XLOOKUP(Q2_2025[[#This Row],[Artikelnr]],Artikel_prijzen[Artnr],Artikel_prijzen[Groep],"")</f>
        <v>AV</v>
      </c>
      <c r="J929" s="10">
        <f>_xlfn.XLOOKUP(Q2_2025[[#This Row],[Artikelnr]],Artikel_prijzen[Artnr],Artikel_prijzen[Prijs 2025],"")</f>
        <v>620</v>
      </c>
      <c r="K929" t="str">
        <f>IF(Q2_2025[[#This Row],[Artikelprijs]]&lt;&gt;"",IF(Q2_2025[[#This Row],[Stuksprijs]]=Q2_2025[[#This Row],[Artikelprijs]],"Prijs gelijk","Prijs wijkt af"),"")</f>
        <v>Prijs wijkt af</v>
      </c>
      <c r="L929" t="str">
        <f>IF(Q2_2025[[#This Row],[Relatiekorting percentage]]=0,
    "Nvt",
    IF(Q2_2025[[#This Row],[Brutobedrag 2]] &lt; Q2_2025[[#This Row],[Bruto - Rel.korting]],
        "Nee",
        "Ja"))</f>
        <v>Nvt</v>
      </c>
      <c r="M929" s="10">
        <f>IF(Q2_2025[[#This Row],[Artikelprijs]]&lt;&gt;"",Q2_2025[[#This Row],[Artikelprijs]],Q2_2025[[#This Row],[Stuksprijs]])</f>
        <v>620</v>
      </c>
      <c r="N929" s="10">
        <f>Q2_2025[[#This Row],[Besteld]]*Q2_2025[[#This Row],[Prijs 2]]</f>
        <v>620</v>
      </c>
      <c r="O929" s="10">
        <f>IF(Q2_2025[[#This Row],[Brutobedrag 2]]&lt;Q2_2025[[#This Row],[Bruto - Rel.korting]],Q2_2025[[#This Row],[Brutobedrag 2]],Q2_2025[[#This Row],[Brutobedrag 2]]*(100-Q2_2025[[#This Row],[Relatiekorting percentage]])/100)</f>
        <v>620</v>
      </c>
      <c r="R929" s="3"/>
      <c r="W929"/>
      <c r="AB929"/>
    </row>
    <row r="930" spans="1:28" x14ac:dyDescent="0.3">
      <c r="A930" t="s">
        <v>596</v>
      </c>
      <c r="B930">
        <v>4604257</v>
      </c>
      <c r="C930" t="s">
        <v>315</v>
      </c>
      <c r="D930">
        <v>1</v>
      </c>
      <c r="E930" s="10">
        <v>66.959999999999994</v>
      </c>
      <c r="F930" s="10">
        <v>66.959999999999994</v>
      </c>
      <c r="G930" s="10">
        <v>66.959999999999994</v>
      </c>
      <c r="H930">
        <v>0</v>
      </c>
      <c r="I930" s="51" t="str">
        <f>_xlfn.XLOOKUP(Q2_2025[[#This Row],[Artikelnr]],Artikel_prijzen[Artnr],Artikel_prijzen[Groep],"")</f>
        <v/>
      </c>
      <c r="J930" s="10" t="str">
        <f>_xlfn.XLOOKUP(Q2_2025[[#This Row],[Artikelnr]],Artikel_prijzen[Artnr],Artikel_prijzen[Prijs 2025],"")</f>
        <v/>
      </c>
      <c r="K930" t="str">
        <f>IF(Q2_2025[[#This Row],[Artikelprijs]]&lt;&gt;"",IF(Q2_2025[[#This Row],[Stuksprijs]]=Q2_2025[[#This Row],[Artikelprijs]],"Prijs gelijk","Prijs wijkt af"),"")</f>
        <v/>
      </c>
      <c r="L930" t="str">
        <f>IF(Q2_2025[[#This Row],[Relatiekorting percentage]]=0,
    "Nvt",
    IF(Q2_2025[[#This Row],[Brutobedrag 2]] &lt; Q2_2025[[#This Row],[Bruto - Rel.korting]],
        "Nee",
        "Ja"))</f>
        <v>Nvt</v>
      </c>
      <c r="M930" s="10">
        <f>IF(Q2_2025[[#This Row],[Artikelprijs]]&lt;&gt;"",Q2_2025[[#This Row],[Artikelprijs]],Q2_2025[[#This Row],[Stuksprijs]])</f>
        <v>66.959999999999994</v>
      </c>
      <c r="N930" s="10">
        <f>Q2_2025[[#This Row],[Besteld]]*Q2_2025[[#This Row],[Prijs 2]]</f>
        <v>66.959999999999994</v>
      </c>
      <c r="O930" s="10">
        <f>IF(Q2_2025[[#This Row],[Brutobedrag 2]]&lt;Q2_2025[[#This Row],[Bruto - Rel.korting]],Q2_2025[[#This Row],[Brutobedrag 2]],Q2_2025[[#This Row],[Brutobedrag 2]]*(100-Q2_2025[[#This Row],[Relatiekorting percentage]])/100)</f>
        <v>66.959999999999994</v>
      </c>
      <c r="R930" s="3"/>
      <c r="W930"/>
      <c r="AB930"/>
    </row>
    <row r="931" spans="1:28" x14ac:dyDescent="0.3">
      <c r="A931" t="s">
        <v>596</v>
      </c>
      <c r="B931">
        <v>5021030</v>
      </c>
      <c r="C931" t="s">
        <v>546</v>
      </c>
      <c r="D931">
        <v>1</v>
      </c>
      <c r="E931" s="10">
        <v>170</v>
      </c>
      <c r="F931" s="10">
        <v>170</v>
      </c>
      <c r="G931" s="10">
        <v>170</v>
      </c>
      <c r="H931">
        <v>0</v>
      </c>
      <c r="I931" s="51" t="str">
        <f>_xlfn.XLOOKUP(Q2_2025[[#This Row],[Artikelnr]],Artikel_prijzen[Artnr],Artikel_prijzen[Groep],"")</f>
        <v>Elektra</v>
      </c>
      <c r="J931" s="10">
        <f>_xlfn.XLOOKUP(Q2_2025[[#This Row],[Artikelnr]],Artikel_prijzen[Artnr],Artikel_prijzen[Prijs 2025],"")</f>
        <v>106.8625</v>
      </c>
      <c r="K931" t="str">
        <f>IF(Q2_2025[[#This Row],[Artikelprijs]]&lt;&gt;"",IF(Q2_2025[[#This Row],[Stuksprijs]]=Q2_2025[[#This Row],[Artikelprijs]],"Prijs gelijk","Prijs wijkt af"),"")</f>
        <v>Prijs wijkt af</v>
      </c>
      <c r="L931" t="str">
        <f>IF(Q2_2025[[#This Row],[Relatiekorting percentage]]=0,
    "Nvt",
    IF(Q2_2025[[#This Row],[Brutobedrag 2]] &lt; Q2_2025[[#This Row],[Bruto - Rel.korting]],
        "Nee",
        "Ja"))</f>
        <v>Nvt</v>
      </c>
      <c r="M931" s="10">
        <f>IF(Q2_2025[[#This Row],[Artikelprijs]]&lt;&gt;"",Q2_2025[[#This Row],[Artikelprijs]],Q2_2025[[#This Row],[Stuksprijs]])</f>
        <v>106.8625</v>
      </c>
      <c r="N931" s="10">
        <f>Q2_2025[[#This Row],[Besteld]]*Q2_2025[[#This Row],[Prijs 2]]</f>
        <v>106.8625</v>
      </c>
      <c r="O931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931" s="3"/>
      <c r="W931"/>
      <c r="AB931"/>
    </row>
    <row r="932" spans="1:28" x14ac:dyDescent="0.3">
      <c r="A932" t="s">
        <v>596</v>
      </c>
      <c r="B932">
        <v>5040007</v>
      </c>
      <c r="C932" t="s">
        <v>328</v>
      </c>
      <c r="D932">
        <v>1</v>
      </c>
      <c r="E932" s="10">
        <v>272.95</v>
      </c>
      <c r="F932" s="10">
        <v>272.95</v>
      </c>
      <c r="G932" s="10">
        <v>272.95</v>
      </c>
      <c r="H932">
        <v>0</v>
      </c>
      <c r="I932" s="51" t="str">
        <f>_xlfn.XLOOKUP(Q2_2025[[#This Row],[Artikelnr]],Artikel_prijzen[Artnr],Artikel_prijzen[Groep],"")</f>
        <v>AV</v>
      </c>
      <c r="J932" s="10">
        <f>_xlfn.XLOOKUP(Q2_2025[[#This Row],[Artikelnr]],Artikel_prijzen[Artnr],Artikel_prijzen[Prijs 2025],"")</f>
        <v>265</v>
      </c>
      <c r="K932" t="str">
        <f>IF(Q2_2025[[#This Row],[Artikelprijs]]&lt;&gt;"",IF(Q2_2025[[#This Row],[Stuksprijs]]=Q2_2025[[#This Row],[Artikelprijs]],"Prijs gelijk","Prijs wijkt af"),"")</f>
        <v>Prijs wijkt af</v>
      </c>
      <c r="L932" t="str">
        <f>IF(Q2_2025[[#This Row],[Relatiekorting percentage]]=0,
    "Nvt",
    IF(Q2_2025[[#This Row],[Brutobedrag 2]] &lt; Q2_2025[[#This Row],[Bruto - Rel.korting]],
        "Nee",
        "Ja"))</f>
        <v>Nvt</v>
      </c>
      <c r="M932" s="10">
        <f>IF(Q2_2025[[#This Row],[Artikelprijs]]&lt;&gt;"",Q2_2025[[#This Row],[Artikelprijs]],Q2_2025[[#This Row],[Stuksprijs]])</f>
        <v>265</v>
      </c>
      <c r="N932" s="10">
        <f>Q2_2025[[#This Row],[Besteld]]*Q2_2025[[#This Row],[Prijs 2]]</f>
        <v>265</v>
      </c>
      <c r="O932" s="10">
        <f>IF(Q2_2025[[#This Row],[Brutobedrag 2]]&lt;Q2_2025[[#This Row],[Bruto - Rel.korting]],Q2_2025[[#This Row],[Brutobedrag 2]],Q2_2025[[#This Row],[Brutobedrag 2]]*(100-Q2_2025[[#This Row],[Relatiekorting percentage]])/100)</f>
        <v>265</v>
      </c>
      <c r="R932" s="3"/>
      <c r="W932"/>
      <c r="AB932"/>
    </row>
    <row r="933" spans="1:28" x14ac:dyDescent="0.3">
      <c r="A933" t="s">
        <v>596</v>
      </c>
      <c r="B933">
        <v>5021030</v>
      </c>
      <c r="C933" t="s">
        <v>546</v>
      </c>
      <c r="D933">
        <v>1</v>
      </c>
      <c r="E933" s="10">
        <v>170</v>
      </c>
      <c r="F933" s="10">
        <v>170</v>
      </c>
      <c r="G933" s="10">
        <v>170</v>
      </c>
      <c r="H933">
        <v>0</v>
      </c>
      <c r="I933" s="51" t="str">
        <f>_xlfn.XLOOKUP(Q2_2025[[#This Row],[Artikelnr]],Artikel_prijzen[Artnr],Artikel_prijzen[Groep],"")</f>
        <v>Elektra</v>
      </c>
      <c r="J933" s="10">
        <f>_xlfn.XLOOKUP(Q2_2025[[#This Row],[Artikelnr]],Artikel_prijzen[Artnr],Artikel_prijzen[Prijs 2025],"")</f>
        <v>106.8625</v>
      </c>
      <c r="K933" t="str">
        <f>IF(Q2_2025[[#This Row],[Artikelprijs]]&lt;&gt;"",IF(Q2_2025[[#This Row],[Stuksprijs]]=Q2_2025[[#This Row],[Artikelprijs]],"Prijs gelijk","Prijs wijkt af"),"")</f>
        <v>Prijs wijkt af</v>
      </c>
      <c r="L933" t="str">
        <f>IF(Q2_2025[[#This Row],[Relatiekorting percentage]]=0,
    "Nvt",
    IF(Q2_2025[[#This Row],[Brutobedrag 2]] &lt; Q2_2025[[#This Row],[Bruto - Rel.korting]],
        "Nee",
        "Ja"))</f>
        <v>Nvt</v>
      </c>
      <c r="M933" s="10">
        <f>IF(Q2_2025[[#This Row],[Artikelprijs]]&lt;&gt;"",Q2_2025[[#This Row],[Artikelprijs]],Q2_2025[[#This Row],[Stuksprijs]])</f>
        <v>106.8625</v>
      </c>
      <c r="N933" s="10">
        <f>Q2_2025[[#This Row],[Besteld]]*Q2_2025[[#This Row],[Prijs 2]]</f>
        <v>106.8625</v>
      </c>
      <c r="O933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933" s="3"/>
      <c r="W933"/>
      <c r="AB933"/>
    </row>
    <row r="934" spans="1:28" x14ac:dyDescent="0.3">
      <c r="A934" t="s">
        <v>596</v>
      </c>
      <c r="B934">
        <v>5021030</v>
      </c>
      <c r="C934" t="s">
        <v>546</v>
      </c>
      <c r="D934">
        <v>1</v>
      </c>
      <c r="E934" s="10">
        <v>170</v>
      </c>
      <c r="F934" s="10">
        <v>170</v>
      </c>
      <c r="G934" s="10">
        <v>170</v>
      </c>
      <c r="H934">
        <v>0</v>
      </c>
      <c r="I934" s="51" t="str">
        <f>_xlfn.XLOOKUP(Q2_2025[[#This Row],[Artikelnr]],Artikel_prijzen[Artnr],Artikel_prijzen[Groep],"")</f>
        <v>Elektra</v>
      </c>
      <c r="J934" s="10">
        <f>_xlfn.XLOOKUP(Q2_2025[[#This Row],[Artikelnr]],Artikel_prijzen[Artnr],Artikel_prijzen[Prijs 2025],"")</f>
        <v>106.8625</v>
      </c>
      <c r="K934" t="str">
        <f>IF(Q2_2025[[#This Row],[Artikelprijs]]&lt;&gt;"",IF(Q2_2025[[#This Row],[Stuksprijs]]=Q2_2025[[#This Row],[Artikelprijs]],"Prijs gelijk","Prijs wijkt af"),"")</f>
        <v>Prijs wijkt af</v>
      </c>
      <c r="L934" t="str">
        <f>IF(Q2_2025[[#This Row],[Relatiekorting percentage]]=0,
    "Nvt",
    IF(Q2_2025[[#This Row],[Brutobedrag 2]] &lt; Q2_2025[[#This Row],[Bruto - Rel.korting]],
        "Nee",
        "Ja"))</f>
        <v>Nvt</v>
      </c>
      <c r="M934" s="10">
        <f>IF(Q2_2025[[#This Row],[Artikelprijs]]&lt;&gt;"",Q2_2025[[#This Row],[Artikelprijs]],Q2_2025[[#This Row],[Stuksprijs]])</f>
        <v>106.8625</v>
      </c>
      <c r="N934" s="10">
        <f>Q2_2025[[#This Row],[Besteld]]*Q2_2025[[#This Row],[Prijs 2]]</f>
        <v>106.8625</v>
      </c>
      <c r="O934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934" s="3"/>
      <c r="W934"/>
      <c r="AB934"/>
    </row>
    <row r="935" spans="1:28" x14ac:dyDescent="0.3">
      <c r="A935" t="s">
        <v>596</v>
      </c>
      <c r="B935">
        <v>5021030</v>
      </c>
      <c r="C935" t="s">
        <v>546</v>
      </c>
      <c r="D935">
        <v>1</v>
      </c>
      <c r="E935" s="10">
        <v>170</v>
      </c>
      <c r="F935" s="10">
        <v>170</v>
      </c>
      <c r="G935" s="10">
        <v>170</v>
      </c>
      <c r="H935">
        <v>0</v>
      </c>
      <c r="I935" s="51" t="str">
        <f>_xlfn.XLOOKUP(Q2_2025[[#This Row],[Artikelnr]],Artikel_prijzen[Artnr],Artikel_prijzen[Groep],"")</f>
        <v>Elektra</v>
      </c>
      <c r="J935" s="10">
        <f>_xlfn.XLOOKUP(Q2_2025[[#This Row],[Artikelnr]],Artikel_prijzen[Artnr],Artikel_prijzen[Prijs 2025],"")</f>
        <v>106.8625</v>
      </c>
      <c r="K935" t="str">
        <f>IF(Q2_2025[[#This Row],[Artikelprijs]]&lt;&gt;"",IF(Q2_2025[[#This Row],[Stuksprijs]]=Q2_2025[[#This Row],[Artikelprijs]],"Prijs gelijk","Prijs wijkt af"),"")</f>
        <v>Prijs wijkt af</v>
      </c>
      <c r="L935" t="str">
        <f>IF(Q2_2025[[#This Row],[Relatiekorting percentage]]=0,
    "Nvt",
    IF(Q2_2025[[#This Row],[Brutobedrag 2]] &lt; Q2_2025[[#This Row],[Bruto - Rel.korting]],
        "Nee",
        "Ja"))</f>
        <v>Nvt</v>
      </c>
      <c r="M935" s="10">
        <f>IF(Q2_2025[[#This Row],[Artikelprijs]]&lt;&gt;"",Q2_2025[[#This Row],[Artikelprijs]],Q2_2025[[#This Row],[Stuksprijs]])</f>
        <v>106.8625</v>
      </c>
      <c r="N935" s="10">
        <f>Q2_2025[[#This Row],[Besteld]]*Q2_2025[[#This Row],[Prijs 2]]</f>
        <v>106.8625</v>
      </c>
      <c r="O935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935" s="3"/>
      <c r="W935"/>
      <c r="AB935"/>
    </row>
    <row r="936" spans="1:28" x14ac:dyDescent="0.3">
      <c r="A936" t="s">
        <v>596</v>
      </c>
      <c r="B936">
        <v>5021030</v>
      </c>
      <c r="C936" t="s">
        <v>546</v>
      </c>
      <c r="D936">
        <v>1</v>
      </c>
      <c r="E936" s="10">
        <v>170</v>
      </c>
      <c r="F936" s="10">
        <v>170</v>
      </c>
      <c r="G936" s="10">
        <v>170</v>
      </c>
      <c r="H936">
        <v>0</v>
      </c>
      <c r="I936" s="51" t="str">
        <f>_xlfn.XLOOKUP(Q2_2025[[#This Row],[Artikelnr]],Artikel_prijzen[Artnr],Artikel_prijzen[Groep],"")</f>
        <v>Elektra</v>
      </c>
      <c r="J936" s="10">
        <f>_xlfn.XLOOKUP(Q2_2025[[#This Row],[Artikelnr]],Artikel_prijzen[Artnr],Artikel_prijzen[Prijs 2025],"")</f>
        <v>106.8625</v>
      </c>
      <c r="K936" t="str">
        <f>IF(Q2_2025[[#This Row],[Artikelprijs]]&lt;&gt;"",IF(Q2_2025[[#This Row],[Stuksprijs]]=Q2_2025[[#This Row],[Artikelprijs]],"Prijs gelijk","Prijs wijkt af"),"")</f>
        <v>Prijs wijkt af</v>
      </c>
      <c r="L936" t="str">
        <f>IF(Q2_2025[[#This Row],[Relatiekorting percentage]]=0,
    "Nvt",
    IF(Q2_2025[[#This Row],[Brutobedrag 2]] &lt; Q2_2025[[#This Row],[Bruto - Rel.korting]],
        "Nee",
        "Ja"))</f>
        <v>Nvt</v>
      </c>
      <c r="M936" s="10">
        <f>IF(Q2_2025[[#This Row],[Artikelprijs]]&lt;&gt;"",Q2_2025[[#This Row],[Artikelprijs]],Q2_2025[[#This Row],[Stuksprijs]])</f>
        <v>106.8625</v>
      </c>
      <c r="N936" s="10">
        <f>Q2_2025[[#This Row],[Besteld]]*Q2_2025[[#This Row],[Prijs 2]]</f>
        <v>106.8625</v>
      </c>
      <c r="O936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936" s="3"/>
      <c r="W936"/>
      <c r="AB936"/>
    </row>
    <row r="937" spans="1:28" x14ac:dyDescent="0.3">
      <c r="A937" t="s">
        <v>596</v>
      </c>
      <c r="B937">
        <v>5021030</v>
      </c>
      <c r="C937" t="s">
        <v>546</v>
      </c>
      <c r="D937">
        <v>1</v>
      </c>
      <c r="E937" s="10">
        <v>170</v>
      </c>
      <c r="F937" s="10">
        <v>170</v>
      </c>
      <c r="G937" s="10">
        <v>170</v>
      </c>
      <c r="H937">
        <v>0</v>
      </c>
      <c r="I937" s="51" t="str">
        <f>_xlfn.XLOOKUP(Q2_2025[[#This Row],[Artikelnr]],Artikel_prijzen[Artnr],Artikel_prijzen[Groep],"")</f>
        <v>Elektra</v>
      </c>
      <c r="J937" s="10">
        <f>_xlfn.XLOOKUP(Q2_2025[[#This Row],[Artikelnr]],Artikel_prijzen[Artnr],Artikel_prijzen[Prijs 2025],"")</f>
        <v>106.8625</v>
      </c>
      <c r="K937" t="str">
        <f>IF(Q2_2025[[#This Row],[Artikelprijs]]&lt;&gt;"",IF(Q2_2025[[#This Row],[Stuksprijs]]=Q2_2025[[#This Row],[Artikelprijs]],"Prijs gelijk","Prijs wijkt af"),"")</f>
        <v>Prijs wijkt af</v>
      </c>
      <c r="L937" t="str">
        <f>IF(Q2_2025[[#This Row],[Relatiekorting percentage]]=0,
    "Nvt",
    IF(Q2_2025[[#This Row],[Brutobedrag 2]] &lt; Q2_2025[[#This Row],[Bruto - Rel.korting]],
        "Nee",
        "Ja"))</f>
        <v>Nvt</v>
      </c>
      <c r="M937" s="10">
        <f>IF(Q2_2025[[#This Row],[Artikelprijs]]&lt;&gt;"",Q2_2025[[#This Row],[Artikelprijs]],Q2_2025[[#This Row],[Stuksprijs]])</f>
        <v>106.8625</v>
      </c>
      <c r="N937" s="10">
        <f>Q2_2025[[#This Row],[Besteld]]*Q2_2025[[#This Row],[Prijs 2]]</f>
        <v>106.8625</v>
      </c>
      <c r="O937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937" s="3"/>
      <c r="W937"/>
      <c r="AB937"/>
    </row>
    <row r="938" spans="1:28" x14ac:dyDescent="0.3">
      <c r="A938" t="s">
        <v>596</v>
      </c>
      <c r="B938">
        <v>5021030</v>
      </c>
      <c r="C938" t="s">
        <v>546</v>
      </c>
      <c r="D938">
        <v>2</v>
      </c>
      <c r="E938" s="10">
        <v>170</v>
      </c>
      <c r="F938" s="10">
        <v>340</v>
      </c>
      <c r="G938" s="10">
        <v>340</v>
      </c>
      <c r="H938">
        <v>0</v>
      </c>
      <c r="I938" s="51" t="str">
        <f>_xlfn.XLOOKUP(Q2_2025[[#This Row],[Artikelnr]],Artikel_prijzen[Artnr],Artikel_prijzen[Groep],"")</f>
        <v>Elektra</v>
      </c>
      <c r="J938" s="10">
        <f>_xlfn.XLOOKUP(Q2_2025[[#This Row],[Artikelnr]],Artikel_prijzen[Artnr],Artikel_prijzen[Prijs 2025],"")</f>
        <v>106.8625</v>
      </c>
      <c r="K938" t="str">
        <f>IF(Q2_2025[[#This Row],[Artikelprijs]]&lt;&gt;"",IF(Q2_2025[[#This Row],[Stuksprijs]]=Q2_2025[[#This Row],[Artikelprijs]],"Prijs gelijk","Prijs wijkt af"),"")</f>
        <v>Prijs wijkt af</v>
      </c>
      <c r="L938" t="str">
        <f>IF(Q2_2025[[#This Row],[Relatiekorting percentage]]=0,
    "Nvt",
    IF(Q2_2025[[#This Row],[Brutobedrag 2]] &lt; Q2_2025[[#This Row],[Bruto - Rel.korting]],
        "Nee",
        "Ja"))</f>
        <v>Nvt</v>
      </c>
      <c r="M938" s="10">
        <f>IF(Q2_2025[[#This Row],[Artikelprijs]]&lt;&gt;"",Q2_2025[[#This Row],[Artikelprijs]],Q2_2025[[#This Row],[Stuksprijs]])</f>
        <v>106.8625</v>
      </c>
      <c r="N938" s="10">
        <f>Q2_2025[[#This Row],[Besteld]]*Q2_2025[[#This Row],[Prijs 2]]</f>
        <v>213.72499999999999</v>
      </c>
      <c r="O938" s="10">
        <f>IF(Q2_2025[[#This Row],[Brutobedrag 2]]&lt;Q2_2025[[#This Row],[Bruto - Rel.korting]],Q2_2025[[#This Row],[Brutobedrag 2]],Q2_2025[[#This Row],[Brutobedrag 2]]*(100-Q2_2025[[#This Row],[Relatiekorting percentage]])/100)</f>
        <v>213.72499999999999</v>
      </c>
      <c r="R938" s="3"/>
      <c r="W938"/>
      <c r="AB938"/>
    </row>
    <row r="939" spans="1:28" x14ac:dyDescent="0.3">
      <c r="A939" t="s">
        <v>596</v>
      </c>
      <c r="B939">
        <v>5021030</v>
      </c>
      <c r="C939" t="s">
        <v>546</v>
      </c>
      <c r="D939">
        <v>1</v>
      </c>
      <c r="E939" s="10">
        <v>170</v>
      </c>
      <c r="F939" s="10">
        <v>170</v>
      </c>
      <c r="G939" s="10">
        <v>170</v>
      </c>
      <c r="H939">
        <v>0</v>
      </c>
      <c r="I939" s="51" t="str">
        <f>_xlfn.XLOOKUP(Q2_2025[[#This Row],[Artikelnr]],Artikel_prijzen[Artnr],Artikel_prijzen[Groep],"")</f>
        <v>Elektra</v>
      </c>
      <c r="J939" s="10">
        <f>_xlfn.XLOOKUP(Q2_2025[[#This Row],[Artikelnr]],Artikel_prijzen[Artnr],Artikel_prijzen[Prijs 2025],"")</f>
        <v>106.8625</v>
      </c>
      <c r="K939" t="str">
        <f>IF(Q2_2025[[#This Row],[Artikelprijs]]&lt;&gt;"",IF(Q2_2025[[#This Row],[Stuksprijs]]=Q2_2025[[#This Row],[Artikelprijs]],"Prijs gelijk","Prijs wijkt af"),"")</f>
        <v>Prijs wijkt af</v>
      </c>
      <c r="L939" t="str">
        <f>IF(Q2_2025[[#This Row],[Relatiekorting percentage]]=0,
    "Nvt",
    IF(Q2_2025[[#This Row],[Brutobedrag 2]] &lt; Q2_2025[[#This Row],[Bruto - Rel.korting]],
        "Nee",
        "Ja"))</f>
        <v>Nvt</v>
      </c>
      <c r="M939" s="10">
        <f>IF(Q2_2025[[#This Row],[Artikelprijs]]&lt;&gt;"",Q2_2025[[#This Row],[Artikelprijs]],Q2_2025[[#This Row],[Stuksprijs]])</f>
        <v>106.8625</v>
      </c>
      <c r="N939" s="10">
        <f>Q2_2025[[#This Row],[Besteld]]*Q2_2025[[#This Row],[Prijs 2]]</f>
        <v>106.8625</v>
      </c>
      <c r="O939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939" s="3"/>
      <c r="W939"/>
      <c r="AB939"/>
    </row>
    <row r="940" spans="1:28" x14ac:dyDescent="0.3">
      <c r="A940" t="s">
        <v>596</v>
      </c>
      <c r="B940">
        <v>5020009</v>
      </c>
      <c r="C940" t="s">
        <v>125</v>
      </c>
      <c r="D940">
        <v>2</v>
      </c>
      <c r="E940" s="10">
        <v>45.32</v>
      </c>
      <c r="F940" s="10">
        <v>90.64</v>
      </c>
      <c r="G940" s="10">
        <v>90.64</v>
      </c>
      <c r="H940">
        <v>0</v>
      </c>
      <c r="I940" s="51" t="str">
        <f>_xlfn.XLOOKUP(Q2_2025[[#This Row],[Artikelnr]],Artikel_prijzen[Artnr],Artikel_prijzen[Groep],"")</f>
        <v/>
      </c>
      <c r="J940" s="10" t="str">
        <f>_xlfn.XLOOKUP(Q2_2025[[#This Row],[Artikelnr]],Artikel_prijzen[Artnr],Artikel_prijzen[Prijs 2025],"")</f>
        <v/>
      </c>
      <c r="K940" t="str">
        <f>IF(Q2_2025[[#This Row],[Artikelprijs]]&lt;&gt;"",IF(Q2_2025[[#This Row],[Stuksprijs]]=Q2_2025[[#This Row],[Artikelprijs]],"Prijs gelijk","Prijs wijkt af"),"")</f>
        <v/>
      </c>
      <c r="L940" t="str">
        <f>IF(Q2_2025[[#This Row],[Relatiekorting percentage]]=0,
    "Nvt",
    IF(Q2_2025[[#This Row],[Brutobedrag 2]] &lt; Q2_2025[[#This Row],[Bruto - Rel.korting]],
        "Nee",
        "Ja"))</f>
        <v>Nvt</v>
      </c>
      <c r="M940" s="10">
        <f>IF(Q2_2025[[#This Row],[Artikelprijs]]&lt;&gt;"",Q2_2025[[#This Row],[Artikelprijs]],Q2_2025[[#This Row],[Stuksprijs]])</f>
        <v>45.32</v>
      </c>
      <c r="N940" s="10">
        <f>Q2_2025[[#This Row],[Besteld]]*Q2_2025[[#This Row],[Prijs 2]]</f>
        <v>90.64</v>
      </c>
      <c r="O940" s="10">
        <f>IF(Q2_2025[[#This Row],[Brutobedrag 2]]&lt;Q2_2025[[#This Row],[Bruto - Rel.korting]],Q2_2025[[#This Row],[Brutobedrag 2]],Q2_2025[[#This Row],[Brutobedrag 2]]*(100-Q2_2025[[#This Row],[Relatiekorting percentage]])/100)</f>
        <v>90.64</v>
      </c>
      <c r="R940" s="3"/>
      <c r="W940"/>
      <c r="AB940"/>
    </row>
    <row r="941" spans="1:28" x14ac:dyDescent="0.3">
      <c r="A941" t="s">
        <v>596</v>
      </c>
      <c r="B941">
        <v>5020002</v>
      </c>
      <c r="C941" t="s">
        <v>56</v>
      </c>
      <c r="D941">
        <v>3</v>
      </c>
      <c r="E941" s="10">
        <v>39.659999999999997</v>
      </c>
      <c r="F941" s="10">
        <v>118.98</v>
      </c>
      <c r="G941" s="10">
        <v>118.98</v>
      </c>
      <c r="H941">
        <v>0</v>
      </c>
      <c r="I941" s="51" t="str">
        <f>_xlfn.XLOOKUP(Q2_2025[[#This Row],[Artikelnr]],Artikel_prijzen[Artnr],Artikel_prijzen[Groep],"")</f>
        <v/>
      </c>
      <c r="J941" s="10" t="str">
        <f>_xlfn.XLOOKUP(Q2_2025[[#This Row],[Artikelnr]],Artikel_prijzen[Artnr],Artikel_prijzen[Prijs 2025],"")</f>
        <v/>
      </c>
      <c r="K941" t="str">
        <f>IF(Q2_2025[[#This Row],[Artikelprijs]]&lt;&gt;"",IF(Q2_2025[[#This Row],[Stuksprijs]]=Q2_2025[[#This Row],[Artikelprijs]],"Prijs gelijk","Prijs wijkt af"),"")</f>
        <v/>
      </c>
      <c r="L941" t="str">
        <f>IF(Q2_2025[[#This Row],[Relatiekorting percentage]]=0,
    "Nvt",
    IF(Q2_2025[[#This Row],[Brutobedrag 2]] &lt; Q2_2025[[#This Row],[Bruto - Rel.korting]],
        "Nee",
        "Ja"))</f>
        <v>Nvt</v>
      </c>
      <c r="M941" s="10">
        <f>IF(Q2_2025[[#This Row],[Artikelprijs]]&lt;&gt;"",Q2_2025[[#This Row],[Artikelprijs]],Q2_2025[[#This Row],[Stuksprijs]])</f>
        <v>39.659999999999997</v>
      </c>
      <c r="N941" s="10">
        <f>Q2_2025[[#This Row],[Besteld]]*Q2_2025[[#This Row],[Prijs 2]]</f>
        <v>118.97999999999999</v>
      </c>
      <c r="O941" s="10">
        <f>IF(Q2_2025[[#This Row],[Brutobedrag 2]]&lt;Q2_2025[[#This Row],[Bruto - Rel.korting]],Q2_2025[[#This Row],[Brutobedrag 2]],Q2_2025[[#This Row],[Brutobedrag 2]]*(100-Q2_2025[[#This Row],[Relatiekorting percentage]])/100)</f>
        <v>118.97999999999998</v>
      </c>
      <c r="R941" s="3"/>
      <c r="W941"/>
      <c r="AB941"/>
    </row>
    <row r="942" spans="1:28" x14ac:dyDescent="0.3">
      <c r="A942" t="s">
        <v>596</v>
      </c>
      <c r="B942">
        <v>5021030</v>
      </c>
      <c r="C942" t="s">
        <v>546</v>
      </c>
      <c r="D942">
        <v>1</v>
      </c>
      <c r="E942" s="10">
        <v>170</v>
      </c>
      <c r="F942" s="10">
        <v>170</v>
      </c>
      <c r="G942" s="10">
        <v>170</v>
      </c>
      <c r="H942">
        <v>0</v>
      </c>
      <c r="I942" s="51" t="str">
        <f>_xlfn.XLOOKUP(Q2_2025[[#This Row],[Artikelnr]],Artikel_prijzen[Artnr],Artikel_prijzen[Groep],"")</f>
        <v>Elektra</v>
      </c>
      <c r="J942" s="10">
        <f>_xlfn.XLOOKUP(Q2_2025[[#This Row],[Artikelnr]],Artikel_prijzen[Artnr],Artikel_prijzen[Prijs 2025],"")</f>
        <v>106.8625</v>
      </c>
      <c r="K942" t="str">
        <f>IF(Q2_2025[[#This Row],[Artikelprijs]]&lt;&gt;"",IF(Q2_2025[[#This Row],[Stuksprijs]]=Q2_2025[[#This Row],[Artikelprijs]],"Prijs gelijk","Prijs wijkt af"),"")</f>
        <v>Prijs wijkt af</v>
      </c>
      <c r="L942" t="str">
        <f>IF(Q2_2025[[#This Row],[Relatiekorting percentage]]=0,
    "Nvt",
    IF(Q2_2025[[#This Row],[Brutobedrag 2]] &lt; Q2_2025[[#This Row],[Bruto - Rel.korting]],
        "Nee",
        "Ja"))</f>
        <v>Nvt</v>
      </c>
      <c r="M942" s="10">
        <f>IF(Q2_2025[[#This Row],[Artikelprijs]]&lt;&gt;"",Q2_2025[[#This Row],[Artikelprijs]],Q2_2025[[#This Row],[Stuksprijs]])</f>
        <v>106.8625</v>
      </c>
      <c r="N942" s="10">
        <f>Q2_2025[[#This Row],[Besteld]]*Q2_2025[[#This Row],[Prijs 2]]</f>
        <v>106.8625</v>
      </c>
      <c r="O942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942" s="3"/>
      <c r="W942"/>
      <c r="AB942"/>
    </row>
    <row r="943" spans="1:28" x14ac:dyDescent="0.3">
      <c r="A943" t="s">
        <v>596</v>
      </c>
      <c r="B943">
        <v>5022030</v>
      </c>
      <c r="C943" t="s">
        <v>500</v>
      </c>
      <c r="D943">
        <v>1</v>
      </c>
      <c r="E943" s="10">
        <v>560.49</v>
      </c>
      <c r="F943" s="10">
        <v>560.49</v>
      </c>
      <c r="G943" s="10">
        <v>560.49</v>
      </c>
      <c r="H943">
        <v>0</v>
      </c>
      <c r="I943" s="51" t="str">
        <f>_xlfn.XLOOKUP(Q2_2025[[#This Row],[Artikelnr]],Artikel_prijzen[Artnr],Artikel_prijzen[Groep],"")</f>
        <v>Elektra</v>
      </c>
      <c r="J943" s="10">
        <f>_xlfn.XLOOKUP(Q2_2025[[#This Row],[Artikelnr]],Artikel_prijzen[Artnr],Artikel_prijzen[Prijs 2025],"")</f>
        <v>386.25</v>
      </c>
      <c r="K943" t="str">
        <f>IF(Q2_2025[[#This Row],[Artikelprijs]]&lt;&gt;"",IF(Q2_2025[[#This Row],[Stuksprijs]]=Q2_2025[[#This Row],[Artikelprijs]],"Prijs gelijk","Prijs wijkt af"),"")</f>
        <v>Prijs wijkt af</v>
      </c>
      <c r="L943" t="str">
        <f>IF(Q2_2025[[#This Row],[Relatiekorting percentage]]=0,
    "Nvt",
    IF(Q2_2025[[#This Row],[Brutobedrag 2]] &lt; Q2_2025[[#This Row],[Bruto - Rel.korting]],
        "Nee",
        "Ja"))</f>
        <v>Nvt</v>
      </c>
      <c r="M943" s="10">
        <f>IF(Q2_2025[[#This Row],[Artikelprijs]]&lt;&gt;"",Q2_2025[[#This Row],[Artikelprijs]],Q2_2025[[#This Row],[Stuksprijs]])</f>
        <v>386.25</v>
      </c>
      <c r="N943" s="10">
        <f>Q2_2025[[#This Row],[Besteld]]*Q2_2025[[#This Row],[Prijs 2]]</f>
        <v>386.25</v>
      </c>
      <c r="O943" s="10">
        <f>IF(Q2_2025[[#This Row],[Brutobedrag 2]]&lt;Q2_2025[[#This Row],[Bruto - Rel.korting]],Q2_2025[[#This Row],[Brutobedrag 2]],Q2_2025[[#This Row],[Brutobedrag 2]]*(100-Q2_2025[[#This Row],[Relatiekorting percentage]])/100)</f>
        <v>386.25</v>
      </c>
      <c r="R943" s="3"/>
      <c r="W943"/>
      <c r="AB943"/>
    </row>
    <row r="944" spans="1:28" x14ac:dyDescent="0.3">
      <c r="A944" t="s">
        <v>596</v>
      </c>
      <c r="B944">
        <v>5021030</v>
      </c>
      <c r="C944" t="s">
        <v>546</v>
      </c>
      <c r="D944">
        <v>1</v>
      </c>
      <c r="E944" s="10">
        <v>170</v>
      </c>
      <c r="F944" s="10">
        <v>170</v>
      </c>
      <c r="G944" s="10">
        <v>170</v>
      </c>
      <c r="H944">
        <v>0</v>
      </c>
      <c r="I944" s="51" t="str">
        <f>_xlfn.XLOOKUP(Q2_2025[[#This Row],[Artikelnr]],Artikel_prijzen[Artnr],Artikel_prijzen[Groep],"")</f>
        <v>Elektra</v>
      </c>
      <c r="J944" s="10">
        <f>_xlfn.XLOOKUP(Q2_2025[[#This Row],[Artikelnr]],Artikel_prijzen[Artnr],Artikel_prijzen[Prijs 2025],"")</f>
        <v>106.8625</v>
      </c>
      <c r="K944" t="str">
        <f>IF(Q2_2025[[#This Row],[Artikelprijs]]&lt;&gt;"",IF(Q2_2025[[#This Row],[Stuksprijs]]=Q2_2025[[#This Row],[Artikelprijs]],"Prijs gelijk","Prijs wijkt af"),"")</f>
        <v>Prijs wijkt af</v>
      </c>
      <c r="L944" t="str">
        <f>IF(Q2_2025[[#This Row],[Relatiekorting percentage]]=0,
    "Nvt",
    IF(Q2_2025[[#This Row],[Brutobedrag 2]] &lt; Q2_2025[[#This Row],[Bruto - Rel.korting]],
        "Nee",
        "Ja"))</f>
        <v>Nvt</v>
      </c>
      <c r="M944" s="10">
        <f>IF(Q2_2025[[#This Row],[Artikelprijs]]&lt;&gt;"",Q2_2025[[#This Row],[Artikelprijs]],Q2_2025[[#This Row],[Stuksprijs]])</f>
        <v>106.8625</v>
      </c>
      <c r="N944" s="10">
        <f>Q2_2025[[#This Row],[Besteld]]*Q2_2025[[#This Row],[Prijs 2]]</f>
        <v>106.8625</v>
      </c>
      <c r="O944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944" s="3"/>
      <c r="W944"/>
      <c r="AB944"/>
    </row>
    <row r="945" spans="1:28" x14ac:dyDescent="0.3">
      <c r="A945" t="s">
        <v>596</v>
      </c>
      <c r="B945">
        <v>5022023</v>
      </c>
      <c r="C945" t="s">
        <v>489</v>
      </c>
      <c r="D945">
        <v>2</v>
      </c>
      <c r="E945" s="10">
        <v>339.47</v>
      </c>
      <c r="F945" s="10">
        <v>678.94</v>
      </c>
      <c r="G945" s="10">
        <v>678.94</v>
      </c>
      <c r="H945">
        <v>0</v>
      </c>
      <c r="I945" s="51" t="str">
        <f>_xlfn.XLOOKUP(Q2_2025[[#This Row],[Artikelnr]],Artikel_prijzen[Artnr],Artikel_prijzen[Groep],"")</f>
        <v>Elektra</v>
      </c>
      <c r="J945" s="10">
        <f>_xlfn.XLOOKUP(Q2_2025[[#This Row],[Artikelnr]],Artikel_prijzen[Artnr],Artikel_prijzen[Prijs 2025],"")</f>
        <v>252.35</v>
      </c>
      <c r="K945" t="str">
        <f>IF(Q2_2025[[#This Row],[Artikelprijs]]&lt;&gt;"",IF(Q2_2025[[#This Row],[Stuksprijs]]=Q2_2025[[#This Row],[Artikelprijs]],"Prijs gelijk","Prijs wijkt af"),"")</f>
        <v>Prijs wijkt af</v>
      </c>
      <c r="L945" t="str">
        <f>IF(Q2_2025[[#This Row],[Relatiekorting percentage]]=0,
    "Nvt",
    IF(Q2_2025[[#This Row],[Brutobedrag 2]] &lt; Q2_2025[[#This Row],[Bruto - Rel.korting]],
        "Nee",
        "Ja"))</f>
        <v>Nvt</v>
      </c>
      <c r="M945" s="10">
        <f>IF(Q2_2025[[#This Row],[Artikelprijs]]&lt;&gt;"",Q2_2025[[#This Row],[Artikelprijs]],Q2_2025[[#This Row],[Stuksprijs]])</f>
        <v>252.35</v>
      </c>
      <c r="N945" s="10">
        <f>Q2_2025[[#This Row],[Besteld]]*Q2_2025[[#This Row],[Prijs 2]]</f>
        <v>504.7</v>
      </c>
      <c r="O945" s="10">
        <f>IF(Q2_2025[[#This Row],[Brutobedrag 2]]&lt;Q2_2025[[#This Row],[Bruto - Rel.korting]],Q2_2025[[#This Row],[Brutobedrag 2]],Q2_2025[[#This Row],[Brutobedrag 2]]*(100-Q2_2025[[#This Row],[Relatiekorting percentage]])/100)</f>
        <v>504.7</v>
      </c>
      <c r="R945" s="3"/>
      <c r="W945"/>
      <c r="AB945"/>
    </row>
    <row r="946" spans="1:28" x14ac:dyDescent="0.3">
      <c r="A946" t="s">
        <v>596</v>
      </c>
      <c r="B946">
        <v>5021030</v>
      </c>
      <c r="C946" t="s">
        <v>546</v>
      </c>
      <c r="D946">
        <v>1</v>
      </c>
      <c r="E946" s="10">
        <v>170</v>
      </c>
      <c r="F946" s="10">
        <v>170</v>
      </c>
      <c r="G946" s="10">
        <v>170</v>
      </c>
      <c r="H946">
        <v>0</v>
      </c>
      <c r="I946" s="51" t="str">
        <f>_xlfn.XLOOKUP(Q2_2025[[#This Row],[Artikelnr]],Artikel_prijzen[Artnr],Artikel_prijzen[Groep],"")</f>
        <v>Elektra</v>
      </c>
      <c r="J946" s="10">
        <f>_xlfn.XLOOKUP(Q2_2025[[#This Row],[Artikelnr]],Artikel_prijzen[Artnr],Artikel_prijzen[Prijs 2025],"")</f>
        <v>106.8625</v>
      </c>
      <c r="K946" t="str">
        <f>IF(Q2_2025[[#This Row],[Artikelprijs]]&lt;&gt;"",IF(Q2_2025[[#This Row],[Stuksprijs]]=Q2_2025[[#This Row],[Artikelprijs]],"Prijs gelijk","Prijs wijkt af"),"")</f>
        <v>Prijs wijkt af</v>
      </c>
      <c r="L946" t="str">
        <f>IF(Q2_2025[[#This Row],[Relatiekorting percentage]]=0,
    "Nvt",
    IF(Q2_2025[[#This Row],[Brutobedrag 2]] &lt; Q2_2025[[#This Row],[Bruto - Rel.korting]],
        "Nee",
        "Ja"))</f>
        <v>Nvt</v>
      </c>
      <c r="M946" s="10">
        <f>IF(Q2_2025[[#This Row],[Artikelprijs]]&lt;&gt;"",Q2_2025[[#This Row],[Artikelprijs]],Q2_2025[[#This Row],[Stuksprijs]])</f>
        <v>106.8625</v>
      </c>
      <c r="N946" s="10">
        <f>Q2_2025[[#This Row],[Besteld]]*Q2_2025[[#This Row],[Prijs 2]]</f>
        <v>106.8625</v>
      </c>
      <c r="O946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946" s="3"/>
      <c r="W946"/>
      <c r="AB946"/>
    </row>
    <row r="947" spans="1:28" x14ac:dyDescent="0.3">
      <c r="A947" t="s">
        <v>596</v>
      </c>
      <c r="B947">
        <v>5040008</v>
      </c>
      <c r="C947" t="s">
        <v>333</v>
      </c>
      <c r="D947">
        <v>1</v>
      </c>
      <c r="E947" s="10">
        <v>355.35</v>
      </c>
      <c r="F947" s="10">
        <v>355.35</v>
      </c>
      <c r="G947" s="10">
        <v>355.35</v>
      </c>
      <c r="H947">
        <v>0</v>
      </c>
      <c r="I947" s="51" t="str">
        <f>_xlfn.XLOOKUP(Q2_2025[[#This Row],[Artikelnr]],Artikel_prijzen[Artnr],Artikel_prijzen[Groep],"")</f>
        <v>AV</v>
      </c>
      <c r="J947" s="10">
        <f>_xlfn.XLOOKUP(Q2_2025[[#This Row],[Artikelnr]],Artikel_prijzen[Artnr],Artikel_prijzen[Prijs 2025],"")</f>
        <v>345</v>
      </c>
      <c r="K947" t="str">
        <f>IF(Q2_2025[[#This Row],[Artikelprijs]]&lt;&gt;"",IF(Q2_2025[[#This Row],[Stuksprijs]]=Q2_2025[[#This Row],[Artikelprijs]],"Prijs gelijk","Prijs wijkt af"),"")</f>
        <v>Prijs wijkt af</v>
      </c>
      <c r="L947" t="str">
        <f>IF(Q2_2025[[#This Row],[Relatiekorting percentage]]=0,
    "Nvt",
    IF(Q2_2025[[#This Row],[Brutobedrag 2]] &lt; Q2_2025[[#This Row],[Bruto - Rel.korting]],
        "Nee",
        "Ja"))</f>
        <v>Nvt</v>
      </c>
      <c r="M947" s="10">
        <f>IF(Q2_2025[[#This Row],[Artikelprijs]]&lt;&gt;"",Q2_2025[[#This Row],[Artikelprijs]],Q2_2025[[#This Row],[Stuksprijs]])</f>
        <v>345</v>
      </c>
      <c r="N947" s="10">
        <f>Q2_2025[[#This Row],[Besteld]]*Q2_2025[[#This Row],[Prijs 2]]</f>
        <v>345</v>
      </c>
      <c r="O947" s="10">
        <f>IF(Q2_2025[[#This Row],[Brutobedrag 2]]&lt;Q2_2025[[#This Row],[Bruto - Rel.korting]],Q2_2025[[#This Row],[Brutobedrag 2]],Q2_2025[[#This Row],[Brutobedrag 2]]*(100-Q2_2025[[#This Row],[Relatiekorting percentage]])/100)</f>
        <v>345</v>
      </c>
      <c r="R947" s="3"/>
      <c r="W947"/>
      <c r="AB947"/>
    </row>
    <row r="948" spans="1:28" x14ac:dyDescent="0.3">
      <c r="A948" t="s">
        <v>596</v>
      </c>
      <c r="B948">
        <v>4001182</v>
      </c>
      <c r="C948" t="s">
        <v>331</v>
      </c>
      <c r="D948">
        <v>1</v>
      </c>
      <c r="E948" s="10">
        <v>66.95</v>
      </c>
      <c r="F948" s="10">
        <v>66.95</v>
      </c>
      <c r="G948" s="10">
        <v>66.95</v>
      </c>
      <c r="H948">
        <v>0</v>
      </c>
      <c r="I948" s="51" t="str">
        <f>_xlfn.XLOOKUP(Q2_2025[[#This Row],[Artikelnr]],Artikel_prijzen[Artnr],Artikel_prijzen[Groep],"")</f>
        <v/>
      </c>
      <c r="J948" s="10" t="str">
        <f>_xlfn.XLOOKUP(Q2_2025[[#This Row],[Artikelnr]],Artikel_prijzen[Artnr],Artikel_prijzen[Prijs 2025],"")</f>
        <v/>
      </c>
      <c r="K948" t="str">
        <f>IF(Q2_2025[[#This Row],[Artikelprijs]]&lt;&gt;"",IF(Q2_2025[[#This Row],[Stuksprijs]]=Q2_2025[[#This Row],[Artikelprijs]],"Prijs gelijk","Prijs wijkt af"),"")</f>
        <v/>
      </c>
      <c r="L948" t="str">
        <f>IF(Q2_2025[[#This Row],[Relatiekorting percentage]]=0,
    "Nvt",
    IF(Q2_2025[[#This Row],[Brutobedrag 2]] &lt; Q2_2025[[#This Row],[Bruto - Rel.korting]],
        "Nee",
        "Ja"))</f>
        <v>Nvt</v>
      </c>
      <c r="M948" s="10">
        <f>IF(Q2_2025[[#This Row],[Artikelprijs]]&lt;&gt;"",Q2_2025[[#This Row],[Artikelprijs]],Q2_2025[[#This Row],[Stuksprijs]])</f>
        <v>66.95</v>
      </c>
      <c r="N948" s="10">
        <f>Q2_2025[[#This Row],[Besteld]]*Q2_2025[[#This Row],[Prijs 2]]</f>
        <v>66.95</v>
      </c>
      <c r="O948" s="10">
        <f>IF(Q2_2025[[#This Row],[Brutobedrag 2]]&lt;Q2_2025[[#This Row],[Bruto - Rel.korting]],Q2_2025[[#This Row],[Brutobedrag 2]],Q2_2025[[#This Row],[Brutobedrag 2]]*(100-Q2_2025[[#This Row],[Relatiekorting percentage]])/100)</f>
        <v>66.95</v>
      </c>
      <c r="R948" s="3"/>
      <c r="W948"/>
      <c r="AB948"/>
    </row>
    <row r="949" spans="1:28" x14ac:dyDescent="0.3">
      <c r="A949" t="s">
        <v>596</v>
      </c>
      <c r="B949">
        <v>5040008</v>
      </c>
      <c r="C949" t="s">
        <v>333</v>
      </c>
      <c r="D949">
        <v>1</v>
      </c>
      <c r="E949" s="10">
        <v>355.35</v>
      </c>
      <c r="F949" s="10">
        <v>355.35</v>
      </c>
      <c r="G949" s="10">
        <v>355.35</v>
      </c>
      <c r="H949">
        <v>0</v>
      </c>
      <c r="I949" s="51" t="str">
        <f>_xlfn.XLOOKUP(Q2_2025[[#This Row],[Artikelnr]],Artikel_prijzen[Artnr],Artikel_prijzen[Groep],"")</f>
        <v>AV</v>
      </c>
      <c r="J949" s="10">
        <f>_xlfn.XLOOKUP(Q2_2025[[#This Row],[Artikelnr]],Artikel_prijzen[Artnr],Artikel_prijzen[Prijs 2025],"")</f>
        <v>345</v>
      </c>
      <c r="K949" t="str">
        <f>IF(Q2_2025[[#This Row],[Artikelprijs]]&lt;&gt;"",IF(Q2_2025[[#This Row],[Stuksprijs]]=Q2_2025[[#This Row],[Artikelprijs]],"Prijs gelijk","Prijs wijkt af"),"")</f>
        <v>Prijs wijkt af</v>
      </c>
      <c r="L949" t="str">
        <f>IF(Q2_2025[[#This Row],[Relatiekorting percentage]]=0,
    "Nvt",
    IF(Q2_2025[[#This Row],[Brutobedrag 2]] &lt; Q2_2025[[#This Row],[Bruto - Rel.korting]],
        "Nee",
        "Ja"))</f>
        <v>Nvt</v>
      </c>
      <c r="M949" s="10">
        <f>IF(Q2_2025[[#This Row],[Artikelprijs]]&lt;&gt;"",Q2_2025[[#This Row],[Artikelprijs]],Q2_2025[[#This Row],[Stuksprijs]])</f>
        <v>345</v>
      </c>
      <c r="N949" s="10">
        <f>Q2_2025[[#This Row],[Besteld]]*Q2_2025[[#This Row],[Prijs 2]]</f>
        <v>345</v>
      </c>
      <c r="O949" s="10">
        <f>IF(Q2_2025[[#This Row],[Brutobedrag 2]]&lt;Q2_2025[[#This Row],[Bruto - Rel.korting]],Q2_2025[[#This Row],[Brutobedrag 2]],Q2_2025[[#This Row],[Brutobedrag 2]]*(100-Q2_2025[[#This Row],[Relatiekorting percentage]])/100)</f>
        <v>345</v>
      </c>
      <c r="R949" s="3"/>
      <c r="W949"/>
      <c r="AB949"/>
    </row>
    <row r="950" spans="1:28" x14ac:dyDescent="0.3">
      <c r="A950" t="s">
        <v>596</v>
      </c>
      <c r="B950">
        <v>4001182</v>
      </c>
      <c r="C950" t="s">
        <v>331</v>
      </c>
      <c r="D950">
        <v>1</v>
      </c>
      <c r="E950" s="10">
        <v>65</v>
      </c>
      <c r="F950" s="10">
        <v>65</v>
      </c>
      <c r="G950" s="10">
        <v>65</v>
      </c>
      <c r="H950">
        <v>0</v>
      </c>
      <c r="I950" s="51" t="str">
        <f>_xlfn.XLOOKUP(Q2_2025[[#This Row],[Artikelnr]],Artikel_prijzen[Artnr],Artikel_prijzen[Groep],"")</f>
        <v/>
      </c>
      <c r="J950" s="10" t="str">
        <f>_xlfn.XLOOKUP(Q2_2025[[#This Row],[Artikelnr]],Artikel_prijzen[Artnr],Artikel_prijzen[Prijs 2025],"")</f>
        <v/>
      </c>
      <c r="K950" t="str">
        <f>IF(Q2_2025[[#This Row],[Artikelprijs]]&lt;&gt;"",IF(Q2_2025[[#This Row],[Stuksprijs]]=Q2_2025[[#This Row],[Artikelprijs]],"Prijs gelijk","Prijs wijkt af"),"")</f>
        <v/>
      </c>
      <c r="L950" t="str">
        <f>IF(Q2_2025[[#This Row],[Relatiekorting percentage]]=0,
    "Nvt",
    IF(Q2_2025[[#This Row],[Brutobedrag 2]] &lt; Q2_2025[[#This Row],[Bruto - Rel.korting]],
        "Nee",
        "Ja"))</f>
        <v>Nvt</v>
      </c>
      <c r="M950" s="10">
        <f>IF(Q2_2025[[#This Row],[Artikelprijs]]&lt;&gt;"",Q2_2025[[#This Row],[Artikelprijs]],Q2_2025[[#This Row],[Stuksprijs]])</f>
        <v>65</v>
      </c>
      <c r="N950" s="10">
        <f>Q2_2025[[#This Row],[Besteld]]*Q2_2025[[#This Row],[Prijs 2]]</f>
        <v>65</v>
      </c>
      <c r="O950" s="10">
        <f>IF(Q2_2025[[#This Row],[Brutobedrag 2]]&lt;Q2_2025[[#This Row],[Bruto - Rel.korting]],Q2_2025[[#This Row],[Brutobedrag 2]],Q2_2025[[#This Row],[Brutobedrag 2]]*(100-Q2_2025[[#This Row],[Relatiekorting percentage]])/100)</f>
        <v>65</v>
      </c>
      <c r="R950" s="3"/>
      <c r="W950"/>
      <c r="AB950"/>
    </row>
    <row r="951" spans="1:28" x14ac:dyDescent="0.3">
      <c r="A951" t="s">
        <v>596</v>
      </c>
      <c r="B951">
        <v>5040010</v>
      </c>
      <c r="C951" t="s">
        <v>318</v>
      </c>
      <c r="D951">
        <v>1</v>
      </c>
      <c r="E951" s="10">
        <v>448.05</v>
      </c>
      <c r="F951" s="10">
        <v>448.05</v>
      </c>
      <c r="G951" s="10">
        <v>448.05</v>
      </c>
      <c r="H951">
        <v>0</v>
      </c>
      <c r="I951" s="51" t="str">
        <f>_xlfn.XLOOKUP(Q2_2025[[#This Row],[Artikelnr]],Artikel_prijzen[Artnr],Artikel_prijzen[Groep],"")</f>
        <v>AV</v>
      </c>
      <c r="J951" s="10">
        <f>_xlfn.XLOOKUP(Q2_2025[[#This Row],[Artikelnr]],Artikel_prijzen[Artnr],Artikel_prijzen[Prijs 2025],"")</f>
        <v>435</v>
      </c>
      <c r="K951" t="str">
        <f>IF(Q2_2025[[#This Row],[Artikelprijs]]&lt;&gt;"",IF(Q2_2025[[#This Row],[Stuksprijs]]=Q2_2025[[#This Row],[Artikelprijs]],"Prijs gelijk","Prijs wijkt af"),"")</f>
        <v>Prijs wijkt af</v>
      </c>
      <c r="L951" t="str">
        <f>IF(Q2_2025[[#This Row],[Relatiekorting percentage]]=0,
    "Nvt",
    IF(Q2_2025[[#This Row],[Brutobedrag 2]] &lt; Q2_2025[[#This Row],[Bruto - Rel.korting]],
        "Nee",
        "Ja"))</f>
        <v>Nvt</v>
      </c>
      <c r="M951" s="10">
        <f>IF(Q2_2025[[#This Row],[Artikelprijs]]&lt;&gt;"",Q2_2025[[#This Row],[Artikelprijs]],Q2_2025[[#This Row],[Stuksprijs]])</f>
        <v>435</v>
      </c>
      <c r="N951" s="10">
        <f>Q2_2025[[#This Row],[Besteld]]*Q2_2025[[#This Row],[Prijs 2]]</f>
        <v>435</v>
      </c>
      <c r="O951" s="10">
        <f>IF(Q2_2025[[#This Row],[Brutobedrag 2]]&lt;Q2_2025[[#This Row],[Bruto - Rel.korting]],Q2_2025[[#This Row],[Brutobedrag 2]],Q2_2025[[#This Row],[Brutobedrag 2]]*(100-Q2_2025[[#This Row],[Relatiekorting percentage]])/100)</f>
        <v>435</v>
      </c>
      <c r="R951" s="3"/>
      <c r="W951"/>
      <c r="AB951"/>
    </row>
    <row r="952" spans="1:28" x14ac:dyDescent="0.3">
      <c r="A952" t="s">
        <v>596</v>
      </c>
      <c r="B952">
        <v>5020002</v>
      </c>
      <c r="C952" t="s">
        <v>56</v>
      </c>
      <c r="D952">
        <v>2</v>
      </c>
      <c r="E952" s="10">
        <v>39.65</v>
      </c>
      <c r="F952" s="10">
        <v>79.3</v>
      </c>
      <c r="G952" s="10">
        <v>79.3</v>
      </c>
      <c r="H952">
        <v>0</v>
      </c>
      <c r="I952" s="51" t="str">
        <f>_xlfn.XLOOKUP(Q2_2025[[#This Row],[Artikelnr]],Artikel_prijzen[Artnr],Artikel_prijzen[Groep],"")</f>
        <v/>
      </c>
      <c r="J952" s="10" t="str">
        <f>_xlfn.XLOOKUP(Q2_2025[[#This Row],[Artikelnr]],Artikel_prijzen[Artnr],Artikel_prijzen[Prijs 2025],"")</f>
        <v/>
      </c>
      <c r="K952" t="str">
        <f>IF(Q2_2025[[#This Row],[Artikelprijs]]&lt;&gt;"",IF(Q2_2025[[#This Row],[Stuksprijs]]=Q2_2025[[#This Row],[Artikelprijs]],"Prijs gelijk","Prijs wijkt af"),"")</f>
        <v/>
      </c>
      <c r="L952" t="str">
        <f>IF(Q2_2025[[#This Row],[Relatiekorting percentage]]=0,
    "Nvt",
    IF(Q2_2025[[#This Row],[Brutobedrag 2]] &lt; Q2_2025[[#This Row],[Bruto - Rel.korting]],
        "Nee",
        "Ja"))</f>
        <v>Nvt</v>
      </c>
      <c r="M952" s="10">
        <f>IF(Q2_2025[[#This Row],[Artikelprijs]]&lt;&gt;"",Q2_2025[[#This Row],[Artikelprijs]],Q2_2025[[#This Row],[Stuksprijs]])</f>
        <v>39.65</v>
      </c>
      <c r="N952" s="10">
        <f>Q2_2025[[#This Row],[Besteld]]*Q2_2025[[#This Row],[Prijs 2]]</f>
        <v>79.3</v>
      </c>
      <c r="O952" s="10">
        <f>IF(Q2_2025[[#This Row],[Brutobedrag 2]]&lt;Q2_2025[[#This Row],[Bruto - Rel.korting]],Q2_2025[[#This Row],[Brutobedrag 2]],Q2_2025[[#This Row],[Brutobedrag 2]]*(100-Q2_2025[[#This Row],[Relatiekorting percentage]])/100)</f>
        <v>79.3</v>
      </c>
      <c r="R952" s="3"/>
      <c r="W952"/>
      <c r="AB952"/>
    </row>
    <row r="953" spans="1:28" x14ac:dyDescent="0.3">
      <c r="A953" t="s">
        <v>596</v>
      </c>
      <c r="B953">
        <v>5020002</v>
      </c>
      <c r="C953" t="s">
        <v>56</v>
      </c>
      <c r="D953">
        <v>1</v>
      </c>
      <c r="E953" s="10">
        <v>39.65</v>
      </c>
      <c r="F953" s="10">
        <v>39.65</v>
      </c>
      <c r="G953" s="10">
        <v>39.65</v>
      </c>
      <c r="H953">
        <v>0</v>
      </c>
      <c r="I953" s="51" t="str">
        <f>_xlfn.XLOOKUP(Q2_2025[[#This Row],[Artikelnr]],Artikel_prijzen[Artnr],Artikel_prijzen[Groep],"")</f>
        <v/>
      </c>
      <c r="J953" s="10" t="str">
        <f>_xlfn.XLOOKUP(Q2_2025[[#This Row],[Artikelnr]],Artikel_prijzen[Artnr],Artikel_prijzen[Prijs 2025],"")</f>
        <v/>
      </c>
      <c r="K953" t="str">
        <f>IF(Q2_2025[[#This Row],[Artikelprijs]]&lt;&gt;"",IF(Q2_2025[[#This Row],[Stuksprijs]]=Q2_2025[[#This Row],[Artikelprijs]],"Prijs gelijk","Prijs wijkt af"),"")</f>
        <v/>
      </c>
      <c r="L953" t="str">
        <f>IF(Q2_2025[[#This Row],[Relatiekorting percentage]]=0,
    "Nvt",
    IF(Q2_2025[[#This Row],[Brutobedrag 2]] &lt; Q2_2025[[#This Row],[Bruto - Rel.korting]],
        "Nee",
        "Ja"))</f>
        <v>Nvt</v>
      </c>
      <c r="M953" s="10">
        <f>IF(Q2_2025[[#This Row],[Artikelprijs]]&lt;&gt;"",Q2_2025[[#This Row],[Artikelprijs]],Q2_2025[[#This Row],[Stuksprijs]])</f>
        <v>39.65</v>
      </c>
      <c r="N953" s="10">
        <f>Q2_2025[[#This Row],[Besteld]]*Q2_2025[[#This Row],[Prijs 2]]</f>
        <v>39.65</v>
      </c>
      <c r="O953" s="10">
        <f>IF(Q2_2025[[#This Row],[Brutobedrag 2]]&lt;Q2_2025[[#This Row],[Bruto - Rel.korting]],Q2_2025[[#This Row],[Brutobedrag 2]],Q2_2025[[#This Row],[Brutobedrag 2]]*(100-Q2_2025[[#This Row],[Relatiekorting percentage]])/100)</f>
        <v>39.65</v>
      </c>
      <c r="R953" s="3"/>
      <c r="W953"/>
      <c r="AB953"/>
    </row>
    <row r="954" spans="1:28" x14ac:dyDescent="0.3">
      <c r="A954" t="s">
        <v>596</v>
      </c>
      <c r="B954">
        <v>5021030</v>
      </c>
      <c r="C954" t="s">
        <v>546</v>
      </c>
      <c r="D954">
        <v>1</v>
      </c>
      <c r="E954" s="10">
        <v>170</v>
      </c>
      <c r="F954" s="10">
        <v>170</v>
      </c>
      <c r="G954" s="10">
        <v>170</v>
      </c>
      <c r="H954">
        <v>0</v>
      </c>
      <c r="I954" s="51" t="str">
        <f>_xlfn.XLOOKUP(Q2_2025[[#This Row],[Artikelnr]],Artikel_prijzen[Artnr],Artikel_prijzen[Groep],"")</f>
        <v>Elektra</v>
      </c>
      <c r="J954" s="10">
        <f>_xlfn.XLOOKUP(Q2_2025[[#This Row],[Artikelnr]],Artikel_prijzen[Artnr],Artikel_prijzen[Prijs 2025],"")</f>
        <v>106.8625</v>
      </c>
      <c r="K954" t="str">
        <f>IF(Q2_2025[[#This Row],[Artikelprijs]]&lt;&gt;"",IF(Q2_2025[[#This Row],[Stuksprijs]]=Q2_2025[[#This Row],[Artikelprijs]],"Prijs gelijk","Prijs wijkt af"),"")</f>
        <v>Prijs wijkt af</v>
      </c>
      <c r="L954" t="str">
        <f>IF(Q2_2025[[#This Row],[Relatiekorting percentage]]=0,
    "Nvt",
    IF(Q2_2025[[#This Row],[Brutobedrag 2]] &lt; Q2_2025[[#This Row],[Bruto - Rel.korting]],
        "Nee",
        "Ja"))</f>
        <v>Nvt</v>
      </c>
      <c r="M954" s="10">
        <f>IF(Q2_2025[[#This Row],[Artikelprijs]]&lt;&gt;"",Q2_2025[[#This Row],[Artikelprijs]],Q2_2025[[#This Row],[Stuksprijs]])</f>
        <v>106.8625</v>
      </c>
      <c r="N954" s="10">
        <f>Q2_2025[[#This Row],[Besteld]]*Q2_2025[[#This Row],[Prijs 2]]</f>
        <v>106.8625</v>
      </c>
      <c r="O954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954" s="3"/>
      <c r="W954"/>
      <c r="AB954"/>
    </row>
    <row r="955" spans="1:28" x14ac:dyDescent="0.3">
      <c r="A955" t="s">
        <v>596</v>
      </c>
      <c r="B955">
        <v>5030234</v>
      </c>
      <c r="C955" t="s">
        <v>155</v>
      </c>
      <c r="D955">
        <v>1</v>
      </c>
      <c r="E955" s="10">
        <v>180.25</v>
      </c>
      <c r="F955" s="10">
        <v>180.25</v>
      </c>
      <c r="G955" s="10">
        <v>180.25</v>
      </c>
      <c r="H955">
        <v>0</v>
      </c>
      <c r="I955" s="51" t="str">
        <f>_xlfn.XLOOKUP(Q2_2025[[#This Row],[Artikelnr]],Artikel_prijzen[Artnr],Artikel_prijzen[Groep],"")</f>
        <v>Rigging</v>
      </c>
      <c r="J955" s="10">
        <f>_xlfn.XLOOKUP(Q2_2025[[#This Row],[Artikelnr]],Artikel_prijzen[Artnr],Artikel_prijzen[Prijs 2025],"")</f>
        <v>175</v>
      </c>
      <c r="K955" t="str">
        <f>IF(Q2_2025[[#This Row],[Artikelprijs]]&lt;&gt;"",IF(Q2_2025[[#This Row],[Stuksprijs]]=Q2_2025[[#This Row],[Artikelprijs]],"Prijs gelijk","Prijs wijkt af"),"")</f>
        <v>Prijs wijkt af</v>
      </c>
      <c r="L955" t="str">
        <f>IF(Q2_2025[[#This Row],[Relatiekorting percentage]]=0,
    "Nvt",
    IF(Q2_2025[[#This Row],[Brutobedrag 2]] &lt; Q2_2025[[#This Row],[Bruto - Rel.korting]],
        "Nee",
        "Ja"))</f>
        <v>Nvt</v>
      </c>
      <c r="M955" s="10">
        <f>IF(Q2_2025[[#This Row],[Artikelprijs]]&lt;&gt;"",Q2_2025[[#This Row],[Artikelprijs]],Q2_2025[[#This Row],[Stuksprijs]])</f>
        <v>175</v>
      </c>
      <c r="N955" s="10">
        <f>Q2_2025[[#This Row],[Besteld]]*Q2_2025[[#This Row],[Prijs 2]]</f>
        <v>175</v>
      </c>
      <c r="O955" s="10">
        <f>IF(Q2_2025[[#This Row],[Brutobedrag 2]]&lt;Q2_2025[[#This Row],[Bruto - Rel.korting]],Q2_2025[[#This Row],[Brutobedrag 2]],Q2_2025[[#This Row],[Brutobedrag 2]]*(100-Q2_2025[[#This Row],[Relatiekorting percentage]])/100)</f>
        <v>175</v>
      </c>
      <c r="R955" s="3"/>
      <c r="W955"/>
      <c r="AB955"/>
    </row>
    <row r="956" spans="1:28" x14ac:dyDescent="0.3">
      <c r="A956" t="s">
        <v>596</v>
      </c>
      <c r="B956">
        <v>5021030</v>
      </c>
      <c r="C956" t="s">
        <v>546</v>
      </c>
      <c r="D956">
        <v>1</v>
      </c>
      <c r="E956" s="10">
        <v>175.1</v>
      </c>
      <c r="F956" s="10">
        <v>175.1</v>
      </c>
      <c r="G956" s="10">
        <v>175.1</v>
      </c>
      <c r="H956">
        <v>0</v>
      </c>
      <c r="I956" s="51" t="str">
        <f>_xlfn.XLOOKUP(Q2_2025[[#This Row],[Artikelnr]],Artikel_prijzen[Artnr],Artikel_prijzen[Groep],"")</f>
        <v>Elektra</v>
      </c>
      <c r="J956" s="10">
        <f>_xlfn.XLOOKUP(Q2_2025[[#This Row],[Artikelnr]],Artikel_prijzen[Artnr],Artikel_prijzen[Prijs 2025],"")</f>
        <v>106.8625</v>
      </c>
      <c r="K956" t="str">
        <f>IF(Q2_2025[[#This Row],[Artikelprijs]]&lt;&gt;"",IF(Q2_2025[[#This Row],[Stuksprijs]]=Q2_2025[[#This Row],[Artikelprijs]],"Prijs gelijk","Prijs wijkt af"),"")</f>
        <v>Prijs wijkt af</v>
      </c>
      <c r="L956" t="str">
        <f>IF(Q2_2025[[#This Row],[Relatiekorting percentage]]=0,
    "Nvt",
    IF(Q2_2025[[#This Row],[Brutobedrag 2]] &lt; Q2_2025[[#This Row],[Bruto - Rel.korting]],
        "Nee",
        "Ja"))</f>
        <v>Nvt</v>
      </c>
      <c r="M956" s="10">
        <f>IF(Q2_2025[[#This Row],[Artikelprijs]]&lt;&gt;"",Q2_2025[[#This Row],[Artikelprijs]],Q2_2025[[#This Row],[Stuksprijs]])</f>
        <v>106.8625</v>
      </c>
      <c r="N956" s="10">
        <f>Q2_2025[[#This Row],[Besteld]]*Q2_2025[[#This Row],[Prijs 2]]</f>
        <v>106.8625</v>
      </c>
      <c r="O956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956" s="3"/>
      <c r="W956"/>
      <c r="AB956"/>
    </row>
    <row r="957" spans="1:28" x14ac:dyDescent="0.3">
      <c r="A957" t="s">
        <v>596</v>
      </c>
      <c r="B957">
        <v>5022048</v>
      </c>
      <c r="C957" t="s">
        <v>578</v>
      </c>
      <c r="D957">
        <v>1</v>
      </c>
      <c r="E957" s="10">
        <v>521.69000000000005</v>
      </c>
      <c r="F957" s="10">
        <v>521.69000000000005</v>
      </c>
      <c r="G957" s="10">
        <v>521.69000000000005</v>
      </c>
      <c r="H957">
        <v>0</v>
      </c>
      <c r="I957" s="51" t="str">
        <f>_xlfn.XLOOKUP(Q2_2025[[#This Row],[Artikelnr]],Artikel_prijzen[Artnr],Artikel_prijzen[Groep],"")</f>
        <v>Elektra</v>
      </c>
      <c r="J957" s="10">
        <f>_xlfn.XLOOKUP(Q2_2025[[#This Row],[Artikelnr]],Artikel_prijzen[Artnr],Artikel_prijzen[Prijs 2025],"")</f>
        <v>417.15</v>
      </c>
      <c r="K957" t="str">
        <f>IF(Q2_2025[[#This Row],[Artikelprijs]]&lt;&gt;"",IF(Q2_2025[[#This Row],[Stuksprijs]]=Q2_2025[[#This Row],[Artikelprijs]],"Prijs gelijk","Prijs wijkt af"),"")</f>
        <v>Prijs wijkt af</v>
      </c>
      <c r="L957" t="str">
        <f>IF(Q2_2025[[#This Row],[Relatiekorting percentage]]=0,
    "Nvt",
    IF(Q2_2025[[#This Row],[Brutobedrag 2]] &lt; Q2_2025[[#This Row],[Bruto - Rel.korting]],
        "Nee",
        "Ja"))</f>
        <v>Nvt</v>
      </c>
      <c r="M957" s="10">
        <f>IF(Q2_2025[[#This Row],[Artikelprijs]]&lt;&gt;"",Q2_2025[[#This Row],[Artikelprijs]],Q2_2025[[#This Row],[Stuksprijs]])</f>
        <v>417.15</v>
      </c>
      <c r="N957" s="10">
        <f>Q2_2025[[#This Row],[Besteld]]*Q2_2025[[#This Row],[Prijs 2]]</f>
        <v>417.15</v>
      </c>
      <c r="O957" s="10">
        <f>IF(Q2_2025[[#This Row],[Brutobedrag 2]]&lt;Q2_2025[[#This Row],[Bruto - Rel.korting]],Q2_2025[[#This Row],[Brutobedrag 2]],Q2_2025[[#This Row],[Brutobedrag 2]]*(100-Q2_2025[[#This Row],[Relatiekorting percentage]])/100)</f>
        <v>417.15</v>
      </c>
      <c r="R957" s="3"/>
      <c r="W957"/>
      <c r="AB957"/>
    </row>
    <row r="958" spans="1:28" x14ac:dyDescent="0.3">
      <c r="A958" t="s">
        <v>600</v>
      </c>
      <c r="B958">
        <v>5030228</v>
      </c>
      <c r="C958" t="s">
        <v>113</v>
      </c>
      <c r="D958">
        <v>2</v>
      </c>
      <c r="E958" s="10">
        <v>236.9</v>
      </c>
      <c r="F958" s="10">
        <v>473.8</v>
      </c>
      <c r="G958" s="10">
        <v>473.8</v>
      </c>
      <c r="H958">
        <v>0</v>
      </c>
      <c r="I958" s="51" t="str">
        <f>_xlfn.XLOOKUP(Q2_2025[[#This Row],[Artikelnr]],Artikel_prijzen[Artnr],Artikel_prijzen[Groep],"")</f>
        <v>Rigging</v>
      </c>
      <c r="J958" s="10">
        <f>_xlfn.XLOOKUP(Q2_2025[[#This Row],[Artikelnr]],Artikel_prijzen[Artnr],Artikel_prijzen[Prijs 2025],"")</f>
        <v>230</v>
      </c>
      <c r="K958" t="str">
        <f>IF(Q2_2025[[#This Row],[Artikelprijs]]&lt;&gt;"",IF(Q2_2025[[#This Row],[Stuksprijs]]=Q2_2025[[#This Row],[Artikelprijs]],"Prijs gelijk","Prijs wijkt af"),"")</f>
        <v>Prijs wijkt af</v>
      </c>
      <c r="L958" t="str">
        <f>IF(Q2_2025[[#This Row],[Relatiekorting percentage]]=0,
    "Nvt",
    IF(Q2_2025[[#This Row],[Brutobedrag 2]] &lt; Q2_2025[[#This Row],[Bruto - Rel.korting]],
        "Nee",
        "Ja"))</f>
        <v>Nvt</v>
      </c>
      <c r="M958" s="10">
        <f>IF(Q2_2025[[#This Row],[Artikelprijs]]&lt;&gt;"",Q2_2025[[#This Row],[Artikelprijs]],Q2_2025[[#This Row],[Stuksprijs]])</f>
        <v>230</v>
      </c>
      <c r="N958" s="10">
        <f>Q2_2025[[#This Row],[Besteld]]*Q2_2025[[#This Row],[Prijs 2]]</f>
        <v>460</v>
      </c>
      <c r="O958" s="10">
        <f>IF(Q2_2025[[#This Row],[Brutobedrag 2]]&lt;Q2_2025[[#This Row],[Bruto - Rel.korting]],Q2_2025[[#This Row],[Brutobedrag 2]],Q2_2025[[#This Row],[Brutobedrag 2]]*(100-Q2_2025[[#This Row],[Relatiekorting percentage]])/100)</f>
        <v>460</v>
      </c>
      <c r="R958" s="3"/>
      <c r="W958"/>
      <c r="AB958"/>
    </row>
    <row r="959" spans="1:28" x14ac:dyDescent="0.3">
      <c r="A959" t="s">
        <v>600</v>
      </c>
      <c r="B959">
        <v>5030232</v>
      </c>
      <c r="C959" t="s">
        <v>116</v>
      </c>
      <c r="D959">
        <v>1</v>
      </c>
      <c r="E959" s="10">
        <v>144.19999999999999</v>
      </c>
      <c r="F959" s="10">
        <v>144.19999999999999</v>
      </c>
      <c r="G959" s="10">
        <v>144.19999999999999</v>
      </c>
      <c r="H959">
        <v>0</v>
      </c>
      <c r="I959" s="51" t="str">
        <f>_xlfn.XLOOKUP(Q2_2025[[#This Row],[Artikelnr]],Artikel_prijzen[Artnr],Artikel_prijzen[Groep],"")</f>
        <v>Rigging</v>
      </c>
      <c r="J959" s="10">
        <f>_xlfn.XLOOKUP(Q2_2025[[#This Row],[Artikelnr]],Artikel_prijzen[Artnr],Artikel_prijzen[Prijs 2025],"")</f>
        <v>140</v>
      </c>
      <c r="K959" t="str">
        <f>IF(Q2_2025[[#This Row],[Artikelprijs]]&lt;&gt;"",IF(Q2_2025[[#This Row],[Stuksprijs]]=Q2_2025[[#This Row],[Artikelprijs]],"Prijs gelijk","Prijs wijkt af"),"")</f>
        <v>Prijs wijkt af</v>
      </c>
      <c r="L959" t="str">
        <f>IF(Q2_2025[[#This Row],[Relatiekorting percentage]]=0,
    "Nvt",
    IF(Q2_2025[[#This Row],[Brutobedrag 2]] &lt; Q2_2025[[#This Row],[Bruto - Rel.korting]],
        "Nee",
        "Ja"))</f>
        <v>Nvt</v>
      </c>
      <c r="M959" s="10">
        <f>IF(Q2_2025[[#This Row],[Artikelprijs]]&lt;&gt;"",Q2_2025[[#This Row],[Artikelprijs]],Q2_2025[[#This Row],[Stuksprijs]])</f>
        <v>140</v>
      </c>
      <c r="N959" s="10">
        <f>Q2_2025[[#This Row],[Besteld]]*Q2_2025[[#This Row],[Prijs 2]]</f>
        <v>140</v>
      </c>
      <c r="O959" s="10">
        <f>IF(Q2_2025[[#This Row],[Brutobedrag 2]]&lt;Q2_2025[[#This Row],[Bruto - Rel.korting]],Q2_2025[[#This Row],[Brutobedrag 2]],Q2_2025[[#This Row],[Brutobedrag 2]]*(100-Q2_2025[[#This Row],[Relatiekorting percentage]])/100)</f>
        <v>140</v>
      </c>
      <c r="R959" s="3"/>
      <c r="W959"/>
      <c r="AB959"/>
    </row>
    <row r="960" spans="1:28" x14ac:dyDescent="0.3">
      <c r="A960" t="s">
        <v>600</v>
      </c>
      <c r="B960">
        <v>5031053</v>
      </c>
      <c r="C960" t="s">
        <v>10</v>
      </c>
      <c r="D960">
        <v>2</v>
      </c>
      <c r="E960" s="10">
        <v>113.3</v>
      </c>
      <c r="F960" s="10">
        <v>226.6</v>
      </c>
      <c r="G960" s="10">
        <v>203.94</v>
      </c>
      <c r="H960">
        <v>10</v>
      </c>
      <c r="I960" s="51" t="str">
        <f>_xlfn.XLOOKUP(Q2_2025[[#This Row],[Artikelnr]],Artikel_prijzen[Artnr],Artikel_prijzen[Groep],"")</f>
        <v/>
      </c>
      <c r="J960" s="10" t="str">
        <f>_xlfn.XLOOKUP(Q2_2025[[#This Row],[Artikelnr]],Artikel_prijzen[Artnr],Artikel_prijzen[Prijs 2025],"")</f>
        <v/>
      </c>
      <c r="K960" t="str">
        <f>IF(Q2_2025[[#This Row],[Artikelprijs]]&lt;&gt;"",IF(Q2_2025[[#This Row],[Stuksprijs]]=Q2_2025[[#This Row],[Artikelprijs]],"Prijs gelijk","Prijs wijkt af"),"")</f>
        <v/>
      </c>
      <c r="L960" t="str">
        <f>IF(Q2_2025[[#This Row],[Relatiekorting percentage]]=0,
    "Nvt",
    IF(Q2_2025[[#This Row],[Brutobedrag 2]] &lt; Q2_2025[[#This Row],[Bruto - Rel.korting]],
        "Nee",
        "Ja"))</f>
        <v>Ja</v>
      </c>
      <c r="M960" s="10">
        <f>IF(Q2_2025[[#This Row],[Artikelprijs]]&lt;&gt;"",Q2_2025[[#This Row],[Artikelprijs]],Q2_2025[[#This Row],[Stuksprijs]])</f>
        <v>113.3</v>
      </c>
      <c r="N960" s="10">
        <f>Q2_2025[[#This Row],[Besteld]]*Q2_2025[[#This Row],[Prijs 2]]</f>
        <v>226.6</v>
      </c>
      <c r="O960" s="10">
        <f>IF(Q2_2025[[#This Row],[Brutobedrag 2]]&lt;Q2_2025[[#This Row],[Bruto - Rel.korting]],Q2_2025[[#This Row],[Brutobedrag 2]],Q2_2025[[#This Row],[Brutobedrag 2]]*(100-Q2_2025[[#This Row],[Relatiekorting percentage]])/100)</f>
        <v>203.94</v>
      </c>
      <c r="R960" s="3"/>
      <c r="W960"/>
      <c r="AB960"/>
    </row>
    <row r="961" spans="1:28" x14ac:dyDescent="0.3">
      <c r="A961" t="s">
        <v>600</v>
      </c>
      <c r="B961">
        <v>1007051</v>
      </c>
      <c r="C961" t="s">
        <v>54</v>
      </c>
      <c r="D961">
        <v>3</v>
      </c>
      <c r="E961" s="10">
        <v>88.57</v>
      </c>
      <c r="F961" s="10">
        <v>265.70999999999998</v>
      </c>
      <c r="G961" s="10">
        <v>239.14</v>
      </c>
      <c r="H961">
        <v>10</v>
      </c>
      <c r="I961" s="51" t="str">
        <f>_xlfn.XLOOKUP(Q2_2025[[#This Row],[Artikelnr]],Artikel_prijzen[Artnr],Artikel_prijzen[Groep],"")</f>
        <v/>
      </c>
      <c r="J961" s="10" t="str">
        <f>_xlfn.XLOOKUP(Q2_2025[[#This Row],[Artikelnr]],Artikel_prijzen[Artnr],Artikel_prijzen[Prijs 2025],"")</f>
        <v/>
      </c>
      <c r="K961" t="str">
        <f>IF(Q2_2025[[#This Row],[Artikelprijs]]&lt;&gt;"",IF(Q2_2025[[#This Row],[Stuksprijs]]=Q2_2025[[#This Row],[Artikelprijs]],"Prijs gelijk","Prijs wijkt af"),"")</f>
        <v/>
      </c>
      <c r="L961" t="str">
        <f>IF(Q2_2025[[#This Row],[Relatiekorting percentage]]=0,
    "Nvt",
    IF(Q2_2025[[#This Row],[Brutobedrag 2]] &lt; Q2_2025[[#This Row],[Bruto - Rel.korting]],
        "Nee",
        "Ja"))</f>
        <v>Ja</v>
      </c>
      <c r="M961" s="10">
        <f>IF(Q2_2025[[#This Row],[Artikelprijs]]&lt;&gt;"",Q2_2025[[#This Row],[Artikelprijs]],Q2_2025[[#This Row],[Stuksprijs]])</f>
        <v>88.57</v>
      </c>
      <c r="N961" s="10">
        <f>Q2_2025[[#This Row],[Besteld]]*Q2_2025[[#This Row],[Prijs 2]]</f>
        <v>265.70999999999998</v>
      </c>
      <c r="O961" s="10">
        <f>IF(Q2_2025[[#This Row],[Brutobedrag 2]]&lt;Q2_2025[[#This Row],[Bruto - Rel.korting]],Q2_2025[[#This Row],[Brutobedrag 2]],Q2_2025[[#This Row],[Brutobedrag 2]]*(100-Q2_2025[[#This Row],[Relatiekorting percentage]])/100)</f>
        <v>239.13899999999998</v>
      </c>
      <c r="R961" s="3"/>
      <c r="W961"/>
      <c r="AB961"/>
    </row>
    <row r="962" spans="1:28" x14ac:dyDescent="0.3">
      <c r="A962" t="s">
        <v>600</v>
      </c>
      <c r="B962">
        <v>1002060</v>
      </c>
      <c r="C962" t="s">
        <v>338</v>
      </c>
      <c r="D962">
        <v>3</v>
      </c>
      <c r="E962" s="10">
        <v>49</v>
      </c>
      <c r="F962" s="10">
        <v>147</v>
      </c>
      <c r="G962" s="10">
        <v>132.30000000000001</v>
      </c>
      <c r="H962">
        <v>10</v>
      </c>
      <c r="I962" s="51" t="str">
        <f>_xlfn.XLOOKUP(Q2_2025[[#This Row],[Artikelnr]],Artikel_prijzen[Artnr],Artikel_prijzen[Groep],"")</f>
        <v/>
      </c>
      <c r="J962" s="10" t="str">
        <f>_xlfn.XLOOKUP(Q2_2025[[#This Row],[Artikelnr]],Artikel_prijzen[Artnr],Artikel_prijzen[Prijs 2025],"")</f>
        <v/>
      </c>
      <c r="K962" t="str">
        <f>IF(Q2_2025[[#This Row],[Artikelprijs]]&lt;&gt;"",IF(Q2_2025[[#This Row],[Stuksprijs]]=Q2_2025[[#This Row],[Artikelprijs]],"Prijs gelijk","Prijs wijkt af"),"")</f>
        <v/>
      </c>
      <c r="L962" t="str">
        <f>IF(Q2_2025[[#This Row],[Relatiekorting percentage]]=0,
    "Nvt",
    IF(Q2_2025[[#This Row],[Brutobedrag 2]] &lt; Q2_2025[[#This Row],[Bruto - Rel.korting]],
        "Nee",
        "Ja"))</f>
        <v>Ja</v>
      </c>
      <c r="M962" s="10">
        <f>IF(Q2_2025[[#This Row],[Artikelprijs]]&lt;&gt;"",Q2_2025[[#This Row],[Artikelprijs]],Q2_2025[[#This Row],[Stuksprijs]])</f>
        <v>49</v>
      </c>
      <c r="N962" s="10">
        <f>Q2_2025[[#This Row],[Besteld]]*Q2_2025[[#This Row],[Prijs 2]]</f>
        <v>147</v>
      </c>
      <c r="O962" s="10">
        <f>IF(Q2_2025[[#This Row],[Brutobedrag 2]]&lt;Q2_2025[[#This Row],[Bruto - Rel.korting]],Q2_2025[[#This Row],[Brutobedrag 2]],Q2_2025[[#This Row],[Brutobedrag 2]]*(100-Q2_2025[[#This Row],[Relatiekorting percentage]])/100)</f>
        <v>132.30000000000001</v>
      </c>
      <c r="R962" s="3"/>
      <c r="W962"/>
      <c r="AB962"/>
    </row>
    <row r="963" spans="1:28" x14ac:dyDescent="0.3">
      <c r="A963" t="s">
        <v>600</v>
      </c>
      <c r="B963">
        <v>5030228</v>
      </c>
      <c r="C963" t="s">
        <v>113</v>
      </c>
      <c r="D963">
        <v>4</v>
      </c>
      <c r="E963" s="10">
        <v>236.9</v>
      </c>
      <c r="F963" s="10">
        <v>947.6</v>
      </c>
      <c r="G963" s="10">
        <v>947.6</v>
      </c>
      <c r="H963">
        <v>0</v>
      </c>
      <c r="I963" s="51" t="str">
        <f>_xlfn.XLOOKUP(Q2_2025[[#This Row],[Artikelnr]],Artikel_prijzen[Artnr],Artikel_prijzen[Groep],"")</f>
        <v>Rigging</v>
      </c>
      <c r="J963" s="10">
        <f>_xlfn.XLOOKUP(Q2_2025[[#This Row],[Artikelnr]],Artikel_prijzen[Artnr],Artikel_prijzen[Prijs 2025],"")</f>
        <v>230</v>
      </c>
      <c r="K963" t="str">
        <f>IF(Q2_2025[[#This Row],[Artikelprijs]]&lt;&gt;"",IF(Q2_2025[[#This Row],[Stuksprijs]]=Q2_2025[[#This Row],[Artikelprijs]],"Prijs gelijk","Prijs wijkt af"),"")</f>
        <v>Prijs wijkt af</v>
      </c>
      <c r="L963" t="str">
        <f>IF(Q2_2025[[#This Row],[Relatiekorting percentage]]=0,
    "Nvt",
    IF(Q2_2025[[#This Row],[Brutobedrag 2]] &lt; Q2_2025[[#This Row],[Bruto - Rel.korting]],
        "Nee",
        "Ja"))</f>
        <v>Nvt</v>
      </c>
      <c r="M963" s="10">
        <f>IF(Q2_2025[[#This Row],[Artikelprijs]]&lt;&gt;"",Q2_2025[[#This Row],[Artikelprijs]],Q2_2025[[#This Row],[Stuksprijs]])</f>
        <v>230</v>
      </c>
      <c r="N963" s="10">
        <f>Q2_2025[[#This Row],[Besteld]]*Q2_2025[[#This Row],[Prijs 2]]</f>
        <v>920</v>
      </c>
      <c r="O963" s="10">
        <f>IF(Q2_2025[[#This Row],[Brutobedrag 2]]&lt;Q2_2025[[#This Row],[Bruto - Rel.korting]],Q2_2025[[#This Row],[Brutobedrag 2]],Q2_2025[[#This Row],[Brutobedrag 2]]*(100-Q2_2025[[#This Row],[Relatiekorting percentage]])/100)</f>
        <v>920</v>
      </c>
      <c r="R963" s="3"/>
      <c r="W963"/>
      <c r="AB963"/>
    </row>
    <row r="964" spans="1:28" x14ac:dyDescent="0.3">
      <c r="A964" t="s">
        <v>600</v>
      </c>
      <c r="B964">
        <v>5030001</v>
      </c>
      <c r="C964" t="s">
        <v>132</v>
      </c>
      <c r="D964">
        <v>24</v>
      </c>
      <c r="E964" s="10">
        <v>28.84</v>
      </c>
      <c r="F964" s="10">
        <v>692.16</v>
      </c>
      <c r="G964" s="10">
        <v>692.16</v>
      </c>
      <c r="H964">
        <v>0</v>
      </c>
      <c r="I964" s="51" t="str">
        <f>_xlfn.XLOOKUP(Q2_2025[[#This Row],[Artikelnr]],Artikel_prijzen[Artnr],Artikel_prijzen[Groep],"")</f>
        <v>Rigging</v>
      </c>
      <c r="J964" s="10">
        <f>_xlfn.XLOOKUP(Q2_2025[[#This Row],[Artikelnr]],Artikel_prijzen[Artnr],Artikel_prijzen[Prijs 2025],"")</f>
        <v>28</v>
      </c>
      <c r="K964" t="str">
        <f>IF(Q2_2025[[#This Row],[Artikelprijs]]&lt;&gt;"",IF(Q2_2025[[#This Row],[Stuksprijs]]=Q2_2025[[#This Row],[Artikelprijs]],"Prijs gelijk","Prijs wijkt af"),"")</f>
        <v>Prijs wijkt af</v>
      </c>
      <c r="L964" t="str">
        <f>IF(Q2_2025[[#This Row],[Relatiekorting percentage]]=0,
    "Nvt",
    IF(Q2_2025[[#This Row],[Brutobedrag 2]] &lt; Q2_2025[[#This Row],[Bruto - Rel.korting]],
        "Nee",
        "Ja"))</f>
        <v>Nvt</v>
      </c>
      <c r="M964" s="10">
        <f>IF(Q2_2025[[#This Row],[Artikelprijs]]&lt;&gt;"",Q2_2025[[#This Row],[Artikelprijs]],Q2_2025[[#This Row],[Stuksprijs]])</f>
        <v>28</v>
      </c>
      <c r="N964" s="10">
        <f>Q2_2025[[#This Row],[Besteld]]*Q2_2025[[#This Row],[Prijs 2]]</f>
        <v>672</v>
      </c>
      <c r="O964" s="10">
        <f>IF(Q2_2025[[#This Row],[Brutobedrag 2]]&lt;Q2_2025[[#This Row],[Bruto - Rel.korting]],Q2_2025[[#This Row],[Brutobedrag 2]],Q2_2025[[#This Row],[Brutobedrag 2]]*(100-Q2_2025[[#This Row],[Relatiekorting percentage]])/100)</f>
        <v>672</v>
      </c>
      <c r="R964" s="3"/>
      <c r="W964"/>
      <c r="AB964"/>
    </row>
    <row r="965" spans="1:28" x14ac:dyDescent="0.3">
      <c r="A965" t="s">
        <v>600</v>
      </c>
      <c r="B965">
        <v>5030228</v>
      </c>
      <c r="C965" t="s">
        <v>113</v>
      </c>
      <c r="D965">
        <v>4</v>
      </c>
      <c r="E965" s="10">
        <v>236.9</v>
      </c>
      <c r="F965" s="10">
        <v>947.6</v>
      </c>
      <c r="G965" s="10">
        <v>947.6</v>
      </c>
      <c r="H965">
        <v>0</v>
      </c>
      <c r="I965" s="51" t="str">
        <f>_xlfn.XLOOKUP(Q2_2025[[#This Row],[Artikelnr]],Artikel_prijzen[Artnr],Artikel_prijzen[Groep],"")</f>
        <v>Rigging</v>
      </c>
      <c r="J965" s="10">
        <f>_xlfn.XLOOKUP(Q2_2025[[#This Row],[Artikelnr]],Artikel_prijzen[Artnr],Artikel_prijzen[Prijs 2025],"")</f>
        <v>230</v>
      </c>
      <c r="K965" t="str">
        <f>IF(Q2_2025[[#This Row],[Artikelprijs]]&lt;&gt;"",IF(Q2_2025[[#This Row],[Stuksprijs]]=Q2_2025[[#This Row],[Artikelprijs]],"Prijs gelijk","Prijs wijkt af"),"")</f>
        <v>Prijs wijkt af</v>
      </c>
      <c r="L965" t="str">
        <f>IF(Q2_2025[[#This Row],[Relatiekorting percentage]]=0,
    "Nvt",
    IF(Q2_2025[[#This Row],[Brutobedrag 2]] &lt; Q2_2025[[#This Row],[Bruto - Rel.korting]],
        "Nee",
        "Ja"))</f>
        <v>Nvt</v>
      </c>
      <c r="M965" s="10">
        <f>IF(Q2_2025[[#This Row],[Artikelprijs]]&lt;&gt;"",Q2_2025[[#This Row],[Artikelprijs]],Q2_2025[[#This Row],[Stuksprijs]])</f>
        <v>230</v>
      </c>
      <c r="N965" s="10">
        <f>Q2_2025[[#This Row],[Besteld]]*Q2_2025[[#This Row],[Prijs 2]]</f>
        <v>920</v>
      </c>
      <c r="O965" s="10">
        <f>IF(Q2_2025[[#This Row],[Brutobedrag 2]]&lt;Q2_2025[[#This Row],[Bruto - Rel.korting]],Q2_2025[[#This Row],[Brutobedrag 2]],Q2_2025[[#This Row],[Brutobedrag 2]]*(100-Q2_2025[[#This Row],[Relatiekorting percentage]])/100)</f>
        <v>920</v>
      </c>
      <c r="R965" s="3"/>
      <c r="W965"/>
      <c r="AB965"/>
    </row>
    <row r="966" spans="1:28" x14ac:dyDescent="0.3">
      <c r="A966" t="s">
        <v>600</v>
      </c>
      <c r="B966">
        <v>5030228</v>
      </c>
      <c r="C966" t="s">
        <v>113</v>
      </c>
      <c r="D966">
        <v>6</v>
      </c>
      <c r="E966" s="10">
        <v>236.9</v>
      </c>
      <c r="F966" s="10">
        <v>1421.4</v>
      </c>
      <c r="G966" s="10">
        <v>1421.4</v>
      </c>
      <c r="H966">
        <v>0</v>
      </c>
      <c r="I966" s="51" t="str">
        <f>_xlfn.XLOOKUP(Q2_2025[[#This Row],[Artikelnr]],Artikel_prijzen[Artnr],Artikel_prijzen[Groep],"")</f>
        <v>Rigging</v>
      </c>
      <c r="J966" s="10">
        <f>_xlfn.XLOOKUP(Q2_2025[[#This Row],[Artikelnr]],Artikel_prijzen[Artnr],Artikel_prijzen[Prijs 2025],"")</f>
        <v>230</v>
      </c>
      <c r="K966" t="str">
        <f>IF(Q2_2025[[#This Row],[Artikelprijs]]&lt;&gt;"",IF(Q2_2025[[#This Row],[Stuksprijs]]=Q2_2025[[#This Row],[Artikelprijs]],"Prijs gelijk","Prijs wijkt af"),"")</f>
        <v>Prijs wijkt af</v>
      </c>
      <c r="L966" t="str">
        <f>IF(Q2_2025[[#This Row],[Relatiekorting percentage]]=0,
    "Nvt",
    IF(Q2_2025[[#This Row],[Brutobedrag 2]] &lt; Q2_2025[[#This Row],[Bruto - Rel.korting]],
        "Nee",
        "Ja"))</f>
        <v>Nvt</v>
      </c>
      <c r="M966" s="10">
        <f>IF(Q2_2025[[#This Row],[Artikelprijs]]&lt;&gt;"",Q2_2025[[#This Row],[Artikelprijs]],Q2_2025[[#This Row],[Stuksprijs]])</f>
        <v>230</v>
      </c>
      <c r="N966" s="10">
        <f>Q2_2025[[#This Row],[Besteld]]*Q2_2025[[#This Row],[Prijs 2]]</f>
        <v>1380</v>
      </c>
      <c r="O966" s="10">
        <f>IF(Q2_2025[[#This Row],[Brutobedrag 2]]&lt;Q2_2025[[#This Row],[Bruto - Rel.korting]],Q2_2025[[#This Row],[Brutobedrag 2]],Q2_2025[[#This Row],[Brutobedrag 2]]*(100-Q2_2025[[#This Row],[Relatiekorting percentage]])/100)</f>
        <v>1380</v>
      </c>
      <c r="R966" s="3"/>
      <c r="W966"/>
      <c r="AB966"/>
    </row>
    <row r="967" spans="1:28" x14ac:dyDescent="0.3">
      <c r="A967" t="s">
        <v>600</v>
      </c>
      <c r="B967">
        <v>5030001</v>
      </c>
      <c r="C967" t="s">
        <v>132</v>
      </c>
      <c r="D967">
        <v>24</v>
      </c>
      <c r="E967" s="10">
        <v>28.84</v>
      </c>
      <c r="F967" s="10">
        <v>692.16</v>
      </c>
      <c r="G967" s="10">
        <v>692.16</v>
      </c>
      <c r="H967">
        <v>0</v>
      </c>
      <c r="I967" s="51" t="str">
        <f>_xlfn.XLOOKUP(Q2_2025[[#This Row],[Artikelnr]],Artikel_prijzen[Artnr],Artikel_prijzen[Groep],"")</f>
        <v>Rigging</v>
      </c>
      <c r="J967" s="10">
        <f>_xlfn.XLOOKUP(Q2_2025[[#This Row],[Artikelnr]],Artikel_prijzen[Artnr],Artikel_prijzen[Prijs 2025],"")</f>
        <v>28</v>
      </c>
      <c r="K967" t="str">
        <f>IF(Q2_2025[[#This Row],[Artikelprijs]]&lt;&gt;"",IF(Q2_2025[[#This Row],[Stuksprijs]]=Q2_2025[[#This Row],[Artikelprijs]],"Prijs gelijk","Prijs wijkt af"),"")</f>
        <v>Prijs wijkt af</v>
      </c>
      <c r="L967" t="str">
        <f>IF(Q2_2025[[#This Row],[Relatiekorting percentage]]=0,
    "Nvt",
    IF(Q2_2025[[#This Row],[Brutobedrag 2]] &lt; Q2_2025[[#This Row],[Bruto - Rel.korting]],
        "Nee",
        "Ja"))</f>
        <v>Nvt</v>
      </c>
      <c r="M967" s="10">
        <f>IF(Q2_2025[[#This Row],[Artikelprijs]]&lt;&gt;"",Q2_2025[[#This Row],[Artikelprijs]],Q2_2025[[#This Row],[Stuksprijs]])</f>
        <v>28</v>
      </c>
      <c r="N967" s="10">
        <f>Q2_2025[[#This Row],[Besteld]]*Q2_2025[[#This Row],[Prijs 2]]</f>
        <v>672</v>
      </c>
      <c r="O967" s="10">
        <f>IF(Q2_2025[[#This Row],[Brutobedrag 2]]&lt;Q2_2025[[#This Row],[Bruto - Rel.korting]],Q2_2025[[#This Row],[Brutobedrag 2]],Q2_2025[[#This Row],[Brutobedrag 2]]*(100-Q2_2025[[#This Row],[Relatiekorting percentage]])/100)</f>
        <v>672</v>
      </c>
      <c r="R967" s="3"/>
      <c r="W967"/>
      <c r="AB967"/>
    </row>
    <row r="968" spans="1:28" x14ac:dyDescent="0.3">
      <c r="A968" t="s">
        <v>600</v>
      </c>
      <c r="B968">
        <v>5030005</v>
      </c>
      <c r="C968" t="s">
        <v>33</v>
      </c>
      <c r="D968">
        <v>2</v>
      </c>
      <c r="E968" s="10">
        <v>200.85</v>
      </c>
      <c r="F968" s="10">
        <v>401.7</v>
      </c>
      <c r="G968" s="10">
        <v>401.7</v>
      </c>
      <c r="H968">
        <v>0</v>
      </c>
      <c r="I968" s="51" t="str">
        <f>_xlfn.XLOOKUP(Q2_2025[[#This Row],[Artikelnr]],Artikel_prijzen[Artnr],Artikel_prijzen[Groep],"")</f>
        <v>Rigging</v>
      </c>
      <c r="J968" s="10">
        <f>_xlfn.XLOOKUP(Q2_2025[[#This Row],[Artikelnr]],Artikel_prijzen[Artnr],Artikel_prijzen[Prijs 2025],"")</f>
        <v>195</v>
      </c>
      <c r="K968" t="str">
        <f>IF(Q2_2025[[#This Row],[Artikelprijs]]&lt;&gt;"",IF(Q2_2025[[#This Row],[Stuksprijs]]=Q2_2025[[#This Row],[Artikelprijs]],"Prijs gelijk","Prijs wijkt af"),"")</f>
        <v>Prijs wijkt af</v>
      </c>
      <c r="L968" t="str">
        <f>IF(Q2_2025[[#This Row],[Relatiekorting percentage]]=0,
    "Nvt",
    IF(Q2_2025[[#This Row],[Brutobedrag 2]] &lt; Q2_2025[[#This Row],[Bruto - Rel.korting]],
        "Nee",
        "Ja"))</f>
        <v>Nvt</v>
      </c>
      <c r="M968" s="10">
        <f>IF(Q2_2025[[#This Row],[Artikelprijs]]&lt;&gt;"",Q2_2025[[#This Row],[Artikelprijs]],Q2_2025[[#This Row],[Stuksprijs]])</f>
        <v>195</v>
      </c>
      <c r="N968" s="10">
        <f>Q2_2025[[#This Row],[Besteld]]*Q2_2025[[#This Row],[Prijs 2]]</f>
        <v>390</v>
      </c>
      <c r="O968" s="10">
        <f>IF(Q2_2025[[#This Row],[Brutobedrag 2]]&lt;Q2_2025[[#This Row],[Bruto - Rel.korting]],Q2_2025[[#This Row],[Brutobedrag 2]],Q2_2025[[#This Row],[Brutobedrag 2]]*(100-Q2_2025[[#This Row],[Relatiekorting percentage]])/100)</f>
        <v>390</v>
      </c>
      <c r="R968" s="3"/>
      <c r="W968"/>
      <c r="AB968"/>
    </row>
    <row r="969" spans="1:28" x14ac:dyDescent="0.3">
      <c r="A969" t="s">
        <v>600</v>
      </c>
      <c r="B969">
        <v>5030228</v>
      </c>
      <c r="C969" t="s">
        <v>113</v>
      </c>
      <c r="D969">
        <v>3</v>
      </c>
      <c r="E969" s="10">
        <v>236.9</v>
      </c>
      <c r="F969" s="10">
        <v>710.7</v>
      </c>
      <c r="G969" s="10">
        <v>710.7</v>
      </c>
      <c r="H969">
        <v>0</v>
      </c>
      <c r="I969" s="51" t="str">
        <f>_xlfn.XLOOKUP(Q2_2025[[#This Row],[Artikelnr]],Artikel_prijzen[Artnr],Artikel_prijzen[Groep],"")</f>
        <v>Rigging</v>
      </c>
      <c r="J969" s="10">
        <f>_xlfn.XLOOKUP(Q2_2025[[#This Row],[Artikelnr]],Artikel_prijzen[Artnr],Artikel_prijzen[Prijs 2025],"")</f>
        <v>230</v>
      </c>
      <c r="K969" t="str">
        <f>IF(Q2_2025[[#This Row],[Artikelprijs]]&lt;&gt;"",IF(Q2_2025[[#This Row],[Stuksprijs]]=Q2_2025[[#This Row],[Artikelprijs]],"Prijs gelijk","Prijs wijkt af"),"")</f>
        <v>Prijs wijkt af</v>
      </c>
      <c r="L969" t="str">
        <f>IF(Q2_2025[[#This Row],[Relatiekorting percentage]]=0,
    "Nvt",
    IF(Q2_2025[[#This Row],[Brutobedrag 2]] &lt; Q2_2025[[#This Row],[Bruto - Rel.korting]],
        "Nee",
        "Ja"))</f>
        <v>Nvt</v>
      </c>
      <c r="M969" s="10">
        <f>IF(Q2_2025[[#This Row],[Artikelprijs]]&lt;&gt;"",Q2_2025[[#This Row],[Artikelprijs]],Q2_2025[[#This Row],[Stuksprijs]])</f>
        <v>230</v>
      </c>
      <c r="N969" s="10">
        <f>Q2_2025[[#This Row],[Besteld]]*Q2_2025[[#This Row],[Prijs 2]]</f>
        <v>690</v>
      </c>
      <c r="O969" s="10">
        <f>IF(Q2_2025[[#This Row],[Brutobedrag 2]]&lt;Q2_2025[[#This Row],[Bruto - Rel.korting]],Q2_2025[[#This Row],[Brutobedrag 2]],Q2_2025[[#This Row],[Brutobedrag 2]]*(100-Q2_2025[[#This Row],[Relatiekorting percentage]])/100)</f>
        <v>690</v>
      </c>
      <c r="R969" s="3"/>
      <c r="W969"/>
      <c r="AB969"/>
    </row>
    <row r="970" spans="1:28" x14ac:dyDescent="0.3">
      <c r="A970" t="s">
        <v>600</v>
      </c>
      <c r="B970">
        <v>5030228</v>
      </c>
      <c r="C970" t="s">
        <v>113</v>
      </c>
      <c r="D970">
        <v>2</v>
      </c>
      <c r="E970" s="10">
        <v>236.9</v>
      </c>
      <c r="F970" s="10">
        <v>473.8</v>
      </c>
      <c r="G970" s="10">
        <v>473.8</v>
      </c>
      <c r="H970">
        <v>0</v>
      </c>
      <c r="I970" s="51" t="str">
        <f>_xlfn.XLOOKUP(Q2_2025[[#This Row],[Artikelnr]],Artikel_prijzen[Artnr],Artikel_prijzen[Groep],"")</f>
        <v>Rigging</v>
      </c>
      <c r="J970" s="10">
        <f>_xlfn.XLOOKUP(Q2_2025[[#This Row],[Artikelnr]],Artikel_prijzen[Artnr],Artikel_prijzen[Prijs 2025],"")</f>
        <v>230</v>
      </c>
      <c r="K970" t="str">
        <f>IF(Q2_2025[[#This Row],[Artikelprijs]]&lt;&gt;"",IF(Q2_2025[[#This Row],[Stuksprijs]]=Q2_2025[[#This Row],[Artikelprijs]],"Prijs gelijk","Prijs wijkt af"),"")</f>
        <v>Prijs wijkt af</v>
      </c>
      <c r="L970" t="str">
        <f>IF(Q2_2025[[#This Row],[Relatiekorting percentage]]=0,
    "Nvt",
    IF(Q2_2025[[#This Row],[Brutobedrag 2]] &lt; Q2_2025[[#This Row],[Bruto - Rel.korting]],
        "Nee",
        "Ja"))</f>
        <v>Nvt</v>
      </c>
      <c r="M970" s="10">
        <f>IF(Q2_2025[[#This Row],[Artikelprijs]]&lt;&gt;"",Q2_2025[[#This Row],[Artikelprijs]],Q2_2025[[#This Row],[Stuksprijs]])</f>
        <v>230</v>
      </c>
      <c r="N970" s="10">
        <f>Q2_2025[[#This Row],[Besteld]]*Q2_2025[[#This Row],[Prijs 2]]</f>
        <v>460</v>
      </c>
      <c r="O970" s="10">
        <f>IF(Q2_2025[[#This Row],[Brutobedrag 2]]&lt;Q2_2025[[#This Row],[Bruto - Rel.korting]],Q2_2025[[#This Row],[Brutobedrag 2]],Q2_2025[[#This Row],[Brutobedrag 2]]*(100-Q2_2025[[#This Row],[Relatiekorting percentage]])/100)</f>
        <v>460</v>
      </c>
      <c r="R970" s="3"/>
      <c r="W970"/>
      <c r="AB970"/>
    </row>
    <row r="971" spans="1:28" x14ac:dyDescent="0.3">
      <c r="A971" t="s">
        <v>600</v>
      </c>
      <c r="B971">
        <v>5030232</v>
      </c>
      <c r="C971" t="s">
        <v>116</v>
      </c>
      <c r="D971">
        <v>1</v>
      </c>
      <c r="E971" s="10">
        <v>144.19999999999999</v>
      </c>
      <c r="F971" s="10">
        <v>144.19999999999999</v>
      </c>
      <c r="G971" s="10">
        <v>144.19999999999999</v>
      </c>
      <c r="H971">
        <v>0</v>
      </c>
      <c r="I971" s="51" t="str">
        <f>_xlfn.XLOOKUP(Q2_2025[[#This Row],[Artikelnr]],Artikel_prijzen[Artnr],Artikel_prijzen[Groep],"")</f>
        <v>Rigging</v>
      </c>
      <c r="J971" s="10">
        <f>_xlfn.XLOOKUP(Q2_2025[[#This Row],[Artikelnr]],Artikel_prijzen[Artnr],Artikel_prijzen[Prijs 2025],"")</f>
        <v>140</v>
      </c>
      <c r="K971" t="str">
        <f>IF(Q2_2025[[#This Row],[Artikelprijs]]&lt;&gt;"",IF(Q2_2025[[#This Row],[Stuksprijs]]=Q2_2025[[#This Row],[Artikelprijs]],"Prijs gelijk","Prijs wijkt af"),"")</f>
        <v>Prijs wijkt af</v>
      </c>
      <c r="L971" t="str">
        <f>IF(Q2_2025[[#This Row],[Relatiekorting percentage]]=0,
    "Nvt",
    IF(Q2_2025[[#This Row],[Brutobedrag 2]] &lt; Q2_2025[[#This Row],[Bruto - Rel.korting]],
        "Nee",
        "Ja"))</f>
        <v>Nvt</v>
      </c>
      <c r="M971" s="10">
        <f>IF(Q2_2025[[#This Row],[Artikelprijs]]&lt;&gt;"",Q2_2025[[#This Row],[Artikelprijs]],Q2_2025[[#This Row],[Stuksprijs]])</f>
        <v>140</v>
      </c>
      <c r="N971" s="10">
        <f>Q2_2025[[#This Row],[Besteld]]*Q2_2025[[#This Row],[Prijs 2]]</f>
        <v>140</v>
      </c>
      <c r="O971" s="10">
        <f>IF(Q2_2025[[#This Row],[Brutobedrag 2]]&lt;Q2_2025[[#This Row],[Bruto - Rel.korting]],Q2_2025[[#This Row],[Brutobedrag 2]],Q2_2025[[#This Row],[Brutobedrag 2]]*(100-Q2_2025[[#This Row],[Relatiekorting percentage]])/100)</f>
        <v>140</v>
      </c>
      <c r="R971" s="3"/>
      <c r="W971"/>
      <c r="AB971"/>
    </row>
    <row r="972" spans="1:28" x14ac:dyDescent="0.3">
      <c r="A972" t="s">
        <v>600</v>
      </c>
      <c r="B972">
        <v>5030229</v>
      </c>
      <c r="C972" t="s">
        <v>18</v>
      </c>
      <c r="D972">
        <v>4</v>
      </c>
      <c r="E972" s="10">
        <v>303.85000000000002</v>
      </c>
      <c r="F972" s="10">
        <v>1215.4000000000001</v>
      </c>
      <c r="G972" s="10">
        <v>1215.4000000000001</v>
      </c>
      <c r="H972">
        <v>0</v>
      </c>
      <c r="I972" s="51" t="str">
        <f>_xlfn.XLOOKUP(Q2_2025[[#This Row],[Artikelnr]],Artikel_prijzen[Artnr],Artikel_prijzen[Groep],"")</f>
        <v>Rigging</v>
      </c>
      <c r="J972" s="10">
        <f>_xlfn.XLOOKUP(Q2_2025[[#This Row],[Artikelnr]],Artikel_prijzen[Artnr],Artikel_prijzen[Prijs 2025],"")</f>
        <v>295</v>
      </c>
      <c r="K972" t="str">
        <f>IF(Q2_2025[[#This Row],[Artikelprijs]]&lt;&gt;"",IF(Q2_2025[[#This Row],[Stuksprijs]]=Q2_2025[[#This Row],[Artikelprijs]],"Prijs gelijk","Prijs wijkt af"),"")</f>
        <v>Prijs wijkt af</v>
      </c>
      <c r="L972" t="str">
        <f>IF(Q2_2025[[#This Row],[Relatiekorting percentage]]=0,
    "Nvt",
    IF(Q2_2025[[#This Row],[Brutobedrag 2]] &lt; Q2_2025[[#This Row],[Bruto - Rel.korting]],
        "Nee",
        "Ja"))</f>
        <v>Nvt</v>
      </c>
      <c r="M972" s="10">
        <f>IF(Q2_2025[[#This Row],[Artikelprijs]]&lt;&gt;"",Q2_2025[[#This Row],[Artikelprijs]],Q2_2025[[#This Row],[Stuksprijs]])</f>
        <v>295</v>
      </c>
      <c r="N972" s="10">
        <f>Q2_2025[[#This Row],[Besteld]]*Q2_2025[[#This Row],[Prijs 2]]</f>
        <v>1180</v>
      </c>
      <c r="O972" s="10">
        <f>IF(Q2_2025[[#This Row],[Brutobedrag 2]]&lt;Q2_2025[[#This Row],[Bruto - Rel.korting]],Q2_2025[[#This Row],[Brutobedrag 2]],Q2_2025[[#This Row],[Brutobedrag 2]]*(100-Q2_2025[[#This Row],[Relatiekorting percentage]])/100)</f>
        <v>1180</v>
      </c>
      <c r="R972" s="3"/>
      <c r="W972"/>
      <c r="AB972"/>
    </row>
    <row r="973" spans="1:28" x14ac:dyDescent="0.3">
      <c r="A973" t="s">
        <v>600</v>
      </c>
      <c r="B973">
        <v>2004082</v>
      </c>
      <c r="C973" t="s">
        <v>347</v>
      </c>
      <c r="D973">
        <v>1</v>
      </c>
      <c r="E973" s="10">
        <v>128.75</v>
      </c>
      <c r="F973" s="10">
        <v>128.75</v>
      </c>
      <c r="G973" s="10">
        <v>128.75</v>
      </c>
      <c r="H973">
        <v>0</v>
      </c>
      <c r="I973" s="51" t="str">
        <f>_xlfn.XLOOKUP(Q2_2025[[#This Row],[Artikelnr]],Artikel_prijzen[Artnr],Artikel_prijzen[Groep],"")</f>
        <v/>
      </c>
      <c r="J973" s="10" t="str">
        <f>_xlfn.XLOOKUP(Q2_2025[[#This Row],[Artikelnr]],Artikel_prijzen[Artnr],Artikel_prijzen[Prijs 2025],"")</f>
        <v/>
      </c>
      <c r="K973" t="str">
        <f>IF(Q2_2025[[#This Row],[Artikelprijs]]&lt;&gt;"",IF(Q2_2025[[#This Row],[Stuksprijs]]=Q2_2025[[#This Row],[Artikelprijs]],"Prijs gelijk","Prijs wijkt af"),"")</f>
        <v/>
      </c>
      <c r="L973" t="str">
        <f>IF(Q2_2025[[#This Row],[Relatiekorting percentage]]=0,
    "Nvt",
    IF(Q2_2025[[#This Row],[Brutobedrag 2]] &lt; Q2_2025[[#This Row],[Bruto - Rel.korting]],
        "Nee",
        "Ja"))</f>
        <v>Nvt</v>
      </c>
      <c r="M973" s="10">
        <f>IF(Q2_2025[[#This Row],[Artikelprijs]]&lt;&gt;"",Q2_2025[[#This Row],[Artikelprijs]],Q2_2025[[#This Row],[Stuksprijs]])</f>
        <v>128.75</v>
      </c>
      <c r="N973" s="10">
        <f>Q2_2025[[#This Row],[Besteld]]*Q2_2025[[#This Row],[Prijs 2]]</f>
        <v>128.75</v>
      </c>
      <c r="O973" s="10">
        <f>IF(Q2_2025[[#This Row],[Brutobedrag 2]]&lt;Q2_2025[[#This Row],[Bruto - Rel.korting]],Q2_2025[[#This Row],[Brutobedrag 2]],Q2_2025[[#This Row],[Brutobedrag 2]]*(100-Q2_2025[[#This Row],[Relatiekorting percentage]])/100)</f>
        <v>128.75</v>
      </c>
      <c r="R973" s="3"/>
      <c r="W973"/>
      <c r="AB973"/>
    </row>
    <row r="974" spans="1:28" x14ac:dyDescent="0.3">
      <c r="A974" t="s">
        <v>600</v>
      </c>
      <c r="B974">
        <v>5030228</v>
      </c>
      <c r="C974" t="s">
        <v>113</v>
      </c>
      <c r="D974">
        <v>4</v>
      </c>
      <c r="E974" s="10">
        <v>236.9</v>
      </c>
      <c r="F974" s="10">
        <v>947.6</v>
      </c>
      <c r="G974" s="10">
        <v>947.6</v>
      </c>
      <c r="H974">
        <v>0</v>
      </c>
      <c r="I974" s="51" t="str">
        <f>_xlfn.XLOOKUP(Q2_2025[[#This Row],[Artikelnr]],Artikel_prijzen[Artnr],Artikel_prijzen[Groep],"")</f>
        <v>Rigging</v>
      </c>
      <c r="J974" s="10">
        <f>_xlfn.XLOOKUP(Q2_2025[[#This Row],[Artikelnr]],Artikel_prijzen[Artnr],Artikel_prijzen[Prijs 2025],"")</f>
        <v>230</v>
      </c>
      <c r="K974" t="str">
        <f>IF(Q2_2025[[#This Row],[Artikelprijs]]&lt;&gt;"",IF(Q2_2025[[#This Row],[Stuksprijs]]=Q2_2025[[#This Row],[Artikelprijs]],"Prijs gelijk","Prijs wijkt af"),"")</f>
        <v>Prijs wijkt af</v>
      </c>
      <c r="L974" t="str">
        <f>IF(Q2_2025[[#This Row],[Relatiekorting percentage]]=0,
    "Nvt",
    IF(Q2_2025[[#This Row],[Brutobedrag 2]] &lt; Q2_2025[[#This Row],[Bruto - Rel.korting]],
        "Nee",
        "Ja"))</f>
        <v>Nvt</v>
      </c>
      <c r="M974" s="10">
        <f>IF(Q2_2025[[#This Row],[Artikelprijs]]&lt;&gt;"",Q2_2025[[#This Row],[Artikelprijs]],Q2_2025[[#This Row],[Stuksprijs]])</f>
        <v>230</v>
      </c>
      <c r="N974" s="10">
        <f>Q2_2025[[#This Row],[Besteld]]*Q2_2025[[#This Row],[Prijs 2]]</f>
        <v>920</v>
      </c>
      <c r="O974" s="10">
        <f>IF(Q2_2025[[#This Row],[Brutobedrag 2]]&lt;Q2_2025[[#This Row],[Bruto - Rel.korting]],Q2_2025[[#This Row],[Brutobedrag 2]],Q2_2025[[#This Row],[Brutobedrag 2]]*(100-Q2_2025[[#This Row],[Relatiekorting percentage]])/100)</f>
        <v>920</v>
      </c>
      <c r="R974" s="3"/>
      <c r="W974"/>
      <c r="AB974"/>
    </row>
    <row r="975" spans="1:28" x14ac:dyDescent="0.3">
      <c r="A975" t="s">
        <v>600</v>
      </c>
      <c r="B975">
        <v>5030229</v>
      </c>
      <c r="C975" t="s">
        <v>18</v>
      </c>
      <c r="D975">
        <v>2</v>
      </c>
      <c r="E975" s="10">
        <v>303.85000000000002</v>
      </c>
      <c r="F975" s="10">
        <v>607.70000000000005</v>
      </c>
      <c r="G975" s="10">
        <v>607.70000000000005</v>
      </c>
      <c r="H975">
        <v>0</v>
      </c>
      <c r="I975" s="51" t="str">
        <f>_xlfn.XLOOKUP(Q2_2025[[#This Row],[Artikelnr]],Artikel_prijzen[Artnr],Artikel_prijzen[Groep],"")</f>
        <v>Rigging</v>
      </c>
      <c r="J975" s="10">
        <f>_xlfn.XLOOKUP(Q2_2025[[#This Row],[Artikelnr]],Artikel_prijzen[Artnr],Artikel_prijzen[Prijs 2025],"")</f>
        <v>295</v>
      </c>
      <c r="K975" t="str">
        <f>IF(Q2_2025[[#This Row],[Artikelprijs]]&lt;&gt;"",IF(Q2_2025[[#This Row],[Stuksprijs]]=Q2_2025[[#This Row],[Artikelprijs]],"Prijs gelijk","Prijs wijkt af"),"")</f>
        <v>Prijs wijkt af</v>
      </c>
      <c r="L975" t="str">
        <f>IF(Q2_2025[[#This Row],[Relatiekorting percentage]]=0,
    "Nvt",
    IF(Q2_2025[[#This Row],[Brutobedrag 2]] &lt; Q2_2025[[#This Row],[Bruto - Rel.korting]],
        "Nee",
        "Ja"))</f>
        <v>Nvt</v>
      </c>
      <c r="M975" s="10">
        <f>IF(Q2_2025[[#This Row],[Artikelprijs]]&lt;&gt;"",Q2_2025[[#This Row],[Artikelprijs]],Q2_2025[[#This Row],[Stuksprijs]])</f>
        <v>295</v>
      </c>
      <c r="N975" s="10">
        <f>Q2_2025[[#This Row],[Besteld]]*Q2_2025[[#This Row],[Prijs 2]]</f>
        <v>590</v>
      </c>
      <c r="O975" s="10">
        <f>IF(Q2_2025[[#This Row],[Brutobedrag 2]]&lt;Q2_2025[[#This Row],[Bruto - Rel.korting]],Q2_2025[[#This Row],[Brutobedrag 2]],Q2_2025[[#This Row],[Brutobedrag 2]]*(100-Q2_2025[[#This Row],[Relatiekorting percentage]])/100)</f>
        <v>590</v>
      </c>
      <c r="R975" s="3"/>
      <c r="W975"/>
      <c r="AB975"/>
    </row>
    <row r="976" spans="1:28" x14ac:dyDescent="0.3">
      <c r="A976" t="s">
        <v>600</v>
      </c>
      <c r="B976">
        <v>5030232</v>
      </c>
      <c r="C976" t="s">
        <v>116</v>
      </c>
      <c r="D976">
        <v>1</v>
      </c>
      <c r="E976" s="10">
        <v>144.19999999999999</v>
      </c>
      <c r="F976" s="10">
        <v>144.19999999999999</v>
      </c>
      <c r="G976" s="10">
        <v>144.19999999999999</v>
      </c>
      <c r="H976">
        <v>0</v>
      </c>
      <c r="I976" s="51" t="str">
        <f>_xlfn.XLOOKUP(Q2_2025[[#This Row],[Artikelnr]],Artikel_prijzen[Artnr],Artikel_prijzen[Groep],"")</f>
        <v>Rigging</v>
      </c>
      <c r="J976" s="10">
        <f>_xlfn.XLOOKUP(Q2_2025[[#This Row],[Artikelnr]],Artikel_prijzen[Artnr],Artikel_prijzen[Prijs 2025],"")</f>
        <v>140</v>
      </c>
      <c r="K976" t="str">
        <f>IF(Q2_2025[[#This Row],[Artikelprijs]]&lt;&gt;"",IF(Q2_2025[[#This Row],[Stuksprijs]]=Q2_2025[[#This Row],[Artikelprijs]],"Prijs gelijk","Prijs wijkt af"),"")</f>
        <v>Prijs wijkt af</v>
      </c>
      <c r="L976" t="str">
        <f>IF(Q2_2025[[#This Row],[Relatiekorting percentage]]=0,
    "Nvt",
    IF(Q2_2025[[#This Row],[Brutobedrag 2]] &lt; Q2_2025[[#This Row],[Bruto - Rel.korting]],
        "Nee",
        "Ja"))</f>
        <v>Nvt</v>
      </c>
      <c r="M976" s="10">
        <f>IF(Q2_2025[[#This Row],[Artikelprijs]]&lt;&gt;"",Q2_2025[[#This Row],[Artikelprijs]],Q2_2025[[#This Row],[Stuksprijs]])</f>
        <v>140</v>
      </c>
      <c r="N976" s="10">
        <f>Q2_2025[[#This Row],[Besteld]]*Q2_2025[[#This Row],[Prijs 2]]</f>
        <v>140</v>
      </c>
      <c r="O976" s="10">
        <f>IF(Q2_2025[[#This Row],[Brutobedrag 2]]&lt;Q2_2025[[#This Row],[Bruto - Rel.korting]],Q2_2025[[#This Row],[Brutobedrag 2]],Q2_2025[[#This Row],[Brutobedrag 2]]*(100-Q2_2025[[#This Row],[Relatiekorting percentage]])/100)</f>
        <v>140</v>
      </c>
      <c r="R976" s="3"/>
      <c r="W976"/>
      <c r="AB976"/>
    </row>
    <row r="977" spans="1:28" x14ac:dyDescent="0.3">
      <c r="A977" t="s">
        <v>600</v>
      </c>
      <c r="B977">
        <v>5031052</v>
      </c>
      <c r="C977" t="s">
        <v>12</v>
      </c>
      <c r="D977">
        <v>2</v>
      </c>
      <c r="E977" s="10">
        <v>88.07</v>
      </c>
      <c r="F977" s="10">
        <v>176.14</v>
      </c>
      <c r="G977" s="10">
        <v>158.53</v>
      </c>
      <c r="H977">
        <v>10</v>
      </c>
      <c r="I977" s="51" t="str">
        <f>_xlfn.XLOOKUP(Q2_2025[[#This Row],[Artikelnr]],Artikel_prijzen[Artnr],Artikel_prijzen[Groep],"")</f>
        <v/>
      </c>
      <c r="J977" s="10" t="str">
        <f>_xlfn.XLOOKUP(Q2_2025[[#This Row],[Artikelnr]],Artikel_prijzen[Artnr],Artikel_prijzen[Prijs 2025],"")</f>
        <v/>
      </c>
      <c r="K977" t="str">
        <f>IF(Q2_2025[[#This Row],[Artikelprijs]]&lt;&gt;"",IF(Q2_2025[[#This Row],[Stuksprijs]]=Q2_2025[[#This Row],[Artikelprijs]],"Prijs gelijk","Prijs wijkt af"),"")</f>
        <v/>
      </c>
      <c r="L977" t="str">
        <f>IF(Q2_2025[[#This Row],[Relatiekorting percentage]]=0,
    "Nvt",
    IF(Q2_2025[[#This Row],[Brutobedrag 2]] &lt; Q2_2025[[#This Row],[Bruto - Rel.korting]],
        "Nee",
        "Ja"))</f>
        <v>Ja</v>
      </c>
      <c r="M977" s="10">
        <f>IF(Q2_2025[[#This Row],[Artikelprijs]]&lt;&gt;"",Q2_2025[[#This Row],[Artikelprijs]],Q2_2025[[#This Row],[Stuksprijs]])</f>
        <v>88.07</v>
      </c>
      <c r="N977" s="10">
        <f>Q2_2025[[#This Row],[Besteld]]*Q2_2025[[#This Row],[Prijs 2]]</f>
        <v>176.14</v>
      </c>
      <c r="O977" s="10">
        <f>IF(Q2_2025[[#This Row],[Brutobedrag 2]]&lt;Q2_2025[[#This Row],[Bruto - Rel.korting]],Q2_2025[[#This Row],[Brutobedrag 2]],Q2_2025[[#This Row],[Brutobedrag 2]]*(100-Q2_2025[[#This Row],[Relatiekorting percentage]])/100)</f>
        <v>158.52599999999998</v>
      </c>
      <c r="R977" s="3"/>
      <c r="W977"/>
      <c r="AB977"/>
    </row>
    <row r="978" spans="1:28" x14ac:dyDescent="0.3">
      <c r="A978" t="s">
        <v>600</v>
      </c>
      <c r="B978">
        <v>2004027</v>
      </c>
      <c r="C978" t="s">
        <v>339</v>
      </c>
      <c r="D978">
        <v>2</v>
      </c>
      <c r="E978" s="10">
        <v>16.54</v>
      </c>
      <c r="F978" s="10">
        <v>33.08</v>
      </c>
      <c r="G978" s="10">
        <v>29.77</v>
      </c>
      <c r="H978">
        <v>10</v>
      </c>
      <c r="I978" s="51" t="str">
        <f>_xlfn.XLOOKUP(Q2_2025[[#This Row],[Artikelnr]],Artikel_prijzen[Artnr],Artikel_prijzen[Groep],"")</f>
        <v/>
      </c>
      <c r="J978" s="10" t="str">
        <f>_xlfn.XLOOKUP(Q2_2025[[#This Row],[Artikelnr]],Artikel_prijzen[Artnr],Artikel_prijzen[Prijs 2025],"")</f>
        <v/>
      </c>
      <c r="K978" t="str">
        <f>IF(Q2_2025[[#This Row],[Artikelprijs]]&lt;&gt;"",IF(Q2_2025[[#This Row],[Stuksprijs]]=Q2_2025[[#This Row],[Artikelprijs]],"Prijs gelijk","Prijs wijkt af"),"")</f>
        <v/>
      </c>
      <c r="L978" t="str">
        <f>IF(Q2_2025[[#This Row],[Relatiekorting percentage]]=0,
    "Nvt",
    IF(Q2_2025[[#This Row],[Brutobedrag 2]] &lt; Q2_2025[[#This Row],[Bruto - Rel.korting]],
        "Nee",
        "Ja"))</f>
        <v>Ja</v>
      </c>
      <c r="M978" s="10">
        <f>IF(Q2_2025[[#This Row],[Artikelprijs]]&lt;&gt;"",Q2_2025[[#This Row],[Artikelprijs]],Q2_2025[[#This Row],[Stuksprijs]])</f>
        <v>16.54</v>
      </c>
      <c r="N978" s="10">
        <f>Q2_2025[[#This Row],[Besteld]]*Q2_2025[[#This Row],[Prijs 2]]</f>
        <v>33.08</v>
      </c>
      <c r="O978" s="10">
        <f>IF(Q2_2025[[#This Row],[Brutobedrag 2]]&lt;Q2_2025[[#This Row],[Bruto - Rel.korting]],Q2_2025[[#This Row],[Brutobedrag 2]],Q2_2025[[#This Row],[Brutobedrag 2]]*(100-Q2_2025[[#This Row],[Relatiekorting percentage]])/100)</f>
        <v>29.771999999999998</v>
      </c>
      <c r="R978" s="3"/>
      <c r="W978"/>
      <c r="AB978"/>
    </row>
    <row r="979" spans="1:28" x14ac:dyDescent="0.3">
      <c r="A979" t="s">
        <v>600</v>
      </c>
      <c r="B979">
        <v>1007051</v>
      </c>
      <c r="C979" t="s">
        <v>54</v>
      </c>
      <c r="D979">
        <v>4</v>
      </c>
      <c r="E979" s="10">
        <v>88.57</v>
      </c>
      <c r="F979" s="10">
        <v>354.28</v>
      </c>
      <c r="G979" s="10">
        <v>318.85000000000002</v>
      </c>
      <c r="H979">
        <v>10</v>
      </c>
      <c r="I979" s="51" t="str">
        <f>_xlfn.XLOOKUP(Q2_2025[[#This Row],[Artikelnr]],Artikel_prijzen[Artnr],Artikel_prijzen[Groep],"")</f>
        <v/>
      </c>
      <c r="J979" s="10" t="str">
        <f>_xlfn.XLOOKUP(Q2_2025[[#This Row],[Artikelnr]],Artikel_prijzen[Artnr],Artikel_prijzen[Prijs 2025],"")</f>
        <v/>
      </c>
      <c r="K979" t="str">
        <f>IF(Q2_2025[[#This Row],[Artikelprijs]]&lt;&gt;"",IF(Q2_2025[[#This Row],[Stuksprijs]]=Q2_2025[[#This Row],[Artikelprijs]],"Prijs gelijk","Prijs wijkt af"),"")</f>
        <v/>
      </c>
      <c r="L979" t="str">
        <f>IF(Q2_2025[[#This Row],[Relatiekorting percentage]]=0,
    "Nvt",
    IF(Q2_2025[[#This Row],[Brutobedrag 2]] &lt; Q2_2025[[#This Row],[Bruto - Rel.korting]],
        "Nee",
        "Ja"))</f>
        <v>Ja</v>
      </c>
      <c r="M979" s="10">
        <f>IF(Q2_2025[[#This Row],[Artikelprijs]]&lt;&gt;"",Q2_2025[[#This Row],[Artikelprijs]],Q2_2025[[#This Row],[Stuksprijs]])</f>
        <v>88.57</v>
      </c>
      <c r="N979" s="10">
        <f>Q2_2025[[#This Row],[Besteld]]*Q2_2025[[#This Row],[Prijs 2]]</f>
        <v>354.28</v>
      </c>
      <c r="O979" s="10">
        <f>IF(Q2_2025[[#This Row],[Brutobedrag 2]]&lt;Q2_2025[[#This Row],[Bruto - Rel.korting]],Q2_2025[[#This Row],[Brutobedrag 2]],Q2_2025[[#This Row],[Brutobedrag 2]]*(100-Q2_2025[[#This Row],[Relatiekorting percentage]])/100)</f>
        <v>318.85199999999998</v>
      </c>
      <c r="R979" s="3"/>
      <c r="W979"/>
      <c r="AB979"/>
    </row>
    <row r="980" spans="1:28" x14ac:dyDescent="0.3">
      <c r="A980" t="s">
        <v>600</v>
      </c>
      <c r="B980">
        <v>5010002</v>
      </c>
      <c r="C980" t="s">
        <v>338</v>
      </c>
      <c r="D980">
        <v>2</v>
      </c>
      <c r="E980" s="10">
        <v>66.95</v>
      </c>
      <c r="F980" s="10">
        <v>133.9</v>
      </c>
      <c r="G980" s="10">
        <v>120.51</v>
      </c>
      <c r="H980">
        <v>10</v>
      </c>
      <c r="I980" s="51" t="str">
        <f>_xlfn.XLOOKUP(Q2_2025[[#This Row],[Artikelnr]],Artikel_prijzen[Artnr],Artikel_prijzen[Groep],"")</f>
        <v/>
      </c>
      <c r="J980" s="10" t="str">
        <f>_xlfn.XLOOKUP(Q2_2025[[#This Row],[Artikelnr]],Artikel_prijzen[Artnr],Artikel_prijzen[Prijs 2025],"")</f>
        <v/>
      </c>
      <c r="K980" t="str">
        <f>IF(Q2_2025[[#This Row],[Artikelprijs]]&lt;&gt;"",IF(Q2_2025[[#This Row],[Stuksprijs]]=Q2_2025[[#This Row],[Artikelprijs]],"Prijs gelijk","Prijs wijkt af"),"")</f>
        <v/>
      </c>
      <c r="L980" t="str">
        <f>IF(Q2_2025[[#This Row],[Relatiekorting percentage]]=0,
    "Nvt",
    IF(Q2_2025[[#This Row],[Brutobedrag 2]] &lt; Q2_2025[[#This Row],[Bruto - Rel.korting]],
        "Nee",
        "Ja"))</f>
        <v>Ja</v>
      </c>
      <c r="M980" s="10">
        <f>IF(Q2_2025[[#This Row],[Artikelprijs]]&lt;&gt;"",Q2_2025[[#This Row],[Artikelprijs]],Q2_2025[[#This Row],[Stuksprijs]])</f>
        <v>66.95</v>
      </c>
      <c r="N980" s="10">
        <f>Q2_2025[[#This Row],[Besteld]]*Q2_2025[[#This Row],[Prijs 2]]</f>
        <v>133.9</v>
      </c>
      <c r="O980" s="10">
        <f>IF(Q2_2025[[#This Row],[Brutobedrag 2]]&lt;Q2_2025[[#This Row],[Bruto - Rel.korting]],Q2_2025[[#This Row],[Brutobedrag 2]],Q2_2025[[#This Row],[Brutobedrag 2]]*(100-Q2_2025[[#This Row],[Relatiekorting percentage]])/100)</f>
        <v>120.51</v>
      </c>
      <c r="R980" s="3"/>
      <c r="W980"/>
      <c r="AB980"/>
    </row>
    <row r="981" spans="1:28" x14ac:dyDescent="0.3">
      <c r="A981" t="s">
        <v>600</v>
      </c>
      <c r="B981">
        <v>5030228</v>
      </c>
      <c r="C981" t="s">
        <v>113</v>
      </c>
      <c r="D981">
        <v>2</v>
      </c>
      <c r="E981" s="10">
        <v>236.9</v>
      </c>
      <c r="F981" s="10">
        <v>473.8</v>
      </c>
      <c r="G981" s="10">
        <v>473.8</v>
      </c>
      <c r="H981">
        <v>0</v>
      </c>
      <c r="I981" s="51" t="str">
        <f>_xlfn.XLOOKUP(Q2_2025[[#This Row],[Artikelnr]],Artikel_prijzen[Artnr],Artikel_prijzen[Groep],"")</f>
        <v>Rigging</v>
      </c>
      <c r="J981" s="10">
        <f>_xlfn.XLOOKUP(Q2_2025[[#This Row],[Artikelnr]],Artikel_prijzen[Artnr],Artikel_prijzen[Prijs 2025],"")</f>
        <v>230</v>
      </c>
      <c r="K981" t="str">
        <f>IF(Q2_2025[[#This Row],[Artikelprijs]]&lt;&gt;"",IF(Q2_2025[[#This Row],[Stuksprijs]]=Q2_2025[[#This Row],[Artikelprijs]],"Prijs gelijk","Prijs wijkt af"),"")</f>
        <v>Prijs wijkt af</v>
      </c>
      <c r="L981" t="str">
        <f>IF(Q2_2025[[#This Row],[Relatiekorting percentage]]=0,
    "Nvt",
    IF(Q2_2025[[#This Row],[Brutobedrag 2]] &lt; Q2_2025[[#This Row],[Bruto - Rel.korting]],
        "Nee",
        "Ja"))</f>
        <v>Nvt</v>
      </c>
      <c r="M981" s="10">
        <f>IF(Q2_2025[[#This Row],[Artikelprijs]]&lt;&gt;"",Q2_2025[[#This Row],[Artikelprijs]],Q2_2025[[#This Row],[Stuksprijs]])</f>
        <v>230</v>
      </c>
      <c r="N981" s="10">
        <f>Q2_2025[[#This Row],[Besteld]]*Q2_2025[[#This Row],[Prijs 2]]</f>
        <v>460</v>
      </c>
      <c r="O981" s="10">
        <f>IF(Q2_2025[[#This Row],[Brutobedrag 2]]&lt;Q2_2025[[#This Row],[Bruto - Rel.korting]],Q2_2025[[#This Row],[Brutobedrag 2]],Q2_2025[[#This Row],[Brutobedrag 2]]*(100-Q2_2025[[#This Row],[Relatiekorting percentage]])/100)</f>
        <v>460</v>
      </c>
      <c r="R981" s="3"/>
      <c r="W981"/>
      <c r="AB981"/>
    </row>
    <row r="982" spans="1:28" x14ac:dyDescent="0.3">
      <c r="A982" t="s">
        <v>600</v>
      </c>
      <c r="B982">
        <v>5031039</v>
      </c>
      <c r="C982" t="s">
        <v>104</v>
      </c>
      <c r="D982">
        <v>2</v>
      </c>
      <c r="E982" s="10">
        <v>114.58</v>
      </c>
      <c r="F982" s="10">
        <v>229.16</v>
      </c>
      <c r="G982" s="10">
        <v>229.16</v>
      </c>
      <c r="H982">
        <v>0</v>
      </c>
      <c r="I982" s="51" t="str">
        <f>_xlfn.XLOOKUP(Q2_2025[[#This Row],[Artikelnr]],Artikel_prijzen[Artnr],Artikel_prijzen[Groep],"")</f>
        <v/>
      </c>
      <c r="J982" s="10" t="str">
        <f>_xlfn.XLOOKUP(Q2_2025[[#This Row],[Artikelnr]],Artikel_prijzen[Artnr],Artikel_prijzen[Prijs 2025],"")</f>
        <v/>
      </c>
      <c r="K982" t="str">
        <f>IF(Q2_2025[[#This Row],[Artikelprijs]]&lt;&gt;"",IF(Q2_2025[[#This Row],[Stuksprijs]]=Q2_2025[[#This Row],[Artikelprijs]],"Prijs gelijk","Prijs wijkt af"),"")</f>
        <v/>
      </c>
      <c r="L982" t="str">
        <f>IF(Q2_2025[[#This Row],[Relatiekorting percentage]]=0,
    "Nvt",
    IF(Q2_2025[[#This Row],[Brutobedrag 2]] &lt; Q2_2025[[#This Row],[Bruto - Rel.korting]],
        "Nee",
        "Ja"))</f>
        <v>Nvt</v>
      </c>
      <c r="M982" s="10">
        <f>IF(Q2_2025[[#This Row],[Artikelprijs]]&lt;&gt;"",Q2_2025[[#This Row],[Artikelprijs]],Q2_2025[[#This Row],[Stuksprijs]])</f>
        <v>114.58</v>
      </c>
      <c r="N982" s="10">
        <f>Q2_2025[[#This Row],[Besteld]]*Q2_2025[[#This Row],[Prijs 2]]</f>
        <v>229.16</v>
      </c>
      <c r="O982" s="10">
        <f>IF(Q2_2025[[#This Row],[Brutobedrag 2]]&lt;Q2_2025[[#This Row],[Bruto - Rel.korting]],Q2_2025[[#This Row],[Brutobedrag 2]],Q2_2025[[#This Row],[Brutobedrag 2]]*(100-Q2_2025[[#This Row],[Relatiekorting percentage]])/100)</f>
        <v>229.16</v>
      </c>
      <c r="R982" s="3"/>
      <c r="W982"/>
      <c r="AB982"/>
    </row>
    <row r="983" spans="1:28" x14ac:dyDescent="0.3">
      <c r="A983" t="s">
        <v>600</v>
      </c>
      <c r="B983">
        <v>2004027</v>
      </c>
      <c r="C983" t="s">
        <v>339</v>
      </c>
      <c r="D983">
        <v>2</v>
      </c>
      <c r="E983" s="10">
        <v>16.54</v>
      </c>
      <c r="F983" s="10">
        <v>33.08</v>
      </c>
      <c r="G983" s="10">
        <v>33.08</v>
      </c>
      <c r="H983">
        <v>0</v>
      </c>
      <c r="I983" s="51" t="str">
        <f>_xlfn.XLOOKUP(Q2_2025[[#This Row],[Artikelnr]],Artikel_prijzen[Artnr],Artikel_prijzen[Groep],"")</f>
        <v/>
      </c>
      <c r="J983" s="10" t="str">
        <f>_xlfn.XLOOKUP(Q2_2025[[#This Row],[Artikelnr]],Artikel_prijzen[Artnr],Artikel_prijzen[Prijs 2025],"")</f>
        <v/>
      </c>
      <c r="K983" t="str">
        <f>IF(Q2_2025[[#This Row],[Artikelprijs]]&lt;&gt;"",IF(Q2_2025[[#This Row],[Stuksprijs]]=Q2_2025[[#This Row],[Artikelprijs]],"Prijs gelijk","Prijs wijkt af"),"")</f>
        <v/>
      </c>
      <c r="L983" t="str">
        <f>IF(Q2_2025[[#This Row],[Relatiekorting percentage]]=0,
    "Nvt",
    IF(Q2_2025[[#This Row],[Brutobedrag 2]] &lt; Q2_2025[[#This Row],[Bruto - Rel.korting]],
        "Nee",
        "Ja"))</f>
        <v>Nvt</v>
      </c>
      <c r="M983" s="10">
        <f>IF(Q2_2025[[#This Row],[Artikelprijs]]&lt;&gt;"",Q2_2025[[#This Row],[Artikelprijs]],Q2_2025[[#This Row],[Stuksprijs]])</f>
        <v>16.54</v>
      </c>
      <c r="N983" s="10">
        <f>Q2_2025[[#This Row],[Besteld]]*Q2_2025[[#This Row],[Prijs 2]]</f>
        <v>33.08</v>
      </c>
      <c r="O983" s="10">
        <f>IF(Q2_2025[[#This Row],[Brutobedrag 2]]&lt;Q2_2025[[#This Row],[Bruto - Rel.korting]],Q2_2025[[#This Row],[Brutobedrag 2]],Q2_2025[[#This Row],[Brutobedrag 2]]*(100-Q2_2025[[#This Row],[Relatiekorting percentage]])/100)</f>
        <v>33.08</v>
      </c>
      <c r="R983" s="3"/>
      <c r="W983"/>
      <c r="AB983"/>
    </row>
    <row r="984" spans="1:28" x14ac:dyDescent="0.3">
      <c r="A984" t="s">
        <v>600</v>
      </c>
      <c r="B984">
        <v>5030228</v>
      </c>
      <c r="C984" t="s">
        <v>113</v>
      </c>
      <c r="D984">
        <v>2</v>
      </c>
      <c r="E984" s="10">
        <v>236.9</v>
      </c>
      <c r="F984" s="10">
        <v>473.8</v>
      </c>
      <c r="G984" s="10">
        <v>473.8</v>
      </c>
      <c r="H984">
        <v>0</v>
      </c>
      <c r="I984" s="51" t="str">
        <f>_xlfn.XLOOKUP(Q2_2025[[#This Row],[Artikelnr]],Artikel_prijzen[Artnr],Artikel_prijzen[Groep],"")</f>
        <v>Rigging</v>
      </c>
      <c r="J984" s="10">
        <f>_xlfn.XLOOKUP(Q2_2025[[#This Row],[Artikelnr]],Artikel_prijzen[Artnr],Artikel_prijzen[Prijs 2025],"")</f>
        <v>230</v>
      </c>
      <c r="K984" t="str">
        <f>IF(Q2_2025[[#This Row],[Artikelprijs]]&lt;&gt;"",IF(Q2_2025[[#This Row],[Stuksprijs]]=Q2_2025[[#This Row],[Artikelprijs]],"Prijs gelijk","Prijs wijkt af"),"")</f>
        <v>Prijs wijkt af</v>
      </c>
      <c r="L984" t="str">
        <f>IF(Q2_2025[[#This Row],[Relatiekorting percentage]]=0,
    "Nvt",
    IF(Q2_2025[[#This Row],[Brutobedrag 2]] &lt; Q2_2025[[#This Row],[Bruto - Rel.korting]],
        "Nee",
        "Ja"))</f>
        <v>Nvt</v>
      </c>
      <c r="M984" s="10">
        <f>IF(Q2_2025[[#This Row],[Artikelprijs]]&lt;&gt;"",Q2_2025[[#This Row],[Artikelprijs]],Q2_2025[[#This Row],[Stuksprijs]])</f>
        <v>230</v>
      </c>
      <c r="N984" s="10">
        <f>Q2_2025[[#This Row],[Besteld]]*Q2_2025[[#This Row],[Prijs 2]]</f>
        <v>460</v>
      </c>
      <c r="O984" s="10">
        <f>IF(Q2_2025[[#This Row],[Brutobedrag 2]]&lt;Q2_2025[[#This Row],[Bruto - Rel.korting]],Q2_2025[[#This Row],[Brutobedrag 2]],Q2_2025[[#This Row],[Brutobedrag 2]]*(100-Q2_2025[[#This Row],[Relatiekorting percentage]])/100)</f>
        <v>460</v>
      </c>
      <c r="R984" s="3"/>
      <c r="W984"/>
      <c r="AB984"/>
    </row>
    <row r="985" spans="1:28" x14ac:dyDescent="0.3">
      <c r="A985" t="s">
        <v>600</v>
      </c>
      <c r="B985">
        <v>5030229</v>
      </c>
      <c r="C985" t="s">
        <v>18</v>
      </c>
      <c r="D985">
        <v>4</v>
      </c>
      <c r="E985" s="10">
        <v>303.85000000000002</v>
      </c>
      <c r="F985" s="10">
        <v>1215.4000000000001</v>
      </c>
      <c r="G985" s="10">
        <v>1215.4000000000001</v>
      </c>
      <c r="H985">
        <v>0</v>
      </c>
      <c r="I985" s="51" t="str">
        <f>_xlfn.XLOOKUP(Q2_2025[[#This Row],[Artikelnr]],Artikel_prijzen[Artnr],Artikel_prijzen[Groep],"")</f>
        <v>Rigging</v>
      </c>
      <c r="J985" s="10">
        <f>_xlfn.XLOOKUP(Q2_2025[[#This Row],[Artikelnr]],Artikel_prijzen[Artnr],Artikel_prijzen[Prijs 2025],"")</f>
        <v>295</v>
      </c>
      <c r="K985" t="str">
        <f>IF(Q2_2025[[#This Row],[Artikelprijs]]&lt;&gt;"",IF(Q2_2025[[#This Row],[Stuksprijs]]=Q2_2025[[#This Row],[Artikelprijs]],"Prijs gelijk","Prijs wijkt af"),"")</f>
        <v>Prijs wijkt af</v>
      </c>
      <c r="L985" t="str">
        <f>IF(Q2_2025[[#This Row],[Relatiekorting percentage]]=0,
    "Nvt",
    IF(Q2_2025[[#This Row],[Brutobedrag 2]] &lt; Q2_2025[[#This Row],[Bruto - Rel.korting]],
        "Nee",
        "Ja"))</f>
        <v>Nvt</v>
      </c>
      <c r="M985" s="10">
        <f>IF(Q2_2025[[#This Row],[Artikelprijs]]&lt;&gt;"",Q2_2025[[#This Row],[Artikelprijs]],Q2_2025[[#This Row],[Stuksprijs]])</f>
        <v>295</v>
      </c>
      <c r="N985" s="10">
        <f>Q2_2025[[#This Row],[Besteld]]*Q2_2025[[#This Row],[Prijs 2]]</f>
        <v>1180</v>
      </c>
      <c r="O985" s="10">
        <f>IF(Q2_2025[[#This Row],[Brutobedrag 2]]&lt;Q2_2025[[#This Row],[Bruto - Rel.korting]],Q2_2025[[#This Row],[Brutobedrag 2]],Q2_2025[[#This Row],[Brutobedrag 2]]*(100-Q2_2025[[#This Row],[Relatiekorting percentage]])/100)</f>
        <v>1180</v>
      </c>
      <c r="R985" s="3"/>
      <c r="W985"/>
      <c r="AB985"/>
    </row>
    <row r="986" spans="1:28" x14ac:dyDescent="0.3">
      <c r="A986" t="s">
        <v>600</v>
      </c>
      <c r="B986">
        <v>5030229</v>
      </c>
      <c r="C986" t="s">
        <v>18</v>
      </c>
      <c r="D986">
        <v>4</v>
      </c>
      <c r="E986" s="10">
        <v>303.85000000000002</v>
      </c>
      <c r="F986" s="10">
        <v>1215.4000000000001</v>
      </c>
      <c r="G986" s="10">
        <v>1215.4000000000001</v>
      </c>
      <c r="H986">
        <v>0</v>
      </c>
      <c r="I986" s="51" t="str">
        <f>_xlfn.XLOOKUP(Q2_2025[[#This Row],[Artikelnr]],Artikel_prijzen[Artnr],Artikel_prijzen[Groep],"")</f>
        <v>Rigging</v>
      </c>
      <c r="J986" s="10">
        <f>_xlfn.XLOOKUP(Q2_2025[[#This Row],[Artikelnr]],Artikel_prijzen[Artnr],Artikel_prijzen[Prijs 2025],"")</f>
        <v>295</v>
      </c>
      <c r="K986" t="str">
        <f>IF(Q2_2025[[#This Row],[Artikelprijs]]&lt;&gt;"",IF(Q2_2025[[#This Row],[Stuksprijs]]=Q2_2025[[#This Row],[Artikelprijs]],"Prijs gelijk","Prijs wijkt af"),"")</f>
        <v>Prijs wijkt af</v>
      </c>
      <c r="L986" t="str">
        <f>IF(Q2_2025[[#This Row],[Relatiekorting percentage]]=0,
    "Nvt",
    IF(Q2_2025[[#This Row],[Brutobedrag 2]] &lt; Q2_2025[[#This Row],[Bruto - Rel.korting]],
        "Nee",
        "Ja"))</f>
        <v>Nvt</v>
      </c>
      <c r="M986" s="10">
        <f>IF(Q2_2025[[#This Row],[Artikelprijs]]&lt;&gt;"",Q2_2025[[#This Row],[Artikelprijs]],Q2_2025[[#This Row],[Stuksprijs]])</f>
        <v>295</v>
      </c>
      <c r="N986" s="10">
        <f>Q2_2025[[#This Row],[Besteld]]*Q2_2025[[#This Row],[Prijs 2]]</f>
        <v>1180</v>
      </c>
      <c r="O986" s="10">
        <f>IF(Q2_2025[[#This Row],[Brutobedrag 2]]&lt;Q2_2025[[#This Row],[Bruto - Rel.korting]],Q2_2025[[#This Row],[Brutobedrag 2]],Q2_2025[[#This Row],[Brutobedrag 2]]*(100-Q2_2025[[#This Row],[Relatiekorting percentage]])/100)</f>
        <v>1180</v>
      </c>
      <c r="R986" s="3"/>
      <c r="W986"/>
      <c r="AB986"/>
    </row>
    <row r="987" spans="1:28" x14ac:dyDescent="0.3">
      <c r="A987" t="s">
        <v>600</v>
      </c>
      <c r="B987">
        <v>5030001</v>
      </c>
      <c r="C987" t="s">
        <v>132</v>
      </c>
      <c r="D987">
        <v>12</v>
      </c>
      <c r="E987" s="10">
        <v>28.84</v>
      </c>
      <c r="F987" s="10">
        <v>346.08</v>
      </c>
      <c r="G987" s="10">
        <v>346.08</v>
      </c>
      <c r="H987">
        <v>0</v>
      </c>
      <c r="I987" s="51" t="str">
        <f>_xlfn.XLOOKUP(Q2_2025[[#This Row],[Artikelnr]],Artikel_prijzen[Artnr],Artikel_prijzen[Groep],"")</f>
        <v>Rigging</v>
      </c>
      <c r="J987" s="10">
        <f>_xlfn.XLOOKUP(Q2_2025[[#This Row],[Artikelnr]],Artikel_prijzen[Artnr],Artikel_prijzen[Prijs 2025],"")</f>
        <v>28</v>
      </c>
      <c r="K987" t="str">
        <f>IF(Q2_2025[[#This Row],[Artikelprijs]]&lt;&gt;"",IF(Q2_2025[[#This Row],[Stuksprijs]]=Q2_2025[[#This Row],[Artikelprijs]],"Prijs gelijk","Prijs wijkt af"),"")</f>
        <v>Prijs wijkt af</v>
      </c>
      <c r="L987" t="str">
        <f>IF(Q2_2025[[#This Row],[Relatiekorting percentage]]=0,
    "Nvt",
    IF(Q2_2025[[#This Row],[Brutobedrag 2]] &lt; Q2_2025[[#This Row],[Bruto - Rel.korting]],
        "Nee",
        "Ja"))</f>
        <v>Nvt</v>
      </c>
      <c r="M987" s="10">
        <f>IF(Q2_2025[[#This Row],[Artikelprijs]]&lt;&gt;"",Q2_2025[[#This Row],[Artikelprijs]],Q2_2025[[#This Row],[Stuksprijs]])</f>
        <v>28</v>
      </c>
      <c r="N987" s="10">
        <f>Q2_2025[[#This Row],[Besteld]]*Q2_2025[[#This Row],[Prijs 2]]</f>
        <v>336</v>
      </c>
      <c r="O987" s="10">
        <f>IF(Q2_2025[[#This Row],[Brutobedrag 2]]&lt;Q2_2025[[#This Row],[Bruto - Rel.korting]],Q2_2025[[#This Row],[Brutobedrag 2]],Q2_2025[[#This Row],[Brutobedrag 2]]*(100-Q2_2025[[#This Row],[Relatiekorting percentage]])/100)</f>
        <v>336</v>
      </c>
      <c r="R987" s="3"/>
      <c r="W987"/>
      <c r="AB987"/>
    </row>
    <row r="988" spans="1:28" x14ac:dyDescent="0.3">
      <c r="A988" t="s">
        <v>600</v>
      </c>
      <c r="B988">
        <v>2004082</v>
      </c>
      <c r="C988" t="s">
        <v>347</v>
      </c>
      <c r="D988">
        <v>1</v>
      </c>
      <c r="E988" s="10">
        <v>128.75</v>
      </c>
      <c r="F988" s="10">
        <v>128.75</v>
      </c>
      <c r="G988" s="10">
        <v>128.75</v>
      </c>
      <c r="H988">
        <v>0</v>
      </c>
      <c r="I988" s="51" t="str">
        <f>_xlfn.XLOOKUP(Q2_2025[[#This Row],[Artikelnr]],Artikel_prijzen[Artnr],Artikel_prijzen[Groep],"")</f>
        <v/>
      </c>
      <c r="J988" s="10" t="str">
        <f>_xlfn.XLOOKUP(Q2_2025[[#This Row],[Artikelnr]],Artikel_prijzen[Artnr],Artikel_prijzen[Prijs 2025],"")</f>
        <v/>
      </c>
      <c r="K988" t="str">
        <f>IF(Q2_2025[[#This Row],[Artikelprijs]]&lt;&gt;"",IF(Q2_2025[[#This Row],[Stuksprijs]]=Q2_2025[[#This Row],[Artikelprijs]],"Prijs gelijk","Prijs wijkt af"),"")</f>
        <v/>
      </c>
      <c r="L988" t="str">
        <f>IF(Q2_2025[[#This Row],[Relatiekorting percentage]]=0,
    "Nvt",
    IF(Q2_2025[[#This Row],[Brutobedrag 2]] &lt; Q2_2025[[#This Row],[Bruto - Rel.korting]],
        "Nee",
        "Ja"))</f>
        <v>Nvt</v>
      </c>
      <c r="M988" s="10">
        <f>IF(Q2_2025[[#This Row],[Artikelprijs]]&lt;&gt;"",Q2_2025[[#This Row],[Artikelprijs]],Q2_2025[[#This Row],[Stuksprijs]])</f>
        <v>128.75</v>
      </c>
      <c r="N988" s="10">
        <f>Q2_2025[[#This Row],[Besteld]]*Q2_2025[[#This Row],[Prijs 2]]</f>
        <v>128.75</v>
      </c>
      <c r="O988" s="10">
        <f>IF(Q2_2025[[#This Row],[Brutobedrag 2]]&lt;Q2_2025[[#This Row],[Bruto - Rel.korting]],Q2_2025[[#This Row],[Brutobedrag 2]],Q2_2025[[#This Row],[Brutobedrag 2]]*(100-Q2_2025[[#This Row],[Relatiekorting percentage]])/100)</f>
        <v>128.75</v>
      </c>
      <c r="R988" s="3"/>
      <c r="W988"/>
      <c r="AB988"/>
    </row>
    <row r="989" spans="1:28" x14ac:dyDescent="0.3">
      <c r="A989" t="s">
        <v>600</v>
      </c>
      <c r="B989">
        <v>5030228</v>
      </c>
      <c r="C989" t="s">
        <v>113</v>
      </c>
      <c r="D989">
        <v>2</v>
      </c>
      <c r="E989" s="10">
        <v>236.9</v>
      </c>
      <c r="F989" s="10">
        <v>473.8</v>
      </c>
      <c r="G989" s="10">
        <v>473.8</v>
      </c>
      <c r="H989">
        <v>0</v>
      </c>
      <c r="I989" s="51" t="str">
        <f>_xlfn.XLOOKUP(Q2_2025[[#This Row],[Artikelnr]],Artikel_prijzen[Artnr],Artikel_prijzen[Groep],"")</f>
        <v>Rigging</v>
      </c>
      <c r="J989" s="10">
        <f>_xlfn.XLOOKUP(Q2_2025[[#This Row],[Artikelnr]],Artikel_prijzen[Artnr],Artikel_prijzen[Prijs 2025],"")</f>
        <v>230</v>
      </c>
      <c r="K989" t="str">
        <f>IF(Q2_2025[[#This Row],[Artikelprijs]]&lt;&gt;"",IF(Q2_2025[[#This Row],[Stuksprijs]]=Q2_2025[[#This Row],[Artikelprijs]],"Prijs gelijk","Prijs wijkt af"),"")</f>
        <v>Prijs wijkt af</v>
      </c>
      <c r="L989" t="str">
        <f>IF(Q2_2025[[#This Row],[Relatiekorting percentage]]=0,
    "Nvt",
    IF(Q2_2025[[#This Row],[Brutobedrag 2]] &lt; Q2_2025[[#This Row],[Bruto - Rel.korting]],
        "Nee",
        "Ja"))</f>
        <v>Nvt</v>
      </c>
      <c r="M989" s="10">
        <f>IF(Q2_2025[[#This Row],[Artikelprijs]]&lt;&gt;"",Q2_2025[[#This Row],[Artikelprijs]],Q2_2025[[#This Row],[Stuksprijs]])</f>
        <v>230</v>
      </c>
      <c r="N989" s="10">
        <f>Q2_2025[[#This Row],[Besteld]]*Q2_2025[[#This Row],[Prijs 2]]</f>
        <v>460</v>
      </c>
      <c r="O989" s="10">
        <f>IF(Q2_2025[[#This Row],[Brutobedrag 2]]&lt;Q2_2025[[#This Row],[Bruto - Rel.korting]],Q2_2025[[#This Row],[Brutobedrag 2]],Q2_2025[[#This Row],[Brutobedrag 2]]*(100-Q2_2025[[#This Row],[Relatiekorting percentage]])/100)</f>
        <v>460</v>
      </c>
      <c r="R989" s="3"/>
      <c r="W989"/>
      <c r="AB989"/>
    </row>
    <row r="990" spans="1:28" x14ac:dyDescent="0.3">
      <c r="A990" t="s">
        <v>600</v>
      </c>
      <c r="B990">
        <v>5030228</v>
      </c>
      <c r="C990" t="s">
        <v>473</v>
      </c>
      <c r="D990">
        <v>1</v>
      </c>
      <c r="E990" s="10">
        <v>236.9</v>
      </c>
      <c r="F990" s="10">
        <v>236.9</v>
      </c>
      <c r="G990" s="10">
        <v>236.9</v>
      </c>
      <c r="H990">
        <v>0</v>
      </c>
      <c r="I990" s="51" t="str">
        <f>_xlfn.XLOOKUP(Q2_2025[[#This Row],[Artikelnr]],Artikel_prijzen[Artnr],Artikel_prijzen[Groep],"")</f>
        <v>Rigging</v>
      </c>
      <c r="J990" s="10">
        <f>_xlfn.XLOOKUP(Q2_2025[[#This Row],[Artikelnr]],Artikel_prijzen[Artnr],Artikel_prijzen[Prijs 2025],"")</f>
        <v>230</v>
      </c>
      <c r="K990" t="str">
        <f>IF(Q2_2025[[#This Row],[Artikelprijs]]&lt;&gt;"",IF(Q2_2025[[#This Row],[Stuksprijs]]=Q2_2025[[#This Row],[Artikelprijs]],"Prijs gelijk","Prijs wijkt af"),"")</f>
        <v>Prijs wijkt af</v>
      </c>
      <c r="L990" t="str">
        <f>IF(Q2_2025[[#This Row],[Relatiekorting percentage]]=0,
    "Nvt",
    IF(Q2_2025[[#This Row],[Brutobedrag 2]] &lt; Q2_2025[[#This Row],[Bruto - Rel.korting]],
        "Nee",
        "Ja"))</f>
        <v>Nvt</v>
      </c>
      <c r="M990" s="10">
        <f>IF(Q2_2025[[#This Row],[Artikelprijs]]&lt;&gt;"",Q2_2025[[#This Row],[Artikelprijs]],Q2_2025[[#This Row],[Stuksprijs]])</f>
        <v>230</v>
      </c>
      <c r="N990" s="10">
        <f>Q2_2025[[#This Row],[Besteld]]*Q2_2025[[#This Row],[Prijs 2]]</f>
        <v>230</v>
      </c>
      <c r="O990" s="10">
        <f>IF(Q2_2025[[#This Row],[Brutobedrag 2]]&lt;Q2_2025[[#This Row],[Bruto - Rel.korting]],Q2_2025[[#This Row],[Brutobedrag 2]],Q2_2025[[#This Row],[Brutobedrag 2]]*(100-Q2_2025[[#This Row],[Relatiekorting percentage]])/100)</f>
        <v>230</v>
      </c>
      <c r="R990" s="3"/>
      <c r="W990"/>
      <c r="AB990"/>
    </row>
    <row r="991" spans="1:28" x14ac:dyDescent="0.3">
      <c r="A991" t="s">
        <v>600</v>
      </c>
      <c r="B991">
        <v>5030228</v>
      </c>
      <c r="C991" t="s">
        <v>473</v>
      </c>
      <c r="D991">
        <v>1</v>
      </c>
      <c r="E991" s="10">
        <v>236.9</v>
      </c>
      <c r="F991" s="10">
        <v>236.9</v>
      </c>
      <c r="G991" s="10">
        <v>236.9</v>
      </c>
      <c r="H991">
        <v>0</v>
      </c>
      <c r="I991" s="51" t="str">
        <f>_xlfn.XLOOKUP(Q2_2025[[#This Row],[Artikelnr]],Artikel_prijzen[Artnr],Artikel_prijzen[Groep],"")</f>
        <v>Rigging</v>
      </c>
      <c r="J991" s="10">
        <f>_xlfn.XLOOKUP(Q2_2025[[#This Row],[Artikelnr]],Artikel_prijzen[Artnr],Artikel_prijzen[Prijs 2025],"")</f>
        <v>230</v>
      </c>
      <c r="K991" t="str">
        <f>IF(Q2_2025[[#This Row],[Artikelprijs]]&lt;&gt;"",IF(Q2_2025[[#This Row],[Stuksprijs]]=Q2_2025[[#This Row],[Artikelprijs]],"Prijs gelijk","Prijs wijkt af"),"")</f>
        <v>Prijs wijkt af</v>
      </c>
      <c r="L991" t="str">
        <f>IF(Q2_2025[[#This Row],[Relatiekorting percentage]]=0,
    "Nvt",
    IF(Q2_2025[[#This Row],[Brutobedrag 2]] &lt; Q2_2025[[#This Row],[Bruto - Rel.korting]],
        "Nee",
        "Ja"))</f>
        <v>Nvt</v>
      </c>
      <c r="M991" s="10">
        <f>IF(Q2_2025[[#This Row],[Artikelprijs]]&lt;&gt;"",Q2_2025[[#This Row],[Artikelprijs]],Q2_2025[[#This Row],[Stuksprijs]])</f>
        <v>230</v>
      </c>
      <c r="N991" s="10">
        <f>Q2_2025[[#This Row],[Besteld]]*Q2_2025[[#This Row],[Prijs 2]]</f>
        <v>230</v>
      </c>
      <c r="O991" s="10">
        <f>IF(Q2_2025[[#This Row],[Brutobedrag 2]]&lt;Q2_2025[[#This Row],[Bruto - Rel.korting]],Q2_2025[[#This Row],[Brutobedrag 2]],Q2_2025[[#This Row],[Brutobedrag 2]]*(100-Q2_2025[[#This Row],[Relatiekorting percentage]])/100)</f>
        <v>230</v>
      </c>
      <c r="R991" s="3"/>
      <c r="W991"/>
      <c r="AB991"/>
    </row>
    <row r="992" spans="1:28" x14ac:dyDescent="0.3">
      <c r="A992" t="s">
        <v>600</v>
      </c>
      <c r="B992">
        <v>5030228</v>
      </c>
      <c r="C992" t="s">
        <v>113</v>
      </c>
      <c r="D992">
        <v>1</v>
      </c>
      <c r="E992" s="10">
        <v>236.9</v>
      </c>
      <c r="F992" s="10">
        <v>236.9</v>
      </c>
      <c r="G992" s="10">
        <v>236.9</v>
      </c>
      <c r="H992">
        <v>0</v>
      </c>
      <c r="I992" s="51" t="str">
        <f>_xlfn.XLOOKUP(Q2_2025[[#This Row],[Artikelnr]],Artikel_prijzen[Artnr],Artikel_prijzen[Groep],"")</f>
        <v>Rigging</v>
      </c>
      <c r="J992" s="10">
        <f>_xlfn.XLOOKUP(Q2_2025[[#This Row],[Artikelnr]],Artikel_prijzen[Artnr],Artikel_prijzen[Prijs 2025],"")</f>
        <v>230</v>
      </c>
      <c r="K992" t="str">
        <f>IF(Q2_2025[[#This Row],[Artikelprijs]]&lt;&gt;"",IF(Q2_2025[[#This Row],[Stuksprijs]]=Q2_2025[[#This Row],[Artikelprijs]],"Prijs gelijk","Prijs wijkt af"),"")</f>
        <v>Prijs wijkt af</v>
      </c>
      <c r="L992" t="str">
        <f>IF(Q2_2025[[#This Row],[Relatiekorting percentage]]=0,
    "Nvt",
    IF(Q2_2025[[#This Row],[Brutobedrag 2]] &lt; Q2_2025[[#This Row],[Bruto - Rel.korting]],
        "Nee",
        "Ja"))</f>
        <v>Nvt</v>
      </c>
      <c r="M992" s="10">
        <f>IF(Q2_2025[[#This Row],[Artikelprijs]]&lt;&gt;"",Q2_2025[[#This Row],[Artikelprijs]],Q2_2025[[#This Row],[Stuksprijs]])</f>
        <v>230</v>
      </c>
      <c r="N992" s="10">
        <f>Q2_2025[[#This Row],[Besteld]]*Q2_2025[[#This Row],[Prijs 2]]</f>
        <v>230</v>
      </c>
      <c r="O992" s="10">
        <f>IF(Q2_2025[[#This Row],[Brutobedrag 2]]&lt;Q2_2025[[#This Row],[Bruto - Rel.korting]],Q2_2025[[#This Row],[Brutobedrag 2]],Q2_2025[[#This Row],[Brutobedrag 2]]*(100-Q2_2025[[#This Row],[Relatiekorting percentage]])/100)</f>
        <v>230</v>
      </c>
      <c r="R992" s="3"/>
      <c r="W992"/>
      <c r="AB992"/>
    </row>
    <row r="993" spans="1:28" x14ac:dyDescent="0.3">
      <c r="A993" t="s">
        <v>600</v>
      </c>
      <c r="B993">
        <v>5030228</v>
      </c>
      <c r="C993" t="s">
        <v>113</v>
      </c>
      <c r="D993">
        <v>2</v>
      </c>
      <c r="E993" s="10">
        <v>236.9</v>
      </c>
      <c r="F993" s="10">
        <v>473.8</v>
      </c>
      <c r="G993" s="10">
        <v>473.8</v>
      </c>
      <c r="H993">
        <v>0</v>
      </c>
      <c r="I993" s="51" t="str">
        <f>_xlfn.XLOOKUP(Q2_2025[[#This Row],[Artikelnr]],Artikel_prijzen[Artnr],Artikel_prijzen[Groep],"")</f>
        <v>Rigging</v>
      </c>
      <c r="J993" s="10">
        <f>_xlfn.XLOOKUP(Q2_2025[[#This Row],[Artikelnr]],Artikel_prijzen[Artnr],Artikel_prijzen[Prijs 2025],"")</f>
        <v>230</v>
      </c>
      <c r="K993" t="str">
        <f>IF(Q2_2025[[#This Row],[Artikelprijs]]&lt;&gt;"",IF(Q2_2025[[#This Row],[Stuksprijs]]=Q2_2025[[#This Row],[Artikelprijs]],"Prijs gelijk","Prijs wijkt af"),"")</f>
        <v>Prijs wijkt af</v>
      </c>
      <c r="L993" t="str">
        <f>IF(Q2_2025[[#This Row],[Relatiekorting percentage]]=0,
    "Nvt",
    IF(Q2_2025[[#This Row],[Brutobedrag 2]] &lt; Q2_2025[[#This Row],[Bruto - Rel.korting]],
        "Nee",
        "Ja"))</f>
        <v>Nvt</v>
      </c>
      <c r="M993" s="10">
        <f>IF(Q2_2025[[#This Row],[Artikelprijs]]&lt;&gt;"",Q2_2025[[#This Row],[Artikelprijs]],Q2_2025[[#This Row],[Stuksprijs]])</f>
        <v>230</v>
      </c>
      <c r="N993" s="10">
        <f>Q2_2025[[#This Row],[Besteld]]*Q2_2025[[#This Row],[Prijs 2]]</f>
        <v>460</v>
      </c>
      <c r="O993" s="10">
        <f>IF(Q2_2025[[#This Row],[Brutobedrag 2]]&lt;Q2_2025[[#This Row],[Bruto - Rel.korting]],Q2_2025[[#This Row],[Brutobedrag 2]],Q2_2025[[#This Row],[Brutobedrag 2]]*(100-Q2_2025[[#This Row],[Relatiekorting percentage]])/100)</f>
        <v>460</v>
      </c>
      <c r="R993" s="3"/>
      <c r="W993"/>
      <c r="AB993"/>
    </row>
    <row r="994" spans="1:28" x14ac:dyDescent="0.3">
      <c r="A994" t="s">
        <v>600</v>
      </c>
      <c r="B994">
        <v>5030232</v>
      </c>
      <c r="C994" t="s">
        <v>116</v>
      </c>
      <c r="D994">
        <v>1</v>
      </c>
      <c r="E994" s="10">
        <v>144.19999999999999</v>
      </c>
      <c r="F994" s="10">
        <v>144.19999999999999</v>
      </c>
      <c r="G994" s="10">
        <v>144.19999999999999</v>
      </c>
      <c r="H994">
        <v>0</v>
      </c>
      <c r="I994" s="51" t="str">
        <f>_xlfn.XLOOKUP(Q2_2025[[#This Row],[Artikelnr]],Artikel_prijzen[Artnr],Artikel_prijzen[Groep],"")</f>
        <v>Rigging</v>
      </c>
      <c r="J994" s="10">
        <f>_xlfn.XLOOKUP(Q2_2025[[#This Row],[Artikelnr]],Artikel_prijzen[Artnr],Artikel_prijzen[Prijs 2025],"")</f>
        <v>140</v>
      </c>
      <c r="K994" t="str">
        <f>IF(Q2_2025[[#This Row],[Artikelprijs]]&lt;&gt;"",IF(Q2_2025[[#This Row],[Stuksprijs]]=Q2_2025[[#This Row],[Artikelprijs]],"Prijs gelijk","Prijs wijkt af"),"")</f>
        <v>Prijs wijkt af</v>
      </c>
      <c r="L994" t="str">
        <f>IF(Q2_2025[[#This Row],[Relatiekorting percentage]]=0,
    "Nvt",
    IF(Q2_2025[[#This Row],[Brutobedrag 2]] &lt; Q2_2025[[#This Row],[Bruto - Rel.korting]],
        "Nee",
        "Ja"))</f>
        <v>Nvt</v>
      </c>
      <c r="M994" s="10">
        <f>IF(Q2_2025[[#This Row],[Artikelprijs]]&lt;&gt;"",Q2_2025[[#This Row],[Artikelprijs]],Q2_2025[[#This Row],[Stuksprijs]])</f>
        <v>140</v>
      </c>
      <c r="N994" s="10">
        <f>Q2_2025[[#This Row],[Besteld]]*Q2_2025[[#This Row],[Prijs 2]]</f>
        <v>140</v>
      </c>
      <c r="O994" s="10">
        <f>IF(Q2_2025[[#This Row],[Brutobedrag 2]]&lt;Q2_2025[[#This Row],[Bruto - Rel.korting]],Q2_2025[[#This Row],[Brutobedrag 2]],Q2_2025[[#This Row],[Brutobedrag 2]]*(100-Q2_2025[[#This Row],[Relatiekorting percentage]])/100)</f>
        <v>140</v>
      </c>
      <c r="R994" s="3"/>
      <c r="W994"/>
      <c r="AB994"/>
    </row>
    <row r="995" spans="1:28" x14ac:dyDescent="0.3">
      <c r="A995" t="s">
        <v>600</v>
      </c>
      <c r="B995">
        <v>5030234</v>
      </c>
      <c r="C995" t="s">
        <v>155</v>
      </c>
      <c r="D995">
        <v>2</v>
      </c>
      <c r="E995" s="10">
        <v>180.25</v>
      </c>
      <c r="F995" s="10">
        <v>360.5</v>
      </c>
      <c r="G995" s="10">
        <v>252.35</v>
      </c>
      <c r="H995">
        <v>30</v>
      </c>
      <c r="I995" s="51" t="str">
        <f>_xlfn.XLOOKUP(Q2_2025[[#This Row],[Artikelnr]],Artikel_prijzen[Artnr],Artikel_prijzen[Groep],"")</f>
        <v>Rigging</v>
      </c>
      <c r="J995" s="10">
        <f>_xlfn.XLOOKUP(Q2_2025[[#This Row],[Artikelnr]],Artikel_prijzen[Artnr],Artikel_prijzen[Prijs 2025],"")</f>
        <v>175</v>
      </c>
      <c r="K995" t="str">
        <f>IF(Q2_2025[[#This Row],[Artikelprijs]]&lt;&gt;"",IF(Q2_2025[[#This Row],[Stuksprijs]]=Q2_2025[[#This Row],[Artikelprijs]],"Prijs gelijk","Prijs wijkt af"),"")</f>
        <v>Prijs wijkt af</v>
      </c>
      <c r="L995" t="str">
        <f>IF(Q2_2025[[#This Row],[Relatiekorting percentage]]=0,
    "Nvt",
    IF(Q2_2025[[#This Row],[Brutobedrag 2]] &lt; Q2_2025[[#This Row],[Bruto - Rel.korting]],
        "Nee",
        "Ja"))</f>
        <v>Ja</v>
      </c>
      <c r="M995" s="10">
        <f>IF(Q2_2025[[#This Row],[Artikelprijs]]&lt;&gt;"",Q2_2025[[#This Row],[Artikelprijs]],Q2_2025[[#This Row],[Stuksprijs]])</f>
        <v>175</v>
      </c>
      <c r="N995" s="10">
        <f>Q2_2025[[#This Row],[Besteld]]*Q2_2025[[#This Row],[Prijs 2]]</f>
        <v>350</v>
      </c>
      <c r="O995" s="10">
        <f>IF(Q2_2025[[#This Row],[Brutobedrag 2]]&lt;Q2_2025[[#This Row],[Bruto - Rel.korting]],Q2_2025[[#This Row],[Brutobedrag 2]],Q2_2025[[#This Row],[Brutobedrag 2]]*(100-Q2_2025[[#This Row],[Relatiekorting percentage]])/100)</f>
        <v>245</v>
      </c>
      <c r="R995" s="3"/>
      <c r="W995"/>
      <c r="AB995"/>
    </row>
    <row r="996" spans="1:28" x14ac:dyDescent="0.3">
      <c r="A996" t="s">
        <v>600</v>
      </c>
      <c r="B996">
        <v>5030228</v>
      </c>
      <c r="C996" t="s">
        <v>113</v>
      </c>
      <c r="D996">
        <v>2</v>
      </c>
      <c r="E996" s="10">
        <v>236.9</v>
      </c>
      <c r="F996" s="10">
        <v>473.8</v>
      </c>
      <c r="G996" s="10">
        <v>473.8</v>
      </c>
      <c r="H996">
        <v>0</v>
      </c>
      <c r="I996" s="51" t="str">
        <f>_xlfn.XLOOKUP(Q2_2025[[#This Row],[Artikelnr]],Artikel_prijzen[Artnr],Artikel_prijzen[Groep],"")</f>
        <v>Rigging</v>
      </c>
      <c r="J996" s="10">
        <f>_xlfn.XLOOKUP(Q2_2025[[#This Row],[Artikelnr]],Artikel_prijzen[Artnr],Artikel_prijzen[Prijs 2025],"")</f>
        <v>230</v>
      </c>
      <c r="K996" t="str">
        <f>IF(Q2_2025[[#This Row],[Artikelprijs]]&lt;&gt;"",IF(Q2_2025[[#This Row],[Stuksprijs]]=Q2_2025[[#This Row],[Artikelprijs]],"Prijs gelijk","Prijs wijkt af"),"")</f>
        <v>Prijs wijkt af</v>
      </c>
      <c r="L996" t="str">
        <f>IF(Q2_2025[[#This Row],[Relatiekorting percentage]]=0,
    "Nvt",
    IF(Q2_2025[[#This Row],[Brutobedrag 2]] &lt; Q2_2025[[#This Row],[Bruto - Rel.korting]],
        "Nee",
        "Ja"))</f>
        <v>Nvt</v>
      </c>
      <c r="M996" s="10">
        <f>IF(Q2_2025[[#This Row],[Artikelprijs]]&lt;&gt;"",Q2_2025[[#This Row],[Artikelprijs]],Q2_2025[[#This Row],[Stuksprijs]])</f>
        <v>230</v>
      </c>
      <c r="N996" s="10">
        <f>Q2_2025[[#This Row],[Besteld]]*Q2_2025[[#This Row],[Prijs 2]]</f>
        <v>460</v>
      </c>
      <c r="O996" s="10">
        <f>IF(Q2_2025[[#This Row],[Brutobedrag 2]]&lt;Q2_2025[[#This Row],[Bruto - Rel.korting]],Q2_2025[[#This Row],[Brutobedrag 2]],Q2_2025[[#This Row],[Brutobedrag 2]]*(100-Q2_2025[[#This Row],[Relatiekorting percentage]])/100)</f>
        <v>460</v>
      </c>
      <c r="R996" s="3"/>
      <c r="W996"/>
      <c r="AB996"/>
    </row>
    <row r="997" spans="1:28" x14ac:dyDescent="0.3">
      <c r="A997" t="s">
        <v>600</v>
      </c>
      <c r="B997">
        <v>5030232</v>
      </c>
      <c r="C997" t="s">
        <v>116</v>
      </c>
      <c r="D997">
        <v>1</v>
      </c>
      <c r="E997" s="10">
        <v>144.19999999999999</v>
      </c>
      <c r="F997" s="10">
        <v>144.19999999999999</v>
      </c>
      <c r="G997" s="10">
        <v>144.19999999999999</v>
      </c>
      <c r="H997">
        <v>0</v>
      </c>
      <c r="I997" s="51" t="str">
        <f>_xlfn.XLOOKUP(Q2_2025[[#This Row],[Artikelnr]],Artikel_prijzen[Artnr],Artikel_prijzen[Groep],"")</f>
        <v>Rigging</v>
      </c>
      <c r="J997" s="10">
        <f>_xlfn.XLOOKUP(Q2_2025[[#This Row],[Artikelnr]],Artikel_prijzen[Artnr],Artikel_prijzen[Prijs 2025],"")</f>
        <v>140</v>
      </c>
      <c r="K997" t="str">
        <f>IF(Q2_2025[[#This Row],[Artikelprijs]]&lt;&gt;"",IF(Q2_2025[[#This Row],[Stuksprijs]]=Q2_2025[[#This Row],[Artikelprijs]],"Prijs gelijk","Prijs wijkt af"),"")</f>
        <v>Prijs wijkt af</v>
      </c>
      <c r="L997" t="str">
        <f>IF(Q2_2025[[#This Row],[Relatiekorting percentage]]=0,
    "Nvt",
    IF(Q2_2025[[#This Row],[Brutobedrag 2]] &lt; Q2_2025[[#This Row],[Bruto - Rel.korting]],
        "Nee",
        "Ja"))</f>
        <v>Nvt</v>
      </c>
      <c r="M997" s="10">
        <f>IF(Q2_2025[[#This Row],[Artikelprijs]]&lt;&gt;"",Q2_2025[[#This Row],[Artikelprijs]],Q2_2025[[#This Row],[Stuksprijs]])</f>
        <v>140</v>
      </c>
      <c r="N997" s="10">
        <f>Q2_2025[[#This Row],[Besteld]]*Q2_2025[[#This Row],[Prijs 2]]</f>
        <v>140</v>
      </c>
      <c r="O997" s="10">
        <f>IF(Q2_2025[[#This Row],[Brutobedrag 2]]&lt;Q2_2025[[#This Row],[Bruto - Rel.korting]],Q2_2025[[#This Row],[Brutobedrag 2]],Q2_2025[[#This Row],[Brutobedrag 2]]*(100-Q2_2025[[#This Row],[Relatiekorting percentage]])/100)</f>
        <v>140</v>
      </c>
      <c r="R997" s="3"/>
      <c r="W997"/>
      <c r="AB997"/>
    </row>
    <row r="998" spans="1:28" x14ac:dyDescent="0.3">
      <c r="A998" t="s">
        <v>600</v>
      </c>
      <c r="B998">
        <v>5031053</v>
      </c>
      <c r="C998" t="s">
        <v>10</v>
      </c>
      <c r="D998">
        <v>2</v>
      </c>
      <c r="E998" s="10">
        <v>113.3</v>
      </c>
      <c r="F998" s="10">
        <v>226.6</v>
      </c>
      <c r="G998" s="10">
        <v>203.94</v>
      </c>
      <c r="H998">
        <v>10</v>
      </c>
      <c r="I998" s="51" t="str">
        <f>_xlfn.XLOOKUP(Q2_2025[[#This Row],[Artikelnr]],Artikel_prijzen[Artnr],Artikel_prijzen[Groep],"")</f>
        <v/>
      </c>
      <c r="J998" s="10" t="str">
        <f>_xlfn.XLOOKUP(Q2_2025[[#This Row],[Artikelnr]],Artikel_prijzen[Artnr],Artikel_prijzen[Prijs 2025],"")</f>
        <v/>
      </c>
      <c r="K998" t="str">
        <f>IF(Q2_2025[[#This Row],[Artikelprijs]]&lt;&gt;"",IF(Q2_2025[[#This Row],[Stuksprijs]]=Q2_2025[[#This Row],[Artikelprijs]],"Prijs gelijk","Prijs wijkt af"),"")</f>
        <v/>
      </c>
      <c r="L998" t="str">
        <f>IF(Q2_2025[[#This Row],[Relatiekorting percentage]]=0,
    "Nvt",
    IF(Q2_2025[[#This Row],[Brutobedrag 2]] &lt; Q2_2025[[#This Row],[Bruto - Rel.korting]],
        "Nee",
        "Ja"))</f>
        <v>Ja</v>
      </c>
      <c r="M998" s="10">
        <f>IF(Q2_2025[[#This Row],[Artikelprijs]]&lt;&gt;"",Q2_2025[[#This Row],[Artikelprijs]],Q2_2025[[#This Row],[Stuksprijs]])</f>
        <v>113.3</v>
      </c>
      <c r="N998" s="10">
        <f>Q2_2025[[#This Row],[Besteld]]*Q2_2025[[#This Row],[Prijs 2]]</f>
        <v>226.6</v>
      </c>
      <c r="O998" s="10">
        <f>IF(Q2_2025[[#This Row],[Brutobedrag 2]]&lt;Q2_2025[[#This Row],[Bruto - Rel.korting]],Q2_2025[[#This Row],[Brutobedrag 2]],Q2_2025[[#This Row],[Brutobedrag 2]]*(100-Q2_2025[[#This Row],[Relatiekorting percentage]])/100)</f>
        <v>203.94</v>
      </c>
      <c r="R998" s="3"/>
      <c r="W998"/>
      <c r="AB998"/>
    </row>
    <row r="999" spans="1:28" x14ac:dyDescent="0.3">
      <c r="A999" t="s">
        <v>600</v>
      </c>
      <c r="B999">
        <v>1007051</v>
      </c>
      <c r="C999" t="s">
        <v>54</v>
      </c>
      <c r="D999">
        <v>3</v>
      </c>
      <c r="E999" s="10">
        <v>88.57</v>
      </c>
      <c r="F999" s="10">
        <v>265.70999999999998</v>
      </c>
      <c r="G999" s="10">
        <v>239.14</v>
      </c>
      <c r="H999">
        <v>10</v>
      </c>
      <c r="I999" s="51" t="str">
        <f>_xlfn.XLOOKUP(Q2_2025[[#This Row],[Artikelnr]],Artikel_prijzen[Artnr],Artikel_prijzen[Groep],"")</f>
        <v/>
      </c>
      <c r="J999" s="10" t="str">
        <f>_xlfn.XLOOKUP(Q2_2025[[#This Row],[Artikelnr]],Artikel_prijzen[Artnr],Artikel_prijzen[Prijs 2025],"")</f>
        <v/>
      </c>
      <c r="K999" t="str">
        <f>IF(Q2_2025[[#This Row],[Artikelprijs]]&lt;&gt;"",IF(Q2_2025[[#This Row],[Stuksprijs]]=Q2_2025[[#This Row],[Artikelprijs]],"Prijs gelijk","Prijs wijkt af"),"")</f>
        <v/>
      </c>
      <c r="L999" t="str">
        <f>IF(Q2_2025[[#This Row],[Relatiekorting percentage]]=0,
    "Nvt",
    IF(Q2_2025[[#This Row],[Brutobedrag 2]] &lt; Q2_2025[[#This Row],[Bruto - Rel.korting]],
        "Nee",
        "Ja"))</f>
        <v>Ja</v>
      </c>
      <c r="M999" s="10">
        <f>IF(Q2_2025[[#This Row],[Artikelprijs]]&lt;&gt;"",Q2_2025[[#This Row],[Artikelprijs]],Q2_2025[[#This Row],[Stuksprijs]])</f>
        <v>88.57</v>
      </c>
      <c r="N999" s="10">
        <f>Q2_2025[[#This Row],[Besteld]]*Q2_2025[[#This Row],[Prijs 2]]</f>
        <v>265.70999999999998</v>
      </c>
      <c r="O999" s="10">
        <f>IF(Q2_2025[[#This Row],[Brutobedrag 2]]&lt;Q2_2025[[#This Row],[Bruto - Rel.korting]],Q2_2025[[#This Row],[Brutobedrag 2]],Q2_2025[[#This Row],[Brutobedrag 2]]*(100-Q2_2025[[#This Row],[Relatiekorting percentage]])/100)</f>
        <v>239.13899999999998</v>
      </c>
      <c r="R999" s="3"/>
      <c r="W999"/>
      <c r="AB999"/>
    </row>
    <row r="1000" spans="1:28" x14ac:dyDescent="0.3">
      <c r="A1000" t="s">
        <v>600</v>
      </c>
      <c r="B1000">
        <v>5010002</v>
      </c>
      <c r="C1000" t="s">
        <v>338</v>
      </c>
      <c r="D1000">
        <v>3</v>
      </c>
      <c r="E1000" s="10">
        <v>49</v>
      </c>
      <c r="F1000" s="10">
        <v>147</v>
      </c>
      <c r="G1000" s="10">
        <v>132.30000000000001</v>
      </c>
      <c r="H1000">
        <v>10</v>
      </c>
      <c r="I1000" s="51" t="str">
        <f>_xlfn.XLOOKUP(Q2_2025[[#This Row],[Artikelnr]],Artikel_prijzen[Artnr],Artikel_prijzen[Groep],"")</f>
        <v/>
      </c>
      <c r="J1000" s="10" t="str">
        <f>_xlfn.XLOOKUP(Q2_2025[[#This Row],[Artikelnr]],Artikel_prijzen[Artnr],Artikel_prijzen[Prijs 2025],"")</f>
        <v/>
      </c>
      <c r="K1000" t="str">
        <f>IF(Q2_2025[[#This Row],[Artikelprijs]]&lt;&gt;"",IF(Q2_2025[[#This Row],[Stuksprijs]]=Q2_2025[[#This Row],[Artikelprijs]],"Prijs gelijk","Prijs wijkt af"),"")</f>
        <v/>
      </c>
      <c r="L1000" t="str">
        <f>IF(Q2_2025[[#This Row],[Relatiekorting percentage]]=0,
    "Nvt",
    IF(Q2_2025[[#This Row],[Brutobedrag 2]] &lt; Q2_2025[[#This Row],[Bruto - Rel.korting]],
        "Nee",
        "Ja"))</f>
        <v>Ja</v>
      </c>
      <c r="M1000" s="10">
        <f>IF(Q2_2025[[#This Row],[Artikelprijs]]&lt;&gt;"",Q2_2025[[#This Row],[Artikelprijs]],Q2_2025[[#This Row],[Stuksprijs]])</f>
        <v>49</v>
      </c>
      <c r="N1000" s="10">
        <f>Q2_2025[[#This Row],[Besteld]]*Q2_2025[[#This Row],[Prijs 2]]</f>
        <v>147</v>
      </c>
      <c r="O1000" s="10">
        <f>IF(Q2_2025[[#This Row],[Brutobedrag 2]]&lt;Q2_2025[[#This Row],[Bruto - Rel.korting]],Q2_2025[[#This Row],[Brutobedrag 2]],Q2_2025[[#This Row],[Brutobedrag 2]]*(100-Q2_2025[[#This Row],[Relatiekorting percentage]])/100)</f>
        <v>132.30000000000001</v>
      </c>
      <c r="R1000" s="3"/>
      <c r="W1000"/>
      <c r="AB1000"/>
    </row>
    <row r="1001" spans="1:28" x14ac:dyDescent="0.3">
      <c r="A1001" t="s">
        <v>600</v>
      </c>
      <c r="B1001">
        <v>5030228</v>
      </c>
      <c r="C1001" t="s">
        <v>113</v>
      </c>
      <c r="D1001">
        <v>4</v>
      </c>
      <c r="E1001" s="10">
        <v>236.9</v>
      </c>
      <c r="F1001" s="10">
        <v>947.6</v>
      </c>
      <c r="G1001" s="10">
        <v>947.6</v>
      </c>
      <c r="H1001">
        <v>0</v>
      </c>
      <c r="I1001" s="51" t="str">
        <f>_xlfn.XLOOKUP(Q2_2025[[#This Row],[Artikelnr]],Artikel_prijzen[Artnr],Artikel_prijzen[Groep],"")</f>
        <v>Rigging</v>
      </c>
      <c r="J1001" s="10">
        <f>_xlfn.XLOOKUP(Q2_2025[[#This Row],[Artikelnr]],Artikel_prijzen[Artnr],Artikel_prijzen[Prijs 2025],"")</f>
        <v>230</v>
      </c>
      <c r="K1001" t="str">
        <f>IF(Q2_2025[[#This Row],[Artikelprijs]]&lt;&gt;"",IF(Q2_2025[[#This Row],[Stuksprijs]]=Q2_2025[[#This Row],[Artikelprijs]],"Prijs gelijk","Prijs wijkt af"),"")</f>
        <v>Prijs wijkt af</v>
      </c>
      <c r="L1001" t="str">
        <f>IF(Q2_2025[[#This Row],[Relatiekorting percentage]]=0,
    "Nvt",
    IF(Q2_2025[[#This Row],[Brutobedrag 2]] &lt; Q2_2025[[#This Row],[Bruto - Rel.korting]],
        "Nee",
        "Ja"))</f>
        <v>Nvt</v>
      </c>
      <c r="M1001" s="10">
        <f>IF(Q2_2025[[#This Row],[Artikelprijs]]&lt;&gt;"",Q2_2025[[#This Row],[Artikelprijs]],Q2_2025[[#This Row],[Stuksprijs]])</f>
        <v>230</v>
      </c>
      <c r="N1001" s="10">
        <f>Q2_2025[[#This Row],[Besteld]]*Q2_2025[[#This Row],[Prijs 2]]</f>
        <v>920</v>
      </c>
      <c r="O1001" s="10">
        <f>IF(Q2_2025[[#This Row],[Brutobedrag 2]]&lt;Q2_2025[[#This Row],[Bruto - Rel.korting]],Q2_2025[[#This Row],[Brutobedrag 2]],Q2_2025[[#This Row],[Brutobedrag 2]]*(100-Q2_2025[[#This Row],[Relatiekorting percentage]])/100)</f>
        <v>920</v>
      </c>
      <c r="R1001" s="3"/>
      <c r="W1001"/>
      <c r="AB1001"/>
    </row>
    <row r="1002" spans="1:28" x14ac:dyDescent="0.3">
      <c r="A1002" t="s">
        <v>600</v>
      </c>
      <c r="B1002">
        <v>5030229</v>
      </c>
      <c r="C1002" t="s">
        <v>18</v>
      </c>
      <c r="D1002">
        <v>5</v>
      </c>
      <c r="E1002" s="10">
        <v>303.85000000000002</v>
      </c>
      <c r="F1002" s="10">
        <v>1519.25</v>
      </c>
      <c r="G1002" s="10">
        <v>1519.25</v>
      </c>
      <c r="H1002">
        <v>0</v>
      </c>
      <c r="I1002" s="51" t="str">
        <f>_xlfn.XLOOKUP(Q2_2025[[#This Row],[Artikelnr]],Artikel_prijzen[Artnr],Artikel_prijzen[Groep],"")</f>
        <v>Rigging</v>
      </c>
      <c r="J1002" s="10">
        <f>_xlfn.XLOOKUP(Q2_2025[[#This Row],[Artikelnr]],Artikel_prijzen[Artnr],Artikel_prijzen[Prijs 2025],"")</f>
        <v>295</v>
      </c>
      <c r="K1002" t="str">
        <f>IF(Q2_2025[[#This Row],[Artikelprijs]]&lt;&gt;"",IF(Q2_2025[[#This Row],[Stuksprijs]]=Q2_2025[[#This Row],[Artikelprijs]],"Prijs gelijk","Prijs wijkt af"),"")</f>
        <v>Prijs wijkt af</v>
      </c>
      <c r="L1002" t="str">
        <f>IF(Q2_2025[[#This Row],[Relatiekorting percentage]]=0,
    "Nvt",
    IF(Q2_2025[[#This Row],[Brutobedrag 2]] &lt; Q2_2025[[#This Row],[Bruto - Rel.korting]],
        "Nee",
        "Ja"))</f>
        <v>Nvt</v>
      </c>
      <c r="M1002" s="10">
        <f>IF(Q2_2025[[#This Row],[Artikelprijs]]&lt;&gt;"",Q2_2025[[#This Row],[Artikelprijs]],Q2_2025[[#This Row],[Stuksprijs]])</f>
        <v>295</v>
      </c>
      <c r="N1002" s="10">
        <f>Q2_2025[[#This Row],[Besteld]]*Q2_2025[[#This Row],[Prijs 2]]</f>
        <v>1475</v>
      </c>
      <c r="O1002" s="10">
        <f>IF(Q2_2025[[#This Row],[Brutobedrag 2]]&lt;Q2_2025[[#This Row],[Bruto - Rel.korting]],Q2_2025[[#This Row],[Brutobedrag 2]],Q2_2025[[#This Row],[Brutobedrag 2]]*(100-Q2_2025[[#This Row],[Relatiekorting percentage]])/100)</f>
        <v>1475</v>
      </c>
      <c r="R1002" s="3"/>
      <c r="W1002"/>
      <c r="AB1002"/>
    </row>
    <row r="1003" spans="1:28" x14ac:dyDescent="0.3">
      <c r="A1003" t="s">
        <v>600</v>
      </c>
      <c r="B1003">
        <v>5030001</v>
      </c>
      <c r="C1003" t="s">
        <v>132</v>
      </c>
      <c r="D1003">
        <v>25</v>
      </c>
      <c r="E1003" s="10">
        <v>28.84</v>
      </c>
      <c r="F1003" s="10">
        <v>721</v>
      </c>
      <c r="G1003" s="10">
        <v>721</v>
      </c>
      <c r="H1003">
        <v>0</v>
      </c>
      <c r="I1003" s="51" t="str">
        <f>_xlfn.XLOOKUP(Q2_2025[[#This Row],[Artikelnr]],Artikel_prijzen[Artnr],Artikel_prijzen[Groep],"")</f>
        <v>Rigging</v>
      </c>
      <c r="J1003" s="10">
        <f>_xlfn.XLOOKUP(Q2_2025[[#This Row],[Artikelnr]],Artikel_prijzen[Artnr],Artikel_prijzen[Prijs 2025],"")</f>
        <v>28</v>
      </c>
      <c r="K1003" t="str">
        <f>IF(Q2_2025[[#This Row],[Artikelprijs]]&lt;&gt;"",IF(Q2_2025[[#This Row],[Stuksprijs]]=Q2_2025[[#This Row],[Artikelprijs]],"Prijs gelijk","Prijs wijkt af"),"")</f>
        <v>Prijs wijkt af</v>
      </c>
      <c r="L1003" t="str">
        <f>IF(Q2_2025[[#This Row],[Relatiekorting percentage]]=0,
    "Nvt",
    IF(Q2_2025[[#This Row],[Brutobedrag 2]] &lt; Q2_2025[[#This Row],[Bruto - Rel.korting]],
        "Nee",
        "Ja"))</f>
        <v>Nvt</v>
      </c>
      <c r="M1003" s="10">
        <f>IF(Q2_2025[[#This Row],[Artikelprijs]]&lt;&gt;"",Q2_2025[[#This Row],[Artikelprijs]],Q2_2025[[#This Row],[Stuksprijs]])</f>
        <v>28</v>
      </c>
      <c r="N1003" s="10">
        <f>Q2_2025[[#This Row],[Besteld]]*Q2_2025[[#This Row],[Prijs 2]]</f>
        <v>700</v>
      </c>
      <c r="O1003" s="10">
        <f>IF(Q2_2025[[#This Row],[Brutobedrag 2]]&lt;Q2_2025[[#This Row],[Bruto - Rel.korting]],Q2_2025[[#This Row],[Brutobedrag 2]],Q2_2025[[#This Row],[Brutobedrag 2]]*(100-Q2_2025[[#This Row],[Relatiekorting percentage]])/100)</f>
        <v>700</v>
      </c>
      <c r="R1003" s="3"/>
      <c r="W1003"/>
      <c r="AB1003"/>
    </row>
    <row r="1004" spans="1:28" x14ac:dyDescent="0.3">
      <c r="A1004" t="s">
        <v>600</v>
      </c>
      <c r="B1004">
        <v>5030228</v>
      </c>
      <c r="C1004" t="s">
        <v>113</v>
      </c>
      <c r="D1004">
        <v>4</v>
      </c>
      <c r="E1004" s="10">
        <v>236.9</v>
      </c>
      <c r="F1004" s="10">
        <v>947.6</v>
      </c>
      <c r="G1004" s="10">
        <v>947.6</v>
      </c>
      <c r="H1004">
        <v>0</v>
      </c>
      <c r="I1004" s="51" t="str">
        <f>_xlfn.XLOOKUP(Q2_2025[[#This Row],[Artikelnr]],Artikel_prijzen[Artnr],Artikel_prijzen[Groep],"")</f>
        <v>Rigging</v>
      </c>
      <c r="J1004" s="10">
        <f>_xlfn.XLOOKUP(Q2_2025[[#This Row],[Artikelnr]],Artikel_prijzen[Artnr],Artikel_prijzen[Prijs 2025],"")</f>
        <v>230</v>
      </c>
      <c r="K1004" t="str">
        <f>IF(Q2_2025[[#This Row],[Artikelprijs]]&lt;&gt;"",IF(Q2_2025[[#This Row],[Stuksprijs]]=Q2_2025[[#This Row],[Artikelprijs]],"Prijs gelijk","Prijs wijkt af"),"")</f>
        <v>Prijs wijkt af</v>
      </c>
      <c r="L1004" t="str">
        <f>IF(Q2_2025[[#This Row],[Relatiekorting percentage]]=0,
    "Nvt",
    IF(Q2_2025[[#This Row],[Brutobedrag 2]] &lt; Q2_2025[[#This Row],[Bruto - Rel.korting]],
        "Nee",
        "Ja"))</f>
        <v>Nvt</v>
      </c>
      <c r="M1004" s="10">
        <f>IF(Q2_2025[[#This Row],[Artikelprijs]]&lt;&gt;"",Q2_2025[[#This Row],[Artikelprijs]],Q2_2025[[#This Row],[Stuksprijs]])</f>
        <v>230</v>
      </c>
      <c r="N1004" s="10">
        <f>Q2_2025[[#This Row],[Besteld]]*Q2_2025[[#This Row],[Prijs 2]]</f>
        <v>920</v>
      </c>
      <c r="O1004" s="10">
        <f>IF(Q2_2025[[#This Row],[Brutobedrag 2]]&lt;Q2_2025[[#This Row],[Bruto - Rel.korting]],Q2_2025[[#This Row],[Brutobedrag 2]],Q2_2025[[#This Row],[Brutobedrag 2]]*(100-Q2_2025[[#This Row],[Relatiekorting percentage]])/100)</f>
        <v>920</v>
      </c>
      <c r="R1004" s="3"/>
      <c r="W1004"/>
      <c r="AB1004"/>
    </row>
    <row r="1005" spans="1:28" x14ac:dyDescent="0.3">
      <c r="A1005" t="s">
        <v>600</v>
      </c>
      <c r="B1005">
        <v>5030232</v>
      </c>
      <c r="C1005" t="s">
        <v>116</v>
      </c>
      <c r="D1005">
        <v>1</v>
      </c>
      <c r="E1005" s="10">
        <v>144.19999999999999</v>
      </c>
      <c r="F1005" s="10">
        <v>144.19999999999999</v>
      </c>
      <c r="G1005" s="10">
        <v>144.19999999999999</v>
      </c>
      <c r="H1005">
        <v>0</v>
      </c>
      <c r="I1005" s="51" t="str">
        <f>_xlfn.XLOOKUP(Q2_2025[[#This Row],[Artikelnr]],Artikel_prijzen[Artnr],Artikel_prijzen[Groep],"")</f>
        <v>Rigging</v>
      </c>
      <c r="J1005" s="10">
        <f>_xlfn.XLOOKUP(Q2_2025[[#This Row],[Artikelnr]],Artikel_prijzen[Artnr],Artikel_prijzen[Prijs 2025],"")</f>
        <v>140</v>
      </c>
      <c r="K1005" t="str">
        <f>IF(Q2_2025[[#This Row],[Artikelprijs]]&lt;&gt;"",IF(Q2_2025[[#This Row],[Stuksprijs]]=Q2_2025[[#This Row],[Artikelprijs]],"Prijs gelijk","Prijs wijkt af"),"")</f>
        <v>Prijs wijkt af</v>
      </c>
      <c r="L1005" t="str">
        <f>IF(Q2_2025[[#This Row],[Relatiekorting percentage]]=0,
    "Nvt",
    IF(Q2_2025[[#This Row],[Brutobedrag 2]] &lt; Q2_2025[[#This Row],[Bruto - Rel.korting]],
        "Nee",
        "Ja"))</f>
        <v>Nvt</v>
      </c>
      <c r="M1005" s="10">
        <f>IF(Q2_2025[[#This Row],[Artikelprijs]]&lt;&gt;"",Q2_2025[[#This Row],[Artikelprijs]],Q2_2025[[#This Row],[Stuksprijs]])</f>
        <v>140</v>
      </c>
      <c r="N1005" s="10">
        <f>Q2_2025[[#This Row],[Besteld]]*Q2_2025[[#This Row],[Prijs 2]]</f>
        <v>140</v>
      </c>
      <c r="O1005" s="10">
        <f>IF(Q2_2025[[#This Row],[Brutobedrag 2]]&lt;Q2_2025[[#This Row],[Bruto - Rel.korting]],Q2_2025[[#This Row],[Brutobedrag 2]],Q2_2025[[#This Row],[Brutobedrag 2]]*(100-Q2_2025[[#This Row],[Relatiekorting percentage]])/100)</f>
        <v>140</v>
      </c>
      <c r="R1005" s="3"/>
      <c r="W1005"/>
      <c r="AB1005"/>
    </row>
    <row r="1006" spans="1:28" x14ac:dyDescent="0.3">
      <c r="A1006" t="s">
        <v>600</v>
      </c>
      <c r="B1006">
        <v>5030001</v>
      </c>
      <c r="C1006" t="s">
        <v>132</v>
      </c>
      <c r="D1006">
        <v>12</v>
      </c>
      <c r="E1006" s="10">
        <v>28.84</v>
      </c>
      <c r="F1006" s="10">
        <v>346.08</v>
      </c>
      <c r="G1006" s="10">
        <v>346.08</v>
      </c>
      <c r="H1006">
        <v>0</v>
      </c>
      <c r="I1006" s="51" t="str">
        <f>_xlfn.XLOOKUP(Q2_2025[[#This Row],[Artikelnr]],Artikel_prijzen[Artnr],Artikel_prijzen[Groep],"")</f>
        <v>Rigging</v>
      </c>
      <c r="J1006" s="10">
        <f>_xlfn.XLOOKUP(Q2_2025[[#This Row],[Artikelnr]],Artikel_prijzen[Artnr],Artikel_prijzen[Prijs 2025],"")</f>
        <v>28</v>
      </c>
      <c r="K1006" t="str">
        <f>IF(Q2_2025[[#This Row],[Artikelprijs]]&lt;&gt;"",IF(Q2_2025[[#This Row],[Stuksprijs]]=Q2_2025[[#This Row],[Artikelprijs]],"Prijs gelijk","Prijs wijkt af"),"")</f>
        <v>Prijs wijkt af</v>
      </c>
      <c r="L1006" t="str">
        <f>IF(Q2_2025[[#This Row],[Relatiekorting percentage]]=0,
    "Nvt",
    IF(Q2_2025[[#This Row],[Brutobedrag 2]] &lt; Q2_2025[[#This Row],[Bruto - Rel.korting]],
        "Nee",
        "Ja"))</f>
        <v>Nvt</v>
      </c>
      <c r="M1006" s="10">
        <f>IF(Q2_2025[[#This Row],[Artikelprijs]]&lt;&gt;"",Q2_2025[[#This Row],[Artikelprijs]],Q2_2025[[#This Row],[Stuksprijs]])</f>
        <v>28</v>
      </c>
      <c r="N1006" s="10">
        <f>Q2_2025[[#This Row],[Besteld]]*Q2_2025[[#This Row],[Prijs 2]]</f>
        <v>336</v>
      </c>
      <c r="O1006" s="10">
        <f>IF(Q2_2025[[#This Row],[Brutobedrag 2]]&lt;Q2_2025[[#This Row],[Bruto - Rel.korting]],Q2_2025[[#This Row],[Brutobedrag 2]],Q2_2025[[#This Row],[Brutobedrag 2]]*(100-Q2_2025[[#This Row],[Relatiekorting percentage]])/100)</f>
        <v>336</v>
      </c>
      <c r="R1006" s="3"/>
      <c r="W1006"/>
      <c r="AB1006"/>
    </row>
    <row r="1007" spans="1:28" x14ac:dyDescent="0.3">
      <c r="A1007" t="s">
        <v>600</v>
      </c>
      <c r="B1007">
        <v>5030226</v>
      </c>
      <c r="C1007" t="s">
        <v>291</v>
      </c>
      <c r="D1007">
        <v>6</v>
      </c>
      <c r="E1007" s="10">
        <v>159.65</v>
      </c>
      <c r="F1007" s="10">
        <v>957.9</v>
      </c>
      <c r="G1007" s="10">
        <v>957.9</v>
      </c>
      <c r="H1007">
        <v>0</v>
      </c>
      <c r="I1007" s="51" t="str">
        <f>_xlfn.XLOOKUP(Q2_2025[[#This Row],[Artikelnr]],Artikel_prijzen[Artnr],Artikel_prijzen[Groep],"")</f>
        <v>Rigging</v>
      </c>
      <c r="J1007" s="10">
        <f>_xlfn.XLOOKUP(Q2_2025[[#This Row],[Artikelnr]],Artikel_prijzen[Artnr],Artikel_prijzen[Prijs 2025],"")</f>
        <v>155</v>
      </c>
      <c r="K1007" t="str">
        <f>IF(Q2_2025[[#This Row],[Artikelprijs]]&lt;&gt;"",IF(Q2_2025[[#This Row],[Stuksprijs]]=Q2_2025[[#This Row],[Artikelprijs]],"Prijs gelijk","Prijs wijkt af"),"")</f>
        <v>Prijs wijkt af</v>
      </c>
      <c r="L1007" t="str">
        <f>IF(Q2_2025[[#This Row],[Relatiekorting percentage]]=0,
    "Nvt",
    IF(Q2_2025[[#This Row],[Brutobedrag 2]] &lt; Q2_2025[[#This Row],[Bruto - Rel.korting]],
        "Nee",
        "Ja"))</f>
        <v>Nvt</v>
      </c>
      <c r="M1007" s="10">
        <f>IF(Q2_2025[[#This Row],[Artikelprijs]]&lt;&gt;"",Q2_2025[[#This Row],[Artikelprijs]],Q2_2025[[#This Row],[Stuksprijs]])</f>
        <v>155</v>
      </c>
      <c r="N1007" s="10">
        <f>Q2_2025[[#This Row],[Besteld]]*Q2_2025[[#This Row],[Prijs 2]]</f>
        <v>930</v>
      </c>
      <c r="O1007" s="10">
        <f>IF(Q2_2025[[#This Row],[Brutobedrag 2]]&lt;Q2_2025[[#This Row],[Bruto - Rel.korting]],Q2_2025[[#This Row],[Brutobedrag 2]],Q2_2025[[#This Row],[Brutobedrag 2]]*(100-Q2_2025[[#This Row],[Relatiekorting percentage]])/100)</f>
        <v>930</v>
      </c>
      <c r="R1007" s="3"/>
      <c r="W1007"/>
      <c r="AB1007"/>
    </row>
    <row r="1008" spans="1:28" x14ac:dyDescent="0.3">
      <c r="A1008" t="s">
        <v>600</v>
      </c>
      <c r="B1008">
        <v>5030228</v>
      </c>
      <c r="C1008" t="s">
        <v>113</v>
      </c>
      <c r="D1008">
        <v>3</v>
      </c>
      <c r="E1008" s="10">
        <v>236.9</v>
      </c>
      <c r="F1008" s="10">
        <v>710.7</v>
      </c>
      <c r="G1008" s="10">
        <v>710.7</v>
      </c>
      <c r="H1008">
        <v>0</v>
      </c>
      <c r="I1008" s="51" t="str">
        <f>_xlfn.XLOOKUP(Q2_2025[[#This Row],[Artikelnr]],Artikel_prijzen[Artnr],Artikel_prijzen[Groep],"")</f>
        <v>Rigging</v>
      </c>
      <c r="J1008" s="10">
        <f>_xlfn.XLOOKUP(Q2_2025[[#This Row],[Artikelnr]],Artikel_prijzen[Artnr],Artikel_prijzen[Prijs 2025],"")</f>
        <v>230</v>
      </c>
      <c r="K1008" t="str">
        <f>IF(Q2_2025[[#This Row],[Artikelprijs]]&lt;&gt;"",IF(Q2_2025[[#This Row],[Stuksprijs]]=Q2_2025[[#This Row],[Artikelprijs]],"Prijs gelijk","Prijs wijkt af"),"")</f>
        <v>Prijs wijkt af</v>
      </c>
      <c r="L1008" t="str">
        <f>IF(Q2_2025[[#This Row],[Relatiekorting percentage]]=0,
    "Nvt",
    IF(Q2_2025[[#This Row],[Brutobedrag 2]] &lt; Q2_2025[[#This Row],[Bruto - Rel.korting]],
        "Nee",
        "Ja"))</f>
        <v>Nvt</v>
      </c>
      <c r="M1008" s="10">
        <f>IF(Q2_2025[[#This Row],[Artikelprijs]]&lt;&gt;"",Q2_2025[[#This Row],[Artikelprijs]],Q2_2025[[#This Row],[Stuksprijs]])</f>
        <v>230</v>
      </c>
      <c r="N1008" s="10">
        <f>Q2_2025[[#This Row],[Besteld]]*Q2_2025[[#This Row],[Prijs 2]]</f>
        <v>690</v>
      </c>
      <c r="O1008" s="10">
        <f>IF(Q2_2025[[#This Row],[Brutobedrag 2]]&lt;Q2_2025[[#This Row],[Bruto - Rel.korting]],Q2_2025[[#This Row],[Brutobedrag 2]],Q2_2025[[#This Row],[Brutobedrag 2]]*(100-Q2_2025[[#This Row],[Relatiekorting percentage]])/100)</f>
        <v>690</v>
      </c>
      <c r="R1008" s="3"/>
      <c r="W1008"/>
      <c r="AB1008"/>
    </row>
    <row r="1009" spans="1:28" x14ac:dyDescent="0.3">
      <c r="A1009" t="s">
        <v>600</v>
      </c>
      <c r="B1009">
        <v>5030232</v>
      </c>
      <c r="C1009" t="s">
        <v>116</v>
      </c>
      <c r="D1009">
        <v>1</v>
      </c>
      <c r="E1009" s="10">
        <v>144.19999999999999</v>
      </c>
      <c r="F1009" s="10">
        <v>144.19999999999999</v>
      </c>
      <c r="G1009" s="10">
        <v>144.19999999999999</v>
      </c>
      <c r="H1009">
        <v>0</v>
      </c>
      <c r="I1009" s="51" t="str">
        <f>_xlfn.XLOOKUP(Q2_2025[[#This Row],[Artikelnr]],Artikel_prijzen[Artnr],Artikel_prijzen[Groep],"")</f>
        <v>Rigging</v>
      </c>
      <c r="J1009" s="10">
        <f>_xlfn.XLOOKUP(Q2_2025[[#This Row],[Artikelnr]],Artikel_prijzen[Artnr],Artikel_prijzen[Prijs 2025],"")</f>
        <v>140</v>
      </c>
      <c r="K1009" t="str">
        <f>IF(Q2_2025[[#This Row],[Artikelprijs]]&lt;&gt;"",IF(Q2_2025[[#This Row],[Stuksprijs]]=Q2_2025[[#This Row],[Artikelprijs]],"Prijs gelijk","Prijs wijkt af"),"")</f>
        <v>Prijs wijkt af</v>
      </c>
      <c r="L1009" t="str">
        <f>IF(Q2_2025[[#This Row],[Relatiekorting percentage]]=0,
    "Nvt",
    IF(Q2_2025[[#This Row],[Brutobedrag 2]] &lt; Q2_2025[[#This Row],[Bruto - Rel.korting]],
        "Nee",
        "Ja"))</f>
        <v>Nvt</v>
      </c>
      <c r="M1009" s="10">
        <f>IF(Q2_2025[[#This Row],[Artikelprijs]]&lt;&gt;"",Q2_2025[[#This Row],[Artikelprijs]],Q2_2025[[#This Row],[Stuksprijs]])</f>
        <v>140</v>
      </c>
      <c r="N1009" s="10">
        <f>Q2_2025[[#This Row],[Besteld]]*Q2_2025[[#This Row],[Prijs 2]]</f>
        <v>140</v>
      </c>
      <c r="O1009" s="10">
        <f>IF(Q2_2025[[#This Row],[Brutobedrag 2]]&lt;Q2_2025[[#This Row],[Bruto - Rel.korting]],Q2_2025[[#This Row],[Brutobedrag 2]],Q2_2025[[#This Row],[Brutobedrag 2]]*(100-Q2_2025[[#This Row],[Relatiekorting percentage]])/100)</f>
        <v>140</v>
      </c>
      <c r="R1009" s="3"/>
      <c r="W1009"/>
      <c r="AB1009"/>
    </row>
    <row r="1010" spans="1:28" x14ac:dyDescent="0.3">
      <c r="A1010" t="s">
        <v>600</v>
      </c>
      <c r="B1010">
        <v>5030232</v>
      </c>
      <c r="C1010" t="s">
        <v>116</v>
      </c>
      <c r="D1010">
        <v>1</v>
      </c>
      <c r="E1010" s="10">
        <v>144.19999999999999</v>
      </c>
      <c r="F1010" s="10">
        <v>144.19999999999999</v>
      </c>
      <c r="G1010" s="10">
        <v>144.19999999999999</v>
      </c>
      <c r="H1010">
        <v>0</v>
      </c>
      <c r="I1010" s="51" t="str">
        <f>_xlfn.XLOOKUP(Q2_2025[[#This Row],[Artikelnr]],Artikel_prijzen[Artnr],Artikel_prijzen[Groep],"")</f>
        <v>Rigging</v>
      </c>
      <c r="J1010" s="10">
        <f>_xlfn.XLOOKUP(Q2_2025[[#This Row],[Artikelnr]],Artikel_prijzen[Artnr],Artikel_prijzen[Prijs 2025],"")</f>
        <v>140</v>
      </c>
      <c r="K1010" t="str">
        <f>IF(Q2_2025[[#This Row],[Artikelprijs]]&lt;&gt;"",IF(Q2_2025[[#This Row],[Stuksprijs]]=Q2_2025[[#This Row],[Artikelprijs]],"Prijs gelijk","Prijs wijkt af"),"")</f>
        <v>Prijs wijkt af</v>
      </c>
      <c r="L1010" t="str">
        <f>IF(Q2_2025[[#This Row],[Relatiekorting percentage]]=0,
    "Nvt",
    IF(Q2_2025[[#This Row],[Brutobedrag 2]] &lt; Q2_2025[[#This Row],[Bruto - Rel.korting]],
        "Nee",
        "Ja"))</f>
        <v>Nvt</v>
      </c>
      <c r="M1010" s="10">
        <f>IF(Q2_2025[[#This Row],[Artikelprijs]]&lt;&gt;"",Q2_2025[[#This Row],[Artikelprijs]],Q2_2025[[#This Row],[Stuksprijs]])</f>
        <v>140</v>
      </c>
      <c r="N1010" s="10">
        <f>Q2_2025[[#This Row],[Besteld]]*Q2_2025[[#This Row],[Prijs 2]]</f>
        <v>140</v>
      </c>
      <c r="O1010" s="10">
        <f>IF(Q2_2025[[#This Row],[Brutobedrag 2]]&lt;Q2_2025[[#This Row],[Bruto - Rel.korting]],Q2_2025[[#This Row],[Brutobedrag 2]],Q2_2025[[#This Row],[Brutobedrag 2]]*(100-Q2_2025[[#This Row],[Relatiekorting percentage]])/100)</f>
        <v>140</v>
      </c>
      <c r="R1010" s="3"/>
      <c r="W1010"/>
      <c r="AB1010"/>
    </row>
    <row r="1011" spans="1:28" x14ac:dyDescent="0.3">
      <c r="A1011" t="s">
        <v>600</v>
      </c>
      <c r="B1011">
        <v>5030228</v>
      </c>
      <c r="C1011" t="s">
        <v>113</v>
      </c>
      <c r="D1011">
        <v>4</v>
      </c>
      <c r="E1011" s="10">
        <v>236.9</v>
      </c>
      <c r="F1011" s="10">
        <v>947.6</v>
      </c>
      <c r="G1011" s="10">
        <v>947.6</v>
      </c>
      <c r="H1011">
        <v>0</v>
      </c>
      <c r="I1011" s="51" t="str">
        <f>_xlfn.XLOOKUP(Q2_2025[[#This Row],[Artikelnr]],Artikel_prijzen[Artnr],Artikel_prijzen[Groep],"")</f>
        <v>Rigging</v>
      </c>
      <c r="J1011" s="10">
        <f>_xlfn.XLOOKUP(Q2_2025[[#This Row],[Artikelnr]],Artikel_prijzen[Artnr],Artikel_prijzen[Prijs 2025],"")</f>
        <v>230</v>
      </c>
      <c r="K1011" t="str">
        <f>IF(Q2_2025[[#This Row],[Artikelprijs]]&lt;&gt;"",IF(Q2_2025[[#This Row],[Stuksprijs]]=Q2_2025[[#This Row],[Artikelprijs]],"Prijs gelijk","Prijs wijkt af"),"")</f>
        <v>Prijs wijkt af</v>
      </c>
      <c r="L1011" t="str">
        <f>IF(Q2_2025[[#This Row],[Relatiekorting percentage]]=0,
    "Nvt",
    IF(Q2_2025[[#This Row],[Brutobedrag 2]] &lt; Q2_2025[[#This Row],[Bruto - Rel.korting]],
        "Nee",
        "Ja"))</f>
        <v>Nvt</v>
      </c>
      <c r="M1011" s="10">
        <f>IF(Q2_2025[[#This Row],[Artikelprijs]]&lt;&gt;"",Q2_2025[[#This Row],[Artikelprijs]],Q2_2025[[#This Row],[Stuksprijs]])</f>
        <v>230</v>
      </c>
      <c r="N1011" s="10">
        <f>Q2_2025[[#This Row],[Besteld]]*Q2_2025[[#This Row],[Prijs 2]]</f>
        <v>920</v>
      </c>
      <c r="O1011" s="10">
        <f>IF(Q2_2025[[#This Row],[Brutobedrag 2]]&lt;Q2_2025[[#This Row],[Bruto - Rel.korting]],Q2_2025[[#This Row],[Brutobedrag 2]],Q2_2025[[#This Row],[Brutobedrag 2]]*(100-Q2_2025[[#This Row],[Relatiekorting percentage]])/100)</f>
        <v>920</v>
      </c>
      <c r="R1011" s="3"/>
      <c r="W1011"/>
      <c r="AB1011"/>
    </row>
    <row r="1012" spans="1:28" x14ac:dyDescent="0.3">
      <c r="A1012" t="s">
        <v>600</v>
      </c>
      <c r="B1012">
        <v>5030228</v>
      </c>
      <c r="C1012" t="s">
        <v>113</v>
      </c>
      <c r="D1012">
        <v>2</v>
      </c>
      <c r="E1012" s="10">
        <v>236.9</v>
      </c>
      <c r="F1012" s="10">
        <v>473.8</v>
      </c>
      <c r="G1012" s="10">
        <v>473.8</v>
      </c>
      <c r="H1012">
        <v>0</v>
      </c>
      <c r="I1012" s="51" t="str">
        <f>_xlfn.XLOOKUP(Q2_2025[[#This Row],[Artikelnr]],Artikel_prijzen[Artnr],Artikel_prijzen[Groep],"")</f>
        <v>Rigging</v>
      </c>
      <c r="J1012" s="10">
        <f>_xlfn.XLOOKUP(Q2_2025[[#This Row],[Artikelnr]],Artikel_prijzen[Artnr],Artikel_prijzen[Prijs 2025],"")</f>
        <v>230</v>
      </c>
      <c r="K1012" t="str">
        <f>IF(Q2_2025[[#This Row],[Artikelprijs]]&lt;&gt;"",IF(Q2_2025[[#This Row],[Stuksprijs]]=Q2_2025[[#This Row],[Artikelprijs]],"Prijs gelijk","Prijs wijkt af"),"")</f>
        <v>Prijs wijkt af</v>
      </c>
      <c r="L1012" t="str">
        <f>IF(Q2_2025[[#This Row],[Relatiekorting percentage]]=0,
    "Nvt",
    IF(Q2_2025[[#This Row],[Brutobedrag 2]] &lt; Q2_2025[[#This Row],[Bruto - Rel.korting]],
        "Nee",
        "Ja"))</f>
        <v>Nvt</v>
      </c>
      <c r="M1012" s="10">
        <f>IF(Q2_2025[[#This Row],[Artikelprijs]]&lt;&gt;"",Q2_2025[[#This Row],[Artikelprijs]],Q2_2025[[#This Row],[Stuksprijs]])</f>
        <v>230</v>
      </c>
      <c r="N1012" s="10">
        <f>Q2_2025[[#This Row],[Besteld]]*Q2_2025[[#This Row],[Prijs 2]]</f>
        <v>460</v>
      </c>
      <c r="O1012" s="10">
        <f>IF(Q2_2025[[#This Row],[Brutobedrag 2]]&lt;Q2_2025[[#This Row],[Bruto - Rel.korting]],Q2_2025[[#This Row],[Brutobedrag 2]],Q2_2025[[#This Row],[Brutobedrag 2]]*(100-Q2_2025[[#This Row],[Relatiekorting percentage]])/100)</f>
        <v>460</v>
      </c>
      <c r="R1012" s="3"/>
      <c r="W1012"/>
      <c r="AB1012"/>
    </row>
    <row r="1013" spans="1:28" x14ac:dyDescent="0.3">
      <c r="A1013" t="s">
        <v>601</v>
      </c>
      <c r="B1013">
        <v>5022026</v>
      </c>
      <c r="C1013" t="s">
        <v>492</v>
      </c>
      <c r="D1013">
        <v>1</v>
      </c>
      <c r="E1013" s="10">
        <v>403.24</v>
      </c>
      <c r="F1013" s="10">
        <v>403.24</v>
      </c>
      <c r="G1013" s="10">
        <v>322.58999999999997</v>
      </c>
      <c r="H1013">
        <v>20</v>
      </c>
      <c r="I1013" s="51" t="str">
        <f>_xlfn.XLOOKUP(Q2_2025[[#This Row],[Artikelnr]],Artikel_prijzen[Artnr],Artikel_prijzen[Groep],"")</f>
        <v>Elektra</v>
      </c>
      <c r="J1013" s="10">
        <f>_xlfn.XLOOKUP(Q2_2025[[#This Row],[Artikelnr]],Artikel_prijzen[Artnr],Artikel_prijzen[Prijs 2025],"")</f>
        <v>298.7</v>
      </c>
      <c r="K1013" t="str">
        <f>IF(Q2_2025[[#This Row],[Artikelprijs]]&lt;&gt;"",IF(Q2_2025[[#This Row],[Stuksprijs]]=Q2_2025[[#This Row],[Artikelprijs]],"Prijs gelijk","Prijs wijkt af"),"")</f>
        <v>Prijs wijkt af</v>
      </c>
      <c r="L1013" t="str">
        <f>IF(Q2_2025[[#This Row],[Relatiekorting percentage]]=0,
    "Nvt",
    IF(Q2_2025[[#This Row],[Brutobedrag 2]] &lt; Q2_2025[[#This Row],[Bruto - Rel.korting]],
        "Nee",
        "Ja"))</f>
        <v>Nee</v>
      </c>
      <c r="M1013" s="10">
        <f>IF(Q2_2025[[#This Row],[Artikelprijs]]&lt;&gt;"",Q2_2025[[#This Row],[Artikelprijs]],Q2_2025[[#This Row],[Stuksprijs]])</f>
        <v>298.7</v>
      </c>
      <c r="N1013" s="10">
        <f>Q2_2025[[#This Row],[Besteld]]*Q2_2025[[#This Row],[Prijs 2]]</f>
        <v>298.7</v>
      </c>
      <c r="O1013" s="10">
        <f>IF(Q2_2025[[#This Row],[Brutobedrag 2]]&lt;Q2_2025[[#This Row],[Bruto - Rel.korting]],Q2_2025[[#This Row],[Brutobedrag 2]],Q2_2025[[#This Row],[Brutobedrag 2]]*(100-Q2_2025[[#This Row],[Relatiekorting percentage]])/100)</f>
        <v>298.7</v>
      </c>
      <c r="R1013" s="3"/>
      <c r="W1013"/>
      <c r="AB1013"/>
    </row>
    <row r="1014" spans="1:28" x14ac:dyDescent="0.3">
      <c r="A1014" t="s">
        <v>601</v>
      </c>
      <c r="B1014">
        <v>5020001</v>
      </c>
      <c r="C1014" t="s">
        <v>46</v>
      </c>
      <c r="D1014">
        <v>9</v>
      </c>
      <c r="E1014" s="10">
        <v>29.35</v>
      </c>
      <c r="F1014" s="10">
        <v>264.14999999999998</v>
      </c>
      <c r="G1014" s="10">
        <v>198.11</v>
      </c>
      <c r="H1014">
        <v>25</v>
      </c>
      <c r="I1014" s="51" t="str">
        <f>_xlfn.XLOOKUP(Q2_2025[[#This Row],[Artikelnr]],Artikel_prijzen[Artnr],Artikel_prijzen[Groep],"")</f>
        <v/>
      </c>
      <c r="J1014" s="10" t="str">
        <f>_xlfn.XLOOKUP(Q2_2025[[#This Row],[Artikelnr]],Artikel_prijzen[Artnr],Artikel_prijzen[Prijs 2025],"")</f>
        <v/>
      </c>
      <c r="K1014" t="str">
        <f>IF(Q2_2025[[#This Row],[Artikelprijs]]&lt;&gt;"",IF(Q2_2025[[#This Row],[Stuksprijs]]=Q2_2025[[#This Row],[Artikelprijs]],"Prijs gelijk","Prijs wijkt af"),"")</f>
        <v/>
      </c>
      <c r="L1014" t="str">
        <f>IF(Q2_2025[[#This Row],[Relatiekorting percentage]]=0,
    "Nvt",
    IF(Q2_2025[[#This Row],[Brutobedrag 2]] &lt; Q2_2025[[#This Row],[Bruto - Rel.korting]],
        "Nee",
        "Ja"))</f>
        <v>Ja</v>
      </c>
      <c r="M1014" s="10">
        <f>IF(Q2_2025[[#This Row],[Artikelprijs]]&lt;&gt;"",Q2_2025[[#This Row],[Artikelprijs]],Q2_2025[[#This Row],[Stuksprijs]])</f>
        <v>29.35</v>
      </c>
      <c r="N1014" s="10">
        <f>Q2_2025[[#This Row],[Besteld]]*Q2_2025[[#This Row],[Prijs 2]]</f>
        <v>264.15000000000003</v>
      </c>
      <c r="O1014" s="10">
        <f>IF(Q2_2025[[#This Row],[Brutobedrag 2]]&lt;Q2_2025[[#This Row],[Bruto - Rel.korting]],Q2_2025[[#This Row],[Brutobedrag 2]],Q2_2025[[#This Row],[Brutobedrag 2]]*(100-Q2_2025[[#This Row],[Relatiekorting percentage]])/100)</f>
        <v>198.11250000000004</v>
      </c>
      <c r="R1014" s="3"/>
      <c r="W1014"/>
      <c r="AB1014"/>
    </row>
    <row r="1015" spans="1:28" x14ac:dyDescent="0.3">
      <c r="A1015" t="s">
        <v>601</v>
      </c>
      <c r="B1015">
        <v>5031009</v>
      </c>
      <c r="C1015" t="s">
        <v>141</v>
      </c>
      <c r="D1015">
        <v>6</v>
      </c>
      <c r="E1015" s="10">
        <v>89.61</v>
      </c>
      <c r="F1015" s="10">
        <v>537.66</v>
      </c>
      <c r="G1015" s="10">
        <v>376.36</v>
      </c>
      <c r="H1015">
        <v>30</v>
      </c>
      <c r="I1015" s="51" t="str">
        <f>_xlfn.XLOOKUP(Q2_2025[[#This Row],[Artikelnr]],Artikel_prijzen[Artnr],Artikel_prijzen[Groep],"")</f>
        <v/>
      </c>
      <c r="J1015" s="10" t="str">
        <f>_xlfn.XLOOKUP(Q2_2025[[#This Row],[Artikelnr]],Artikel_prijzen[Artnr],Artikel_prijzen[Prijs 2025],"")</f>
        <v/>
      </c>
      <c r="K1015" t="str">
        <f>IF(Q2_2025[[#This Row],[Artikelprijs]]&lt;&gt;"",IF(Q2_2025[[#This Row],[Stuksprijs]]=Q2_2025[[#This Row],[Artikelprijs]],"Prijs gelijk","Prijs wijkt af"),"")</f>
        <v/>
      </c>
      <c r="L1015" t="str">
        <f>IF(Q2_2025[[#This Row],[Relatiekorting percentage]]=0,
    "Nvt",
    IF(Q2_2025[[#This Row],[Brutobedrag 2]] &lt; Q2_2025[[#This Row],[Bruto - Rel.korting]],
        "Nee",
        "Ja"))</f>
        <v>Ja</v>
      </c>
      <c r="M1015" s="10">
        <f>IF(Q2_2025[[#This Row],[Artikelprijs]]&lt;&gt;"",Q2_2025[[#This Row],[Artikelprijs]],Q2_2025[[#This Row],[Stuksprijs]])</f>
        <v>89.61</v>
      </c>
      <c r="N1015" s="10">
        <f>Q2_2025[[#This Row],[Besteld]]*Q2_2025[[#This Row],[Prijs 2]]</f>
        <v>537.66</v>
      </c>
      <c r="O1015" s="10">
        <f>IF(Q2_2025[[#This Row],[Brutobedrag 2]]&lt;Q2_2025[[#This Row],[Bruto - Rel.korting]],Q2_2025[[#This Row],[Brutobedrag 2]],Q2_2025[[#This Row],[Brutobedrag 2]]*(100-Q2_2025[[#This Row],[Relatiekorting percentage]])/100)</f>
        <v>376.36199999999997</v>
      </c>
      <c r="R1015" s="3"/>
      <c r="W1015"/>
      <c r="AB1015"/>
    </row>
    <row r="1016" spans="1:28" x14ac:dyDescent="0.3">
      <c r="A1016" t="s">
        <v>601</v>
      </c>
      <c r="B1016">
        <v>1007051</v>
      </c>
      <c r="C1016" t="s">
        <v>54</v>
      </c>
      <c r="D1016">
        <v>14</v>
      </c>
      <c r="E1016" s="10">
        <v>88.57</v>
      </c>
      <c r="F1016" s="10">
        <v>1239.98</v>
      </c>
      <c r="G1016" s="10">
        <v>867.99</v>
      </c>
      <c r="H1016">
        <v>30</v>
      </c>
      <c r="I1016" s="51" t="str">
        <f>_xlfn.XLOOKUP(Q2_2025[[#This Row],[Artikelnr]],Artikel_prijzen[Artnr],Artikel_prijzen[Groep],"")</f>
        <v/>
      </c>
      <c r="J1016" s="10" t="str">
        <f>_xlfn.XLOOKUP(Q2_2025[[#This Row],[Artikelnr]],Artikel_prijzen[Artnr],Artikel_prijzen[Prijs 2025],"")</f>
        <v/>
      </c>
      <c r="K1016" t="str">
        <f>IF(Q2_2025[[#This Row],[Artikelprijs]]&lt;&gt;"",IF(Q2_2025[[#This Row],[Stuksprijs]]=Q2_2025[[#This Row],[Artikelprijs]],"Prijs gelijk","Prijs wijkt af"),"")</f>
        <v/>
      </c>
      <c r="L1016" t="str">
        <f>IF(Q2_2025[[#This Row],[Relatiekorting percentage]]=0,
    "Nvt",
    IF(Q2_2025[[#This Row],[Brutobedrag 2]] &lt; Q2_2025[[#This Row],[Bruto - Rel.korting]],
        "Nee",
        "Ja"))</f>
        <v>Ja</v>
      </c>
      <c r="M1016" s="10">
        <f>IF(Q2_2025[[#This Row],[Artikelprijs]]&lt;&gt;"",Q2_2025[[#This Row],[Artikelprijs]],Q2_2025[[#This Row],[Stuksprijs]])</f>
        <v>88.57</v>
      </c>
      <c r="N1016" s="10">
        <f>Q2_2025[[#This Row],[Besteld]]*Q2_2025[[#This Row],[Prijs 2]]</f>
        <v>1239.98</v>
      </c>
      <c r="O1016" s="10">
        <f>IF(Q2_2025[[#This Row],[Brutobedrag 2]]&lt;Q2_2025[[#This Row],[Bruto - Rel.korting]],Q2_2025[[#This Row],[Brutobedrag 2]],Q2_2025[[#This Row],[Brutobedrag 2]]*(100-Q2_2025[[#This Row],[Relatiekorting percentage]])/100)</f>
        <v>867.9860000000001</v>
      </c>
      <c r="R1016" s="3"/>
      <c r="W1016"/>
      <c r="AB1016"/>
    </row>
    <row r="1017" spans="1:28" x14ac:dyDescent="0.3">
      <c r="A1017" t="s">
        <v>601</v>
      </c>
      <c r="B1017">
        <v>5030228</v>
      </c>
      <c r="C1017" t="s">
        <v>113</v>
      </c>
      <c r="D1017">
        <v>4</v>
      </c>
      <c r="E1017" s="10">
        <v>236.9</v>
      </c>
      <c r="F1017" s="10">
        <v>947.6</v>
      </c>
      <c r="G1017" s="10">
        <v>663.32</v>
      </c>
      <c r="H1017">
        <v>30</v>
      </c>
      <c r="I1017" s="51" t="str">
        <f>_xlfn.XLOOKUP(Q2_2025[[#This Row],[Artikelnr]],Artikel_prijzen[Artnr],Artikel_prijzen[Groep],"")</f>
        <v>Rigging</v>
      </c>
      <c r="J1017" s="10">
        <f>_xlfn.XLOOKUP(Q2_2025[[#This Row],[Artikelnr]],Artikel_prijzen[Artnr],Artikel_prijzen[Prijs 2025],"")</f>
        <v>230</v>
      </c>
      <c r="K1017" t="str">
        <f>IF(Q2_2025[[#This Row],[Artikelprijs]]&lt;&gt;"",IF(Q2_2025[[#This Row],[Stuksprijs]]=Q2_2025[[#This Row],[Artikelprijs]],"Prijs gelijk","Prijs wijkt af"),"")</f>
        <v>Prijs wijkt af</v>
      </c>
      <c r="L1017" t="str">
        <f>IF(Q2_2025[[#This Row],[Relatiekorting percentage]]=0,
    "Nvt",
    IF(Q2_2025[[#This Row],[Brutobedrag 2]] &lt; Q2_2025[[#This Row],[Bruto - Rel.korting]],
        "Nee",
        "Ja"))</f>
        <v>Ja</v>
      </c>
      <c r="M1017" s="10">
        <f>IF(Q2_2025[[#This Row],[Artikelprijs]]&lt;&gt;"",Q2_2025[[#This Row],[Artikelprijs]],Q2_2025[[#This Row],[Stuksprijs]])</f>
        <v>230</v>
      </c>
      <c r="N1017" s="10">
        <f>Q2_2025[[#This Row],[Besteld]]*Q2_2025[[#This Row],[Prijs 2]]</f>
        <v>920</v>
      </c>
      <c r="O1017" s="10">
        <f>IF(Q2_2025[[#This Row],[Brutobedrag 2]]&lt;Q2_2025[[#This Row],[Bruto - Rel.korting]],Q2_2025[[#This Row],[Brutobedrag 2]],Q2_2025[[#This Row],[Brutobedrag 2]]*(100-Q2_2025[[#This Row],[Relatiekorting percentage]])/100)</f>
        <v>644</v>
      </c>
      <c r="R1017" s="3"/>
      <c r="W1017"/>
      <c r="AB1017"/>
    </row>
    <row r="1018" spans="1:28" x14ac:dyDescent="0.3">
      <c r="A1018" t="s">
        <v>601</v>
      </c>
      <c r="B1018">
        <v>5030232</v>
      </c>
      <c r="C1018" t="s">
        <v>116</v>
      </c>
      <c r="D1018">
        <v>1</v>
      </c>
      <c r="E1018" s="10">
        <v>144.19999999999999</v>
      </c>
      <c r="F1018" s="10">
        <v>144.19999999999999</v>
      </c>
      <c r="G1018" s="10">
        <v>100.94</v>
      </c>
      <c r="H1018">
        <v>30</v>
      </c>
      <c r="I1018" s="51" t="str">
        <f>_xlfn.XLOOKUP(Q2_2025[[#This Row],[Artikelnr]],Artikel_prijzen[Artnr],Artikel_prijzen[Groep],"")</f>
        <v>Rigging</v>
      </c>
      <c r="J1018" s="10">
        <f>_xlfn.XLOOKUP(Q2_2025[[#This Row],[Artikelnr]],Artikel_prijzen[Artnr],Artikel_prijzen[Prijs 2025],"")</f>
        <v>140</v>
      </c>
      <c r="K1018" t="str">
        <f>IF(Q2_2025[[#This Row],[Artikelprijs]]&lt;&gt;"",IF(Q2_2025[[#This Row],[Stuksprijs]]=Q2_2025[[#This Row],[Artikelprijs]],"Prijs gelijk","Prijs wijkt af"),"")</f>
        <v>Prijs wijkt af</v>
      </c>
      <c r="L1018" t="str">
        <f>IF(Q2_2025[[#This Row],[Relatiekorting percentage]]=0,
    "Nvt",
    IF(Q2_2025[[#This Row],[Brutobedrag 2]] &lt; Q2_2025[[#This Row],[Bruto - Rel.korting]],
        "Nee",
        "Ja"))</f>
        <v>Ja</v>
      </c>
      <c r="M1018" s="10">
        <f>IF(Q2_2025[[#This Row],[Artikelprijs]]&lt;&gt;"",Q2_2025[[#This Row],[Artikelprijs]],Q2_2025[[#This Row],[Stuksprijs]])</f>
        <v>140</v>
      </c>
      <c r="N1018" s="10">
        <f>Q2_2025[[#This Row],[Besteld]]*Q2_2025[[#This Row],[Prijs 2]]</f>
        <v>140</v>
      </c>
      <c r="O1018" s="10">
        <f>IF(Q2_2025[[#This Row],[Brutobedrag 2]]&lt;Q2_2025[[#This Row],[Bruto - Rel.korting]],Q2_2025[[#This Row],[Brutobedrag 2]],Q2_2025[[#This Row],[Brutobedrag 2]]*(100-Q2_2025[[#This Row],[Relatiekorting percentage]])/100)</f>
        <v>98</v>
      </c>
      <c r="R1018" s="3"/>
      <c r="W1018"/>
      <c r="AB1018"/>
    </row>
    <row r="1019" spans="1:28" x14ac:dyDescent="0.3">
      <c r="A1019" t="s">
        <v>601</v>
      </c>
      <c r="B1019">
        <v>5030001</v>
      </c>
      <c r="C1019" t="s">
        <v>132</v>
      </c>
      <c r="D1019">
        <v>24</v>
      </c>
      <c r="E1019" s="10">
        <v>28.84</v>
      </c>
      <c r="F1019" s="10">
        <v>0</v>
      </c>
      <c r="G1019" s="10">
        <v>0</v>
      </c>
      <c r="H1019">
        <v>0</v>
      </c>
      <c r="I1019" s="51" t="str">
        <f>_xlfn.XLOOKUP(Q2_2025[[#This Row],[Artikelnr]],Artikel_prijzen[Artnr],Artikel_prijzen[Groep],"")</f>
        <v>Rigging</v>
      </c>
      <c r="J1019" s="10">
        <f>_xlfn.XLOOKUP(Q2_2025[[#This Row],[Artikelnr]],Artikel_prijzen[Artnr],Artikel_prijzen[Prijs 2025],"")</f>
        <v>28</v>
      </c>
      <c r="K1019" t="str">
        <f>IF(Q2_2025[[#This Row],[Artikelprijs]]&lt;&gt;"",IF(Q2_2025[[#This Row],[Stuksprijs]]=Q2_2025[[#This Row],[Artikelprijs]],"Prijs gelijk","Prijs wijkt af"),"")</f>
        <v>Prijs wijkt af</v>
      </c>
      <c r="L1019" t="str">
        <f>IF(Q2_2025[[#This Row],[Relatiekorting percentage]]=0,
    "Nvt",
    IF(Q2_2025[[#This Row],[Brutobedrag 2]] &lt; Q2_2025[[#This Row],[Bruto - Rel.korting]],
        "Nee",
        "Ja"))</f>
        <v>Nvt</v>
      </c>
      <c r="M1019" s="10">
        <f>IF(Q2_2025[[#This Row],[Artikelprijs]]&lt;&gt;"",Q2_2025[[#This Row],[Artikelprijs]],Q2_2025[[#This Row],[Stuksprijs]])</f>
        <v>28</v>
      </c>
      <c r="N1019" s="10">
        <f>Q2_2025[[#This Row],[Besteld]]*Q2_2025[[#This Row],[Prijs 2]]</f>
        <v>672</v>
      </c>
      <c r="O1019" s="10">
        <f>IF(Q2_2025[[#This Row],[Brutobedrag 2]]&lt;Q2_2025[[#This Row],[Bruto - Rel.korting]],Q2_2025[[#This Row],[Brutobedrag 2]],Q2_2025[[#This Row],[Brutobedrag 2]]*(100-Q2_2025[[#This Row],[Relatiekorting percentage]])/100)</f>
        <v>672</v>
      </c>
      <c r="R1019" s="3"/>
      <c r="W1019"/>
      <c r="AB1019"/>
    </row>
    <row r="1020" spans="1:28" x14ac:dyDescent="0.3">
      <c r="A1020" t="s">
        <v>601</v>
      </c>
      <c r="B1020">
        <v>4001123</v>
      </c>
      <c r="C1020" t="s">
        <v>366</v>
      </c>
      <c r="D1020">
        <v>1</v>
      </c>
      <c r="E1020" s="10">
        <v>76.5</v>
      </c>
      <c r="F1020" s="10">
        <v>76.5</v>
      </c>
      <c r="G1020" s="10">
        <v>53.55</v>
      </c>
      <c r="H1020">
        <v>30</v>
      </c>
      <c r="I1020" s="51" t="str">
        <f>_xlfn.XLOOKUP(Q2_2025[[#This Row],[Artikelnr]],Artikel_prijzen[Artnr],Artikel_prijzen[Groep],"")</f>
        <v/>
      </c>
      <c r="J1020" s="10" t="str">
        <f>_xlfn.XLOOKUP(Q2_2025[[#This Row],[Artikelnr]],Artikel_prijzen[Artnr],Artikel_prijzen[Prijs 2025],"")</f>
        <v/>
      </c>
      <c r="K1020" t="str">
        <f>IF(Q2_2025[[#This Row],[Artikelprijs]]&lt;&gt;"",IF(Q2_2025[[#This Row],[Stuksprijs]]=Q2_2025[[#This Row],[Artikelprijs]],"Prijs gelijk","Prijs wijkt af"),"")</f>
        <v/>
      </c>
      <c r="L1020" t="str">
        <f>IF(Q2_2025[[#This Row],[Relatiekorting percentage]]=0,
    "Nvt",
    IF(Q2_2025[[#This Row],[Brutobedrag 2]] &lt; Q2_2025[[#This Row],[Bruto - Rel.korting]],
        "Nee",
        "Ja"))</f>
        <v>Ja</v>
      </c>
      <c r="M1020" s="10">
        <f>IF(Q2_2025[[#This Row],[Artikelprijs]]&lt;&gt;"",Q2_2025[[#This Row],[Artikelprijs]],Q2_2025[[#This Row],[Stuksprijs]])</f>
        <v>76.5</v>
      </c>
      <c r="N1020" s="10">
        <f>Q2_2025[[#This Row],[Besteld]]*Q2_2025[[#This Row],[Prijs 2]]</f>
        <v>76.5</v>
      </c>
      <c r="O1020" s="10">
        <f>IF(Q2_2025[[#This Row],[Brutobedrag 2]]&lt;Q2_2025[[#This Row],[Bruto - Rel.korting]],Q2_2025[[#This Row],[Brutobedrag 2]],Q2_2025[[#This Row],[Brutobedrag 2]]*(100-Q2_2025[[#This Row],[Relatiekorting percentage]])/100)</f>
        <v>53.55</v>
      </c>
      <c r="R1020" s="3"/>
      <c r="W1020"/>
      <c r="AB1020"/>
    </row>
    <row r="1021" spans="1:28" x14ac:dyDescent="0.3">
      <c r="A1021" t="s">
        <v>601</v>
      </c>
      <c r="B1021">
        <v>5040001</v>
      </c>
      <c r="C1021" t="s">
        <v>602</v>
      </c>
      <c r="D1021">
        <v>3</v>
      </c>
      <c r="E1021" s="10">
        <v>1250</v>
      </c>
      <c r="F1021" s="10">
        <v>3750</v>
      </c>
      <c r="G1021" s="10">
        <v>2625</v>
      </c>
      <c r="H1021">
        <v>30</v>
      </c>
      <c r="I1021" s="51" t="str">
        <f>_xlfn.XLOOKUP(Q2_2025[[#This Row],[Artikelnr]],Artikel_prijzen[Artnr],Artikel_prijzen[Groep],"")</f>
        <v>AV</v>
      </c>
      <c r="J1021" s="10">
        <f>_xlfn.XLOOKUP(Q2_2025[[#This Row],[Artikelnr]],Artikel_prijzen[Artnr],Artikel_prijzen[Prijs 2025],"")</f>
        <v>125</v>
      </c>
      <c r="K1021" t="str">
        <f>IF(Q2_2025[[#This Row],[Artikelprijs]]&lt;&gt;"",IF(Q2_2025[[#This Row],[Stuksprijs]]=Q2_2025[[#This Row],[Artikelprijs]],"Prijs gelijk","Prijs wijkt af"),"")</f>
        <v>Prijs wijkt af</v>
      </c>
      <c r="L1021" t="str">
        <f>IF(Q2_2025[[#This Row],[Relatiekorting percentage]]=0,
    "Nvt",
    IF(Q2_2025[[#This Row],[Brutobedrag 2]] &lt; Q2_2025[[#This Row],[Bruto - Rel.korting]],
        "Nee",
        "Ja"))</f>
        <v>Nee</v>
      </c>
      <c r="M1021" s="10">
        <f>IF(Q2_2025[[#This Row],[Artikelprijs]]&lt;&gt;"",Q2_2025[[#This Row],[Artikelprijs]],Q2_2025[[#This Row],[Stuksprijs]])</f>
        <v>125</v>
      </c>
      <c r="N1021" s="10">
        <f>Q2_2025[[#This Row],[Besteld]]*Q2_2025[[#This Row],[Prijs 2]]</f>
        <v>375</v>
      </c>
      <c r="O1021" s="10">
        <f>IF(Q2_2025[[#This Row],[Brutobedrag 2]]&lt;Q2_2025[[#This Row],[Bruto - Rel.korting]],Q2_2025[[#This Row],[Brutobedrag 2]],Q2_2025[[#This Row],[Brutobedrag 2]]*(100-Q2_2025[[#This Row],[Relatiekorting percentage]])/100)</f>
        <v>375</v>
      </c>
      <c r="R1021" s="3"/>
      <c r="W1021"/>
      <c r="AB1021"/>
    </row>
    <row r="1022" spans="1:28" x14ac:dyDescent="0.3">
      <c r="A1022" t="s">
        <v>601</v>
      </c>
      <c r="B1022">
        <v>4001232</v>
      </c>
      <c r="C1022" t="s">
        <v>367</v>
      </c>
      <c r="D1022">
        <v>3</v>
      </c>
      <c r="E1022" s="10">
        <v>208.75</v>
      </c>
      <c r="F1022" s="10">
        <v>626.25</v>
      </c>
      <c r="G1022" s="10">
        <v>438.37</v>
      </c>
      <c r="H1022">
        <v>30</v>
      </c>
      <c r="I1022" s="51" t="str">
        <f>_xlfn.XLOOKUP(Q2_2025[[#This Row],[Artikelnr]],Artikel_prijzen[Artnr],Artikel_prijzen[Groep],"")</f>
        <v/>
      </c>
      <c r="J1022" s="10" t="str">
        <f>_xlfn.XLOOKUP(Q2_2025[[#This Row],[Artikelnr]],Artikel_prijzen[Artnr],Artikel_prijzen[Prijs 2025],"")</f>
        <v/>
      </c>
      <c r="K1022" t="str">
        <f>IF(Q2_2025[[#This Row],[Artikelprijs]]&lt;&gt;"",IF(Q2_2025[[#This Row],[Stuksprijs]]=Q2_2025[[#This Row],[Artikelprijs]],"Prijs gelijk","Prijs wijkt af"),"")</f>
        <v/>
      </c>
      <c r="L1022" t="str">
        <f>IF(Q2_2025[[#This Row],[Relatiekorting percentage]]=0,
    "Nvt",
    IF(Q2_2025[[#This Row],[Brutobedrag 2]] &lt; Q2_2025[[#This Row],[Bruto - Rel.korting]],
        "Nee",
        "Ja"))</f>
        <v>Ja</v>
      </c>
      <c r="M1022" s="10">
        <f>IF(Q2_2025[[#This Row],[Artikelprijs]]&lt;&gt;"",Q2_2025[[#This Row],[Artikelprijs]],Q2_2025[[#This Row],[Stuksprijs]])</f>
        <v>208.75</v>
      </c>
      <c r="N1022" s="10">
        <f>Q2_2025[[#This Row],[Besteld]]*Q2_2025[[#This Row],[Prijs 2]]</f>
        <v>626.25</v>
      </c>
      <c r="O1022" s="10">
        <f>IF(Q2_2025[[#This Row],[Brutobedrag 2]]&lt;Q2_2025[[#This Row],[Bruto - Rel.korting]],Q2_2025[[#This Row],[Brutobedrag 2]],Q2_2025[[#This Row],[Brutobedrag 2]]*(100-Q2_2025[[#This Row],[Relatiekorting percentage]])/100)</f>
        <v>438.375</v>
      </c>
      <c r="R1022" s="3"/>
      <c r="W1022"/>
      <c r="AB1022"/>
    </row>
    <row r="1023" spans="1:28" x14ac:dyDescent="0.3">
      <c r="A1023" t="s">
        <v>601</v>
      </c>
      <c r="B1023">
        <v>4001263</v>
      </c>
      <c r="C1023" t="s">
        <v>210</v>
      </c>
      <c r="D1023">
        <v>3</v>
      </c>
      <c r="E1023" s="10">
        <v>208.85</v>
      </c>
      <c r="F1023" s="10">
        <v>626.54999999999995</v>
      </c>
      <c r="G1023" s="10">
        <v>438.58</v>
      </c>
      <c r="H1023">
        <v>30</v>
      </c>
      <c r="I1023" s="51" t="str">
        <f>_xlfn.XLOOKUP(Q2_2025[[#This Row],[Artikelnr]],Artikel_prijzen[Artnr],Artikel_prijzen[Groep],"")</f>
        <v/>
      </c>
      <c r="J1023" s="10" t="str">
        <f>_xlfn.XLOOKUP(Q2_2025[[#This Row],[Artikelnr]],Artikel_prijzen[Artnr],Artikel_prijzen[Prijs 2025],"")</f>
        <v/>
      </c>
      <c r="K1023" t="str">
        <f>IF(Q2_2025[[#This Row],[Artikelprijs]]&lt;&gt;"",IF(Q2_2025[[#This Row],[Stuksprijs]]=Q2_2025[[#This Row],[Artikelprijs]],"Prijs gelijk","Prijs wijkt af"),"")</f>
        <v/>
      </c>
      <c r="L1023" t="str">
        <f>IF(Q2_2025[[#This Row],[Relatiekorting percentage]]=0,
    "Nvt",
    IF(Q2_2025[[#This Row],[Brutobedrag 2]] &lt; Q2_2025[[#This Row],[Bruto - Rel.korting]],
        "Nee",
        "Ja"))</f>
        <v>Ja</v>
      </c>
      <c r="M1023" s="10">
        <f>IF(Q2_2025[[#This Row],[Artikelprijs]]&lt;&gt;"",Q2_2025[[#This Row],[Artikelprijs]],Q2_2025[[#This Row],[Stuksprijs]])</f>
        <v>208.85</v>
      </c>
      <c r="N1023" s="10">
        <f>Q2_2025[[#This Row],[Besteld]]*Q2_2025[[#This Row],[Prijs 2]]</f>
        <v>626.54999999999995</v>
      </c>
      <c r="O1023" s="10">
        <f>IF(Q2_2025[[#This Row],[Brutobedrag 2]]&lt;Q2_2025[[#This Row],[Bruto - Rel.korting]],Q2_2025[[#This Row],[Brutobedrag 2]],Q2_2025[[#This Row],[Brutobedrag 2]]*(100-Q2_2025[[#This Row],[Relatiekorting percentage]])/100)</f>
        <v>438.58499999999998</v>
      </c>
      <c r="R1023" s="3"/>
      <c r="W1023"/>
      <c r="AB1023"/>
    </row>
    <row r="1024" spans="1:28" x14ac:dyDescent="0.3">
      <c r="A1024" t="s">
        <v>601</v>
      </c>
      <c r="B1024">
        <v>5040032</v>
      </c>
      <c r="C1024" t="s">
        <v>603</v>
      </c>
      <c r="D1024">
        <v>1</v>
      </c>
      <c r="E1024" s="10">
        <v>35</v>
      </c>
      <c r="F1024" s="10">
        <v>35</v>
      </c>
      <c r="G1024" s="10">
        <v>24.5</v>
      </c>
      <c r="H1024">
        <v>30</v>
      </c>
      <c r="I1024" s="51" t="str">
        <f>_xlfn.XLOOKUP(Q2_2025[[#This Row],[Artikelnr]],Artikel_prijzen[Artnr],Artikel_prijzen[Groep],"")</f>
        <v/>
      </c>
      <c r="J1024" s="10" t="str">
        <f>_xlfn.XLOOKUP(Q2_2025[[#This Row],[Artikelnr]],Artikel_prijzen[Artnr],Artikel_prijzen[Prijs 2025],"")</f>
        <v/>
      </c>
      <c r="K1024" t="str">
        <f>IF(Q2_2025[[#This Row],[Artikelprijs]]&lt;&gt;"",IF(Q2_2025[[#This Row],[Stuksprijs]]=Q2_2025[[#This Row],[Artikelprijs]],"Prijs gelijk","Prijs wijkt af"),"")</f>
        <v/>
      </c>
      <c r="L1024" t="str">
        <f>IF(Q2_2025[[#This Row],[Relatiekorting percentage]]=0,
    "Nvt",
    IF(Q2_2025[[#This Row],[Brutobedrag 2]] &lt; Q2_2025[[#This Row],[Bruto - Rel.korting]],
        "Nee",
        "Ja"))</f>
        <v>Ja</v>
      </c>
      <c r="M1024" s="10">
        <f>IF(Q2_2025[[#This Row],[Artikelprijs]]&lt;&gt;"",Q2_2025[[#This Row],[Artikelprijs]],Q2_2025[[#This Row],[Stuksprijs]])</f>
        <v>35</v>
      </c>
      <c r="N1024" s="10">
        <f>Q2_2025[[#This Row],[Besteld]]*Q2_2025[[#This Row],[Prijs 2]]</f>
        <v>35</v>
      </c>
      <c r="O1024" s="10">
        <f>IF(Q2_2025[[#This Row],[Brutobedrag 2]]&lt;Q2_2025[[#This Row],[Bruto - Rel.korting]],Q2_2025[[#This Row],[Brutobedrag 2]],Q2_2025[[#This Row],[Brutobedrag 2]]*(100-Q2_2025[[#This Row],[Relatiekorting percentage]])/100)</f>
        <v>24.5</v>
      </c>
      <c r="R1024" s="3"/>
      <c r="W1024"/>
      <c r="AB1024"/>
    </row>
    <row r="1025" spans="1:28" x14ac:dyDescent="0.3">
      <c r="A1025" t="s">
        <v>601</v>
      </c>
      <c r="B1025">
        <v>9809024</v>
      </c>
      <c r="C1025" t="s">
        <v>411</v>
      </c>
      <c r="D1025">
        <v>2</v>
      </c>
      <c r="E1025" s="10">
        <v>5.5</v>
      </c>
      <c r="F1025" s="10">
        <v>11</v>
      </c>
      <c r="G1025" s="10">
        <v>11</v>
      </c>
      <c r="H1025">
        <v>0</v>
      </c>
      <c r="I1025" s="51" t="str">
        <f>_xlfn.XLOOKUP(Q2_2025[[#This Row],[Artikelnr]],Artikel_prijzen[Artnr],Artikel_prijzen[Groep],"")</f>
        <v/>
      </c>
      <c r="J1025" s="10" t="str">
        <f>_xlfn.XLOOKUP(Q2_2025[[#This Row],[Artikelnr]],Artikel_prijzen[Artnr],Artikel_prijzen[Prijs 2025],"")</f>
        <v/>
      </c>
      <c r="K1025" t="str">
        <f>IF(Q2_2025[[#This Row],[Artikelprijs]]&lt;&gt;"",IF(Q2_2025[[#This Row],[Stuksprijs]]=Q2_2025[[#This Row],[Artikelprijs]],"Prijs gelijk","Prijs wijkt af"),"")</f>
        <v/>
      </c>
      <c r="L1025" t="str">
        <f>IF(Q2_2025[[#This Row],[Relatiekorting percentage]]=0,
    "Nvt",
    IF(Q2_2025[[#This Row],[Brutobedrag 2]] &lt; Q2_2025[[#This Row],[Bruto - Rel.korting]],
        "Nee",
        "Ja"))</f>
        <v>Nvt</v>
      </c>
      <c r="M1025" s="10">
        <f>IF(Q2_2025[[#This Row],[Artikelprijs]]&lt;&gt;"",Q2_2025[[#This Row],[Artikelprijs]],Q2_2025[[#This Row],[Stuksprijs]])</f>
        <v>5.5</v>
      </c>
      <c r="N1025" s="10">
        <f>Q2_2025[[#This Row],[Besteld]]*Q2_2025[[#This Row],[Prijs 2]]</f>
        <v>11</v>
      </c>
      <c r="O1025" s="10">
        <f>IF(Q2_2025[[#This Row],[Brutobedrag 2]]&lt;Q2_2025[[#This Row],[Bruto - Rel.korting]],Q2_2025[[#This Row],[Brutobedrag 2]],Q2_2025[[#This Row],[Brutobedrag 2]]*(100-Q2_2025[[#This Row],[Relatiekorting percentage]])/100)</f>
        <v>11</v>
      </c>
      <c r="R1025" s="3"/>
      <c r="W1025"/>
      <c r="AB1025"/>
    </row>
    <row r="1026" spans="1:28" x14ac:dyDescent="0.3">
      <c r="A1026" t="s">
        <v>601</v>
      </c>
      <c r="B1026">
        <v>4001156</v>
      </c>
      <c r="C1026" t="s">
        <v>374</v>
      </c>
      <c r="D1026">
        <v>1</v>
      </c>
      <c r="E1026" s="10">
        <v>140.57</v>
      </c>
      <c r="F1026" s="10">
        <v>140.57</v>
      </c>
      <c r="G1026" s="10">
        <v>98.4</v>
      </c>
      <c r="H1026">
        <v>30</v>
      </c>
      <c r="I1026" s="51" t="str">
        <f>_xlfn.XLOOKUP(Q2_2025[[#This Row],[Artikelnr]],Artikel_prijzen[Artnr],Artikel_prijzen[Groep],"")</f>
        <v/>
      </c>
      <c r="J1026" s="10" t="str">
        <f>_xlfn.XLOOKUP(Q2_2025[[#This Row],[Artikelnr]],Artikel_prijzen[Artnr],Artikel_prijzen[Prijs 2025],"")</f>
        <v/>
      </c>
      <c r="K1026" t="str">
        <f>IF(Q2_2025[[#This Row],[Artikelprijs]]&lt;&gt;"",IF(Q2_2025[[#This Row],[Stuksprijs]]=Q2_2025[[#This Row],[Artikelprijs]],"Prijs gelijk","Prijs wijkt af"),"")</f>
        <v/>
      </c>
      <c r="L1026" t="str">
        <f>IF(Q2_2025[[#This Row],[Relatiekorting percentage]]=0,
    "Nvt",
    IF(Q2_2025[[#This Row],[Brutobedrag 2]] &lt; Q2_2025[[#This Row],[Bruto - Rel.korting]],
        "Nee",
        "Ja"))</f>
        <v>Ja</v>
      </c>
      <c r="M1026" s="10">
        <f>IF(Q2_2025[[#This Row],[Artikelprijs]]&lt;&gt;"",Q2_2025[[#This Row],[Artikelprijs]],Q2_2025[[#This Row],[Stuksprijs]])</f>
        <v>140.57</v>
      </c>
      <c r="N1026" s="10">
        <f>Q2_2025[[#This Row],[Besteld]]*Q2_2025[[#This Row],[Prijs 2]]</f>
        <v>140.57</v>
      </c>
      <c r="O1026" s="10">
        <f>IF(Q2_2025[[#This Row],[Brutobedrag 2]]&lt;Q2_2025[[#This Row],[Bruto - Rel.korting]],Q2_2025[[#This Row],[Brutobedrag 2]],Q2_2025[[#This Row],[Brutobedrag 2]]*(100-Q2_2025[[#This Row],[Relatiekorting percentage]])/100)</f>
        <v>98.399000000000001</v>
      </c>
      <c r="R1026" s="3"/>
      <c r="W1026"/>
      <c r="AB1026"/>
    </row>
    <row r="1027" spans="1:28" x14ac:dyDescent="0.3">
      <c r="A1027" t="s">
        <v>601</v>
      </c>
      <c r="B1027">
        <v>5040307</v>
      </c>
      <c r="C1027" t="s">
        <v>604</v>
      </c>
      <c r="D1027">
        <v>1</v>
      </c>
      <c r="E1027" s="10">
        <v>185.25</v>
      </c>
      <c r="F1027" s="10">
        <v>185.25</v>
      </c>
      <c r="G1027" s="10">
        <v>129.66999999999999</v>
      </c>
      <c r="H1027">
        <v>30</v>
      </c>
      <c r="I1027" s="51" t="str">
        <f>_xlfn.XLOOKUP(Q2_2025[[#This Row],[Artikelnr]],Artikel_prijzen[Artnr],Artikel_prijzen[Groep],"")</f>
        <v/>
      </c>
      <c r="J1027" s="10" t="str">
        <f>_xlfn.XLOOKUP(Q2_2025[[#This Row],[Artikelnr]],Artikel_prijzen[Artnr],Artikel_prijzen[Prijs 2025],"")</f>
        <v/>
      </c>
      <c r="K1027" t="str">
        <f>IF(Q2_2025[[#This Row],[Artikelprijs]]&lt;&gt;"",IF(Q2_2025[[#This Row],[Stuksprijs]]=Q2_2025[[#This Row],[Artikelprijs]],"Prijs gelijk","Prijs wijkt af"),"")</f>
        <v/>
      </c>
      <c r="L1027" t="str">
        <f>IF(Q2_2025[[#This Row],[Relatiekorting percentage]]=0,
    "Nvt",
    IF(Q2_2025[[#This Row],[Brutobedrag 2]] &lt; Q2_2025[[#This Row],[Bruto - Rel.korting]],
        "Nee",
        "Ja"))</f>
        <v>Ja</v>
      </c>
      <c r="M1027" s="10">
        <f>IF(Q2_2025[[#This Row],[Artikelprijs]]&lt;&gt;"",Q2_2025[[#This Row],[Artikelprijs]],Q2_2025[[#This Row],[Stuksprijs]])</f>
        <v>185.25</v>
      </c>
      <c r="N1027" s="10">
        <f>Q2_2025[[#This Row],[Besteld]]*Q2_2025[[#This Row],[Prijs 2]]</f>
        <v>185.25</v>
      </c>
      <c r="O1027" s="10">
        <f>IF(Q2_2025[[#This Row],[Brutobedrag 2]]&lt;Q2_2025[[#This Row],[Bruto - Rel.korting]],Q2_2025[[#This Row],[Brutobedrag 2]],Q2_2025[[#This Row],[Brutobedrag 2]]*(100-Q2_2025[[#This Row],[Relatiekorting percentage]])/100)</f>
        <v>129.67500000000001</v>
      </c>
      <c r="R1027" s="3"/>
      <c r="W1027"/>
      <c r="AB1027"/>
    </row>
    <row r="1028" spans="1:28" x14ac:dyDescent="0.3">
      <c r="A1028" t="s">
        <v>601</v>
      </c>
      <c r="B1028">
        <v>5040216</v>
      </c>
      <c r="C1028" t="s">
        <v>375</v>
      </c>
      <c r="D1028">
        <v>2</v>
      </c>
      <c r="E1028" s="10">
        <v>128.75</v>
      </c>
      <c r="F1028" s="10">
        <v>257.5</v>
      </c>
      <c r="G1028" s="10">
        <v>180.25</v>
      </c>
      <c r="H1028">
        <v>30</v>
      </c>
      <c r="I1028" s="51" t="str">
        <f>_xlfn.XLOOKUP(Q2_2025[[#This Row],[Artikelnr]],Artikel_prijzen[Artnr],Artikel_prijzen[Groep],"")</f>
        <v>AV</v>
      </c>
      <c r="J1028" s="10">
        <f>_xlfn.XLOOKUP(Q2_2025[[#This Row],[Artikelnr]],Artikel_prijzen[Artnr],Artikel_prijzen[Prijs 2025],"")</f>
        <v>125</v>
      </c>
      <c r="K1028" t="str">
        <f>IF(Q2_2025[[#This Row],[Artikelprijs]]&lt;&gt;"",IF(Q2_2025[[#This Row],[Stuksprijs]]=Q2_2025[[#This Row],[Artikelprijs]],"Prijs gelijk","Prijs wijkt af"),"")</f>
        <v>Prijs wijkt af</v>
      </c>
      <c r="L1028" t="str">
        <f>IF(Q2_2025[[#This Row],[Relatiekorting percentage]]=0,
    "Nvt",
    IF(Q2_2025[[#This Row],[Brutobedrag 2]] &lt; Q2_2025[[#This Row],[Bruto - Rel.korting]],
        "Nee",
        "Ja"))</f>
        <v>Ja</v>
      </c>
      <c r="M1028" s="10">
        <f>IF(Q2_2025[[#This Row],[Artikelprijs]]&lt;&gt;"",Q2_2025[[#This Row],[Artikelprijs]],Q2_2025[[#This Row],[Stuksprijs]])</f>
        <v>125</v>
      </c>
      <c r="N1028" s="10">
        <f>Q2_2025[[#This Row],[Besteld]]*Q2_2025[[#This Row],[Prijs 2]]</f>
        <v>250</v>
      </c>
      <c r="O1028" s="10">
        <f>IF(Q2_2025[[#This Row],[Brutobedrag 2]]&lt;Q2_2025[[#This Row],[Bruto - Rel.korting]],Q2_2025[[#This Row],[Brutobedrag 2]],Q2_2025[[#This Row],[Brutobedrag 2]]*(100-Q2_2025[[#This Row],[Relatiekorting percentage]])/100)</f>
        <v>175</v>
      </c>
      <c r="R1028" s="3"/>
      <c r="W1028"/>
      <c r="AB1028"/>
    </row>
    <row r="1029" spans="1:28" x14ac:dyDescent="0.3">
      <c r="A1029" t="s">
        <v>601</v>
      </c>
      <c r="B1029">
        <v>5040032</v>
      </c>
      <c r="C1029" t="s">
        <v>377</v>
      </c>
      <c r="D1029">
        <v>1</v>
      </c>
      <c r="E1029" s="10">
        <v>10</v>
      </c>
      <c r="F1029" s="10">
        <v>10</v>
      </c>
      <c r="G1029" s="10">
        <v>7</v>
      </c>
      <c r="H1029">
        <v>30</v>
      </c>
      <c r="I1029" s="51" t="str">
        <f>_xlfn.XLOOKUP(Q2_2025[[#This Row],[Artikelnr]],Artikel_prijzen[Artnr],Artikel_prijzen[Groep],"")</f>
        <v/>
      </c>
      <c r="J1029" s="10" t="str">
        <f>_xlfn.XLOOKUP(Q2_2025[[#This Row],[Artikelnr]],Artikel_prijzen[Artnr],Artikel_prijzen[Prijs 2025],"")</f>
        <v/>
      </c>
      <c r="K1029" t="str">
        <f>IF(Q2_2025[[#This Row],[Artikelprijs]]&lt;&gt;"",IF(Q2_2025[[#This Row],[Stuksprijs]]=Q2_2025[[#This Row],[Artikelprijs]],"Prijs gelijk","Prijs wijkt af"),"")</f>
        <v/>
      </c>
      <c r="L1029" t="str">
        <f>IF(Q2_2025[[#This Row],[Relatiekorting percentage]]=0,
    "Nvt",
    IF(Q2_2025[[#This Row],[Brutobedrag 2]] &lt; Q2_2025[[#This Row],[Bruto - Rel.korting]],
        "Nee",
        "Ja"))</f>
        <v>Ja</v>
      </c>
      <c r="M1029" s="10">
        <f>IF(Q2_2025[[#This Row],[Artikelprijs]]&lt;&gt;"",Q2_2025[[#This Row],[Artikelprijs]],Q2_2025[[#This Row],[Stuksprijs]])</f>
        <v>10</v>
      </c>
      <c r="N1029" s="10">
        <f>Q2_2025[[#This Row],[Besteld]]*Q2_2025[[#This Row],[Prijs 2]]</f>
        <v>10</v>
      </c>
      <c r="O1029" s="10">
        <f>IF(Q2_2025[[#This Row],[Brutobedrag 2]]&lt;Q2_2025[[#This Row],[Bruto - Rel.korting]],Q2_2025[[#This Row],[Brutobedrag 2]],Q2_2025[[#This Row],[Brutobedrag 2]]*(100-Q2_2025[[#This Row],[Relatiekorting percentage]])/100)</f>
        <v>7</v>
      </c>
      <c r="R1029" s="3"/>
      <c r="W1029"/>
      <c r="AB1029"/>
    </row>
    <row r="1030" spans="1:28" x14ac:dyDescent="0.3">
      <c r="A1030" t="s">
        <v>601</v>
      </c>
      <c r="B1030">
        <v>5040032</v>
      </c>
      <c r="C1030" t="s">
        <v>378</v>
      </c>
      <c r="D1030">
        <v>1</v>
      </c>
      <c r="E1030" s="10">
        <v>79.099999999999994</v>
      </c>
      <c r="F1030" s="10">
        <v>79.099999999999994</v>
      </c>
      <c r="G1030" s="10">
        <v>55.37</v>
      </c>
      <c r="H1030">
        <v>30</v>
      </c>
      <c r="I1030" s="51" t="str">
        <f>_xlfn.XLOOKUP(Q2_2025[[#This Row],[Artikelnr]],Artikel_prijzen[Artnr],Artikel_prijzen[Groep],"")</f>
        <v/>
      </c>
      <c r="J1030" s="10" t="str">
        <f>_xlfn.XLOOKUP(Q2_2025[[#This Row],[Artikelnr]],Artikel_prijzen[Artnr],Artikel_prijzen[Prijs 2025],"")</f>
        <v/>
      </c>
      <c r="K1030" t="str">
        <f>IF(Q2_2025[[#This Row],[Artikelprijs]]&lt;&gt;"",IF(Q2_2025[[#This Row],[Stuksprijs]]=Q2_2025[[#This Row],[Artikelprijs]],"Prijs gelijk","Prijs wijkt af"),"")</f>
        <v/>
      </c>
      <c r="L1030" t="str">
        <f>IF(Q2_2025[[#This Row],[Relatiekorting percentage]]=0,
    "Nvt",
    IF(Q2_2025[[#This Row],[Brutobedrag 2]] &lt; Q2_2025[[#This Row],[Bruto - Rel.korting]],
        "Nee",
        "Ja"))</f>
        <v>Ja</v>
      </c>
      <c r="M1030" s="10">
        <f>IF(Q2_2025[[#This Row],[Artikelprijs]]&lt;&gt;"",Q2_2025[[#This Row],[Artikelprijs]],Q2_2025[[#This Row],[Stuksprijs]])</f>
        <v>79.099999999999994</v>
      </c>
      <c r="N1030" s="10">
        <f>Q2_2025[[#This Row],[Besteld]]*Q2_2025[[#This Row],[Prijs 2]]</f>
        <v>79.099999999999994</v>
      </c>
      <c r="O1030" s="10">
        <f>IF(Q2_2025[[#This Row],[Brutobedrag 2]]&lt;Q2_2025[[#This Row],[Bruto - Rel.korting]],Q2_2025[[#This Row],[Brutobedrag 2]],Q2_2025[[#This Row],[Brutobedrag 2]]*(100-Q2_2025[[#This Row],[Relatiekorting percentage]])/100)</f>
        <v>55.37</v>
      </c>
      <c r="R1030" s="3"/>
      <c r="W1030"/>
      <c r="AB1030"/>
    </row>
    <row r="1031" spans="1:28" x14ac:dyDescent="0.3">
      <c r="A1031" t="s">
        <v>601</v>
      </c>
      <c r="B1031">
        <v>5031031</v>
      </c>
      <c r="C1031" t="s">
        <v>380</v>
      </c>
      <c r="D1031">
        <v>1</v>
      </c>
      <c r="E1031" s="10">
        <v>231</v>
      </c>
      <c r="F1031" s="10">
        <v>231</v>
      </c>
      <c r="G1031" s="10">
        <v>231</v>
      </c>
      <c r="H1031">
        <v>0</v>
      </c>
      <c r="I1031" s="51" t="str">
        <f>_xlfn.XLOOKUP(Q2_2025[[#This Row],[Artikelnr]],Artikel_prijzen[Artnr],Artikel_prijzen[Groep],"")</f>
        <v/>
      </c>
      <c r="J1031" s="10" t="str">
        <f>_xlfn.XLOOKUP(Q2_2025[[#This Row],[Artikelnr]],Artikel_prijzen[Artnr],Artikel_prijzen[Prijs 2025],"")</f>
        <v/>
      </c>
      <c r="K1031" t="str">
        <f>IF(Q2_2025[[#This Row],[Artikelprijs]]&lt;&gt;"",IF(Q2_2025[[#This Row],[Stuksprijs]]=Q2_2025[[#This Row],[Artikelprijs]],"Prijs gelijk","Prijs wijkt af"),"")</f>
        <v/>
      </c>
      <c r="L1031" t="str">
        <f>IF(Q2_2025[[#This Row],[Relatiekorting percentage]]=0,
    "Nvt",
    IF(Q2_2025[[#This Row],[Brutobedrag 2]] &lt; Q2_2025[[#This Row],[Bruto - Rel.korting]],
        "Nee",
        "Ja"))</f>
        <v>Nvt</v>
      </c>
      <c r="M1031" s="10">
        <f>IF(Q2_2025[[#This Row],[Artikelprijs]]&lt;&gt;"",Q2_2025[[#This Row],[Artikelprijs]],Q2_2025[[#This Row],[Stuksprijs]])</f>
        <v>231</v>
      </c>
      <c r="N1031" s="10">
        <f>Q2_2025[[#This Row],[Besteld]]*Q2_2025[[#This Row],[Prijs 2]]</f>
        <v>231</v>
      </c>
      <c r="O1031" s="10">
        <f>IF(Q2_2025[[#This Row],[Brutobedrag 2]]&lt;Q2_2025[[#This Row],[Bruto - Rel.korting]],Q2_2025[[#This Row],[Brutobedrag 2]],Q2_2025[[#This Row],[Brutobedrag 2]]*(100-Q2_2025[[#This Row],[Relatiekorting percentage]])/100)</f>
        <v>231</v>
      </c>
      <c r="R1031" s="3"/>
      <c r="W1031"/>
      <c r="AB1031"/>
    </row>
    <row r="1032" spans="1:28" x14ac:dyDescent="0.3">
      <c r="A1032" t="s">
        <v>601</v>
      </c>
      <c r="B1032">
        <v>4001298</v>
      </c>
      <c r="C1032" t="s">
        <v>591</v>
      </c>
      <c r="D1032">
        <v>2</v>
      </c>
      <c r="E1032" s="10">
        <v>25</v>
      </c>
      <c r="F1032" s="10">
        <v>50</v>
      </c>
      <c r="G1032" s="10">
        <v>35</v>
      </c>
      <c r="H1032">
        <v>30</v>
      </c>
      <c r="I1032" s="51" t="str">
        <f>_xlfn.XLOOKUP(Q2_2025[[#This Row],[Artikelnr]],Artikel_prijzen[Artnr],Artikel_prijzen[Groep],"")</f>
        <v/>
      </c>
      <c r="J1032" s="10" t="str">
        <f>_xlfn.XLOOKUP(Q2_2025[[#This Row],[Artikelnr]],Artikel_prijzen[Artnr],Artikel_prijzen[Prijs 2025],"")</f>
        <v/>
      </c>
      <c r="K1032" t="str">
        <f>IF(Q2_2025[[#This Row],[Artikelprijs]]&lt;&gt;"",IF(Q2_2025[[#This Row],[Stuksprijs]]=Q2_2025[[#This Row],[Artikelprijs]],"Prijs gelijk","Prijs wijkt af"),"")</f>
        <v/>
      </c>
      <c r="L1032" t="str">
        <f>IF(Q2_2025[[#This Row],[Relatiekorting percentage]]=0,
    "Nvt",
    IF(Q2_2025[[#This Row],[Brutobedrag 2]] &lt; Q2_2025[[#This Row],[Bruto - Rel.korting]],
        "Nee",
        "Ja"))</f>
        <v>Ja</v>
      </c>
      <c r="M1032" s="10">
        <f>IF(Q2_2025[[#This Row],[Artikelprijs]]&lt;&gt;"",Q2_2025[[#This Row],[Artikelprijs]],Q2_2025[[#This Row],[Stuksprijs]])</f>
        <v>25</v>
      </c>
      <c r="N1032" s="10">
        <f>Q2_2025[[#This Row],[Besteld]]*Q2_2025[[#This Row],[Prijs 2]]</f>
        <v>50</v>
      </c>
      <c r="O1032" s="10">
        <f>IF(Q2_2025[[#This Row],[Brutobedrag 2]]&lt;Q2_2025[[#This Row],[Bruto - Rel.korting]],Q2_2025[[#This Row],[Brutobedrag 2]],Q2_2025[[#This Row],[Brutobedrag 2]]*(100-Q2_2025[[#This Row],[Relatiekorting percentage]])/100)</f>
        <v>35</v>
      </c>
      <c r="R1032" s="3"/>
      <c r="W1032"/>
      <c r="AB1032"/>
    </row>
    <row r="1033" spans="1:28" x14ac:dyDescent="0.3">
      <c r="A1033" t="s">
        <v>601</v>
      </c>
      <c r="B1033">
        <v>4001301</v>
      </c>
      <c r="C1033" t="s">
        <v>605</v>
      </c>
      <c r="D1033">
        <v>3</v>
      </c>
      <c r="E1033" s="10">
        <v>45</v>
      </c>
      <c r="F1033" s="10">
        <v>135</v>
      </c>
      <c r="G1033" s="10">
        <v>135</v>
      </c>
      <c r="H1033">
        <v>0</v>
      </c>
      <c r="I1033" s="51" t="str">
        <f>_xlfn.XLOOKUP(Q2_2025[[#This Row],[Artikelnr]],Artikel_prijzen[Artnr],Artikel_prijzen[Groep],"")</f>
        <v/>
      </c>
      <c r="J1033" s="10" t="str">
        <f>_xlfn.XLOOKUP(Q2_2025[[#This Row],[Artikelnr]],Artikel_prijzen[Artnr],Artikel_prijzen[Prijs 2025],"")</f>
        <v/>
      </c>
      <c r="K1033" t="str">
        <f>IF(Q2_2025[[#This Row],[Artikelprijs]]&lt;&gt;"",IF(Q2_2025[[#This Row],[Stuksprijs]]=Q2_2025[[#This Row],[Artikelprijs]],"Prijs gelijk","Prijs wijkt af"),"")</f>
        <v/>
      </c>
      <c r="L1033" t="str">
        <f>IF(Q2_2025[[#This Row],[Relatiekorting percentage]]=0,
    "Nvt",
    IF(Q2_2025[[#This Row],[Brutobedrag 2]] &lt; Q2_2025[[#This Row],[Bruto - Rel.korting]],
        "Nee",
        "Ja"))</f>
        <v>Nvt</v>
      </c>
      <c r="M1033" s="10">
        <f>IF(Q2_2025[[#This Row],[Artikelprijs]]&lt;&gt;"",Q2_2025[[#This Row],[Artikelprijs]],Q2_2025[[#This Row],[Stuksprijs]])</f>
        <v>45</v>
      </c>
      <c r="N1033" s="10">
        <f>Q2_2025[[#This Row],[Besteld]]*Q2_2025[[#This Row],[Prijs 2]]</f>
        <v>135</v>
      </c>
      <c r="O1033" s="10">
        <f>IF(Q2_2025[[#This Row],[Brutobedrag 2]]&lt;Q2_2025[[#This Row],[Bruto - Rel.korting]],Q2_2025[[#This Row],[Brutobedrag 2]],Q2_2025[[#This Row],[Brutobedrag 2]]*(100-Q2_2025[[#This Row],[Relatiekorting percentage]])/100)</f>
        <v>135</v>
      </c>
      <c r="R1033" s="3"/>
      <c r="W1033"/>
      <c r="AB1033"/>
    </row>
    <row r="1034" spans="1:28" x14ac:dyDescent="0.3">
      <c r="A1034" t="s">
        <v>601</v>
      </c>
      <c r="B1034">
        <v>4001305</v>
      </c>
      <c r="C1034" t="s">
        <v>606</v>
      </c>
      <c r="D1034">
        <v>1</v>
      </c>
      <c r="E1034" s="10">
        <v>120</v>
      </c>
      <c r="F1034" s="10">
        <v>120</v>
      </c>
      <c r="G1034" s="10">
        <v>84</v>
      </c>
      <c r="H1034">
        <v>30</v>
      </c>
      <c r="I1034" s="51" t="str">
        <f>_xlfn.XLOOKUP(Q2_2025[[#This Row],[Artikelnr]],Artikel_prijzen[Artnr],Artikel_prijzen[Groep],"")</f>
        <v/>
      </c>
      <c r="J1034" s="10" t="str">
        <f>_xlfn.XLOOKUP(Q2_2025[[#This Row],[Artikelnr]],Artikel_prijzen[Artnr],Artikel_prijzen[Prijs 2025],"")</f>
        <v/>
      </c>
      <c r="K1034" t="str">
        <f>IF(Q2_2025[[#This Row],[Artikelprijs]]&lt;&gt;"",IF(Q2_2025[[#This Row],[Stuksprijs]]=Q2_2025[[#This Row],[Artikelprijs]],"Prijs gelijk","Prijs wijkt af"),"")</f>
        <v/>
      </c>
      <c r="L1034" t="str">
        <f>IF(Q2_2025[[#This Row],[Relatiekorting percentage]]=0,
    "Nvt",
    IF(Q2_2025[[#This Row],[Brutobedrag 2]] &lt; Q2_2025[[#This Row],[Bruto - Rel.korting]],
        "Nee",
        "Ja"))</f>
        <v>Ja</v>
      </c>
      <c r="M1034" s="10">
        <f>IF(Q2_2025[[#This Row],[Artikelprijs]]&lt;&gt;"",Q2_2025[[#This Row],[Artikelprijs]],Q2_2025[[#This Row],[Stuksprijs]])</f>
        <v>120</v>
      </c>
      <c r="N1034" s="10">
        <f>Q2_2025[[#This Row],[Besteld]]*Q2_2025[[#This Row],[Prijs 2]]</f>
        <v>120</v>
      </c>
      <c r="O1034" s="10">
        <f>IF(Q2_2025[[#This Row],[Brutobedrag 2]]&lt;Q2_2025[[#This Row],[Bruto - Rel.korting]],Q2_2025[[#This Row],[Brutobedrag 2]],Q2_2025[[#This Row],[Brutobedrag 2]]*(100-Q2_2025[[#This Row],[Relatiekorting percentage]])/100)</f>
        <v>84</v>
      </c>
      <c r="R1034" s="3"/>
      <c r="W1034"/>
      <c r="AB1034"/>
    </row>
    <row r="1035" spans="1:28" x14ac:dyDescent="0.3">
      <c r="A1035" t="s">
        <v>601</v>
      </c>
      <c r="B1035">
        <v>5040210</v>
      </c>
      <c r="C1035" t="s">
        <v>466</v>
      </c>
      <c r="D1035">
        <v>2</v>
      </c>
      <c r="E1035" s="10">
        <v>1699.5</v>
      </c>
      <c r="F1035" s="10">
        <v>3399</v>
      </c>
      <c r="G1035" s="10">
        <v>2379.3000000000002</v>
      </c>
      <c r="H1035">
        <v>30</v>
      </c>
      <c r="I1035" s="51" t="str">
        <f>_xlfn.XLOOKUP(Q2_2025[[#This Row],[Artikelnr]],Artikel_prijzen[Artnr],Artikel_prijzen[Groep],"")</f>
        <v>AV</v>
      </c>
      <c r="J1035" s="10">
        <f>_xlfn.XLOOKUP(Q2_2025[[#This Row],[Artikelnr]],Artikel_prijzen[Artnr],Artikel_prijzen[Prijs 2025],"")</f>
        <v>1650</v>
      </c>
      <c r="K1035" t="str">
        <f>IF(Q2_2025[[#This Row],[Artikelprijs]]&lt;&gt;"",IF(Q2_2025[[#This Row],[Stuksprijs]]=Q2_2025[[#This Row],[Artikelprijs]],"Prijs gelijk","Prijs wijkt af"),"")</f>
        <v>Prijs wijkt af</v>
      </c>
      <c r="L1035" t="str">
        <f>IF(Q2_2025[[#This Row],[Relatiekorting percentage]]=0,
    "Nvt",
    IF(Q2_2025[[#This Row],[Brutobedrag 2]] &lt; Q2_2025[[#This Row],[Bruto - Rel.korting]],
        "Nee",
        "Ja"))</f>
        <v>Ja</v>
      </c>
      <c r="M1035" s="10">
        <f>IF(Q2_2025[[#This Row],[Artikelprijs]]&lt;&gt;"",Q2_2025[[#This Row],[Artikelprijs]],Q2_2025[[#This Row],[Stuksprijs]])</f>
        <v>1650</v>
      </c>
      <c r="N1035" s="10">
        <f>Q2_2025[[#This Row],[Besteld]]*Q2_2025[[#This Row],[Prijs 2]]</f>
        <v>3300</v>
      </c>
      <c r="O1035" s="10">
        <f>IF(Q2_2025[[#This Row],[Brutobedrag 2]]&lt;Q2_2025[[#This Row],[Bruto - Rel.korting]],Q2_2025[[#This Row],[Brutobedrag 2]],Q2_2025[[#This Row],[Brutobedrag 2]]*(100-Q2_2025[[#This Row],[Relatiekorting percentage]])/100)</f>
        <v>2310</v>
      </c>
      <c r="R1035" s="3"/>
      <c r="W1035"/>
      <c r="AB1035"/>
    </row>
    <row r="1036" spans="1:28" x14ac:dyDescent="0.3">
      <c r="A1036" t="s">
        <v>601</v>
      </c>
      <c r="B1036">
        <v>5040256</v>
      </c>
      <c r="C1036" t="s">
        <v>315</v>
      </c>
      <c r="D1036">
        <v>2</v>
      </c>
      <c r="E1036" s="10">
        <v>87.55</v>
      </c>
      <c r="F1036" s="10">
        <v>175.1</v>
      </c>
      <c r="G1036" s="10">
        <v>122.57</v>
      </c>
      <c r="H1036">
        <v>30</v>
      </c>
      <c r="I1036" s="51" t="str">
        <f>_xlfn.XLOOKUP(Q2_2025[[#This Row],[Artikelnr]],Artikel_prijzen[Artnr],Artikel_prijzen[Groep],"")</f>
        <v/>
      </c>
      <c r="J1036" s="10" t="str">
        <f>_xlfn.XLOOKUP(Q2_2025[[#This Row],[Artikelnr]],Artikel_prijzen[Artnr],Artikel_prijzen[Prijs 2025],"")</f>
        <v/>
      </c>
      <c r="K1036" t="str">
        <f>IF(Q2_2025[[#This Row],[Artikelprijs]]&lt;&gt;"",IF(Q2_2025[[#This Row],[Stuksprijs]]=Q2_2025[[#This Row],[Artikelprijs]],"Prijs gelijk","Prijs wijkt af"),"")</f>
        <v/>
      </c>
      <c r="L1036" t="str">
        <f>IF(Q2_2025[[#This Row],[Relatiekorting percentage]]=0,
    "Nvt",
    IF(Q2_2025[[#This Row],[Brutobedrag 2]] &lt; Q2_2025[[#This Row],[Bruto - Rel.korting]],
        "Nee",
        "Ja"))</f>
        <v>Ja</v>
      </c>
      <c r="M1036" s="10">
        <f>IF(Q2_2025[[#This Row],[Artikelprijs]]&lt;&gt;"",Q2_2025[[#This Row],[Artikelprijs]],Q2_2025[[#This Row],[Stuksprijs]])</f>
        <v>87.55</v>
      </c>
      <c r="N1036" s="10">
        <f>Q2_2025[[#This Row],[Besteld]]*Q2_2025[[#This Row],[Prijs 2]]</f>
        <v>175.1</v>
      </c>
      <c r="O1036" s="10">
        <f>IF(Q2_2025[[#This Row],[Brutobedrag 2]]&lt;Q2_2025[[#This Row],[Bruto - Rel.korting]],Q2_2025[[#This Row],[Brutobedrag 2]],Q2_2025[[#This Row],[Brutobedrag 2]]*(100-Q2_2025[[#This Row],[Relatiekorting percentage]])/100)</f>
        <v>122.57</v>
      </c>
      <c r="R1036" s="3"/>
      <c r="W1036"/>
      <c r="AB1036"/>
    </row>
    <row r="1037" spans="1:28" x14ac:dyDescent="0.3">
      <c r="A1037" t="s">
        <v>601</v>
      </c>
      <c r="B1037">
        <v>5030228</v>
      </c>
      <c r="C1037" t="s">
        <v>113</v>
      </c>
      <c r="D1037">
        <v>2</v>
      </c>
      <c r="E1037" s="10">
        <v>236.9</v>
      </c>
      <c r="F1037" s="10">
        <v>473.8</v>
      </c>
      <c r="G1037" s="10">
        <v>331.66</v>
      </c>
      <c r="H1037">
        <v>30</v>
      </c>
      <c r="I1037" s="51" t="str">
        <f>_xlfn.XLOOKUP(Q2_2025[[#This Row],[Artikelnr]],Artikel_prijzen[Artnr],Artikel_prijzen[Groep],"")</f>
        <v>Rigging</v>
      </c>
      <c r="J1037" s="10">
        <f>_xlfn.XLOOKUP(Q2_2025[[#This Row],[Artikelnr]],Artikel_prijzen[Artnr],Artikel_prijzen[Prijs 2025],"")</f>
        <v>230</v>
      </c>
      <c r="K1037" t="str">
        <f>IF(Q2_2025[[#This Row],[Artikelprijs]]&lt;&gt;"",IF(Q2_2025[[#This Row],[Stuksprijs]]=Q2_2025[[#This Row],[Artikelprijs]],"Prijs gelijk","Prijs wijkt af"),"")</f>
        <v>Prijs wijkt af</v>
      </c>
      <c r="L1037" t="str">
        <f>IF(Q2_2025[[#This Row],[Relatiekorting percentage]]=0,
    "Nvt",
    IF(Q2_2025[[#This Row],[Brutobedrag 2]] &lt; Q2_2025[[#This Row],[Bruto - Rel.korting]],
        "Nee",
        "Ja"))</f>
        <v>Ja</v>
      </c>
      <c r="M1037" s="10">
        <f>IF(Q2_2025[[#This Row],[Artikelprijs]]&lt;&gt;"",Q2_2025[[#This Row],[Artikelprijs]],Q2_2025[[#This Row],[Stuksprijs]])</f>
        <v>230</v>
      </c>
      <c r="N1037" s="10">
        <f>Q2_2025[[#This Row],[Besteld]]*Q2_2025[[#This Row],[Prijs 2]]</f>
        <v>460</v>
      </c>
      <c r="O1037" s="10">
        <f>IF(Q2_2025[[#This Row],[Brutobedrag 2]]&lt;Q2_2025[[#This Row],[Bruto - Rel.korting]],Q2_2025[[#This Row],[Brutobedrag 2]],Q2_2025[[#This Row],[Brutobedrag 2]]*(100-Q2_2025[[#This Row],[Relatiekorting percentage]])/100)</f>
        <v>322</v>
      </c>
      <c r="R1037" s="3"/>
      <c r="W1037"/>
      <c r="AB1037"/>
    </row>
    <row r="1038" spans="1:28" x14ac:dyDescent="0.3">
      <c r="A1038" t="s">
        <v>601</v>
      </c>
      <c r="B1038">
        <v>5031009</v>
      </c>
      <c r="C1038" t="s">
        <v>141</v>
      </c>
      <c r="D1038">
        <v>2</v>
      </c>
      <c r="E1038" s="10">
        <v>89.61</v>
      </c>
      <c r="F1038" s="10">
        <v>179.22</v>
      </c>
      <c r="G1038" s="10">
        <v>125.45</v>
      </c>
      <c r="H1038">
        <v>30</v>
      </c>
      <c r="I1038" s="51" t="str">
        <f>_xlfn.XLOOKUP(Q2_2025[[#This Row],[Artikelnr]],Artikel_prijzen[Artnr],Artikel_prijzen[Groep],"")</f>
        <v/>
      </c>
      <c r="J1038" s="10" t="str">
        <f>_xlfn.XLOOKUP(Q2_2025[[#This Row],[Artikelnr]],Artikel_prijzen[Artnr],Artikel_prijzen[Prijs 2025],"")</f>
        <v/>
      </c>
      <c r="K1038" t="str">
        <f>IF(Q2_2025[[#This Row],[Artikelprijs]]&lt;&gt;"",IF(Q2_2025[[#This Row],[Stuksprijs]]=Q2_2025[[#This Row],[Artikelprijs]],"Prijs gelijk","Prijs wijkt af"),"")</f>
        <v/>
      </c>
      <c r="L1038" t="str">
        <f>IF(Q2_2025[[#This Row],[Relatiekorting percentage]]=0,
    "Nvt",
    IF(Q2_2025[[#This Row],[Brutobedrag 2]] &lt; Q2_2025[[#This Row],[Bruto - Rel.korting]],
        "Nee",
        "Ja"))</f>
        <v>Ja</v>
      </c>
      <c r="M1038" s="10">
        <f>IF(Q2_2025[[#This Row],[Artikelprijs]]&lt;&gt;"",Q2_2025[[#This Row],[Artikelprijs]],Q2_2025[[#This Row],[Stuksprijs]])</f>
        <v>89.61</v>
      </c>
      <c r="N1038" s="10">
        <f>Q2_2025[[#This Row],[Besteld]]*Q2_2025[[#This Row],[Prijs 2]]</f>
        <v>179.22</v>
      </c>
      <c r="O1038" s="10">
        <f>IF(Q2_2025[[#This Row],[Brutobedrag 2]]&lt;Q2_2025[[#This Row],[Bruto - Rel.korting]],Q2_2025[[#This Row],[Brutobedrag 2]],Q2_2025[[#This Row],[Brutobedrag 2]]*(100-Q2_2025[[#This Row],[Relatiekorting percentage]])/100)</f>
        <v>125.45399999999999</v>
      </c>
      <c r="R1038" s="3"/>
      <c r="W1038"/>
      <c r="AB1038"/>
    </row>
    <row r="1039" spans="1:28" x14ac:dyDescent="0.3">
      <c r="A1039" t="s">
        <v>601</v>
      </c>
      <c r="B1039">
        <v>5031008</v>
      </c>
      <c r="C1039" t="s">
        <v>142</v>
      </c>
      <c r="D1039">
        <v>1</v>
      </c>
      <c r="E1039" s="10">
        <v>59.74</v>
      </c>
      <c r="F1039" s="10">
        <v>59.74</v>
      </c>
      <c r="G1039" s="10">
        <v>41.82</v>
      </c>
      <c r="H1039">
        <v>30</v>
      </c>
      <c r="I1039" s="51" t="str">
        <f>_xlfn.XLOOKUP(Q2_2025[[#This Row],[Artikelnr]],Artikel_prijzen[Artnr],Artikel_prijzen[Groep],"")</f>
        <v/>
      </c>
      <c r="J1039" s="10" t="str">
        <f>_xlfn.XLOOKUP(Q2_2025[[#This Row],[Artikelnr]],Artikel_prijzen[Artnr],Artikel_prijzen[Prijs 2025],"")</f>
        <v/>
      </c>
      <c r="K1039" t="str">
        <f>IF(Q2_2025[[#This Row],[Artikelprijs]]&lt;&gt;"",IF(Q2_2025[[#This Row],[Stuksprijs]]=Q2_2025[[#This Row],[Artikelprijs]],"Prijs gelijk","Prijs wijkt af"),"")</f>
        <v/>
      </c>
      <c r="L1039" t="str">
        <f>IF(Q2_2025[[#This Row],[Relatiekorting percentage]]=0,
    "Nvt",
    IF(Q2_2025[[#This Row],[Brutobedrag 2]] &lt; Q2_2025[[#This Row],[Bruto - Rel.korting]],
        "Nee",
        "Ja"))</f>
        <v>Ja</v>
      </c>
      <c r="M1039" s="10">
        <f>IF(Q2_2025[[#This Row],[Artikelprijs]]&lt;&gt;"",Q2_2025[[#This Row],[Artikelprijs]],Q2_2025[[#This Row],[Stuksprijs]])</f>
        <v>59.74</v>
      </c>
      <c r="N1039" s="10">
        <f>Q2_2025[[#This Row],[Besteld]]*Q2_2025[[#This Row],[Prijs 2]]</f>
        <v>59.74</v>
      </c>
      <c r="O1039" s="10">
        <f>IF(Q2_2025[[#This Row],[Brutobedrag 2]]&lt;Q2_2025[[#This Row],[Bruto - Rel.korting]],Q2_2025[[#This Row],[Brutobedrag 2]],Q2_2025[[#This Row],[Brutobedrag 2]]*(100-Q2_2025[[#This Row],[Relatiekorting percentage]])/100)</f>
        <v>41.818000000000005</v>
      </c>
      <c r="R1039" s="3"/>
      <c r="W1039"/>
      <c r="AB1039"/>
    </row>
    <row r="1040" spans="1:28" x14ac:dyDescent="0.3">
      <c r="A1040" t="s">
        <v>601</v>
      </c>
      <c r="B1040">
        <v>5010001</v>
      </c>
      <c r="C1040" t="s">
        <v>607</v>
      </c>
      <c r="D1040">
        <v>3</v>
      </c>
      <c r="E1040" s="10">
        <v>70</v>
      </c>
      <c r="F1040" s="10">
        <v>210</v>
      </c>
      <c r="G1040" s="10">
        <v>210</v>
      </c>
      <c r="H1040">
        <v>0</v>
      </c>
      <c r="I1040" s="51" t="str">
        <f>_xlfn.XLOOKUP(Q2_2025[[#This Row],[Artikelnr]],Artikel_prijzen[Artnr],Artikel_prijzen[Groep],"")</f>
        <v/>
      </c>
      <c r="J1040" s="10" t="str">
        <f>_xlfn.XLOOKUP(Q2_2025[[#This Row],[Artikelnr]],Artikel_prijzen[Artnr],Artikel_prijzen[Prijs 2025],"")</f>
        <v/>
      </c>
      <c r="K1040" t="str">
        <f>IF(Q2_2025[[#This Row],[Artikelprijs]]&lt;&gt;"",IF(Q2_2025[[#This Row],[Stuksprijs]]=Q2_2025[[#This Row],[Artikelprijs]],"Prijs gelijk","Prijs wijkt af"),"")</f>
        <v/>
      </c>
      <c r="L1040" t="str">
        <f>IF(Q2_2025[[#This Row],[Relatiekorting percentage]]=0,
    "Nvt",
    IF(Q2_2025[[#This Row],[Brutobedrag 2]] &lt; Q2_2025[[#This Row],[Bruto - Rel.korting]],
        "Nee",
        "Ja"))</f>
        <v>Nvt</v>
      </c>
      <c r="M1040" s="10">
        <f>IF(Q2_2025[[#This Row],[Artikelprijs]]&lt;&gt;"",Q2_2025[[#This Row],[Artikelprijs]],Q2_2025[[#This Row],[Stuksprijs]])</f>
        <v>70</v>
      </c>
      <c r="N1040" s="10">
        <f>Q2_2025[[#This Row],[Besteld]]*Q2_2025[[#This Row],[Prijs 2]]</f>
        <v>210</v>
      </c>
      <c r="O1040" s="10">
        <f>IF(Q2_2025[[#This Row],[Brutobedrag 2]]&lt;Q2_2025[[#This Row],[Bruto - Rel.korting]],Q2_2025[[#This Row],[Brutobedrag 2]],Q2_2025[[#This Row],[Brutobedrag 2]]*(100-Q2_2025[[#This Row],[Relatiekorting percentage]])/100)</f>
        <v>210</v>
      </c>
      <c r="R1040" s="3"/>
      <c r="W1040"/>
      <c r="AB1040"/>
    </row>
    <row r="1041" spans="1:28" x14ac:dyDescent="0.3">
      <c r="A1041" t="s">
        <v>601</v>
      </c>
      <c r="B1041">
        <v>5030001</v>
      </c>
      <c r="C1041" t="s">
        <v>132</v>
      </c>
      <c r="D1041">
        <v>15</v>
      </c>
      <c r="E1041" s="10">
        <v>28.84</v>
      </c>
      <c r="F1041" s="10">
        <v>0</v>
      </c>
      <c r="G1041" s="10">
        <v>0</v>
      </c>
      <c r="H1041">
        <v>0</v>
      </c>
      <c r="I1041" s="51" t="str">
        <f>_xlfn.XLOOKUP(Q2_2025[[#This Row],[Artikelnr]],Artikel_prijzen[Artnr],Artikel_prijzen[Groep],"")</f>
        <v>Rigging</v>
      </c>
      <c r="J1041" s="10">
        <f>_xlfn.XLOOKUP(Q2_2025[[#This Row],[Artikelnr]],Artikel_prijzen[Artnr],Artikel_prijzen[Prijs 2025],"")</f>
        <v>28</v>
      </c>
      <c r="K1041" t="str">
        <f>IF(Q2_2025[[#This Row],[Artikelprijs]]&lt;&gt;"",IF(Q2_2025[[#This Row],[Stuksprijs]]=Q2_2025[[#This Row],[Artikelprijs]],"Prijs gelijk","Prijs wijkt af"),"")</f>
        <v>Prijs wijkt af</v>
      </c>
      <c r="L1041" t="str">
        <f>IF(Q2_2025[[#This Row],[Relatiekorting percentage]]=0,
    "Nvt",
    IF(Q2_2025[[#This Row],[Brutobedrag 2]] &lt; Q2_2025[[#This Row],[Bruto - Rel.korting]],
        "Nee",
        "Ja"))</f>
        <v>Nvt</v>
      </c>
      <c r="M1041" s="10">
        <f>IF(Q2_2025[[#This Row],[Artikelprijs]]&lt;&gt;"",Q2_2025[[#This Row],[Artikelprijs]],Q2_2025[[#This Row],[Stuksprijs]])</f>
        <v>28</v>
      </c>
      <c r="N1041" s="10">
        <f>Q2_2025[[#This Row],[Besteld]]*Q2_2025[[#This Row],[Prijs 2]]</f>
        <v>420</v>
      </c>
      <c r="O1041" s="10">
        <f>IF(Q2_2025[[#This Row],[Brutobedrag 2]]&lt;Q2_2025[[#This Row],[Bruto - Rel.korting]],Q2_2025[[#This Row],[Brutobedrag 2]],Q2_2025[[#This Row],[Brutobedrag 2]]*(100-Q2_2025[[#This Row],[Relatiekorting percentage]])/100)</f>
        <v>420</v>
      </c>
      <c r="R1041" s="3"/>
      <c r="W1041"/>
      <c r="AB1041"/>
    </row>
    <row r="1042" spans="1:28" x14ac:dyDescent="0.3">
      <c r="A1042" t="s">
        <v>601</v>
      </c>
      <c r="B1042">
        <v>5040032</v>
      </c>
      <c r="C1042" t="s">
        <v>608</v>
      </c>
      <c r="D1042">
        <v>2</v>
      </c>
      <c r="E1042" s="10">
        <v>396.5</v>
      </c>
      <c r="F1042" s="10">
        <v>793</v>
      </c>
      <c r="G1042" s="10">
        <v>555.1</v>
      </c>
      <c r="H1042">
        <v>30</v>
      </c>
      <c r="I1042" s="51" t="str">
        <f>_xlfn.XLOOKUP(Q2_2025[[#This Row],[Artikelnr]],Artikel_prijzen[Artnr],Artikel_prijzen[Groep],"")</f>
        <v/>
      </c>
      <c r="J1042" s="10" t="str">
        <f>_xlfn.XLOOKUP(Q2_2025[[#This Row],[Artikelnr]],Artikel_prijzen[Artnr],Artikel_prijzen[Prijs 2025],"")</f>
        <v/>
      </c>
      <c r="K1042" t="str">
        <f>IF(Q2_2025[[#This Row],[Artikelprijs]]&lt;&gt;"",IF(Q2_2025[[#This Row],[Stuksprijs]]=Q2_2025[[#This Row],[Artikelprijs]],"Prijs gelijk","Prijs wijkt af"),"")</f>
        <v/>
      </c>
      <c r="L1042" t="str">
        <f>IF(Q2_2025[[#This Row],[Relatiekorting percentage]]=0,
    "Nvt",
    IF(Q2_2025[[#This Row],[Brutobedrag 2]] &lt; Q2_2025[[#This Row],[Bruto - Rel.korting]],
        "Nee",
        "Ja"))</f>
        <v>Ja</v>
      </c>
      <c r="M1042" s="10">
        <f>IF(Q2_2025[[#This Row],[Artikelprijs]]&lt;&gt;"",Q2_2025[[#This Row],[Artikelprijs]],Q2_2025[[#This Row],[Stuksprijs]])</f>
        <v>396.5</v>
      </c>
      <c r="N1042" s="10">
        <f>Q2_2025[[#This Row],[Besteld]]*Q2_2025[[#This Row],[Prijs 2]]</f>
        <v>793</v>
      </c>
      <c r="O1042" s="10">
        <f>IF(Q2_2025[[#This Row],[Brutobedrag 2]]&lt;Q2_2025[[#This Row],[Bruto - Rel.korting]],Q2_2025[[#This Row],[Brutobedrag 2]],Q2_2025[[#This Row],[Brutobedrag 2]]*(100-Q2_2025[[#This Row],[Relatiekorting percentage]])/100)</f>
        <v>555.1</v>
      </c>
      <c r="R1042" s="3"/>
      <c r="W1042"/>
      <c r="AB1042"/>
    </row>
    <row r="1043" spans="1:28" x14ac:dyDescent="0.3">
      <c r="A1043" t="s">
        <v>601</v>
      </c>
      <c r="B1043">
        <v>5040032</v>
      </c>
      <c r="C1043" t="s">
        <v>609</v>
      </c>
      <c r="D1043">
        <v>2</v>
      </c>
      <c r="E1043" s="10">
        <v>0</v>
      </c>
      <c r="F1043" s="10">
        <v>0</v>
      </c>
      <c r="G1043" s="10">
        <v>0</v>
      </c>
      <c r="H1043">
        <v>0</v>
      </c>
      <c r="I1043" s="51" t="str">
        <f>_xlfn.XLOOKUP(Q2_2025[[#This Row],[Artikelnr]],Artikel_prijzen[Artnr],Artikel_prijzen[Groep],"")</f>
        <v/>
      </c>
      <c r="J1043" s="10" t="str">
        <f>_xlfn.XLOOKUP(Q2_2025[[#This Row],[Artikelnr]],Artikel_prijzen[Artnr],Artikel_prijzen[Prijs 2025],"")</f>
        <v/>
      </c>
      <c r="K1043" t="str">
        <f>IF(Q2_2025[[#This Row],[Artikelprijs]]&lt;&gt;"",IF(Q2_2025[[#This Row],[Stuksprijs]]=Q2_2025[[#This Row],[Artikelprijs]],"Prijs gelijk","Prijs wijkt af"),"")</f>
        <v/>
      </c>
      <c r="L1043" t="str">
        <f>IF(Q2_2025[[#This Row],[Relatiekorting percentage]]=0,
    "Nvt",
    IF(Q2_2025[[#This Row],[Brutobedrag 2]] &lt; Q2_2025[[#This Row],[Bruto - Rel.korting]],
        "Nee",
        "Ja"))</f>
        <v>Nvt</v>
      </c>
      <c r="M1043" s="10">
        <f>IF(Q2_2025[[#This Row],[Artikelprijs]]&lt;&gt;"",Q2_2025[[#This Row],[Artikelprijs]],Q2_2025[[#This Row],[Stuksprijs]])</f>
        <v>0</v>
      </c>
      <c r="N1043" s="10">
        <f>Q2_2025[[#This Row],[Besteld]]*Q2_2025[[#This Row],[Prijs 2]]</f>
        <v>0</v>
      </c>
      <c r="O1043" s="10">
        <f>IF(Q2_2025[[#This Row],[Brutobedrag 2]]&lt;Q2_2025[[#This Row],[Bruto - Rel.korting]],Q2_2025[[#This Row],[Brutobedrag 2]],Q2_2025[[#This Row],[Brutobedrag 2]]*(100-Q2_2025[[#This Row],[Relatiekorting percentage]])/100)</f>
        <v>0</v>
      </c>
      <c r="R1043" s="3"/>
      <c r="W1043"/>
      <c r="AB1043"/>
    </row>
    <row r="1044" spans="1:28" x14ac:dyDescent="0.3">
      <c r="A1044" t="s">
        <v>601</v>
      </c>
      <c r="B1044">
        <v>5040032</v>
      </c>
      <c r="C1044" t="s">
        <v>608</v>
      </c>
      <c r="D1044">
        <v>1</v>
      </c>
      <c r="E1044" s="10">
        <v>396.5</v>
      </c>
      <c r="F1044" s="10">
        <v>396.5</v>
      </c>
      <c r="G1044" s="10">
        <v>277.55</v>
      </c>
      <c r="H1044">
        <v>30</v>
      </c>
      <c r="I1044" s="51" t="str">
        <f>_xlfn.XLOOKUP(Q2_2025[[#This Row],[Artikelnr]],Artikel_prijzen[Artnr],Artikel_prijzen[Groep],"")</f>
        <v/>
      </c>
      <c r="J1044" s="10" t="str">
        <f>_xlfn.XLOOKUP(Q2_2025[[#This Row],[Artikelnr]],Artikel_prijzen[Artnr],Artikel_prijzen[Prijs 2025],"")</f>
        <v/>
      </c>
      <c r="K1044" t="str">
        <f>IF(Q2_2025[[#This Row],[Artikelprijs]]&lt;&gt;"",IF(Q2_2025[[#This Row],[Stuksprijs]]=Q2_2025[[#This Row],[Artikelprijs]],"Prijs gelijk","Prijs wijkt af"),"")</f>
        <v/>
      </c>
      <c r="L1044" t="str">
        <f>IF(Q2_2025[[#This Row],[Relatiekorting percentage]]=0,
    "Nvt",
    IF(Q2_2025[[#This Row],[Brutobedrag 2]] &lt; Q2_2025[[#This Row],[Bruto - Rel.korting]],
        "Nee",
        "Ja"))</f>
        <v>Ja</v>
      </c>
      <c r="M1044" s="10">
        <f>IF(Q2_2025[[#This Row],[Artikelprijs]]&lt;&gt;"",Q2_2025[[#This Row],[Artikelprijs]],Q2_2025[[#This Row],[Stuksprijs]])</f>
        <v>396.5</v>
      </c>
      <c r="N1044" s="10">
        <f>Q2_2025[[#This Row],[Besteld]]*Q2_2025[[#This Row],[Prijs 2]]</f>
        <v>396.5</v>
      </c>
      <c r="O1044" s="10">
        <f>IF(Q2_2025[[#This Row],[Brutobedrag 2]]&lt;Q2_2025[[#This Row],[Bruto - Rel.korting]],Q2_2025[[#This Row],[Brutobedrag 2]],Q2_2025[[#This Row],[Brutobedrag 2]]*(100-Q2_2025[[#This Row],[Relatiekorting percentage]])/100)</f>
        <v>277.55</v>
      </c>
      <c r="R1044" s="3"/>
      <c r="W1044"/>
      <c r="AB1044"/>
    </row>
    <row r="1045" spans="1:28" x14ac:dyDescent="0.3">
      <c r="A1045" t="s">
        <v>601</v>
      </c>
      <c r="B1045">
        <v>5040032</v>
      </c>
      <c r="C1045" t="s">
        <v>609</v>
      </c>
      <c r="D1045">
        <v>1</v>
      </c>
      <c r="E1045" s="10">
        <v>0</v>
      </c>
      <c r="F1045" s="10">
        <v>0</v>
      </c>
      <c r="G1045" s="10">
        <v>0</v>
      </c>
      <c r="H1045">
        <v>0</v>
      </c>
      <c r="I1045" s="51" t="str">
        <f>_xlfn.XLOOKUP(Q2_2025[[#This Row],[Artikelnr]],Artikel_prijzen[Artnr],Artikel_prijzen[Groep],"")</f>
        <v/>
      </c>
      <c r="J1045" s="10" t="str">
        <f>_xlfn.XLOOKUP(Q2_2025[[#This Row],[Artikelnr]],Artikel_prijzen[Artnr],Artikel_prijzen[Prijs 2025],"")</f>
        <v/>
      </c>
      <c r="K1045" t="str">
        <f>IF(Q2_2025[[#This Row],[Artikelprijs]]&lt;&gt;"",IF(Q2_2025[[#This Row],[Stuksprijs]]=Q2_2025[[#This Row],[Artikelprijs]],"Prijs gelijk","Prijs wijkt af"),"")</f>
        <v/>
      </c>
      <c r="L1045" t="str">
        <f>IF(Q2_2025[[#This Row],[Relatiekorting percentage]]=0,
    "Nvt",
    IF(Q2_2025[[#This Row],[Brutobedrag 2]] &lt; Q2_2025[[#This Row],[Bruto - Rel.korting]],
        "Nee",
        "Ja"))</f>
        <v>Nvt</v>
      </c>
      <c r="M1045" s="10">
        <f>IF(Q2_2025[[#This Row],[Artikelprijs]]&lt;&gt;"",Q2_2025[[#This Row],[Artikelprijs]],Q2_2025[[#This Row],[Stuksprijs]])</f>
        <v>0</v>
      </c>
      <c r="N1045" s="10">
        <f>Q2_2025[[#This Row],[Besteld]]*Q2_2025[[#This Row],[Prijs 2]]</f>
        <v>0</v>
      </c>
      <c r="O1045" s="10">
        <f>IF(Q2_2025[[#This Row],[Brutobedrag 2]]&lt;Q2_2025[[#This Row],[Bruto - Rel.korting]],Q2_2025[[#This Row],[Brutobedrag 2]],Q2_2025[[#This Row],[Brutobedrag 2]]*(100-Q2_2025[[#This Row],[Relatiekorting percentage]])/100)</f>
        <v>0</v>
      </c>
      <c r="R1045" s="3"/>
      <c r="W1045"/>
      <c r="AB1045"/>
    </row>
    <row r="1046" spans="1:28" x14ac:dyDescent="0.3">
      <c r="A1046" t="s">
        <v>601</v>
      </c>
      <c r="B1046">
        <v>5021030</v>
      </c>
      <c r="C1046" t="s">
        <v>276</v>
      </c>
      <c r="D1046">
        <v>95</v>
      </c>
      <c r="E1046" s="10">
        <v>170</v>
      </c>
      <c r="F1046" s="10">
        <v>16150</v>
      </c>
      <c r="G1046" s="10">
        <v>12920</v>
      </c>
      <c r="H1046">
        <v>20</v>
      </c>
      <c r="I1046" s="51" t="str">
        <f>_xlfn.XLOOKUP(Q2_2025[[#This Row],[Artikelnr]],Artikel_prijzen[Artnr],Artikel_prijzen[Groep],"")</f>
        <v>Elektra</v>
      </c>
      <c r="J1046" s="10">
        <f>_xlfn.XLOOKUP(Q2_2025[[#This Row],[Artikelnr]],Artikel_prijzen[Artnr],Artikel_prijzen[Prijs 2025],"")</f>
        <v>106.8625</v>
      </c>
      <c r="K1046" t="str">
        <f>IF(Q2_2025[[#This Row],[Artikelprijs]]&lt;&gt;"",IF(Q2_2025[[#This Row],[Stuksprijs]]=Q2_2025[[#This Row],[Artikelprijs]],"Prijs gelijk","Prijs wijkt af"),"")</f>
        <v>Prijs wijkt af</v>
      </c>
      <c r="L1046" t="str">
        <f>IF(Q2_2025[[#This Row],[Relatiekorting percentage]]=0,
    "Nvt",
    IF(Q2_2025[[#This Row],[Brutobedrag 2]] &lt; Q2_2025[[#This Row],[Bruto - Rel.korting]],
        "Nee",
        "Ja"))</f>
        <v>Nee</v>
      </c>
      <c r="M1046" s="10">
        <f>IF(Q2_2025[[#This Row],[Artikelprijs]]&lt;&gt;"",Q2_2025[[#This Row],[Artikelprijs]],Q2_2025[[#This Row],[Stuksprijs]])</f>
        <v>106.8625</v>
      </c>
      <c r="N1046" s="10">
        <f>Q2_2025[[#This Row],[Besteld]]*Q2_2025[[#This Row],[Prijs 2]]</f>
        <v>10151.9375</v>
      </c>
      <c r="O1046" s="10">
        <f>IF(Q2_2025[[#This Row],[Brutobedrag 2]]&lt;Q2_2025[[#This Row],[Bruto - Rel.korting]],Q2_2025[[#This Row],[Brutobedrag 2]],Q2_2025[[#This Row],[Brutobedrag 2]]*(100-Q2_2025[[#This Row],[Relatiekorting percentage]])/100)</f>
        <v>10151.9375</v>
      </c>
      <c r="R1046" s="3"/>
      <c r="W1046"/>
      <c r="AB1046"/>
    </row>
    <row r="1047" spans="1:28" x14ac:dyDescent="0.3">
      <c r="A1047" t="s">
        <v>601</v>
      </c>
      <c r="B1047">
        <v>5020008</v>
      </c>
      <c r="C1047" t="s">
        <v>52</v>
      </c>
      <c r="D1047">
        <v>101</v>
      </c>
      <c r="E1047" s="10">
        <v>32.96</v>
      </c>
      <c r="F1047" s="10">
        <v>3328.96</v>
      </c>
      <c r="G1047" s="10">
        <v>2496.7199999999998</v>
      </c>
      <c r="H1047">
        <v>25</v>
      </c>
      <c r="I1047" s="51" t="str">
        <f>_xlfn.XLOOKUP(Q2_2025[[#This Row],[Artikelnr]],Artikel_prijzen[Artnr],Artikel_prijzen[Groep],"")</f>
        <v/>
      </c>
      <c r="J1047" s="10" t="str">
        <f>_xlfn.XLOOKUP(Q2_2025[[#This Row],[Artikelnr]],Artikel_prijzen[Artnr],Artikel_prijzen[Prijs 2025],"")</f>
        <v/>
      </c>
      <c r="K1047" t="str">
        <f>IF(Q2_2025[[#This Row],[Artikelprijs]]&lt;&gt;"",IF(Q2_2025[[#This Row],[Stuksprijs]]=Q2_2025[[#This Row],[Artikelprijs]],"Prijs gelijk","Prijs wijkt af"),"")</f>
        <v/>
      </c>
      <c r="L1047" t="str">
        <f>IF(Q2_2025[[#This Row],[Relatiekorting percentage]]=0,
    "Nvt",
    IF(Q2_2025[[#This Row],[Brutobedrag 2]] &lt; Q2_2025[[#This Row],[Bruto - Rel.korting]],
        "Nee",
        "Ja"))</f>
        <v>Ja</v>
      </c>
      <c r="M1047" s="10">
        <f>IF(Q2_2025[[#This Row],[Artikelprijs]]&lt;&gt;"",Q2_2025[[#This Row],[Artikelprijs]],Q2_2025[[#This Row],[Stuksprijs]])</f>
        <v>32.96</v>
      </c>
      <c r="N1047" s="10">
        <f>Q2_2025[[#This Row],[Besteld]]*Q2_2025[[#This Row],[Prijs 2]]</f>
        <v>3328.96</v>
      </c>
      <c r="O1047" s="10">
        <f>IF(Q2_2025[[#This Row],[Brutobedrag 2]]&lt;Q2_2025[[#This Row],[Bruto - Rel.korting]],Q2_2025[[#This Row],[Brutobedrag 2]],Q2_2025[[#This Row],[Brutobedrag 2]]*(100-Q2_2025[[#This Row],[Relatiekorting percentage]])/100)</f>
        <v>2496.7199999999998</v>
      </c>
      <c r="R1047" s="3"/>
      <c r="W1047"/>
      <c r="AB1047"/>
    </row>
    <row r="1048" spans="1:28" x14ac:dyDescent="0.3">
      <c r="A1048" t="s">
        <v>601</v>
      </c>
      <c r="B1048">
        <v>5020009</v>
      </c>
      <c r="C1048" t="s">
        <v>125</v>
      </c>
      <c r="D1048">
        <v>65</v>
      </c>
      <c r="E1048" s="10">
        <v>45.32</v>
      </c>
      <c r="F1048" s="10">
        <v>2945.8</v>
      </c>
      <c r="G1048" s="10">
        <v>2209.35</v>
      </c>
      <c r="H1048">
        <v>25</v>
      </c>
      <c r="I1048" s="51" t="str">
        <f>_xlfn.XLOOKUP(Q2_2025[[#This Row],[Artikelnr]],Artikel_prijzen[Artnr],Artikel_prijzen[Groep],"")</f>
        <v/>
      </c>
      <c r="J1048" s="10" t="str">
        <f>_xlfn.XLOOKUP(Q2_2025[[#This Row],[Artikelnr]],Artikel_prijzen[Artnr],Artikel_prijzen[Prijs 2025],"")</f>
        <v/>
      </c>
      <c r="K1048" t="str">
        <f>IF(Q2_2025[[#This Row],[Artikelprijs]]&lt;&gt;"",IF(Q2_2025[[#This Row],[Stuksprijs]]=Q2_2025[[#This Row],[Artikelprijs]],"Prijs gelijk","Prijs wijkt af"),"")</f>
        <v/>
      </c>
      <c r="L1048" t="str">
        <f>IF(Q2_2025[[#This Row],[Relatiekorting percentage]]=0,
    "Nvt",
    IF(Q2_2025[[#This Row],[Brutobedrag 2]] &lt; Q2_2025[[#This Row],[Bruto - Rel.korting]],
        "Nee",
        "Ja"))</f>
        <v>Ja</v>
      </c>
      <c r="M1048" s="10">
        <f>IF(Q2_2025[[#This Row],[Artikelprijs]]&lt;&gt;"",Q2_2025[[#This Row],[Artikelprijs]],Q2_2025[[#This Row],[Stuksprijs]])</f>
        <v>45.32</v>
      </c>
      <c r="N1048" s="10">
        <f>Q2_2025[[#This Row],[Besteld]]*Q2_2025[[#This Row],[Prijs 2]]</f>
        <v>2945.8</v>
      </c>
      <c r="O1048" s="10">
        <f>IF(Q2_2025[[#This Row],[Brutobedrag 2]]&lt;Q2_2025[[#This Row],[Bruto - Rel.korting]],Q2_2025[[#This Row],[Brutobedrag 2]],Q2_2025[[#This Row],[Brutobedrag 2]]*(100-Q2_2025[[#This Row],[Relatiekorting percentage]])/100)</f>
        <v>2209.35</v>
      </c>
      <c r="R1048" s="3"/>
      <c r="W1048"/>
      <c r="AB1048"/>
    </row>
    <row r="1049" spans="1:28" x14ac:dyDescent="0.3">
      <c r="A1049" t="s">
        <v>601</v>
      </c>
      <c r="B1049">
        <v>5021030</v>
      </c>
      <c r="C1049" t="s">
        <v>276</v>
      </c>
      <c r="D1049">
        <v>31</v>
      </c>
      <c r="E1049" s="10">
        <v>170</v>
      </c>
      <c r="F1049" s="10">
        <v>5270</v>
      </c>
      <c r="G1049" s="10">
        <v>4216</v>
      </c>
      <c r="H1049">
        <v>20</v>
      </c>
      <c r="I1049" s="51" t="str">
        <f>_xlfn.XLOOKUP(Q2_2025[[#This Row],[Artikelnr]],Artikel_prijzen[Artnr],Artikel_prijzen[Groep],"")</f>
        <v>Elektra</v>
      </c>
      <c r="J1049" s="10">
        <f>_xlfn.XLOOKUP(Q2_2025[[#This Row],[Artikelnr]],Artikel_prijzen[Artnr],Artikel_prijzen[Prijs 2025],"")</f>
        <v>106.8625</v>
      </c>
      <c r="K1049" t="str">
        <f>IF(Q2_2025[[#This Row],[Artikelprijs]]&lt;&gt;"",IF(Q2_2025[[#This Row],[Stuksprijs]]=Q2_2025[[#This Row],[Artikelprijs]],"Prijs gelijk","Prijs wijkt af"),"")</f>
        <v>Prijs wijkt af</v>
      </c>
      <c r="L1049" t="str">
        <f>IF(Q2_2025[[#This Row],[Relatiekorting percentage]]=0,
    "Nvt",
    IF(Q2_2025[[#This Row],[Brutobedrag 2]] &lt; Q2_2025[[#This Row],[Bruto - Rel.korting]],
        "Nee",
        "Ja"))</f>
        <v>Nee</v>
      </c>
      <c r="M1049" s="10">
        <f>IF(Q2_2025[[#This Row],[Artikelprijs]]&lt;&gt;"",Q2_2025[[#This Row],[Artikelprijs]],Q2_2025[[#This Row],[Stuksprijs]])</f>
        <v>106.8625</v>
      </c>
      <c r="N1049" s="10">
        <f>Q2_2025[[#This Row],[Besteld]]*Q2_2025[[#This Row],[Prijs 2]]</f>
        <v>3312.7374999999997</v>
      </c>
      <c r="O1049" s="10">
        <f>IF(Q2_2025[[#This Row],[Brutobedrag 2]]&lt;Q2_2025[[#This Row],[Bruto - Rel.korting]],Q2_2025[[#This Row],[Brutobedrag 2]],Q2_2025[[#This Row],[Brutobedrag 2]]*(100-Q2_2025[[#This Row],[Relatiekorting percentage]])/100)</f>
        <v>3312.7374999999997</v>
      </c>
      <c r="R1049" s="3"/>
      <c r="W1049"/>
      <c r="AB1049"/>
    </row>
    <row r="1050" spans="1:28" x14ac:dyDescent="0.3">
      <c r="A1050" t="s">
        <v>601</v>
      </c>
      <c r="B1050">
        <v>1003030</v>
      </c>
      <c r="C1050" t="s">
        <v>254</v>
      </c>
      <c r="D1050">
        <v>117</v>
      </c>
      <c r="E1050" s="10">
        <v>30.45</v>
      </c>
      <c r="F1050" s="10">
        <v>3562.65</v>
      </c>
      <c r="G1050" s="10">
        <v>2671.99</v>
      </c>
      <c r="H1050">
        <v>25</v>
      </c>
      <c r="I1050" s="51" t="str">
        <f>_xlfn.XLOOKUP(Q2_2025[[#This Row],[Artikelnr]],Artikel_prijzen[Artnr],Artikel_prijzen[Groep],"")</f>
        <v/>
      </c>
      <c r="J1050" s="10" t="str">
        <f>_xlfn.XLOOKUP(Q2_2025[[#This Row],[Artikelnr]],Artikel_prijzen[Artnr],Artikel_prijzen[Prijs 2025],"")</f>
        <v/>
      </c>
      <c r="K1050" t="str">
        <f>IF(Q2_2025[[#This Row],[Artikelprijs]]&lt;&gt;"",IF(Q2_2025[[#This Row],[Stuksprijs]]=Q2_2025[[#This Row],[Artikelprijs]],"Prijs gelijk","Prijs wijkt af"),"")</f>
        <v/>
      </c>
      <c r="L1050" t="str">
        <f>IF(Q2_2025[[#This Row],[Relatiekorting percentage]]=0,
    "Nvt",
    IF(Q2_2025[[#This Row],[Brutobedrag 2]] &lt; Q2_2025[[#This Row],[Bruto - Rel.korting]],
        "Nee",
        "Ja"))</f>
        <v>Ja</v>
      </c>
      <c r="M1050" s="10">
        <f>IF(Q2_2025[[#This Row],[Artikelprijs]]&lt;&gt;"",Q2_2025[[#This Row],[Artikelprijs]],Q2_2025[[#This Row],[Stuksprijs]])</f>
        <v>30.45</v>
      </c>
      <c r="N1050" s="10">
        <f>Q2_2025[[#This Row],[Besteld]]*Q2_2025[[#This Row],[Prijs 2]]</f>
        <v>3562.65</v>
      </c>
      <c r="O1050" s="10">
        <f>IF(Q2_2025[[#This Row],[Brutobedrag 2]]&lt;Q2_2025[[#This Row],[Bruto - Rel.korting]],Q2_2025[[#This Row],[Brutobedrag 2]],Q2_2025[[#This Row],[Brutobedrag 2]]*(100-Q2_2025[[#This Row],[Relatiekorting percentage]])/100)</f>
        <v>2671.9875000000002</v>
      </c>
      <c r="R1050" s="3"/>
      <c r="W1050"/>
      <c r="AB1050"/>
    </row>
    <row r="1051" spans="1:28" x14ac:dyDescent="0.3">
      <c r="A1051" t="s">
        <v>601</v>
      </c>
      <c r="B1051">
        <v>5010014</v>
      </c>
      <c r="C1051" t="s">
        <v>311</v>
      </c>
      <c r="D1051">
        <v>156</v>
      </c>
      <c r="E1051" s="10">
        <v>30.9</v>
      </c>
      <c r="F1051" s="10">
        <v>4820.3999999999996</v>
      </c>
      <c r="G1051" s="10">
        <v>3615.3</v>
      </c>
      <c r="H1051">
        <v>25</v>
      </c>
      <c r="I1051" s="51" t="str">
        <f>_xlfn.XLOOKUP(Q2_2025[[#This Row],[Artikelnr]],Artikel_prijzen[Artnr],Artikel_prijzen[Groep],"")</f>
        <v/>
      </c>
      <c r="J1051" s="10" t="str">
        <f>_xlfn.XLOOKUP(Q2_2025[[#This Row],[Artikelnr]],Artikel_prijzen[Artnr],Artikel_prijzen[Prijs 2025],"")</f>
        <v/>
      </c>
      <c r="K1051" t="str">
        <f>IF(Q2_2025[[#This Row],[Artikelprijs]]&lt;&gt;"",IF(Q2_2025[[#This Row],[Stuksprijs]]=Q2_2025[[#This Row],[Artikelprijs]],"Prijs gelijk","Prijs wijkt af"),"")</f>
        <v/>
      </c>
      <c r="L1051" t="str">
        <f>IF(Q2_2025[[#This Row],[Relatiekorting percentage]]=0,
    "Nvt",
    IF(Q2_2025[[#This Row],[Brutobedrag 2]] &lt; Q2_2025[[#This Row],[Bruto - Rel.korting]],
        "Nee",
        "Ja"))</f>
        <v>Ja</v>
      </c>
      <c r="M1051" s="10">
        <f>IF(Q2_2025[[#This Row],[Artikelprijs]]&lt;&gt;"",Q2_2025[[#This Row],[Artikelprijs]],Q2_2025[[#This Row],[Stuksprijs]])</f>
        <v>30.9</v>
      </c>
      <c r="N1051" s="10">
        <f>Q2_2025[[#This Row],[Besteld]]*Q2_2025[[#This Row],[Prijs 2]]</f>
        <v>4820.3999999999996</v>
      </c>
      <c r="O1051" s="10">
        <f>IF(Q2_2025[[#This Row],[Brutobedrag 2]]&lt;Q2_2025[[#This Row],[Bruto - Rel.korting]],Q2_2025[[#This Row],[Brutobedrag 2]],Q2_2025[[#This Row],[Brutobedrag 2]]*(100-Q2_2025[[#This Row],[Relatiekorting percentage]])/100)</f>
        <v>3615.3</v>
      </c>
      <c r="R1051" s="3"/>
      <c r="W1051"/>
      <c r="AB1051"/>
    </row>
    <row r="1052" spans="1:28" x14ac:dyDescent="0.3">
      <c r="A1052" t="s">
        <v>601</v>
      </c>
      <c r="B1052">
        <v>5021030</v>
      </c>
      <c r="C1052" t="s">
        <v>276</v>
      </c>
      <c r="D1052">
        <v>23</v>
      </c>
      <c r="E1052" s="10">
        <v>170</v>
      </c>
      <c r="F1052" s="10">
        <v>3910</v>
      </c>
      <c r="G1052" s="10">
        <v>3128</v>
      </c>
      <c r="H1052">
        <v>20</v>
      </c>
      <c r="I1052" s="51" t="str">
        <f>_xlfn.XLOOKUP(Q2_2025[[#This Row],[Artikelnr]],Artikel_prijzen[Artnr],Artikel_prijzen[Groep],"")</f>
        <v>Elektra</v>
      </c>
      <c r="J1052" s="10">
        <f>_xlfn.XLOOKUP(Q2_2025[[#This Row],[Artikelnr]],Artikel_prijzen[Artnr],Artikel_prijzen[Prijs 2025],"")</f>
        <v>106.8625</v>
      </c>
      <c r="K1052" t="str">
        <f>IF(Q2_2025[[#This Row],[Artikelprijs]]&lt;&gt;"",IF(Q2_2025[[#This Row],[Stuksprijs]]=Q2_2025[[#This Row],[Artikelprijs]],"Prijs gelijk","Prijs wijkt af"),"")</f>
        <v>Prijs wijkt af</v>
      </c>
      <c r="L1052" t="str">
        <f>IF(Q2_2025[[#This Row],[Relatiekorting percentage]]=0,
    "Nvt",
    IF(Q2_2025[[#This Row],[Brutobedrag 2]] &lt; Q2_2025[[#This Row],[Bruto - Rel.korting]],
        "Nee",
        "Ja"))</f>
        <v>Nee</v>
      </c>
      <c r="M1052" s="10">
        <f>IF(Q2_2025[[#This Row],[Artikelprijs]]&lt;&gt;"",Q2_2025[[#This Row],[Artikelprijs]],Q2_2025[[#This Row],[Stuksprijs]])</f>
        <v>106.8625</v>
      </c>
      <c r="N1052" s="10">
        <f>Q2_2025[[#This Row],[Besteld]]*Q2_2025[[#This Row],[Prijs 2]]</f>
        <v>2457.8375000000001</v>
      </c>
      <c r="O1052" s="10">
        <f>IF(Q2_2025[[#This Row],[Brutobedrag 2]]&lt;Q2_2025[[#This Row],[Bruto - Rel.korting]],Q2_2025[[#This Row],[Brutobedrag 2]],Q2_2025[[#This Row],[Brutobedrag 2]]*(100-Q2_2025[[#This Row],[Relatiekorting percentage]])/100)</f>
        <v>2457.8375000000001</v>
      </c>
      <c r="R1052" s="3"/>
      <c r="W1052"/>
      <c r="AB1052"/>
    </row>
    <row r="1053" spans="1:28" x14ac:dyDescent="0.3">
      <c r="A1053" t="s">
        <v>601</v>
      </c>
      <c r="B1053">
        <v>5010017</v>
      </c>
      <c r="C1053" t="s">
        <v>248</v>
      </c>
      <c r="D1053">
        <v>56</v>
      </c>
      <c r="E1053" s="10">
        <v>48.93</v>
      </c>
      <c r="F1053" s="10">
        <v>2740.08</v>
      </c>
      <c r="G1053" s="10">
        <v>2055.06</v>
      </c>
      <c r="H1053">
        <v>25</v>
      </c>
      <c r="I1053" s="51" t="str">
        <f>_xlfn.XLOOKUP(Q2_2025[[#This Row],[Artikelnr]],Artikel_prijzen[Artnr],Artikel_prijzen[Groep],"")</f>
        <v/>
      </c>
      <c r="J1053" s="10" t="str">
        <f>_xlfn.XLOOKUP(Q2_2025[[#This Row],[Artikelnr]],Artikel_prijzen[Artnr],Artikel_prijzen[Prijs 2025],"")</f>
        <v/>
      </c>
      <c r="K1053" t="str">
        <f>IF(Q2_2025[[#This Row],[Artikelprijs]]&lt;&gt;"",IF(Q2_2025[[#This Row],[Stuksprijs]]=Q2_2025[[#This Row],[Artikelprijs]],"Prijs gelijk","Prijs wijkt af"),"")</f>
        <v/>
      </c>
      <c r="L1053" t="str">
        <f>IF(Q2_2025[[#This Row],[Relatiekorting percentage]]=0,
    "Nvt",
    IF(Q2_2025[[#This Row],[Brutobedrag 2]] &lt; Q2_2025[[#This Row],[Bruto - Rel.korting]],
        "Nee",
        "Ja"))</f>
        <v>Ja</v>
      </c>
      <c r="M1053" s="10">
        <f>IF(Q2_2025[[#This Row],[Artikelprijs]]&lt;&gt;"",Q2_2025[[#This Row],[Artikelprijs]],Q2_2025[[#This Row],[Stuksprijs]])</f>
        <v>48.93</v>
      </c>
      <c r="N1053" s="10">
        <f>Q2_2025[[#This Row],[Besteld]]*Q2_2025[[#This Row],[Prijs 2]]</f>
        <v>2740.08</v>
      </c>
      <c r="O1053" s="10">
        <f>IF(Q2_2025[[#This Row],[Brutobedrag 2]]&lt;Q2_2025[[#This Row],[Bruto - Rel.korting]],Q2_2025[[#This Row],[Brutobedrag 2]],Q2_2025[[#This Row],[Brutobedrag 2]]*(100-Q2_2025[[#This Row],[Relatiekorting percentage]])/100)</f>
        <v>2055.06</v>
      </c>
      <c r="R1053" s="3"/>
      <c r="W1053"/>
      <c r="AB1053"/>
    </row>
    <row r="1054" spans="1:28" x14ac:dyDescent="0.3">
      <c r="A1054" t="s">
        <v>601</v>
      </c>
      <c r="B1054">
        <v>5010014</v>
      </c>
      <c r="C1054" t="s">
        <v>311</v>
      </c>
      <c r="D1054">
        <v>46</v>
      </c>
      <c r="E1054" s="10">
        <v>30.9</v>
      </c>
      <c r="F1054" s="10">
        <v>1421.4</v>
      </c>
      <c r="G1054" s="10">
        <v>1066.05</v>
      </c>
      <c r="H1054">
        <v>25</v>
      </c>
      <c r="I1054" s="51" t="str">
        <f>_xlfn.XLOOKUP(Q2_2025[[#This Row],[Artikelnr]],Artikel_prijzen[Artnr],Artikel_prijzen[Groep],"")</f>
        <v/>
      </c>
      <c r="J1054" s="10" t="str">
        <f>_xlfn.XLOOKUP(Q2_2025[[#This Row],[Artikelnr]],Artikel_prijzen[Artnr],Artikel_prijzen[Prijs 2025],"")</f>
        <v/>
      </c>
      <c r="K1054" t="str">
        <f>IF(Q2_2025[[#This Row],[Artikelprijs]]&lt;&gt;"",IF(Q2_2025[[#This Row],[Stuksprijs]]=Q2_2025[[#This Row],[Artikelprijs]],"Prijs gelijk","Prijs wijkt af"),"")</f>
        <v/>
      </c>
      <c r="L1054" t="str">
        <f>IF(Q2_2025[[#This Row],[Relatiekorting percentage]]=0,
    "Nvt",
    IF(Q2_2025[[#This Row],[Brutobedrag 2]] &lt; Q2_2025[[#This Row],[Bruto - Rel.korting]],
        "Nee",
        "Ja"))</f>
        <v>Ja</v>
      </c>
      <c r="M1054" s="10">
        <f>IF(Q2_2025[[#This Row],[Artikelprijs]]&lt;&gt;"",Q2_2025[[#This Row],[Artikelprijs]],Q2_2025[[#This Row],[Stuksprijs]])</f>
        <v>30.9</v>
      </c>
      <c r="N1054" s="10">
        <f>Q2_2025[[#This Row],[Besteld]]*Q2_2025[[#This Row],[Prijs 2]]</f>
        <v>1421.3999999999999</v>
      </c>
      <c r="O1054" s="10">
        <f>IF(Q2_2025[[#This Row],[Brutobedrag 2]]&lt;Q2_2025[[#This Row],[Bruto - Rel.korting]],Q2_2025[[#This Row],[Brutobedrag 2]],Q2_2025[[#This Row],[Brutobedrag 2]]*(100-Q2_2025[[#This Row],[Relatiekorting percentage]])/100)</f>
        <v>1066.05</v>
      </c>
      <c r="R1054" s="3"/>
      <c r="W1054"/>
      <c r="AB1054"/>
    </row>
    <row r="1055" spans="1:28" x14ac:dyDescent="0.3">
      <c r="A1055" t="s">
        <v>601</v>
      </c>
      <c r="B1055">
        <v>5020008</v>
      </c>
      <c r="C1055" t="s">
        <v>52</v>
      </c>
      <c r="D1055">
        <v>43</v>
      </c>
      <c r="E1055" s="10">
        <v>32.96</v>
      </c>
      <c r="F1055" s="10">
        <v>1417.28</v>
      </c>
      <c r="G1055" s="10">
        <v>1062.96</v>
      </c>
      <c r="H1055">
        <v>25</v>
      </c>
      <c r="I1055" s="51" t="str">
        <f>_xlfn.XLOOKUP(Q2_2025[[#This Row],[Artikelnr]],Artikel_prijzen[Artnr],Artikel_prijzen[Groep],"")</f>
        <v/>
      </c>
      <c r="J1055" s="10" t="str">
        <f>_xlfn.XLOOKUP(Q2_2025[[#This Row],[Artikelnr]],Artikel_prijzen[Artnr],Artikel_prijzen[Prijs 2025],"")</f>
        <v/>
      </c>
      <c r="K1055" t="str">
        <f>IF(Q2_2025[[#This Row],[Artikelprijs]]&lt;&gt;"",IF(Q2_2025[[#This Row],[Stuksprijs]]=Q2_2025[[#This Row],[Artikelprijs]],"Prijs gelijk","Prijs wijkt af"),"")</f>
        <v/>
      </c>
      <c r="L1055" t="str">
        <f>IF(Q2_2025[[#This Row],[Relatiekorting percentage]]=0,
    "Nvt",
    IF(Q2_2025[[#This Row],[Brutobedrag 2]] &lt; Q2_2025[[#This Row],[Bruto - Rel.korting]],
        "Nee",
        "Ja"))</f>
        <v>Ja</v>
      </c>
      <c r="M1055" s="10">
        <f>IF(Q2_2025[[#This Row],[Artikelprijs]]&lt;&gt;"",Q2_2025[[#This Row],[Artikelprijs]],Q2_2025[[#This Row],[Stuksprijs]])</f>
        <v>32.96</v>
      </c>
      <c r="N1055" s="10">
        <f>Q2_2025[[#This Row],[Besteld]]*Q2_2025[[#This Row],[Prijs 2]]</f>
        <v>1417.28</v>
      </c>
      <c r="O1055" s="10">
        <f>IF(Q2_2025[[#This Row],[Brutobedrag 2]]&lt;Q2_2025[[#This Row],[Bruto - Rel.korting]],Q2_2025[[#This Row],[Brutobedrag 2]],Q2_2025[[#This Row],[Brutobedrag 2]]*(100-Q2_2025[[#This Row],[Relatiekorting percentage]])/100)</f>
        <v>1062.96</v>
      </c>
      <c r="R1055" s="3"/>
      <c r="W1055"/>
      <c r="AB1055"/>
    </row>
    <row r="1056" spans="1:28" x14ac:dyDescent="0.3">
      <c r="A1056" t="s">
        <v>601</v>
      </c>
      <c r="B1056">
        <v>5020009</v>
      </c>
      <c r="C1056" t="s">
        <v>125</v>
      </c>
      <c r="D1056">
        <v>38</v>
      </c>
      <c r="E1056" s="10">
        <v>45.32</v>
      </c>
      <c r="F1056" s="10">
        <v>1722.16</v>
      </c>
      <c r="G1056" s="10">
        <v>1291.6199999999999</v>
      </c>
      <c r="H1056">
        <v>25</v>
      </c>
      <c r="I1056" s="51" t="str">
        <f>_xlfn.XLOOKUP(Q2_2025[[#This Row],[Artikelnr]],Artikel_prijzen[Artnr],Artikel_prijzen[Groep],"")</f>
        <v/>
      </c>
      <c r="J1056" s="10" t="str">
        <f>_xlfn.XLOOKUP(Q2_2025[[#This Row],[Artikelnr]],Artikel_prijzen[Artnr],Artikel_prijzen[Prijs 2025],"")</f>
        <v/>
      </c>
      <c r="K1056" t="str">
        <f>IF(Q2_2025[[#This Row],[Artikelprijs]]&lt;&gt;"",IF(Q2_2025[[#This Row],[Stuksprijs]]=Q2_2025[[#This Row],[Artikelprijs]],"Prijs gelijk","Prijs wijkt af"),"")</f>
        <v/>
      </c>
      <c r="L1056" t="str">
        <f>IF(Q2_2025[[#This Row],[Relatiekorting percentage]]=0,
    "Nvt",
    IF(Q2_2025[[#This Row],[Brutobedrag 2]] &lt; Q2_2025[[#This Row],[Bruto - Rel.korting]],
        "Nee",
        "Ja"))</f>
        <v>Ja</v>
      </c>
      <c r="M1056" s="10">
        <f>IF(Q2_2025[[#This Row],[Artikelprijs]]&lt;&gt;"",Q2_2025[[#This Row],[Artikelprijs]],Q2_2025[[#This Row],[Stuksprijs]])</f>
        <v>45.32</v>
      </c>
      <c r="N1056" s="10">
        <f>Q2_2025[[#This Row],[Besteld]]*Q2_2025[[#This Row],[Prijs 2]]</f>
        <v>1722.16</v>
      </c>
      <c r="O1056" s="10">
        <f>IF(Q2_2025[[#This Row],[Brutobedrag 2]]&lt;Q2_2025[[#This Row],[Bruto - Rel.korting]],Q2_2025[[#This Row],[Brutobedrag 2]],Q2_2025[[#This Row],[Brutobedrag 2]]*(100-Q2_2025[[#This Row],[Relatiekorting percentage]])/100)</f>
        <v>1291.6199999999999</v>
      </c>
      <c r="R1056" s="3"/>
      <c r="W1056"/>
      <c r="AB1056"/>
    </row>
    <row r="1057" spans="1:28" x14ac:dyDescent="0.3">
      <c r="A1057" t="s">
        <v>601</v>
      </c>
      <c r="B1057">
        <v>5021030</v>
      </c>
      <c r="C1057" t="s">
        <v>276</v>
      </c>
      <c r="D1057">
        <v>3</v>
      </c>
      <c r="E1057" s="10">
        <v>170</v>
      </c>
      <c r="F1057" s="10">
        <v>510</v>
      </c>
      <c r="G1057" s="10">
        <v>408</v>
      </c>
      <c r="H1057">
        <v>20</v>
      </c>
      <c r="I1057" s="51" t="str">
        <f>_xlfn.XLOOKUP(Q2_2025[[#This Row],[Artikelnr]],Artikel_prijzen[Artnr],Artikel_prijzen[Groep],"")</f>
        <v>Elektra</v>
      </c>
      <c r="J1057" s="10">
        <f>_xlfn.XLOOKUP(Q2_2025[[#This Row],[Artikelnr]],Artikel_prijzen[Artnr],Artikel_prijzen[Prijs 2025],"")</f>
        <v>106.8625</v>
      </c>
      <c r="K1057" t="str">
        <f>IF(Q2_2025[[#This Row],[Artikelprijs]]&lt;&gt;"",IF(Q2_2025[[#This Row],[Stuksprijs]]=Q2_2025[[#This Row],[Artikelprijs]],"Prijs gelijk","Prijs wijkt af"),"")</f>
        <v>Prijs wijkt af</v>
      </c>
      <c r="L1057" t="str">
        <f>IF(Q2_2025[[#This Row],[Relatiekorting percentage]]=0,
    "Nvt",
    IF(Q2_2025[[#This Row],[Brutobedrag 2]] &lt; Q2_2025[[#This Row],[Bruto - Rel.korting]],
        "Nee",
        "Ja"))</f>
        <v>Nee</v>
      </c>
      <c r="M1057" s="10">
        <f>IF(Q2_2025[[#This Row],[Artikelprijs]]&lt;&gt;"",Q2_2025[[#This Row],[Artikelprijs]],Q2_2025[[#This Row],[Stuksprijs]])</f>
        <v>106.8625</v>
      </c>
      <c r="N1057" s="10">
        <f>Q2_2025[[#This Row],[Besteld]]*Q2_2025[[#This Row],[Prijs 2]]</f>
        <v>320.58749999999998</v>
      </c>
      <c r="O1057" s="10">
        <f>IF(Q2_2025[[#This Row],[Brutobedrag 2]]&lt;Q2_2025[[#This Row],[Bruto - Rel.korting]],Q2_2025[[#This Row],[Brutobedrag 2]],Q2_2025[[#This Row],[Brutobedrag 2]]*(100-Q2_2025[[#This Row],[Relatiekorting percentage]])/100)</f>
        <v>320.58749999999998</v>
      </c>
      <c r="R1057" s="3"/>
      <c r="W1057"/>
      <c r="AB1057"/>
    </row>
    <row r="1058" spans="1:28" x14ac:dyDescent="0.3">
      <c r="A1058" t="s">
        <v>601</v>
      </c>
      <c r="B1058">
        <v>5020008</v>
      </c>
      <c r="C1058" t="s">
        <v>52</v>
      </c>
      <c r="D1058">
        <v>4</v>
      </c>
      <c r="E1058" s="10">
        <v>32.96</v>
      </c>
      <c r="F1058" s="10">
        <v>131.84</v>
      </c>
      <c r="G1058" s="10">
        <v>98.88</v>
      </c>
      <c r="H1058">
        <v>25</v>
      </c>
      <c r="I1058" s="51" t="str">
        <f>_xlfn.XLOOKUP(Q2_2025[[#This Row],[Artikelnr]],Artikel_prijzen[Artnr],Artikel_prijzen[Groep],"")</f>
        <v/>
      </c>
      <c r="J1058" s="10" t="str">
        <f>_xlfn.XLOOKUP(Q2_2025[[#This Row],[Artikelnr]],Artikel_prijzen[Artnr],Artikel_prijzen[Prijs 2025],"")</f>
        <v/>
      </c>
      <c r="K1058" t="str">
        <f>IF(Q2_2025[[#This Row],[Artikelprijs]]&lt;&gt;"",IF(Q2_2025[[#This Row],[Stuksprijs]]=Q2_2025[[#This Row],[Artikelprijs]],"Prijs gelijk","Prijs wijkt af"),"")</f>
        <v/>
      </c>
      <c r="L1058" t="str">
        <f>IF(Q2_2025[[#This Row],[Relatiekorting percentage]]=0,
    "Nvt",
    IF(Q2_2025[[#This Row],[Brutobedrag 2]] &lt; Q2_2025[[#This Row],[Bruto - Rel.korting]],
        "Nee",
        "Ja"))</f>
        <v>Ja</v>
      </c>
      <c r="M1058" s="10">
        <f>IF(Q2_2025[[#This Row],[Artikelprijs]]&lt;&gt;"",Q2_2025[[#This Row],[Artikelprijs]],Q2_2025[[#This Row],[Stuksprijs]])</f>
        <v>32.96</v>
      </c>
      <c r="N1058" s="10">
        <f>Q2_2025[[#This Row],[Besteld]]*Q2_2025[[#This Row],[Prijs 2]]</f>
        <v>131.84</v>
      </c>
      <c r="O1058" s="10">
        <f>IF(Q2_2025[[#This Row],[Brutobedrag 2]]&lt;Q2_2025[[#This Row],[Bruto - Rel.korting]],Q2_2025[[#This Row],[Brutobedrag 2]],Q2_2025[[#This Row],[Brutobedrag 2]]*(100-Q2_2025[[#This Row],[Relatiekorting percentage]])/100)</f>
        <v>98.88</v>
      </c>
      <c r="R1058" s="3"/>
      <c r="W1058"/>
      <c r="AB1058"/>
    </row>
    <row r="1059" spans="1:28" x14ac:dyDescent="0.3">
      <c r="A1059" t="s">
        <v>601</v>
      </c>
      <c r="B1059">
        <v>5020009</v>
      </c>
      <c r="C1059" t="s">
        <v>125</v>
      </c>
      <c r="D1059">
        <v>11</v>
      </c>
      <c r="E1059" s="10">
        <v>45.32</v>
      </c>
      <c r="F1059" s="10">
        <v>498.52</v>
      </c>
      <c r="G1059" s="10">
        <v>373.89</v>
      </c>
      <c r="H1059">
        <v>25</v>
      </c>
      <c r="I1059" s="51" t="str">
        <f>_xlfn.XLOOKUP(Q2_2025[[#This Row],[Artikelnr]],Artikel_prijzen[Artnr],Artikel_prijzen[Groep],"")</f>
        <v/>
      </c>
      <c r="J1059" s="10" t="str">
        <f>_xlfn.XLOOKUP(Q2_2025[[#This Row],[Artikelnr]],Artikel_prijzen[Artnr],Artikel_prijzen[Prijs 2025],"")</f>
        <v/>
      </c>
      <c r="K1059" t="str">
        <f>IF(Q2_2025[[#This Row],[Artikelprijs]]&lt;&gt;"",IF(Q2_2025[[#This Row],[Stuksprijs]]=Q2_2025[[#This Row],[Artikelprijs]],"Prijs gelijk","Prijs wijkt af"),"")</f>
        <v/>
      </c>
      <c r="L1059" t="str">
        <f>IF(Q2_2025[[#This Row],[Relatiekorting percentage]]=0,
    "Nvt",
    IF(Q2_2025[[#This Row],[Brutobedrag 2]] &lt; Q2_2025[[#This Row],[Bruto - Rel.korting]],
        "Nee",
        "Ja"))</f>
        <v>Ja</v>
      </c>
      <c r="M1059" s="10">
        <f>IF(Q2_2025[[#This Row],[Artikelprijs]]&lt;&gt;"",Q2_2025[[#This Row],[Artikelprijs]],Q2_2025[[#This Row],[Stuksprijs]])</f>
        <v>45.32</v>
      </c>
      <c r="N1059" s="10">
        <f>Q2_2025[[#This Row],[Besteld]]*Q2_2025[[#This Row],[Prijs 2]]</f>
        <v>498.52</v>
      </c>
      <c r="O1059" s="10">
        <f>IF(Q2_2025[[#This Row],[Brutobedrag 2]]&lt;Q2_2025[[#This Row],[Bruto - Rel.korting]],Q2_2025[[#This Row],[Brutobedrag 2]],Q2_2025[[#This Row],[Brutobedrag 2]]*(100-Q2_2025[[#This Row],[Relatiekorting percentage]])/100)</f>
        <v>373.89</v>
      </c>
      <c r="R1059" s="3"/>
      <c r="W1059"/>
      <c r="AB1059"/>
    </row>
    <row r="1060" spans="1:28" x14ac:dyDescent="0.3">
      <c r="A1060" t="s">
        <v>601</v>
      </c>
      <c r="B1060">
        <v>5010017</v>
      </c>
      <c r="C1060" t="s">
        <v>248</v>
      </c>
      <c r="D1060">
        <v>6</v>
      </c>
      <c r="E1060" s="10">
        <v>48.93</v>
      </c>
      <c r="F1060" s="10">
        <v>293.58</v>
      </c>
      <c r="G1060" s="10">
        <v>220.18</v>
      </c>
      <c r="H1060">
        <v>25</v>
      </c>
      <c r="I1060" s="51" t="str">
        <f>_xlfn.XLOOKUP(Q2_2025[[#This Row],[Artikelnr]],Artikel_prijzen[Artnr],Artikel_prijzen[Groep],"")</f>
        <v/>
      </c>
      <c r="J1060" s="10" t="str">
        <f>_xlfn.XLOOKUP(Q2_2025[[#This Row],[Artikelnr]],Artikel_prijzen[Artnr],Artikel_prijzen[Prijs 2025],"")</f>
        <v/>
      </c>
      <c r="K1060" t="str">
        <f>IF(Q2_2025[[#This Row],[Artikelprijs]]&lt;&gt;"",IF(Q2_2025[[#This Row],[Stuksprijs]]=Q2_2025[[#This Row],[Artikelprijs]],"Prijs gelijk","Prijs wijkt af"),"")</f>
        <v/>
      </c>
      <c r="L1060" t="str">
        <f>IF(Q2_2025[[#This Row],[Relatiekorting percentage]]=0,
    "Nvt",
    IF(Q2_2025[[#This Row],[Brutobedrag 2]] &lt; Q2_2025[[#This Row],[Bruto - Rel.korting]],
        "Nee",
        "Ja"))</f>
        <v>Ja</v>
      </c>
      <c r="M1060" s="10">
        <f>IF(Q2_2025[[#This Row],[Artikelprijs]]&lt;&gt;"",Q2_2025[[#This Row],[Artikelprijs]],Q2_2025[[#This Row],[Stuksprijs]])</f>
        <v>48.93</v>
      </c>
      <c r="N1060" s="10">
        <f>Q2_2025[[#This Row],[Besteld]]*Q2_2025[[#This Row],[Prijs 2]]</f>
        <v>293.58</v>
      </c>
      <c r="O1060" s="10">
        <f>IF(Q2_2025[[#This Row],[Brutobedrag 2]]&lt;Q2_2025[[#This Row],[Bruto - Rel.korting]],Q2_2025[[#This Row],[Brutobedrag 2]],Q2_2025[[#This Row],[Brutobedrag 2]]*(100-Q2_2025[[#This Row],[Relatiekorting percentage]])/100)</f>
        <v>220.185</v>
      </c>
      <c r="R1060" s="3"/>
      <c r="W1060"/>
      <c r="AB1060"/>
    </row>
    <row r="1061" spans="1:28" x14ac:dyDescent="0.3">
      <c r="A1061" t="s">
        <v>601</v>
      </c>
      <c r="B1061">
        <v>5010014</v>
      </c>
      <c r="C1061" t="s">
        <v>311</v>
      </c>
      <c r="D1061">
        <v>13</v>
      </c>
      <c r="E1061" s="10">
        <v>30.9</v>
      </c>
      <c r="F1061" s="10">
        <v>401.7</v>
      </c>
      <c r="G1061" s="10">
        <v>301.27</v>
      </c>
      <c r="H1061">
        <v>25</v>
      </c>
      <c r="I1061" s="51" t="str">
        <f>_xlfn.XLOOKUP(Q2_2025[[#This Row],[Artikelnr]],Artikel_prijzen[Artnr],Artikel_prijzen[Groep],"")</f>
        <v/>
      </c>
      <c r="J1061" s="10" t="str">
        <f>_xlfn.XLOOKUP(Q2_2025[[#This Row],[Artikelnr]],Artikel_prijzen[Artnr],Artikel_prijzen[Prijs 2025],"")</f>
        <v/>
      </c>
      <c r="K1061" t="str">
        <f>IF(Q2_2025[[#This Row],[Artikelprijs]]&lt;&gt;"",IF(Q2_2025[[#This Row],[Stuksprijs]]=Q2_2025[[#This Row],[Artikelprijs]],"Prijs gelijk","Prijs wijkt af"),"")</f>
        <v/>
      </c>
      <c r="L1061" t="str">
        <f>IF(Q2_2025[[#This Row],[Relatiekorting percentage]]=0,
    "Nvt",
    IF(Q2_2025[[#This Row],[Brutobedrag 2]] &lt; Q2_2025[[#This Row],[Bruto - Rel.korting]],
        "Nee",
        "Ja"))</f>
        <v>Ja</v>
      </c>
      <c r="M1061" s="10">
        <f>IF(Q2_2025[[#This Row],[Artikelprijs]]&lt;&gt;"",Q2_2025[[#This Row],[Artikelprijs]],Q2_2025[[#This Row],[Stuksprijs]])</f>
        <v>30.9</v>
      </c>
      <c r="N1061" s="10">
        <f>Q2_2025[[#This Row],[Besteld]]*Q2_2025[[#This Row],[Prijs 2]]</f>
        <v>401.7</v>
      </c>
      <c r="O1061" s="10">
        <f>IF(Q2_2025[[#This Row],[Brutobedrag 2]]&lt;Q2_2025[[#This Row],[Bruto - Rel.korting]],Q2_2025[[#This Row],[Brutobedrag 2]],Q2_2025[[#This Row],[Brutobedrag 2]]*(100-Q2_2025[[#This Row],[Relatiekorting percentage]])/100)</f>
        <v>301.27499999999998</v>
      </c>
      <c r="R1061" s="3"/>
      <c r="W1061"/>
      <c r="AB1061"/>
    </row>
    <row r="1062" spans="1:28" x14ac:dyDescent="0.3">
      <c r="A1062" t="s">
        <v>601</v>
      </c>
      <c r="B1062">
        <v>1005004</v>
      </c>
      <c r="C1062" t="s">
        <v>408</v>
      </c>
      <c r="D1062">
        <v>6</v>
      </c>
      <c r="E1062" s="10">
        <v>39.75</v>
      </c>
      <c r="F1062" s="10">
        <v>238.5</v>
      </c>
      <c r="G1062" s="10">
        <v>178.87</v>
      </c>
      <c r="H1062">
        <v>25</v>
      </c>
      <c r="I1062" s="51" t="str">
        <f>_xlfn.XLOOKUP(Q2_2025[[#This Row],[Artikelnr]],Artikel_prijzen[Artnr],Artikel_prijzen[Groep],"")</f>
        <v/>
      </c>
      <c r="J1062" s="10" t="str">
        <f>_xlfn.XLOOKUP(Q2_2025[[#This Row],[Artikelnr]],Artikel_prijzen[Artnr],Artikel_prijzen[Prijs 2025],"")</f>
        <v/>
      </c>
      <c r="K1062" t="str">
        <f>IF(Q2_2025[[#This Row],[Artikelprijs]]&lt;&gt;"",IF(Q2_2025[[#This Row],[Stuksprijs]]=Q2_2025[[#This Row],[Artikelprijs]],"Prijs gelijk","Prijs wijkt af"),"")</f>
        <v/>
      </c>
      <c r="L1062" t="str">
        <f>IF(Q2_2025[[#This Row],[Relatiekorting percentage]]=0,
    "Nvt",
    IF(Q2_2025[[#This Row],[Brutobedrag 2]] &lt; Q2_2025[[#This Row],[Bruto - Rel.korting]],
        "Nee",
        "Ja"))</f>
        <v>Ja</v>
      </c>
      <c r="M1062" s="10">
        <f>IF(Q2_2025[[#This Row],[Artikelprijs]]&lt;&gt;"",Q2_2025[[#This Row],[Artikelprijs]],Q2_2025[[#This Row],[Stuksprijs]])</f>
        <v>39.75</v>
      </c>
      <c r="N1062" s="10">
        <f>Q2_2025[[#This Row],[Besteld]]*Q2_2025[[#This Row],[Prijs 2]]</f>
        <v>238.5</v>
      </c>
      <c r="O1062" s="10">
        <f>IF(Q2_2025[[#This Row],[Brutobedrag 2]]&lt;Q2_2025[[#This Row],[Bruto - Rel.korting]],Q2_2025[[#This Row],[Brutobedrag 2]],Q2_2025[[#This Row],[Brutobedrag 2]]*(100-Q2_2025[[#This Row],[Relatiekorting percentage]])/100)</f>
        <v>178.875</v>
      </c>
      <c r="R1062" s="3"/>
      <c r="W1062"/>
      <c r="AB1062"/>
    </row>
    <row r="1063" spans="1:28" x14ac:dyDescent="0.3">
      <c r="A1063" t="s">
        <v>601</v>
      </c>
      <c r="B1063">
        <v>5022023</v>
      </c>
      <c r="C1063" t="s">
        <v>489</v>
      </c>
      <c r="D1063">
        <v>6</v>
      </c>
      <c r="E1063" s="10">
        <v>339.47</v>
      </c>
      <c r="F1063" s="10">
        <v>2036.82</v>
      </c>
      <c r="G1063" s="10">
        <v>1629.46</v>
      </c>
      <c r="H1063">
        <v>20</v>
      </c>
      <c r="I1063" s="51" t="str">
        <f>_xlfn.XLOOKUP(Q2_2025[[#This Row],[Artikelnr]],Artikel_prijzen[Artnr],Artikel_prijzen[Groep],"")</f>
        <v>Elektra</v>
      </c>
      <c r="J1063" s="10">
        <f>_xlfn.XLOOKUP(Q2_2025[[#This Row],[Artikelnr]],Artikel_prijzen[Artnr],Artikel_prijzen[Prijs 2025],"")</f>
        <v>252.35</v>
      </c>
      <c r="K1063" t="str">
        <f>IF(Q2_2025[[#This Row],[Artikelprijs]]&lt;&gt;"",IF(Q2_2025[[#This Row],[Stuksprijs]]=Q2_2025[[#This Row],[Artikelprijs]],"Prijs gelijk","Prijs wijkt af"),"")</f>
        <v>Prijs wijkt af</v>
      </c>
      <c r="L1063" t="str">
        <f>IF(Q2_2025[[#This Row],[Relatiekorting percentage]]=0,
    "Nvt",
    IF(Q2_2025[[#This Row],[Brutobedrag 2]] &lt; Q2_2025[[#This Row],[Bruto - Rel.korting]],
        "Nee",
        "Ja"))</f>
        <v>Nee</v>
      </c>
      <c r="M1063" s="10">
        <f>IF(Q2_2025[[#This Row],[Artikelprijs]]&lt;&gt;"",Q2_2025[[#This Row],[Artikelprijs]],Q2_2025[[#This Row],[Stuksprijs]])</f>
        <v>252.35</v>
      </c>
      <c r="N1063" s="10">
        <f>Q2_2025[[#This Row],[Besteld]]*Q2_2025[[#This Row],[Prijs 2]]</f>
        <v>1514.1</v>
      </c>
      <c r="O1063" s="10">
        <f>IF(Q2_2025[[#This Row],[Brutobedrag 2]]&lt;Q2_2025[[#This Row],[Bruto - Rel.korting]],Q2_2025[[#This Row],[Brutobedrag 2]],Q2_2025[[#This Row],[Brutobedrag 2]]*(100-Q2_2025[[#This Row],[Relatiekorting percentage]])/100)</f>
        <v>1514.1</v>
      </c>
      <c r="R1063" s="3"/>
      <c r="W1063"/>
      <c r="AB1063"/>
    </row>
    <row r="1064" spans="1:28" x14ac:dyDescent="0.3">
      <c r="A1064" t="s">
        <v>601</v>
      </c>
      <c r="B1064">
        <v>5020002</v>
      </c>
      <c r="C1064" t="s">
        <v>56</v>
      </c>
      <c r="D1064">
        <v>24</v>
      </c>
      <c r="E1064" s="10">
        <v>39.65</v>
      </c>
      <c r="F1064" s="10">
        <v>951.6</v>
      </c>
      <c r="G1064" s="10">
        <v>713.7</v>
      </c>
      <c r="H1064">
        <v>25</v>
      </c>
      <c r="I1064" s="51" t="str">
        <f>_xlfn.XLOOKUP(Q2_2025[[#This Row],[Artikelnr]],Artikel_prijzen[Artnr],Artikel_prijzen[Groep],"")</f>
        <v/>
      </c>
      <c r="J1064" s="10" t="str">
        <f>_xlfn.XLOOKUP(Q2_2025[[#This Row],[Artikelnr]],Artikel_prijzen[Artnr],Artikel_prijzen[Prijs 2025],"")</f>
        <v/>
      </c>
      <c r="K1064" t="str">
        <f>IF(Q2_2025[[#This Row],[Artikelprijs]]&lt;&gt;"",IF(Q2_2025[[#This Row],[Stuksprijs]]=Q2_2025[[#This Row],[Artikelprijs]],"Prijs gelijk","Prijs wijkt af"),"")</f>
        <v/>
      </c>
      <c r="L1064" t="str">
        <f>IF(Q2_2025[[#This Row],[Relatiekorting percentage]]=0,
    "Nvt",
    IF(Q2_2025[[#This Row],[Brutobedrag 2]] &lt; Q2_2025[[#This Row],[Bruto - Rel.korting]],
        "Nee",
        "Ja"))</f>
        <v>Ja</v>
      </c>
      <c r="M1064" s="10">
        <f>IF(Q2_2025[[#This Row],[Artikelprijs]]&lt;&gt;"",Q2_2025[[#This Row],[Artikelprijs]],Q2_2025[[#This Row],[Stuksprijs]])</f>
        <v>39.65</v>
      </c>
      <c r="N1064" s="10">
        <f>Q2_2025[[#This Row],[Besteld]]*Q2_2025[[#This Row],[Prijs 2]]</f>
        <v>951.59999999999991</v>
      </c>
      <c r="O1064" s="10">
        <f>IF(Q2_2025[[#This Row],[Brutobedrag 2]]&lt;Q2_2025[[#This Row],[Bruto - Rel.korting]],Q2_2025[[#This Row],[Brutobedrag 2]],Q2_2025[[#This Row],[Brutobedrag 2]]*(100-Q2_2025[[#This Row],[Relatiekorting percentage]])/100)</f>
        <v>713.7</v>
      </c>
      <c r="R1064" s="3"/>
      <c r="W1064"/>
      <c r="AB1064"/>
    </row>
    <row r="1065" spans="1:28" x14ac:dyDescent="0.3">
      <c r="A1065" t="s">
        <v>601</v>
      </c>
      <c r="B1065">
        <v>2001079</v>
      </c>
      <c r="C1065" t="s">
        <v>363</v>
      </c>
      <c r="D1065">
        <v>1</v>
      </c>
      <c r="E1065" s="10">
        <v>459.64</v>
      </c>
      <c r="F1065" s="10">
        <v>459.64</v>
      </c>
      <c r="G1065" s="10">
        <v>321.75</v>
      </c>
      <c r="H1065">
        <v>30</v>
      </c>
      <c r="I1065" s="51" t="str">
        <f>_xlfn.XLOOKUP(Q2_2025[[#This Row],[Artikelnr]],Artikel_prijzen[Artnr],Artikel_prijzen[Groep],"")</f>
        <v/>
      </c>
      <c r="J1065" s="10" t="str">
        <f>_xlfn.XLOOKUP(Q2_2025[[#This Row],[Artikelnr]],Artikel_prijzen[Artnr],Artikel_prijzen[Prijs 2025],"")</f>
        <v/>
      </c>
      <c r="K1065" t="str">
        <f>IF(Q2_2025[[#This Row],[Artikelprijs]]&lt;&gt;"",IF(Q2_2025[[#This Row],[Stuksprijs]]=Q2_2025[[#This Row],[Artikelprijs]],"Prijs gelijk","Prijs wijkt af"),"")</f>
        <v/>
      </c>
      <c r="L1065" t="str">
        <f>IF(Q2_2025[[#This Row],[Relatiekorting percentage]]=0,
    "Nvt",
    IF(Q2_2025[[#This Row],[Brutobedrag 2]] &lt; Q2_2025[[#This Row],[Bruto - Rel.korting]],
        "Nee",
        "Ja"))</f>
        <v>Ja</v>
      </c>
      <c r="M1065" s="10">
        <f>IF(Q2_2025[[#This Row],[Artikelprijs]]&lt;&gt;"",Q2_2025[[#This Row],[Artikelprijs]],Q2_2025[[#This Row],[Stuksprijs]])</f>
        <v>459.64</v>
      </c>
      <c r="N1065" s="10">
        <f>Q2_2025[[#This Row],[Besteld]]*Q2_2025[[#This Row],[Prijs 2]]</f>
        <v>459.64</v>
      </c>
      <c r="O1065" s="10">
        <f>IF(Q2_2025[[#This Row],[Brutobedrag 2]]&lt;Q2_2025[[#This Row],[Bruto - Rel.korting]],Q2_2025[[#This Row],[Brutobedrag 2]],Q2_2025[[#This Row],[Brutobedrag 2]]*(100-Q2_2025[[#This Row],[Relatiekorting percentage]])/100)</f>
        <v>321.74799999999999</v>
      </c>
      <c r="R1065" s="3"/>
      <c r="W1065"/>
      <c r="AB1065"/>
    </row>
    <row r="1066" spans="1:28" x14ac:dyDescent="0.3">
      <c r="A1066" t="s">
        <v>601</v>
      </c>
      <c r="B1066">
        <v>5030228</v>
      </c>
      <c r="C1066" t="s">
        <v>113</v>
      </c>
      <c r="D1066">
        <v>3</v>
      </c>
      <c r="E1066" s="10">
        <v>236.9</v>
      </c>
      <c r="F1066" s="10">
        <v>710.7</v>
      </c>
      <c r="G1066" s="10">
        <v>497.49</v>
      </c>
      <c r="H1066">
        <v>30</v>
      </c>
      <c r="I1066" s="51" t="str">
        <f>_xlfn.XLOOKUP(Q2_2025[[#This Row],[Artikelnr]],Artikel_prijzen[Artnr],Artikel_prijzen[Groep],"")</f>
        <v>Rigging</v>
      </c>
      <c r="J1066" s="10">
        <f>_xlfn.XLOOKUP(Q2_2025[[#This Row],[Artikelnr]],Artikel_prijzen[Artnr],Artikel_prijzen[Prijs 2025],"")</f>
        <v>230</v>
      </c>
      <c r="K1066" t="str">
        <f>IF(Q2_2025[[#This Row],[Artikelprijs]]&lt;&gt;"",IF(Q2_2025[[#This Row],[Stuksprijs]]=Q2_2025[[#This Row],[Artikelprijs]],"Prijs gelijk","Prijs wijkt af"),"")</f>
        <v>Prijs wijkt af</v>
      </c>
      <c r="L1066" t="str">
        <f>IF(Q2_2025[[#This Row],[Relatiekorting percentage]]=0,
    "Nvt",
    IF(Q2_2025[[#This Row],[Brutobedrag 2]] &lt; Q2_2025[[#This Row],[Bruto - Rel.korting]],
        "Nee",
        "Ja"))</f>
        <v>Ja</v>
      </c>
      <c r="M1066" s="10">
        <f>IF(Q2_2025[[#This Row],[Artikelprijs]]&lt;&gt;"",Q2_2025[[#This Row],[Artikelprijs]],Q2_2025[[#This Row],[Stuksprijs]])</f>
        <v>230</v>
      </c>
      <c r="N1066" s="10">
        <f>Q2_2025[[#This Row],[Besteld]]*Q2_2025[[#This Row],[Prijs 2]]</f>
        <v>690</v>
      </c>
      <c r="O1066" s="10">
        <f>IF(Q2_2025[[#This Row],[Brutobedrag 2]]&lt;Q2_2025[[#This Row],[Bruto - Rel.korting]],Q2_2025[[#This Row],[Brutobedrag 2]],Q2_2025[[#This Row],[Brutobedrag 2]]*(100-Q2_2025[[#This Row],[Relatiekorting percentage]])/100)</f>
        <v>483</v>
      </c>
      <c r="R1066" s="3"/>
      <c r="W1066"/>
      <c r="AB1066"/>
    </row>
    <row r="1067" spans="1:28" x14ac:dyDescent="0.3">
      <c r="A1067" t="s">
        <v>601</v>
      </c>
      <c r="B1067">
        <v>5040209</v>
      </c>
      <c r="C1067" t="s">
        <v>373</v>
      </c>
      <c r="D1067">
        <v>1</v>
      </c>
      <c r="E1067" s="10">
        <v>1236</v>
      </c>
      <c r="F1067" s="10">
        <v>1236</v>
      </c>
      <c r="G1067" s="10">
        <v>865.2</v>
      </c>
      <c r="H1067">
        <v>30</v>
      </c>
      <c r="I1067" s="51" t="str">
        <f>_xlfn.XLOOKUP(Q2_2025[[#This Row],[Artikelnr]],Artikel_prijzen[Artnr],Artikel_prijzen[Groep],"")</f>
        <v>AV</v>
      </c>
      <c r="J1067" s="10">
        <f>_xlfn.XLOOKUP(Q2_2025[[#This Row],[Artikelnr]],Artikel_prijzen[Artnr],Artikel_prijzen[Prijs 2025],"")</f>
        <v>1200</v>
      </c>
      <c r="K1067" t="str">
        <f>IF(Q2_2025[[#This Row],[Artikelprijs]]&lt;&gt;"",IF(Q2_2025[[#This Row],[Stuksprijs]]=Q2_2025[[#This Row],[Artikelprijs]],"Prijs gelijk","Prijs wijkt af"),"")</f>
        <v>Prijs wijkt af</v>
      </c>
      <c r="L1067" t="str">
        <f>IF(Q2_2025[[#This Row],[Relatiekorting percentage]]=0,
    "Nvt",
    IF(Q2_2025[[#This Row],[Brutobedrag 2]] &lt; Q2_2025[[#This Row],[Bruto - Rel.korting]],
        "Nee",
        "Ja"))</f>
        <v>Ja</v>
      </c>
      <c r="M1067" s="10">
        <f>IF(Q2_2025[[#This Row],[Artikelprijs]]&lt;&gt;"",Q2_2025[[#This Row],[Artikelprijs]],Q2_2025[[#This Row],[Stuksprijs]])</f>
        <v>1200</v>
      </c>
      <c r="N1067" s="10">
        <f>Q2_2025[[#This Row],[Besteld]]*Q2_2025[[#This Row],[Prijs 2]]</f>
        <v>1200</v>
      </c>
      <c r="O1067" s="10">
        <f>IF(Q2_2025[[#This Row],[Brutobedrag 2]]&lt;Q2_2025[[#This Row],[Bruto - Rel.korting]],Q2_2025[[#This Row],[Brutobedrag 2]],Q2_2025[[#This Row],[Brutobedrag 2]]*(100-Q2_2025[[#This Row],[Relatiekorting percentage]])/100)</f>
        <v>840</v>
      </c>
      <c r="R1067" s="3"/>
      <c r="W1067"/>
      <c r="AB1067"/>
    </row>
    <row r="1068" spans="1:28" x14ac:dyDescent="0.3">
      <c r="A1068" t="s">
        <v>601</v>
      </c>
      <c r="B1068">
        <v>4001255</v>
      </c>
      <c r="C1068" t="s">
        <v>315</v>
      </c>
      <c r="D1068">
        <v>1</v>
      </c>
      <c r="E1068" s="10">
        <v>99.75</v>
      </c>
      <c r="F1068" s="10">
        <v>99.75</v>
      </c>
      <c r="G1068" s="10">
        <v>69.819999999999993</v>
      </c>
      <c r="H1068">
        <v>30</v>
      </c>
      <c r="I1068" s="51" t="str">
        <f>_xlfn.XLOOKUP(Q2_2025[[#This Row],[Artikelnr]],Artikel_prijzen[Artnr],Artikel_prijzen[Groep],"")</f>
        <v/>
      </c>
      <c r="J1068" s="10" t="str">
        <f>_xlfn.XLOOKUP(Q2_2025[[#This Row],[Artikelnr]],Artikel_prijzen[Artnr],Artikel_prijzen[Prijs 2025],"")</f>
        <v/>
      </c>
      <c r="K1068" t="str">
        <f>IF(Q2_2025[[#This Row],[Artikelprijs]]&lt;&gt;"",IF(Q2_2025[[#This Row],[Stuksprijs]]=Q2_2025[[#This Row],[Artikelprijs]],"Prijs gelijk","Prijs wijkt af"),"")</f>
        <v/>
      </c>
      <c r="L1068" t="str">
        <f>IF(Q2_2025[[#This Row],[Relatiekorting percentage]]=0,
    "Nvt",
    IF(Q2_2025[[#This Row],[Brutobedrag 2]] &lt; Q2_2025[[#This Row],[Bruto - Rel.korting]],
        "Nee",
        "Ja"))</f>
        <v>Ja</v>
      </c>
      <c r="M1068" s="10">
        <f>IF(Q2_2025[[#This Row],[Artikelprijs]]&lt;&gt;"",Q2_2025[[#This Row],[Artikelprijs]],Q2_2025[[#This Row],[Stuksprijs]])</f>
        <v>99.75</v>
      </c>
      <c r="N1068" s="10">
        <f>Q2_2025[[#This Row],[Besteld]]*Q2_2025[[#This Row],[Prijs 2]]</f>
        <v>99.75</v>
      </c>
      <c r="O1068" s="10">
        <f>IF(Q2_2025[[#This Row],[Brutobedrag 2]]&lt;Q2_2025[[#This Row],[Bruto - Rel.korting]],Q2_2025[[#This Row],[Brutobedrag 2]],Q2_2025[[#This Row],[Brutobedrag 2]]*(100-Q2_2025[[#This Row],[Relatiekorting percentage]])/100)</f>
        <v>69.825000000000003</v>
      </c>
      <c r="R1068" s="3"/>
      <c r="W1068"/>
      <c r="AB1068"/>
    </row>
    <row r="1069" spans="1:28" x14ac:dyDescent="0.3">
      <c r="A1069" t="s">
        <v>601</v>
      </c>
      <c r="B1069">
        <v>4001299</v>
      </c>
      <c r="C1069" t="s">
        <v>610</v>
      </c>
      <c r="D1069">
        <v>1</v>
      </c>
      <c r="E1069" s="10">
        <v>35</v>
      </c>
      <c r="F1069" s="10">
        <v>0</v>
      </c>
      <c r="G1069" s="10">
        <v>0</v>
      </c>
      <c r="H1069">
        <v>0</v>
      </c>
      <c r="I1069" s="51" t="str">
        <f>_xlfn.XLOOKUP(Q2_2025[[#This Row],[Artikelnr]],Artikel_prijzen[Artnr],Artikel_prijzen[Groep],"")</f>
        <v/>
      </c>
      <c r="J1069" s="10" t="str">
        <f>_xlfn.XLOOKUP(Q2_2025[[#This Row],[Artikelnr]],Artikel_prijzen[Artnr],Artikel_prijzen[Prijs 2025],"")</f>
        <v/>
      </c>
      <c r="K1069" t="str">
        <f>IF(Q2_2025[[#This Row],[Artikelprijs]]&lt;&gt;"",IF(Q2_2025[[#This Row],[Stuksprijs]]=Q2_2025[[#This Row],[Artikelprijs]],"Prijs gelijk","Prijs wijkt af"),"")</f>
        <v/>
      </c>
      <c r="L1069" t="str">
        <f>IF(Q2_2025[[#This Row],[Relatiekorting percentage]]=0,
    "Nvt",
    IF(Q2_2025[[#This Row],[Brutobedrag 2]] &lt; Q2_2025[[#This Row],[Bruto - Rel.korting]],
        "Nee",
        "Ja"))</f>
        <v>Nvt</v>
      </c>
      <c r="M1069" s="10">
        <f>IF(Q2_2025[[#This Row],[Artikelprijs]]&lt;&gt;"",Q2_2025[[#This Row],[Artikelprijs]],Q2_2025[[#This Row],[Stuksprijs]])</f>
        <v>35</v>
      </c>
      <c r="N1069" s="10">
        <f>Q2_2025[[#This Row],[Besteld]]*Q2_2025[[#This Row],[Prijs 2]]</f>
        <v>35</v>
      </c>
      <c r="O1069" s="10">
        <f>IF(Q2_2025[[#This Row],[Brutobedrag 2]]&lt;Q2_2025[[#This Row],[Bruto - Rel.korting]],Q2_2025[[#This Row],[Brutobedrag 2]],Q2_2025[[#This Row],[Brutobedrag 2]]*(100-Q2_2025[[#This Row],[Relatiekorting percentage]])/100)</f>
        <v>35</v>
      </c>
      <c r="R1069" s="3"/>
      <c r="W1069"/>
      <c r="AB1069"/>
    </row>
    <row r="1070" spans="1:28" x14ac:dyDescent="0.3">
      <c r="A1070" t="s">
        <v>601</v>
      </c>
      <c r="B1070">
        <v>5040001</v>
      </c>
      <c r="C1070" t="s">
        <v>409</v>
      </c>
      <c r="D1070">
        <v>3</v>
      </c>
      <c r="E1070" s="10">
        <v>145</v>
      </c>
      <c r="F1070" s="10">
        <v>1270.1600000000001</v>
      </c>
      <c r="G1070" s="10">
        <v>889.11</v>
      </c>
      <c r="H1070">
        <v>30</v>
      </c>
      <c r="I1070" s="51" t="str">
        <f>_xlfn.XLOOKUP(Q2_2025[[#This Row],[Artikelnr]],Artikel_prijzen[Artnr],Artikel_prijzen[Groep],"")</f>
        <v>AV</v>
      </c>
      <c r="J1070" s="10">
        <f>_xlfn.XLOOKUP(Q2_2025[[#This Row],[Artikelnr]],Artikel_prijzen[Artnr],Artikel_prijzen[Prijs 2025],"")</f>
        <v>125</v>
      </c>
      <c r="K1070" t="str">
        <f>IF(Q2_2025[[#This Row],[Artikelprijs]]&lt;&gt;"",IF(Q2_2025[[#This Row],[Stuksprijs]]=Q2_2025[[#This Row],[Artikelprijs]],"Prijs gelijk","Prijs wijkt af"),"")</f>
        <v>Prijs wijkt af</v>
      </c>
      <c r="L1070" t="str">
        <f>IF(Q2_2025[[#This Row],[Relatiekorting percentage]]=0,
    "Nvt",
    IF(Q2_2025[[#This Row],[Brutobedrag 2]] &lt; Q2_2025[[#This Row],[Bruto - Rel.korting]],
        "Nee",
        "Ja"))</f>
        <v>Nee</v>
      </c>
      <c r="M1070" s="10">
        <f>IF(Q2_2025[[#This Row],[Artikelprijs]]&lt;&gt;"",Q2_2025[[#This Row],[Artikelprijs]],Q2_2025[[#This Row],[Stuksprijs]])</f>
        <v>125</v>
      </c>
      <c r="N1070" s="10">
        <f>Q2_2025[[#This Row],[Besteld]]*Q2_2025[[#This Row],[Prijs 2]]</f>
        <v>375</v>
      </c>
      <c r="O1070" s="10">
        <f>IF(Q2_2025[[#This Row],[Brutobedrag 2]]&lt;Q2_2025[[#This Row],[Bruto - Rel.korting]],Q2_2025[[#This Row],[Brutobedrag 2]],Q2_2025[[#This Row],[Brutobedrag 2]]*(100-Q2_2025[[#This Row],[Relatiekorting percentage]])/100)</f>
        <v>375</v>
      </c>
      <c r="R1070" s="3"/>
      <c r="W1070"/>
      <c r="AB1070"/>
    </row>
    <row r="1071" spans="1:28" x14ac:dyDescent="0.3">
      <c r="A1071" t="s">
        <v>601</v>
      </c>
      <c r="B1071">
        <v>4001263</v>
      </c>
      <c r="C1071" t="s">
        <v>210</v>
      </c>
      <c r="D1071">
        <v>3</v>
      </c>
      <c r="E1071" s="10">
        <v>208.85</v>
      </c>
      <c r="F1071" s="10">
        <v>626.54999999999995</v>
      </c>
      <c r="G1071" s="10">
        <v>438.58</v>
      </c>
      <c r="H1071">
        <v>30</v>
      </c>
      <c r="I1071" s="51" t="str">
        <f>_xlfn.XLOOKUP(Q2_2025[[#This Row],[Artikelnr]],Artikel_prijzen[Artnr],Artikel_prijzen[Groep],"")</f>
        <v/>
      </c>
      <c r="J1071" s="10" t="str">
        <f>_xlfn.XLOOKUP(Q2_2025[[#This Row],[Artikelnr]],Artikel_prijzen[Artnr],Artikel_prijzen[Prijs 2025],"")</f>
        <v/>
      </c>
      <c r="K1071" t="str">
        <f>IF(Q2_2025[[#This Row],[Artikelprijs]]&lt;&gt;"",IF(Q2_2025[[#This Row],[Stuksprijs]]=Q2_2025[[#This Row],[Artikelprijs]],"Prijs gelijk","Prijs wijkt af"),"")</f>
        <v/>
      </c>
      <c r="L1071" t="str">
        <f>IF(Q2_2025[[#This Row],[Relatiekorting percentage]]=0,
    "Nvt",
    IF(Q2_2025[[#This Row],[Brutobedrag 2]] &lt; Q2_2025[[#This Row],[Bruto - Rel.korting]],
        "Nee",
        "Ja"))</f>
        <v>Ja</v>
      </c>
      <c r="M1071" s="10">
        <f>IF(Q2_2025[[#This Row],[Artikelprijs]]&lt;&gt;"",Q2_2025[[#This Row],[Artikelprijs]],Q2_2025[[#This Row],[Stuksprijs]])</f>
        <v>208.85</v>
      </c>
      <c r="N1071" s="10">
        <f>Q2_2025[[#This Row],[Besteld]]*Q2_2025[[#This Row],[Prijs 2]]</f>
        <v>626.54999999999995</v>
      </c>
      <c r="O1071" s="10">
        <f>IF(Q2_2025[[#This Row],[Brutobedrag 2]]&lt;Q2_2025[[#This Row],[Bruto - Rel.korting]],Q2_2025[[#This Row],[Brutobedrag 2]],Q2_2025[[#This Row],[Brutobedrag 2]]*(100-Q2_2025[[#This Row],[Relatiekorting percentage]])/100)</f>
        <v>438.58499999999998</v>
      </c>
      <c r="R1071" s="3"/>
      <c r="W1071"/>
      <c r="AB1071"/>
    </row>
    <row r="1072" spans="1:28" x14ac:dyDescent="0.3">
      <c r="A1072" t="s">
        <v>601</v>
      </c>
      <c r="B1072">
        <v>4001232</v>
      </c>
      <c r="C1072" t="s">
        <v>367</v>
      </c>
      <c r="D1072">
        <v>1</v>
      </c>
      <c r="E1072" s="10">
        <v>208.75</v>
      </c>
      <c r="F1072" s="10">
        <v>208.75</v>
      </c>
      <c r="G1072" s="10">
        <v>146.12</v>
      </c>
      <c r="H1072">
        <v>30</v>
      </c>
      <c r="I1072" s="51" t="str">
        <f>_xlfn.XLOOKUP(Q2_2025[[#This Row],[Artikelnr]],Artikel_prijzen[Artnr],Artikel_prijzen[Groep],"")</f>
        <v/>
      </c>
      <c r="J1072" s="10" t="str">
        <f>_xlfn.XLOOKUP(Q2_2025[[#This Row],[Artikelnr]],Artikel_prijzen[Artnr],Artikel_prijzen[Prijs 2025],"")</f>
        <v/>
      </c>
      <c r="K1072" t="str">
        <f>IF(Q2_2025[[#This Row],[Artikelprijs]]&lt;&gt;"",IF(Q2_2025[[#This Row],[Stuksprijs]]=Q2_2025[[#This Row],[Artikelprijs]],"Prijs gelijk","Prijs wijkt af"),"")</f>
        <v/>
      </c>
      <c r="L1072" t="str">
        <f>IF(Q2_2025[[#This Row],[Relatiekorting percentage]]=0,
    "Nvt",
    IF(Q2_2025[[#This Row],[Brutobedrag 2]] &lt; Q2_2025[[#This Row],[Bruto - Rel.korting]],
        "Nee",
        "Ja"))</f>
        <v>Ja</v>
      </c>
      <c r="M1072" s="10">
        <f>IF(Q2_2025[[#This Row],[Artikelprijs]]&lt;&gt;"",Q2_2025[[#This Row],[Artikelprijs]],Q2_2025[[#This Row],[Stuksprijs]])</f>
        <v>208.75</v>
      </c>
      <c r="N1072" s="10">
        <f>Q2_2025[[#This Row],[Besteld]]*Q2_2025[[#This Row],[Prijs 2]]</f>
        <v>208.75</v>
      </c>
      <c r="O1072" s="10">
        <f>IF(Q2_2025[[#This Row],[Brutobedrag 2]]&lt;Q2_2025[[#This Row],[Bruto - Rel.korting]],Q2_2025[[#This Row],[Brutobedrag 2]],Q2_2025[[#This Row],[Brutobedrag 2]]*(100-Q2_2025[[#This Row],[Relatiekorting percentage]])/100)</f>
        <v>146.125</v>
      </c>
      <c r="R1072" s="3"/>
      <c r="W1072"/>
      <c r="AB1072"/>
    </row>
    <row r="1073" spans="1:28" x14ac:dyDescent="0.3">
      <c r="A1073" t="s">
        <v>601</v>
      </c>
      <c r="B1073">
        <v>4001123</v>
      </c>
      <c r="C1073" t="s">
        <v>381</v>
      </c>
      <c r="D1073">
        <v>1</v>
      </c>
      <c r="E1073" s="10">
        <v>76.5</v>
      </c>
      <c r="F1073" s="10">
        <v>76.5</v>
      </c>
      <c r="G1073" s="10">
        <v>53.55</v>
      </c>
      <c r="H1073">
        <v>30</v>
      </c>
      <c r="I1073" s="51" t="str">
        <f>_xlfn.XLOOKUP(Q2_2025[[#This Row],[Artikelnr]],Artikel_prijzen[Artnr],Artikel_prijzen[Groep],"")</f>
        <v/>
      </c>
      <c r="J1073" s="10" t="str">
        <f>_xlfn.XLOOKUP(Q2_2025[[#This Row],[Artikelnr]],Artikel_prijzen[Artnr],Artikel_prijzen[Prijs 2025],"")</f>
        <v/>
      </c>
      <c r="K1073" t="str">
        <f>IF(Q2_2025[[#This Row],[Artikelprijs]]&lt;&gt;"",IF(Q2_2025[[#This Row],[Stuksprijs]]=Q2_2025[[#This Row],[Artikelprijs]],"Prijs gelijk","Prijs wijkt af"),"")</f>
        <v/>
      </c>
      <c r="L1073" t="str">
        <f>IF(Q2_2025[[#This Row],[Relatiekorting percentage]]=0,
    "Nvt",
    IF(Q2_2025[[#This Row],[Brutobedrag 2]] &lt; Q2_2025[[#This Row],[Bruto - Rel.korting]],
        "Nee",
        "Ja"))</f>
        <v>Ja</v>
      </c>
      <c r="M1073" s="10">
        <f>IF(Q2_2025[[#This Row],[Artikelprijs]]&lt;&gt;"",Q2_2025[[#This Row],[Artikelprijs]],Q2_2025[[#This Row],[Stuksprijs]])</f>
        <v>76.5</v>
      </c>
      <c r="N1073" s="10">
        <f>Q2_2025[[#This Row],[Besteld]]*Q2_2025[[#This Row],[Prijs 2]]</f>
        <v>76.5</v>
      </c>
      <c r="O1073" s="10">
        <f>IF(Q2_2025[[#This Row],[Brutobedrag 2]]&lt;Q2_2025[[#This Row],[Bruto - Rel.korting]],Q2_2025[[#This Row],[Brutobedrag 2]],Q2_2025[[#This Row],[Brutobedrag 2]]*(100-Q2_2025[[#This Row],[Relatiekorting percentage]])/100)</f>
        <v>53.55</v>
      </c>
      <c r="R1073" s="3"/>
      <c r="W1073"/>
      <c r="AB1073"/>
    </row>
    <row r="1074" spans="1:28" x14ac:dyDescent="0.3">
      <c r="A1074" t="s">
        <v>601</v>
      </c>
      <c r="B1074">
        <v>5040216</v>
      </c>
      <c r="C1074" t="s">
        <v>375</v>
      </c>
      <c r="D1074">
        <v>1</v>
      </c>
      <c r="E1074" s="10">
        <v>128.75</v>
      </c>
      <c r="F1074" s="10">
        <v>128.75</v>
      </c>
      <c r="G1074" s="10">
        <v>90.12</v>
      </c>
      <c r="H1074">
        <v>30</v>
      </c>
      <c r="I1074" s="51" t="str">
        <f>_xlfn.XLOOKUP(Q2_2025[[#This Row],[Artikelnr]],Artikel_prijzen[Artnr],Artikel_prijzen[Groep],"")</f>
        <v>AV</v>
      </c>
      <c r="J1074" s="10">
        <f>_xlfn.XLOOKUP(Q2_2025[[#This Row],[Artikelnr]],Artikel_prijzen[Artnr],Artikel_prijzen[Prijs 2025],"")</f>
        <v>125</v>
      </c>
      <c r="K1074" t="str">
        <f>IF(Q2_2025[[#This Row],[Artikelprijs]]&lt;&gt;"",IF(Q2_2025[[#This Row],[Stuksprijs]]=Q2_2025[[#This Row],[Artikelprijs]],"Prijs gelijk","Prijs wijkt af"),"")</f>
        <v>Prijs wijkt af</v>
      </c>
      <c r="L1074" t="str">
        <f>IF(Q2_2025[[#This Row],[Relatiekorting percentage]]=0,
    "Nvt",
    IF(Q2_2025[[#This Row],[Brutobedrag 2]] &lt; Q2_2025[[#This Row],[Bruto - Rel.korting]],
        "Nee",
        "Ja"))</f>
        <v>Ja</v>
      </c>
      <c r="M1074" s="10">
        <f>IF(Q2_2025[[#This Row],[Artikelprijs]]&lt;&gt;"",Q2_2025[[#This Row],[Artikelprijs]],Q2_2025[[#This Row],[Stuksprijs]])</f>
        <v>125</v>
      </c>
      <c r="N1074" s="10">
        <f>Q2_2025[[#This Row],[Besteld]]*Q2_2025[[#This Row],[Prijs 2]]</f>
        <v>125</v>
      </c>
      <c r="O1074" s="10">
        <f>IF(Q2_2025[[#This Row],[Brutobedrag 2]]&lt;Q2_2025[[#This Row],[Bruto - Rel.korting]],Q2_2025[[#This Row],[Brutobedrag 2]],Q2_2025[[#This Row],[Brutobedrag 2]]*(100-Q2_2025[[#This Row],[Relatiekorting percentage]])/100)</f>
        <v>87.5</v>
      </c>
      <c r="R1074" s="3"/>
      <c r="W1074"/>
      <c r="AB1074"/>
    </row>
    <row r="1075" spans="1:28" x14ac:dyDescent="0.3">
      <c r="A1075" t="s">
        <v>601</v>
      </c>
      <c r="B1075">
        <v>5040032</v>
      </c>
      <c r="C1075" t="s">
        <v>377</v>
      </c>
      <c r="D1075">
        <v>1</v>
      </c>
      <c r="E1075" s="10">
        <v>10</v>
      </c>
      <c r="F1075" s="10">
        <v>10</v>
      </c>
      <c r="G1075" s="10">
        <v>7</v>
      </c>
      <c r="H1075">
        <v>30</v>
      </c>
      <c r="I1075" s="51" t="str">
        <f>_xlfn.XLOOKUP(Q2_2025[[#This Row],[Artikelnr]],Artikel_prijzen[Artnr],Artikel_prijzen[Groep],"")</f>
        <v/>
      </c>
      <c r="J1075" s="10" t="str">
        <f>_xlfn.XLOOKUP(Q2_2025[[#This Row],[Artikelnr]],Artikel_prijzen[Artnr],Artikel_prijzen[Prijs 2025],"")</f>
        <v/>
      </c>
      <c r="K1075" t="str">
        <f>IF(Q2_2025[[#This Row],[Artikelprijs]]&lt;&gt;"",IF(Q2_2025[[#This Row],[Stuksprijs]]=Q2_2025[[#This Row],[Artikelprijs]],"Prijs gelijk","Prijs wijkt af"),"")</f>
        <v/>
      </c>
      <c r="L1075" t="str">
        <f>IF(Q2_2025[[#This Row],[Relatiekorting percentage]]=0,
    "Nvt",
    IF(Q2_2025[[#This Row],[Brutobedrag 2]] &lt; Q2_2025[[#This Row],[Bruto - Rel.korting]],
        "Nee",
        "Ja"))</f>
        <v>Ja</v>
      </c>
      <c r="M1075" s="10">
        <f>IF(Q2_2025[[#This Row],[Artikelprijs]]&lt;&gt;"",Q2_2025[[#This Row],[Artikelprijs]],Q2_2025[[#This Row],[Stuksprijs]])</f>
        <v>10</v>
      </c>
      <c r="N1075" s="10">
        <f>Q2_2025[[#This Row],[Besteld]]*Q2_2025[[#This Row],[Prijs 2]]</f>
        <v>10</v>
      </c>
      <c r="O1075" s="10">
        <f>IF(Q2_2025[[#This Row],[Brutobedrag 2]]&lt;Q2_2025[[#This Row],[Bruto - Rel.korting]],Q2_2025[[#This Row],[Brutobedrag 2]],Q2_2025[[#This Row],[Brutobedrag 2]]*(100-Q2_2025[[#This Row],[Relatiekorting percentage]])/100)</f>
        <v>7</v>
      </c>
      <c r="R1075" s="3"/>
      <c r="W1075"/>
      <c r="AB1075"/>
    </row>
    <row r="1076" spans="1:28" x14ac:dyDescent="0.3">
      <c r="A1076" t="s">
        <v>601</v>
      </c>
      <c r="B1076">
        <v>5040032</v>
      </c>
      <c r="C1076" t="s">
        <v>378</v>
      </c>
      <c r="D1076">
        <v>1</v>
      </c>
      <c r="E1076" s="10">
        <v>79.099999999999994</v>
      </c>
      <c r="F1076" s="10">
        <v>79.099999999999994</v>
      </c>
      <c r="G1076" s="10">
        <v>55.37</v>
      </c>
      <c r="H1076">
        <v>30</v>
      </c>
      <c r="I1076" s="51" t="str">
        <f>_xlfn.XLOOKUP(Q2_2025[[#This Row],[Artikelnr]],Artikel_prijzen[Artnr],Artikel_prijzen[Groep],"")</f>
        <v/>
      </c>
      <c r="J1076" s="10" t="str">
        <f>_xlfn.XLOOKUP(Q2_2025[[#This Row],[Artikelnr]],Artikel_prijzen[Artnr],Artikel_prijzen[Prijs 2025],"")</f>
        <v/>
      </c>
      <c r="K1076" t="str">
        <f>IF(Q2_2025[[#This Row],[Artikelprijs]]&lt;&gt;"",IF(Q2_2025[[#This Row],[Stuksprijs]]=Q2_2025[[#This Row],[Artikelprijs]],"Prijs gelijk","Prijs wijkt af"),"")</f>
        <v/>
      </c>
      <c r="L1076" t="str">
        <f>IF(Q2_2025[[#This Row],[Relatiekorting percentage]]=0,
    "Nvt",
    IF(Q2_2025[[#This Row],[Brutobedrag 2]] &lt; Q2_2025[[#This Row],[Bruto - Rel.korting]],
        "Nee",
        "Ja"))</f>
        <v>Ja</v>
      </c>
      <c r="M1076" s="10">
        <f>IF(Q2_2025[[#This Row],[Artikelprijs]]&lt;&gt;"",Q2_2025[[#This Row],[Artikelprijs]],Q2_2025[[#This Row],[Stuksprijs]])</f>
        <v>79.099999999999994</v>
      </c>
      <c r="N1076" s="10">
        <f>Q2_2025[[#This Row],[Besteld]]*Q2_2025[[#This Row],[Prijs 2]]</f>
        <v>79.099999999999994</v>
      </c>
      <c r="O1076" s="10">
        <f>IF(Q2_2025[[#This Row],[Brutobedrag 2]]&lt;Q2_2025[[#This Row],[Bruto - Rel.korting]],Q2_2025[[#This Row],[Brutobedrag 2]],Q2_2025[[#This Row],[Brutobedrag 2]]*(100-Q2_2025[[#This Row],[Relatiekorting percentage]])/100)</f>
        <v>55.37</v>
      </c>
      <c r="R1076" s="3"/>
      <c r="W1076"/>
      <c r="AB1076"/>
    </row>
    <row r="1077" spans="1:28" x14ac:dyDescent="0.3">
      <c r="A1077" t="s">
        <v>601</v>
      </c>
      <c r="B1077">
        <v>5022025</v>
      </c>
      <c r="C1077" t="s">
        <v>277</v>
      </c>
      <c r="D1077">
        <v>1</v>
      </c>
      <c r="E1077" s="10">
        <v>361.25</v>
      </c>
      <c r="F1077" s="10">
        <v>361.25</v>
      </c>
      <c r="G1077" s="10">
        <v>289</v>
      </c>
      <c r="H1077">
        <v>20</v>
      </c>
      <c r="I1077" s="51" t="str">
        <f>_xlfn.XLOOKUP(Q2_2025[[#This Row],[Artikelnr]],Artikel_prijzen[Artnr],Artikel_prijzen[Groep],"")</f>
        <v>Elektra</v>
      </c>
      <c r="J1077" s="10">
        <f>_xlfn.XLOOKUP(Q2_2025[[#This Row],[Artikelnr]],Artikel_prijzen[Artnr],Artikel_prijzen[Prijs 2025],"")</f>
        <v>252.35</v>
      </c>
      <c r="K1077" t="str">
        <f>IF(Q2_2025[[#This Row],[Artikelprijs]]&lt;&gt;"",IF(Q2_2025[[#This Row],[Stuksprijs]]=Q2_2025[[#This Row],[Artikelprijs]],"Prijs gelijk","Prijs wijkt af"),"")</f>
        <v>Prijs wijkt af</v>
      </c>
      <c r="L1077" t="str">
        <f>IF(Q2_2025[[#This Row],[Relatiekorting percentage]]=0,
    "Nvt",
    IF(Q2_2025[[#This Row],[Brutobedrag 2]] &lt; Q2_2025[[#This Row],[Bruto - Rel.korting]],
        "Nee",
        "Ja"))</f>
        <v>Nee</v>
      </c>
      <c r="M1077" s="10">
        <f>IF(Q2_2025[[#This Row],[Artikelprijs]]&lt;&gt;"",Q2_2025[[#This Row],[Artikelprijs]],Q2_2025[[#This Row],[Stuksprijs]])</f>
        <v>252.35</v>
      </c>
      <c r="N1077" s="10">
        <f>Q2_2025[[#This Row],[Besteld]]*Q2_2025[[#This Row],[Prijs 2]]</f>
        <v>252.35</v>
      </c>
      <c r="O1077" s="10">
        <f>IF(Q2_2025[[#This Row],[Brutobedrag 2]]&lt;Q2_2025[[#This Row],[Bruto - Rel.korting]],Q2_2025[[#This Row],[Brutobedrag 2]],Q2_2025[[#This Row],[Brutobedrag 2]]*(100-Q2_2025[[#This Row],[Relatiekorting percentage]])/100)</f>
        <v>252.35</v>
      </c>
      <c r="R1077" s="3"/>
      <c r="W1077"/>
      <c r="AB1077"/>
    </row>
    <row r="1078" spans="1:28" x14ac:dyDescent="0.3">
      <c r="A1078" t="s">
        <v>601</v>
      </c>
      <c r="B1078">
        <v>5020002</v>
      </c>
      <c r="C1078" t="s">
        <v>56</v>
      </c>
      <c r="D1078">
        <v>5</v>
      </c>
      <c r="E1078" s="10">
        <v>39.65</v>
      </c>
      <c r="F1078" s="10">
        <v>198.25</v>
      </c>
      <c r="G1078" s="10">
        <v>148.69</v>
      </c>
      <c r="H1078">
        <v>25</v>
      </c>
      <c r="I1078" s="51" t="str">
        <f>_xlfn.XLOOKUP(Q2_2025[[#This Row],[Artikelnr]],Artikel_prijzen[Artnr],Artikel_prijzen[Groep],"")</f>
        <v/>
      </c>
      <c r="J1078" s="10" t="str">
        <f>_xlfn.XLOOKUP(Q2_2025[[#This Row],[Artikelnr]],Artikel_prijzen[Artnr],Artikel_prijzen[Prijs 2025],"")</f>
        <v/>
      </c>
      <c r="K1078" t="str">
        <f>IF(Q2_2025[[#This Row],[Artikelprijs]]&lt;&gt;"",IF(Q2_2025[[#This Row],[Stuksprijs]]=Q2_2025[[#This Row],[Artikelprijs]],"Prijs gelijk","Prijs wijkt af"),"")</f>
        <v/>
      </c>
      <c r="L1078" t="str">
        <f>IF(Q2_2025[[#This Row],[Relatiekorting percentage]]=0,
    "Nvt",
    IF(Q2_2025[[#This Row],[Brutobedrag 2]] &lt; Q2_2025[[#This Row],[Bruto - Rel.korting]],
        "Nee",
        "Ja"))</f>
        <v>Ja</v>
      </c>
      <c r="M1078" s="10">
        <f>IF(Q2_2025[[#This Row],[Artikelprijs]]&lt;&gt;"",Q2_2025[[#This Row],[Artikelprijs]],Q2_2025[[#This Row],[Stuksprijs]])</f>
        <v>39.65</v>
      </c>
      <c r="N1078" s="10">
        <f>Q2_2025[[#This Row],[Besteld]]*Q2_2025[[#This Row],[Prijs 2]]</f>
        <v>198.25</v>
      </c>
      <c r="O1078" s="10">
        <f>IF(Q2_2025[[#This Row],[Brutobedrag 2]]&lt;Q2_2025[[#This Row],[Bruto - Rel.korting]],Q2_2025[[#This Row],[Brutobedrag 2]],Q2_2025[[#This Row],[Brutobedrag 2]]*(100-Q2_2025[[#This Row],[Relatiekorting percentage]])/100)</f>
        <v>148.6875</v>
      </c>
      <c r="R1078" s="3"/>
      <c r="W1078"/>
      <c r="AB1078"/>
    </row>
    <row r="1079" spans="1:28" x14ac:dyDescent="0.3">
      <c r="A1079" t="s">
        <v>601</v>
      </c>
      <c r="B1079">
        <v>5022012</v>
      </c>
      <c r="C1079" t="s">
        <v>273</v>
      </c>
      <c r="D1079">
        <v>5</v>
      </c>
      <c r="E1079" s="10">
        <v>12.75</v>
      </c>
      <c r="F1079" s="10">
        <v>63.75</v>
      </c>
      <c r="G1079" s="10">
        <v>51</v>
      </c>
      <c r="H1079">
        <v>20</v>
      </c>
      <c r="I1079" s="51" t="str">
        <f>_xlfn.XLOOKUP(Q2_2025[[#This Row],[Artikelnr]],Artikel_prijzen[Artnr],Artikel_prijzen[Groep],"")</f>
        <v/>
      </c>
      <c r="J1079" s="10" t="str">
        <f>_xlfn.XLOOKUP(Q2_2025[[#This Row],[Artikelnr]],Artikel_prijzen[Artnr],Artikel_prijzen[Prijs 2025],"")</f>
        <v/>
      </c>
      <c r="K1079" t="str">
        <f>IF(Q2_2025[[#This Row],[Artikelprijs]]&lt;&gt;"",IF(Q2_2025[[#This Row],[Stuksprijs]]=Q2_2025[[#This Row],[Artikelprijs]],"Prijs gelijk","Prijs wijkt af"),"")</f>
        <v/>
      </c>
      <c r="L1079" t="str">
        <f>IF(Q2_2025[[#This Row],[Relatiekorting percentage]]=0,
    "Nvt",
    IF(Q2_2025[[#This Row],[Brutobedrag 2]] &lt; Q2_2025[[#This Row],[Bruto - Rel.korting]],
        "Nee",
        "Ja"))</f>
        <v>Ja</v>
      </c>
      <c r="M1079" s="10">
        <f>IF(Q2_2025[[#This Row],[Artikelprijs]]&lt;&gt;"",Q2_2025[[#This Row],[Artikelprijs]],Q2_2025[[#This Row],[Stuksprijs]])</f>
        <v>12.75</v>
      </c>
      <c r="N1079" s="10">
        <f>Q2_2025[[#This Row],[Besteld]]*Q2_2025[[#This Row],[Prijs 2]]</f>
        <v>63.75</v>
      </c>
      <c r="O1079" s="10">
        <f>IF(Q2_2025[[#This Row],[Brutobedrag 2]]&lt;Q2_2025[[#This Row],[Bruto - Rel.korting]],Q2_2025[[#This Row],[Brutobedrag 2]],Q2_2025[[#This Row],[Brutobedrag 2]]*(100-Q2_2025[[#This Row],[Relatiekorting percentage]])/100)</f>
        <v>51</v>
      </c>
      <c r="R1079" s="3"/>
      <c r="W1079"/>
      <c r="AB1079"/>
    </row>
    <row r="1080" spans="1:28" x14ac:dyDescent="0.3">
      <c r="A1080" t="s">
        <v>601</v>
      </c>
      <c r="B1080">
        <v>5021028</v>
      </c>
      <c r="C1080" t="s">
        <v>611</v>
      </c>
      <c r="D1080">
        <v>1</v>
      </c>
      <c r="E1080" s="10">
        <v>136</v>
      </c>
      <c r="F1080" s="10">
        <v>136</v>
      </c>
      <c r="G1080" s="10">
        <v>108.8</v>
      </c>
      <c r="H1080">
        <v>20</v>
      </c>
      <c r="I1080" s="51" t="str">
        <f>_xlfn.XLOOKUP(Q2_2025[[#This Row],[Artikelnr]],Artikel_prijzen[Artnr],Artikel_prijzen[Groep],"")</f>
        <v>Elektra</v>
      </c>
      <c r="J1080" s="10">
        <f>_xlfn.XLOOKUP(Q2_2025[[#This Row],[Artikelnr]],Artikel_prijzen[Artnr],Artikel_prijzen[Prijs 2025],"")</f>
        <v>106.8625</v>
      </c>
      <c r="K1080" t="str">
        <f>IF(Q2_2025[[#This Row],[Artikelprijs]]&lt;&gt;"",IF(Q2_2025[[#This Row],[Stuksprijs]]=Q2_2025[[#This Row],[Artikelprijs]],"Prijs gelijk","Prijs wijkt af"),"")</f>
        <v>Prijs wijkt af</v>
      </c>
      <c r="L1080" t="str">
        <f>IF(Q2_2025[[#This Row],[Relatiekorting percentage]]=0,
    "Nvt",
    IF(Q2_2025[[#This Row],[Brutobedrag 2]] &lt; Q2_2025[[#This Row],[Bruto - Rel.korting]],
        "Nee",
        "Ja"))</f>
        <v>Nee</v>
      </c>
      <c r="M1080" s="10">
        <f>IF(Q2_2025[[#This Row],[Artikelprijs]]&lt;&gt;"",Q2_2025[[#This Row],[Artikelprijs]],Q2_2025[[#This Row],[Stuksprijs]])</f>
        <v>106.8625</v>
      </c>
      <c r="N1080" s="10">
        <f>Q2_2025[[#This Row],[Besteld]]*Q2_2025[[#This Row],[Prijs 2]]</f>
        <v>106.8625</v>
      </c>
      <c r="O1080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1080" s="3"/>
      <c r="W1080"/>
      <c r="AB1080"/>
    </row>
    <row r="1081" spans="1:28" x14ac:dyDescent="0.3">
      <c r="A1081" t="s">
        <v>601</v>
      </c>
      <c r="B1081">
        <v>2001090</v>
      </c>
      <c r="C1081" t="s">
        <v>141</v>
      </c>
      <c r="D1081">
        <v>2</v>
      </c>
      <c r="E1081" s="10">
        <v>73.02</v>
      </c>
      <c r="F1081" s="10">
        <v>146.04</v>
      </c>
      <c r="G1081" s="10">
        <v>124.13</v>
      </c>
      <c r="H1081">
        <v>15</v>
      </c>
      <c r="I1081" s="51" t="str">
        <f>_xlfn.XLOOKUP(Q2_2025[[#This Row],[Artikelnr]],Artikel_prijzen[Artnr],Artikel_prijzen[Groep],"")</f>
        <v/>
      </c>
      <c r="J1081" s="10" t="str">
        <f>_xlfn.XLOOKUP(Q2_2025[[#This Row],[Artikelnr]],Artikel_prijzen[Artnr],Artikel_prijzen[Prijs 2025],"")</f>
        <v/>
      </c>
      <c r="K1081" t="str">
        <f>IF(Q2_2025[[#This Row],[Artikelprijs]]&lt;&gt;"",IF(Q2_2025[[#This Row],[Stuksprijs]]=Q2_2025[[#This Row],[Artikelprijs]],"Prijs gelijk","Prijs wijkt af"),"")</f>
        <v/>
      </c>
      <c r="L1081" t="str">
        <f>IF(Q2_2025[[#This Row],[Relatiekorting percentage]]=0,
    "Nvt",
    IF(Q2_2025[[#This Row],[Brutobedrag 2]] &lt; Q2_2025[[#This Row],[Bruto - Rel.korting]],
        "Nee",
        "Ja"))</f>
        <v>Ja</v>
      </c>
      <c r="M1081" s="10">
        <f>IF(Q2_2025[[#This Row],[Artikelprijs]]&lt;&gt;"",Q2_2025[[#This Row],[Artikelprijs]],Q2_2025[[#This Row],[Stuksprijs]])</f>
        <v>73.02</v>
      </c>
      <c r="N1081" s="10">
        <f>Q2_2025[[#This Row],[Besteld]]*Q2_2025[[#This Row],[Prijs 2]]</f>
        <v>146.04</v>
      </c>
      <c r="O1081" s="10">
        <f>IF(Q2_2025[[#This Row],[Brutobedrag 2]]&lt;Q2_2025[[#This Row],[Bruto - Rel.korting]],Q2_2025[[#This Row],[Brutobedrag 2]],Q2_2025[[#This Row],[Brutobedrag 2]]*(100-Q2_2025[[#This Row],[Relatiekorting percentage]])/100)</f>
        <v>124.134</v>
      </c>
      <c r="R1081" s="3"/>
      <c r="W1081"/>
      <c r="AB1081"/>
    </row>
    <row r="1082" spans="1:28" x14ac:dyDescent="0.3">
      <c r="A1082" t="s">
        <v>601</v>
      </c>
      <c r="B1082">
        <v>2001044</v>
      </c>
      <c r="C1082" t="s">
        <v>149</v>
      </c>
      <c r="D1082">
        <v>1</v>
      </c>
      <c r="E1082" s="10">
        <v>24.34</v>
      </c>
      <c r="F1082" s="10">
        <v>24.34</v>
      </c>
      <c r="G1082" s="10">
        <v>20.69</v>
      </c>
      <c r="H1082">
        <v>15</v>
      </c>
      <c r="I1082" s="51" t="str">
        <f>_xlfn.XLOOKUP(Q2_2025[[#This Row],[Artikelnr]],Artikel_prijzen[Artnr],Artikel_prijzen[Groep],"")</f>
        <v/>
      </c>
      <c r="J1082" s="10" t="str">
        <f>_xlfn.XLOOKUP(Q2_2025[[#This Row],[Artikelnr]],Artikel_prijzen[Artnr],Artikel_prijzen[Prijs 2025],"")</f>
        <v/>
      </c>
      <c r="K1082" t="str">
        <f>IF(Q2_2025[[#This Row],[Artikelprijs]]&lt;&gt;"",IF(Q2_2025[[#This Row],[Stuksprijs]]=Q2_2025[[#This Row],[Artikelprijs]],"Prijs gelijk","Prijs wijkt af"),"")</f>
        <v/>
      </c>
      <c r="L1082" t="str">
        <f>IF(Q2_2025[[#This Row],[Relatiekorting percentage]]=0,
    "Nvt",
    IF(Q2_2025[[#This Row],[Brutobedrag 2]] &lt; Q2_2025[[#This Row],[Bruto - Rel.korting]],
        "Nee",
        "Ja"))</f>
        <v>Ja</v>
      </c>
      <c r="M1082" s="10">
        <f>IF(Q2_2025[[#This Row],[Artikelprijs]]&lt;&gt;"",Q2_2025[[#This Row],[Artikelprijs]],Q2_2025[[#This Row],[Stuksprijs]])</f>
        <v>24.34</v>
      </c>
      <c r="N1082" s="10">
        <f>Q2_2025[[#This Row],[Besteld]]*Q2_2025[[#This Row],[Prijs 2]]</f>
        <v>24.34</v>
      </c>
      <c r="O1082" s="10">
        <f>IF(Q2_2025[[#This Row],[Brutobedrag 2]]&lt;Q2_2025[[#This Row],[Bruto - Rel.korting]],Q2_2025[[#This Row],[Brutobedrag 2]],Q2_2025[[#This Row],[Brutobedrag 2]]*(100-Q2_2025[[#This Row],[Relatiekorting percentage]])/100)</f>
        <v>20.689</v>
      </c>
      <c r="R1082" s="3"/>
      <c r="W1082"/>
      <c r="AB1082"/>
    </row>
    <row r="1083" spans="1:28" x14ac:dyDescent="0.3">
      <c r="A1083" t="s">
        <v>601</v>
      </c>
      <c r="B1083">
        <v>1007051</v>
      </c>
      <c r="C1083" t="s">
        <v>54</v>
      </c>
      <c r="D1083">
        <v>8</v>
      </c>
      <c r="E1083" s="10">
        <v>88.57</v>
      </c>
      <c r="F1083" s="10">
        <v>708.56</v>
      </c>
      <c r="G1083" s="10">
        <v>602.28</v>
      </c>
      <c r="H1083">
        <v>15</v>
      </c>
      <c r="I1083" s="51" t="str">
        <f>_xlfn.XLOOKUP(Q2_2025[[#This Row],[Artikelnr]],Artikel_prijzen[Artnr],Artikel_prijzen[Groep],"")</f>
        <v/>
      </c>
      <c r="J1083" s="10" t="str">
        <f>_xlfn.XLOOKUP(Q2_2025[[#This Row],[Artikelnr]],Artikel_prijzen[Artnr],Artikel_prijzen[Prijs 2025],"")</f>
        <v/>
      </c>
      <c r="K1083" t="str">
        <f>IF(Q2_2025[[#This Row],[Artikelprijs]]&lt;&gt;"",IF(Q2_2025[[#This Row],[Stuksprijs]]=Q2_2025[[#This Row],[Artikelprijs]],"Prijs gelijk","Prijs wijkt af"),"")</f>
        <v/>
      </c>
      <c r="L1083" t="str">
        <f>IF(Q2_2025[[#This Row],[Relatiekorting percentage]]=0,
    "Nvt",
    IF(Q2_2025[[#This Row],[Brutobedrag 2]] &lt; Q2_2025[[#This Row],[Bruto - Rel.korting]],
        "Nee",
        "Ja"))</f>
        <v>Ja</v>
      </c>
      <c r="M1083" s="10">
        <f>IF(Q2_2025[[#This Row],[Artikelprijs]]&lt;&gt;"",Q2_2025[[#This Row],[Artikelprijs]],Q2_2025[[#This Row],[Stuksprijs]])</f>
        <v>88.57</v>
      </c>
      <c r="N1083" s="10">
        <f>Q2_2025[[#This Row],[Besteld]]*Q2_2025[[#This Row],[Prijs 2]]</f>
        <v>708.56</v>
      </c>
      <c r="O1083" s="10">
        <f>IF(Q2_2025[[#This Row],[Brutobedrag 2]]&lt;Q2_2025[[#This Row],[Bruto - Rel.korting]],Q2_2025[[#This Row],[Brutobedrag 2]],Q2_2025[[#This Row],[Brutobedrag 2]]*(100-Q2_2025[[#This Row],[Relatiekorting percentage]])/100)</f>
        <v>602.27599999999995</v>
      </c>
      <c r="R1083" s="3"/>
      <c r="W1083"/>
      <c r="AB1083"/>
    </row>
    <row r="1084" spans="1:28" x14ac:dyDescent="0.3">
      <c r="A1084" t="s">
        <v>601</v>
      </c>
      <c r="B1084">
        <v>5040010</v>
      </c>
      <c r="C1084" t="s">
        <v>318</v>
      </c>
      <c r="D1084">
        <v>5</v>
      </c>
      <c r="E1084" s="10">
        <v>448.05</v>
      </c>
      <c r="F1084" s="10">
        <v>2240.25</v>
      </c>
      <c r="G1084" s="10">
        <v>1568.17</v>
      </c>
      <c r="H1084">
        <v>30</v>
      </c>
      <c r="I1084" s="51" t="str">
        <f>_xlfn.XLOOKUP(Q2_2025[[#This Row],[Artikelnr]],Artikel_prijzen[Artnr],Artikel_prijzen[Groep],"")</f>
        <v>AV</v>
      </c>
      <c r="J1084" s="10">
        <f>_xlfn.XLOOKUP(Q2_2025[[#This Row],[Artikelnr]],Artikel_prijzen[Artnr],Artikel_prijzen[Prijs 2025],"")</f>
        <v>435</v>
      </c>
      <c r="K1084" t="str">
        <f>IF(Q2_2025[[#This Row],[Artikelprijs]]&lt;&gt;"",IF(Q2_2025[[#This Row],[Stuksprijs]]=Q2_2025[[#This Row],[Artikelprijs]],"Prijs gelijk","Prijs wijkt af"),"")</f>
        <v>Prijs wijkt af</v>
      </c>
      <c r="L1084" t="str">
        <f>IF(Q2_2025[[#This Row],[Relatiekorting percentage]]=0,
    "Nvt",
    IF(Q2_2025[[#This Row],[Brutobedrag 2]] &lt; Q2_2025[[#This Row],[Bruto - Rel.korting]],
        "Nee",
        "Ja"))</f>
        <v>Ja</v>
      </c>
      <c r="M1084" s="10">
        <f>IF(Q2_2025[[#This Row],[Artikelprijs]]&lt;&gt;"",Q2_2025[[#This Row],[Artikelprijs]],Q2_2025[[#This Row],[Stuksprijs]])</f>
        <v>435</v>
      </c>
      <c r="N1084" s="10">
        <f>Q2_2025[[#This Row],[Besteld]]*Q2_2025[[#This Row],[Prijs 2]]</f>
        <v>2175</v>
      </c>
      <c r="O1084" s="10">
        <f>IF(Q2_2025[[#This Row],[Brutobedrag 2]]&lt;Q2_2025[[#This Row],[Bruto - Rel.korting]],Q2_2025[[#This Row],[Brutobedrag 2]],Q2_2025[[#This Row],[Brutobedrag 2]]*(100-Q2_2025[[#This Row],[Relatiekorting percentage]])/100)</f>
        <v>1522.5</v>
      </c>
      <c r="R1084" s="3"/>
      <c r="W1084"/>
      <c r="AB1084"/>
    </row>
    <row r="1085" spans="1:28" x14ac:dyDescent="0.3">
      <c r="A1085" t="s">
        <v>601</v>
      </c>
      <c r="B1085">
        <v>4940053</v>
      </c>
      <c r="C1085" t="s">
        <v>319</v>
      </c>
      <c r="D1085">
        <v>5</v>
      </c>
      <c r="E1085" s="10">
        <v>76.13</v>
      </c>
      <c r="F1085" s="10">
        <v>380.65</v>
      </c>
      <c r="G1085" s="10">
        <v>380.65</v>
      </c>
      <c r="H1085">
        <v>0</v>
      </c>
      <c r="I1085" s="51" t="str">
        <f>_xlfn.XLOOKUP(Q2_2025[[#This Row],[Artikelnr]],Artikel_prijzen[Artnr],Artikel_prijzen[Groep],"")</f>
        <v/>
      </c>
      <c r="J1085" s="10" t="str">
        <f>_xlfn.XLOOKUP(Q2_2025[[#This Row],[Artikelnr]],Artikel_prijzen[Artnr],Artikel_prijzen[Prijs 2025],"")</f>
        <v/>
      </c>
      <c r="K1085" t="str">
        <f>IF(Q2_2025[[#This Row],[Artikelprijs]]&lt;&gt;"",IF(Q2_2025[[#This Row],[Stuksprijs]]=Q2_2025[[#This Row],[Artikelprijs]],"Prijs gelijk","Prijs wijkt af"),"")</f>
        <v/>
      </c>
      <c r="L1085" t="str">
        <f>IF(Q2_2025[[#This Row],[Relatiekorting percentage]]=0,
    "Nvt",
    IF(Q2_2025[[#This Row],[Brutobedrag 2]] &lt; Q2_2025[[#This Row],[Bruto - Rel.korting]],
        "Nee",
        "Ja"))</f>
        <v>Nvt</v>
      </c>
      <c r="M1085" s="10">
        <f>IF(Q2_2025[[#This Row],[Artikelprijs]]&lt;&gt;"",Q2_2025[[#This Row],[Artikelprijs]],Q2_2025[[#This Row],[Stuksprijs]])</f>
        <v>76.13</v>
      </c>
      <c r="N1085" s="10">
        <f>Q2_2025[[#This Row],[Besteld]]*Q2_2025[[#This Row],[Prijs 2]]</f>
        <v>380.65</v>
      </c>
      <c r="O1085" s="10">
        <f>IF(Q2_2025[[#This Row],[Brutobedrag 2]]&lt;Q2_2025[[#This Row],[Bruto - Rel.korting]],Q2_2025[[#This Row],[Brutobedrag 2]],Q2_2025[[#This Row],[Brutobedrag 2]]*(100-Q2_2025[[#This Row],[Relatiekorting percentage]])/100)</f>
        <v>380.65</v>
      </c>
      <c r="R1085" s="3"/>
      <c r="W1085"/>
      <c r="AB1085"/>
    </row>
    <row r="1086" spans="1:28" x14ac:dyDescent="0.3">
      <c r="A1086" t="s">
        <v>601</v>
      </c>
      <c r="B1086">
        <v>5030228</v>
      </c>
      <c r="C1086" t="s">
        <v>113</v>
      </c>
      <c r="D1086">
        <v>4</v>
      </c>
      <c r="E1086" s="10">
        <v>236.9</v>
      </c>
      <c r="F1086" s="10">
        <v>947.6</v>
      </c>
      <c r="G1086" s="10">
        <v>947.6</v>
      </c>
      <c r="H1086">
        <v>0</v>
      </c>
      <c r="I1086" s="51" t="str">
        <f>_xlfn.XLOOKUP(Q2_2025[[#This Row],[Artikelnr]],Artikel_prijzen[Artnr],Artikel_prijzen[Groep],"")</f>
        <v>Rigging</v>
      </c>
      <c r="J1086" s="10">
        <f>_xlfn.XLOOKUP(Q2_2025[[#This Row],[Artikelnr]],Artikel_prijzen[Artnr],Artikel_prijzen[Prijs 2025],"")</f>
        <v>230</v>
      </c>
      <c r="K1086" t="str">
        <f>IF(Q2_2025[[#This Row],[Artikelprijs]]&lt;&gt;"",IF(Q2_2025[[#This Row],[Stuksprijs]]=Q2_2025[[#This Row],[Artikelprijs]],"Prijs gelijk","Prijs wijkt af"),"")</f>
        <v>Prijs wijkt af</v>
      </c>
      <c r="L1086" t="str">
        <f>IF(Q2_2025[[#This Row],[Relatiekorting percentage]]=0,
    "Nvt",
    IF(Q2_2025[[#This Row],[Brutobedrag 2]] &lt; Q2_2025[[#This Row],[Bruto - Rel.korting]],
        "Nee",
        "Ja"))</f>
        <v>Nvt</v>
      </c>
      <c r="M1086" s="10">
        <f>IF(Q2_2025[[#This Row],[Artikelprijs]]&lt;&gt;"",Q2_2025[[#This Row],[Artikelprijs]],Q2_2025[[#This Row],[Stuksprijs]])</f>
        <v>230</v>
      </c>
      <c r="N1086" s="10">
        <f>Q2_2025[[#This Row],[Besteld]]*Q2_2025[[#This Row],[Prijs 2]]</f>
        <v>920</v>
      </c>
      <c r="O1086" s="10">
        <f>IF(Q2_2025[[#This Row],[Brutobedrag 2]]&lt;Q2_2025[[#This Row],[Bruto - Rel.korting]],Q2_2025[[#This Row],[Brutobedrag 2]],Q2_2025[[#This Row],[Brutobedrag 2]]*(100-Q2_2025[[#This Row],[Relatiekorting percentage]])/100)</f>
        <v>920</v>
      </c>
      <c r="R1086" s="3"/>
      <c r="W1086"/>
      <c r="AB1086"/>
    </row>
    <row r="1087" spans="1:28" x14ac:dyDescent="0.3">
      <c r="A1087" t="s">
        <v>601</v>
      </c>
      <c r="B1087">
        <v>5031053</v>
      </c>
      <c r="C1087" t="s">
        <v>10</v>
      </c>
      <c r="D1087">
        <v>4</v>
      </c>
      <c r="E1087" s="10">
        <v>113.3</v>
      </c>
      <c r="F1087" s="10">
        <v>453.2</v>
      </c>
      <c r="G1087" s="10">
        <v>430.54</v>
      </c>
      <c r="H1087">
        <v>5</v>
      </c>
      <c r="I1087" s="51" t="str">
        <f>_xlfn.XLOOKUP(Q2_2025[[#This Row],[Artikelnr]],Artikel_prijzen[Artnr],Artikel_prijzen[Groep],"")</f>
        <v/>
      </c>
      <c r="J1087" s="10" t="str">
        <f>_xlfn.XLOOKUP(Q2_2025[[#This Row],[Artikelnr]],Artikel_prijzen[Artnr],Artikel_prijzen[Prijs 2025],"")</f>
        <v/>
      </c>
      <c r="K1087" t="str">
        <f>IF(Q2_2025[[#This Row],[Artikelprijs]]&lt;&gt;"",IF(Q2_2025[[#This Row],[Stuksprijs]]=Q2_2025[[#This Row],[Artikelprijs]],"Prijs gelijk","Prijs wijkt af"),"")</f>
        <v/>
      </c>
      <c r="L1087" t="str">
        <f>IF(Q2_2025[[#This Row],[Relatiekorting percentage]]=0,
    "Nvt",
    IF(Q2_2025[[#This Row],[Brutobedrag 2]] &lt; Q2_2025[[#This Row],[Bruto - Rel.korting]],
        "Nee",
        "Ja"))</f>
        <v>Ja</v>
      </c>
      <c r="M1087" s="10">
        <f>IF(Q2_2025[[#This Row],[Artikelprijs]]&lt;&gt;"",Q2_2025[[#This Row],[Artikelprijs]],Q2_2025[[#This Row],[Stuksprijs]])</f>
        <v>113.3</v>
      </c>
      <c r="N1087" s="10">
        <f>Q2_2025[[#This Row],[Besteld]]*Q2_2025[[#This Row],[Prijs 2]]</f>
        <v>453.2</v>
      </c>
      <c r="O1087" s="10">
        <f>IF(Q2_2025[[#This Row],[Brutobedrag 2]]&lt;Q2_2025[[#This Row],[Bruto - Rel.korting]],Q2_2025[[#This Row],[Brutobedrag 2]],Q2_2025[[#This Row],[Brutobedrag 2]]*(100-Q2_2025[[#This Row],[Relatiekorting percentage]])/100)</f>
        <v>430.54</v>
      </c>
      <c r="R1087" s="3"/>
      <c r="W1087"/>
      <c r="AB1087"/>
    </row>
    <row r="1088" spans="1:28" x14ac:dyDescent="0.3">
      <c r="A1088" t="s">
        <v>601</v>
      </c>
      <c r="B1088">
        <v>5031052</v>
      </c>
      <c r="C1088" t="s">
        <v>12</v>
      </c>
      <c r="D1088">
        <v>4</v>
      </c>
      <c r="E1088" s="10">
        <v>88.07</v>
      </c>
      <c r="F1088" s="10">
        <v>352.28</v>
      </c>
      <c r="G1088" s="10">
        <v>334.67</v>
      </c>
      <c r="H1088">
        <v>5</v>
      </c>
      <c r="I1088" s="51" t="str">
        <f>_xlfn.XLOOKUP(Q2_2025[[#This Row],[Artikelnr]],Artikel_prijzen[Artnr],Artikel_prijzen[Groep],"")</f>
        <v/>
      </c>
      <c r="J1088" s="10" t="str">
        <f>_xlfn.XLOOKUP(Q2_2025[[#This Row],[Artikelnr]],Artikel_prijzen[Artnr],Artikel_prijzen[Prijs 2025],"")</f>
        <v/>
      </c>
      <c r="K1088" t="str">
        <f>IF(Q2_2025[[#This Row],[Artikelprijs]]&lt;&gt;"",IF(Q2_2025[[#This Row],[Stuksprijs]]=Q2_2025[[#This Row],[Artikelprijs]],"Prijs gelijk","Prijs wijkt af"),"")</f>
        <v/>
      </c>
      <c r="L1088" t="str">
        <f>IF(Q2_2025[[#This Row],[Relatiekorting percentage]]=0,
    "Nvt",
    IF(Q2_2025[[#This Row],[Brutobedrag 2]] &lt; Q2_2025[[#This Row],[Bruto - Rel.korting]],
        "Nee",
        "Ja"))</f>
        <v>Ja</v>
      </c>
      <c r="M1088" s="10">
        <f>IF(Q2_2025[[#This Row],[Artikelprijs]]&lt;&gt;"",Q2_2025[[#This Row],[Artikelprijs]],Q2_2025[[#This Row],[Stuksprijs]])</f>
        <v>88.07</v>
      </c>
      <c r="N1088" s="10">
        <f>Q2_2025[[#This Row],[Besteld]]*Q2_2025[[#This Row],[Prijs 2]]</f>
        <v>352.28</v>
      </c>
      <c r="O1088" s="10">
        <f>IF(Q2_2025[[#This Row],[Brutobedrag 2]]&lt;Q2_2025[[#This Row],[Bruto - Rel.korting]],Q2_2025[[#This Row],[Brutobedrag 2]],Q2_2025[[#This Row],[Brutobedrag 2]]*(100-Q2_2025[[#This Row],[Relatiekorting percentage]])/100)</f>
        <v>334.666</v>
      </c>
      <c r="R1088" s="3"/>
      <c r="W1088"/>
      <c r="AB1088"/>
    </row>
    <row r="1089" spans="1:28" x14ac:dyDescent="0.3">
      <c r="A1089" t="s">
        <v>601</v>
      </c>
      <c r="B1089">
        <v>1007057</v>
      </c>
      <c r="C1089" t="s">
        <v>340</v>
      </c>
      <c r="D1089">
        <v>4</v>
      </c>
      <c r="E1089" s="10">
        <v>78</v>
      </c>
      <c r="F1089" s="10">
        <v>312</v>
      </c>
      <c r="G1089" s="10">
        <v>296.39999999999998</v>
      </c>
      <c r="H1089">
        <v>5</v>
      </c>
      <c r="I1089" s="51" t="str">
        <f>_xlfn.XLOOKUP(Q2_2025[[#This Row],[Artikelnr]],Artikel_prijzen[Artnr],Artikel_prijzen[Groep],"")</f>
        <v/>
      </c>
      <c r="J1089" s="10" t="str">
        <f>_xlfn.XLOOKUP(Q2_2025[[#This Row],[Artikelnr]],Artikel_prijzen[Artnr],Artikel_prijzen[Prijs 2025],"")</f>
        <v/>
      </c>
      <c r="K1089" t="str">
        <f>IF(Q2_2025[[#This Row],[Artikelprijs]]&lt;&gt;"",IF(Q2_2025[[#This Row],[Stuksprijs]]=Q2_2025[[#This Row],[Artikelprijs]],"Prijs gelijk","Prijs wijkt af"),"")</f>
        <v/>
      </c>
      <c r="L1089" t="str">
        <f>IF(Q2_2025[[#This Row],[Relatiekorting percentage]]=0,
    "Nvt",
    IF(Q2_2025[[#This Row],[Brutobedrag 2]] &lt; Q2_2025[[#This Row],[Bruto - Rel.korting]],
        "Nee",
        "Ja"))</f>
        <v>Ja</v>
      </c>
      <c r="M1089" s="10">
        <f>IF(Q2_2025[[#This Row],[Artikelprijs]]&lt;&gt;"",Q2_2025[[#This Row],[Artikelprijs]],Q2_2025[[#This Row],[Stuksprijs]])</f>
        <v>78</v>
      </c>
      <c r="N1089" s="10">
        <f>Q2_2025[[#This Row],[Besteld]]*Q2_2025[[#This Row],[Prijs 2]]</f>
        <v>312</v>
      </c>
      <c r="O1089" s="10">
        <f>IF(Q2_2025[[#This Row],[Brutobedrag 2]]&lt;Q2_2025[[#This Row],[Bruto - Rel.korting]],Q2_2025[[#This Row],[Brutobedrag 2]],Q2_2025[[#This Row],[Brutobedrag 2]]*(100-Q2_2025[[#This Row],[Relatiekorting percentage]])/100)</f>
        <v>296.39999999999998</v>
      </c>
      <c r="R1089" s="3"/>
      <c r="W1089"/>
      <c r="AB1089"/>
    </row>
    <row r="1090" spans="1:28" x14ac:dyDescent="0.3">
      <c r="A1090" t="s">
        <v>601</v>
      </c>
      <c r="B1090">
        <v>1007051</v>
      </c>
      <c r="C1090" t="s">
        <v>54</v>
      </c>
      <c r="D1090">
        <v>10</v>
      </c>
      <c r="E1090" s="10">
        <v>88.57</v>
      </c>
      <c r="F1090" s="10">
        <v>885.7</v>
      </c>
      <c r="G1090" s="10">
        <v>841.41</v>
      </c>
      <c r="H1090">
        <v>5</v>
      </c>
      <c r="I1090" s="51" t="str">
        <f>_xlfn.XLOOKUP(Q2_2025[[#This Row],[Artikelnr]],Artikel_prijzen[Artnr],Artikel_prijzen[Groep],"")</f>
        <v/>
      </c>
      <c r="J1090" s="10" t="str">
        <f>_xlfn.XLOOKUP(Q2_2025[[#This Row],[Artikelnr]],Artikel_prijzen[Artnr],Artikel_prijzen[Prijs 2025],"")</f>
        <v/>
      </c>
      <c r="K1090" t="str">
        <f>IF(Q2_2025[[#This Row],[Artikelprijs]]&lt;&gt;"",IF(Q2_2025[[#This Row],[Stuksprijs]]=Q2_2025[[#This Row],[Artikelprijs]],"Prijs gelijk","Prijs wijkt af"),"")</f>
        <v/>
      </c>
      <c r="L1090" t="str">
        <f>IF(Q2_2025[[#This Row],[Relatiekorting percentage]]=0,
    "Nvt",
    IF(Q2_2025[[#This Row],[Brutobedrag 2]] &lt; Q2_2025[[#This Row],[Bruto - Rel.korting]],
        "Nee",
        "Ja"))</f>
        <v>Ja</v>
      </c>
      <c r="M1090" s="10">
        <f>IF(Q2_2025[[#This Row],[Artikelprijs]]&lt;&gt;"",Q2_2025[[#This Row],[Artikelprijs]],Q2_2025[[#This Row],[Stuksprijs]])</f>
        <v>88.57</v>
      </c>
      <c r="N1090" s="10">
        <f>Q2_2025[[#This Row],[Besteld]]*Q2_2025[[#This Row],[Prijs 2]]</f>
        <v>885.69999999999993</v>
      </c>
      <c r="O1090" s="10">
        <f>IF(Q2_2025[[#This Row],[Brutobedrag 2]]&lt;Q2_2025[[#This Row],[Bruto - Rel.korting]],Q2_2025[[#This Row],[Brutobedrag 2]],Q2_2025[[#This Row],[Brutobedrag 2]]*(100-Q2_2025[[#This Row],[Relatiekorting percentage]])/100)</f>
        <v>841.41499999999996</v>
      </c>
      <c r="R1090" s="3"/>
      <c r="W1090"/>
      <c r="AB1090"/>
    </row>
    <row r="1091" spans="1:28" x14ac:dyDescent="0.3">
      <c r="A1091" t="s">
        <v>601</v>
      </c>
      <c r="B1091">
        <v>5010017</v>
      </c>
      <c r="C1091" t="s">
        <v>248</v>
      </c>
      <c r="D1091">
        <v>4</v>
      </c>
      <c r="E1091" s="10">
        <v>48.93</v>
      </c>
      <c r="F1091" s="10">
        <v>195.72</v>
      </c>
      <c r="G1091" s="10">
        <v>0</v>
      </c>
      <c r="H1091">
        <v>100</v>
      </c>
      <c r="I1091" s="51" t="str">
        <f>_xlfn.XLOOKUP(Q2_2025[[#This Row],[Artikelnr]],Artikel_prijzen[Artnr],Artikel_prijzen[Groep],"")</f>
        <v/>
      </c>
      <c r="J1091" s="10" t="str">
        <f>_xlfn.XLOOKUP(Q2_2025[[#This Row],[Artikelnr]],Artikel_prijzen[Artnr],Artikel_prijzen[Prijs 2025],"")</f>
        <v/>
      </c>
      <c r="K1091" t="str">
        <f>IF(Q2_2025[[#This Row],[Artikelprijs]]&lt;&gt;"",IF(Q2_2025[[#This Row],[Stuksprijs]]=Q2_2025[[#This Row],[Artikelprijs]],"Prijs gelijk","Prijs wijkt af"),"")</f>
        <v/>
      </c>
      <c r="L1091" t="str">
        <f>IF(Q2_2025[[#This Row],[Relatiekorting percentage]]=0,
    "Nvt",
    IF(Q2_2025[[#This Row],[Brutobedrag 2]] &lt; Q2_2025[[#This Row],[Bruto - Rel.korting]],
        "Nee",
        "Ja"))</f>
        <v>Ja</v>
      </c>
      <c r="M1091" s="10">
        <f>IF(Q2_2025[[#This Row],[Artikelprijs]]&lt;&gt;"",Q2_2025[[#This Row],[Artikelprijs]],Q2_2025[[#This Row],[Stuksprijs]])</f>
        <v>48.93</v>
      </c>
      <c r="N1091" s="10">
        <f>Q2_2025[[#This Row],[Besteld]]*Q2_2025[[#This Row],[Prijs 2]]</f>
        <v>195.72</v>
      </c>
      <c r="O1091" s="10">
        <f>IF(Q2_2025[[#This Row],[Brutobedrag 2]]&lt;Q2_2025[[#This Row],[Bruto - Rel.korting]],Q2_2025[[#This Row],[Brutobedrag 2]],Q2_2025[[#This Row],[Brutobedrag 2]]*(100-Q2_2025[[#This Row],[Relatiekorting percentage]])/100)</f>
        <v>0</v>
      </c>
      <c r="R1091" s="3"/>
      <c r="W1091"/>
      <c r="AB1091"/>
    </row>
    <row r="1092" spans="1:28" x14ac:dyDescent="0.3">
      <c r="A1092" t="s">
        <v>601</v>
      </c>
      <c r="B1092">
        <v>5020005</v>
      </c>
      <c r="C1092" t="s">
        <v>124</v>
      </c>
      <c r="D1092">
        <v>12</v>
      </c>
      <c r="E1092" s="10">
        <v>18.03</v>
      </c>
      <c r="F1092" s="10">
        <v>216.36</v>
      </c>
      <c r="G1092" s="10">
        <v>0</v>
      </c>
      <c r="H1092">
        <v>100</v>
      </c>
      <c r="I1092" s="51" t="str">
        <f>_xlfn.XLOOKUP(Q2_2025[[#This Row],[Artikelnr]],Artikel_prijzen[Artnr],Artikel_prijzen[Groep],"")</f>
        <v/>
      </c>
      <c r="J1092" s="10" t="str">
        <f>_xlfn.XLOOKUP(Q2_2025[[#This Row],[Artikelnr]],Artikel_prijzen[Artnr],Artikel_prijzen[Prijs 2025],"")</f>
        <v/>
      </c>
      <c r="K1092" t="str">
        <f>IF(Q2_2025[[#This Row],[Artikelprijs]]&lt;&gt;"",IF(Q2_2025[[#This Row],[Stuksprijs]]=Q2_2025[[#This Row],[Artikelprijs]],"Prijs gelijk","Prijs wijkt af"),"")</f>
        <v/>
      </c>
      <c r="L1092" t="str">
        <f>IF(Q2_2025[[#This Row],[Relatiekorting percentage]]=0,
    "Nvt",
    IF(Q2_2025[[#This Row],[Brutobedrag 2]] &lt; Q2_2025[[#This Row],[Bruto - Rel.korting]],
        "Nee",
        "Ja"))</f>
        <v>Ja</v>
      </c>
      <c r="M1092" s="10">
        <f>IF(Q2_2025[[#This Row],[Artikelprijs]]&lt;&gt;"",Q2_2025[[#This Row],[Artikelprijs]],Q2_2025[[#This Row],[Stuksprijs]])</f>
        <v>18.03</v>
      </c>
      <c r="N1092" s="10">
        <f>Q2_2025[[#This Row],[Besteld]]*Q2_2025[[#This Row],[Prijs 2]]</f>
        <v>216.36</v>
      </c>
      <c r="O1092" s="10">
        <f>IF(Q2_2025[[#This Row],[Brutobedrag 2]]&lt;Q2_2025[[#This Row],[Bruto - Rel.korting]],Q2_2025[[#This Row],[Brutobedrag 2]],Q2_2025[[#This Row],[Brutobedrag 2]]*(100-Q2_2025[[#This Row],[Relatiekorting percentage]])/100)</f>
        <v>0</v>
      </c>
      <c r="R1092" s="3"/>
      <c r="W1092"/>
      <c r="AB1092"/>
    </row>
    <row r="1093" spans="1:28" x14ac:dyDescent="0.3">
      <c r="A1093" t="s">
        <v>601</v>
      </c>
      <c r="B1093">
        <v>5010017</v>
      </c>
      <c r="C1093" t="s">
        <v>248</v>
      </c>
      <c r="D1093">
        <v>8</v>
      </c>
      <c r="E1093" s="10">
        <v>48.93</v>
      </c>
      <c r="F1093" s="10">
        <v>391.44</v>
      </c>
      <c r="G1093" s="10">
        <v>391.44</v>
      </c>
      <c r="H1093">
        <v>0</v>
      </c>
      <c r="I1093" s="51" t="str">
        <f>_xlfn.XLOOKUP(Q2_2025[[#This Row],[Artikelnr]],Artikel_prijzen[Artnr],Artikel_prijzen[Groep],"")</f>
        <v/>
      </c>
      <c r="J1093" s="10" t="str">
        <f>_xlfn.XLOOKUP(Q2_2025[[#This Row],[Artikelnr]],Artikel_prijzen[Artnr],Artikel_prijzen[Prijs 2025],"")</f>
        <v/>
      </c>
      <c r="K1093" t="str">
        <f>IF(Q2_2025[[#This Row],[Artikelprijs]]&lt;&gt;"",IF(Q2_2025[[#This Row],[Stuksprijs]]=Q2_2025[[#This Row],[Artikelprijs]],"Prijs gelijk","Prijs wijkt af"),"")</f>
        <v/>
      </c>
      <c r="L1093" t="str">
        <f>IF(Q2_2025[[#This Row],[Relatiekorting percentage]]=0,
    "Nvt",
    IF(Q2_2025[[#This Row],[Brutobedrag 2]] &lt; Q2_2025[[#This Row],[Bruto - Rel.korting]],
        "Nee",
        "Ja"))</f>
        <v>Nvt</v>
      </c>
      <c r="M1093" s="10">
        <f>IF(Q2_2025[[#This Row],[Artikelprijs]]&lt;&gt;"",Q2_2025[[#This Row],[Artikelprijs]],Q2_2025[[#This Row],[Stuksprijs]])</f>
        <v>48.93</v>
      </c>
      <c r="N1093" s="10">
        <f>Q2_2025[[#This Row],[Besteld]]*Q2_2025[[#This Row],[Prijs 2]]</f>
        <v>391.44</v>
      </c>
      <c r="O1093" s="10">
        <f>IF(Q2_2025[[#This Row],[Brutobedrag 2]]&lt;Q2_2025[[#This Row],[Bruto - Rel.korting]],Q2_2025[[#This Row],[Brutobedrag 2]],Q2_2025[[#This Row],[Brutobedrag 2]]*(100-Q2_2025[[#This Row],[Relatiekorting percentage]])/100)</f>
        <v>391.44</v>
      </c>
      <c r="R1093" s="3"/>
      <c r="W1093"/>
      <c r="AB1093"/>
    </row>
    <row r="1094" spans="1:28" x14ac:dyDescent="0.3">
      <c r="A1094" t="s">
        <v>601</v>
      </c>
      <c r="B1094">
        <v>5020005</v>
      </c>
      <c r="C1094" t="s">
        <v>124</v>
      </c>
      <c r="D1094">
        <v>-6</v>
      </c>
      <c r="E1094" s="10">
        <v>18.03</v>
      </c>
      <c r="F1094" s="10">
        <v>-108.18</v>
      </c>
      <c r="G1094" s="10">
        <v>-108.18</v>
      </c>
      <c r="H1094">
        <v>0</v>
      </c>
      <c r="I1094" s="51" t="str">
        <f>_xlfn.XLOOKUP(Q2_2025[[#This Row],[Artikelnr]],Artikel_prijzen[Artnr],Artikel_prijzen[Groep],"")</f>
        <v/>
      </c>
      <c r="J1094" s="10" t="str">
        <f>_xlfn.XLOOKUP(Q2_2025[[#This Row],[Artikelnr]],Artikel_prijzen[Artnr],Artikel_prijzen[Prijs 2025],"")</f>
        <v/>
      </c>
      <c r="K1094" t="str">
        <f>IF(Q2_2025[[#This Row],[Artikelprijs]]&lt;&gt;"",IF(Q2_2025[[#This Row],[Stuksprijs]]=Q2_2025[[#This Row],[Artikelprijs]],"Prijs gelijk","Prijs wijkt af"),"")</f>
        <v/>
      </c>
      <c r="L1094" t="str">
        <f>IF(Q2_2025[[#This Row],[Relatiekorting percentage]]=0,
    "Nvt",
    IF(Q2_2025[[#This Row],[Brutobedrag 2]] &lt; Q2_2025[[#This Row],[Bruto - Rel.korting]],
        "Nee",
        "Ja"))</f>
        <v>Nvt</v>
      </c>
      <c r="M1094" s="10">
        <f>IF(Q2_2025[[#This Row],[Artikelprijs]]&lt;&gt;"",Q2_2025[[#This Row],[Artikelprijs]],Q2_2025[[#This Row],[Stuksprijs]])</f>
        <v>18.03</v>
      </c>
      <c r="N1094" s="10">
        <f>Q2_2025[[#This Row],[Besteld]]*Q2_2025[[#This Row],[Prijs 2]]</f>
        <v>-108.18</v>
      </c>
      <c r="O1094" s="10">
        <f>IF(Q2_2025[[#This Row],[Brutobedrag 2]]&lt;Q2_2025[[#This Row],[Bruto - Rel.korting]],Q2_2025[[#This Row],[Brutobedrag 2]],Q2_2025[[#This Row],[Brutobedrag 2]]*(100-Q2_2025[[#This Row],[Relatiekorting percentage]])/100)</f>
        <v>-108.18</v>
      </c>
      <c r="R1094" s="3"/>
      <c r="W1094"/>
      <c r="AB1094"/>
    </row>
    <row r="1095" spans="1:28" x14ac:dyDescent="0.3">
      <c r="A1095" t="s">
        <v>601</v>
      </c>
      <c r="B1095">
        <v>3001047</v>
      </c>
      <c r="C1095" t="s">
        <v>201</v>
      </c>
      <c r="D1095">
        <v>3</v>
      </c>
      <c r="E1095" s="10">
        <v>5</v>
      </c>
      <c r="F1095" s="10">
        <v>15</v>
      </c>
      <c r="G1095" s="10">
        <v>15</v>
      </c>
      <c r="H1095">
        <v>0</v>
      </c>
      <c r="I1095" s="51" t="str">
        <f>_xlfn.XLOOKUP(Q2_2025[[#This Row],[Artikelnr]],Artikel_prijzen[Artnr],Artikel_prijzen[Groep],"")</f>
        <v/>
      </c>
      <c r="J1095" s="10" t="str">
        <f>_xlfn.XLOOKUP(Q2_2025[[#This Row],[Artikelnr]],Artikel_prijzen[Artnr],Artikel_prijzen[Prijs 2025],"")</f>
        <v/>
      </c>
      <c r="K1095" t="str">
        <f>IF(Q2_2025[[#This Row],[Artikelprijs]]&lt;&gt;"",IF(Q2_2025[[#This Row],[Stuksprijs]]=Q2_2025[[#This Row],[Artikelprijs]],"Prijs gelijk","Prijs wijkt af"),"")</f>
        <v/>
      </c>
      <c r="L1095" t="str">
        <f>IF(Q2_2025[[#This Row],[Relatiekorting percentage]]=0,
    "Nvt",
    IF(Q2_2025[[#This Row],[Brutobedrag 2]] &lt; Q2_2025[[#This Row],[Bruto - Rel.korting]],
        "Nee",
        "Ja"))</f>
        <v>Nvt</v>
      </c>
      <c r="M1095" s="10">
        <f>IF(Q2_2025[[#This Row],[Artikelprijs]]&lt;&gt;"",Q2_2025[[#This Row],[Artikelprijs]],Q2_2025[[#This Row],[Stuksprijs]])</f>
        <v>5</v>
      </c>
      <c r="N1095" s="10">
        <f>Q2_2025[[#This Row],[Besteld]]*Q2_2025[[#This Row],[Prijs 2]]</f>
        <v>15</v>
      </c>
      <c r="O1095" s="10">
        <f>IF(Q2_2025[[#This Row],[Brutobedrag 2]]&lt;Q2_2025[[#This Row],[Bruto - Rel.korting]],Q2_2025[[#This Row],[Brutobedrag 2]],Q2_2025[[#This Row],[Brutobedrag 2]]*(100-Q2_2025[[#This Row],[Relatiekorting percentage]])/100)</f>
        <v>15</v>
      </c>
      <c r="R1095" s="3"/>
      <c r="W1095"/>
      <c r="AB1095"/>
    </row>
    <row r="1096" spans="1:28" x14ac:dyDescent="0.3">
      <c r="A1096" t="s">
        <v>601</v>
      </c>
      <c r="B1096">
        <v>5040001</v>
      </c>
      <c r="C1096" t="s">
        <v>348</v>
      </c>
      <c r="D1096">
        <v>3</v>
      </c>
      <c r="E1096" s="10">
        <v>125</v>
      </c>
      <c r="F1096" s="10">
        <v>375</v>
      </c>
      <c r="G1096" s="10">
        <v>375</v>
      </c>
      <c r="H1096">
        <v>0</v>
      </c>
      <c r="I1096" s="51" t="str">
        <f>_xlfn.XLOOKUP(Q2_2025[[#This Row],[Artikelnr]],Artikel_prijzen[Artnr],Artikel_prijzen[Groep],"")</f>
        <v>AV</v>
      </c>
      <c r="J1096" s="10">
        <f>_xlfn.XLOOKUP(Q2_2025[[#This Row],[Artikelnr]],Artikel_prijzen[Artnr],Artikel_prijzen[Prijs 2025],"")</f>
        <v>125</v>
      </c>
      <c r="K1096" t="str">
        <f>IF(Q2_2025[[#This Row],[Artikelprijs]]&lt;&gt;"",IF(Q2_2025[[#This Row],[Stuksprijs]]=Q2_2025[[#This Row],[Artikelprijs]],"Prijs gelijk","Prijs wijkt af"),"")</f>
        <v>Prijs gelijk</v>
      </c>
      <c r="L1096" t="str">
        <f>IF(Q2_2025[[#This Row],[Relatiekorting percentage]]=0,
    "Nvt",
    IF(Q2_2025[[#This Row],[Brutobedrag 2]] &lt; Q2_2025[[#This Row],[Bruto - Rel.korting]],
        "Nee",
        "Ja"))</f>
        <v>Nvt</v>
      </c>
      <c r="M1096" s="10">
        <f>IF(Q2_2025[[#This Row],[Artikelprijs]]&lt;&gt;"",Q2_2025[[#This Row],[Artikelprijs]],Q2_2025[[#This Row],[Stuksprijs]])</f>
        <v>125</v>
      </c>
      <c r="N1096" s="10">
        <f>Q2_2025[[#This Row],[Besteld]]*Q2_2025[[#This Row],[Prijs 2]]</f>
        <v>375</v>
      </c>
      <c r="O1096" s="10">
        <f>IF(Q2_2025[[#This Row],[Brutobedrag 2]]&lt;Q2_2025[[#This Row],[Bruto - Rel.korting]],Q2_2025[[#This Row],[Brutobedrag 2]],Q2_2025[[#This Row],[Brutobedrag 2]]*(100-Q2_2025[[#This Row],[Relatiekorting percentage]])/100)</f>
        <v>375</v>
      </c>
      <c r="R1096" s="3"/>
      <c r="W1096"/>
      <c r="AB1096"/>
    </row>
    <row r="1097" spans="1:28" x14ac:dyDescent="0.3">
      <c r="A1097" t="s">
        <v>601</v>
      </c>
      <c r="B1097">
        <v>5040032</v>
      </c>
      <c r="C1097" t="s">
        <v>612</v>
      </c>
      <c r="D1097">
        <v>3</v>
      </c>
      <c r="E1097" s="10">
        <v>37.5</v>
      </c>
      <c r="F1097" s="10">
        <v>112.5</v>
      </c>
      <c r="G1097" s="10">
        <v>112.5</v>
      </c>
      <c r="H1097">
        <v>0</v>
      </c>
      <c r="I1097" s="51" t="str">
        <f>_xlfn.XLOOKUP(Q2_2025[[#This Row],[Artikelnr]],Artikel_prijzen[Artnr],Artikel_prijzen[Groep],"")</f>
        <v/>
      </c>
      <c r="J1097" s="10" t="str">
        <f>_xlfn.XLOOKUP(Q2_2025[[#This Row],[Artikelnr]],Artikel_prijzen[Artnr],Artikel_prijzen[Prijs 2025],"")</f>
        <v/>
      </c>
      <c r="K1097" t="str">
        <f>IF(Q2_2025[[#This Row],[Artikelprijs]]&lt;&gt;"",IF(Q2_2025[[#This Row],[Stuksprijs]]=Q2_2025[[#This Row],[Artikelprijs]],"Prijs gelijk","Prijs wijkt af"),"")</f>
        <v/>
      </c>
      <c r="L1097" t="str">
        <f>IF(Q2_2025[[#This Row],[Relatiekorting percentage]]=0,
    "Nvt",
    IF(Q2_2025[[#This Row],[Brutobedrag 2]] &lt; Q2_2025[[#This Row],[Bruto - Rel.korting]],
        "Nee",
        "Ja"))</f>
        <v>Nvt</v>
      </c>
      <c r="M1097" s="10">
        <f>IF(Q2_2025[[#This Row],[Artikelprijs]]&lt;&gt;"",Q2_2025[[#This Row],[Artikelprijs]],Q2_2025[[#This Row],[Stuksprijs]])</f>
        <v>37.5</v>
      </c>
      <c r="N1097" s="10">
        <f>Q2_2025[[#This Row],[Besteld]]*Q2_2025[[#This Row],[Prijs 2]]</f>
        <v>112.5</v>
      </c>
      <c r="O1097" s="10">
        <f>IF(Q2_2025[[#This Row],[Brutobedrag 2]]&lt;Q2_2025[[#This Row],[Bruto - Rel.korting]],Q2_2025[[#This Row],[Brutobedrag 2]],Q2_2025[[#This Row],[Brutobedrag 2]]*(100-Q2_2025[[#This Row],[Relatiekorting percentage]])/100)</f>
        <v>112.5</v>
      </c>
      <c r="R1097" s="3"/>
      <c r="W1097"/>
      <c r="AB1097"/>
    </row>
    <row r="1098" spans="1:28" x14ac:dyDescent="0.3">
      <c r="A1098" t="s">
        <v>601</v>
      </c>
      <c r="B1098">
        <v>4001263</v>
      </c>
      <c r="C1098" t="s">
        <v>210</v>
      </c>
      <c r="D1098">
        <v>1</v>
      </c>
      <c r="E1098" s="10">
        <v>208.85</v>
      </c>
      <c r="F1098" s="10">
        <v>208.85</v>
      </c>
      <c r="G1098" s="10">
        <v>208.85</v>
      </c>
      <c r="H1098">
        <v>0</v>
      </c>
      <c r="I1098" s="51" t="str">
        <f>_xlfn.XLOOKUP(Q2_2025[[#This Row],[Artikelnr]],Artikel_prijzen[Artnr],Artikel_prijzen[Groep],"")</f>
        <v/>
      </c>
      <c r="J1098" s="10" t="str">
        <f>_xlfn.XLOOKUP(Q2_2025[[#This Row],[Artikelnr]],Artikel_prijzen[Artnr],Artikel_prijzen[Prijs 2025],"")</f>
        <v/>
      </c>
      <c r="K1098" t="str">
        <f>IF(Q2_2025[[#This Row],[Artikelprijs]]&lt;&gt;"",IF(Q2_2025[[#This Row],[Stuksprijs]]=Q2_2025[[#This Row],[Artikelprijs]],"Prijs gelijk","Prijs wijkt af"),"")</f>
        <v/>
      </c>
      <c r="L1098" t="str">
        <f>IF(Q2_2025[[#This Row],[Relatiekorting percentage]]=0,
    "Nvt",
    IF(Q2_2025[[#This Row],[Brutobedrag 2]] &lt; Q2_2025[[#This Row],[Bruto - Rel.korting]],
        "Nee",
        "Ja"))</f>
        <v>Nvt</v>
      </c>
      <c r="M1098" s="10">
        <f>IF(Q2_2025[[#This Row],[Artikelprijs]]&lt;&gt;"",Q2_2025[[#This Row],[Artikelprijs]],Q2_2025[[#This Row],[Stuksprijs]])</f>
        <v>208.85</v>
      </c>
      <c r="N1098" s="10">
        <f>Q2_2025[[#This Row],[Besteld]]*Q2_2025[[#This Row],[Prijs 2]]</f>
        <v>208.85</v>
      </c>
      <c r="O1098" s="10">
        <f>IF(Q2_2025[[#This Row],[Brutobedrag 2]]&lt;Q2_2025[[#This Row],[Bruto - Rel.korting]],Q2_2025[[#This Row],[Brutobedrag 2]],Q2_2025[[#This Row],[Brutobedrag 2]]*(100-Q2_2025[[#This Row],[Relatiekorting percentage]])/100)</f>
        <v>208.85</v>
      </c>
      <c r="R1098" s="3"/>
      <c r="W1098"/>
      <c r="AB1098"/>
    </row>
    <row r="1099" spans="1:28" x14ac:dyDescent="0.3">
      <c r="A1099" t="s">
        <v>601</v>
      </c>
      <c r="B1099">
        <v>4001123</v>
      </c>
      <c r="C1099" t="s">
        <v>613</v>
      </c>
      <c r="D1099">
        <v>1</v>
      </c>
      <c r="E1099" s="10">
        <v>76.5</v>
      </c>
      <c r="F1099" s="10">
        <v>76.5</v>
      </c>
      <c r="G1099" s="10">
        <v>76.5</v>
      </c>
      <c r="H1099">
        <v>0</v>
      </c>
      <c r="I1099" s="51" t="str">
        <f>_xlfn.XLOOKUP(Q2_2025[[#This Row],[Artikelnr]],Artikel_prijzen[Artnr],Artikel_prijzen[Groep],"")</f>
        <v/>
      </c>
      <c r="J1099" s="10" t="str">
        <f>_xlfn.XLOOKUP(Q2_2025[[#This Row],[Artikelnr]],Artikel_prijzen[Artnr],Artikel_prijzen[Prijs 2025],"")</f>
        <v/>
      </c>
      <c r="K1099" t="str">
        <f>IF(Q2_2025[[#This Row],[Artikelprijs]]&lt;&gt;"",IF(Q2_2025[[#This Row],[Stuksprijs]]=Q2_2025[[#This Row],[Artikelprijs]],"Prijs gelijk","Prijs wijkt af"),"")</f>
        <v/>
      </c>
      <c r="L1099" t="str">
        <f>IF(Q2_2025[[#This Row],[Relatiekorting percentage]]=0,
    "Nvt",
    IF(Q2_2025[[#This Row],[Brutobedrag 2]] &lt; Q2_2025[[#This Row],[Bruto - Rel.korting]],
        "Nee",
        "Ja"))</f>
        <v>Nvt</v>
      </c>
      <c r="M1099" s="10">
        <f>IF(Q2_2025[[#This Row],[Artikelprijs]]&lt;&gt;"",Q2_2025[[#This Row],[Artikelprijs]],Q2_2025[[#This Row],[Stuksprijs]])</f>
        <v>76.5</v>
      </c>
      <c r="N1099" s="10">
        <f>Q2_2025[[#This Row],[Besteld]]*Q2_2025[[#This Row],[Prijs 2]]</f>
        <v>76.5</v>
      </c>
      <c r="O1099" s="10">
        <f>IF(Q2_2025[[#This Row],[Brutobedrag 2]]&lt;Q2_2025[[#This Row],[Bruto - Rel.korting]],Q2_2025[[#This Row],[Brutobedrag 2]],Q2_2025[[#This Row],[Brutobedrag 2]]*(100-Q2_2025[[#This Row],[Relatiekorting percentage]])/100)</f>
        <v>76.5</v>
      </c>
      <c r="R1099" s="3"/>
      <c r="W1099"/>
      <c r="AB1099"/>
    </row>
    <row r="1100" spans="1:28" x14ac:dyDescent="0.3">
      <c r="A1100" t="s">
        <v>601</v>
      </c>
      <c r="B1100">
        <v>9809024</v>
      </c>
      <c r="C1100" t="s">
        <v>411</v>
      </c>
      <c r="D1100">
        <v>2</v>
      </c>
      <c r="E1100" s="10">
        <v>5.5</v>
      </c>
      <c r="F1100" s="10">
        <v>11</v>
      </c>
      <c r="G1100" s="10">
        <v>11</v>
      </c>
      <c r="H1100">
        <v>0</v>
      </c>
      <c r="I1100" s="51" t="str">
        <f>_xlfn.XLOOKUP(Q2_2025[[#This Row],[Artikelnr]],Artikel_prijzen[Artnr],Artikel_prijzen[Groep],"")</f>
        <v/>
      </c>
      <c r="J1100" s="10" t="str">
        <f>_xlfn.XLOOKUP(Q2_2025[[#This Row],[Artikelnr]],Artikel_prijzen[Artnr],Artikel_prijzen[Prijs 2025],"")</f>
        <v/>
      </c>
      <c r="K1100" t="str">
        <f>IF(Q2_2025[[#This Row],[Artikelprijs]]&lt;&gt;"",IF(Q2_2025[[#This Row],[Stuksprijs]]=Q2_2025[[#This Row],[Artikelprijs]],"Prijs gelijk","Prijs wijkt af"),"")</f>
        <v/>
      </c>
      <c r="L1100" t="str">
        <f>IF(Q2_2025[[#This Row],[Relatiekorting percentage]]=0,
    "Nvt",
    IF(Q2_2025[[#This Row],[Brutobedrag 2]] &lt; Q2_2025[[#This Row],[Bruto - Rel.korting]],
        "Nee",
        "Ja"))</f>
        <v>Nvt</v>
      </c>
      <c r="M1100" s="10">
        <f>IF(Q2_2025[[#This Row],[Artikelprijs]]&lt;&gt;"",Q2_2025[[#This Row],[Artikelprijs]],Q2_2025[[#This Row],[Stuksprijs]])</f>
        <v>5.5</v>
      </c>
      <c r="N1100" s="10">
        <f>Q2_2025[[#This Row],[Besteld]]*Q2_2025[[#This Row],[Prijs 2]]</f>
        <v>11</v>
      </c>
      <c r="O1100" s="10">
        <f>IF(Q2_2025[[#This Row],[Brutobedrag 2]]&lt;Q2_2025[[#This Row],[Bruto - Rel.korting]],Q2_2025[[#This Row],[Brutobedrag 2]],Q2_2025[[#This Row],[Brutobedrag 2]]*(100-Q2_2025[[#This Row],[Relatiekorting percentage]])/100)</f>
        <v>11</v>
      </c>
      <c r="R1100" s="3"/>
      <c r="W1100"/>
      <c r="AB1100"/>
    </row>
    <row r="1101" spans="1:28" x14ac:dyDescent="0.3">
      <c r="A1101" t="s">
        <v>601</v>
      </c>
      <c r="B1101">
        <v>5010017</v>
      </c>
      <c r="C1101" t="s">
        <v>248</v>
      </c>
      <c r="D1101">
        <v>25</v>
      </c>
      <c r="E1101" s="10">
        <v>48.93</v>
      </c>
      <c r="F1101" s="10">
        <v>1223.25</v>
      </c>
      <c r="G1101" s="10">
        <v>917.44</v>
      </c>
      <c r="H1101">
        <v>25</v>
      </c>
      <c r="I1101" s="51" t="str">
        <f>_xlfn.XLOOKUP(Q2_2025[[#This Row],[Artikelnr]],Artikel_prijzen[Artnr],Artikel_prijzen[Groep],"")</f>
        <v/>
      </c>
      <c r="J1101" s="10" t="str">
        <f>_xlfn.XLOOKUP(Q2_2025[[#This Row],[Artikelnr]],Artikel_prijzen[Artnr],Artikel_prijzen[Prijs 2025],"")</f>
        <v/>
      </c>
      <c r="K1101" t="str">
        <f>IF(Q2_2025[[#This Row],[Artikelprijs]]&lt;&gt;"",IF(Q2_2025[[#This Row],[Stuksprijs]]=Q2_2025[[#This Row],[Artikelprijs]],"Prijs gelijk","Prijs wijkt af"),"")</f>
        <v/>
      </c>
      <c r="L1101" t="str">
        <f>IF(Q2_2025[[#This Row],[Relatiekorting percentage]]=0,
    "Nvt",
    IF(Q2_2025[[#This Row],[Brutobedrag 2]] &lt; Q2_2025[[#This Row],[Bruto - Rel.korting]],
        "Nee",
        "Ja"))</f>
        <v>Ja</v>
      </c>
      <c r="M1101" s="10">
        <f>IF(Q2_2025[[#This Row],[Artikelprijs]]&lt;&gt;"",Q2_2025[[#This Row],[Artikelprijs]],Q2_2025[[#This Row],[Stuksprijs]])</f>
        <v>48.93</v>
      </c>
      <c r="N1101" s="10">
        <f>Q2_2025[[#This Row],[Besteld]]*Q2_2025[[#This Row],[Prijs 2]]</f>
        <v>1223.25</v>
      </c>
      <c r="O1101" s="10">
        <f>IF(Q2_2025[[#This Row],[Brutobedrag 2]]&lt;Q2_2025[[#This Row],[Bruto - Rel.korting]],Q2_2025[[#This Row],[Brutobedrag 2]],Q2_2025[[#This Row],[Brutobedrag 2]]*(100-Q2_2025[[#This Row],[Relatiekorting percentage]])/100)</f>
        <v>917.4375</v>
      </c>
      <c r="R1101" s="3"/>
      <c r="W1101"/>
      <c r="AB1101"/>
    </row>
    <row r="1102" spans="1:28" x14ac:dyDescent="0.3">
      <c r="A1102" t="s">
        <v>601</v>
      </c>
      <c r="B1102">
        <v>5031009</v>
      </c>
      <c r="C1102" t="s">
        <v>141</v>
      </c>
      <c r="D1102">
        <v>2</v>
      </c>
      <c r="E1102" s="10">
        <v>89.61</v>
      </c>
      <c r="F1102" s="10">
        <v>179.22</v>
      </c>
      <c r="G1102" s="10">
        <v>179.22</v>
      </c>
      <c r="H1102">
        <v>0</v>
      </c>
      <c r="I1102" s="51" t="str">
        <f>_xlfn.XLOOKUP(Q2_2025[[#This Row],[Artikelnr]],Artikel_prijzen[Artnr],Artikel_prijzen[Groep],"")</f>
        <v/>
      </c>
      <c r="J1102" s="10" t="str">
        <f>_xlfn.XLOOKUP(Q2_2025[[#This Row],[Artikelnr]],Artikel_prijzen[Artnr],Artikel_prijzen[Prijs 2025],"")</f>
        <v/>
      </c>
      <c r="K1102" t="str">
        <f>IF(Q2_2025[[#This Row],[Artikelprijs]]&lt;&gt;"",IF(Q2_2025[[#This Row],[Stuksprijs]]=Q2_2025[[#This Row],[Artikelprijs]],"Prijs gelijk","Prijs wijkt af"),"")</f>
        <v/>
      </c>
      <c r="L1102" t="str">
        <f>IF(Q2_2025[[#This Row],[Relatiekorting percentage]]=0,
    "Nvt",
    IF(Q2_2025[[#This Row],[Brutobedrag 2]] &lt; Q2_2025[[#This Row],[Bruto - Rel.korting]],
        "Nee",
        "Ja"))</f>
        <v>Nvt</v>
      </c>
      <c r="M1102" s="10">
        <f>IF(Q2_2025[[#This Row],[Artikelprijs]]&lt;&gt;"",Q2_2025[[#This Row],[Artikelprijs]],Q2_2025[[#This Row],[Stuksprijs]])</f>
        <v>89.61</v>
      </c>
      <c r="N1102" s="10">
        <f>Q2_2025[[#This Row],[Besteld]]*Q2_2025[[#This Row],[Prijs 2]]</f>
        <v>179.22</v>
      </c>
      <c r="O1102" s="10">
        <f>IF(Q2_2025[[#This Row],[Brutobedrag 2]]&lt;Q2_2025[[#This Row],[Bruto - Rel.korting]],Q2_2025[[#This Row],[Brutobedrag 2]],Q2_2025[[#This Row],[Brutobedrag 2]]*(100-Q2_2025[[#This Row],[Relatiekorting percentage]])/100)</f>
        <v>179.22</v>
      </c>
      <c r="R1102" s="3"/>
      <c r="W1102"/>
      <c r="AB1102"/>
    </row>
    <row r="1103" spans="1:28" x14ac:dyDescent="0.3">
      <c r="A1103" t="s">
        <v>601</v>
      </c>
      <c r="B1103">
        <v>1007051</v>
      </c>
      <c r="C1103" t="s">
        <v>54</v>
      </c>
      <c r="D1103">
        <v>6</v>
      </c>
      <c r="E1103" s="10">
        <v>88.57</v>
      </c>
      <c r="F1103" s="10">
        <v>531.41999999999996</v>
      </c>
      <c r="G1103" s="10">
        <v>531.41999999999996</v>
      </c>
      <c r="H1103">
        <v>0</v>
      </c>
      <c r="I1103" s="51" t="str">
        <f>_xlfn.XLOOKUP(Q2_2025[[#This Row],[Artikelnr]],Artikel_prijzen[Artnr],Artikel_prijzen[Groep],"")</f>
        <v/>
      </c>
      <c r="J1103" s="10" t="str">
        <f>_xlfn.XLOOKUP(Q2_2025[[#This Row],[Artikelnr]],Artikel_prijzen[Artnr],Artikel_prijzen[Prijs 2025],"")</f>
        <v/>
      </c>
      <c r="K1103" t="str">
        <f>IF(Q2_2025[[#This Row],[Artikelprijs]]&lt;&gt;"",IF(Q2_2025[[#This Row],[Stuksprijs]]=Q2_2025[[#This Row],[Artikelprijs]],"Prijs gelijk","Prijs wijkt af"),"")</f>
        <v/>
      </c>
      <c r="L1103" t="str">
        <f>IF(Q2_2025[[#This Row],[Relatiekorting percentage]]=0,
    "Nvt",
    IF(Q2_2025[[#This Row],[Brutobedrag 2]] &lt; Q2_2025[[#This Row],[Bruto - Rel.korting]],
        "Nee",
        "Ja"))</f>
        <v>Nvt</v>
      </c>
      <c r="M1103" s="10">
        <f>IF(Q2_2025[[#This Row],[Artikelprijs]]&lt;&gt;"",Q2_2025[[#This Row],[Artikelprijs]],Q2_2025[[#This Row],[Stuksprijs]])</f>
        <v>88.57</v>
      </c>
      <c r="N1103" s="10">
        <f>Q2_2025[[#This Row],[Besteld]]*Q2_2025[[#This Row],[Prijs 2]]</f>
        <v>531.41999999999996</v>
      </c>
      <c r="O1103" s="10">
        <f>IF(Q2_2025[[#This Row],[Brutobedrag 2]]&lt;Q2_2025[[#This Row],[Bruto - Rel.korting]],Q2_2025[[#This Row],[Brutobedrag 2]],Q2_2025[[#This Row],[Brutobedrag 2]]*(100-Q2_2025[[#This Row],[Relatiekorting percentage]])/100)</f>
        <v>531.41999999999996</v>
      </c>
      <c r="R1103" s="3"/>
      <c r="W1103"/>
      <c r="AB1103"/>
    </row>
    <row r="1104" spans="1:28" x14ac:dyDescent="0.3">
      <c r="A1104" t="s">
        <v>601</v>
      </c>
      <c r="B1104">
        <v>5030228</v>
      </c>
      <c r="C1104" t="s">
        <v>113</v>
      </c>
      <c r="D1104">
        <v>2</v>
      </c>
      <c r="E1104" s="10">
        <v>236.9</v>
      </c>
      <c r="F1104" s="10">
        <v>473.8</v>
      </c>
      <c r="G1104" s="10">
        <v>473.8</v>
      </c>
      <c r="H1104">
        <v>0</v>
      </c>
      <c r="I1104" s="51" t="str">
        <f>_xlfn.XLOOKUP(Q2_2025[[#This Row],[Artikelnr]],Artikel_prijzen[Artnr],Artikel_prijzen[Groep],"")</f>
        <v>Rigging</v>
      </c>
      <c r="J1104" s="10">
        <f>_xlfn.XLOOKUP(Q2_2025[[#This Row],[Artikelnr]],Artikel_prijzen[Artnr],Artikel_prijzen[Prijs 2025],"")</f>
        <v>230</v>
      </c>
      <c r="K1104" t="str">
        <f>IF(Q2_2025[[#This Row],[Artikelprijs]]&lt;&gt;"",IF(Q2_2025[[#This Row],[Stuksprijs]]=Q2_2025[[#This Row],[Artikelprijs]],"Prijs gelijk","Prijs wijkt af"),"")</f>
        <v>Prijs wijkt af</v>
      </c>
      <c r="L1104" t="str">
        <f>IF(Q2_2025[[#This Row],[Relatiekorting percentage]]=0,
    "Nvt",
    IF(Q2_2025[[#This Row],[Brutobedrag 2]] &lt; Q2_2025[[#This Row],[Bruto - Rel.korting]],
        "Nee",
        "Ja"))</f>
        <v>Nvt</v>
      </c>
      <c r="M1104" s="10">
        <f>IF(Q2_2025[[#This Row],[Artikelprijs]]&lt;&gt;"",Q2_2025[[#This Row],[Artikelprijs]],Q2_2025[[#This Row],[Stuksprijs]])</f>
        <v>230</v>
      </c>
      <c r="N1104" s="10">
        <f>Q2_2025[[#This Row],[Besteld]]*Q2_2025[[#This Row],[Prijs 2]]</f>
        <v>460</v>
      </c>
      <c r="O1104" s="10">
        <f>IF(Q2_2025[[#This Row],[Brutobedrag 2]]&lt;Q2_2025[[#This Row],[Bruto - Rel.korting]],Q2_2025[[#This Row],[Brutobedrag 2]],Q2_2025[[#This Row],[Brutobedrag 2]]*(100-Q2_2025[[#This Row],[Relatiekorting percentage]])/100)</f>
        <v>460</v>
      </c>
      <c r="R1104" s="3"/>
      <c r="W1104"/>
      <c r="AB1104"/>
    </row>
    <row r="1105" spans="1:28" x14ac:dyDescent="0.3">
      <c r="A1105" t="s">
        <v>601</v>
      </c>
      <c r="B1105">
        <v>5030232</v>
      </c>
      <c r="C1105" t="s">
        <v>116</v>
      </c>
      <c r="D1105">
        <v>1</v>
      </c>
      <c r="E1105" s="10">
        <v>144.19999999999999</v>
      </c>
      <c r="F1105" s="10">
        <v>144.19999999999999</v>
      </c>
      <c r="G1105" s="10">
        <v>144.19999999999999</v>
      </c>
      <c r="H1105">
        <v>0</v>
      </c>
      <c r="I1105" s="51" t="str">
        <f>_xlfn.XLOOKUP(Q2_2025[[#This Row],[Artikelnr]],Artikel_prijzen[Artnr],Artikel_prijzen[Groep],"")</f>
        <v>Rigging</v>
      </c>
      <c r="J1105" s="10">
        <f>_xlfn.XLOOKUP(Q2_2025[[#This Row],[Artikelnr]],Artikel_prijzen[Artnr],Artikel_prijzen[Prijs 2025],"")</f>
        <v>140</v>
      </c>
      <c r="K1105" t="str">
        <f>IF(Q2_2025[[#This Row],[Artikelprijs]]&lt;&gt;"",IF(Q2_2025[[#This Row],[Stuksprijs]]=Q2_2025[[#This Row],[Artikelprijs]],"Prijs gelijk","Prijs wijkt af"),"")</f>
        <v>Prijs wijkt af</v>
      </c>
      <c r="L1105" t="str">
        <f>IF(Q2_2025[[#This Row],[Relatiekorting percentage]]=0,
    "Nvt",
    IF(Q2_2025[[#This Row],[Brutobedrag 2]] &lt; Q2_2025[[#This Row],[Bruto - Rel.korting]],
        "Nee",
        "Ja"))</f>
        <v>Nvt</v>
      </c>
      <c r="M1105" s="10">
        <f>IF(Q2_2025[[#This Row],[Artikelprijs]]&lt;&gt;"",Q2_2025[[#This Row],[Artikelprijs]],Q2_2025[[#This Row],[Stuksprijs]])</f>
        <v>140</v>
      </c>
      <c r="N1105" s="10">
        <f>Q2_2025[[#This Row],[Besteld]]*Q2_2025[[#This Row],[Prijs 2]]</f>
        <v>140</v>
      </c>
      <c r="O1105" s="10">
        <f>IF(Q2_2025[[#This Row],[Brutobedrag 2]]&lt;Q2_2025[[#This Row],[Bruto - Rel.korting]],Q2_2025[[#This Row],[Brutobedrag 2]],Q2_2025[[#This Row],[Brutobedrag 2]]*(100-Q2_2025[[#This Row],[Relatiekorting percentage]])/100)</f>
        <v>140</v>
      </c>
      <c r="R1105" s="3"/>
      <c r="W1105"/>
      <c r="AB1105"/>
    </row>
    <row r="1106" spans="1:28" x14ac:dyDescent="0.3">
      <c r="A1106" t="s">
        <v>601</v>
      </c>
      <c r="B1106">
        <v>5020009</v>
      </c>
      <c r="C1106" t="s">
        <v>125</v>
      </c>
      <c r="D1106">
        <v>1</v>
      </c>
      <c r="E1106" s="10">
        <v>45.32</v>
      </c>
      <c r="F1106" s="10">
        <v>45.32</v>
      </c>
      <c r="G1106" s="10">
        <v>45.32</v>
      </c>
      <c r="H1106">
        <v>0</v>
      </c>
      <c r="I1106" s="51" t="str">
        <f>_xlfn.XLOOKUP(Q2_2025[[#This Row],[Artikelnr]],Artikel_prijzen[Artnr],Artikel_prijzen[Groep],"")</f>
        <v/>
      </c>
      <c r="J1106" s="10" t="str">
        <f>_xlfn.XLOOKUP(Q2_2025[[#This Row],[Artikelnr]],Artikel_prijzen[Artnr],Artikel_prijzen[Prijs 2025],"")</f>
        <v/>
      </c>
      <c r="K1106" t="str">
        <f>IF(Q2_2025[[#This Row],[Artikelprijs]]&lt;&gt;"",IF(Q2_2025[[#This Row],[Stuksprijs]]=Q2_2025[[#This Row],[Artikelprijs]],"Prijs gelijk","Prijs wijkt af"),"")</f>
        <v/>
      </c>
      <c r="L1106" t="str">
        <f>IF(Q2_2025[[#This Row],[Relatiekorting percentage]]=0,
    "Nvt",
    IF(Q2_2025[[#This Row],[Brutobedrag 2]] &lt; Q2_2025[[#This Row],[Bruto - Rel.korting]],
        "Nee",
        "Ja"))</f>
        <v>Nvt</v>
      </c>
      <c r="M1106" s="10">
        <f>IF(Q2_2025[[#This Row],[Artikelprijs]]&lt;&gt;"",Q2_2025[[#This Row],[Artikelprijs]],Q2_2025[[#This Row],[Stuksprijs]])</f>
        <v>45.32</v>
      </c>
      <c r="N1106" s="10">
        <f>Q2_2025[[#This Row],[Besteld]]*Q2_2025[[#This Row],[Prijs 2]]</f>
        <v>45.32</v>
      </c>
      <c r="O1106" s="10">
        <f>IF(Q2_2025[[#This Row],[Brutobedrag 2]]&lt;Q2_2025[[#This Row],[Bruto - Rel.korting]],Q2_2025[[#This Row],[Brutobedrag 2]],Q2_2025[[#This Row],[Brutobedrag 2]]*(100-Q2_2025[[#This Row],[Relatiekorting percentage]])/100)</f>
        <v>45.32</v>
      </c>
      <c r="R1106" s="3"/>
      <c r="W1106"/>
      <c r="AB1106"/>
    </row>
    <row r="1107" spans="1:28" x14ac:dyDescent="0.3">
      <c r="A1107" t="s">
        <v>601</v>
      </c>
      <c r="B1107">
        <v>4001187</v>
      </c>
      <c r="C1107" t="s">
        <v>614</v>
      </c>
      <c r="D1107">
        <v>1</v>
      </c>
      <c r="E1107" s="10">
        <v>854</v>
      </c>
      <c r="F1107" s="10">
        <v>854</v>
      </c>
      <c r="G1107" s="10">
        <v>854</v>
      </c>
      <c r="H1107">
        <v>0</v>
      </c>
      <c r="I1107" s="51" t="str">
        <f>_xlfn.XLOOKUP(Q2_2025[[#This Row],[Artikelnr]],Artikel_prijzen[Artnr],Artikel_prijzen[Groep],"")</f>
        <v/>
      </c>
      <c r="J1107" s="10" t="str">
        <f>_xlfn.XLOOKUP(Q2_2025[[#This Row],[Artikelnr]],Artikel_prijzen[Artnr],Artikel_prijzen[Prijs 2025],"")</f>
        <v/>
      </c>
      <c r="K1107" t="str">
        <f>IF(Q2_2025[[#This Row],[Artikelprijs]]&lt;&gt;"",IF(Q2_2025[[#This Row],[Stuksprijs]]=Q2_2025[[#This Row],[Artikelprijs]],"Prijs gelijk","Prijs wijkt af"),"")</f>
        <v/>
      </c>
      <c r="L1107" t="str">
        <f>IF(Q2_2025[[#This Row],[Relatiekorting percentage]]=0,
    "Nvt",
    IF(Q2_2025[[#This Row],[Brutobedrag 2]] &lt; Q2_2025[[#This Row],[Bruto - Rel.korting]],
        "Nee",
        "Ja"))</f>
        <v>Nvt</v>
      </c>
      <c r="M1107" s="10">
        <f>IF(Q2_2025[[#This Row],[Artikelprijs]]&lt;&gt;"",Q2_2025[[#This Row],[Artikelprijs]],Q2_2025[[#This Row],[Stuksprijs]])</f>
        <v>854</v>
      </c>
      <c r="N1107" s="10">
        <f>Q2_2025[[#This Row],[Besteld]]*Q2_2025[[#This Row],[Prijs 2]]</f>
        <v>854</v>
      </c>
      <c r="O1107" s="10">
        <f>IF(Q2_2025[[#This Row],[Brutobedrag 2]]&lt;Q2_2025[[#This Row],[Bruto - Rel.korting]],Q2_2025[[#This Row],[Brutobedrag 2]],Q2_2025[[#This Row],[Brutobedrag 2]]*(100-Q2_2025[[#This Row],[Relatiekorting percentage]])/100)</f>
        <v>854</v>
      </c>
      <c r="R1107" s="3"/>
      <c r="W1107"/>
      <c r="AB1107"/>
    </row>
    <row r="1108" spans="1:28" x14ac:dyDescent="0.3">
      <c r="A1108" t="s">
        <v>601</v>
      </c>
      <c r="B1108">
        <v>4001118</v>
      </c>
      <c r="C1108" t="s">
        <v>317</v>
      </c>
      <c r="D1108">
        <v>1</v>
      </c>
      <c r="E1108" s="10">
        <v>100</v>
      </c>
      <c r="F1108" s="10">
        <v>100</v>
      </c>
      <c r="G1108" s="10">
        <v>100</v>
      </c>
      <c r="H1108">
        <v>0</v>
      </c>
      <c r="I1108" s="51" t="str">
        <f>_xlfn.XLOOKUP(Q2_2025[[#This Row],[Artikelnr]],Artikel_prijzen[Artnr],Artikel_prijzen[Groep],"")</f>
        <v/>
      </c>
      <c r="J1108" s="10" t="str">
        <f>_xlfn.XLOOKUP(Q2_2025[[#This Row],[Artikelnr]],Artikel_prijzen[Artnr],Artikel_prijzen[Prijs 2025],"")</f>
        <v/>
      </c>
      <c r="K1108" t="str">
        <f>IF(Q2_2025[[#This Row],[Artikelprijs]]&lt;&gt;"",IF(Q2_2025[[#This Row],[Stuksprijs]]=Q2_2025[[#This Row],[Artikelprijs]],"Prijs gelijk","Prijs wijkt af"),"")</f>
        <v/>
      </c>
      <c r="L1108" t="str">
        <f>IF(Q2_2025[[#This Row],[Relatiekorting percentage]]=0,
    "Nvt",
    IF(Q2_2025[[#This Row],[Brutobedrag 2]] &lt; Q2_2025[[#This Row],[Bruto - Rel.korting]],
        "Nee",
        "Ja"))</f>
        <v>Nvt</v>
      </c>
      <c r="M1108" s="10">
        <f>IF(Q2_2025[[#This Row],[Artikelprijs]]&lt;&gt;"",Q2_2025[[#This Row],[Artikelprijs]],Q2_2025[[#This Row],[Stuksprijs]])</f>
        <v>100</v>
      </c>
      <c r="N1108" s="10">
        <f>Q2_2025[[#This Row],[Besteld]]*Q2_2025[[#This Row],[Prijs 2]]</f>
        <v>100</v>
      </c>
      <c r="O1108" s="10">
        <f>IF(Q2_2025[[#This Row],[Brutobedrag 2]]&lt;Q2_2025[[#This Row],[Bruto - Rel.korting]],Q2_2025[[#This Row],[Brutobedrag 2]],Q2_2025[[#This Row],[Brutobedrag 2]]*(100-Q2_2025[[#This Row],[Relatiekorting percentage]])/100)</f>
        <v>100</v>
      </c>
      <c r="R1108" s="3"/>
      <c r="W1108"/>
      <c r="AB1108"/>
    </row>
    <row r="1109" spans="1:28" x14ac:dyDescent="0.3">
      <c r="A1109" t="s">
        <v>601</v>
      </c>
      <c r="B1109">
        <v>5040010</v>
      </c>
      <c r="C1109" t="s">
        <v>318</v>
      </c>
      <c r="D1109">
        <v>1</v>
      </c>
      <c r="E1109" s="10">
        <v>448.05</v>
      </c>
      <c r="F1109" s="10">
        <v>448.05</v>
      </c>
      <c r="G1109" s="10">
        <v>448.05</v>
      </c>
      <c r="H1109">
        <v>0</v>
      </c>
      <c r="I1109" s="51" t="str">
        <f>_xlfn.XLOOKUP(Q2_2025[[#This Row],[Artikelnr]],Artikel_prijzen[Artnr],Artikel_prijzen[Groep],"")</f>
        <v>AV</v>
      </c>
      <c r="J1109" s="10">
        <f>_xlfn.XLOOKUP(Q2_2025[[#This Row],[Artikelnr]],Artikel_prijzen[Artnr],Artikel_prijzen[Prijs 2025],"")</f>
        <v>435</v>
      </c>
      <c r="K1109" t="str">
        <f>IF(Q2_2025[[#This Row],[Artikelprijs]]&lt;&gt;"",IF(Q2_2025[[#This Row],[Stuksprijs]]=Q2_2025[[#This Row],[Artikelprijs]],"Prijs gelijk","Prijs wijkt af"),"")</f>
        <v>Prijs wijkt af</v>
      </c>
      <c r="L1109" t="str">
        <f>IF(Q2_2025[[#This Row],[Relatiekorting percentage]]=0,
    "Nvt",
    IF(Q2_2025[[#This Row],[Brutobedrag 2]] &lt; Q2_2025[[#This Row],[Bruto - Rel.korting]],
        "Nee",
        "Ja"))</f>
        <v>Nvt</v>
      </c>
      <c r="M1109" s="10">
        <f>IF(Q2_2025[[#This Row],[Artikelprijs]]&lt;&gt;"",Q2_2025[[#This Row],[Artikelprijs]],Q2_2025[[#This Row],[Stuksprijs]])</f>
        <v>435</v>
      </c>
      <c r="N1109" s="10">
        <f>Q2_2025[[#This Row],[Besteld]]*Q2_2025[[#This Row],[Prijs 2]]</f>
        <v>435</v>
      </c>
      <c r="O1109" s="10">
        <f>IF(Q2_2025[[#This Row],[Brutobedrag 2]]&lt;Q2_2025[[#This Row],[Bruto - Rel.korting]],Q2_2025[[#This Row],[Brutobedrag 2]],Q2_2025[[#This Row],[Brutobedrag 2]]*(100-Q2_2025[[#This Row],[Relatiekorting percentage]])/100)</f>
        <v>435</v>
      </c>
      <c r="R1109" s="3"/>
      <c r="W1109"/>
      <c r="AB1109"/>
    </row>
    <row r="1110" spans="1:28" x14ac:dyDescent="0.3">
      <c r="A1110" t="s">
        <v>601</v>
      </c>
      <c r="B1110">
        <v>5020001</v>
      </c>
      <c r="C1110" t="s">
        <v>46</v>
      </c>
      <c r="D1110">
        <v>1</v>
      </c>
      <c r="E1110" s="10">
        <v>29.35</v>
      </c>
      <c r="F1110" s="10">
        <v>29.35</v>
      </c>
      <c r="G1110" s="10">
        <v>29.35</v>
      </c>
      <c r="H1110">
        <v>0</v>
      </c>
      <c r="I1110" s="51" t="str">
        <f>_xlfn.XLOOKUP(Q2_2025[[#This Row],[Artikelnr]],Artikel_prijzen[Artnr],Artikel_prijzen[Groep],"")</f>
        <v/>
      </c>
      <c r="J1110" s="10" t="str">
        <f>_xlfn.XLOOKUP(Q2_2025[[#This Row],[Artikelnr]],Artikel_prijzen[Artnr],Artikel_prijzen[Prijs 2025],"")</f>
        <v/>
      </c>
      <c r="K1110" t="str">
        <f>IF(Q2_2025[[#This Row],[Artikelprijs]]&lt;&gt;"",IF(Q2_2025[[#This Row],[Stuksprijs]]=Q2_2025[[#This Row],[Artikelprijs]],"Prijs gelijk","Prijs wijkt af"),"")</f>
        <v/>
      </c>
      <c r="L1110" t="str">
        <f>IF(Q2_2025[[#This Row],[Relatiekorting percentage]]=0,
    "Nvt",
    IF(Q2_2025[[#This Row],[Brutobedrag 2]] &lt; Q2_2025[[#This Row],[Bruto - Rel.korting]],
        "Nee",
        "Ja"))</f>
        <v>Nvt</v>
      </c>
      <c r="M1110" s="10">
        <f>IF(Q2_2025[[#This Row],[Artikelprijs]]&lt;&gt;"",Q2_2025[[#This Row],[Artikelprijs]],Q2_2025[[#This Row],[Stuksprijs]])</f>
        <v>29.35</v>
      </c>
      <c r="N1110" s="10">
        <f>Q2_2025[[#This Row],[Besteld]]*Q2_2025[[#This Row],[Prijs 2]]</f>
        <v>29.35</v>
      </c>
      <c r="O1110" s="10">
        <f>IF(Q2_2025[[#This Row],[Brutobedrag 2]]&lt;Q2_2025[[#This Row],[Bruto - Rel.korting]],Q2_2025[[#This Row],[Brutobedrag 2]],Q2_2025[[#This Row],[Brutobedrag 2]]*(100-Q2_2025[[#This Row],[Relatiekorting percentage]])/100)</f>
        <v>29.35</v>
      </c>
      <c r="R1110" s="3"/>
      <c r="W1110"/>
      <c r="AB1110"/>
    </row>
    <row r="1111" spans="1:28" x14ac:dyDescent="0.3">
      <c r="A1111" t="s">
        <v>601</v>
      </c>
      <c r="B1111">
        <v>5020001</v>
      </c>
      <c r="C1111" t="s">
        <v>46</v>
      </c>
      <c r="D1111">
        <v>1</v>
      </c>
      <c r="E1111" s="10">
        <v>29.35</v>
      </c>
      <c r="F1111" s="10">
        <v>29.35</v>
      </c>
      <c r="G1111" s="10">
        <v>29.35</v>
      </c>
      <c r="H1111">
        <v>0</v>
      </c>
      <c r="I1111" s="51" t="str">
        <f>_xlfn.XLOOKUP(Q2_2025[[#This Row],[Artikelnr]],Artikel_prijzen[Artnr],Artikel_prijzen[Groep],"")</f>
        <v/>
      </c>
      <c r="J1111" s="10" t="str">
        <f>_xlfn.XLOOKUP(Q2_2025[[#This Row],[Artikelnr]],Artikel_prijzen[Artnr],Artikel_prijzen[Prijs 2025],"")</f>
        <v/>
      </c>
      <c r="K1111" t="str">
        <f>IF(Q2_2025[[#This Row],[Artikelprijs]]&lt;&gt;"",IF(Q2_2025[[#This Row],[Stuksprijs]]=Q2_2025[[#This Row],[Artikelprijs]],"Prijs gelijk","Prijs wijkt af"),"")</f>
        <v/>
      </c>
      <c r="L1111" t="str">
        <f>IF(Q2_2025[[#This Row],[Relatiekorting percentage]]=0,
    "Nvt",
    IF(Q2_2025[[#This Row],[Brutobedrag 2]] &lt; Q2_2025[[#This Row],[Bruto - Rel.korting]],
        "Nee",
        "Ja"))</f>
        <v>Nvt</v>
      </c>
      <c r="M1111" s="10">
        <f>IF(Q2_2025[[#This Row],[Artikelprijs]]&lt;&gt;"",Q2_2025[[#This Row],[Artikelprijs]],Q2_2025[[#This Row],[Stuksprijs]])</f>
        <v>29.35</v>
      </c>
      <c r="N1111" s="10">
        <f>Q2_2025[[#This Row],[Besteld]]*Q2_2025[[#This Row],[Prijs 2]]</f>
        <v>29.35</v>
      </c>
      <c r="O1111" s="10">
        <f>IF(Q2_2025[[#This Row],[Brutobedrag 2]]&lt;Q2_2025[[#This Row],[Bruto - Rel.korting]],Q2_2025[[#This Row],[Brutobedrag 2]],Q2_2025[[#This Row],[Brutobedrag 2]]*(100-Q2_2025[[#This Row],[Relatiekorting percentage]])/100)</f>
        <v>29.35</v>
      </c>
      <c r="R1111" s="3"/>
      <c r="W1111"/>
      <c r="AB1111"/>
    </row>
    <row r="1112" spans="1:28" x14ac:dyDescent="0.3">
      <c r="A1112" t="s">
        <v>601</v>
      </c>
      <c r="B1112">
        <v>5020001</v>
      </c>
      <c r="C1112" t="s">
        <v>46</v>
      </c>
      <c r="D1112">
        <v>1</v>
      </c>
      <c r="E1112" s="10">
        <v>29.35</v>
      </c>
      <c r="F1112" s="10">
        <v>29.35</v>
      </c>
      <c r="G1112" s="10">
        <v>29.35</v>
      </c>
      <c r="H1112">
        <v>0</v>
      </c>
      <c r="I1112" s="51" t="str">
        <f>_xlfn.XLOOKUP(Q2_2025[[#This Row],[Artikelnr]],Artikel_prijzen[Artnr],Artikel_prijzen[Groep],"")</f>
        <v/>
      </c>
      <c r="J1112" s="10" t="str">
        <f>_xlfn.XLOOKUP(Q2_2025[[#This Row],[Artikelnr]],Artikel_prijzen[Artnr],Artikel_prijzen[Prijs 2025],"")</f>
        <v/>
      </c>
      <c r="K1112" t="str">
        <f>IF(Q2_2025[[#This Row],[Artikelprijs]]&lt;&gt;"",IF(Q2_2025[[#This Row],[Stuksprijs]]=Q2_2025[[#This Row],[Artikelprijs]],"Prijs gelijk","Prijs wijkt af"),"")</f>
        <v/>
      </c>
      <c r="L1112" t="str">
        <f>IF(Q2_2025[[#This Row],[Relatiekorting percentage]]=0,
    "Nvt",
    IF(Q2_2025[[#This Row],[Brutobedrag 2]] &lt; Q2_2025[[#This Row],[Bruto - Rel.korting]],
        "Nee",
        "Ja"))</f>
        <v>Nvt</v>
      </c>
      <c r="M1112" s="10">
        <f>IF(Q2_2025[[#This Row],[Artikelprijs]]&lt;&gt;"",Q2_2025[[#This Row],[Artikelprijs]],Q2_2025[[#This Row],[Stuksprijs]])</f>
        <v>29.35</v>
      </c>
      <c r="N1112" s="10">
        <f>Q2_2025[[#This Row],[Besteld]]*Q2_2025[[#This Row],[Prijs 2]]</f>
        <v>29.35</v>
      </c>
      <c r="O1112" s="10">
        <f>IF(Q2_2025[[#This Row],[Brutobedrag 2]]&lt;Q2_2025[[#This Row],[Bruto - Rel.korting]],Q2_2025[[#This Row],[Brutobedrag 2]],Q2_2025[[#This Row],[Brutobedrag 2]]*(100-Q2_2025[[#This Row],[Relatiekorting percentage]])/100)</f>
        <v>29.35</v>
      </c>
      <c r="R1112" s="3"/>
      <c r="W1112"/>
      <c r="AB1112"/>
    </row>
    <row r="1113" spans="1:28" x14ac:dyDescent="0.3">
      <c r="A1113" t="s">
        <v>601</v>
      </c>
      <c r="B1113">
        <v>5020001</v>
      </c>
      <c r="C1113" t="s">
        <v>46</v>
      </c>
      <c r="D1113">
        <v>3</v>
      </c>
      <c r="E1113" s="10">
        <v>29.35</v>
      </c>
      <c r="F1113" s="10">
        <v>88.05</v>
      </c>
      <c r="G1113" s="10">
        <v>88.05</v>
      </c>
      <c r="H1113">
        <v>0</v>
      </c>
      <c r="I1113" s="51" t="str">
        <f>_xlfn.XLOOKUP(Q2_2025[[#This Row],[Artikelnr]],Artikel_prijzen[Artnr],Artikel_prijzen[Groep],"")</f>
        <v/>
      </c>
      <c r="J1113" s="10" t="str">
        <f>_xlfn.XLOOKUP(Q2_2025[[#This Row],[Artikelnr]],Artikel_prijzen[Artnr],Artikel_prijzen[Prijs 2025],"")</f>
        <v/>
      </c>
      <c r="K1113" t="str">
        <f>IF(Q2_2025[[#This Row],[Artikelprijs]]&lt;&gt;"",IF(Q2_2025[[#This Row],[Stuksprijs]]=Q2_2025[[#This Row],[Artikelprijs]],"Prijs gelijk","Prijs wijkt af"),"")</f>
        <v/>
      </c>
      <c r="L1113" t="str">
        <f>IF(Q2_2025[[#This Row],[Relatiekorting percentage]]=0,
    "Nvt",
    IF(Q2_2025[[#This Row],[Brutobedrag 2]] &lt; Q2_2025[[#This Row],[Bruto - Rel.korting]],
        "Nee",
        "Ja"))</f>
        <v>Nvt</v>
      </c>
      <c r="M1113" s="10">
        <f>IF(Q2_2025[[#This Row],[Artikelprijs]]&lt;&gt;"",Q2_2025[[#This Row],[Artikelprijs]],Q2_2025[[#This Row],[Stuksprijs]])</f>
        <v>29.35</v>
      </c>
      <c r="N1113" s="10">
        <f>Q2_2025[[#This Row],[Besteld]]*Q2_2025[[#This Row],[Prijs 2]]</f>
        <v>88.050000000000011</v>
      </c>
      <c r="O1113" s="10">
        <f>IF(Q2_2025[[#This Row],[Brutobedrag 2]]&lt;Q2_2025[[#This Row],[Bruto - Rel.korting]],Q2_2025[[#This Row],[Brutobedrag 2]],Q2_2025[[#This Row],[Brutobedrag 2]]*(100-Q2_2025[[#This Row],[Relatiekorting percentage]])/100)</f>
        <v>88.050000000000011</v>
      </c>
      <c r="R1113" s="3"/>
      <c r="W1113"/>
      <c r="AB1113"/>
    </row>
    <row r="1114" spans="1:28" x14ac:dyDescent="0.3">
      <c r="A1114" t="s">
        <v>601</v>
      </c>
      <c r="B1114">
        <v>1005013</v>
      </c>
      <c r="C1114" t="s">
        <v>196</v>
      </c>
      <c r="D1114">
        <v>3</v>
      </c>
      <c r="E1114" s="10">
        <v>33.57</v>
      </c>
      <c r="F1114" s="10">
        <v>100.71</v>
      </c>
      <c r="G1114" s="10">
        <v>100.71</v>
      </c>
      <c r="H1114">
        <v>0</v>
      </c>
      <c r="I1114" s="51" t="str">
        <f>_xlfn.XLOOKUP(Q2_2025[[#This Row],[Artikelnr]],Artikel_prijzen[Artnr],Artikel_prijzen[Groep],"")</f>
        <v/>
      </c>
      <c r="J1114" s="10" t="str">
        <f>_xlfn.XLOOKUP(Q2_2025[[#This Row],[Artikelnr]],Artikel_prijzen[Artnr],Artikel_prijzen[Prijs 2025],"")</f>
        <v/>
      </c>
      <c r="K1114" t="str">
        <f>IF(Q2_2025[[#This Row],[Artikelprijs]]&lt;&gt;"",IF(Q2_2025[[#This Row],[Stuksprijs]]=Q2_2025[[#This Row],[Artikelprijs]],"Prijs gelijk","Prijs wijkt af"),"")</f>
        <v/>
      </c>
      <c r="L1114" t="str">
        <f>IF(Q2_2025[[#This Row],[Relatiekorting percentage]]=0,
    "Nvt",
    IF(Q2_2025[[#This Row],[Brutobedrag 2]] &lt; Q2_2025[[#This Row],[Bruto - Rel.korting]],
        "Nee",
        "Ja"))</f>
        <v>Nvt</v>
      </c>
      <c r="M1114" s="10">
        <f>IF(Q2_2025[[#This Row],[Artikelprijs]]&lt;&gt;"",Q2_2025[[#This Row],[Artikelprijs]],Q2_2025[[#This Row],[Stuksprijs]])</f>
        <v>33.57</v>
      </c>
      <c r="N1114" s="10">
        <f>Q2_2025[[#This Row],[Besteld]]*Q2_2025[[#This Row],[Prijs 2]]</f>
        <v>100.71000000000001</v>
      </c>
      <c r="O1114" s="10">
        <f>IF(Q2_2025[[#This Row],[Brutobedrag 2]]&lt;Q2_2025[[#This Row],[Bruto - Rel.korting]],Q2_2025[[#This Row],[Brutobedrag 2]],Q2_2025[[#This Row],[Brutobedrag 2]]*(100-Q2_2025[[#This Row],[Relatiekorting percentage]])/100)</f>
        <v>100.71</v>
      </c>
      <c r="R1114" s="3"/>
      <c r="W1114"/>
      <c r="AB1114"/>
    </row>
    <row r="1115" spans="1:28" x14ac:dyDescent="0.3">
      <c r="A1115" t="s">
        <v>601</v>
      </c>
      <c r="B1115">
        <v>3002022</v>
      </c>
      <c r="C1115" t="s">
        <v>195</v>
      </c>
      <c r="D1115">
        <v>1</v>
      </c>
      <c r="E1115" s="10">
        <v>76.02</v>
      </c>
      <c r="F1115" s="10">
        <v>76.02</v>
      </c>
      <c r="G1115" s="10">
        <v>64.62</v>
      </c>
      <c r="H1115">
        <v>15</v>
      </c>
      <c r="I1115" s="51" t="str">
        <f>_xlfn.XLOOKUP(Q2_2025[[#This Row],[Artikelnr]],Artikel_prijzen[Artnr],Artikel_prijzen[Groep],"")</f>
        <v/>
      </c>
      <c r="J1115" s="10" t="str">
        <f>_xlfn.XLOOKUP(Q2_2025[[#This Row],[Artikelnr]],Artikel_prijzen[Artnr],Artikel_prijzen[Prijs 2025],"")</f>
        <v/>
      </c>
      <c r="K1115" t="str">
        <f>IF(Q2_2025[[#This Row],[Artikelprijs]]&lt;&gt;"",IF(Q2_2025[[#This Row],[Stuksprijs]]=Q2_2025[[#This Row],[Artikelprijs]],"Prijs gelijk","Prijs wijkt af"),"")</f>
        <v/>
      </c>
      <c r="L1115" t="str">
        <f>IF(Q2_2025[[#This Row],[Relatiekorting percentage]]=0,
    "Nvt",
    IF(Q2_2025[[#This Row],[Brutobedrag 2]] &lt; Q2_2025[[#This Row],[Bruto - Rel.korting]],
        "Nee",
        "Ja"))</f>
        <v>Ja</v>
      </c>
      <c r="M1115" s="10">
        <f>IF(Q2_2025[[#This Row],[Artikelprijs]]&lt;&gt;"",Q2_2025[[#This Row],[Artikelprijs]],Q2_2025[[#This Row],[Stuksprijs]])</f>
        <v>76.02</v>
      </c>
      <c r="N1115" s="10">
        <f>Q2_2025[[#This Row],[Besteld]]*Q2_2025[[#This Row],[Prijs 2]]</f>
        <v>76.02</v>
      </c>
      <c r="O1115" s="10">
        <f>IF(Q2_2025[[#This Row],[Brutobedrag 2]]&lt;Q2_2025[[#This Row],[Bruto - Rel.korting]],Q2_2025[[#This Row],[Brutobedrag 2]],Q2_2025[[#This Row],[Brutobedrag 2]]*(100-Q2_2025[[#This Row],[Relatiekorting percentage]])/100)</f>
        <v>64.617000000000004</v>
      </c>
      <c r="R1115" s="3"/>
      <c r="W1115"/>
      <c r="AB1115"/>
    </row>
    <row r="1116" spans="1:28" x14ac:dyDescent="0.3">
      <c r="A1116" t="s">
        <v>601</v>
      </c>
      <c r="B1116">
        <v>3001044</v>
      </c>
      <c r="C1116" t="s">
        <v>47</v>
      </c>
      <c r="D1116">
        <v>4</v>
      </c>
      <c r="E1116" s="10">
        <v>26.83</v>
      </c>
      <c r="F1116" s="10">
        <v>107.32</v>
      </c>
      <c r="G1116" s="10">
        <v>91.22</v>
      </c>
      <c r="H1116">
        <v>15</v>
      </c>
      <c r="I1116" s="51" t="str">
        <f>_xlfn.XLOOKUP(Q2_2025[[#This Row],[Artikelnr]],Artikel_prijzen[Artnr],Artikel_prijzen[Groep],"")</f>
        <v/>
      </c>
      <c r="J1116" s="10" t="str">
        <f>_xlfn.XLOOKUP(Q2_2025[[#This Row],[Artikelnr]],Artikel_prijzen[Artnr],Artikel_prijzen[Prijs 2025],"")</f>
        <v/>
      </c>
      <c r="K1116" t="str">
        <f>IF(Q2_2025[[#This Row],[Artikelprijs]]&lt;&gt;"",IF(Q2_2025[[#This Row],[Stuksprijs]]=Q2_2025[[#This Row],[Artikelprijs]],"Prijs gelijk","Prijs wijkt af"),"")</f>
        <v/>
      </c>
      <c r="L1116" t="str">
        <f>IF(Q2_2025[[#This Row],[Relatiekorting percentage]]=0,
    "Nvt",
    IF(Q2_2025[[#This Row],[Brutobedrag 2]] &lt; Q2_2025[[#This Row],[Bruto - Rel.korting]],
        "Nee",
        "Ja"))</f>
        <v>Ja</v>
      </c>
      <c r="M1116" s="10">
        <f>IF(Q2_2025[[#This Row],[Artikelprijs]]&lt;&gt;"",Q2_2025[[#This Row],[Artikelprijs]],Q2_2025[[#This Row],[Stuksprijs]])</f>
        <v>26.83</v>
      </c>
      <c r="N1116" s="10">
        <f>Q2_2025[[#This Row],[Besteld]]*Q2_2025[[#This Row],[Prijs 2]]</f>
        <v>107.32</v>
      </c>
      <c r="O1116" s="10">
        <f>IF(Q2_2025[[#This Row],[Brutobedrag 2]]&lt;Q2_2025[[#This Row],[Bruto - Rel.korting]],Q2_2025[[#This Row],[Brutobedrag 2]],Q2_2025[[#This Row],[Brutobedrag 2]]*(100-Q2_2025[[#This Row],[Relatiekorting percentage]])/100)</f>
        <v>91.221999999999994</v>
      </c>
      <c r="R1116" s="3"/>
      <c r="W1116"/>
      <c r="AB1116"/>
    </row>
    <row r="1117" spans="1:28" x14ac:dyDescent="0.3">
      <c r="A1117" t="s">
        <v>601</v>
      </c>
      <c r="B1117">
        <v>1009130</v>
      </c>
      <c r="C1117" t="s">
        <v>250</v>
      </c>
      <c r="D1117">
        <v>1</v>
      </c>
      <c r="E1117" s="10">
        <v>24.73</v>
      </c>
      <c r="F1117" s="10">
        <v>24.73</v>
      </c>
      <c r="G1117" s="10">
        <v>21.02</v>
      </c>
      <c r="H1117">
        <v>15</v>
      </c>
      <c r="I1117" s="51" t="str">
        <f>_xlfn.XLOOKUP(Q2_2025[[#This Row],[Artikelnr]],Artikel_prijzen[Artnr],Artikel_prijzen[Groep],"")</f>
        <v/>
      </c>
      <c r="J1117" s="10" t="str">
        <f>_xlfn.XLOOKUP(Q2_2025[[#This Row],[Artikelnr]],Artikel_prijzen[Artnr],Artikel_prijzen[Prijs 2025],"")</f>
        <v/>
      </c>
      <c r="K1117" t="str">
        <f>IF(Q2_2025[[#This Row],[Artikelprijs]]&lt;&gt;"",IF(Q2_2025[[#This Row],[Stuksprijs]]=Q2_2025[[#This Row],[Artikelprijs]],"Prijs gelijk","Prijs wijkt af"),"")</f>
        <v/>
      </c>
      <c r="L1117" t="str">
        <f>IF(Q2_2025[[#This Row],[Relatiekorting percentage]]=0,
    "Nvt",
    IF(Q2_2025[[#This Row],[Brutobedrag 2]] &lt; Q2_2025[[#This Row],[Bruto - Rel.korting]],
        "Nee",
        "Ja"))</f>
        <v>Ja</v>
      </c>
      <c r="M1117" s="10">
        <f>IF(Q2_2025[[#This Row],[Artikelprijs]]&lt;&gt;"",Q2_2025[[#This Row],[Artikelprijs]],Q2_2025[[#This Row],[Stuksprijs]])</f>
        <v>24.73</v>
      </c>
      <c r="N1117" s="10">
        <f>Q2_2025[[#This Row],[Besteld]]*Q2_2025[[#This Row],[Prijs 2]]</f>
        <v>24.73</v>
      </c>
      <c r="O1117" s="10">
        <f>IF(Q2_2025[[#This Row],[Brutobedrag 2]]&lt;Q2_2025[[#This Row],[Bruto - Rel.korting]],Q2_2025[[#This Row],[Brutobedrag 2]],Q2_2025[[#This Row],[Brutobedrag 2]]*(100-Q2_2025[[#This Row],[Relatiekorting percentage]])/100)</f>
        <v>21.020500000000002</v>
      </c>
      <c r="R1117" s="3"/>
      <c r="W1117"/>
      <c r="AB1117"/>
    </row>
    <row r="1118" spans="1:28" x14ac:dyDescent="0.3">
      <c r="A1118" t="s">
        <v>601</v>
      </c>
      <c r="B1118">
        <v>1002020</v>
      </c>
      <c r="C1118" t="s">
        <v>249</v>
      </c>
      <c r="D1118">
        <v>5</v>
      </c>
      <c r="E1118" s="10">
        <v>38.99</v>
      </c>
      <c r="F1118" s="10">
        <v>194.95</v>
      </c>
      <c r="G1118" s="10">
        <v>165.71</v>
      </c>
      <c r="H1118">
        <v>15</v>
      </c>
      <c r="I1118" s="51" t="str">
        <f>_xlfn.XLOOKUP(Q2_2025[[#This Row],[Artikelnr]],Artikel_prijzen[Artnr],Artikel_prijzen[Groep],"")</f>
        <v/>
      </c>
      <c r="J1118" s="10" t="str">
        <f>_xlfn.XLOOKUP(Q2_2025[[#This Row],[Artikelnr]],Artikel_prijzen[Artnr],Artikel_prijzen[Prijs 2025],"")</f>
        <v/>
      </c>
      <c r="K1118" t="str">
        <f>IF(Q2_2025[[#This Row],[Artikelprijs]]&lt;&gt;"",IF(Q2_2025[[#This Row],[Stuksprijs]]=Q2_2025[[#This Row],[Artikelprijs]],"Prijs gelijk","Prijs wijkt af"),"")</f>
        <v/>
      </c>
      <c r="L1118" t="str">
        <f>IF(Q2_2025[[#This Row],[Relatiekorting percentage]]=0,
    "Nvt",
    IF(Q2_2025[[#This Row],[Brutobedrag 2]] &lt; Q2_2025[[#This Row],[Bruto - Rel.korting]],
        "Nee",
        "Ja"))</f>
        <v>Ja</v>
      </c>
      <c r="M1118" s="10">
        <f>IF(Q2_2025[[#This Row],[Artikelprijs]]&lt;&gt;"",Q2_2025[[#This Row],[Artikelprijs]],Q2_2025[[#This Row],[Stuksprijs]])</f>
        <v>38.99</v>
      </c>
      <c r="N1118" s="10">
        <f>Q2_2025[[#This Row],[Besteld]]*Q2_2025[[#This Row],[Prijs 2]]</f>
        <v>194.95000000000002</v>
      </c>
      <c r="O1118" s="10">
        <f>IF(Q2_2025[[#This Row],[Brutobedrag 2]]&lt;Q2_2025[[#This Row],[Bruto - Rel.korting]],Q2_2025[[#This Row],[Brutobedrag 2]],Q2_2025[[#This Row],[Brutobedrag 2]]*(100-Q2_2025[[#This Row],[Relatiekorting percentage]])/100)</f>
        <v>165.70750000000001</v>
      </c>
      <c r="R1118" s="3"/>
      <c r="W1118"/>
      <c r="AB1118"/>
    </row>
    <row r="1119" spans="1:28" x14ac:dyDescent="0.3">
      <c r="A1119" t="s">
        <v>601</v>
      </c>
      <c r="B1119">
        <v>2001048</v>
      </c>
      <c r="C1119" t="s">
        <v>146</v>
      </c>
      <c r="D1119">
        <v>4</v>
      </c>
      <c r="E1119" s="10">
        <v>42.18</v>
      </c>
      <c r="F1119" s="10">
        <v>168.72</v>
      </c>
      <c r="G1119" s="10">
        <v>143.41</v>
      </c>
      <c r="H1119">
        <v>15</v>
      </c>
      <c r="I1119" s="51" t="str">
        <f>_xlfn.XLOOKUP(Q2_2025[[#This Row],[Artikelnr]],Artikel_prijzen[Artnr],Artikel_prijzen[Groep],"")</f>
        <v/>
      </c>
      <c r="J1119" s="10" t="str">
        <f>_xlfn.XLOOKUP(Q2_2025[[#This Row],[Artikelnr]],Artikel_prijzen[Artnr],Artikel_prijzen[Prijs 2025],"")</f>
        <v/>
      </c>
      <c r="K1119" t="str">
        <f>IF(Q2_2025[[#This Row],[Artikelprijs]]&lt;&gt;"",IF(Q2_2025[[#This Row],[Stuksprijs]]=Q2_2025[[#This Row],[Artikelprijs]],"Prijs gelijk","Prijs wijkt af"),"")</f>
        <v/>
      </c>
      <c r="L1119" t="str">
        <f>IF(Q2_2025[[#This Row],[Relatiekorting percentage]]=0,
    "Nvt",
    IF(Q2_2025[[#This Row],[Brutobedrag 2]] &lt; Q2_2025[[#This Row],[Bruto - Rel.korting]],
        "Nee",
        "Ja"))</f>
        <v>Ja</v>
      </c>
      <c r="M1119" s="10">
        <f>IF(Q2_2025[[#This Row],[Artikelprijs]]&lt;&gt;"",Q2_2025[[#This Row],[Artikelprijs]],Q2_2025[[#This Row],[Stuksprijs]])</f>
        <v>42.18</v>
      </c>
      <c r="N1119" s="10">
        <f>Q2_2025[[#This Row],[Besteld]]*Q2_2025[[#This Row],[Prijs 2]]</f>
        <v>168.72</v>
      </c>
      <c r="O1119" s="10">
        <f>IF(Q2_2025[[#This Row],[Brutobedrag 2]]&lt;Q2_2025[[#This Row],[Bruto - Rel.korting]],Q2_2025[[#This Row],[Brutobedrag 2]],Q2_2025[[#This Row],[Brutobedrag 2]]*(100-Q2_2025[[#This Row],[Relatiekorting percentage]])/100)</f>
        <v>143.41200000000001</v>
      </c>
      <c r="R1119" s="3"/>
      <c r="W1119"/>
      <c r="AB1119"/>
    </row>
    <row r="1120" spans="1:28" x14ac:dyDescent="0.3">
      <c r="A1120" t="s">
        <v>601</v>
      </c>
      <c r="B1120">
        <v>2001042</v>
      </c>
      <c r="C1120" t="s">
        <v>144</v>
      </c>
      <c r="D1120">
        <v>4</v>
      </c>
      <c r="E1120" s="10">
        <v>24.87</v>
      </c>
      <c r="F1120" s="10">
        <v>99.48</v>
      </c>
      <c r="G1120" s="10">
        <v>84.56</v>
      </c>
      <c r="H1120">
        <v>15</v>
      </c>
      <c r="I1120" s="51" t="str">
        <f>_xlfn.XLOOKUP(Q2_2025[[#This Row],[Artikelnr]],Artikel_prijzen[Artnr],Artikel_prijzen[Groep],"")</f>
        <v/>
      </c>
      <c r="J1120" s="10" t="str">
        <f>_xlfn.XLOOKUP(Q2_2025[[#This Row],[Artikelnr]],Artikel_prijzen[Artnr],Artikel_prijzen[Prijs 2025],"")</f>
        <v/>
      </c>
      <c r="K1120" t="str">
        <f>IF(Q2_2025[[#This Row],[Artikelprijs]]&lt;&gt;"",IF(Q2_2025[[#This Row],[Stuksprijs]]=Q2_2025[[#This Row],[Artikelprijs]],"Prijs gelijk","Prijs wijkt af"),"")</f>
        <v/>
      </c>
      <c r="L1120" t="str">
        <f>IF(Q2_2025[[#This Row],[Relatiekorting percentage]]=0,
    "Nvt",
    IF(Q2_2025[[#This Row],[Brutobedrag 2]] &lt; Q2_2025[[#This Row],[Bruto - Rel.korting]],
        "Nee",
        "Ja"))</f>
        <v>Ja</v>
      </c>
      <c r="M1120" s="10">
        <f>IF(Q2_2025[[#This Row],[Artikelprijs]]&lt;&gt;"",Q2_2025[[#This Row],[Artikelprijs]],Q2_2025[[#This Row],[Stuksprijs]])</f>
        <v>24.87</v>
      </c>
      <c r="N1120" s="10">
        <f>Q2_2025[[#This Row],[Besteld]]*Q2_2025[[#This Row],[Prijs 2]]</f>
        <v>99.48</v>
      </c>
      <c r="O1120" s="10">
        <f>IF(Q2_2025[[#This Row],[Brutobedrag 2]]&lt;Q2_2025[[#This Row],[Bruto - Rel.korting]],Q2_2025[[#This Row],[Brutobedrag 2]],Q2_2025[[#This Row],[Brutobedrag 2]]*(100-Q2_2025[[#This Row],[Relatiekorting percentage]])/100)</f>
        <v>84.558000000000007</v>
      </c>
      <c r="R1120" s="3"/>
      <c r="W1120"/>
      <c r="AB1120"/>
    </row>
    <row r="1121" spans="1:28" x14ac:dyDescent="0.3">
      <c r="A1121" t="s">
        <v>601</v>
      </c>
      <c r="B1121">
        <v>2001044</v>
      </c>
      <c r="C1121" t="s">
        <v>149</v>
      </c>
      <c r="D1121">
        <v>2</v>
      </c>
      <c r="E1121" s="10">
        <v>24.34</v>
      </c>
      <c r="F1121" s="10">
        <v>48.68</v>
      </c>
      <c r="G1121" s="10">
        <v>41.38</v>
      </c>
      <c r="H1121">
        <v>15</v>
      </c>
      <c r="I1121" s="51" t="str">
        <f>_xlfn.XLOOKUP(Q2_2025[[#This Row],[Artikelnr]],Artikel_prijzen[Artnr],Artikel_prijzen[Groep],"")</f>
        <v/>
      </c>
      <c r="J1121" s="10" t="str">
        <f>_xlfn.XLOOKUP(Q2_2025[[#This Row],[Artikelnr]],Artikel_prijzen[Artnr],Artikel_prijzen[Prijs 2025],"")</f>
        <v/>
      </c>
      <c r="K1121" t="str">
        <f>IF(Q2_2025[[#This Row],[Artikelprijs]]&lt;&gt;"",IF(Q2_2025[[#This Row],[Stuksprijs]]=Q2_2025[[#This Row],[Artikelprijs]],"Prijs gelijk","Prijs wijkt af"),"")</f>
        <v/>
      </c>
      <c r="L1121" t="str">
        <f>IF(Q2_2025[[#This Row],[Relatiekorting percentage]]=0,
    "Nvt",
    IF(Q2_2025[[#This Row],[Brutobedrag 2]] &lt; Q2_2025[[#This Row],[Bruto - Rel.korting]],
        "Nee",
        "Ja"))</f>
        <v>Ja</v>
      </c>
      <c r="M1121" s="10">
        <f>IF(Q2_2025[[#This Row],[Artikelprijs]]&lt;&gt;"",Q2_2025[[#This Row],[Artikelprijs]],Q2_2025[[#This Row],[Stuksprijs]])</f>
        <v>24.34</v>
      </c>
      <c r="N1121" s="10">
        <f>Q2_2025[[#This Row],[Besteld]]*Q2_2025[[#This Row],[Prijs 2]]</f>
        <v>48.68</v>
      </c>
      <c r="O1121" s="10">
        <f>IF(Q2_2025[[#This Row],[Brutobedrag 2]]&lt;Q2_2025[[#This Row],[Bruto - Rel.korting]],Q2_2025[[#This Row],[Brutobedrag 2]],Q2_2025[[#This Row],[Brutobedrag 2]]*(100-Q2_2025[[#This Row],[Relatiekorting percentage]])/100)</f>
        <v>41.378</v>
      </c>
      <c r="R1121" s="3"/>
      <c r="W1121"/>
      <c r="AB1121"/>
    </row>
    <row r="1122" spans="1:28" x14ac:dyDescent="0.3">
      <c r="A1122" t="s">
        <v>601</v>
      </c>
      <c r="B1122">
        <v>2001094</v>
      </c>
      <c r="C1122" t="s">
        <v>142</v>
      </c>
      <c r="D1122">
        <v>4</v>
      </c>
      <c r="E1122" s="10">
        <v>48.68</v>
      </c>
      <c r="F1122" s="10">
        <v>194.72</v>
      </c>
      <c r="G1122" s="10">
        <v>165.51</v>
      </c>
      <c r="H1122">
        <v>15</v>
      </c>
      <c r="I1122" s="51" t="str">
        <f>_xlfn.XLOOKUP(Q2_2025[[#This Row],[Artikelnr]],Artikel_prijzen[Artnr],Artikel_prijzen[Groep],"")</f>
        <v/>
      </c>
      <c r="J1122" s="10" t="str">
        <f>_xlfn.XLOOKUP(Q2_2025[[#This Row],[Artikelnr]],Artikel_prijzen[Artnr],Artikel_prijzen[Prijs 2025],"")</f>
        <v/>
      </c>
      <c r="K1122" t="str">
        <f>IF(Q2_2025[[#This Row],[Artikelprijs]]&lt;&gt;"",IF(Q2_2025[[#This Row],[Stuksprijs]]=Q2_2025[[#This Row],[Artikelprijs]],"Prijs gelijk","Prijs wijkt af"),"")</f>
        <v/>
      </c>
      <c r="L1122" t="str">
        <f>IF(Q2_2025[[#This Row],[Relatiekorting percentage]]=0,
    "Nvt",
    IF(Q2_2025[[#This Row],[Brutobedrag 2]] &lt; Q2_2025[[#This Row],[Bruto - Rel.korting]],
        "Nee",
        "Ja"))</f>
        <v>Ja</v>
      </c>
      <c r="M1122" s="10">
        <f>IF(Q2_2025[[#This Row],[Artikelprijs]]&lt;&gt;"",Q2_2025[[#This Row],[Artikelprijs]],Q2_2025[[#This Row],[Stuksprijs]])</f>
        <v>48.68</v>
      </c>
      <c r="N1122" s="10">
        <f>Q2_2025[[#This Row],[Besteld]]*Q2_2025[[#This Row],[Prijs 2]]</f>
        <v>194.72</v>
      </c>
      <c r="O1122" s="10">
        <f>IF(Q2_2025[[#This Row],[Brutobedrag 2]]&lt;Q2_2025[[#This Row],[Bruto - Rel.korting]],Q2_2025[[#This Row],[Brutobedrag 2]],Q2_2025[[#This Row],[Brutobedrag 2]]*(100-Q2_2025[[#This Row],[Relatiekorting percentage]])/100)</f>
        <v>165.512</v>
      </c>
      <c r="R1122" s="3"/>
      <c r="W1122"/>
      <c r="AB1122"/>
    </row>
    <row r="1123" spans="1:28" x14ac:dyDescent="0.3">
      <c r="A1123" t="s">
        <v>601</v>
      </c>
      <c r="B1123">
        <v>2004055</v>
      </c>
      <c r="C1123" t="s">
        <v>215</v>
      </c>
      <c r="D1123">
        <v>1</v>
      </c>
      <c r="E1123" s="10">
        <v>13.79</v>
      </c>
      <c r="F1123" s="10">
        <v>13.79</v>
      </c>
      <c r="G1123" s="10">
        <v>11.72</v>
      </c>
      <c r="H1123">
        <v>15</v>
      </c>
      <c r="I1123" s="51" t="str">
        <f>_xlfn.XLOOKUP(Q2_2025[[#This Row],[Artikelnr]],Artikel_prijzen[Artnr],Artikel_prijzen[Groep],"")</f>
        <v/>
      </c>
      <c r="J1123" s="10" t="str">
        <f>_xlfn.XLOOKUP(Q2_2025[[#This Row],[Artikelnr]],Artikel_prijzen[Artnr],Artikel_prijzen[Prijs 2025],"")</f>
        <v/>
      </c>
      <c r="K1123" t="str">
        <f>IF(Q2_2025[[#This Row],[Artikelprijs]]&lt;&gt;"",IF(Q2_2025[[#This Row],[Stuksprijs]]=Q2_2025[[#This Row],[Artikelprijs]],"Prijs gelijk","Prijs wijkt af"),"")</f>
        <v/>
      </c>
      <c r="L1123" t="str">
        <f>IF(Q2_2025[[#This Row],[Relatiekorting percentage]]=0,
    "Nvt",
    IF(Q2_2025[[#This Row],[Brutobedrag 2]] &lt; Q2_2025[[#This Row],[Bruto - Rel.korting]],
        "Nee",
        "Ja"))</f>
        <v>Ja</v>
      </c>
      <c r="M1123" s="10">
        <f>IF(Q2_2025[[#This Row],[Artikelprijs]]&lt;&gt;"",Q2_2025[[#This Row],[Artikelprijs]],Q2_2025[[#This Row],[Stuksprijs]])</f>
        <v>13.79</v>
      </c>
      <c r="N1123" s="10">
        <f>Q2_2025[[#This Row],[Besteld]]*Q2_2025[[#This Row],[Prijs 2]]</f>
        <v>13.79</v>
      </c>
      <c r="O1123" s="10">
        <f>IF(Q2_2025[[#This Row],[Brutobedrag 2]]&lt;Q2_2025[[#This Row],[Bruto - Rel.korting]],Q2_2025[[#This Row],[Brutobedrag 2]],Q2_2025[[#This Row],[Brutobedrag 2]]*(100-Q2_2025[[#This Row],[Relatiekorting percentage]])/100)</f>
        <v>11.721499999999999</v>
      </c>
      <c r="R1123" s="3"/>
      <c r="W1123"/>
      <c r="AB1123"/>
    </row>
    <row r="1124" spans="1:28" x14ac:dyDescent="0.3">
      <c r="A1124" t="s">
        <v>601</v>
      </c>
      <c r="B1124">
        <v>2004032</v>
      </c>
      <c r="C1124" t="s">
        <v>43</v>
      </c>
      <c r="D1124">
        <v>2</v>
      </c>
      <c r="E1124" s="10">
        <v>16.22</v>
      </c>
      <c r="F1124" s="10">
        <v>32.44</v>
      </c>
      <c r="G1124" s="10">
        <v>27.57</v>
      </c>
      <c r="H1124">
        <v>15</v>
      </c>
      <c r="I1124" s="51" t="str">
        <f>_xlfn.XLOOKUP(Q2_2025[[#This Row],[Artikelnr]],Artikel_prijzen[Artnr],Artikel_prijzen[Groep],"")</f>
        <v/>
      </c>
      <c r="J1124" s="10" t="str">
        <f>_xlfn.XLOOKUP(Q2_2025[[#This Row],[Artikelnr]],Artikel_prijzen[Artnr],Artikel_prijzen[Prijs 2025],"")</f>
        <v/>
      </c>
      <c r="K1124" t="str">
        <f>IF(Q2_2025[[#This Row],[Artikelprijs]]&lt;&gt;"",IF(Q2_2025[[#This Row],[Stuksprijs]]=Q2_2025[[#This Row],[Artikelprijs]],"Prijs gelijk","Prijs wijkt af"),"")</f>
        <v/>
      </c>
      <c r="L1124" t="str">
        <f>IF(Q2_2025[[#This Row],[Relatiekorting percentage]]=0,
    "Nvt",
    IF(Q2_2025[[#This Row],[Brutobedrag 2]] &lt; Q2_2025[[#This Row],[Bruto - Rel.korting]],
        "Nee",
        "Ja"))</f>
        <v>Ja</v>
      </c>
      <c r="M1124" s="10">
        <f>IF(Q2_2025[[#This Row],[Artikelprijs]]&lt;&gt;"",Q2_2025[[#This Row],[Artikelprijs]],Q2_2025[[#This Row],[Stuksprijs]])</f>
        <v>16.22</v>
      </c>
      <c r="N1124" s="10">
        <f>Q2_2025[[#This Row],[Besteld]]*Q2_2025[[#This Row],[Prijs 2]]</f>
        <v>32.44</v>
      </c>
      <c r="O1124" s="10">
        <f>IF(Q2_2025[[#This Row],[Brutobedrag 2]]&lt;Q2_2025[[#This Row],[Bruto - Rel.korting]],Q2_2025[[#This Row],[Brutobedrag 2]],Q2_2025[[#This Row],[Brutobedrag 2]]*(100-Q2_2025[[#This Row],[Relatiekorting percentage]])/100)</f>
        <v>27.573999999999998</v>
      </c>
      <c r="R1124" s="3"/>
      <c r="W1124"/>
      <c r="AB1124"/>
    </row>
    <row r="1125" spans="1:28" x14ac:dyDescent="0.3">
      <c r="A1125" t="s">
        <v>601</v>
      </c>
      <c r="B1125">
        <v>2004027</v>
      </c>
      <c r="C1125" t="s">
        <v>339</v>
      </c>
      <c r="D1125">
        <v>4</v>
      </c>
      <c r="E1125" s="10">
        <v>16.54</v>
      </c>
      <c r="F1125" s="10">
        <v>66.16</v>
      </c>
      <c r="G1125" s="10">
        <v>56.24</v>
      </c>
      <c r="H1125">
        <v>15</v>
      </c>
      <c r="I1125" s="51" t="str">
        <f>_xlfn.XLOOKUP(Q2_2025[[#This Row],[Artikelnr]],Artikel_prijzen[Artnr],Artikel_prijzen[Groep],"")</f>
        <v/>
      </c>
      <c r="J1125" s="10" t="str">
        <f>_xlfn.XLOOKUP(Q2_2025[[#This Row],[Artikelnr]],Artikel_prijzen[Artnr],Artikel_prijzen[Prijs 2025],"")</f>
        <v/>
      </c>
      <c r="K1125" t="str">
        <f>IF(Q2_2025[[#This Row],[Artikelprijs]]&lt;&gt;"",IF(Q2_2025[[#This Row],[Stuksprijs]]=Q2_2025[[#This Row],[Artikelprijs]],"Prijs gelijk","Prijs wijkt af"),"")</f>
        <v/>
      </c>
      <c r="L1125" t="str">
        <f>IF(Q2_2025[[#This Row],[Relatiekorting percentage]]=0,
    "Nvt",
    IF(Q2_2025[[#This Row],[Brutobedrag 2]] &lt; Q2_2025[[#This Row],[Bruto - Rel.korting]],
        "Nee",
        "Ja"))</f>
        <v>Ja</v>
      </c>
      <c r="M1125" s="10">
        <f>IF(Q2_2025[[#This Row],[Artikelprijs]]&lt;&gt;"",Q2_2025[[#This Row],[Artikelprijs]],Q2_2025[[#This Row],[Stuksprijs]])</f>
        <v>16.54</v>
      </c>
      <c r="N1125" s="10">
        <f>Q2_2025[[#This Row],[Besteld]]*Q2_2025[[#This Row],[Prijs 2]]</f>
        <v>66.16</v>
      </c>
      <c r="O1125" s="10">
        <f>IF(Q2_2025[[#This Row],[Brutobedrag 2]]&lt;Q2_2025[[#This Row],[Bruto - Rel.korting]],Q2_2025[[#This Row],[Brutobedrag 2]],Q2_2025[[#This Row],[Brutobedrag 2]]*(100-Q2_2025[[#This Row],[Relatiekorting percentage]])/100)</f>
        <v>56.235999999999997</v>
      </c>
      <c r="R1125" s="3"/>
      <c r="W1125"/>
      <c r="AB1125"/>
    </row>
    <row r="1126" spans="1:28" x14ac:dyDescent="0.3">
      <c r="A1126" t="s">
        <v>601</v>
      </c>
      <c r="B1126">
        <v>1002020</v>
      </c>
      <c r="C1126" t="s">
        <v>249</v>
      </c>
      <c r="D1126">
        <v>4</v>
      </c>
      <c r="E1126" s="10">
        <v>38.99</v>
      </c>
      <c r="F1126" s="10">
        <v>155.96</v>
      </c>
      <c r="G1126" s="10">
        <v>132.57</v>
      </c>
      <c r="H1126">
        <v>15</v>
      </c>
      <c r="I1126" s="51" t="str">
        <f>_xlfn.XLOOKUP(Q2_2025[[#This Row],[Artikelnr]],Artikel_prijzen[Artnr],Artikel_prijzen[Groep],"")</f>
        <v/>
      </c>
      <c r="J1126" s="10" t="str">
        <f>_xlfn.XLOOKUP(Q2_2025[[#This Row],[Artikelnr]],Artikel_prijzen[Artnr],Artikel_prijzen[Prijs 2025],"")</f>
        <v/>
      </c>
      <c r="K1126" t="str">
        <f>IF(Q2_2025[[#This Row],[Artikelprijs]]&lt;&gt;"",IF(Q2_2025[[#This Row],[Stuksprijs]]=Q2_2025[[#This Row],[Artikelprijs]],"Prijs gelijk","Prijs wijkt af"),"")</f>
        <v/>
      </c>
      <c r="L1126" t="str">
        <f>IF(Q2_2025[[#This Row],[Relatiekorting percentage]]=0,
    "Nvt",
    IF(Q2_2025[[#This Row],[Brutobedrag 2]] &lt; Q2_2025[[#This Row],[Bruto - Rel.korting]],
        "Nee",
        "Ja"))</f>
        <v>Ja</v>
      </c>
      <c r="M1126" s="10">
        <f>IF(Q2_2025[[#This Row],[Artikelprijs]]&lt;&gt;"",Q2_2025[[#This Row],[Artikelprijs]],Q2_2025[[#This Row],[Stuksprijs]])</f>
        <v>38.99</v>
      </c>
      <c r="N1126" s="10">
        <f>Q2_2025[[#This Row],[Besteld]]*Q2_2025[[#This Row],[Prijs 2]]</f>
        <v>155.96</v>
      </c>
      <c r="O1126" s="10">
        <f>IF(Q2_2025[[#This Row],[Brutobedrag 2]]&lt;Q2_2025[[#This Row],[Bruto - Rel.korting]],Q2_2025[[#This Row],[Brutobedrag 2]],Q2_2025[[#This Row],[Brutobedrag 2]]*(100-Q2_2025[[#This Row],[Relatiekorting percentage]])/100)</f>
        <v>132.566</v>
      </c>
      <c r="R1126" s="3"/>
      <c r="W1126"/>
      <c r="AB1126"/>
    </row>
    <row r="1127" spans="1:28" x14ac:dyDescent="0.3">
      <c r="A1127" t="s">
        <v>601</v>
      </c>
      <c r="B1127">
        <v>1001028</v>
      </c>
      <c r="C1127" t="s">
        <v>53</v>
      </c>
      <c r="D1127">
        <v>10</v>
      </c>
      <c r="E1127" s="10">
        <v>30.77</v>
      </c>
      <c r="F1127" s="10">
        <v>307.7</v>
      </c>
      <c r="G1127" s="10">
        <v>261.54000000000002</v>
      </c>
      <c r="H1127">
        <v>15</v>
      </c>
      <c r="I1127" s="51" t="str">
        <f>_xlfn.XLOOKUP(Q2_2025[[#This Row],[Artikelnr]],Artikel_prijzen[Artnr],Artikel_prijzen[Groep],"")</f>
        <v/>
      </c>
      <c r="J1127" s="10" t="str">
        <f>_xlfn.XLOOKUP(Q2_2025[[#This Row],[Artikelnr]],Artikel_prijzen[Artnr],Artikel_prijzen[Prijs 2025],"")</f>
        <v/>
      </c>
      <c r="K1127" t="str">
        <f>IF(Q2_2025[[#This Row],[Artikelprijs]]&lt;&gt;"",IF(Q2_2025[[#This Row],[Stuksprijs]]=Q2_2025[[#This Row],[Artikelprijs]],"Prijs gelijk","Prijs wijkt af"),"")</f>
        <v/>
      </c>
      <c r="L1127" t="str">
        <f>IF(Q2_2025[[#This Row],[Relatiekorting percentage]]=0,
    "Nvt",
    IF(Q2_2025[[#This Row],[Brutobedrag 2]] &lt; Q2_2025[[#This Row],[Bruto - Rel.korting]],
        "Nee",
        "Ja"))</f>
        <v>Ja</v>
      </c>
      <c r="M1127" s="10">
        <f>IF(Q2_2025[[#This Row],[Artikelprijs]]&lt;&gt;"",Q2_2025[[#This Row],[Artikelprijs]],Q2_2025[[#This Row],[Stuksprijs]])</f>
        <v>30.77</v>
      </c>
      <c r="N1127" s="10">
        <f>Q2_2025[[#This Row],[Besteld]]*Q2_2025[[#This Row],[Prijs 2]]</f>
        <v>307.7</v>
      </c>
      <c r="O1127" s="10">
        <f>IF(Q2_2025[[#This Row],[Brutobedrag 2]]&lt;Q2_2025[[#This Row],[Bruto - Rel.korting]],Q2_2025[[#This Row],[Brutobedrag 2]],Q2_2025[[#This Row],[Brutobedrag 2]]*(100-Q2_2025[[#This Row],[Relatiekorting percentage]])/100)</f>
        <v>261.54500000000002</v>
      </c>
      <c r="R1127" s="3"/>
      <c r="W1127"/>
      <c r="AB1127"/>
    </row>
    <row r="1128" spans="1:28" x14ac:dyDescent="0.3">
      <c r="A1128" t="s">
        <v>601</v>
      </c>
      <c r="B1128">
        <v>5030001</v>
      </c>
      <c r="C1128" t="s">
        <v>132</v>
      </c>
      <c r="D1128">
        <v>24</v>
      </c>
      <c r="E1128" s="10">
        <v>28.84</v>
      </c>
      <c r="F1128" s="10">
        <v>692.16</v>
      </c>
      <c r="G1128" s="10">
        <v>692.16</v>
      </c>
      <c r="H1128">
        <v>0</v>
      </c>
      <c r="I1128" s="51" t="str">
        <f>_xlfn.XLOOKUP(Q2_2025[[#This Row],[Artikelnr]],Artikel_prijzen[Artnr],Artikel_prijzen[Groep],"")</f>
        <v>Rigging</v>
      </c>
      <c r="J1128" s="10">
        <f>_xlfn.XLOOKUP(Q2_2025[[#This Row],[Artikelnr]],Artikel_prijzen[Artnr],Artikel_prijzen[Prijs 2025],"")</f>
        <v>28</v>
      </c>
      <c r="K1128" t="str">
        <f>IF(Q2_2025[[#This Row],[Artikelprijs]]&lt;&gt;"",IF(Q2_2025[[#This Row],[Stuksprijs]]=Q2_2025[[#This Row],[Artikelprijs]],"Prijs gelijk","Prijs wijkt af"),"")</f>
        <v>Prijs wijkt af</v>
      </c>
      <c r="L1128" t="str">
        <f>IF(Q2_2025[[#This Row],[Relatiekorting percentage]]=0,
    "Nvt",
    IF(Q2_2025[[#This Row],[Brutobedrag 2]] &lt; Q2_2025[[#This Row],[Bruto - Rel.korting]],
        "Nee",
        "Ja"))</f>
        <v>Nvt</v>
      </c>
      <c r="M1128" s="10">
        <f>IF(Q2_2025[[#This Row],[Artikelprijs]]&lt;&gt;"",Q2_2025[[#This Row],[Artikelprijs]],Q2_2025[[#This Row],[Stuksprijs]])</f>
        <v>28</v>
      </c>
      <c r="N1128" s="10">
        <f>Q2_2025[[#This Row],[Besteld]]*Q2_2025[[#This Row],[Prijs 2]]</f>
        <v>672</v>
      </c>
      <c r="O1128" s="10">
        <f>IF(Q2_2025[[#This Row],[Brutobedrag 2]]&lt;Q2_2025[[#This Row],[Bruto - Rel.korting]],Q2_2025[[#This Row],[Brutobedrag 2]],Q2_2025[[#This Row],[Brutobedrag 2]]*(100-Q2_2025[[#This Row],[Relatiekorting percentage]])/100)</f>
        <v>672</v>
      </c>
      <c r="R1128" s="3"/>
      <c r="W1128"/>
      <c r="AB1128"/>
    </row>
    <row r="1129" spans="1:28" x14ac:dyDescent="0.3">
      <c r="A1129" t="s">
        <v>601</v>
      </c>
      <c r="B1129">
        <v>5030229</v>
      </c>
      <c r="C1129" t="s">
        <v>18</v>
      </c>
      <c r="D1129">
        <v>4</v>
      </c>
      <c r="E1129" s="10">
        <v>303.85000000000002</v>
      </c>
      <c r="F1129" s="10">
        <v>1215.4000000000001</v>
      </c>
      <c r="G1129" s="10">
        <v>1215.4000000000001</v>
      </c>
      <c r="H1129">
        <v>0</v>
      </c>
      <c r="I1129" s="51" t="str">
        <f>_xlfn.XLOOKUP(Q2_2025[[#This Row],[Artikelnr]],Artikel_prijzen[Artnr],Artikel_prijzen[Groep],"")</f>
        <v>Rigging</v>
      </c>
      <c r="J1129" s="10">
        <f>_xlfn.XLOOKUP(Q2_2025[[#This Row],[Artikelnr]],Artikel_prijzen[Artnr],Artikel_prijzen[Prijs 2025],"")</f>
        <v>295</v>
      </c>
      <c r="K1129" t="str">
        <f>IF(Q2_2025[[#This Row],[Artikelprijs]]&lt;&gt;"",IF(Q2_2025[[#This Row],[Stuksprijs]]=Q2_2025[[#This Row],[Artikelprijs]],"Prijs gelijk","Prijs wijkt af"),"")</f>
        <v>Prijs wijkt af</v>
      </c>
      <c r="L1129" t="str">
        <f>IF(Q2_2025[[#This Row],[Relatiekorting percentage]]=0,
    "Nvt",
    IF(Q2_2025[[#This Row],[Brutobedrag 2]] &lt; Q2_2025[[#This Row],[Bruto - Rel.korting]],
        "Nee",
        "Ja"))</f>
        <v>Nvt</v>
      </c>
      <c r="M1129" s="10">
        <f>IF(Q2_2025[[#This Row],[Artikelprijs]]&lt;&gt;"",Q2_2025[[#This Row],[Artikelprijs]],Q2_2025[[#This Row],[Stuksprijs]])</f>
        <v>295</v>
      </c>
      <c r="N1129" s="10">
        <f>Q2_2025[[#This Row],[Besteld]]*Q2_2025[[#This Row],[Prijs 2]]</f>
        <v>1180</v>
      </c>
      <c r="O1129" s="10">
        <f>IF(Q2_2025[[#This Row],[Brutobedrag 2]]&lt;Q2_2025[[#This Row],[Bruto - Rel.korting]],Q2_2025[[#This Row],[Brutobedrag 2]],Q2_2025[[#This Row],[Brutobedrag 2]]*(100-Q2_2025[[#This Row],[Relatiekorting percentage]])/100)</f>
        <v>1180</v>
      </c>
      <c r="R1129" s="3"/>
      <c r="W1129"/>
      <c r="AB1129"/>
    </row>
    <row r="1130" spans="1:28" x14ac:dyDescent="0.3">
      <c r="A1130" t="s">
        <v>601</v>
      </c>
      <c r="B1130">
        <v>2004082</v>
      </c>
      <c r="C1130" t="s">
        <v>347</v>
      </c>
      <c r="D1130">
        <v>1</v>
      </c>
      <c r="E1130" s="10">
        <v>128.75</v>
      </c>
      <c r="F1130" s="10">
        <v>0</v>
      </c>
      <c r="G1130" s="10">
        <v>0</v>
      </c>
      <c r="H1130">
        <v>0</v>
      </c>
      <c r="I1130" s="51" t="str">
        <f>_xlfn.XLOOKUP(Q2_2025[[#This Row],[Artikelnr]],Artikel_prijzen[Artnr],Artikel_prijzen[Groep],"")</f>
        <v/>
      </c>
      <c r="J1130" s="10" t="str">
        <f>_xlfn.XLOOKUP(Q2_2025[[#This Row],[Artikelnr]],Artikel_prijzen[Artnr],Artikel_prijzen[Prijs 2025],"")</f>
        <v/>
      </c>
      <c r="K1130" t="str">
        <f>IF(Q2_2025[[#This Row],[Artikelprijs]]&lt;&gt;"",IF(Q2_2025[[#This Row],[Stuksprijs]]=Q2_2025[[#This Row],[Artikelprijs]],"Prijs gelijk","Prijs wijkt af"),"")</f>
        <v/>
      </c>
      <c r="L1130" t="str">
        <f>IF(Q2_2025[[#This Row],[Relatiekorting percentage]]=0,
    "Nvt",
    IF(Q2_2025[[#This Row],[Brutobedrag 2]] &lt; Q2_2025[[#This Row],[Bruto - Rel.korting]],
        "Nee",
        "Ja"))</f>
        <v>Nvt</v>
      </c>
      <c r="M1130" s="10">
        <f>IF(Q2_2025[[#This Row],[Artikelprijs]]&lt;&gt;"",Q2_2025[[#This Row],[Artikelprijs]],Q2_2025[[#This Row],[Stuksprijs]])</f>
        <v>128.75</v>
      </c>
      <c r="N1130" s="10">
        <f>Q2_2025[[#This Row],[Besteld]]*Q2_2025[[#This Row],[Prijs 2]]</f>
        <v>128.75</v>
      </c>
      <c r="O1130" s="10">
        <f>IF(Q2_2025[[#This Row],[Brutobedrag 2]]&lt;Q2_2025[[#This Row],[Bruto - Rel.korting]],Q2_2025[[#This Row],[Brutobedrag 2]],Q2_2025[[#This Row],[Brutobedrag 2]]*(100-Q2_2025[[#This Row],[Relatiekorting percentage]])/100)</f>
        <v>128.75</v>
      </c>
      <c r="R1130" s="3"/>
      <c r="W1130"/>
      <c r="AB1130"/>
    </row>
    <row r="1131" spans="1:28" x14ac:dyDescent="0.3">
      <c r="A1131" t="s">
        <v>601</v>
      </c>
      <c r="B1131">
        <v>5030232</v>
      </c>
      <c r="C1131" t="s">
        <v>116</v>
      </c>
      <c r="D1131">
        <v>1</v>
      </c>
      <c r="E1131" s="10">
        <v>144.19999999999999</v>
      </c>
      <c r="F1131" s="10">
        <v>144.19999999999999</v>
      </c>
      <c r="G1131" s="10">
        <v>144.19999999999999</v>
      </c>
      <c r="H1131">
        <v>0</v>
      </c>
      <c r="I1131" s="51" t="str">
        <f>_xlfn.XLOOKUP(Q2_2025[[#This Row],[Artikelnr]],Artikel_prijzen[Artnr],Artikel_prijzen[Groep],"")</f>
        <v>Rigging</v>
      </c>
      <c r="J1131" s="10">
        <f>_xlfn.XLOOKUP(Q2_2025[[#This Row],[Artikelnr]],Artikel_prijzen[Artnr],Artikel_prijzen[Prijs 2025],"")</f>
        <v>140</v>
      </c>
      <c r="K1131" t="str">
        <f>IF(Q2_2025[[#This Row],[Artikelprijs]]&lt;&gt;"",IF(Q2_2025[[#This Row],[Stuksprijs]]=Q2_2025[[#This Row],[Artikelprijs]],"Prijs gelijk","Prijs wijkt af"),"")</f>
        <v>Prijs wijkt af</v>
      </c>
      <c r="L1131" t="str">
        <f>IF(Q2_2025[[#This Row],[Relatiekorting percentage]]=0,
    "Nvt",
    IF(Q2_2025[[#This Row],[Brutobedrag 2]] &lt; Q2_2025[[#This Row],[Bruto - Rel.korting]],
        "Nee",
        "Ja"))</f>
        <v>Nvt</v>
      </c>
      <c r="M1131" s="10">
        <f>IF(Q2_2025[[#This Row],[Artikelprijs]]&lt;&gt;"",Q2_2025[[#This Row],[Artikelprijs]],Q2_2025[[#This Row],[Stuksprijs]])</f>
        <v>140</v>
      </c>
      <c r="N1131" s="10">
        <f>Q2_2025[[#This Row],[Besteld]]*Q2_2025[[#This Row],[Prijs 2]]</f>
        <v>140</v>
      </c>
      <c r="O1131" s="10">
        <f>IF(Q2_2025[[#This Row],[Brutobedrag 2]]&lt;Q2_2025[[#This Row],[Bruto - Rel.korting]],Q2_2025[[#This Row],[Brutobedrag 2]],Q2_2025[[#This Row],[Brutobedrag 2]]*(100-Q2_2025[[#This Row],[Relatiekorting percentage]])/100)</f>
        <v>140</v>
      </c>
      <c r="R1131" s="3"/>
      <c r="W1131"/>
      <c r="AB1131"/>
    </row>
    <row r="1132" spans="1:28" x14ac:dyDescent="0.3">
      <c r="A1132" t="s">
        <v>601</v>
      </c>
      <c r="B1132">
        <v>5031039</v>
      </c>
      <c r="C1132" t="s">
        <v>104</v>
      </c>
      <c r="D1132">
        <v>4</v>
      </c>
      <c r="E1132" s="10">
        <v>114.58</v>
      </c>
      <c r="F1132" s="10">
        <v>458.32</v>
      </c>
      <c r="G1132" s="10">
        <v>412.49</v>
      </c>
      <c r="H1132">
        <v>10</v>
      </c>
      <c r="I1132" s="51" t="str">
        <f>_xlfn.XLOOKUP(Q2_2025[[#This Row],[Artikelnr]],Artikel_prijzen[Artnr],Artikel_prijzen[Groep],"")</f>
        <v/>
      </c>
      <c r="J1132" s="10" t="str">
        <f>_xlfn.XLOOKUP(Q2_2025[[#This Row],[Artikelnr]],Artikel_prijzen[Artnr],Artikel_prijzen[Prijs 2025],"")</f>
        <v/>
      </c>
      <c r="K1132" t="str">
        <f>IF(Q2_2025[[#This Row],[Artikelprijs]]&lt;&gt;"",IF(Q2_2025[[#This Row],[Stuksprijs]]=Q2_2025[[#This Row],[Artikelprijs]],"Prijs gelijk","Prijs wijkt af"),"")</f>
        <v/>
      </c>
      <c r="L1132" t="str">
        <f>IF(Q2_2025[[#This Row],[Relatiekorting percentage]]=0,
    "Nvt",
    IF(Q2_2025[[#This Row],[Brutobedrag 2]] &lt; Q2_2025[[#This Row],[Bruto - Rel.korting]],
        "Nee",
        "Ja"))</f>
        <v>Ja</v>
      </c>
      <c r="M1132" s="10">
        <f>IF(Q2_2025[[#This Row],[Artikelprijs]]&lt;&gt;"",Q2_2025[[#This Row],[Artikelprijs]],Q2_2025[[#This Row],[Stuksprijs]])</f>
        <v>114.58</v>
      </c>
      <c r="N1132" s="10">
        <f>Q2_2025[[#This Row],[Besteld]]*Q2_2025[[#This Row],[Prijs 2]]</f>
        <v>458.32</v>
      </c>
      <c r="O1132" s="10">
        <f>IF(Q2_2025[[#This Row],[Brutobedrag 2]]&lt;Q2_2025[[#This Row],[Bruto - Rel.korting]],Q2_2025[[#This Row],[Brutobedrag 2]],Q2_2025[[#This Row],[Brutobedrag 2]]*(100-Q2_2025[[#This Row],[Relatiekorting percentage]])/100)</f>
        <v>412.48800000000006</v>
      </c>
      <c r="R1132" s="3"/>
      <c r="W1132"/>
      <c r="AB1132"/>
    </row>
    <row r="1133" spans="1:28" x14ac:dyDescent="0.3">
      <c r="A1133" t="s">
        <v>601</v>
      </c>
      <c r="B1133">
        <v>5031040</v>
      </c>
      <c r="C1133" t="s">
        <v>39</v>
      </c>
      <c r="D1133">
        <v>2</v>
      </c>
      <c r="E1133" s="10">
        <v>147.81</v>
      </c>
      <c r="F1133" s="10">
        <v>295.62</v>
      </c>
      <c r="G1133" s="10">
        <v>266.06</v>
      </c>
      <c r="H1133">
        <v>10</v>
      </c>
      <c r="I1133" s="51" t="str">
        <f>_xlfn.XLOOKUP(Q2_2025[[#This Row],[Artikelnr]],Artikel_prijzen[Artnr],Artikel_prijzen[Groep],"")</f>
        <v/>
      </c>
      <c r="J1133" s="10" t="str">
        <f>_xlfn.XLOOKUP(Q2_2025[[#This Row],[Artikelnr]],Artikel_prijzen[Artnr],Artikel_prijzen[Prijs 2025],"")</f>
        <v/>
      </c>
      <c r="K1133" t="str">
        <f>IF(Q2_2025[[#This Row],[Artikelprijs]]&lt;&gt;"",IF(Q2_2025[[#This Row],[Stuksprijs]]=Q2_2025[[#This Row],[Artikelprijs]],"Prijs gelijk","Prijs wijkt af"),"")</f>
        <v/>
      </c>
      <c r="L1133" t="str">
        <f>IF(Q2_2025[[#This Row],[Relatiekorting percentage]]=0,
    "Nvt",
    IF(Q2_2025[[#This Row],[Brutobedrag 2]] &lt; Q2_2025[[#This Row],[Bruto - Rel.korting]],
        "Nee",
        "Ja"))</f>
        <v>Ja</v>
      </c>
      <c r="M1133" s="10">
        <f>IF(Q2_2025[[#This Row],[Artikelprijs]]&lt;&gt;"",Q2_2025[[#This Row],[Artikelprijs]],Q2_2025[[#This Row],[Stuksprijs]])</f>
        <v>147.81</v>
      </c>
      <c r="N1133" s="10">
        <f>Q2_2025[[#This Row],[Besteld]]*Q2_2025[[#This Row],[Prijs 2]]</f>
        <v>295.62</v>
      </c>
      <c r="O1133" s="10">
        <f>IF(Q2_2025[[#This Row],[Brutobedrag 2]]&lt;Q2_2025[[#This Row],[Bruto - Rel.korting]],Q2_2025[[#This Row],[Brutobedrag 2]],Q2_2025[[#This Row],[Brutobedrag 2]]*(100-Q2_2025[[#This Row],[Relatiekorting percentage]])/100)</f>
        <v>266.05799999999999</v>
      </c>
      <c r="R1133" s="3"/>
      <c r="W1133"/>
      <c r="AB1133"/>
    </row>
    <row r="1134" spans="1:28" x14ac:dyDescent="0.3">
      <c r="A1134" t="s">
        <v>601</v>
      </c>
      <c r="B1134">
        <v>5031041</v>
      </c>
      <c r="C1134" t="s">
        <v>105</v>
      </c>
      <c r="D1134">
        <v>4</v>
      </c>
      <c r="E1134" s="10">
        <v>90.64</v>
      </c>
      <c r="F1134" s="10">
        <v>362.56</v>
      </c>
      <c r="G1134" s="10">
        <v>326.3</v>
      </c>
      <c r="H1134">
        <v>10</v>
      </c>
      <c r="I1134" s="51" t="str">
        <f>_xlfn.XLOOKUP(Q2_2025[[#This Row],[Artikelnr]],Artikel_prijzen[Artnr],Artikel_prijzen[Groep],"")</f>
        <v/>
      </c>
      <c r="J1134" s="10" t="str">
        <f>_xlfn.XLOOKUP(Q2_2025[[#This Row],[Artikelnr]],Artikel_prijzen[Artnr],Artikel_prijzen[Prijs 2025],"")</f>
        <v/>
      </c>
      <c r="K1134" t="str">
        <f>IF(Q2_2025[[#This Row],[Artikelprijs]]&lt;&gt;"",IF(Q2_2025[[#This Row],[Stuksprijs]]=Q2_2025[[#This Row],[Artikelprijs]],"Prijs gelijk","Prijs wijkt af"),"")</f>
        <v/>
      </c>
      <c r="L1134" t="str">
        <f>IF(Q2_2025[[#This Row],[Relatiekorting percentage]]=0,
    "Nvt",
    IF(Q2_2025[[#This Row],[Brutobedrag 2]] &lt; Q2_2025[[#This Row],[Bruto - Rel.korting]],
        "Nee",
        "Ja"))</f>
        <v>Ja</v>
      </c>
      <c r="M1134" s="10">
        <f>IF(Q2_2025[[#This Row],[Artikelprijs]]&lt;&gt;"",Q2_2025[[#This Row],[Artikelprijs]],Q2_2025[[#This Row],[Stuksprijs]])</f>
        <v>90.64</v>
      </c>
      <c r="N1134" s="10">
        <f>Q2_2025[[#This Row],[Besteld]]*Q2_2025[[#This Row],[Prijs 2]]</f>
        <v>362.56</v>
      </c>
      <c r="O1134" s="10">
        <f>IF(Q2_2025[[#This Row],[Brutobedrag 2]]&lt;Q2_2025[[#This Row],[Bruto - Rel.korting]],Q2_2025[[#This Row],[Brutobedrag 2]],Q2_2025[[#This Row],[Brutobedrag 2]]*(100-Q2_2025[[#This Row],[Relatiekorting percentage]])/100)</f>
        <v>326.30400000000003</v>
      </c>
      <c r="R1134" s="3"/>
      <c r="W1134"/>
      <c r="AB1134"/>
    </row>
    <row r="1135" spans="1:28" x14ac:dyDescent="0.3">
      <c r="A1135" t="s">
        <v>601</v>
      </c>
      <c r="B1135">
        <v>1007051</v>
      </c>
      <c r="C1135" t="s">
        <v>54</v>
      </c>
      <c r="D1135">
        <v>4</v>
      </c>
      <c r="E1135" s="10">
        <v>88.57</v>
      </c>
      <c r="F1135" s="10">
        <v>354.28</v>
      </c>
      <c r="G1135" s="10">
        <v>318.85000000000002</v>
      </c>
      <c r="H1135">
        <v>10</v>
      </c>
      <c r="I1135" s="51" t="str">
        <f>_xlfn.XLOOKUP(Q2_2025[[#This Row],[Artikelnr]],Artikel_prijzen[Artnr],Artikel_prijzen[Groep],"")</f>
        <v/>
      </c>
      <c r="J1135" s="10" t="str">
        <f>_xlfn.XLOOKUP(Q2_2025[[#This Row],[Artikelnr]],Artikel_prijzen[Artnr],Artikel_prijzen[Prijs 2025],"")</f>
        <v/>
      </c>
      <c r="K1135" t="str">
        <f>IF(Q2_2025[[#This Row],[Artikelprijs]]&lt;&gt;"",IF(Q2_2025[[#This Row],[Stuksprijs]]=Q2_2025[[#This Row],[Artikelprijs]],"Prijs gelijk","Prijs wijkt af"),"")</f>
        <v/>
      </c>
      <c r="L1135" t="str">
        <f>IF(Q2_2025[[#This Row],[Relatiekorting percentage]]=0,
    "Nvt",
    IF(Q2_2025[[#This Row],[Brutobedrag 2]] &lt; Q2_2025[[#This Row],[Bruto - Rel.korting]],
        "Nee",
        "Ja"))</f>
        <v>Ja</v>
      </c>
      <c r="M1135" s="10">
        <f>IF(Q2_2025[[#This Row],[Artikelprijs]]&lt;&gt;"",Q2_2025[[#This Row],[Artikelprijs]],Q2_2025[[#This Row],[Stuksprijs]])</f>
        <v>88.57</v>
      </c>
      <c r="N1135" s="10">
        <f>Q2_2025[[#This Row],[Besteld]]*Q2_2025[[#This Row],[Prijs 2]]</f>
        <v>354.28</v>
      </c>
      <c r="O1135" s="10">
        <f>IF(Q2_2025[[#This Row],[Brutobedrag 2]]&lt;Q2_2025[[#This Row],[Bruto - Rel.korting]],Q2_2025[[#This Row],[Brutobedrag 2]],Q2_2025[[#This Row],[Brutobedrag 2]]*(100-Q2_2025[[#This Row],[Relatiekorting percentage]])/100)</f>
        <v>318.85199999999998</v>
      </c>
      <c r="R1135" s="3"/>
      <c r="W1135"/>
      <c r="AB1135"/>
    </row>
    <row r="1136" spans="1:28" x14ac:dyDescent="0.3">
      <c r="A1136" t="s">
        <v>601</v>
      </c>
      <c r="B1136">
        <v>1007051</v>
      </c>
      <c r="C1136" t="s">
        <v>54</v>
      </c>
      <c r="D1136">
        <v>1</v>
      </c>
      <c r="E1136" s="10">
        <v>88.57</v>
      </c>
      <c r="F1136" s="10">
        <v>0</v>
      </c>
      <c r="G1136" s="10">
        <v>0</v>
      </c>
      <c r="H1136">
        <v>10</v>
      </c>
      <c r="I1136" s="51" t="str">
        <f>_xlfn.XLOOKUP(Q2_2025[[#This Row],[Artikelnr]],Artikel_prijzen[Artnr],Artikel_prijzen[Groep],"")</f>
        <v/>
      </c>
      <c r="J1136" s="10" t="str">
        <f>_xlfn.XLOOKUP(Q2_2025[[#This Row],[Artikelnr]],Artikel_prijzen[Artnr],Artikel_prijzen[Prijs 2025],"")</f>
        <v/>
      </c>
      <c r="K1136" t="str">
        <f>IF(Q2_2025[[#This Row],[Artikelprijs]]&lt;&gt;"",IF(Q2_2025[[#This Row],[Stuksprijs]]=Q2_2025[[#This Row],[Artikelprijs]],"Prijs gelijk","Prijs wijkt af"),"")</f>
        <v/>
      </c>
      <c r="L1136" t="str">
        <f>IF(Q2_2025[[#This Row],[Relatiekorting percentage]]=0,
    "Nvt",
    IF(Q2_2025[[#This Row],[Brutobedrag 2]] &lt; Q2_2025[[#This Row],[Bruto - Rel.korting]],
        "Nee",
        "Ja"))</f>
        <v>Ja</v>
      </c>
      <c r="M1136" s="10">
        <f>IF(Q2_2025[[#This Row],[Artikelprijs]]&lt;&gt;"",Q2_2025[[#This Row],[Artikelprijs]],Q2_2025[[#This Row],[Stuksprijs]])</f>
        <v>88.57</v>
      </c>
      <c r="N1136" s="10">
        <f>Q2_2025[[#This Row],[Besteld]]*Q2_2025[[#This Row],[Prijs 2]]</f>
        <v>88.57</v>
      </c>
      <c r="O1136" s="10">
        <f>IF(Q2_2025[[#This Row],[Brutobedrag 2]]&lt;Q2_2025[[#This Row],[Bruto - Rel.korting]],Q2_2025[[#This Row],[Brutobedrag 2]],Q2_2025[[#This Row],[Brutobedrag 2]]*(100-Q2_2025[[#This Row],[Relatiekorting percentage]])/100)</f>
        <v>79.712999999999994</v>
      </c>
      <c r="R1136" s="3"/>
      <c r="W1136"/>
      <c r="AB1136"/>
    </row>
    <row r="1137" spans="1:28" x14ac:dyDescent="0.3">
      <c r="A1137" t="s">
        <v>601</v>
      </c>
      <c r="B1137">
        <v>1002026</v>
      </c>
      <c r="C1137" t="s">
        <v>615</v>
      </c>
      <c r="D1137">
        <v>6</v>
      </c>
      <c r="E1137" s="10">
        <v>49</v>
      </c>
      <c r="F1137" s="10">
        <v>294</v>
      </c>
      <c r="G1137" s="10">
        <v>264.60000000000002</v>
      </c>
      <c r="H1137">
        <v>10</v>
      </c>
      <c r="I1137" s="51" t="str">
        <f>_xlfn.XLOOKUP(Q2_2025[[#This Row],[Artikelnr]],Artikel_prijzen[Artnr],Artikel_prijzen[Groep],"")</f>
        <v/>
      </c>
      <c r="J1137" s="10" t="str">
        <f>_xlfn.XLOOKUP(Q2_2025[[#This Row],[Artikelnr]],Artikel_prijzen[Artnr],Artikel_prijzen[Prijs 2025],"")</f>
        <v/>
      </c>
      <c r="K1137" t="str">
        <f>IF(Q2_2025[[#This Row],[Artikelprijs]]&lt;&gt;"",IF(Q2_2025[[#This Row],[Stuksprijs]]=Q2_2025[[#This Row],[Artikelprijs]],"Prijs gelijk","Prijs wijkt af"),"")</f>
        <v/>
      </c>
      <c r="L1137" t="str">
        <f>IF(Q2_2025[[#This Row],[Relatiekorting percentage]]=0,
    "Nvt",
    IF(Q2_2025[[#This Row],[Brutobedrag 2]] &lt; Q2_2025[[#This Row],[Bruto - Rel.korting]],
        "Nee",
        "Ja"))</f>
        <v>Ja</v>
      </c>
      <c r="M1137" s="10">
        <f>IF(Q2_2025[[#This Row],[Artikelprijs]]&lt;&gt;"",Q2_2025[[#This Row],[Artikelprijs]],Q2_2025[[#This Row],[Stuksprijs]])</f>
        <v>49</v>
      </c>
      <c r="N1137" s="10">
        <f>Q2_2025[[#This Row],[Besteld]]*Q2_2025[[#This Row],[Prijs 2]]</f>
        <v>294</v>
      </c>
      <c r="O1137" s="10">
        <f>IF(Q2_2025[[#This Row],[Brutobedrag 2]]&lt;Q2_2025[[#This Row],[Bruto - Rel.korting]],Q2_2025[[#This Row],[Brutobedrag 2]],Q2_2025[[#This Row],[Brutobedrag 2]]*(100-Q2_2025[[#This Row],[Relatiekorting percentage]])/100)</f>
        <v>264.60000000000002</v>
      </c>
      <c r="R1137" s="3"/>
      <c r="W1137"/>
      <c r="AB1137"/>
    </row>
    <row r="1138" spans="1:28" x14ac:dyDescent="0.3">
      <c r="A1138" t="s">
        <v>601</v>
      </c>
      <c r="B1138">
        <v>1002026</v>
      </c>
      <c r="C1138" t="s">
        <v>615</v>
      </c>
      <c r="D1138">
        <v>1</v>
      </c>
      <c r="E1138" s="10">
        <v>49</v>
      </c>
      <c r="F1138" s="10">
        <v>0</v>
      </c>
      <c r="G1138" s="10">
        <v>0</v>
      </c>
      <c r="H1138">
        <v>10</v>
      </c>
      <c r="I1138" s="51" t="str">
        <f>_xlfn.XLOOKUP(Q2_2025[[#This Row],[Artikelnr]],Artikel_prijzen[Artnr],Artikel_prijzen[Groep],"")</f>
        <v/>
      </c>
      <c r="J1138" s="10" t="str">
        <f>_xlfn.XLOOKUP(Q2_2025[[#This Row],[Artikelnr]],Artikel_prijzen[Artnr],Artikel_prijzen[Prijs 2025],"")</f>
        <v/>
      </c>
      <c r="K1138" t="str">
        <f>IF(Q2_2025[[#This Row],[Artikelprijs]]&lt;&gt;"",IF(Q2_2025[[#This Row],[Stuksprijs]]=Q2_2025[[#This Row],[Artikelprijs]],"Prijs gelijk","Prijs wijkt af"),"")</f>
        <v/>
      </c>
      <c r="L1138" t="str">
        <f>IF(Q2_2025[[#This Row],[Relatiekorting percentage]]=0,
    "Nvt",
    IF(Q2_2025[[#This Row],[Brutobedrag 2]] &lt; Q2_2025[[#This Row],[Bruto - Rel.korting]],
        "Nee",
        "Ja"))</f>
        <v>Ja</v>
      </c>
      <c r="M1138" s="10">
        <f>IF(Q2_2025[[#This Row],[Artikelprijs]]&lt;&gt;"",Q2_2025[[#This Row],[Artikelprijs]],Q2_2025[[#This Row],[Stuksprijs]])</f>
        <v>49</v>
      </c>
      <c r="N1138" s="10">
        <f>Q2_2025[[#This Row],[Besteld]]*Q2_2025[[#This Row],[Prijs 2]]</f>
        <v>49</v>
      </c>
      <c r="O1138" s="10">
        <f>IF(Q2_2025[[#This Row],[Brutobedrag 2]]&lt;Q2_2025[[#This Row],[Bruto - Rel.korting]],Q2_2025[[#This Row],[Brutobedrag 2]],Q2_2025[[#This Row],[Brutobedrag 2]]*(100-Q2_2025[[#This Row],[Relatiekorting percentage]])/100)</f>
        <v>44.1</v>
      </c>
      <c r="R1138" s="3"/>
      <c r="W1138"/>
      <c r="AB1138"/>
    </row>
    <row r="1139" spans="1:28" x14ac:dyDescent="0.3">
      <c r="A1139" t="s">
        <v>601</v>
      </c>
      <c r="B1139">
        <v>3001036</v>
      </c>
      <c r="C1139" t="s">
        <v>63</v>
      </c>
      <c r="D1139">
        <v>8</v>
      </c>
      <c r="E1139" s="10">
        <v>3</v>
      </c>
      <c r="F1139" s="10">
        <v>0</v>
      </c>
      <c r="G1139" s="10">
        <v>0</v>
      </c>
      <c r="H1139">
        <v>10</v>
      </c>
      <c r="I1139" s="51" t="str">
        <f>_xlfn.XLOOKUP(Q2_2025[[#This Row],[Artikelnr]],Artikel_prijzen[Artnr],Artikel_prijzen[Groep],"")</f>
        <v/>
      </c>
      <c r="J1139" s="10" t="str">
        <f>_xlfn.XLOOKUP(Q2_2025[[#This Row],[Artikelnr]],Artikel_prijzen[Artnr],Artikel_prijzen[Prijs 2025],"")</f>
        <v/>
      </c>
      <c r="K1139" t="str">
        <f>IF(Q2_2025[[#This Row],[Artikelprijs]]&lt;&gt;"",IF(Q2_2025[[#This Row],[Stuksprijs]]=Q2_2025[[#This Row],[Artikelprijs]],"Prijs gelijk","Prijs wijkt af"),"")</f>
        <v/>
      </c>
      <c r="L1139" t="str">
        <f>IF(Q2_2025[[#This Row],[Relatiekorting percentage]]=0,
    "Nvt",
    IF(Q2_2025[[#This Row],[Brutobedrag 2]] &lt; Q2_2025[[#This Row],[Bruto - Rel.korting]],
        "Nee",
        "Ja"))</f>
        <v>Ja</v>
      </c>
      <c r="M1139" s="10">
        <f>IF(Q2_2025[[#This Row],[Artikelprijs]]&lt;&gt;"",Q2_2025[[#This Row],[Artikelprijs]],Q2_2025[[#This Row],[Stuksprijs]])</f>
        <v>3</v>
      </c>
      <c r="N1139" s="10">
        <f>Q2_2025[[#This Row],[Besteld]]*Q2_2025[[#This Row],[Prijs 2]]</f>
        <v>24</v>
      </c>
      <c r="O1139" s="10">
        <f>IF(Q2_2025[[#This Row],[Brutobedrag 2]]&lt;Q2_2025[[#This Row],[Bruto - Rel.korting]],Q2_2025[[#This Row],[Brutobedrag 2]],Q2_2025[[#This Row],[Brutobedrag 2]]*(100-Q2_2025[[#This Row],[Relatiekorting percentage]])/100)</f>
        <v>21.6</v>
      </c>
      <c r="R1139" s="3"/>
      <c r="W1139"/>
      <c r="AB1139"/>
    </row>
    <row r="1140" spans="1:28" x14ac:dyDescent="0.3">
      <c r="A1140" t="s">
        <v>601</v>
      </c>
      <c r="B1140">
        <v>3001037</v>
      </c>
      <c r="C1140" t="s">
        <v>64</v>
      </c>
      <c r="D1140">
        <v>4</v>
      </c>
      <c r="E1140" s="10">
        <v>4</v>
      </c>
      <c r="F1140" s="10">
        <v>0</v>
      </c>
      <c r="G1140" s="10">
        <v>0</v>
      </c>
      <c r="H1140">
        <v>10</v>
      </c>
      <c r="I1140" s="51" t="str">
        <f>_xlfn.XLOOKUP(Q2_2025[[#This Row],[Artikelnr]],Artikel_prijzen[Artnr],Artikel_prijzen[Groep],"")</f>
        <v/>
      </c>
      <c r="J1140" s="10" t="str">
        <f>_xlfn.XLOOKUP(Q2_2025[[#This Row],[Artikelnr]],Artikel_prijzen[Artnr],Artikel_prijzen[Prijs 2025],"")</f>
        <v/>
      </c>
      <c r="K1140" t="str">
        <f>IF(Q2_2025[[#This Row],[Artikelprijs]]&lt;&gt;"",IF(Q2_2025[[#This Row],[Stuksprijs]]=Q2_2025[[#This Row],[Artikelprijs]],"Prijs gelijk","Prijs wijkt af"),"")</f>
        <v/>
      </c>
      <c r="L1140" t="str">
        <f>IF(Q2_2025[[#This Row],[Relatiekorting percentage]]=0,
    "Nvt",
    IF(Q2_2025[[#This Row],[Brutobedrag 2]] &lt; Q2_2025[[#This Row],[Bruto - Rel.korting]],
        "Nee",
        "Ja"))</f>
        <v>Ja</v>
      </c>
      <c r="M1140" s="10">
        <f>IF(Q2_2025[[#This Row],[Artikelprijs]]&lt;&gt;"",Q2_2025[[#This Row],[Artikelprijs]],Q2_2025[[#This Row],[Stuksprijs]])</f>
        <v>4</v>
      </c>
      <c r="N1140" s="10">
        <f>Q2_2025[[#This Row],[Besteld]]*Q2_2025[[#This Row],[Prijs 2]]</f>
        <v>16</v>
      </c>
      <c r="O1140" s="10">
        <f>IF(Q2_2025[[#This Row],[Brutobedrag 2]]&lt;Q2_2025[[#This Row],[Bruto - Rel.korting]],Q2_2025[[#This Row],[Brutobedrag 2]],Q2_2025[[#This Row],[Brutobedrag 2]]*(100-Q2_2025[[#This Row],[Relatiekorting percentage]])/100)</f>
        <v>14.4</v>
      </c>
      <c r="R1140" s="3"/>
      <c r="W1140"/>
      <c r="AB1140"/>
    </row>
    <row r="1141" spans="1:28" x14ac:dyDescent="0.3">
      <c r="A1141" t="s">
        <v>601</v>
      </c>
      <c r="B1141">
        <v>3001046</v>
      </c>
      <c r="C1141" t="s">
        <v>61</v>
      </c>
      <c r="D1141">
        <v>12</v>
      </c>
      <c r="E1141" s="10">
        <v>3.5</v>
      </c>
      <c r="F1141" s="10">
        <v>0</v>
      </c>
      <c r="G1141" s="10">
        <v>0</v>
      </c>
      <c r="H1141">
        <v>10</v>
      </c>
      <c r="I1141" s="51" t="str">
        <f>_xlfn.XLOOKUP(Q2_2025[[#This Row],[Artikelnr]],Artikel_prijzen[Artnr],Artikel_prijzen[Groep],"")</f>
        <v/>
      </c>
      <c r="J1141" s="10" t="str">
        <f>_xlfn.XLOOKUP(Q2_2025[[#This Row],[Artikelnr]],Artikel_prijzen[Artnr],Artikel_prijzen[Prijs 2025],"")</f>
        <v/>
      </c>
      <c r="K1141" t="str">
        <f>IF(Q2_2025[[#This Row],[Artikelprijs]]&lt;&gt;"",IF(Q2_2025[[#This Row],[Stuksprijs]]=Q2_2025[[#This Row],[Artikelprijs]],"Prijs gelijk","Prijs wijkt af"),"")</f>
        <v/>
      </c>
      <c r="L1141" t="str">
        <f>IF(Q2_2025[[#This Row],[Relatiekorting percentage]]=0,
    "Nvt",
    IF(Q2_2025[[#This Row],[Brutobedrag 2]] &lt; Q2_2025[[#This Row],[Bruto - Rel.korting]],
        "Nee",
        "Ja"))</f>
        <v>Ja</v>
      </c>
      <c r="M1141" s="10">
        <f>IF(Q2_2025[[#This Row],[Artikelprijs]]&lt;&gt;"",Q2_2025[[#This Row],[Artikelprijs]],Q2_2025[[#This Row],[Stuksprijs]])</f>
        <v>3.5</v>
      </c>
      <c r="N1141" s="10">
        <f>Q2_2025[[#This Row],[Besteld]]*Q2_2025[[#This Row],[Prijs 2]]</f>
        <v>42</v>
      </c>
      <c r="O1141" s="10">
        <f>IF(Q2_2025[[#This Row],[Brutobedrag 2]]&lt;Q2_2025[[#This Row],[Bruto - Rel.korting]],Q2_2025[[#This Row],[Brutobedrag 2]],Q2_2025[[#This Row],[Brutobedrag 2]]*(100-Q2_2025[[#This Row],[Relatiekorting percentage]])/100)</f>
        <v>37.799999999999997</v>
      </c>
      <c r="R1141" s="3"/>
      <c r="W1141"/>
      <c r="AB1141"/>
    </row>
    <row r="1142" spans="1:28" x14ac:dyDescent="0.3">
      <c r="A1142" t="s">
        <v>601</v>
      </c>
      <c r="B1142">
        <v>3001045</v>
      </c>
      <c r="C1142" t="s">
        <v>71</v>
      </c>
      <c r="D1142">
        <v>1</v>
      </c>
      <c r="E1142" s="10">
        <v>5</v>
      </c>
      <c r="F1142" s="10">
        <v>0</v>
      </c>
      <c r="G1142" s="10">
        <v>0</v>
      </c>
      <c r="H1142">
        <v>10</v>
      </c>
      <c r="I1142" s="51" t="str">
        <f>_xlfn.XLOOKUP(Q2_2025[[#This Row],[Artikelnr]],Artikel_prijzen[Artnr],Artikel_prijzen[Groep],"")</f>
        <v/>
      </c>
      <c r="J1142" s="10" t="str">
        <f>_xlfn.XLOOKUP(Q2_2025[[#This Row],[Artikelnr]],Artikel_prijzen[Artnr],Artikel_prijzen[Prijs 2025],"")</f>
        <v/>
      </c>
      <c r="K1142" t="str">
        <f>IF(Q2_2025[[#This Row],[Artikelprijs]]&lt;&gt;"",IF(Q2_2025[[#This Row],[Stuksprijs]]=Q2_2025[[#This Row],[Artikelprijs]],"Prijs gelijk","Prijs wijkt af"),"")</f>
        <v/>
      </c>
      <c r="L1142" t="str">
        <f>IF(Q2_2025[[#This Row],[Relatiekorting percentage]]=0,
    "Nvt",
    IF(Q2_2025[[#This Row],[Brutobedrag 2]] &lt; Q2_2025[[#This Row],[Bruto - Rel.korting]],
        "Nee",
        "Ja"))</f>
        <v>Ja</v>
      </c>
      <c r="M1142" s="10">
        <f>IF(Q2_2025[[#This Row],[Artikelprijs]]&lt;&gt;"",Q2_2025[[#This Row],[Artikelprijs]],Q2_2025[[#This Row],[Stuksprijs]])</f>
        <v>5</v>
      </c>
      <c r="N1142" s="10">
        <f>Q2_2025[[#This Row],[Besteld]]*Q2_2025[[#This Row],[Prijs 2]]</f>
        <v>5</v>
      </c>
      <c r="O1142" s="10">
        <f>IF(Q2_2025[[#This Row],[Brutobedrag 2]]&lt;Q2_2025[[#This Row],[Bruto - Rel.korting]],Q2_2025[[#This Row],[Brutobedrag 2]],Q2_2025[[#This Row],[Brutobedrag 2]]*(100-Q2_2025[[#This Row],[Relatiekorting percentage]])/100)</f>
        <v>4.5</v>
      </c>
      <c r="R1142" s="3"/>
      <c r="W1142"/>
      <c r="AB1142"/>
    </row>
    <row r="1143" spans="1:28" x14ac:dyDescent="0.3">
      <c r="A1143" t="s">
        <v>601</v>
      </c>
      <c r="B1143">
        <v>5030001</v>
      </c>
      <c r="C1143" t="s">
        <v>132</v>
      </c>
      <c r="D1143">
        <v>-24</v>
      </c>
      <c r="E1143" s="10">
        <v>28.84</v>
      </c>
      <c r="F1143" s="10">
        <v>-692.16</v>
      </c>
      <c r="G1143" s="10">
        <v>-692.16</v>
      </c>
      <c r="H1143">
        <v>0</v>
      </c>
      <c r="I1143" s="51" t="str">
        <f>_xlfn.XLOOKUP(Q2_2025[[#This Row],[Artikelnr]],Artikel_prijzen[Artnr],Artikel_prijzen[Groep],"")</f>
        <v>Rigging</v>
      </c>
      <c r="J1143" s="10">
        <f>_xlfn.XLOOKUP(Q2_2025[[#This Row],[Artikelnr]],Artikel_prijzen[Artnr],Artikel_prijzen[Prijs 2025],"")</f>
        <v>28</v>
      </c>
      <c r="K1143" t="str">
        <f>IF(Q2_2025[[#This Row],[Artikelprijs]]&lt;&gt;"",IF(Q2_2025[[#This Row],[Stuksprijs]]=Q2_2025[[#This Row],[Artikelprijs]],"Prijs gelijk","Prijs wijkt af"),"")</f>
        <v>Prijs wijkt af</v>
      </c>
      <c r="L1143" t="str">
        <f>IF(Q2_2025[[#This Row],[Relatiekorting percentage]]=0,
    "Nvt",
    IF(Q2_2025[[#This Row],[Brutobedrag 2]] &lt; Q2_2025[[#This Row],[Bruto - Rel.korting]],
        "Nee",
        "Ja"))</f>
        <v>Nvt</v>
      </c>
      <c r="M1143" s="10">
        <f>IF(Q2_2025[[#This Row],[Artikelprijs]]&lt;&gt;"",Q2_2025[[#This Row],[Artikelprijs]],Q2_2025[[#This Row],[Stuksprijs]])</f>
        <v>28</v>
      </c>
      <c r="N1143" s="10">
        <f>Q2_2025[[#This Row],[Besteld]]*Q2_2025[[#This Row],[Prijs 2]]</f>
        <v>-672</v>
      </c>
      <c r="O1143" s="10">
        <f>IF(Q2_2025[[#This Row],[Brutobedrag 2]]&lt;Q2_2025[[#This Row],[Bruto - Rel.korting]],Q2_2025[[#This Row],[Brutobedrag 2]],Q2_2025[[#This Row],[Brutobedrag 2]]*(100-Q2_2025[[#This Row],[Relatiekorting percentage]])/100)</f>
        <v>-672</v>
      </c>
      <c r="R1143" s="3"/>
      <c r="W1143"/>
      <c r="AB1143"/>
    </row>
    <row r="1144" spans="1:28" x14ac:dyDescent="0.3">
      <c r="A1144" t="s">
        <v>601</v>
      </c>
      <c r="B1144">
        <v>5030229</v>
      </c>
      <c r="C1144" t="s">
        <v>18</v>
      </c>
      <c r="D1144">
        <v>-4</v>
      </c>
      <c r="E1144" s="10">
        <v>303.85000000000002</v>
      </c>
      <c r="F1144" s="10">
        <v>-1215.4000000000001</v>
      </c>
      <c r="G1144" s="10">
        <v>-1215.4000000000001</v>
      </c>
      <c r="H1144">
        <v>0</v>
      </c>
      <c r="I1144" s="51" t="str">
        <f>_xlfn.XLOOKUP(Q2_2025[[#This Row],[Artikelnr]],Artikel_prijzen[Artnr],Artikel_prijzen[Groep],"")</f>
        <v>Rigging</v>
      </c>
      <c r="J1144" s="10">
        <f>_xlfn.XLOOKUP(Q2_2025[[#This Row],[Artikelnr]],Artikel_prijzen[Artnr],Artikel_prijzen[Prijs 2025],"")</f>
        <v>295</v>
      </c>
      <c r="K1144" t="str">
        <f>IF(Q2_2025[[#This Row],[Artikelprijs]]&lt;&gt;"",IF(Q2_2025[[#This Row],[Stuksprijs]]=Q2_2025[[#This Row],[Artikelprijs]],"Prijs gelijk","Prijs wijkt af"),"")</f>
        <v>Prijs wijkt af</v>
      </c>
      <c r="L1144" t="str">
        <f>IF(Q2_2025[[#This Row],[Relatiekorting percentage]]=0,
    "Nvt",
    IF(Q2_2025[[#This Row],[Brutobedrag 2]] &lt; Q2_2025[[#This Row],[Bruto - Rel.korting]],
        "Nee",
        "Ja"))</f>
        <v>Nvt</v>
      </c>
      <c r="M1144" s="10">
        <f>IF(Q2_2025[[#This Row],[Artikelprijs]]&lt;&gt;"",Q2_2025[[#This Row],[Artikelprijs]],Q2_2025[[#This Row],[Stuksprijs]])</f>
        <v>295</v>
      </c>
      <c r="N1144" s="10">
        <f>Q2_2025[[#This Row],[Besteld]]*Q2_2025[[#This Row],[Prijs 2]]</f>
        <v>-1180</v>
      </c>
      <c r="O1144" s="10">
        <f>IF(Q2_2025[[#This Row],[Brutobedrag 2]]&lt;Q2_2025[[#This Row],[Bruto - Rel.korting]],Q2_2025[[#This Row],[Brutobedrag 2]],Q2_2025[[#This Row],[Brutobedrag 2]]*(100-Q2_2025[[#This Row],[Relatiekorting percentage]])/100)</f>
        <v>-1180</v>
      </c>
      <c r="R1144" s="3"/>
      <c r="W1144"/>
      <c r="AB1144"/>
    </row>
    <row r="1145" spans="1:28" x14ac:dyDescent="0.3">
      <c r="A1145" t="s">
        <v>601</v>
      </c>
      <c r="B1145">
        <v>2004082</v>
      </c>
      <c r="C1145" t="s">
        <v>347</v>
      </c>
      <c r="D1145">
        <v>-1</v>
      </c>
      <c r="E1145" s="10">
        <v>128.75</v>
      </c>
      <c r="F1145" s="10">
        <v>0</v>
      </c>
      <c r="G1145" s="10">
        <v>0</v>
      </c>
      <c r="H1145">
        <v>0</v>
      </c>
      <c r="I1145" s="51" t="str">
        <f>_xlfn.XLOOKUP(Q2_2025[[#This Row],[Artikelnr]],Artikel_prijzen[Artnr],Artikel_prijzen[Groep],"")</f>
        <v/>
      </c>
      <c r="J1145" s="10" t="str">
        <f>_xlfn.XLOOKUP(Q2_2025[[#This Row],[Artikelnr]],Artikel_prijzen[Artnr],Artikel_prijzen[Prijs 2025],"")</f>
        <v/>
      </c>
      <c r="K1145" t="str">
        <f>IF(Q2_2025[[#This Row],[Artikelprijs]]&lt;&gt;"",IF(Q2_2025[[#This Row],[Stuksprijs]]=Q2_2025[[#This Row],[Artikelprijs]],"Prijs gelijk","Prijs wijkt af"),"")</f>
        <v/>
      </c>
      <c r="L1145" t="str">
        <f>IF(Q2_2025[[#This Row],[Relatiekorting percentage]]=0,
    "Nvt",
    IF(Q2_2025[[#This Row],[Brutobedrag 2]] &lt; Q2_2025[[#This Row],[Bruto - Rel.korting]],
        "Nee",
        "Ja"))</f>
        <v>Nvt</v>
      </c>
      <c r="M1145" s="10">
        <f>IF(Q2_2025[[#This Row],[Artikelprijs]]&lt;&gt;"",Q2_2025[[#This Row],[Artikelprijs]],Q2_2025[[#This Row],[Stuksprijs]])</f>
        <v>128.75</v>
      </c>
      <c r="N1145" s="10">
        <f>Q2_2025[[#This Row],[Besteld]]*Q2_2025[[#This Row],[Prijs 2]]</f>
        <v>-128.75</v>
      </c>
      <c r="O1145" s="10">
        <f>IF(Q2_2025[[#This Row],[Brutobedrag 2]]&lt;Q2_2025[[#This Row],[Bruto - Rel.korting]],Q2_2025[[#This Row],[Brutobedrag 2]],Q2_2025[[#This Row],[Brutobedrag 2]]*(100-Q2_2025[[#This Row],[Relatiekorting percentage]])/100)</f>
        <v>-128.75</v>
      </c>
      <c r="R1145" s="3"/>
      <c r="W1145"/>
      <c r="AB1145"/>
    </row>
    <row r="1146" spans="1:28" x14ac:dyDescent="0.3">
      <c r="A1146" t="s">
        <v>601</v>
      </c>
      <c r="B1146">
        <v>5030232</v>
      </c>
      <c r="C1146" t="s">
        <v>116</v>
      </c>
      <c r="D1146">
        <v>-1</v>
      </c>
      <c r="E1146" s="10">
        <v>144.19999999999999</v>
      </c>
      <c r="F1146" s="10">
        <v>-144.19999999999999</v>
      </c>
      <c r="G1146" s="10">
        <v>-144.19999999999999</v>
      </c>
      <c r="H1146">
        <v>0</v>
      </c>
      <c r="I1146" s="51" t="str">
        <f>_xlfn.XLOOKUP(Q2_2025[[#This Row],[Artikelnr]],Artikel_prijzen[Artnr],Artikel_prijzen[Groep],"")</f>
        <v>Rigging</v>
      </c>
      <c r="J1146" s="10">
        <f>_xlfn.XLOOKUP(Q2_2025[[#This Row],[Artikelnr]],Artikel_prijzen[Artnr],Artikel_prijzen[Prijs 2025],"")</f>
        <v>140</v>
      </c>
      <c r="K1146" t="str">
        <f>IF(Q2_2025[[#This Row],[Artikelprijs]]&lt;&gt;"",IF(Q2_2025[[#This Row],[Stuksprijs]]=Q2_2025[[#This Row],[Artikelprijs]],"Prijs gelijk","Prijs wijkt af"),"")</f>
        <v>Prijs wijkt af</v>
      </c>
      <c r="L1146" t="str">
        <f>IF(Q2_2025[[#This Row],[Relatiekorting percentage]]=0,
    "Nvt",
    IF(Q2_2025[[#This Row],[Brutobedrag 2]] &lt; Q2_2025[[#This Row],[Bruto - Rel.korting]],
        "Nee",
        "Ja"))</f>
        <v>Nvt</v>
      </c>
      <c r="M1146" s="10">
        <f>IF(Q2_2025[[#This Row],[Artikelprijs]]&lt;&gt;"",Q2_2025[[#This Row],[Artikelprijs]],Q2_2025[[#This Row],[Stuksprijs]])</f>
        <v>140</v>
      </c>
      <c r="N1146" s="10">
        <f>Q2_2025[[#This Row],[Besteld]]*Q2_2025[[#This Row],[Prijs 2]]</f>
        <v>-140</v>
      </c>
      <c r="O1146" s="10">
        <f>IF(Q2_2025[[#This Row],[Brutobedrag 2]]&lt;Q2_2025[[#This Row],[Bruto - Rel.korting]],Q2_2025[[#This Row],[Brutobedrag 2]],Q2_2025[[#This Row],[Brutobedrag 2]]*(100-Q2_2025[[#This Row],[Relatiekorting percentage]])/100)</f>
        <v>-140</v>
      </c>
      <c r="R1146" s="3"/>
      <c r="W1146"/>
      <c r="AB1146"/>
    </row>
    <row r="1147" spans="1:28" x14ac:dyDescent="0.3">
      <c r="A1147" t="s">
        <v>601</v>
      </c>
      <c r="B1147">
        <v>5031039</v>
      </c>
      <c r="C1147" t="s">
        <v>104</v>
      </c>
      <c r="D1147">
        <v>-4</v>
      </c>
      <c r="E1147" s="10">
        <v>114.58</v>
      </c>
      <c r="F1147" s="10">
        <v>-458.32</v>
      </c>
      <c r="G1147" s="10">
        <v>-412.49</v>
      </c>
      <c r="H1147">
        <v>10</v>
      </c>
      <c r="I1147" s="51" t="str">
        <f>_xlfn.XLOOKUP(Q2_2025[[#This Row],[Artikelnr]],Artikel_prijzen[Artnr],Artikel_prijzen[Groep],"")</f>
        <v/>
      </c>
      <c r="J1147" s="10" t="str">
        <f>_xlfn.XLOOKUP(Q2_2025[[#This Row],[Artikelnr]],Artikel_prijzen[Artnr],Artikel_prijzen[Prijs 2025],"")</f>
        <v/>
      </c>
      <c r="K1147" t="str">
        <f>IF(Q2_2025[[#This Row],[Artikelprijs]]&lt;&gt;"",IF(Q2_2025[[#This Row],[Stuksprijs]]=Q2_2025[[#This Row],[Artikelprijs]],"Prijs gelijk","Prijs wijkt af"),"")</f>
        <v/>
      </c>
      <c r="L1147" t="str">
        <f>IF(Q2_2025[[#This Row],[Relatiekorting percentage]]=0,
    "Nvt",
    IF(Q2_2025[[#This Row],[Brutobedrag 2]] &lt; Q2_2025[[#This Row],[Bruto - Rel.korting]],
        "Nee",
        "Ja"))</f>
        <v>Nee</v>
      </c>
      <c r="M1147" s="10">
        <f>IF(Q2_2025[[#This Row],[Artikelprijs]]&lt;&gt;"",Q2_2025[[#This Row],[Artikelprijs]],Q2_2025[[#This Row],[Stuksprijs]])</f>
        <v>114.58</v>
      </c>
      <c r="N1147" s="10">
        <f>Q2_2025[[#This Row],[Besteld]]*Q2_2025[[#This Row],[Prijs 2]]</f>
        <v>-458.32</v>
      </c>
      <c r="O1147" s="10">
        <f>IF(Q2_2025[[#This Row],[Brutobedrag 2]]&lt;Q2_2025[[#This Row],[Bruto - Rel.korting]],Q2_2025[[#This Row],[Brutobedrag 2]],Q2_2025[[#This Row],[Brutobedrag 2]]*(100-Q2_2025[[#This Row],[Relatiekorting percentage]])/100)</f>
        <v>-458.32</v>
      </c>
      <c r="R1147" s="3"/>
      <c r="W1147"/>
      <c r="AB1147"/>
    </row>
    <row r="1148" spans="1:28" x14ac:dyDescent="0.3">
      <c r="A1148" t="s">
        <v>601</v>
      </c>
      <c r="B1148">
        <v>5031040</v>
      </c>
      <c r="C1148" t="s">
        <v>39</v>
      </c>
      <c r="D1148">
        <v>-2</v>
      </c>
      <c r="E1148" s="10">
        <v>147.81</v>
      </c>
      <c r="F1148" s="10">
        <v>-295.62</v>
      </c>
      <c r="G1148" s="10">
        <v>-266.06</v>
      </c>
      <c r="H1148">
        <v>10</v>
      </c>
      <c r="I1148" s="51" t="str">
        <f>_xlfn.XLOOKUP(Q2_2025[[#This Row],[Artikelnr]],Artikel_prijzen[Artnr],Artikel_prijzen[Groep],"")</f>
        <v/>
      </c>
      <c r="J1148" s="10" t="str">
        <f>_xlfn.XLOOKUP(Q2_2025[[#This Row],[Artikelnr]],Artikel_prijzen[Artnr],Artikel_prijzen[Prijs 2025],"")</f>
        <v/>
      </c>
      <c r="K1148" t="str">
        <f>IF(Q2_2025[[#This Row],[Artikelprijs]]&lt;&gt;"",IF(Q2_2025[[#This Row],[Stuksprijs]]=Q2_2025[[#This Row],[Artikelprijs]],"Prijs gelijk","Prijs wijkt af"),"")</f>
        <v/>
      </c>
      <c r="L1148" t="str">
        <f>IF(Q2_2025[[#This Row],[Relatiekorting percentage]]=0,
    "Nvt",
    IF(Q2_2025[[#This Row],[Brutobedrag 2]] &lt; Q2_2025[[#This Row],[Bruto - Rel.korting]],
        "Nee",
        "Ja"))</f>
        <v>Nee</v>
      </c>
      <c r="M1148" s="10">
        <f>IF(Q2_2025[[#This Row],[Artikelprijs]]&lt;&gt;"",Q2_2025[[#This Row],[Artikelprijs]],Q2_2025[[#This Row],[Stuksprijs]])</f>
        <v>147.81</v>
      </c>
      <c r="N1148" s="10">
        <f>Q2_2025[[#This Row],[Besteld]]*Q2_2025[[#This Row],[Prijs 2]]</f>
        <v>-295.62</v>
      </c>
      <c r="O1148" s="10">
        <f>IF(Q2_2025[[#This Row],[Brutobedrag 2]]&lt;Q2_2025[[#This Row],[Bruto - Rel.korting]],Q2_2025[[#This Row],[Brutobedrag 2]],Q2_2025[[#This Row],[Brutobedrag 2]]*(100-Q2_2025[[#This Row],[Relatiekorting percentage]])/100)</f>
        <v>-295.62</v>
      </c>
      <c r="R1148" s="3"/>
      <c r="W1148"/>
      <c r="AB1148"/>
    </row>
    <row r="1149" spans="1:28" x14ac:dyDescent="0.3">
      <c r="A1149" t="s">
        <v>601</v>
      </c>
      <c r="B1149">
        <v>5031041</v>
      </c>
      <c r="C1149" t="s">
        <v>105</v>
      </c>
      <c r="D1149">
        <v>-4</v>
      </c>
      <c r="E1149" s="10">
        <v>90.64</v>
      </c>
      <c r="F1149" s="10">
        <v>-362.56</v>
      </c>
      <c r="G1149" s="10">
        <v>-326.3</v>
      </c>
      <c r="H1149">
        <v>10</v>
      </c>
      <c r="I1149" s="51" t="str">
        <f>_xlfn.XLOOKUP(Q2_2025[[#This Row],[Artikelnr]],Artikel_prijzen[Artnr],Artikel_prijzen[Groep],"")</f>
        <v/>
      </c>
      <c r="J1149" s="10" t="str">
        <f>_xlfn.XLOOKUP(Q2_2025[[#This Row],[Artikelnr]],Artikel_prijzen[Artnr],Artikel_prijzen[Prijs 2025],"")</f>
        <v/>
      </c>
      <c r="K1149" t="str">
        <f>IF(Q2_2025[[#This Row],[Artikelprijs]]&lt;&gt;"",IF(Q2_2025[[#This Row],[Stuksprijs]]=Q2_2025[[#This Row],[Artikelprijs]],"Prijs gelijk","Prijs wijkt af"),"")</f>
        <v/>
      </c>
      <c r="L1149" t="str">
        <f>IF(Q2_2025[[#This Row],[Relatiekorting percentage]]=0,
    "Nvt",
    IF(Q2_2025[[#This Row],[Brutobedrag 2]] &lt; Q2_2025[[#This Row],[Bruto - Rel.korting]],
        "Nee",
        "Ja"))</f>
        <v>Nee</v>
      </c>
      <c r="M1149" s="10">
        <f>IF(Q2_2025[[#This Row],[Artikelprijs]]&lt;&gt;"",Q2_2025[[#This Row],[Artikelprijs]],Q2_2025[[#This Row],[Stuksprijs]])</f>
        <v>90.64</v>
      </c>
      <c r="N1149" s="10">
        <f>Q2_2025[[#This Row],[Besteld]]*Q2_2025[[#This Row],[Prijs 2]]</f>
        <v>-362.56</v>
      </c>
      <c r="O1149" s="10">
        <f>IF(Q2_2025[[#This Row],[Brutobedrag 2]]&lt;Q2_2025[[#This Row],[Bruto - Rel.korting]],Q2_2025[[#This Row],[Brutobedrag 2]],Q2_2025[[#This Row],[Brutobedrag 2]]*(100-Q2_2025[[#This Row],[Relatiekorting percentage]])/100)</f>
        <v>-362.56</v>
      </c>
      <c r="R1149" s="3"/>
      <c r="W1149"/>
      <c r="AB1149"/>
    </row>
    <row r="1150" spans="1:28" x14ac:dyDescent="0.3">
      <c r="A1150" t="s">
        <v>601</v>
      </c>
      <c r="B1150">
        <v>1007051</v>
      </c>
      <c r="C1150" t="s">
        <v>54</v>
      </c>
      <c r="D1150">
        <v>-4</v>
      </c>
      <c r="E1150" s="10">
        <v>88.57</v>
      </c>
      <c r="F1150" s="10">
        <v>-354.28</v>
      </c>
      <c r="G1150" s="10">
        <v>-318.85000000000002</v>
      </c>
      <c r="H1150">
        <v>10</v>
      </c>
      <c r="I1150" s="51" t="str">
        <f>_xlfn.XLOOKUP(Q2_2025[[#This Row],[Artikelnr]],Artikel_prijzen[Artnr],Artikel_prijzen[Groep],"")</f>
        <v/>
      </c>
      <c r="J1150" s="10" t="str">
        <f>_xlfn.XLOOKUP(Q2_2025[[#This Row],[Artikelnr]],Artikel_prijzen[Artnr],Artikel_prijzen[Prijs 2025],"")</f>
        <v/>
      </c>
      <c r="K1150" t="str">
        <f>IF(Q2_2025[[#This Row],[Artikelprijs]]&lt;&gt;"",IF(Q2_2025[[#This Row],[Stuksprijs]]=Q2_2025[[#This Row],[Artikelprijs]],"Prijs gelijk","Prijs wijkt af"),"")</f>
        <v/>
      </c>
      <c r="L1150" t="str">
        <f>IF(Q2_2025[[#This Row],[Relatiekorting percentage]]=0,
    "Nvt",
    IF(Q2_2025[[#This Row],[Brutobedrag 2]] &lt; Q2_2025[[#This Row],[Bruto - Rel.korting]],
        "Nee",
        "Ja"))</f>
        <v>Nee</v>
      </c>
      <c r="M1150" s="10">
        <f>IF(Q2_2025[[#This Row],[Artikelprijs]]&lt;&gt;"",Q2_2025[[#This Row],[Artikelprijs]],Q2_2025[[#This Row],[Stuksprijs]])</f>
        <v>88.57</v>
      </c>
      <c r="N1150" s="10">
        <f>Q2_2025[[#This Row],[Besteld]]*Q2_2025[[#This Row],[Prijs 2]]</f>
        <v>-354.28</v>
      </c>
      <c r="O1150" s="10">
        <f>IF(Q2_2025[[#This Row],[Brutobedrag 2]]&lt;Q2_2025[[#This Row],[Bruto - Rel.korting]],Q2_2025[[#This Row],[Brutobedrag 2]],Q2_2025[[#This Row],[Brutobedrag 2]]*(100-Q2_2025[[#This Row],[Relatiekorting percentage]])/100)</f>
        <v>-354.28</v>
      </c>
      <c r="R1150" s="3"/>
      <c r="W1150"/>
      <c r="AB1150"/>
    </row>
    <row r="1151" spans="1:28" x14ac:dyDescent="0.3">
      <c r="A1151" t="s">
        <v>601</v>
      </c>
      <c r="B1151">
        <v>1007051</v>
      </c>
      <c r="C1151" t="s">
        <v>54</v>
      </c>
      <c r="D1151">
        <v>-1</v>
      </c>
      <c r="E1151" s="10">
        <v>88.57</v>
      </c>
      <c r="F1151" s="10">
        <v>0</v>
      </c>
      <c r="G1151" s="10">
        <v>0</v>
      </c>
      <c r="H1151">
        <v>10</v>
      </c>
      <c r="I1151" s="51" t="str">
        <f>_xlfn.XLOOKUP(Q2_2025[[#This Row],[Artikelnr]],Artikel_prijzen[Artnr],Artikel_prijzen[Groep],"")</f>
        <v/>
      </c>
      <c r="J1151" s="10" t="str">
        <f>_xlfn.XLOOKUP(Q2_2025[[#This Row],[Artikelnr]],Artikel_prijzen[Artnr],Artikel_prijzen[Prijs 2025],"")</f>
        <v/>
      </c>
      <c r="K1151" t="str">
        <f>IF(Q2_2025[[#This Row],[Artikelprijs]]&lt;&gt;"",IF(Q2_2025[[#This Row],[Stuksprijs]]=Q2_2025[[#This Row],[Artikelprijs]],"Prijs gelijk","Prijs wijkt af"),"")</f>
        <v/>
      </c>
      <c r="L1151" t="str">
        <f>IF(Q2_2025[[#This Row],[Relatiekorting percentage]]=0,
    "Nvt",
    IF(Q2_2025[[#This Row],[Brutobedrag 2]] &lt; Q2_2025[[#This Row],[Bruto - Rel.korting]],
        "Nee",
        "Ja"))</f>
        <v>Nee</v>
      </c>
      <c r="M1151" s="10">
        <f>IF(Q2_2025[[#This Row],[Artikelprijs]]&lt;&gt;"",Q2_2025[[#This Row],[Artikelprijs]],Q2_2025[[#This Row],[Stuksprijs]])</f>
        <v>88.57</v>
      </c>
      <c r="N1151" s="10">
        <f>Q2_2025[[#This Row],[Besteld]]*Q2_2025[[#This Row],[Prijs 2]]</f>
        <v>-88.57</v>
      </c>
      <c r="O1151" s="10">
        <f>IF(Q2_2025[[#This Row],[Brutobedrag 2]]&lt;Q2_2025[[#This Row],[Bruto - Rel.korting]],Q2_2025[[#This Row],[Brutobedrag 2]],Q2_2025[[#This Row],[Brutobedrag 2]]*(100-Q2_2025[[#This Row],[Relatiekorting percentage]])/100)</f>
        <v>-88.57</v>
      </c>
      <c r="R1151" s="3"/>
      <c r="W1151"/>
      <c r="AB1151"/>
    </row>
    <row r="1152" spans="1:28" x14ac:dyDescent="0.3">
      <c r="A1152" t="s">
        <v>601</v>
      </c>
      <c r="B1152">
        <v>1002026</v>
      </c>
      <c r="C1152" t="s">
        <v>615</v>
      </c>
      <c r="D1152">
        <v>-6</v>
      </c>
      <c r="E1152" s="10">
        <v>49</v>
      </c>
      <c r="F1152" s="10">
        <v>-294</v>
      </c>
      <c r="G1152" s="10">
        <v>-264.60000000000002</v>
      </c>
      <c r="H1152">
        <v>10</v>
      </c>
      <c r="I1152" s="51" t="str">
        <f>_xlfn.XLOOKUP(Q2_2025[[#This Row],[Artikelnr]],Artikel_prijzen[Artnr],Artikel_prijzen[Groep],"")</f>
        <v/>
      </c>
      <c r="J1152" s="10" t="str">
        <f>_xlfn.XLOOKUP(Q2_2025[[#This Row],[Artikelnr]],Artikel_prijzen[Artnr],Artikel_prijzen[Prijs 2025],"")</f>
        <v/>
      </c>
      <c r="K1152" t="str">
        <f>IF(Q2_2025[[#This Row],[Artikelprijs]]&lt;&gt;"",IF(Q2_2025[[#This Row],[Stuksprijs]]=Q2_2025[[#This Row],[Artikelprijs]],"Prijs gelijk","Prijs wijkt af"),"")</f>
        <v/>
      </c>
      <c r="L1152" t="str">
        <f>IF(Q2_2025[[#This Row],[Relatiekorting percentage]]=0,
    "Nvt",
    IF(Q2_2025[[#This Row],[Brutobedrag 2]] &lt; Q2_2025[[#This Row],[Bruto - Rel.korting]],
        "Nee",
        "Ja"))</f>
        <v>Nee</v>
      </c>
      <c r="M1152" s="10">
        <f>IF(Q2_2025[[#This Row],[Artikelprijs]]&lt;&gt;"",Q2_2025[[#This Row],[Artikelprijs]],Q2_2025[[#This Row],[Stuksprijs]])</f>
        <v>49</v>
      </c>
      <c r="N1152" s="10">
        <f>Q2_2025[[#This Row],[Besteld]]*Q2_2025[[#This Row],[Prijs 2]]</f>
        <v>-294</v>
      </c>
      <c r="O1152" s="10">
        <f>IF(Q2_2025[[#This Row],[Brutobedrag 2]]&lt;Q2_2025[[#This Row],[Bruto - Rel.korting]],Q2_2025[[#This Row],[Brutobedrag 2]],Q2_2025[[#This Row],[Brutobedrag 2]]*(100-Q2_2025[[#This Row],[Relatiekorting percentage]])/100)</f>
        <v>-294</v>
      </c>
      <c r="R1152" s="3"/>
      <c r="W1152"/>
      <c r="AB1152"/>
    </row>
    <row r="1153" spans="1:28" x14ac:dyDescent="0.3">
      <c r="A1153" t="s">
        <v>601</v>
      </c>
      <c r="B1153">
        <v>1002026</v>
      </c>
      <c r="C1153" t="s">
        <v>615</v>
      </c>
      <c r="D1153">
        <v>-1</v>
      </c>
      <c r="E1153" s="10">
        <v>49</v>
      </c>
      <c r="F1153" s="10">
        <v>0</v>
      </c>
      <c r="G1153" s="10">
        <v>0</v>
      </c>
      <c r="H1153">
        <v>10</v>
      </c>
      <c r="I1153" s="51" t="str">
        <f>_xlfn.XLOOKUP(Q2_2025[[#This Row],[Artikelnr]],Artikel_prijzen[Artnr],Artikel_prijzen[Groep],"")</f>
        <v/>
      </c>
      <c r="J1153" s="10" t="str">
        <f>_xlfn.XLOOKUP(Q2_2025[[#This Row],[Artikelnr]],Artikel_prijzen[Artnr],Artikel_prijzen[Prijs 2025],"")</f>
        <v/>
      </c>
      <c r="K1153" t="str">
        <f>IF(Q2_2025[[#This Row],[Artikelprijs]]&lt;&gt;"",IF(Q2_2025[[#This Row],[Stuksprijs]]=Q2_2025[[#This Row],[Artikelprijs]],"Prijs gelijk","Prijs wijkt af"),"")</f>
        <v/>
      </c>
      <c r="L1153" t="str">
        <f>IF(Q2_2025[[#This Row],[Relatiekorting percentage]]=0,
    "Nvt",
    IF(Q2_2025[[#This Row],[Brutobedrag 2]] &lt; Q2_2025[[#This Row],[Bruto - Rel.korting]],
        "Nee",
        "Ja"))</f>
        <v>Nee</v>
      </c>
      <c r="M1153" s="10">
        <f>IF(Q2_2025[[#This Row],[Artikelprijs]]&lt;&gt;"",Q2_2025[[#This Row],[Artikelprijs]],Q2_2025[[#This Row],[Stuksprijs]])</f>
        <v>49</v>
      </c>
      <c r="N1153" s="10">
        <f>Q2_2025[[#This Row],[Besteld]]*Q2_2025[[#This Row],[Prijs 2]]</f>
        <v>-49</v>
      </c>
      <c r="O1153" s="10">
        <f>IF(Q2_2025[[#This Row],[Brutobedrag 2]]&lt;Q2_2025[[#This Row],[Bruto - Rel.korting]],Q2_2025[[#This Row],[Brutobedrag 2]],Q2_2025[[#This Row],[Brutobedrag 2]]*(100-Q2_2025[[#This Row],[Relatiekorting percentage]])/100)</f>
        <v>-49</v>
      </c>
      <c r="R1153" s="3"/>
      <c r="W1153"/>
      <c r="AB1153"/>
    </row>
    <row r="1154" spans="1:28" x14ac:dyDescent="0.3">
      <c r="A1154" t="s">
        <v>601</v>
      </c>
      <c r="B1154">
        <v>5030001</v>
      </c>
      <c r="C1154" t="s">
        <v>132</v>
      </c>
      <c r="D1154">
        <v>24</v>
      </c>
      <c r="E1154" s="10">
        <v>28.84</v>
      </c>
      <c r="F1154" s="10">
        <v>692.16</v>
      </c>
      <c r="G1154" s="10">
        <v>692.16</v>
      </c>
      <c r="H1154">
        <v>0</v>
      </c>
      <c r="I1154" s="51" t="str">
        <f>_xlfn.XLOOKUP(Q2_2025[[#This Row],[Artikelnr]],Artikel_prijzen[Artnr],Artikel_prijzen[Groep],"")</f>
        <v>Rigging</v>
      </c>
      <c r="J1154" s="10">
        <f>_xlfn.XLOOKUP(Q2_2025[[#This Row],[Artikelnr]],Artikel_prijzen[Artnr],Artikel_prijzen[Prijs 2025],"")</f>
        <v>28</v>
      </c>
      <c r="K1154" t="str">
        <f>IF(Q2_2025[[#This Row],[Artikelprijs]]&lt;&gt;"",IF(Q2_2025[[#This Row],[Stuksprijs]]=Q2_2025[[#This Row],[Artikelprijs]],"Prijs gelijk","Prijs wijkt af"),"")</f>
        <v>Prijs wijkt af</v>
      </c>
      <c r="L1154" t="str">
        <f>IF(Q2_2025[[#This Row],[Relatiekorting percentage]]=0,
    "Nvt",
    IF(Q2_2025[[#This Row],[Brutobedrag 2]] &lt; Q2_2025[[#This Row],[Bruto - Rel.korting]],
        "Nee",
        "Ja"))</f>
        <v>Nvt</v>
      </c>
      <c r="M1154" s="10">
        <f>IF(Q2_2025[[#This Row],[Artikelprijs]]&lt;&gt;"",Q2_2025[[#This Row],[Artikelprijs]],Q2_2025[[#This Row],[Stuksprijs]])</f>
        <v>28</v>
      </c>
      <c r="N1154" s="10">
        <f>Q2_2025[[#This Row],[Besteld]]*Q2_2025[[#This Row],[Prijs 2]]</f>
        <v>672</v>
      </c>
      <c r="O1154" s="10">
        <f>IF(Q2_2025[[#This Row],[Brutobedrag 2]]&lt;Q2_2025[[#This Row],[Bruto - Rel.korting]],Q2_2025[[#This Row],[Brutobedrag 2]],Q2_2025[[#This Row],[Brutobedrag 2]]*(100-Q2_2025[[#This Row],[Relatiekorting percentage]])/100)</f>
        <v>672</v>
      </c>
      <c r="R1154" s="3"/>
      <c r="W1154"/>
      <c r="AB1154"/>
    </row>
    <row r="1155" spans="1:28" x14ac:dyDescent="0.3">
      <c r="A1155" t="s">
        <v>601</v>
      </c>
      <c r="B1155">
        <v>5030229</v>
      </c>
      <c r="C1155" t="s">
        <v>18</v>
      </c>
      <c r="D1155">
        <v>4</v>
      </c>
      <c r="E1155" s="10">
        <v>303.85000000000002</v>
      </c>
      <c r="F1155" s="10">
        <v>1215.4000000000001</v>
      </c>
      <c r="G1155" s="10">
        <v>1215.4000000000001</v>
      </c>
      <c r="H1155">
        <v>0</v>
      </c>
      <c r="I1155" s="51" t="str">
        <f>_xlfn.XLOOKUP(Q2_2025[[#This Row],[Artikelnr]],Artikel_prijzen[Artnr],Artikel_prijzen[Groep],"")</f>
        <v>Rigging</v>
      </c>
      <c r="J1155" s="10">
        <f>_xlfn.XLOOKUP(Q2_2025[[#This Row],[Artikelnr]],Artikel_prijzen[Artnr],Artikel_prijzen[Prijs 2025],"")</f>
        <v>295</v>
      </c>
      <c r="K1155" t="str">
        <f>IF(Q2_2025[[#This Row],[Artikelprijs]]&lt;&gt;"",IF(Q2_2025[[#This Row],[Stuksprijs]]=Q2_2025[[#This Row],[Artikelprijs]],"Prijs gelijk","Prijs wijkt af"),"")</f>
        <v>Prijs wijkt af</v>
      </c>
      <c r="L1155" t="str">
        <f>IF(Q2_2025[[#This Row],[Relatiekorting percentage]]=0,
    "Nvt",
    IF(Q2_2025[[#This Row],[Brutobedrag 2]] &lt; Q2_2025[[#This Row],[Bruto - Rel.korting]],
        "Nee",
        "Ja"))</f>
        <v>Nvt</v>
      </c>
      <c r="M1155" s="10">
        <f>IF(Q2_2025[[#This Row],[Artikelprijs]]&lt;&gt;"",Q2_2025[[#This Row],[Artikelprijs]],Q2_2025[[#This Row],[Stuksprijs]])</f>
        <v>295</v>
      </c>
      <c r="N1155" s="10">
        <f>Q2_2025[[#This Row],[Besteld]]*Q2_2025[[#This Row],[Prijs 2]]</f>
        <v>1180</v>
      </c>
      <c r="O1155" s="10">
        <f>IF(Q2_2025[[#This Row],[Brutobedrag 2]]&lt;Q2_2025[[#This Row],[Bruto - Rel.korting]],Q2_2025[[#This Row],[Brutobedrag 2]],Q2_2025[[#This Row],[Brutobedrag 2]]*(100-Q2_2025[[#This Row],[Relatiekorting percentage]])/100)</f>
        <v>1180</v>
      </c>
      <c r="R1155" s="3"/>
      <c r="W1155"/>
      <c r="AB1155"/>
    </row>
    <row r="1156" spans="1:28" x14ac:dyDescent="0.3">
      <c r="A1156" t="s">
        <v>601</v>
      </c>
      <c r="B1156">
        <v>5030232</v>
      </c>
      <c r="C1156" t="s">
        <v>116</v>
      </c>
      <c r="D1156">
        <v>1</v>
      </c>
      <c r="E1156" s="10">
        <v>144.19999999999999</v>
      </c>
      <c r="F1156" s="10">
        <v>144.19999999999999</v>
      </c>
      <c r="G1156" s="10">
        <v>144.19999999999999</v>
      </c>
      <c r="H1156">
        <v>0</v>
      </c>
      <c r="I1156" s="51" t="str">
        <f>_xlfn.XLOOKUP(Q2_2025[[#This Row],[Artikelnr]],Artikel_prijzen[Artnr],Artikel_prijzen[Groep],"")</f>
        <v>Rigging</v>
      </c>
      <c r="J1156" s="10">
        <f>_xlfn.XLOOKUP(Q2_2025[[#This Row],[Artikelnr]],Artikel_prijzen[Artnr],Artikel_prijzen[Prijs 2025],"")</f>
        <v>140</v>
      </c>
      <c r="K1156" t="str">
        <f>IF(Q2_2025[[#This Row],[Artikelprijs]]&lt;&gt;"",IF(Q2_2025[[#This Row],[Stuksprijs]]=Q2_2025[[#This Row],[Artikelprijs]],"Prijs gelijk","Prijs wijkt af"),"")</f>
        <v>Prijs wijkt af</v>
      </c>
      <c r="L1156" t="str">
        <f>IF(Q2_2025[[#This Row],[Relatiekorting percentage]]=0,
    "Nvt",
    IF(Q2_2025[[#This Row],[Brutobedrag 2]] &lt; Q2_2025[[#This Row],[Bruto - Rel.korting]],
        "Nee",
        "Ja"))</f>
        <v>Nvt</v>
      </c>
      <c r="M1156" s="10">
        <f>IF(Q2_2025[[#This Row],[Artikelprijs]]&lt;&gt;"",Q2_2025[[#This Row],[Artikelprijs]],Q2_2025[[#This Row],[Stuksprijs]])</f>
        <v>140</v>
      </c>
      <c r="N1156" s="10">
        <f>Q2_2025[[#This Row],[Besteld]]*Q2_2025[[#This Row],[Prijs 2]]</f>
        <v>140</v>
      </c>
      <c r="O1156" s="10">
        <f>IF(Q2_2025[[#This Row],[Brutobedrag 2]]&lt;Q2_2025[[#This Row],[Bruto - Rel.korting]],Q2_2025[[#This Row],[Brutobedrag 2]],Q2_2025[[#This Row],[Brutobedrag 2]]*(100-Q2_2025[[#This Row],[Relatiekorting percentage]])/100)</f>
        <v>140</v>
      </c>
      <c r="R1156" s="3"/>
      <c r="W1156"/>
      <c r="AB1156"/>
    </row>
    <row r="1157" spans="1:28" x14ac:dyDescent="0.3">
      <c r="A1157" t="s">
        <v>601</v>
      </c>
      <c r="B1157">
        <v>5031039</v>
      </c>
      <c r="C1157" t="s">
        <v>104</v>
      </c>
      <c r="D1157">
        <v>4</v>
      </c>
      <c r="E1157" s="10">
        <v>114.58</v>
      </c>
      <c r="F1157" s="10">
        <v>458.32</v>
      </c>
      <c r="G1157" s="10">
        <v>412.49</v>
      </c>
      <c r="H1157">
        <v>10</v>
      </c>
      <c r="I1157" s="51" t="str">
        <f>_xlfn.XLOOKUP(Q2_2025[[#This Row],[Artikelnr]],Artikel_prijzen[Artnr],Artikel_prijzen[Groep],"")</f>
        <v/>
      </c>
      <c r="J1157" s="10" t="str">
        <f>_xlfn.XLOOKUP(Q2_2025[[#This Row],[Artikelnr]],Artikel_prijzen[Artnr],Artikel_prijzen[Prijs 2025],"")</f>
        <v/>
      </c>
      <c r="K1157" t="str">
        <f>IF(Q2_2025[[#This Row],[Artikelprijs]]&lt;&gt;"",IF(Q2_2025[[#This Row],[Stuksprijs]]=Q2_2025[[#This Row],[Artikelprijs]],"Prijs gelijk","Prijs wijkt af"),"")</f>
        <v/>
      </c>
      <c r="L1157" t="str">
        <f>IF(Q2_2025[[#This Row],[Relatiekorting percentage]]=0,
    "Nvt",
    IF(Q2_2025[[#This Row],[Brutobedrag 2]] &lt; Q2_2025[[#This Row],[Bruto - Rel.korting]],
        "Nee",
        "Ja"))</f>
        <v>Ja</v>
      </c>
      <c r="M1157" s="10">
        <f>IF(Q2_2025[[#This Row],[Artikelprijs]]&lt;&gt;"",Q2_2025[[#This Row],[Artikelprijs]],Q2_2025[[#This Row],[Stuksprijs]])</f>
        <v>114.58</v>
      </c>
      <c r="N1157" s="10">
        <f>Q2_2025[[#This Row],[Besteld]]*Q2_2025[[#This Row],[Prijs 2]]</f>
        <v>458.32</v>
      </c>
      <c r="O1157" s="10">
        <f>IF(Q2_2025[[#This Row],[Brutobedrag 2]]&lt;Q2_2025[[#This Row],[Bruto - Rel.korting]],Q2_2025[[#This Row],[Brutobedrag 2]],Q2_2025[[#This Row],[Brutobedrag 2]]*(100-Q2_2025[[#This Row],[Relatiekorting percentage]])/100)</f>
        <v>412.48800000000006</v>
      </c>
      <c r="R1157" s="3"/>
      <c r="W1157"/>
      <c r="AB1157"/>
    </row>
    <row r="1158" spans="1:28" x14ac:dyDescent="0.3">
      <c r="A1158" t="s">
        <v>601</v>
      </c>
      <c r="B1158">
        <v>5031040</v>
      </c>
      <c r="C1158" t="s">
        <v>39</v>
      </c>
      <c r="D1158">
        <v>2</v>
      </c>
      <c r="E1158" s="10">
        <v>147.81</v>
      </c>
      <c r="F1158" s="10">
        <v>295.62</v>
      </c>
      <c r="G1158" s="10">
        <v>266.06</v>
      </c>
      <c r="H1158">
        <v>10</v>
      </c>
      <c r="I1158" s="51" t="str">
        <f>_xlfn.XLOOKUP(Q2_2025[[#This Row],[Artikelnr]],Artikel_prijzen[Artnr],Artikel_prijzen[Groep],"")</f>
        <v/>
      </c>
      <c r="J1158" s="10" t="str">
        <f>_xlfn.XLOOKUP(Q2_2025[[#This Row],[Artikelnr]],Artikel_prijzen[Artnr],Artikel_prijzen[Prijs 2025],"")</f>
        <v/>
      </c>
      <c r="K1158" t="str">
        <f>IF(Q2_2025[[#This Row],[Artikelprijs]]&lt;&gt;"",IF(Q2_2025[[#This Row],[Stuksprijs]]=Q2_2025[[#This Row],[Artikelprijs]],"Prijs gelijk","Prijs wijkt af"),"")</f>
        <v/>
      </c>
      <c r="L1158" t="str">
        <f>IF(Q2_2025[[#This Row],[Relatiekorting percentage]]=0,
    "Nvt",
    IF(Q2_2025[[#This Row],[Brutobedrag 2]] &lt; Q2_2025[[#This Row],[Bruto - Rel.korting]],
        "Nee",
        "Ja"))</f>
        <v>Ja</v>
      </c>
      <c r="M1158" s="10">
        <f>IF(Q2_2025[[#This Row],[Artikelprijs]]&lt;&gt;"",Q2_2025[[#This Row],[Artikelprijs]],Q2_2025[[#This Row],[Stuksprijs]])</f>
        <v>147.81</v>
      </c>
      <c r="N1158" s="10">
        <f>Q2_2025[[#This Row],[Besteld]]*Q2_2025[[#This Row],[Prijs 2]]</f>
        <v>295.62</v>
      </c>
      <c r="O1158" s="10">
        <f>IF(Q2_2025[[#This Row],[Brutobedrag 2]]&lt;Q2_2025[[#This Row],[Bruto - Rel.korting]],Q2_2025[[#This Row],[Brutobedrag 2]],Q2_2025[[#This Row],[Brutobedrag 2]]*(100-Q2_2025[[#This Row],[Relatiekorting percentage]])/100)</f>
        <v>266.05799999999999</v>
      </c>
      <c r="R1158" s="3"/>
      <c r="W1158"/>
      <c r="AB1158"/>
    </row>
    <row r="1159" spans="1:28" x14ac:dyDescent="0.3">
      <c r="A1159" t="s">
        <v>601</v>
      </c>
      <c r="B1159">
        <v>5031041</v>
      </c>
      <c r="C1159" t="s">
        <v>105</v>
      </c>
      <c r="D1159">
        <v>4</v>
      </c>
      <c r="E1159" s="10">
        <v>90.64</v>
      </c>
      <c r="F1159" s="10">
        <v>362.56</v>
      </c>
      <c r="G1159" s="10">
        <v>326.3</v>
      </c>
      <c r="H1159">
        <v>10</v>
      </c>
      <c r="I1159" s="51" t="str">
        <f>_xlfn.XLOOKUP(Q2_2025[[#This Row],[Artikelnr]],Artikel_prijzen[Artnr],Artikel_prijzen[Groep],"")</f>
        <v/>
      </c>
      <c r="J1159" s="10" t="str">
        <f>_xlfn.XLOOKUP(Q2_2025[[#This Row],[Artikelnr]],Artikel_prijzen[Artnr],Artikel_prijzen[Prijs 2025],"")</f>
        <v/>
      </c>
      <c r="K1159" t="str">
        <f>IF(Q2_2025[[#This Row],[Artikelprijs]]&lt;&gt;"",IF(Q2_2025[[#This Row],[Stuksprijs]]=Q2_2025[[#This Row],[Artikelprijs]],"Prijs gelijk","Prijs wijkt af"),"")</f>
        <v/>
      </c>
      <c r="L1159" t="str">
        <f>IF(Q2_2025[[#This Row],[Relatiekorting percentage]]=0,
    "Nvt",
    IF(Q2_2025[[#This Row],[Brutobedrag 2]] &lt; Q2_2025[[#This Row],[Bruto - Rel.korting]],
        "Nee",
        "Ja"))</f>
        <v>Ja</v>
      </c>
      <c r="M1159" s="10">
        <f>IF(Q2_2025[[#This Row],[Artikelprijs]]&lt;&gt;"",Q2_2025[[#This Row],[Artikelprijs]],Q2_2025[[#This Row],[Stuksprijs]])</f>
        <v>90.64</v>
      </c>
      <c r="N1159" s="10">
        <f>Q2_2025[[#This Row],[Besteld]]*Q2_2025[[#This Row],[Prijs 2]]</f>
        <v>362.56</v>
      </c>
      <c r="O1159" s="10">
        <f>IF(Q2_2025[[#This Row],[Brutobedrag 2]]&lt;Q2_2025[[#This Row],[Bruto - Rel.korting]],Q2_2025[[#This Row],[Brutobedrag 2]],Q2_2025[[#This Row],[Brutobedrag 2]]*(100-Q2_2025[[#This Row],[Relatiekorting percentage]])/100)</f>
        <v>326.30400000000003</v>
      </c>
      <c r="R1159" s="3"/>
      <c r="W1159"/>
      <c r="AB1159"/>
    </row>
    <row r="1160" spans="1:28" x14ac:dyDescent="0.3">
      <c r="A1160" t="s">
        <v>601</v>
      </c>
      <c r="B1160">
        <v>1007051</v>
      </c>
      <c r="C1160" t="s">
        <v>54</v>
      </c>
      <c r="D1160">
        <v>4</v>
      </c>
      <c r="E1160" s="10">
        <v>88.57</v>
      </c>
      <c r="F1160" s="10">
        <v>354.28</v>
      </c>
      <c r="G1160" s="10">
        <v>318.85000000000002</v>
      </c>
      <c r="H1160">
        <v>10</v>
      </c>
      <c r="I1160" s="51" t="str">
        <f>_xlfn.XLOOKUP(Q2_2025[[#This Row],[Artikelnr]],Artikel_prijzen[Artnr],Artikel_prijzen[Groep],"")</f>
        <v/>
      </c>
      <c r="J1160" s="10" t="str">
        <f>_xlfn.XLOOKUP(Q2_2025[[#This Row],[Artikelnr]],Artikel_prijzen[Artnr],Artikel_prijzen[Prijs 2025],"")</f>
        <v/>
      </c>
      <c r="K1160" t="str">
        <f>IF(Q2_2025[[#This Row],[Artikelprijs]]&lt;&gt;"",IF(Q2_2025[[#This Row],[Stuksprijs]]=Q2_2025[[#This Row],[Artikelprijs]],"Prijs gelijk","Prijs wijkt af"),"")</f>
        <v/>
      </c>
      <c r="L1160" t="str">
        <f>IF(Q2_2025[[#This Row],[Relatiekorting percentage]]=0,
    "Nvt",
    IF(Q2_2025[[#This Row],[Brutobedrag 2]] &lt; Q2_2025[[#This Row],[Bruto - Rel.korting]],
        "Nee",
        "Ja"))</f>
        <v>Ja</v>
      </c>
      <c r="M1160" s="10">
        <f>IF(Q2_2025[[#This Row],[Artikelprijs]]&lt;&gt;"",Q2_2025[[#This Row],[Artikelprijs]],Q2_2025[[#This Row],[Stuksprijs]])</f>
        <v>88.57</v>
      </c>
      <c r="N1160" s="10">
        <f>Q2_2025[[#This Row],[Besteld]]*Q2_2025[[#This Row],[Prijs 2]]</f>
        <v>354.28</v>
      </c>
      <c r="O1160" s="10">
        <f>IF(Q2_2025[[#This Row],[Brutobedrag 2]]&lt;Q2_2025[[#This Row],[Bruto - Rel.korting]],Q2_2025[[#This Row],[Brutobedrag 2]],Q2_2025[[#This Row],[Brutobedrag 2]]*(100-Q2_2025[[#This Row],[Relatiekorting percentage]])/100)</f>
        <v>318.85199999999998</v>
      </c>
      <c r="R1160" s="3"/>
      <c r="W1160"/>
      <c r="AB1160"/>
    </row>
    <row r="1161" spans="1:28" x14ac:dyDescent="0.3">
      <c r="A1161" t="s">
        <v>601</v>
      </c>
      <c r="B1161">
        <v>1002026</v>
      </c>
      <c r="C1161" t="s">
        <v>615</v>
      </c>
      <c r="D1161">
        <v>6</v>
      </c>
      <c r="E1161" s="10">
        <v>49</v>
      </c>
      <c r="F1161" s="10">
        <v>294</v>
      </c>
      <c r="G1161" s="10">
        <v>264.60000000000002</v>
      </c>
      <c r="H1161">
        <v>10</v>
      </c>
      <c r="I1161" s="51" t="str">
        <f>_xlfn.XLOOKUP(Q2_2025[[#This Row],[Artikelnr]],Artikel_prijzen[Artnr],Artikel_prijzen[Groep],"")</f>
        <v/>
      </c>
      <c r="J1161" s="10" t="str">
        <f>_xlfn.XLOOKUP(Q2_2025[[#This Row],[Artikelnr]],Artikel_prijzen[Artnr],Artikel_prijzen[Prijs 2025],"")</f>
        <v/>
      </c>
      <c r="K1161" t="str">
        <f>IF(Q2_2025[[#This Row],[Artikelprijs]]&lt;&gt;"",IF(Q2_2025[[#This Row],[Stuksprijs]]=Q2_2025[[#This Row],[Artikelprijs]],"Prijs gelijk","Prijs wijkt af"),"")</f>
        <v/>
      </c>
      <c r="L1161" t="str">
        <f>IF(Q2_2025[[#This Row],[Relatiekorting percentage]]=0,
    "Nvt",
    IF(Q2_2025[[#This Row],[Brutobedrag 2]] &lt; Q2_2025[[#This Row],[Bruto - Rel.korting]],
        "Nee",
        "Ja"))</f>
        <v>Ja</v>
      </c>
      <c r="M1161" s="10">
        <f>IF(Q2_2025[[#This Row],[Artikelprijs]]&lt;&gt;"",Q2_2025[[#This Row],[Artikelprijs]],Q2_2025[[#This Row],[Stuksprijs]])</f>
        <v>49</v>
      </c>
      <c r="N1161" s="10">
        <f>Q2_2025[[#This Row],[Besteld]]*Q2_2025[[#This Row],[Prijs 2]]</f>
        <v>294</v>
      </c>
      <c r="O1161" s="10">
        <f>IF(Q2_2025[[#This Row],[Brutobedrag 2]]&lt;Q2_2025[[#This Row],[Bruto - Rel.korting]],Q2_2025[[#This Row],[Brutobedrag 2]],Q2_2025[[#This Row],[Brutobedrag 2]]*(100-Q2_2025[[#This Row],[Relatiekorting percentage]])/100)</f>
        <v>264.60000000000002</v>
      </c>
      <c r="R1161" s="3"/>
      <c r="W1161"/>
      <c r="AB1161"/>
    </row>
    <row r="1162" spans="1:28" x14ac:dyDescent="0.3">
      <c r="A1162" t="s">
        <v>601</v>
      </c>
      <c r="B1162">
        <v>3001036</v>
      </c>
      <c r="C1162" t="s">
        <v>63</v>
      </c>
      <c r="D1162">
        <v>8</v>
      </c>
      <c r="E1162" s="10">
        <v>3</v>
      </c>
      <c r="F1162" s="10">
        <v>0</v>
      </c>
      <c r="G1162" s="10">
        <v>0</v>
      </c>
      <c r="H1162">
        <v>0</v>
      </c>
      <c r="I1162" s="51" t="str">
        <f>_xlfn.XLOOKUP(Q2_2025[[#This Row],[Artikelnr]],Artikel_prijzen[Artnr],Artikel_prijzen[Groep],"")</f>
        <v/>
      </c>
      <c r="J1162" s="10" t="str">
        <f>_xlfn.XLOOKUP(Q2_2025[[#This Row],[Artikelnr]],Artikel_prijzen[Artnr],Artikel_prijzen[Prijs 2025],"")</f>
        <v/>
      </c>
      <c r="K1162" t="str">
        <f>IF(Q2_2025[[#This Row],[Artikelprijs]]&lt;&gt;"",IF(Q2_2025[[#This Row],[Stuksprijs]]=Q2_2025[[#This Row],[Artikelprijs]],"Prijs gelijk","Prijs wijkt af"),"")</f>
        <v/>
      </c>
      <c r="L1162" t="str">
        <f>IF(Q2_2025[[#This Row],[Relatiekorting percentage]]=0,
    "Nvt",
    IF(Q2_2025[[#This Row],[Brutobedrag 2]] &lt; Q2_2025[[#This Row],[Bruto - Rel.korting]],
        "Nee",
        "Ja"))</f>
        <v>Nvt</v>
      </c>
      <c r="M1162" s="10">
        <f>IF(Q2_2025[[#This Row],[Artikelprijs]]&lt;&gt;"",Q2_2025[[#This Row],[Artikelprijs]],Q2_2025[[#This Row],[Stuksprijs]])</f>
        <v>3</v>
      </c>
      <c r="N1162" s="10">
        <f>Q2_2025[[#This Row],[Besteld]]*Q2_2025[[#This Row],[Prijs 2]]</f>
        <v>24</v>
      </c>
      <c r="O1162" s="10">
        <f>IF(Q2_2025[[#This Row],[Brutobedrag 2]]&lt;Q2_2025[[#This Row],[Bruto - Rel.korting]],Q2_2025[[#This Row],[Brutobedrag 2]],Q2_2025[[#This Row],[Brutobedrag 2]]*(100-Q2_2025[[#This Row],[Relatiekorting percentage]])/100)</f>
        <v>24</v>
      </c>
      <c r="R1162" s="3"/>
      <c r="W1162"/>
      <c r="AB1162"/>
    </row>
    <row r="1163" spans="1:28" x14ac:dyDescent="0.3">
      <c r="A1163" t="s">
        <v>601</v>
      </c>
      <c r="B1163">
        <v>3001037</v>
      </c>
      <c r="C1163" t="s">
        <v>64</v>
      </c>
      <c r="D1163">
        <v>4</v>
      </c>
      <c r="E1163" s="10">
        <v>4</v>
      </c>
      <c r="F1163" s="10">
        <v>0</v>
      </c>
      <c r="G1163" s="10">
        <v>0</v>
      </c>
      <c r="H1163">
        <v>0</v>
      </c>
      <c r="I1163" s="51" t="str">
        <f>_xlfn.XLOOKUP(Q2_2025[[#This Row],[Artikelnr]],Artikel_prijzen[Artnr],Artikel_prijzen[Groep],"")</f>
        <v/>
      </c>
      <c r="J1163" s="10" t="str">
        <f>_xlfn.XLOOKUP(Q2_2025[[#This Row],[Artikelnr]],Artikel_prijzen[Artnr],Artikel_prijzen[Prijs 2025],"")</f>
        <v/>
      </c>
      <c r="K1163" t="str">
        <f>IF(Q2_2025[[#This Row],[Artikelprijs]]&lt;&gt;"",IF(Q2_2025[[#This Row],[Stuksprijs]]=Q2_2025[[#This Row],[Artikelprijs]],"Prijs gelijk","Prijs wijkt af"),"")</f>
        <v/>
      </c>
      <c r="L1163" t="str">
        <f>IF(Q2_2025[[#This Row],[Relatiekorting percentage]]=0,
    "Nvt",
    IF(Q2_2025[[#This Row],[Brutobedrag 2]] &lt; Q2_2025[[#This Row],[Bruto - Rel.korting]],
        "Nee",
        "Ja"))</f>
        <v>Nvt</v>
      </c>
      <c r="M1163" s="10">
        <f>IF(Q2_2025[[#This Row],[Artikelprijs]]&lt;&gt;"",Q2_2025[[#This Row],[Artikelprijs]],Q2_2025[[#This Row],[Stuksprijs]])</f>
        <v>4</v>
      </c>
      <c r="N1163" s="10">
        <f>Q2_2025[[#This Row],[Besteld]]*Q2_2025[[#This Row],[Prijs 2]]</f>
        <v>16</v>
      </c>
      <c r="O1163" s="10">
        <f>IF(Q2_2025[[#This Row],[Brutobedrag 2]]&lt;Q2_2025[[#This Row],[Bruto - Rel.korting]],Q2_2025[[#This Row],[Brutobedrag 2]],Q2_2025[[#This Row],[Brutobedrag 2]]*(100-Q2_2025[[#This Row],[Relatiekorting percentage]])/100)</f>
        <v>16</v>
      </c>
      <c r="R1163" s="3"/>
      <c r="W1163"/>
      <c r="AB1163"/>
    </row>
    <row r="1164" spans="1:28" x14ac:dyDescent="0.3">
      <c r="A1164" t="s">
        <v>601</v>
      </c>
      <c r="B1164">
        <v>3001046</v>
      </c>
      <c r="C1164" t="s">
        <v>61</v>
      </c>
      <c r="D1164">
        <v>12</v>
      </c>
      <c r="E1164" s="10">
        <v>3.5</v>
      </c>
      <c r="F1164" s="10">
        <v>0</v>
      </c>
      <c r="G1164" s="10">
        <v>0</v>
      </c>
      <c r="H1164">
        <v>0</v>
      </c>
      <c r="I1164" s="51" t="str">
        <f>_xlfn.XLOOKUP(Q2_2025[[#This Row],[Artikelnr]],Artikel_prijzen[Artnr],Artikel_prijzen[Groep],"")</f>
        <v/>
      </c>
      <c r="J1164" s="10" t="str">
        <f>_xlfn.XLOOKUP(Q2_2025[[#This Row],[Artikelnr]],Artikel_prijzen[Artnr],Artikel_prijzen[Prijs 2025],"")</f>
        <v/>
      </c>
      <c r="K1164" t="str">
        <f>IF(Q2_2025[[#This Row],[Artikelprijs]]&lt;&gt;"",IF(Q2_2025[[#This Row],[Stuksprijs]]=Q2_2025[[#This Row],[Artikelprijs]],"Prijs gelijk","Prijs wijkt af"),"")</f>
        <v/>
      </c>
      <c r="L1164" t="str">
        <f>IF(Q2_2025[[#This Row],[Relatiekorting percentage]]=0,
    "Nvt",
    IF(Q2_2025[[#This Row],[Brutobedrag 2]] &lt; Q2_2025[[#This Row],[Bruto - Rel.korting]],
        "Nee",
        "Ja"))</f>
        <v>Nvt</v>
      </c>
      <c r="M1164" s="10">
        <f>IF(Q2_2025[[#This Row],[Artikelprijs]]&lt;&gt;"",Q2_2025[[#This Row],[Artikelprijs]],Q2_2025[[#This Row],[Stuksprijs]])</f>
        <v>3.5</v>
      </c>
      <c r="N1164" s="10">
        <f>Q2_2025[[#This Row],[Besteld]]*Q2_2025[[#This Row],[Prijs 2]]</f>
        <v>42</v>
      </c>
      <c r="O1164" s="10">
        <f>IF(Q2_2025[[#This Row],[Brutobedrag 2]]&lt;Q2_2025[[#This Row],[Bruto - Rel.korting]],Q2_2025[[#This Row],[Brutobedrag 2]],Q2_2025[[#This Row],[Brutobedrag 2]]*(100-Q2_2025[[#This Row],[Relatiekorting percentage]])/100)</f>
        <v>42</v>
      </c>
      <c r="R1164" s="3"/>
      <c r="W1164"/>
      <c r="AB1164"/>
    </row>
    <row r="1165" spans="1:28" x14ac:dyDescent="0.3">
      <c r="A1165" t="s">
        <v>601</v>
      </c>
      <c r="B1165">
        <v>3001045</v>
      </c>
      <c r="C1165" t="s">
        <v>71</v>
      </c>
      <c r="D1165">
        <v>1</v>
      </c>
      <c r="E1165" s="10">
        <v>5</v>
      </c>
      <c r="F1165" s="10">
        <v>0</v>
      </c>
      <c r="G1165" s="10">
        <v>0</v>
      </c>
      <c r="H1165">
        <v>0</v>
      </c>
      <c r="I1165" s="51" t="str">
        <f>_xlfn.XLOOKUP(Q2_2025[[#This Row],[Artikelnr]],Artikel_prijzen[Artnr],Artikel_prijzen[Groep],"")</f>
        <v/>
      </c>
      <c r="J1165" s="10" t="str">
        <f>_xlfn.XLOOKUP(Q2_2025[[#This Row],[Artikelnr]],Artikel_prijzen[Artnr],Artikel_prijzen[Prijs 2025],"")</f>
        <v/>
      </c>
      <c r="K1165" t="str">
        <f>IF(Q2_2025[[#This Row],[Artikelprijs]]&lt;&gt;"",IF(Q2_2025[[#This Row],[Stuksprijs]]=Q2_2025[[#This Row],[Artikelprijs]],"Prijs gelijk","Prijs wijkt af"),"")</f>
        <v/>
      </c>
      <c r="L1165" t="str">
        <f>IF(Q2_2025[[#This Row],[Relatiekorting percentage]]=0,
    "Nvt",
    IF(Q2_2025[[#This Row],[Brutobedrag 2]] &lt; Q2_2025[[#This Row],[Bruto - Rel.korting]],
        "Nee",
        "Ja"))</f>
        <v>Nvt</v>
      </c>
      <c r="M1165" s="10">
        <f>IF(Q2_2025[[#This Row],[Artikelprijs]]&lt;&gt;"",Q2_2025[[#This Row],[Artikelprijs]],Q2_2025[[#This Row],[Stuksprijs]])</f>
        <v>5</v>
      </c>
      <c r="N1165" s="10">
        <f>Q2_2025[[#This Row],[Besteld]]*Q2_2025[[#This Row],[Prijs 2]]</f>
        <v>5</v>
      </c>
      <c r="O1165" s="10">
        <f>IF(Q2_2025[[#This Row],[Brutobedrag 2]]&lt;Q2_2025[[#This Row],[Bruto - Rel.korting]],Q2_2025[[#This Row],[Brutobedrag 2]],Q2_2025[[#This Row],[Brutobedrag 2]]*(100-Q2_2025[[#This Row],[Relatiekorting percentage]])/100)</f>
        <v>5</v>
      </c>
      <c r="R1165" s="3"/>
      <c r="W1165"/>
      <c r="AB1165"/>
    </row>
    <row r="1166" spans="1:28" x14ac:dyDescent="0.3">
      <c r="A1166" t="s">
        <v>601</v>
      </c>
      <c r="B1166">
        <v>2001090</v>
      </c>
      <c r="C1166" t="s">
        <v>141</v>
      </c>
      <c r="D1166">
        <v>3</v>
      </c>
      <c r="E1166" s="10">
        <v>73.02</v>
      </c>
      <c r="F1166" s="10">
        <v>219.06</v>
      </c>
      <c r="G1166" s="10">
        <v>164.29</v>
      </c>
      <c r="H1166">
        <v>25</v>
      </c>
      <c r="I1166" s="51" t="str">
        <f>_xlfn.XLOOKUP(Q2_2025[[#This Row],[Artikelnr]],Artikel_prijzen[Artnr],Artikel_prijzen[Groep],"")</f>
        <v/>
      </c>
      <c r="J1166" s="10" t="str">
        <f>_xlfn.XLOOKUP(Q2_2025[[#This Row],[Artikelnr]],Artikel_prijzen[Artnr],Artikel_prijzen[Prijs 2025],"")</f>
        <v/>
      </c>
      <c r="K1166" t="str">
        <f>IF(Q2_2025[[#This Row],[Artikelprijs]]&lt;&gt;"",IF(Q2_2025[[#This Row],[Stuksprijs]]=Q2_2025[[#This Row],[Artikelprijs]],"Prijs gelijk","Prijs wijkt af"),"")</f>
        <v/>
      </c>
      <c r="L1166" t="str">
        <f>IF(Q2_2025[[#This Row],[Relatiekorting percentage]]=0,
    "Nvt",
    IF(Q2_2025[[#This Row],[Brutobedrag 2]] &lt; Q2_2025[[#This Row],[Bruto - Rel.korting]],
        "Nee",
        "Ja"))</f>
        <v>Ja</v>
      </c>
      <c r="M1166" s="10">
        <f>IF(Q2_2025[[#This Row],[Artikelprijs]]&lt;&gt;"",Q2_2025[[#This Row],[Artikelprijs]],Q2_2025[[#This Row],[Stuksprijs]])</f>
        <v>73.02</v>
      </c>
      <c r="N1166" s="10">
        <f>Q2_2025[[#This Row],[Besteld]]*Q2_2025[[#This Row],[Prijs 2]]</f>
        <v>219.06</v>
      </c>
      <c r="O1166" s="10">
        <f>IF(Q2_2025[[#This Row],[Brutobedrag 2]]&lt;Q2_2025[[#This Row],[Bruto - Rel.korting]],Q2_2025[[#This Row],[Brutobedrag 2]],Q2_2025[[#This Row],[Brutobedrag 2]]*(100-Q2_2025[[#This Row],[Relatiekorting percentage]])/100)</f>
        <v>164.29499999999999</v>
      </c>
      <c r="R1166" s="3"/>
      <c r="W1166"/>
      <c r="AB1166"/>
    </row>
    <row r="1167" spans="1:28" x14ac:dyDescent="0.3">
      <c r="A1167" t="s">
        <v>601</v>
      </c>
      <c r="B1167">
        <v>2001044</v>
      </c>
      <c r="C1167" t="s">
        <v>149</v>
      </c>
      <c r="D1167">
        <v>1</v>
      </c>
      <c r="E1167" s="10">
        <v>24.34</v>
      </c>
      <c r="F1167" s="10">
        <v>24.34</v>
      </c>
      <c r="G1167" s="10">
        <v>18.25</v>
      </c>
      <c r="H1167">
        <v>25</v>
      </c>
      <c r="I1167" s="51" t="str">
        <f>_xlfn.XLOOKUP(Q2_2025[[#This Row],[Artikelnr]],Artikel_prijzen[Artnr],Artikel_prijzen[Groep],"")</f>
        <v/>
      </c>
      <c r="J1167" s="10" t="str">
        <f>_xlfn.XLOOKUP(Q2_2025[[#This Row],[Artikelnr]],Artikel_prijzen[Artnr],Artikel_prijzen[Prijs 2025],"")</f>
        <v/>
      </c>
      <c r="K1167" t="str">
        <f>IF(Q2_2025[[#This Row],[Artikelprijs]]&lt;&gt;"",IF(Q2_2025[[#This Row],[Stuksprijs]]=Q2_2025[[#This Row],[Artikelprijs]],"Prijs gelijk","Prijs wijkt af"),"")</f>
        <v/>
      </c>
      <c r="L1167" t="str">
        <f>IF(Q2_2025[[#This Row],[Relatiekorting percentage]]=0,
    "Nvt",
    IF(Q2_2025[[#This Row],[Brutobedrag 2]] &lt; Q2_2025[[#This Row],[Bruto - Rel.korting]],
        "Nee",
        "Ja"))</f>
        <v>Ja</v>
      </c>
      <c r="M1167" s="10">
        <f>IF(Q2_2025[[#This Row],[Artikelprijs]]&lt;&gt;"",Q2_2025[[#This Row],[Artikelprijs]],Q2_2025[[#This Row],[Stuksprijs]])</f>
        <v>24.34</v>
      </c>
      <c r="N1167" s="10">
        <f>Q2_2025[[#This Row],[Besteld]]*Q2_2025[[#This Row],[Prijs 2]]</f>
        <v>24.34</v>
      </c>
      <c r="O1167" s="10">
        <f>IF(Q2_2025[[#This Row],[Brutobedrag 2]]&lt;Q2_2025[[#This Row],[Bruto - Rel.korting]],Q2_2025[[#This Row],[Brutobedrag 2]],Q2_2025[[#This Row],[Brutobedrag 2]]*(100-Q2_2025[[#This Row],[Relatiekorting percentage]])/100)</f>
        <v>18.254999999999999</v>
      </c>
      <c r="R1167" s="3"/>
      <c r="W1167"/>
      <c r="AB1167"/>
    </row>
    <row r="1168" spans="1:28" x14ac:dyDescent="0.3">
      <c r="A1168" t="s">
        <v>601</v>
      </c>
      <c r="B1168">
        <v>2004027</v>
      </c>
      <c r="C1168" t="s">
        <v>339</v>
      </c>
      <c r="D1168">
        <v>2</v>
      </c>
      <c r="E1168" s="10">
        <v>16.54</v>
      </c>
      <c r="F1168" s="10">
        <v>33.08</v>
      </c>
      <c r="G1168" s="10">
        <v>24.81</v>
      </c>
      <c r="H1168">
        <v>25</v>
      </c>
      <c r="I1168" s="51" t="str">
        <f>_xlfn.XLOOKUP(Q2_2025[[#This Row],[Artikelnr]],Artikel_prijzen[Artnr],Artikel_prijzen[Groep],"")</f>
        <v/>
      </c>
      <c r="J1168" s="10" t="str">
        <f>_xlfn.XLOOKUP(Q2_2025[[#This Row],[Artikelnr]],Artikel_prijzen[Artnr],Artikel_prijzen[Prijs 2025],"")</f>
        <v/>
      </c>
      <c r="K1168" t="str">
        <f>IF(Q2_2025[[#This Row],[Artikelprijs]]&lt;&gt;"",IF(Q2_2025[[#This Row],[Stuksprijs]]=Q2_2025[[#This Row],[Artikelprijs]],"Prijs gelijk","Prijs wijkt af"),"")</f>
        <v/>
      </c>
      <c r="L1168" t="str">
        <f>IF(Q2_2025[[#This Row],[Relatiekorting percentage]]=0,
    "Nvt",
    IF(Q2_2025[[#This Row],[Brutobedrag 2]] &lt; Q2_2025[[#This Row],[Bruto - Rel.korting]],
        "Nee",
        "Ja"))</f>
        <v>Ja</v>
      </c>
      <c r="M1168" s="10">
        <f>IF(Q2_2025[[#This Row],[Artikelprijs]]&lt;&gt;"",Q2_2025[[#This Row],[Artikelprijs]],Q2_2025[[#This Row],[Stuksprijs]])</f>
        <v>16.54</v>
      </c>
      <c r="N1168" s="10">
        <f>Q2_2025[[#This Row],[Besteld]]*Q2_2025[[#This Row],[Prijs 2]]</f>
        <v>33.08</v>
      </c>
      <c r="O1168" s="10">
        <f>IF(Q2_2025[[#This Row],[Brutobedrag 2]]&lt;Q2_2025[[#This Row],[Bruto - Rel.korting]],Q2_2025[[#This Row],[Brutobedrag 2]],Q2_2025[[#This Row],[Brutobedrag 2]]*(100-Q2_2025[[#This Row],[Relatiekorting percentage]])/100)</f>
        <v>24.81</v>
      </c>
      <c r="R1168" s="3"/>
      <c r="W1168"/>
      <c r="AB1168"/>
    </row>
    <row r="1169" spans="1:28" x14ac:dyDescent="0.3">
      <c r="A1169" t="s">
        <v>601</v>
      </c>
      <c r="B1169">
        <v>5021028</v>
      </c>
      <c r="C1169" t="s">
        <v>611</v>
      </c>
      <c r="D1169">
        <v>3</v>
      </c>
      <c r="E1169" s="10">
        <v>136</v>
      </c>
      <c r="F1169" s="10">
        <v>408</v>
      </c>
      <c r="G1169" s="10">
        <v>326.39999999999998</v>
      </c>
      <c r="H1169">
        <v>20</v>
      </c>
      <c r="I1169" s="51" t="str">
        <f>_xlfn.XLOOKUP(Q2_2025[[#This Row],[Artikelnr]],Artikel_prijzen[Artnr],Artikel_prijzen[Groep],"")</f>
        <v>Elektra</v>
      </c>
      <c r="J1169" s="10">
        <f>_xlfn.XLOOKUP(Q2_2025[[#This Row],[Artikelnr]],Artikel_prijzen[Artnr],Artikel_prijzen[Prijs 2025],"")</f>
        <v>106.8625</v>
      </c>
      <c r="K1169" t="str">
        <f>IF(Q2_2025[[#This Row],[Artikelprijs]]&lt;&gt;"",IF(Q2_2025[[#This Row],[Stuksprijs]]=Q2_2025[[#This Row],[Artikelprijs]],"Prijs gelijk","Prijs wijkt af"),"")</f>
        <v>Prijs wijkt af</v>
      </c>
      <c r="L1169" t="str">
        <f>IF(Q2_2025[[#This Row],[Relatiekorting percentage]]=0,
    "Nvt",
    IF(Q2_2025[[#This Row],[Brutobedrag 2]] &lt; Q2_2025[[#This Row],[Bruto - Rel.korting]],
        "Nee",
        "Ja"))</f>
        <v>Nee</v>
      </c>
      <c r="M1169" s="10">
        <f>IF(Q2_2025[[#This Row],[Artikelprijs]]&lt;&gt;"",Q2_2025[[#This Row],[Artikelprijs]],Q2_2025[[#This Row],[Stuksprijs]])</f>
        <v>106.8625</v>
      </c>
      <c r="N1169" s="10">
        <f>Q2_2025[[#This Row],[Besteld]]*Q2_2025[[#This Row],[Prijs 2]]</f>
        <v>320.58749999999998</v>
      </c>
      <c r="O1169" s="10">
        <f>IF(Q2_2025[[#This Row],[Brutobedrag 2]]&lt;Q2_2025[[#This Row],[Bruto - Rel.korting]],Q2_2025[[#This Row],[Brutobedrag 2]],Q2_2025[[#This Row],[Brutobedrag 2]]*(100-Q2_2025[[#This Row],[Relatiekorting percentage]])/100)</f>
        <v>320.58749999999998</v>
      </c>
      <c r="R1169" s="3"/>
      <c r="W1169"/>
      <c r="AB1169"/>
    </row>
    <row r="1170" spans="1:28" x14ac:dyDescent="0.3">
      <c r="A1170" t="s">
        <v>601</v>
      </c>
      <c r="B1170">
        <v>4801003</v>
      </c>
      <c r="C1170" t="s">
        <v>157</v>
      </c>
      <c r="D1170">
        <v>3</v>
      </c>
      <c r="E1170" s="10">
        <v>52.88</v>
      </c>
      <c r="F1170" s="10">
        <v>158.63999999999999</v>
      </c>
      <c r="G1170" s="10">
        <v>118.98</v>
      </c>
      <c r="H1170">
        <v>25</v>
      </c>
      <c r="I1170" s="51" t="str">
        <f>_xlfn.XLOOKUP(Q2_2025[[#This Row],[Artikelnr]],Artikel_prijzen[Artnr],Artikel_prijzen[Groep],"")</f>
        <v/>
      </c>
      <c r="J1170" s="10" t="str">
        <f>_xlfn.XLOOKUP(Q2_2025[[#This Row],[Artikelnr]],Artikel_prijzen[Artnr],Artikel_prijzen[Prijs 2025],"")</f>
        <v/>
      </c>
      <c r="K1170" t="str">
        <f>IF(Q2_2025[[#This Row],[Artikelprijs]]&lt;&gt;"",IF(Q2_2025[[#This Row],[Stuksprijs]]=Q2_2025[[#This Row],[Artikelprijs]],"Prijs gelijk","Prijs wijkt af"),"")</f>
        <v/>
      </c>
      <c r="L1170" t="str">
        <f>IF(Q2_2025[[#This Row],[Relatiekorting percentage]]=0,
    "Nvt",
    IF(Q2_2025[[#This Row],[Brutobedrag 2]] &lt; Q2_2025[[#This Row],[Bruto - Rel.korting]],
        "Nee",
        "Ja"))</f>
        <v>Ja</v>
      </c>
      <c r="M1170" s="10">
        <f>IF(Q2_2025[[#This Row],[Artikelprijs]]&lt;&gt;"",Q2_2025[[#This Row],[Artikelprijs]],Q2_2025[[#This Row],[Stuksprijs]])</f>
        <v>52.88</v>
      </c>
      <c r="N1170" s="10">
        <f>Q2_2025[[#This Row],[Besteld]]*Q2_2025[[#This Row],[Prijs 2]]</f>
        <v>158.64000000000001</v>
      </c>
      <c r="O1170" s="10">
        <f>IF(Q2_2025[[#This Row],[Brutobedrag 2]]&lt;Q2_2025[[#This Row],[Bruto - Rel.korting]],Q2_2025[[#This Row],[Brutobedrag 2]],Q2_2025[[#This Row],[Brutobedrag 2]]*(100-Q2_2025[[#This Row],[Relatiekorting percentage]])/100)</f>
        <v>118.98000000000002</v>
      </c>
      <c r="R1170" s="3"/>
      <c r="W1170"/>
      <c r="AB1170"/>
    </row>
    <row r="1171" spans="1:28" x14ac:dyDescent="0.3">
      <c r="A1171" t="s">
        <v>601</v>
      </c>
      <c r="B1171">
        <v>5040010</v>
      </c>
      <c r="C1171" t="s">
        <v>318</v>
      </c>
      <c r="D1171">
        <v>1</v>
      </c>
      <c r="E1171" s="10">
        <v>448.05</v>
      </c>
      <c r="F1171" s="10">
        <v>448.05</v>
      </c>
      <c r="G1171" s="10">
        <v>448.05</v>
      </c>
      <c r="H1171">
        <v>0</v>
      </c>
      <c r="I1171" s="51" t="str">
        <f>_xlfn.XLOOKUP(Q2_2025[[#This Row],[Artikelnr]],Artikel_prijzen[Artnr],Artikel_prijzen[Groep],"")</f>
        <v>AV</v>
      </c>
      <c r="J1171" s="10">
        <f>_xlfn.XLOOKUP(Q2_2025[[#This Row],[Artikelnr]],Artikel_prijzen[Artnr],Artikel_prijzen[Prijs 2025],"")</f>
        <v>435</v>
      </c>
      <c r="K1171" t="str">
        <f>IF(Q2_2025[[#This Row],[Artikelprijs]]&lt;&gt;"",IF(Q2_2025[[#This Row],[Stuksprijs]]=Q2_2025[[#This Row],[Artikelprijs]],"Prijs gelijk","Prijs wijkt af"),"")</f>
        <v>Prijs wijkt af</v>
      </c>
      <c r="L1171" t="str">
        <f>IF(Q2_2025[[#This Row],[Relatiekorting percentage]]=0,
    "Nvt",
    IF(Q2_2025[[#This Row],[Brutobedrag 2]] &lt; Q2_2025[[#This Row],[Bruto - Rel.korting]],
        "Nee",
        "Ja"))</f>
        <v>Nvt</v>
      </c>
      <c r="M1171" s="10">
        <f>IF(Q2_2025[[#This Row],[Artikelprijs]]&lt;&gt;"",Q2_2025[[#This Row],[Artikelprijs]],Q2_2025[[#This Row],[Stuksprijs]])</f>
        <v>435</v>
      </c>
      <c r="N1171" s="10">
        <f>Q2_2025[[#This Row],[Besteld]]*Q2_2025[[#This Row],[Prijs 2]]</f>
        <v>435</v>
      </c>
      <c r="O1171" s="10">
        <f>IF(Q2_2025[[#This Row],[Brutobedrag 2]]&lt;Q2_2025[[#This Row],[Bruto - Rel.korting]],Q2_2025[[#This Row],[Brutobedrag 2]],Q2_2025[[#This Row],[Brutobedrag 2]]*(100-Q2_2025[[#This Row],[Relatiekorting percentage]])/100)</f>
        <v>435</v>
      </c>
      <c r="R1171" s="3"/>
      <c r="W1171"/>
      <c r="AB1171"/>
    </row>
    <row r="1172" spans="1:28" x14ac:dyDescent="0.3">
      <c r="A1172" t="s">
        <v>616</v>
      </c>
      <c r="B1172">
        <v>5021026</v>
      </c>
      <c r="C1172" t="s">
        <v>276</v>
      </c>
      <c r="D1172">
        <v>4</v>
      </c>
      <c r="E1172" s="10">
        <v>164.8</v>
      </c>
      <c r="F1172" s="10">
        <v>659.2</v>
      </c>
      <c r="G1172" s="10">
        <v>659.2</v>
      </c>
      <c r="H1172">
        <v>0</v>
      </c>
      <c r="I1172" s="51" t="str">
        <f>_xlfn.XLOOKUP(Q2_2025[[#This Row],[Artikelnr]],Artikel_prijzen[Artnr],Artikel_prijzen[Groep],"")</f>
        <v>Elektra</v>
      </c>
      <c r="J1172" s="10">
        <f>_xlfn.XLOOKUP(Q2_2025[[#This Row],[Artikelnr]],Artikel_prijzen[Artnr],Artikel_prijzen[Prijs 2025],"")</f>
        <v>106.8625</v>
      </c>
      <c r="K1172" t="str">
        <f>IF(Q2_2025[[#This Row],[Artikelprijs]]&lt;&gt;"",IF(Q2_2025[[#This Row],[Stuksprijs]]=Q2_2025[[#This Row],[Artikelprijs]],"Prijs gelijk","Prijs wijkt af"),"")</f>
        <v>Prijs wijkt af</v>
      </c>
      <c r="L1172" t="str">
        <f>IF(Q2_2025[[#This Row],[Relatiekorting percentage]]=0,
    "Nvt",
    IF(Q2_2025[[#This Row],[Brutobedrag 2]] &lt; Q2_2025[[#This Row],[Bruto - Rel.korting]],
        "Nee",
        "Ja"))</f>
        <v>Nvt</v>
      </c>
      <c r="M1172" s="10">
        <f>IF(Q2_2025[[#This Row],[Artikelprijs]]&lt;&gt;"",Q2_2025[[#This Row],[Artikelprijs]],Q2_2025[[#This Row],[Stuksprijs]])</f>
        <v>106.8625</v>
      </c>
      <c r="N1172" s="10">
        <f>Q2_2025[[#This Row],[Besteld]]*Q2_2025[[#This Row],[Prijs 2]]</f>
        <v>427.45</v>
      </c>
      <c r="O1172" s="10">
        <f>IF(Q2_2025[[#This Row],[Brutobedrag 2]]&lt;Q2_2025[[#This Row],[Bruto - Rel.korting]],Q2_2025[[#This Row],[Brutobedrag 2]],Q2_2025[[#This Row],[Brutobedrag 2]]*(100-Q2_2025[[#This Row],[Relatiekorting percentage]])/100)</f>
        <v>427.45</v>
      </c>
      <c r="R1172" s="3"/>
      <c r="W1172"/>
      <c r="AB1172"/>
    </row>
    <row r="1173" spans="1:28" x14ac:dyDescent="0.3">
      <c r="A1173" t="s">
        <v>616</v>
      </c>
      <c r="B1173">
        <v>5021026</v>
      </c>
      <c r="C1173" t="s">
        <v>276</v>
      </c>
      <c r="D1173">
        <v>1</v>
      </c>
      <c r="E1173" s="10">
        <v>164.8</v>
      </c>
      <c r="F1173" s="10">
        <v>164.8</v>
      </c>
      <c r="G1173" s="10">
        <v>164.8</v>
      </c>
      <c r="H1173">
        <v>0</v>
      </c>
      <c r="I1173" s="51" t="str">
        <f>_xlfn.XLOOKUP(Q2_2025[[#This Row],[Artikelnr]],Artikel_prijzen[Artnr],Artikel_prijzen[Groep],"")</f>
        <v>Elektra</v>
      </c>
      <c r="J1173" s="10">
        <f>_xlfn.XLOOKUP(Q2_2025[[#This Row],[Artikelnr]],Artikel_prijzen[Artnr],Artikel_prijzen[Prijs 2025],"")</f>
        <v>106.8625</v>
      </c>
      <c r="K1173" t="str">
        <f>IF(Q2_2025[[#This Row],[Artikelprijs]]&lt;&gt;"",IF(Q2_2025[[#This Row],[Stuksprijs]]=Q2_2025[[#This Row],[Artikelprijs]],"Prijs gelijk","Prijs wijkt af"),"")</f>
        <v>Prijs wijkt af</v>
      </c>
      <c r="L1173" t="str">
        <f>IF(Q2_2025[[#This Row],[Relatiekorting percentage]]=0,
    "Nvt",
    IF(Q2_2025[[#This Row],[Brutobedrag 2]] &lt; Q2_2025[[#This Row],[Bruto - Rel.korting]],
        "Nee",
        "Ja"))</f>
        <v>Nvt</v>
      </c>
      <c r="M1173" s="10">
        <f>IF(Q2_2025[[#This Row],[Artikelprijs]]&lt;&gt;"",Q2_2025[[#This Row],[Artikelprijs]],Q2_2025[[#This Row],[Stuksprijs]])</f>
        <v>106.8625</v>
      </c>
      <c r="N1173" s="10">
        <f>Q2_2025[[#This Row],[Besteld]]*Q2_2025[[#This Row],[Prijs 2]]</f>
        <v>106.8625</v>
      </c>
      <c r="O1173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1173" s="3"/>
      <c r="W1173"/>
      <c r="AB1173"/>
    </row>
    <row r="1174" spans="1:28" x14ac:dyDescent="0.3">
      <c r="A1174" t="s">
        <v>616</v>
      </c>
      <c r="B1174">
        <v>5021026</v>
      </c>
      <c r="C1174" t="s">
        <v>276</v>
      </c>
      <c r="D1174">
        <v>3</v>
      </c>
      <c r="E1174" s="10">
        <v>164.8</v>
      </c>
      <c r="F1174" s="10">
        <v>494.4</v>
      </c>
      <c r="G1174" s="10">
        <v>494.4</v>
      </c>
      <c r="H1174">
        <v>0</v>
      </c>
      <c r="I1174" s="51" t="str">
        <f>_xlfn.XLOOKUP(Q2_2025[[#This Row],[Artikelnr]],Artikel_prijzen[Artnr],Artikel_prijzen[Groep],"")</f>
        <v>Elektra</v>
      </c>
      <c r="J1174" s="10">
        <f>_xlfn.XLOOKUP(Q2_2025[[#This Row],[Artikelnr]],Artikel_prijzen[Artnr],Artikel_prijzen[Prijs 2025],"")</f>
        <v>106.8625</v>
      </c>
      <c r="K1174" t="str">
        <f>IF(Q2_2025[[#This Row],[Artikelprijs]]&lt;&gt;"",IF(Q2_2025[[#This Row],[Stuksprijs]]=Q2_2025[[#This Row],[Artikelprijs]],"Prijs gelijk","Prijs wijkt af"),"")</f>
        <v>Prijs wijkt af</v>
      </c>
      <c r="L1174" t="str">
        <f>IF(Q2_2025[[#This Row],[Relatiekorting percentage]]=0,
    "Nvt",
    IF(Q2_2025[[#This Row],[Brutobedrag 2]] &lt; Q2_2025[[#This Row],[Bruto - Rel.korting]],
        "Nee",
        "Ja"))</f>
        <v>Nvt</v>
      </c>
      <c r="M1174" s="10">
        <f>IF(Q2_2025[[#This Row],[Artikelprijs]]&lt;&gt;"",Q2_2025[[#This Row],[Artikelprijs]],Q2_2025[[#This Row],[Stuksprijs]])</f>
        <v>106.8625</v>
      </c>
      <c r="N1174" s="10">
        <f>Q2_2025[[#This Row],[Besteld]]*Q2_2025[[#This Row],[Prijs 2]]</f>
        <v>320.58749999999998</v>
      </c>
      <c r="O1174" s="10">
        <f>IF(Q2_2025[[#This Row],[Brutobedrag 2]]&lt;Q2_2025[[#This Row],[Bruto - Rel.korting]],Q2_2025[[#This Row],[Brutobedrag 2]],Q2_2025[[#This Row],[Brutobedrag 2]]*(100-Q2_2025[[#This Row],[Relatiekorting percentage]])/100)</f>
        <v>320.58749999999998</v>
      </c>
      <c r="R1174" s="3"/>
      <c r="W1174"/>
      <c r="AB1174"/>
    </row>
    <row r="1175" spans="1:28" x14ac:dyDescent="0.3">
      <c r="A1175" t="s">
        <v>616</v>
      </c>
      <c r="B1175">
        <v>5021026</v>
      </c>
      <c r="C1175" t="s">
        <v>276</v>
      </c>
      <c r="D1175">
        <v>3</v>
      </c>
      <c r="E1175" s="10">
        <v>164.8</v>
      </c>
      <c r="F1175" s="10">
        <v>494.4</v>
      </c>
      <c r="G1175" s="10">
        <v>494.4</v>
      </c>
      <c r="H1175">
        <v>0</v>
      </c>
      <c r="I1175" s="51" t="str">
        <f>_xlfn.XLOOKUP(Q2_2025[[#This Row],[Artikelnr]],Artikel_prijzen[Artnr],Artikel_prijzen[Groep],"")</f>
        <v>Elektra</v>
      </c>
      <c r="J1175" s="10">
        <f>_xlfn.XLOOKUP(Q2_2025[[#This Row],[Artikelnr]],Artikel_prijzen[Artnr],Artikel_prijzen[Prijs 2025],"")</f>
        <v>106.8625</v>
      </c>
      <c r="K1175" t="str">
        <f>IF(Q2_2025[[#This Row],[Artikelprijs]]&lt;&gt;"",IF(Q2_2025[[#This Row],[Stuksprijs]]=Q2_2025[[#This Row],[Artikelprijs]],"Prijs gelijk","Prijs wijkt af"),"")</f>
        <v>Prijs wijkt af</v>
      </c>
      <c r="L1175" t="str">
        <f>IF(Q2_2025[[#This Row],[Relatiekorting percentage]]=0,
    "Nvt",
    IF(Q2_2025[[#This Row],[Brutobedrag 2]] &lt; Q2_2025[[#This Row],[Bruto - Rel.korting]],
        "Nee",
        "Ja"))</f>
        <v>Nvt</v>
      </c>
      <c r="M1175" s="10">
        <f>IF(Q2_2025[[#This Row],[Artikelprijs]]&lt;&gt;"",Q2_2025[[#This Row],[Artikelprijs]],Q2_2025[[#This Row],[Stuksprijs]])</f>
        <v>106.8625</v>
      </c>
      <c r="N1175" s="10">
        <f>Q2_2025[[#This Row],[Besteld]]*Q2_2025[[#This Row],[Prijs 2]]</f>
        <v>320.58749999999998</v>
      </c>
      <c r="O1175" s="10">
        <f>IF(Q2_2025[[#This Row],[Brutobedrag 2]]&lt;Q2_2025[[#This Row],[Bruto - Rel.korting]],Q2_2025[[#This Row],[Brutobedrag 2]],Q2_2025[[#This Row],[Brutobedrag 2]]*(100-Q2_2025[[#This Row],[Relatiekorting percentage]])/100)</f>
        <v>320.58749999999998</v>
      </c>
      <c r="R1175" s="3"/>
      <c r="W1175"/>
      <c r="AB1175"/>
    </row>
    <row r="1176" spans="1:28" x14ac:dyDescent="0.3">
      <c r="A1176" t="s">
        <v>616</v>
      </c>
      <c r="B1176">
        <v>5021026</v>
      </c>
      <c r="C1176" t="s">
        <v>276</v>
      </c>
      <c r="D1176">
        <v>1</v>
      </c>
      <c r="E1176" s="10">
        <v>164.8</v>
      </c>
      <c r="F1176" s="10">
        <v>164.8</v>
      </c>
      <c r="G1176" s="10">
        <v>164.8</v>
      </c>
      <c r="H1176">
        <v>0</v>
      </c>
      <c r="I1176" s="51" t="str">
        <f>_xlfn.XLOOKUP(Q2_2025[[#This Row],[Artikelnr]],Artikel_prijzen[Artnr],Artikel_prijzen[Groep],"")</f>
        <v>Elektra</v>
      </c>
      <c r="J1176" s="10">
        <f>_xlfn.XLOOKUP(Q2_2025[[#This Row],[Artikelnr]],Artikel_prijzen[Artnr],Artikel_prijzen[Prijs 2025],"")</f>
        <v>106.8625</v>
      </c>
      <c r="K1176" t="str">
        <f>IF(Q2_2025[[#This Row],[Artikelprijs]]&lt;&gt;"",IF(Q2_2025[[#This Row],[Stuksprijs]]=Q2_2025[[#This Row],[Artikelprijs]],"Prijs gelijk","Prijs wijkt af"),"")</f>
        <v>Prijs wijkt af</v>
      </c>
      <c r="L1176" t="str">
        <f>IF(Q2_2025[[#This Row],[Relatiekorting percentage]]=0,
    "Nvt",
    IF(Q2_2025[[#This Row],[Brutobedrag 2]] &lt; Q2_2025[[#This Row],[Bruto - Rel.korting]],
        "Nee",
        "Ja"))</f>
        <v>Nvt</v>
      </c>
      <c r="M1176" s="10">
        <f>IF(Q2_2025[[#This Row],[Artikelprijs]]&lt;&gt;"",Q2_2025[[#This Row],[Artikelprijs]],Q2_2025[[#This Row],[Stuksprijs]])</f>
        <v>106.8625</v>
      </c>
      <c r="N1176" s="10">
        <f>Q2_2025[[#This Row],[Besteld]]*Q2_2025[[#This Row],[Prijs 2]]</f>
        <v>106.8625</v>
      </c>
      <c r="O1176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1176" s="3"/>
      <c r="W1176"/>
      <c r="AB1176"/>
    </row>
    <row r="1177" spans="1:28" x14ac:dyDescent="0.3">
      <c r="A1177" t="s">
        <v>616</v>
      </c>
      <c r="B1177">
        <v>5021026</v>
      </c>
      <c r="C1177" t="s">
        <v>276</v>
      </c>
      <c r="D1177">
        <v>6</v>
      </c>
      <c r="E1177" s="10">
        <v>164.8</v>
      </c>
      <c r="F1177" s="10">
        <v>988.8</v>
      </c>
      <c r="G1177" s="10">
        <v>988.8</v>
      </c>
      <c r="H1177">
        <v>0</v>
      </c>
      <c r="I1177" s="51" t="str">
        <f>_xlfn.XLOOKUP(Q2_2025[[#This Row],[Artikelnr]],Artikel_prijzen[Artnr],Artikel_prijzen[Groep],"")</f>
        <v>Elektra</v>
      </c>
      <c r="J1177" s="10">
        <f>_xlfn.XLOOKUP(Q2_2025[[#This Row],[Artikelnr]],Artikel_prijzen[Artnr],Artikel_prijzen[Prijs 2025],"")</f>
        <v>106.8625</v>
      </c>
      <c r="K1177" t="str">
        <f>IF(Q2_2025[[#This Row],[Artikelprijs]]&lt;&gt;"",IF(Q2_2025[[#This Row],[Stuksprijs]]=Q2_2025[[#This Row],[Artikelprijs]],"Prijs gelijk","Prijs wijkt af"),"")</f>
        <v>Prijs wijkt af</v>
      </c>
      <c r="L1177" t="str">
        <f>IF(Q2_2025[[#This Row],[Relatiekorting percentage]]=0,
    "Nvt",
    IF(Q2_2025[[#This Row],[Brutobedrag 2]] &lt; Q2_2025[[#This Row],[Bruto - Rel.korting]],
        "Nee",
        "Ja"))</f>
        <v>Nvt</v>
      </c>
      <c r="M1177" s="10">
        <f>IF(Q2_2025[[#This Row],[Artikelprijs]]&lt;&gt;"",Q2_2025[[#This Row],[Artikelprijs]],Q2_2025[[#This Row],[Stuksprijs]])</f>
        <v>106.8625</v>
      </c>
      <c r="N1177" s="10">
        <f>Q2_2025[[#This Row],[Besteld]]*Q2_2025[[#This Row],[Prijs 2]]</f>
        <v>641.17499999999995</v>
      </c>
      <c r="O1177" s="10">
        <f>IF(Q2_2025[[#This Row],[Brutobedrag 2]]&lt;Q2_2025[[#This Row],[Bruto - Rel.korting]],Q2_2025[[#This Row],[Brutobedrag 2]],Q2_2025[[#This Row],[Brutobedrag 2]]*(100-Q2_2025[[#This Row],[Relatiekorting percentage]])/100)</f>
        <v>641.17499999999995</v>
      </c>
      <c r="R1177" s="3"/>
      <c r="W1177"/>
      <c r="AB1177"/>
    </row>
    <row r="1178" spans="1:28" x14ac:dyDescent="0.3">
      <c r="A1178" t="s">
        <v>616</v>
      </c>
      <c r="B1178">
        <v>5022019</v>
      </c>
      <c r="C1178" t="s">
        <v>456</v>
      </c>
      <c r="D1178">
        <v>1</v>
      </c>
      <c r="E1178" s="10">
        <v>1025.92</v>
      </c>
      <c r="F1178" s="10">
        <v>1025.92</v>
      </c>
      <c r="G1178" s="10">
        <v>1025.92</v>
      </c>
      <c r="H1178">
        <v>0</v>
      </c>
      <c r="I1178" s="51" t="str">
        <f>_xlfn.XLOOKUP(Q2_2025[[#This Row],[Artikelnr]],Artikel_prijzen[Artnr],Artikel_prijzen[Groep],"")</f>
        <v>Elektra</v>
      </c>
      <c r="J1178" s="10">
        <f>_xlfn.XLOOKUP(Q2_2025[[#This Row],[Artikelnr]],Artikel_prijzen[Artnr],Artikel_prijzen[Prijs 2025],"")</f>
        <v>700</v>
      </c>
      <c r="K1178" t="str">
        <f>IF(Q2_2025[[#This Row],[Artikelprijs]]&lt;&gt;"",IF(Q2_2025[[#This Row],[Stuksprijs]]=Q2_2025[[#This Row],[Artikelprijs]],"Prijs gelijk","Prijs wijkt af"),"")</f>
        <v>Prijs wijkt af</v>
      </c>
      <c r="L1178" t="str">
        <f>IF(Q2_2025[[#This Row],[Relatiekorting percentage]]=0,
    "Nvt",
    IF(Q2_2025[[#This Row],[Brutobedrag 2]] &lt; Q2_2025[[#This Row],[Bruto - Rel.korting]],
        "Nee",
        "Ja"))</f>
        <v>Nvt</v>
      </c>
      <c r="M1178" s="10">
        <f>IF(Q2_2025[[#This Row],[Artikelprijs]]&lt;&gt;"",Q2_2025[[#This Row],[Artikelprijs]],Q2_2025[[#This Row],[Stuksprijs]])</f>
        <v>700</v>
      </c>
      <c r="N1178" s="10">
        <f>Q2_2025[[#This Row],[Besteld]]*Q2_2025[[#This Row],[Prijs 2]]</f>
        <v>700</v>
      </c>
      <c r="O1178" s="10">
        <f>IF(Q2_2025[[#This Row],[Brutobedrag 2]]&lt;Q2_2025[[#This Row],[Bruto - Rel.korting]],Q2_2025[[#This Row],[Brutobedrag 2]],Q2_2025[[#This Row],[Brutobedrag 2]]*(100-Q2_2025[[#This Row],[Relatiekorting percentage]])/100)</f>
        <v>700</v>
      </c>
      <c r="R1178" s="3"/>
      <c r="W1178"/>
      <c r="AB1178"/>
    </row>
    <row r="1179" spans="1:28" x14ac:dyDescent="0.3">
      <c r="A1179" t="s">
        <v>616</v>
      </c>
      <c r="B1179">
        <v>5021026</v>
      </c>
      <c r="C1179" t="s">
        <v>617</v>
      </c>
      <c r="D1179">
        <v>2</v>
      </c>
      <c r="E1179" s="10">
        <v>164.8</v>
      </c>
      <c r="F1179" s="10">
        <v>329.6</v>
      </c>
      <c r="G1179" s="10">
        <v>329.6</v>
      </c>
      <c r="H1179">
        <v>0</v>
      </c>
      <c r="I1179" s="51" t="str">
        <f>_xlfn.XLOOKUP(Q2_2025[[#This Row],[Artikelnr]],Artikel_prijzen[Artnr],Artikel_prijzen[Groep],"")</f>
        <v>Elektra</v>
      </c>
      <c r="J1179" s="10">
        <f>_xlfn.XLOOKUP(Q2_2025[[#This Row],[Artikelnr]],Artikel_prijzen[Artnr],Artikel_prijzen[Prijs 2025],"")</f>
        <v>106.8625</v>
      </c>
      <c r="K1179" t="str">
        <f>IF(Q2_2025[[#This Row],[Artikelprijs]]&lt;&gt;"",IF(Q2_2025[[#This Row],[Stuksprijs]]=Q2_2025[[#This Row],[Artikelprijs]],"Prijs gelijk","Prijs wijkt af"),"")</f>
        <v>Prijs wijkt af</v>
      </c>
      <c r="L1179" t="str">
        <f>IF(Q2_2025[[#This Row],[Relatiekorting percentage]]=0,
    "Nvt",
    IF(Q2_2025[[#This Row],[Brutobedrag 2]] &lt; Q2_2025[[#This Row],[Bruto - Rel.korting]],
        "Nee",
        "Ja"))</f>
        <v>Nvt</v>
      </c>
      <c r="M1179" s="10">
        <f>IF(Q2_2025[[#This Row],[Artikelprijs]]&lt;&gt;"",Q2_2025[[#This Row],[Artikelprijs]],Q2_2025[[#This Row],[Stuksprijs]])</f>
        <v>106.8625</v>
      </c>
      <c r="N1179" s="10">
        <f>Q2_2025[[#This Row],[Besteld]]*Q2_2025[[#This Row],[Prijs 2]]</f>
        <v>213.72499999999999</v>
      </c>
      <c r="O1179" s="10">
        <f>IF(Q2_2025[[#This Row],[Brutobedrag 2]]&lt;Q2_2025[[#This Row],[Bruto - Rel.korting]],Q2_2025[[#This Row],[Brutobedrag 2]],Q2_2025[[#This Row],[Brutobedrag 2]]*(100-Q2_2025[[#This Row],[Relatiekorting percentage]])/100)</f>
        <v>213.72499999999999</v>
      </c>
      <c r="R1179" s="3"/>
      <c r="W1179"/>
      <c r="AB1179"/>
    </row>
    <row r="1180" spans="1:28" x14ac:dyDescent="0.3">
      <c r="A1180" t="s">
        <v>616</v>
      </c>
      <c r="B1180">
        <v>5021026</v>
      </c>
      <c r="C1180" t="s">
        <v>617</v>
      </c>
      <c r="D1180">
        <v>3</v>
      </c>
      <c r="E1180" s="10">
        <v>164.8</v>
      </c>
      <c r="F1180" s="10">
        <v>494.4</v>
      </c>
      <c r="G1180" s="10">
        <v>494.4</v>
      </c>
      <c r="H1180">
        <v>0</v>
      </c>
      <c r="I1180" s="51" t="str">
        <f>_xlfn.XLOOKUP(Q2_2025[[#This Row],[Artikelnr]],Artikel_prijzen[Artnr],Artikel_prijzen[Groep],"")</f>
        <v>Elektra</v>
      </c>
      <c r="J1180" s="10">
        <f>_xlfn.XLOOKUP(Q2_2025[[#This Row],[Artikelnr]],Artikel_prijzen[Artnr],Artikel_prijzen[Prijs 2025],"")</f>
        <v>106.8625</v>
      </c>
      <c r="K1180" t="str">
        <f>IF(Q2_2025[[#This Row],[Artikelprijs]]&lt;&gt;"",IF(Q2_2025[[#This Row],[Stuksprijs]]=Q2_2025[[#This Row],[Artikelprijs]],"Prijs gelijk","Prijs wijkt af"),"")</f>
        <v>Prijs wijkt af</v>
      </c>
      <c r="L1180" t="str">
        <f>IF(Q2_2025[[#This Row],[Relatiekorting percentage]]=0,
    "Nvt",
    IF(Q2_2025[[#This Row],[Brutobedrag 2]] &lt; Q2_2025[[#This Row],[Bruto - Rel.korting]],
        "Nee",
        "Ja"))</f>
        <v>Nvt</v>
      </c>
      <c r="M1180" s="10">
        <f>IF(Q2_2025[[#This Row],[Artikelprijs]]&lt;&gt;"",Q2_2025[[#This Row],[Artikelprijs]],Q2_2025[[#This Row],[Stuksprijs]])</f>
        <v>106.8625</v>
      </c>
      <c r="N1180" s="10">
        <f>Q2_2025[[#This Row],[Besteld]]*Q2_2025[[#This Row],[Prijs 2]]</f>
        <v>320.58749999999998</v>
      </c>
      <c r="O1180" s="10">
        <f>IF(Q2_2025[[#This Row],[Brutobedrag 2]]&lt;Q2_2025[[#This Row],[Bruto - Rel.korting]],Q2_2025[[#This Row],[Brutobedrag 2]],Q2_2025[[#This Row],[Brutobedrag 2]]*(100-Q2_2025[[#This Row],[Relatiekorting percentage]])/100)</f>
        <v>320.58749999999998</v>
      </c>
      <c r="R1180" s="3"/>
      <c r="W1180"/>
      <c r="AB1180"/>
    </row>
    <row r="1181" spans="1:28" x14ac:dyDescent="0.3">
      <c r="A1181" t="s">
        <v>616</v>
      </c>
      <c r="B1181">
        <v>5021026</v>
      </c>
      <c r="C1181" t="s">
        <v>617</v>
      </c>
      <c r="D1181">
        <v>1</v>
      </c>
      <c r="E1181" s="10">
        <v>164.8</v>
      </c>
      <c r="F1181" s="10">
        <v>164.8</v>
      </c>
      <c r="G1181" s="10">
        <v>164.8</v>
      </c>
      <c r="H1181">
        <v>0</v>
      </c>
      <c r="I1181" s="51" t="str">
        <f>_xlfn.XLOOKUP(Q2_2025[[#This Row],[Artikelnr]],Artikel_prijzen[Artnr],Artikel_prijzen[Groep],"")</f>
        <v>Elektra</v>
      </c>
      <c r="J1181" s="10">
        <f>_xlfn.XLOOKUP(Q2_2025[[#This Row],[Artikelnr]],Artikel_prijzen[Artnr],Artikel_prijzen[Prijs 2025],"")</f>
        <v>106.8625</v>
      </c>
      <c r="K1181" t="str">
        <f>IF(Q2_2025[[#This Row],[Artikelprijs]]&lt;&gt;"",IF(Q2_2025[[#This Row],[Stuksprijs]]=Q2_2025[[#This Row],[Artikelprijs]],"Prijs gelijk","Prijs wijkt af"),"")</f>
        <v>Prijs wijkt af</v>
      </c>
      <c r="L1181" t="str">
        <f>IF(Q2_2025[[#This Row],[Relatiekorting percentage]]=0,
    "Nvt",
    IF(Q2_2025[[#This Row],[Brutobedrag 2]] &lt; Q2_2025[[#This Row],[Bruto - Rel.korting]],
        "Nee",
        "Ja"))</f>
        <v>Nvt</v>
      </c>
      <c r="M1181" s="10">
        <f>IF(Q2_2025[[#This Row],[Artikelprijs]]&lt;&gt;"",Q2_2025[[#This Row],[Artikelprijs]],Q2_2025[[#This Row],[Stuksprijs]])</f>
        <v>106.8625</v>
      </c>
      <c r="N1181" s="10">
        <f>Q2_2025[[#This Row],[Besteld]]*Q2_2025[[#This Row],[Prijs 2]]</f>
        <v>106.8625</v>
      </c>
      <c r="O1181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1181" s="3"/>
      <c r="W1181"/>
      <c r="AB1181"/>
    </row>
    <row r="1182" spans="1:28" x14ac:dyDescent="0.3">
      <c r="A1182" t="s">
        <v>616</v>
      </c>
      <c r="B1182">
        <v>5021026</v>
      </c>
      <c r="C1182" t="s">
        <v>617</v>
      </c>
      <c r="D1182">
        <v>1</v>
      </c>
      <c r="E1182" s="10">
        <v>164.8</v>
      </c>
      <c r="F1182" s="10">
        <v>164.8</v>
      </c>
      <c r="G1182" s="10">
        <v>164.8</v>
      </c>
      <c r="H1182">
        <v>0</v>
      </c>
      <c r="I1182" s="51" t="str">
        <f>_xlfn.XLOOKUP(Q2_2025[[#This Row],[Artikelnr]],Artikel_prijzen[Artnr],Artikel_prijzen[Groep],"")</f>
        <v>Elektra</v>
      </c>
      <c r="J1182" s="10">
        <f>_xlfn.XLOOKUP(Q2_2025[[#This Row],[Artikelnr]],Artikel_prijzen[Artnr],Artikel_prijzen[Prijs 2025],"")</f>
        <v>106.8625</v>
      </c>
      <c r="K1182" t="str">
        <f>IF(Q2_2025[[#This Row],[Artikelprijs]]&lt;&gt;"",IF(Q2_2025[[#This Row],[Stuksprijs]]=Q2_2025[[#This Row],[Artikelprijs]],"Prijs gelijk","Prijs wijkt af"),"")</f>
        <v>Prijs wijkt af</v>
      </c>
      <c r="L1182" t="str">
        <f>IF(Q2_2025[[#This Row],[Relatiekorting percentage]]=0,
    "Nvt",
    IF(Q2_2025[[#This Row],[Brutobedrag 2]] &lt; Q2_2025[[#This Row],[Bruto - Rel.korting]],
        "Nee",
        "Ja"))</f>
        <v>Nvt</v>
      </c>
      <c r="M1182" s="10">
        <f>IF(Q2_2025[[#This Row],[Artikelprijs]]&lt;&gt;"",Q2_2025[[#This Row],[Artikelprijs]],Q2_2025[[#This Row],[Stuksprijs]])</f>
        <v>106.8625</v>
      </c>
      <c r="N1182" s="10">
        <f>Q2_2025[[#This Row],[Besteld]]*Q2_2025[[#This Row],[Prijs 2]]</f>
        <v>106.8625</v>
      </c>
      <c r="O1182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1182" s="3"/>
      <c r="W1182"/>
      <c r="AB1182"/>
    </row>
    <row r="1183" spans="1:28" x14ac:dyDescent="0.3">
      <c r="A1183" t="s">
        <v>616</v>
      </c>
      <c r="B1183">
        <v>3002030</v>
      </c>
      <c r="C1183" t="s">
        <v>99</v>
      </c>
      <c r="D1183">
        <v>1</v>
      </c>
      <c r="E1183" s="10">
        <v>82.4</v>
      </c>
      <c r="F1183" s="10">
        <v>82.4</v>
      </c>
      <c r="G1183" s="10">
        <v>82.4</v>
      </c>
      <c r="H1183">
        <v>0</v>
      </c>
      <c r="I1183" s="51" t="str">
        <f>_xlfn.XLOOKUP(Q2_2025[[#This Row],[Artikelnr]],Artikel_prijzen[Artnr],Artikel_prijzen[Groep],"")</f>
        <v/>
      </c>
      <c r="J1183" s="10" t="str">
        <f>_xlfn.XLOOKUP(Q2_2025[[#This Row],[Artikelnr]],Artikel_prijzen[Artnr],Artikel_prijzen[Prijs 2025],"")</f>
        <v/>
      </c>
      <c r="K1183" t="str">
        <f>IF(Q2_2025[[#This Row],[Artikelprijs]]&lt;&gt;"",IF(Q2_2025[[#This Row],[Stuksprijs]]=Q2_2025[[#This Row],[Artikelprijs]],"Prijs gelijk","Prijs wijkt af"),"")</f>
        <v/>
      </c>
      <c r="L1183" t="str">
        <f>IF(Q2_2025[[#This Row],[Relatiekorting percentage]]=0,
    "Nvt",
    IF(Q2_2025[[#This Row],[Brutobedrag 2]] &lt; Q2_2025[[#This Row],[Bruto - Rel.korting]],
        "Nee",
        "Ja"))</f>
        <v>Nvt</v>
      </c>
      <c r="M1183" s="10">
        <f>IF(Q2_2025[[#This Row],[Artikelprijs]]&lt;&gt;"",Q2_2025[[#This Row],[Artikelprijs]],Q2_2025[[#This Row],[Stuksprijs]])</f>
        <v>82.4</v>
      </c>
      <c r="N1183" s="10">
        <f>Q2_2025[[#This Row],[Besteld]]*Q2_2025[[#This Row],[Prijs 2]]</f>
        <v>82.4</v>
      </c>
      <c r="O1183" s="10">
        <f>IF(Q2_2025[[#This Row],[Brutobedrag 2]]&lt;Q2_2025[[#This Row],[Bruto - Rel.korting]],Q2_2025[[#This Row],[Brutobedrag 2]],Q2_2025[[#This Row],[Brutobedrag 2]]*(100-Q2_2025[[#This Row],[Relatiekorting percentage]])/100)</f>
        <v>82.4</v>
      </c>
      <c r="R1183" s="3"/>
      <c r="W1183"/>
      <c r="AB1183"/>
    </row>
    <row r="1184" spans="1:28" x14ac:dyDescent="0.3">
      <c r="A1184" t="s">
        <v>618</v>
      </c>
      <c r="B1184">
        <v>5021032</v>
      </c>
      <c r="C1184" t="s">
        <v>295</v>
      </c>
      <c r="D1184">
        <v>2</v>
      </c>
      <c r="E1184" s="10">
        <v>141.1</v>
      </c>
      <c r="F1184" s="10">
        <v>282.2</v>
      </c>
      <c r="G1184" s="10">
        <v>253.98</v>
      </c>
      <c r="H1184">
        <v>10</v>
      </c>
      <c r="I1184" s="51" t="str">
        <f>_xlfn.XLOOKUP(Q2_2025[[#This Row],[Artikelnr]],Artikel_prijzen[Artnr],Artikel_prijzen[Groep],"")</f>
        <v>Elektra</v>
      </c>
      <c r="J1184" s="10">
        <f>_xlfn.XLOOKUP(Q2_2025[[#This Row],[Artikelnr]],Artikel_prijzen[Artnr],Artikel_prijzen[Prijs 2025],"")</f>
        <v>106.8625</v>
      </c>
      <c r="K1184" t="str">
        <f>IF(Q2_2025[[#This Row],[Artikelprijs]]&lt;&gt;"",IF(Q2_2025[[#This Row],[Stuksprijs]]=Q2_2025[[#This Row],[Artikelprijs]],"Prijs gelijk","Prijs wijkt af"),"")</f>
        <v>Prijs wijkt af</v>
      </c>
      <c r="L1184" t="str">
        <f>IF(Q2_2025[[#This Row],[Relatiekorting percentage]]=0,
    "Nvt",
    IF(Q2_2025[[#This Row],[Brutobedrag 2]] &lt; Q2_2025[[#This Row],[Bruto - Rel.korting]],
        "Nee",
        "Ja"))</f>
        <v>Nee</v>
      </c>
      <c r="M1184" s="10">
        <f>IF(Q2_2025[[#This Row],[Artikelprijs]]&lt;&gt;"",Q2_2025[[#This Row],[Artikelprijs]],Q2_2025[[#This Row],[Stuksprijs]])</f>
        <v>106.8625</v>
      </c>
      <c r="N1184" s="10">
        <f>Q2_2025[[#This Row],[Besteld]]*Q2_2025[[#This Row],[Prijs 2]]</f>
        <v>213.72499999999999</v>
      </c>
      <c r="O1184" s="10">
        <f>IF(Q2_2025[[#This Row],[Brutobedrag 2]]&lt;Q2_2025[[#This Row],[Bruto - Rel.korting]],Q2_2025[[#This Row],[Brutobedrag 2]],Q2_2025[[#This Row],[Brutobedrag 2]]*(100-Q2_2025[[#This Row],[Relatiekorting percentage]])/100)</f>
        <v>213.72499999999999</v>
      </c>
      <c r="R1184" s="3"/>
      <c r="W1184"/>
      <c r="AB1184"/>
    </row>
    <row r="1185" spans="1:28" x14ac:dyDescent="0.3">
      <c r="A1185" t="s">
        <v>618</v>
      </c>
      <c r="B1185">
        <v>5021032</v>
      </c>
      <c r="C1185" t="s">
        <v>389</v>
      </c>
      <c r="D1185">
        <v>1</v>
      </c>
      <c r="E1185" s="10">
        <v>141.1</v>
      </c>
      <c r="F1185" s="10">
        <v>141.1</v>
      </c>
      <c r="G1185" s="10">
        <v>126.99</v>
      </c>
      <c r="H1185">
        <v>10</v>
      </c>
      <c r="I1185" s="51" t="str">
        <f>_xlfn.XLOOKUP(Q2_2025[[#This Row],[Artikelnr]],Artikel_prijzen[Artnr],Artikel_prijzen[Groep],"")</f>
        <v>Elektra</v>
      </c>
      <c r="J1185" s="10">
        <f>_xlfn.XLOOKUP(Q2_2025[[#This Row],[Artikelnr]],Artikel_prijzen[Artnr],Artikel_prijzen[Prijs 2025],"")</f>
        <v>106.8625</v>
      </c>
      <c r="K1185" t="str">
        <f>IF(Q2_2025[[#This Row],[Artikelprijs]]&lt;&gt;"",IF(Q2_2025[[#This Row],[Stuksprijs]]=Q2_2025[[#This Row],[Artikelprijs]],"Prijs gelijk","Prijs wijkt af"),"")</f>
        <v>Prijs wijkt af</v>
      </c>
      <c r="L1185" t="str">
        <f>IF(Q2_2025[[#This Row],[Relatiekorting percentage]]=0,
    "Nvt",
    IF(Q2_2025[[#This Row],[Brutobedrag 2]] &lt; Q2_2025[[#This Row],[Bruto - Rel.korting]],
        "Nee",
        "Ja"))</f>
        <v>Nee</v>
      </c>
      <c r="M1185" s="10">
        <f>IF(Q2_2025[[#This Row],[Artikelprijs]]&lt;&gt;"",Q2_2025[[#This Row],[Artikelprijs]],Q2_2025[[#This Row],[Stuksprijs]])</f>
        <v>106.8625</v>
      </c>
      <c r="N1185" s="10">
        <f>Q2_2025[[#This Row],[Besteld]]*Q2_2025[[#This Row],[Prijs 2]]</f>
        <v>106.8625</v>
      </c>
      <c r="O1185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1185" s="3"/>
      <c r="W1185"/>
      <c r="AB1185"/>
    </row>
    <row r="1186" spans="1:28" x14ac:dyDescent="0.3">
      <c r="A1186" t="s">
        <v>618</v>
      </c>
      <c r="B1186">
        <v>5021034</v>
      </c>
      <c r="C1186" t="s">
        <v>275</v>
      </c>
      <c r="D1186">
        <v>8</v>
      </c>
      <c r="E1186" s="10">
        <v>185.4</v>
      </c>
      <c r="F1186" s="10">
        <v>1483.2</v>
      </c>
      <c r="G1186" s="10">
        <v>1334.88</v>
      </c>
      <c r="H1186">
        <v>10</v>
      </c>
      <c r="I1186" s="51" t="str">
        <f>_xlfn.XLOOKUP(Q2_2025[[#This Row],[Artikelnr]],Artikel_prijzen[Artnr],Artikel_prijzen[Groep],"")</f>
        <v>Elektra</v>
      </c>
      <c r="J1186" s="10">
        <f>_xlfn.XLOOKUP(Q2_2025[[#This Row],[Artikelnr]],Artikel_prijzen[Artnr],Artikel_prijzen[Prijs 2025],"")</f>
        <v>106.8625</v>
      </c>
      <c r="K1186" t="str">
        <f>IF(Q2_2025[[#This Row],[Artikelprijs]]&lt;&gt;"",IF(Q2_2025[[#This Row],[Stuksprijs]]=Q2_2025[[#This Row],[Artikelprijs]],"Prijs gelijk","Prijs wijkt af"),"")</f>
        <v>Prijs wijkt af</v>
      </c>
      <c r="L1186" t="str">
        <f>IF(Q2_2025[[#This Row],[Relatiekorting percentage]]=0,
    "Nvt",
    IF(Q2_2025[[#This Row],[Brutobedrag 2]] &lt; Q2_2025[[#This Row],[Bruto - Rel.korting]],
        "Nee",
        "Ja"))</f>
        <v>Nee</v>
      </c>
      <c r="M1186" s="10">
        <f>IF(Q2_2025[[#This Row],[Artikelprijs]]&lt;&gt;"",Q2_2025[[#This Row],[Artikelprijs]],Q2_2025[[#This Row],[Stuksprijs]])</f>
        <v>106.8625</v>
      </c>
      <c r="N1186" s="10">
        <f>Q2_2025[[#This Row],[Besteld]]*Q2_2025[[#This Row],[Prijs 2]]</f>
        <v>854.9</v>
      </c>
      <c r="O1186" s="10">
        <f>IF(Q2_2025[[#This Row],[Brutobedrag 2]]&lt;Q2_2025[[#This Row],[Bruto - Rel.korting]],Q2_2025[[#This Row],[Brutobedrag 2]],Q2_2025[[#This Row],[Brutobedrag 2]]*(100-Q2_2025[[#This Row],[Relatiekorting percentage]])/100)</f>
        <v>854.9</v>
      </c>
      <c r="R1186" s="3"/>
      <c r="W1186"/>
      <c r="AB1186"/>
    </row>
    <row r="1187" spans="1:28" x14ac:dyDescent="0.3">
      <c r="A1187" t="s">
        <v>618</v>
      </c>
      <c r="B1187">
        <v>5021034</v>
      </c>
      <c r="C1187" t="s">
        <v>275</v>
      </c>
      <c r="D1187">
        <v>2</v>
      </c>
      <c r="E1187" s="10">
        <v>185.4</v>
      </c>
      <c r="F1187" s="10">
        <v>370.8</v>
      </c>
      <c r="G1187" s="10">
        <v>333.72</v>
      </c>
      <c r="H1187">
        <v>10</v>
      </c>
      <c r="I1187" s="51" t="str">
        <f>_xlfn.XLOOKUP(Q2_2025[[#This Row],[Artikelnr]],Artikel_prijzen[Artnr],Artikel_prijzen[Groep],"")</f>
        <v>Elektra</v>
      </c>
      <c r="J1187" s="10">
        <f>_xlfn.XLOOKUP(Q2_2025[[#This Row],[Artikelnr]],Artikel_prijzen[Artnr],Artikel_prijzen[Prijs 2025],"")</f>
        <v>106.8625</v>
      </c>
      <c r="K1187" t="str">
        <f>IF(Q2_2025[[#This Row],[Artikelprijs]]&lt;&gt;"",IF(Q2_2025[[#This Row],[Stuksprijs]]=Q2_2025[[#This Row],[Artikelprijs]],"Prijs gelijk","Prijs wijkt af"),"")</f>
        <v>Prijs wijkt af</v>
      </c>
      <c r="L1187" t="str">
        <f>IF(Q2_2025[[#This Row],[Relatiekorting percentage]]=0,
    "Nvt",
    IF(Q2_2025[[#This Row],[Brutobedrag 2]] &lt; Q2_2025[[#This Row],[Bruto - Rel.korting]],
        "Nee",
        "Ja"))</f>
        <v>Nee</v>
      </c>
      <c r="M1187" s="10">
        <f>IF(Q2_2025[[#This Row],[Artikelprijs]]&lt;&gt;"",Q2_2025[[#This Row],[Artikelprijs]],Q2_2025[[#This Row],[Stuksprijs]])</f>
        <v>106.8625</v>
      </c>
      <c r="N1187" s="10">
        <f>Q2_2025[[#This Row],[Besteld]]*Q2_2025[[#This Row],[Prijs 2]]</f>
        <v>213.72499999999999</v>
      </c>
      <c r="O1187" s="10">
        <f>IF(Q2_2025[[#This Row],[Brutobedrag 2]]&lt;Q2_2025[[#This Row],[Bruto - Rel.korting]],Q2_2025[[#This Row],[Brutobedrag 2]],Q2_2025[[#This Row],[Brutobedrag 2]]*(100-Q2_2025[[#This Row],[Relatiekorting percentage]])/100)</f>
        <v>213.72499999999999</v>
      </c>
      <c r="R1187" s="3"/>
      <c r="W1187"/>
      <c r="AB1187"/>
    </row>
    <row r="1188" spans="1:28" x14ac:dyDescent="0.3">
      <c r="A1188" t="s">
        <v>618</v>
      </c>
      <c r="B1188">
        <v>5022033</v>
      </c>
      <c r="C1188" t="s">
        <v>286</v>
      </c>
      <c r="D1188">
        <v>1</v>
      </c>
      <c r="E1188" s="10">
        <v>748.75</v>
      </c>
      <c r="F1188" s="10">
        <v>748.75</v>
      </c>
      <c r="G1188" s="10">
        <v>673.87</v>
      </c>
      <c r="H1188">
        <v>10</v>
      </c>
      <c r="I1188" s="51" t="str">
        <f>_xlfn.XLOOKUP(Q2_2025[[#This Row],[Artikelnr]],Artikel_prijzen[Artnr],Artikel_prijzen[Groep],"")</f>
        <v>Elektra</v>
      </c>
      <c r="J1188" s="10">
        <f>_xlfn.XLOOKUP(Q2_2025[[#This Row],[Artikelnr]],Artikel_prijzen[Artnr],Artikel_prijzen[Prijs 2025],"")</f>
        <v>458.35</v>
      </c>
      <c r="K1188" t="str">
        <f>IF(Q2_2025[[#This Row],[Artikelprijs]]&lt;&gt;"",IF(Q2_2025[[#This Row],[Stuksprijs]]=Q2_2025[[#This Row],[Artikelprijs]],"Prijs gelijk","Prijs wijkt af"),"")</f>
        <v>Prijs wijkt af</v>
      </c>
      <c r="L1188" t="str">
        <f>IF(Q2_2025[[#This Row],[Relatiekorting percentage]]=0,
    "Nvt",
    IF(Q2_2025[[#This Row],[Brutobedrag 2]] &lt; Q2_2025[[#This Row],[Bruto - Rel.korting]],
        "Nee",
        "Ja"))</f>
        <v>Nee</v>
      </c>
      <c r="M1188" s="10">
        <f>IF(Q2_2025[[#This Row],[Artikelprijs]]&lt;&gt;"",Q2_2025[[#This Row],[Artikelprijs]],Q2_2025[[#This Row],[Stuksprijs]])</f>
        <v>458.35</v>
      </c>
      <c r="N1188" s="10">
        <f>Q2_2025[[#This Row],[Besteld]]*Q2_2025[[#This Row],[Prijs 2]]</f>
        <v>458.35</v>
      </c>
      <c r="O1188" s="10">
        <f>IF(Q2_2025[[#This Row],[Brutobedrag 2]]&lt;Q2_2025[[#This Row],[Bruto - Rel.korting]],Q2_2025[[#This Row],[Brutobedrag 2]],Q2_2025[[#This Row],[Brutobedrag 2]]*(100-Q2_2025[[#This Row],[Relatiekorting percentage]])/100)</f>
        <v>458.35</v>
      </c>
      <c r="R1188" s="3"/>
      <c r="W1188"/>
      <c r="AB1188"/>
    </row>
    <row r="1189" spans="1:28" x14ac:dyDescent="0.3">
      <c r="A1189" t="s">
        <v>618</v>
      </c>
      <c r="B1189">
        <v>5022039</v>
      </c>
      <c r="C1189" t="s">
        <v>288</v>
      </c>
      <c r="D1189">
        <v>1</v>
      </c>
      <c r="E1189" s="10">
        <v>1229.2</v>
      </c>
      <c r="F1189" s="10">
        <v>1229.2</v>
      </c>
      <c r="G1189" s="10">
        <v>1106.28</v>
      </c>
      <c r="H1189">
        <v>10</v>
      </c>
      <c r="I1189" s="51" t="str">
        <f>_xlfn.XLOOKUP(Q2_2025[[#This Row],[Artikelnr]],Artikel_prijzen[Artnr],Artikel_prijzen[Groep],"")</f>
        <v>Elektra</v>
      </c>
      <c r="J1189" s="10">
        <f>_xlfn.XLOOKUP(Q2_2025[[#This Row],[Artikelnr]],Artikel_prijzen[Artnr],Artikel_prijzen[Prijs 2025],"")</f>
        <v>700</v>
      </c>
      <c r="K1189" t="str">
        <f>IF(Q2_2025[[#This Row],[Artikelprijs]]&lt;&gt;"",IF(Q2_2025[[#This Row],[Stuksprijs]]=Q2_2025[[#This Row],[Artikelprijs]],"Prijs gelijk","Prijs wijkt af"),"")</f>
        <v>Prijs wijkt af</v>
      </c>
      <c r="L1189" t="str">
        <f>IF(Q2_2025[[#This Row],[Relatiekorting percentage]]=0,
    "Nvt",
    IF(Q2_2025[[#This Row],[Brutobedrag 2]] &lt; Q2_2025[[#This Row],[Bruto - Rel.korting]],
        "Nee",
        "Ja"))</f>
        <v>Nee</v>
      </c>
      <c r="M1189" s="10">
        <f>IF(Q2_2025[[#This Row],[Artikelprijs]]&lt;&gt;"",Q2_2025[[#This Row],[Artikelprijs]],Q2_2025[[#This Row],[Stuksprijs]])</f>
        <v>700</v>
      </c>
      <c r="N1189" s="10">
        <f>Q2_2025[[#This Row],[Besteld]]*Q2_2025[[#This Row],[Prijs 2]]</f>
        <v>700</v>
      </c>
      <c r="O1189" s="10">
        <f>IF(Q2_2025[[#This Row],[Brutobedrag 2]]&lt;Q2_2025[[#This Row],[Bruto - Rel.korting]],Q2_2025[[#This Row],[Brutobedrag 2]],Q2_2025[[#This Row],[Brutobedrag 2]]*(100-Q2_2025[[#This Row],[Relatiekorting percentage]])/100)</f>
        <v>700</v>
      </c>
      <c r="R1189" s="3"/>
      <c r="W1189"/>
      <c r="AB1189"/>
    </row>
    <row r="1190" spans="1:28" x14ac:dyDescent="0.3">
      <c r="A1190" t="s">
        <v>618</v>
      </c>
      <c r="B1190">
        <v>5022033</v>
      </c>
      <c r="C1190" t="s">
        <v>286</v>
      </c>
      <c r="D1190">
        <v>1</v>
      </c>
      <c r="E1190" s="10">
        <v>748.75</v>
      </c>
      <c r="F1190" s="10">
        <v>748.75</v>
      </c>
      <c r="G1190" s="10">
        <v>673.87</v>
      </c>
      <c r="H1190">
        <v>10</v>
      </c>
      <c r="I1190" s="51" t="str">
        <f>_xlfn.XLOOKUP(Q2_2025[[#This Row],[Artikelnr]],Artikel_prijzen[Artnr],Artikel_prijzen[Groep],"")</f>
        <v>Elektra</v>
      </c>
      <c r="J1190" s="10">
        <f>_xlfn.XLOOKUP(Q2_2025[[#This Row],[Artikelnr]],Artikel_prijzen[Artnr],Artikel_prijzen[Prijs 2025],"")</f>
        <v>458.35</v>
      </c>
      <c r="K1190" t="str">
        <f>IF(Q2_2025[[#This Row],[Artikelprijs]]&lt;&gt;"",IF(Q2_2025[[#This Row],[Stuksprijs]]=Q2_2025[[#This Row],[Artikelprijs]],"Prijs gelijk","Prijs wijkt af"),"")</f>
        <v>Prijs wijkt af</v>
      </c>
      <c r="L1190" t="str">
        <f>IF(Q2_2025[[#This Row],[Relatiekorting percentage]]=0,
    "Nvt",
    IF(Q2_2025[[#This Row],[Brutobedrag 2]] &lt; Q2_2025[[#This Row],[Bruto - Rel.korting]],
        "Nee",
        "Ja"))</f>
        <v>Nee</v>
      </c>
      <c r="M1190" s="10">
        <f>IF(Q2_2025[[#This Row],[Artikelprijs]]&lt;&gt;"",Q2_2025[[#This Row],[Artikelprijs]],Q2_2025[[#This Row],[Stuksprijs]])</f>
        <v>458.35</v>
      </c>
      <c r="N1190" s="10">
        <f>Q2_2025[[#This Row],[Besteld]]*Q2_2025[[#This Row],[Prijs 2]]</f>
        <v>458.35</v>
      </c>
      <c r="O1190" s="10">
        <f>IF(Q2_2025[[#This Row],[Brutobedrag 2]]&lt;Q2_2025[[#This Row],[Bruto - Rel.korting]],Q2_2025[[#This Row],[Brutobedrag 2]],Q2_2025[[#This Row],[Brutobedrag 2]]*(100-Q2_2025[[#This Row],[Relatiekorting percentage]])/100)</f>
        <v>458.35</v>
      </c>
      <c r="R1190" s="3"/>
      <c r="W1190"/>
      <c r="AB1190"/>
    </row>
    <row r="1191" spans="1:28" x14ac:dyDescent="0.3">
      <c r="A1191" t="s">
        <v>618</v>
      </c>
      <c r="B1191">
        <v>5022039</v>
      </c>
      <c r="C1191" t="s">
        <v>288</v>
      </c>
      <c r="D1191">
        <v>1</v>
      </c>
      <c r="E1191" s="10">
        <v>1229.2</v>
      </c>
      <c r="F1191" s="10">
        <v>1229.2</v>
      </c>
      <c r="G1191" s="10">
        <v>1106.28</v>
      </c>
      <c r="H1191">
        <v>10</v>
      </c>
      <c r="I1191" s="51" t="str">
        <f>_xlfn.XLOOKUP(Q2_2025[[#This Row],[Artikelnr]],Artikel_prijzen[Artnr],Artikel_prijzen[Groep],"")</f>
        <v>Elektra</v>
      </c>
      <c r="J1191" s="10">
        <f>_xlfn.XLOOKUP(Q2_2025[[#This Row],[Artikelnr]],Artikel_prijzen[Artnr],Artikel_prijzen[Prijs 2025],"")</f>
        <v>700</v>
      </c>
      <c r="K1191" t="str">
        <f>IF(Q2_2025[[#This Row],[Artikelprijs]]&lt;&gt;"",IF(Q2_2025[[#This Row],[Stuksprijs]]=Q2_2025[[#This Row],[Artikelprijs]],"Prijs gelijk","Prijs wijkt af"),"")</f>
        <v>Prijs wijkt af</v>
      </c>
      <c r="L1191" t="str">
        <f>IF(Q2_2025[[#This Row],[Relatiekorting percentage]]=0,
    "Nvt",
    IF(Q2_2025[[#This Row],[Brutobedrag 2]] &lt; Q2_2025[[#This Row],[Bruto - Rel.korting]],
        "Nee",
        "Ja"))</f>
        <v>Nee</v>
      </c>
      <c r="M1191" s="10">
        <f>IF(Q2_2025[[#This Row],[Artikelprijs]]&lt;&gt;"",Q2_2025[[#This Row],[Artikelprijs]],Q2_2025[[#This Row],[Stuksprijs]])</f>
        <v>700</v>
      </c>
      <c r="N1191" s="10">
        <f>Q2_2025[[#This Row],[Besteld]]*Q2_2025[[#This Row],[Prijs 2]]</f>
        <v>700</v>
      </c>
      <c r="O1191" s="10">
        <f>IF(Q2_2025[[#This Row],[Brutobedrag 2]]&lt;Q2_2025[[#This Row],[Bruto - Rel.korting]],Q2_2025[[#This Row],[Brutobedrag 2]],Q2_2025[[#This Row],[Brutobedrag 2]]*(100-Q2_2025[[#This Row],[Relatiekorting percentage]])/100)</f>
        <v>700</v>
      </c>
      <c r="R1191" s="3"/>
      <c r="W1191"/>
      <c r="AB1191"/>
    </row>
    <row r="1192" spans="1:28" x14ac:dyDescent="0.3">
      <c r="A1192" t="s">
        <v>618</v>
      </c>
      <c r="B1192">
        <v>5022033</v>
      </c>
      <c r="C1192" t="s">
        <v>286</v>
      </c>
      <c r="D1192">
        <v>1</v>
      </c>
      <c r="E1192" s="10">
        <v>748.75</v>
      </c>
      <c r="F1192" s="10">
        <v>748.75</v>
      </c>
      <c r="G1192" s="10">
        <v>673.87</v>
      </c>
      <c r="H1192">
        <v>10</v>
      </c>
      <c r="I1192" s="51" t="str">
        <f>_xlfn.XLOOKUP(Q2_2025[[#This Row],[Artikelnr]],Artikel_prijzen[Artnr],Artikel_prijzen[Groep],"")</f>
        <v>Elektra</v>
      </c>
      <c r="J1192" s="10">
        <f>_xlfn.XLOOKUP(Q2_2025[[#This Row],[Artikelnr]],Artikel_prijzen[Artnr],Artikel_prijzen[Prijs 2025],"")</f>
        <v>458.35</v>
      </c>
      <c r="K1192" t="str">
        <f>IF(Q2_2025[[#This Row],[Artikelprijs]]&lt;&gt;"",IF(Q2_2025[[#This Row],[Stuksprijs]]=Q2_2025[[#This Row],[Artikelprijs]],"Prijs gelijk","Prijs wijkt af"),"")</f>
        <v>Prijs wijkt af</v>
      </c>
      <c r="L1192" t="str">
        <f>IF(Q2_2025[[#This Row],[Relatiekorting percentage]]=0,
    "Nvt",
    IF(Q2_2025[[#This Row],[Brutobedrag 2]] &lt; Q2_2025[[#This Row],[Bruto - Rel.korting]],
        "Nee",
        "Ja"))</f>
        <v>Nee</v>
      </c>
      <c r="M1192" s="10">
        <f>IF(Q2_2025[[#This Row],[Artikelprijs]]&lt;&gt;"",Q2_2025[[#This Row],[Artikelprijs]],Q2_2025[[#This Row],[Stuksprijs]])</f>
        <v>458.35</v>
      </c>
      <c r="N1192" s="10">
        <f>Q2_2025[[#This Row],[Besteld]]*Q2_2025[[#This Row],[Prijs 2]]</f>
        <v>458.35</v>
      </c>
      <c r="O1192" s="10">
        <f>IF(Q2_2025[[#This Row],[Brutobedrag 2]]&lt;Q2_2025[[#This Row],[Bruto - Rel.korting]],Q2_2025[[#This Row],[Brutobedrag 2]],Q2_2025[[#This Row],[Brutobedrag 2]]*(100-Q2_2025[[#This Row],[Relatiekorting percentage]])/100)</f>
        <v>458.35</v>
      </c>
      <c r="R1192" s="3"/>
      <c r="W1192"/>
      <c r="AB1192"/>
    </row>
    <row r="1193" spans="1:28" x14ac:dyDescent="0.3">
      <c r="A1193" t="s">
        <v>618</v>
      </c>
      <c r="B1193">
        <v>5021032</v>
      </c>
      <c r="C1193" t="s">
        <v>389</v>
      </c>
      <c r="D1193">
        <v>12</v>
      </c>
      <c r="E1193" s="10">
        <v>141.1</v>
      </c>
      <c r="F1193" s="10">
        <v>1693.2</v>
      </c>
      <c r="G1193" s="10">
        <v>1523.88</v>
      </c>
      <c r="H1193">
        <v>10</v>
      </c>
      <c r="I1193" s="51" t="str">
        <f>_xlfn.XLOOKUP(Q2_2025[[#This Row],[Artikelnr]],Artikel_prijzen[Artnr],Artikel_prijzen[Groep],"")</f>
        <v>Elektra</v>
      </c>
      <c r="J1193" s="10">
        <f>_xlfn.XLOOKUP(Q2_2025[[#This Row],[Artikelnr]],Artikel_prijzen[Artnr],Artikel_prijzen[Prijs 2025],"")</f>
        <v>106.8625</v>
      </c>
      <c r="K1193" t="str">
        <f>IF(Q2_2025[[#This Row],[Artikelprijs]]&lt;&gt;"",IF(Q2_2025[[#This Row],[Stuksprijs]]=Q2_2025[[#This Row],[Artikelprijs]],"Prijs gelijk","Prijs wijkt af"),"")</f>
        <v>Prijs wijkt af</v>
      </c>
      <c r="L1193" t="str">
        <f>IF(Q2_2025[[#This Row],[Relatiekorting percentage]]=0,
    "Nvt",
    IF(Q2_2025[[#This Row],[Brutobedrag 2]] &lt; Q2_2025[[#This Row],[Bruto - Rel.korting]],
        "Nee",
        "Ja"))</f>
        <v>Nee</v>
      </c>
      <c r="M1193" s="10">
        <f>IF(Q2_2025[[#This Row],[Artikelprijs]]&lt;&gt;"",Q2_2025[[#This Row],[Artikelprijs]],Q2_2025[[#This Row],[Stuksprijs]])</f>
        <v>106.8625</v>
      </c>
      <c r="N1193" s="10">
        <f>Q2_2025[[#This Row],[Besteld]]*Q2_2025[[#This Row],[Prijs 2]]</f>
        <v>1282.3499999999999</v>
      </c>
      <c r="O1193" s="10">
        <f>IF(Q2_2025[[#This Row],[Brutobedrag 2]]&lt;Q2_2025[[#This Row],[Bruto - Rel.korting]],Q2_2025[[#This Row],[Brutobedrag 2]],Q2_2025[[#This Row],[Brutobedrag 2]]*(100-Q2_2025[[#This Row],[Relatiekorting percentage]])/100)</f>
        <v>1282.3499999999999</v>
      </c>
      <c r="R1193" s="3"/>
      <c r="W1193"/>
      <c r="AB1193"/>
    </row>
    <row r="1194" spans="1:28" x14ac:dyDescent="0.3">
      <c r="A1194" t="s">
        <v>618</v>
      </c>
      <c r="B1194">
        <v>5021033</v>
      </c>
      <c r="C1194" t="s">
        <v>619</v>
      </c>
      <c r="D1194">
        <v>2</v>
      </c>
      <c r="E1194" s="10">
        <v>175</v>
      </c>
      <c r="F1194" s="10">
        <v>350</v>
      </c>
      <c r="G1194" s="10">
        <v>315</v>
      </c>
      <c r="H1194">
        <v>10</v>
      </c>
      <c r="I1194" s="51" t="str">
        <f>_xlfn.XLOOKUP(Q2_2025[[#This Row],[Artikelnr]],Artikel_prijzen[Artnr],Artikel_prijzen[Groep],"")</f>
        <v>Elektra</v>
      </c>
      <c r="J1194" s="10">
        <f>_xlfn.XLOOKUP(Q2_2025[[#This Row],[Artikelnr]],Artikel_prijzen[Artnr],Artikel_prijzen[Prijs 2025],"")</f>
        <v>106.8625</v>
      </c>
      <c r="K1194" t="str">
        <f>IF(Q2_2025[[#This Row],[Artikelprijs]]&lt;&gt;"",IF(Q2_2025[[#This Row],[Stuksprijs]]=Q2_2025[[#This Row],[Artikelprijs]],"Prijs gelijk","Prijs wijkt af"),"")</f>
        <v>Prijs wijkt af</v>
      </c>
      <c r="L1194" t="str">
        <f>IF(Q2_2025[[#This Row],[Relatiekorting percentage]]=0,
    "Nvt",
    IF(Q2_2025[[#This Row],[Brutobedrag 2]] &lt; Q2_2025[[#This Row],[Bruto - Rel.korting]],
        "Nee",
        "Ja"))</f>
        <v>Nee</v>
      </c>
      <c r="M1194" s="10">
        <f>IF(Q2_2025[[#This Row],[Artikelprijs]]&lt;&gt;"",Q2_2025[[#This Row],[Artikelprijs]],Q2_2025[[#This Row],[Stuksprijs]])</f>
        <v>106.8625</v>
      </c>
      <c r="N1194" s="10">
        <f>Q2_2025[[#This Row],[Besteld]]*Q2_2025[[#This Row],[Prijs 2]]</f>
        <v>213.72499999999999</v>
      </c>
      <c r="O1194" s="10">
        <f>IF(Q2_2025[[#This Row],[Brutobedrag 2]]&lt;Q2_2025[[#This Row],[Bruto - Rel.korting]],Q2_2025[[#This Row],[Brutobedrag 2]],Q2_2025[[#This Row],[Brutobedrag 2]]*(100-Q2_2025[[#This Row],[Relatiekorting percentage]])/100)</f>
        <v>213.72499999999999</v>
      </c>
      <c r="R1194" s="3"/>
      <c r="W1194"/>
      <c r="AB1194"/>
    </row>
    <row r="1195" spans="1:28" x14ac:dyDescent="0.3">
      <c r="A1195" t="s">
        <v>618</v>
      </c>
      <c r="B1195">
        <v>5021034</v>
      </c>
      <c r="C1195" t="s">
        <v>276</v>
      </c>
      <c r="D1195">
        <v>4</v>
      </c>
      <c r="E1195" s="10">
        <v>185.4</v>
      </c>
      <c r="F1195" s="10">
        <v>741.6</v>
      </c>
      <c r="G1195" s="10">
        <v>667.44</v>
      </c>
      <c r="H1195">
        <v>10</v>
      </c>
      <c r="I1195" s="51" t="str">
        <f>_xlfn.XLOOKUP(Q2_2025[[#This Row],[Artikelnr]],Artikel_prijzen[Artnr],Artikel_prijzen[Groep],"")</f>
        <v>Elektra</v>
      </c>
      <c r="J1195" s="10">
        <f>_xlfn.XLOOKUP(Q2_2025[[#This Row],[Artikelnr]],Artikel_prijzen[Artnr],Artikel_prijzen[Prijs 2025],"")</f>
        <v>106.8625</v>
      </c>
      <c r="K1195" t="str">
        <f>IF(Q2_2025[[#This Row],[Artikelprijs]]&lt;&gt;"",IF(Q2_2025[[#This Row],[Stuksprijs]]=Q2_2025[[#This Row],[Artikelprijs]],"Prijs gelijk","Prijs wijkt af"),"")</f>
        <v>Prijs wijkt af</v>
      </c>
      <c r="L1195" t="str">
        <f>IF(Q2_2025[[#This Row],[Relatiekorting percentage]]=0,
    "Nvt",
    IF(Q2_2025[[#This Row],[Brutobedrag 2]] &lt; Q2_2025[[#This Row],[Bruto - Rel.korting]],
        "Nee",
        "Ja"))</f>
        <v>Nee</v>
      </c>
      <c r="M1195" s="10">
        <f>IF(Q2_2025[[#This Row],[Artikelprijs]]&lt;&gt;"",Q2_2025[[#This Row],[Artikelprijs]],Q2_2025[[#This Row],[Stuksprijs]])</f>
        <v>106.8625</v>
      </c>
      <c r="N1195" s="10">
        <f>Q2_2025[[#This Row],[Besteld]]*Q2_2025[[#This Row],[Prijs 2]]</f>
        <v>427.45</v>
      </c>
      <c r="O1195" s="10">
        <f>IF(Q2_2025[[#This Row],[Brutobedrag 2]]&lt;Q2_2025[[#This Row],[Bruto - Rel.korting]],Q2_2025[[#This Row],[Brutobedrag 2]],Q2_2025[[#This Row],[Brutobedrag 2]]*(100-Q2_2025[[#This Row],[Relatiekorting percentage]])/100)</f>
        <v>427.45</v>
      </c>
      <c r="R1195" s="3"/>
      <c r="W1195"/>
      <c r="AB1195"/>
    </row>
    <row r="1196" spans="1:28" x14ac:dyDescent="0.3">
      <c r="A1196" t="s">
        <v>618</v>
      </c>
      <c r="B1196">
        <v>5022033</v>
      </c>
      <c r="C1196" t="s">
        <v>286</v>
      </c>
      <c r="D1196">
        <v>1</v>
      </c>
      <c r="E1196" s="10">
        <v>748.75</v>
      </c>
      <c r="F1196" s="10">
        <v>748.75</v>
      </c>
      <c r="G1196" s="10">
        <v>673.87</v>
      </c>
      <c r="H1196">
        <v>10</v>
      </c>
      <c r="I1196" s="51" t="str">
        <f>_xlfn.XLOOKUP(Q2_2025[[#This Row],[Artikelnr]],Artikel_prijzen[Artnr],Artikel_prijzen[Groep],"")</f>
        <v>Elektra</v>
      </c>
      <c r="J1196" s="10">
        <f>_xlfn.XLOOKUP(Q2_2025[[#This Row],[Artikelnr]],Artikel_prijzen[Artnr],Artikel_prijzen[Prijs 2025],"")</f>
        <v>458.35</v>
      </c>
      <c r="K1196" t="str">
        <f>IF(Q2_2025[[#This Row],[Artikelprijs]]&lt;&gt;"",IF(Q2_2025[[#This Row],[Stuksprijs]]=Q2_2025[[#This Row],[Artikelprijs]],"Prijs gelijk","Prijs wijkt af"),"")</f>
        <v>Prijs wijkt af</v>
      </c>
      <c r="L1196" t="str">
        <f>IF(Q2_2025[[#This Row],[Relatiekorting percentage]]=0,
    "Nvt",
    IF(Q2_2025[[#This Row],[Brutobedrag 2]] &lt; Q2_2025[[#This Row],[Bruto - Rel.korting]],
        "Nee",
        "Ja"))</f>
        <v>Nee</v>
      </c>
      <c r="M1196" s="10">
        <f>IF(Q2_2025[[#This Row],[Artikelprijs]]&lt;&gt;"",Q2_2025[[#This Row],[Artikelprijs]],Q2_2025[[#This Row],[Stuksprijs]])</f>
        <v>458.35</v>
      </c>
      <c r="N1196" s="10">
        <f>Q2_2025[[#This Row],[Besteld]]*Q2_2025[[#This Row],[Prijs 2]]</f>
        <v>458.35</v>
      </c>
      <c r="O1196" s="10">
        <f>IF(Q2_2025[[#This Row],[Brutobedrag 2]]&lt;Q2_2025[[#This Row],[Bruto - Rel.korting]],Q2_2025[[#This Row],[Brutobedrag 2]],Q2_2025[[#This Row],[Brutobedrag 2]]*(100-Q2_2025[[#This Row],[Relatiekorting percentage]])/100)</f>
        <v>458.35</v>
      </c>
      <c r="R1196" s="3"/>
      <c r="W1196"/>
      <c r="AB1196"/>
    </row>
    <row r="1197" spans="1:28" x14ac:dyDescent="0.3">
      <c r="A1197" t="s">
        <v>618</v>
      </c>
      <c r="B1197">
        <v>5022025</v>
      </c>
      <c r="C1197" t="s">
        <v>277</v>
      </c>
      <c r="D1197">
        <v>2</v>
      </c>
      <c r="E1197" s="10">
        <v>361.25</v>
      </c>
      <c r="F1197" s="10">
        <v>722.5</v>
      </c>
      <c r="G1197" s="10">
        <v>650.25</v>
      </c>
      <c r="H1197">
        <v>10</v>
      </c>
      <c r="I1197" s="51" t="str">
        <f>_xlfn.XLOOKUP(Q2_2025[[#This Row],[Artikelnr]],Artikel_prijzen[Artnr],Artikel_prijzen[Groep],"")</f>
        <v>Elektra</v>
      </c>
      <c r="J1197" s="10">
        <f>_xlfn.XLOOKUP(Q2_2025[[#This Row],[Artikelnr]],Artikel_prijzen[Artnr],Artikel_prijzen[Prijs 2025],"")</f>
        <v>252.35</v>
      </c>
      <c r="K1197" t="str">
        <f>IF(Q2_2025[[#This Row],[Artikelprijs]]&lt;&gt;"",IF(Q2_2025[[#This Row],[Stuksprijs]]=Q2_2025[[#This Row],[Artikelprijs]],"Prijs gelijk","Prijs wijkt af"),"")</f>
        <v>Prijs wijkt af</v>
      </c>
      <c r="L1197" t="str">
        <f>IF(Q2_2025[[#This Row],[Relatiekorting percentage]]=0,
    "Nvt",
    IF(Q2_2025[[#This Row],[Brutobedrag 2]] &lt; Q2_2025[[#This Row],[Bruto - Rel.korting]],
        "Nee",
        "Ja"))</f>
        <v>Nee</v>
      </c>
      <c r="M1197" s="10">
        <f>IF(Q2_2025[[#This Row],[Artikelprijs]]&lt;&gt;"",Q2_2025[[#This Row],[Artikelprijs]],Q2_2025[[#This Row],[Stuksprijs]])</f>
        <v>252.35</v>
      </c>
      <c r="N1197" s="10">
        <f>Q2_2025[[#This Row],[Besteld]]*Q2_2025[[#This Row],[Prijs 2]]</f>
        <v>504.7</v>
      </c>
      <c r="O1197" s="10">
        <f>IF(Q2_2025[[#This Row],[Brutobedrag 2]]&lt;Q2_2025[[#This Row],[Bruto - Rel.korting]],Q2_2025[[#This Row],[Brutobedrag 2]],Q2_2025[[#This Row],[Brutobedrag 2]]*(100-Q2_2025[[#This Row],[Relatiekorting percentage]])/100)</f>
        <v>504.7</v>
      </c>
      <c r="R1197" s="3"/>
      <c r="W1197"/>
      <c r="AB1197"/>
    </row>
    <row r="1198" spans="1:28" x14ac:dyDescent="0.3">
      <c r="A1198" t="s">
        <v>618</v>
      </c>
      <c r="B1198">
        <v>5022039</v>
      </c>
      <c r="C1198" t="s">
        <v>288</v>
      </c>
      <c r="D1198">
        <v>1</v>
      </c>
      <c r="E1198" s="10">
        <v>1229.2</v>
      </c>
      <c r="F1198" s="10">
        <v>1229.2</v>
      </c>
      <c r="G1198" s="10">
        <v>1106.28</v>
      </c>
      <c r="H1198">
        <v>10</v>
      </c>
      <c r="I1198" s="51" t="str">
        <f>_xlfn.XLOOKUP(Q2_2025[[#This Row],[Artikelnr]],Artikel_prijzen[Artnr],Artikel_prijzen[Groep],"")</f>
        <v>Elektra</v>
      </c>
      <c r="J1198" s="10">
        <f>_xlfn.XLOOKUP(Q2_2025[[#This Row],[Artikelnr]],Artikel_prijzen[Artnr],Artikel_prijzen[Prijs 2025],"")</f>
        <v>700</v>
      </c>
      <c r="K1198" t="str">
        <f>IF(Q2_2025[[#This Row],[Artikelprijs]]&lt;&gt;"",IF(Q2_2025[[#This Row],[Stuksprijs]]=Q2_2025[[#This Row],[Artikelprijs]],"Prijs gelijk","Prijs wijkt af"),"")</f>
        <v>Prijs wijkt af</v>
      </c>
      <c r="L1198" t="str">
        <f>IF(Q2_2025[[#This Row],[Relatiekorting percentage]]=0,
    "Nvt",
    IF(Q2_2025[[#This Row],[Brutobedrag 2]] &lt; Q2_2025[[#This Row],[Bruto - Rel.korting]],
        "Nee",
        "Ja"))</f>
        <v>Nee</v>
      </c>
      <c r="M1198" s="10">
        <f>IF(Q2_2025[[#This Row],[Artikelprijs]]&lt;&gt;"",Q2_2025[[#This Row],[Artikelprijs]],Q2_2025[[#This Row],[Stuksprijs]])</f>
        <v>700</v>
      </c>
      <c r="N1198" s="10">
        <f>Q2_2025[[#This Row],[Besteld]]*Q2_2025[[#This Row],[Prijs 2]]</f>
        <v>700</v>
      </c>
      <c r="O1198" s="10">
        <f>IF(Q2_2025[[#This Row],[Brutobedrag 2]]&lt;Q2_2025[[#This Row],[Bruto - Rel.korting]],Q2_2025[[#This Row],[Brutobedrag 2]],Q2_2025[[#This Row],[Brutobedrag 2]]*(100-Q2_2025[[#This Row],[Relatiekorting percentage]])/100)</f>
        <v>700</v>
      </c>
      <c r="R1198" s="3"/>
      <c r="W1198"/>
      <c r="AB1198"/>
    </row>
    <row r="1199" spans="1:28" x14ac:dyDescent="0.3">
      <c r="A1199" t="s">
        <v>618</v>
      </c>
      <c r="B1199">
        <v>5022033</v>
      </c>
      <c r="C1199" t="s">
        <v>286</v>
      </c>
      <c r="D1199">
        <v>1</v>
      </c>
      <c r="E1199" s="10">
        <v>748.75</v>
      </c>
      <c r="F1199" s="10">
        <v>748.75</v>
      </c>
      <c r="G1199" s="10">
        <v>673.87</v>
      </c>
      <c r="H1199">
        <v>10</v>
      </c>
      <c r="I1199" s="51" t="str">
        <f>_xlfn.XLOOKUP(Q2_2025[[#This Row],[Artikelnr]],Artikel_prijzen[Artnr],Artikel_prijzen[Groep],"")</f>
        <v>Elektra</v>
      </c>
      <c r="J1199" s="10">
        <f>_xlfn.XLOOKUP(Q2_2025[[#This Row],[Artikelnr]],Artikel_prijzen[Artnr],Artikel_prijzen[Prijs 2025],"")</f>
        <v>458.35</v>
      </c>
      <c r="K1199" t="str">
        <f>IF(Q2_2025[[#This Row],[Artikelprijs]]&lt;&gt;"",IF(Q2_2025[[#This Row],[Stuksprijs]]=Q2_2025[[#This Row],[Artikelprijs]],"Prijs gelijk","Prijs wijkt af"),"")</f>
        <v>Prijs wijkt af</v>
      </c>
      <c r="L1199" t="str">
        <f>IF(Q2_2025[[#This Row],[Relatiekorting percentage]]=0,
    "Nvt",
    IF(Q2_2025[[#This Row],[Brutobedrag 2]] &lt; Q2_2025[[#This Row],[Bruto - Rel.korting]],
        "Nee",
        "Ja"))</f>
        <v>Nee</v>
      </c>
      <c r="M1199" s="10">
        <f>IF(Q2_2025[[#This Row],[Artikelprijs]]&lt;&gt;"",Q2_2025[[#This Row],[Artikelprijs]],Q2_2025[[#This Row],[Stuksprijs]])</f>
        <v>458.35</v>
      </c>
      <c r="N1199" s="10">
        <f>Q2_2025[[#This Row],[Besteld]]*Q2_2025[[#This Row],[Prijs 2]]</f>
        <v>458.35</v>
      </c>
      <c r="O1199" s="10">
        <f>IF(Q2_2025[[#This Row],[Brutobedrag 2]]&lt;Q2_2025[[#This Row],[Bruto - Rel.korting]],Q2_2025[[#This Row],[Brutobedrag 2]],Q2_2025[[#This Row],[Brutobedrag 2]]*(100-Q2_2025[[#This Row],[Relatiekorting percentage]])/100)</f>
        <v>458.35</v>
      </c>
      <c r="R1199" s="3"/>
      <c r="W1199"/>
      <c r="AB1199"/>
    </row>
    <row r="1200" spans="1:28" x14ac:dyDescent="0.3">
      <c r="A1200" t="s">
        <v>618</v>
      </c>
      <c r="B1200">
        <v>5022039</v>
      </c>
      <c r="C1200" t="s">
        <v>288</v>
      </c>
      <c r="D1200">
        <v>2</v>
      </c>
      <c r="E1200" s="10">
        <v>1229.2</v>
      </c>
      <c r="F1200" s="10">
        <v>2458.4</v>
      </c>
      <c r="G1200" s="10">
        <v>2212.56</v>
      </c>
      <c r="H1200">
        <v>10</v>
      </c>
      <c r="I1200" s="51" t="str">
        <f>_xlfn.XLOOKUP(Q2_2025[[#This Row],[Artikelnr]],Artikel_prijzen[Artnr],Artikel_prijzen[Groep],"")</f>
        <v>Elektra</v>
      </c>
      <c r="J1200" s="10">
        <f>_xlfn.XLOOKUP(Q2_2025[[#This Row],[Artikelnr]],Artikel_prijzen[Artnr],Artikel_prijzen[Prijs 2025],"")</f>
        <v>700</v>
      </c>
      <c r="K1200" t="str">
        <f>IF(Q2_2025[[#This Row],[Artikelprijs]]&lt;&gt;"",IF(Q2_2025[[#This Row],[Stuksprijs]]=Q2_2025[[#This Row],[Artikelprijs]],"Prijs gelijk","Prijs wijkt af"),"")</f>
        <v>Prijs wijkt af</v>
      </c>
      <c r="L1200" t="str">
        <f>IF(Q2_2025[[#This Row],[Relatiekorting percentage]]=0,
    "Nvt",
    IF(Q2_2025[[#This Row],[Brutobedrag 2]] &lt; Q2_2025[[#This Row],[Bruto - Rel.korting]],
        "Nee",
        "Ja"))</f>
        <v>Nee</v>
      </c>
      <c r="M1200" s="10">
        <f>IF(Q2_2025[[#This Row],[Artikelprijs]]&lt;&gt;"",Q2_2025[[#This Row],[Artikelprijs]],Q2_2025[[#This Row],[Stuksprijs]])</f>
        <v>700</v>
      </c>
      <c r="N1200" s="10">
        <f>Q2_2025[[#This Row],[Besteld]]*Q2_2025[[#This Row],[Prijs 2]]</f>
        <v>1400</v>
      </c>
      <c r="O1200" s="10">
        <f>IF(Q2_2025[[#This Row],[Brutobedrag 2]]&lt;Q2_2025[[#This Row],[Bruto - Rel.korting]],Q2_2025[[#This Row],[Brutobedrag 2]],Q2_2025[[#This Row],[Brutobedrag 2]]*(100-Q2_2025[[#This Row],[Relatiekorting percentage]])/100)</f>
        <v>1400</v>
      </c>
      <c r="R1200" s="3"/>
      <c r="W1200"/>
      <c r="AB1200"/>
    </row>
    <row r="1201" spans="1:28" x14ac:dyDescent="0.3">
      <c r="A1201" t="s">
        <v>618</v>
      </c>
      <c r="B1201">
        <v>5022033</v>
      </c>
      <c r="C1201" t="s">
        <v>286</v>
      </c>
      <c r="D1201">
        <v>1</v>
      </c>
      <c r="E1201" s="10">
        <v>748.75</v>
      </c>
      <c r="F1201" s="10">
        <v>748.75</v>
      </c>
      <c r="G1201" s="10">
        <v>673.87</v>
      </c>
      <c r="H1201">
        <v>10</v>
      </c>
      <c r="I1201" s="51" t="str">
        <f>_xlfn.XLOOKUP(Q2_2025[[#This Row],[Artikelnr]],Artikel_prijzen[Artnr],Artikel_prijzen[Groep],"")</f>
        <v>Elektra</v>
      </c>
      <c r="J1201" s="10">
        <f>_xlfn.XLOOKUP(Q2_2025[[#This Row],[Artikelnr]],Artikel_prijzen[Artnr],Artikel_prijzen[Prijs 2025],"")</f>
        <v>458.35</v>
      </c>
      <c r="K1201" t="str">
        <f>IF(Q2_2025[[#This Row],[Artikelprijs]]&lt;&gt;"",IF(Q2_2025[[#This Row],[Stuksprijs]]=Q2_2025[[#This Row],[Artikelprijs]],"Prijs gelijk","Prijs wijkt af"),"")</f>
        <v>Prijs wijkt af</v>
      </c>
      <c r="L1201" t="str">
        <f>IF(Q2_2025[[#This Row],[Relatiekorting percentage]]=0,
    "Nvt",
    IF(Q2_2025[[#This Row],[Brutobedrag 2]] &lt; Q2_2025[[#This Row],[Bruto - Rel.korting]],
        "Nee",
        "Ja"))</f>
        <v>Nee</v>
      </c>
      <c r="M1201" s="10">
        <f>IF(Q2_2025[[#This Row],[Artikelprijs]]&lt;&gt;"",Q2_2025[[#This Row],[Artikelprijs]],Q2_2025[[#This Row],[Stuksprijs]])</f>
        <v>458.35</v>
      </c>
      <c r="N1201" s="10">
        <f>Q2_2025[[#This Row],[Besteld]]*Q2_2025[[#This Row],[Prijs 2]]</f>
        <v>458.35</v>
      </c>
      <c r="O1201" s="10">
        <f>IF(Q2_2025[[#This Row],[Brutobedrag 2]]&lt;Q2_2025[[#This Row],[Bruto - Rel.korting]],Q2_2025[[#This Row],[Brutobedrag 2]],Q2_2025[[#This Row],[Brutobedrag 2]]*(100-Q2_2025[[#This Row],[Relatiekorting percentage]])/100)</f>
        <v>458.35</v>
      </c>
      <c r="R1201" s="3"/>
      <c r="W1201"/>
      <c r="AB1201"/>
    </row>
    <row r="1202" spans="1:28" x14ac:dyDescent="0.3">
      <c r="A1202" t="s">
        <v>618</v>
      </c>
      <c r="B1202">
        <v>5022027</v>
      </c>
      <c r="C1202" t="s">
        <v>279</v>
      </c>
      <c r="D1202">
        <v>1</v>
      </c>
      <c r="E1202" s="10">
        <v>429.38</v>
      </c>
      <c r="F1202" s="10">
        <v>429.38</v>
      </c>
      <c r="G1202" s="10">
        <v>386.44</v>
      </c>
      <c r="H1202">
        <v>10</v>
      </c>
      <c r="I1202" s="51" t="str">
        <f>_xlfn.XLOOKUP(Q2_2025[[#This Row],[Artikelnr]],Artikel_prijzen[Artnr],Artikel_prijzen[Groep],"")</f>
        <v>Elektra</v>
      </c>
      <c r="J1202" s="10">
        <f>_xlfn.XLOOKUP(Q2_2025[[#This Row],[Artikelnr]],Artikel_prijzen[Artnr],Artikel_prijzen[Prijs 2025],"")</f>
        <v>298.7</v>
      </c>
      <c r="K1202" t="str">
        <f>IF(Q2_2025[[#This Row],[Artikelprijs]]&lt;&gt;"",IF(Q2_2025[[#This Row],[Stuksprijs]]=Q2_2025[[#This Row],[Artikelprijs]],"Prijs gelijk","Prijs wijkt af"),"")</f>
        <v>Prijs wijkt af</v>
      </c>
      <c r="L1202" t="str">
        <f>IF(Q2_2025[[#This Row],[Relatiekorting percentage]]=0,
    "Nvt",
    IF(Q2_2025[[#This Row],[Brutobedrag 2]] &lt; Q2_2025[[#This Row],[Bruto - Rel.korting]],
        "Nee",
        "Ja"))</f>
        <v>Nee</v>
      </c>
      <c r="M1202" s="10">
        <f>IF(Q2_2025[[#This Row],[Artikelprijs]]&lt;&gt;"",Q2_2025[[#This Row],[Artikelprijs]],Q2_2025[[#This Row],[Stuksprijs]])</f>
        <v>298.7</v>
      </c>
      <c r="N1202" s="10">
        <f>Q2_2025[[#This Row],[Besteld]]*Q2_2025[[#This Row],[Prijs 2]]</f>
        <v>298.7</v>
      </c>
      <c r="O1202" s="10">
        <f>IF(Q2_2025[[#This Row],[Brutobedrag 2]]&lt;Q2_2025[[#This Row],[Bruto - Rel.korting]],Q2_2025[[#This Row],[Brutobedrag 2]],Q2_2025[[#This Row],[Brutobedrag 2]]*(100-Q2_2025[[#This Row],[Relatiekorting percentage]])/100)</f>
        <v>298.7</v>
      </c>
      <c r="R1202" s="3"/>
      <c r="W1202"/>
      <c r="AB1202"/>
    </row>
    <row r="1203" spans="1:28" x14ac:dyDescent="0.3">
      <c r="A1203" t="s">
        <v>618</v>
      </c>
      <c r="B1203">
        <v>5021032</v>
      </c>
      <c r="C1203" t="s">
        <v>389</v>
      </c>
      <c r="D1203">
        <v>11</v>
      </c>
      <c r="E1203" s="10">
        <v>141.1</v>
      </c>
      <c r="F1203" s="10">
        <v>1552.1</v>
      </c>
      <c r="G1203" s="10">
        <v>1396.89</v>
      </c>
      <c r="H1203">
        <v>10</v>
      </c>
      <c r="I1203" s="51" t="str">
        <f>_xlfn.XLOOKUP(Q2_2025[[#This Row],[Artikelnr]],Artikel_prijzen[Artnr],Artikel_prijzen[Groep],"")</f>
        <v>Elektra</v>
      </c>
      <c r="J1203" s="10">
        <f>_xlfn.XLOOKUP(Q2_2025[[#This Row],[Artikelnr]],Artikel_prijzen[Artnr],Artikel_prijzen[Prijs 2025],"")</f>
        <v>106.8625</v>
      </c>
      <c r="K1203" t="str">
        <f>IF(Q2_2025[[#This Row],[Artikelprijs]]&lt;&gt;"",IF(Q2_2025[[#This Row],[Stuksprijs]]=Q2_2025[[#This Row],[Artikelprijs]],"Prijs gelijk","Prijs wijkt af"),"")</f>
        <v>Prijs wijkt af</v>
      </c>
      <c r="L1203" t="str">
        <f>IF(Q2_2025[[#This Row],[Relatiekorting percentage]]=0,
    "Nvt",
    IF(Q2_2025[[#This Row],[Brutobedrag 2]] &lt; Q2_2025[[#This Row],[Bruto - Rel.korting]],
        "Nee",
        "Ja"))</f>
        <v>Nee</v>
      </c>
      <c r="M1203" s="10">
        <f>IF(Q2_2025[[#This Row],[Artikelprijs]]&lt;&gt;"",Q2_2025[[#This Row],[Artikelprijs]],Q2_2025[[#This Row],[Stuksprijs]])</f>
        <v>106.8625</v>
      </c>
      <c r="N1203" s="10">
        <f>Q2_2025[[#This Row],[Besteld]]*Q2_2025[[#This Row],[Prijs 2]]</f>
        <v>1175.4875</v>
      </c>
      <c r="O1203" s="10">
        <f>IF(Q2_2025[[#This Row],[Brutobedrag 2]]&lt;Q2_2025[[#This Row],[Bruto - Rel.korting]],Q2_2025[[#This Row],[Brutobedrag 2]],Q2_2025[[#This Row],[Brutobedrag 2]]*(100-Q2_2025[[#This Row],[Relatiekorting percentage]])/100)</f>
        <v>1175.4875</v>
      </c>
      <c r="R1203" s="3"/>
      <c r="W1203"/>
      <c r="AB1203"/>
    </row>
    <row r="1204" spans="1:28" x14ac:dyDescent="0.3">
      <c r="A1204" t="s">
        <v>618</v>
      </c>
      <c r="B1204">
        <v>5021033</v>
      </c>
      <c r="C1204" t="s">
        <v>619</v>
      </c>
      <c r="D1204">
        <v>6</v>
      </c>
      <c r="E1204" s="10">
        <v>175</v>
      </c>
      <c r="F1204" s="10">
        <v>1050</v>
      </c>
      <c r="G1204" s="10">
        <v>945</v>
      </c>
      <c r="H1204">
        <v>10</v>
      </c>
      <c r="I1204" s="51" t="str">
        <f>_xlfn.XLOOKUP(Q2_2025[[#This Row],[Artikelnr]],Artikel_prijzen[Artnr],Artikel_prijzen[Groep],"")</f>
        <v>Elektra</v>
      </c>
      <c r="J1204" s="10">
        <f>_xlfn.XLOOKUP(Q2_2025[[#This Row],[Artikelnr]],Artikel_prijzen[Artnr],Artikel_prijzen[Prijs 2025],"")</f>
        <v>106.8625</v>
      </c>
      <c r="K1204" t="str">
        <f>IF(Q2_2025[[#This Row],[Artikelprijs]]&lt;&gt;"",IF(Q2_2025[[#This Row],[Stuksprijs]]=Q2_2025[[#This Row],[Artikelprijs]],"Prijs gelijk","Prijs wijkt af"),"")</f>
        <v>Prijs wijkt af</v>
      </c>
      <c r="L1204" t="str">
        <f>IF(Q2_2025[[#This Row],[Relatiekorting percentage]]=0,
    "Nvt",
    IF(Q2_2025[[#This Row],[Brutobedrag 2]] &lt; Q2_2025[[#This Row],[Bruto - Rel.korting]],
        "Nee",
        "Ja"))</f>
        <v>Nee</v>
      </c>
      <c r="M1204" s="10">
        <f>IF(Q2_2025[[#This Row],[Artikelprijs]]&lt;&gt;"",Q2_2025[[#This Row],[Artikelprijs]],Q2_2025[[#This Row],[Stuksprijs]])</f>
        <v>106.8625</v>
      </c>
      <c r="N1204" s="10">
        <f>Q2_2025[[#This Row],[Besteld]]*Q2_2025[[#This Row],[Prijs 2]]</f>
        <v>641.17499999999995</v>
      </c>
      <c r="O1204" s="10">
        <f>IF(Q2_2025[[#This Row],[Brutobedrag 2]]&lt;Q2_2025[[#This Row],[Bruto - Rel.korting]],Q2_2025[[#This Row],[Brutobedrag 2]],Q2_2025[[#This Row],[Brutobedrag 2]]*(100-Q2_2025[[#This Row],[Relatiekorting percentage]])/100)</f>
        <v>641.17499999999995</v>
      </c>
      <c r="R1204" s="3"/>
      <c r="W1204"/>
      <c r="AB1204"/>
    </row>
    <row r="1205" spans="1:28" x14ac:dyDescent="0.3">
      <c r="A1205" t="s">
        <v>618</v>
      </c>
      <c r="B1205">
        <v>5021034</v>
      </c>
      <c r="C1205" t="s">
        <v>276</v>
      </c>
      <c r="D1205">
        <v>4</v>
      </c>
      <c r="E1205" s="10">
        <v>185.4</v>
      </c>
      <c r="F1205" s="10">
        <v>741.6</v>
      </c>
      <c r="G1205" s="10">
        <v>667.44</v>
      </c>
      <c r="H1205">
        <v>10</v>
      </c>
      <c r="I1205" s="51" t="str">
        <f>_xlfn.XLOOKUP(Q2_2025[[#This Row],[Artikelnr]],Artikel_prijzen[Artnr],Artikel_prijzen[Groep],"")</f>
        <v>Elektra</v>
      </c>
      <c r="J1205" s="10">
        <f>_xlfn.XLOOKUP(Q2_2025[[#This Row],[Artikelnr]],Artikel_prijzen[Artnr],Artikel_prijzen[Prijs 2025],"")</f>
        <v>106.8625</v>
      </c>
      <c r="K1205" t="str">
        <f>IF(Q2_2025[[#This Row],[Artikelprijs]]&lt;&gt;"",IF(Q2_2025[[#This Row],[Stuksprijs]]=Q2_2025[[#This Row],[Artikelprijs]],"Prijs gelijk","Prijs wijkt af"),"")</f>
        <v>Prijs wijkt af</v>
      </c>
      <c r="L1205" t="str">
        <f>IF(Q2_2025[[#This Row],[Relatiekorting percentage]]=0,
    "Nvt",
    IF(Q2_2025[[#This Row],[Brutobedrag 2]] &lt; Q2_2025[[#This Row],[Bruto - Rel.korting]],
        "Nee",
        "Ja"))</f>
        <v>Nee</v>
      </c>
      <c r="M1205" s="10">
        <f>IF(Q2_2025[[#This Row],[Artikelprijs]]&lt;&gt;"",Q2_2025[[#This Row],[Artikelprijs]],Q2_2025[[#This Row],[Stuksprijs]])</f>
        <v>106.8625</v>
      </c>
      <c r="N1205" s="10">
        <f>Q2_2025[[#This Row],[Besteld]]*Q2_2025[[#This Row],[Prijs 2]]</f>
        <v>427.45</v>
      </c>
      <c r="O1205" s="10">
        <f>IF(Q2_2025[[#This Row],[Brutobedrag 2]]&lt;Q2_2025[[#This Row],[Bruto - Rel.korting]],Q2_2025[[#This Row],[Brutobedrag 2]],Q2_2025[[#This Row],[Brutobedrag 2]]*(100-Q2_2025[[#This Row],[Relatiekorting percentage]])/100)</f>
        <v>427.45</v>
      </c>
      <c r="R1205" s="3"/>
      <c r="W1205"/>
      <c r="AB1205"/>
    </row>
    <row r="1206" spans="1:28" x14ac:dyDescent="0.3">
      <c r="A1206" t="s">
        <v>618</v>
      </c>
      <c r="B1206">
        <v>5022027</v>
      </c>
      <c r="C1206" t="s">
        <v>279</v>
      </c>
      <c r="D1206">
        <v>1</v>
      </c>
      <c r="E1206" s="10">
        <v>429.38</v>
      </c>
      <c r="F1206" s="10">
        <v>429.38</v>
      </c>
      <c r="G1206" s="10">
        <v>386.44</v>
      </c>
      <c r="H1206">
        <v>10</v>
      </c>
      <c r="I1206" s="51" t="str">
        <f>_xlfn.XLOOKUP(Q2_2025[[#This Row],[Artikelnr]],Artikel_prijzen[Artnr],Artikel_prijzen[Groep],"")</f>
        <v>Elektra</v>
      </c>
      <c r="J1206" s="10">
        <f>_xlfn.XLOOKUP(Q2_2025[[#This Row],[Artikelnr]],Artikel_prijzen[Artnr],Artikel_prijzen[Prijs 2025],"")</f>
        <v>298.7</v>
      </c>
      <c r="K1206" t="str">
        <f>IF(Q2_2025[[#This Row],[Artikelprijs]]&lt;&gt;"",IF(Q2_2025[[#This Row],[Stuksprijs]]=Q2_2025[[#This Row],[Artikelprijs]],"Prijs gelijk","Prijs wijkt af"),"")</f>
        <v>Prijs wijkt af</v>
      </c>
      <c r="L1206" t="str">
        <f>IF(Q2_2025[[#This Row],[Relatiekorting percentage]]=0,
    "Nvt",
    IF(Q2_2025[[#This Row],[Brutobedrag 2]] &lt; Q2_2025[[#This Row],[Bruto - Rel.korting]],
        "Nee",
        "Ja"))</f>
        <v>Nee</v>
      </c>
      <c r="M1206" s="10">
        <f>IF(Q2_2025[[#This Row],[Artikelprijs]]&lt;&gt;"",Q2_2025[[#This Row],[Artikelprijs]],Q2_2025[[#This Row],[Stuksprijs]])</f>
        <v>298.7</v>
      </c>
      <c r="N1206" s="10">
        <f>Q2_2025[[#This Row],[Besteld]]*Q2_2025[[#This Row],[Prijs 2]]</f>
        <v>298.7</v>
      </c>
      <c r="O1206" s="10">
        <f>IF(Q2_2025[[#This Row],[Brutobedrag 2]]&lt;Q2_2025[[#This Row],[Bruto - Rel.korting]],Q2_2025[[#This Row],[Brutobedrag 2]],Q2_2025[[#This Row],[Brutobedrag 2]]*(100-Q2_2025[[#This Row],[Relatiekorting percentage]])/100)</f>
        <v>298.7</v>
      </c>
      <c r="R1206" s="3"/>
      <c r="W1206"/>
      <c r="AB1206"/>
    </row>
    <row r="1207" spans="1:28" x14ac:dyDescent="0.3">
      <c r="A1207" t="s">
        <v>618</v>
      </c>
      <c r="B1207">
        <v>5022033</v>
      </c>
      <c r="C1207" t="s">
        <v>286</v>
      </c>
      <c r="D1207">
        <v>2</v>
      </c>
      <c r="E1207" s="10">
        <v>748.75</v>
      </c>
      <c r="F1207" s="10">
        <v>1497.5</v>
      </c>
      <c r="G1207" s="10">
        <v>1347.75</v>
      </c>
      <c r="H1207">
        <v>10</v>
      </c>
      <c r="I1207" s="51" t="str">
        <f>_xlfn.XLOOKUP(Q2_2025[[#This Row],[Artikelnr]],Artikel_prijzen[Artnr],Artikel_prijzen[Groep],"")</f>
        <v>Elektra</v>
      </c>
      <c r="J1207" s="10">
        <f>_xlfn.XLOOKUP(Q2_2025[[#This Row],[Artikelnr]],Artikel_prijzen[Artnr],Artikel_prijzen[Prijs 2025],"")</f>
        <v>458.35</v>
      </c>
      <c r="K1207" t="str">
        <f>IF(Q2_2025[[#This Row],[Artikelprijs]]&lt;&gt;"",IF(Q2_2025[[#This Row],[Stuksprijs]]=Q2_2025[[#This Row],[Artikelprijs]],"Prijs gelijk","Prijs wijkt af"),"")</f>
        <v>Prijs wijkt af</v>
      </c>
      <c r="L1207" t="str">
        <f>IF(Q2_2025[[#This Row],[Relatiekorting percentage]]=0,
    "Nvt",
    IF(Q2_2025[[#This Row],[Brutobedrag 2]] &lt; Q2_2025[[#This Row],[Bruto - Rel.korting]],
        "Nee",
        "Ja"))</f>
        <v>Nee</v>
      </c>
      <c r="M1207" s="10">
        <f>IF(Q2_2025[[#This Row],[Artikelprijs]]&lt;&gt;"",Q2_2025[[#This Row],[Artikelprijs]],Q2_2025[[#This Row],[Stuksprijs]])</f>
        <v>458.35</v>
      </c>
      <c r="N1207" s="10">
        <f>Q2_2025[[#This Row],[Besteld]]*Q2_2025[[#This Row],[Prijs 2]]</f>
        <v>916.7</v>
      </c>
      <c r="O1207" s="10">
        <f>IF(Q2_2025[[#This Row],[Brutobedrag 2]]&lt;Q2_2025[[#This Row],[Bruto - Rel.korting]],Q2_2025[[#This Row],[Brutobedrag 2]],Q2_2025[[#This Row],[Brutobedrag 2]]*(100-Q2_2025[[#This Row],[Relatiekorting percentage]])/100)</f>
        <v>916.7</v>
      </c>
      <c r="R1207" s="3"/>
      <c r="W1207"/>
      <c r="AB1207"/>
    </row>
    <row r="1208" spans="1:28" x14ac:dyDescent="0.3">
      <c r="A1208" t="s">
        <v>618</v>
      </c>
      <c r="B1208">
        <v>5022039</v>
      </c>
      <c r="C1208" t="s">
        <v>288</v>
      </c>
      <c r="D1208">
        <v>3</v>
      </c>
      <c r="E1208" s="10">
        <v>1229.2</v>
      </c>
      <c r="F1208" s="10">
        <v>3687.6</v>
      </c>
      <c r="G1208" s="10">
        <v>3318.84</v>
      </c>
      <c r="H1208">
        <v>10</v>
      </c>
      <c r="I1208" s="51" t="str">
        <f>_xlfn.XLOOKUP(Q2_2025[[#This Row],[Artikelnr]],Artikel_prijzen[Artnr],Artikel_prijzen[Groep],"")</f>
        <v>Elektra</v>
      </c>
      <c r="J1208" s="10">
        <f>_xlfn.XLOOKUP(Q2_2025[[#This Row],[Artikelnr]],Artikel_prijzen[Artnr],Artikel_prijzen[Prijs 2025],"")</f>
        <v>700</v>
      </c>
      <c r="K1208" t="str">
        <f>IF(Q2_2025[[#This Row],[Artikelprijs]]&lt;&gt;"",IF(Q2_2025[[#This Row],[Stuksprijs]]=Q2_2025[[#This Row],[Artikelprijs]],"Prijs gelijk","Prijs wijkt af"),"")</f>
        <v>Prijs wijkt af</v>
      </c>
      <c r="L1208" t="str">
        <f>IF(Q2_2025[[#This Row],[Relatiekorting percentage]]=0,
    "Nvt",
    IF(Q2_2025[[#This Row],[Brutobedrag 2]] &lt; Q2_2025[[#This Row],[Bruto - Rel.korting]],
        "Nee",
        "Ja"))</f>
        <v>Nee</v>
      </c>
      <c r="M1208" s="10">
        <f>IF(Q2_2025[[#This Row],[Artikelprijs]]&lt;&gt;"",Q2_2025[[#This Row],[Artikelprijs]],Q2_2025[[#This Row],[Stuksprijs]])</f>
        <v>700</v>
      </c>
      <c r="N1208" s="10">
        <f>Q2_2025[[#This Row],[Besteld]]*Q2_2025[[#This Row],[Prijs 2]]</f>
        <v>2100</v>
      </c>
      <c r="O1208" s="10">
        <f>IF(Q2_2025[[#This Row],[Brutobedrag 2]]&lt;Q2_2025[[#This Row],[Bruto - Rel.korting]],Q2_2025[[#This Row],[Brutobedrag 2]],Q2_2025[[#This Row],[Brutobedrag 2]]*(100-Q2_2025[[#This Row],[Relatiekorting percentage]])/100)</f>
        <v>2100</v>
      </c>
      <c r="R1208" s="3"/>
      <c r="W1208"/>
      <c r="AB1208"/>
    </row>
    <row r="1209" spans="1:28" x14ac:dyDescent="0.3">
      <c r="A1209" t="s">
        <v>618</v>
      </c>
      <c r="B1209">
        <v>5022043</v>
      </c>
      <c r="C1209" t="s">
        <v>289</v>
      </c>
      <c r="D1209">
        <v>1</v>
      </c>
      <c r="E1209" s="10">
        <v>1580.4</v>
      </c>
      <c r="F1209" s="10">
        <v>1580.4</v>
      </c>
      <c r="G1209" s="10">
        <v>1422.36</v>
      </c>
      <c r="H1209">
        <v>10</v>
      </c>
      <c r="I1209" s="51" t="str">
        <f>_xlfn.XLOOKUP(Q2_2025[[#This Row],[Artikelnr]],Artikel_prijzen[Artnr],Artikel_prijzen[Groep],"")</f>
        <v>Elektra</v>
      </c>
      <c r="J1209" s="10">
        <f>_xlfn.XLOOKUP(Q2_2025[[#This Row],[Artikelnr]],Artikel_prijzen[Artnr],Artikel_prijzen[Prijs 2025],"")</f>
        <v>900</v>
      </c>
      <c r="K1209" t="str">
        <f>IF(Q2_2025[[#This Row],[Artikelprijs]]&lt;&gt;"",IF(Q2_2025[[#This Row],[Stuksprijs]]=Q2_2025[[#This Row],[Artikelprijs]],"Prijs gelijk","Prijs wijkt af"),"")</f>
        <v>Prijs wijkt af</v>
      </c>
      <c r="L1209" t="str">
        <f>IF(Q2_2025[[#This Row],[Relatiekorting percentage]]=0,
    "Nvt",
    IF(Q2_2025[[#This Row],[Brutobedrag 2]] &lt; Q2_2025[[#This Row],[Bruto - Rel.korting]],
        "Nee",
        "Ja"))</f>
        <v>Nee</v>
      </c>
      <c r="M1209" s="10">
        <f>IF(Q2_2025[[#This Row],[Artikelprijs]]&lt;&gt;"",Q2_2025[[#This Row],[Artikelprijs]],Q2_2025[[#This Row],[Stuksprijs]])</f>
        <v>900</v>
      </c>
      <c r="N1209" s="10">
        <f>Q2_2025[[#This Row],[Besteld]]*Q2_2025[[#This Row],[Prijs 2]]</f>
        <v>900</v>
      </c>
      <c r="O1209" s="10">
        <f>IF(Q2_2025[[#This Row],[Brutobedrag 2]]&lt;Q2_2025[[#This Row],[Bruto - Rel.korting]],Q2_2025[[#This Row],[Brutobedrag 2]],Q2_2025[[#This Row],[Brutobedrag 2]]*(100-Q2_2025[[#This Row],[Relatiekorting percentage]])/100)</f>
        <v>900</v>
      </c>
      <c r="R1209" s="3"/>
      <c r="W1209"/>
      <c r="AB1209"/>
    </row>
    <row r="1210" spans="1:28" x14ac:dyDescent="0.3">
      <c r="A1210" t="s">
        <v>618</v>
      </c>
      <c r="B1210">
        <v>5030226</v>
      </c>
      <c r="C1210" t="s">
        <v>291</v>
      </c>
      <c r="D1210">
        <v>3</v>
      </c>
      <c r="E1210" s="10">
        <v>159.65</v>
      </c>
      <c r="F1210" s="10">
        <v>478.95</v>
      </c>
      <c r="G1210" s="10">
        <v>478.95</v>
      </c>
      <c r="H1210">
        <v>0</v>
      </c>
      <c r="I1210" s="51" t="str">
        <f>_xlfn.XLOOKUP(Q2_2025[[#This Row],[Artikelnr]],Artikel_prijzen[Artnr],Artikel_prijzen[Groep],"")</f>
        <v>Rigging</v>
      </c>
      <c r="J1210" s="10">
        <f>_xlfn.XLOOKUP(Q2_2025[[#This Row],[Artikelnr]],Artikel_prijzen[Artnr],Artikel_prijzen[Prijs 2025],"")</f>
        <v>155</v>
      </c>
      <c r="K1210" t="str">
        <f>IF(Q2_2025[[#This Row],[Artikelprijs]]&lt;&gt;"",IF(Q2_2025[[#This Row],[Stuksprijs]]=Q2_2025[[#This Row],[Artikelprijs]],"Prijs gelijk","Prijs wijkt af"),"")</f>
        <v>Prijs wijkt af</v>
      </c>
      <c r="L1210" t="str">
        <f>IF(Q2_2025[[#This Row],[Relatiekorting percentage]]=0,
    "Nvt",
    IF(Q2_2025[[#This Row],[Brutobedrag 2]] &lt; Q2_2025[[#This Row],[Bruto - Rel.korting]],
        "Nee",
        "Ja"))</f>
        <v>Nvt</v>
      </c>
      <c r="M1210" s="10">
        <f>IF(Q2_2025[[#This Row],[Artikelprijs]]&lt;&gt;"",Q2_2025[[#This Row],[Artikelprijs]],Q2_2025[[#This Row],[Stuksprijs]])</f>
        <v>155</v>
      </c>
      <c r="N1210" s="10">
        <f>Q2_2025[[#This Row],[Besteld]]*Q2_2025[[#This Row],[Prijs 2]]</f>
        <v>465</v>
      </c>
      <c r="O1210" s="10">
        <f>IF(Q2_2025[[#This Row],[Brutobedrag 2]]&lt;Q2_2025[[#This Row],[Bruto - Rel.korting]],Q2_2025[[#This Row],[Brutobedrag 2]],Q2_2025[[#This Row],[Brutobedrag 2]]*(100-Q2_2025[[#This Row],[Relatiekorting percentage]])/100)</f>
        <v>465</v>
      </c>
      <c r="R1210" s="3"/>
      <c r="W1210"/>
      <c r="AB1210"/>
    </row>
    <row r="1211" spans="1:28" x14ac:dyDescent="0.3">
      <c r="A1211" t="s">
        <v>618</v>
      </c>
      <c r="B1211">
        <v>5030226</v>
      </c>
      <c r="C1211" t="s">
        <v>291</v>
      </c>
      <c r="D1211">
        <v>1</v>
      </c>
      <c r="E1211" s="10">
        <v>159.65</v>
      </c>
      <c r="F1211" s="10">
        <v>159.65</v>
      </c>
      <c r="G1211" s="10">
        <v>159.65</v>
      </c>
      <c r="H1211">
        <v>0</v>
      </c>
      <c r="I1211" s="51" t="str">
        <f>_xlfn.XLOOKUP(Q2_2025[[#This Row],[Artikelnr]],Artikel_prijzen[Artnr],Artikel_prijzen[Groep],"")</f>
        <v>Rigging</v>
      </c>
      <c r="J1211" s="10">
        <f>_xlfn.XLOOKUP(Q2_2025[[#This Row],[Artikelnr]],Artikel_prijzen[Artnr],Artikel_prijzen[Prijs 2025],"")</f>
        <v>155</v>
      </c>
      <c r="K1211" t="str">
        <f>IF(Q2_2025[[#This Row],[Artikelprijs]]&lt;&gt;"",IF(Q2_2025[[#This Row],[Stuksprijs]]=Q2_2025[[#This Row],[Artikelprijs]],"Prijs gelijk","Prijs wijkt af"),"")</f>
        <v>Prijs wijkt af</v>
      </c>
      <c r="L1211" t="str">
        <f>IF(Q2_2025[[#This Row],[Relatiekorting percentage]]=0,
    "Nvt",
    IF(Q2_2025[[#This Row],[Brutobedrag 2]] &lt; Q2_2025[[#This Row],[Bruto - Rel.korting]],
        "Nee",
        "Ja"))</f>
        <v>Nvt</v>
      </c>
      <c r="M1211" s="10">
        <f>IF(Q2_2025[[#This Row],[Artikelprijs]]&lt;&gt;"",Q2_2025[[#This Row],[Artikelprijs]],Q2_2025[[#This Row],[Stuksprijs]])</f>
        <v>155</v>
      </c>
      <c r="N1211" s="10">
        <f>Q2_2025[[#This Row],[Besteld]]*Q2_2025[[#This Row],[Prijs 2]]</f>
        <v>155</v>
      </c>
      <c r="O1211" s="10">
        <f>IF(Q2_2025[[#This Row],[Brutobedrag 2]]&lt;Q2_2025[[#This Row],[Bruto - Rel.korting]],Q2_2025[[#This Row],[Brutobedrag 2]],Q2_2025[[#This Row],[Brutobedrag 2]]*(100-Q2_2025[[#This Row],[Relatiekorting percentage]])/100)</f>
        <v>155</v>
      </c>
      <c r="R1211" s="3"/>
      <c r="W1211"/>
      <c r="AB1211"/>
    </row>
    <row r="1212" spans="1:28" x14ac:dyDescent="0.3">
      <c r="A1212" t="s">
        <v>618</v>
      </c>
      <c r="B1212">
        <v>5021034</v>
      </c>
      <c r="C1212" t="s">
        <v>275</v>
      </c>
      <c r="D1212">
        <v>1</v>
      </c>
      <c r="E1212" s="10">
        <v>185.4</v>
      </c>
      <c r="F1212" s="10">
        <v>185.4</v>
      </c>
      <c r="G1212" s="10">
        <v>166.86</v>
      </c>
      <c r="H1212">
        <v>10</v>
      </c>
      <c r="I1212" s="51" t="str">
        <f>_xlfn.XLOOKUP(Q2_2025[[#This Row],[Artikelnr]],Artikel_prijzen[Artnr],Artikel_prijzen[Groep],"")</f>
        <v>Elektra</v>
      </c>
      <c r="J1212" s="10">
        <f>_xlfn.XLOOKUP(Q2_2025[[#This Row],[Artikelnr]],Artikel_prijzen[Artnr],Artikel_prijzen[Prijs 2025],"")</f>
        <v>106.8625</v>
      </c>
      <c r="K1212" t="str">
        <f>IF(Q2_2025[[#This Row],[Artikelprijs]]&lt;&gt;"",IF(Q2_2025[[#This Row],[Stuksprijs]]=Q2_2025[[#This Row],[Artikelprijs]],"Prijs gelijk","Prijs wijkt af"),"")</f>
        <v>Prijs wijkt af</v>
      </c>
      <c r="L1212" t="str">
        <f>IF(Q2_2025[[#This Row],[Relatiekorting percentage]]=0,
    "Nvt",
    IF(Q2_2025[[#This Row],[Brutobedrag 2]] &lt; Q2_2025[[#This Row],[Bruto - Rel.korting]],
        "Nee",
        "Ja"))</f>
        <v>Nee</v>
      </c>
      <c r="M1212" s="10">
        <f>IF(Q2_2025[[#This Row],[Artikelprijs]]&lt;&gt;"",Q2_2025[[#This Row],[Artikelprijs]],Q2_2025[[#This Row],[Stuksprijs]])</f>
        <v>106.8625</v>
      </c>
      <c r="N1212" s="10">
        <f>Q2_2025[[#This Row],[Besteld]]*Q2_2025[[#This Row],[Prijs 2]]</f>
        <v>106.8625</v>
      </c>
      <c r="O1212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1212" s="3"/>
      <c r="W1212"/>
      <c r="AB1212"/>
    </row>
    <row r="1213" spans="1:28" x14ac:dyDescent="0.3">
      <c r="A1213" t="s">
        <v>618</v>
      </c>
      <c r="B1213">
        <v>5021034</v>
      </c>
      <c r="C1213" t="s">
        <v>275</v>
      </c>
      <c r="D1213">
        <v>1</v>
      </c>
      <c r="E1213" s="10">
        <v>185.4</v>
      </c>
      <c r="F1213" s="10">
        <v>185.4</v>
      </c>
      <c r="G1213" s="10">
        <v>166.86</v>
      </c>
      <c r="H1213">
        <v>10</v>
      </c>
      <c r="I1213" s="51" t="str">
        <f>_xlfn.XLOOKUP(Q2_2025[[#This Row],[Artikelnr]],Artikel_prijzen[Artnr],Artikel_prijzen[Groep],"")</f>
        <v>Elektra</v>
      </c>
      <c r="J1213" s="10">
        <f>_xlfn.XLOOKUP(Q2_2025[[#This Row],[Artikelnr]],Artikel_prijzen[Artnr],Artikel_prijzen[Prijs 2025],"")</f>
        <v>106.8625</v>
      </c>
      <c r="K1213" t="str">
        <f>IF(Q2_2025[[#This Row],[Artikelprijs]]&lt;&gt;"",IF(Q2_2025[[#This Row],[Stuksprijs]]=Q2_2025[[#This Row],[Artikelprijs]],"Prijs gelijk","Prijs wijkt af"),"")</f>
        <v>Prijs wijkt af</v>
      </c>
      <c r="L1213" t="str">
        <f>IF(Q2_2025[[#This Row],[Relatiekorting percentage]]=0,
    "Nvt",
    IF(Q2_2025[[#This Row],[Brutobedrag 2]] &lt; Q2_2025[[#This Row],[Bruto - Rel.korting]],
        "Nee",
        "Ja"))</f>
        <v>Nee</v>
      </c>
      <c r="M1213" s="10">
        <f>IF(Q2_2025[[#This Row],[Artikelprijs]]&lt;&gt;"",Q2_2025[[#This Row],[Artikelprijs]],Q2_2025[[#This Row],[Stuksprijs]])</f>
        <v>106.8625</v>
      </c>
      <c r="N1213" s="10">
        <f>Q2_2025[[#This Row],[Besteld]]*Q2_2025[[#This Row],[Prijs 2]]</f>
        <v>106.8625</v>
      </c>
      <c r="O1213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1213" s="3"/>
      <c r="W1213"/>
      <c r="AB1213"/>
    </row>
    <row r="1214" spans="1:28" x14ac:dyDescent="0.3">
      <c r="A1214" t="s">
        <v>618</v>
      </c>
      <c r="B1214">
        <v>5021034</v>
      </c>
      <c r="C1214" t="s">
        <v>275</v>
      </c>
      <c r="D1214">
        <v>1</v>
      </c>
      <c r="E1214" s="10">
        <v>185.4</v>
      </c>
      <c r="F1214" s="10">
        <v>185.4</v>
      </c>
      <c r="G1214" s="10">
        <v>166.86</v>
      </c>
      <c r="H1214">
        <v>10</v>
      </c>
      <c r="I1214" s="51" t="str">
        <f>_xlfn.XLOOKUP(Q2_2025[[#This Row],[Artikelnr]],Artikel_prijzen[Artnr],Artikel_prijzen[Groep],"")</f>
        <v>Elektra</v>
      </c>
      <c r="J1214" s="10">
        <f>_xlfn.XLOOKUP(Q2_2025[[#This Row],[Artikelnr]],Artikel_prijzen[Artnr],Artikel_prijzen[Prijs 2025],"")</f>
        <v>106.8625</v>
      </c>
      <c r="K1214" t="str">
        <f>IF(Q2_2025[[#This Row],[Artikelprijs]]&lt;&gt;"",IF(Q2_2025[[#This Row],[Stuksprijs]]=Q2_2025[[#This Row],[Artikelprijs]],"Prijs gelijk","Prijs wijkt af"),"")</f>
        <v>Prijs wijkt af</v>
      </c>
      <c r="L1214" t="str">
        <f>IF(Q2_2025[[#This Row],[Relatiekorting percentage]]=0,
    "Nvt",
    IF(Q2_2025[[#This Row],[Brutobedrag 2]] &lt; Q2_2025[[#This Row],[Bruto - Rel.korting]],
        "Nee",
        "Ja"))</f>
        <v>Nee</v>
      </c>
      <c r="M1214" s="10">
        <f>IF(Q2_2025[[#This Row],[Artikelprijs]]&lt;&gt;"",Q2_2025[[#This Row],[Artikelprijs]],Q2_2025[[#This Row],[Stuksprijs]])</f>
        <v>106.8625</v>
      </c>
      <c r="N1214" s="10">
        <f>Q2_2025[[#This Row],[Besteld]]*Q2_2025[[#This Row],[Prijs 2]]</f>
        <v>106.8625</v>
      </c>
      <c r="O1214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1214" s="3"/>
      <c r="W1214"/>
      <c r="AB1214"/>
    </row>
    <row r="1215" spans="1:28" x14ac:dyDescent="0.3">
      <c r="A1215" t="s">
        <v>618</v>
      </c>
      <c r="B1215">
        <v>5021032</v>
      </c>
      <c r="C1215" t="s">
        <v>295</v>
      </c>
      <c r="D1215">
        <v>1</v>
      </c>
      <c r="E1215" s="10">
        <v>141.1</v>
      </c>
      <c r="F1215" s="10">
        <v>141.1</v>
      </c>
      <c r="G1215" s="10">
        <v>126.99</v>
      </c>
      <c r="H1215">
        <v>10</v>
      </c>
      <c r="I1215" s="51" t="str">
        <f>_xlfn.XLOOKUP(Q2_2025[[#This Row],[Artikelnr]],Artikel_prijzen[Artnr],Artikel_prijzen[Groep],"")</f>
        <v>Elektra</v>
      </c>
      <c r="J1215" s="10">
        <f>_xlfn.XLOOKUP(Q2_2025[[#This Row],[Artikelnr]],Artikel_prijzen[Artnr],Artikel_prijzen[Prijs 2025],"")</f>
        <v>106.8625</v>
      </c>
      <c r="K1215" t="str">
        <f>IF(Q2_2025[[#This Row],[Artikelprijs]]&lt;&gt;"",IF(Q2_2025[[#This Row],[Stuksprijs]]=Q2_2025[[#This Row],[Artikelprijs]],"Prijs gelijk","Prijs wijkt af"),"")</f>
        <v>Prijs wijkt af</v>
      </c>
      <c r="L1215" t="str">
        <f>IF(Q2_2025[[#This Row],[Relatiekorting percentage]]=0,
    "Nvt",
    IF(Q2_2025[[#This Row],[Brutobedrag 2]] &lt; Q2_2025[[#This Row],[Bruto - Rel.korting]],
        "Nee",
        "Ja"))</f>
        <v>Nee</v>
      </c>
      <c r="M1215" s="10">
        <f>IF(Q2_2025[[#This Row],[Artikelprijs]]&lt;&gt;"",Q2_2025[[#This Row],[Artikelprijs]],Q2_2025[[#This Row],[Stuksprijs]])</f>
        <v>106.8625</v>
      </c>
      <c r="N1215" s="10">
        <f>Q2_2025[[#This Row],[Besteld]]*Q2_2025[[#This Row],[Prijs 2]]</f>
        <v>106.8625</v>
      </c>
      <c r="O1215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1215" s="3"/>
      <c r="W1215"/>
      <c r="AB1215"/>
    </row>
    <row r="1216" spans="1:28" x14ac:dyDescent="0.3">
      <c r="A1216" t="s">
        <v>618</v>
      </c>
      <c r="B1216">
        <v>4801003</v>
      </c>
      <c r="C1216" t="s">
        <v>157</v>
      </c>
      <c r="D1216">
        <v>3</v>
      </c>
      <c r="E1216" s="10">
        <v>52.88</v>
      </c>
      <c r="F1216" s="10">
        <v>158.63999999999999</v>
      </c>
      <c r="G1216" s="10">
        <v>142.78</v>
      </c>
      <c r="H1216">
        <v>10</v>
      </c>
      <c r="I1216" s="51" t="str">
        <f>_xlfn.XLOOKUP(Q2_2025[[#This Row],[Artikelnr]],Artikel_prijzen[Artnr],Artikel_prijzen[Groep],"")</f>
        <v/>
      </c>
      <c r="J1216" s="10" t="str">
        <f>_xlfn.XLOOKUP(Q2_2025[[#This Row],[Artikelnr]],Artikel_prijzen[Artnr],Artikel_prijzen[Prijs 2025],"")</f>
        <v/>
      </c>
      <c r="K1216" t="str">
        <f>IF(Q2_2025[[#This Row],[Artikelprijs]]&lt;&gt;"",IF(Q2_2025[[#This Row],[Stuksprijs]]=Q2_2025[[#This Row],[Artikelprijs]],"Prijs gelijk","Prijs wijkt af"),"")</f>
        <v/>
      </c>
      <c r="L1216" t="str">
        <f>IF(Q2_2025[[#This Row],[Relatiekorting percentage]]=0,
    "Nvt",
    IF(Q2_2025[[#This Row],[Brutobedrag 2]] &lt; Q2_2025[[#This Row],[Bruto - Rel.korting]],
        "Nee",
        "Ja"))</f>
        <v>Ja</v>
      </c>
      <c r="M1216" s="10">
        <f>IF(Q2_2025[[#This Row],[Artikelprijs]]&lt;&gt;"",Q2_2025[[#This Row],[Artikelprijs]],Q2_2025[[#This Row],[Stuksprijs]])</f>
        <v>52.88</v>
      </c>
      <c r="N1216" s="10">
        <f>Q2_2025[[#This Row],[Besteld]]*Q2_2025[[#This Row],[Prijs 2]]</f>
        <v>158.64000000000001</v>
      </c>
      <c r="O1216" s="10">
        <f>IF(Q2_2025[[#This Row],[Brutobedrag 2]]&lt;Q2_2025[[#This Row],[Bruto - Rel.korting]],Q2_2025[[#This Row],[Brutobedrag 2]],Q2_2025[[#This Row],[Brutobedrag 2]]*(100-Q2_2025[[#This Row],[Relatiekorting percentage]])/100)</f>
        <v>142.77600000000001</v>
      </c>
      <c r="R1216" s="3"/>
      <c r="W1216"/>
      <c r="AB1216"/>
    </row>
    <row r="1217" spans="1:28" x14ac:dyDescent="0.3">
      <c r="A1217" t="s">
        <v>620</v>
      </c>
      <c r="B1217">
        <v>5040008</v>
      </c>
      <c r="C1217" t="s">
        <v>333</v>
      </c>
      <c r="D1217">
        <v>1</v>
      </c>
      <c r="E1217" s="10">
        <v>355.35</v>
      </c>
      <c r="F1217" s="10">
        <v>355.35</v>
      </c>
      <c r="G1217" s="10">
        <v>355.35</v>
      </c>
      <c r="H1217">
        <v>0</v>
      </c>
      <c r="I1217" s="51" t="str">
        <f>_xlfn.XLOOKUP(Q2_2025[[#This Row],[Artikelnr]],Artikel_prijzen[Artnr],Artikel_prijzen[Groep],"")</f>
        <v>AV</v>
      </c>
      <c r="J1217" s="10">
        <f>_xlfn.XLOOKUP(Q2_2025[[#This Row],[Artikelnr]],Artikel_prijzen[Artnr],Artikel_prijzen[Prijs 2025],"")</f>
        <v>345</v>
      </c>
      <c r="K1217" t="str">
        <f>IF(Q2_2025[[#This Row],[Artikelprijs]]&lt;&gt;"",IF(Q2_2025[[#This Row],[Stuksprijs]]=Q2_2025[[#This Row],[Artikelprijs]],"Prijs gelijk","Prijs wijkt af"),"")</f>
        <v>Prijs wijkt af</v>
      </c>
      <c r="L1217" t="str">
        <f>IF(Q2_2025[[#This Row],[Relatiekorting percentage]]=0,
    "Nvt",
    IF(Q2_2025[[#This Row],[Brutobedrag 2]] &lt; Q2_2025[[#This Row],[Bruto - Rel.korting]],
        "Nee",
        "Ja"))</f>
        <v>Nvt</v>
      </c>
      <c r="M1217" s="10">
        <f>IF(Q2_2025[[#This Row],[Artikelprijs]]&lt;&gt;"",Q2_2025[[#This Row],[Artikelprijs]],Q2_2025[[#This Row],[Stuksprijs]])</f>
        <v>345</v>
      </c>
      <c r="N1217" s="10">
        <f>Q2_2025[[#This Row],[Besteld]]*Q2_2025[[#This Row],[Prijs 2]]</f>
        <v>345</v>
      </c>
      <c r="O1217" s="10">
        <f>IF(Q2_2025[[#This Row],[Brutobedrag 2]]&lt;Q2_2025[[#This Row],[Bruto - Rel.korting]],Q2_2025[[#This Row],[Brutobedrag 2]],Q2_2025[[#This Row],[Brutobedrag 2]]*(100-Q2_2025[[#This Row],[Relatiekorting percentage]])/100)</f>
        <v>345</v>
      </c>
      <c r="R1217" s="3"/>
      <c r="W1217"/>
      <c r="AB1217"/>
    </row>
    <row r="1218" spans="1:28" x14ac:dyDescent="0.3">
      <c r="A1218" t="s">
        <v>620</v>
      </c>
      <c r="B1218">
        <v>5040015</v>
      </c>
      <c r="C1218" t="s">
        <v>331</v>
      </c>
      <c r="D1218">
        <v>1</v>
      </c>
      <c r="E1218" s="10">
        <v>66.95</v>
      </c>
      <c r="F1218" s="10">
        <v>66.95</v>
      </c>
      <c r="G1218" s="10">
        <v>66.95</v>
      </c>
      <c r="H1218">
        <v>0</v>
      </c>
      <c r="I1218" s="51" t="str">
        <f>_xlfn.XLOOKUP(Q2_2025[[#This Row],[Artikelnr]],Artikel_prijzen[Artnr],Artikel_prijzen[Groep],"")</f>
        <v>AV</v>
      </c>
      <c r="J1218" s="10">
        <f>_xlfn.XLOOKUP(Q2_2025[[#This Row],[Artikelnr]],Artikel_prijzen[Artnr],Artikel_prijzen[Prijs 2025],"")</f>
        <v>65</v>
      </c>
      <c r="K1218" t="str">
        <f>IF(Q2_2025[[#This Row],[Artikelprijs]]&lt;&gt;"",IF(Q2_2025[[#This Row],[Stuksprijs]]=Q2_2025[[#This Row],[Artikelprijs]],"Prijs gelijk","Prijs wijkt af"),"")</f>
        <v>Prijs wijkt af</v>
      </c>
      <c r="L1218" t="str">
        <f>IF(Q2_2025[[#This Row],[Relatiekorting percentage]]=0,
    "Nvt",
    IF(Q2_2025[[#This Row],[Brutobedrag 2]] &lt; Q2_2025[[#This Row],[Bruto - Rel.korting]],
        "Nee",
        "Ja"))</f>
        <v>Nvt</v>
      </c>
      <c r="M1218" s="10">
        <f>IF(Q2_2025[[#This Row],[Artikelprijs]]&lt;&gt;"",Q2_2025[[#This Row],[Artikelprijs]],Q2_2025[[#This Row],[Stuksprijs]])</f>
        <v>65</v>
      </c>
      <c r="N1218" s="10">
        <f>Q2_2025[[#This Row],[Besteld]]*Q2_2025[[#This Row],[Prijs 2]]</f>
        <v>65</v>
      </c>
      <c r="O1218" s="10">
        <f>IF(Q2_2025[[#This Row],[Brutobedrag 2]]&lt;Q2_2025[[#This Row],[Bruto - Rel.korting]],Q2_2025[[#This Row],[Brutobedrag 2]],Q2_2025[[#This Row],[Brutobedrag 2]]*(100-Q2_2025[[#This Row],[Relatiekorting percentage]])/100)</f>
        <v>65</v>
      </c>
      <c r="R1218" s="3"/>
      <c r="W1218"/>
      <c r="AB1218"/>
    </row>
    <row r="1219" spans="1:28" x14ac:dyDescent="0.3">
      <c r="A1219" t="s">
        <v>621</v>
      </c>
      <c r="B1219">
        <v>5022009</v>
      </c>
      <c r="C1219" t="s">
        <v>45</v>
      </c>
      <c r="D1219">
        <v>18</v>
      </c>
      <c r="E1219" s="10">
        <v>103.75</v>
      </c>
      <c r="F1219" s="10">
        <v>1867.5</v>
      </c>
      <c r="G1219" s="10">
        <v>1400.62</v>
      </c>
      <c r="H1219">
        <v>25</v>
      </c>
      <c r="I1219" s="51" t="str">
        <f>_xlfn.XLOOKUP(Q2_2025[[#This Row],[Artikelnr]],Artikel_prijzen[Artnr],Artikel_prijzen[Groep],"")</f>
        <v>Elektra</v>
      </c>
      <c r="J1219" s="10">
        <f>_xlfn.XLOOKUP(Q2_2025[[#This Row],[Artikelnr]],Artikel_prijzen[Artnr],Artikel_prijzen[Prijs 2025],"")</f>
        <v>106.8625</v>
      </c>
      <c r="K1219" t="str">
        <f>IF(Q2_2025[[#This Row],[Artikelprijs]]&lt;&gt;"",IF(Q2_2025[[#This Row],[Stuksprijs]]=Q2_2025[[#This Row],[Artikelprijs]],"Prijs gelijk","Prijs wijkt af"),"")</f>
        <v>Prijs wijkt af</v>
      </c>
      <c r="L1219" t="str">
        <f>IF(Q2_2025[[#This Row],[Relatiekorting percentage]]=0,
    "Nvt",
    IF(Q2_2025[[#This Row],[Brutobedrag 2]] &lt; Q2_2025[[#This Row],[Bruto - Rel.korting]],
        "Nee",
        "Ja"))</f>
        <v>Ja</v>
      </c>
      <c r="M1219" s="10">
        <f>IF(Q2_2025[[#This Row],[Artikelprijs]]&lt;&gt;"",Q2_2025[[#This Row],[Artikelprijs]],Q2_2025[[#This Row],[Stuksprijs]])</f>
        <v>106.8625</v>
      </c>
      <c r="N1219" s="10">
        <f>Q2_2025[[#This Row],[Besteld]]*Q2_2025[[#This Row],[Prijs 2]]</f>
        <v>1923.5249999999999</v>
      </c>
      <c r="O1219" s="10">
        <f>IF(Q2_2025[[#This Row],[Brutobedrag 2]]&lt;Q2_2025[[#This Row],[Bruto - Rel.korting]],Q2_2025[[#This Row],[Brutobedrag 2]],Q2_2025[[#This Row],[Brutobedrag 2]]*(100-Q2_2025[[#This Row],[Relatiekorting percentage]])/100)</f>
        <v>1442.64375</v>
      </c>
      <c r="R1219" s="3"/>
      <c r="W1219"/>
      <c r="AB1219"/>
    </row>
    <row r="1220" spans="1:28" x14ac:dyDescent="0.3">
      <c r="A1220" t="s">
        <v>621</v>
      </c>
      <c r="B1220">
        <v>5020001</v>
      </c>
      <c r="C1220" t="s">
        <v>212</v>
      </c>
      <c r="D1220">
        <v>18</v>
      </c>
      <c r="E1220" s="10">
        <v>29.35</v>
      </c>
      <c r="F1220" s="10">
        <v>528.29999999999995</v>
      </c>
      <c r="G1220" s="10">
        <v>396.22</v>
      </c>
      <c r="H1220">
        <v>25</v>
      </c>
      <c r="I1220" s="51" t="str">
        <f>_xlfn.XLOOKUP(Q2_2025[[#This Row],[Artikelnr]],Artikel_prijzen[Artnr],Artikel_prijzen[Groep],"")</f>
        <v/>
      </c>
      <c r="J1220" s="10" t="str">
        <f>_xlfn.XLOOKUP(Q2_2025[[#This Row],[Artikelnr]],Artikel_prijzen[Artnr],Artikel_prijzen[Prijs 2025],"")</f>
        <v/>
      </c>
      <c r="K1220" t="str">
        <f>IF(Q2_2025[[#This Row],[Artikelprijs]]&lt;&gt;"",IF(Q2_2025[[#This Row],[Stuksprijs]]=Q2_2025[[#This Row],[Artikelprijs]],"Prijs gelijk","Prijs wijkt af"),"")</f>
        <v/>
      </c>
      <c r="L1220" t="str">
        <f>IF(Q2_2025[[#This Row],[Relatiekorting percentage]]=0,
    "Nvt",
    IF(Q2_2025[[#This Row],[Brutobedrag 2]] &lt; Q2_2025[[#This Row],[Bruto - Rel.korting]],
        "Nee",
        "Ja"))</f>
        <v>Ja</v>
      </c>
      <c r="M1220" s="10">
        <f>IF(Q2_2025[[#This Row],[Artikelprijs]]&lt;&gt;"",Q2_2025[[#This Row],[Artikelprijs]],Q2_2025[[#This Row],[Stuksprijs]])</f>
        <v>29.35</v>
      </c>
      <c r="N1220" s="10">
        <f>Q2_2025[[#This Row],[Besteld]]*Q2_2025[[#This Row],[Prijs 2]]</f>
        <v>528.30000000000007</v>
      </c>
      <c r="O1220" s="10">
        <f>IF(Q2_2025[[#This Row],[Brutobedrag 2]]&lt;Q2_2025[[#This Row],[Bruto - Rel.korting]],Q2_2025[[#This Row],[Brutobedrag 2]],Q2_2025[[#This Row],[Brutobedrag 2]]*(100-Q2_2025[[#This Row],[Relatiekorting percentage]])/100)</f>
        <v>396.22500000000008</v>
      </c>
      <c r="R1220" s="3"/>
      <c r="W1220"/>
      <c r="AB1220"/>
    </row>
    <row r="1221" spans="1:28" x14ac:dyDescent="0.3">
      <c r="A1221" t="s">
        <v>621</v>
      </c>
      <c r="B1221">
        <v>5022009</v>
      </c>
      <c r="C1221" t="s">
        <v>45</v>
      </c>
      <c r="D1221">
        <v>1</v>
      </c>
      <c r="E1221" s="10">
        <v>103.75</v>
      </c>
      <c r="F1221" s="10">
        <v>103.75</v>
      </c>
      <c r="G1221" s="10">
        <v>77.81</v>
      </c>
      <c r="H1221">
        <v>25</v>
      </c>
      <c r="I1221" s="51" t="str">
        <f>_xlfn.XLOOKUP(Q2_2025[[#This Row],[Artikelnr]],Artikel_prijzen[Artnr],Artikel_prijzen[Groep],"")</f>
        <v>Elektra</v>
      </c>
      <c r="J1221" s="10">
        <f>_xlfn.XLOOKUP(Q2_2025[[#This Row],[Artikelnr]],Artikel_prijzen[Artnr],Artikel_prijzen[Prijs 2025],"")</f>
        <v>106.8625</v>
      </c>
      <c r="K1221" t="str">
        <f>IF(Q2_2025[[#This Row],[Artikelprijs]]&lt;&gt;"",IF(Q2_2025[[#This Row],[Stuksprijs]]=Q2_2025[[#This Row],[Artikelprijs]],"Prijs gelijk","Prijs wijkt af"),"")</f>
        <v>Prijs wijkt af</v>
      </c>
      <c r="L1221" t="str">
        <f>IF(Q2_2025[[#This Row],[Relatiekorting percentage]]=0,
    "Nvt",
    IF(Q2_2025[[#This Row],[Brutobedrag 2]] &lt; Q2_2025[[#This Row],[Bruto - Rel.korting]],
        "Nee",
        "Ja"))</f>
        <v>Ja</v>
      </c>
      <c r="M1221" s="10">
        <f>IF(Q2_2025[[#This Row],[Artikelprijs]]&lt;&gt;"",Q2_2025[[#This Row],[Artikelprijs]],Q2_2025[[#This Row],[Stuksprijs]])</f>
        <v>106.8625</v>
      </c>
      <c r="N1221" s="10">
        <f>Q2_2025[[#This Row],[Besteld]]*Q2_2025[[#This Row],[Prijs 2]]</f>
        <v>106.8625</v>
      </c>
      <c r="O1221" s="10">
        <f>IF(Q2_2025[[#This Row],[Brutobedrag 2]]&lt;Q2_2025[[#This Row],[Bruto - Rel.korting]],Q2_2025[[#This Row],[Brutobedrag 2]],Q2_2025[[#This Row],[Brutobedrag 2]]*(100-Q2_2025[[#This Row],[Relatiekorting percentage]])/100)</f>
        <v>80.146874999999994</v>
      </c>
      <c r="R1221" s="3"/>
      <c r="W1221"/>
      <c r="AB1221"/>
    </row>
    <row r="1222" spans="1:28" x14ac:dyDescent="0.3">
      <c r="A1222" t="s">
        <v>621</v>
      </c>
      <c r="B1222">
        <v>5020001</v>
      </c>
      <c r="C1222" t="s">
        <v>212</v>
      </c>
      <c r="D1222">
        <v>1</v>
      </c>
      <c r="E1222" s="10">
        <v>29.35</v>
      </c>
      <c r="F1222" s="10">
        <v>29.35</v>
      </c>
      <c r="G1222" s="10">
        <v>22.01</v>
      </c>
      <c r="H1222">
        <v>25</v>
      </c>
      <c r="I1222" s="51" t="str">
        <f>_xlfn.XLOOKUP(Q2_2025[[#This Row],[Artikelnr]],Artikel_prijzen[Artnr],Artikel_prijzen[Groep],"")</f>
        <v/>
      </c>
      <c r="J1222" s="10" t="str">
        <f>_xlfn.XLOOKUP(Q2_2025[[#This Row],[Artikelnr]],Artikel_prijzen[Artnr],Artikel_prijzen[Prijs 2025],"")</f>
        <v/>
      </c>
      <c r="K1222" t="str">
        <f>IF(Q2_2025[[#This Row],[Artikelprijs]]&lt;&gt;"",IF(Q2_2025[[#This Row],[Stuksprijs]]=Q2_2025[[#This Row],[Artikelprijs]],"Prijs gelijk","Prijs wijkt af"),"")</f>
        <v/>
      </c>
      <c r="L1222" t="str">
        <f>IF(Q2_2025[[#This Row],[Relatiekorting percentage]]=0,
    "Nvt",
    IF(Q2_2025[[#This Row],[Brutobedrag 2]] &lt; Q2_2025[[#This Row],[Bruto - Rel.korting]],
        "Nee",
        "Ja"))</f>
        <v>Ja</v>
      </c>
      <c r="M1222" s="10">
        <f>IF(Q2_2025[[#This Row],[Artikelprijs]]&lt;&gt;"",Q2_2025[[#This Row],[Artikelprijs]],Q2_2025[[#This Row],[Stuksprijs]])</f>
        <v>29.35</v>
      </c>
      <c r="N1222" s="10">
        <f>Q2_2025[[#This Row],[Besteld]]*Q2_2025[[#This Row],[Prijs 2]]</f>
        <v>29.35</v>
      </c>
      <c r="O1222" s="10">
        <f>IF(Q2_2025[[#This Row],[Brutobedrag 2]]&lt;Q2_2025[[#This Row],[Bruto - Rel.korting]],Q2_2025[[#This Row],[Brutobedrag 2]],Q2_2025[[#This Row],[Brutobedrag 2]]*(100-Q2_2025[[#This Row],[Relatiekorting percentage]])/100)</f>
        <v>22.012499999999999</v>
      </c>
      <c r="R1222" s="3"/>
      <c r="W1222"/>
      <c r="AB1222"/>
    </row>
    <row r="1223" spans="1:28" x14ac:dyDescent="0.3">
      <c r="A1223" t="s">
        <v>621</v>
      </c>
      <c r="B1223">
        <v>5022009</v>
      </c>
      <c r="C1223" t="s">
        <v>45</v>
      </c>
      <c r="D1223">
        <v>8</v>
      </c>
      <c r="E1223" s="10">
        <v>103.75</v>
      </c>
      <c r="F1223" s="10">
        <v>830</v>
      </c>
      <c r="G1223" s="10">
        <v>622.5</v>
      </c>
      <c r="H1223">
        <v>25</v>
      </c>
      <c r="I1223" s="51" t="str">
        <f>_xlfn.XLOOKUP(Q2_2025[[#This Row],[Artikelnr]],Artikel_prijzen[Artnr],Artikel_prijzen[Groep],"")</f>
        <v>Elektra</v>
      </c>
      <c r="J1223" s="10">
        <f>_xlfn.XLOOKUP(Q2_2025[[#This Row],[Artikelnr]],Artikel_prijzen[Artnr],Artikel_prijzen[Prijs 2025],"")</f>
        <v>106.8625</v>
      </c>
      <c r="K1223" t="str">
        <f>IF(Q2_2025[[#This Row],[Artikelprijs]]&lt;&gt;"",IF(Q2_2025[[#This Row],[Stuksprijs]]=Q2_2025[[#This Row],[Artikelprijs]],"Prijs gelijk","Prijs wijkt af"),"")</f>
        <v>Prijs wijkt af</v>
      </c>
      <c r="L1223" t="str">
        <f>IF(Q2_2025[[#This Row],[Relatiekorting percentage]]=0,
    "Nvt",
    IF(Q2_2025[[#This Row],[Brutobedrag 2]] &lt; Q2_2025[[#This Row],[Bruto - Rel.korting]],
        "Nee",
        "Ja"))</f>
        <v>Ja</v>
      </c>
      <c r="M1223" s="10">
        <f>IF(Q2_2025[[#This Row],[Artikelprijs]]&lt;&gt;"",Q2_2025[[#This Row],[Artikelprijs]],Q2_2025[[#This Row],[Stuksprijs]])</f>
        <v>106.8625</v>
      </c>
      <c r="N1223" s="10">
        <f>Q2_2025[[#This Row],[Besteld]]*Q2_2025[[#This Row],[Prijs 2]]</f>
        <v>854.9</v>
      </c>
      <c r="O1223" s="10">
        <f>IF(Q2_2025[[#This Row],[Brutobedrag 2]]&lt;Q2_2025[[#This Row],[Bruto - Rel.korting]],Q2_2025[[#This Row],[Brutobedrag 2]],Q2_2025[[#This Row],[Brutobedrag 2]]*(100-Q2_2025[[#This Row],[Relatiekorting percentage]])/100)</f>
        <v>641.17499999999995</v>
      </c>
      <c r="R1223" s="3"/>
      <c r="W1223"/>
      <c r="AB1223"/>
    </row>
    <row r="1224" spans="1:28" x14ac:dyDescent="0.3">
      <c r="A1224" t="s">
        <v>621</v>
      </c>
      <c r="B1224">
        <v>5020001</v>
      </c>
      <c r="C1224" t="s">
        <v>212</v>
      </c>
      <c r="D1224">
        <v>8</v>
      </c>
      <c r="E1224" s="10">
        <v>29.35</v>
      </c>
      <c r="F1224" s="10">
        <v>234.8</v>
      </c>
      <c r="G1224" s="10">
        <v>176.1</v>
      </c>
      <c r="H1224">
        <v>25</v>
      </c>
      <c r="I1224" s="51" t="str">
        <f>_xlfn.XLOOKUP(Q2_2025[[#This Row],[Artikelnr]],Artikel_prijzen[Artnr],Artikel_prijzen[Groep],"")</f>
        <v/>
      </c>
      <c r="J1224" s="10" t="str">
        <f>_xlfn.XLOOKUP(Q2_2025[[#This Row],[Artikelnr]],Artikel_prijzen[Artnr],Artikel_prijzen[Prijs 2025],"")</f>
        <v/>
      </c>
      <c r="K1224" t="str">
        <f>IF(Q2_2025[[#This Row],[Artikelprijs]]&lt;&gt;"",IF(Q2_2025[[#This Row],[Stuksprijs]]=Q2_2025[[#This Row],[Artikelprijs]],"Prijs gelijk","Prijs wijkt af"),"")</f>
        <v/>
      </c>
      <c r="L1224" t="str">
        <f>IF(Q2_2025[[#This Row],[Relatiekorting percentage]]=0,
    "Nvt",
    IF(Q2_2025[[#This Row],[Brutobedrag 2]] &lt; Q2_2025[[#This Row],[Bruto - Rel.korting]],
        "Nee",
        "Ja"))</f>
        <v>Ja</v>
      </c>
      <c r="M1224" s="10">
        <f>IF(Q2_2025[[#This Row],[Artikelprijs]]&lt;&gt;"",Q2_2025[[#This Row],[Artikelprijs]],Q2_2025[[#This Row],[Stuksprijs]])</f>
        <v>29.35</v>
      </c>
      <c r="N1224" s="10">
        <f>Q2_2025[[#This Row],[Besteld]]*Q2_2025[[#This Row],[Prijs 2]]</f>
        <v>234.8</v>
      </c>
      <c r="O1224" s="10">
        <f>IF(Q2_2025[[#This Row],[Brutobedrag 2]]&lt;Q2_2025[[#This Row],[Bruto - Rel.korting]],Q2_2025[[#This Row],[Brutobedrag 2]],Q2_2025[[#This Row],[Brutobedrag 2]]*(100-Q2_2025[[#This Row],[Relatiekorting percentage]])/100)</f>
        <v>176.1</v>
      </c>
      <c r="R1224" s="3"/>
      <c r="W1224"/>
      <c r="AB1224"/>
    </row>
    <row r="1225" spans="1:28" x14ac:dyDescent="0.3">
      <c r="A1225" t="s">
        <v>621</v>
      </c>
      <c r="B1225">
        <v>5022009</v>
      </c>
      <c r="C1225" t="s">
        <v>45</v>
      </c>
      <c r="D1225">
        <v>5</v>
      </c>
      <c r="E1225" s="10">
        <v>103.75</v>
      </c>
      <c r="F1225" s="10">
        <v>518.75</v>
      </c>
      <c r="G1225" s="10">
        <v>389.06</v>
      </c>
      <c r="H1225">
        <v>25</v>
      </c>
      <c r="I1225" s="51" t="str">
        <f>_xlfn.XLOOKUP(Q2_2025[[#This Row],[Artikelnr]],Artikel_prijzen[Artnr],Artikel_prijzen[Groep],"")</f>
        <v>Elektra</v>
      </c>
      <c r="J1225" s="10">
        <f>_xlfn.XLOOKUP(Q2_2025[[#This Row],[Artikelnr]],Artikel_prijzen[Artnr],Artikel_prijzen[Prijs 2025],"")</f>
        <v>106.8625</v>
      </c>
      <c r="K1225" t="str">
        <f>IF(Q2_2025[[#This Row],[Artikelprijs]]&lt;&gt;"",IF(Q2_2025[[#This Row],[Stuksprijs]]=Q2_2025[[#This Row],[Artikelprijs]],"Prijs gelijk","Prijs wijkt af"),"")</f>
        <v>Prijs wijkt af</v>
      </c>
      <c r="L1225" t="str">
        <f>IF(Q2_2025[[#This Row],[Relatiekorting percentage]]=0,
    "Nvt",
    IF(Q2_2025[[#This Row],[Brutobedrag 2]] &lt; Q2_2025[[#This Row],[Bruto - Rel.korting]],
        "Nee",
        "Ja"))</f>
        <v>Ja</v>
      </c>
      <c r="M1225" s="10">
        <f>IF(Q2_2025[[#This Row],[Artikelprijs]]&lt;&gt;"",Q2_2025[[#This Row],[Artikelprijs]],Q2_2025[[#This Row],[Stuksprijs]])</f>
        <v>106.8625</v>
      </c>
      <c r="N1225" s="10">
        <f>Q2_2025[[#This Row],[Besteld]]*Q2_2025[[#This Row],[Prijs 2]]</f>
        <v>534.3125</v>
      </c>
      <c r="O1225" s="10">
        <f>IF(Q2_2025[[#This Row],[Brutobedrag 2]]&lt;Q2_2025[[#This Row],[Bruto - Rel.korting]],Q2_2025[[#This Row],[Brutobedrag 2]],Q2_2025[[#This Row],[Brutobedrag 2]]*(100-Q2_2025[[#This Row],[Relatiekorting percentage]])/100)</f>
        <v>400.734375</v>
      </c>
      <c r="R1225" s="3"/>
      <c r="W1225"/>
      <c r="AB1225"/>
    </row>
    <row r="1226" spans="1:28" x14ac:dyDescent="0.3">
      <c r="A1226" t="s">
        <v>621</v>
      </c>
      <c r="B1226">
        <v>5020001</v>
      </c>
      <c r="C1226" t="s">
        <v>212</v>
      </c>
      <c r="D1226">
        <v>5</v>
      </c>
      <c r="E1226" s="10">
        <v>29.35</v>
      </c>
      <c r="F1226" s="10">
        <v>146.75</v>
      </c>
      <c r="G1226" s="10">
        <v>110.06</v>
      </c>
      <c r="H1226">
        <v>25</v>
      </c>
      <c r="I1226" s="51" t="str">
        <f>_xlfn.XLOOKUP(Q2_2025[[#This Row],[Artikelnr]],Artikel_prijzen[Artnr],Artikel_prijzen[Groep],"")</f>
        <v/>
      </c>
      <c r="J1226" s="10" t="str">
        <f>_xlfn.XLOOKUP(Q2_2025[[#This Row],[Artikelnr]],Artikel_prijzen[Artnr],Artikel_prijzen[Prijs 2025],"")</f>
        <v/>
      </c>
      <c r="K1226" t="str">
        <f>IF(Q2_2025[[#This Row],[Artikelprijs]]&lt;&gt;"",IF(Q2_2025[[#This Row],[Stuksprijs]]=Q2_2025[[#This Row],[Artikelprijs]],"Prijs gelijk","Prijs wijkt af"),"")</f>
        <v/>
      </c>
      <c r="L1226" t="str">
        <f>IF(Q2_2025[[#This Row],[Relatiekorting percentage]]=0,
    "Nvt",
    IF(Q2_2025[[#This Row],[Brutobedrag 2]] &lt; Q2_2025[[#This Row],[Bruto - Rel.korting]],
        "Nee",
        "Ja"))</f>
        <v>Ja</v>
      </c>
      <c r="M1226" s="10">
        <f>IF(Q2_2025[[#This Row],[Artikelprijs]]&lt;&gt;"",Q2_2025[[#This Row],[Artikelprijs]],Q2_2025[[#This Row],[Stuksprijs]])</f>
        <v>29.35</v>
      </c>
      <c r="N1226" s="10">
        <f>Q2_2025[[#This Row],[Besteld]]*Q2_2025[[#This Row],[Prijs 2]]</f>
        <v>146.75</v>
      </c>
      <c r="O1226" s="10">
        <f>IF(Q2_2025[[#This Row],[Brutobedrag 2]]&lt;Q2_2025[[#This Row],[Bruto - Rel.korting]],Q2_2025[[#This Row],[Brutobedrag 2]],Q2_2025[[#This Row],[Brutobedrag 2]]*(100-Q2_2025[[#This Row],[Relatiekorting percentage]])/100)</f>
        <v>110.0625</v>
      </c>
      <c r="R1226" s="3"/>
      <c r="W1226"/>
      <c r="AB1226"/>
    </row>
    <row r="1227" spans="1:28" x14ac:dyDescent="0.3">
      <c r="A1227" t="s">
        <v>621</v>
      </c>
      <c r="B1227">
        <v>5022009</v>
      </c>
      <c r="C1227" t="s">
        <v>45</v>
      </c>
      <c r="D1227">
        <v>2</v>
      </c>
      <c r="E1227" s="10">
        <v>103.75</v>
      </c>
      <c r="F1227" s="10">
        <v>207.5</v>
      </c>
      <c r="G1227" s="10">
        <v>155.62</v>
      </c>
      <c r="H1227">
        <v>25</v>
      </c>
      <c r="I1227" s="51" t="str">
        <f>_xlfn.XLOOKUP(Q2_2025[[#This Row],[Artikelnr]],Artikel_prijzen[Artnr],Artikel_prijzen[Groep],"")</f>
        <v>Elektra</v>
      </c>
      <c r="J1227" s="10">
        <f>_xlfn.XLOOKUP(Q2_2025[[#This Row],[Artikelnr]],Artikel_prijzen[Artnr],Artikel_prijzen[Prijs 2025],"")</f>
        <v>106.8625</v>
      </c>
      <c r="K1227" t="str">
        <f>IF(Q2_2025[[#This Row],[Artikelprijs]]&lt;&gt;"",IF(Q2_2025[[#This Row],[Stuksprijs]]=Q2_2025[[#This Row],[Artikelprijs]],"Prijs gelijk","Prijs wijkt af"),"")</f>
        <v>Prijs wijkt af</v>
      </c>
      <c r="L1227" t="str">
        <f>IF(Q2_2025[[#This Row],[Relatiekorting percentage]]=0,
    "Nvt",
    IF(Q2_2025[[#This Row],[Brutobedrag 2]] &lt; Q2_2025[[#This Row],[Bruto - Rel.korting]],
        "Nee",
        "Ja"))</f>
        <v>Ja</v>
      </c>
      <c r="M1227" s="10">
        <f>IF(Q2_2025[[#This Row],[Artikelprijs]]&lt;&gt;"",Q2_2025[[#This Row],[Artikelprijs]],Q2_2025[[#This Row],[Stuksprijs]])</f>
        <v>106.8625</v>
      </c>
      <c r="N1227" s="10">
        <f>Q2_2025[[#This Row],[Besteld]]*Q2_2025[[#This Row],[Prijs 2]]</f>
        <v>213.72499999999999</v>
      </c>
      <c r="O1227" s="10">
        <f>IF(Q2_2025[[#This Row],[Brutobedrag 2]]&lt;Q2_2025[[#This Row],[Bruto - Rel.korting]],Q2_2025[[#This Row],[Brutobedrag 2]],Q2_2025[[#This Row],[Brutobedrag 2]]*(100-Q2_2025[[#This Row],[Relatiekorting percentage]])/100)</f>
        <v>160.29374999999999</v>
      </c>
      <c r="R1227" s="3"/>
      <c r="W1227"/>
      <c r="AB1227"/>
    </row>
    <row r="1228" spans="1:28" x14ac:dyDescent="0.3">
      <c r="A1228" t="s">
        <v>621</v>
      </c>
      <c r="B1228">
        <v>5020001</v>
      </c>
      <c r="C1228" t="s">
        <v>212</v>
      </c>
      <c r="D1228">
        <v>2</v>
      </c>
      <c r="E1228" s="10">
        <v>29.35</v>
      </c>
      <c r="F1228" s="10">
        <v>58.7</v>
      </c>
      <c r="G1228" s="10">
        <v>44.02</v>
      </c>
      <c r="H1228">
        <v>25</v>
      </c>
      <c r="I1228" s="51" t="str">
        <f>_xlfn.XLOOKUP(Q2_2025[[#This Row],[Artikelnr]],Artikel_prijzen[Artnr],Artikel_prijzen[Groep],"")</f>
        <v/>
      </c>
      <c r="J1228" s="10" t="str">
        <f>_xlfn.XLOOKUP(Q2_2025[[#This Row],[Artikelnr]],Artikel_prijzen[Artnr],Artikel_prijzen[Prijs 2025],"")</f>
        <v/>
      </c>
      <c r="K1228" t="str">
        <f>IF(Q2_2025[[#This Row],[Artikelprijs]]&lt;&gt;"",IF(Q2_2025[[#This Row],[Stuksprijs]]=Q2_2025[[#This Row],[Artikelprijs]],"Prijs gelijk","Prijs wijkt af"),"")</f>
        <v/>
      </c>
      <c r="L1228" t="str">
        <f>IF(Q2_2025[[#This Row],[Relatiekorting percentage]]=0,
    "Nvt",
    IF(Q2_2025[[#This Row],[Brutobedrag 2]] &lt; Q2_2025[[#This Row],[Bruto - Rel.korting]],
        "Nee",
        "Ja"))</f>
        <v>Ja</v>
      </c>
      <c r="M1228" s="10">
        <f>IF(Q2_2025[[#This Row],[Artikelprijs]]&lt;&gt;"",Q2_2025[[#This Row],[Artikelprijs]],Q2_2025[[#This Row],[Stuksprijs]])</f>
        <v>29.35</v>
      </c>
      <c r="N1228" s="10">
        <f>Q2_2025[[#This Row],[Besteld]]*Q2_2025[[#This Row],[Prijs 2]]</f>
        <v>58.7</v>
      </c>
      <c r="O1228" s="10">
        <f>IF(Q2_2025[[#This Row],[Brutobedrag 2]]&lt;Q2_2025[[#This Row],[Bruto - Rel.korting]],Q2_2025[[#This Row],[Brutobedrag 2]],Q2_2025[[#This Row],[Brutobedrag 2]]*(100-Q2_2025[[#This Row],[Relatiekorting percentage]])/100)</f>
        <v>44.024999999999999</v>
      </c>
      <c r="R1228" s="3"/>
      <c r="W1228"/>
      <c r="AB1228"/>
    </row>
    <row r="1229" spans="1:28" x14ac:dyDescent="0.3">
      <c r="A1229" t="s">
        <v>621</v>
      </c>
      <c r="B1229">
        <v>5021009</v>
      </c>
      <c r="C1229" t="s">
        <v>50</v>
      </c>
      <c r="D1229">
        <v>1</v>
      </c>
      <c r="E1229" s="10">
        <v>386.25</v>
      </c>
      <c r="F1229" s="10">
        <v>386.25</v>
      </c>
      <c r="G1229" s="10">
        <v>289.69</v>
      </c>
      <c r="H1229">
        <v>25</v>
      </c>
      <c r="I1229" s="51" t="str">
        <f>_xlfn.XLOOKUP(Q2_2025[[#This Row],[Artikelnr]],Artikel_prijzen[Artnr],Artikel_prijzen[Groep],"")</f>
        <v>Elektra</v>
      </c>
      <c r="J1229" s="10">
        <f>_xlfn.XLOOKUP(Q2_2025[[#This Row],[Artikelnr]],Artikel_prijzen[Artnr],Artikel_prijzen[Prijs 2025],"")</f>
        <v>386.25</v>
      </c>
      <c r="K1229" t="str">
        <f>IF(Q2_2025[[#This Row],[Artikelprijs]]&lt;&gt;"",IF(Q2_2025[[#This Row],[Stuksprijs]]=Q2_2025[[#This Row],[Artikelprijs]],"Prijs gelijk","Prijs wijkt af"),"")</f>
        <v>Prijs gelijk</v>
      </c>
      <c r="L1229" t="str">
        <f>IF(Q2_2025[[#This Row],[Relatiekorting percentage]]=0,
    "Nvt",
    IF(Q2_2025[[#This Row],[Brutobedrag 2]] &lt; Q2_2025[[#This Row],[Bruto - Rel.korting]],
        "Nee",
        "Ja"))</f>
        <v>Ja</v>
      </c>
      <c r="M1229" s="10">
        <f>IF(Q2_2025[[#This Row],[Artikelprijs]]&lt;&gt;"",Q2_2025[[#This Row],[Artikelprijs]],Q2_2025[[#This Row],[Stuksprijs]])</f>
        <v>386.25</v>
      </c>
      <c r="N1229" s="10">
        <f>Q2_2025[[#This Row],[Besteld]]*Q2_2025[[#This Row],[Prijs 2]]</f>
        <v>386.25</v>
      </c>
      <c r="O1229" s="10">
        <f>IF(Q2_2025[[#This Row],[Brutobedrag 2]]&lt;Q2_2025[[#This Row],[Bruto - Rel.korting]],Q2_2025[[#This Row],[Brutobedrag 2]],Q2_2025[[#This Row],[Brutobedrag 2]]*(100-Q2_2025[[#This Row],[Relatiekorting percentage]])/100)</f>
        <v>289.6875</v>
      </c>
      <c r="R1229" s="3"/>
      <c r="W1229"/>
      <c r="AB1229"/>
    </row>
    <row r="1230" spans="1:28" x14ac:dyDescent="0.3">
      <c r="A1230" t="s">
        <v>621</v>
      </c>
      <c r="B1230">
        <v>5021016</v>
      </c>
      <c r="C1230" t="s">
        <v>51</v>
      </c>
      <c r="D1230">
        <v>1</v>
      </c>
      <c r="E1230" s="10">
        <v>602.54999999999995</v>
      </c>
      <c r="F1230" s="10">
        <v>602.54999999999995</v>
      </c>
      <c r="G1230" s="10">
        <v>451.91</v>
      </c>
      <c r="H1230">
        <v>25</v>
      </c>
      <c r="I1230" s="51" t="str">
        <f>_xlfn.XLOOKUP(Q2_2025[[#This Row],[Artikelnr]],Artikel_prijzen[Artnr],Artikel_prijzen[Groep],"")</f>
        <v>Elektra</v>
      </c>
      <c r="J1230" s="10">
        <f>_xlfn.XLOOKUP(Q2_2025[[#This Row],[Artikelnr]],Artikel_prijzen[Artnr],Artikel_prijzen[Prijs 2025],"")</f>
        <v>585</v>
      </c>
      <c r="K1230" t="str">
        <f>IF(Q2_2025[[#This Row],[Artikelprijs]]&lt;&gt;"",IF(Q2_2025[[#This Row],[Stuksprijs]]=Q2_2025[[#This Row],[Artikelprijs]],"Prijs gelijk","Prijs wijkt af"),"")</f>
        <v>Prijs wijkt af</v>
      </c>
      <c r="L1230" t="str">
        <f>IF(Q2_2025[[#This Row],[Relatiekorting percentage]]=0,
    "Nvt",
    IF(Q2_2025[[#This Row],[Brutobedrag 2]] &lt; Q2_2025[[#This Row],[Bruto - Rel.korting]],
        "Nee",
        "Ja"))</f>
        <v>Ja</v>
      </c>
      <c r="M1230" s="10">
        <f>IF(Q2_2025[[#This Row],[Artikelprijs]]&lt;&gt;"",Q2_2025[[#This Row],[Artikelprijs]],Q2_2025[[#This Row],[Stuksprijs]])</f>
        <v>585</v>
      </c>
      <c r="N1230" s="10">
        <f>Q2_2025[[#This Row],[Besteld]]*Q2_2025[[#This Row],[Prijs 2]]</f>
        <v>585</v>
      </c>
      <c r="O1230" s="10">
        <f>IF(Q2_2025[[#This Row],[Brutobedrag 2]]&lt;Q2_2025[[#This Row],[Bruto - Rel.korting]],Q2_2025[[#This Row],[Brutobedrag 2]],Q2_2025[[#This Row],[Brutobedrag 2]]*(100-Q2_2025[[#This Row],[Relatiekorting percentage]])/100)</f>
        <v>438.75</v>
      </c>
      <c r="R1230" s="3"/>
      <c r="W1230"/>
      <c r="AB1230"/>
    </row>
    <row r="1231" spans="1:28" x14ac:dyDescent="0.3">
      <c r="A1231" t="s">
        <v>621</v>
      </c>
      <c r="B1231">
        <v>5021009</v>
      </c>
      <c r="C1231" t="s">
        <v>50</v>
      </c>
      <c r="D1231">
        <v>-2</v>
      </c>
      <c r="E1231" s="10">
        <v>386.25</v>
      </c>
      <c r="F1231" s="10">
        <v>-772.5</v>
      </c>
      <c r="G1231" s="10">
        <v>-579.37</v>
      </c>
      <c r="H1231">
        <v>25</v>
      </c>
      <c r="I1231" s="51" t="str">
        <f>_xlfn.XLOOKUP(Q2_2025[[#This Row],[Artikelnr]],Artikel_prijzen[Artnr],Artikel_prijzen[Groep],"")</f>
        <v>Elektra</v>
      </c>
      <c r="J1231" s="10">
        <f>_xlfn.XLOOKUP(Q2_2025[[#This Row],[Artikelnr]],Artikel_prijzen[Artnr],Artikel_prijzen[Prijs 2025],"")</f>
        <v>386.25</v>
      </c>
      <c r="K1231" t="str">
        <f>IF(Q2_2025[[#This Row],[Artikelprijs]]&lt;&gt;"",IF(Q2_2025[[#This Row],[Stuksprijs]]=Q2_2025[[#This Row],[Artikelprijs]],"Prijs gelijk","Prijs wijkt af"),"")</f>
        <v>Prijs gelijk</v>
      </c>
      <c r="L1231" t="str">
        <f>IF(Q2_2025[[#This Row],[Relatiekorting percentage]]=0,
    "Nvt",
    IF(Q2_2025[[#This Row],[Brutobedrag 2]] &lt; Q2_2025[[#This Row],[Bruto - Rel.korting]],
        "Nee",
        "Ja"))</f>
        <v>Nee</v>
      </c>
      <c r="M1231" s="10">
        <f>IF(Q2_2025[[#This Row],[Artikelprijs]]&lt;&gt;"",Q2_2025[[#This Row],[Artikelprijs]],Q2_2025[[#This Row],[Stuksprijs]])</f>
        <v>386.25</v>
      </c>
      <c r="N1231" s="10">
        <f>Q2_2025[[#This Row],[Besteld]]*Q2_2025[[#This Row],[Prijs 2]]</f>
        <v>-772.5</v>
      </c>
      <c r="O1231" s="10">
        <f>IF(Q2_2025[[#This Row],[Brutobedrag 2]]&lt;Q2_2025[[#This Row],[Bruto - Rel.korting]],Q2_2025[[#This Row],[Brutobedrag 2]],Q2_2025[[#This Row],[Brutobedrag 2]]*(100-Q2_2025[[#This Row],[Relatiekorting percentage]])/100)</f>
        <v>-772.5</v>
      </c>
      <c r="R1231" s="3"/>
      <c r="W1231"/>
      <c r="AB1231"/>
    </row>
    <row r="1232" spans="1:28" x14ac:dyDescent="0.3">
      <c r="A1232" t="s">
        <v>621</v>
      </c>
      <c r="B1232">
        <v>5022009</v>
      </c>
      <c r="C1232" t="s">
        <v>45</v>
      </c>
      <c r="D1232">
        <v>4</v>
      </c>
      <c r="E1232" s="10">
        <v>103.75</v>
      </c>
      <c r="F1232" s="10">
        <v>415</v>
      </c>
      <c r="G1232" s="10">
        <v>311.25</v>
      </c>
      <c r="H1232">
        <v>25</v>
      </c>
      <c r="I1232" s="51" t="str">
        <f>_xlfn.XLOOKUP(Q2_2025[[#This Row],[Artikelnr]],Artikel_prijzen[Artnr],Artikel_prijzen[Groep],"")</f>
        <v>Elektra</v>
      </c>
      <c r="J1232" s="10">
        <f>_xlfn.XLOOKUP(Q2_2025[[#This Row],[Artikelnr]],Artikel_prijzen[Artnr],Artikel_prijzen[Prijs 2025],"")</f>
        <v>106.8625</v>
      </c>
      <c r="K1232" t="str">
        <f>IF(Q2_2025[[#This Row],[Artikelprijs]]&lt;&gt;"",IF(Q2_2025[[#This Row],[Stuksprijs]]=Q2_2025[[#This Row],[Artikelprijs]],"Prijs gelijk","Prijs wijkt af"),"")</f>
        <v>Prijs wijkt af</v>
      </c>
      <c r="L1232" t="str">
        <f>IF(Q2_2025[[#This Row],[Relatiekorting percentage]]=0,
    "Nvt",
    IF(Q2_2025[[#This Row],[Brutobedrag 2]] &lt; Q2_2025[[#This Row],[Bruto - Rel.korting]],
        "Nee",
        "Ja"))</f>
        <v>Ja</v>
      </c>
      <c r="M1232" s="10">
        <f>IF(Q2_2025[[#This Row],[Artikelprijs]]&lt;&gt;"",Q2_2025[[#This Row],[Artikelprijs]],Q2_2025[[#This Row],[Stuksprijs]])</f>
        <v>106.8625</v>
      </c>
      <c r="N1232" s="10">
        <f>Q2_2025[[#This Row],[Besteld]]*Q2_2025[[#This Row],[Prijs 2]]</f>
        <v>427.45</v>
      </c>
      <c r="O1232" s="10">
        <f>IF(Q2_2025[[#This Row],[Brutobedrag 2]]&lt;Q2_2025[[#This Row],[Bruto - Rel.korting]],Q2_2025[[#This Row],[Brutobedrag 2]],Q2_2025[[#This Row],[Brutobedrag 2]]*(100-Q2_2025[[#This Row],[Relatiekorting percentage]])/100)</f>
        <v>320.58749999999998</v>
      </c>
      <c r="R1232" s="3"/>
      <c r="W1232"/>
      <c r="AB1232"/>
    </row>
    <row r="1233" spans="1:28" x14ac:dyDescent="0.3">
      <c r="A1233" t="s">
        <v>621</v>
      </c>
      <c r="B1233">
        <v>5020001</v>
      </c>
      <c r="C1233" t="s">
        <v>212</v>
      </c>
      <c r="D1233">
        <v>4</v>
      </c>
      <c r="E1233" s="10">
        <v>29.35</v>
      </c>
      <c r="F1233" s="10">
        <v>117.4</v>
      </c>
      <c r="G1233" s="10">
        <v>88.05</v>
      </c>
      <c r="H1233">
        <v>25</v>
      </c>
      <c r="I1233" s="51" t="str">
        <f>_xlfn.XLOOKUP(Q2_2025[[#This Row],[Artikelnr]],Artikel_prijzen[Artnr],Artikel_prijzen[Groep],"")</f>
        <v/>
      </c>
      <c r="J1233" s="10" t="str">
        <f>_xlfn.XLOOKUP(Q2_2025[[#This Row],[Artikelnr]],Artikel_prijzen[Artnr],Artikel_prijzen[Prijs 2025],"")</f>
        <v/>
      </c>
      <c r="K1233" t="str">
        <f>IF(Q2_2025[[#This Row],[Artikelprijs]]&lt;&gt;"",IF(Q2_2025[[#This Row],[Stuksprijs]]=Q2_2025[[#This Row],[Artikelprijs]],"Prijs gelijk","Prijs wijkt af"),"")</f>
        <v/>
      </c>
      <c r="L1233" t="str">
        <f>IF(Q2_2025[[#This Row],[Relatiekorting percentage]]=0,
    "Nvt",
    IF(Q2_2025[[#This Row],[Brutobedrag 2]] &lt; Q2_2025[[#This Row],[Bruto - Rel.korting]],
        "Nee",
        "Ja"))</f>
        <v>Ja</v>
      </c>
      <c r="M1233" s="10">
        <f>IF(Q2_2025[[#This Row],[Artikelprijs]]&lt;&gt;"",Q2_2025[[#This Row],[Artikelprijs]],Q2_2025[[#This Row],[Stuksprijs]])</f>
        <v>29.35</v>
      </c>
      <c r="N1233" s="10">
        <f>Q2_2025[[#This Row],[Besteld]]*Q2_2025[[#This Row],[Prijs 2]]</f>
        <v>117.4</v>
      </c>
      <c r="O1233" s="10">
        <f>IF(Q2_2025[[#This Row],[Brutobedrag 2]]&lt;Q2_2025[[#This Row],[Bruto - Rel.korting]],Q2_2025[[#This Row],[Brutobedrag 2]],Q2_2025[[#This Row],[Brutobedrag 2]]*(100-Q2_2025[[#This Row],[Relatiekorting percentage]])/100)</f>
        <v>88.05</v>
      </c>
      <c r="R1233" s="3"/>
      <c r="W1233"/>
      <c r="AB1233"/>
    </row>
    <row r="1234" spans="1:28" x14ac:dyDescent="0.3">
      <c r="A1234" t="s">
        <v>621</v>
      </c>
      <c r="B1234">
        <v>5022009</v>
      </c>
      <c r="C1234" t="s">
        <v>45</v>
      </c>
      <c r="D1234">
        <v>3</v>
      </c>
      <c r="E1234" s="10">
        <v>103.75</v>
      </c>
      <c r="F1234" s="10">
        <v>311.25</v>
      </c>
      <c r="G1234" s="10">
        <v>233.44</v>
      </c>
      <c r="H1234">
        <v>25</v>
      </c>
      <c r="I1234" s="51" t="str">
        <f>_xlfn.XLOOKUP(Q2_2025[[#This Row],[Artikelnr]],Artikel_prijzen[Artnr],Artikel_prijzen[Groep],"")</f>
        <v>Elektra</v>
      </c>
      <c r="J1234" s="10">
        <f>_xlfn.XLOOKUP(Q2_2025[[#This Row],[Artikelnr]],Artikel_prijzen[Artnr],Artikel_prijzen[Prijs 2025],"")</f>
        <v>106.8625</v>
      </c>
      <c r="K1234" t="str">
        <f>IF(Q2_2025[[#This Row],[Artikelprijs]]&lt;&gt;"",IF(Q2_2025[[#This Row],[Stuksprijs]]=Q2_2025[[#This Row],[Artikelprijs]],"Prijs gelijk","Prijs wijkt af"),"")</f>
        <v>Prijs wijkt af</v>
      </c>
      <c r="L1234" t="str">
        <f>IF(Q2_2025[[#This Row],[Relatiekorting percentage]]=0,
    "Nvt",
    IF(Q2_2025[[#This Row],[Brutobedrag 2]] &lt; Q2_2025[[#This Row],[Bruto - Rel.korting]],
        "Nee",
        "Ja"))</f>
        <v>Ja</v>
      </c>
      <c r="M1234" s="10">
        <f>IF(Q2_2025[[#This Row],[Artikelprijs]]&lt;&gt;"",Q2_2025[[#This Row],[Artikelprijs]],Q2_2025[[#This Row],[Stuksprijs]])</f>
        <v>106.8625</v>
      </c>
      <c r="N1234" s="10">
        <f>Q2_2025[[#This Row],[Besteld]]*Q2_2025[[#This Row],[Prijs 2]]</f>
        <v>320.58749999999998</v>
      </c>
      <c r="O1234" s="10">
        <f>IF(Q2_2025[[#This Row],[Brutobedrag 2]]&lt;Q2_2025[[#This Row],[Bruto - Rel.korting]],Q2_2025[[#This Row],[Brutobedrag 2]],Q2_2025[[#This Row],[Brutobedrag 2]]*(100-Q2_2025[[#This Row],[Relatiekorting percentage]])/100)</f>
        <v>240.44062500000001</v>
      </c>
      <c r="R1234" s="3"/>
      <c r="W1234"/>
      <c r="AB1234"/>
    </row>
    <row r="1235" spans="1:28" x14ac:dyDescent="0.3">
      <c r="A1235" t="s">
        <v>621</v>
      </c>
      <c r="B1235">
        <v>5020001</v>
      </c>
      <c r="C1235" t="s">
        <v>212</v>
      </c>
      <c r="D1235">
        <v>3</v>
      </c>
      <c r="E1235" s="10">
        <v>29.35</v>
      </c>
      <c r="F1235" s="10">
        <v>88.05</v>
      </c>
      <c r="G1235" s="10">
        <v>66.040000000000006</v>
      </c>
      <c r="H1235">
        <v>25</v>
      </c>
      <c r="I1235" s="51" t="str">
        <f>_xlfn.XLOOKUP(Q2_2025[[#This Row],[Artikelnr]],Artikel_prijzen[Artnr],Artikel_prijzen[Groep],"")</f>
        <v/>
      </c>
      <c r="J1235" s="10" t="str">
        <f>_xlfn.XLOOKUP(Q2_2025[[#This Row],[Artikelnr]],Artikel_prijzen[Artnr],Artikel_prijzen[Prijs 2025],"")</f>
        <v/>
      </c>
      <c r="K1235" t="str">
        <f>IF(Q2_2025[[#This Row],[Artikelprijs]]&lt;&gt;"",IF(Q2_2025[[#This Row],[Stuksprijs]]=Q2_2025[[#This Row],[Artikelprijs]],"Prijs gelijk","Prijs wijkt af"),"")</f>
        <v/>
      </c>
      <c r="L1235" t="str">
        <f>IF(Q2_2025[[#This Row],[Relatiekorting percentage]]=0,
    "Nvt",
    IF(Q2_2025[[#This Row],[Brutobedrag 2]] &lt; Q2_2025[[#This Row],[Bruto - Rel.korting]],
        "Nee",
        "Ja"))</f>
        <v>Ja</v>
      </c>
      <c r="M1235" s="10">
        <f>IF(Q2_2025[[#This Row],[Artikelprijs]]&lt;&gt;"",Q2_2025[[#This Row],[Artikelprijs]],Q2_2025[[#This Row],[Stuksprijs]])</f>
        <v>29.35</v>
      </c>
      <c r="N1235" s="10">
        <f>Q2_2025[[#This Row],[Besteld]]*Q2_2025[[#This Row],[Prijs 2]]</f>
        <v>88.050000000000011</v>
      </c>
      <c r="O1235" s="10">
        <f>IF(Q2_2025[[#This Row],[Brutobedrag 2]]&lt;Q2_2025[[#This Row],[Bruto - Rel.korting]],Q2_2025[[#This Row],[Brutobedrag 2]],Q2_2025[[#This Row],[Brutobedrag 2]]*(100-Q2_2025[[#This Row],[Relatiekorting percentage]])/100)</f>
        <v>66.037500000000009</v>
      </c>
      <c r="R1235" s="3"/>
      <c r="W1235"/>
      <c r="AB1235"/>
    </row>
    <row r="1236" spans="1:28" x14ac:dyDescent="0.3">
      <c r="A1236" t="s">
        <v>621</v>
      </c>
      <c r="B1236">
        <v>5030228</v>
      </c>
      <c r="C1236" t="s">
        <v>113</v>
      </c>
      <c r="D1236">
        <v>8</v>
      </c>
      <c r="E1236" s="10">
        <v>236.9</v>
      </c>
      <c r="F1236" s="10">
        <v>1895.2</v>
      </c>
      <c r="G1236" s="10">
        <v>1421.4</v>
      </c>
      <c r="H1236">
        <v>25</v>
      </c>
      <c r="I1236" s="51" t="str">
        <f>_xlfn.XLOOKUP(Q2_2025[[#This Row],[Artikelnr]],Artikel_prijzen[Artnr],Artikel_prijzen[Groep],"")</f>
        <v>Rigging</v>
      </c>
      <c r="J1236" s="10">
        <f>_xlfn.XLOOKUP(Q2_2025[[#This Row],[Artikelnr]],Artikel_prijzen[Artnr],Artikel_prijzen[Prijs 2025],"")</f>
        <v>230</v>
      </c>
      <c r="K1236" t="str">
        <f>IF(Q2_2025[[#This Row],[Artikelprijs]]&lt;&gt;"",IF(Q2_2025[[#This Row],[Stuksprijs]]=Q2_2025[[#This Row],[Artikelprijs]],"Prijs gelijk","Prijs wijkt af"),"")</f>
        <v>Prijs wijkt af</v>
      </c>
      <c r="L1236" t="str">
        <f>IF(Q2_2025[[#This Row],[Relatiekorting percentage]]=0,
    "Nvt",
    IF(Q2_2025[[#This Row],[Brutobedrag 2]] &lt; Q2_2025[[#This Row],[Bruto - Rel.korting]],
        "Nee",
        "Ja"))</f>
        <v>Ja</v>
      </c>
      <c r="M1236" s="10">
        <f>IF(Q2_2025[[#This Row],[Artikelprijs]]&lt;&gt;"",Q2_2025[[#This Row],[Artikelprijs]],Q2_2025[[#This Row],[Stuksprijs]])</f>
        <v>230</v>
      </c>
      <c r="N1236" s="10">
        <f>Q2_2025[[#This Row],[Besteld]]*Q2_2025[[#This Row],[Prijs 2]]</f>
        <v>1840</v>
      </c>
      <c r="O1236" s="10">
        <f>IF(Q2_2025[[#This Row],[Brutobedrag 2]]&lt;Q2_2025[[#This Row],[Bruto - Rel.korting]],Q2_2025[[#This Row],[Brutobedrag 2]],Q2_2025[[#This Row],[Brutobedrag 2]]*(100-Q2_2025[[#This Row],[Relatiekorting percentage]])/100)</f>
        <v>1380</v>
      </c>
      <c r="R1236" s="3"/>
      <c r="W1236"/>
      <c r="AB1236"/>
    </row>
    <row r="1237" spans="1:28" x14ac:dyDescent="0.3">
      <c r="A1237" t="s">
        <v>621</v>
      </c>
      <c r="B1237">
        <v>5030234</v>
      </c>
      <c r="C1237" t="s">
        <v>155</v>
      </c>
      <c r="D1237">
        <v>4</v>
      </c>
      <c r="E1237" s="10">
        <v>180.25</v>
      </c>
      <c r="F1237" s="10">
        <v>721</v>
      </c>
      <c r="G1237" s="10">
        <v>540.75</v>
      </c>
      <c r="H1237">
        <v>25</v>
      </c>
      <c r="I1237" s="51" t="str">
        <f>_xlfn.XLOOKUP(Q2_2025[[#This Row],[Artikelnr]],Artikel_prijzen[Artnr],Artikel_prijzen[Groep],"")</f>
        <v>Rigging</v>
      </c>
      <c r="J1237" s="10">
        <f>_xlfn.XLOOKUP(Q2_2025[[#This Row],[Artikelnr]],Artikel_prijzen[Artnr],Artikel_prijzen[Prijs 2025],"")</f>
        <v>175</v>
      </c>
      <c r="K1237" t="str">
        <f>IF(Q2_2025[[#This Row],[Artikelprijs]]&lt;&gt;"",IF(Q2_2025[[#This Row],[Stuksprijs]]=Q2_2025[[#This Row],[Artikelprijs]],"Prijs gelijk","Prijs wijkt af"),"")</f>
        <v>Prijs wijkt af</v>
      </c>
      <c r="L1237" t="str">
        <f>IF(Q2_2025[[#This Row],[Relatiekorting percentage]]=0,
    "Nvt",
    IF(Q2_2025[[#This Row],[Brutobedrag 2]] &lt; Q2_2025[[#This Row],[Bruto - Rel.korting]],
        "Nee",
        "Ja"))</f>
        <v>Ja</v>
      </c>
      <c r="M1237" s="10">
        <f>IF(Q2_2025[[#This Row],[Artikelprijs]]&lt;&gt;"",Q2_2025[[#This Row],[Artikelprijs]],Q2_2025[[#This Row],[Stuksprijs]])</f>
        <v>175</v>
      </c>
      <c r="N1237" s="10">
        <f>Q2_2025[[#This Row],[Besteld]]*Q2_2025[[#This Row],[Prijs 2]]</f>
        <v>700</v>
      </c>
      <c r="O1237" s="10">
        <f>IF(Q2_2025[[#This Row],[Brutobedrag 2]]&lt;Q2_2025[[#This Row],[Bruto - Rel.korting]],Q2_2025[[#This Row],[Brutobedrag 2]],Q2_2025[[#This Row],[Brutobedrag 2]]*(100-Q2_2025[[#This Row],[Relatiekorting percentage]])/100)</f>
        <v>525</v>
      </c>
      <c r="R1237" s="3"/>
      <c r="W1237"/>
      <c r="AB1237"/>
    </row>
    <row r="1238" spans="1:28" x14ac:dyDescent="0.3">
      <c r="A1238" t="s">
        <v>621</v>
      </c>
      <c r="B1238">
        <v>5031008</v>
      </c>
      <c r="C1238" t="s">
        <v>142</v>
      </c>
      <c r="D1238">
        <v>20</v>
      </c>
      <c r="E1238" s="10">
        <v>59.74</v>
      </c>
      <c r="F1238" s="10">
        <v>1194.8</v>
      </c>
      <c r="G1238" s="10">
        <v>896.1</v>
      </c>
      <c r="H1238">
        <v>25</v>
      </c>
      <c r="I1238" s="51" t="str">
        <f>_xlfn.XLOOKUP(Q2_2025[[#This Row],[Artikelnr]],Artikel_prijzen[Artnr],Artikel_prijzen[Groep],"")</f>
        <v/>
      </c>
      <c r="J1238" s="10" t="str">
        <f>_xlfn.XLOOKUP(Q2_2025[[#This Row],[Artikelnr]],Artikel_prijzen[Artnr],Artikel_prijzen[Prijs 2025],"")</f>
        <v/>
      </c>
      <c r="K1238" t="str">
        <f>IF(Q2_2025[[#This Row],[Artikelprijs]]&lt;&gt;"",IF(Q2_2025[[#This Row],[Stuksprijs]]=Q2_2025[[#This Row],[Artikelprijs]],"Prijs gelijk","Prijs wijkt af"),"")</f>
        <v/>
      </c>
      <c r="L1238" t="str">
        <f>IF(Q2_2025[[#This Row],[Relatiekorting percentage]]=0,
    "Nvt",
    IF(Q2_2025[[#This Row],[Brutobedrag 2]] &lt; Q2_2025[[#This Row],[Bruto - Rel.korting]],
        "Nee",
        "Ja"))</f>
        <v>Ja</v>
      </c>
      <c r="M1238" s="10">
        <f>IF(Q2_2025[[#This Row],[Artikelprijs]]&lt;&gt;"",Q2_2025[[#This Row],[Artikelprijs]],Q2_2025[[#This Row],[Stuksprijs]])</f>
        <v>59.74</v>
      </c>
      <c r="N1238" s="10">
        <f>Q2_2025[[#This Row],[Besteld]]*Q2_2025[[#This Row],[Prijs 2]]</f>
        <v>1194.8</v>
      </c>
      <c r="O1238" s="10">
        <f>IF(Q2_2025[[#This Row],[Brutobedrag 2]]&lt;Q2_2025[[#This Row],[Bruto - Rel.korting]],Q2_2025[[#This Row],[Brutobedrag 2]],Q2_2025[[#This Row],[Brutobedrag 2]]*(100-Q2_2025[[#This Row],[Relatiekorting percentage]])/100)</f>
        <v>896.1</v>
      </c>
      <c r="R1238" s="3"/>
      <c r="W1238"/>
      <c r="AB1238"/>
    </row>
    <row r="1239" spans="1:28" x14ac:dyDescent="0.3">
      <c r="A1239" t="s">
        <v>621</v>
      </c>
      <c r="B1239">
        <v>5030228</v>
      </c>
      <c r="C1239" t="s">
        <v>113</v>
      </c>
      <c r="D1239">
        <v>2</v>
      </c>
      <c r="E1239" s="10">
        <v>236.9</v>
      </c>
      <c r="F1239" s="10">
        <v>473.8</v>
      </c>
      <c r="G1239" s="10">
        <v>355.35</v>
      </c>
      <c r="H1239">
        <v>25</v>
      </c>
      <c r="I1239" s="51" t="str">
        <f>_xlfn.XLOOKUP(Q2_2025[[#This Row],[Artikelnr]],Artikel_prijzen[Artnr],Artikel_prijzen[Groep],"")</f>
        <v>Rigging</v>
      </c>
      <c r="J1239" s="10">
        <f>_xlfn.XLOOKUP(Q2_2025[[#This Row],[Artikelnr]],Artikel_prijzen[Artnr],Artikel_prijzen[Prijs 2025],"")</f>
        <v>230</v>
      </c>
      <c r="K1239" t="str">
        <f>IF(Q2_2025[[#This Row],[Artikelprijs]]&lt;&gt;"",IF(Q2_2025[[#This Row],[Stuksprijs]]=Q2_2025[[#This Row],[Artikelprijs]],"Prijs gelijk","Prijs wijkt af"),"")</f>
        <v>Prijs wijkt af</v>
      </c>
      <c r="L1239" t="str">
        <f>IF(Q2_2025[[#This Row],[Relatiekorting percentage]]=0,
    "Nvt",
    IF(Q2_2025[[#This Row],[Brutobedrag 2]] &lt; Q2_2025[[#This Row],[Bruto - Rel.korting]],
        "Nee",
        "Ja"))</f>
        <v>Ja</v>
      </c>
      <c r="M1239" s="10">
        <f>IF(Q2_2025[[#This Row],[Artikelprijs]]&lt;&gt;"",Q2_2025[[#This Row],[Artikelprijs]],Q2_2025[[#This Row],[Stuksprijs]])</f>
        <v>230</v>
      </c>
      <c r="N1239" s="10">
        <f>Q2_2025[[#This Row],[Besteld]]*Q2_2025[[#This Row],[Prijs 2]]</f>
        <v>460</v>
      </c>
      <c r="O1239" s="10">
        <f>IF(Q2_2025[[#This Row],[Brutobedrag 2]]&lt;Q2_2025[[#This Row],[Bruto - Rel.korting]],Q2_2025[[#This Row],[Brutobedrag 2]],Q2_2025[[#This Row],[Brutobedrag 2]]*(100-Q2_2025[[#This Row],[Relatiekorting percentage]])/100)</f>
        <v>345</v>
      </c>
      <c r="R1239" s="3"/>
      <c r="W1239"/>
      <c r="AB1239"/>
    </row>
    <row r="1240" spans="1:28" x14ac:dyDescent="0.3">
      <c r="A1240" t="s">
        <v>621</v>
      </c>
      <c r="B1240">
        <v>5030234</v>
      </c>
      <c r="C1240" t="s">
        <v>155</v>
      </c>
      <c r="D1240">
        <v>1</v>
      </c>
      <c r="E1240" s="10">
        <v>180.25</v>
      </c>
      <c r="F1240" s="10">
        <v>180.25</v>
      </c>
      <c r="G1240" s="10">
        <v>135.19</v>
      </c>
      <c r="H1240">
        <v>25</v>
      </c>
      <c r="I1240" s="51" t="str">
        <f>_xlfn.XLOOKUP(Q2_2025[[#This Row],[Artikelnr]],Artikel_prijzen[Artnr],Artikel_prijzen[Groep],"")</f>
        <v>Rigging</v>
      </c>
      <c r="J1240" s="10">
        <f>_xlfn.XLOOKUP(Q2_2025[[#This Row],[Artikelnr]],Artikel_prijzen[Artnr],Artikel_prijzen[Prijs 2025],"")</f>
        <v>175</v>
      </c>
      <c r="K1240" t="str">
        <f>IF(Q2_2025[[#This Row],[Artikelprijs]]&lt;&gt;"",IF(Q2_2025[[#This Row],[Stuksprijs]]=Q2_2025[[#This Row],[Artikelprijs]],"Prijs gelijk","Prijs wijkt af"),"")</f>
        <v>Prijs wijkt af</v>
      </c>
      <c r="L1240" t="str">
        <f>IF(Q2_2025[[#This Row],[Relatiekorting percentage]]=0,
    "Nvt",
    IF(Q2_2025[[#This Row],[Brutobedrag 2]] &lt; Q2_2025[[#This Row],[Bruto - Rel.korting]],
        "Nee",
        "Ja"))</f>
        <v>Ja</v>
      </c>
      <c r="M1240" s="10">
        <f>IF(Q2_2025[[#This Row],[Artikelprijs]]&lt;&gt;"",Q2_2025[[#This Row],[Artikelprijs]],Q2_2025[[#This Row],[Stuksprijs]])</f>
        <v>175</v>
      </c>
      <c r="N1240" s="10">
        <f>Q2_2025[[#This Row],[Besteld]]*Q2_2025[[#This Row],[Prijs 2]]</f>
        <v>175</v>
      </c>
      <c r="O1240" s="10">
        <f>IF(Q2_2025[[#This Row],[Brutobedrag 2]]&lt;Q2_2025[[#This Row],[Bruto - Rel.korting]],Q2_2025[[#This Row],[Brutobedrag 2]],Q2_2025[[#This Row],[Brutobedrag 2]]*(100-Q2_2025[[#This Row],[Relatiekorting percentage]])/100)</f>
        <v>131.25</v>
      </c>
      <c r="R1240" s="3"/>
      <c r="W1240"/>
      <c r="AB1240"/>
    </row>
    <row r="1241" spans="1:28" x14ac:dyDescent="0.3">
      <c r="A1241" t="s">
        <v>621</v>
      </c>
      <c r="B1241">
        <v>5031008</v>
      </c>
      <c r="C1241" t="s">
        <v>142</v>
      </c>
      <c r="D1241">
        <v>5</v>
      </c>
      <c r="E1241" s="10">
        <v>59.74</v>
      </c>
      <c r="F1241" s="10">
        <v>298.7</v>
      </c>
      <c r="G1241" s="10">
        <v>224.02</v>
      </c>
      <c r="H1241">
        <v>25</v>
      </c>
      <c r="I1241" s="51" t="str">
        <f>_xlfn.XLOOKUP(Q2_2025[[#This Row],[Artikelnr]],Artikel_prijzen[Artnr],Artikel_prijzen[Groep],"")</f>
        <v/>
      </c>
      <c r="J1241" s="10" t="str">
        <f>_xlfn.XLOOKUP(Q2_2025[[#This Row],[Artikelnr]],Artikel_prijzen[Artnr],Artikel_prijzen[Prijs 2025],"")</f>
        <v/>
      </c>
      <c r="K1241" t="str">
        <f>IF(Q2_2025[[#This Row],[Artikelprijs]]&lt;&gt;"",IF(Q2_2025[[#This Row],[Stuksprijs]]=Q2_2025[[#This Row],[Artikelprijs]],"Prijs gelijk","Prijs wijkt af"),"")</f>
        <v/>
      </c>
      <c r="L1241" t="str">
        <f>IF(Q2_2025[[#This Row],[Relatiekorting percentage]]=0,
    "Nvt",
    IF(Q2_2025[[#This Row],[Brutobedrag 2]] &lt; Q2_2025[[#This Row],[Bruto - Rel.korting]],
        "Nee",
        "Ja"))</f>
        <v>Ja</v>
      </c>
      <c r="M1241" s="10">
        <f>IF(Q2_2025[[#This Row],[Artikelprijs]]&lt;&gt;"",Q2_2025[[#This Row],[Artikelprijs]],Q2_2025[[#This Row],[Stuksprijs]])</f>
        <v>59.74</v>
      </c>
      <c r="N1241" s="10">
        <f>Q2_2025[[#This Row],[Besteld]]*Q2_2025[[#This Row],[Prijs 2]]</f>
        <v>298.7</v>
      </c>
      <c r="O1241" s="10">
        <f>IF(Q2_2025[[#This Row],[Brutobedrag 2]]&lt;Q2_2025[[#This Row],[Bruto - Rel.korting]],Q2_2025[[#This Row],[Brutobedrag 2]],Q2_2025[[#This Row],[Brutobedrag 2]]*(100-Q2_2025[[#This Row],[Relatiekorting percentage]])/100)</f>
        <v>224.02500000000001</v>
      </c>
      <c r="R1241" s="3"/>
      <c r="W1241"/>
      <c r="AB1241"/>
    </row>
    <row r="1242" spans="1:28" x14ac:dyDescent="0.3">
      <c r="A1242" t="s">
        <v>621</v>
      </c>
      <c r="B1242">
        <v>5030226</v>
      </c>
      <c r="C1242" t="s">
        <v>291</v>
      </c>
      <c r="D1242">
        <v>12</v>
      </c>
      <c r="E1242" s="10">
        <v>159.65</v>
      </c>
      <c r="F1242" s="10">
        <v>1915.8</v>
      </c>
      <c r="G1242" s="10">
        <v>1915.8</v>
      </c>
      <c r="H1242">
        <v>0</v>
      </c>
      <c r="I1242" s="51" t="str">
        <f>_xlfn.XLOOKUP(Q2_2025[[#This Row],[Artikelnr]],Artikel_prijzen[Artnr],Artikel_prijzen[Groep],"")</f>
        <v>Rigging</v>
      </c>
      <c r="J1242" s="10">
        <f>_xlfn.XLOOKUP(Q2_2025[[#This Row],[Artikelnr]],Artikel_prijzen[Artnr],Artikel_prijzen[Prijs 2025],"")</f>
        <v>155</v>
      </c>
      <c r="K1242" t="str">
        <f>IF(Q2_2025[[#This Row],[Artikelprijs]]&lt;&gt;"",IF(Q2_2025[[#This Row],[Stuksprijs]]=Q2_2025[[#This Row],[Artikelprijs]],"Prijs gelijk","Prijs wijkt af"),"")</f>
        <v>Prijs wijkt af</v>
      </c>
      <c r="L1242" t="str">
        <f>IF(Q2_2025[[#This Row],[Relatiekorting percentage]]=0,
    "Nvt",
    IF(Q2_2025[[#This Row],[Brutobedrag 2]] &lt; Q2_2025[[#This Row],[Bruto - Rel.korting]],
        "Nee",
        "Ja"))</f>
        <v>Nvt</v>
      </c>
      <c r="M1242" s="10">
        <f>IF(Q2_2025[[#This Row],[Artikelprijs]]&lt;&gt;"",Q2_2025[[#This Row],[Artikelprijs]],Q2_2025[[#This Row],[Stuksprijs]])</f>
        <v>155</v>
      </c>
      <c r="N1242" s="10">
        <f>Q2_2025[[#This Row],[Besteld]]*Q2_2025[[#This Row],[Prijs 2]]</f>
        <v>1860</v>
      </c>
      <c r="O1242" s="10">
        <f>IF(Q2_2025[[#This Row],[Brutobedrag 2]]&lt;Q2_2025[[#This Row],[Bruto - Rel.korting]],Q2_2025[[#This Row],[Brutobedrag 2]],Q2_2025[[#This Row],[Brutobedrag 2]]*(100-Q2_2025[[#This Row],[Relatiekorting percentage]])/100)</f>
        <v>1860</v>
      </c>
      <c r="R1242" s="3"/>
      <c r="W1242"/>
      <c r="AB1242"/>
    </row>
    <row r="1243" spans="1:28" x14ac:dyDescent="0.3">
      <c r="A1243" t="s">
        <v>622</v>
      </c>
      <c r="B1243">
        <v>5021030</v>
      </c>
      <c r="C1243" t="s">
        <v>276</v>
      </c>
      <c r="D1243">
        <v>95</v>
      </c>
      <c r="E1243" s="10">
        <v>175</v>
      </c>
      <c r="F1243" s="10">
        <v>16625</v>
      </c>
      <c r="G1243" s="10">
        <v>16625</v>
      </c>
      <c r="H1243">
        <v>0</v>
      </c>
      <c r="I1243" s="51" t="str">
        <f>_xlfn.XLOOKUP(Q2_2025[[#This Row],[Artikelnr]],Artikel_prijzen[Artnr],Artikel_prijzen[Groep],"")</f>
        <v>Elektra</v>
      </c>
      <c r="J1243" s="10">
        <f>_xlfn.XLOOKUP(Q2_2025[[#This Row],[Artikelnr]],Artikel_prijzen[Artnr],Artikel_prijzen[Prijs 2025],"")</f>
        <v>106.8625</v>
      </c>
      <c r="K1243" t="str">
        <f>IF(Q2_2025[[#This Row],[Artikelprijs]]&lt;&gt;"",IF(Q2_2025[[#This Row],[Stuksprijs]]=Q2_2025[[#This Row],[Artikelprijs]],"Prijs gelijk","Prijs wijkt af"),"")</f>
        <v>Prijs wijkt af</v>
      </c>
      <c r="L1243" t="str">
        <f>IF(Q2_2025[[#This Row],[Relatiekorting percentage]]=0,
    "Nvt",
    IF(Q2_2025[[#This Row],[Brutobedrag 2]] &lt; Q2_2025[[#This Row],[Bruto - Rel.korting]],
        "Nee",
        "Ja"))</f>
        <v>Nvt</v>
      </c>
      <c r="M1243" s="10">
        <f>IF(Q2_2025[[#This Row],[Artikelprijs]]&lt;&gt;"",Q2_2025[[#This Row],[Artikelprijs]],Q2_2025[[#This Row],[Stuksprijs]])</f>
        <v>106.8625</v>
      </c>
      <c r="N1243" s="10">
        <f>Q2_2025[[#This Row],[Besteld]]*Q2_2025[[#This Row],[Prijs 2]]</f>
        <v>10151.9375</v>
      </c>
      <c r="O1243" s="10">
        <f>IF(Q2_2025[[#This Row],[Brutobedrag 2]]&lt;Q2_2025[[#This Row],[Bruto - Rel.korting]],Q2_2025[[#This Row],[Brutobedrag 2]],Q2_2025[[#This Row],[Brutobedrag 2]]*(100-Q2_2025[[#This Row],[Relatiekorting percentage]])/100)</f>
        <v>10151.9375</v>
      </c>
      <c r="R1243" s="3"/>
      <c r="W1243"/>
      <c r="AB1243"/>
    </row>
    <row r="1244" spans="1:28" x14ac:dyDescent="0.3">
      <c r="A1244" t="s">
        <v>622</v>
      </c>
      <c r="B1244">
        <v>5022023</v>
      </c>
      <c r="C1244" t="s">
        <v>489</v>
      </c>
      <c r="D1244">
        <v>11</v>
      </c>
      <c r="E1244" s="10">
        <v>339.47</v>
      </c>
      <c r="F1244" s="10">
        <v>3734.17</v>
      </c>
      <c r="G1244" s="10">
        <v>3734.17</v>
      </c>
      <c r="H1244">
        <v>0</v>
      </c>
      <c r="I1244" s="51" t="str">
        <f>_xlfn.XLOOKUP(Q2_2025[[#This Row],[Artikelnr]],Artikel_prijzen[Artnr],Artikel_prijzen[Groep],"")</f>
        <v>Elektra</v>
      </c>
      <c r="J1244" s="10">
        <f>_xlfn.XLOOKUP(Q2_2025[[#This Row],[Artikelnr]],Artikel_prijzen[Artnr],Artikel_prijzen[Prijs 2025],"")</f>
        <v>252.35</v>
      </c>
      <c r="K1244" t="str">
        <f>IF(Q2_2025[[#This Row],[Artikelprijs]]&lt;&gt;"",IF(Q2_2025[[#This Row],[Stuksprijs]]=Q2_2025[[#This Row],[Artikelprijs]],"Prijs gelijk","Prijs wijkt af"),"")</f>
        <v>Prijs wijkt af</v>
      </c>
      <c r="L1244" t="str">
        <f>IF(Q2_2025[[#This Row],[Relatiekorting percentage]]=0,
    "Nvt",
    IF(Q2_2025[[#This Row],[Brutobedrag 2]] &lt; Q2_2025[[#This Row],[Bruto - Rel.korting]],
        "Nee",
        "Ja"))</f>
        <v>Nvt</v>
      </c>
      <c r="M1244" s="10">
        <f>IF(Q2_2025[[#This Row],[Artikelprijs]]&lt;&gt;"",Q2_2025[[#This Row],[Artikelprijs]],Q2_2025[[#This Row],[Stuksprijs]])</f>
        <v>252.35</v>
      </c>
      <c r="N1244" s="10">
        <f>Q2_2025[[#This Row],[Besteld]]*Q2_2025[[#This Row],[Prijs 2]]</f>
        <v>2775.85</v>
      </c>
      <c r="O1244" s="10">
        <f>IF(Q2_2025[[#This Row],[Brutobedrag 2]]&lt;Q2_2025[[#This Row],[Bruto - Rel.korting]],Q2_2025[[#This Row],[Brutobedrag 2]],Q2_2025[[#This Row],[Brutobedrag 2]]*(100-Q2_2025[[#This Row],[Relatiekorting percentage]])/100)</f>
        <v>2775.85</v>
      </c>
      <c r="R1244" s="3"/>
      <c r="W1244"/>
      <c r="AB1244"/>
    </row>
    <row r="1245" spans="1:28" x14ac:dyDescent="0.3">
      <c r="A1245" t="s">
        <v>622</v>
      </c>
      <c r="B1245">
        <v>5022046</v>
      </c>
      <c r="C1245" t="s">
        <v>554</v>
      </c>
      <c r="D1245">
        <v>14</v>
      </c>
      <c r="E1245" s="10">
        <v>416.72</v>
      </c>
      <c r="F1245" s="10">
        <v>5834.08</v>
      </c>
      <c r="G1245" s="10">
        <v>5834.08</v>
      </c>
      <c r="H1245">
        <v>0</v>
      </c>
      <c r="I1245" s="51" t="str">
        <f>_xlfn.XLOOKUP(Q2_2025[[#This Row],[Artikelnr]],Artikel_prijzen[Artnr],Artikel_prijzen[Groep],"")</f>
        <v>Elektra</v>
      </c>
      <c r="J1245" s="10">
        <f>_xlfn.XLOOKUP(Q2_2025[[#This Row],[Artikelnr]],Artikel_prijzen[Artnr],Artikel_prijzen[Prijs 2025],"")</f>
        <v>329.6</v>
      </c>
      <c r="K1245" t="str">
        <f>IF(Q2_2025[[#This Row],[Artikelprijs]]&lt;&gt;"",IF(Q2_2025[[#This Row],[Stuksprijs]]=Q2_2025[[#This Row],[Artikelprijs]],"Prijs gelijk","Prijs wijkt af"),"")</f>
        <v>Prijs wijkt af</v>
      </c>
      <c r="L1245" t="str">
        <f>IF(Q2_2025[[#This Row],[Relatiekorting percentage]]=0,
    "Nvt",
    IF(Q2_2025[[#This Row],[Brutobedrag 2]] &lt; Q2_2025[[#This Row],[Bruto - Rel.korting]],
        "Nee",
        "Ja"))</f>
        <v>Nvt</v>
      </c>
      <c r="M1245" s="10">
        <f>IF(Q2_2025[[#This Row],[Artikelprijs]]&lt;&gt;"",Q2_2025[[#This Row],[Artikelprijs]],Q2_2025[[#This Row],[Stuksprijs]])</f>
        <v>329.6</v>
      </c>
      <c r="N1245" s="10">
        <f>Q2_2025[[#This Row],[Besteld]]*Q2_2025[[#This Row],[Prijs 2]]</f>
        <v>4614.4000000000005</v>
      </c>
      <c r="O1245" s="10">
        <f>IF(Q2_2025[[#This Row],[Brutobedrag 2]]&lt;Q2_2025[[#This Row],[Bruto - Rel.korting]],Q2_2025[[#This Row],[Brutobedrag 2]],Q2_2025[[#This Row],[Brutobedrag 2]]*(100-Q2_2025[[#This Row],[Relatiekorting percentage]])/100)</f>
        <v>4614.4000000000005</v>
      </c>
      <c r="R1245" s="3"/>
      <c r="W1245"/>
      <c r="AB1245"/>
    </row>
    <row r="1246" spans="1:28" x14ac:dyDescent="0.3">
      <c r="A1246" t="s">
        <v>622</v>
      </c>
      <c r="B1246">
        <v>5022048</v>
      </c>
      <c r="C1246" t="s">
        <v>578</v>
      </c>
      <c r="D1246">
        <v>3</v>
      </c>
      <c r="E1246" s="10">
        <v>521.69000000000005</v>
      </c>
      <c r="F1246" s="10">
        <v>1565.07</v>
      </c>
      <c r="G1246" s="10">
        <v>1565.07</v>
      </c>
      <c r="H1246">
        <v>0</v>
      </c>
      <c r="I1246" s="51" t="str">
        <f>_xlfn.XLOOKUP(Q2_2025[[#This Row],[Artikelnr]],Artikel_prijzen[Artnr],Artikel_prijzen[Groep],"")</f>
        <v>Elektra</v>
      </c>
      <c r="J1246" s="10">
        <f>_xlfn.XLOOKUP(Q2_2025[[#This Row],[Artikelnr]],Artikel_prijzen[Artnr],Artikel_prijzen[Prijs 2025],"")</f>
        <v>417.15</v>
      </c>
      <c r="K1246" t="str">
        <f>IF(Q2_2025[[#This Row],[Artikelprijs]]&lt;&gt;"",IF(Q2_2025[[#This Row],[Stuksprijs]]=Q2_2025[[#This Row],[Artikelprijs]],"Prijs gelijk","Prijs wijkt af"),"")</f>
        <v>Prijs wijkt af</v>
      </c>
      <c r="L1246" t="str">
        <f>IF(Q2_2025[[#This Row],[Relatiekorting percentage]]=0,
    "Nvt",
    IF(Q2_2025[[#This Row],[Brutobedrag 2]] &lt; Q2_2025[[#This Row],[Bruto - Rel.korting]],
        "Nee",
        "Ja"))</f>
        <v>Nvt</v>
      </c>
      <c r="M1246" s="10">
        <f>IF(Q2_2025[[#This Row],[Artikelprijs]]&lt;&gt;"",Q2_2025[[#This Row],[Artikelprijs]],Q2_2025[[#This Row],[Stuksprijs]])</f>
        <v>417.15</v>
      </c>
      <c r="N1246" s="10">
        <f>Q2_2025[[#This Row],[Besteld]]*Q2_2025[[#This Row],[Prijs 2]]</f>
        <v>1251.4499999999998</v>
      </c>
      <c r="O1246" s="10">
        <f>IF(Q2_2025[[#This Row],[Brutobedrag 2]]&lt;Q2_2025[[#This Row],[Bruto - Rel.korting]],Q2_2025[[#This Row],[Brutobedrag 2]],Q2_2025[[#This Row],[Brutobedrag 2]]*(100-Q2_2025[[#This Row],[Relatiekorting percentage]])/100)</f>
        <v>1251.4499999999998</v>
      </c>
      <c r="R1246" s="3"/>
      <c r="W1246"/>
      <c r="AB1246"/>
    </row>
    <row r="1247" spans="1:28" x14ac:dyDescent="0.3">
      <c r="A1247" t="s">
        <v>622</v>
      </c>
      <c r="B1247">
        <v>5022026</v>
      </c>
      <c r="C1247" t="s">
        <v>492</v>
      </c>
      <c r="D1247">
        <v>3</v>
      </c>
      <c r="E1247" s="10">
        <v>403.24</v>
      </c>
      <c r="F1247" s="10">
        <v>1209.72</v>
      </c>
      <c r="G1247" s="10">
        <v>1209.72</v>
      </c>
      <c r="H1247">
        <v>0</v>
      </c>
      <c r="I1247" s="51" t="str">
        <f>_xlfn.XLOOKUP(Q2_2025[[#This Row],[Artikelnr]],Artikel_prijzen[Artnr],Artikel_prijzen[Groep],"")</f>
        <v>Elektra</v>
      </c>
      <c r="J1247" s="10">
        <f>_xlfn.XLOOKUP(Q2_2025[[#This Row],[Artikelnr]],Artikel_prijzen[Artnr],Artikel_prijzen[Prijs 2025],"")</f>
        <v>298.7</v>
      </c>
      <c r="K1247" t="str">
        <f>IF(Q2_2025[[#This Row],[Artikelprijs]]&lt;&gt;"",IF(Q2_2025[[#This Row],[Stuksprijs]]=Q2_2025[[#This Row],[Artikelprijs]],"Prijs gelijk","Prijs wijkt af"),"")</f>
        <v>Prijs wijkt af</v>
      </c>
      <c r="L1247" t="str">
        <f>IF(Q2_2025[[#This Row],[Relatiekorting percentage]]=0,
    "Nvt",
    IF(Q2_2025[[#This Row],[Brutobedrag 2]] &lt; Q2_2025[[#This Row],[Bruto - Rel.korting]],
        "Nee",
        "Ja"))</f>
        <v>Nvt</v>
      </c>
      <c r="M1247" s="10">
        <f>IF(Q2_2025[[#This Row],[Artikelprijs]]&lt;&gt;"",Q2_2025[[#This Row],[Artikelprijs]],Q2_2025[[#This Row],[Stuksprijs]])</f>
        <v>298.7</v>
      </c>
      <c r="N1247" s="10">
        <f>Q2_2025[[#This Row],[Besteld]]*Q2_2025[[#This Row],[Prijs 2]]</f>
        <v>896.09999999999991</v>
      </c>
      <c r="O1247" s="10">
        <f>IF(Q2_2025[[#This Row],[Brutobedrag 2]]&lt;Q2_2025[[#This Row],[Bruto - Rel.korting]],Q2_2025[[#This Row],[Brutobedrag 2]],Q2_2025[[#This Row],[Brutobedrag 2]]*(100-Q2_2025[[#This Row],[Relatiekorting percentage]])/100)</f>
        <v>896.09999999999991</v>
      </c>
      <c r="R1247" s="3"/>
      <c r="W1247"/>
      <c r="AB1247"/>
    </row>
    <row r="1248" spans="1:28" x14ac:dyDescent="0.3">
      <c r="A1248" t="s">
        <v>622</v>
      </c>
      <c r="B1248">
        <v>5022032</v>
      </c>
      <c r="C1248" t="s">
        <v>503</v>
      </c>
      <c r="D1248">
        <v>7</v>
      </c>
      <c r="E1248" s="10">
        <v>690.67</v>
      </c>
      <c r="F1248" s="10">
        <v>4834.6899999999996</v>
      </c>
      <c r="G1248" s="10">
        <v>4834.6899999999996</v>
      </c>
      <c r="H1248">
        <v>0</v>
      </c>
      <c r="I1248" s="51" t="str">
        <f>_xlfn.XLOOKUP(Q2_2025[[#This Row],[Artikelnr]],Artikel_prijzen[Artnr],Artikel_prijzen[Groep],"")</f>
        <v>Elektra</v>
      </c>
      <c r="J1248" s="10">
        <f>_xlfn.XLOOKUP(Q2_2025[[#This Row],[Artikelnr]],Artikel_prijzen[Artnr],Artikel_prijzen[Prijs 2025],"")</f>
        <v>458.35</v>
      </c>
      <c r="K1248" t="str">
        <f>IF(Q2_2025[[#This Row],[Artikelprijs]]&lt;&gt;"",IF(Q2_2025[[#This Row],[Stuksprijs]]=Q2_2025[[#This Row],[Artikelprijs]],"Prijs gelijk","Prijs wijkt af"),"")</f>
        <v>Prijs wijkt af</v>
      </c>
      <c r="L1248" t="str">
        <f>IF(Q2_2025[[#This Row],[Relatiekorting percentage]]=0,
    "Nvt",
    IF(Q2_2025[[#This Row],[Brutobedrag 2]] &lt; Q2_2025[[#This Row],[Bruto - Rel.korting]],
        "Nee",
        "Ja"))</f>
        <v>Nvt</v>
      </c>
      <c r="M1248" s="10">
        <f>IF(Q2_2025[[#This Row],[Artikelprijs]]&lt;&gt;"",Q2_2025[[#This Row],[Artikelprijs]],Q2_2025[[#This Row],[Stuksprijs]])</f>
        <v>458.35</v>
      </c>
      <c r="N1248" s="10">
        <f>Q2_2025[[#This Row],[Besteld]]*Q2_2025[[#This Row],[Prijs 2]]</f>
        <v>3208.4500000000003</v>
      </c>
      <c r="O1248" s="10">
        <f>IF(Q2_2025[[#This Row],[Brutobedrag 2]]&lt;Q2_2025[[#This Row],[Bruto - Rel.korting]],Q2_2025[[#This Row],[Brutobedrag 2]],Q2_2025[[#This Row],[Brutobedrag 2]]*(100-Q2_2025[[#This Row],[Relatiekorting percentage]])/100)</f>
        <v>3208.4500000000003</v>
      </c>
      <c r="R1248" s="3"/>
      <c r="W1248"/>
      <c r="AB1248"/>
    </row>
    <row r="1249" spans="1:28" x14ac:dyDescent="0.3">
      <c r="A1249" t="s">
        <v>622</v>
      </c>
      <c r="B1249">
        <v>5022012</v>
      </c>
      <c r="C1249" t="s">
        <v>273</v>
      </c>
      <c r="D1249">
        <v>7</v>
      </c>
      <c r="E1249" s="10">
        <v>12.75</v>
      </c>
      <c r="F1249" s="10">
        <v>89.25</v>
      </c>
      <c r="G1249" s="10">
        <v>89.25</v>
      </c>
      <c r="H1249">
        <v>0</v>
      </c>
      <c r="I1249" s="51" t="str">
        <f>_xlfn.XLOOKUP(Q2_2025[[#This Row],[Artikelnr]],Artikel_prijzen[Artnr],Artikel_prijzen[Groep],"")</f>
        <v/>
      </c>
      <c r="J1249" s="10" t="str">
        <f>_xlfn.XLOOKUP(Q2_2025[[#This Row],[Artikelnr]],Artikel_prijzen[Artnr],Artikel_prijzen[Prijs 2025],"")</f>
        <v/>
      </c>
      <c r="K1249" t="str">
        <f>IF(Q2_2025[[#This Row],[Artikelprijs]]&lt;&gt;"",IF(Q2_2025[[#This Row],[Stuksprijs]]=Q2_2025[[#This Row],[Artikelprijs]],"Prijs gelijk","Prijs wijkt af"),"")</f>
        <v/>
      </c>
      <c r="L1249" t="str">
        <f>IF(Q2_2025[[#This Row],[Relatiekorting percentage]]=0,
    "Nvt",
    IF(Q2_2025[[#This Row],[Brutobedrag 2]] &lt; Q2_2025[[#This Row],[Bruto - Rel.korting]],
        "Nee",
        "Ja"))</f>
        <v>Nvt</v>
      </c>
      <c r="M1249" s="10">
        <f>IF(Q2_2025[[#This Row],[Artikelprijs]]&lt;&gt;"",Q2_2025[[#This Row],[Artikelprijs]],Q2_2025[[#This Row],[Stuksprijs]])</f>
        <v>12.75</v>
      </c>
      <c r="N1249" s="10">
        <f>Q2_2025[[#This Row],[Besteld]]*Q2_2025[[#This Row],[Prijs 2]]</f>
        <v>89.25</v>
      </c>
      <c r="O1249" s="10">
        <f>IF(Q2_2025[[#This Row],[Brutobedrag 2]]&lt;Q2_2025[[#This Row],[Bruto - Rel.korting]],Q2_2025[[#This Row],[Brutobedrag 2]],Q2_2025[[#This Row],[Brutobedrag 2]]*(100-Q2_2025[[#This Row],[Relatiekorting percentage]])/100)</f>
        <v>89.25</v>
      </c>
      <c r="R1249" s="3"/>
      <c r="W1249"/>
      <c r="AB1249"/>
    </row>
    <row r="1250" spans="1:28" x14ac:dyDescent="0.3">
      <c r="A1250" t="s">
        <v>622</v>
      </c>
      <c r="B1250">
        <v>5021030</v>
      </c>
      <c r="C1250" t="s">
        <v>546</v>
      </c>
      <c r="D1250">
        <v>1</v>
      </c>
      <c r="E1250" s="10">
        <v>175</v>
      </c>
      <c r="F1250" s="10">
        <v>175</v>
      </c>
      <c r="G1250" s="10">
        <v>175</v>
      </c>
      <c r="H1250">
        <v>0</v>
      </c>
      <c r="I1250" s="51" t="str">
        <f>_xlfn.XLOOKUP(Q2_2025[[#This Row],[Artikelnr]],Artikel_prijzen[Artnr],Artikel_prijzen[Groep],"")</f>
        <v>Elektra</v>
      </c>
      <c r="J1250" s="10">
        <f>_xlfn.XLOOKUP(Q2_2025[[#This Row],[Artikelnr]],Artikel_prijzen[Artnr],Artikel_prijzen[Prijs 2025],"")</f>
        <v>106.8625</v>
      </c>
      <c r="K1250" t="str">
        <f>IF(Q2_2025[[#This Row],[Artikelprijs]]&lt;&gt;"",IF(Q2_2025[[#This Row],[Stuksprijs]]=Q2_2025[[#This Row],[Artikelprijs]],"Prijs gelijk","Prijs wijkt af"),"")</f>
        <v>Prijs wijkt af</v>
      </c>
      <c r="L1250" t="str">
        <f>IF(Q2_2025[[#This Row],[Relatiekorting percentage]]=0,
    "Nvt",
    IF(Q2_2025[[#This Row],[Brutobedrag 2]] &lt; Q2_2025[[#This Row],[Bruto - Rel.korting]],
        "Nee",
        "Ja"))</f>
        <v>Nvt</v>
      </c>
      <c r="M1250" s="10">
        <f>IF(Q2_2025[[#This Row],[Artikelprijs]]&lt;&gt;"",Q2_2025[[#This Row],[Artikelprijs]],Q2_2025[[#This Row],[Stuksprijs]])</f>
        <v>106.8625</v>
      </c>
      <c r="N1250" s="10">
        <f>Q2_2025[[#This Row],[Besteld]]*Q2_2025[[#This Row],[Prijs 2]]</f>
        <v>106.8625</v>
      </c>
      <c r="O1250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1250" s="3"/>
      <c r="W1250"/>
      <c r="AB1250"/>
    </row>
    <row r="1251" spans="1:28" x14ac:dyDescent="0.3">
      <c r="A1251" t="s">
        <v>622</v>
      </c>
      <c r="B1251">
        <v>5021030</v>
      </c>
      <c r="C1251" t="s">
        <v>546</v>
      </c>
      <c r="D1251">
        <v>1</v>
      </c>
      <c r="E1251" s="10">
        <v>175</v>
      </c>
      <c r="F1251" s="10">
        <v>175</v>
      </c>
      <c r="G1251" s="10">
        <v>175</v>
      </c>
      <c r="H1251">
        <v>0</v>
      </c>
      <c r="I1251" s="51" t="str">
        <f>_xlfn.XLOOKUP(Q2_2025[[#This Row],[Artikelnr]],Artikel_prijzen[Artnr],Artikel_prijzen[Groep],"")</f>
        <v>Elektra</v>
      </c>
      <c r="J1251" s="10">
        <f>_xlfn.XLOOKUP(Q2_2025[[#This Row],[Artikelnr]],Artikel_prijzen[Artnr],Artikel_prijzen[Prijs 2025],"")</f>
        <v>106.8625</v>
      </c>
      <c r="K1251" t="str">
        <f>IF(Q2_2025[[#This Row],[Artikelprijs]]&lt;&gt;"",IF(Q2_2025[[#This Row],[Stuksprijs]]=Q2_2025[[#This Row],[Artikelprijs]],"Prijs gelijk","Prijs wijkt af"),"")</f>
        <v>Prijs wijkt af</v>
      </c>
      <c r="L1251" t="str">
        <f>IF(Q2_2025[[#This Row],[Relatiekorting percentage]]=0,
    "Nvt",
    IF(Q2_2025[[#This Row],[Brutobedrag 2]] &lt; Q2_2025[[#This Row],[Bruto - Rel.korting]],
        "Nee",
        "Ja"))</f>
        <v>Nvt</v>
      </c>
      <c r="M1251" s="10">
        <f>IF(Q2_2025[[#This Row],[Artikelprijs]]&lt;&gt;"",Q2_2025[[#This Row],[Artikelprijs]],Q2_2025[[#This Row],[Stuksprijs]])</f>
        <v>106.8625</v>
      </c>
      <c r="N1251" s="10">
        <f>Q2_2025[[#This Row],[Besteld]]*Q2_2025[[#This Row],[Prijs 2]]</f>
        <v>106.8625</v>
      </c>
      <c r="O1251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1251" s="3"/>
      <c r="W1251"/>
      <c r="AB1251"/>
    </row>
    <row r="1252" spans="1:28" x14ac:dyDescent="0.3">
      <c r="A1252" t="s">
        <v>622</v>
      </c>
      <c r="B1252">
        <v>5021030</v>
      </c>
      <c r="C1252" t="s">
        <v>546</v>
      </c>
      <c r="D1252">
        <v>1</v>
      </c>
      <c r="E1252" s="10">
        <v>175</v>
      </c>
      <c r="F1252" s="10">
        <v>175</v>
      </c>
      <c r="G1252" s="10">
        <v>175</v>
      </c>
      <c r="H1252">
        <v>0</v>
      </c>
      <c r="I1252" s="51" t="str">
        <f>_xlfn.XLOOKUP(Q2_2025[[#This Row],[Artikelnr]],Artikel_prijzen[Artnr],Artikel_prijzen[Groep],"")</f>
        <v>Elektra</v>
      </c>
      <c r="J1252" s="10">
        <f>_xlfn.XLOOKUP(Q2_2025[[#This Row],[Artikelnr]],Artikel_prijzen[Artnr],Artikel_prijzen[Prijs 2025],"")</f>
        <v>106.8625</v>
      </c>
      <c r="K1252" t="str">
        <f>IF(Q2_2025[[#This Row],[Artikelprijs]]&lt;&gt;"",IF(Q2_2025[[#This Row],[Stuksprijs]]=Q2_2025[[#This Row],[Artikelprijs]],"Prijs gelijk","Prijs wijkt af"),"")</f>
        <v>Prijs wijkt af</v>
      </c>
      <c r="L1252" t="str">
        <f>IF(Q2_2025[[#This Row],[Relatiekorting percentage]]=0,
    "Nvt",
    IF(Q2_2025[[#This Row],[Brutobedrag 2]] &lt; Q2_2025[[#This Row],[Bruto - Rel.korting]],
        "Nee",
        "Ja"))</f>
        <v>Nvt</v>
      </c>
      <c r="M1252" s="10">
        <f>IF(Q2_2025[[#This Row],[Artikelprijs]]&lt;&gt;"",Q2_2025[[#This Row],[Artikelprijs]],Q2_2025[[#This Row],[Stuksprijs]])</f>
        <v>106.8625</v>
      </c>
      <c r="N1252" s="10">
        <f>Q2_2025[[#This Row],[Besteld]]*Q2_2025[[#This Row],[Prijs 2]]</f>
        <v>106.8625</v>
      </c>
      <c r="O1252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1252" s="3"/>
      <c r="W1252"/>
      <c r="AB1252"/>
    </row>
    <row r="1253" spans="1:28" x14ac:dyDescent="0.3">
      <c r="A1253" t="s">
        <v>622</v>
      </c>
      <c r="B1253">
        <v>5021030</v>
      </c>
      <c r="C1253" t="s">
        <v>546</v>
      </c>
      <c r="D1253">
        <v>1</v>
      </c>
      <c r="E1253" s="10">
        <v>175</v>
      </c>
      <c r="F1253" s="10">
        <v>175</v>
      </c>
      <c r="G1253" s="10">
        <v>175</v>
      </c>
      <c r="H1253">
        <v>0</v>
      </c>
      <c r="I1253" s="51" t="str">
        <f>_xlfn.XLOOKUP(Q2_2025[[#This Row],[Artikelnr]],Artikel_prijzen[Artnr],Artikel_prijzen[Groep],"")</f>
        <v>Elektra</v>
      </c>
      <c r="J1253" s="10">
        <f>_xlfn.XLOOKUP(Q2_2025[[#This Row],[Artikelnr]],Artikel_prijzen[Artnr],Artikel_prijzen[Prijs 2025],"")</f>
        <v>106.8625</v>
      </c>
      <c r="K1253" t="str">
        <f>IF(Q2_2025[[#This Row],[Artikelprijs]]&lt;&gt;"",IF(Q2_2025[[#This Row],[Stuksprijs]]=Q2_2025[[#This Row],[Artikelprijs]],"Prijs gelijk","Prijs wijkt af"),"")</f>
        <v>Prijs wijkt af</v>
      </c>
      <c r="L1253" t="str">
        <f>IF(Q2_2025[[#This Row],[Relatiekorting percentage]]=0,
    "Nvt",
    IF(Q2_2025[[#This Row],[Brutobedrag 2]] &lt; Q2_2025[[#This Row],[Bruto - Rel.korting]],
        "Nee",
        "Ja"))</f>
        <v>Nvt</v>
      </c>
      <c r="M1253" s="10">
        <f>IF(Q2_2025[[#This Row],[Artikelprijs]]&lt;&gt;"",Q2_2025[[#This Row],[Artikelprijs]],Q2_2025[[#This Row],[Stuksprijs]])</f>
        <v>106.8625</v>
      </c>
      <c r="N1253" s="10">
        <f>Q2_2025[[#This Row],[Besteld]]*Q2_2025[[#This Row],[Prijs 2]]</f>
        <v>106.8625</v>
      </c>
      <c r="O1253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1253" s="3"/>
      <c r="W1253"/>
      <c r="AB1253"/>
    </row>
    <row r="1254" spans="1:28" x14ac:dyDescent="0.3">
      <c r="A1254" t="s">
        <v>622</v>
      </c>
      <c r="B1254">
        <v>5021030</v>
      </c>
      <c r="C1254" t="s">
        <v>546</v>
      </c>
      <c r="D1254">
        <v>1</v>
      </c>
      <c r="E1254" s="10">
        <v>175</v>
      </c>
      <c r="F1254" s="10">
        <v>175</v>
      </c>
      <c r="G1254" s="10">
        <v>175</v>
      </c>
      <c r="H1254">
        <v>0</v>
      </c>
      <c r="I1254" s="51" t="str">
        <f>_xlfn.XLOOKUP(Q2_2025[[#This Row],[Artikelnr]],Artikel_prijzen[Artnr],Artikel_prijzen[Groep],"")</f>
        <v>Elektra</v>
      </c>
      <c r="J1254" s="10">
        <f>_xlfn.XLOOKUP(Q2_2025[[#This Row],[Artikelnr]],Artikel_prijzen[Artnr],Artikel_prijzen[Prijs 2025],"")</f>
        <v>106.8625</v>
      </c>
      <c r="K1254" t="str">
        <f>IF(Q2_2025[[#This Row],[Artikelprijs]]&lt;&gt;"",IF(Q2_2025[[#This Row],[Stuksprijs]]=Q2_2025[[#This Row],[Artikelprijs]],"Prijs gelijk","Prijs wijkt af"),"")</f>
        <v>Prijs wijkt af</v>
      </c>
      <c r="L1254" t="str">
        <f>IF(Q2_2025[[#This Row],[Relatiekorting percentage]]=0,
    "Nvt",
    IF(Q2_2025[[#This Row],[Brutobedrag 2]] &lt; Q2_2025[[#This Row],[Bruto - Rel.korting]],
        "Nee",
        "Ja"))</f>
        <v>Nvt</v>
      </c>
      <c r="M1254" s="10">
        <f>IF(Q2_2025[[#This Row],[Artikelprijs]]&lt;&gt;"",Q2_2025[[#This Row],[Artikelprijs]],Q2_2025[[#This Row],[Stuksprijs]])</f>
        <v>106.8625</v>
      </c>
      <c r="N1254" s="10">
        <f>Q2_2025[[#This Row],[Besteld]]*Q2_2025[[#This Row],[Prijs 2]]</f>
        <v>106.8625</v>
      </c>
      <c r="O1254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1254" s="3"/>
      <c r="W1254"/>
      <c r="AB1254"/>
    </row>
    <row r="1255" spans="1:28" x14ac:dyDescent="0.3">
      <c r="A1255" t="s">
        <v>622</v>
      </c>
      <c r="B1255">
        <v>5021030</v>
      </c>
      <c r="C1255" t="s">
        <v>546</v>
      </c>
      <c r="D1255">
        <v>1</v>
      </c>
      <c r="E1255" s="10">
        <v>175</v>
      </c>
      <c r="F1255" s="10">
        <v>175</v>
      </c>
      <c r="G1255" s="10">
        <v>175</v>
      </c>
      <c r="H1255">
        <v>0</v>
      </c>
      <c r="I1255" s="51" t="str">
        <f>_xlfn.XLOOKUP(Q2_2025[[#This Row],[Artikelnr]],Artikel_prijzen[Artnr],Artikel_prijzen[Groep],"")</f>
        <v>Elektra</v>
      </c>
      <c r="J1255" s="10">
        <f>_xlfn.XLOOKUP(Q2_2025[[#This Row],[Artikelnr]],Artikel_prijzen[Artnr],Artikel_prijzen[Prijs 2025],"")</f>
        <v>106.8625</v>
      </c>
      <c r="K1255" t="str">
        <f>IF(Q2_2025[[#This Row],[Artikelprijs]]&lt;&gt;"",IF(Q2_2025[[#This Row],[Stuksprijs]]=Q2_2025[[#This Row],[Artikelprijs]],"Prijs gelijk","Prijs wijkt af"),"")</f>
        <v>Prijs wijkt af</v>
      </c>
      <c r="L1255" t="str">
        <f>IF(Q2_2025[[#This Row],[Relatiekorting percentage]]=0,
    "Nvt",
    IF(Q2_2025[[#This Row],[Brutobedrag 2]] &lt; Q2_2025[[#This Row],[Bruto - Rel.korting]],
        "Nee",
        "Ja"))</f>
        <v>Nvt</v>
      </c>
      <c r="M1255" s="10">
        <f>IF(Q2_2025[[#This Row],[Artikelprijs]]&lt;&gt;"",Q2_2025[[#This Row],[Artikelprijs]],Q2_2025[[#This Row],[Stuksprijs]])</f>
        <v>106.8625</v>
      </c>
      <c r="N1255" s="10">
        <f>Q2_2025[[#This Row],[Besteld]]*Q2_2025[[#This Row],[Prijs 2]]</f>
        <v>106.8625</v>
      </c>
      <c r="O1255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1255" s="3"/>
      <c r="W1255"/>
      <c r="AB1255"/>
    </row>
    <row r="1256" spans="1:28" x14ac:dyDescent="0.3">
      <c r="A1256" t="s">
        <v>622</v>
      </c>
      <c r="B1256">
        <v>5021030</v>
      </c>
      <c r="C1256" t="s">
        <v>546</v>
      </c>
      <c r="D1256">
        <v>1</v>
      </c>
      <c r="E1256" s="10">
        <v>175</v>
      </c>
      <c r="F1256" s="10">
        <v>175</v>
      </c>
      <c r="G1256" s="10">
        <v>175</v>
      </c>
      <c r="H1256">
        <v>0</v>
      </c>
      <c r="I1256" s="51" t="str">
        <f>_xlfn.XLOOKUP(Q2_2025[[#This Row],[Artikelnr]],Artikel_prijzen[Artnr],Artikel_prijzen[Groep],"")</f>
        <v>Elektra</v>
      </c>
      <c r="J1256" s="10">
        <f>_xlfn.XLOOKUP(Q2_2025[[#This Row],[Artikelnr]],Artikel_prijzen[Artnr],Artikel_prijzen[Prijs 2025],"")</f>
        <v>106.8625</v>
      </c>
      <c r="K1256" t="str">
        <f>IF(Q2_2025[[#This Row],[Artikelprijs]]&lt;&gt;"",IF(Q2_2025[[#This Row],[Stuksprijs]]=Q2_2025[[#This Row],[Artikelprijs]],"Prijs gelijk","Prijs wijkt af"),"")</f>
        <v>Prijs wijkt af</v>
      </c>
      <c r="L1256" t="str">
        <f>IF(Q2_2025[[#This Row],[Relatiekorting percentage]]=0,
    "Nvt",
    IF(Q2_2025[[#This Row],[Brutobedrag 2]] &lt; Q2_2025[[#This Row],[Bruto - Rel.korting]],
        "Nee",
        "Ja"))</f>
        <v>Nvt</v>
      </c>
      <c r="M1256" s="10">
        <f>IF(Q2_2025[[#This Row],[Artikelprijs]]&lt;&gt;"",Q2_2025[[#This Row],[Artikelprijs]],Q2_2025[[#This Row],[Stuksprijs]])</f>
        <v>106.8625</v>
      </c>
      <c r="N1256" s="10">
        <f>Q2_2025[[#This Row],[Besteld]]*Q2_2025[[#This Row],[Prijs 2]]</f>
        <v>106.8625</v>
      </c>
      <c r="O1256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1256" s="3"/>
      <c r="W1256"/>
      <c r="AB1256"/>
    </row>
    <row r="1257" spans="1:28" x14ac:dyDescent="0.3">
      <c r="A1257" t="s">
        <v>622</v>
      </c>
      <c r="B1257">
        <v>5021030</v>
      </c>
      <c r="C1257" t="s">
        <v>546</v>
      </c>
      <c r="D1257">
        <v>1</v>
      </c>
      <c r="E1257" s="10">
        <v>175</v>
      </c>
      <c r="F1257" s="10">
        <v>175</v>
      </c>
      <c r="G1257" s="10">
        <v>175</v>
      </c>
      <c r="H1257">
        <v>0</v>
      </c>
      <c r="I1257" s="51" t="str">
        <f>_xlfn.XLOOKUP(Q2_2025[[#This Row],[Artikelnr]],Artikel_prijzen[Artnr],Artikel_prijzen[Groep],"")</f>
        <v>Elektra</v>
      </c>
      <c r="J1257" s="10">
        <f>_xlfn.XLOOKUP(Q2_2025[[#This Row],[Artikelnr]],Artikel_prijzen[Artnr],Artikel_prijzen[Prijs 2025],"")</f>
        <v>106.8625</v>
      </c>
      <c r="K1257" t="str">
        <f>IF(Q2_2025[[#This Row],[Artikelprijs]]&lt;&gt;"",IF(Q2_2025[[#This Row],[Stuksprijs]]=Q2_2025[[#This Row],[Artikelprijs]],"Prijs gelijk","Prijs wijkt af"),"")</f>
        <v>Prijs wijkt af</v>
      </c>
      <c r="L1257" t="str">
        <f>IF(Q2_2025[[#This Row],[Relatiekorting percentage]]=0,
    "Nvt",
    IF(Q2_2025[[#This Row],[Brutobedrag 2]] &lt; Q2_2025[[#This Row],[Bruto - Rel.korting]],
        "Nee",
        "Ja"))</f>
        <v>Nvt</v>
      </c>
      <c r="M1257" s="10">
        <f>IF(Q2_2025[[#This Row],[Artikelprijs]]&lt;&gt;"",Q2_2025[[#This Row],[Artikelprijs]],Q2_2025[[#This Row],[Stuksprijs]])</f>
        <v>106.8625</v>
      </c>
      <c r="N1257" s="10">
        <f>Q2_2025[[#This Row],[Besteld]]*Q2_2025[[#This Row],[Prijs 2]]</f>
        <v>106.8625</v>
      </c>
      <c r="O1257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1257" s="3"/>
      <c r="W1257"/>
      <c r="AB1257"/>
    </row>
    <row r="1258" spans="1:28" x14ac:dyDescent="0.3">
      <c r="A1258" t="s">
        <v>622</v>
      </c>
      <c r="B1258">
        <v>5020002</v>
      </c>
      <c r="C1258" t="s">
        <v>56</v>
      </c>
      <c r="D1258">
        <v>2</v>
      </c>
      <c r="E1258" s="10">
        <v>39.65</v>
      </c>
      <c r="F1258" s="10">
        <v>79.3</v>
      </c>
      <c r="G1258" s="10">
        <v>79.3</v>
      </c>
      <c r="H1258">
        <v>0</v>
      </c>
      <c r="I1258" s="51" t="str">
        <f>_xlfn.XLOOKUP(Q2_2025[[#This Row],[Artikelnr]],Artikel_prijzen[Artnr],Artikel_prijzen[Groep],"")</f>
        <v/>
      </c>
      <c r="J1258" s="10" t="str">
        <f>_xlfn.XLOOKUP(Q2_2025[[#This Row],[Artikelnr]],Artikel_prijzen[Artnr],Artikel_prijzen[Prijs 2025],"")</f>
        <v/>
      </c>
      <c r="K1258" t="str">
        <f>IF(Q2_2025[[#This Row],[Artikelprijs]]&lt;&gt;"",IF(Q2_2025[[#This Row],[Stuksprijs]]=Q2_2025[[#This Row],[Artikelprijs]],"Prijs gelijk","Prijs wijkt af"),"")</f>
        <v/>
      </c>
      <c r="L1258" t="str">
        <f>IF(Q2_2025[[#This Row],[Relatiekorting percentage]]=0,
    "Nvt",
    IF(Q2_2025[[#This Row],[Brutobedrag 2]] &lt; Q2_2025[[#This Row],[Bruto - Rel.korting]],
        "Nee",
        "Ja"))</f>
        <v>Nvt</v>
      </c>
      <c r="M1258" s="10">
        <f>IF(Q2_2025[[#This Row],[Artikelprijs]]&lt;&gt;"",Q2_2025[[#This Row],[Artikelprijs]],Q2_2025[[#This Row],[Stuksprijs]])</f>
        <v>39.65</v>
      </c>
      <c r="N1258" s="10">
        <f>Q2_2025[[#This Row],[Besteld]]*Q2_2025[[#This Row],[Prijs 2]]</f>
        <v>79.3</v>
      </c>
      <c r="O1258" s="10">
        <f>IF(Q2_2025[[#This Row],[Brutobedrag 2]]&lt;Q2_2025[[#This Row],[Bruto - Rel.korting]],Q2_2025[[#This Row],[Brutobedrag 2]],Q2_2025[[#This Row],[Brutobedrag 2]]*(100-Q2_2025[[#This Row],[Relatiekorting percentage]])/100)</f>
        <v>79.3</v>
      </c>
      <c r="R1258" s="3"/>
      <c r="W1258"/>
      <c r="AB1258"/>
    </row>
    <row r="1259" spans="1:28" x14ac:dyDescent="0.3">
      <c r="A1259" t="s">
        <v>622</v>
      </c>
      <c r="B1259">
        <v>5020002</v>
      </c>
      <c r="C1259" t="s">
        <v>56</v>
      </c>
      <c r="D1259">
        <v>3</v>
      </c>
      <c r="E1259" s="10">
        <v>39.65</v>
      </c>
      <c r="F1259" s="10">
        <v>118.95</v>
      </c>
      <c r="G1259" s="10">
        <v>118.95</v>
      </c>
      <c r="H1259">
        <v>0</v>
      </c>
      <c r="I1259" s="51" t="str">
        <f>_xlfn.XLOOKUP(Q2_2025[[#This Row],[Artikelnr]],Artikel_prijzen[Artnr],Artikel_prijzen[Groep],"")</f>
        <v/>
      </c>
      <c r="J1259" s="10" t="str">
        <f>_xlfn.XLOOKUP(Q2_2025[[#This Row],[Artikelnr]],Artikel_prijzen[Artnr],Artikel_prijzen[Prijs 2025],"")</f>
        <v/>
      </c>
      <c r="K1259" t="str">
        <f>IF(Q2_2025[[#This Row],[Artikelprijs]]&lt;&gt;"",IF(Q2_2025[[#This Row],[Stuksprijs]]=Q2_2025[[#This Row],[Artikelprijs]],"Prijs gelijk","Prijs wijkt af"),"")</f>
        <v/>
      </c>
      <c r="L1259" t="str">
        <f>IF(Q2_2025[[#This Row],[Relatiekorting percentage]]=0,
    "Nvt",
    IF(Q2_2025[[#This Row],[Brutobedrag 2]] &lt; Q2_2025[[#This Row],[Bruto - Rel.korting]],
        "Nee",
        "Ja"))</f>
        <v>Nvt</v>
      </c>
      <c r="M1259" s="10">
        <f>IF(Q2_2025[[#This Row],[Artikelprijs]]&lt;&gt;"",Q2_2025[[#This Row],[Artikelprijs]],Q2_2025[[#This Row],[Stuksprijs]])</f>
        <v>39.65</v>
      </c>
      <c r="N1259" s="10">
        <f>Q2_2025[[#This Row],[Besteld]]*Q2_2025[[#This Row],[Prijs 2]]</f>
        <v>118.94999999999999</v>
      </c>
      <c r="O1259" s="10">
        <f>IF(Q2_2025[[#This Row],[Brutobedrag 2]]&lt;Q2_2025[[#This Row],[Bruto - Rel.korting]],Q2_2025[[#This Row],[Brutobedrag 2]],Q2_2025[[#This Row],[Brutobedrag 2]]*(100-Q2_2025[[#This Row],[Relatiekorting percentage]])/100)</f>
        <v>118.94999999999999</v>
      </c>
      <c r="R1259" s="3"/>
      <c r="W1259"/>
      <c r="AB1259"/>
    </row>
    <row r="1260" spans="1:28" x14ac:dyDescent="0.3">
      <c r="A1260" t="s">
        <v>622</v>
      </c>
      <c r="B1260">
        <v>5030005</v>
      </c>
      <c r="C1260" t="s">
        <v>623</v>
      </c>
      <c r="D1260">
        <v>6</v>
      </c>
      <c r="E1260" s="10">
        <v>200.85</v>
      </c>
      <c r="F1260" s="10">
        <v>1205.0999999999999</v>
      </c>
      <c r="G1260" s="10">
        <v>1205.0999999999999</v>
      </c>
      <c r="H1260">
        <v>0</v>
      </c>
      <c r="I1260" s="51" t="str">
        <f>_xlfn.XLOOKUP(Q2_2025[[#This Row],[Artikelnr]],Artikel_prijzen[Artnr],Artikel_prijzen[Groep],"")</f>
        <v>Rigging</v>
      </c>
      <c r="J1260" s="10">
        <f>_xlfn.XLOOKUP(Q2_2025[[#This Row],[Artikelnr]],Artikel_prijzen[Artnr],Artikel_prijzen[Prijs 2025],"")</f>
        <v>195</v>
      </c>
      <c r="K1260" t="str">
        <f>IF(Q2_2025[[#This Row],[Artikelprijs]]&lt;&gt;"",IF(Q2_2025[[#This Row],[Stuksprijs]]=Q2_2025[[#This Row],[Artikelprijs]],"Prijs gelijk","Prijs wijkt af"),"")</f>
        <v>Prijs wijkt af</v>
      </c>
      <c r="L1260" t="str">
        <f>IF(Q2_2025[[#This Row],[Relatiekorting percentage]]=0,
    "Nvt",
    IF(Q2_2025[[#This Row],[Brutobedrag 2]] &lt; Q2_2025[[#This Row],[Bruto - Rel.korting]],
        "Nee",
        "Ja"))</f>
        <v>Nvt</v>
      </c>
      <c r="M1260" s="10">
        <f>IF(Q2_2025[[#This Row],[Artikelprijs]]&lt;&gt;"",Q2_2025[[#This Row],[Artikelprijs]],Q2_2025[[#This Row],[Stuksprijs]])</f>
        <v>195</v>
      </c>
      <c r="N1260" s="10">
        <f>Q2_2025[[#This Row],[Besteld]]*Q2_2025[[#This Row],[Prijs 2]]</f>
        <v>1170</v>
      </c>
      <c r="O1260" s="10">
        <f>IF(Q2_2025[[#This Row],[Brutobedrag 2]]&lt;Q2_2025[[#This Row],[Bruto - Rel.korting]],Q2_2025[[#This Row],[Brutobedrag 2]],Q2_2025[[#This Row],[Brutobedrag 2]]*(100-Q2_2025[[#This Row],[Relatiekorting percentage]])/100)</f>
        <v>1170</v>
      </c>
      <c r="R1260" s="3"/>
      <c r="W1260"/>
      <c r="AB1260"/>
    </row>
    <row r="1261" spans="1:28" x14ac:dyDescent="0.3">
      <c r="A1261" t="s">
        <v>622</v>
      </c>
      <c r="B1261">
        <v>5021030</v>
      </c>
      <c r="C1261" t="s">
        <v>299</v>
      </c>
      <c r="D1261">
        <v>2</v>
      </c>
      <c r="E1261" s="10">
        <v>170</v>
      </c>
      <c r="F1261" s="10">
        <v>340</v>
      </c>
      <c r="G1261" s="10">
        <v>340</v>
      </c>
      <c r="H1261">
        <v>0</v>
      </c>
      <c r="I1261" s="51" t="str">
        <f>_xlfn.XLOOKUP(Q2_2025[[#This Row],[Artikelnr]],Artikel_prijzen[Artnr],Artikel_prijzen[Groep],"")</f>
        <v>Elektra</v>
      </c>
      <c r="J1261" s="10">
        <f>_xlfn.XLOOKUP(Q2_2025[[#This Row],[Artikelnr]],Artikel_prijzen[Artnr],Artikel_prijzen[Prijs 2025],"")</f>
        <v>106.8625</v>
      </c>
      <c r="K1261" t="str">
        <f>IF(Q2_2025[[#This Row],[Artikelprijs]]&lt;&gt;"",IF(Q2_2025[[#This Row],[Stuksprijs]]=Q2_2025[[#This Row],[Artikelprijs]],"Prijs gelijk","Prijs wijkt af"),"")</f>
        <v>Prijs wijkt af</v>
      </c>
      <c r="L1261" t="str">
        <f>IF(Q2_2025[[#This Row],[Relatiekorting percentage]]=0,
    "Nvt",
    IF(Q2_2025[[#This Row],[Brutobedrag 2]] &lt; Q2_2025[[#This Row],[Bruto - Rel.korting]],
        "Nee",
        "Ja"))</f>
        <v>Nvt</v>
      </c>
      <c r="M1261" s="10">
        <f>IF(Q2_2025[[#This Row],[Artikelprijs]]&lt;&gt;"",Q2_2025[[#This Row],[Artikelprijs]],Q2_2025[[#This Row],[Stuksprijs]])</f>
        <v>106.8625</v>
      </c>
      <c r="N1261" s="10">
        <f>Q2_2025[[#This Row],[Besteld]]*Q2_2025[[#This Row],[Prijs 2]]</f>
        <v>213.72499999999999</v>
      </c>
      <c r="O1261" s="10">
        <f>IF(Q2_2025[[#This Row],[Brutobedrag 2]]&lt;Q2_2025[[#This Row],[Bruto - Rel.korting]],Q2_2025[[#This Row],[Brutobedrag 2]],Q2_2025[[#This Row],[Brutobedrag 2]]*(100-Q2_2025[[#This Row],[Relatiekorting percentage]])/100)</f>
        <v>213.72499999999999</v>
      </c>
      <c r="R1261" s="3"/>
      <c r="W1261"/>
      <c r="AB1261"/>
    </row>
    <row r="1262" spans="1:28" x14ac:dyDescent="0.3">
      <c r="A1262" t="s">
        <v>622</v>
      </c>
      <c r="B1262">
        <v>5021030</v>
      </c>
      <c r="C1262" t="s">
        <v>299</v>
      </c>
      <c r="D1262">
        <v>1</v>
      </c>
      <c r="E1262" s="10">
        <v>170</v>
      </c>
      <c r="F1262" s="10">
        <v>170</v>
      </c>
      <c r="G1262" s="10">
        <v>170</v>
      </c>
      <c r="H1262">
        <v>0</v>
      </c>
      <c r="I1262" s="51" t="str">
        <f>_xlfn.XLOOKUP(Q2_2025[[#This Row],[Artikelnr]],Artikel_prijzen[Artnr],Artikel_prijzen[Groep],"")</f>
        <v>Elektra</v>
      </c>
      <c r="J1262" s="10">
        <f>_xlfn.XLOOKUP(Q2_2025[[#This Row],[Artikelnr]],Artikel_prijzen[Artnr],Artikel_prijzen[Prijs 2025],"")</f>
        <v>106.8625</v>
      </c>
      <c r="K1262" t="str">
        <f>IF(Q2_2025[[#This Row],[Artikelprijs]]&lt;&gt;"",IF(Q2_2025[[#This Row],[Stuksprijs]]=Q2_2025[[#This Row],[Artikelprijs]],"Prijs gelijk","Prijs wijkt af"),"")</f>
        <v>Prijs wijkt af</v>
      </c>
      <c r="L1262" t="str">
        <f>IF(Q2_2025[[#This Row],[Relatiekorting percentage]]=0,
    "Nvt",
    IF(Q2_2025[[#This Row],[Brutobedrag 2]] &lt; Q2_2025[[#This Row],[Bruto - Rel.korting]],
        "Nee",
        "Ja"))</f>
        <v>Nvt</v>
      </c>
      <c r="M1262" s="10">
        <f>IF(Q2_2025[[#This Row],[Artikelprijs]]&lt;&gt;"",Q2_2025[[#This Row],[Artikelprijs]],Q2_2025[[#This Row],[Stuksprijs]])</f>
        <v>106.8625</v>
      </c>
      <c r="N1262" s="10">
        <f>Q2_2025[[#This Row],[Besteld]]*Q2_2025[[#This Row],[Prijs 2]]</f>
        <v>106.8625</v>
      </c>
      <c r="O1262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1262" s="3"/>
      <c r="W1262"/>
      <c r="AB1262"/>
    </row>
    <row r="1263" spans="1:28" x14ac:dyDescent="0.3">
      <c r="A1263" t="s">
        <v>622</v>
      </c>
      <c r="B1263">
        <v>5022052</v>
      </c>
      <c r="C1263" t="s">
        <v>597</v>
      </c>
      <c r="D1263">
        <v>1</v>
      </c>
      <c r="E1263" s="10">
        <v>751.04</v>
      </c>
      <c r="F1263" s="10">
        <v>751.04</v>
      </c>
      <c r="G1263" s="10">
        <v>751.04</v>
      </c>
      <c r="H1263">
        <v>0</v>
      </c>
      <c r="I1263" s="51" t="str">
        <f>_xlfn.XLOOKUP(Q2_2025[[#This Row],[Artikelnr]],Artikel_prijzen[Artnr],Artikel_prijzen[Groep],"")</f>
        <v>Elektra</v>
      </c>
      <c r="J1263" s="10">
        <f>_xlfn.XLOOKUP(Q2_2025[[#This Row],[Artikelnr]],Artikel_prijzen[Artnr],Artikel_prijzen[Prijs 2025],"")</f>
        <v>576.79999999999995</v>
      </c>
      <c r="K1263" t="str">
        <f>IF(Q2_2025[[#This Row],[Artikelprijs]]&lt;&gt;"",IF(Q2_2025[[#This Row],[Stuksprijs]]=Q2_2025[[#This Row],[Artikelprijs]],"Prijs gelijk","Prijs wijkt af"),"")</f>
        <v>Prijs wijkt af</v>
      </c>
      <c r="L1263" t="str">
        <f>IF(Q2_2025[[#This Row],[Relatiekorting percentage]]=0,
    "Nvt",
    IF(Q2_2025[[#This Row],[Brutobedrag 2]] &lt; Q2_2025[[#This Row],[Bruto - Rel.korting]],
        "Nee",
        "Ja"))</f>
        <v>Nvt</v>
      </c>
      <c r="M1263" s="10">
        <f>IF(Q2_2025[[#This Row],[Artikelprijs]]&lt;&gt;"",Q2_2025[[#This Row],[Artikelprijs]],Q2_2025[[#This Row],[Stuksprijs]])</f>
        <v>576.79999999999995</v>
      </c>
      <c r="N1263" s="10">
        <f>Q2_2025[[#This Row],[Besteld]]*Q2_2025[[#This Row],[Prijs 2]]</f>
        <v>576.79999999999995</v>
      </c>
      <c r="O1263" s="10">
        <f>IF(Q2_2025[[#This Row],[Brutobedrag 2]]&lt;Q2_2025[[#This Row],[Bruto - Rel.korting]],Q2_2025[[#This Row],[Brutobedrag 2]],Q2_2025[[#This Row],[Brutobedrag 2]]*(100-Q2_2025[[#This Row],[Relatiekorting percentage]])/100)</f>
        <v>576.79999999999995</v>
      </c>
      <c r="R1263" s="3"/>
      <c r="W1263"/>
      <c r="AB1263"/>
    </row>
    <row r="1264" spans="1:28" x14ac:dyDescent="0.3">
      <c r="A1264" t="s">
        <v>622</v>
      </c>
      <c r="B1264">
        <v>5022023</v>
      </c>
      <c r="C1264" t="s">
        <v>489</v>
      </c>
      <c r="D1264">
        <v>1</v>
      </c>
      <c r="E1264" s="10">
        <v>339.47</v>
      </c>
      <c r="F1264" s="10">
        <v>339.47</v>
      </c>
      <c r="G1264" s="10">
        <v>339.47</v>
      </c>
      <c r="H1264">
        <v>0</v>
      </c>
      <c r="I1264" s="51" t="str">
        <f>_xlfn.XLOOKUP(Q2_2025[[#This Row],[Artikelnr]],Artikel_prijzen[Artnr],Artikel_prijzen[Groep],"")</f>
        <v>Elektra</v>
      </c>
      <c r="J1264" s="10">
        <f>_xlfn.XLOOKUP(Q2_2025[[#This Row],[Artikelnr]],Artikel_prijzen[Artnr],Artikel_prijzen[Prijs 2025],"")</f>
        <v>252.35</v>
      </c>
      <c r="K1264" t="str">
        <f>IF(Q2_2025[[#This Row],[Artikelprijs]]&lt;&gt;"",IF(Q2_2025[[#This Row],[Stuksprijs]]=Q2_2025[[#This Row],[Artikelprijs]],"Prijs gelijk","Prijs wijkt af"),"")</f>
        <v>Prijs wijkt af</v>
      </c>
      <c r="L1264" t="str">
        <f>IF(Q2_2025[[#This Row],[Relatiekorting percentage]]=0,
    "Nvt",
    IF(Q2_2025[[#This Row],[Brutobedrag 2]] &lt; Q2_2025[[#This Row],[Bruto - Rel.korting]],
        "Nee",
        "Ja"))</f>
        <v>Nvt</v>
      </c>
      <c r="M1264" s="10">
        <f>IF(Q2_2025[[#This Row],[Artikelprijs]]&lt;&gt;"",Q2_2025[[#This Row],[Artikelprijs]],Q2_2025[[#This Row],[Stuksprijs]])</f>
        <v>252.35</v>
      </c>
      <c r="N1264" s="10">
        <f>Q2_2025[[#This Row],[Besteld]]*Q2_2025[[#This Row],[Prijs 2]]</f>
        <v>252.35</v>
      </c>
      <c r="O1264" s="10">
        <f>IF(Q2_2025[[#This Row],[Brutobedrag 2]]&lt;Q2_2025[[#This Row],[Bruto - Rel.korting]],Q2_2025[[#This Row],[Brutobedrag 2]],Q2_2025[[#This Row],[Brutobedrag 2]]*(100-Q2_2025[[#This Row],[Relatiekorting percentage]])/100)</f>
        <v>252.35</v>
      </c>
      <c r="R1264" s="3"/>
      <c r="W1264"/>
      <c r="AB1264"/>
    </row>
    <row r="1265" spans="1:28" x14ac:dyDescent="0.3">
      <c r="A1265" t="s">
        <v>622</v>
      </c>
      <c r="B1265">
        <v>5022046</v>
      </c>
      <c r="C1265" t="s">
        <v>554</v>
      </c>
      <c r="D1265">
        <v>1</v>
      </c>
      <c r="E1265" s="10">
        <v>416.72</v>
      </c>
      <c r="F1265" s="10">
        <v>416.72</v>
      </c>
      <c r="G1265" s="10">
        <v>416.72</v>
      </c>
      <c r="H1265">
        <v>0</v>
      </c>
      <c r="I1265" s="51" t="str">
        <f>_xlfn.XLOOKUP(Q2_2025[[#This Row],[Artikelnr]],Artikel_prijzen[Artnr],Artikel_prijzen[Groep],"")</f>
        <v>Elektra</v>
      </c>
      <c r="J1265" s="10">
        <f>_xlfn.XLOOKUP(Q2_2025[[#This Row],[Artikelnr]],Artikel_prijzen[Artnr],Artikel_prijzen[Prijs 2025],"")</f>
        <v>329.6</v>
      </c>
      <c r="K1265" t="str">
        <f>IF(Q2_2025[[#This Row],[Artikelprijs]]&lt;&gt;"",IF(Q2_2025[[#This Row],[Stuksprijs]]=Q2_2025[[#This Row],[Artikelprijs]],"Prijs gelijk","Prijs wijkt af"),"")</f>
        <v>Prijs wijkt af</v>
      </c>
      <c r="L1265" t="str">
        <f>IF(Q2_2025[[#This Row],[Relatiekorting percentage]]=0,
    "Nvt",
    IF(Q2_2025[[#This Row],[Brutobedrag 2]] &lt; Q2_2025[[#This Row],[Bruto - Rel.korting]],
        "Nee",
        "Ja"))</f>
        <v>Nvt</v>
      </c>
      <c r="M1265" s="10">
        <f>IF(Q2_2025[[#This Row],[Artikelprijs]]&lt;&gt;"",Q2_2025[[#This Row],[Artikelprijs]],Q2_2025[[#This Row],[Stuksprijs]])</f>
        <v>329.6</v>
      </c>
      <c r="N1265" s="10">
        <f>Q2_2025[[#This Row],[Besteld]]*Q2_2025[[#This Row],[Prijs 2]]</f>
        <v>329.6</v>
      </c>
      <c r="O1265" s="10">
        <f>IF(Q2_2025[[#This Row],[Brutobedrag 2]]&lt;Q2_2025[[#This Row],[Bruto - Rel.korting]],Q2_2025[[#This Row],[Brutobedrag 2]],Q2_2025[[#This Row],[Brutobedrag 2]]*(100-Q2_2025[[#This Row],[Relatiekorting percentage]])/100)</f>
        <v>329.6</v>
      </c>
      <c r="R1265" s="3"/>
      <c r="W1265"/>
      <c r="AB1265"/>
    </row>
    <row r="1266" spans="1:28" x14ac:dyDescent="0.3">
      <c r="A1266" t="s">
        <v>622</v>
      </c>
      <c r="B1266">
        <v>5022032</v>
      </c>
      <c r="C1266" t="s">
        <v>503</v>
      </c>
      <c r="D1266">
        <v>1</v>
      </c>
      <c r="E1266" s="10">
        <v>690.67</v>
      </c>
      <c r="F1266" s="10">
        <v>690.67</v>
      </c>
      <c r="G1266" s="10">
        <v>690.67</v>
      </c>
      <c r="H1266">
        <v>0</v>
      </c>
      <c r="I1266" s="51" t="str">
        <f>_xlfn.XLOOKUP(Q2_2025[[#This Row],[Artikelnr]],Artikel_prijzen[Artnr],Artikel_prijzen[Groep],"")</f>
        <v>Elektra</v>
      </c>
      <c r="J1266" s="10">
        <f>_xlfn.XLOOKUP(Q2_2025[[#This Row],[Artikelnr]],Artikel_prijzen[Artnr],Artikel_prijzen[Prijs 2025],"")</f>
        <v>458.35</v>
      </c>
      <c r="K1266" t="str">
        <f>IF(Q2_2025[[#This Row],[Artikelprijs]]&lt;&gt;"",IF(Q2_2025[[#This Row],[Stuksprijs]]=Q2_2025[[#This Row],[Artikelprijs]],"Prijs gelijk","Prijs wijkt af"),"")</f>
        <v>Prijs wijkt af</v>
      </c>
      <c r="L1266" t="str">
        <f>IF(Q2_2025[[#This Row],[Relatiekorting percentage]]=0,
    "Nvt",
    IF(Q2_2025[[#This Row],[Brutobedrag 2]] &lt; Q2_2025[[#This Row],[Bruto - Rel.korting]],
        "Nee",
        "Ja"))</f>
        <v>Nvt</v>
      </c>
      <c r="M1266" s="10">
        <f>IF(Q2_2025[[#This Row],[Artikelprijs]]&lt;&gt;"",Q2_2025[[#This Row],[Artikelprijs]],Q2_2025[[#This Row],[Stuksprijs]])</f>
        <v>458.35</v>
      </c>
      <c r="N1266" s="10">
        <f>Q2_2025[[#This Row],[Besteld]]*Q2_2025[[#This Row],[Prijs 2]]</f>
        <v>458.35</v>
      </c>
      <c r="O1266" s="10">
        <f>IF(Q2_2025[[#This Row],[Brutobedrag 2]]&lt;Q2_2025[[#This Row],[Bruto - Rel.korting]],Q2_2025[[#This Row],[Brutobedrag 2]],Q2_2025[[#This Row],[Brutobedrag 2]]*(100-Q2_2025[[#This Row],[Relatiekorting percentage]])/100)</f>
        <v>458.35</v>
      </c>
      <c r="R1266" s="3"/>
      <c r="W1266"/>
      <c r="AB1266"/>
    </row>
    <row r="1267" spans="1:28" x14ac:dyDescent="0.3">
      <c r="A1267" t="s">
        <v>622</v>
      </c>
      <c r="B1267">
        <v>5022030</v>
      </c>
      <c r="C1267" t="s">
        <v>500</v>
      </c>
      <c r="D1267">
        <v>1</v>
      </c>
      <c r="E1267" s="10">
        <v>560.49</v>
      </c>
      <c r="F1267" s="10">
        <v>560.49</v>
      </c>
      <c r="G1267" s="10">
        <v>560.49</v>
      </c>
      <c r="H1267">
        <v>0</v>
      </c>
      <c r="I1267" s="51" t="str">
        <f>_xlfn.XLOOKUP(Q2_2025[[#This Row],[Artikelnr]],Artikel_prijzen[Artnr],Artikel_prijzen[Groep],"")</f>
        <v>Elektra</v>
      </c>
      <c r="J1267" s="10">
        <f>_xlfn.XLOOKUP(Q2_2025[[#This Row],[Artikelnr]],Artikel_prijzen[Artnr],Artikel_prijzen[Prijs 2025],"")</f>
        <v>386.25</v>
      </c>
      <c r="K1267" t="str">
        <f>IF(Q2_2025[[#This Row],[Artikelprijs]]&lt;&gt;"",IF(Q2_2025[[#This Row],[Stuksprijs]]=Q2_2025[[#This Row],[Artikelprijs]],"Prijs gelijk","Prijs wijkt af"),"")</f>
        <v>Prijs wijkt af</v>
      </c>
      <c r="L1267" t="str">
        <f>IF(Q2_2025[[#This Row],[Relatiekorting percentage]]=0,
    "Nvt",
    IF(Q2_2025[[#This Row],[Brutobedrag 2]] &lt; Q2_2025[[#This Row],[Bruto - Rel.korting]],
        "Nee",
        "Ja"))</f>
        <v>Nvt</v>
      </c>
      <c r="M1267" s="10">
        <f>IF(Q2_2025[[#This Row],[Artikelprijs]]&lt;&gt;"",Q2_2025[[#This Row],[Artikelprijs]],Q2_2025[[#This Row],[Stuksprijs]])</f>
        <v>386.25</v>
      </c>
      <c r="N1267" s="10">
        <f>Q2_2025[[#This Row],[Besteld]]*Q2_2025[[#This Row],[Prijs 2]]</f>
        <v>386.25</v>
      </c>
      <c r="O1267" s="10">
        <f>IF(Q2_2025[[#This Row],[Brutobedrag 2]]&lt;Q2_2025[[#This Row],[Bruto - Rel.korting]],Q2_2025[[#This Row],[Brutobedrag 2]],Q2_2025[[#This Row],[Brutobedrag 2]]*(100-Q2_2025[[#This Row],[Relatiekorting percentage]])/100)</f>
        <v>386.25</v>
      </c>
      <c r="R1267" s="3"/>
      <c r="W1267"/>
      <c r="AB1267"/>
    </row>
    <row r="1268" spans="1:28" x14ac:dyDescent="0.3">
      <c r="A1268" t="s">
        <v>622</v>
      </c>
      <c r="B1268">
        <v>5022030</v>
      </c>
      <c r="C1268" t="s">
        <v>500</v>
      </c>
      <c r="D1268">
        <v>-1</v>
      </c>
      <c r="E1268" s="10">
        <v>560.49</v>
      </c>
      <c r="F1268" s="10">
        <v>-560.49</v>
      </c>
      <c r="G1268" s="10">
        <v>-560.49</v>
      </c>
      <c r="H1268">
        <v>0</v>
      </c>
      <c r="I1268" s="51" t="str">
        <f>_xlfn.XLOOKUP(Q2_2025[[#This Row],[Artikelnr]],Artikel_prijzen[Artnr],Artikel_prijzen[Groep],"")</f>
        <v>Elektra</v>
      </c>
      <c r="J1268" s="10">
        <f>_xlfn.XLOOKUP(Q2_2025[[#This Row],[Artikelnr]],Artikel_prijzen[Artnr],Artikel_prijzen[Prijs 2025],"")</f>
        <v>386.25</v>
      </c>
      <c r="K1268" t="str">
        <f>IF(Q2_2025[[#This Row],[Artikelprijs]]&lt;&gt;"",IF(Q2_2025[[#This Row],[Stuksprijs]]=Q2_2025[[#This Row],[Artikelprijs]],"Prijs gelijk","Prijs wijkt af"),"")</f>
        <v>Prijs wijkt af</v>
      </c>
      <c r="L1268" t="str">
        <f>IF(Q2_2025[[#This Row],[Relatiekorting percentage]]=0,
    "Nvt",
    IF(Q2_2025[[#This Row],[Brutobedrag 2]] &lt; Q2_2025[[#This Row],[Bruto - Rel.korting]],
        "Nee",
        "Ja"))</f>
        <v>Nvt</v>
      </c>
      <c r="M1268" s="10">
        <f>IF(Q2_2025[[#This Row],[Artikelprijs]]&lt;&gt;"",Q2_2025[[#This Row],[Artikelprijs]],Q2_2025[[#This Row],[Stuksprijs]])</f>
        <v>386.25</v>
      </c>
      <c r="N1268" s="10">
        <f>Q2_2025[[#This Row],[Besteld]]*Q2_2025[[#This Row],[Prijs 2]]</f>
        <v>-386.25</v>
      </c>
      <c r="O1268" s="10">
        <f>IF(Q2_2025[[#This Row],[Brutobedrag 2]]&lt;Q2_2025[[#This Row],[Bruto - Rel.korting]],Q2_2025[[#This Row],[Brutobedrag 2]],Q2_2025[[#This Row],[Brutobedrag 2]]*(100-Q2_2025[[#This Row],[Relatiekorting percentage]])/100)</f>
        <v>-386.25</v>
      </c>
      <c r="R1268" s="3"/>
      <c r="W1268"/>
      <c r="AB1268"/>
    </row>
    <row r="1269" spans="1:28" x14ac:dyDescent="0.3">
      <c r="A1269" t="s">
        <v>622</v>
      </c>
      <c r="B1269">
        <v>5022026</v>
      </c>
      <c r="C1269" t="s">
        <v>492</v>
      </c>
      <c r="D1269">
        <v>1</v>
      </c>
      <c r="E1269" s="10">
        <v>403.24</v>
      </c>
      <c r="F1269" s="10">
        <v>403.24</v>
      </c>
      <c r="G1269" s="10">
        <v>403.24</v>
      </c>
      <c r="H1269">
        <v>0</v>
      </c>
      <c r="I1269" s="51" t="str">
        <f>_xlfn.XLOOKUP(Q2_2025[[#This Row],[Artikelnr]],Artikel_prijzen[Artnr],Artikel_prijzen[Groep],"")</f>
        <v>Elektra</v>
      </c>
      <c r="J1269" s="10">
        <f>_xlfn.XLOOKUP(Q2_2025[[#This Row],[Artikelnr]],Artikel_prijzen[Artnr],Artikel_prijzen[Prijs 2025],"")</f>
        <v>298.7</v>
      </c>
      <c r="K1269" t="str">
        <f>IF(Q2_2025[[#This Row],[Artikelprijs]]&lt;&gt;"",IF(Q2_2025[[#This Row],[Stuksprijs]]=Q2_2025[[#This Row],[Artikelprijs]],"Prijs gelijk","Prijs wijkt af"),"")</f>
        <v>Prijs wijkt af</v>
      </c>
      <c r="L1269" t="str">
        <f>IF(Q2_2025[[#This Row],[Relatiekorting percentage]]=0,
    "Nvt",
    IF(Q2_2025[[#This Row],[Brutobedrag 2]] &lt; Q2_2025[[#This Row],[Bruto - Rel.korting]],
        "Nee",
        "Ja"))</f>
        <v>Nvt</v>
      </c>
      <c r="M1269" s="10">
        <f>IF(Q2_2025[[#This Row],[Artikelprijs]]&lt;&gt;"",Q2_2025[[#This Row],[Artikelprijs]],Q2_2025[[#This Row],[Stuksprijs]])</f>
        <v>298.7</v>
      </c>
      <c r="N1269" s="10">
        <f>Q2_2025[[#This Row],[Besteld]]*Q2_2025[[#This Row],[Prijs 2]]</f>
        <v>298.7</v>
      </c>
      <c r="O1269" s="10">
        <f>IF(Q2_2025[[#This Row],[Brutobedrag 2]]&lt;Q2_2025[[#This Row],[Bruto - Rel.korting]],Q2_2025[[#This Row],[Brutobedrag 2]],Q2_2025[[#This Row],[Brutobedrag 2]]*(100-Q2_2025[[#This Row],[Relatiekorting percentage]])/100)</f>
        <v>298.7</v>
      </c>
      <c r="R1269" s="3"/>
      <c r="W1269"/>
      <c r="AB1269"/>
    </row>
    <row r="1270" spans="1:28" x14ac:dyDescent="0.3">
      <c r="A1270" t="s">
        <v>622</v>
      </c>
      <c r="B1270">
        <v>5021030</v>
      </c>
      <c r="C1270" t="s">
        <v>299</v>
      </c>
      <c r="D1270">
        <v>4</v>
      </c>
      <c r="E1270" s="10">
        <v>175</v>
      </c>
      <c r="F1270" s="10">
        <v>700</v>
      </c>
      <c r="G1270" s="10">
        <v>700</v>
      </c>
      <c r="H1270">
        <v>0</v>
      </c>
      <c r="I1270" s="51" t="str">
        <f>_xlfn.XLOOKUP(Q2_2025[[#This Row],[Artikelnr]],Artikel_prijzen[Artnr],Artikel_prijzen[Groep],"")</f>
        <v>Elektra</v>
      </c>
      <c r="J1270" s="10">
        <f>_xlfn.XLOOKUP(Q2_2025[[#This Row],[Artikelnr]],Artikel_prijzen[Artnr],Artikel_prijzen[Prijs 2025],"")</f>
        <v>106.8625</v>
      </c>
      <c r="K1270" t="str">
        <f>IF(Q2_2025[[#This Row],[Artikelprijs]]&lt;&gt;"",IF(Q2_2025[[#This Row],[Stuksprijs]]=Q2_2025[[#This Row],[Artikelprijs]],"Prijs gelijk","Prijs wijkt af"),"")</f>
        <v>Prijs wijkt af</v>
      </c>
      <c r="L1270" t="str">
        <f>IF(Q2_2025[[#This Row],[Relatiekorting percentage]]=0,
    "Nvt",
    IF(Q2_2025[[#This Row],[Brutobedrag 2]] &lt; Q2_2025[[#This Row],[Bruto - Rel.korting]],
        "Nee",
        "Ja"))</f>
        <v>Nvt</v>
      </c>
      <c r="M1270" s="10">
        <f>IF(Q2_2025[[#This Row],[Artikelprijs]]&lt;&gt;"",Q2_2025[[#This Row],[Artikelprijs]],Q2_2025[[#This Row],[Stuksprijs]])</f>
        <v>106.8625</v>
      </c>
      <c r="N1270" s="10">
        <f>Q2_2025[[#This Row],[Besteld]]*Q2_2025[[#This Row],[Prijs 2]]</f>
        <v>427.45</v>
      </c>
      <c r="O1270" s="10">
        <f>IF(Q2_2025[[#This Row],[Brutobedrag 2]]&lt;Q2_2025[[#This Row],[Bruto - Rel.korting]],Q2_2025[[#This Row],[Brutobedrag 2]],Q2_2025[[#This Row],[Brutobedrag 2]]*(100-Q2_2025[[#This Row],[Relatiekorting percentage]])/100)</f>
        <v>427.45</v>
      </c>
      <c r="R1270" s="3"/>
      <c r="W1270"/>
      <c r="AB1270"/>
    </row>
    <row r="1271" spans="1:28" x14ac:dyDescent="0.3">
      <c r="A1271" t="s">
        <v>622</v>
      </c>
      <c r="B1271">
        <v>5022026</v>
      </c>
      <c r="C1271" t="s">
        <v>492</v>
      </c>
      <c r="D1271">
        <v>1</v>
      </c>
      <c r="E1271" s="10">
        <v>403.24</v>
      </c>
      <c r="F1271" s="10">
        <v>403.24</v>
      </c>
      <c r="G1271" s="10">
        <v>403.24</v>
      </c>
      <c r="H1271">
        <v>0</v>
      </c>
      <c r="I1271" s="51" t="str">
        <f>_xlfn.XLOOKUP(Q2_2025[[#This Row],[Artikelnr]],Artikel_prijzen[Artnr],Artikel_prijzen[Groep],"")</f>
        <v>Elektra</v>
      </c>
      <c r="J1271" s="10">
        <f>_xlfn.XLOOKUP(Q2_2025[[#This Row],[Artikelnr]],Artikel_prijzen[Artnr],Artikel_prijzen[Prijs 2025],"")</f>
        <v>298.7</v>
      </c>
      <c r="K1271" t="str">
        <f>IF(Q2_2025[[#This Row],[Artikelprijs]]&lt;&gt;"",IF(Q2_2025[[#This Row],[Stuksprijs]]=Q2_2025[[#This Row],[Artikelprijs]],"Prijs gelijk","Prijs wijkt af"),"")</f>
        <v>Prijs wijkt af</v>
      </c>
      <c r="L1271" t="str">
        <f>IF(Q2_2025[[#This Row],[Relatiekorting percentage]]=0,
    "Nvt",
    IF(Q2_2025[[#This Row],[Brutobedrag 2]] &lt; Q2_2025[[#This Row],[Bruto - Rel.korting]],
        "Nee",
        "Ja"))</f>
        <v>Nvt</v>
      </c>
      <c r="M1271" s="10">
        <f>IF(Q2_2025[[#This Row],[Artikelprijs]]&lt;&gt;"",Q2_2025[[#This Row],[Artikelprijs]],Q2_2025[[#This Row],[Stuksprijs]])</f>
        <v>298.7</v>
      </c>
      <c r="N1271" s="10">
        <f>Q2_2025[[#This Row],[Besteld]]*Q2_2025[[#This Row],[Prijs 2]]</f>
        <v>298.7</v>
      </c>
      <c r="O1271" s="10">
        <f>IF(Q2_2025[[#This Row],[Brutobedrag 2]]&lt;Q2_2025[[#This Row],[Bruto - Rel.korting]],Q2_2025[[#This Row],[Brutobedrag 2]],Q2_2025[[#This Row],[Brutobedrag 2]]*(100-Q2_2025[[#This Row],[Relatiekorting percentage]])/100)</f>
        <v>298.7</v>
      </c>
      <c r="R1271" s="3"/>
      <c r="W1271"/>
      <c r="AB1271"/>
    </row>
    <row r="1272" spans="1:28" x14ac:dyDescent="0.3">
      <c r="A1272" t="s">
        <v>622</v>
      </c>
      <c r="B1272">
        <v>5021030</v>
      </c>
      <c r="C1272" t="s">
        <v>299</v>
      </c>
      <c r="D1272">
        <v>4</v>
      </c>
      <c r="E1272" s="10">
        <v>175</v>
      </c>
      <c r="F1272" s="10">
        <v>700</v>
      </c>
      <c r="G1272" s="10">
        <v>700</v>
      </c>
      <c r="H1272">
        <v>0</v>
      </c>
      <c r="I1272" s="51" t="str">
        <f>_xlfn.XLOOKUP(Q2_2025[[#This Row],[Artikelnr]],Artikel_prijzen[Artnr],Artikel_prijzen[Groep],"")</f>
        <v>Elektra</v>
      </c>
      <c r="J1272" s="10">
        <f>_xlfn.XLOOKUP(Q2_2025[[#This Row],[Artikelnr]],Artikel_prijzen[Artnr],Artikel_prijzen[Prijs 2025],"")</f>
        <v>106.8625</v>
      </c>
      <c r="K1272" t="str">
        <f>IF(Q2_2025[[#This Row],[Artikelprijs]]&lt;&gt;"",IF(Q2_2025[[#This Row],[Stuksprijs]]=Q2_2025[[#This Row],[Artikelprijs]],"Prijs gelijk","Prijs wijkt af"),"")</f>
        <v>Prijs wijkt af</v>
      </c>
      <c r="L1272" t="str">
        <f>IF(Q2_2025[[#This Row],[Relatiekorting percentage]]=0,
    "Nvt",
    IF(Q2_2025[[#This Row],[Brutobedrag 2]] &lt; Q2_2025[[#This Row],[Bruto - Rel.korting]],
        "Nee",
        "Ja"))</f>
        <v>Nvt</v>
      </c>
      <c r="M1272" s="10">
        <f>IF(Q2_2025[[#This Row],[Artikelprijs]]&lt;&gt;"",Q2_2025[[#This Row],[Artikelprijs]],Q2_2025[[#This Row],[Stuksprijs]])</f>
        <v>106.8625</v>
      </c>
      <c r="N1272" s="10">
        <f>Q2_2025[[#This Row],[Besteld]]*Q2_2025[[#This Row],[Prijs 2]]</f>
        <v>427.45</v>
      </c>
      <c r="O1272" s="10">
        <f>IF(Q2_2025[[#This Row],[Brutobedrag 2]]&lt;Q2_2025[[#This Row],[Bruto - Rel.korting]],Q2_2025[[#This Row],[Brutobedrag 2]],Q2_2025[[#This Row],[Brutobedrag 2]]*(100-Q2_2025[[#This Row],[Relatiekorting percentage]])/100)</f>
        <v>427.45</v>
      </c>
      <c r="R1272" s="3"/>
      <c r="W1272"/>
      <c r="AB1272"/>
    </row>
    <row r="1273" spans="1:28" x14ac:dyDescent="0.3">
      <c r="A1273" t="s">
        <v>622</v>
      </c>
      <c r="B1273">
        <v>5022050</v>
      </c>
      <c r="C1273" t="s">
        <v>281</v>
      </c>
      <c r="D1273">
        <v>1</v>
      </c>
      <c r="E1273" s="10">
        <v>638.94000000000005</v>
      </c>
      <c r="F1273" s="10">
        <v>638.94000000000005</v>
      </c>
      <c r="G1273" s="10">
        <v>638.94000000000005</v>
      </c>
      <c r="H1273">
        <v>0</v>
      </c>
      <c r="I1273" s="51" t="str">
        <f>_xlfn.XLOOKUP(Q2_2025[[#This Row],[Artikelnr]],Artikel_prijzen[Artnr],Artikel_prijzen[Groep],"")</f>
        <v>Elektra</v>
      </c>
      <c r="J1273" s="10">
        <f>_xlfn.XLOOKUP(Q2_2025[[#This Row],[Artikelnr]],Artikel_prijzen[Artnr],Artikel_prijzen[Prijs 2025],"")</f>
        <v>499.55</v>
      </c>
      <c r="K1273" t="str">
        <f>IF(Q2_2025[[#This Row],[Artikelprijs]]&lt;&gt;"",IF(Q2_2025[[#This Row],[Stuksprijs]]=Q2_2025[[#This Row],[Artikelprijs]],"Prijs gelijk","Prijs wijkt af"),"")</f>
        <v>Prijs wijkt af</v>
      </c>
      <c r="L1273" t="str">
        <f>IF(Q2_2025[[#This Row],[Relatiekorting percentage]]=0,
    "Nvt",
    IF(Q2_2025[[#This Row],[Brutobedrag 2]] &lt; Q2_2025[[#This Row],[Bruto - Rel.korting]],
        "Nee",
        "Ja"))</f>
        <v>Nvt</v>
      </c>
      <c r="M1273" s="10">
        <f>IF(Q2_2025[[#This Row],[Artikelprijs]]&lt;&gt;"",Q2_2025[[#This Row],[Artikelprijs]],Q2_2025[[#This Row],[Stuksprijs]])</f>
        <v>499.55</v>
      </c>
      <c r="N1273" s="10">
        <f>Q2_2025[[#This Row],[Besteld]]*Q2_2025[[#This Row],[Prijs 2]]</f>
        <v>499.55</v>
      </c>
      <c r="O1273" s="10">
        <f>IF(Q2_2025[[#This Row],[Brutobedrag 2]]&lt;Q2_2025[[#This Row],[Bruto - Rel.korting]],Q2_2025[[#This Row],[Brutobedrag 2]],Q2_2025[[#This Row],[Brutobedrag 2]]*(100-Q2_2025[[#This Row],[Relatiekorting percentage]])/100)</f>
        <v>499.55</v>
      </c>
      <c r="R1273" s="3"/>
      <c r="W1273"/>
      <c r="AB1273"/>
    </row>
    <row r="1274" spans="1:28" x14ac:dyDescent="0.3">
      <c r="A1274" t="s">
        <v>622</v>
      </c>
      <c r="B1274">
        <v>5022046</v>
      </c>
      <c r="C1274" t="s">
        <v>554</v>
      </c>
      <c r="D1274">
        <v>1</v>
      </c>
      <c r="E1274" s="10">
        <v>416.72</v>
      </c>
      <c r="F1274" s="10">
        <v>416.72</v>
      </c>
      <c r="G1274" s="10">
        <v>416.72</v>
      </c>
      <c r="H1274">
        <v>0</v>
      </c>
      <c r="I1274" s="51" t="str">
        <f>_xlfn.XLOOKUP(Q2_2025[[#This Row],[Artikelnr]],Artikel_prijzen[Artnr],Artikel_prijzen[Groep],"")</f>
        <v>Elektra</v>
      </c>
      <c r="J1274" s="10">
        <f>_xlfn.XLOOKUP(Q2_2025[[#This Row],[Artikelnr]],Artikel_prijzen[Artnr],Artikel_prijzen[Prijs 2025],"")</f>
        <v>329.6</v>
      </c>
      <c r="K1274" t="str">
        <f>IF(Q2_2025[[#This Row],[Artikelprijs]]&lt;&gt;"",IF(Q2_2025[[#This Row],[Stuksprijs]]=Q2_2025[[#This Row],[Artikelprijs]],"Prijs gelijk","Prijs wijkt af"),"")</f>
        <v>Prijs wijkt af</v>
      </c>
      <c r="L1274" t="str">
        <f>IF(Q2_2025[[#This Row],[Relatiekorting percentage]]=0,
    "Nvt",
    IF(Q2_2025[[#This Row],[Brutobedrag 2]] &lt; Q2_2025[[#This Row],[Bruto - Rel.korting]],
        "Nee",
        "Ja"))</f>
        <v>Nvt</v>
      </c>
      <c r="M1274" s="10">
        <f>IF(Q2_2025[[#This Row],[Artikelprijs]]&lt;&gt;"",Q2_2025[[#This Row],[Artikelprijs]],Q2_2025[[#This Row],[Stuksprijs]])</f>
        <v>329.6</v>
      </c>
      <c r="N1274" s="10">
        <f>Q2_2025[[#This Row],[Besteld]]*Q2_2025[[#This Row],[Prijs 2]]</f>
        <v>329.6</v>
      </c>
      <c r="O1274" s="10">
        <f>IF(Q2_2025[[#This Row],[Brutobedrag 2]]&lt;Q2_2025[[#This Row],[Bruto - Rel.korting]],Q2_2025[[#This Row],[Brutobedrag 2]],Q2_2025[[#This Row],[Brutobedrag 2]]*(100-Q2_2025[[#This Row],[Relatiekorting percentage]])/100)</f>
        <v>329.6</v>
      </c>
      <c r="R1274" s="3"/>
      <c r="W1274"/>
      <c r="AB1274"/>
    </row>
    <row r="1275" spans="1:28" x14ac:dyDescent="0.3">
      <c r="A1275" t="s">
        <v>622</v>
      </c>
      <c r="B1275">
        <v>5020002</v>
      </c>
      <c r="C1275" t="s">
        <v>624</v>
      </c>
      <c r="D1275">
        <v>5</v>
      </c>
      <c r="E1275" s="10">
        <v>39.65</v>
      </c>
      <c r="F1275" s="10">
        <v>198.25</v>
      </c>
      <c r="G1275" s="10">
        <v>198.25</v>
      </c>
      <c r="H1275">
        <v>0</v>
      </c>
      <c r="I1275" s="51" t="str">
        <f>_xlfn.XLOOKUP(Q2_2025[[#This Row],[Artikelnr]],Artikel_prijzen[Artnr],Artikel_prijzen[Groep],"")</f>
        <v/>
      </c>
      <c r="J1275" s="10" t="str">
        <f>_xlfn.XLOOKUP(Q2_2025[[#This Row],[Artikelnr]],Artikel_prijzen[Artnr],Artikel_prijzen[Prijs 2025],"")</f>
        <v/>
      </c>
      <c r="K1275" t="str">
        <f>IF(Q2_2025[[#This Row],[Artikelprijs]]&lt;&gt;"",IF(Q2_2025[[#This Row],[Stuksprijs]]=Q2_2025[[#This Row],[Artikelprijs]],"Prijs gelijk","Prijs wijkt af"),"")</f>
        <v/>
      </c>
      <c r="L1275" t="str">
        <f>IF(Q2_2025[[#This Row],[Relatiekorting percentage]]=0,
    "Nvt",
    IF(Q2_2025[[#This Row],[Brutobedrag 2]] &lt; Q2_2025[[#This Row],[Bruto - Rel.korting]],
        "Nee",
        "Ja"))</f>
        <v>Nvt</v>
      </c>
      <c r="M1275" s="10">
        <f>IF(Q2_2025[[#This Row],[Artikelprijs]]&lt;&gt;"",Q2_2025[[#This Row],[Artikelprijs]],Q2_2025[[#This Row],[Stuksprijs]])</f>
        <v>39.65</v>
      </c>
      <c r="N1275" s="10">
        <f>Q2_2025[[#This Row],[Besteld]]*Q2_2025[[#This Row],[Prijs 2]]</f>
        <v>198.25</v>
      </c>
      <c r="O1275" s="10">
        <f>IF(Q2_2025[[#This Row],[Brutobedrag 2]]&lt;Q2_2025[[#This Row],[Bruto - Rel.korting]],Q2_2025[[#This Row],[Brutobedrag 2]],Q2_2025[[#This Row],[Brutobedrag 2]]*(100-Q2_2025[[#This Row],[Relatiekorting percentage]])/100)</f>
        <v>198.25</v>
      </c>
      <c r="R1275" s="3"/>
      <c r="W1275"/>
      <c r="AB1275"/>
    </row>
    <row r="1276" spans="1:28" x14ac:dyDescent="0.3">
      <c r="A1276" t="s">
        <v>622</v>
      </c>
      <c r="B1276">
        <v>5022028</v>
      </c>
      <c r="C1276" t="s">
        <v>496</v>
      </c>
      <c r="D1276">
        <v>1</v>
      </c>
      <c r="E1276" s="10">
        <v>479.29</v>
      </c>
      <c r="F1276" s="10">
        <v>479.29</v>
      </c>
      <c r="G1276" s="10">
        <v>479.29</v>
      </c>
      <c r="H1276">
        <v>0</v>
      </c>
      <c r="I1276" s="51" t="str">
        <f>_xlfn.XLOOKUP(Q2_2025[[#This Row],[Artikelnr]],Artikel_prijzen[Artnr],Artikel_prijzen[Groep],"")</f>
        <v>Elektra</v>
      </c>
      <c r="J1276" s="10">
        <f>_xlfn.XLOOKUP(Q2_2025[[#This Row],[Artikelnr]],Artikel_prijzen[Artnr],Artikel_prijzen[Prijs 2025],"")</f>
        <v>339.9</v>
      </c>
      <c r="K1276" t="str">
        <f>IF(Q2_2025[[#This Row],[Artikelprijs]]&lt;&gt;"",IF(Q2_2025[[#This Row],[Stuksprijs]]=Q2_2025[[#This Row],[Artikelprijs]],"Prijs gelijk","Prijs wijkt af"),"")</f>
        <v>Prijs wijkt af</v>
      </c>
      <c r="L1276" t="str">
        <f>IF(Q2_2025[[#This Row],[Relatiekorting percentage]]=0,
    "Nvt",
    IF(Q2_2025[[#This Row],[Brutobedrag 2]] &lt; Q2_2025[[#This Row],[Bruto - Rel.korting]],
        "Nee",
        "Ja"))</f>
        <v>Nvt</v>
      </c>
      <c r="M1276" s="10">
        <f>IF(Q2_2025[[#This Row],[Artikelprijs]]&lt;&gt;"",Q2_2025[[#This Row],[Artikelprijs]],Q2_2025[[#This Row],[Stuksprijs]])</f>
        <v>339.9</v>
      </c>
      <c r="N1276" s="10">
        <f>Q2_2025[[#This Row],[Besteld]]*Q2_2025[[#This Row],[Prijs 2]]</f>
        <v>339.9</v>
      </c>
      <c r="O1276" s="10">
        <f>IF(Q2_2025[[#This Row],[Brutobedrag 2]]&lt;Q2_2025[[#This Row],[Bruto - Rel.korting]],Q2_2025[[#This Row],[Brutobedrag 2]],Q2_2025[[#This Row],[Brutobedrag 2]]*(100-Q2_2025[[#This Row],[Relatiekorting percentage]])/100)</f>
        <v>339.9</v>
      </c>
      <c r="R1276" s="3"/>
      <c r="W1276"/>
      <c r="AB1276"/>
    </row>
    <row r="1277" spans="1:28" x14ac:dyDescent="0.3">
      <c r="A1277" t="s">
        <v>622</v>
      </c>
      <c r="B1277">
        <v>5020002</v>
      </c>
      <c r="C1277" t="s">
        <v>624</v>
      </c>
      <c r="D1277">
        <v>7</v>
      </c>
      <c r="E1277" s="10">
        <v>39.65</v>
      </c>
      <c r="F1277" s="10">
        <v>277.55</v>
      </c>
      <c r="G1277" s="10">
        <v>277.55</v>
      </c>
      <c r="H1277">
        <v>0</v>
      </c>
      <c r="I1277" s="51" t="str">
        <f>_xlfn.XLOOKUP(Q2_2025[[#This Row],[Artikelnr]],Artikel_prijzen[Artnr],Artikel_prijzen[Groep],"")</f>
        <v/>
      </c>
      <c r="J1277" s="10" t="str">
        <f>_xlfn.XLOOKUP(Q2_2025[[#This Row],[Artikelnr]],Artikel_prijzen[Artnr],Artikel_prijzen[Prijs 2025],"")</f>
        <v/>
      </c>
      <c r="K1277" t="str">
        <f>IF(Q2_2025[[#This Row],[Artikelprijs]]&lt;&gt;"",IF(Q2_2025[[#This Row],[Stuksprijs]]=Q2_2025[[#This Row],[Artikelprijs]],"Prijs gelijk","Prijs wijkt af"),"")</f>
        <v/>
      </c>
      <c r="L1277" t="str">
        <f>IF(Q2_2025[[#This Row],[Relatiekorting percentage]]=0,
    "Nvt",
    IF(Q2_2025[[#This Row],[Brutobedrag 2]] &lt; Q2_2025[[#This Row],[Bruto - Rel.korting]],
        "Nee",
        "Ja"))</f>
        <v>Nvt</v>
      </c>
      <c r="M1277" s="10">
        <f>IF(Q2_2025[[#This Row],[Artikelprijs]]&lt;&gt;"",Q2_2025[[#This Row],[Artikelprijs]],Q2_2025[[#This Row],[Stuksprijs]])</f>
        <v>39.65</v>
      </c>
      <c r="N1277" s="10">
        <f>Q2_2025[[#This Row],[Besteld]]*Q2_2025[[#This Row],[Prijs 2]]</f>
        <v>277.55</v>
      </c>
      <c r="O1277" s="10">
        <f>IF(Q2_2025[[#This Row],[Brutobedrag 2]]&lt;Q2_2025[[#This Row],[Bruto - Rel.korting]],Q2_2025[[#This Row],[Brutobedrag 2]],Q2_2025[[#This Row],[Brutobedrag 2]]*(100-Q2_2025[[#This Row],[Relatiekorting percentage]])/100)</f>
        <v>277.55</v>
      </c>
      <c r="R1277" s="3"/>
      <c r="W1277"/>
      <c r="AB1277"/>
    </row>
    <row r="1278" spans="1:28" x14ac:dyDescent="0.3">
      <c r="A1278" t="s">
        <v>622</v>
      </c>
      <c r="B1278">
        <v>3001013</v>
      </c>
      <c r="C1278" t="s">
        <v>625</v>
      </c>
      <c r="D1278">
        <v>6</v>
      </c>
      <c r="E1278" s="10">
        <v>17.89</v>
      </c>
      <c r="F1278" s="10">
        <v>107.34</v>
      </c>
      <c r="G1278" s="10">
        <v>107.34</v>
      </c>
      <c r="H1278">
        <v>0</v>
      </c>
      <c r="I1278" s="51" t="str">
        <f>_xlfn.XLOOKUP(Q2_2025[[#This Row],[Artikelnr]],Artikel_prijzen[Artnr],Artikel_prijzen[Groep],"")</f>
        <v/>
      </c>
      <c r="J1278" s="10" t="str">
        <f>_xlfn.XLOOKUP(Q2_2025[[#This Row],[Artikelnr]],Artikel_prijzen[Artnr],Artikel_prijzen[Prijs 2025],"")</f>
        <v/>
      </c>
      <c r="K1278" t="str">
        <f>IF(Q2_2025[[#This Row],[Artikelprijs]]&lt;&gt;"",IF(Q2_2025[[#This Row],[Stuksprijs]]=Q2_2025[[#This Row],[Artikelprijs]],"Prijs gelijk","Prijs wijkt af"),"")</f>
        <v/>
      </c>
      <c r="L1278" t="str">
        <f>IF(Q2_2025[[#This Row],[Relatiekorting percentage]]=0,
    "Nvt",
    IF(Q2_2025[[#This Row],[Brutobedrag 2]] &lt; Q2_2025[[#This Row],[Bruto - Rel.korting]],
        "Nee",
        "Ja"))</f>
        <v>Nvt</v>
      </c>
      <c r="M1278" s="10">
        <f>IF(Q2_2025[[#This Row],[Artikelprijs]]&lt;&gt;"",Q2_2025[[#This Row],[Artikelprijs]],Q2_2025[[#This Row],[Stuksprijs]])</f>
        <v>17.89</v>
      </c>
      <c r="N1278" s="10">
        <f>Q2_2025[[#This Row],[Besteld]]*Q2_2025[[#This Row],[Prijs 2]]</f>
        <v>107.34</v>
      </c>
      <c r="O1278" s="10">
        <f>IF(Q2_2025[[#This Row],[Brutobedrag 2]]&lt;Q2_2025[[#This Row],[Bruto - Rel.korting]],Q2_2025[[#This Row],[Brutobedrag 2]],Q2_2025[[#This Row],[Brutobedrag 2]]*(100-Q2_2025[[#This Row],[Relatiekorting percentage]])/100)</f>
        <v>107.34</v>
      </c>
      <c r="R1278" s="3"/>
      <c r="W1278"/>
      <c r="AB1278"/>
    </row>
    <row r="1279" spans="1:28" x14ac:dyDescent="0.3">
      <c r="A1279" t="s">
        <v>622</v>
      </c>
      <c r="B1279">
        <v>5030228</v>
      </c>
      <c r="C1279" t="s">
        <v>626</v>
      </c>
      <c r="D1279">
        <v>2</v>
      </c>
      <c r="E1279" s="10">
        <v>236.9</v>
      </c>
      <c r="F1279" s="10">
        <v>473.8</v>
      </c>
      <c r="G1279" s="10">
        <v>473.8</v>
      </c>
      <c r="H1279">
        <v>0</v>
      </c>
      <c r="I1279" s="51" t="str">
        <f>_xlfn.XLOOKUP(Q2_2025[[#This Row],[Artikelnr]],Artikel_prijzen[Artnr],Artikel_prijzen[Groep],"")</f>
        <v>Rigging</v>
      </c>
      <c r="J1279" s="10">
        <f>_xlfn.XLOOKUP(Q2_2025[[#This Row],[Artikelnr]],Artikel_prijzen[Artnr],Artikel_prijzen[Prijs 2025],"")</f>
        <v>230</v>
      </c>
      <c r="K1279" t="str">
        <f>IF(Q2_2025[[#This Row],[Artikelprijs]]&lt;&gt;"",IF(Q2_2025[[#This Row],[Stuksprijs]]=Q2_2025[[#This Row],[Artikelprijs]],"Prijs gelijk","Prijs wijkt af"),"")</f>
        <v>Prijs wijkt af</v>
      </c>
      <c r="L1279" t="str">
        <f>IF(Q2_2025[[#This Row],[Relatiekorting percentage]]=0,
    "Nvt",
    IF(Q2_2025[[#This Row],[Brutobedrag 2]] &lt; Q2_2025[[#This Row],[Bruto - Rel.korting]],
        "Nee",
        "Ja"))</f>
        <v>Nvt</v>
      </c>
      <c r="M1279" s="10">
        <f>IF(Q2_2025[[#This Row],[Artikelprijs]]&lt;&gt;"",Q2_2025[[#This Row],[Artikelprijs]],Q2_2025[[#This Row],[Stuksprijs]])</f>
        <v>230</v>
      </c>
      <c r="N1279" s="10">
        <f>Q2_2025[[#This Row],[Besteld]]*Q2_2025[[#This Row],[Prijs 2]]</f>
        <v>460</v>
      </c>
      <c r="O1279" s="10">
        <f>IF(Q2_2025[[#This Row],[Brutobedrag 2]]&lt;Q2_2025[[#This Row],[Bruto - Rel.korting]],Q2_2025[[#This Row],[Brutobedrag 2]],Q2_2025[[#This Row],[Brutobedrag 2]]*(100-Q2_2025[[#This Row],[Relatiekorting percentage]])/100)</f>
        <v>460</v>
      </c>
      <c r="R1279" s="3"/>
      <c r="W1279"/>
      <c r="AB1279"/>
    </row>
    <row r="1280" spans="1:28" x14ac:dyDescent="0.3">
      <c r="A1280" t="s">
        <v>622</v>
      </c>
      <c r="B1280">
        <v>5030234</v>
      </c>
      <c r="C1280" t="s">
        <v>627</v>
      </c>
      <c r="D1280">
        <v>1</v>
      </c>
      <c r="E1280" s="10">
        <v>180.25</v>
      </c>
      <c r="F1280" s="10">
        <v>180.25</v>
      </c>
      <c r="G1280" s="10">
        <v>180.25</v>
      </c>
      <c r="H1280">
        <v>0</v>
      </c>
      <c r="I1280" s="51" t="str">
        <f>_xlfn.XLOOKUP(Q2_2025[[#This Row],[Artikelnr]],Artikel_prijzen[Artnr],Artikel_prijzen[Groep],"")</f>
        <v>Rigging</v>
      </c>
      <c r="J1280" s="10">
        <f>_xlfn.XLOOKUP(Q2_2025[[#This Row],[Artikelnr]],Artikel_prijzen[Artnr],Artikel_prijzen[Prijs 2025],"")</f>
        <v>175</v>
      </c>
      <c r="K1280" t="str">
        <f>IF(Q2_2025[[#This Row],[Artikelprijs]]&lt;&gt;"",IF(Q2_2025[[#This Row],[Stuksprijs]]=Q2_2025[[#This Row],[Artikelprijs]],"Prijs gelijk","Prijs wijkt af"),"")</f>
        <v>Prijs wijkt af</v>
      </c>
      <c r="L1280" t="str">
        <f>IF(Q2_2025[[#This Row],[Relatiekorting percentage]]=0,
    "Nvt",
    IF(Q2_2025[[#This Row],[Brutobedrag 2]] &lt; Q2_2025[[#This Row],[Bruto - Rel.korting]],
        "Nee",
        "Ja"))</f>
        <v>Nvt</v>
      </c>
      <c r="M1280" s="10">
        <f>IF(Q2_2025[[#This Row],[Artikelprijs]]&lt;&gt;"",Q2_2025[[#This Row],[Artikelprijs]],Q2_2025[[#This Row],[Stuksprijs]])</f>
        <v>175</v>
      </c>
      <c r="N1280" s="10">
        <f>Q2_2025[[#This Row],[Besteld]]*Q2_2025[[#This Row],[Prijs 2]]</f>
        <v>175</v>
      </c>
      <c r="O1280" s="10">
        <f>IF(Q2_2025[[#This Row],[Brutobedrag 2]]&lt;Q2_2025[[#This Row],[Bruto - Rel.korting]],Q2_2025[[#This Row],[Brutobedrag 2]],Q2_2025[[#This Row],[Brutobedrag 2]]*(100-Q2_2025[[#This Row],[Relatiekorting percentage]])/100)</f>
        <v>175</v>
      </c>
      <c r="R1280" s="3"/>
      <c r="W1280"/>
      <c r="AB1280"/>
    </row>
    <row r="1281" spans="1:28" x14ac:dyDescent="0.3">
      <c r="A1281" t="s">
        <v>622</v>
      </c>
      <c r="B1281">
        <v>5030225</v>
      </c>
      <c r="C1281" t="s">
        <v>628</v>
      </c>
      <c r="D1281">
        <v>2</v>
      </c>
      <c r="E1281" s="10">
        <v>133.9</v>
      </c>
      <c r="F1281" s="10">
        <v>267.8</v>
      </c>
      <c r="G1281" s="10">
        <v>267.8</v>
      </c>
      <c r="H1281">
        <v>0</v>
      </c>
      <c r="I1281" s="51" t="str">
        <f>_xlfn.XLOOKUP(Q2_2025[[#This Row],[Artikelnr]],Artikel_prijzen[Artnr],Artikel_prijzen[Groep],"")</f>
        <v>Rigging</v>
      </c>
      <c r="J1281" s="10">
        <f>_xlfn.XLOOKUP(Q2_2025[[#This Row],[Artikelnr]],Artikel_prijzen[Artnr],Artikel_prijzen[Prijs 2025],"")</f>
        <v>130</v>
      </c>
      <c r="K1281" t="str">
        <f>IF(Q2_2025[[#This Row],[Artikelprijs]]&lt;&gt;"",IF(Q2_2025[[#This Row],[Stuksprijs]]=Q2_2025[[#This Row],[Artikelprijs]],"Prijs gelijk","Prijs wijkt af"),"")</f>
        <v>Prijs wijkt af</v>
      </c>
      <c r="L1281" t="str">
        <f>IF(Q2_2025[[#This Row],[Relatiekorting percentage]]=0,
    "Nvt",
    IF(Q2_2025[[#This Row],[Brutobedrag 2]] &lt; Q2_2025[[#This Row],[Bruto - Rel.korting]],
        "Nee",
        "Ja"))</f>
        <v>Nvt</v>
      </c>
      <c r="M1281" s="10">
        <f>IF(Q2_2025[[#This Row],[Artikelprijs]]&lt;&gt;"",Q2_2025[[#This Row],[Artikelprijs]],Q2_2025[[#This Row],[Stuksprijs]])</f>
        <v>130</v>
      </c>
      <c r="N1281" s="10">
        <f>Q2_2025[[#This Row],[Besteld]]*Q2_2025[[#This Row],[Prijs 2]]</f>
        <v>260</v>
      </c>
      <c r="O1281" s="10">
        <f>IF(Q2_2025[[#This Row],[Brutobedrag 2]]&lt;Q2_2025[[#This Row],[Bruto - Rel.korting]],Q2_2025[[#This Row],[Brutobedrag 2]],Q2_2025[[#This Row],[Brutobedrag 2]]*(100-Q2_2025[[#This Row],[Relatiekorting percentage]])/100)</f>
        <v>260</v>
      </c>
      <c r="R1281" s="3"/>
      <c r="W1281"/>
      <c r="AB1281"/>
    </row>
    <row r="1282" spans="1:28" x14ac:dyDescent="0.3">
      <c r="A1282" t="s">
        <v>622</v>
      </c>
      <c r="B1282">
        <v>5030234</v>
      </c>
      <c r="C1282" t="s">
        <v>627</v>
      </c>
      <c r="D1282">
        <v>1</v>
      </c>
      <c r="E1282" s="10">
        <v>180.25</v>
      </c>
      <c r="F1282" s="10">
        <v>180.25</v>
      </c>
      <c r="G1282" s="10">
        <v>180.25</v>
      </c>
      <c r="H1282">
        <v>0</v>
      </c>
      <c r="I1282" s="51" t="str">
        <f>_xlfn.XLOOKUP(Q2_2025[[#This Row],[Artikelnr]],Artikel_prijzen[Artnr],Artikel_prijzen[Groep],"")</f>
        <v>Rigging</v>
      </c>
      <c r="J1282" s="10">
        <f>_xlfn.XLOOKUP(Q2_2025[[#This Row],[Artikelnr]],Artikel_prijzen[Artnr],Artikel_prijzen[Prijs 2025],"")</f>
        <v>175</v>
      </c>
      <c r="K1282" t="str">
        <f>IF(Q2_2025[[#This Row],[Artikelprijs]]&lt;&gt;"",IF(Q2_2025[[#This Row],[Stuksprijs]]=Q2_2025[[#This Row],[Artikelprijs]],"Prijs gelijk","Prijs wijkt af"),"")</f>
        <v>Prijs wijkt af</v>
      </c>
      <c r="L1282" t="str">
        <f>IF(Q2_2025[[#This Row],[Relatiekorting percentage]]=0,
    "Nvt",
    IF(Q2_2025[[#This Row],[Brutobedrag 2]] &lt; Q2_2025[[#This Row],[Bruto - Rel.korting]],
        "Nee",
        "Ja"))</f>
        <v>Nvt</v>
      </c>
      <c r="M1282" s="10">
        <f>IF(Q2_2025[[#This Row],[Artikelprijs]]&lt;&gt;"",Q2_2025[[#This Row],[Artikelprijs]],Q2_2025[[#This Row],[Stuksprijs]])</f>
        <v>175</v>
      </c>
      <c r="N1282" s="10">
        <f>Q2_2025[[#This Row],[Besteld]]*Q2_2025[[#This Row],[Prijs 2]]</f>
        <v>175</v>
      </c>
      <c r="O1282" s="10">
        <f>IF(Q2_2025[[#This Row],[Brutobedrag 2]]&lt;Q2_2025[[#This Row],[Bruto - Rel.korting]],Q2_2025[[#This Row],[Brutobedrag 2]],Q2_2025[[#This Row],[Brutobedrag 2]]*(100-Q2_2025[[#This Row],[Relatiekorting percentage]])/100)</f>
        <v>175</v>
      </c>
      <c r="R1282" s="3"/>
      <c r="W1282"/>
      <c r="AB1282"/>
    </row>
    <row r="1283" spans="1:28" x14ac:dyDescent="0.3">
      <c r="A1283" t="s">
        <v>622</v>
      </c>
      <c r="B1283">
        <v>5022052</v>
      </c>
      <c r="C1283" t="s">
        <v>597</v>
      </c>
      <c r="D1283">
        <v>1</v>
      </c>
      <c r="E1283" s="10">
        <v>751.04</v>
      </c>
      <c r="F1283" s="10">
        <v>751.04</v>
      </c>
      <c r="G1283" s="10">
        <v>751.04</v>
      </c>
      <c r="H1283">
        <v>0</v>
      </c>
      <c r="I1283" s="51" t="str">
        <f>_xlfn.XLOOKUP(Q2_2025[[#This Row],[Artikelnr]],Artikel_prijzen[Artnr],Artikel_prijzen[Groep],"")</f>
        <v>Elektra</v>
      </c>
      <c r="J1283" s="10">
        <f>_xlfn.XLOOKUP(Q2_2025[[#This Row],[Artikelnr]],Artikel_prijzen[Artnr],Artikel_prijzen[Prijs 2025],"")</f>
        <v>576.79999999999995</v>
      </c>
      <c r="K1283" t="str">
        <f>IF(Q2_2025[[#This Row],[Artikelprijs]]&lt;&gt;"",IF(Q2_2025[[#This Row],[Stuksprijs]]=Q2_2025[[#This Row],[Artikelprijs]],"Prijs gelijk","Prijs wijkt af"),"")</f>
        <v>Prijs wijkt af</v>
      </c>
      <c r="L1283" t="str">
        <f>IF(Q2_2025[[#This Row],[Relatiekorting percentage]]=0,
    "Nvt",
    IF(Q2_2025[[#This Row],[Brutobedrag 2]] &lt; Q2_2025[[#This Row],[Bruto - Rel.korting]],
        "Nee",
        "Ja"))</f>
        <v>Nvt</v>
      </c>
      <c r="M1283" s="10">
        <f>IF(Q2_2025[[#This Row],[Artikelprijs]]&lt;&gt;"",Q2_2025[[#This Row],[Artikelprijs]],Q2_2025[[#This Row],[Stuksprijs]])</f>
        <v>576.79999999999995</v>
      </c>
      <c r="N1283" s="10">
        <f>Q2_2025[[#This Row],[Besteld]]*Q2_2025[[#This Row],[Prijs 2]]</f>
        <v>576.79999999999995</v>
      </c>
      <c r="O1283" s="10">
        <f>IF(Q2_2025[[#This Row],[Brutobedrag 2]]&lt;Q2_2025[[#This Row],[Bruto - Rel.korting]],Q2_2025[[#This Row],[Brutobedrag 2]],Q2_2025[[#This Row],[Brutobedrag 2]]*(100-Q2_2025[[#This Row],[Relatiekorting percentage]])/100)</f>
        <v>576.79999999999995</v>
      </c>
      <c r="R1283" s="3"/>
      <c r="W1283"/>
      <c r="AB1283"/>
    </row>
    <row r="1284" spans="1:28" x14ac:dyDescent="0.3">
      <c r="A1284" t="s">
        <v>622</v>
      </c>
      <c r="B1284">
        <v>5022030</v>
      </c>
      <c r="C1284" t="s">
        <v>500</v>
      </c>
      <c r="D1284">
        <v>1</v>
      </c>
      <c r="E1284" s="10">
        <v>560.49</v>
      </c>
      <c r="F1284" s="10">
        <v>560.49</v>
      </c>
      <c r="G1284" s="10">
        <v>560.49</v>
      </c>
      <c r="H1284">
        <v>0</v>
      </c>
      <c r="I1284" s="51" t="str">
        <f>_xlfn.XLOOKUP(Q2_2025[[#This Row],[Artikelnr]],Artikel_prijzen[Artnr],Artikel_prijzen[Groep],"")</f>
        <v>Elektra</v>
      </c>
      <c r="J1284" s="10">
        <f>_xlfn.XLOOKUP(Q2_2025[[#This Row],[Artikelnr]],Artikel_prijzen[Artnr],Artikel_prijzen[Prijs 2025],"")</f>
        <v>386.25</v>
      </c>
      <c r="K1284" t="str">
        <f>IF(Q2_2025[[#This Row],[Artikelprijs]]&lt;&gt;"",IF(Q2_2025[[#This Row],[Stuksprijs]]=Q2_2025[[#This Row],[Artikelprijs]],"Prijs gelijk","Prijs wijkt af"),"")</f>
        <v>Prijs wijkt af</v>
      </c>
      <c r="L1284" t="str">
        <f>IF(Q2_2025[[#This Row],[Relatiekorting percentage]]=0,
    "Nvt",
    IF(Q2_2025[[#This Row],[Brutobedrag 2]] &lt; Q2_2025[[#This Row],[Bruto - Rel.korting]],
        "Nee",
        "Ja"))</f>
        <v>Nvt</v>
      </c>
      <c r="M1284" s="10">
        <f>IF(Q2_2025[[#This Row],[Artikelprijs]]&lt;&gt;"",Q2_2025[[#This Row],[Artikelprijs]],Q2_2025[[#This Row],[Stuksprijs]])</f>
        <v>386.25</v>
      </c>
      <c r="N1284" s="10">
        <f>Q2_2025[[#This Row],[Besteld]]*Q2_2025[[#This Row],[Prijs 2]]</f>
        <v>386.25</v>
      </c>
      <c r="O1284" s="10">
        <f>IF(Q2_2025[[#This Row],[Brutobedrag 2]]&lt;Q2_2025[[#This Row],[Bruto - Rel.korting]],Q2_2025[[#This Row],[Brutobedrag 2]],Q2_2025[[#This Row],[Brutobedrag 2]]*(100-Q2_2025[[#This Row],[Relatiekorting percentage]])/100)</f>
        <v>386.25</v>
      </c>
      <c r="R1284" s="3"/>
      <c r="W1284"/>
      <c r="AB1284"/>
    </row>
    <row r="1285" spans="1:28" x14ac:dyDescent="0.3">
      <c r="A1285" t="s">
        <v>622</v>
      </c>
      <c r="B1285">
        <v>5022023</v>
      </c>
      <c r="C1285" t="s">
        <v>489</v>
      </c>
      <c r="D1285">
        <v>1</v>
      </c>
      <c r="E1285" s="10">
        <v>339.47</v>
      </c>
      <c r="F1285" s="10">
        <v>339.47</v>
      </c>
      <c r="G1285" s="10">
        <v>339.47</v>
      </c>
      <c r="H1285">
        <v>0</v>
      </c>
      <c r="I1285" s="51" t="str">
        <f>_xlfn.XLOOKUP(Q2_2025[[#This Row],[Artikelnr]],Artikel_prijzen[Artnr],Artikel_prijzen[Groep],"")</f>
        <v>Elektra</v>
      </c>
      <c r="J1285" s="10">
        <f>_xlfn.XLOOKUP(Q2_2025[[#This Row],[Artikelnr]],Artikel_prijzen[Artnr],Artikel_prijzen[Prijs 2025],"")</f>
        <v>252.35</v>
      </c>
      <c r="K1285" t="str">
        <f>IF(Q2_2025[[#This Row],[Artikelprijs]]&lt;&gt;"",IF(Q2_2025[[#This Row],[Stuksprijs]]=Q2_2025[[#This Row],[Artikelprijs]],"Prijs gelijk","Prijs wijkt af"),"")</f>
        <v>Prijs wijkt af</v>
      </c>
      <c r="L1285" t="str">
        <f>IF(Q2_2025[[#This Row],[Relatiekorting percentage]]=0,
    "Nvt",
    IF(Q2_2025[[#This Row],[Brutobedrag 2]] &lt; Q2_2025[[#This Row],[Bruto - Rel.korting]],
        "Nee",
        "Ja"))</f>
        <v>Nvt</v>
      </c>
      <c r="M1285" s="10">
        <f>IF(Q2_2025[[#This Row],[Artikelprijs]]&lt;&gt;"",Q2_2025[[#This Row],[Artikelprijs]],Q2_2025[[#This Row],[Stuksprijs]])</f>
        <v>252.35</v>
      </c>
      <c r="N1285" s="10">
        <f>Q2_2025[[#This Row],[Besteld]]*Q2_2025[[#This Row],[Prijs 2]]</f>
        <v>252.35</v>
      </c>
      <c r="O1285" s="10">
        <f>IF(Q2_2025[[#This Row],[Brutobedrag 2]]&lt;Q2_2025[[#This Row],[Bruto - Rel.korting]],Q2_2025[[#This Row],[Brutobedrag 2]],Q2_2025[[#This Row],[Brutobedrag 2]]*(100-Q2_2025[[#This Row],[Relatiekorting percentage]])/100)</f>
        <v>252.35</v>
      </c>
      <c r="R1285" s="3"/>
      <c r="W1285"/>
      <c r="AB1285"/>
    </row>
    <row r="1286" spans="1:28" x14ac:dyDescent="0.3">
      <c r="A1286" t="s">
        <v>622</v>
      </c>
      <c r="B1286">
        <v>5020003</v>
      </c>
      <c r="C1286" t="s">
        <v>258</v>
      </c>
      <c r="D1286">
        <v>1</v>
      </c>
      <c r="E1286" s="10">
        <v>66.95</v>
      </c>
      <c r="F1286" s="10">
        <v>66.95</v>
      </c>
      <c r="G1286" s="10">
        <v>66.95</v>
      </c>
      <c r="H1286">
        <v>0</v>
      </c>
      <c r="I1286" s="51" t="str">
        <f>_xlfn.XLOOKUP(Q2_2025[[#This Row],[Artikelnr]],Artikel_prijzen[Artnr],Artikel_prijzen[Groep],"")</f>
        <v/>
      </c>
      <c r="J1286" s="10" t="str">
        <f>_xlfn.XLOOKUP(Q2_2025[[#This Row],[Artikelnr]],Artikel_prijzen[Artnr],Artikel_prijzen[Prijs 2025],"")</f>
        <v/>
      </c>
      <c r="K1286" t="str">
        <f>IF(Q2_2025[[#This Row],[Artikelprijs]]&lt;&gt;"",IF(Q2_2025[[#This Row],[Stuksprijs]]=Q2_2025[[#This Row],[Artikelprijs]],"Prijs gelijk","Prijs wijkt af"),"")</f>
        <v/>
      </c>
      <c r="L1286" t="str">
        <f>IF(Q2_2025[[#This Row],[Relatiekorting percentage]]=0,
    "Nvt",
    IF(Q2_2025[[#This Row],[Brutobedrag 2]] &lt; Q2_2025[[#This Row],[Bruto - Rel.korting]],
        "Nee",
        "Ja"))</f>
        <v>Nvt</v>
      </c>
      <c r="M1286" s="10">
        <f>IF(Q2_2025[[#This Row],[Artikelprijs]]&lt;&gt;"",Q2_2025[[#This Row],[Artikelprijs]],Q2_2025[[#This Row],[Stuksprijs]])</f>
        <v>66.95</v>
      </c>
      <c r="N1286" s="10">
        <f>Q2_2025[[#This Row],[Besteld]]*Q2_2025[[#This Row],[Prijs 2]]</f>
        <v>66.95</v>
      </c>
      <c r="O1286" s="10">
        <f>IF(Q2_2025[[#This Row],[Brutobedrag 2]]&lt;Q2_2025[[#This Row],[Bruto - Rel.korting]],Q2_2025[[#This Row],[Brutobedrag 2]],Q2_2025[[#This Row],[Brutobedrag 2]]*(100-Q2_2025[[#This Row],[Relatiekorting percentage]])/100)</f>
        <v>66.95</v>
      </c>
      <c r="R1286" s="3"/>
      <c r="W1286"/>
      <c r="AB1286"/>
    </row>
    <row r="1287" spans="1:28" x14ac:dyDescent="0.3">
      <c r="A1287" t="s">
        <v>622</v>
      </c>
      <c r="B1287">
        <v>5022032</v>
      </c>
      <c r="C1287" t="s">
        <v>503</v>
      </c>
      <c r="D1287">
        <v>1</v>
      </c>
      <c r="E1287" s="10">
        <v>690.67</v>
      </c>
      <c r="F1287" s="10">
        <v>690.67</v>
      </c>
      <c r="G1287" s="10">
        <v>690.67</v>
      </c>
      <c r="H1287">
        <v>0</v>
      </c>
      <c r="I1287" s="51" t="str">
        <f>_xlfn.XLOOKUP(Q2_2025[[#This Row],[Artikelnr]],Artikel_prijzen[Artnr],Artikel_prijzen[Groep],"")</f>
        <v>Elektra</v>
      </c>
      <c r="J1287" s="10">
        <f>_xlfn.XLOOKUP(Q2_2025[[#This Row],[Artikelnr]],Artikel_prijzen[Artnr],Artikel_prijzen[Prijs 2025],"")</f>
        <v>458.35</v>
      </c>
      <c r="K1287" t="str">
        <f>IF(Q2_2025[[#This Row],[Artikelprijs]]&lt;&gt;"",IF(Q2_2025[[#This Row],[Stuksprijs]]=Q2_2025[[#This Row],[Artikelprijs]],"Prijs gelijk","Prijs wijkt af"),"")</f>
        <v>Prijs wijkt af</v>
      </c>
      <c r="L1287" t="str">
        <f>IF(Q2_2025[[#This Row],[Relatiekorting percentage]]=0,
    "Nvt",
    IF(Q2_2025[[#This Row],[Brutobedrag 2]] &lt; Q2_2025[[#This Row],[Bruto - Rel.korting]],
        "Nee",
        "Ja"))</f>
        <v>Nvt</v>
      </c>
      <c r="M1287" s="10">
        <f>IF(Q2_2025[[#This Row],[Artikelprijs]]&lt;&gt;"",Q2_2025[[#This Row],[Artikelprijs]],Q2_2025[[#This Row],[Stuksprijs]])</f>
        <v>458.35</v>
      </c>
      <c r="N1287" s="10">
        <f>Q2_2025[[#This Row],[Besteld]]*Q2_2025[[#This Row],[Prijs 2]]</f>
        <v>458.35</v>
      </c>
      <c r="O1287" s="10">
        <f>IF(Q2_2025[[#This Row],[Brutobedrag 2]]&lt;Q2_2025[[#This Row],[Bruto - Rel.korting]],Q2_2025[[#This Row],[Brutobedrag 2]],Q2_2025[[#This Row],[Brutobedrag 2]]*(100-Q2_2025[[#This Row],[Relatiekorting percentage]])/100)</f>
        <v>458.35</v>
      </c>
      <c r="R1287" s="3"/>
      <c r="W1287"/>
      <c r="AB1287"/>
    </row>
    <row r="1288" spans="1:28" x14ac:dyDescent="0.3">
      <c r="A1288" t="s">
        <v>622</v>
      </c>
      <c r="B1288">
        <v>5022026</v>
      </c>
      <c r="C1288" t="s">
        <v>492</v>
      </c>
      <c r="D1288">
        <v>2</v>
      </c>
      <c r="E1288" s="10">
        <v>403.24</v>
      </c>
      <c r="F1288" s="10">
        <v>806.48</v>
      </c>
      <c r="G1288" s="10">
        <v>806.48</v>
      </c>
      <c r="H1288">
        <v>0</v>
      </c>
      <c r="I1288" s="51" t="str">
        <f>_xlfn.XLOOKUP(Q2_2025[[#This Row],[Artikelnr]],Artikel_prijzen[Artnr],Artikel_prijzen[Groep],"")</f>
        <v>Elektra</v>
      </c>
      <c r="J1288" s="10">
        <f>_xlfn.XLOOKUP(Q2_2025[[#This Row],[Artikelnr]],Artikel_prijzen[Artnr],Artikel_prijzen[Prijs 2025],"")</f>
        <v>298.7</v>
      </c>
      <c r="K1288" t="str">
        <f>IF(Q2_2025[[#This Row],[Artikelprijs]]&lt;&gt;"",IF(Q2_2025[[#This Row],[Stuksprijs]]=Q2_2025[[#This Row],[Artikelprijs]],"Prijs gelijk","Prijs wijkt af"),"")</f>
        <v>Prijs wijkt af</v>
      </c>
      <c r="L1288" t="str">
        <f>IF(Q2_2025[[#This Row],[Relatiekorting percentage]]=0,
    "Nvt",
    IF(Q2_2025[[#This Row],[Brutobedrag 2]] &lt; Q2_2025[[#This Row],[Bruto - Rel.korting]],
        "Nee",
        "Ja"))</f>
        <v>Nvt</v>
      </c>
      <c r="M1288" s="10">
        <f>IF(Q2_2025[[#This Row],[Artikelprijs]]&lt;&gt;"",Q2_2025[[#This Row],[Artikelprijs]],Q2_2025[[#This Row],[Stuksprijs]])</f>
        <v>298.7</v>
      </c>
      <c r="N1288" s="10">
        <f>Q2_2025[[#This Row],[Besteld]]*Q2_2025[[#This Row],[Prijs 2]]</f>
        <v>597.4</v>
      </c>
      <c r="O1288" s="10">
        <f>IF(Q2_2025[[#This Row],[Brutobedrag 2]]&lt;Q2_2025[[#This Row],[Bruto - Rel.korting]],Q2_2025[[#This Row],[Brutobedrag 2]],Q2_2025[[#This Row],[Brutobedrag 2]]*(100-Q2_2025[[#This Row],[Relatiekorting percentage]])/100)</f>
        <v>597.4</v>
      </c>
      <c r="R1288" s="3"/>
      <c r="W1288"/>
      <c r="AB1288"/>
    </row>
    <row r="1289" spans="1:28" x14ac:dyDescent="0.3">
      <c r="A1289" t="s">
        <v>622</v>
      </c>
      <c r="B1289">
        <v>5022030</v>
      </c>
      <c r="C1289" t="s">
        <v>500</v>
      </c>
      <c r="D1289">
        <v>1</v>
      </c>
      <c r="E1289" s="10">
        <v>560.49</v>
      </c>
      <c r="F1289" s="10">
        <v>560.49</v>
      </c>
      <c r="G1289" s="10">
        <v>560.49</v>
      </c>
      <c r="H1289">
        <v>0</v>
      </c>
      <c r="I1289" s="51" t="str">
        <f>_xlfn.XLOOKUP(Q2_2025[[#This Row],[Artikelnr]],Artikel_prijzen[Artnr],Artikel_prijzen[Groep],"")</f>
        <v>Elektra</v>
      </c>
      <c r="J1289" s="10">
        <f>_xlfn.XLOOKUP(Q2_2025[[#This Row],[Artikelnr]],Artikel_prijzen[Artnr],Artikel_prijzen[Prijs 2025],"")</f>
        <v>386.25</v>
      </c>
      <c r="K1289" t="str">
        <f>IF(Q2_2025[[#This Row],[Artikelprijs]]&lt;&gt;"",IF(Q2_2025[[#This Row],[Stuksprijs]]=Q2_2025[[#This Row],[Artikelprijs]],"Prijs gelijk","Prijs wijkt af"),"")</f>
        <v>Prijs wijkt af</v>
      </c>
      <c r="L1289" t="str">
        <f>IF(Q2_2025[[#This Row],[Relatiekorting percentage]]=0,
    "Nvt",
    IF(Q2_2025[[#This Row],[Brutobedrag 2]] &lt; Q2_2025[[#This Row],[Bruto - Rel.korting]],
        "Nee",
        "Ja"))</f>
        <v>Nvt</v>
      </c>
      <c r="M1289" s="10">
        <f>IF(Q2_2025[[#This Row],[Artikelprijs]]&lt;&gt;"",Q2_2025[[#This Row],[Artikelprijs]],Q2_2025[[#This Row],[Stuksprijs]])</f>
        <v>386.25</v>
      </c>
      <c r="N1289" s="10">
        <f>Q2_2025[[#This Row],[Besteld]]*Q2_2025[[#This Row],[Prijs 2]]</f>
        <v>386.25</v>
      </c>
      <c r="O1289" s="10">
        <f>IF(Q2_2025[[#This Row],[Brutobedrag 2]]&lt;Q2_2025[[#This Row],[Bruto - Rel.korting]],Q2_2025[[#This Row],[Brutobedrag 2]],Q2_2025[[#This Row],[Brutobedrag 2]]*(100-Q2_2025[[#This Row],[Relatiekorting percentage]])/100)</f>
        <v>386.25</v>
      </c>
      <c r="R1289" s="3"/>
      <c r="W1289"/>
      <c r="AB1289"/>
    </row>
    <row r="1290" spans="1:28" x14ac:dyDescent="0.3">
      <c r="A1290" t="s">
        <v>622</v>
      </c>
      <c r="B1290">
        <v>5021030</v>
      </c>
      <c r="C1290" t="s">
        <v>546</v>
      </c>
      <c r="D1290">
        <v>1</v>
      </c>
      <c r="E1290" s="10">
        <v>170</v>
      </c>
      <c r="F1290" s="10">
        <v>170</v>
      </c>
      <c r="G1290" s="10">
        <v>170</v>
      </c>
      <c r="H1290">
        <v>0</v>
      </c>
      <c r="I1290" s="51" t="str">
        <f>_xlfn.XLOOKUP(Q2_2025[[#This Row],[Artikelnr]],Artikel_prijzen[Artnr],Artikel_prijzen[Groep],"")</f>
        <v>Elektra</v>
      </c>
      <c r="J1290" s="10">
        <f>_xlfn.XLOOKUP(Q2_2025[[#This Row],[Artikelnr]],Artikel_prijzen[Artnr],Artikel_prijzen[Prijs 2025],"")</f>
        <v>106.8625</v>
      </c>
      <c r="K1290" t="str">
        <f>IF(Q2_2025[[#This Row],[Artikelprijs]]&lt;&gt;"",IF(Q2_2025[[#This Row],[Stuksprijs]]=Q2_2025[[#This Row],[Artikelprijs]],"Prijs gelijk","Prijs wijkt af"),"")</f>
        <v>Prijs wijkt af</v>
      </c>
      <c r="L1290" t="str">
        <f>IF(Q2_2025[[#This Row],[Relatiekorting percentage]]=0,
    "Nvt",
    IF(Q2_2025[[#This Row],[Brutobedrag 2]] &lt; Q2_2025[[#This Row],[Bruto - Rel.korting]],
        "Nee",
        "Ja"))</f>
        <v>Nvt</v>
      </c>
      <c r="M1290" s="10">
        <f>IF(Q2_2025[[#This Row],[Artikelprijs]]&lt;&gt;"",Q2_2025[[#This Row],[Artikelprijs]],Q2_2025[[#This Row],[Stuksprijs]])</f>
        <v>106.8625</v>
      </c>
      <c r="N1290" s="10">
        <f>Q2_2025[[#This Row],[Besteld]]*Q2_2025[[#This Row],[Prijs 2]]</f>
        <v>106.8625</v>
      </c>
      <c r="O1290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1290" s="3"/>
      <c r="W1290"/>
      <c r="AB1290"/>
    </row>
    <row r="1291" spans="1:28" x14ac:dyDescent="0.3">
      <c r="A1291" t="s">
        <v>622</v>
      </c>
      <c r="B1291">
        <v>5021030</v>
      </c>
      <c r="C1291" t="s">
        <v>546</v>
      </c>
      <c r="D1291">
        <v>-1</v>
      </c>
      <c r="E1291" s="10">
        <v>170</v>
      </c>
      <c r="F1291" s="10">
        <v>-170</v>
      </c>
      <c r="G1291" s="10">
        <v>-170</v>
      </c>
      <c r="H1291">
        <v>0</v>
      </c>
      <c r="I1291" s="51" t="str">
        <f>_xlfn.XLOOKUP(Q2_2025[[#This Row],[Artikelnr]],Artikel_prijzen[Artnr],Artikel_prijzen[Groep],"")</f>
        <v>Elektra</v>
      </c>
      <c r="J1291" s="10">
        <f>_xlfn.XLOOKUP(Q2_2025[[#This Row],[Artikelnr]],Artikel_prijzen[Artnr],Artikel_prijzen[Prijs 2025],"")</f>
        <v>106.8625</v>
      </c>
      <c r="K1291" t="str">
        <f>IF(Q2_2025[[#This Row],[Artikelprijs]]&lt;&gt;"",IF(Q2_2025[[#This Row],[Stuksprijs]]=Q2_2025[[#This Row],[Artikelprijs]],"Prijs gelijk","Prijs wijkt af"),"")</f>
        <v>Prijs wijkt af</v>
      </c>
      <c r="L1291" t="str">
        <f>IF(Q2_2025[[#This Row],[Relatiekorting percentage]]=0,
    "Nvt",
    IF(Q2_2025[[#This Row],[Brutobedrag 2]] &lt; Q2_2025[[#This Row],[Bruto - Rel.korting]],
        "Nee",
        "Ja"))</f>
        <v>Nvt</v>
      </c>
      <c r="M1291" s="10">
        <f>IF(Q2_2025[[#This Row],[Artikelprijs]]&lt;&gt;"",Q2_2025[[#This Row],[Artikelprijs]],Q2_2025[[#This Row],[Stuksprijs]])</f>
        <v>106.8625</v>
      </c>
      <c r="N1291" s="10">
        <f>Q2_2025[[#This Row],[Besteld]]*Q2_2025[[#This Row],[Prijs 2]]</f>
        <v>-106.8625</v>
      </c>
      <c r="O1291" s="10">
        <f>IF(Q2_2025[[#This Row],[Brutobedrag 2]]&lt;Q2_2025[[#This Row],[Bruto - Rel.korting]],Q2_2025[[#This Row],[Brutobedrag 2]],Q2_2025[[#This Row],[Brutobedrag 2]]*(100-Q2_2025[[#This Row],[Relatiekorting percentage]])/100)</f>
        <v>-106.8625</v>
      </c>
      <c r="R1291" s="3"/>
      <c r="W1291"/>
      <c r="AB1291"/>
    </row>
    <row r="1292" spans="1:28" x14ac:dyDescent="0.3">
      <c r="A1292" t="s">
        <v>622</v>
      </c>
      <c r="B1292">
        <v>5022030</v>
      </c>
      <c r="C1292" t="s">
        <v>500</v>
      </c>
      <c r="D1292">
        <v>1</v>
      </c>
      <c r="E1292" s="10">
        <v>560.49</v>
      </c>
      <c r="F1292" s="10">
        <v>560.49</v>
      </c>
      <c r="G1292" s="10">
        <v>560.49</v>
      </c>
      <c r="H1292">
        <v>0</v>
      </c>
      <c r="I1292" s="51" t="str">
        <f>_xlfn.XLOOKUP(Q2_2025[[#This Row],[Artikelnr]],Artikel_prijzen[Artnr],Artikel_prijzen[Groep],"")</f>
        <v>Elektra</v>
      </c>
      <c r="J1292" s="10">
        <f>_xlfn.XLOOKUP(Q2_2025[[#This Row],[Artikelnr]],Artikel_prijzen[Artnr],Artikel_prijzen[Prijs 2025],"")</f>
        <v>386.25</v>
      </c>
      <c r="K1292" t="str">
        <f>IF(Q2_2025[[#This Row],[Artikelprijs]]&lt;&gt;"",IF(Q2_2025[[#This Row],[Stuksprijs]]=Q2_2025[[#This Row],[Artikelprijs]],"Prijs gelijk","Prijs wijkt af"),"")</f>
        <v>Prijs wijkt af</v>
      </c>
      <c r="L1292" t="str">
        <f>IF(Q2_2025[[#This Row],[Relatiekorting percentage]]=0,
    "Nvt",
    IF(Q2_2025[[#This Row],[Brutobedrag 2]] &lt; Q2_2025[[#This Row],[Bruto - Rel.korting]],
        "Nee",
        "Ja"))</f>
        <v>Nvt</v>
      </c>
      <c r="M1292" s="10">
        <f>IF(Q2_2025[[#This Row],[Artikelprijs]]&lt;&gt;"",Q2_2025[[#This Row],[Artikelprijs]],Q2_2025[[#This Row],[Stuksprijs]])</f>
        <v>386.25</v>
      </c>
      <c r="N1292" s="10">
        <f>Q2_2025[[#This Row],[Besteld]]*Q2_2025[[#This Row],[Prijs 2]]</f>
        <v>386.25</v>
      </c>
      <c r="O1292" s="10">
        <f>IF(Q2_2025[[#This Row],[Brutobedrag 2]]&lt;Q2_2025[[#This Row],[Bruto - Rel.korting]],Q2_2025[[#This Row],[Brutobedrag 2]],Q2_2025[[#This Row],[Brutobedrag 2]]*(100-Q2_2025[[#This Row],[Relatiekorting percentage]])/100)</f>
        <v>386.25</v>
      </c>
      <c r="R1292" s="3"/>
      <c r="W1292"/>
      <c r="AB1292"/>
    </row>
    <row r="1293" spans="1:28" x14ac:dyDescent="0.3">
      <c r="A1293" t="s">
        <v>622</v>
      </c>
      <c r="B1293">
        <v>5022032</v>
      </c>
      <c r="C1293" t="s">
        <v>503</v>
      </c>
      <c r="D1293">
        <v>1</v>
      </c>
      <c r="E1293" s="10">
        <v>690.67</v>
      </c>
      <c r="F1293" s="10">
        <v>690.67</v>
      </c>
      <c r="G1293" s="10">
        <v>690.67</v>
      </c>
      <c r="H1293">
        <v>0</v>
      </c>
      <c r="I1293" s="51" t="str">
        <f>_xlfn.XLOOKUP(Q2_2025[[#This Row],[Artikelnr]],Artikel_prijzen[Artnr],Artikel_prijzen[Groep],"")</f>
        <v>Elektra</v>
      </c>
      <c r="J1293" s="10">
        <f>_xlfn.XLOOKUP(Q2_2025[[#This Row],[Artikelnr]],Artikel_prijzen[Artnr],Artikel_prijzen[Prijs 2025],"")</f>
        <v>458.35</v>
      </c>
      <c r="K1293" t="str">
        <f>IF(Q2_2025[[#This Row],[Artikelprijs]]&lt;&gt;"",IF(Q2_2025[[#This Row],[Stuksprijs]]=Q2_2025[[#This Row],[Artikelprijs]],"Prijs gelijk","Prijs wijkt af"),"")</f>
        <v>Prijs wijkt af</v>
      </c>
      <c r="L1293" t="str">
        <f>IF(Q2_2025[[#This Row],[Relatiekorting percentage]]=0,
    "Nvt",
    IF(Q2_2025[[#This Row],[Brutobedrag 2]] &lt; Q2_2025[[#This Row],[Bruto - Rel.korting]],
        "Nee",
        "Ja"))</f>
        <v>Nvt</v>
      </c>
      <c r="M1293" s="10">
        <f>IF(Q2_2025[[#This Row],[Artikelprijs]]&lt;&gt;"",Q2_2025[[#This Row],[Artikelprijs]],Q2_2025[[#This Row],[Stuksprijs]])</f>
        <v>458.35</v>
      </c>
      <c r="N1293" s="10">
        <f>Q2_2025[[#This Row],[Besteld]]*Q2_2025[[#This Row],[Prijs 2]]</f>
        <v>458.35</v>
      </c>
      <c r="O1293" s="10">
        <f>IF(Q2_2025[[#This Row],[Brutobedrag 2]]&lt;Q2_2025[[#This Row],[Bruto - Rel.korting]],Q2_2025[[#This Row],[Brutobedrag 2]],Q2_2025[[#This Row],[Brutobedrag 2]]*(100-Q2_2025[[#This Row],[Relatiekorting percentage]])/100)</f>
        <v>458.35</v>
      </c>
      <c r="R1293" s="3"/>
      <c r="W1293"/>
      <c r="AB1293"/>
    </row>
    <row r="1294" spans="1:28" x14ac:dyDescent="0.3">
      <c r="A1294" t="s">
        <v>622</v>
      </c>
      <c r="B1294">
        <v>5022052</v>
      </c>
      <c r="C1294" t="s">
        <v>597</v>
      </c>
      <c r="D1294">
        <v>1</v>
      </c>
      <c r="E1294" s="10">
        <v>751.04</v>
      </c>
      <c r="F1294" s="10">
        <v>751.04</v>
      </c>
      <c r="G1294" s="10">
        <v>751.04</v>
      </c>
      <c r="H1294">
        <v>0</v>
      </c>
      <c r="I1294" s="51" t="str">
        <f>_xlfn.XLOOKUP(Q2_2025[[#This Row],[Artikelnr]],Artikel_prijzen[Artnr],Artikel_prijzen[Groep],"")</f>
        <v>Elektra</v>
      </c>
      <c r="J1294" s="10">
        <f>_xlfn.XLOOKUP(Q2_2025[[#This Row],[Artikelnr]],Artikel_prijzen[Artnr],Artikel_prijzen[Prijs 2025],"")</f>
        <v>576.79999999999995</v>
      </c>
      <c r="K1294" t="str">
        <f>IF(Q2_2025[[#This Row],[Artikelprijs]]&lt;&gt;"",IF(Q2_2025[[#This Row],[Stuksprijs]]=Q2_2025[[#This Row],[Artikelprijs]],"Prijs gelijk","Prijs wijkt af"),"")</f>
        <v>Prijs wijkt af</v>
      </c>
      <c r="L1294" t="str">
        <f>IF(Q2_2025[[#This Row],[Relatiekorting percentage]]=0,
    "Nvt",
    IF(Q2_2025[[#This Row],[Brutobedrag 2]] &lt; Q2_2025[[#This Row],[Bruto - Rel.korting]],
        "Nee",
        "Ja"))</f>
        <v>Nvt</v>
      </c>
      <c r="M1294" s="10">
        <f>IF(Q2_2025[[#This Row],[Artikelprijs]]&lt;&gt;"",Q2_2025[[#This Row],[Artikelprijs]],Q2_2025[[#This Row],[Stuksprijs]])</f>
        <v>576.79999999999995</v>
      </c>
      <c r="N1294" s="10">
        <f>Q2_2025[[#This Row],[Besteld]]*Q2_2025[[#This Row],[Prijs 2]]</f>
        <v>576.79999999999995</v>
      </c>
      <c r="O1294" s="10">
        <f>IF(Q2_2025[[#This Row],[Brutobedrag 2]]&lt;Q2_2025[[#This Row],[Bruto - Rel.korting]],Q2_2025[[#This Row],[Brutobedrag 2]],Q2_2025[[#This Row],[Brutobedrag 2]]*(100-Q2_2025[[#This Row],[Relatiekorting percentage]])/100)</f>
        <v>576.79999999999995</v>
      </c>
      <c r="R1294" s="3"/>
      <c r="W1294"/>
      <c r="AB1294"/>
    </row>
    <row r="1295" spans="1:28" x14ac:dyDescent="0.3">
      <c r="A1295" t="s">
        <v>622</v>
      </c>
      <c r="B1295">
        <v>5022038</v>
      </c>
      <c r="C1295" t="s">
        <v>516</v>
      </c>
      <c r="D1295">
        <v>1</v>
      </c>
      <c r="E1295" s="10">
        <v>1127.56</v>
      </c>
      <c r="F1295" s="10">
        <v>1127.56</v>
      </c>
      <c r="G1295" s="10">
        <v>1127.56</v>
      </c>
      <c r="H1295">
        <v>0</v>
      </c>
      <c r="I1295" s="51" t="str">
        <f>_xlfn.XLOOKUP(Q2_2025[[#This Row],[Artikelnr]],Artikel_prijzen[Artnr],Artikel_prijzen[Groep],"")</f>
        <v>Elektra</v>
      </c>
      <c r="J1295" s="10">
        <f>_xlfn.XLOOKUP(Q2_2025[[#This Row],[Artikelnr]],Artikel_prijzen[Artnr],Artikel_prijzen[Prijs 2025],"")</f>
        <v>700</v>
      </c>
      <c r="K1295" t="str">
        <f>IF(Q2_2025[[#This Row],[Artikelprijs]]&lt;&gt;"",IF(Q2_2025[[#This Row],[Stuksprijs]]=Q2_2025[[#This Row],[Artikelprijs]],"Prijs gelijk","Prijs wijkt af"),"")</f>
        <v>Prijs wijkt af</v>
      </c>
      <c r="L1295" t="str">
        <f>IF(Q2_2025[[#This Row],[Relatiekorting percentage]]=0,
    "Nvt",
    IF(Q2_2025[[#This Row],[Brutobedrag 2]] &lt; Q2_2025[[#This Row],[Bruto - Rel.korting]],
        "Nee",
        "Ja"))</f>
        <v>Nvt</v>
      </c>
      <c r="M1295" s="10">
        <f>IF(Q2_2025[[#This Row],[Artikelprijs]]&lt;&gt;"",Q2_2025[[#This Row],[Artikelprijs]],Q2_2025[[#This Row],[Stuksprijs]])</f>
        <v>700</v>
      </c>
      <c r="N1295" s="10">
        <f>Q2_2025[[#This Row],[Besteld]]*Q2_2025[[#This Row],[Prijs 2]]</f>
        <v>700</v>
      </c>
      <c r="O1295" s="10">
        <f>IF(Q2_2025[[#This Row],[Brutobedrag 2]]&lt;Q2_2025[[#This Row],[Bruto - Rel.korting]],Q2_2025[[#This Row],[Brutobedrag 2]],Q2_2025[[#This Row],[Brutobedrag 2]]*(100-Q2_2025[[#This Row],[Relatiekorting percentage]])/100)</f>
        <v>700</v>
      </c>
      <c r="R1295" s="3"/>
      <c r="W1295"/>
      <c r="AB1295"/>
    </row>
    <row r="1296" spans="1:28" x14ac:dyDescent="0.3">
      <c r="A1296" t="s">
        <v>622</v>
      </c>
      <c r="B1296">
        <v>5022032</v>
      </c>
      <c r="C1296" t="s">
        <v>503</v>
      </c>
      <c r="D1296">
        <v>1</v>
      </c>
      <c r="E1296" s="10">
        <v>690.67</v>
      </c>
      <c r="F1296" s="10">
        <v>690.67</v>
      </c>
      <c r="G1296" s="10">
        <v>690.67</v>
      </c>
      <c r="H1296">
        <v>0</v>
      </c>
      <c r="I1296" s="51" t="str">
        <f>_xlfn.XLOOKUP(Q2_2025[[#This Row],[Artikelnr]],Artikel_prijzen[Artnr],Artikel_prijzen[Groep],"")</f>
        <v>Elektra</v>
      </c>
      <c r="J1296" s="10">
        <f>_xlfn.XLOOKUP(Q2_2025[[#This Row],[Artikelnr]],Artikel_prijzen[Artnr],Artikel_prijzen[Prijs 2025],"")</f>
        <v>458.35</v>
      </c>
      <c r="K1296" t="str">
        <f>IF(Q2_2025[[#This Row],[Artikelprijs]]&lt;&gt;"",IF(Q2_2025[[#This Row],[Stuksprijs]]=Q2_2025[[#This Row],[Artikelprijs]],"Prijs gelijk","Prijs wijkt af"),"")</f>
        <v>Prijs wijkt af</v>
      </c>
      <c r="L1296" t="str">
        <f>IF(Q2_2025[[#This Row],[Relatiekorting percentage]]=0,
    "Nvt",
    IF(Q2_2025[[#This Row],[Brutobedrag 2]] &lt; Q2_2025[[#This Row],[Bruto - Rel.korting]],
        "Nee",
        "Ja"))</f>
        <v>Nvt</v>
      </c>
      <c r="M1296" s="10">
        <f>IF(Q2_2025[[#This Row],[Artikelprijs]]&lt;&gt;"",Q2_2025[[#This Row],[Artikelprijs]],Q2_2025[[#This Row],[Stuksprijs]])</f>
        <v>458.35</v>
      </c>
      <c r="N1296" s="10">
        <f>Q2_2025[[#This Row],[Besteld]]*Q2_2025[[#This Row],[Prijs 2]]</f>
        <v>458.35</v>
      </c>
      <c r="O1296" s="10">
        <f>IF(Q2_2025[[#This Row],[Brutobedrag 2]]&lt;Q2_2025[[#This Row],[Bruto - Rel.korting]],Q2_2025[[#This Row],[Brutobedrag 2]],Q2_2025[[#This Row],[Brutobedrag 2]]*(100-Q2_2025[[#This Row],[Relatiekorting percentage]])/100)</f>
        <v>458.35</v>
      </c>
      <c r="R1296" s="3"/>
      <c r="W1296"/>
      <c r="AB1296"/>
    </row>
    <row r="1297" spans="1:28" x14ac:dyDescent="0.3">
      <c r="A1297" t="s">
        <v>622</v>
      </c>
      <c r="B1297">
        <v>5022046</v>
      </c>
      <c r="C1297" t="s">
        <v>554</v>
      </c>
      <c r="D1297">
        <v>1</v>
      </c>
      <c r="E1297" s="10">
        <v>416.72</v>
      </c>
      <c r="F1297" s="10">
        <v>416.72</v>
      </c>
      <c r="G1297" s="10">
        <v>416.72</v>
      </c>
      <c r="H1297">
        <v>0</v>
      </c>
      <c r="I1297" s="51" t="str">
        <f>_xlfn.XLOOKUP(Q2_2025[[#This Row],[Artikelnr]],Artikel_prijzen[Artnr],Artikel_prijzen[Groep],"")</f>
        <v>Elektra</v>
      </c>
      <c r="J1297" s="10">
        <f>_xlfn.XLOOKUP(Q2_2025[[#This Row],[Artikelnr]],Artikel_prijzen[Artnr],Artikel_prijzen[Prijs 2025],"")</f>
        <v>329.6</v>
      </c>
      <c r="K1297" t="str">
        <f>IF(Q2_2025[[#This Row],[Artikelprijs]]&lt;&gt;"",IF(Q2_2025[[#This Row],[Stuksprijs]]=Q2_2025[[#This Row],[Artikelprijs]],"Prijs gelijk","Prijs wijkt af"),"")</f>
        <v>Prijs wijkt af</v>
      </c>
      <c r="L1297" t="str">
        <f>IF(Q2_2025[[#This Row],[Relatiekorting percentage]]=0,
    "Nvt",
    IF(Q2_2025[[#This Row],[Brutobedrag 2]] &lt; Q2_2025[[#This Row],[Bruto - Rel.korting]],
        "Nee",
        "Ja"))</f>
        <v>Nvt</v>
      </c>
      <c r="M1297" s="10">
        <f>IF(Q2_2025[[#This Row],[Artikelprijs]]&lt;&gt;"",Q2_2025[[#This Row],[Artikelprijs]],Q2_2025[[#This Row],[Stuksprijs]])</f>
        <v>329.6</v>
      </c>
      <c r="N1297" s="10">
        <f>Q2_2025[[#This Row],[Besteld]]*Q2_2025[[#This Row],[Prijs 2]]</f>
        <v>329.6</v>
      </c>
      <c r="O1297" s="10">
        <f>IF(Q2_2025[[#This Row],[Brutobedrag 2]]&lt;Q2_2025[[#This Row],[Bruto - Rel.korting]],Q2_2025[[#This Row],[Brutobedrag 2]],Q2_2025[[#This Row],[Brutobedrag 2]]*(100-Q2_2025[[#This Row],[Relatiekorting percentage]])/100)</f>
        <v>329.6</v>
      </c>
      <c r="R1297" s="3"/>
      <c r="W1297"/>
      <c r="AB1297"/>
    </row>
    <row r="1298" spans="1:28" x14ac:dyDescent="0.3">
      <c r="A1298" t="s">
        <v>622</v>
      </c>
      <c r="B1298">
        <v>5021030</v>
      </c>
      <c r="C1298" t="s">
        <v>546</v>
      </c>
      <c r="D1298">
        <v>1</v>
      </c>
      <c r="E1298" s="10">
        <v>175</v>
      </c>
      <c r="F1298" s="10">
        <v>175</v>
      </c>
      <c r="G1298" s="10">
        <v>175</v>
      </c>
      <c r="H1298">
        <v>0</v>
      </c>
      <c r="I1298" s="51" t="str">
        <f>_xlfn.XLOOKUP(Q2_2025[[#This Row],[Artikelnr]],Artikel_prijzen[Artnr],Artikel_prijzen[Groep],"")</f>
        <v>Elektra</v>
      </c>
      <c r="J1298" s="10">
        <f>_xlfn.XLOOKUP(Q2_2025[[#This Row],[Artikelnr]],Artikel_prijzen[Artnr],Artikel_prijzen[Prijs 2025],"")</f>
        <v>106.8625</v>
      </c>
      <c r="K1298" t="str">
        <f>IF(Q2_2025[[#This Row],[Artikelprijs]]&lt;&gt;"",IF(Q2_2025[[#This Row],[Stuksprijs]]=Q2_2025[[#This Row],[Artikelprijs]],"Prijs gelijk","Prijs wijkt af"),"")</f>
        <v>Prijs wijkt af</v>
      </c>
      <c r="L1298" t="str">
        <f>IF(Q2_2025[[#This Row],[Relatiekorting percentage]]=0,
    "Nvt",
    IF(Q2_2025[[#This Row],[Brutobedrag 2]] &lt; Q2_2025[[#This Row],[Bruto - Rel.korting]],
        "Nee",
        "Ja"))</f>
        <v>Nvt</v>
      </c>
      <c r="M1298" s="10">
        <f>IF(Q2_2025[[#This Row],[Artikelprijs]]&lt;&gt;"",Q2_2025[[#This Row],[Artikelprijs]],Q2_2025[[#This Row],[Stuksprijs]])</f>
        <v>106.8625</v>
      </c>
      <c r="N1298" s="10">
        <f>Q2_2025[[#This Row],[Besteld]]*Q2_2025[[#This Row],[Prijs 2]]</f>
        <v>106.8625</v>
      </c>
      <c r="O1298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1298" s="3"/>
      <c r="W1298"/>
      <c r="AB1298"/>
    </row>
    <row r="1299" spans="1:28" x14ac:dyDescent="0.3">
      <c r="A1299" t="s">
        <v>622</v>
      </c>
      <c r="B1299">
        <v>5022030</v>
      </c>
      <c r="C1299" t="s">
        <v>500</v>
      </c>
      <c r="D1299">
        <v>1</v>
      </c>
      <c r="E1299" s="10">
        <v>560.49</v>
      </c>
      <c r="F1299" s="10">
        <v>560.49</v>
      </c>
      <c r="G1299" s="10">
        <v>560.49</v>
      </c>
      <c r="H1299">
        <v>0</v>
      </c>
      <c r="I1299" s="51" t="str">
        <f>_xlfn.XLOOKUP(Q2_2025[[#This Row],[Artikelnr]],Artikel_prijzen[Artnr],Artikel_prijzen[Groep],"")</f>
        <v>Elektra</v>
      </c>
      <c r="J1299" s="10">
        <f>_xlfn.XLOOKUP(Q2_2025[[#This Row],[Artikelnr]],Artikel_prijzen[Artnr],Artikel_prijzen[Prijs 2025],"")</f>
        <v>386.25</v>
      </c>
      <c r="K1299" t="str">
        <f>IF(Q2_2025[[#This Row],[Artikelprijs]]&lt;&gt;"",IF(Q2_2025[[#This Row],[Stuksprijs]]=Q2_2025[[#This Row],[Artikelprijs]],"Prijs gelijk","Prijs wijkt af"),"")</f>
        <v>Prijs wijkt af</v>
      </c>
      <c r="L1299" t="str">
        <f>IF(Q2_2025[[#This Row],[Relatiekorting percentage]]=0,
    "Nvt",
    IF(Q2_2025[[#This Row],[Brutobedrag 2]] &lt; Q2_2025[[#This Row],[Bruto - Rel.korting]],
        "Nee",
        "Ja"))</f>
        <v>Nvt</v>
      </c>
      <c r="M1299" s="10">
        <f>IF(Q2_2025[[#This Row],[Artikelprijs]]&lt;&gt;"",Q2_2025[[#This Row],[Artikelprijs]],Q2_2025[[#This Row],[Stuksprijs]])</f>
        <v>386.25</v>
      </c>
      <c r="N1299" s="10">
        <f>Q2_2025[[#This Row],[Besteld]]*Q2_2025[[#This Row],[Prijs 2]]</f>
        <v>386.25</v>
      </c>
      <c r="O1299" s="10">
        <f>IF(Q2_2025[[#This Row],[Brutobedrag 2]]&lt;Q2_2025[[#This Row],[Bruto - Rel.korting]],Q2_2025[[#This Row],[Brutobedrag 2]],Q2_2025[[#This Row],[Brutobedrag 2]]*(100-Q2_2025[[#This Row],[Relatiekorting percentage]])/100)</f>
        <v>386.25</v>
      </c>
      <c r="R1299" s="3"/>
      <c r="W1299"/>
      <c r="AB1299"/>
    </row>
    <row r="1300" spans="1:28" x14ac:dyDescent="0.3">
      <c r="A1300" t="s">
        <v>622</v>
      </c>
      <c r="B1300">
        <v>5022054</v>
      </c>
      <c r="C1300" t="s">
        <v>557</v>
      </c>
      <c r="D1300">
        <v>1</v>
      </c>
      <c r="E1300" s="10">
        <v>891.52</v>
      </c>
      <c r="F1300" s="10">
        <v>891.52</v>
      </c>
      <c r="G1300" s="10">
        <v>891.52</v>
      </c>
      <c r="H1300">
        <v>0</v>
      </c>
      <c r="I1300" s="51" t="str">
        <f>_xlfn.XLOOKUP(Q2_2025[[#This Row],[Artikelnr]],Artikel_prijzen[Artnr],Artikel_prijzen[Groep],"")</f>
        <v>Elektra</v>
      </c>
      <c r="J1300" s="10">
        <f>_xlfn.XLOOKUP(Q2_2025[[#This Row],[Artikelnr]],Artikel_prijzen[Artnr],Artikel_prijzen[Prijs 2025],"")</f>
        <v>659.2</v>
      </c>
      <c r="K1300" t="str">
        <f>IF(Q2_2025[[#This Row],[Artikelprijs]]&lt;&gt;"",IF(Q2_2025[[#This Row],[Stuksprijs]]=Q2_2025[[#This Row],[Artikelprijs]],"Prijs gelijk","Prijs wijkt af"),"")</f>
        <v>Prijs wijkt af</v>
      </c>
      <c r="L1300" t="str">
        <f>IF(Q2_2025[[#This Row],[Relatiekorting percentage]]=0,
    "Nvt",
    IF(Q2_2025[[#This Row],[Brutobedrag 2]] &lt; Q2_2025[[#This Row],[Bruto - Rel.korting]],
        "Nee",
        "Ja"))</f>
        <v>Nvt</v>
      </c>
      <c r="M1300" s="10">
        <f>IF(Q2_2025[[#This Row],[Artikelprijs]]&lt;&gt;"",Q2_2025[[#This Row],[Artikelprijs]],Q2_2025[[#This Row],[Stuksprijs]])</f>
        <v>659.2</v>
      </c>
      <c r="N1300" s="10">
        <f>Q2_2025[[#This Row],[Besteld]]*Q2_2025[[#This Row],[Prijs 2]]</f>
        <v>659.2</v>
      </c>
      <c r="O1300" s="10">
        <f>IF(Q2_2025[[#This Row],[Brutobedrag 2]]&lt;Q2_2025[[#This Row],[Bruto - Rel.korting]],Q2_2025[[#This Row],[Brutobedrag 2]],Q2_2025[[#This Row],[Brutobedrag 2]]*(100-Q2_2025[[#This Row],[Relatiekorting percentage]])/100)</f>
        <v>659.2</v>
      </c>
      <c r="R1300" s="3"/>
      <c r="W1300"/>
      <c r="AB1300"/>
    </row>
    <row r="1301" spans="1:28" x14ac:dyDescent="0.3">
      <c r="A1301" t="s">
        <v>622</v>
      </c>
      <c r="B1301">
        <v>5021030</v>
      </c>
      <c r="C1301" t="s">
        <v>546</v>
      </c>
      <c r="D1301">
        <v>1</v>
      </c>
      <c r="E1301" s="10">
        <v>170</v>
      </c>
      <c r="F1301" s="10">
        <v>170</v>
      </c>
      <c r="G1301" s="10">
        <v>170</v>
      </c>
      <c r="H1301">
        <v>0</v>
      </c>
      <c r="I1301" s="51" t="str">
        <f>_xlfn.XLOOKUP(Q2_2025[[#This Row],[Artikelnr]],Artikel_prijzen[Artnr],Artikel_prijzen[Groep],"")</f>
        <v>Elektra</v>
      </c>
      <c r="J1301" s="10">
        <f>_xlfn.XLOOKUP(Q2_2025[[#This Row],[Artikelnr]],Artikel_prijzen[Artnr],Artikel_prijzen[Prijs 2025],"")</f>
        <v>106.8625</v>
      </c>
      <c r="K1301" t="str">
        <f>IF(Q2_2025[[#This Row],[Artikelprijs]]&lt;&gt;"",IF(Q2_2025[[#This Row],[Stuksprijs]]=Q2_2025[[#This Row],[Artikelprijs]],"Prijs gelijk","Prijs wijkt af"),"")</f>
        <v>Prijs wijkt af</v>
      </c>
      <c r="L1301" t="str">
        <f>IF(Q2_2025[[#This Row],[Relatiekorting percentage]]=0,
    "Nvt",
    IF(Q2_2025[[#This Row],[Brutobedrag 2]] &lt; Q2_2025[[#This Row],[Bruto - Rel.korting]],
        "Nee",
        "Ja"))</f>
        <v>Nvt</v>
      </c>
      <c r="M1301" s="10">
        <f>IF(Q2_2025[[#This Row],[Artikelprijs]]&lt;&gt;"",Q2_2025[[#This Row],[Artikelprijs]],Q2_2025[[#This Row],[Stuksprijs]])</f>
        <v>106.8625</v>
      </c>
      <c r="N1301" s="10">
        <f>Q2_2025[[#This Row],[Besteld]]*Q2_2025[[#This Row],[Prijs 2]]</f>
        <v>106.8625</v>
      </c>
      <c r="O1301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1301" s="3"/>
      <c r="W1301"/>
      <c r="AB1301"/>
    </row>
    <row r="1302" spans="1:28" x14ac:dyDescent="0.3">
      <c r="A1302" t="s">
        <v>622</v>
      </c>
      <c r="B1302">
        <v>5021030</v>
      </c>
      <c r="C1302" t="s">
        <v>546</v>
      </c>
      <c r="D1302">
        <v>1</v>
      </c>
      <c r="E1302" s="10">
        <v>170</v>
      </c>
      <c r="F1302" s="10">
        <v>170</v>
      </c>
      <c r="G1302" s="10">
        <v>170</v>
      </c>
      <c r="H1302">
        <v>0</v>
      </c>
      <c r="I1302" s="51" t="str">
        <f>_xlfn.XLOOKUP(Q2_2025[[#This Row],[Artikelnr]],Artikel_prijzen[Artnr],Artikel_prijzen[Groep],"")</f>
        <v>Elektra</v>
      </c>
      <c r="J1302" s="10">
        <f>_xlfn.XLOOKUP(Q2_2025[[#This Row],[Artikelnr]],Artikel_prijzen[Artnr],Artikel_prijzen[Prijs 2025],"")</f>
        <v>106.8625</v>
      </c>
      <c r="K1302" t="str">
        <f>IF(Q2_2025[[#This Row],[Artikelprijs]]&lt;&gt;"",IF(Q2_2025[[#This Row],[Stuksprijs]]=Q2_2025[[#This Row],[Artikelprijs]],"Prijs gelijk","Prijs wijkt af"),"")</f>
        <v>Prijs wijkt af</v>
      </c>
      <c r="L1302" t="str">
        <f>IF(Q2_2025[[#This Row],[Relatiekorting percentage]]=0,
    "Nvt",
    IF(Q2_2025[[#This Row],[Brutobedrag 2]] &lt; Q2_2025[[#This Row],[Bruto - Rel.korting]],
        "Nee",
        "Ja"))</f>
        <v>Nvt</v>
      </c>
      <c r="M1302" s="10">
        <f>IF(Q2_2025[[#This Row],[Artikelprijs]]&lt;&gt;"",Q2_2025[[#This Row],[Artikelprijs]],Q2_2025[[#This Row],[Stuksprijs]])</f>
        <v>106.8625</v>
      </c>
      <c r="N1302" s="10">
        <f>Q2_2025[[#This Row],[Besteld]]*Q2_2025[[#This Row],[Prijs 2]]</f>
        <v>106.8625</v>
      </c>
      <c r="O1302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1302" s="3"/>
      <c r="W1302"/>
      <c r="AB1302"/>
    </row>
    <row r="1303" spans="1:28" x14ac:dyDescent="0.3">
      <c r="A1303" t="s">
        <v>622</v>
      </c>
      <c r="B1303">
        <v>5022032</v>
      </c>
      <c r="C1303" t="s">
        <v>503</v>
      </c>
      <c r="D1303">
        <v>1</v>
      </c>
      <c r="E1303" s="10">
        <v>690.67</v>
      </c>
      <c r="F1303" s="10">
        <v>690.67</v>
      </c>
      <c r="G1303" s="10">
        <v>690.67</v>
      </c>
      <c r="H1303">
        <v>0</v>
      </c>
      <c r="I1303" s="51" t="str">
        <f>_xlfn.XLOOKUP(Q2_2025[[#This Row],[Artikelnr]],Artikel_prijzen[Artnr],Artikel_prijzen[Groep],"")</f>
        <v>Elektra</v>
      </c>
      <c r="J1303" s="10">
        <f>_xlfn.XLOOKUP(Q2_2025[[#This Row],[Artikelnr]],Artikel_prijzen[Artnr],Artikel_prijzen[Prijs 2025],"")</f>
        <v>458.35</v>
      </c>
      <c r="K1303" t="str">
        <f>IF(Q2_2025[[#This Row],[Artikelprijs]]&lt;&gt;"",IF(Q2_2025[[#This Row],[Stuksprijs]]=Q2_2025[[#This Row],[Artikelprijs]],"Prijs gelijk","Prijs wijkt af"),"")</f>
        <v>Prijs wijkt af</v>
      </c>
      <c r="L1303" t="str">
        <f>IF(Q2_2025[[#This Row],[Relatiekorting percentage]]=0,
    "Nvt",
    IF(Q2_2025[[#This Row],[Brutobedrag 2]] &lt; Q2_2025[[#This Row],[Bruto - Rel.korting]],
        "Nee",
        "Ja"))</f>
        <v>Nvt</v>
      </c>
      <c r="M1303" s="10">
        <f>IF(Q2_2025[[#This Row],[Artikelprijs]]&lt;&gt;"",Q2_2025[[#This Row],[Artikelprijs]],Q2_2025[[#This Row],[Stuksprijs]])</f>
        <v>458.35</v>
      </c>
      <c r="N1303" s="10">
        <f>Q2_2025[[#This Row],[Besteld]]*Q2_2025[[#This Row],[Prijs 2]]</f>
        <v>458.35</v>
      </c>
      <c r="O1303" s="10">
        <f>IF(Q2_2025[[#This Row],[Brutobedrag 2]]&lt;Q2_2025[[#This Row],[Bruto - Rel.korting]],Q2_2025[[#This Row],[Brutobedrag 2]],Q2_2025[[#This Row],[Brutobedrag 2]]*(100-Q2_2025[[#This Row],[Relatiekorting percentage]])/100)</f>
        <v>458.35</v>
      </c>
      <c r="R1303" s="3"/>
      <c r="W1303"/>
      <c r="AB1303"/>
    </row>
    <row r="1304" spans="1:28" x14ac:dyDescent="0.3">
      <c r="A1304" t="s">
        <v>622</v>
      </c>
      <c r="B1304">
        <v>5022048</v>
      </c>
      <c r="C1304" t="s">
        <v>578</v>
      </c>
      <c r="D1304">
        <v>1</v>
      </c>
      <c r="E1304" s="10">
        <v>521.69000000000005</v>
      </c>
      <c r="F1304" s="10">
        <v>521.69000000000005</v>
      </c>
      <c r="G1304" s="10">
        <v>521.69000000000005</v>
      </c>
      <c r="H1304">
        <v>0</v>
      </c>
      <c r="I1304" s="51" t="str">
        <f>_xlfn.XLOOKUP(Q2_2025[[#This Row],[Artikelnr]],Artikel_prijzen[Artnr],Artikel_prijzen[Groep],"")</f>
        <v>Elektra</v>
      </c>
      <c r="J1304" s="10">
        <f>_xlfn.XLOOKUP(Q2_2025[[#This Row],[Artikelnr]],Artikel_prijzen[Artnr],Artikel_prijzen[Prijs 2025],"")</f>
        <v>417.15</v>
      </c>
      <c r="K1304" t="str">
        <f>IF(Q2_2025[[#This Row],[Artikelprijs]]&lt;&gt;"",IF(Q2_2025[[#This Row],[Stuksprijs]]=Q2_2025[[#This Row],[Artikelprijs]],"Prijs gelijk","Prijs wijkt af"),"")</f>
        <v>Prijs wijkt af</v>
      </c>
      <c r="L1304" t="str">
        <f>IF(Q2_2025[[#This Row],[Relatiekorting percentage]]=0,
    "Nvt",
    IF(Q2_2025[[#This Row],[Brutobedrag 2]] &lt; Q2_2025[[#This Row],[Bruto - Rel.korting]],
        "Nee",
        "Ja"))</f>
        <v>Nvt</v>
      </c>
      <c r="M1304" s="10">
        <f>IF(Q2_2025[[#This Row],[Artikelprijs]]&lt;&gt;"",Q2_2025[[#This Row],[Artikelprijs]],Q2_2025[[#This Row],[Stuksprijs]])</f>
        <v>417.15</v>
      </c>
      <c r="N1304" s="10">
        <f>Q2_2025[[#This Row],[Besteld]]*Q2_2025[[#This Row],[Prijs 2]]</f>
        <v>417.15</v>
      </c>
      <c r="O1304" s="10">
        <f>IF(Q2_2025[[#This Row],[Brutobedrag 2]]&lt;Q2_2025[[#This Row],[Bruto - Rel.korting]],Q2_2025[[#This Row],[Brutobedrag 2]],Q2_2025[[#This Row],[Brutobedrag 2]]*(100-Q2_2025[[#This Row],[Relatiekorting percentage]])/100)</f>
        <v>417.15</v>
      </c>
      <c r="R1304" s="3"/>
      <c r="W1304"/>
      <c r="AB1304"/>
    </row>
    <row r="1305" spans="1:28" x14ac:dyDescent="0.3">
      <c r="A1305" t="s">
        <v>622</v>
      </c>
      <c r="B1305">
        <v>5022026</v>
      </c>
      <c r="C1305" t="s">
        <v>492</v>
      </c>
      <c r="D1305">
        <v>1</v>
      </c>
      <c r="E1305" s="10">
        <v>403.24</v>
      </c>
      <c r="F1305" s="10">
        <v>403.24</v>
      </c>
      <c r="G1305" s="10">
        <v>403.24</v>
      </c>
      <c r="H1305">
        <v>0</v>
      </c>
      <c r="I1305" s="51" t="str">
        <f>_xlfn.XLOOKUP(Q2_2025[[#This Row],[Artikelnr]],Artikel_prijzen[Artnr],Artikel_prijzen[Groep],"")</f>
        <v>Elektra</v>
      </c>
      <c r="J1305" s="10">
        <f>_xlfn.XLOOKUP(Q2_2025[[#This Row],[Artikelnr]],Artikel_prijzen[Artnr],Artikel_prijzen[Prijs 2025],"")</f>
        <v>298.7</v>
      </c>
      <c r="K1305" t="str">
        <f>IF(Q2_2025[[#This Row],[Artikelprijs]]&lt;&gt;"",IF(Q2_2025[[#This Row],[Stuksprijs]]=Q2_2025[[#This Row],[Artikelprijs]],"Prijs gelijk","Prijs wijkt af"),"")</f>
        <v>Prijs wijkt af</v>
      </c>
      <c r="L1305" t="str">
        <f>IF(Q2_2025[[#This Row],[Relatiekorting percentage]]=0,
    "Nvt",
    IF(Q2_2025[[#This Row],[Brutobedrag 2]] &lt; Q2_2025[[#This Row],[Bruto - Rel.korting]],
        "Nee",
        "Ja"))</f>
        <v>Nvt</v>
      </c>
      <c r="M1305" s="10">
        <f>IF(Q2_2025[[#This Row],[Artikelprijs]]&lt;&gt;"",Q2_2025[[#This Row],[Artikelprijs]],Q2_2025[[#This Row],[Stuksprijs]])</f>
        <v>298.7</v>
      </c>
      <c r="N1305" s="10">
        <f>Q2_2025[[#This Row],[Besteld]]*Q2_2025[[#This Row],[Prijs 2]]</f>
        <v>298.7</v>
      </c>
      <c r="O1305" s="10">
        <f>IF(Q2_2025[[#This Row],[Brutobedrag 2]]&lt;Q2_2025[[#This Row],[Bruto - Rel.korting]],Q2_2025[[#This Row],[Brutobedrag 2]],Q2_2025[[#This Row],[Brutobedrag 2]]*(100-Q2_2025[[#This Row],[Relatiekorting percentage]])/100)</f>
        <v>298.7</v>
      </c>
      <c r="R1305" s="3"/>
      <c r="W1305"/>
      <c r="AB1305"/>
    </row>
    <row r="1306" spans="1:28" x14ac:dyDescent="0.3">
      <c r="A1306" t="s">
        <v>622</v>
      </c>
      <c r="B1306">
        <v>5022026</v>
      </c>
      <c r="C1306" t="s">
        <v>492</v>
      </c>
      <c r="D1306">
        <v>1</v>
      </c>
      <c r="E1306" s="10">
        <v>-403.24</v>
      </c>
      <c r="F1306" s="10">
        <v>-403.24</v>
      </c>
      <c r="G1306" s="10">
        <v>-403.24</v>
      </c>
      <c r="H1306">
        <v>0</v>
      </c>
      <c r="I1306" s="51" t="str">
        <f>_xlfn.XLOOKUP(Q2_2025[[#This Row],[Artikelnr]],Artikel_prijzen[Artnr],Artikel_prijzen[Groep],"")</f>
        <v>Elektra</v>
      </c>
      <c r="J1306" s="10">
        <f>_xlfn.XLOOKUP(Q2_2025[[#This Row],[Artikelnr]],Artikel_prijzen[Artnr],Artikel_prijzen[Prijs 2025],"")</f>
        <v>298.7</v>
      </c>
      <c r="K1306" t="str">
        <f>IF(Q2_2025[[#This Row],[Artikelprijs]]&lt;&gt;"",IF(Q2_2025[[#This Row],[Stuksprijs]]=Q2_2025[[#This Row],[Artikelprijs]],"Prijs gelijk","Prijs wijkt af"),"")</f>
        <v>Prijs wijkt af</v>
      </c>
      <c r="L1306" t="str">
        <f>IF(Q2_2025[[#This Row],[Relatiekorting percentage]]=0,
    "Nvt",
    IF(Q2_2025[[#This Row],[Brutobedrag 2]] &lt; Q2_2025[[#This Row],[Bruto - Rel.korting]],
        "Nee",
        "Ja"))</f>
        <v>Nvt</v>
      </c>
      <c r="M1306" s="10">
        <f>IF(Q2_2025[[#This Row],[Artikelprijs]]&lt;&gt;"",Q2_2025[[#This Row],[Artikelprijs]],Q2_2025[[#This Row],[Stuksprijs]])</f>
        <v>298.7</v>
      </c>
      <c r="N1306" s="10">
        <f>Q2_2025[[#This Row],[Besteld]]*Q2_2025[[#This Row],[Prijs 2]]</f>
        <v>298.7</v>
      </c>
      <c r="O1306" s="10">
        <f>IF(Q2_2025[[#This Row],[Brutobedrag 2]]&lt;Q2_2025[[#This Row],[Bruto - Rel.korting]],Q2_2025[[#This Row],[Brutobedrag 2]],Q2_2025[[#This Row],[Brutobedrag 2]]*(100-Q2_2025[[#This Row],[Relatiekorting percentage]])/100)</f>
        <v>298.7</v>
      </c>
      <c r="R1306" s="3"/>
      <c r="W1306"/>
      <c r="AB1306"/>
    </row>
    <row r="1307" spans="1:28" x14ac:dyDescent="0.3">
      <c r="A1307" t="s">
        <v>622</v>
      </c>
      <c r="B1307">
        <v>5022030</v>
      </c>
      <c r="C1307" t="s">
        <v>500</v>
      </c>
      <c r="D1307">
        <v>1</v>
      </c>
      <c r="E1307" s="10">
        <v>560.49</v>
      </c>
      <c r="F1307" s="10">
        <v>560.49</v>
      </c>
      <c r="G1307" s="10">
        <v>560.49</v>
      </c>
      <c r="H1307">
        <v>0</v>
      </c>
      <c r="I1307" s="51" t="str">
        <f>_xlfn.XLOOKUP(Q2_2025[[#This Row],[Artikelnr]],Artikel_prijzen[Artnr],Artikel_prijzen[Groep],"")</f>
        <v>Elektra</v>
      </c>
      <c r="J1307" s="10">
        <f>_xlfn.XLOOKUP(Q2_2025[[#This Row],[Artikelnr]],Artikel_prijzen[Artnr],Artikel_prijzen[Prijs 2025],"")</f>
        <v>386.25</v>
      </c>
      <c r="K1307" t="str">
        <f>IF(Q2_2025[[#This Row],[Artikelprijs]]&lt;&gt;"",IF(Q2_2025[[#This Row],[Stuksprijs]]=Q2_2025[[#This Row],[Artikelprijs]],"Prijs gelijk","Prijs wijkt af"),"")</f>
        <v>Prijs wijkt af</v>
      </c>
      <c r="L1307" t="str">
        <f>IF(Q2_2025[[#This Row],[Relatiekorting percentage]]=0,
    "Nvt",
    IF(Q2_2025[[#This Row],[Brutobedrag 2]] &lt; Q2_2025[[#This Row],[Bruto - Rel.korting]],
        "Nee",
        "Ja"))</f>
        <v>Nvt</v>
      </c>
      <c r="M1307" s="10">
        <f>IF(Q2_2025[[#This Row],[Artikelprijs]]&lt;&gt;"",Q2_2025[[#This Row],[Artikelprijs]],Q2_2025[[#This Row],[Stuksprijs]])</f>
        <v>386.25</v>
      </c>
      <c r="N1307" s="10">
        <f>Q2_2025[[#This Row],[Besteld]]*Q2_2025[[#This Row],[Prijs 2]]</f>
        <v>386.25</v>
      </c>
      <c r="O1307" s="10">
        <f>IF(Q2_2025[[#This Row],[Brutobedrag 2]]&lt;Q2_2025[[#This Row],[Bruto - Rel.korting]],Q2_2025[[#This Row],[Brutobedrag 2]],Q2_2025[[#This Row],[Brutobedrag 2]]*(100-Q2_2025[[#This Row],[Relatiekorting percentage]])/100)</f>
        <v>386.25</v>
      </c>
      <c r="R1307" s="3"/>
      <c r="W1307"/>
      <c r="AB1307"/>
    </row>
    <row r="1308" spans="1:28" x14ac:dyDescent="0.3">
      <c r="A1308" t="s">
        <v>622</v>
      </c>
      <c r="B1308">
        <v>5022023</v>
      </c>
      <c r="C1308" t="s">
        <v>489</v>
      </c>
      <c r="D1308">
        <v>1</v>
      </c>
      <c r="E1308" s="10">
        <v>339.47</v>
      </c>
      <c r="F1308" s="10">
        <v>339.47</v>
      </c>
      <c r="G1308" s="10">
        <v>339.47</v>
      </c>
      <c r="H1308">
        <v>0</v>
      </c>
      <c r="I1308" s="51" t="str">
        <f>_xlfn.XLOOKUP(Q2_2025[[#This Row],[Artikelnr]],Artikel_prijzen[Artnr],Artikel_prijzen[Groep],"")</f>
        <v>Elektra</v>
      </c>
      <c r="J1308" s="10">
        <f>_xlfn.XLOOKUP(Q2_2025[[#This Row],[Artikelnr]],Artikel_prijzen[Artnr],Artikel_prijzen[Prijs 2025],"")</f>
        <v>252.35</v>
      </c>
      <c r="K1308" t="str">
        <f>IF(Q2_2025[[#This Row],[Artikelprijs]]&lt;&gt;"",IF(Q2_2025[[#This Row],[Stuksprijs]]=Q2_2025[[#This Row],[Artikelprijs]],"Prijs gelijk","Prijs wijkt af"),"")</f>
        <v>Prijs wijkt af</v>
      </c>
      <c r="L1308" t="str">
        <f>IF(Q2_2025[[#This Row],[Relatiekorting percentage]]=0,
    "Nvt",
    IF(Q2_2025[[#This Row],[Brutobedrag 2]] &lt; Q2_2025[[#This Row],[Bruto - Rel.korting]],
        "Nee",
        "Ja"))</f>
        <v>Nvt</v>
      </c>
      <c r="M1308" s="10">
        <f>IF(Q2_2025[[#This Row],[Artikelprijs]]&lt;&gt;"",Q2_2025[[#This Row],[Artikelprijs]],Q2_2025[[#This Row],[Stuksprijs]])</f>
        <v>252.35</v>
      </c>
      <c r="N1308" s="10">
        <f>Q2_2025[[#This Row],[Besteld]]*Q2_2025[[#This Row],[Prijs 2]]</f>
        <v>252.35</v>
      </c>
      <c r="O1308" s="10">
        <f>IF(Q2_2025[[#This Row],[Brutobedrag 2]]&lt;Q2_2025[[#This Row],[Bruto - Rel.korting]],Q2_2025[[#This Row],[Brutobedrag 2]],Q2_2025[[#This Row],[Brutobedrag 2]]*(100-Q2_2025[[#This Row],[Relatiekorting percentage]])/100)</f>
        <v>252.35</v>
      </c>
      <c r="R1308" s="3"/>
      <c r="W1308"/>
      <c r="AB1308"/>
    </row>
    <row r="1309" spans="1:28" x14ac:dyDescent="0.3">
      <c r="A1309" t="s">
        <v>622</v>
      </c>
      <c r="B1309">
        <v>5022046</v>
      </c>
      <c r="C1309" t="s">
        <v>554</v>
      </c>
      <c r="D1309">
        <v>1</v>
      </c>
      <c r="E1309" s="10">
        <v>416.72</v>
      </c>
      <c r="F1309" s="10">
        <v>416.72</v>
      </c>
      <c r="G1309" s="10">
        <v>416.72</v>
      </c>
      <c r="H1309">
        <v>0</v>
      </c>
      <c r="I1309" s="51" t="str">
        <f>_xlfn.XLOOKUP(Q2_2025[[#This Row],[Artikelnr]],Artikel_prijzen[Artnr],Artikel_prijzen[Groep],"")</f>
        <v>Elektra</v>
      </c>
      <c r="J1309" s="10">
        <f>_xlfn.XLOOKUP(Q2_2025[[#This Row],[Artikelnr]],Artikel_prijzen[Artnr],Artikel_prijzen[Prijs 2025],"")</f>
        <v>329.6</v>
      </c>
      <c r="K1309" t="str">
        <f>IF(Q2_2025[[#This Row],[Artikelprijs]]&lt;&gt;"",IF(Q2_2025[[#This Row],[Stuksprijs]]=Q2_2025[[#This Row],[Artikelprijs]],"Prijs gelijk","Prijs wijkt af"),"")</f>
        <v>Prijs wijkt af</v>
      </c>
      <c r="L1309" t="str">
        <f>IF(Q2_2025[[#This Row],[Relatiekorting percentage]]=0,
    "Nvt",
    IF(Q2_2025[[#This Row],[Brutobedrag 2]] &lt; Q2_2025[[#This Row],[Bruto - Rel.korting]],
        "Nee",
        "Ja"))</f>
        <v>Nvt</v>
      </c>
      <c r="M1309" s="10">
        <f>IF(Q2_2025[[#This Row],[Artikelprijs]]&lt;&gt;"",Q2_2025[[#This Row],[Artikelprijs]],Q2_2025[[#This Row],[Stuksprijs]])</f>
        <v>329.6</v>
      </c>
      <c r="N1309" s="10">
        <f>Q2_2025[[#This Row],[Besteld]]*Q2_2025[[#This Row],[Prijs 2]]</f>
        <v>329.6</v>
      </c>
      <c r="O1309" s="10">
        <f>IF(Q2_2025[[#This Row],[Brutobedrag 2]]&lt;Q2_2025[[#This Row],[Bruto - Rel.korting]],Q2_2025[[#This Row],[Brutobedrag 2]],Q2_2025[[#This Row],[Brutobedrag 2]]*(100-Q2_2025[[#This Row],[Relatiekorting percentage]])/100)</f>
        <v>329.6</v>
      </c>
      <c r="R1309" s="3"/>
      <c r="W1309"/>
      <c r="AB1309"/>
    </row>
    <row r="1310" spans="1:28" x14ac:dyDescent="0.3">
      <c r="A1310" t="s">
        <v>622</v>
      </c>
      <c r="B1310">
        <v>5022042</v>
      </c>
      <c r="C1310" t="s">
        <v>520</v>
      </c>
      <c r="D1310">
        <v>1</v>
      </c>
      <c r="E1310" s="10">
        <v>1449.72</v>
      </c>
      <c r="F1310" s="10">
        <v>1449.72</v>
      </c>
      <c r="G1310" s="10">
        <v>1449.72</v>
      </c>
      <c r="H1310">
        <v>0</v>
      </c>
      <c r="I1310" s="51" t="str">
        <f>_xlfn.XLOOKUP(Q2_2025[[#This Row],[Artikelnr]],Artikel_prijzen[Artnr],Artikel_prijzen[Groep],"")</f>
        <v>Elektra</v>
      </c>
      <c r="J1310" s="10">
        <f>_xlfn.XLOOKUP(Q2_2025[[#This Row],[Artikelnr]],Artikel_prijzen[Artnr],Artikel_prijzen[Prijs 2025],"")</f>
        <v>900</v>
      </c>
      <c r="K1310" t="str">
        <f>IF(Q2_2025[[#This Row],[Artikelprijs]]&lt;&gt;"",IF(Q2_2025[[#This Row],[Stuksprijs]]=Q2_2025[[#This Row],[Artikelprijs]],"Prijs gelijk","Prijs wijkt af"),"")</f>
        <v>Prijs wijkt af</v>
      </c>
      <c r="L1310" t="str">
        <f>IF(Q2_2025[[#This Row],[Relatiekorting percentage]]=0,
    "Nvt",
    IF(Q2_2025[[#This Row],[Brutobedrag 2]] &lt; Q2_2025[[#This Row],[Bruto - Rel.korting]],
        "Nee",
        "Ja"))</f>
        <v>Nvt</v>
      </c>
      <c r="M1310" s="10">
        <f>IF(Q2_2025[[#This Row],[Artikelprijs]]&lt;&gt;"",Q2_2025[[#This Row],[Artikelprijs]],Q2_2025[[#This Row],[Stuksprijs]])</f>
        <v>900</v>
      </c>
      <c r="N1310" s="10">
        <f>Q2_2025[[#This Row],[Besteld]]*Q2_2025[[#This Row],[Prijs 2]]</f>
        <v>900</v>
      </c>
      <c r="O1310" s="10">
        <f>IF(Q2_2025[[#This Row],[Brutobedrag 2]]&lt;Q2_2025[[#This Row],[Bruto - Rel.korting]],Q2_2025[[#This Row],[Brutobedrag 2]],Q2_2025[[#This Row],[Brutobedrag 2]]*(100-Q2_2025[[#This Row],[Relatiekorting percentage]])/100)</f>
        <v>900</v>
      </c>
      <c r="R1310" s="3"/>
      <c r="W1310"/>
      <c r="AB1310"/>
    </row>
    <row r="1311" spans="1:28" x14ac:dyDescent="0.3">
      <c r="A1311" t="s">
        <v>622</v>
      </c>
      <c r="B1311">
        <v>5022026</v>
      </c>
      <c r="C1311" t="s">
        <v>492</v>
      </c>
      <c r="D1311">
        <v>1</v>
      </c>
      <c r="E1311" s="10">
        <v>403.24</v>
      </c>
      <c r="F1311" s="10">
        <v>403.24</v>
      </c>
      <c r="G1311" s="10">
        <v>403.24</v>
      </c>
      <c r="H1311">
        <v>0</v>
      </c>
      <c r="I1311" s="51" t="str">
        <f>_xlfn.XLOOKUP(Q2_2025[[#This Row],[Artikelnr]],Artikel_prijzen[Artnr],Artikel_prijzen[Groep],"")</f>
        <v>Elektra</v>
      </c>
      <c r="J1311" s="10">
        <f>_xlfn.XLOOKUP(Q2_2025[[#This Row],[Artikelnr]],Artikel_prijzen[Artnr],Artikel_prijzen[Prijs 2025],"")</f>
        <v>298.7</v>
      </c>
      <c r="K1311" t="str">
        <f>IF(Q2_2025[[#This Row],[Artikelprijs]]&lt;&gt;"",IF(Q2_2025[[#This Row],[Stuksprijs]]=Q2_2025[[#This Row],[Artikelprijs]],"Prijs gelijk","Prijs wijkt af"),"")</f>
        <v>Prijs wijkt af</v>
      </c>
      <c r="L1311" t="str">
        <f>IF(Q2_2025[[#This Row],[Relatiekorting percentage]]=0,
    "Nvt",
    IF(Q2_2025[[#This Row],[Brutobedrag 2]] &lt; Q2_2025[[#This Row],[Bruto - Rel.korting]],
        "Nee",
        "Ja"))</f>
        <v>Nvt</v>
      </c>
      <c r="M1311" s="10">
        <f>IF(Q2_2025[[#This Row],[Artikelprijs]]&lt;&gt;"",Q2_2025[[#This Row],[Artikelprijs]],Q2_2025[[#This Row],[Stuksprijs]])</f>
        <v>298.7</v>
      </c>
      <c r="N1311" s="10">
        <f>Q2_2025[[#This Row],[Besteld]]*Q2_2025[[#This Row],[Prijs 2]]</f>
        <v>298.7</v>
      </c>
      <c r="O1311" s="10">
        <f>IF(Q2_2025[[#This Row],[Brutobedrag 2]]&lt;Q2_2025[[#This Row],[Bruto - Rel.korting]],Q2_2025[[#This Row],[Brutobedrag 2]],Q2_2025[[#This Row],[Brutobedrag 2]]*(100-Q2_2025[[#This Row],[Relatiekorting percentage]])/100)</f>
        <v>298.7</v>
      </c>
      <c r="R1311" s="3"/>
      <c r="W1311"/>
      <c r="AB1311"/>
    </row>
    <row r="1312" spans="1:28" x14ac:dyDescent="0.3">
      <c r="A1312" t="s">
        <v>622</v>
      </c>
      <c r="B1312">
        <v>5022023</v>
      </c>
      <c r="C1312" t="s">
        <v>489</v>
      </c>
      <c r="D1312">
        <v>1</v>
      </c>
      <c r="E1312" s="10">
        <v>339.47</v>
      </c>
      <c r="F1312" s="10">
        <v>339.47</v>
      </c>
      <c r="G1312" s="10">
        <v>339.47</v>
      </c>
      <c r="H1312">
        <v>0</v>
      </c>
      <c r="I1312" s="51" t="str">
        <f>_xlfn.XLOOKUP(Q2_2025[[#This Row],[Artikelnr]],Artikel_prijzen[Artnr],Artikel_prijzen[Groep],"")</f>
        <v>Elektra</v>
      </c>
      <c r="J1312" s="10">
        <f>_xlfn.XLOOKUP(Q2_2025[[#This Row],[Artikelnr]],Artikel_prijzen[Artnr],Artikel_prijzen[Prijs 2025],"")</f>
        <v>252.35</v>
      </c>
      <c r="K1312" t="str">
        <f>IF(Q2_2025[[#This Row],[Artikelprijs]]&lt;&gt;"",IF(Q2_2025[[#This Row],[Stuksprijs]]=Q2_2025[[#This Row],[Artikelprijs]],"Prijs gelijk","Prijs wijkt af"),"")</f>
        <v>Prijs wijkt af</v>
      </c>
      <c r="L1312" t="str">
        <f>IF(Q2_2025[[#This Row],[Relatiekorting percentage]]=0,
    "Nvt",
    IF(Q2_2025[[#This Row],[Brutobedrag 2]] &lt; Q2_2025[[#This Row],[Bruto - Rel.korting]],
        "Nee",
        "Ja"))</f>
        <v>Nvt</v>
      </c>
      <c r="M1312" s="10">
        <f>IF(Q2_2025[[#This Row],[Artikelprijs]]&lt;&gt;"",Q2_2025[[#This Row],[Artikelprijs]],Q2_2025[[#This Row],[Stuksprijs]])</f>
        <v>252.35</v>
      </c>
      <c r="N1312" s="10">
        <f>Q2_2025[[#This Row],[Besteld]]*Q2_2025[[#This Row],[Prijs 2]]</f>
        <v>252.35</v>
      </c>
      <c r="O1312" s="10">
        <f>IF(Q2_2025[[#This Row],[Brutobedrag 2]]&lt;Q2_2025[[#This Row],[Bruto - Rel.korting]],Q2_2025[[#This Row],[Brutobedrag 2]],Q2_2025[[#This Row],[Brutobedrag 2]]*(100-Q2_2025[[#This Row],[Relatiekorting percentage]])/100)</f>
        <v>252.35</v>
      </c>
      <c r="R1312" s="3"/>
      <c r="W1312"/>
      <c r="AB1312"/>
    </row>
    <row r="1313" spans="1:28" x14ac:dyDescent="0.3">
      <c r="A1313" t="s">
        <v>622</v>
      </c>
      <c r="B1313">
        <v>5021030</v>
      </c>
      <c r="C1313" t="s">
        <v>299</v>
      </c>
      <c r="D1313">
        <v>1</v>
      </c>
      <c r="E1313" s="10">
        <v>170</v>
      </c>
      <c r="F1313" s="10">
        <v>170</v>
      </c>
      <c r="G1313" s="10">
        <v>170</v>
      </c>
      <c r="H1313">
        <v>0</v>
      </c>
      <c r="I1313" s="51" t="str">
        <f>_xlfn.XLOOKUP(Q2_2025[[#This Row],[Artikelnr]],Artikel_prijzen[Artnr],Artikel_prijzen[Groep],"")</f>
        <v>Elektra</v>
      </c>
      <c r="J1313" s="10">
        <f>_xlfn.XLOOKUP(Q2_2025[[#This Row],[Artikelnr]],Artikel_prijzen[Artnr],Artikel_prijzen[Prijs 2025],"")</f>
        <v>106.8625</v>
      </c>
      <c r="K1313" t="str">
        <f>IF(Q2_2025[[#This Row],[Artikelprijs]]&lt;&gt;"",IF(Q2_2025[[#This Row],[Stuksprijs]]=Q2_2025[[#This Row],[Artikelprijs]],"Prijs gelijk","Prijs wijkt af"),"")</f>
        <v>Prijs wijkt af</v>
      </c>
      <c r="L1313" t="str">
        <f>IF(Q2_2025[[#This Row],[Relatiekorting percentage]]=0,
    "Nvt",
    IF(Q2_2025[[#This Row],[Brutobedrag 2]] &lt; Q2_2025[[#This Row],[Bruto - Rel.korting]],
        "Nee",
        "Ja"))</f>
        <v>Nvt</v>
      </c>
      <c r="M1313" s="10">
        <f>IF(Q2_2025[[#This Row],[Artikelprijs]]&lt;&gt;"",Q2_2025[[#This Row],[Artikelprijs]],Q2_2025[[#This Row],[Stuksprijs]])</f>
        <v>106.8625</v>
      </c>
      <c r="N1313" s="10">
        <f>Q2_2025[[#This Row],[Besteld]]*Q2_2025[[#This Row],[Prijs 2]]</f>
        <v>106.8625</v>
      </c>
      <c r="O1313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1313" s="3"/>
      <c r="W1313"/>
      <c r="AB1313"/>
    </row>
    <row r="1314" spans="1:28" x14ac:dyDescent="0.3">
      <c r="A1314" t="s">
        <v>622</v>
      </c>
      <c r="B1314">
        <v>5020002</v>
      </c>
      <c r="C1314" t="s">
        <v>624</v>
      </c>
      <c r="D1314">
        <v>1</v>
      </c>
      <c r="E1314" s="10">
        <v>39.65</v>
      </c>
      <c r="F1314" s="10">
        <v>39.65</v>
      </c>
      <c r="G1314" s="10">
        <v>39.65</v>
      </c>
      <c r="H1314">
        <v>0</v>
      </c>
      <c r="I1314" s="51" t="str">
        <f>_xlfn.XLOOKUP(Q2_2025[[#This Row],[Artikelnr]],Artikel_prijzen[Artnr],Artikel_prijzen[Groep],"")</f>
        <v/>
      </c>
      <c r="J1314" s="10" t="str">
        <f>_xlfn.XLOOKUP(Q2_2025[[#This Row],[Artikelnr]],Artikel_prijzen[Artnr],Artikel_prijzen[Prijs 2025],"")</f>
        <v/>
      </c>
      <c r="K1314" t="str">
        <f>IF(Q2_2025[[#This Row],[Artikelprijs]]&lt;&gt;"",IF(Q2_2025[[#This Row],[Stuksprijs]]=Q2_2025[[#This Row],[Artikelprijs]],"Prijs gelijk","Prijs wijkt af"),"")</f>
        <v/>
      </c>
      <c r="L1314" t="str">
        <f>IF(Q2_2025[[#This Row],[Relatiekorting percentage]]=0,
    "Nvt",
    IF(Q2_2025[[#This Row],[Brutobedrag 2]] &lt; Q2_2025[[#This Row],[Bruto - Rel.korting]],
        "Nee",
        "Ja"))</f>
        <v>Nvt</v>
      </c>
      <c r="M1314" s="10">
        <f>IF(Q2_2025[[#This Row],[Artikelprijs]]&lt;&gt;"",Q2_2025[[#This Row],[Artikelprijs]],Q2_2025[[#This Row],[Stuksprijs]])</f>
        <v>39.65</v>
      </c>
      <c r="N1314" s="10">
        <f>Q2_2025[[#This Row],[Besteld]]*Q2_2025[[#This Row],[Prijs 2]]</f>
        <v>39.65</v>
      </c>
      <c r="O1314" s="10">
        <f>IF(Q2_2025[[#This Row],[Brutobedrag 2]]&lt;Q2_2025[[#This Row],[Bruto - Rel.korting]],Q2_2025[[#This Row],[Brutobedrag 2]],Q2_2025[[#This Row],[Brutobedrag 2]]*(100-Q2_2025[[#This Row],[Relatiekorting percentage]])/100)</f>
        <v>39.65</v>
      </c>
      <c r="R1314" s="3"/>
      <c r="W1314"/>
      <c r="AB1314"/>
    </row>
    <row r="1315" spans="1:28" x14ac:dyDescent="0.3">
      <c r="A1315" t="s">
        <v>622</v>
      </c>
      <c r="B1315">
        <v>5022026</v>
      </c>
      <c r="C1315" t="s">
        <v>492</v>
      </c>
      <c r="D1315">
        <v>1</v>
      </c>
      <c r="E1315" s="10">
        <v>403.24</v>
      </c>
      <c r="F1315" s="10">
        <v>403.24</v>
      </c>
      <c r="G1315" s="10">
        <v>403.24</v>
      </c>
      <c r="H1315">
        <v>0</v>
      </c>
      <c r="I1315" s="51" t="str">
        <f>_xlfn.XLOOKUP(Q2_2025[[#This Row],[Artikelnr]],Artikel_prijzen[Artnr],Artikel_prijzen[Groep],"")</f>
        <v>Elektra</v>
      </c>
      <c r="J1315" s="10">
        <f>_xlfn.XLOOKUP(Q2_2025[[#This Row],[Artikelnr]],Artikel_prijzen[Artnr],Artikel_prijzen[Prijs 2025],"")</f>
        <v>298.7</v>
      </c>
      <c r="K1315" t="str">
        <f>IF(Q2_2025[[#This Row],[Artikelprijs]]&lt;&gt;"",IF(Q2_2025[[#This Row],[Stuksprijs]]=Q2_2025[[#This Row],[Artikelprijs]],"Prijs gelijk","Prijs wijkt af"),"")</f>
        <v>Prijs wijkt af</v>
      </c>
      <c r="L1315" t="str">
        <f>IF(Q2_2025[[#This Row],[Relatiekorting percentage]]=0,
    "Nvt",
    IF(Q2_2025[[#This Row],[Brutobedrag 2]] &lt; Q2_2025[[#This Row],[Bruto - Rel.korting]],
        "Nee",
        "Ja"))</f>
        <v>Nvt</v>
      </c>
      <c r="M1315" s="10">
        <f>IF(Q2_2025[[#This Row],[Artikelprijs]]&lt;&gt;"",Q2_2025[[#This Row],[Artikelprijs]],Q2_2025[[#This Row],[Stuksprijs]])</f>
        <v>298.7</v>
      </c>
      <c r="N1315" s="10">
        <f>Q2_2025[[#This Row],[Besteld]]*Q2_2025[[#This Row],[Prijs 2]]</f>
        <v>298.7</v>
      </c>
      <c r="O1315" s="10">
        <f>IF(Q2_2025[[#This Row],[Brutobedrag 2]]&lt;Q2_2025[[#This Row],[Bruto - Rel.korting]],Q2_2025[[#This Row],[Brutobedrag 2]],Q2_2025[[#This Row],[Brutobedrag 2]]*(100-Q2_2025[[#This Row],[Relatiekorting percentage]])/100)</f>
        <v>298.7</v>
      </c>
      <c r="R1315" s="3"/>
      <c r="W1315"/>
      <c r="AB1315"/>
    </row>
    <row r="1316" spans="1:28" x14ac:dyDescent="0.3">
      <c r="A1316" t="s">
        <v>622</v>
      </c>
      <c r="B1316">
        <v>5022032</v>
      </c>
      <c r="C1316" t="s">
        <v>503</v>
      </c>
      <c r="D1316">
        <v>1</v>
      </c>
      <c r="E1316" s="10">
        <v>690.67</v>
      </c>
      <c r="F1316" s="10">
        <v>690.67</v>
      </c>
      <c r="G1316" s="10">
        <v>690.67</v>
      </c>
      <c r="H1316">
        <v>0</v>
      </c>
      <c r="I1316" s="51" t="str">
        <f>_xlfn.XLOOKUP(Q2_2025[[#This Row],[Artikelnr]],Artikel_prijzen[Artnr],Artikel_prijzen[Groep],"")</f>
        <v>Elektra</v>
      </c>
      <c r="J1316" s="10">
        <f>_xlfn.XLOOKUP(Q2_2025[[#This Row],[Artikelnr]],Artikel_prijzen[Artnr],Artikel_prijzen[Prijs 2025],"")</f>
        <v>458.35</v>
      </c>
      <c r="K1316" t="str">
        <f>IF(Q2_2025[[#This Row],[Artikelprijs]]&lt;&gt;"",IF(Q2_2025[[#This Row],[Stuksprijs]]=Q2_2025[[#This Row],[Artikelprijs]],"Prijs gelijk","Prijs wijkt af"),"")</f>
        <v>Prijs wijkt af</v>
      </c>
      <c r="L1316" t="str">
        <f>IF(Q2_2025[[#This Row],[Relatiekorting percentage]]=0,
    "Nvt",
    IF(Q2_2025[[#This Row],[Brutobedrag 2]] &lt; Q2_2025[[#This Row],[Bruto - Rel.korting]],
        "Nee",
        "Ja"))</f>
        <v>Nvt</v>
      </c>
      <c r="M1316" s="10">
        <f>IF(Q2_2025[[#This Row],[Artikelprijs]]&lt;&gt;"",Q2_2025[[#This Row],[Artikelprijs]],Q2_2025[[#This Row],[Stuksprijs]])</f>
        <v>458.35</v>
      </c>
      <c r="N1316" s="10">
        <f>Q2_2025[[#This Row],[Besteld]]*Q2_2025[[#This Row],[Prijs 2]]</f>
        <v>458.35</v>
      </c>
      <c r="O1316" s="10">
        <f>IF(Q2_2025[[#This Row],[Brutobedrag 2]]&lt;Q2_2025[[#This Row],[Bruto - Rel.korting]],Q2_2025[[#This Row],[Brutobedrag 2]],Q2_2025[[#This Row],[Brutobedrag 2]]*(100-Q2_2025[[#This Row],[Relatiekorting percentage]])/100)</f>
        <v>458.35</v>
      </c>
      <c r="R1316" s="3"/>
      <c r="W1316"/>
      <c r="AB1316"/>
    </row>
    <row r="1317" spans="1:28" x14ac:dyDescent="0.3">
      <c r="A1317" t="s">
        <v>622</v>
      </c>
      <c r="B1317">
        <v>5022032</v>
      </c>
      <c r="C1317" t="s">
        <v>503</v>
      </c>
      <c r="D1317">
        <v>-1</v>
      </c>
      <c r="E1317" s="10">
        <v>690.67</v>
      </c>
      <c r="F1317" s="10">
        <v>-690.67</v>
      </c>
      <c r="G1317" s="10">
        <v>-690.67</v>
      </c>
      <c r="H1317">
        <v>0</v>
      </c>
      <c r="I1317" s="51" t="str">
        <f>_xlfn.XLOOKUP(Q2_2025[[#This Row],[Artikelnr]],Artikel_prijzen[Artnr],Artikel_prijzen[Groep],"")</f>
        <v>Elektra</v>
      </c>
      <c r="J1317" s="10">
        <f>_xlfn.XLOOKUP(Q2_2025[[#This Row],[Artikelnr]],Artikel_prijzen[Artnr],Artikel_prijzen[Prijs 2025],"")</f>
        <v>458.35</v>
      </c>
      <c r="K1317" t="str">
        <f>IF(Q2_2025[[#This Row],[Artikelprijs]]&lt;&gt;"",IF(Q2_2025[[#This Row],[Stuksprijs]]=Q2_2025[[#This Row],[Artikelprijs]],"Prijs gelijk","Prijs wijkt af"),"")</f>
        <v>Prijs wijkt af</v>
      </c>
      <c r="L1317" t="str">
        <f>IF(Q2_2025[[#This Row],[Relatiekorting percentage]]=0,
    "Nvt",
    IF(Q2_2025[[#This Row],[Brutobedrag 2]] &lt; Q2_2025[[#This Row],[Bruto - Rel.korting]],
        "Nee",
        "Ja"))</f>
        <v>Nvt</v>
      </c>
      <c r="M1317" s="10">
        <f>IF(Q2_2025[[#This Row],[Artikelprijs]]&lt;&gt;"",Q2_2025[[#This Row],[Artikelprijs]],Q2_2025[[#This Row],[Stuksprijs]])</f>
        <v>458.35</v>
      </c>
      <c r="N1317" s="10">
        <f>Q2_2025[[#This Row],[Besteld]]*Q2_2025[[#This Row],[Prijs 2]]</f>
        <v>-458.35</v>
      </c>
      <c r="O1317" s="10">
        <f>IF(Q2_2025[[#This Row],[Brutobedrag 2]]&lt;Q2_2025[[#This Row],[Bruto - Rel.korting]],Q2_2025[[#This Row],[Brutobedrag 2]],Q2_2025[[#This Row],[Brutobedrag 2]]*(100-Q2_2025[[#This Row],[Relatiekorting percentage]])/100)</f>
        <v>-458.35</v>
      </c>
      <c r="R1317" s="3"/>
      <c r="W1317"/>
      <c r="AB1317"/>
    </row>
    <row r="1318" spans="1:28" x14ac:dyDescent="0.3">
      <c r="A1318" t="s">
        <v>622</v>
      </c>
      <c r="B1318">
        <v>5022026</v>
      </c>
      <c r="C1318" t="s">
        <v>492</v>
      </c>
      <c r="D1318">
        <v>1</v>
      </c>
      <c r="E1318" s="10">
        <v>403.24</v>
      </c>
      <c r="F1318" s="10">
        <v>403.24</v>
      </c>
      <c r="G1318" s="10">
        <v>403.24</v>
      </c>
      <c r="H1318">
        <v>0</v>
      </c>
      <c r="I1318" s="51" t="str">
        <f>_xlfn.XLOOKUP(Q2_2025[[#This Row],[Artikelnr]],Artikel_prijzen[Artnr],Artikel_prijzen[Groep],"")</f>
        <v>Elektra</v>
      </c>
      <c r="J1318" s="10">
        <f>_xlfn.XLOOKUP(Q2_2025[[#This Row],[Artikelnr]],Artikel_prijzen[Artnr],Artikel_prijzen[Prijs 2025],"")</f>
        <v>298.7</v>
      </c>
      <c r="K1318" t="str">
        <f>IF(Q2_2025[[#This Row],[Artikelprijs]]&lt;&gt;"",IF(Q2_2025[[#This Row],[Stuksprijs]]=Q2_2025[[#This Row],[Artikelprijs]],"Prijs gelijk","Prijs wijkt af"),"")</f>
        <v>Prijs wijkt af</v>
      </c>
      <c r="L1318" t="str">
        <f>IF(Q2_2025[[#This Row],[Relatiekorting percentage]]=0,
    "Nvt",
    IF(Q2_2025[[#This Row],[Brutobedrag 2]] &lt; Q2_2025[[#This Row],[Bruto - Rel.korting]],
        "Nee",
        "Ja"))</f>
        <v>Nvt</v>
      </c>
      <c r="M1318" s="10">
        <f>IF(Q2_2025[[#This Row],[Artikelprijs]]&lt;&gt;"",Q2_2025[[#This Row],[Artikelprijs]],Q2_2025[[#This Row],[Stuksprijs]])</f>
        <v>298.7</v>
      </c>
      <c r="N1318" s="10">
        <f>Q2_2025[[#This Row],[Besteld]]*Q2_2025[[#This Row],[Prijs 2]]</f>
        <v>298.7</v>
      </c>
      <c r="O1318" s="10">
        <f>IF(Q2_2025[[#This Row],[Brutobedrag 2]]&lt;Q2_2025[[#This Row],[Bruto - Rel.korting]],Q2_2025[[#This Row],[Brutobedrag 2]],Q2_2025[[#This Row],[Brutobedrag 2]]*(100-Q2_2025[[#This Row],[Relatiekorting percentage]])/100)</f>
        <v>298.7</v>
      </c>
      <c r="R1318" s="3"/>
      <c r="W1318"/>
      <c r="AB1318"/>
    </row>
    <row r="1319" spans="1:28" x14ac:dyDescent="0.3">
      <c r="A1319" t="s">
        <v>622</v>
      </c>
      <c r="B1319">
        <v>5022026</v>
      </c>
      <c r="C1319" t="s">
        <v>492</v>
      </c>
      <c r="D1319">
        <v>1</v>
      </c>
      <c r="E1319" s="10">
        <v>403.24</v>
      </c>
      <c r="F1319" s="10">
        <v>403.24</v>
      </c>
      <c r="G1319" s="10">
        <v>403.24</v>
      </c>
      <c r="H1319">
        <v>0</v>
      </c>
      <c r="I1319" s="51" t="str">
        <f>_xlfn.XLOOKUP(Q2_2025[[#This Row],[Artikelnr]],Artikel_prijzen[Artnr],Artikel_prijzen[Groep],"")</f>
        <v>Elektra</v>
      </c>
      <c r="J1319" s="10">
        <f>_xlfn.XLOOKUP(Q2_2025[[#This Row],[Artikelnr]],Artikel_prijzen[Artnr],Artikel_prijzen[Prijs 2025],"")</f>
        <v>298.7</v>
      </c>
      <c r="K1319" t="str">
        <f>IF(Q2_2025[[#This Row],[Artikelprijs]]&lt;&gt;"",IF(Q2_2025[[#This Row],[Stuksprijs]]=Q2_2025[[#This Row],[Artikelprijs]],"Prijs gelijk","Prijs wijkt af"),"")</f>
        <v>Prijs wijkt af</v>
      </c>
      <c r="L1319" t="str">
        <f>IF(Q2_2025[[#This Row],[Relatiekorting percentage]]=0,
    "Nvt",
    IF(Q2_2025[[#This Row],[Brutobedrag 2]] &lt; Q2_2025[[#This Row],[Bruto - Rel.korting]],
        "Nee",
        "Ja"))</f>
        <v>Nvt</v>
      </c>
      <c r="M1319" s="10">
        <f>IF(Q2_2025[[#This Row],[Artikelprijs]]&lt;&gt;"",Q2_2025[[#This Row],[Artikelprijs]],Q2_2025[[#This Row],[Stuksprijs]])</f>
        <v>298.7</v>
      </c>
      <c r="N1319" s="10">
        <f>Q2_2025[[#This Row],[Besteld]]*Q2_2025[[#This Row],[Prijs 2]]</f>
        <v>298.7</v>
      </c>
      <c r="O1319" s="10">
        <f>IF(Q2_2025[[#This Row],[Brutobedrag 2]]&lt;Q2_2025[[#This Row],[Bruto - Rel.korting]],Q2_2025[[#This Row],[Brutobedrag 2]],Q2_2025[[#This Row],[Brutobedrag 2]]*(100-Q2_2025[[#This Row],[Relatiekorting percentage]])/100)</f>
        <v>298.7</v>
      </c>
      <c r="R1319" s="3"/>
      <c r="W1319"/>
      <c r="AB1319"/>
    </row>
    <row r="1320" spans="1:28" x14ac:dyDescent="0.3">
      <c r="A1320" t="s">
        <v>622</v>
      </c>
      <c r="B1320">
        <v>5022032</v>
      </c>
      <c r="C1320" t="s">
        <v>503</v>
      </c>
      <c r="D1320">
        <v>1</v>
      </c>
      <c r="E1320" s="10">
        <v>690.67</v>
      </c>
      <c r="F1320" s="10">
        <v>690.67</v>
      </c>
      <c r="G1320" s="10">
        <v>690.67</v>
      </c>
      <c r="H1320">
        <v>0</v>
      </c>
      <c r="I1320" s="51" t="str">
        <f>_xlfn.XLOOKUP(Q2_2025[[#This Row],[Artikelnr]],Artikel_prijzen[Artnr],Artikel_prijzen[Groep],"")</f>
        <v>Elektra</v>
      </c>
      <c r="J1320" s="10">
        <f>_xlfn.XLOOKUP(Q2_2025[[#This Row],[Artikelnr]],Artikel_prijzen[Artnr],Artikel_prijzen[Prijs 2025],"")</f>
        <v>458.35</v>
      </c>
      <c r="K1320" t="str">
        <f>IF(Q2_2025[[#This Row],[Artikelprijs]]&lt;&gt;"",IF(Q2_2025[[#This Row],[Stuksprijs]]=Q2_2025[[#This Row],[Artikelprijs]],"Prijs gelijk","Prijs wijkt af"),"")</f>
        <v>Prijs wijkt af</v>
      </c>
      <c r="L1320" t="str">
        <f>IF(Q2_2025[[#This Row],[Relatiekorting percentage]]=0,
    "Nvt",
    IF(Q2_2025[[#This Row],[Brutobedrag 2]] &lt; Q2_2025[[#This Row],[Bruto - Rel.korting]],
        "Nee",
        "Ja"))</f>
        <v>Nvt</v>
      </c>
      <c r="M1320" s="10">
        <f>IF(Q2_2025[[#This Row],[Artikelprijs]]&lt;&gt;"",Q2_2025[[#This Row],[Artikelprijs]],Q2_2025[[#This Row],[Stuksprijs]])</f>
        <v>458.35</v>
      </c>
      <c r="N1320" s="10">
        <f>Q2_2025[[#This Row],[Besteld]]*Q2_2025[[#This Row],[Prijs 2]]</f>
        <v>458.35</v>
      </c>
      <c r="O1320" s="10">
        <f>IF(Q2_2025[[#This Row],[Brutobedrag 2]]&lt;Q2_2025[[#This Row],[Bruto - Rel.korting]],Q2_2025[[#This Row],[Brutobedrag 2]],Q2_2025[[#This Row],[Brutobedrag 2]]*(100-Q2_2025[[#This Row],[Relatiekorting percentage]])/100)</f>
        <v>458.35</v>
      </c>
      <c r="R1320" s="3"/>
      <c r="W1320"/>
      <c r="AB1320"/>
    </row>
    <row r="1321" spans="1:28" x14ac:dyDescent="0.3">
      <c r="A1321" t="s">
        <v>622</v>
      </c>
      <c r="B1321">
        <v>5022032</v>
      </c>
      <c r="C1321" t="s">
        <v>503</v>
      </c>
      <c r="D1321">
        <v>-1</v>
      </c>
      <c r="E1321" s="10">
        <v>690.67</v>
      </c>
      <c r="F1321" s="10">
        <v>-690.67</v>
      </c>
      <c r="G1321" s="10">
        <v>-690.67</v>
      </c>
      <c r="H1321">
        <v>0</v>
      </c>
      <c r="I1321" s="51" t="str">
        <f>_xlfn.XLOOKUP(Q2_2025[[#This Row],[Artikelnr]],Artikel_prijzen[Artnr],Artikel_prijzen[Groep],"")</f>
        <v>Elektra</v>
      </c>
      <c r="J1321" s="10">
        <f>_xlfn.XLOOKUP(Q2_2025[[#This Row],[Artikelnr]],Artikel_prijzen[Artnr],Artikel_prijzen[Prijs 2025],"")</f>
        <v>458.35</v>
      </c>
      <c r="K1321" t="str">
        <f>IF(Q2_2025[[#This Row],[Artikelprijs]]&lt;&gt;"",IF(Q2_2025[[#This Row],[Stuksprijs]]=Q2_2025[[#This Row],[Artikelprijs]],"Prijs gelijk","Prijs wijkt af"),"")</f>
        <v>Prijs wijkt af</v>
      </c>
      <c r="L1321" t="str">
        <f>IF(Q2_2025[[#This Row],[Relatiekorting percentage]]=0,
    "Nvt",
    IF(Q2_2025[[#This Row],[Brutobedrag 2]] &lt; Q2_2025[[#This Row],[Bruto - Rel.korting]],
        "Nee",
        "Ja"))</f>
        <v>Nvt</v>
      </c>
      <c r="M1321" s="10">
        <f>IF(Q2_2025[[#This Row],[Artikelprijs]]&lt;&gt;"",Q2_2025[[#This Row],[Artikelprijs]],Q2_2025[[#This Row],[Stuksprijs]])</f>
        <v>458.35</v>
      </c>
      <c r="N1321" s="10">
        <f>Q2_2025[[#This Row],[Besteld]]*Q2_2025[[#This Row],[Prijs 2]]</f>
        <v>-458.35</v>
      </c>
      <c r="O1321" s="10">
        <f>IF(Q2_2025[[#This Row],[Brutobedrag 2]]&lt;Q2_2025[[#This Row],[Bruto - Rel.korting]],Q2_2025[[#This Row],[Brutobedrag 2]],Q2_2025[[#This Row],[Brutobedrag 2]]*(100-Q2_2025[[#This Row],[Relatiekorting percentage]])/100)</f>
        <v>-458.35</v>
      </c>
      <c r="R1321" s="3"/>
      <c r="W1321"/>
      <c r="AB1321"/>
    </row>
    <row r="1322" spans="1:28" x14ac:dyDescent="0.3">
      <c r="A1322" t="s">
        <v>622</v>
      </c>
      <c r="B1322">
        <v>5022026</v>
      </c>
      <c r="C1322" t="s">
        <v>492</v>
      </c>
      <c r="D1322">
        <v>1</v>
      </c>
      <c r="E1322" s="10">
        <v>403.24</v>
      </c>
      <c r="F1322" s="10">
        <v>403.24</v>
      </c>
      <c r="G1322" s="10">
        <v>403.24</v>
      </c>
      <c r="H1322">
        <v>0</v>
      </c>
      <c r="I1322" s="51" t="str">
        <f>_xlfn.XLOOKUP(Q2_2025[[#This Row],[Artikelnr]],Artikel_prijzen[Artnr],Artikel_prijzen[Groep],"")</f>
        <v>Elektra</v>
      </c>
      <c r="J1322" s="10">
        <f>_xlfn.XLOOKUP(Q2_2025[[#This Row],[Artikelnr]],Artikel_prijzen[Artnr],Artikel_prijzen[Prijs 2025],"")</f>
        <v>298.7</v>
      </c>
      <c r="K1322" t="str">
        <f>IF(Q2_2025[[#This Row],[Artikelprijs]]&lt;&gt;"",IF(Q2_2025[[#This Row],[Stuksprijs]]=Q2_2025[[#This Row],[Artikelprijs]],"Prijs gelijk","Prijs wijkt af"),"")</f>
        <v>Prijs wijkt af</v>
      </c>
      <c r="L1322" t="str">
        <f>IF(Q2_2025[[#This Row],[Relatiekorting percentage]]=0,
    "Nvt",
    IF(Q2_2025[[#This Row],[Brutobedrag 2]] &lt; Q2_2025[[#This Row],[Bruto - Rel.korting]],
        "Nee",
        "Ja"))</f>
        <v>Nvt</v>
      </c>
      <c r="M1322" s="10">
        <f>IF(Q2_2025[[#This Row],[Artikelprijs]]&lt;&gt;"",Q2_2025[[#This Row],[Artikelprijs]],Q2_2025[[#This Row],[Stuksprijs]])</f>
        <v>298.7</v>
      </c>
      <c r="N1322" s="10">
        <f>Q2_2025[[#This Row],[Besteld]]*Q2_2025[[#This Row],[Prijs 2]]</f>
        <v>298.7</v>
      </c>
      <c r="O1322" s="10">
        <f>IF(Q2_2025[[#This Row],[Brutobedrag 2]]&lt;Q2_2025[[#This Row],[Bruto - Rel.korting]],Q2_2025[[#This Row],[Brutobedrag 2]],Q2_2025[[#This Row],[Brutobedrag 2]]*(100-Q2_2025[[#This Row],[Relatiekorting percentage]])/100)</f>
        <v>298.7</v>
      </c>
      <c r="R1322" s="3"/>
      <c r="W1322"/>
      <c r="AB1322"/>
    </row>
    <row r="1323" spans="1:28" x14ac:dyDescent="0.3">
      <c r="A1323" t="s">
        <v>622</v>
      </c>
      <c r="B1323">
        <v>5022046</v>
      </c>
      <c r="C1323" t="s">
        <v>554</v>
      </c>
      <c r="D1323">
        <v>1</v>
      </c>
      <c r="E1323" s="10">
        <v>416.72</v>
      </c>
      <c r="F1323" s="10">
        <v>416.72</v>
      </c>
      <c r="G1323" s="10">
        <v>416.72</v>
      </c>
      <c r="H1323">
        <v>0</v>
      </c>
      <c r="I1323" s="51" t="str">
        <f>_xlfn.XLOOKUP(Q2_2025[[#This Row],[Artikelnr]],Artikel_prijzen[Artnr],Artikel_prijzen[Groep],"")</f>
        <v>Elektra</v>
      </c>
      <c r="J1323" s="10">
        <f>_xlfn.XLOOKUP(Q2_2025[[#This Row],[Artikelnr]],Artikel_prijzen[Artnr],Artikel_prijzen[Prijs 2025],"")</f>
        <v>329.6</v>
      </c>
      <c r="K1323" t="str">
        <f>IF(Q2_2025[[#This Row],[Artikelprijs]]&lt;&gt;"",IF(Q2_2025[[#This Row],[Stuksprijs]]=Q2_2025[[#This Row],[Artikelprijs]],"Prijs gelijk","Prijs wijkt af"),"")</f>
        <v>Prijs wijkt af</v>
      </c>
      <c r="L1323" t="str">
        <f>IF(Q2_2025[[#This Row],[Relatiekorting percentage]]=0,
    "Nvt",
    IF(Q2_2025[[#This Row],[Brutobedrag 2]] &lt; Q2_2025[[#This Row],[Bruto - Rel.korting]],
        "Nee",
        "Ja"))</f>
        <v>Nvt</v>
      </c>
      <c r="M1323" s="10">
        <f>IF(Q2_2025[[#This Row],[Artikelprijs]]&lt;&gt;"",Q2_2025[[#This Row],[Artikelprijs]],Q2_2025[[#This Row],[Stuksprijs]])</f>
        <v>329.6</v>
      </c>
      <c r="N1323" s="10">
        <f>Q2_2025[[#This Row],[Besteld]]*Q2_2025[[#This Row],[Prijs 2]]</f>
        <v>329.6</v>
      </c>
      <c r="O1323" s="10">
        <f>IF(Q2_2025[[#This Row],[Brutobedrag 2]]&lt;Q2_2025[[#This Row],[Bruto - Rel.korting]],Q2_2025[[#This Row],[Brutobedrag 2]],Q2_2025[[#This Row],[Brutobedrag 2]]*(100-Q2_2025[[#This Row],[Relatiekorting percentage]])/100)</f>
        <v>329.6</v>
      </c>
      <c r="R1323" s="3"/>
      <c r="W1323"/>
      <c r="AB1323"/>
    </row>
    <row r="1324" spans="1:28" x14ac:dyDescent="0.3">
      <c r="A1324" t="s">
        <v>622</v>
      </c>
      <c r="B1324">
        <v>5022032</v>
      </c>
      <c r="C1324" t="s">
        <v>503</v>
      </c>
      <c r="D1324">
        <v>1</v>
      </c>
      <c r="E1324" s="10">
        <v>690.67</v>
      </c>
      <c r="F1324" s="10">
        <v>690.67</v>
      </c>
      <c r="G1324" s="10">
        <v>690.67</v>
      </c>
      <c r="H1324">
        <v>0</v>
      </c>
      <c r="I1324" s="51" t="str">
        <f>_xlfn.XLOOKUP(Q2_2025[[#This Row],[Artikelnr]],Artikel_prijzen[Artnr],Artikel_prijzen[Groep],"")</f>
        <v>Elektra</v>
      </c>
      <c r="J1324" s="10">
        <f>_xlfn.XLOOKUP(Q2_2025[[#This Row],[Artikelnr]],Artikel_prijzen[Artnr],Artikel_prijzen[Prijs 2025],"")</f>
        <v>458.35</v>
      </c>
      <c r="K1324" t="str">
        <f>IF(Q2_2025[[#This Row],[Artikelprijs]]&lt;&gt;"",IF(Q2_2025[[#This Row],[Stuksprijs]]=Q2_2025[[#This Row],[Artikelprijs]],"Prijs gelijk","Prijs wijkt af"),"")</f>
        <v>Prijs wijkt af</v>
      </c>
      <c r="L1324" t="str">
        <f>IF(Q2_2025[[#This Row],[Relatiekorting percentage]]=0,
    "Nvt",
    IF(Q2_2025[[#This Row],[Brutobedrag 2]] &lt; Q2_2025[[#This Row],[Bruto - Rel.korting]],
        "Nee",
        "Ja"))</f>
        <v>Nvt</v>
      </c>
      <c r="M1324" s="10">
        <f>IF(Q2_2025[[#This Row],[Artikelprijs]]&lt;&gt;"",Q2_2025[[#This Row],[Artikelprijs]],Q2_2025[[#This Row],[Stuksprijs]])</f>
        <v>458.35</v>
      </c>
      <c r="N1324" s="10">
        <f>Q2_2025[[#This Row],[Besteld]]*Q2_2025[[#This Row],[Prijs 2]]</f>
        <v>458.35</v>
      </c>
      <c r="O1324" s="10">
        <f>IF(Q2_2025[[#This Row],[Brutobedrag 2]]&lt;Q2_2025[[#This Row],[Bruto - Rel.korting]],Q2_2025[[#This Row],[Brutobedrag 2]],Q2_2025[[#This Row],[Brutobedrag 2]]*(100-Q2_2025[[#This Row],[Relatiekorting percentage]])/100)</f>
        <v>458.35</v>
      </c>
      <c r="R1324" s="3"/>
      <c r="W1324"/>
      <c r="AB1324"/>
    </row>
    <row r="1325" spans="1:28" x14ac:dyDescent="0.3">
      <c r="A1325" t="s">
        <v>622</v>
      </c>
      <c r="B1325">
        <v>5021030</v>
      </c>
      <c r="C1325" t="s">
        <v>546</v>
      </c>
      <c r="D1325">
        <v>1</v>
      </c>
      <c r="E1325" s="10">
        <v>170</v>
      </c>
      <c r="F1325" s="10">
        <v>170</v>
      </c>
      <c r="G1325" s="10">
        <v>170</v>
      </c>
      <c r="H1325">
        <v>0</v>
      </c>
      <c r="I1325" s="51" t="str">
        <f>_xlfn.XLOOKUP(Q2_2025[[#This Row],[Artikelnr]],Artikel_prijzen[Artnr],Artikel_prijzen[Groep],"")</f>
        <v>Elektra</v>
      </c>
      <c r="J1325" s="10">
        <f>_xlfn.XLOOKUP(Q2_2025[[#This Row],[Artikelnr]],Artikel_prijzen[Artnr],Artikel_prijzen[Prijs 2025],"")</f>
        <v>106.8625</v>
      </c>
      <c r="K1325" t="str">
        <f>IF(Q2_2025[[#This Row],[Artikelprijs]]&lt;&gt;"",IF(Q2_2025[[#This Row],[Stuksprijs]]=Q2_2025[[#This Row],[Artikelprijs]],"Prijs gelijk","Prijs wijkt af"),"")</f>
        <v>Prijs wijkt af</v>
      </c>
      <c r="L1325" t="str">
        <f>IF(Q2_2025[[#This Row],[Relatiekorting percentage]]=0,
    "Nvt",
    IF(Q2_2025[[#This Row],[Brutobedrag 2]] &lt; Q2_2025[[#This Row],[Bruto - Rel.korting]],
        "Nee",
        "Ja"))</f>
        <v>Nvt</v>
      </c>
      <c r="M1325" s="10">
        <f>IF(Q2_2025[[#This Row],[Artikelprijs]]&lt;&gt;"",Q2_2025[[#This Row],[Artikelprijs]],Q2_2025[[#This Row],[Stuksprijs]])</f>
        <v>106.8625</v>
      </c>
      <c r="N1325" s="10">
        <f>Q2_2025[[#This Row],[Besteld]]*Q2_2025[[#This Row],[Prijs 2]]</f>
        <v>106.8625</v>
      </c>
      <c r="O1325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1325" s="3"/>
      <c r="W1325"/>
      <c r="AB1325"/>
    </row>
    <row r="1326" spans="1:28" x14ac:dyDescent="0.3">
      <c r="A1326" t="s">
        <v>622</v>
      </c>
      <c r="B1326">
        <v>5022046</v>
      </c>
      <c r="C1326" t="s">
        <v>554</v>
      </c>
      <c r="D1326">
        <v>1</v>
      </c>
      <c r="E1326" s="10">
        <v>416.72</v>
      </c>
      <c r="F1326" s="10">
        <v>416.72</v>
      </c>
      <c r="G1326" s="10">
        <v>416.72</v>
      </c>
      <c r="H1326">
        <v>0</v>
      </c>
      <c r="I1326" s="51" t="str">
        <f>_xlfn.XLOOKUP(Q2_2025[[#This Row],[Artikelnr]],Artikel_prijzen[Artnr],Artikel_prijzen[Groep],"")</f>
        <v>Elektra</v>
      </c>
      <c r="J1326" s="10">
        <f>_xlfn.XLOOKUP(Q2_2025[[#This Row],[Artikelnr]],Artikel_prijzen[Artnr],Artikel_prijzen[Prijs 2025],"")</f>
        <v>329.6</v>
      </c>
      <c r="K1326" t="str">
        <f>IF(Q2_2025[[#This Row],[Artikelprijs]]&lt;&gt;"",IF(Q2_2025[[#This Row],[Stuksprijs]]=Q2_2025[[#This Row],[Artikelprijs]],"Prijs gelijk","Prijs wijkt af"),"")</f>
        <v>Prijs wijkt af</v>
      </c>
      <c r="L1326" t="str">
        <f>IF(Q2_2025[[#This Row],[Relatiekorting percentage]]=0,
    "Nvt",
    IF(Q2_2025[[#This Row],[Brutobedrag 2]] &lt; Q2_2025[[#This Row],[Bruto - Rel.korting]],
        "Nee",
        "Ja"))</f>
        <v>Nvt</v>
      </c>
      <c r="M1326" s="10">
        <f>IF(Q2_2025[[#This Row],[Artikelprijs]]&lt;&gt;"",Q2_2025[[#This Row],[Artikelprijs]],Q2_2025[[#This Row],[Stuksprijs]])</f>
        <v>329.6</v>
      </c>
      <c r="N1326" s="10">
        <f>Q2_2025[[#This Row],[Besteld]]*Q2_2025[[#This Row],[Prijs 2]]</f>
        <v>329.6</v>
      </c>
      <c r="O1326" s="10">
        <f>IF(Q2_2025[[#This Row],[Brutobedrag 2]]&lt;Q2_2025[[#This Row],[Bruto - Rel.korting]],Q2_2025[[#This Row],[Brutobedrag 2]],Q2_2025[[#This Row],[Brutobedrag 2]]*(100-Q2_2025[[#This Row],[Relatiekorting percentage]])/100)</f>
        <v>329.6</v>
      </c>
      <c r="R1326" s="3"/>
      <c r="W1326"/>
      <c r="AB1326"/>
    </row>
    <row r="1327" spans="1:28" x14ac:dyDescent="0.3">
      <c r="A1327" t="s">
        <v>622</v>
      </c>
      <c r="B1327">
        <v>5021030</v>
      </c>
      <c r="C1327" t="s">
        <v>546</v>
      </c>
      <c r="D1327">
        <v>1</v>
      </c>
      <c r="E1327" s="10">
        <v>175</v>
      </c>
      <c r="F1327" s="10">
        <v>175</v>
      </c>
      <c r="G1327" s="10">
        <v>175</v>
      </c>
      <c r="H1327">
        <v>0</v>
      </c>
      <c r="I1327" s="51" t="str">
        <f>_xlfn.XLOOKUP(Q2_2025[[#This Row],[Artikelnr]],Artikel_prijzen[Artnr],Artikel_prijzen[Groep],"")</f>
        <v>Elektra</v>
      </c>
      <c r="J1327" s="10">
        <f>_xlfn.XLOOKUP(Q2_2025[[#This Row],[Artikelnr]],Artikel_prijzen[Artnr],Artikel_prijzen[Prijs 2025],"")</f>
        <v>106.8625</v>
      </c>
      <c r="K1327" t="str">
        <f>IF(Q2_2025[[#This Row],[Artikelprijs]]&lt;&gt;"",IF(Q2_2025[[#This Row],[Stuksprijs]]=Q2_2025[[#This Row],[Artikelprijs]],"Prijs gelijk","Prijs wijkt af"),"")</f>
        <v>Prijs wijkt af</v>
      </c>
      <c r="L1327" t="str">
        <f>IF(Q2_2025[[#This Row],[Relatiekorting percentage]]=0,
    "Nvt",
    IF(Q2_2025[[#This Row],[Brutobedrag 2]] &lt; Q2_2025[[#This Row],[Bruto - Rel.korting]],
        "Nee",
        "Ja"))</f>
        <v>Nvt</v>
      </c>
      <c r="M1327" s="10">
        <f>IF(Q2_2025[[#This Row],[Artikelprijs]]&lt;&gt;"",Q2_2025[[#This Row],[Artikelprijs]],Q2_2025[[#This Row],[Stuksprijs]])</f>
        <v>106.8625</v>
      </c>
      <c r="N1327" s="10">
        <f>Q2_2025[[#This Row],[Besteld]]*Q2_2025[[#This Row],[Prijs 2]]</f>
        <v>106.8625</v>
      </c>
      <c r="O1327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1327" s="3"/>
      <c r="W1327"/>
      <c r="AB1327"/>
    </row>
    <row r="1328" spans="1:28" x14ac:dyDescent="0.3">
      <c r="A1328" t="s">
        <v>622</v>
      </c>
      <c r="B1328">
        <v>5021030</v>
      </c>
      <c r="C1328" t="s">
        <v>546</v>
      </c>
      <c r="D1328">
        <v>-1</v>
      </c>
      <c r="E1328" s="10">
        <v>175</v>
      </c>
      <c r="F1328" s="10">
        <v>-175</v>
      </c>
      <c r="G1328" s="10">
        <v>-175</v>
      </c>
      <c r="H1328">
        <v>0</v>
      </c>
      <c r="I1328" s="51" t="str">
        <f>_xlfn.XLOOKUP(Q2_2025[[#This Row],[Artikelnr]],Artikel_prijzen[Artnr],Artikel_prijzen[Groep],"")</f>
        <v>Elektra</v>
      </c>
      <c r="J1328" s="10">
        <f>_xlfn.XLOOKUP(Q2_2025[[#This Row],[Artikelnr]],Artikel_prijzen[Artnr],Artikel_prijzen[Prijs 2025],"")</f>
        <v>106.8625</v>
      </c>
      <c r="K1328" t="str">
        <f>IF(Q2_2025[[#This Row],[Artikelprijs]]&lt;&gt;"",IF(Q2_2025[[#This Row],[Stuksprijs]]=Q2_2025[[#This Row],[Artikelprijs]],"Prijs gelijk","Prijs wijkt af"),"")</f>
        <v>Prijs wijkt af</v>
      </c>
      <c r="L1328" t="str">
        <f>IF(Q2_2025[[#This Row],[Relatiekorting percentage]]=0,
    "Nvt",
    IF(Q2_2025[[#This Row],[Brutobedrag 2]] &lt; Q2_2025[[#This Row],[Bruto - Rel.korting]],
        "Nee",
        "Ja"))</f>
        <v>Nvt</v>
      </c>
      <c r="M1328" s="10">
        <f>IF(Q2_2025[[#This Row],[Artikelprijs]]&lt;&gt;"",Q2_2025[[#This Row],[Artikelprijs]],Q2_2025[[#This Row],[Stuksprijs]])</f>
        <v>106.8625</v>
      </c>
      <c r="N1328" s="10">
        <f>Q2_2025[[#This Row],[Besteld]]*Q2_2025[[#This Row],[Prijs 2]]</f>
        <v>-106.8625</v>
      </c>
      <c r="O1328" s="10">
        <f>IF(Q2_2025[[#This Row],[Brutobedrag 2]]&lt;Q2_2025[[#This Row],[Bruto - Rel.korting]],Q2_2025[[#This Row],[Brutobedrag 2]],Q2_2025[[#This Row],[Brutobedrag 2]]*(100-Q2_2025[[#This Row],[Relatiekorting percentage]])/100)</f>
        <v>-106.8625</v>
      </c>
      <c r="R1328" s="3"/>
      <c r="W1328"/>
      <c r="AB1328"/>
    </row>
    <row r="1329" spans="1:28" x14ac:dyDescent="0.3">
      <c r="A1329" t="s">
        <v>622</v>
      </c>
      <c r="B1329">
        <v>5021030</v>
      </c>
      <c r="C1329" t="s">
        <v>546</v>
      </c>
      <c r="D1329">
        <v>1</v>
      </c>
      <c r="E1329" s="10">
        <v>175</v>
      </c>
      <c r="F1329" s="10">
        <v>175</v>
      </c>
      <c r="G1329" s="10">
        <v>175</v>
      </c>
      <c r="H1329">
        <v>0</v>
      </c>
      <c r="I1329" s="51" t="str">
        <f>_xlfn.XLOOKUP(Q2_2025[[#This Row],[Artikelnr]],Artikel_prijzen[Artnr],Artikel_prijzen[Groep],"")</f>
        <v>Elektra</v>
      </c>
      <c r="J1329" s="10">
        <f>_xlfn.XLOOKUP(Q2_2025[[#This Row],[Artikelnr]],Artikel_prijzen[Artnr],Artikel_prijzen[Prijs 2025],"")</f>
        <v>106.8625</v>
      </c>
      <c r="K1329" t="str">
        <f>IF(Q2_2025[[#This Row],[Artikelprijs]]&lt;&gt;"",IF(Q2_2025[[#This Row],[Stuksprijs]]=Q2_2025[[#This Row],[Artikelprijs]],"Prijs gelijk","Prijs wijkt af"),"")</f>
        <v>Prijs wijkt af</v>
      </c>
      <c r="L1329" t="str">
        <f>IF(Q2_2025[[#This Row],[Relatiekorting percentage]]=0,
    "Nvt",
    IF(Q2_2025[[#This Row],[Brutobedrag 2]] &lt; Q2_2025[[#This Row],[Bruto - Rel.korting]],
        "Nee",
        "Ja"))</f>
        <v>Nvt</v>
      </c>
      <c r="M1329" s="10">
        <f>IF(Q2_2025[[#This Row],[Artikelprijs]]&lt;&gt;"",Q2_2025[[#This Row],[Artikelprijs]],Q2_2025[[#This Row],[Stuksprijs]])</f>
        <v>106.8625</v>
      </c>
      <c r="N1329" s="10">
        <f>Q2_2025[[#This Row],[Besteld]]*Q2_2025[[#This Row],[Prijs 2]]</f>
        <v>106.8625</v>
      </c>
      <c r="O1329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1329" s="3"/>
      <c r="W1329"/>
      <c r="AB1329"/>
    </row>
    <row r="1330" spans="1:28" x14ac:dyDescent="0.3">
      <c r="A1330" t="s">
        <v>622</v>
      </c>
      <c r="B1330">
        <v>5022030</v>
      </c>
      <c r="C1330" t="s">
        <v>500</v>
      </c>
      <c r="D1330">
        <v>1</v>
      </c>
      <c r="E1330" s="10">
        <v>560.49</v>
      </c>
      <c r="F1330" s="10">
        <v>560.49</v>
      </c>
      <c r="G1330" s="10">
        <v>560.49</v>
      </c>
      <c r="H1330">
        <v>0</v>
      </c>
      <c r="I1330" s="51" t="str">
        <f>_xlfn.XLOOKUP(Q2_2025[[#This Row],[Artikelnr]],Artikel_prijzen[Artnr],Artikel_prijzen[Groep],"")</f>
        <v>Elektra</v>
      </c>
      <c r="J1330" s="10">
        <f>_xlfn.XLOOKUP(Q2_2025[[#This Row],[Artikelnr]],Artikel_prijzen[Artnr],Artikel_prijzen[Prijs 2025],"")</f>
        <v>386.25</v>
      </c>
      <c r="K1330" t="str">
        <f>IF(Q2_2025[[#This Row],[Artikelprijs]]&lt;&gt;"",IF(Q2_2025[[#This Row],[Stuksprijs]]=Q2_2025[[#This Row],[Artikelprijs]],"Prijs gelijk","Prijs wijkt af"),"")</f>
        <v>Prijs wijkt af</v>
      </c>
      <c r="L1330" t="str">
        <f>IF(Q2_2025[[#This Row],[Relatiekorting percentage]]=0,
    "Nvt",
    IF(Q2_2025[[#This Row],[Brutobedrag 2]] &lt; Q2_2025[[#This Row],[Bruto - Rel.korting]],
        "Nee",
        "Ja"))</f>
        <v>Nvt</v>
      </c>
      <c r="M1330" s="10">
        <f>IF(Q2_2025[[#This Row],[Artikelprijs]]&lt;&gt;"",Q2_2025[[#This Row],[Artikelprijs]],Q2_2025[[#This Row],[Stuksprijs]])</f>
        <v>386.25</v>
      </c>
      <c r="N1330" s="10">
        <f>Q2_2025[[#This Row],[Besteld]]*Q2_2025[[#This Row],[Prijs 2]]</f>
        <v>386.25</v>
      </c>
      <c r="O1330" s="10">
        <f>IF(Q2_2025[[#This Row],[Brutobedrag 2]]&lt;Q2_2025[[#This Row],[Bruto - Rel.korting]],Q2_2025[[#This Row],[Brutobedrag 2]],Q2_2025[[#This Row],[Brutobedrag 2]]*(100-Q2_2025[[#This Row],[Relatiekorting percentage]])/100)</f>
        <v>386.25</v>
      </c>
      <c r="R1330" s="3"/>
      <c r="W1330"/>
      <c r="AB1330"/>
    </row>
    <row r="1331" spans="1:28" x14ac:dyDescent="0.3">
      <c r="A1331" t="s">
        <v>622</v>
      </c>
      <c r="B1331">
        <v>5022046</v>
      </c>
      <c r="C1331" t="s">
        <v>554</v>
      </c>
      <c r="D1331">
        <v>1</v>
      </c>
      <c r="E1331" s="10">
        <v>416.72</v>
      </c>
      <c r="F1331" s="10">
        <v>416.72</v>
      </c>
      <c r="G1331" s="10">
        <v>416.72</v>
      </c>
      <c r="H1331">
        <v>0</v>
      </c>
      <c r="I1331" s="51" t="str">
        <f>_xlfn.XLOOKUP(Q2_2025[[#This Row],[Artikelnr]],Artikel_prijzen[Artnr],Artikel_prijzen[Groep],"")</f>
        <v>Elektra</v>
      </c>
      <c r="J1331" s="10">
        <f>_xlfn.XLOOKUP(Q2_2025[[#This Row],[Artikelnr]],Artikel_prijzen[Artnr],Artikel_prijzen[Prijs 2025],"")</f>
        <v>329.6</v>
      </c>
      <c r="K1331" t="str">
        <f>IF(Q2_2025[[#This Row],[Artikelprijs]]&lt;&gt;"",IF(Q2_2025[[#This Row],[Stuksprijs]]=Q2_2025[[#This Row],[Artikelprijs]],"Prijs gelijk","Prijs wijkt af"),"")</f>
        <v>Prijs wijkt af</v>
      </c>
      <c r="L1331" t="str">
        <f>IF(Q2_2025[[#This Row],[Relatiekorting percentage]]=0,
    "Nvt",
    IF(Q2_2025[[#This Row],[Brutobedrag 2]] &lt; Q2_2025[[#This Row],[Bruto - Rel.korting]],
        "Nee",
        "Ja"))</f>
        <v>Nvt</v>
      </c>
      <c r="M1331" s="10">
        <f>IF(Q2_2025[[#This Row],[Artikelprijs]]&lt;&gt;"",Q2_2025[[#This Row],[Artikelprijs]],Q2_2025[[#This Row],[Stuksprijs]])</f>
        <v>329.6</v>
      </c>
      <c r="N1331" s="10">
        <f>Q2_2025[[#This Row],[Besteld]]*Q2_2025[[#This Row],[Prijs 2]]</f>
        <v>329.6</v>
      </c>
      <c r="O1331" s="10">
        <f>IF(Q2_2025[[#This Row],[Brutobedrag 2]]&lt;Q2_2025[[#This Row],[Bruto - Rel.korting]],Q2_2025[[#This Row],[Brutobedrag 2]],Q2_2025[[#This Row],[Brutobedrag 2]]*(100-Q2_2025[[#This Row],[Relatiekorting percentage]])/100)</f>
        <v>329.6</v>
      </c>
      <c r="R1331" s="3"/>
      <c r="W1331"/>
      <c r="AB1331"/>
    </row>
    <row r="1332" spans="1:28" x14ac:dyDescent="0.3">
      <c r="A1332" t="s">
        <v>622</v>
      </c>
      <c r="B1332">
        <v>5022048</v>
      </c>
      <c r="C1332" t="s">
        <v>578</v>
      </c>
      <c r="D1332">
        <v>1</v>
      </c>
      <c r="E1332" s="10">
        <v>521.69000000000005</v>
      </c>
      <c r="F1332" s="10">
        <v>521.69000000000005</v>
      </c>
      <c r="G1332" s="10">
        <v>521.69000000000005</v>
      </c>
      <c r="H1332">
        <v>0</v>
      </c>
      <c r="I1332" s="51" t="str">
        <f>_xlfn.XLOOKUP(Q2_2025[[#This Row],[Artikelnr]],Artikel_prijzen[Artnr],Artikel_prijzen[Groep],"")</f>
        <v>Elektra</v>
      </c>
      <c r="J1332" s="10">
        <f>_xlfn.XLOOKUP(Q2_2025[[#This Row],[Artikelnr]],Artikel_prijzen[Artnr],Artikel_prijzen[Prijs 2025],"")</f>
        <v>417.15</v>
      </c>
      <c r="K1332" t="str">
        <f>IF(Q2_2025[[#This Row],[Artikelprijs]]&lt;&gt;"",IF(Q2_2025[[#This Row],[Stuksprijs]]=Q2_2025[[#This Row],[Artikelprijs]],"Prijs gelijk","Prijs wijkt af"),"")</f>
        <v>Prijs wijkt af</v>
      </c>
      <c r="L1332" t="str">
        <f>IF(Q2_2025[[#This Row],[Relatiekorting percentage]]=0,
    "Nvt",
    IF(Q2_2025[[#This Row],[Brutobedrag 2]] &lt; Q2_2025[[#This Row],[Bruto - Rel.korting]],
        "Nee",
        "Ja"))</f>
        <v>Nvt</v>
      </c>
      <c r="M1332" s="10">
        <f>IF(Q2_2025[[#This Row],[Artikelprijs]]&lt;&gt;"",Q2_2025[[#This Row],[Artikelprijs]],Q2_2025[[#This Row],[Stuksprijs]])</f>
        <v>417.15</v>
      </c>
      <c r="N1332" s="10">
        <f>Q2_2025[[#This Row],[Besteld]]*Q2_2025[[#This Row],[Prijs 2]]</f>
        <v>417.15</v>
      </c>
      <c r="O1332" s="10">
        <f>IF(Q2_2025[[#This Row],[Brutobedrag 2]]&lt;Q2_2025[[#This Row],[Bruto - Rel.korting]],Q2_2025[[#This Row],[Brutobedrag 2]],Q2_2025[[#This Row],[Brutobedrag 2]]*(100-Q2_2025[[#This Row],[Relatiekorting percentage]])/100)</f>
        <v>417.15</v>
      </c>
      <c r="R1332" s="3"/>
      <c r="W1332"/>
      <c r="AB1332"/>
    </row>
    <row r="1333" spans="1:28" x14ac:dyDescent="0.3">
      <c r="A1333" t="s">
        <v>622</v>
      </c>
      <c r="B1333">
        <v>5022032</v>
      </c>
      <c r="C1333" t="s">
        <v>503</v>
      </c>
      <c r="D1333">
        <v>1</v>
      </c>
      <c r="E1333" s="10">
        <v>690.67</v>
      </c>
      <c r="F1333" s="10">
        <v>690.67</v>
      </c>
      <c r="G1333" s="10">
        <v>690.67</v>
      </c>
      <c r="H1333">
        <v>0</v>
      </c>
      <c r="I1333" s="51" t="str">
        <f>_xlfn.XLOOKUP(Q2_2025[[#This Row],[Artikelnr]],Artikel_prijzen[Artnr],Artikel_prijzen[Groep],"")</f>
        <v>Elektra</v>
      </c>
      <c r="J1333" s="10">
        <f>_xlfn.XLOOKUP(Q2_2025[[#This Row],[Artikelnr]],Artikel_prijzen[Artnr],Artikel_prijzen[Prijs 2025],"")</f>
        <v>458.35</v>
      </c>
      <c r="K1333" t="str">
        <f>IF(Q2_2025[[#This Row],[Artikelprijs]]&lt;&gt;"",IF(Q2_2025[[#This Row],[Stuksprijs]]=Q2_2025[[#This Row],[Artikelprijs]],"Prijs gelijk","Prijs wijkt af"),"")</f>
        <v>Prijs wijkt af</v>
      </c>
      <c r="L1333" t="str">
        <f>IF(Q2_2025[[#This Row],[Relatiekorting percentage]]=0,
    "Nvt",
    IF(Q2_2025[[#This Row],[Brutobedrag 2]] &lt; Q2_2025[[#This Row],[Bruto - Rel.korting]],
        "Nee",
        "Ja"))</f>
        <v>Nvt</v>
      </c>
      <c r="M1333" s="10">
        <f>IF(Q2_2025[[#This Row],[Artikelprijs]]&lt;&gt;"",Q2_2025[[#This Row],[Artikelprijs]],Q2_2025[[#This Row],[Stuksprijs]])</f>
        <v>458.35</v>
      </c>
      <c r="N1333" s="10">
        <f>Q2_2025[[#This Row],[Besteld]]*Q2_2025[[#This Row],[Prijs 2]]</f>
        <v>458.35</v>
      </c>
      <c r="O1333" s="10">
        <f>IF(Q2_2025[[#This Row],[Brutobedrag 2]]&lt;Q2_2025[[#This Row],[Bruto - Rel.korting]],Q2_2025[[#This Row],[Brutobedrag 2]],Q2_2025[[#This Row],[Brutobedrag 2]]*(100-Q2_2025[[#This Row],[Relatiekorting percentage]])/100)</f>
        <v>458.35</v>
      </c>
      <c r="R1333" s="3"/>
      <c r="W1333"/>
      <c r="AB1333"/>
    </row>
    <row r="1334" spans="1:28" x14ac:dyDescent="0.3">
      <c r="A1334" t="s">
        <v>622</v>
      </c>
      <c r="B1334">
        <v>5022046</v>
      </c>
      <c r="C1334" t="s">
        <v>554</v>
      </c>
      <c r="D1334">
        <v>1</v>
      </c>
      <c r="E1334" s="10">
        <v>416.72</v>
      </c>
      <c r="F1334" s="10">
        <v>416.72</v>
      </c>
      <c r="G1334" s="10">
        <v>416.72</v>
      </c>
      <c r="H1334">
        <v>0</v>
      </c>
      <c r="I1334" s="51" t="str">
        <f>_xlfn.XLOOKUP(Q2_2025[[#This Row],[Artikelnr]],Artikel_prijzen[Artnr],Artikel_prijzen[Groep],"")</f>
        <v>Elektra</v>
      </c>
      <c r="J1334" s="10">
        <f>_xlfn.XLOOKUP(Q2_2025[[#This Row],[Artikelnr]],Artikel_prijzen[Artnr],Artikel_prijzen[Prijs 2025],"")</f>
        <v>329.6</v>
      </c>
      <c r="K1334" t="str">
        <f>IF(Q2_2025[[#This Row],[Artikelprijs]]&lt;&gt;"",IF(Q2_2025[[#This Row],[Stuksprijs]]=Q2_2025[[#This Row],[Artikelprijs]],"Prijs gelijk","Prijs wijkt af"),"")</f>
        <v>Prijs wijkt af</v>
      </c>
      <c r="L1334" t="str">
        <f>IF(Q2_2025[[#This Row],[Relatiekorting percentage]]=0,
    "Nvt",
    IF(Q2_2025[[#This Row],[Brutobedrag 2]] &lt; Q2_2025[[#This Row],[Bruto - Rel.korting]],
        "Nee",
        "Ja"))</f>
        <v>Nvt</v>
      </c>
      <c r="M1334" s="10">
        <f>IF(Q2_2025[[#This Row],[Artikelprijs]]&lt;&gt;"",Q2_2025[[#This Row],[Artikelprijs]],Q2_2025[[#This Row],[Stuksprijs]])</f>
        <v>329.6</v>
      </c>
      <c r="N1334" s="10">
        <f>Q2_2025[[#This Row],[Besteld]]*Q2_2025[[#This Row],[Prijs 2]]</f>
        <v>329.6</v>
      </c>
      <c r="O1334" s="10">
        <f>IF(Q2_2025[[#This Row],[Brutobedrag 2]]&lt;Q2_2025[[#This Row],[Bruto - Rel.korting]],Q2_2025[[#This Row],[Brutobedrag 2]],Q2_2025[[#This Row],[Brutobedrag 2]]*(100-Q2_2025[[#This Row],[Relatiekorting percentage]])/100)</f>
        <v>329.6</v>
      </c>
      <c r="R1334" s="3"/>
      <c r="W1334"/>
      <c r="AB1334"/>
    </row>
    <row r="1335" spans="1:28" x14ac:dyDescent="0.3">
      <c r="A1335" t="s">
        <v>622</v>
      </c>
      <c r="B1335">
        <v>5022023</v>
      </c>
      <c r="C1335" t="s">
        <v>489</v>
      </c>
      <c r="D1335">
        <v>1</v>
      </c>
      <c r="E1335" s="10">
        <v>339.47</v>
      </c>
      <c r="F1335" s="10">
        <v>339.47</v>
      </c>
      <c r="G1335" s="10">
        <v>339.47</v>
      </c>
      <c r="H1335">
        <v>0</v>
      </c>
      <c r="I1335" s="51" t="str">
        <f>_xlfn.XLOOKUP(Q2_2025[[#This Row],[Artikelnr]],Artikel_prijzen[Artnr],Artikel_prijzen[Groep],"")</f>
        <v>Elektra</v>
      </c>
      <c r="J1335" s="10">
        <f>_xlfn.XLOOKUP(Q2_2025[[#This Row],[Artikelnr]],Artikel_prijzen[Artnr],Artikel_prijzen[Prijs 2025],"")</f>
        <v>252.35</v>
      </c>
      <c r="K1335" t="str">
        <f>IF(Q2_2025[[#This Row],[Artikelprijs]]&lt;&gt;"",IF(Q2_2025[[#This Row],[Stuksprijs]]=Q2_2025[[#This Row],[Artikelprijs]],"Prijs gelijk","Prijs wijkt af"),"")</f>
        <v>Prijs wijkt af</v>
      </c>
      <c r="L1335" t="str">
        <f>IF(Q2_2025[[#This Row],[Relatiekorting percentage]]=0,
    "Nvt",
    IF(Q2_2025[[#This Row],[Brutobedrag 2]] &lt; Q2_2025[[#This Row],[Bruto - Rel.korting]],
        "Nee",
        "Ja"))</f>
        <v>Nvt</v>
      </c>
      <c r="M1335" s="10">
        <f>IF(Q2_2025[[#This Row],[Artikelprijs]]&lt;&gt;"",Q2_2025[[#This Row],[Artikelprijs]],Q2_2025[[#This Row],[Stuksprijs]])</f>
        <v>252.35</v>
      </c>
      <c r="N1335" s="10">
        <f>Q2_2025[[#This Row],[Besteld]]*Q2_2025[[#This Row],[Prijs 2]]</f>
        <v>252.35</v>
      </c>
      <c r="O1335" s="10">
        <f>IF(Q2_2025[[#This Row],[Brutobedrag 2]]&lt;Q2_2025[[#This Row],[Bruto - Rel.korting]],Q2_2025[[#This Row],[Brutobedrag 2]],Q2_2025[[#This Row],[Brutobedrag 2]]*(100-Q2_2025[[#This Row],[Relatiekorting percentage]])/100)</f>
        <v>252.35</v>
      </c>
      <c r="R1335" s="3"/>
      <c r="W1335"/>
      <c r="AB1335"/>
    </row>
    <row r="1336" spans="1:28" x14ac:dyDescent="0.3">
      <c r="A1336" t="s">
        <v>622</v>
      </c>
      <c r="B1336">
        <v>5022052</v>
      </c>
      <c r="C1336" t="s">
        <v>597</v>
      </c>
      <c r="D1336">
        <v>1</v>
      </c>
      <c r="E1336" s="10">
        <v>751.04</v>
      </c>
      <c r="F1336" s="10">
        <v>751.04</v>
      </c>
      <c r="G1336" s="10">
        <v>751.04</v>
      </c>
      <c r="H1336">
        <v>0</v>
      </c>
      <c r="I1336" s="51" t="str">
        <f>_xlfn.XLOOKUP(Q2_2025[[#This Row],[Artikelnr]],Artikel_prijzen[Artnr],Artikel_prijzen[Groep],"")</f>
        <v>Elektra</v>
      </c>
      <c r="J1336" s="10">
        <f>_xlfn.XLOOKUP(Q2_2025[[#This Row],[Artikelnr]],Artikel_prijzen[Artnr],Artikel_prijzen[Prijs 2025],"")</f>
        <v>576.79999999999995</v>
      </c>
      <c r="K1336" t="str">
        <f>IF(Q2_2025[[#This Row],[Artikelprijs]]&lt;&gt;"",IF(Q2_2025[[#This Row],[Stuksprijs]]=Q2_2025[[#This Row],[Artikelprijs]],"Prijs gelijk","Prijs wijkt af"),"")</f>
        <v>Prijs wijkt af</v>
      </c>
      <c r="L1336" t="str">
        <f>IF(Q2_2025[[#This Row],[Relatiekorting percentage]]=0,
    "Nvt",
    IF(Q2_2025[[#This Row],[Brutobedrag 2]] &lt; Q2_2025[[#This Row],[Bruto - Rel.korting]],
        "Nee",
        "Ja"))</f>
        <v>Nvt</v>
      </c>
      <c r="M1336" s="10">
        <f>IF(Q2_2025[[#This Row],[Artikelprijs]]&lt;&gt;"",Q2_2025[[#This Row],[Artikelprijs]],Q2_2025[[#This Row],[Stuksprijs]])</f>
        <v>576.79999999999995</v>
      </c>
      <c r="N1336" s="10">
        <f>Q2_2025[[#This Row],[Besteld]]*Q2_2025[[#This Row],[Prijs 2]]</f>
        <v>576.79999999999995</v>
      </c>
      <c r="O1336" s="10">
        <f>IF(Q2_2025[[#This Row],[Brutobedrag 2]]&lt;Q2_2025[[#This Row],[Bruto - Rel.korting]],Q2_2025[[#This Row],[Brutobedrag 2]],Q2_2025[[#This Row],[Brutobedrag 2]]*(100-Q2_2025[[#This Row],[Relatiekorting percentage]])/100)</f>
        <v>576.79999999999995</v>
      </c>
      <c r="R1336" s="3"/>
      <c r="W1336"/>
      <c r="AB1336"/>
    </row>
    <row r="1337" spans="1:28" x14ac:dyDescent="0.3">
      <c r="A1337" t="s">
        <v>622</v>
      </c>
      <c r="B1337">
        <v>5022023</v>
      </c>
      <c r="C1337" t="s">
        <v>489</v>
      </c>
      <c r="D1337">
        <v>1</v>
      </c>
      <c r="E1337" s="10">
        <v>339.47</v>
      </c>
      <c r="F1337" s="10">
        <v>339.47</v>
      </c>
      <c r="G1337" s="10">
        <v>339.47</v>
      </c>
      <c r="H1337">
        <v>0</v>
      </c>
      <c r="I1337" s="51" t="str">
        <f>_xlfn.XLOOKUP(Q2_2025[[#This Row],[Artikelnr]],Artikel_prijzen[Artnr],Artikel_prijzen[Groep],"")</f>
        <v>Elektra</v>
      </c>
      <c r="J1337" s="10">
        <f>_xlfn.XLOOKUP(Q2_2025[[#This Row],[Artikelnr]],Artikel_prijzen[Artnr],Artikel_prijzen[Prijs 2025],"")</f>
        <v>252.35</v>
      </c>
      <c r="K1337" t="str">
        <f>IF(Q2_2025[[#This Row],[Artikelprijs]]&lt;&gt;"",IF(Q2_2025[[#This Row],[Stuksprijs]]=Q2_2025[[#This Row],[Artikelprijs]],"Prijs gelijk","Prijs wijkt af"),"")</f>
        <v>Prijs wijkt af</v>
      </c>
      <c r="L1337" t="str">
        <f>IF(Q2_2025[[#This Row],[Relatiekorting percentage]]=0,
    "Nvt",
    IF(Q2_2025[[#This Row],[Brutobedrag 2]] &lt; Q2_2025[[#This Row],[Bruto - Rel.korting]],
        "Nee",
        "Ja"))</f>
        <v>Nvt</v>
      </c>
      <c r="M1337" s="10">
        <f>IF(Q2_2025[[#This Row],[Artikelprijs]]&lt;&gt;"",Q2_2025[[#This Row],[Artikelprijs]],Q2_2025[[#This Row],[Stuksprijs]])</f>
        <v>252.35</v>
      </c>
      <c r="N1337" s="10">
        <f>Q2_2025[[#This Row],[Besteld]]*Q2_2025[[#This Row],[Prijs 2]]</f>
        <v>252.35</v>
      </c>
      <c r="O1337" s="10">
        <f>IF(Q2_2025[[#This Row],[Brutobedrag 2]]&lt;Q2_2025[[#This Row],[Bruto - Rel.korting]],Q2_2025[[#This Row],[Brutobedrag 2]],Q2_2025[[#This Row],[Brutobedrag 2]]*(100-Q2_2025[[#This Row],[Relatiekorting percentage]])/100)</f>
        <v>252.35</v>
      </c>
      <c r="R1337" s="3"/>
      <c r="W1337"/>
      <c r="AB1337"/>
    </row>
    <row r="1338" spans="1:28" x14ac:dyDescent="0.3">
      <c r="A1338" t="s">
        <v>622</v>
      </c>
      <c r="B1338">
        <v>5022023</v>
      </c>
      <c r="C1338" t="s">
        <v>489</v>
      </c>
      <c r="D1338">
        <v>1</v>
      </c>
      <c r="E1338" s="10">
        <v>339.47</v>
      </c>
      <c r="F1338" s="10">
        <v>339.47</v>
      </c>
      <c r="G1338" s="10">
        <v>339.47</v>
      </c>
      <c r="H1338">
        <v>0</v>
      </c>
      <c r="I1338" s="51" t="str">
        <f>_xlfn.XLOOKUP(Q2_2025[[#This Row],[Artikelnr]],Artikel_prijzen[Artnr],Artikel_prijzen[Groep],"")</f>
        <v>Elektra</v>
      </c>
      <c r="J1338" s="10">
        <f>_xlfn.XLOOKUP(Q2_2025[[#This Row],[Artikelnr]],Artikel_prijzen[Artnr],Artikel_prijzen[Prijs 2025],"")</f>
        <v>252.35</v>
      </c>
      <c r="K1338" t="str">
        <f>IF(Q2_2025[[#This Row],[Artikelprijs]]&lt;&gt;"",IF(Q2_2025[[#This Row],[Stuksprijs]]=Q2_2025[[#This Row],[Artikelprijs]],"Prijs gelijk","Prijs wijkt af"),"")</f>
        <v>Prijs wijkt af</v>
      </c>
      <c r="L1338" t="str">
        <f>IF(Q2_2025[[#This Row],[Relatiekorting percentage]]=0,
    "Nvt",
    IF(Q2_2025[[#This Row],[Brutobedrag 2]] &lt; Q2_2025[[#This Row],[Bruto - Rel.korting]],
        "Nee",
        "Ja"))</f>
        <v>Nvt</v>
      </c>
      <c r="M1338" s="10">
        <f>IF(Q2_2025[[#This Row],[Artikelprijs]]&lt;&gt;"",Q2_2025[[#This Row],[Artikelprijs]],Q2_2025[[#This Row],[Stuksprijs]])</f>
        <v>252.35</v>
      </c>
      <c r="N1338" s="10">
        <f>Q2_2025[[#This Row],[Besteld]]*Q2_2025[[#This Row],[Prijs 2]]</f>
        <v>252.35</v>
      </c>
      <c r="O1338" s="10">
        <f>IF(Q2_2025[[#This Row],[Brutobedrag 2]]&lt;Q2_2025[[#This Row],[Bruto - Rel.korting]],Q2_2025[[#This Row],[Brutobedrag 2]],Q2_2025[[#This Row],[Brutobedrag 2]]*(100-Q2_2025[[#This Row],[Relatiekorting percentage]])/100)</f>
        <v>252.35</v>
      </c>
      <c r="R1338" s="3"/>
      <c r="W1338"/>
      <c r="AB1338"/>
    </row>
    <row r="1339" spans="1:28" x14ac:dyDescent="0.3">
      <c r="A1339" t="s">
        <v>622</v>
      </c>
      <c r="B1339">
        <v>5022026</v>
      </c>
      <c r="C1339" t="s">
        <v>492</v>
      </c>
      <c r="D1339">
        <v>1</v>
      </c>
      <c r="E1339" s="10">
        <v>403.24</v>
      </c>
      <c r="F1339" s="10">
        <v>403.24</v>
      </c>
      <c r="G1339" s="10">
        <v>403.24</v>
      </c>
      <c r="H1339">
        <v>0</v>
      </c>
      <c r="I1339" s="51" t="str">
        <f>_xlfn.XLOOKUP(Q2_2025[[#This Row],[Artikelnr]],Artikel_prijzen[Artnr],Artikel_prijzen[Groep],"")</f>
        <v>Elektra</v>
      </c>
      <c r="J1339" s="10">
        <f>_xlfn.XLOOKUP(Q2_2025[[#This Row],[Artikelnr]],Artikel_prijzen[Artnr],Artikel_prijzen[Prijs 2025],"")</f>
        <v>298.7</v>
      </c>
      <c r="K1339" t="str">
        <f>IF(Q2_2025[[#This Row],[Artikelprijs]]&lt;&gt;"",IF(Q2_2025[[#This Row],[Stuksprijs]]=Q2_2025[[#This Row],[Artikelprijs]],"Prijs gelijk","Prijs wijkt af"),"")</f>
        <v>Prijs wijkt af</v>
      </c>
      <c r="L1339" t="str">
        <f>IF(Q2_2025[[#This Row],[Relatiekorting percentage]]=0,
    "Nvt",
    IF(Q2_2025[[#This Row],[Brutobedrag 2]] &lt; Q2_2025[[#This Row],[Bruto - Rel.korting]],
        "Nee",
        "Ja"))</f>
        <v>Nvt</v>
      </c>
      <c r="M1339" s="10">
        <f>IF(Q2_2025[[#This Row],[Artikelprijs]]&lt;&gt;"",Q2_2025[[#This Row],[Artikelprijs]],Q2_2025[[#This Row],[Stuksprijs]])</f>
        <v>298.7</v>
      </c>
      <c r="N1339" s="10">
        <f>Q2_2025[[#This Row],[Besteld]]*Q2_2025[[#This Row],[Prijs 2]]</f>
        <v>298.7</v>
      </c>
      <c r="O1339" s="10">
        <f>IF(Q2_2025[[#This Row],[Brutobedrag 2]]&lt;Q2_2025[[#This Row],[Bruto - Rel.korting]],Q2_2025[[#This Row],[Brutobedrag 2]],Q2_2025[[#This Row],[Brutobedrag 2]]*(100-Q2_2025[[#This Row],[Relatiekorting percentage]])/100)</f>
        <v>298.7</v>
      </c>
      <c r="R1339" s="3"/>
      <c r="W1339"/>
      <c r="AB1339"/>
    </row>
    <row r="1340" spans="1:28" x14ac:dyDescent="0.3">
      <c r="A1340" t="s">
        <v>622</v>
      </c>
      <c r="B1340">
        <v>5020002</v>
      </c>
      <c r="C1340" t="s">
        <v>624</v>
      </c>
      <c r="D1340">
        <v>3</v>
      </c>
      <c r="E1340" s="10">
        <v>39.65</v>
      </c>
      <c r="F1340" s="10">
        <v>118.95</v>
      </c>
      <c r="G1340" s="10">
        <v>118.95</v>
      </c>
      <c r="H1340">
        <v>0</v>
      </c>
      <c r="I1340" s="51" t="str">
        <f>_xlfn.XLOOKUP(Q2_2025[[#This Row],[Artikelnr]],Artikel_prijzen[Artnr],Artikel_prijzen[Groep],"")</f>
        <v/>
      </c>
      <c r="J1340" s="10" t="str">
        <f>_xlfn.XLOOKUP(Q2_2025[[#This Row],[Artikelnr]],Artikel_prijzen[Artnr],Artikel_prijzen[Prijs 2025],"")</f>
        <v/>
      </c>
      <c r="K1340" t="str">
        <f>IF(Q2_2025[[#This Row],[Artikelprijs]]&lt;&gt;"",IF(Q2_2025[[#This Row],[Stuksprijs]]=Q2_2025[[#This Row],[Artikelprijs]],"Prijs gelijk","Prijs wijkt af"),"")</f>
        <v/>
      </c>
      <c r="L1340" t="str">
        <f>IF(Q2_2025[[#This Row],[Relatiekorting percentage]]=0,
    "Nvt",
    IF(Q2_2025[[#This Row],[Brutobedrag 2]] &lt; Q2_2025[[#This Row],[Bruto - Rel.korting]],
        "Nee",
        "Ja"))</f>
        <v>Nvt</v>
      </c>
      <c r="M1340" s="10">
        <f>IF(Q2_2025[[#This Row],[Artikelprijs]]&lt;&gt;"",Q2_2025[[#This Row],[Artikelprijs]],Q2_2025[[#This Row],[Stuksprijs]])</f>
        <v>39.65</v>
      </c>
      <c r="N1340" s="10">
        <f>Q2_2025[[#This Row],[Besteld]]*Q2_2025[[#This Row],[Prijs 2]]</f>
        <v>118.94999999999999</v>
      </c>
      <c r="O1340" s="10">
        <f>IF(Q2_2025[[#This Row],[Brutobedrag 2]]&lt;Q2_2025[[#This Row],[Bruto - Rel.korting]],Q2_2025[[#This Row],[Brutobedrag 2]],Q2_2025[[#This Row],[Brutobedrag 2]]*(100-Q2_2025[[#This Row],[Relatiekorting percentage]])/100)</f>
        <v>118.94999999999999</v>
      </c>
      <c r="R1340" s="3"/>
      <c r="W1340"/>
      <c r="AB1340"/>
    </row>
    <row r="1341" spans="1:28" x14ac:dyDescent="0.3">
      <c r="A1341" t="s">
        <v>622</v>
      </c>
      <c r="B1341">
        <v>5022026</v>
      </c>
      <c r="C1341" t="s">
        <v>492</v>
      </c>
      <c r="D1341">
        <v>1</v>
      </c>
      <c r="E1341" s="10">
        <v>403.24</v>
      </c>
      <c r="F1341" s="10">
        <v>403.24</v>
      </c>
      <c r="G1341" s="10">
        <v>403.24</v>
      </c>
      <c r="H1341">
        <v>0</v>
      </c>
      <c r="I1341" s="51" t="str">
        <f>_xlfn.XLOOKUP(Q2_2025[[#This Row],[Artikelnr]],Artikel_prijzen[Artnr],Artikel_prijzen[Groep],"")</f>
        <v>Elektra</v>
      </c>
      <c r="J1341" s="10">
        <f>_xlfn.XLOOKUP(Q2_2025[[#This Row],[Artikelnr]],Artikel_prijzen[Artnr],Artikel_prijzen[Prijs 2025],"")</f>
        <v>298.7</v>
      </c>
      <c r="K1341" t="str">
        <f>IF(Q2_2025[[#This Row],[Artikelprijs]]&lt;&gt;"",IF(Q2_2025[[#This Row],[Stuksprijs]]=Q2_2025[[#This Row],[Artikelprijs]],"Prijs gelijk","Prijs wijkt af"),"")</f>
        <v>Prijs wijkt af</v>
      </c>
      <c r="L1341" t="str">
        <f>IF(Q2_2025[[#This Row],[Relatiekorting percentage]]=0,
    "Nvt",
    IF(Q2_2025[[#This Row],[Brutobedrag 2]] &lt; Q2_2025[[#This Row],[Bruto - Rel.korting]],
        "Nee",
        "Ja"))</f>
        <v>Nvt</v>
      </c>
      <c r="M1341" s="10">
        <f>IF(Q2_2025[[#This Row],[Artikelprijs]]&lt;&gt;"",Q2_2025[[#This Row],[Artikelprijs]],Q2_2025[[#This Row],[Stuksprijs]])</f>
        <v>298.7</v>
      </c>
      <c r="N1341" s="10">
        <f>Q2_2025[[#This Row],[Besteld]]*Q2_2025[[#This Row],[Prijs 2]]</f>
        <v>298.7</v>
      </c>
      <c r="O1341" s="10">
        <f>IF(Q2_2025[[#This Row],[Brutobedrag 2]]&lt;Q2_2025[[#This Row],[Bruto - Rel.korting]],Q2_2025[[#This Row],[Brutobedrag 2]],Q2_2025[[#This Row],[Brutobedrag 2]]*(100-Q2_2025[[#This Row],[Relatiekorting percentage]])/100)</f>
        <v>298.7</v>
      </c>
      <c r="R1341" s="3"/>
      <c r="W1341"/>
      <c r="AB1341"/>
    </row>
    <row r="1342" spans="1:28" x14ac:dyDescent="0.3">
      <c r="A1342" t="s">
        <v>622</v>
      </c>
      <c r="B1342">
        <v>5022030</v>
      </c>
      <c r="C1342" t="s">
        <v>500</v>
      </c>
      <c r="D1342">
        <v>1</v>
      </c>
      <c r="E1342" s="10">
        <v>560.49</v>
      </c>
      <c r="F1342" s="10">
        <v>560.49</v>
      </c>
      <c r="G1342" s="10">
        <v>560.49</v>
      </c>
      <c r="H1342">
        <v>0</v>
      </c>
      <c r="I1342" s="51" t="str">
        <f>_xlfn.XLOOKUP(Q2_2025[[#This Row],[Artikelnr]],Artikel_prijzen[Artnr],Artikel_prijzen[Groep],"")</f>
        <v>Elektra</v>
      </c>
      <c r="J1342" s="10">
        <f>_xlfn.XLOOKUP(Q2_2025[[#This Row],[Artikelnr]],Artikel_prijzen[Artnr],Artikel_prijzen[Prijs 2025],"")</f>
        <v>386.25</v>
      </c>
      <c r="K1342" t="str">
        <f>IF(Q2_2025[[#This Row],[Artikelprijs]]&lt;&gt;"",IF(Q2_2025[[#This Row],[Stuksprijs]]=Q2_2025[[#This Row],[Artikelprijs]],"Prijs gelijk","Prijs wijkt af"),"")</f>
        <v>Prijs wijkt af</v>
      </c>
      <c r="L1342" t="str">
        <f>IF(Q2_2025[[#This Row],[Relatiekorting percentage]]=0,
    "Nvt",
    IF(Q2_2025[[#This Row],[Brutobedrag 2]] &lt; Q2_2025[[#This Row],[Bruto - Rel.korting]],
        "Nee",
        "Ja"))</f>
        <v>Nvt</v>
      </c>
      <c r="M1342" s="10">
        <f>IF(Q2_2025[[#This Row],[Artikelprijs]]&lt;&gt;"",Q2_2025[[#This Row],[Artikelprijs]],Q2_2025[[#This Row],[Stuksprijs]])</f>
        <v>386.25</v>
      </c>
      <c r="N1342" s="10">
        <f>Q2_2025[[#This Row],[Besteld]]*Q2_2025[[#This Row],[Prijs 2]]</f>
        <v>386.25</v>
      </c>
      <c r="O1342" s="10">
        <f>IF(Q2_2025[[#This Row],[Brutobedrag 2]]&lt;Q2_2025[[#This Row],[Bruto - Rel.korting]],Q2_2025[[#This Row],[Brutobedrag 2]],Q2_2025[[#This Row],[Brutobedrag 2]]*(100-Q2_2025[[#This Row],[Relatiekorting percentage]])/100)</f>
        <v>386.25</v>
      </c>
      <c r="R1342" s="3"/>
      <c r="W1342"/>
      <c r="AB1342"/>
    </row>
    <row r="1343" spans="1:28" x14ac:dyDescent="0.3">
      <c r="A1343" t="s">
        <v>622</v>
      </c>
      <c r="B1343">
        <v>5020003</v>
      </c>
      <c r="C1343" t="s">
        <v>629</v>
      </c>
      <c r="D1343">
        <v>1</v>
      </c>
      <c r="E1343" s="10">
        <v>66.95</v>
      </c>
      <c r="F1343" s="10">
        <v>66.95</v>
      </c>
      <c r="G1343" s="10">
        <v>66.95</v>
      </c>
      <c r="H1343">
        <v>0</v>
      </c>
      <c r="I1343" s="51" t="str">
        <f>_xlfn.XLOOKUP(Q2_2025[[#This Row],[Artikelnr]],Artikel_prijzen[Artnr],Artikel_prijzen[Groep],"")</f>
        <v/>
      </c>
      <c r="J1343" s="10" t="str">
        <f>_xlfn.XLOOKUP(Q2_2025[[#This Row],[Artikelnr]],Artikel_prijzen[Artnr],Artikel_prijzen[Prijs 2025],"")</f>
        <v/>
      </c>
      <c r="K1343" t="str">
        <f>IF(Q2_2025[[#This Row],[Artikelprijs]]&lt;&gt;"",IF(Q2_2025[[#This Row],[Stuksprijs]]=Q2_2025[[#This Row],[Artikelprijs]],"Prijs gelijk","Prijs wijkt af"),"")</f>
        <v/>
      </c>
      <c r="L1343" t="str">
        <f>IF(Q2_2025[[#This Row],[Relatiekorting percentage]]=0,
    "Nvt",
    IF(Q2_2025[[#This Row],[Brutobedrag 2]] &lt; Q2_2025[[#This Row],[Bruto - Rel.korting]],
        "Nee",
        "Ja"))</f>
        <v>Nvt</v>
      </c>
      <c r="M1343" s="10">
        <f>IF(Q2_2025[[#This Row],[Artikelprijs]]&lt;&gt;"",Q2_2025[[#This Row],[Artikelprijs]],Q2_2025[[#This Row],[Stuksprijs]])</f>
        <v>66.95</v>
      </c>
      <c r="N1343" s="10">
        <f>Q2_2025[[#This Row],[Besteld]]*Q2_2025[[#This Row],[Prijs 2]]</f>
        <v>66.95</v>
      </c>
      <c r="O1343" s="10">
        <f>IF(Q2_2025[[#This Row],[Brutobedrag 2]]&lt;Q2_2025[[#This Row],[Bruto - Rel.korting]],Q2_2025[[#This Row],[Brutobedrag 2]],Q2_2025[[#This Row],[Brutobedrag 2]]*(100-Q2_2025[[#This Row],[Relatiekorting percentage]])/100)</f>
        <v>66.95</v>
      </c>
      <c r="R1343" s="3"/>
      <c r="W1343"/>
      <c r="AB1343"/>
    </row>
    <row r="1344" spans="1:28" x14ac:dyDescent="0.3">
      <c r="A1344" t="s">
        <v>622</v>
      </c>
      <c r="B1344">
        <v>5022030</v>
      </c>
      <c r="C1344" t="s">
        <v>500</v>
      </c>
      <c r="D1344">
        <v>1</v>
      </c>
      <c r="E1344" s="10">
        <v>560.49</v>
      </c>
      <c r="F1344" s="10">
        <v>560.49</v>
      </c>
      <c r="G1344" s="10">
        <v>560.49</v>
      </c>
      <c r="H1344">
        <v>0</v>
      </c>
      <c r="I1344" s="51" t="str">
        <f>_xlfn.XLOOKUP(Q2_2025[[#This Row],[Artikelnr]],Artikel_prijzen[Artnr],Artikel_prijzen[Groep],"")</f>
        <v>Elektra</v>
      </c>
      <c r="J1344" s="10">
        <f>_xlfn.XLOOKUP(Q2_2025[[#This Row],[Artikelnr]],Artikel_prijzen[Artnr],Artikel_prijzen[Prijs 2025],"")</f>
        <v>386.25</v>
      </c>
      <c r="K1344" t="str">
        <f>IF(Q2_2025[[#This Row],[Artikelprijs]]&lt;&gt;"",IF(Q2_2025[[#This Row],[Stuksprijs]]=Q2_2025[[#This Row],[Artikelprijs]],"Prijs gelijk","Prijs wijkt af"),"")</f>
        <v>Prijs wijkt af</v>
      </c>
      <c r="L1344" t="str">
        <f>IF(Q2_2025[[#This Row],[Relatiekorting percentage]]=0,
    "Nvt",
    IF(Q2_2025[[#This Row],[Brutobedrag 2]] &lt; Q2_2025[[#This Row],[Bruto - Rel.korting]],
        "Nee",
        "Ja"))</f>
        <v>Nvt</v>
      </c>
      <c r="M1344" s="10">
        <f>IF(Q2_2025[[#This Row],[Artikelprijs]]&lt;&gt;"",Q2_2025[[#This Row],[Artikelprijs]],Q2_2025[[#This Row],[Stuksprijs]])</f>
        <v>386.25</v>
      </c>
      <c r="N1344" s="10">
        <f>Q2_2025[[#This Row],[Besteld]]*Q2_2025[[#This Row],[Prijs 2]]</f>
        <v>386.25</v>
      </c>
      <c r="O1344" s="10">
        <f>IF(Q2_2025[[#This Row],[Brutobedrag 2]]&lt;Q2_2025[[#This Row],[Bruto - Rel.korting]],Q2_2025[[#This Row],[Brutobedrag 2]],Q2_2025[[#This Row],[Brutobedrag 2]]*(100-Q2_2025[[#This Row],[Relatiekorting percentage]])/100)</f>
        <v>386.25</v>
      </c>
      <c r="R1344" s="3"/>
      <c r="W1344"/>
      <c r="AB1344"/>
    </row>
    <row r="1345" spans="1:28" x14ac:dyDescent="0.3">
      <c r="A1345" t="s">
        <v>622</v>
      </c>
      <c r="B1345">
        <v>5022026</v>
      </c>
      <c r="C1345" t="s">
        <v>492</v>
      </c>
      <c r="D1345">
        <v>1</v>
      </c>
      <c r="E1345" s="10">
        <v>403.24</v>
      </c>
      <c r="F1345" s="10">
        <v>403.24</v>
      </c>
      <c r="G1345" s="10">
        <v>403.24</v>
      </c>
      <c r="H1345">
        <v>0</v>
      </c>
      <c r="I1345" s="51" t="str">
        <f>_xlfn.XLOOKUP(Q2_2025[[#This Row],[Artikelnr]],Artikel_prijzen[Artnr],Artikel_prijzen[Groep],"")</f>
        <v>Elektra</v>
      </c>
      <c r="J1345" s="10">
        <f>_xlfn.XLOOKUP(Q2_2025[[#This Row],[Artikelnr]],Artikel_prijzen[Artnr],Artikel_prijzen[Prijs 2025],"")</f>
        <v>298.7</v>
      </c>
      <c r="K1345" t="str">
        <f>IF(Q2_2025[[#This Row],[Artikelprijs]]&lt;&gt;"",IF(Q2_2025[[#This Row],[Stuksprijs]]=Q2_2025[[#This Row],[Artikelprijs]],"Prijs gelijk","Prijs wijkt af"),"")</f>
        <v>Prijs wijkt af</v>
      </c>
      <c r="L1345" t="str">
        <f>IF(Q2_2025[[#This Row],[Relatiekorting percentage]]=0,
    "Nvt",
    IF(Q2_2025[[#This Row],[Brutobedrag 2]] &lt; Q2_2025[[#This Row],[Bruto - Rel.korting]],
        "Nee",
        "Ja"))</f>
        <v>Nvt</v>
      </c>
      <c r="M1345" s="10">
        <f>IF(Q2_2025[[#This Row],[Artikelprijs]]&lt;&gt;"",Q2_2025[[#This Row],[Artikelprijs]],Q2_2025[[#This Row],[Stuksprijs]])</f>
        <v>298.7</v>
      </c>
      <c r="N1345" s="10">
        <f>Q2_2025[[#This Row],[Besteld]]*Q2_2025[[#This Row],[Prijs 2]]</f>
        <v>298.7</v>
      </c>
      <c r="O1345" s="10">
        <f>IF(Q2_2025[[#This Row],[Brutobedrag 2]]&lt;Q2_2025[[#This Row],[Bruto - Rel.korting]],Q2_2025[[#This Row],[Brutobedrag 2]],Q2_2025[[#This Row],[Brutobedrag 2]]*(100-Q2_2025[[#This Row],[Relatiekorting percentage]])/100)</f>
        <v>298.7</v>
      </c>
      <c r="R1345" s="3"/>
      <c r="W1345"/>
      <c r="AB1345"/>
    </row>
    <row r="1346" spans="1:28" x14ac:dyDescent="0.3">
      <c r="A1346" t="s">
        <v>622</v>
      </c>
      <c r="B1346">
        <v>5022030</v>
      </c>
      <c r="C1346" t="s">
        <v>500</v>
      </c>
      <c r="D1346">
        <v>1</v>
      </c>
      <c r="E1346" s="10">
        <v>560.49</v>
      </c>
      <c r="F1346" s="10">
        <v>560.49</v>
      </c>
      <c r="G1346" s="10">
        <v>560.49</v>
      </c>
      <c r="H1346">
        <v>0</v>
      </c>
      <c r="I1346" s="51" t="str">
        <f>_xlfn.XLOOKUP(Q2_2025[[#This Row],[Artikelnr]],Artikel_prijzen[Artnr],Artikel_prijzen[Groep],"")</f>
        <v>Elektra</v>
      </c>
      <c r="J1346" s="10">
        <f>_xlfn.XLOOKUP(Q2_2025[[#This Row],[Artikelnr]],Artikel_prijzen[Artnr],Artikel_prijzen[Prijs 2025],"")</f>
        <v>386.25</v>
      </c>
      <c r="K1346" t="str">
        <f>IF(Q2_2025[[#This Row],[Artikelprijs]]&lt;&gt;"",IF(Q2_2025[[#This Row],[Stuksprijs]]=Q2_2025[[#This Row],[Artikelprijs]],"Prijs gelijk","Prijs wijkt af"),"")</f>
        <v>Prijs wijkt af</v>
      </c>
      <c r="L1346" t="str">
        <f>IF(Q2_2025[[#This Row],[Relatiekorting percentage]]=0,
    "Nvt",
    IF(Q2_2025[[#This Row],[Brutobedrag 2]] &lt; Q2_2025[[#This Row],[Bruto - Rel.korting]],
        "Nee",
        "Ja"))</f>
        <v>Nvt</v>
      </c>
      <c r="M1346" s="10">
        <f>IF(Q2_2025[[#This Row],[Artikelprijs]]&lt;&gt;"",Q2_2025[[#This Row],[Artikelprijs]],Q2_2025[[#This Row],[Stuksprijs]])</f>
        <v>386.25</v>
      </c>
      <c r="N1346" s="10">
        <f>Q2_2025[[#This Row],[Besteld]]*Q2_2025[[#This Row],[Prijs 2]]</f>
        <v>386.25</v>
      </c>
      <c r="O1346" s="10">
        <f>IF(Q2_2025[[#This Row],[Brutobedrag 2]]&lt;Q2_2025[[#This Row],[Bruto - Rel.korting]],Q2_2025[[#This Row],[Brutobedrag 2]],Q2_2025[[#This Row],[Brutobedrag 2]]*(100-Q2_2025[[#This Row],[Relatiekorting percentage]])/100)</f>
        <v>386.25</v>
      </c>
      <c r="R1346" s="3"/>
      <c r="W1346"/>
      <c r="AB1346"/>
    </row>
    <row r="1347" spans="1:28" x14ac:dyDescent="0.3">
      <c r="A1347" t="s">
        <v>622</v>
      </c>
      <c r="B1347">
        <v>5022032</v>
      </c>
      <c r="C1347" t="s">
        <v>503</v>
      </c>
      <c r="D1347">
        <v>1</v>
      </c>
      <c r="E1347" s="10">
        <v>690.67</v>
      </c>
      <c r="F1347" s="10">
        <v>690.67</v>
      </c>
      <c r="G1347" s="10">
        <v>690.67</v>
      </c>
      <c r="H1347">
        <v>0</v>
      </c>
      <c r="I1347" s="51" t="str">
        <f>_xlfn.XLOOKUP(Q2_2025[[#This Row],[Artikelnr]],Artikel_prijzen[Artnr],Artikel_prijzen[Groep],"")</f>
        <v>Elektra</v>
      </c>
      <c r="J1347" s="10">
        <f>_xlfn.XLOOKUP(Q2_2025[[#This Row],[Artikelnr]],Artikel_prijzen[Artnr],Artikel_prijzen[Prijs 2025],"")</f>
        <v>458.35</v>
      </c>
      <c r="K1347" t="str">
        <f>IF(Q2_2025[[#This Row],[Artikelprijs]]&lt;&gt;"",IF(Q2_2025[[#This Row],[Stuksprijs]]=Q2_2025[[#This Row],[Artikelprijs]],"Prijs gelijk","Prijs wijkt af"),"")</f>
        <v>Prijs wijkt af</v>
      </c>
      <c r="L1347" t="str">
        <f>IF(Q2_2025[[#This Row],[Relatiekorting percentage]]=0,
    "Nvt",
    IF(Q2_2025[[#This Row],[Brutobedrag 2]] &lt; Q2_2025[[#This Row],[Bruto - Rel.korting]],
        "Nee",
        "Ja"))</f>
        <v>Nvt</v>
      </c>
      <c r="M1347" s="10">
        <f>IF(Q2_2025[[#This Row],[Artikelprijs]]&lt;&gt;"",Q2_2025[[#This Row],[Artikelprijs]],Q2_2025[[#This Row],[Stuksprijs]])</f>
        <v>458.35</v>
      </c>
      <c r="N1347" s="10">
        <f>Q2_2025[[#This Row],[Besteld]]*Q2_2025[[#This Row],[Prijs 2]]</f>
        <v>458.35</v>
      </c>
      <c r="O1347" s="10">
        <f>IF(Q2_2025[[#This Row],[Brutobedrag 2]]&lt;Q2_2025[[#This Row],[Bruto - Rel.korting]],Q2_2025[[#This Row],[Brutobedrag 2]],Q2_2025[[#This Row],[Brutobedrag 2]]*(100-Q2_2025[[#This Row],[Relatiekorting percentage]])/100)</f>
        <v>458.35</v>
      </c>
      <c r="R1347" s="3"/>
      <c r="W1347"/>
      <c r="AB1347"/>
    </row>
    <row r="1348" spans="1:28" x14ac:dyDescent="0.3">
      <c r="A1348" t="s">
        <v>622</v>
      </c>
      <c r="B1348">
        <v>5021030</v>
      </c>
      <c r="C1348" t="s">
        <v>299</v>
      </c>
      <c r="D1348">
        <v>2</v>
      </c>
      <c r="E1348" s="10">
        <v>170</v>
      </c>
      <c r="F1348" s="10">
        <v>340</v>
      </c>
      <c r="G1348" s="10">
        <v>340</v>
      </c>
      <c r="H1348">
        <v>0</v>
      </c>
      <c r="I1348" s="51" t="str">
        <f>_xlfn.XLOOKUP(Q2_2025[[#This Row],[Artikelnr]],Artikel_prijzen[Artnr],Artikel_prijzen[Groep],"")</f>
        <v>Elektra</v>
      </c>
      <c r="J1348" s="10">
        <f>_xlfn.XLOOKUP(Q2_2025[[#This Row],[Artikelnr]],Artikel_prijzen[Artnr],Artikel_prijzen[Prijs 2025],"")</f>
        <v>106.8625</v>
      </c>
      <c r="K1348" t="str">
        <f>IF(Q2_2025[[#This Row],[Artikelprijs]]&lt;&gt;"",IF(Q2_2025[[#This Row],[Stuksprijs]]=Q2_2025[[#This Row],[Artikelprijs]],"Prijs gelijk","Prijs wijkt af"),"")</f>
        <v>Prijs wijkt af</v>
      </c>
      <c r="L1348" t="str">
        <f>IF(Q2_2025[[#This Row],[Relatiekorting percentage]]=0,
    "Nvt",
    IF(Q2_2025[[#This Row],[Brutobedrag 2]] &lt; Q2_2025[[#This Row],[Bruto - Rel.korting]],
        "Nee",
        "Ja"))</f>
        <v>Nvt</v>
      </c>
      <c r="M1348" s="10">
        <f>IF(Q2_2025[[#This Row],[Artikelprijs]]&lt;&gt;"",Q2_2025[[#This Row],[Artikelprijs]],Q2_2025[[#This Row],[Stuksprijs]])</f>
        <v>106.8625</v>
      </c>
      <c r="N1348" s="10">
        <f>Q2_2025[[#This Row],[Besteld]]*Q2_2025[[#This Row],[Prijs 2]]</f>
        <v>213.72499999999999</v>
      </c>
      <c r="O1348" s="10">
        <f>IF(Q2_2025[[#This Row],[Brutobedrag 2]]&lt;Q2_2025[[#This Row],[Bruto - Rel.korting]],Q2_2025[[#This Row],[Brutobedrag 2]],Q2_2025[[#This Row],[Brutobedrag 2]]*(100-Q2_2025[[#This Row],[Relatiekorting percentage]])/100)</f>
        <v>213.72499999999999</v>
      </c>
      <c r="R1348" s="3"/>
      <c r="W1348"/>
      <c r="AB1348"/>
    </row>
    <row r="1349" spans="1:28" x14ac:dyDescent="0.3">
      <c r="A1349" t="s">
        <v>622</v>
      </c>
      <c r="B1349">
        <v>5022048</v>
      </c>
      <c r="C1349" t="s">
        <v>578</v>
      </c>
      <c r="D1349">
        <v>1</v>
      </c>
      <c r="E1349" s="10">
        <v>521.69000000000005</v>
      </c>
      <c r="F1349" s="10">
        <v>521.69000000000005</v>
      </c>
      <c r="G1349" s="10">
        <v>521.69000000000005</v>
      </c>
      <c r="H1349">
        <v>0</v>
      </c>
      <c r="I1349" s="51" t="str">
        <f>_xlfn.XLOOKUP(Q2_2025[[#This Row],[Artikelnr]],Artikel_prijzen[Artnr],Artikel_prijzen[Groep],"")</f>
        <v>Elektra</v>
      </c>
      <c r="J1349" s="10">
        <f>_xlfn.XLOOKUP(Q2_2025[[#This Row],[Artikelnr]],Artikel_prijzen[Artnr],Artikel_prijzen[Prijs 2025],"")</f>
        <v>417.15</v>
      </c>
      <c r="K1349" t="str">
        <f>IF(Q2_2025[[#This Row],[Artikelprijs]]&lt;&gt;"",IF(Q2_2025[[#This Row],[Stuksprijs]]=Q2_2025[[#This Row],[Artikelprijs]],"Prijs gelijk","Prijs wijkt af"),"")</f>
        <v>Prijs wijkt af</v>
      </c>
      <c r="L1349" t="str">
        <f>IF(Q2_2025[[#This Row],[Relatiekorting percentage]]=0,
    "Nvt",
    IF(Q2_2025[[#This Row],[Brutobedrag 2]] &lt; Q2_2025[[#This Row],[Bruto - Rel.korting]],
        "Nee",
        "Ja"))</f>
        <v>Nvt</v>
      </c>
      <c r="M1349" s="10">
        <f>IF(Q2_2025[[#This Row],[Artikelprijs]]&lt;&gt;"",Q2_2025[[#This Row],[Artikelprijs]],Q2_2025[[#This Row],[Stuksprijs]])</f>
        <v>417.15</v>
      </c>
      <c r="N1349" s="10">
        <f>Q2_2025[[#This Row],[Besteld]]*Q2_2025[[#This Row],[Prijs 2]]</f>
        <v>417.15</v>
      </c>
      <c r="O1349" s="10">
        <f>IF(Q2_2025[[#This Row],[Brutobedrag 2]]&lt;Q2_2025[[#This Row],[Bruto - Rel.korting]],Q2_2025[[#This Row],[Brutobedrag 2]],Q2_2025[[#This Row],[Brutobedrag 2]]*(100-Q2_2025[[#This Row],[Relatiekorting percentage]])/100)</f>
        <v>417.15</v>
      </c>
      <c r="R1349" s="3"/>
      <c r="W1349"/>
      <c r="AB1349"/>
    </row>
    <row r="1350" spans="1:28" x14ac:dyDescent="0.3">
      <c r="A1350" t="s">
        <v>622</v>
      </c>
      <c r="B1350">
        <v>5022026</v>
      </c>
      <c r="C1350" t="s">
        <v>492</v>
      </c>
      <c r="D1350">
        <v>1</v>
      </c>
      <c r="E1350" s="10">
        <v>403.24</v>
      </c>
      <c r="F1350" s="10">
        <v>403.24</v>
      </c>
      <c r="G1350" s="10">
        <v>403.24</v>
      </c>
      <c r="H1350">
        <v>0</v>
      </c>
      <c r="I1350" s="51" t="str">
        <f>_xlfn.XLOOKUP(Q2_2025[[#This Row],[Artikelnr]],Artikel_prijzen[Artnr],Artikel_prijzen[Groep],"")</f>
        <v>Elektra</v>
      </c>
      <c r="J1350" s="10">
        <f>_xlfn.XLOOKUP(Q2_2025[[#This Row],[Artikelnr]],Artikel_prijzen[Artnr],Artikel_prijzen[Prijs 2025],"")</f>
        <v>298.7</v>
      </c>
      <c r="K1350" t="str">
        <f>IF(Q2_2025[[#This Row],[Artikelprijs]]&lt;&gt;"",IF(Q2_2025[[#This Row],[Stuksprijs]]=Q2_2025[[#This Row],[Artikelprijs]],"Prijs gelijk","Prijs wijkt af"),"")</f>
        <v>Prijs wijkt af</v>
      </c>
      <c r="L1350" t="str">
        <f>IF(Q2_2025[[#This Row],[Relatiekorting percentage]]=0,
    "Nvt",
    IF(Q2_2025[[#This Row],[Brutobedrag 2]] &lt; Q2_2025[[#This Row],[Bruto - Rel.korting]],
        "Nee",
        "Ja"))</f>
        <v>Nvt</v>
      </c>
      <c r="M1350" s="10">
        <f>IF(Q2_2025[[#This Row],[Artikelprijs]]&lt;&gt;"",Q2_2025[[#This Row],[Artikelprijs]],Q2_2025[[#This Row],[Stuksprijs]])</f>
        <v>298.7</v>
      </c>
      <c r="N1350" s="10">
        <f>Q2_2025[[#This Row],[Besteld]]*Q2_2025[[#This Row],[Prijs 2]]</f>
        <v>298.7</v>
      </c>
      <c r="O1350" s="10">
        <f>IF(Q2_2025[[#This Row],[Brutobedrag 2]]&lt;Q2_2025[[#This Row],[Bruto - Rel.korting]],Q2_2025[[#This Row],[Brutobedrag 2]],Q2_2025[[#This Row],[Brutobedrag 2]]*(100-Q2_2025[[#This Row],[Relatiekorting percentage]])/100)</f>
        <v>298.7</v>
      </c>
      <c r="R1350" s="3"/>
      <c r="W1350"/>
      <c r="AB1350"/>
    </row>
    <row r="1351" spans="1:28" x14ac:dyDescent="0.3">
      <c r="A1351" t="s">
        <v>622</v>
      </c>
      <c r="B1351">
        <v>5022054</v>
      </c>
      <c r="C1351" t="s">
        <v>557</v>
      </c>
      <c r="D1351">
        <v>1</v>
      </c>
      <c r="E1351" s="10">
        <v>891.52</v>
      </c>
      <c r="F1351" s="10">
        <v>891.52</v>
      </c>
      <c r="G1351" s="10">
        <v>891.52</v>
      </c>
      <c r="H1351">
        <v>0</v>
      </c>
      <c r="I1351" s="51" t="str">
        <f>_xlfn.XLOOKUP(Q2_2025[[#This Row],[Artikelnr]],Artikel_prijzen[Artnr],Artikel_prijzen[Groep],"")</f>
        <v>Elektra</v>
      </c>
      <c r="J1351" s="10">
        <f>_xlfn.XLOOKUP(Q2_2025[[#This Row],[Artikelnr]],Artikel_prijzen[Artnr],Artikel_prijzen[Prijs 2025],"")</f>
        <v>659.2</v>
      </c>
      <c r="K1351" t="str">
        <f>IF(Q2_2025[[#This Row],[Artikelprijs]]&lt;&gt;"",IF(Q2_2025[[#This Row],[Stuksprijs]]=Q2_2025[[#This Row],[Artikelprijs]],"Prijs gelijk","Prijs wijkt af"),"")</f>
        <v>Prijs wijkt af</v>
      </c>
      <c r="L1351" t="str">
        <f>IF(Q2_2025[[#This Row],[Relatiekorting percentage]]=0,
    "Nvt",
    IF(Q2_2025[[#This Row],[Brutobedrag 2]] &lt; Q2_2025[[#This Row],[Bruto - Rel.korting]],
        "Nee",
        "Ja"))</f>
        <v>Nvt</v>
      </c>
      <c r="M1351" s="10">
        <f>IF(Q2_2025[[#This Row],[Artikelprijs]]&lt;&gt;"",Q2_2025[[#This Row],[Artikelprijs]],Q2_2025[[#This Row],[Stuksprijs]])</f>
        <v>659.2</v>
      </c>
      <c r="N1351" s="10">
        <f>Q2_2025[[#This Row],[Besteld]]*Q2_2025[[#This Row],[Prijs 2]]</f>
        <v>659.2</v>
      </c>
      <c r="O1351" s="10">
        <f>IF(Q2_2025[[#This Row],[Brutobedrag 2]]&lt;Q2_2025[[#This Row],[Bruto - Rel.korting]],Q2_2025[[#This Row],[Brutobedrag 2]],Q2_2025[[#This Row],[Brutobedrag 2]]*(100-Q2_2025[[#This Row],[Relatiekorting percentage]])/100)</f>
        <v>659.2</v>
      </c>
      <c r="R1351" s="3"/>
      <c r="W1351"/>
      <c r="AB1351"/>
    </row>
    <row r="1352" spans="1:28" x14ac:dyDescent="0.3">
      <c r="A1352" t="s">
        <v>622</v>
      </c>
      <c r="B1352">
        <v>5022038</v>
      </c>
      <c r="C1352" t="s">
        <v>516</v>
      </c>
      <c r="D1352">
        <v>1</v>
      </c>
      <c r="E1352" s="10">
        <v>1127.56</v>
      </c>
      <c r="F1352" s="10">
        <v>1127.56</v>
      </c>
      <c r="G1352" s="10">
        <v>1127.56</v>
      </c>
      <c r="H1352">
        <v>0</v>
      </c>
      <c r="I1352" s="51" t="str">
        <f>_xlfn.XLOOKUP(Q2_2025[[#This Row],[Artikelnr]],Artikel_prijzen[Artnr],Artikel_prijzen[Groep],"")</f>
        <v>Elektra</v>
      </c>
      <c r="J1352" s="10">
        <f>_xlfn.XLOOKUP(Q2_2025[[#This Row],[Artikelnr]],Artikel_prijzen[Artnr],Artikel_prijzen[Prijs 2025],"")</f>
        <v>700</v>
      </c>
      <c r="K1352" t="str">
        <f>IF(Q2_2025[[#This Row],[Artikelprijs]]&lt;&gt;"",IF(Q2_2025[[#This Row],[Stuksprijs]]=Q2_2025[[#This Row],[Artikelprijs]],"Prijs gelijk","Prijs wijkt af"),"")</f>
        <v>Prijs wijkt af</v>
      </c>
      <c r="L1352" t="str">
        <f>IF(Q2_2025[[#This Row],[Relatiekorting percentage]]=0,
    "Nvt",
    IF(Q2_2025[[#This Row],[Brutobedrag 2]] &lt; Q2_2025[[#This Row],[Bruto - Rel.korting]],
        "Nee",
        "Ja"))</f>
        <v>Nvt</v>
      </c>
      <c r="M1352" s="10">
        <f>IF(Q2_2025[[#This Row],[Artikelprijs]]&lt;&gt;"",Q2_2025[[#This Row],[Artikelprijs]],Q2_2025[[#This Row],[Stuksprijs]])</f>
        <v>700</v>
      </c>
      <c r="N1352" s="10">
        <f>Q2_2025[[#This Row],[Besteld]]*Q2_2025[[#This Row],[Prijs 2]]</f>
        <v>700</v>
      </c>
      <c r="O1352" s="10">
        <f>IF(Q2_2025[[#This Row],[Brutobedrag 2]]&lt;Q2_2025[[#This Row],[Bruto - Rel.korting]],Q2_2025[[#This Row],[Brutobedrag 2]],Q2_2025[[#This Row],[Brutobedrag 2]]*(100-Q2_2025[[#This Row],[Relatiekorting percentage]])/100)</f>
        <v>700</v>
      </c>
      <c r="R1352" s="3"/>
      <c r="W1352"/>
      <c r="AB1352"/>
    </row>
    <row r="1353" spans="1:28" x14ac:dyDescent="0.3">
      <c r="A1353" t="s">
        <v>622</v>
      </c>
      <c r="B1353">
        <v>5022023</v>
      </c>
      <c r="C1353" t="s">
        <v>489</v>
      </c>
      <c r="D1353">
        <v>1</v>
      </c>
      <c r="E1353" s="10">
        <v>339.47</v>
      </c>
      <c r="F1353" s="10">
        <v>339.47</v>
      </c>
      <c r="G1353" s="10">
        <v>339.47</v>
      </c>
      <c r="H1353">
        <v>0</v>
      </c>
      <c r="I1353" s="51" t="str">
        <f>_xlfn.XLOOKUP(Q2_2025[[#This Row],[Artikelnr]],Artikel_prijzen[Artnr],Artikel_prijzen[Groep],"")</f>
        <v>Elektra</v>
      </c>
      <c r="J1353" s="10">
        <f>_xlfn.XLOOKUP(Q2_2025[[#This Row],[Artikelnr]],Artikel_prijzen[Artnr],Artikel_prijzen[Prijs 2025],"")</f>
        <v>252.35</v>
      </c>
      <c r="K1353" t="str">
        <f>IF(Q2_2025[[#This Row],[Artikelprijs]]&lt;&gt;"",IF(Q2_2025[[#This Row],[Stuksprijs]]=Q2_2025[[#This Row],[Artikelprijs]],"Prijs gelijk","Prijs wijkt af"),"")</f>
        <v>Prijs wijkt af</v>
      </c>
      <c r="L1353" t="str">
        <f>IF(Q2_2025[[#This Row],[Relatiekorting percentage]]=0,
    "Nvt",
    IF(Q2_2025[[#This Row],[Brutobedrag 2]] &lt; Q2_2025[[#This Row],[Bruto - Rel.korting]],
        "Nee",
        "Ja"))</f>
        <v>Nvt</v>
      </c>
      <c r="M1353" s="10">
        <f>IF(Q2_2025[[#This Row],[Artikelprijs]]&lt;&gt;"",Q2_2025[[#This Row],[Artikelprijs]],Q2_2025[[#This Row],[Stuksprijs]])</f>
        <v>252.35</v>
      </c>
      <c r="N1353" s="10">
        <f>Q2_2025[[#This Row],[Besteld]]*Q2_2025[[#This Row],[Prijs 2]]</f>
        <v>252.35</v>
      </c>
      <c r="O1353" s="10">
        <f>IF(Q2_2025[[#This Row],[Brutobedrag 2]]&lt;Q2_2025[[#This Row],[Bruto - Rel.korting]],Q2_2025[[#This Row],[Brutobedrag 2]],Q2_2025[[#This Row],[Brutobedrag 2]]*(100-Q2_2025[[#This Row],[Relatiekorting percentage]])/100)</f>
        <v>252.35</v>
      </c>
      <c r="R1353" s="3"/>
      <c r="W1353"/>
      <c r="AB1353"/>
    </row>
    <row r="1354" spans="1:28" x14ac:dyDescent="0.3">
      <c r="A1354" t="s">
        <v>622</v>
      </c>
      <c r="B1354">
        <v>5022026</v>
      </c>
      <c r="C1354" t="s">
        <v>492</v>
      </c>
      <c r="D1354">
        <v>1</v>
      </c>
      <c r="E1354" s="10">
        <v>403.24</v>
      </c>
      <c r="F1354" s="10">
        <v>403.24</v>
      </c>
      <c r="G1354" s="10">
        <v>403.24</v>
      </c>
      <c r="H1354">
        <v>0</v>
      </c>
      <c r="I1354" s="51" t="str">
        <f>_xlfn.XLOOKUP(Q2_2025[[#This Row],[Artikelnr]],Artikel_prijzen[Artnr],Artikel_prijzen[Groep],"")</f>
        <v>Elektra</v>
      </c>
      <c r="J1354" s="10">
        <f>_xlfn.XLOOKUP(Q2_2025[[#This Row],[Artikelnr]],Artikel_prijzen[Artnr],Artikel_prijzen[Prijs 2025],"")</f>
        <v>298.7</v>
      </c>
      <c r="K1354" t="str">
        <f>IF(Q2_2025[[#This Row],[Artikelprijs]]&lt;&gt;"",IF(Q2_2025[[#This Row],[Stuksprijs]]=Q2_2025[[#This Row],[Artikelprijs]],"Prijs gelijk","Prijs wijkt af"),"")</f>
        <v>Prijs wijkt af</v>
      </c>
      <c r="L1354" t="str">
        <f>IF(Q2_2025[[#This Row],[Relatiekorting percentage]]=0,
    "Nvt",
    IF(Q2_2025[[#This Row],[Brutobedrag 2]] &lt; Q2_2025[[#This Row],[Bruto - Rel.korting]],
        "Nee",
        "Ja"))</f>
        <v>Nvt</v>
      </c>
      <c r="M1354" s="10">
        <f>IF(Q2_2025[[#This Row],[Artikelprijs]]&lt;&gt;"",Q2_2025[[#This Row],[Artikelprijs]],Q2_2025[[#This Row],[Stuksprijs]])</f>
        <v>298.7</v>
      </c>
      <c r="N1354" s="10">
        <f>Q2_2025[[#This Row],[Besteld]]*Q2_2025[[#This Row],[Prijs 2]]</f>
        <v>298.7</v>
      </c>
      <c r="O1354" s="10">
        <f>IF(Q2_2025[[#This Row],[Brutobedrag 2]]&lt;Q2_2025[[#This Row],[Bruto - Rel.korting]],Q2_2025[[#This Row],[Brutobedrag 2]],Q2_2025[[#This Row],[Brutobedrag 2]]*(100-Q2_2025[[#This Row],[Relatiekorting percentage]])/100)</f>
        <v>298.7</v>
      </c>
      <c r="R1354" s="3"/>
      <c r="W1354"/>
      <c r="AB1354"/>
    </row>
    <row r="1355" spans="1:28" x14ac:dyDescent="0.3">
      <c r="A1355" t="s">
        <v>622</v>
      </c>
      <c r="B1355">
        <v>5022038</v>
      </c>
      <c r="C1355" t="s">
        <v>516</v>
      </c>
      <c r="D1355">
        <v>1</v>
      </c>
      <c r="E1355" s="10">
        <v>1127.56</v>
      </c>
      <c r="F1355" s="10">
        <v>1127.56</v>
      </c>
      <c r="G1355" s="10">
        <v>1127.56</v>
      </c>
      <c r="H1355">
        <v>0</v>
      </c>
      <c r="I1355" s="51" t="str">
        <f>_xlfn.XLOOKUP(Q2_2025[[#This Row],[Artikelnr]],Artikel_prijzen[Artnr],Artikel_prijzen[Groep],"")</f>
        <v>Elektra</v>
      </c>
      <c r="J1355" s="10">
        <f>_xlfn.XLOOKUP(Q2_2025[[#This Row],[Artikelnr]],Artikel_prijzen[Artnr],Artikel_prijzen[Prijs 2025],"")</f>
        <v>700</v>
      </c>
      <c r="K1355" t="str">
        <f>IF(Q2_2025[[#This Row],[Artikelprijs]]&lt;&gt;"",IF(Q2_2025[[#This Row],[Stuksprijs]]=Q2_2025[[#This Row],[Artikelprijs]],"Prijs gelijk","Prijs wijkt af"),"")</f>
        <v>Prijs wijkt af</v>
      </c>
      <c r="L1355" t="str">
        <f>IF(Q2_2025[[#This Row],[Relatiekorting percentage]]=0,
    "Nvt",
    IF(Q2_2025[[#This Row],[Brutobedrag 2]] &lt; Q2_2025[[#This Row],[Bruto - Rel.korting]],
        "Nee",
        "Ja"))</f>
        <v>Nvt</v>
      </c>
      <c r="M1355" s="10">
        <f>IF(Q2_2025[[#This Row],[Artikelprijs]]&lt;&gt;"",Q2_2025[[#This Row],[Artikelprijs]],Q2_2025[[#This Row],[Stuksprijs]])</f>
        <v>700</v>
      </c>
      <c r="N1355" s="10">
        <f>Q2_2025[[#This Row],[Besteld]]*Q2_2025[[#This Row],[Prijs 2]]</f>
        <v>700</v>
      </c>
      <c r="O1355" s="10">
        <f>IF(Q2_2025[[#This Row],[Brutobedrag 2]]&lt;Q2_2025[[#This Row],[Bruto - Rel.korting]],Q2_2025[[#This Row],[Brutobedrag 2]],Q2_2025[[#This Row],[Brutobedrag 2]]*(100-Q2_2025[[#This Row],[Relatiekorting percentage]])/100)</f>
        <v>700</v>
      </c>
      <c r="R1355" s="3"/>
      <c r="W1355"/>
      <c r="AB1355"/>
    </row>
    <row r="1356" spans="1:28" x14ac:dyDescent="0.3">
      <c r="A1356" t="s">
        <v>622</v>
      </c>
      <c r="B1356">
        <v>5022030</v>
      </c>
      <c r="C1356" t="s">
        <v>500</v>
      </c>
      <c r="D1356">
        <v>1</v>
      </c>
      <c r="E1356" s="10">
        <v>560.49</v>
      </c>
      <c r="F1356" s="10">
        <v>560.49</v>
      </c>
      <c r="G1356" s="10">
        <v>560.49</v>
      </c>
      <c r="H1356">
        <v>0</v>
      </c>
      <c r="I1356" s="51" t="str">
        <f>_xlfn.XLOOKUP(Q2_2025[[#This Row],[Artikelnr]],Artikel_prijzen[Artnr],Artikel_prijzen[Groep],"")</f>
        <v>Elektra</v>
      </c>
      <c r="J1356" s="10">
        <f>_xlfn.XLOOKUP(Q2_2025[[#This Row],[Artikelnr]],Artikel_prijzen[Artnr],Artikel_prijzen[Prijs 2025],"")</f>
        <v>386.25</v>
      </c>
      <c r="K1356" t="str">
        <f>IF(Q2_2025[[#This Row],[Artikelprijs]]&lt;&gt;"",IF(Q2_2025[[#This Row],[Stuksprijs]]=Q2_2025[[#This Row],[Artikelprijs]],"Prijs gelijk","Prijs wijkt af"),"")</f>
        <v>Prijs wijkt af</v>
      </c>
      <c r="L1356" t="str">
        <f>IF(Q2_2025[[#This Row],[Relatiekorting percentage]]=0,
    "Nvt",
    IF(Q2_2025[[#This Row],[Brutobedrag 2]] &lt; Q2_2025[[#This Row],[Bruto - Rel.korting]],
        "Nee",
        "Ja"))</f>
        <v>Nvt</v>
      </c>
      <c r="M1356" s="10">
        <f>IF(Q2_2025[[#This Row],[Artikelprijs]]&lt;&gt;"",Q2_2025[[#This Row],[Artikelprijs]],Q2_2025[[#This Row],[Stuksprijs]])</f>
        <v>386.25</v>
      </c>
      <c r="N1356" s="10">
        <f>Q2_2025[[#This Row],[Besteld]]*Q2_2025[[#This Row],[Prijs 2]]</f>
        <v>386.25</v>
      </c>
      <c r="O1356" s="10">
        <f>IF(Q2_2025[[#This Row],[Brutobedrag 2]]&lt;Q2_2025[[#This Row],[Bruto - Rel.korting]],Q2_2025[[#This Row],[Brutobedrag 2]],Q2_2025[[#This Row],[Brutobedrag 2]]*(100-Q2_2025[[#This Row],[Relatiekorting percentage]])/100)</f>
        <v>386.25</v>
      </c>
      <c r="R1356" s="3"/>
      <c r="W1356"/>
      <c r="AB1356"/>
    </row>
    <row r="1357" spans="1:28" x14ac:dyDescent="0.3">
      <c r="A1357" t="s">
        <v>622</v>
      </c>
      <c r="B1357">
        <v>5022030</v>
      </c>
      <c r="C1357" t="s">
        <v>500</v>
      </c>
      <c r="D1357">
        <v>-1</v>
      </c>
      <c r="E1357" s="10">
        <v>560.49</v>
      </c>
      <c r="F1357" s="10">
        <v>-560.49</v>
      </c>
      <c r="G1357" s="10">
        <v>-560.49</v>
      </c>
      <c r="H1357">
        <v>0</v>
      </c>
      <c r="I1357" s="51" t="str">
        <f>_xlfn.XLOOKUP(Q2_2025[[#This Row],[Artikelnr]],Artikel_prijzen[Artnr],Artikel_prijzen[Groep],"")</f>
        <v>Elektra</v>
      </c>
      <c r="J1357" s="10">
        <f>_xlfn.XLOOKUP(Q2_2025[[#This Row],[Artikelnr]],Artikel_prijzen[Artnr],Artikel_prijzen[Prijs 2025],"")</f>
        <v>386.25</v>
      </c>
      <c r="K1357" t="str">
        <f>IF(Q2_2025[[#This Row],[Artikelprijs]]&lt;&gt;"",IF(Q2_2025[[#This Row],[Stuksprijs]]=Q2_2025[[#This Row],[Artikelprijs]],"Prijs gelijk","Prijs wijkt af"),"")</f>
        <v>Prijs wijkt af</v>
      </c>
      <c r="L1357" t="str">
        <f>IF(Q2_2025[[#This Row],[Relatiekorting percentage]]=0,
    "Nvt",
    IF(Q2_2025[[#This Row],[Brutobedrag 2]] &lt; Q2_2025[[#This Row],[Bruto - Rel.korting]],
        "Nee",
        "Ja"))</f>
        <v>Nvt</v>
      </c>
      <c r="M1357" s="10">
        <f>IF(Q2_2025[[#This Row],[Artikelprijs]]&lt;&gt;"",Q2_2025[[#This Row],[Artikelprijs]],Q2_2025[[#This Row],[Stuksprijs]])</f>
        <v>386.25</v>
      </c>
      <c r="N1357" s="10">
        <f>Q2_2025[[#This Row],[Besteld]]*Q2_2025[[#This Row],[Prijs 2]]</f>
        <v>-386.25</v>
      </c>
      <c r="O1357" s="10">
        <f>IF(Q2_2025[[#This Row],[Brutobedrag 2]]&lt;Q2_2025[[#This Row],[Bruto - Rel.korting]],Q2_2025[[#This Row],[Brutobedrag 2]],Q2_2025[[#This Row],[Brutobedrag 2]]*(100-Q2_2025[[#This Row],[Relatiekorting percentage]])/100)</f>
        <v>-386.25</v>
      </c>
      <c r="R1357" s="3"/>
      <c r="W1357"/>
      <c r="AB1357"/>
    </row>
    <row r="1358" spans="1:28" x14ac:dyDescent="0.3">
      <c r="A1358" t="s">
        <v>622</v>
      </c>
      <c r="B1358">
        <v>5022030</v>
      </c>
      <c r="C1358" t="s">
        <v>500</v>
      </c>
      <c r="D1358">
        <v>1</v>
      </c>
      <c r="E1358" s="10">
        <v>560.49</v>
      </c>
      <c r="F1358" s="10">
        <v>560.49</v>
      </c>
      <c r="G1358" s="10">
        <v>560.49</v>
      </c>
      <c r="H1358">
        <v>0</v>
      </c>
      <c r="I1358" s="51" t="str">
        <f>_xlfn.XLOOKUP(Q2_2025[[#This Row],[Artikelnr]],Artikel_prijzen[Artnr],Artikel_prijzen[Groep],"")</f>
        <v>Elektra</v>
      </c>
      <c r="J1358" s="10">
        <f>_xlfn.XLOOKUP(Q2_2025[[#This Row],[Artikelnr]],Artikel_prijzen[Artnr],Artikel_prijzen[Prijs 2025],"")</f>
        <v>386.25</v>
      </c>
      <c r="K1358" t="str">
        <f>IF(Q2_2025[[#This Row],[Artikelprijs]]&lt;&gt;"",IF(Q2_2025[[#This Row],[Stuksprijs]]=Q2_2025[[#This Row],[Artikelprijs]],"Prijs gelijk","Prijs wijkt af"),"")</f>
        <v>Prijs wijkt af</v>
      </c>
      <c r="L1358" t="str">
        <f>IF(Q2_2025[[#This Row],[Relatiekorting percentage]]=0,
    "Nvt",
    IF(Q2_2025[[#This Row],[Brutobedrag 2]] &lt; Q2_2025[[#This Row],[Bruto - Rel.korting]],
        "Nee",
        "Ja"))</f>
        <v>Nvt</v>
      </c>
      <c r="M1358" s="10">
        <f>IF(Q2_2025[[#This Row],[Artikelprijs]]&lt;&gt;"",Q2_2025[[#This Row],[Artikelprijs]],Q2_2025[[#This Row],[Stuksprijs]])</f>
        <v>386.25</v>
      </c>
      <c r="N1358" s="10">
        <f>Q2_2025[[#This Row],[Besteld]]*Q2_2025[[#This Row],[Prijs 2]]</f>
        <v>386.25</v>
      </c>
      <c r="O1358" s="10">
        <f>IF(Q2_2025[[#This Row],[Brutobedrag 2]]&lt;Q2_2025[[#This Row],[Bruto - Rel.korting]],Q2_2025[[#This Row],[Brutobedrag 2]],Q2_2025[[#This Row],[Brutobedrag 2]]*(100-Q2_2025[[#This Row],[Relatiekorting percentage]])/100)</f>
        <v>386.25</v>
      </c>
      <c r="R1358" s="3"/>
      <c r="W1358"/>
      <c r="AB1358"/>
    </row>
    <row r="1359" spans="1:28" x14ac:dyDescent="0.3">
      <c r="A1359" t="s">
        <v>622</v>
      </c>
      <c r="B1359">
        <v>5022026</v>
      </c>
      <c r="C1359" t="s">
        <v>492</v>
      </c>
      <c r="D1359">
        <v>1</v>
      </c>
      <c r="E1359" s="10">
        <v>403.24</v>
      </c>
      <c r="F1359" s="10">
        <v>403.24</v>
      </c>
      <c r="G1359" s="10">
        <v>403.24</v>
      </c>
      <c r="H1359">
        <v>0</v>
      </c>
      <c r="I1359" s="51" t="str">
        <f>_xlfn.XLOOKUP(Q2_2025[[#This Row],[Artikelnr]],Artikel_prijzen[Artnr],Artikel_prijzen[Groep],"")</f>
        <v>Elektra</v>
      </c>
      <c r="J1359" s="10">
        <f>_xlfn.XLOOKUP(Q2_2025[[#This Row],[Artikelnr]],Artikel_prijzen[Artnr],Artikel_prijzen[Prijs 2025],"")</f>
        <v>298.7</v>
      </c>
      <c r="K1359" t="str">
        <f>IF(Q2_2025[[#This Row],[Artikelprijs]]&lt;&gt;"",IF(Q2_2025[[#This Row],[Stuksprijs]]=Q2_2025[[#This Row],[Artikelprijs]],"Prijs gelijk","Prijs wijkt af"),"")</f>
        <v>Prijs wijkt af</v>
      </c>
      <c r="L1359" t="str">
        <f>IF(Q2_2025[[#This Row],[Relatiekorting percentage]]=0,
    "Nvt",
    IF(Q2_2025[[#This Row],[Brutobedrag 2]] &lt; Q2_2025[[#This Row],[Bruto - Rel.korting]],
        "Nee",
        "Ja"))</f>
        <v>Nvt</v>
      </c>
      <c r="M1359" s="10">
        <f>IF(Q2_2025[[#This Row],[Artikelprijs]]&lt;&gt;"",Q2_2025[[#This Row],[Artikelprijs]],Q2_2025[[#This Row],[Stuksprijs]])</f>
        <v>298.7</v>
      </c>
      <c r="N1359" s="10">
        <f>Q2_2025[[#This Row],[Besteld]]*Q2_2025[[#This Row],[Prijs 2]]</f>
        <v>298.7</v>
      </c>
      <c r="O1359" s="10">
        <f>IF(Q2_2025[[#This Row],[Brutobedrag 2]]&lt;Q2_2025[[#This Row],[Bruto - Rel.korting]],Q2_2025[[#This Row],[Brutobedrag 2]],Q2_2025[[#This Row],[Brutobedrag 2]]*(100-Q2_2025[[#This Row],[Relatiekorting percentage]])/100)</f>
        <v>298.7</v>
      </c>
      <c r="R1359" s="3"/>
      <c r="W1359"/>
      <c r="AB1359"/>
    </row>
    <row r="1360" spans="1:28" x14ac:dyDescent="0.3">
      <c r="A1360" t="s">
        <v>622</v>
      </c>
      <c r="B1360">
        <v>5022046</v>
      </c>
      <c r="C1360" t="s">
        <v>554</v>
      </c>
      <c r="D1360">
        <v>1</v>
      </c>
      <c r="E1360" s="10">
        <v>416.72</v>
      </c>
      <c r="F1360" s="10">
        <v>416.72</v>
      </c>
      <c r="G1360" s="10">
        <v>416.72</v>
      </c>
      <c r="H1360">
        <v>0</v>
      </c>
      <c r="I1360" s="51" t="str">
        <f>_xlfn.XLOOKUP(Q2_2025[[#This Row],[Artikelnr]],Artikel_prijzen[Artnr],Artikel_prijzen[Groep],"")</f>
        <v>Elektra</v>
      </c>
      <c r="J1360" s="10">
        <f>_xlfn.XLOOKUP(Q2_2025[[#This Row],[Artikelnr]],Artikel_prijzen[Artnr],Artikel_prijzen[Prijs 2025],"")</f>
        <v>329.6</v>
      </c>
      <c r="K1360" t="str">
        <f>IF(Q2_2025[[#This Row],[Artikelprijs]]&lt;&gt;"",IF(Q2_2025[[#This Row],[Stuksprijs]]=Q2_2025[[#This Row],[Artikelprijs]],"Prijs gelijk","Prijs wijkt af"),"")</f>
        <v>Prijs wijkt af</v>
      </c>
      <c r="L1360" t="str">
        <f>IF(Q2_2025[[#This Row],[Relatiekorting percentage]]=0,
    "Nvt",
    IF(Q2_2025[[#This Row],[Brutobedrag 2]] &lt; Q2_2025[[#This Row],[Bruto - Rel.korting]],
        "Nee",
        "Ja"))</f>
        <v>Nvt</v>
      </c>
      <c r="M1360" s="10">
        <f>IF(Q2_2025[[#This Row],[Artikelprijs]]&lt;&gt;"",Q2_2025[[#This Row],[Artikelprijs]],Q2_2025[[#This Row],[Stuksprijs]])</f>
        <v>329.6</v>
      </c>
      <c r="N1360" s="10">
        <f>Q2_2025[[#This Row],[Besteld]]*Q2_2025[[#This Row],[Prijs 2]]</f>
        <v>329.6</v>
      </c>
      <c r="O1360" s="10">
        <f>IF(Q2_2025[[#This Row],[Brutobedrag 2]]&lt;Q2_2025[[#This Row],[Bruto - Rel.korting]],Q2_2025[[#This Row],[Brutobedrag 2]],Q2_2025[[#This Row],[Brutobedrag 2]]*(100-Q2_2025[[#This Row],[Relatiekorting percentage]])/100)</f>
        <v>329.6</v>
      </c>
      <c r="R1360" s="3"/>
      <c r="W1360"/>
      <c r="AB1360"/>
    </row>
    <row r="1361" spans="1:28" x14ac:dyDescent="0.3">
      <c r="A1361" t="s">
        <v>622</v>
      </c>
      <c r="B1361">
        <v>5021030</v>
      </c>
      <c r="C1361" t="s">
        <v>546</v>
      </c>
      <c r="D1361">
        <v>1</v>
      </c>
      <c r="E1361" s="10">
        <v>175</v>
      </c>
      <c r="F1361" s="10">
        <v>175</v>
      </c>
      <c r="G1361" s="10">
        <v>175</v>
      </c>
      <c r="H1361">
        <v>0</v>
      </c>
      <c r="I1361" s="51" t="str">
        <f>_xlfn.XLOOKUP(Q2_2025[[#This Row],[Artikelnr]],Artikel_prijzen[Artnr],Artikel_prijzen[Groep],"")</f>
        <v>Elektra</v>
      </c>
      <c r="J1361" s="10">
        <f>_xlfn.XLOOKUP(Q2_2025[[#This Row],[Artikelnr]],Artikel_prijzen[Artnr],Artikel_prijzen[Prijs 2025],"")</f>
        <v>106.8625</v>
      </c>
      <c r="K1361" t="str">
        <f>IF(Q2_2025[[#This Row],[Artikelprijs]]&lt;&gt;"",IF(Q2_2025[[#This Row],[Stuksprijs]]=Q2_2025[[#This Row],[Artikelprijs]],"Prijs gelijk","Prijs wijkt af"),"")</f>
        <v>Prijs wijkt af</v>
      </c>
      <c r="L1361" t="str">
        <f>IF(Q2_2025[[#This Row],[Relatiekorting percentage]]=0,
    "Nvt",
    IF(Q2_2025[[#This Row],[Brutobedrag 2]] &lt; Q2_2025[[#This Row],[Bruto - Rel.korting]],
        "Nee",
        "Ja"))</f>
        <v>Nvt</v>
      </c>
      <c r="M1361" s="10">
        <f>IF(Q2_2025[[#This Row],[Artikelprijs]]&lt;&gt;"",Q2_2025[[#This Row],[Artikelprijs]],Q2_2025[[#This Row],[Stuksprijs]])</f>
        <v>106.8625</v>
      </c>
      <c r="N1361" s="10">
        <f>Q2_2025[[#This Row],[Besteld]]*Q2_2025[[#This Row],[Prijs 2]]</f>
        <v>106.8625</v>
      </c>
      <c r="O1361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1361" s="3"/>
      <c r="W1361"/>
      <c r="AB1361"/>
    </row>
    <row r="1362" spans="1:28" x14ac:dyDescent="0.3">
      <c r="A1362" t="s">
        <v>622</v>
      </c>
      <c r="B1362">
        <v>5021030</v>
      </c>
      <c r="C1362" t="s">
        <v>299</v>
      </c>
      <c r="D1362">
        <v>1</v>
      </c>
      <c r="E1362" s="10">
        <v>170</v>
      </c>
      <c r="F1362" s="10">
        <v>170</v>
      </c>
      <c r="G1362" s="10">
        <v>170</v>
      </c>
      <c r="H1362">
        <v>0</v>
      </c>
      <c r="I1362" s="51" t="str">
        <f>_xlfn.XLOOKUP(Q2_2025[[#This Row],[Artikelnr]],Artikel_prijzen[Artnr],Artikel_prijzen[Groep],"")</f>
        <v>Elektra</v>
      </c>
      <c r="J1362" s="10">
        <f>_xlfn.XLOOKUP(Q2_2025[[#This Row],[Artikelnr]],Artikel_prijzen[Artnr],Artikel_prijzen[Prijs 2025],"")</f>
        <v>106.8625</v>
      </c>
      <c r="K1362" t="str">
        <f>IF(Q2_2025[[#This Row],[Artikelprijs]]&lt;&gt;"",IF(Q2_2025[[#This Row],[Stuksprijs]]=Q2_2025[[#This Row],[Artikelprijs]],"Prijs gelijk","Prijs wijkt af"),"")</f>
        <v>Prijs wijkt af</v>
      </c>
      <c r="L1362" t="str">
        <f>IF(Q2_2025[[#This Row],[Relatiekorting percentage]]=0,
    "Nvt",
    IF(Q2_2025[[#This Row],[Brutobedrag 2]] &lt; Q2_2025[[#This Row],[Bruto - Rel.korting]],
        "Nee",
        "Ja"))</f>
        <v>Nvt</v>
      </c>
      <c r="M1362" s="10">
        <f>IF(Q2_2025[[#This Row],[Artikelprijs]]&lt;&gt;"",Q2_2025[[#This Row],[Artikelprijs]],Q2_2025[[#This Row],[Stuksprijs]])</f>
        <v>106.8625</v>
      </c>
      <c r="N1362" s="10">
        <f>Q2_2025[[#This Row],[Besteld]]*Q2_2025[[#This Row],[Prijs 2]]</f>
        <v>106.8625</v>
      </c>
      <c r="O1362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1362" s="3"/>
      <c r="W1362"/>
      <c r="AB1362"/>
    </row>
    <row r="1363" spans="1:28" x14ac:dyDescent="0.3">
      <c r="A1363" t="s">
        <v>622</v>
      </c>
      <c r="B1363">
        <v>5022046</v>
      </c>
      <c r="C1363" t="s">
        <v>554</v>
      </c>
      <c r="D1363">
        <v>1</v>
      </c>
      <c r="E1363" s="10">
        <v>416.72</v>
      </c>
      <c r="F1363" s="10">
        <v>416.72</v>
      </c>
      <c r="G1363" s="10">
        <v>416.72</v>
      </c>
      <c r="H1363">
        <v>0</v>
      </c>
      <c r="I1363" s="51" t="str">
        <f>_xlfn.XLOOKUP(Q2_2025[[#This Row],[Artikelnr]],Artikel_prijzen[Artnr],Artikel_prijzen[Groep],"")</f>
        <v>Elektra</v>
      </c>
      <c r="J1363" s="10">
        <f>_xlfn.XLOOKUP(Q2_2025[[#This Row],[Artikelnr]],Artikel_prijzen[Artnr],Artikel_prijzen[Prijs 2025],"")</f>
        <v>329.6</v>
      </c>
      <c r="K1363" t="str">
        <f>IF(Q2_2025[[#This Row],[Artikelprijs]]&lt;&gt;"",IF(Q2_2025[[#This Row],[Stuksprijs]]=Q2_2025[[#This Row],[Artikelprijs]],"Prijs gelijk","Prijs wijkt af"),"")</f>
        <v>Prijs wijkt af</v>
      </c>
      <c r="L1363" t="str">
        <f>IF(Q2_2025[[#This Row],[Relatiekorting percentage]]=0,
    "Nvt",
    IF(Q2_2025[[#This Row],[Brutobedrag 2]] &lt; Q2_2025[[#This Row],[Bruto - Rel.korting]],
        "Nee",
        "Ja"))</f>
        <v>Nvt</v>
      </c>
      <c r="M1363" s="10">
        <f>IF(Q2_2025[[#This Row],[Artikelprijs]]&lt;&gt;"",Q2_2025[[#This Row],[Artikelprijs]],Q2_2025[[#This Row],[Stuksprijs]])</f>
        <v>329.6</v>
      </c>
      <c r="N1363" s="10">
        <f>Q2_2025[[#This Row],[Besteld]]*Q2_2025[[#This Row],[Prijs 2]]</f>
        <v>329.6</v>
      </c>
      <c r="O1363" s="10">
        <f>IF(Q2_2025[[#This Row],[Brutobedrag 2]]&lt;Q2_2025[[#This Row],[Bruto - Rel.korting]],Q2_2025[[#This Row],[Brutobedrag 2]],Q2_2025[[#This Row],[Brutobedrag 2]]*(100-Q2_2025[[#This Row],[Relatiekorting percentage]])/100)</f>
        <v>329.6</v>
      </c>
      <c r="R1363" s="3"/>
      <c r="W1363"/>
      <c r="AB1363"/>
    </row>
    <row r="1364" spans="1:28" x14ac:dyDescent="0.3">
      <c r="A1364" t="s">
        <v>622</v>
      </c>
      <c r="B1364">
        <v>5021030</v>
      </c>
      <c r="C1364" t="s">
        <v>299</v>
      </c>
      <c r="D1364">
        <v>1</v>
      </c>
      <c r="E1364" s="10">
        <v>170</v>
      </c>
      <c r="F1364" s="10">
        <v>170</v>
      </c>
      <c r="G1364" s="10">
        <v>170</v>
      </c>
      <c r="H1364">
        <v>0</v>
      </c>
      <c r="I1364" s="51" t="str">
        <f>_xlfn.XLOOKUP(Q2_2025[[#This Row],[Artikelnr]],Artikel_prijzen[Artnr],Artikel_prijzen[Groep],"")</f>
        <v>Elektra</v>
      </c>
      <c r="J1364" s="10">
        <f>_xlfn.XLOOKUP(Q2_2025[[#This Row],[Artikelnr]],Artikel_prijzen[Artnr],Artikel_prijzen[Prijs 2025],"")</f>
        <v>106.8625</v>
      </c>
      <c r="K1364" t="str">
        <f>IF(Q2_2025[[#This Row],[Artikelprijs]]&lt;&gt;"",IF(Q2_2025[[#This Row],[Stuksprijs]]=Q2_2025[[#This Row],[Artikelprijs]],"Prijs gelijk","Prijs wijkt af"),"")</f>
        <v>Prijs wijkt af</v>
      </c>
      <c r="L1364" t="str">
        <f>IF(Q2_2025[[#This Row],[Relatiekorting percentage]]=0,
    "Nvt",
    IF(Q2_2025[[#This Row],[Brutobedrag 2]] &lt; Q2_2025[[#This Row],[Bruto - Rel.korting]],
        "Nee",
        "Ja"))</f>
        <v>Nvt</v>
      </c>
      <c r="M1364" s="10">
        <f>IF(Q2_2025[[#This Row],[Artikelprijs]]&lt;&gt;"",Q2_2025[[#This Row],[Artikelprijs]],Q2_2025[[#This Row],[Stuksprijs]])</f>
        <v>106.8625</v>
      </c>
      <c r="N1364" s="10">
        <f>Q2_2025[[#This Row],[Besteld]]*Q2_2025[[#This Row],[Prijs 2]]</f>
        <v>106.8625</v>
      </c>
      <c r="O1364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1364" s="3"/>
      <c r="W1364"/>
      <c r="AB1364"/>
    </row>
    <row r="1365" spans="1:28" x14ac:dyDescent="0.3">
      <c r="A1365" t="s">
        <v>622</v>
      </c>
      <c r="B1365">
        <v>5021030</v>
      </c>
      <c r="C1365" t="s">
        <v>299</v>
      </c>
      <c r="D1365">
        <v>-1</v>
      </c>
      <c r="E1365" s="10">
        <v>170</v>
      </c>
      <c r="F1365" s="10">
        <v>-170</v>
      </c>
      <c r="G1365" s="10">
        <v>-170</v>
      </c>
      <c r="H1365">
        <v>0</v>
      </c>
      <c r="I1365" s="51" t="str">
        <f>_xlfn.XLOOKUP(Q2_2025[[#This Row],[Artikelnr]],Artikel_prijzen[Artnr],Artikel_prijzen[Groep],"")</f>
        <v>Elektra</v>
      </c>
      <c r="J1365" s="10">
        <f>_xlfn.XLOOKUP(Q2_2025[[#This Row],[Artikelnr]],Artikel_prijzen[Artnr],Artikel_prijzen[Prijs 2025],"")</f>
        <v>106.8625</v>
      </c>
      <c r="K1365" t="str">
        <f>IF(Q2_2025[[#This Row],[Artikelprijs]]&lt;&gt;"",IF(Q2_2025[[#This Row],[Stuksprijs]]=Q2_2025[[#This Row],[Artikelprijs]],"Prijs gelijk","Prijs wijkt af"),"")</f>
        <v>Prijs wijkt af</v>
      </c>
      <c r="L1365" t="str">
        <f>IF(Q2_2025[[#This Row],[Relatiekorting percentage]]=0,
    "Nvt",
    IF(Q2_2025[[#This Row],[Brutobedrag 2]] &lt; Q2_2025[[#This Row],[Bruto - Rel.korting]],
        "Nee",
        "Ja"))</f>
        <v>Nvt</v>
      </c>
      <c r="M1365" s="10">
        <f>IF(Q2_2025[[#This Row],[Artikelprijs]]&lt;&gt;"",Q2_2025[[#This Row],[Artikelprijs]],Q2_2025[[#This Row],[Stuksprijs]])</f>
        <v>106.8625</v>
      </c>
      <c r="N1365" s="10">
        <f>Q2_2025[[#This Row],[Besteld]]*Q2_2025[[#This Row],[Prijs 2]]</f>
        <v>-106.8625</v>
      </c>
      <c r="O1365" s="10">
        <f>IF(Q2_2025[[#This Row],[Brutobedrag 2]]&lt;Q2_2025[[#This Row],[Bruto - Rel.korting]],Q2_2025[[#This Row],[Brutobedrag 2]],Q2_2025[[#This Row],[Brutobedrag 2]]*(100-Q2_2025[[#This Row],[Relatiekorting percentage]])/100)</f>
        <v>-106.8625</v>
      </c>
      <c r="R1365" s="3"/>
      <c r="W1365"/>
      <c r="AB1365"/>
    </row>
    <row r="1366" spans="1:28" x14ac:dyDescent="0.3">
      <c r="A1366" t="s">
        <v>622</v>
      </c>
      <c r="B1366">
        <v>5022032</v>
      </c>
      <c r="C1366" t="s">
        <v>503</v>
      </c>
      <c r="D1366">
        <v>1</v>
      </c>
      <c r="E1366" s="10">
        <v>690.67</v>
      </c>
      <c r="F1366" s="10">
        <v>690.67</v>
      </c>
      <c r="G1366" s="10">
        <v>690.67</v>
      </c>
      <c r="H1366">
        <v>0</v>
      </c>
      <c r="I1366" s="51" t="str">
        <f>_xlfn.XLOOKUP(Q2_2025[[#This Row],[Artikelnr]],Artikel_prijzen[Artnr],Artikel_prijzen[Groep],"")</f>
        <v>Elektra</v>
      </c>
      <c r="J1366" s="10">
        <f>_xlfn.XLOOKUP(Q2_2025[[#This Row],[Artikelnr]],Artikel_prijzen[Artnr],Artikel_prijzen[Prijs 2025],"")</f>
        <v>458.35</v>
      </c>
      <c r="K1366" t="str">
        <f>IF(Q2_2025[[#This Row],[Artikelprijs]]&lt;&gt;"",IF(Q2_2025[[#This Row],[Stuksprijs]]=Q2_2025[[#This Row],[Artikelprijs]],"Prijs gelijk","Prijs wijkt af"),"")</f>
        <v>Prijs wijkt af</v>
      </c>
      <c r="L1366" t="str">
        <f>IF(Q2_2025[[#This Row],[Relatiekorting percentage]]=0,
    "Nvt",
    IF(Q2_2025[[#This Row],[Brutobedrag 2]] &lt; Q2_2025[[#This Row],[Bruto - Rel.korting]],
        "Nee",
        "Ja"))</f>
        <v>Nvt</v>
      </c>
      <c r="M1366" s="10">
        <f>IF(Q2_2025[[#This Row],[Artikelprijs]]&lt;&gt;"",Q2_2025[[#This Row],[Artikelprijs]],Q2_2025[[#This Row],[Stuksprijs]])</f>
        <v>458.35</v>
      </c>
      <c r="N1366" s="10">
        <f>Q2_2025[[#This Row],[Besteld]]*Q2_2025[[#This Row],[Prijs 2]]</f>
        <v>458.35</v>
      </c>
      <c r="O1366" s="10">
        <f>IF(Q2_2025[[#This Row],[Brutobedrag 2]]&lt;Q2_2025[[#This Row],[Bruto - Rel.korting]],Q2_2025[[#This Row],[Brutobedrag 2]],Q2_2025[[#This Row],[Brutobedrag 2]]*(100-Q2_2025[[#This Row],[Relatiekorting percentage]])/100)</f>
        <v>458.35</v>
      </c>
      <c r="R1366" s="3"/>
      <c r="W1366"/>
      <c r="AB1366"/>
    </row>
    <row r="1367" spans="1:28" x14ac:dyDescent="0.3">
      <c r="A1367" t="s">
        <v>622</v>
      </c>
      <c r="B1367">
        <v>5022038</v>
      </c>
      <c r="C1367" t="s">
        <v>516</v>
      </c>
      <c r="D1367">
        <v>2</v>
      </c>
      <c r="E1367" s="10">
        <v>1127.56</v>
      </c>
      <c r="F1367" s="10">
        <v>2255.12</v>
      </c>
      <c r="G1367" s="10">
        <v>2255.12</v>
      </c>
      <c r="H1367">
        <v>0</v>
      </c>
      <c r="I1367" s="51" t="str">
        <f>_xlfn.XLOOKUP(Q2_2025[[#This Row],[Artikelnr]],Artikel_prijzen[Artnr],Artikel_prijzen[Groep],"")</f>
        <v>Elektra</v>
      </c>
      <c r="J1367" s="10">
        <f>_xlfn.XLOOKUP(Q2_2025[[#This Row],[Artikelnr]],Artikel_prijzen[Artnr],Artikel_prijzen[Prijs 2025],"")</f>
        <v>700</v>
      </c>
      <c r="K1367" t="str">
        <f>IF(Q2_2025[[#This Row],[Artikelprijs]]&lt;&gt;"",IF(Q2_2025[[#This Row],[Stuksprijs]]=Q2_2025[[#This Row],[Artikelprijs]],"Prijs gelijk","Prijs wijkt af"),"")</f>
        <v>Prijs wijkt af</v>
      </c>
      <c r="L1367" t="str">
        <f>IF(Q2_2025[[#This Row],[Relatiekorting percentage]]=0,
    "Nvt",
    IF(Q2_2025[[#This Row],[Brutobedrag 2]] &lt; Q2_2025[[#This Row],[Bruto - Rel.korting]],
        "Nee",
        "Ja"))</f>
        <v>Nvt</v>
      </c>
      <c r="M1367" s="10">
        <f>IF(Q2_2025[[#This Row],[Artikelprijs]]&lt;&gt;"",Q2_2025[[#This Row],[Artikelprijs]],Q2_2025[[#This Row],[Stuksprijs]])</f>
        <v>700</v>
      </c>
      <c r="N1367" s="10">
        <f>Q2_2025[[#This Row],[Besteld]]*Q2_2025[[#This Row],[Prijs 2]]</f>
        <v>1400</v>
      </c>
      <c r="O1367" s="10">
        <f>IF(Q2_2025[[#This Row],[Brutobedrag 2]]&lt;Q2_2025[[#This Row],[Bruto - Rel.korting]],Q2_2025[[#This Row],[Brutobedrag 2]],Q2_2025[[#This Row],[Brutobedrag 2]]*(100-Q2_2025[[#This Row],[Relatiekorting percentage]])/100)</f>
        <v>1400</v>
      </c>
      <c r="R1367" s="3"/>
      <c r="W1367"/>
      <c r="AB1367"/>
    </row>
    <row r="1368" spans="1:28" x14ac:dyDescent="0.3">
      <c r="A1368" t="s">
        <v>622</v>
      </c>
      <c r="B1368">
        <v>5021030</v>
      </c>
      <c r="C1368" t="s">
        <v>299</v>
      </c>
      <c r="D1368">
        <v>2</v>
      </c>
      <c r="E1368" s="10">
        <v>170</v>
      </c>
      <c r="F1368" s="10">
        <v>340</v>
      </c>
      <c r="G1368" s="10">
        <v>340</v>
      </c>
      <c r="H1368">
        <v>0</v>
      </c>
      <c r="I1368" s="51" t="str">
        <f>_xlfn.XLOOKUP(Q2_2025[[#This Row],[Artikelnr]],Artikel_prijzen[Artnr],Artikel_prijzen[Groep],"")</f>
        <v>Elektra</v>
      </c>
      <c r="J1368" s="10">
        <f>_xlfn.XLOOKUP(Q2_2025[[#This Row],[Artikelnr]],Artikel_prijzen[Artnr],Artikel_prijzen[Prijs 2025],"")</f>
        <v>106.8625</v>
      </c>
      <c r="K1368" t="str">
        <f>IF(Q2_2025[[#This Row],[Artikelprijs]]&lt;&gt;"",IF(Q2_2025[[#This Row],[Stuksprijs]]=Q2_2025[[#This Row],[Artikelprijs]],"Prijs gelijk","Prijs wijkt af"),"")</f>
        <v>Prijs wijkt af</v>
      </c>
      <c r="L1368" t="str">
        <f>IF(Q2_2025[[#This Row],[Relatiekorting percentage]]=0,
    "Nvt",
    IF(Q2_2025[[#This Row],[Brutobedrag 2]] &lt; Q2_2025[[#This Row],[Bruto - Rel.korting]],
        "Nee",
        "Ja"))</f>
        <v>Nvt</v>
      </c>
      <c r="M1368" s="10">
        <f>IF(Q2_2025[[#This Row],[Artikelprijs]]&lt;&gt;"",Q2_2025[[#This Row],[Artikelprijs]],Q2_2025[[#This Row],[Stuksprijs]])</f>
        <v>106.8625</v>
      </c>
      <c r="N1368" s="10">
        <f>Q2_2025[[#This Row],[Besteld]]*Q2_2025[[#This Row],[Prijs 2]]</f>
        <v>213.72499999999999</v>
      </c>
      <c r="O1368" s="10">
        <f>IF(Q2_2025[[#This Row],[Brutobedrag 2]]&lt;Q2_2025[[#This Row],[Bruto - Rel.korting]],Q2_2025[[#This Row],[Brutobedrag 2]],Q2_2025[[#This Row],[Brutobedrag 2]]*(100-Q2_2025[[#This Row],[Relatiekorting percentage]])/100)</f>
        <v>213.72499999999999</v>
      </c>
      <c r="R1368" s="3"/>
      <c r="W1368"/>
      <c r="AB1368"/>
    </row>
    <row r="1369" spans="1:28" x14ac:dyDescent="0.3">
      <c r="A1369" t="s">
        <v>622</v>
      </c>
      <c r="B1369">
        <v>5040008</v>
      </c>
      <c r="C1369" t="s">
        <v>333</v>
      </c>
      <c r="D1369">
        <v>1</v>
      </c>
      <c r="E1369" s="10">
        <v>355.35</v>
      </c>
      <c r="F1369" s="10">
        <v>355.35</v>
      </c>
      <c r="G1369" s="10">
        <v>355.35</v>
      </c>
      <c r="H1369">
        <v>0</v>
      </c>
      <c r="I1369" s="51" t="str">
        <f>_xlfn.XLOOKUP(Q2_2025[[#This Row],[Artikelnr]],Artikel_prijzen[Artnr],Artikel_prijzen[Groep],"")</f>
        <v>AV</v>
      </c>
      <c r="J1369" s="10">
        <f>_xlfn.XLOOKUP(Q2_2025[[#This Row],[Artikelnr]],Artikel_prijzen[Artnr],Artikel_prijzen[Prijs 2025],"")</f>
        <v>345</v>
      </c>
      <c r="K1369" t="str">
        <f>IF(Q2_2025[[#This Row],[Artikelprijs]]&lt;&gt;"",IF(Q2_2025[[#This Row],[Stuksprijs]]=Q2_2025[[#This Row],[Artikelprijs]],"Prijs gelijk","Prijs wijkt af"),"")</f>
        <v>Prijs wijkt af</v>
      </c>
      <c r="L1369" t="str">
        <f>IF(Q2_2025[[#This Row],[Relatiekorting percentage]]=0,
    "Nvt",
    IF(Q2_2025[[#This Row],[Brutobedrag 2]] &lt; Q2_2025[[#This Row],[Bruto - Rel.korting]],
        "Nee",
        "Ja"))</f>
        <v>Nvt</v>
      </c>
      <c r="M1369" s="10">
        <f>IF(Q2_2025[[#This Row],[Artikelprijs]]&lt;&gt;"",Q2_2025[[#This Row],[Artikelprijs]],Q2_2025[[#This Row],[Stuksprijs]])</f>
        <v>345</v>
      </c>
      <c r="N1369" s="10">
        <f>Q2_2025[[#This Row],[Besteld]]*Q2_2025[[#This Row],[Prijs 2]]</f>
        <v>345</v>
      </c>
      <c r="O1369" s="10">
        <f>IF(Q2_2025[[#This Row],[Brutobedrag 2]]&lt;Q2_2025[[#This Row],[Bruto - Rel.korting]],Q2_2025[[#This Row],[Brutobedrag 2]],Q2_2025[[#This Row],[Brutobedrag 2]]*(100-Q2_2025[[#This Row],[Relatiekorting percentage]])/100)</f>
        <v>345</v>
      </c>
      <c r="R1369" s="3"/>
      <c r="W1369"/>
      <c r="AB1369"/>
    </row>
    <row r="1370" spans="1:28" x14ac:dyDescent="0.3">
      <c r="A1370" t="s">
        <v>622</v>
      </c>
      <c r="B1370">
        <v>5021033</v>
      </c>
      <c r="C1370" t="s">
        <v>630</v>
      </c>
      <c r="D1370">
        <v>-2</v>
      </c>
      <c r="E1370" s="10">
        <v>170</v>
      </c>
      <c r="F1370" s="10">
        <v>-340</v>
      </c>
      <c r="G1370" s="10">
        <v>-340</v>
      </c>
      <c r="H1370">
        <v>0</v>
      </c>
      <c r="I1370" s="51" t="str">
        <f>_xlfn.XLOOKUP(Q2_2025[[#This Row],[Artikelnr]],Artikel_prijzen[Artnr],Artikel_prijzen[Groep],"")</f>
        <v>Elektra</v>
      </c>
      <c r="J1370" s="10">
        <f>_xlfn.XLOOKUP(Q2_2025[[#This Row],[Artikelnr]],Artikel_prijzen[Artnr],Artikel_prijzen[Prijs 2025],"")</f>
        <v>106.8625</v>
      </c>
      <c r="K1370" t="str">
        <f>IF(Q2_2025[[#This Row],[Artikelprijs]]&lt;&gt;"",IF(Q2_2025[[#This Row],[Stuksprijs]]=Q2_2025[[#This Row],[Artikelprijs]],"Prijs gelijk","Prijs wijkt af"),"")</f>
        <v>Prijs wijkt af</v>
      </c>
      <c r="L1370" t="str">
        <f>IF(Q2_2025[[#This Row],[Relatiekorting percentage]]=0,
    "Nvt",
    IF(Q2_2025[[#This Row],[Brutobedrag 2]] &lt; Q2_2025[[#This Row],[Bruto - Rel.korting]],
        "Nee",
        "Ja"))</f>
        <v>Nvt</v>
      </c>
      <c r="M1370" s="10">
        <f>IF(Q2_2025[[#This Row],[Artikelprijs]]&lt;&gt;"",Q2_2025[[#This Row],[Artikelprijs]],Q2_2025[[#This Row],[Stuksprijs]])</f>
        <v>106.8625</v>
      </c>
      <c r="N1370" s="10">
        <f>Q2_2025[[#This Row],[Besteld]]*Q2_2025[[#This Row],[Prijs 2]]</f>
        <v>-213.72499999999999</v>
      </c>
      <c r="O1370" s="10">
        <f>IF(Q2_2025[[#This Row],[Brutobedrag 2]]&lt;Q2_2025[[#This Row],[Bruto - Rel.korting]],Q2_2025[[#This Row],[Brutobedrag 2]],Q2_2025[[#This Row],[Brutobedrag 2]]*(100-Q2_2025[[#This Row],[Relatiekorting percentage]])/100)</f>
        <v>-213.72499999999999</v>
      </c>
      <c r="R1370" s="3"/>
      <c r="W1370"/>
      <c r="AB1370"/>
    </row>
    <row r="1371" spans="1:28" x14ac:dyDescent="0.3">
      <c r="A1371" t="s">
        <v>622</v>
      </c>
      <c r="B1371">
        <v>5040008</v>
      </c>
      <c r="C1371" t="s">
        <v>333</v>
      </c>
      <c r="D1371">
        <v>-1</v>
      </c>
      <c r="E1371" s="10">
        <v>355.35</v>
      </c>
      <c r="F1371" s="10">
        <v>-355.35</v>
      </c>
      <c r="G1371" s="10">
        <v>-355.35</v>
      </c>
      <c r="H1371">
        <v>0</v>
      </c>
      <c r="I1371" s="51" t="str">
        <f>_xlfn.XLOOKUP(Q2_2025[[#This Row],[Artikelnr]],Artikel_prijzen[Artnr],Artikel_prijzen[Groep],"")</f>
        <v>AV</v>
      </c>
      <c r="J1371" s="10">
        <f>_xlfn.XLOOKUP(Q2_2025[[#This Row],[Artikelnr]],Artikel_prijzen[Artnr],Artikel_prijzen[Prijs 2025],"")</f>
        <v>345</v>
      </c>
      <c r="K1371" t="str">
        <f>IF(Q2_2025[[#This Row],[Artikelprijs]]&lt;&gt;"",IF(Q2_2025[[#This Row],[Stuksprijs]]=Q2_2025[[#This Row],[Artikelprijs]],"Prijs gelijk","Prijs wijkt af"),"")</f>
        <v>Prijs wijkt af</v>
      </c>
      <c r="L1371" t="str">
        <f>IF(Q2_2025[[#This Row],[Relatiekorting percentage]]=0,
    "Nvt",
    IF(Q2_2025[[#This Row],[Brutobedrag 2]] &lt; Q2_2025[[#This Row],[Bruto - Rel.korting]],
        "Nee",
        "Ja"))</f>
        <v>Nvt</v>
      </c>
      <c r="M1371" s="10">
        <f>IF(Q2_2025[[#This Row],[Artikelprijs]]&lt;&gt;"",Q2_2025[[#This Row],[Artikelprijs]],Q2_2025[[#This Row],[Stuksprijs]])</f>
        <v>345</v>
      </c>
      <c r="N1371" s="10">
        <f>Q2_2025[[#This Row],[Besteld]]*Q2_2025[[#This Row],[Prijs 2]]</f>
        <v>-345</v>
      </c>
      <c r="O1371" s="10">
        <f>IF(Q2_2025[[#This Row],[Brutobedrag 2]]&lt;Q2_2025[[#This Row],[Bruto - Rel.korting]],Q2_2025[[#This Row],[Brutobedrag 2]],Q2_2025[[#This Row],[Brutobedrag 2]]*(100-Q2_2025[[#This Row],[Relatiekorting percentage]])/100)</f>
        <v>-345</v>
      </c>
      <c r="R1371" s="3"/>
      <c r="W1371"/>
      <c r="AB1371"/>
    </row>
    <row r="1372" spans="1:28" x14ac:dyDescent="0.3">
      <c r="A1372" t="s">
        <v>622</v>
      </c>
      <c r="B1372">
        <v>5022048</v>
      </c>
      <c r="C1372" t="s">
        <v>578</v>
      </c>
      <c r="D1372">
        <v>1</v>
      </c>
      <c r="E1372" s="10">
        <v>521.69000000000005</v>
      </c>
      <c r="F1372" s="10">
        <v>521.69000000000005</v>
      </c>
      <c r="G1372" s="10">
        <v>521.69000000000005</v>
      </c>
      <c r="H1372">
        <v>0</v>
      </c>
      <c r="I1372" s="51" t="str">
        <f>_xlfn.XLOOKUP(Q2_2025[[#This Row],[Artikelnr]],Artikel_prijzen[Artnr],Artikel_prijzen[Groep],"")</f>
        <v>Elektra</v>
      </c>
      <c r="J1372" s="10">
        <f>_xlfn.XLOOKUP(Q2_2025[[#This Row],[Artikelnr]],Artikel_prijzen[Artnr],Artikel_prijzen[Prijs 2025],"")</f>
        <v>417.15</v>
      </c>
      <c r="K1372" t="str">
        <f>IF(Q2_2025[[#This Row],[Artikelprijs]]&lt;&gt;"",IF(Q2_2025[[#This Row],[Stuksprijs]]=Q2_2025[[#This Row],[Artikelprijs]],"Prijs gelijk","Prijs wijkt af"),"")</f>
        <v>Prijs wijkt af</v>
      </c>
      <c r="L1372" t="str">
        <f>IF(Q2_2025[[#This Row],[Relatiekorting percentage]]=0,
    "Nvt",
    IF(Q2_2025[[#This Row],[Brutobedrag 2]] &lt; Q2_2025[[#This Row],[Bruto - Rel.korting]],
        "Nee",
        "Ja"))</f>
        <v>Nvt</v>
      </c>
      <c r="M1372" s="10">
        <f>IF(Q2_2025[[#This Row],[Artikelprijs]]&lt;&gt;"",Q2_2025[[#This Row],[Artikelprijs]],Q2_2025[[#This Row],[Stuksprijs]])</f>
        <v>417.15</v>
      </c>
      <c r="N1372" s="10">
        <f>Q2_2025[[#This Row],[Besteld]]*Q2_2025[[#This Row],[Prijs 2]]</f>
        <v>417.15</v>
      </c>
      <c r="O1372" s="10">
        <f>IF(Q2_2025[[#This Row],[Brutobedrag 2]]&lt;Q2_2025[[#This Row],[Bruto - Rel.korting]],Q2_2025[[#This Row],[Brutobedrag 2]],Q2_2025[[#This Row],[Brutobedrag 2]]*(100-Q2_2025[[#This Row],[Relatiekorting percentage]])/100)</f>
        <v>417.15</v>
      </c>
      <c r="R1372" s="3"/>
      <c r="W1372"/>
      <c r="AB1372"/>
    </row>
    <row r="1373" spans="1:28" x14ac:dyDescent="0.3">
      <c r="A1373" t="s">
        <v>622</v>
      </c>
      <c r="B1373">
        <v>5022048</v>
      </c>
      <c r="C1373" t="s">
        <v>578</v>
      </c>
      <c r="D1373">
        <v>-1</v>
      </c>
      <c r="E1373" s="10">
        <v>521.69000000000005</v>
      </c>
      <c r="F1373" s="10">
        <v>-521.69000000000005</v>
      </c>
      <c r="G1373" s="10">
        <v>-521.69000000000005</v>
      </c>
      <c r="H1373">
        <v>0</v>
      </c>
      <c r="I1373" s="51" t="str">
        <f>_xlfn.XLOOKUP(Q2_2025[[#This Row],[Artikelnr]],Artikel_prijzen[Artnr],Artikel_prijzen[Groep],"")</f>
        <v>Elektra</v>
      </c>
      <c r="J1373" s="10">
        <f>_xlfn.XLOOKUP(Q2_2025[[#This Row],[Artikelnr]],Artikel_prijzen[Artnr],Artikel_prijzen[Prijs 2025],"")</f>
        <v>417.15</v>
      </c>
      <c r="K1373" t="str">
        <f>IF(Q2_2025[[#This Row],[Artikelprijs]]&lt;&gt;"",IF(Q2_2025[[#This Row],[Stuksprijs]]=Q2_2025[[#This Row],[Artikelprijs]],"Prijs gelijk","Prijs wijkt af"),"")</f>
        <v>Prijs wijkt af</v>
      </c>
      <c r="L1373" t="str">
        <f>IF(Q2_2025[[#This Row],[Relatiekorting percentage]]=0,
    "Nvt",
    IF(Q2_2025[[#This Row],[Brutobedrag 2]] &lt; Q2_2025[[#This Row],[Bruto - Rel.korting]],
        "Nee",
        "Ja"))</f>
        <v>Nvt</v>
      </c>
      <c r="M1373" s="10">
        <f>IF(Q2_2025[[#This Row],[Artikelprijs]]&lt;&gt;"",Q2_2025[[#This Row],[Artikelprijs]],Q2_2025[[#This Row],[Stuksprijs]])</f>
        <v>417.15</v>
      </c>
      <c r="N1373" s="10">
        <f>Q2_2025[[#This Row],[Besteld]]*Q2_2025[[#This Row],[Prijs 2]]</f>
        <v>-417.15</v>
      </c>
      <c r="O1373" s="10">
        <f>IF(Q2_2025[[#This Row],[Brutobedrag 2]]&lt;Q2_2025[[#This Row],[Bruto - Rel.korting]],Q2_2025[[#This Row],[Brutobedrag 2]],Q2_2025[[#This Row],[Brutobedrag 2]]*(100-Q2_2025[[#This Row],[Relatiekorting percentage]])/100)</f>
        <v>-417.15</v>
      </c>
      <c r="R1373" s="3"/>
      <c r="W1373"/>
      <c r="AB1373"/>
    </row>
    <row r="1374" spans="1:28" x14ac:dyDescent="0.3">
      <c r="A1374" t="s">
        <v>622</v>
      </c>
      <c r="B1374">
        <v>5022048</v>
      </c>
      <c r="C1374" t="s">
        <v>578</v>
      </c>
      <c r="D1374">
        <v>1</v>
      </c>
      <c r="E1374" s="10">
        <v>521.69000000000005</v>
      </c>
      <c r="F1374" s="10">
        <v>521.69000000000005</v>
      </c>
      <c r="G1374" s="10">
        <v>521.69000000000005</v>
      </c>
      <c r="H1374">
        <v>0</v>
      </c>
      <c r="I1374" s="51" t="str">
        <f>_xlfn.XLOOKUP(Q2_2025[[#This Row],[Artikelnr]],Artikel_prijzen[Artnr],Artikel_prijzen[Groep],"")</f>
        <v>Elektra</v>
      </c>
      <c r="J1374" s="10">
        <f>_xlfn.XLOOKUP(Q2_2025[[#This Row],[Artikelnr]],Artikel_prijzen[Artnr],Artikel_prijzen[Prijs 2025],"")</f>
        <v>417.15</v>
      </c>
      <c r="K1374" t="str">
        <f>IF(Q2_2025[[#This Row],[Artikelprijs]]&lt;&gt;"",IF(Q2_2025[[#This Row],[Stuksprijs]]=Q2_2025[[#This Row],[Artikelprijs]],"Prijs gelijk","Prijs wijkt af"),"")</f>
        <v>Prijs wijkt af</v>
      </c>
      <c r="L1374" t="str">
        <f>IF(Q2_2025[[#This Row],[Relatiekorting percentage]]=0,
    "Nvt",
    IF(Q2_2025[[#This Row],[Brutobedrag 2]] &lt; Q2_2025[[#This Row],[Bruto - Rel.korting]],
        "Nee",
        "Ja"))</f>
        <v>Nvt</v>
      </c>
      <c r="M1374" s="10">
        <f>IF(Q2_2025[[#This Row],[Artikelprijs]]&lt;&gt;"",Q2_2025[[#This Row],[Artikelprijs]],Q2_2025[[#This Row],[Stuksprijs]])</f>
        <v>417.15</v>
      </c>
      <c r="N1374" s="10">
        <f>Q2_2025[[#This Row],[Besteld]]*Q2_2025[[#This Row],[Prijs 2]]</f>
        <v>417.15</v>
      </c>
      <c r="O1374" s="10">
        <f>IF(Q2_2025[[#This Row],[Brutobedrag 2]]&lt;Q2_2025[[#This Row],[Bruto - Rel.korting]],Q2_2025[[#This Row],[Brutobedrag 2]],Q2_2025[[#This Row],[Brutobedrag 2]]*(100-Q2_2025[[#This Row],[Relatiekorting percentage]])/100)</f>
        <v>417.15</v>
      </c>
      <c r="R1374" s="3"/>
      <c r="W1374"/>
      <c r="AB1374"/>
    </row>
    <row r="1375" spans="1:28" x14ac:dyDescent="0.3">
      <c r="A1375" t="s">
        <v>622</v>
      </c>
      <c r="B1375">
        <v>5022048</v>
      </c>
      <c r="C1375" t="s">
        <v>578</v>
      </c>
      <c r="D1375">
        <v>-1</v>
      </c>
      <c r="E1375" s="10">
        <v>521.69000000000005</v>
      </c>
      <c r="F1375" s="10">
        <v>-521.69000000000005</v>
      </c>
      <c r="G1375" s="10">
        <v>-521.69000000000005</v>
      </c>
      <c r="H1375">
        <v>0</v>
      </c>
      <c r="I1375" s="51" t="str">
        <f>_xlfn.XLOOKUP(Q2_2025[[#This Row],[Artikelnr]],Artikel_prijzen[Artnr],Artikel_prijzen[Groep],"")</f>
        <v>Elektra</v>
      </c>
      <c r="J1375" s="10">
        <f>_xlfn.XLOOKUP(Q2_2025[[#This Row],[Artikelnr]],Artikel_prijzen[Artnr],Artikel_prijzen[Prijs 2025],"")</f>
        <v>417.15</v>
      </c>
      <c r="K1375" t="str">
        <f>IF(Q2_2025[[#This Row],[Artikelprijs]]&lt;&gt;"",IF(Q2_2025[[#This Row],[Stuksprijs]]=Q2_2025[[#This Row],[Artikelprijs]],"Prijs gelijk","Prijs wijkt af"),"")</f>
        <v>Prijs wijkt af</v>
      </c>
      <c r="L1375" t="str">
        <f>IF(Q2_2025[[#This Row],[Relatiekorting percentage]]=0,
    "Nvt",
    IF(Q2_2025[[#This Row],[Brutobedrag 2]] &lt; Q2_2025[[#This Row],[Bruto - Rel.korting]],
        "Nee",
        "Ja"))</f>
        <v>Nvt</v>
      </c>
      <c r="M1375" s="10">
        <f>IF(Q2_2025[[#This Row],[Artikelprijs]]&lt;&gt;"",Q2_2025[[#This Row],[Artikelprijs]],Q2_2025[[#This Row],[Stuksprijs]])</f>
        <v>417.15</v>
      </c>
      <c r="N1375" s="10">
        <f>Q2_2025[[#This Row],[Besteld]]*Q2_2025[[#This Row],[Prijs 2]]</f>
        <v>-417.15</v>
      </c>
      <c r="O1375" s="10">
        <f>IF(Q2_2025[[#This Row],[Brutobedrag 2]]&lt;Q2_2025[[#This Row],[Bruto - Rel.korting]],Q2_2025[[#This Row],[Brutobedrag 2]],Q2_2025[[#This Row],[Brutobedrag 2]]*(100-Q2_2025[[#This Row],[Relatiekorting percentage]])/100)</f>
        <v>-417.15</v>
      </c>
      <c r="R1375" s="3"/>
      <c r="W1375"/>
      <c r="AB1375"/>
    </row>
    <row r="1376" spans="1:28" x14ac:dyDescent="0.3">
      <c r="A1376" t="s">
        <v>622</v>
      </c>
      <c r="B1376">
        <v>5022048</v>
      </c>
      <c r="C1376" t="s">
        <v>578</v>
      </c>
      <c r="D1376">
        <v>1</v>
      </c>
      <c r="E1376" s="10">
        <v>521.69000000000005</v>
      </c>
      <c r="F1376" s="10">
        <v>521.69000000000005</v>
      </c>
      <c r="G1376" s="10">
        <v>521.69000000000005</v>
      </c>
      <c r="H1376">
        <v>0</v>
      </c>
      <c r="I1376" s="51" t="str">
        <f>_xlfn.XLOOKUP(Q2_2025[[#This Row],[Artikelnr]],Artikel_prijzen[Artnr],Artikel_prijzen[Groep],"")</f>
        <v>Elektra</v>
      </c>
      <c r="J1376" s="10">
        <f>_xlfn.XLOOKUP(Q2_2025[[#This Row],[Artikelnr]],Artikel_prijzen[Artnr],Artikel_prijzen[Prijs 2025],"")</f>
        <v>417.15</v>
      </c>
      <c r="K1376" t="str">
        <f>IF(Q2_2025[[#This Row],[Artikelprijs]]&lt;&gt;"",IF(Q2_2025[[#This Row],[Stuksprijs]]=Q2_2025[[#This Row],[Artikelprijs]],"Prijs gelijk","Prijs wijkt af"),"")</f>
        <v>Prijs wijkt af</v>
      </c>
      <c r="L1376" t="str">
        <f>IF(Q2_2025[[#This Row],[Relatiekorting percentage]]=0,
    "Nvt",
    IF(Q2_2025[[#This Row],[Brutobedrag 2]] &lt; Q2_2025[[#This Row],[Bruto - Rel.korting]],
        "Nee",
        "Ja"))</f>
        <v>Nvt</v>
      </c>
      <c r="M1376" s="10">
        <f>IF(Q2_2025[[#This Row],[Artikelprijs]]&lt;&gt;"",Q2_2025[[#This Row],[Artikelprijs]],Q2_2025[[#This Row],[Stuksprijs]])</f>
        <v>417.15</v>
      </c>
      <c r="N1376" s="10">
        <f>Q2_2025[[#This Row],[Besteld]]*Q2_2025[[#This Row],[Prijs 2]]</f>
        <v>417.15</v>
      </c>
      <c r="O1376" s="10">
        <f>IF(Q2_2025[[#This Row],[Brutobedrag 2]]&lt;Q2_2025[[#This Row],[Bruto - Rel.korting]],Q2_2025[[#This Row],[Brutobedrag 2]],Q2_2025[[#This Row],[Brutobedrag 2]]*(100-Q2_2025[[#This Row],[Relatiekorting percentage]])/100)</f>
        <v>417.15</v>
      </c>
      <c r="R1376" s="3"/>
      <c r="W1376"/>
      <c r="AB1376"/>
    </row>
    <row r="1377" spans="1:28" x14ac:dyDescent="0.3">
      <c r="A1377" t="s">
        <v>622</v>
      </c>
      <c r="B1377">
        <v>5021030</v>
      </c>
      <c r="C1377" t="s">
        <v>299</v>
      </c>
      <c r="D1377">
        <v>2</v>
      </c>
      <c r="E1377" s="10">
        <v>175</v>
      </c>
      <c r="F1377" s="10">
        <v>350</v>
      </c>
      <c r="G1377" s="10">
        <v>350</v>
      </c>
      <c r="H1377">
        <v>0</v>
      </c>
      <c r="I1377" s="51" t="str">
        <f>_xlfn.XLOOKUP(Q2_2025[[#This Row],[Artikelnr]],Artikel_prijzen[Artnr],Artikel_prijzen[Groep],"")</f>
        <v>Elektra</v>
      </c>
      <c r="J1377" s="10">
        <f>_xlfn.XLOOKUP(Q2_2025[[#This Row],[Artikelnr]],Artikel_prijzen[Artnr],Artikel_prijzen[Prijs 2025],"")</f>
        <v>106.8625</v>
      </c>
      <c r="K1377" t="str">
        <f>IF(Q2_2025[[#This Row],[Artikelprijs]]&lt;&gt;"",IF(Q2_2025[[#This Row],[Stuksprijs]]=Q2_2025[[#This Row],[Artikelprijs]],"Prijs gelijk","Prijs wijkt af"),"")</f>
        <v>Prijs wijkt af</v>
      </c>
      <c r="L1377" t="str">
        <f>IF(Q2_2025[[#This Row],[Relatiekorting percentage]]=0,
    "Nvt",
    IF(Q2_2025[[#This Row],[Brutobedrag 2]] &lt; Q2_2025[[#This Row],[Bruto - Rel.korting]],
        "Nee",
        "Ja"))</f>
        <v>Nvt</v>
      </c>
      <c r="M1377" s="10">
        <f>IF(Q2_2025[[#This Row],[Artikelprijs]]&lt;&gt;"",Q2_2025[[#This Row],[Artikelprijs]],Q2_2025[[#This Row],[Stuksprijs]])</f>
        <v>106.8625</v>
      </c>
      <c r="N1377" s="10">
        <f>Q2_2025[[#This Row],[Besteld]]*Q2_2025[[#This Row],[Prijs 2]]</f>
        <v>213.72499999999999</v>
      </c>
      <c r="O1377" s="10">
        <f>IF(Q2_2025[[#This Row],[Brutobedrag 2]]&lt;Q2_2025[[#This Row],[Bruto - Rel.korting]],Q2_2025[[#This Row],[Brutobedrag 2]],Q2_2025[[#This Row],[Brutobedrag 2]]*(100-Q2_2025[[#This Row],[Relatiekorting percentage]])/100)</f>
        <v>213.72499999999999</v>
      </c>
      <c r="R1377" s="3"/>
      <c r="W1377"/>
      <c r="AB1377"/>
    </row>
    <row r="1378" spans="1:28" x14ac:dyDescent="0.3">
      <c r="A1378" t="s">
        <v>622</v>
      </c>
      <c r="B1378">
        <v>5040008</v>
      </c>
      <c r="C1378" t="s">
        <v>333</v>
      </c>
      <c r="D1378">
        <v>1</v>
      </c>
      <c r="E1378" s="10">
        <v>355.35</v>
      </c>
      <c r="F1378" s="10">
        <v>355.35</v>
      </c>
      <c r="G1378" s="10">
        <v>355.35</v>
      </c>
      <c r="H1378">
        <v>0</v>
      </c>
      <c r="I1378" s="51" t="str">
        <f>_xlfn.XLOOKUP(Q2_2025[[#This Row],[Artikelnr]],Artikel_prijzen[Artnr],Artikel_prijzen[Groep],"")</f>
        <v>AV</v>
      </c>
      <c r="J1378" s="10">
        <f>_xlfn.XLOOKUP(Q2_2025[[#This Row],[Artikelnr]],Artikel_prijzen[Artnr],Artikel_prijzen[Prijs 2025],"")</f>
        <v>345</v>
      </c>
      <c r="K1378" t="str">
        <f>IF(Q2_2025[[#This Row],[Artikelprijs]]&lt;&gt;"",IF(Q2_2025[[#This Row],[Stuksprijs]]=Q2_2025[[#This Row],[Artikelprijs]],"Prijs gelijk","Prijs wijkt af"),"")</f>
        <v>Prijs wijkt af</v>
      </c>
      <c r="L1378" t="str">
        <f>IF(Q2_2025[[#This Row],[Relatiekorting percentage]]=0,
    "Nvt",
    IF(Q2_2025[[#This Row],[Brutobedrag 2]] &lt; Q2_2025[[#This Row],[Bruto - Rel.korting]],
        "Nee",
        "Ja"))</f>
        <v>Nvt</v>
      </c>
      <c r="M1378" s="10">
        <f>IF(Q2_2025[[#This Row],[Artikelprijs]]&lt;&gt;"",Q2_2025[[#This Row],[Artikelprijs]],Q2_2025[[#This Row],[Stuksprijs]])</f>
        <v>345</v>
      </c>
      <c r="N1378" s="10">
        <f>Q2_2025[[#This Row],[Besteld]]*Q2_2025[[#This Row],[Prijs 2]]</f>
        <v>345</v>
      </c>
      <c r="O1378" s="10">
        <f>IF(Q2_2025[[#This Row],[Brutobedrag 2]]&lt;Q2_2025[[#This Row],[Bruto - Rel.korting]],Q2_2025[[#This Row],[Brutobedrag 2]],Q2_2025[[#This Row],[Brutobedrag 2]]*(100-Q2_2025[[#This Row],[Relatiekorting percentage]])/100)</f>
        <v>345</v>
      </c>
      <c r="R1378" s="3"/>
      <c r="W1378"/>
      <c r="AB1378"/>
    </row>
    <row r="1379" spans="1:28" x14ac:dyDescent="0.3">
      <c r="A1379" t="s">
        <v>622</v>
      </c>
      <c r="B1379">
        <v>5022046</v>
      </c>
      <c r="C1379" t="s">
        <v>554</v>
      </c>
      <c r="D1379">
        <v>1</v>
      </c>
      <c r="E1379" s="10">
        <v>416.72</v>
      </c>
      <c r="F1379" s="10">
        <v>416.72</v>
      </c>
      <c r="G1379" s="10">
        <v>416.72</v>
      </c>
      <c r="H1379">
        <v>0</v>
      </c>
      <c r="I1379" s="51" t="str">
        <f>_xlfn.XLOOKUP(Q2_2025[[#This Row],[Artikelnr]],Artikel_prijzen[Artnr],Artikel_prijzen[Groep],"")</f>
        <v>Elektra</v>
      </c>
      <c r="J1379" s="10">
        <f>_xlfn.XLOOKUP(Q2_2025[[#This Row],[Artikelnr]],Artikel_prijzen[Artnr],Artikel_prijzen[Prijs 2025],"")</f>
        <v>329.6</v>
      </c>
      <c r="K1379" t="str">
        <f>IF(Q2_2025[[#This Row],[Artikelprijs]]&lt;&gt;"",IF(Q2_2025[[#This Row],[Stuksprijs]]=Q2_2025[[#This Row],[Artikelprijs]],"Prijs gelijk","Prijs wijkt af"),"")</f>
        <v>Prijs wijkt af</v>
      </c>
      <c r="L1379" t="str">
        <f>IF(Q2_2025[[#This Row],[Relatiekorting percentage]]=0,
    "Nvt",
    IF(Q2_2025[[#This Row],[Brutobedrag 2]] &lt; Q2_2025[[#This Row],[Bruto - Rel.korting]],
        "Nee",
        "Ja"))</f>
        <v>Nvt</v>
      </c>
      <c r="M1379" s="10">
        <f>IF(Q2_2025[[#This Row],[Artikelprijs]]&lt;&gt;"",Q2_2025[[#This Row],[Artikelprijs]],Q2_2025[[#This Row],[Stuksprijs]])</f>
        <v>329.6</v>
      </c>
      <c r="N1379" s="10">
        <f>Q2_2025[[#This Row],[Besteld]]*Q2_2025[[#This Row],[Prijs 2]]</f>
        <v>329.6</v>
      </c>
      <c r="O1379" s="10">
        <f>IF(Q2_2025[[#This Row],[Brutobedrag 2]]&lt;Q2_2025[[#This Row],[Bruto - Rel.korting]],Q2_2025[[#This Row],[Brutobedrag 2]],Q2_2025[[#This Row],[Brutobedrag 2]]*(100-Q2_2025[[#This Row],[Relatiekorting percentage]])/100)</f>
        <v>329.6</v>
      </c>
      <c r="R1379" s="3"/>
      <c r="W1379"/>
      <c r="AB1379"/>
    </row>
    <row r="1380" spans="1:28" x14ac:dyDescent="0.3">
      <c r="A1380" t="s">
        <v>622</v>
      </c>
      <c r="B1380">
        <v>5040008</v>
      </c>
      <c r="C1380" t="s">
        <v>333</v>
      </c>
      <c r="D1380">
        <v>1</v>
      </c>
      <c r="E1380" s="10">
        <v>355.35</v>
      </c>
      <c r="F1380" s="10">
        <v>355.35</v>
      </c>
      <c r="G1380" s="10">
        <v>355.35</v>
      </c>
      <c r="H1380">
        <v>0</v>
      </c>
      <c r="I1380" s="51" t="str">
        <f>_xlfn.XLOOKUP(Q2_2025[[#This Row],[Artikelnr]],Artikel_prijzen[Artnr],Artikel_prijzen[Groep],"")</f>
        <v>AV</v>
      </c>
      <c r="J1380" s="10">
        <f>_xlfn.XLOOKUP(Q2_2025[[#This Row],[Artikelnr]],Artikel_prijzen[Artnr],Artikel_prijzen[Prijs 2025],"")</f>
        <v>345</v>
      </c>
      <c r="K1380" t="str">
        <f>IF(Q2_2025[[#This Row],[Artikelprijs]]&lt;&gt;"",IF(Q2_2025[[#This Row],[Stuksprijs]]=Q2_2025[[#This Row],[Artikelprijs]],"Prijs gelijk","Prijs wijkt af"),"")</f>
        <v>Prijs wijkt af</v>
      </c>
      <c r="L1380" t="str">
        <f>IF(Q2_2025[[#This Row],[Relatiekorting percentage]]=0,
    "Nvt",
    IF(Q2_2025[[#This Row],[Brutobedrag 2]] &lt; Q2_2025[[#This Row],[Bruto - Rel.korting]],
        "Nee",
        "Ja"))</f>
        <v>Nvt</v>
      </c>
      <c r="M1380" s="10">
        <f>IF(Q2_2025[[#This Row],[Artikelprijs]]&lt;&gt;"",Q2_2025[[#This Row],[Artikelprijs]],Q2_2025[[#This Row],[Stuksprijs]])</f>
        <v>345</v>
      </c>
      <c r="N1380" s="10">
        <f>Q2_2025[[#This Row],[Besteld]]*Q2_2025[[#This Row],[Prijs 2]]</f>
        <v>345</v>
      </c>
      <c r="O1380" s="10">
        <f>IF(Q2_2025[[#This Row],[Brutobedrag 2]]&lt;Q2_2025[[#This Row],[Bruto - Rel.korting]],Q2_2025[[#This Row],[Brutobedrag 2]],Q2_2025[[#This Row],[Brutobedrag 2]]*(100-Q2_2025[[#This Row],[Relatiekorting percentage]])/100)</f>
        <v>345</v>
      </c>
      <c r="R1380" s="3"/>
      <c r="W1380"/>
      <c r="AB1380"/>
    </row>
    <row r="1381" spans="1:28" x14ac:dyDescent="0.3">
      <c r="A1381" t="s">
        <v>622</v>
      </c>
      <c r="B1381">
        <v>5040018</v>
      </c>
      <c r="C1381" t="s">
        <v>319</v>
      </c>
      <c r="D1381">
        <v>1</v>
      </c>
      <c r="E1381" s="10">
        <v>66.95</v>
      </c>
      <c r="F1381" s="10">
        <v>66.95</v>
      </c>
      <c r="G1381" s="10">
        <v>66.95</v>
      </c>
      <c r="H1381">
        <v>0</v>
      </c>
      <c r="I1381" s="51" t="str">
        <f>_xlfn.XLOOKUP(Q2_2025[[#This Row],[Artikelnr]],Artikel_prijzen[Artnr],Artikel_prijzen[Groep],"")</f>
        <v/>
      </c>
      <c r="J1381" s="10" t="str">
        <f>_xlfn.XLOOKUP(Q2_2025[[#This Row],[Artikelnr]],Artikel_prijzen[Artnr],Artikel_prijzen[Prijs 2025],"")</f>
        <v/>
      </c>
      <c r="K1381" t="str">
        <f>IF(Q2_2025[[#This Row],[Artikelprijs]]&lt;&gt;"",IF(Q2_2025[[#This Row],[Stuksprijs]]=Q2_2025[[#This Row],[Artikelprijs]],"Prijs gelijk","Prijs wijkt af"),"")</f>
        <v/>
      </c>
      <c r="L1381" t="str">
        <f>IF(Q2_2025[[#This Row],[Relatiekorting percentage]]=0,
    "Nvt",
    IF(Q2_2025[[#This Row],[Brutobedrag 2]] &lt; Q2_2025[[#This Row],[Bruto - Rel.korting]],
        "Nee",
        "Ja"))</f>
        <v>Nvt</v>
      </c>
      <c r="M1381" s="10">
        <f>IF(Q2_2025[[#This Row],[Artikelprijs]]&lt;&gt;"",Q2_2025[[#This Row],[Artikelprijs]],Q2_2025[[#This Row],[Stuksprijs]])</f>
        <v>66.95</v>
      </c>
      <c r="N1381" s="10">
        <f>Q2_2025[[#This Row],[Besteld]]*Q2_2025[[#This Row],[Prijs 2]]</f>
        <v>66.95</v>
      </c>
      <c r="O1381" s="10">
        <f>IF(Q2_2025[[#This Row],[Brutobedrag 2]]&lt;Q2_2025[[#This Row],[Bruto - Rel.korting]],Q2_2025[[#This Row],[Brutobedrag 2]],Q2_2025[[#This Row],[Brutobedrag 2]]*(100-Q2_2025[[#This Row],[Relatiekorting percentage]])/100)</f>
        <v>66.95</v>
      </c>
      <c r="R1381" s="3"/>
      <c r="W1381"/>
      <c r="AB1381"/>
    </row>
    <row r="1382" spans="1:28" x14ac:dyDescent="0.3">
      <c r="A1382" t="s">
        <v>622</v>
      </c>
      <c r="B1382">
        <v>5022038</v>
      </c>
      <c r="C1382" t="s">
        <v>516</v>
      </c>
      <c r="D1382">
        <v>1</v>
      </c>
      <c r="E1382" s="10">
        <v>1127.56</v>
      </c>
      <c r="F1382" s="10">
        <v>1127.56</v>
      </c>
      <c r="G1382" s="10">
        <v>1127.56</v>
      </c>
      <c r="H1382">
        <v>0</v>
      </c>
      <c r="I1382" s="51" t="str">
        <f>_xlfn.XLOOKUP(Q2_2025[[#This Row],[Artikelnr]],Artikel_prijzen[Artnr],Artikel_prijzen[Groep],"")</f>
        <v>Elektra</v>
      </c>
      <c r="J1382" s="10">
        <f>_xlfn.XLOOKUP(Q2_2025[[#This Row],[Artikelnr]],Artikel_prijzen[Artnr],Artikel_prijzen[Prijs 2025],"")</f>
        <v>700</v>
      </c>
      <c r="K1382" t="str">
        <f>IF(Q2_2025[[#This Row],[Artikelprijs]]&lt;&gt;"",IF(Q2_2025[[#This Row],[Stuksprijs]]=Q2_2025[[#This Row],[Artikelprijs]],"Prijs gelijk","Prijs wijkt af"),"")</f>
        <v>Prijs wijkt af</v>
      </c>
      <c r="L1382" t="str">
        <f>IF(Q2_2025[[#This Row],[Relatiekorting percentage]]=0,
    "Nvt",
    IF(Q2_2025[[#This Row],[Brutobedrag 2]] &lt; Q2_2025[[#This Row],[Bruto - Rel.korting]],
        "Nee",
        "Ja"))</f>
        <v>Nvt</v>
      </c>
      <c r="M1382" s="10">
        <f>IF(Q2_2025[[#This Row],[Artikelprijs]]&lt;&gt;"",Q2_2025[[#This Row],[Artikelprijs]],Q2_2025[[#This Row],[Stuksprijs]])</f>
        <v>700</v>
      </c>
      <c r="N1382" s="10">
        <f>Q2_2025[[#This Row],[Besteld]]*Q2_2025[[#This Row],[Prijs 2]]</f>
        <v>700</v>
      </c>
      <c r="O1382" s="10">
        <f>IF(Q2_2025[[#This Row],[Brutobedrag 2]]&lt;Q2_2025[[#This Row],[Bruto - Rel.korting]],Q2_2025[[#This Row],[Brutobedrag 2]],Q2_2025[[#This Row],[Brutobedrag 2]]*(100-Q2_2025[[#This Row],[Relatiekorting percentage]])/100)</f>
        <v>700</v>
      </c>
      <c r="R1382" s="3"/>
      <c r="W1382"/>
      <c r="AB1382"/>
    </row>
    <row r="1383" spans="1:28" x14ac:dyDescent="0.3">
      <c r="A1383" t="s">
        <v>622</v>
      </c>
      <c r="B1383">
        <v>3002032</v>
      </c>
      <c r="C1383" t="s">
        <v>98</v>
      </c>
      <c r="D1383">
        <v>1</v>
      </c>
      <c r="E1383" s="10">
        <v>120</v>
      </c>
      <c r="F1383" s="10">
        <v>120</v>
      </c>
      <c r="G1383" s="10">
        <v>120</v>
      </c>
      <c r="H1383">
        <v>0</v>
      </c>
      <c r="I1383" s="51" t="str">
        <f>_xlfn.XLOOKUP(Q2_2025[[#This Row],[Artikelnr]],Artikel_prijzen[Artnr],Artikel_prijzen[Groep],"")</f>
        <v/>
      </c>
      <c r="J1383" s="10" t="str">
        <f>_xlfn.XLOOKUP(Q2_2025[[#This Row],[Artikelnr]],Artikel_prijzen[Artnr],Artikel_prijzen[Prijs 2025],"")</f>
        <v/>
      </c>
      <c r="K1383" t="str">
        <f>IF(Q2_2025[[#This Row],[Artikelprijs]]&lt;&gt;"",IF(Q2_2025[[#This Row],[Stuksprijs]]=Q2_2025[[#This Row],[Artikelprijs]],"Prijs gelijk","Prijs wijkt af"),"")</f>
        <v/>
      </c>
      <c r="L1383" t="str">
        <f>IF(Q2_2025[[#This Row],[Relatiekorting percentage]]=0,
    "Nvt",
    IF(Q2_2025[[#This Row],[Brutobedrag 2]] &lt; Q2_2025[[#This Row],[Bruto - Rel.korting]],
        "Nee",
        "Ja"))</f>
        <v>Nvt</v>
      </c>
      <c r="M1383" s="10">
        <f>IF(Q2_2025[[#This Row],[Artikelprijs]]&lt;&gt;"",Q2_2025[[#This Row],[Artikelprijs]],Q2_2025[[#This Row],[Stuksprijs]])</f>
        <v>120</v>
      </c>
      <c r="N1383" s="10">
        <f>Q2_2025[[#This Row],[Besteld]]*Q2_2025[[#This Row],[Prijs 2]]</f>
        <v>120</v>
      </c>
      <c r="O1383" s="10">
        <f>IF(Q2_2025[[#This Row],[Brutobedrag 2]]&lt;Q2_2025[[#This Row],[Bruto - Rel.korting]],Q2_2025[[#This Row],[Brutobedrag 2]],Q2_2025[[#This Row],[Brutobedrag 2]]*(100-Q2_2025[[#This Row],[Relatiekorting percentage]])/100)</f>
        <v>120</v>
      </c>
      <c r="R1383" s="3"/>
      <c r="W1383"/>
      <c r="AB1383"/>
    </row>
    <row r="1384" spans="1:28" x14ac:dyDescent="0.3">
      <c r="A1384" t="s">
        <v>622</v>
      </c>
      <c r="B1384">
        <v>5022032</v>
      </c>
      <c r="C1384" t="s">
        <v>503</v>
      </c>
      <c r="D1384">
        <v>1</v>
      </c>
      <c r="E1384" s="10">
        <v>690.67</v>
      </c>
      <c r="F1384" s="10">
        <v>690.67</v>
      </c>
      <c r="G1384" s="10">
        <v>690.67</v>
      </c>
      <c r="H1384">
        <v>0</v>
      </c>
      <c r="I1384" s="51" t="str">
        <f>_xlfn.XLOOKUP(Q2_2025[[#This Row],[Artikelnr]],Artikel_prijzen[Artnr],Artikel_prijzen[Groep],"")</f>
        <v>Elektra</v>
      </c>
      <c r="J1384" s="10">
        <f>_xlfn.XLOOKUP(Q2_2025[[#This Row],[Artikelnr]],Artikel_prijzen[Artnr],Artikel_prijzen[Prijs 2025],"")</f>
        <v>458.35</v>
      </c>
      <c r="K1384" t="str">
        <f>IF(Q2_2025[[#This Row],[Artikelprijs]]&lt;&gt;"",IF(Q2_2025[[#This Row],[Stuksprijs]]=Q2_2025[[#This Row],[Artikelprijs]],"Prijs gelijk","Prijs wijkt af"),"")</f>
        <v>Prijs wijkt af</v>
      </c>
      <c r="L1384" t="str">
        <f>IF(Q2_2025[[#This Row],[Relatiekorting percentage]]=0,
    "Nvt",
    IF(Q2_2025[[#This Row],[Brutobedrag 2]] &lt; Q2_2025[[#This Row],[Bruto - Rel.korting]],
        "Nee",
        "Ja"))</f>
        <v>Nvt</v>
      </c>
      <c r="M1384" s="10">
        <f>IF(Q2_2025[[#This Row],[Artikelprijs]]&lt;&gt;"",Q2_2025[[#This Row],[Artikelprijs]],Q2_2025[[#This Row],[Stuksprijs]])</f>
        <v>458.35</v>
      </c>
      <c r="N1384" s="10">
        <f>Q2_2025[[#This Row],[Besteld]]*Q2_2025[[#This Row],[Prijs 2]]</f>
        <v>458.35</v>
      </c>
      <c r="O1384" s="10">
        <f>IF(Q2_2025[[#This Row],[Brutobedrag 2]]&lt;Q2_2025[[#This Row],[Bruto - Rel.korting]],Q2_2025[[#This Row],[Brutobedrag 2]],Q2_2025[[#This Row],[Brutobedrag 2]]*(100-Q2_2025[[#This Row],[Relatiekorting percentage]])/100)</f>
        <v>458.35</v>
      </c>
      <c r="R1384" s="3"/>
      <c r="W1384"/>
      <c r="AB1384"/>
    </row>
    <row r="1385" spans="1:28" x14ac:dyDescent="0.3">
      <c r="A1385" t="s">
        <v>622</v>
      </c>
      <c r="B1385">
        <v>5022046</v>
      </c>
      <c r="C1385" t="s">
        <v>554</v>
      </c>
      <c r="D1385">
        <v>1</v>
      </c>
      <c r="E1385" s="10">
        <v>416.72</v>
      </c>
      <c r="F1385" s="10">
        <v>416.72</v>
      </c>
      <c r="G1385" s="10">
        <v>416.72</v>
      </c>
      <c r="H1385">
        <v>0</v>
      </c>
      <c r="I1385" s="51" t="str">
        <f>_xlfn.XLOOKUP(Q2_2025[[#This Row],[Artikelnr]],Artikel_prijzen[Artnr],Artikel_prijzen[Groep],"")</f>
        <v>Elektra</v>
      </c>
      <c r="J1385" s="10">
        <f>_xlfn.XLOOKUP(Q2_2025[[#This Row],[Artikelnr]],Artikel_prijzen[Artnr],Artikel_prijzen[Prijs 2025],"")</f>
        <v>329.6</v>
      </c>
      <c r="K1385" t="str">
        <f>IF(Q2_2025[[#This Row],[Artikelprijs]]&lt;&gt;"",IF(Q2_2025[[#This Row],[Stuksprijs]]=Q2_2025[[#This Row],[Artikelprijs]],"Prijs gelijk","Prijs wijkt af"),"")</f>
        <v>Prijs wijkt af</v>
      </c>
      <c r="L1385" t="str">
        <f>IF(Q2_2025[[#This Row],[Relatiekorting percentage]]=0,
    "Nvt",
    IF(Q2_2025[[#This Row],[Brutobedrag 2]] &lt; Q2_2025[[#This Row],[Bruto - Rel.korting]],
        "Nee",
        "Ja"))</f>
        <v>Nvt</v>
      </c>
      <c r="M1385" s="10">
        <f>IF(Q2_2025[[#This Row],[Artikelprijs]]&lt;&gt;"",Q2_2025[[#This Row],[Artikelprijs]],Q2_2025[[#This Row],[Stuksprijs]])</f>
        <v>329.6</v>
      </c>
      <c r="N1385" s="10">
        <f>Q2_2025[[#This Row],[Besteld]]*Q2_2025[[#This Row],[Prijs 2]]</f>
        <v>329.6</v>
      </c>
      <c r="O1385" s="10">
        <f>IF(Q2_2025[[#This Row],[Brutobedrag 2]]&lt;Q2_2025[[#This Row],[Bruto - Rel.korting]],Q2_2025[[#This Row],[Brutobedrag 2]],Q2_2025[[#This Row],[Brutobedrag 2]]*(100-Q2_2025[[#This Row],[Relatiekorting percentage]])/100)</f>
        <v>329.6</v>
      </c>
      <c r="R1385" s="3"/>
      <c r="W1385"/>
      <c r="AB1385"/>
    </row>
    <row r="1386" spans="1:28" x14ac:dyDescent="0.3">
      <c r="A1386" t="s">
        <v>631</v>
      </c>
      <c r="B1386">
        <v>5030228</v>
      </c>
      <c r="C1386" t="s">
        <v>473</v>
      </c>
      <c r="D1386">
        <v>6</v>
      </c>
      <c r="E1386" s="10">
        <v>236.9</v>
      </c>
      <c r="F1386" s="10">
        <v>1421.4</v>
      </c>
      <c r="G1386" s="10">
        <v>1421.4</v>
      </c>
      <c r="H1386">
        <v>0</v>
      </c>
      <c r="I1386" s="51" t="str">
        <f>_xlfn.XLOOKUP(Q2_2025[[#This Row],[Artikelnr]],Artikel_prijzen[Artnr],Artikel_prijzen[Groep],"")</f>
        <v>Rigging</v>
      </c>
      <c r="J1386" s="10">
        <f>_xlfn.XLOOKUP(Q2_2025[[#This Row],[Artikelnr]],Artikel_prijzen[Artnr],Artikel_prijzen[Prijs 2025],"")</f>
        <v>230</v>
      </c>
      <c r="K1386" t="str">
        <f>IF(Q2_2025[[#This Row],[Artikelprijs]]&lt;&gt;"",IF(Q2_2025[[#This Row],[Stuksprijs]]=Q2_2025[[#This Row],[Artikelprijs]],"Prijs gelijk","Prijs wijkt af"),"")</f>
        <v>Prijs wijkt af</v>
      </c>
      <c r="L1386" t="str">
        <f>IF(Q2_2025[[#This Row],[Relatiekorting percentage]]=0,
    "Nvt",
    IF(Q2_2025[[#This Row],[Brutobedrag 2]] &lt; Q2_2025[[#This Row],[Bruto - Rel.korting]],
        "Nee",
        "Ja"))</f>
        <v>Nvt</v>
      </c>
      <c r="M1386" s="10">
        <f>IF(Q2_2025[[#This Row],[Artikelprijs]]&lt;&gt;"",Q2_2025[[#This Row],[Artikelprijs]],Q2_2025[[#This Row],[Stuksprijs]])</f>
        <v>230</v>
      </c>
      <c r="N1386" s="10">
        <f>Q2_2025[[#This Row],[Besteld]]*Q2_2025[[#This Row],[Prijs 2]]</f>
        <v>1380</v>
      </c>
      <c r="O1386" s="10">
        <f>IF(Q2_2025[[#This Row],[Brutobedrag 2]]&lt;Q2_2025[[#This Row],[Bruto - Rel.korting]],Q2_2025[[#This Row],[Brutobedrag 2]],Q2_2025[[#This Row],[Brutobedrag 2]]*(100-Q2_2025[[#This Row],[Relatiekorting percentage]])/100)</f>
        <v>1380</v>
      </c>
      <c r="R1386" s="3"/>
      <c r="W1386"/>
      <c r="AB1386"/>
    </row>
    <row r="1387" spans="1:28" x14ac:dyDescent="0.3">
      <c r="A1387" t="s">
        <v>631</v>
      </c>
      <c r="B1387">
        <v>5030232</v>
      </c>
      <c r="C1387" t="s">
        <v>395</v>
      </c>
      <c r="D1387">
        <v>2</v>
      </c>
      <c r="E1387" s="10">
        <v>144.19999999999999</v>
      </c>
      <c r="F1387" s="10">
        <v>288.39999999999998</v>
      </c>
      <c r="G1387" s="10">
        <v>288.39999999999998</v>
      </c>
      <c r="H1387">
        <v>0</v>
      </c>
      <c r="I1387" s="51" t="str">
        <f>_xlfn.XLOOKUP(Q2_2025[[#This Row],[Artikelnr]],Artikel_prijzen[Artnr],Artikel_prijzen[Groep],"")</f>
        <v>Rigging</v>
      </c>
      <c r="J1387" s="10">
        <f>_xlfn.XLOOKUP(Q2_2025[[#This Row],[Artikelnr]],Artikel_prijzen[Artnr],Artikel_prijzen[Prijs 2025],"")</f>
        <v>140</v>
      </c>
      <c r="K1387" t="str">
        <f>IF(Q2_2025[[#This Row],[Artikelprijs]]&lt;&gt;"",IF(Q2_2025[[#This Row],[Stuksprijs]]=Q2_2025[[#This Row],[Artikelprijs]],"Prijs gelijk","Prijs wijkt af"),"")</f>
        <v>Prijs wijkt af</v>
      </c>
      <c r="L1387" t="str">
        <f>IF(Q2_2025[[#This Row],[Relatiekorting percentage]]=0,
    "Nvt",
    IF(Q2_2025[[#This Row],[Brutobedrag 2]] &lt; Q2_2025[[#This Row],[Bruto - Rel.korting]],
        "Nee",
        "Ja"))</f>
        <v>Nvt</v>
      </c>
      <c r="M1387" s="10">
        <f>IF(Q2_2025[[#This Row],[Artikelprijs]]&lt;&gt;"",Q2_2025[[#This Row],[Artikelprijs]],Q2_2025[[#This Row],[Stuksprijs]])</f>
        <v>140</v>
      </c>
      <c r="N1387" s="10">
        <f>Q2_2025[[#This Row],[Besteld]]*Q2_2025[[#This Row],[Prijs 2]]</f>
        <v>280</v>
      </c>
      <c r="O1387" s="10">
        <f>IF(Q2_2025[[#This Row],[Brutobedrag 2]]&lt;Q2_2025[[#This Row],[Bruto - Rel.korting]],Q2_2025[[#This Row],[Brutobedrag 2]],Q2_2025[[#This Row],[Brutobedrag 2]]*(100-Q2_2025[[#This Row],[Relatiekorting percentage]])/100)</f>
        <v>280</v>
      </c>
      <c r="R1387" s="3"/>
      <c r="W1387"/>
      <c r="AB1387"/>
    </row>
    <row r="1388" spans="1:28" x14ac:dyDescent="0.3">
      <c r="A1388" t="s">
        <v>631</v>
      </c>
      <c r="B1388">
        <v>5030228</v>
      </c>
      <c r="C1388" t="s">
        <v>473</v>
      </c>
      <c r="D1388">
        <v>2</v>
      </c>
      <c r="E1388" s="10">
        <v>236.9</v>
      </c>
      <c r="F1388" s="10">
        <v>473.8</v>
      </c>
      <c r="G1388" s="10">
        <v>473.8</v>
      </c>
      <c r="H1388">
        <v>0</v>
      </c>
      <c r="I1388" s="51" t="str">
        <f>_xlfn.XLOOKUP(Q2_2025[[#This Row],[Artikelnr]],Artikel_prijzen[Artnr],Artikel_prijzen[Groep],"")</f>
        <v>Rigging</v>
      </c>
      <c r="J1388" s="10">
        <f>_xlfn.XLOOKUP(Q2_2025[[#This Row],[Artikelnr]],Artikel_prijzen[Artnr],Artikel_prijzen[Prijs 2025],"")</f>
        <v>230</v>
      </c>
      <c r="K1388" t="str">
        <f>IF(Q2_2025[[#This Row],[Artikelprijs]]&lt;&gt;"",IF(Q2_2025[[#This Row],[Stuksprijs]]=Q2_2025[[#This Row],[Artikelprijs]],"Prijs gelijk","Prijs wijkt af"),"")</f>
        <v>Prijs wijkt af</v>
      </c>
      <c r="L1388" t="str">
        <f>IF(Q2_2025[[#This Row],[Relatiekorting percentage]]=0,
    "Nvt",
    IF(Q2_2025[[#This Row],[Brutobedrag 2]] &lt; Q2_2025[[#This Row],[Bruto - Rel.korting]],
        "Nee",
        "Ja"))</f>
        <v>Nvt</v>
      </c>
      <c r="M1388" s="10">
        <f>IF(Q2_2025[[#This Row],[Artikelprijs]]&lt;&gt;"",Q2_2025[[#This Row],[Artikelprijs]],Q2_2025[[#This Row],[Stuksprijs]])</f>
        <v>230</v>
      </c>
      <c r="N1388" s="10">
        <f>Q2_2025[[#This Row],[Besteld]]*Q2_2025[[#This Row],[Prijs 2]]</f>
        <v>460</v>
      </c>
      <c r="O1388" s="10">
        <f>IF(Q2_2025[[#This Row],[Brutobedrag 2]]&lt;Q2_2025[[#This Row],[Bruto - Rel.korting]],Q2_2025[[#This Row],[Brutobedrag 2]],Q2_2025[[#This Row],[Brutobedrag 2]]*(100-Q2_2025[[#This Row],[Relatiekorting percentage]])/100)</f>
        <v>460</v>
      </c>
      <c r="R1388" s="3"/>
      <c r="W1388"/>
      <c r="AB1388"/>
    </row>
    <row r="1389" spans="1:28" x14ac:dyDescent="0.3">
      <c r="A1389" t="s">
        <v>631</v>
      </c>
      <c r="B1389">
        <v>5030225</v>
      </c>
      <c r="C1389" t="s">
        <v>628</v>
      </c>
      <c r="D1389">
        <v>2</v>
      </c>
      <c r="E1389" s="10">
        <v>133.9</v>
      </c>
      <c r="F1389" s="10">
        <v>267.8</v>
      </c>
      <c r="G1389" s="10">
        <v>267.8</v>
      </c>
      <c r="H1389">
        <v>0</v>
      </c>
      <c r="I1389" s="51" t="str">
        <f>_xlfn.XLOOKUP(Q2_2025[[#This Row],[Artikelnr]],Artikel_prijzen[Artnr],Artikel_prijzen[Groep],"")</f>
        <v>Rigging</v>
      </c>
      <c r="J1389" s="10">
        <f>_xlfn.XLOOKUP(Q2_2025[[#This Row],[Artikelnr]],Artikel_prijzen[Artnr],Artikel_prijzen[Prijs 2025],"")</f>
        <v>130</v>
      </c>
      <c r="K1389" t="str">
        <f>IF(Q2_2025[[#This Row],[Artikelprijs]]&lt;&gt;"",IF(Q2_2025[[#This Row],[Stuksprijs]]=Q2_2025[[#This Row],[Artikelprijs]],"Prijs gelijk","Prijs wijkt af"),"")</f>
        <v>Prijs wijkt af</v>
      </c>
      <c r="L1389" t="str">
        <f>IF(Q2_2025[[#This Row],[Relatiekorting percentage]]=0,
    "Nvt",
    IF(Q2_2025[[#This Row],[Brutobedrag 2]] &lt; Q2_2025[[#This Row],[Bruto - Rel.korting]],
        "Nee",
        "Ja"))</f>
        <v>Nvt</v>
      </c>
      <c r="M1389" s="10">
        <f>IF(Q2_2025[[#This Row],[Artikelprijs]]&lt;&gt;"",Q2_2025[[#This Row],[Artikelprijs]],Q2_2025[[#This Row],[Stuksprijs]])</f>
        <v>130</v>
      </c>
      <c r="N1389" s="10">
        <f>Q2_2025[[#This Row],[Besteld]]*Q2_2025[[#This Row],[Prijs 2]]</f>
        <v>260</v>
      </c>
      <c r="O1389" s="10">
        <f>IF(Q2_2025[[#This Row],[Brutobedrag 2]]&lt;Q2_2025[[#This Row],[Bruto - Rel.korting]],Q2_2025[[#This Row],[Brutobedrag 2]],Q2_2025[[#This Row],[Brutobedrag 2]]*(100-Q2_2025[[#This Row],[Relatiekorting percentage]])/100)</f>
        <v>260</v>
      </c>
      <c r="R1389" s="3"/>
      <c r="W1389"/>
      <c r="AB1389"/>
    </row>
    <row r="1390" spans="1:28" x14ac:dyDescent="0.3">
      <c r="A1390" t="s">
        <v>631</v>
      </c>
      <c r="B1390">
        <v>5031049</v>
      </c>
      <c r="C1390" t="s">
        <v>14</v>
      </c>
      <c r="D1390">
        <v>4</v>
      </c>
      <c r="E1390" s="10">
        <v>35.020000000000003</v>
      </c>
      <c r="F1390" s="10">
        <v>140.08000000000001</v>
      </c>
      <c r="G1390" s="10">
        <v>140.08000000000001</v>
      </c>
      <c r="H1390">
        <v>0</v>
      </c>
      <c r="I1390" s="51" t="str">
        <f>_xlfn.XLOOKUP(Q2_2025[[#This Row],[Artikelnr]],Artikel_prijzen[Artnr],Artikel_prijzen[Groep],"")</f>
        <v/>
      </c>
      <c r="J1390" s="10" t="str">
        <f>_xlfn.XLOOKUP(Q2_2025[[#This Row],[Artikelnr]],Artikel_prijzen[Artnr],Artikel_prijzen[Prijs 2025],"")</f>
        <v/>
      </c>
      <c r="K1390" t="str">
        <f>IF(Q2_2025[[#This Row],[Artikelprijs]]&lt;&gt;"",IF(Q2_2025[[#This Row],[Stuksprijs]]=Q2_2025[[#This Row],[Artikelprijs]],"Prijs gelijk","Prijs wijkt af"),"")</f>
        <v/>
      </c>
      <c r="L1390" t="str">
        <f>IF(Q2_2025[[#This Row],[Relatiekorting percentage]]=0,
    "Nvt",
    IF(Q2_2025[[#This Row],[Brutobedrag 2]] &lt; Q2_2025[[#This Row],[Bruto - Rel.korting]],
        "Nee",
        "Ja"))</f>
        <v>Nvt</v>
      </c>
      <c r="M1390" s="10">
        <f>IF(Q2_2025[[#This Row],[Artikelprijs]]&lt;&gt;"",Q2_2025[[#This Row],[Artikelprijs]],Q2_2025[[#This Row],[Stuksprijs]])</f>
        <v>35.020000000000003</v>
      </c>
      <c r="N1390" s="10">
        <f>Q2_2025[[#This Row],[Besteld]]*Q2_2025[[#This Row],[Prijs 2]]</f>
        <v>140.08000000000001</v>
      </c>
      <c r="O1390" s="10">
        <f>IF(Q2_2025[[#This Row],[Brutobedrag 2]]&lt;Q2_2025[[#This Row],[Bruto - Rel.korting]],Q2_2025[[#This Row],[Brutobedrag 2]],Q2_2025[[#This Row],[Brutobedrag 2]]*(100-Q2_2025[[#This Row],[Relatiekorting percentage]])/100)</f>
        <v>140.08000000000001</v>
      </c>
      <c r="R1390" s="3"/>
      <c r="W1390"/>
      <c r="AB1390"/>
    </row>
    <row r="1391" spans="1:28" x14ac:dyDescent="0.3">
      <c r="A1391" t="s">
        <v>631</v>
      </c>
      <c r="B1391">
        <v>5031051</v>
      </c>
      <c r="C1391" t="s">
        <v>25</v>
      </c>
      <c r="D1391">
        <v>4</v>
      </c>
      <c r="E1391" s="10">
        <v>52.79</v>
      </c>
      <c r="F1391" s="10">
        <v>211.16</v>
      </c>
      <c r="G1391" s="10">
        <v>211.16</v>
      </c>
      <c r="H1391">
        <v>0</v>
      </c>
      <c r="I1391" s="51" t="str">
        <f>_xlfn.XLOOKUP(Q2_2025[[#This Row],[Artikelnr]],Artikel_prijzen[Artnr],Artikel_prijzen[Groep],"")</f>
        <v/>
      </c>
      <c r="J1391" s="10" t="str">
        <f>_xlfn.XLOOKUP(Q2_2025[[#This Row],[Artikelnr]],Artikel_prijzen[Artnr],Artikel_prijzen[Prijs 2025],"")</f>
        <v/>
      </c>
      <c r="K1391" t="str">
        <f>IF(Q2_2025[[#This Row],[Artikelprijs]]&lt;&gt;"",IF(Q2_2025[[#This Row],[Stuksprijs]]=Q2_2025[[#This Row],[Artikelprijs]],"Prijs gelijk","Prijs wijkt af"),"")</f>
        <v/>
      </c>
      <c r="L1391" t="str">
        <f>IF(Q2_2025[[#This Row],[Relatiekorting percentage]]=0,
    "Nvt",
    IF(Q2_2025[[#This Row],[Brutobedrag 2]] &lt; Q2_2025[[#This Row],[Bruto - Rel.korting]],
        "Nee",
        "Ja"))</f>
        <v>Nvt</v>
      </c>
      <c r="M1391" s="10">
        <f>IF(Q2_2025[[#This Row],[Artikelprijs]]&lt;&gt;"",Q2_2025[[#This Row],[Artikelprijs]],Q2_2025[[#This Row],[Stuksprijs]])</f>
        <v>52.79</v>
      </c>
      <c r="N1391" s="10">
        <f>Q2_2025[[#This Row],[Besteld]]*Q2_2025[[#This Row],[Prijs 2]]</f>
        <v>211.16</v>
      </c>
      <c r="O1391" s="10">
        <f>IF(Q2_2025[[#This Row],[Brutobedrag 2]]&lt;Q2_2025[[#This Row],[Bruto - Rel.korting]],Q2_2025[[#This Row],[Brutobedrag 2]],Q2_2025[[#This Row],[Brutobedrag 2]]*(100-Q2_2025[[#This Row],[Relatiekorting percentage]])/100)</f>
        <v>211.16</v>
      </c>
      <c r="R1391" s="3"/>
      <c r="W1391"/>
      <c r="AB1391"/>
    </row>
    <row r="1392" spans="1:28" x14ac:dyDescent="0.3">
      <c r="A1392" t="s">
        <v>631</v>
      </c>
      <c r="B1392">
        <v>5031056</v>
      </c>
      <c r="C1392" t="s">
        <v>632</v>
      </c>
      <c r="D1392">
        <v>4</v>
      </c>
      <c r="E1392" s="10">
        <v>69.78</v>
      </c>
      <c r="F1392" s="10">
        <v>279.12</v>
      </c>
      <c r="G1392" s="10">
        <v>279.12</v>
      </c>
      <c r="H1392">
        <v>0</v>
      </c>
      <c r="I1392" s="51" t="str">
        <f>_xlfn.XLOOKUP(Q2_2025[[#This Row],[Artikelnr]],Artikel_prijzen[Artnr],Artikel_prijzen[Groep],"")</f>
        <v/>
      </c>
      <c r="J1392" s="10" t="str">
        <f>_xlfn.XLOOKUP(Q2_2025[[#This Row],[Artikelnr]],Artikel_prijzen[Artnr],Artikel_prijzen[Prijs 2025],"")</f>
        <v/>
      </c>
      <c r="K1392" t="str">
        <f>IF(Q2_2025[[#This Row],[Artikelprijs]]&lt;&gt;"",IF(Q2_2025[[#This Row],[Stuksprijs]]=Q2_2025[[#This Row],[Artikelprijs]],"Prijs gelijk","Prijs wijkt af"),"")</f>
        <v/>
      </c>
      <c r="L1392" t="str">
        <f>IF(Q2_2025[[#This Row],[Relatiekorting percentage]]=0,
    "Nvt",
    IF(Q2_2025[[#This Row],[Brutobedrag 2]] &lt; Q2_2025[[#This Row],[Bruto - Rel.korting]],
        "Nee",
        "Ja"))</f>
        <v>Nvt</v>
      </c>
      <c r="M1392" s="10">
        <f>IF(Q2_2025[[#This Row],[Artikelprijs]]&lt;&gt;"",Q2_2025[[#This Row],[Artikelprijs]],Q2_2025[[#This Row],[Stuksprijs]])</f>
        <v>69.78</v>
      </c>
      <c r="N1392" s="10">
        <f>Q2_2025[[#This Row],[Besteld]]*Q2_2025[[#This Row],[Prijs 2]]</f>
        <v>279.12</v>
      </c>
      <c r="O1392" s="10">
        <f>IF(Q2_2025[[#This Row],[Brutobedrag 2]]&lt;Q2_2025[[#This Row],[Bruto - Rel.korting]],Q2_2025[[#This Row],[Brutobedrag 2]],Q2_2025[[#This Row],[Brutobedrag 2]]*(100-Q2_2025[[#This Row],[Relatiekorting percentage]])/100)</f>
        <v>279.12</v>
      </c>
      <c r="R1392" s="3"/>
      <c r="W1392"/>
      <c r="AB1392"/>
    </row>
    <row r="1393" spans="1:28" x14ac:dyDescent="0.3">
      <c r="A1393" t="s">
        <v>631</v>
      </c>
      <c r="B1393">
        <v>1007051</v>
      </c>
      <c r="C1393" t="s">
        <v>54</v>
      </c>
      <c r="D1393">
        <v>8</v>
      </c>
      <c r="E1393" s="10">
        <v>88.57</v>
      </c>
      <c r="F1393" s="10">
        <v>708.56</v>
      </c>
      <c r="G1393" s="10">
        <v>708.56</v>
      </c>
      <c r="H1393">
        <v>0</v>
      </c>
      <c r="I1393" s="51" t="str">
        <f>_xlfn.XLOOKUP(Q2_2025[[#This Row],[Artikelnr]],Artikel_prijzen[Artnr],Artikel_prijzen[Groep],"")</f>
        <v/>
      </c>
      <c r="J1393" s="10" t="str">
        <f>_xlfn.XLOOKUP(Q2_2025[[#This Row],[Artikelnr]],Artikel_prijzen[Artnr],Artikel_prijzen[Prijs 2025],"")</f>
        <v/>
      </c>
      <c r="K1393" t="str">
        <f>IF(Q2_2025[[#This Row],[Artikelprijs]]&lt;&gt;"",IF(Q2_2025[[#This Row],[Stuksprijs]]=Q2_2025[[#This Row],[Artikelprijs]],"Prijs gelijk","Prijs wijkt af"),"")</f>
        <v/>
      </c>
      <c r="L1393" t="str">
        <f>IF(Q2_2025[[#This Row],[Relatiekorting percentage]]=0,
    "Nvt",
    IF(Q2_2025[[#This Row],[Brutobedrag 2]] &lt; Q2_2025[[#This Row],[Bruto - Rel.korting]],
        "Nee",
        "Ja"))</f>
        <v>Nvt</v>
      </c>
      <c r="M1393" s="10">
        <f>IF(Q2_2025[[#This Row],[Artikelprijs]]&lt;&gt;"",Q2_2025[[#This Row],[Artikelprijs]],Q2_2025[[#This Row],[Stuksprijs]])</f>
        <v>88.57</v>
      </c>
      <c r="N1393" s="10">
        <f>Q2_2025[[#This Row],[Besteld]]*Q2_2025[[#This Row],[Prijs 2]]</f>
        <v>708.56</v>
      </c>
      <c r="O1393" s="10">
        <f>IF(Q2_2025[[#This Row],[Brutobedrag 2]]&lt;Q2_2025[[#This Row],[Bruto - Rel.korting]],Q2_2025[[#This Row],[Brutobedrag 2]],Q2_2025[[#This Row],[Brutobedrag 2]]*(100-Q2_2025[[#This Row],[Relatiekorting percentage]])/100)</f>
        <v>708.56</v>
      </c>
      <c r="R1393" s="3"/>
      <c r="W1393"/>
      <c r="AB1393"/>
    </row>
    <row r="1394" spans="1:28" x14ac:dyDescent="0.3">
      <c r="A1394" t="s">
        <v>631</v>
      </c>
      <c r="B1394">
        <v>5030228</v>
      </c>
      <c r="C1394" t="s">
        <v>473</v>
      </c>
      <c r="D1394">
        <v>4</v>
      </c>
      <c r="E1394" s="10">
        <v>236.9</v>
      </c>
      <c r="F1394" s="10">
        <v>947.6</v>
      </c>
      <c r="G1394" s="10">
        <v>947.6</v>
      </c>
      <c r="H1394">
        <v>0</v>
      </c>
      <c r="I1394" s="51" t="str">
        <f>_xlfn.XLOOKUP(Q2_2025[[#This Row],[Artikelnr]],Artikel_prijzen[Artnr],Artikel_prijzen[Groep],"")</f>
        <v>Rigging</v>
      </c>
      <c r="J1394" s="10">
        <f>_xlfn.XLOOKUP(Q2_2025[[#This Row],[Artikelnr]],Artikel_prijzen[Artnr],Artikel_prijzen[Prijs 2025],"")</f>
        <v>230</v>
      </c>
      <c r="K1394" t="str">
        <f>IF(Q2_2025[[#This Row],[Artikelprijs]]&lt;&gt;"",IF(Q2_2025[[#This Row],[Stuksprijs]]=Q2_2025[[#This Row],[Artikelprijs]],"Prijs gelijk","Prijs wijkt af"),"")</f>
        <v>Prijs wijkt af</v>
      </c>
      <c r="L1394" t="str">
        <f>IF(Q2_2025[[#This Row],[Relatiekorting percentage]]=0,
    "Nvt",
    IF(Q2_2025[[#This Row],[Brutobedrag 2]] &lt; Q2_2025[[#This Row],[Bruto - Rel.korting]],
        "Nee",
        "Ja"))</f>
        <v>Nvt</v>
      </c>
      <c r="M1394" s="10">
        <f>IF(Q2_2025[[#This Row],[Artikelprijs]]&lt;&gt;"",Q2_2025[[#This Row],[Artikelprijs]],Q2_2025[[#This Row],[Stuksprijs]])</f>
        <v>230</v>
      </c>
      <c r="N1394" s="10">
        <f>Q2_2025[[#This Row],[Besteld]]*Q2_2025[[#This Row],[Prijs 2]]</f>
        <v>920</v>
      </c>
      <c r="O1394" s="10">
        <f>IF(Q2_2025[[#This Row],[Brutobedrag 2]]&lt;Q2_2025[[#This Row],[Bruto - Rel.korting]],Q2_2025[[#This Row],[Brutobedrag 2]],Q2_2025[[#This Row],[Brutobedrag 2]]*(100-Q2_2025[[#This Row],[Relatiekorting percentage]])/100)</f>
        <v>920</v>
      </c>
      <c r="R1394" s="3"/>
      <c r="W1394"/>
      <c r="AB1394"/>
    </row>
    <row r="1395" spans="1:28" x14ac:dyDescent="0.3">
      <c r="A1395" t="s">
        <v>631</v>
      </c>
      <c r="B1395">
        <v>5030232</v>
      </c>
      <c r="C1395" t="s">
        <v>395</v>
      </c>
      <c r="D1395">
        <v>1</v>
      </c>
      <c r="E1395" s="10">
        <v>144.19999999999999</v>
      </c>
      <c r="F1395" s="10">
        <v>144.19999999999999</v>
      </c>
      <c r="G1395" s="10">
        <v>144.19999999999999</v>
      </c>
      <c r="H1395">
        <v>0</v>
      </c>
      <c r="I1395" s="51" t="str">
        <f>_xlfn.XLOOKUP(Q2_2025[[#This Row],[Artikelnr]],Artikel_prijzen[Artnr],Artikel_prijzen[Groep],"")</f>
        <v>Rigging</v>
      </c>
      <c r="J1395" s="10">
        <f>_xlfn.XLOOKUP(Q2_2025[[#This Row],[Artikelnr]],Artikel_prijzen[Artnr],Artikel_prijzen[Prijs 2025],"")</f>
        <v>140</v>
      </c>
      <c r="K1395" t="str">
        <f>IF(Q2_2025[[#This Row],[Artikelprijs]]&lt;&gt;"",IF(Q2_2025[[#This Row],[Stuksprijs]]=Q2_2025[[#This Row],[Artikelprijs]],"Prijs gelijk","Prijs wijkt af"),"")</f>
        <v>Prijs wijkt af</v>
      </c>
      <c r="L1395" t="str">
        <f>IF(Q2_2025[[#This Row],[Relatiekorting percentage]]=0,
    "Nvt",
    IF(Q2_2025[[#This Row],[Brutobedrag 2]] &lt; Q2_2025[[#This Row],[Bruto - Rel.korting]],
        "Nee",
        "Ja"))</f>
        <v>Nvt</v>
      </c>
      <c r="M1395" s="10">
        <f>IF(Q2_2025[[#This Row],[Artikelprijs]]&lt;&gt;"",Q2_2025[[#This Row],[Artikelprijs]],Q2_2025[[#This Row],[Stuksprijs]])</f>
        <v>140</v>
      </c>
      <c r="N1395" s="10">
        <f>Q2_2025[[#This Row],[Besteld]]*Q2_2025[[#This Row],[Prijs 2]]</f>
        <v>140</v>
      </c>
      <c r="O1395" s="10">
        <f>IF(Q2_2025[[#This Row],[Brutobedrag 2]]&lt;Q2_2025[[#This Row],[Bruto - Rel.korting]],Q2_2025[[#This Row],[Brutobedrag 2]],Q2_2025[[#This Row],[Brutobedrag 2]]*(100-Q2_2025[[#This Row],[Relatiekorting percentage]])/100)</f>
        <v>140</v>
      </c>
      <c r="R1395" s="3"/>
      <c r="W1395"/>
      <c r="AB1395"/>
    </row>
    <row r="1396" spans="1:28" x14ac:dyDescent="0.3">
      <c r="A1396" t="s">
        <v>631</v>
      </c>
      <c r="B1396">
        <v>5030228</v>
      </c>
      <c r="C1396" t="s">
        <v>473</v>
      </c>
      <c r="D1396">
        <v>4</v>
      </c>
      <c r="E1396" s="10">
        <v>236.9</v>
      </c>
      <c r="F1396" s="10">
        <v>947.6</v>
      </c>
      <c r="G1396" s="10">
        <v>947.6</v>
      </c>
      <c r="H1396">
        <v>0</v>
      </c>
      <c r="I1396" s="51" t="str">
        <f>_xlfn.XLOOKUP(Q2_2025[[#This Row],[Artikelnr]],Artikel_prijzen[Artnr],Artikel_prijzen[Groep],"")</f>
        <v>Rigging</v>
      </c>
      <c r="J1396" s="10">
        <f>_xlfn.XLOOKUP(Q2_2025[[#This Row],[Artikelnr]],Artikel_prijzen[Artnr],Artikel_prijzen[Prijs 2025],"")</f>
        <v>230</v>
      </c>
      <c r="K1396" t="str">
        <f>IF(Q2_2025[[#This Row],[Artikelprijs]]&lt;&gt;"",IF(Q2_2025[[#This Row],[Stuksprijs]]=Q2_2025[[#This Row],[Artikelprijs]],"Prijs gelijk","Prijs wijkt af"),"")</f>
        <v>Prijs wijkt af</v>
      </c>
      <c r="L1396" t="str">
        <f>IF(Q2_2025[[#This Row],[Relatiekorting percentage]]=0,
    "Nvt",
    IF(Q2_2025[[#This Row],[Brutobedrag 2]] &lt; Q2_2025[[#This Row],[Bruto - Rel.korting]],
        "Nee",
        "Ja"))</f>
        <v>Nvt</v>
      </c>
      <c r="M1396" s="10">
        <f>IF(Q2_2025[[#This Row],[Artikelprijs]]&lt;&gt;"",Q2_2025[[#This Row],[Artikelprijs]],Q2_2025[[#This Row],[Stuksprijs]])</f>
        <v>230</v>
      </c>
      <c r="N1396" s="10">
        <f>Q2_2025[[#This Row],[Besteld]]*Q2_2025[[#This Row],[Prijs 2]]</f>
        <v>920</v>
      </c>
      <c r="O1396" s="10">
        <f>IF(Q2_2025[[#This Row],[Brutobedrag 2]]&lt;Q2_2025[[#This Row],[Bruto - Rel.korting]],Q2_2025[[#This Row],[Brutobedrag 2]],Q2_2025[[#This Row],[Brutobedrag 2]]*(100-Q2_2025[[#This Row],[Relatiekorting percentage]])/100)</f>
        <v>920</v>
      </c>
      <c r="R1396" s="3"/>
      <c r="W1396"/>
      <c r="AB1396"/>
    </row>
    <row r="1397" spans="1:28" x14ac:dyDescent="0.3">
      <c r="A1397" t="s">
        <v>631</v>
      </c>
      <c r="B1397">
        <v>5030228</v>
      </c>
      <c r="C1397" t="s">
        <v>113</v>
      </c>
      <c r="D1397">
        <v>2</v>
      </c>
      <c r="E1397" s="10">
        <v>236.9</v>
      </c>
      <c r="F1397" s="10">
        <v>473.8</v>
      </c>
      <c r="G1397" s="10">
        <v>473.8</v>
      </c>
      <c r="H1397">
        <v>0</v>
      </c>
      <c r="I1397" s="51" t="str">
        <f>_xlfn.XLOOKUP(Q2_2025[[#This Row],[Artikelnr]],Artikel_prijzen[Artnr],Artikel_prijzen[Groep],"")</f>
        <v>Rigging</v>
      </c>
      <c r="J1397" s="10">
        <f>_xlfn.XLOOKUP(Q2_2025[[#This Row],[Artikelnr]],Artikel_prijzen[Artnr],Artikel_prijzen[Prijs 2025],"")</f>
        <v>230</v>
      </c>
      <c r="K1397" t="str">
        <f>IF(Q2_2025[[#This Row],[Artikelprijs]]&lt;&gt;"",IF(Q2_2025[[#This Row],[Stuksprijs]]=Q2_2025[[#This Row],[Artikelprijs]],"Prijs gelijk","Prijs wijkt af"),"")</f>
        <v>Prijs wijkt af</v>
      </c>
      <c r="L1397" t="str">
        <f>IF(Q2_2025[[#This Row],[Relatiekorting percentage]]=0,
    "Nvt",
    IF(Q2_2025[[#This Row],[Brutobedrag 2]] &lt; Q2_2025[[#This Row],[Bruto - Rel.korting]],
        "Nee",
        "Ja"))</f>
        <v>Nvt</v>
      </c>
      <c r="M1397" s="10">
        <f>IF(Q2_2025[[#This Row],[Artikelprijs]]&lt;&gt;"",Q2_2025[[#This Row],[Artikelprijs]],Q2_2025[[#This Row],[Stuksprijs]])</f>
        <v>230</v>
      </c>
      <c r="N1397" s="10">
        <f>Q2_2025[[#This Row],[Besteld]]*Q2_2025[[#This Row],[Prijs 2]]</f>
        <v>460</v>
      </c>
      <c r="O1397" s="10">
        <f>IF(Q2_2025[[#This Row],[Brutobedrag 2]]&lt;Q2_2025[[#This Row],[Bruto - Rel.korting]],Q2_2025[[#This Row],[Brutobedrag 2]],Q2_2025[[#This Row],[Brutobedrag 2]]*(100-Q2_2025[[#This Row],[Relatiekorting percentage]])/100)</f>
        <v>460</v>
      </c>
      <c r="R1397" s="3"/>
      <c r="W1397"/>
      <c r="AB1397"/>
    </row>
    <row r="1398" spans="1:28" x14ac:dyDescent="0.3">
      <c r="A1398" t="s">
        <v>631</v>
      </c>
      <c r="B1398">
        <v>5030232</v>
      </c>
      <c r="C1398" t="s">
        <v>116</v>
      </c>
      <c r="D1398">
        <v>1</v>
      </c>
      <c r="E1398" s="10">
        <v>144.19999999999999</v>
      </c>
      <c r="F1398" s="10">
        <v>144.19999999999999</v>
      </c>
      <c r="G1398" s="10">
        <v>144.19999999999999</v>
      </c>
      <c r="H1398">
        <v>0</v>
      </c>
      <c r="I1398" s="51" t="str">
        <f>_xlfn.XLOOKUP(Q2_2025[[#This Row],[Artikelnr]],Artikel_prijzen[Artnr],Artikel_prijzen[Groep],"")</f>
        <v>Rigging</v>
      </c>
      <c r="J1398" s="10">
        <f>_xlfn.XLOOKUP(Q2_2025[[#This Row],[Artikelnr]],Artikel_prijzen[Artnr],Artikel_prijzen[Prijs 2025],"")</f>
        <v>140</v>
      </c>
      <c r="K1398" t="str">
        <f>IF(Q2_2025[[#This Row],[Artikelprijs]]&lt;&gt;"",IF(Q2_2025[[#This Row],[Stuksprijs]]=Q2_2025[[#This Row],[Artikelprijs]],"Prijs gelijk","Prijs wijkt af"),"")</f>
        <v>Prijs wijkt af</v>
      </c>
      <c r="L1398" t="str">
        <f>IF(Q2_2025[[#This Row],[Relatiekorting percentage]]=0,
    "Nvt",
    IF(Q2_2025[[#This Row],[Brutobedrag 2]] &lt; Q2_2025[[#This Row],[Bruto - Rel.korting]],
        "Nee",
        "Ja"))</f>
        <v>Nvt</v>
      </c>
      <c r="M1398" s="10">
        <f>IF(Q2_2025[[#This Row],[Artikelprijs]]&lt;&gt;"",Q2_2025[[#This Row],[Artikelprijs]],Q2_2025[[#This Row],[Stuksprijs]])</f>
        <v>140</v>
      </c>
      <c r="N1398" s="10">
        <f>Q2_2025[[#This Row],[Besteld]]*Q2_2025[[#This Row],[Prijs 2]]</f>
        <v>140</v>
      </c>
      <c r="O1398" s="10">
        <f>IF(Q2_2025[[#This Row],[Brutobedrag 2]]&lt;Q2_2025[[#This Row],[Bruto - Rel.korting]],Q2_2025[[#This Row],[Brutobedrag 2]],Q2_2025[[#This Row],[Brutobedrag 2]]*(100-Q2_2025[[#This Row],[Relatiekorting percentage]])/100)</f>
        <v>140</v>
      </c>
      <c r="R1398" s="3"/>
      <c r="W1398"/>
      <c r="AB1398"/>
    </row>
    <row r="1399" spans="1:28" x14ac:dyDescent="0.3">
      <c r="A1399" t="s">
        <v>631</v>
      </c>
      <c r="B1399">
        <v>5030228</v>
      </c>
      <c r="C1399" t="s">
        <v>113</v>
      </c>
      <c r="D1399">
        <v>2</v>
      </c>
      <c r="E1399" s="10">
        <v>236.9</v>
      </c>
      <c r="F1399" s="10">
        <v>473.8</v>
      </c>
      <c r="G1399" s="10">
        <v>473.8</v>
      </c>
      <c r="H1399">
        <v>0</v>
      </c>
      <c r="I1399" s="51" t="str">
        <f>_xlfn.XLOOKUP(Q2_2025[[#This Row],[Artikelnr]],Artikel_prijzen[Artnr],Artikel_prijzen[Groep],"")</f>
        <v>Rigging</v>
      </c>
      <c r="J1399" s="10">
        <f>_xlfn.XLOOKUP(Q2_2025[[#This Row],[Artikelnr]],Artikel_prijzen[Artnr],Artikel_prijzen[Prijs 2025],"")</f>
        <v>230</v>
      </c>
      <c r="K1399" t="str">
        <f>IF(Q2_2025[[#This Row],[Artikelprijs]]&lt;&gt;"",IF(Q2_2025[[#This Row],[Stuksprijs]]=Q2_2025[[#This Row],[Artikelprijs]],"Prijs gelijk","Prijs wijkt af"),"")</f>
        <v>Prijs wijkt af</v>
      </c>
      <c r="L1399" t="str">
        <f>IF(Q2_2025[[#This Row],[Relatiekorting percentage]]=0,
    "Nvt",
    IF(Q2_2025[[#This Row],[Brutobedrag 2]] &lt; Q2_2025[[#This Row],[Bruto - Rel.korting]],
        "Nee",
        "Ja"))</f>
        <v>Nvt</v>
      </c>
      <c r="M1399" s="10">
        <f>IF(Q2_2025[[#This Row],[Artikelprijs]]&lt;&gt;"",Q2_2025[[#This Row],[Artikelprijs]],Q2_2025[[#This Row],[Stuksprijs]])</f>
        <v>230</v>
      </c>
      <c r="N1399" s="10">
        <f>Q2_2025[[#This Row],[Besteld]]*Q2_2025[[#This Row],[Prijs 2]]</f>
        <v>460</v>
      </c>
      <c r="O1399" s="10">
        <f>IF(Q2_2025[[#This Row],[Brutobedrag 2]]&lt;Q2_2025[[#This Row],[Bruto - Rel.korting]],Q2_2025[[#This Row],[Brutobedrag 2]],Q2_2025[[#This Row],[Brutobedrag 2]]*(100-Q2_2025[[#This Row],[Relatiekorting percentage]])/100)</f>
        <v>460</v>
      </c>
      <c r="R1399" s="3"/>
      <c r="W1399"/>
      <c r="AB1399"/>
    </row>
    <row r="1400" spans="1:28" x14ac:dyDescent="0.3">
      <c r="A1400" t="s">
        <v>631</v>
      </c>
      <c r="B1400">
        <v>5030232</v>
      </c>
      <c r="C1400" t="s">
        <v>116</v>
      </c>
      <c r="D1400">
        <v>1</v>
      </c>
      <c r="E1400" s="10">
        <v>144.19999999999999</v>
      </c>
      <c r="F1400" s="10">
        <v>144.19999999999999</v>
      </c>
      <c r="G1400" s="10">
        <v>144.19999999999999</v>
      </c>
      <c r="H1400">
        <v>0</v>
      </c>
      <c r="I1400" s="51" t="str">
        <f>_xlfn.XLOOKUP(Q2_2025[[#This Row],[Artikelnr]],Artikel_prijzen[Artnr],Artikel_prijzen[Groep],"")</f>
        <v>Rigging</v>
      </c>
      <c r="J1400" s="10">
        <f>_xlfn.XLOOKUP(Q2_2025[[#This Row],[Artikelnr]],Artikel_prijzen[Artnr],Artikel_prijzen[Prijs 2025],"")</f>
        <v>140</v>
      </c>
      <c r="K1400" t="str">
        <f>IF(Q2_2025[[#This Row],[Artikelprijs]]&lt;&gt;"",IF(Q2_2025[[#This Row],[Stuksprijs]]=Q2_2025[[#This Row],[Artikelprijs]],"Prijs gelijk","Prijs wijkt af"),"")</f>
        <v>Prijs wijkt af</v>
      </c>
      <c r="L1400" t="str">
        <f>IF(Q2_2025[[#This Row],[Relatiekorting percentage]]=0,
    "Nvt",
    IF(Q2_2025[[#This Row],[Brutobedrag 2]] &lt; Q2_2025[[#This Row],[Bruto - Rel.korting]],
        "Nee",
        "Ja"))</f>
        <v>Nvt</v>
      </c>
      <c r="M1400" s="10">
        <f>IF(Q2_2025[[#This Row],[Artikelprijs]]&lt;&gt;"",Q2_2025[[#This Row],[Artikelprijs]],Q2_2025[[#This Row],[Stuksprijs]])</f>
        <v>140</v>
      </c>
      <c r="N1400" s="10">
        <f>Q2_2025[[#This Row],[Besteld]]*Q2_2025[[#This Row],[Prijs 2]]</f>
        <v>140</v>
      </c>
      <c r="O1400" s="10">
        <f>IF(Q2_2025[[#This Row],[Brutobedrag 2]]&lt;Q2_2025[[#This Row],[Bruto - Rel.korting]],Q2_2025[[#This Row],[Brutobedrag 2]],Q2_2025[[#This Row],[Brutobedrag 2]]*(100-Q2_2025[[#This Row],[Relatiekorting percentage]])/100)</f>
        <v>140</v>
      </c>
      <c r="R1400" s="3"/>
      <c r="W1400"/>
      <c r="AB1400"/>
    </row>
    <row r="1401" spans="1:28" x14ac:dyDescent="0.3">
      <c r="A1401" t="s">
        <v>631</v>
      </c>
      <c r="B1401">
        <v>5030228</v>
      </c>
      <c r="C1401" t="s">
        <v>473</v>
      </c>
      <c r="D1401">
        <v>4</v>
      </c>
      <c r="E1401" s="10">
        <v>236.9</v>
      </c>
      <c r="F1401" s="10">
        <v>947.6</v>
      </c>
      <c r="G1401" s="10">
        <v>947.6</v>
      </c>
      <c r="H1401">
        <v>0</v>
      </c>
      <c r="I1401" s="51" t="str">
        <f>_xlfn.XLOOKUP(Q2_2025[[#This Row],[Artikelnr]],Artikel_prijzen[Artnr],Artikel_prijzen[Groep],"")</f>
        <v>Rigging</v>
      </c>
      <c r="J1401" s="10">
        <f>_xlfn.XLOOKUP(Q2_2025[[#This Row],[Artikelnr]],Artikel_prijzen[Artnr],Artikel_prijzen[Prijs 2025],"")</f>
        <v>230</v>
      </c>
      <c r="K1401" t="str">
        <f>IF(Q2_2025[[#This Row],[Artikelprijs]]&lt;&gt;"",IF(Q2_2025[[#This Row],[Stuksprijs]]=Q2_2025[[#This Row],[Artikelprijs]],"Prijs gelijk","Prijs wijkt af"),"")</f>
        <v>Prijs wijkt af</v>
      </c>
      <c r="L1401" t="str">
        <f>IF(Q2_2025[[#This Row],[Relatiekorting percentage]]=0,
    "Nvt",
    IF(Q2_2025[[#This Row],[Brutobedrag 2]] &lt; Q2_2025[[#This Row],[Bruto - Rel.korting]],
        "Nee",
        "Ja"))</f>
        <v>Nvt</v>
      </c>
      <c r="M1401" s="10">
        <f>IF(Q2_2025[[#This Row],[Artikelprijs]]&lt;&gt;"",Q2_2025[[#This Row],[Artikelprijs]],Q2_2025[[#This Row],[Stuksprijs]])</f>
        <v>230</v>
      </c>
      <c r="N1401" s="10">
        <f>Q2_2025[[#This Row],[Besteld]]*Q2_2025[[#This Row],[Prijs 2]]</f>
        <v>920</v>
      </c>
      <c r="O1401" s="10">
        <f>IF(Q2_2025[[#This Row],[Brutobedrag 2]]&lt;Q2_2025[[#This Row],[Bruto - Rel.korting]],Q2_2025[[#This Row],[Brutobedrag 2]],Q2_2025[[#This Row],[Brutobedrag 2]]*(100-Q2_2025[[#This Row],[Relatiekorting percentage]])/100)</f>
        <v>920</v>
      </c>
      <c r="R1401" s="3"/>
      <c r="W1401"/>
      <c r="AB1401"/>
    </row>
    <row r="1402" spans="1:28" x14ac:dyDescent="0.3">
      <c r="A1402" t="s">
        <v>631</v>
      </c>
      <c r="B1402">
        <v>5030226</v>
      </c>
      <c r="C1402" t="s">
        <v>633</v>
      </c>
      <c r="D1402">
        <v>2</v>
      </c>
      <c r="E1402" s="10">
        <v>159.65</v>
      </c>
      <c r="F1402" s="10">
        <v>319.3</v>
      </c>
      <c r="G1402" s="10">
        <v>319.3</v>
      </c>
      <c r="H1402">
        <v>0</v>
      </c>
      <c r="I1402" s="51" t="str">
        <f>_xlfn.XLOOKUP(Q2_2025[[#This Row],[Artikelnr]],Artikel_prijzen[Artnr],Artikel_prijzen[Groep],"")</f>
        <v>Rigging</v>
      </c>
      <c r="J1402" s="10">
        <f>_xlfn.XLOOKUP(Q2_2025[[#This Row],[Artikelnr]],Artikel_prijzen[Artnr],Artikel_prijzen[Prijs 2025],"")</f>
        <v>155</v>
      </c>
      <c r="K1402" t="str">
        <f>IF(Q2_2025[[#This Row],[Artikelprijs]]&lt;&gt;"",IF(Q2_2025[[#This Row],[Stuksprijs]]=Q2_2025[[#This Row],[Artikelprijs]],"Prijs gelijk","Prijs wijkt af"),"")</f>
        <v>Prijs wijkt af</v>
      </c>
      <c r="L1402" t="str">
        <f>IF(Q2_2025[[#This Row],[Relatiekorting percentage]]=0,
    "Nvt",
    IF(Q2_2025[[#This Row],[Brutobedrag 2]] &lt; Q2_2025[[#This Row],[Bruto - Rel.korting]],
        "Nee",
        "Ja"))</f>
        <v>Nvt</v>
      </c>
      <c r="M1402" s="10">
        <f>IF(Q2_2025[[#This Row],[Artikelprijs]]&lt;&gt;"",Q2_2025[[#This Row],[Artikelprijs]],Q2_2025[[#This Row],[Stuksprijs]])</f>
        <v>155</v>
      </c>
      <c r="N1402" s="10">
        <f>Q2_2025[[#This Row],[Besteld]]*Q2_2025[[#This Row],[Prijs 2]]</f>
        <v>310</v>
      </c>
      <c r="O1402" s="10">
        <f>IF(Q2_2025[[#This Row],[Brutobedrag 2]]&lt;Q2_2025[[#This Row],[Bruto - Rel.korting]],Q2_2025[[#This Row],[Brutobedrag 2]],Q2_2025[[#This Row],[Brutobedrag 2]]*(100-Q2_2025[[#This Row],[Relatiekorting percentage]])/100)</f>
        <v>310</v>
      </c>
      <c r="R1402" s="3"/>
      <c r="W1402"/>
      <c r="AB1402"/>
    </row>
    <row r="1403" spans="1:28" x14ac:dyDescent="0.3">
      <c r="A1403" t="s">
        <v>631</v>
      </c>
      <c r="B1403">
        <v>5030232</v>
      </c>
      <c r="C1403" t="s">
        <v>395</v>
      </c>
      <c r="D1403">
        <v>1</v>
      </c>
      <c r="E1403" s="10">
        <v>144.19999999999999</v>
      </c>
      <c r="F1403" s="10">
        <v>144.19999999999999</v>
      </c>
      <c r="G1403" s="10">
        <v>144.19999999999999</v>
      </c>
      <c r="H1403">
        <v>0</v>
      </c>
      <c r="I1403" s="51" t="str">
        <f>_xlfn.XLOOKUP(Q2_2025[[#This Row],[Artikelnr]],Artikel_prijzen[Artnr],Artikel_prijzen[Groep],"")</f>
        <v>Rigging</v>
      </c>
      <c r="J1403" s="10">
        <f>_xlfn.XLOOKUP(Q2_2025[[#This Row],[Artikelnr]],Artikel_prijzen[Artnr],Artikel_prijzen[Prijs 2025],"")</f>
        <v>140</v>
      </c>
      <c r="K1403" t="str">
        <f>IF(Q2_2025[[#This Row],[Artikelprijs]]&lt;&gt;"",IF(Q2_2025[[#This Row],[Stuksprijs]]=Q2_2025[[#This Row],[Artikelprijs]],"Prijs gelijk","Prijs wijkt af"),"")</f>
        <v>Prijs wijkt af</v>
      </c>
      <c r="L1403" t="str">
        <f>IF(Q2_2025[[#This Row],[Relatiekorting percentage]]=0,
    "Nvt",
    IF(Q2_2025[[#This Row],[Brutobedrag 2]] &lt; Q2_2025[[#This Row],[Bruto - Rel.korting]],
        "Nee",
        "Ja"))</f>
        <v>Nvt</v>
      </c>
      <c r="M1403" s="10">
        <f>IF(Q2_2025[[#This Row],[Artikelprijs]]&lt;&gt;"",Q2_2025[[#This Row],[Artikelprijs]],Q2_2025[[#This Row],[Stuksprijs]])</f>
        <v>140</v>
      </c>
      <c r="N1403" s="10">
        <f>Q2_2025[[#This Row],[Besteld]]*Q2_2025[[#This Row],[Prijs 2]]</f>
        <v>140</v>
      </c>
      <c r="O1403" s="10">
        <f>IF(Q2_2025[[#This Row],[Brutobedrag 2]]&lt;Q2_2025[[#This Row],[Bruto - Rel.korting]],Q2_2025[[#This Row],[Brutobedrag 2]],Q2_2025[[#This Row],[Brutobedrag 2]]*(100-Q2_2025[[#This Row],[Relatiekorting percentage]])/100)</f>
        <v>140</v>
      </c>
      <c r="R1403" s="3"/>
      <c r="W1403"/>
      <c r="AB1403"/>
    </row>
    <row r="1404" spans="1:28" x14ac:dyDescent="0.3">
      <c r="A1404" t="s">
        <v>631</v>
      </c>
      <c r="B1404">
        <v>5030226</v>
      </c>
      <c r="C1404" t="s">
        <v>633</v>
      </c>
      <c r="D1404">
        <v>4</v>
      </c>
      <c r="E1404" s="10">
        <v>159.65</v>
      </c>
      <c r="F1404" s="10">
        <v>638.6</v>
      </c>
      <c r="G1404" s="10">
        <v>638.6</v>
      </c>
      <c r="H1404">
        <v>0</v>
      </c>
      <c r="I1404" s="51" t="str">
        <f>_xlfn.XLOOKUP(Q2_2025[[#This Row],[Artikelnr]],Artikel_prijzen[Artnr],Artikel_prijzen[Groep],"")</f>
        <v>Rigging</v>
      </c>
      <c r="J1404" s="10">
        <f>_xlfn.XLOOKUP(Q2_2025[[#This Row],[Artikelnr]],Artikel_prijzen[Artnr],Artikel_prijzen[Prijs 2025],"")</f>
        <v>155</v>
      </c>
      <c r="K1404" t="str">
        <f>IF(Q2_2025[[#This Row],[Artikelprijs]]&lt;&gt;"",IF(Q2_2025[[#This Row],[Stuksprijs]]=Q2_2025[[#This Row],[Artikelprijs]],"Prijs gelijk","Prijs wijkt af"),"")</f>
        <v>Prijs wijkt af</v>
      </c>
      <c r="L1404" t="str">
        <f>IF(Q2_2025[[#This Row],[Relatiekorting percentage]]=0,
    "Nvt",
    IF(Q2_2025[[#This Row],[Brutobedrag 2]] &lt; Q2_2025[[#This Row],[Bruto - Rel.korting]],
        "Nee",
        "Ja"))</f>
        <v>Nvt</v>
      </c>
      <c r="M1404" s="10">
        <f>IF(Q2_2025[[#This Row],[Artikelprijs]]&lt;&gt;"",Q2_2025[[#This Row],[Artikelprijs]],Q2_2025[[#This Row],[Stuksprijs]])</f>
        <v>155</v>
      </c>
      <c r="N1404" s="10">
        <f>Q2_2025[[#This Row],[Besteld]]*Q2_2025[[#This Row],[Prijs 2]]</f>
        <v>620</v>
      </c>
      <c r="O1404" s="10">
        <f>IF(Q2_2025[[#This Row],[Brutobedrag 2]]&lt;Q2_2025[[#This Row],[Bruto - Rel.korting]],Q2_2025[[#This Row],[Brutobedrag 2]],Q2_2025[[#This Row],[Brutobedrag 2]]*(100-Q2_2025[[#This Row],[Relatiekorting percentage]])/100)</f>
        <v>620</v>
      </c>
      <c r="R1404" s="3"/>
      <c r="W1404"/>
      <c r="AB1404"/>
    </row>
    <row r="1405" spans="1:28" x14ac:dyDescent="0.3">
      <c r="A1405" t="s">
        <v>631</v>
      </c>
      <c r="B1405">
        <v>5030232</v>
      </c>
      <c r="C1405" t="s">
        <v>395</v>
      </c>
      <c r="D1405">
        <v>2</v>
      </c>
      <c r="E1405" s="10">
        <v>144.19999999999999</v>
      </c>
      <c r="F1405" s="10">
        <v>288.39999999999998</v>
      </c>
      <c r="G1405" s="10">
        <v>288.39999999999998</v>
      </c>
      <c r="H1405">
        <v>0</v>
      </c>
      <c r="I1405" s="51" t="str">
        <f>_xlfn.XLOOKUP(Q2_2025[[#This Row],[Artikelnr]],Artikel_prijzen[Artnr],Artikel_prijzen[Groep],"")</f>
        <v>Rigging</v>
      </c>
      <c r="J1405" s="10">
        <f>_xlfn.XLOOKUP(Q2_2025[[#This Row],[Artikelnr]],Artikel_prijzen[Artnr],Artikel_prijzen[Prijs 2025],"")</f>
        <v>140</v>
      </c>
      <c r="K1405" t="str">
        <f>IF(Q2_2025[[#This Row],[Artikelprijs]]&lt;&gt;"",IF(Q2_2025[[#This Row],[Stuksprijs]]=Q2_2025[[#This Row],[Artikelprijs]],"Prijs gelijk","Prijs wijkt af"),"")</f>
        <v>Prijs wijkt af</v>
      </c>
      <c r="L1405" t="str">
        <f>IF(Q2_2025[[#This Row],[Relatiekorting percentage]]=0,
    "Nvt",
    IF(Q2_2025[[#This Row],[Brutobedrag 2]] &lt; Q2_2025[[#This Row],[Bruto - Rel.korting]],
        "Nee",
        "Ja"))</f>
        <v>Nvt</v>
      </c>
      <c r="M1405" s="10">
        <f>IF(Q2_2025[[#This Row],[Artikelprijs]]&lt;&gt;"",Q2_2025[[#This Row],[Artikelprijs]],Q2_2025[[#This Row],[Stuksprijs]])</f>
        <v>140</v>
      </c>
      <c r="N1405" s="10">
        <f>Q2_2025[[#This Row],[Besteld]]*Q2_2025[[#This Row],[Prijs 2]]</f>
        <v>280</v>
      </c>
      <c r="O1405" s="10">
        <f>IF(Q2_2025[[#This Row],[Brutobedrag 2]]&lt;Q2_2025[[#This Row],[Bruto - Rel.korting]],Q2_2025[[#This Row],[Brutobedrag 2]],Q2_2025[[#This Row],[Brutobedrag 2]]*(100-Q2_2025[[#This Row],[Relatiekorting percentage]])/100)</f>
        <v>280</v>
      </c>
      <c r="R1405" s="3"/>
      <c r="W1405"/>
      <c r="AB1405"/>
    </row>
    <row r="1406" spans="1:28" x14ac:dyDescent="0.3">
      <c r="A1406" t="s">
        <v>631</v>
      </c>
      <c r="B1406">
        <v>5030226</v>
      </c>
      <c r="C1406" t="s">
        <v>291</v>
      </c>
      <c r="D1406">
        <v>2</v>
      </c>
      <c r="E1406" s="10">
        <v>159.65</v>
      </c>
      <c r="F1406" s="10">
        <v>319.3</v>
      </c>
      <c r="G1406" s="10">
        <v>319.3</v>
      </c>
      <c r="H1406">
        <v>0</v>
      </c>
      <c r="I1406" s="51" t="str">
        <f>_xlfn.XLOOKUP(Q2_2025[[#This Row],[Artikelnr]],Artikel_prijzen[Artnr],Artikel_prijzen[Groep],"")</f>
        <v>Rigging</v>
      </c>
      <c r="J1406" s="10">
        <f>_xlfn.XLOOKUP(Q2_2025[[#This Row],[Artikelnr]],Artikel_prijzen[Artnr],Artikel_prijzen[Prijs 2025],"")</f>
        <v>155</v>
      </c>
      <c r="K1406" t="str">
        <f>IF(Q2_2025[[#This Row],[Artikelprijs]]&lt;&gt;"",IF(Q2_2025[[#This Row],[Stuksprijs]]=Q2_2025[[#This Row],[Artikelprijs]],"Prijs gelijk","Prijs wijkt af"),"")</f>
        <v>Prijs wijkt af</v>
      </c>
      <c r="L1406" t="str">
        <f>IF(Q2_2025[[#This Row],[Relatiekorting percentage]]=0,
    "Nvt",
    IF(Q2_2025[[#This Row],[Brutobedrag 2]] &lt; Q2_2025[[#This Row],[Bruto - Rel.korting]],
        "Nee",
        "Ja"))</f>
        <v>Nvt</v>
      </c>
      <c r="M1406" s="10">
        <f>IF(Q2_2025[[#This Row],[Artikelprijs]]&lt;&gt;"",Q2_2025[[#This Row],[Artikelprijs]],Q2_2025[[#This Row],[Stuksprijs]])</f>
        <v>155</v>
      </c>
      <c r="N1406" s="10">
        <f>Q2_2025[[#This Row],[Besteld]]*Q2_2025[[#This Row],[Prijs 2]]</f>
        <v>310</v>
      </c>
      <c r="O1406" s="10">
        <f>IF(Q2_2025[[#This Row],[Brutobedrag 2]]&lt;Q2_2025[[#This Row],[Bruto - Rel.korting]],Q2_2025[[#This Row],[Brutobedrag 2]],Q2_2025[[#This Row],[Brutobedrag 2]]*(100-Q2_2025[[#This Row],[Relatiekorting percentage]])/100)</f>
        <v>310</v>
      </c>
      <c r="R1406" s="3"/>
      <c r="W1406"/>
      <c r="AB1406"/>
    </row>
    <row r="1407" spans="1:28" x14ac:dyDescent="0.3">
      <c r="A1407" t="s">
        <v>631</v>
      </c>
      <c r="B1407">
        <v>5030232</v>
      </c>
      <c r="C1407" t="s">
        <v>116</v>
      </c>
      <c r="D1407">
        <v>2</v>
      </c>
      <c r="E1407" s="10">
        <v>144.19999999999999</v>
      </c>
      <c r="F1407" s="10">
        <v>288.39999999999998</v>
      </c>
      <c r="G1407" s="10">
        <v>288.39999999999998</v>
      </c>
      <c r="H1407">
        <v>0</v>
      </c>
      <c r="I1407" s="51" t="str">
        <f>_xlfn.XLOOKUP(Q2_2025[[#This Row],[Artikelnr]],Artikel_prijzen[Artnr],Artikel_prijzen[Groep],"")</f>
        <v>Rigging</v>
      </c>
      <c r="J1407" s="10">
        <f>_xlfn.XLOOKUP(Q2_2025[[#This Row],[Artikelnr]],Artikel_prijzen[Artnr],Artikel_prijzen[Prijs 2025],"")</f>
        <v>140</v>
      </c>
      <c r="K1407" t="str">
        <f>IF(Q2_2025[[#This Row],[Artikelprijs]]&lt;&gt;"",IF(Q2_2025[[#This Row],[Stuksprijs]]=Q2_2025[[#This Row],[Artikelprijs]],"Prijs gelijk","Prijs wijkt af"),"")</f>
        <v>Prijs wijkt af</v>
      </c>
      <c r="L1407" t="str">
        <f>IF(Q2_2025[[#This Row],[Relatiekorting percentage]]=0,
    "Nvt",
    IF(Q2_2025[[#This Row],[Brutobedrag 2]] &lt; Q2_2025[[#This Row],[Bruto - Rel.korting]],
        "Nee",
        "Ja"))</f>
        <v>Nvt</v>
      </c>
      <c r="M1407" s="10">
        <f>IF(Q2_2025[[#This Row],[Artikelprijs]]&lt;&gt;"",Q2_2025[[#This Row],[Artikelprijs]],Q2_2025[[#This Row],[Stuksprijs]])</f>
        <v>140</v>
      </c>
      <c r="N1407" s="10">
        <f>Q2_2025[[#This Row],[Besteld]]*Q2_2025[[#This Row],[Prijs 2]]</f>
        <v>280</v>
      </c>
      <c r="O1407" s="10">
        <f>IF(Q2_2025[[#This Row],[Brutobedrag 2]]&lt;Q2_2025[[#This Row],[Bruto - Rel.korting]],Q2_2025[[#This Row],[Brutobedrag 2]],Q2_2025[[#This Row],[Brutobedrag 2]]*(100-Q2_2025[[#This Row],[Relatiekorting percentage]])/100)</f>
        <v>280</v>
      </c>
      <c r="R1407" s="3"/>
      <c r="W1407"/>
      <c r="AB1407"/>
    </row>
    <row r="1408" spans="1:28" x14ac:dyDescent="0.3">
      <c r="A1408" t="s">
        <v>631</v>
      </c>
      <c r="B1408">
        <v>5030229</v>
      </c>
      <c r="C1408" t="s">
        <v>393</v>
      </c>
      <c r="D1408">
        <v>5</v>
      </c>
      <c r="E1408" s="10">
        <v>303.85000000000002</v>
      </c>
      <c r="F1408" s="10">
        <v>1519.25</v>
      </c>
      <c r="G1408" s="10">
        <v>1519.25</v>
      </c>
      <c r="H1408">
        <v>0</v>
      </c>
      <c r="I1408" s="51" t="str">
        <f>_xlfn.XLOOKUP(Q2_2025[[#This Row],[Artikelnr]],Artikel_prijzen[Artnr],Artikel_prijzen[Groep],"")</f>
        <v>Rigging</v>
      </c>
      <c r="J1408" s="10">
        <f>_xlfn.XLOOKUP(Q2_2025[[#This Row],[Artikelnr]],Artikel_prijzen[Artnr],Artikel_prijzen[Prijs 2025],"")</f>
        <v>295</v>
      </c>
      <c r="K1408" t="str">
        <f>IF(Q2_2025[[#This Row],[Artikelprijs]]&lt;&gt;"",IF(Q2_2025[[#This Row],[Stuksprijs]]=Q2_2025[[#This Row],[Artikelprijs]],"Prijs gelijk","Prijs wijkt af"),"")</f>
        <v>Prijs wijkt af</v>
      </c>
      <c r="L1408" t="str">
        <f>IF(Q2_2025[[#This Row],[Relatiekorting percentage]]=0,
    "Nvt",
    IF(Q2_2025[[#This Row],[Brutobedrag 2]] &lt; Q2_2025[[#This Row],[Bruto - Rel.korting]],
        "Nee",
        "Ja"))</f>
        <v>Nvt</v>
      </c>
      <c r="M1408" s="10">
        <f>IF(Q2_2025[[#This Row],[Artikelprijs]]&lt;&gt;"",Q2_2025[[#This Row],[Artikelprijs]],Q2_2025[[#This Row],[Stuksprijs]])</f>
        <v>295</v>
      </c>
      <c r="N1408" s="10">
        <f>Q2_2025[[#This Row],[Besteld]]*Q2_2025[[#This Row],[Prijs 2]]</f>
        <v>1475</v>
      </c>
      <c r="O1408" s="10">
        <f>IF(Q2_2025[[#This Row],[Brutobedrag 2]]&lt;Q2_2025[[#This Row],[Bruto - Rel.korting]],Q2_2025[[#This Row],[Brutobedrag 2]],Q2_2025[[#This Row],[Brutobedrag 2]]*(100-Q2_2025[[#This Row],[Relatiekorting percentage]])/100)</f>
        <v>1475</v>
      </c>
      <c r="R1408" s="3"/>
      <c r="W1408"/>
      <c r="AB1408"/>
    </row>
    <row r="1409" spans="1:28" x14ac:dyDescent="0.3">
      <c r="A1409" t="s">
        <v>631</v>
      </c>
      <c r="B1409">
        <v>5030228</v>
      </c>
      <c r="C1409" t="s">
        <v>473</v>
      </c>
      <c r="D1409">
        <v>2</v>
      </c>
      <c r="E1409" s="10">
        <v>236.9</v>
      </c>
      <c r="F1409" s="10">
        <v>473.8</v>
      </c>
      <c r="G1409" s="10">
        <v>473.8</v>
      </c>
      <c r="H1409">
        <v>0</v>
      </c>
      <c r="I1409" s="51" t="str">
        <f>_xlfn.XLOOKUP(Q2_2025[[#This Row],[Artikelnr]],Artikel_prijzen[Artnr],Artikel_prijzen[Groep],"")</f>
        <v>Rigging</v>
      </c>
      <c r="J1409" s="10">
        <f>_xlfn.XLOOKUP(Q2_2025[[#This Row],[Artikelnr]],Artikel_prijzen[Artnr],Artikel_prijzen[Prijs 2025],"")</f>
        <v>230</v>
      </c>
      <c r="K1409" t="str">
        <f>IF(Q2_2025[[#This Row],[Artikelprijs]]&lt;&gt;"",IF(Q2_2025[[#This Row],[Stuksprijs]]=Q2_2025[[#This Row],[Artikelprijs]],"Prijs gelijk","Prijs wijkt af"),"")</f>
        <v>Prijs wijkt af</v>
      </c>
      <c r="L1409" t="str">
        <f>IF(Q2_2025[[#This Row],[Relatiekorting percentage]]=0,
    "Nvt",
    IF(Q2_2025[[#This Row],[Brutobedrag 2]] &lt; Q2_2025[[#This Row],[Bruto - Rel.korting]],
        "Nee",
        "Ja"))</f>
        <v>Nvt</v>
      </c>
      <c r="M1409" s="10">
        <f>IF(Q2_2025[[#This Row],[Artikelprijs]]&lt;&gt;"",Q2_2025[[#This Row],[Artikelprijs]],Q2_2025[[#This Row],[Stuksprijs]])</f>
        <v>230</v>
      </c>
      <c r="N1409" s="10">
        <f>Q2_2025[[#This Row],[Besteld]]*Q2_2025[[#This Row],[Prijs 2]]</f>
        <v>460</v>
      </c>
      <c r="O1409" s="10">
        <f>IF(Q2_2025[[#This Row],[Brutobedrag 2]]&lt;Q2_2025[[#This Row],[Bruto - Rel.korting]],Q2_2025[[#This Row],[Brutobedrag 2]],Q2_2025[[#This Row],[Brutobedrag 2]]*(100-Q2_2025[[#This Row],[Relatiekorting percentage]])/100)</f>
        <v>460</v>
      </c>
      <c r="R1409" s="3"/>
      <c r="W1409"/>
      <c r="AB1409"/>
    </row>
    <row r="1410" spans="1:28" x14ac:dyDescent="0.3">
      <c r="A1410" t="s">
        <v>631</v>
      </c>
      <c r="B1410">
        <v>5030005</v>
      </c>
      <c r="C1410" t="s">
        <v>623</v>
      </c>
      <c r="D1410">
        <v>1</v>
      </c>
      <c r="E1410" s="10">
        <v>200.85</v>
      </c>
      <c r="F1410" s="10">
        <v>200.85</v>
      </c>
      <c r="G1410" s="10">
        <v>200.85</v>
      </c>
      <c r="H1410">
        <v>0</v>
      </c>
      <c r="I1410" s="51" t="str">
        <f>_xlfn.XLOOKUP(Q2_2025[[#This Row],[Artikelnr]],Artikel_prijzen[Artnr],Artikel_prijzen[Groep],"")</f>
        <v>Rigging</v>
      </c>
      <c r="J1410" s="10">
        <f>_xlfn.XLOOKUP(Q2_2025[[#This Row],[Artikelnr]],Artikel_prijzen[Artnr],Artikel_prijzen[Prijs 2025],"")</f>
        <v>195</v>
      </c>
      <c r="K1410" t="str">
        <f>IF(Q2_2025[[#This Row],[Artikelprijs]]&lt;&gt;"",IF(Q2_2025[[#This Row],[Stuksprijs]]=Q2_2025[[#This Row],[Artikelprijs]],"Prijs gelijk","Prijs wijkt af"),"")</f>
        <v>Prijs wijkt af</v>
      </c>
      <c r="L1410" t="str">
        <f>IF(Q2_2025[[#This Row],[Relatiekorting percentage]]=0,
    "Nvt",
    IF(Q2_2025[[#This Row],[Brutobedrag 2]] &lt; Q2_2025[[#This Row],[Bruto - Rel.korting]],
        "Nee",
        "Ja"))</f>
        <v>Nvt</v>
      </c>
      <c r="M1410" s="10">
        <f>IF(Q2_2025[[#This Row],[Artikelprijs]]&lt;&gt;"",Q2_2025[[#This Row],[Artikelprijs]],Q2_2025[[#This Row],[Stuksprijs]])</f>
        <v>195</v>
      </c>
      <c r="N1410" s="10">
        <f>Q2_2025[[#This Row],[Besteld]]*Q2_2025[[#This Row],[Prijs 2]]</f>
        <v>195</v>
      </c>
      <c r="O1410" s="10">
        <f>IF(Q2_2025[[#This Row],[Brutobedrag 2]]&lt;Q2_2025[[#This Row],[Bruto - Rel.korting]],Q2_2025[[#This Row],[Brutobedrag 2]],Q2_2025[[#This Row],[Brutobedrag 2]]*(100-Q2_2025[[#This Row],[Relatiekorting percentage]])/100)</f>
        <v>195</v>
      </c>
      <c r="R1410" s="3"/>
      <c r="W1410"/>
      <c r="AB1410"/>
    </row>
    <row r="1411" spans="1:28" x14ac:dyDescent="0.3">
      <c r="A1411" t="s">
        <v>631</v>
      </c>
      <c r="B1411">
        <v>5030228</v>
      </c>
      <c r="C1411" t="s">
        <v>113</v>
      </c>
      <c r="D1411">
        <v>4</v>
      </c>
      <c r="E1411" s="10">
        <v>236.9</v>
      </c>
      <c r="F1411" s="10">
        <v>947.6</v>
      </c>
      <c r="G1411" s="10">
        <v>947.6</v>
      </c>
      <c r="H1411">
        <v>0</v>
      </c>
      <c r="I1411" s="51" t="str">
        <f>_xlfn.XLOOKUP(Q2_2025[[#This Row],[Artikelnr]],Artikel_prijzen[Artnr],Artikel_prijzen[Groep],"")</f>
        <v>Rigging</v>
      </c>
      <c r="J1411" s="10">
        <f>_xlfn.XLOOKUP(Q2_2025[[#This Row],[Artikelnr]],Artikel_prijzen[Artnr],Artikel_prijzen[Prijs 2025],"")</f>
        <v>230</v>
      </c>
      <c r="K1411" t="str">
        <f>IF(Q2_2025[[#This Row],[Artikelprijs]]&lt;&gt;"",IF(Q2_2025[[#This Row],[Stuksprijs]]=Q2_2025[[#This Row],[Artikelprijs]],"Prijs gelijk","Prijs wijkt af"),"")</f>
        <v>Prijs wijkt af</v>
      </c>
      <c r="L1411" t="str">
        <f>IF(Q2_2025[[#This Row],[Relatiekorting percentage]]=0,
    "Nvt",
    IF(Q2_2025[[#This Row],[Brutobedrag 2]] &lt; Q2_2025[[#This Row],[Bruto - Rel.korting]],
        "Nee",
        "Ja"))</f>
        <v>Nvt</v>
      </c>
      <c r="M1411" s="10">
        <f>IF(Q2_2025[[#This Row],[Artikelprijs]]&lt;&gt;"",Q2_2025[[#This Row],[Artikelprijs]],Q2_2025[[#This Row],[Stuksprijs]])</f>
        <v>230</v>
      </c>
      <c r="N1411" s="10">
        <f>Q2_2025[[#This Row],[Besteld]]*Q2_2025[[#This Row],[Prijs 2]]</f>
        <v>920</v>
      </c>
      <c r="O1411" s="10">
        <f>IF(Q2_2025[[#This Row],[Brutobedrag 2]]&lt;Q2_2025[[#This Row],[Bruto - Rel.korting]],Q2_2025[[#This Row],[Brutobedrag 2]],Q2_2025[[#This Row],[Brutobedrag 2]]*(100-Q2_2025[[#This Row],[Relatiekorting percentage]])/100)</f>
        <v>920</v>
      </c>
      <c r="R1411" s="3"/>
      <c r="W1411"/>
      <c r="AB1411"/>
    </row>
    <row r="1412" spans="1:28" x14ac:dyDescent="0.3">
      <c r="A1412" t="s">
        <v>631</v>
      </c>
      <c r="B1412">
        <v>5030228</v>
      </c>
      <c r="C1412" t="s">
        <v>113</v>
      </c>
      <c r="D1412">
        <v>4</v>
      </c>
      <c r="E1412" s="10">
        <v>236.9</v>
      </c>
      <c r="F1412" s="10">
        <v>947.6</v>
      </c>
      <c r="G1412" s="10">
        <v>947.6</v>
      </c>
      <c r="H1412">
        <v>0</v>
      </c>
      <c r="I1412" s="51" t="str">
        <f>_xlfn.XLOOKUP(Q2_2025[[#This Row],[Artikelnr]],Artikel_prijzen[Artnr],Artikel_prijzen[Groep],"")</f>
        <v>Rigging</v>
      </c>
      <c r="J1412" s="10">
        <f>_xlfn.XLOOKUP(Q2_2025[[#This Row],[Artikelnr]],Artikel_prijzen[Artnr],Artikel_prijzen[Prijs 2025],"")</f>
        <v>230</v>
      </c>
      <c r="K1412" t="str">
        <f>IF(Q2_2025[[#This Row],[Artikelprijs]]&lt;&gt;"",IF(Q2_2025[[#This Row],[Stuksprijs]]=Q2_2025[[#This Row],[Artikelprijs]],"Prijs gelijk","Prijs wijkt af"),"")</f>
        <v>Prijs wijkt af</v>
      </c>
      <c r="L1412" t="str">
        <f>IF(Q2_2025[[#This Row],[Relatiekorting percentage]]=0,
    "Nvt",
    IF(Q2_2025[[#This Row],[Brutobedrag 2]] &lt; Q2_2025[[#This Row],[Bruto - Rel.korting]],
        "Nee",
        "Ja"))</f>
        <v>Nvt</v>
      </c>
      <c r="M1412" s="10">
        <f>IF(Q2_2025[[#This Row],[Artikelprijs]]&lt;&gt;"",Q2_2025[[#This Row],[Artikelprijs]],Q2_2025[[#This Row],[Stuksprijs]])</f>
        <v>230</v>
      </c>
      <c r="N1412" s="10">
        <f>Q2_2025[[#This Row],[Besteld]]*Q2_2025[[#This Row],[Prijs 2]]</f>
        <v>920</v>
      </c>
      <c r="O1412" s="10">
        <f>IF(Q2_2025[[#This Row],[Brutobedrag 2]]&lt;Q2_2025[[#This Row],[Bruto - Rel.korting]],Q2_2025[[#This Row],[Brutobedrag 2]],Q2_2025[[#This Row],[Brutobedrag 2]]*(100-Q2_2025[[#This Row],[Relatiekorting percentage]])/100)</f>
        <v>920</v>
      </c>
      <c r="R1412" s="3"/>
      <c r="W1412"/>
      <c r="AB1412"/>
    </row>
    <row r="1413" spans="1:28" x14ac:dyDescent="0.3">
      <c r="A1413" t="s">
        <v>631</v>
      </c>
      <c r="B1413">
        <v>5030226</v>
      </c>
      <c r="C1413" t="s">
        <v>291</v>
      </c>
      <c r="D1413">
        <v>4</v>
      </c>
      <c r="E1413" s="10">
        <v>159.65</v>
      </c>
      <c r="F1413" s="10">
        <v>638.6</v>
      </c>
      <c r="G1413" s="10">
        <v>638.6</v>
      </c>
      <c r="H1413">
        <v>0</v>
      </c>
      <c r="I1413" s="51" t="str">
        <f>_xlfn.XLOOKUP(Q2_2025[[#This Row],[Artikelnr]],Artikel_prijzen[Artnr],Artikel_prijzen[Groep],"")</f>
        <v>Rigging</v>
      </c>
      <c r="J1413" s="10">
        <f>_xlfn.XLOOKUP(Q2_2025[[#This Row],[Artikelnr]],Artikel_prijzen[Artnr],Artikel_prijzen[Prijs 2025],"")</f>
        <v>155</v>
      </c>
      <c r="K1413" t="str">
        <f>IF(Q2_2025[[#This Row],[Artikelprijs]]&lt;&gt;"",IF(Q2_2025[[#This Row],[Stuksprijs]]=Q2_2025[[#This Row],[Artikelprijs]],"Prijs gelijk","Prijs wijkt af"),"")</f>
        <v>Prijs wijkt af</v>
      </c>
      <c r="L1413" t="str">
        <f>IF(Q2_2025[[#This Row],[Relatiekorting percentage]]=0,
    "Nvt",
    IF(Q2_2025[[#This Row],[Brutobedrag 2]] &lt; Q2_2025[[#This Row],[Bruto - Rel.korting]],
        "Nee",
        "Ja"))</f>
        <v>Nvt</v>
      </c>
      <c r="M1413" s="10">
        <f>IF(Q2_2025[[#This Row],[Artikelprijs]]&lt;&gt;"",Q2_2025[[#This Row],[Artikelprijs]],Q2_2025[[#This Row],[Stuksprijs]])</f>
        <v>155</v>
      </c>
      <c r="N1413" s="10">
        <f>Q2_2025[[#This Row],[Besteld]]*Q2_2025[[#This Row],[Prijs 2]]</f>
        <v>620</v>
      </c>
      <c r="O1413" s="10">
        <f>IF(Q2_2025[[#This Row],[Brutobedrag 2]]&lt;Q2_2025[[#This Row],[Bruto - Rel.korting]],Q2_2025[[#This Row],[Brutobedrag 2]],Q2_2025[[#This Row],[Brutobedrag 2]]*(100-Q2_2025[[#This Row],[Relatiekorting percentage]])/100)</f>
        <v>620</v>
      </c>
      <c r="R1413" s="3"/>
      <c r="W1413"/>
      <c r="AB1413"/>
    </row>
    <row r="1414" spans="1:28" x14ac:dyDescent="0.3">
      <c r="A1414" t="s">
        <v>631</v>
      </c>
      <c r="B1414">
        <v>2004003</v>
      </c>
      <c r="C1414" t="s">
        <v>114</v>
      </c>
      <c r="D1414">
        <v>4</v>
      </c>
      <c r="E1414" s="10">
        <v>77.25</v>
      </c>
      <c r="F1414" s="10">
        <v>309</v>
      </c>
      <c r="G1414" s="10">
        <v>309</v>
      </c>
      <c r="H1414">
        <v>0</v>
      </c>
      <c r="I1414" s="51" t="str">
        <f>_xlfn.XLOOKUP(Q2_2025[[#This Row],[Artikelnr]],Artikel_prijzen[Artnr],Artikel_prijzen[Groep],"")</f>
        <v/>
      </c>
      <c r="J1414" s="10" t="str">
        <f>_xlfn.XLOOKUP(Q2_2025[[#This Row],[Artikelnr]],Artikel_prijzen[Artnr],Artikel_prijzen[Prijs 2025],"")</f>
        <v/>
      </c>
      <c r="K1414" t="str">
        <f>IF(Q2_2025[[#This Row],[Artikelprijs]]&lt;&gt;"",IF(Q2_2025[[#This Row],[Stuksprijs]]=Q2_2025[[#This Row],[Artikelprijs]],"Prijs gelijk","Prijs wijkt af"),"")</f>
        <v/>
      </c>
      <c r="L1414" t="str">
        <f>IF(Q2_2025[[#This Row],[Relatiekorting percentage]]=0,
    "Nvt",
    IF(Q2_2025[[#This Row],[Brutobedrag 2]] &lt; Q2_2025[[#This Row],[Bruto - Rel.korting]],
        "Nee",
        "Ja"))</f>
        <v>Nvt</v>
      </c>
      <c r="M1414" s="10">
        <f>IF(Q2_2025[[#This Row],[Artikelprijs]]&lt;&gt;"",Q2_2025[[#This Row],[Artikelprijs]],Q2_2025[[#This Row],[Stuksprijs]])</f>
        <v>77.25</v>
      </c>
      <c r="N1414" s="10">
        <f>Q2_2025[[#This Row],[Besteld]]*Q2_2025[[#This Row],[Prijs 2]]</f>
        <v>309</v>
      </c>
      <c r="O1414" s="10">
        <f>IF(Q2_2025[[#This Row],[Brutobedrag 2]]&lt;Q2_2025[[#This Row],[Bruto - Rel.korting]],Q2_2025[[#This Row],[Brutobedrag 2]],Q2_2025[[#This Row],[Brutobedrag 2]]*(100-Q2_2025[[#This Row],[Relatiekorting percentage]])/100)</f>
        <v>309</v>
      </c>
      <c r="R1414" s="3"/>
      <c r="W1414"/>
      <c r="AB1414"/>
    </row>
    <row r="1415" spans="1:28" x14ac:dyDescent="0.3">
      <c r="A1415" t="s">
        <v>631</v>
      </c>
      <c r="B1415">
        <v>5030226</v>
      </c>
      <c r="C1415" t="s">
        <v>633</v>
      </c>
      <c r="D1415">
        <v>8</v>
      </c>
      <c r="E1415" s="10">
        <v>159.65</v>
      </c>
      <c r="F1415" s="10">
        <v>1277.2</v>
      </c>
      <c r="G1415" s="10">
        <v>1277.2</v>
      </c>
      <c r="H1415">
        <v>0</v>
      </c>
      <c r="I1415" s="51" t="str">
        <f>_xlfn.XLOOKUP(Q2_2025[[#This Row],[Artikelnr]],Artikel_prijzen[Artnr],Artikel_prijzen[Groep],"")</f>
        <v>Rigging</v>
      </c>
      <c r="J1415" s="10">
        <f>_xlfn.XLOOKUP(Q2_2025[[#This Row],[Artikelnr]],Artikel_prijzen[Artnr],Artikel_prijzen[Prijs 2025],"")</f>
        <v>155</v>
      </c>
      <c r="K1415" t="str">
        <f>IF(Q2_2025[[#This Row],[Artikelprijs]]&lt;&gt;"",IF(Q2_2025[[#This Row],[Stuksprijs]]=Q2_2025[[#This Row],[Artikelprijs]],"Prijs gelijk","Prijs wijkt af"),"")</f>
        <v>Prijs wijkt af</v>
      </c>
      <c r="L1415" t="str">
        <f>IF(Q2_2025[[#This Row],[Relatiekorting percentage]]=0,
    "Nvt",
    IF(Q2_2025[[#This Row],[Brutobedrag 2]] &lt; Q2_2025[[#This Row],[Bruto - Rel.korting]],
        "Nee",
        "Ja"))</f>
        <v>Nvt</v>
      </c>
      <c r="M1415" s="10">
        <f>IF(Q2_2025[[#This Row],[Artikelprijs]]&lt;&gt;"",Q2_2025[[#This Row],[Artikelprijs]],Q2_2025[[#This Row],[Stuksprijs]])</f>
        <v>155</v>
      </c>
      <c r="N1415" s="10">
        <f>Q2_2025[[#This Row],[Besteld]]*Q2_2025[[#This Row],[Prijs 2]]</f>
        <v>1240</v>
      </c>
      <c r="O1415" s="10">
        <f>IF(Q2_2025[[#This Row],[Brutobedrag 2]]&lt;Q2_2025[[#This Row],[Bruto - Rel.korting]],Q2_2025[[#This Row],[Brutobedrag 2]],Q2_2025[[#This Row],[Brutobedrag 2]]*(100-Q2_2025[[#This Row],[Relatiekorting percentage]])/100)</f>
        <v>1240</v>
      </c>
      <c r="R1415" s="3"/>
      <c r="W1415"/>
      <c r="AB1415"/>
    </row>
    <row r="1416" spans="1:28" x14ac:dyDescent="0.3">
      <c r="A1416" t="s">
        <v>631</v>
      </c>
      <c r="B1416">
        <v>5030225</v>
      </c>
      <c r="C1416" t="s">
        <v>628</v>
      </c>
      <c r="D1416">
        <v>6</v>
      </c>
      <c r="E1416" s="10">
        <v>133.9</v>
      </c>
      <c r="F1416" s="10">
        <v>803.4</v>
      </c>
      <c r="G1416" s="10">
        <v>803.4</v>
      </c>
      <c r="H1416">
        <v>0</v>
      </c>
      <c r="I1416" s="51" t="str">
        <f>_xlfn.XLOOKUP(Q2_2025[[#This Row],[Artikelnr]],Artikel_prijzen[Artnr],Artikel_prijzen[Groep],"")</f>
        <v>Rigging</v>
      </c>
      <c r="J1416" s="10">
        <f>_xlfn.XLOOKUP(Q2_2025[[#This Row],[Artikelnr]],Artikel_prijzen[Artnr],Artikel_prijzen[Prijs 2025],"")</f>
        <v>130</v>
      </c>
      <c r="K1416" t="str">
        <f>IF(Q2_2025[[#This Row],[Artikelprijs]]&lt;&gt;"",IF(Q2_2025[[#This Row],[Stuksprijs]]=Q2_2025[[#This Row],[Artikelprijs]],"Prijs gelijk","Prijs wijkt af"),"")</f>
        <v>Prijs wijkt af</v>
      </c>
      <c r="L1416" t="str">
        <f>IF(Q2_2025[[#This Row],[Relatiekorting percentage]]=0,
    "Nvt",
    IF(Q2_2025[[#This Row],[Brutobedrag 2]] &lt; Q2_2025[[#This Row],[Bruto - Rel.korting]],
        "Nee",
        "Ja"))</f>
        <v>Nvt</v>
      </c>
      <c r="M1416" s="10">
        <f>IF(Q2_2025[[#This Row],[Artikelprijs]]&lt;&gt;"",Q2_2025[[#This Row],[Artikelprijs]],Q2_2025[[#This Row],[Stuksprijs]])</f>
        <v>130</v>
      </c>
      <c r="N1416" s="10">
        <f>Q2_2025[[#This Row],[Besteld]]*Q2_2025[[#This Row],[Prijs 2]]</f>
        <v>780</v>
      </c>
      <c r="O1416" s="10">
        <f>IF(Q2_2025[[#This Row],[Brutobedrag 2]]&lt;Q2_2025[[#This Row],[Bruto - Rel.korting]],Q2_2025[[#This Row],[Brutobedrag 2]],Q2_2025[[#This Row],[Brutobedrag 2]]*(100-Q2_2025[[#This Row],[Relatiekorting percentage]])/100)</f>
        <v>780</v>
      </c>
      <c r="R1416" s="3"/>
      <c r="W1416"/>
      <c r="AB1416"/>
    </row>
    <row r="1417" spans="1:28" x14ac:dyDescent="0.3">
      <c r="A1417" t="s">
        <v>631</v>
      </c>
      <c r="B1417">
        <v>5030228</v>
      </c>
      <c r="C1417" t="s">
        <v>473</v>
      </c>
      <c r="D1417">
        <v>4</v>
      </c>
      <c r="E1417" s="10">
        <v>236.9</v>
      </c>
      <c r="F1417" s="10">
        <v>947.6</v>
      </c>
      <c r="G1417" s="10">
        <v>947.6</v>
      </c>
      <c r="H1417">
        <v>0</v>
      </c>
      <c r="I1417" s="51" t="str">
        <f>_xlfn.XLOOKUP(Q2_2025[[#This Row],[Artikelnr]],Artikel_prijzen[Artnr],Artikel_prijzen[Groep],"")</f>
        <v>Rigging</v>
      </c>
      <c r="J1417" s="10">
        <f>_xlfn.XLOOKUP(Q2_2025[[#This Row],[Artikelnr]],Artikel_prijzen[Artnr],Artikel_prijzen[Prijs 2025],"")</f>
        <v>230</v>
      </c>
      <c r="K1417" t="str">
        <f>IF(Q2_2025[[#This Row],[Artikelprijs]]&lt;&gt;"",IF(Q2_2025[[#This Row],[Stuksprijs]]=Q2_2025[[#This Row],[Artikelprijs]],"Prijs gelijk","Prijs wijkt af"),"")</f>
        <v>Prijs wijkt af</v>
      </c>
      <c r="L1417" t="str">
        <f>IF(Q2_2025[[#This Row],[Relatiekorting percentage]]=0,
    "Nvt",
    IF(Q2_2025[[#This Row],[Brutobedrag 2]] &lt; Q2_2025[[#This Row],[Bruto - Rel.korting]],
        "Nee",
        "Ja"))</f>
        <v>Nvt</v>
      </c>
      <c r="M1417" s="10">
        <f>IF(Q2_2025[[#This Row],[Artikelprijs]]&lt;&gt;"",Q2_2025[[#This Row],[Artikelprijs]],Q2_2025[[#This Row],[Stuksprijs]])</f>
        <v>230</v>
      </c>
      <c r="N1417" s="10">
        <f>Q2_2025[[#This Row],[Besteld]]*Q2_2025[[#This Row],[Prijs 2]]</f>
        <v>920</v>
      </c>
      <c r="O1417" s="10">
        <f>IF(Q2_2025[[#This Row],[Brutobedrag 2]]&lt;Q2_2025[[#This Row],[Bruto - Rel.korting]],Q2_2025[[#This Row],[Brutobedrag 2]],Q2_2025[[#This Row],[Brutobedrag 2]]*(100-Q2_2025[[#This Row],[Relatiekorting percentage]])/100)</f>
        <v>920</v>
      </c>
      <c r="R1417" s="3"/>
      <c r="W1417"/>
      <c r="AB1417"/>
    </row>
    <row r="1418" spans="1:28" x14ac:dyDescent="0.3">
      <c r="A1418" t="s">
        <v>631</v>
      </c>
      <c r="B1418">
        <v>5030005</v>
      </c>
      <c r="C1418" t="s">
        <v>623</v>
      </c>
      <c r="D1418">
        <v>1</v>
      </c>
      <c r="E1418" s="10">
        <v>200.85</v>
      </c>
      <c r="F1418" s="10">
        <v>200.85</v>
      </c>
      <c r="G1418" s="10">
        <v>200.85</v>
      </c>
      <c r="H1418">
        <v>0</v>
      </c>
      <c r="I1418" s="51" t="str">
        <f>_xlfn.XLOOKUP(Q2_2025[[#This Row],[Artikelnr]],Artikel_prijzen[Artnr],Artikel_prijzen[Groep],"")</f>
        <v>Rigging</v>
      </c>
      <c r="J1418" s="10">
        <f>_xlfn.XLOOKUP(Q2_2025[[#This Row],[Artikelnr]],Artikel_prijzen[Artnr],Artikel_prijzen[Prijs 2025],"")</f>
        <v>195</v>
      </c>
      <c r="K1418" t="str">
        <f>IF(Q2_2025[[#This Row],[Artikelprijs]]&lt;&gt;"",IF(Q2_2025[[#This Row],[Stuksprijs]]=Q2_2025[[#This Row],[Artikelprijs]],"Prijs gelijk","Prijs wijkt af"),"")</f>
        <v>Prijs wijkt af</v>
      </c>
      <c r="L1418" t="str">
        <f>IF(Q2_2025[[#This Row],[Relatiekorting percentage]]=0,
    "Nvt",
    IF(Q2_2025[[#This Row],[Brutobedrag 2]] &lt; Q2_2025[[#This Row],[Bruto - Rel.korting]],
        "Nee",
        "Ja"))</f>
        <v>Nvt</v>
      </c>
      <c r="M1418" s="10">
        <f>IF(Q2_2025[[#This Row],[Artikelprijs]]&lt;&gt;"",Q2_2025[[#This Row],[Artikelprijs]],Q2_2025[[#This Row],[Stuksprijs]])</f>
        <v>195</v>
      </c>
      <c r="N1418" s="10">
        <f>Q2_2025[[#This Row],[Besteld]]*Q2_2025[[#This Row],[Prijs 2]]</f>
        <v>195</v>
      </c>
      <c r="O1418" s="10">
        <f>IF(Q2_2025[[#This Row],[Brutobedrag 2]]&lt;Q2_2025[[#This Row],[Bruto - Rel.korting]],Q2_2025[[#This Row],[Brutobedrag 2]],Q2_2025[[#This Row],[Brutobedrag 2]]*(100-Q2_2025[[#This Row],[Relatiekorting percentage]])/100)</f>
        <v>195</v>
      </c>
      <c r="R1418" s="3"/>
      <c r="W1418"/>
      <c r="AB1418"/>
    </row>
    <row r="1419" spans="1:28" x14ac:dyDescent="0.3">
      <c r="A1419" t="s">
        <v>631</v>
      </c>
      <c r="B1419">
        <v>5030228</v>
      </c>
      <c r="C1419" t="s">
        <v>113</v>
      </c>
      <c r="D1419">
        <v>4</v>
      </c>
      <c r="E1419" s="10">
        <v>236.9</v>
      </c>
      <c r="F1419" s="10">
        <v>947.6</v>
      </c>
      <c r="G1419" s="10">
        <v>947.6</v>
      </c>
      <c r="H1419">
        <v>0</v>
      </c>
      <c r="I1419" s="51" t="str">
        <f>_xlfn.XLOOKUP(Q2_2025[[#This Row],[Artikelnr]],Artikel_prijzen[Artnr],Artikel_prijzen[Groep],"")</f>
        <v>Rigging</v>
      </c>
      <c r="J1419" s="10">
        <f>_xlfn.XLOOKUP(Q2_2025[[#This Row],[Artikelnr]],Artikel_prijzen[Artnr],Artikel_prijzen[Prijs 2025],"")</f>
        <v>230</v>
      </c>
      <c r="K1419" t="str">
        <f>IF(Q2_2025[[#This Row],[Artikelprijs]]&lt;&gt;"",IF(Q2_2025[[#This Row],[Stuksprijs]]=Q2_2025[[#This Row],[Artikelprijs]],"Prijs gelijk","Prijs wijkt af"),"")</f>
        <v>Prijs wijkt af</v>
      </c>
      <c r="L1419" t="str">
        <f>IF(Q2_2025[[#This Row],[Relatiekorting percentage]]=0,
    "Nvt",
    IF(Q2_2025[[#This Row],[Brutobedrag 2]] &lt; Q2_2025[[#This Row],[Bruto - Rel.korting]],
        "Nee",
        "Ja"))</f>
        <v>Nvt</v>
      </c>
      <c r="M1419" s="10">
        <f>IF(Q2_2025[[#This Row],[Artikelprijs]]&lt;&gt;"",Q2_2025[[#This Row],[Artikelprijs]],Q2_2025[[#This Row],[Stuksprijs]])</f>
        <v>230</v>
      </c>
      <c r="N1419" s="10">
        <f>Q2_2025[[#This Row],[Besteld]]*Q2_2025[[#This Row],[Prijs 2]]</f>
        <v>920</v>
      </c>
      <c r="O1419" s="10">
        <f>IF(Q2_2025[[#This Row],[Brutobedrag 2]]&lt;Q2_2025[[#This Row],[Bruto - Rel.korting]],Q2_2025[[#This Row],[Brutobedrag 2]],Q2_2025[[#This Row],[Brutobedrag 2]]*(100-Q2_2025[[#This Row],[Relatiekorting percentage]])/100)</f>
        <v>920</v>
      </c>
      <c r="R1419" s="3"/>
      <c r="W1419"/>
      <c r="AB1419"/>
    </row>
    <row r="1420" spans="1:28" x14ac:dyDescent="0.3">
      <c r="A1420" t="s">
        <v>631</v>
      </c>
      <c r="B1420">
        <v>5030228</v>
      </c>
      <c r="C1420" t="s">
        <v>113</v>
      </c>
      <c r="D1420">
        <v>4</v>
      </c>
      <c r="E1420" s="10">
        <v>236.9</v>
      </c>
      <c r="F1420" s="10">
        <v>947.6</v>
      </c>
      <c r="G1420" s="10">
        <v>947.6</v>
      </c>
      <c r="H1420">
        <v>0</v>
      </c>
      <c r="I1420" s="51" t="str">
        <f>_xlfn.XLOOKUP(Q2_2025[[#This Row],[Artikelnr]],Artikel_prijzen[Artnr],Artikel_prijzen[Groep],"")</f>
        <v>Rigging</v>
      </c>
      <c r="J1420" s="10">
        <f>_xlfn.XLOOKUP(Q2_2025[[#This Row],[Artikelnr]],Artikel_prijzen[Artnr],Artikel_prijzen[Prijs 2025],"")</f>
        <v>230</v>
      </c>
      <c r="K1420" t="str">
        <f>IF(Q2_2025[[#This Row],[Artikelprijs]]&lt;&gt;"",IF(Q2_2025[[#This Row],[Stuksprijs]]=Q2_2025[[#This Row],[Artikelprijs]],"Prijs gelijk","Prijs wijkt af"),"")</f>
        <v>Prijs wijkt af</v>
      </c>
      <c r="L1420" t="str">
        <f>IF(Q2_2025[[#This Row],[Relatiekorting percentage]]=0,
    "Nvt",
    IF(Q2_2025[[#This Row],[Brutobedrag 2]] &lt; Q2_2025[[#This Row],[Bruto - Rel.korting]],
        "Nee",
        "Ja"))</f>
        <v>Nvt</v>
      </c>
      <c r="M1420" s="10">
        <f>IF(Q2_2025[[#This Row],[Artikelprijs]]&lt;&gt;"",Q2_2025[[#This Row],[Artikelprijs]],Q2_2025[[#This Row],[Stuksprijs]])</f>
        <v>230</v>
      </c>
      <c r="N1420" s="10">
        <f>Q2_2025[[#This Row],[Besteld]]*Q2_2025[[#This Row],[Prijs 2]]</f>
        <v>920</v>
      </c>
      <c r="O1420" s="10">
        <f>IF(Q2_2025[[#This Row],[Brutobedrag 2]]&lt;Q2_2025[[#This Row],[Bruto - Rel.korting]],Q2_2025[[#This Row],[Brutobedrag 2]],Q2_2025[[#This Row],[Brutobedrag 2]]*(100-Q2_2025[[#This Row],[Relatiekorting percentage]])/100)</f>
        <v>920</v>
      </c>
      <c r="R1420" s="3"/>
      <c r="W1420"/>
      <c r="AB1420"/>
    </row>
    <row r="1421" spans="1:28" x14ac:dyDescent="0.3">
      <c r="A1421" t="s">
        <v>631</v>
      </c>
      <c r="B1421">
        <v>5030228</v>
      </c>
      <c r="C1421" t="s">
        <v>473</v>
      </c>
      <c r="D1421">
        <v>4</v>
      </c>
      <c r="E1421" s="10">
        <v>236.9</v>
      </c>
      <c r="F1421" s="10">
        <v>947.6</v>
      </c>
      <c r="G1421" s="10">
        <v>947.6</v>
      </c>
      <c r="H1421">
        <v>0</v>
      </c>
      <c r="I1421" s="51" t="str">
        <f>_xlfn.XLOOKUP(Q2_2025[[#This Row],[Artikelnr]],Artikel_prijzen[Artnr],Artikel_prijzen[Groep],"")</f>
        <v>Rigging</v>
      </c>
      <c r="J1421" s="10">
        <f>_xlfn.XLOOKUP(Q2_2025[[#This Row],[Artikelnr]],Artikel_prijzen[Artnr],Artikel_prijzen[Prijs 2025],"")</f>
        <v>230</v>
      </c>
      <c r="K1421" t="str">
        <f>IF(Q2_2025[[#This Row],[Artikelprijs]]&lt;&gt;"",IF(Q2_2025[[#This Row],[Stuksprijs]]=Q2_2025[[#This Row],[Artikelprijs]],"Prijs gelijk","Prijs wijkt af"),"")</f>
        <v>Prijs wijkt af</v>
      </c>
      <c r="L1421" t="str">
        <f>IF(Q2_2025[[#This Row],[Relatiekorting percentage]]=0,
    "Nvt",
    IF(Q2_2025[[#This Row],[Brutobedrag 2]] &lt; Q2_2025[[#This Row],[Bruto - Rel.korting]],
        "Nee",
        "Ja"))</f>
        <v>Nvt</v>
      </c>
      <c r="M1421" s="10">
        <f>IF(Q2_2025[[#This Row],[Artikelprijs]]&lt;&gt;"",Q2_2025[[#This Row],[Artikelprijs]],Q2_2025[[#This Row],[Stuksprijs]])</f>
        <v>230</v>
      </c>
      <c r="N1421" s="10">
        <f>Q2_2025[[#This Row],[Besteld]]*Q2_2025[[#This Row],[Prijs 2]]</f>
        <v>920</v>
      </c>
      <c r="O1421" s="10">
        <f>IF(Q2_2025[[#This Row],[Brutobedrag 2]]&lt;Q2_2025[[#This Row],[Bruto - Rel.korting]],Q2_2025[[#This Row],[Brutobedrag 2]],Q2_2025[[#This Row],[Brutobedrag 2]]*(100-Q2_2025[[#This Row],[Relatiekorting percentage]])/100)</f>
        <v>920</v>
      </c>
      <c r="R1421" s="3"/>
      <c r="W1421"/>
      <c r="AB1421"/>
    </row>
    <row r="1422" spans="1:28" x14ac:dyDescent="0.3">
      <c r="A1422" t="s">
        <v>631</v>
      </c>
      <c r="B1422">
        <v>5030228</v>
      </c>
      <c r="C1422" t="s">
        <v>113</v>
      </c>
      <c r="D1422">
        <v>1</v>
      </c>
      <c r="E1422" s="10">
        <v>236.9</v>
      </c>
      <c r="F1422" s="10">
        <v>236.9</v>
      </c>
      <c r="G1422" s="10">
        <v>236.9</v>
      </c>
      <c r="H1422">
        <v>0</v>
      </c>
      <c r="I1422" s="51" t="str">
        <f>_xlfn.XLOOKUP(Q2_2025[[#This Row],[Artikelnr]],Artikel_prijzen[Artnr],Artikel_prijzen[Groep],"")</f>
        <v>Rigging</v>
      </c>
      <c r="J1422" s="10">
        <f>_xlfn.XLOOKUP(Q2_2025[[#This Row],[Artikelnr]],Artikel_prijzen[Artnr],Artikel_prijzen[Prijs 2025],"")</f>
        <v>230</v>
      </c>
      <c r="K1422" t="str">
        <f>IF(Q2_2025[[#This Row],[Artikelprijs]]&lt;&gt;"",IF(Q2_2025[[#This Row],[Stuksprijs]]=Q2_2025[[#This Row],[Artikelprijs]],"Prijs gelijk","Prijs wijkt af"),"")</f>
        <v>Prijs wijkt af</v>
      </c>
      <c r="L1422" t="str">
        <f>IF(Q2_2025[[#This Row],[Relatiekorting percentage]]=0,
    "Nvt",
    IF(Q2_2025[[#This Row],[Brutobedrag 2]] &lt; Q2_2025[[#This Row],[Bruto - Rel.korting]],
        "Nee",
        "Ja"))</f>
        <v>Nvt</v>
      </c>
      <c r="M1422" s="10">
        <f>IF(Q2_2025[[#This Row],[Artikelprijs]]&lt;&gt;"",Q2_2025[[#This Row],[Artikelprijs]],Q2_2025[[#This Row],[Stuksprijs]])</f>
        <v>230</v>
      </c>
      <c r="N1422" s="10">
        <f>Q2_2025[[#This Row],[Besteld]]*Q2_2025[[#This Row],[Prijs 2]]</f>
        <v>230</v>
      </c>
      <c r="O1422" s="10">
        <f>IF(Q2_2025[[#This Row],[Brutobedrag 2]]&lt;Q2_2025[[#This Row],[Bruto - Rel.korting]],Q2_2025[[#This Row],[Brutobedrag 2]],Q2_2025[[#This Row],[Brutobedrag 2]]*(100-Q2_2025[[#This Row],[Relatiekorting percentage]])/100)</f>
        <v>230</v>
      </c>
      <c r="R1422" s="3"/>
      <c r="W1422"/>
      <c r="AB1422"/>
    </row>
    <row r="1423" spans="1:28" x14ac:dyDescent="0.3">
      <c r="A1423" t="s">
        <v>631</v>
      </c>
      <c r="B1423">
        <v>5030228</v>
      </c>
      <c r="C1423" t="s">
        <v>473</v>
      </c>
      <c r="D1423">
        <v>2</v>
      </c>
      <c r="E1423" s="10">
        <v>236.9</v>
      </c>
      <c r="F1423" s="10">
        <v>473.8</v>
      </c>
      <c r="G1423" s="10">
        <v>473.8</v>
      </c>
      <c r="H1423">
        <v>0</v>
      </c>
      <c r="I1423" s="51" t="str">
        <f>_xlfn.XLOOKUP(Q2_2025[[#This Row],[Artikelnr]],Artikel_prijzen[Artnr],Artikel_prijzen[Groep],"")</f>
        <v>Rigging</v>
      </c>
      <c r="J1423" s="10">
        <f>_xlfn.XLOOKUP(Q2_2025[[#This Row],[Artikelnr]],Artikel_prijzen[Artnr],Artikel_prijzen[Prijs 2025],"")</f>
        <v>230</v>
      </c>
      <c r="K1423" t="str">
        <f>IF(Q2_2025[[#This Row],[Artikelprijs]]&lt;&gt;"",IF(Q2_2025[[#This Row],[Stuksprijs]]=Q2_2025[[#This Row],[Artikelprijs]],"Prijs gelijk","Prijs wijkt af"),"")</f>
        <v>Prijs wijkt af</v>
      </c>
      <c r="L1423" t="str">
        <f>IF(Q2_2025[[#This Row],[Relatiekorting percentage]]=0,
    "Nvt",
    IF(Q2_2025[[#This Row],[Brutobedrag 2]] &lt; Q2_2025[[#This Row],[Bruto - Rel.korting]],
        "Nee",
        "Ja"))</f>
        <v>Nvt</v>
      </c>
      <c r="M1423" s="10">
        <f>IF(Q2_2025[[#This Row],[Artikelprijs]]&lt;&gt;"",Q2_2025[[#This Row],[Artikelprijs]],Q2_2025[[#This Row],[Stuksprijs]])</f>
        <v>230</v>
      </c>
      <c r="N1423" s="10">
        <f>Q2_2025[[#This Row],[Besteld]]*Q2_2025[[#This Row],[Prijs 2]]</f>
        <v>460</v>
      </c>
      <c r="O1423" s="10">
        <f>IF(Q2_2025[[#This Row],[Brutobedrag 2]]&lt;Q2_2025[[#This Row],[Bruto - Rel.korting]],Q2_2025[[#This Row],[Brutobedrag 2]],Q2_2025[[#This Row],[Brutobedrag 2]]*(100-Q2_2025[[#This Row],[Relatiekorting percentage]])/100)</f>
        <v>460</v>
      </c>
      <c r="R1423" s="3"/>
      <c r="W1423"/>
      <c r="AB1423"/>
    </row>
    <row r="1424" spans="1:28" x14ac:dyDescent="0.3">
      <c r="A1424" t="s">
        <v>631</v>
      </c>
      <c r="B1424">
        <v>5030228</v>
      </c>
      <c r="C1424" t="s">
        <v>473</v>
      </c>
      <c r="D1424">
        <v>4</v>
      </c>
      <c r="E1424" s="10">
        <v>236.9</v>
      </c>
      <c r="F1424" s="10">
        <v>947.6</v>
      </c>
      <c r="G1424" s="10">
        <v>947.6</v>
      </c>
      <c r="H1424">
        <v>0</v>
      </c>
      <c r="I1424" s="51" t="str">
        <f>_xlfn.XLOOKUP(Q2_2025[[#This Row],[Artikelnr]],Artikel_prijzen[Artnr],Artikel_prijzen[Groep],"")</f>
        <v>Rigging</v>
      </c>
      <c r="J1424" s="10">
        <f>_xlfn.XLOOKUP(Q2_2025[[#This Row],[Artikelnr]],Artikel_prijzen[Artnr],Artikel_prijzen[Prijs 2025],"")</f>
        <v>230</v>
      </c>
      <c r="K1424" t="str">
        <f>IF(Q2_2025[[#This Row],[Artikelprijs]]&lt;&gt;"",IF(Q2_2025[[#This Row],[Stuksprijs]]=Q2_2025[[#This Row],[Artikelprijs]],"Prijs gelijk","Prijs wijkt af"),"")</f>
        <v>Prijs wijkt af</v>
      </c>
      <c r="L1424" t="str">
        <f>IF(Q2_2025[[#This Row],[Relatiekorting percentage]]=0,
    "Nvt",
    IF(Q2_2025[[#This Row],[Brutobedrag 2]] &lt; Q2_2025[[#This Row],[Bruto - Rel.korting]],
        "Nee",
        "Ja"))</f>
        <v>Nvt</v>
      </c>
      <c r="M1424" s="10">
        <f>IF(Q2_2025[[#This Row],[Artikelprijs]]&lt;&gt;"",Q2_2025[[#This Row],[Artikelprijs]],Q2_2025[[#This Row],[Stuksprijs]])</f>
        <v>230</v>
      </c>
      <c r="N1424" s="10">
        <f>Q2_2025[[#This Row],[Besteld]]*Q2_2025[[#This Row],[Prijs 2]]</f>
        <v>920</v>
      </c>
      <c r="O1424" s="10">
        <f>IF(Q2_2025[[#This Row],[Brutobedrag 2]]&lt;Q2_2025[[#This Row],[Bruto - Rel.korting]],Q2_2025[[#This Row],[Brutobedrag 2]],Q2_2025[[#This Row],[Brutobedrag 2]]*(100-Q2_2025[[#This Row],[Relatiekorting percentage]])/100)</f>
        <v>920</v>
      </c>
      <c r="R1424" s="3"/>
      <c r="W1424"/>
      <c r="AB1424"/>
    </row>
    <row r="1425" spans="1:28" x14ac:dyDescent="0.3">
      <c r="A1425" t="s">
        <v>631</v>
      </c>
      <c r="B1425">
        <v>5030232</v>
      </c>
      <c r="C1425" t="s">
        <v>395</v>
      </c>
      <c r="D1425">
        <v>1</v>
      </c>
      <c r="E1425" s="10">
        <v>144.19999999999999</v>
      </c>
      <c r="F1425" s="10">
        <v>144.19999999999999</v>
      </c>
      <c r="G1425" s="10">
        <v>144.19999999999999</v>
      </c>
      <c r="H1425">
        <v>0</v>
      </c>
      <c r="I1425" s="51" t="str">
        <f>_xlfn.XLOOKUP(Q2_2025[[#This Row],[Artikelnr]],Artikel_prijzen[Artnr],Artikel_prijzen[Groep],"")</f>
        <v>Rigging</v>
      </c>
      <c r="J1425" s="10">
        <f>_xlfn.XLOOKUP(Q2_2025[[#This Row],[Artikelnr]],Artikel_prijzen[Artnr],Artikel_prijzen[Prijs 2025],"")</f>
        <v>140</v>
      </c>
      <c r="K1425" t="str">
        <f>IF(Q2_2025[[#This Row],[Artikelprijs]]&lt;&gt;"",IF(Q2_2025[[#This Row],[Stuksprijs]]=Q2_2025[[#This Row],[Artikelprijs]],"Prijs gelijk","Prijs wijkt af"),"")</f>
        <v>Prijs wijkt af</v>
      </c>
      <c r="L1425" t="str">
        <f>IF(Q2_2025[[#This Row],[Relatiekorting percentage]]=0,
    "Nvt",
    IF(Q2_2025[[#This Row],[Brutobedrag 2]] &lt; Q2_2025[[#This Row],[Bruto - Rel.korting]],
        "Nee",
        "Ja"))</f>
        <v>Nvt</v>
      </c>
      <c r="M1425" s="10">
        <f>IF(Q2_2025[[#This Row],[Artikelprijs]]&lt;&gt;"",Q2_2025[[#This Row],[Artikelprijs]],Q2_2025[[#This Row],[Stuksprijs]])</f>
        <v>140</v>
      </c>
      <c r="N1425" s="10">
        <f>Q2_2025[[#This Row],[Besteld]]*Q2_2025[[#This Row],[Prijs 2]]</f>
        <v>140</v>
      </c>
      <c r="O1425" s="10">
        <f>IF(Q2_2025[[#This Row],[Brutobedrag 2]]&lt;Q2_2025[[#This Row],[Bruto - Rel.korting]],Q2_2025[[#This Row],[Brutobedrag 2]],Q2_2025[[#This Row],[Brutobedrag 2]]*(100-Q2_2025[[#This Row],[Relatiekorting percentage]])/100)</f>
        <v>140</v>
      </c>
      <c r="R1425" s="3"/>
      <c r="W1425"/>
      <c r="AB1425"/>
    </row>
    <row r="1426" spans="1:28" x14ac:dyDescent="0.3">
      <c r="A1426" t="s">
        <v>631</v>
      </c>
      <c r="B1426">
        <v>5030229</v>
      </c>
      <c r="C1426" t="s">
        <v>18</v>
      </c>
      <c r="D1426">
        <v>11</v>
      </c>
      <c r="E1426" s="10">
        <v>303.85000000000002</v>
      </c>
      <c r="F1426" s="10">
        <v>3342.35</v>
      </c>
      <c r="G1426" s="10">
        <v>3342.35</v>
      </c>
      <c r="H1426">
        <v>0</v>
      </c>
      <c r="I1426" s="51" t="str">
        <f>_xlfn.XLOOKUP(Q2_2025[[#This Row],[Artikelnr]],Artikel_prijzen[Artnr],Artikel_prijzen[Groep],"")</f>
        <v>Rigging</v>
      </c>
      <c r="J1426" s="10">
        <f>_xlfn.XLOOKUP(Q2_2025[[#This Row],[Artikelnr]],Artikel_prijzen[Artnr],Artikel_prijzen[Prijs 2025],"")</f>
        <v>295</v>
      </c>
      <c r="K1426" t="str">
        <f>IF(Q2_2025[[#This Row],[Artikelprijs]]&lt;&gt;"",IF(Q2_2025[[#This Row],[Stuksprijs]]=Q2_2025[[#This Row],[Artikelprijs]],"Prijs gelijk","Prijs wijkt af"),"")</f>
        <v>Prijs wijkt af</v>
      </c>
      <c r="L1426" t="str">
        <f>IF(Q2_2025[[#This Row],[Relatiekorting percentage]]=0,
    "Nvt",
    IF(Q2_2025[[#This Row],[Brutobedrag 2]] &lt; Q2_2025[[#This Row],[Bruto - Rel.korting]],
        "Nee",
        "Ja"))</f>
        <v>Nvt</v>
      </c>
      <c r="M1426" s="10">
        <f>IF(Q2_2025[[#This Row],[Artikelprijs]]&lt;&gt;"",Q2_2025[[#This Row],[Artikelprijs]],Q2_2025[[#This Row],[Stuksprijs]])</f>
        <v>295</v>
      </c>
      <c r="N1426" s="10">
        <f>Q2_2025[[#This Row],[Besteld]]*Q2_2025[[#This Row],[Prijs 2]]</f>
        <v>3245</v>
      </c>
      <c r="O1426" s="10">
        <f>IF(Q2_2025[[#This Row],[Brutobedrag 2]]&lt;Q2_2025[[#This Row],[Bruto - Rel.korting]],Q2_2025[[#This Row],[Brutobedrag 2]],Q2_2025[[#This Row],[Brutobedrag 2]]*(100-Q2_2025[[#This Row],[Relatiekorting percentage]])/100)</f>
        <v>3245</v>
      </c>
      <c r="R1426" s="3"/>
      <c r="W1426"/>
      <c r="AB1426"/>
    </row>
    <row r="1427" spans="1:28" x14ac:dyDescent="0.3">
      <c r="A1427" t="s">
        <v>631</v>
      </c>
      <c r="B1427">
        <v>5030226</v>
      </c>
      <c r="C1427" t="s">
        <v>291</v>
      </c>
      <c r="D1427">
        <v>1</v>
      </c>
      <c r="E1427" s="10">
        <v>159.65</v>
      </c>
      <c r="F1427" s="10">
        <v>159.65</v>
      </c>
      <c r="G1427" s="10">
        <v>159.65</v>
      </c>
      <c r="H1427">
        <v>0</v>
      </c>
      <c r="I1427" s="51" t="str">
        <f>_xlfn.XLOOKUP(Q2_2025[[#This Row],[Artikelnr]],Artikel_prijzen[Artnr],Artikel_prijzen[Groep],"")</f>
        <v>Rigging</v>
      </c>
      <c r="J1427" s="10">
        <f>_xlfn.XLOOKUP(Q2_2025[[#This Row],[Artikelnr]],Artikel_prijzen[Artnr],Artikel_prijzen[Prijs 2025],"")</f>
        <v>155</v>
      </c>
      <c r="K1427" t="str">
        <f>IF(Q2_2025[[#This Row],[Artikelprijs]]&lt;&gt;"",IF(Q2_2025[[#This Row],[Stuksprijs]]=Q2_2025[[#This Row],[Artikelprijs]],"Prijs gelijk","Prijs wijkt af"),"")</f>
        <v>Prijs wijkt af</v>
      </c>
      <c r="L1427" t="str">
        <f>IF(Q2_2025[[#This Row],[Relatiekorting percentage]]=0,
    "Nvt",
    IF(Q2_2025[[#This Row],[Brutobedrag 2]] &lt; Q2_2025[[#This Row],[Bruto - Rel.korting]],
        "Nee",
        "Ja"))</f>
        <v>Nvt</v>
      </c>
      <c r="M1427" s="10">
        <f>IF(Q2_2025[[#This Row],[Artikelprijs]]&lt;&gt;"",Q2_2025[[#This Row],[Artikelprijs]],Q2_2025[[#This Row],[Stuksprijs]])</f>
        <v>155</v>
      </c>
      <c r="N1427" s="10">
        <f>Q2_2025[[#This Row],[Besteld]]*Q2_2025[[#This Row],[Prijs 2]]</f>
        <v>155</v>
      </c>
      <c r="O1427" s="10">
        <f>IF(Q2_2025[[#This Row],[Brutobedrag 2]]&lt;Q2_2025[[#This Row],[Bruto - Rel.korting]],Q2_2025[[#This Row],[Brutobedrag 2]],Q2_2025[[#This Row],[Brutobedrag 2]]*(100-Q2_2025[[#This Row],[Relatiekorting percentage]])/100)</f>
        <v>155</v>
      </c>
      <c r="R1427" s="3"/>
      <c r="W1427"/>
      <c r="AB1427"/>
    </row>
    <row r="1428" spans="1:28" x14ac:dyDescent="0.3">
      <c r="A1428" t="s">
        <v>631</v>
      </c>
      <c r="B1428">
        <v>5030232</v>
      </c>
      <c r="C1428" t="s">
        <v>116</v>
      </c>
      <c r="D1428">
        <v>1</v>
      </c>
      <c r="E1428" s="10">
        <v>144.19999999999999</v>
      </c>
      <c r="F1428" s="10">
        <v>144.19999999999999</v>
      </c>
      <c r="G1428" s="10">
        <v>144.19999999999999</v>
      </c>
      <c r="H1428">
        <v>0</v>
      </c>
      <c r="I1428" s="51" t="str">
        <f>_xlfn.XLOOKUP(Q2_2025[[#This Row],[Artikelnr]],Artikel_prijzen[Artnr],Artikel_prijzen[Groep],"")</f>
        <v>Rigging</v>
      </c>
      <c r="J1428" s="10">
        <f>_xlfn.XLOOKUP(Q2_2025[[#This Row],[Artikelnr]],Artikel_prijzen[Artnr],Artikel_prijzen[Prijs 2025],"")</f>
        <v>140</v>
      </c>
      <c r="K1428" t="str">
        <f>IF(Q2_2025[[#This Row],[Artikelprijs]]&lt;&gt;"",IF(Q2_2025[[#This Row],[Stuksprijs]]=Q2_2025[[#This Row],[Artikelprijs]],"Prijs gelijk","Prijs wijkt af"),"")</f>
        <v>Prijs wijkt af</v>
      </c>
      <c r="L1428" t="str">
        <f>IF(Q2_2025[[#This Row],[Relatiekorting percentage]]=0,
    "Nvt",
    IF(Q2_2025[[#This Row],[Brutobedrag 2]] &lt; Q2_2025[[#This Row],[Bruto - Rel.korting]],
        "Nee",
        "Ja"))</f>
        <v>Nvt</v>
      </c>
      <c r="M1428" s="10">
        <f>IF(Q2_2025[[#This Row],[Artikelprijs]]&lt;&gt;"",Q2_2025[[#This Row],[Artikelprijs]],Q2_2025[[#This Row],[Stuksprijs]])</f>
        <v>140</v>
      </c>
      <c r="N1428" s="10">
        <f>Q2_2025[[#This Row],[Besteld]]*Q2_2025[[#This Row],[Prijs 2]]</f>
        <v>140</v>
      </c>
      <c r="O1428" s="10">
        <f>IF(Q2_2025[[#This Row],[Brutobedrag 2]]&lt;Q2_2025[[#This Row],[Bruto - Rel.korting]],Q2_2025[[#This Row],[Brutobedrag 2]],Q2_2025[[#This Row],[Brutobedrag 2]]*(100-Q2_2025[[#This Row],[Relatiekorting percentage]])/100)</f>
        <v>140</v>
      </c>
      <c r="R1428" s="3"/>
      <c r="W1428"/>
      <c r="AB1428"/>
    </row>
    <row r="1429" spans="1:28" x14ac:dyDescent="0.3">
      <c r="A1429" t="s">
        <v>631</v>
      </c>
      <c r="B1429">
        <v>5030228</v>
      </c>
      <c r="C1429" t="s">
        <v>473</v>
      </c>
      <c r="D1429">
        <v>2</v>
      </c>
      <c r="E1429" s="10">
        <v>236.9</v>
      </c>
      <c r="F1429" s="10">
        <v>473.8</v>
      </c>
      <c r="G1429" s="10">
        <v>473.8</v>
      </c>
      <c r="H1429">
        <v>0</v>
      </c>
      <c r="I1429" s="51" t="str">
        <f>_xlfn.XLOOKUP(Q2_2025[[#This Row],[Artikelnr]],Artikel_prijzen[Artnr],Artikel_prijzen[Groep],"")</f>
        <v>Rigging</v>
      </c>
      <c r="J1429" s="10">
        <f>_xlfn.XLOOKUP(Q2_2025[[#This Row],[Artikelnr]],Artikel_prijzen[Artnr],Artikel_prijzen[Prijs 2025],"")</f>
        <v>230</v>
      </c>
      <c r="K1429" t="str">
        <f>IF(Q2_2025[[#This Row],[Artikelprijs]]&lt;&gt;"",IF(Q2_2025[[#This Row],[Stuksprijs]]=Q2_2025[[#This Row],[Artikelprijs]],"Prijs gelijk","Prijs wijkt af"),"")</f>
        <v>Prijs wijkt af</v>
      </c>
      <c r="L1429" t="str">
        <f>IF(Q2_2025[[#This Row],[Relatiekorting percentage]]=0,
    "Nvt",
    IF(Q2_2025[[#This Row],[Brutobedrag 2]] &lt; Q2_2025[[#This Row],[Bruto - Rel.korting]],
        "Nee",
        "Ja"))</f>
        <v>Nvt</v>
      </c>
      <c r="M1429" s="10">
        <f>IF(Q2_2025[[#This Row],[Artikelprijs]]&lt;&gt;"",Q2_2025[[#This Row],[Artikelprijs]],Q2_2025[[#This Row],[Stuksprijs]])</f>
        <v>230</v>
      </c>
      <c r="N1429" s="10">
        <f>Q2_2025[[#This Row],[Besteld]]*Q2_2025[[#This Row],[Prijs 2]]</f>
        <v>460</v>
      </c>
      <c r="O1429" s="10">
        <f>IF(Q2_2025[[#This Row],[Brutobedrag 2]]&lt;Q2_2025[[#This Row],[Bruto - Rel.korting]],Q2_2025[[#This Row],[Brutobedrag 2]],Q2_2025[[#This Row],[Brutobedrag 2]]*(100-Q2_2025[[#This Row],[Relatiekorting percentage]])/100)</f>
        <v>460</v>
      </c>
      <c r="R1429" s="3"/>
      <c r="W1429"/>
      <c r="AB1429"/>
    </row>
    <row r="1430" spans="1:28" x14ac:dyDescent="0.3">
      <c r="A1430" t="s">
        <v>631</v>
      </c>
      <c r="B1430">
        <v>5030232</v>
      </c>
      <c r="C1430" t="s">
        <v>395</v>
      </c>
      <c r="D1430">
        <v>1</v>
      </c>
      <c r="E1430" s="10">
        <v>144.19999999999999</v>
      </c>
      <c r="F1430" s="10">
        <v>144.19999999999999</v>
      </c>
      <c r="G1430" s="10">
        <v>144.19999999999999</v>
      </c>
      <c r="H1430">
        <v>0</v>
      </c>
      <c r="I1430" s="51" t="str">
        <f>_xlfn.XLOOKUP(Q2_2025[[#This Row],[Artikelnr]],Artikel_prijzen[Artnr],Artikel_prijzen[Groep],"")</f>
        <v>Rigging</v>
      </c>
      <c r="J1430" s="10">
        <f>_xlfn.XLOOKUP(Q2_2025[[#This Row],[Artikelnr]],Artikel_prijzen[Artnr],Artikel_prijzen[Prijs 2025],"")</f>
        <v>140</v>
      </c>
      <c r="K1430" t="str">
        <f>IF(Q2_2025[[#This Row],[Artikelprijs]]&lt;&gt;"",IF(Q2_2025[[#This Row],[Stuksprijs]]=Q2_2025[[#This Row],[Artikelprijs]],"Prijs gelijk","Prijs wijkt af"),"")</f>
        <v>Prijs wijkt af</v>
      </c>
      <c r="L1430" t="str">
        <f>IF(Q2_2025[[#This Row],[Relatiekorting percentage]]=0,
    "Nvt",
    IF(Q2_2025[[#This Row],[Brutobedrag 2]] &lt; Q2_2025[[#This Row],[Bruto - Rel.korting]],
        "Nee",
        "Ja"))</f>
        <v>Nvt</v>
      </c>
      <c r="M1430" s="10">
        <f>IF(Q2_2025[[#This Row],[Artikelprijs]]&lt;&gt;"",Q2_2025[[#This Row],[Artikelprijs]],Q2_2025[[#This Row],[Stuksprijs]])</f>
        <v>140</v>
      </c>
      <c r="N1430" s="10">
        <f>Q2_2025[[#This Row],[Besteld]]*Q2_2025[[#This Row],[Prijs 2]]</f>
        <v>140</v>
      </c>
      <c r="O1430" s="10">
        <f>IF(Q2_2025[[#This Row],[Brutobedrag 2]]&lt;Q2_2025[[#This Row],[Bruto - Rel.korting]],Q2_2025[[#This Row],[Brutobedrag 2]],Q2_2025[[#This Row],[Brutobedrag 2]]*(100-Q2_2025[[#This Row],[Relatiekorting percentage]])/100)</f>
        <v>140</v>
      </c>
      <c r="R1430" s="3"/>
      <c r="W1430"/>
      <c r="AB1430"/>
    </row>
    <row r="1431" spans="1:28" x14ac:dyDescent="0.3">
      <c r="A1431" t="s">
        <v>631</v>
      </c>
      <c r="B1431">
        <v>5030228</v>
      </c>
      <c r="C1431" t="s">
        <v>473</v>
      </c>
      <c r="D1431">
        <v>2</v>
      </c>
      <c r="E1431" s="10">
        <v>236.9</v>
      </c>
      <c r="F1431" s="10">
        <v>473.8</v>
      </c>
      <c r="G1431" s="10">
        <v>473.8</v>
      </c>
      <c r="H1431">
        <v>0</v>
      </c>
      <c r="I1431" s="51" t="str">
        <f>_xlfn.XLOOKUP(Q2_2025[[#This Row],[Artikelnr]],Artikel_prijzen[Artnr],Artikel_prijzen[Groep],"")</f>
        <v>Rigging</v>
      </c>
      <c r="J1431" s="10">
        <f>_xlfn.XLOOKUP(Q2_2025[[#This Row],[Artikelnr]],Artikel_prijzen[Artnr],Artikel_prijzen[Prijs 2025],"")</f>
        <v>230</v>
      </c>
      <c r="K1431" t="str">
        <f>IF(Q2_2025[[#This Row],[Artikelprijs]]&lt;&gt;"",IF(Q2_2025[[#This Row],[Stuksprijs]]=Q2_2025[[#This Row],[Artikelprijs]],"Prijs gelijk","Prijs wijkt af"),"")</f>
        <v>Prijs wijkt af</v>
      </c>
      <c r="L1431" t="str">
        <f>IF(Q2_2025[[#This Row],[Relatiekorting percentage]]=0,
    "Nvt",
    IF(Q2_2025[[#This Row],[Brutobedrag 2]] &lt; Q2_2025[[#This Row],[Bruto - Rel.korting]],
        "Nee",
        "Ja"))</f>
        <v>Nvt</v>
      </c>
      <c r="M1431" s="10">
        <f>IF(Q2_2025[[#This Row],[Artikelprijs]]&lt;&gt;"",Q2_2025[[#This Row],[Artikelprijs]],Q2_2025[[#This Row],[Stuksprijs]])</f>
        <v>230</v>
      </c>
      <c r="N1431" s="10">
        <f>Q2_2025[[#This Row],[Besteld]]*Q2_2025[[#This Row],[Prijs 2]]</f>
        <v>460</v>
      </c>
      <c r="O1431" s="10">
        <f>IF(Q2_2025[[#This Row],[Brutobedrag 2]]&lt;Q2_2025[[#This Row],[Bruto - Rel.korting]],Q2_2025[[#This Row],[Brutobedrag 2]],Q2_2025[[#This Row],[Brutobedrag 2]]*(100-Q2_2025[[#This Row],[Relatiekorting percentage]])/100)</f>
        <v>460</v>
      </c>
      <c r="R1431" s="3"/>
      <c r="W1431"/>
      <c r="AB1431"/>
    </row>
    <row r="1432" spans="1:28" x14ac:dyDescent="0.3">
      <c r="A1432" t="s">
        <v>631</v>
      </c>
      <c r="B1432">
        <v>5030228</v>
      </c>
      <c r="C1432" t="s">
        <v>113</v>
      </c>
      <c r="D1432">
        <v>4</v>
      </c>
      <c r="E1432" s="10">
        <v>236.9</v>
      </c>
      <c r="F1432" s="10">
        <v>947.6</v>
      </c>
      <c r="G1432" s="10">
        <v>947.6</v>
      </c>
      <c r="H1432">
        <v>0</v>
      </c>
      <c r="I1432" s="51" t="str">
        <f>_xlfn.XLOOKUP(Q2_2025[[#This Row],[Artikelnr]],Artikel_prijzen[Artnr],Artikel_prijzen[Groep],"")</f>
        <v>Rigging</v>
      </c>
      <c r="J1432" s="10">
        <f>_xlfn.XLOOKUP(Q2_2025[[#This Row],[Artikelnr]],Artikel_prijzen[Artnr],Artikel_prijzen[Prijs 2025],"")</f>
        <v>230</v>
      </c>
      <c r="K1432" t="str">
        <f>IF(Q2_2025[[#This Row],[Artikelprijs]]&lt;&gt;"",IF(Q2_2025[[#This Row],[Stuksprijs]]=Q2_2025[[#This Row],[Artikelprijs]],"Prijs gelijk","Prijs wijkt af"),"")</f>
        <v>Prijs wijkt af</v>
      </c>
      <c r="L1432" t="str">
        <f>IF(Q2_2025[[#This Row],[Relatiekorting percentage]]=0,
    "Nvt",
    IF(Q2_2025[[#This Row],[Brutobedrag 2]] &lt; Q2_2025[[#This Row],[Bruto - Rel.korting]],
        "Nee",
        "Ja"))</f>
        <v>Nvt</v>
      </c>
      <c r="M1432" s="10">
        <f>IF(Q2_2025[[#This Row],[Artikelprijs]]&lt;&gt;"",Q2_2025[[#This Row],[Artikelprijs]],Q2_2025[[#This Row],[Stuksprijs]])</f>
        <v>230</v>
      </c>
      <c r="N1432" s="10">
        <f>Q2_2025[[#This Row],[Besteld]]*Q2_2025[[#This Row],[Prijs 2]]</f>
        <v>920</v>
      </c>
      <c r="O1432" s="10">
        <f>IF(Q2_2025[[#This Row],[Brutobedrag 2]]&lt;Q2_2025[[#This Row],[Bruto - Rel.korting]],Q2_2025[[#This Row],[Brutobedrag 2]],Q2_2025[[#This Row],[Brutobedrag 2]]*(100-Q2_2025[[#This Row],[Relatiekorting percentage]])/100)</f>
        <v>920</v>
      </c>
      <c r="R1432" s="3"/>
      <c r="W1432"/>
      <c r="AB1432"/>
    </row>
    <row r="1433" spans="1:28" x14ac:dyDescent="0.3">
      <c r="A1433" t="s">
        <v>631</v>
      </c>
      <c r="B1433">
        <v>5030228</v>
      </c>
      <c r="C1433" t="s">
        <v>473</v>
      </c>
      <c r="D1433">
        <v>4</v>
      </c>
      <c r="E1433" s="10">
        <v>236.9</v>
      </c>
      <c r="F1433" s="10">
        <v>947.6</v>
      </c>
      <c r="G1433" s="10">
        <v>947.6</v>
      </c>
      <c r="H1433">
        <v>0</v>
      </c>
      <c r="I1433" s="51" t="str">
        <f>_xlfn.XLOOKUP(Q2_2025[[#This Row],[Artikelnr]],Artikel_prijzen[Artnr],Artikel_prijzen[Groep],"")</f>
        <v>Rigging</v>
      </c>
      <c r="J1433" s="10">
        <f>_xlfn.XLOOKUP(Q2_2025[[#This Row],[Artikelnr]],Artikel_prijzen[Artnr],Artikel_prijzen[Prijs 2025],"")</f>
        <v>230</v>
      </c>
      <c r="K1433" t="str">
        <f>IF(Q2_2025[[#This Row],[Artikelprijs]]&lt;&gt;"",IF(Q2_2025[[#This Row],[Stuksprijs]]=Q2_2025[[#This Row],[Artikelprijs]],"Prijs gelijk","Prijs wijkt af"),"")</f>
        <v>Prijs wijkt af</v>
      </c>
      <c r="L1433" t="str">
        <f>IF(Q2_2025[[#This Row],[Relatiekorting percentage]]=0,
    "Nvt",
    IF(Q2_2025[[#This Row],[Brutobedrag 2]] &lt; Q2_2025[[#This Row],[Bruto - Rel.korting]],
        "Nee",
        "Ja"))</f>
        <v>Nvt</v>
      </c>
      <c r="M1433" s="10">
        <f>IF(Q2_2025[[#This Row],[Artikelprijs]]&lt;&gt;"",Q2_2025[[#This Row],[Artikelprijs]],Q2_2025[[#This Row],[Stuksprijs]])</f>
        <v>230</v>
      </c>
      <c r="N1433" s="10">
        <f>Q2_2025[[#This Row],[Besteld]]*Q2_2025[[#This Row],[Prijs 2]]</f>
        <v>920</v>
      </c>
      <c r="O1433" s="10">
        <f>IF(Q2_2025[[#This Row],[Brutobedrag 2]]&lt;Q2_2025[[#This Row],[Bruto - Rel.korting]],Q2_2025[[#This Row],[Brutobedrag 2]],Q2_2025[[#This Row],[Brutobedrag 2]]*(100-Q2_2025[[#This Row],[Relatiekorting percentage]])/100)</f>
        <v>920</v>
      </c>
      <c r="R1433" s="3"/>
      <c r="W1433"/>
      <c r="AB1433"/>
    </row>
    <row r="1434" spans="1:28" x14ac:dyDescent="0.3">
      <c r="A1434" t="s">
        <v>631</v>
      </c>
      <c r="B1434">
        <v>5030232</v>
      </c>
      <c r="C1434" t="s">
        <v>395</v>
      </c>
      <c r="D1434">
        <v>2</v>
      </c>
      <c r="E1434" s="10">
        <v>144.19999999999999</v>
      </c>
      <c r="F1434" s="10">
        <v>288.39999999999998</v>
      </c>
      <c r="G1434" s="10">
        <v>288.39999999999998</v>
      </c>
      <c r="H1434">
        <v>0</v>
      </c>
      <c r="I1434" s="51" t="str">
        <f>_xlfn.XLOOKUP(Q2_2025[[#This Row],[Artikelnr]],Artikel_prijzen[Artnr],Artikel_prijzen[Groep],"")</f>
        <v>Rigging</v>
      </c>
      <c r="J1434" s="10">
        <f>_xlfn.XLOOKUP(Q2_2025[[#This Row],[Artikelnr]],Artikel_prijzen[Artnr],Artikel_prijzen[Prijs 2025],"")</f>
        <v>140</v>
      </c>
      <c r="K1434" t="str">
        <f>IF(Q2_2025[[#This Row],[Artikelprijs]]&lt;&gt;"",IF(Q2_2025[[#This Row],[Stuksprijs]]=Q2_2025[[#This Row],[Artikelprijs]],"Prijs gelijk","Prijs wijkt af"),"")</f>
        <v>Prijs wijkt af</v>
      </c>
      <c r="L1434" t="str">
        <f>IF(Q2_2025[[#This Row],[Relatiekorting percentage]]=0,
    "Nvt",
    IF(Q2_2025[[#This Row],[Brutobedrag 2]] &lt; Q2_2025[[#This Row],[Bruto - Rel.korting]],
        "Nee",
        "Ja"))</f>
        <v>Nvt</v>
      </c>
      <c r="M1434" s="10">
        <f>IF(Q2_2025[[#This Row],[Artikelprijs]]&lt;&gt;"",Q2_2025[[#This Row],[Artikelprijs]],Q2_2025[[#This Row],[Stuksprijs]])</f>
        <v>140</v>
      </c>
      <c r="N1434" s="10">
        <f>Q2_2025[[#This Row],[Besteld]]*Q2_2025[[#This Row],[Prijs 2]]</f>
        <v>280</v>
      </c>
      <c r="O1434" s="10">
        <f>IF(Q2_2025[[#This Row],[Brutobedrag 2]]&lt;Q2_2025[[#This Row],[Bruto - Rel.korting]],Q2_2025[[#This Row],[Brutobedrag 2]],Q2_2025[[#This Row],[Brutobedrag 2]]*(100-Q2_2025[[#This Row],[Relatiekorting percentage]])/100)</f>
        <v>280</v>
      </c>
      <c r="R1434" s="3"/>
      <c r="W1434"/>
      <c r="AB1434"/>
    </row>
    <row r="1435" spans="1:28" x14ac:dyDescent="0.3">
      <c r="A1435" t="s">
        <v>631</v>
      </c>
      <c r="B1435">
        <v>5030228</v>
      </c>
      <c r="C1435" t="s">
        <v>473</v>
      </c>
      <c r="D1435">
        <v>4</v>
      </c>
      <c r="E1435" s="10">
        <v>236.9</v>
      </c>
      <c r="F1435" s="10">
        <v>947.6</v>
      </c>
      <c r="G1435" s="10">
        <v>947.6</v>
      </c>
      <c r="H1435">
        <v>0</v>
      </c>
      <c r="I1435" s="51" t="str">
        <f>_xlfn.XLOOKUP(Q2_2025[[#This Row],[Artikelnr]],Artikel_prijzen[Artnr],Artikel_prijzen[Groep],"")</f>
        <v>Rigging</v>
      </c>
      <c r="J1435" s="10">
        <f>_xlfn.XLOOKUP(Q2_2025[[#This Row],[Artikelnr]],Artikel_prijzen[Artnr],Artikel_prijzen[Prijs 2025],"")</f>
        <v>230</v>
      </c>
      <c r="K1435" t="str">
        <f>IF(Q2_2025[[#This Row],[Artikelprijs]]&lt;&gt;"",IF(Q2_2025[[#This Row],[Stuksprijs]]=Q2_2025[[#This Row],[Artikelprijs]],"Prijs gelijk","Prijs wijkt af"),"")</f>
        <v>Prijs wijkt af</v>
      </c>
      <c r="L1435" t="str">
        <f>IF(Q2_2025[[#This Row],[Relatiekorting percentage]]=0,
    "Nvt",
    IF(Q2_2025[[#This Row],[Brutobedrag 2]] &lt; Q2_2025[[#This Row],[Bruto - Rel.korting]],
        "Nee",
        "Ja"))</f>
        <v>Nvt</v>
      </c>
      <c r="M1435" s="10">
        <f>IF(Q2_2025[[#This Row],[Artikelprijs]]&lt;&gt;"",Q2_2025[[#This Row],[Artikelprijs]],Q2_2025[[#This Row],[Stuksprijs]])</f>
        <v>230</v>
      </c>
      <c r="N1435" s="10">
        <f>Q2_2025[[#This Row],[Besteld]]*Q2_2025[[#This Row],[Prijs 2]]</f>
        <v>920</v>
      </c>
      <c r="O1435" s="10">
        <f>IF(Q2_2025[[#This Row],[Brutobedrag 2]]&lt;Q2_2025[[#This Row],[Bruto - Rel.korting]],Q2_2025[[#This Row],[Brutobedrag 2]],Q2_2025[[#This Row],[Brutobedrag 2]]*(100-Q2_2025[[#This Row],[Relatiekorting percentage]])/100)</f>
        <v>920</v>
      </c>
      <c r="R1435" s="3"/>
      <c r="W1435"/>
      <c r="AB1435"/>
    </row>
    <row r="1436" spans="1:28" x14ac:dyDescent="0.3">
      <c r="A1436" t="s">
        <v>631</v>
      </c>
      <c r="B1436">
        <v>5030229</v>
      </c>
      <c r="C1436" t="s">
        <v>393</v>
      </c>
      <c r="D1436">
        <v>6</v>
      </c>
      <c r="E1436" s="10">
        <v>303.85000000000002</v>
      </c>
      <c r="F1436" s="10">
        <v>1823.1</v>
      </c>
      <c r="G1436" s="10">
        <v>1823.1</v>
      </c>
      <c r="H1436">
        <v>0</v>
      </c>
      <c r="I1436" s="51" t="str">
        <f>_xlfn.XLOOKUP(Q2_2025[[#This Row],[Artikelnr]],Artikel_prijzen[Artnr],Artikel_prijzen[Groep],"")</f>
        <v>Rigging</v>
      </c>
      <c r="J1436" s="10">
        <f>_xlfn.XLOOKUP(Q2_2025[[#This Row],[Artikelnr]],Artikel_prijzen[Artnr],Artikel_prijzen[Prijs 2025],"")</f>
        <v>295</v>
      </c>
      <c r="K1436" t="str">
        <f>IF(Q2_2025[[#This Row],[Artikelprijs]]&lt;&gt;"",IF(Q2_2025[[#This Row],[Stuksprijs]]=Q2_2025[[#This Row],[Artikelprijs]],"Prijs gelijk","Prijs wijkt af"),"")</f>
        <v>Prijs wijkt af</v>
      </c>
      <c r="L1436" t="str">
        <f>IF(Q2_2025[[#This Row],[Relatiekorting percentage]]=0,
    "Nvt",
    IF(Q2_2025[[#This Row],[Brutobedrag 2]] &lt; Q2_2025[[#This Row],[Bruto - Rel.korting]],
        "Nee",
        "Ja"))</f>
        <v>Nvt</v>
      </c>
      <c r="M1436" s="10">
        <f>IF(Q2_2025[[#This Row],[Artikelprijs]]&lt;&gt;"",Q2_2025[[#This Row],[Artikelprijs]],Q2_2025[[#This Row],[Stuksprijs]])</f>
        <v>295</v>
      </c>
      <c r="N1436" s="10">
        <f>Q2_2025[[#This Row],[Besteld]]*Q2_2025[[#This Row],[Prijs 2]]</f>
        <v>1770</v>
      </c>
      <c r="O1436" s="10">
        <f>IF(Q2_2025[[#This Row],[Brutobedrag 2]]&lt;Q2_2025[[#This Row],[Bruto - Rel.korting]],Q2_2025[[#This Row],[Brutobedrag 2]],Q2_2025[[#This Row],[Brutobedrag 2]]*(100-Q2_2025[[#This Row],[Relatiekorting percentage]])/100)</f>
        <v>1770</v>
      </c>
      <c r="R1436" s="3"/>
      <c r="W1436"/>
      <c r="AB1436"/>
    </row>
    <row r="1437" spans="1:28" x14ac:dyDescent="0.3">
      <c r="A1437" t="s">
        <v>631</v>
      </c>
      <c r="B1437">
        <v>5030228</v>
      </c>
      <c r="C1437" t="s">
        <v>473</v>
      </c>
      <c r="D1437">
        <v>2</v>
      </c>
      <c r="E1437" s="10">
        <v>236.9</v>
      </c>
      <c r="F1437" s="10">
        <v>473.8</v>
      </c>
      <c r="G1437" s="10">
        <v>473.8</v>
      </c>
      <c r="H1437">
        <v>0</v>
      </c>
      <c r="I1437" s="51" t="str">
        <f>_xlfn.XLOOKUP(Q2_2025[[#This Row],[Artikelnr]],Artikel_prijzen[Artnr],Artikel_prijzen[Groep],"")</f>
        <v>Rigging</v>
      </c>
      <c r="J1437" s="10">
        <f>_xlfn.XLOOKUP(Q2_2025[[#This Row],[Artikelnr]],Artikel_prijzen[Artnr],Artikel_prijzen[Prijs 2025],"")</f>
        <v>230</v>
      </c>
      <c r="K1437" t="str">
        <f>IF(Q2_2025[[#This Row],[Artikelprijs]]&lt;&gt;"",IF(Q2_2025[[#This Row],[Stuksprijs]]=Q2_2025[[#This Row],[Artikelprijs]],"Prijs gelijk","Prijs wijkt af"),"")</f>
        <v>Prijs wijkt af</v>
      </c>
      <c r="L1437" t="str">
        <f>IF(Q2_2025[[#This Row],[Relatiekorting percentage]]=0,
    "Nvt",
    IF(Q2_2025[[#This Row],[Brutobedrag 2]] &lt; Q2_2025[[#This Row],[Bruto - Rel.korting]],
        "Nee",
        "Ja"))</f>
        <v>Nvt</v>
      </c>
      <c r="M1437" s="10">
        <f>IF(Q2_2025[[#This Row],[Artikelprijs]]&lt;&gt;"",Q2_2025[[#This Row],[Artikelprijs]],Q2_2025[[#This Row],[Stuksprijs]])</f>
        <v>230</v>
      </c>
      <c r="N1437" s="10">
        <f>Q2_2025[[#This Row],[Besteld]]*Q2_2025[[#This Row],[Prijs 2]]</f>
        <v>460</v>
      </c>
      <c r="O1437" s="10">
        <f>IF(Q2_2025[[#This Row],[Brutobedrag 2]]&lt;Q2_2025[[#This Row],[Bruto - Rel.korting]],Q2_2025[[#This Row],[Brutobedrag 2]],Q2_2025[[#This Row],[Brutobedrag 2]]*(100-Q2_2025[[#This Row],[Relatiekorting percentage]])/100)</f>
        <v>460</v>
      </c>
      <c r="R1437" s="3"/>
      <c r="W1437"/>
      <c r="AB1437"/>
    </row>
    <row r="1438" spans="1:28" x14ac:dyDescent="0.3">
      <c r="A1438" t="s">
        <v>631</v>
      </c>
      <c r="B1438">
        <v>5030226</v>
      </c>
      <c r="C1438" t="s">
        <v>633</v>
      </c>
      <c r="D1438">
        <v>3</v>
      </c>
      <c r="E1438" s="10">
        <v>159.65</v>
      </c>
      <c r="F1438" s="10">
        <v>478.95</v>
      </c>
      <c r="G1438" s="10">
        <v>478.95</v>
      </c>
      <c r="H1438">
        <v>0</v>
      </c>
      <c r="I1438" s="51" t="str">
        <f>_xlfn.XLOOKUP(Q2_2025[[#This Row],[Artikelnr]],Artikel_prijzen[Artnr],Artikel_prijzen[Groep],"")</f>
        <v>Rigging</v>
      </c>
      <c r="J1438" s="10">
        <f>_xlfn.XLOOKUP(Q2_2025[[#This Row],[Artikelnr]],Artikel_prijzen[Artnr],Artikel_prijzen[Prijs 2025],"")</f>
        <v>155</v>
      </c>
      <c r="K1438" t="str">
        <f>IF(Q2_2025[[#This Row],[Artikelprijs]]&lt;&gt;"",IF(Q2_2025[[#This Row],[Stuksprijs]]=Q2_2025[[#This Row],[Artikelprijs]],"Prijs gelijk","Prijs wijkt af"),"")</f>
        <v>Prijs wijkt af</v>
      </c>
      <c r="L1438" t="str">
        <f>IF(Q2_2025[[#This Row],[Relatiekorting percentage]]=0,
    "Nvt",
    IF(Q2_2025[[#This Row],[Brutobedrag 2]] &lt; Q2_2025[[#This Row],[Bruto - Rel.korting]],
        "Nee",
        "Ja"))</f>
        <v>Nvt</v>
      </c>
      <c r="M1438" s="10">
        <f>IF(Q2_2025[[#This Row],[Artikelprijs]]&lt;&gt;"",Q2_2025[[#This Row],[Artikelprijs]],Q2_2025[[#This Row],[Stuksprijs]])</f>
        <v>155</v>
      </c>
      <c r="N1438" s="10">
        <f>Q2_2025[[#This Row],[Besteld]]*Q2_2025[[#This Row],[Prijs 2]]</f>
        <v>465</v>
      </c>
      <c r="O1438" s="10">
        <f>IF(Q2_2025[[#This Row],[Brutobedrag 2]]&lt;Q2_2025[[#This Row],[Bruto - Rel.korting]],Q2_2025[[#This Row],[Brutobedrag 2]],Q2_2025[[#This Row],[Brutobedrag 2]]*(100-Q2_2025[[#This Row],[Relatiekorting percentage]])/100)</f>
        <v>465</v>
      </c>
      <c r="R1438" s="3"/>
      <c r="W1438"/>
      <c r="AB1438"/>
    </row>
    <row r="1439" spans="1:28" x14ac:dyDescent="0.3">
      <c r="A1439" t="s">
        <v>631</v>
      </c>
      <c r="B1439">
        <v>5030228</v>
      </c>
      <c r="C1439" t="s">
        <v>473</v>
      </c>
      <c r="D1439">
        <v>4</v>
      </c>
      <c r="E1439" s="10">
        <v>236.9</v>
      </c>
      <c r="F1439" s="10">
        <v>947.6</v>
      </c>
      <c r="G1439" s="10">
        <v>947.6</v>
      </c>
      <c r="H1439">
        <v>0</v>
      </c>
      <c r="I1439" s="51" t="str">
        <f>_xlfn.XLOOKUP(Q2_2025[[#This Row],[Artikelnr]],Artikel_prijzen[Artnr],Artikel_prijzen[Groep],"")</f>
        <v>Rigging</v>
      </c>
      <c r="J1439" s="10">
        <f>_xlfn.XLOOKUP(Q2_2025[[#This Row],[Artikelnr]],Artikel_prijzen[Artnr],Artikel_prijzen[Prijs 2025],"")</f>
        <v>230</v>
      </c>
      <c r="K1439" t="str">
        <f>IF(Q2_2025[[#This Row],[Artikelprijs]]&lt;&gt;"",IF(Q2_2025[[#This Row],[Stuksprijs]]=Q2_2025[[#This Row],[Artikelprijs]],"Prijs gelijk","Prijs wijkt af"),"")</f>
        <v>Prijs wijkt af</v>
      </c>
      <c r="L1439" t="str">
        <f>IF(Q2_2025[[#This Row],[Relatiekorting percentage]]=0,
    "Nvt",
    IF(Q2_2025[[#This Row],[Brutobedrag 2]] &lt; Q2_2025[[#This Row],[Bruto - Rel.korting]],
        "Nee",
        "Ja"))</f>
        <v>Nvt</v>
      </c>
      <c r="M1439" s="10">
        <f>IF(Q2_2025[[#This Row],[Artikelprijs]]&lt;&gt;"",Q2_2025[[#This Row],[Artikelprijs]],Q2_2025[[#This Row],[Stuksprijs]])</f>
        <v>230</v>
      </c>
      <c r="N1439" s="10">
        <f>Q2_2025[[#This Row],[Besteld]]*Q2_2025[[#This Row],[Prijs 2]]</f>
        <v>920</v>
      </c>
      <c r="O1439" s="10">
        <f>IF(Q2_2025[[#This Row],[Brutobedrag 2]]&lt;Q2_2025[[#This Row],[Bruto - Rel.korting]],Q2_2025[[#This Row],[Brutobedrag 2]],Q2_2025[[#This Row],[Brutobedrag 2]]*(100-Q2_2025[[#This Row],[Relatiekorting percentage]])/100)</f>
        <v>920</v>
      </c>
      <c r="R1439" s="3"/>
      <c r="W1439"/>
      <c r="AB1439"/>
    </row>
    <row r="1440" spans="1:28" x14ac:dyDescent="0.3">
      <c r="A1440" t="s">
        <v>631</v>
      </c>
      <c r="B1440">
        <v>5030232</v>
      </c>
      <c r="C1440" t="s">
        <v>395</v>
      </c>
      <c r="D1440">
        <v>1</v>
      </c>
      <c r="E1440" s="10">
        <v>144.19999999999999</v>
      </c>
      <c r="F1440" s="10">
        <v>144.19999999999999</v>
      </c>
      <c r="G1440" s="10">
        <v>144.19999999999999</v>
      </c>
      <c r="H1440">
        <v>0</v>
      </c>
      <c r="I1440" s="51" t="str">
        <f>_xlfn.XLOOKUP(Q2_2025[[#This Row],[Artikelnr]],Artikel_prijzen[Artnr],Artikel_prijzen[Groep],"")</f>
        <v>Rigging</v>
      </c>
      <c r="J1440" s="10">
        <f>_xlfn.XLOOKUP(Q2_2025[[#This Row],[Artikelnr]],Artikel_prijzen[Artnr],Artikel_prijzen[Prijs 2025],"")</f>
        <v>140</v>
      </c>
      <c r="K1440" t="str">
        <f>IF(Q2_2025[[#This Row],[Artikelprijs]]&lt;&gt;"",IF(Q2_2025[[#This Row],[Stuksprijs]]=Q2_2025[[#This Row],[Artikelprijs]],"Prijs gelijk","Prijs wijkt af"),"")</f>
        <v>Prijs wijkt af</v>
      </c>
      <c r="L1440" t="str">
        <f>IF(Q2_2025[[#This Row],[Relatiekorting percentage]]=0,
    "Nvt",
    IF(Q2_2025[[#This Row],[Brutobedrag 2]] &lt; Q2_2025[[#This Row],[Bruto - Rel.korting]],
        "Nee",
        "Ja"))</f>
        <v>Nvt</v>
      </c>
      <c r="M1440" s="10">
        <f>IF(Q2_2025[[#This Row],[Artikelprijs]]&lt;&gt;"",Q2_2025[[#This Row],[Artikelprijs]],Q2_2025[[#This Row],[Stuksprijs]])</f>
        <v>140</v>
      </c>
      <c r="N1440" s="10">
        <f>Q2_2025[[#This Row],[Besteld]]*Q2_2025[[#This Row],[Prijs 2]]</f>
        <v>140</v>
      </c>
      <c r="O1440" s="10">
        <f>IF(Q2_2025[[#This Row],[Brutobedrag 2]]&lt;Q2_2025[[#This Row],[Bruto - Rel.korting]],Q2_2025[[#This Row],[Brutobedrag 2]],Q2_2025[[#This Row],[Brutobedrag 2]]*(100-Q2_2025[[#This Row],[Relatiekorting percentage]])/100)</f>
        <v>140</v>
      </c>
      <c r="R1440" s="3"/>
      <c r="W1440"/>
      <c r="AB1440"/>
    </row>
    <row r="1441" spans="1:28" x14ac:dyDescent="0.3">
      <c r="A1441" t="s">
        <v>631</v>
      </c>
      <c r="B1441">
        <v>5030229</v>
      </c>
      <c r="C1441" t="s">
        <v>393</v>
      </c>
      <c r="D1441">
        <v>8</v>
      </c>
      <c r="E1441" s="10">
        <v>303.85000000000002</v>
      </c>
      <c r="F1441" s="10">
        <v>2430.8000000000002</v>
      </c>
      <c r="G1441" s="10">
        <v>2430.8000000000002</v>
      </c>
      <c r="H1441">
        <v>0</v>
      </c>
      <c r="I1441" s="51" t="str">
        <f>_xlfn.XLOOKUP(Q2_2025[[#This Row],[Artikelnr]],Artikel_prijzen[Artnr],Artikel_prijzen[Groep],"")</f>
        <v>Rigging</v>
      </c>
      <c r="J1441" s="10">
        <f>_xlfn.XLOOKUP(Q2_2025[[#This Row],[Artikelnr]],Artikel_prijzen[Artnr],Artikel_prijzen[Prijs 2025],"")</f>
        <v>295</v>
      </c>
      <c r="K1441" t="str">
        <f>IF(Q2_2025[[#This Row],[Artikelprijs]]&lt;&gt;"",IF(Q2_2025[[#This Row],[Stuksprijs]]=Q2_2025[[#This Row],[Artikelprijs]],"Prijs gelijk","Prijs wijkt af"),"")</f>
        <v>Prijs wijkt af</v>
      </c>
      <c r="L1441" t="str">
        <f>IF(Q2_2025[[#This Row],[Relatiekorting percentage]]=0,
    "Nvt",
    IF(Q2_2025[[#This Row],[Brutobedrag 2]] &lt; Q2_2025[[#This Row],[Bruto - Rel.korting]],
        "Nee",
        "Ja"))</f>
        <v>Nvt</v>
      </c>
      <c r="M1441" s="10">
        <f>IF(Q2_2025[[#This Row],[Artikelprijs]]&lt;&gt;"",Q2_2025[[#This Row],[Artikelprijs]],Q2_2025[[#This Row],[Stuksprijs]])</f>
        <v>295</v>
      </c>
      <c r="N1441" s="10">
        <f>Q2_2025[[#This Row],[Besteld]]*Q2_2025[[#This Row],[Prijs 2]]</f>
        <v>2360</v>
      </c>
      <c r="O1441" s="10">
        <f>IF(Q2_2025[[#This Row],[Brutobedrag 2]]&lt;Q2_2025[[#This Row],[Bruto - Rel.korting]],Q2_2025[[#This Row],[Brutobedrag 2]],Q2_2025[[#This Row],[Brutobedrag 2]]*(100-Q2_2025[[#This Row],[Relatiekorting percentage]])/100)</f>
        <v>2360</v>
      </c>
      <c r="R1441" s="3"/>
      <c r="W1441"/>
      <c r="AB1441"/>
    </row>
    <row r="1442" spans="1:28" x14ac:dyDescent="0.3">
      <c r="A1442" t="s">
        <v>631</v>
      </c>
      <c r="B1442">
        <v>5030228</v>
      </c>
      <c r="C1442" t="s">
        <v>113</v>
      </c>
      <c r="D1442">
        <v>2</v>
      </c>
      <c r="E1442" s="10">
        <v>236.9</v>
      </c>
      <c r="F1442" s="10">
        <v>473.8</v>
      </c>
      <c r="G1442" s="10">
        <v>473.8</v>
      </c>
      <c r="H1442">
        <v>0</v>
      </c>
      <c r="I1442" s="51" t="str">
        <f>_xlfn.XLOOKUP(Q2_2025[[#This Row],[Artikelnr]],Artikel_prijzen[Artnr],Artikel_prijzen[Groep],"")</f>
        <v>Rigging</v>
      </c>
      <c r="J1442" s="10">
        <f>_xlfn.XLOOKUP(Q2_2025[[#This Row],[Artikelnr]],Artikel_prijzen[Artnr],Artikel_prijzen[Prijs 2025],"")</f>
        <v>230</v>
      </c>
      <c r="K1442" t="str">
        <f>IF(Q2_2025[[#This Row],[Artikelprijs]]&lt;&gt;"",IF(Q2_2025[[#This Row],[Stuksprijs]]=Q2_2025[[#This Row],[Artikelprijs]],"Prijs gelijk","Prijs wijkt af"),"")</f>
        <v>Prijs wijkt af</v>
      </c>
      <c r="L1442" t="str">
        <f>IF(Q2_2025[[#This Row],[Relatiekorting percentage]]=0,
    "Nvt",
    IF(Q2_2025[[#This Row],[Brutobedrag 2]] &lt; Q2_2025[[#This Row],[Bruto - Rel.korting]],
        "Nee",
        "Ja"))</f>
        <v>Nvt</v>
      </c>
      <c r="M1442" s="10">
        <f>IF(Q2_2025[[#This Row],[Artikelprijs]]&lt;&gt;"",Q2_2025[[#This Row],[Artikelprijs]],Q2_2025[[#This Row],[Stuksprijs]])</f>
        <v>230</v>
      </c>
      <c r="N1442" s="10">
        <f>Q2_2025[[#This Row],[Besteld]]*Q2_2025[[#This Row],[Prijs 2]]</f>
        <v>460</v>
      </c>
      <c r="O1442" s="10">
        <f>IF(Q2_2025[[#This Row],[Brutobedrag 2]]&lt;Q2_2025[[#This Row],[Bruto - Rel.korting]],Q2_2025[[#This Row],[Brutobedrag 2]],Q2_2025[[#This Row],[Brutobedrag 2]]*(100-Q2_2025[[#This Row],[Relatiekorting percentage]])/100)</f>
        <v>460</v>
      </c>
      <c r="R1442" s="3"/>
      <c r="W1442"/>
      <c r="AB1442"/>
    </row>
    <row r="1443" spans="1:28" x14ac:dyDescent="0.3">
      <c r="A1443" t="s">
        <v>631</v>
      </c>
      <c r="B1443">
        <v>5030232</v>
      </c>
      <c r="C1443" t="s">
        <v>116</v>
      </c>
      <c r="D1443">
        <v>1</v>
      </c>
      <c r="E1443" s="10">
        <v>144.19999999999999</v>
      </c>
      <c r="F1443" s="10">
        <v>144.19999999999999</v>
      </c>
      <c r="G1443" s="10">
        <v>144.19999999999999</v>
      </c>
      <c r="H1443">
        <v>0</v>
      </c>
      <c r="I1443" s="51" t="str">
        <f>_xlfn.XLOOKUP(Q2_2025[[#This Row],[Artikelnr]],Artikel_prijzen[Artnr],Artikel_prijzen[Groep],"")</f>
        <v>Rigging</v>
      </c>
      <c r="J1443" s="10">
        <f>_xlfn.XLOOKUP(Q2_2025[[#This Row],[Artikelnr]],Artikel_prijzen[Artnr],Artikel_prijzen[Prijs 2025],"")</f>
        <v>140</v>
      </c>
      <c r="K1443" t="str">
        <f>IF(Q2_2025[[#This Row],[Artikelprijs]]&lt;&gt;"",IF(Q2_2025[[#This Row],[Stuksprijs]]=Q2_2025[[#This Row],[Artikelprijs]],"Prijs gelijk","Prijs wijkt af"),"")</f>
        <v>Prijs wijkt af</v>
      </c>
      <c r="L1443" t="str">
        <f>IF(Q2_2025[[#This Row],[Relatiekorting percentage]]=0,
    "Nvt",
    IF(Q2_2025[[#This Row],[Brutobedrag 2]] &lt; Q2_2025[[#This Row],[Bruto - Rel.korting]],
        "Nee",
        "Ja"))</f>
        <v>Nvt</v>
      </c>
      <c r="M1443" s="10">
        <f>IF(Q2_2025[[#This Row],[Artikelprijs]]&lt;&gt;"",Q2_2025[[#This Row],[Artikelprijs]],Q2_2025[[#This Row],[Stuksprijs]])</f>
        <v>140</v>
      </c>
      <c r="N1443" s="10">
        <f>Q2_2025[[#This Row],[Besteld]]*Q2_2025[[#This Row],[Prijs 2]]</f>
        <v>140</v>
      </c>
      <c r="O1443" s="10">
        <f>IF(Q2_2025[[#This Row],[Brutobedrag 2]]&lt;Q2_2025[[#This Row],[Bruto - Rel.korting]],Q2_2025[[#This Row],[Brutobedrag 2]],Q2_2025[[#This Row],[Brutobedrag 2]]*(100-Q2_2025[[#This Row],[Relatiekorting percentage]])/100)</f>
        <v>140</v>
      </c>
      <c r="R1443" s="3"/>
      <c r="W1443"/>
      <c r="AB1443"/>
    </row>
    <row r="1444" spans="1:28" x14ac:dyDescent="0.3">
      <c r="A1444" t="s">
        <v>631</v>
      </c>
      <c r="B1444">
        <v>5030228</v>
      </c>
      <c r="C1444" t="s">
        <v>473</v>
      </c>
      <c r="D1444">
        <v>4</v>
      </c>
      <c r="E1444" s="10">
        <v>236.9</v>
      </c>
      <c r="F1444" s="10">
        <v>947.6</v>
      </c>
      <c r="G1444" s="10">
        <v>947.6</v>
      </c>
      <c r="H1444">
        <v>0</v>
      </c>
      <c r="I1444" s="51" t="str">
        <f>_xlfn.XLOOKUP(Q2_2025[[#This Row],[Artikelnr]],Artikel_prijzen[Artnr],Artikel_prijzen[Groep],"")</f>
        <v>Rigging</v>
      </c>
      <c r="J1444" s="10">
        <f>_xlfn.XLOOKUP(Q2_2025[[#This Row],[Artikelnr]],Artikel_prijzen[Artnr],Artikel_prijzen[Prijs 2025],"")</f>
        <v>230</v>
      </c>
      <c r="K1444" t="str">
        <f>IF(Q2_2025[[#This Row],[Artikelprijs]]&lt;&gt;"",IF(Q2_2025[[#This Row],[Stuksprijs]]=Q2_2025[[#This Row],[Artikelprijs]],"Prijs gelijk","Prijs wijkt af"),"")</f>
        <v>Prijs wijkt af</v>
      </c>
      <c r="L1444" t="str">
        <f>IF(Q2_2025[[#This Row],[Relatiekorting percentage]]=0,
    "Nvt",
    IF(Q2_2025[[#This Row],[Brutobedrag 2]] &lt; Q2_2025[[#This Row],[Bruto - Rel.korting]],
        "Nee",
        "Ja"))</f>
        <v>Nvt</v>
      </c>
      <c r="M1444" s="10">
        <f>IF(Q2_2025[[#This Row],[Artikelprijs]]&lt;&gt;"",Q2_2025[[#This Row],[Artikelprijs]],Q2_2025[[#This Row],[Stuksprijs]])</f>
        <v>230</v>
      </c>
      <c r="N1444" s="10">
        <f>Q2_2025[[#This Row],[Besteld]]*Q2_2025[[#This Row],[Prijs 2]]</f>
        <v>920</v>
      </c>
      <c r="O1444" s="10">
        <f>IF(Q2_2025[[#This Row],[Brutobedrag 2]]&lt;Q2_2025[[#This Row],[Bruto - Rel.korting]],Q2_2025[[#This Row],[Brutobedrag 2]],Q2_2025[[#This Row],[Brutobedrag 2]]*(100-Q2_2025[[#This Row],[Relatiekorting percentage]])/100)</f>
        <v>920</v>
      </c>
      <c r="R1444" s="3"/>
      <c r="W1444"/>
      <c r="AB1444"/>
    </row>
    <row r="1445" spans="1:28" x14ac:dyDescent="0.3">
      <c r="A1445" t="s">
        <v>631</v>
      </c>
      <c r="B1445">
        <v>5030232</v>
      </c>
      <c r="C1445" t="s">
        <v>395</v>
      </c>
      <c r="D1445">
        <v>1</v>
      </c>
      <c r="E1445" s="10">
        <v>144.19999999999999</v>
      </c>
      <c r="F1445" s="10">
        <v>144.19999999999999</v>
      </c>
      <c r="G1445" s="10">
        <v>144.19999999999999</v>
      </c>
      <c r="H1445">
        <v>0</v>
      </c>
      <c r="I1445" s="51" t="str">
        <f>_xlfn.XLOOKUP(Q2_2025[[#This Row],[Artikelnr]],Artikel_prijzen[Artnr],Artikel_prijzen[Groep],"")</f>
        <v>Rigging</v>
      </c>
      <c r="J1445" s="10">
        <f>_xlfn.XLOOKUP(Q2_2025[[#This Row],[Artikelnr]],Artikel_prijzen[Artnr],Artikel_prijzen[Prijs 2025],"")</f>
        <v>140</v>
      </c>
      <c r="K1445" t="str">
        <f>IF(Q2_2025[[#This Row],[Artikelprijs]]&lt;&gt;"",IF(Q2_2025[[#This Row],[Stuksprijs]]=Q2_2025[[#This Row],[Artikelprijs]],"Prijs gelijk","Prijs wijkt af"),"")</f>
        <v>Prijs wijkt af</v>
      </c>
      <c r="L1445" t="str">
        <f>IF(Q2_2025[[#This Row],[Relatiekorting percentage]]=0,
    "Nvt",
    IF(Q2_2025[[#This Row],[Brutobedrag 2]] &lt; Q2_2025[[#This Row],[Bruto - Rel.korting]],
        "Nee",
        "Ja"))</f>
        <v>Nvt</v>
      </c>
      <c r="M1445" s="10">
        <f>IF(Q2_2025[[#This Row],[Artikelprijs]]&lt;&gt;"",Q2_2025[[#This Row],[Artikelprijs]],Q2_2025[[#This Row],[Stuksprijs]])</f>
        <v>140</v>
      </c>
      <c r="N1445" s="10">
        <f>Q2_2025[[#This Row],[Besteld]]*Q2_2025[[#This Row],[Prijs 2]]</f>
        <v>140</v>
      </c>
      <c r="O1445" s="10">
        <f>IF(Q2_2025[[#This Row],[Brutobedrag 2]]&lt;Q2_2025[[#This Row],[Bruto - Rel.korting]],Q2_2025[[#This Row],[Brutobedrag 2]],Q2_2025[[#This Row],[Brutobedrag 2]]*(100-Q2_2025[[#This Row],[Relatiekorting percentage]])/100)</f>
        <v>140</v>
      </c>
      <c r="R1445" s="3"/>
      <c r="W1445"/>
      <c r="AB1445"/>
    </row>
    <row r="1446" spans="1:28" x14ac:dyDescent="0.3">
      <c r="A1446" t="s">
        <v>631</v>
      </c>
      <c r="B1446">
        <v>5030229</v>
      </c>
      <c r="C1446" t="s">
        <v>393</v>
      </c>
      <c r="D1446">
        <v>6</v>
      </c>
      <c r="E1446" s="10">
        <v>303.85000000000002</v>
      </c>
      <c r="F1446" s="10">
        <v>1823.1</v>
      </c>
      <c r="G1446" s="10">
        <v>1823.1</v>
      </c>
      <c r="H1446">
        <v>0</v>
      </c>
      <c r="I1446" s="51" t="str">
        <f>_xlfn.XLOOKUP(Q2_2025[[#This Row],[Artikelnr]],Artikel_prijzen[Artnr],Artikel_prijzen[Groep],"")</f>
        <v>Rigging</v>
      </c>
      <c r="J1446" s="10">
        <f>_xlfn.XLOOKUP(Q2_2025[[#This Row],[Artikelnr]],Artikel_prijzen[Artnr],Artikel_prijzen[Prijs 2025],"")</f>
        <v>295</v>
      </c>
      <c r="K1446" t="str">
        <f>IF(Q2_2025[[#This Row],[Artikelprijs]]&lt;&gt;"",IF(Q2_2025[[#This Row],[Stuksprijs]]=Q2_2025[[#This Row],[Artikelprijs]],"Prijs gelijk","Prijs wijkt af"),"")</f>
        <v>Prijs wijkt af</v>
      </c>
      <c r="L1446" t="str">
        <f>IF(Q2_2025[[#This Row],[Relatiekorting percentage]]=0,
    "Nvt",
    IF(Q2_2025[[#This Row],[Brutobedrag 2]] &lt; Q2_2025[[#This Row],[Bruto - Rel.korting]],
        "Nee",
        "Ja"))</f>
        <v>Nvt</v>
      </c>
      <c r="M1446" s="10">
        <f>IF(Q2_2025[[#This Row],[Artikelprijs]]&lt;&gt;"",Q2_2025[[#This Row],[Artikelprijs]],Q2_2025[[#This Row],[Stuksprijs]])</f>
        <v>295</v>
      </c>
      <c r="N1446" s="10">
        <f>Q2_2025[[#This Row],[Besteld]]*Q2_2025[[#This Row],[Prijs 2]]</f>
        <v>1770</v>
      </c>
      <c r="O1446" s="10">
        <f>IF(Q2_2025[[#This Row],[Brutobedrag 2]]&lt;Q2_2025[[#This Row],[Bruto - Rel.korting]],Q2_2025[[#This Row],[Brutobedrag 2]],Q2_2025[[#This Row],[Brutobedrag 2]]*(100-Q2_2025[[#This Row],[Relatiekorting percentage]])/100)</f>
        <v>1770</v>
      </c>
      <c r="R1446" s="3"/>
      <c r="W1446"/>
      <c r="AB1446"/>
    </row>
    <row r="1447" spans="1:28" x14ac:dyDescent="0.3">
      <c r="A1447" t="s">
        <v>631</v>
      </c>
      <c r="B1447">
        <v>5030228</v>
      </c>
      <c r="C1447" t="s">
        <v>473</v>
      </c>
      <c r="D1447">
        <v>4</v>
      </c>
      <c r="E1447" s="10">
        <v>236.9</v>
      </c>
      <c r="F1447" s="10">
        <v>947.6</v>
      </c>
      <c r="G1447" s="10">
        <v>947.6</v>
      </c>
      <c r="H1447">
        <v>0</v>
      </c>
      <c r="I1447" s="51" t="str">
        <f>_xlfn.XLOOKUP(Q2_2025[[#This Row],[Artikelnr]],Artikel_prijzen[Artnr],Artikel_prijzen[Groep],"")</f>
        <v>Rigging</v>
      </c>
      <c r="J1447" s="10">
        <f>_xlfn.XLOOKUP(Q2_2025[[#This Row],[Artikelnr]],Artikel_prijzen[Artnr],Artikel_prijzen[Prijs 2025],"")</f>
        <v>230</v>
      </c>
      <c r="K1447" t="str">
        <f>IF(Q2_2025[[#This Row],[Artikelprijs]]&lt;&gt;"",IF(Q2_2025[[#This Row],[Stuksprijs]]=Q2_2025[[#This Row],[Artikelprijs]],"Prijs gelijk","Prijs wijkt af"),"")</f>
        <v>Prijs wijkt af</v>
      </c>
      <c r="L1447" t="str">
        <f>IF(Q2_2025[[#This Row],[Relatiekorting percentage]]=0,
    "Nvt",
    IF(Q2_2025[[#This Row],[Brutobedrag 2]] &lt; Q2_2025[[#This Row],[Bruto - Rel.korting]],
        "Nee",
        "Ja"))</f>
        <v>Nvt</v>
      </c>
      <c r="M1447" s="10">
        <f>IF(Q2_2025[[#This Row],[Artikelprijs]]&lt;&gt;"",Q2_2025[[#This Row],[Artikelprijs]],Q2_2025[[#This Row],[Stuksprijs]])</f>
        <v>230</v>
      </c>
      <c r="N1447" s="10">
        <f>Q2_2025[[#This Row],[Besteld]]*Q2_2025[[#This Row],[Prijs 2]]</f>
        <v>920</v>
      </c>
      <c r="O1447" s="10">
        <f>IF(Q2_2025[[#This Row],[Brutobedrag 2]]&lt;Q2_2025[[#This Row],[Bruto - Rel.korting]],Q2_2025[[#This Row],[Brutobedrag 2]],Q2_2025[[#This Row],[Brutobedrag 2]]*(100-Q2_2025[[#This Row],[Relatiekorting percentage]])/100)</f>
        <v>920</v>
      </c>
      <c r="R1447" s="3"/>
      <c r="W1447"/>
      <c r="AB1447"/>
    </row>
    <row r="1448" spans="1:28" x14ac:dyDescent="0.3">
      <c r="A1448" t="s">
        <v>631</v>
      </c>
      <c r="B1448">
        <v>5030228</v>
      </c>
      <c r="C1448" t="s">
        <v>473</v>
      </c>
      <c r="D1448">
        <v>2</v>
      </c>
      <c r="E1448" s="10">
        <v>236.9</v>
      </c>
      <c r="F1448" s="10">
        <v>473.8</v>
      </c>
      <c r="G1448" s="10">
        <v>473.8</v>
      </c>
      <c r="H1448">
        <v>0</v>
      </c>
      <c r="I1448" s="51" t="str">
        <f>_xlfn.XLOOKUP(Q2_2025[[#This Row],[Artikelnr]],Artikel_prijzen[Artnr],Artikel_prijzen[Groep],"")</f>
        <v>Rigging</v>
      </c>
      <c r="J1448" s="10">
        <f>_xlfn.XLOOKUP(Q2_2025[[#This Row],[Artikelnr]],Artikel_prijzen[Artnr],Artikel_prijzen[Prijs 2025],"")</f>
        <v>230</v>
      </c>
      <c r="K1448" t="str">
        <f>IF(Q2_2025[[#This Row],[Artikelprijs]]&lt;&gt;"",IF(Q2_2025[[#This Row],[Stuksprijs]]=Q2_2025[[#This Row],[Artikelprijs]],"Prijs gelijk","Prijs wijkt af"),"")</f>
        <v>Prijs wijkt af</v>
      </c>
      <c r="L1448" t="str">
        <f>IF(Q2_2025[[#This Row],[Relatiekorting percentage]]=0,
    "Nvt",
    IF(Q2_2025[[#This Row],[Brutobedrag 2]] &lt; Q2_2025[[#This Row],[Bruto - Rel.korting]],
        "Nee",
        "Ja"))</f>
        <v>Nvt</v>
      </c>
      <c r="M1448" s="10">
        <f>IF(Q2_2025[[#This Row],[Artikelprijs]]&lt;&gt;"",Q2_2025[[#This Row],[Artikelprijs]],Q2_2025[[#This Row],[Stuksprijs]])</f>
        <v>230</v>
      </c>
      <c r="N1448" s="10">
        <f>Q2_2025[[#This Row],[Besteld]]*Q2_2025[[#This Row],[Prijs 2]]</f>
        <v>460</v>
      </c>
      <c r="O1448" s="10">
        <f>IF(Q2_2025[[#This Row],[Brutobedrag 2]]&lt;Q2_2025[[#This Row],[Bruto - Rel.korting]],Q2_2025[[#This Row],[Brutobedrag 2]],Q2_2025[[#This Row],[Brutobedrag 2]]*(100-Q2_2025[[#This Row],[Relatiekorting percentage]])/100)</f>
        <v>460</v>
      </c>
      <c r="R1448" s="3"/>
      <c r="W1448"/>
      <c r="AB1448"/>
    </row>
    <row r="1449" spans="1:28" x14ac:dyDescent="0.3">
      <c r="A1449" t="s">
        <v>631</v>
      </c>
      <c r="B1449">
        <v>5030232</v>
      </c>
      <c r="C1449" t="s">
        <v>395</v>
      </c>
      <c r="D1449">
        <v>1</v>
      </c>
      <c r="E1449" s="10">
        <v>144.19999999999999</v>
      </c>
      <c r="F1449" s="10">
        <v>144.19999999999999</v>
      </c>
      <c r="G1449" s="10">
        <v>144.19999999999999</v>
      </c>
      <c r="H1449">
        <v>0</v>
      </c>
      <c r="I1449" s="51" t="str">
        <f>_xlfn.XLOOKUP(Q2_2025[[#This Row],[Artikelnr]],Artikel_prijzen[Artnr],Artikel_prijzen[Groep],"")</f>
        <v>Rigging</v>
      </c>
      <c r="J1449" s="10">
        <f>_xlfn.XLOOKUP(Q2_2025[[#This Row],[Artikelnr]],Artikel_prijzen[Artnr],Artikel_prijzen[Prijs 2025],"")</f>
        <v>140</v>
      </c>
      <c r="K1449" t="str">
        <f>IF(Q2_2025[[#This Row],[Artikelprijs]]&lt;&gt;"",IF(Q2_2025[[#This Row],[Stuksprijs]]=Q2_2025[[#This Row],[Artikelprijs]],"Prijs gelijk","Prijs wijkt af"),"")</f>
        <v>Prijs wijkt af</v>
      </c>
      <c r="L1449" t="str">
        <f>IF(Q2_2025[[#This Row],[Relatiekorting percentage]]=0,
    "Nvt",
    IF(Q2_2025[[#This Row],[Brutobedrag 2]] &lt; Q2_2025[[#This Row],[Bruto - Rel.korting]],
        "Nee",
        "Ja"))</f>
        <v>Nvt</v>
      </c>
      <c r="M1449" s="10">
        <f>IF(Q2_2025[[#This Row],[Artikelprijs]]&lt;&gt;"",Q2_2025[[#This Row],[Artikelprijs]],Q2_2025[[#This Row],[Stuksprijs]])</f>
        <v>140</v>
      </c>
      <c r="N1449" s="10">
        <f>Q2_2025[[#This Row],[Besteld]]*Q2_2025[[#This Row],[Prijs 2]]</f>
        <v>140</v>
      </c>
      <c r="O1449" s="10">
        <f>IF(Q2_2025[[#This Row],[Brutobedrag 2]]&lt;Q2_2025[[#This Row],[Bruto - Rel.korting]],Q2_2025[[#This Row],[Brutobedrag 2]],Q2_2025[[#This Row],[Brutobedrag 2]]*(100-Q2_2025[[#This Row],[Relatiekorting percentage]])/100)</f>
        <v>140</v>
      </c>
      <c r="R1449" s="3"/>
      <c r="W1449"/>
      <c r="AB1449"/>
    </row>
    <row r="1450" spans="1:28" x14ac:dyDescent="0.3">
      <c r="A1450" t="s">
        <v>631</v>
      </c>
      <c r="B1450">
        <v>5030226</v>
      </c>
      <c r="C1450" t="s">
        <v>633</v>
      </c>
      <c r="D1450">
        <v>2</v>
      </c>
      <c r="E1450" s="10">
        <v>159.65</v>
      </c>
      <c r="F1450" s="10">
        <v>319.3</v>
      </c>
      <c r="G1450" s="10">
        <v>319.3</v>
      </c>
      <c r="H1450">
        <v>0</v>
      </c>
      <c r="I1450" s="51" t="str">
        <f>_xlfn.XLOOKUP(Q2_2025[[#This Row],[Artikelnr]],Artikel_prijzen[Artnr],Artikel_prijzen[Groep],"")</f>
        <v>Rigging</v>
      </c>
      <c r="J1450" s="10">
        <f>_xlfn.XLOOKUP(Q2_2025[[#This Row],[Artikelnr]],Artikel_prijzen[Artnr],Artikel_prijzen[Prijs 2025],"")</f>
        <v>155</v>
      </c>
      <c r="K1450" t="str">
        <f>IF(Q2_2025[[#This Row],[Artikelprijs]]&lt;&gt;"",IF(Q2_2025[[#This Row],[Stuksprijs]]=Q2_2025[[#This Row],[Artikelprijs]],"Prijs gelijk","Prijs wijkt af"),"")</f>
        <v>Prijs wijkt af</v>
      </c>
      <c r="L1450" t="str">
        <f>IF(Q2_2025[[#This Row],[Relatiekorting percentage]]=0,
    "Nvt",
    IF(Q2_2025[[#This Row],[Brutobedrag 2]] &lt; Q2_2025[[#This Row],[Bruto - Rel.korting]],
        "Nee",
        "Ja"))</f>
        <v>Nvt</v>
      </c>
      <c r="M1450" s="10">
        <f>IF(Q2_2025[[#This Row],[Artikelprijs]]&lt;&gt;"",Q2_2025[[#This Row],[Artikelprijs]],Q2_2025[[#This Row],[Stuksprijs]])</f>
        <v>155</v>
      </c>
      <c r="N1450" s="10">
        <f>Q2_2025[[#This Row],[Besteld]]*Q2_2025[[#This Row],[Prijs 2]]</f>
        <v>310</v>
      </c>
      <c r="O1450" s="10">
        <f>IF(Q2_2025[[#This Row],[Brutobedrag 2]]&lt;Q2_2025[[#This Row],[Bruto - Rel.korting]],Q2_2025[[#This Row],[Brutobedrag 2]],Q2_2025[[#This Row],[Brutobedrag 2]]*(100-Q2_2025[[#This Row],[Relatiekorting percentage]])/100)</f>
        <v>310</v>
      </c>
      <c r="R1450" s="3"/>
      <c r="W1450"/>
      <c r="AB1450"/>
    </row>
    <row r="1451" spans="1:28" x14ac:dyDescent="0.3">
      <c r="A1451" t="s">
        <v>631</v>
      </c>
      <c r="B1451">
        <v>5030232</v>
      </c>
      <c r="C1451" t="s">
        <v>395</v>
      </c>
      <c r="D1451">
        <v>1</v>
      </c>
      <c r="E1451" s="10">
        <v>144.19999999999999</v>
      </c>
      <c r="F1451" s="10">
        <v>144.19999999999999</v>
      </c>
      <c r="G1451" s="10">
        <v>144.19999999999999</v>
      </c>
      <c r="H1451">
        <v>0</v>
      </c>
      <c r="I1451" s="51" t="str">
        <f>_xlfn.XLOOKUP(Q2_2025[[#This Row],[Artikelnr]],Artikel_prijzen[Artnr],Artikel_prijzen[Groep],"")</f>
        <v>Rigging</v>
      </c>
      <c r="J1451" s="10">
        <f>_xlfn.XLOOKUP(Q2_2025[[#This Row],[Artikelnr]],Artikel_prijzen[Artnr],Artikel_prijzen[Prijs 2025],"")</f>
        <v>140</v>
      </c>
      <c r="K1451" t="str">
        <f>IF(Q2_2025[[#This Row],[Artikelprijs]]&lt;&gt;"",IF(Q2_2025[[#This Row],[Stuksprijs]]=Q2_2025[[#This Row],[Artikelprijs]],"Prijs gelijk","Prijs wijkt af"),"")</f>
        <v>Prijs wijkt af</v>
      </c>
      <c r="L1451" t="str">
        <f>IF(Q2_2025[[#This Row],[Relatiekorting percentage]]=0,
    "Nvt",
    IF(Q2_2025[[#This Row],[Brutobedrag 2]] &lt; Q2_2025[[#This Row],[Bruto - Rel.korting]],
        "Nee",
        "Ja"))</f>
        <v>Nvt</v>
      </c>
      <c r="M1451" s="10">
        <f>IF(Q2_2025[[#This Row],[Artikelprijs]]&lt;&gt;"",Q2_2025[[#This Row],[Artikelprijs]],Q2_2025[[#This Row],[Stuksprijs]])</f>
        <v>140</v>
      </c>
      <c r="N1451" s="10">
        <f>Q2_2025[[#This Row],[Besteld]]*Q2_2025[[#This Row],[Prijs 2]]</f>
        <v>140</v>
      </c>
      <c r="O1451" s="10">
        <f>IF(Q2_2025[[#This Row],[Brutobedrag 2]]&lt;Q2_2025[[#This Row],[Bruto - Rel.korting]],Q2_2025[[#This Row],[Brutobedrag 2]],Q2_2025[[#This Row],[Brutobedrag 2]]*(100-Q2_2025[[#This Row],[Relatiekorting percentage]])/100)</f>
        <v>140</v>
      </c>
      <c r="R1451" s="3"/>
      <c r="W1451"/>
      <c r="AB1451"/>
    </row>
    <row r="1452" spans="1:28" x14ac:dyDescent="0.3">
      <c r="A1452" t="s">
        <v>631</v>
      </c>
      <c r="B1452">
        <v>2004003</v>
      </c>
      <c r="C1452" t="s">
        <v>114</v>
      </c>
      <c r="D1452">
        <v>2</v>
      </c>
      <c r="E1452" s="10">
        <v>93.45</v>
      </c>
      <c r="F1452" s="10">
        <v>186.9</v>
      </c>
      <c r="G1452" s="10">
        <v>186.9</v>
      </c>
      <c r="H1452">
        <v>0</v>
      </c>
      <c r="I1452" s="51" t="str">
        <f>_xlfn.XLOOKUP(Q2_2025[[#This Row],[Artikelnr]],Artikel_prijzen[Artnr],Artikel_prijzen[Groep],"")</f>
        <v/>
      </c>
      <c r="J1452" s="10" t="str">
        <f>_xlfn.XLOOKUP(Q2_2025[[#This Row],[Artikelnr]],Artikel_prijzen[Artnr],Artikel_prijzen[Prijs 2025],"")</f>
        <v/>
      </c>
      <c r="K1452" t="str">
        <f>IF(Q2_2025[[#This Row],[Artikelprijs]]&lt;&gt;"",IF(Q2_2025[[#This Row],[Stuksprijs]]=Q2_2025[[#This Row],[Artikelprijs]],"Prijs gelijk","Prijs wijkt af"),"")</f>
        <v/>
      </c>
      <c r="L1452" t="str">
        <f>IF(Q2_2025[[#This Row],[Relatiekorting percentage]]=0,
    "Nvt",
    IF(Q2_2025[[#This Row],[Brutobedrag 2]] &lt; Q2_2025[[#This Row],[Bruto - Rel.korting]],
        "Nee",
        "Ja"))</f>
        <v>Nvt</v>
      </c>
      <c r="M1452" s="10">
        <f>IF(Q2_2025[[#This Row],[Artikelprijs]]&lt;&gt;"",Q2_2025[[#This Row],[Artikelprijs]],Q2_2025[[#This Row],[Stuksprijs]])</f>
        <v>93.45</v>
      </c>
      <c r="N1452" s="10">
        <f>Q2_2025[[#This Row],[Besteld]]*Q2_2025[[#This Row],[Prijs 2]]</f>
        <v>186.9</v>
      </c>
      <c r="O1452" s="10">
        <f>IF(Q2_2025[[#This Row],[Brutobedrag 2]]&lt;Q2_2025[[#This Row],[Bruto - Rel.korting]],Q2_2025[[#This Row],[Brutobedrag 2]],Q2_2025[[#This Row],[Brutobedrag 2]]*(100-Q2_2025[[#This Row],[Relatiekorting percentage]])/100)</f>
        <v>186.9</v>
      </c>
      <c r="R1452" s="3"/>
      <c r="W1452"/>
      <c r="AB1452"/>
    </row>
    <row r="1453" spans="1:28" x14ac:dyDescent="0.3">
      <c r="A1453" t="s">
        <v>631</v>
      </c>
      <c r="B1453">
        <v>5030228</v>
      </c>
      <c r="C1453" t="s">
        <v>473</v>
      </c>
      <c r="D1453">
        <v>6</v>
      </c>
      <c r="E1453" s="10">
        <v>236.9</v>
      </c>
      <c r="F1453" s="10">
        <v>1421.4</v>
      </c>
      <c r="G1453" s="10">
        <v>1421.4</v>
      </c>
      <c r="H1453">
        <v>0</v>
      </c>
      <c r="I1453" s="51" t="str">
        <f>_xlfn.XLOOKUP(Q2_2025[[#This Row],[Artikelnr]],Artikel_prijzen[Artnr],Artikel_prijzen[Groep],"")</f>
        <v>Rigging</v>
      </c>
      <c r="J1453" s="10">
        <f>_xlfn.XLOOKUP(Q2_2025[[#This Row],[Artikelnr]],Artikel_prijzen[Artnr],Artikel_prijzen[Prijs 2025],"")</f>
        <v>230</v>
      </c>
      <c r="K1453" t="str">
        <f>IF(Q2_2025[[#This Row],[Artikelprijs]]&lt;&gt;"",IF(Q2_2025[[#This Row],[Stuksprijs]]=Q2_2025[[#This Row],[Artikelprijs]],"Prijs gelijk","Prijs wijkt af"),"")</f>
        <v>Prijs wijkt af</v>
      </c>
      <c r="L1453" t="str">
        <f>IF(Q2_2025[[#This Row],[Relatiekorting percentage]]=0,
    "Nvt",
    IF(Q2_2025[[#This Row],[Brutobedrag 2]] &lt; Q2_2025[[#This Row],[Bruto - Rel.korting]],
        "Nee",
        "Ja"))</f>
        <v>Nvt</v>
      </c>
      <c r="M1453" s="10">
        <f>IF(Q2_2025[[#This Row],[Artikelprijs]]&lt;&gt;"",Q2_2025[[#This Row],[Artikelprijs]],Q2_2025[[#This Row],[Stuksprijs]])</f>
        <v>230</v>
      </c>
      <c r="N1453" s="10">
        <f>Q2_2025[[#This Row],[Besteld]]*Q2_2025[[#This Row],[Prijs 2]]</f>
        <v>1380</v>
      </c>
      <c r="O1453" s="10">
        <f>IF(Q2_2025[[#This Row],[Brutobedrag 2]]&lt;Q2_2025[[#This Row],[Bruto - Rel.korting]],Q2_2025[[#This Row],[Brutobedrag 2]],Q2_2025[[#This Row],[Brutobedrag 2]]*(100-Q2_2025[[#This Row],[Relatiekorting percentage]])/100)</f>
        <v>1380</v>
      </c>
      <c r="R1453" s="3"/>
      <c r="W1453"/>
      <c r="AB1453"/>
    </row>
    <row r="1454" spans="1:28" x14ac:dyDescent="0.3">
      <c r="A1454" t="s">
        <v>631</v>
      </c>
      <c r="B1454">
        <v>5030228</v>
      </c>
      <c r="C1454" t="s">
        <v>113</v>
      </c>
      <c r="D1454">
        <v>4</v>
      </c>
      <c r="E1454" s="10">
        <v>236.9</v>
      </c>
      <c r="F1454" s="10">
        <v>947.6</v>
      </c>
      <c r="G1454" s="10">
        <v>947.6</v>
      </c>
      <c r="H1454">
        <v>0</v>
      </c>
      <c r="I1454" s="51" t="str">
        <f>_xlfn.XLOOKUP(Q2_2025[[#This Row],[Artikelnr]],Artikel_prijzen[Artnr],Artikel_prijzen[Groep],"")</f>
        <v>Rigging</v>
      </c>
      <c r="J1454" s="10">
        <f>_xlfn.XLOOKUP(Q2_2025[[#This Row],[Artikelnr]],Artikel_prijzen[Artnr],Artikel_prijzen[Prijs 2025],"")</f>
        <v>230</v>
      </c>
      <c r="K1454" t="str">
        <f>IF(Q2_2025[[#This Row],[Artikelprijs]]&lt;&gt;"",IF(Q2_2025[[#This Row],[Stuksprijs]]=Q2_2025[[#This Row],[Artikelprijs]],"Prijs gelijk","Prijs wijkt af"),"")</f>
        <v>Prijs wijkt af</v>
      </c>
      <c r="L1454" t="str">
        <f>IF(Q2_2025[[#This Row],[Relatiekorting percentage]]=0,
    "Nvt",
    IF(Q2_2025[[#This Row],[Brutobedrag 2]] &lt; Q2_2025[[#This Row],[Bruto - Rel.korting]],
        "Nee",
        "Ja"))</f>
        <v>Nvt</v>
      </c>
      <c r="M1454" s="10">
        <f>IF(Q2_2025[[#This Row],[Artikelprijs]]&lt;&gt;"",Q2_2025[[#This Row],[Artikelprijs]],Q2_2025[[#This Row],[Stuksprijs]])</f>
        <v>230</v>
      </c>
      <c r="N1454" s="10">
        <f>Q2_2025[[#This Row],[Besteld]]*Q2_2025[[#This Row],[Prijs 2]]</f>
        <v>920</v>
      </c>
      <c r="O1454" s="10">
        <f>IF(Q2_2025[[#This Row],[Brutobedrag 2]]&lt;Q2_2025[[#This Row],[Bruto - Rel.korting]],Q2_2025[[#This Row],[Brutobedrag 2]],Q2_2025[[#This Row],[Brutobedrag 2]]*(100-Q2_2025[[#This Row],[Relatiekorting percentage]])/100)</f>
        <v>920</v>
      </c>
      <c r="R1454" s="3"/>
      <c r="W1454"/>
      <c r="AB1454"/>
    </row>
    <row r="1455" spans="1:28" x14ac:dyDescent="0.3">
      <c r="A1455" t="s">
        <v>631</v>
      </c>
      <c r="B1455">
        <v>5030228</v>
      </c>
      <c r="C1455" t="s">
        <v>473</v>
      </c>
      <c r="D1455">
        <v>3</v>
      </c>
      <c r="E1455" s="10">
        <v>236.9</v>
      </c>
      <c r="F1455" s="10">
        <v>710.7</v>
      </c>
      <c r="G1455" s="10">
        <v>710.7</v>
      </c>
      <c r="H1455">
        <v>0</v>
      </c>
      <c r="I1455" s="51" t="str">
        <f>_xlfn.XLOOKUP(Q2_2025[[#This Row],[Artikelnr]],Artikel_prijzen[Artnr],Artikel_prijzen[Groep],"")</f>
        <v>Rigging</v>
      </c>
      <c r="J1455" s="10">
        <f>_xlfn.XLOOKUP(Q2_2025[[#This Row],[Artikelnr]],Artikel_prijzen[Artnr],Artikel_prijzen[Prijs 2025],"")</f>
        <v>230</v>
      </c>
      <c r="K1455" t="str">
        <f>IF(Q2_2025[[#This Row],[Artikelprijs]]&lt;&gt;"",IF(Q2_2025[[#This Row],[Stuksprijs]]=Q2_2025[[#This Row],[Artikelprijs]],"Prijs gelijk","Prijs wijkt af"),"")</f>
        <v>Prijs wijkt af</v>
      </c>
      <c r="L1455" t="str">
        <f>IF(Q2_2025[[#This Row],[Relatiekorting percentage]]=0,
    "Nvt",
    IF(Q2_2025[[#This Row],[Brutobedrag 2]] &lt; Q2_2025[[#This Row],[Bruto - Rel.korting]],
        "Nee",
        "Ja"))</f>
        <v>Nvt</v>
      </c>
      <c r="M1455" s="10">
        <f>IF(Q2_2025[[#This Row],[Artikelprijs]]&lt;&gt;"",Q2_2025[[#This Row],[Artikelprijs]],Q2_2025[[#This Row],[Stuksprijs]])</f>
        <v>230</v>
      </c>
      <c r="N1455" s="10">
        <f>Q2_2025[[#This Row],[Besteld]]*Q2_2025[[#This Row],[Prijs 2]]</f>
        <v>690</v>
      </c>
      <c r="O1455" s="10">
        <f>IF(Q2_2025[[#This Row],[Brutobedrag 2]]&lt;Q2_2025[[#This Row],[Bruto - Rel.korting]],Q2_2025[[#This Row],[Brutobedrag 2]],Q2_2025[[#This Row],[Brutobedrag 2]]*(100-Q2_2025[[#This Row],[Relatiekorting percentage]])/100)</f>
        <v>690</v>
      </c>
      <c r="R1455" s="3"/>
      <c r="W1455"/>
      <c r="AB1455"/>
    </row>
    <row r="1456" spans="1:28" x14ac:dyDescent="0.3">
      <c r="A1456" t="s">
        <v>631</v>
      </c>
      <c r="B1456">
        <v>5030226</v>
      </c>
      <c r="C1456" t="s">
        <v>633</v>
      </c>
      <c r="D1456">
        <v>16</v>
      </c>
      <c r="E1456" s="10">
        <v>159.65</v>
      </c>
      <c r="F1456" s="10">
        <v>2554.4</v>
      </c>
      <c r="G1456" s="10">
        <v>2554.4</v>
      </c>
      <c r="H1456">
        <v>0</v>
      </c>
      <c r="I1456" s="51" t="str">
        <f>_xlfn.XLOOKUP(Q2_2025[[#This Row],[Artikelnr]],Artikel_prijzen[Artnr],Artikel_prijzen[Groep],"")</f>
        <v>Rigging</v>
      </c>
      <c r="J1456" s="10">
        <f>_xlfn.XLOOKUP(Q2_2025[[#This Row],[Artikelnr]],Artikel_prijzen[Artnr],Artikel_prijzen[Prijs 2025],"")</f>
        <v>155</v>
      </c>
      <c r="K1456" t="str">
        <f>IF(Q2_2025[[#This Row],[Artikelprijs]]&lt;&gt;"",IF(Q2_2025[[#This Row],[Stuksprijs]]=Q2_2025[[#This Row],[Artikelprijs]],"Prijs gelijk","Prijs wijkt af"),"")</f>
        <v>Prijs wijkt af</v>
      </c>
      <c r="L1456" t="str">
        <f>IF(Q2_2025[[#This Row],[Relatiekorting percentage]]=0,
    "Nvt",
    IF(Q2_2025[[#This Row],[Brutobedrag 2]] &lt; Q2_2025[[#This Row],[Bruto - Rel.korting]],
        "Nee",
        "Ja"))</f>
        <v>Nvt</v>
      </c>
      <c r="M1456" s="10">
        <f>IF(Q2_2025[[#This Row],[Artikelprijs]]&lt;&gt;"",Q2_2025[[#This Row],[Artikelprijs]],Q2_2025[[#This Row],[Stuksprijs]])</f>
        <v>155</v>
      </c>
      <c r="N1456" s="10">
        <f>Q2_2025[[#This Row],[Besteld]]*Q2_2025[[#This Row],[Prijs 2]]</f>
        <v>2480</v>
      </c>
      <c r="O1456" s="10">
        <f>IF(Q2_2025[[#This Row],[Brutobedrag 2]]&lt;Q2_2025[[#This Row],[Bruto - Rel.korting]],Q2_2025[[#This Row],[Brutobedrag 2]],Q2_2025[[#This Row],[Brutobedrag 2]]*(100-Q2_2025[[#This Row],[Relatiekorting percentage]])/100)</f>
        <v>2480</v>
      </c>
      <c r="R1456" s="3"/>
      <c r="W1456"/>
      <c r="AB1456"/>
    </row>
    <row r="1457" spans="1:28" x14ac:dyDescent="0.3">
      <c r="A1457" t="s">
        <v>634</v>
      </c>
      <c r="B1457">
        <v>2002078</v>
      </c>
      <c r="C1457" t="s">
        <v>635</v>
      </c>
      <c r="D1457">
        <v>1</v>
      </c>
      <c r="E1457" s="10">
        <v>448.82</v>
      </c>
      <c r="F1457" s="10">
        <v>448.82</v>
      </c>
      <c r="G1457" s="10">
        <v>448.82</v>
      </c>
      <c r="H1457">
        <v>0</v>
      </c>
      <c r="I1457" s="51" t="str">
        <f>_xlfn.XLOOKUP(Q2_2025[[#This Row],[Artikelnr]],Artikel_prijzen[Artnr],Artikel_prijzen[Groep],"")</f>
        <v/>
      </c>
      <c r="J1457" s="10" t="str">
        <f>_xlfn.XLOOKUP(Q2_2025[[#This Row],[Artikelnr]],Artikel_prijzen[Artnr],Artikel_prijzen[Prijs 2025],"")</f>
        <v/>
      </c>
      <c r="K1457" t="str">
        <f>IF(Q2_2025[[#This Row],[Artikelprijs]]&lt;&gt;"",IF(Q2_2025[[#This Row],[Stuksprijs]]=Q2_2025[[#This Row],[Artikelprijs]],"Prijs gelijk","Prijs wijkt af"),"")</f>
        <v/>
      </c>
      <c r="L1457" t="str">
        <f>IF(Q2_2025[[#This Row],[Relatiekorting percentage]]=0,
    "Nvt",
    IF(Q2_2025[[#This Row],[Brutobedrag 2]] &lt; Q2_2025[[#This Row],[Bruto - Rel.korting]],
        "Nee",
        "Ja"))</f>
        <v>Nvt</v>
      </c>
      <c r="M1457" s="10">
        <f>IF(Q2_2025[[#This Row],[Artikelprijs]]&lt;&gt;"",Q2_2025[[#This Row],[Artikelprijs]],Q2_2025[[#This Row],[Stuksprijs]])</f>
        <v>448.82</v>
      </c>
      <c r="N1457" s="10">
        <f>Q2_2025[[#This Row],[Besteld]]*Q2_2025[[#This Row],[Prijs 2]]</f>
        <v>448.82</v>
      </c>
      <c r="O1457" s="10">
        <f>IF(Q2_2025[[#This Row],[Brutobedrag 2]]&lt;Q2_2025[[#This Row],[Bruto - Rel.korting]],Q2_2025[[#This Row],[Brutobedrag 2]],Q2_2025[[#This Row],[Brutobedrag 2]]*(100-Q2_2025[[#This Row],[Relatiekorting percentage]])/100)</f>
        <v>448.82</v>
      </c>
      <c r="R1457" s="3"/>
      <c r="W1457"/>
      <c r="AB1457"/>
    </row>
    <row r="1458" spans="1:28" x14ac:dyDescent="0.3">
      <c r="A1458" t="s">
        <v>634</v>
      </c>
      <c r="B1458">
        <v>5010002</v>
      </c>
      <c r="C1458" t="s">
        <v>338</v>
      </c>
      <c r="D1458">
        <v>8</v>
      </c>
      <c r="E1458" s="10">
        <v>66.95</v>
      </c>
      <c r="F1458" s="10">
        <v>535.6</v>
      </c>
      <c r="G1458" s="10">
        <v>535.6</v>
      </c>
      <c r="H1458">
        <v>0</v>
      </c>
      <c r="I1458" s="51" t="str">
        <f>_xlfn.XLOOKUP(Q2_2025[[#This Row],[Artikelnr]],Artikel_prijzen[Artnr],Artikel_prijzen[Groep],"")</f>
        <v/>
      </c>
      <c r="J1458" s="10" t="str">
        <f>_xlfn.XLOOKUP(Q2_2025[[#This Row],[Artikelnr]],Artikel_prijzen[Artnr],Artikel_prijzen[Prijs 2025],"")</f>
        <v/>
      </c>
      <c r="K1458" t="str">
        <f>IF(Q2_2025[[#This Row],[Artikelprijs]]&lt;&gt;"",IF(Q2_2025[[#This Row],[Stuksprijs]]=Q2_2025[[#This Row],[Artikelprijs]],"Prijs gelijk","Prijs wijkt af"),"")</f>
        <v/>
      </c>
      <c r="L1458" t="str">
        <f>IF(Q2_2025[[#This Row],[Relatiekorting percentage]]=0,
    "Nvt",
    IF(Q2_2025[[#This Row],[Brutobedrag 2]] &lt; Q2_2025[[#This Row],[Bruto - Rel.korting]],
        "Nee",
        "Ja"))</f>
        <v>Nvt</v>
      </c>
      <c r="M1458" s="10">
        <f>IF(Q2_2025[[#This Row],[Artikelprijs]]&lt;&gt;"",Q2_2025[[#This Row],[Artikelprijs]],Q2_2025[[#This Row],[Stuksprijs]])</f>
        <v>66.95</v>
      </c>
      <c r="N1458" s="10">
        <f>Q2_2025[[#This Row],[Besteld]]*Q2_2025[[#This Row],[Prijs 2]]</f>
        <v>535.6</v>
      </c>
      <c r="O1458" s="10">
        <f>IF(Q2_2025[[#This Row],[Brutobedrag 2]]&lt;Q2_2025[[#This Row],[Bruto - Rel.korting]],Q2_2025[[#This Row],[Brutobedrag 2]],Q2_2025[[#This Row],[Brutobedrag 2]]*(100-Q2_2025[[#This Row],[Relatiekorting percentage]])/100)</f>
        <v>535.6</v>
      </c>
      <c r="R1458" s="3"/>
      <c r="W1458"/>
      <c r="AB1458"/>
    </row>
    <row r="1459" spans="1:28" x14ac:dyDescent="0.3">
      <c r="A1459" t="s">
        <v>634</v>
      </c>
      <c r="B1459">
        <v>2002079</v>
      </c>
      <c r="C1459" t="s">
        <v>636</v>
      </c>
      <c r="D1459">
        <v>1</v>
      </c>
      <c r="E1459" s="10">
        <v>540.75</v>
      </c>
      <c r="F1459" s="10">
        <v>540.75</v>
      </c>
      <c r="G1459" s="10">
        <v>540.75</v>
      </c>
      <c r="H1459">
        <v>0</v>
      </c>
      <c r="I1459" s="51" t="str">
        <f>_xlfn.XLOOKUP(Q2_2025[[#This Row],[Artikelnr]],Artikel_prijzen[Artnr],Artikel_prijzen[Groep],"")</f>
        <v/>
      </c>
      <c r="J1459" s="10" t="str">
        <f>_xlfn.XLOOKUP(Q2_2025[[#This Row],[Artikelnr]],Artikel_prijzen[Artnr],Artikel_prijzen[Prijs 2025],"")</f>
        <v/>
      </c>
      <c r="K1459" t="str">
        <f>IF(Q2_2025[[#This Row],[Artikelprijs]]&lt;&gt;"",IF(Q2_2025[[#This Row],[Stuksprijs]]=Q2_2025[[#This Row],[Artikelprijs]],"Prijs gelijk","Prijs wijkt af"),"")</f>
        <v/>
      </c>
      <c r="L1459" t="str">
        <f>IF(Q2_2025[[#This Row],[Relatiekorting percentage]]=0,
    "Nvt",
    IF(Q2_2025[[#This Row],[Brutobedrag 2]] &lt; Q2_2025[[#This Row],[Bruto - Rel.korting]],
        "Nee",
        "Ja"))</f>
        <v>Nvt</v>
      </c>
      <c r="M1459" s="10">
        <f>IF(Q2_2025[[#This Row],[Artikelprijs]]&lt;&gt;"",Q2_2025[[#This Row],[Artikelprijs]],Q2_2025[[#This Row],[Stuksprijs]])</f>
        <v>540.75</v>
      </c>
      <c r="N1459" s="10">
        <f>Q2_2025[[#This Row],[Besteld]]*Q2_2025[[#This Row],[Prijs 2]]</f>
        <v>540.75</v>
      </c>
      <c r="O1459" s="10">
        <f>IF(Q2_2025[[#This Row],[Brutobedrag 2]]&lt;Q2_2025[[#This Row],[Bruto - Rel.korting]],Q2_2025[[#This Row],[Brutobedrag 2]],Q2_2025[[#This Row],[Brutobedrag 2]]*(100-Q2_2025[[#This Row],[Relatiekorting percentage]])/100)</f>
        <v>540.75</v>
      </c>
      <c r="R1459" s="3"/>
      <c r="W1459"/>
      <c r="AB1459"/>
    </row>
    <row r="1460" spans="1:28" x14ac:dyDescent="0.3">
      <c r="A1460" t="s">
        <v>634</v>
      </c>
      <c r="B1460">
        <v>5010002</v>
      </c>
      <c r="C1460" t="s">
        <v>338</v>
      </c>
      <c r="D1460">
        <v>12</v>
      </c>
      <c r="E1460" s="10">
        <v>66.95</v>
      </c>
      <c r="F1460" s="10">
        <v>803.4</v>
      </c>
      <c r="G1460" s="10">
        <v>803.4</v>
      </c>
      <c r="H1460">
        <v>0</v>
      </c>
      <c r="I1460" s="51" t="str">
        <f>_xlfn.XLOOKUP(Q2_2025[[#This Row],[Artikelnr]],Artikel_prijzen[Artnr],Artikel_prijzen[Groep],"")</f>
        <v/>
      </c>
      <c r="J1460" s="10" t="str">
        <f>_xlfn.XLOOKUP(Q2_2025[[#This Row],[Artikelnr]],Artikel_prijzen[Artnr],Artikel_prijzen[Prijs 2025],"")</f>
        <v/>
      </c>
      <c r="K1460" t="str">
        <f>IF(Q2_2025[[#This Row],[Artikelprijs]]&lt;&gt;"",IF(Q2_2025[[#This Row],[Stuksprijs]]=Q2_2025[[#This Row],[Artikelprijs]],"Prijs gelijk","Prijs wijkt af"),"")</f>
        <v/>
      </c>
      <c r="L1460" t="str">
        <f>IF(Q2_2025[[#This Row],[Relatiekorting percentage]]=0,
    "Nvt",
    IF(Q2_2025[[#This Row],[Brutobedrag 2]] &lt; Q2_2025[[#This Row],[Bruto - Rel.korting]],
        "Nee",
        "Ja"))</f>
        <v>Nvt</v>
      </c>
      <c r="M1460" s="10">
        <f>IF(Q2_2025[[#This Row],[Artikelprijs]]&lt;&gt;"",Q2_2025[[#This Row],[Artikelprijs]],Q2_2025[[#This Row],[Stuksprijs]])</f>
        <v>66.95</v>
      </c>
      <c r="N1460" s="10">
        <f>Q2_2025[[#This Row],[Besteld]]*Q2_2025[[#This Row],[Prijs 2]]</f>
        <v>803.40000000000009</v>
      </c>
      <c r="O1460" s="10">
        <f>IF(Q2_2025[[#This Row],[Brutobedrag 2]]&lt;Q2_2025[[#This Row],[Bruto - Rel.korting]],Q2_2025[[#This Row],[Brutobedrag 2]],Q2_2025[[#This Row],[Brutobedrag 2]]*(100-Q2_2025[[#This Row],[Relatiekorting percentage]])/100)</f>
        <v>803.40000000000009</v>
      </c>
      <c r="R1460" s="3"/>
      <c r="W1460"/>
      <c r="AB1460"/>
    </row>
    <row r="1461" spans="1:28" x14ac:dyDescent="0.3">
      <c r="A1461" t="s">
        <v>634</v>
      </c>
      <c r="B1461">
        <v>3002022</v>
      </c>
      <c r="C1461" t="s">
        <v>195</v>
      </c>
      <c r="D1461">
        <v>1</v>
      </c>
      <c r="E1461" s="10">
        <v>76.02</v>
      </c>
      <c r="F1461" s="10">
        <v>76.02</v>
      </c>
      <c r="G1461" s="10">
        <v>60.82</v>
      </c>
      <c r="H1461">
        <v>20</v>
      </c>
      <c r="I1461" s="51" t="str">
        <f>_xlfn.XLOOKUP(Q2_2025[[#This Row],[Artikelnr]],Artikel_prijzen[Artnr],Artikel_prijzen[Groep],"")</f>
        <v/>
      </c>
      <c r="J1461" s="10" t="str">
        <f>_xlfn.XLOOKUP(Q2_2025[[#This Row],[Artikelnr]],Artikel_prijzen[Artnr],Artikel_prijzen[Prijs 2025],"")</f>
        <v/>
      </c>
      <c r="K1461" t="str">
        <f>IF(Q2_2025[[#This Row],[Artikelprijs]]&lt;&gt;"",IF(Q2_2025[[#This Row],[Stuksprijs]]=Q2_2025[[#This Row],[Artikelprijs]],"Prijs gelijk","Prijs wijkt af"),"")</f>
        <v/>
      </c>
      <c r="L1461" t="str">
        <f>IF(Q2_2025[[#This Row],[Relatiekorting percentage]]=0,
    "Nvt",
    IF(Q2_2025[[#This Row],[Brutobedrag 2]] &lt; Q2_2025[[#This Row],[Bruto - Rel.korting]],
        "Nee",
        "Ja"))</f>
        <v>Ja</v>
      </c>
      <c r="M1461" s="10">
        <f>IF(Q2_2025[[#This Row],[Artikelprijs]]&lt;&gt;"",Q2_2025[[#This Row],[Artikelprijs]],Q2_2025[[#This Row],[Stuksprijs]])</f>
        <v>76.02</v>
      </c>
      <c r="N1461" s="10">
        <f>Q2_2025[[#This Row],[Besteld]]*Q2_2025[[#This Row],[Prijs 2]]</f>
        <v>76.02</v>
      </c>
      <c r="O1461" s="10">
        <f>IF(Q2_2025[[#This Row],[Brutobedrag 2]]&lt;Q2_2025[[#This Row],[Bruto - Rel.korting]],Q2_2025[[#This Row],[Brutobedrag 2]],Q2_2025[[#This Row],[Brutobedrag 2]]*(100-Q2_2025[[#This Row],[Relatiekorting percentage]])/100)</f>
        <v>60.815999999999995</v>
      </c>
      <c r="R1461" s="3"/>
      <c r="W1461"/>
      <c r="AB1461"/>
    </row>
    <row r="1462" spans="1:28" x14ac:dyDescent="0.3">
      <c r="A1462" t="s">
        <v>634</v>
      </c>
      <c r="B1462">
        <v>5020001</v>
      </c>
      <c r="C1462" t="s">
        <v>46</v>
      </c>
      <c r="D1462">
        <v>3</v>
      </c>
      <c r="E1462" s="10">
        <v>29.35</v>
      </c>
      <c r="F1462" s="10">
        <v>88.05</v>
      </c>
      <c r="G1462" s="10">
        <v>70.44</v>
      </c>
      <c r="H1462">
        <v>20</v>
      </c>
      <c r="I1462" s="51" t="str">
        <f>_xlfn.XLOOKUP(Q2_2025[[#This Row],[Artikelnr]],Artikel_prijzen[Artnr],Artikel_prijzen[Groep],"")</f>
        <v/>
      </c>
      <c r="J1462" s="10" t="str">
        <f>_xlfn.XLOOKUP(Q2_2025[[#This Row],[Artikelnr]],Artikel_prijzen[Artnr],Artikel_prijzen[Prijs 2025],"")</f>
        <v/>
      </c>
      <c r="K1462" t="str">
        <f>IF(Q2_2025[[#This Row],[Artikelprijs]]&lt;&gt;"",IF(Q2_2025[[#This Row],[Stuksprijs]]=Q2_2025[[#This Row],[Artikelprijs]],"Prijs gelijk","Prijs wijkt af"),"")</f>
        <v/>
      </c>
      <c r="L1462" t="str">
        <f>IF(Q2_2025[[#This Row],[Relatiekorting percentage]]=0,
    "Nvt",
    IF(Q2_2025[[#This Row],[Brutobedrag 2]] &lt; Q2_2025[[#This Row],[Bruto - Rel.korting]],
        "Nee",
        "Ja"))</f>
        <v>Ja</v>
      </c>
      <c r="M1462" s="10">
        <f>IF(Q2_2025[[#This Row],[Artikelprijs]]&lt;&gt;"",Q2_2025[[#This Row],[Artikelprijs]],Q2_2025[[#This Row],[Stuksprijs]])</f>
        <v>29.35</v>
      </c>
      <c r="N1462" s="10">
        <f>Q2_2025[[#This Row],[Besteld]]*Q2_2025[[#This Row],[Prijs 2]]</f>
        <v>88.050000000000011</v>
      </c>
      <c r="O1462" s="10">
        <f>IF(Q2_2025[[#This Row],[Brutobedrag 2]]&lt;Q2_2025[[#This Row],[Bruto - Rel.korting]],Q2_2025[[#This Row],[Brutobedrag 2]],Q2_2025[[#This Row],[Brutobedrag 2]]*(100-Q2_2025[[#This Row],[Relatiekorting percentage]])/100)</f>
        <v>70.440000000000012</v>
      </c>
      <c r="R1462" s="3"/>
      <c r="W1462"/>
      <c r="AB1462"/>
    </row>
    <row r="1463" spans="1:28" x14ac:dyDescent="0.3">
      <c r="A1463" t="s">
        <v>634</v>
      </c>
      <c r="B1463">
        <v>5020002</v>
      </c>
      <c r="C1463" t="s">
        <v>56</v>
      </c>
      <c r="D1463">
        <v>2</v>
      </c>
      <c r="E1463" s="10">
        <v>39.65</v>
      </c>
      <c r="F1463" s="10">
        <v>79.3</v>
      </c>
      <c r="G1463" s="10">
        <v>63.44</v>
      </c>
      <c r="H1463">
        <v>20</v>
      </c>
      <c r="I1463" s="51" t="str">
        <f>_xlfn.XLOOKUP(Q2_2025[[#This Row],[Artikelnr]],Artikel_prijzen[Artnr],Artikel_prijzen[Groep],"")</f>
        <v/>
      </c>
      <c r="J1463" s="10" t="str">
        <f>_xlfn.XLOOKUP(Q2_2025[[#This Row],[Artikelnr]],Artikel_prijzen[Artnr],Artikel_prijzen[Prijs 2025],"")</f>
        <v/>
      </c>
      <c r="K1463" t="str">
        <f>IF(Q2_2025[[#This Row],[Artikelprijs]]&lt;&gt;"",IF(Q2_2025[[#This Row],[Stuksprijs]]=Q2_2025[[#This Row],[Artikelprijs]],"Prijs gelijk","Prijs wijkt af"),"")</f>
        <v/>
      </c>
      <c r="L1463" t="str">
        <f>IF(Q2_2025[[#This Row],[Relatiekorting percentage]]=0,
    "Nvt",
    IF(Q2_2025[[#This Row],[Brutobedrag 2]] &lt; Q2_2025[[#This Row],[Bruto - Rel.korting]],
        "Nee",
        "Ja"))</f>
        <v>Ja</v>
      </c>
      <c r="M1463" s="10">
        <f>IF(Q2_2025[[#This Row],[Artikelprijs]]&lt;&gt;"",Q2_2025[[#This Row],[Artikelprijs]],Q2_2025[[#This Row],[Stuksprijs]])</f>
        <v>39.65</v>
      </c>
      <c r="N1463" s="10">
        <f>Q2_2025[[#This Row],[Besteld]]*Q2_2025[[#This Row],[Prijs 2]]</f>
        <v>79.3</v>
      </c>
      <c r="O1463" s="10">
        <f>IF(Q2_2025[[#This Row],[Brutobedrag 2]]&lt;Q2_2025[[#This Row],[Bruto - Rel.korting]],Q2_2025[[#This Row],[Brutobedrag 2]],Q2_2025[[#This Row],[Brutobedrag 2]]*(100-Q2_2025[[#This Row],[Relatiekorting percentage]])/100)</f>
        <v>63.44</v>
      </c>
      <c r="R1463" s="3"/>
      <c r="W1463"/>
      <c r="AB1463"/>
    </row>
    <row r="1464" spans="1:28" x14ac:dyDescent="0.3">
      <c r="A1464" t="s">
        <v>634</v>
      </c>
      <c r="B1464">
        <v>1009130</v>
      </c>
      <c r="C1464" t="s">
        <v>250</v>
      </c>
      <c r="D1464">
        <v>1</v>
      </c>
      <c r="E1464" s="10">
        <v>24.73</v>
      </c>
      <c r="F1464" s="10">
        <v>24.73</v>
      </c>
      <c r="G1464" s="10">
        <v>19.78</v>
      </c>
      <c r="H1464">
        <v>20</v>
      </c>
      <c r="I1464" s="51" t="str">
        <f>_xlfn.XLOOKUP(Q2_2025[[#This Row],[Artikelnr]],Artikel_prijzen[Artnr],Artikel_prijzen[Groep],"")</f>
        <v/>
      </c>
      <c r="J1464" s="10" t="str">
        <f>_xlfn.XLOOKUP(Q2_2025[[#This Row],[Artikelnr]],Artikel_prijzen[Artnr],Artikel_prijzen[Prijs 2025],"")</f>
        <v/>
      </c>
      <c r="K1464" t="str">
        <f>IF(Q2_2025[[#This Row],[Artikelprijs]]&lt;&gt;"",IF(Q2_2025[[#This Row],[Stuksprijs]]=Q2_2025[[#This Row],[Artikelprijs]],"Prijs gelijk","Prijs wijkt af"),"")</f>
        <v/>
      </c>
      <c r="L1464" t="str">
        <f>IF(Q2_2025[[#This Row],[Relatiekorting percentage]]=0,
    "Nvt",
    IF(Q2_2025[[#This Row],[Brutobedrag 2]] &lt; Q2_2025[[#This Row],[Bruto - Rel.korting]],
        "Nee",
        "Ja"))</f>
        <v>Ja</v>
      </c>
      <c r="M1464" s="10">
        <f>IF(Q2_2025[[#This Row],[Artikelprijs]]&lt;&gt;"",Q2_2025[[#This Row],[Artikelprijs]],Q2_2025[[#This Row],[Stuksprijs]])</f>
        <v>24.73</v>
      </c>
      <c r="N1464" s="10">
        <f>Q2_2025[[#This Row],[Besteld]]*Q2_2025[[#This Row],[Prijs 2]]</f>
        <v>24.73</v>
      </c>
      <c r="O1464" s="10">
        <f>IF(Q2_2025[[#This Row],[Brutobedrag 2]]&lt;Q2_2025[[#This Row],[Bruto - Rel.korting]],Q2_2025[[#This Row],[Brutobedrag 2]],Q2_2025[[#This Row],[Brutobedrag 2]]*(100-Q2_2025[[#This Row],[Relatiekorting percentage]])/100)</f>
        <v>19.784000000000002</v>
      </c>
      <c r="R1464" s="3"/>
      <c r="W1464"/>
      <c r="AB1464"/>
    </row>
    <row r="1465" spans="1:28" x14ac:dyDescent="0.3">
      <c r="A1465" t="s">
        <v>634</v>
      </c>
      <c r="B1465">
        <v>1001030</v>
      </c>
      <c r="C1465" t="s">
        <v>357</v>
      </c>
      <c r="D1465">
        <v>70</v>
      </c>
      <c r="E1465" s="10">
        <v>16.48</v>
      </c>
      <c r="F1465" s="10">
        <v>1153.5999999999999</v>
      </c>
      <c r="G1465" s="10">
        <v>922.88</v>
      </c>
      <c r="H1465">
        <v>20</v>
      </c>
      <c r="I1465" s="51" t="str">
        <f>_xlfn.XLOOKUP(Q2_2025[[#This Row],[Artikelnr]],Artikel_prijzen[Artnr],Artikel_prijzen[Groep],"")</f>
        <v/>
      </c>
      <c r="J1465" s="10" t="str">
        <f>_xlfn.XLOOKUP(Q2_2025[[#This Row],[Artikelnr]],Artikel_prijzen[Artnr],Artikel_prijzen[Prijs 2025],"")</f>
        <v/>
      </c>
      <c r="K1465" t="str">
        <f>IF(Q2_2025[[#This Row],[Artikelprijs]]&lt;&gt;"",IF(Q2_2025[[#This Row],[Stuksprijs]]=Q2_2025[[#This Row],[Artikelprijs]],"Prijs gelijk","Prijs wijkt af"),"")</f>
        <v/>
      </c>
      <c r="L1465" t="str">
        <f>IF(Q2_2025[[#This Row],[Relatiekorting percentage]]=0,
    "Nvt",
    IF(Q2_2025[[#This Row],[Brutobedrag 2]] &lt; Q2_2025[[#This Row],[Bruto - Rel.korting]],
        "Nee",
        "Ja"))</f>
        <v>Ja</v>
      </c>
      <c r="M1465" s="10">
        <f>IF(Q2_2025[[#This Row],[Artikelprijs]]&lt;&gt;"",Q2_2025[[#This Row],[Artikelprijs]],Q2_2025[[#This Row],[Stuksprijs]])</f>
        <v>16.48</v>
      </c>
      <c r="N1465" s="10">
        <f>Q2_2025[[#This Row],[Besteld]]*Q2_2025[[#This Row],[Prijs 2]]</f>
        <v>1153.6000000000001</v>
      </c>
      <c r="O1465" s="10">
        <f>IF(Q2_2025[[#This Row],[Brutobedrag 2]]&lt;Q2_2025[[#This Row],[Bruto - Rel.korting]],Q2_2025[[#This Row],[Brutobedrag 2]],Q2_2025[[#This Row],[Brutobedrag 2]]*(100-Q2_2025[[#This Row],[Relatiekorting percentage]])/100)</f>
        <v>922.88000000000011</v>
      </c>
      <c r="R1465" s="3"/>
      <c r="W1465"/>
      <c r="AB1465"/>
    </row>
    <row r="1466" spans="1:28" x14ac:dyDescent="0.3">
      <c r="A1466" t="s">
        <v>634</v>
      </c>
      <c r="B1466">
        <v>1002030</v>
      </c>
      <c r="C1466" t="s">
        <v>573</v>
      </c>
      <c r="D1466">
        <v>12</v>
      </c>
      <c r="E1466" s="10">
        <v>48.93</v>
      </c>
      <c r="F1466" s="10">
        <v>587.16</v>
      </c>
      <c r="G1466" s="10">
        <v>469.73</v>
      </c>
      <c r="H1466">
        <v>20</v>
      </c>
      <c r="I1466" s="51" t="str">
        <f>_xlfn.XLOOKUP(Q2_2025[[#This Row],[Artikelnr]],Artikel_prijzen[Artnr],Artikel_prijzen[Groep],"")</f>
        <v/>
      </c>
      <c r="J1466" s="10" t="str">
        <f>_xlfn.XLOOKUP(Q2_2025[[#This Row],[Artikelnr]],Artikel_prijzen[Artnr],Artikel_prijzen[Prijs 2025],"")</f>
        <v/>
      </c>
      <c r="K1466" t="str">
        <f>IF(Q2_2025[[#This Row],[Artikelprijs]]&lt;&gt;"",IF(Q2_2025[[#This Row],[Stuksprijs]]=Q2_2025[[#This Row],[Artikelprijs]],"Prijs gelijk","Prijs wijkt af"),"")</f>
        <v/>
      </c>
      <c r="L1466" t="str">
        <f>IF(Q2_2025[[#This Row],[Relatiekorting percentage]]=0,
    "Nvt",
    IF(Q2_2025[[#This Row],[Brutobedrag 2]] &lt; Q2_2025[[#This Row],[Bruto - Rel.korting]],
        "Nee",
        "Ja"))</f>
        <v>Ja</v>
      </c>
      <c r="M1466" s="10">
        <f>IF(Q2_2025[[#This Row],[Artikelprijs]]&lt;&gt;"",Q2_2025[[#This Row],[Artikelprijs]],Q2_2025[[#This Row],[Stuksprijs]])</f>
        <v>48.93</v>
      </c>
      <c r="N1466" s="10">
        <f>Q2_2025[[#This Row],[Besteld]]*Q2_2025[[#This Row],[Prijs 2]]</f>
        <v>587.16</v>
      </c>
      <c r="O1466" s="10">
        <f>IF(Q2_2025[[#This Row],[Brutobedrag 2]]&lt;Q2_2025[[#This Row],[Bruto - Rel.korting]],Q2_2025[[#This Row],[Brutobedrag 2]],Q2_2025[[#This Row],[Brutobedrag 2]]*(100-Q2_2025[[#This Row],[Relatiekorting percentage]])/100)</f>
        <v>469.72799999999995</v>
      </c>
      <c r="R1466" s="3"/>
      <c r="W1466"/>
      <c r="AB1466"/>
    </row>
    <row r="1467" spans="1:28" x14ac:dyDescent="0.3">
      <c r="A1467" t="s">
        <v>634</v>
      </c>
      <c r="B1467">
        <v>2004003</v>
      </c>
      <c r="C1467" t="s">
        <v>114</v>
      </c>
      <c r="D1467">
        <v>2</v>
      </c>
      <c r="E1467" s="10">
        <v>93.45</v>
      </c>
      <c r="F1467" s="10">
        <v>186.9</v>
      </c>
      <c r="G1467" s="10">
        <v>149.52000000000001</v>
      </c>
      <c r="H1467">
        <v>20</v>
      </c>
      <c r="I1467" s="51" t="str">
        <f>_xlfn.XLOOKUP(Q2_2025[[#This Row],[Artikelnr]],Artikel_prijzen[Artnr],Artikel_prijzen[Groep],"")</f>
        <v/>
      </c>
      <c r="J1467" s="10" t="str">
        <f>_xlfn.XLOOKUP(Q2_2025[[#This Row],[Artikelnr]],Artikel_prijzen[Artnr],Artikel_prijzen[Prijs 2025],"")</f>
        <v/>
      </c>
      <c r="K1467" t="str">
        <f>IF(Q2_2025[[#This Row],[Artikelprijs]]&lt;&gt;"",IF(Q2_2025[[#This Row],[Stuksprijs]]=Q2_2025[[#This Row],[Artikelprijs]],"Prijs gelijk","Prijs wijkt af"),"")</f>
        <v/>
      </c>
      <c r="L1467" t="str">
        <f>IF(Q2_2025[[#This Row],[Relatiekorting percentage]]=0,
    "Nvt",
    IF(Q2_2025[[#This Row],[Brutobedrag 2]] &lt; Q2_2025[[#This Row],[Bruto - Rel.korting]],
        "Nee",
        "Ja"))</f>
        <v>Ja</v>
      </c>
      <c r="M1467" s="10">
        <f>IF(Q2_2025[[#This Row],[Artikelprijs]]&lt;&gt;"",Q2_2025[[#This Row],[Artikelprijs]],Q2_2025[[#This Row],[Stuksprijs]])</f>
        <v>93.45</v>
      </c>
      <c r="N1467" s="10">
        <f>Q2_2025[[#This Row],[Besteld]]*Q2_2025[[#This Row],[Prijs 2]]</f>
        <v>186.9</v>
      </c>
      <c r="O1467" s="10">
        <f>IF(Q2_2025[[#This Row],[Brutobedrag 2]]&lt;Q2_2025[[#This Row],[Bruto - Rel.korting]],Q2_2025[[#This Row],[Brutobedrag 2]],Q2_2025[[#This Row],[Brutobedrag 2]]*(100-Q2_2025[[#This Row],[Relatiekorting percentage]])/100)</f>
        <v>149.52000000000001</v>
      </c>
      <c r="R1467" s="3"/>
      <c r="W1467"/>
      <c r="AB1467"/>
    </row>
    <row r="1468" spans="1:28" x14ac:dyDescent="0.3">
      <c r="A1468" t="s">
        <v>634</v>
      </c>
      <c r="B1468">
        <v>4001245</v>
      </c>
      <c r="C1468" t="s">
        <v>354</v>
      </c>
      <c r="D1468">
        <v>1</v>
      </c>
      <c r="E1468" s="10">
        <v>990.68</v>
      </c>
      <c r="F1468" s="10">
        <v>990.68</v>
      </c>
      <c r="G1468" s="10">
        <v>891.61</v>
      </c>
      <c r="H1468">
        <v>10</v>
      </c>
      <c r="I1468" s="51" t="str">
        <f>_xlfn.XLOOKUP(Q2_2025[[#This Row],[Artikelnr]],Artikel_prijzen[Artnr],Artikel_prijzen[Groep],"")</f>
        <v/>
      </c>
      <c r="J1468" s="10" t="str">
        <f>_xlfn.XLOOKUP(Q2_2025[[#This Row],[Artikelnr]],Artikel_prijzen[Artnr],Artikel_prijzen[Prijs 2025],"")</f>
        <v/>
      </c>
      <c r="K1468" t="str">
        <f>IF(Q2_2025[[#This Row],[Artikelprijs]]&lt;&gt;"",IF(Q2_2025[[#This Row],[Stuksprijs]]=Q2_2025[[#This Row],[Artikelprijs]],"Prijs gelijk","Prijs wijkt af"),"")</f>
        <v/>
      </c>
      <c r="L1468" t="str">
        <f>IF(Q2_2025[[#This Row],[Relatiekorting percentage]]=0,
    "Nvt",
    IF(Q2_2025[[#This Row],[Brutobedrag 2]] &lt; Q2_2025[[#This Row],[Bruto - Rel.korting]],
        "Nee",
        "Ja"))</f>
        <v>Ja</v>
      </c>
      <c r="M1468" s="10">
        <f>IF(Q2_2025[[#This Row],[Artikelprijs]]&lt;&gt;"",Q2_2025[[#This Row],[Artikelprijs]],Q2_2025[[#This Row],[Stuksprijs]])</f>
        <v>990.68</v>
      </c>
      <c r="N1468" s="10">
        <f>Q2_2025[[#This Row],[Besteld]]*Q2_2025[[#This Row],[Prijs 2]]</f>
        <v>990.68</v>
      </c>
      <c r="O1468" s="10">
        <f>IF(Q2_2025[[#This Row],[Brutobedrag 2]]&lt;Q2_2025[[#This Row],[Bruto - Rel.korting]],Q2_2025[[#This Row],[Brutobedrag 2]],Q2_2025[[#This Row],[Brutobedrag 2]]*(100-Q2_2025[[#This Row],[Relatiekorting percentage]])/100)</f>
        <v>891.61199999999997</v>
      </c>
      <c r="R1468" s="3"/>
      <c r="W1468"/>
      <c r="AB1468"/>
    </row>
    <row r="1469" spans="1:28" x14ac:dyDescent="0.3">
      <c r="A1469" t="s">
        <v>634</v>
      </c>
      <c r="B1469">
        <v>4001310</v>
      </c>
      <c r="C1469" t="s">
        <v>637</v>
      </c>
      <c r="D1469">
        <v>1</v>
      </c>
      <c r="E1469" s="10">
        <v>735</v>
      </c>
      <c r="F1469" s="10">
        <v>735</v>
      </c>
      <c r="G1469" s="10">
        <v>661.5</v>
      </c>
      <c r="H1469">
        <v>10</v>
      </c>
      <c r="I1469" s="51" t="str">
        <f>_xlfn.XLOOKUP(Q2_2025[[#This Row],[Artikelnr]],Artikel_prijzen[Artnr],Artikel_prijzen[Groep],"")</f>
        <v/>
      </c>
      <c r="J1469" s="10" t="str">
        <f>_xlfn.XLOOKUP(Q2_2025[[#This Row],[Artikelnr]],Artikel_prijzen[Artnr],Artikel_prijzen[Prijs 2025],"")</f>
        <v/>
      </c>
      <c r="K1469" t="str">
        <f>IF(Q2_2025[[#This Row],[Artikelprijs]]&lt;&gt;"",IF(Q2_2025[[#This Row],[Stuksprijs]]=Q2_2025[[#This Row],[Artikelprijs]],"Prijs gelijk","Prijs wijkt af"),"")</f>
        <v/>
      </c>
      <c r="L1469" t="str">
        <f>IF(Q2_2025[[#This Row],[Relatiekorting percentage]]=0,
    "Nvt",
    IF(Q2_2025[[#This Row],[Brutobedrag 2]] &lt; Q2_2025[[#This Row],[Bruto - Rel.korting]],
        "Nee",
        "Ja"))</f>
        <v>Ja</v>
      </c>
      <c r="M1469" s="10">
        <f>IF(Q2_2025[[#This Row],[Artikelprijs]]&lt;&gt;"",Q2_2025[[#This Row],[Artikelprijs]],Q2_2025[[#This Row],[Stuksprijs]])</f>
        <v>735</v>
      </c>
      <c r="N1469" s="10">
        <f>Q2_2025[[#This Row],[Besteld]]*Q2_2025[[#This Row],[Prijs 2]]</f>
        <v>735</v>
      </c>
      <c r="O1469" s="10">
        <f>IF(Q2_2025[[#This Row],[Brutobedrag 2]]&lt;Q2_2025[[#This Row],[Bruto - Rel.korting]],Q2_2025[[#This Row],[Brutobedrag 2]],Q2_2025[[#This Row],[Brutobedrag 2]]*(100-Q2_2025[[#This Row],[Relatiekorting percentage]])/100)</f>
        <v>661.5</v>
      </c>
      <c r="R1469" s="3"/>
      <c r="W1469"/>
      <c r="AB1469"/>
    </row>
    <row r="1470" spans="1:28" x14ac:dyDescent="0.3">
      <c r="A1470" t="s">
        <v>634</v>
      </c>
      <c r="B1470">
        <v>4001178</v>
      </c>
      <c r="C1470" t="s">
        <v>638</v>
      </c>
      <c r="D1470">
        <v>1</v>
      </c>
      <c r="E1470" s="10">
        <v>745</v>
      </c>
      <c r="F1470" s="10">
        <v>745</v>
      </c>
      <c r="G1470" s="10">
        <v>745</v>
      </c>
      <c r="H1470">
        <v>0</v>
      </c>
      <c r="I1470" s="51" t="str">
        <f>_xlfn.XLOOKUP(Q2_2025[[#This Row],[Artikelnr]],Artikel_prijzen[Artnr],Artikel_prijzen[Groep],"")</f>
        <v/>
      </c>
      <c r="J1470" s="10" t="str">
        <f>_xlfn.XLOOKUP(Q2_2025[[#This Row],[Artikelnr]],Artikel_prijzen[Artnr],Artikel_prijzen[Prijs 2025],"")</f>
        <v/>
      </c>
      <c r="K1470" t="str">
        <f>IF(Q2_2025[[#This Row],[Artikelprijs]]&lt;&gt;"",IF(Q2_2025[[#This Row],[Stuksprijs]]=Q2_2025[[#This Row],[Artikelprijs]],"Prijs gelijk","Prijs wijkt af"),"")</f>
        <v/>
      </c>
      <c r="L1470" t="str">
        <f>IF(Q2_2025[[#This Row],[Relatiekorting percentage]]=0,
    "Nvt",
    IF(Q2_2025[[#This Row],[Brutobedrag 2]] &lt; Q2_2025[[#This Row],[Bruto - Rel.korting]],
        "Nee",
        "Ja"))</f>
        <v>Nvt</v>
      </c>
      <c r="M1470" s="10">
        <f>IF(Q2_2025[[#This Row],[Artikelprijs]]&lt;&gt;"",Q2_2025[[#This Row],[Artikelprijs]],Q2_2025[[#This Row],[Stuksprijs]])</f>
        <v>745</v>
      </c>
      <c r="N1470" s="10">
        <f>Q2_2025[[#This Row],[Besteld]]*Q2_2025[[#This Row],[Prijs 2]]</f>
        <v>745</v>
      </c>
      <c r="O1470" s="10">
        <f>IF(Q2_2025[[#This Row],[Brutobedrag 2]]&lt;Q2_2025[[#This Row],[Bruto - Rel.korting]],Q2_2025[[#This Row],[Brutobedrag 2]],Q2_2025[[#This Row],[Brutobedrag 2]]*(100-Q2_2025[[#This Row],[Relatiekorting percentage]])/100)</f>
        <v>745</v>
      </c>
      <c r="R1470" s="3"/>
      <c r="W1470"/>
      <c r="AB1470"/>
    </row>
    <row r="1471" spans="1:28" x14ac:dyDescent="0.3">
      <c r="A1471" t="s">
        <v>634</v>
      </c>
      <c r="B1471">
        <v>4001118</v>
      </c>
      <c r="C1471" t="s">
        <v>317</v>
      </c>
      <c r="D1471">
        <v>1</v>
      </c>
      <c r="E1471" s="10">
        <v>100</v>
      </c>
      <c r="F1471" s="10">
        <v>100</v>
      </c>
      <c r="G1471" s="10">
        <v>90</v>
      </c>
      <c r="H1471">
        <v>10</v>
      </c>
      <c r="I1471" s="51" t="str">
        <f>_xlfn.XLOOKUP(Q2_2025[[#This Row],[Artikelnr]],Artikel_prijzen[Artnr],Artikel_prijzen[Groep],"")</f>
        <v/>
      </c>
      <c r="J1471" s="10" t="str">
        <f>_xlfn.XLOOKUP(Q2_2025[[#This Row],[Artikelnr]],Artikel_prijzen[Artnr],Artikel_prijzen[Prijs 2025],"")</f>
        <v/>
      </c>
      <c r="K1471" t="str">
        <f>IF(Q2_2025[[#This Row],[Artikelprijs]]&lt;&gt;"",IF(Q2_2025[[#This Row],[Stuksprijs]]=Q2_2025[[#This Row],[Artikelprijs]],"Prijs gelijk","Prijs wijkt af"),"")</f>
        <v/>
      </c>
      <c r="L1471" t="str">
        <f>IF(Q2_2025[[#This Row],[Relatiekorting percentage]]=0,
    "Nvt",
    IF(Q2_2025[[#This Row],[Brutobedrag 2]] &lt; Q2_2025[[#This Row],[Bruto - Rel.korting]],
        "Nee",
        "Ja"))</f>
        <v>Ja</v>
      </c>
      <c r="M1471" s="10">
        <f>IF(Q2_2025[[#This Row],[Artikelprijs]]&lt;&gt;"",Q2_2025[[#This Row],[Artikelprijs]],Q2_2025[[#This Row],[Stuksprijs]])</f>
        <v>100</v>
      </c>
      <c r="N1471" s="10">
        <f>Q2_2025[[#This Row],[Besteld]]*Q2_2025[[#This Row],[Prijs 2]]</f>
        <v>100</v>
      </c>
      <c r="O1471" s="10">
        <f>IF(Q2_2025[[#This Row],[Brutobedrag 2]]&lt;Q2_2025[[#This Row],[Bruto - Rel.korting]],Q2_2025[[#This Row],[Brutobedrag 2]],Q2_2025[[#This Row],[Brutobedrag 2]]*(100-Q2_2025[[#This Row],[Relatiekorting percentage]])/100)</f>
        <v>90</v>
      </c>
      <c r="R1471" s="3"/>
      <c r="W1471"/>
      <c r="AB1471"/>
    </row>
    <row r="1472" spans="1:28" x14ac:dyDescent="0.3">
      <c r="A1472" t="s">
        <v>634</v>
      </c>
      <c r="B1472">
        <v>4001303</v>
      </c>
      <c r="C1472" t="s">
        <v>639</v>
      </c>
      <c r="D1472">
        <v>1</v>
      </c>
      <c r="E1472" s="10">
        <v>15.45</v>
      </c>
      <c r="F1472" s="10">
        <v>15.45</v>
      </c>
      <c r="G1472" s="10">
        <v>13.9</v>
      </c>
      <c r="H1472">
        <v>10</v>
      </c>
      <c r="I1472" s="51" t="str">
        <f>_xlfn.XLOOKUP(Q2_2025[[#This Row],[Artikelnr]],Artikel_prijzen[Artnr],Artikel_prijzen[Groep],"")</f>
        <v/>
      </c>
      <c r="J1472" s="10" t="str">
        <f>_xlfn.XLOOKUP(Q2_2025[[#This Row],[Artikelnr]],Artikel_prijzen[Artnr],Artikel_prijzen[Prijs 2025],"")</f>
        <v/>
      </c>
      <c r="K1472" t="str">
        <f>IF(Q2_2025[[#This Row],[Artikelprijs]]&lt;&gt;"",IF(Q2_2025[[#This Row],[Stuksprijs]]=Q2_2025[[#This Row],[Artikelprijs]],"Prijs gelijk","Prijs wijkt af"),"")</f>
        <v/>
      </c>
      <c r="L1472" t="str">
        <f>IF(Q2_2025[[#This Row],[Relatiekorting percentage]]=0,
    "Nvt",
    IF(Q2_2025[[#This Row],[Brutobedrag 2]] &lt; Q2_2025[[#This Row],[Bruto - Rel.korting]],
        "Nee",
        "Ja"))</f>
        <v>Ja</v>
      </c>
      <c r="M1472" s="10">
        <f>IF(Q2_2025[[#This Row],[Artikelprijs]]&lt;&gt;"",Q2_2025[[#This Row],[Artikelprijs]],Q2_2025[[#This Row],[Stuksprijs]])</f>
        <v>15.45</v>
      </c>
      <c r="N1472" s="10">
        <f>Q2_2025[[#This Row],[Besteld]]*Q2_2025[[#This Row],[Prijs 2]]</f>
        <v>15.45</v>
      </c>
      <c r="O1472" s="10">
        <f>IF(Q2_2025[[#This Row],[Brutobedrag 2]]&lt;Q2_2025[[#This Row],[Bruto - Rel.korting]],Q2_2025[[#This Row],[Brutobedrag 2]],Q2_2025[[#This Row],[Brutobedrag 2]]*(100-Q2_2025[[#This Row],[Relatiekorting percentage]])/100)</f>
        <v>13.904999999999999</v>
      </c>
      <c r="R1472" s="3"/>
      <c r="W1472"/>
      <c r="AB1472"/>
    </row>
    <row r="1473" spans="1:28" x14ac:dyDescent="0.3">
      <c r="A1473" t="s">
        <v>634</v>
      </c>
      <c r="B1473">
        <v>4001252</v>
      </c>
      <c r="C1473" t="s">
        <v>606</v>
      </c>
      <c r="D1473">
        <v>1</v>
      </c>
      <c r="E1473" s="10">
        <v>120</v>
      </c>
      <c r="F1473" s="10">
        <v>120</v>
      </c>
      <c r="G1473" s="10">
        <v>120</v>
      </c>
      <c r="H1473">
        <v>0</v>
      </c>
      <c r="I1473" s="51" t="str">
        <f>_xlfn.XLOOKUP(Q2_2025[[#This Row],[Artikelnr]],Artikel_prijzen[Artnr],Artikel_prijzen[Groep],"")</f>
        <v/>
      </c>
      <c r="J1473" s="10" t="str">
        <f>_xlfn.XLOOKUP(Q2_2025[[#This Row],[Artikelnr]],Artikel_prijzen[Artnr],Artikel_prijzen[Prijs 2025],"")</f>
        <v/>
      </c>
      <c r="K1473" t="str">
        <f>IF(Q2_2025[[#This Row],[Artikelprijs]]&lt;&gt;"",IF(Q2_2025[[#This Row],[Stuksprijs]]=Q2_2025[[#This Row],[Artikelprijs]],"Prijs gelijk","Prijs wijkt af"),"")</f>
        <v/>
      </c>
      <c r="L1473" t="str">
        <f>IF(Q2_2025[[#This Row],[Relatiekorting percentage]]=0,
    "Nvt",
    IF(Q2_2025[[#This Row],[Brutobedrag 2]] &lt; Q2_2025[[#This Row],[Bruto - Rel.korting]],
        "Nee",
        "Ja"))</f>
        <v>Nvt</v>
      </c>
      <c r="M1473" s="10">
        <f>IF(Q2_2025[[#This Row],[Artikelprijs]]&lt;&gt;"",Q2_2025[[#This Row],[Artikelprijs]],Q2_2025[[#This Row],[Stuksprijs]])</f>
        <v>120</v>
      </c>
      <c r="N1473" s="10">
        <f>Q2_2025[[#This Row],[Besteld]]*Q2_2025[[#This Row],[Prijs 2]]</f>
        <v>120</v>
      </c>
      <c r="O1473" s="10">
        <f>IF(Q2_2025[[#This Row],[Brutobedrag 2]]&lt;Q2_2025[[#This Row],[Bruto - Rel.korting]],Q2_2025[[#This Row],[Brutobedrag 2]],Q2_2025[[#This Row],[Brutobedrag 2]]*(100-Q2_2025[[#This Row],[Relatiekorting percentage]])/100)</f>
        <v>120</v>
      </c>
      <c r="R1473" s="3"/>
      <c r="W1473"/>
      <c r="AB1473"/>
    </row>
    <row r="1474" spans="1:28" x14ac:dyDescent="0.3">
      <c r="A1474" t="s">
        <v>634</v>
      </c>
      <c r="B1474">
        <v>3002022</v>
      </c>
      <c r="C1474" t="s">
        <v>195</v>
      </c>
      <c r="D1474">
        <v>1</v>
      </c>
      <c r="E1474" s="10">
        <v>76.02</v>
      </c>
      <c r="F1474" s="10">
        <v>76.02</v>
      </c>
      <c r="G1474" s="10">
        <v>60.82</v>
      </c>
      <c r="H1474">
        <v>20</v>
      </c>
      <c r="I1474" s="51" t="str">
        <f>_xlfn.XLOOKUP(Q2_2025[[#This Row],[Artikelnr]],Artikel_prijzen[Artnr],Artikel_prijzen[Groep],"")</f>
        <v/>
      </c>
      <c r="J1474" s="10" t="str">
        <f>_xlfn.XLOOKUP(Q2_2025[[#This Row],[Artikelnr]],Artikel_prijzen[Artnr],Artikel_prijzen[Prijs 2025],"")</f>
        <v/>
      </c>
      <c r="K1474" t="str">
        <f>IF(Q2_2025[[#This Row],[Artikelprijs]]&lt;&gt;"",IF(Q2_2025[[#This Row],[Stuksprijs]]=Q2_2025[[#This Row],[Artikelprijs]],"Prijs gelijk","Prijs wijkt af"),"")</f>
        <v/>
      </c>
      <c r="L1474" t="str">
        <f>IF(Q2_2025[[#This Row],[Relatiekorting percentage]]=0,
    "Nvt",
    IF(Q2_2025[[#This Row],[Brutobedrag 2]] &lt; Q2_2025[[#This Row],[Bruto - Rel.korting]],
        "Nee",
        "Ja"))</f>
        <v>Ja</v>
      </c>
      <c r="M1474" s="10">
        <f>IF(Q2_2025[[#This Row],[Artikelprijs]]&lt;&gt;"",Q2_2025[[#This Row],[Artikelprijs]],Q2_2025[[#This Row],[Stuksprijs]])</f>
        <v>76.02</v>
      </c>
      <c r="N1474" s="10">
        <f>Q2_2025[[#This Row],[Besteld]]*Q2_2025[[#This Row],[Prijs 2]]</f>
        <v>76.02</v>
      </c>
      <c r="O1474" s="10">
        <f>IF(Q2_2025[[#This Row],[Brutobedrag 2]]&lt;Q2_2025[[#This Row],[Bruto - Rel.korting]],Q2_2025[[#This Row],[Brutobedrag 2]],Q2_2025[[#This Row],[Brutobedrag 2]]*(100-Q2_2025[[#This Row],[Relatiekorting percentage]])/100)</f>
        <v>60.815999999999995</v>
      </c>
      <c r="R1474" s="3"/>
      <c r="W1474"/>
      <c r="AB1474"/>
    </row>
    <row r="1475" spans="1:28" x14ac:dyDescent="0.3">
      <c r="A1475" t="s">
        <v>634</v>
      </c>
      <c r="B1475">
        <v>3001013</v>
      </c>
      <c r="C1475" t="s">
        <v>325</v>
      </c>
      <c r="D1475">
        <v>5</v>
      </c>
      <c r="E1475" s="10">
        <v>17.89</v>
      </c>
      <c r="F1475" s="10">
        <v>89.45</v>
      </c>
      <c r="G1475" s="10">
        <v>71.56</v>
      </c>
      <c r="H1475">
        <v>20</v>
      </c>
      <c r="I1475" s="51" t="str">
        <f>_xlfn.XLOOKUP(Q2_2025[[#This Row],[Artikelnr]],Artikel_prijzen[Artnr],Artikel_prijzen[Groep],"")</f>
        <v/>
      </c>
      <c r="J1475" s="10" t="str">
        <f>_xlfn.XLOOKUP(Q2_2025[[#This Row],[Artikelnr]],Artikel_prijzen[Artnr],Artikel_prijzen[Prijs 2025],"")</f>
        <v/>
      </c>
      <c r="K1475" t="str">
        <f>IF(Q2_2025[[#This Row],[Artikelprijs]]&lt;&gt;"",IF(Q2_2025[[#This Row],[Stuksprijs]]=Q2_2025[[#This Row],[Artikelprijs]],"Prijs gelijk","Prijs wijkt af"),"")</f>
        <v/>
      </c>
      <c r="L1475" t="str">
        <f>IF(Q2_2025[[#This Row],[Relatiekorting percentage]]=0,
    "Nvt",
    IF(Q2_2025[[#This Row],[Brutobedrag 2]] &lt; Q2_2025[[#This Row],[Bruto - Rel.korting]],
        "Nee",
        "Ja"))</f>
        <v>Ja</v>
      </c>
      <c r="M1475" s="10">
        <f>IF(Q2_2025[[#This Row],[Artikelprijs]]&lt;&gt;"",Q2_2025[[#This Row],[Artikelprijs]],Q2_2025[[#This Row],[Stuksprijs]])</f>
        <v>17.89</v>
      </c>
      <c r="N1475" s="10">
        <f>Q2_2025[[#This Row],[Besteld]]*Q2_2025[[#This Row],[Prijs 2]]</f>
        <v>89.45</v>
      </c>
      <c r="O1475" s="10">
        <f>IF(Q2_2025[[#This Row],[Brutobedrag 2]]&lt;Q2_2025[[#This Row],[Bruto - Rel.korting]],Q2_2025[[#This Row],[Brutobedrag 2]],Q2_2025[[#This Row],[Brutobedrag 2]]*(100-Q2_2025[[#This Row],[Relatiekorting percentage]])/100)</f>
        <v>71.56</v>
      </c>
      <c r="R1475" s="3"/>
      <c r="W1475"/>
      <c r="AB1475"/>
    </row>
    <row r="1476" spans="1:28" x14ac:dyDescent="0.3">
      <c r="A1476" t="s">
        <v>634</v>
      </c>
      <c r="B1476">
        <v>5020002</v>
      </c>
      <c r="C1476" t="s">
        <v>56</v>
      </c>
      <c r="D1476">
        <v>7</v>
      </c>
      <c r="E1476" s="10">
        <v>39.65</v>
      </c>
      <c r="F1476" s="10">
        <v>277.55</v>
      </c>
      <c r="G1476" s="10">
        <v>222.04</v>
      </c>
      <c r="H1476">
        <v>20</v>
      </c>
      <c r="I1476" s="51" t="str">
        <f>_xlfn.XLOOKUP(Q2_2025[[#This Row],[Artikelnr]],Artikel_prijzen[Artnr],Artikel_prijzen[Groep],"")</f>
        <v/>
      </c>
      <c r="J1476" s="10" t="str">
        <f>_xlfn.XLOOKUP(Q2_2025[[#This Row],[Artikelnr]],Artikel_prijzen[Artnr],Artikel_prijzen[Prijs 2025],"")</f>
        <v/>
      </c>
      <c r="K1476" t="str">
        <f>IF(Q2_2025[[#This Row],[Artikelprijs]]&lt;&gt;"",IF(Q2_2025[[#This Row],[Stuksprijs]]=Q2_2025[[#This Row],[Artikelprijs]],"Prijs gelijk","Prijs wijkt af"),"")</f>
        <v/>
      </c>
      <c r="L1476" t="str">
        <f>IF(Q2_2025[[#This Row],[Relatiekorting percentage]]=0,
    "Nvt",
    IF(Q2_2025[[#This Row],[Brutobedrag 2]] &lt; Q2_2025[[#This Row],[Bruto - Rel.korting]],
        "Nee",
        "Ja"))</f>
        <v>Ja</v>
      </c>
      <c r="M1476" s="10">
        <f>IF(Q2_2025[[#This Row],[Artikelprijs]]&lt;&gt;"",Q2_2025[[#This Row],[Artikelprijs]],Q2_2025[[#This Row],[Stuksprijs]])</f>
        <v>39.65</v>
      </c>
      <c r="N1476" s="10">
        <f>Q2_2025[[#This Row],[Besteld]]*Q2_2025[[#This Row],[Prijs 2]]</f>
        <v>277.55</v>
      </c>
      <c r="O1476" s="10">
        <f>IF(Q2_2025[[#This Row],[Brutobedrag 2]]&lt;Q2_2025[[#This Row],[Bruto - Rel.korting]],Q2_2025[[#This Row],[Brutobedrag 2]],Q2_2025[[#This Row],[Brutobedrag 2]]*(100-Q2_2025[[#This Row],[Relatiekorting percentage]])/100)</f>
        <v>222.04</v>
      </c>
      <c r="R1476" s="3"/>
      <c r="W1476"/>
      <c r="AB1476"/>
    </row>
    <row r="1477" spans="1:28" x14ac:dyDescent="0.3">
      <c r="A1477" t="s">
        <v>634</v>
      </c>
      <c r="B1477">
        <v>5010017</v>
      </c>
      <c r="C1477" t="s">
        <v>248</v>
      </c>
      <c r="D1477">
        <v>12</v>
      </c>
      <c r="E1477" s="10">
        <v>48.93</v>
      </c>
      <c r="F1477" s="10">
        <v>587.16</v>
      </c>
      <c r="G1477" s="10">
        <v>469.73</v>
      </c>
      <c r="H1477">
        <v>20</v>
      </c>
      <c r="I1477" s="51" t="str">
        <f>_xlfn.XLOOKUP(Q2_2025[[#This Row],[Artikelnr]],Artikel_prijzen[Artnr],Artikel_prijzen[Groep],"")</f>
        <v/>
      </c>
      <c r="J1477" s="10" t="str">
        <f>_xlfn.XLOOKUP(Q2_2025[[#This Row],[Artikelnr]],Artikel_prijzen[Artnr],Artikel_prijzen[Prijs 2025],"")</f>
        <v/>
      </c>
      <c r="K1477" t="str">
        <f>IF(Q2_2025[[#This Row],[Artikelprijs]]&lt;&gt;"",IF(Q2_2025[[#This Row],[Stuksprijs]]=Q2_2025[[#This Row],[Artikelprijs]],"Prijs gelijk","Prijs wijkt af"),"")</f>
        <v/>
      </c>
      <c r="L1477" t="str">
        <f>IF(Q2_2025[[#This Row],[Relatiekorting percentage]]=0,
    "Nvt",
    IF(Q2_2025[[#This Row],[Brutobedrag 2]] &lt; Q2_2025[[#This Row],[Bruto - Rel.korting]],
        "Nee",
        "Ja"))</f>
        <v>Ja</v>
      </c>
      <c r="M1477" s="10">
        <f>IF(Q2_2025[[#This Row],[Artikelprijs]]&lt;&gt;"",Q2_2025[[#This Row],[Artikelprijs]],Q2_2025[[#This Row],[Stuksprijs]])</f>
        <v>48.93</v>
      </c>
      <c r="N1477" s="10">
        <f>Q2_2025[[#This Row],[Besteld]]*Q2_2025[[#This Row],[Prijs 2]]</f>
        <v>587.16</v>
      </c>
      <c r="O1477" s="10">
        <f>IF(Q2_2025[[#This Row],[Brutobedrag 2]]&lt;Q2_2025[[#This Row],[Bruto - Rel.korting]],Q2_2025[[#This Row],[Brutobedrag 2]],Q2_2025[[#This Row],[Brutobedrag 2]]*(100-Q2_2025[[#This Row],[Relatiekorting percentage]])/100)</f>
        <v>469.72799999999995</v>
      </c>
      <c r="R1477" s="3"/>
      <c r="W1477"/>
      <c r="AB1477"/>
    </row>
    <row r="1478" spans="1:28" x14ac:dyDescent="0.3">
      <c r="A1478" t="s">
        <v>634</v>
      </c>
      <c r="B1478">
        <v>5040209</v>
      </c>
      <c r="C1478" t="s">
        <v>373</v>
      </c>
      <c r="D1478">
        <v>1</v>
      </c>
      <c r="E1478" s="10">
        <v>1236</v>
      </c>
      <c r="F1478" s="10">
        <v>1236</v>
      </c>
      <c r="G1478" s="10">
        <v>1112.4000000000001</v>
      </c>
      <c r="H1478">
        <v>10</v>
      </c>
      <c r="I1478" s="51" t="str">
        <f>_xlfn.XLOOKUP(Q2_2025[[#This Row],[Artikelnr]],Artikel_prijzen[Artnr],Artikel_prijzen[Groep],"")</f>
        <v>AV</v>
      </c>
      <c r="J1478" s="10">
        <f>_xlfn.XLOOKUP(Q2_2025[[#This Row],[Artikelnr]],Artikel_prijzen[Artnr],Artikel_prijzen[Prijs 2025],"")</f>
        <v>1200</v>
      </c>
      <c r="K1478" t="str">
        <f>IF(Q2_2025[[#This Row],[Artikelprijs]]&lt;&gt;"",IF(Q2_2025[[#This Row],[Stuksprijs]]=Q2_2025[[#This Row],[Artikelprijs]],"Prijs gelijk","Prijs wijkt af"),"")</f>
        <v>Prijs wijkt af</v>
      </c>
      <c r="L1478" t="str">
        <f>IF(Q2_2025[[#This Row],[Relatiekorting percentage]]=0,
    "Nvt",
    IF(Q2_2025[[#This Row],[Brutobedrag 2]] &lt; Q2_2025[[#This Row],[Bruto - Rel.korting]],
        "Nee",
        "Ja"))</f>
        <v>Ja</v>
      </c>
      <c r="M1478" s="10">
        <f>IF(Q2_2025[[#This Row],[Artikelprijs]]&lt;&gt;"",Q2_2025[[#This Row],[Artikelprijs]],Q2_2025[[#This Row],[Stuksprijs]])</f>
        <v>1200</v>
      </c>
      <c r="N1478" s="10">
        <f>Q2_2025[[#This Row],[Besteld]]*Q2_2025[[#This Row],[Prijs 2]]</f>
        <v>1200</v>
      </c>
      <c r="O1478" s="10">
        <f>IF(Q2_2025[[#This Row],[Brutobedrag 2]]&lt;Q2_2025[[#This Row],[Bruto - Rel.korting]],Q2_2025[[#This Row],[Brutobedrag 2]],Q2_2025[[#This Row],[Brutobedrag 2]]*(100-Q2_2025[[#This Row],[Relatiekorting percentage]])/100)</f>
        <v>1080</v>
      </c>
      <c r="R1478" s="3"/>
      <c r="W1478"/>
      <c r="AB1478"/>
    </row>
    <row r="1479" spans="1:28" x14ac:dyDescent="0.3">
      <c r="A1479" t="s">
        <v>634</v>
      </c>
      <c r="B1479">
        <v>3002022</v>
      </c>
      <c r="C1479" t="s">
        <v>195</v>
      </c>
      <c r="D1479">
        <v>1</v>
      </c>
      <c r="E1479" s="10">
        <v>76.02</v>
      </c>
      <c r="F1479" s="10">
        <v>76.02</v>
      </c>
      <c r="G1479" s="10">
        <v>60.82</v>
      </c>
      <c r="H1479">
        <v>20</v>
      </c>
      <c r="I1479" s="51" t="str">
        <f>_xlfn.XLOOKUP(Q2_2025[[#This Row],[Artikelnr]],Artikel_prijzen[Artnr],Artikel_prijzen[Groep],"")</f>
        <v/>
      </c>
      <c r="J1479" s="10" t="str">
        <f>_xlfn.XLOOKUP(Q2_2025[[#This Row],[Artikelnr]],Artikel_prijzen[Artnr],Artikel_prijzen[Prijs 2025],"")</f>
        <v/>
      </c>
      <c r="K1479" t="str">
        <f>IF(Q2_2025[[#This Row],[Artikelprijs]]&lt;&gt;"",IF(Q2_2025[[#This Row],[Stuksprijs]]=Q2_2025[[#This Row],[Artikelprijs]],"Prijs gelijk","Prijs wijkt af"),"")</f>
        <v/>
      </c>
      <c r="L1479" t="str">
        <f>IF(Q2_2025[[#This Row],[Relatiekorting percentage]]=0,
    "Nvt",
    IF(Q2_2025[[#This Row],[Brutobedrag 2]] &lt; Q2_2025[[#This Row],[Bruto - Rel.korting]],
        "Nee",
        "Ja"))</f>
        <v>Ja</v>
      </c>
      <c r="M1479" s="10">
        <f>IF(Q2_2025[[#This Row],[Artikelprijs]]&lt;&gt;"",Q2_2025[[#This Row],[Artikelprijs]],Q2_2025[[#This Row],[Stuksprijs]])</f>
        <v>76.02</v>
      </c>
      <c r="N1479" s="10">
        <f>Q2_2025[[#This Row],[Besteld]]*Q2_2025[[#This Row],[Prijs 2]]</f>
        <v>76.02</v>
      </c>
      <c r="O1479" s="10">
        <f>IF(Q2_2025[[#This Row],[Brutobedrag 2]]&lt;Q2_2025[[#This Row],[Bruto - Rel.korting]],Q2_2025[[#This Row],[Brutobedrag 2]],Q2_2025[[#This Row],[Brutobedrag 2]]*(100-Q2_2025[[#This Row],[Relatiekorting percentage]])/100)</f>
        <v>60.815999999999995</v>
      </c>
      <c r="R1479" s="3"/>
      <c r="W1479"/>
      <c r="AB1479"/>
    </row>
    <row r="1480" spans="1:28" x14ac:dyDescent="0.3">
      <c r="A1480" t="s">
        <v>634</v>
      </c>
      <c r="B1480">
        <v>5020002</v>
      </c>
      <c r="C1480" t="s">
        <v>56</v>
      </c>
      <c r="D1480">
        <v>4</v>
      </c>
      <c r="E1480" s="10">
        <v>39.65</v>
      </c>
      <c r="F1480" s="10">
        <v>158.6</v>
      </c>
      <c r="G1480" s="10">
        <v>126.88</v>
      </c>
      <c r="H1480">
        <v>20</v>
      </c>
      <c r="I1480" s="51" t="str">
        <f>_xlfn.XLOOKUP(Q2_2025[[#This Row],[Artikelnr]],Artikel_prijzen[Artnr],Artikel_prijzen[Groep],"")</f>
        <v/>
      </c>
      <c r="J1480" s="10" t="str">
        <f>_xlfn.XLOOKUP(Q2_2025[[#This Row],[Artikelnr]],Artikel_prijzen[Artnr],Artikel_prijzen[Prijs 2025],"")</f>
        <v/>
      </c>
      <c r="K1480" t="str">
        <f>IF(Q2_2025[[#This Row],[Artikelprijs]]&lt;&gt;"",IF(Q2_2025[[#This Row],[Stuksprijs]]=Q2_2025[[#This Row],[Artikelprijs]],"Prijs gelijk","Prijs wijkt af"),"")</f>
        <v/>
      </c>
      <c r="L1480" t="str">
        <f>IF(Q2_2025[[#This Row],[Relatiekorting percentage]]=0,
    "Nvt",
    IF(Q2_2025[[#This Row],[Brutobedrag 2]] &lt; Q2_2025[[#This Row],[Bruto - Rel.korting]],
        "Nee",
        "Ja"))</f>
        <v>Ja</v>
      </c>
      <c r="M1480" s="10">
        <f>IF(Q2_2025[[#This Row],[Artikelprijs]]&lt;&gt;"",Q2_2025[[#This Row],[Artikelprijs]],Q2_2025[[#This Row],[Stuksprijs]])</f>
        <v>39.65</v>
      </c>
      <c r="N1480" s="10">
        <f>Q2_2025[[#This Row],[Besteld]]*Q2_2025[[#This Row],[Prijs 2]]</f>
        <v>158.6</v>
      </c>
      <c r="O1480" s="10">
        <f>IF(Q2_2025[[#This Row],[Brutobedrag 2]]&lt;Q2_2025[[#This Row],[Bruto - Rel.korting]],Q2_2025[[#This Row],[Brutobedrag 2]],Q2_2025[[#This Row],[Brutobedrag 2]]*(100-Q2_2025[[#This Row],[Relatiekorting percentage]])/100)</f>
        <v>126.88</v>
      </c>
      <c r="R1480" s="3"/>
      <c r="W1480"/>
      <c r="AB1480"/>
    </row>
    <row r="1481" spans="1:28" x14ac:dyDescent="0.3">
      <c r="A1481" t="s">
        <v>634</v>
      </c>
      <c r="B1481">
        <v>5010017</v>
      </c>
      <c r="C1481" t="s">
        <v>248</v>
      </c>
      <c r="D1481">
        <v>8</v>
      </c>
      <c r="E1481" s="10">
        <v>48.93</v>
      </c>
      <c r="F1481" s="10">
        <v>391.44</v>
      </c>
      <c r="G1481" s="10">
        <v>313.14999999999998</v>
      </c>
      <c r="H1481">
        <v>20</v>
      </c>
      <c r="I1481" s="51" t="str">
        <f>_xlfn.XLOOKUP(Q2_2025[[#This Row],[Artikelnr]],Artikel_prijzen[Artnr],Artikel_prijzen[Groep],"")</f>
        <v/>
      </c>
      <c r="J1481" s="10" t="str">
        <f>_xlfn.XLOOKUP(Q2_2025[[#This Row],[Artikelnr]],Artikel_prijzen[Artnr],Artikel_prijzen[Prijs 2025],"")</f>
        <v/>
      </c>
      <c r="K1481" t="str">
        <f>IF(Q2_2025[[#This Row],[Artikelprijs]]&lt;&gt;"",IF(Q2_2025[[#This Row],[Stuksprijs]]=Q2_2025[[#This Row],[Artikelprijs]],"Prijs gelijk","Prijs wijkt af"),"")</f>
        <v/>
      </c>
      <c r="L1481" t="str">
        <f>IF(Q2_2025[[#This Row],[Relatiekorting percentage]]=0,
    "Nvt",
    IF(Q2_2025[[#This Row],[Brutobedrag 2]] &lt; Q2_2025[[#This Row],[Bruto - Rel.korting]],
        "Nee",
        "Ja"))</f>
        <v>Ja</v>
      </c>
      <c r="M1481" s="10">
        <f>IF(Q2_2025[[#This Row],[Artikelprijs]]&lt;&gt;"",Q2_2025[[#This Row],[Artikelprijs]],Q2_2025[[#This Row],[Stuksprijs]])</f>
        <v>48.93</v>
      </c>
      <c r="N1481" s="10">
        <f>Q2_2025[[#This Row],[Besteld]]*Q2_2025[[#This Row],[Prijs 2]]</f>
        <v>391.44</v>
      </c>
      <c r="O1481" s="10">
        <f>IF(Q2_2025[[#This Row],[Brutobedrag 2]]&lt;Q2_2025[[#This Row],[Bruto - Rel.korting]],Q2_2025[[#This Row],[Brutobedrag 2]],Q2_2025[[#This Row],[Brutobedrag 2]]*(100-Q2_2025[[#This Row],[Relatiekorting percentage]])/100)</f>
        <v>313.15199999999999</v>
      </c>
      <c r="R1481" s="3"/>
      <c r="W1481"/>
      <c r="AB1481"/>
    </row>
    <row r="1482" spans="1:28" x14ac:dyDescent="0.3">
      <c r="A1482" t="s">
        <v>634</v>
      </c>
      <c r="B1482">
        <v>2004003</v>
      </c>
      <c r="C1482" t="s">
        <v>114</v>
      </c>
      <c r="D1482">
        <v>1</v>
      </c>
      <c r="E1482" s="10">
        <v>93.45</v>
      </c>
      <c r="F1482" s="10">
        <v>93.45</v>
      </c>
      <c r="G1482" s="10">
        <v>74.760000000000005</v>
      </c>
      <c r="H1482">
        <v>20</v>
      </c>
      <c r="I1482" s="51" t="str">
        <f>_xlfn.XLOOKUP(Q2_2025[[#This Row],[Artikelnr]],Artikel_prijzen[Artnr],Artikel_prijzen[Groep],"")</f>
        <v/>
      </c>
      <c r="J1482" s="10" t="str">
        <f>_xlfn.XLOOKUP(Q2_2025[[#This Row],[Artikelnr]],Artikel_prijzen[Artnr],Artikel_prijzen[Prijs 2025],"")</f>
        <v/>
      </c>
      <c r="K1482" t="str">
        <f>IF(Q2_2025[[#This Row],[Artikelprijs]]&lt;&gt;"",IF(Q2_2025[[#This Row],[Stuksprijs]]=Q2_2025[[#This Row],[Artikelprijs]],"Prijs gelijk","Prijs wijkt af"),"")</f>
        <v/>
      </c>
      <c r="L1482" t="str">
        <f>IF(Q2_2025[[#This Row],[Relatiekorting percentage]]=0,
    "Nvt",
    IF(Q2_2025[[#This Row],[Brutobedrag 2]] &lt; Q2_2025[[#This Row],[Bruto - Rel.korting]],
        "Nee",
        "Ja"))</f>
        <v>Ja</v>
      </c>
      <c r="M1482" s="10">
        <f>IF(Q2_2025[[#This Row],[Artikelprijs]]&lt;&gt;"",Q2_2025[[#This Row],[Artikelprijs]],Q2_2025[[#This Row],[Stuksprijs]])</f>
        <v>93.45</v>
      </c>
      <c r="N1482" s="10">
        <f>Q2_2025[[#This Row],[Besteld]]*Q2_2025[[#This Row],[Prijs 2]]</f>
        <v>93.45</v>
      </c>
      <c r="O1482" s="10">
        <f>IF(Q2_2025[[#This Row],[Brutobedrag 2]]&lt;Q2_2025[[#This Row],[Bruto - Rel.korting]],Q2_2025[[#This Row],[Brutobedrag 2]],Q2_2025[[#This Row],[Brutobedrag 2]]*(100-Q2_2025[[#This Row],[Relatiekorting percentage]])/100)</f>
        <v>74.760000000000005</v>
      </c>
      <c r="R1482" s="3"/>
      <c r="W1482"/>
      <c r="AB1482"/>
    </row>
    <row r="1483" spans="1:28" x14ac:dyDescent="0.3">
      <c r="A1483" t="s">
        <v>634</v>
      </c>
      <c r="B1483">
        <v>5040010</v>
      </c>
      <c r="C1483" t="s">
        <v>318</v>
      </c>
      <c r="D1483">
        <v>1</v>
      </c>
      <c r="E1483" s="10">
        <v>448.05</v>
      </c>
      <c r="F1483" s="10">
        <v>448.05</v>
      </c>
      <c r="G1483" s="10">
        <v>448.05</v>
      </c>
      <c r="H1483">
        <v>0</v>
      </c>
      <c r="I1483" s="51" t="str">
        <f>_xlfn.XLOOKUP(Q2_2025[[#This Row],[Artikelnr]],Artikel_prijzen[Artnr],Artikel_prijzen[Groep],"")</f>
        <v>AV</v>
      </c>
      <c r="J1483" s="10">
        <f>_xlfn.XLOOKUP(Q2_2025[[#This Row],[Artikelnr]],Artikel_prijzen[Artnr],Artikel_prijzen[Prijs 2025],"")</f>
        <v>435</v>
      </c>
      <c r="K1483" t="str">
        <f>IF(Q2_2025[[#This Row],[Artikelprijs]]&lt;&gt;"",IF(Q2_2025[[#This Row],[Stuksprijs]]=Q2_2025[[#This Row],[Artikelprijs]],"Prijs gelijk","Prijs wijkt af"),"")</f>
        <v>Prijs wijkt af</v>
      </c>
      <c r="L1483" t="str">
        <f>IF(Q2_2025[[#This Row],[Relatiekorting percentage]]=0,
    "Nvt",
    IF(Q2_2025[[#This Row],[Brutobedrag 2]] &lt; Q2_2025[[#This Row],[Bruto - Rel.korting]],
        "Nee",
        "Ja"))</f>
        <v>Nvt</v>
      </c>
      <c r="M1483" s="10">
        <f>IF(Q2_2025[[#This Row],[Artikelprijs]]&lt;&gt;"",Q2_2025[[#This Row],[Artikelprijs]],Q2_2025[[#This Row],[Stuksprijs]])</f>
        <v>435</v>
      </c>
      <c r="N1483" s="10">
        <f>Q2_2025[[#This Row],[Besteld]]*Q2_2025[[#This Row],[Prijs 2]]</f>
        <v>435</v>
      </c>
      <c r="O1483" s="10">
        <f>IF(Q2_2025[[#This Row],[Brutobedrag 2]]&lt;Q2_2025[[#This Row],[Bruto - Rel.korting]],Q2_2025[[#This Row],[Brutobedrag 2]],Q2_2025[[#This Row],[Brutobedrag 2]]*(100-Q2_2025[[#This Row],[Relatiekorting percentage]])/100)</f>
        <v>435</v>
      </c>
      <c r="R1483" s="3"/>
      <c r="W1483"/>
      <c r="AB1483"/>
    </row>
    <row r="1484" spans="1:28" x14ac:dyDescent="0.3">
      <c r="A1484" t="s">
        <v>634</v>
      </c>
      <c r="B1484">
        <v>5040012</v>
      </c>
      <c r="C1484" t="s">
        <v>330</v>
      </c>
      <c r="D1484">
        <v>1</v>
      </c>
      <c r="E1484" s="10">
        <v>741.6</v>
      </c>
      <c r="F1484" s="10">
        <v>741.6</v>
      </c>
      <c r="G1484" s="10">
        <v>667.44</v>
      </c>
      <c r="H1484">
        <v>10</v>
      </c>
      <c r="I1484" s="51" t="str">
        <f>_xlfn.XLOOKUP(Q2_2025[[#This Row],[Artikelnr]],Artikel_prijzen[Artnr],Artikel_prijzen[Groep],"")</f>
        <v>AV</v>
      </c>
      <c r="J1484" s="10">
        <f>_xlfn.XLOOKUP(Q2_2025[[#This Row],[Artikelnr]],Artikel_prijzen[Artnr],Artikel_prijzen[Prijs 2025],"")</f>
        <v>720</v>
      </c>
      <c r="K1484" t="str">
        <f>IF(Q2_2025[[#This Row],[Artikelprijs]]&lt;&gt;"",IF(Q2_2025[[#This Row],[Stuksprijs]]=Q2_2025[[#This Row],[Artikelprijs]],"Prijs gelijk","Prijs wijkt af"),"")</f>
        <v>Prijs wijkt af</v>
      </c>
      <c r="L1484" t="str">
        <f>IF(Q2_2025[[#This Row],[Relatiekorting percentage]]=0,
    "Nvt",
    IF(Q2_2025[[#This Row],[Brutobedrag 2]] &lt; Q2_2025[[#This Row],[Bruto - Rel.korting]],
        "Nee",
        "Ja"))</f>
        <v>Ja</v>
      </c>
      <c r="M1484" s="10">
        <f>IF(Q2_2025[[#This Row],[Artikelprijs]]&lt;&gt;"",Q2_2025[[#This Row],[Artikelprijs]],Q2_2025[[#This Row],[Stuksprijs]])</f>
        <v>720</v>
      </c>
      <c r="N1484" s="10">
        <f>Q2_2025[[#This Row],[Besteld]]*Q2_2025[[#This Row],[Prijs 2]]</f>
        <v>720</v>
      </c>
      <c r="O1484" s="10">
        <f>IF(Q2_2025[[#This Row],[Brutobedrag 2]]&lt;Q2_2025[[#This Row],[Bruto - Rel.korting]],Q2_2025[[#This Row],[Brutobedrag 2]],Q2_2025[[#This Row],[Brutobedrag 2]]*(100-Q2_2025[[#This Row],[Relatiekorting percentage]])/100)</f>
        <v>648</v>
      </c>
      <c r="R1484" s="3"/>
      <c r="W1484"/>
      <c r="AB1484"/>
    </row>
    <row r="1485" spans="1:28" x14ac:dyDescent="0.3">
      <c r="A1485" t="s">
        <v>634</v>
      </c>
      <c r="B1485">
        <v>3002022</v>
      </c>
      <c r="C1485" t="s">
        <v>195</v>
      </c>
      <c r="D1485">
        <v>1</v>
      </c>
      <c r="E1485" s="10">
        <v>76.02</v>
      </c>
      <c r="F1485" s="10">
        <v>76.02</v>
      </c>
      <c r="G1485" s="10">
        <v>60.82</v>
      </c>
      <c r="H1485">
        <v>20</v>
      </c>
      <c r="I1485" s="51" t="str">
        <f>_xlfn.XLOOKUP(Q2_2025[[#This Row],[Artikelnr]],Artikel_prijzen[Artnr],Artikel_prijzen[Groep],"")</f>
        <v/>
      </c>
      <c r="J1485" s="10" t="str">
        <f>_xlfn.XLOOKUP(Q2_2025[[#This Row],[Artikelnr]],Artikel_prijzen[Artnr],Artikel_prijzen[Prijs 2025],"")</f>
        <v/>
      </c>
      <c r="K1485" t="str">
        <f>IF(Q2_2025[[#This Row],[Artikelprijs]]&lt;&gt;"",IF(Q2_2025[[#This Row],[Stuksprijs]]=Q2_2025[[#This Row],[Artikelprijs]],"Prijs gelijk","Prijs wijkt af"),"")</f>
        <v/>
      </c>
      <c r="L1485" t="str">
        <f>IF(Q2_2025[[#This Row],[Relatiekorting percentage]]=0,
    "Nvt",
    IF(Q2_2025[[#This Row],[Brutobedrag 2]] &lt; Q2_2025[[#This Row],[Bruto - Rel.korting]],
        "Nee",
        "Ja"))</f>
        <v>Ja</v>
      </c>
      <c r="M1485" s="10">
        <f>IF(Q2_2025[[#This Row],[Artikelprijs]]&lt;&gt;"",Q2_2025[[#This Row],[Artikelprijs]],Q2_2025[[#This Row],[Stuksprijs]])</f>
        <v>76.02</v>
      </c>
      <c r="N1485" s="10">
        <f>Q2_2025[[#This Row],[Besteld]]*Q2_2025[[#This Row],[Prijs 2]]</f>
        <v>76.02</v>
      </c>
      <c r="O1485" s="10">
        <f>IF(Q2_2025[[#This Row],[Brutobedrag 2]]&lt;Q2_2025[[#This Row],[Bruto - Rel.korting]],Q2_2025[[#This Row],[Brutobedrag 2]],Q2_2025[[#This Row],[Brutobedrag 2]]*(100-Q2_2025[[#This Row],[Relatiekorting percentage]])/100)</f>
        <v>60.815999999999995</v>
      </c>
      <c r="R1485" s="3"/>
      <c r="W1485"/>
      <c r="AB1485"/>
    </row>
    <row r="1486" spans="1:28" x14ac:dyDescent="0.3">
      <c r="A1486" t="s">
        <v>634</v>
      </c>
      <c r="B1486">
        <v>3001013</v>
      </c>
      <c r="C1486" t="s">
        <v>325</v>
      </c>
      <c r="D1486">
        <v>2</v>
      </c>
      <c r="E1486" s="10">
        <v>17.89</v>
      </c>
      <c r="F1486" s="10">
        <v>35.78</v>
      </c>
      <c r="G1486" s="10">
        <v>28.62</v>
      </c>
      <c r="H1486">
        <v>20</v>
      </c>
      <c r="I1486" s="51" t="str">
        <f>_xlfn.XLOOKUP(Q2_2025[[#This Row],[Artikelnr]],Artikel_prijzen[Artnr],Artikel_prijzen[Groep],"")</f>
        <v/>
      </c>
      <c r="J1486" s="10" t="str">
        <f>_xlfn.XLOOKUP(Q2_2025[[#This Row],[Artikelnr]],Artikel_prijzen[Artnr],Artikel_prijzen[Prijs 2025],"")</f>
        <v/>
      </c>
      <c r="K1486" t="str">
        <f>IF(Q2_2025[[#This Row],[Artikelprijs]]&lt;&gt;"",IF(Q2_2025[[#This Row],[Stuksprijs]]=Q2_2025[[#This Row],[Artikelprijs]],"Prijs gelijk","Prijs wijkt af"),"")</f>
        <v/>
      </c>
      <c r="L1486" t="str">
        <f>IF(Q2_2025[[#This Row],[Relatiekorting percentage]]=0,
    "Nvt",
    IF(Q2_2025[[#This Row],[Brutobedrag 2]] &lt; Q2_2025[[#This Row],[Bruto - Rel.korting]],
        "Nee",
        "Ja"))</f>
        <v>Ja</v>
      </c>
      <c r="M1486" s="10">
        <f>IF(Q2_2025[[#This Row],[Artikelprijs]]&lt;&gt;"",Q2_2025[[#This Row],[Artikelprijs]],Q2_2025[[#This Row],[Stuksprijs]])</f>
        <v>17.89</v>
      </c>
      <c r="N1486" s="10">
        <f>Q2_2025[[#This Row],[Besteld]]*Q2_2025[[#This Row],[Prijs 2]]</f>
        <v>35.78</v>
      </c>
      <c r="O1486" s="10">
        <f>IF(Q2_2025[[#This Row],[Brutobedrag 2]]&lt;Q2_2025[[#This Row],[Bruto - Rel.korting]],Q2_2025[[#This Row],[Brutobedrag 2]],Q2_2025[[#This Row],[Brutobedrag 2]]*(100-Q2_2025[[#This Row],[Relatiekorting percentage]])/100)</f>
        <v>28.624000000000002</v>
      </c>
      <c r="R1486" s="3"/>
      <c r="W1486"/>
      <c r="AB1486"/>
    </row>
    <row r="1487" spans="1:28" x14ac:dyDescent="0.3">
      <c r="A1487" t="s">
        <v>634</v>
      </c>
      <c r="B1487">
        <v>3001044</v>
      </c>
      <c r="C1487" t="s">
        <v>47</v>
      </c>
      <c r="D1487">
        <v>6</v>
      </c>
      <c r="E1487" s="10">
        <v>26.83</v>
      </c>
      <c r="F1487" s="10">
        <v>160.97999999999999</v>
      </c>
      <c r="G1487" s="10">
        <v>128.78</v>
      </c>
      <c r="H1487">
        <v>20</v>
      </c>
      <c r="I1487" s="51" t="str">
        <f>_xlfn.XLOOKUP(Q2_2025[[#This Row],[Artikelnr]],Artikel_prijzen[Artnr],Artikel_prijzen[Groep],"")</f>
        <v/>
      </c>
      <c r="J1487" s="10" t="str">
        <f>_xlfn.XLOOKUP(Q2_2025[[#This Row],[Artikelnr]],Artikel_prijzen[Artnr],Artikel_prijzen[Prijs 2025],"")</f>
        <v/>
      </c>
      <c r="K1487" t="str">
        <f>IF(Q2_2025[[#This Row],[Artikelprijs]]&lt;&gt;"",IF(Q2_2025[[#This Row],[Stuksprijs]]=Q2_2025[[#This Row],[Artikelprijs]],"Prijs gelijk","Prijs wijkt af"),"")</f>
        <v/>
      </c>
      <c r="L1487" t="str">
        <f>IF(Q2_2025[[#This Row],[Relatiekorting percentage]]=0,
    "Nvt",
    IF(Q2_2025[[#This Row],[Brutobedrag 2]] &lt; Q2_2025[[#This Row],[Bruto - Rel.korting]],
        "Nee",
        "Ja"))</f>
        <v>Ja</v>
      </c>
      <c r="M1487" s="10">
        <f>IF(Q2_2025[[#This Row],[Artikelprijs]]&lt;&gt;"",Q2_2025[[#This Row],[Artikelprijs]],Q2_2025[[#This Row],[Stuksprijs]])</f>
        <v>26.83</v>
      </c>
      <c r="N1487" s="10">
        <f>Q2_2025[[#This Row],[Besteld]]*Q2_2025[[#This Row],[Prijs 2]]</f>
        <v>160.97999999999999</v>
      </c>
      <c r="O1487" s="10">
        <f>IF(Q2_2025[[#This Row],[Brutobedrag 2]]&lt;Q2_2025[[#This Row],[Bruto - Rel.korting]],Q2_2025[[#This Row],[Brutobedrag 2]],Q2_2025[[#This Row],[Brutobedrag 2]]*(100-Q2_2025[[#This Row],[Relatiekorting percentage]])/100)</f>
        <v>128.78399999999999</v>
      </c>
      <c r="R1487" s="3"/>
      <c r="W1487"/>
      <c r="AB1487"/>
    </row>
    <row r="1488" spans="1:28" x14ac:dyDescent="0.3">
      <c r="A1488" t="s">
        <v>634</v>
      </c>
      <c r="B1488">
        <v>1009130</v>
      </c>
      <c r="C1488" t="s">
        <v>250</v>
      </c>
      <c r="D1488">
        <v>1</v>
      </c>
      <c r="E1488" s="10">
        <v>24.73</v>
      </c>
      <c r="F1488" s="10">
        <v>24.73</v>
      </c>
      <c r="G1488" s="10">
        <v>19.78</v>
      </c>
      <c r="H1488">
        <v>20</v>
      </c>
      <c r="I1488" s="51" t="str">
        <f>_xlfn.XLOOKUP(Q2_2025[[#This Row],[Artikelnr]],Artikel_prijzen[Artnr],Artikel_prijzen[Groep],"")</f>
        <v/>
      </c>
      <c r="J1488" s="10" t="str">
        <f>_xlfn.XLOOKUP(Q2_2025[[#This Row],[Artikelnr]],Artikel_prijzen[Artnr],Artikel_prijzen[Prijs 2025],"")</f>
        <v/>
      </c>
      <c r="K1488" t="str">
        <f>IF(Q2_2025[[#This Row],[Artikelprijs]]&lt;&gt;"",IF(Q2_2025[[#This Row],[Stuksprijs]]=Q2_2025[[#This Row],[Artikelprijs]],"Prijs gelijk","Prijs wijkt af"),"")</f>
        <v/>
      </c>
      <c r="L1488" t="str">
        <f>IF(Q2_2025[[#This Row],[Relatiekorting percentage]]=0,
    "Nvt",
    IF(Q2_2025[[#This Row],[Brutobedrag 2]] &lt; Q2_2025[[#This Row],[Bruto - Rel.korting]],
        "Nee",
        "Ja"))</f>
        <v>Ja</v>
      </c>
      <c r="M1488" s="10">
        <f>IF(Q2_2025[[#This Row],[Artikelprijs]]&lt;&gt;"",Q2_2025[[#This Row],[Artikelprijs]],Q2_2025[[#This Row],[Stuksprijs]])</f>
        <v>24.73</v>
      </c>
      <c r="N1488" s="10">
        <f>Q2_2025[[#This Row],[Besteld]]*Q2_2025[[#This Row],[Prijs 2]]</f>
        <v>24.73</v>
      </c>
      <c r="O1488" s="10">
        <f>IF(Q2_2025[[#This Row],[Brutobedrag 2]]&lt;Q2_2025[[#This Row],[Bruto - Rel.korting]],Q2_2025[[#This Row],[Brutobedrag 2]],Q2_2025[[#This Row],[Brutobedrag 2]]*(100-Q2_2025[[#This Row],[Relatiekorting percentage]])/100)</f>
        <v>19.784000000000002</v>
      </c>
      <c r="R1488" s="3"/>
      <c r="W1488"/>
      <c r="AB1488"/>
    </row>
    <row r="1489" spans="1:28" x14ac:dyDescent="0.3">
      <c r="A1489" t="s">
        <v>634</v>
      </c>
      <c r="B1489">
        <v>1005013</v>
      </c>
      <c r="C1489" t="s">
        <v>196</v>
      </c>
      <c r="D1489">
        <v>6</v>
      </c>
      <c r="E1489" s="10">
        <v>33.57</v>
      </c>
      <c r="F1489" s="10">
        <v>201.42</v>
      </c>
      <c r="G1489" s="10">
        <v>161.13999999999999</v>
      </c>
      <c r="H1489">
        <v>20</v>
      </c>
      <c r="I1489" s="51" t="str">
        <f>_xlfn.XLOOKUP(Q2_2025[[#This Row],[Artikelnr]],Artikel_prijzen[Artnr],Artikel_prijzen[Groep],"")</f>
        <v/>
      </c>
      <c r="J1489" s="10" t="str">
        <f>_xlfn.XLOOKUP(Q2_2025[[#This Row],[Artikelnr]],Artikel_prijzen[Artnr],Artikel_prijzen[Prijs 2025],"")</f>
        <v/>
      </c>
      <c r="K1489" t="str">
        <f>IF(Q2_2025[[#This Row],[Artikelprijs]]&lt;&gt;"",IF(Q2_2025[[#This Row],[Stuksprijs]]=Q2_2025[[#This Row],[Artikelprijs]],"Prijs gelijk","Prijs wijkt af"),"")</f>
        <v/>
      </c>
      <c r="L1489" t="str">
        <f>IF(Q2_2025[[#This Row],[Relatiekorting percentage]]=0,
    "Nvt",
    IF(Q2_2025[[#This Row],[Brutobedrag 2]] &lt; Q2_2025[[#This Row],[Bruto - Rel.korting]],
        "Nee",
        "Ja"))</f>
        <v>Ja</v>
      </c>
      <c r="M1489" s="10">
        <f>IF(Q2_2025[[#This Row],[Artikelprijs]]&lt;&gt;"",Q2_2025[[#This Row],[Artikelprijs]],Q2_2025[[#This Row],[Stuksprijs]])</f>
        <v>33.57</v>
      </c>
      <c r="N1489" s="10">
        <f>Q2_2025[[#This Row],[Besteld]]*Q2_2025[[#This Row],[Prijs 2]]</f>
        <v>201.42000000000002</v>
      </c>
      <c r="O1489" s="10">
        <f>IF(Q2_2025[[#This Row],[Brutobedrag 2]]&lt;Q2_2025[[#This Row],[Bruto - Rel.korting]],Q2_2025[[#This Row],[Brutobedrag 2]],Q2_2025[[#This Row],[Brutobedrag 2]]*(100-Q2_2025[[#This Row],[Relatiekorting percentage]])/100)</f>
        <v>161.13600000000002</v>
      </c>
      <c r="R1489" s="3"/>
      <c r="W1489"/>
      <c r="AB1489"/>
    </row>
    <row r="1490" spans="1:28" x14ac:dyDescent="0.3">
      <c r="A1490" t="s">
        <v>634</v>
      </c>
      <c r="B1490">
        <v>5031040</v>
      </c>
      <c r="C1490" t="s">
        <v>39</v>
      </c>
      <c r="D1490">
        <v>3</v>
      </c>
      <c r="E1490" s="10">
        <v>147.81</v>
      </c>
      <c r="F1490" s="10">
        <v>443.43</v>
      </c>
      <c r="G1490" s="10">
        <v>354.74</v>
      </c>
      <c r="H1490">
        <v>20</v>
      </c>
      <c r="I1490" s="51" t="str">
        <f>_xlfn.XLOOKUP(Q2_2025[[#This Row],[Artikelnr]],Artikel_prijzen[Artnr],Artikel_prijzen[Groep],"")</f>
        <v/>
      </c>
      <c r="J1490" s="10" t="str">
        <f>_xlfn.XLOOKUP(Q2_2025[[#This Row],[Artikelnr]],Artikel_prijzen[Artnr],Artikel_prijzen[Prijs 2025],"")</f>
        <v/>
      </c>
      <c r="K1490" t="str">
        <f>IF(Q2_2025[[#This Row],[Artikelprijs]]&lt;&gt;"",IF(Q2_2025[[#This Row],[Stuksprijs]]=Q2_2025[[#This Row],[Artikelprijs]],"Prijs gelijk","Prijs wijkt af"),"")</f>
        <v/>
      </c>
      <c r="L1490" t="str">
        <f>IF(Q2_2025[[#This Row],[Relatiekorting percentage]]=0,
    "Nvt",
    IF(Q2_2025[[#This Row],[Brutobedrag 2]] &lt; Q2_2025[[#This Row],[Bruto - Rel.korting]],
        "Nee",
        "Ja"))</f>
        <v>Ja</v>
      </c>
      <c r="M1490" s="10">
        <f>IF(Q2_2025[[#This Row],[Artikelprijs]]&lt;&gt;"",Q2_2025[[#This Row],[Artikelprijs]],Q2_2025[[#This Row],[Stuksprijs]])</f>
        <v>147.81</v>
      </c>
      <c r="N1490" s="10">
        <f>Q2_2025[[#This Row],[Besteld]]*Q2_2025[[#This Row],[Prijs 2]]</f>
        <v>443.43</v>
      </c>
      <c r="O1490" s="10">
        <f>IF(Q2_2025[[#This Row],[Brutobedrag 2]]&lt;Q2_2025[[#This Row],[Bruto - Rel.korting]],Q2_2025[[#This Row],[Brutobedrag 2]],Q2_2025[[#This Row],[Brutobedrag 2]]*(100-Q2_2025[[#This Row],[Relatiekorting percentage]])/100)</f>
        <v>354.74400000000003</v>
      </c>
      <c r="R1490" s="3"/>
      <c r="W1490"/>
      <c r="AB1490"/>
    </row>
    <row r="1491" spans="1:28" x14ac:dyDescent="0.3">
      <c r="A1491" t="s">
        <v>634</v>
      </c>
      <c r="B1491">
        <v>5031039</v>
      </c>
      <c r="C1491" t="s">
        <v>104</v>
      </c>
      <c r="D1491">
        <v>1</v>
      </c>
      <c r="E1491" s="10">
        <v>114.58</v>
      </c>
      <c r="F1491" s="10">
        <v>114.58</v>
      </c>
      <c r="G1491" s="10">
        <v>91.66</v>
      </c>
      <c r="H1491">
        <v>20</v>
      </c>
      <c r="I1491" s="51" t="str">
        <f>_xlfn.XLOOKUP(Q2_2025[[#This Row],[Artikelnr]],Artikel_prijzen[Artnr],Artikel_prijzen[Groep],"")</f>
        <v/>
      </c>
      <c r="J1491" s="10" t="str">
        <f>_xlfn.XLOOKUP(Q2_2025[[#This Row],[Artikelnr]],Artikel_prijzen[Artnr],Artikel_prijzen[Prijs 2025],"")</f>
        <v/>
      </c>
      <c r="K1491" t="str">
        <f>IF(Q2_2025[[#This Row],[Artikelprijs]]&lt;&gt;"",IF(Q2_2025[[#This Row],[Stuksprijs]]=Q2_2025[[#This Row],[Artikelprijs]],"Prijs gelijk","Prijs wijkt af"),"")</f>
        <v/>
      </c>
      <c r="L1491" t="str">
        <f>IF(Q2_2025[[#This Row],[Relatiekorting percentage]]=0,
    "Nvt",
    IF(Q2_2025[[#This Row],[Brutobedrag 2]] &lt; Q2_2025[[#This Row],[Bruto - Rel.korting]],
        "Nee",
        "Ja"))</f>
        <v>Ja</v>
      </c>
      <c r="M1491" s="10">
        <f>IF(Q2_2025[[#This Row],[Artikelprijs]]&lt;&gt;"",Q2_2025[[#This Row],[Artikelprijs]],Q2_2025[[#This Row],[Stuksprijs]])</f>
        <v>114.58</v>
      </c>
      <c r="N1491" s="10">
        <f>Q2_2025[[#This Row],[Besteld]]*Q2_2025[[#This Row],[Prijs 2]]</f>
        <v>114.58</v>
      </c>
      <c r="O1491" s="10">
        <f>IF(Q2_2025[[#This Row],[Brutobedrag 2]]&lt;Q2_2025[[#This Row],[Bruto - Rel.korting]],Q2_2025[[#This Row],[Brutobedrag 2]],Q2_2025[[#This Row],[Brutobedrag 2]]*(100-Q2_2025[[#This Row],[Relatiekorting percentage]])/100)</f>
        <v>91.664000000000001</v>
      </c>
      <c r="R1491" s="3"/>
      <c r="W1491"/>
      <c r="AB1491"/>
    </row>
    <row r="1492" spans="1:28" x14ac:dyDescent="0.3">
      <c r="A1492" t="s">
        <v>634</v>
      </c>
      <c r="B1492">
        <v>5031038</v>
      </c>
      <c r="C1492" t="s">
        <v>38</v>
      </c>
      <c r="D1492">
        <v>1</v>
      </c>
      <c r="E1492" s="10">
        <v>68.5</v>
      </c>
      <c r="F1492" s="10">
        <v>68.5</v>
      </c>
      <c r="G1492" s="10">
        <v>54.8</v>
      </c>
      <c r="H1492">
        <v>20</v>
      </c>
      <c r="I1492" s="51" t="str">
        <f>_xlfn.XLOOKUP(Q2_2025[[#This Row],[Artikelnr]],Artikel_prijzen[Artnr],Artikel_prijzen[Groep],"")</f>
        <v/>
      </c>
      <c r="J1492" s="10" t="str">
        <f>_xlfn.XLOOKUP(Q2_2025[[#This Row],[Artikelnr]],Artikel_prijzen[Artnr],Artikel_prijzen[Prijs 2025],"")</f>
        <v/>
      </c>
      <c r="K1492" t="str">
        <f>IF(Q2_2025[[#This Row],[Artikelprijs]]&lt;&gt;"",IF(Q2_2025[[#This Row],[Stuksprijs]]=Q2_2025[[#This Row],[Artikelprijs]],"Prijs gelijk","Prijs wijkt af"),"")</f>
        <v/>
      </c>
      <c r="L1492" t="str">
        <f>IF(Q2_2025[[#This Row],[Relatiekorting percentage]]=0,
    "Nvt",
    IF(Q2_2025[[#This Row],[Brutobedrag 2]] &lt; Q2_2025[[#This Row],[Bruto - Rel.korting]],
        "Nee",
        "Ja"))</f>
        <v>Ja</v>
      </c>
      <c r="M1492" s="10">
        <f>IF(Q2_2025[[#This Row],[Artikelprijs]]&lt;&gt;"",Q2_2025[[#This Row],[Artikelprijs]],Q2_2025[[#This Row],[Stuksprijs]])</f>
        <v>68.5</v>
      </c>
      <c r="N1492" s="10">
        <f>Q2_2025[[#This Row],[Besteld]]*Q2_2025[[#This Row],[Prijs 2]]</f>
        <v>68.5</v>
      </c>
      <c r="O1492" s="10">
        <f>IF(Q2_2025[[#This Row],[Brutobedrag 2]]&lt;Q2_2025[[#This Row],[Bruto - Rel.korting]],Q2_2025[[#This Row],[Brutobedrag 2]],Q2_2025[[#This Row],[Brutobedrag 2]]*(100-Q2_2025[[#This Row],[Relatiekorting percentage]])/100)</f>
        <v>54.8</v>
      </c>
      <c r="R1492" s="3"/>
      <c r="W1492"/>
      <c r="AB1492"/>
    </row>
    <row r="1493" spans="1:28" x14ac:dyDescent="0.3">
      <c r="A1493" t="s">
        <v>634</v>
      </c>
      <c r="B1493">
        <v>5031036</v>
      </c>
      <c r="C1493" t="s">
        <v>36</v>
      </c>
      <c r="D1493">
        <v>3</v>
      </c>
      <c r="E1493" s="10">
        <v>45.32</v>
      </c>
      <c r="F1493" s="10">
        <v>135.96</v>
      </c>
      <c r="G1493" s="10">
        <v>108.77</v>
      </c>
      <c r="H1493">
        <v>20</v>
      </c>
      <c r="I1493" s="51" t="str">
        <f>_xlfn.XLOOKUP(Q2_2025[[#This Row],[Artikelnr]],Artikel_prijzen[Artnr],Artikel_prijzen[Groep],"")</f>
        <v/>
      </c>
      <c r="J1493" s="10" t="str">
        <f>_xlfn.XLOOKUP(Q2_2025[[#This Row],[Artikelnr]],Artikel_prijzen[Artnr],Artikel_prijzen[Prijs 2025],"")</f>
        <v/>
      </c>
      <c r="K1493" t="str">
        <f>IF(Q2_2025[[#This Row],[Artikelprijs]]&lt;&gt;"",IF(Q2_2025[[#This Row],[Stuksprijs]]=Q2_2025[[#This Row],[Artikelprijs]],"Prijs gelijk","Prijs wijkt af"),"")</f>
        <v/>
      </c>
      <c r="L1493" t="str">
        <f>IF(Q2_2025[[#This Row],[Relatiekorting percentage]]=0,
    "Nvt",
    IF(Q2_2025[[#This Row],[Brutobedrag 2]] &lt; Q2_2025[[#This Row],[Bruto - Rel.korting]],
        "Nee",
        "Ja"))</f>
        <v>Ja</v>
      </c>
      <c r="M1493" s="10">
        <f>IF(Q2_2025[[#This Row],[Artikelprijs]]&lt;&gt;"",Q2_2025[[#This Row],[Artikelprijs]],Q2_2025[[#This Row],[Stuksprijs]])</f>
        <v>45.32</v>
      </c>
      <c r="N1493" s="10">
        <f>Q2_2025[[#This Row],[Besteld]]*Q2_2025[[#This Row],[Prijs 2]]</f>
        <v>135.96</v>
      </c>
      <c r="O1493" s="10">
        <f>IF(Q2_2025[[#This Row],[Brutobedrag 2]]&lt;Q2_2025[[#This Row],[Bruto - Rel.korting]],Q2_2025[[#This Row],[Brutobedrag 2]],Q2_2025[[#This Row],[Brutobedrag 2]]*(100-Q2_2025[[#This Row],[Relatiekorting percentage]])/100)</f>
        <v>108.76800000000001</v>
      </c>
      <c r="R1493" s="3"/>
      <c r="W1493"/>
      <c r="AB1493"/>
    </row>
    <row r="1494" spans="1:28" x14ac:dyDescent="0.3">
      <c r="A1494" t="s">
        <v>634</v>
      </c>
      <c r="B1494">
        <v>5031062</v>
      </c>
      <c r="C1494" t="s">
        <v>640</v>
      </c>
      <c r="D1494">
        <v>4</v>
      </c>
      <c r="E1494" s="10">
        <v>28.33</v>
      </c>
      <c r="F1494" s="10">
        <v>113.32</v>
      </c>
      <c r="G1494" s="10">
        <v>90.66</v>
      </c>
      <c r="H1494">
        <v>20</v>
      </c>
      <c r="I1494" s="51" t="str">
        <f>_xlfn.XLOOKUP(Q2_2025[[#This Row],[Artikelnr]],Artikel_prijzen[Artnr],Artikel_prijzen[Groep],"")</f>
        <v/>
      </c>
      <c r="J1494" s="10" t="str">
        <f>_xlfn.XLOOKUP(Q2_2025[[#This Row],[Artikelnr]],Artikel_prijzen[Artnr],Artikel_prijzen[Prijs 2025],"")</f>
        <v/>
      </c>
      <c r="K1494" t="str">
        <f>IF(Q2_2025[[#This Row],[Artikelprijs]]&lt;&gt;"",IF(Q2_2025[[#This Row],[Stuksprijs]]=Q2_2025[[#This Row],[Artikelprijs]],"Prijs gelijk","Prijs wijkt af"),"")</f>
        <v/>
      </c>
      <c r="L1494" t="str">
        <f>IF(Q2_2025[[#This Row],[Relatiekorting percentage]]=0,
    "Nvt",
    IF(Q2_2025[[#This Row],[Brutobedrag 2]] &lt; Q2_2025[[#This Row],[Bruto - Rel.korting]],
        "Nee",
        "Ja"))</f>
        <v>Ja</v>
      </c>
      <c r="M1494" s="10">
        <f>IF(Q2_2025[[#This Row],[Artikelprijs]]&lt;&gt;"",Q2_2025[[#This Row],[Artikelprijs]],Q2_2025[[#This Row],[Stuksprijs]])</f>
        <v>28.33</v>
      </c>
      <c r="N1494" s="10">
        <f>Q2_2025[[#This Row],[Besteld]]*Q2_2025[[#This Row],[Prijs 2]]</f>
        <v>113.32</v>
      </c>
      <c r="O1494" s="10">
        <f>IF(Q2_2025[[#This Row],[Brutobedrag 2]]&lt;Q2_2025[[#This Row],[Bruto - Rel.korting]],Q2_2025[[#This Row],[Brutobedrag 2]],Q2_2025[[#This Row],[Brutobedrag 2]]*(100-Q2_2025[[#This Row],[Relatiekorting percentage]])/100)</f>
        <v>90.655999999999992</v>
      </c>
      <c r="R1494" s="3"/>
      <c r="W1494"/>
      <c r="AB1494"/>
    </row>
    <row r="1495" spans="1:28" x14ac:dyDescent="0.3">
      <c r="A1495" t="s">
        <v>634</v>
      </c>
      <c r="B1495">
        <v>5031042</v>
      </c>
      <c r="C1495" t="s">
        <v>641</v>
      </c>
      <c r="D1495">
        <v>2</v>
      </c>
      <c r="E1495" s="10">
        <v>90.64</v>
      </c>
      <c r="F1495" s="10">
        <v>181.28</v>
      </c>
      <c r="G1495" s="10">
        <v>145.02000000000001</v>
      </c>
      <c r="H1495">
        <v>20</v>
      </c>
      <c r="I1495" s="51" t="str">
        <f>_xlfn.XLOOKUP(Q2_2025[[#This Row],[Artikelnr]],Artikel_prijzen[Artnr],Artikel_prijzen[Groep],"")</f>
        <v/>
      </c>
      <c r="J1495" s="10" t="str">
        <f>_xlfn.XLOOKUP(Q2_2025[[#This Row],[Artikelnr]],Artikel_prijzen[Artnr],Artikel_prijzen[Prijs 2025],"")</f>
        <v/>
      </c>
      <c r="K1495" t="str">
        <f>IF(Q2_2025[[#This Row],[Artikelprijs]]&lt;&gt;"",IF(Q2_2025[[#This Row],[Stuksprijs]]=Q2_2025[[#This Row],[Artikelprijs]],"Prijs gelijk","Prijs wijkt af"),"")</f>
        <v/>
      </c>
      <c r="L1495" t="str">
        <f>IF(Q2_2025[[#This Row],[Relatiekorting percentage]]=0,
    "Nvt",
    IF(Q2_2025[[#This Row],[Brutobedrag 2]] &lt; Q2_2025[[#This Row],[Bruto - Rel.korting]],
        "Nee",
        "Ja"))</f>
        <v>Ja</v>
      </c>
      <c r="M1495" s="10">
        <f>IF(Q2_2025[[#This Row],[Artikelprijs]]&lt;&gt;"",Q2_2025[[#This Row],[Artikelprijs]],Q2_2025[[#This Row],[Stuksprijs]])</f>
        <v>90.64</v>
      </c>
      <c r="N1495" s="10">
        <f>Q2_2025[[#This Row],[Besteld]]*Q2_2025[[#This Row],[Prijs 2]]</f>
        <v>181.28</v>
      </c>
      <c r="O1495" s="10">
        <f>IF(Q2_2025[[#This Row],[Brutobedrag 2]]&lt;Q2_2025[[#This Row],[Bruto - Rel.korting]],Q2_2025[[#This Row],[Brutobedrag 2]],Q2_2025[[#This Row],[Brutobedrag 2]]*(100-Q2_2025[[#This Row],[Relatiekorting percentage]])/100)</f>
        <v>145.024</v>
      </c>
      <c r="R1495" s="3"/>
      <c r="W1495"/>
      <c r="AB1495"/>
    </row>
    <row r="1496" spans="1:28" x14ac:dyDescent="0.3">
      <c r="A1496" t="s">
        <v>634</v>
      </c>
      <c r="B1496">
        <v>5010019</v>
      </c>
      <c r="C1496" t="s">
        <v>642</v>
      </c>
      <c r="D1496">
        <v>6</v>
      </c>
      <c r="E1496" s="10">
        <v>55.35</v>
      </c>
      <c r="F1496" s="10">
        <v>332.1</v>
      </c>
      <c r="G1496" s="10">
        <v>265.68</v>
      </c>
      <c r="H1496">
        <v>20</v>
      </c>
      <c r="I1496" s="51" t="str">
        <f>_xlfn.XLOOKUP(Q2_2025[[#This Row],[Artikelnr]],Artikel_prijzen[Artnr],Artikel_prijzen[Groep],"")</f>
        <v/>
      </c>
      <c r="J1496" s="10" t="str">
        <f>_xlfn.XLOOKUP(Q2_2025[[#This Row],[Artikelnr]],Artikel_prijzen[Artnr],Artikel_prijzen[Prijs 2025],"")</f>
        <v/>
      </c>
      <c r="K1496" t="str">
        <f>IF(Q2_2025[[#This Row],[Artikelprijs]]&lt;&gt;"",IF(Q2_2025[[#This Row],[Stuksprijs]]=Q2_2025[[#This Row],[Artikelprijs]],"Prijs gelijk","Prijs wijkt af"),"")</f>
        <v/>
      </c>
      <c r="L1496" t="str">
        <f>IF(Q2_2025[[#This Row],[Relatiekorting percentage]]=0,
    "Nvt",
    IF(Q2_2025[[#This Row],[Brutobedrag 2]] &lt; Q2_2025[[#This Row],[Bruto - Rel.korting]],
        "Nee",
        "Ja"))</f>
        <v>Ja</v>
      </c>
      <c r="M1496" s="10">
        <f>IF(Q2_2025[[#This Row],[Artikelprijs]]&lt;&gt;"",Q2_2025[[#This Row],[Artikelprijs]],Q2_2025[[#This Row],[Stuksprijs]])</f>
        <v>55.35</v>
      </c>
      <c r="N1496" s="10">
        <f>Q2_2025[[#This Row],[Besteld]]*Q2_2025[[#This Row],[Prijs 2]]</f>
        <v>332.1</v>
      </c>
      <c r="O1496" s="10">
        <f>IF(Q2_2025[[#This Row],[Brutobedrag 2]]&lt;Q2_2025[[#This Row],[Bruto - Rel.korting]],Q2_2025[[#This Row],[Brutobedrag 2]],Q2_2025[[#This Row],[Brutobedrag 2]]*(100-Q2_2025[[#This Row],[Relatiekorting percentage]])/100)</f>
        <v>265.68</v>
      </c>
      <c r="R1496" s="3"/>
      <c r="W1496"/>
      <c r="AB1496"/>
    </row>
    <row r="1497" spans="1:28" x14ac:dyDescent="0.3">
      <c r="A1497" t="s">
        <v>634</v>
      </c>
      <c r="B1497">
        <v>2004074</v>
      </c>
      <c r="C1497" t="s">
        <v>182</v>
      </c>
      <c r="D1497">
        <v>2</v>
      </c>
      <c r="E1497" s="10">
        <v>97.34</v>
      </c>
      <c r="F1497" s="10">
        <v>194.68</v>
      </c>
      <c r="G1497" s="10">
        <v>155.74</v>
      </c>
      <c r="H1497">
        <v>20</v>
      </c>
      <c r="I1497" s="51" t="str">
        <f>_xlfn.XLOOKUP(Q2_2025[[#This Row],[Artikelnr]],Artikel_prijzen[Artnr],Artikel_prijzen[Groep],"")</f>
        <v/>
      </c>
      <c r="J1497" s="10" t="str">
        <f>_xlfn.XLOOKUP(Q2_2025[[#This Row],[Artikelnr]],Artikel_prijzen[Artnr],Artikel_prijzen[Prijs 2025],"")</f>
        <v/>
      </c>
      <c r="K1497" t="str">
        <f>IF(Q2_2025[[#This Row],[Artikelprijs]]&lt;&gt;"",IF(Q2_2025[[#This Row],[Stuksprijs]]=Q2_2025[[#This Row],[Artikelprijs]],"Prijs gelijk","Prijs wijkt af"),"")</f>
        <v/>
      </c>
      <c r="L1497" t="str">
        <f>IF(Q2_2025[[#This Row],[Relatiekorting percentage]]=0,
    "Nvt",
    IF(Q2_2025[[#This Row],[Brutobedrag 2]] &lt; Q2_2025[[#This Row],[Bruto - Rel.korting]],
        "Nee",
        "Ja"))</f>
        <v>Ja</v>
      </c>
      <c r="M1497" s="10">
        <f>IF(Q2_2025[[#This Row],[Artikelprijs]]&lt;&gt;"",Q2_2025[[#This Row],[Artikelprijs]],Q2_2025[[#This Row],[Stuksprijs]])</f>
        <v>97.34</v>
      </c>
      <c r="N1497" s="10">
        <f>Q2_2025[[#This Row],[Besteld]]*Q2_2025[[#This Row],[Prijs 2]]</f>
        <v>194.68</v>
      </c>
      <c r="O1497" s="10">
        <f>IF(Q2_2025[[#This Row],[Brutobedrag 2]]&lt;Q2_2025[[#This Row],[Bruto - Rel.korting]],Q2_2025[[#This Row],[Brutobedrag 2]],Q2_2025[[#This Row],[Brutobedrag 2]]*(100-Q2_2025[[#This Row],[Relatiekorting percentage]])/100)</f>
        <v>155.74400000000003</v>
      </c>
      <c r="R1497" s="3"/>
      <c r="W1497"/>
      <c r="AB1497"/>
    </row>
    <row r="1498" spans="1:28" x14ac:dyDescent="0.3">
      <c r="A1498" t="s">
        <v>634</v>
      </c>
      <c r="B1498">
        <v>5040011</v>
      </c>
      <c r="C1498" t="s">
        <v>321</v>
      </c>
      <c r="D1498">
        <v>1</v>
      </c>
      <c r="E1498" s="10">
        <v>638.6</v>
      </c>
      <c r="F1498" s="10">
        <v>638.6</v>
      </c>
      <c r="G1498" s="10">
        <v>574.74</v>
      </c>
      <c r="H1498">
        <v>10</v>
      </c>
      <c r="I1498" s="51" t="str">
        <f>_xlfn.XLOOKUP(Q2_2025[[#This Row],[Artikelnr]],Artikel_prijzen[Artnr],Artikel_prijzen[Groep],"")</f>
        <v>AV</v>
      </c>
      <c r="J1498" s="10">
        <f>_xlfn.XLOOKUP(Q2_2025[[#This Row],[Artikelnr]],Artikel_prijzen[Artnr],Artikel_prijzen[Prijs 2025],"")</f>
        <v>620</v>
      </c>
      <c r="K1498" t="str">
        <f>IF(Q2_2025[[#This Row],[Artikelprijs]]&lt;&gt;"",IF(Q2_2025[[#This Row],[Stuksprijs]]=Q2_2025[[#This Row],[Artikelprijs]],"Prijs gelijk","Prijs wijkt af"),"")</f>
        <v>Prijs wijkt af</v>
      </c>
      <c r="L1498" t="str">
        <f>IF(Q2_2025[[#This Row],[Relatiekorting percentage]]=0,
    "Nvt",
    IF(Q2_2025[[#This Row],[Brutobedrag 2]] &lt; Q2_2025[[#This Row],[Bruto - Rel.korting]],
        "Nee",
        "Ja"))</f>
        <v>Ja</v>
      </c>
      <c r="M1498" s="10">
        <f>IF(Q2_2025[[#This Row],[Artikelprijs]]&lt;&gt;"",Q2_2025[[#This Row],[Artikelprijs]],Q2_2025[[#This Row],[Stuksprijs]])</f>
        <v>620</v>
      </c>
      <c r="N1498" s="10">
        <f>Q2_2025[[#This Row],[Besteld]]*Q2_2025[[#This Row],[Prijs 2]]</f>
        <v>620</v>
      </c>
      <c r="O1498" s="10">
        <f>IF(Q2_2025[[#This Row],[Brutobedrag 2]]&lt;Q2_2025[[#This Row],[Bruto - Rel.korting]],Q2_2025[[#This Row],[Brutobedrag 2]],Q2_2025[[#This Row],[Brutobedrag 2]]*(100-Q2_2025[[#This Row],[Relatiekorting percentage]])/100)</f>
        <v>558</v>
      </c>
      <c r="R1498" s="3"/>
      <c r="W1498"/>
      <c r="AB1498"/>
    </row>
    <row r="1499" spans="1:28" x14ac:dyDescent="0.3">
      <c r="A1499" t="s">
        <v>634</v>
      </c>
      <c r="B1499">
        <v>3002022</v>
      </c>
      <c r="C1499" t="s">
        <v>195</v>
      </c>
      <c r="D1499">
        <v>1</v>
      </c>
      <c r="E1499" s="10">
        <v>76.02</v>
      </c>
      <c r="F1499" s="10">
        <v>76.02</v>
      </c>
      <c r="G1499" s="10">
        <v>57.01</v>
      </c>
      <c r="H1499">
        <v>25</v>
      </c>
      <c r="I1499" s="51" t="str">
        <f>_xlfn.XLOOKUP(Q2_2025[[#This Row],[Artikelnr]],Artikel_prijzen[Artnr],Artikel_prijzen[Groep],"")</f>
        <v/>
      </c>
      <c r="J1499" s="10" t="str">
        <f>_xlfn.XLOOKUP(Q2_2025[[#This Row],[Artikelnr]],Artikel_prijzen[Artnr],Artikel_prijzen[Prijs 2025],"")</f>
        <v/>
      </c>
      <c r="K1499" t="str">
        <f>IF(Q2_2025[[#This Row],[Artikelprijs]]&lt;&gt;"",IF(Q2_2025[[#This Row],[Stuksprijs]]=Q2_2025[[#This Row],[Artikelprijs]],"Prijs gelijk","Prijs wijkt af"),"")</f>
        <v/>
      </c>
      <c r="L1499" t="str">
        <f>IF(Q2_2025[[#This Row],[Relatiekorting percentage]]=0,
    "Nvt",
    IF(Q2_2025[[#This Row],[Brutobedrag 2]] &lt; Q2_2025[[#This Row],[Bruto - Rel.korting]],
        "Nee",
        "Ja"))</f>
        <v>Ja</v>
      </c>
      <c r="M1499" s="10">
        <f>IF(Q2_2025[[#This Row],[Artikelprijs]]&lt;&gt;"",Q2_2025[[#This Row],[Artikelprijs]],Q2_2025[[#This Row],[Stuksprijs]])</f>
        <v>76.02</v>
      </c>
      <c r="N1499" s="10">
        <f>Q2_2025[[#This Row],[Besteld]]*Q2_2025[[#This Row],[Prijs 2]]</f>
        <v>76.02</v>
      </c>
      <c r="O1499" s="10">
        <f>IF(Q2_2025[[#This Row],[Brutobedrag 2]]&lt;Q2_2025[[#This Row],[Bruto - Rel.korting]],Q2_2025[[#This Row],[Brutobedrag 2]],Q2_2025[[#This Row],[Brutobedrag 2]]*(100-Q2_2025[[#This Row],[Relatiekorting percentage]])/100)</f>
        <v>57.015000000000001</v>
      </c>
      <c r="R1499" s="3"/>
      <c r="W1499"/>
      <c r="AB1499"/>
    </row>
    <row r="1500" spans="1:28" x14ac:dyDescent="0.3">
      <c r="A1500" t="s">
        <v>634</v>
      </c>
      <c r="B1500">
        <v>3001013</v>
      </c>
      <c r="C1500" t="s">
        <v>325</v>
      </c>
      <c r="D1500">
        <v>2</v>
      </c>
      <c r="E1500" s="10">
        <v>17.89</v>
      </c>
      <c r="F1500" s="10">
        <v>35.78</v>
      </c>
      <c r="G1500" s="10">
        <v>26.83</v>
      </c>
      <c r="H1500">
        <v>25</v>
      </c>
      <c r="I1500" s="51" t="str">
        <f>_xlfn.XLOOKUP(Q2_2025[[#This Row],[Artikelnr]],Artikel_prijzen[Artnr],Artikel_prijzen[Groep],"")</f>
        <v/>
      </c>
      <c r="J1500" s="10" t="str">
        <f>_xlfn.XLOOKUP(Q2_2025[[#This Row],[Artikelnr]],Artikel_prijzen[Artnr],Artikel_prijzen[Prijs 2025],"")</f>
        <v/>
      </c>
      <c r="K1500" t="str">
        <f>IF(Q2_2025[[#This Row],[Artikelprijs]]&lt;&gt;"",IF(Q2_2025[[#This Row],[Stuksprijs]]=Q2_2025[[#This Row],[Artikelprijs]],"Prijs gelijk","Prijs wijkt af"),"")</f>
        <v/>
      </c>
      <c r="L1500" t="str">
        <f>IF(Q2_2025[[#This Row],[Relatiekorting percentage]]=0,
    "Nvt",
    IF(Q2_2025[[#This Row],[Brutobedrag 2]] &lt; Q2_2025[[#This Row],[Bruto - Rel.korting]],
        "Nee",
        "Ja"))</f>
        <v>Ja</v>
      </c>
      <c r="M1500" s="10">
        <f>IF(Q2_2025[[#This Row],[Artikelprijs]]&lt;&gt;"",Q2_2025[[#This Row],[Artikelprijs]],Q2_2025[[#This Row],[Stuksprijs]])</f>
        <v>17.89</v>
      </c>
      <c r="N1500" s="10">
        <f>Q2_2025[[#This Row],[Besteld]]*Q2_2025[[#This Row],[Prijs 2]]</f>
        <v>35.78</v>
      </c>
      <c r="O1500" s="10">
        <f>IF(Q2_2025[[#This Row],[Brutobedrag 2]]&lt;Q2_2025[[#This Row],[Bruto - Rel.korting]],Q2_2025[[#This Row],[Brutobedrag 2]],Q2_2025[[#This Row],[Brutobedrag 2]]*(100-Q2_2025[[#This Row],[Relatiekorting percentage]])/100)</f>
        <v>26.835000000000001</v>
      </c>
      <c r="R1500" s="3"/>
      <c r="W1500"/>
      <c r="AB1500"/>
    </row>
    <row r="1501" spans="1:28" x14ac:dyDescent="0.3">
      <c r="A1501" t="s">
        <v>634</v>
      </c>
      <c r="B1501">
        <v>3001044</v>
      </c>
      <c r="C1501" t="s">
        <v>47</v>
      </c>
      <c r="D1501">
        <v>6</v>
      </c>
      <c r="E1501" s="10">
        <v>26.83</v>
      </c>
      <c r="F1501" s="10">
        <v>160.97999999999999</v>
      </c>
      <c r="G1501" s="10">
        <v>120.73</v>
      </c>
      <c r="H1501">
        <v>25</v>
      </c>
      <c r="I1501" s="51" t="str">
        <f>_xlfn.XLOOKUP(Q2_2025[[#This Row],[Artikelnr]],Artikel_prijzen[Artnr],Artikel_prijzen[Groep],"")</f>
        <v/>
      </c>
      <c r="J1501" s="10" t="str">
        <f>_xlfn.XLOOKUP(Q2_2025[[#This Row],[Artikelnr]],Artikel_prijzen[Artnr],Artikel_prijzen[Prijs 2025],"")</f>
        <v/>
      </c>
      <c r="K1501" t="str">
        <f>IF(Q2_2025[[#This Row],[Artikelprijs]]&lt;&gt;"",IF(Q2_2025[[#This Row],[Stuksprijs]]=Q2_2025[[#This Row],[Artikelprijs]],"Prijs gelijk","Prijs wijkt af"),"")</f>
        <v/>
      </c>
      <c r="L1501" t="str">
        <f>IF(Q2_2025[[#This Row],[Relatiekorting percentage]]=0,
    "Nvt",
    IF(Q2_2025[[#This Row],[Brutobedrag 2]] &lt; Q2_2025[[#This Row],[Bruto - Rel.korting]],
        "Nee",
        "Ja"))</f>
        <v>Ja</v>
      </c>
      <c r="M1501" s="10">
        <f>IF(Q2_2025[[#This Row],[Artikelprijs]]&lt;&gt;"",Q2_2025[[#This Row],[Artikelprijs]],Q2_2025[[#This Row],[Stuksprijs]])</f>
        <v>26.83</v>
      </c>
      <c r="N1501" s="10">
        <f>Q2_2025[[#This Row],[Besteld]]*Q2_2025[[#This Row],[Prijs 2]]</f>
        <v>160.97999999999999</v>
      </c>
      <c r="O1501" s="10">
        <f>IF(Q2_2025[[#This Row],[Brutobedrag 2]]&lt;Q2_2025[[#This Row],[Bruto - Rel.korting]],Q2_2025[[#This Row],[Brutobedrag 2]],Q2_2025[[#This Row],[Brutobedrag 2]]*(100-Q2_2025[[#This Row],[Relatiekorting percentage]])/100)</f>
        <v>120.735</v>
      </c>
      <c r="R1501" s="3"/>
      <c r="W1501"/>
      <c r="AB1501"/>
    </row>
    <row r="1502" spans="1:28" x14ac:dyDescent="0.3">
      <c r="A1502" t="s">
        <v>634</v>
      </c>
      <c r="B1502">
        <v>1009130</v>
      </c>
      <c r="C1502" t="s">
        <v>250</v>
      </c>
      <c r="D1502">
        <v>1</v>
      </c>
      <c r="E1502" s="10">
        <v>24.73</v>
      </c>
      <c r="F1502" s="10">
        <v>24.73</v>
      </c>
      <c r="G1502" s="10">
        <v>18.55</v>
      </c>
      <c r="H1502">
        <v>25</v>
      </c>
      <c r="I1502" s="51" t="str">
        <f>_xlfn.XLOOKUP(Q2_2025[[#This Row],[Artikelnr]],Artikel_prijzen[Artnr],Artikel_prijzen[Groep],"")</f>
        <v/>
      </c>
      <c r="J1502" s="10" t="str">
        <f>_xlfn.XLOOKUP(Q2_2025[[#This Row],[Artikelnr]],Artikel_prijzen[Artnr],Artikel_prijzen[Prijs 2025],"")</f>
        <v/>
      </c>
      <c r="K1502" t="str">
        <f>IF(Q2_2025[[#This Row],[Artikelprijs]]&lt;&gt;"",IF(Q2_2025[[#This Row],[Stuksprijs]]=Q2_2025[[#This Row],[Artikelprijs]],"Prijs gelijk","Prijs wijkt af"),"")</f>
        <v/>
      </c>
      <c r="L1502" t="str">
        <f>IF(Q2_2025[[#This Row],[Relatiekorting percentage]]=0,
    "Nvt",
    IF(Q2_2025[[#This Row],[Brutobedrag 2]] &lt; Q2_2025[[#This Row],[Bruto - Rel.korting]],
        "Nee",
        "Ja"))</f>
        <v>Ja</v>
      </c>
      <c r="M1502" s="10">
        <f>IF(Q2_2025[[#This Row],[Artikelprijs]]&lt;&gt;"",Q2_2025[[#This Row],[Artikelprijs]],Q2_2025[[#This Row],[Stuksprijs]])</f>
        <v>24.73</v>
      </c>
      <c r="N1502" s="10">
        <f>Q2_2025[[#This Row],[Besteld]]*Q2_2025[[#This Row],[Prijs 2]]</f>
        <v>24.73</v>
      </c>
      <c r="O1502" s="10">
        <f>IF(Q2_2025[[#This Row],[Brutobedrag 2]]&lt;Q2_2025[[#This Row],[Bruto - Rel.korting]],Q2_2025[[#This Row],[Brutobedrag 2]],Q2_2025[[#This Row],[Brutobedrag 2]]*(100-Q2_2025[[#This Row],[Relatiekorting percentage]])/100)</f>
        <v>18.547499999999999</v>
      </c>
      <c r="R1502" s="3"/>
      <c r="W1502"/>
      <c r="AB1502"/>
    </row>
    <row r="1503" spans="1:28" x14ac:dyDescent="0.3">
      <c r="A1503" t="s">
        <v>634</v>
      </c>
      <c r="B1503">
        <v>2001090</v>
      </c>
      <c r="C1503" t="s">
        <v>141</v>
      </c>
      <c r="D1503">
        <v>2</v>
      </c>
      <c r="E1503" s="10">
        <v>73.02</v>
      </c>
      <c r="F1503" s="10">
        <v>146.04</v>
      </c>
      <c r="G1503" s="10">
        <v>109.53</v>
      </c>
      <c r="H1503">
        <v>25</v>
      </c>
      <c r="I1503" s="51" t="str">
        <f>_xlfn.XLOOKUP(Q2_2025[[#This Row],[Artikelnr]],Artikel_prijzen[Artnr],Artikel_prijzen[Groep],"")</f>
        <v/>
      </c>
      <c r="J1503" s="10" t="str">
        <f>_xlfn.XLOOKUP(Q2_2025[[#This Row],[Artikelnr]],Artikel_prijzen[Artnr],Artikel_prijzen[Prijs 2025],"")</f>
        <v/>
      </c>
      <c r="K1503" t="str">
        <f>IF(Q2_2025[[#This Row],[Artikelprijs]]&lt;&gt;"",IF(Q2_2025[[#This Row],[Stuksprijs]]=Q2_2025[[#This Row],[Artikelprijs]],"Prijs gelijk","Prijs wijkt af"),"")</f>
        <v/>
      </c>
      <c r="L1503" t="str">
        <f>IF(Q2_2025[[#This Row],[Relatiekorting percentage]]=0,
    "Nvt",
    IF(Q2_2025[[#This Row],[Brutobedrag 2]] &lt; Q2_2025[[#This Row],[Bruto - Rel.korting]],
        "Nee",
        "Ja"))</f>
        <v>Ja</v>
      </c>
      <c r="M1503" s="10">
        <f>IF(Q2_2025[[#This Row],[Artikelprijs]]&lt;&gt;"",Q2_2025[[#This Row],[Artikelprijs]],Q2_2025[[#This Row],[Stuksprijs]])</f>
        <v>73.02</v>
      </c>
      <c r="N1503" s="10">
        <f>Q2_2025[[#This Row],[Besteld]]*Q2_2025[[#This Row],[Prijs 2]]</f>
        <v>146.04</v>
      </c>
      <c r="O1503" s="10">
        <f>IF(Q2_2025[[#This Row],[Brutobedrag 2]]&lt;Q2_2025[[#This Row],[Bruto - Rel.korting]],Q2_2025[[#This Row],[Brutobedrag 2]],Q2_2025[[#This Row],[Brutobedrag 2]]*(100-Q2_2025[[#This Row],[Relatiekorting percentage]])/100)</f>
        <v>109.53</v>
      </c>
      <c r="R1503" s="3"/>
      <c r="W1503"/>
      <c r="AB1503"/>
    </row>
    <row r="1504" spans="1:28" x14ac:dyDescent="0.3">
      <c r="A1504" t="s">
        <v>634</v>
      </c>
      <c r="B1504">
        <v>2001094</v>
      </c>
      <c r="C1504" t="s">
        <v>142</v>
      </c>
      <c r="D1504">
        <v>2</v>
      </c>
      <c r="E1504" s="10">
        <v>48.68</v>
      </c>
      <c r="F1504" s="10">
        <v>97.36</v>
      </c>
      <c r="G1504" s="10">
        <v>73.02</v>
      </c>
      <c r="H1504">
        <v>25</v>
      </c>
      <c r="I1504" s="51" t="str">
        <f>_xlfn.XLOOKUP(Q2_2025[[#This Row],[Artikelnr]],Artikel_prijzen[Artnr],Artikel_prijzen[Groep],"")</f>
        <v/>
      </c>
      <c r="J1504" s="10" t="str">
        <f>_xlfn.XLOOKUP(Q2_2025[[#This Row],[Artikelnr]],Artikel_prijzen[Artnr],Artikel_prijzen[Prijs 2025],"")</f>
        <v/>
      </c>
      <c r="K1504" t="str">
        <f>IF(Q2_2025[[#This Row],[Artikelprijs]]&lt;&gt;"",IF(Q2_2025[[#This Row],[Stuksprijs]]=Q2_2025[[#This Row],[Artikelprijs]],"Prijs gelijk","Prijs wijkt af"),"")</f>
        <v/>
      </c>
      <c r="L1504" t="str">
        <f>IF(Q2_2025[[#This Row],[Relatiekorting percentage]]=0,
    "Nvt",
    IF(Q2_2025[[#This Row],[Brutobedrag 2]] &lt; Q2_2025[[#This Row],[Bruto - Rel.korting]],
        "Nee",
        "Ja"))</f>
        <v>Ja</v>
      </c>
      <c r="M1504" s="10">
        <f>IF(Q2_2025[[#This Row],[Artikelprijs]]&lt;&gt;"",Q2_2025[[#This Row],[Artikelprijs]],Q2_2025[[#This Row],[Stuksprijs]])</f>
        <v>48.68</v>
      </c>
      <c r="N1504" s="10">
        <f>Q2_2025[[#This Row],[Besteld]]*Q2_2025[[#This Row],[Prijs 2]]</f>
        <v>97.36</v>
      </c>
      <c r="O1504" s="10">
        <f>IF(Q2_2025[[#This Row],[Brutobedrag 2]]&lt;Q2_2025[[#This Row],[Bruto - Rel.korting]],Q2_2025[[#This Row],[Brutobedrag 2]],Q2_2025[[#This Row],[Brutobedrag 2]]*(100-Q2_2025[[#This Row],[Relatiekorting percentage]])/100)</f>
        <v>73.02</v>
      </c>
      <c r="R1504" s="3"/>
      <c r="W1504"/>
      <c r="AB1504"/>
    </row>
    <row r="1505" spans="1:28" x14ac:dyDescent="0.3">
      <c r="A1505" t="s">
        <v>634</v>
      </c>
      <c r="B1505">
        <v>2001048</v>
      </c>
      <c r="C1505" t="s">
        <v>146</v>
      </c>
      <c r="D1505">
        <v>4</v>
      </c>
      <c r="E1505" s="10">
        <v>42.18</v>
      </c>
      <c r="F1505" s="10">
        <v>168.72</v>
      </c>
      <c r="G1505" s="10">
        <v>126.54</v>
      </c>
      <c r="H1505">
        <v>25</v>
      </c>
      <c r="I1505" s="51" t="str">
        <f>_xlfn.XLOOKUP(Q2_2025[[#This Row],[Artikelnr]],Artikel_prijzen[Artnr],Artikel_prijzen[Groep],"")</f>
        <v/>
      </c>
      <c r="J1505" s="10" t="str">
        <f>_xlfn.XLOOKUP(Q2_2025[[#This Row],[Artikelnr]],Artikel_prijzen[Artnr],Artikel_prijzen[Prijs 2025],"")</f>
        <v/>
      </c>
      <c r="K1505" t="str">
        <f>IF(Q2_2025[[#This Row],[Artikelprijs]]&lt;&gt;"",IF(Q2_2025[[#This Row],[Stuksprijs]]=Q2_2025[[#This Row],[Artikelprijs]],"Prijs gelijk","Prijs wijkt af"),"")</f>
        <v/>
      </c>
      <c r="L1505" t="str">
        <f>IF(Q2_2025[[#This Row],[Relatiekorting percentage]]=0,
    "Nvt",
    IF(Q2_2025[[#This Row],[Brutobedrag 2]] &lt; Q2_2025[[#This Row],[Bruto - Rel.korting]],
        "Nee",
        "Ja"))</f>
        <v>Ja</v>
      </c>
      <c r="M1505" s="10">
        <f>IF(Q2_2025[[#This Row],[Artikelprijs]]&lt;&gt;"",Q2_2025[[#This Row],[Artikelprijs]],Q2_2025[[#This Row],[Stuksprijs]])</f>
        <v>42.18</v>
      </c>
      <c r="N1505" s="10">
        <f>Q2_2025[[#This Row],[Besteld]]*Q2_2025[[#This Row],[Prijs 2]]</f>
        <v>168.72</v>
      </c>
      <c r="O1505" s="10">
        <f>IF(Q2_2025[[#This Row],[Brutobedrag 2]]&lt;Q2_2025[[#This Row],[Bruto - Rel.korting]],Q2_2025[[#This Row],[Brutobedrag 2]],Q2_2025[[#This Row],[Brutobedrag 2]]*(100-Q2_2025[[#This Row],[Relatiekorting percentage]])/100)</f>
        <v>126.54</v>
      </c>
      <c r="R1505" s="3"/>
      <c r="W1505"/>
      <c r="AB1505"/>
    </row>
    <row r="1506" spans="1:28" x14ac:dyDescent="0.3">
      <c r="A1506" t="s">
        <v>634</v>
      </c>
      <c r="B1506">
        <v>2004027</v>
      </c>
      <c r="C1506" t="s">
        <v>339</v>
      </c>
      <c r="D1506">
        <v>4</v>
      </c>
      <c r="E1506" s="10">
        <v>16.54</v>
      </c>
      <c r="F1506" s="10">
        <v>66.16</v>
      </c>
      <c r="G1506" s="10">
        <v>49.62</v>
      </c>
      <c r="H1506">
        <v>25</v>
      </c>
      <c r="I1506" s="51" t="str">
        <f>_xlfn.XLOOKUP(Q2_2025[[#This Row],[Artikelnr]],Artikel_prijzen[Artnr],Artikel_prijzen[Groep],"")</f>
        <v/>
      </c>
      <c r="J1506" s="10" t="str">
        <f>_xlfn.XLOOKUP(Q2_2025[[#This Row],[Artikelnr]],Artikel_prijzen[Artnr],Artikel_prijzen[Prijs 2025],"")</f>
        <v/>
      </c>
      <c r="K1506" t="str">
        <f>IF(Q2_2025[[#This Row],[Artikelprijs]]&lt;&gt;"",IF(Q2_2025[[#This Row],[Stuksprijs]]=Q2_2025[[#This Row],[Artikelprijs]],"Prijs gelijk","Prijs wijkt af"),"")</f>
        <v/>
      </c>
      <c r="L1506" t="str">
        <f>IF(Q2_2025[[#This Row],[Relatiekorting percentage]]=0,
    "Nvt",
    IF(Q2_2025[[#This Row],[Brutobedrag 2]] &lt; Q2_2025[[#This Row],[Bruto - Rel.korting]],
        "Nee",
        "Ja"))</f>
        <v>Ja</v>
      </c>
      <c r="M1506" s="10">
        <f>IF(Q2_2025[[#This Row],[Artikelprijs]]&lt;&gt;"",Q2_2025[[#This Row],[Artikelprijs]],Q2_2025[[#This Row],[Stuksprijs]])</f>
        <v>16.54</v>
      </c>
      <c r="N1506" s="10">
        <f>Q2_2025[[#This Row],[Besteld]]*Q2_2025[[#This Row],[Prijs 2]]</f>
        <v>66.16</v>
      </c>
      <c r="O1506" s="10">
        <f>IF(Q2_2025[[#This Row],[Brutobedrag 2]]&lt;Q2_2025[[#This Row],[Bruto - Rel.korting]],Q2_2025[[#This Row],[Brutobedrag 2]],Q2_2025[[#This Row],[Brutobedrag 2]]*(100-Q2_2025[[#This Row],[Relatiekorting percentage]])/100)</f>
        <v>49.62</v>
      </c>
      <c r="R1506" s="3"/>
      <c r="W1506"/>
      <c r="AB1506"/>
    </row>
    <row r="1507" spans="1:28" x14ac:dyDescent="0.3">
      <c r="A1507" t="s">
        <v>634</v>
      </c>
      <c r="B1507">
        <v>1007051</v>
      </c>
      <c r="C1507" t="s">
        <v>54</v>
      </c>
      <c r="D1507">
        <v>12</v>
      </c>
      <c r="E1507" s="10">
        <v>88.57</v>
      </c>
      <c r="F1507" s="10">
        <v>1062.8399999999999</v>
      </c>
      <c r="G1507" s="10">
        <v>797.13</v>
      </c>
      <c r="H1507">
        <v>25</v>
      </c>
      <c r="I1507" s="51" t="str">
        <f>_xlfn.XLOOKUP(Q2_2025[[#This Row],[Artikelnr]],Artikel_prijzen[Artnr],Artikel_prijzen[Groep],"")</f>
        <v/>
      </c>
      <c r="J1507" s="10" t="str">
        <f>_xlfn.XLOOKUP(Q2_2025[[#This Row],[Artikelnr]],Artikel_prijzen[Artnr],Artikel_prijzen[Prijs 2025],"")</f>
        <v/>
      </c>
      <c r="K1507" t="str">
        <f>IF(Q2_2025[[#This Row],[Artikelprijs]]&lt;&gt;"",IF(Q2_2025[[#This Row],[Stuksprijs]]=Q2_2025[[#This Row],[Artikelprijs]],"Prijs gelijk","Prijs wijkt af"),"")</f>
        <v/>
      </c>
      <c r="L1507" t="str">
        <f>IF(Q2_2025[[#This Row],[Relatiekorting percentage]]=0,
    "Nvt",
    IF(Q2_2025[[#This Row],[Brutobedrag 2]] &lt; Q2_2025[[#This Row],[Bruto - Rel.korting]],
        "Nee",
        "Ja"))</f>
        <v>Ja</v>
      </c>
      <c r="M1507" s="10">
        <f>IF(Q2_2025[[#This Row],[Artikelprijs]]&lt;&gt;"",Q2_2025[[#This Row],[Artikelprijs]],Q2_2025[[#This Row],[Stuksprijs]])</f>
        <v>88.57</v>
      </c>
      <c r="N1507" s="10">
        <f>Q2_2025[[#This Row],[Besteld]]*Q2_2025[[#This Row],[Prijs 2]]</f>
        <v>1062.8399999999999</v>
      </c>
      <c r="O1507" s="10">
        <f>IF(Q2_2025[[#This Row],[Brutobedrag 2]]&lt;Q2_2025[[#This Row],[Bruto - Rel.korting]],Q2_2025[[#This Row],[Brutobedrag 2]],Q2_2025[[#This Row],[Brutobedrag 2]]*(100-Q2_2025[[#This Row],[Relatiekorting percentage]])/100)</f>
        <v>797.13</v>
      </c>
      <c r="R1507" s="3"/>
      <c r="W1507"/>
      <c r="AB1507"/>
    </row>
    <row r="1508" spans="1:28" x14ac:dyDescent="0.3">
      <c r="A1508" t="s">
        <v>634</v>
      </c>
      <c r="B1508">
        <v>1002020</v>
      </c>
      <c r="C1508" t="s">
        <v>249</v>
      </c>
      <c r="D1508">
        <v>5</v>
      </c>
      <c r="E1508" s="10">
        <v>38.99</v>
      </c>
      <c r="F1508" s="10">
        <v>194.95</v>
      </c>
      <c r="G1508" s="10">
        <v>146.21</v>
      </c>
      <c r="H1508">
        <v>25</v>
      </c>
      <c r="I1508" s="51" t="str">
        <f>_xlfn.XLOOKUP(Q2_2025[[#This Row],[Artikelnr]],Artikel_prijzen[Artnr],Artikel_prijzen[Groep],"")</f>
        <v/>
      </c>
      <c r="J1508" s="10" t="str">
        <f>_xlfn.XLOOKUP(Q2_2025[[#This Row],[Artikelnr]],Artikel_prijzen[Artnr],Artikel_prijzen[Prijs 2025],"")</f>
        <v/>
      </c>
      <c r="K1508" t="str">
        <f>IF(Q2_2025[[#This Row],[Artikelprijs]]&lt;&gt;"",IF(Q2_2025[[#This Row],[Stuksprijs]]=Q2_2025[[#This Row],[Artikelprijs]],"Prijs gelijk","Prijs wijkt af"),"")</f>
        <v/>
      </c>
      <c r="L1508" t="str">
        <f>IF(Q2_2025[[#This Row],[Relatiekorting percentage]]=0,
    "Nvt",
    IF(Q2_2025[[#This Row],[Brutobedrag 2]] &lt; Q2_2025[[#This Row],[Bruto - Rel.korting]],
        "Nee",
        "Ja"))</f>
        <v>Ja</v>
      </c>
      <c r="M1508" s="10">
        <f>IF(Q2_2025[[#This Row],[Artikelprijs]]&lt;&gt;"",Q2_2025[[#This Row],[Artikelprijs]],Q2_2025[[#This Row],[Stuksprijs]])</f>
        <v>38.99</v>
      </c>
      <c r="N1508" s="10">
        <f>Q2_2025[[#This Row],[Besteld]]*Q2_2025[[#This Row],[Prijs 2]]</f>
        <v>194.95000000000002</v>
      </c>
      <c r="O1508" s="10">
        <f>IF(Q2_2025[[#This Row],[Brutobedrag 2]]&lt;Q2_2025[[#This Row],[Bruto - Rel.korting]],Q2_2025[[#This Row],[Brutobedrag 2]],Q2_2025[[#This Row],[Brutobedrag 2]]*(100-Q2_2025[[#This Row],[Relatiekorting percentage]])/100)</f>
        <v>146.21250000000001</v>
      </c>
      <c r="R1508" s="3"/>
      <c r="W1508"/>
      <c r="AB1508"/>
    </row>
    <row r="1509" spans="1:28" x14ac:dyDescent="0.3">
      <c r="A1509" t="s">
        <v>634</v>
      </c>
      <c r="B1509">
        <v>4001160</v>
      </c>
      <c r="C1509" t="s">
        <v>643</v>
      </c>
      <c r="D1509">
        <v>1</v>
      </c>
      <c r="E1509" s="10">
        <v>0</v>
      </c>
      <c r="F1509" s="10">
        <v>0</v>
      </c>
      <c r="G1509" s="10">
        <v>0</v>
      </c>
      <c r="H1509">
        <v>0</v>
      </c>
      <c r="I1509" s="51" t="str">
        <f>_xlfn.XLOOKUP(Q2_2025[[#This Row],[Artikelnr]],Artikel_prijzen[Artnr],Artikel_prijzen[Groep],"")</f>
        <v/>
      </c>
      <c r="J1509" s="10" t="str">
        <f>_xlfn.XLOOKUP(Q2_2025[[#This Row],[Artikelnr]],Artikel_prijzen[Artnr],Artikel_prijzen[Prijs 2025],"")</f>
        <v/>
      </c>
      <c r="K1509" t="str">
        <f>IF(Q2_2025[[#This Row],[Artikelprijs]]&lt;&gt;"",IF(Q2_2025[[#This Row],[Stuksprijs]]=Q2_2025[[#This Row],[Artikelprijs]],"Prijs gelijk","Prijs wijkt af"),"")</f>
        <v/>
      </c>
      <c r="L1509" t="str">
        <f>IF(Q2_2025[[#This Row],[Relatiekorting percentage]]=0,
    "Nvt",
    IF(Q2_2025[[#This Row],[Brutobedrag 2]] &lt; Q2_2025[[#This Row],[Bruto - Rel.korting]],
        "Nee",
        "Ja"))</f>
        <v>Nvt</v>
      </c>
      <c r="M1509" s="10">
        <f>IF(Q2_2025[[#This Row],[Artikelprijs]]&lt;&gt;"",Q2_2025[[#This Row],[Artikelprijs]],Q2_2025[[#This Row],[Stuksprijs]])</f>
        <v>0</v>
      </c>
      <c r="N1509" s="10">
        <f>Q2_2025[[#This Row],[Besteld]]*Q2_2025[[#This Row],[Prijs 2]]</f>
        <v>0</v>
      </c>
      <c r="O1509" s="10">
        <f>IF(Q2_2025[[#This Row],[Brutobedrag 2]]&lt;Q2_2025[[#This Row],[Bruto - Rel.korting]],Q2_2025[[#This Row],[Brutobedrag 2]],Q2_2025[[#This Row],[Brutobedrag 2]]*(100-Q2_2025[[#This Row],[Relatiekorting percentage]])/100)</f>
        <v>0</v>
      </c>
      <c r="R1509" s="3"/>
      <c r="W1509"/>
      <c r="AB1509"/>
    </row>
    <row r="1510" spans="1:28" x14ac:dyDescent="0.3">
      <c r="A1510" t="s">
        <v>634</v>
      </c>
      <c r="B1510">
        <v>4001166</v>
      </c>
      <c r="C1510" t="s">
        <v>644</v>
      </c>
      <c r="D1510">
        <v>9</v>
      </c>
      <c r="E1510" s="10">
        <v>195</v>
      </c>
      <c r="F1510" s="10">
        <v>1755</v>
      </c>
      <c r="G1510" s="10">
        <v>1404</v>
      </c>
      <c r="H1510">
        <v>20</v>
      </c>
      <c r="I1510" s="51" t="str">
        <f>_xlfn.XLOOKUP(Q2_2025[[#This Row],[Artikelnr]],Artikel_prijzen[Artnr],Artikel_prijzen[Groep],"")</f>
        <v/>
      </c>
      <c r="J1510" s="10" t="str">
        <f>_xlfn.XLOOKUP(Q2_2025[[#This Row],[Artikelnr]],Artikel_prijzen[Artnr],Artikel_prijzen[Prijs 2025],"")</f>
        <v/>
      </c>
      <c r="K1510" t="str">
        <f>IF(Q2_2025[[#This Row],[Artikelprijs]]&lt;&gt;"",IF(Q2_2025[[#This Row],[Stuksprijs]]=Q2_2025[[#This Row],[Artikelprijs]],"Prijs gelijk","Prijs wijkt af"),"")</f>
        <v/>
      </c>
      <c r="L1510" t="str">
        <f>IF(Q2_2025[[#This Row],[Relatiekorting percentage]]=0,
    "Nvt",
    IF(Q2_2025[[#This Row],[Brutobedrag 2]] &lt; Q2_2025[[#This Row],[Bruto - Rel.korting]],
        "Nee",
        "Ja"))</f>
        <v>Ja</v>
      </c>
      <c r="M1510" s="10">
        <f>IF(Q2_2025[[#This Row],[Artikelprijs]]&lt;&gt;"",Q2_2025[[#This Row],[Artikelprijs]],Q2_2025[[#This Row],[Stuksprijs]])</f>
        <v>195</v>
      </c>
      <c r="N1510" s="10">
        <f>Q2_2025[[#This Row],[Besteld]]*Q2_2025[[#This Row],[Prijs 2]]</f>
        <v>1755</v>
      </c>
      <c r="O1510" s="10">
        <f>IF(Q2_2025[[#This Row],[Brutobedrag 2]]&lt;Q2_2025[[#This Row],[Bruto - Rel.korting]],Q2_2025[[#This Row],[Brutobedrag 2]],Q2_2025[[#This Row],[Brutobedrag 2]]*(100-Q2_2025[[#This Row],[Relatiekorting percentage]])/100)</f>
        <v>1404</v>
      </c>
      <c r="R1510" s="3"/>
      <c r="W1510"/>
      <c r="AB1510"/>
    </row>
    <row r="1511" spans="1:28" x14ac:dyDescent="0.3">
      <c r="A1511" t="s">
        <v>634</v>
      </c>
      <c r="B1511">
        <v>4001023</v>
      </c>
      <c r="C1511" t="s">
        <v>645</v>
      </c>
      <c r="D1511">
        <v>1</v>
      </c>
      <c r="E1511" s="10">
        <v>195</v>
      </c>
      <c r="F1511" s="10">
        <v>195</v>
      </c>
      <c r="G1511" s="10">
        <v>156</v>
      </c>
      <c r="H1511">
        <v>20</v>
      </c>
      <c r="I1511" s="51" t="str">
        <f>_xlfn.XLOOKUP(Q2_2025[[#This Row],[Artikelnr]],Artikel_prijzen[Artnr],Artikel_prijzen[Groep],"")</f>
        <v/>
      </c>
      <c r="J1511" s="10" t="str">
        <f>_xlfn.XLOOKUP(Q2_2025[[#This Row],[Artikelnr]],Artikel_prijzen[Artnr],Artikel_prijzen[Prijs 2025],"")</f>
        <v/>
      </c>
      <c r="K1511" t="str">
        <f>IF(Q2_2025[[#This Row],[Artikelprijs]]&lt;&gt;"",IF(Q2_2025[[#This Row],[Stuksprijs]]=Q2_2025[[#This Row],[Artikelprijs]],"Prijs gelijk","Prijs wijkt af"),"")</f>
        <v/>
      </c>
      <c r="L1511" t="str">
        <f>IF(Q2_2025[[#This Row],[Relatiekorting percentage]]=0,
    "Nvt",
    IF(Q2_2025[[#This Row],[Brutobedrag 2]] &lt; Q2_2025[[#This Row],[Bruto - Rel.korting]],
        "Nee",
        "Ja"))</f>
        <v>Ja</v>
      </c>
      <c r="M1511" s="10">
        <f>IF(Q2_2025[[#This Row],[Artikelprijs]]&lt;&gt;"",Q2_2025[[#This Row],[Artikelprijs]],Q2_2025[[#This Row],[Stuksprijs]])</f>
        <v>195</v>
      </c>
      <c r="N1511" s="10">
        <f>Q2_2025[[#This Row],[Besteld]]*Q2_2025[[#This Row],[Prijs 2]]</f>
        <v>195</v>
      </c>
      <c r="O1511" s="10">
        <f>IF(Q2_2025[[#This Row],[Brutobedrag 2]]&lt;Q2_2025[[#This Row],[Bruto - Rel.korting]],Q2_2025[[#This Row],[Brutobedrag 2]],Q2_2025[[#This Row],[Brutobedrag 2]]*(100-Q2_2025[[#This Row],[Relatiekorting percentage]])/100)</f>
        <v>156</v>
      </c>
      <c r="R1511" s="3"/>
      <c r="W1511"/>
      <c r="AB1511"/>
    </row>
    <row r="1512" spans="1:28" x14ac:dyDescent="0.3">
      <c r="A1512" t="s">
        <v>634</v>
      </c>
      <c r="B1512">
        <v>4001168</v>
      </c>
      <c r="C1512" t="s">
        <v>646</v>
      </c>
      <c r="D1512">
        <v>1</v>
      </c>
      <c r="E1512" s="10">
        <v>90</v>
      </c>
      <c r="F1512" s="10">
        <v>90</v>
      </c>
      <c r="G1512" s="10">
        <v>72</v>
      </c>
      <c r="H1512">
        <v>20</v>
      </c>
      <c r="I1512" s="51" t="str">
        <f>_xlfn.XLOOKUP(Q2_2025[[#This Row],[Artikelnr]],Artikel_prijzen[Artnr],Artikel_prijzen[Groep],"")</f>
        <v/>
      </c>
      <c r="J1512" s="10" t="str">
        <f>_xlfn.XLOOKUP(Q2_2025[[#This Row],[Artikelnr]],Artikel_prijzen[Artnr],Artikel_prijzen[Prijs 2025],"")</f>
        <v/>
      </c>
      <c r="K1512" t="str">
        <f>IF(Q2_2025[[#This Row],[Artikelprijs]]&lt;&gt;"",IF(Q2_2025[[#This Row],[Stuksprijs]]=Q2_2025[[#This Row],[Artikelprijs]],"Prijs gelijk","Prijs wijkt af"),"")</f>
        <v/>
      </c>
      <c r="L1512" t="str">
        <f>IF(Q2_2025[[#This Row],[Relatiekorting percentage]]=0,
    "Nvt",
    IF(Q2_2025[[#This Row],[Brutobedrag 2]] &lt; Q2_2025[[#This Row],[Bruto - Rel.korting]],
        "Nee",
        "Ja"))</f>
        <v>Ja</v>
      </c>
      <c r="M1512" s="10">
        <f>IF(Q2_2025[[#This Row],[Artikelprijs]]&lt;&gt;"",Q2_2025[[#This Row],[Artikelprijs]],Q2_2025[[#This Row],[Stuksprijs]])</f>
        <v>90</v>
      </c>
      <c r="N1512" s="10">
        <f>Q2_2025[[#This Row],[Besteld]]*Q2_2025[[#This Row],[Prijs 2]]</f>
        <v>90</v>
      </c>
      <c r="O1512" s="10">
        <f>IF(Q2_2025[[#This Row],[Brutobedrag 2]]&lt;Q2_2025[[#This Row],[Bruto - Rel.korting]],Q2_2025[[#This Row],[Brutobedrag 2]],Q2_2025[[#This Row],[Brutobedrag 2]]*(100-Q2_2025[[#This Row],[Relatiekorting percentage]])/100)</f>
        <v>72</v>
      </c>
      <c r="R1512" s="3"/>
      <c r="W1512"/>
      <c r="AB1512"/>
    </row>
    <row r="1513" spans="1:28" x14ac:dyDescent="0.3">
      <c r="A1513" t="s">
        <v>634</v>
      </c>
      <c r="B1513">
        <v>4001303</v>
      </c>
      <c r="C1513" t="s">
        <v>639</v>
      </c>
      <c r="D1513">
        <v>1</v>
      </c>
      <c r="E1513" s="10">
        <v>15.45</v>
      </c>
      <c r="F1513" s="10">
        <v>15.45</v>
      </c>
      <c r="G1513" s="10">
        <v>12.36</v>
      </c>
      <c r="H1513">
        <v>20</v>
      </c>
      <c r="I1513" s="51" t="str">
        <f>_xlfn.XLOOKUP(Q2_2025[[#This Row],[Artikelnr]],Artikel_prijzen[Artnr],Artikel_prijzen[Groep],"")</f>
        <v/>
      </c>
      <c r="J1513" s="10" t="str">
        <f>_xlfn.XLOOKUP(Q2_2025[[#This Row],[Artikelnr]],Artikel_prijzen[Artnr],Artikel_prijzen[Prijs 2025],"")</f>
        <v/>
      </c>
      <c r="K1513" t="str">
        <f>IF(Q2_2025[[#This Row],[Artikelprijs]]&lt;&gt;"",IF(Q2_2025[[#This Row],[Stuksprijs]]=Q2_2025[[#This Row],[Artikelprijs]],"Prijs gelijk","Prijs wijkt af"),"")</f>
        <v/>
      </c>
      <c r="L1513" t="str">
        <f>IF(Q2_2025[[#This Row],[Relatiekorting percentage]]=0,
    "Nvt",
    IF(Q2_2025[[#This Row],[Brutobedrag 2]] &lt; Q2_2025[[#This Row],[Bruto - Rel.korting]],
        "Nee",
        "Ja"))</f>
        <v>Ja</v>
      </c>
      <c r="M1513" s="10">
        <f>IF(Q2_2025[[#This Row],[Artikelprijs]]&lt;&gt;"",Q2_2025[[#This Row],[Artikelprijs]],Q2_2025[[#This Row],[Stuksprijs]])</f>
        <v>15.45</v>
      </c>
      <c r="N1513" s="10">
        <f>Q2_2025[[#This Row],[Besteld]]*Q2_2025[[#This Row],[Prijs 2]]</f>
        <v>15.45</v>
      </c>
      <c r="O1513" s="10">
        <f>IF(Q2_2025[[#This Row],[Brutobedrag 2]]&lt;Q2_2025[[#This Row],[Bruto - Rel.korting]],Q2_2025[[#This Row],[Brutobedrag 2]],Q2_2025[[#This Row],[Brutobedrag 2]]*(100-Q2_2025[[#This Row],[Relatiekorting percentage]])/100)</f>
        <v>12.36</v>
      </c>
      <c r="R1513" s="3"/>
      <c r="W1513"/>
      <c r="AB1513"/>
    </row>
    <row r="1514" spans="1:28" x14ac:dyDescent="0.3">
      <c r="A1514" t="s">
        <v>634</v>
      </c>
      <c r="B1514">
        <v>5040251</v>
      </c>
      <c r="C1514" t="s">
        <v>647</v>
      </c>
      <c r="D1514">
        <v>1</v>
      </c>
      <c r="E1514" s="10">
        <v>633.45000000000005</v>
      </c>
      <c r="F1514" s="10">
        <v>633.45000000000005</v>
      </c>
      <c r="G1514" s="10">
        <v>633.45000000000005</v>
      </c>
      <c r="H1514">
        <v>0</v>
      </c>
      <c r="I1514" s="51" t="str">
        <f>_xlfn.XLOOKUP(Q2_2025[[#This Row],[Artikelnr]],Artikel_prijzen[Artnr],Artikel_prijzen[Groep],"")</f>
        <v/>
      </c>
      <c r="J1514" s="10" t="str">
        <f>_xlfn.XLOOKUP(Q2_2025[[#This Row],[Artikelnr]],Artikel_prijzen[Artnr],Artikel_prijzen[Prijs 2025],"")</f>
        <v/>
      </c>
      <c r="K1514" t="str">
        <f>IF(Q2_2025[[#This Row],[Artikelprijs]]&lt;&gt;"",IF(Q2_2025[[#This Row],[Stuksprijs]]=Q2_2025[[#This Row],[Artikelprijs]],"Prijs gelijk","Prijs wijkt af"),"")</f>
        <v/>
      </c>
      <c r="L1514" t="str">
        <f>IF(Q2_2025[[#This Row],[Relatiekorting percentage]]=0,
    "Nvt",
    IF(Q2_2025[[#This Row],[Brutobedrag 2]] &lt; Q2_2025[[#This Row],[Bruto - Rel.korting]],
        "Nee",
        "Ja"))</f>
        <v>Nvt</v>
      </c>
      <c r="M1514" s="10">
        <f>IF(Q2_2025[[#This Row],[Artikelprijs]]&lt;&gt;"",Q2_2025[[#This Row],[Artikelprijs]],Q2_2025[[#This Row],[Stuksprijs]])</f>
        <v>633.45000000000005</v>
      </c>
      <c r="N1514" s="10">
        <f>Q2_2025[[#This Row],[Besteld]]*Q2_2025[[#This Row],[Prijs 2]]</f>
        <v>633.45000000000005</v>
      </c>
      <c r="O1514" s="10">
        <f>IF(Q2_2025[[#This Row],[Brutobedrag 2]]&lt;Q2_2025[[#This Row],[Bruto - Rel.korting]],Q2_2025[[#This Row],[Brutobedrag 2]],Q2_2025[[#This Row],[Brutobedrag 2]]*(100-Q2_2025[[#This Row],[Relatiekorting percentage]])/100)</f>
        <v>633.45000000000005</v>
      </c>
      <c r="R1514" s="3"/>
      <c r="W1514"/>
      <c r="AB1514"/>
    </row>
    <row r="1515" spans="1:28" x14ac:dyDescent="0.3">
      <c r="A1515" t="s">
        <v>634</v>
      </c>
      <c r="B1515">
        <v>5040217</v>
      </c>
      <c r="C1515" t="s">
        <v>316</v>
      </c>
      <c r="D1515">
        <v>1</v>
      </c>
      <c r="E1515" s="10">
        <v>118.45</v>
      </c>
      <c r="F1515" s="10">
        <v>118.45</v>
      </c>
      <c r="G1515" s="10">
        <v>118.45</v>
      </c>
      <c r="H1515">
        <v>0</v>
      </c>
      <c r="I1515" s="51" t="str">
        <f>_xlfn.XLOOKUP(Q2_2025[[#This Row],[Artikelnr]],Artikel_prijzen[Artnr],Artikel_prijzen[Groep],"")</f>
        <v>AV</v>
      </c>
      <c r="J1515" s="10">
        <f>_xlfn.XLOOKUP(Q2_2025[[#This Row],[Artikelnr]],Artikel_prijzen[Artnr],Artikel_prijzen[Prijs 2025],"")</f>
        <v>115</v>
      </c>
      <c r="K1515" t="str">
        <f>IF(Q2_2025[[#This Row],[Artikelprijs]]&lt;&gt;"",IF(Q2_2025[[#This Row],[Stuksprijs]]=Q2_2025[[#This Row],[Artikelprijs]],"Prijs gelijk","Prijs wijkt af"),"")</f>
        <v>Prijs wijkt af</v>
      </c>
      <c r="L1515" t="str">
        <f>IF(Q2_2025[[#This Row],[Relatiekorting percentage]]=0,
    "Nvt",
    IF(Q2_2025[[#This Row],[Brutobedrag 2]] &lt; Q2_2025[[#This Row],[Bruto - Rel.korting]],
        "Nee",
        "Ja"))</f>
        <v>Nvt</v>
      </c>
      <c r="M1515" s="10">
        <f>IF(Q2_2025[[#This Row],[Artikelprijs]]&lt;&gt;"",Q2_2025[[#This Row],[Artikelprijs]],Q2_2025[[#This Row],[Stuksprijs]])</f>
        <v>115</v>
      </c>
      <c r="N1515" s="10">
        <f>Q2_2025[[#This Row],[Besteld]]*Q2_2025[[#This Row],[Prijs 2]]</f>
        <v>115</v>
      </c>
      <c r="O1515" s="10">
        <f>IF(Q2_2025[[#This Row],[Brutobedrag 2]]&lt;Q2_2025[[#This Row],[Bruto - Rel.korting]],Q2_2025[[#This Row],[Brutobedrag 2]],Q2_2025[[#This Row],[Brutobedrag 2]]*(100-Q2_2025[[#This Row],[Relatiekorting percentage]])/100)</f>
        <v>115</v>
      </c>
      <c r="R1515" s="3"/>
      <c r="W1515"/>
      <c r="AB1515"/>
    </row>
    <row r="1516" spans="1:28" x14ac:dyDescent="0.3">
      <c r="A1516" t="s">
        <v>634</v>
      </c>
      <c r="B1516">
        <v>3002022</v>
      </c>
      <c r="C1516" t="s">
        <v>195</v>
      </c>
      <c r="D1516">
        <v>1</v>
      </c>
      <c r="E1516" s="10">
        <v>76.02</v>
      </c>
      <c r="F1516" s="10">
        <v>76.02</v>
      </c>
      <c r="G1516" s="10">
        <v>53.21</v>
      </c>
      <c r="H1516">
        <v>30</v>
      </c>
      <c r="I1516" s="51" t="str">
        <f>_xlfn.XLOOKUP(Q2_2025[[#This Row],[Artikelnr]],Artikel_prijzen[Artnr],Artikel_prijzen[Groep],"")</f>
        <v/>
      </c>
      <c r="J1516" s="10" t="str">
        <f>_xlfn.XLOOKUP(Q2_2025[[#This Row],[Artikelnr]],Artikel_prijzen[Artnr],Artikel_prijzen[Prijs 2025],"")</f>
        <v/>
      </c>
      <c r="K1516" t="str">
        <f>IF(Q2_2025[[#This Row],[Artikelprijs]]&lt;&gt;"",IF(Q2_2025[[#This Row],[Stuksprijs]]=Q2_2025[[#This Row],[Artikelprijs]],"Prijs gelijk","Prijs wijkt af"),"")</f>
        <v/>
      </c>
      <c r="L1516" t="str">
        <f>IF(Q2_2025[[#This Row],[Relatiekorting percentage]]=0,
    "Nvt",
    IF(Q2_2025[[#This Row],[Brutobedrag 2]] &lt; Q2_2025[[#This Row],[Bruto - Rel.korting]],
        "Nee",
        "Ja"))</f>
        <v>Ja</v>
      </c>
      <c r="M1516" s="10">
        <f>IF(Q2_2025[[#This Row],[Artikelprijs]]&lt;&gt;"",Q2_2025[[#This Row],[Artikelprijs]],Q2_2025[[#This Row],[Stuksprijs]])</f>
        <v>76.02</v>
      </c>
      <c r="N1516" s="10">
        <f>Q2_2025[[#This Row],[Besteld]]*Q2_2025[[#This Row],[Prijs 2]]</f>
        <v>76.02</v>
      </c>
      <c r="O1516" s="10">
        <f>IF(Q2_2025[[#This Row],[Brutobedrag 2]]&lt;Q2_2025[[#This Row],[Bruto - Rel.korting]],Q2_2025[[#This Row],[Brutobedrag 2]],Q2_2025[[#This Row],[Brutobedrag 2]]*(100-Q2_2025[[#This Row],[Relatiekorting percentage]])/100)</f>
        <v>53.213999999999999</v>
      </c>
      <c r="R1516" s="3"/>
      <c r="W1516"/>
      <c r="AB1516"/>
    </row>
    <row r="1517" spans="1:28" x14ac:dyDescent="0.3">
      <c r="A1517" t="s">
        <v>634</v>
      </c>
      <c r="B1517">
        <v>4802004</v>
      </c>
      <c r="C1517" t="s">
        <v>648</v>
      </c>
      <c r="D1517">
        <v>12</v>
      </c>
      <c r="E1517" s="10">
        <v>24.1</v>
      </c>
      <c r="F1517" s="10">
        <v>289.2</v>
      </c>
      <c r="G1517" s="10">
        <v>202.44</v>
      </c>
      <c r="H1517">
        <v>30</v>
      </c>
      <c r="I1517" s="51" t="str">
        <f>_xlfn.XLOOKUP(Q2_2025[[#This Row],[Artikelnr]],Artikel_prijzen[Artnr],Artikel_prijzen[Groep],"")</f>
        <v/>
      </c>
      <c r="J1517" s="10" t="str">
        <f>_xlfn.XLOOKUP(Q2_2025[[#This Row],[Artikelnr]],Artikel_prijzen[Artnr],Artikel_prijzen[Prijs 2025],"")</f>
        <v/>
      </c>
      <c r="K1517" t="str">
        <f>IF(Q2_2025[[#This Row],[Artikelprijs]]&lt;&gt;"",IF(Q2_2025[[#This Row],[Stuksprijs]]=Q2_2025[[#This Row],[Artikelprijs]],"Prijs gelijk","Prijs wijkt af"),"")</f>
        <v/>
      </c>
      <c r="L1517" t="str">
        <f>IF(Q2_2025[[#This Row],[Relatiekorting percentage]]=0,
    "Nvt",
    IF(Q2_2025[[#This Row],[Brutobedrag 2]] &lt; Q2_2025[[#This Row],[Bruto - Rel.korting]],
        "Nee",
        "Ja"))</f>
        <v>Ja</v>
      </c>
      <c r="M1517" s="10">
        <f>IF(Q2_2025[[#This Row],[Artikelprijs]]&lt;&gt;"",Q2_2025[[#This Row],[Artikelprijs]],Q2_2025[[#This Row],[Stuksprijs]])</f>
        <v>24.1</v>
      </c>
      <c r="N1517" s="10">
        <f>Q2_2025[[#This Row],[Besteld]]*Q2_2025[[#This Row],[Prijs 2]]</f>
        <v>289.20000000000005</v>
      </c>
      <c r="O1517" s="10">
        <f>IF(Q2_2025[[#This Row],[Brutobedrag 2]]&lt;Q2_2025[[#This Row],[Bruto - Rel.korting]],Q2_2025[[#This Row],[Brutobedrag 2]],Q2_2025[[#This Row],[Brutobedrag 2]]*(100-Q2_2025[[#This Row],[Relatiekorting percentage]])/100)</f>
        <v>202.44000000000003</v>
      </c>
      <c r="R1517" s="3"/>
      <c r="W1517"/>
      <c r="AB1517"/>
    </row>
    <row r="1518" spans="1:28" x14ac:dyDescent="0.3">
      <c r="A1518" t="s">
        <v>634</v>
      </c>
      <c r="B1518">
        <v>3099007</v>
      </c>
      <c r="C1518" t="s">
        <v>649</v>
      </c>
      <c r="D1518">
        <v>3</v>
      </c>
      <c r="E1518" s="10">
        <v>7.21</v>
      </c>
      <c r="F1518" s="10">
        <v>21.63</v>
      </c>
      <c r="G1518" s="10">
        <v>15.14</v>
      </c>
      <c r="H1518">
        <v>30</v>
      </c>
      <c r="I1518" s="51" t="str">
        <f>_xlfn.XLOOKUP(Q2_2025[[#This Row],[Artikelnr]],Artikel_prijzen[Artnr],Artikel_prijzen[Groep],"")</f>
        <v/>
      </c>
      <c r="J1518" s="10" t="str">
        <f>_xlfn.XLOOKUP(Q2_2025[[#This Row],[Artikelnr]],Artikel_prijzen[Artnr],Artikel_prijzen[Prijs 2025],"")</f>
        <v/>
      </c>
      <c r="K1518" t="str">
        <f>IF(Q2_2025[[#This Row],[Artikelprijs]]&lt;&gt;"",IF(Q2_2025[[#This Row],[Stuksprijs]]=Q2_2025[[#This Row],[Artikelprijs]],"Prijs gelijk","Prijs wijkt af"),"")</f>
        <v/>
      </c>
      <c r="L1518" t="str">
        <f>IF(Q2_2025[[#This Row],[Relatiekorting percentage]]=0,
    "Nvt",
    IF(Q2_2025[[#This Row],[Brutobedrag 2]] &lt; Q2_2025[[#This Row],[Bruto - Rel.korting]],
        "Nee",
        "Ja"))</f>
        <v>Ja</v>
      </c>
      <c r="M1518" s="10">
        <f>IF(Q2_2025[[#This Row],[Artikelprijs]]&lt;&gt;"",Q2_2025[[#This Row],[Artikelprijs]],Q2_2025[[#This Row],[Stuksprijs]])</f>
        <v>7.21</v>
      </c>
      <c r="N1518" s="10">
        <f>Q2_2025[[#This Row],[Besteld]]*Q2_2025[[#This Row],[Prijs 2]]</f>
        <v>21.63</v>
      </c>
      <c r="O1518" s="10">
        <f>IF(Q2_2025[[#This Row],[Brutobedrag 2]]&lt;Q2_2025[[#This Row],[Bruto - Rel.korting]],Q2_2025[[#This Row],[Brutobedrag 2]],Q2_2025[[#This Row],[Brutobedrag 2]]*(100-Q2_2025[[#This Row],[Relatiekorting percentage]])/100)</f>
        <v>15.140999999999998</v>
      </c>
      <c r="R1518" s="3"/>
      <c r="W1518"/>
      <c r="AB1518"/>
    </row>
    <row r="1519" spans="1:28" x14ac:dyDescent="0.3">
      <c r="A1519" t="s">
        <v>634</v>
      </c>
      <c r="B1519">
        <v>1002020</v>
      </c>
      <c r="C1519" t="s">
        <v>249</v>
      </c>
      <c r="D1519">
        <v>2</v>
      </c>
      <c r="E1519" s="10">
        <v>38.99</v>
      </c>
      <c r="F1519" s="10">
        <v>77.98</v>
      </c>
      <c r="G1519" s="10">
        <v>54.59</v>
      </c>
      <c r="H1519">
        <v>30</v>
      </c>
      <c r="I1519" s="51" t="str">
        <f>_xlfn.XLOOKUP(Q2_2025[[#This Row],[Artikelnr]],Artikel_prijzen[Artnr],Artikel_prijzen[Groep],"")</f>
        <v/>
      </c>
      <c r="J1519" s="10" t="str">
        <f>_xlfn.XLOOKUP(Q2_2025[[#This Row],[Artikelnr]],Artikel_prijzen[Artnr],Artikel_prijzen[Prijs 2025],"")</f>
        <v/>
      </c>
      <c r="K1519" t="str">
        <f>IF(Q2_2025[[#This Row],[Artikelprijs]]&lt;&gt;"",IF(Q2_2025[[#This Row],[Stuksprijs]]=Q2_2025[[#This Row],[Artikelprijs]],"Prijs gelijk","Prijs wijkt af"),"")</f>
        <v/>
      </c>
      <c r="L1519" t="str">
        <f>IF(Q2_2025[[#This Row],[Relatiekorting percentage]]=0,
    "Nvt",
    IF(Q2_2025[[#This Row],[Brutobedrag 2]] &lt; Q2_2025[[#This Row],[Bruto - Rel.korting]],
        "Nee",
        "Ja"))</f>
        <v>Ja</v>
      </c>
      <c r="M1519" s="10">
        <f>IF(Q2_2025[[#This Row],[Artikelprijs]]&lt;&gt;"",Q2_2025[[#This Row],[Artikelprijs]],Q2_2025[[#This Row],[Stuksprijs]])</f>
        <v>38.99</v>
      </c>
      <c r="N1519" s="10">
        <f>Q2_2025[[#This Row],[Besteld]]*Q2_2025[[#This Row],[Prijs 2]]</f>
        <v>77.98</v>
      </c>
      <c r="O1519" s="10">
        <f>IF(Q2_2025[[#This Row],[Brutobedrag 2]]&lt;Q2_2025[[#This Row],[Bruto - Rel.korting]],Q2_2025[[#This Row],[Brutobedrag 2]],Q2_2025[[#This Row],[Brutobedrag 2]]*(100-Q2_2025[[#This Row],[Relatiekorting percentage]])/100)</f>
        <v>54.586000000000006</v>
      </c>
      <c r="R1519" s="3"/>
      <c r="W1519"/>
      <c r="AB1519"/>
    </row>
    <row r="1520" spans="1:28" x14ac:dyDescent="0.3">
      <c r="A1520" t="s">
        <v>634</v>
      </c>
      <c r="B1520">
        <v>1009004</v>
      </c>
      <c r="C1520" t="s">
        <v>352</v>
      </c>
      <c r="D1520">
        <v>1</v>
      </c>
      <c r="E1520" s="10">
        <v>40</v>
      </c>
      <c r="F1520" s="10">
        <v>40</v>
      </c>
      <c r="G1520" s="10">
        <v>28</v>
      </c>
      <c r="H1520">
        <v>30</v>
      </c>
      <c r="I1520" s="51" t="str">
        <f>_xlfn.XLOOKUP(Q2_2025[[#This Row],[Artikelnr]],Artikel_prijzen[Artnr],Artikel_prijzen[Groep],"")</f>
        <v/>
      </c>
      <c r="J1520" s="10" t="str">
        <f>_xlfn.XLOOKUP(Q2_2025[[#This Row],[Artikelnr]],Artikel_prijzen[Artnr],Artikel_prijzen[Prijs 2025],"")</f>
        <v/>
      </c>
      <c r="K1520" t="str">
        <f>IF(Q2_2025[[#This Row],[Artikelprijs]]&lt;&gt;"",IF(Q2_2025[[#This Row],[Stuksprijs]]=Q2_2025[[#This Row],[Artikelprijs]],"Prijs gelijk","Prijs wijkt af"),"")</f>
        <v/>
      </c>
      <c r="L1520" t="str">
        <f>IF(Q2_2025[[#This Row],[Relatiekorting percentage]]=0,
    "Nvt",
    IF(Q2_2025[[#This Row],[Brutobedrag 2]] &lt; Q2_2025[[#This Row],[Bruto - Rel.korting]],
        "Nee",
        "Ja"))</f>
        <v>Ja</v>
      </c>
      <c r="M1520" s="10">
        <f>IF(Q2_2025[[#This Row],[Artikelprijs]]&lt;&gt;"",Q2_2025[[#This Row],[Artikelprijs]],Q2_2025[[#This Row],[Stuksprijs]])</f>
        <v>40</v>
      </c>
      <c r="N1520" s="10">
        <f>Q2_2025[[#This Row],[Besteld]]*Q2_2025[[#This Row],[Prijs 2]]</f>
        <v>40</v>
      </c>
      <c r="O1520" s="10">
        <f>IF(Q2_2025[[#This Row],[Brutobedrag 2]]&lt;Q2_2025[[#This Row],[Bruto - Rel.korting]],Q2_2025[[#This Row],[Brutobedrag 2]],Q2_2025[[#This Row],[Brutobedrag 2]]*(100-Q2_2025[[#This Row],[Relatiekorting percentage]])/100)</f>
        <v>28</v>
      </c>
      <c r="R1520" s="3"/>
      <c r="W1520"/>
      <c r="AB1520"/>
    </row>
    <row r="1521" spans="1:28" x14ac:dyDescent="0.3">
      <c r="A1521" t="s">
        <v>634</v>
      </c>
      <c r="B1521">
        <v>2001044</v>
      </c>
      <c r="C1521" t="s">
        <v>149</v>
      </c>
      <c r="D1521">
        <v>4</v>
      </c>
      <c r="E1521" s="10">
        <v>24.34</v>
      </c>
      <c r="F1521" s="10">
        <v>97.36</v>
      </c>
      <c r="G1521" s="10">
        <v>68.150000000000006</v>
      </c>
      <c r="H1521">
        <v>30</v>
      </c>
      <c r="I1521" s="51" t="str">
        <f>_xlfn.XLOOKUP(Q2_2025[[#This Row],[Artikelnr]],Artikel_prijzen[Artnr],Artikel_prijzen[Groep],"")</f>
        <v/>
      </c>
      <c r="J1521" s="10" t="str">
        <f>_xlfn.XLOOKUP(Q2_2025[[#This Row],[Artikelnr]],Artikel_prijzen[Artnr],Artikel_prijzen[Prijs 2025],"")</f>
        <v/>
      </c>
      <c r="K1521" t="str">
        <f>IF(Q2_2025[[#This Row],[Artikelprijs]]&lt;&gt;"",IF(Q2_2025[[#This Row],[Stuksprijs]]=Q2_2025[[#This Row],[Artikelprijs]],"Prijs gelijk","Prijs wijkt af"),"")</f>
        <v/>
      </c>
      <c r="L1521" t="str">
        <f>IF(Q2_2025[[#This Row],[Relatiekorting percentage]]=0,
    "Nvt",
    IF(Q2_2025[[#This Row],[Brutobedrag 2]] &lt; Q2_2025[[#This Row],[Bruto - Rel.korting]],
        "Nee",
        "Ja"))</f>
        <v>Ja</v>
      </c>
      <c r="M1521" s="10">
        <f>IF(Q2_2025[[#This Row],[Artikelprijs]]&lt;&gt;"",Q2_2025[[#This Row],[Artikelprijs]],Q2_2025[[#This Row],[Stuksprijs]])</f>
        <v>24.34</v>
      </c>
      <c r="N1521" s="10">
        <f>Q2_2025[[#This Row],[Besteld]]*Q2_2025[[#This Row],[Prijs 2]]</f>
        <v>97.36</v>
      </c>
      <c r="O1521" s="10">
        <f>IF(Q2_2025[[#This Row],[Brutobedrag 2]]&lt;Q2_2025[[#This Row],[Bruto - Rel.korting]],Q2_2025[[#This Row],[Brutobedrag 2]],Q2_2025[[#This Row],[Brutobedrag 2]]*(100-Q2_2025[[#This Row],[Relatiekorting percentage]])/100)</f>
        <v>68.152000000000001</v>
      </c>
      <c r="R1521" s="3"/>
      <c r="W1521"/>
      <c r="AB1521"/>
    </row>
    <row r="1522" spans="1:28" x14ac:dyDescent="0.3">
      <c r="A1522" t="s">
        <v>634</v>
      </c>
      <c r="B1522">
        <v>2001048</v>
      </c>
      <c r="C1522" t="s">
        <v>146</v>
      </c>
      <c r="D1522">
        <v>4</v>
      </c>
      <c r="E1522" s="10">
        <v>42.18</v>
      </c>
      <c r="F1522" s="10">
        <v>168.72</v>
      </c>
      <c r="G1522" s="10">
        <v>118.1</v>
      </c>
      <c r="H1522">
        <v>30</v>
      </c>
      <c r="I1522" s="51" t="str">
        <f>_xlfn.XLOOKUP(Q2_2025[[#This Row],[Artikelnr]],Artikel_prijzen[Artnr],Artikel_prijzen[Groep],"")</f>
        <v/>
      </c>
      <c r="J1522" s="10" t="str">
        <f>_xlfn.XLOOKUP(Q2_2025[[#This Row],[Artikelnr]],Artikel_prijzen[Artnr],Artikel_prijzen[Prijs 2025],"")</f>
        <v/>
      </c>
      <c r="K1522" t="str">
        <f>IF(Q2_2025[[#This Row],[Artikelprijs]]&lt;&gt;"",IF(Q2_2025[[#This Row],[Stuksprijs]]=Q2_2025[[#This Row],[Artikelprijs]],"Prijs gelijk","Prijs wijkt af"),"")</f>
        <v/>
      </c>
      <c r="L1522" t="str">
        <f>IF(Q2_2025[[#This Row],[Relatiekorting percentage]]=0,
    "Nvt",
    IF(Q2_2025[[#This Row],[Brutobedrag 2]] &lt; Q2_2025[[#This Row],[Bruto - Rel.korting]],
        "Nee",
        "Ja"))</f>
        <v>Ja</v>
      </c>
      <c r="M1522" s="10">
        <f>IF(Q2_2025[[#This Row],[Artikelprijs]]&lt;&gt;"",Q2_2025[[#This Row],[Artikelprijs]],Q2_2025[[#This Row],[Stuksprijs]])</f>
        <v>42.18</v>
      </c>
      <c r="N1522" s="10">
        <f>Q2_2025[[#This Row],[Besteld]]*Q2_2025[[#This Row],[Prijs 2]]</f>
        <v>168.72</v>
      </c>
      <c r="O1522" s="10">
        <f>IF(Q2_2025[[#This Row],[Brutobedrag 2]]&lt;Q2_2025[[#This Row],[Bruto - Rel.korting]],Q2_2025[[#This Row],[Brutobedrag 2]],Q2_2025[[#This Row],[Brutobedrag 2]]*(100-Q2_2025[[#This Row],[Relatiekorting percentage]])/100)</f>
        <v>118.104</v>
      </c>
      <c r="R1522" s="3"/>
      <c r="W1522"/>
      <c r="AB1522"/>
    </row>
    <row r="1523" spans="1:28" x14ac:dyDescent="0.3">
      <c r="A1523" t="s">
        <v>634</v>
      </c>
      <c r="B1523">
        <v>2003003</v>
      </c>
      <c r="C1523" t="s">
        <v>650</v>
      </c>
      <c r="D1523">
        <v>1</v>
      </c>
      <c r="E1523" s="10">
        <v>0</v>
      </c>
      <c r="F1523" s="10">
        <v>0</v>
      </c>
      <c r="G1523" s="10">
        <v>0</v>
      </c>
      <c r="H1523">
        <v>30</v>
      </c>
      <c r="I1523" s="51" t="str">
        <f>_xlfn.XLOOKUP(Q2_2025[[#This Row],[Artikelnr]],Artikel_prijzen[Artnr],Artikel_prijzen[Groep],"")</f>
        <v/>
      </c>
      <c r="J1523" s="10" t="str">
        <f>_xlfn.XLOOKUP(Q2_2025[[#This Row],[Artikelnr]],Artikel_prijzen[Artnr],Artikel_prijzen[Prijs 2025],"")</f>
        <v/>
      </c>
      <c r="K1523" t="str">
        <f>IF(Q2_2025[[#This Row],[Artikelprijs]]&lt;&gt;"",IF(Q2_2025[[#This Row],[Stuksprijs]]=Q2_2025[[#This Row],[Artikelprijs]],"Prijs gelijk","Prijs wijkt af"),"")</f>
        <v/>
      </c>
      <c r="L1523" t="str">
        <f>IF(Q2_2025[[#This Row],[Relatiekorting percentage]]=0,
    "Nvt",
    IF(Q2_2025[[#This Row],[Brutobedrag 2]] &lt; Q2_2025[[#This Row],[Bruto - Rel.korting]],
        "Nee",
        "Ja"))</f>
        <v>Ja</v>
      </c>
      <c r="M1523" s="10">
        <f>IF(Q2_2025[[#This Row],[Artikelprijs]]&lt;&gt;"",Q2_2025[[#This Row],[Artikelprijs]],Q2_2025[[#This Row],[Stuksprijs]])</f>
        <v>0</v>
      </c>
      <c r="N1523" s="10">
        <f>Q2_2025[[#This Row],[Besteld]]*Q2_2025[[#This Row],[Prijs 2]]</f>
        <v>0</v>
      </c>
      <c r="O1523" s="10">
        <f>IF(Q2_2025[[#This Row],[Brutobedrag 2]]&lt;Q2_2025[[#This Row],[Bruto - Rel.korting]],Q2_2025[[#This Row],[Brutobedrag 2]],Q2_2025[[#This Row],[Brutobedrag 2]]*(100-Q2_2025[[#This Row],[Relatiekorting percentage]])/100)</f>
        <v>0</v>
      </c>
      <c r="R1523" s="3"/>
      <c r="W1523"/>
      <c r="AB1523"/>
    </row>
    <row r="1524" spans="1:28" x14ac:dyDescent="0.3">
      <c r="A1524" t="s">
        <v>634</v>
      </c>
      <c r="B1524">
        <v>2004027</v>
      </c>
      <c r="C1524" t="s">
        <v>339</v>
      </c>
      <c r="D1524">
        <v>4</v>
      </c>
      <c r="E1524" s="10">
        <v>16.54</v>
      </c>
      <c r="F1524" s="10">
        <v>66.16</v>
      </c>
      <c r="G1524" s="10">
        <v>66.16</v>
      </c>
      <c r="H1524">
        <v>0</v>
      </c>
      <c r="I1524" s="51" t="str">
        <f>_xlfn.XLOOKUP(Q2_2025[[#This Row],[Artikelnr]],Artikel_prijzen[Artnr],Artikel_prijzen[Groep],"")</f>
        <v/>
      </c>
      <c r="J1524" s="10" t="str">
        <f>_xlfn.XLOOKUP(Q2_2025[[#This Row],[Artikelnr]],Artikel_prijzen[Artnr],Artikel_prijzen[Prijs 2025],"")</f>
        <v/>
      </c>
      <c r="K1524" t="str">
        <f>IF(Q2_2025[[#This Row],[Artikelprijs]]&lt;&gt;"",IF(Q2_2025[[#This Row],[Stuksprijs]]=Q2_2025[[#This Row],[Artikelprijs]],"Prijs gelijk","Prijs wijkt af"),"")</f>
        <v/>
      </c>
      <c r="L1524" t="str">
        <f>IF(Q2_2025[[#This Row],[Relatiekorting percentage]]=0,
    "Nvt",
    IF(Q2_2025[[#This Row],[Brutobedrag 2]] &lt; Q2_2025[[#This Row],[Bruto - Rel.korting]],
        "Nee",
        "Ja"))</f>
        <v>Nvt</v>
      </c>
      <c r="M1524" s="10">
        <f>IF(Q2_2025[[#This Row],[Artikelprijs]]&lt;&gt;"",Q2_2025[[#This Row],[Artikelprijs]],Q2_2025[[#This Row],[Stuksprijs]])</f>
        <v>16.54</v>
      </c>
      <c r="N1524" s="10">
        <f>Q2_2025[[#This Row],[Besteld]]*Q2_2025[[#This Row],[Prijs 2]]</f>
        <v>66.16</v>
      </c>
      <c r="O1524" s="10">
        <f>IF(Q2_2025[[#This Row],[Brutobedrag 2]]&lt;Q2_2025[[#This Row],[Bruto - Rel.korting]],Q2_2025[[#This Row],[Brutobedrag 2]],Q2_2025[[#This Row],[Brutobedrag 2]]*(100-Q2_2025[[#This Row],[Relatiekorting percentage]])/100)</f>
        <v>66.16</v>
      </c>
      <c r="R1524" s="3"/>
      <c r="W1524"/>
      <c r="AB1524"/>
    </row>
    <row r="1525" spans="1:28" x14ac:dyDescent="0.3">
      <c r="A1525" t="s">
        <v>634</v>
      </c>
      <c r="B1525">
        <v>1007028</v>
      </c>
      <c r="C1525" t="s">
        <v>35</v>
      </c>
      <c r="D1525">
        <v>2</v>
      </c>
      <c r="E1525" s="10">
        <v>115</v>
      </c>
      <c r="F1525" s="10">
        <v>230</v>
      </c>
      <c r="G1525" s="10">
        <v>161</v>
      </c>
      <c r="H1525">
        <v>30</v>
      </c>
      <c r="I1525" s="51" t="str">
        <f>_xlfn.XLOOKUP(Q2_2025[[#This Row],[Artikelnr]],Artikel_prijzen[Artnr],Artikel_prijzen[Groep],"")</f>
        <v/>
      </c>
      <c r="J1525" s="10" t="str">
        <f>_xlfn.XLOOKUP(Q2_2025[[#This Row],[Artikelnr]],Artikel_prijzen[Artnr],Artikel_prijzen[Prijs 2025],"")</f>
        <v/>
      </c>
      <c r="K1525" t="str">
        <f>IF(Q2_2025[[#This Row],[Artikelprijs]]&lt;&gt;"",IF(Q2_2025[[#This Row],[Stuksprijs]]=Q2_2025[[#This Row],[Artikelprijs]],"Prijs gelijk","Prijs wijkt af"),"")</f>
        <v/>
      </c>
      <c r="L1525" t="str">
        <f>IF(Q2_2025[[#This Row],[Relatiekorting percentage]]=0,
    "Nvt",
    IF(Q2_2025[[#This Row],[Brutobedrag 2]] &lt; Q2_2025[[#This Row],[Bruto - Rel.korting]],
        "Nee",
        "Ja"))</f>
        <v>Ja</v>
      </c>
      <c r="M1525" s="10">
        <f>IF(Q2_2025[[#This Row],[Artikelprijs]]&lt;&gt;"",Q2_2025[[#This Row],[Artikelprijs]],Q2_2025[[#This Row],[Stuksprijs]])</f>
        <v>115</v>
      </c>
      <c r="N1525" s="10">
        <f>Q2_2025[[#This Row],[Besteld]]*Q2_2025[[#This Row],[Prijs 2]]</f>
        <v>230</v>
      </c>
      <c r="O1525" s="10">
        <f>IF(Q2_2025[[#This Row],[Brutobedrag 2]]&lt;Q2_2025[[#This Row],[Bruto - Rel.korting]],Q2_2025[[#This Row],[Brutobedrag 2]],Q2_2025[[#This Row],[Brutobedrag 2]]*(100-Q2_2025[[#This Row],[Relatiekorting percentage]])/100)</f>
        <v>161</v>
      </c>
      <c r="R1525" s="3"/>
      <c r="W1525"/>
      <c r="AB1525"/>
    </row>
    <row r="1526" spans="1:28" x14ac:dyDescent="0.3">
      <c r="A1526" t="s">
        <v>634</v>
      </c>
      <c r="B1526">
        <v>4001238</v>
      </c>
      <c r="C1526" t="s">
        <v>651</v>
      </c>
      <c r="D1526">
        <v>2</v>
      </c>
      <c r="E1526" s="10">
        <v>224.91</v>
      </c>
      <c r="F1526" s="10">
        <v>449.82</v>
      </c>
      <c r="G1526" s="10">
        <v>404.84</v>
      </c>
      <c r="H1526">
        <v>10</v>
      </c>
      <c r="I1526" s="51" t="str">
        <f>_xlfn.XLOOKUP(Q2_2025[[#This Row],[Artikelnr]],Artikel_prijzen[Artnr],Artikel_prijzen[Groep],"")</f>
        <v/>
      </c>
      <c r="J1526" s="10" t="str">
        <f>_xlfn.XLOOKUP(Q2_2025[[#This Row],[Artikelnr]],Artikel_prijzen[Artnr],Artikel_prijzen[Prijs 2025],"")</f>
        <v/>
      </c>
      <c r="K1526" t="str">
        <f>IF(Q2_2025[[#This Row],[Artikelprijs]]&lt;&gt;"",IF(Q2_2025[[#This Row],[Stuksprijs]]=Q2_2025[[#This Row],[Artikelprijs]],"Prijs gelijk","Prijs wijkt af"),"")</f>
        <v/>
      </c>
      <c r="L1526" t="str">
        <f>IF(Q2_2025[[#This Row],[Relatiekorting percentage]]=0,
    "Nvt",
    IF(Q2_2025[[#This Row],[Brutobedrag 2]] &lt; Q2_2025[[#This Row],[Bruto - Rel.korting]],
        "Nee",
        "Ja"))</f>
        <v>Ja</v>
      </c>
      <c r="M1526" s="10">
        <f>IF(Q2_2025[[#This Row],[Artikelprijs]]&lt;&gt;"",Q2_2025[[#This Row],[Artikelprijs]],Q2_2025[[#This Row],[Stuksprijs]])</f>
        <v>224.91</v>
      </c>
      <c r="N1526" s="10">
        <f>Q2_2025[[#This Row],[Besteld]]*Q2_2025[[#This Row],[Prijs 2]]</f>
        <v>449.82</v>
      </c>
      <c r="O1526" s="10">
        <f>IF(Q2_2025[[#This Row],[Brutobedrag 2]]&lt;Q2_2025[[#This Row],[Bruto - Rel.korting]],Q2_2025[[#This Row],[Brutobedrag 2]],Q2_2025[[#This Row],[Brutobedrag 2]]*(100-Q2_2025[[#This Row],[Relatiekorting percentage]])/100)</f>
        <v>404.83800000000002</v>
      </c>
      <c r="R1526" s="3"/>
      <c r="W1526"/>
      <c r="AB1526"/>
    </row>
    <row r="1527" spans="1:28" x14ac:dyDescent="0.3">
      <c r="A1527" t="s">
        <v>634</v>
      </c>
      <c r="B1527">
        <v>4001241</v>
      </c>
      <c r="C1527" t="s">
        <v>652</v>
      </c>
      <c r="D1527">
        <v>1</v>
      </c>
      <c r="E1527" s="10">
        <v>309.25</v>
      </c>
      <c r="F1527" s="10">
        <v>309.25</v>
      </c>
      <c r="G1527" s="10">
        <v>278.32</v>
      </c>
      <c r="H1527">
        <v>10</v>
      </c>
      <c r="I1527" s="51" t="str">
        <f>_xlfn.XLOOKUP(Q2_2025[[#This Row],[Artikelnr]],Artikel_prijzen[Artnr],Artikel_prijzen[Groep],"")</f>
        <v/>
      </c>
      <c r="J1527" s="10" t="str">
        <f>_xlfn.XLOOKUP(Q2_2025[[#This Row],[Artikelnr]],Artikel_prijzen[Artnr],Artikel_prijzen[Prijs 2025],"")</f>
        <v/>
      </c>
      <c r="K1527" t="str">
        <f>IF(Q2_2025[[#This Row],[Artikelprijs]]&lt;&gt;"",IF(Q2_2025[[#This Row],[Stuksprijs]]=Q2_2025[[#This Row],[Artikelprijs]],"Prijs gelijk","Prijs wijkt af"),"")</f>
        <v/>
      </c>
      <c r="L1527" t="str">
        <f>IF(Q2_2025[[#This Row],[Relatiekorting percentage]]=0,
    "Nvt",
    IF(Q2_2025[[#This Row],[Brutobedrag 2]] &lt; Q2_2025[[#This Row],[Bruto - Rel.korting]],
        "Nee",
        "Ja"))</f>
        <v>Ja</v>
      </c>
      <c r="M1527" s="10">
        <f>IF(Q2_2025[[#This Row],[Artikelprijs]]&lt;&gt;"",Q2_2025[[#This Row],[Artikelprijs]],Q2_2025[[#This Row],[Stuksprijs]])</f>
        <v>309.25</v>
      </c>
      <c r="N1527" s="10">
        <f>Q2_2025[[#This Row],[Besteld]]*Q2_2025[[#This Row],[Prijs 2]]</f>
        <v>309.25</v>
      </c>
      <c r="O1527" s="10">
        <f>IF(Q2_2025[[#This Row],[Brutobedrag 2]]&lt;Q2_2025[[#This Row],[Bruto - Rel.korting]],Q2_2025[[#This Row],[Brutobedrag 2]],Q2_2025[[#This Row],[Brutobedrag 2]]*(100-Q2_2025[[#This Row],[Relatiekorting percentage]])/100)</f>
        <v>278.32499999999999</v>
      </c>
      <c r="R1527" s="3"/>
      <c r="W1527"/>
      <c r="AB1527"/>
    </row>
    <row r="1528" spans="1:28" x14ac:dyDescent="0.3">
      <c r="A1528" t="s">
        <v>634</v>
      </c>
      <c r="B1528">
        <v>4001305</v>
      </c>
      <c r="C1528" t="s">
        <v>606</v>
      </c>
      <c r="D1528">
        <v>1</v>
      </c>
      <c r="E1528" s="10">
        <v>120</v>
      </c>
      <c r="F1528" s="10">
        <v>120</v>
      </c>
      <c r="G1528" s="10">
        <v>108</v>
      </c>
      <c r="H1528">
        <v>10</v>
      </c>
      <c r="I1528" s="51" t="str">
        <f>_xlfn.XLOOKUP(Q2_2025[[#This Row],[Artikelnr]],Artikel_prijzen[Artnr],Artikel_prijzen[Groep],"")</f>
        <v/>
      </c>
      <c r="J1528" s="10" t="str">
        <f>_xlfn.XLOOKUP(Q2_2025[[#This Row],[Artikelnr]],Artikel_prijzen[Artnr],Artikel_prijzen[Prijs 2025],"")</f>
        <v/>
      </c>
      <c r="K1528" t="str">
        <f>IF(Q2_2025[[#This Row],[Artikelprijs]]&lt;&gt;"",IF(Q2_2025[[#This Row],[Stuksprijs]]=Q2_2025[[#This Row],[Artikelprijs]],"Prijs gelijk","Prijs wijkt af"),"")</f>
        <v/>
      </c>
      <c r="L1528" t="str">
        <f>IF(Q2_2025[[#This Row],[Relatiekorting percentage]]=0,
    "Nvt",
    IF(Q2_2025[[#This Row],[Brutobedrag 2]] &lt; Q2_2025[[#This Row],[Bruto - Rel.korting]],
        "Nee",
        "Ja"))</f>
        <v>Ja</v>
      </c>
      <c r="M1528" s="10">
        <f>IF(Q2_2025[[#This Row],[Artikelprijs]]&lt;&gt;"",Q2_2025[[#This Row],[Artikelprijs]],Q2_2025[[#This Row],[Stuksprijs]])</f>
        <v>120</v>
      </c>
      <c r="N1528" s="10">
        <f>Q2_2025[[#This Row],[Besteld]]*Q2_2025[[#This Row],[Prijs 2]]</f>
        <v>120</v>
      </c>
      <c r="O1528" s="10">
        <f>IF(Q2_2025[[#This Row],[Brutobedrag 2]]&lt;Q2_2025[[#This Row],[Bruto - Rel.korting]],Q2_2025[[#This Row],[Brutobedrag 2]],Q2_2025[[#This Row],[Brutobedrag 2]]*(100-Q2_2025[[#This Row],[Relatiekorting percentage]])/100)</f>
        <v>108</v>
      </c>
      <c r="R1528" s="3"/>
      <c r="W1528"/>
      <c r="AB1528"/>
    </row>
    <row r="1529" spans="1:28" x14ac:dyDescent="0.3">
      <c r="A1529" t="s">
        <v>634</v>
      </c>
      <c r="B1529">
        <v>4001034</v>
      </c>
      <c r="C1529" t="s">
        <v>326</v>
      </c>
      <c r="D1529">
        <v>3</v>
      </c>
      <c r="E1529" s="10">
        <v>16.48</v>
      </c>
      <c r="F1529" s="10">
        <v>49.44</v>
      </c>
      <c r="G1529" s="10">
        <v>44.5</v>
      </c>
      <c r="H1529">
        <v>10</v>
      </c>
      <c r="I1529" s="51" t="str">
        <f>_xlfn.XLOOKUP(Q2_2025[[#This Row],[Artikelnr]],Artikel_prijzen[Artnr],Artikel_prijzen[Groep],"")</f>
        <v/>
      </c>
      <c r="J1529" s="10" t="str">
        <f>_xlfn.XLOOKUP(Q2_2025[[#This Row],[Artikelnr]],Artikel_prijzen[Artnr],Artikel_prijzen[Prijs 2025],"")</f>
        <v/>
      </c>
      <c r="K1529" t="str">
        <f>IF(Q2_2025[[#This Row],[Artikelprijs]]&lt;&gt;"",IF(Q2_2025[[#This Row],[Stuksprijs]]=Q2_2025[[#This Row],[Artikelprijs]],"Prijs gelijk","Prijs wijkt af"),"")</f>
        <v/>
      </c>
      <c r="L1529" t="str">
        <f>IF(Q2_2025[[#This Row],[Relatiekorting percentage]]=0,
    "Nvt",
    IF(Q2_2025[[#This Row],[Brutobedrag 2]] &lt; Q2_2025[[#This Row],[Bruto - Rel.korting]],
        "Nee",
        "Ja"))</f>
        <v>Ja</v>
      </c>
      <c r="M1529" s="10">
        <f>IF(Q2_2025[[#This Row],[Artikelprijs]]&lt;&gt;"",Q2_2025[[#This Row],[Artikelprijs]],Q2_2025[[#This Row],[Stuksprijs]])</f>
        <v>16.48</v>
      </c>
      <c r="N1529" s="10">
        <f>Q2_2025[[#This Row],[Besteld]]*Q2_2025[[#This Row],[Prijs 2]]</f>
        <v>49.44</v>
      </c>
      <c r="O1529" s="10">
        <f>IF(Q2_2025[[#This Row],[Brutobedrag 2]]&lt;Q2_2025[[#This Row],[Bruto - Rel.korting]],Q2_2025[[#This Row],[Brutobedrag 2]],Q2_2025[[#This Row],[Brutobedrag 2]]*(100-Q2_2025[[#This Row],[Relatiekorting percentage]])/100)</f>
        <v>44.495999999999995</v>
      </c>
      <c r="R1529" s="3"/>
      <c r="W1529"/>
      <c r="AB1529"/>
    </row>
    <row r="1530" spans="1:28" x14ac:dyDescent="0.3">
      <c r="A1530" t="s">
        <v>634</v>
      </c>
      <c r="B1530">
        <v>5031052</v>
      </c>
      <c r="C1530" t="s">
        <v>12</v>
      </c>
      <c r="D1530">
        <v>4</v>
      </c>
      <c r="E1530" s="10">
        <v>88.07</v>
      </c>
      <c r="F1530" s="10">
        <v>352.28</v>
      </c>
      <c r="G1530" s="10">
        <v>352.28</v>
      </c>
      <c r="H1530">
        <v>0</v>
      </c>
      <c r="I1530" s="51" t="str">
        <f>_xlfn.XLOOKUP(Q2_2025[[#This Row],[Artikelnr]],Artikel_prijzen[Artnr],Artikel_prijzen[Groep],"")</f>
        <v/>
      </c>
      <c r="J1530" s="10" t="str">
        <f>_xlfn.XLOOKUP(Q2_2025[[#This Row],[Artikelnr]],Artikel_prijzen[Artnr],Artikel_prijzen[Prijs 2025],"")</f>
        <v/>
      </c>
      <c r="K1530" t="str">
        <f>IF(Q2_2025[[#This Row],[Artikelprijs]]&lt;&gt;"",IF(Q2_2025[[#This Row],[Stuksprijs]]=Q2_2025[[#This Row],[Artikelprijs]],"Prijs gelijk","Prijs wijkt af"),"")</f>
        <v/>
      </c>
      <c r="L1530" t="str">
        <f>IF(Q2_2025[[#This Row],[Relatiekorting percentage]]=0,
    "Nvt",
    IF(Q2_2025[[#This Row],[Brutobedrag 2]] &lt; Q2_2025[[#This Row],[Bruto - Rel.korting]],
        "Nee",
        "Ja"))</f>
        <v>Nvt</v>
      </c>
      <c r="M1530" s="10">
        <f>IF(Q2_2025[[#This Row],[Artikelprijs]]&lt;&gt;"",Q2_2025[[#This Row],[Artikelprijs]],Q2_2025[[#This Row],[Stuksprijs]])</f>
        <v>88.07</v>
      </c>
      <c r="N1530" s="10">
        <f>Q2_2025[[#This Row],[Besteld]]*Q2_2025[[#This Row],[Prijs 2]]</f>
        <v>352.28</v>
      </c>
      <c r="O1530" s="10">
        <f>IF(Q2_2025[[#This Row],[Brutobedrag 2]]&lt;Q2_2025[[#This Row],[Bruto - Rel.korting]],Q2_2025[[#This Row],[Brutobedrag 2]],Q2_2025[[#This Row],[Brutobedrag 2]]*(100-Q2_2025[[#This Row],[Relatiekorting percentage]])/100)</f>
        <v>352.28</v>
      </c>
      <c r="R1530" s="3"/>
      <c r="W1530"/>
      <c r="AB1530"/>
    </row>
    <row r="1531" spans="1:28" x14ac:dyDescent="0.3">
      <c r="A1531" t="s">
        <v>634</v>
      </c>
      <c r="B1531">
        <v>5031056</v>
      </c>
      <c r="C1531" t="s">
        <v>632</v>
      </c>
      <c r="D1531">
        <v>4</v>
      </c>
      <c r="E1531" s="10">
        <v>69.78</v>
      </c>
      <c r="F1531" s="10">
        <v>279.12</v>
      </c>
      <c r="G1531" s="10">
        <v>279.12</v>
      </c>
      <c r="H1531">
        <v>0</v>
      </c>
      <c r="I1531" s="51" t="str">
        <f>_xlfn.XLOOKUP(Q2_2025[[#This Row],[Artikelnr]],Artikel_prijzen[Artnr],Artikel_prijzen[Groep],"")</f>
        <v/>
      </c>
      <c r="J1531" s="10" t="str">
        <f>_xlfn.XLOOKUP(Q2_2025[[#This Row],[Artikelnr]],Artikel_prijzen[Artnr],Artikel_prijzen[Prijs 2025],"")</f>
        <v/>
      </c>
      <c r="K1531" t="str">
        <f>IF(Q2_2025[[#This Row],[Artikelprijs]]&lt;&gt;"",IF(Q2_2025[[#This Row],[Stuksprijs]]=Q2_2025[[#This Row],[Artikelprijs]],"Prijs gelijk","Prijs wijkt af"),"")</f>
        <v/>
      </c>
      <c r="L1531" t="str">
        <f>IF(Q2_2025[[#This Row],[Relatiekorting percentage]]=0,
    "Nvt",
    IF(Q2_2025[[#This Row],[Brutobedrag 2]] &lt; Q2_2025[[#This Row],[Bruto - Rel.korting]],
        "Nee",
        "Ja"))</f>
        <v>Nvt</v>
      </c>
      <c r="M1531" s="10">
        <f>IF(Q2_2025[[#This Row],[Artikelprijs]]&lt;&gt;"",Q2_2025[[#This Row],[Artikelprijs]],Q2_2025[[#This Row],[Stuksprijs]])</f>
        <v>69.78</v>
      </c>
      <c r="N1531" s="10">
        <f>Q2_2025[[#This Row],[Besteld]]*Q2_2025[[#This Row],[Prijs 2]]</f>
        <v>279.12</v>
      </c>
      <c r="O1531" s="10">
        <f>IF(Q2_2025[[#This Row],[Brutobedrag 2]]&lt;Q2_2025[[#This Row],[Bruto - Rel.korting]],Q2_2025[[#This Row],[Brutobedrag 2]],Q2_2025[[#This Row],[Brutobedrag 2]]*(100-Q2_2025[[#This Row],[Relatiekorting percentage]])/100)</f>
        <v>279.12</v>
      </c>
      <c r="R1531" s="3"/>
      <c r="W1531"/>
      <c r="AB1531"/>
    </row>
    <row r="1532" spans="1:28" x14ac:dyDescent="0.3">
      <c r="A1532" t="s">
        <v>634</v>
      </c>
      <c r="B1532">
        <v>5030228</v>
      </c>
      <c r="C1532" t="s">
        <v>473</v>
      </c>
      <c r="D1532">
        <v>4</v>
      </c>
      <c r="E1532" s="10">
        <v>236.9</v>
      </c>
      <c r="F1532" s="10">
        <v>947.6</v>
      </c>
      <c r="G1532" s="10">
        <v>947.6</v>
      </c>
      <c r="H1532">
        <v>0</v>
      </c>
      <c r="I1532" s="51" t="str">
        <f>_xlfn.XLOOKUP(Q2_2025[[#This Row],[Artikelnr]],Artikel_prijzen[Artnr],Artikel_prijzen[Groep],"")</f>
        <v>Rigging</v>
      </c>
      <c r="J1532" s="10">
        <f>_xlfn.XLOOKUP(Q2_2025[[#This Row],[Artikelnr]],Artikel_prijzen[Artnr],Artikel_prijzen[Prijs 2025],"")</f>
        <v>230</v>
      </c>
      <c r="K1532" t="str">
        <f>IF(Q2_2025[[#This Row],[Artikelprijs]]&lt;&gt;"",IF(Q2_2025[[#This Row],[Stuksprijs]]=Q2_2025[[#This Row],[Artikelprijs]],"Prijs gelijk","Prijs wijkt af"),"")</f>
        <v>Prijs wijkt af</v>
      </c>
      <c r="L1532" t="str">
        <f>IF(Q2_2025[[#This Row],[Relatiekorting percentage]]=0,
    "Nvt",
    IF(Q2_2025[[#This Row],[Brutobedrag 2]] &lt; Q2_2025[[#This Row],[Bruto - Rel.korting]],
        "Nee",
        "Ja"))</f>
        <v>Nvt</v>
      </c>
      <c r="M1532" s="10">
        <f>IF(Q2_2025[[#This Row],[Artikelprijs]]&lt;&gt;"",Q2_2025[[#This Row],[Artikelprijs]],Q2_2025[[#This Row],[Stuksprijs]])</f>
        <v>230</v>
      </c>
      <c r="N1532" s="10">
        <f>Q2_2025[[#This Row],[Besteld]]*Q2_2025[[#This Row],[Prijs 2]]</f>
        <v>920</v>
      </c>
      <c r="O1532" s="10">
        <f>IF(Q2_2025[[#This Row],[Brutobedrag 2]]&lt;Q2_2025[[#This Row],[Bruto - Rel.korting]],Q2_2025[[#This Row],[Brutobedrag 2]],Q2_2025[[#This Row],[Brutobedrag 2]]*(100-Q2_2025[[#This Row],[Relatiekorting percentage]])/100)</f>
        <v>920</v>
      </c>
      <c r="R1532" s="3"/>
      <c r="W1532"/>
      <c r="AB1532"/>
    </row>
    <row r="1533" spans="1:28" x14ac:dyDescent="0.3">
      <c r="A1533" t="s">
        <v>634</v>
      </c>
      <c r="B1533">
        <v>5030228</v>
      </c>
      <c r="C1533" t="s">
        <v>473</v>
      </c>
      <c r="D1533">
        <v>4</v>
      </c>
      <c r="E1533" s="10">
        <v>236.9</v>
      </c>
      <c r="F1533" s="10">
        <v>947.6</v>
      </c>
      <c r="G1533" s="10">
        <v>947.6</v>
      </c>
      <c r="H1533">
        <v>0</v>
      </c>
      <c r="I1533" s="51" t="str">
        <f>_xlfn.XLOOKUP(Q2_2025[[#This Row],[Artikelnr]],Artikel_prijzen[Artnr],Artikel_prijzen[Groep],"")</f>
        <v>Rigging</v>
      </c>
      <c r="J1533" s="10">
        <f>_xlfn.XLOOKUP(Q2_2025[[#This Row],[Artikelnr]],Artikel_prijzen[Artnr],Artikel_prijzen[Prijs 2025],"")</f>
        <v>230</v>
      </c>
      <c r="K1533" t="str">
        <f>IF(Q2_2025[[#This Row],[Artikelprijs]]&lt;&gt;"",IF(Q2_2025[[#This Row],[Stuksprijs]]=Q2_2025[[#This Row],[Artikelprijs]],"Prijs gelijk","Prijs wijkt af"),"")</f>
        <v>Prijs wijkt af</v>
      </c>
      <c r="L1533" t="str">
        <f>IF(Q2_2025[[#This Row],[Relatiekorting percentage]]=0,
    "Nvt",
    IF(Q2_2025[[#This Row],[Brutobedrag 2]] &lt; Q2_2025[[#This Row],[Bruto - Rel.korting]],
        "Nee",
        "Ja"))</f>
        <v>Nvt</v>
      </c>
      <c r="M1533" s="10">
        <f>IF(Q2_2025[[#This Row],[Artikelprijs]]&lt;&gt;"",Q2_2025[[#This Row],[Artikelprijs]],Q2_2025[[#This Row],[Stuksprijs]])</f>
        <v>230</v>
      </c>
      <c r="N1533" s="10">
        <f>Q2_2025[[#This Row],[Besteld]]*Q2_2025[[#This Row],[Prijs 2]]</f>
        <v>920</v>
      </c>
      <c r="O1533" s="10">
        <f>IF(Q2_2025[[#This Row],[Brutobedrag 2]]&lt;Q2_2025[[#This Row],[Bruto - Rel.korting]],Q2_2025[[#This Row],[Brutobedrag 2]],Q2_2025[[#This Row],[Brutobedrag 2]]*(100-Q2_2025[[#This Row],[Relatiekorting percentage]])/100)</f>
        <v>920</v>
      </c>
      <c r="R1533" s="3"/>
      <c r="W1533"/>
      <c r="AB1533"/>
    </row>
    <row r="1534" spans="1:28" x14ac:dyDescent="0.3">
      <c r="A1534" t="s">
        <v>634</v>
      </c>
      <c r="B1534">
        <v>5030232</v>
      </c>
      <c r="C1534" t="s">
        <v>395</v>
      </c>
      <c r="D1534">
        <v>1</v>
      </c>
      <c r="E1534" s="10">
        <v>144.19999999999999</v>
      </c>
      <c r="F1534" s="10">
        <v>144.19999999999999</v>
      </c>
      <c r="G1534" s="10">
        <v>144.19999999999999</v>
      </c>
      <c r="H1534">
        <v>0</v>
      </c>
      <c r="I1534" s="51" t="str">
        <f>_xlfn.XLOOKUP(Q2_2025[[#This Row],[Artikelnr]],Artikel_prijzen[Artnr],Artikel_prijzen[Groep],"")</f>
        <v>Rigging</v>
      </c>
      <c r="J1534" s="10">
        <f>_xlfn.XLOOKUP(Q2_2025[[#This Row],[Artikelnr]],Artikel_prijzen[Artnr],Artikel_prijzen[Prijs 2025],"")</f>
        <v>140</v>
      </c>
      <c r="K1534" t="str">
        <f>IF(Q2_2025[[#This Row],[Artikelprijs]]&lt;&gt;"",IF(Q2_2025[[#This Row],[Stuksprijs]]=Q2_2025[[#This Row],[Artikelprijs]],"Prijs gelijk","Prijs wijkt af"),"")</f>
        <v>Prijs wijkt af</v>
      </c>
      <c r="L1534" t="str">
        <f>IF(Q2_2025[[#This Row],[Relatiekorting percentage]]=0,
    "Nvt",
    IF(Q2_2025[[#This Row],[Brutobedrag 2]] &lt; Q2_2025[[#This Row],[Bruto - Rel.korting]],
        "Nee",
        "Ja"))</f>
        <v>Nvt</v>
      </c>
      <c r="M1534" s="10">
        <f>IF(Q2_2025[[#This Row],[Artikelprijs]]&lt;&gt;"",Q2_2025[[#This Row],[Artikelprijs]],Q2_2025[[#This Row],[Stuksprijs]])</f>
        <v>140</v>
      </c>
      <c r="N1534" s="10">
        <f>Q2_2025[[#This Row],[Besteld]]*Q2_2025[[#This Row],[Prijs 2]]</f>
        <v>140</v>
      </c>
      <c r="O1534" s="10">
        <f>IF(Q2_2025[[#This Row],[Brutobedrag 2]]&lt;Q2_2025[[#This Row],[Bruto - Rel.korting]],Q2_2025[[#This Row],[Brutobedrag 2]],Q2_2025[[#This Row],[Brutobedrag 2]]*(100-Q2_2025[[#This Row],[Relatiekorting percentage]])/100)</f>
        <v>140</v>
      </c>
      <c r="R1534" s="3"/>
      <c r="W1534"/>
      <c r="AB1534"/>
    </row>
    <row r="1535" spans="1:28" x14ac:dyDescent="0.3">
      <c r="A1535" t="s">
        <v>634</v>
      </c>
      <c r="B1535">
        <v>5031049</v>
      </c>
      <c r="C1535" t="s">
        <v>14</v>
      </c>
      <c r="D1535">
        <v>4</v>
      </c>
      <c r="E1535" s="10">
        <v>35.020000000000003</v>
      </c>
      <c r="F1535" s="10">
        <v>140.08000000000001</v>
      </c>
      <c r="G1535" s="10">
        <v>140.08000000000001</v>
      </c>
      <c r="H1535">
        <v>0</v>
      </c>
      <c r="I1535" s="51" t="str">
        <f>_xlfn.XLOOKUP(Q2_2025[[#This Row],[Artikelnr]],Artikel_prijzen[Artnr],Artikel_prijzen[Groep],"")</f>
        <v/>
      </c>
      <c r="J1535" s="10" t="str">
        <f>_xlfn.XLOOKUP(Q2_2025[[#This Row],[Artikelnr]],Artikel_prijzen[Artnr],Artikel_prijzen[Prijs 2025],"")</f>
        <v/>
      </c>
      <c r="K1535" t="str">
        <f>IF(Q2_2025[[#This Row],[Artikelprijs]]&lt;&gt;"",IF(Q2_2025[[#This Row],[Stuksprijs]]=Q2_2025[[#This Row],[Artikelprijs]],"Prijs gelijk","Prijs wijkt af"),"")</f>
        <v/>
      </c>
      <c r="L1535" t="str">
        <f>IF(Q2_2025[[#This Row],[Relatiekorting percentage]]=0,
    "Nvt",
    IF(Q2_2025[[#This Row],[Brutobedrag 2]] &lt; Q2_2025[[#This Row],[Bruto - Rel.korting]],
        "Nee",
        "Ja"))</f>
        <v>Nvt</v>
      </c>
      <c r="M1535" s="10">
        <f>IF(Q2_2025[[#This Row],[Artikelprijs]]&lt;&gt;"",Q2_2025[[#This Row],[Artikelprijs]],Q2_2025[[#This Row],[Stuksprijs]])</f>
        <v>35.020000000000003</v>
      </c>
      <c r="N1535" s="10">
        <f>Q2_2025[[#This Row],[Besteld]]*Q2_2025[[#This Row],[Prijs 2]]</f>
        <v>140.08000000000001</v>
      </c>
      <c r="O1535" s="10">
        <f>IF(Q2_2025[[#This Row],[Brutobedrag 2]]&lt;Q2_2025[[#This Row],[Bruto - Rel.korting]],Q2_2025[[#This Row],[Brutobedrag 2]],Q2_2025[[#This Row],[Brutobedrag 2]]*(100-Q2_2025[[#This Row],[Relatiekorting percentage]])/100)</f>
        <v>140.08000000000001</v>
      </c>
      <c r="R1535" s="3"/>
      <c r="W1535"/>
      <c r="AB1535"/>
    </row>
    <row r="1536" spans="1:28" x14ac:dyDescent="0.3">
      <c r="A1536" t="s">
        <v>634</v>
      </c>
      <c r="B1536">
        <v>5031051</v>
      </c>
      <c r="C1536" t="s">
        <v>25</v>
      </c>
      <c r="D1536">
        <v>2</v>
      </c>
      <c r="E1536" s="10">
        <v>52.79</v>
      </c>
      <c r="F1536" s="10">
        <v>105.58</v>
      </c>
      <c r="G1536" s="10">
        <v>105.58</v>
      </c>
      <c r="H1536">
        <v>0</v>
      </c>
      <c r="I1536" s="51" t="str">
        <f>_xlfn.XLOOKUP(Q2_2025[[#This Row],[Artikelnr]],Artikel_prijzen[Artnr],Artikel_prijzen[Groep],"")</f>
        <v/>
      </c>
      <c r="J1536" s="10" t="str">
        <f>_xlfn.XLOOKUP(Q2_2025[[#This Row],[Artikelnr]],Artikel_prijzen[Artnr],Artikel_prijzen[Prijs 2025],"")</f>
        <v/>
      </c>
      <c r="K1536" t="str">
        <f>IF(Q2_2025[[#This Row],[Artikelprijs]]&lt;&gt;"",IF(Q2_2025[[#This Row],[Stuksprijs]]=Q2_2025[[#This Row],[Artikelprijs]],"Prijs gelijk","Prijs wijkt af"),"")</f>
        <v/>
      </c>
      <c r="L1536" t="str">
        <f>IF(Q2_2025[[#This Row],[Relatiekorting percentage]]=0,
    "Nvt",
    IF(Q2_2025[[#This Row],[Brutobedrag 2]] &lt; Q2_2025[[#This Row],[Bruto - Rel.korting]],
        "Nee",
        "Ja"))</f>
        <v>Nvt</v>
      </c>
      <c r="M1536" s="10">
        <f>IF(Q2_2025[[#This Row],[Artikelprijs]]&lt;&gt;"",Q2_2025[[#This Row],[Artikelprijs]],Q2_2025[[#This Row],[Stuksprijs]])</f>
        <v>52.79</v>
      </c>
      <c r="N1536" s="10">
        <f>Q2_2025[[#This Row],[Besteld]]*Q2_2025[[#This Row],[Prijs 2]]</f>
        <v>105.58</v>
      </c>
      <c r="O1536" s="10">
        <f>IF(Q2_2025[[#This Row],[Brutobedrag 2]]&lt;Q2_2025[[#This Row],[Bruto - Rel.korting]],Q2_2025[[#This Row],[Brutobedrag 2]],Q2_2025[[#This Row],[Brutobedrag 2]]*(100-Q2_2025[[#This Row],[Relatiekorting percentage]])/100)</f>
        <v>105.58</v>
      </c>
      <c r="R1536" s="3"/>
      <c r="W1536"/>
      <c r="AB1536"/>
    </row>
    <row r="1537" spans="1:28" x14ac:dyDescent="0.3">
      <c r="A1537" t="s">
        <v>634</v>
      </c>
      <c r="B1537">
        <v>5031052</v>
      </c>
      <c r="C1537" t="s">
        <v>12</v>
      </c>
      <c r="D1537">
        <v>2</v>
      </c>
      <c r="E1537" s="10">
        <v>88.07</v>
      </c>
      <c r="F1537" s="10">
        <v>176.14</v>
      </c>
      <c r="G1537" s="10">
        <v>176.14</v>
      </c>
      <c r="H1537">
        <v>0</v>
      </c>
      <c r="I1537" s="51" t="str">
        <f>_xlfn.XLOOKUP(Q2_2025[[#This Row],[Artikelnr]],Artikel_prijzen[Artnr],Artikel_prijzen[Groep],"")</f>
        <v/>
      </c>
      <c r="J1537" s="10" t="str">
        <f>_xlfn.XLOOKUP(Q2_2025[[#This Row],[Artikelnr]],Artikel_prijzen[Artnr],Artikel_prijzen[Prijs 2025],"")</f>
        <v/>
      </c>
      <c r="K1537" t="str">
        <f>IF(Q2_2025[[#This Row],[Artikelprijs]]&lt;&gt;"",IF(Q2_2025[[#This Row],[Stuksprijs]]=Q2_2025[[#This Row],[Artikelprijs]],"Prijs gelijk","Prijs wijkt af"),"")</f>
        <v/>
      </c>
      <c r="L1537" t="str">
        <f>IF(Q2_2025[[#This Row],[Relatiekorting percentage]]=0,
    "Nvt",
    IF(Q2_2025[[#This Row],[Brutobedrag 2]] &lt; Q2_2025[[#This Row],[Bruto - Rel.korting]],
        "Nee",
        "Ja"))</f>
        <v>Nvt</v>
      </c>
      <c r="M1537" s="10">
        <f>IF(Q2_2025[[#This Row],[Artikelprijs]]&lt;&gt;"",Q2_2025[[#This Row],[Artikelprijs]],Q2_2025[[#This Row],[Stuksprijs]])</f>
        <v>88.07</v>
      </c>
      <c r="N1537" s="10">
        <f>Q2_2025[[#This Row],[Besteld]]*Q2_2025[[#This Row],[Prijs 2]]</f>
        <v>176.14</v>
      </c>
      <c r="O1537" s="10">
        <f>IF(Q2_2025[[#This Row],[Brutobedrag 2]]&lt;Q2_2025[[#This Row],[Bruto - Rel.korting]],Q2_2025[[#This Row],[Brutobedrag 2]],Q2_2025[[#This Row],[Brutobedrag 2]]*(100-Q2_2025[[#This Row],[Relatiekorting percentage]])/100)</f>
        <v>176.14</v>
      </c>
      <c r="R1537" s="3"/>
      <c r="W1537"/>
      <c r="AB1537"/>
    </row>
    <row r="1538" spans="1:28" x14ac:dyDescent="0.3">
      <c r="A1538" t="s">
        <v>634</v>
      </c>
      <c r="B1538">
        <v>5031053</v>
      </c>
      <c r="C1538" t="s">
        <v>10</v>
      </c>
      <c r="D1538">
        <v>2</v>
      </c>
      <c r="E1538" s="10">
        <v>113.3</v>
      </c>
      <c r="F1538" s="10">
        <v>226.6</v>
      </c>
      <c r="G1538" s="10">
        <v>226.6</v>
      </c>
      <c r="H1538">
        <v>0</v>
      </c>
      <c r="I1538" s="51" t="str">
        <f>_xlfn.XLOOKUP(Q2_2025[[#This Row],[Artikelnr]],Artikel_prijzen[Artnr],Artikel_prijzen[Groep],"")</f>
        <v/>
      </c>
      <c r="J1538" s="10" t="str">
        <f>_xlfn.XLOOKUP(Q2_2025[[#This Row],[Artikelnr]],Artikel_prijzen[Artnr],Artikel_prijzen[Prijs 2025],"")</f>
        <v/>
      </c>
      <c r="K1538" t="str">
        <f>IF(Q2_2025[[#This Row],[Artikelprijs]]&lt;&gt;"",IF(Q2_2025[[#This Row],[Stuksprijs]]=Q2_2025[[#This Row],[Artikelprijs]],"Prijs gelijk","Prijs wijkt af"),"")</f>
        <v/>
      </c>
      <c r="L1538" t="str">
        <f>IF(Q2_2025[[#This Row],[Relatiekorting percentage]]=0,
    "Nvt",
    IF(Q2_2025[[#This Row],[Brutobedrag 2]] &lt; Q2_2025[[#This Row],[Bruto - Rel.korting]],
        "Nee",
        "Ja"))</f>
        <v>Nvt</v>
      </c>
      <c r="M1538" s="10">
        <f>IF(Q2_2025[[#This Row],[Artikelprijs]]&lt;&gt;"",Q2_2025[[#This Row],[Artikelprijs]],Q2_2025[[#This Row],[Stuksprijs]])</f>
        <v>113.3</v>
      </c>
      <c r="N1538" s="10">
        <f>Q2_2025[[#This Row],[Besteld]]*Q2_2025[[#This Row],[Prijs 2]]</f>
        <v>226.6</v>
      </c>
      <c r="O1538" s="10">
        <f>IF(Q2_2025[[#This Row],[Brutobedrag 2]]&lt;Q2_2025[[#This Row],[Bruto - Rel.korting]],Q2_2025[[#This Row],[Brutobedrag 2]],Q2_2025[[#This Row],[Brutobedrag 2]]*(100-Q2_2025[[#This Row],[Relatiekorting percentage]])/100)</f>
        <v>226.6</v>
      </c>
      <c r="R1538" s="3"/>
      <c r="W1538"/>
      <c r="AB1538"/>
    </row>
    <row r="1539" spans="1:28" x14ac:dyDescent="0.3">
      <c r="A1539" t="s">
        <v>634</v>
      </c>
      <c r="B1539">
        <v>5031056</v>
      </c>
      <c r="C1539" t="s">
        <v>632</v>
      </c>
      <c r="D1539">
        <v>4</v>
      </c>
      <c r="E1539" s="10">
        <v>69.78</v>
      </c>
      <c r="F1539" s="10">
        <v>279.12</v>
      </c>
      <c r="G1539" s="10">
        <v>279.12</v>
      </c>
      <c r="H1539">
        <v>0</v>
      </c>
      <c r="I1539" s="51" t="str">
        <f>_xlfn.XLOOKUP(Q2_2025[[#This Row],[Artikelnr]],Artikel_prijzen[Artnr],Artikel_prijzen[Groep],"")</f>
        <v/>
      </c>
      <c r="J1539" s="10" t="str">
        <f>_xlfn.XLOOKUP(Q2_2025[[#This Row],[Artikelnr]],Artikel_prijzen[Artnr],Artikel_prijzen[Prijs 2025],"")</f>
        <v/>
      </c>
      <c r="K1539" t="str">
        <f>IF(Q2_2025[[#This Row],[Artikelprijs]]&lt;&gt;"",IF(Q2_2025[[#This Row],[Stuksprijs]]=Q2_2025[[#This Row],[Artikelprijs]],"Prijs gelijk","Prijs wijkt af"),"")</f>
        <v/>
      </c>
      <c r="L1539" t="str">
        <f>IF(Q2_2025[[#This Row],[Relatiekorting percentage]]=0,
    "Nvt",
    IF(Q2_2025[[#This Row],[Brutobedrag 2]] &lt; Q2_2025[[#This Row],[Bruto - Rel.korting]],
        "Nee",
        "Ja"))</f>
        <v>Nvt</v>
      </c>
      <c r="M1539" s="10">
        <f>IF(Q2_2025[[#This Row],[Artikelprijs]]&lt;&gt;"",Q2_2025[[#This Row],[Artikelprijs]],Q2_2025[[#This Row],[Stuksprijs]])</f>
        <v>69.78</v>
      </c>
      <c r="N1539" s="10">
        <f>Q2_2025[[#This Row],[Besteld]]*Q2_2025[[#This Row],[Prijs 2]]</f>
        <v>279.12</v>
      </c>
      <c r="O1539" s="10">
        <f>IF(Q2_2025[[#This Row],[Brutobedrag 2]]&lt;Q2_2025[[#This Row],[Bruto - Rel.korting]],Q2_2025[[#This Row],[Brutobedrag 2]],Q2_2025[[#This Row],[Brutobedrag 2]]*(100-Q2_2025[[#This Row],[Relatiekorting percentage]])/100)</f>
        <v>279.12</v>
      </c>
      <c r="R1539" s="3"/>
      <c r="W1539"/>
      <c r="AB1539"/>
    </row>
    <row r="1540" spans="1:28" x14ac:dyDescent="0.3">
      <c r="A1540" t="s">
        <v>634</v>
      </c>
      <c r="B1540">
        <v>1007051</v>
      </c>
      <c r="C1540" t="s">
        <v>54</v>
      </c>
      <c r="D1540">
        <v>10</v>
      </c>
      <c r="E1540" s="10">
        <v>88.57</v>
      </c>
      <c r="F1540" s="10">
        <v>885.7</v>
      </c>
      <c r="G1540" s="10">
        <v>885.7</v>
      </c>
      <c r="H1540">
        <v>0</v>
      </c>
      <c r="I1540" s="51" t="str">
        <f>_xlfn.XLOOKUP(Q2_2025[[#This Row],[Artikelnr]],Artikel_prijzen[Artnr],Artikel_prijzen[Groep],"")</f>
        <v/>
      </c>
      <c r="J1540" s="10" t="str">
        <f>_xlfn.XLOOKUP(Q2_2025[[#This Row],[Artikelnr]],Artikel_prijzen[Artnr],Artikel_prijzen[Prijs 2025],"")</f>
        <v/>
      </c>
      <c r="K1540" t="str">
        <f>IF(Q2_2025[[#This Row],[Artikelprijs]]&lt;&gt;"",IF(Q2_2025[[#This Row],[Stuksprijs]]=Q2_2025[[#This Row],[Artikelprijs]],"Prijs gelijk","Prijs wijkt af"),"")</f>
        <v/>
      </c>
      <c r="L1540" t="str">
        <f>IF(Q2_2025[[#This Row],[Relatiekorting percentage]]=0,
    "Nvt",
    IF(Q2_2025[[#This Row],[Brutobedrag 2]] &lt; Q2_2025[[#This Row],[Bruto - Rel.korting]],
        "Nee",
        "Ja"))</f>
        <v>Nvt</v>
      </c>
      <c r="M1540" s="10">
        <f>IF(Q2_2025[[#This Row],[Artikelprijs]]&lt;&gt;"",Q2_2025[[#This Row],[Artikelprijs]],Q2_2025[[#This Row],[Stuksprijs]])</f>
        <v>88.57</v>
      </c>
      <c r="N1540" s="10">
        <f>Q2_2025[[#This Row],[Besteld]]*Q2_2025[[#This Row],[Prijs 2]]</f>
        <v>885.69999999999993</v>
      </c>
      <c r="O1540" s="10">
        <f>IF(Q2_2025[[#This Row],[Brutobedrag 2]]&lt;Q2_2025[[#This Row],[Bruto - Rel.korting]],Q2_2025[[#This Row],[Brutobedrag 2]],Q2_2025[[#This Row],[Brutobedrag 2]]*(100-Q2_2025[[#This Row],[Relatiekorting percentage]])/100)</f>
        <v>885.7</v>
      </c>
      <c r="R1540" s="3"/>
      <c r="W1540"/>
      <c r="AB1540"/>
    </row>
    <row r="1541" spans="1:28" x14ac:dyDescent="0.3">
      <c r="A1541" t="s">
        <v>634</v>
      </c>
      <c r="B1541">
        <v>5010017</v>
      </c>
      <c r="C1541" t="s">
        <v>653</v>
      </c>
      <c r="D1541">
        <v>10</v>
      </c>
      <c r="E1541" s="10">
        <v>48.93</v>
      </c>
      <c r="F1541" s="10">
        <v>489.3</v>
      </c>
      <c r="G1541" s="10">
        <v>489.3</v>
      </c>
      <c r="H1541">
        <v>0</v>
      </c>
      <c r="I1541" s="51" t="str">
        <f>_xlfn.XLOOKUP(Q2_2025[[#This Row],[Artikelnr]],Artikel_prijzen[Artnr],Artikel_prijzen[Groep],"")</f>
        <v/>
      </c>
      <c r="J1541" s="10" t="str">
        <f>_xlfn.XLOOKUP(Q2_2025[[#This Row],[Artikelnr]],Artikel_prijzen[Artnr],Artikel_prijzen[Prijs 2025],"")</f>
        <v/>
      </c>
      <c r="K1541" t="str">
        <f>IF(Q2_2025[[#This Row],[Artikelprijs]]&lt;&gt;"",IF(Q2_2025[[#This Row],[Stuksprijs]]=Q2_2025[[#This Row],[Artikelprijs]],"Prijs gelijk","Prijs wijkt af"),"")</f>
        <v/>
      </c>
      <c r="L1541" t="str">
        <f>IF(Q2_2025[[#This Row],[Relatiekorting percentage]]=0,
    "Nvt",
    IF(Q2_2025[[#This Row],[Brutobedrag 2]] &lt; Q2_2025[[#This Row],[Bruto - Rel.korting]],
        "Nee",
        "Ja"))</f>
        <v>Nvt</v>
      </c>
      <c r="M1541" s="10">
        <f>IF(Q2_2025[[#This Row],[Artikelprijs]]&lt;&gt;"",Q2_2025[[#This Row],[Artikelprijs]],Q2_2025[[#This Row],[Stuksprijs]])</f>
        <v>48.93</v>
      </c>
      <c r="N1541" s="10">
        <f>Q2_2025[[#This Row],[Besteld]]*Q2_2025[[#This Row],[Prijs 2]]</f>
        <v>489.3</v>
      </c>
      <c r="O1541" s="10">
        <f>IF(Q2_2025[[#This Row],[Brutobedrag 2]]&lt;Q2_2025[[#This Row],[Bruto - Rel.korting]],Q2_2025[[#This Row],[Brutobedrag 2]],Q2_2025[[#This Row],[Brutobedrag 2]]*(100-Q2_2025[[#This Row],[Relatiekorting percentage]])/100)</f>
        <v>489.3</v>
      </c>
      <c r="R1541" s="3"/>
      <c r="W1541"/>
      <c r="AB1541"/>
    </row>
    <row r="1542" spans="1:28" x14ac:dyDescent="0.3">
      <c r="A1542" t="s">
        <v>654</v>
      </c>
      <c r="B1542">
        <v>5022009</v>
      </c>
      <c r="C1542" t="s">
        <v>655</v>
      </c>
      <c r="D1542">
        <v>2</v>
      </c>
      <c r="E1542" s="10">
        <v>103.75</v>
      </c>
      <c r="F1542" s="10">
        <v>207.5</v>
      </c>
      <c r="G1542" s="10">
        <v>197.12</v>
      </c>
      <c r="H1542">
        <v>5</v>
      </c>
      <c r="I1542" s="51" t="str">
        <f>_xlfn.XLOOKUP(Q2_2025[[#This Row],[Artikelnr]],Artikel_prijzen[Artnr],Artikel_prijzen[Groep],"")</f>
        <v>Elektra</v>
      </c>
      <c r="J1542" s="10">
        <f>_xlfn.XLOOKUP(Q2_2025[[#This Row],[Artikelnr]],Artikel_prijzen[Artnr],Artikel_prijzen[Prijs 2025],"")</f>
        <v>106.8625</v>
      </c>
      <c r="K1542" t="str">
        <f>IF(Q2_2025[[#This Row],[Artikelprijs]]&lt;&gt;"",IF(Q2_2025[[#This Row],[Stuksprijs]]=Q2_2025[[#This Row],[Artikelprijs]],"Prijs gelijk","Prijs wijkt af"),"")</f>
        <v>Prijs wijkt af</v>
      </c>
      <c r="L1542" t="str">
        <f>IF(Q2_2025[[#This Row],[Relatiekorting percentage]]=0,
    "Nvt",
    IF(Q2_2025[[#This Row],[Brutobedrag 2]] &lt; Q2_2025[[#This Row],[Bruto - Rel.korting]],
        "Nee",
        "Ja"))</f>
        <v>Ja</v>
      </c>
      <c r="M1542" s="10">
        <f>IF(Q2_2025[[#This Row],[Artikelprijs]]&lt;&gt;"",Q2_2025[[#This Row],[Artikelprijs]],Q2_2025[[#This Row],[Stuksprijs]])</f>
        <v>106.8625</v>
      </c>
      <c r="N1542" s="10">
        <f>Q2_2025[[#This Row],[Besteld]]*Q2_2025[[#This Row],[Prijs 2]]</f>
        <v>213.72499999999999</v>
      </c>
      <c r="O1542" s="10">
        <f>IF(Q2_2025[[#This Row],[Brutobedrag 2]]&lt;Q2_2025[[#This Row],[Bruto - Rel.korting]],Q2_2025[[#This Row],[Brutobedrag 2]],Q2_2025[[#This Row],[Brutobedrag 2]]*(100-Q2_2025[[#This Row],[Relatiekorting percentage]])/100)</f>
        <v>203.03874999999999</v>
      </c>
      <c r="R1542" s="3"/>
      <c r="W1542"/>
      <c r="AB1542"/>
    </row>
    <row r="1543" spans="1:28" x14ac:dyDescent="0.3">
      <c r="A1543" t="s">
        <v>654</v>
      </c>
      <c r="B1543">
        <v>5020002</v>
      </c>
      <c r="C1543" t="s">
        <v>624</v>
      </c>
      <c r="D1543">
        <v>2</v>
      </c>
      <c r="E1543" s="10">
        <v>38.5</v>
      </c>
      <c r="F1543" s="10">
        <v>77</v>
      </c>
      <c r="G1543" s="10">
        <v>73.150000000000006</v>
      </c>
      <c r="H1543">
        <v>5</v>
      </c>
      <c r="I1543" s="51" t="str">
        <f>_xlfn.XLOOKUP(Q2_2025[[#This Row],[Artikelnr]],Artikel_prijzen[Artnr],Artikel_prijzen[Groep],"")</f>
        <v/>
      </c>
      <c r="J1543" s="10" t="str">
        <f>_xlfn.XLOOKUP(Q2_2025[[#This Row],[Artikelnr]],Artikel_prijzen[Artnr],Artikel_prijzen[Prijs 2025],"")</f>
        <v/>
      </c>
      <c r="K1543" t="str">
        <f>IF(Q2_2025[[#This Row],[Artikelprijs]]&lt;&gt;"",IF(Q2_2025[[#This Row],[Stuksprijs]]=Q2_2025[[#This Row],[Artikelprijs]],"Prijs gelijk","Prijs wijkt af"),"")</f>
        <v/>
      </c>
      <c r="L1543" t="str">
        <f>IF(Q2_2025[[#This Row],[Relatiekorting percentage]]=0,
    "Nvt",
    IF(Q2_2025[[#This Row],[Brutobedrag 2]] &lt; Q2_2025[[#This Row],[Bruto - Rel.korting]],
        "Nee",
        "Ja"))</f>
        <v>Ja</v>
      </c>
      <c r="M1543" s="10">
        <f>IF(Q2_2025[[#This Row],[Artikelprijs]]&lt;&gt;"",Q2_2025[[#This Row],[Artikelprijs]],Q2_2025[[#This Row],[Stuksprijs]])</f>
        <v>38.5</v>
      </c>
      <c r="N1543" s="10">
        <f>Q2_2025[[#This Row],[Besteld]]*Q2_2025[[#This Row],[Prijs 2]]</f>
        <v>77</v>
      </c>
      <c r="O1543" s="10">
        <f>IF(Q2_2025[[#This Row],[Brutobedrag 2]]&lt;Q2_2025[[#This Row],[Bruto - Rel.korting]],Q2_2025[[#This Row],[Brutobedrag 2]],Q2_2025[[#This Row],[Brutobedrag 2]]*(100-Q2_2025[[#This Row],[Relatiekorting percentage]])/100)</f>
        <v>73.150000000000006</v>
      </c>
      <c r="R1543" s="3"/>
      <c r="W1543"/>
      <c r="AB1543"/>
    </row>
    <row r="1544" spans="1:28" x14ac:dyDescent="0.3">
      <c r="A1544" t="s">
        <v>654</v>
      </c>
      <c r="B1544">
        <v>5022009</v>
      </c>
      <c r="C1544" t="s">
        <v>655</v>
      </c>
      <c r="D1544">
        <v>1</v>
      </c>
      <c r="E1544" s="10">
        <v>103.75</v>
      </c>
      <c r="F1544" s="10">
        <v>103.75</v>
      </c>
      <c r="G1544" s="10">
        <v>98.56</v>
      </c>
      <c r="H1544">
        <v>5</v>
      </c>
      <c r="I1544" s="51" t="str">
        <f>_xlfn.XLOOKUP(Q2_2025[[#This Row],[Artikelnr]],Artikel_prijzen[Artnr],Artikel_prijzen[Groep],"")</f>
        <v>Elektra</v>
      </c>
      <c r="J1544" s="10">
        <f>_xlfn.XLOOKUP(Q2_2025[[#This Row],[Artikelnr]],Artikel_prijzen[Artnr],Artikel_prijzen[Prijs 2025],"")</f>
        <v>106.8625</v>
      </c>
      <c r="K1544" t="str">
        <f>IF(Q2_2025[[#This Row],[Artikelprijs]]&lt;&gt;"",IF(Q2_2025[[#This Row],[Stuksprijs]]=Q2_2025[[#This Row],[Artikelprijs]],"Prijs gelijk","Prijs wijkt af"),"")</f>
        <v>Prijs wijkt af</v>
      </c>
      <c r="L1544" t="str">
        <f>IF(Q2_2025[[#This Row],[Relatiekorting percentage]]=0,
    "Nvt",
    IF(Q2_2025[[#This Row],[Brutobedrag 2]] &lt; Q2_2025[[#This Row],[Bruto - Rel.korting]],
        "Nee",
        "Ja"))</f>
        <v>Ja</v>
      </c>
      <c r="M1544" s="10">
        <f>IF(Q2_2025[[#This Row],[Artikelprijs]]&lt;&gt;"",Q2_2025[[#This Row],[Artikelprijs]],Q2_2025[[#This Row],[Stuksprijs]])</f>
        <v>106.8625</v>
      </c>
      <c r="N1544" s="10">
        <f>Q2_2025[[#This Row],[Besteld]]*Q2_2025[[#This Row],[Prijs 2]]</f>
        <v>106.8625</v>
      </c>
      <c r="O1544" s="10">
        <f>IF(Q2_2025[[#This Row],[Brutobedrag 2]]&lt;Q2_2025[[#This Row],[Bruto - Rel.korting]],Q2_2025[[#This Row],[Brutobedrag 2]],Q2_2025[[#This Row],[Brutobedrag 2]]*(100-Q2_2025[[#This Row],[Relatiekorting percentage]])/100)</f>
        <v>101.519375</v>
      </c>
      <c r="R1544" s="3"/>
      <c r="W1544"/>
      <c r="AB1544"/>
    </row>
    <row r="1545" spans="1:28" x14ac:dyDescent="0.3">
      <c r="A1545" t="s">
        <v>654</v>
      </c>
      <c r="B1545">
        <v>5020002</v>
      </c>
      <c r="C1545" t="s">
        <v>624</v>
      </c>
      <c r="D1545">
        <v>1</v>
      </c>
      <c r="E1545" s="10">
        <v>38.5</v>
      </c>
      <c r="F1545" s="10">
        <v>38.5</v>
      </c>
      <c r="G1545" s="10">
        <v>36.57</v>
      </c>
      <c r="H1545">
        <v>5</v>
      </c>
      <c r="I1545" s="51" t="str">
        <f>_xlfn.XLOOKUP(Q2_2025[[#This Row],[Artikelnr]],Artikel_prijzen[Artnr],Artikel_prijzen[Groep],"")</f>
        <v/>
      </c>
      <c r="J1545" s="10" t="str">
        <f>_xlfn.XLOOKUP(Q2_2025[[#This Row],[Artikelnr]],Artikel_prijzen[Artnr],Artikel_prijzen[Prijs 2025],"")</f>
        <v/>
      </c>
      <c r="K1545" t="str">
        <f>IF(Q2_2025[[#This Row],[Artikelprijs]]&lt;&gt;"",IF(Q2_2025[[#This Row],[Stuksprijs]]=Q2_2025[[#This Row],[Artikelprijs]],"Prijs gelijk","Prijs wijkt af"),"")</f>
        <v/>
      </c>
      <c r="L1545" t="str">
        <f>IF(Q2_2025[[#This Row],[Relatiekorting percentage]]=0,
    "Nvt",
    IF(Q2_2025[[#This Row],[Brutobedrag 2]] &lt; Q2_2025[[#This Row],[Bruto - Rel.korting]],
        "Nee",
        "Ja"))</f>
        <v>Ja</v>
      </c>
      <c r="M1545" s="10">
        <f>IF(Q2_2025[[#This Row],[Artikelprijs]]&lt;&gt;"",Q2_2025[[#This Row],[Artikelprijs]],Q2_2025[[#This Row],[Stuksprijs]])</f>
        <v>38.5</v>
      </c>
      <c r="N1545" s="10">
        <f>Q2_2025[[#This Row],[Besteld]]*Q2_2025[[#This Row],[Prijs 2]]</f>
        <v>38.5</v>
      </c>
      <c r="O1545" s="10">
        <f>IF(Q2_2025[[#This Row],[Brutobedrag 2]]&lt;Q2_2025[[#This Row],[Bruto - Rel.korting]],Q2_2025[[#This Row],[Brutobedrag 2]],Q2_2025[[#This Row],[Brutobedrag 2]]*(100-Q2_2025[[#This Row],[Relatiekorting percentage]])/100)</f>
        <v>36.575000000000003</v>
      </c>
      <c r="R1545" s="3"/>
      <c r="W1545"/>
      <c r="AB1545"/>
    </row>
    <row r="1546" spans="1:28" x14ac:dyDescent="0.3">
      <c r="A1546" t="s">
        <v>654</v>
      </c>
      <c r="B1546">
        <v>5021011</v>
      </c>
      <c r="C1546" t="s">
        <v>656</v>
      </c>
      <c r="D1546">
        <v>1</v>
      </c>
      <c r="E1546" s="10">
        <v>458.35</v>
      </c>
      <c r="F1546" s="10">
        <v>458.35</v>
      </c>
      <c r="G1546" s="10">
        <v>435.43</v>
      </c>
      <c r="H1546">
        <v>5</v>
      </c>
      <c r="I1546" s="51" t="str">
        <f>_xlfn.XLOOKUP(Q2_2025[[#This Row],[Artikelnr]],Artikel_prijzen[Artnr],Artikel_prijzen[Groep],"")</f>
        <v>Elektra</v>
      </c>
      <c r="J1546" s="10">
        <f>_xlfn.XLOOKUP(Q2_2025[[#This Row],[Artikelnr]],Artikel_prijzen[Artnr],Artikel_prijzen[Prijs 2025],"")</f>
        <v>458.35</v>
      </c>
      <c r="K1546" t="str">
        <f>IF(Q2_2025[[#This Row],[Artikelprijs]]&lt;&gt;"",IF(Q2_2025[[#This Row],[Stuksprijs]]=Q2_2025[[#This Row],[Artikelprijs]],"Prijs gelijk","Prijs wijkt af"),"")</f>
        <v>Prijs gelijk</v>
      </c>
      <c r="L1546" t="str">
        <f>IF(Q2_2025[[#This Row],[Relatiekorting percentage]]=0,
    "Nvt",
    IF(Q2_2025[[#This Row],[Brutobedrag 2]] &lt; Q2_2025[[#This Row],[Bruto - Rel.korting]],
        "Nee",
        "Ja"))</f>
        <v>Ja</v>
      </c>
      <c r="M1546" s="10">
        <f>IF(Q2_2025[[#This Row],[Artikelprijs]]&lt;&gt;"",Q2_2025[[#This Row],[Artikelprijs]],Q2_2025[[#This Row],[Stuksprijs]])</f>
        <v>458.35</v>
      </c>
      <c r="N1546" s="10">
        <f>Q2_2025[[#This Row],[Besteld]]*Q2_2025[[#This Row],[Prijs 2]]</f>
        <v>458.35</v>
      </c>
      <c r="O1546" s="10">
        <f>IF(Q2_2025[[#This Row],[Brutobedrag 2]]&lt;Q2_2025[[#This Row],[Bruto - Rel.korting]],Q2_2025[[#This Row],[Brutobedrag 2]],Q2_2025[[#This Row],[Brutobedrag 2]]*(100-Q2_2025[[#This Row],[Relatiekorting percentage]])/100)</f>
        <v>435.4325</v>
      </c>
      <c r="R1546" s="3"/>
      <c r="W1546"/>
      <c r="AB1546"/>
    </row>
    <row r="1547" spans="1:28" x14ac:dyDescent="0.3">
      <c r="A1547" t="s">
        <v>654</v>
      </c>
      <c r="B1547">
        <v>3002030</v>
      </c>
      <c r="C1547" t="s">
        <v>99</v>
      </c>
      <c r="D1547">
        <v>1</v>
      </c>
      <c r="E1547" s="10">
        <v>60</v>
      </c>
      <c r="F1547" s="10">
        <v>60</v>
      </c>
      <c r="G1547" s="10">
        <v>57</v>
      </c>
      <c r="H1547">
        <v>5</v>
      </c>
      <c r="I1547" s="51" t="str">
        <f>_xlfn.XLOOKUP(Q2_2025[[#This Row],[Artikelnr]],Artikel_prijzen[Artnr],Artikel_prijzen[Groep],"")</f>
        <v/>
      </c>
      <c r="J1547" s="10" t="str">
        <f>_xlfn.XLOOKUP(Q2_2025[[#This Row],[Artikelnr]],Artikel_prijzen[Artnr],Artikel_prijzen[Prijs 2025],"")</f>
        <v/>
      </c>
      <c r="K1547" t="str">
        <f>IF(Q2_2025[[#This Row],[Artikelprijs]]&lt;&gt;"",IF(Q2_2025[[#This Row],[Stuksprijs]]=Q2_2025[[#This Row],[Artikelprijs]],"Prijs gelijk","Prijs wijkt af"),"")</f>
        <v/>
      </c>
      <c r="L1547" t="str">
        <f>IF(Q2_2025[[#This Row],[Relatiekorting percentage]]=0,
    "Nvt",
    IF(Q2_2025[[#This Row],[Brutobedrag 2]] &lt; Q2_2025[[#This Row],[Bruto - Rel.korting]],
        "Nee",
        "Ja"))</f>
        <v>Ja</v>
      </c>
      <c r="M1547" s="10">
        <f>IF(Q2_2025[[#This Row],[Artikelprijs]]&lt;&gt;"",Q2_2025[[#This Row],[Artikelprijs]],Q2_2025[[#This Row],[Stuksprijs]])</f>
        <v>60</v>
      </c>
      <c r="N1547" s="10">
        <f>Q2_2025[[#This Row],[Besteld]]*Q2_2025[[#This Row],[Prijs 2]]</f>
        <v>60</v>
      </c>
      <c r="O1547" s="10">
        <f>IF(Q2_2025[[#This Row],[Brutobedrag 2]]&lt;Q2_2025[[#This Row],[Bruto - Rel.korting]],Q2_2025[[#This Row],[Brutobedrag 2]],Q2_2025[[#This Row],[Brutobedrag 2]]*(100-Q2_2025[[#This Row],[Relatiekorting percentage]])/100)</f>
        <v>57</v>
      </c>
      <c r="R1547" s="3"/>
      <c r="W1547"/>
      <c r="AB1547"/>
    </row>
    <row r="1548" spans="1:28" x14ac:dyDescent="0.3">
      <c r="A1548" t="s">
        <v>654</v>
      </c>
      <c r="B1548">
        <v>5020002</v>
      </c>
      <c r="C1548" t="s">
        <v>624</v>
      </c>
      <c r="D1548">
        <v>3</v>
      </c>
      <c r="E1548" s="10">
        <v>38.5</v>
      </c>
      <c r="F1548" s="10">
        <v>115.5</v>
      </c>
      <c r="G1548" s="10">
        <v>109.72</v>
      </c>
      <c r="H1548">
        <v>5</v>
      </c>
      <c r="I1548" s="51" t="str">
        <f>_xlfn.XLOOKUP(Q2_2025[[#This Row],[Artikelnr]],Artikel_prijzen[Artnr],Artikel_prijzen[Groep],"")</f>
        <v/>
      </c>
      <c r="J1548" s="10" t="str">
        <f>_xlfn.XLOOKUP(Q2_2025[[#This Row],[Artikelnr]],Artikel_prijzen[Artnr],Artikel_prijzen[Prijs 2025],"")</f>
        <v/>
      </c>
      <c r="K1548" t="str">
        <f>IF(Q2_2025[[#This Row],[Artikelprijs]]&lt;&gt;"",IF(Q2_2025[[#This Row],[Stuksprijs]]=Q2_2025[[#This Row],[Artikelprijs]],"Prijs gelijk","Prijs wijkt af"),"")</f>
        <v/>
      </c>
      <c r="L1548" t="str">
        <f>IF(Q2_2025[[#This Row],[Relatiekorting percentage]]=0,
    "Nvt",
    IF(Q2_2025[[#This Row],[Brutobedrag 2]] &lt; Q2_2025[[#This Row],[Bruto - Rel.korting]],
        "Nee",
        "Ja"))</f>
        <v>Ja</v>
      </c>
      <c r="M1548" s="10">
        <f>IF(Q2_2025[[#This Row],[Artikelprijs]]&lt;&gt;"",Q2_2025[[#This Row],[Artikelprijs]],Q2_2025[[#This Row],[Stuksprijs]])</f>
        <v>38.5</v>
      </c>
      <c r="N1548" s="10">
        <f>Q2_2025[[#This Row],[Besteld]]*Q2_2025[[#This Row],[Prijs 2]]</f>
        <v>115.5</v>
      </c>
      <c r="O1548" s="10">
        <f>IF(Q2_2025[[#This Row],[Brutobedrag 2]]&lt;Q2_2025[[#This Row],[Bruto - Rel.korting]],Q2_2025[[#This Row],[Brutobedrag 2]],Q2_2025[[#This Row],[Brutobedrag 2]]*(100-Q2_2025[[#This Row],[Relatiekorting percentage]])/100)</f>
        <v>109.72499999999999</v>
      </c>
      <c r="R1548" s="3"/>
      <c r="W1548"/>
      <c r="AB1548"/>
    </row>
    <row r="1549" spans="1:28" x14ac:dyDescent="0.3">
      <c r="A1549" t="s">
        <v>654</v>
      </c>
      <c r="B1549">
        <v>5021011</v>
      </c>
      <c r="C1549" t="s">
        <v>656</v>
      </c>
      <c r="D1549">
        <v>1</v>
      </c>
      <c r="E1549" s="10">
        <v>458.35</v>
      </c>
      <c r="F1549" s="10">
        <v>458.35</v>
      </c>
      <c r="G1549" s="10">
        <v>435.43</v>
      </c>
      <c r="H1549">
        <v>5</v>
      </c>
      <c r="I1549" s="51" t="str">
        <f>_xlfn.XLOOKUP(Q2_2025[[#This Row],[Artikelnr]],Artikel_prijzen[Artnr],Artikel_prijzen[Groep],"")</f>
        <v>Elektra</v>
      </c>
      <c r="J1549" s="10">
        <f>_xlfn.XLOOKUP(Q2_2025[[#This Row],[Artikelnr]],Artikel_prijzen[Artnr],Artikel_prijzen[Prijs 2025],"")</f>
        <v>458.35</v>
      </c>
      <c r="K1549" t="str">
        <f>IF(Q2_2025[[#This Row],[Artikelprijs]]&lt;&gt;"",IF(Q2_2025[[#This Row],[Stuksprijs]]=Q2_2025[[#This Row],[Artikelprijs]],"Prijs gelijk","Prijs wijkt af"),"")</f>
        <v>Prijs gelijk</v>
      </c>
      <c r="L1549" t="str">
        <f>IF(Q2_2025[[#This Row],[Relatiekorting percentage]]=0,
    "Nvt",
    IF(Q2_2025[[#This Row],[Brutobedrag 2]] &lt; Q2_2025[[#This Row],[Bruto - Rel.korting]],
        "Nee",
        "Ja"))</f>
        <v>Ja</v>
      </c>
      <c r="M1549" s="10">
        <f>IF(Q2_2025[[#This Row],[Artikelprijs]]&lt;&gt;"",Q2_2025[[#This Row],[Artikelprijs]],Q2_2025[[#This Row],[Stuksprijs]])</f>
        <v>458.35</v>
      </c>
      <c r="N1549" s="10">
        <f>Q2_2025[[#This Row],[Besteld]]*Q2_2025[[#This Row],[Prijs 2]]</f>
        <v>458.35</v>
      </c>
      <c r="O1549" s="10">
        <f>IF(Q2_2025[[#This Row],[Brutobedrag 2]]&lt;Q2_2025[[#This Row],[Bruto - Rel.korting]],Q2_2025[[#This Row],[Brutobedrag 2]],Q2_2025[[#This Row],[Brutobedrag 2]]*(100-Q2_2025[[#This Row],[Relatiekorting percentage]])/100)</f>
        <v>435.4325</v>
      </c>
      <c r="R1549" s="3"/>
      <c r="W1549"/>
      <c r="AB1549"/>
    </row>
    <row r="1550" spans="1:28" x14ac:dyDescent="0.3">
      <c r="A1550" t="s">
        <v>654</v>
      </c>
      <c r="B1550">
        <v>5022009</v>
      </c>
      <c r="C1550" t="s">
        <v>655</v>
      </c>
      <c r="D1550">
        <v>1</v>
      </c>
      <c r="E1550" s="10">
        <v>103.75</v>
      </c>
      <c r="F1550" s="10">
        <v>103.75</v>
      </c>
      <c r="G1550" s="10">
        <v>98.56</v>
      </c>
      <c r="H1550">
        <v>5</v>
      </c>
      <c r="I1550" s="51" t="str">
        <f>_xlfn.XLOOKUP(Q2_2025[[#This Row],[Artikelnr]],Artikel_prijzen[Artnr],Artikel_prijzen[Groep],"")</f>
        <v>Elektra</v>
      </c>
      <c r="J1550" s="10">
        <f>_xlfn.XLOOKUP(Q2_2025[[#This Row],[Artikelnr]],Artikel_prijzen[Artnr],Artikel_prijzen[Prijs 2025],"")</f>
        <v>106.8625</v>
      </c>
      <c r="K1550" t="str">
        <f>IF(Q2_2025[[#This Row],[Artikelprijs]]&lt;&gt;"",IF(Q2_2025[[#This Row],[Stuksprijs]]=Q2_2025[[#This Row],[Artikelprijs]],"Prijs gelijk","Prijs wijkt af"),"")</f>
        <v>Prijs wijkt af</v>
      </c>
      <c r="L1550" t="str">
        <f>IF(Q2_2025[[#This Row],[Relatiekorting percentage]]=0,
    "Nvt",
    IF(Q2_2025[[#This Row],[Brutobedrag 2]] &lt; Q2_2025[[#This Row],[Bruto - Rel.korting]],
        "Nee",
        "Ja"))</f>
        <v>Ja</v>
      </c>
      <c r="M1550" s="10">
        <f>IF(Q2_2025[[#This Row],[Artikelprijs]]&lt;&gt;"",Q2_2025[[#This Row],[Artikelprijs]],Q2_2025[[#This Row],[Stuksprijs]])</f>
        <v>106.8625</v>
      </c>
      <c r="N1550" s="10">
        <f>Q2_2025[[#This Row],[Besteld]]*Q2_2025[[#This Row],[Prijs 2]]</f>
        <v>106.8625</v>
      </c>
      <c r="O1550" s="10">
        <f>IF(Q2_2025[[#This Row],[Brutobedrag 2]]&lt;Q2_2025[[#This Row],[Bruto - Rel.korting]],Q2_2025[[#This Row],[Brutobedrag 2]],Q2_2025[[#This Row],[Brutobedrag 2]]*(100-Q2_2025[[#This Row],[Relatiekorting percentage]])/100)</f>
        <v>101.519375</v>
      </c>
      <c r="R1550" s="3"/>
      <c r="W1550"/>
      <c r="AB1550"/>
    </row>
    <row r="1551" spans="1:28" x14ac:dyDescent="0.3">
      <c r="A1551" t="s">
        <v>654</v>
      </c>
      <c r="B1551">
        <v>5020002</v>
      </c>
      <c r="C1551" t="s">
        <v>624</v>
      </c>
      <c r="D1551">
        <v>1</v>
      </c>
      <c r="E1551" s="10">
        <v>38.5</v>
      </c>
      <c r="F1551" s="10">
        <v>38.5</v>
      </c>
      <c r="G1551" s="10">
        <v>36.57</v>
      </c>
      <c r="H1551">
        <v>5</v>
      </c>
      <c r="I1551" s="51" t="str">
        <f>_xlfn.XLOOKUP(Q2_2025[[#This Row],[Artikelnr]],Artikel_prijzen[Artnr],Artikel_prijzen[Groep],"")</f>
        <v/>
      </c>
      <c r="J1551" s="10" t="str">
        <f>_xlfn.XLOOKUP(Q2_2025[[#This Row],[Artikelnr]],Artikel_prijzen[Artnr],Artikel_prijzen[Prijs 2025],"")</f>
        <v/>
      </c>
      <c r="K1551" t="str">
        <f>IF(Q2_2025[[#This Row],[Artikelprijs]]&lt;&gt;"",IF(Q2_2025[[#This Row],[Stuksprijs]]=Q2_2025[[#This Row],[Artikelprijs]],"Prijs gelijk","Prijs wijkt af"),"")</f>
        <v/>
      </c>
      <c r="L1551" t="str">
        <f>IF(Q2_2025[[#This Row],[Relatiekorting percentage]]=0,
    "Nvt",
    IF(Q2_2025[[#This Row],[Brutobedrag 2]] &lt; Q2_2025[[#This Row],[Bruto - Rel.korting]],
        "Nee",
        "Ja"))</f>
        <v>Ja</v>
      </c>
      <c r="M1551" s="10">
        <f>IF(Q2_2025[[#This Row],[Artikelprijs]]&lt;&gt;"",Q2_2025[[#This Row],[Artikelprijs]],Q2_2025[[#This Row],[Stuksprijs]])</f>
        <v>38.5</v>
      </c>
      <c r="N1551" s="10">
        <f>Q2_2025[[#This Row],[Besteld]]*Q2_2025[[#This Row],[Prijs 2]]</f>
        <v>38.5</v>
      </c>
      <c r="O1551" s="10">
        <f>IF(Q2_2025[[#This Row],[Brutobedrag 2]]&lt;Q2_2025[[#This Row],[Bruto - Rel.korting]],Q2_2025[[#This Row],[Brutobedrag 2]],Q2_2025[[#This Row],[Brutobedrag 2]]*(100-Q2_2025[[#This Row],[Relatiekorting percentage]])/100)</f>
        <v>36.575000000000003</v>
      </c>
      <c r="R1551" s="3"/>
      <c r="W1551"/>
      <c r="AB1551"/>
    </row>
    <row r="1552" spans="1:28" x14ac:dyDescent="0.3">
      <c r="A1552" t="s">
        <v>654</v>
      </c>
      <c r="B1552">
        <v>5021011</v>
      </c>
      <c r="C1552" t="s">
        <v>656</v>
      </c>
      <c r="D1552">
        <v>1</v>
      </c>
      <c r="E1552" s="10">
        <v>458.35</v>
      </c>
      <c r="F1552" s="10">
        <v>458.35</v>
      </c>
      <c r="G1552" s="10">
        <v>435.43</v>
      </c>
      <c r="H1552">
        <v>5</v>
      </c>
      <c r="I1552" s="51" t="str">
        <f>_xlfn.XLOOKUP(Q2_2025[[#This Row],[Artikelnr]],Artikel_prijzen[Artnr],Artikel_prijzen[Groep],"")</f>
        <v>Elektra</v>
      </c>
      <c r="J1552" s="10">
        <f>_xlfn.XLOOKUP(Q2_2025[[#This Row],[Artikelnr]],Artikel_prijzen[Artnr],Artikel_prijzen[Prijs 2025],"")</f>
        <v>458.35</v>
      </c>
      <c r="K1552" t="str">
        <f>IF(Q2_2025[[#This Row],[Artikelprijs]]&lt;&gt;"",IF(Q2_2025[[#This Row],[Stuksprijs]]=Q2_2025[[#This Row],[Artikelprijs]],"Prijs gelijk","Prijs wijkt af"),"")</f>
        <v>Prijs gelijk</v>
      </c>
      <c r="L1552" t="str">
        <f>IF(Q2_2025[[#This Row],[Relatiekorting percentage]]=0,
    "Nvt",
    IF(Q2_2025[[#This Row],[Brutobedrag 2]] &lt; Q2_2025[[#This Row],[Bruto - Rel.korting]],
        "Nee",
        "Ja"))</f>
        <v>Ja</v>
      </c>
      <c r="M1552" s="10">
        <f>IF(Q2_2025[[#This Row],[Artikelprijs]]&lt;&gt;"",Q2_2025[[#This Row],[Artikelprijs]],Q2_2025[[#This Row],[Stuksprijs]])</f>
        <v>458.35</v>
      </c>
      <c r="N1552" s="10">
        <f>Q2_2025[[#This Row],[Besteld]]*Q2_2025[[#This Row],[Prijs 2]]</f>
        <v>458.35</v>
      </c>
      <c r="O1552" s="10">
        <f>IF(Q2_2025[[#This Row],[Brutobedrag 2]]&lt;Q2_2025[[#This Row],[Bruto - Rel.korting]],Q2_2025[[#This Row],[Brutobedrag 2]],Q2_2025[[#This Row],[Brutobedrag 2]]*(100-Q2_2025[[#This Row],[Relatiekorting percentage]])/100)</f>
        <v>435.4325</v>
      </c>
      <c r="R1552" s="3"/>
      <c r="W1552"/>
      <c r="AB1552"/>
    </row>
    <row r="1553" spans="1:28" x14ac:dyDescent="0.3">
      <c r="A1553" t="s">
        <v>654</v>
      </c>
      <c r="B1553">
        <v>3002030</v>
      </c>
      <c r="C1553" t="s">
        <v>99</v>
      </c>
      <c r="D1553">
        <v>1</v>
      </c>
      <c r="E1553" s="10">
        <v>60</v>
      </c>
      <c r="F1553" s="10">
        <v>60</v>
      </c>
      <c r="G1553" s="10">
        <v>57</v>
      </c>
      <c r="H1553">
        <v>5</v>
      </c>
      <c r="I1553" s="51" t="str">
        <f>_xlfn.XLOOKUP(Q2_2025[[#This Row],[Artikelnr]],Artikel_prijzen[Artnr],Artikel_prijzen[Groep],"")</f>
        <v/>
      </c>
      <c r="J1553" s="10" t="str">
        <f>_xlfn.XLOOKUP(Q2_2025[[#This Row],[Artikelnr]],Artikel_prijzen[Artnr],Artikel_prijzen[Prijs 2025],"")</f>
        <v/>
      </c>
      <c r="K1553" t="str">
        <f>IF(Q2_2025[[#This Row],[Artikelprijs]]&lt;&gt;"",IF(Q2_2025[[#This Row],[Stuksprijs]]=Q2_2025[[#This Row],[Artikelprijs]],"Prijs gelijk","Prijs wijkt af"),"")</f>
        <v/>
      </c>
      <c r="L1553" t="str">
        <f>IF(Q2_2025[[#This Row],[Relatiekorting percentage]]=0,
    "Nvt",
    IF(Q2_2025[[#This Row],[Brutobedrag 2]] &lt; Q2_2025[[#This Row],[Bruto - Rel.korting]],
        "Nee",
        "Ja"))</f>
        <v>Ja</v>
      </c>
      <c r="M1553" s="10">
        <f>IF(Q2_2025[[#This Row],[Artikelprijs]]&lt;&gt;"",Q2_2025[[#This Row],[Artikelprijs]],Q2_2025[[#This Row],[Stuksprijs]])</f>
        <v>60</v>
      </c>
      <c r="N1553" s="10">
        <f>Q2_2025[[#This Row],[Besteld]]*Q2_2025[[#This Row],[Prijs 2]]</f>
        <v>60</v>
      </c>
      <c r="O1553" s="10">
        <f>IF(Q2_2025[[#This Row],[Brutobedrag 2]]&lt;Q2_2025[[#This Row],[Bruto - Rel.korting]],Q2_2025[[#This Row],[Brutobedrag 2]],Q2_2025[[#This Row],[Brutobedrag 2]]*(100-Q2_2025[[#This Row],[Relatiekorting percentage]])/100)</f>
        <v>57</v>
      </c>
      <c r="R1553" s="3"/>
      <c r="W1553"/>
      <c r="AB1553"/>
    </row>
    <row r="1554" spans="1:28" x14ac:dyDescent="0.3">
      <c r="A1554" t="s">
        <v>654</v>
      </c>
      <c r="B1554">
        <v>5020002</v>
      </c>
      <c r="C1554" t="s">
        <v>624</v>
      </c>
      <c r="D1554">
        <v>6</v>
      </c>
      <c r="E1554" s="10">
        <v>38.5</v>
      </c>
      <c r="F1554" s="10">
        <v>231</v>
      </c>
      <c r="G1554" s="10">
        <v>219.45</v>
      </c>
      <c r="H1554">
        <v>5</v>
      </c>
      <c r="I1554" s="51" t="str">
        <f>_xlfn.XLOOKUP(Q2_2025[[#This Row],[Artikelnr]],Artikel_prijzen[Artnr],Artikel_prijzen[Groep],"")</f>
        <v/>
      </c>
      <c r="J1554" s="10" t="str">
        <f>_xlfn.XLOOKUP(Q2_2025[[#This Row],[Artikelnr]],Artikel_prijzen[Artnr],Artikel_prijzen[Prijs 2025],"")</f>
        <v/>
      </c>
      <c r="K1554" t="str">
        <f>IF(Q2_2025[[#This Row],[Artikelprijs]]&lt;&gt;"",IF(Q2_2025[[#This Row],[Stuksprijs]]=Q2_2025[[#This Row],[Artikelprijs]],"Prijs gelijk","Prijs wijkt af"),"")</f>
        <v/>
      </c>
      <c r="L1554" t="str">
        <f>IF(Q2_2025[[#This Row],[Relatiekorting percentage]]=0,
    "Nvt",
    IF(Q2_2025[[#This Row],[Brutobedrag 2]] &lt; Q2_2025[[#This Row],[Bruto - Rel.korting]],
        "Nee",
        "Ja"))</f>
        <v>Ja</v>
      </c>
      <c r="M1554" s="10">
        <f>IF(Q2_2025[[#This Row],[Artikelprijs]]&lt;&gt;"",Q2_2025[[#This Row],[Artikelprijs]],Q2_2025[[#This Row],[Stuksprijs]])</f>
        <v>38.5</v>
      </c>
      <c r="N1554" s="10">
        <f>Q2_2025[[#This Row],[Besteld]]*Q2_2025[[#This Row],[Prijs 2]]</f>
        <v>231</v>
      </c>
      <c r="O1554" s="10">
        <f>IF(Q2_2025[[#This Row],[Brutobedrag 2]]&lt;Q2_2025[[#This Row],[Bruto - Rel.korting]],Q2_2025[[#This Row],[Brutobedrag 2]],Q2_2025[[#This Row],[Brutobedrag 2]]*(100-Q2_2025[[#This Row],[Relatiekorting percentage]])/100)</f>
        <v>219.45</v>
      </c>
      <c r="R1554" s="3"/>
      <c r="W1554"/>
      <c r="AB1554"/>
    </row>
    <row r="1555" spans="1:28" x14ac:dyDescent="0.3">
      <c r="A1555" t="s">
        <v>654</v>
      </c>
      <c r="B1555">
        <v>5020016</v>
      </c>
      <c r="C1555" t="s">
        <v>657</v>
      </c>
      <c r="D1555">
        <v>22</v>
      </c>
      <c r="E1555" s="10">
        <v>13.5</v>
      </c>
      <c r="F1555" s="10">
        <v>297</v>
      </c>
      <c r="G1555" s="10">
        <v>282.14999999999998</v>
      </c>
      <c r="H1555">
        <v>5</v>
      </c>
      <c r="I1555" s="51" t="str">
        <f>_xlfn.XLOOKUP(Q2_2025[[#This Row],[Artikelnr]],Artikel_prijzen[Artnr],Artikel_prijzen[Groep],"")</f>
        <v/>
      </c>
      <c r="J1555" s="10" t="str">
        <f>_xlfn.XLOOKUP(Q2_2025[[#This Row],[Artikelnr]],Artikel_prijzen[Artnr],Artikel_prijzen[Prijs 2025],"")</f>
        <v/>
      </c>
      <c r="K1555" t="str">
        <f>IF(Q2_2025[[#This Row],[Artikelprijs]]&lt;&gt;"",IF(Q2_2025[[#This Row],[Stuksprijs]]=Q2_2025[[#This Row],[Artikelprijs]],"Prijs gelijk","Prijs wijkt af"),"")</f>
        <v/>
      </c>
      <c r="L1555" t="str">
        <f>IF(Q2_2025[[#This Row],[Relatiekorting percentage]]=0,
    "Nvt",
    IF(Q2_2025[[#This Row],[Brutobedrag 2]] &lt; Q2_2025[[#This Row],[Bruto - Rel.korting]],
        "Nee",
        "Ja"))</f>
        <v>Ja</v>
      </c>
      <c r="M1555" s="10">
        <f>IF(Q2_2025[[#This Row],[Artikelprijs]]&lt;&gt;"",Q2_2025[[#This Row],[Artikelprijs]],Q2_2025[[#This Row],[Stuksprijs]])</f>
        <v>13.5</v>
      </c>
      <c r="N1555" s="10">
        <f>Q2_2025[[#This Row],[Besteld]]*Q2_2025[[#This Row],[Prijs 2]]</f>
        <v>297</v>
      </c>
      <c r="O1555" s="10">
        <f>IF(Q2_2025[[#This Row],[Brutobedrag 2]]&lt;Q2_2025[[#This Row],[Bruto - Rel.korting]],Q2_2025[[#This Row],[Brutobedrag 2]],Q2_2025[[#This Row],[Brutobedrag 2]]*(100-Q2_2025[[#This Row],[Relatiekorting percentage]])/100)</f>
        <v>282.14999999999998</v>
      </c>
      <c r="R1555" s="3"/>
      <c r="W1555"/>
      <c r="AB1555"/>
    </row>
    <row r="1556" spans="1:28" x14ac:dyDescent="0.3">
      <c r="A1556" t="s">
        <v>654</v>
      </c>
      <c r="B1556">
        <v>5020002</v>
      </c>
      <c r="C1556" t="s">
        <v>624</v>
      </c>
      <c r="D1556">
        <v>2</v>
      </c>
      <c r="E1556" s="10">
        <v>38.5</v>
      </c>
      <c r="F1556" s="10">
        <v>77</v>
      </c>
      <c r="G1556" s="10">
        <v>73.150000000000006</v>
      </c>
      <c r="H1556">
        <v>5</v>
      </c>
      <c r="I1556" s="51" t="str">
        <f>_xlfn.XLOOKUP(Q2_2025[[#This Row],[Artikelnr]],Artikel_prijzen[Artnr],Artikel_prijzen[Groep],"")</f>
        <v/>
      </c>
      <c r="J1556" s="10" t="str">
        <f>_xlfn.XLOOKUP(Q2_2025[[#This Row],[Artikelnr]],Artikel_prijzen[Artnr],Artikel_prijzen[Prijs 2025],"")</f>
        <v/>
      </c>
      <c r="K1556" t="str">
        <f>IF(Q2_2025[[#This Row],[Artikelprijs]]&lt;&gt;"",IF(Q2_2025[[#This Row],[Stuksprijs]]=Q2_2025[[#This Row],[Artikelprijs]],"Prijs gelijk","Prijs wijkt af"),"")</f>
        <v/>
      </c>
      <c r="L1556" t="str">
        <f>IF(Q2_2025[[#This Row],[Relatiekorting percentage]]=0,
    "Nvt",
    IF(Q2_2025[[#This Row],[Brutobedrag 2]] &lt; Q2_2025[[#This Row],[Bruto - Rel.korting]],
        "Nee",
        "Ja"))</f>
        <v>Ja</v>
      </c>
      <c r="M1556" s="10">
        <f>IF(Q2_2025[[#This Row],[Artikelprijs]]&lt;&gt;"",Q2_2025[[#This Row],[Artikelprijs]],Q2_2025[[#This Row],[Stuksprijs]])</f>
        <v>38.5</v>
      </c>
      <c r="N1556" s="10">
        <f>Q2_2025[[#This Row],[Besteld]]*Q2_2025[[#This Row],[Prijs 2]]</f>
        <v>77</v>
      </c>
      <c r="O1556" s="10">
        <f>IF(Q2_2025[[#This Row],[Brutobedrag 2]]&lt;Q2_2025[[#This Row],[Bruto - Rel.korting]],Q2_2025[[#This Row],[Brutobedrag 2]],Q2_2025[[#This Row],[Brutobedrag 2]]*(100-Q2_2025[[#This Row],[Relatiekorting percentage]])/100)</f>
        <v>73.150000000000006</v>
      </c>
      <c r="R1556" s="3"/>
      <c r="W1556"/>
      <c r="AB1556"/>
    </row>
    <row r="1557" spans="1:28" x14ac:dyDescent="0.3">
      <c r="A1557" t="s">
        <v>654</v>
      </c>
      <c r="B1557">
        <v>5020016</v>
      </c>
      <c r="C1557" t="s">
        <v>657</v>
      </c>
      <c r="D1557">
        <v>5</v>
      </c>
      <c r="E1557" s="10">
        <v>13.5</v>
      </c>
      <c r="F1557" s="10">
        <v>67.5</v>
      </c>
      <c r="G1557" s="10">
        <v>64.12</v>
      </c>
      <c r="H1557">
        <v>5</v>
      </c>
      <c r="I1557" s="51" t="str">
        <f>_xlfn.XLOOKUP(Q2_2025[[#This Row],[Artikelnr]],Artikel_prijzen[Artnr],Artikel_prijzen[Groep],"")</f>
        <v/>
      </c>
      <c r="J1557" s="10" t="str">
        <f>_xlfn.XLOOKUP(Q2_2025[[#This Row],[Artikelnr]],Artikel_prijzen[Artnr],Artikel_prijzen[Prijs 2025],"")</f>
        <v/>
      </c>
      <c r="K1557" t="str">
        <f>IF(Q2_2025[[#This Row],[Artikelprijs]]&lt;&gt;"",IF(Q2_2025[[#This Row],[Stuksprijs]]=Q2_2025[[#This Row],[Artikelprijs]],"Prijs gelijk","Prijs wijkt af"),"")</f>
        <v/>
      </c>
      <c r="L1557" t="str">
        <f>IF(Q2_2025[[#This Row],[Relatiekorting percentage]]=0,
    "Nvt",
    IF(Q2_2025[[#This Row],[Brutobedrag 2]] &lt; Q2_2025[[#This Row],[Bruto - Rel.korting]],
        "Nee",
        "Ja"))</f>
        <v>Ja</v>
      </c>
      <c r="M1557" s="10">
        <f>IF(Q2_2025[[#This Row],[Artikelprijs]]&lt;&gt;"",Q2_2025[[#This Row],[Artikelprijs]],Q2_2025[[#This Row],[Stuksprijs]])</f>
        <v>13.5</v>
      </c>
      <c r="N1557" s="10">
        <f>Q2_2025[[#This Row],[Besteld]]*Q2_2025[[#This Row],[Prijs 2]]</f>
        <v>67.5</v>
      </c>
      <c r="O1557" s="10">
        <f>IF(Q2_2025[[#This Row],[Brutobedrag 2]]&lt;Q2_2025[[#This Row],[Bruto - Rel.korting]],Q2_2025[[#This Row],[Brutobedrag 2]],Q2_2025[[#This Row],[Brutobedrag 2]]*(100-Q2_2025[[#This Row],[Relatiekorting percentage]])/100)</f>
        <v>64.125</v>
      </c>
      <c r="R1557" s="3"/>
      <c r="W1557"/>
      <c r="AB1557"/>
    </row>
    <row r="1558" spans="1:28" x14ac:dyDescent="0.3">
      <c r="A1558" t="s">
        <v>654</v>
      </c>
      <c r="B1558">
        <v>5022009</v>
      </c>
      <c r="C1558" t="s">
        <v>655</v>
      </c>
      <c r="D1558">
        <v>1</v>
      </c>
      <c r="E1558" s="10">
        <v>103.75</v>
      </c>
      <c r="F1558" s="10">
        <v>103.75</v>
      </c>
      <c r="G1558" s="10">
        <v>98.56</v>
      </c>
      <c r="H1558">
        <v>5</v>
      </c>
      <c r="I1558" s="51" t="str">
        <f>_xlfn.XLOOKUP(Q2_2025[[#This Row],[Artikelnr]],Artikel_prijzen[Artnr],Artikel_prijzen[Groep],"")</f>
        <v>Elektra</v>
      </c>
      <c r="J1558" s="10">
        <f>_xlfn.XLOOKUP(Q2_2025[[#This Row],[Artikelnr]],Artikel_prijzen[Artnr],Artikel_prijzen[Prijs 2025],"")</f>
        <v>106.8625</v>
      </c>
      <c r="K1558" t="str">
        <f>IF(Q2_2025[[#This Row],[Artikelprijs]]&lt;&gt;"",IF(Q2_2025[[#This Row],[Stuksprijs]]=Q2_2025[[#This Row],[Artikelprijs]],"Prijs gelijk","Prijs wijkt af"),"")</f>
        <v>Prijs wijkt af</v>
      </c>
      <c r="L1558" t="str">
        <f>IF(Q2_2025[[#This Row],[Relatiekorting percentage]]=0,
    "Nvt",
    IF(Q2_2025[[#This Row],[Brutobedrag 2]] &lt; Q2_2025[[#This Row],[Bruto - Rel.korting]],
        "Nee",
        "Ja"))</f>
        <v>Ja</v>
      </c>
      <c r="M1558" s="10">
        <f>IF(Q2_2025[[#This Row],[Artikelprijs]]&lt;&gt;"",Q2_2025[[#This Row],[Artikelprijs]],Q2_2025[[#This Row],[Stuksprijs]])</f>
        <v>106.8625</v>
      </c>
      <c r="N1558" s="10">
        <f>Q2_2025[[#This Row],[Besteld]]*Q2_2025[[#This Row],[Prijs 2]]</f>
        <v>106.8625</v>
      </c>
      <c r="O1558" s="10">
        <f>IF(Q2_2025[[#This Row],[Brutobedrag 2]]&lt;Q2_2025[[#This Row],[Bruto - Rel.korting]],Q2_2025[[#This Row],[Brutobedrag 2]],Q2_2025[[#This Row],[Brutobedrag 2]]*(100-Q2_2025[[#This Row],[Relatiekorting percentage]])/100)</f>
        <v>101.519375</v>
      </c>
      <c r="R1558" s="3"/>
      <c r="W1558"/>
      <c r="AB1558"/>
    </row>
    <row r="1559" spans="1:28" x14ac:dyDescent="0.3">
      <c r="A1559" t="s">
        <v>654</v>
      </c>
      <c r="B1559">
        <v>5020002</v>
      </c>
      <c r="C1559" t="s">
        <v>624</v>
      </c>
      <c r="D1559">
        <v>1</v>
      </c>
      <c r="E1559" s="10">
        <v>38.5</v>
      </c>
      <c r="F1559" s="10">
        <v>38.5</v>
      </c>
      <c r="G1559" s="10">
        <v>36.57</v>
      </c>
      <c r="H1559">
        <v>5</v>
      </c>
      <c r="I1559" s="51" t="str">
        <f>_xlfn.XLOOKUP(Q2_2025[[#This Row],[Artikelnr]],Artikel_prijzen[Artnr],Artikel_prijzen[Groep],"")</f>
        <v/>
      </c>
      <c r="J1559" s="10" t="str">
        <f>_xlfn.XLOOKUP(Q2_2025[[#This Row],[Artikelnr]],Artikel_prijzen[Artnr],Artikel_prijzen[Prijs 2025],"")</f>
        <v/>
      </c>
      <c r="K1559" t="str">
        <f>IF(Q2_2025[[#This Row],[Artikelprijs]]&lt;&gt;"",IF(Q2_2025[[#This Row],[Stuksprijs]]=Q2_2025[[#This Row],[Artikelprijs]],"Prijs gelijk","Prijs wijkt af"),"")</f>
        <v/>
      </c>
      <c r="L1559" t="str">
        <f>IF(Q2_2025[[#This Row],[Relatiekorting percentage]]=0,
    "Nvt",
    IF(Q2_2025[[#This Row],[Brutobedrag 2]] &lt; Q2_2025[[#This Row],[Bruto - Rel.korting]],
        "Nee",
        "Ja"))</f>
        <v>Ja</v>
      </c>
      <c r="M1559" s="10">
        <f>IF(Q2_2025[[#This Row],[Artikelprijs]]&lt;&gt;"",Q2_2025[[#This Row],[Artikelprijs]],Q2_2025[[#This Row],[Stuksprijs]])</f>
        <v>38.5</v>
      </c>
      <c r="N1559" s="10">
        <f>Q2_2025[[#This Row],[Besteld]]*Q2_2025[[#This Row],[Prijs 2]]</f>
        <v>38.5</v>
      </c>
      <c r="O1559" s="10">
        <f>IF(Q2_2025[[#This Row],[Brutobedrag 2]]&lt;Q2_2025[[#This Row],[Bruto - Rel.korting]],Q2_2025[[#This Row],[Brutobedrag 2]],Q2_2025[[#This Row],[Brutobedrag 2]]*(100-Q2_2025[[#This Row],[Relatiekorting percentage]])/100)</f>
        <v>36.575000000000003</v>
      </c>
      <c r="R1559" s="3"/>
      <c r="W1559"/>
      <c r="AB1559"/>
    </row>
    <row r="1560" spans="1:28" x14ac:dyDescent="0.3">
      <c r="A1560" t="s">
        <v>654</v>
      </c>
      <c r="B1560">
        <v>5022009</v>
      </c>
      <c r="C1560" t="s">
        <v>655</v>
      </c>
      <c r="D1560">
        <v>1</v>
      </c>
      <c r="E1560" s="10">
        <v>103.75</v>
      </c>
      <c r="F1560" s="10">
        <v>103.75</v>
      </c>
      <c r="G1560" s="10">
        <v>98.56</v>
      </c>
      <c r="H1560">
        <v>5</v>
      </c>
      <c r="I1560" s="51" t="str">
        <f>_xlfn.XLOOKUP(Q2_2025[[#This Row],[Artikelnr]],Artikel_prijzen[Artnr],Artikel_prijzen[Groep],"")</f>
        <v>Elektra</v>
      </c>
      <c r="J1560" s="10">
        <f>_xlfn.XLOOKUP(Q2_2025[[#This Row],[Artikelnr]],Artikel_prijzen[Artnr],Artikel_prijzen[Prijs 2025],"")</f>
        <v>106.8625</v>
      </c>
      <c r="K1560" t="str">
        <f>IF(Q2_2025[[#This Row],[Artikelprijs]]&lt;&gt;"",IF(Q2_2025[[#This Row],[Stuksprijs]]=Q2_2025[[#This Row],[Artikelprijs]],"Prijs gelijk","Prijs wijkt af"),"")</f>
        <v>Prijs wijkt af</v>
      </c>
      <c r="L1560" t="str">
        <f>IF(Q2_2025[[#This Row],[Relatiekorting percentage]]=0,
    "Nvt",
    IF(Q2_2025[[#This Row],[Brutobedrag 2]] &lt; Q2_2025[[#This Row],[Bruto - Rel.korting]],
        "Nee",
        "Ja"))</f>
        <v>Ja</v>
      </c>
      <c r="M1560" s="10">
        <f>IF(Q2_2025[[#This Row],[Artikelprijs]]&lt;&gt;"",Q2_2025[[#This Row],[Artikelprijs]],Q2_2025[[#This Row],[Stuksprijs]])</f>
        <v>106.8625</v>
      </c>
      <c r="N1560" s="10">
        <f>Q2_2025[[#This Row],[Besteld]]*Q2_2025[[#This Row],[Prijs 2]]</f>
        <v>106.8625</v>
      </c>
      <c r="O1560" s="10">
        <f>IF(Q2_2025[[#This Row],[Brutobedrag 2]]&lt;Q2_2025[[#This Row],[Bruto - Rel.korting]],Q2_2025[[#This Row],[Brutobedrag 2]],Q2_2025[[#This Row],[Brutobedrag 2]]*(100-Q2_2025[[#This Row],[Relatiekorting percentage]])/100)</f>
        <v>101.519375</v>
      </c>
      <c r="R1560" s="3"/>
      <c r="W1560"/>
      <c r="AB1560"/>
    </row>
    <row r="1561" spans="1:28" x14ac:dyDescent="0.3">
      <c r="A1561" t="s">
        <v>654</v>
      </c>
      <c r="B1561">
        <v>5020002</v>
      </c>
      <c r="C1561" t="s">
        <v>624</v>
      </c>
      <c r="D1561">
        <v>1</v>
      </c>
      <c r="E1561" s="10">
        <v>38.5</v>
      </c>
      <c r="F1561" s="10">
        <v>38.5</v>
      </c>
      <c r="G1561" s="10">
        <v>36.57</v>
      </c>
      <c r="H1561">
        <v>5</v>
      </c>
      <c r="I1561" s="51" t="str">
        <f>_xlfn.XLOOKUP(Q2_2025[[#This Row],[Artikelnr]],Artikel_prijzen[Artnr],Artikel_prijzen[Groep],"")</f>
        <v/>
      </c>
      <c r="J1561" s="10" t="str">
        <f>_xlfn.XLOOKUP(Q2_2025[[#This Row],[Artikelnr]],Artikel_prijzen[Artnr],Artikel_prijzen[Prijs 2025],"")</f>
        <v/>
      </c>
      <c r="K1561" t="str">
        <f>IF(Q2_2025[[#This Row],[Artikelprijs]]&lt;&gt;"",IF(Q2_2025[[#This Row],[Stuksprijs]]=Q2_2025[[#This Row],[Artikelprijs]],"Prijs gelijk","Prijs wijkt af"),"")</f>
        <v/>
      </c>
      <c r="L1561" t="str">
        <f>IF(Q2_2025[[#This Row],[Relatiekorting percentage]]=0,
    "Nvt",
    IF(Q2_2025[[#This Row],[Brutobedrag 2]] &lt; Q2_2025[[#This Row],[Bruto - Rel.korting]],
        "Nee",
        "Ja"))</f>
        <v>Ja</v>
      </c>
      <c r="M1561" s="10">
        <f>IF(Q2_2025[[#This Row],[Artikelprijs]]&lt;&gt;"",Q2_2025[[#This Row],[Artikelprijs]],Q2_2025[[#This Row],[Stuksprijs]])</f>
        <v>38.5</v>
      </c>
      <c r="N1561" s="10">
        <f>Q2_2025[[#This Row],[Besteld]]*Q2_2025[[#This Row],[Prijs 2]]</f>
        <v>38.5</v>
      </c>
      <c r="O1561" s="10">
        <f>IF(Q2_2025[[#This Row],[Brutobedrag 2]]&lt;Q2_2025[[#This Row],[Bruto - Rel.korting]],Q2_2025[[#This Row],[Brutobedrag 2]],Q2_2025[[#This Row],[Brutobedrag 2]]*(100-Q2_2025[[#This Row],[Relatiekorting percentage]])/100)</f>
        <v>36.575000000000003</v>
      </c>
      <c r="R1561" s="3"/>
      <c r="W1561"/>
      <c r="AB1561"/>
    </row>
    <row r="1562" spans="1:28" x14ac:dyDescent="0.3">
      <c r="A1562" t="s">
        <v>654</v>
      </c>
      <c r="B1562">
        <v>5021026</v>
      </c>
      <c r="C1562" t="s">
        <v>299</v>
      </c>
      <c r="D1562">
        <v>1</v>
      </c>
      <c r="E1562" s="10">
        <v>160</v>
      </c>
      <c r="F1562" s="10">
        <v>160</v>
      </c>
      <c r="G1562" s="10">
        <v>152</v>
      </c>
      <c r="H1562">
        <v>5</v>
      </c>
      <c r="I1562" s="51" t="str">
        <f>_xlfn.XLOOKUP(Q2_2025[[#This Row],[Artikelnr]],Artikel_prijzen[Artnr],Artikel_prijzen[Groep],"")</f>
        <v>Elektra</v>
      </c>
      <c r="J1562" s="10">
        <f>_xlfn.XLOOKUP(Q2_2025[[#This Row],[Artikelnr]],Artikel_prijzen[Artnr],Artikel_prijzen[Prijs 2025],"")</f>
        <v>106.8625</v>
      </c>
      <c r="K1562" t="str">
        <f>IF(Q2_2025[[#This Row],[Artikelprijs]]&lt;&gt;"",IF(Q2_2025[[#This Row],[Stuksprijs]]=Q2_2025[[#This Row],[Artikelprijs]],"Prijs gelijk","Prijs wijkt af"),"")</f>
        <v>Prijs wijkt af</v>
      </c>
      <c r="L1562" t="str">
        <f>IF(Q2_2025[[#This Row],[Relatiekorting percentage]]=0,
    "Nvt",
    IF(Q2_2025[[#This Row],[Brutobedrag 2]] &lt; Q2_2025[[#This Row],[Bruto - Rel.korting]],
        "Nee",
        "Ja"))</f>
        <v>Nee</v>
      </c>
      <c r="M1562" s="10">
        <f>IF(Q2_2025[[#This Row],[Artikelprijs]]&lt;&gt;"",Q2_2025[[#This Row],[Artikelprijs]],Q2_2025[[#This Row],[Stuksprijs]])</f>
        <v>106.8625</v>
      </c>
      <c r="N1562" s="10">
        <f>Q2_2025[[#This Row],[Besteld]]*Q2_2025[[#This Row],[Prijs 2]]</f>
        <v>106.8625</v>
      </c>
      <c r="O1562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1562" s="3"/>
      <c r="W1562"/>
      <c r="AB1562"/>
    </row>
    <row r="1563" spans="1:28" x14ac:dyDescent="0.3">
      <c r="A1563" t="s">
        <v>654</v>
      </c>
      <c r="B1563">
        <v>5021026</v>
      </c>
      <c r="C1563" t="s">
        <v>299</v>
      </c>
      <c r="D1563">
        <v>1</v>
      </c>
      <c r="E1563" s="10">
        <v>160</v>
      </c>
      <c r="F1563" s="10">
        <v>160</v>
      </c>
      <c r="G1563" s="10">
        <v>152</v>
      </c>
      <c r="H1563">
        <v>5</v>
      </c>
      <c r="I1563" s="51" t="str">
        <f>_xlfn.XLOOKUP(Q2_2025[[#This Row],[Artikelnr]],Artikel_prijzen[Artnr],Artikel_prijzen[Groep],"")</f>
        <v>Elektra</v>
      </c>
      <c r="J1563" s="10">
        <f>_xlfn.XLOOKUP(Q2_2025[[#This Row],[Artikelnr]],Artikel_prijzen[Artnr],Artikel_prijzen[Prijs 2025],"")</f>
        <v>106.8625</v>
      </c>
      <c r="K1563" t="str">
        <f>IF(Q2_2025[[#This Row],[Artikelprijs]]&lt;&gt;"",IF(Q2_2025[[#This Row],[Stuksprijs]]=Q2_2025[[#This Row],[Artikelprijs]],"Prijs gelijk","Prijs wijkt af"),"")</f>
        <v>Prijs wijkt af</v>
      </c>
      <c r="L1563" t="str">
        <f>IF(Q2_2025[[#This Row],[Relatiekorting percentage]]=0,
    "Nvt",
    IF(Q2_2025[[#This Row],[Brutobedrag 2]] &lt; Q2_2025[[#This Row],[Bruto - Rel.korting]],
        "Nee",
        "Ja"))</f>
        <v>Nee</v>
      </c>
      <c r="M1563" s="10">
        <f>IF(Q2_2025[[#This Row],[Artikelprijs]]&lt;&gt;"",Q2_2025[[#This Row],[Artikelprijs]],Q2_2025[[#This Row],[Stuksprijs]])</f>
        <v>106.8625</v>
      </c>
      <c r="N1563" s="10">
        <f>Q2_2025[[#This Row],[Besteld]]*Q2_2025[[#This Row],[Prijs 2]]</f>
        <v>106.8625</v>
      </c>
      <c r="O1563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1563" s="3"/>
      <c r="W1563"/>
      <c r="AB1563"/>
    </row>
    <row r="1564" spans="1:28" x14ac:dyDescent="0.3">
      <c r="A1564" t="s">
        <v>654</v>
      </c>
      <c r="B1564">
        <v>5020016</v>
      </c>
      <c r="C1564" t="s">
        <v>657</v>
      </c>
      <c r="D1564">
        <v>2</v>
      </c>
      <c r="E1564" s="10">
        <v>13.5</v>
      </c>
      <c r="F1564" s="10">
        <v>27</v>
      </c>
      <c r="G1564" s="10">
        <v>25.65</v>
      </c>
      <c r="H1564">
        <v>5</v>
      </c>
      <c r="I1564" s="51" t="str">
        <f>_xlfn.XLOOKUP(Q2_2025[[#This Row],[Artikelnr]],Artikel_prijzen[Artnr],Artikel_prijzen[Groep],"")</f>
        <v/>
      </c>
      <c r="J1564" s="10" t="str">
        <f>_xlfn.XLOOKUP(Q2_2025[[#This Row],[Artikelnr]],Artikel_prijzen[Artnr],Artikel_prijzen[Prijs 2025],"")</f>
        <v/>
      </c>
      <c r="K1564" t="str">
        <f>IF(Q2_2025[[#This Row],[Artikelprijs]]&lt;&gt;"",IF(Q2_2025[[#This Row],[Stuksprijs]]=Q2_2025[[#This Row],[Artikelprijs]],"Prijs gelijk","Prijs wijkt af"),"")</f>
        <v/>
      </c>
      <c r="L1564" t="str">
        <f>IF(Q2_2025[[#This Row],[Relatiekorting percentage]]=0,
    "Nvt",
    IF(Q2_2025[[#This Row],[Brutobedrag 2]] &lt; Q2_2025[[#This Row],[Bruto - Rel.korting]],
        "Nee",
        "Ja"))</f>
        <v>Ja</v>
      </c>
      <c r="M1564" s="10">
        <f>IF(Q2_2025[[#This Row],[Artikelprijs]]&lt;&gt;"",Q2_2025[[#This Row],[Artikelprijs]],Q2_2025[[#This Row],[Stuksprijs]])</f>
        <v>13.5</v>
      </c>
      <c r="N1564" s="10">
        <f>Q2_2025[[#This Row],[Besteld]]*Q2_2025[[#This Row],[Prijs 2]]</f>
        <v>27</v>
      </c>
      <c r="O1564" s="10">
        <f>IF(Q2_2025[[#This Row],[Brutobedrag 2]]&lt;Q2_2025[[#This Row],[Bruto - Rel.korting]],Q2_2025[[#This Row],[Brutobedrag 2]],Q2_2025[[#This Row],[Brutobedrag 2]]*(100-Q2_2025[[#This Row],[Relatiekorting percentage]])/100)</f>
        <v>25.65</v>
      </c>
      <c r="R1564" s="3"/>
      <c r="W1564"/>
      <c r="AB1564"/>
    </row>
    <row r="1565" spans="1:28" x14ac:dyDescent="0.3">
      <c r="A1565" t="s">
        <v>654</v>
      </c>
      <c r="B1565">
        <v>5022038</v>
      </c>
      <c r="C1565" t="s">
        <v>516</v>
      </c>
      <c r="D1565">
        <v>1</v>
      </c>
      <c r="E1565" s="10">
        <v>995.68</v>
      </c>
      <c r="F1565" s="10">
        <v>995.68</v>
      </c>
      <c r="G1565" s="10">
        <v>945.9</v>
      </c>
      <c r="H1565">
        <v>5</v>
      </c>
      <c r="I1565" s="51" t="str">
        <f>_xlfn.XLOOKUP(Q2_2025[[#This Row],[Artikelnr]],Artikel_prijzen[Artnr],Artikel_prijzen[Groep],"")</f>
        <v>Elektra</v>
      </c>
      <c r="J1565" s="10">
        <f>_xlfn.XLOOKUP(Q2_2025[[#This Row],[Artikelnr]],Artikel_prijzen[Artnr],Artikel_prijzen[Prijs 2025],"")</f>
        <v>700</v>
      </c>
      <c r="K1565" t="str">
        <f>IF(Q2_2025[[#This Row],[Artikelprijs]]&lt;&gt;"",IF(Q2_2025[[#This Row],[Stuksprijs]]=Q2_2025[[#This Row],[Artikelprijs]],"Prijs gelijk","Prijs wijkt af"),"")</f>
        <v>Prijs wijkt af</v>
      </c>
      <c r="L1565" t="str">
        <f>IF(Q2_2025[[#This Row],[Relatiekorting percentage]]=0,
    "Nvt",
    IF(Q2_2025[[#This Row],[Brutobedrag 2]] &lt; Q2_2025[[#This Row],[Bruto - Rel.korting]],
        "Nee",
        "Ja"))</f>
        <v>Nee</v>
      </c>
      <c r="M1565" s="10">
        <f>IF(Q2_2025[[#This Row],[Artikelprijs]]&lt;&gt;"",Q2_2025[[#This Row],[Artikelprijs]],Q2_2025[[#This Row],[Stuksprijs]])</f>
        <v>700</v>
      </c>
      <c r="N1565" s="10">
        <f>Q2_2025[[#This Row],[Besteld]]*Q2_2025[[#This Row],[Prijs 2]]</f>
        <v>700</v>
      </c>
      <c r="O1565" s="10">
        <f>IF(Q2_2025[[#This Row],[Brutobedrag 2]]&lt;Q2_2025[[#This Row],[Bruto - Rel.korting]],Q2_2025[[#This Row],[Brutobedrag 2]],Q2_2025[[#This Row],[Brutobedrag 2]]*(100-Q2_2025[[#This Row],[Relatiekorting percentage]])/100)</f>
        <v>700</v>
      </c>
      <c r="R1565" s="3"/>
      <c r="W1565"/>
      <c r="AB1565"/>
    </row>
    <row r="1566" spans="1:28" x14ac:dyDescent="0.3">
      <c r="A1566" t="s">
        <v>654</v>
      </c>
      <c r="B1566">
        <v>5022044</v>
      </c>
      <c r="C1566" t="s">
        <v>521</v>
      </c>
      <c r="D1566">
        <v>1</v>
      </c>
      <c r="E1566" s="10">
        <v>1606.88</v>
      </c>
      <c r="F1566" s="10">
        <v>1606.88</v>
      </c>
      <c r="G1566" s="10">
        <v>1526.54</v>
      </c>
      <c r="H1566">
        <v>5</v>
      </c>
      <c r="I1566" s="51" t="str">
        <f>_xlfn.XLOOKUP(Q2_2025[[#This Row],[Artikelnr]],Artikel_prijzen[Artnr],Artikel_prijzen[Groep],"")</f>
        <v>Elektra</v>
      </c>
      <c r="J1566" s="10">
        <f>_xlfn.XLOOKUP(Q2_2025[[#This Row],[Artikelnr]],Artikel_prijzen[Artnr],Artikel_prijzen[Prijs 2025],"")</f>
        <v>1100</v>
      </c>
      <c r="K1566" t="str">
        <f>IF(Q2_2025[[#This Row],[Artikelprijs]]&lt;&gt;"",IF(Q2_2025[[#This Row],[Stuksprijs]]=Q2_2025[[#This Row],[Artikelprijs]],"Prijs gelijk","Prijs wijkt af"),"")</f>
        <v>Prijs wijkt af</v>
      </c>
      <c r="L1566" t="str">
        <f>IF(Q2_2025[[#This Row],[Relatiekorting percentage]]=0,
    "Nvt",
    IF(Q2_2025[[#This Row],[Brutobedrag 2]] &lt; Q2_2025[[#This Row],[Bruto - Rel.korting]],
        "Nee",
        "Ja"))</f>
        <v>Nee</v>
      </c>
      <c r="M1566" s="10">
        <f>IF(Q2_2025[[#This Row],[Artikelprijs]]&lt;&gt;"",Q2_2025[[#This Row],[Artikelprijs]],Q2_2025[[#This Row],[Stuksprijs]])</f>
        <v>1100</v>
      </c>
      <c r="N1566" s="10">
        <f>Q2_2025[[#This Row],[Besteld]]*Q2_2025[[#This Row],[Prijs 2]]</f>
        <v>1100</v>
      </c>
      <c r="O1566" s="10">
        <f>IF(Q2_2025[[#This Row],[Brutobedrag 2]]&lt;Q2_2025[[#This Row],[Bruto - Rel.korting]],Q2_2025[[#This Row],[Brutobedrag 2]],Q2_2025[[#This Row],[Brutobedrag 2]]*(100-Q2_2025[[#This Row],[Relatiekorting percentage]])/100)</f>
        <v>1100</v>
      </c>
      <c r="R1566" s="3"/>
      <c r="W1566"/>
      <c r="AB1566"/>
    </row>
    <row r="1567" spans="1:28" x14ac:dyDescent="0.3">
      <c r="A1567" t="s">
        <v>654</v>
      </c>
      <c r="B1567">
        <v>5020002</v>
      </c>
      <c r="C1567" t="s">
        <v>624</v>
      </c>
      <c r="D1567">
        <v>14</v>
      </c>
      <c r="E1567" s="10">
        <v>38.5</v>
      </c>
      <c r="F1567" s="10">
        <v>539</v>
      </c>
      <c r="G1567" s="10">
        <v>512.04999999999995</v>
      </c>
      <c r="H1567">
        <v>5</v>
      </c>
      <c r="I1567" s="51" t="str">
        <f>_xlfn.XLOOKUP(Q2_2025[[#This Row],[Artikelnr]],Artikel_prijzen[Artnr],Artikel_prijzen[Groep],"")</f>
        <v/>
      </c>
      <c r="J1567" s="10" t="str">
        <f>_xlfn.XLOOKUP(Q2_2025[[#This Row],[Artikelnr]],Artikel_prijzen[Artnr],Artikel_prijzen[Prijs 2025],"")</f>
        <v/>
      </c>
      <c r="K1567" t="str">
        <f>IF(Q2_2025[[#This Row],[Artikelprijs]]&lt;&gt;"",IF(Q2_2025[[#This Row],[Stuksprijs]]=Q2_2025[[#This Row],[Artikelprijs]],"Prijs gelijk","Prijs wijkt af"),"")</f>
        <v/>
      </c>
      <c r="L1567" t="str">
        <f>IF(Q2_2025[[#This Row],[Relatiekorting percentage]]=0,
    "Nvt",
    IF(Q2_2025[[#This Row],[Brutobedrag 2]] &lt; Q2_2025[[#This Row],[Bruto - Rel.korting]],
        "Nee",
        "Ja"))</f>
        <v>Ja</v>
      </c>
      <c r="M1567" s="10">
        <f>IF(Q2_2025[[#This Row],[Artikelprijs]]&lt;&gt;"",Q2_2025[[#This Row],[Artikelprijs]],Q2_2025[[#This Row],[Stuksprijs]])</f>
        <v>38.5</v>
      </c>
      <c r="N1567" s="10">
        <f>Q2_2025[[#This Row],[Besteld]]*Q2_2025[[#This Row],[Prijs 2]]</f>
        <v>539</v>
      </c>
      <c r="O1567" s="10">
        <f>IF(Q2_2025[[#This Row],[Brutobedrag 2]]&lt;Q2_2025[[#This Row],[Bruto - Rel.korting]],Q2_2025[[#This Row],[Brutobedrag 2]],Q2_2025[[#This Row],[Brutobedrag 2]]*(100-Q2_2025[[#This Row],[Relatiekorting percentage]])/100)</f>
        <v>512.04999999999995</v>
      </c>
      <c r="R1567" s="3"/>
      <c r="W1567"/>
      <c r="AB1567"/>
    </row>
    <row r="1568" spans="1:28" x14ac:dyDescent="0.3">
      <c r="A1568" t="s">
        <v>654</v>
      </c>
      <c r="B1568">
        <v>5020004</v>
      </c>
      <c r="C1568" t="s">
        <v>658</v>
      </c>
      <c r="D1568">
        <v>7</v>
      </c>
      <c r="E1568" s="10">
        <v>75</v>
      </c>
      <c r="F1568" s="10">
        <v>525</v>
      </c>
      <c r="G1568" s="10">
        <v>498.75</v>
      </c>
      <c r="H1568">
        <v>5</v>
      </c>
      <c r="I1568" s="51" t="str">
        <f>_xlfn.XLOOKUP(Q2_2025[[#This Row],[Artikelnr]],Artikel_prijzen[Artnr],Artikel_prijzen[Groep],"")</f>
        <v/>
      </c>
      <c r="J1568" s="10" t="str">
        <f>_xlfn.XLOOKUP(Q2_2025[[#This Row],[Artikelnr]],Artikel_prijzen[Artnr],Artikel_prijzen[Prijs 2025],"")</f>
        <v/>
      </c>
      <c r="K1568" t="str">
        <f>IF(Q2_2025[[#This Row],[Artikelprijs]]&lt;&gt;"",IF(Q2_2025[[#This Row],[Stuksprijs]]=Q2_2025[[#This Row],[Artikelprijs]],"Prijs gelijk","Prijs wijkt af"),"")</f>
        <v/>
      </c>
      <c r="L1568" t="str">
        <f>IF(Q2_2025[[#This Row],[Relatiekorting percentage]]=0,
    "Nvt",
    IF(Q2_2025[[#This Row],[Brutobedrag 2]] &lt; Q2_2025[[#This Row],[Bruto - Rel.korting]],
        "Nee",
        "Ja"))</f>
        <v>Ja</v>
      </c>
      <c r="M1568" s="10">
        <f>IF(Q2_2025[[#This Row],[Artikelprijs]]&lt;&gt;"",Q2_2025[[#This Row],[Artikelprijs]],Q2_2025[[#This Row],[Stuksprijs]])</f>
        <v>75</v>
      </c>
      <c r="N1568" s="10">
        <f>Q2_2025[[#This Row],[Besteld]]*Q2_2025[[#This Row],[Prijs 2]]</f>
        <v>525</v>
      </c>
      <c r="O1568" s="10">
        <f>IF(Q2_2025[[#This Row],[Brutobedrag 2]]&lt;Q2_2025[[#This Row],[Bruto - Rel.korting]],Q2_2025[[#This Row],[Brutobedrag 2]],Q2_2025[[#This Row],[Brutobedrag 2]]*(100-Q2_2025[[#This Row],[Relatiekorting percentage]])/100)</f>
        <v>498.75</v>
      </c>
      <c r="R1568" s="3"/>
      <c r="W1568"/>
      <c r="AB1568"/>
    </row>
    <row r="1569" spans="1:28" x14ac:dyDescent="0.3">
      <c r="A1569" t="s">
        <v>654</v>
      </c>
      <c r="B1569">
        <v>5021026</v>
      </c>
      <c r="C1569" t="s">
        <v>299</v>
      </c>
      <c r="D1569">
        <v>1</v>
      </c>
      <c r="E1569" s="10">
        <v>160</v>
      </c>
      <c r="F1569" s="10">
        <v>160</v>
      </c>
      <c r="G1569" s="10">
        <v>152</v>
      </c>
      <c r="H1569">
        <v>5</v>
      </c>
      <c r="I1569" s="51" t="str">
        <f>_xlfn.XLOOKUP(Q2_2025[[#This Row],[Artikelnr]],Artikel_prijzen[Artnr],Artikel_prijzen[Groep],"")</f>
        <v>Elektra</v>
      </c>
      <c r="J1569" s="10">
        <f>_xlfn.XLOOKUP(Q2_2025[[#This Row],[Artikelnr]],Artikel_prijzen[Artnr],Artikel_prijzen[Prijs 2025],"")</f>
        <v>106.8625</v>
      </c>
      <c r="K1569" t="str">
        <f>IF(Q2_2025[[#This Row],[Artikelprijs]]&lt;&gt;"",IF(Q2_2025[[#This Row],[Stuksprijs]]=Q2_2025[[#This Row],[Artikelprijs]],"Prijs gelijk","Prijs wijkt af"),"")</f>
        <v>Prijs wijkt af</v>
      </c>
      <c r="L1569" t="str">
        <f>IF(Q2_2025[[#This Row],[Relatiekorting percentage]]=0,
    "Nvt",
    IF(Q2_2025[[#This Row],[Brutobedrag 2]] &lt; Q2_2025[[#This Row],[Bruto - Rel.korting]],
        "Nee",
        "Ja"))</f>
        <v>Nee</v>
      </c>
      <c r="M1569" s="10">
        <f>IF(Q2_2025[[#This Row],[Artikelprijs]]&lt;&gt;"",Q2_2025[[#This Row],[Artikelprijs]],Q2_2025[[#This Row],[Stuksprijs]])</f>
        <v>106.8625</v>
      </c>
      <c r="N1569" s="10">
        <f>Q2_2025[[#This Row],[Besteld]]*Q2_2025[[#This Row],[Prijs 2]]</f>
        <v>106.8625</v>
      </c>
      <c r="O1569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1569" s="3"/>
      <c r="W1569"/>
      <c r="AB1569"/>
    </row>
    <row r="1570" spans="1:28" x14ac:dyDescent="0.3">
      <c r="A1570" t="s">
        <v>654</v>
      </c>
      <c r="B1570">
        <v>5022009</v>
      </c>
      <c r="C1570" t="s">
        <v>655</v>
      </c>
      <c r="D1570">
        <v>1</v>
      </c>
      <c r="E1570" s="10">
        <v>103.75</v>
      </c>
      <c r="F1570" s="10">
        <v>103.75</v>
      </c>
      <c r="G1570" s="10">
        <v>98.56</v>
      </c>
      <c r="H1570">
        <v>5</v>
      </c>
      <c r="I1570" s="51" t="str">
        <f>_xlfn.XLOOKUP(Q2_2025[[#This Row],[Artikelnr]],Artikel_prijzen[Artnr],Artikel_prijzen[Groep],"")</f>
        <v>Elektra</v>
      </c>
      <c r="J1570" s="10">
        <f>_xlfn.XLOOKUP(Q2_2025[[#This Row],[Artikelnr]],Artikel_prijzen[Artnr],Artikel_prijzen[Prijs 2025],"")</f>
        <v>106.8625</v>
      </c>
      <c r="K1570" t="str">
        <f>IF(Q2_2025[[#This Row],[Artikelprijs]]&lt;&gt;"",IF(Q2_2025[[#This Row],[Stuksprijs]]=Q2_2025[[#This Row],[Artikelprijs]],"Prijs gelijk","Prijs wijkt af"),"")</f>
        <v>Prijs wijkt af</v>
      </c>
      <c r="L1570" t="str">
        <f>IF(Q2_2025[[#This Row],[Relatiekorting percentage]]=0,
    "Nvt",
    IF(Q2_2025[[#This Row],[Brutobedrag 2]] &lt; Q2_2025[[#This Row],[Bruto - Rel.korting]],
        "Nee",
        "Ja"))</f>
        <v>Ja</v>
      </c>
      <c r="M1570" s="10">
        <f>IF(Q2_2025[[#This Row],[Artikelprijs]]&lt;&gt;"",Q2_2025[[#This Row],[Artikelprijs]],Q2_2025[[#This Row],[Stuksprijs]])</f>
        <v>106.8625</v>
      </c>
      <c r="N1570" s="10">
        <f>Q2_2025[[#This Row],[Besteld]]*Q2_2025[[#This Row],[Prijs 2]]</f>
        <v>106.8625</v>
      </c>
      <c r="O1570" s="10">
        <f>IF(Q2_2025[[#This Row],[Brutobedrag 2]]&lt;Q2_2025[[#This Row],[Bruto - Rel.korting]],Q2_2025[[#This Row],[Brutobedrag 2]],Q2_2025[[#This Row],[Brutobedrag 2]]*(100-Q2_2025[[#This Row],[Relatiekorting percentage]])/100)</f>
        <v>101.519375</v>
      </c>
      <c r="R1570" s="3"/>
      <c r="W1570"/>
      <c r="AB1570"/>
    </row>
    <row r="1571" spans="1:28" x14ac:dyDescent="0.3">
      <c r="A1571" t="s">
        <v>654</v>
      </c>
      <c r="B1571">
        <v>5020002</v>
      </c>
      <c r="C1571" t="s">
        <v>624</v>
      </c>
      <c r="D1571">
        <v>1</v>
      </c>
      <c r="E1571" s="10">
        <v>38.5</v>
      </c>
      <c r="F1571" s="10">
        <v>38.5</v>
      </c>
      <c r="G1571" s="10">
        <v>36.57</v>
      </c>
      <c r="H1571">
        <v>5</v>
      </c>
      <c r="I1571" s="51" t="str">
        <f>_xlfn.XLOOKUP(Q2_2025[[#This Row],[Artikelnr]],Artikel_prijzen[Artnr],Artikel_prijzen[Groep],"")</f>
        <v/>
      </c>
      <c r="J1571" s="10" t="str">
        <f>_xlfn.XLOOKUP(Q2_2025[[#This Row],[Artikelnr]],Artikel_prijzen[Artnr],Artikel_prijzen[Prijs 2025],"")</f>
        <v/>
      </c>
      <c r="K1571" t="str">
        <f>IF(Q2_2025[[#This Row],[Artikelprijs]]&lt;&gt;"",IF(Q2_2025[[#This Row],[Stuksprijs]]=Q2_2025[[#This Row],[Artikelprijs]],"Prijs gelijk","Prijs wijkt af"),"")</f>
        <v/>
      </c>
      <c r="L1571" t="str">
        <f>IF(Q2_2025[[#This Row],[Relatiekorting percentage]]=0,
    "Nvt",
    IF(Q2_2025[[#This Row],[Brutobedrag 2]] &lt; Q2_2025[[#This Row],[Bruto - Rel.korting]],
        "Nee",
        "Ja"))</f>
        <v>Ja</v>
      </c>
      <c r="M1571" s="10">
        <f>IF(Q2_2025[[#This Row],[Artikelprijs]]&lt;&gt;"",Q2_2025[[#This Row],[Artikelprijs]],Q2_2025[[#This Row],[Stuksprijs]])</f>
        <v>38.5</v>
      </c>
      <c r="N1571" s="10">
        <f>Q2_2025[[#This Row],[Besteld]]*Q2_2025[[#This Row],[Prijs 2]]</f>
        <v>38.5</v>
      </c>
      <c r="O1571" s="10">
        <f>IF(Q2_2025[[#This Row],[Brutobedrag 2]]&lt;Q2_2025[[#This Row],[Bruto - Rel.korting]],Q2_2025[[#This Row],[Brutobedrag 2]],Q2_2025[[#This Row],[Brutobedrag 2]]*(100-Q2_2025[[#This Row],[Relatiekorting percentage]])/100)</f>
        <v>36.575000000000003</v>
      </c>
      <c r="R1571" s="3"/>
      <c r="W1571"/>
      <c r="AB1571"/>
    </row>
    <row r="1572" spans="1:28" x14ac:dyDescent="0.3">
      <c r="A1572" t="s">
        <v>654</v>
      </c>
      <c r="B1572">
        <v>5022009</v>
      </c>
      <c r="C1572" t="s">
        <v>655</v>
      </c>
      <c r="D1572">
        <v>1</v>
      </c>
      <c r="E1572" s="10">
        <v>103.75</v>
      </c>
      <c r="F1572" s="10">
        <v>103.75</v>
      </c>
      <c r="G1572" s="10">
        <v>98.56</v>
      </c>
      <c r="H1572">
        <v>5</v>
      </c>
      <c r="I1572" s="51" t="str">
        <f>_xlfn.XLOOKUP(Q2_2025[[#This Row],[Artikelnr]],Artikel_prijzen[Artnr],Artikel_prijzen[Groep],"")</f>
        <v>Elektra</v>
      </c>
      <c r="J1572" s="10">
        <f>_xlfn.XLOOKUP(Q2_2025[[#This Row],[Artikelnr]],Artikel_prijzen[Artnr],Artikel_prijzen[Prijs 2025],"")</f>
        <v>106.8625</v>
      </c>
      <c r="K1572" t="str">
        <f>IF(Q2_2025[[#This Row],[Artikelprijs]]&lt;&gt;"",IF(Q2_2025[[#This Row],[Stuksprijs]]=Q2_2025[[#This Row],[Artikelprijs]],"Prijs gelijk","Prijs wijkt af"),"")</f>
        <v>Prijs wijkt af</v>
      </c>
      <c r="L1572" t="str">
        <f>IF(Q2_2025[[#This Row],[Relatiekorting percentage]]=0,
    "Nvt",
    IF(Q2_2025[[#This Row],[Brutobedrag 2]] &lt; Q2_2025[[#This Row],[Bruto - Rel.korting]],
        "Nee",
        "Ja"))</f>
        <v>Ja</v>
      </c>
      <c r="M1572" s="10">
        <f>IF(Q2_2025[[#This Row],[Artikelprijs]]&lt;&gt;"",Q2_2025[[#This Row],[Artikelprijs]],Q2_2025[[#This Row],[Stuksprijs]])</f>
        <v>106.8625</v>
      </c>
      <c r="N1572" s="10">
        <f>Q2_2025[[#This Row],[Besteld]]*Q2_2025[[#This Row],[Prijs 2]]</f>
        <v>106.8625</v>
      </c>
      <c r="O1572" s="10">
        <f>IF(Q2_2025[[#This Row],[Brutobedrag 2]]&lt;Q2_2025[[#This Row],[Bruto - Rel.korting]],Q2_2025[[#This Row],[Brutobedrag 2]],Q2_2025[[#This Row],[Brutobedrag 2]]*(100-Q2_2025[[#This Row],[Relatiekorting percentage]])/100)</f>
        <v>101.519375</v>
      </c>
      <c r="R1572" s="3"/>
      <c r="W1572"/>
      <c r="AB1572"/>
    </row>
    <row r="1573" spans="1:28" x14ac:dyDescent="0.3">
      <c r="A1573" t="s">
        <v>654</v>
      </c>
      <c r="B1573">
        <v>5020002</v>
      </c>
      <c r="C1573" t="s">
        <v>624</v>
      </c>
      <c r="D1573">
        <v>1</v>
      </c>
      <c r="E1573" s="10">
        <v>38.5</v>
      </c>
      <c r="F1573" s="10">
        <v>38.5</v>
      </c>
      <c r="G1573" s="10">
        <v>36.57</v>
      </c>
      <c r="H1573">
        <v>5</v>
      </c>
      <c r="I1573" s="51" t="str">
        <f>_xlfn.XLOOKUP(Q2_2025[[#This Row],[Artikelnr]],Artikel_prijzen[Artnr],Artikel_prijzen[Groep],"")</f>
        <v/>
      </c>
      <c r="J1573" s="10" t="str">
        <f>_xlfn.XLOOKUP(Q2_2025[[#This Row],[Artikelnr]],Artikel_prijzen[Artnr],Artikel_prijzen[Prijs 2025],"")</f>
        <v/>
      </c>
      <c r="K1573" t="str">
        <f>IF(Q2_2025[[#This Row],[Artikelprijs]]&lt;&gt;"",IF(Q2_2025[[#This Row],[Stuksprijs]]=Q2_2025[[#This Row],[Artikelprijs]],"Prijs gelijk","Prijs wijkt af"),"")</f>
        <v/>
      </c>
      <c r="L1573" t="str">
        <f>IF(Q2_2025[[#This Row],[Relatiekorting percentage]]=0,
    "Nvt",
    IF(Q2_2025[[#This Row],[Brutobedrag 2]] &lt; Q2_2025[[#This Row],[Bruto - Rel.korting]],
        "Nee",
        "Ja"))</f>
        <v>Ja</v>
      </c>
      <c r="M1573" s="10">
        <f>IF(Q2_2025[[#This Row],[Artikelprijs]]&lt;&gt;"",Q2_2025[[#This Row],[Artikelprijs]],Q2_2025[[#This Row],[Stuksprijs]])</f>
        <v>38.5</v>
      </c>
      <c r="N1573" s="10">
        <f>Q2_2025[[#This Row],[Besteld]]*Q2_2025[[#This Row],[Prijs 2]]</f>
        <v>38.5</v>
      </c>
      <c r="O1573" s="10">
        <f>IF(Q2_2025[[#This Row],[Brutobedrag 2]]&lt;Q2_2025[[#This Row],[Bruto - Rel.korting]],Q2_2025[[#This Row],[Brutobedrag 2]],Q2_2025[[#This Row],[Brutobedrag 2]]*(100-Q2_2025[[#This Row],[Relatiekorting percentage]])/100)</f>
        <v>36.575000000000003</v>
      </c>
      <c r="R1573" s="3"/>
      <c r="W1573"/>
      <c r="AB1573"/>
    </row>
    <row r="1574" spans="1:28" x14ac:dyDescent="0.3">
      <c r="A1574" t="s">
        <v>654</v>
      </c>
      <c r="B1574">
        <v>5022009</v>
      </c>
      <c r="C1574" t="s">
        <v>655</v>
      </c>
      <c r="D1574">
        <v>1</v>
      </c>
      <c r="E1574" s="10">
        <v>103.75</v>
      </c>
      <c r="F1574" s="10">
        <v>103.75</v>
      </c>
      <c r="G1574" s="10">
        <v>98.56</v>
      </c>
      <c r="H1574">
        <v>5</v>
      </c>
      <c r="I1574" s="51" t="str">
        <f>_xlfn.XLOOKUP(Q2_2025[[#This Row],[Artikelnr]],Artikel_prijzen[Artnr],Artikel_prijzen[Groep],"")</f>
        <v>Elektra</v>
      </c>
      <c r="J1574" s="10">
        <f>_xlfn.XLOOKUP(Q2_2025[[#This Row],[Artikelnr]],Artikel_prijzen[Artnr],Artikel_prijzen[Prijs 2025],"")</f>
        <v>106.8625</v>
      </c>
      <c r="K1574" t="str">
        <f>IF(Q2_2025[[#This Row],[Artikelprijs]]&lt;&gt;"",IF(Q2_2025[[#This Row],[Stuksprijs]]=Q2_2025[[#This Row],[Artikelprijs]],"Prijs gelijk","Prijs wijkt af"),"")</f>
        <v>Prijs wijkt af</v>
      </c>
      <c r="L1574" t="str">
        <f>IF(Q2_2025[[#This Row],[Relatiekorting percentage]]=0,
    "Nvt",
    IF(Q2_2025[[#This Row],[Brutobedrag 2]] &lt; Q2_2025[[#This Row],[Bruto - Rel.korting]],
        "Nee",
        "Ja"))</f>
        <v>Ja</v>
      </c>
      <c r="M1574" s="10">
        <f>IF(Q2_2025[[#This Row],[Artikelprijs]]&lt;&gt;"",Q2_2025[[#This Row],[Artikelprijs]],Q2_2025[[#This Row],[Stuksprijs]])</f>
        <v>106.8625</v>
      </c>
      <c r="N1574" s="10">
        <f>Q2_2025[[#This Row],[Besteld]]*Q2_2025[[#This Row],[Prijs 2]]</f>
        <v>106.8625</v>
      </c>
      <c r="O1574" s="10">
        <f>IF(Q2_2025[[#This Row],[Brutobedrag 2]]&lt;Q2_2025[[#This Row],[Bruto - Rel.korting]],Q2_2025[[#This Row],[Brutobedrag 2]],Q2_2025[[#This Row],[Brutobedrag 2]]*(100-Q2_2025[[#This Row],[Relatiekorting percentage]])/100)</f>
        <v>101.519375</v>
      </c>
      <c r="R1574" s="3"/>
      <c r="W1574"/>
      <c r="AB1574"/>
    </row>
    <row r="1575" spans="1:28" x14ac:dyDescent="0.3">
      <c r="A1575" t="s">
        <v>654</v>
      </c>
      <c r="B1575">
        <v>5020002</v>
      </c>
      <c r="C1575" t="s">
        <v>624</v>
      </c>
      <c r="D1575">
        <v>1</v>
      </c>
      <c r="E1575" s="10">
        <v>38.5</v>
      </c>
      <c r="F1575" s="10">
        <v>38.5</v>
      </c>
      <c r="G1575" s="10">
        <v>36.57</v>
      </c>
      <c r="H1575">
        <v>5</v>
      </c>
      <c r="I1575" s="51" t="str">
        <f>_xlfn.XLOOKUP(Q2_2025[[#This Row],[Artikelnr]],Artikel_prijzen[Artnr],Artikel_prijzen[Groep],"")</f>
        <v/>
      </c>
      <c r="J1575" s="10" t="str">
        <f>_xlfn.XLOOKUP(Q2_2025[[#This Row],[Artikelnr]],Artikel_prijzen[Artnr],Artikel_prijzen[Prijs 2025],"")</f>
        <v/>
      </c>
      <c r="K1575" t="str">
        <f>IF(Q2_2025[[#This Row],[Artikelprijs]]&lt;&gt;"",IF(Q2_2025[[#This Row],[Stuksprijs]]=Q2_2025[[#This Row],[Artikelprijs]],"Prijs gelijk","Prijs wijkt af"),"")</f>
        <v/>
      </c>
      <c r="L1575" t="str">
        <f>IF(Q2_2025[[#This Row],[Relatiekorting percentage]]=0,
    "Nvt",
    IF(Q2_2025[[#This Row],[Brutobedrag 2]] &lt; Q2_2025[[#This Row],[Bruto - Rel.korting]],
        "Nee",
        "Ja"))</f>
        <v>Ja</v>
      </c>
      <c r="M1575" s="10">
        <f>IF(Q2_2025[[#This Row],[Artikelprijs]]&lt;&gt;"",Q2_2025[[#This Row],[Artikelprijs]],Q2_2025[[#This Row],[Stuksprijs]])</f>
        <v>38.5</v>
      </c>
      <c r="N1575" s="10">
        <f>Q2_2025[[#This Row],[Besteld]]*Q2_2025[[#This Row],[Prijs 2]]</f>
        <v>38.5</v>
      </c>
      <c r="O1575" s="10">
        <f>IF(Q2_2025[[#This Row],[Brutobedrag 2]]&lt;Q2_2025[[#This Row],[Bruto - Rel.korting]],Q2_2025[[#This Row],[Brutobedrag 2]],Q2_2025[[#This Row],[Brutobedrag 2]]*(100-Q2_2025[[#This Row],[Relatiekorting percentage]])/100)</f>
        <v>36.575000000000003</v>
      </c>
      <c r="R1575" s="3"/>
      <c r="W1575"/>
      <c r="AB1575"/>
    </row>
    <row r="1576" spans="1:28" x14ac:dyDescent="0.3">
      <c r="A1576" t="s">
        <v>654</v>
      </c>
      <c r="B1576">
        <v>5021011</v>
      </c>
      <c r="C1576" t="s">
        <v>656</v>
      </c>
      <c r="D1576">
        <v>2</v>
      </c>
      <c r="E1576" s="10">
        <v>458.35</v>
      </c>
      <c r="F1576" s="10">
        <v>916.7</v>
      </c>
      <c r="G1576" s="10">
        <v>870.86</v>
      </c>
      <c r="H1576">
        <v>5</v>
      </c>
      <c r="I1576" s="51" t="str">
        <f>_xlfn.XLOOKUP(Q2_2025[[#This Row],[Artikelnr]],Artikel_prijzen[Artnr],Artikel_prijzen[Groep],"")</f>
        <v>Elektra</v>
      </c>
      <c r="J1576" s="10">
        <f>_xlfn.XLOOKUP(Q2_2025[[#This Row],[Artikelnr]],Artikel_prijzen[Artnr],Artikel_prijzen[Prijs 2025],"")</f>
        <v>458.35</v>
      </c>
      <c r="K1576" t="str">
        <f>IF(Q2_2025[[#This Row],[Artikelprijs]]&lt;&gt;"",IF(Q2_2025[[#This Row],[Stuksprijs]]=Q2_2025[[#This Row],[Artikelprijs]],"Prijs gelijk","Prijs wijkt af"),"")</f>
        <v>Prijs gelijk</v>
      </c>
      <c r="L1576" t="str">
        <f>IF(Q2_2025[[#This Row],[Relatiekorting percentage]]=0,
    "Nvt",
    IF(Q2_2025[[#This Row],[Brutobedrag 2]] &lt; Q2_2025[[#This Row],[Bruto - Rel.korting]],
        "Nee",
        "Ja"))</f>
        <v>Ja</v>
      </c>
      <c r="M1576" s="10">
        <f>IF(Q2_2025[[#This Row],[Artikelprijs]]&lt;&gt;"",Q2_2025[[#This Row],[Artikelprijs]],Q2_2025[[#This Row],[Stuksprijs]])</f>
        <v>458.35</v>
      </c>
      <c r="N1576" s="10">
        <f>Q2_2025[[#This Row],[Besteld]]*Q2_2025[[#This Row],[Prijs 2]]</f>
        <v>916.7</v>
      </c>
      <c r="O1576" s="10">
        <f>IF(Q2_2025[[#This Row],[Brutobedrag 2]]&lt;Q2_2025[[#This Row],[Bruto - Rel.korting]],Q2_2025[[#This Row],[Brutobedrag 2]],Q2_2025[[#This Row],[Brutobedrag 2]]*(100-Q2_2025[[#This Row],[Relatiekorting percentage]])/100)</f>
        <v>870.86500000000001</v>
      </c>
      <c r="R1576" s="3"/>
      <c r="W1576"/>
      <c r="AB1576"/>
    </row>
    <row r="1577" spans="1:28" x14ac:dyDescent="0.3">
      <c r="A1577" t="s">
        <v>654</v>
      </c>
      <c r="B1577">
        <v>5021011</v>
      </c>
      <c r="C1577" t="s">
        <v>656</v>
      </c>
      <c r="D1577">
        <v>1</v>
      </c>
      <c r="E1577" s="10">
        <v>458.35</v>
      </c>
      <c r="F1577" s="10">
        <v>458.35</v>
      </c>
      <c r="G1577" s="10">
        <v>435.43</v>
      </c>
      <c r="H1577">
        <v>5</v>
      </c>
      <c r="I1577" s="51" t="str">
        <f>_xlfn.XLOOKUP(Q2_2025[[#This Row],[Artikelnr]],Artikel_prijzen[Artnr],Artikel_prijzen[Groep],"")</f>
        <v>Elektra</v>
      </c>
      <c r="J1577" s="10">
        <f>_xlfn.XLOOKUP(Q2_2025[[#This Row],[Artikelnr]],Artikel_prijzen[Artnr],Artikel_prijzen[Prijs 2025],"")</f>
        <v>458.35</v>
      </c>
      <c r="K1577" t="str">
        <f>IF(Q2_2025[[#This Row],[Artikelprijs]]&lt;&gt;"",IF(Q2_2025[[#This Row],[Stuksprijs]]=Q2_2025[[#This Row],[Artikelprijs]],"Prijs gelijk","Prijs wijkt af"),"")</f>
        <v>Prijs gelijk</v>
      </c>
      <c r="L1577" t="str">
        <f>IF(Q2_2025[[#This Row],[Relatiekorting percentage]]=0,
    "Nvt",
    IF(Q2_2025[[#This Row],[Brutobedrag 2]] &lt; Q2_2025[[#This Row],[Bruto - Rel.korting]],
        "Nee",
        "Ja"))</f>
        <v>Ja</v>
      </c>
      <c r="M1577" s="10">
        <f>IF(Q2_2025[[#This Row],[Artikelprijs]]&lt;&gt;"",Q2_2025[[#This Row],[Artikelprijs]],Q2_2025[[#This Row],[Stuksprijs]])</f>
        <v>458.35</v>
      </c>
      <c r="N1577" s="10">
        <f>Q2_2025[[#This Row],[Besteld]]*Q2_2025[[#This Row],[Prijs 2]]</f>
        <v>458.35</v>
      </c>
      <c r="O1577" s="10">
        <f>IF(Q2_2025[[#This Row],[Brutobedrag 2]]&lt;Q2_2025[[#This Row],[Bruto - Rel.korting]],Q2_2025[[#This Row],[Brutobedrag 2]],Q2_2025[[#This Row],[Brutobedrag 2]]*(100-Q2_2025[[#This Row],[Relatiekorting percentage]])/100)</f>
        <v>435.4325</v>
      </c>
      <c r="R1577" s="3"/>
      <c r="W1577"/>
      <c r="AB1577"/>
    </row>
    <row r="1578" spans="1:28" x14ac:dyDescent="0.3">
      <c r="A1578" t="s">
        <v>654</v>
      </c>
      <c r="B1578">
        <v>5021017</v>
      </c>
      <c r="C1578" t="s">
        <v>659</v>
      </c>
      <c r="D1578">
        <v>1</v>
      </c>
      <c r="E1578" s="10">
        <v>721</v>
      </c>
      <c r="F1578" s="10">
        <v>721</v>
      </c>
      <c r="G1578" s="10">
        <v>684.95</v>
      </c>
      <c r="H1578">
        <v>5</v>
      </c>
      <c r="I1578" s="51" t="str">
        <f>_xlfn.XLOOKUP(Q2_2025[[#This Row],[Artikelnr]],Artikel_prijzen[Artnr],Artikel_prijzen[Groep],"")</f>
        <v>Elektra</v>
      </c>
      <c r="J1578" s="10">
        <f>_xlfn.XLOOKUP(Q2_2025[[#This Row],[Artikelnr]],Artikel_prijzen[Artnr],Artikel_prijzen[Prijs 2025],"")</f>
        <v>700</v>
      </c>
      <c r="K1578" t="str">
        <f>IF(Q2_2025[[#This Row],[Artikelprijs]]&lt;&gt;"",IF(Q2_2025[[#This Row],[Stuksprijs]]=Q2_2025[[#This Row],[Artikelprijs]],"Prijs gelijk","Prijs wijkt af"),"")</f>
        <v>Prijs wijkt af</v>
      </c>
      <c r="L1578" t="str">
        <f>IF(Q2_2025[[#This Row],[Relatiekorting percentage]]=0,
    "Nvt",
    IF(Q2_2025[[#This Row],[Brutobedrag 2]] &lt; Q2_2025[[#This Row],[Bruto - Rel.korting]],
        "Nee",
        "Ja"))</f>
        <v>Ja</v>
      </c>
      <c r="M1578" s="10">
        <f>IF(Q2_2025[[#This Row],[Artikelprijs]]&lt;&gt;"",Q2_2025[[#This Row],[Artikelprijs]],Q2_2025[[#This Row],[Stuksprijs]])</f>
        <v>700</v>
      </c>
      <c r="N1578" s="10">
        <f>Q2_2025[[#This Row],[Besteld]]*Q2_2025[[#This Row],[Prijs 2]]</f>
        <v>700</v>
      </c>
      <c r="O1578" s="10">
        <f>IF(Q2_2025[[#This Row],[Brutobedrag 2]]&lt;Q2_2025[[#This Row],[Bruto - Rel.korting]],Q2_2025[[#This Row],[Brutobedrag 2]],Q2_2025[[#This Row],[Brutobedrag 2]]*(100-Q2_2025[[#This Row],[Relatiekorting percentage]])/100)</f>
        <v>665</v>
      </c>
      <c r="R1578" s="3"/>
      <c r="W1578"/>
      <c r="AB1578"/>
    </row>
    <row r="1579" spans="1:28" x14ac:dyDescent="0.3">
      <c r="A1579" t="s">
        <v>654</v>
      </c>
      <c r="B1579">
        <v>5020002</v>
      </c>
      <c r="C1579" t="s">
        <v>624</v>
      </c>
      <c r="D1579">
        <v>1</v>
      </c>
      <c r="E1579" s="10">
        <v>38.5</v>
      </c>
      <c r="F1579" s="10">
        <v>38.5</v>
      </c>
      <c r="G1579" s="10">
        <v>36.57</v>
      </c>
      <c r="H1579">
        <v>5</v>
      </c>
      <c r="I1579" s="51" t="str">
        <f>_xlfn.XLOOKUP(Q2_2025[[#This Row],[Artikelnr]],Artikel_prijzen[Artnr],Artikel_prijzen[Groep],"")</f>
        <v/>
      </c>
      <c r="J1579" s="10" t="str">
        <f>_xlfn.XLOOKUP(Q2_2025[[#This Row],[Artikelnr]],Artikel_prijzen[Artnr],Artikel_prijzen[Prijs 2025],"")</f>
        <v/>
      </c>
      <c r="K1579" t="str">
        <f>IF(Q2_2025[[#This Row],[Artikelprijs]]&lt;&gt;"",IF(Q2_2025[[#This Row],[Stuksprijs]]=Q2_2025[[#This Row],[Artikelprijs]],"Prijs gelijk","Prijs wijkt af"),"")</f>
        <v/>
      </c>
      <c r="L1579" t="str">
        <f>IF(Q2_2025[[#This Row],[Relatiekorting percentage]]=0,
    "Nvt",
    IF(Q2_2025[[#This Row],[Brutobedrag 2]] &lt; Q2_2025[[#This Row],[Bruto - Rel.korting]],
        "Nee",
        "Ja"))</f>
        <v>Ja</v>
      </c>
      <c r="M1579" s="10">
        <f>IF(Q2_2025[[#This Row],[Artikelprijs]]&lt;&gt;"",Q2_2025[[#This Row],[Artikelprijs]],Q2_2025[[#This Row],[Stuksprijs]])</f>
        <v>38.5</v>
      </c>
      <c r="N1579" s="10">
        <f>Q2_2025[[#This Row],[Besteld]]*Q2_2025[[#This Row],[Prijs 2]]</f>
        <v>38.5</v>
      </c>
      <c r="O1579" s="10">
        <f>IF(Q2_2025[[#This Row],[Brutobedrag 2]]&lt;Q2_2025[[#This Row],[Bruto - Rel.korting]],Q2_2025[[#This Row],[Brutobedrag 2]],Q2_2025[[#This Row],[Brutobedrag 2]]*(100-Q2_2025[[#This Row],[Relatiekorting percentage]])/100)</f>
        <v>36.575000000000003</v>
      </c>
      <c r="R1579" s="3"/>
      <c r="W1579"/>
      <c r="AB1579"/>
    </row>
    <row r="1580" spans="1:28" x14ac:dyDescent="0.3">
      <c r="A1580" t="s">
        <v>654</v>
      </c>
      <c r="B1580">
        <v>5020002</v>
      </c>
      <c r="C1580" t="s">
        <v>624</v>
      </c>
      <c r="D1580">
        <v>1</v>
      </c>
      <c r="E1580" s="10">
        <v>38.5</v>
      </c>
      <c r="F1580" s="10">
        <v>38.5</v>
      </c>
      <c r="G1580" s="10">
        <v>36.57</v>
      </c>
      <c r="H1580">
        <v>5</v>
      </c>
      <c r="I1580" s="51" t="str">
        <f>_xlfn.XLOOKUP(Q2_2025[[#This Row],[Artikelnr]],Artikel_prijzen[Artnr],Artikel_prijzen[Groep],"")</f>
        <v/>
      </c>
      <c r="J1580" s="10" t="str">
        <f>_xlfn.XLOOKUP(Q2_2025[[#This Row],[Artikelnr]],Artikel_prijzen[Artnr],Artikel_prijzen[Prijs 2025],"")</f>
        <v/>
      </c>
      <c r="K1580" t="str">
        <f>IF(Q2_2025[[#This Row],[Artikelprijs]]&lt;&gt;"",IF(Q2_2025[[#This Row],[Stuksprijs]]=Q2_2025[[#This Row],[Artikelprijs]],"Prijs gelijk","Prijs wijkt af"),"")</f>
        <v/>
      </c>
      <c r="L1580" t="str">
        <f>IF(Q2_2025[[#This Row],[Relatiekorting percentage]]=0,
    "Nvt",
    IF(Q2_2025[[#This Row],[Brutobedrag 2]] &lt; Q2_2025[[#This Row],[Bruto - Rel.korting]],
        "Nee",
        "Ja"))</f>
        <v>Ja</v>
      </c>
      <c r="M1580" s="10">
        <f>IF(Q2_2025[[#This Row],[Artikelprijs]]&lt;&gt;"",Q2_2025[[#This Row],[Artikelprijs]],Q2_2025[[#This Row],[Stuksprijs]])</f>
        <v>38.5</v>
      </c>
      <c r="N1580" s="10">
        <f>Q2_2025[[#This Row],[Besteld]]*Q2_2025[[#This Row],[Prijs 2]]</f>
        <v>38.5</v>
      </c>
      <c r="O1580" s="10">
        <f>IF(Q2_2025[[#This Row],[Brutobedrag 2]]&lt;Q2_2025[[#This Row],[Bruto - Rel.korting]],Q2_2025[[#This Row],[Brutobedrag 2]],Q2_2025[[#This Row],[Brutobedrag 2]]*(100-Q2_2025[[#This Row],[Relatiekorting percentage]])/100)</f>
        <v>36.575000000000003</v>
      </c>
      <c r="R1580" s="3"/>
      <c r="W1580"/>
      <c r="AB1580"/>
    </row>
    <row r="1581" spans="1:28" x14ac:dyDescent="0.3">
      <c r="A1581" t="s">
        <v>654</v>
      </c>
      <c r="B1581">
        <v>5020016</v>
      </c>
      <c r="C1581" t="s">
        <v>657</v>
      </c>
      <c r="D1581">
        <v>2</v>
      </c>
      <c r="E1581" s="10">
        <v>13.5</v>
      </c>
      <c r="F1581" s="10">
        <v>27</v>
      </c>
      <c r="G1581" s="10">
        <v>25.65</v>
      </c>
      <c r="H1581">
        <v>5</v>
      </c>
      <c r="I1581" s="51" t="str">
        <f>_xlfn.XLOOKUP(Q2_2025[[#This Row],[Artikelnr]],Artikel_prijzen[Artnr],Artikel_prijzen[Groep],"")</f>
        <v/>
      </c>
      <c r="J1581" s="10" t="str">
        <f>_xlfn.XLOOKUP(Q2_2025[[#This Row],[Artikelnr]],Artikel_prijzen[Artnr],Artikel_prijzen[Prijs 2025],"")</f>
        <v/>
      </c>
      <c r="K1581" t="str">
        <f>IF(Q2_2025[[#This Row],[Artikelprijs]]&lt;&gt;"",IF(Q2_2025[[#This Row],[Stuksprijs]]=Q2_2025[[#This Row],[Artikelprijs]],"Prijs gelijk","Prijs wijkt af"),"")</f>
        <v/>
      </c>
      <c r="L1581" t="str">
        <f>IF(Q2_2025[[#This Row],[Relatiekorting percentage]]=0,
    "Nvt",
    IF(Q2_2025[[#This Row],[Brutobedrag 2]] &lt; Q2_2025[[#This Row],[Bruto - Rel.korting]],
        "Nee",
        "Ja"))</f>
        <v>Ja</v>
      </c>
      <c r="M1581" s="10">
        <f>IF(Q2_2025[[#This Row],[Artikelprijs]]&lt;&gt;"",Q2_2025[[#This Row],[Artikelprijs]],Q2_2025[[#This Row],[Stuksprijs]])</f>
        <v>13.5</v>
      </c>
      <c r="N1581" s="10">
        <f>Q2_2025[[#This Row],[Besteld]]*Q2_2025[[#This Row],[Prijs 2]]</f>
        <v>27</v>
      </c>
      <c r="O1581" s="10">
        <f>IF(Q2_2025[[#This Row],[Brutobedrag 2]]&lt;Q2_2025[[#This Row],[Bruto - Rel.korting]],Q2_2025[[#This Row],[Brutobedrag 2]],Q2_2025[[#This Row],[Brutobedrag 2]]*(100-Q2_2025[[#This Row],[Relatiekorting percentage]])/100)</f>
        <v>25.65</v>
      </c>
      <c r="R1581" s="3"/>
      <c r="W1581"/>
      <c r="AB1581"/>
    </row>
    <row r="1582" spans="1:28" x14ac:dyDescent="0.3">
      <c r="A1582" t="s">
        <v>654</v>
      </c>
      <c r="B1582">
        <v>5021026</v>
      </c>
      <c r="C1582" t="s">
        <v>299</v>
      </c>
      <c r="D1582">
        <v>3</v>
      </c>
      <c r="E1582" s="10">
        <v>160</v>
      </c>
      <c r="F1582" s="10">
        <v>480</v>
      </c>
      <c r="G1582" s="10">
        <v>456</v>
      </c>
      <c r="H1582">
        <v>5</v>
      </c>
      <c r="I1582" s="51" t="str">
        <f>_xlfn.XLOOKUP(Q2_2025[[#This Row],[Artikelnr]],Artikel_prijzen[Artnr],Artikel_prijzen[Groep],"")</f>
        <v>Elektra</v>
      </c>
      <c r="J1582" s="10">
        <f>_xlfn.XLOOKUP(Q2_2025[[#This Row],[Artikelnr]],Artikel_prijzen[Artnr],Artikel_prijzen[Prijs 2025],"")</f>
        <v>106.8625</v>
      </c>
      <c r="K1582" t="str">
        <f>IF(Q2_2025[[#This Row],[Artikelprijs]]&lt;&gt;"",IF(Q2_2025[[#This Row],[Stuksprijs]]=Q2_2025[[#This Row],[Artikelprijs]],"Prijs gelijk","Prijs wijkt af"),"")</f>
        <v>Prijs wijkt af</v>
      </c>
      <c r="L1582" t="str">
        <f>IF(Q2_2025[[#This Row],[Relatiekorting percentage]]=0,
    "Nvt",
    IF(Q2_2025[[#This Row],[Brutobedrag 2]] &lt; Q2_2025[[#This Row],[Bruto - Rel.korting]],
        "Nee",
        "Ja"))</f>
        <v>Nee</v>
      </c>
      <c r="M1582" s="10">
        <f>IF(Q2_2025[[#This Row],[Artikelprijs]]&lt;&gt;"",Q2_2025[[#This Row],[Artikelprijs]],Q2_2025[[#This Row],[Stuksprijs]])</f>
        <v>106.8625</v>
      </c>
      <c r="N1582" s="10">
        <f>Q2_2025[[#This Row],[Besteld]]*Q2_2025[[#This Row],[Prijs 2]]</f>
        <v>320.58749999999998</v>
      </c>
      <c r="O1582" s="10">
        <f>IF(Q2_2025[[#This Row],[Brutobedrag 2]]&lt;Q2_2025[[#This Row],[Bruto - Rel.korting]],Q2_2025[[#This Row],[Brutobedrag 2]],Q2_2025[[#This Row],[Brutobedrag 2]]*(100-Q2_2025[[#This Row],[Relatiekorting percentage]])/100)</f>
        <v>320.58749999999998</v>
      </c>
      <c r="R1582" s="3"/>
      <c r="W1582"/>
      <c r="AB1582"/>
    </row>
    <row r="1583" spans="1:28" x14ac:dyDescent="0.3">
      <c r="A1583" t="s">
        <v>654</v>
      </c>
      <c r="B1583">
        <v>5022017</v>
      </c>
      <c r="C1583" t="s">
        <v>300</v>
      </c>
      <c r="D1583">
        <v>1</v>
      </c>
      <c r="E1583" s="10">
        <v>613.96</v>
      </c>
      <c r="F1583" s="10">
        <v>613.96</v>
      </c>
      <c r="G1583" s="10">
        <v>583.26</v>
      </c>
      <c r="H1583">
        <v>5</v>
      </c>
      <c r="I1583" s="51" t="str">
        <f>_xlfn.XLOOKUP(Q2_2025[[#This Row],[Artikelnr]],Artikel_prijzen[Artnr],Artikel_prijzen[Groep],"")</f>
        <v>Elektra</v>
      </c>
      <c r="J1583" s="10">
        <f>_xlfn.XLOOKUP(Q2_2025[[#This Row],[Artikelnr]],Artikel_prijzen[Artnr],Artikel_prijzen[Prijs 2025],"")</f>
        <v>458.35</v>
      </c>
      <c r="K1583" t="str">
        <f>IF(Q2_2025[[#This Row],[Artikelprijs]]&lt;&gt;"",IF(Q2_2025[[#This Row],[Stuksprijs]]=Q2_2025[[#This Row],[Artikelprijs]],"Prijs gelijk","Prijs wijkt af"),"")</f>
        <v>Prijs wijkt af</v>
      </c>
      <c r="L1583" t="str">
        <f>IF(Q2_2025[[#This Row],[Relatiekorting percentage]]=0,
    "Nvt",
    IF(Q2_2025[[#This Row],[Brutobedrag 2]] &lt; Q2_2025[[#This Row],[Bruto - Rel.korting]],
        "Nee",
        "Ja"))</f>
        <v>Nee</v>
      </c>
      <c r="M1583" s="10">
        <f>IF(Q2_2025[[#This Row],[Artikelprijs]]&lt;&gt;"",Q2_2025[[#This Row],[Artikelprijs]],Q2_2025[[#This Row],[Stuksprijs]])</f>
        <v>458.35</v>
      </c>
      <c r="N1583" s="10">
        <f>Q2_2025[[#This Row],[Besteld]]*Q2_2025[[#This Row],[Prijs 2]]</f>
        <v>458.35</v>
      </c>
      <c r="O1583" s="10">
        <f>IF(Q2_2025[[#This Row],[Brutobedrag 2]]&lt;Q2_2025[[#This Row],[Bruto - Rel.korting]],Q2_2025[[#This Row],[Brutobedrag 2]],Q2_2025[[#This Row],[Brutobedrag 2]]*(100-Q2_2025[[#This Row],[Relatiekorting percentage]])/100)</f>
        <v>458.35</v>
      </c>
      <c r="R1583" s="3"/>
      <c r="W1583"/>
      <c r="AB1583"/>
    </row>
    <row r="1584" spans="1:28" x14ac:dyDescent="0.3">
      <c r="A1584" t="s">
        <v>654</v>
      </c>
      <c r="B1584">
        <v>5022019</v>
      </c>
      <c r="C1584" t="s">
        <v>456</v>
      </c>
      <c r="D1584">
        <v>1</v>
      </c>
      <c r="E1584" s="10">
        <v>995.68</v>
      </c>
      <c r="F1584" s="10">
        <v>995.68</v>
      </c>
      <c r="G1584" s="10">
        <v>945.9</v>
      </c>
      <c r="H1584">
        <v>5</v>
      </c>
      <c r="I1584" s="51" t="str">
        <f>_xlfn.XLOOKUP(Q2_2025[[#This Row],[Artikelnr]],Artikel_prijzen[Artnr],Artikel_prijzen[Groep],"")</f>
        <v>Elektra</v>
      </c>
      <c r="J1584" s="10">
        <f>_xlfn.XLOOKUP(Q2_2025[[#This Row],[Artikelnr]],Artikel_prijzen[Artnr],Artikel_prijzen[Prijs 2025],"")</f>
        <v>700</v>
      </c>
      <c r="K1584" t="str">
        <f>IF(Q2_2025[[#This Row],[Artikelprijs]]&lt;&gt;"",IF(Q2_2025[[#This Row],[Stuksprijs]]=Q2_2025[[#This Row],[Artikelprijs]],"Prijs gelijk","Prijs wijkt af"),"")</f>
        <v>Prijs wijkt af</v>
      </c>
      <c r="L1584" t="str">
        <f>IF(Q2_2025[[#This Row],[Relatiekorting percentage]]=0,
    "Nvt",
    IF(Q2_2025[[#This Row],[Brutobedrag 2]] &lt; Q2_2025[[#This Row],[Bruto - Rel.korting]],
        "Nee",
        "Ja"))</f>
        <v>Nee</v>
      </c>
      <c r="M1584" s="10">
        <f>IF(Q2_2025[[#This Row],[Artikelprijs]]&lt;&gt;"",Q2_2025[[#This Row],[Artikelprijs]],Q2_2025[[#This Row],[Stuksprijs]])</f>
        <v>700</v>
      </c>
      <c r="N1584" s="10">
        <f>Q2_2025[[#This Row],[Besteld]]*Q2_2025[[#This Row],[Prijs 2]]</f>
        <v>700</v>
      </c>
      <c r="O1584" s="10">
        <f>IF(Q2_2025[[#This Row],[Brutobedrag 2]]&lt;Q2_2025[[#This Row],[Bruto - Rel.korting]],Q2_2025[[#This Row],[Brutobedrag 2]],Q2_2025[[#This Row],[Brutobedrag 2]]*(100-Q2_2025[[#This Row],[Relatiekorting percentage]])/100)</f>
        <v>700</v>
      </c>
      <c r="R1584" s="3"/>
      <c r="W1584"/>
      <c r="AB1584"/>
    </row>
    <row r="1585" spans="1:28" x14ac:dyDescent="0.3">
      <c r="A1585" t="s">
        <v>654</v>
      </c>
      <c r="B1585">
        <v>5021026</v>
      </c>
      <c r="C1585" t="s">
        <v>299</v>
      </c>
      <c r="D1585">
        <v>5</v>
      </c>
      <c r="E1585" s="10">
        <v>160</v>
      </c>
      <c r="F1585" s="10">
        <v>800</v>
      </c>
      <c r="G1585" s="10">
        <v>760</v>
      </c>
      <c r="H1585">
        <v>5</v>
      </c>
      <c r="I1585" s="51" t="str">
        <f>_xlfn.XLOOKUP(Q2_2025[[#This Row],[Artikelnr]],Artikel_prijzen[Artnr],Artikel_prijzen[Groep],"")</f>
        <v>Elektra</v>
      </c>
      <c r="J1585" s="10">
        <f>_xlfn.XLOOKUP(Q2_2025[[#This Row],[Artikelnr]],Artikel_prijzen[Artnr],Artikel_prijzen[Prijs 2025],"")</f>
        <v>106.8625</v>
      </c>
      <c r="K1585" t="str">
        <f>IF(Q2_2025[[#This Row],[Artikelprijs]]&lt;&gt;"",IF(Q2_2025[[#This Row],[Stuksprijs]]=Q2_2025[[#This Row],[Artikelprijs]],"Prijs gelijk","Prijs wijkt af"),"")</f>
        <v>Prijs wijkt af</v>
      </c>
      <c r="L1585" t="str">
        <f>IF(Q2_2025[[#This Row],[Relatiekorting percentage]]=0,
    "Nvt",
    IF(Q2_2025[[#This Row],[Brutobedrag 2]] &lt; Q2_2025[[#This Row],[Bruto - Rel.korting]],
        "Nee",
        "Ja"))</f>
        <v>Nee</v>
      </c>
      <c r="M1585" s="10">
        <f>IF(Q2_2025[[#This Row],[Artikelprijs]]&lt;&gt;"",Q2_2025[[#This Row],[Artikelprijs]],Q2_2025[[#This Row],[Stuksprijs]])</f>
        <v>106.8625</v>
      </c>
      <c r="N1585" s="10">
        <f>Q2_2025[[#This Row],[Besteld]]*Q2_2025[[#This Row],[Prijs 2]]</f>
        <v>534.3125</v>
      </c>
      <c r="O1585" s="10">
        <f>IF(Q2_2025[[#This Row],[Brutobedrag 2]]&lt;Q2_2025[[#This Row],[Bruto - Rel.korting]],Q2_2025[[#This Row],[Brutobedrag 2]],Q2_2025[[#This Row],[Brutobedrag 2]]*(100-Q2_2025[[#This Row],[Relatiekorting percentage]])/100)</f>
        <v>534.3125</v>
      </c>
      <c r="R1585" s="3"/>
      <c r="W1585"/>
      <c r="AB1585"/>
    </row>
    <row r="1586" spans="1:28" x14ac:dyDescent="0.3">
      <c r="A1586" t="s">
        <v>654</v>
      </c>
      <c r="B1586">
        <v>5020016</v>
      </c>
      <c r="C1586" t="s">
        <v>657</v>
      </c>
      <c r="D1586">
        <v>5</v>
      </c>
      <c r="E1586" s="10">
        <v>13.5</v>
      </c>
      <c r="F1586" s="10">
        <v>67.5</v>
      </c>
      <c r="G1586" s="10">
        <v>64.12</v>
      </c>
      <c r="H1586">
        <v>5</v>
      </c>
      <c r="I1586" s="51" t="str">
        <f>_xlfn.XLOOKUP(Q2_2025[[#This Row],[Artikelnr]],Artikel_prijzen[Artnr],Artikel_prijzen[Groep],"")</f>
        <v/>
      </c>
      <c r="J1586" s="10" t="str">
        <f>_xlfn.XLOOKUP(Q2_2025[[#This Row],[Artikelnr]],Artikel_prijzen[Artnr],Artikel_prijzen[Prijs 2025],"")</f>
        <v/>
      </c>
      <c r="K1586" t="str">
        <f>IF(Q2_2025[[#This Row],[Artikelprijs]]&lt;&gt;"",IF(Q2_2025[[#This Row],[Stuksprijs]]=Q2_2025[[#This Row],[Artikelprijs]],"Prijs gelijk","Prijs wijkt af"),"")</f>
        <v/>
      </c>
      <c r="L1586" t="str">
        <f>IF(Q2_2025[[#This Row],[Relatiekorting percentage]]=0,
    "Nvt",
    IF(Q2_2025[[#This Row],[Brutobedrag 2]] &lt; Q2_2025[[#This Row],[Bruto - Rel.korting]],
        "Nee",
        "Ja"))</f>
        <v>Ja</v>
      </c>
      <c r="M1586" s="10">
        <f>IF(Q2_2025[[#This Row],[Artikelprijs]]&lt;&gt;"",Q2_2025[[#This Row],[Artikelprijs]],Q2_2025[[#This Row],[Stuksprijs]])</f>
        <v>13.5</v>
      </c>
      <c r="N1586" s="10">
        <f>Q2_2025[[#This Row],[Besteld]]*Q2_2025[[#This Row],[Prijs 2]]</f>
        <v>67.5</v>
      </c>
      <c r="O1586" s="10">
        <f>IF(Q2_2025[[#This Row],[Brutobedrag 2]]&lt;Q2_2025[[#This Row],[Bruto - Rel.korting]],Q2_2025[[#This Row],[Brutobedrag 2]],Q2_2025[[#This Row],[Brutobedrag 2]]*(100-Q2_2025[[#This Row],[Relatiekorting percentage]])/100)</f>
        <v>64.125</v>
      </c>
      <c r="R1586" s="3"/>
      <c r="W1586"/>
      <c r="AB1586"/>
    </row>
    <row r="1587" spans="1:28" x14ac:dyDescent="0.3">
      <c r="A1587" t="s">
        <v>654</v>
      </c>
      <c r="B1587">
        <v>5021026</v>
      </c>
      <c r="C1587" t="s">
        <v>299</v>
      </c>
      <c r="D1587">
        <v>1</v>
      </c>
      <c r="E1587" s="10">
        <v>160</v>
      </c>
      <c r="F1587" s="10">
        <v>160</v>
      </c>
      <c r="G1587" s="10">
        <v>152</v>
      </c>
      <c r="H1587">
        <v>5</v>
      </c>
      <c r="I1587" s="51" t="str">
        <f>_xlfn.XLOOKUP(Q2_2025[[#This Row],[Artikelnr]],Artikel_prijzen[Artnr],Artikel_prijzen[Groep],"")</f>
        <v>Elektra</v>
      </c>
      <c r="J1587" s="10">
        <f>_xlfn.XLOOKUP(Q2_2025[[#This Row],[Artikelnr]],Artikel_prijzen[Artnr],Artikel_prijzen[Prijs 2025],"")</f>
        <v>106.8625</v>
      </c>
      <c r="K1587" t="str">
        <f>IF(Q2_2025[[#This Row],[Artikelprijs]]&lt;&gt;"",IF(Q2_2025[[#This Row],[Stuksprijs]]=Q2_2025[[#This Row],[Artikelprijs]],"Prijs gelijk","Prijs wijkt af"),"")</f>
        <v>Prijs wijkt af</v>
      </c>
      <c r="L1587" t="str">
        <f>IF(Q2_2025[[#This Row],[Relatiekorting percentage]]=0,
    "Nvt",
    IF(Q2_2025[[#This Row],[Brutobedrag 2]] &lt; Q2_2025[[#This Row],[Bruto - Rel.korting]],
        "Nee",
        "Ja"))</f>
        <v>Nee</v>
      </c>
      <c r="M1587" s="10">
        <f>IF(Q2_2025[[#This Row],[Artikelprijs]]&lt;&gt;"",Q2_2025[[#This Row],[Artikelprijs]],Q2_2025[[#This Row],[Stuksprijs]])</f>
        <v>106.8625</v>
      </c>
      <c r="N1587" s="10">
        <f>Q2_2025[[#This Row],[Besteld]]*Q2_2025[[#This Row],[Prijs 2]]</f>
        <v>106.8625</v>
      </c>
      <c r="O1587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1587" s="3"/>
      <c r="W1587"/>
      <c r="AB1587"/>
    </row>
    <row r="1588" spans="1:28" x14ac:dyDescent="0.3">
      <c r="A1588" t="s">
        <v>654</v>
      </c>
      <c r="B1588">
        <v>5021026</v>
      </c>
      <c r="C1588" t="s">
        <v>299</v>
      </c>
      <c r="D1588">
        <v>24</v>
      </c>
      <c r="E1588" s="10">
        <v>160</v>
      </c>
      <c r="F1588" s="10">
        <v>3840</v>
      </c>
      <c r="G1588" s="10">
        <v>3648</v>
      </c>
      <c r="H1588">
        <v>5</v>
      </c>
      <c r="I1588" s="51" t="str">
        <f>_xlfn.XLOOKUP(Q2_2025[[#This Row],[Artikelnr]],Artikel_prijzen[Artnr],Artikel_prijzen[Groep],"")</f>
        <v>Elektra</v>
      </c>
      <c r="J1588" s="10">
        <f>_xlfn.XLOOKUP(Q2_2025[[#This Row],[Artikelnr]],Artikel_prijzen[Artnr],Artikel_prijzen[Prijs 2025],"")</f>
        <v>106.8625</v>
      </c>
      <c r="K1588" t="str">
        <f>IF(Q2_2025[[#This Row],[Artikelprijs]]&lt;&gt;"",IF(Q2_2025[[#This Row],[Stuksprijs]]=Q2_2025[[#This Row],[Artikelprijs]],"Prijs gelijk","Prijs wijkt af"),"")</f>
        <v>Prijs wijkt af</v>
      </c>
      <c r="L1588" t="str">
        <f>IF(Q2_2025[[#This Row],[Relatiekorting percentage]]=0,
    "Nvt",
    IF(Q2_2025[[#This Row],[Brutobedrag 2]] &lt; Q2_2025[[#This Row],[Bruto - Rel.korting]],
        "Nee",
        "Ja"))</f>
        <v>Nee</v>
      </c>
      <c r="M1588" s="10">
        <f>IF(Q2_2025[[#This Row],[Artikelprijs]]&lt;&gt;"",Q2_2025[[#This Row],[Artikelprijs]],Q2_2025[[#This Row],[Stuksprijs]])</f>
        <v>106.8625</v>
      </c>
      <c r="N1588" s="10">
        <f>Q2_2025[[#This Row],[Besteld]]*Q2_2025[[#This Row],[Prijs 2]]</f>
        <v>2564.6999999999998</v>
      </c>
      <c r="O1588" s="10">
        <f>IF(Q2_2025[[#This Row],[Brutobedrag 2]]&lt;Q2_2025[[#This Row],[Bruto - Rel.korting]],Q2_2025[[#This Row],[Brutobedrag 2]],Q2_2025[[#This Row],[Brutobedrag 2]]*(100-Q2_2025[[#This Row],[Relatiekorting percentage]])/100)</f>
        <v>2564.6999999999998</v>
      </c>
      <c r="R1588" s="3"/>
      <c r="W1588"/>
      <c r="AB1588"/>
    </row>
    <row r="1589" spans="1:28" x14ac:dyDescent="0.3">
      <c r="A1589" t="s">
        <v>654</v>
      </c>
      <c r="B1589">
        <v>5020002</v>
      </c>
      <c r="C1589" t="s">
        <v>624</v>
      </c>
      <c r="D1589">
        <v>24</v>
      </c>
      <c r="E1589" s="10">
        <v>38.5</v>
      </c>
      <c r="F1589" s="10">
        <v>924</v>
      </c>
      <c r="G1589" s="10">
        <v>877.8</v>
      </c>
      <c r="H1589">
        <v>5</v>
      </c>
      <c r="I1589" s="51" t="str">
        <f>_xlfn.XLOOKUP(Q2_2025[[#This Row],[Artikelnr]],Artikel_prijzen[Artnr],Artikel_prijzen[Groep],"")</f>
        <v/>
      </c>
      <c r="J1589" s="10" t="str">
        <f>_xlfn.XLOOKUP(Q2_2025[[#This Row],[Artikelnr]],Artikel_prijzen[Artnr],Artikel_prijzen[Prijs 2025],"")</f>
        <v/>
      </c>
      <c r="K1589" t="str">
        <f>IF(Q2_2025[[#This Row],[Artikelprijs]]&lt;&gt;"",IF(Q2_2025[[#This Row],[Stuksprijs]]=Q2_2025[[#This Row],[Artikelprijs]],"Prijs gelijk","Prijs wijkt af"),"")</f>
        <v/>
      </c>
      <c r="L1589" t="str">
        <f>IF(Q2_2025[[#This Row],[Relatiekorting percentage]]=0,
    "Nvt",
    IF(Q2_2025[[#This Row],[Brutobedrag 2]] &lt; Q2_2025[[#This Row],[Bruto - Rel.korting]],
        "Nee",
        "Ja"))</f>
        <v>Ja</v>
      </c>
      <c r="M1589" s="10">
        <f>IF(Q2_2025[[#This Row],[Artikelprijs]]&lt;&gt;"",Q2_2025[[#This Row],[Artikelprijs]],Q2_2025[[#This Row],[Stuksprijs]])</f>
        <v>38.5</v>
      </c>
      <c r="N1589" s="10">
        <f>Q2_2025[[#This Row],[Besteld]]*Q2_2025[[#This Row],[Prijs 2]]</f>
        <v>924</v>
      </c>
      <c r="O1589" s="10">
        <f>IF(Q2_2025[[#This Row],[Brutobedrag 2]]&lt;Q2_2025[[#This Row],[Bruto - Rel.korting]],Q2_2025[[#This Row],[Brutobedrag 2]],Q2_2025[[#This Row],[Brutobedrag 2]]*(100-Q2_2025[[#This Row],[Relatiekorting percentage]])/100)</f>
        <v>877.8</v>
      </c>
      <c r="R1589" s="3"/>
      <c r="W1589"/>
      <c r="AB1589"/>
    </row>
    <row r="1590" spans="1:28" x14ac:dyDescent="0.3">
      <c r="A1590" t="s">
        <v>654</v>
      </c>
      <c r="B1590">
        <v>1010003</v>
      </c>
      <c r="C1590" t="s">
        <v>660</v>
      </c>
      <c r="D1590">
        <v>6</v>
      </c>
      <c r="E1590" s="10">
        <v>9.9499999999999993</v>
      </c>
      <c r="F1590" s="10">
        <v>59.7</v>
      </c>
      <c r="G1590" s="10">
        <v>56.71</v>
      </c>
      <c r="H1590">
        <v>5</v>
      </c>
      <c r="I1590" s="51" t="str">
        <f>_xlfn.XLOOKUP(Q2_2025[[#This Row],[Artikelnr]],Artikel_prijzen[Artnr],Artikel_prijzen[Groep],"")</f>
        <v/>
      </c>
      <c r="J1590" s="10" t="str">
        <f>_xlfn.XLOOKUP(Q2_2025[[#This Row],[Artikelnr]],Artikel_prijzen[Artnr],Artikel_prijzen[Prijs 2025],"")</f>
        <v/>
      </c>
      <c r="K1590" t="str">
        <f>IF(Q2_2025[[#This Row],[Artikelprijs]]&lt;&gt;"",IF(Q2_2025[[#This Row],[Stuksprijs]]=Q2_2025[[#This Row],[Artikelprijs]],"Prijs gelijk","Prijs wijkt af"),"")</f>
        <v/>
      </c>
      <c r="L1590" t="str">
        <f>IF(Q2_2025[[#This Row],[Relatiekorting percentage]]=0,
    "Nvt",
    IF(Q2_2025[[#This Row],[Brutobedrag 2]] &lt; Q2_2025[[#This Row],[Bruto - Rel.korting]],
        "Nee",
        "Ja"))</f>
        <v>Ja</v>
      </c>
      <c r="M1590" s="10">
        <f>IF(Q2_2025[[#This Row],[Artikelprijs]]&lt;&gt;"",Q2_2025[[#This Row],[Artikelprijs]],Q2_2025[[#This Row],[Stuksprijs]])</f>
        <v>9.9499999999999993</v>
      </c>
      <c r="N1590" s="10">
        <f>Q2_2025[[#This Row],[Besteld]]*Q2_2025[[#This Row],[Prijs 2]]</f>
        <v>59.699999999999996</v>
      </c>
      <c r="O1590" s="10">
        <f>IF(Q2_2025[[#This Row],[Brutobedrag 2]]&lt;Q2_2025[[#This Row],[Bruto - Rel.korting]],Q2_2025[[#This Row],[Brutobedrag 2]],Q2_2025[[#This Row],[Brutobedrag 2]]*(100-Q2_2025[[#This Row],[Relatiekorting percentage]])/100)</f>
        <v>56.715000000000003</v>
      </c>
      <c r="R1590" s="3"/>
      <c r="W1590"/>
      <c r="AB1590"/>
    </row>
    <row r="1591" spans="1:28" x14ac:dyDescent="0.3">
      <c r="A1591" t="s">
        <v>654</v>
      </c>
      <c r="B1591">
        <v>5021026</v>
      </c>
      <c r="C1591" t="s">
        <v>299</v>
      </c>
      <c r="D1591">
        <v>2</v>
      </c>
      <c r="E1591" s="10">
        <v>160</v>
      </c>
      <c r="F1591" s="10">
        <v>320</v>
      </c>
      <c r="G1591" s="10">
        <v>304</v>
      </c>
      <c r="H1591">
        <v>5</v>
      </c>
      <c r="I1591" s="51" t="str">
        <f>_xlfn.XLOOKUP(Q2_2025[[#This Row],[Artikelnr]],Artikel_prijzen[Artnr],Artikel_prijzen[Groep],"")</f>
        <v>Elektra</v>
      </c>
      <c r="J1591" s="10">
        <f>_xlfn.XLOOKUP(Q2_2025[[#This Row],[Artikelnr]],Artikel_prijzen[Artnr],Artikel_prijzen[Prijs 2025],"")</f>
        <v>106.8625</v>
      </c>
      <c r="K1591" t="str">
        <f>IF(Q2_2025[[#This Row],[Artikelprijs]]&lt;&gt;"",IF(Q2_2025[[#This Row],[Stuksprijs]]=Q2_2025[[#This Row],[Artikelprijs]],"Prijs gelijk","Prijs wijkt af"),"")</f>
        <v>Prijs wijkt af</v>
      </c>
      <c r="L1591" t="str">
        <f>IF(Q2_2025[[#This Row],[Relatiekorting percentage]]=0,
    "Nvt",
    IF(Q2_2025[[#This Row],[Brutobedrag 2]] &lt; Q2_2025[[#This Row],[Bruto - Rel.korting]],
        "Nee",
        "Ja"))</f>
        <v>Nee</v>
      </c>
      <c r="M1591" s="10">
        <f>IF(Q2_2025[[#This Row],[Artikelprijs]]&lt;&gt;"",Q2_2025[[#This Row],[Artikelprijs]],Q2_2025[[#This Row],[Stuksprijs]])</f>
        <v>106.8625</v>
      </c>
      <c r="N1591" s="10">
        <f>Q2_2025[[#This Row],[Besteld]]*Q2_2025[[#This Row],[Prijs 2]]</f>
        <v>213.72499999999999</v>
      </c>
      <c r="O1591" s="10">
        <f>IF(Q2_2025[[#This Row],[Brutobedrag 2]]&lt;Q2_2025[[#This Row],[Bruto - Rel.korting]],Q2_2025[[#This Row],[Brutobedrag 2]],Q2_2025[[#This Row],[Brutobedrag 2]]*(100-Q2_2025[[#This Row],[Relatiekorting percentage]])/100)</f>
        <v>213.72499999999999</v>
      </c>
      <c r="R1591" s="3"/>
      <c r="W1591"/>
      <c r="AB1591"/>
    </row>
    <row r="1592" spans="1:28" x14ac:dyDescent="0.3">
      <c r="A1592" t="s">
        <v>654</v>
      </c>
      <c r="B1592">
        <v>5021026</v>
      </c>
      <c r="C1592" t="s">
        <v>299</v>
      </c>
      <c r="D1592">
        <v>1</v>
      </c>
      <c r="E1592" s="10">
        <v>160</v>
      </c>
      <c r="F1592" s="10">
        <v>160</v>
      </c>
      <c r="G1592" s="10">
        <v>152</v>
      </c>
      <c r="H1592">
        <v>5</v>
      </c>
      <c r="I1592" s="51" t="str">
        <f>_xlfn.XLOOKUP(Q2_2025[[#This Row],[Artikelnr]],Artikel_prijzen[Artnr],Artikel_prijzen[Groep],"")</f>
        <v>Elektra</v>
      </c>
      <c r="J1592" s="10">
        <f>_xlfn.XLOOKUP(Q2_2025[[#This Row],[Artikelnr]],Artikel_prijzen[Artnr],Artikel_prijzen[Prijs 2025],"")</f>
        <v>106.8625</v>
      </c>
      <c r="K1592" t="str">
        <f>IF(Q2_2025[[#This Row],[Artikelprijs]]&lt;&gt;"",IF(Q2_2025[[#This Row],[Stuksprijs]]=Q2_2025[[#This Row],[Artikelprijs]],"Prijs gelijk","Prijs wijkt af"),"")</f>
        <v>Prijs wijkt af</v>
      </c>
      <c r="L1592" t="str">
        <f>IF(Q2_2025[[#This Row],[Relatiekorting percentage]]=0,
    "Nvt",
    IF(Q2_2025[[#This Row],[Brutobedrag 2]] &lt; Q2_2025[[#This Row],[Bruto - Rel.korting]],
        "Nee",
        "Ja"))</f>
        <v>Nee</v>
      </c>
      <c r="M1592" s="10">
        <f>IF(Q2_2025[[#This Row],[Artikelprijs]]&lt;&gt;"",Q2_2025[[#This Row],[Artikelprijs]],Q2_2025[[#This Row],[Stuksprijs]])</f>
        <v>106.8625</v>
      </c>
      <c r="N1592" s="10">
        <f>Q2_2025[[#This Row],[Besteld]]*Q2_2025[[#This Row],[Prijs 2]]</f>
        <v>106.8625</v>
      </c>
      <c r="O1592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1592" s="3"/>
      <c r="W1592"/>
      <c r="AB1592"/>
    </row>
    <row r="1593" spans="1:28" x14ac:dyDescent="0.3">
      <c r="A1593" t="s">
        <v>654</v>
      </c>
      <c r="B1593">
        <v>5021026</v>
      </c>
      <c r="C1593" t="s">
        <v>299</v>
      </c>
      <c r="D1593">
        <v>3</v>
      </c>
      <c r="E1593" s="10">
        <v>160</v>
      </c>
      <c r="F1593" s="10">
        <v>480</v>
      </c>
      <c r="G1593" s="10">
        <v>456</v>
      </c>
      <c r="H1593">
        <v>5</v>
      </c>
      <c r="I1593" s="51" t="str">
        <f>_xlfn.XLOOKUP(Q2_2025[[#This Row],[Artikelnr]],Artikel_prijzen[Artnr],Artikel_prijzen[Groep],"")</f>
        <v>Elektra</v>
      </c>
      <c r="J1593" s="10">
        <f>_xlfn.XLOOKUP(Q2_2025[[#This Row],[Artikelnr]],Artikel_prijzen[Artnr],Artikel_prijzen[Prijs 2025],"")</f>
        <v>106.8625</v>
      </c>
      <c r="K1593" t="str">
        <f>IF(Q2_2025[[#This Row],[Artikelprijs]]&lt;&gt;"",IF(Q2_2025[[#This Row],[Stuksprijs]]=Q2_2025[[#This Row],[Artikelprijs]],"Prijs gelijk","Prijs wijkt af"),"")</f>
        <v>Prijs wijkt af</v>
      </c>
      <c r="L1593" t="str">
        <f>IF(Q2_2025[[#This Row],[Relatiekorting percentage]]=0,
    "Nvt",
    IF(Q2_2025[[#This Row],[Brutobedrag 2]] &lt; Q2_2025[[#This Row],[Bruto - Rel.korting]],
        "Nee",
        "Ja"))</f>
        <v>Nee</v>
      </c>
      <c r="M1593" s="10">
        <f>IF(Q2_2025[[#This Row],[Artikelprijs]]&lt;&gt;"",Q2_2025[[#This Row],[Artikelprijs]],Q2_2025[[#This Row],[Stuksprijs]])</f>
        <v>106.8625</v>
      </c>
      <c r="N1593" s="10">
        <f>Q2_2025[[#This Row],[Besteld]]*Q2_2025[[#This Row],[Prijs 2]]</f>
        <v>320.58749999999998</v>
      </c>
      <c r="O1593" s="10">
        <f>IF(Q2_2025[[#This Row],[Brutobedrag 2]]&lt;Q2_2025[[#This Row],[Bruto - Rel.korting]],Q2_2025[[#This Row],[Brutobedrag 2]],Q2_2025[[#This Row],[Brutobedrag 2]]*(100-Q2_2025[[#This Row],[Relatiekorting percentage]])/100)</f>
        <v>320.58749999999998</v>
      </c>
      <c r="R1593" s="3"/>
      <c r="W1593"/>
      <c r="AB1593"/>
    </row>
    <row r="1594" spans="1:28" x14ac:dyDescent="0.3">
      <c r="A1594" t="s">
        <v>654</v>
      </c>
      <c r="B1594">
        <v>5022019</v>
      </c>
      <c r="C1594" t="s">
        <v>456</v>
      </c>
      <c r="D1594">
        <v>1</v>
      </c>
      <c r="E1594" s="10">
        <v>995.68</v>
      </c>
      <c r="F1594" s="10">
        <v>995.68</v>
      </c>
      <c r="G1594" s="10">
        <v>945.9</v>
      </c>
      <c r="H1594">
        <v>5</v>
      </c>
      <c r="I1594" s="51" t="str">
        <f>_xlfn.XLOOKUP(Q2_2025[[#This Row],[Artikelnr]],Artikel_prijzen[Artnr],Artikel_prijzen[Groep],"")</f>
        <v>Elektra</v>
      </c>
      <c r="J1594" s="10">
        <f>_xlfn.XLOOKUP(Q2_2025[[#This Row],[Artikelnr]],Artikel_prijzen[Artnr],Artikel_prijzen[Prijs 2025],"")</f>
        <v>700</v>
      </c>
      <c r="K1594" t="str">
        <f>IF(Q2_2025[[#This Row],[Artikelprijs]]&lt;&gt;"",IF(Q2_2025[[#This Row],[Stuksprijs]]=Q2_2025[[#This Row],[Artikelprijs]],"Prijs gelijk","Prijs wijkt af"),"")</f>
        <v>Prijs wijkt af</v>
      </c>
      <c r="L1594" t="str">
        <f>IF(Q2_2025[[#This Row],[Relatiekorting percentage]]=0,
    "Nvt",
    IF(Q2_2025[[#This Row],[Brutobedrag 2]] &lt; Q2_2025[[#This Row],[Bruto - Rel.korting]],
        "Nee",
        "Ja"))</f>
        <v>Nee</v>
      </c>
      <c r="M1594" s="10">
        <f>IF(Q2_2025[[#This Row],[Artikelprijs]]&lt;&gt;"",Q2_2025[[#This Row],[Artikelprijs]],Q2_2025[[#This Row],[Stuksprijs]])</f>
        <v>700</v>
      </c>
      <c r="N1594" s="10">
        <f>Q2_2025[[#This Row],[Besteld]]*Q2_2025[[#This Row],[Prijs 2]]</f>
        <v>700</v>
      </c>
      <c r="O1594" s="10">
        <f>IF(Q2_2025[[#This Row],[Brutobedrag 2]]&lt;Q2_2025[[#This Row],[Bruto - Rel.korting]],Q2_2025[[#This Row],[Brutobedrag 2]],Q2_2025[[#This Row],[Brutobedrag 2]]*(100-Q2_2025[[#This Row],[Relatiekorting percentage]])/100)</f>
        <v>700</v>
      </c>
      <c r="R1594" s="3"/>
      <c r="W1594"/>
      <c r="AB1594"/>
    </row>
    <row r="1595" spans="1:28" x14ac:dyDescent="0.3">
      <c r="A1595" t="s">
        <v>654</v>
      </c>
      <c r="B1595">
        <v>5022013</v>
      </c>
      <c r="C1595" t="s">
        <v>450</v>
      </c>
      <c r="D1595">
        <v>1</v>
      </c>
      <c r="E1595" s="10">
        <v>308.36</v>
      </c>
      <c r="F1595" s="10">
        <v>308.36</v>
      </c>
      <c r="G1595" s="10">
        <v>292.94</v>
      </c>
      <c r="H1595">
        <v>5</v>
      </c>
      <c r="I1595" s="51" t="str">
        <f>_xlfn.XLOOKUP(Q2_2025[[#This Row],[Artikelnr]],Artikel_prijzen[Artnr],Artikel_prijzen[Groep],"")</f>
        <v>Elektra</v>
      </c>
      <c r="J1595" s="10">
        <f>_xlfn.XLOOKUP(Q2_2025[[#This Row],[Artikelnr]],Artikel_prijzen[Artnr],Artikel_prijzen[Prijs 2025],"")</f>
        <v>252.35</v>
      </c>
      <c r="K1595" t="str">
        <f>IF(Q2_2025[[#This Row],[Artikelprijs]]&lt;&gt;"",IF(Q2_2025[[#This Row],[Stuksprijs]]=Q2_2025[[#This Row],[Artikelprijs]],"Prijs gelijk","Prijs wijkt af"),"")</f>
        <v>Prijs wijkt af</v>
      </c>
      <c r="L1595" t="str">
        <f>IF(Q2_2025[[#This Row],[Relatiekorting percentage]]=0,
    "Nvt",
    IF(Q2_2025[[#This Row],[Brutobedrag 2]] &lt; Q2_2025[[#This Row],[Bruto - Rel.korting]],
        "Nee",
        "Ja"))</f>
        <v>Nee</v>
      </c>
      <c r="M1595" s="10">
        <f>IF(Q2_2025[[#This Row],[Artikelprijs]]&lt;&gt;"",Q2_2025[[#This Row],[Artikelprijs]],Q2_2025[[#This Row],[Stuksprijs]])</f>
        <v>252.35</v>
      </c>
      <c r="N1595" s="10">
        <f>Q2_2025[[#This Row],[Besteld]]*Q2_2025[[#This Row],[Prijs 2]]</f>
        <v>252.35</v>
      </c>
      <c r="O1595" s="10">
        <f>IF(Q2_2025[[#This Row],[Brutobedrag 2]]&lt;Q2_2025[[#This Row],[Bruto - Rel.korting]],Q2_2025[[#This Row],[Brutobedrag 2]],Q2_2025[[#This Row],[Brutobedrag 2]]*(100-Q2_2025[[#This Row],[Relatiekorting percentage]])/100)</f>
        <v>252.35</v>
      </c>
      <c r="R1595" s="3"/>
      <c r="W1595"/>
      <c r="AB1595"/>
    </row>
    <row r="1596" spans="1:28" x14ac:dyDescent="0.3">
      <c r="A1596" t="s">
        <v>654</v>
      </c>
      <c r="B1596">
        <v>5021026</v>
      </c>
      <c r="C1596" t="s">
        <v>299</v>
      </c>
      <c r="D1596">
        <v>12</v>
      </c>
      <c r="E1596" s="10">
        <v>160</v>
      </c>
      <c r="F1596" s="10">
        <v>1920</v>
      </c>
      <c r="G1596" s="10">
        <v>1824</v>
      </c>
      <c r="H1596">
        <v>5</v>
      </c>
      <c r="I1596" s="51" t="str">
        <f>_xlfn.XLOOKUP(Q2_2025[[#This Row],[Artikelnr]],Artikel_prijzen[Artnr],Artikel_prijzen[Groep],"")</f>
        <v>Elektra</v>
      </c>
      <c r="J1596" s="10">
        <f>_xlfn.XLOOKUP(Q2_2025[[#This Row],[Artikelnr]],Artikel_prijzen[Artnr],Artikel_prijzen[Prijs 2025],"")</f>
        <v>106.8625</v>
      </c>
      <c r="K1596" t="str">
        <f>IF(Q2_2025[[#This Row],[Artikelprijs]]&lt;&gt;"",IF(Q2_2025[[#This Row],[Stuksprijs]]=Q2_2025[[#This Row],[Artikelprijs]],"Prijs gelijk","Prijs wijkt af"),"")</f>
        <v>Prijs wijkt af</v>
      </c>
      <c r="L1596" t="str">
        <f>IF(Q2_2025[[#This Row],[Relatiekorting percentage]]=0,
    "Nvt",
    IF(Q2_2025[[#This Row],[Brutobedrag 2]] &lt; Q2_2025[[#This Row],[Bruto - Rel.korting]],
        "Nee",
        "Ja"))</f>
        <v>Nee</v>
      </c>
      <c r="M1596" s="10">
        <f>IF(Q2_2025[[#This Row],[Artikelprijs]]&lt;&gt;"",Q2_2025[[#This Row],[Artikelprijs]],Q2_2025[[#This Row],[Stuksprijs]])</f>
        <v>106.8625</v>
      </c>
      <c r="N1596" s="10">
        <f>Q2_2025[[#This Row],[Besteld]]*Q2_2025[[#This Row],[Prijs 2]]</f>
        <v>1282.3499999999999</v>
      </c>
      <c r="O1596" s="10">
        <f>IF(Q2_2025[[#This Row],[Brutobedrag 2]]&lt;Q2_2025[[#This Row],[Bruto - Rel.korting]],Q2_2025[[#This Row],[Brutobedrag 2]],Q2_2025[[#This Row],[Brutobedrag 2]]*(100-Q2_2025[[#This Row],[Relatiekorting percentage]])/100)</f>
        <v>1282.3499999999999</v>
      </c>
      <c r="R1596" s="3"/>
      <c r="W1596"/>
      <c r="AB1596"/>
    </row>
    <row r="1597" spans="1:28" x14ac:dyDescent="0.3">
      <c r="A1597" t="s">
        <v>654</v>
      </c>
      <c r="B1597">
        <v>5020016</v>
      </c>
      <c r="C1597" t="s">
        <v>657</v>
      </c>
      <c r="D1597">
        <v>12</v>
      </c>
      <c r="E1597" s="10">
        <v>13.5</v>
      </c>
      <c r="F1597" s="10">
        <v>162</v>
      </c>
      <c r="G1597" s="10">
        <v>153.9</v>
      </c>
      <c r="H1597">
        <v>5</v>
      </c>
      <c r="I1597" s="51" t="str">
        <f>_xlfn.XLOOKUP(Q2_2025[[#This Row],[Artikelnr]],Artikel_prijzen[Artnr],Artikel_prijzen[Groep],"")</f>
        <v/>
      </c>
      <c r="J1597" s="10" t="str">
        <f>_xlfn.XLOOKUP(Q2_2025[[#This Row],[Artikelnr]],Artikel_prijzen[Artnr],Artikel_prijzen[Prijs 2025],"")</f>
        <v/>
      </c>
      <c r="K1597" t="str">
        <f>IF(Q2_2025[[#This Row],[Artikelprijs]]&lt;&gt;"",IF(Q2_2025[[#This Row],[Stuksprijs]]=Q2_2025[[#This Row],[Artikelprijs]],"Prijs gelijk","Prijs wijkt af"),"")</f>
        <v/>
      </c>
      <c r="L1597" t="str">
        <f>IF(Q2_2025[[#This Row],[Relatiekorting percentage]]=0,
    "Nvt",
    IF(Q2_2025[[#This Row],[Brutobedrag 2]] &lt; Q2_2025[[#This Row],[Bruto - Rel.korting]],
        "Nee",
        "Ja"))</f>
        <v>Ja</v>
      </c>
      <c r="M1597" s="10">
        <f>IF(Q2_2025[[#This Row],[Artikelprijs]]&lt;&gt;"",Q2_2025[[#This Row],[Artikelprijs]],Q2_2025[[#This Row],[Stuksprijs]])</f>
        <v>13.5</v>
      </c>
      <c r="N1597" s="10">
        <f>Q2_2025[[#This Row],[Besteld]]*Q2_2025[[#This Row],[Prijs 2]]</f>
        <v>162</v>
      </c>
      <c r="O1597" s="10">
        <f>IF(Q2_2025[[#This Row],[Brutobedrag 2]]&lt;Q2_2025[[#This Row],[Bruto - Rel.korting]],Q2_2025[[#This Row],[Brutobedrag 2]],Q2_2025[[#This Row],[Brutobedrag 2]]*(100-Q2_2025[[#This Row],[Relatiekorting percentage]])/100)</f>
        <v>153.9</v>
      </c>
      <c r="R1597" s="3"/>
      <c r="W1597"/>
      <c r="AB1597"/>
    </row>
    <row r="1598" spans="1:28" x14ac:dyDescent="0.3">
      <c r="A1598" t="s">
        <v>654</v>
      </c>
      <c r="B1598">
        <v>5022017</v>
      </c>
      <c r="C1598" t="s">
        <v>300</v>
      </c>
      <c r="D1598">
        <v>1</v>
      </c>
      <c r="E1598" s="10">
        <v>613.96</v>
      </c>
      <c r="F1598" s="10">
        <v>613.96</v>
      </c>
      <c r="G1598" s="10">
        <v>583.26</v>
      </c>
      <c r="H1598">
        <v>5</v>
      </c>
      <c r="I1598" s="51" t="str">
        <f>_xlfn.XLOOKUP(Q2_2025[[#This Row],[Artikelnr]],Artikel_prijzen[Artnr],Artikel_prijzen[Groep],"")</f>
        <v>Elektra</v>
      </c>
      <c r="J1598" s="10">
        <f>_xlfn.XLOOKUP(Q2_2025[[#This Row],[Artikelnr]],Artikel_prijzen[Artnr],Artikel_prijzen[Prijs 2025],"")</f>
        <v>458.35</v>
      </c>
      <c r="K1598" t="str">
        <f>IF(Q2_2025[[#This Row],[Artikelprijs]]&lt;&gt;"",IF(Q2_2025[[#This Row],[Stuksprijs]]=Q2_2025[[#This Row],[Artikelprijs]],"Prijs gelijk","Prijs wijkt af"),"")</f>
        <v>Prijs wijkt af</v>
      </c>
      <c r="L1598" t="str">
        <f>IF(Q2_2025[[#This Row],[Relatiekorting percentage]]=0,
    "Nvt",
    IF(Q2_2025[[#This Row],[Brutobedrag 2]] &lt; Q2_2025[[#This Row],[Bruto - Rel.korting]],
        "Nee",
        "Ja"))</f>
        <v>Nee</v>
      </c>
      <c r="M1598" s="10">
        <f>IF(Q2_2025[[#This Row],[Artikelprijs]]&lt;&gt;"",Q2_2025[[#This Row],[Artikelprijs]],Q2_2025[[#This Row],[Stuksprijs]])</f>
        <v>458.35</v>
      </c>
      <c r="N1598" s="10">
        <f>Q2_2025[[#This Row],[Besteld]]*Q2_2025[[#This Row],[Prijs 2]]</f>
        <v>458.35</v>
      </c>
      <c r="O1598" s="10">
        <f>IF(Q2_2025[[#This Row],[Brutobedrag 2]]&lt;Q2_2025[[#This Row],[Bruto - Rel.korting]],Q2_2025[[#This Row],[Brutobedrag 2]],Q2_2025[[#This Row],[Brutobedrag 2]]*(100-Q2_2025[[#This Row],[Relatiekorting percentage]])/100)</f>
        <v>458.35</v>
      </c>
      <c r="R1598" s="3"/>
      <c r="W1598"/>
      <c r="AB1598"/>
    </row>
    <row r="1599" spans="1:28" x14ac:dyDescent="0.3">
      <c r="A1599" t="s">
        <v>654</v>
      </c>
      <c r="B1599">
        <v>5021026</v>
      </c>
      <c r="C1599" t="s">
        <v>299</v>
      </c>
      <c r="D1599">
        <v>2</v>
      </c>
      <c r="E1599" s="10">
        <v>160</v>
      </c>
      <c r="F1599" s="10">
        <v>320</v>
      </c>
      <c r="G1599" s="10">
        <v>304</v>
      </c>
      <c r="H1599">
        <v>5</v>
      </c>
      <c r="I1599" s="51" t="str">
        <f>_xlfn.XLOOKUP(Q2_2025[[#This Row],[Artikelnr]],Artikel_prijzen[Artnr],Artikel_prijzen[Groep],"")</f>
        <v>Elektra</v>
      </c>
      <c r="J1599" s="10">
        <f>_xlfn.XLOOKUP(Q2_2025[[#This Row],[Artikelnr]],Artikel_prijzen[Artnr],Artikel_prijzen[Prijs 2025],"")</f>
        <v>106.8625</v>
      </c>
      <c r="K1599" t="str">
        <f>IF(Q2_2025[[#This Row],[Artikelprijs]]&lt;&gt;"",IF(Q2_2025[[#This Row],[Stuksprijs]]=Q2_2025[[#This Row],[Artikelprijs]],"Prijs gelijk","Prijs wijkt af"),"")</f>
        <v>Prijs wijkt af</v>
      </c>
      <c r="L1599" t="str">
        <f>IF(Q2_2025[[#This Row],[Relatiekorting percentage]]=0,
    "Nvt",
    IF(Q2_2025[[#This Row],[Brutobedrag 2]] &lt; Q2_2025[[#This Row],[Bruto - Rel.korting]],
        "Nee",
        "Ja"))</f>
        <v>Nee</v>
      </c>
      <c r="M1599" s="10">
        <f>IF(Q2_2025[[#This Row],[Artikelprijs]]&lt;&gt;"",Q2_2025[[#This Row],[Artikelprijs]],Q2_2025[[#This Row],[Stuksprijs]])</f>
        <v>106.8625</v>
      </c>
      <c r="N1599" s="10">
        <f>Q2_2025[[#This Row],[Besteld]]*Q2_2025[[#This Row],[Prijs 2]]</f>
        <v>213.72499999999999</v>
      </c>
      <c r="O1599" s="10">
        <f>IF(Q2_2025[[#This Row],[Brutobedrag 2]]&lt;Q2_2025[[#This Row],[Bruto - Rel.korting]],Q2_2025[[#This Row],[Brutobedrag 2]],Q2_2025[[#This Row],[Brutobedrag 2]]*(100-Q2_2025[[#This Row],[Relatiekorting percentage]])/100)</f>
        <v>213.72499999999999</v>
      </c>
      <c r="R1599" s="3"/>
      <c r="W1599"/>
      <c r="AB1599"/>
    </row>
    <row r="1600" spans="1:28" x14ac:dyDescent="0.3">
      <c r="A1600" t="s">
        <v>654</v>
      </c>
      <c r="B1600">
        <v>5020016</v>
      </c>
      <c r="C1600" t="s">
        <v>657</v>
      </c>
      <c r="D1600">
        <v>4</v>
      </c>
      <c r="E1600" s="10">
        <v>13.5</v>
      </c>
      <c r="F1600" s="10">
        <v>54</v>
      </c>
      <c r="G1600" s="10">
        <v>51.3</v>
      </c>
      <c r="H1600">
        <v>5</v>
      </c>
      <c r="I1600" s="51" t="str">
        <f>_xlfn.XLOOKUP(Q2_2025[[#This Row],[Artikelnr]],Artikel_prijzen[Artnr],Artikel_prijzen[Groep],"")</f>
        <v/>
      </c>
      <c r="J1600" s="10" t="str">
        <f>_xlfn.XLOOKUP(Q2_2025[[#This Row],[Artikelnr]],Artikel_prijzen[Artnr],Artikel_prijzen[Prijs 2025],"")</f>
        <v/>
      </c>
      <c r="K1600" t="str">
        <f>IF(Q2_2025[[#This Row],[Artikelprijs]]&lt;&gt;"",IF(Q2_2025[[#This Row],[Stuksprijs]]=Q2_2025[[#This Row],[Artikelprijs]],"Prijs gelijk","Prijs wijkt af"),"")</f>
        <v/>
      </c>
      <c r="L1600" t="str">
        <f>IF(Q2_2025[[#This Row],[Relatiekorting percentage]]=0,
    "Nvt",
    IF(Q2_2025[[#This Row],[Brutobedrag 2]] &lt; Q2_2025[[#This Row],[Bruto - Rel.korting]],
        "Nee",
        "Ja"))</f>
        <v>Ja</v>
      </c>
      <c r="M1600" s="10">
        <f>IF(Q2_2025[[#This Row],[Artikelprijs]]&lt;&gt;"",Q2_2025[[#This Row],[Artikelprijs]],Q2_2025[[#This Row],[Stuksprijs]])</f>
        <v>13.5</v>
      </c>
      <c r="N1600" s="10">
        <f>Q2_2025[[#This Row],[Besteld]]*Q2_2025[[#This Row],[Prijs 2]]</f>
        <v>54</v>
      </c>
      <c r="O1600" s="10">
        <f>IF(Q2_2025[[#This Row],[Brutobedrag 2]]&lt;Q2_2025[[#This Row],[Bruto - Rel.korting]],Q2_2025[[#This Row],[Brutobedrag 2]],Q2_2025[[#This Row],[Brutobedrag 2]]*(100-Q2_2025[[#This Row],[Relatiekorting percentage]])/100)</f>
        <v>51.3</v>
      </c>
      <c r="R1600" s="3"/>
      <c r="W1600"/>
      <c r="AB1600"/>
    </row>
    <row r="1601" spans="1:28" x14ac:dyDescent="0.3">
      <c r="A1601" t="s">
        <v>654</v>
      </c>
      <c r="B1601">
        <v>5021026</v>
      </c>
      <c r="C1601" t="s">
        <v>299</v>
      </c>
      <c r="D1601">
        <v>6</v>
      </c>
      <c r="E1601" s="10">
        <v>160</v>
      </c>
      <c r="F1601" s="10">
        <v>960</v>
      </c>
      <c r="G1601" s="10">
        <v>912</v>
      </c>
      <c r="H1601">
        <v>5</v>
      </c>
      <c r="I1601" s="51" t="str">
        <f>_xlfn.XLOOKUP(Q2_2025[[#This Row],[Artikelnr]],Artikel_prijzen[Artnr],Artikel_prijzen[Groep],"")</f>
        <v>Elektra</v>
      </c>
      <c r="J1601" s="10">
        <f>_xlfn.XLOOKUP(Q2_2025[[#This Row],[Artikelnr]],Artikel_prijzen[Artnr],Artikel_prijzen[Prijs 2025],"")</f>
        <v>106.8625</v>
      </c>
      <c r="K1601" t="str">
        <f>IF(Q2_2025[[#This Row],[Artikelprijs]]&lt;&gt;"",IF(Q2_2025[[#This Row],[Stuksprijs]]=Q2_2025[[#This Row],[Artikelprijs]],"Prijs gelijk","Prijs wijkt af"),"")</f>
        <v>Prijs wijkt af</v>
      </c>
      <c r="L1601" t="str">
        <f>IF(Q2_2025[[#This Row],[Relatiekorting percentage]]=0,
    "Nvt",
    IF(Q2_2025[[#This Row],[Brutobedrag 2]] &lt; Q2_2025[[#This Row],[Bruto - Rel.korting]],
        "Nee",
        "Ja"))</f>
        <v>Nee</v>
      </c>
      <c r="M1601" s="10">
        <f>IF(Q2_2025[[#This Row],[Artikelprijs]]&lt;&gt;"",Q2_2025[[#This Row],[Artikelprijs]],Q2_2025[[#This Row],[Stuksprijs]])</f>
        <v>106.8625</v>
      </c>
      <c r="N1601" s="10">
        <f>Q2_2025[[#This Row],[Besteld]]*Q2_2025[[#This Row],[Prijs 2]]</f>
        <v>641.17499999999995</v>
      </c>
      <c r="O1601" s="10">
        <f>IF(Q2_2025[[#This Row],[Brutobedrag 2]]&lt;Q2_2025[[#This Row],[Bruto - Rel.korting]],Q2_2025[[#This Row],[Brutobedrag 2]],Q2_2025[[#This Row],[Brutobedrag 2]]*(100-Q2_2025[[#This Row],[Relatiekorting percentage]])/100)</f>
        <v>641.17499999999995</v>
      </c>
      <c r="R1601" s="3"/>
      <c r="W1601"/>
      <c r="AB1601"/>
    </row>
    <row r="1602" spans="1:28" x14ac:dyDescent="0.3">
      <c r="A1602" t="s">
        <v>654</v>
      </c>
      <c r="B1602">
        <v>5021026</v>
      </c>
      <c r="C1602" t="s">
        <v>299</v>
      </c>
      <c r="D1602">
        <v>1</v>
      </c>
      <c r="E1602" s="10">
        <v>160</v>
      </c>
      <c r="F1602" s="10">
        <v>160</v>
      </c>
      <c r="G1602" s="10">
        <v>152</v>
      </c>
      <c r="H1602">
        <v>5</v>
      </c>
      <c r="I1602" s="51" t="str">
        <f>_xlfn.XLOOKUP(Q2_2025[[#This Row],[Artikelnr]],Artikel_prijzen[Artnr],Artikel_prijzen[Groep],"")</f>
        <v>Elektra</v>
      </c>
      <c r="J1602" s="10">
        <f>_xlfn.XLOOKUP(Q2_2025[[#This Row],[Artikelnr]],Artikel_prijzen[Artnr],Artikel_prijzen[Prijs 2025],"")</f>
        <v>106.8625</v>
      </c>
      <c r="K1602" t="str">
        <f>IF(Q2_2025[[#This Row],[Artikelprijs]]&lt;&gt;"",IF(Q2_2025[[#This Row],[Stuksprijs]]=Q2_2025[[#This Row],[Artikelprijs]],"Prijs gelijk","Prijs wijkt af"),"")</f>
        <v>Prijs wijkt af</v>
      </c>
      <c r="L1602" t="str">
        <f>IF(Q2_2025[[#This Row],[Relatiekorting percentage]]=0,
    "Nvt",
    IF(Q2_2025[[#This Row],[Brutobedrag 2]] &lt; Q2_2025[[#This Row],[Bruto - Rel.korting]],
        "Nee",
        "Ja"))</f>
        <v>Nee</v>
      </c>
      <c r="M1602" s="10">
        <f>IF(Q2_2025[[#This Row],[Artikelprijs]]&lt;&gt;"",Q2_2025[[#This Row],[Artikelprijs]],Q2_2025[[#This Row],[Stuksprijs]])</f>
        <v>106.8625</v>
      </c>
      <c r="N1602" s="10">
        <f>Q2_2025[[#This Row],[Besteld]]*Q2_2025[[#This Row],[Prijs 2]]</f>
        <v>106.8625</v>
      </c>
      <c r="O1602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1602" s="3"/>
      <c r="W1602"/>
      <c r="AB1602"/>
    </row>
    <row r="1603" spans="1:28" x14ac:dyDescent="0.3">
      <c r="A1603" t="s">
        <v>654</v>
      </c>
      <c r="B1603">
        <v>5022019</v>
      </c>
      <c r="C1603" t="s">
        <v>456</v>
      </c>
      <c r="D1603">
        <v>1</v>
      </c>
      <c r="E1603" s="10">
        <v>995.68</v>
      </c>
      <c r="F1603" s="10">
        <v>995.68</v>
      </c>
      <c r="G1603" s="10">
        <v>945.9</v>
      </c>
      <c r="H1603">
        <v>5</v>
      </c>
      <c r="I1603" s="51" t="str">
        <f>_xlfn.XLOOKUP(Q2_2025[[#This Row],[Artikelnr]],Artikel_prijzen[Artnr],Artikel_prijzen[Groep],"")</f>
        <v>Elektra</v>
      </c>
      <c r="J1603" s="10">
        <f>_xlfn.XLOOKUP(Q2_2025[[#This Row],[Artikelnr]],Artikel_prijzen[Artnr],Artikel_prijzen[Prijs 2025],"")</f>
        <v>700</v>
      </c>
      <c r="K1603" t="str">
        <f>IF(Q2_2025[[#This Row],[Artikelprijs]]&lt;&gt;"",IF(Q2_2025[[#This Row],[Stuksprijs]]=Q2_2025[[#This Row],[Artikelprijs]],"Prijs gelijk","Prijs wijkt af"),"")</f>
        <v>Prijs wijkt af</v>
      </c>
      <c r="L1603" t="str">
        <f>IF(Q2_2025[[#This Row],[Relatiekorting percentage]]=0,
    "Nvt",
    IF(Q2_2025[[#This Row],[Brutobedrag 2]] &lt; Q2_2025[[#This Row],[Bruto - Rel.korting]],
        "Nee",
        "Ja"))</f>
        <v>Nee</v>
      </c>
      <c r="M1603" s="10">
        <f>IF(Q2_2025[[#This Row],[Artikelprijs]]&lt;&gt;"",Q2_2025[[#This Row],[Artikelprijs]],Q2_2025[[#This Row],[Stuksprijs]])</f>
        <v>700</v>
      </c>
      <c r="N1603" s="10">
        <f>Q2_2025[[#This Row],[Besteld]]*Q2_2025[[#This Row],[Prijs 2]]</f>
        <v>700</v>
      </c>
      <c r="O1603" s="10">
        <f>IF(Q2_2025[[#This Row],[Brutobedrag 2]]&lt;Q2_2025[[#This Row],[Bruto - Rel.korting]],Q2_2025[[#This Row],[Brutobedrag 2]],Q2_2025[[#This Row],[Brutobedrag 2]]*(100-Q2_2025[[#This Row],[Relatiekorting percentage]])/100)</f>
        <v>700</v>
      </c>
      <c r="R1603" s="3"/>
      <c r="W1603"/>
      <c r="AB1603"/>
    </row>
    <row r="1604" spans="1:28" x14ac:dyDescent="0.3">
      <c r="A1604" t="s">
        <v>654</v>
      </c>
      <c r="B1604">
        <v>5021026</v>
      </c>
      <c r="C1604" t="s">
        <v>299</v>
      </c>
      <c r="D1604">
        <v>2</v>
      </c>
      <c r="E1604" s="10">
        <v>160</v>
      </c>
      <c r="F1604" s="10">
        <v>320</v>
      </c>
      <c r="G1604" s="10">
        <v>304</v>
      </c>
      <c r="H1604">
        <v>5</v>
      </c>
      <c r="I1604" s="51" t="str">
        <f>_xlfn.XLOOKUP(Q2_2025[[#This Row],[Artikelnr]],Artikel_prijzen[Artnr],Artikel_prijzen[Groep],"")</f>
        <v>Elektra</v>
      </c>
      <c r="J1604" s="10">
        <f>_xlfn.XLOOKUP(Q2_2025[[#This Row],[Artikelnr]],Artikel_prijzen[Artnr],Artikel_prijzen[Prijs 2025],"")</f>
        <v>106.8625</v>
      </c>
      <c r="K1604" t="str">
        <f>IF(Q2_2025[[#This Row],[Artikelprijs]]&lt;&gt;"",IF(Q2_2025[[#This Row],[Stuksprijs]]=Q2_2025[[#This Row],[Artikelprijs]],"Prijs gelijk","Prijs wijkt af"),"")</f>
        <v>Prijs wijkt af</v>
      </c>
      <c r="L1604" t="str">
        <f>IF(Q2_2025[[#This Row],[Relatiekorting percentage]]=0,
    "Nvt",
    IF(Q2_2025[[#This Row],[Brutobedrag 2]] &lt; Q2_2025[[#This Row],[Bruto - Rel.korting]],
        "Nee",
        "Ja"))</f>
        <v>Nee</v>
      </c>
      <c r="M1604" s="10">
        <f>IF(Q2_2025[[#This Row],[Artikelprijs]]&lt;&gt;"",Q2_2025[[#This Row],[Artikelprijs]],Q2_2025[[#This Row],[Stuksprijs]])</f>
        <v>106.8625</v>
      </c>
      <c r="N1604" s="10">
        <f>Q2_2025[[#This Row],[Besteld]]*Q2_2025[[#This Row],[Prijs 2]]</f>
        <v>213.72499999999999</v>
      </c>
      <c r="O1604" s="10">
        <f>IF(Q2_2025[[#This Row],[Brutobedrag 2]]&lt;Q2_2025[[#This Row],[Bruto - Rel.korting]],Q2_2025[[#This Row],[Brutobedrag 2]],Q2_2025[[#This Row],[Brutobedrag 2]]*(100-Q2_2025[[#This Row],[Relatiekorting percentage]])/100)</f>
        <v>213.72499999999999</v>
      </c>
      <c r="R1604" s="3"/>
      <c r="W1604"/>
      <c r="AB1604"/>
    </row>
    <row r="1605" spans="1:28" x14ac:dyDescent="0.3">
      <c r="A1605" t="s">
        <v>654</v>
      </c>
      <c r="B1605">
        <v>5022017</v>
      </c>
      <c r="C1605" t="s">
        <v>300</v>
      </c>
      <c r="D1605">
        <v>4</v>
      </c>
      <c r="E1605" s="10">
        <v>613.96</v>
      </c>
      <c r="F1605" s="10">
        <v>2455.84</v>
      </c>
      <c r="G1605" s="10">
        <v>2333.0500000000002</v>
      </c>
      <c r="H1605">
        <v>5</v>
      </c>
      <c r="I1605" s="51" t="str">
        <f>_xlfn.XLOOKUP(Q2_2025[[#This Row],[Artikelnr]],Artikel_prijzen[Artnr],Artikel_prijzen[Groep],"")</f>
        <v>Elektra</v>
      </c>
      <c r="J1605" s="10">
        <f>_xlfn.XLOOKUP(Q2_2025[[#This Row],[Artikelnr]],Artikel_prijzen[Artnr],Artikel_prijzen[Prijs 2025],"")</f>
        <v>458.35</v>
      </c>
      <c r="K1605" t="str">
        <f>IF(Q2_2025[[#This Row],[Artikelprijs]]&lt;&gt;"",IF(Q2_2025[[#This Row],[Stuksprijs]]=Q2_2025[[#This Row],[Artikelprijs]],"Prijs gelijk","Prijs wijkt af"),"")</f>
        <v>Prijs wijkt af</v>
      </c>
      <c r="L1605" t="str">
        <f>IF(Q2_2025[[#This Row],[Relatiekorting percentage]]=0,
    "Nvt",
    IF(Q2_2025[[#This Row],[Brutobedrag 2]] &lt; Q2_2025[[#This Row],[Bruto - Rel.korting]],
        "Nee",
        "Ja"))</f>
        <v>Nee</v>
      </c>
      <c r="M1605" s="10">
        <f>IF(Q2_2025[[#This Row],[Artikelprijs]]&lt;&gt;"",Q2_2025[[#This Row],[Artikelprijs]],Q2_2025[[#This Row],[Stuksprijs]])</f>
        <v>458.35</v>
      </c>
      <c r="N1605" s="10">
        <f>Q2_2025[[#This Row],[Besteld]]*Q2_2025[[#This Row],[Prijs 2]]</f>
        <v>1833.4</v>
      </c>
      <c r="O1605" s="10">
        <f>IF(Q2_2025[[#This Row],[Brutobedrag 2]]&lt;Q2_2025[[#This Row],[Bruto - Rel.korting]],Q2_2025[[#This Row],[Brutobedrag 2]],Q2_2025[[#This Row],[Brutobedrag 2]]*(100-Q2_2025[[#This Row],[Relatiekorting percentage]])/100)</f>
        <v>1833.4</v>
      </c>
      <c r="R1605" s="3"/>
      <c r="W1605"/>
      <c r="AB1605"/>
    </row>
    <row r="1606" spans="1:28" x14ac:dyDescent="0.3">
      <c r="A1606" t="s">
        <v>654</v>
      </c>
      <c r="B1606">
        <v>3002030</v>
      </c>
      <c r="C1606" t="s">
        <v>99</v>
      </c>
      <c r="D1606">
        <v>1</v>
      </c>
      <c r="E1606" s="10">
        <v>60</v>
      </c>
      <c r="F1606" s="10">
        <v>60</v>
      </c>
      <c r="G1606" s="10">
        <v>57</v>
      </c>
      <c r="H1606">
        <v>5</v>
      </c>
      <c r="I1606" s="51" t="str">
        <f>_xlfn.XLOOKUP(Q2_2025[[#This Row],[Artikelnr]],Artikel_prijzen[Artnr],Artikel_prijzen[Groep],"")</f>
        <v/>
      </c>
      <c r="J1606" s="10" t="str">
        <f>_xlfn.XLOOKUP(Q2_2025[[#This Row],[Artikelnr]],Artikel_prijzen[Artnr],Artikel_prijzen[Prijs 2025],"")</f>
        <v/>
      </c>
      <c r="K1606" t="str">
        <f>IF(Q2_2025[[#This Row],[Artikelprijs]]&lt;&gt;"",IF(Q2_2025[[#This Row],[Stuksprijs]]=Q2_2025[[#This Row],[Artikelprijs]],"Prijs gelijk","Prijs wijkt af"),"")</f>
        <v/>
      </c>
      <c r="L1606" t="str">
        <f>IF(Q2_2025[[#This Row],[Relatiekorting percentage]]=0,
    "Nvt",
    IF(Q2_2025[[#This Row],[Brutobedrag 2]] &lt; Q2_2025[[#This Row],[Bruto - Rel.korting]],
        "Nee",
        "Ja"))</f>
        <v>Ja</v>
      </c>
      <c r="M1606" s="10">
        <f>IF(Q2_2025[[#This Row],[Artikelprijs]]&lt;&gt;"",Q2_2025[[#This Row],[Artikelprijs]],Q2_2025[[#This Row],[Stuksprijs]])</f>
        <v>60</v>
      </c>
      <c r="N1606" s="10">
        <f>Q2_2025[[#This Row],[Besteld]]*Q2_2025[[#This Row],[Prijs 2]]</f>
        <v>60</v>
      </c>
      <c r="O1606" s="10">
        <f>IF(Q2_2025[[#This Row],[Brutobedrag 2]]&lt;Q2_2025[[#This Row],[Bruto - Rel.korting]],Q2_2025[[#This Row],[Brutobedrag 2]],Q2_2025[[#This Row],[Brutobedrag 2]]*(100-Q2_2025[[#This Row],[Relatiekorting percentage]])/100)</f>
        <v>57</v>
      </c>
      <c r="R1606" s="3"/>
      <c r="W1606"/>
      <c r="AB1606"/>
    </row>
    <row r="1607" spans="1:28" x14ac:dyDescent="0.3">
      <c r="A1607" t="s">
        <v>654</v>
      </c>
      <c r="B1607">
        <v>5021026</v>
      </c>
      <c r="C1607" t="s">
        <v>299</v>
      </c>
      <c r="D1607">
        <v>8</v>
      </c>
      <c r="E1607" s="10">
        <v>160</v>
      </c>
      <c r="F1607" s="10">
        <v>1280</v>
      </c>
      <c r="G1607" s="10">
        <v>1216</v>
      </c>
      <c r="H1607">
        <v>5</v>
      </c>
      <c r="I1607" s="51" t="str">
        <f>_xlfn.XLOOKUP(Q2_2025[[#This Row],[Artikelnr]],Artikel_prijzen[Artnr],Artikel_prijzen[Groep],"")</f>
        <v>Elektra</v>
      </c>
      <c r="J1607" s="10">
        <f>_xlfn.XLOOKUP(Q2_2025[[#This Row],[Artikelnr]],Artikel_prijzen[Artnr],Artikel_prijzen[Prijs 2025],"")</f>
        <v>106.8625</v>
      </c>
      <c r="K1607" t="str">
        <f>IF(Q2_2025[[#This Row],[Artikelprijs]]&lt;&gt;"",IF(Q2_2025[[#This Row],[Stuksprijs]]=Q2_2025[[#This Row],[Artikelprijs]],"Prijs gelijk","Prijs wijkt af"),"")</f>
        <v>Prijs wijkt af</v>
      </c>
      <c r="L1607" t="str">
        <f>IF(Q2_2025[[#This Row],[Relatiekorting percentage]]=0,
    "Nvt",
    IF(Q2_2025[[#This Row],[Brutobedrag 2]] &lt; Q2_2025[[#This Row],[Bruto - Rel.korting]],
        "Nee",
        "Ja"))</f>
        <v>Nee</v>
      </c>
      <c r="M1607" s="10">
        <f>IF(Q2_2025[[#This Row],[Artikelprijs]]&lt;&gt;"",Q2_2025[[#This Row],[Artikelprijs]],Q2_2025[[#This Row],[Stuksprijs]])</f>
        <v>106.8625</v>
      </c>
      <c r="N1607" s="10">
        <f>Q2_2025[[#This Row],[Besteld]]*Q2_2025[[#This Row],[Prijs 2]]</f>
        <v>854.9</v>
      </c>
      <c r="O1607" s="10">
        <f>IF(Q2_2025[[#This Row],[Brutobedrag 2]]&lt;Q2_2025[[#This Row],[Bruto - Rel.korting]],Q2_2025[[#This Row],[Brutobedrag 2]],Q2_2025[[#This Row],[Brutobedrag 2]]*(100-Q2_2025[[#This Row],[Relatiekorting percentage]])/100)</f>
        <v>854.9</v>
      </c>
      <c r="R1607" s="3"/>
      <c r="W1607"/>
      <c r="AB1607"/>
    </row>
    <row r="1608" spans="1:28" x14ac:dyDescent="0.3">
      <c r="A1608" t="s">
        <v>654</v>
      </c>
      <c r="B1608">
        <v>5021026</v>
      </c>
      <c r="C1608" t="s">
        <v>299</v>
      </c>
      <c r="D1608">
        <v>2</v>
      </c>
      <c r="E1608" s="10">
        <v>160</v>
      </c>
      <c r="F1608" s="10">
        <v>320</v>
      </c>
      <c r="G1608" s="10">
        <v>304</v>
      </c>
      <c r="H1608">
        <v>5</v>
      </c>
      <c r="I1608" s="51" t="str">
        <f>_xlfn.XLOOKUP(Q2_2025[[#This Row],[Artikelnr]],Artikel_prijzen[Artnr],Artikel_prijzen[Groep],"")</f>
        <v>Elektra</v>
      </c>
      <c r="J1608" s="10">
        <f>_xlfn.XLOOKUP(Q2_2025[[#This Row],[Artikelnr]],Artikel_prijzen[Artnr],Artikel_prijzen[Prijs 2025],"")</f>
        <v>106.8625</v>
      </c>
      <c r="K1608" t="str">
        <f>IF(Q2_2025[[#This Row],[Artikelprijs]]&lt;&gt;"",IF(Q2_2025[[#This Row],[Stuksprijs]]=Q2_2025[[#This Row],[Artikelprijs]],"Prijs gelijk","Prijs wijkt af"),"")</f>
        <v>Prijs wijkt af</v>
      </c>
      <c r="L1608" t="str">
        <f>IF(Q2_2025[[#This Row],[Relatiekorting percentage]]=0,
    "Nvt",
    IF(Q2_2025[[#This Row],[Brutobedrag 2]] &lt; Q2_2025[[#This Row],[Bruto - Rel.korting]],
        "Nee",
        "Ja"))</f>
        <v>Nee</v>
      </c>
      <c r="M1608" s="10">
        <f>IF(Q2_2025[[#This Row],[Artikelprijs]]&lt;&gt;"",Q2_2025[[#This Row],[Artikelprijs]],Q2_2025[[#This Row],[Stuksprijs]])</f>
        <v>106.8625</v>
      </c>
      <c r="N1608" s="10">
        <f>Q2_2025[[#This Row],[Besteld]]*Q2_2025[[#This Row],[Prijs 2]]</f>
        <v>213.72499999999999</v>
      </c>
      <c r="O1608" s="10">
        <f>IF(Q2_2025[[#This Row],[Brutobedrag 2]]&lt;Q2_2025[[#This Row],[Bruto - Rel.korting]],Q2_2025[[#This Row],[Brutobedrag 2]],Q2_2025[[#This Row],[Brutobedrag 2]]*(100-Q2_2025[[#This Row],[Relatiekorting percentage]])/100)</f>
        <v>213.72499999999999</v>
      </c>
      <c r="R1608" s="3"/>
      <c r="W1608"/>
      <c r="AB1608"/>
    </row>
    <row r="1609" spans="1:28" x14ac:dyDescent="0.3">
      <c r="A1609" t="s">
        <v>654</v>
      </c>
      <c r="B1609">
        <v>5022009</v>
      </c>
      <c r="C1609" t="s">
        <v>655</v>
      </c>
      <c r="D1609">
        <v>1</v>
      </c>
      <c r="E1609" s="10">
        <v>103.75</v>
      </c>
      <c r="F1609" s="10">
        <v>103.75</v>
      </c>
      <c r="G1609" s="10">
        <v>98.56</v>
      </c>
      <c r="H1609">
        <v>5</v>
      </c>
      <c r="I1609" s="51" t="str">
        <f>_xlfn.XLOOKUP(Q2_2025[[#This Row],[Artikelnr]],Artikel_prijzen[Artnr],Artikel_prijzen[Groep],"")</f>
        <v>Elektra</v>
      </c>
      <c r="J1609" s="10">
        <f>_xlfn.XLOOKUP(Q2_2025[[#This Row],[Artikelnr]],Artikel_prijzen[Artnr],Artikel_prijzen[Prijs 2025],"")</f>
        <v>106.8625</v>
      </c>
      <c r="K1609" t="str">
        <f>IF(Q2_2025[[#This Row],[Artikelprijs]]&lt;&gt;"",IF(Q2_2025[[#This Row],[Stuksprijs]]=Q2_2025[[#This Row],[Artikelprijs]],"Prijs gelijk","Prijs wijkt af"),"")</f>
        <v>Prijs wijkt af</v>
      </c>
      <c r="L1609" t="str">
        <f>IF(Q2_2025[[#This Row],[Relatiekorting percentage]]=0,
    "Nvt",
    IF(Q2_2025[[#This Row],[Brutobedrag 2]] &lt; Q2_2025[[#This Row],[Bruto - Rel.korting]],
        "Nee",
        "Ja"))</f>
        <v>Ja</v>
      </c>
      <c r="M1609" s="10">
        <f>IF(Q2_2025[[#This Row],[Artikelprijs]]&lt;&gt;"",Q2_2025[[#This Row],[Artikelprijs]],Q2_2025[[#This Row],[Stuksprijs]])</f>
        <v>106.8625</v>
      </c>
      <c r="N1609" s="10">
        <f>Q2_2025[[#This Row],[Besteld]]*Q2_2025[[#This Row],[Prijs 2]]</f>
        <v>106.8625</v>
      </c>
      <c r="O1609" s="10">
        <f>IF(Q2_2025[[#This Row],[Brutobedrag 2]]&lt;Q2_2025[[#This Row],[Bruto - Rel.korting]],Q2_2025[[#This Row],[Brutobedrag 2]],Q2_2025[[#This Row],[Brutobedrag 2]]*(100-Q2_2025[[#This Row],[Relatiekorting percentage]])/100)</f>
        <v>101.519375</v>
      </c>
      <c r="R1609" s="3"/>
      <c r="W1609"/>
      <c r="AB1609"/>
    </row>
    <row r="1610" spans="1:28" x14ac:dyDescent="0.3">
      <c r="A1610" t="s">
        <v>654</v>
      </c>
      <c r="B1610">
        <v>5020002</v>
      </c>
      <c r="C1610" t="s">
        <v>624</v>
      </c>
      <c r="D1610">
        <v>2</v>
      </c>
      <c r="E1610" s="10">
        <v>38.5</v>
      </c>
      <c r="F1610" s="10">
        <v>77</v>
      </c>
      <c r="G1610" s="10">
        <v>73.150000000000006</v>
      </c>
      <c r="H1610">
        <v>5</v>
      </c>
      <c r="I1610" s="51" t="str">
        <f>_xlfn.XLOOKUP(Q2_2025[[#This Row],[Artikelnr]],Artikel_prijzen[Artnr],Artikel_prijzen[Groep],"")</f>
        <v/>
      </c>
      <c r="J1610" s="10" t="str">
        <f>_xlfn.XLOOKUP(Q2_2025[[#This Row],[Artikelnr]],Artikel_prijzen[Artnr],Artikel_prijzen[Prijs 2025],"")</f>
        <v/>
      </c>
      <c r="K1610" t="str">
        <f>IF(Q2_2025[[#This Row],[Artikelprijs]]&lt;&gt;"",IF(Q2_2025[[#This Row],[Stuksprijs]]=Q2_2025[[#This Row],[Artikelprijs]],"Prijs gelijk","Prijs wijkt af"),"")</f>
        <v/>
      </c>
      <c r="L1610" t="str">
        <f>IF(Q2_2025[[#This Row],[Relatiekorting percentage]]=0,
    "Nvt",
    IF(Q2_2025[[#This Row],[Brutobedrag 2]] &lt; Q2_2025[[#This Row],[Bruto - Rel.korting]],
        "Nee",
        "Ja"))</f>
        <v>Ja</v>
      </c>
      <c r="M1610" s="10">
        <f>IF(Q2_2025[[#This Row],[Artikelprijs]]&lt;&gt;"",Q2_2025[[#This Row],[Artikelprijs]],Q2_2025[[#This Row],[Stuksprijs]])</f>
        <v>38.5</v>
      </c>
      <c r="N1610" s="10">
        <f>Q2_2025[[#This Row],[Besteld]]*Q2_2025[[#This Row],[Prijs 2]]</f>
        <v>77</v>
      </c>
      <c r="O1610" s="10">
        <f>IF(Q2_2025[[#This Row],[Brutobedrag 2]]&lt;Q2_2025[[#This Row],[Bruto - Rel.korting]],Q2_2025[[#This Row],[Brutobedrag 2]],Q2_2025[[#This Row],[Brutobedrag 2]]*(100-Q2_2025[[#This Row],[Relatiekorting percentage]])/100)</f>
        <v>73.150000000000006</v>
      </c>
      <c r="R1610" s="3"/>
      <c r="W1610"/>
      <c r="AB1610"/>
    </row>
    <row r="1611" spans="1:28" x14ac:dyDescent="0.3">
      <c r="A1611" t="s">
        <v>654</v>
      </c>
      <c r="B1611">
        <v>5021026</v>
      </c>
      <c r="C1611" t="s">
        <v>299</v>
      </c>
      <c r="D1611">
        <v>3</v>
      </c>
      <c r="E1611" s="10">
        <v>160</v>
      </c>
      <c r="F1611" s="10">
        <v>480</v>
      </c>
      <c r="G1611" s="10">
        <v>456</v>
      </c>
      <c r="H1611">
        <v>5</v>
      </c>
      <c r="I1611" s="51" t="str">
        <f>_xlfn.XLOOKUP(Q2_2025[[#This Row],[Artikelnr]],Artikel_prijzen[Artnr],Artikel_prijzen[Groep],"")</f>
        <v>Elektra</v>
      </c>
      <c r="J1611" s="10">
        <f>_xlfn.XLOOKUP(Q2_2025[[#This Row],[Artikelnr]],Artikel_prijzen[Artnr],Artikel_prijzen[Prijs 2025],"")</f>
        <v>106.8625</v>
      </c>
      <c r="K1611" t="str">
        <f>IF(Q2_2025[[#This Row],[Artikelprijs]]&lt;&gt;"",IF(Q2_2025[[#This Row],[Stuksprijs]]=Q2_2025[[#This Row],[Artikelprijs]],"Prijs gelijk","Prijs wijkt af"),"")</f>
        <v>Prijs wijkt af</v>
      </c>
      <c r="L1611" t="str">
        <f>IF(Q2_2025[[#This Row],[Relatiekorting percentage]]=0,
    "Nvt",
    IF(Q2_2025[[#This Row],[Brutobedrag 2]] &lt; Q2_2025[[#This Row],[Bruto - Rel.korting]],
        "Nee",
        "Ja"))</f>
        <v>Nee</v>
      </c>
      <c r="M1611" s="10">
        <f>IF(Q2_2025[[#This Row],[Artikelprijs]]&lt;&gt;"",Q2_2025[[#This Row],[Artikelprijs]],Q2_2025[[#This Row],[Stuksprijs]])</f>
        <v>106.8625</v>
      </c>
      <c r="N1611" s="10">
        <f>Q2_2025[[#This Row],[Besteld]]*Q2_2025[[#This Row],[Prijs 2]]</f>
        <v>320.58749999999998</v>
      </c>
      <c r="O1611" s="10">
        <f>IF(Q2_2025[[#This Row],[Brutobedrag 2]]&lt;Q2_2025[[#This Row],[Bruto - Rel.korting]],Q2_2025[[#This Row],[Brutobedrag 2]],Q2_2025[[#This Row],[Brutobedrag 2]]*(100-Q2_2025[[#This Row],[Relatiekorting percentage]])/100)</f>
        <v>320.58749999999998</v>
      </c>
      <c r="R1611" s="3"/>
      <c r="W1611"/>
      <c r="AB1611"/>
    </row>
    <row r="1612" spans="1:28" x14ac:dyDescent="0.3">
      <c r="A1612" t="s">
        <v>654</v>
      </c>
      <c r="B1612">
        <v>5022019</v>
      </c>
      <c r="C1612" t="s">
        <v>456</v>
      </c>
      <c r="D1612">
        <v>1</v>
      </c>
      <c r="E1612" s="10">
        <v>995.68</v>
      </c>
      <c r="F1612" s="10">
        <v>995.68</v>
      </c>
      <c r="G1612" s="10">
        <v>945.9</v>
      </c>
      <c r="H1612">
        <v>5</v>
      </c>
      <c r="I1612" s="51" t="str">
        <f>_xlfn.XLOOKUP(Q2_2025[[#This Row],[Artikelnr]],Artikel_prijzen[Artnr],Artikel_prijzen[Groep],"")</f>
        <v>Elektra</v>
      </c>
      <c r="J1612" s="10">
        <f>_xlfn.XLOOKUP(Q2_2025[[#This Row],[Artikelnr]],Artikel_prijzen[Artnr],Artikel_prijzen[Prijs 2025],"")</f>
        <v>700</v>
      </c>
      <c r="K1612" t="str">
        <f>IF(Q2_2025[[#This Row],[Artikelprijs]]&lt;&gt;"",IF(Q2_2025[[#This Row],[Stuksprijs]]=Q2_2025[[#This Row],[Artikelprijs]],"Prijs gelijk","Prijs wijkt af"),"")</f>
        <v>Prijs wijkt af</v>
      </c>
      <c r="L1612" t="str">
        <f>IF(Q2_2025[[#This Row],[Relatiekorting percentage]]=0,
    "Nvt",
    IF(Q2_2025[[#This Row],[Brutobedrag 2]] &lt; Q2_2025[[#This Row],[Bruto - Rel.korting]],
        "Nee",
        "Ja"))</f>
        <v>Nee</v>
      </c>
      <c r="M1612" s="10">
        <f>IF(Q2_2025[[#This Row],[Artikelprijs]]&lt;&gt;"",Q2_2025[[#This Row],[Artikelprijs]],Q2_2025[[#This Row],[Stuksprijs]])</f>
        <v>700</v>
      </c>
      <c r="N1612" s="10">
        <f>Q2_2025[[#This Row],[Besteld]]*Q2_2025[[#This Row],[Prijs 2]]</f>
        <v>700</v>
      </c>
      <c r="O1612" s="10">
        <f>IF(Q2_2025[[#This Row],[Brutobedrag 2]]&lt;Q2_2025[[#This Row],[Bruto - Rel.korting]],Q2_2025[[#This Row],[Brutobedrag 2]],Q2_2025[[#This Row],[Brutobedrag 2]]*(100-Q2_2025[[#This Row],[Relatiekorting percentage]])/100)</f>
        <v>700</v>
      </c>
      <c r="R1612" s="3"/>
      <c r="W1612"/>
      <c r="AB1612"/>
    </row>
    <row r="1613" spans="1:28" x14ac:dyDescent="0.3">
      <c r="A1613" t="s">
        <v>654</v>
      </c>
      <c r="B1613">
        <v>5022022</v>
      </c>
      <c r="C1613" t="s">
        <v>458</v>
      </c>
      <c r="D1613">
        <v>2</v>
      </c>
      <c r="E1613" s="10">
        <v>1606.88</v>
      </c>
      <c r="F1613" s="10">
        <v>3213.76</v>
      </c>
      <c r="G1613" s="10">
        <v>3053.07</v>
      </c>
      <c r="H1613">
        <v>5</v>
      </c>
      <c r="I1613" s="51" t="str">
        <f>_xlfn.XLOOKUP(Q2_2025[[#This Row],[Artikelnr]],Artikel_prijzen[Artnr],Artikel_prijzen[Groep],"")</f>
        <v>Elektra</v>
      </c>
      <c r="J1613" s="10">
        <f>_xlfn.XLOOKUP(Q2_2025[[#This Row],[Artikelnr]],Artikel_prijzen[Artnr],Artikel_prijzen[Prijs 2025],"")</f>
        <v>1100</v>
      </c>
      <c r="K1613" t="str">
        <f>IF(Q2_2025[[#This Row],[Artikelprijs]]&lt;&gt;"",IF(Q2_2025[[#This Row],[Stuksprijs]]=Q2_2025[[#This Row],[Artikelprijs]],"Prijs gelijk","Prijs wijkt af"),"")</f>
        <v>Prijs wijkt af</v>
      </c>
      <c r="L1613" t="str">
        <f>IF(Q2_2025[[#This Row],[Relatiekorting percentage]]=0,
    "Nvt",
    IF(Q2_2025[[#This Row],[Brutobedrag 2]] &lt; Q2_2025[[#This Row],[Bruto - Rel.korting]],
        "Nee",
        "Ja"))</f>
        <v>Nee</v>
      </c>
      <c r="M1613" s="10">
        <f>IF(Q2_2025[[#This Row],[Artikelprijs]]&lt;&gt;"",Q2_2025[[#This Row],[Artikelprijs]],Q2_2025[[#This Row],[Stuksprijs]])</f>
        <v>1100</v>
      </c>
      <c r="N1613" s="10">
        <f>Q2_2025[[#This Row],[Besteld]]*Q2_2025[[#This Row],[Prijs 2]]</f>
        <v>2200</v>
      </c>
      <c r="O1613" s="10">
        <f>IF(Q2_2025[[#This Row],[Brutobedrag 2]]&lt;Q2_2025[[#This Row],[Bruto - Rel.korting]],Q2_2025[[#This Row],[Brutobedrag 2]],Q2_2025[[#This Row],[Brutobedrag 2]]*(100-Q2_2025[[#This Row],[Relatiekorting percentage]])/100)</f>
        <v>2200</v>
      </c>
      <c r="R1613" s="3"/>
      <c r="W1613"/>
      <c r="AB1613"/>
    </row>
    <row r="1614" spans="1:28" x14ac:dyDescent="0.3">
      <c r="A1614" t="s">
        <v>654</v>
      </c>
      <c r="B1614">
        <v>5022019</v>
      </c>
      <c r="C1614" t="s">
        <v>456</v>
      </c>
      <c r="D1614">
        <v>1</v>
      </c>
      <c r="E1614" s="10">
        <v>995.68</v>
      </c>
      <c r="F1614" s="10">
        <v>995.68</v>
      </c>
      <c r="G1614" s="10">
        <v>945.9</v>
      </c>
      <c r="H1614">
        <v>5</v>
      </c>
      <c r="I1614" s="51" t="str">
        <f>_xlfn.XLOOKUP(Q2_2025[[#This Row],[Artikelnr]],Artikel_prijzen[Artnr],Artikel_prijzen[Groep],"")</f>
        <v>Elektra</v>
      </c>
      <c r="J1614" s="10">
        <f>_xlfn.XLOOKUP(Q2_2025[[#This Row],[Artikelnr]],Artikel_prijzen[Artnr],Artikel_prijzen[Prijs 2025],"")</f>
        <v>700</v>
      </c>
      <c r="K1614" t="str">
        <f>IF(Q2_2025[[#This Row],[Artikelprijs]]&lt;&gt;"",IF(Q2_2025[[#This Row],[Stuksprijs]]=Q2_2025[[#This Row],[Artikelprijs]],"Prijs gelijk","Prijs wijkt af"),"")</f>
        <v>Prijs wijkt af</v>
      </c>
      <c r="L1614" t="str">
        <f>IF(Q2_2025[[#This Row],[Relatiekorting percentage]]=0,
    "Nvt",
    IF(Q2_2025[[#This Row],[Brutobedrag 2]] &lt; Q2_2025[[#This Row],[Bruto - Rel.korting]],
        "Nee",
        "Ja"))</f>
        <v>Nee</v>
      </c>
      <c r="M1614" s="10">
        <f>IF(Q2_2025[[#This Row],[Artikelprijs]]&lt;&gt;"",Q2_2025[[#This Row],[Artikelprijs]],Q2_2025[[#This Row],[Stuksprijs]])</f>
        <v>700</v>
      </c>
      <c r="N1614" s="10">
        <f>Q2_2025[[#This Row],[Besteld]]*Q2_2025[[#This Row],[Prijs 2]]</f>
        <v>700</v>
      </c>
      <c r="O1614" s="10">
        <f>IF(Q2_2025[[#This Row],[Brutobedrag 2]]&lt;Q2_2025[[#This Row],[Bruto - Rel.korting]],Q2_2025[[#This Row],[Brutobedrag 2]],Q2_2025[[#This Row],[Brutobedrag 2]]*(100-Q2_2025[[#This Row],[Relatiekorting percentage]])/100)</f>
        <v>700</v>
      </c>
      <c r="R1614" s="3"/>
      <c r="W1614"/>
      <c r="AB1614"/>
    </row>
    <row r="1615" spans="1:28" x14ac:dyDescent="0.3">
      <c r="A1615" t="s">
        <v>654</v>
      </c>
      <c r="B1615">
        <v>5022022</v>
      </c>
      <c r="C1615" t="s">
        <v>458</v>
      </c>
      <c r="D1615">
        <v>1</v>
      </c>
      <c r="E1615" s="10">
        <v>1606.88</v>
      </c>
      <c r="F1615" s="10">
        <v>1606.88</v>
      </c>
      <c r="G1615" s="10">
        <v>1526.54</v>
      </c>
      <c r="H1615">
        <v>5</v>
      </c>
      <c r="I1615" s="51" t="str">
        <f>_xlfn.XLOOKUP(Q2_2025[[#This Row],[Artikelnr]],Artikel_prijzen[Artnr],Artikel_prijzen[Groep],"")</f>
        <v>Elektra</v>
      </c>
      <c r="J1615" s="10">
        <f>_xlfn.XLOOKUP(Q2_2025[[#This Row],[Artikelnr]],Artikel_prijzen[Artnr],Artikel_prijzen[Prijs 2025],"")</f>
        <v>1100</v>
      </c>
      <c r="K1615" t="str">
        <f>IF(Q2_2025[[#This Row],[Artikelprijs]]&lt;&gt;"",IF(Q2_2025[[#This Row],[Stuksprijs]]=Q2_2025[[#This Row],[Artikelprijs]],"Prijs gelijk","Prijs wijkt af"),"")</f>
        <v>Prijs wijkt af</v>
      </c>
      <c r="L1615" t="str">
        <f>IF(Q2_2025[[#This Row],[Relatiekorting percentage]]=0,
    "Nvt",
    IF(Q2_2025[[#This Row],[Brutobedrag 2]] &lt; Q2_2025[[#This Row],[Bruto - Rel.korting]],
        "Nee",
        "Ja"))</f>
        <v>Nee</v>
      </c>
      <c r="M1615" s="10">
        <f>IF(Q2_2025[[#This Row],[Artikelprijs]]&lt;&gt;"",Q2_2025[[#This Row],[Artikelprijs]],Q2_2025[[#This Row],[Stuksprijs]])</f>
        <v>1100</v>
      </c>
      <c r="N1615" s="10">
        <f>Q2_2025[[#This Row],[Besteld]]*Q2_2025[[#This Row],[Prijs 2]]</f>
        <v>1100</v>
      </c>
      <c r="O1615" s="10">
        <f>IF(Q2_2025[[#This Row],[Brutobedrag 2]]&lt;Q2_2025[[#This Row],[Bruto - Rel.korting]],Q2_2025[[#This Row],[Brutobedrag 2]],Q2_2025[[#This Row],[Brutobedrag 2]]*(100-Q2_2025[[#This Row],[Relatiekorting percentage]])/100)</f>
        <v>1100</v>
      </c>
      <c r="R1615" s="3"/>
      <c r="W1615"/>
      <c r="AB1615"/>
    </row>
    <row r="1616" spans="1:28" x14ac:dyDescent="0.3">
      <c r="A1616" t="s">
        <v>654</v>
      </c>
      <c r="B1616">
        <v>5022017</v>
      </c>
      <c r="C1616" t="s">
        <v>300</v>
      </c>
      <c r="D1616">
        <v>1</v>
      </c>
      <c r="E1616" s="10">
        <v>613.96</v>
      </c>
      <c r="F1616" s="10">
        <v>613.96</v>
      </c>
      <c r="G1616" s="10">
        <v>583.26</v>
      </c>
      <c r="H1616">
        <v>5</v>
      </c>
      <c r="I1616" s="51" t="str">
        <f>_xlfn.XLOOKUP(Q2_2025[[#This Row],[Artikelnr]],Artikel_prijzen[Artnr],Artikel_prijzen[Groep],"")</f>
        <v>Elektra</v>
      </c>
      <c r="J1616" s="10">
        <f>_xlfn.XLOOKUP(Q2_2025[[#This Row],[Artikelnr]],Artikel_prijzen[Artnr],Artikel_prijzen[Prijs 2025],"")</f>
        <v>458.35</v>
      </c>
      <c r="K1616" t="str">
        <f>IF(Q2_2025[[#This Row],[Artikelprijs]]&lt;&gt;"",IF(Q2_2025[[#This Row],[Stuksprijs]]=Q2_2025[[#This Row],[Artikelprijs]],"Prijs gelijk","Prijs wijkt af"),"")</f>
        <v>Prijs wijkt af</v>
      </c>
      <c r="L1616" t="str">
        <f>IF(Q2_2025[[#This Row],[Relatiekorting percentage]]=0,
    "Nvt",
    IF(Q2_2025[[#This Row],[Brutobedrag 2]] &lt; Q2_2025[[#This Row],[Bruto - Rel.korting]],
        "Nee",
        "Ja"))</f>
        <v>Nee</v>
      </c>
      <c r="M1616" s="10">
        <f>IF(Q2_2025[[#This Row],[Artikelprijs]]&lt;&gt;"",Q2_2025[[#This Row],[Artikelprijs]],Q2_2025[[#This Row],[Stuksprijs]])</f>
        <v>458.35</v>
      </c>
      <c r="N1616" s="10">
        <f>Q2_2025[[#This Row],[Besteld]]*Q2_2025[[#This Row],[Prijs 2]]</f>
        <v>458.35</v>
      </c>
      <c r="O1616" s="10">
        <f>IF(Q2_2025[[#This Row],[Brutobedrag 2]]&lt;Q2_2025[[#This Row],[Bruto - Rel.korting]],Q2_2025[[#This Row],[Brutobedrag 2]],Q2_2025[[#This Row],[Brutobedrag 2]]*(100-Q2_2025[[#This Row],[Relatiekorting percentage]])/100)</f>
        <v>458.35</v>
      </c>
      <c r="R1616" s="3"/>
      <c r="W1616"/>
      <c r="AB1616"/>
    </row>
    <row r="1617" spans="1:28" x14ac:dyDescent="0.3">
      <c r="A1617" t="s">
        <v>654</v>
      </c>
      <c r="B1617">
        <v>5022017</v>
      </c>
      <c r="C1617" t="s">
        <v>300</v>
      </c>
      <c r="D1617">
        <v>1</v>
      </c>
      <c r="E1617" s="10">
        <v>613.96</v>
      </c>
      <c r="F1617" s="10">
        <v>613.96</v>
      </c>
      <c r="G1617" s="10">
        <v>583.26</v>
      </c>
      <c r="H1617">
        <v>5</v>
      </c>
      <c r="I1617" s="51" t="str">
        <f>_xlfn.XLOOKUP(Q2_2025[[#This Row],[Artikelnr]],Artikel_prijzen[Artnr],Artikel_prijzen[Groep],"")</f>
        <v>Elektra</v>
      </c>
      <c r="J1617" s="10">
        <f>_xlfn.XLOOKUP(Q2_2025[[#This Row],[Artikelnr]],Artikel_prijzen[Artnr],Artikel_prijzen[Prijs 2025],"")</f>
        <v>458.35</v>
      </c>
      <c r="K1617" t="str">
        <f>IF(Q2_2025[[#This Row],[Artikelprijs]]&lt;&gt;"",IF(Q2_2025[[#This Row],[Stuksprijs]]=Q2_2025[[#This Row],[Artikelprijs]],"Prijs gelijk","Prijs wijkt af"),"")</f>
        <v>Prijs wijkt af</v>
      </c>
      <c r="L1617" t="str">
        <f>IF(Q2_2025[[#This Row],[Relatiekorting percentage]]=0,
    "Nvt",
    IF(Q2_2025[[#This Row],[Brutobedrag 2]] &lt; Q2_2025[[#This Row],[Bruto - Rel.korting]],
        "Nee",
        "Ja"))</f>
        <v>Nee</v>
      </c>
      <c r="M1617" s="10">
        <f>IF(Q2_2025[[#This Row],[Artikelprijs]]&lt;&gt;"",Q2_2025[[#This Row],[Artikelprijs]],Q2_2025[[#This Row],[Stuksprijs]])</f>
        <v>458.35</v>
      </c>
      <c r="N1617" s="10">
        <f>Q2_2025[[#This Row],[Besteld]]*Q2_2025[[#This Row],[Prijs 2]]</f>
        <v>458.35</v>
      </c>
      <c r="O1617" s="10">
        <f>IF(Q2_2025[[#This Row],[Brutobedrag 2]]&lt;Q2_2025[[#This Row],[Bruto - Rel.korting]],Q2_2025[[#This Row],[Brutobedrag 2]],Q2_2025[[#This Row],[Brutobedrag 2]]*(100-Q2_2025[[#This Row],[Relatiekorting percentage]])/100)</f>
        <v>458.35</v>
      </c>
      <c r="R1617" s="3"/>
      <c r="W1617"/>
      <c r="AB1617"/>
    </row>
    <row r="1618" spans="1:28" x14ac:dyDescent="0.3">
      <c r="A1618" t="s">
        <v>654</v>
      </c>
      <c r="B1618">
        <v>3002030</v>
      </c>
      <c r="C1618" t="s">
        <v>99</v>
      </c>
      <c r="D1618">
        <v>1</v>
      </c>
      <c r="E1618" s="10">
        <v>60</v>
      </c>
      <c r="F1618" s="10">
        <v>60</v>
      </c>
      <c r="G1618" s="10">
        <v>57</v>
      </c>
      <c r="H1618">
        <v>5</v>
      </c>
      <c r="I1618" s="51" t="str">
        <f>_xlfn.XLOOKUP(Q2_2025[[#This Row],[Artikelnr]],Artikel_prijzen[Artnr],Artikel_prijzen[Groep],"")</f>
        <v/>
      </c>
      <c r="J1618" s="10" t="str">
        <f>_xlfn.XLOOKUP(Q2_2025[[#This Row],[Artikelnr]],Artikel_prijzen[Artnr],Artikel_prijzen[Prijs 2025],"")</f>
        <v/>
      </c>
      <c r="K1618" t="str">
        <f>IF(Q2_2025[[#This Row],[Artikelprijs]]&lt;&gt;"",IF(Q2_2025[[#This Row],[Stuksprijs]]=Q2_2025[[#This Row],[Artikelprijs]],"Prijs gelijk","Prijs wijkt af"),"")</f>
        <v/>
      </c>
      <c r="L1618" t="str">
        <f>IF(Q2_2025[[#This Row],[Relatiekorting percentage]]=0,
    "Nvt",
    IF(Q2_2025[[#This Row],[Brutobedrag 2]] &lt; Q2_2025[[#This Row],[Bruto - Rel.korting]],
        "Nee",
        "Ja"))</f>
        <v>Ja</v>
      </c>
      <c r="M1618" s="10">
        <f>IF(Q2_2025[[#This Row],[Artikelprijs]]&lt;&gt;"",Q2_2025[[#This Row],[Artikelprijs]],Q2_2025[[#This Row],[Stuksprijs]])</f>
        <v>60</v>
      </c>
      <c r="N1618" s="10">
        <f>Q2_2025[[#This Row],[Besteld]]*Q2_2025[[#This Row],[Prijs 2]]</f>
        <v>60</v>
      </c>
      <c r="O1618" s="10">
        <f>IF(Q2_2025[[#This Row],[Brutobedrag 2]]&lt;Q2_2025[[#This Row],[Bruto - Rel.korting]],Q2_2025[[#This Row],[Brutobedrag 2]],Q2_2025[[#This Row],[Brutobedrag 2]]*(100-Q2_2025[[#This Row],[Relatiekorting percentage]])/100)</f>
        <v>57</v>
      </c>
      <c r="R1618" s="3"/>
      <c r="W1618"/>
      <c r="AB1618"/>
    </row>
    <row r="1619" spans="1:28" x14ac:dyDescent="0.3">
      <c r="A1619" t="s">
        <v>654</v>
      </c>
      <c r="B1619">
        <v>5021026</v>
      </c>
      <c r="C1619" t="s">
        <v>299</v>
      </c>
      <c r="D1619">
        <v>1</v>
      </c>
      <c r="E1619" s="10">
        <v>160</v>
      </c>
      <c r="F1619" s="10">
        <v>160</v>
      </c>
      <c r="G1619" s="10">
        <v>152</v>
      </c>
      <c r="H1619">
        <v>5</v>
      </c>
      <c r="I1619" s="51" t="str">
        <f>_xlfn.XLOOKUP(Q2_2025[[#This Row],[Artikelnr]],Artikel_prijzen[Artnr],Artikel_prijzen[Groep],"")</f>
        <v>Elektra</v>
      </c>
      <c r="J1619" s="10">
        <f>_xlfn.XLOOKUP(Q2_2025[[#This Row],[Artikelnr]],Artikel_prijzen[Artnr],Artikel_prijzen[Prijs 2025],"")</f>
        <v>106.8625</v>
      </c>
      <c r="K1619" t="str">
        <f>IF(Q2_2025[[#This Row],[Artikelprijs]]&lt;&gt;"",IF(Q2_2025[[#This Row],[Stuksprijs]]=Q2_2025[[#This Row],[Artikelprijs]],"Prijs gelijk","Prijs wijkt af"),"")</f>
        <v>Prijs wijkt af</v>
      </c>
      <c r="L1619" t="str">
        <f>IF(Q2_2025[[#This Row],[Relatiekorting percentage]]=0,
    "Nvt",
    IF(Q2_2025[[#This Row],[Brutobedrag 2]] &lt; Q2_2025[[#This Row],[Bruto - Rel.korting]],
        "Nee",
        "Ja"))</f>
        <v>Nee</v>
      </c>
      <c r="M1619" s="10">
        <f>IF(Q2_2025[[#This Row],[Artikelprijs]]&lt;&gt;"",Q2_2025[[#This Row],[Artikelprijs]],Q2_2025[[#This Row],[Stuksprijs]])</f>
        <v>106.8625</v>
      </c>
      <c r="N1619" s="10">
        <f>Q2_2025[[#This Row],[Besteld]]*Q2_2025[[#This Row],[Prijs 2]]</f>
        <v>106.8625</v>
      </c>
      <c r="O1619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1619" s="3"/>
      <c r="W1619"/>
      <c r="AB1619"/>
    </row>
    <row r="1620" spans="1:28" x14ac:dyDescent="0.3">
      <c r="A1620" t="s">
        <v>654</v>
      </c>
      <c r="B1620">
        <v>5022019</v>
      </c>
      <c r="C1620" t="s">
        <v>456</v>
      </c>
      <c r="D1620">
        <v>1</v>
      </c>
      <c r="E1620" s="10">
        <v>995.68</v>
      </c>
      <c r="F1620" s="10">
        <v>995.68</v>
      </c>
      <c r="G1620" s="10">
        <v>945.9</v>
      </c>
      <c r="H1620">
        <v>5</v>
      </c>
      <c r="I1620" s="51" t="str">
        <f>_xlfn.XLOOKUP(Q2_2025[[#This Row],[Artikelnr]],Artikel_prijzen[Artnr],Artikel_prijzen[Groep],"")</f>
        <v>Elektra</v>
      </c>
      <c r="J1620" s="10">
        <f>_xlfn.XLOOKUP(Q2_2025[[#This Row],[Artikelnr]],Artikel_prijzen[Artnr],Artikel_prijzen[Prijs 2025],"")</f>
        <v>700</v>
      </c>
      <c r="K1620" t="str">
        <f>IF(Q2_2025[[#This Row],[Artikelprijs]]&lt;&gt;"",IF(Q2_2025[[#This Row],[Stuksprijs]]=Q2_2025[[#This Row],[Artikelprijs]],"Prijs gelijk","Prijs wijkt af"),"")</f>
        <v>Prijs wijkt af</v>
      </c>
      <c r="L1620" t="str">
        <f>IF(Q2_2025[[#This Row],[Relatiekorting percentage]]=0,
    "Nvt",
    IF(Q2_2025[[#This Row],[Brutobedrag 2]] &lt; Q2_2025[[#This Row],[Bruto - Rel.korting]],
        "Nee",
        "Ja"))</f>
        <v>Nee</v>
      </c>
      <c r="M1620" s="10">
        <f>IF(Q2_2025[[#This Row],[Artikelprijs]]&lt;&gt;"",Q2_2025[[#This Row],[Artikelprijs]],Q2_2025[[#This Row],[Stuksprijs]])</f>
        <v>700</v>
      </c>
      <c r="N1620" s="10">
        <f>Q2_2025[[#This Row],[Besteld]]*Q2_2025[[#This Row],[Prijs 2]]</f>
        <v>700</v>
      </c>
      <c r="O1620" s="10">
        <f>IF(Q2_2025[[#This Row],[Brutobedrag 2]]&lt;Q2_2025[[#This Row],[Bruto - Rel.korting]],Q2_2025[[#This Row],[Brutobedrag 2]],Q2_2025[[#This Row],[Brutobedrag 2]]*(100-Q2_2025[[#This Row],[Relatiekorting percentage]])/100)</f>
        <v>700</v>
      </c>
      <c r="R1620" s="3"/>
      <c r="W1620"/>
      <c r="AB1620"/>
    </row>
    <row r="1621" spans="1:28" x14ac:dyDescent="0.3">
      <c r="A1621" t="s">
        <v>654</v>
      </c>
      <c r="B1621">
        <v>5022017</v>
      </c>
      <c r="C1621" t="s">
        <v>300</v>
      </c>
      <c r="D1621">
        <v>1</v>
      </c>
      <c r="E1621" s="10">
        <v>613.96</v>
      </c>
      <c r="F1621" s="10">
        <v>613.96</v>
      </c>
      <c r="G1621" s="10">
        <v>583.26</v>
      </c>
      <c r="H1621">
        <v>5</v>
      </c>
      <c r="I1621" s="51" t="str">
        <f>_xlfn.XLOOKUP(Q2_2025[[#This Row],[Artikelnr]],Artikel_prijzen[Artnr],Artikel_prijzen[Groep],"")</f>
        <v>Elektra</v>
      </c>
      <c r="J1621" s="10">
        <f>_xlfn.XLOOKUP(Q2_2025[[#This Row],[Artikelnr]],Artikel_prijzen[Artnr],Artikel_prijzen[Prijs 2025],"")</f>
        <v>458.35</v>
      </c>
      <c r="K1621" t="str">
        <f>IF(Q2_2025[[#This Row],[Artikelprijs]]&lt;&gt;"",IF(Q2_2025[[#This Row],[Stuksprijs]]=Q2_2025[[#This Row],[Artikelprijs]],"Prijs gelijk","Prijs wijkt af"),"")</f>
        <v>Prijs wijkt af</v>
      </c>
      <c r="L1621" t="str">
        <f>IF(Q2_2025[[#This Row],[Relatiekorting percentage]]=0,
    "Nvt",
    IF(Q2_2025[[#This Row],[Brutobedrag 2]] &lt; Q2_2025[[#This Row],[Bruto - Rel.korting]],
        "Nee",
        "Ja"))</f>
        <v>Nee</v>
      </c>
      <c r="M1621" s="10">
        <f>IF(Q2_2025[[#This Row],[Artikelprijs]]&lt;&gt;"",Q2_2025[[#This Row],[Artikelprijs]],Q2_2025[[#This Row],[Stuksprijs]])</f>
        <v>458.35</v>
      </c>
      <c r="N1621" s="10">
        <f>Q2_2025[[#This Row],[Besteld]]*Q2_2025[[#This Row],[Prijs 2]]</f>
        <v>458.35</v>
      </c>
      <c r="O1621" s="10">
        <f>IF(Q2_2025[[#This Row],[Brutobedrag 2]]&lt;Q2_2025[[#This Row],[Bruto - Rel.korting]],Q2_2025[[#This Row],[Brutobedrag 2]],Q2_2025[[#This Row],[Brutobedrag 2]]*(100-Q2_2025[[#This Row],[Relatiekorting percentage]])/100)</f>
        <v>458.35</v>
      </c>
      <c r="R1621" s="3"/>
      <c r="W1621"/>
      <c r="AB1621"/>
    </row>
    <row r="1622" spans="1:28" x14ac:dyDescent="0.3">
      <c r="A1622" t="s">
        <v>654</v>
      </c>
      <c r="B1622">
        <v>5021026</v>
      </c>
      <c r="C1622" t="s">
        <v>299</v>
      </c>
      <c r="D1622">
        <v>1</v>
      </c>
      <c r="E1622" s="10">
        <v>160</v>
      </c>
      <c r="F1622" s="10">
        <v>160</v>
      </c>
      <c r="G1622" s="10">
        <v>152</v>
      </c>
      <c r="H1622">
        <v>5</v>
      </c>
      <c r="I1622" s="51" t="str">
        <f>_xlfn.XLOOKUP(Q2_2025[[#This Row],[Artikelnr]],Artikel_prijzen[Artnr],Artikel_prijzen[Groep],"")</f>
        <v>Elektra</v>
      </c>
      <c r="J1622" s="10">
        <f>_xlfn.XLOOKUP(Q2_2025[[#This Row],[Artikelnr]],Artikel_prijzen[Artnr],Artikel_prijzen[Prijs 2025],"")</f>
        <v>106.8625</v>
      </c>
      <c r="K1622" t="str">
        <f>IF(Q2_2025[[#This Row],[Artikelprijs]]&lt;&gt;"",IF(Q2_2025[[#This Row],[Stuksprijs]]=Q2_2025[[#This Row],[Artikelprijs]],"Prijs gelijk","Prijs wijkt af"),"")</f>
        <v>Prijs wijkt af</v>
      </c>
      <c r="L1622" t="str">
        <f>IF(Q2_2025[[#This Row],[Relatiekorting percentage]]=0,
    "Nvt",
    IF(Q2_2025[[#This Row],[Brutobedrag 2]] &lt; Q2_2025[[#This Row],[Bruto - Rel.korting]],
        "Nee",
        "Ja"))</f>
        <v>Nee</v>
      </c>
      <c r="M1622" s="10">
        <f>IF(Q2_2025[[#This Row],[Artikelprijs]]&lt;&gt;"",Q2_2025[[#This Row],[Artikelprijs]],Q2_2025[[#This Row],[Stuksprijs]])</f>
        <v>106.8625</v>
      </c>
      <c r="N1622" s="10">
        <f>Q2_2025[[#This Row],[Besteld]]*Q2_2025[[#This Row],[Prijs 2]]</f>
        <v>106.8625</v>
      </c>
      <c r="O1622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1622" s="3"/>
      <c r="W1622"/>
      <c r="AB1622"/>
    </row>
    <row r="1623" spans="1:28" x14ac:dyDescent="0.3">
      <c r="A1623" t="s">
        <v>654</v>
      </c>
      <c r="B1623">
        <v>5021026</v>
      </c>
      <c r="C1623" t="s">
        <v>299</v>
      </c>
      <c r="D1623">
        <v>3</v>
      </c>
      <c r="E1623" s="10">
        <v>160</v>
      </c>
      <c r="F1623" s="10">
        <v>480</v>
      </c>
      <c r="G1623" s="10">
        <v>456</v>
      </c>
      <c r="H1623">
        <v>5</v>
      </c>
      <c r="I1623" s="51" t="str">
        <f>_xlfn.XLOOKUP(Q2_2025[[#This Row],[Artikelnr]],Artikel_prijzen[Artnr],Artikel_prijzen[Groep],"")</f>
        <v>Elektra</v>
      </c>
      <c r="J1623" s="10">
        <f>_xlfn.XLOOKUP(Q2_2025[[#This Row],[Artikelnr]],Artikel_prijzen[Artnr],Artikel_prijzen[Prijs 2025],"")</f>
        <v>106.8625</v>
      </c>
      <c r="K1623" t="str">
        <f>IF(Q2_2025[[#This Row],[Artikelprijs]]&lt;&gt;"",IF(Q2_2025[[#This Row],[Stuksprijs]]=Q2_2025[[#This Row],[Artikelprijs]],"Prijs gelijk","Prijs wijkt af"),"")</f>
        <v>Prijs wijkt af</v>
      </c>
      <c r="L1623" t="str">
        <f>IF(Q2_2025[[#This Row],[Relatiekorting percentage]]=0,
    "Nvt",
    IF(Q2_2025[[#This Row],[Brutobedrag 2]] &lt; Q2_2025[[#This Row],[Bruto - Rel.korting]],
        "Nee",
        "Ja"))</f>
        <v>Nee</v>
      </c>
      <c r="M1623" s="10">
        <f>IF(Q2_2025[[#This Row],[Artikelprijs]]&lt;&gt;"",Q2_2025[[#This Row],[Artikelprijs]],Q2_2025[[#This Row],[Stuksprijs]])</f>
        <v>106.8625</v>
      </c>
      <c r="N1623" s="10">
        <f>Q2_2025[[#This Row],[Besteld]]*Q2_2025[[#This Row],[Prijs 2]]</f>
        <v>320.58749999999998</v>
      </c>
      <c r="O1623" s="10">
        <f>IF(Q2_2025[[#This Row],[Brutobedrag 2]]&lt;Q2_2025[[#This Row],[Bruto - Rel.korting]],Q2_2025[[#This Row],[Brutobedrag 2]],Q2_2025[[#This Row],[Brutobedrag 2]]*(100-Q2_2025[[#This Row],[Relatiekorting percentage]])/100)</f>
        <v>320.58749999999998</v>
      </c>
      <c r="R1623" s="3"/>
      <c r="W1623"/>
      <c r="AB1623"/>
    </row>
    <row r="1624" spans="1:28" x14ac:dyDescent="0.3">
      <c r="A1624" t="s">
        <v>654</v>
      </c>
      <c r="B1624">
        <v>5021026</v>
      </c>
      <c r="C1624" t="s">
        <v>299</v>
      </c>
      <c r="D1624">
        <v>2</v>
      </c>
      <c r="E1624" s="10">
        <v>160</v>
      </c>
      <c r="F1624" s="10">
        <v>320</v>
      </c>
      <c r="G1624" s="10">
        <v>304</v>
      </c>
      <c r="H1624">
        <v>5</v>
      </c>
      <c r="I1624" s="51" t="str">
        <f>_xlfn.XLOOKUP(Q2_2025[[#This Row],[Artikelnr]],Artikel_prijzen[Artnr],Artikel_prijzen[Groep],"")</f>
        <v>Elektra</v>
      </c>
      <c r="J1624" s="10">
        <f>_xlfn.XLOOKUP(Q2_2025[[#This Row],[Artikelnr]],Artikel_prijzen[Artnr],Artikel_prijzen[Prijs 2025],"")</f>
        <v>106.8625</v>
      </c>
      <c r="K1624" t="str">
        <f>IF(Q2_2025[[#This Row],[Artikelprijs]]&lt;&gt;"",IF(Q2_2025[[#This Row],[Stuksprijs]]=Q2_2025[[#This Row],[Artikelprijs]],"Prijs gelijk","Prijs wijkt af"),"")</f>
        <v>Prijs wijkt af</v>
      </c>
      <c r="L1624" t="str">
        <f>IF(Q2_2025[[#This Row],[Relatiekorting percentage]]=0,
    "Nvt",
    IF(Q2_2025[[#This Row],[Brutobedrag 2]] &lt; Q2_2025[[#This Row],[Bruto - Rel.korting]],
        "Nee",
        "Ja"))</f>
        <v>Nee</v>
      </c>
      <c r="M1624" s="10">
        <f>IF(Q2_2025[[#This Row],[Artikelprijs]]&lt;&gt;"",Q2_2025[[#This Row],[Artikelprijs]],Q2_2025[[#This Row],[Stuksprijs]])</f>
        <v>106.8625</v>
      </c>
      <c r="N1624" s="10">
        <f>Q2_2025[[#This Row],[Besteld]]*Q2_2025[[#This Row],[Prijs 2]]</f>
        <v>213.72499999999999</v>
      </c>
      <c r="O1624" s="10">
        <f>IF(Q2_2025[[#This Row],[Brutobedrag 2]]&lt;Q2_2025[[#This Row],[Bruto - Rel.korting]],Q2_2025[[#This Row],[Brutobedrag 2]],Q2_2025[[#This Row],[Brutobedrag 2]]*(100-Q2_2025[[#This Row],[Relatiekorting percentage]])/100)</f>
        <v>213.72499999999999</v>
      </c>
      <c r="R1624" s="3"/>
      <c r="W1624"/>
      <c r="AB1624"/>
    </row>
    <row r="1625" spans="1:28" x14ac:dyDescent="0.3">
      <c r="A1625" t="s">
        <v>654</v>
      </c>
      <c r="B1625">
        <v>5022009</v>
      </c>
      <c r="C1625" t="s">
        <v>655</v>
      </c>
      <c r="D1625">
        <v>2</v>
      </c>
      <c r="E1625" s="10">
        <v>103.75</v>
      </c>
      <c r="F1625" s="10">
        <v>207.5</v>
      </c>
      <c r="G1625" s="10">
        <v>197.12</v>
      </c>
      <c r="H1625">
        <v>5</v>
      </c>
      <c r="I1625" s="51" t="str">
        <f>_xlfn.XLOOKUP(Q2_2025[[#This Row],[Artikelnr]],Artikel_prijzen[Artnr],Artikel_prijzen[Groep],"")</f>
        <v>Elektra</v>
      </c>
      <c r="J1625" s="10">
        <f>_xlfn.XLOOKUP(Q2_2025[[#This Row],[Artikelnr]],Artikel_prijzen[Artnr],Artikel_prijzen[Prijs 2025],"")</f>
        <v>106.8625</v>
      </c>
      <c r="K1625" t="str">
        <f>IF(Q2_2025[[#This Row],[Artikelprijs]]&lt;&gt;"",IF(Q2_2025[[#This Row],[Stuksprijs]]=Q2_2025[[#This Row],[Artikelprijs]],"Prijs gelijk","Prijs wijkt af"),"")</f>
        <v>Prijs wijkt af</v>
      </c>
      <c r="L1625" t="str">
        <f>IF(Q2_2025[[#This Row],[Relatiekorting percentage]]=0,
    "Nvt",
    IF(Q2_2025[[#This Row],[Brutobedrag 2]] &lt; Q2_2025[[#This Row],[Bruto - Rel.korting]],
        "Nee",
        "Ja"))</f>
        <v>Ja</v>
      </c>
      <c r="M1625" s="10">
        <f>IF(Q2_2025[[#This Row],[Artikelprijs]]&lt;&gt;"",Q2_2025[[#This Row],[Artikelprijs]],Q2_2025[[#This Row],[Stuksprijs]])</f>
        <v>106.8625</v>
      </c>
      <c r="N1625" s="10">
        <f>Q2_2025[[#This Row],[Besteld]]*Q2_2025[[#This Row],[Prijs 2]]</f>
        <v>213.72499999999999</v>
      </c>
      <c r="O1625" s="10">
        <f>IF(Q2_2025[[#This Row],[Brutobedrag 2]]&lt;Q2_2025[[#This Row],[Bruto - Rel.korting]],Q2_2025[[#This Row],[Brutobedrag 2]],Q2_2025[[#This Row],[Brutobedrag 2]]*(100-Q2_2025[[#This Row],[Relatiekorting percentage]])/100)</f>
        <v>203.03874999999999</v>
      </c>
      <c r="R1625" s="3"/>
      <c r="W1625"/>
      <c r="AB1625"/>
    </row>
    <row r="1626" spans="1:28" x14ac:dyDescent="0.3">
      <c r="A1626" t="s">
        <v>654</v>
      </c>
      <c r="B1626">
        <v>5020002</v>
      </c>
      <c r="C1626" t="s">
        <v>624</v>
      </c>
      <c r="D1626">
        <v>2</v>
      </c>
      <c r="E1626" s="10">
        <v>38.5</v>
      </c>
      <c r="F1626" s="10">
        <v>77</v>
      </c>
      <c r="G1626" s="10">
        <v>73.150000000000006</v>
      </c>
      <c r="H1626">
        <v>5</v>
      </c>
      <c r="I1626" s="51" t="str">
        <f>_xlfn.XLOOKUP(Q2_2025[[#This Row],[Artikelnr]],Artikel_prijzen[Artnr],Artikel_prijzen[Groep],"")</f>
        <v/>
      </c>
      <c r="J1626" s="10" t="str">
        <f>_xlfn.XLOOKUP(Q2_2025[[#This Row],[Artikelnr]],Artikel_prijzen[Artnr],Artikel_prijzen[Prijs 2025],"")</f>
        <v/>
      </c>
      <c r="K1626" t="str">
        <f>IF(Q2_2025[[#This Row],[Artikelprijs]]&lt;&gt;"",IF(Q2_2025[[#This Row],[Stuksprijs]]=Q2_2025[[#This Row],[Artikelprijs]],"Prijs gelijk","Prijs wijkt af"),"")</f>
        <v/>
      </c>
      <c r="L1626" t="str">
        <f>IF(Q2_2025[[#This Row],[Relatiekorting percentage]]=0,
    "Nvt",
    IF(Q2_2025[[#This Row],[Brutobedrag 2]] &lt; Q2_2025[[#This Row],[Bruto - Rel.korting]],
        "Nee",
        "Ja"))</f>
        <v>Ja</v>
      </c>
      <c r="M1626" s="10">
        <f>IF(Q2_2025[[#This Row],[Artikelprijs]]&lt;&gt;"",Q2_2025[[#This Row],[Artikelprijs]],Q2_2025[[#This Row],[Stuksprijs]])</f>
        <v>38.5</v>
      </c>
      <c r="N1626" s="10">
        <f>Q2_2025[[#This Row],[Besteld]]*Q2_2025[[#This Row],[Prijs 2]]</f>
        <v>77</v>
      </c>
      <c r="O1626" s="10">
        <f>IF(Q2_2025[[#This Row],[Brutobedrag 2]]&lt;Q2_2025[[#This Row],[Bruto - Rel.korting]],Q2_2025[[#This Row],[Brutobedrag 2]],Q2_2025[[#This Row],[Brutobedrag 2]]*(100-Q2_2025[[#This Row],[Relatiekorting percentage]])/100)</f>
        <v>73.150000000000006</v>
      </c>
      <c r="R1626" s="3"/>
      <c r="W1626"/>
      <c r="AB1626"/>
    </row>
    <row r="1627" spans="1:28" x14ac:dyDescent="0.3">
      <c r="A1627" t="s">
        <v>654</v>
      </c>
      <c r="B1627">
        <v>5021011</v>
      </c>
      <c r="C1627" t="s">
        <v>656</v>
      </c>
      <c r="D1627">
        <v>2</v>
      </c>
      <c r="E1627" s="10">
        <v>458.35</v>
      </c>
      <c r="F1627" s="10">
        <v>916.7</v>
      </c>
      <c r="G1627" s="10">
        <v>870.86</v>
      </c>
      <c r="H1627">
        <v>5</v>
      </c>
      <c r="I1627" s="51" t="str">
        <f>_xlfn.XLOOKUP(Q2_2025[[#This Row],[Artikelnr]],Artikel_prijzen[Artnr],Artikel_prijzen[Groep],"")</f>
        <v>Elektra</v>
      </c>
      <c r="J1627" s="10">
        <f>_xlfn.XLOOKUP(Q2_2025[[#This Row],[Artikelnr]],Artikel_prijzen[Artnr],Artikel_prijzen[Prijs 2025],"")</f>
        <v>458.35</v>
      </c>
      <c r="K1627" t="str">
        <f>IF(Q2_2025[[#This Row],[Artikelprijs]]&lt;&gt;"",IF(Q2_2025[[#This Row],[Stuksprijs]]=Q2_2025[[#This Row],[Artikelprijs]],"Prijs gelijk","Prijs wijkt af"),"")</f>
        <v>Prijs gelijk</v>
      </c>
      <c r="L1627" t="str">
        <f>IF(Q2_2025[[#This Row],[Relatiekorting percentage]]=0,
    "Nvt",
    IF(Q2_2025[[#This Row],[Brutobedrag 2]] &lt; Q2_2025[[#This Row],[Bruto - Rel.korting]],
        "Nee",
        "Ja"))</f>
        <v>Ja</v>
      </c>
      <c r="M1627" s="10">
        <f>IF(Q2_2025[[#This Row],[Artikelprijs]]&lt;&gt;"",Q2_2025[[#This Row],[Artikelprijs]],Q2_2025[[#This Row],[Stuksprijs]])</f>
        <v>458.35</v>
      </c>
      <c r="N1627" s="10">
        <f>Q2_2025[[#This Row],[Besteld]]*Q2_2025[[#This Row],[Prijs 2]]</f>
        <v>916.7</v>
      </c>
      <c r="O1627" s="10">
        <f>IF(Q2_2025[[#This Row],[Brutobedrag 2]]&lt;Q2_2025[[#This Row],[Bruto - Rel.korting]],Q2_2025[[#This Row],[Brutobedrag 2]],Q2_2025[[#This Row],[Brutobedrag 2]]*(100-Q2_2025[[#This Row],[Relatiekorting percentage]])/100)</f>
        <v>870.86500000000001</v>
      </c>
      <c r="R1627" s="3"/>
      <c r="W1627"/>
      <c r="AB1627"/>
    </row>
    <row r="1628" spans="1:28" x14ac:dyDescent="0.3">
      <c r="A1628" t="s">
        <v>654</v>
      </c>
      <c r="B1628">
        <v>5021005</v>
      </c>
      <c r="C1628" t="s">
        <v>661</v>
      </c>
      <c r="D1628">
        <v>1</v>
      </c>
      <c r="E1628" s="10">
        <v>290</v>
      </c>
      <c r="F1628" s="10">
        <v>290</v>
      </c>
      <c r="G1628" s="10">
        <v>275.5</v>
      </c>
      <c r="H1628">
        <v>5</v>
      </c>
      <c r="I1628" s="51" t="str">
        <f>_xlfn.XLOOKUP(Q2_2025[[#This Row],[Artikelnr]],Artikel_prijzen[Artnr],Artikel_prijzen[Groep],"")</f>
        <v>Elektra</v>
      </c>
      <c r="J1628" s="10">
        <f>_xlfn.XLOOKUP(Q2_2025[[#This Row],[Artikelnr]],Artikel_prijzen[Artnr],Artikel_prijzen[Prijs 2025],"")</f>
        <v>298.7</v>
      </c>
      <c r="K1628" t="str">
        <f>IF(Q2_2025[[#This Row],[Artikelprijs]]&lt;&gt;"",IF(Q2_2025[[#This Row],[Stuksprijs]]=Q2_2025[[#This Row],[Artikelprijs]],"Prijs gelijk","Prijs wijkt af"),"")</f>
        <v>Prijs wijkt af</v>
      </c>
      <c r="L1628" t="str">
        <f>IF(Q2_2025[[#This Row],[Relatiekorting percentage]]=0,
    "Nvt",
    IF(Q2_2025[[#This Row],[Brutobedrag 2]] &lt; Q2_2025[[#This Row],[Bruto - Rel.korting]],
        "Nee",
        "Ja"))</f>
        <v>Ja</v>
      </c>
      <c r="M1628" s="10">
        <f>IF(Q2_2025[[#This Row],[Artikelprijs]]&lt;&gt;"",Q2_2025[[#This Row],[Artikelprijs]],Q2_2025[[#This Row],[Stuksprijs]])</f>
        <v>298.7</v>
      </c>
      <c r="N1628" s="10">
        <f>Q2_2025[[#This Row],[Besteld]]*Q2_2025[[#This Row],[Prijs 2]]</f>
        <v>298.7</v>
      </c>
      <c r="O1628" s="10">
        <f>IF(Q2_2025[[#This Row],[Brutobedrag 2]]&lt;Q2_2025[[#This Row],[Bruto - Rel.korting]],Q2_2025[[#This Row],[Brutobedrag 2]],Q2_2025[[#This Row],[Brutobedrag 2]]*(100-Q2_2025[[#This Row],[Relatiekorting percentage]])/100)</f>
        <v>283.76499999999999</v>
      </c>
      <c r="R1628" s="3"/>
      <c r="W1628"/>
      <c r="AB1628"/>
    </row>
    <row r="1629" spans="1:28" x14ac:dyDescent="0.3">
      <c r="A1629" t="s">
        <v>654</v>
      </c>
      <c r="B1629">
        <v>3002030</v>
      </c>
      <c r="C1629" t="s">
        <v>99</v>
      </c>
      <c r="D1629">
        <v>1</v>
      </c>
      <c r="E1629" s="10">
        <v>60</v>
      </c>
      <c r="F1629" s="10">
        <v>60</v>
      </c>
      <c r="G1629" s="10">
        <v>57</v>
      </c>
      <c r="H1629">
        <v>5</v>
      </c>
      <c r="I1629" s="51" t="str">
        <f>_xlfn.XLOOKUP(Q2_2025[[#This Row],[Artikelnr]],Artikel_prijzen[Artnr],Artikel_prijzen[Groep],"")</f>
        <v/>
      </c>
      <c r="J1629" s="10" t="str">
        <f>_xlfn.XLOOKUP(Q2_2025[[#This Row],[Artikelnr]],Artikel_prijzen[Artnr],Artikel_prijzen[Prijs 2025],"")</f>
        <v/>
      </c>
      <c r="K1629" t="str">
        <f>IF(Q2_2025[[#This Row],[Artikelprijs]]&lt;&gt;"",IF(Q2_2025[[#This Row],[Stuksprijs]]=Q2_2025[[#This Row],[Artikelprijs]],"Prijs gelijk","Prijs wijkt af"),"")</f>
        <v/>
      </c>
      <c r="L1629" t="str">
        <f>IF(Q2_2025[[#This Row],[Relatiekorting percentage]]=0,
    "Nvt",
    IF(Q2_2025[[#This Row],[Brutobedrag 2]] &lt; Q2_2025[[#This Row],[Bruto - Rel.korting]],
        "Nee",
        "Ja"))</f>
        <v>Ja</v>
      </c>
      <c r="M1629" s="10">
        <f>IF(Q2_2025[[#This Row],[Artikelprijs]]&lt;&gt;"",Q2_2025[[#This Row],[Artikelprijs]],Q2_2025[[#This Row],[Stuksprijs]])</f>
        <v>60</v>
      </c>
      <c r="N1629" s="10">
        <f>Q2_2025[[#This Row],[Besteld]]*Q2_2025[[#This Row],[Prijs 2]]</f>
        <v>60</v>
      </c>
      <c r="O1629" s="10">
        <f>IF(Q2_2025[[#This Row],[Brutobedrag 2]]&lt;Q2_2025[[#This Row],[Bruto - Rel.korting]],Q2_2025[[#This Row],[Brutobedrag 2]],Q2_2025[[#This Row],[Brutobedrag 2]]*(100-Q2_2025[[#This Row],[Relatiekorting percentage]])/100)</f>
        <v>57</v>
      </c>
      <c r="R1629" s="3"/>
      <c r="W1629"/>
      <c r="AB1629"/>
    </row>
    <row r="1630" spans="1:28" x14ac:dyDescent="0.3">
      <c r="A1630" t="s">
        <v>654</v>
      </c>
      <c r="B1630">
        <v>5021011</v>
      </c>
      <c r="C1630" t="s">
        <v>656</v>
      </c>
      <c r="D1630">
        <v>2</v>
      </c>
      <c r="E1630" s="10">
        <v>458.35</v>
      </c>
      <c r="F1630" s="10">
        <v>916.7</v>
      </c>
      <c r="G1630" s="10">
        <v>870.86</v>
      </c>
      <c r="H1630">
        <v>5</v>
      </c>
      <c r="I1630" s="51" t="str">
        <f>_xlfn.XLOOKUP(Q2_2025[[#This Row],[Artikelnr]],Artikel_prijzen[Artnr],Artikel_prijzen[Groep],"")</f>
        <v>Elektra</v>
      </c>
      <c r="J1630" s="10">
        <f>_xlfn.XLOOKUP(Q2_2025[[#This Row],[Artikelnr]],Artikel_prijzen[Artnr],Artikel_prijzen[Prijs 2025],"")</f>
        <v>458.35</v>
      </c>
      <c r="K1630" t="str">
        <f>IF(Q2_2025[[#This Row],[Artikelprijs]]&lt;&gt;"",IF(Q2_2025[[#This Row],[Stuksprijs]]=Q2_2025[[#This Row],[Artikelprijs]],"Prijs gelijk","Prijs wijkt af"),"")</f>
        <v>Prijs gelijk</v>
      </c>
      <c r="L1630" t="str">
        <f>IF(Q2_2025[[#This Row],[Relatiekorting percentage]]=0,
    "Nvt",
    IF(Q2_2025[[#This Row],[Brutobedrag 2]] &lt; Q2_2025[[#This Row],[Bruto - Rel.korting]],
        "Nee",
        "Ja"))</f>
        <v>Ja</v>
      </c>
      <c r="M1630" s="10">
        <f>IF(Q2_2025[[#This Row],[Artikelprijs]]&lt;&gt;"",Q2_2025[[#This Row],[Artikelprijs]],Q2_2025[[#This Row],[Stuksprijs]])</f>
        <v>458.35</v>
      </c>
      <c r="N1630" s="10">
        <f>Q2_2025[[#This Row],[Besteld]]*Q2_2025[[#This Row],[Prijs 2]]</f>
        <v>916.7</v>
      </c>
      <c r="O1630" s="10">
        <f>IF(Q2_2025[[#This Row],[Brutobedrag 2]]&lt;Q2_2025[[#This Row],[Bruto - Rel.korting]],Q2_2025[[#This Row],[Brutobedrag 2]],Q2_2025[[#This Row],[Brutobedrag 2]]*(100-Q2_2025[[#This Row],[Relatiekorting percentage]])/100)</f>
        <v>870.86500000000001</v>
      </c>
      <c r="R1630" s="3"/>
      <c r="W1630"/>
      <c r="AB1630"/>
    </row>
    <row r="1631" spans="1:28" x14ac:dyDescent="0.3">
      <c r="A1631" t="s">
        <v>654</v>
      </c>
      <c r="B1631">
        <v>5021005</v>
      </c>
      <c r="C1631" t="s">
        <v>661</v>
      </c>
      <c r="D1631">
        <v>1</v>
      </c>
      <c r="E1631" s="10">
        <v>290</v>
      </c>
      <c r="F1631" s="10">
        <v>290</v>
      </c>
      <c r="G1631" s="10">
        <v>275.5</v>
      </c>
      <c r="H1631">
        <v>5</v>
      </c>
      <c r="I1631" s="51" t="str">
        <f>_xlfn.XLOOKUP(Q2_2025[[#This Row],[Artikelnr]],Artikel_prijzen[Artnr],Artikel_prijzen[Groep],"")</f>
        <v>Elektra</v>
      </c>
      <c r="J1631" s="10">
        <f>_xlfn.XLOOKUP(Q2_2025[[#This Row],[Artikelnr]],Artikel_prijzen[Artnr],Artikel_prijzen[Prijs 2025],"")</f>
        <v>298.7</v>
      </c>
      <c r="K1631" t="str">
        <f>IF(Q2_2025[[#This Row],[Artikelprijs]]&lt;&gt;"",IF(Q2_2025[[#This Row],[Stuksprijs]]=Q2_2025[[#This Row],[Artikelprijs]],"Prijs gelijk","Prijs wijkt af"),"")</f>
        <v>Prijs wijkt af</v>
      </c>
      <c r="L1631" t="str">
        <f>IF(Q2_2025[[#This Row],[Relatiekorting percentage]]=0,
    "Nvt",
    IF(Q2_2025[[#This Row],[Brutobedrag 2]] &lt; Q2_2025[[#This Row],[Bruto - Rel.korting]],
        "Nee",
        "Ja"))</f>
        <v>Ja</v>
      </c>
      <c r="M1631" s="10">
        <f>IF(Q2_2025[[#This Row],[Artikelprijs]]&lt;&gt;"",Q2_2025[[#This Row],[Artikelprijs]],Q2_2025[[#This Row],[Stuksprijs]])</f>
        <v>298.7</v>
      </c>
      <c r="N1631" s="10">
        <f>Q2_2025[[#This Row],[Besteld]]*Q2_2025[[#This Row],[Prijs 2]]</f>
        <v>298.7</v>
      </c>
      <c r="O1631" s="10">
        <f>IF(Q2_2025[[#This Row],[Brutobedrag 2]]&lt;Q2_2025[[#This Row],[Bruto - Rel.korting]],Q2_2025[[#This Row],[Brutobedrag 2]],Q2_2025[[#This Row],[Brutobedrag 2]]*(100-Q2_2025[[#This Row],[Relatiekorting percentage]])/100)</f>
        <v>283.76499999999999</v>
      </c>
      <c r="R1631" s="3"/>
      <c r="W1631"/>
      <c r="AB1631"/>
    </row>
    <row r="1632" spans="1:28" x14ac:dyDescent="0.3">
      <c r="A1632" t="s">
        <v>654</v>
      </c>
      <c r="B1632">
        <v>3002030</v>
      </c>
      <c r="C1632" t="s">
        <v>99</v>
      </c>
      <c r="D1632">
        <v>1</v>
      </c>
      <c r="E1632" s="10">
        <v>60</v>
      </c>
      <c r="F1632" s="10">
        <v>60</v>
      </c>
      <c r="G1632" s="10">
        <v>57</v>
      </c>
      <c r="H1632">
        <v>5</v>
      </c>
      <c r="I1632" s="51" t="str">
        <f>_xlfn.XLOOKUP(Q2_2025[[#This Row],[Artikelnr]],Artikel_prijzen[Artnr],Artikel_prijzen[Groep],"")</f>
        <v/>
      </c>
      <c r="J1632" s="10" t="str">
        <f>_xlfn.XLOOKUP(Q2_2025[[#This Row],[Artikelnr]],Artikel_prijzen[Artnr],Artikel_prijzen[Prijs 2025],"")</f>
        <v/>
      </c>
      <c r="K1632" t="str">
        <f>IF(Q2_2025[[#This Row],[Artikelprijs]]&lt;&gt;"",IF(Q2_2025[[#This Row],[Stuksprijs]]=Q2_2025[[#This Row],[Artikelprijs]],"Prijs gelijk","Prijs wijkt af"),"")</f>
        <v/>
      </c>
      <c r="L1632" t="str">
        <f>IF(Q2_2025[[#This Row],[Relatiekorting percentage]]=0,
    "Nvt",
    IF(Q2_2025[[#This Row],[Brutobedrag 2]] &lt; Q2_2025[[#This Row],[Bruto - Rel.korting]],
        "Nee",
        "Ja"))</f>
        <v>Ja</v>
      </c>
      <c r="M1632" s="10">
        <f>IF(Q2_2025[[#This Row],[Artikelprijs]]&lt;&gt;"",Q2_2025[[#This Row],[Artikelprijs]],Q2_2025[[#This Row],[Stuksprijs]])</f>
        <v>60</v>
      </c>
      <c r="N1632" s="10">
        <f>Q2_2025[[#This Row],[Besteld]]*Q2_2025[[#This Row],[Prijs 2]]</f>
        <v>60</v>
      </c>
      <c r="O1632" s="10">
        <f>IF(Q2_2025[[#This Row],[Brutobedrag 2]]&lt;Q2_2025[[#This Row],[Bruto - Rel.korting]],Q2_2025[[#This Row],[Brutobedrag 2]],Q2_2025[[#This Row],[Brutobedrag 2]]*(100-Q2_2025[[#This Row],[Relatiekorting percentage]])/100)</f>
        <v>57</v>
      </c>
      <c r="R1632" s="3"/>
      <c r="W1632"/>
      <c r="AB1632"/>
    </row>
    <row r="1633" spans="1:28" x14ac:dyDescent="0.3">
      <c r="A1633" t="s">
        <v>654</v>
      </c>
      <c r="B1633">
        <v>5022009</v>
      </c>
      <c r="C1633" t="s">
        <v>655</v>
      </c>
      <c r="D1633">
        <v>1</v>
      </c>
      <c r="E1633" s="10">
        <v>103.75</v>
      </c>
      <c r="F1633" s="10">
        <v>103.75</v>
      </c>
      <c r="G1633" s="10">
        <v>98.56</v>
      </c>
      <c r="H1633">
        <v>5</v>
      </c>
      <c r="I1633" s="51" t="str">
        <f>_xlfn.XLOOKUP(Q2_2025[[#This Row],[Artikelnr]],Artikel_prijzen[Artnr],Artikel_prijzen[Groep],"")</f>
        <v>Elektra</v>
      </c>
      <c r="J1633" s="10">
        <f>_xlfn.XLOOKUP(Q2_2025[[#This Row],[Artikelnr]],Artikel_prijzen[Artnr],Artikel_prijzen[Prijs 2025],"")</f>
        <v>106.8625</v>
      </c>
      <c r="K1633" t="str">
        <f>IF(Q2_2025[[#This Row],[Artikelprijs]]&lt;&gt;"",IF(Q2_2025[[#This Row],[Stuksprijs]]=Q2_2025[[#This Row],[Artikelprijs]],"Prijs gelijk","Prijs wijkt af"),"")</f>
        <v>Prijs wijkt af</v>
      </c>
      <c r="L1633" t="str">
        <f>IF(Q2_2025[[#This Row],[Relatiekorting percentage]]=0,
    "Nvt",
    IF(Q2_2025[[#This Row],[Brutobedrag 2]] &lt; Q2_2025[[#This Row],[Bruto - Rel.korting]],
        "Nee",
        "Ja"))</f>
        <v>Ja</v>
      </c>
      <c r="M1633" s="10">
        <f>IF(Q2_2025[[#This Row],[Artikelprijs]]&lt;&gt;"",Q2_2025[[#This Row],[Artikelprijs]],Q2_2025[[#This Row],[Stuksprijs]])</f>
        <v>106.8625</v>
      </c>
      <c r="N1633" s="10">
        <f>Q2_2025[[#This Row],[Besteld]]*Q2_2025[[#This Row],[Prijs 2]]</f>
        <v>106.8625</v>
      </c>
      <c r="O1633" s="10">
        <f>IF(Q2_2025[[#This Row],[Brutobedrag 2]]&lt;Q2_2025[[#This Row],[Bruto - Rel.korting]],Q2_2025[[#This Row],[Brutobedrag 2]],Q2_2025[[#This Row],[Brutobedrag 2]]*(100-Q2_2025[[#This Row],[Relatiekorting percentage]])/100)</f>
        <v>101.519375</v>
      </c>
      <c r="R1633" s="3"/>
      <c r="W1633"/>
      <c r="AB1633"/>
    </row>
    <row r="1634" spans="1:28" x14ac:dyDescent="0.3">
      <c r="A1634" t="s">
        <v>654</v>
      </c>
      <c r="B1634">
        <v>5020002</v>
      </c>
      <c r="C1634" t="s">
        <v>624</v>
      </c>
      <c r="D1634">
        <v>1</v>
      </c>
      <c r="E1634" s="10">
        <v>38.5</v>
      </c>
      <c r="F1634" s="10">
        <v>38.5</v>
      </c>
      <c r="G1634" s="10">
        <v>36.57</v>
      </c>
      <c r="H1634">
        <v>5</v>
      </c>
      <c r="I1634" s="51" t="str">
        <f>_xlfn.XLOOKUP(Q2_2025[[#This Row],[Artikelnr]],Artikel_prijzen[Artnr],Artikel_prijzen[Groep],"")</f>
        <v/>
      </c>
      <c r="J1634" s="10" t="str">
        <f>_xlfn.XLOOKUP(Q2_2025[[#This Row],[Artikelnr]],Artikel_prijzen[Artnr],Artikel_prijzen[Prijs 2025],"")</f>
        <v/>
      </c>
      <c r="K1634" t="str">
        <f>IF(Q2_2025[[#This Row],[Artikelprijs]]&lt;&gt;"",IF(Q2_2025[[#This Row],[Stuksprijs]]=Q2_2025[[#This Row],[Artikelprijs]],"Prijs gelijk","Prijs wijkt af"),"")</f>
        <v/>
      </c>
      <c r="L1634" t="str">
        <f>IF(Q2_2025[[#This Row],[Relatiekorting percentage]]=0,
    "Nvt",
    IF(Q2_2025[[#This Row],[Brutobedrag 2]] &lt; Q2_2025[[#This Row],[Bruto - Rel.korting]],
        "Nee",
        "Ja"))</f>
        <v>Ja</v>
      </c>
      <c r="M1634" s="10">
        <f>IF(Q2_2025[[#This Row],[Artikelprijs]]&lt;&gt;"",Q2_2025[[#This Row],[Artikelprijs]],Q2_2025[[#This Row],[Stuksprijs]])</f>
        <v>38.5</v>
      </c>
      <c r="N1634" s="10">
        <f>Q2_2025[[#This Row],[Besteld]]*Q2_2025[[#This Row],[Prijs 2]]</f>
        <v>38.5</v>
      </c>
      <c r="O1634" s="10">
        <f>IF(Q2_2025[[#This Row],[Brutobedrag 2]]&lt;Q2_2025[[#This Row],[Bruto - Rel.korting]],Q2_2025[[#This Row],[Brutobedrag 2]],Q2_2025[[#This Row],[Brutobedrag 2]]*(100-Q2_2025[[#This Row],[Relatiekorting percentage]])/100)</f>
        <v>36.575000000000003</v>
      </c>
      <c r="R1634" s="3"/>
      <c r="W1634"/>
      <c r="AB1634"/>
    </row>
    <row r="1635" spans="1:28" x14ac:dyDescent="0.3">
      <c r="A1635" t="s">
        <v>654</v>
      </c>
      <c r="B1635">
        <v>5022009</v>
      </c>
      <c r="C1635" t="s">
        <v>655</v>
      </c>
      <c r="D1635">
        <v>1</v>
      </c>
      <c r="E1635" s="10">
        <v>103.75</v>
      </c>
      <c r="F1635" s="10">
        <v>103.75</v>
      </c>
      <c r="G1635" s="10">
        <v>98.56</v>
      </c>
      <c r="H1635">
        <v>5</v>
      </c>
      <c r="I1635" s="51" t="str">
        <f>_xlfn.XLOOKUP(Q2_2025[[#This Row],[Artikelnr]],Artikel_prijzen[Artnr],Artikel_prijzen[Groep],"")</f>
        <v>Elektra</v>
      </c>
      <c r="J1635" s="10">
        <f>_xlfn.XLOOKUP(Q2_2025[[#This Row],[Artikelnr]],Artikel_prijzen[Artnr],Artikel_prijzen[Prijs 2025],"")</f>
        <v>106.8625</v>
      </c>
      <c r="K1635" t="str">
        <f>IF(Q2_2025[[#This Row],[Artikelprijs]]&lt;&gt;"",IF(Q2_2025[[#This Row],[Stuksprijs]]=Q2_2025[[#This Row],[Artikelprijs]],"Prijs gelijk","Prijs wijkt af"),"")</f>
        <v>Prijs wijkt af</v>
      </c>
      <c r="L1635" t="str">
        <f>IF(Q2_2025[[#This Row],[Relatiekorting percentage]]=0,
    "Nvt",
    IF(Q2_2025[[#This Row],[Brutobedrag 2]] &lt; Q2_2025[[#This Row],[Bruto - Rel.korting]],
        "Nee",
        "Ja"))</f>
        <v>Ja</v>
      </c>
      <c r="M1635" s="10">
        <f>IF(Q2_2025[[#This Row],[Artikelprijs]]&lt;&gt;"",Q2_2025[[#This Row],[Artikelprijs]],Q2_2025[[#This Row],[Stuksprijs]])</f>
        <v>106.8625</v>
      </c>
      <c r="N1635" s="10">
        <f>Q2_2025[[#This Row],[Besteld]]*Q2_2025[[#This Row],[Prijs 2]]</f>
        <v>106.8625</v>
      </c>
      <c r="O1635" s="10">
        <f>IF(Q2_2025[[#This Row],[Brutobedrag 2]]&lt;Q2_2025[[#This Row],[Bruto - Rel.korting]],Q2_2025[[#This Row],[Brutobedrag 2]],Q2_2025[[#This Row],[Brutobedrag 2]]*(100-Q2_2025[[#This Row],[Relatiekorting percentage]])/100)</f>
        <v>101.519375</v>
      </c>
      <c r="R1635" s="3"/>
      <c r="W1635"/>
      <c r="AB1635"/>
    </row>
    <row r="1636" spans="1:28" x14ac:dyDescent="0.3">
      <c r="A1636" t="s">
        <v>654</v>
      </c>
      <c r="B1636">
        <v>5020002</v>
      </c>
      <c r="C1636" t="s">
        <v>624</v>
      </c>
      <c r="D1636">
        <v>1</v>
      </c>
      <c r="E1636" s="10">
        <v>38.5</v>
      </c>
      <c r="F1636" s="10">
        <v>38.5</v>
      </c>
      <c r="G1636" s="10">
        <v>36.57</v>
      </c>
      <c r="H1636">
        <v>5</v>
      </c>
      <c r="I1636" s="51" t="str">
        <f>_xlfn.XLOOKUP(Q2_2025[[#This Row],[Artikelnr]],Artikel_prijzen[Artnr],Artikel_prijzen[Groep],"")</f>
        <v/>
      </c>
      <c r="J1636" s="10" t="str">
        <f>_xlfn.XLOOKUP(Q2_2025[[#This Row],[Artikelnr]],Artikel_prijzen[Artnr],Artikel_prijzen[Prijs 2025],"")</f>
        <v/>
      </c>
      <c r="K1636" t="str">
        <f>IF(Q2_2025[[#This Row],[Artikelprijs]]&lt;&gt;"",IF(Q2_2025[[#This Row],[Stuksprijs]]=Q2_2025[[#This Row],[Artikelprijs]],"Prijs gelijk","Prijs wijkt af"),"")</f>
        <v/>
      </c>
      <c r="L1636" t="str">
        <f>IF(Q2_2025[[#This Row],[Relatiekorting percentage]]=0,
    "Nvt",
    IF(Q2_2025[[#This Row],[Brutobedrag 2]] &lt; Q2_2025[[#This Row],[Bruto - Rel.korting]],
        "Nee",
        "Ja"))</f>
        <v>Ja</v>
      </c>
      <c r="M1636" s="10">
        <f>IF(Q2_2025[[#This Row],[Artikelprijs]]&lt;&gt;"",Q2_2025[[#This Row],[Artikelprijs]],Q2_2025[[#This Row],[Stuksprijs]])</f>
        <v>38.5</v>
      </c>
      <c r="N1636" s="10">
        <f>Q2_2025[[#This Row],[Besteld]]*Q2_2025[[#This Row],[Prijs 2]]</f>
        <v>38.5</v>
      </c>
      <c r="O1636" s="10">
        <f>IF(Q2_2025[[#This Row],[Brutobedrag 2]]&lt;Q2_2025[[#This Row],[Bruto - Rel.korting]],Q2_2025[[#This Row],[Brutobedrag 2]],Q2_2025[[#This Row],[Brutobedrag 2]]*(100-Q2_2025[[#This Row],[Relatiekorting percentage]])/100)</f>
        <v>36.575000000000003</v>
      </c>
      <c r="R1636" s="3"/>
      <c r="W1636"/>
      <c r="AB1636"/>
    </row>
    <row r="1637" spans="1:28" x14ac:dyDescent="0.3">
      <c r="A1637" t="s">
        <v>654</v>
      </c>
      <c r="B1637">
        <v>5020016</v>
      </c>
      <c r="C1637" t="s">
        <v>657</v>
      </c>
      <c r="D1637">
        <v>2</v>
      </c>
      <c r="E1637" s="10">
        <v>13.5</v>
      </c>
      <c r="F1637" s="10">
        <v>27</v>
      </c>
      <c r="G1637" s="10">
        <v>25.65</v>
      </c>
      <c r="H1637">
        <v>5</v>
      </c>
      <c r="I1637" s="51" t="str">
        <f>_xlfn.XLOOKUP(Q2_2025[[#This Row],[Artikelnr]],Artikel_prijzen[Artnr],Artikel_prijzen[Groep],"")</f>
        <v/>
      </c>
      <c r="J1637" s="10" t="str">
        <f>_xlfn.XLOOKUP(Q2_2025[[#This Row],[Artikelnr]],Artikel_prijzen[Artnr],Artikel_prijzen[Prijs 2025],"")</f>
        <v/>
      </c>
      <c r="K1637" t="str">
        <f>IF(Q2_2025[[#This Row],[Artikelprijs]]&lt;&gt;"",IF(Q2_2025[[#This Row],[Stuksprijs]]=Q2_2025[[#This Row],[Artikelprijs]],"Prijs gelijk","Prijs wijkt af"),"")</f>
        <v/>
      </c>
      <c r="L1637" t="str">
        <f>IF(Q2_2025[[#This Row],[Relatiekorting percentage]]=0,
    "Nvt",
    IF(Q2_2025[[#This Row],[Brutobedrag 2]] &lt; Q2_2025[[#This Row],[Bruto - Rel.korting]],
        "Nee",
        "Ja"))</f>
        <v>Ja</v>
      </c>
      <c r="M1637" s="10">
        <f>IF(Q2_2025[[#This Row],[Artikelprijs]]&lt;&gt;"",Q2_2025[[#This Row],[Artikelprijs]],Q2_2025[[#This Row],[Stuksprijs]])</f>
        <v>13.5</v>
      </c>
      <c r="N1637" s="10">
        <f>Q2_2025[[#This Row],[Besteld]]*Q2_2025[[#This Row],[Prijs 2]]</f>
        <v>27</v>
      </c>
      <c r="O1637" s="10">
        <f>IF(Q2_2025[[#This Row],[Brutobedrag 2]]&lt;Q2_2025[[#This Row],[Bruto - Rel.korting]],Q2_2025[[#This Row],[Brutobedrag 2]],Q2_2025[[#This Row],[Brutobedrag 2]]*(100-Q2_2025[[#This Row],[Relatiekorting percentage]])/100)</f>
        <v>25.65</v>
      </c>
      <c r="R1637" s="3"/>
      <c r="W1637"/>
      <c r="AB1637"/>
    </row>
    <row r="1638" spans="1:28" x14ac:dyDescent="0.3">
      <c r="A1638" t="s">
        <v>654</v>
      </c>
      <c r="B1638">
        <v>5022009</v>
      </c>
      <c r="C1638" t="s">
        <v>655</v>
      </c>
      <c r="D1638">
        <v>1</v>
      </c>
      <c r="E1638" s="10">
        <v>103.75</v>
      </c>
      <c r="F1638" s="10">
        <v>103.75</v>
      </c>
      <c r="G1638" s="10">
        <v>98.56</v>
      </c>
      <c r="H1638">
        <v>5</v>
      </c>
      <c r="I1638" s="51" t="str">
        <f>_xlfn.XLOOKUP(Q2_2025[[#This Row],[Artikelnr]],Artikel_prijzen[Artnr],Artikel_prijzen[Groep],"")</f>
        <v>Elektra</v>
      </c>
      <c r="J1638" s="10">
        <f>_xlfn.XLOOKUP(Q2_2025[[#This Row],[Artikelnr]],Artikel_prijzen[Artnr],Artikel_prijzen[Prijs 2025],"")</f>
        <v>106.8625</v>
      </c>
      <c r="K1638" t="str">
        <f>IF(Q2_2025[[#This Row],[Artikelprijs]]&lt;&gt;"",IF(Q2_2025[[#This Row],[Stuksprijs]]=Q2_2025[[#This Row],[Artikelprijs]],"Prijs gelijk","Prijs wijkt af"),"")</f>
        <v>Prijs wijkt af</v>
      </c>
      <c r="L1638" t="str">
        <f>IF(Q2_2025[[#This Row],[Relatiekorting percentage]]=0,
    "Nvt",
    IF(Q2_2025[[#This Row],[Brutobedrag 2]] &lt; Q2_2025[[#This Row],[Bruto - Rel.korting]],
        "Nee",
        "Ja"))</f>
        <v>Ja</v>
      </c>
      <c r="M1638" s="10">
        <f>IF(Q2_2025[[#This Row],[Artikelprijs]]&lt;&gt;"",Q2_2025[[#This Row],[Artikelprijs]],Q2_2025[[#This Row],[Stuksprijs]])</f>
        <v>106.8625</v>
      </c>
      <c r="N1638" s="10">
        <f>Q2_2025[[#This Row],[Besteld]]*Q2_2025[[#This Row],[Prijs 2]]</f>
        <v>106.8625</v>
      </c>
      <c r="O1638" s="10">
        <f>IF(Q2_2025[[#This Row],[Brutobedrag 2]]&lt;Q2_2025[[#This Row],[Bruto - Rel.korting]],Q2_2025[[#This Row],[Brutobedrag 2]],Q2_2025[[#This Row],[Brutobedrag 2]]*(100-Q2_2025[[#This Row],[Relatiekorting percentage]])/100)</f>
        <v>101.519375</v>
      </c>
      <c r="R1638" s="3"/>
      <c r="W1638"/>
      <c r="AB1638"/>
    </row>
    <row r="1639" spans="1:28" x14ac:dyDescent="0.3">
      <c r="A1639" t="s">
        <v>654</v>
      </c>
      <c r="B1639">
        <v>5020002</v>
      </c>
      <c r="C1639" t="s">
        <v>624</v>
      </c>
      <c r="D1639">
        <v>3</v>
      </c>
      <c r="E1639" s="10">
        <v>38.5</v>
      </c>
      <c r="F1639" s="10">
        <v>115.5</v>
      </c>
      <c r="G1639" s="10">
        <v>109.72</v>
      </c>
      <c r="H1639">
        <v>5</v>
      </c>
      <c r="I1639" s="51" t="str">
        <f>_xlfn.XLOOKUP(Q2_2025[[#This Row],[Artikelnr]],Artikel_prijzen[Artnr],Artikel_prijzen[Groep],"")</f>
        <v/>
      </c>
      <c r="J1639" s="10" t="str">
        <f>_xlfn.XLOOKUP(Q2_2025[[#This Row],[Artikelnr]],Artikel_prijzen[Artnr],Artikel_prijzen[Prijs 2025],"")</f>
        <v/>
      </c>
      <c r="K1639" t="str">
        <f>IF(Q2_2025[[#This Row],[Artikelprijs]]&lt;&gt;"",IF(Q2_2025[[#This Row],[Stuksprijs]]=Q2_2025[[#This Row],[Artikelprijs]],"Prijs gelijk","Prijs wijkt af"),"")</f>
        <v/>
      </c>
      <c r="L1639" t="str">
        <f>IF(Q2_2025[[#This Row],[Relatiekorting percentage]]=0,
    "Nvt",
    IF(Q2_2025[[#This Row],[Brutobedrag 2]] &lt; Q2_2025[[#This Row],[Bruto - Rel.korting]],
        "Nee",
        "Ja"))</f>
        <v>Ja</v>
      </c>
      <c r="M1639" s="10">
        <f>IF(Q2_2025[[#This Row],[Artikelprijs]]&lt;&gt;"",Q2_2025[[#This Row],[Artikelprijs]],Q2_2025[[#This Row],[Stuksprijs]])</f>
        <v>38.5</v>
      </c>
      <c r="N1639" s="10">
        <f>Q2_2025[[#This Row],[Besteld]]*Q2_2025[[#This Row],[Prijs 2]]</f>
        <v>115.5</v>
      </c>
      <c r="O1639" s="10">
        <f>IF(Q2_2025[[#This Row],[Brutobedrag 2]]&lt;Q2_2025[[#This Row],[Bruto - Rel.korting]],Q2_2025[[#This Row],[Brutobedrag 2]],Q2_2025[[#This Row],[Brutobedrag 2]]*(100-Q2_2025[[#This Row],[Relatiekorting percentage]])/100)</f>
        <v>109.72499999999999</v>
      </c>
      <c r="R1639" s="3"/>
      <c r="W1639"/>
      <c r="AB1639"/>
    </row>
    <row r="1640" spans="1:28" x14ac:dyDescent="0.3">
      <c r="A1640" t="s">
        <v>654</v>
      </c>
      <c r="B1640">
        <v>5020016</v>
      </c>
      <c r="C1640" t="s">
        <v>657</v>
      </c>
      <c r="D1640">
        <v>3</v>
      </c>
      <c r="E1640" s="10">
        <v>13.5</v>
      </c>
      <c r="F1640" s="10">
        <v>40.5</v>
      </c>
      <c r="G1640" s="10">
        <v>38.47</v>
      </c>
      <c r="H1640">
        <v>5</v>
      </c>
      <c r="I1640" s="51" t="str">
        <f>_xlfn.XLOOKUP(Q2_2025[[#This Row],[Artikelnr]],Artikel_prijzen[Artnr],Artikel_prijzen[Groep],"")</f>
        <v/>
      </c>
      <c r="J1640" s="10" t="str">
        <f>_xlfn.XLOOKUP(Q2_2025[[#This Row],[Artikelnr]],Artikel_prijzen[Artnr],Artikel_prijzen[Prijs 2025],"")</f>
        <v/>
      </c>
      <c r="K1640" t="str">
        <f>IF(Q2_2025[[#This Row],[Artikelprijs]]&lt;&gt;"",IF(Q2_2025[[#This Row],[Stuksprijs]]=Q2_2025[[#This Row],[Artikelprijs]],"Prijs gelijk","Prijs wijkt af"),"")</f>
        <v/>
      </c>
      <c r="L1640" t="str">
        <f>IF(Q2_2025[[#This Row],[Relatiekorting percentage]]=0,
    "Nvt",
    IF(Q2_2025[[#This Row],[Brutobedrag 2]] &lt; Q2_2025[[#This Row],[Bruto - Rel.korting]],
        "Nee",
        "Ja"))</f>
        <v>Ja</v>
      </c>
      <c r="M1640" s="10">
        <f>IF(Q2_2025[[#This Row],[Artikelprijs]]&lt;&gt;"",Q2_2025[[#This Row],[Artikelprijs]],Q2_2025[[#This Row],[Stuksprijs]])</f>
        <v>13.5</v>
      </c>
      <c r="N1640" s="10">
        <f>Q2_2025[[#This Row],[Besteld]]*Q2_2025[[#This Row],[Prijs 2]]</f>
        <v>40.5</v>
      </c>
      <c r="O1640" s="10">
        <f>IF(Q2_2025[[#This Row],[Brutobedrag 2]]&lt;Q2_2025[[#This Row],[Bruto - Rel.korting]],Q2_2025[[#This Row],[Brutobedrag 2]],Q2_2025[[#This Row],[Brutobedrag 2]]*(100-Q2_2025[[#This Row],[Relatiekorting percentage]])/100)</f>
        <v>38.475000000000001</v>
      </c>
      <c r="R1640" s="3"/>
      <c r="W1640"/>
      <c r="AB1640"/>
    </row>
    <row r="1641" spans="1:28" x14ac:dyDescent="0.3">
      <c r="A1641" t="s">
        <v>654</v>
      </c>
      <c r="B1641">
        <v>5022009</v>
      </c>
      <c r="C1641" t="s">
        <v>655</v>
      </c>
      <c r="D1641">
        <v>1</v>
      </c>
      <c r="E1641" s="10">
        <v>103.75</v>
      </c>
      <c r="F1641" s="10">
        <v>103.75</v>
      </c>
      <c r="G1641" s="10">
        <v>98.56</v>
      </c>
      <c r="H1641">
        <v>5</v>
      </c>
      <c r="I1641" s="51" t="str">
        <f>_xlfn.XLOOKUP(Q2_2025[[#This Row],[Artikelnr]],Artikel_prijzen[Artnr],Artikel_prijzen[Groep],"")</f>
        <v>Elektra</v>
      </c>
      <c r="J1641" s="10">
        <f>_xlfn.XLOOKUP(Q2_2025[[#This Row],[Artikelnr]],Artikel_prijzen[Artnr],Artikel_prijzen[Prijs 2025],"")</f>
        <v>106.8625</v>
      </c>
      <c r="K1641" t="str">
        <f>IF(Q2_2025[[#This Row],[Artikelprijs]]&lt;&gt;"",IF(Q2_2025[[#This Row],[Stuksprijs]]=Q2_2025[[#This Row],[Artikelprijs]],"Prijs gelijk","Prijs wijkt af"),"")</f>
        <v>Prijs wijkt af</v>
      </c>
      <c r="L1641" t="str">
        <f>IF(Q2_2025[[#This Row],[Relatiekorting percentage]]=0,
    "Nvt",
    IF(Q2_2025[[#This Row],[Brutobedrag 2]] &lt; Q2_2025[[#This Row],[Bruto - Rel.korting]],
        "Nee",
        "Ja"))</f>
        <v>Ja</v>
      </c>
      <c r="M1641" s="10">
        <f>IF(Q2_2025[[#This Row],[Artikelprijs]]&lt;&gt;"",Q2_2025[[#This Row],[Artikelprijs]],Q2_2025[[#This Row],[Stuksprijs]])</f>
        <v>106.8625</v>
      </c>
      <c r="N1641" s="10">
        <f>Q2_2025[[#This Row],[Besteld]]*Q2_2025[[#This Row],[Prijs 2]]</f>
        <v>106.8625</v>
      </c>
      <c r="O1641" s="10">
        <f>IF(Q2_2025[[#This Row],[Brutobedrag 2]]&lt;Q2_2025[[#This Row],[Bruto - Rel.korting]],Q2_2025[[#This Row],[Brutobedrag 2]],Q2_2025[[#This Row],[Brutobedrag 2]]*(100-Q2_2025[[#This Row],[Relatiekorting percentage]])/100)</f>
        <v>101.519375</v>
      </c>
      <c r="R1641" s="3"/>
      <c r="W1641"/>
      <c r="AB1641"/>
    </row>
    <row r="1642" spans="1:28" x14ac:dyDescent="0.3">
      <c r="A1642" t="s">
        <v>654</v>
      </c>
      <c r="B1642">
        <v>5020002</v>
      </c>
      <c r="C1642" t="s">
        <v>624</v>
      </c>
      <c r="D1642">
        <v>4</v>
      </c>
      <c r="E1642" s="10">
        <v>38.5</v>
      </c>
      <c r="F1642" s="10">
        <v>154</v>
      </c>
      <c r="G1642" s="10">
        <v>146.30000000000001</v>
      </c>
      <c r="H1642">
        <v>5</v>
      </c>
      <c r="I1642" s="51" t="str">
        <f>_xlfn.XLOOKUP(Q2_2025[[#This Row],[Artikelnr]],Artikel_prijzen[Artnr],Artikel_prijzen[Groep],"")</f>
        <v/>
      </c>
      <c r="J1642" s="10" t="str">
        <f>_xlfn.XLOOKUP(Q2_2025[[#This Row],[Artikelnr]],Artikel_prijzen[Artnr],Artikel_prijzen[Prijs 2025],"")</f>
        <v/>
      </c>
      <c r="K1642" t="str">
        <f>IF(Q2_2025[[#This Row],[Artikelprijs]]&lt;&gt;"",IF(Q2_2025[[#This Row],[Stuksprijs]]=Q2_2025[[#This Row],[Artikelprijs]],"Prijs gelijk","Prijs wijkt af"),"")</f>
        <v/>
      </c>
      <c r="L1642" t="str">
        <f>IF(Q2_2025[[#This Row],[Relatiekorting percentage]]=0,
    "Nvt",
    IF(Q2_2025[[#This Row],[Brutobedrag 2]] &lt; Q2_2025[[#This Row],[Bruto - Rel.korting]],
        "Nee",
        "Ja"))</f>
        <v>Ja</v>
      </c>
      <c r="M1642" s="10">
        <f>IF(Q2_2025[[#This Row],[Artikelprijs]]&lt;&gt;"",Q2_2025[[#This Row],[Artikelprijs]],Q2_2025[[#This Row],[Stuksprijs]])</f>
        <v>38.5</v>
      </c>
      <c r="N1642" s="10">
        <f>Q2_2025[[#This Row],[Besteld]]*Q2_2025[[#This Row],[Prijs 2]]</f>
        <v>154</v>
      </c>
      <c r="O1642" s="10">
        <f>IF(Q2_2025[[#This Row],[Brutobedrag 2]]&lt;Q2_2025[[#This Row],[Bruto - Rel.korting]],Q2_2025[[#This Row],[Brutobedrag 2]],Q2_2025[[#This Row],[Brutobedrag 2]]*(100-Q2_2025[[#This Row],[Relatiekorting percentage]])/100)</f>
        <v>146.30000000000001</v>
      </c>
      <c r="R1642" s="3"/>
      <c r="W1642"/>
      <c r="AB1642"/>
    </row>
    <row r="1643" spans="1:28" x14ac:dyDescent="0.3">
      <c r="A1643" t="s">
        <v>654</v>
      </c>
      <c r="B1643">
        <v>5020016</v>
      </c>
      <c r="C1643" t="s">
        <v>657</v>
      </c>
      <c r="D1643">
        <v>3</v>
      </c>
      <c r="E1643" s="10">
        <v>13.5</v>
      </c>
      <c r="F1643" s="10">
        <v>40.5</v>
      </c>
      <c r="G1643" s="10">
        <v>38.47</v>
      </c>
      <c r="H1643">
        <v>5</v>
      </c>
      <c r="I1643" s="51" t="str">
        <f>_xlfn.XLOOKUP(Q2_2025[[#This Row],[Artikelnr]],Artikel_prijzen[Artnr],Artikel_prijzen[Groep],"")</f>
        <v/>
      </c>
      <c r="J1643" s="10" t="str">
        <f>_xlfn.XLOOKUP(Q2_2025[[#This Row],[Artikelnr]],Artikel_prijzen[Artnr],Artikel_prijzen[Prijs 2025],"")</f>
        <v/>
      </c>
      <c r="K1643" t="str">
        <f>IF(Q2_2025[[#This Row],[Artikelprijs]]&lt;&gt;"",IF(Q2_2025[[#This Row],[Stuksprijs]]=Q2_2025[[#This Row],[Artikelprijs]],"Prijs gelijk","Prijs wijkt af"),"")</f>
        <v/>
      </c>
      <c r="L1643" t="str">
        <f>IF(Q2_2025[[#This Row],[Relatiekorting percentage]]=0,
    "Nvt",
    IF(Q2_2025[[#This Row],[Brutobedrag 2]] &lt; Q2_2025[[#This Row],[Bruto - Rel.korting]],
        "Nee",
        "Ja"))</f>
        <v>Ja</v>
      </c>
      <c r="M1643" s="10">
        <f>IF(Q2_2025[[#This Row],[Artikelprijs]]&lt;&gt;"",Q2_2025[[#This Row],[Artikelprijs]],Q2_2025[[#This Row],[Stuksprijs]])</f>
        <v>13.5</v>
      </c>
      <c r="N1643" s="10">
        <f>Q2_2025[[#This Row],[Besteld]]*Q2_2025[[#This Row],[Prijs 2]]</f>
        <v>40.5</v>
      </c>
      <c r="O1643" s="10">
        <f>IF(Q2_2025[[#This Row],[Brutobedrag 2]]&lt;Q2_2025[[#This Row],[Bruto - Rel.korting]],Q2_2025[[#This Row],[Brutobedrag 2]],Q2_2025[[#This Row],[Brutobedrag 2]]*(100-Q2_2025[[#This Row],[Relatiekorting percentage]])/100)</f>
        <v>38.475000000000001</v>
      </c>
      <c r="R1643" s="3"/>
      <c r="W1643"/>
      <c r="AB1643"/>
    </row>
    <row r="1644" spans="1:28" x14ac:dyDescent="0.3">
      <c r="A1644" t="s">
        <v>654</v>
      </c>
      <c r="B1644">
        <v>5022009</v>
      </c>
      <c r="C1644" t="s">
        <v>655</v>
      </c>
      <c r="D1644">
        <v>2</v>
      </c>
      <c r="E1644" s="10">
        <v>103.75</v>
      </c>
      <c r="F1644" s="10">
        <v>207.5</v>
      </c>
      <c r="G1644" s="10">
        <v>197.12</v>
      </c>
      <c r="H1644">
        <v>5</v>
      </c>
      <c r="I1644" s="51" t="str">
        <f>_xlfn.XLOOKUP(Q2_2025[[#This Row],[Artikelnr]],Artikel_prijzen[Artnr],Artikel_prijzen[Groep],"")</f>
        <v>Elektra</v>
      </c>
      <c r="J1644" s="10">
        <f>_xlfn.XLOOKUP(Q2_2025[[#This Row],[Artikelnr]],Artikel_prijzen[Artnr],Artikel_prijzen[Prijs 2025],"")</f>
        <v>106.8625</v>
      </c>
      <c r="K1644" t="str">
        <f>IF(Q2_2025[[#This Row],[Artikelprijs]]&lt;&gt;"",IF(Q2_2025[[#This Row],[Stuksprijs]]=Q2_2025[[#This Row],[Artikelprijs]],"Prijs gelijk","Prijs wijkt af"),"")</f>
        <v>Prijs wijkt af</v>
      </c>
      <c r="L1644" t="str">
        <f>IF(Q2_2025[[#This Row],[Relatiekorting percentage]]=0,
    "Nvt",
    IF(Q2_2025[[#This Row],[Brutobedrag 2]] &lt; Q2_2025[[#This Row],[Bruto - Rel.korting]],
        "Nee",
        "Ja"))</f>
        <v>Ja</v>
      </c>
      <c r="M1644" s="10">
        <f>IF(Q2_2025[[#This Row],[Artikelprijs]]&lt;&gt;"",Q2_2025[[#This Row],[Artikelprijs]],Q2_2025[[#This Row],[Stuksprijs]])</f>
        <v>106.8625</v>
      </c>
      <c r="N1644" s="10">
        <f>Q2_2025[[#This Row],[Besteld]]*Q2_2025[[#This Row],[Prijs 2]]</f>
        <v>213.72499999999999</v>
      </c>
      <c r="O1644" s="10">
        <f>IF(Q2_2025[[#This Row],[Brutobedrag 2]]&lt;Q2_2025[[#This Row],[Bruto - Rel.korting]],Q2_2025[[#This Row],[Brutobedrag 2]],Q2_2025[[#This Row],[Brutobedrag 2]]*(100-Q2_2025[[#This Row],[Relatiekorting percentage]])/100)</f>
        <v>203.03874999999999</v>
      </c>
      <c r="R1644" s="3"/>
      <c r="W1644"/>
      <c r="AB1644"/>
    </row>
    <row r="1645" spans="1:28" x14ac:dyDescent="0.3">
      <c r="A1645" t="s">
        <v>654</v>
      </c>
      <c r="B1645">
        <v>5020002</v>
      </c>
      <c r="C1645" t="s">
        <v>624</v>
      </c>
      <c r="D1645">
        <v>2</v>
      </c>
      <c r="E1645" s="10">
        <v>38.5</v>
      </c>
      <c r="F1645" s="10">
        <v>77</v>
      </c>
      <c r="G1645" s="10">
        <v>73.150000000000006</v>
      </c>
      <c r="H1645">
        <v>5</v>
      </c>
      <c r="I1645" s="51" t="str">
        <f>_xlfn.XLOOKUP(Q2_2025[[#This Row],[Artikelnr]],Artikel_prijzen[Artnr],Artikel_prijzen[Groep],"")</f>
        <v/>
      </c>
      <c r="J1645" s="10" t="str">
        <f>_xlfn.XLOOKUP(Q2_2025[[#This Row],[Artikelnr]],Artikel_prijzen[Artnr],Artikel_prijzen[Prijs 2025],"")</f>
        <v/>
      </c>
      <c r="K1645" t="str">
        <f>IF(Q2_2025[[#This Row],[Artikelprijs]]&lt;&gt;"",IF(Q2_2025[[#This Row],[Stuksprijs]]=Q2_2025[[#This Row],[Artikelprijs]],"Prijs gelijk","Prijs wijkt af"),"")</f>
        <v/>
      </c>
      <c r="L1645" t="str">
        <f>IF(Q2_2025[[#This Row],[Relatiekorting percentage]]=0,
    "Nvt",
    IF(Q2_2025[[#This Row],[Brutobedrag 2]] &lt; Q2_2025[[#This Row],[Bruto - Rel.korting]],
        "Nee",
        "Ja"))</f>
        <v>Ja</v>
      </c>
      <c r="M1645" s="10">
        <f>IF(Q2_2025[[#This Row],[Artikelprijs]]&lt;&gt;"",Q2_2025[[#This Row],[Artikelprijs]],Q2_2025[[#This Row],[Stuksprijs]])</f>
        <v>38.5</v>
      </c>
      <c r="N1645" s="10">
        <f>Q2_2025[[#This Row],[Besteld]]*Q2_2025[[#This Row],[Prijs 2]]</f>
        <v>77</v>
      </c>
      <c r="O1645" s="10">
        <f>IF(Q2_2025[[#This Row],[Brutobedrag 2]]&lt;Q2_2025[[#This Row],[Bruto - Rel.korting]],Q2_2025[[#This Row],[Brutobedrag 2]],Q2_2025[[#This Row],[Brutobedrag 2]]*(100-Q2_2025[[#This Row],[Relatiekorting percentage]])/100)</f>
        <v>73.150000000000006</v>
      </c>
      <c r="R1645" s="3"/>
      <c r="W1645"/>
      <c r="AB1645"/>
    </row>
    <row r="1646" spans="1:28" x14ac:dyDescent="0.3">
      <c r="A1646" t="s">
        <v>654</v>
      </c>
      <c r="B1646">
        <v>5022009</v>
      </c>
      <c r="C1646" t="s">
        <v>655</v>
      </c>
      <c r="D1646">
        <v>5</v>
      </c>
      <c r="E1646" s="10">
        <v>103.75</v>
      </c>
      <c r="F1646" s="10">
        <v>518.75</v>
      </c>
      <c r="G1646" s="10">
        <v>492.81</v>
      </c>
      <c r="H1646">
        <v>5</v>
      </c>
      <c r="I1646" s="51" t="str">
        <f>_xlfn.XLOOKUP(Q2_2025[[#This Row],[Artikelnr]],Artikel_prijzen[Artnr],Artikel_prijzen[Groep],"")</f>
        <v>Elektra</v>
      </c>
      <c r="J1646" s="10">
        <f>_xlfn.XLOOKUP(Q2_2025[[#This Row],[Artikelnr]],Artikel_prijzen[Artnr],Artikel_prijzen[Prijs 2025],"")</f>
        <v>106.8625</v>
      </c>
      <c r="K1646" t="str">
        <f>IF(Q2_2025[[#This Row],[Artikelprijs]]&lt;&gt;"",IF(Q2_2025[[#This Row],[Stuksprijs]]=Q2_2025[[#This Row],[Artikelprijs]],"Prijs gelijk","Prijs wijkt af"),"")</f>
        <v>Prijs wijkt af</v>
      </c>
      <c r="L1646" t="str">
        <f>IF(Q2_2025[[#This Row],[Relatiekorting percentage]]=0,
    "Nvt",
    IF(Q2_2025[[#This Row],[Brutobedrag 2]] &lt; Q2_2025[[#This Row],[Bruto - Rel.korting]],
        "Nee",
        "Ja"))</f>
        <v>Ja</v>
      </c>
      <c r="M1646" s="10">
        <f>IF(Q2_2025[[#This Row],[Artikelprijs]]&lt;&gt;"",Q2_2025[[#This Row],[Artikelprijs]],Q2_2025[[#This Row],[Stuksprijs]])</f>
        <v>106.8625</v>
      </c>
      <c r="N1646" s="10">
        <f>Q2_2025[[#This Row],[Besteld]]*Q2_2025[[#This Row],[Prijs 2]]</f>
        <v>534.3125</v>
      </c>
      <c r="O1646" s="10">
        <f>IF(Q2_2025[[#This Row],[Brutobedrag 2]]&lt;Q2_2025[[#This Row],[Bruto - Rel.korting]],Q2_2025[[#This Row],[Brutobedrag 2]],Q2_2025[[#This Row],[Brutobedrag 2]]*(100-Q2_2025[[#This Row],[Relatiekorting percentage]])/100)</f>
        <v>507.59687500000001</v>
      </c>
      <c r="R1646" s="3"/>
      <c r="W1646"/>
      <c r="AB1646"/>
    </row>
    <row r="1647" spans="1:28" x14ac:dyDescent="0.3">
      <c r="A1647" t="s">
        <v>654</v>
      </c>
      <c r="B1647">
        <v>5020002</v>
      </c>
      <c r="C1647" t="s">
        <v>624</v>
      </c>
      <c r="D1647">
        <v>5</v>
      </c>
      <c r="E1647" s="10">
        <v>38.5</v>
      </c>
      <c r="F1647" s="10">
        <v>192.5</v>
      </c>
      <c r="G1647" s="10">
        <v>182.87</v>
      </c>
      <c r="H1647">
        <v>5</v>
      </c>
      <c r="I1647" s="51" t="str">
        <f>_xlfn.XLOOKUP(Q2_2025[[#This Row],[Artikelnr]],Artikel_prijzen[Artnr],Artikel_prijzen[Groep],"")</f>
        <v/>
      </c>
      <c r="J1647" s="10" t="str">
        <f>_xlfn.XLOOKUP(Q2_2025[[#This Row],[Artikelnr]],Artikel_prijzen[Artnr],Artikel_prijzen[Prijs 2025],"")</f>
        <v/>
      </c>
      <c r="K1647" t="str">
        <f>IF(Q2_2025[[#This Row],[Artikelprijs]]&lt;&gt;"",IF(Q2_2025[[#This Row],[Stuksprijs]]=Q2_2025[[#This Row],[Artikelprijs]],"Prijs gelijk","Prijs wijkt af"),"")</f>
        <v/>
      </c>
      <c r="L1647" t="str">
        <f>IF(Q2_2025[[#This Row],[Relatiekorting percentage]]=0,
    "Nvt",
    IF(Q2_2025[[#This Row],[Brutobedrag 2]] &lt; Q2_2025[[#This Row],[Bruto - Rel.korting]],
        "Nee",
        "Ja"))</f>
        <v>Ja</v>
      </c>
      <c r="M1647" s="10">
        <f>IF(Q2_2025[[#This Row],[Artikelprijs]]&lt;&gt;"",Q2_2025[[#This Row],[Artikelprijs]],Q2_2025[[#This Row],[Stuksprijs]])</f>
        <v>38.5</v>
      </c>
      <c r="N1647" s="10">
        <f>Q2_2025[[#This Row],[Besteld]]*Q2_2025[[#This Row],[Prijs 2]]</f>
        <v>192.5</v>
      </c>
      <c r="O1647" s="10">
        <f>IF(Q2_2025[[#This Row],[Brutobedrag 2]]&lt;Q2_2025[[#This Row],[Bruto - Rel.korting]],Q2_2025[[#This Row],[Brutobedrag 2]],Q2_2025[[#This Row],[Brutobedrag 2]]*(100-Q2_2025[[#This Row],[Relatiekorting percentage]])/100)</f>
        <v>182.875</v>
      </c>
      <c r="R1647" s="3"/>
      <c r="W1647"/>
      <c r="AB1647"/>
    </row>
    <row r="1648" spans="1:28" x14ac:dyDescent="0.3">
      <c r="A1648" t="s">
        <v>654</v>
      </c>
      <c r="B1648">
        <v>5020016</v>
      </c>
      <c r="C1648" t="s">
        <v>657</v>
      </c>
      <c r="D1648">
        <v>8</v>
      </c>
      <c r="E1648" s="10">
        <v>13.5</v>
      </c>
      <c r="F1648" s="10">
        <v>108</v>
      </c>
      <c r="G1648" s="10">
        <v>102.6</v>
      </c>
      <c r="H1648">
        <v>5</v>
      </c>
      <c r="I1648" s="51" t="str">
        <f>_xlfn.XLOOKUP(Q2_2025[[#This Row],[Artikelnr]],Artikel_prijzen[Artnr],Artikel_prijzen[Groep],"")</f>
        <v/>
      </c>
      <c r="J1648" s="10" t="str">
        <f>_xlfn.XLOOKUP(Q2_2025[[#This Row],[Artikelnr]],Artikel_prijzen[Artnr],Artikel_prijzen[Prijs 2025],"")</f>
        <v/>
      </c>
      <c r="K1648" t="str">
        <f>IF(Q2_2025[[#This Row],[Artikelprijs]]&lt;&gt;"",IF(Q2_2025[[#This Row],[Stuksprijs]]=Q2_2025[[#This Row],[Artikelprijs]],"Prijs gelijk","Prijs wijkt af"),"")</f>
        <v/>
      </c>
      <c r="L1648" t="str">
        <f>IF(Q2_2025[[#This Row],[Relatiekorting percentage]]=0,
    "Nvt",
    IF(Q2_2025[[#This Row],[Brutobedrag 2]] &lt; Q2_2025[[#This Row],[Bruto - Rel.korting]],
        "Nee",
        "Ja"))</f>
        <v>Ja</v>
      </c>
      <c r="M1648" s="10">
        <f>IF(Q2_2025[[#This Row],[Artikelprijs]]&lt;&gt;"",Q2_2025[[#This Row],[Artikelprijs]],Q2_2025[[#This Row],[Stuksprijs]])</f>
        <v>13.5</v>
      </c>
      <c r="N1648" s="10">
        <f>Q2_2025[[#This Row],[Besteld]]*Q2_2025[[#This Row],[Prijs 2]]</f>
        <v>108</v>
      </c>
      <c r="O1648" s="10">
        <f>IF(Q2_2025[[#This Row],[Brutobedrag 2]]&lt;Q2_2025[[#This Row],[Bruto - Rel.korting]],Q2_2025[[#This Row],[Brutobedrag 2]],Q2_2025[[#This Row],[Brutobedrag 2]]*(100-Q2_2025[[#This Row],[Relatiekorting percentage]])/100)</f>
        <v>102.6</v>
      </c>
      <c r="R1648" s="3"/>
      <c r="W1648"/>
      <c r="AB1648"/>
    </row>
    <row r="1649" spans="1:28" x14ac:dyDescent="0.3">
      <c r="A1649" t="s">
        <v>654</v>
      </c>
      <c r="B1649">
        <v>5020002</v>
      </c>
      <c r="C1649" t="s">
        <v>624</v>
      </c>
      <c r="D1649">
        <v>2</v>
      </c>
      <c r="E1649" s="10">
        <v>38.5</v>
      </c>
      <c r="F1649" s="10">
        <v>77</v>
      </c>
      <c r="G1649" s="10">
        <v>73.150000000000006</v>
      </c>
      <c r="H1649">
        <v>5</v>
      </c>
      <c r="I1649" s="51" t="str">
        <f>_xlfn.XLOOKUP(Q2_2025[[#This Row],[Artikelnr]],Artikel_prijzen[Artnr],Artikel_prijzen[Groep],"")</f>
        <v/>
      </c>
      <c r="J1649" s="10" t="str">
        <f>_xlfn.XLOOKUP(Q2_2025[[#This Row],[Artikelnr]],Artikel_prijzen[Artnr],Artikel_prijzen[Prijs 2025],"")</f>
        <v/>
      </c>
      <c r="K1649" t="str">
        <f>IF(Q2_2025[[#This Row],[Artikelprijs]]&lt;&gt;"",IF(Q2_2025[[#This Row],[Stuksprijs]]=Q2_2025[[#This Row],[Artikelprijs]],"Prijs gelijk","Prijs wijkt af"),"")</f>
        <v/>
      </c>
      <c r="L1649" t="str">
        <f>IF(Q2_2025[[#This Row],[Relatiekorting percentage]]=0,
    "Nvt",
    IF(Q2_2025[[#This Row],[Brutobedrag 2]] &lt; Q2_2025[[#This Row],[Bruto - Rel.korting]],
        "Nee",
        "Ja"))</f>
        <v>Ja</v>
      </c>
      <c r="M1649" s="10">
        <f>IF(Q2_2025[[#This Row],[Artikelprijs]]&lt;&gt;"",Q2_2025[[#This Row],[Artikelprijs]],Q2_2025[[#This Row],[Stuksprijs]])</f>
        <v>38.5</v>
      </c>
      <c r="N1649" s="10">
        <f>Q2_2025[[#This Row],[Besteld]]*Q2_2025[[#This Row],[Prijs 2]]</f>
        <v>77</v>
      </c>
      <c r="O1649" s="10">
        <f>IF(Q2_2025[[#This Row],[Brutobedrag 2]]&lt;Q2_2025[[#This Row],[Bruto - Rel.korting]],Q2_2025[[#This Row],[Brutobedrag 2]],Q2_2025[[#This Row],[Brutobedrag 2]]*(100-Q2_2025[[#This Row],[Relatiekorting percentage]])/100)</f>
        <v>73.150000000000006</v>
      </c>
      <c r="R1649" s="3"/>
      <c r="W1649"/>
      <c r="AB1649"/>
    </row>
    <row r="1650" spans="1:28" x14ac:dyDescent="0.3">
      <c r="A1650" t="s">
        <v>654</v>
      </c>
      <c r="B1650">
        <v>5022009</v>
      </c>
      <c r="C1650" t="s">
        <v>655</v>
      </c>
      <c r="D1650">
        <v>1</v>
      </c>
      <c r="E1650" s="10">
        <v>103.75</v>
      </c>
      <c r="F1650" s="10">
        <v>103.75</v>
      </c>
      <c r="G1650" s="10">
        <v>98.56</v>
      </c>
      <c r="H1650">
        <v>5</v>
      </c>
      <c r="I1650" s="51" t="str">
        <f>_xlfn.XLOOKUP(Q2_2025[[#This Row],[Artikelnr]],Artikel_prijzen[Artnr],Artikel_prijzen[Groep],"")</f>
        <v>Elektra</v>
      </c>
      <c r="J1650" s="10">
        <f>_xlfn.XLOOKUP(Q2_2025[[#This Row],[Artikelnr]],Artikel_prijzen[Artnr],Artikel_prijzen[Prijs 2025],"")</f>
        <v>106.8625</v>
      </c>
      <c r="K1650" t="str">
        <f>IF(Q2_2025[[#This Row],[Artikelprijs]]&lt;&gt;"",IF(Q2_2025[[#This Row],[Stuksprijs]]=Q2_2025[[#This Row],[Artikelprijs]],"Prijs gelijk","Prijs wijkt af"),"")</f>
        <v>Prijs wijkt af</v>
      </c>
      <c r="L1650" t="str">
        <f>IF(Q2_2025[[#This Row],[Relatiekorting percentage]]=0,
    "Nvt",
    IF(Q2_2025[[#This Row],[Brutobedrag 2]] &lt; Q2_2025[[#This Row],[Bruto - Rel.korting]],
        "Nee",
        "Ja"))</f>
        <v>Ja</v>
      </c>
      <c r="M1650" s="10">
        <f>IF(Q2_2025[[#This Row],[Artikelprijs]]&lt;&gt;"",Q2_2025[[#This Row],[Artikelprijs]],Q2_2025[[#This Row],[Stuksprijs]])</f>
        <v>106.8625</v>
      </c>
      <c r="N1650" s="10">
        <f>Q2_2025[[#This Row],[Besteld]]*Q2_2025[[#This Row],[Prijs 2]]</f>
        <v>106.8625</v>
      </c>
      <c r="O1650" s="10">
        <f>IF(Q2_2025[[#This Row],[Brutobedrag 2]]&lt;Q2_2025[[#This Row],[Bruto - Rel.korting]],Q2_2025[[#This Row],[Brutobedrag 2]],Q2_2025[[#This Row],[Brutobedrag 2]]*(100-Q2_2025[[#This Row],[Relatiekorting percentage]])/100)</f>
        <v>101.519375</v>
      </c>
      <c r="R1650" s="3"/>
      <c r="W1650"/>
      <c r="AB1650"/>
    </row>
    <row r="1651" spans="1:28" x14ac:dyDescent="0.3">
      <c r="A1651" t="s">
        <v>654</v>
      </c>
      <c r="B1651">
        <v>5020002</v>
      </c>
      <c r="C1651" t="s">
        <v>624</v>
      </c>
      <c r="D1651">
        <v>1</v>
      </c>
      <c r="E1651" s="10">
        <v>38.5</v>
      </c>
      <c r="F1651" s="10">
        <v>38.5</v>
      </c>
      <c r="G1651" s="10">
        <v>36.57</v>
      </c>
      <c r="H1651">
        <v>5</v>
      </c>
      <c r="I1651" s="51" t="str">
        <f>_xlfn.XLOOKUP(Q2_2025[[#This Row],[Artikelnr]],Artikel_prijzen[Artnr],Artikel_prijzen[Groep],"")</f>
        <v/>
      </c>
      <c r="J1651" s="10" t="str">
        <f>_xlfn.XLOOKUP(Q2_2025[[#This Row],[Artikelnr]],Artikel_prijzen[Artnr],Artikel_prijzen[Prijs 2025],"")</f>
        <v/>
      </c>
      <c r="K1651" t="str">
        <f>IF(Q2_2025[[#This Row],[Artikelprijs]]&lt;&gt;"",IF(Q2_2025[[#This Row],[Stuksprijs]]=Q2_2025[[#This Row],[Artikelprijs]],"Prijs gelijk","Prijs wijkt af"),"")</f>
        <v/>
      </c>
      <c r="L1651" t="str">
        <f>IF(Q2_2025[[#This Row],[Relatiekorting percentage]]=0,
    "Nvt",
    IF(Q2_2025[[#This Row],[Brutobedrag 2]] &lt; Q2_2025[[#This Row],[Bruto - Rel.korting]],
        "Nee",
        "Ja"))</f>
        <v>Ja</v>
      </c>
      <c r="M1651" s="10">
        <f>IF(Q2_2025[[#This Row],[Artikelprijs]]&lt;&gt;"",Q2_2025[[#This Row],[Artikelprijs]],Q2_2025[[#This Row],[Stuksprijs]])</f>
        <v>38.5</v>
      </c>
      <c r="N1651" s="10">
        <f>Q2_2025[[#This Row],[Besteld]]*Q2_2025[[#This Row],[Prijs 2]]</f>
        <v>38.5</v>
      </c>
      <c r="O1651" s="10">
        <f>IF(Q2_2025[[#This Row],[Brutobedrag 2]]&lt;Q2_2025[[#This Row],[Bruto - Rel.korting]],Q2_2025[[#This Row],[Brutobedrag 2]],Q2_2025[[#This Row],[Brutobedrag 2]]*(100-Q2_2025[[#This Row],[Relatiekorting percentage]])/100)</f>
        <v>36.575000000000003</v>
      </c>
      <c r="R1651" s="3"/>
      <c r="W1651"/>
      <c r="AB1651"/>
    </row>
    <row r="1652" spans="1:28" x14ac:dyDescent="0.3">
      <c r="A1652" t="s">
        <v>654</v>
      </c>
      <c r="B1652">
        <v>5020016</v>
      </c>
      <c r="C1652" t="s">
        <v>657</v>
      </c>
      <c r="D1652">
        <v>4</v>
      </c>
      <c r="E1652" s="10">
        <v>13.5</v>
      </c>
      <c r="F1652" s="10">
        <v>54</v>
      </c>
      <c r="G1652" s="10">
        <v>51.3</v>
      </c>
      <c r="H1652">
        <v>5</v>
      </c>
      <c r="I1652" s="51" t="str">
        <f>_xlfn.XLOOKUP(Q2_2025[[#This Row],[Artikelnr]],Artikel_prijzen[Artnr],Artikel_prijzen[Groep],"")</f>
        <v/>
      </c>
      <c r="J1652" s="10" t="str">
        <f>_xlfn.XLOOKUP(Q2_2025[[#This Row],[Artikelnr]],Artikel_prijzen[Artnr],Artikel_prijzen[Prijs 2025],"")</f>
        <v/>
      </c>
      <c r="K1652" t="str">
        <f>IF(Q2_2025[[#This Row],[Artikelprijs]]&lt;&gt;"",IF(Q2_2025[[#This Row],[Stuksprijs]]=Q2_2025[[#This Row],[Artikelprijs]],"Prijs gelijk","Prijs wijkt af"),"")</f>
        <v/>
      </c>
      <c r="L1652" t="str">
        <f>IF(Q2_2025[[#This Row],[Relatiekorting percentage]]=0,
    "Nvt",
    IF(Q2_2025[[#This Row],[Brutobedrag 2]] &lt; Q2_2025[[#This Row],[Bruto - Rel.korting]],
        "Nee",
        "Ja"))</f>
        <v>Ja</v>
      </c>
      <c r="M1652" s="10">
        <f>IF(Q2_2025[[#This Row],[Artikelprijs]]&lt;&gt;"",Q2_2025[[#This Row],[Artikelprijs]],Q2_2025[[#This Row],[Stuksprijs]])</f>
        <v>13.5</v>
      </c>
      <c r="N1652" s="10">
        <f>Q2_2025[[#This Row],[Besteld]]*Q2_2025[[#This Row],[Prijs 2]]</f>
        <v>54</v>
      </c>
      <c r="O1652" s="10">
        <f>IF(Q2_2025[[#This Row],[Brutobedrag 2]]&lt;Q2_2025[[#This Row],[Bruto - Rel.korting]],Q2_2025[[#This Row],[Brutobedrag 2]],Q2_2025[[#This Row],[Brutobedrag 2]]*(100-Q2_2025[[#This Row],[Relatiekorting percentage]])/100)</f>
        <v>51.3</v>
      </c>
      <c r="R1652" s="3"/>
      <c r="W1652"/>
      <c r="AB1652"/>
    </row>
    <row r="1653" spans="1:28" x14ac:dyDescent="0.3">
      <c r="A1653" t="s">
        <v>654</v>
      </c>
      <c r="B1653">
        <v>5021011</v>
      </c>
      <c r="C1653" t="s">
        <v>656</v>
      </c>
      <c r="D1653">
        <v>2</v>
      </c>
      <c r="E1653" s="10">
        <v>458.35</v>
      </c>
      <c r="F1653" s="10">
        <v>916.7</v>
      </c>
      <c r="G1653" s="10">
        <v>870.86</v>
      </c>
      <c r="H1653">
        <v>5</v>
      </c>
      <c r="I1653" s="51" t="str">
        <f>_xlfn.XLOOKUP(Q2_2025[[#This Row],[Artikelnr]],Artikel_prijzen[Artnr],Artikel_prijzen[Groep],"")</f>
        <v>Elektra</v>
      </c>
      <c r="J1653" s="10">
        <f>_xlfn.XLOOKUP(Q2_2025[[#This Row],[Artikelnr]],Artikel_prijzen[Artnr],Artikel_prijzen[Prijs 2025],"")</f>
        <v>458.35</v>
      </c>
      <c r="K1653" t="str">
        <f>IF(Q2_2025[[#This Row],[Artikelprijs]]&lt;&gt;"",IF(Q2_2025[[#This Row],[Stuksprijs]]=Q2_2025[[#This Row],[Artikelprijs]],"Prijs gelijk","Prijs wijkt af"),"")</f>
        <v>Prijs gelijk</v>
      </c>
      <c r="L1653" t="str">
        <f>IF(Q2_2025[[#This Row],[Relatiekorting percentage]]=0,
    "Nvt",
    IF(Q2_2025[[#This Row],[Brutobedrag 2]] &lt; Q2_2025[[#This Row],[Bruto - Rel.korting]],
        "Nee",
        "Ja"))</f>
        <v>Ja</v>
      </c>
      <c r="M1653" s="10">
        <f>IF(Q2_2025[[#This Row],[Artikelprijs]]&lt;&gt;"",Q2_2025[[#This Row],[Artikelprijs]],Q2_2025[[#This Row],[Stuksprijs]])</f>
        <v>458.35</v>
      </c>
      <c r="N1653" s="10">
        <f>Q2_2025[[#This Row],[Besteld]]*Q2_2025[[#This Row],[Prijs 2]]</f>
        <v>916.7</v>
      </c>
      <c r="O1653" s="10">
        <f>IF(Q2_2025[[#This Row],[Brutobedrag 2]]&lt;Q2_2025[[#This Row],[Bruto - Rel.korting]],Q2_2025[[#This Row],[Brutobedrag 2]],Q2_2025[[#This Row],[Brutobedrag 2]]*(100-Q2_2025[[#This Row],[Relatiekorting percentage]])/100)</f>
        <v>870.86500000000001</v>
      </c>
      <c r="R1653" s="3"/>
      <c r="W1653"/>
      <c r="AB1653"/>
    </row>
    <row r="1654" spans="1:28" x14ac:dyDescent="0.3">
      <c r="A1654" t="s">
        <v>654</v>
      </c>
      <c r="B1654">
        <v>5021005</v>
      </c>
      <c r="C1654" t="s">
        <v>661</v>
      </c>
      <c r="D1654">
        <v>1</v>
      </c>
      <c r="E1654" s="10">
        <v>290</v>
      </c>
      <c r="F1654" s="10">
        <v>290</v>
      </c>
      <c r="G1654" s="10">
        <v>275.5</v>
      </c>
      <c r="H1654">
        <v>5</v>
      </c>
      <c r="I1654" s="51" t="str">
        <f>_xlfn.XLOOKUP(Q2_2025[[#This Row],[Artikelnr]],Artikel_prijzen[Artnr],Artikel_prijzen[Groep],"")</f>
        <v>Elektra</v>
      </c>
      <c r="J1654" s="10">
        <f>_xlfn.XLOOKUP(Q2_2025[[#This Row],[Artikelnr]],Artikel_prijzen[Artnr],Artikel_prijzen[Prijs 2025],"")</f>
        <v>298.7</v>
      </c>
      <c r="K1654" t="str">
        <f>IF(Q2_2025[[#This Row],[Artikelprijs]]&lt;&gt;"",IF(Q2_2025[[#This Row],[Stuksprijs]]=Q2_2025[[#This Row],[Artikelprijs]],"Prijs gelijk","Prijs wijkt af"),"")</f>
        <v>Prijs wijkt af</v>
      </c>
      <c r="L1654" t="str">
        <f>IF(Q2_2025[[#This Row],[Relatiekorting percentage]]=0,
    "Nvt",
    IF(Q2_2025[[#This Row],[Brutobedrag 2]] &lt; Q2_2025[[#This Row],[Bruto - Rel.korting]],
        "Nee",
        "Ja"))</f>
        <v>Ja</v>
      </c>
      <c r="M1654" s="10">
        <f>IF(Q2_2025[[#This Row],[Artikelprijs]]&lt;&gt;"",Q2_2025[[#This Row],[Artikelprijs]],Q2_2025[[#This Row],[Stuksprijs]])</f>
        <v>298.7</v>
      </c>
      <c r="N1654" s="10">
        <f>Q2_2025[[#This Row],[Besteld]]*Q2_2025[[#This Row],[Prijs 2]]</f>
        <v>298.7</v>
      </c>
      <c r="O1654" s="10">
        <f>IF(Q2_2025[[#This Row],[Brutobedrag 2]]&lt;Q2_2025[[#This Row],[Bruto - Rel.korting]],Q2_2025[[#This Row],[Brutobedrag 2]],Q2_2025[[#This Row],[Brutobedrag 2]]*(100-Q2_2025[[#This Row],[Relatiekorting percentage]])/100)</f>
        <v>283.76499999999999</v>
      </c>
      <c r="R1654" s="3"/>
      <c r="W1654"/>
      <c r="AB1654"/>
    </row>
    <row r="1655" spans="1:28" x14ac:dyDescent="0.3">
      <c r="A1655" t="s">
        <v>654</v>
      </c>
      <c r="B1655">
        <v>3002030</v>
      </c>
      <c r="C1655" t="s">
        <v>99</v>
      </c>
      <c r="D1655">
        <v>1</v>
      </c>
      <c r="E1655" s="10">
        <v>60</v>
      </c>
      <c r="F1655" s="10">
        <v>60</v>
      </c>
      <c r="G1655" s="10">
        <v>57</v>
      </c>
      <c r="H1655">
        <v>5</v>
      </c>
      <c r="I1655" s="51" t="str">
        <f>_xlfn.XLOOKUP(Q2_2025[[#This Row],[Artikelnr]],Artikel_prijzen[Artnr],Artikel_prijzen[Groep],"")</f>
        <v/>
      </c>
      <c r="J1655" s="10" t="str">
        <f>_xlfn.XLOOKUP(Q2_2025[[#This Row],[Artikelnr]],Artikel_prijzen[Artnr],Artikel_prijzen[Prijs 2025],"")</f>
        <v/>
      </c>
      <c r="K1655" t="str">
        <f>IF(Q2_2025[[#This Row],[Artikelprijs]]&lt;&gt;"",IF(Q2_2025[[#This Row],[Stuksprijs]]=Q2_2025[[#This Row],[Artikelprijs]],"Prijs gelijk","Prijs wijkt af"),"")</f>
        <v/>
      </c>
      <c r="L1655" t="str">
        <f>IF(Q2_2025[[#This Row],[Relatiekorting percentage]]=0,
    "Nvt",
    IF(Q2_2025[[#This Row],[Brutobedrag 2]] &lt; Q2_2025[[#This Row],[Bruto - Rel.korting]],
        "Nee",
        "Ja"))</f>
        <v>Ja</v>
      </c>
      <c r="M1655" s="10">
        <f>IF(Q2_2025[[#This Row],[Artikelprijs]]&lt;&gt;"",Q2_2025[[#This Row],[Artikelprijs]],Q2_2025[[#This Row],[Stuksprijs]])</f>
        <v>60</v>
      </c>
      <c r="N1655" s="10">
        <f>Q2_2025[[#This Row],[Besteld]]*Q2_2025[[#This Row],[Prijs 2]]</f>
        <v>60</v>
      </c>
      <c r="O1655" s="10">
        <f>IF(Q2_2025[[#This Row],[Brutobedrag 2]]&lt;Q2_2025[[#This Row],[Bruto - Rel.korting]],Q2_2025[[#This Row],[Brutobedrag 2]],Q2_2025[[#This Row],[Brutobedrag 2]]*(100-Q2_2025[[#This Row],[Relatiekorting percentage]])/100)</f>
        <v>57</v>
      </c>
      <c r="R1655" s="3"/>
      <c r="W1655"/>
      <c r="AB1655"/>
    </row>
    <row r="1656" spans="1:28" x14ac:dyDescent="0.3">
      <c r="A1656" t="s">
        <v>654</v>
      </c>
      <c r="B1656">
        <v>5021011</v>
      </c>
      <c r="C1656" t="s">
        <v>656</v>
      </c>
      <c r="D1656">
        <v>2</v>
      </c>
      <c r="E1656" s="10">
        <v>458.35</v>
      </c>
      <c r="F1656" s="10">
        <v>916.7</v>
      </c>
      <c r="G1656" s="10">
        <v>870.86</v>
      </c>
      <c r="H1656">
        <v>5</v>
      </c>
      <c r="I1656" s="51" t="str">
        <f>_xlfn.XLOOKUP(Q2_2025[[#This Row],[Artikelnr]],Artikel_prijzen[Artnr],Artikel_prijzen[Groep],"")</f>
        <v>Elektra</v>
      </c>
      <c r="J1656" s="10">
        <f>_xlfn.XLOOKUP(Q2_2025[[#This Row],[Artikelnr]],Artikel_prijzen[Artnr],Artikel_prijzen[Prijs 2025],"")</f>
        <v>458.35</v>
      </c>
      <c r="K1656" t="str">
        <f>IF(Q2_2025[[#This Row],[Artikelprijs]]&lt;&gt;"",IF(Q2_2025[[#This Row],[Stuksprijs]]=Q2_2025[[#This Row],[Artikelprijs]],"Prijs gelijk","Prijs wijkt af"),"")</f>
        <v>Prijs gelijk</v>
      </c>
      <c r="L1656" t="str">
        <f>IF(Q2_2025[[#This Row],[Relatiekorting percentage]]=0,
    "Nvt",
    IF(Q2_2025[[#This Row],[Brutobedrag 2]] &lt; Q2_2025[[#This Row],[Bruto - Rel.korting]],
        "Nee",
        "Ja"))</f>
        <v>Ja</v>
      </c>
      <c r="M1656" s="10">
        <f>IF(Q2_2025[[#This Row],[Artikelprijs]]&lt;&gt;"",Q2_2025[[#This Row],[Artikelprijs]],Q2_2025[[#This Row],[Stuksprijs]])</f>
        <v>458.35</v>
      </c>
      <c r="N1656" s="10">
        <f>Q2_2025[[#This Row],[Besteld]]*Q2_2025[[#This Row],[Prijs 2]]</f>
        <v>916.7</v>
      </c>
      <c r="O1656" s="10">
        <f>IF(Q2_2025[[#This Row],[Brutobedrag 2]]&lt;Q2_2025[[#This Row],[Bruto - Rel.korting]],Q2_2025[[#This Row],[Brutobedrag 2]],Q2_2025[[#This Row],[Brutobedrag 2]]*(100-Q2_2025[[#This Row],[Relatiekorting percentage]])/100)</f>
        <v>870.86500000000001</v>
      </c>
      <c r="R1656" s="3"/>
      <c r="W1656"/>
      <c r="AB1656"/>
    </row>
    <row r="1657" spans="1:28" x14ac:dyDescent="0.3">
      <c r="A1657" t="s">
        <v>654</v>
      </c>
      <c r="B1657">
        <v>5021005</v>
      </c>
      <c r="C1657" t="s">
        <v>661</v>
      </c>
      <c r="D1657">
        <v>1</v>
      </c>
      <c r="E1657" s="10">
        <v>290</v>
      </c>
      <c r="F1657" s="10">
        <v>290</v>
      </c>
      <c r="G1657" s="10">
        <v>275.5</v>
      </c>
      <c r="H1657">
        <v>5</v>
      </c>
      <c r="I1657" s="51" t="str">
        <f>_xlfn.XLOOKUP(Q2_2025[[#This Row],[Artikelnr]],Artikel_prijzen[Artnr],Artikel_prijzen[Groep],"")</f>
        <v>Elektra</v>
      </c>
      <c r="J1657" s="10">
        <f>_xlfn.XLOOKUP(Q2_2025[[#This Row],[Artikelnr]],Artikel_prijzen[Artnr],Artikel_prijzen[Prijs 2025],"")</f>
        <v>298.7</v>
      </c>
      <c r="K1657" t="str">
        <f>IF(Q2_2025[[#This Row],[Artikelprijs]]&lt;&gt;"",IF(Q2_2025[[#This Row],[Stuksprijs]]=Q2_2025[[#This Row],[Artikelprijs]],"Prijs gelijk","Prijs wijkt af"),"")</f>
        <v>Prijs wijkt af</v>
      </c>
      <c r="L1657" t="str">
        <f>IF(Q2_2025[[#This Row],[Relatiekorting percentage]]=0,
    "Nvt",
    IF(Q2_2025[[#This Row],[Brutobedrag 2]] &lt; Q2_2025[[#This Row],[Bruto - Rel.korting]],
        "Nee",
        "Ja"))</f>
        <v>Ja</v>
      </c>
      <c r="M1657" s="10">
        <f>IF(Q2_2025[[#This Row],[Artikelprijs]]&lt;&gt;"",Q2_2025[[#This Row],[Artikelprijs]],Q2_2025[[#This Row],[Stuksprijs]])</f>
        <v>298.7</v>
      </c>
      <c r="N1657" s="10">
        <f>Q2_2025[[#This Row],[Besteld]]*Q2_2025[[#This Row],[Prijs 2]]</f>
        <v>298.7</v>
      </c>
      <c r="O1657" s="10">
        <f>IF(Q2_2025[[#This Row],[Brutobedrag 2]]&lt;Q2_2025[[#This Row],[Bruto - Rel.korting]],Q2_2025[[#This Row],[Brutobedrag 2]],Q2_2025[[#This Row],[Brutobedrag 2]]*(100-Q2_2025[[#This Row],[Relatiekorting percentage]])/100)</f>
        <v>283.76499999999999</v>
      </c>
      <c r="R1657" s="3"/>
      <c r="W1657"/>
      <c r="AB1657"/>
    </row>
    <row r="1658" spans="1:28" x14ac:dyDescent="0.3">
      <c r="A1658" t="s">
        <v>654</v>
      </c>
      <c r="B1658">
        <v>3002030</v>
      </c>
      <c r="C1658" t="s">
        <v>99</v>
      </c>
      <c r="D1658">
        <v>1</v>
      </c>
      <c r="E1658" s="10">
        <v>60</v>
      </c>
      <c r="F1658" s="10">
        <v>60</v>
      </c>
      <c r="G1658" s="10">
        <v>57</v>
      </c>
      <c r="H1658">
        <v>5</v>
      </c>
      <c r="I1658" s="51" t="str">
        <f>_xlfn.XLOOKUP(Q2_2025[[#This Row],[Artikelnr]],Artikel_prijzen[Artnr],Artikel_prijzen[Groep],"")</f>
        <v/>
      </c>
      <c r="J1658" s="10" t="str">
        <f>_xlfn.XLOOKUP(Q2_2025[[#This Row],[Artikelnr]],Artikel_prijzen[Artnr],Artikel_prijzen[Prijs 2025],"")</f>
        <v/>
      </c>
      <c r="K1658" t="str">
        <f>IF(Q2_2025[[#This Row],[Artikelprijs]]&lt;&gt;"",IF(Q2_2025[[#This Row],[Stuksprijs]]=Q2_2025[[#This Row],[Artikelprijs]],"Prijs gelijk","Prijs wijkt af"),"")</f>
        <v/>
      </c>
      <c r="L1658" t="str">
        <f>IF(Q2_2025[[#This Row],[Relatiekorting percentage]]=0,
    "Nvt",
    IF(Q2_2025[[#This Row],[Brutobedrag 2]] &lt; Q2_2025[[#This Row],[Bruto - Rel.korting]],
        "Nee",
        "Ja"))</f>
        <v>Ja</v>
      </c>
      <c r="M1658" s="10">
        <f>IF(Q2_2025[[#This Row],[Artikelprijs]]&lt;&gt;"",Q2_2025[[#This Row],[Artikelprijs]],Q2_2025[[#This Row],[Stuksprijs]])</f>
        <v>60</v>
      </c>
      <c r="N1658" s="10">
        <f>Q2_2025[[#This Row],[Besteld]]*Q2_2025[[#This Row],[Prijs 2]]</f>
        <v>60</v>
      </c>
      <c r="O1658" s="10">
        <f>IF(Q2_2025[[#This Row],[Brutobedrag 2]]&lt;Q2_2025[[#This Row],[Bruto - Rel.korting]],Q2_2025[[#This Row],[Brutobedrag 2]],Q2_2025[[#This Row],[Brutobedrag 2]]*(100-Q2_2025[[#This Row],[Relatiekorting percentage]])/100)</f>
        <v>57</v>
      </c>
      <c r="R1658" s="3"/>
      <c r="W1658"/>
      <c r="AB1658"/>
    </row>
    <row r="1659" spans="1:28" x14ac:dyDescent="0.3">
      <c r="A1659" t="s">
        <v>654</v>
      </c>
      <c r="B1659">
        <v>5022009</v>
      </c>
      <c r="C1659" t="s">
        <v>655</v>
      </c>
      <c r="D1659">
        <v>1</v>
      </c>
      <c r="E1659" s="10">
        <v>103.75</v>
      </c>
      <c r="F1659" s="10">
        <v>103.75</v>
      </c>
      <c r="G1659" s="10">
        <v>98.56</v>
      </c>
      <c r="H1659">
        <v>5</v>
      </c>
      <c r="I1659" s="51" t="str">
        <f>_xlfn.XLOOKUP(Q2_2025[[#This Row],[Artikelnr]],Artikel_prijzen[Artnr],Artikel_prijzen[Groep],"")</f>
        <v>Elektra</v>
      </c>
      <c r="J1659" s="10">
        <f>_xlfn.XLOOKUP(Q2_2025[[#This Row],[Artikelnr]],Artikel_prijzen[Artnr],Artikel_prijzen[Prijs 2025],"")</f>
        <v>106.8625</v>
      </c>
      <c r="K1659" t="str">
        <f>IF(Q2_2025[[#This Row],[Artikelprijs]]&lt;&gt;"",IF(Q2_2025[[#This Row],[Stuksprijs]]=Q2_2025[[#This Row],[Artikelprijs]],"Prijs gelijk","Prijs wijkt af"),"")</f>
        <v>Prijs wijkt af</v>
      </c>
      <c r="L1659" t="str">
        <f>IF(Q2_2025[[#This Row],[Relatiekorting percentage]]=0,
    "Nvt",
    IF(Q2_2025[[#This Row],[Brutobedrag 2]] &lt; Q2_2025[[#This Row],[Bruto - Rel.korting]],
        "Nee",
        "Ja"))</f>
        <v>Ja</v>
      </c>
      <c r="M1659" s="10">
        <f>IF(Q2_2025[[#This Row],[Artikelprijs]]&lt;&gt;"",Q2_2025[[#This Row],[Artikelprijs]],Q2_2025[[#This Row],[Stuksprijs]])</f>
        <v>106.8625</v>
      </c>
      <c r="N1659" s="10">
        <f>Q2_2025[[#This Row],[Besteld]]*Q2_2025[[#This Row],[Prijs 2]]</f>
        <v>106.8625</v>
      </c>
      <c r="O1659" s="10">
        <f>IF(Q2_2025[[#This Row],[Brutobedrag 2]]&lt;Q2_2025[[#This Row],[Bruto - Rel.korting]],Q2_2025[[#This Row],[Brutobedrag 2]],Q2_2025[[#This Row],[Brutobedrag 2]]*(100-Q2_2025[[#This Row],[Relatiekorting percentage]])/100)</f>
        <v>101.519375</v>
      </c>
      <c r="R1659" s="3"/>
      <c r="W1659"/>
      <c r="AB1659"/>
    </row>
    <row r="1660" spans="1:28" x14ac:dyDescent="0.3">
      <c r="A1660" t="s">
        <v>654</v>
      </c>
      <c r="B1660">
        <v>5020002</v>
      </c>
      <c r="C1660" t="s">
        <v>624</v>
      </c>
      <c r="D1660">
        <v>6</v>
      </c>
      <c r="E1660" s="10">
        <v>38.5</v>
      </c>
      <c r="F1660" s="10">
        <v>231</v>
      </c>
      <c r="G1660" s="10">
        <v>219.45</v>
      </c>
      <c r="H1660">
        <v>5</v>
      </c>
      <c r="I1660" s="51" t="str">
        <f>_xlfn.XLOOKUP(Q2_2025[[#This Row],[Artikelnr]],Artikel_prijzen[Artnr],Artikel_prijzen[Groep],"")</f>
        <v/>
      </c>
      <c r="J1660" s="10" t="str">
        <f>_xlfn.XLOOKUP(Q2_2025[[#This Row],[Artikelnr]],Artikel_prijzen[Artnr],Artikel_prijzen[Prijs 2025],"")</f>
        <v/>
      </c>
      <c r="K1660" t="str">
        <f>IF(Q2_2025[[#This Row],[Artikelprijs]]&lt;&gt;"",IF(Q2_2025[[#This Row],[Stuksprijs]]=Q2_2025[[#This Row],[Artikelprijs]],"Prijs gelijk","Prijs wijkt af"),"")</f>
        <v/>
      </c>
      <c r="L1660" t="str">
        <f>IF(Q2_2025[[#This Row],[Relatiekorting percentage]]=0,
    "Nvt",
    IF(Q2_2025[[#This Row],[Brutobedrag 2]] &lt; Q2_2025[[#This Row],[Bruto - Rel.korting]],
        "Nee",
        "Ja"))</f>
        <v>Ja</v>
      </c>
      <c r="M1660" s="10">
        <f>IF(Q2_2025[[#This Row],[Artikelprijs]]&lt;&gt;"",Q2_2025[[#This Row],[Artikelprijs]],Q2_2025[[#This Row],[Stuksprijs]])</f>
        <v>38.5</v>
      </c>
      <c r="N1660" s="10">
        <f>Q2_2025[[#This Row],[Besteld]]*Q2_2025[[#This Row],[Prijs 2]]</f>
        <v>231</v>
      </c>
      <c r="O1660" s="10">
        <f>IF(Q2_2025[[#This Row],[Brutobedrag 2]]&lt;Q2_2025[[#This Row],[Bruto - Rel.korting]],Q2_2025[[#This Row],[Brutobedrag 2]],Q2_2025[[#This Row],[Brutobedrag 2]]*(100-Q2_2025[[#This Row],[Relatiekorting percentage]])/100)</f>
        <v>219.45</v>
      </c>
      <c r="R1660" s="3"/>
      <c r="W1660"/>
      <c r="AB1660"/>
    </row>
    <row r="1661" spans="1:28" x14ac:dyDescent="0.3">
      <c r="A1661" t="s">
        <v>654</v>
      </c>
      <c r="B1661">
        <v>5020016</v>
      </c>
      <c r="C1661" t="s">
        <v>657</v>
      </c>
      <c r="D1661">
        <v>6</v>
      </c>
      <c r="E1661" s="10">
        <v>13.5</v>
      </c>
      <c r="F1661" s="10">
        <v>81</v>
      </c>
      <c r="G1661" s="10">
        <v>76.95</v>
      </c>
      <c r="H1661">
        <v>5</v>
      </c>
      <c r="I1661" s="51" t="str">
        <f>_xlfn.XLOOKUP(Q2_2025[[#This Row],[Artikelnr]],Artikel_prijzen[Artnr],Artikel_prijzen[Groep],"")</f>
        <v/>
      </c>
      <c r="J1661" s="10" t="str">
        <f>_xlfn.XLOOKUP(Q2_2025[[#This Row],[Artikelnr]],Artikel_prijzen[Artnr],Artikel_prijzen[Prijs 2025],"")</f>
        <v/>
      </c>
      <c r="K1661" t="str">
        <f>IF(Q2_2025[[#This Row],[Artikelprijs]]&lt;&gt;"",IF(Q2_2025[[#This Row],[Stuksprijs]]=Q2_2025[[#This Row],[Artikelprijs]],"Prijs gelijk","Prijs wijkt af"),"")</f>
        <v/>
      </c>
      <c r="L1661" t="str">
        <f>IF(Q2_2025[[#This Row],[Relatiekorting percentage]]=0,
    "Nvt",
    IF(Q2_2025[[#This Row],[Brutobedrag 2]] &lt; Q2_2025[[#This Row],[Bruto - Rel.korting]],
        "Nee",
        "Ja"))</f>
        <v>Ja</v>
      </c>
      <c r="M1661" s="10">
        <f>IF(Q2_2025[[#This Row],[Artikelprijs]]&lt;&gt;"",Q2_2025[[#This Row],[Artikelprijs]],Q2_2025[[#This Row],[Stuksprijs]])</f>
        <v>13.5</v>
      </c>
      <c r="N1661" s="10">
        <f>Q2_2025[[#This Row],[Besteld]]*Q2_2025[[#This Row],[Prijs 2]]</f>
        <v>81</v>
      </c>
      <c r="O1661" s="10">
        <f>IF(Q2_2025[[#This Row],[Brutobedrag 2]]&lt;Q2_2025[[#This Row],[Bruto - Rel.korting]],Q2_2025[[#This Row],[Brutobedrag 2]],Q2_2025[[#This Row],[Brutobedrag 2]]*(100-Q2_2025[[#This Row],[Relatiekorting percentage]])/100)</f>
        <v>76.95</v>
      </c>
      <c r="R1661" s="3"/>
      <c r="W1661"/>
      <c r="AB1661"/>
    </row>
    <row r="1662" spans="1:28" x14ac:dyDescent="0.3">
      <c r="A1662" t="s">
        <v>654</v>
      </c>
      <c r="B1662">
        <v>5021011</v>
      </c>
      <c r="C1662" t="s">
        <v>656</v>
      </c>
      <c r="D1662">
        <v>1</v>
      </c>
      <c r="E1662" s="10">
        <v>458.35</v>
      </c>
      <c r="F1662" s="10">
        <v>458.35</v>
      </c>
      <c r="G1662" s="10">
        <v>435.43</v>
      </c>
      <c r="H1662">
        <v>5</v>
      </c>
      <c r="I1662" s="51" t="str">
        <f>_xlfn.XLOOKUP(Q2_2025[[#This Row],[Artikelnr]],Artikel_prijzen[Artnr],Artikel_prijzen[Groep],"")</f>
        <v>Elektra</v>
      </c>
      <c r="J1662" s="10">
        <f>_xlfn.XLOOKUP(Q2_2025[[#This Row],[Artikelnr]],Artikel_prijzen[Artnr],Artikel_prijzen[Prijs 2025],"")</f>
        <v>458.35</v>
      </c>
      <c r="K1662" t="str">
        <f>IF(Q2_2025[[#This Row],[Artikelprijs]]&lt;&gt;"",IF(Q2_2025[[#This Row],[Stuksprijs]]=Q2_2025[[#This Row],[Artikelprijs]],"Prijs gelijk","Prijs wijkt af"),"")</f>
        <v>Prijs gelijk</v>
      </c>
      <c r="L1662" t="str">
        <f>IF(Q2_2025[[#This Row],[Relatiekorting percentage]]=0,
    "Nvt",
    IF(Q2_2025[[#This Row],[Brutobedrag 2]] &lt; Q2_2025[[#This Row],[Bruto - Rel.korting]],
        "Nee",
        "Ja"))</f>
        <v>Ja</v>
      </c>
      <c r="M1662" s="10">
        <f>IF(Q2_2025[[#This Row],[Artikelprijs]]&lt;&gt;"",Q2_2025[[#This Row],[Artikelprijs]],Q2_2025[[#This Row],[Stuksprijs]])</f>
        <v>458.35</v>
      </c>
      <c r="N1662" s="10">
        <f>Q2_2025[[#This Row],[Besteld]]*Q2_2025[[#This Row],[Prijs 2]]</f>
        <v>458.35</v>
      </c>
      <c r="O1662" s="10">
        <f>IF(Q2_2025[[#This Row],[Brutobedrag 2]]&lt;Q2_2025[[#This Row],[Bruto - Rel.korting]],Q2_2025[[#This Row],[Brutobedrag 2]],Q2_2025[[#This Row],[Brutobedrag 2]]*(100-Q2_2025[[#This Row],[Relatiekorting percentage]])/100)</f>
        <v>435.4325</v>
      </c>
      <c r="R1662" s="3"/>
      <c r="W1662"/>
      <c r="AB1662"/>
    </row>
    <row r="1663" spans="1:28" x14ac:dyDescent="0.3">
      <c r="A1663" t="s">
        <v>654</v>
      </c>
      <c r="B1663">
        <v>5021005</v>
      </c>
      <c r="C1663" t="s">
        <v>661</v>
      </c>
      <c r="D1663">
        <v>1</v>
      </c>
      <c r="E1663" s="10">
        <v>290</v>
      </c>
      <c r="F1663" s="10">
        <v>290</v>
      </c>
      <c r="G1663" s="10">
        <v>275.5</v>
      </c>
      <c r="H1663">
        <v>5</v>
      </c>
      <c r="I1663" s="51" t="str">
        <f>_xlfn.XLOOKUP(Q2_2025[[#This Row],[Artikelnr]],Artikel_prijzen[Artnr],Artikel_prijzen[Groep],"")</f>
        <v>Elektra</v>
      </c>
      <c r="J1663" s="10">
        <f>_xlfn.XLOOKUP(Q2_2025[[#This Row],[Artikelnr]],Artikel_prijzen[Artnr],Artikel_prijzen[Prijs 2025],"")</f>
        <v>298.7</v>
      </c>
      <c r="K1663" t="str">
        <f>IF(Q2_2025[[#This Row],[Artikelprijs]]&lt;&gt;"",IF(Q2_2025[[#This Row],[Stuksprijs]]=Q2_2025[[#This Row],[Artikelprijs]],"Prijs gelijk","Prijs wijkt af"),"")</f>
        <v>Prijs wijkt af</v>
      </c>
      <c r="L1663" t="str">
        <f>IF(Q2_2025[[#This Row],[Relatiekorting percentage]]=0,
    "Nvt",
    IF(Q2_2025[[#This Row],[Brutobedrag 2]] &lt; Q2_2025[[#This Row],[Bruto - Rel.korting]],
        "Nee",
        "Ja"))</f>
        <v>Ja</v>
      </c>
      <c r="M1663" s="10">
        <f>IF(Q2_2025[[#This Row],[Artikelprijs]]&lt;&gt;"",Q2_2025[[#This Row],[Artikelprijs]],Q2_2025[[#This Row],[Stuksprijs]])</f>
        <v>298.7</v>
      </c>
      <c r="N1663" s="10">
        <f>Q2_2025[[#This Row],[Besteld]]*Q2_2025[[#This Row],[Prijs 2]]</f>
        <v>298.7</v>
      </c>
      <c r="O1663" s="10">
        <f>IF(Q2_2025[[#This Row],[Brutobedrag 2]]&lt;Q2_2025[[#This Row],[Bruto - Rel.korting]],Q2_2025[[#This Row],[Brutobedrag 2]],Q2_2025[[#This Row],[Brutobedrag 2]]*(100-Q2_2025[[#This Row],[Relatiekorting percentage]])/100)</f>
        <v>283.76499999999999</v>
      </c>
      <c r="R1663" s="3"/>
      <c r="W1663"/>
      <c r="AB1663"/>
    </row>
    <row r="1664" spans="1:28" x14ac:dyDescent="0.3">
      <c r="A1664" t="s">
        <v>654</v>
      </c>
      <c r="B1664">
        <v>3002030</v>
      </c>
      <c r="C1664" t="s">
        <v>99</v>
      </c>
      <c r="D1664">
        <v>1</v>
      </c>
      <c r="E1664" s="10">
        <v>60</v>
      </c>
      <c r="F1664" s="10">
        <v>60</v>
      </c>
      <c r="G1664" s="10">
        <v>57</v>
      </c>
      <c r="H1664">
        <v>5</v>
      </c>
      <c r="I1664" s="51" t="str">
        <f>_xlfn.XLOOKUP(Q2_2025[[#This Row],[Artikelnr]],Artikel_prijzen[Artnr],Artikel_prijzen[Groep],"")</f>
        <v/>
      </c>
      <c r="J1664" s="10" t="str">
        <f>_xlfn.XLOOKUP(Q2_2025[[#This Row],[Artikelnr]],Artikel_prijzen[Artnr],Artikel_prijzen[Prijs 2025],"")</f>
        <v/>
      </c>
      <c r="K1664" t="str">
        <f>IF(Q2_2025[[#This Row],[Artikelprijs]]&lt;&gt;"",IF(Q2_2025[[#This Row],[Stuksprijs]]=Q2_2025[[#This Row],[Artikelprijs]],"Prijs gelijk","Prijs wijkt af"),"")</f>
        <v/>
      </c>
      <c r="L1664" t="str">
        <f>IF(Q2_2025[[#This Row],[Relatiekorting percentage]]=0,
    "Nvt",
    IF(Q2_2025[[#This Row],[Brutobedrag 2]] &lt; Q2_2025[[#This Row],[Bruto - Rel.korting]],
        "Nee",
        "Ja"))</f>
        <v>Ja</v>
      </c>
      <c r="M1664" s="10">
        <f>IF(Q2_2025[[#This Row],[Artikelprijs]]&lt;&gt;"",Q2_2025[[#This Row],[Artikelprijs]],Q2_2025[[#This Row],[Stuksprijs]])</f>
        <v>60</v>
      </c>
      <c r="N1664" s="10">
        <f>Q2_2025[[#This Row],[Besteld]]*Q2_2025[[#This Row],[Prijs 2]]</f>
        <v>60</v>
      </c>
      <c r="O1664" s="10">
        <f>IF(Q2_2025[[#This Row],[Brutobedrag 2]]&lt;Q2_2025[[#This Row],[Bruto - Rel.korting]],Q2_2025[[#This Row],[Brutobedrag 2]],Q2_2025[[#This Row],[Brutobedrag 2]]*(100-Q2_2025[[#This Row],[Relatiekorting percentage]])/100)</f>
        <v>57</v>
      </c>
      <c r="R1664" s="3"/>
      <c r="W1664"/>
      <c r="AB1664"/>
    </row>
    <row r="1665" spans="1:28" x14ac:dyDescent="0.3">
      <c r="A1665" t="s">
        <v>654</v>
      </c>
      <c r="B1665">
        <v>5022009</v>
      </c>
      <c r="C1665" t="s">
        <v>655</v>
      </c>
      <c r="D1665">
        <v>1</v>
      </c>
      <c r="E1665" s="10">
        <v>103.75</v>
      </c>
      <c r="F1665" s="10">
        <v>103.75</v>
      </c>
      <c r="G1665" s="10">
        <v>98.56</v>
      </c>
      <c r="H1665">
        <v>5</v>
      </c>
      <c r="I1665" s="51" t="str">
        <f>_xlfn.XLOOKUP(Q2_2025[[#This Row],[Artikelnr]],Artikel_prijzen[Artnr],Artikel_prijzen[Groep],"")</f>
        <v>Elektra</v>
      </c>
      <c r="J1665" s="10">
        <f>_xlfn.XLOOKUP(Q2_2025[[#This Row],[Artikelnr]],Artikel_prijzen[Artnr],Artikel_prijzen[Prijs 2025],"")</f>
        <v>106.8625</v>
      </c>
      <c r="K1665" t="str">
        <f>IF(Q2_2025[[#This Row],[Artikelprijs]]&lt;&gt;"",IF(Q2_2025[[#This Row],[Stuksprijs]]=Q2_2025[[#This Row],[Artikelprijs]],"Prijs gelijk","Prijs wijkt af"),"")</f>
        <v>Prijs wijkt af</v>
      </c>
      <c r="L1665" t="str">
        <f>IF(Q2_2025[[#This Row],[Relatiekorting percentage]]=0,
    "Nvt",
    IF(Q2_2025[[#This Row],[Brutobedrag 2]] &lt; Q2_2025[[#This Row],[Bruto - Rel.korting]],
        "Nee",
        "Ja"))</f>
        <v>Ja</v>
      </c>
      <c r="M1665" s="10">
        <f>IF(Q2_2025[[#This Row],[Artikelprijs]]&lt;&gt;"",Q2_2025[[#This Row],[Artikelprijs]],Q2_2025[[#This Row],[Stuksprijs]])</f>
        <v>106.8625</v>
      </c>
      <c r="N1665" s="10">
        <f>Q2_2025[[#This Row],[Besteld]]*Q2_2025[[#This Row],[Prijs 2]]</f>
        <v>106.8625</v>
      </c>
      <c r="O1665" s="10">
        <f>IF(Q2_2025[[#This Row],[Brutobedrag 2]]&lt;Q2_2025[[#This Row],[Bruto - Rel.korting]],Q2_2025[[#This Row],[Brutobedrag 2]],Q2_2025[[#This Row],[Brutobedrag 2]]*(100-Q2_2025[[#This Row],[Relatiekorting percentage]])/100)</f>
        <v>101.519375</v>
      </c>
      <c r="R1665" s="3"/>
      <c r="W1665"/>
      <c r="AB1665"/>
    </row>
    <row r="1666" spans="1:28" x14ac:dyDescent="0.3">
      <c r="A1666" t="s">
        <v>654</v>
      </c>
      <c r="B1666">
        <v>5020002</v>
      </c>
      <c r="C1666" t="s">
        <v>624</v>
      </c>
      <c r="D1666">
        <v>1</v>
      </c>
      <c r="E1666" s="10">
        <v>38.5</v>
      </c>
      <c r="F1666" s="10">
        <v>38.5</v>
      </c>
      <c r="G1666" s="10">
        <v>36.57</v>
      </c>
      <c r="H1666">
        <v>5</v>
      </c>
      <c r="I1666" s="51" t="str">
        <f>_xlfn.XLOOKUP(Q2_2025[[#This Row],[Artikelnr]],Artikel_prijzen[Artnr],Artikel_prijzen[Groep],"")</f>
        <v/>
      </c>
      <c r="J1666" s="10" t="str">
        <f>_xlfn.XLOOKUP(Q2_2025[[#This Row],[Artikelnr]],Artikel_prijzen[Artnr],Artikel_prijzen[Prijs 2025],"")</f>
        <v/>
      </c>
      <c r="K1666" t="str">
        <f>IF(Q2_2025[[#This Row],[Artikelprijs]]&lt;&gt;"",IF(Q2_2025[[#This Row],[Stuksprijs]]=Q2_2025[[#This Row],[Artikelprijs]],"Prijs gelijk","Prijs wijkt af"),"")</f>
        <v/>
      </c>
      <c r="L1666" t="str">
        <f>IF(Q2_2025[[#This Row],[Relatiekorting percentage]]=0,
    "Nvt",
    IF(Q2_2025[[#This Row],[Brutobedrag 2]] &lt; Q2_2025[[#This Row],[Bruto - Rel.korting]],
        "Nee",
        "Ja"))</f>
        <v>Ja</v>
      </c>
      <c r="M1666" s="10">
        <f>IF(Q2_2025[[#This Row],[Artikelprijs]]&lt;&gt;"",Q2_2025[[#This Row],[Artikelprijs]],Q2_2025[[#This Row],[Stuksprijs]])</f>
        <v>38.5</v>
      </c>
      <c r="N1666" s="10">
        <f>Q2_2025[[#This Row],[Besteld]]*Q2_2025[[#This Row],[Prijs 2]]</f>
        <v>38.5</v>
      </c>
      <c r="O1666" s="10">
        <f>IF(Q2_2025[[#This Row],[Brutobedrag 2]]&lt;Q2_2025[[#This Row],[Bruto - Rel.korting]],Q2_2025[[#This Row],[Brutobedrag 2]],Q2_2025[[#This Row],[Brutobedrag 2]]*(100-Q2_2025[[#This Row],[Relatiekorting percentage]])/100)</f>
        <v>36.575000000000003</v>
      </c>
      <c r="R1666" s="3"/>
      <c r="W1666"/>
      <c r="AB1666"/>
    </row>
    <row r="1667" spans="1:28" x14ac:dyDescent="0.3">
      <c r="A1667" t="s">
        <v>654</v>
      </c>
      <c r="B1667">
        <v>5021011</v>
      </c>
      <c r="C1667" t="s">
        <v>656</v>
      </c>
      <c r="D1667">
        <v>1</v>
      </c>
      <c r="E1667" s="10">
        <v>458.35</v>
      </c>
      <c r="F1667" s="10">
        <v>458.35</v>
      </c>
      <c r="G1667" s="10">
        <v>435.43</v>
      </c>
      <c r="H1667">
        <v>5</v>
      </c>
      <c r="I1667" s="51" t="str">
        <f>_xlfn.XLOOKUP(Q2_2025[[#This Row],[Artikelnr]],Artikel_prijzen[Artnr],Artikel_prijzen[Groep],"")</f>
        <v>Elektra</v>
      </c>
      <c r="J1667" s="10">
        <f>_xlfn.XLOOKUP(Q2_2025[[#This Row],[Artikelnr]],Artikel_prijzen[Artnr],Artikel_prijzen[Prijs 2025],"")</f>
        <v>458.35</v>
      </c>
      <c r="K1667" t="str">
        <f>IF(Q2_2025[[#This Row],[Artikelprijs]]&lt;&gt;"",IF(Q2_2025[[#This Row],[Stuksprijs]]=Q2_2025[[#This Row],[Artikelprijs]],"Prijs gelijk","Prijs wijkt af"),"")</f>
        <v>Prijs gelijk</v>
      </c>
      <c r="L1667" t="str">
        <f>IF(Q2_2025[[#This Row],[Relatiekorting percentage]]=0,
    "Nvt",
    IF(Q2_2025[[#This Row],[Brutobedrag 2]] &lt; Q2_2025[[#This Row],[Bruto - Rel.korting]],
        "Nee",
        "Ja"))</f>
        <v>Ja</v>
      </c>
      <c r="M1667" s="10">
        <f>IF(Q2_2025[[#This Row],[Artikelprijs]]&lt;&gt;"",Q2_2025[[#This Row],[Artikelprijs]],Q2_2025[[#This Row],[Stuksprijs]])</f>
        <v>458.35</v>
      </c>
      <c r="N1667" s="10">
        <f>Q2_2025[[#This Row],[Besteld]]*Q2_2025[[#This Row],[Prijs 2]]</f>
        <v>458.35</v>
      </c>
      <c r="O1667" s="10">
        <f>IF(Q2_2025[[#This Row],[Brutobedrag 2]]&lt;Q2_2025[[#This Row],[Bruto - Rel.korting]],Q2_2025[[#This Row],[Brutobedrag 2]],Q2_2025[[#This Row],[Brutobedrag 2]]*(100-Q2_2025[[#This Row],[Relatiekorting percentage]])/100)</f>
        <v>435.4325</v>
      </c>
      <c r="R1667" s="3"/>
      <c r="W1667"/>
      <c r="AB1667"/>
    </row>
    <row r="1668" spans="1:28" x14ac:dyDescent="0.3">
      <c r="A1668" t="s">
        <v>654</v>
      </c>
      <c r="B1668">
        <v>5021005</v>
      </c>
      <c r="C1668" t="s">
        <v>661</v>
      </c>
      <c r="D1668">
        <v>1</v>
      </c>
      <c r="E1668" s="10">
        <v>290</v>
      </c>
      <c r="F1668" s="10">
        <v>290</v>
      </c>
      <c r="G1668" s="10">
        <v>275.5</v>
      </c>
      <c r="H1668">
        <v>5</v>
      </c>
      <c r="I1668" s="51" t="str">
        <f>_xlfn.XLOOKUP(Q2_2025[[#This Row],[Artikelnr]],Artikel_prijzen[Artnr],Artikel_prijzen[Groep],"")</f>
        <v>Elektra</v>
      </c>
      <c r="J1668" s="10">
        <f>_xlfn.XLOOKUP(Q2_2025[[#This Row],[Artikelnr]],Artikel_prijzen[Artnr],Artikel_prijzen[Prijs 2025],"")</f>
        <v>298.7</v>
      </c>
      <c r="K1668" t="str">
        <f>IF(Q2_2025[[#This Row],[Artikelprijs]]&lt;&gt;"",IF(Q2_2025[[#This Row],[Stuksprijs]]=Q2_2025[[#This Row],[Artikelprijs]],"Prijs gelijk","Prijs wijkt af"),"")</f>
        <v>Prijs wijkt af</v>
      </c>
      <c r="L1668" t="str">
        <f>IF(Q2_2025[[#This Row],[Relatiekorting percentage]]=0,
    "Nvt",
    IF(Q2_2025[[#This Row],[Brutobedrag 2]] &lt; Q2_2025[[#This Row],[Bruto - Rel.korting]],
        "Nee",
        "Ja"))</f>
        <v>Ja</v>
      </c>
      <c r="M1668" s="10">
        <f>IF(Q2_2025[[#This Row],[Artikelprijs]]&lt;&gt;"",Q2_2025[[#This Row],[Artikelprijs]],Q2_2025[[#This Row],[Stuksprijs]])</f>
        <v>298.7</v>
      </c>
      <c r="N1668" s="10">
        <f>Q2_2025[[#This Row],[Besteld]]*Q2_2025[[#This Row],[Prijs 2]]</f>
        <v>298.7</v>
      </c>
      <c r="O1668" s="10">
        <f>IF(Q2_2025[[#This Row],[Brutobedrag 2]]&lt;Q2_2025[[#This Row],[Bruto - Rel.korting]],Q2_2025[[#This Row],[Brutobedrag 2]],Q2_2025[[#This Row],[Brutobedrag 2]]*(100-Q2_2025[[#This Row],[Relatiekorting percentage]])/100)</f>
        <v>283.76499999999999</v>
      </c>
      <c r="R1668" s="3"/>
      <c r="W1668"/>
      <c r="AB1668"/>
    </row>
    <row r="1669" spans="1:28" x14ac:dyDescent="0.3">
      <c r="A1669" t="s">
        <v>654</v>
      </c>
      <c r="B1669">
        <v>3002030</v>
      </c>
      <c r="C1669" t="s">
        <v>99</v>
      </c>
      <c r="D1669">
        <v>1</v>
      </c>
      <c r="E1669" s="10">
        <v>60</v>
      </c>
      <c r="F1669" s="10">
        <v>60</v>
      </c>
      <c r="G1669" s="10">
        <v>57</v>
      </c>
      <c r="H1669">
        <v>5</v>
      </c>
      <c r="I1669" s="51" t="str">
        <f>_xlfn.XLOOKUP(Q2_2025[[#This Row],[Artikelnr]],Artikel_prijzen[Artnr],Artikel_prijzen[Groep],"")</f>
        <v/>
      </c>
      <c r="J1669" s="10" t="str">
        <f>_xlfn.XLOOKUP(Q2_2025[[#This Row],[Artikelnr]],Artikel_prijzen[Artnr],Artikel_prijzen[Prijs 2025],"")</f>
        <v/>
      </c>
      <c r="K1669" t="str">
        <f>IF(Q2_2025[[#This Row],[Artikelprijs]]&lt;&gt;"",IF(Q2_2025[[#This Row],[Stuksprijs]]=Q2_2025[[#This Row],[Artikelprijs]],"Prijs gelijk","Prijs wijkt af"),"")</f>
        <v/>
      </c>
      <c r="L1669" t="str">
        <f>IF(Q2_2025[[#This Row],[Relatiekorting percentage]]=0,
    "Nvt",
    IF(Q2_2025[[#This Row],[Brutobedrag 2]] &lt; Q2_2025[[#This Row],[Bruto - Rel.korting]],
        "Nee",
        "Ja"))</f>
        <v>Ja</v>
      </c>
      <c r="M1669" s="10">
        <f>IF(Q2_2025[[#This Row],[Artikelprijs]]&lt;&gt;"",Q2_2025[[#This Row],[Artikelprijs]],Q2_2025[[#This Row],[Stuksprijs]])</f>
        <v>60</v>
      </c>
      <c r="N1669" s="10">
        <f>Q2_2025[[#This Row],[Besteld]]*Q2_2025[[#This Row],[Prijs 2]]</f>
        <v>60</v>
      </c>
      <c r="O1669" s="10">
        <f>IF(Q2_2025[[#This Row],[Brutobedrag 2]]&lt;Q2_2025[[#This Row],[Bruto - Rel.korting]],Q2_2025[[#This Row],[Brutobedrag 2]],Q2_2025[[#This Row],[Brutobedrag 2]]*(100-Q2_2025[[#This Row],[Relatiekorting percentage]])/100)</f>
        <v>57</v>
      </c>
      <c r="R1669" s="3"/>
      <c r="W1669"/>
      <c r="AB1669"/>
    </row>
    <row r="1670" spans="1:28" x14ac:dyDescent="0.3">
      <c r="A1670" t="s">
        <v>654</v>
      </c>
      <c r="B1670">
        <v>5021011</v>
      </c>
      <c r="C1670" t="s">
        <v>656</v>
      </c>
      <c r="D1670">
        <v>1</v>
      </c>
      <c r="E1670" s="10">
        <v>458.35</v>
      </c>
      <c r="F1670" s="10">
        <v>458.35</v>
      </c>
      <c r="G1670" s="10">
        <v>435.43</v>
      </c>
      <c r="H1670">
        <v>5</v>
      </c>
      <c r="I1670" s="51" t="str">
        <f>_xlfn.XLOOKUP(Q2_2025[[#This Row],[Artikelnr]],Artikel_prijzen[Artnr],Artikel_prijzen[Groep],"")</f>
        <v>Elektra</v>
      </c>
      <c r="J1670" s="10">
        <f>_xlfn.XLOOKUP(Q2_2025[[#This Row],[Artikelnr]],Artikel_prijzen[Artnr],Artikel_prijzen[Prijs 2025],"")</f>
        <v>458.35</v>
      </c>
      <c r="K1670" t="str">
        <f>IF(Q2_2025[[#This Row],[Artikelprijs]]&lt;&gt;"",IF(Q2_2025[[#This Row],[Stuksprijs]]=Q2_2025[[#This Row],[Artikelprijs]],"Prijs gelijk","Prijs wijkt af"),"")</f>
        <v>Prijs gelijk</v>
      </c>
      <c r="L1670" t="str">
        <f>IF(Q2_2025[[#This Row],[Relatiekorting percentage]]=0,
    "Nvt",
    IF(Q2_2025[[#This Row],[Brutobedrag 2]] &lt; Q2_2025[[#This Row],[Bruto - Rel.korting]],
        "Nee",
        "Ja"))</f>
        <v>Ja</v>
      </c>
      <c r="M1670" s="10">
        <f>IF(Q2_2025[[#This Row],[Artikelprijs]]&lt;&gt;"",Q2_2025[[#This Row],[Artikelprijs]],Q2_2025[[#This Row],[Stuksprijs]])</f>
        <v>458.35</v>
      </c>
      <c r="N1670" s="10">
        <f>Q2_2025[[#This Row],[Besteld]]*Q2_2025[[#This Row],[Prijs 2]]</f>
        <v>458.35</v>
      </c>
      <c r="O1670" s="10">
        <f>IF(Q2_2025[[#This Row],[Brutobedrag 2]]&lt;Q2_2025[[#This Row],[Bruto - Rel.korting]],Q2_2025[[#This Row],[Brutobedrag 2]],Q2_2025[[#This Row],[Brutobedrag 2]]*(100-Q2_2025[[#This Row],[Relatiekorting percentage]])/100)</f>
        <v>435.4325</v>
      </c>
      <c r="R1670" s="3"/>
      <c r="W1670"/>
      <c r="AB1670"/>
    </row>
    <row r="1671" spans="1:28" x14ac:dyDescent="0.3">
      <c r="A1671" t="s">
        <v>654</v>
      </c>
      <c r="B1671">
        <v>5021005</v>
      </c>
      <c r="C1671" t="s">
        <v>661</v>
      </c>
      <c r="D1671">
        <v>1</v>
      </c>
      <c r="E1671" s="10">
        <v>290</v>
      </c>
      <c r="F1671" s="10">
        <v>290</v>
      </c>
      <c r="G1671" s="10">
        <v>275.5</v>
      </c>
      <c r="H1671">
        <v>5</v>
      </c>
      <c r="I1671" s="51" t="str">
        <f>_xlfn.XLOOKUP(Q2_2025[[#This Row],[Artikelnr]],Artikel_prijzen[Artnr],Artikel_prijzen[Groep],"")</f>
        <v>Elektra</v>
      </c>
      <c r="J1671" s="10">
        <f>_xlfn.XLOOKUP(Q2_2025[[#This Row],[Artikelnr]],Artikel_prijzen[Artnr],Artikel_prijzen[Prijs 2025],"")</f>
        <v>298.7</v>
      </c>
      <c r="K1671" t="str">
        <f>IF(Q2_2025[[#This Row],[Artikelprijs]]&lt;&gt;"",IF(Q2_2025[[#This Row],[Stuksprijs]]=Q2_2025[[#This Row],[Artikelprijs]],"Prijs gelijk","Prijs wijkt af"),"")</f>
        <v>Prijs wijkt af</v>
      </c>
      <c r="L1671" t="str">
        <f>IF(Q2_2025[[#This Row],[Relatiekorting percentage]]=0,
    "Nvt",
    IF(Q2_2025[[#This Row],[Brutobedrag 2]] &lt; Q2_2025[[#This Row],[Bruto - Rel.korting]],
        "Nee",
        "Ja"))</f>
        <v>Ja</v>
      </c>
      <c r="M1671" s="10">
        <f>IF(Q2_2025[[#This Row],[Artikelprijs]]&lt;&gt;"",Q2_2025[[#This Row],[Artikelprijs]],Q2_2025[[#This Row],[Stuksprijs]])</f>
        <v>298.7</v>
      </c>
      <c r="N1671" s="10">
        <f>Q2_2025[[#This Row],[Besteld]]*Q2_2025[[#This Row],[Prijs 2]]</f>
        <v>298.7</v>
      </c>
      <c r="O1671" s="10">
        <f>IF(Q2_2025[[#This Row],[Brutobedrag 2]]&lt;Q2_2025[[#This Row],[Bruto - Rel.korting]],Q2_2025[[#This Row],[Brutobedrag 2]],Q2_2025[[#This Row],[Brutobedrag 2]]*(100-Q2_2025[[#This Row],[Relatiekorting percentage]])/100)</f>
        <v>283.76499999999999</v>
      </c>
      <c r="R1671" s="3"/>
      <c r="W1671"/>
      <c r="AB1671"/>
    </row>
    <row r="1672" spans="1:28" x14ac:dyDescent="0.3">
      <c r="A1672" t="s">
        <v>654</v>
      </c>
      <c r="B1672">
        <v>3002030</v>
      </c>
      <c r="C1672" t="s">
        <v>99</v>
      </c>
      <c r="D1672">
        <v>1</v>
      </c>
      <c r="E1672" s="10">
        <v>60</v>
      </c>
      <c r="F1672" s="10">
        <v>60</v>
      </c>
      <c r="G1672" s="10">
        <v>57</v>
      </c>
      <c r="H1672">
        <v>5</v>
      </c>
      <c r="I1672" s="51" t="str">
        <f>_xlfn.XLOOKUP(Q2_2025[[#This Row],[Artikelnr]],Artikel_prijzen[Artnr],Artikel_prijzen[Groep],"")</f>
        <v/>
      </c>
      <c r="J1672" s="10" t="str">
        <f>_xlfn.XLOOKUP(Q2_2025[[#This Row],[Artikelnr]],Artikel_prijzen[Artnr],Artikel_prijzen[Prijs 2025],"")</f>
        <v/>
      </c>
      <c r="K1672" t="str">
        <f>IF(Q2_2025[[#This Row],[Artikelprijs]]&lt;&gt;"",IF(Q2_2025[[#This Row],[Stuksprijs]]=Q2_2025[[#This Row],[Artikelprijs]],"Prijs gelijk","Prijs wijkt af"),"")</f>
        <v/>
      </c>
      <c r="L1672" t="str">
        <f>IF(Q2_2025[[#This Row],[Relatiekorting percentage]]=0,
    "Nvt",
    IF(Q2_2025[[#This Row],[Brutobedrag 2]] &lt; Q2_2025[[#This Row],[Bruto - Rel.korting]],
        "Nee",
        "Ja"))</f>
        <v>Ja</v>
      </c>
      <c r="M1672" s="10">
        <f>IF(Q2_2025[[#This Row],[Artikelprijs]]&lt;&gt;"",Q2_2025[[#This Row],[Artikelprijs]],Q2_2025[[#This Row],[Stuksprijs]])</f>
        <v>60</v>
      </c>
      <c r="N1672" s="10">
        <f>Q2_2025[[#This Row],[Besteld]]*Q2_2025[[#This Row],[Prijs 2]]</f>
        <v>60</v>
      </c>
      <c r="O1672" s="10">
        <f>IF(Q2_2025[[#This Row],[Brutobedrag 2]]&lt;Q2_2025[[#This Row],[Bruto - Rel.korting]],Q2_2025[[#This Row],[Brutobedrag 2]],Q2_2025[[#This Row],[Brutobedrag 2]]*(100-Q2_2025[[#This Row],[Relatiekorting percentage]])/100)</f>
        <v>57</v>
      </c>
      <c r="R1672" s="3"/>
      <c r="W1672"/>
      <c r="AB1672"/>
    </row>
    <row r="1673" spans="1:28" x14ac:dyDescent="0.3">
      <c r="A1673" t="s">
        <v>654</v>
      </c>
      <c r="B1673">
        <v>5022009</v>
      </c>
      <c r="C1673" t="s">
        <v>655</v>
      </c>
      <c r="D1673">
        <v>1</v>
      </c>
      <c r="E1673" s="10">
        <v>103.75</v>
      </c>
      <c r="F1673" s="10">
        <v>103.75</v>
      </c>
      <c r="G1673" s="10">
        <v>98.56</v>
      </c>
      <c r="H1673">
        <v>5</v>
      </c>
      <c r="I1673" s="51" t="str">
        <f>_xlfn.XLOOKUP(Q2_2025[[#This Row],[Artikelnr]],Artikel_prijzen[Artnr],Artikel_prijzen[Groep],"")</f>
        <v>Elektra</v>
      </c>
      <c r="J1673" s="10">
        <f>_xlfn.XLOOKUP(Q2_2025[[#This Row],[Artikelnr]],Artikel_prijzen[Artnr],Artikel_prijzen[Prijs 2025],"")</f>
        <v>106.8625</v>
      </c>
      <c r="K1673" t="str">
        <f>IF(Q2_2025[[#This Row],[Artikelprijs]]&lt;&gt;"",IF(Q2_2025[[#This Row],[Stuksprijs]]=Q2_2025[[#This Row],[Artikelprijs]],"Prijs gelijk","Prijs wijkt af"),"")</f>
        <v>Prijs wijkt af</v>
      </c>
      <c r="L1673" t="str">
        <f>IF(Q2_2025[[#This Row],[Relatiekorting percentage]]=0,
    "Nvt",
    IF(Q2_2025[[#This Row],[Brutobedrag 2]] &lt; Q2_2025[[#This Row],[Bruto - Rel.korting]],
        "Nee",
        "Ja"))</f>
        <v>Ja</v>
      </c>
      <c r="M1673" s="10">
        <f>IF(Q2_2025[[#This Row],[Artikelprijs]]&lt;&gt;"",Q2_2025[[#This Row],[Artikelprijs]],Q2_2025[[#This Row],[Stuksprijs]])</f>
        <v>106.8625</v>
      </c>
      <c r="N1673" s="10">
        <f>Q2_2025[[#This Row],[Besteld]]*Q2_2025[[#This Row],[Prijs 2]]</f>
        <v>106.8625</v>
      </c>
      <c r="O1673" s="10">
        <f>IF(Q2_2025[[#This Row],[Brutobedrag 2]]&lt;Q2_2025[[#This Row],[Bruto - Rel.korting]],Q2_2025[[#This Row],[Brutobedrag 2]],Q2_2025[[#This Row],[Brutobedrag 2]]*(100-Q2_2025[[#This Row],[Relatiekorting percentage]])/100)</f>
        <v>101.519375</v>
      </c>
      <c r="R1673" s="3"/>
      <c r="W1673"/>
      <c r="AB1673"/>
    </row>
    <row r="1674" spans="1:28" x14ac:dyDescent="0.3">
      <c r="A1674" t="s">
        <v>654</v>
      </c>
      <c r="B1674">
        <v>5020002</v>
      </c>
      <c r="C1674" t="s">
        <v>624</v>
      </c>
      <c r="D1674">
        <v>1</v>
      </c>
      <c r="E1674" s="10">
        <v>38.5</v>
      </c>
      <c r="F1674" s="10">
        <v>38.5</v>
      </c>
      <c r="G1674" s="10">
        <v>36.57</v>
      </c>
      <c r="H1674">
        <v>5</v>
      </c>
      <c r="I1674" s="51" t="str">
        <f>_xlfn.XLOOKUP(Q2_2025[[#This Row],[Artikelnr]],Artikel_prijzen[Artnr],Artikel_prijzen[Groep],"")</f>
        <v/>
      </c>
      <c r="J1674" s="10" t="str">
        <f>_xlfn.XLOOKUP(Q2_2025[[#This Row],[Artikelnr]],Artikel_prijzen[Artnr],Artikel_prijzen[Prijs 2025],"")</f>
        <v/>
      </c>
      <c r="K1674" t="str">
        <f>IF(Q2_2025[[#This Row],[Artikelprijs]]&lt;&gt;"",IF(Q2_2025[[#This Row],[Stuksprijs]]=Q2_2025[[#This Row],[Artikelprijs]],"Prijs gelijk","Prijs wijkt af"),"")</f>
        <v/>
      </c>
      <c r="L1674" t="str">
        <f>IF(Q2_2025[[#This Row],[Relatiekorting percentage]]=0,
    "Nvt",
    IF(Q2_2025[[#This Row],[Brutobedrag 2]] &lt; Q2_2025[[#This Row],[Bruto - Rel.korting]],
        "Nee",
        "Ja"))</f>
        <v>Ja</v>
      </c>
      <c r="M1674" s="10">
        <f>IF(Q2_2025[[#This Row],[Artikelprijs]]&lt;&gt;"",Q2_2025[[#This Row],[Artikelprijs]],Q2_2025[[#This Row],[Stuksprijs]])</f>
        <v>38.5</v>
      </c>
      <c r="N1674" s="10">
        <f>Q2_2025[[#This Row],[Besteld]]*Q2_2025[[#This Row],[Prijs 2]]</f>
        <v>38.5</v>
      </c>
      <c r="O1674" s="10">
        <f>IF(Q2_2025[[#This Row],[Brutobedrag 2]]&lt;Q2_2025[[#This Row],[Bruto - Rel.korting]],Q2_2025[[#This Row],[Brutobedrag 2]],Q2_2025[[#This Row],[Brutobedrag 2]]*(100-Q2_2025[[#This Row],[Relatiekorting percentage]])/100)</f>
        <v>36.575000000000003</v>
      </c>
      <c r="R1674" s="3"/>
      <c r="W1674"/>
      <c r="AB1674"/>
    </row>
    <row r="1675" spans="1:28" x14ac:dyDescent="0.3">
      <c r="A1675" t="s">
        <v>654</v>
      </c>
      <c r="B1675">
        <v>5020016</v>
      </c>
      <c r="C1675" t="s">
        <v>657</v>
      </c>
      <c r="D1675">
        <v>1</v>
      </c>
      <c r="E1675" s="10">
        <v>13.5</v>
      </c>
      <c r="F1675" s="10">
        <v>13.5</v>
      </c>
      <c r="G1675" s="10">
        <v>12.82</v>
      </c>
      <c r="H1675">
        <v>5</v>
      </c>
      <c r="I1675" s="51" t="str">
        <f>_xlfn.XLOOKUP(Q2_2025[[#This Row],[Artikelnr]],Artikel_prijzen[Artnr],Artikel_prijzen[Groep],"")</f>
        <v/>
      </c>
      <c r="J1675" s="10" t="str">
        <f>_xlfn.XLOOKUP(Q2_2025[[#This Row],[Artikelnr]],Artikel_prijzen[Artnr],Artikel_prijzen[Prijs 2025],"")</f>
        <v/>
      </c>
      <c r="K1675" t="str">
        <f>IF(Q2_2025[[#This Row],[Artikelprijs]]&lt;&gt;"",IF(Q2_2025[[#This Row],[Stuksprijs]]=Q2_2025[[#This Row],[Artikelprijs]],"Prijs gelijk","Prijs wijkt af"),"")</f>
        <v/>
      </c>
      <c r="L1675" t="str">
        <f>IF(Q2_2025[[#This Row],[Relatiekorting percentage]]=0,
    "Nvt",
    IF(Q2_2025[[#This Row],[Brutobedrag 2]] &lt; Q2_2025[[#This Row],[Bruto - Rel.korting]],
        "Nee",
        "Ja"))</f>
        <v>Ja</v>
      </c>
      <c r="M1675" s="10">
        <f>IF(Q2_2025[[#This Row],[Artikelprijs]]&lt;&gt;"",Q2_2025[[#This Row],[Artikelprijs]],Q2_2025[[#This Row],[Stuksprijs]])</f>
        <v>13.5</v>
      </c>
      <c r="N1675" s="10">
        <f>Q2_2025[[#This Row],[Besteld]]*Q2_2025[[#This Row],[Prijs 2]]</f>
        <v>13.5</v>
      </c>
      <c r="O1675" s="10">
        <f>IF(Q2_2025[[#This Row],[Brutobedrag 2]]&lt;Q2_2025[[#This Row],[Bruto - Rel.korting]],Q2_2025[[#This Row],[Brutobedrag 2]],Q2_2025[[#This Row],[Brutobedrag 2]]*(100-Q2_2025[[#This Row],[Relatiekorting percentage]])/100)</f>
        <v>12.824999999999999</v>
      </c>
      <c r="R1675" s="3"/>
      <c r="W1675"/>
      <c r="AB1675"/>
    </row>
    <row r="1676" spans="1:28" x14ac:dyDescent="0.3">
      <c r="A1676" t="s">
        <v>654</v>
      </c>
      <c r="B1676">
        <v>5022009</v>
      </c>
      <c r="C1676" t="s">
        <v>655</v>
      </c>
      <c r="D1676">
        <v>1</v>
      </c>
      <c r="E1676" s="10">
        <v>103.75</v>
      </c>
      <c r="F1676" s="10">
        <v>103.75</v>
      </c>
      <c r="G1676" s="10">
        <v>98.56</v>
      </c>
      <c r="H1676">
        <v>5</v>
      </c>
      <c r="I1676" s="51" t="str">
        <f>_xlfn.XLOOKUP(Q2_2025[[#This Row],[Artikelnr]],Artikel_prijzen[Artnr],Artikel_prijzen[Groep],"")</f>
        <v>Elektra</v>
      </c>
      <c r="J1676" s="10">
        <f>_xlfn.XLOOKUP(Q2_2025[[#This Row],[Artikelnr]],Artikel_prijzen[Artnr],Artikel_prijzen[Prijs 2025],"")</f>
        <v>106.8625</v>
      </c>
      <c r="K1676" t="str">
        <f>IF(Q2_2025[[#This Row],[Artikelprijs]]&lt;&gt;"",IF(Q2_2025[[#This Row],[Stuksprijs]]=Q2_2025[[#This Row],[Artikelprijs]],"Prijs gelijk","Prijs wijkt af"),"")</f>
        <v>Prijs wijkt af</v>
      </c>
      <c r="L1676" t="str">
        <f>IF(Q2_2025[[#This Row],[Relatiekorting percentage]]=0,
    "Nvt",
    IF(Q2_2025[[#This Row],[Brutobedrag 2]] &lt; Q2_2025[[#This Row],[Bruto - Rel.korting]],
        "Nee",
        "Ja"))</f>
        <v>Ja</v>
      </c>
      <c r="M1676" s="10">
        <f>IF(Q2_2025[[#This Row],[Artikelprijs]]&lt;&gt;"",Q2_2025[[#This Row],[Artikelprijs]],Q2_2025[[#This Row],[Stuksprijs]])</f>
        <v>106.8625</v>
      </c>
      <c r="N1676" s="10">
        <f>Q2_2025[[#This Row],[Besteld]]*Q2_2025[[#This Row],[Prijs 2]]</f>
        <v>106.8625</v>
      </c>
      <c r="O1676" s="10">
        <f>IF(Q2_2025[[#This Row],[Brutobedrag 2]]&lt;Q2_2025[[#This Row],[Bruto - Rel.korting]],Q2_2025[[#This Row],[Brutobedrag 2]],Q2_2025[[#This Row],[Brutobedrag 2]]*(100-Q2_2025[[#This Row],[Relatiekorting percentage]])/100)</f>
        <v>101.519375</v>
      </c>
      <c r="R1676" s="3"/>
      <c r="W1676"/>
      <c r="AB1676"/>
    </row>
    <row r="1677" spans="1:28" x14ac:dyDescent="0.3">
      <c r="A1677" t="s">
        <v>654</v>
      </c>
      <c r="B1677">
        <v>5020002</v>
      </c>
      <c r="C1677" t="s">
        <v>624</v>
      </c>
      <c r="D1677">
        <v>1</v>
      </c>
      <c r="E1677" s="10">
        <v>38.5</v>
      </c>
      <c r="F1677" s="10">
        <v>38.5</v>
      </c>
      <c r="G1677" s="10">
        <v>36.57</v>
      </c>
      <c r="H1677">
        <v>5</v>
      </c>
      <c r="I1677" s="51" t="str">
        <f>_xlfn.XLOOKUP(Q2_2025[[#This Row],[Artikelnr]],Artikel_prijzen[Artnr],Artikel_prijzen[Groep],"")</f>
        <v/>
      </c>
      <c r="J1677" s="10" t="str">
        <f>_xlfn.XLOOKUP(Q2_2025[[#This Row],[Artikelnr]],Artikel_prijzen[Artnr],Artikel_prijzen[Prijs 2025],"")</f>
        <v/>
      </c>
      <c r="K1677" t="str">
        <f>IF(Q2_2025[[#This Row],[Artikelprijs]]&lt;&gt;"",IF(Q2_2025[[#This Row],[Stuksprijs]]=Q2_2025[[#This Row],[Artikelprijs]],"Prijs gelijk","Prijs wijkt af"),"")</f>
        <v/>
      </c>
      <c r="L1677" t="str">
        <f>IF(Q2_2025[[#This Row],[Relatiekorting percentage]]=0,
    "Nvt",
    IF(Q2_2025[[#This Row],[Brutobedrag 2]] &lt; Q2_2025[[#This Row],[Bruto - Rel.korting]],
        "Nee",
        "Ja"))</f>
        <v>Ja</v>
      </c>
      <c r="M1677" s="10">
        <f>IF(Q2_2025[[#This Row],[Artikelprijs]]&lt;&gt;"",Q2_2025[[#This Row],[Artikelprijs]],Q2_2025[[#This Row],[Stuksprijs]])</f>
        <v>38.5</v>
      </c>
      <c r="N1677" s="10">
        <f>Q2_2025[[#This Row],[Besteld]]*Q2_2025[[#This Row],[Prijs 2]]</f>
        <v>38.5</v>
      </c>
      <c r="O1677" s="10">
        <f>IF(Q2_2025[[#This Row],[Brutobedrag 2]]&lt;Q2_2025[[#This Row],[Bruto - Rel.korting]],Q2_2025[[#This Row],[Brutobedrag 2]],Q2_2025[[#This Row],[Brutobedrag 2]]*(100-Q2_2025[[#This Row],[Relatiekorting percentage]])/100)</f>
        <v>36.575000000000003</v>
      </c>
      <c r="R1677" s="3"/>
      <c r="W1677"/>
      <c r="AB1677"/>
    </row>
    <row r="1678" spans="1:28" x14ac:dyDescent="0.3">
      <c r="A1678" t="s">
        <v>654</v>
      </c>
      <c r="B1678">
        <v>5020016</v>
      </c>
      <c r="C1678" t="s">
        <v>657</v>
      </c>
      <c r="D1678">
        <v>1</v>
      </c>
      <c r="E1678" s="10">
        <v>13.5</v>
      </c>
      <c r="F1678" s="10">
        <v>13.5</v>
      </c>
      <c r="G1678" s="10">
        <v>12.82</v>
      </c>
      <c r="H1678">
        <v>5</v>
      </c>
      <c r="I1678" s="51" t="str">
        <f>_xlfn.XLOOKUP(Q2_2025[[#This Row],[Artikelnr]],Artikel_prijzen[Artnr],Artikel_prijzen[Groep],"")</f>
        <v/>
      </c>
      <c r="J1678" s="10" t="str">
        <f>_xlfn.XLOOKUP(Q2_2025[[#This Row],[Artikelnr]],Artikel_prijzen[Artnr],Artikel_prijzen[Prijs 2025],"")</f>
        <v/>
      </c>
      <c r="K1678" t="str">
        <f>IF(Q2_2025[[#This Row],[Artikelprijs]]&lt;&gt;"",IF(Q2_2025[[#This Row],[Stuksprijs]]=Q2_2025[[#This Row],[Artikelprijs]],"Prijs gelijk","Prijs wijkt af"),"")</f>
        <v/>
      </c>
      <c r="L1678" t="str">
        <f>IF(Q2_2025[[#This Row],[Relatiekorting percentage]]=0,
    "Nvt",
    IF(Q2_2025[[#This Row],[Brutobedrag 2]] &lt; Q2_2025[[#This Row],[Bruto - Rel.korting]],
        "Nee",
        "Ja"))</f>
        <v>Ja</v>
      </c>
      <c r="M1678" s="10">
        <f>IF(Q2_2025[[#This Row],[Artikelprijs]]&lt;&gt;"",Q2_2025[[#This Row],[Artikelprijs]],Q2_2025[[#This Row],[Stuksprijs]])</f>
        <v>13.5</v>
      </c>
      <c r="N1678" s="10">
        <f>Q2_2025[[#This Row],[Besteld]]*Q2_2025[[#This Row],[Prijs 2]]</f>
        <v>13.5</v>
      </c>
      <c r="O1678" s="10">
        <f>IF(Q2_2025[[#This Row],[Brutobedrag 2]]&lt;Q2_2025[[#This Row],[Bruto - Rel.korting]],Q2_2025[[#This Row],[Brutobedrag 2]],Q2_2025[[#This Row],[Brutobedrag 2]]*(100-Q2_2025[[#This Row],[Relatiekorting percentage]])/100)</f>
        <v>12.824999999999999</v>
      </c>
      <c r="R1678" s="3"/>
      <c r="W1678"/>
      <c r="AB1678"/>
    </row>
    <row r="1679" spans="1:28" x14ac:dyDescent="0.3">
      <c r="A1679" t="s">
        <v>654</v>
      </c>
      <c r="B1679">
        <v>5022009</v>
      </c>
      <c r="C1679" t="s">
        <v>655</v>
      </c>
      <c r="D1679">
        <v>1</v>
      </c>
      <c r="E1679" s="10">
        <v>103.75</v>
      </c>
      <c r="F1679" s="10">
        <v>103.75</v>
      </c>
      <c r="G1679" s="10">
        <v>98.56</v>
      </c>
      <c r="H1679">
        <v>5</v>
      </c>
      <c r="I1679" s="51" t="str">
        <f>_xlfn.XLOOKUP(Q2_2025[[#This Row],[Artikelnr]],Artikel_prijzen[Artnr],Artikel_prijzen[Groep],"")</f>
        <v>Elektra</v>
      </c>
      <c r="J1679" s="10">
        <f>_xlfn.XLOOKUP(Q2_2025[[#This Row],[Artikelnr]],Artikel_prijzen[Artnr],Artikel_prijzen[Prijs 2025],"")</f>
        <v>106.8625</v>
      </c>
      <c r="K1679" t="str">
        <f>IF(Q2_2025[[#This Row],[Artikelprijs]]&lt;&gt;"",IF(Q2_2025[[#This Row],[Stuksprijs]]=Q2_2025[[#This Row],[Artikelprijs]],"Prijs gelijk","Prijs wijkt af"),"")</f>
        <v>Prijs wijkt af</v>
      </c>
      <c r="L1679" t="str">
        <f>IF(Q2_2025[[#This Row],[Relatiekorting percentage]]=0,
    "Nvt",
    IF(Q2_2025[[#This Row],[Brutobedrag 2]] &lt; Q2_2025[[#This Row],[Bruto - Rel.korting]],
        "Nee",
        "Ja"))</f>
        <v>Ja</v>
      </c>
      <c r="M1679" s="10">
        <f>IF(Q2_2025[[#This Row],[Artikelprijs]]&lt;&gt;"",Q2_2025[[#This Row],[Artikelprijs]],Q2_2025[[#This Row],[Stuksprijs]])</f>
        <v>106.8625</v>
      </c>
      <c r="N1679" s="10">
        <f>Q2_2025[[#This Row],[Besteld]]*Q2_2025[[#This Row],[Prijs 2]]</f>
        <v>106.8625</v>
      </c>
      <c r="O1679" s="10">
        <f>IF(Q2_2025[[#This Row],[Brutobedrag 2]]&lt;Q2_2025[[#This Row],[Bruto - Rel.korting]],Q2_2025[[#This Row],[Brutobedrag 2]],Q2_2025[[#This Row],[Brutobedrag 2]]*(100-Q2_2025[[#This Row],[Relatiekorting percentage]])/100)</f>
        <v>101.519375</v>
      </c>
      <c r="R1679" s="3"/>
      <c r="W1679"/>
      <c r="AB1679"/>
    </row>
    <row r="1680" spans="1:28" x14ac:dyDescent="0.3">
      <c r="A1680" t="s">
        <v>654</v>
      </c>
      <c r="B1680">
        <v>5020002</v>
      </c>
      <c r="C1680" t="s">
        <v>624</v>
      </c>
      <c r="D1680">
        <v>1</v>
      </c>
      <c r="E1680" s="10">
        <v>38.5</v>
      </c>
      <c r="F1680" s="10">
        <v>38.5</v>
      </c>
      <c r="G1680" s="10">
        <v>36.57</v>
      </c>
      <c r="H1680">
        <v>5</v>
      </c>
      <c r="I1680" s="51" t="str">
        <f>_xlfn.XLOOKUP(Q2_2025[[#This Row],[Artikelnr]],Artikel_prijzen[Artnr],Artikel_prijzen[Groep],"")</f>
        <v/>
      </c>
      <c r="J1680" s="10" t="str">
        <f>_xlfn.XLOOKUP(Q2_2025[[#This Row],[Artikelnr]],Artikel_prijzen[Artnr],Artikel_prijzen[Prijs 2025],"")</f>
        <v/>
      </c>
      <c r="K1680" t="str">
        <f>IF(Q2_2025[[#This Row],[Artikelprijs]]&lt;&gt;"",IF(Q2_2025[[#This Row],[Stuksprijs]]=Q2_2025[[#This Row],[Artikelprijs]],"Prijs gelijk","Prijs wijkt af"),"")</f>
        <v/>
      </c>
      <c r="L1680" t="str">
        <f>IF(Q2_2025[[#This Row],[Relatiekorting percentage]]=0,
    "Nvt",
    IF(Q2_2025[[#This Row],[Brutobedrag 2]] &lt; Q2_2025[[#This Row],[Bruto - Rel.korting]],
        "Nee",
        "Ja"))</f>
        <v>Ja</v>
      </c>
      <c r="M1680" s="10">
        <f>IF(Q2_2025[[#This Row],[Artikelprijs]]&lt;&gt;"",Q2_2025[[#This Row],[Artikelprijs]],Q2_2025[[#This Row],[Stuksprijs]])</f>
        <v>38.5</v>
      </c>
      <c r="N1680" s="10">
        <f>Q2_2025[[#This Row],[Besteld]]*Q2_2025[[#This Row],[Prijs 2]]</f>
        <v>38.5</v>
      </c>
      <c r="O1680" s="10">
        <f>IF(Q2_2025[[#This Row],[Brutobedrag 2]]&lt;Q2_2025[[#This Row],[Bruto - Rel.korting]],Q2_2025[[#This Row],[Brutobedrag 2]],Q2_2025[[#This Row],[Brutobedrag 2]]*(100-Q2_2025[[#This Row],[Relatiekorting percentage]])/100)</f>
        <v>36.575000000000003</v>
      </c>
      <c r="R1680" s="3"/>
      <c r="W1680"/>
      <c r="AB1680"/>
    </row>
    <row r="1681" spans="1:28" x14ac:dyDescent="0.3">
      <c r="A1681" t="s">
        <v>654</v>
      </c>
      <c r="B1681">
        <v>5020016</v>
      </c>
      <c r="C1681" t="s">
        <v>657</v>
      </c>
      <c r="D1681">
        <v>1</v>
      </c>
      <c r="E1681" s="10">
        <v>13.5</v>
      </c>
      <c r="F1681" s="10">
        <v>13.5</v>
      </c>
      <c r="G1681" s="10">
        <v>12.82</v>
      </c>
      <c r="H1681">
        <v>5</v>
      </c>
      <c r="I1681" s="51" t="str">
        <f>_xlfn.XLOOKUP(Q2_2025[[#This Row],[Artikelnr]],Artikel_prijzen[Artnr],Artikel_prijzen[Groep],"")</f>
        <v/>
      </c>
      <c r="J1681" s="10" t="str">
        <f>_xlfn.XLOOKUP(Q2_2025[[#This Row],[Artikelnr]],Artikel_prijzen[Artnr],Artikel_prijzen[Prijs 2025],"")</f>
        <v/>
      </c>
      <c r="K1681" t="str">
        <f>IF(Q2_2025[[#This Row],[Artikelprijs]]&lt;&gt;"",IF(Q2_2025[[#This Row],[Stuksprijs]]=Q2_2025[[#This Row],[Artikelprijs]],"Prijs gelijk","Prijs wijkt af"),"")</f>
        <v/>
      </c>
      <c r="L1681" t="str">
        <f>IF(Q2_2025[[#This Row],[Relatiekorting percentage]]=0,
    "Nvt",
    IF(Q2_2025[[#This Row],[Brutobedrag 2]] &lt; Q2_2025[[#This Row],[Bruto - Rel.korting]],
        "Nee",
        "Ja"))</f>
        <v>Ja</v>
      </c>
      <c r="M1681" s="10">
        <f>IF(Q2_2025[[#This Row],[Artikelprijs]]&lt;&gt;"",Q2_2025[[#This Row],[Artikelprijs]],Q2_2025[[#This Row],[Stuksprijs]])</f>
        <v>13.5</v>
      </c>
      <c r="N1681" s="10">
        <f>Q2_2025[[#This Row],[Besteld]]*Q2_2025[[#This Row],[Prijs 2]]</f>
        <v>13.5</v>
      </c>
      <c r="O1681" s="10">
        <f>IF(Q2_2025[[#This Row],[Brutobedrag 2]]&lt;Q2_2025[[#This Row],[Bruto - Rel.korting]],Q2_2025[[#This Row],[Brutobedrag 2]],Q2_2025[[#This Row],[Brutobedrag 2]]*(100-Q2_2025[[#This Row],[Relatiekorting percentage]])/100)</f>
        <v>12.824999999999999</v>
      </c>
      <c r="R1681" s="3"/>
      <c r="W1681"/>
      <c r="AB1681"/>
    </row>
    <row r="1682" spans="1:28" x14ac:dyDescent="0.3">
      <c r="A1682" t="s">
        <v>654</v>
      </c>
      <c r="B1682">
        <v>5022009</v>
      </c>
      <c r="C1682" t="s">
        <v>655</v>
      </c>
      <c r="D1682">
        <v>1</v>
      </c>
      <c r="E1682" s="10">
        <v>103.75</v>
      </c>
      <c r="F1682" s="10">
        <v>103.75</v>
      </c>
      <c r="G1682" s="10">
        <v>98.56</v>
      </c>
      <c r="H1682">
        <v>5</v>
      </c>
      <c r="I1682" s="51" t="str">
        <f>_xlfn.XLOOKUP(Q2_2025[[#This Row],[Artikelnr]],Artikel_prijzen[Artnr],Artikel_prijzen[Groep],"")</f>
        <v>Elektra</v>
      </c>
      <c r="J1682" s="10">
        <f>_xlfn.XLOOKUP(Q2_2025[[#This Row],[Artikelnr]],Artikel_prijzen[Artnr],Artikel_prijzen[Prijs 2025],"")</f>
        <v>106.8625</v>
      </c>
      <c r="K1682" t="str">
        <f>IF(Q2_2025[[#This Row],[Artikelprijs]]&lt;&gt;"",IF(Q2_2025[[#This Row],[Stuksprijs]]=Q2_2025[[#This Row],[Artikelprijs]],"Prijs gelijk","Prijs wijkt af"),"")</f>
        <v>Prijs wijkt af</v>
      </c>
      <c r="L1682" t="str">
        <f>IF(Q2_2025[[#This Row],[Relatiekorting percentage]]=0,
    "Nvt",
    IF(Q2_2025[[#This Row],[Brutobedrag 2]] &lt; Q2_2025[[#This Row],[Bruto - Rel.korting]],
        "Nee",
        "Ja"))</f>
        <v>Ja</v>
      </c>
      <c r="M1682" s="10">
        <f>IF(Q2_2025[[#This Row],[Artikelprijs]]&lt;&gt;"",Q2_2025[[#This Row],[Artikelprijs]],Q2_2025[[#This Row],[Stuksprijs]])</f>
        <v>106.8625</v>
      </c>
      <c r="N1682" s="10">
        <f>Q2_2025[[#This Row],[Besteld]]*Q2_2025[[#This Row],[Prijs 2]]</f>
        <v>106.8625</v>
      </c>
      <c r="O1682" s="10">
        <f>IF(Q2_2025[[#This Row],[Brutobedrag 2]]&lt;Q2_2025[[#This Row],[Bruto - Rel.korting]],Q2_2025[[#This Row],[Brutobedrag 2]],Q2_2025[[#This Row],[Brutobedrag 2]]*(100-Q2_2025[[#This Row],[Relatiekorting percentage]])/100)</f>
        <v>101.519375</v>
      </c>
      <c r="R1682" s="3"/>
      <c r="W1682"/>
      <c r="AB1682"/>
    </row>
    <row r="1683" spans="1:28" x14ac:dyDescent="0.3">
      <c r="A1683" t="s">
        <v>654</v>
      </c>
      <c r="B1683">
        <v>5020002</v>
      </c>
      <c r="C1683" t="s">
        <v>624</v>
      </c>
      <c r="D1683">
        <v>1</v>
      </c>
      <c r="E1683" s="10">
        <v>38.5</v>
      </c>
      <c r="F1683" s="10">
        <v>38.5</v>
      </c>
      <c r="G1683" s="10">
        <v>36.57</v>
      </c>
      <c r="H1683">
        <v>5</v>
      </c>
      <c r="I1683" s="51" t="str">
        <f>_xlfn.XLOOKUP(Q2_2025[[#This Row],[Artikelnr]],Artikel_prijzen[Artnr],Artikel_prijzen[Groep],"")</f>
        <v/>
      </c>
      <c r="J1683" s="10" t="str">
        <f>_xlfn.XLOOKUP(Q2_2025[[#This Row],[Artikelnr]],Artikel_prijzen[Artnr],Artikel_prijzen[Prijs 2025],"")</f>
        <v/>
      </c>
      <c r="K1683" t="str">
        <f>IF(Q2_2025[[#This Row],[Artikelprijs]]&lt;&gt;"",IF(Q2_2025[[#This Row],[Stuksprijs]]=Q2_2025[[#This Row],[Artikelprijs]],"Prijs gelijk","Prijs wijkt af"),"")</f>
        <v/>
      </c>
      <c r="L1683" t="str">
        <f>IF(Q2_2025[[#This Row],[Relatiekorting percentage]]=0,
    "Nvt",
    IF(Q2_2025[[#This Row],[Brutobedrag 2]] &lt; Q2_2025[[#This Row],[Bruto - Rel.korting]],
        "Nee",
        "Ja"))</f>
        <v>Ja</v>
      </c>
      <c r="M1683" s="10">
        <f>IF(Q2_2025[[#This Row],[Artikelprijs]]&lt;&gt;"",Q2_2025[[#This Row],[Artikelprijs]],Q2_2025[[#This Row],[Stuksprijs]])</f>
        <v>38.5</v>
      </c>
      <c r="N1683" s="10">
        <f>Q2_2025[[#This Row],[Besteld]]*Q2_2025[[#This Row],[Prijs 2]]</f>
        <v>38.5</v>
      </c>
      <c r="O1683" s="10">
        <f>IF(Q2_2025[[#This Row],[Brutobedrag 2]]&lt;Q2_2025[[#This Row],[Bruto - Rel.korting]],Q2_2025[[#This Row],[Brutobedrag 2]],Q2_2025[[#This Row],[Brutobedrag 2]]*(100-Q2_2025[[#This Row],[Relatiekorting percentage]])/100)</f>
        <v>36.575000000000003</v>
      </c>
      <c r="R1683" s="3"/>
      <c r="W1683"/>
      <c r="AB1683"/>
    </row>
    <row r="1684" spans="1:28" x14ac:dyDescent="0.3">
      <c r="A1684" t="s">
        <v>654</v>
      </c>
      <c r="B1684">
        <v>5021005</v>
      </c>
      <c r="C1684" t="s">
        <v>661</v>
      </c>
      <c r="D1684">
        <v>1</v>
      </c>
      <c r="E1684" s="10">
        <v>290</v>
      </c>
      <c r="F1684" s="10">
        <v>290</v>
      </c>
      <c r="G1684" s="10">
        <v>275.5</v>
      </c>
      <c r="H1684">
        <v>5</v>
      </c>
      <c r="I1684" s="51" t="str">
        <f>_xlfn.XLOOKUP(Q2_2025[[#This Row],[Artikelnr]],Artikel_prijzen[Artnr],Artikel_prijzen[Groep],"")</f>
        <v>Elektra</v>
      </c>
      <c r="J1684" s="10">
        <f>_xlfn.XLOOKUP(Q2_2025[[#This Row],[Artikelnr]],Artikel_prijzen[Artnr],Artikel_prijzen[Prijs 2025],"")</f>
        <v>298.7</v>
      </c>
      <c r="K1684" t="str">
        <f>IF(Q2_2025[[#This Row],[Artikelprijs]]&lt;&gt;"",IF(Q2_2025[[#This Row],[Stuksprijs]]=Q2_2025[[#This Row],[Artikelprijs]],"Prijs gelijk","Prijs wijkt af"),"")</f>
        <v>Prijs wijkt af</v>
      </c>
      <c r="L1684" t="str">
        <f>IF(Q2_2025[[#This Row],[Relatiekorting percentage]]=0,
    "Nvt",
    IF(Q2_2025[[#This Row],[Brutobedrag 2]] &lt; Q2_2025[[#This Row],[Bruto - Rel.korting]],
        "Nee",
        "Ja"))</f>
        <v>Ja</v>
      </c>
      <c r="M1684" s="10">
        <f>IF(Q2_2025[[#This Row],[Artikelprijs]]&lt;&gt;"",Q2_2025[[#This Row],[Artikelprijs]],Q2_2025[[#This Row],[Stuksprijs]])</f>
        <v>298.7</v>
      </c>
      <c r="N1684" s="10">
        <f>Q2_2025[[#This Row],[Besteld]]*Q2_2025[[#This Row],[Prijs 2]]</f>
        <v>298.7</v>
      </c>
      <c r="O1684" s="10">
        <f>IF(Q2_2025[[#This Row],[Brutobedrag 2]]&lt;Q2_2025[[#This Row],[Bruto - Rel.korting]],Q2_2025[[#This Row],[Brutobedrag 2]],Q2_2025[[#This Row],[Brutobedrag 2]]*(100-Q2_2025[[#This Row],[Relatiekorting percentage]])/100)</f>
        <v>283.76499999999999</v>
      </c>
      <c r="R1684" s="3"/>
      <c r="W1684"/>
      <c r="AB1684"/>
    </row>
    <row r="1685" spans="1:28" x14ac:dyDescent="0.3">
      <c r="A1685" t="s">
        <v>654</v>
      </c>
      <c r="B1685">
        <v>5020002</v>
      </c>
      <c r="C1685" t="s">
        <v>624</v>
      </c>
      <c r="D1685">
        <v>5</v>
      </c>
      <c r="E1685" s="10">
        <v>38.5</v>
      </c>
      <c r="F1685" s="10">
        <v>192.5</v>
      </c>
      <c r="G1685" s="10">
        <v>182.87</v>
      </c>
      <c r="H1685">
        <v>5</v>
      </c>
      <c r="I1685" s="51" t="str">
        <f>_xlfn.XLOOKUP(Q2_2025[[#This Row],[Artikelnr]],Artikel_prijzen[Artnr],Artikel_prijzen[Groep],"")</f>
        <v/>
      </c>
      <c r="J1685" s="10" t="str">
        <f>_xlfn.XLOOKUP(Q2_2025[[#This Row],[Artikelnr]],Artikel_prijzen[Artnr],Artikel_prijzen[Prijs 2025],"")</f>
        <v/>
      </c>
      <c r="K1685" t="str">
        <f>IF(Q2_2025[[#This Row],[Artikelprijs]]&lt;&gt;"",IF(Q2_2025[[#This Row],[Stuksprijs]]=Q2_2025[[#This Row],[Artikelprijs]],"Prijs gelijk","Prijs wijkt af"),"")</f>
        <v/>
      </c>
      <c r="L1685" t="str">
        <f>IF(Q2_2025[[#This Row],[Relatiekorting percentage]]=0,
    "Nvt",
    IF(Q2_2025[[#This Row],[Brutobedrag 2]] &lt; Q2_2025[[#This Row],[Bruto - Rel.korting]],
        "Nee",
        "Ja"))</f>
        <v>Ja</v>
      </c>
      <c r="M1685" s="10">
        <f>IF(Q2_2025[[#This Row],[Artikelprijs]]&lt;&gt;"",Q2_2025[[#This Row],[Artikelprijs]],Q2_2025[[#This Row],[Stuksprijs]])</f>
        <v>38.5</v>
      </c>
      <c r="N1685" s="10">
        <f>Q2_2025[[#This Row],[Besteld]]*Q2_2025[[#This Row],[Prijs 2]]</f>
        <v>192.5</v>
      </c>
      <c r="O1685" s="10">
        <f>IF(Q2_2025[[#This Row],[Brutobedrag 2]]&lt;Q2_2025[[#This Row],[Bruto - Rel.korting]],Q2_2025[[#This Row],[Brutobedrag 2]],Q2_2025[[#This Row],[Brutobedrag 2]]*(100-Q2_2025[[#This Row],[Relatiekorting percentage]])/100)</f>
        <v>182.875</v>
      </c>
      <c r="R1685" s="3"/>
      <c r="W1685"/>
      <c r="AB1685"/>
    </row>
    <row r="1686" spans="1:28" x14ac:dyDescent="0.3">
      <c r="A1686" t="s">
        <v>654</v>
      </c>
      <c r="B1686">
        <v>5021011</v>
      </c>
      <c r="C1686" t="s">
        <v>656</v>
      </c>
      <c r="D1686">
        <v>1</v>
      </c>
      <c r="E1686" s="10">
        <v>458.35</v>
      </c>
      <c r="F1686" s="10">
        <v>458.35</v>
      </c>
      <c r="G1686" s="10">
        <v>435.43</v>
      </c>
      <c r="H1686">
        <v>5</v>
      </c>
      <c r="I1686" s="51" t="str">
        <f>_xlfn.XLOOKUP(Q2_2025[[#This Row],[Artikelnr]],Artikel_prijzen[Artnr],Artikel_prijzen[Groep],"")</f>
        <v>Elektra</v>
      </c>
      <c r="J1686" s="10">
        <f>_xlfn.XLOOKUP(Q2_2025[[#This Row],[Artikelnr]],Artikel_prijzen[Artnr],Artikel_prijzen[Prijs 2025],"")</f>
        <v>458.35</v>
      </c>
      <c r="K1686" t="str">
        <f>IF(Q2_2025[[#This Row],[Artikelprijs]]&lt;&gt;"",IF(Q2_2025[[#This Row],[Stuksprijs]]=Q2_2025[[#This Row],[Artikelprijs]],"Prijs gelijk","Prijs wijkt af"),"")</f>
        <v>Prijs gelijk</v>
      </c>
      <c r="L1686" t="str">
        <f>IF(Q2_2025[[#This Row],[Relatiekorting percentage]]=0,
    "Nvt",
    IF(Q2_2025[[#This Row],[Brutobedrag 2]] &lt; Q2_2025[[#This Row],[Bruto - Rel.korting]],
        "Nee",
        "Ja"))</f>
        <v>Ja</v>
      </c>
      <c r="M1686" s="10">
        <f>IF(Q2_2025[[#This Row],[Artikelprijs]]&lt;&gt;"",Q2_2025[[#This Row],[Artikelprijs]],Q2_2025[[#This Row],[Stuksprijs]])</f>
        <v>458.35</v>
      </c>
      <c r="N1686" s="10">
        <f>Q2_2025[[#This Row],[Besteld]]*Q2_2025[[#This Row],[Prijs 2]]</f>
        <v>458.35</v>
      </c>
      <c r="O1686" s="10">
        <f>IF(Q2_2025[[#This Row],[Brutobedrag 2]]&lt;Q2_2025[[#This Row],[Bruto - Rel.korting]],Q2_2025[[#This Row],[Brutobedrag 2]],Q2_2025[[#This Row],[Brutobedrag 2]]*(100-Q2_2025[[#This Row],[Relatiekorting percentage]])/100)</f>
        <v>435.4325</v>
      </c>
      <c r="R1686" s="3"/>
      <c r="W1686"/>
      <c r="AB1686"/>
    </row>
    <row r="1687" spans="1:28" x14ac:dyDescent="0.3">
      <c r="A1687" t="s">
        <v>654</v>
      </c>
      <c r="B1687">
        <v>5020002</v>
      </c>
      <c r="C1687" t="s">
        <v>624</v>
      </c>
      <c r="D1687">
        <v>8</v>
      </c>
      <c r="E1687" s="10">
        <v>38.5</v>
      </c>
      <c r="F1687" s="10">
        <v>308</v>
      </c>
      <c r="G1687" s="10">
        <v>292.60000000000002</v>
      </c>
      <c r="H1687">
        <v>5</v>
      </c>
      <c r="I1687" s="51" t="str">
        <f>_xlfn.XLOOKUP(Q2_2025[[#This Row],[Artikelnr]],Artikel_prijzen[Artnr],Artikel_prijzen[Groep],"")</f>
        <v/>
      </c>
      <c r="J1687" s="10" t="str">
        <f>_xlfn.XLOOKUP(Q2_2025[[#This Row],[Artikelnr]],Artikel_prijzen[Artnr],Artikel_prijzen[Prijs 2025],"")</f>
        <v/>
      </c>
      <c r="K1687" t="str">
        <f>IF(Q2_2025[[#This Row],[Artikelprijs]]&lt;&gt;"",IF(Q2_2025[[#This Row],[Stuksprijs]]=Q2_2025[[#This Row],[Artikelprijs]],"Prijs gelijk","Prijs wijkt af"),"")</f>
        <v/>
      </c>
      <c r="L1687" t="str">
        <f>IF(Q2_2025[[#This Row],[Relatiekorting percentage]]=0,
    "Nvt",
    IF(Q2_2025[[#This Row],[Brutobedrag 2]] &lt; Q2_2025[[#This Row],[Bruto - Rel.korting]],
        "Nee",
        "Ja"))</f>
        <v>Ja</v>
      </c>
      <c r="M1687" s="10">
        <f>IF(Q2_2025[[#This Row],[Artikelprijs]]&lt;&gt;"",Q2_2025[[#This Row],[Artikelprijs]],Q2_2025[[#This Row],[Stuksprijs]])</f>
        <v>38.5</v>
      </c>
      <c r="N1687" s="10">
        <f>Q2_2025[[#This Row],[Besteld]]*Q2_2025[[#This Row],[Prijs 2]]</f>
        <v>308</v>
      </c>
      <c r="O1687" s="10">
        <f>IF(Q2_2025[[#This Row],[Brutobedrag 2]]&lt;Q2_2025[[#This Row],[Bruto - Rel.korting]],Q2_2025[[#This Row],[Brutobedrag 2]],Q2_2025[[#This Row],[Brutobedrag 2]]*(100-Q2_2025[[#This Row],[Relatiekorting percentage]])/100)</f>
        <v>292.60000000000002</v>
      </c>
      <c r="R1687" s="3"/>
      <c r="W1687"/>
      <c r="AB1687"/>
    </row>
    <row r="1688" spans="1:28" x14ac:dyDescent="0.3">
      <c r="A1688" t="s">
        <v>654</v>
      </c>
      <c r="B1688">
        <v>5021005</v>
      </c>
      <c r="C1688" t="s">
        <v>661</v>
      </c>
      <c r="D1688">
        <v>2</v>
      </c>
      <c r="E1688" s="10">
        <v>290</v>
      </c>
      <c r="F1688" s="10">
        <v>580</v>
      </c>
      <c r="G1688" s="10">
        <v>551</v>
      </c>
      <c r="H1688">
        <v>5</v>
      </c>
      <c r="I1688" s="51" t="str">
        <f>_xlfn.XLOOKUP(Q2_2025[[#This Row],[Artikelnr]],Artikel_prijzen[Artnr],Artikel_prijzen[Groep],"")</f>
        <v>Elektra</v>
      </c>
      <c r="J1688" s="10">
        <f>_xlfn.XLOOKUP(Q2_2025[[#This Row],[Artikelnr]],Artikel_prijzen[Artnr],Artikel_prijzen[Prijs 2025],"")</f>
        <v>298.7</v>
      </c>
      <c r="K1688" t="str">
        <f>IF(Q2_2025[[#This Row],[Artikelprijs]]&lt;&gt;"",IF(Q2_2025[[#This Row],[Stuksprijs]]=Q2_2025[[#This Row],[Artikelprijs]],"Prijs gelijk","Prijs wijkt af"),"")</f>
        <v>Prijs wijkt af</v>
      </c>
      <c r="L1688" t="str">
        <f>IF(Q2_2025[[#This Row],[Relatiekorting percentage]]=0,
    "Nvt",
    IF(Q2_2025[[#This Row],[Brutobedrag 2]] &lt; Q2_2025[[#This Row],[Bruto - Rel.korting]],
        "Nee",
        "Ja"))</f>
        <v>Ja</v>
      </c>
      <c r="M1688" s="10">
        <f>IF(Q2_2025[[#This Row],[Artikelprijs]]&lt;&gt;"",Q2_2025[[#This Row],[Artikelprijs]],Q2_2025[[#This Row],[Stuksprijs]])</f>
        <v>298.7</v>
      </c>
      <c r="N1688" s="10">
        <f>Q2_2025[[#This Row],[Besteld]]*Q2_2025[[#This Row],[Prijs 2]]</f>
        <v>597.4</v>
      </c>
      <c r="O1688" s="10">
        <f>IF(Q2_2025[[#This Row],[Brutobedrag 2]]&lt;Q2_2025[[#This Row],[Bruto - Rel.korting]],Q2_2025[[#This Row],[Brutobedrag 2]],Q2_2025[[#This Row],[Brutobedrag 2]]*(100-Q2_2025[[#This Row],[Relatiekorting percentage]])/100)</f>
        <v>567.53</v>
      </c>
      <c r="R1688" s="3"/>
      <c r="W1688"/>
      <c r="AB1688"/>
    </row>
    <row r="1689" spans="1:28" x14ac:dyDescent="0.3">
      <c r="A1689" t="s">
        <v>654</v>
      </c>
      <c r="B1689">
        <v>5020002</v>
      </c>
      <c r="C1689" t="s">
        <v>624</v>
      </c>
      <c r="D1689">
        <v>6</v>
      </c>
      <c r="E1689" s="10">
        <v>38.5</v>
      </c>
      <c r="F1689" s="10">
        <v>231</v>
      </c>
      <c r="G1689" s="10">
        <v>219.45</v>
      </c>
      <c r="H1689">
        <v>5</v>
      </c>
      <c r="I1689" s="51" t="str">
        <f>_xlfn.XLOOKUP(Q2_2025[[#This Row],[Artikelnr]],Artikel_prijzen[Artnr],Artikel_prijzen[Groep],"")</f>
        <v/>
      </c>
      <c r="J1689" s="10" t="str">
        <f>_xlfn.XLOOKUP(Q2_2025[[#This Row],[Artikelnr]],Artikel_prijzen[Artnr],Artikel_prijzen[Prijs 2025],"")</f>
        <v/>
      </c>
      <c r="K1689" t="str">
        <f>IF(Q2_2025[[#This Row],[Artikelprijs]]&lt;&gt;"",IF(Q2_2025[[#This Row],[Stuksprijs]]=Q2_2025[[#This Row],[Artikelprijs]],"Prijs gelijk","Prijs wijkt af"),"")</f>
        <v/>
      </c>
      <c r="L1689" t="str">
        <f>IF(Q2_2025[[#This Row],[Relatiekorting percentage]]=0,
    "Nvt",
    IF(Q2_2025[[#This Row],[Brutobedrag 2]] &lt; Q2_2025[[#This Row],[Bruto - Rel.korting]],
        "Nee",
        "Ja"))</f>
        <v>Ja</v>
      </c>
      <c r="M1689" s="10">
        <f>IF(Q2_2025[[#This Row],[Artikelprijs]]&lt;&gt;"",Q2_2025[[#This Row],[Artikelprijs]],Q2_2025[[#This Row],[Stuksprijs]])</f>
        <v>38.5</v>
      </c>
      <c r="N1689" s="10">
        <f>Q2_2025[[#This Row],[Besteld]]*Q2_2025[[#This Row],[Prijs 2]]</f>
        <v>231</v>
      </c>
      <c r="O1689" s="10">
        <f>IF(Q2_2025[[#This Row],[Brutobedrag 2]]&lt;Q2_2025[[#This Row],[Bruto - Rel.korting]],Q2_2025[[#This Row],[Brutobedrag 2]],Q2_2025[[#This Row],[Brutobedrag 2]]*(100-Q2_2025[[#This Row],[Relatiekorting percentage]])/100)</f>
        <v>219.45</v>
      </c>
      <c r="R1689" s="3"/>
      <c r="W1689"/>
      <c r="AB1689"/>
    </row>
    <row r="1690" spans="1:28" x14ac:dyDescent="0.3">
      <c r="A1690" t="s">
        <v>654</v>
      </c>
      <c r="B1690">
        <v>5022009</v>
      </c>
      <c r="C1690" t="s">
        <v>655</v>
      </c>
      <c r="D1690">
        <v>6</v>
      </c>
      <c r="E1690" s="10">
        <v>103.75</v>
      </c>
      <c r="F1690" s="10">
        <v>622.5</v>
      </c>
      <c r="G1690" s="10">
        <v>591.37</v>
      </c>
      <c r="H1690">
        <v>5</v>
      </c>
      <c r="I1690" s="51" t="str">
        <f>_xlfn.XLOOKUP(Q2_2025[[#This Row],[Artikelnr]],Artikel_prijzen[Artnr],Artikel_prijzen[Groep],"")</f>
        <v>Elektra</v>
      </c>
      <c r="J1690" s="10">
        <f>_xlfn.XLOOKUP(Q2_2025[[#This Row],[Artikelnr]],Artikel_prijzen[Artnr],Artikel_prijzen[Prijs 2025],"")</f>
        <v>106.8625</v>
      </c>
      <c r="K1690" t="str">
        <f>IF(Q2_2025[[#This Row],[Artikelprijs]]&lt;&gt;"",IF(Q2_2025[[#This Row],[Stuksprijs]]=Q2_2025[[#This Row],[Artikelprijs]],"Prijs gelijk","Prijs wijkt af"),"")</f>
        <v>Prijs wijkt af</v>
      </c>
      <c r="L1690" t="str">
        <f>IF(Q2_2025[[#This Row],[Relatiekorting percentage]]=0,
    "Nvt",
    IF(Q2_2025[[#This Row],[Brutobedrag 2]] &lt; Q2_2025[[#This Row],[Bruto - Rel.korting]],
        "Nee",
        "Ja"))</f>
        <v>Ja</v>
      </c>
      <c r="M1690" s="10">
        <f>IF(Q2_2025[[#This Row],[Artikelprijs]]&lt;&gt;"",Q2_2025[[#This Row],[Artikelprijs]],Q2_2025[[#This Row],[Stuksprijs]])</f>
        <v>106.8625</v>
      </c>
      <c r="N1690" s="10">
        <f>Q2_2025[[#This Row],[Besteld]]*Q2_2025[[#This Row],[Prijs 2]]</f>
        <v>641.17499999999995</v>
      </c>
      <c r="O1690" s="10">
        <f>IF(Q2_2025[[#This Row],[Brutobedrag 2]]&lt;Q2_2025[[#This Row],[Bruto - Rel.korting]],Q2_2025[[#This Row],[Brutobedrag 2]],Q2_2025[[#This Row],[Brutobedrag 2]]*(100-Q2_2025[[#This Row],[Relatiekorting percentage]])/100)</f>
        <v>609.11624999999992</v>
      </c>
      <c r="R1690" s="3"/>
      <c r="W1690"/>
      <c r="AB1690"/>
    </row>
    <row r="1691" spans="1:28" x14ac:dyDescent="0.3">
      <c r="A1691" t="s">
        <v>654</v>
      </c>
      <c r="B1691">
        <v>5020002</v>
      </c>
      <c r="C1691" t="s">
        <v>624</v>
      </c>
      <c r="D1691">
        <v>6</v>
      </c>
      <c r="E1691" s="10">
        <v>38.5</v>
      </c>
      <c r="F1691" s="10">
        <v>231</v>
      </c>
      <c r="G1691" s="10">
        <v>219.45</v>
      </c>
      <c r="H1691">
        <v>5</v>
      </c>
      <c r="I1691" s="51" t="str">
        <f>_xlfn.XLOOKUP(Q2_2025[[#This Row],[Artikelnr]],Artikel_prijzen[Artnr],Artikel_prijzen[Groep],"")</f>
        <v/>
      </c>
      <c r="J1691" s="10" t="str">
        <f>_xlfn.XLOOKUP(Q2_2025[[#This Row],[Artikelnr]],Artikel_prijzen[Artnr],Artikel_prijzen[Prijs 2025],"")</f>
        <v/>
      </c>
      <c r="K1691" t="str">
        <f>IF(Q2_2025[[#This Row],[Artikelprijs]]&lt;&gt;"",IF(Q2_2025[[#This Row],[Stuksprijs]]=Q2_2025[[#This Row],[Artikelprijs]],"Prijs gelijk","Prijs wijkt af"),"")</f>
        <v/>
      </c>
      <c r="L1691" t="str">
        <f>IF(Q2_2025[[#This Row],[Relatiekorting percentage]]=0,
    "Nvt",
    IF(Q2_2025[[#This Row],[Brutobedrag 2]] &lt; Q2_2025[[#This Row],[Bruto - Rel.korting]],
        "Nee",
        "Ja"))</f>
        <v>Ja</v>
      </c>
      <c r="M1691" s="10">
        <f>IF(Q2_2025[[#This Row],[Artikelprijs]]&lt;&gt;"",Q2_2025[[#This Row],[Artikelprijs]],Q2_2025[[#This Row],[Stuksprijs]])</f>
        <v>38.5</v>
      </c>
      <c r="N1691" s="10">
        <f>Q2_2025[[#This Row],[Besteld]]*Q2_2025[[#This Row],[Prijs 2]]</f>
        <v>231</v>
      </c>
      <c r="O1691" s="10">
        <f>IF(Q2_2025[[#This Row],[Brutobedrag 2]]&lt;Q2_2025[[#This Row],[Bruto - Rel.korting]],Q2_2025[[#This Row],[Brutobedrag 2]],Q2_2025[[#This Row],[Brutobedrag 2]]*(100-Q2_2025[[#This Row],[Relatiekorting percentage]])/100)</f>
        <v>219.45</v>
      </c>
      <c r="R1691" s="3"/>
      <c r="W1691"/>
      <c r="AB1691"/>
    </row>
    <row r="1692" spans="1:28" x14ac:dyDescent="0.3">
      <c r="A1692" t="s">
        <v>654</v>
      </c>
      <c r="B1692">
        <v>5022009</v>
      </c>
      <c r="C1692" t="s">
        <v>655</v>
      </c>
      <c r="D1692">
        <v>2</v>
      </c>
      <c r="E1692" s="10">
        <v>103.75</v>
      </c>
      <c r="F1692" s="10">
        <v>207.5</v>
      </c>
      <c r="G1692" s="10">
        <v>197.12</v>
      </c>
      <c r="H1692">
        <v>5</v>
      </c>
      <c r="I1692" s="51" t="str">
        <f>_xlfn.XLOOKUP(Q2_2025[[#This Row],[Artikelnr]],Artikel_prijzen[Artnr],Artikel_prijzen[Groep],"")</f>
        <v>Elektra</v>
      </c>
      <c r="J1692" s="10">
        <f>_xlfn.XLOOKUP(Q2_2025[[#This Row],[Artikelnr]],Artikel_prijzen[Artnr],Artikel_prijzen[Prijs 2025],"")</f>
        <v>106.8625</v>
      </c>
      <c r="K1692" t="str">
        <f>IF(Q2_2025[[#This Row],[Artikelprijs]]&lt;&gt;"",IF(Q2_2025[[#This Row],[Stuksprijs]]=Q2_2025[[#This Row],[Artikelprijs]],"Prijs gelijk","Prijs wijkt af"),"")</f>
        <v>Prijs wijkt af</v>
      </c>
      <c r="L1692" t="str">
        <f>IF(Q2_2025[[#This Row],[Relatiekorting percentage]]=0,
    "Nvt",
    IF(Q2_2025[[#This Row],[Brutobedrag 2]] &lt; Q2_2025[[#This Row],[Bruto - Rel.korting]],
        "Nee",
        "Ja"))</f>
        <v>Ja</v>
      </c>
      <c r="M1692" s="10">
        <f>IF(Q2_2025[[#This Row],[Artikelprijs]]&lt;&gt;"",Q2_2025[[#This Row],[Artikelprijs]],Q2_2025[[#This Row],[Stuksprijs]])</f>
        <v>106.8625</v>
      </c>
      <c r="N1692" s="10">
        <f>Q2_2025[[#This Row],[Besteld]]*Q2_2025[[#This Row],[Prijs 2]]</f>
        <v>213.72499999999999</v>
      </c>
      <c r="O1692" s="10">
        <f>IF(Q2_2025[[#This Row],[Brutobedrag 2]]&lt;Q2_2025[[#This Row],[Bruto - Rel.korting]],Q2_2025[[#This Row],[Brutobedrag 2]],Q2_2025[[#This Row],[Brutobedrag 2]]*(100-Q2_2025[[#This Row],[Relatiekorting percentage]])/100)</f>
        <v>203.03874999999999</v>
      </c>
      <c r="R1692" s="3"/>
      <c r="W1692"/>
      <c r="AB1692"/>
    </row>
    <row r="1693" spans="1:28" x14ac:dyDescent="0.3">
      <c r="A1693" t="s">
        <v>654</v>
      </c>
      <c r="B1693">
        <v>5020002</v>
      </c>
      <c r="C1693" t="s">
        <v>624</v>
      </c>
      <c r="D1693">
        <v>2</v>
      </c>
      <c r="E1693" s="10">
        <v>38.5</v>
      </c>
      <c r="F1693" s="10">
        <v>77</v>
      </c>
      <c r="G1693" s="10">
        <v>73.150000000000006</v>
      </c>
      <c r="H1693">
        <v>5</v>
      </c>
      <c r="I1693" s="51" t="str">
        <f>_xlfn.XLOOKUP(Q2_2025[[#This Row],[Artikelnr]],Artikel_prijzen[Artnr],Artikel_prijzen[Groep],"")</f>
        <v/>
      </c>
      <c r="J1693" s="10" t="str">
        <f>_xlfn.XLOOKUP(Q2_2025[[#This Row],[Artikelnr]],Artikel_prijzen[Artnr],Artikel_prijzen[Prijs 2025],"")</f>
        <v/>
      </c>
      <c r="K1693" t="str">
        <f>IF(Q2_2025[[#This Row],[Artikelprijs]]&lt;&gt;"",IF(Q2_2025[[#This Row],[Stuksprijs]]=Q2_2025[[#This Row],[Artikelprijs]],"Prijs gelijk","Prijs wijkt af"),"")</f>
        <v/>
      </c>
      <c r="L1693" t="str">
        <f>IF(Q2_2025[[#This Row],[Relatiekorting percentage]]=0,
    "Nvt",
    IF(Q2_2025[[#This Row],[Brutobedrag 2]] &lt; Q2_2025[[#This Row],[Bruto - Rel.korting]],
        "Nee",
        "Ja"))</f>
        <v>Ja</v>
      </c>
      <c r="M1693" s="10">
        <f>IF(Q2_2025[[#This Row],[Artikelprijs]]&lt;&gt;"",Q2_2025[[#This Row],[Artikelprijs]],Q2_2025[[#This Row],[Stuksprijs]])</f>
        <v>38.5</v>
      </c>
      <c r="N1693" s="10">
        <f>Q2_2025[[#This Row],[Besteld]]*Q2_2025[[#This Row],[Prijs 2]]</f>
        <v>77</v>
      </c>
      <c r="O1693" s="10">
        <f>IF(Q2_2025[[#This Row],[Brutobedrag 2]]&lt;Q2_2025[[#This Row],[Bruto - Rel.korting]],Q2_2025[[#This Row],[Brutobedrag 2]],Q2_2025[[#This Row],[Brutobedrag 2]]*(100-Q2_2025[[#This Row],[Relatiekorting percentage]])/100)</f>
        <v>73.150000000000006</v>
      </c>
      <c r="R1693" s="3"/>
      <c r="W1693"/>
      <c r="AB1693"/>
    </row>
    <row r="1694" spans="1:28" x14ac:dyDescent="0.3">
      <c r="A1694" t="s">
        <v>654</v>
      </c>
      <c r="B1694">
        <v>5021005</v>
      </c>
      <c r="C1694" t="s">
        <v>661</v>
      </c>
      <c r="D1694">
        <v>2</v>
      </c>
      <c r="E1694" s="10">
        <v>290</v>
      </c>
      <c r="F1694" s="10">
        <v>580</v>
      </c>
      <c r="G1694" s="10">
        <v>551</v>
      </c>
      <c r="H1694">
        <v>5</v>
      </c>
      <c r="I1694" s="51" t="str">
        <f>_xlfn.XLOOKUP(Q2_2025[[#This Row],[Artikelnr]],Artikel_prijzen[Artnr],Artikel_prijzen[Groep],"")</f>
        <v>Elektra</v>
      </c>
      <c r="J1694" s="10">
        <f>_xlfn.XLOOKUP(Q2_2025[[#This Row],[Artikelnr]],Artikel_prijzen[Artnr],Artikel_prijzen[Prijs 2025],"")</f>
        <v>298.7</v>
      </c>
      <c r="K1694" t="str">
        <f>IF(Q2_2025[[#This Row],[Artikelprijs]]&lt;&gt;"",IF(Q2_2025[[#This Row],[Stuksprijs]]=Q2_2025[[#This Row],[Artikelprijs]],"Prijs gelijk","Prijs wijkt af"),"")</f>
        <v>Prijs wijkt af</v>
      </c>
      <c r="L1694" t="str">
        <f>IF(Q2_2025[[#This Row],[Relatiekorting percentage]]=0,
    "Nvt",
    IF(Q2_2025[[#This Row],[Brutobedrag 2]] &lt; Q2_2025[[#This Row],[Bruto - Rel.korting]],
        "Nee",
        "Ja"))</f>
        <v>Ja</v>
      </c>
      <c r="M1694" s="10">
        <f>IF(Q2_2025[[#This Row],[Artikelprijs]]&lt;&gt;"",Q2_2025[[#This Row],[Artikelprijs]],Q2_2025[[#This Row],[Stuksprijs]])</f>
        <v>298.7</v>
      </c>
      <c r="N1694" s="10">
        <f>Q2_2025[[#This Row],[Besteld]]*Q2_2025[[#This Row],[Prijs 2]]</f>
        <v>597.4</v>
      </c>
      <c r="O1694" s="10">
        <f>IF(Q2_2025[[#This Row],[Brutobedrag 2]]&lt;Q2_2025[[#This Row],[Bruto - Rel.korting]],Q2_2025[[#This Row],[Brutobedrag 2]],Q2_2025[[#This Row],[Brutobedrag 2]]*(100-Q2_2025[[#This Row],[Relatiekorting percentage]])/100)</f>
        <v>567.53</v>
      </c>
      <c r="R1694" s="3"/>
      <c r="W1694"/>
      <c r="AB1694"/>
    </row>
    <row r="1695" spans="1:28" x14ac:dyDescent="0.3">
      <c r="A1695" t="s">
        <v>654</v>
      </c>
      <c r="B1695">
        <v>5020002</v>
      </c>
      <c r="C1695" t="s">
        <v>624</v>
      </c>
      <c r="D1695">
        <v>6</v>
      </c>
      <c r="E1695" s="10">
        <v>38.5</v>
      </c>
      <c r="F1695" s="10">
        <v>231</v>
      </c>
      <c r="G1695" s="10">
        <v>219.45</v>
      </c>
      <c r="H1695">
        <v>5</v>
      </c>
      <c r="I1695" s="51" t="str">
        <f>_xlfn.XLOOKUP(Q2_2025[[#This Row],[Artikelnr]],Artikel_prijzen[Artnr],Artikel_prijzen[Groep],"")</f>
        <v/>
      </c>
      <c r="J1695" s="10" t="str">
        <f>_xlfn.XLOOKUP(Q2_2025[[#This Row],[Artikelnr]],Artikel_prijzen[Artnr],Artikel_prijzen[Prijs 2025],"")</f>
        <v/>
      </c>
      <c r="K1695" t="str">
        <f>IF(Q2_2025[[#This Row],[Artikelprijs]]&lt;&gt;"",IF(Q2_2025[[#This Row],[Stuksprijs]]=Q2_2025[[#This Row],[Artikelprijs]],"Prijs gelijk","Prijs wijkt af"),"")</f>
        <v/>
      </c>
      <c r="L1695" t="str">
        <f>IF(Q2_2025[[#This Row],[Relatiekorting percentage]]=0,
    "Nvt",
    IF(Q2_2025[[#This Row],[Brutobedrag 2]] &lt; Q2_2025[[#This Row],[Bruto - Rel.korting]],
        "Nee",
        "Ja"))</f>
        <v>Ja</v>
      </c>
      <c r="M1695" s="10">
        <f>IF(Q2_2025[[#This Row],[Artikelprijs]]&lt;&gt;"",Q2_2025[[#This Row],[Artikelprijs]],Q2_2025[[#This Row],[Stuksprijs]])</f>
        <v>38.5</v>
      </c>
      <c r="N1695" s="10">
        <f>Q2_2025[[#This Row],[Besteld]]*Q2_2025[[#This Row],[Prijs 2]]</f>
        <v>231</v>
      </c>
      <c r="O1695" s="10">
        <f>IF(Q2_2025[[#This Row],[Brutobedrag 2]]&lt;Q2_2025[[#This Row],[Bruto - Rel.korting]],Q2_2025[[#This Row],[Brutobedrag 2]],Q2_2025[[#This Row],[Brutobedrag 2]]*(100-Q2_2025[[#This Row],[Relatiekorting percentage]])/100)</f>
        <v>219.45</v>
      </c>
      <c r="R1695" s="3"/>
      <c r="W1695"/>
      <c r="AB1695"/>
    </row>
    <row r="1696" spans="1:28" x14ac:dyDescent="0.3">
      <c r="A1696" t="s">
        <v>654</v>
      </c>
      <c r="B1696">
        <v>5021011</v>
      </c>
      <c r="C1696" t="s">
        <v>656</v>
      </c>
      <c r="D1696">
        <v>1</v>
      </c>
      <c r="E1696" s="10">
        <v>458.35</v>
      </c>
      <c r="F1696" s="10">
        <v>458.35</v>
      </c>
      <c r="G1696" s="10">
        <v>435.43</v>
      </c>
      <c r="H1696">
        <v>5</v>
      </c>
      <c r="I1696" s="51" t="str">
        <f>_xlfn.XLOOKUP(Q2_2025[[#This Row],[Artikelnr]],Artikel_prijzen[Artnr],Artikel_prijzen[Groep],"")</f>
        <v>Elektra</v>
      </c>
      <c r="J1696" s="10">
        <f>_xlfn.XLOOKUP(Q2_2025[[#This Row],[Artikelnr]],Artikel_prijzen[Artnr],Artikel_prijzen[Prijs 2025],"")</f>
        <v>458.35</v>
      </c>
      <c r="K1696" t="str">
        <f>IF(Q2_2025[[#This Row],[Artikelprijs]]&lt;&gt;"",IF(Q2_2025[[#This Row],[Stuksprijs]]=Q2_2025[[#This Row],[Artikelprijs]],"Prijs gelijk","Prijs wijkt af"),"")</f>
        <v>Prijs gelijk</v>
      </c>
      <c r="L1696" t="str">
        <f>IF(Q2_2025[[#This Row],[Relatiekorting percentage]]=0,
    "Nvt",
    IF(Q2_2025[[#This Row],[Brutobedrag 2]] &lt; Q2_2025[[#This Row],[Bruto - Rel.korting]],
        "Nee",
        "Ja"))</f>
        <v>Ja</v>
      </c>
      <c r="M1696" s="10">
        <f>IF(Q2_2025[[#This Row],[Artikelprijs]]&lt;&gt;"",Q2_2025[[#This Row],[Artikelprijs]],Q2_2025[[#This Row],[Stuksprijs]])</f>
        <v>458.35</v>
      </c>
      <c r="N1696" s="10">
        <f>Q2_2025[[#This Row],[Besteld]]*Q2_2025[[#This Row],[Prijs 2]]</f>
        <v>458.35</v>
      </c>
      <c r="O1696" s="10">
        <f>IF(Q2_2025[[#This Row],[Brutobedrag 2]]&lt;Q2_2025[[#This Row],[Bruto - Rel.korting]],Q2_2025[[#This Row],[Brutobedrag 2]],Q2_2025[[#This Row],[Brutobedrag 2]]*(100-Q2_2025[[#This Row],[Relatiekorting percentage]])/100)</f>
        <v>435.4325</v>
      </c>
      <c r="R1696" s="3"/>
      <c r="W1696"/>
      <c r="AB1696"/>
    </row>
    <row r="1697" spans="1:28" x14ac:dyDescent="0.3">
      <c r="A1697" t="s">
        <v>654</v>
      </c>
      <c r="B1697">
        <v>5020002</v>
      </c>
      <c r="C1697" t="s">
        <v>624</v>
      </c>
      <c r="D1697">
        <v>6</v>
      </c>
      <c r="E1697" s="10">
        <v>38.5</v>
      </c>
      <c r="F1697" s="10">
        <v>231</v>
      </c>
      <c r="G1697" s="10">
        <v>219.45</v>
      </c>
      <c r="H1697">
        <v>5</v>
      </c>
      <c r="I1697" s="51" t="str">
        <f>_xlfn.XLOOKUP(Q2_2025[[#This Row],[Artikelnr]],Artikel_prijzen[Artnr],Artikel_prijzen[Groep],"")</f>
        <v/>
      </c>
      <c r="J1697" s="10" t="str">
        <f>_xlfn.XLOOKUP(Q2_2025[[#This Row],[Artikelnr]],Artikel_prijzen[Artnr],Artikel_prijzen[Prijs 2025],"")</f>
        <v/>
      </c>
      <c r="K1697" t="str">
        <f>IF(Q2_2025[[#This Row],[Artikelprijs]]&lt;&gt;"",IF(Q2_2025[[#This Row],[Stuksprijs]]=Q2_2025[[#This Row],[Artikelprijs]],"Prijs gelijk","Prijs wijkt af"),"")</f>
        <v/>
      </c>
      <c r="L1697" t="str">
        <f>IF(Q2_2025[[#This Row],[Relatiekorting percentage]]=0,
    "Nvt",
    IF(Q2_2025[[#This Row],[Brutobedrag 2]] &lt; Q2_2025[[#This Row],[Bruto - Rel.korting]],
        "Nee",
        "Ja"))</f>
        <v>Ja</v>
      </c>
      <c r="M1697" s="10">
        <f>IF(Q2_2025[[#This Row],[Artikelprijs]]&lt;&gt;"",Q2_2025[[#This Row],[Artikelprijs]],Q2_2025[[#This Row],[Stuksprijs]])</f>
        <v>38.5</v>
      </c>
      <c r="N1697" s="10">
        <f>Q2_2025[[#This Row],[Besteld]]*Q2_2025[[#This Row],[Prijs 2]]</f>
        <v>231</v>
      </c>
      <c r="O1697" s="10">
        <f>IF(Q2_2025[[#This Row],[Brutobedrag 2]]&lt;Q2_2025[[#This Row],[Bruto - Rel.korting]],Q2_2025[[#This Row],[Brutobedrag 2]],Q2_2025[[#This Row],[Brutobedrag 2]]*(100-Q2_2025[[#This Row],[Relatiekorting percentage]])/100)</f>
        <v>219.45</v>
      </c>
      <c r="R1697" s="3"/>
      <c r="W1697"/>
      <c r="AB1697"/>
    </row>
    <row r="1698" spans="1:28" x14ac:dyDescent="0.3">
      <c r="A1698" t="s">
        <v>654</v>
      </c>
      <c r="B1698">
        <v>5021011</v>
      </c>
      <c r="C1698" t="s">
        <v>656</v>
      </c>
      <c r="D1698">
        <v>1</v>
      </c>
      <c r="E1698" s="10">
        <v>458.35</v>
      </c>
      <c r="F1698" s="10">
        <v>458.35</v>
      </c>
      <c r="G1698" s="10">
        <v>435.43</v>
      </c>
      <c r="H1698">
        <v>5</v>
      </c>
      <c r="I1698" s="51" t="str">
        <f>_xlfn.XLOOKUP(Q2_2025[[#This Row],[Artikelnr]],Artikel_prijzen[Artnr],Artikel_prijzen[Groep],"")</f>
        <v>Elektra</v>
      </c>
      <c r="J1698" s="10">
        <f>_xlfn.XLOOKUP(Q2_2025[[#This Row],[Artikelnr]],Artikel_prijzen[Artnr],Artikel_prijzen[Prijs 2025],"")</f>
        <v>458.35</v>
      </c>
      <c r="K1698" t="str">
        <f>IF(Q2_2025[[#This Row],[Artikelprijs]]&lt;&gt;"",IF(Q2_2025[[#This Row],[Stuksprijs]]=Q2_2025[[#This Row],[Artikelprijs]],"Prijs gelijk","Prijs wijkt af"),"")</f>
        <v>Prijs gelijk</v>
      </c>
      <c r="L1698" t="str">
        <f>IF(Q2_2025[[#This Row],[Relatiekorting percentage]]=0,
    "Nvt",
    IF(Q2_2025[[#This Row],[Brutobedrag 2]] &lt; Q2_2025[[#This Row],[Bruto - Rel.korting]],
        "Nee",
        "Ja"))</f>
        <v>Ja</v>
      </c>
      <c r="M1698" s="10">
        <f>IF(Q2_2025[[#This Row],[Artikelprijs]]&lt;&gt;"",Q2_2025[[#This Row],[Artikelprijs]],Q2_2025[[#This Row],[Stuksprijs]])</f>
        <v>458.35</v>
      </c>
      <c r="N1698" s="10">
        <f>Q2_2025[[#This Row],[Besteld]]*Q2_2025[[#This Row],[Prijs 2]]</f>
        <v>458.35</v>
      </c>
      <c r="O1698" s="10">
        <f>IF(Q2_2025[[#This Row],[Brutobedrag 2]]&lt;Q2_2025[[#This Row],[Bruto - Rel.korting]],Q2_2025[[#This Row],[Brutobedrag 2]],Q2_2025[[#This Row],[Brutobedrag 2]]*(100-Q2_2025[[#This Row],[Relatiekorting percentage]])/100)</f>
        <v>435.4325</v>
      </c>
      <c r="R1698" s="3"/>
      <c r="W1698"/>
      <c r="AB1698"/>
    </row>
    <row r="1699" spans="1:28" x14ac:dyDescent="0.3">
      <c r="A1699" t="s">
        <v>654</v>
      </c>
      <c r="B1699">
        <v>5020002</v>
      </c>
      <c r="C1699" t="s">
        <v>624</v>
      </c>
      <c r="D1699">
        <v>12</v>
      </c>
      <c r="E1699" s="10">
        <v>38.5</v>
      </c>
      <c r="F1699" s="10">
        <v>462</v>
      </c>
      <c r="G1699" s="10">
        <v>438.9</v>
      </c>
      <c r="H1699">
        <v>5</v>
      </c>
      <c r="I1699" s="51" t="str">
        <f>_xlfn.XLOOKUP(Q2_2025[[#This Row],[Artikelnr]],Artikel_prijzen[Artnr],Artikel_prijzen[Groep],"")</f>
        <v/>
      </c>
      <c r="J1699" s="10" t="str">
        <f>_xlfn.XLOOKUP(Q2_2025[[#This Row],[Artikelnr]],Artikel_prijzen[Artnr],Artikel_prijzen[Prijs 2025],"")</f>
        <v/>
      </c>
      <c r="K1699" t="str">
        <f>IF(Q2_2025[[#This Row],[Artikelprijs]]&lt;&gt;"",IF(Q2_2025[[#This Row],[Stuksprijs]]=Q2_2025[[#This Row],[Artikelprijs]],"Prijs gelijk","Prijs wijkt af"),"")</f>
        <v/>
      </c>
      <c r="L1699" t="str">
        <f>IF(Q2_2025[[#This Row],[Relatiekorting percentage]]=0,
    "Nvt",
    IF(Q2_2025[[#This Row],[Brutobedrag 2]] &lt; Q2_2025[[#This Row],[Bruto - Rel.korting]],
        "Nee",
        "Ja"))</f>
        <v>Ja</v>
      </c>
      <c r="M1699" s="10">
        <f>IF(Q2_2025[[#This Row],[Artikelprijs]]&lt;&gt;"",Q2_2025[[#This Row],[Artikelprijs]],Q2_2025[[#This Row],[Stuksprijs]])</f>
        <v>38.5</v>
      </c>
      <c r="N1699" s="10">
        <f>Q2_2025[[#This Row],[Besteld]]*Q2_2025[[#This Row],[Prijs 2]]</f>
        <v>462</v>
      </c>
      <c r="O1699" s="10">
        <f>IF(Q2_2025[[#This Row],[Brutobedrag 2]]&lt;Q2_2025[[#This Row],[Bruto - Rel.korting]],Q2_2025[[#This Row],[Brutobedrag 2]],Q2_2025[[#This Row],[Brutobedrag 2]]*(100-Q2_2025[[#This Row],[Relatiekorting percentage]])/100)</f>
        <v>438.9</v>
      </c>
      <c r="R1699" s="3"/>
      <c r="W1699"/>
      <c r="AB1699"/>
    </row>
    <row r="1700" spans="1:28" x14ac:dyDescent="0.3">
      <c r="A1700" t="s">
        <v>654</v>
      </c>
      <c r="B1700">
        <v>5020002</v>
      </c>
      <c r="C1700" t="s">
        <v>624</v>
      </c>
      <c r="D1700">
        <v>8</v>
      </c>
      <c r="E1700" s="10">
        <v>38.5</v>
      </c>
      <c r="F1700" s="10">
        <v>308</v>
      </c>
      <c r="G1700" s="10">
        <v>292.60000000000002</v>
      </c>
      <c r="H1700">
        <v>5</v>
      </c>
      <c r="I1700" s="51" t="str">
        <f>_xlfn.XLOOKUP(Q2_2025[[#This Row],[Artikelnr]],Artikel_prijzen[Artnr],Artikel_prijzen[Groep],"")</f>
        <v/>
      </c>
      <c r="J1700" s="10" t="str">
        <f>_xlfn.XLOOKUP(Q2_2025[[#This Row],[Artikelnr]],Artikel_prijzen[Artnr],Artikel_prijzen[Prijs 2025],"")</f>
        <v/>
      </c>
      <c r="K1700" t="str">
        <f>IF(Q2_2025[[#This Row],[Artikelprijs]]&lt;&gt;"",IF(Q2_2025[[#This Row],[Stuksprijs]]=Q2_2025[[#This Row],[Artikelprijs]],"Prijs gelijk","Prijs wijkt af"),"")</f>
        <v/>
      </c>
      <c r="L1700" t="str">
        <f>IF(Q2_2025[[#This Row],[Relatiekorting percentage]]=0,
    "Nvt",
    IF(Q2_2025[[#This Row],[Brutobedrag 2]] &lt; Q2_2025[[#This Row],[Bruto - Rel.korting]],
        "Nee",
        "Ja"))</f>
        <v>Ja</v>
      </c>
      <c r="M1700" s="10">
        <f>IF(Q2_2025[[#This Row],[Artikelprijs]]&lt;&gt;"",Q2_2025[[#This Row],[Artikelprijs]],Q2_2025[[#This Row],[Stuksprijs]])</f>
        <v>38.5</v>
      </c>
      <c r="N1700" s="10">
        <f>Q2_2025[[#This Row],[Besteld]]*Q2_2025[[#This Row],[Prijs 2]]</f>
        <v>308</v>
      </c>
      <c r="O1700" s="10">
        <f>IF(Q2_2025[[#This Row],[Brutobedrag 2]]&lt;Q2_2025[[#This Row],[Bruto - Rel.korting]],Q2_2025[[#This Row],[Brutobedrag 2]],Q2_2025[[#This Row],[Brutobedrag 2]]*(100-Q2_2025[[#This Row],[Relatiekorting percentage]])/100)</f>
        <v>292.60000000000002</v>
      </c>
      <c r="R1700" s="3"/>
      <c r="W1700"/>
      <c r="AB1700"/>
    </row>
    <row r="1701" spans="1:28" x14ac:dyDescent="0.3">
      <c r="A1701" t="s">
        <v>654</v>
      </c>
      <c r="B1701">
        <v>5022009</v>
      </c>
      <c r="C1701" t="s">
        <v>655</v>
      </c>
      <c r="D1701">
        <v>3</v>
      </c>
      <c r="E1701" s="10">
        <v>103.75</v>
      </c>
      <c r="F1701" s="10">
        <v>311.25</v>
      </c>
      <c r="G1701" s="10">
        <v>295.69</v>
      </c>
      <c r="H1701">
        <v>5</v>
      </c>
      <c r="I1701" s="51" t="str">
        <f>_xlfn.XLOOKUP(Q2_2025[[#This Row],[Artikelnr]],Artikel_prijzen[Artnr],Artikel_prijzen[Groep],"")</f>
        <v>Elektra</v>
      </c>
      <c r="J1701" s="10">
        <f>_xlfn.XLOOKUP(Q2_2025[[#This Row],[Artikelnr]],Artikel_prijzen[Artnr],Artikel_prijzen[Prijs 2025],"")</f>
        <v>106.8625</v>
      </c>
      <c r="K1701" t="str">
        <f>IF(Q2_2025[[#This Row],[Artikelprijs]]&lt;&gt;"",IF(Q2_2025[[#This Row],[Stuksprijs]]=Q2_2025[[#This Row],[Artikelprijs]],"Prijs gelijk","Prijs wijkt af"),"")</f>
        <v>Prijs wijkt af</v>
      </c>
      <c r="L1701" t="str">
        <f>IF(Q2_2025[[#This Row],[Relatiekorting percentage]]=0,
    "Nvt",
    IF(Q2_2025[[#This Row],[Brutobedrag 2]] &lt; Q2_2025[[#This Row],[Bruto - Rel.korting]],
        "Nee",
        "Ja"))</f>
        <v>Ja</v>
      </c>
      <c r="M1701" s="10">
        <f>IF(Q2_2025[[#This Row],[Artikelprijs]]&lt;&gt;"",Q2_2025[[#This Row],[Artikelprijs]],Q2_2025[[#This Row],[Stuksprijs]])</f>
        <v>106.8625</v>
      </c>
      <c r="N1701" s="10">
        <f>Q2_2025[[#This Row],[Besteld]]*Q2_2025[[#This Row],[Prijs 2]]</f>
        <v>320.58749999999998</v>
      </c>
      <c r="O1701" s="10">
        <f>IF(Q2_2025[[#This Row],[Brutobedrag 2]]&lt;Q2_2025[[#This Row],[Bruto - Rel.korting]],Q2_2025[[#This Row],[Brutobedrag 2]],Q2_2025[[#This Row],[Brutobedrag 2]]*(100-Q2_2025[[#This Row],[Relatiekorting percentage]])/100)</f>
        <v>304.55812499999996</v>
      </c>
      <c r="R1701" s="3"/>
      <c r="W1701"/>
      <c r="AB1701"/>
    </row>
    <row r="1702" spans="1:28" x14ac:dyDescent="0.3">
      <c r="A1702" t="s">
        <v>654</v>
      </c>
      <c r="B1702">
        <v>5020002</v>
      </c>
      <c r="C1702" t="s">
        <v>624</v>
      </c>
      <c r="D1702">
        <v>3</v>
      </c>
      <c r="E1702" s="10">
        <v>38.5</v>
      </c>
      <c r="F1702" s="10">
        <v>115.5</v>
      </c>
      <c r="G1702" s="10">
        <v>109.72</v>
      </c>
      <c r="H1702">
        <v>5</v>
      </c>
      <c r="I1702" s="51" t="str">
        <f>_xlfn.XLOOKUP(Q2_2025[[#This Row],[Artikelnr]],Artikel_prijzen[Artnr],Artikel_prijzen[Groep],"")</f>
        <v/>
      </c>
      <c r="J1702" s="10" t="str">
        <f>_xlfn.XLOOKUP(Q2_2025[[#This Row],[Artikelnr]],Artikel_prijzen[Artnr],Artikel_prijzen[Prijs 2025],"")</f>
        <v/>
      </c>
      <c r="K1702" t="str">
        <f>IF(Q2_2025[[#This Row],[Artikelprijs]]&lt;&gt;"",IF(Q2_2025[[#This Row],[Stuksprijs]]=Q2_2025[[#This Row],[Artikelprijs]],"Prijs gelijk","Prijs wijkt af"),"")</f>
        <v/>
      </c>
      <c r="L1702" t="str">
        <f>IF(Q2_2025[[#This Row],[Relatiekorting percentage]]=0,
    "Nvt",
    IF(Q2_2025[[#This Row],[Brutobedrag 2]] &lt; Q2_2025[[#This Row],[Bruto - Rel.korting]],
        "Nee",
        "Ja"))</f>
        <v>Ja</v>
      </c>
      <c r="M1702" s="10">
        <f>IF(Q2_2025[[#This Row],[Artikelprijs]]&lt;&gt;"",Q2_2025[[#This Row],[Artikelprijs]],Q2_2025[[#This Row],[Stuksprijs]])</f>
        <v>38.5</v>
      </c>
      <c r="N1702" s="10">
        <f>Q2_2025[[#This Row],[Besteld]]*Q2_2025[[#This Row],[Prijs 2]]</f>
        <v>115.5</v>
      </c>
      <c r="O1702" s="10">
        <f>IF(Q2_2025[[#This Row],[Brutobedrag 2]]&lt;Q2_2025[[#This Row],[Bruto - Rel.korting]],Q2_2025[[#This Row],[Brutobedrag 2]],Q2_2025[[#This Row],[Brutobedrag 2]]*(100-Q2_2025[[#This Row],[Relatiekorting percentage]])/100)</f>
        <v>109.72499999999999</v>
      </c>
      <c r="R1702" s="3"/>
      <c r="W1702"/>
      <c r="AB1702"/>
    </row>
    <row r="1703" spans="1:28" x14ac:dyDescent="0.3">
      <c r="A1703" t="s">
        <v>654</v>
      </c>
      <c r="B1703">
        <v>5022009</v>
      </c>
      <c r="C1703" t="s">
        <v>655</v>
      </c>
      <c r="D1703">
        <v>1</v>
      </c>
      <c r="E1703" s="10">
        <v>103.75</v>
      </c>
      <c r="F1703" s="10">
        <v>103.75</v>
      </c>
      <c r="G1703" s="10">
        <v>98.56</v>
      </c>
      <c r="H1703">
        <v>5</v>
      </c>
      <c r="I1703" s="51" t="str">
        <f>_xlfn.XLOOKUP(Q2_2025[[#This Row],[Artikelnr]],Artikel_prijzen[Artnr],Artikel_prijzen[Groep],"")</f>
        <v>Elektra</v>
      </c>
      <c r="J1703" s="10">
        <f>_xlfn.XLOOKUP(Q2_2025[[#This Row],[Artikelnr]],Artikel_prijzen[Artnr],Artikel_prijzen[Prijs 2025],"")</f>
        <v>106.8625</v>
      </c>
      <c r="K1703" t="str">
        <f>IF(Q2_2025[[#This Row],[Artikelprijs]]&lt;&gt;"",IF(Q2_2025[[#This Row],[Stuksprijs]]=Q2_2025[[#This Row],[Artikelprijs]],"Prijs gelijk","Prijs wijkt af"),"")</f>
        <v>Prijs wijkt af</v>
      </c>
      <c r="L1703" t="str">
        <f>IF(Q2_2025[[#This Row],[Relatiekorting percentage]]=0,
    "Nvt",
    IF(Q2_2025[[#This Row],[Brutobedrag 2]] &lt; Q2_2025[[#This Row],[Bruto - Rel.korting]],
        "Nee",
        "Ja"))</f>
        <v>Ja</v>
      </c>
      <c r="M1703" s="10">
        <f>IF(Q2_2025[[#This Row],[Artikelprijs]]&lt;&gt;"",Q2_2025[[#This Row],[Artikelprijs]],Q2_2025[[#This Row],[Stuksprijs]])</f>
        <v>106.8625</v>
      </c>
      <c r="N1703" s="10">
        <f>Q2_2025[[#This Row],[Besteld]]*Q2_2025[[#This Row],[Prijs 2]]</f>
        <v>106.8625</v>
      </c>
      <c r="O1703" s="10">
        <f>IF(Q2_2025[[#This Row],[Brutobedrag 2]]&lt;Q2_2025[[#This Row],[Bruto - Rel.korting]],Q2_2025[[#This Row],[Brutobedrag 2]],Q2_2025[[#This Row],[Brutobedrag 2]]*(100-Q2_2025[[#This Row],[Relatiekorting percentage]])/100)</f>
        <v>101.519375</v>
      </c>
      <c r="R1703" s="3"/>
      <c r="W1703"/>
      <c r="AB1703"/>
    </row>
    <row r="1704" spans="1:28" x14ac:dyDescent="0.3">
      <c r="A1704" t="s">
        <v>654</v>
      </c>
      <c r="B1704">
        <v>5020002</v>
      </c>
      <c r="C1704" t="s">
        <v>624</v>
      </c>
      <c r="D1704">
        <v>1</v>
      </c>
      <c r="E1704" s="10">
        <v>38.5</v>
      </c>
      <c r="F1704" s="10">
        <v>38.5</v>
      </c>
      <c r="G1704" s="10">
        <v>36.57</v>
      </c>
      <c r="H1704">
        <v>5</v>
      </c>
      <c r="I1704" s="51" t="str">
        <f>_xlfn.XLOOKUP(Q2_2025[[#This Row],[Artikelnr]],Artikel_prijzen[Artnr],Artikel_prijzen[Groep],"")</f>
        <v/>
      </c>
      <c r="J1704" s="10" t="str">
        <f>_xlfn.XLOOKUP(Q2_2025[[#This Row],[Artikelnr]],Artikel_prijzen[Artnr],Artikel_prijzen[Prijs 2025],"")</f>
        <v/>
      </c>
      <c r="K1704" t="str">
        <f>IF(Q2_2025[[#This Row],[Artikelprijs]]&lt;&gt;"",IF(Q2_2025[[#This Row],[Stuksprijs]]=Q2_2025[[#This Row],[Artikelprijs]],"Prijs gelijk","Prijs wijkt af"),"")</f>
        <v/>
      </c>
      <c r="L1704" t="str">
        <f>IF(Q2_2025[[#This Row],[Relatiekorting percentage]]=0,
    "Nvt",
    IF(Q2_2025[[#This Row],[Brutobedrag 2]] &lt; Q2_2025[[#This Row],[Bruto - Rel.korting]],
        "Nee",
        "Ja"))</f>
        <v>Ja</v>
      </c>
      <c r="M1704" s="10">
        <f>IF(Q2_2025[[#This Row],[Artikelprijs]]&lt;&gt;"",Q2_2025[[#This Row],[Artikelprijs]],Q2_2025[[#This Row],[Stuksprijs]])</f>
        <v>38.5</v>
      </c>
      <c r="N1704" s="10">
        <f>Q2_2025[[#This Row],[Besteld]]*Q2_2025[[#This Row],[Prijs 2]]</f>
        <v>38.5</v>
      </c>
      <c r="O1704" s="10">
        <f>IF(Q2_2025[[#This Row],[Brutobedrag 2]]&lt;Q2_2025[[#This Row],[Bruto - Rel.korting]],Q2_2025[[#This Row],[Brutobedrag 2]],Q2_2025[[#This Row],[Brutobedrag 2]]*(100-Q2_2025[[#This Row],[Relatiekorting percentage]])/100)</f>
        <v>36.575000000000003</v>
      </c>
      <c r="R1704" s="3"/>
      <c r="W1704"/>
      <c r="AB1704"/>
    </row>
    <row r="1705" spans="1:28" x14ac:dyDescent="0.3">
      <c r="A1705" t="s">
        <v>654</v>
      </c>
      <c r="B1705">
        <v>5022009</v>
      </c>
      <c r="C1705" t="s">
        <v>655</v>
      </c>
      <c r="D1705">
        <v>1</v>
      </c>
      <c r="E1705" s="10">
        <v>103.75</v>
      </c>
      <c r="F1705" s="10">
        <v>103.75</v>
      </c>
      <c r="G1705" s="10">
        <v>98.56</v>
      </c>
      <c r="H1705">
        <v>5</v>
      </c>
      <c r="I1705" s="51" t="str">
        <f>_xlfn.XLOOKUP(Q2_2025[[#This Row],[Artikelnr]],Artikel_prijzen[Artnr],Artikel_prijzen[Groep],"")</f>
        <v>Elektra</v>
      </c>
      <c r="J1705" s="10">
        <f>_xlfn.XLOOKUP(Q2_2025[[#This Row],[Artikelnr]],Artikel_prijzen[Artnr],Artikel_prijzen[Prijs 2025],"")</f>
        <v>106.8625</v>
      </c>
      <c r="K1705" t="str">
        <f>IF(Q2_2025[[#This Row],[Artikelprijs]]&lt;&gt;"",IF(Q2_2025[[#This Row],[Stuksprijs]]=Q2_2025[[#This Row],[Artikelprijs]],"Prijs gelijk","Prijs wijkt af"),"")</f>
        <v>Prijs wijkt af</v>
      </c>
      <c r="L1705" t="str">
        <f>IF(Q2_2025[[#This Row],[Relatiekorting percentage]]=0,
    "Nvt",
    IF(Q2_2025[[#This Row],[Brutobedrag 2]] &lt; Q2_2025[[#This Row],[Bruto - Rel.korting]],
        "Nee",
        "Ja"))</f>
        <v>Ja</v>
      </c>
      <c r="M1705" s="10">
        <f>IF(Q2_2025[[#This Row],[Artikelprijs]]&lt;&gt;"",Q2_2025[[#This Row],[Artikelprijs]],Q2_2025[[#This Row],[Stuksprijs]])</f>
        <v>106.8625</v>
      </c>
      <c r="N1705" s="10">
        <f>Q2_2025[[#This Row],[Besteld]]*Q2_2025[[#This Row],[Prijs 2]]</f>
        <v>106.8625</v>
      </c>
      <c r="O1705" s="10">
        <f>IF(Q2_2025[[#This Row],[Brutobedrag 2]]&lt;Q2_2025[[#This Row],[Bruto - Rel.korting]],Q2_2025[[#This Row],[Brutobedrag 2]],Q2_2025[[#This Row],[Brutobedrag 2]]*(100-Q2_2025[[#This Row],[Relatiekorting percentage]])/100)</f>
        <v>101.519375</v>
      </c>
      <c r="R1705" s="3"/>
      <c r="W1705"/>
      <c r="AB1705"/>
    </row>
    <row r="1706" spans="1:28" x14ac:dyDescent="0.3">
      <c r="A1706" t="s">
        <v>654</v>
      </c>
      <c r="B1706">
        <v>5020002</v>
      </c>
      <c r="C1706" t="s">
        <v>624</v>
      </c>
      <c r="D1706">
        <v>4</v>
      </c>
      <c r="E1706" s="10">
        <v>38.5</v>
      </c>
      <c r="F1706" s="10">
        <v>154</v>
      </c>
      <c r="G1706" s="10">
        <v>146.30000000000001</v>
      </c>
      <c r="H1706">
        <v>5</v>
      </c>
      <c r="I1706" s="51" t="str">
        <f>_xlfn.XLOOKUP(Q2_2025[[#This Row],[Artikelnr]],Artikel_prijzen[Artnr],Artikel_prijzen[Groep],"")</f>
        <v/>
      </c>
      <c r="J1706" s="10" t="str">
        <f>_xlfn.XLOOKUP(Q2_2025[[#This Row],[Artikelnr]],Artikel_prijzen[Artnr],Artikel_prijzen[Prijs 2025],"")</f>
        <v/>
      </c>
      <c r="K1706" t="str">
        <f>IF(Q2_2025[[#This Row],[Artikelprijs]]&lt;&gt;"",IF(Q2_2025[[#This Row],[Stuksprijs]]=Q2_2025[[#This Row],[Artikelprijs]],"Prijs gelijk","Prijs wijkt af"),"")</f>
        <v/>
      </c>
      <c r="L1706" t="str">
        <f>IF(Q2_2025[[#This Row],[Relatiekorting percentage]]=0,
    "Nvt",
    IF(Q2_2025[[#This Row],[Brutobedrag 2]] &lt; Q2_2025[[#This Row],[Bruto - Rel.korting]],
        "Nee",
        "Ja"))</f>
        <v>Ja</v>
      </c>
      <c r="M1706" s="10">
        <f>IF(Q2_2025[[#This Row],[Artikelprijs]]&lt;&gt;"",Q2_2025[[#This Row],[Artikelprijs]],Q2_2025[[#This Row],[Stuksprijs]])</f>
        <v>38.5</v>
      </c>
      <c r="N1706" s="10">
        <f>Q2_2025[[#This Row],[Besteld]]*Q2_2025[[#This Row],[Prijs 2]]</f>
        <v>154</v>
      </c>
      <c r="O1706" s="10">
        <f>IF(Q2_2025[[#This Row],[Brutobedrag 2]]&lt;Q2_2025[[#This Row],[Bruto - Rel.korting]],Q2_2025[[#This Row],[Brutobedrag 2]],Q2_2025[[#This Row],[Brutobedrag 2]]*(100-Q2_2025[[#This Row],[Relatiekorting percentage]])/100)</f>
        <v>146.30000000000001</v>
      </c>
      <c r="R1706" s="3"/>
      <c r="W1706"/>
      <c r="AB1706"/>
    </row>
    <row r="1707" spans="1:28" x14ac:dyDescent="0.3">
      <c r="A1707" t="s">
        <v>654</v>
      </c>
      <c r="B1707">
        <v>5020016</v>
      </c>
      <c r="C1707" t="s">
        <v>657</v>
      </c>
      <c r="D1707">
        <v>8</v>
      </c>
      <c r="E1707" s="10">
        <v>13.5</v>
      </c>
      <c r="F1707" s="10">
        <v>108</v>
      </c>
      <c r="G1707" s="10">
        <v>102.6</v>
      </c>
      <c r="H1707">
        <v>5</v>
      </c>
      <c r="I1707" s="51" t="str">
        <f>_xlfn.XLOOKUP(Q2_2025[[#This Row],[Artikelnr]],Artikel_prijzen[Artnr],Artikel_prijzen[Groep],"")</f>
        <v/>
      </c>
      <c r="J1707" s="10" t="str">
        <f>_xlfn.XLOOKUP(Q2_2025[[#This Row],[Artikelnr]],Artikel_prijzen[Artnr],Artikel_prijzen[Prijs 2025],"")</f>
        <v/>
      </c>
      <c r="K1707" t="str">
        <f>IF(Q2_2025[[#This Row],[Artikelprijs]]&lt;&gt;"",IF(Q2_2025[[#This Row],[Stuksprijs]]=Q2_2025[[#This Row],[Artikelprijs]],"Prijs gelijk","Prijs wijkt af"),"")</f>
        <v/>
      </c>
      <c r="L1707" t="str">
        <f>IF(Q2_2025[[#This Row],[Relatiekorting percentage]]=0,
    "Nvt",
    IF(Q2_2025[[#This Row],[Brutobedrag 2]] &lt; Q2_2025[[#This Row],[Bruto - Rel.korting]],
        "Nee",
        "Ja"))</f>
        <v>Ja</v>
      </c>
      <c r="M1707" s="10">
        <f>IF(Q2_2025[[#This Row],[Artikelprijs]]&lt;&gt;"",Q2_2025[[#This Row],[Artikelprijs]],Q2_2025[[#This Row],[Stuksprijs]])</f>
        <v>13.5</v>
      </c>
      <c r="N1707" s="10">
        <f>Q2_2025[[#This Row],[Besteld]]*Q2_2025[[#This Row],[Prijs 2]]</f>
        <v>108</v>
      </c>
      <c r="O1707" s="10">
        <f>IF(Q2_2025[[#This Row],[Brutobedrag 2]]&lt;Q2_2025[[#This Row],[Bruto - Rel.korting]],Q2_2025[[#This Row],[Brutobedrag 2]],Q2_2025[[#This Row],[Brutobedrag 2]]*(100-Q2_2025[[#This Row],[Relatiekorting percentage]])/100)</f>
        <v>102.6</v>
      </c>
      <c r="R1707" s="3"/>
      <c r="W1707"/>
      <c r="AB1707"/>
    </row>
    <row r="1708" spans="1:28" x14ac:dyDescent="0.3">
      <c r="A1708" t="s">
        <v>654</v>
      </c>
      <c r="B1708">
        <v>5021005</v>
      </c>
      <c r="C1708" t="s">
        <v>661</v>
      </c>
      <c r="D1708">
        <v>1</v>
      </c>
      <c r="E1708" s="10">
        <v>290</v>
      </c>
      <c r="F1708" s="10">
        <v>290</v>
      </c>
      <c r="G1708" s="10">
        <v>275.5</v>
      </c>
      <c r="H1708">
        <v>5</v>
      </c>
      <c r="I1708" s="51" t="str">
        <f>_xlfn.XLOOKUP(Q2_2025[[#This Row],[Artikelnr]],Artikel_prijzen[Artnr],Artikel_prijzen[Groep],"")</f>
        <v>Elektra</v>
      </c>
      <c r="J1708" s="10">
        <f>_xlfn.XLOOKUP(Q2_2025[[#This Row],[Artikelnr]],Artikel_prijzen[Artnr],Artikel_prijzen[Prijs 2025],"")</f>
        <v>298.7</v>
      </c>
      <c r="K1708" t="str">
        <f>IF(Q2_2025[[#This Row],[Artikelprijs]]&lt;&gt;"",IF(Q2_2025[[#This Row],[Stuksprijs]]=Q2_2025[[#This Row],[Artikelprijs]],"Prijs gelijk","Prijs wijkt af"),"")</f>
        <v>Prijs wijkt af</v>
      </c>
      <c r="L1708" t="str">
        <f>IF(Q2_2025[[#This Row],[Relatiekorting percentage]]=0,
    "Nvt",
    IF(Q2_2025[[#This Row],[Brutobedrag 2]] &lt; Q2_2025[[#This Row],[Bruto - Rel.korting]],
        "Nee",
        "Ja"))</f>
        <v>Ja</v>
      </c>
      <c r="M1708" s="10">
        <f>IF(Q2_2025[[#This Row],[Artikelprijs]]&lt;&gt;"",Q2_2025[[#This Row],[Artikelprijs]],Q2_2025[[#This Row],[Stuksprijs]])</f>
        <v>298.7</v>
      </c>
      <c r="N1708" s="10">
        <f>Q2_2025[[#This Row],[Besteld]]*Q2_2025[[#This Row],[Prijs 2]]</f>
        <v>298.7</v>
      </c>
      <c r="O1708" s="10">
        <f>IF(Q2_2025[[#This Row],[Brutobedrag 2]]&lt;Q2_2025[[#This Row],[Bruto - Rel.korting]],Q2_2025[[#This Row],[Brutobedrag 2]],Q2_2025[[#This Row],[Brutobedrag 2]]*(100-Q2_2025[[#This Row],[Relatiekorting percentage]])/100)</f>
        <v>283.76499999999999</v>
      </c>
      <c r="R1708" s="3"/>
      <c r="W1708"/>
      <c r="AB1708"/>
    </row>
    <row r="1709" spans="1:28" x14ac:dyDescent="0.3">
      <c r="A1709" t="s">
        <v>654</v>
      </c>
      <c r="B1709">
        <v>5020002</v>
      </c>
      <c r="C1709" t="s">
        <v>624</v>
      </c>
      <c r="D1709">
        <v>13</v>
      </c>
      <c r="E1709" s="10">
        <v>38.5</v>
      </c>
      <c r="F1709" s="10">
        <v>500.5</v>
      </c>
      <c r="G1709" s="10">
        <v>475.47</v>
      </c>
      <c r="H1709">
        <v>5</v>
      </c>
      <c r="I1709" s="51" t="str">
        <f>_xlfn.XLOOKUP(Q2_2025[[#This Row],[Artikelnr]],Artikel_prijzen[Artnr],Artikel_prijzen[Groep],"")</f>
        <v/>
      </c>
      <c r="J1709" s="10" t="str">
        <f>_xlfn.XLOOKUP(Q2_2025[[#This Row],[Artikelnr]],Artikel_prijzen[Artnr],Artikel_prijzen[Prijs 2025],"")</f>
        <v/>
      </c>
      <c r="K1709" t="str">
        <f>IF(Q2_2025[[#This Row],[Artikelprijs]]&lt;&gt;"",IF(Q2_2025[[#This Row],[Stuksprijs]]=Q2_2025[[#This Row],[Artikelprijs]],"Prijs gelijk","Prijs wijkt af"),"")</f>
        <v/>
      </c>
      <c r="L1709" t="str">
        <f>IF(Q2_2025[[#This Row],[Relatiekorting percentage]]=0,
    "Nvt",
    IF(Q2_2025[[#This Row],[Brutobedrag 2]] &lt; Q2_2025[[#This Row],[Bruto - Rel.korting]],
        "Nee",
        "Ja"))</f>
        <v>Ja</v>
      </c>
      <c r="M1709" s="10">
        <f>IF(Q2_2025[[#This Row],[Artikelprijs]]&lt;&gt;"",Q2_2025[[#This Row],[Artikelprijs]],Q2_2025[[#This Row],[Stuksprijs]])</f>
        <v>38.5</v>
      </c>
      <c r="N1709" s="10">
        <f>Q2_2025[[#This Row],[Besteld]]*Q2_2025[[#This Row],[Prijs 2]]</f>
        <v>500.5</v>
      </c>
      <c r="O1709" s="10">
        <f>IF(Q2_2025[[#This Row],[Brutobedrag 2]]&lt;Q2_2025[[#This Row],[Bruto - Rel.korting]],Q2_2025[[#This Row],[Brutobedrag 2]],Q2_2025[[#This Row],[Brutobedrag 2]]*(100-Q2_2025[[#This Row],[Relatiekorting percentage]])/100)</f>
        <v>475.47500000000002</v>
      </c>
      <c r="R1709" s="3"/>
      <c r="W1709"/>
      <c r="AB1709"/>
    </row>
    <row r="1710" spans="1:28" x14ac:dyDescent="0.3">
      <c r="A1710" t="s">
        <v>654</v>
      </c>
      <c r="B1710">
        <v>5022009</v>
      </c>
      <c r="C1710" t="s">
        <v>655</v>
      </c>
      <c r="D1710">
        <v>1</v>
      </c>
      <c r="E1710" s="10">
        <v>103.75</v>
      </c>
      <c r="F1710" s="10">
        <v>103.75</v>
      </c>
      <c r="G1710" s="10">
        <v>98.56</v>
      </c>
      <c r="H1710">
        <v>5</v>
      </c>
      <c r="I1710" s="51" t="str">
        <f>_xlfn.XLOOKUP(Q2_2025[[#This Row],[Artikelnr]],Artikel_prijzen[Artnr],Artikel_prijzen[Groep],"")</f>
        <v>Elektra</v>
      </c>
      <c r="J1710" s="10">
        <f>_xlfn.XLOOKUP(Q2_2025[[#This Row],[Artikelnr]],Artikel_prijzen[Artnr],Artikel_prijzen[Prijs 2025],"")</f>
        <v>106.8625</v>
      </c>
      <c r="K1710" t="str">
        <f>IF(Q2_2025[[#This Row],[Artikelprijs]]&lt;&gt;"",IF(Q2_2025[[#This Row],[Stuksprijs]]=Q2_2025[[#This Row],[Artikelprijs]],"Prijs gelijk","Prijs wijkt af"),"")</f>
        <v>Prijs wijkt af</v>
      </c>
      <c r="L1710" t="str">
        <f>IF(Q2_2025[[#This Row],[Relatiekorting percentage]]=0,
    "Nvt",
    IF(Q2_2025[[#This Row],[Brutobedrag 2]] &lt; Q2_2025[[#This Row],[Bruto - Rel.korting]],
        "Nee",
        "Ja"))</f>
        <v>Ja</v>
      </c>
      <c r="M1710" s="10">
        <f>IF(Q2_2025[[#This Row],[Artikelprijs]]&lt;&gt;"",Q2_2025[[#This Row],[Artikelprijs]],Q2_2025[[#This Row],[Stuksprijs]])</f>
        <v>106.8625</v>
      </c>
      <c r="N1710" s="10">
        <f>Q2_2025[[#This Row],[Besteld]]*Q2_2025[[#This Row],[Prijs 2]]</f>
        <v>106.8625</v>
      </c>
      <c r="O1710" s="10">
        <f>IF(Q2_2025[[#This Row],[Brutobedrag 2]]&lt;Q2_2025[[#This Row],[Bruto - Rel.korting]],Q2_2025[[#This Row],[Brutobedrag 2]],Q2_2025[[#This Row],[Brutobedrag 2]]*(100-Q2_2025[[#This Row],[Relatiekorting percentage]])/100)</f>
        <v>101.519375</v>
      </c>
      <c r="R1710" s="3"/>
      <c r="W1710"/>
      <c r="AB1710"/>
    </row>
    <row r="1711" spans="1:28" x14ac:dyDescent="0.3">
      <c r="A1711" t="s">
        <v>654</v>
      </c>
      <c r="B1711">
        <v>5020002</v>
      </c>
      <c r="C1711" t="s">
        <v>624</v>
      </c>
      <c r="D1711">
        <v>2</v>
      </c>
      <c r="E1711" s="10">
        <v>38.5</v>
      </c>
      <c r="F1711" s="10">
        <v>77</v>
      </c>
      <c r="G1711" s="10">
        <v>73.150000000000006</v>
      </c>
      <c r="H1711">
        <v>5</v>
      </c>
      <c r="I1711" s="51" t="str">
        <f>_xlfn.XLOOKUP(Q2_2025[[#This Row],[Artikelnr]],Artikel_prijzen[Artnr],Artikel_prijzen[Groep],"")</f>
        <v/>
      </c>
      <c r="J1711" s="10" t="str">
        <f>_xlfn.XLOOKUP(Q2_2025[[#This Row],[Artikelnr]],Artikel_prijzen[Artnr],Artikel_prijzen[Prijs 2025],"")</f>
        <v/>
      </c>
      <c r="K1711" t="str">
        <f>IF(Q2_2025[[#This Row],[Artikelprijs]]&lt;&gt;"",IF(Q2_2025[[#This Row],[Stuksprijs]]=Q2_2025[[#This Row],[Artikelprijs]],"Prijs gelijk","Prijs wijkt af"),"")</f>
        <v/>
      </c>
      <c r="L1711" t="str">
        <f>IF(Q2_2025[[#This Row],[Relatiekorting percentage]]=0,
    "Nvt",
    IF(Q2_2025[[#This Row],[Brutobedrag 2]] &lt; Q2_2025[[#This Row],[Bruto - Rel.korting]],
        "Nee",
        "Ja"))</f>
        <v>Ja</v>
      </c>
      <c r="M1711" s="10">
        <f>IF(Q2_2025[[#This Row],[Artikelprijs]]&lt;&gt;"",Q2_2025[[#This Row],[Artikelprijs]],Q2_2025[[#This Row],[Stuksprijs]])</f>
        <v>38.5</v>
      </c>
      <c r="N1711" s="10">
        <f>Q2_2025[[#This Row],[Besteld]]*Q2_2025[[#This Row],[Prijs 2]]</f>
        <v>77</v>
      </c>
      <c r="O1711" s="10">
        <f>IF(Q2_2025[[#This Row],[Brutobedrag 2]]&lt;Q2_2025[[#This Row],[Bruto - Rel.korting]],Q2_2025[[#This Row],[Brutobedrag 2]],Q2_2025[[#This Row],[Brutobedrag 2]]*(100-Q2_2025[[#This Row],[Relatiekorting percentage]])/100)</f>
        <v>73.150000000000006</v>
      </c>
      <c r="R1711" s="3"/>
      <c r="W1711"/>
      <c r="AB1711"/>
    </row>
    <row r="1712" spans="1:28" x14ac:dyDescent="0.3">
      <c r="A1712" t="s">
        <v>654</v>
      </c>
      <c r="B1712">
        <v>5020016</v>
      </c>
      <c r="C1712" t="s">
        <v>657</v>
      </c>
      <c r="D1712">
        <v>6</v>
      </c>
      <c r="E1712" s="10">
        <v>13.5</v>
      </c>
      <c r="F1712" s="10">
        <v>81</v>
      </c>
      <c r="G1712" s="10">
        <v>76.95</v>
      </c>
      <c r="H1712">
        <v>5</v>
      </c>
      <c r="I1712" s="51" t="str">
        <f>_xlfn.XLOOKUP(Q2_2025[[#This Row],[Artikelnr]],Artikel_prijzen[Artnr],Artikel_prijzen[Groep],"")</f>
        <v/>
      </c>
      <c r="J1712" s="10" t="str">
        <f>_xlfn.XLOOKUP(Q2_2025[[#This Row],[Artikelnr]],Artikel_prijzen[Artnr],Artikel_prijzen[Prijs 2025],"")</f>
        <v/>
      </c>
      <c r="K1712" t="str">
        <f>IF(Q2_2025[[#This Row],[Artikelprijs]]&lt;&gt;"",IF(Q2_2025[[#This Row],[Stuksprijs]]=Q2_2025[[#This Row],[Artikelprijs]],"Prijs gelijk","Prijs wijkt af"),"")</f>
        <v/>
      </c>
      <c r="L1712" t="str">
        <f>IF(Q2_2025[[#This Row],[Relatiekorting percentage]]=0,
    "Nvt",
    IF(Q2_2025[[#This Row],[Brutobedrag 2]] &lt; Q2_2025[[#This Row],[Bruto - Rel.korting]],
        "Nee",
        "Ja"))</f>
        <v>Ja</v>
      </c>
      <c r="M1712" s="10">
        <f>IF(Q2_2025[[#This Row],[Artikelprijs]]&lt;&gt;"",Q2_2025[[#This Row],[Artikelprijs]],Q2_2025[[#This Row],[Stuksprijs]])</f>
        <v>13.5</v>
      </c>
      <c r="N1712" s="10">
        <f>Q2_2025[[#This Row],[Besteld]]*Q2_2025[[#This Row],[Prijs 2]]</f>
        <v>81</v>
      </c>
      <c r="O1712" s="10">
        <f>IF(Q2_2025[[#This Row],[Brutobedrag 2]]&lt;Q2_2025[[#This Row],[Bruto - Rel.korting]],Q2_2025[[#This Row],[Brutobedrag 2]],Q2_2025[[#This Row],[Brutobedrag 2]]*(100-Q2_2025[[#This Row],[Relatiekorting percentage]])/100)</f>
        <v>76.95</v>
      </c>
      <c r="R1712" s="3"/>
      <c r="W1712"/>
      <c r="AB1712"/>
    </row>
    <row r="1713" spans="1:28" x14ac:dyDescent="0.3">
      <c r="A1713" t="s">
        <v>654</v>
      </c>
      <c r="B1713">
        <v>5022009</v>
      </c>
      <c r="C1713" t="s">
        <v>655</v>
      </c>
      <c r="D1713">
        <v>1</v>
      </c>
      <c r="E1713" s="10">
        <v>103.75</v>
      </c>
      <c r="F1713" s="10">
        <v>103.75</v>
      </c>
      <c r="G1713" s="10">
        <v>98.56</v>
      </c>
      <c r="H1713">
        <v>5</v>
      </c>
      <c r="I1713" s="51" t="str">
        <f>_xlfn.XLOOKUP(Q2_2025[[#This Row],[Artikelnr]],Artikel_prijzen[Artnr],Artikel_prijzen[Groep],"")</f>
        <v>Elektra</v>
      </c>
      <c r="J1713" s="10">
        <f>_xlfn.XLOOKUP(Q2_2025[[#This Row],[Artikelnr]],Artikel_prijzen[Artnr],Artikel_prijzen[Prijs 2025],"")</f>
        <v>106.8625</v>
      </c>
      <c r="K1713" t="str">
        <f>IF(Q2_2025[[#This Row],[Artikelprijs]]&lt;&gt;"",IF(Q2_2025[[#This Row],[Stuksprijs]]=Q2_2025[[#This Row],[Artikelprijs]],"Prijs gelijk","Prijs wijkt af"),"")</f>
        <v>Prijs wijkt af</v>
      </c>
      <c r="L1713" t="str">
        <f>IF(Q2_2025[[#This Row],[Relatiekorting percentage]]=0,
    "Nvt",
    IF(Q2_2025[[#This Row],[Brutobedrag 2]] &lt; Q2_2025[[#This Row],[Bruto - Rel.korting]],
        "Nee",
        "Ja"))</f>
        <v>Ja</v>
      </c>
      <c r="M1713" s="10">
        <f>IF(Q2_2025[[#This Row],[Artikelprijs]]&lt;&gt;"",Q2_2025[[#This Row],[Artikelprijs]],Q2_2025[[#This Row],[Stuksprijs]])</f>
        <v>106.8625</v>
      </c>
      <c r="N1713" s="10">
        <f>Q2_2025[[#This Row],[Besteld]]*Q2_2025[[#This Row],[Prijs 2]]</f>
        <v>106.8625</v>
      </c>
      <c r="O1713" s="10">
        <f>IF(Q2_2025[[#This Row],[Brutobedrag 2]]&lt;Q2_2025[[#This Row],[Bruto - Rel.korting]],Q2_2025[[#This Row],[Brutobedrag 2]],Q2_2025[[#This Row],[Brutobedrag 2]]*(100-Q2_2025[[#This Row],[Relatiekorting percentage]])/100)</f>
        <v>101.519375</v>
      </c>
      <c r="R1713" s="3"/>
      <c r="W1713"/>
      <c r="AB1713"/>
    </row>
    <row r="1714" spans="1:28" x14ac:dyDescent="0.3">
      <c r="A1714" t="s">
        <v>654</v>
      </c>
      <c r="B1714">
        <v>5020002</v>
      </c>
      <c r="C1714" t="s">
        <v>624</v>
      </c>
      <c r="D1714">
        <v>5</v>
      </c>
      <c r="E1714" s="10">
        <v>38.5</v>
      </c>
      <c r="F1714" s="10">
        <v>192.5</v>
      </c>
      <c r="G1714" s="10">
        <v>182.87</v>
      </c>
      <c r="H1714">
        <v>5</v>
      </c>
      <c r="I1714" s="51" t="str">
        <f>_xlfn.XLOOKUP(Q2_2025[[#This Row],[Artikelnr]],Artikel_prijzen[Artnr],Artikel_prijzen[Groep],"")</f>
        <v/>
      </c>
      <c r="J1714" s="10" t="str">
        <f>_xlfn.XLOOKUP(Q2_2025[[#This Row],[Artikelnr]],Artikel_prijzen[Artnr],Artikel_prijzen[Prijs 2025],"")</f>
        <v/>
      </c>
      <c r="K1714" t="str">
        <f>IF(Q2_2025[[#This Row],[Artikelprijs]]&lt;&gt;"",IF(Q2_2025[[#This Row],[Stuksprijs]]=Q2_2025[[#This Row],[Artikelprijs]],"Prijs gelijk","Prijs wijkt af"),"")</f>
        <v/>
      </c>
      <c r="L1714" t="str">
        <f>IF(Q2_2025[[#This Row],[Relatiekorting percentage]]=0,
    "Nvt",
    IF(Q2_2025[[#This Row],[Brutobedrag 2]] &lt; Q2_2025[[#This Row],[Bruto - Rel.korting]],
        "Nee",
        "Ja"))</f>
        <v>Ja</v>
      </c>
      <c r="M1714" s="10">
        <f>IF(Q2_2025[[#This Row],[Artikelprijs]]&lt;&gt;"",Q2_2025[[#This Row],[Artikelprijs]],Q2_2025[[#This Row],[Stuksprijs]])</f>
        <v>38.5</v>
      </c>
      <c r="N1714" s="10">
        <f>Q2_2025[[#This Row],[Besteld]]*Q2_2025[[#This Row],[Prijs 2]]</f>
        <v>192.5</v>
      </c>
      <c r="O1714" s="10">
        <f>IF(Q2_2025[[#This Row],[Brutobedrag 2]]&lt;Q2_2025[[#This Row],[Bruto - Rel.korting]],Q2_2025[[#This Row],[Brutobedrag 2]],Q2_2025[[#This Row],[Brutobedrag 2]]*(100-Q2_2025[[#This Row],[Relatiekorting percentage]])/100)</f>
        <v>182.875</v>
      </c>
      <c r="R1714" s="3"/>
      <c r="W1714"/>
      <c r="AB1714"/>
    </row>
    <row r="1715" spans="1:28" x14ac:dyDescent="0.3">
      <c r="A1715" t="s">
        <v>654</v>
      </c>
      <c r="B1715">
        <v>5020016</v>
      </c>
      <c r="C1715" t="s">
        <v>657</v>
      </c>
      <c r="D1715">
        <v>8</v>
      </c>
      <c r="E1715" s="10">
        <v>13.5</v>
      </c>
      <c r="F1715" s="10">
        <v>108</v>
      </c>
      <c r="G1715" s="10">
        <v>102.6</v>
      </c>
      <c r="H1715">
        <v>5</v>
      </c>
      <c r="I1715" s="51" t="str">
        <f>_xlfn.XLOOKUP(Q2_2025[[#This Row],[Artikelnr]],Artikel_prijzen[Artnr],Artikel_prijzen[Groep],"")</f>
        <v/>
      </c>
      <c r="J1715" s="10" t="str">
        <f>_xlfn.XLOOKUP(Q2_2025[[#This Row],[Artikelnr]],Artikel_prijzen[Artnr],Artikel_prijzen[Prijs 2025],"")</f>
        <v/>
      </c>
      <c r="K1715" t="str">
        <f>IF(Q2_2025[[#This Row],[Artikelprijs]]&lt;&gt;"",IF(Q2_2025[[#This Row],[Stuksprijs]]=Q2_2025[[#This Row],[Artikelprijs]],"Prijs gelijk","Prijs wijkt af"),"")</f>
        <v/>
      </c>
      <c r="L1715" t="str">
        <f>IF(Q2_2025[[#This Row],[Relatiekorting percentage]]=0,
    "Nvt",
    IF(Q2_2025[[#This Row],[Brutobedrag 2]] &lt; Q2_2025[[#This Row],[Bruto - Rel.korting]],
        "Nee",
        "Ja"))</f>
        <v>Ja</v>
      </c>
      <c r="M1715" s="10">
        <f>IF(Q2_2025[[#This Row],[Artikelprijs]]&lt;&gt;"",Q2_2025[[#This Row],[Artikelprijs]],Q2_2025[[#This Row],[Stuksprijs]])</f>
        <v>13.5</v>
      </c>
      <c r="N1715" s="10">
        <f>Q2_2025[[#This Row],[Besteld]]*Q2_2025[[#This Row],[Prijs 2]]</f>
        <v>108</v>
      </c>
      <c r="O1715" s="10">
        <f>IF(Q2_2025[[#This Row],[Brutobedrag 2]]&lt;Q2_2025[[#This Row],[Bruto - Rel.korting]],Q2_2025[[#This Row],[Brutobedrag 2]],Q2_2025[[#This Row],[Brutobedrag 2]]*(100-Q2_2025[[#This Row],[Relatiekorting percentage]])/100)</f>
        <v>102.6</v>
      </c>
      <c r="R1715" s="3"/>
      <c r="W1715"/>
      <c r="AB1715"/>
    </row>
    <row r="1716" spans="1:28" x14ac:dyDescent="0.3">
      <c r="A1716" t="s">
        <v>654</v>
      </c>
      <c r="B1716">
        <v>5022009</v>
      </c>
      <c r="C1716" t="s">
        <v>655</v>
      </c>
      <c r="D1716">
        <v>1</v>
      </c>
      <c r="E1716" s="10">
        <v>103.75</v>
      </c>
      <c r="F1716" s="10">
        <v>103.75</v>
      </c>
      <c r="G1716" s="10">
        <v>98.56</v>
      </c>
      <c r="H1716">
        <v>5</v>
      </c>
      <c r="I1716" s="51" t="str">
        <f>_xlfn.XLOOKUP(Q2_2025[[#This Row],[Artikelnr]],Artikel_prijzen[Artnr],Artikel_prijzen[Groep],"")</f>
        <v>Elektra</v>
      </c>
      <c r="J1716" s="10">
        <f>_xlfn.XLOOKUP(Q2_2025[[#This Row],[Artikelnr]],Artikel_prijzen[Artnr],Artikel_prijzen[Prijs 2025],"")</f>
        <v>106.8625</v>
      </c>
      <c r="K1716" t="str">
        <f>IF(Q2_2025[[#This Row],[Artikelprijs]]&lt;&gt;"",IF(Q2_2025[[#This Row],[Stuksprijs]]=Q2_2025[[#This Row],[Artikelprijs]],"Prijs gelijk","Prijs wijkt af"),"")</f>
        <v>Prijs wijkt af</v>
      </c>
      <c r="L1716" t="str">
        <f>IF(Q2_2025[[#This Row],[Relatiekorting percentage]]=0,
    "Nvt",
    IF(Q2_2025[[#This Row],[Brutobedrag 2]] &lt; Q2_2025[[#This Row],[Bruto - Rel.korting]],
        "Nee",
        "Ja"))</f>
        <v>Ja</v>
      </c>
      <c r="M1716" s="10">
        <f>IF(Q2_2025[[#This Row],[Artikelprijs]]&lt;&gt;"",Q2_2025[[#This Row],[Artikelprijs]],Q2_2025[[#This Row],[Stuksprijs]])</f>
        <v>106.8625</v>
      </c>
      <c r="N1716" s="10">
        <f>Q2_2025[[#This Row],[Besteld]]*Q2_2025[[#This Row],[Prijs 2]]</f>
        <v>106.8625</v>
      </c>
      <c r="O1716" s="10">
        <f>IF(Q2_2025[[#This Row],[Brutobedrag 2]]&lt;Q2_2025[[#This Row],[Bruto - Rel.korting]],Q2_2025[[#This Row],[Brutobedrag 2]],Q2_2025[[#This Row],[Brutobedrag 2]]*(100-Q2_2025[[#This Row],[Relatiekorting percentage]])/100)</f>
        <v>101.519375</v>
      </c>
      <c r="R1716" s="3"/>
      <c r="W1716"/>
      <c r="AB1716"/>
    </row>
    <row r="1717" spans="1:28" x14ac:dyDescent="0.3">
      <c r="A1717" t="s">
        <v>654</v>
      </c>
      <c r="B1717">
        <v>5020002</v>
      </c>
      <c r="C1717" t="s">
        <v>624</v>
      </c>
      <c r="D1717">
        <v>1</v>
      </c>
      <c r="E1717" s="10">
        <v>38.5</v>
      </c>
      <c r="F1717" s="10">
        <v>38.5</v>
      </c>
      <c r="G1717" s="10">
        <v>36.57</v>
      </c>
      <c r="H1717">
        <v>5</v>
      </c>
      <c r="I1717" s="51" t="str">
        <f>_xlfn.XLOOKUP(Q2_2025[[#This Row],[Artikelnr]],Artikel_prijzen[Artnr],Artikel_prijzen[Groep],"")</f>
        <v/>
      </c>
      <c r="J1717" s="10" t="str">
        <f>_xlfn.XLOOKUP(Q2_2025[[#This Row],[Artikelnr]],Artikel_prijzen[Artnr],Artikel_prijzen[Prijs 2025],"")</f>
        <v/>
      </c>
      <c r="K1717" t="str">
        <f>IF(Q2_2025[[#This Row],[Artikelprijs]]&lt;&gt;"",IF(Q2_2025[[#This Row],[Stuksprijs]]=Q2_2025[[#This Row],[Artikelprijs]],"Prijs gelijk","Prijs wijkt af"),"")</f>
        <v/>
      </c>
      <c r="L1717" t="str">
        <f>IF(Q2_2025[[#This Row],[Relatiekorting percentage]]=0,
    "Nvt",
    IF(Q2_2025[[#This Row],[Brutobedrag 2]] &lt; Q2_2025[[#This Row],[Bruto - Rel.korting]],
        "Nee",
        "Ja"))</f>
        <v>Ja</v>
      </c>
      <c r="M1717" s="10">
        <f>IF(Q2_2025[[#This Row],[Artikelprijs]]&lt;&gt;"",Q2_2025[[#This Row],[Artikelprijs]],Q2_2025[[#This Row],[Stuksprijs]])</f>
        <v>38.5</v>
      </c>
      <c r="N1717" s="10">
        <f>Q2_2025[[#This Row],[Besteld]]*Q2_2025[[#This Row],[Prijs 2]]</f>
        <v>38.5</v>
      </c>
      <c r="O1717" s="10">
        <f>IF(Q2_2025[[#This Row],[Brutobedrag 2]]&lt;Q2_2025[[#This Row],[Bruto - Rel.korting]],Q2_2025[[#This Row],[Brutobedrag 2]],Q2_2025[[#This Row],[Brutobedrag 2]]*(100-Q2_2025[[#This Row],[Relatiekorting percentage]])/100)</f>
        <v>36.575000000000003</v>
      </c>
      <c r="R1717" s="3"/>
      <c r="W1717"/>
      <c r="AB1717"/>
    </row>
    <row r="1718" spans="1:28" x14ac:dyDescent="0.3">
      <c r="A1718" t="s">
        <v>654</v>
      </c>
      <c r="B1718">
        <v>5020016</v>
      </c>
      <c r="C1718" t="s">
        <v>657</v>
      </c>
      <c r="D1718">
        <v>1</v>
      </c>
      <c r="E1718" s="10">
        <v>13.5</v>
      </c>
      <c r="F1718" s="10">
        <v>13.5</v>
      </c>
      <c r="G1718" s="10">
        <v>12.82</v>
      </c>
      <c r="H1718">
        <v>5</v>
      </c>
      <c r="I1718" s="51" t="str">
        <f>_xlfn.XLOOKUP(Q2_2025[[#This Row],[Artikelnr]],Artikel_prijzen[Artnr],Artikel_prijzen[Groep],"")</f>
        <v/>
      </c>
      <c r="J1718" s="10" t="str">
        <f>_xlfn.XLOOKUP(Q2_2025[[#This Row],[Artikelnr]],Artikel_prijzen[Artnr],Artikel_prijzen[Prijs 2025],"")</f>
        <v/>
      </c>
      <c r="K1718" t="str">
        <f>IF(Q2_2025[[#This Row],[Artikelprijs]]&lt;&gt;"",IF(Q2_2025[[#This Row],[Stuksprijs]]=Q2_2025[[#This Row],[Artikelprijs]],"Prijs gelijk","Prijs wijkt af"),"")</f>
        <v/>
      </c>
      <c r="L1718" t="str">
        <f>IF(Q2_2025[[#This Row],[Relatiekorting percentage]]=0,
    "Nvt",
    IF(Q2_2025[[#This Row],[Brutobedrag 2]] &lt; Q2_2025[[#This Row],[Bruto - Rel.korting]],
        "Nee",
        "Ja"))</f>
        <v>Ja</v>
      </c>
      <c r="M1718" s="10">
        <f>IF(Q2_2025[[#This Row],[Artikelprijs]]&lt;&gt;"",Q2_2025[[#This Row],[Artikelprijs]],Q2_2025[[#This Row],[Stuksprijs]])</f>
        <v>13.5</v>
      </c>
      <c r="N1718" s="10">
        <f>Q2_2025[[#This Row],[Besteld]]*Q2_2025[[#This Row],[Prijs 2]]</f>
        <v>13.5</v>
      </c>
      <c r="O1718" s="10">
        <f>IF(Q2_2025[[#This Row],[Brutobedrag 2]]&lt;Q2_2025[[#This Row],[Bruto - Rel.korting]],Q2_2025[[#This Row],[Brutobedrag 2]],Q2_2025[[#This Row],[Brutobedrag 2]]*(100-Q2_2025[[#This Row],[Relatiekorting percentage]])/100)</f>
        <v>12.824999999999999</v>
      </c>
      <c r="R1718" s="3"/>
      <c r="W1718"/>
      <c r="AB1718"/>
    </row>
    <row r="1719" spans="1:28" x14ac:dyDescent="0.3">
      <c r="A1719" t="s">
        <v>654</v>
      </c>
      <c r="B1719">
        <v>5021011</v>
      </c>
      <c r="C1719" t="s">
        <v>656</v>
      </c>
      <c r="D1719">
        <v>1</v>
      </c>
      <c r="E1719" s="10">
        <v>458.35</v>
      </c>
      <c r="F1719" s="10">
        <v>458.35</v>
      </c>
      <c r="G1719" s="10">
        <v>435.43</v>
      </c>
      <c r="H1719">
        <v>5</v>
      </c>
      <c r="I1719" s="51" t="str">
        <f>_xlfn.XLOOKUP(Q2_2025[[#This Row],[Artikelnr]],Artikel_prijzen[Artnr],Artikel_prijzen[Groep],"")</f>
        <v>Elektra</v>
      </c>
      <c r="J1719" s="10">
        <f>_xlfn.XLOOKUP(Q2_2025[[#This Row],[Artikelnr]],Artikel_prijzen[Artnr],Artikel_prijzen[Prijs 2025],"")</f>
        <v>458.35</v>
      </c>
      <c r="K1719" t="str">
        <f>IF(Q2_2025[[#This Row],[Artikelprijs]]&lt;&gt;"",IF(Q2_2025[[#This Row],[Stuksprijs]]=Q2_2025[[#This Row],[Artikelprijs]],"Prijs gelijk","Prijs wijkt af"),"")</f>
        <v>Prijs gelijk</v>
      </c>
      <c r="L1719" t="str">
        <f>IF(Q2_2025[[#This Row],[Relatiekorting percentage]]=0,
    "Nvt",
    IF(Q2_2025[[#This Row],[Brutobedrag 2]] &lt; Q2_2025[[#This Row],[Bruto - Rel.korting]],
        "Nee",
        "Ja"))</f>
        <v>Ja</v>
      </c>
      <c r="M1719" s="10">
        <f>IF(Q2_2025[[#This Row],[Artikelprijs]]&lt;&gt;"",Q2_2025[[#This Row],[Artikelprijs]],Q2_2025[[#This Row],[Stuksprijs]])</f>
        <v>458.35</v>
      </c>
      <c r="N1719" s="10">
        <f>Q2_2025[[#This Row],[Besteld]]*Q2_2025[[#This Row],[Prijs 2]]</f>
        <v>458.35</v>
      </c>
      <c r="O1719" s="10">
        <f>IF(Q2_2025[[#This Row],[Brutobedrag 2]]&lt;Q2_2025[[#This Row],[Bruto - Rel.korting]],Q2_2025[[#This Row],[Brutobedrag 2]],Q2_2025[[#This Row],[Brutobedrag 2]]*(100-Q2_2025[[#This Row],[Relatiekorting percentage]])/100)</f>
        <v>435.4325</v>
      </c>
      <c r="R1719" s="3"/>
      <c r="W1719"/>
      <c r="AB1719"/>
    </row>
    <row r="1720" spans="1:28" x14ac:dyDescent="0.3">
      <c r="A1720" t="s">
        <v>654</v>
      </c>
      <c r="B1720">
        <v>5020002</v>
      </c>
      <c r="C1720" t="s">
        <v>624</v>
      </c>
      <c r="D1720">
        <v>10</v>
      </c>
      <c r="E1720" s="10">
        <v>38.5</v>
      </c>
      <c r="F1720" s="10">
        <v>385</v>
      </c>
      <c r="G1720" s="10">
        <v>365.75</v>
      </c>
      <c r="H1720">
        <v>5</v>
      </c>
      <c r="I1720" s="51" t="str">
        <f>_xlfn.XLOOKUP(Q2_2025[[#This Row],[Artikelnr]],Artikel_prijzen[Artnr],Artikel_prijzen[Groep],"")</f>
        <v/>
      </c>
      <c r="J1720" s="10" t="str">
        <f>_xlfn.XLOOKUP(Q2_2025[[#This Row],[Artikelnr]],Artikel_prijzen[Artnr],Artikel_prijzen[Prijs 2025],"")</f>
        <v/>
      </c>
      <c r="K1720" t="str">
        <f>IF(Q2_2025[[#This Row],[Artikelprijs]]&lt;&gt;"",IF(Q2_2025[[#This Row],[Stuksprijs]]=Q2_2025[[#This Row],[Artikelprijs]],"Prijs gelijk","Prijs wijkt af"),"")</f>
        <v/>
      </c>
      <c r="L1720" t="str">
        <f>IF(Q2_2025[[#This Row],[Relatiekorting percentage]]=0,
    "Nvt",
    IF(Q2_2025[[#This Row],[Brutobedrag 2]] &lt; Q2_2025[[#This Row],[Bruto - Rel.korting]],
        "Nee",
        "Ja"))</f>
        <v>Ja</v>
      </c>
      <c r="M1720" s="10">
        <f>IF(Q2_2025[[#This Row],[Artikelprijs]]&lt;&gt;"",Q2_2025[[#This Row],[Artikelprijs]],Q2_2025[[#This Row],[Stuksprijs]])</f>
        <v>38.5</v>
      </c>
      <c r="N1720" s="10">
        <f>Q2_2025[[#This Row],[Besteld]]*Q2_2025[[#This Row],[Prijs 2]]</f>
        <v>385</v>
      </c>
      <c r="O1720" s="10">
        <f>IF(Q2_2025[[#This Row],[Brutobedrag 2]]&lt;Q2_2025[[#This Row],[Bruto - Rel.korting]],Q2_2025[[#This Row],[Brutobedrag 2]],Q2_2025[[#This Row],[Brutobedrag 2]]*(100-Q2_2025[[#This Row],[Relatiekorting percentage]])/100)</f>
        <v>365.75</v>
      </c>
      <c r="R1720" s="3"/>
      <c r="W1720"/>
      <c r="AB1720"/>
    </row>
    <row r="1721" spans="1:28" x14ac:dyDescent="0.3">
      <c r="A1721" t="s">
        <v>654</v>
      </c>
      <c r="B1721">
        <v>5020016</v>
      </c>
      <c r="C1721" t="s">
        <v>657</v>
      </c>
      <c r="D1721">
        <v>10</v>
      </c>
      <c r="E1721" s="10">
        <v>13.5</v>
      </c>
      <c r="F1721" s="10">
        <v>135</v>
      </c>
      <c r="G1721" s="10">
        <v>128.25</v>
      </c>
      <c r="H1721">
        <v>5</v>
      </c>
      <c r="I1721" s="51" t="str">
        <f>_xlfn.XLOOKUP(Q2_2025[[#This Row],[Artikelnr]],Artikel_prijzen[Artnr],Artikel_prijzen[Groep],"")</f>
        <v/>
      </c>
      <c r="J1721" s="10" t="str">
        <f>_xlfn.XLOOKUP(Q2_2025[[#This Row],[Artikelnr]],Artikel_prijzen[Artnr],Artikel_prijzen[Prijs 2025],"")</f>
        <v/>
      </c>
      <c r="K1721" t="str">
        <f>IF(Q2_2025[[#This Row],[Artikelprijs]]&lt;&gt;"",IF(Q2_2025[[#This Row],[Stuksprijs]]=Q2_2025[[#This Row],[Artikelprijs]],"Prijs gelijk","Prijs wijkt af"),"")</f>
        <v/>
      </c>
      <c r="L1721" t="str">
        <f>IF(Q2_2025[[#This Row],[Relatiekorting percentage]]=0,
    "Nvt",
    IF(Q2_2025[[#This Row],[Brutobedrag 2]] &lt; Q2_2025[[#This Row],[Bruto - Rel.korting]],
        "Nee",
        "Ja"))</f>
        <v>Ja</v>
      </c>
      <c r="M1721" s="10">
        <f>IF(Q2_2025[[#This Row],[Artikelprijs]]&lt;&gt;"",Q2_2025[[#This Row],[Artikelprijs]],Q2_2025[[#This Row],[Stuksprijs]])</f>
        <v>13.5</v>
      </c>
      <c r="N1721" s="10">
        <f>Q2_2025[[#This Row],[Besteld]]*Q2_2025[[#This Row],[Prijs 2]]</f>
        <v>135</v>
      </c>
      <c r="O1721" s="10">
        <f>IF(Q2_2025[[#This Row],[Brutobedrag 2]]&lt;Q2_2025[[#This Row],[Bruto - Rel.korting]],Q2_2025[[#This Row],[Brutobedrag 2]],Q2_2025[[#This Row],[Brutobedrag 2]]*(100-Q2_2025[[#This Row],[Relatiekorting percentage]])/100)</f>
        <v>128.25</v>
      </c>
      <c r="R1721" s="3"/>
      <c r="W1721"/>
      <c r="AB1721"/>
    </row>
    <row r="1722" spans="1:28" x14ac:dyDescent="0.3">
      <c r="A1722" t="s">
        <v>654</v>
      </c>
      <c r="B1722">
        <v>5020002</v>
      </c>
      <c r="C1722" t="s">
        <v>624</v>
      </c>
      <c r="D1722">
        <v>2</v>
      </c>
      <c r="E1722" s="10">
        <v>38.5</v>
      </c>
      <c r="F1722" s="10">
        <v>77</v>
      </c>
      <c r="G1722" s="10">
        <v>73.150000000000006</v>
      </c>
      <c r="H1722">
        <v>5</v>
      </c>
      <c r="I1722" s="51" t="str">
        <f>_xlfn.XLOOKUP(Q2_2025[[#This Row],[Artikelnr]],Artikel_prijzen[Artnr],Artikel_prijzen[Groep],"")</f>
        <v/>
      </c>
      <c r="J1722" s="10" t="str">
        <f>_xlfn.XLOOKUP(Q2_2025[[#This Row],[Artikelnr]],Artikel_prijzen[Artnr],Artikel_prijzen[Prijs 2025],"")</f>
        <v/>
      </c>
      <c r="K1722" t="str">
        <f>IF(Q2_2025[[#This Row],[Artikelprijs]]&lt;&gt;"",IF(Q2_2025[[#This Row],[Stuksprijs]]=Q2_2025[[#This Row],[Artikelprijs]],"Prijs gelijk","Prijs wijkt af"),"")</f>
        <v/>
      </c>
      <c r="L1722" t="str">
        <f>IF(Q2_2025[[#This Row],[Relatiekorting percentage]]=0,
    "Nvt",
    IF(Q2_2025[[#This Row],[Brutobedrag 2]] &lt; Q2_2025[[#This Row],[Bruto - Rel.korting]],
        "Nee",
        "Ja"))</f>
        <v>Ja</v>
      </c>
      <c r="M1722" s="10">
        <f>IF(Q2_2025[[#This Row],[Artikelprijs]]&lt;&gt;"",Q2_2025[[#This Row],[Artikelprijs]],Q2_2025[[#This Row],[Stuksprijs]])</f>
        <v>38.5</v>
      </c>
      <c r="N1722" s="10">
        <f>Q2_2025[[#This Row],[Besteld]]*Q2_2025[[#This Row],[Prijs 2]]</f>
        <v>77</v>
      </c>
      <c r="O1722" s="10">
        <f>IF(Q2_2025[[#This Row],[Brutobedrag 2]]&lt;Q2_2025[[#This Row],[Bruto - Rel.korting]],Q2_2025[[#This Row],[Brutobedrag 2]],Q2_2025[[#This Row],[Brutobedrag 2]]*(100-Q2_2025[[#This Row],[Relatiekorting percentage]])/100)</f>
        <v>73.150000000000006</v>
      </c>
      <c r="R1722" s="3"/>
      <c r="W1722"/>
      <c r="AB1722"/>
    </row>
    <row r="1723" spans="1:28" x14ac:dyDescent="0.3">
      <c r="A1723" t="s">
        <v>654</v>
      </c>
      <c r="B1723">
        <v>5021026</v>
      </c>
      <c r="C1723" t="s">
        <v>299</v>
      </c>
      <c r="D1723">
        <v>4</v>
      </c>
      <c r="E1723" s="10">
        <v>160</v>
      </c>
      <c r="F1723" s="10">
        <v>640</v>
      </c>
      <c r="G1723" s="10">
        <v>608</v>
      </c>
      <c r="H1723">
        <v>5</v>
      </c>
      <c r="I1723" s="51" t="str">
        <f>_xlfn.XLOOKUP(Q2_2025[[#This Row],[Artikelnr]],Artikel_prijzen[Artnr],Artikel_prijzen[Groep],"")</f>
        <v>Elektra</v>
      </c>
      <c r="J1723" s="10">
        <f>_xlfn.XLOOKUP(Q2_2025[[#This Row],[Artikelnr]],Artikel_prijzen[Artnr],Artikel_prijzen[Prijs 2025],"")</f>
        <v>106.8625</v>
      </c>
      <c r="K1723" t="str">
        <f>IF(Q2_2025[[#This Row],[Artikelprijs]]&lt;&gt;"",IF(Q2_2025[[#This Row],[Stuksprijs]]=Q2_2025[[#This Row],[Artikelprijs]],"Prijs gelijk","Prijs wijkt af"),"")</f>
        <v>Prijs wijkt af</v>
      </c>
      <c r="L1723" t="str">
        <f>IF(Q2_2025[[#This Row],[Relatiekorting percentage]]=0,
    "Nvt",
    IF(Q2_2025[[#This Row],[Brutobedrag 2]] &lt; Q2_2025[[#This Row],[Bruto - Rel.korting]],
        "Nee",
        "Ja"))</f>
        <v>Nee</v>
      </c>
      <c r="M1723" s="10">
        <f>IF(Q2_2025[[#This Row],[Artikelprijs]]&lt;&gt;"",Q2_2025[[#This Row],[Artikelprijs]],Q2_2025[[#This Row],[Stuksprijs]])</f>
        <v>106.8625</v>
      </c>
      <c r="N1723" s="10">
        <f>Q2_2025[[#This Row],[Besteld]]*Q2_2025[[#This Row],[Prijs 2]]</f>
        <v>427.45</v>
      </c>
      <c r="O1723" s="10">
        <f>IF(Q2_2025[[#This Row],[Brutobedrag 2]]&lt;Q2_2025[[#This Row],[Bruto - Rel.korting]],Q2_2025[[#This Row],[Brutobedrag 2]],Q2_2025[[#This Row],[Brutobedrag 2]]*(100-Q2_2025[[#This Row],[Relatiekorting percentage]])/100)</f>
        <v>427.45</v>
      </c>
      <c r="R1723" s="3"/>
      <c r="W1723"/>
      <c r="AB1723"/>
    </row>
    <row r="1724" spans="1:28" x14ac:dyDescent="0.3">
      <c r="A1724" t="s">
        <v>654</v>
      </c>
      <c r="B1724">
        <v>5022009</v>
      </c>
      <c r="C1724" t="s">
        <v>655</v>
      </c>
      <c r="D1724">
        <v>2</v>
      </c>
      <c r="E1724" s="10">
        <v>103.75</v>
      </c>
      <c r="F1724" s="10">
        <v>207.5</v>
      </c>
      <c r="G1724" s="10">
        <v>197.12</v>
      </c>
      <c r="H1724">
        <v>5</v>
      </c>
      <c r="I1724" s="51" t="str">
        <f>_xlfn.XLOOKUP(Q2_2025[[#This Row],[Artikelnr]],Artikel_prijzen[Artnr],Artikel_prijzen[Groep],"")</f>
        <v>Elektra</v>
      </c>
      <c r="J1724" s="10">
        <f>_xlfn.XLOOKUP(Q2_2025[[#This Row],[Artikelnr]],Artikel_prijzen[Artnr],Artikel_prijzen[Prijs 2025],"")</f>
        <v>106.8625</v>
      </c>
      <c r="K1724" t="str">
        <f>IF(Q2_2025[[#This Row],[Artikelprijs]]&lt;&gt;"",IF(Q2_2025[[#This Row],[Stuksprijs]]=Q2_2025[[#This Row],[Artikelprijs]],"Prijs gelijk","Prijs wijkt af"),"")</f>
        <v>Prijs wijkt af</v>
      </c>
      <c r="L1724" t="str">
        <f>IF(Q2_2025[[#This Row],[Relatiekorting percentage]]=0,
    "Nvt",
    IF(Q2_2025[[#This Row],[Brutobedrag 2]] &lt; Q2_2025[[#This Row],[Bruto - Rel.korting]],
        "Nee",
        "Ja"))</f>
        <v>Ja</v>
      </c>
      <c r="M1724" s="10">
        <f>IF(Q2_2025[[#This Row],[Artikelprijs]]&lt;&gt;"",Q2_2025[[#This Row],[Artikelprijs]],Q2_2025[[#This Row],[Stuksprijs]])</f>
        <v>106.8625</v>
      </c>
      <c r="N1724" s="10">
        <f>Q2_2025[[#This Row],[Besteld]]*Q2_2025[[#This Row],[Prijs 2]]</f>
        <v>213.72499999999999</v>
      </c>
      <c r="O1724" s="10">
        <f>IF(Q2_2025[[#This Row],[Brutobedrag 2]]&lt;Q2_2025[[#This Row],[Bruto - Rel.korting]],Q2_2025[[#This Row],[Brutobedrag 2]],Q2_2025[[#This Row],[Brutobedrag 2]]*(100-Q2_2025[[#This Row],[Relatiekorting percentage]])/100)</f>
        <v>203.03874999999999</v>
      </c>
      <c r="R1724" s="3"/>
      <c r="W1724"/>
      <c r="AB1724"/>
    </row>
    <row r="1725" spans="1:28" x14ac:dyDescent="0.3">
      <c r="A1725" t="s">
        <v>654</v>
      </c>
      <c r="B1725">
        <v>5020002</v>
      </c>
      <c r="C1725" t="s">
        <v>624</v>
      </c>
      <c r="D1725">
        <v>2</v>
      </c>
      <c r="E1725" s="10">
        <v>38.5</v>
      </c>
      <c r="F1725" s="10">
        <v>77</v>
      </c>
      <c r="G1725" s="10">
        <v>73.150000000000006</v>
      </c>
      <c r="H1725">
        <v>5</v>
      </c>
      <c r="I1725" s="51" t="str">
        <f>_xlfn.XLOOKUP(Q2_2025[[#This Row],[Artikelnr]],Artikel_prijzen[Artnr],Artikel_prijzen[Groep],"")</f>
        <v/>
      </c>
      <c r="J1725" s="10" t="str">
        <f>_xlfn.XLOOKUP(Q2_2025[[#This Row],[Artikelnr]],Artikel_prijzen[Artnr],Artikel_prijzen[Prijs 2025],"")</f>
        <v/>
      </c>
      <c r="K1725" t="str">
        <f>IF(Q2_2025[[#This Row],[Artikelprijs]]&lt;&gt;"",IF(Q2_2025[[#This Row],[Stuksprijs]]=Q2_2025[[#This Row],[Artikelprijs]],"Prijs gelijk","Prijs wijkt af"),"")</f>
        <v/>
      </c>
      <c r="L1725" t="str">
        <f>IF(Q2_2025[[#This Row],[Relatiekorting percentage]]=0,
    "Nvt",
    IF(Q2_2025[[#This Row],[Brutobedrag 2]] &lt; Q2_2025[[#This Row],[Bruto - Rel.korting]],
        "Nee",
        "Ja"))</f>
        <v>Ja</v>
      </c>
      <c r="M1725" s="10">
        <f>IF(Q2_2025[[#This Row],[Artikelprijs]]&lt;&gt;"",Q2_2025[[#This Row],[Artikelprijs]],Q2_2025[[#This Row],[Stuksprijs]])</f>
        <v>38.5</v>
      </c>
      <c r="N1725" s="10">
        <f>Q2_2025[[#This Row],[Besteld]]*Q2_2025[[#This Row],[Prijs 2]]</f>
        <v>77</v>
      </c>
      <c r="O1725" s="10">
        <f>IF(Q2_2025[[#This Row],[Brutobedrag 2]]&lt;Q2_2025[[#This Row],[Bruto - Rel.korting]],Q2_2025[[#This Row],[Brutobedrag 2]],Q2_2025[[#This Row],[Brutobedrag 2]]*(100-Q2_2025[[#This Row],[Relatiekorting percentage]])/100)</f>
        <v>73.150000000000006</v>
      </c>
      <c r="R1725" s="3"/>
      <c r="W1725"/>
      <c r="AB1725"/>
    </row>
    <row r="1726" spans="1:28" x14ac:dyDescent="0.3">
      <c r="A1726" t="s">
        <v>654</v>
      </c>
      <c r="B1726">
        <v>5021026</v>
      </c>
      <c r="C1726" t="s">
        <v>617</v>
      </c>
      <c r="D1726">
        <v>74</v>
      </c>
      <c r="E1726" s="10">
        <v>164.8</v>
      </c>
      <c r="F1726" s="10">
        <v>12195.2</v>
      </c>
      <c r="G1726" s="10">
        <v>12195.2</v>
      </c>
      <c r="H1726">
        <v>0</v>
      </c>
      <c r="I1726" s="51" t="str">
        <f>_xlfn.XLOOKUP(Q2_2025[[#This Row],[Artikelnr]],Artikel_prijzen[Artnr],Artikel_prijzen[Groep],"")</f>
        <v>Elektra</v>
      </c>
      <c r="J1726" s="10">
        <f>_xlfn.XLOOKUP(Q2_2025[[#This Row],[Artikelnr]],Artikel_prijzen[Artnr],Artikel_prijzen[Prijs 2025],"")</f>
        <v>106.8625</v>
      </c>
      <c r="K1726" t="str">
        <f>IF(Q2_2025[[#This Row],[Artikelprijs]]&lt;&gt;"",IF(Q2_2025[[#This Row],[Stuksprijs]]=Q2_2025[[#This Row],[Artikelprijs]],"Prijs gelijk","Prijs wijkt af"),"")</f>
        <v>Prijs wijkt af</v>
      </c>
      <c r="L1726" t="str">
        <f>IF(Q2_2025[[#This Row],[Relatiekorting percentage]]=0,
    "Nvt",
    IF(Q2_2025[[#This Row],[Brutobedrag 2]] &lt; Q2_2025[[#This Row],[Bruto - Rel.korting]],
        "Nee",
        "Ja"))</f>
        <v>Nvt</v>
      </c>
      <c r="M1726" s="10">
        <f>IF(Q2_2025[[#This Row],[Artikelprijs]]&lt;&gt;"",Q2_2025[[#This Row],[Artikelprijs]],Q2_2025[[#This Row],[Stuksprijs]])</f>
        <v>106.8625</v>
      </c>
      <c r="N1726" s="10">
        <f>Q2_2025[[#This Row],[Besteld]]*Q2_2025[[#This Row],[Prijs 2]]</f>
        <v>7907.8249999999998</v>
      </c>
      <c r="O1726" s="10">
        <f>IF(Q2_2025[[#This Row],[Brutobedrag 2]]&lt;Q2_2025[[#This Row],[Bruto - Rel.korting]],Q2_2025[[#This Row],[Brutobedrag 2]],Q2_2025[[#This Row],[Brutobedrag 2]]*(100-Q2_2025[[#This Row],[Relatiekorting percentage]])/100)</f>
        <v>7907.8249999999998</v>
      </c>
      <c r="R1726" s="3"/>
      <c r="W1726"/>
      <c r="AB1726"/>
    </row>
    <row r="1727" spans="1:28" x14ac:dyDescent="0.3">
      <c r="A1727" t="s">
        <v>654</v>
      </c>
      <c r="B1727">
        <v>5020002</v>
      </c>
      <c r="C1727" t="s">
        <v>56</v>
      </c>
      <c r="D1727">
        <v>7</v>
      </c>
      <c r="E1727" s="10">
        <v>39.65</v>
      </c>
      <c r="F1727" s="10">
        <v>277.55</v>
      </c>
      <c r="G1727" s="10">
        <v>222.04</v>
      </c>
      <c r="H1727">
        <v>20</v>
      </c>
      <c r="I1727" s="51" t="str">
        <f>_xlfn.XLOOKUP(Q2_2025[[#This Row],[Artikelnr]],Artikel_prijzen[Artnr],Artikel_prijzen[Groep],"")</f>
        <v/>
      </c>
      <c r="J1727" s="10" t="str">
        <f>_xlfn.XLOOKUP(Q2_2025[[#This Row],[Artikelnr]],Artikel_prijzen[Artnr],Artikel_prijzen[Prijs 2025],"")</f>
        <v/>
      </c>
      <c r="K1727" t="str">
        <f>IF(Q2_2025[[#This Row],[Artikelprijs]]&lt;&gt;"",IF(Q2_2025[[#This Row],[Stuksprijs]]=Q2_2025[[#This Row],[Artikelprijs]],"Prijs gelijk","Prijs wijkt af"),"")</f>
        <v/>
      </c>
      <c r="L1727" t="str">
        <f>IF(Q2_2025[[#This Row],[Relatiekorting percentage]]=0,
    "Nvt",
    IF(Q2_2025[[#This Row],[Brutobedrag 2]] &lt; Q2_2025[[#This Row],[Bruto - Rel.korting]],
        "Nee",
        "Ja"))</f>
        <v>Ja</v>
      </c>
      <c r="M1727" s="10">
        <f>IF(Q2_2025[[#This Row],[Artikelprijs]]&lt;&gt;"",Q2_2025[[#This Row],[Artikelprijs]],Q2_2025[[#This Row],[Stuksprijs]])</f>
        <v>39.65</v>
      </c>
      <c r="N1727" s="10">
        <f>Q2_2025[[#This Row],[Besteld]]*Q2_2025[[#This Row],[Prijs 2]]</f>
        <v>277.55</v>
      </c>
      <c r="O1727" s="10">
        <f>IF(Q2_2025[[#This Row],[Brutobedrag 2]]&lt;Q2_2025[[#This Row],[Bruto - Rel.korting]],Q2_2025[[#This Row],[Brutobedrag 2]],Q2_2025[[#This Row],[Brutobedrag 2]]*(100-Q2_2025[[#This Row],[Relatiekorting percentage]])/100)</f>
        <v>222.04</v>
      </c>
      <c r="R1727" s="3"/>
      <c r="W1727"/>
      <c r="AB1727"/>
    </row>
    <row r="1728" spans="1:28" x14ac:dyDescent="0.3">
      <c r="A1728" t="s">
        <v>654</v>
      </c>
      <c r="B1728">
        <v>5022012</v>
      </c>
      <c r="C1728" t="s">
        <v>273</v>
      </c>
      <c r="D1728">
        <v>2</v>
      </c>
      <c r="E1728" s="10">
        <v>12.75</v>
      </c>
      <c r="F1728" s="10">
        <v>25.5</v>
      </c>
      <c r="G1728" s="10">
        <v>25.5</v>
      </c>
      <c r="H1728">
        <v>0</v>
      </c>
      <c r="I1728" s="51" t="str">
        <f>_xlfn.XLOOKUP(Q2_2025[[#This Row],[Artikelnr]],Artikel_prijzen[Artnr],Artikel_prijzen[Groep],"")</f>
        <v/>
      </c>
      <c r="J1728" s="10" t="str">
        <f>_xlfn.XLOOKUP(Q2_2025[[#This Row],[Artikelnr]],Artikel_prijzen[Artnr],Artikel_prijzen[Prijs 2025],"")</f>
        <v/>
      </c>
      <c r="K1728" t="str">
        <f>IF(Q2_2025[[#This Row],[Artikelprijs]]&lt;&gt;"",IF(Q2_2025[[#This Row],[Stuksprijs]]=Q2_2025[[#This Row],[Artikelprijs]],"Prijs gelijk","Prijs wijkt af"),"")</f>
        <v/>
      </c>
      <c r="L1728" t="str">
        <f>IF(Q2_2025[[#This Row],[Relatiekorting percentage]]=0,
    "Nvt",
    IF(Q2_2025[[#This Row],[Brutobedrag 2]] &lt; Q2_2025[[#This Row],[Bruto - Rel.korting]],
        "Nee",
        "Ja"))</f>
        <v>Nvt</v>
      </c>
      <c r="M1728" s="10">
        <f>IF(Q2_2025[[#This Row],[Artikelprijs]]&lt;&gt;"",Q2_2025[[#This Row],[Artikelprijs]],Q2_2025[[#This Row],[Stuksprijs]])</f>
        <v>12.75</v>
      </c>
      <c r="N1728" s="10">
        <f>Q2_2025[[#This Row],[Besteld]]*Q2_2025[[#This Row],[Prijs 2]]</f>
        <v>25.5</v>
      </c>
      <c r="O1728" s="10">
        <f>IF(Q2_2025[[#This Row],[Brutobedrag 2]]&lt;Q2_2025[[#This Row],[Bruto - Rel.korting]],Q2_2025[[#This Row],[Brutobedrag 2]],Q2_2025[[#This Row],[Brutobedrag 2]]*(100-Q2_2025[[#This Row],[Relatiekorting percentage]])/100)</f>
        <v>25.5</v>
      </c>
      <c r="R1728" s="3"/>
      <c r="W1728"/>
      <c r="AB1728"/>
    </row>
    <row r="1729" spans="1:28" x14ac:dyDescent="0.3">
      <c r="A1729" t="s">
        <v>654</v>
      </c>
      <c r="B1729">
        <v>5022014</v>
      </c>
      <c r="C1729" t="s">
        <v>309</v>
      </c>
      <c r="D1729">
        <v>1</v>
      </c>
      <c r="E1729" s="10">
        <v>377.11</v>
      </c>
      <c r="F1729" s="10">
        <v>377.11</v>
      </c>
      <c r="G1729" s="10">
        <v>377.11</v>
      </c>
      <c r="H1729">
        <v>0</v>
      </c>
      <c r="I1729" s="51" t="str">
        <f>_xlfn.XLOOKUP(Q2_2025[[#This Row],[Artikelnr]],Artikel_prijzen[Artnr],Artikel_prijzen[Groep],"")</f>
        <v>Elektra</v>
      </c>
      <c r="J1729" s="10">
        <f>_xlfn.XLOOKUP(Q2_2025[[#This Row],[Artikelnr]],Artikel_prijzen[Artnr],Artikel_prijzen[Prijs 2025],"")</f>
        <v>298.7</v>
      </c>
      <c r="K1729" t="str">
        <f>IF(Q2_2025[[#This Row],[Artikelprijs]]&lt;&gt;"",IF(Q2_2025[[#This Row],[Stuksprijs]]=Q2_2025[[#This Row],[Artikelprijs]],"Prijs gelijk","Prijs wijkt af"),"")</f>
        <v>Prijs wijkt af</v>
      </c>
      <c r="L1729" t="str">
        <f>IF(Q2_2025[[#This Row],[Relatiekorting percentage]]=0,
    "Nvt",
    IF(Q2_2025[[#This Row],[Brutobedrag 2]] &lt; Q2_2025[[#This Row],[Bruto - Rel.korting]],
        "Nee",
        "Ja"))</f>
        <v>Nvt</v>
      </c>
      <c r="M1729" s="10">
        <f>IF(Q2_2025[[#This Row],[Artikelprijs]]&lt;&gt;"",Q2_2025[[#This Row],[Artikelprijs]],Q2_2025[[#This Row],[Stuksprijs]])</f>
        <v>298.7</v>
      </c>
      <c r="N1729" s="10">
        <f>Q2_2025[[#This Row],[Besteld]]*Q2_2025[[#This Row],[Prijs 2]]</f>
        <v>298.7</v>
      </c>
      <c r="O1729" s="10">
        <f>IF(Q2_2025[[#This Row],[Brutobedrag 2]]&lt;Q2_2025[[#This Row],[Bruto - Rel.korting]],Q2_2025[[#This Row],[Brutobedrag 2]],Q2_2025[[#This Row],[Brutobedrag 2]]*(100-Q2_2025[[#This Row],[Relatiekorting percentage]])/100)</f>
        <v>298.7</v>
      </c>
      <c r="R1729" s="3"/>
      <c r="W1729"/>
      <c r="AB1729"/>
    </row>
    <row r="1730" spans="1:28" x14ac:dyDescent="0.3">
      <c r="A1730" t="s">
        <v>654</v>
      </c>
      <c r="B1730">
        <v>5022019</v>
      </c>
      <c r="C1730" t="s">
        <v>456</v>
      </c>
      <c r="D1730">
        <v>2</v>
      </c>
      <c r="E1730" s="10">
        <v>1025.92</v>
      </c>
      <c r="F1730" s="10">
        <v>2051.84</v>
      </c>
      <c r="G1730" s="10">
        <v>2051.84</v>
      </c>
      <c r="H1730">
        <v>0</v>
      </c>
      <c r="I1730" s="51" t="str">
        <f>_xlfn.XLOOKUP(Q2_2025[[#This Row],[Artikelnr]],Artikel_prijzen[Artnr],Artikel_prijzen[Groep],"")</f>
        <v>Elektra</v>
      </c>
      <c r="J1730" s="10">
        <f>_xlfn.XLOOKUP(Q2_2025[[#This Row],[Artikelnr]],Artikel_prijzen[Artnr],Artikel_prijzen[Prijs 2025],"")</f>
        <v>700</v>
      </c>
      <c r="K1730" t="str">
        <f>IF(Q2_2025[[#This Row],[Artikelprijs]]&lt;&gt;"",IF(Q2_2025[[#This Row],[Stuksprijs]]=Q2_2025[[#This Row],[Artikelprijs]],"Prijs gelijk","Prijs wijkt af"),"")</f>
        <v>Prijs wijkt af</v>
      </c>
      <c r="L1730" t="str">
        <f>IF(Q2_2025[[#This Row],[Relatiekorting percentage]]=0,
    "Nvt",
    IF(Q2_2025[[#This Row],[Brutobedrag 2]] &lt; Q2_2025[[#This Row],[Bruto - Rel.korting]],
        "Nee",
        "Ja"))</f>
        <v>Nvt</v>
      </c>
      <c r="M1730" s="10">
        <f>IF(Q2_2025[[#This Row],[Artikelprijs]]&lt;&gt;"",Q2_2025[[#This Row],[Artikelprijs]],Q2_2025[[#This Row],[Stuksprijs]])</f>
        <v>700</v>
      </c>
      <c r="N1730" s="10">
        <f>Q2_2025[[#This Row],[Besteld]]*Q2_2025[[#This Row],[Prijs 2]]</f>
        <v>1400</v>
      </c>
      <c r="O1730" s="10">
        <f>IF(Q2_2025[[#This Row],[Brutobedrag 2]]&lt;Q2_2025[[#This Row],[Bruto - Rel.korting]],Q2_2025[[#This Row],[Brutobedrag 2]],Q2_2025[[#This Row],[Brutobedrag 2]]*(100-Q2_2025[[#This Row],[Relatiekorting percentage]])/100)</f>
        <v>1400</v>
      </c>
      <c r="R1730" s="3"/>
      <c r="W1730"/>
      <c r="AB1730"/>
    </row>
    <row r="1731" spans="1:28" x14ac:dyDescent="0.3">
      <c r="A1731" t="s">
        <v>654</v>
      </c>
      <c r="B1731">
        <v>3002038</v>
      </c>
      <c r="C1731" t="s">
        <v>662</v>
      </c>
      <c r="D1731">
        <v>1</v>
      </c>
      <c r="E1731" s="10">
        <v>76.02</v>
      </c>
      <c r="F1731" s="10">
        <v>76.02</v>
      </c>
      <c r="G1731" s="10">
        <v>60.82</v>
      </c>
      <c r="H1731">
        <v>20</v>
      </c>
      <c r="I1731" s="51" t="str">
        <f>_xlfn.XLOOKUP(Q2_2025[[#This Row],[Artikelnr]],Artikel_prijzen[Artnr],Artikel_prijzen[Groep],"")</f>
        <v/>
      </c>
      <c r="J1731" s="10" t="str">
        <f>_xlfn.XLOOKUP(Q2_2025[[#This Row],[Artikelnr]],Artikel_prijzen[Artnr],Artikel_prijzen[Prijs 2025],"")</f>
        <v/>
      </c>
      <c r="K1731" t="str">
        <f>IF(Q2_2025[[#This Row],[Artikelprijs]]&lt;&gt;"",IF(Q2_2025[[#This Row],[Stuksprijs]]=Q2_2025[[#This Row],[Artikelprijs]],"Prijs gelijk","Prijs wijkt af"),"")</f>
        <v/>
      </c>
      <c r="L1731" t="str">
        <f>IF(Q2_2025[[#This Row],[Relatiekorting percentage]]=0,
    "Nvt",
    IF(Q2_2025[[#This Row],[Brutobedrag 2]] &lt; Q2_2025[[#This Row],[Bruto - Rel.korting]],
        "Nee",
        "Ja"))</f>
        <v>Ja</v>
      </c>
      <c r="M1731" s="10">
        <f>IF(Q2_2025[[#This Row],[Artikelprijs]]&lt;&gt;"",Q2_2025[[#This Row],[Artikelprijs]],Q2_2025[[#This Row],[Stuksprijs]])</f>
        <v>76.02</v>
      </c>
      <c r="N1731" s="10">
        <f>Q2_2025[[#This Row],[Besteld]]*Q2_2025[[#This Row],[Prijs 2]]</f>
        <v>76.02</v>
      </c>
      <c r="O1731" s="10">
        <f>IF(Q2_2025[[#This Row],[Brutobedrag 2]]&lt;Q2_2025[[#This Row],[Bruto - Rel.korting]],Q2_2025[[#This Row],[Brutobedrag 2]],Q2_2025[[#This Row],[Brutobedrag 2]]*(100-Q2_2025[[#This Row],[Relatiekorting percentage]])/100)</f>
        <v>60.815999999999995</v>
      </c>
      <c r="R1731" s="3"/>
      <c r="W1731"/>
      <c r="AB1731"/>
    </row>
    <row r="1732" spans="1:28" x14ac:dyDescent="0.3">
      <c r="A1732" t="s">
        <v>654</v>
      </c>
      <c r="B1732">
        <v>5010017</v>
      </c>
      <c r="C1732" t="s">
        <v>248</v>
      </c>
      <c r="D1732">
        <v>11</v>
      </c>
      <c r="E1732" s="10">
        <v>48.93</v>
      </c>
      <c r="F1732" s="10">
        <v>538.23</v>
      </c>
      <c r="G1732" s="10">
        <v>430.58</v>
      </c>
      <c r="H1732">
        <v>20</v>
      </c>
      <c r="I1732" s="51" t="str">
        <f>_xlfn.XLOOKUP(Q2_2025[[#This Row],[Artikelnr]],Artikel_prijzen[Artnr],Artikel_prijzen[Groep],"")</f>
        <v/>
      </c>
      <c r="J1732" s="10" t="str">
        <f>_xlfn.XLOOKUP(Q2_2025[[#This Row],[Artikelnr]],Artikel_prijzen[Artnr],Artikel_prijzen[Prijs 2025],"")</f>
        <v/>
      </c>
      <c r="K1732" t="str">
        <f>IF(Q2_2025[[#This Row],[Artikelprijs]]&lt;&gt;"",IF(Q2_2025[[#This Row],[Stuksprijs]]=Q2_2025[[#This Row],[Artikelprijs]],"Prijs gelijk","Prijs wijkt af"),"")</f>
        <v/>
      </c>
      <c r="L1732" t="str">
        <f>IF(Q2_2025[[#This Row],[Relatiekorting percentage]]=0,
    "Nvt",
    IF(Q2_2025[[#This Row],[Brutobedrag 2]] &lt; Q2_2025[[#This Row],[Bruto - Rel.korting]],
        "Nee",
        "Ja"))</f>
        <v>Ja</v>
      </c>
      <c r="M1732" s="10">
        <f>IF(Q2_2025[[#This Row],[Artikelprijs]]&lt;&gt;"",Q2_2025[[#This Row],[Artikelprijs]],Q2_2025[[#This Row],[Stuksprijs]])</f>
        <v>48.93</v>
      </c>
      <c r="N1732" s="10">
        <f>Q2_2025[[#This Row],[Besteld]]*Q2_2025[[#This Row],[Prijs 2]]</f>
        <v>538.23</v>
      </c>
      <c r="O1732" s="10">
        <f>IF(Q2_2025[[#This Row],[Brutobedrag 2]]&lt;Q2_2025[[#This Row],[Bruto - Rel.korting]],Q2_2025[[#This Row],[Brutobedrag 2]],Q2_2025[[#This Row],[Brutobedrag 2]]*(100-Q2_2025[[#This Row],[Relatiekorting percentage]])/100)</f>
        <v>430.584</v>
      </c>
      <c r="R1732" s="3"/>
      <c r="W1732"/>
      <c r="AB1732"/>
    </row>
    <row r="1733" spans="1:28" x14ac:dyDescent="0.3">
      <c r="A1733" t="s">
        <v>654</v>
      </c>
      <c r="B1733">
        <v>5020009</v>
      </c>
      <c r="C1733" t="s">
        <v>125</v>
      </c>
      <c r="D1733">
        <v>100</v>
      </c>
      <c r="E1733" s="10">
        <v>45.32</v>
      </c>
      <c r="F1733" s="10">
        <v>4532</v>
      </c>
      <c r="G1733" s="10">
        <v>3625.6</v>
      </c>
      <c r="H1733">
        <v>20</v>
      </c>
      <c r="I1733" s="51" t="str">
        <f>_xlfn.XLOOKUP(Q2_2025[[#This Row],[Artikelnr]],Artikel_prijzen[Artnr],Artikel_prijzen[Groep],"")</f>
        <v/>
      </c>
      <c r="J1733" s="10" t="str">
        <f>_xlfn.XLOOKUP(Q2_2025[[#This Row],[Artikelnr]],Artikel_prijzen[Artnr],Artikel_prijzen[Prijs 2025],"")</f>
        <v/>
      </c>
      <c r="K1733" t="str">
        <f>IF(Q2_2025[[#This Row],[Artikelprijs]]&lt;&gt;"",IF(Q2_2025[[#This Row],[Stuksprijs]]=Q2_2025[[#This Row],[Artikelprijs]],"Prijs gelijk","Prijs wijkt af"),"")</f>
        <v/>
      </c>
      <c r="L1733" t="str">
        <f>IF(Q2_2025[[#This Row],[Relatiekorting percentage]]=0,
    "Nvt",
    IF(Q2_2025[[#This Row],[Brutobedrag 2]] &lt; Q2_2025[[#This Row],[Bruto - Rel.korting]],
        "Nee",
        "Ja"))</f>
        <v>Ja</v>
      </c>
      <c r="M1733" s="10">
        <f>IF(Q2_2025[[#This Row],[Artikelprijs]]&lt;&gt;"",Q2_2025[[#This Row],[Artikelprijs]],Q2_2025[[#This Row],[Stuksprijs]])</f>
        <v>45.32</v>
      </c>
      <c r="N1733" s="10">
        <f>Q2_2025[[#This Row],[Besteld]]*Q2_2025[[#This Row],[Prijs 2]]</f>
        <v>4532</v>
      </c>
      <c r="O1733" s="10">
        <f>IF(Q2_2025[[#This Row],[Brutobedrag 2]]&lt;Q2_2025[[#This Row],[Bruto - Rel.korting]],Q2_2025[[#This Row],[Brutobedrag 2]],Q2_2025[[#This Row],[Brutobedrag 2]]*(100-Q2_2025[[#This Row],[Relatiekorting percentage]])/100)</f>
        <v>3625.6</v>
      </c>
      <c r="R1733" s="3"/>
      <c r="W1733"/>
      <c r="AB1733"/>
    </row>
    <row r="1734" spans="1:28" x14ac:dyDescent="0.3">
      <c r="A1734" t="s">
        <v>654</v>
      </c>
      <c r="B1734">
        <v>5010017</v>
      </c>
      <c r="C1734" t="s">
        <v>248</v>
      </c>
      <c r="D1734">
        <v>30</v>
      </c>
      <c r="E1734" s="10">
        <v>48.93</v>
      </c>
      <c r="F1734" s="10">
        <v>1467.9</v>
      </c>
      <c r="G1734" s="10">
        <v>1174.32</v>
      </c>
      <c r="H1734">
        <v>20</v>
      </c>
      <c r="I1734" s="51" t="str">
        <f>_xlfn.XLOOKUP(Q2_2025[[#This Row],[Artikelnr]],Artikel_prijzen[Artnr],Artikel_prijzen[Groep],"")</f>
        <v/>
      </c>
      <c r="J1734" s="10" t="str">
        <f>_xlfn.XLOOKUP(Q2_2025[[#This Row],[Artikelnr]],Artikel_prijzen[Artnr],Artikel_prijzen[Prijs 2025],"")</f>
        <v/>
      </c>
      <c r="K1734" t="str">
        <f>IF(Q2_2025[[#This Row],[Artikelprijs]]&lt;&gt;"",IF(Q2_2025[[#This Row],[Stuksprijs]]=Q2_2025[[#This Row],[Artikelprijs]],"Prijs gelijk","Prijs wijkt af"),"")</f>
        <v/>
      </c>
      <c r="L1734" t="str">
        <f>IF(Q2_2025[[#This Row],[Relatiekorting percentage]]=0,
    "Nvt",
    IF(Q2_2025[[#This Row],[Brutobedrag 2]] &lt; Q2_2025[[#This Row],[Bruto - Rel.korting]],
        "Nee",
        "Ja"))</f>
        <v>Ja</v>
      </c>
      <c r="M1734" s="10">
        <f>IF(Q2_2025[[#This Row],[Artikelprijs]]&lt;&gt;"",Q2_2025[[#This Row],[Artikelprijs]],Q2_2025[[#This Row],[Stuksprijs]])</f>
        <v>48.93</v>
      </c>
      <c r="N1734" s="10">
        <f>Q2_2025[[#This Row],[Besteld]]*Q2_2025[[#This Row],[Prijs 2]]</f>
        <v>1467.9</v>
      </c>
      <c r="O1734" s="10">
        <f>IF(Q2_2025[[#This Row],[Brutobedrag 2]]&lt;Q2_2025[[#This Row],[Bruto - Rel.korting]],Q2_2025[[#This Row],[Brutobedrag 2]],Q2_2025[[#This Row],[Brutobedrag 2]]*(100-Q2_2025[[#This Row],[Relatiekorting percentage]])/100)</f>
        <v>1174.32</v>
      </c>
      <c r="R1734" s="3"/>
      <c r="W1734"/>
      <c r="AB1734"/>
    </row>
    <row r="1735" spans="1:28" x14ac:dyDescent="0.3">
      <c r="A1735" t="s">
        <v>654</v>
      </c>
      <c r="B1735">
        <v>5020009</v>
      </c>
      <c r="C1735" t="s">
        <v>125</v>
      </c>
      <c r="D1735">
        <v>-20</v>
      </c>
      <c r="E1735" s="10">
        <v>45.32</v>
      </c>
      <c r="F1735" s="10">
        <v>-906.4</v>
      </c>
      <c r="G1735" s="10">
        <v>-725.12</v>
      </c>
      <c r="H1735">
        <v>20</v>
      </c>
      <c r="I1735" s="51" t="str">
        <f>_xlfn.XLOOKUP(Q2_2025[[#This Row],[Artikelnr]],Artikel_prijzen[Artnr],Artikel_prijzen[Groep],"")</f>
        <v/>
      </c>
      <c r="J1735" s="10" t="str">
        <f>_xlfn.XLOOKUP(Q2_2025[[#This Row],[Artikelnr]],Artikel_prijzen[Artnr],Artikel_prijzen[Prijs 2025],"")</f>
        <v/>
      </c>
      <c r="K1735" t="str">
        <f>IF(Q2_2025[[#This Row],[Artikelprijs]]&lt;&gt;"",IF(Q2_2025[[#This Row],[Stuksprijs]]=Q2_2025[[#This Row],[Artikelprijs]],"Prijs gelijk","Prijs wijkt af"),"")</f>
        <v/>
      </c>
      <c r="L1735" t="str">
        <f>IF(Q2_2025[[#This Row],[Relatiekorting percentage]]=0,
    "Nvt",
    IF(Q2_2025[[#This Row],[Brutobedrag 2]] &lt; Q2_2025[[#This Row],[Bruto - Rel.korting]],
        "Nee",
        "Ja"))</f>
        <v>Nee</v>
      </c>
      <c r="M1735" s="10">
        <f>IF(Q2_2025[[#This Row],[Artikelprijs]]&lt;&gt;"",Q2_2025[[#This Row],[Artikelprijs]],Q2_2025[[#This Row],[Stuksprijs]])</f>
        <v>45.32</v>
      </c>
      <c r="N1735" s="10">
        <f>Q2_2025[[#This Row],[Besteld]]*Q2_2025[[#This Row],[Prijs 2]]</f>
        <v>-906.4</v>
      </c>
      <c r="O1735" s="10">
        <f>IF(Q2_2025[[#This Row],[Brutobedrag 2]]&lt;Q2_2025[[#This Row],[Bruto - Rel.korting]],Q2_2025[[#This Row],[Brutobedrag 2]],Q2_2025[[#This Row],[Brutobedrag 2]]*(100-Q2_2025[[#This Row],[Relatiekorting percentage]])/100)</f>
        <v>-906.4</v>
      </c>
      <c r="R1735" s="3"/>
      <c r="W1735"/>
      <c r="AB1735"/>
    </row>
    <row r="1736" spans="1:28" x14ac:dyDescent="0.3">
      <c r="A1736" t="s">
        <v>654</v>
      </c>
      <c r="B1736">
        <v>5022017</v>
      </c>
      <c r="C1736" t="s">
        <v>300</v>
      </c>
      <c r="D1736">
        <v>1</v>
      </c>
      <c r="E1736" s="10">
        <v>632.59</v>
      </c>
      <c r="F1736" s="10">
        <v>632.59</v>
      </c>
      <c r="G1736" s="10">
        <v>632.59</v>
      </c>
      <c r="H1736">
        <v>0</v>
      </c>
      <c r="I1736" s="51" t="str">
        <f>_xlfn.XLOOKUP(Q2_2025[[#This Row],[Artikelnr]],Artikel_prijzen[Artnr],Artikel_prijzen[Groep],"")</f>
        <v>Elektra</v>
      </c>
      <c r="J1736" s="10">
        <f>_xlfn.XLOOKUP(Q2_2025[[#This Row],[Artikelnr]],Artikel_prijzen[Artnr],Artikel_prijzen[Prijs 2025],"")</f>
        <v>458.35</v>
      </c>
      <c r="K1736" t="str">
        <f>IF(Q2_2025[[#This Row],[Artikelprijs]]&lt;&gt;"",IF(Q2_2025[[#This Row],[Stuksprijs]]=Q2_2025[[#This Row],[Artikelprijs]],"Prijs gelijk","Prijs wijkt af"),"")</f>
        <v>Prijs wijkt af</v>
      </c>
      <c r="L1736" t="str">
        <f>IF(Q2_2025[[#This Row],[Relatiekorting percentage]]=0,
    "Nvt",
    IF(Q2_2025[[#This Row],[Brutobedrag 2]] &lt; Q2_2025[[#This Row],[Bruto - Rel.korting]],
        "Nee",
        "Ja"))</f>
        <v>Nvt</v>
      </c>
      <c r="M1736" s="10">
        <f>IF(Q2_2025[[#This Row],[Artikelprijs]]&lt;&gt;"",Q2_2025[[#This Row],[Artikelprijs]],Q2_2025[[#This Row],[Stuksprijs]])</f>
        <v>458.35</v>
      </c>
      <c r="N1736" s="10">
        <f>Q2_2025[[#This Row],[Besteld]]*Q2_2025[[#This Row],[Prijs 2]]</f>
        <v>458.35</v>
      </c>
      <c r="O1736" s="10">
        <f>IF(Q2_2025[[#This Row],[Brutobedrag 2]]&lt;Q2_2025[[#This Row],[Bruto - Rel.korting]],Q2_2025[[#This Row],[Brutobedrag 2]],Q2_2025[[#This Row],[Brutobedrag 2]]*(100-Q2_2025[[#This Row],[Relatiekorting percentage]])/100)</f>
        <v>458.35</v>
      </c>
      <c r="R1736" s="3"/>
      <c r="W1736"/>
      <c r="AB1736"/>
    </row>
    <row r="1737" spans="1:28" x14ac:dyDescent="0.3">
      <c r="A1737" t="s">
        <v>654</v>
      </c>
      <c r="B1737">
        <v>3001032</v>
      </c>
      <c r="C1737" t="s">
        <v>545</v>
      </c>
      <c r="D1737">
        <v>30</v>
      </c>
      <c r="E1737" s="10">
        <v>12.75</v>
      </c>
      <c r="F1737" s="10">
        <v>382.5</v>
      </c>
      <c r="G1737" s="10">
        <v>382.5</v>
      </c>
      <c r="H1737">
        <v>0</v>
      </c>
      <c r="I1737" s="51" t="str">
        <f>_xlfn.XLOOKUP(Q2_2025[[#This Row],[Artikelnr]],Artikel_prijzen[Artnr],Artikel_prijzen[Groep],"")</f>
        <v/>
      </c>
      <c r="J1737" s="10" t="str">
        <f>_xlfn.XLOOKUP(Q2_2025[[#This Row],[Artikelnr]],Artikel_prijzen[Artnr],Artikel_prijzen[Prijs 2025],"")</f>
        <v/>
      </c>
      <c r="K1737" t="str">
        <f>IF(Q2_2025[[#This Row],[Artikelprijs]]&lt;&gt;"",IF(Q2_2025[[#This Row],[Stuksprijs]]=Q2_2025[[#This Row],[Artikelprijs]],"Prijs gelijk","Prijs wijkt af"),"")</f>
        <v/>
      </c>
      <c r="L1737" t="str">
        <f>IF(Q2_2025[[#This Row],[Relatiekorting percentage]]=0,
    "Nvt",
    IF(Q2_2025[[#This Row],[Brutobedrag 2]] &lt; Q2_2025[[#This Row],[Bruto - Rel.korting]],
        "Nee",
        "Ja"))</f>
        <v>Nvt</v>
      </c>
      <c r="M1737" s="10">
        <f>IF(Q2_2025[[#This Row],[Artikelprijs]]&lt;&gt;"",Q2_2025[[#This Row],[Artikelprijs]],Q2_2025[[#This Row],[Stuksprijs]])</f>
        <v>12.75</v>
      </c>
      <c r="N1737" s="10">
        <f>Q2_2025[[#This Row],[Besteld]]*Q2_2025[[#This Row],[Prijs 2]]</f>
        <v>382.5</v>
      </c>
      <c r="O1737" s="10">
        <f>IF(Q2_2025[[#This Row],[Brutobedrag 2]]&lt;Q2_2025[[#This Row],[Bruto - Rel.korting]],Q2_2025[[#This Row],[Brutobedrag 2]],Q2_2025[[#This Row],[Brutobedrag 2]]*(100-Q2_2025[[#This Row],[Relatiekorting percentage]])/100)</f>
        <v>382.5</v>
      </c>
      <c r="R1737" s="3"/>
      <c r="W1737"/>
      <c r="AB1737"/>
    </row>
    <row r="1738" spans="1:28" x14ac:dyDescent="0.3">
      <c r="A1738" t="s">
        <v>654</v>
      </c>
      <c r="B1738">
        <v>4001233</v>
      </c>
      <c r="C1738" t="s">
        <v>663</v>
      </c>
      <c r="D1738">
        <v>2</v>
      </c>
      <c r="E1738" s="10">
        <v>17.5</v>
      </c>
      <c r="F1738" s="10">
        <v>35</v>
      </c>
      <c r="G1738" s="10">
        <v>35</v>
      </c>
      <c r="H1738">
        <v>0</v>
      </c>
      <c r="I1738" s="51" t="str">
        <f>_xlfn.XLOOKUP(Q2_2025[[#This Row],[Artikelnr]],Artikel_prijzen[Artnr],Artikel_prijzen[Groep],"")</f>
        <v/>
      </c>
      <c r="J1738" s="10" t="str">
        <f>_xlfn.XLOOKUP(Q2_2025[[#This Row],[Artikelnr]],Artikel_prijzen[Artnr],Artikel_prijzen[Prijs 2025],"")</f>
        <v/>
      </c>
      <c r="K1738" t="str">
        <f>IF(Q2_2025[[#This Row],[Artikelprijs]]&lt;&gt;"",IF(Q2_2025[[#This Row],[Stuksprijs]]=Q2_2025[[#This Row],[Artikelprijs]],"Prijs gelijk","Prijs wijkt af"),"")</f>
        <v/>
      </c>
      <c r="L1738" t="str">
        <f>IF(Q2_2025[[#This Row],[Relatiekorting percentage]]=0,
    "Nvt",
    IF(Q2_2025[[#This Row],[Brutobedrag 2]] &lt; Q2_2025[[#This Row],[Bruto - Rel.korting]],
        "Nee",
        "Ja"))</f>
        <v>Nvt</v>
      </c>
      <c r="M1738" s="10">
        <f>IF(Q2_2025[[#This Row],[Artikelprijs]]&lt;&gt;"",Q2_2025[[#This Row],[Artikelprijs]],Q2_2025[[#This Row],[Stuksprijs]])</f>
        <v>17.5</v>
      </c>
      <c r="N1738" s="10">
        <f>Q2_2025[[#This Row],[Besteld]]*Q2_2025[[#This Row],[Prijs 2]]</f>
        <v>35</v>
      </c>
      <c r="O1738" s="10">
        <f>IF(Q2_2025[[#This Row],[Brutobedrag 2]]&lt;Q2_2025[[#This Row],[Bruto - Rel.korting]],Q2_2025[[#This Row],[Brutobedrag 2]],Q2_2025[[#This Row],[Brutobedrag 2]]*(100-Q2_2025[[#This Row],[Relatiekorting percentage]])/100)</f>
        <v>35</v>
      </c>
      <c r="R1738" s="3"/>
      <c r="W1738"/>
      <c r="AB1738"/>
    </row>
    <row r="1739" spans="1:28" x14ac:dyDescent="0.3">
      <c r="A1739" t="s">
        <v>654</v>
      </c>
      <c r="B1739">
        <v>5020002</v>
      </c>
      <c r="C1739" t="s">
        <v>56</v>
      </c>
      <c r="D1739">
        <v>3</v>
      </c>
      <c r="E1739" s="10">
        <v>28.5</v>
      </c>
      <c r="F1739" s="10">
        <v>85.5</v>
      </c>
      <c r="G1739" s="10">
        <v>85.5</v>
      </c>
      <c r="H1739">
        <v>0</v>
      </c>
      <c r="I1739" s="51" t="str">
        <f>_xlfn.XLOOKUP(Q2_2025[[#This Row],[Artikelnr]],Artikel_prijzen[Artnr],Artikel_prijzen[Groep],"")</f>
        <v/>
      </c>
      <c r="J1739" s="10" t="str">
        <f>_xlfn.XLOOKUP(Q2_2025[[#This Row],[Artikelnr]],Artikel_prijzen[Artnr],Artikel_prijzen[Prijs 2025],"")</f>
        <v/>
      </c>
      <c r="K1739" t="str">
        <f>IF(Q2_2025[[#This Row],[Artikelprijs]]&lt;&gt;"",IF(Q2_2025[[#This Row],[Stuksprijs]]=Q2_2025[[#This Row],[Artikelprijs]],"Prijs gelijk","Prijs wijkt af"),"")</f>
        <v/>
      </c>
      <c r="L1739" t="str">
        <f>IF(Q2_2025[[#This Row],[Relatiekorting percentage]]=0,
    "Nvt",
    IF(Q2_2025[[#This Row],[Brutobedrag 2]] &lt; Q2_2025[[#This Row],[Bruto - Rel.korting]],
        "Nee",
        "Ja"))</f>
        <v>Nvt</v>
      </c>
      <c r="M1739" s="10">
        <f>IF(Q2_2025[[#This Row],[Artikelprijs]]&lt;&gt;"",Q2_2025[[#This Row],[Artikelprijs]],Q2_2025[[#This Row],[Stuksprijs]])</f>
        <v>28.5</v>
      </c>
      <c r="N1739" s="10">
        <f>Q2_2025[[#This Row],[Besteld]]*Q2_2025[[#This Row],[Prijs 2]]</f>
        <v>85.5</v>
      </c>
      <c r="O1739" s="10">
        <f>IF(Q2_2025[[#This Row],[Brutobedrag 2]]&lt;Q2_2025[[#This Row],[Bruto - Rel.korting]],Q2_2025[[#This Row],[Brutobedrag 2]],Q2_2025[[#This Row],[Brutobedrag 2]]*(100-Q2_2025[[#This Row],[Relatiekorting percentage]])/100)</f>
        <v>85.5</v>
      </c>
      <c r="R1739" s="3"/>
      <c r="W1739"/>
      <c r="AB1739"/>
    </row>
    <row r="1740" spans="1:28" x14ac:dyDescent="0.3">
      <c r="A1740" t="s">
        <v>654</v>
      </c>
      <c r="B1740">
        <v>4001233</v>
      </c>
      <c r="C1740" t="s">
        <v>663</v>
      </c>
      <c r="D1740">
        <v>2</v>
      </c>
      <c r="E1740" s="10">
        <v>17.5</v>
      </c>
      <c r="F1740" s="10">
        <v>35</v>
      </c>
      <c r="G1740" s="10">
        <v>31.5</v>
      </c>
      <c r="H1740">
        <v>10</v>
      </c>
      <c r="I1740" s="51" t="str">
        <f>_xlfn.XLOOKUP(Q2_2025[[#This Row],[Artikelnr]],Artikel_prijzen[Artnr],Artikel_prijzen[Groep],"")</f>
        <v/>
      </c>
      <c r="J1740" s="10" t="str">
        <f>_xlfn.XLOOKUP(Q2_2025[[#This Row],[Artikelnr]],Artikel_prijzen[Artnr],Artikel_prijzen[Prijs 2025],"")</f>
        <v/>
      </c>
      <c r="K1740" t="str">
        <f>IF(Q2_2025[[#This Row],[Artikelprijs]]&lt;&gt;"",IF(Q2_2025[[#This Row],[Stuksprijs]]=Q2_2025[[#This Row],[Artikelprijs]],"Prijs gelijk","Prijs wijkt af"),"")</f>
        <v/>
      </c>
      <c r="L1740" t="str">
        <f>IF(Q2_2025[[#This Row],[Relatiekorting percentage]]=0,
    "Nvt",
    IF(Q2_2025[[#This Row],[Brutobedrag 2]] &lt; Q2_2025[[#This Row],[Bruto - Rel.korting]],
        "Nee",
        "Ja"))</f>
        <v>Ja</v>
      </c>
      <c r="M1740" s="10">
        <f>IF(Q2_2025[[#This Row],[Artikelprijs]]&lt;&gt;"",Q2_2025[[#This Row],[Artikelprijs]],Q2_2025[[#This Row],[Stuksprijs]])</f>
        <v>17.5</v>
      </c>
      <c r="N1740" s="10">
        <f>Q2_2025[[#This Row],[Besteld]]*Q2_2025[[#This Row],[Prijs 2]]</f>
        <v>35</v>
      </c>
      <c r="O1740" s="10">
        <f>IF(Q2_2025[[#This Row],[Brutobedrag 2]]&lt;Q2_2025[[#This Row],[Bruto - Rel.korting]],Q2_2025[[#This Row],[Brutobedrag 2]],Q2_2025[[#This Row],[Brutobedrag 2]]*(100-Q2_2025[[#This Row],[Relatiekorting percentage]])/100)</f>
        <v>31.5</v>
      </c>
      <c r="R1740" s="3"/>
      <c r="W1740"/>
      <c r="AB1740"/>
    </row>
    <row r="1741" spans="1:28" x14ac:dyDescent="0.3">
      <c r="A1741" t="s">
        <v>654</v>
      </c>
      <c r="B1741">
        <v>5040008</v>
      </c>
      <c r="C1741" t="s">
        <v>333</v>
      </c>
      <c r="D1741">
        <v>1</v>
      </c>
      <c r="E1741" s="10">
        <v>355.35</v>
      </c>
      <c r="F1741" s="10">
        <v>355.35</v>
      </c>
      <c r="G1741" s="10">
        <v>319.81</v>
      </c>
      <c r="H1741">
        <v>10</v>
      </c>
      <c r="I1741" s="51" t="str">
        <f>_xlfn.XLOOKUP(Q2_2025[[#This Row],[Artikelnr]],Artikel_prijzen[Artnr],Artikel_prijzen[Groep],"")</f>
        <v>AV</v>
      </c>
      <c r="J1741" s="10">
        <f>_xlfn.XLOOKUP(Q2_2025[[#This Row],[Artikelnr]],Artikel_prijzen[Artnr],Artikel_prijzen[Prijs 2025],"")</f>
        <v>345</v>
      </c>
      <c r="K1741" t="str">
        <f>IF(Q2_2025[[#This Row],[Artikelprijs]]&lt;&gt;"",IF(Q2_2025[[#This Row],[Stuksprijs]]=Q2_2025[[#This Row],[Artikelprijs]],"Prijs gelijk","Prijs wijkt af"),"")</f>
        <v>Prijs wijkt af</v>
      </c>
      <c r="L1741" t="str">
        <f>IF(Q2_2025[[#This Row],[Relatiekorting percentage]]=0,
    "Nvt",
    IF(Q2_2025[[#This Row],[Brutobedrag 2]] &lt; Q2_2025[[#This Row],[Bruto - Rel.korting]],
        "Nee",
        "Ja"))</f>
        <v>Ja</v>
      </c>
      <c r="M1741" s="10">
        <f>IF(Q2_2025[[#This Row],[Artikelprijs]]&lt;&gt;"",Q2_2025[[#This Row],[Artikelprijs]],Q2_2025[[#This Row],[Stuksprijs]])</f>
        <v>345</v>
      </c>
      <c r="N1741" s="10">
        <f>Q2_2025[[#This Row],[Besteld]]*Q2_2025[[#This Row],[Prijs 2]]</f>
        <v>345</v>
      </c>
      <c r="O1741" s="10">
        <f>IF(Q2_2025[[#This Row],[Brutobedrag 2]]&lt;Q2_2025[[#This Row],[Bruto - Rel.korting]],Q2_2025[[#This Row],[Brutobedrag 2]],Q2_2025[[#This Row],[Brutobedrag 2]]*(100-Q2_2025[[#This Row],[Relatiekorting percentage]])/100)</f>
        <v>310.5</v>
      </c>
      <c r="R1741" s="3"/>
      <c r="W1741"/>
      <c r="AB1741"/>
    </row>
    <row r="1742" spans="1:28" x14ac:dyDescent="0.3">
      <c r="A1742" t="s">
        <v>654</v>
      </c>
      <c r="B1742">
        <v>5040008</v>
      </c>
      <c r="C1742" t="s">
        <v>333</v>
      </c>
      <c r="D1742">
        <v>1</v>
      </c>
      <c r="E1742" s="10">
        <v>355.35</v>
      </c>
      <c r="F1742" s="10">
        <v>355.35</v>
      </c>
      <c r="G1742" s="10">
        <v>319.81</v>
      </c>
      <c r="H1742">
        <v>10</v>
      </c>
      <c r="I1742" s="51" t="str">
        <f>_xlfn.XLOOKUP(Q2_2025[[#This Row],[Artikelnr]],Artikel_prijzen[Artnr],Artikel_prijzen[Groep],"")</f>
        <v>AV</v>
      </c>
      <c r="J1742" s="10">
        <f>_xlfn.XLOOKUP(Q2_2025[[#This Row],[Artikelnr]],Artikel_prijzen[Artnr],Artikel_prijzen[Prijs 2025],"")</f>
        <v>345</v>
      </c>
      <c r="K1742" t="str">
        <f>IF(Q2_2025[[#This Row],[Artikelprijs]]&lt;&gt;"",IF(Q2_2025[[#This Row],[Stuksprijs]]=Q2_2025[[#This Row],[Artikelprijs]],"Prijs gelijk","Prijs wijkt af"),"")</f>
        <v>Prijs wijkt af</v>
      </c>
      <c r="L1742" t="str">
        <f>IF(Q2_2025[[#This Row],[Relatiekorting percentage]]=0,
    "Nvt",
    IF(Q2_2025[[#This Row],[Brutobedrag 2]] &lt; Q2_2025[[#This Row],[Bruto - Rel.korting]],
        "Nee",
        "Ja"))</f>
        <v>Ja</v>
      </c>
      <c r="M1742" s="10">
        <f>IF(Q2_2025[[#This Row],[Artikelprijs]]&lt;&gt;"",Q2_2025[[#This Row],[Artikelprijs]],Q2_2025[[#This Row],[Stuksprijs]])</f>
        <v>345</v>
      </c>
      <c r="N1742" s="10">
        <f>Q2_2025[[#This Row],[Besteld]]*Q2_2025[[#This Row],[Prijs 2]]</f>
        <v>345</v>
      </c>
      <c r="O1742" s="10">
        <f>IF(Q2_2025[[#This Row],[Brutobedrag 2]]&lt;Q2_2025[[#This Row],[Bruto - Rel.korting]],Q2_2025[[#This Row],[Brutobedrag 2]],Q2_2025[[#This Row],[Brutobedrag 2]]*(100-Q2_2025[[#This Row],[Relatiekorting percentage]])/100)</f>
        <v>310.5</v>
      </c>
      <c r="R1742" s="3"/>
      <c r="W1742"/>
      <c r="AB1742"/>
    </row>
    <row r="1743" spans="1:28" x14ac:dyDescent="0.3">
      <c r="A1743" t="s">
        <v>654</v>
      </c>
      <c r="B1743">
        <v>5040018</v>
      </c>
      <c r="C1743" t="s">
        <v>319</v>
      </c>
      <c r="D1743">
        <v>1</v>
      </c>
      <c r="E1743" s="10">
        <v>66.95</v>
      </c>
      <c r="F1743" s="10">
        <v>66.95</v>
      </c>
      <c r="G1743" s="10">
        <v>60.25</v>
      </c>
      <c r="H1743">
        <v>10</v>
      </c>
      <c r="I1743" s="51" t="str">
        <f>_xlfn.XLOOKUP(Q2_2025[[#This Row],[Artikelnr]],Artikel_prijzen[Artnr],Artikel_prijzen[Groep],"")</f>
        <v/>
      </c>
      <c r="J1743" s="10" t="str">
        <f>_xlfn.XLOOKUP(Q2_2025[[#This Row],[Artikelnr]],Artikel_prijzen[Artnr],Artikel_prijzen[Prijs 2025],"")</f>
        <v/>
      </c>
      <c r="K1743" t="str">
        <f>IF(Q2_2025[[#This Row],[Artikelprijs]]&lt;&gt;"",IF(Q2_2025[[#This Row],[Stuksprijs]]=Q2_2025[[#This Row],[Artikelprijs]],"Prijs gelijk","Prijs wijkt af"),"")</f>
        <v/>
      </c>
      <c r="L1743" t="str">
        <f>IF(Q2_2025[[#This Row],[Relatiekorting percentage]]=0,
    "Nvt",
    IF(Q2_2025[[#This Row],[Brutobedrag 2]] &lt; Q2_2025[[#This Row],[Bruto - Rel.korting]],
        "Nee",
        "Ja"))</f>
        <v>Ja</v>
      </c>
      <c r="M1743" s="10">
        <f>IF(Q2_2025[[#This Row],[Artikelprijs]]&lt;&gt;"",Q2_2025[[#This Row],[Artikelprijs]],Q2_2025[[#This Row],[Stuksprijs]])</f>
        <v>66.95</v>
      </c>
      <c r="N1743" s="10">
        <f>Q2_2025[[#This Row],[Besteld]]*Q2_2025[[#This Row],[Prijs 2]]</f>
        <v>66.95</v>
      </c>
      <c r="O1743" s="10">
        <f>IF(Q2_2025[[#This Row],[Brutobedrag 2]]&lt;Q2_2025[[#This Row],[Bruto - Rel.korting]],Q2_2025[[#This Row],[Brutobedrag 2]],Q2_2025[[#This Row],[Brutobedrag 2]]*(100-Q2_2025[[#This Row],[Relatiekorting percentage]])/100)</f>
        <v>60.255000000000003</v>
      </c>
      <c r="R1743" s="3"/>
      <c r="W1743"/>
      <c r="AB1743"/>
    </row>
    <row r="1744" spans="1:28" x14ac:dyDescent="0.3">
      <c r="A1744" t="s">
        <v>654</v>
      </c>
      <c r="B1744">
        <v>5040010</v>
      </c>
      <c r="C1744" t="s">
        <v>318</v>
      </c>
      <c r="D1744">
        <v>1</v>
      </c>
      <c r="E1744" s="10">
        <v>448.05</v>
      </c>
      <c r="F1744" s="10">
        <v>448.05</v>
      </c>
      <c r="G1744" s="10">
        <v>403.24</v>
      </c>
      <c r="H1744">
        <v>10</v>
      </c>
      <c r="I1744" s="51" t="str">
        <f>_xlfn.XLOOKUP(Q2_2025[[#This Row],[Artikelnr]],Artikel_prijzen[Artnr],Artikel_prijzen[Groep],"")</f>
        <v>AV</v>
      </c>
      <c r="J1744" s="10">
        <f>_xlfn.XLOOKUP(Q2_2025[[#This Row],[Artikelnr]],Artikel_prijzen[Artnr],Artikel_prijzen[Prijs 2025],"")</f>
        <v>435</v>
      </c>
      <c r="K1744" t="str">
        <f>IF(Q2_2025[[#This Row],[Artikelprijs]]&lt;&gt;"",IF(Q2_2025[[#This Row],[Stuksprijs]]=Q2_2025[[#This Row],[Artikelprijs]],"Prijs gelijk","Prijs wijkt af"),"")</f>
        <v>Prijs wijkt af</v>
      </c>
      <c r="L1744" t="str">
        <f>IF(Q2_2025[[#This Row],[Relatiekorting percentage]]=0,
    "Nvt",
    IF(Q2_2025[[#This Row],[Brutobedrag 2]] &lt; Q2_2025[[#This Row],[Bruto - Rel.korting]],
        "Nee",
        "Ja"))</f>
        <v>Ja</v>
      </c>
      <c r="M1744" s="10">
        <f>IF(Q2_2025[[#This Row],[Artikelprijs]]&lt;&gt;"",Q2_2025[[#This Row],[Artikelprijs]],Q2_2025[[#This Row],[Stuksprijs]])</f>
        <v>435</v>
      </c>
      <c r="N1744" s="10">
        <f>Q2_2025[[#This Row],[Besteld]]*Q2_2025[[#This Row],[Prijs 2]]</f>
        <v>435</v>
      </c>
      <c r="O1744" s="10">
        <f>IF(Q2_2025[[#This Row],[Brutobedrag 2]]&lt;Q2_2025[[#This Row],[Bruto - Rel.korting]],Q2_2025[[#This Row],[Brutobedrag 2]],Q2_2025[[#This Row],[Brutobedrag 2]]*(100-Q2_2025[[#This Row],[Relatiekorting percentage]])/100)</f>
        <v>391.5</v>
      </c>
      <c r="R1744" s="3"/>
      <c r="W1744"/>
      <c r="AB1744"/>
    </row>
    <row r="1745" spans="1:28" x14ac:dyDescent="0.3">
      <c r="A1745" t="s">
        <v>654</v>
      </c>
      <c r="B1745">
        <v>5040011</v>
      </c>
      <c r="C1745" t="s">
        <v>321</v>
      </c>
      <c r="D1745">
        <v>1</v>
      </c>
      <c r="E1745" s="10">
        <v>638.6</v>
      </c>
      <c r="F1745" s="10">
        <v>638.6</v>
      </c>
      <c r="G1745" s="10">
        <v>574.74</v>
      </c>
      <c r="H1745">
        <v>10</v>
      </c>
      <c r="I1745" s="51" t="str">
        <f>_xlfn.XLOOKUP(Q2_2025[[#This Row],[Artikelnr]],Artikel_prijzen[Artnr],Artikel_prijzen[Groep],"")</f>
        <v>AV</v>
      </c>
      <c r="J1745" s="10">
        <f>_xlfn.XLOOKUP(Q2_2025[[#This Row],[Artikelnr]],Artikel_prijzen[Artnr],Artikel_prijzen[Prijs 2025],"")</f>
        <v>620</v>
      </c>
      <c r="K1745" t="str">
        <f>IF(Q2_2025[[#This Row],[Artikelprijs]]&lt;&gt;"",IF(Q2_2025[[#This Row],[Stuksprijs]]=Q2_2025[[#This Row],[Artikelprijs]],"Prijs gelijk","Prijs wijkt af"),"")</f>
        <v>Prijs wijkt af</v>
      </c>
      <c r="L1745" t="str">
        <f>IF(Q2_2025[[#This Row],[Relatiekorting percentage]]=0,
    "Nvt",
    IF(Q2_2025[[#This Row],[Brutobedrag 2]] &lt; Q2_2025[[#This Row],[Bruto - Rel.korting]],
        "Nee",
        "Ja"))</f>
        <v>Ja</v>
      </c>
      <c r="M1745" s="10">
        <f>IF(Q2_2025[[#This Row],[Artikelprijs]]&lt;&gt;"",Q2_2025[[#This Row],[Artikelprijs]],Q2_2025[[#This Row],[Stuksprijs]])</f>
        <v>620</v>
      </c>
      <c r="N1745" s="10">
        <f>Q2_2025[[#This Row],[Besteld]]*Q2_2025[[#This Row],[Prijs 2]]</f>
        <v>620</v>
      </c>
      <c r="O1745" s="10">
        <f>IF(Q2_2025[[#This Row],[Brutobedrag 2]]&lt;Q2_2025[[#This Row],[Bruto - Rel.korting]],Q2_2025[[#This Row],[Brutobedrag 2]],Q2_2025[[#This Row],[Brutobedrag 2]]*(100-Q2_2025[[#This Row],[Relatiekorting percentage]])/100)</f>
        <v>558</v>
      </c>
      <c r="R1745" s="3"/>
      <c r="W1745"/>
      <c r="AB1745"/>
    </row>
    <row r="1746" spans="1:28" x14ac:dyDescent="0.3">
      <c r="A1746" t="s">
        <v>654</v>
      </c>
      <c r="B1746">
        <v>5040256</v>
      </c>
      <c r="C1746" t="s">
        <v>315</v>
      </c>
      <c r="D1746">
        <v>1</v>
      </c>
      <c r="E1746" s="10">
        <v>87.55</v>
      </c>
      <c r="F1746" s="10">
        <v>87.55</v>
      </c>
      <c r="G1746" s="10">
        <v>78.790000000000006</v>
      </c>
      <c r="H1746">
        <v>10</v>
      </c>
      <c r="I1746" s="51" t="str">
        <f>_xlfn.XLOOKUP(Q2_2025[[#This Row],[Artikelnr]],Artikel_prijzen[Artnr],Artikel_prijzen[Groep],"")</f>
        <v/>
      </c>
      <c r="J1746" s="10" t="str">
        <f>_xlfn.XLOOKUP(Q2_2025[[#This Row],[Artikelnr]],Artikel_prijzen[Artnr],Artikel_prijzen[Prijs 2025],"")</f>
        <v/>
      </c>
      <c r="K1746" t="str">
        <f>IF(Q2_2025[[#This Row],[Artikelprijs]]&lt;&gt;"",IF(Q2_2025[[#This Row],[Stuksprijs]]=Q2_2025[[#This Row],[Artikelprijs]],"Prijs gelijk","Prijs wijkt af"),"")</f>
        <v/>
      </c>
      <c r="L1746" t="str">
        <f>IF(Q2_2025[[#This Row],[Relatiekorting percentage]]=0,
    "Nvt",
    IF(Q2_2025[[#This Row],[Brutobedrag 2]] &lt; Q2_2025[[#This Row],[Bruto - Rel.korting]],
        "Nee",
        "Ja"))</f>
        <v>Ja</v>
      </c>
      <c r="M1746" s="10">
        <f>IF(Q2_2025[[#This Row],[Artikelprijs]]&lt;&gt;"",Q2_2025[[#This Row],[Artikelprijs]],Q2_2025[[#This Row],[Stuksprijs]])</f>
        <v>87.55</v>
      </c>
      <c r="N1746" s="10">
        <f>Q2_2025[[#This Row],[Besteld]]*Q2_2025[[#This Row],[Prijs 2]]</f>
        <v>87.55</v>
      </c>
      <c r="O1746" s="10">
        <f>IF(Q2_2025[[#This Row],[Brutobedrag 2]]&lt;Q2_2025[[#This Row],[Bruto - Rel.korting]],Q2_2025[[#This Row],[Brutobedrag 2]],Q2_2025[[#This Row],[Brutobedrag 2]]*(100-Q2_2025[[#This Row],[Relatiekorting percentage]])/100)</f>
        <v>78.795000000000002</v>
      </c>
      <c r="R1746" s="3"/>
      <c r="W1746"/>
      <c r="AB1746"/>
    </row>
    <row r="1747" spans="1:28" x14ac:dyDescent="0.3">
      <c r="A1747" t="s">
        <v>654</v>
      </c>
      <c r="B1747">
        <v>5022009</v>
      </c>
      <c r="C1747" t="s">
        <v>655</v>
      </c>
      <c r="D1747">
        <v>3</v>
      </c>
      <c r="E1747" s="10">
        <v>103.75</v>
      </c>
      <c r="F1747" s="10">
        <v>311.25</v>
      </c>
      <c r="G1747" s="10">
        <v>311.25</v>
      </c>
      <c r="H1747">
        <v>0</v>
      </c>
      <c r="I1747" s="51" t="str">
        <f>_xlfn.XLOOKUP(Q2_2025[[#This Row],[Artikelnr]],Artikel_prijzen[Artnr],Artikel_prijzen[Groep],"")</f>
        <v>Elektra</v>
      </c>
      <c r="J1747" s="10">
        <f>_xlfn.XLOOKUP(Q2_2025[[#This Row],[Artikelnr]],Artikel_prijzen[Artnr],Artikel_prijzen[Prijs 2025],"")</f>
        <v>106.8625</v>
      </c>
      <c r="K1747" t="str">
        <f>IF(Q2_2025[[#This Row],[Artikelprijs]]&lt;&gt;"",IF(Q2_2025[[#This Row],[Stuksprijs]]=Q2_2025[[#This Row],[Artikelprijs]],"Prijs gelijk","Prijs wijkt af"),"")</f>
        <v>Prijs wijkt af</v>
      </c>
      <c r="L1747" t="str">
        <f>IF(Q2_2025[[#This Row],[Relatiekorting percentage]]=0,
    "Nvt",
    IF(Q2_2025[[#This Row],[Brutobedrag 2]] &lt; Q2_2025[[#This Row],[Bruto - Rel.korting]],
        "Nee",
        "Ja"))</f>
        <v>Nvt</v>
      </c>
      <c r="M1747" s="10">
        <f>IF(Q2_2025[[#This Row],[Artikelprijs]]&lt;&gt;"",Q2_2025[[#This Row],[Artikelprijs]],Q2_2025[[#This Row],[Stuksprijs]])</f>
        <v>106.8625</v>
      </c>
      <c r="N1747" s="10">
        <f>Q2_2025[[#This Row],[Besteld]]*Q2_2025[[#This Row],[Prijs 2]]</f>
        <v>320.58749999999998</v>
      </c>
      <c r="O1747" s="10">
        <f>IF(Q2_2025[[#This Row],[Brutobedrag 2]]&lt;Q2_2025[[#This Row],[Bruto - Rel.korting]],Q2_2025[[#This Row],[Brutobedrag 2]],Q2_2025[[#This Row],[Brutobedrag 2]]*(100-Q2_2025[[#This Row],[Relatiekorting percentage]])/100)</f>
        <v>320.58749999999998</v>
      </c>
      <c r="R1747" s="3"/>
      <c r="W1747"/>
      <c r="AB1747"/>
    </row>
    <row r="1748" spans="1:28" x14ac:dyDescent="0.3">
      <c r="A1748" t="s">
        <v>654</v>
      </c>
      <c r="B1748">
        <v>5020002</v>
      </c>
      <c r="C1748" t="s">
        <v>624</v>
      </c>
      <c r="D1748">
        <v>9</v>
      </c>
      <c r="E1748" s="10">
        <v>38.5</v>
      </c>
      <c r="F1748" s="10">
        <v>346.5</v>
      </c>
      <c r="G1748" s="10">
        <v>346.5</v>
      </c>
      <c r="H1748">
        <v>0</v>
      </c>
      <c r="I1748" s="51" t="str">
        <f>_xlfn.XLOOKUP(Q2_2025[[#This Row],[Artikelnr]],Artikel_prijzen[Artnr],Artikel_prijzen[Groep],"")</f>
        <v/>
      </c>
      <c r="J1748" s="10" t="str">
        <f>_xlfn.XLOOKUP(Q2_2025[[#This Row],[Artikelnr]],Artikel_prijzen[Artnr],Artikel_prijzen[Prijs 2025],"")</f>
        <v/>
      </c>
      <c r="K1748" t="str">
        <f>IF(Q2_2025[[#This Row],[Artikelprijs]]&lt;&gt;"",IF(Q2_2025[[#This Row],[Stuksprijs]]=Q2_2025[[#This Row],[Artikelprijs]],"Prijs gelijk","Prijs wijkt af"),"")</f>
        <v/>
      </c>
      <c r="L1748" t="str">
        <f>IF(Q2_2025[[#This Row],[Relatiekorting percentage]]=0,
    "Nvt",
    IF(Q2_2025[[#This Row],[Brutobedrag 2]] &lt; Q2_2025[[#This Row],[Bruto - Rel.korting]],
        "Nee",
        "Ja"))</f>
        <v>Nvt</v>
      </c>
      <c r="M1748" s="10">
        <f>IF(Q2_2025[[#This Row],[Artikelprijs]]&lt;&gt;"",Q2_2025[[#This Row],[Artikelprijs]],Q2_2025[[#This Row],[Stuksprijs]])</f>
        <v>38.5</v>
      </c>
      <c r="N1748" s="10">
        <f>Q2_2025[[#This Row],[Besteld]]*Q2_2025[[#This Row],[Prijs 2]]</f>
        <v>346.5</v>
      </c>
      <c r="O1748" s="10">
        <f>IF(Q2_2025[[#This Row],[Brutobedrag 2]]&lt;Q2_2025[[#This Row],[Bruto - Rel.korting]],Q2_2025[[#This Row],[Brutobedrag 2]],Q2_2025[[#This Row],[Brutobedrag 2]]*(100-Q2_2025[[#This Row],[Relatiekorting percentage]])/100)</f>
        <v>346.5</v>
      </c>
      <c r="R1748" s="3"/>
      <c r="W1748"/>
      <c r="AB1748"/>
    </row>
    <row r="1749" spans="1:28" x14ac:dyDescent="0.3">
      <c r="A1749" t="s">
        <v>654</v>
      </c>
      <c r="B1749">
        <v>1010003</v>
      </c>
      <c r="C1749" t="s">
        <v>660</v>
      </c>
      <c r="D1749">
        <v>10</v>
      </c>
      <c r="E1749" s="10">
        <v>9.9499999999999993</v>
      </c>
      <c r="F1749" s="10">
        <v>0</v>
      </c>
      <c r="G1749" s="10">
        <v>0</v>
      </c>
      <c r="H1749">
        <v>0</v>
      </c>
      <c r="I1749" s="51" t="str">
        <f>_xlfn.XLOOKUP(Q2_2025[[#This Row],[Artikelnr]],Artikel_prijzen[Artnr],Artikel_prijzen[Groep],"")</f>
        <v/>
      </c>
      <c r="J1749" s="10" t="str">
        <f>_xlfn.XLOOKUP(Q2_2025[[#This Row],[Artikelnr]],Artikel_prijzen[Artnr],Artikel_prijzen[Prijs 2025],"")</f>
        <v/>
      </c>
      <c r="K1749" t="str">
        <f>IF(Q2_2025[[#This Row],[Artikelprijs]]&lt;&gt;"",IF(Q2_2025[[#This Row],[Stuksprijs]]=Q2_2025[[#This Row],[Artikelprijs]],"Prijs gelijk","Prijs wijkt af"),"")</f>
        <v/>
      </c>
      <c r="L1749" t="str">
        <f>IF(Q2_2025[[#This Row],[Relatiekorting percentage]]=0,
    "Nvt",
    IF(Q2_2025[[#This Row],[Brutobedrag 2]] &lt; Q2_2025[[#This Row],[Bruto - Rel.korting]],
        "Nee",
        "Ja"))</f>
        <v>Nvt</v>
      </c>
      <c r="M1749" s="10">
        <f>IF(Q2_2025[[#This Row],[Artikelprijs]]&lt;&gt;"",Q2_2025[[#This Row],[Artikelprijs]],Q2_2025[[#This Row],[Stuksprijs]])</f>
        <v>9.9499999999999993</v>
      </c>
      <c r="N1749" s="10">
        <f>Q2_2025[[#This Row],[Besteld]]*Q2_2025[[#This Row],[Prijs 2]]</f>
        <v>99.5</v>
      </c>
      <c r="O1749" s="10">
        <f>IF(Q2_2025[[#This Row],[Brutobedrag 2]]&lt;Q2_2025[[#This Row],[Bruto - Rel.korting]],Q2_2025[[#This Row],[Brutobedrag 2]],Q2_2025[[#This Row],[Brutobedrag 2]]*(100-Q2_2025[[#This Row],[Relatiekorting percentage]])/100)</f>
        <v>99.5</v>
      </c>
      <c r="R1749" s="3"/>
      <c r="W1749"/>
      <c r="AB1749"/>
    </row>
    <row r="1750" spans="1:28" x14ac:dyDescent="0.3">
      <c r="A1750" t="s">
        <v>654</v>
      </c>
      <c r="B1750">
        <v>5021026</v>
      </c>
      <c r="C1750" t="s">
        <v>299</v>
      </c>
      <c r="D1750">
        <v>1</v>
      </c>
      <c r="E1750" s="10">
        <v>160</v>
      </c>
      <c r="F1750" s="10">
        <v>160</v>
      </c>
      <c r="G1750" s="10">
        <v>152</v>
      </c>
      <c r="H1750">
        <v>5</v>
      </c>
      <c r="I1750" s="51" t="str">
        <f>_xlfn.XLOOKUP(Q2_2025[[#This Row],[Artikelnr]],Artikel_prijzen[Artnr],Artikel_prijzen[Groep],"")</f>
        <v>Elektra</v>
      </c>
      <c r="J1750" s="10">
        <f>_xlfn.XLOOKUP(Q2_2025[[#This Row],[Artikelnr]],Artikel_prijzen[Artnr],Artikel_prijzen[Prijs 2025],"")</f>
        <v>106.8625</v>
      </c>
      <c r="K1750" t="str">
        <f>IF(Q2_2025[[#This Row],[Artikelprijs]]&lt;&gt;"",IF(Q2_2025[[#This Row],[Stuksprijs]]=Q2_2025[[#This Row],[Artikelprijs]],"Prijs gelijk","Prijs wijkt af"),"")</f>
        <v>Prijs wijkt af</v>
      </c>
      <c r="L1750" t="str">
        <f>IF(Q2_2025[[#This Row],[Relatiekorting percentage]]=0,
    "Nvt",
    IF(Q2_2025[[#This Row],[Brutobedrag 2]] &lt; Q2_2025[[#This Row],[Bruto - Rel.korting]],
        "Nee",
        "Ja"))</f>
        <v>Nee</v>
      </c>
      <c r="M1750" s="10">
        <f>IF(Q2_2025[[#This Row],[Artikelprijs]]&lt;&gt;"",Q2_2025[[#This Row],[Artikelprijs]],Q2_2025[[#This Row],[Stuksprijs]])</f>
        <v>106.8625</v>
      </c>
      <c r="N1750" s="10">
        <f>Q2_2025[[#This Row],[Besteld]]*Q2_2025[[#This Row],[Prijs 2]]</f>
        <v>106.8625</v>
      </c>
      <c r="O1750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1750" s="3"/>
      <c r="W1750"/>
      <c r="AB1750"/>
    </row>
    <row r="1751" spans="1:28" x14ac:dyDescent="0.3">
      <c r="A1751" t="s">
        <v>654</v>
      </c>
      <c r="B1751">
        <v>5021026</v>
      </c>
      <c r="C1751" t="s">
        <v>299</v>
      </c>
      <c r="D1751">
        <v>1</v>
      </c>
      <c r="E1751" s="10">
        <v>160</v>
      </c>
      <c r="F1751" s="10">
        <v>160</v>
      </c>
      <c r="G1751" s="10">
        <v>152</v>
      </c>
      <c r="H1751">
        <v>5</v>
      </c>
      <c r="I1751" s="51" t="str">
        <f>_xlfn.XLOOKUP(Q2_2025[[#This Row],[Artikelnr]],Artikel_prijzen[Artnr],Artikel_prijzen[Groep],"")</f>
        <v>Elektra</v>
      </c>
      <c r="J1751" s="10">
        <f>_xlfn.XLOOKUP(Q2_2025[[#This Row],[Artikelnr]],Artikel_prijzen[Artnr],Artikel_prijzen[Prijs 2025],"")</f>
        <v>106.8625</v>
      </c>
      <c r="K1751" t="str">
        <f>IF(Q2_2025[[#This Row],[Artikelprijs]]&lt;&gt;"",IF(Q2_2025[[#This Row],[Stuksprijs]]=Q2_2025[[#This Row],[Artikelprijs]],"Prijs gelijk","Prijs wijkt af"),"")</f>
        <v>Prijs wijkt af</v>
      </c>
      <c r="L1751" t="str">
        <f>IF(Q2_2025[[#This Row],[Relatiekorting percentage]]=0,
    "Nvt",
    IF(Q2_2025[[#This Row],[Brutobedrag 2]] &lt; Q2_2025[[#This Row],[Bruto - Rel.korting]],
        "Nee",
        "Ja"))</f>
        <v>Nee</v>
      </c>
      <c r="M1751" s="10">
        <f>IF(Q2_2025[[#This Row],[Artikelprijs]]&lt;&gt;"",Q2_2025[[#This Row],[Artikelprijs]],Q2_2025[[#This Row],[Stuksprijs]])</f>
        <v>106.8625</v>
      </c>
      <c r="N1751" s="10">
        <f>Q2_2025[[#This Row],[Besteld]]*Q2_2025[[#This Row],[Prijs 2]]</f>
        <v>106.8625</v>
      </c>
      <c r="O1751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1751" s="3"/>
      <c r="W1751"/>
      <c r="AB1751"/>
    </row>
    <row r="1752" spans="1:28" x14ac:dyDescent="0.3">
      <c r="A1752" t="s">
        <v>654</v>
      </c>
      <c r="B1752">
        <v>5020002</v>
      </c>
      <c r="C1752" t="s">
        <v>624</v>
      </c>
      <c r="D1752">
        <v>5</v>
      </c>
      <c r="E1752" s="10">
        <v>38.5</v>
      </c>
      <c r="F1752" s="10">
        <v>192.5</v>
      </c>
      <c r="G1752" s="10">
        <v>182.87</v>
      </c>
      <c r="H1752">
        <v>5</v>
      </c>
      <c r="I1752" s="51" t="str">
        <f>_xlfn.XLOOKUP(Q2_2025[[#This Row],[Artikelnr]],Artikel_prijzen[Artnr],Artikel_prijzen[Groep],"")</f>
        <v/>
      </c>
      <c r="J1752" s="10" t="str">
        <f>_xlfn.XLOOKUP(Q2_2025[[#This Row],[Artikelnr]],Artikel_prijzen[Artnr],Artikel_prijzen[Prijs 2025],"")</f>
        <v/>
      </c>
      <c r="K1752" t="str">
        <f>IF(Q2_2025[[#This Row],[Artikelprijs]]&lt;&gt;"",IF(Q2_2025[[#This Row],[Stuksprijs]]=Q2_2025[[#This Row],[Artikelprijs]],"Prijs gelijk","Prijs wijkt af"),"")</f>
        <v/>
      </c>
      <c r="L1752" t="str">
        <f>IF(Q2_2025[[#This Row],[Relatiekorting percentage]]=0,
    "Nvt",
    IF(Q2_2025[[#This Row],[Brutobedrag 2]] &lt; Q2_2025[[#This Row],[Bruto - Rel.korting]],
        "Nee",
        "Ja"))</f>
        <v>Ja</v>
      </c>
      <c r="M1752" s="10">
        <f>IF(Q2_2025[[#This Row],[Artikelprijs]]&lt;&gt;"",Q2_2025[[#This Row],[Artikelprijs]],Q2_2025[[#This Row],[Stuksprijs]])</f>
        <v>38.5</v>
      </c>
      <c r="N1752" s="10">
        <f>Q2_2025[[#This Row],[Besteld]]*Q2_2025[[#This Row],[Prijs 2]]</f>
        <v>192.5</v>
      </c>
      <c r="O1752" s="10">
        <f>IF(Q2_2025[[#This Row],[Brutobedrag 2]]&lt;Q2_2025[[#This Row],[Bruto - Rel.korting]],Q2_2025[[#This Row],[Brutobedrag 2]],Q2_2025[[#This Row],[Brutobedrag 2]]*(100-Q2_2025[[#This Row],[Relatiekorting percentage]])/100)</f>
        <v>182.875</v>
      </c>
      <c r="R1752" s="3"/>
      <c r="W1752"/>
      <c r="AB1752"/>
    </row>
    <row r="1753" spans="1:28" x14ac:dyDescent="0.3">
      <c r="A1753" t="s">
        <v>654</v>
      </c>
      <c r="B1753">
        <v>5021026</v>
      </c>
      <c r="C1753" t="s">
        <v>299</v>
      </c>
      <c r="D1753">
        <v>1</v>
      </c>
      <c r="E1753" s="10">
        <v>160</v>
      </c>
      <c r="F1753" s="10">
        <v>160</v>
      </c>
      <c r="G1753" s="10">
        <v>152</v>
      </c>
      <c r="H1753">
        <v>5</v>
      </c>
      <c r="I1753" s="51" t="str">
        <f>_xlfn.XLOOKUP(Q2_2025[[#This Row],[Artikelnr]],Artikel_prijzen[Artnr],Artikel_prijzen[Groep],"")</f>
        <v>Elektra</v>
      </c>
      <c r="J1753" s="10">
        <f>_xlfn.XLOOKUP(Q2_2025[[#This Row],[Artikelnr]],Artikel_prijzen[Artnr],Artikel_prijzen[Prijs 2025],"")</f>
        <v>106.8625</v>
      </c>
      <c r="K1753" t="str">
        <f>IF(Q2_2025[[#This Row],[Artikelprijs]]&lt;&gt;"",IF(Q2_2025[[#This Row],[Stuksprijs]]=Q2_2025[[#This Row],[Artikelprijs]],"Prijs gelijk","Prijs wijkt af"),"")</f>
        <v>Prijs wijkt af</v>
      </c>
      <c r="L1753" t="str">
        <f>IF(Q2_2025[[#This Row],[Relatiekorting percentage]]=0,
    "Nvt",
    IF(Q2_2025[[#This Row],[Brutobedrag 2]] &lt; Q2_2025[[#This Row],[Bruto - Rel.korting]],
        "Nee",
        "Ja"))</f>
        <v>Nee</v>
      </c>
      <c r="M1753" s="10">
        <f>IF(Q2_2025[[#This Row],[Artikelprijs]]&lt;&gt;"",Q2_2025[[#This Row],[Artikelprijs]],Q2_2025[[#This Row],[Stuksprijs]])</f>
        <v>106.8625</v>
      </c>
      <c r="N1753" s="10">
        <f>Q2_2025[[#This Row],[Besteld]]*Q2_2025[[#This Row],[Prijs 2]]</f>
        <v>106.8625</v>
      </c>
      <c r="O1753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1753" s="3"/>
      <c r="W1753"/>
      <c r="AB1753"/>
    </row>
    <row r="1754" spans="1:28" x14ac:dyDescent="0.3">
      <c r="A1754" t="s">
        <v>654</v>
      </c>
      <c r="B1754">
        <v>5021026</v>
      </c>
      <c r="C1754" t="s">
        <v>299</v>
      </c>
      <c r="D1754">
        <v>9</v>
      </c>
      <c r="E1754" s="10">
        <v>160</v>
      </c>
      <c r="F1754" s="10">
        <v>1440</v>
      </c>
      <c r="G1754" s="10">
        <v>1368</v>
      </c>
      <c r="H1754">
        <v>5</v>
      </c>
      <c r="I1754" s="51" t="str">
        <f>_xlfn.XLOOKUP(Q2_2025[[#This Row],[Artikelnr]],Artikel_prijzen[Artnr],Artikel_prijzen[Groep],"")</f>
        <v>Elektra</v>
      </c>
      <c r="J1754" s="10">
        <f>_xlfn.XLOOKUP(Q2_2025[[#This Row],[Artikelnr]],Artikel_prijzen[Artnr],Artikel_prijzen[Prijs 2025],"")</f>
        <v>106.8625</v>
      </c>
      <c r="K1754" t="str">
        <f>IF(Q2_2025[[#This Row],[Artikelprijs]]&lt;&gt;"",IF(Q2_2025[[#This Row],[Stuksprijs]]=Q2_2025[[#This Row],[Artikelprijs]],"Prijs gelijk","Prijs wijkt af"),"")</f>
        <v>Prijs wijkt af</v>
      </c>
      <c r="L1754" t="str">
        <f>IF(Q2_2025[[#This Row],[Relatiekorting percentage]]=0,
    "Nvt",
    IF(Q2_2025[[#This Row],[Brutobedrag 2]] &lt; Q2_2025[[#This Row],[Bruto - Rel.korting]],
        "Nee",
        "Ja"))</f>
        <v>Nee</v>
      </c>
      <c r="M1754" s="10">
        <f>IF(Q2_2025[[#This Row],[Artikelprijs]]&lt;&gt;"",Q2_2025[[#This Row],[Artikelprijs]],Q2_2025[[#This Row],[Stuksprijs]])</f>
        <v>106.8625</v>
      </c>
      <c r="N1754" s="10">
        <f>Q2_2025[[#This Row],[Besteld]]*Q2_2025[[#This Row],[Prijs 2]]</f>
        <v>961.76249999999993</v>
      </c>
      <c r="O1754" s="10">
        <f>IF(Q2_2025[[#This Row],[Brutobedrag 2]]&lt;Q2_2025[[#This Row],[Bruto - Rel.korting]],Q2_2025[[#This Row],[Brutobedrag 2]],Q2_2025[[#This Row],[Brutobedrag 2]]*(100-Q2_2025[[#This Row],[Relatiekorting percentage]])/100)</f>
        <v>961.76249999999993</v>
      </c>
      <c r="R1754" s="3"/>
      <c r="W1754"/>
      <c r="AB1754"/>
    </row>
    <row r="1755" spans="1:28" x14ac:dyDescent="0.3">
      <c r="A1755" t="s">
        <v>654</v>
      </c>
      <c r="B1755">
        <v>5020016</v>
      </c>
      <c r="C1755" t="s">
        <v>657</v>
      </c>
      <c r="D1755">
        <v>84</v>
      </c>
      <c r="E1755" s="10">
        <v>13.5</v>
      </c>
      <c r="F1755" s="10">
        <v>1134</v>
      </c>
      <c r="G1755" s="10">
        <v>1077.3</v>
      </c>
      <c r="H1755">
        <v>5</v>
      </c>
      <c r="I1755" s="51" t="str">
        <f>_xlfn.XLOOKUP(Q2_2025[[#This Row],[Artikelnr]],Artikel_prijzen[Artnr],Artikel_prijzen[Groep],"")</f>
        <v/>
      </c>
      <c r="J1755" s="10" t="str">
        <f>_xlfn.XLOOKUP(Q2_2025[[#This Row],[Artikelnr]],Artikel_prijzen[Artnr],Artikel_prijzen[Prijs 2025],"")</f>
        <v/>
      </c>
      <c r="K1755" t="str">
        <f>IF(Q2_2025[[#This Row],[Artikelprijs]]&lt;&gt;"",IF(Q2_2025[[#This Row],[Stuksprijs]]=Q2_2025[[#This Row],[Artikelprijs]],"Prijs gelijk","Prijs wijkt af"),"")</f>
        <v/>
      </c>
      <c r="L1755" t="str">
        <f>IF(Q2_2025[[#This Row],[Relatiekorting percentage]]=0,
    "Nvt",
    IF(Q2_2025[[#This Row],[Brutobedrag 2]] &lt; Q2_2025[[#This Row],[Bruto - Rel.korting]],
        "Nee",
        "Ja"))</f>
        <v>Ja</v>
      </c>
      <c r="M1755" s="10">
        <f>IF(Q2_2025[[#This Row],[Artikelprijs]]&lt;&gt;"",Q2_2025[[#This Row],[Artikelprijs]],Q2_2025[[#This Row],[Stuksprijs]])</f>
        <v>13.5</v>
      </c>
      <c r="N1755" s="10">
        <f>Q2_2025[[#This Row],[Besteld]]*Q2_2025[[#This Row],[Prijs 2]]</f>
        <v>1134</v>
      </c>
      <c r="O1755" s="10">
        <f>IF(Q2_2025[[#This Row],[Brutobedrag 2]]&lt;Q2_2025[[#This Row],[Bruto - Rel.korting]],Q2_2025[[#This Row],[Brutobedrag 2]],Q2_2025[[#This Row],[Brutobedrag 2]]*(100-Q2_2025[[#This Row],[Relatiekorting percentage]])/100)</f>
        <v>1077.3</v>
      </c>
      <c r="R1755" s="3"/>
      <c r="W1755"/>
      <c r="AB1755"/>
    </row>
    <row r="1756" spans="1:28" x14ac:dyDescent="0.3">
      <c r="A1756" t="s">
        <v>654</v>
      </c>
      <c r="B1756">
        <v>5021026</v>
      </c>
      <c r="C1756" t="s">
        <v>299</v>
      </c>
      <c r="D1756">
        <v>7</v>
      </c>
      <c r="E1756" s="10">
        <v>160</v>
      </c>
      <c r="F1756" s="10">
        <v>1120</v>
      </c>
      <c r="G1756" s="10">
        <v>1064</v>
      </c>
      <c r="H1756">
        <v>5</v>
      </c>
      <c r="I1756" s="51" t="str">
        <f>_xlfn.XLOOKUP(Q2_2025[[#This Row],[Artikelnr]],Artikel_prijzen[Artnr],Artikel_prijzen[Groep],"")</f>
        <v>Elektra</v>
      </c>
      <c r="J1756" s="10">
        <f>_xlfn.XLOOKUP(Q2_2025[[#This Row],[Artikelnr]],Artikel_prijzen[Artnr],Artikel_prijzen[Prijs 2025],"")</f>
        <v>106.8625</v>
      </c>
      <c r="K1756" t="str">
        <f>IF(Q2_2025[[#This Row],[Artikelprijs]]&lt;&gt;"",IF(Q2_2025[[#This Row],[Stuksprijs]]=Q2_2025[[#This Row],[Artikelprijs]],"Prijs gelijk","Prijs wijkt af"),"")</f>
        <v>Prijs wijkt af</v>
      </c>
      <c r="L1756" t="str">
        <f>IF(Q2_2025[[#This Row],[Relatiekorting percentage]]=0,
    "Nvt",
    IF(Q2_2025[[#This Row],[Brutobedrag 2]] &lt; Q2_2025[[#This Row],[Bruto - Rel.korting]],
        "Nee",
        "Ja"))</f>
        <v>Nee</v>
      </c>
      <c r="M1756" s="10">
        <f>IF(Q2_2025[[#This Row],[Artikelprijs]]&lt;&gt;"",Q2_2025[[#This Row],[Artikelprijs]],Q2_2025[[#This Row],[Stuksprijs]])</f>
        <v>106.8625</v>
      </c>
      <c r="N1756" s="10">
        <f>Q2_2025[[#This Row],[Besteld]]*Q2_2025[[#This Row],[Prijs 2]]</f>
        <v>748.03750000000002</v>
      </c>
      <c r="O1756" s="10">
        <f>IF(Q2_2025[[#This Row],[Brutobedrag 2]]&lt;Q2_2025[[#This Row],[Bruto - Rel.korting]],Q2_2025[[#This Row],[Brutobedrag 2]],Q2_2025[[#This Row],[Brutobedrag 2]]*(100-Q2_2025[[#This Row],[Relatiekorting percentage]])/100)</f>
        <v>748.03750000000002</v>
      </c>
      <c r="R1756" s="3"/>
      <c r="W1756"/>
      <c r="AB1756"/>
    </row>
    <row r="1757" spans="1:28" x14ac:dyDescent="0.3">
      <c r="A1757" t="s">
        <v>654</v>
      </c>
      <c r="B1757">
        <v>5021026</v>
      </c>
      <c r="C1757" t="s">
        <v>299</v>
      </c>
      <c r="D1757">
        <v>7</v>
      </c>
      <c r="E1757" s="10">
        <v>160</v>
      </c>
      <c r="F1757" s="10">
        <v>1120</v>
      </c>
      <c r="G1757" s="10">
        <v>1064</v>
      </c>
      <c r="H1757">
        <v>5</v>
      </c>
      <c r="I1757" s="51" t="str">
        <f>_xlfn.XLOOKUP(Q2_2025[[#This Row],[Artikelnr]],Artikel_prijzen[Artnr],Artikel_prijzen[Groep],"")</f>
        <v>Elektra</v>
      </c>
      <c r="J1757" s="10">
        <f>_xlfn.XLOOKUP(Q2_2025[[#This Row],[Artikelnr]],Artikel_prijzen[Artnr],Artikel_prijzen[Prijs 2025],"")</f>
        <v>106.8625</v>
      </c>
      <c r="K1757" t="str">
        <f>IF(Q2_2025[[#This Row],[Artikelprijs]]&lt;&gt;"",IF(Q2_2025[[#This Row],[Stuksprijs]]=Q2_2025[[#This Row],[Artikelprijs]],"Prijs gelijk","Prijs wijkt af"),"")</f>
        <v>Prijs wijkt af</v>
      </c>
      <c r="L1757" t="str">
        <f>IF(Q2_2025[[#This Row],[Relatiekorting percentage]]=0,
    "Nvt",
    IF(Q2_2025[[#This Row],[Brutobedrag 2]] &lt; Q2_2025[[#This Row],[Bruto - Rel.korting]],
        "Nee",
        "Ja"))</f>
        <v>Nee</v>
      </c>
      <c r="M1757" s="10">
        <f>IF(Q2_2025[[#This Row],[Artikelprijs]]&lt;&gt;"",Q2_2025[[#This Row],[Artikelprijs]],Q2_2025[[#This Row],[Stuksprijs]])</f>
        <v>106.8625</v>
      </c>
      <c r="N1757" s="10">
        <f>Q2_2025[[#This Row],[Besteld]]*Q2_2025[[#This Row],[Prijs 2]]</f>
        <v>748.03750000000002</v>
      </c>
      <c r="O1757" s="10">
        <f>IF(Q2_2025[[#This Row],[Brutobedrag 2]]&lt;Q2_2025[[#This Row],[Bruto - Rel.korting]],Q2_2025[[#This Row],[Brutobedrag 2]],Q2_2025[[#This Row],[Brutobedrag 2]]*(100-Q2_2025[[#This Row],[Relatiekorting percentage]])/100)</f>
        <v>748.03750000000002</v>
      </c>
      <c r="R1757" s="3"/>
      <c r="W1757"/>
      <c r="AB1757"/>
    </row>
    <row r="1758" spans="1:28" x14ac:dyDescent="0.3">
      <c r="A1758" t="s">
        <v>654</v>
      </c>
      <c r="B1758">
        <v>5021026</v>
      </c>
      <c r="C1758" t="s">
        <v>299</v>
      </c>
      <c r="D1758">
        <v>1</v>
      </c>
      <c r="E1758" s="10">
        <v>160</v>
      </c>
      <c r="F1758" s="10">
        <v>160</v>
      </c>
      <c r="G1758" s="10">
        <v>152</v>
      </c>
      <c r="H1758">
        <v>5</v>
      </c>
      <c r="I1758" s="51" t="str">
        <f>_xlfn.XLOOKUP(Q2_2025[[#This Row],[Artikelnr]],Artikel_prijzen[Artnr],Artikel_prijzen[Groep],"")</f>
        <v>Elektra</v>
      </c>
      <c r="J1758" s="10">
        <f>_xlfn.XLOOKUP(Q2_2025[[#This Row],[Artikelnr]],Artikel_prijzen[Artnr],Artikel_prijzen[Prijs 2025],"")</f>
        <v>106.8625</v>
      </c>
      <c r="K1758" t="str">
        <f>IF(Q2_2025[[#This Row],[Artikelprijs]]&lt;&gt;"",IF(Q2_2025[[#This Row],[Stuksprijs]]=Q2_2025[[#This Row],[Artikelprijs]],"Prijs gelijk","Prijs wijkt af"),"")</f>
        <v>Prijs wijkt af</v>
      </c>
      <c r="L1758" t="str">
        <f>IF(Q2_2025[[#This Row],[Relatiekorting percentage]]=0,
    "Nvt",
    IF(Q2_2025[[#This Row],[Brutobedrag 2]] &lt; Q2_2025[[#This Row],[Bruto - Rel.korting]],
        "Nee",
        "Ja"))</f>
        <v>Nee</v>
      </c>
      <c r="M1758" s="10">
        <f>IF(Q2_2025[[#This Row],[Artikelprijs]]&lt;&gt;"",Q2_2025[[#This Row],[Artikelprijs]],Q2_2025[[#This Row],[Stuksprijs]])</f>
        <v>106.8625</v>
      </c>
      <c r="N1758" s="10">
        <f>Q2_2025[[#This Row],[Besteld]]*Q2_2025[[#This Row],[Prijs 2]]</f>
        <v>106.8625</v>
      </c>
      <c r="O1758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1758" s="3"/>
      <c r="W1758"/>
      <c r="AB1758"/>
    </row>
    <row r="1759" spans="1:28" x14ac:dyDescent="0.3">
      <c r="A1759" t="s">
        <v>654</v>
      </c>
      <c r="B1759">
        <v>5020002</v>
      </c>
      <c r="C1759" t="s">
        <v>624</v>
      </c>
      <c r="D1759">
        <v>2</v>
      </c>
      <c r="E1759" s="10">
        <v>38.5</v>
      </c>
      <c r="F1759" s="10">
        <v>77</v>
      </c>
      <c r="G1759" s="10">
        <v>73.150000000000006</v>
      </c>
      <c r="H1759">
        <v>5</v>
      </c>
      <c r="I1759" s="51" t="str">
        <f>_xlfn.XLOOKUP(Q2_2025[[#This Row],[Artikelnr]],Artikel_prijzen[Artnr],Artikel_prijzen[Groep],"")</f>
        <v/>
      </c>
      <c r="J1759" s="10" t="str">
        <f>_xlfn.XLOOKUP(Q2_2025[[#This Row],[Artikelnr]],Artikel_prijzen[Artnr],Artikel_prijzen[Prijs 2025],"")</f>
        <v/>
      </c>
      <c r="K1759" t="str">
        <f>IF(Q2_2025[[#This Row],[Artikelprijs]]&lt;&gt;"",IF(Q2_2025[[#This Row],[Stuksprijs]]=Q2_2025[[#This Row],[Artikelprijs]],"Prijs gelijk","Prijs wijkt af"),"")</f>
        <v/>
      </c>
      <c r="L1759" t="str">
        <f>IF(Q2_2025[[#This Row],[Relatiekorting percentage]]=0,
    "Nvt",
    IF(Q2_2025[[#This Row],[Brutobedrag 2]] &lt; Q2_2025[[#This Row],[Bruto - Rel.korting]],
        "Nee",
        "Ja"))</f>
        <v>Ja</v>
      </c>
      <c r="M1759" s="10">
        <f>IF(Q2_2025[[#This Row],[Artikelprijs]]&lt;&gt;"",Q2_2025[[#This Row],[Artikelprijs]],Q2_2025[[#This Row],[Stuksprijs]])</f>
        <v>38.5</v>
      </c>
      <c r="N1759" s="10">
        <f>Q2_2025[[#This Row],[Besteld]]*Q2_2025[[#This Row],[Prijs 2]]</f>
        <v>77</v>
      </c>
      <c r="O1759" s="10">
        <f>IF(Q2_2025[[#This Row],[Brutobedrag 2]]&lt;Q2_2025[[#This Row],[Bruto - Rel.korting]],Q2_2025[[#This Row],[Brutobedrag 2]],Q2_2025[[#This Row],[Brutobedrag 2]]*(100-Q2_2025[[#This Row],[Relatiekorting percentage]])/100)</f>
        <v>73.150000000000006</v>
      </c>
      <c r="R1759" s="3"/>
      <c r="W1759"/>
      <c r="AB1759"/>
    </row>
    <row r="1760" spans="1:28" x14ac:dyDescent="0.3">
      <c r="A1760" t="s">
        <v>654</v>
      </c>
      <c r="B1760">
        <v>5020002</v>
      </c>
      <c r="C1760" t="s">
        <v>624</v>
      </c>
      <c r="D1760">
        <v>8</v>
      </c>
      <c r="E1760" s="10">
        <v>38.5</v>
      </c>
      <c r="F1760" s="10">
        <v>308</v>
      </c>
      <c r="G1760" s="10">
        <v>292.60000000000002</v>
      </c>
      <c r="H1760">
        <v>5</v>
      </c>
      <c r="I1760" s="51" t="str">
        <f>_xlfn.XLOOKUP(Q2_2025[[#This Row],[Artikelnr]],Artikel_prijzen[Artnr],Artikel_prijzen[Groep],"")</f>
        <v/>
      </c>
      <c r="J1760" s="10" t="str">
        <f>_xlfn.XLOOKUP(Q2_2025[[#This Row],[Artikelnr]],Artikel_prijzen[Artnr],Artikel_prijzen[Prijs 2025],"")</f>
        <v/>
      </c>
      <c r="K1760" t="str">
        <f>IF(Q2_2025[[#This Row],[Artikelprijs]]&lt;&gt;"",IF(Q2_2025[[#This Row],[Stuksprijs]]=Q2_2025[[#This Row],[Artikelprijs]],"Prijs gelijk","Prijs wijkt af"),"")</f>
        <v/>
      </c>
      <c r="L1760" t="str">
        <f>IF(Q2_2025[[#This Row],[Relatiekorting percentage]]=0,
    "Nvt",
    IF(Q2_2025[[#This Row],[Brutobedrag 2]] &lt; Q2_2025[[#This Row],[Bruto - Rel.korting]],
        "Nee",
        "Ja"))</f>
        <v>Ja</v>
      </c>
      <c r="M1760" s="10">
        <f>IF(Q2_2025[[#This Row],[Artikelprijs]]&lt;&gt;"",Q2_2025[[#This Row],[Artikelprijs]],Q2_2025[[#This Row],[Stuksprijs]])</f>
        <v>38.5</v>
      </c>
      <c r="N1760" s="10">
        <f>Q2_2025[[#This Row],[Besteld]]*Q2_2025[[#This Row],[Prijs 2]]</f>
        <v>308</v>
      </c>
      <c r="O1760" s="10">
        <f>IF(Q2_2025[[#This Row],[Brutobedrag 2]]&lt;Q2_2025[[#This Row],[Bruto - Rel.korting]],Q2_2025[[#This Row],[Brutobedrag 2]],Q2_2025[[#This Row],[Brutobedrag 2]]*(100-Q2_2025[[#This Row],[Relatiekorting percentage]])/100)</f>
        <v>292.60000000000002</v>
      </c>
      <c r="R1760" s="3"/>
      <c r="W1760"/>
      <c r="AB1760"/>
    </row>
    <row r="1761" spans="1:28" x14ac:dyDescent="0.3">
      <c r="A1761" t="s">
        <v>654</v>
      </c>
      <c r="B1761">
        <v>5020002</v>
      </c>
      <c r="C1761" t="s">
        <v>624</v>
      </c>
      <c r="D1761">
        <v>2</v>
      </c>
      <c r="E1761" s="10">
        <v>38.5</v>
      </c>
      <c r="F1761" s="10">
        <v>77</v>
      </c>
      <c r="G1761" s="10">
        <v>73.150000000000006</v>
      </c>
      <c r="H1761">
        <v>5</v>
      </c>
      <c r="I1761" s="51" t="str">
        <f>_xlfn.XLOOKUP(Q2_2025[[#This Row],[Artikelnr]],Artikel_prijzen[Artnr],Artikel_prijzen[Groep],"")</f>
        <v/>
      </c>
      <c r="J1761" s="10" t="str">
        <f>_xlfn.XLOOKUP(Q2_2025[[#This Row],[Artikelnr]],Artikel_prijzen[Artnr],Artikel_prijzen[Prijs 2025],"")</f>
        <v/>
      </c>
      <c r="K1761" t="str">
        <f>IF(Q2_2025[[#This Row],[Artikelprijs]]&lt;&gt;"",IF(Q2_2025[[#This Row],[Stuksprijs]]=Q2_2025[[#This Row],[Artikelprijs]],"Prijs gelijk","Prijs wijkt af"),"")</f>
        <v/>
      </c>
      <c r="L1761" t="str">
        <f>IF(Q2_2025[[#This Row],[Relatiekorting percentage]]=0,
    "Nvt",
    IF(Q2_2025[[#This Row],[Brutobedrag 2]] &lt; Q2_2025[[#This Row],[Bruto - Rel.korting]],
        "Nee",
        "Ja"))</f>
        <v>Ja</v>
      </c>
      <c r="M1761" s="10">
        <f>IF(Q2_2025[[#This Row],[Artikelprijs]]&lt;&gt;"",Q2_2025[[#This Row],[Artikelprijs]],Q2_2025[[#This Row],[Stuksprijs]])</f>
        <v>38.5</v>
      </c>
      <c r="N1761" s="10">
        <f>Q2_2025[[#This Row],[Besteld]]*Q2_2025[[#This Row],[Prijs 2]]</f>
        <v>77</v>
      </c>
      <c r="O1761" s="10">
        <f>IF(Q2_2025[[#This Row],[Brutobedrag 2]]&lt;Q2_2025[[#This Row],[Bruto - Rel.korting]],Q2_2025[[#This Row],[Brutobedrag 2]],Q2_2025[[#This Row],[Brutobedrag 2]]*(100-Q2_2025[[#This Row],[Relatiekorting percentage]])/100)</f>
        <v>73.150000000000006</v>
      </c>
      <c r="R1761" s="3"/>
      <c r="W1761"/>
      <c r="AB1761"/>
    </row>
    <row r="1762" spans="1:28" x14ac:dyDescent="0.3">
      <c r="A1762" t="s">
        <v>654</v>
      </c>
      <c r="B1762">
        <v>5030225</v>
      </c>
      <c r="C1762" t="s">
        <v>628</v>
      </c>
      <c r="D1762">
        <v>2</v>
      </c>
      <c r="E1762" s="10">
        <v>133.9</v>
      </c>
      <c r="F1762" s="10">
        <v>267.8</v>
      </c>
      <c r="G1762" s="10">
        <v>254.41</v>
      </c>
      <c r="H1762">
        <v>5</v>
      </c>
      <c r="I1762" s="51" t="str">
        <f>_xlfn.XLOOKUP(Q2_2025[[#This Row],[Artikelnr]],Artikel_prijzen[Artnr],Artikel_prijzen[Groep],"")</f>
        <v>Rigging</v>
      </c>
      <c r="J1762" s="10">
        <f>_xlfn.XLOOKUP(Q2_2025[[#This Row],[Artikelnr]],Artikel_prijzen[Artnr],Artikel_prijzen[Prijs 2025],"")</f>
        <v>130</v>
      </c>
      <c r="K1762" t="str">
        <f>IF(Q2_2025[[#This Row],[Artikelprijs]]&lt;&gt;"",IF(Q2_2025[[#This Row],[Stuksprijs]]=Q2_2025[[#This Row],[Artikelprijs]],"Prijs gelijk","Prijs wijkt af"),"")</f>
        <v>Prijs wijkt af</v>
      </c>
      <c r="L1762" t="str">
        <f>IF(Q2_2025[[#This Row],[Relatiekorting percentage]]=0,
    "Nvt",
    IF(Q2_2025[[#This Row],[Brutobedrag 2]] &lt; Q2_2025[[#This Row],[Bruto - Rel.korting]],
        "Nee",
        "Ja"))</f>
        <v>Ja</v>
      </c>
      <c r="M1762" s="10">
        <f>IF(Q2_2025[[#This Row],[Artikelprijs]]&lt;&gt;"",Q2_2025[[#This Row],[Artikelprijs]],Q2_2025[[#This Row],[Stuksprijs]])</f>
        <v>130</v>
      </c>
      <c r="N1762" s="10">
        <f>Q2_2025[[#This Row],[Besteld]]*Q2_2025[[#This Row],[Prijs 2]]</f>
        <v>260</v>
      </c>
      <c r="O1762" s="10">
        <f>IF(Q2_2025[[#This Row],[Brutobedrag 2]]&lt;Q2_2025[[#This Row],[Bruto - Rel.korting]],Q2_2025[[#This Row],[Brutobedrag 2]],Q2_2025[[#This Row],[Brutobedrag 2]]*(100-Q2_2025[[#This Row],[Relatiekorting percentage]])/100)</f>
        <v>247</v>
      </c>
      <c r="R1762" s="3"/>
      <c r="W1762"/>
      <c r="AB1762"/>
    </row>
    <row r="1763" spans="1:28" x14ac:dyDescent="0.3">
      <c r="A1763" t="s">
        <v>654</v>
      </c>
      <c r="B1763">
        <v>5030234</v>
      </c>
      <c r="C1763" t="s">
        <v>664</v>
      </c>
      <c r="D1763">
        <v>1</v>
      </c>
      <c r="E1763" s="10">
        <v>180.25</v>
      </c>
      <c r="F1763" s="10">
        <v>180.25</v>
      </c>
      <c r="G1763" s="10">
        <v>171.24</v>
      </c>
      <c r="H1763">
        <v>5</v>
      </c>
      <c r="I1763" s="51" t="str">
        <f>_xlfn.XLOOKUP(Q2_2025[[#This Row],[Artikelnr]],Artikel_prijzen[Artnr],Artikel_prijzen[Groep],"")</f>
        <v>Rigging</v>
      </c>
      <c r="J1763" s="10">
        <f>_xlfn.XLOOKUP(Q2_2025[[#This Row],[Artikelnr]],Artikel_prijzen[Artnr],Artikel_prijzen[Prijs 2025],"")</f>
        <v>175</v>
      </c>
      <c r="K1763" t="str">
        <f>IF(Q2_2025[[#This Row],[Artikelprijs]]&lt;&gt;"",IF(Q2_2025[[#This Row],[Stuksprijs]]=Q2_2025[[#This Row],[Artikelprijs]],"Prijs gelijk","Prijs wijkt af"),"")</f>
        <v>Prijs wijkt af</v>
      </c>
      <c r="L1763" t="str">
        <f>IF(Q2_2025[[#This Row],[Relatiekorting percentage]]=0,
    "Nvt",
    IF(Q2_2025[[#This Row],[Brutobedrag 2]] &lt; Q2_2025[[#This Row],[Bruto - Rel.korting]],
        "Nee",
        "Ja"))</f>
        <v>Ja</v>
      </c>
      <c r="M1763" s="10">
        <f>IF(Q2_2025[[#This Row],[Artikelprijs]]&lt;&gt;"",Q2_2025[[#This Row],[Artikelprijs]],Q2_2025[[#This Row],[Stuksprijs]])</f>
        <v>175</v>
      </c>
      <c r="N1763" s="10">
        <f>Q2_2025[[#This Row],[Besteld]]*Q2_2025[[#This Row],[Prijs 2]]</f>
        <v>175</v>
      </c>
      <c r="O1763" s="10">
        <f>IF(Q2_2025[[#This Row],[Brutobedrag 2]]&lt;Q2_2025[[#This Row],[Bruto - Rel.korting]],Q2_2025[[#This Row],[Brutobedrag 2]],Q2_2025[[#This Row],[Brutobedrag 2]]*(100-Q2_2025[[#This Row],[Relatiekorting percentage]])/100)</f>
        <v>166.25</v>
      </c>
      <c r="R1763" s="3"/>
      <c r="W1763"/>
      <c r="AB1763"/>
    </row>
    <row r="1764" spans="1:28" x14ac:dyDescent="0.3">
      <c r="A1764" t="s">
        <v>654</v>
      </c>
      <c r="B1764">
        <v>5021026</v>
      </c>
      <c r="C1764" t="s">
        <v>299</v>
      </c>
      <c r="D1764">
        <v>1</v>
      </c>
      <c r="E1764" s="10">
        <v>160</v>
      </c>
      <c r="F1764" s="10">
        <v>160</v>
      </c>
      <c r="G1764" s="10">
        <v>152</v>
      </c>
      <c r="H1764">
        <v>5</v>
      </c>
      <c r="I1764" s="51" t="str">
        <f>_xlfn.XLOOKUP(Q2_2025[[#This Row],[Artikelnr]],Artikel_prijzen[Artnr],Artikel_prijzen[Groep],"")</f>
        <v>Elektra</v>
      </c>
      <c r="J1764" s="10">
        <f>_xlfn.XLOOKUP(Q2_2025[[#This Row],[Artikelnr]],Artikel_prijzen[Artnr],Artikel_prijzen[Prijs 2025],"")</f>
        <v>106.8625</v>
      </c>
      <c r="K1764" t="str">
        <f>IF(Q2_2025[[#This Row],[Artikelprijs]]&lt;&gt;"",IF(Q2_2025[[#This Row],[Stuksprijs]]=Q2_2025[[#This Row],[Artikelprijs]],"Prijs gelijk","Prijs wijkt af"),"")</f>
        <v>Prijs wijkt af</v>
      </c>
      <c r="L1764" t="str">
        <f>IF(Q2_2025[[#This Row],[Relatiekorting percentage]]=0,
    "Nvt",
    IF(Q2_2025[[#This Row],[Brutobedrag 2]] &lt; Q2_2025[[#This Row],[Bruto - Rel.korting]],
        "Nee",
        "Ja"))</f>
        <v>Nee</v>
      </c>
      <c r="M1764" s="10">
        <f>IF(Q2_2025[[#This Row],[Artikelprijs]]&lt;&gt;"",Q2_2025[[#This Row],[Artikelprijs]],Q2_2025[[#This Row],[Stuksprijs]])</f>
        <v>106.8625</v>
      </c>
      <c r="N1764" s="10">
        <f>Q2_2025[[#This Row],[Besteld]]*Q2_2025[[#This Row],[Prijs 2]]</f>
        <v>106.8625</v>
      </c>
      <c r="O1764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1764" s="3"/>
      <c r="W1764"/>
      <c r="AB1764"/>
    </row>
    <row r="1765" spans="1:28" x14ac:dyDescent="0.3">
      <c r="A1765" t="s">
        <v>654</v>
      </c>
      <c r="B1765">
        <v>5030225</v>
      </c>
      <c r="C1765" t="s">
        <v>628</v>
      </c>
      <c r="D1765">
        <v>6</v>
      </c>
      <c r="E1765" s="10">
        <v>133.9</v>
      </c>
      <c r="F1765" s="10">
        <v>803.4</v>
      </c>
      <c r="G1765" s="10">
        <v>763.23</v>
      </c>
      <c r="H1765">
        <v>5</v>
      </c>
      <c r="I1765" s="51" t="str">
        <f>_xlfn.XLOOKUP(Q2_2025[[#This Row],[Artikelnr]],Artikel_prijzen[Artnr],Artikel_prijzen[Groep],"")</f>
        <v>Rigging</v>
      </c>
      <c r="J1765" s="10">
        <f>_xlfn.XLOOKUP(Q2_2025[[#This Row],[Artikelnr]],Artikel_prijzen[Artnr],Artikel_prijzen[Prijs 2025],"")</f>
        <v>130</v>
      </c>
      <c r="K1765" t="str">
        <f>IF(Q2_2025[[#This Row],[Artikelprijs]]&lt;&gt;"",IF(Q2_2025[[#This Row],[Stuksprijs]]=Q2_2025[[#This Row],[Artikelprijs]],"Prijs gelijk","Prijs wijkt af"),"")</f>
        <v>Prijs wijkt af</v>
      </c>
      <c r="L1765" t="str">
        <f>IF(Q2_2025[[#This Row],[Relatiekorting percentage]]=0,
    "Nvt",
    IF(Q2_2025[[#This Row],[Brutobedrag 2]] &lt; Q2_2025[[#This Row],[Bruto - Rel.korting]],
        "Nee",
        "Ja"))</f>
        <v>Ja</v>
      </c>
      <c r="M1765" s="10">
        <f>IF(Q2_2025[[#This Row],[Artikelprijs]]&lt;&gt;"",Q2_2025[[#This Row],[Artikelprijs]],Q2_2025[[#This Row],[Stuksprijs]])</f>
        <v>130</v>
      </c>
      <c r="N1765" s="10">
        <f>Q2_2025[[#This Row],[Besteld]]*Q2_2025[[#This Row],[Prijs 2]]</f>
        <v>780</v>
      </c>
      <c r="O1765" s="10">
        <f>IF(Q2_2025[[#This Row],[Brutobedrag 2]]&lt;Q2_2025[[#This Row],[Bruto - Rel.korting]],Q2_2025[[#This Row],[Brutobedrag 2]],Q2_2025[[#This Row],[Brutobedrag 2]]*(100-Q2_2025[[#This Row],[Relatiekorting percentage]])/100)</f>
        <v>741</v>
      </c>
      <c r="R1765" s="3"/>
      <c r="W1765"/>
      <c r="AB1765"/>
    </row>
    <row r="1766" spans="1:28" x14ac:dyDescent="0.3">
      <c r="A1766" t="s">
        <v>654</v>
      </c>
      <c r="B1766">
        <v>5030234</v>
      </c>
      <c r="C1766" t="s">
        <v>664</v>
      </c>
      <c r="D1766">
        <v>1</v>
      </c>
      <c r="E1766" s="10">
        <v>180.25</v>
      </c>
      <c r="F1766" s="10">
        <v>180.25</v>
      </c>
      <c r="G1766" s="10">
        <v>171.24</v>
      </c>
      <c r="H1766">
        <v>5</v>
      </c>
      <c r="I1766" s="51" t="str">
        <f>_xlfn.XLOOKUP(Q2_2025[[#This Row],[Artikelnr]],Artikel_prijzen[Artnr],Artikel_prijzen[Groep],"")</f>
        <v>Rigging</v>
      </c>
      <c r="J1766" s="10">
        <f>_xlfn.XLOOKUP(Q2_2025[[#This Row],[Artikelnr]],Artikel_prijzen[Artnr],Artikel_prijzen[Prijs 2025],"")</f>
        <v>175</v>
      </c>
      <c r="K1766" t="str">
        <f>IF(Q2_2025[[#This Row],[Artikelprijs]]&lt;&gt;"",IF(Q2_2025[[#This Row],[Stuksprijs]]=Q2_2025[[#This Row],[Artikelprijs]],"Prijs gelijk","Prijs wijkt af"),"")</f>
        <v>Prijs wijkt af</v>
      </c>
      <c r="L1766" t="str">
        <f>IF(Q2_2025[[#This Row],[Relatiekorting percentage]]=0,
    "Nvt",
    IF(Q2_2025[[#This Row],[Brutobedrag 2]] &lt; Q2_2025[[#This Row],[Bruto - Rel.korting]],
        "Nee",
        "Ja"))</f>
        <v>Ja</v>
      </c>
      <c r="M1766" s="10">
        <f>IF(Q2_2025[[#This Row],[Artikelprijs]]&lt;&gt;"",Q2_2025[[#This Row],[Artikelprijs]],Q2_2025[[#This Row],[Stuksprijs]])</f>
        <v>175</v>
      </c>
      <c r="N1766" s="10">
        <f>Q2_2025[[#This Row],[Besteld]]*Q2_2025[[#This Row],[Prijs 2]]</f>
        <v>175</v>
      </c>
      <c r="O1766" s="10">
        <f>IF(Q2_2025[[#This Row],[Brutobedrag 2]]&lt;Q2_2025[[#This Row],[Bruto - Rel.korting]],Q2_2025[[#This Row],[Brutobedrag 2]],Q2_2025[[#This Row],[Brutobedrag 2]]*(100-Q2_2025[[#This Row],[Relatiekorting percentage]])/100)</f>
        <v>166.25</v>
      </c>
      <c r="R1766" s="3"/>
      <c r="W1766"/>
      <c r="AB1766"/>
    </row>
    <row r="1767" spans="1:28" x14ac:dyDescent="0.3">
      <c r="A1767" t="s">
        <v>665</v>
      </c>
      <c r="B1767">
        <v>5030225</v>
      </c>
      <c r="C1767" t="s">
        <v>666</v>
      </c>
      <c r="D1767">
        <v>2</v>
      </c>
      <c r="E1767" s="10">
        <v>40</v>
      </c>
      <c r="F1767" s="10">
        <v>80</v>
      </c>
      <c r="G1767" s="10">
        <v>76</v>
      </c>
      <c r="H1767">
        <v>5</v>
      </c>
      <c r="I1767" s="51" t="str">
        <f>_xlfn.XLOOKUP(Q2_2025[[#This Row],[Artikelnr]],Artikel_prijzen[Artnr],Artikel_prijzen[Groep],"")</f>
        <v>Rigging</v>
      </c>
      <c r="J1767" s="10">
        <f>_xlfn.XLOOKUP(Q2_2025[[#This Row],[Artikelnr]],Artikel_prijzen[Artnr],Artikel_prijzen[Prijs 2025],"")</f>
        <v>130</v>
      </c>
      <c r="K1767" t="str">
        <f>IF(Q2_2025[[#This Row],[Artikelprijs]]&lt;&gt;"",IF(Q2_2025[[#This Row],[Stuksprijs]]=Q2_2025[[#This Row],[Artikelprijs]],"Prijs gelijk","Prijs wijkt af"),"")</f>
        <v>Prijs wijkt af</v>
      </c>
      <c r="L1767" t="str">
        <f>IF(Q2_2025[[#This Row],[Relatiekorting percentage]]=0,
    "Nvt",
    IF(Q2_2025[[#This Row],[Brutobedrag 2]] &lt; Q2_2025[[#This Row],[Bruto - Rel.korting]],
        "Nee",
        "Ja"))</f>
        <v>Ja</v>
      </c>
      <c r="M1767" s="10">
        <f>IF(Q2_2025[[#This Row],[Artikelprijs]]&lt;&gt;"",Q2_2025[[#This Row],[Artikelprijs]],Q2_2025[[#This Row],[Stuksprijs]])</f>
        <v>130</v>
      </c>
      <c r="N1767" s="10">
        <f>Q2_2025[[#This Row],[Besteld]]*Q2_2025[[#This Row],[Prijs 2]]</f>
        <v>260</v>
      </c>
      <c r="O1767" s="10">
        <f>IF(Q2_2025[[#This Row],[Brutobedrag 2]]&lt;Q2_2025[[#This Row],[Bruto - Rel.korting]],Q2_2025[[#This Row],[Brutobedrag 2]],Q2_2025[[#This Row],[Brutobedrag 2]]*(100-Q2_2025[[#This Row],[Relatiekorting percentage]])/100)</f>
        <v>247</v>
      </c>
      <c r="R1767" s="3"/>
      <c r="W1767"/>
      <c r="AB1767"/>
    </row>
    <row r="1768" spans="1:28" x14ac:dyDescent="0.3">
      <c r="A1768" t="s">
        <v>665</v>
      </c>
      <c r="B1768">
        <v>5030225</v>
      </c>
      <c r="C1768" t="s">
        <v>666</v>
      </c>
      <c r="D1768">
        <v>4</v>
      </c>
      <c r="E1768" s="10">
        <v>40</v>
      </c>
      <c r="F1768" s="10">
        <v>160</v>
      </c>
      <c r="G1768" s="10">
        <v>152</v>
      </c>
      <c r="H1768">
        <v>5</v>
      </c>
      <c r="I1768" s="51" t="str">
        <f>_xlfn.XLOOKUP(Q2_2025[[#This Row],[Artikelnr]],Artikel_prijzen[Artnr],Artikel_prijzen[Groep],"")</f>
        <v>Rigging</v>
      </c>
      <c r="J1768" s="10">
        <f>_xlfn.XLOOKUP(Q2_2025[[#This Row],[Artikelnr]],Artikel_prijzen[Artnr],Artikel_prijzen[Prijs 2025],"")</f>
        <v>130</v>
      </c>
      <c r="K1768" t="str">
        <f>IF(Q2_2025[[#This Row],[Artikelprijs]]&lt;&gt;"",IF(Q2_2025[[#This Row],[Stuksprijs]]=Q2_2025[[#This Row],[Artikelprijs]],"Prijs gelijk","Prijs wijkt af"),"")</f>
        <v>Prijs wijkt af</v>
      </c>
      <c r="L1768" t="str">
        <f>IF(Q2_2025[[#This Row],[Relatiekorting percentage]]=0,
    "Nvt",
    IF(Q2_2025[[#This Row],[Brutobedrag 2]] &lt; Q2_2025[[#This Row],[Bruto - Rel.korting]],
        "Nee",
        "Ja"))</f>
        <v>Ja</v>
      </c>
      <c r="M1768" s="10">
        <f>IF(Q2_2025[[#This Row],[Artikelprijs]]&lt;&gt;"",Q2_2025[[#This Row],[Artikelprijs]],Q2_2025[[#This Row],[Stuksprijs]])</f>
        <v>130</v>
      </c>
      <c r="N1768" s="10">
        <f>Q2_2025[[#This Row],[Besteld]]*Q2_2025[[#This Row],[Prijs 2]]</f>
        <v>520</v>
      </c>
      <c r="O1768" s="10">
        <f>IF(Q2_2025[[#This Row],[Brutobedrag 2]]&lt;Q2_2025[[#This Row],[Bruto - Rel.korting]],Q2_2025[[#This Row],[Brutobedrag 2]],Q2_2025[[#This Row],[Brutobedrag 2]]*(100-Q2_2025[[#This Row],[Relatiekorting percentage]])/100)</f>
        <v>494</v>
      </c>
      <c r="R1768" s="3"/>
      <c r="W1768"/>
      <c r="AB1768"/>
    </row>
    <row r="1769" spans="1:28" x14ac:dyDescent="0.3">
      <c r="A1769" t="s">
        <v>665</v>
      </c>
      <c r="B1769">
        <v>5030225</v>
      </c>
      <c r="C1769" t="s">
        <v>666</v>
      </c>
      <c r="D1769">
        <v>4</v>
      </c>
      <c r="E1769" s="10">
        <v>40</v>
      </c>
      <c r="F1769" s="10">
        <v>160</v>
      </c>
      <c r="G1769" s="10">
        <v>152</v>
      </c>
      <c r="H1769">
        <v>5</v>
      </c>
      <c r="I1769" s="51" t="str">
        <f>_xlfn.XLOOKUP(Q2_2025[[#This Row],[Artikelnr]],Artikel_prijzen[Artnr],Artikel_prijzen[Groep],"")</f>
        <v>Rigging</v>
      </c>
      <c r="J1769" s="10">
        <f>_xlfn.XLOOKUP(Q2_2025[[#This Row],[Artikelnr]],Artikel_prijzen[Artnr],Artikel_prijzen[Prijs 2025],"")</f>
        <v>130</v>
      </c>
      <c r="K1769" t="str">
        <f>IF(Q2_2025[[#This Row],[Artikelprijs]]&lt;&gt;"",IF(Q2_2025[[#This Row],[Stuksprijs]]=Q2_2025[[#This Row],[Artikelprijs]],"Prijs gelijk","Prijs wijkt af"),"")</f>
        <v>Prijs wijkt af</v>
      </c>
      <c r="L1769" t="str">
        <f>IF(Q2_2025[[#This Row],[Relatiekorting percentage]]=0,
    "Nvt",
    IF(Q2_2025[[#This Row],[Brutobedrag 2]] &lt; Q2_2025[[#This Row],[Bruto - Rel.korting]],
        "Nee",
        "Ja"))</f>
        <v>Ja</v>
      </c>
      <c r="M1769" s="10">
        <f>IF(Q2_2025[[#This Row],[Artikelprijs]]&lt;&gt;"",Q2_2025[[#This Row],[Artikelprijs]],Q2_2025[[#This Row],[Stuksprijs]])</f>
        <v>130</v>
      </c>
      <c r="N1769" s="10">
        <f>Q2_2025[[#This Row],[Besteld]]*Q2_2025[[#This Row],[Prijs 2]]</f>
        <v>520</v>
      </c>
      <c r="O1769" s="10">
        <f>IF(Q2_2025[[#This Row],[Brutobedrag 2]]&lt;Q2_2025[[#This Row],[Bruto - Rel.korting]],Q2_2025[[#This Row],[Brutobedrag 2]],Q2_2025[[#This Row],[Brutobedrag 2]]*(100-Q2_2025[[#This Row],[Relatiekorting percentage]])/100)</f>
        <v>494</v>
      </c>
      <c r="R1769" s="3"/>
      <c r="W1769"/>
      <c r="AB1769"/>
    </row>
    <row r="1770" spans="1:28" x14ac:dyDescent="0.3">
      <c r="A1770" t="s">
        <v>665</v>
      </c>
      <c r="B1770">
        <v>5030001</v>
      </c>
      <c r="C1770" t="s">
        <v>394</v>
      </c>
      <c r="D1770">
        <v>48</v>
      </c>
      <c r="E1770" s="10">
        <v>28</v>
      </c>
      <c r="F1770" s="10">
        <v>1344</v>
      </c>
      <c r="G1770" s="10">
        <v>1276.8</v>
      </c>
      <c r="H1770">
        <v>5</v>
      </c>
      <c r="I1770" s="51" t="str">
        <f>_xlfn.XLOOKUP(Q2_2025[[#This Row],[Artikelnr]],Artikel_prijzen[Artnr],Artikel_prijzen[Groep],"")</f>
        <v>Rigging</v>
      </c>
      <c r="J1770" s="10">
        <f>_xlfn.XLOOKUP(Q2_2025[[#This Row],[Artikelnr]],Artikel_prijzen[Artnr],Artikel_prijzen[Prijs 2025],"")</f>
        <v>28</v>
      </c>
      <c r="K1770" t="str">
        <f>IF(Q2_2025[[#This Row],[Artikelprijs]]&lt;&gt;"",IF(Q2_2025[[#This Row],[Stuksprijs]]=Q2_2025[[#This Row],[Artikelprijs]],"Prijs gelijk","Prijs wijkt af"),"")</f>
        <v>Prijs gelijk</v>
      </c>
      <c r="L1770" t="str">
        <f>IF(Q2_2025[[#This Row],[Relatiekorting percentage]]=0,
    "Nvt",
    IF(Q2_2025[[#This Row],[Brutobedrag 2]] &lt; Q2_2025[[#This Row],[Bruto - Rel.korting]],
        "Nee",
        "Ja"))</f>
        <v>Ja</v>
      </c>
      <c r="M1770" s="10">
        <f>IF(Q2_2025[[#This Row],[Artikelprijs]]&lt;&gt;"",Q2_2025[[#This Row],[Artikelprijs]],Q2_2025[[#This Row],[Stuksprijs]])</f>
        <v>28</v>
      </c>
      <c r="N1770" s="10">
        <f>Q2_2025[[#This Row],[Besteld]]*Q2_2025[[#This Row],[Prijs 2]]</f>
        <v>1344</v>
      </c>
      <c r="O1770" s="10">
        <f>IF(Q2_2025[[#This Row],[Brutobedrag 2]]&lt;Q2_2025[[#This Row],[Bruto - Rel.korting]],Q2_2025[[#This Row],[Brutobedrag 2]],Q2_2025[[#This Row],[Brutobedrag 2]]*(100-Q2_2025[[#This Row],[Relatiekorting percentage]])/100)</f>
        <v>1276.8</v>
      </c>
      <c r="R1770" s="3"/>
      <c r="W1770"/>
      <c r="AB1770"/>
    </row>
    <row r="1771" spans="1:28" x14ac:dyDescent="0.3">
      <c r="A1771" t="s">
        <v>665</v>
      </c>
      <c r="B1771">
        <v>5030230</v>
      </c>
      <c r="C1771" t="s">
        <v>667</v>
      </c>
      <c r="D1771">
        <v>15</v>
      </c>
      <c r="E1771" s="10">
        <v>240</v>
      </c>
      <c r="F1771" s="10">
        <v>3600</v>
      </c>
      <c r="G1771" s="10">
        <v>3420</v>
      </c>
      <c r="H1771">
        <v>5</v>
      </c>
      <c r="I1771" s="51" t="str">
        <f>_xlfn.XLOOKUP(Q2_2025[[#This Row],[Artikelnr]],Artikel_prijzen[Artnr],Artikel_prijzen[Groep],"")</f>
        <v>Rigging</v>
      </c>
      <c r="J1771" s="10">
        <f>_xlfn.XLOOKUP(Q2_2025[[#This Row],[Artikelnr]],Artikel_prijzen[Artnr],Artikel_prijzen[Prijs 2025],"")</f>
        <v>240</v>
      </c>
      <c r="K1771" t="str">
        <f>IF(Q2_2025[[#This Row],[Artikelprijs]]&lt;&gt;"",IF(Q2_2025[[#This Row],[Stuksprijs]]=Q2_2025[[#This Row],[Artikelprijs]],"Prijs gelijk","Prijs wijkt af"),"")</f>
        <v>Prijs gelijk</v>
      </c>
      <c r="L1771" t="str">
        <f>IF(Q2_2025[[#This Row],[Relatiekorting percentage]]=0,
    "Nvt",
    IF(Q2_2025[[#This Row],[Brutobedrag 2]] &lt; Q2_2025[[#This Row],[Bruto - Rel.korting]],
        "Nee",
        "Ja"))</f>
        <v>Ja</v>
      </c>
      <c r="M1771" s="10">
        <f>IF(Q2_2025[[#This Row],[Artikelprijs]]&lt;&gt;"",Q2_2025[[#This Row],[Artikelprijs]],Q2_2025[[#This Row],[Stuksprijs]])</f>
        <v>240</v>
      </c>
      <c r="N1771" s="10">
        <f>Q2_2025[[#This Row],[Besteld]]*Q2_2025[[#This Row],[Prijs 2]]</f>
        <v>3600</v>
      </c>
      <c r="O1771" s="10">
        <f>IF(Q2_2025[[#This Row],[Brutobedrag 2]]&lt;Q2_2025[[#This Row],[Bruto - Rel.korting]],Q2_2025[[#This Row],[Brutobedrag 2]],Q2_2025[[#This Row],[Brutobedrag 2]]*(100-Q2_2025[[#This Row],[Relatiekorting percentage]])/100)</f>
        <v>3420</v>
      </c>
      <c r="R1771" s="3"/>
      <c r="W1771"/>
      <c r="AB1771"/>
    </row>
    <row r="1772" spans="1:28" x14ac:dyDescent="0.3">
      <c r="A1772" t="s">
        <v>665</v>
      </c>
      <c r="B1772">
        <v>5030230</v>
      </c>
      <c r="C1772" t="s">
        <v>667</v>
      </c>
      <c r="D1772">
        <v>4</v>
      </c>
      <c r="E1772" s="10">
        <v>240</v>
      </c>
      <c r="F1772" s="10">
        <v>960</v>
      </c>
      <c r="G1772" s="10">
        <v>912</v>
      </c>
      <c r="H1772">
        <v>5</v>
      </c>
      <c r="I1772" s="51" t="str">
        <f>_xlfn.XLOOKUP(Q2_2025[[#This Row],[Artikelnr]],Artikel_prijzen[Artnr],Artikel_prijzen[Groep],"")</f>
        <v>Rigging</v>
      </c>
      <c r="J1772" s="10">
        <f>_xlfn.XLOOKUP(Q2_2025[[#This Row],[Artikelnr]],Artikel_prijzen[Artnr],Artikel_prijzen[Prijs 2025],"")</f>
        <v>240</v>
      </c>
      <c r="K1772" t="str">
        <f>IF(Q2_2025[[#This Row],[Artikelprijs]]&lt;&gt;"",IF(Q2_2025[[#This Row],[Stuksprijs]]=Q2_2025[[#This Row],[Artikelprijs]],"Prijs gelijk","Prijs wijkt af"),"")</f>
        <v>Prijs gelijk</v>
      </c>
      <c r="L1772" t="str">
        <f>IF(Q2_2025[[#This Row],[Relatiekorting percentage]]=0,
    "Nvt",
    IF(Q2_2025[[#This Row],[Brutobedrag 2]] &lt; Q2_2025[[#This Row],[Bruto - Rel.korting]],
        "Nee",
        "Ja"))</f>
        <v>Ja</v>
      </c>
      <c r="M1772" s="10">
        <f>IF(Q2_2025[[#This Row],[Artikelprijs]]&lt;&gt;"",Q2_2025[[#This Row],[Artikelprijs]],Q2_2025[[#This Row],[Stuksprijs]])</f>
        <v>240</v>
      </c>
      <c r="N1772" s="10">
        <f>Q2_2025[[#This Row],[Besteld]]*Q2_2025[[#This Row],[Prijs 2]]</f>
        <v>960</v>
      </c>
      <c r="O1772" s="10">
        <f>IF(Q2_2025[[#This Row],[Brutobedrag 2]]&lt;Q2_2025[[#This Row],[Bruto - Rel.korting]],Q2_2025[[#This Row],[Brutobedrag 2]],Q2_2025[[#This Row],[Brutobedrag 2]]*(100-Q2_2025[[#This Row],[Relatiekorting percentage]])/100)</f>
        <v>912</v>
      </c>
      <c r="R1772" s="3"/>
      <c r="W1772"/>
      <c r="AB1772"/>
    </row>
    <row r="1773" spans="1:28" x14ac:dyDescent="0.3">
      <c r="A1773" t="s">
        <v>665</v>
      </c>
      <c r="B1773">
        <v>5030230</v>
      </c>
      <c r="C1773" t="s">
        <v>667</v>
      </c>
      <c r="D1773">
        <v>8</v>
      </c>
      <c r="E1773" s="10">
        <v>240</v>
      </c>
      <c r="F1773" s="10">
        <v>1920</v>
      </c>
      <c r="G1773" s="10">
        <v>1824</v>
      </c>
      <c r="H1773">
        <v>5</v>
      </c>
      <c r="I1773" s="51" t="str">
        <f>_xlfn.XLOOKUP(Q2_2025[[#This Row],[Artikelnr]],Artikel_prijzen[Artnr],Artikel_prijzen[Groep],"")</f>
        <v>Rigging</v>
      </c>
      <c r="J1773" s="10">
        <f>_xlfn.XLOOKUP(Q2_2025[[#This Row],[Artikelnr]],Artikel_prijzen[Artnr],Artikel_prijzen[Prijs 2025],"")</f>
        <v>240</v>
      </c>
      <c r="K1773" t="str">
        <f>IF(Q2_2025[[#This Row],[Artikelprijs]]&lt;&gt;"",IF(Q2_2025[[#This Row],[Stuksprijs]]=Q2_2025[[#This Row],[Artikelprijs]],"Prijs gelijk","Prijs wijkt af"),"")</f>
        <v>Prijs gelijk</v>
      </c>
      <c r="L1773" t="str">
        <f>IF(Q2_2025[[#This Row],[Relatiekorting percentage]]=0,
    "Nvt",
    IF(Q2_2025[[#This Row],[Brutobedrag 2]] &lt; Q2_2025[[#This Row],[Bruto - Rel.korting]],
        "Nee",
        "Ja"))</f>
        <v>Ja</v>
      </c>
      <c r="M1773" s="10">
        <f>IF(Q2_2025[[#This Row],[Artikelprijs]]&lt;&gt;"",Q2_2025[[#This Row],[Artikelprijs]],Q2_2025[[#This Row],[Stuksprijs]])</f>
        <v>240</v>
      </c>
      <c r="N1773" s="10">
        <f>Q2_2025[[#This Row],[Besteld]]*Q2_2025[[#This Row],[Prijs 2]]</f>
        <v>1920</v>
      </c>
      <c r="O1773" s="10">
        <f>IF(Q2_2025[[#This Row],[Brutobedrag 2]]&lt;Q2_2025[[#This Row],[Bruto - Rel.korting]],Q2_2025[[#This Row],[Brutobedrag 2]],Q2_2025[[#This Row],[Brutobedrag 2]]*(100-Q2_2025[[#This Row],[Relatiekorting percentage]])/100)</f>
        <v>1824</v>
      </c>
      <c r="R1773" s="3"/>
      <c r="W1773"/>
      <c r="AB1773"/>
    </row>
    <row r="1774" spans="1:28" x14ac:dyDescent="0.3">
      <c r="A1774" t="s">
        <v>665</v>
      </c>
      <c r="B1774">
        <v>5030225</v>
      </c>
      <c r="C1774" t="s">
        <v>628</v>
      </c>
      <c r="D1774">
        <v>4</v>
      </c>
      <c r="E1774" s="10">
        <v>130</v>
      </c>
      <c r="F1774" s="10">
        <v>520</v>
      </c>
      <c r="G1774" s="10">
        <v>494</v>
      </c>
      <c r="H1774">
        <v>5</v>
      </c>
      <c r="I1774" s="51" t="str">
        <f>_xlfn.XLOOKUP(Q2_2025[[#This Row],[Artikelnr]],Artikel_prijzen[Artnr],Artikel_prijzen[Groep],"")</f>
        <v>Rigging</v>
      </c>
      <c r="J1774" s="10">
        <f>_xlfn.XLOOKUP(Q2_2025[[#This Row],[Artikelnr]],Artikel_prijzen[Artnr],Artikel_prijzen[Prijs 2025],"")</f>
        <v>130</v>
      </c>
      <c r="K1774" t="str">
        <f>IF(Q2_2025[[#This Row],[Artikelprijs]]&lt;&gt;"",IF(Q2_2025[[#This Row],[Stuksprijs]]=Q2_2025[[#This Row],[Artikelprijs]],"Prijs gelijk","Prijs wijkt af"),"")</f>
        <v>Prijs gelijk</v>
      </c>
      <c r="L1774" t="str">
        <f>IF(Q2_2025[[#This Row],[Relatiekorting percentage]]=0,
    "Nvt",
    IF(Q2_2025[[#This Row],[Brutobedrag 2]] &lt; Q2_2025[[#This Row],[Bruto - Rel.korting]],
        "Nee",
        "Ja"))</f>
        <v>Ja</v>
      </c>
      <c r="M1774" s="10">
        <f>IF(Q2_2025[[#This Row],[Artikelprijs]]&lt;&gt;"",Q2_2025[[#This Row],[Artikelprijs]],Q2_2025[[#This Row],[Stuksprijs]])</f>
        <v>130</v>
      </c>
      <c r="N1774" s="10">
        <f>Q2_2025[[#This Row],[Besteld]]*Q2_2025[[#This Row],[Prijs 2]]</f>
        <v>520</v>
      </c>
      <c r="O1774" s="10">
        <f>IF(Q2_2025[[#This Row],[Brutobedrag 2]]&lt;Q2_2025[[#This Row],[Bruto - Rel.korting]],Q2_2025[[#This Row],[Brutobedrag 2]],Q2_2025[[#This Row],[Brutobedrag 2]]*(100-Q2_2025[[#This Row],[Relatiekorting percentage]])/100)</f>
        <v>494</v>
      </c>
      <c r="R1774" s="3"/>
      <c r="W1774"/>
      <c r="AB1774"/>
    </row>
    <row r="1775" spans="1:28" x14ac:dyDescent="0.3">
      <c r="A1775" t="s">
        <v>665</v>
      </c>
      <c r="B1775">
        <v>5030230</v>
      </c>
      <c r="C1775" t="s">
        <v>667</v>
      </c>
      <c r="D1775">
        <v>6</v>
      </c>
      <c r="E1775" s="10">
        <v>240</v>
      </c>
      <c r="F1775" s="10">
        <v>1440</v>
      </c>
      <c r="G1775" s="10">
        <v>1368</v>
      </c>
      <c r="H1775">
        <v>5</v>
      </c>
      <c r="I1775" s="51" t="str">
        <f>_xlfn.XLOOKUP(Q2_2025[[#This Row],[Artikelnr]],Artikel_prijzen[Artnr],Artikel_prijzen[Groep],"")</f>
        <v>Rigging</v>
      </c>
      <c r="J1775" s="10">
        <f>_xlfn.XLOOKUP(Q2_2025[[#This Row],[Artikelnr]],Artikel_prijzen[Artnr],Artikel_prijzen[Prijs 2025],"")</f>
        <v>240</v>
      </c>
      <c r="K1775" t="str">
        <f>IF(Q2_2025[[#This Row],[Artikelprijs]]&lt;&gt;"",IF(Q2_2025[[#This Row],[Stuksprijs]]=Q2_2025[[#This Row],[Artikelprijs]],"Prijs gelijk","Prijs wijkt af"),"")</f>
        <v>Prijs gelijk</v>
      </c>
      <c r="L1775" t="str">
        <f>IF(Q2_2025[[#This Row],[Relatiekorting percentage]]=0,
    "Nvt",
    IF(Q2_2025[[#This Row],[Brutobedrag 2]] &lt; Q2_2025[[#This Row],[Bruto - Rel.korting]],
        "Nee",
        "Ja"))</f>
        <v>Ja</v>
      </c>
      <c r="M1775" s="10">
        <f>IF(Q2_2025[[#This Row],[Artikelprijs]]&lt;&gt;"",Q2_2025[[#This Row],[Artikelprijs]],Q2_2025[[#This Row],[Stuksprijs]])</f>
        <v>240</v>
      </c>
      <c r="N1775" s="10">
        <f>Q2_2025[[#This Row],[Besteld]]*Q2_2025[[#This Row],[Prijs 2]]</f>
        <v>1440</v>
      </c>
      <c r="O1775" s="10">
        <f>IF(Q2_2025[[#This Row],[Brutobedrag 2]]&lt;Q2_2025[[#This Row],[Bruto - Rel.korting]],Q2_2025[[#This Row],[Brutobedrag 2]],Q2_2025[[#This Row],[Brutobedrag 2]]*(100-Q2_2025[[#This Row],[Relatiekorting percentage]])/100)</f>
        <v>1368</v>
      </c>
      <c r="R1775" s="3"/>
      <c r="W1775"/>
      <c r="AB1775"/>
    </row>
    <row r="1776" spans="1:28" x14ac:dyDescent="0.3">
      <c r="A1776" t="s">
        <v>665</v>
      </c>
      <c r="B1776">
        <v>5030230</v>
      </c>
      <c r="C1776" t="s">
        <v>667</v>
      </c>
      <c r="D1776">
        <v>5</v>
      </c>
      <c r="E1776" s="10">
        <v>240</v>
      </c>
      <c r="F1776" s="10">
        <v>1200</v>
      </c>
      <c r="G1776" s="10">
        <v>1140</v>
      </c>
      <c r="H1776">
        <v>5</v>
      </c>
      <c r="I1776" s="51" t="str">
        <f>_xlfn.XLOOKUP(Q2_2025[[#This Row],[Artikelnr]],Artikel_prijzen[Artnr],Artikel_prijzen[Groep],"")</f>
        <v>Rigging</v>
      </c>
      <c r="J1776" s="10">
        <f>_xlfn.XLOOKUP(Q2_2025[[#This Row],[Artikelnr]],Artikel_prijzen[Artnr],Artikel_prijzen[Prijs 2025],"")</f>
        <v>240</v>
      </c>
      <c r="K1776" t="str">
        <f>IF(Q2_2025[[#This Row],[Artikelprijs]]&lt;&gt;"",IF(Q2_2025[[#This Row],[Stuksprijs]]=Q2_2025[[#This Row],[Artikelprijs]],"Prijs gelijk","Prijs wijkt af"),"")</f>
        <v>Prijs gelijk</v>
      </c>
      <c r="L1776" t="str">
        <f>IF(Q2_2025[[#This Row],[Relatiekorting percentage]]=0,
    "Nvt",
    IF(Q2_2025[[#This Row],[Brutobedrag 2]] &lt; Q2_2025[[#This Row],[Bruto - Rel.korting]],
        "Nee",
        "Ja"))</f>
        <v>Ja</v>
      </c>
      <c r="M1776" s="10">
        <f>IF(Q2_2025[[#This Row],[Artikelprijs]]&lt;&gt;"",Q2_2025[[#This Row],[Artikelprijs]],Q2_2025[[#This Row],[Stuksprijs]])</f>
        <v>240</v>
      </c>
      <c r="N1776" s="10">
        <f>Q2_2025[[#This Row],[Besteld]]*Q2_2025[[#This Row],[Prijs 2]]</f>
        <v>1200</v>
      </c>
      <c r="O1776" s="10">
        <f>IF(Q2_2025[[#This Row],[Brutobedrag 2]]&lt;Q2_2025[[#This Row],[Bruto - Rel.korting]],Q2_2025[[#This Row],[Brutobedrag 2]],Q2_2025[[#This Row],[Brutobedrag 2]]*(100-Q2_2025[[#This Row],[Relatiekorting percentage]])/100)</f>
        <v>1140</v>
      </c>
      <c r="R1776" s="3"/>
      <c r="W1776"/>
      <c r="AB1776"/>
    </row>
    <row r="1777" spans="1:28" x14ac:dyDescent="0.3">
      <c r="A1777" t="s">
        <v>665</v>
      </c>
      <c r="B1777">
        <v>5030230</v>
      </c>
      <c r="C1777" t="s">
        <v>667</v>
      </c>
      <c r="D1777">
        <v>4</v>
      </c>
      <c r="E1777" s="10">
        <v>240</v>
      </c>
      <c r="F1777" s="10">
        <v>960</v>
      </c>
      <c r="G1777" s="10">
        <v>912</v>
      </c>
      <c r="H1777">
        <v>5</v>
      </c>
      <c r="I1777" s="51" t="str">
        <f>_xlfn.XLOOKUP(Q2_2025[[#This Row],[Artikelnr]],Artikel_prijzen[Artnr],Artikel_prijzen[Groep],"")</f>
        <v>Rigging</v>
      </c>
      <c r="J1777" s="10">
        <f>_xlfn.XLOOKUP(Q2_2025[[#This Row],[Artikelnr]],Artikel_prijzen[Artnr],Artikel_prijzen[Prijs 2025],"")</f>
        <v>240</v>
      </c>
      <c r="K1777" t="str">
        <f>IF(Q2_2025[[#This Row],[Artikelprijs]]&lt;&gt;"",IF(Q2_2025[[#This Row],[Stuksprijs]]=Q2_2025[[#This Row],[Artikelprijs]],"Prijs gelijk","Prijs wijkt af"),"")</f>
        <v>Prijs gelijk</v>
      </c>
      <c r="L1777" t="str">
        <f>IF(Q2_2025[[#This Row],[Relatiekorting percentage]]=0,
    "Nvt",
    IF(Q2_2025[[#This Row],[Brutobedrag 2]] &lt; Q2_2025[[#This Row],[Bruto - Rel.korting]],
        "Nee",
        "Ja"))</f>
        <v>Ja</v>
      </c>
      <c r="M1777" s="10">
        <f>IF(Q2_2025[[#This Row],[Artikelprijs]]&lt;&gt;"",Q2_2025[[#This Row],[Artikelprijs]],Q2_2025[[#This Row],[Stuksprijs]])</f>
        <v>240</v>
      </c>
      <c r="N1777" s="10">
        <f>Q2_2025[[#This Row],[Besteld]]*Q2_2025[[#This Row],[Prijs 2]]</f>
        <v>960</v>
      </c>
      <c r="O1777" s="10">
        <f>IF(Q2_2025[[#This Row],[Brutobedrag 2]]&lt;Q2_2025[[#This Row],[Bruto - Rel.korting]],Q2_2025[[#This Row],[Brutobedrag 2]],Q2_2025[[#This Row],[Brutobedrag 2]]*(100-Q2_2025[[#This Row],[Relatiekorting percentage]])/100)</f>
        <v>912</v>
      </c>
      <c r="R1777" s="3"/>
      <c r="W1777"/>
      <c r="AB1777"/>
    </row>
    <row r="1778" spans="1:28" x14ac:dyDescent="0.3">
      <c r="A1778" t="s">
        <v>665</v>
      </c>
      <c r="B1778">
        <v>5030001</v>
      </c>
      <c r="C1778" t="s">
        <v>394</v>
      </c>
      <c r="D1778">
        <v>46</v>
      </c>
      <c r="E1778" s="10">
        <v>28</v>
      </c>
      <c r="F1778" s="10">
        <v>1288</v>
      </c>
      <c r="G1778" s="10">
        <v>1223.5999999999999</v>
      </c>
      <c r="H1778">
        <v>5</v>
      </c>
      <c r="I1778" s="51" t="str">
        <f>_xlfn.XLOOKUP(Q2_2025[[#This Row],[Artikelnr]],Artikel_prijzen[Artnr],Artikel_prijzen[Groep],"")</f>
        <v>Rigging</v>
      </c>
      <c r="J1778" s="10">
        <f>_xlfn.XLOOKUP(Q2_2025[[#This Row],[Artikelnr]],Artikel_prijzen[Artnr],Artikel_prijzen[Prijs 2025],"")</f>
        <v>28</v>
      </c>
      <c r="K1778" t="str">
        <f>IF(Q2_2025[[#This Row],[Artikelprijs]]&lt;&gt;"",IF(Q2_2025[[#This Row],[Stuksprijs]]=Q2_2025[[#This Row],[Artikelprijs]],"Prijs gelijk","Prijs wijkt af"),"")</f>
        <v>Prijs gelijk</v>
      </c>
      <c r="L1778" t="str">
        <f>IF(Q2_2025[[#This Row],[Relatiekorting percentage]]=0,
    "Nvt",
    IF(Q2_2025[[#This Row],[Brutobedrag 2]] &lt; Q2_2025[[#This Row],[Bruto - Rel.korting]],
        "Nee",
        "Ja"))</f>
        <v>Ja</v>
      </c>
      <c r="M1778" s="10">
        <f>IF(Q2_2025[[#This Row],[Artikelprijs]]&lt;&gt;"",Q2_2025[[#This Row],[Artikelprijs]],Q2_2025[[#This Row],[Stuksprijs]])</f>
        <v>28</v>
      </c>
      <c r="N1778" s="10">
        <f>Q2_2025[[#This Row],[Besteld]]*Q2_2025[[#This Row],[Prijs 2]]</f>
        <v>1288</v>
      </c>
      <c r="O1778" s="10">
        <f>IF(Q2_2025[[#This Row],[Brutobedrag 2]]&lt;Q2_2025[[#This Row],[Bruto - Rel.korting]],Q2_2025[[#This Row],[Brutobedrag 2]],Q2_2025[[#This Row],[Brutobedrag 2]]*(100-Q2_2025[[#This Row],[Relatiekorting percentage]])/100)</f>
        <v>1223.5999999999999</v>
      </c>
      <c r="R1778" s="3"/>
      <c r="W1778"/>
      <c r="AB1778"/>
    </row>
    <row r="1779" spans="1:28" x14ac:dyDescent="0.3">
      <c r="A1779" t="s">
        <v>665</v>
      </c>
      <c r="B1779">
        <v>5030230</v>
      </c>
      <c r="C1779" t="s">
        <v>667</v>
      </c>
      <c r="D1779">
        <v>16</v>
      </c>
      <c r="E1779" s="10">
        <v>240</v>
      </c>
      <c r="F1779" s="10">
        <v>3840</v>
      </c>
      <c r="G1779" s="10">
        <v>3648</v>
      </c>
      <c r="H1779">
        <v>5</v>
      </c>
      <c r="I1779" s="51" t="str">
        <f>_xlfn.XLOOKUP(Q2_2025[[#This Row],[Artikelnr]],Artikel_prijzen[Artnr],Artikel_prijzen[Groep],"")</f>
        <v>Rigging</v>
      </c>
      <c r="J1779" s="10">
        <f>_xlfn.XLOOKUP(Q2_2025[[#This Row],[Artikelnr]],Artikel_prijzen[Artnr],Artikel_prijzen[Prijs 2025],"")</f>
        <v>240</v>
      </c>
      <c r="K1779" t="str">
        <f>IF(Q2_2025[[#This Row],[Artikelprijs]]&lt;&gt;"",IF(Q2_2025[[#This Row],[Stuksprijs]]=Q2_2025[[#This Row],[Artikelprijs]],"Prijs gelijk","Prijs wijkt af"),"")</f>
        <v>Prijs gelijk</v>
      </c>
      <c r="L1779" t="str">
        <f>IF(Q2_2025[[#This Row],[Relatiekorting percentage]]=0,
    "Nvt",
    IF(Q2_2025[[#This Row],[Brutobedrag 2]] &lt; Q2_2025[[#This Row],[Bruto - Rel.korting]],
        "Nee",
        "Ja"))</f>
        <v>Ja</v>
      </c>
      <c r="M1779" s="10">
        <f>IF(Q2_2025[[#This Row],[Artikelprijs]]&lt;&gt;"",Q2_2025[[#This Row],[Artikelprijs]],Q2_2025[[#This Row],[Stuksprijs]])</f>
        <v>240</v>
      </c>
      <c r="N1779" s="10">
        <f>Q2_2025[[#This Row],[Besteld]]*Q2_2025[[#This Row],[Prijs 2]]</f>
        <v>3840</v>
      </c>
      <c r="O1779" s="10">
        <f>IF(Q2_2025[[#This Row],[Brutobedrag 2]]&lt;Q2_2025[[#This Row],[Bruto - Rel.korting]],Q2_2025[[#This Row],[Brutobedrag 2]],Q2_2025[[#This Row],[Brutobedrag 2]]*(100-Q2_2025[[#This Row],[Relatiekorting percentage]])/100)</f>
        <v>3648</v>
      </c>
      <c r="R1779" s="3"/>
      <c r="W1779"/>
      <c r="AB1779"/>
    </row>
    <row r="1780" spans="1:28" x14ac:dyDescent="0.3">
      <c r="A1780" t="s">
        <v>665</v>
      </c>
      <c r="B1780">
        <v>5030230</v>
      </c>
      <c r="C1780" t="s">
        <v>667</v>
      </c>
      <c r="D1780">
        <v>7</v>
      </c>
      <c r="E1780" s="10">
        <v>240</v>
      </c>
      <c r="F1780" s="10">
        <v>1680</v>
      </c>
      <c r="G1780" s="10">
        <v>1596</v>
      </c>
      <c r="H1780">
        <v>5</v>
      </c>
      <c r="I1780" s="51" t="str">
        <f>_xlfn.XLOOKUP(Q2_2025[[#This Row],[Artikelnr]],Artikel_prijzen[Artnr],Artikel_prijzen[Groep],"")</f>
        <v>Rigging</v>
      </c>
      <c r="J1780" s="10">
        <f>_xlfn.XLOOKUP(Q2_2025[[#This Row],[Artikelnr]],Artikel_prijzen[Artnr],Artikel_prijzen[Prijs 2025],"")</f>
        <v>240</v>
      </c>
      <c r="K1780" t="str">
        <f>IF(Q2_2025[[#This Row],[Artikelprijs]]&lt;&gt;"",IF(Q2_2025[[#This Row],[Stuksprijs]]=Q2_2025[[#This Row],[Artikelprijs]],"Prijs gelijk","Prijs wijkt af"),"")</f>
        <v>Prijs gelijk</v>
      </c>
      <c r="L1780" t="str">
        <f>IF(Q2_2025[[#This Row],[Relatiekorting percentage]]=0,
    "Nvt",
    IF(Q2_2025[[#This Row],[Brutobedrag 2]] &lt; Q2_2025[[#This Row],[Bruto - Rel.korting]],
        "Nee",
        "Ja"))</f>
        <v>Ja</v>
      </c>
      <c r="M1780" s="10">
        <f>IF(Q2_2025[[#This Row],[Artikelprijs]]&lt;&gt;"",Q2_2025[[#This Row],[Artikelprijs]],Q2_2025[[#This Row],[Stuksprijs]])</f>
        <v>240</v>
      </c>
      <c r="N1780" s="10">
        <f>Q2_2025[[#This Row],[Besteld]]*Q2_2025[[#This Row],[Prijs 2]]</f>
        <v>1680</v>
      </c>
      <c r="O1780" s="10">
        <f>IF(Q2_2025[[#This Row],[Brutobedrag 2]]&lt;Q2_2025[[#This Row],[Bruto - Rel.korting]],Q2_2025[[#This Row],[Brutobedrag 2]],Q2_2025[[#This Row],[Brutobedrag 2]]*(100-Q2_2025[[#This Row],[Relatiekorting percentage]])/100)</f>
        <v>1596</v>
      </c>
      <c r="R1780" s="3"/>
      <c r="W1780"/>
      <c r="AB1780"/>
    </row>
    <row r="1781" spans="1:28" x14ac:dyDescent="0.3">
      <c r="A1781" t="s">
        <v>665</v>
      </c>
      <c r="B1781">
        <v>5030230</v>
      </c>
      <c r="C1781" t="s">
        <v>667</v>
      </c>
      <c r="D1781">
        <v>46</v>
      </c>
      <c r="E1781" s="10">
        <v>240</v>
      </c>
      <c r="F1781" s="10">
        <v>11040</v>
      </c>
      <c r="G1781" s="10">
        <v>10488</v>
      </c>
      <c r="H1781">
        <v>5</v>
      </c>
      <c r="I1781" s="51" t="str">
        <f>_xlfn.XLOOKUP(Q2_2025[[#This Row],[Artikelnr]],Artikel_prijzen[Artnr],Artikel_prijzen[Groep],"")</f>
        <v>Rigging</v>
      </c>
      <c r="J1781" s="10">
        <f>_xlfn.XLOOKUP(Q2_2025[[#This Row],[Artikelnr]],Artikel_prijzen[Artnr],Artikel_prijzen[Prijs 2025],"")</f>
        <v>240</v>
      </c>
      <c r="K1781" t="str">
        <f>IF(Q2_2025[[#This Row],[Artikelprijs]]&lt;&gt;"",IF(Q2_2025[[#This Row],[Stuksprijs]]=Q2_2025[[#This Row],[Artikelprijs]],"Prijs gelijk","Prijs wijkt af"),"")</f>
        <v>Prijs gelijk</v>
      </c>
      <c r="L1781" t="str">
        <f>IF(Q2_2025[[#This Row],[Relatiekorting percentage]]=0,
    "Nvt",
    IF(Q2_2025[[#This Row],[Brutobedrag 2]] &lt; Q2_2025[[#This Row],[Bruto - Rel.korting]],
        "Nee",
        "Ja"))</f>
        <v>Ja</v>
      </c>
      <c r="M1781" s="10">
        <f>IF(Q2_2025[[#This Row],[Artikelprijs]]&lt;&gt;"",Q2_2025[[#This Row],[Artikelprijs]],Q2_2025[[#This Row],[Stuksprijs]])</f>
        <v>240</v>
      </c>
      <c r="N1781" s="10">
        <f>Q2_2025[[#This Row],[Besteld]]*Q2_2025[[#This Row],[Prijs 2]]</f>
        <v>11040</v>
      </c>
      <c r="O1781" s="10">
        <f>IF(Q2_2025[[#This Row],[Brutobedrag 2]]&lt;Q2_2025[[#This Row],[Bruto - Rel.korting]],Q2_2025[[#This Row],[Brutobedrag 2]],Q2_2025[[#This Row],[Brutobedrag 2]]*(100-Q2_2025[[#This Row],[Relatiekorting percentage]])/100)</f>
        <v>10488</v>
      </c>
      <c r="R1781" s="3"/>
      <c r="W1781"/>
      <c r="AB1781"/>
    </row>
    <row r="1782" spans="1:28" x14ac:dyDescent="0.3">
      <c r="A1782" t="s">
        <v>665</v>
      </c>
      <c r="B1782">
        <v>5030230</v>
      </c>
      <c r="C1782" t="s">
        <v>667</v>
      </c>
      <c r="D1782">
        <v>8</v>
      </c>
      <c r="E1782" s="10">
        <v>240</v>
      </c>
      <c r="F1782" s="10">
        <v>1920</v>
      </c>
      <c r="G1782" s="10">
        <v>1824</v>
      </c>
      <c r="H1782">
        <v>5</v>
      </c>
      <c r="I1782" s="51" t="str">
        <f>_xlfn.XLOOKUP(Q2_2025[[#This Row],[Artikelnr]],Artikel_prijzen[Artnr],Artikel_prijzen[Groep],"")</f>
        <v>Rigging</v>
      </c>
      <c r="J1782" s="10">
        <f>_xlfn.XLOOKUP(Q2_2025[[#This Row],[Artikelnr]],Artikel_prijzen[Artnr],Artikel_prijzen[Prijs 2025],"")</f>
        <v>240</v>
      </c>
      <c r="K1782" t="str">
        <f>IF(Q2_2025[[#This Row],[Artikelprijs]]&lt;&gt;"",IF(Q2_2025[[#This Row],[Stuksprijs]]=Q2_2025[[#This Row],[Artikelprijs]],"Prijs gelijk","Prijs wijkt af"),"")</f>
        <v>Prijs gelijk</v>
      </c>
      <c r="L1782" t="str">
        <f>IF(Q2_2025[[#This Row],[Relatiekorting percentage]]=0,
    "Nvt",
    IF(Q2_2025[[#This Row],[Brutobedrag 2]] &lt; Q2_2025[[#This Row],[Bruto - Rel.korting]],
        "Nee",
        "Ja"))</f>
        <v>Ja</v>
      </c>
      <c r="M1782" s="10">
        <f>IF(Q2_2025[[#This Row],[Artikelprijs]]&lt;&gt;"",Q2_2025[[#This Row],[Artikelprijs]],Q2_2025[[#This Row],[Stuksprijs]])</f>
        <v>240</v>
      </c>
      <c r="N1782" s="10">
        <f>Q2_2025[[#This Row],[Besteld]]*Q2_2025[[#This Row],[Prijs 2]]</f>
        <v>1920</v>
      </c>
      <c r="O1782" s="10">
        <f>IF(Q2_2025[[#This Row],[Brutobedrag 2]]&lt;Q2_2025[[#This Row],[Bruto - Rel.korting]],Q2_2025[[#This Row],[Brutobedrag 2]],Q2_2025[[#This Row],[Brutobedrag 2]]*(100-Q2_2025[[#This Row],[Relatiekorting percentage]])/100)</f>
        <v>1824</v>
      </c>
      <c r="R1782" s="3"/>
      <c r="W1782"/>
      <c r="AB1782"/>
    </row>
    <row r="1783" spans="1:28" x14ac:dyDescent="0.3">
      <c r="A1783" t="s">
        <v>665</v>
      </c>
      <c r="B1783">
        <v>5030228</v>
      </c>
      <c r="C1783" t="s">
        <v>473</v>
      </c>
      <c r="D1783">
        <v>4</v>
      </c>
      <c r="E1783" s="10">
        <v>230</v>
      </c>
      <c r="F1783" s="10">
        <v>920</v>
      </c>
      <c r="G1783" s="10">
        <v>874</v>
      </c>
      <c r="H1783">
        <v>5</v>
      </c>
      <c r="I1783" s="51" t="str">
        <f>_xlfn.XLOOKUP(Q2_2025[[#This Row],[Artikelnr]],Artikel_prijzen[Artnr],Artikel_prijzen[Groep],"")</f>
        <v>Rigging</v>
      </c>
      <c r="J1783" s="10">
        <f>_xlfn.XLOOKUP(Q2_2025[[#This Row],[Artikelnr]],Artikel_prijzen[Artnr],Artikel_prijzen[Prijs 2025],"")</f>
        <v>230</v>
      </c>
      <c r="K1783" t="str">
        <f>IF(Q2_2025[[#This Row],[Artikelprijs]]&lt;&gt;"",IF(Q2_2025[[#This Row],[Stuksprijs]]=Q2_2025[[#This Row],[Artikelprijs]],"Prijs gelijk","Prijs wijkt af"),"")</f>
        <v>Prijs gelijk</v>
      </c>
      <c r="L1783" t="str">
        <f>IF(Q2_2025[[#This Row],[Relatiekorting percentage]]=0,
    "Nvt",
    IF(Q2_2025[[#This Row],[Brutobedrag 2]] &lt; Q2_2025[[#This Row],[Bruto - Rel.korting]],
        "Nee",
        "Ja"))</f>
        <v>Ja</v>
      </c>
      <c r="M1783" s="10">
        <f>IF(Q2_2025[[#This Row],[Artikelprijs]]&lt;&gt;"",Q2_2025[[#This Row],[Artikelprijs]],Q2_2025[[#This Row],[Stuksprijs]])</f>
        <v>230</v>
      </c>
      <c r="N1783" s="10">
        <f>Q2_2025[[#This Row],[Besteld]]*Q2_2025[[#This Row],[Prijs 2]]</f>
        <v>920</v>
      </c>
      <c r="O1783" s="10">
        <f>IF(Q2_2025[[#This Row],[Brutobedrag 2]]&lt;Q2_2025[[#This Row],[Bruto - Rel.korting]],Q2_2025[[#This Row],[Brutobedrag 2]],Q2_2025[[#This Row],[Brutobedrag 2]]*(100-Q2_2025[[#This Row],[Relatiekorting percentage]])/100)</f>
        <v>874</v>
      </c>
      <c r="R1783" s="3"/>
      <c r="W1783"/>
      <c r="AB1783"/>
    </row>
    <row r="1784" spans="1:28" x14ac:dyDescent="0.3">
      <c r="A1784" t="s">
        <v>665</v>
      </c>
      <c r="B1784">
        <v>5031004</v>
      </c>
      <c r="C1784" t="s">
        <v>398</v>
      </c>
      <c r="D1784">
        <v>4</v>
      </c>
      <c r="E1784" s="10">
        <v>29.87</v>
      </c>
      <c r="F1784" s="10">
        <v>119.48</v>
      </c>
      <c r="G1784" s="10">
        <v>113.51</v>
      </c>
      <c r="H1784">
        <v>5</v>
      </c>
      <c r="I1784" s="51" t="str">
        <f>_xlfn.XLOOKUP(Q2_2025[[#This Row],[Artikelnr]],Artikel_prijzen[Artnr],Artikel_prijzen[Groep],"")</f>
        <v/>
      </c>
      <c r="J1784" s="10" t="str">
        <f>_xlfn.XLOOKUP(Q2_2025[[#This Row],[Artikelnr]],Artikel_prijzen[Artnr],Artikel_prijzen[Prijs 2025],"")</f>
        <v/>
      </c>
      <c r="K1784" t="str">
        <f>IF(Q2_2025[[#This Row],[Artikelprijs]]&lt;&gt;"",IF(Q2_2025[[#This Row],[Stuksprijs]]=Q2_2025[[#This Row],[Artikelprijs]],"Prijs gelijk","Prijs wijkt af"),"")</f>
        <v/>
      </c>
      <c r="L1784" t="str">
        <f>IF(Q2_2025[[#This Row],[Relatiekorting percentage]]=0,
    "Nvt",
    IF(Q2_2025[[#This Row],[Brutobedrag 2]] &lt; Q2_2025[[#This Row],[Bruto - Rel.korting]],
        "Nee",
        "Ja"))</f>
        <v>Ja</v>
      </c>
      <c r="M1784" s="10">
        <f>IF(Q2_2025[[#This Row],[Artikelprijs]]&lt;&gt;"",Q2_2025[[#This Row],[Artikelprijs]],Q2_2025[[#This Row],[Stuksprijs]])</f>
        <v>29.87</v>
      </c>
      <c r="N1784" s="10">
        <f>Q2_2025[[#This Row],[Besteld]]*Q2_2025[[#This Row],[Prijs 2]]</f>
        <v>119.48</v>
      </c>
      <c r="O1784" s="10">
        <f>IF(Q2_2025[[#This Row],[Brutobedrag 2]]&lt;Q2_2025[[#This Row],[Bruto - Rel.korting]],Q2_2025[[#This Row],[Brutobedrag 2]],Q2_2025[[#This Row],[Brutobedrag 2]]*(100-Q2_2025[[#This Row],[Relatiekorting percentage]])/100)</f>
        <v>113.506</v>
      </c>
      <c r="R1784" s="3"/>
      <c r="W1784"/>
      <c r="AB1784"/>
    </row>
    <row r="1785" spans="1:28" x14ac:dyDescent="0.3">
      <c r="A1785" t="s">
        <v>665</v>
      </c>
      <c r="B1785">
        <v>5031013</v>
      </c>
      <c r="C1785" t="s">
        <v>399</v>
      </c>
      <c r="D1785">
        <v>4</v>
      </c>
      <c r="E1785" s="10">
        <v>44.29</v>
      </c>
      <c r="F1785" s="10">
        <v>177.16</v>
      </c>
      <c r="G1785" s="10">
        <v>168.3</v>
      </c>
      <c r="H1785">
        <v>5</v>
      </c>
      <c r="I1785" s="51" t="str">
        <f>_xlfn.XLOOKUP(Q2_2025[[#This Row],[Artikelnr]],Artikel_prijzen[Artnr],Artikel_prijzen[Groep],"")</f>
        <v/>
      </c>
      <c r="J1785" s="10" t="str">
        <f>_xlfn.XLOOKUP(Q2_2025[[#This Row],[Artikelnr]],Artikel_prijzen[Artnr],Artikel_prijzen[Prijs 2025],"")</f>
        <v/>
      </c>
      <c r="K1785" t="str">
        <f>IF(Q2_2025[[#This Row],[Artikelprijs]]&lt;&gt;"",IF(Q2_2025[[#This Row],[Stuksprijs]]=Q2_2025[[#This Row],[Artikelprijs]],"Prijs gelijk","Prijs wijkt af"),"")</f>
        <v/>
      </c>
      <c r="L1785" t="str">
        <f>IF(Q2_2025[[#This Row],[Relatiekorting percentage]]=0,
    "Nvt",
    IF(Q2_2025[[#This Row],[Brutobedrag 2]] &lt; Q2_2025[[#This Row],[Bruto - Rel.korting]],
        "Nee",
        "Ja"))</f>
        <v>Ja</v>
      </c>
      <c r="M1785" s="10">
        <f>IF(Q2_2025[[#This Row],[Artikelprijs]]&lt;&gt;"",Q2_2025[[#This Row],[Artikelprijs]],Q2_2025[[#This Row],[Stuksprijs]])</f>
        <v>44.29</v>
      </c>
      <c r="N1785" s="10">
        <f>Q2_2025[[#This Row],[Besteld]]*Q2_2025[[#This Row],[Prijs 2]]</f>
        <v>177.16</v>
      </c>
      <c r="O1785" s="10">
        <f>IF(Q2_2025[[#This Row],[Brutobedrag 2]]&lt;Q2_2025[[#This Row],[Bruto - Rel.korting]],Q2_2025[[#This Row],[Brutobedrag 2]],Q2_2025[[#This Row],[Brutobedrag 2]]*(100-Q2_2025[[#This Row],[Relatiekorting percentage]])/100)</f>
        <v>168.30200000000002</v>
      </c>
      <c r="R1785" s="3"/>
      <c r="W1785"/>
      <c r="AB1785"/>
    </row>
    <row r="1786" spans="1:28" x14ac:dyDescent="0.3">
      <c r="A1786" t="s">
        <v>665</v>
      </c>
      <c r="B1786">
        <v>2004057</v>
      </c>
      <c r="C1786" t="s">
        <v>668</v>
      </c>
      <c r="D1786">
        <v>6</v>
      </c>
      <c r="E1786" s="10">
        <v>33.42</v>
      </c>
      <c r="F1786" s="10">
        <v>200.52</v>
      </c>
      <c r="G1786" s="10">
        <v>190.49</v>
      </c>
      <c r="H1786">
        <v>5</v>
      </c>
      <c r="I1786" s="51" t="str">
        <f>_xlfn.XLOOKUP(Q2_2025[[#This Row],[Artikelnr]],Artikel_prijzen[Artnr],Artikel_prijzen[Groep],"")</f>
        <v/>
      </c>
      <c r="J1786" s="10" t="str">
        <f>_xlfn.XLOOKUP(Q2_2025[[#This Row],[Artikelnr]],Artikel_prijzen[Artnr],Artikel_prijzen[Prijs 2025],"")</f>
        <v/>
      </c>
      <c r="K1786" t="str">
        <f>IF(Q2_2025[[#This Row],[Artikelprijs]]&lt;&gt;"",IF(Q2_2025[[#This Row],[Stuksprijs]]=Q2_2025[[#This Row],[Artikelprijs]],"Prijs gelijk","Prijs wijkt af"),"")</f>
        <v/>
      </c>
      <c r="L1786" t="str">
        <f>IF(Q2_2025[[#This Row],[Relatiekorting percentage]]=0,
    "Nvt",
    IF(Q2_2025[[#This Row],[Brutobedrag 2]] &lt; Q2_2025[[#This Row],[Bruto - Rel.korting]],
        "Nee",
        "Ja"))</f>
        <v>Ja</v>
      </c>
      <c r="M1786" s="10">
        <f>IF(Q2_2025[[#This Row],[Artikelprijs]]&lt;&gt;"",Q2_2025[[#This Row],[Artikelprijs]],Q2_2025[[#This Row],[Stuksprijs]])</f>
        <v>33.42</v>
      </c>
      <c r="N1786" s="10">
        <f>Q2_2025[[#This Row],[Besteld]]*Q2_2025[[#This Row],[Prijs 2]]</f>
        <v>200.52</v>
      </c>
      <c r="O1786" s="10">
        <f>IF(Q2_2025[[#This Row],[Brutobedrag 2]]&lt;Q2_2025[[#This Row],[Bruto - Rel.korting]],Q2_2025[[#This Row],[Brutobedrag 2]],Q2_2025[[#This Row],[Brutobedrag 2]]*(100-Q2_2025[[#This Row],[Relatiekorting percentage]])/100)</f>
        <v>190.49400000000003</v>
      </c>
      <c r="R1786" s="3"/>
      <c r="W1786"/>
      <c r="AB1786"/>
    </row>
    <row r="1787" spans="1:28" x14ac:dyDescent="0.3">
      <c r="A1787" t="s">
        <v>665</v>
      </c>
      <c r="B1787">
        <v>5030228</v>
      </c>
      <c r="C1787" t="s">
        <v>473</v>
      </c>
      <c r="D1787">
        <v>4</v>
      </c>
      <c r="E1787" s="10">
        <v>230</v>
      </c>
      <c r="F1787" s="10">
        <v>920</v>
      </c>
      <c r="G1787" s="10">
        <v>874</v>
      </c>
      <c r="H1787">
        <v>5</v>
      </c>
      <c r="I1787" s="51" t="str">
        <f>_xlfn.XLOOKUP(Q2_2025[[#This Row],[Artikelnr]],Artikel_prijzen[Artnr],Artikel_prijzen[Groep],"")</f>
        <v>Rigging</v>
      </c>
      <c r="J1787" s="10">
        <f>_xlfn.XLOOKUP(Q2_2025[[#This Row],[Artikelnr]],Artikel_prijzen[Artnr],Artikel_prijzen[Prijs 2025],"")</f>
        <v>230</v>
      </c>
      <c r="K1787" t="str">
        <f>IF(Q2_2025[[#This Row],[Artikelprijs]]&lt;&gt;"",IF(Q2_2025[[#This Row],[Stuksprijs]]=Q2_2025[[#This Row],[Artikelprijs]],"Prijs gelijk","Prijs wijkt af"),"")</f>
        <v>Prijs gelijk</v>
      </c>
      <c r="L1787" t="str">
        <f>IF(Q2_2025[[#This Row],[Relatiekorting percentage]]=0,
    "Nvt",
    IF(Q2_2025[[#This Row],[Brutobedrag 2]] &lt; Q2_2025[[#This Row],[Bruto - Rel.korting]],
        "Nee",
        "Ja"))</f>
        <v>Ja</v>
      </c>
      <c r="M1787" s="10">
        <f>IF(Q2_2025[[#This Row],[Artikelprijs]]&lt;&gt;"",Q2_2025[[#This Row],[Artikelprijs]],Q2_2025[[#This Row],[Stuksprijs]])</f>
        <v>230</v>
      </c>
      <c r="N1787" s="10">
        <f>Q2_2025[[#This Row],[Besteld]]*Q2_2025[[#This Row],[Prijs 2]]</f>
        <v>920</v>
      </c>
      <c r="O1787" s="10">
        <f>IF(Q2_2025[[#This Row],[Brutobedrag 2]]&lt;Q2_2025[[#This Row],[Bruto - Rel.korting]],Q2_2025[[#This Row],[Brutobedrag 2]],Q2_2025[[#This Row],[Brutobedrag 2]]*(100-Q2_2025[[#This Row],[Relatiekorting percentage]])/100)</f>
        <v>874</v>
      </c>
      <c r="R1787" s="3"/>
      <c r="W1787"/>
      <c r="AB1787"/>
    </row>
    <row r="1788" spans="1:28" x14ac:dyDescent="0.3">
      <c r="A1788" t="s">
        <v>665</v>
      </c>
      <c r="B1788">
        <v>5031004</v>
      </c>
      <c r="C1788" t="s">
        <v>398</v>
      </c>
      <c r="D1788">
        <v>4</v>
      </c>
      <c r="E1788" s="10">
        <v>29.87</v>
      </c>
      <c r="F1788" s="10">
        <v>119.48</v>
      </c>
      <c r="G1788" s="10">
        <v>113.51</v>
      </c>
      <c r="H1788">
        <v>5</v>
      </c>
      <c r="I1788" s="51" t="str">
        <f>_xlfn.XLOOKUP(Q2_2025[[#This Row],[Artikelnr]],Artikel_prijzen[Artnr],Artikel_prijzen[Groep],"")</f>
        <v/>
      </c>
      <c r="J1788" s="10" t="str">
        <f>_xlfn.XLOOKUP(Q2_2025[[#This Row],[Artikelnr]],Artikel_prijzen[Artnr],Artikel_prijzen[Prijs 2025],"")</f>
        <v/>
      </c>
      <c r="K1788" t="str">
        <f>IF(Q2_2025[[#This Row],[Artikelprijs]]&lt;&gt;"",IF(Q2_2025[[#This Row],[Stuksprijs]]=Q2_2025[[#This Row],[Artikelprijs]],"Prijs gelijk","Prijs wijkt af"),"")</f>
        <v/>
      </c>
      <c r="L1788" t="str">
        <f>IF(Q2_2025[[#This Row],[Relatiekorting percentage]]=0,
    "Nvt",
    IF(Q2_2025[[#This Row],[Brutobedrag 2]] &lt; Q2_2025[[#This Row],[Bruto - Rel.korting]],
        "Nee",
        "Ja"))</f>
        <v>Ja</v>
      </c>
      <c r="M1788" s="10">
        <f>IF(Q2_2025[[#This Row],[Artikelprijs]]&lt;&gt;"",Q2_2025[[#This Row],[Artikelprijs]],Q2_2025[[#This Row],[Stuksprijs]])</f>
        <v>29.87</v>
      </c>
      <c r="N1788" s="10">
        <f>Q2_2025[[#This Row],[Besteld]]*Q2_2025[[#This Row],[Prijs 2]]</f>
        <v>119.48</v>
      </c>
      <c r="O1788" s="10">
        <f>IF(Q2_2025[[#This Row],[Brutobedrag 2]]&lt;Q2_2025[[#This Row],[Bruto - Rel.korting]],Q2_2025[[#This Row],[Brutobedrag 2]],Q2_2025[[#This Row],[Brutobedrag 2]]*(100-Q2_2025[[#This Row],[Relatiekorting percentage]])/100)</f>
        <v>113.506</v>
      </c>
      <c r="R1788" s="3"/>
      <c r="W1788"/>
      <c r="AB1788"/>
    </row>
    <row r="1789" spans="1:28" x14ac:dyDescent="0.3">
      <c r="A1789" t="s">
        <v>665</v>
      </c>
      <c r="B1789">
        <v>5031009</v>
      </c>
      <c r="C1789" t="s">
        <v>669</v>
      </c>
      <c r="D1789">
        <v>4</v>
      </c>
      <c r="E1789" s="10">
        <v>89.61</v>
      </c>
      <c r="F1789" s="10">
        <v>358.44</v>
      </c>
      <c r="G1789" s="10">
        <v>340.52</v>
      </c>
      <c r="H1789">
        <v>5</v>
      </c>
      <c r="I1789" s="51" t="str">
        <f>_xlfn.XLOOKUP(Q2_2025[[#This Row],[Artikelnr]],Artikel_prijzen[Artnr],Artikel_prijzen[Groep],"")</f>
        <v/>
      </c>
      <c r="J1789" s="10" t="str">
        <f>_xlfn.XLOOKUP(Q2_2025[[#This Row],[Artikelnr]],Artikel_prijzen[Artnr],Artikel_prijzen[Prijs 2025],"")</f>
        <v/>
      </c>
      <c r="K1789" t="str">
        <f>IF(Q2_2025[[#This Row],[Artikelprijs]]&lt;&gt;"",IF(Q2_2025[[#This Row],[Stuksprijs]]=Q2_2025[[#This Row],[Artikelprijs]],"Prijs gelijk","Prijs wijkt af"),"")</f>
        <v/>
      </c>
      <c r="L1789" t="str">
        <f>IF(Q2_2025[[#This Row],[Relatiekorting percentage]]=0,
    "Nvt",
    IF(Q2_2025[[#This Row],[Brutobedrag 2]] &lt; Q2_2025[[#This Row],[Bruto - Rel.korting]],
        "Nee",
        "Ja"))</f>
        <v>Ja</v>
      </c>
      <c r="M1789" s="10">
        <f>IF(Q2_2025[[#This Row],[Artikelprijs]]&lt;&gt;"",Q2_2025[[#This Row],[Artikelprijs]],Q2_2025[[#This Row],[Stuksprijs]])</f>
        <v>89.61</v>
      </c>
      <c r="N1789" s="10">
        <f>Q2_2025[[#This Row],[Besteld]]*Q2_2025[[#This Row],[Prijs 2]]</f>
        <v>358.44</v>
      </c>
      <c r="O1789" s="10">
        <f>IF(Q2_2025[[#This Row],[Brutobedrag 2]]&lt;Q2_2025[[#This Row],[Bruto - Rel.korting]],Q2_2025[[#This Row],[Brutobedrag 2]],Q2_2025[[#This Row],[Brutobedrag 2]]*(100-Q2_2025[[#This Row],[Relatiekorting percentage]])/100)</f>
        <v>340.51800000000003</v>
      </c>
      <c r="R1789" s="3"/>
      <c r="W1789"/>
      <c r="AB1789"/>
    </row>
    <row r="1790" spans="1:28" x14ac:dyDescent="0.3">
      <c r="A1790" t="s">
        <v>665</v>
      </c>
      <c r="B1790">
        <v>5031013</v>
      </c>
      <c r="C1790" t="s">
        <v>399</v>
      </c>
      <c r="D1790">
        <v>4</v>
      </c>
      <c r="E1790" s="10">
        <v>44.29</v>
      </c>
      <c r="F1790" s="10">
        <v>177.16</v>
      </c>
      <c r="G1790" s="10">
        <v>168.3</v>
      </c>
      <c r="H1790">
        <v>5</v>
      </c>
      <c r="I1790" s="51" t="str">
        <f>_xlfn.XLOOKUP(Q2_2025[[#This Row],[Artikelnr]],Artikel_prijzen[Artnr],Artikel_prijzen[Groep],"")</f>
        <v/>
      </c>
      <c r="J1790" s="10" t="str">
        <f>_xlfn.XLOOKUP(Q2_2025[[#This Row],[Artikelnr]],Artikel_prijzen[Artnr],Artikel_prijzen[Prijs 2025],"")</f>
        <v/>
      </c>
      <c r="K1790" t="str">
        <f>IF(Q2_2025[[#This Row],[Artikelprijs]]&lt;&gt;"",IF(Q2_2025[[#This Row],[Stuksprijs]]=Q2_2025[[#This Row],[Artikelprijs]],"Prijs gelijk","Prijs wijkt af"),"")</f>
        <v/>
      </c>
      <c r="L1790" t="str">
        <f>IF(Q2_2025[[#This Row],[Relatiekorting percentage]]=0,
    "Nvt",
    IF(Q2_2025[[#This Row],[Brutobedrag 2]] &lt; Q2_2025[[#This Row],[Bruto - Rel.korting]],
        "Nee",
        "Ja"))</f>
        <v>Ja</v>
      </c>
      <c r="M1790" s="10">
        <f>IF(Q2_2025[[#This Row],[Artikelprijs]]&lt;&gt;"",Q2_2025[[#This Row],[Artikelprijs]],Q2_2025[[#This Row],[Stuksprijs]])</f>
        <v>44.29</v>
      </c>
      <c r="N1790" s="10">
        <f>Q2_2025[[#This Row],[Besteld]]*Q2_2025[[#This Row],[Prijs 2]]</f>
        <v>177.16</v>
      </c>
      <c r="O1790" s="10">
        <f>IF(Q2_2025[[#This Row],[Brutobedrag 2]]&lt;Q2_2025[[#This Row],[Bruto - Rel.korting]],Q2_2025[[#This Row],[Brutobedrag 2]],Q2_2025[[#This Row],[Brutobedrag 2]]*(100-Q2_2025[[#This Row],[Relatiekorting percentage]])/100)</f>
        <v>168.30200000000002</v>
      </c>
      <c r="R1790" s="3"/>
      <c r="W1790"/>
      <c r="AB1790"/>
    </row>
    <row r="1791" spans="1:28" x14ac:dyDescent="0.3">
      <c r="A1791" t="s">
        <v>665</v>
      </c>
      <c r="B1791">
        <v>2004057</v>
      </c>
      <c r="C1791" t="s">
        <v>668</v>
      </c>
      <c r="D1791">
        <v>16</v>
      </c>
      <c r="E1791" s="10">
        <v>33.42</v>
      </c>
      <c r="F1791" s="10">
        <v>534.72</v>
      </c>
      <c r="G1791" s="10">
        <v>507.98</v>
      </c>
      <c r="H1791">
        <v>5</v>
      </c>
      <c r="I1791" s="51" t="str">
        <f>_xlfn.XLOOKUP(Q2_2025[[#This Row],[Artikelnr]],Artikel_prijzen[Artnr],Artikel_prijzen[Groep],"")</f>
        <v/>
      </c>
      <c r="J1791" s="10" t="str">
        <f>_xlfn.XLOOKUP(Q2_2025[[#This Row],[Artikelnr]],Artikel_prijzen[Artnr],Artikel_prijzen[Prijs 2025],"")</f>
        <v/>
      </c>
      <c r="K1791" t="str">
        <f>IF(Q2_2025[[#This Row],[Artikelprijs]]&lt;&gt;"",IF(Q2_2025[[#This Row],[Stuksprijs]]=Q2_2025[[#This Row],[Artikelprijs]],"Prijs gelijk","Prijs wijkt af"),"")</f>
        <v/>
      </c>
      <c r="L1791" t="str">
        <f>IF(Q2_2025[[#This Row],[Relatiekorting percentage]]=0,
    "Nvt",
    IF(Q2_2025[[#This Row],[Brutobedrag 2]] &lt; Q2_2025[[#This Row],[Bruto - Rel.korting]],
        "Nee",
        "Ja"))</f>
        <v>Ja</v>
      </c>
      <c r="M1791" s="10">
        <f>IF(Q2_2025[[#This Row],[Artikelprijs]]&lt;&gt;"",Q2_2025[[#This Row],[Artikelprijs]],Q2_2025[[#This Row],[Stuksprijs]])</f>
        <v>33.42</v>
      </c>
      <c r="N1791" s="10">
        <f>Q2_2025[[#This Row],[Besteld]]*Q2_2025[[#This Row],[Prijs 2]]</f>
        <v>534.72</v>
      </c>
      <c r="O1791" s="10">
        <f>IF(Q2_2025[[#This Row],[Brutobedrag 2]]&lt;Q2_2025[[#This Row],[Bruto - Rel.korting]],Q2_2025[[#This Row],[Brutobedrag 2]],Q2_2025[[#This Row],[Brutobedrag 2]]*(100-Q2_2025[[#This Row],[Relatiekorting percentage]])/100)</f>
        <v>507.98400000000004</v>
      </c>
      <c r="R1791" s="3"/>
      <c r="W1791"/>
      <c r="AB1791"/>
    </row>
    <row r="1792" spans="1:28" x14ac:dyDescent="0.3">
      <c r="A1792" t="s">
        <v>665</v>
      </c>
      <c r="B1792">
        <v>5030225</v>
      </c>
      <c r="C1792" t="s">
        <v>628</v>
      </c>
      <c r="D1792">
        <v>2</v>
      </c>
      <c r="E1792" s="10">
        <v>130</v>
      </c>
      <c r="F1792" s="10">
        <v>260</v>
      </c>
      <c r="G1792" s="10">
        <v>247</v>
      </c>
      <c r="H1792">
        <v>5</v>
      </c>
      <c r="I1792" s="51" t="str">
        <f>_xlfn.XLOOKUP(Q2_2025[[#This Row],[Artikelnr]],Artikel_prijzen[Artnr],Artikel_prijzen[Groep],"")</f>
        <v>Rigging</v>
      </c>
      <c r="J1792" s="10">
        <f>_xlfn.XLOOKUP(Q2_2025[[#This Row],[Artikelnr]],Artikel_prijzen[Artnr],Artikel_prijzen[Prijs 2025],"")</f>
        <v>130</v>
      </c>
      <c r="K1792" t="str">
        <f>IF(Q2_2025[[#This Row],[Artikelprijs]]&lt;&gt;"",IF(Q2_2025[[#This Row],[Stuksprijs]]=Q2_2025[[#This Row],[Artikelprijs]],"Prijs gelijk","Prijs wijkt af"),"")</f>
        <v>Prijs gelijk</v>
      </c>
      <c r="L1792" t="str">
        <f>IF(Q2_2025[[#This Row],[Relatiekorting percentage]]=0,
    "Nvt",
    IF(Q2_2025[[#This Row],[Brutobedrag 2]] &lt; Q2_2025[[#This Row],[Bruto - Rel.korting]],
        "Nee",
        "Ja"))</f>
        <v>Ja</v>
      </c>
      <c r="M1792" s="10">
        <f>IF(Q2_2025[[#This Row],[Artikelprijs]]&lt;&gt;"",Q2_2025[[#This Row],[Artikelprijs]],Q2_2025[[#This Row],[Stuksprijs]])</f>
        <v>130</v>
      </c>
      <c r="N1792" s="10">
        <f>Q2_2025[[#This Row],[Besteld]]*Q2_2025[[#This Row],[Prijs 2]]</f>
        <v>260</v>
      </c>
      <c r="O1792" s="10">
        <f>IF(Q2_2025[[#This Row],[Brutobedrag 2]]&lt;Q2_2025[[#This Row],[Bruto - Rel.korting]],Q2_2025[[#This Row],[Brutobedrag 2]],Q2_2025[[#This Row],[Brutobedrag 2]]*(100-Q2_2025[[#This Row],[Relatiekorting percentage]])/100)</f>
        <v>247</v>
      </c>
      <c r="R1792" s="3"/>
      <c r="W1792"/>
      <c r="AB1792"/>
    </row>
    <row r="1793" spans="1:28" x14ac:dyDescent="0.3">
      <c r="A1793" t="s">
        <v>665</v>
      </c>
      <c r="B1793">
        <v>5030234</v>
      </c>
      <c r="C1793" t="s">
        <v>664</v>
      </c>
      <c r="D1793">
        <v>1</v>
      </c>
      <c r="E1793" s="10">
        <v>175</v>
      </c>
      <c r="F1793" s="10">
        <v>175</v>
      </c>
      <c r="G1793" s="10">
        <v>166.25</v>
      </c>
      <c r="H1793">
        <v>5</v>
      </c>
      <c r="I1793" s="51" t="str">
        <f>_xlfn.XLOOKUP(Q2_2025[[#This Row],[Artikelnr]],Artikel_prijzen[Artnr],Artikel_prijzen[Groep],"")</f>
        <v>Rigging</v>
      </c>
      <c r="J1793" s="10">
        <f>_xlfn.XLOOKUP(Q2_2025[[#This Row],[Artikelnr]],Artikel_prijzen[Artnr],Artikel_prijzen[Prijs 2025],"")</f>
        <v>175</v>
      </c>
      <c r="K1793" t="str">
        <f>IF(Q2_2025[[#This Row],[Artikelprijs]]&lt;&gt;"",IF(Q2_2025[[#This Row],[Stuksprijs]]=Q2_2025[[#This Row],[Artikelprijs]],"Prijs gelijk","Prijs wijkt af"),"")</f>
        <v>Prijs gelijk</v>
      </c>
      <c r="L1793" t="str">
        <f>IF(Q2_2025[[#This Row],[Relatiekorting percentage]]=0,
    "Nvt",
    IF(Q2_2025[[#This Row],[Brutobedrag 2]] &lt; Q2_2025[[#This Row],[Bruto - Rel.korting]],
        "Nee",
        "Ja"))</f>
        <v>Ja</v>
      </c>
      <c r="M1793" s="10">
        <f>IF(Q2_2025[[#This Row],[Artikelprijs]]&lt;&gt;"",Q2_2025[[#This Row],[Artikelprijs]],Q2_2025[[#This Row],[Stuksprijs]])</f>
        <v>175</v>
      </c>
      <c r="N1793" s="10">
        <f>Q2_2025[[#This Row],[Besteld]]*Q2_2025[[#This Row],[Prijs 2]]</f>
        <v>175</v>
      </c>
      <c r="O1793" s="10">
        <f>IF(Q2_2025[[#This Row],[Brutobedrag 2]]&lt;Q2_2025[[#This Row],[Bruto - Rel.korting]],Q2_2025[[#This Row],[Brutobedrag 2]],Q2_2025[[#This Row],[Brutobedrag 2]]*(100-Q2_2025[[#This Row],[Relatiekorting percentage]])/100)</f>
        <v>166.25</v>
      </c>
      <c r="R1793" s="3"/>
      <c r="W1793"/>
      <c r="AB1793"/>
    </row>
    <row r="1794" spans="1:28" x14ac:dyDescent="0.3">
      <c r="A1794" t="s">
        <v>665</v>
      </c>
      <c r="B1794">
        <v>5030232</v>
      </c>
      <c r="C1794" t="s">
        <v>395</v>
      </c>
      <c r="D1794">
        <v>1</v>
      </c>
      <c r="E1794" s="10">
        <v>140</v>
      </c>
      <c r="F1794" s="10">
        <v>140</v>
      </c>
      <c r="G1794" s="10">
        <v>133</v>
      </c>
      <c r="H1794">
        <v>5</v>
      </c>
      <c r="I1794" s="51" t="str">
        <f>_xlfn.XLOOKUP(Q2_2025[[#This Row],[Artikelnr]],Artikel_prijzen[Artnr],Artikel_prijzen[Groep],"")</f>
        <v>Rigging</v>
      </c>
      <c r="J1794" s="10">
        <f>_xlfn.XLOOKUP(Q2_2025[[#This Row],[Artikelnr]],Artikel_prijzen[Artnr],Artikel_prijzen[Prijs 2025],"")</f>
        <v>140</v>
      </c>
      <c r="K1794" t="str">
        <f>IF(Q2_2025[[#This Row],[Artikelprijs]]&lt;&gt;"",IF(Q2_2025[[#This Row],[Stuksprijs]]=Q2_2025[[#This Row],[Artikelprijs]],"Prijs gelijk","Prijs wijkt af"),"")</f>
        <v>Prijs gelijk</v>
      </c>
      <c r="L1794" t="str">
        <f>IF(Q2_2025[[#This Row],[Relatiekorting percentage]]=0,
    "Nvt",
    IF(Q2_2025[[#This Row],[Brutobedrag 2]] &lt; Q2_2025[[#This Row],[Bruto - Rel.korting]],
        "Nee",
        "Ja"))</f>
        <v>Ja</v>
      </c>
      <c r="M1794" s="10">
        <f>IF(Q2_2025[[#This Row],[Artikelprijs]]&lt;&gt;"",Q2_2025[[#This Row],[Artikelprijs]],Q2_2025[[#This Row],[Stuksprijs]])</f>
        <v>140</v>
      </c>
      <c r="N1794" s="10">
        <f>Q2_2025[[#This Row],[Besteld]]*Q2_2025[[#This Row],[Prijs 2]]</f>
        <v>140</v>
      </c>
      <c r="O1794" s="10">
        <f>IF(Q2_2025[[#This Row],[Brutobedrag 2]]&lt;Q2_2025[[#This Row],[Bruto - Rel.korting]],Q2_2025[[#This Row],[Brutobedrag 2]],Q2_2025[[#This Row],[Brutobedrag 2]]*(100-Q2_2025[[#This Row],[Relatiekorting percentage]])/100)</f>
        <v>133</v>
      </c>
      <c r="R1794" s="3"/>
      <c r="W1794"/>
      <c r="AB1794"/>
    </row>
    <row r="1795" spans="1:28" x14ac:dyDescent="0.3">
      <c r="A1795" t="s">
        <v>665</v>
      </c>
      <c r="B1795">
        <v>5030225</v>
      </c>
      <c r="C1795" t="s">
        <v>628</v>
      </c>
      <c r="D1795">
        <v>2</v>
      </c>
      <c r="E1795" s="10">
        <v>130</v>
      </c>
      <c r="F1795" s="10">
        <v>260</v>
      </c>
      <c r="G1795" s="10">
        <v>247</v>
      </c>
      <c r="H1795">
        <v>5</v>
      </c>
      <c r="I1795" s="51" t="str">
        <f>_xlfn.XLOOKUP(Q2_2025[[#This Row],[Artikelnr]],Artikel_prijzen[Artnr],Artikel_prijzen[Groep],"")</f>
        <v>Rigging</v>
      </c>
      <c r="J1795" s="10">
        <f>_xlfn.XLOOKUP(Q2_2025[[#This Row],[Artikelnr]],Artikel_prijzen[Artnr],Artikel_prijzen[Prijs 2025],"")</f>
        <v>130</v>
      </c>
      <c r="K1795" t="str">
        <f>IF(Q2_2025[[#This Row],[Artikelprijs]]&lt;&gt;"",IF(Q2_2025[[#This Row],[Stuksprijs]]=Q2_2025[[#This Row],[Artikelprijs]],"Prijs gelijk","Prijs wijkt af"),"")</f>
        <v>Prijs gelijk</v>
      </c>
      <c r="L1795" t="str">
        <f>IF(Q2_2025[[#This Row],[Relatiekorting percentage]]=0,
    "Nvt",
    IF(Q2_2025[[#This Row],[Brutobedrag 2]] &lt; Q2_2025[[#This Row],[Bruto - Rel.korting]],
        "Nee",
        "Ja"))</f>
        <v>Ja</v>
      </c>
      <c r="M1795" s="10">
        <f>IF(Q2_2025[[#This Row],[Artikelprijs]]&lt;&gt;"",Q2_2025[[#This Row],[Artikelprijs]],Q2_2025[[#This Row],[Stuksprijs]])</f>
        <v>130</v>
      </c>
      <c r="N1795" s="10">
        <f>Q2_2025[[#This Row],[Besteld]]*Q2_2025[[#This Row],[Prijs 2]]</f>
        <v>260</v>
      </c>
      <c r="O1795" s="10">
        <f>IF(Q2_2025[[#This Row],[Brutobedrag 2]]&lt;Q2_2025[[#This Row],[Bruto - Rel.korting]],Q2_2025[[#This Row],[Brutobedrag 2]],Q2_2025[[#This Row],[Brutobedrag 2]]*(100-Q2_2025[[#This Row],[Relatiekorting percentage]])/100)</f>
        <v>247</v>
      </c>
      <c r="R1795" s="3"/>
      <c r="W1795"/>
      <c r="AB1795"/>
    </row>
    <row r="1796" spans="1:28" x14ac:dyDescent="0.3">
      <c r="A1796" t="s">
        <v>665</v>
      </c>
      <c r="B1796">
        <v>5030234</v>
      </c>
      <c r="C1796" t="s">
        <v>664</v>
      </c>
      <c r="D1796">
        <v>1</v>
      </c>
      <c r="E1796" s="10">
        <v>175</v>
      </c>
      <c r="F1796" s="10">
        <v>175</v>
      </c>
      <c r="G1796" s="10">
        <v>166.25</v>
      </c>
      <c r="H1796">
        <v>5</v>
      </c>
      <c r="I1796" s="51" t="str">
        <f>_xlfn.XLOOKUP(Q2_2025[[#This Row],[Artikelnr]],Artikel_prijzen[Artnr],Artikel_prijzen[Groep],"")</f>
        <v>Rigging</v>
      </c>
      <c r="J1796" s="10">
        <f>_xlfn.XLOOKUP(Q2_2025[[#This Row],[Artikelnr]],Artikel_prijzen[Artnr],Artikel_prijzen[Prijs 2025],"")</f>
        <v>175</v>
      </c>
      <c r="K1796" t="str">
        <f>IF(Q2_2025[[#This Row],[Artikelprijs]]&lt;&gt;"",IF(Q2_2025[[#This Row],[Stuksprijs]]=Q2_2025[[#This Row],[Artikelprijs]],"Prijs gelijk","Prijs wijkt af"),"")</f>
        <v>Prijs gelijk</v>
      </c>
      <c r="L1796" t="str">
        <f>IF(Q2_2025[[#This Row],[Relatiekorting percentage]]=0,
    "Nvt",
    IF(Q2_2025[[#This Row],[Brutobedrag 2]] &lt; Q2_2025[[#This Row],[Bruto - Rel.korting]],
        "Nee",
        "Ja"))</f>
        <v>Ja</v>
      </c>
      <c r="M1796" s="10">
        <f>IF(Q2_2025[[#This Row],[Artikelprijs]]&lt;&gt;"",Q2_2025[[#This Row],[Artikelprijs]],Q2_2025[[#This Row],[Stuksprijs]])</f>
        <v>175</v>
      </c>
      <c r="N1796" s="10">
        <f>Q2_2025[[#This Row],[Besteld]]*Q2_2025[[#This Row],[Prijs 2]]</f>
        <v>175</v>
      </c>
      <c r="O1796" s="10">
        <f>IF(Q2_2025[[#This Row],[Brutobedrag 2]]&lt;Q2_2025[[#This Row],[Bruto - Rel.korting]],Q2_2025[[#This Row],[Brutobedrag 2]],Q2_2025[[#This Row],[Brutobedrag 2]]*(100-Q2_2025[[#This Row],[Relatiekorting percentage]])/100)</f>
        <v>166.25</v>
      </c>
      <c r="R1796" s="3"/>
      <c r="W1796"/>
      <c r="AB1796"/>
    </row>
    <row r="1797" spans="1:28" x14ac:dyDescent="0.3">
      <c r="A1797" t="s">
        <v>665</v>
      </c>
      <c r="B1797">
        <v>5030232</v>
      </c>
      <c r="C1797" t="s">
        <v>395</v>
      </c>
      <c r="D1797">
        <v>1</v>
      </c>
      <c r="E1797" s="10">
        <v>140</v>
      </c>
      <c r="F1797" s="10">
        <v>140</v>
      </c>
      <c r="G1797" s="10">
        <v>133</v>
      </c>
      <c r="H1797">
        <v>5</v>
      </c>
      <c r="I1797" s="51" t="str">
        <f>_xlfn.XLOOKUP(Q2_2025[[#This Row],[Artikelnr]],Artikel_prijzen[Artnr],Artikel_prijzen[Groep],"")</f>
        <v>Rigging</v>
      </c>
      <c r="J1797" s="10">
        <f>_xlfn.XLOOKUP(Q2_2025[[#This Row],[Artikelnr]],Artikel_prijzen[Artnr],Artikel_prijzen[Prijs 2025],"")</f>
        <v>140</v>
      </c>
      <c r="K1797" t="str">
        <f>IF(Q2_2025[[#This Row],[Artikelprijs]]&lt;&gt;"",IF(Q2_2025[[#This Row],[Stuksprijs]]=Q2_2025[[#This Row],[Artikelprijs]],"Prijs gelijk","Prijs wijkt af"),"")</f>
        <v>Prijs gelijk</v>
      </c>
      <c r="L1797" t="str">
        <f>IF(Q2_2025[[#This Row],[Relatiekorting percentage]]=0,
    "Nvt",
    IF(Q2_2025[[#This Row],[Brutobedrag 2]] &lt; Q2_2025[[#This Row],[Bruto - Rel.korting]],
        "Nee",
        "Ja"))</f>
        <v>Ja</v>
      </c>
      <c r="M1797" s="10">
        <f>IF(Q2_2025[[#This Row],[Artikelprijs]]&lt;&gt;"",Q2_2025[[#This Row],[Artikelprijs]],Q2_2025[[#This Row],[Stuksprijs]])</f>
        <v>140</v>
      </c>
      <c r="N1797" s="10">
        <f>Q2_2025[[#This Row],[Besteld]]*Q2_2025[[#This Row],[Prijs 2]]</f>
        <v>140</v>
      </c>
      <c r="O1797" s="10">
        <f>IF(Q2_2025[[#This Row],[Brutobedrag 2]]&lt;Q2_2025[[#This Row],[Bruto - Rel.korting]],Q2_2025[[#This Row],[Brutobedrag 2]],Q2_2025[[#This Row],[Brutobedrag 2]]*(100-Q2_2025[[#This Row],[Relatiekorting percentage]])/100)</f>
        <v>133</v>
      </c>
      <c r="R1797" s="3"/>
      <c r="W1797"/>
      <c r="AB1797"/>
    </row>
    <row r="1798" spans="1:28" x14ac:dyDescent="0.3">
      <c r="A1798" t="s">
        <v>665</v>
      </c>
      <c r="B1798">
        <v>5030225</v>
      </c>
      <c r="C1798" t="s">
        <v>628</v>
      </c>
      <c r="D1798">
        <v>4</v>
      </c>
      <c r="E1798" s="10">
        <v>130</v>
      </c>
      <c r="F1798" s="10">
        <v>520</v>
      </c>
      <c r="G1798" s="10">
        <v>494</v>
      </c>
      <c r="H1798">
        <v>5</v>
      </c>
      <c r="I1798" s="51" t="str">
        <f>_xlfn.XLOOKUP(Q2_2025[[#This Row],[Artikelnr]],Artikel_prijzen[Artnr],Artikel_prijzen[Groep],"")</f>
        <v>Rigging</v>
      </c>
      <c r="J1798" s="10">
        <f>_xlfn.XLOOKUP(Q2_2025[[#This Row],[Artikelnr]],Artikel_prijzen[Artnr],Artikel_prijzen[Prijs 2025],"")</f>
        <v>130</v>
      </c>
      <c r="K1798" t="str">
        <f>IF(Q2_2025[[#This Row],[Artikelprijs]]&lt;&gt;"",IF(Q2_2025[[#This Row],[Stuksprijs]]=Q2_2025[[#This Row],[Artikelprijs]],"Prijs gelijk","Prijs wijkt af"),"")</f>
        <v>Prijs gelijk</v>
      </c>
      <c r="L1798" t="str">
        <f>IF(Q2_2025[[#This Row],[Relatiekorting percentage]]=0,
    "Nvt",
    IF(Q2_2025[[#This Row],[Brutobedrag 2]] &lt; Q2_2025[[#This Row],[Bruto - Rel.korting]],
        "Nee",
        "Ja"))</f>
        <v>Ja</v>
      </c>
      <c r="M1798" s="10">
        <f>IF(Q2_2025[[#This Row],[Artikelprijs]]&lt;&gt;"",Q2_2025[[#This Row],[Artikelprijs]],Q2_2025[[#This Row],[Stuksprijs]])</f>
        <v>130</v>
      </c>
      <c r="N1798" s="10">
        <f>Q2_2025[[#This Row],[Besteld]]*Q2_2025[[#This Row],[Prijs 2]]</f>
        <v>520</v>
      </c>
      <c r="O1798" s="10">
        <f>IF(Q2_2025[[#This Row],[Brutobedrag 2]]&lt;Q2_2025[[#This Row],[Bruto - Rel.korting]],Q2_2025[[#This Row],[Brutobedrag 2]],Q2_2025[[#This Row],[Brutobedrag 2]]*(100-Q2_2025[[#This Row],[Relatiekorting percentage]])/100)</f>
        <v>494</v>
      </c>
      <c r="R1798" s="3"/>
      <c r="W1798"/>
      <c r="AB1798"/>
    </row>
    <row r="1799" spans="1:28" x14ac:dyDescent="0.3">
      <c r="A1799" t="s">
        <v>665</v>
      </c>
      <c r="B1799">
        <v>5030234</v>
      </c>
      <c r="C1799" t="s">
        <v>664</v>
      </c>
      <c r="D1799">
        <v>2</v>
      </c>
      <c r="E1799" s="10">
        <v>175</v>
      </c>
      <c r="F1799" s="10">
        <v>350</v>
      </c>
      <c r="G1799" s="10">
        <v>332.5</v>
      </c>
      <c r="H1799">
        <v>5</v>
      </c>
      <c r="I1799" s="51" t="str">
        <f>_xlfn.XLOOKUP(Q2_2025[[#This Row],[Artikelnr]],Artikel_prijzen[Artnr],Artikel_prijzen[Groep],"")</f>
        <v>Rigging</v>
      </c>
      <c r="J1799" s="10">
        <f>_xlfn.XLOOKUP(Q2_2025[[#This Row],[Artikelnr]],Artikel_prijzen[Artnr],Artikel_prijzen[Prijs 2025],"")</f>
        <v>175</v>
      </c>
      <c r="K1799" t="str">
        <f>IF(Q2_2025[[#This Row],[Artikelprijs]]&lt;&gt;"",IF(Q2_2025[[#This Row],[Stuksprijs]]=Q2_2025[[#This Row],[Artikelprijs]],"Prijs gelijk","Prijs wijkt af"),"")</f>
        <v>Prijs gelijk</v>
      </c>
      <c r="L1799" t="str">
        <f>IF(Q2_2025[[#This Row],[Relatiekorting percentage]]=0,
    "Nvt",
    IF(Q2_2025[[#This Row],[Brutobedrag 2]] &lt; Q2_2025[[#This Row],[Bruto - Rel.korting]],
        "Nee",
        "Ja"))</f>
        <v>Ja</v>
      </c>
      <c r="M1799" s="10">
        <f>IF(Q2_2025[[#This Row],[Artikelprijs]]&lt;&gt;"",Q2_2025[[#This Row],[Artikelprijs]],Q2_2025[[#This Row],[Stuksprijs]])</f>
        <v>175</v>
      </c>
      <c r="N1799" s="10">
        <f>Q2_2025[[#This Row],[Besteld]]*Q2_2025[[#This Row],[Prijs 2]]</f>
        <v>350</v>
      </c>
      <c r="O1799" s="10">
        <f>IF(Q2_2025[[#This Row],[Brutobedrag 2]]&lt;Q2_2025[[#This Row],[Bruto - Rel.korting]],Q2_2025[[#This Row],[Brutobedrag 2]],Q2_2025[[#This Row],[Brutobedrag 2]]*(100-Q2_2025[[#This Row],[Relatiekorting percentage]])/100)</f>
        <v>332.5</v>
      </c>
      <c r="R1799" s="3"/>
      <c r="W1799"/>
      <c r="AB1799"/>
    </row>
    <row r="1800" spans="1:28" x14ac:dyDescent="0.3">
      <c r="A1800" t="s">
        <v>665</v>
      </c>
      <c r="B1800">
        <v>5030232</v>
      </c>
      <c r="C1800" t="s">
        <v>395</v>
      </c>
      <c r="D1800">
        <v>2</v>
      </c>
      <c r="E1800" s="10">
        <v>140</v>
      </c>
      <c r="F1800" s="10">
        <v>280</v>
      </c>
      <c r="G1800" s="10">
        <v>266</v>
      </c>
      <c r="H1800">
        <v>5</v>
      </c>
      <c r="I1800" s="51" t="str">
        <f>_xlfn.XLOOKUP(Q2_2025[[#This Row],[Artikelnr]],Artikel_prijzen[Artnr],Artikel_prijzen[Groep],"")</f>
        <v>Rigging</v>
      </c>
      <c r="J1800" s="10">
        <f>_xlfn.XLOOKUP(Q2_2025[[#This Row],[Artikelnr]],Artikel_prijzen[Artnr],Artikel_prijzen[Prijs 2025],"")</f>
        <v>140</v>
      </c>
      <c r="K1800" t="str">
        <f>IF(Q2_2025[[#This Row],[Artikelprijs]]&lt;&gt;"",IF(Q2_2025[[#This Row],[Stuksprijs]]=Q2_2025[[#This Row],[Artikelprijs]],"Prijs gelijk","Prijs wijkt af"),"")</f>
        <v>Prijs gelijk</v>
      </c>
      <c r="L1800" t="str">
        <f>IF(Q2_2025[[#This Row],[Relatiekorting percentage]]=0,
    "Nvt",
    IF(Q2_2025[[#This Row],[Brutobedrag 2]] &lt; Q2_2025[[#This Row],[Bruto - Rel.korting]],
        "Nee",
        "Ja"))</f>
        <v>Ja</v>
      </c>
      <c r="M1800" s="10">
        <f>IF(Q2_2025[[#This Row],[Artikelprijs]]&lt;&gt;"",Q2_2025[[#This Row],[Artikelprijs]],Q2_2025[[#This Row],[Stuksprijs]])</f>
        <v>140</v>
      </c>
      <c r="N1800" s="10">
        <f>Q2_2025[[#This Row],[Besteld]]*Q2_2025[[#This Row],[Prijs 2]]</f>
        <v>280</v>
      </c>
      <c r="O1800" s="10">
        <f>IF(Q2_2025[[#This Row],[Brutobedrag 2]]&lt;Q2_2025[[#This Row],[Bruto - Rel.korting]],Q2_2025[[#This Row],[Brutobedrag 2]],Q2_2025[[#This Row],[Brutobedrag 2]]*(100-Q2_2025[[#This Row],[Relatiekorting percentage]])/100)</f>
        <v>266</v>
      </c>
      <c r="R1800" s="3"/>
      <c r="W1800"/>
      <c r="AB1800"/>
    </row>
    <row r="1801" spans="1:28" x14ac:dyDescent="0.3">
      <c r="A1801" t="s">
        <v>665</v>
      </c>
      <c r="B1801">
        <v>5030225</v>
      </c>
      <c r="C1801" t="s">
        <v>628</v>
      </c>
      <c r="D1801">
        <v>4</v>
      </c>
      <c r="E1801" s="10">
        <v>130</v>
      </c>
      <c r="F1801" s="10">
        <v>520</v>
      </c>
      <c r="G1801" s="10">
        <v>494</v>
      </c>
      <c r="H1801">
        <v>5</v>
      </c>
      <c r="I1801" s="51" t="str">
        <f>_xlfn.XLOOKUP(Q2_2025[[#This Row],[Artikelnr]],Artikel_prijzen[Artnr],Artikel_prijzen[Groep],"")</f>
        <v>Rigging</v>
      </c>
      <c r="J1801" s="10">
        <f>_xlfn.XLOOKUP(Q2_2025[[#This Row],[Artikelnr]],Artikel_prijzen[Artnr],Artikel_prijzen[Prijs 2025],"")</f>
        <v>130</v>
      </c>
      <c r="K1801" t="str">
        <f>IF(Q2_2025[[#This Row],[Artikelprijs]]&lt;&gt;"",IF(Q2_2025[[#This Row],[Stuksprijs]]=Q2_2025[[#This Row],[Artikelprijs]],"Prijs gelijk","Prijs wijkt af"),"")</f>
        <v>Prijs gelijk</v>
      </c>
      <c r="L1801" t="str">
        <f>IF(Q2_2025[[#This Row],[Relatiekorting percentage]]=0,
    "Nvt",
    IF(Q2_2025[[#This Row],[Brutobedrag 2]] &lt; Q2_2025[[#This Row],[Bruto - Rel.korting]],
        "Nee",
        "Ja"))</f>
        <v>Ja</v>
      </c>
      <c r="M1801" s="10">
        <f>IF(Q2_2025[[#This Row],[Artikelprijs]]&lt;&gt;"",Q2_2025[[#This Row],[Artikelprijs]],Q2_2025[[#This Row],[Stuksprijs]])</f>
        <v>130</v>
      </c>
      <c r="N1801" s="10">
        <f>Q2_2025[[#This Row],[Besteld]]*Q2_2025[[#This Row],[Prijs 2]]</f>
        <v>520</v>
      </c>
      <c r="O1801" s="10">
        <f>IF(Q2_2025[[#This Row],[Brutobedrag 2]]&lt;Q2_2025[[#This Row],[Bruto - Rel.korting]],Q2_2025[[#This Row],[Brutobedrag 2]],Q2_2025[[#This Row],[Brutobedrag 2]]*(100-Q2_2025[[#This Row],[Relatiekorting percentage]])/100)</f>
        <v>494</v>
      </c>
      <c r="R1801" s="3"/>
      <c r="W1801"/>
      <c r="AB1801"/>
    </row>
    <row r="1802" spans="1:28" x14ac:dyDescent="0.3">
      <c r="A1802" t="s">
        <v>665</v>
      </c>
      <c r="B1802">
        <v>5030234</v>
      </c>
      <c r="C1802" t="s">
        <v>664</v>
      </c>
      <c r="D1802">
        <v>2</v>
      </c>
      <c r="E1802" s="10">
        <v>175</v>
      </c>
      <c r="F1802" s="10">
        <v>350</v>
      </c>
      <c r="G1802" s="10">
        <v>332.5</v>
      </c>
      <c r="H1802">
        <v>5</v>
      </c>
      <c r="I1802" s="51" t="str">
        <f>_xlfn.XLOOKUP(Q2_2025[[#This Row],[Artikelnr]],Artikel_prijzen[Artnr],Artikel_prijzen[Groep],"")</f>
        <v>Rigging</v>
      </c>
      <c r="J1802" s="10">
        <f>_xlfn.XLOOKUP(Q2_2025[[#This Row],[Artikelnr]],Artikel_prijzen[Artnr],Artikel_prijzen[Prijs 2025],"")</f>
        <v>175</v>
      </c>
      <c r="K1802" t="str">
        <f>IF(Q2_2025[[#This Row],[Artikelprijs]]&lt;&gt;"",IF(Q2_2025[[#This Row],[Stuksprijs]]=Q2_2025[[#This Row],[Artikelprijs]],"Prijs gelijk","Prijs wijkt af"),"")</f>
        <v>Prijs gelijk</v>
      </c>
      <c r="L1802" t="str">
        <f>IF(Q2_2025[[#This Row],[Relatiekorting percentage]]=0,
    "Nvt",
    IF(Q2_2025[[#This Row],[Brutobedrag 2]] &lt; Q2_2025[[#This Row],[Bruto - Rel.korting]],
        "Nee",
        "Ja"))</f>
        <v>Ja</v>
      </c>
      <c r="M1802" s="10">
        <f>IF(Q2_2025[[#This Row],[Artikelprijs]]&lt;&gt;"",Q2_2025[[#This Row],[Artikelprijs]],Q2_2025[[#This Row],[Stuksprijs]])</f>
        <v>175</v>
      </c>
      <c r="N1802" s="10">
        <f>Q2_2025[[#This Row],[Besteld]]*Q2_2025[[#This Row],[Prijs 2]]</f>
        <v>350</v>
      </c>
      <c r="O1802" s="10">
        <f>IF(Q2_2025[[#This Row],[Brutobedrag 2]]&lt;Q2_2025[[#This Row],[Bruto - Rel.korting]],Q2_2025[[#This Row],[Brutobedrag 2]],Q2_2025[[#This Row],[Brutobedrag 2]]*(100-Q2_2025[[#This Row],[Relatiekorting percentage]])/100)</f>
        <v>332.5</v>
      </c>
      <c r="R1802" s="3"/>
      <c r="W1802"/>
      <c r="AB1802"/>
    </row>
    <row r="1803" spans="1:28" x14ac:dyDescent="0.3">
      <c r="A1803" t="s">
        <v>665</v>
      </c>
      <c r="B1803">
        <v>5030232</v>
      </c>
      <c r="C1803" t="s">
        <v>395</v>
      </c>
      <c r="D1803">
        <v>2</v>
      </c>
      <c r="E1803" s="10">
        <v>140</v>
      </c>
      <c r="F1803" s="10">
        <v>280</v>
      </c>
      <c r="G1803" s="10">
        <v>266</v>
      </c>
      <c r="H1803">
        <v>5</v>
      </c>
      <c r="I1803" s="51" t="str">
        <f>_xlfn.XLOOKUP(Q2_2025[[#This Row],[Artikelnr]],Artikel_prijzen[Artnr],Artikel_prijzen[Groep],"")</f>
        <v>Rigging</v>
      </c>
      <c r="J1803" s="10">
        <f>_xlfn.XLOOKUP(Q2_2025[[#This Row],[Artikelnr]],Artikel_prijzen[Artnr],Artikel_prijzen[Prijs 2025],"")</f>
        <v>140</v>
      </c>
      <c r="K1803" t="str">
        <f>IF(Q2_2025[[#This Row],[Artikelprijs]]&lt;&gt;"",IF(Q2_2025[[#This Row],[Stuksprijs]]=Q2_2025[[#This Row],[Artikelprijs]],"Prijs gelijk","Prijs wijkt af"),"")</f>
        <v>Prijs gelijk</v>
      </c>
      <c r="L1803" t="str">
        <f>IF(Q2_2025[[#This Row],[Relatiekorting percentage]]=0,
    "Nvt",
    IF(Q2_2025[[#This Row],[Brutobedrag 2]] &lt; Q2_2025[[#This Row],[Bruto - Rel.korting]],
        "Nee",
        "Ja"))</f>
        <v>Ja</v>
      </c>
      <c r="M1803" s="10">
        <f>IF(Q2_2025[[#This Row],[Artikelprijs]]&lt;&gt;"",Q2_2025[[#This Row],[Artikelprijs]],Q2_2025[[#This Row],[Stuksprijs]])</f>
        <v>140</v>
      </c>
      <c r="N1803" s="10">
        <f>Q2_2025[[#This Row],[Besteld]]*Q2_2025[[#This Row],[Prijs 2]]</f>
        <v>280</v>
      </c>
      <c r="O1803" s="10">
        <f>IF(Q2_2025[[#This Row],[Brutobedrag 2]]&lt;Q2_2025[[#This Row],[Bruto - Rel.korting]],Q2_2025[[#This Row],[Brutobedrag 2]],Q2_2025[[#This Row],[Brutobedrag 2]]*(100-Q2_2025[[#This Row],[Relatiekorting percentage]])/100)</f>
        <v>266</v>
      </c>
      <c r="R1803" s="3"/>
      <c r="W1803"/>
      <c r="AB1803"/>
    </row>
    <row r="1804" spans="1:28" x14ac:dyDescent="0.3">
      <c r="A1804" t="s">
        <v>665</v>
      </c>
      <c r="B1804">
        <v>5030225</v>
      </c>
      <c r="C1804" t="s">
        <v>628</v>
      </c>
      <c r="D1804">
        <v>2</v>
      </c>
      <c r="E1804" s="10">
        <v>130</v>
      </c>
      <c r="F1804" s="10">
        <v>260</v>
      </c>
      <c r="G1804" s="10">
        <v>247</v>
      </c>
      <c r="H1804">
        <v>5</v>
      </c>
      <c r="I1804" s="51" t="str">
        <f>_xlfn.XLOOKUP(Q2_2025[[#This Row],[Artikelnr]],Artikel_prijzen[Artnr],Artikel_prijzen[Groep],"")</f>
        <v>Rigging</v>
      </c>
      <c r="J1804" s="10">
        <f>_xlfn.XLOOKUP(Q2_2025[[#This Row],[Artikelnr]],Artikel_prijzen[Artnr],Artikel_prijzen[Prijs 2025],"")</f>
        <v>130</v>
      </c>
      <c r="K1804" t="str">
        <f>IF(Q2_2025[[#This Row],[Artikelprijs]]&lt;&gt;"",IF(Q2_2025[[#This Row],[Stuksprijs]]=Q2_2025[[#This Row],[Artikelprijs]],"Prijs gelijk","Prijs wijkt af"),"")</f>
        <v>Prijs gelijk</v>
      </c>
      <c r="L1804" t="str">
        <f>IF(Q2_2025[[#This Row],[Relatiekorting percentage]]=0,
    "Nvt",
    IF(Q2_2025[[#This Row],[Brutobedrag 2]] &lt; Q2_2025[[#This Row],[Bruto - Rel.korting]],
        "Nee",
        "Ja"))</f>
        <v>Ja</v>
      </c>
      <c r="M1804" s="10">
        <f>IF(Q2_2025[[#This Row],[Artikelprijs]]&lt;&gt;"",Q2_2025[[#This Row],[Artikelprijs]],Q2_2025[[#This Row],[Stuksprijs]])</f>
        <v>130</v>
      </c>
      <c r="N1804" s="10">
        <f>Q2_2025[[#This Row],[Besteld]]*Q2_2025[[#This Row],[Prijs 2]]</f>
        <v>260</v>
      </c>
      <c r="O1804" s="10">
        <f>IF(Q2_2025[[#This Row],[Brutobedrag 2]]&lt;Q2_2025[[#This Row],[Bruto - Rel.korting]],Q2_2025[[#This Row],[Brutobedrag 2]],Q2_2025[[#This Row],[Brutobedrag 2]]*(100-Q2_2025[[#This Row],[Relatiekorting percentage]])/100)</f>
        <v>247</v>
      </c>
      <c r="R1804" s="3"/>
      <c r="W1804"/>
      <c r="AB1804"/>
    </row>
    <row r="1805" spans="1:28" x14ac:dyDescent="0.3">
      <c r="A1805" t="s">
        <v>665</v>
      </c>
      <c r="B1805">
        <v>5030234</v>
      </c>
      <c r="C1805" t="s">
        <v>664</v>
      </c>
      <c r="D1805">
        <v>1</v>
      </c>
      <c r="E1805" s="10">
        <v>175</v>
      </c>
      <c r="F1805" s="10">
        <v>175</v>
      </c>
      <c r="G1805" s="10">
        <v>166.25</v>
      </c>
      <c r="H1805">
        <v>5</v>
      </c>
      <c r="I1805" s="51" t="str">
        <f>_xlfn.XLOOKUP(Q2_2025[[#This Row],[Artikelnr]],Artikel_prijzen[Artnr],Artikel_prijzen[Groep],"")</f>
        <v>Rigging</v>
      </c>
      <c r="J1805" s="10">
        <f>_xlfn.XLOOKUP(Q2_2025[[#This Row],[Artikelnr]],Artikel_prijzen[Artnr],Artikel_prijzen[Prijs 2025],"")</f>
        <v>175</v>
      </c>
      <c r="K1805" t="str">
        <f>IF(Q2_2025[[#This Row],[Artikelprijs]]&lt;&gt;"",IF(Q2_2025[[#This Row],[Stuksprijs]]=Q2_2025[[#This Row],[Artikelprijs]],"Prijs gelijk","Prijs wijkt af"),"")</f>
        <v>Prijs gelijk</v>
      </c>
      <c r="L1805" t="str">
        <f>IF(Q2_2025[[#This Row],[Relatiekorting percentage]]=0,
    "Nvt",
    IF(Q2_2025[[#This Row],[Brutobedrag 2]] &lt; Q2_2025[[#This Row],[Bruto - Rel.korting]],
        "Nee",
        "Ja"))</f>
        <v>Ja</v>
      </c>
      <c r="M1805" s="10">
        <f>IF(Q2_2025[[#This Row],[Artikelprijs]]&lt;&gt;"",Q2_2025[[#This Row],[Artikelprijs]],Q2_2025[[#This Row],[Stuksprijs]])</f>
        <v>175</v>
      </c>
      <c r="N1805" s="10">
        <f>Q2_2025[[#This Row],[Besteld]]*Q2_2025[[#This Row],[Prijs 2]]</f>
        <v>175</v>
      </c>
      <c r="O1805" s="10">
        <f>IF(Q2_2025[[#This Row],[Brutobedrag 2]]&lt;Q2_2025[[#This Row],[Bruto - Rel.korting]],Q2_2025[[#This Row],[Brutobedrag 2]],Q2_2025[[#This Row],[Brutobedrag 2]]*(100-Q2_2025[[#This Row],[Relatiekorting percentage]])/100)</f>
        <v>166.25</v>
      </c>
      <c r="R1805" s="3"/>
      <c r="W1805"/>
      <c r="AB1805"/>
    </row>
    <row r="1806" spans="1:28" x14ac:dyDescent="0.3">
      <c r="A1806" t="s">
        <v>665</v>
      </c>
      <c r="B1806">
        <v>5030232</v>
      </c>
      <c r="C1806" t="s">
        <v>395</v>
      </c>
      <c r="D1806">
        <v>1</v>
      </c>
      <c r="E1806" s="10">
        <v>140</v>
      </c>
      <c r="F1806" s="10">
        <v>140</v>
      </c>
      <c r="G1806" s="10">
        <v>133</v>
      </c>
      <c r="H1806">
        <v>5</v>
      </c>
      <c r="I1806" s="51" t="str">
        <f>_xlfn.XLOOKUP(Q2_2025[[#This Row],[Artikelnr]],Artikel_prijzen[Artnr],Artikel_prijzen[Groep],"")</f>
        <v>Rigging</v>
      </c>
      <c r="J1806" s="10">
        <f>_xlfn.XLOOKUP(Q2_2025[[#This Row],[Artikelnr]],Artikel_prijzen[Artnr],Artikel_prijzen[Prijs 2025],"")</f>
        <v>140</v>
      </c>
      <c r="K1806" t="str">
        <f>IF(Q2_2025[[#This Row],[Artikelprijs]]&lt;&gt;"",IF(Q2_2025[[#This Row],[Stuksprijs]]=Q2_2025[[#This Row],[Artikelprijs]],"Prijs gelijk","Prijs wijkt af"),"")</f>
        <v>Prijs gelijk</v>
      </c>
      <c r="L1806" t="str">
        <f>IF(Q2_2025[[#This Row],[Relatiekorting percentage]]=0,
    "Nvt",
    IF(Q2_2025[[#This Row],[Brutobedrag 2]] &lt; Q2_2025[[#This Row],[Bruto - Rel.korting]],
        "Nee",
        "Ja"))</f>
        <v>Ja</v>
      </c>
      <c r="M1806" s="10">
        <f>IF(Q2_2025[[#This Row],[Artikelprijs]]&lt;&gt;"",Q2_2025[[#This Row],[Artikelprijs]],Q2_2025[[#This Row],[Stuksprijs]])</f>
        <v>140</v>
      </c>
      <c r="N1806" s="10">
        <f>Q2_2025[[#This Row],[Besteld]]*Q2_2025[[#This Row],[Prijs 2]]</f>
        <v>140</v>
      </c>
      <c r="O1806" s="10">
        <f>IF(Q2_2025[[#This Row],[Brutobedrag 2]]&lt;Q2_2025[[#This Row],[Bruto - Rel.korting]],Q2_2025[[#This Row],[Brutobedrag 2]],Q2_2025[[#This Row],[Brutobedrag 2]]*(100-Q2_2025[[#This Row],[Relatiekorting percentage]])/100)</f>
        <v>133</v>
      </c>
      <c r="R1806" s="3"/>
      <c r="W1806"/>
      <c r="AB1806"/>
    </row>
    <row r="1807" spans="1:28" x14ac:dyDescent="0.3">
      <c r="A1807" t="s">
        <v>665</v>
      </c>
      <c r="B1807">
        <v>5030226</v>
      </c>
      <c r="C1807" t="s">
        <v>291</v>
      </c>
      <c r="D1807">
        <v>8</v>
      </c>
      <c r="E1807" s="10">
        <v>159.65</v>
      </c>
      <c r="F1807" s="10">
        <v>1277.2</v>
      </c>
      <c r="G1807" s="10">
        <v>1277.2</v>
      </c>
      <c r="H1807">
        <v>0</v>
      </c>
      <c r="I1807" s="51" t="str">
        <f>_xlfn.XLOOKUP(Q2_2025[[#This Row],[Artikelnr]],Artikel_prijzen[Artnr],Artikel_prijzen[Groep],"")</f>
        <v>Rigging</v>
      </c>
      <c r="J1807" s="10">
        <f>_xlfn.XLOOKUP(Q2_2025[[#This Row],[Artikelnr]],Artikel_prijzen[Artnr],Artikel_prijzen[Prijs 2025],"")</f>
        <v>155</v>
      </c>
      <c r="K1807" t="str">
        <f>IF(Q2_2025[[#This Row],[Artikelprijs]]&lt;&gt;"",IF(Q2_2025[[#This Row],[Stuksprijs]]=Q2_2025[[#This Row],[Artikelprijs]],"Prijs gelijk","Prijs wijkt af"),"")</f>
        <v>Prijs wijkt af</v>
      </c>
      <c r="L1807" t="str">
        <f>IF(Q2_2025[[#This Row],[Relatiekorting percentage]]=0,
    "Nvt",
    IF(Q2_2025[[#This Row],[Brutobedrag 2]] &lt; Q2_2025[[#This Row],[Bruto - Rel.korting]],
        "Nee",
        "Ja"))</f>
        <v>Nvt</v>
      </c>
      <c r="M1807" s="10">
        <f>IF(Q2_2025[[#This Row],[Artikelprijs]]&lt;&gt;"",Q2_2025[[#This Row],[Artikelprijs]],Q2_2025[[#This Row],[Stuksprijs]])</f>
        <v>155</v>
      </c>
      <c r="N1807" s="10">
        <f>Q2_2025[[#This Row],[Besteld]]*Q2_2025[[#This Row],[Prijs 2]]</f>
        <v>1240</v>
      </c>
      <c r="O1807" s="10">
        <f>IF(Q2_2025[[#This Row],[Brutobedrag 2]]&lt;Q2_2025[[#This Row],[Bruto - Rel.korting]],Q2_2025[[#This Row],[Brutobedrag 2]],Q2_2025[[#This Row],[Brutobedrag 2]]*(100-Q2_2025[[#This Row],[Relatiekorting percentage]])/100)</f>
        <v>1240</v>
      </c>
      <c r="R1807" s="3"/>
      <c r="W1807"/>
      <c r="AB1807"/>
    </row>
    <row r="1808" spans="1:28" x14ac:dyDescent="0.3">
      <c r="A1808" t="s">
        <v>670</v>
      </c>
      <c r="B1808">
        <v>5022017</v>
      </c>
      <c r="C1808" t="s">
        <v>300</v>
      </c>
      <c r="D1808">
        <v>1</v>
      </c>
      <c r="E1808" s="10">
        <v>632.59</v>
      </c>
      <c r="F1808" s="10">
        <v>632.59</v>
      </c>
      <c r="G1808" s="10">
        <v>632.59</v>
      </c>
      <c r="H1808">
        <v>0</v>
      </c>
      <c r="I1808" s="51" t="str">
        <f>_xlfn.XLOOKUP(Q2_2025[[#This Row],[Artikelnr]],Artikel_prijzen[Artnr],Artikel_prijzen[Groep],"")</f>
        <v>Elektra</v>
      </c>
      <c r="J1808" s="10">
        <f>_xlfn.XLOOKUP(Q2_2025[[#This Row],[Artikelnr]],Artikel_prijzen[Artnr],Artikel_prijzen[Prijs 2025],"")</f>
        <v>458.35</v>
      </c>
      <c r="K1808" t="str">
        <f>IF(Q2_2025[[#This Row],[Artikelprijs]]&lt;&gt;"",IF(Q2_2025[[#This Row],[Stuksprijs]]=Q2_2025[[#This Row],[Artikelprijs]],"Prijs gelijk","Prijs wijkt af"),"")</f>
        <v>Prijs wijkt af</v>
      </c>
      <c r="L1808" t="str">
        <f>IF(Q2_2025[[#This Row],[Relatiekorting percentage]]=0,
    "Nvt",
    IF(Q2_2025[[#This Row],[Brutobedrag 2]] &lt; Q2_2025[[#This Row],[Bruto - Rel.korting]],
        "Nee",
        "Ja"))</f>
        <v>Nvt</v>
      </c>
      <c r="M1808" s="10">
        <f>IF(Q2_2025[[#This Row],[Artikelprijs]]&lt;&gt;"",Q2_2025[[#This Row],[Artikelprijs]],Q2_2025[[#This Row],[Stuksprijs]])</f>
        <v>458.35</v>
      </c>
      <c r="N1808" s="10">
        <f>Q2_2025[[#This Row],[Besteld]]*Q2_2025[[#This Row],[Prijs 2]]</f>
        <v>458.35</v>
      </c>
      <c r="O1808" s="10">
        <f>IF(Q2_2025[[#This Row],[Brutobedrag 2]]&lt;Q2_2025[[#This Row],[Bruto - Rel.korting]],Q2_2025[[#This Row],[Brutobedrag 2]],Q2_2025[[#This Row],[Brutobedrag 2]]*(100-Q2_2025[[#This Row],[Relatiekorting percentage]])/100)</f>
        <v>458.35</v>
      </c>
      <c r="R1808" s="3"/>
      <c r="W1808"/>
      <c r="AB1808"/>
    </row>
    <row r="1809" spans="1:28" x14ac:dyDescent="0.3">
      <c r="A1809" t="s">
        <v>670</v>
      </c>
      <c r="B1809">
        <v>3002022</v>
      </c>
      <c r="C1809" t="s">
        <v>195</v>
      </c>
      <c r="D1809">
        <v>1</v>
      </c>
      <c r="E1809" s="10">
        <v>76.02</v>
      </c>
      <c r="F1809" s="10">
        <v>76.02</v>
      </c>
      <c r="G1809" s="10">
        <v>60.82</v>
      </c>
      <c r="H1809">
        <v>20</v>
      </c>
      <c r="I1809" s="51" t="str">
        <f>_xlfn.XLOOKUP(Q2_2025[[#This Row],[Artikelnr]],Artikel_prijzen[Artnr],Artikel_prijzen[Groep],"")</f>
        <v/>
      </c>
      <c r="J1809" s="10" t="str">
        <f>_xlfn.XLOOKUP(Q2_2025[[#This Row],[Artikelnr]],Artikel_prijzen[Artnr],Artikel_prijzen[Prijs 2025],"")</f>
        <v/>
      </c>
      <c r="K1809" t="str">
        <f>IF(Q2_2025[[#This Row],[Artikelprijs]]&lt;&gt;"",IF(Q2_2025[[#This Row],[Stuksprijs]]=Q2_2025[[#This Row],[Artikelprijs]],"Prijs gelijk","Prijs wijkt af"),"")</f>
        <v/>
      </c>
      <c r="L1809" t="str">
        <f>IF(Q2_2025[[#This Row],[Relatiekorting percentage]]=0,
    "Nvt",
    IF(Q2_2025[[#This Row],[Brutobedrag 2]] &lt; Q2_2025[[#This Row],[Bruto - Rel.korting]],
        "Nee",
        "Ja"))</f>
        <v>Ja</v>
      </c>
      <c r="M1809" s="10">
        <f>IF(Q2_2025[[#This Row],[Artikelprijs]]&lt;&gt;"",Q2_2025[[#This Row],[Artikelprijs]],Q2_2025[[#This Row],[Stuksprijs]])</f>
        <v>76.02</v>
      </c>
      <c r="N1809" s="10">
        <f>Q2_2025[[#This Row],[Besteld]]*Q2_2025[[#This Row],[Prijs 2]]</f>
        <v>76.02</v>
      </c>
      <c r="O1809" s="10">
        <f>IF(Q2_2025[[#This Row],[Brutobedrag 2]]&lt;Q2_2025[[#This Row],[Bruto - Rel.korting]],Q2_2025[[#This Row],[Brutobedrag 2]],Q2_2025[[#This Row],[Brutobedrag 2]]*(100-Q2_2025[[#This Row],[Relatiekorting percentage]])/100)</f>
        <v>60.815999999999995</v>
      </c>
      <c r="R1809" s="3"/>
      <c r="W1809"/>
      <c r="AB1809"/>
    </row>
    <row r="1810" spans="1:28" x14ac:dyDescent="0.3">
      <c r="A1810" t="s">
        <v>670</v>
      </c>
      <c r="B1810">
        <v>5020002</v>
      </c>
      <c r="C1810" t="s">
        <v>56</v>
      </c>
      <c r="D1810">
        <v>6</v>
      </c>
      <c r="E1810" s="10">
        <v>39.65</v>
      </c>
      <c r="F1810" s="10">
        <v>237.9</v>
      </c>
      <c r="G1810" s="10">
        <v>190.32</v>
      </c>
      <c r="H1810">
        <v>20</v>
      </c>
      <c r="I1810" s="51" t="str">
        <f>_xlfn.XLOOKUP(Q2_2025[[#This Row],[Artikelnr]],Artikel_prijzen[Artnr],Artikel_prijzen[Groep],"")</f>
        <v/>
      </c>
      <c r="J1810" s="10" t="str">
        <f>_xlfn.XLOOKUP(Q2_2025[[#This Row],[Artikelnr]],Artikel_prijzen[Artnr],Artikel_prijzen[Prijs 2025],"")</f>
        <v/>
      </c>
      <c r="K1810" t="str">
        <f>IF(Q2_2025[[#This Row],[Artikelprijs]]&lt;&gt;"",IF(Q2_2025[[#This Row],[Stuksprijs]]=Q2_2025[[#This Row],[Artikelprijs]],"Prijs gelijk","Prijs wijkt af"),"")</f>
        <v/>
      </c>
      <c r="L1810" t="str">
        <f>IF(Q2_2025[[#This Row],[Relatiekorting percentage]]=0,
    "Nvt",
    IF(Q2_2025[[#This Row],[Brutobedrag 2]] &lt; Q2_2025[[#This Row],[Bruto - Rel.korting]],
        "Nee",
        "Ja"))</f>
        <v>Ja</v>
      </c>
      <c r="M1810" s="10">
        <f>IF(Q2_2025[[#This Row],[Artikelprijs]]&lt;&gt;"",Q2_2025[[#This Row],[Artikelprijs]],Q2_2025[[#This Row],[Stuksprijs]])</f>
        <v>39.65</v>
      </c>
      <c r="N1810" s="10">
        <f>Q2_2025[[#This Row],[Besteld]]*Q2_2025[[#This Row],[Prijs 2]]</f>
        <v>237.89999999999998</v>
      </c>
      <c r="O1810" s="10">
        <f>IF(Q2_2025[[#This Row],[Brutobedrag 2]]&lt;Q2_2025[[#This Row],[Bruto - Rel.korting]],Q2_2025[[#This Row],[Brutobedrag 2]],Q2_2025[[#This Row],[Brutobedrag 2]]*(100-Q2_2025[[#This Row],[Relatiekorting percentage]])/100)</f>
        <v>190.32</v>
      </c>
      <c r="R1810" s="3"/>
      <c r="W1810"/>
      <c r="AB1810"/>
    </row>
    <row r="1811" spans="1:28" x14ac:dyDescent="0.3">
      <c r="A1811" t="s">
        <v>670</v>
      </c>
      <c r="B1811">
        <v>5020001</v>
      </c>
      <c r="C1811" t="s">
        <v>46</v>
      </c>
      <c r="D1811">
        <v>6</v>
      </c>
      <c r="E1811" s="10">
        <v>29.35</v>
      </c>
      <c r="F1811" s="10">
        <v>176.1</v>
      </c>
      <c r="G1811" s="10">
        <v>140.88</v>
      </c>
      <c r="H1811">
        <v>20</v>
      </c>
      <c r="I1811" s="51" t="str">
        <f>_xlfn.XLOOKUP(Q2_2025[[#This Row],[Artikelnr]],Artikel_prijzen[Artnr],Artikel_prijzen[Groep],"")</f>
        <v/>
      </c>
      <c r="J1811" s="10" t="str">
        <f>_xlfn.XLOOKUP(Q2_2025[[#This Row],[Artikelnr]],Artikel_prijzen[Artnr],Artikel_prijzen[Prijs 2025],"")</f>
        <v/>
      </c>
      <c r="K1811" t="str">
        <f>IF(Q2_2025[[#This Row],[Artikelprijs]]&lt;&gt;"",IF(Q2_2025[[#This Row],[Stuksprijs]]=Q2_2025[[#This Row],[Artikelprijs]],"Prijs gelijk","Prijs wijkt af"),"")</f>
        <v/>
      </c>
      <c r="L1811" t="str">
        <f>IF(Q2_2025[[#This Row],[Relatiekorting percentage]]=0,
    "Nvt",
    IF(Q2_2025[[#This Row],[Brutobedrag 2]] &lt; Q2_2025[[#This Row],[Bruto - Rel.korting]],
        "Nee",
        "Ja"))</f>
        <v>Ja</v>
      </c>
      <c r="M1811" s="10">
        <f>IF(Q2_2025[[#This Row],[Artikelprijs]]&lt;&gt;"",Q2_2025[[#This Row],[Artikelprijs]],Q2_2025[[#This Row],[Stuksprijs]])</f>
        <v>29.35</v>
      </c>
      <c r="N1811" s="10">
        <f>Q2_2025[[#This Row],[Besteld]]*Q2_2025[[#This Row],[Prijs 2]]</f>
        <v>176.10000000000002</v>
      </c>
      <c r="O1811" s="10">
        <f>IF(Q2_2025[[#This Row],[Brutobedrag 2]]&lt;Q2_2025[[#This Row],[Bruto - Rel.korting]],Q2_2025[[#This Row],[Brutobedrag 2]],Q2_2025[[#This Row],[Brutobedrag 2]]*(100-Q2_2025[[#This Row],[Relatiekorting percentage]])/100)</f>
        <v>140.88000000000002</v>
      </c>
      <c r="R1811" s="3"/>
      <c r="W1811"/>
      <c r="AB1811"/>
    </row>
    <row r="1812" spans="1:28" x14ac:dyDescent="0.3">
      <c r="A1812" t="s">
        <v>670</v>
      </c>
      <c r="B1812">
        <v>3001013</v>
      </c>
      <c r="C1812" t="s">
        <v>325</v>
      </c>
      <c r="D1812">
        <v>6</v>
      </c>
      <c r="E1812" s="10">
        <v>17.89</v>
      </c>
      <c r="F1812" s="10">
        <v>107.34</v>
      </c>
      <c r="G1812" s="10">
        <v>85.87</v>
      </c>
      <c r="H1812">
        <v>20</v>
      </c>
      <c r="I1812" s="51" t="str">
        <f>_xlfn.XLOOKUP(Q2_2025[[#This Row],[Artikelnr]],Artikel_prijzen[Artnr],Artikel_prijzen[Groep],"")</f>
        <v/>
      </c>
      <c r="J1812" s="10" t="str">
        <f>_xlfn.XLOOKUP(Q2_2025[[#This Row],[Artikelnr]],Artikel_prijzen[Artnr],Artikel_prijzen[Prijs 2025],"")</f>
        <v/>
      </c>
      <c r="K1812" t="str">
        <f>IF(Q2_2025[[#This Row],[Artikelprijs]]&lt;&gt;"",IF(Q2_2025[[#This Row],[Stuksprijs]]=Q2_2025[[#This Row],[Artikelprijs]],"Prijs gelijk","Prijs wijkt af"),"")</f>
        <v/>
      </c>
      <c r="L1812" t="str">
        <f>IF(Q2_2025[[#This Row],[Relatiekorting percentage]]=0,
    "Nvt",
    IF(Q2_2025[[#This Row],[Brutobedrag 2]] &lt; Q2_2025[[#This Row],[Bruto - Rel.korting]],
        "Nee",
        "Ja"))</f>
        <v>Ja</v>
      </c>
      <c r="M1812" s="10">
        <f>IF(Q2_2025[[#This Row],[Artikelprijs]]&lt;&gt;"",Q2_2025[[#This Row],[Artikelprijs]],Q2_2025[[#This Row],[Stuksprijs]])</f>
        <v>17.89</v>
      </c>
      <c r="N1812" s="10">
        <f>Q2_2025[[#This Row],[Besteld]]*Q2_2025[[#This Row],[Prijs 2]]</f>
        <v>107.34</v>
      </c>
      <c r="O1812" s="10">
        <f>IF(Q2_2025[[#This Row],[Brutobedrag 2]]&lt;Q2_2025[[#This Row],[Bruto - Rel.korting]],Q2_2025[[#This Row],[Brutobedrag 2]],Q2_2025[[#This Row],[Brutobedrag 2]]*(100-Q2_2025[[#This Row],[Relatiekorting percentage]])/100)</f>
        <v>85.872000000000014</v>
      </c>
      <c r="R1812" s="3"/>
      <c r="W1812"/>
      <c r="AB1812"/>
    </row>
    <row r="1813" spans="1:28" x14ac:dyDescent="0.3">
      <c r="A1813" t="s">
        <v>670</v>
      </c>
      <c r="B1813">
        <v>1009130</v>
      </c>
      <c r="C1813" t="s">
        <v>250</v>
      </c>
      <c r="D1813">
        <v>2</v>
      </c>
      <c r="E1813" s="10">
        <v>24.73</v>
      </c>
      <c r="F1813" s="10">
        <v>49.46</v>
      </c>
      <c r="G1813" s="10">
        <v>39.57</v>
      </c>
      <c r="H1813">
        <v>20</v>
      </c>
      <c r="I1813" s="51" t="str">
        <f>_xlfn.XLOOKUP(Q2_2025[[#This Row],[Artikelnr]],Artikel_prijzen[Artnr],Artikel_prijzen[Groep],"")</f>
        <v/>
      </c>
      <c r="J1813" s="10" t="str">
        <f>_xlfn.XLOOKUP(Q2_2025[[#This Row],[Artikelnr]],Artikel_prijzen[Artnr],Artikel_prijzen[Prijs 2025],"")</f>
        <v/>
      </c>
      <c r="K1813" t="str">
        <f>IF(Q2_2025[[#This Row],[Artikelprijs]]&lt;&gt;"",IF(Q2_2025[[#This Row],[Stuksprijs]]=Q2_2025[[#This Row],[Artikelprijs]],"Prijs gelijk","Prijs wijkt af"),"")</f>
        <v/>
      </c>
      <c r="L1813" t="str">
        <f>IF(Q2_2025[[#This Row],[Relatiekorting percentage]]=0,
    "Nvt",
    IF(Q2_2025[[#This Row],[Brutobedrag 2]] &lt; Q2_2025[[#This Row],[Bruto - Rel.korting]],
        "Nee",
        "Ja"))</f>
        <v>Ja</v>
      </c>
      <c r="M1813" s="10">
        <f>IF(Q2_2025[[#This Row],[Artikelprijs]]&lt;&gt;"",Q2_2025[[#This Row],[Artikelprijs]],Q2_2025[[#This Row],[Stuksprijs]])</f>
        <v>24.73</v>
      </c>
      <c r="N1813" s="10">
        <f>Q2_2025[[#This Row],[Besteld]]*Q2_2025[[#This Row],[Prijs 2]]</f>
        <v>49.46</v>
      </c>
      <c r="O1813" s="10">
        <f>IF(Q2_2025[[#This Row],[Brutobedrag 2]]&lt;Q2_2025[[#This Row],[Bruto - Rel.korting]],Q2_2025[[#This Row],[Brutobedrag 2]],Q2_2025[[#This Row],[Brutobedrag 2]]*(100-Q2_2025[[#This Row],[Relatiekorting percentage]])/100)</f>
        <v>39.568000000000005</v>
      </c>
      <c r="R1813" s="3"/>
      <c r="W1813"/>
      <c r="AB1813"/>
    </row>
    <row r="1814" spans="1:28" x14ac:dyDescent="0.3">
      <c r="A1814" t="s">
        <v>670</v>
      </c>
      <c r="B1814">
        <v>5031009</v>
      </c>
      <c r="C1814" t="s">
        <v>141</v>
      </c>
      <c r="D1814">
        <v>8</v>
      </c>
      <c r="E1814" s="10">
        <v>89.61</v>
      </c>
      <c r="F1814" s="10">
        <v>716.88</v>
      </c>
      <c r="G1814" s="10">
        <v>573.5</v>
      </c>
      <c r="H1814">
        <v>20</v>
      </c>
      <c r="I1814" s="51" t="str">
        <f>_xlfn.XLOOKUP(Q2_2025[[#This Row],[Artikelnr]],Artikel_prijzen[Artnr],Artikel_prijzen[Groep],"")</f>
        <v/>
      </c>
      <c r="J1814" s="10" t="str">
        <f>_xlfn.XLOOKUP(Q2_2025[[#This Row],[Artikelnr]],Artikel_prijzen[Artnr],Artikel_prijzen[Prijs 2025],"")</f>
        <v/>
      </c>
      <c r="K1814" t="str">
        <f>IF(Q2_2025[[#This Row],[Artikelprijs]]&lt;&gt;"",IF(Q2_2025[[#This Row],[Stuksprijs]]=Q2_2025[[#This Row],[Artikelprijs]],"Prijs gelijk","Prijs wijkt af"),"")</f>
        <v/>
      </c>
      <c r="L1814" t="str">
        <f>IF(Q2_2025[[#This Row],[Relatiekorting percentage]]=0,
    "Nvt",
    IF(Q2_2025[[#This Row],[Brutobedrag 2]] &lt; Q2_2025[[#This Row],[Bruto - Rel.korting]],
        "Nee",
        "Ja"))</f>
        <v>Ja</v>
      </c>
      <c r="M1814" s="10">
        <f>IF(Q2_2025[[#This Row],[Artikelprijs]]&lt;&gt;"",Q2_2025[[#This Row],[Artikelprijs]],Q2_2025[[#This Row],[Stuksprijs]])</f>
        <v>89.61</v>
      </c>
      <c r="N1814" s="10">
        <f>Q2_2025[[#This Row],[Besteld]]*Q2_2025[[#This Row],[Prijs 2]]</f>
        <v>716.88</v>
      </c>
      <c r="O1814" s="10">
        <f>IF(Q2_2025[[#This Row],[Brutobedrag 2]]&lt;Q2_2025[[#This Row],[Bruto - Rel.korting]],Q2_2025[[#This Row],[Brutobedrag 2]],Q2_2025[[#This Row],[Brutobedrag 2]]*(100-Q2_2025[[#This Row],[Relatiekorting percentage]])/100)</f>
        <v>573.50400000000002</v>
      </c>
      <c r="R1814" s="3"/>
      <c r="W1814"/>
      <c r="AB1814"/>
    </row>
    <row r="1815" spans="1:28" x14ac:dyDescent="0.3">
      <c r="A1815" t="s">
        <v>670</v>
      </c>
      <c r="B1815">
        <v>5031008</v>
      </c>
      <c r="C1815" t="s">
        <v>142</v>
      </c>
      <c r="D1815">
        <v>4</v>
      </c>
      <c r="E1815" s="10">
        <v>59.74</v>
      </c>
      <c r="F1815" s="10">
        <v>238.96</v>
      </c>
      <c r="G1815" s="10">
        <v>191.17</v>
      </c>
      <c r="H1815">
        <v>20</v>
      </c>
      <c r="I1815" s="51" t="str">
        <f>_xlfn.XLOOKUP(Q2_2025[[#This Row],[Artikelnr]],Artikel_prijzen[Artnr],Artikel_prijzen[Groep],"")</f>
        <v/>
      </c>
      <c r="J1815" s="10" t="str">
        <f>_xlfn.XLOOKUP(Q2_2025[[#This Row],[Artikelnr]],Artikel_prijzen[Artnr],Artikel_prijzen[Prijs 2025],"")</f>
        <v/>
      </c>
      <c r="K1815" t="str">
        <f>IF(Q2_2025[[#This Row],[Artikelprijs]]&lt;&gt;"",IF(Q2_2025[[#This Row],[Stuksprijs]]=Q2_2025[[#This Row],[Artikelprijs]],"Prijs gelijk","Prijs wijkt af"),"")</f>
        <v/>
      </c>
      <c r="L1815" t="str">
        <f>IF(Q2_2025[[#This Row],[Relatiekorting percentage]]=0,
    "Nvt",
    IF(Q2_2025[[#This Row],[Brutobedrag 2]] &lt; Q2_2025[[#This Row],[Bruto - Rel.korting]],
        "Nee",
        "Ja"))</f>
        <v>Ja</v>
      </c>
      <c r="M1815" s="10">
        <f>IF(Q2_2025[[#This Row],[Artikelprijs]]&lt;&gt;"",Q2_2025[[#This Row],[Artikelprijs]],Q2_2025[[#This Row],[Stuksprijs]])</f>
        <v>59.74</v>
      </c>
      <c r="N1815" s="10">
        <f>Q2_2025[[#This Row],[Besteld]]*Q2_2025[[#This Row],[Prijs 2]]</f>
        <v>238.96</v>
      </c>
      <c r="O1815" s="10">
        <f>IF(Q2_2025[[#This Row],[Brutobedrag 2]]&lt;Q2_2025[[#This Row],[Bruto - Rel.korting]],Q2_2025[[#This Row],[Brutobedrag 2]],Q2_2025[[#This Row],[Brutobedrag 2]]*(100-Q2_2025[[#This Row],[Relatiekorting percentage]])/100)</f>
        <v>191.16800000000001</v>
      </c>
      <c r="R1815" s="3"/>
      <c r="W1815"/>
      <c r="AB1815"/>
    </row>
    <row r="1816" spans="1:28" x14ac:dyDescent="0.3">
      <c r="A1816" t="s">
        <v>670</v>
      </c>
      <c r="B1816">
        <v>5031013</v>
      </c>
      <c r="C1816" t="s">
        <v>146</v>
      </c>
      <c r="D1816">
        <v>4</v>
      </c>
      <c r="E1816" s="10">
        <v>44.29</v>
      </c>
      <c r="F1816" s="10">
        <v>177.16</v>
      </c>
      <c r="G1816" s="10">
        <v>141.72999999999999</v>
      </c>
      <c r="H1816">
        <v>20</v>
      </c>
      <c r="I1816" s="51" t="str">
        <f>_xlfn.XLOOKUP(Q2_2025[[#This Row],[Artikelnr]],Artikel_prijzen[Artnr],Artikel_prijzen[Groep],"")</f>
        <v/>
      </c>
      <c r="J1816" s="10" t="str">
        <f>_xlfn.XLOOKUP(Q2_2025[[#This Row],[Artikelnr]],Artikel_prijzen[Artnr],Artikel_prijzen[Prijs 2025],"")</f>
        <v/>
      </c>
      <c r="K1816" t="str">
        <f>IF(Q2_2025[[#This Row],[Artikelprijs]]&lt;&gt;"",IF(Q2_2025[[#This Row],[Stuksprijs]]=Q2_2025[[#This Row],[Artikelprijs]],"Prijs gelijk","Prijs wijkt af"),"")</f>
        <v/>
      </c>
      <c r="L1816" t="str">
        <f>IF(Q2_2025[[#This Row],[Relatiekorting percentage]]=0,
    "Nvt",
    IF(Q2_2025[[#This Row],[Brutobedrag 2]] &lt; Q2_2025[[#This Row],[Bruto - Rel.korting]],
        "Nee",
        "Ja"))</f>
        <v>Ja</v>
      </c>
      <c r="M1816" s="10">
        <f>IF(Q2_2025[[#This Row],[Artikelprijs]]&lt;&gt;"",Q2_2025[[#This Row],[Artikelprijs]],Q2_2025[[#This Row],[Stuksprijs]])</f>
        <v>44.29</v>
      </c>
      <c r="N1816" s="10">
        <f>Q2_2025[[#This Row],[Besteld]]*Q2_2025[[#This Row],[Prijs 2]]</f>
        <v>177.16</v>
      </c>
      <c r="O1816" s="10">
        <f>IF(Q2_2025[[#This Row],[Brutobedrag 2]]&lt;Q2_2025[[#This Row],[Bruto - Rel.korting]],Q2_2025[[#This Row],[Brutobedrag 2]],Q2_2025[[#This Row],[Brutobedrag 2]]*(100-Q2_2025[[#This Row],[Relatiekorting percentage]])/100)</f>
        <v>141.72799999999998</v>
      </c>
      <c r="R1816" s="3"/>
      <c r="W1816"/>
      <c r="AB1816"/>
    </row>
    <row r="1817" spans="1:28" x14ac:dyDescent="0.3">
      <c r="A1817" t="s">
        <v>670</v>
      </c>
      <c r="B1817">
        <v>5030229</v>
      </c>
      <c r="C1817" t="s">
        <v>18</v>
      </c>
      <c r="D1817">
        <v>4</v>
      </c>
      <c r="E1817" s="10">
        <v>303.85000000000002</v>
      </c>
      <c r="F1817" s="10">
        <v>1215.4000000000001</v>
      </c>
      <c r="G1817" s="10">
        <v>1215.4000000000001</v>
      </c>
      <c r="H1817">
        <v>0</v>
      </c>
      <c r="I1817" s="51" t="str">
        <f>_xlfn.XLOOKUP(Q2_2025[[#This Row],[Artikelnr]],Artikel_prijzen[Artnr],Artikel_prijzen[Groep],"")</f>
        <v>Rigging</v>
      </c>
      <c r="J1817" s="10">
        <f>_xlfn.XLOOKUP(Q2_2025[[#This Row],[Artikelnr]],Artikel_prijzen[Artnr],Artikel_prijzen[Prijs 2025],"")</f>
        <v>295</v>
      </c>
      <c r="K1817" t="str">
        <f>IF(Q2_2025[[#This Row],[Artikelprijs]]&lt;&gt;"",IF(Q2_2025[[#This Row],[Stuksprijs]]=Q2_2025[[#This Row],[Artikelprijs]],"Prijs gelijk","Prijs wijkt af"),"")</f>
        <v>Prijs wijkt af</v>
      </c>
      <c r="L1817" t="str">
        <f>IF(Q2_2025[[#This Row],[Relatiekorting percentage]]=0,
    "Nvt",
    IF(Q2_2025[[#This Row],[Brutobedrag 2]] &lt; Q2_2025[[#This Row],[Bruto - Rel.korting]],
        "Nee",
        "Ja"))</f>
        <v>Nvt</v>
      </c>
      <c r="M1817" s="10">
        <f>IF(Q2_2025[[#This Row],[Artikelprijs]]&lt;&gt;"",Q2_2025[[#This Row],[Artikelprijs]],Q2_2025[[#This Row],[Stuksprijs]])</f>
        <v>295</v>
      </c>
      <c r="N1817" s="10">
        <f>Q2_2025[[#This Row],[Besteld]]*Q2_2025[[#This Row],[Prijs 2]]</f>
        <v>1180</v>
      </c>
      <c r="O1817" s="10">
        <f>IF(Q2_2025[[#This Row],[Brutobedrag 2]]&lt;Q2_2025[[#This Row],[Bruto - Rel.korting]],Q2_2025[[#This Row],[Brutobedrag 2]],Q2_2025[[#This Row],[Brutobedrag 2]]*(100-Q2_2025[[#This Row],[Relatiekorting percentage]])/100)</f>
        <v>1180</v>
      </c>
      <c r="R1817" s="3"/>
      <c r="W1817"/>
      <c r="AB1817"/>
    </row>
    <row r="1818" spans="1:28" x14ac:dyDescent="0.3">
      <c r="A1818" t="s">
        <v>670</v>
      </c>
      <c r="B1818">
        <v>5030232</v>
      </c>
      <c r="C1818" t="s">
        <v>116</v>
      </c>
      <c r="D1818">
        <v>1</v>
      </c>
      <c r="E1818" s="10">
        <v>144.19999999999999</v>
      </c>
      <c r="F1818" s="10">
        <v>144.19999999999999</v>
      </c>
      <c r="G1818" s="10">
        <v>144.19999999999999</v>
      </c>
      <c r="H1818">
        <v>0</v>
      </c>
      <c r="I1818" s="51" t="str">
        <f>_xlfn.XLOOKUP(Q2_2025[[#This Row],[Artikelnr]],Artikel_prijzen[Artnr],Artikel_prijzen[Groep],"")</f>
        <v>Rigging</v>
      </c>
      <c r="J1818" s="10">
        <f>_xlfn.XLOOKUP(Q2_2025[[#This Row],[Artikelnr]],Artikel_prijzen[Artnr],Artikel_prijzen[Prijs 2025],"")</f>
        <v>140</v>
      </c>
      <c r="K1818" t="str">
        <f>IF(Q2_2025[[#This Row],[Artikelprijs]]&lt;&gt;"",IF(Q2_2025[[#This Row],[Stuksprijs]]=Q2_2025[[#This Row],[Artikelprijs]],"Prijs gelijk","Prijs wijkt af"),"")</f>
        <v>Prijs wijkt af</v>
      </c>
      <c r="L1818" t="str">
        <f>IF(Q2_2025[[#This Row],[Relatiekorting percentage]]=0,
    "Nvt",
    IF(Q2_2025[[#This Row],[Brutobedrag 2]] &lt; Q2_2025[[#This Row],[Bruto - Rel.korting]],
        "Nee",
        "Ja"))</f>
        <v>Nvt</v>
      </c>
      <c r="M1818" s="10">
        <f>IF(Q2_2025[[#This Row],[Artikelprijs]]&lt;&gt;"",Q2_2025[[#This Row],[Artikelprijs]],Q2_2025[[#This Row],[Stuksprijs]])</f>
        <v>140</v>
      </c>
      <c r="N1818" s="10">
        <f>Q2_2025[[#This Row],[Besteld]]*Q2_2025[[#This Row],[Prijs 2]]</f>
        <v>140</v>
      </c>
      <c r="O1818" s="10">
        <f>IF(Q2_2025[[#This Row],[Brutobedrag 2]]&lt;Q2_2025[[#This Row],[Bruto - Rel.korting]],Q2_2025[[#This Row],[Brutobedrag 2]],Q2_2025[[#This Row],[Brutobedrag 2]]*(100-Q2_2025[[#This Row],[Relatiekorting percentage]])/100)</f>
        <v>140</v>
      </c>
      <c r="R1818" s="3"/>
      <c r="W1818"/>
      <c r="AB1818"/>
    </row>
    <row r="1819" spans="1:28" x14ac:dyDescent="0.3">
      <c r="A1819" t="s">
        <v>670</v>
      </c>
      <c r="B1819">
        <v>2004082</v>
      </c>
      <c r="C1819" t="s">
        <v>347</v>
      </c>
      <c r="D1819">
        <v>1</v>
      </c>
      <c r="E1819" s="10">
        <v>128.75</v>
      </c>
      <c r="F1819" s="10">
        <v>128.75</v>
      </c>
      <c r="G1819" s="10">
        <v>103</v>
      </c>
      <c r="H1819">
        <v>20</v>
      </c>
      <c r="I1819" s="51" t="str">
        <f>_xlfn.XLOOKUP(Q2_2025[[#This Row],[Artikelnr]],Artikel_prijzen[Artnr],Artikel_prijzen[Groep],"")</f>
        <v/>
      </c>
      <c r="J1819" s="10" t="str">
        <f>_xlfn.XLOOKUP(Q2_2025[[#This Row],[Artikelnr]],Artikel_prijzen[Artnr],Artikel_prijzen[Prijs 2025],"")</f>
        <v/>
      </c>
      <c r="K1819" t="str">
        <f>IF(Q2_2025[[#This Row],[Artikelprijs]]&lt;&gt;"",IF(Q2_2025[[#This Row],[Stuksprijs]]=Q2_2025[[#This Row],[Artikelprijs]],"Prijs gelijk","Prijs wijkt af"),"")</f>
        <v/>
      </c>
      <c r="L1819" t="str">
        <f>IF(Q2_2025[[#This Row],[Relatiekorting percentage]]=0,
    "Nvt",
    IF(Q2_2025[[#This Row],[Brutobedrag 2]] &lt; Q2_2025[[#This Row],[Bruto - Rel.korting]],
        "Nee",
        "Ja"))</f>
        <v>Ja</v>
      </c>
      <c r="M1819" s="10">
        <f>IF(Q2_2025[[#This Row],[Artikelprijs]]&lt;&gt;"",Q2_2025[[#This Row],[Artikelprijs]],Q2_2025[[#This Row],[Stuksprijs]])</f>
        <v>128.75</v>
      </c>
      <c r="N1819" s="10">
        <f>Q2_2025[[#This Row],[Besteld]]*Q2_2025[[#This Row],[Prijs 2]]</f>
        <v>128.75</v>
      </c>
      <c r="O1819" s="10">
        <f>IF(Q2_2025[[#This Row],[Brutobedrag 2]]&lt;Q2_2025[[#This Row],[Bruto - Rel.korting]],Q2_2025[[#This Row],[Brutobedrag 2]],Q2_2025[[#This Row],[Brutobedrag 2]]*(100-Q2_2025[[#This Row],[Relatiekorting percentage]])/100)</f>
        <v>103</v>
      </c>
      <c r="R1819" s="3"/>
      <c r="W1819"/>
      <c r="AB1819"/>
    </row>
    <row r="1820" spans="1:28" x14ac:dyDescent="0.3">
      <c r="A1820" t="s">
        <v>670</v>
      </c>
      <c r="B1820">
        <v>1007051</v>
      </c>
      <c r="C1820" t="s">
        <v>54</v>
      </c>
      <c r="D1820">
        <v>20</v>
      </c>
      <c r="E1820" s="10">
        <v>88.57</v>
      </c>
      <c r="F1820" s="10">
        <v>1771.4</v>
      </c>
      <c r="G1820" s="10">
        <v>1417.12</v>
      </c>
      <c r="H1820">
        <v>20</v>
      </c>
      <c r="I1820" s="51" t="str">
        <f>_xlfn.XLOOKUP(Q2_2025[[#This Row],[Artikelnr]],Artikel_prijzen[Artnr],Artikel_prijzen[Groep],"")</f>
        <v/>
      </c>
      <c r="J1820" s="10" t="str">
        <f>_xlfn.XLOOKUP(Q2_2025[[#This Row],[Artikelnr]],Artikel_prijzen[Artnr],Artikel_prijzen[Prijs 2025],"")</f>
        <v/>
      </c>
      <c r="K1820" t="str">
        <f>IF(Q2_2025[[#This Row],[Artikelprijs]]&lt;&gt;"",IF(Q2_2025[[#This Row],[Stuksprijs]]=Q2_2025[[#This Row],[Artikelprijs]],"Prijs gelijk","Prijs wijkt af"),"")</f>
        <v/>
      </c>
      <c r="L1820" t="str">
        <f>IF(Q2_2025[[#This Row],[Relatiekorting percentage]]=0,
    "Nvt",
    IF(Q2_2025[[#This Row],[Brutobedrag 2]] &lt; Q2_2025[[#This Row],[Bruto - Rel.korting]],
        "Nee",
        "Ja"))</f>
        <v>Ja</v>
      </c>
      <c r="M1820" s="10">
        <f>IF(Q2_2025[[#This Row],[Artikelprijs]]&lt;&gt;"",Q2_2025[[#This Row],[Artikelprijs]],Q2_2025[[#This Row],[Stuksprijs]])</f>
        <v>88.57</v>
      </c>
      <c r="N1820" s="10">
        <f>Q2_2025[[#This Row],[Besteld]]*Q2_2025[[#This Row],[Prijs 2]]</f>
        <v>1771.3999999999999</v>
      </c>
      <c r="O1820" s="10">
        <f>IF(Q2_2025[[#This Row],[Brutobedrag 2]]&lt;Q2_2025[[#This Row],[Bruto - Rel.korting]],Q2_2025[[#This Row],[Brutobedrag 2]],Q2_2025[[#This Row],[Brutobedrag 2]]*(100-Q2_2025[[#This Row],[Relatiekorting percentage]])/100)</f>
        <v>1417.12</v>
      </c>
      <c r="R1820" s="3"/>
      <c r="W1820"/>
      <c r="AB1820"/>
    </row>
    <row r="1821" spans="1:28" x14ac:dyDescent="0.3">
      <c r="A1821" t="s">
        <v>670</v>
      </c>
      <c r="B1821">
        <v>2004057</v>
      </c>
      <c r="C1821" t="s">
        <v>90</v>
      </c>
      <c r="D1821">
        <v>20</v>
      </c>
      <c r="E1821" s="10">
        <v>25.85</v>
      </c>
      <c r="F1821" s="10">
        <v>517</v>
      </c>
      <c r="G1821" s="10">
        <v>413.6</v>
      </c>
      <c r="H1821">
        <v>20</v>
      </c>
      <c r="I1821" s="51" t="str">
        <f>_xlfn.XLOOKUP(Q2_2025[[#This Row],[Artikelnr]],Artikel_prijzen[Artnr],Artikel_prijzen[Groep],"")</f>
        <v/>
      </c>
      <c r="J1821" s="10" t="str">
        <f>_xlfn.XLOOKUP(Q2_2025[[#This Row],[Artikelnr]],Artikel_prijzen[Artnr],Artikel_prijzen[Prijs 2025],"")</f>
        <v/>
      </c>
      <c r="K1821" t="str">
        <f>IF(Q2_2025[[#This Row],[Artikelprijs]]&lt;&gt;"",IF(Q2_2025[[#This Row],[Stuksprijs]]=Q2_2025[[#This Row],[Artikelprijs]],"Prijs gelijk","Prijs wijkt af"),"")</f>
        <v/>
      </c>
      <c r="L1821" t="str">
        <f>IF(Q2_2025[[#This Row],[Relatiekorting percentage]]=0,
    "Nvt",
    IF(Q2_2025[[#This Row],[Brutobedrag 2]] &lt; Q2_2025[[#This Row],[Bruto - Rel.korting]],
        "Nee",
        "Ja"))</f>
        <v>Ja</v>
      </c>
      <c r="M1821" s="10">
        <f>IF(Q2_2025[[#This Row],[Artikelprijs]]&lt;&gt;"",Q2_2025[[#This Row],[Artikelprijs]],Q2_2025[[#This Row],[Stuksprijs]])</f>
        <v>25.85</v>
      </c>
      <c r="N1821" s="10">
        <f>Q2_2025[[#This Row],[Besteld]]*Q2_2025[[#This Row],[Prijs 2]]</f>
        <v>517</v>
      </c>
      <c r="O1821" s="10">
        <f>IF(Q2_2025[[#This Row],[Brutobedrag 2]]&lt;Q2_2025[[#This Row],[Bruto - Rel.korting]],Q2_2025[[#This Row],[Brutobedrag 2]],Q2_2025[[#This Row],[Brutobedrag 2]]*(100-Q2_2025[[#This Row],[Relatiekorting percentage]])/100)</f>
        <v>413.6</v>
      </c>
      <c r="R1821" s="3"/>
      <c r="W1821"/>
      <c r="AB1821"/>
    </row>
    <row r="1822" spans="1:28" x14ac:dyDescent="0.3">
      <c r="A1822" t="s">
        <v>670</v>
      </c>
      <c r="B1822">
        <v>5030229</v>
      </c>
      <c r="C1822" t="s">
        <v>393</v>
      </c>
      <c r="D1822">
        <v>6</v>
      </c>
      <c r="E1822" s="10">
        <v>303.85000000000002</v>
      </c>
      <c r="F1822" s="10">
        <v>1823.1</v>
      </c>
      <c r="G1822" s="10">
        <v>1823.1</v>
      </c>
      <c r="H1822">
        <v>0</v>
      </c>
      <c r="I1822" s="51" t="str">
        <f>_xlfn.XLOOKUP(Q2_2025[[#This Row],[Artikelnr]],Artikel_prijzen[Artnr],Artikel_prijzen[Groep],"")</f>
        <v>Rigging</v>
      </c>
      <c r="J1822" s="10">
        <f>_xlfn.XLOOKUP(Q2_2025[[#This Row],[Artikelnr]],Artikel_prijzen[Artnr],Artikel_prijzen[Prijs 2025],"")</f>
        <v>295</v>
      </c>
      <c r="K1822" t="str">
        <f>IF(Q2_2025[[#This Row],[Artikelprijs]]&lt;&gt;"",IF(Q2_2025[[#This Row],[Stuksprijs]]=Q2_2025[[#This Row],[Artikelprijs]],"Prijs gelijk","Prijs wijkt af"),"")</f>
        <v>Prijs wijkt af</v>
      </c>
      <c r="L1822" t="str">
        <f>IF(Q2_2025[[#This Row],[Relatiekorting percentage]]=0,
    "Nvt",
    IF(Q2_2025[[#This Row],[Brutobedrag 2]] &lt; Q2_2025[[#This Row],[Bruto - Rel.korting]],
        "Nee",
        "Ja"))</f>
        <v>Nvt</v>
      </c>
      <c r="M1822" s="10">
        <f>IF(Q2_2025[[#This Row],[Artikelprijs]]&lt;&gt;"",Q2_2025[[#This Row],[Artikelprijs]],Q2_2025[[#This Row],[Stuksprijs]])</f>
        <v>295</v>
      </c>
      <c r="N1822" s="10">
        <f>Q2_2025[[#This Row],[Besteld]]*Q2_2025[[#This Row],[Prijs 2]]</f>
        <v>1770</v>
      </c>
      <c r="O1822" s="10">
        <f>IF(Q2_2025[[#This Row],[Brutobedrag 2]]&lt;Q2_2025[[#This Row],[Bruto - Rel.korting]],Q2_2025[[#This Row],[Brutobedrag 2]],Q2_2025[[#This Row],[Brutobedrag 2]]*(100-Q2_2025[[#This Row],[Relatiekorting percentage]])/100)</f>
        <v>1770</v>
      </c>
      <c r="R1822" s="3"/>
      <c r="W1822"/>
      <c r="AB1822"/>
    </row>
    <row r="1823" spans="1:28" x14ac:dyDescent="0.3">
      <c r="A1823" t="s">
        <v>670</v>
      </c>
      <c r="B1823">
        <v>5030005</v>
      </c>
      <c r="C1823" t="s">
        <v>623</v>
      </c>
      <c r="D1823">
        <v>1</v>
      </c>
      <c r="E1823" s="10">
        <v>200.85</v>
      </c>
      <c r="F1823" s="10">
        <v>200.85</v>
      </c>
      <c r="G1823" s="10">
        <v>200.85</v>
      </c>
      <c r="H1823">
        <v>0</v>
      </c>
      <c r="I1823" s="51" t="str">
        <f>_xlfn.XLOOKUP(Q2_2025[[#This Row],[Artikelnr]],Artikel_prijzen[Artnr],Artikel_prijzen[Groep],"")</f>
        <v>Rigging</v>
      </c>
      <c r="J1823" s="10">
        <f>_xlfn.XLOOKUP(Q2_2025[[#This Row],[Artikelnr]],Artikel_prijzen[Artnr],Artikel_prijzen[Prijs 2025],"")</f>
        <v>195</v>
      </c>
      <c r="K1823" t="str">
        <f>IF(Q2_2025[[#This Row],[Artikelprijs]]&lt;&gt;"",IF(Q2_2025[[#This Row],[Stuksprijs]]=Q2_2025[[#This Row],[Artikelprijs]],"Prijs gelijk","Prijs wijkt af"),"")</f>
        <v>Prijs wijkt af</v>
      </c>
      <c r="L1823" t="str">
        <f>IF(Q2_2025[[#This Row],[Relatiekorting percentage]]=0,
    "Nvt",
    IF(Q2_2025[[#This Row],[Brutobedrag 2]] &lt; Q2_2025[[#This Row],[Bruto - Rel.korting]],
        "Nee",
        "Ja"))</f>
        <v>Nvt</v>
      </c>
      <c r="M1823" s="10">
        <f>IF(Q2_2025[[#This Row],[Artikelprijs]]&lt;&gt;"",Q2_2025[[#This Row],[Artikelprijs]],Q2_2025[[#This Row],[Stuksprijs]])</f>
        <v>195</v>
      </c>
      <c r="N1823" s="10">
        <f>Q2_2025[[#This Row],[Besteld]]*Q2_2025[[#This Row],[Prijs 2]]</f>
        <v>195</v>
      </c>
      <c r="O1823" s="10">
        <f>IF(Q2_2025[[#This Row],[Brutobedrag 2]]&lt;Q2_2025[[#This Row],[Bruto - Rel.korting]],Q2_2025[[#This Row],[Brutobedrag 2]],Q2_2025[[#This Row],[Brutobedrag 2]]*(100-Q2_2025[[#This Row],[Relatiekorting percentage]])/100)</f>
        <v>195</v>
      </c>
      <c r="R1823" s="3"/>
      <c r="W1823"/>
      <c r="AB1823"/>
    </row>
    <row r="1824" spans="1:28" x14ac:dyDescent="0.3">
      <c r="A1824" t="s">
        <v>670</v>
      </c>
      <c r="B1824">
        <v>5031049</v>
      </c>
      <c r="C1824" t="s">
        <v>14</v>
      </c>
      <c r="D1824">
        <v>6</v>
      </c>
      <c r="E1824" s="10">
        <v>35.020000000000003</v>
      </c>
      <c r="F1824" s="10">
        <v>210.12</v>
      </c>
      <c r="G1824" s="10">
        <v>189.11</v>
      </c>
      <c r="H1824">
        <v>10</v>
      </c>
      <c r="I1824" s="51" t="str">
        <f>_xlfn.XLOOKUP(Q2_2025[[#This Row],[Artikelnr]],Artikel_prijzen[Artnr],Artikel_prijzen[Groep],"")</f>
        <v/>
      </c>
      <c r="J1824" s="10" t="str">
        <f>_xlfn.XLOOKUP(Q2_2025[[#This Row],[Artikelnr]],Artikel_prijzen[Artnr],Artikel_prijzen[Prijs 2025],"")</f>
        <v/>
      </c>
      <c r="K1824" t="str">
        <f>IF(Q2_2025[[#This Row],[Artikelprijs]]&lt;&gt;"",IF(Q2_2025[[#This Row],[Stuksprijs]]=Q2_2025[[#This Row],[Artikelprijs]],"Prijs gelijk","Prijs wijkt af"),"")</f>
        <v/>
      </c>
      <c r="L1824" t="str">
        <f>IF(Q2_2025[[#This Row],[Relatiekorting percentage]]=0,
    "Nvt",
    IF(Q2_2025[[#This Row],[Brutobedrag 2]] &lt; Q2_2025[[#This Row],[Bruto - Rel.korting]],
        "Nee",
        "Ja"))</f>
        <v>Ja</v>
      </c>
      <c r="M1824" s="10">
        <f>IF(Q2_2025[[#This Row],[Artikelprijs]]&lt;&gt;"",Q2_2025[[#This Row],[Artikelprijs]],Q2_2025[[#This Row],[Stuksprijs]])</f>
        <v>35.020000000000003</v>
      </c>
      <c r="N1824" s="10">
        <f>Q2_2025[[#This Row],[Besteld]]*Q2_2025[[#This Row],[Prijs 2]]</f>
        <v>210.12</v>
      </c>
      <c r="O1824" s="10">
        <f>IF(Q2_2025[[#This Row],[Brutobedrag 2]]&lt;Q2_2025[[#This Row],[Bruto - Rel.korting]],Q2_2025[[#This Row],[Brutobedrag 2]],Q2_2025[[#This Row],[Brutobedrag 2]]*(100-Q2_2025[[#This Row],[Relatiekorting percentage]])/100)</f>
        <v>189.108</v>
      </c>
      <c r="R1824" s="3"/>
      <c r="W1824"/>
      <c r="AB1824"/>
    </row>
    <row r="1825" spans="1:28" x14ac:dyDescent="0.3">
      <c r="A1825" t="s">
        <v>670</v>
      </c>
      <c r="B1825">
        <v>5031050</v>
      </c>
      <c r="C1825" t="s">
        <v>180</v>
      </c>
      <c r="D1825">
        <v>1</v>
      </c>
      <c r="E1825" s="10">
        <v>35.020000000000003</v>
      </c>
      <c r="F1825" s="10">
        <v>35.020000000000003</v>
      </c>
      <c r="G1825" s="10">
        <v>31.52</v>
      </c>
      <c r="H1825">
        <v>10</v>
      </c>
      <c r="I1825" s="51" t="str">
        <f>_xlfn.XLOOKUP(Q2_2025[[#This Row],[Artikelnr]],Artikel_prijzen[Artnr],Artikel_prijzen[Groep],"")</f>
        <v/>
      </c>
      <c r="J1825" s="10" t="str">
        <f>_xlfn.XLOOKUP(Q2_2025[[#This Row],[Artikelnr]],Artikel_prijzen[Artnr],Artikel_prijzen[Prijs 2025],"")</f>
        <v/>
      </c>
      <c r="K1825" t="str">
        <f>IF(Q2_2025[[#This Row],[Artikelprijs]]&lt;&gt;"",IF(Q2_2025[[#This Row],[Stuksprijs]]=Q2_2025[[#This Row],[Artikelprijs]],"Prijs gelijk","Prijs wijkt af"),"")</f>
        <v/>
      </c>
      <c r="L1825" t="str">
        <f>IF(Q2_2025[[#This Row],[Relatiekorting percentage]]=0,
    "Nvt",
    IF(Q2_2025[[#This Row],[Brutobedrag 2]] &lt; Q2_2025[[#This Row],[Bruto - Rel.korting]],
        "Nee",
        "Ja"))</f>
        <v>Ja</v>
      </c>
      <c r="M1825" s="10">
        <f>IF(Q2_2025[[#This Row],[Artikelprijs]]&lt;&gt;"",Q2_2025[[#This Row],[Artikelprijs]],Q2_2025[[#This Row],[Stuksprijs]])</f>
        <v>35.020000000000003</v>
      </c>
      <c r="N1825" s="10">
        <f>Q2_2025[[#This Row],[Besteld]]*Q2_2025[[#This Row],[Prijs 2]]</f>
        <v>35.020000000000003</v>
      </c>
      <c r="O1825" s="10">
        <f>IF(Q2_2025[[#This Row],[Brutobedrag 2]]&lt;Q2_2025[[#This Row],[Bruto - Rel.korting]],Q2_2025[[#This Row],[Brutobedrag 2]],Q2_2025[[#This Row],[Brutobedrag 2]]*(100-Q2_2025[[#This Row],[Relatiekorting percentage]])/100)</f>
        <v>31.518000000000001</v>
      </c>
      <c r="R1825" s="3"/>
      <c r="W1825"/>
      <c r="AB1825"/>
    </row>
    <row r="1826" spans="1:28" x14ac:dyDescent="0.3">
      <c r="A1826" t="s">
        <v>670</v>
      </c>
      <c r="B1826">
        <v>5031052</v>
      </c>
      <c r="C1826" t="s">
        <v>12</v>
      </c>
      <c r="D1826">
        <v>10</v>
      </c>
      <c r="E1826" s="10">
        <v>88.07</v>
      </c>
      <c r="F1826" s="10">
        <v>880.7</v>
      </c>
      <c r="G1826" s="10">
        <v>792.63</v>
      </c>
      <c r="H1826">
        <v>10</v>
      </c>
      <c r="I1826" s="51" t="str">
        <f>_xlfn.XLOOKUP(Q2_2025[[#This Row],[Artikelnr]],Artikel_prijzen[Artnr],Artikel_prijzen[Groep],"")</f>
        <v/>
      </c>
      <c r="J1826" s="10" t="str">
        <f>_xlfn.XLOOKUP(Q2_2025[[#This Row],[Artikelnr]],Artikel_prijzen[Artnr],Artikel_prijzen[Prijs 2025],"")</f>
        <v/>
      </c>
      <c r="K1826" t="str">
        <f>IF(Q2_2025[[#This Row],[Artikelprijs]]&lt;&gt;"",IF(Q2_2025[[#This Row],[Stuksprijs]]=Q2_2025[[#This Row],[Artikelprijs]],"Prijs gelijk","Prijs wijkt af"),"")</f>
        <v/>
      </c>
      <c r="L1826" t="str">
        <f>IF(Q2_2025[[#This Row],[Relatiekorting percentage]]=0,
    "Nvt",
    IF(Q2_2025[[#This Row],[Brutobedrag 2]] &lt; Q2_2025[[#This Row],[Bruto - Rel.korting]],
        "Nee",
        "Ja"))</f>
        <v>Ja</v>
      </c>
      <c r="M1826" s="10">
        <f>IF(Q2_2025[[#This Row],[Artikelprijs]]&lt;&gt;"",Q2_2025[[#This Row],[Artikelprijs]],Q2_2025[[#This Row],[Stuksprijs]])</f>
        <v>88.07</v>
      </c>
      <c r="N1826" s="10">
        <f>Q2_2025[[#This Row],[Besteld]]*Q2_2025[[#This Row],[Prijs 2]]</f>
        <v>880.69999999999993</v>
      </c>
      <c r="O1826" s="10">
        <f>IF(Q2_2025[[#This Row],[Brutobedrag 2]]&lt;Q2_2025[[#This Row],[Bruto - Rel.korting]],Q2_2025[[#This Row],[Brutobedrag 2]],Q2_2025[[#This Row],[Brutobedrag 2]]*(100-Q2_2025[[#This Row],[Relatiekorting percentage]])/100)</f>
        <v>792.63</v>
      </c>
      <c r="R1826" s="3"/>
      <c r="W1826"/>
      <c r="AB1826"/>
    </row>
    <row r="1827" spans="1:28" x14ac:dyDescent="0.3">
      <c r="A1827" t="s">
        <v>670</v>
      </c>
      <c r="B1827">
        <v>5031053</v>
      </c>
      <c r="C1827" t="s">
        <v>10</v>
      </c>
      <c r="D1827">
        <v>3</v>
      </c>
      <c r="E1827" s="10">
        <v>113.3</v>
      </c>
      <c r="F1827" s="10">
        <v>339.9</v>
      </c>
      <c r="G1827" s="10">
        <v>305.91000000000003</v>
      </c>
      <c r="H1827">
        <v>10</v>
      </c>
      <c r="I1827" s="51" t="str">
        <f>_xlfn.XLOOKUP(Q2_2025[[#This Row],[Artikelnr]],Artikel_prijzen[Artnr],Artikel_prijzen[Groep],"")</f>
        <v/>
      </c>
      <c r="J1827" s="10" t="str">
        <f>_xlfn.XLOOKUP(Q2_2025[[#This Row],[Artikelnr]],Artikel_prijzen[Artnr],Artikel_prijzen[Prijs 2025],"")</f>
        <v/>
      </c>
      <c r="K1827" t="str">
        <f>IF(Q2_2025[[#This Row],[Artikelprijs]]&lt;&gt;"",IF(Q2_2025[[#This Row],[Stuksprijs]]=Q2_2025[[#This Row],[Artikelprijs]],"Prijs gelijk","Prijs wijkt af"),"")</f>
        <v/>
      </c>
      <c r="L1827" t="str">
        <f>IF(Q2_2025[[#This Row],[Relatiekorting percentage]]=0,
    "Nvt",
    IF(Q2_2025[[#This Row],[Brutobedrag 2]] &lt; Q2_2025[[#This Row],[Bruto - Rel.korting]],
        "Nee",
        "Ja"))</f>
        <v>Ja</v>
      </c>
      <c r="M1827" s="10">
        <f>IF(Q2_2025[[#This Row],[Artikelprijs]]&lt;&gt;"",Q2_2025[[#This Row],[Artikelprijs]],Q2_2025[[#This Row],[Stuksprijs]])</f>
        <v>113.3</v>
      </c>
      <c r="N1827" s="10">
        <f>Q2_2025[[#This Row],[Besteld]]*Q2_2025[[#This Row],[Prijs 2]]</f>
        <v>339.9</v>
      </c>
      <c r="O1827" s="10">
        <f>IF(Q2_2025[[#This Row],[Brutobedrag 2]]&lt;Q2_2025[[#This Row],[Bruto - Rel.korting]],Q2_2025[[#This Row],[Brutobedrag 2]],Q2_2025[[#This Row],[Brutobedrag 2]]*(100-Q2_2025[[#This Row],[Relatiekorting percentage]])/100)</f>
        <v>305.90999999999997</v>
      </c>
      <c r="R1827" s="3"/>
      <c r="W1827"/>
      <c r="AB1827"/>
    </row>
    <row r="1828" spans="1:28" x14ac:dyDescent="0.3">
      <c r="A1828" t="s">
        <v>670</v>
      </c>
      <c r="B1828">
        <v>5031056</v>
      </c>
      <c r="C1828" t="s">
        <v>632</v>
      </c>
      <c r="D1828">
        <v>2</v>
      </c>
      <c r="E1828" s="10">
        <v>69.78</v>
      </c>
      <c r="F1828" s="10">
        <v>139.56</v>
      </c>
      <c r="G1828" s="10">
        <v>125.6</v>
      </c>
      <c r="H1828">
        <v>10</v>
      </c>
      <c r="I1828" s="51" t="str">
        <f>_xlfn.XLOOKUP(Q2_2025[[#This Row],[Artikelnr]],Artikel_prijzen[Artnr],Artikel_prijzen[Groep],"")</f>
        <v/>
      </c>
      <c r="J1828" s="10" t="str">
        <f>_xlfn.XLOOKUP(Q2_2025[[#This Row],[Artikelnr]],Artikel_prijzen[Artnr],Artikel_prijzen[Prijs 2025],"")</f>
        <v/>
      </c>
      <c r="K1828" t="str">
        <f>IF(Q2_2025[[#This Row],[Artikelprijs]]&lt;&gt;"",IF(Q2_2025[[#This Row],[Stuksprijs]]=Q2_2025[[#This Row],[Artikelprijs]],"Prijs gelijk","Prijs wijkt af"),"")</f>
        <v/>
      </c>
      <c r="L1828" t="str">
        <f>IF(Q2_2025[[#This Row],[Relatiekorting percentage]]=0,
    "Nvt",
    IF(Q2_2025[[#This Row],[Brutobedrag 2]] &lt; Q2_2025[[#This Row],[Bruto - Rel.korting]],
        "Nee",
        "Ja"))</f>
        <v>Ja</v>
      </c>
      <c r="M1828" s="10">
        <f>IF(Q2_2025[[#This Row],[Artikelprijs]]&lt;&gt;"",Q2_2025[[#This Row],[Artikelprijs]],Q2_2025[[#This Row],[Stuksprijs]])</f>
        <v>69.78</v>
      </c>
      <c r="N1828" s="10">
        <f>Q2_2025[[#This Row],[Besteld]]*Q2_2025[[#This Row],[Prijs 2]]</f>
        <v>139.56</v>
      </c>
      <c r="O1828" s="10">
        <f>IF(Q2_2025[[#This Row],[Brutobedrag 2]]&lt;Q2_2025[[#This Row],[Bruto - Rel.korting]],Q2_2025[[#This Row],[Brutobedrag 2]],Q2_2025[[#This Row],[Brutobedrag 2]]*(100-Q2_2025[[#This Row],[Relatiekorting percentage]])/100)</f>
        <v>125.604</v>
      </c>
      <c r="R1828" s="3"/>
      <c r="W1828"/>
      <c r="AB1828"/>
    </row>
    <row r="1829" spans="1:28" x14ac:dyDescent="0.3">
      <c r="A1829" t="s">
        <v>670</v>
      </c>
      <c r="B1829">
        <v>5031059</v>
      </c>
      <c r="C1829" t="s">
        <v>671</v>
      </c>
      <c r="D1829">
        <v>4</v>
      </c>
      <c r="E1829" s="10">
        <v>69.78</v>
      </c>
      <c r="F1829" s="10">
        <v>279.12</v>
      </c>
      <c r="G1829" s="10">
        <v>251.21</v>
      </c>
      <c r="H1829">
        <v>10</v>
      </c>
      <c r="I1829" s="51" t="str">
        <f>_xlfn.XLOOKUP(Q2_2025[[#This Row],[Artikelnr]],Artikel_prijzen[Artnr],Artikel_prijzen[Groep],"")</f>
        <v/>
      </c>
      <c r="J1829" s="10" t="str">
        <f>_xlfn.XLOOKUP(Q2_2025[[#This Row],[Artikelnr]],Artikel_prijzen[Artnr],Artikel_prijzen[Prijs 2025],"")</f>
        <v/>
      </c>
      <c r="K1829" t="str">
        <f>IF(Q2_2025[[#This Row],[Artikelprijs]]&lt;&gt;"",IF(Q2_2025[[#This Row],[Stuksprijs]]=Q2_2025[[#This Row],[Artikelprijs]],"Prijs gelijk","Prijs wijkt af"),"")</f>
        <v/>
      </c>
      <c r="L1829" t="str">
        <f>IF(Q2_2025[[#This Row],[Relatiekorting percentage]]=0,
    "Nvt",
    IF(Q2_2025[[#This Row],[Brutobedrag 2]] &lt; Q2_2025[[#This Row],[Bruto - Rel.korting]],
        "Nee",
        "Ja"))</f>
        <v>Ja</v>
      </c>
      <c r="M1829" s="10">
        <f>IF(Q2_2025[[#This Row],[Artikelprijs]]&lt;&gt;"",Q2_2025[[#This Row],[Artikelprijs]],Q2_2025[[#This Row],[Stuksprijs]])</f>
        <v>69.78</v>
      </c>
      <c r="N1829" s="10">
        <f>Q2_2025[[#This Row],[Besteld]]*Q2_2025[[#This Row],[Prijs 2]]</f>
        <v>279.12</v>
      </c>
      <c r="O1829" s="10">
        <f>IF(Q2_2025[[#This Row],[Brutobedrag 2]]&lt;Q2_2025[[#This Row],[Bruto - Rel.korting]],Q2_2025[[#This Row],[Brutobedrag 2]],Q2_2025[[#This Row],[Brutobedrag 2]]*(100-Q2_2025[[#This Row],[Relatiekorting percentage]])/100)</f>
        <v>251.208</v>
      </c>
      <c r="R1829" s="3"/>
      <c r="W1829"/>
      <c r="AB1829"/>
    </row>
    <row r="1830" spans="1:28" x14ac:dyDescent="0.3">
      <c r="A1830" t="s">
        <v>670</v>
      </c>
      <c r="B1830">
        <v>2004036</v>
      </c>
      <c r="C1830" t="s">
        <v>96</v>
      </c>
      <c r="D1830">
        <v>4</v>
      </c>
      <c r="E1830" s="10">
        <v>17.5</v>
      </c>
      <c r="F1830" s="10">
        <v>70</v>
      </c>
      <c r="G1830" s="10">
        <v>63</v>
      </c>
      <c r="H1830">
        <v>10</v>
      </c>
      <c r="I1830" s="51" t="str">
        <f>_xlfn.XLOOKUP(Q2_2025[[#This Row],[Artikelnr]],Artikel_prijzen[Artnr],Artikel_prijzen[Groep],"")</f>
        <v/>
      </c>
      <c r="J1830" s="10" t="str">
        <f>_xlfn.XLOOKUP(Q2_2025[[#This Row],[Artikelnr]],Artikel_prijzen[Artnr],Artikel_prijzen[Prijs 2025],"")</f>
        <v/>
      </c>
      <c r="K1830" t="str">
        <f>IF(Q2_2025[[#This Row],[Artikelprijs]]&lt;&gt;"",IF(Q2_2025[[#This Row],[Stuksprijs]]=Q2_2025[[#This Row],[Artikelprijs]],"Prijs gelijk","Prijs wijkt af"),"")</f>
        <v/>
      </c>
      <c r="L1830" t="str">
        <f>IF(Q2_2025[[#This Row],[Relatiekorting percentage]]=0,
    "Nvt",
    IF(Q2_2025[[#This Row],[Brutobedrag 2]] &lt; Q2_2025[[#This Row],[Bruto - Rel.korting]],
        "Nee",
        "Ja"))</f>
        <v>Ja</v>
      </c>
      <c r="M1830" s="10">
        <f>IF(Q2_2025[[#This Row],[Artikelprijs]]&lt;&gt;"",Q2_2025[[#This Row],[Artikelprijs]],Q2_2025[[#This Row],[Stuksprijs]])</f>
        <v>17.5</v>
      </c>
      <c r="N1830" s="10">
        <f>Q2_2025[[#This Row],[Besteld]]*Q2_2025[[#This Row],[Prijs 2]]</f>
        <v>70</v>
      </c>
      <c r="O1830" s="10">
        <f>IF(Q2_2025[[#This Row],[Brutobedrag 2]]&lt;Q2_2025[[#This Row],[Bruto - Rel.korting]],Q2_2025[[#This Row],[Brutobedrag 2]],Q2_2025[[#This Row],[Brutobedrag 2]]*(100-Q2_2025[[#This Row],[Relatiekorting percentage]])/100)</f>
        <v>63</v>
      </c>
      <c r="R1830" s="3"/>
      <c r="W1830"/>
      <c r="AB1830"/>
    </row>
    <row r="1831" spans="1:28" x14ac:dyDescent="0.3">
      <c r="A1831" t="s">
        <v>670</v>
      </c>
      <c r="B1831">
        <v>2004045</v>
      </c>
      <c r="C1831" t="s">
        <v>364</v>
      </c>
      <c r="D1831">
        <v>5</v>
      </c>
      <c r="E1831" s="10">
        <v>18</v>
      </c>
      <c r="F1831" s="10">
        <v>90</v>
      </c>
      <c r="G1831" s="10">
        <v>81</v>
      </c>
      <c r="H1831">
        <v>10</v>
      </c>
      <c r="I1831" s="51" t="str">
        <f>_xlfn.XLOOKUP(Q2_2025[[#This Row],[Artikelnr]],Artikel_prijzen[Artnr],Artikel_prijzen[Groep],"")</f>
        <v/>
      </c>
      <c r="J1831" s="10" t="str">
        <f>_xlfn.XLOOKUP(Q2_2025[[#This Row],[Artikelnr]],Artikel_prijzen[Artnr],Artikel_prijzen[Prijs 2025],"")</f>
        <v/>
      </c>
      <c r="K1831" t="str">
        <f>IF(Q2_2025[[#This Row],[Artikelprijs]]&lt;&gt;"",IF(Q2_2025[[#This Row],[Stuksprijs]]=Q2_2025[[#This Row],[Artikelprijs]],"Prijs gelijk","Prijs wijkt af"),"")</f>
        <v/>
      </c>
      <c r="L1831" t="str">
        <f>IF(Q2_2025[[#This Row],[Relatiekorting percentage]]=0,
    "Nvt",
    IF(Q2_2025[[#This Row],[Brutobedrag 2]] &lt; Q2_2025[[#This Row],[Bruto - Rel.korting]],
        "Nee",
        "Ja"))</f>
        <v>Ja</v>
      </c>
      <c r="M1831" s="10">
        <f>IF(Q2_2025[[#This Row],[Artikelprijs]]&lt;&gt;"",Q2_2025[[#This Row],[Artikelprijs]],Q2_2025[[#This Row],[Stuksprijs]])</f>
        <v>18</v>
      </c>
      <c r="N1831" s="10">
        <f>Q2_2025[[#This Row],[Besteld]]*Q2_2025[[#This Row],[Prijs 2]]</f>
        <v>90</v>
      </c>
      <c r="O1831" s="10">
        <f>IF(Q2_2025[[#This Row],[Brutobedrag 2]]&lt;Q2_2025[[#This Row],[Bruto - Rel.korting]],Q2_2025[[#This Row],[Brutobedrag 2]],Q2_2025[[#This Row],[Brutobedrag 2]]*(100-Q2_2025[[#This Row],[Relatiekorting percentage]])/100)</f>
        <v>81</v>
      </c>
      <c r="R1831" s="3"/>
      <c r="W1831"/>
      <c r="AB1831"/>
    </row>
    <row r="1832" spans="1:28" x14ac:dyDescent="0.3">
      <c r="A1832" t="s">
        <v>670</v>
      </c>
      <c r="B1832">
        <v>2004021</v>
      </c>
      <c r="C1832" t="s">
        <v>44</v>
      </c>
      <c r="D1832">
        <v>18</v>
      </c>
      <c r="E1832" s="10">
        <v>16.22</v>
      </c>
      <c r="F1832" s="10">
        <v>291.95999999999998</v>
      </c>
      <c r="G1832" s="10">
        <v>262.76</v>
      </c>
      <c r="H1832">
        <v>10</v>
      </c>
      <c r="I1832" s="51" t="str">
        <f>_xlfn.XLOOKUP(Q2_2025[[#This Row],[Artikelnr]],Artikel_prijzen[Artnr],Artikel_prijzen[Groep],"")</f>
        <v/>
      </c>
      <c r="J1832" s="10" t="str">
        <f>_xlfn.XLOOKUP(Q2_2025[[#This Row],[Artikelnr]],Artikel_prijzen[Artnr],Artikel_prijzen[Prijs 2025],"")</f>
        <v/>
      </c>
      <c r="K1832" t="str">
        <f>IF(Q2_2025[[#This Row],[Artikelprijs]]&lt;&gt;"",IF(Q2_2025[[#This Row],[Stuksprijs]]=Q2_2025[[#This Row],[Artikelprijs]],"Prijs gelijk","Prijs wijkt af"),"")</f>
        <v/>
      </c>
      <c r="L1832" t="str">
        <f>IF(Q2_2025[[#This Row],[Relatiekorting percentage]]=0,
    "Nvt",
    IF(Q2_2025[[#This Row],[Brutobedrag 2]] &lt; Q2_2025[[#This Row],[Bruto - Rel.korting]],
        "Nee",
        "Ja"))</f>
        <v>Ja</v>
      </c>
      <c r="M1832" s="10">
        <f>IF(Q2_2025[[#This Row],[Artikelprijs]]&lt;&gt;"",Q2_2025[[#This Row],[Artikelprijs]],Q2_2025[[#This Row],[Stuksprijs]])</f>
        <v>16.22</v>
      </c>
      <c r="N1832" s="10">
        <f>Q2_2025[[#This Row],[Besteld]]*Q2_2025[[#This Row],[Prijs 2]]</f>
        <v>291.95999999999998</v>
      </c>
      <c r="O1832" s="10">
        <f>IF(Q2_2025[[#This Row],[Brutobedrag 2]]&lt;Q2_2025[[#This Row],[Bruto - Rel.korting]],Q2_2025[[#This Row],[Brutobedrag 2]],Q2_2025[[#This Row],[Brutobedrag 2]]*(100-Q2_2025[[#This Row],[Relatiekorting percentage]])/100)</f>
        <v>262.76399999999995</v>
      </c>
      <c r="R1832" s="3"/>
      <c r="W1832"/>
      <c r="AB1832"/>
    </row>
    <row r="1833" spans="1:28" x14ac:dyDescent="0.3">
      <c r="A1833" t="s">
        <v>670</v>
      </c>
      <c r="B1833">
        <v>1008008</v>
      </c>
      <c r="C1833" t="s">
        <v>152</v>
      </c>
      <c r="D1833">
        <v>6</v>
      </c>
      <c r="E1833" s="10">
        <v>82.95</v>
      </c>
      <c r="F1833" s="10">
        <v>497.7</v>
      </c>
      <c r="G1833" s="10">
        <v>447.93</v>
      </c>
      <c r="H1833">
        <v>10</v>
      </c>
      <c r="I1833" s="51" t="str">
        <f>_xlfn.XLOOKUP(Q2_2025[[#This Row],[Artikelnr]],Artikel_prijzen[Artnr],Artikel_prijzen[Groep],"")</f>
        <v/>
      </c>
      <c r="J1833" s="10" t="str">
        <f>_xlfn.XLOOKUP(Q2_2025[[#This Row],[Artikelnr]],Artikel_prijzen[Artnr],Artikel_prijzen[Prijs 2025],"")</f>
        <v/>
      </c>
      <c r="K1833" t="str">
        <f>IF(Q2_2025[[#This Row],[Artikelprijs]]&lt;&gt;"",IF(Q2_2025[[#This Row],[Stuksprijs]]=Q2_2025[[#This Row],[Artikelprijs]],"Prijs gelijk","Prijs wijkt af"),"")</f>
        <v/>
      </c>
      <c r="L1833" t="str">
        <f>IF(Q2_2025[[#This Row],[Relatiekorting percentage]]=0,
    "Nvt",
    IF(Q2_2025[[#This Row],[Brutobedrag 2]] &lt; Q2_2025[[#This Row],[Bruto - Rel.korting]],
        "Nee",
        "Ja"))</f>
        <v>Ja</v>
      </c>
      <c r="M1833" s="10">
        <f>IF(Q2_2025[[#This Row],[Artikelprijs]]&lt;&gt;"",Q2_2025[[#This Row],[Artikelprijs]],Q2_2025[[#This Row],[Stuksprijs]])</f>
        <v>82.95</v>
      </c>
      <c r="N1833" s="10">
        <f>Q2_2025[[#This Row],[Besteld]]*Q2_2025[[#This Row],[Prijs 2]]</f>
        <v>497.70000000000005</v>
      </c>
      <c r="O1833" s="10">
        <f>IF(Q2_2025[[#This Row],[Brutobedrag 2]]&lt;Q2_2025[[#This Row],[Bruto - Rel.korting]],Q2_2025[[#This Row],[Brutobedrag 2]],Q2_2025[[#This Row],[Brutobedrag 2]]*(100-Q2_2025[[#This Row],[Relatiekorting percentage]])/100)</f>
        <v>447.93000000000006</v>
      </c>
      <c r="R1833" s="3"/>
      <c r="W1833"/>
      <c r="AB1833"/>
    </row>
    <row r="1834" spans="1:28" x14ac:dyDescent="0.3">
      <c r="A1834" t="s">
        <v>670</v>
      </c>
      <c r="B1834">
        <v>5030225</v>
      </c>
      <c r="C1834" t="s">
        <v>628</v>
      </c>
      <c r="D1834">
        <v>2</v>
      </c>
      <c r="E1834" s="10">
        <v>133.9</v>
      </c>
      <c r="F1834" s="10">
        <v>267.8</v>
      </c>
      <c r="G1834" s="10">
        <v>267.8</v>
      </c>
      <c r="H1834">
        <v>0</v>
      </c>
      <c r="I1834" s="51" t="str">
        <f>_xlfn.XLOOKUP(Q2_2025[[#This Row],[Artikelnr]],Artikel_prijzen[Artnr],Artikel_prijzen[Groep],"")</f>
        <v>Rigging</v>
      </c>
      <c r="J1834" s="10">
        <f>_xlfn.XLOOKUP(Q2_2025[[#This Row],[Artikelnr]],Artikel_prijzen[Artnr],Artikel_prijzen[Prijs 2025],"")</f>
        <v>130</v>
      </c>
      <c r="K1834" t="str">
        <f>IF(Q2_2025[[#This Row],[Artikelprijs]]&lt;&gt;"",IF(Q2_2025[[#This Row],[Stuksprijs]]=Q2_2025[[#This Row],[Artikelprijs]],"Prijs gelijk","Prijs wijkt af"),"")</f>
        <v>Prijs wijkt af</v>
      </c>
      <c r="L1834" t="str">
        <f>IF(Q2_2025[[#This Row],[Relatiekorting percentage]]=0,
    "Nvt",
    IF(Q2_2025[[#This Row],[Brutobedrag 2]] &lt; Q2_2025[[#This Row],[Bruto - Rel.korting]],
        "Nee",
        "Ja"))</f>
        <v>Nvt</v>
      </c>
      <c r="M1834" s="10">
        <f>IF(Q2_2025[[#This Row],[Artikelprijs]]&lt;&gt;"",Q2_2025[[#This Row],[Artikelprijs]],Q2_2025[[#This Row],[Stuksprijs]])</f>
        <v>130</v>
      </c>
      <c r="N1834" s="10">
        <f>Q2_2025[[#This Row],[Besteld]]*Q2_2025[[#This Row],[Prijs 2]]</f>
        <v>260</v>
      </c>
      <c r="O1834" s="10">
        <f>IF(Q2_2025[[#This Row],[Brutobedrag 2]]&lt;Q2_2025[[#This Row],[Bruto - Rel.korting]],Q2_2025[[#This Row],[Brutobedrag 2]],Q2_2025[[#This Row],[Brutobedrag 2]]*(100-Q2_2025[[#This Row],[Relatiekorting percentage]])/100)</f>
        <v>260</v>
      </c>
      <c r="R1834" s="3"/>
      <c r="W1834"/>
      <c r="AB1834"/>
    </row>
    <row r="1835" spans="1:28" x14ac:dyDescent="0.3">
      <c r="A1835" t="s">
        <v>670</v>
      </c>
      <c r="B1835">
        <v>2004058</v>
      </c>
      <c r="C1835" t="s">
        <v>672</v>
      </c>
      <c r="D1835">
        <v>4</v>
      </c>
      <c r="E1835" s="10">
        <v>33.42</v>
      </c>
      <c r="F1835" s="10">
        <v>133.68</v>
      </c>
      <c r="G1835" s="10">
        <v>120.31</v>
      </c>
      <c r="H1835">
        <v>10</v>
      </c>
      <c r="I1835" s="51" t="str">
        <f>_xlfn.XLOOKUP(Q2_2025[[#This Row],[Artikelnr]],Artikel_prijzen[Artnr],Artikel_prijzen[Groep],"")</f>
        <v/>
      </c>
      <c r="J1835" s="10" t="str">
        <f>_xlfn.XLOOKUP(Q2_2025[[#This Row],[Artikelnr]],Artikel_prijzen[Artnr],Artikel_prijzen[Prijs 2025],"")</f>
        <v/>
      </c>
      <c r="K1835" t="str">
        <f>IF(Q2_2025[[#This Row],[Artikelprijs]]&lt;&gt;"",IF(Q2_2025[[#This Row],[Stuksprijs]]=Q2_2025[[#This Row],[Artikelprijs]],"Prijs gelijk","Prijs wijkt af"),"")</f>
        <v/>
      </c>
      <c r="L1835" t="str">
        <f>IF(Q2_2025[[#This Row],[Relatiekorting percentage]]=0,
    "Nvt",
    IF(Q2_2025[[#This Row],[Brutobedrag 2]] &lt; Q2_2025[[#This Row],[Bruto - Rel.korting]],
        "Nee",
        "Ja"))</f>
        <v>Ja</v>
      </c>
      <c r="M1835" s="10">
        <f>IF(Q2_2025[[#This Row],[Artikelprijs]]&lt;&gt;"",Q2_2025[[#This Row],[Artikelprijs]],Q2_2025[[#This Row],[Stuksprijs]])</f>
        <v>33.42</v>
      </c>
      <c r="N1835" s="10">
        <f>Q2_2025[[#This Row],[Besteld]]*Q2_2025[[#This Row],[Prijs 2]]</f>
        <v>133.68</v>
      </c>
      <c r="O1835" s="10">
        <f>IF(Q2_2025[[#This Row],[Brutobedrag 2]]&lt;Q2_2025[[#This Row],[Bruto - Rel.korting]],Q2_2025[[#This Row],[Brutobedrag 2]],Q2_2025[[#This Row],[Brutobedrag 2]]*(100-Q2_2025[[#This Row],[Relatiekorting percentage]])/100)</f>
        <v>120.31200000000001</v>
      </c>
      <c r="R1835" s="3"/>
      <c r="W1835"/>
      <c r="AB1835"/>
    </row>
    <row r="1836" spans="1:28" x14ac:dyDescent="0.3">
      <c r="A1836" t="s">
        <v>670</v>
      </c>
      <c r="B1836">
        <v>5030228</v>
      </c>
      <c r="C1836" t="s">
        <v>473</v>
      </c>
      <c r="D1836">
        <v>12</v>
      </c>
      <c r="E1836" s="10">
        <v>236.9</v>
      </c>
      <c r="F1836" s="10">
        <v>2842.8</v>
      </c>
      <c r="G1836" s="10">
        <v>2842.8</v>
      </c>
      <c r="H1836">
        <v>0</v>
      </c>
      <c r="I1836" s="51" t="str">
        <f>_xlfn.XLOOKUP(Q2_2025[[#This Row],[Artikelnr]],Artikel_prijzen[Artnr],Artikel_prijzen[Groep],"")</f>
        <v>Rigging</v>
      </c>
      <c r="J1836" s="10">
        <f>_xlfn.XLOOKUP(Q2_2025[[#This Row],[Artikelnr]],Artikel_prijzen[Artnr],Artikel_prijzen[Prijs 2025],"")</f>
        <v>230</v>
      </c>
      <c r="K1836" t="str">
        <f>IF(Q2_2025[[#This Row],[Artikelprijs]]&lt;&gt;"",IF(Q2_2025[[#This Row],[Stuksprijs]]=Q2_2025[[#This Row],[Artikelprijs]],"Prijs gelijk","Prijs wijkt af"),"")</f>
        <v>Prijs wijkt af</v>
      </c>
      <c r="L1836" t="str">
        <f>IF(Q2_2025[[#This Row],[Relatiekorting percentage]]=0,
    "Nvt",
    IF(Q2_2025[[#This Row],[Brutobedrag 2]] &lt; Q2_2025[[#This Row],[Bruto - Rel.korting]],
        "Nee",
        "Ja"))</f>
        <v>Nvt</v>
      </c>
      <c r="M1836" s="10">
        <f>IF(Q2_2025[[#This Row],[Artikelprijs]]&lt;&gt;"",Q2_2025[[#This Row],[Artikelprijs]],Q2_2025[[#This Row],[Stuksprijs]])</f>
        <v>230</v>
      </c>
      <c r="N1836" s="10">
        <f>Q2_2025[[#This Row],[Besteld]]*Q2_2025[[#This Row],[Prijs 2]]</f>
        <v>2760</v>
      </c>
      <c r="O1836" s="10">
        <f>IF(Q2_2025[[#This Row],[Brutobedrag 2]]&lt;Q2_2025[[#This Row],[Bruto - Rel.korting]],Q2_2025[[#This Row],[Brutobedrag 2]],Q2_2025[[#This Row],[Brutobedrag 2]]*(100-Q2_2025[[#This Row],[Relatiekorting percentage]])/100)</f>
        <v>2760</v>
      </c>
      <c r="R1836" s="3"/>
      <c r="W1836"/>
      <c r="AB1836"/>
    </row>
    <row r="1837" spans="1:28" x14ac:dyDescent="0.3">
      <c r="A1837" t="s">
        <v>670</v>
      </c>
      <c r="B1837">
        <v>5030232</v>
      </c>
      <c r="C1837" t="s">
        <v>395</v>
      </c>
      <c r="D1837">
        <v>6</v>
      </c>
      <c r="E1837" s="10">
        <v>144.19999999999999</v>
      </c>
      <c r="F1837" s="10">
        <v>865.2</v>
      </c>
      <c r="G1837" s="10">
        <v>865.2</v>
      </c>
      <c r="H1837">
        <v>0</v>
      </c>
      <c r="I1837" s="51" t="str">
        <f>_xlfn.XLOOKUP(Q2_2025[[#This Row],[Artikelnr]],Artikel_prijzen[Artnr],Artikel_prijzen[Groep],"")</f>
        <v>Rigging</v>
      </c>
      <c r="J1837" s="10">
        <f>_xlfn.XLOOKUP(Q2_2025[[#This Row],[Artikelnr]],Artikel_prijzen[Artnr],Artikel_prijzen[Prijs 2025],"")</f>
        <v>140</v>
      </c>
      <c r="K1837" t="str">
        <f>IF(Q2_2025[[#This Row],[Artikelprijs]]&lt;&gt;"",IF(Q2_2025[[#This Row],[Stuksprijs]]=Q2_2025[[#This Row],[Artikelprijs]],"Prijs gelijk","Prijs wijkt af"),"")</f>
        <v>Prijs wijkt af</v>
      </c>
      <c r="L1837" t="str">
        <f>IF(Q2_2025[[#This Row],[Relatiekorting percentage]]=0,
    "Nvt",
    IF(Q2_2025[[#This Row],[Brutobedrag 2]] &lt; Q2_2025[[#This Row],[Bruto - Rel.korting]],
        "Nee",
        "Ja"))</f>
        <v>Nvt</v>
      </c>
      <c r="M1837" s="10">
        <f>IF(Q2_2025[[#This Row],[Artikelprijs]]&lt;&gt;"",Q2_2025[[#This Row],[Artikelprijs]],Q2_2025[[#This Row],[Stuksprijs]])</f>
        <v>140</v>
      </c>
      <c r="N1837" s="10">
        <f>Q2_2025[[#This Row],[Besteld]]*Q2_2025[[#This Row],[Prijs 2]]</f>
        <v>840</v>
      </c>
      <c r="O1837" s="10">
        <f>IF(Q2_2025[[#This Row],[Brutobedrag 2]]&lt;Q2_2025[[#This Row],[Bruto - Rel.korting]],Q2_2025[[#This Row],[Brutobedrag 2]],Q2_2025[[#This Row],[Brutobedrag 2]]*(100-Q2_2025[[#This Row],[Relatiekorting percentage]])/100)</f>
        <v>840</v>
      </c>
      <c r="R1837" s="3"/>
      <c r="W1837"/>
      <c r="AB1837"/>
    </row>
    <row r="1838" spans="1:28" x14ac:dyDescent="0.3">
      <c r="A1838" t="s">
        <v>670</v>
      </c>
      <c r="B1838">
        <v>5031052</v>
      </c>
      <c r="C1838" t="s">
        <v>12</v>
      </c>
      <c r="D1838">
        <v>6</v>
      </c>
      <c r="E1838" s="10">
        <v>88.07</v>
      </c>
      <c r="F1838" s="10">
        <v>528.41999999999996</v>
      </c>
      <c r="G1838" s="10">
        <v>475.58</v>
      </c>
      <c r="H1838">
        <v>10</v>
      </c>
      <c r="I1838" s="51" t="str">
        <f>_xlfn.XLOOKUP(Q2_2025[[#This Row],[Artikelnr]],Artikel_prijzen[Artnr],Artikel_prijzen[Groep],"")</f>
        <v/>
      </c>
      <c r="J1838" s="10" t="str">
        <f>_xlfn.XLOOKUP(Q2_2025[[#This Row],[Artikelnr]],Artikel_prijzen[Artnr],Artikel_prijzen[Prijs 2025],"")</f>
        <v/>
      </c>
      <c r="K1838" t="str">
        <f>IF(Q2_2025[[#This Row],[Artikelprijs]]&lt;&gt;"",IF(Q2_2025[[#This Row],[Stuksprijs]]=Q2_2025[[#This Row],[Artikelprijs]],"Prijs gelijk","Prijs wijkt af"),"")</f>
        <v/>
      </c>
      <c r="L1838" t="str">
        <f>IF(Q2_2025[[#This Row],[Relatiekorting percentage]]=0,
    "Nvt",
    IF(Q2_2025[[#This Row],[Brutobedrag 2]] &lt; Q2_2025[[#This Row],[Bruto - Rel.korting]],
        "Nee",
        "Ja"))</f>
        <v>Ja</v>
      </c>
      <c r="M1838" s="10">
        <f>IF(Q2_2025[[#This Row],[Artikelprijs]]&lt;&gt;"",Q2_2025[[#This Row],[Artikelprijs]],Q2_2025[[#This Row],[Stuksprijs]])</f>
        <v>88.07</v>
      </c>
      <c r="N1838" s="10">
        <f>Q2_2025[[#This Row],[Besteld]]*Q2_2025[[#This Row],[Prijs 2]]</f>
        <v>528.41999999999996</v>
      </c>
      <c r="O1838" s="10">
        <f>IF(Q2_2025[[#This Row],[Brutobedrag 2]]&lt;Q2_2025[[#This Row],[Bruto - Rel.korting]],Q2_2025[[#This Row],[Brutobedrag 2]],Q2_2025[[#This Row],[Brutobedrag 2]]*(100-Q2_2025[[#This Row],[Relatiekorting percentage]])/100)</f>
        <v>475.57799999999997</v>
      </c>
      <c r="R1838" s="3"/>
      <c r="W1838"/>
      <c r="AB1838"/>
    </row>
    <row r="1839" spans="1:28" x14ac:dyDescent="0.3">
      <c r="A1839" t="s">
        <v>670</v>
      </c>
      <c r="B1839">
        <v>5031053</v>
      </c>
      <c r="C1839" t="s">
        <v>10</v>
      </c>
      <c r="D1839">
        <v>6</v>
      </c>
      <c r="E1839" s="10">
        <v>113.3</v>
      </c>
      <c r="F1839" s="10">
        <v>679.8</v>
      </c>
      <c r="G1839" s="10">
        <v>611.82000000000005</v>
      </c>
      <c r="H1839">
        <v>10</v>
      </c>
      <c r="I1839" s="51" t="str">
        <f>_xlfn.XLOOKUP(Q2_2025[[#This Row],[Artikelnr]],Artikel_prijzen[Artnr],Artikel_prijzen[Groep],"")</f>
        <v/>
      </c>
      <c r="J1839" s="10" t="str">
        <f>_xlfn.XLOOKUP(Q2_2025[[#This Row],[Artikelnr]],Artikel_prijzen[Artnr],Artikel_prijzen[Prijs 2025],"")</f>
        <v/>
      </c>
      <c r="K1839" t="str">
        <f>IF(Q2_2025[[#This Row],[Artikelprijs]]&lt;&gt;"",IF(Q2_2025[[#This Row],[Stuksprijs]]=Q2_2025[[#This Row],[Artikelprijs]],"Prijs gelijk","Prijs wijkt af"),"")</f>
        <v/>
      </c>
      <c r="L1839" t="str">
        <f>IF(Q2_2025[[#This Row],[Relatiekorting percentage]]=0,
    "Nvt",
    IF(Q2_2025[[#This Row],[Brutobedrag 2]] &lt; Q2_2025[[#This Row],[Bruto - Rel.korting]],
        "Nee",
        "Ja"))</f>
        <v>Ja</v>
      </c>
      <c r="M1839" s="10">
        <f>IF(Q2_2025[[#This Row],[Artikelprijs]]&lt;&gt;"",Q2_2025[[#This Row],[Artikelprijs]],Q2_2025[[#This Row],[Stuksprijs]])</f>
        <v>113.3</v>
      </c>
      <c r="N1839" s="10">
        <f>Q2_2025[[#This Row],[Besteld]]*Q2_2025[[#This Row],[Prijs 2]]</f>
        <v>679.8</v>
      </c>
      <c r="O1839" s="10">
        <f>IF(Q2_2025[[#This Row],[Brutobedrag 2]]&lt;Q2_2025[[#This Row],[Bruto - Rel.korting]],Q2_2025[[#This Row],[Brutobedrag 2]],Q2_2025[[#This Row],[Brutobedrag 2]]*(100-Q2_2025[[#This Row],[Relatiekorting percentage]])/100)</f>
        <v>611.81999999999994</v>
      </c>
      <c r="R1839" s="3"/>
      <c r="W1839"/>
      <c r="AB1839"/>
    </row>
    <row r="1840" spans="1:28" x14ac:dyDescent="0.3">
      <c r="A1840" t="s">
        <v>670</v>
      </c>
      <c r="B1840">
        <v>2004058</v>
      </c>
      <c r="C1840" t="s">
        <v>672</v>
      </c>
      <c r="D1840">
        <v>22</v>
      </c>
      <c r="E1840" s="10">
        <v>33.42</v>
      </c>
      <c r="F1840" s="10">
        <v>735.24</v>
      </c>
      <c r="G1840" s="10">
        <v>661.72</v>
      </c>
      <c r="H1840">
        <v>10</v>
      </c>
      <c r="I1840" s="51" t="str">
        <f>_xlfn.XLOOKUP(Q2_2025[[#This Row],[Artikelnr]],Artikel_prijzen[Artnr],Artikel_prijzen[Groep],"")</f>
        <v/>
      </c>
      <c r="J1840" s="10" t="str">
        <f>_xlfn.XLOOKUP(Q2_2025[[#This Row],[Artikelnr]],Artikel_prijzen[Artnr],Artikel_prijzen[Prijs 2025],"")</f>
        <v/>
      </c>
      <c r="K1840" t="str">
        <f>IF(Q2_2025[[#This Row],[Artikelprijs]]&lt;&gt;"",IF(Q2_2025[[#This Row],[Stuksprijs]]=Q2_2025[[#This Row],[Artikelprijs]],"Prijs gelijk","Prijs wijkt af"),"")</f>
        <v/>
      </c>
      <c r="L1840" t="str">
        <f>IF(Q2_2025[[#This Row],[Relatiekorting percentage]]=0,
    "Nvt",
    IF(Q2_2025[[#This Row],[Brutobedrag 2]] &lt; Q2_2025[[#This Row],[Bruto - Rel.korting]],
        "Nee",
        "Ja"))</f>
        <v>Ja</v>
      </c>
      <c r="M1840" s="10">
        <f>IF(Q2_2025[[#This Row],[Artikelprijs]]&lt;&gt;"",Q2_2025[[#This Row],[Artikelprijs]],Q2_2025[[#This Row],[Stuksprijs]])</f>
        <v>33.42</v>
      </c>
      <c r="N1840" s="10">
        <f>Q2_2025[[#This Row],[Besteld]]*Q2_2025[[#This Row],[Prijs 2]]</f>
        <v>735.24</v>
      </c>
      <c r="O1840" s="10">
        <f>IF(Q2_2025[[#This Row],[Brutobedrag 2]]&lt;Q2_2025[[#This Row],[Bruto - Rel.korting]],Q2_2025[[#This Row],[Brutobedrag 2]],Q2_2025[[#This Row],[Brutobedrag 2]]*(100-Q2_2025[[#This Row],[Relatiekorting percentage]])/100)</f>
        <v>661.71600000000001</v>
      </c>
      <c r="R1840" s="3"/>
      <c r="W1840"/>
      <c r="AB1840"/>
    </row>
    <row r="1841" spans="1:28" x14ac:dyDescent="0.3">
      <c r="A1841" t="s">
        <v>670</v>
      </c>
      <c r="B1841">
        <v>2004020</v>
      </c>
      <c r="C1841" t="s">
        <v>673</v>
      </c>
      <c r="D1841">
        <v>22</v>
      </c>
      <c r="E1841" s="10">
        <v>13.65</v>
      </c>
      <c r="F1841" s="10">
        <v>300.3</v>
      </c>
      <c r="G1841" s="10">
        <v>300.3</v>
      </c>
      <c r="H1841">
        <v>0</v>
      </c>
      <c r="I1841" s="51" t="str">
        <f>_xlfn.XLOOKUP(Q2_2025[[#This Row],[Artikelnr]],Artikel_prijzen[Artnr],Artikel_prijzen[Groep],"")</f>
        <v/>
      </c>
      <c r="J1841" s="10" t="str">
        <f>_xlfn.XLOOKUP(Q2_2025[[#This Row],[Artikelnr]],Artikel_prijzen[Artnr],Artikel_prijzen[Prijs 2025],"")</f>
        <v/>
      </c>
      <c r="K1841" t="str">
        <f>IF(Q2_2025[[#This Row],[Artikelprijs]]&lt;&gt;"",IF(Q2_2025[[#This Row],[Stuksprijs]]=Q2_2025[[#This Row],[Artikelprijs]],"Prijs gelijk","Prijs wijkt af"),"")</f>
        <v/>
      </c>
      <c r="L1841" t="str">
        <f>IF(Q2_2025[[#This Row],[Relatiekorting percentage]]=0,
    "Nvt",
    IF(Q2_2025[[#This Row],[Brutobedrag 2]] &lt; Q2_2025[[#This Row],[Bruto - Rel.korting]],
        "Nee",
        "Ja"))</f>
        <v>Nvt</v>
      </c>
      <c r="M1841" s="10">
        <f>IF(Q2_2025[[#This Row],[Artikelprijs]]&lt;&gt;"",Q2_2025[[#This Row],[Artikelprijs]],Q2_2025[[#This Row],[Stuksprijs]])</f>
        <v>13.65</v>
      </c>
      <c r="N1841" s="10">
        <f>Q2_2025[[#This Row],[Besteld]]*Q2_2025[[#This Row],[Prijs 2]]</f>
        <v>300.3</v>
      </c>
      <c r="O1841" s="10">
        <f>IF(Q2_2025[[#This Row],[Brutobedrag 2]]&lt;Q2_2025[[#This Row],[Bruto - Rel.korting]],Q2_2025[[#This Row],[Brutobedrag 2]],Q2_2025[[#This Row],[Brutobedrag 2]]*(100-Q2_2025[[#This Row],[Relatiekorting percentage]])/100)</f>
        <v>300.3</v>
      </c>
      <c r="R1841" s="3"/>
      <c r="W1841"/>
      <c r="AB1841"/>
    </row>
    <row r="1842" spans="1:28" x14ac:dyDescent="0.3">
      <c r="A1842" t="s">
        <v>670</v>
      </c>
      <c r="B1842">
        <v>2004072</v>
      </c>
      <c r="C1842" t="s">
        <v>674</v>
      </c>
      <c r="D1842">
        <v>22</v>
      </c>
      <c r="E1842" s="10">
        <v>5.25</v>
      </c>
      <c r="F1842" s="10">
        <v>115.5</v>
      </c>
      <c r="G1842" s="10">
        <v>115.5</v>
      </c>
      <c r="H1842">
        <v>0</v>
      </c>
      <c r="I1842" s="51" t="str">
        <f>_xlfn.XLOOKUP(Q2_2025[[#This Row],[Artikelnr]],Artikel_prijzen[Artnr],Artikel_prijzen[Groep],"")</f>
        <v/>
      </c>
      <c r="J1842" s="10" t="str">
        <f>_xlfn.XLOOKUP(Q2_2025[[#This Row],[Artikelnr]],Artikel_prijzen[Artnr],Artikel_prijzen[Prijs 2025],"")</f>
        <v/>
      </c>
      <c r="K1842" t="str">
        <f>IF(Q2_2025[[#This Row],[Artikelprijs]]&lt;&gt;"",IF(Q2_2025[[#This Row],[Stuksprijs]]=Q2_2025[[#This Row],[Artikelprijs]],"Prijs gelijk","Prijs wijkt af"),"")</f>
        <v/>
      </c>
      <c r="L1842" t="str">
        <f>IF(Q2_2025[[#This Row],[Relatiekorting percentage]]=0,
    "Nvt",
    IF(Q2_2025[[#This Row],[Brutobedrag 2]] &lt; Q2_2025[[#This Row],[Bruto - Rel.korting]],
        "Nee",
        "Ja"))</f>
        <v>Nvt</v>
      </c>
      <c r="M1842" s="10">
        <f>IF(Q2_2025[[#This Row],[Artikelprijs]]&lt;&gt;"",Q2_2025[[#This Row],[Artikelprijs]],Q2_2025[[#This Row],[Stuksprijs]])</f>
        <v>5.25</v>
      </c>
      <c r="N1842" s="10">
        <f>Q2_2025[[#This Row],[Besteld]]*Q2_2025[[#This Row],[Prijs 2]]</f>
        <v>115.5</v>
      </c>
      <c r="O1842" s="10">
        <f>IF(Q2_2025[[#This Row],[Brutobedrag 2]]&lt;Q2_2025[[#This Row],[Bruto - Rel.korting]],Q2_2025[[#This Row],[Brutobedrag 2]],Q2_2025[[#This Row],[Brutobedrag 2]]*(100-Q2_2025[[#This Row],[Relatiekorting percentage]])/100)</f>
        <v>115.5</v>
      </c>
      <c r="R1842" s="3"/>
      <c r="W1842"/>
      <c r="AB1842"/>
    </row>
    <row r="1843" spans="1:28" x14ac:dyDescent="0.3">
      <c r="A1843" t="s">
        <v>670</v>
      </c>
      <c r="B1843">
        <v>2004018</v>
      </c>
      <c r="C1843" t="s">
        <v>239</v>
      </c>
      <c r="D1843">
        <v>44</v>
      </c>
      <c r="E1843" s="10">
        <v>3.15</v>
      </c>
      <c r="F1843" s="10">
        <v>138.6</v>
      </c>
      <c r="G1843" s="10">
        <v>138.6</v>
      </c>
      <c r="H1843">
        <v>0</v>
      </c>
      <c r="I1843" s="51" t="str">
        <f>_xlfn.XLOOKUP(Q2_2025[[#This Row],[Artikelnr]],Artikel_prijzen[Artnr],Artikel_prijzen[Groep],"")</f>
        <v/>
      </c>
      <c r="J1843" s="10" t="str">
        <f>_xlfn.XLOOKUP(Q2_2025[[#This Row],[Artikelnr]],Artikel_prijzen[Artnr],Artikel_prijzen[Prijs 2025],"")</f>
        <v/>
      </c>
      <c r="K1843" t="str">
        <f>IF(Q2_2025[[#This Row],[Artikelprijs]]&lt;&gt;"",IF(Q2_2025[[#This Row],[Stuksprijs]]=Q2_2025[[#This Row],[Artikelprijs]],"Prijs gelijk","Prijs wijkt af"),"")</f>
        <v/>
      </c>
      <c r="L1843" t="str">
        <f>IF(Q2_2025[[#This Row],[Relatiekorting percentage]]=0,
    "Nvt",
    IF(Q2_2025[[#This Row],[Brutobedrag 2]] &lt; Q2_2025[[#This Row],[Bruto - Rel.korting]],
        "Nee",
        "Ja"))</f>
        <v>Nvt</v>
      </c>
      <c r="M1843" s="10">
        <f>IF(Q2_2025[[#This Row],[Artikelprijs]]&lt;&gt;"",Q2_2025[[#This Row],[Artikelprijs]],Q2_2025[[#This Row],[Stuksprijs]])</f>
        <v>3.15</v>
      </c>
      <c r="N1843" s="10">
        <f>Q2_2025[[#This Row],[Besteld]]*Q2_2025[[#This Row],[Prijs 2]]</f>
        <v>138.6</v>
      </c>
      <c r="O1843" s="10">
        <f>IF(Q2_2025[[#This Row],[Brutobedrag 2]]&lt;Q2_2025[[#This Row],[Bruto - Rel.korting]],Q2_2025[[#This Row],[Brutobedrag 2]],Q2_2025[[#This Row],[Brutobedrag 2]]*(100-Q2_2025[[#This Row],[Relatiekorting percentage]])/100)</f>
        <v>138.6</v>
      </c>
      <c r="R1843" s="3"/>
      <c r="W1843"/>
      <c r="AB1843"/>
    </row>
    <row r="1844" spans="1:28" x14ac:dyDescent="0.3">
      <c r="A1844" t="s">
        <v>670</v>
      </c>
      <c r="B1844">
        <v>2004022</v>
      </c>
      <c r="C1844" t="s">
        <v>675</v>
      </c>
      <c r="D1844">
        <v>22</v>
      </c>
      <c r="E1844" s="10">
        <v>9.4499999999999993</v>
      </c>
      <c r="F1844" s="10">
        <v>207.9</v>
      </c>
      <c r="G1844" s="10">
        <v>207.9</v>
      </c>
      <c r="H1844">
        <v>0</v>
      </c>
      <c r="I1844" s="51" t="str">
        <f>_xlfn.XLOOKUP(Q2_2025[[#This Row],[Artikelnr]],Artikel_prijzen[Artnr],Artikel_prijzen[Groep],"")</f>
        <v/>
      </c>
      <c r="J1844" s="10" t="str">
        <f>_xlfn.XLOOKUP(Q2_2025[[#This Row],[Artikelnr]],Artikel_prijzen[Artnr],Artikel_prijzen[Prijs 2025],"")</f>
        <v/>
      </c>
      <c r="K1844" t="str">
        <f>IF(Q2_2025[[#This Row],[Artikelprijs]]&lt;&gt;"",IF(Q2_2025[[#This Row],[Stuksprijs]]=Q2_2025[[#This Row],[Artikelprijs]],"Prijs gelijk","Prijs wijkt af"),"")</f>
        <v/>
      </c>
      <c r="L1844" t="str">
        <f>IF(Q2_2025[[#This Row],[Relatiekorting percentage]]=0,
    "Nvt",
    IF(Q2_2025[[#This Row],[Brutobedrag 2]] &lt; Q2_2025[[#This Row],[Bruto - Rel.korting]],
        "Nee",
        "Ja"))</f>
        <v>Nvt</v>
      </c>
      <c r="M1844" s="10">
        <f>IF(Q2_2025[[#This Row],[Artikelprijs]]&lt;&gt;"",Q2_2025[[#This Row],[Artikelprijs]],Q2_2025[[#This Row],[Stuksprijs]])</f>
        <v>9.4499999999999993</v>
      </c>
      <c r="N1844" s="10">
        <f>Q2_2025[[#This Row],[Besteld]]*Q2_2025[[#This Row],[Prijs 2]]</f>
        <v>207.89999999999998</v>
      </c>
      <c r="O1844" s="10">
        <f>IF(Q2_2025[[#This Row],[Brutobedrag 2]]&lt;Q2_2025[[#This Row],[Bruto - Rel.korting]],Q2_2025[[#This Row],[Brutobedrag 2]],Q2_2025[[#This Row],[Brutobedrag 2]]*(100-Q2_2025[[#This Row],[Relatiekorting percentage]])/100)</f>
        <v>207.89999999999998</v>
      </c>
      <c r="R1844" s="3"/>
      <c r="W1844"/>
      <c r="AB1844"/>
    </row>
    <row r="1845" spans="1:28" x14ac:dyDescent="0.3">
      <c r="A1845" t="s">
        <v>670</v>
      </c>
      <c r="B1845">
        <v>2004058</v>
      </c>
      <c r="C1845" t="s">
        <v>672</v>
      </c>
      <c r="D1845">
        <v>2</v>
      </c>
      <c r="E1845" s="10">
        <v>33.42</v>
      </c>
      <c r="F1845" s="10">
        <v>66.84</v>
      </c>
      <c r="G1845" s="10">
        <v>60.16</v>
      </c>
      <c r="H1845">
        <v>10</v>
      </c>
      <c r="I1845" s="51" t="str">
        <f>_xlfn.XLOOKUP(Q2_2025[[#This Row],[Artikelnr]],Artikel_prijzen[Artnr],Artikel_prijzen[Groep],"")</f>
        <v/>
      </c>
      <c r="J1845" s="10" t="str">
        <f>_xlfn.XLOOKUP(Q2_2025[[#This Row],[Artikelnr]],Artikel_prijzen[Artnr],Artikel_prijzen[Prijs 2025],"")</f>
        <v/>
      </c>
      <c r="K1845" t="str">
        <f>IF(Q2_2025[[#This Row],[Artikelprijs]]&lt;&gt;"",IF(Q2_2025[[#This Row],[Stuksprijs]]=Q2_2025[[#This Row],[Artikelprijs]],"Prijs gelijk","Prijs wijkt af"),"")</f>
        <v/>
      </c>
      <c r="L1845" t="str">
        <f>IF(Q2_2025[[#This Row],[Relatiekorting percentage]]=0,
    "Nvt",
    IF(Q2_2025[[#This Row],[Brutobedrag 2]] &lt; Q2_2025[[#This Row],[Bruto - Rel.korting]],
        "Nee",
        "Ja"))</f>
        <v>Ja</v>
      </c>
      <c r="M1845" s="10">
        <f>IF(Q2_2025[[#This Row],[Artikelprijs]]&lt;&gt;"",Q2_2025[[#This Row],[Artikelprijs]],Q2_2025[[#This Row],[Stuksprijs]])</f>
        <v>33.42</v>
      </c>
      <c r="N1845" s="10">
        <f>Q2_2025[[#This Row],[Besteld]]*Q2_2025[[#This Row],[Prijs 2]]</f>
        <v>66.84</v>
      </c>
      <c r="O1845" s="10">
        <f>IF(Q2_2025[[#This Row],[Brutobedrag 2]]&lt;Q2_2025[[#This Row],[Bruto - Rel.korting]],Q2_2025[[#This Row],[Brutobedrag 2]],Q2_2025[[#This Row],[Brutobedrag 2]]*(100-Q2_2025[[#This Row],[Relatiekorting percentage]])/100)</f>
        <v>60.156000000000006</v>
      </c>
      <c r="R1845" s="3"/>
      <c r="W1845"/>
      <c r="AB1845"/>
    </row>
    <row r="1846" spans="1:28" x14ac:dyDescent="0.3">
      <c r="A1846" t="s">
        <v>670</v>
      </c>
      <c r="B1846">
        <v>5020001</v>
      </c>
      <c r="C1846" t="s">
        <v>471</v>
      </c>
      <c r="D1846">
        <v>2</v>
      </c>
      <c r="E1846" s="10">
        <v>29.35</v>
      </c>
      <c r="F1846" s="10">
        <v>58.7</v>
      </c>
      <c r="G1846" s="10">
        <v>52.83</v>
      </c>
      <c r="H1846">
        <v>10</v>
      </c>
      <c r="I1846" s="51" t="str">
        <f>_xlfn.XLOOKUP(Q2_2025[[#This Row],[Artikelnr]],Artikel_prijzen[Artnr],Artikel_prijzen[Groep],"")</f>
        <v/>
      </c>
      <c r="J1846" s="10" t="str">
        <f>_xlfn.XLOOKUP(Q2_2025[[#This Row],[Artikelnr]],Artikel_prijzen[Artnr],Artikel_prijzen[Prijs 2025],"")</f>
        <v/>
      </c>
      <c r="K1846" t="str">
        <f>IF(Q2_2025[[#This Row],[Artikelprijs]]&lt;&gt;"",IF(Q2_2025[[#This Row],[Stuksprijs]]=Q2_2025[[#This Row],[Artikelprijs]],"Prijs gelijk","Prijs wijkt af"),"")</f>
        <v/>
      </c>
      <c r="L1846" t="str">
        <f>IF(Q2_2025[[#This Row],[Relatiekorting percentage]]=0,
    "Nvt",
    IF(Q2_2025[[#This Row],[Brutobedrag 2]] &lt; Q2_2025[[#This Row],[Bruto - Rel.korting]],
        "Nee",
        "Ja"))</f>
        <v>Ja</v>
      </c>
      <c r="M1846" s="10">
        <f>IF(Q2_2025[[#This Row],[Artikelprijs]]&lt;&gt;"",Q2_2025[[#This Row],[Artikelprijs]],Q2_2025[[#This Row],[Stuksprijs]])</f>
        <v>29.35</v>
      </c>
      <c r="N1846" s="10">
        <f>Q2_2025[[#This Row],[Besteld]]*Q2_2025[[#This Row],[Prijs 2]]</f>
        <v>58.7</v>
      </c>
      <c r="O1846" s="10">
        <f>IF(Q2_2025[[#This Row],[Brutobedrag 2]]&lt;Q2_2025[[#This Row],[Bruto - Rel.korting]],Q2_2025[[#This Row],[Brutobedrag 2]],Q2_2025[[#This Row],[Brutobedrag 2]]*(100-Q2_2025[[#This Row],[Relatiekorting percentage]])/100)</f>
        <v>52.83</v>
      </c>
      <c r="R1846" s="3"/>
      <c r="W1846"/>
      <c r="AB1846"/>
    </row>
    <row r="1847" spans="1:28" x14ac:dyDescent="0.3">
      <c r="A1847" t="s">
        <v>670</v>
      </c>
      <c r="B1847">
        <v>2004058</v>
      </c>
      <c r="C1847" t="s">
        <v>672</v>
      </c>
      <c r="D1847">
        <v>8</v>
      </c>
      <c r="E1847" s="10">
        <v>33.42</v>
      </c>
      <c r="F1847" s="10">
        <v>267.36</v>
      </c>
      <c r="G1847" s="10">
        <v>240.62</v>
      </c>
      <c r="H1847">
        <v>10</v>
      </c>
      <c r="I1847" s="51" t="str">
        <f>_xlfn.XLOOKUP(Q2_2025[[#This Row],[Artikelnr]],Artikel_prijzen[Artnr],Artikel_prijzen[Groep],"")</f>
        <v/>
      </c>
      <c r="J1847" s="10" t="str">
        <f>_xlfn.XLOOKUP(Q2_2025[[#This Row],[Artikelnr]],Artikel_prijzen[Artnr],Artikel_prijzen[Prijs 2025],"")</f>
        <v/>
      </c>
      <c r="K1847" t="str">
        <f>IF(Q2_2025[[#This Row],[Artikelprijs]]&lt;&gt;"",IF(Q2_2025[[#This Row],[Stuksprijs]]=Q2_2025[[#This Row],[Artikelprijs]],"Prijs gelijk","Prijs wijkt af"),"")</f>
        <v/>
      </c>
      <c r="L1847" t="str">
        <f>IF(Q2_2025[[#This Row],[Relatiekorting percentage]]=0,
    "Nvt",
    IF(Q2_2025[[#This Row],[Brutobedrag 2]] &lt; Q2_2025[[#This Row],[Bruto - Rel.korting]],
        "Nee",
        "Ja"))</f>
        <v>Ja</v>
      </c>
      <c r="M1847" s="10">
        <f>IF(Q2_2025[[#This Row],[Artikelprijs]]&lt;&gt;"",Q2_2025[[#This Row],[Artikelprijs]],Q2_2025[[#This Row],[Stuksprijs]])</f>
        <v>33.42</v>
      </c>
      <c r="N1847" s="10">
        <f>Q2_2025[[#This Row],[Besteld]]*Q2_2025[[#This Row],[Prijs 2]]</f>
        <v>267.36</v>
      </c>
      <c r="O1847" s="10">
        <f>IF(Q2_2025[[#This Row],[Brutobedrag 2]]&lt;Q2_2025[[#This Row],[Bruto - Rel.korting]],Q2_2025[[#This Row],[Brutobedrag 2]],Q2_2025[[#This Row],[Brutobedrag 2]]*(100-Q2_2025[[#This Row],[Relatiekorting percentage]])/100)</f>
        <v>240.62400000000002</v>
      </c>
      <c r="R1847" s="3"/>
      <c r="W1847"/>
      <c r="AB1847"/>
    </row>
    <row r="1848" spans="1:28" x14ac:dyDescent="0.3">
      <c r="A1848" t="s">
        <v>670</v>
      </c>
      <c r="B1848">
        <v>5030228</v>
      </c>
      <c r="C1848" t="s">
        <v>473</v>
      </c>
      <c r="D1848">
        <v>6</v>
      </c>
      <c r="E1848" s="10">
        <v>236.9</v>
      </c>
      <c r="F1848" s="10">
        <v>1421.4</v>
      </c>
      <c r="G1848" s="10">
        <v>1421.4</v>
      </c>
      <c r="H1848">
        <v>0</v>
      </c>
      <c r="I1848" s="51" t="str">
        <f>_xlfn.XLOOKUP(Q2_2025[[#This Row],[Artikelnr]],Artikel_prijzen[Artnr],Artikel_prijzen[Groep],"")</f>
        <v>Rigging</v>
      </c>
      <c r="J1848" s="10">
        <f>_xlfn.XLOOKUP(Q2_2025[[#This Row],[Artikelnr]],Artikel_prijzen[Artnr],Artikel_prijzen[Prijs 2025],"")</f>
        <v>230</v>
      </c>
      <c r="K1848" t="str">
        <f>IF(Q2_2025[[#This Row],[Artikelprijs]]&lt;&gt;"",IF(Q2_2025[[#This Row],[Stuksprijs]]=Q2_2025[[#This Row],[Artikelprijs]],"Prijs gelijk","Prijs wijkt af"),"")</f>
        <v>Prijs wijkt af</v>
      </c>
      <c r="L1848" t="str">
        <f>IF(Q2_2025[[#This Row],[Relatiekorting percentage]]=0,
    "Nvt",
    IF(Q2_2025[[#This Row],[Brutobedrag 2]] &lt; Q2_2025[[#This Row],[Bruto - Rel.korting]],
        "Nee",
        "Ja"))</f>
        <v>Nvt</v>
      </c>
      <c r="M1848" s="10">
        <f>IF(Q2_2025[[#This Row],[Artikelprijs]]&lt;&gt;"",Q2_2025[[#This Row],[Artikelprijs]],Q2_2025[[#This Row],[Stuksprijs]])</f>
        <v>230</v>
      </c>
      <c r="N1848" s="10">
        <f>Q2_2025[[#This Row],[Besteld]]*Q2_2025[[#This Row],[Prijs 2]]</f>
        <v>1380</v>
      </c>
      <c r="O1848" s="10">
        <f>IF(Q2_2025[[#This Row],[Brutobedrag 2]]&lt;Q2_2025[[#This Row],[Bruto - Rel.korting]],Q2_2025[[#This Row],[Brutobedrag 2]],Q2_2025[[#This Row],[Brutobedrag 2]]*(100-Q2_2025[[#This Row],[Relatiekorting percentage]])/100)</f>
        <v>1380</v>
      </c>
      <c r="R1848" s="3"/>
      <c r="W1848"/>
      <c r="AB1848"/>
    </row>
    <row r="1849" spans="1:28" x14ac:dyDescent="0.3">
      <c r="A1849" t="s">
        <v>670</v>
      </c>
      <c r="B1849">
        <v>5030005</v>
      </c>
      <c r="C1849" t="s">
        <v>623</v>
      </c>
      <c r="D1849">
        <v>3</v>
      </c>
      <c r="E1849" s="10">
        <v>200.85</v>
      </c>
      <c r="F1849" s="10">
        <v>602.54999999999995</v>
      </c>
      <c r="G1849" s="10">
        <v>602.54999999999995</v>
      </c>
      <c r="H1849">
        <v>0</v>
      </c>
      <c r="I1849" s="51" t="str">
        <f>_xlfn.XLOOKUP(Q2_2025[[#This Row],[Artikelnr]],Artikel_prijzen[Artnr],Artikel_prijzen[Groep],"")</f>
        <v>Rigging</v>
      </c>
      <c r="J1849" s="10">
        <f>_xlfn.XLOOKUP(Q2_2025[[#This Row],[Artikelnr]],Artikel_prijzen[Artnr],Artikel_prijzen[Prijs 2025],"")</f>
        <v>195</v>
      </c>
      <c r="K1849" t="str">
        <f>IF(Q2_2025[[#This Row],[Artikelprijs]]&lt;&gt;"",IF(Q2_2025[[#This Row],[Stuksprijs]]=Q2_2025[[#This Row],[Artikelprijs]],"Prijs gelijk","Prijs wijkt af"),"")</f>
        <v>Prijs wijkt af</v>
      </c>
      <c r="L1849" t="str">
        <f>IF(Q2_2025[[#This Row],[Relatiekorting percentage]]=0,
    "Nvt",
    IF(Q2_2025[[#This Row],[Brutobedrag 2]] &lt; Q2_2025[[#This Row],[Bruto - Rel.korting]],
        "Nee",
        "Ja"))</f>
        <v>Nvt</v>
      </c>
      <c r="M1849" s="10">
        <f>IF(Q2_2025[[#This Row],[Artikelprijs]]&lt;&gt;"",Q2_2025[[#This Row],[Artikelprijs]],Q2_2025[[#This Row],[Stuksprijs]])</f>
        <v>195</v>
      </c>
      <c r="N1849" s="10">
        <f>Q2_2025[[#This Row],[Besteld]]*Q2_2025[[#This Row],[Prijs 2]]</f>
        <v>585</v>
      </c>
      <c r="O1849" s="10">
        <f>IF(Q2_2025[[#This Row],[Brutobedrag 2]]&lt;Q2_2025[[#This Row],[Bruto - Rel.korting]],Q2_2025[[#This Row],[Brutobedrag 2]],Q2_2025[[#This Row],[Brutobedrag 2]]*(100-Q2_2025[[#This Row],[Relatiekorting percentage]])/100)</f>
        <v>585</v>
      </c>
      <c r="R1849" s="3"/>
      <c r="W1849"/>
      <c r="AB1849"/>
    </row>
    <row r="1850" spans="1:28" x14ac:dyDescent="0.3">
      <c r="A1850" t="s">
        <v>670</v>
      </c>
      <c r="B1850">
        <v>5031008</v>
      </c>
      <c r="C1850" t="s">
        <v>396</v>
      </c>
      <c r="D1850">
        <v>3</v>
      </c>
      <c r="E1850" s="10">
        <v>59.74</v>
      </c>
      <c r="F1850" s="10">
        <v>179.22</v>
      </c>
      <c r="G1850" s="10">
        <v>161.30000000000001</v>
      </c>
      <c r="H1850">
        <v>10</v>
      </c>
      <c r="I1850" s="51" t="str">
        <f>_xlfn.XLOOKUP(Q2_2025[[#This Row],[Artikelnr]],Artikel_prijzen[Artnr],Artikel_prijzen[Groep],"")</f>
        <v/>
      </c>
      <c r="J1850" s="10" t="str">
        <f>_xlfn.XLOOKUP(Q2_2025[[#This Row],[Artikelnr]],Artikel_prijzen[Artnr],Artikel_prijzen[Prijs 2025],"")</f>
        <v/>
      </c>
      <c r="K1850" t="str">
        <f>IF(Q2_2025[[#This Row],[Artikelprijs]]&lt;&gt;"",IF(Q2_2025[[#This Row],[Stuksprijs]]=Q2_2025[[#This Row],[Artikelprijs]],"Prijs gelijk","Prijs wijkt af"),"")</f>
        <v/>
      </c>
      <c r="L1850" t="str">
        <f>IF(Q2_2025[[#This Row],[Relatiekorting percentage]]=0,
    "Nvt",
    IF(Q2_2025[[#This Row],[Brutobedrag 2]] &lt; Q2_2025[[#This Row],[Bruto - Rel.korting]],
        "Nee",
        "Ja"))</f>
        <v>Ja</v>
      </c>
      <c r="M1850" s="10">
        <f>IF(Q2_2025[[#This Row],[Artikelprijs]]&lt;&gt;"",Q2_2025[[#This Row],[Artikelprijs]],Q2_2025[[#This Row],[Stuksprijs]])</f>
        <v>59.74</v>
      </c>
      <c r="N1850" s="10">
        <f>Q2_2025[[#This Row],[Besteld]]*Q2_2025[[#This Row],[Prijs 2]]</f>
        <v>179.22</v>
      </c>
      <c r="O1850" s="10">
        <f>IF(Q2_2025[[#This Row],[Brutobedrag 2]]&lt;Q2_2025[[#This Row],[Bruto - Rel.korting]],Q2_2025[[#This Row],[Brutobedrag 2]],Q2_2025[[#This Row],[Brutobedrag 2]]*(100-Q2_2025[[#This Row],[Relatiekorting percentage]])/100)</f>
        <v>161.298</v>
      </c>
      <c r="R1850" s="3"/>
      <c r="W1850"/>
      <c r="AB1850"/>
    </row>
    <row r="1851" spans="1:28" x14ac:dyDescent="0.3">
      <c r="A1851" t="s">
        <v>670</v>
      </c>
      <c r="B1851">
        <v>5031009</v>
      </c>
      <c r="C1851" t="s">
        <v>669</v>
      </c>
      <c r="D1851">
        <v>3</v>
      </c>
      <c r="E1851" s="10">
        <v>89.61</v>
      </c>
      <c r="F1851" s="10">
        <v>268.83</v>
      </c>
      <c r="G1851" s="10">
        <v>241.95</v>
      </c>
      <c r="H1851">
        <v>10</v>
      </c>
      <c r="I1851" s="51" t="str">
        <f>_xlfn.XLOOKUP(Q2_2025[[#This Row],[Artikelnr]],Artikel_prijzen[Artnr],Artikel_prijzen[Groep],"")</f>
        <v/>
      </c>
      <c r="J1851" s="10" t="str">
        <f>_xlfn.XLOOKUP(Q2_2025[[#This Row],[Artikelnr]],Artikel_prijzen[Artnr],Artikel_prijzen[Prijs 2025],"")</f>
        <v/>
      </c>
      <c r="K1851" t="str">
        <f>IF(Q2_2025[[#This Row],[Artikelprijs]]&lt;&gt;"",IF(Q2_2025[[#This Row],[Stuksprijs]]=Q2_2025[[#This Row],[Artikelprijs]],"Prijs gelijk","Prijs wijkt af"),"")</f>
        <v/>
      </c>
      <c r="L1851" t="str">
        <f>IF(Q2_2025[[#This Row],[Relatiekorting percentage]]=0,
    "Nvt",
    IF(Q2_2025[[#This Row],[Brutobedrag 2]] &lt; Q2_2025[[#This Row],[Bruto - Rel.korting]],
        "Nee",
        "Ja"))</f>
        <v>Ja</v>
      </c>
      <c r="M1851" s="10">
        <f>IF(Q2_2025[[#This Row],[Artikelprijs]]&lt;&gt;"",Q2_2025[[#This Row],[Artikelprijs]],Q2_2025[[#This Row],[Stuksprijs]])</f>
        <v>89.61</v>
      </c>
      <c r="N1851" s="10">
        <f>Q2_2025[[#This Row],[Besteld]]*Q2_2025[[#This Row],[Prijs 2]]</f>
        <v>268.83</v>
      </c>
      <c r="O1851" s="10">
        <f>IF(Q2_2025[[#This Row],[Brutobedrag 2]]&lt;Q2_2025[[#This Row],[Bruto - Rel.korting]],Q2_2025[[#This Row],[Brutobedrag 2]],Q2_2025[[#This Row],[Brutobedrag 2]]*(100-Q2_2025[[#This Row],[Relatiekorting percentage]])/100)</f>
        <v>241.94699999999997</v>
      </c>
      <c r="R1851" s="3"/>
      <c r="W1851"/>
      <c r="AB1851"/>
    </row>
    <row r="1852" spans="1:28" x14ac:dyDescent="0.3">
      <c r="A1852" t="s">
        <v>670</v>
      </c>
      <c r="B1852">
        <v>2004058</v>
      </c>
      <c r="C1852" t="s">
        <v>672</v>
      </c>
      <c r="D1852">
        <v>9</v>
      </c>
      <c r="E1852" s="10">
        <v>33.42</v>
      </c>
      <c r="F1852" s="10">
        <v>300.77999999999997</v>
      </c>
      <c r="G1852" s="10">
        <v>270.7</v>
      </c>
      <c r="H1852">
        <v>10</v>
      </c>
      <c r="I1852" s="51" t="str">
        <f>_xlfn.XLOOKUP(Q2_2025[[#This Row],[Artikelnr]],Artikel_prijzen[Artnr],Artikel_prijzen[Groep],"")</f>
        <v/>
      </c>
      <c r="J1852" s="10" t="str">
        <f>_xlfn.XLOOKUP(Q2_2025[[#This Row],[Artikelnr]],Artikel_prijzen[Artnr],Artikel_prijzen[Prijs 2025],"")</f>
        <v/>
      </c>
      <c r="K1852" t="str">
        <f>IF(Q2_2025[[#This Row],[Artikelprijs]]&lt;&gt;"",IF(Q2_2025[[#This Row],[Stuksprijs]]=Q2_2025[[#This Row],[Artikelprijs]],"Prijs gelijk","Prijs wijkt af"),"")</f>
        <v/>
      </c>
      <c r="L1852" t="str">
        <f>IF(Q2_2025[[#This Row],[Relatiekorting percentage]]=0,
    "Nvt",
    IF(Q2_2025[[#This Row],[Brutobedrag 2]] &lt; Q2_2025[[#This Row],[Bruto - Rel.korting]],
        "Nee",
        "Ja"))</f>
        <v>Ja</v>
      </c>
      <c r="M1852" s="10">
        <f>IF(Q2_2025[[#This Row],[Artikelprijs]]&lt;&gt;"",Q2_2025[[#This Row],[Artikelprijs]],Q2_2025[[#This Row],[Stuksprijs]])</f>
        <v>33.42</v>
      </c>
      <c r="N1852" s="10">
        <f>Q2_2025[[#This Row],[Besteld]]*Q2_2025[[#This Row],[Prijs 2]]</f>
        <v>300.78000000000003</v>
      </c>
      <c r="O1852" s="10">
        <f>IF(Q2_2025[[#This Row],[Brutobedrag 2]]&lt;Q2_2025[[#This Row],[Bruto - Rel.korting]],Q2_2025[[#This Row],[Brutobedrag 2]],Q2_2025[[#This Row],[Brutobedrag 2]]*(100-Q2_2025[[#This Row],[Relatiekorting percentage]])/100)</f>
        <v>270.70200000000006</v>
      </c>
      <c r="R1852" s="3"/>
      <c r="W1852"/>
      <c r="AB1852"/>
    </row>
    <row r="1853" spans="1:28" x14ac:dyDescent="0.3">
      <c r="A1853" t="s">
        <v>670</v>
      </c>
      <c r="B1853">
        <v>5020001</v>
      </c>
      <c r="C1853" t="s">
        <v>471</v>
      </c>
      <c r="D1853">
        <v>9</v>
      </c>
      <c r="E1853" s="10">
        <v>29.35</v>
      </c>
      <c r="F1853" s="10">
        <v>264.14999999999998</v>
      </c>
      <c r="G1853" s="10">
        <v>237.73</v>
      </c>
      <c r="H1853">
        <v>10</v>
      </c>
      <c r="I1853" s="51" t="str">
        <f>_xlfn.XLOOKUP(Q2_2025[[#This Row],[Artikelnr]],Artikel_prijzen[Artnr],Artikel_prijzen[Groep],"")</f>
        <v/>
      </c>
      <c r="J1853" s="10" t="str">
        <f>_xlfn.XLOOKUP(Q2_2025[[#This Row],[Artikelnr]],Artikel_prijzen[Artnr],Artikel_prijzen[Prijs 2025],"")</f>
        <v/>
      </c>
      <c r="K1853" t="str">
        <f>IF(Q2_2025[[#This Row],[Artikelprijs]]&lt;&gt;"",IF(Q2_2025[[#This Row],[Stuksprijs]]=Q2_2025[[#This Row],[Artikelprijs]],"Prijs gelijk","Prijs wijkt af"),"")</f>
        <v/>
      </c>
      <c r="L1853" t="str">
        <f>IF(Q2_2025[[#This Row],[Relatiekorting percentage]]=0,
    "Nvt",
    IF(Q2_2025[[#This Row],[Brutobedrag 2]] &lt; Q2_2025[[#This Row],[Bruto - Rel.korting]],
        "Nee",
        "Ja"))</f>
        <v>Ja</v>
      </c>
      <c r="M1853" s="10">
        <f>IF(Q2_2025[[#This Row],[Artikelprijs]]&lt;&gt;"",Q2_2025[[#This Row],[Artikelprijs]],Q2_2025[[#This Row],[Stuksprijs]])</f>
        <v>29.35</v>
      </c>
      <c r="N1853" s="10">
        <f>Q2_2025[[#This Row],[Besteld]]*Q2_2025[[#This Row],[Prijs 2]]</f>
        <v>264.15000000000003</v>
      </c>
      <c r="O1853" s="10">
        <f>IF(Q2_2025[[#This Row],[Brutobedrag 2]]&lt;Q2_2025[[#This Row],[Bruto - Rel.korting]],Q2_2025[[#This Row],[Brutobedrag 2]],Q2_2025[[#This Row],[Brutobedrag 2]]*(100-Q2_2025[[#This Row],[Relatiekorting percentage]])/100)</f>
        <v>237.73500000000004</v>
      </c>
      <c r="R1853" s="3"/>
      <c r="W1853"/>
      <c r="AB1853"/>
    </row>
    <row r="1854" spans="1:28" x14ac:dyDescent="0.3">
      <c r="A1854" t="s">
        <v>670</v>
      </c>
      <c r="B1854">
        <v>5030025</v>
      </c>
      <c r="C1854" t="s">
        <v>676</v>
      </c>
      <c r="D1854">
        <v>1</v>
      </c>
      <c r="E1854" s="10">
        <v>1600</v>
      </c>
      <c r="F1854" s="10">
        <v>1600</v>
      </c>
      <c r="G1854" s="10">
        <v>1600</v>
      </c>
      <c r="H1854">
        <v>0</v>
      </c>
      <c r="I1854" s="51" t="str">
        <f>_xlfn.XLOOKUP(Q2_2025[[#This Row],[Artikelnr]],Artikel_prijzen[Artnr],Artikel_prijzen[Groep],"")</f>
        <v/>
      </c>
      <c r="J1854" s="10" t="str">
        <f>_xlfn.XLOOKUP(Q2_2025[[#This Row],[Artikelnr]],Artikel_prijzen[Artnr],Artikel_prijzen[Prijs 2025],"")</f>
        <v/>
      </c>
      <c r="K1854" t="str">
        <f>IF(Q2_2025[[#This Row],[Artikelprijs]]&lt;&gt;"",IF(Q2_2025[[#This Row],[Stuksprijs]]=Q2_2025[[#This Row],[Artikelprijs]],"Prijs gelijk","Prijs wijkt af"),"")</f>
        <v/>
      </c>
      <c r="L1854" t="str">
        <f>IF(Q2_2025[[#This Row],[Relatiekorting percentage]]=0,
    "Nvt",
    IF(Q2_2025[[#This Row],[Brutobedrag 2]] &lt; Q2_2025[[#This Row],[Bruto - Rel.korting]],
        "Nee",
        "Ja"))</f>
        <v>Nvt</v>
      </c>
      <c r="M1854" s="10">
        <f>IF(Q2_2025[[#This Row],[Artikelprijs]]&lt;&gt;"",Q2_2025[[#This Row],[Artikelprijs]],Q2_2025[[#This Row],[Stuksprijs]])</f>
        <v>1600</v>
      </c>
      <c r="N1854" s="10">
        <f>Q2_2025[[#This Row],[Besteld]]*Q2_2025[[#This Row],[Prijs 2]]</f>
        <v>1600</v>
      </c>
      <c r="O1854" s="10">
        <f>IF(Q2_2025[[#This Row],[Brutobedrag 2]]&lt;Q2_2025[[#This Row],[Bruto - Rel.korting]],Q2_2025[[#This Row],[Brutobedrag 2]],Q2_2025[[#This Row],[Brutobedrag 2]]*(100-Q2_2025[[#This Row],[Relatiekorting percentage]])/100)</f>
        <v>1600</v>
      </c>
      <c r="R1854" s="3"/>
      <c r="W1854"/>
      <c r="AB1854"/>
    </row>
    <row r="1855" spans="1:28" x14ac:dyDescent="0.3">
      <c r="A1855" t="s">
        <v>670</v>
      </c>
      <c r="B1855">
        <v>5030229</v>
      </c>
      <c r="C1855" t="s">
        <v>393</v>
      </c>
      <c r="D1855">
        <v>1</v>
      </c>
      <c r="E1855" s="10">
        <v>303.85000000000002</v>
      </c>
      <c r="F1855" s="10">
        <v>303.85000000000002</v>
      </c>
      <c r="G1855" s="10">
        <v>303.85000000000002</v>
      </c>
      <c r="H1855">
        <v>0</v>
      </c>
      <c r="I1855" s="51" t="str">
        <f>_xlfn.XLOOKUP(Q2_2025[[#This Row],[Artikelnr]],Artikel_prijzen[Artnr],Artikel_prijzen[Groep],"")</f>
        <v>Rigging</v>
      </c>
      <c r="J1855" s="10">
        <f>_xlfn.XLOOKUP(Q2_2025[[#This Row],[Artikelnr]],Artikel_prijzen[Artnr],Artikel_prijzen[Prijs 2025],"")</f>
        <v>295</v>
      </c>
      <c r="K1855" t="str">
        <f>IF(Q2_2025[[#This Row],[Artikelprijs]]&lt;&gt;"",IF(Q2_2025[[#This Row],[Stuksprijs]]=Q2_2025[[#This Row],[Artikelprijs]],"Prijs gelijk","Prijs wijkt af"),"")</f>
        <v>Prijs wijkt af</v>
      </c>
      <c r="L1855" t="str">
        <f>IF(Q2_2025[[#This Row],[Relatiekorting percentage]]=0,
    "Nvt",
    IF(Q2_2025[[#This Row],[Brutobedrag 2]] &lt; Q2_2025[[#This Row],[Bruto - Rel.korting]],
        "Nee",
        "Ja"))</f>
        <v>Nvt</v>
      </c>
      <c r="M1855" s="10">
        <f>IF(Q2_2025[[#This Row],[Artikelprijs]]&lt;&gt;"",Q2_2025[[#This Row],[Artikelprijs]],Q2_2025[[#This Row],[Stuksprijs]])</f>
        <v>295</v>
      </c>
      <c r="N1855" s="10">
        <f>Q2_2025[[#This Row],[Besteld]]*Q2_2025[[#This Row],[Prijs 2]]</f>
        <v>295</v>
      </c>
      <c r="O1855" s="10">
        <f>IF(Q2_2025[[#This Row],[Brutobedrag 2]]&lt;Q2_2025[[#This Row],[Bruto - Rel.korting]],Q2_2025[[#This Row],[Brutobedrag 2]],Q2_2025[[#This Row],[Brutobedrag 2]]*(100-Q2_2025[[#This Row],[Relatiekorting percentage]])/100)</f>
        <v>295</v>
      </c>
      <c r="R1855" s="3"/>
      <c r="W1855"/>
      <c r="AB1855"/>
    </row>
    <row r="1856" spans="1:28" x14ac:dyDescent="0.3">
      <c r="A1856" t="s">
        <v>670</v>
      </c>
      <c r="B1856">
        <v>5030005</v>
      </c>
      <c r="C1856" t="s">
        <v>623</v>
      </c>
      <c r="D1856">
        <v>1</v>
      </c>
      <c r="E1856" s="10">
        <v>200.85</v>
      </c>
      <c r="F1856" s="10">
        <v>200.85</v>
      </c>
      <c r="G1856" s="10">
        <v>200.85</v>
      </c>
      <c r="H1856">
        <v>0</v>
      </c>
      <c r="I1856" s="51" t="str">
        <f>_xlfn.XLOOKUP(Q2_2025[[#This Row],[Artikelnr]],Artikel_prijzen[Artnr],Artikel_prijzen[Groep],"")</f>
        <v>Rigging</v>
      </c>
      <c r="J1856" s="10">
        <f>_xlfn.XLOOKUP(Q2_2025[[#This Row],[Artikelnr]],Artikel_prijzen[Artnr],Artikel_prijzen[Prijs 2025],"")</f>
        <v>195</v>
      </c>
      <c r="K1856" t="str">
        <f>IF(Q2_2025[[#This Row],[Artikelprijs]]&lt;&gt;"",IF(Q2_2025[[#This Row],[Stuksprijs]]=Q2_2025[[#This Row],[Artikelprijs]],"Prijs gelijk","Prijs wijkt af"),"")</f>
        <v>Prijs wijkt af</v>
      </c>
      <c r="L1856" t="str">
        <f>IF(Q2_2025[[#This Row],[Relatiekorting percentage]]=0,
    "Nvt",
    IF(Q2_2025[[#This Row],[Brutobedrag 2]] &lt; Q2_2025[[#This Row],[Bruto - Rel.korting]],
        "Nee",
        "Ja"))</f>
        <v>Nvt</v>
      </c>
      <c r="M1856" s="10">
        <f>IF(Q2_2025[[#This Row],[Artikelprijs]]&lt;&gt;"",Q2_2025[[#This Row],[Artikelprijs]],Q2_2025[[#This Row],[Stuksprijs]])</f>
        <v>195</v>
      </c>
      <c r="N1856" s="10">
        <f>Q2_2025[[#This Row],[Besteld]]*Q2_2025[[#This Row],[Prijs 2]]</f>
        <v>195</v>
      </c>
      <c r="O1856" s="10">
        <f>IF(Q2_2025[[#This Row],[Brutobedrag 2]]&lt;Q2_2025[[#This Row],[Bruto - Rel.korting]],Q2_2025[[#This Row],[Brutobedrag 2]],Q2_2025[[#This Row],[Brutobedrag 2]]*(100-Q2_2025[[#This Row],[Relatiekorting percentage]])/100)</f>
        <v>195</v>
      </c>
      <c r="R1856" s="3"/>
      <c r="W1856"/>
      <c r="AB1856"/>
    </row>
    <row r="1857" spans="1:28" x14ac:dyDescent="0.3">
      <c r="A1857" t="s">
        <v>670</v>
      </c>
      <c r="B1857">
        <v>5031008</v>
      </c>
      <c r="C1857" t="s">
        <v>396</v>
      </c>
      <c r="D1857">
        <v>2</v>
      </c>
      <c r="E1857" s="10">
        <v>59.74</v>
      </c>
      <c r="F1857" s="10">
        <v>119.48</v>
      </c>
      <c r="G1857" s="10">
        <v>107.53</v>
      </c>
      <c r="H1857">
        <v>10</v>
      </c>
      <c r="I1857" s="51" t="str">
        <f>_xlfn.XLOOKUP(Q2_2025[[#This Row],[Artikelnr]],Artikel_prijzen[Artnr],Artikel_prijzen[Groep],"")</f>
        <v/>
      </c>
      <c r="J1857" s="10" t="str">
        <f>_xlfn.XLOOKUP(Q2_2025[[#This Row],[Artikelnr]],Artikel_prijzen[Artnr],Artikel_prijzen[Prijs 2025],"")</f>
        <v/>
      </c>
      <c r="K1857" t="str">
        <f>IF(Q2_2025[[#This Row],[Artikelprijs]]&lt;&gt;"",IF(Q2_2025[[#This Row],[Stuksprijs]]=Q2_2025[[#This Row],[Artikelprijs]],"Prijs gelijk","Prijs wijkt af"),"")</f>
        <v/>
      </c>
      <c r="L1857" t="str">
        <f>IF(Q2_2025[[#This Row],[Relatiekorting percentage]]=0,
    "Nvt",
    IF(Q2_2025[[#This Row],[Brutobedrag 2]] &lt; Q2_2025[[#This Row],[Bruto - Rel.korting]],
        "Nee",
        "Ja"))</f>
        <v>Ja</v>
      </c>
      <c r="M1857" s="10">
        <f>IF(Q2_2025[[#This Row],[Artikelprijs]]&lt;&gt;"",Q2_2025[[#This Row],[Artikelprijs]],Q2_2025[[#This Row],[Stuksprijs]])</f>
        <v>59.74</v>
      </c>
      <c r="N1857" s="10">
        <f>Q2_2025[[#This Row],[Besteld]]*Q2_2025[[#This Row],[Prijs 2]]</f>
        <v>119.48</v>
      </c>
      <c r="O1857" s="10">
        <f>IF(Q2_2025[[#This Row],[Brutobedrag 2]]&lt;Q2_2025[[#This Row],[Bruto - Rel.korting]],Q2_2025[[#This Row],[Brutobedrag 2]],Q2_2025[[#This Row],[Brutobedrag 2]]*(100-Q2_2025[[#This Row],[Relatiekorting percentage]])/100)</f>
        <v>107.53200000000001</v>
      </c>
      <c r="R1857" s="3"/>
      <c r="W1857"/>
      <c r="AB1857"/>
    </row>
    <row r="1858" spans="1:28" x14ac:dyDescent="0.3">
      <c r="A1858" t="s">
        <v>670</v>
      </c>
      <c r="B1858">
        <v>5031009</v>
      </c>
      <c r="C1858" t="s">
        <v>669</v>
      </c>
      <c r="D1858">
        <v>4</v>
      </c>
      <c r="E1858" s="10">
        <v>89.61</v>
      </c>
      <c r="F1858" s="10">
        <v>358.44</v>
      </c>
      <c r="G1858" s="10">
        <v>322.60000000000002</v>
      </c>
      <c r="H1858">
        <v>10</v>
      </c>
      <c r="I1858" s="51" t="str">
        <f>_xlfn.XLOOKUP(Q2_2025[[#This Row],[Artikelnr]],Artikel_prijzen[Artnr],Artikel_prijzen[Groep],"")</f>
        <v/>
      </c>
      <c r="J1858" s="10" t="str">
        <f>_xlfn.XLOOKUP(Q2_2025[[#This Row],[Artikelnr]],Artikel_prijzen[Artnr],Artikel_prijzen[Prijs 2025],"")</f>
        <v/>
      </c>
      <c r="K1858" t="str">
        <f>IF(Q2_2025[[#This Row],[Artikelprijs]]&lt;&gt;"",IF(Q2_2025[[#This Row],[Stuksprijs]]=Q2_2025[[#This Row],[Artikelprijs]],"Prijs gelijk","Prijs wijkt af"),"")</f>
        <v/>
      </c>
      <c r="L1858" t="str">
        <f>IF(Q2_2025[[#This Row],[Relatiekorting percentage]]=0,
    "Nvt",
    IF(Q2_2025[[#This Row],[Brutobedrag 2]] &lt; Q2_2025[[#This Row],[Bruto - Rel.korting]],
        "Nee",
        "Ja"))</f>
        <v>Ja</v>
      </c>
      <c r="M1858" s="10">
        <f>IF(Q2_2025[[#This Row],[Artikelprijs]]&lt;&gt;"",Q2_2025[[#This Row],[Artikelprijs]],Q2_2025[[#This Row],[Stuksprijs]])</f>
        <v>89.61</v>
      </c>
      <c r="N1858" s="10">
        <f>Q2_2025[[#This Row],[Besteld]]*Q2_2025[[#This Row],[Prijs 2]]</f>
        <v>358.44</v>
      </c>
      <c r="O1858" s="10">
        <f>IF(Q2_2025[[#This Row],[Brutobedrag 2]]&lt;Q2_2025[[#This Row],[Bruto - Rel.korting]],Q2_2025[[#This Row],[Brutobedrag 2]],Q2_2025[[#This Row],[Brutobedrag 2]]*(100-Q2_2025[[#This Row],[Relatiekorting percentage]])/100)</f>
        <v>322.596</v>
      </c>
      <c r="R1858" s="3"/>
      <c r="W1858"/>
      <c r="AB1858"/>
    </row>
    <row r="1859" spans="1:28" x14ac:dyDescent="0.3">
      <c r="A1859" t="s">
        <v>670</v>
      </c>
      <c r="B1859">
        <v>5031013</v>
      </c>
      <c r="C1859" t="s">
        <v>399</v>
      </c>
      <c r="D1859">
        <v>4</v>
      </c>
      <c r="E1859" s="10">
        <v>44.29</v>
      </c>
      <c r="F1859" s="10">
        <v>177.16</v>
      </c>
      <c r="G1859" s="10">
        <v>159.44</v>
      </c>
      <c r="H1859">
        <v>10</v>
      </c>
      <c r="I1859" s="51" t="str">
        <f>_xlfn.XLOOKUP(Q2_2025[[#This Row],[Artikelnr]],Artikel_prijzen[Artnr],Artikel_prijzen[Groep],"")</f>
        <v/>
      </c>
      <c r="J1859" s="10" t="str">
        <f>_xlfn.XLOOKUP(Q2_2025[[#This Row],[Artikelnr]],Artikel_prijzen[Artnr],Artikel_prijzen[Prijs 2025],"")</f>
        <v/>
      </c>
      <c r="K1859" t="str">
        <f>IF(Q2_2025[[#This Row],[Artikelprijs]]&lt;&gt;"",IF(Q2_2025[[#This Row],[Stuksprijs]]=Q2_2025[[#This Row],[Artikelprijs]],"Prijs gelijk","Prijs wijkt af"),"")</f>
        <v/>
      </c>
      <c r="L1859" t="str">
        <f>IF(Q2_2025[[#This Row],[Relatiekorting percentage]]=0,
    "Nvt",
    IF(Q2_2025[[#This Row],[Brutobedrag 2]] &lt; Q2_2025[[#This Row],[Bruto - Rel.korting]],
        "Nee",
        "Ja"))</f>
        <v>Ja</v>
      </c>
      <c r="M1859" s="10">
        <f>IF(Q2_2025[[#This Row],[Artikelprijs]]&lt;&gt;"",Q2_2025[[#This Row],[Artikelprijs]],Q2_2025[[#This Row],[Stuksprijs]])</f>
        <v>44.29</v>
      </c>
      <c r="N1859" s="10">
        <f>Q2_2025[[#This Row],[Besteld]]*Q2_2025[[#This Row],[Prijs 2]]</f>
        <v>177.16</v>
      </c>
      <c r="O1859" s="10">
        <f>IF(Q2_2025[[#This Row],[Brutobedrag 2]]&lt;Q2_2025[[#This Row],[Bruto - Rel.korting]],Q2_2025[[#This Row],[Brutobedrag 2]],Q2_2025[[#This Row],[Brutobedrag 2]]*(100-Q2_2025[[#This Row],[Relatiekorting percentage]])/100)</f>
        <v>159.44399999999999</v>
      </c>
      <c r="R1859" s="3"/>
      <c r="W1859"/>
      <c r="AB1859"/>
    </row>
    <row r="1860" spans="1:28" x14ac:dyDescent="0.3">
      <c r="A1860" t="s">
        <v>670</v>
      </c>
      <c r="B1860">
        <v>2004058</v>
      </c>
      <c r="C1860" t="s">
        <v>672</v>
      </c>
      <c r="D1860">
        <v>8</v>
      </c>
      <c r="E1860" s="10">
        <v>33.42</v>
      </c>
      <c r="F1860" s="10">
        <v>267.36</v>
      </c>
      <c r="G1860" s="10">
        <v>240.62</v>
      </c>
      <c r="H1860">
        <v>10</v>
      </c>
      <c r="I1860" s="51" t="str">
        <f>_xlfn.XLOOKUP(Q2_2025[[#This Row],[Artikelnr]],Artikel_prijzen[Artnr],Artikel_prijzen[Groep],"")</f>
        <v/>
      </c>
      <c r="J1860" s="10" t="str">
        <f>_xlfn.XLOOKUP(Q2_2025[[#This Row],[Artikelnr]],Artikel_prijzen[Artnr],Artikel_prijzen[Prijs 2025],"")</f>
        <v/>
      </c>
      <c r="K1860" t="str">
        <f>IF(Q2_2025[[#This Row],[Artikelprijs]]&lt;&gt;"",IF(Q2_2025[[#This Row],[Stuksprijs]]=Q2_2025[[#This Row],[Artikelprijs]],"Prijs gelijk","Prijs wijkt af"),"")</f>
        <v/>
      </c>
      <c r="L1860" t="str">
        <f>IF(Q2_2025[[#This Row],[Relatiekorting percentage]]=0,
    "Nvt",
    IF(Q2_2025[[#This Row],[Brutobedrag 2]] &lt; Q2_2025[[#This Row],[Bruto - Rel.korting]],
        "Nee",
        "Ja"))</f>
        <v>Ja</v>
      </c>
      <c r="M1860" s="10">
        <f>IF(Q2_2025[[#This Row],[Artikelprijs]]&lt;&gt;"",Q2_2025[[#This Row],[Artikelprijs]],Q2_2025[[#This Row],[Stuksprijs]])</f>
        <v>33.42</v>
      </c>
      <c r="N1860" s="10">
        <f>Q2_2025[[#This Row],[Besteld]]*Q2_2025[[#This Row],[Prijs 2]]</f>
        <v>267.36</v>
      </c>
      <c r="O1860" s="10">
        <f>IF(Q2_2025[[#This Row],[Brutobedrag 2]]&lt;Q2_2025[[#This Row],[Bruto - Rel.korting]],Q2_2025[[#This Row],[Brutobedrag 2]],Q2_2025[[#This Row],[Brutobedrag 2]]*(100-Q2_2025[[#This Row],[Relatiekorting percentage]])/100)</f>
        <v>240.62400000000002</v>
      </c>
      <c r="R1860" s="3"/>
      <c r="W1860"/>
      <c r="AB1860"/>
    </row>
    <row r="1861" spans="1:28" x14ac:dyDescent="0.3">
      <c r="A1861" t="s">
        <v>670</v>
      </c>
      <c r="B1861">
        <v>5010001</v>
      </c>
      <c r="C1861" t="s">
        <v>677</v>
      </c>
      <c r="D1861">
        <v>55</v>
      </c>
      <c r="E1861" s="10">
        <v>35.57</v>
      </c>
      <c r="F1861" s="10">
        <v>1956.35</v>
      </c>
      <c r="G1861" s="10">
        <v>1956.35</v>
      </c>
      <c r="H1861">
        <v>0</v>
      </c>
      <c r="I1861" s="51" t="str">
        <f>_xlfn.XLOOKUP(Q2_2025[[#This Row],[Artikelnr]],Artikel_prijzen[Artnr],Artikel_prijzen[Groep],"")</f>
        <v/>
      </c>
      <c r="J1861" s="10" t="str">
        <f>_xlfn.XLOOKUP(Q2_2025[[#This Row],[Artikelnr]],Artikel_prijzen[Artnr],Artikel_prijzen[Prijs 2025],"")</f>
        <v/>
      </c>
      <c r="K1861" t="str">
        <f>IF(Q2_2025[[#This Row],[Artikelprijs]]&lt;&gt;"",IF(Q2_2025[[#This Row],[Stuksprijs]]=Q2_2025[[#This Row],[Artikelprijs]],"Prijs gelijk","Prijs wijkt af"),"")</f>
        <v/>
      </c>
      <c r="L1861" t="str">
        <f>IF(Q2_2025[[#This Row],[Relatiekorting percentage]]=0,
    "Nvt",
    IF(Q2_2025[[#This Row],[Brutobedrag 2]] &lt; Q2_2025[[#This Row],[Bruto - Rel.korting]],
        "Nee",
        "Ja"))</f>
        <v>Nvt</v>
      </c>
      <c r="M1861" s="10">
        <f>IF(Q2_2025[[#This Row],[Artikelprijs]]&lt;&gt;"",Q2_2025[[#This Row],[Artikelprijs]],Q2_2025[[#This Row],[Stuksprijs]])</f>
        <v>35.57</v>
      </c>
      <c r="N1861" s="10">
        <f>Q2_2025[[#This Row],[Besteld]]*Q2_2025[[#This Row],[Prijs 2]]</f>
        <v>1956.35</v>
      </c>
      <c r="O1861" s="10">
        <f>IF(Q2_2025[[#This Row],[Brutobedrag 2]]&lt;Q2_2025[[#This Row],[Bruto - Rel.korting]],Q2_2025[[#This Row],[Brutobedrag 2]],Q2_2025[[#This Row],[Brutobedrag 2]]*(100-Q2_2025[[#This Row],[Relatiekorting percentage]])/100)</f>
        <v>1956.35</v>
      </c>
      <c r="R1861" s="3"/>
      <c r="W1861"/>
      <c r="AB1861"/>
    </row>
    <row r="1862" spans="1:28" x14ac:dyDescent="0.3">
      <c r="A1862" t="s">
        <v>670</v>
      </c>
      <c r="B1862">
        <v>5040210</v>
      </c>
      <c r="C1862" t="s">
        <v>466</v>
      </c>
      <c r="D1862">
        <v>1</v>
      </c>
      <c r="E1862" s="10">
        <v>1699.5</v>
      </c>
      <c r="F1862" s="10">
        <v>1699.5</v>
      </c>
      <c r="G1862" s="10">
        <v>1699.5</v>
      </c>
      <c r="H1862">
        <v>0</v>
      </c>
      <c r="I1862" s="51" t="str">
        <f>_xlfn.XLOOKUP(Q2_2025[[#This Row],[Artikelnr]],Artikel_prijzen[Artnr],Artikel_prijzen[Groep],"")</f>
        <v>AV</v>
      </c>
      <c r="J1862" s="10">
        <f>_xlfn.XLOOKUP(Q2_2025[[#This Row],[Artikelnr]],Artikel_prijzen[Artnr],Artikel_prijzen[Prijs 2025],"")</f>
        <v>1650</v>
      </c>
      <c r="K1862" t="str">
        <f>IF(Q2_2025[[#This Row],[Artikelprijs]]&lt;&gt;"",IF(Q2_2025[[#This Row],[Stuksprijs]]=Q2_2025[[#This Row],[Artikelprijs]],"Prijs gelijk","Prijs wijkt af"),"")</f>
        <v>Prijs wijkt af</v>
      </c>
      <c r="L1862" t="str">
        <f>IF(Q2_2025[[#This Row],[Relatiekorting percentage]]=0,
    "Nvt",
    IF(Q2_2025[[#This Row],[Brutobedrag 2]] &lt; Q2_2025[[#This Row],[Bruto - Rel.korting]],
        "Nee",
        "Ja"))</f>
        <v>Nvt</v>
      </c>
      <c r="M1862" s="10">
        <f>IF(Q2_2025[[#This Row],[Artikelprijs]]&lt;&gt;"",Q2_2025[[#This Row],[Artikelprijs]],Q2_2025[[#This Row],[Stuksprijs]])</f>
        <v>1650</v>
      </c>
      <c r="N1862" s="10">
        <f>Q2_2025[[#This Row],[Besteld]]*Q2_2025[[#This Row],[Prijs 2]]</f>
        <v>1650</v>
      </c>
      <c r="O1862" s="10">
        <f>IF(Q2_2025[[#This Row],[Brutobedrag 2]]&lt;Q2_2025[[#This Row],[Bruto - Rel.korting]],Q2_2025[[#This Row],[Brutobedrag 2]],Q2_2025[[#This Row],[Brutobedrag 2]]*(100-Q2_2025[[#This Row],[Relatiekorting percentage]])/100)</f>
        <v>1650</v>
      </c>
      <c r="R1862" s="3"/>
      <c r="W1862"/>
      <c r="AB1862"/>
    </row>
    <row r="1863" spans="1:28" x14ac:dyDescent="0.3">
      <c r="A1863" t="s">
        <v>670</v>
      </c>
      <c r="B1863">
        <v>5040256</v>
      </c>
      <c r="C1863" t="s">
        <v>331</v>
      </c>
      <c r="D1863">
        <v>1</v>
      </c>
      <c r="E1863" s="10">
        <v>87.55</v>
      </c>
      <c r="F1863" s="10">
        <v>87.55</v>
      </c>
      <c r="G1863" s="10">
        <v>87.55</v>
      </c>
      <c r="H1863">
        <v>0</v>
      </c>
      <c r="I1863" s="51" t="str">
        <f>_xlfn.XLOOKUP(Q2_2025[[#This Row],[Artikelnr]],Artikel_prijzen[Artnr],Artikel_prijzen[Groep],"")</f>
        <v/>
      </c>
      <c r="J1863" s="10" t="str">
        <f>_xlfn.XLOOKUP(Q2_2025[[#This Row],[Artikelnr]],Artikel_prijzen[Artnr],Artikel_prijzen[Prijs 2025],"")</f>
        <v/>
      </c>
      <c r="K1863" t="str">
        <f>IF(Q2_2025[[#This Row],[Artikelprijs]]&lt;&gt;"",IF(Q2_2025[[#This Row],[Stuksprijs]]=Q2_2025[[#This Row],[Artikelprijs]],"Prijs gelijk","Prijs wijkt af"),"")</f>
        <v/>
      </c>
      <c r="L1863" t="str">
        <f>IF(Q2_2025[[#This Row],[Relatiekorting percentage]]=0,
    "Nvt",
    IF(Q2_2025[[#This Row],[Brutobedrag 2]] &lt; Q2_2025[[#This Row],[Bruto - Rel.korting]],
        "Nee",
        "Ja"))</f>
        <v>Nvt</v>
      </c>
      <c r="M1863" s="10">
        <f>IF(Q2_2025[[#This Row],[Artikelprijs]]&lt;&gt;"",Q2_2025[[#This Row],[Artikelprijs]],Q2_2025[[#This Row],[Stuksprijs]])</f>
        <v>87.55</v>
      </c>
      <c r="N1863" s="10">
        <f>Q2_2025[[#This Row],[Besteld]]*Q2_2025[[#This Row],[Prijs 2]]</f>
        <v>87.55</v>
      </c>
      <c r="O1863" s="10">
        <f>IF(Q2_2025[[#This Row],[Brutobedrag 2]]&lt;Q2_2025[[#This Row],[Bruto - Rel.korting]],Q2_2025[[#This Row],[Brutobedrag 2]],Q2_2025[[#This Row],[Brutobedrag 2]]*(100-Q2_2025[[#This Row],[Relatiekorting percentage]])/100)</f>
        <v>87.55</v>
      </c>
      <c r="R1863" s="3"/>
      <c r="W1863"/>
      <c r="AB1863"/>
    </row>
    <row r="1864" spans="1:28" x14ac:dyDescent="0.3">
      <c r="A1864" t="s">
        <v>670</v>
      </c>
      <c r="B1864">
        <v>5040216</v>
      </c>
      <c r="C1864" t="s">
        <v>375</v>
      </c>
      <c r="D1864">
        <v>1</v>
      </c>
      <c r="E1864" s="10">
        <v>128.75</v>
      </c>
      <c r="F1864" s="10">
        <v>128.75</v>
      </c>
      <c r="G1864" s="10">
        <v>128.75</v>
      </c>
      <c r="H1864">
        <v>0</v>
      </c>
      <c r="I1864" s="51" t="str">
        <f>_xlfn.XLOOKUP(Q2_2025[[#This Row],[Artikelnr]],Artikel_prijzen[Artnr],Artikel_prijzen[Groep],"")</f>
        <v>AV</v>
      </c>
      <c r="J1864" s="10">
        <f>_xlfn.XLOOKUP(Q2_2025[[#This Row],[Artikelnr]],Artikel_prijzen[Artnr],Artikel_prijzen[Prijs 2025],"")</f>
        <v>125</v>
      </c>
      <c r="K1864" t="str">
        <f>IF(Q2_2025[[#This Row],[Artikelprijs]]&lt;&gt;"",IF(Q2_2025[[#This Row],[Stuksprijs]]=Q2_2025[[#This Row],[Artikelprijs]],"Prijs gelijk","Prijs wijkt af"),"")</f>
        <v>Prijs wijkt af</v>
      </c>
      <c r="L1864" t="str">
        <f>IF(Q2_2025[[#This Row],[Relatiekorting percentage]]=0,
    "Nvt",
    IF(Q2_2025[[#This Row],[Brutobedrag 2]] &lt; Q2_2025[[#This Row],[Bruto - Rel.korting]],
        "Nee",
        "Ja"))</f>
        <v>Nvt</v>
      </c>
      <c r="M1864" s="10">
        <f>IF(Q2_2025[[#This Row],[Artikelprijs]]&lt;&gt;"",Q2_2025[[#This Row],[Artikelprijs]],Q2_2025[[#This Row],[Stuksprijs]])</f>
        <v>125</v>
      </c>
      <c r="N1864" s="10">
        <f>Q2_2025[[#This Row],[Besteld]]*Q2_2025[[#This Row],[Prijs 2]]</f>
        <v>125</v>
      </c>
      <c r="O1864" s="10">
        <f>IF(Q2_2025[[#This Row],[Brutobedrag 2]]&lt;Q2_2025[[#This Row],[Bruto - Rel.korting]],Q2_2025[[#This Row],[Brutobedrag 2]],Q2_2025[[#This Row],[Brutobedrag 2]]*(100-Q2_2025[[#This Row],[Relatiekorting percentage]])/100)</f>
        <v>125</v>
      </c>
      <c r="R1864" s="3"/>
      <c r="W1864"/>
      <c r="AB1864"/>
    </row>
    <row r="1865" spans="1:28" x14ac:dyDescent="0.3">
      <c r="A1865" t="s">
        <v>670</v>
      </c>
      <c r="B1865">
        <v>5040003</v>
      </c>
      <c r="C1865" t="s">
        <v>678</v>
      </c>
      <c r="D1865">
        <v>1</v>
      </c>
      <c r="E1865" s="10">
        <v>478.95</v>
      </c>
      <c r="F1865" s="10">
        <v>478.95</v>
      </c>
      <c r="G1865" s="10">
        <v>478.95</v>
      </c>
      <c r="H1865">
        <v>0</v>
      </c>
      <c r="I1865" s="51" t="str">
        <f>_xlfn.XLOOKUP(Q2_2025[[#This Row],[Artikelnr]],Artikel_prijzen[Artnr],Artikel_prijzen[Groep],"")</f>
        <v>AV</v>
      </c>
      <c r="J1865" s="10">
        <f>_xlfn.XLOOKUP(Q2_2025[[#This Row],[Artikelnr]],Artikel_prijzen[Artnr],Artikel_prijzen[Prijs 2025],"")</f>
        <v>465</v>
      </c>
      <c r="K1865" t="str">
        <f>IF(Q2_2025[[#This Row],[Artikelprijs]]&lt;&gt;"",IF(Q2_2025[[#This Row],[Stuksprijs]]=Q2_2025[[#This Row],[Artikelprijs]],"Prijs gelijk","Prijs wijkt af"),"")</f>
        <v>Prijs wijkt af</v>
      </c>
      <c r="L1865" t="str">
        <f>IF(Q2_2025[[#This Row],[Relatiekorting percentage]]=0,
    "Nvt",
    IF(Q2_2025[[#This Row],[Brutobedrag 2]] &lt; Q2_2025[[#This Row],[Bruto - Rel.korting]],
        "Nee",
        "Ja"))</f>
        <v>Nvt</v>
      </c>
      <c r="M1865" s="10">
        <f>IF(Q2_2025[[#This Row],[Artikelprijs]]&lt;&gt;"",Q2_2025[[#This Row],[Artikelprijs]],Q2_2025[[#This Row],[Stuksprijs]])</f>
        <v>465</v>
      </c>
      <c r="N1865" s="10">
        <f>Q2_2025[[#This Row],[Besteld]]*Q2_2025[[#This Row],[Prijs 2]]</f>
        <v>465</v>
      </c>
      <c r="O1865" s="10">
        <f>IF(Q2_2025[[#This Row],[Brutobedrag 2]]&lt;Q2_2025[[#This Row],[Bruto - Rel.korting]],Q2_2025[[#This Row],[Brutobedrag 2]],Q2_2025[[#This Row],[Brutobedrag 2]]*(100-Q2_2025[[#This Row],[Relatiekorting percentage]])/100)</f>
        <v>465</v>
      </c>
      <c r="R1865" s="3"/>
      <c r="W1865"/>
      <c r="AB1865"/>
    </row>
    <row r="1866" spans="1:28" x14ac:dyDescent="0.3">
      <c r="A1866" t="s">
        <v>670</v>
      </c>
      <c r="B1866">
        <v>4001151</v>
      </c>
      <c r="C1866" t="s">
        <v>679</v>
      </c>
      <c r="D1866">
        <v>2</v>
      </c>
      <c r="E1866" s="10">
        <v>0</v>
      </c>
      <c r="F1866" s="10">
        <v>0</v>
      </c>
      <c r="G1866" s="10">
        <v>0</v>
      </c>
      <c r="H1866">
        <v>0</v>
      </c>
      <c r="I1866" s="51" t="str">
        <f>_xlfn.XLOOKUP(Q2_2025[[#This Row],[Artikelnr]],Artikel_prijzen[Artnr],Artikel_prijzen[Groep],"")</f>
        <v/>
      </c>
      <c r="J1866" s="10" t="str">
        <f>_xlfn.XLOOKUP(Q2_2025[[#This Row],[Artikelnr]],Artikel_prijzen[Artnr],Artikel_prijzen[Prijs 2025],"")</f>
        <v/>
      </c>
      <c r="K1866" t="str">
        <f>IF(Q2_2025[[#This Row],[Artikelprijs]]&lt;&gt;"",IF(Q2_2025[[#This Row],[Stuksprijs]]=Q2_2025[[#This Row],[Artikelprijs]],"Prijs gelijk","Prijs wijkt af"),"")</f>
        <v/>
      </c>
      <c r="L1866" t="str">
        <f>IF(Q2_2025[[#This Row],[Relatiekorting percentage]]=0,
    "Nvt",
    IF(Q2_2025[[#This Row],[Brutobedrag 2]] &lt; Q2_2025[[#This Row],[Bruto - Rel.korting]],
        "Nee",
        "Ja"))</f>
        <v>Nvt</v>
      </c>
      <c r="M1866" s="10">
        <f>IF(Q2_2025[[#This Row],[Artikelprijs]]&lt;&gt;"",Q2_2025[[#This Row],[Artikelprijs]],Q2_2025[[#This Row],[Stuksprijs]])</f>
        <v>0</v>
      </c>
      <c r="N1866" s="10">
        <f>Q2_2025[[#This Row],[Besteld]]*Q2_2025[[#This Row],[Prijs 2]]</f>
        <v>0</v>
      </c>
      <c r="O1866" s="10">
        <f>IF(Q2_2025[[#This Row],[Brutobedrag 2]]&lt;Q2_2025[[#This Row],[Bruto - Rel.korting]],Q2_2025[[#This Row],[Brutobedrag 2]],Q2_2025[[#This Row],[Brutobedrag 2]]*(100-Q2_2025[[#This Row],[Relatiekorting percentage]])/100)</f>
        <v>0</v>
      </c>
      <c r="R1866" s="3"/>
      <c r="W1866"/>
      <c r="AB1866"/>
    </row>
    <row r="1867" spans="1:28" x14ac:dyDescent="0.3">
      <c r="A1867" t="s">
        <v>670</v>
      </c>
      <c r="B1867">
        <v>4098001</v>
      </c>
      <c r="C1867" t="s">
        <v>680</v>
      </c>
      <c r="D1867">
        <v>1</v>
      </c>
      <c r="E1867" s="10">
        <v>15</v>
      </c>
      <c r="F1867" s="10">
        <v>15</v>
      </c>
      <c r="G1867" s="10">
        <v>15</v>
      </c>
      <c r="H1867">
        <v>0</v>
      </c>
      <c r="I1867" s="51" t="str">
        <f>_xlfn.XLOOKUP(Q2_2025[[#This Row],[Artikelnr]],Artikel_prijzen[Artnr],Artikel_prijzen[Groep],"")</f>
        <v/>
      </c>
      <c r="J1867" s="10" t="str">
        <f>_xlfn.XLOOKUP(Q2_2025[[#This Row],[Artikelnr]],Artikel_prijzen[Artnr],Artikel_prijzen[Prijs 2025],"")</f>
        <v/>
      </c>
      <c r="K1867" t="str">
        <f>IF(Q2_2025[[#This Row],[Artikelprijs]]&lt;&gt;"",IF(Q2_2025[[#This Row],[Stuksprijs]]=Q2_2025[[#This Row],[Artikelprijs]],"Prijs gelijk","Prijs wijkt af"),"")</f>
        <v/>
      </c>
      <c r="L1867" t="str">
        <f>IF(Q2_2025[[#This Row],[Relatiekorting percentage]]=0,
    "Nvt",
    IF(Q2_2025[[#This Row],[Brutobedrag 2]] &lt; Q2_2025[[#This Row],[Bruto - Rel.korting]],
        "Nee",
        "Ja"))</f>
        <v>Nvt</v>
      </c>
      <c r="M1867" s="10">
        <f>IF(Q2_2025[[#This Row],[Artikelprijs]]&lt;&gt;"",Q2_2025[[#This Row],[Artikelprijs]],Q2_2025[[#This Row],[Stuksprijs]])</f>
        <v>15</v>
      </c>
      <c r="N1867" s="10">
        <f>Q2_2025[[#This Row],[Besteld]]*Q2_2025[[#This Row],[Prijs 2]]</f>
        <v>15</v>
      </c>
      <c r="O1867" s="10">
        <f>IF(Q2_2025[[#This Row],[Brutobedrag 2]]&lt;Q2_2025[[#This Row],[Bruto - Rel.korting]],Q2_2025[[#This Row],[Brutobedrag 2]],Q2_2025[[#This Row],[Brutobedrag 2]]*(100-Q2_2025[[#This Row],[Relatiekorting percentage]])/100)</f>
        <v>15</v>
      </c>
      <c r="R1867" s="3"/>
      <c r="W1867"/>
      <c r="AB1867"/>
    </row>
    <row r="1868" spans="1:28" x14ac:dyDescent="0.3">
      <c r="A1868" t="s">
        <v>670</v>
      </c>
      <c r="B1868">
        <v>5040011</v>
      </c>
      <c r="C1868" t="s">
        <v>321</v>
      </c>
      <c r="D1868">
        <v>2</v>
      </c>
      <c r="E1868" s="10">
        <v>638.6</v>
      </c>
      <c r="F1868" s="10">
        <v>1277.2</v>
      </c>
      <c r="G1868" s="10">
        <v>1277.2</v>
      </c>
      <c r="H1868">
        <v>0</v>
      </c>
      <c r="I1868" s="51" t="str">
        <f>_xlfn.XLOOKUP(Q2_2025[[#This Row],[Artikelnr]],Artikel_prijzen[Artnr],Artikel_prijzen[Groep],"")</f>
        <v>AV</v>
      </c>
      <c r="J1868" s="10">
        <f>_xlfn.XLOOKUP(Q2_2025[[#This Row],[Artikelnr]],Artikel_prijzen[Artnr],Artikel_prijzen[Prijs 2025],"")</f>
        <v>620</v>
      </c>
      <c r="K1868" t="str">
        <f>IF(Q2_2025[[#This Row],[Artikelprijs]]&lt;&gt;"",IF(Q2_2025[[#This Row],[Stuksprijs]]=Q2_2025[[#This Row],[Artikelprijs]],"Prijs gelijk","Prijs wijkt af"),"")</f>
        <v>Prijs wijkt af</v>
      </c>
      <c r="L1868" t="str">
        <f>IF(Q2_2025[[#This Row],[Relatiekorting percentage]]=0,
    "Nvt",
    IF(Q2_2025[[#This Row],[Brutobedrag 2]] &lt; Q2_2025[[#This Row],[Bruto - Rel.korting]],
        "Nee",
        "Ja"))</f>
        <v>Nvt</v>
      </c>
      <c r="M1868" s="10">
        <f>IF(Q2_2025[[#This Row],[Artikelprijs]]&lt;&gt;"",Q2_2025[[#This Row],[Artikelprijs]],Q2_2025[[#This Row],[Stuksprijs]])</f>
        <v>620</v>
      </c>
      <c r="N1868" s="10">
        <f>Q2_2025[[#This Row],[Besteld]]*Q2_2025[[#This Row],[Prijs 2]]</f>
        <v>1240</v>
      </c>
      <c r="O1868" s="10">
        <f>IF(Q2_2025[[#This Row],[Brutobedrag 2]]&lt;Q2_2025[[#This Row],[Bruto - Rel.korting]],Q2_2025[[#This Row],[Brutobedrag 2]],Q2_2025[[#This Row],[Brutobedrag 2]]*(100-Q2_2025[[#This Row],[Relatiekorting percentage]])/100)</f>
        <v>1240</v>
      </c>
      <c r="R1868" s="3"/>
      <c r="W1868"/>
      <c r="AB1868"/>
    </row>
    <row r="1869" spans="1:28" x14ac:dyDescent="0.3">
      <c r="A1869" t="s">
        <v>670</v>
      </c>
      <c r="B1869">
        <v>5040256</v>
      </c>
      <c r="C1869" t="s">
        <v>331</v>
      </c>
      <c r="D1869">
        <v>2</v>
      </c>
      <c r="E1869" s="10">
        <v>87.55</v>
      </c>
      <c r="F1869" s="10">
        <v>175.1</v>
      </c>
      <c r="G1869" s="10">
        <v>175.1</v>
      </c>
      <c r="H1869">
        <v>0</v>
      </c>
      <c r="I1869" s="51" t="str">
        <f>_xlfn.XLOOKUP(Q2_2025[[#This Row],[Artikelnr]],Artikel_prijzen[Artnr],Artikel_prijzen[Groep],"")</f>
        <v/>
      </c>
      <c r="J1869" s="10" t="str">
        <f>_xlfn.XLOOKUP(Q2_2025[[#This Row],[Artikelnr]],Artikel_prijzen[Artnr],Artikel_prijzen[Prijs 2025],"")</f>
        <v/>
      </c>
      <c r="K1869" t="str">
        <f>IF(Q2_2025[[#This Row],[Artikelprijs]]&lt;&gt;"",IF(Q2_2025[[#This Row],[Stuksprijs]]=Q2_2025[[#This Row],[Artikelprijs]],"Prijs gelijk","Prijs wijkt af"),"")</f>
        <v/>
      </c>
      <c r="L1869" t="str">
        <f>IF(Q2_2025[[#This Row],[Relatiekorting percentage]]=0,
    "Nvt",
    IF(Q2_2025[[#This Row],[Brutobedrag 2]] &lt; Q2_2025[[#This Row],[Bruto - Rel.korting]],
        "Nee",
        "Ja"))</f>
        <v>Nvt</v>
      </c>
      <c r="M1869" s="10">
        <f>IF(Q2_2025[[#This Row],[Artikelprijs]]&lt;&gt;"",Q2_2025[[#This Row],[Artikelprijs]],Q2_2025[[#This Row],[Stuksprijs]])</f>
        <v>87.55</v>
      </c>
      <c r="N1869" s="10">
        <f>Q2_2025[[#This Row],[Besteld]]*Q2_2025[[#This Row],[Prijs 2]]</f>
        <v>175.1</v>
      </c>
      <c r="O1869" s="10">
        <f>IF(Q2_2025[[#This Row],[Brutobedrag 2]]&lt;Q2_2025[[#This Row],[Bruto - Rel.korting]],Q2_2025[[#This Row],[Brutobedrag 2]],Q2_2025[[#This Row],[Brutobedrag 2]]*(100-Q2_2025[[#This Row],[Relatiekorting percentage]])/100)</f>
        <v>175.1</v>
      </c>
      <c r="R1869" s="3"/>
      <c r="W1869"/>
      <c r="AB1869"/>
    </row>
    <row r="1870" spans="1:28" x14ac:dyDescent="0.3">
      <c r="A1870" t="s">
        <v>670</v>
      </c>
      <c r="B1870">
        <v>5040216</v>
      </c>
      <c r="C1870" t="s">
        <v>375</v>
      </c>
      <c r="D1870">
        <v>2</v>
      </c>
      <c r="E1870" s="10">
        <v>128.75</v>
      </c>
      <c r="F1870" s="10">
        <v>257.5</v>
      </c>
      <c r="G1870" s="10">
        <v>257.5</v>
      </c>
      <c r="H1870">
        <v>0</v>
      </c>
      <c r="I1870" s="51" t="str">
        <f>_xlfn.XLOOKUP(Q2_2025[[#This Row],[Artikelnr]],Artikel_prijzen[Artnr],Artikel_prijzen[Groep],"")</f>
        <v>AV</v>
      </c>
      <c r="J1870" s="10">
        <f>_xlfn.XLOOKUP(Q2_2025[[#This Row],[Artikelnr]],Artikel_prijzen[Artnr],Artikel_prijzen[Prijs 2025],"")</f>
        <v>125</v>
      </c>
      <c r="K1870" t="str">
        <f>IF(Q2_2025[[#This Row],[Artikelprijs]]&lt;&gt;"",IF(Q2_2025[[#This Row],[Stuksprijs]]=Q2_2025[[#This Row],[Artikelprijs]],"Prijs gelijk","Prijs wijkt af"),"")</f>
        <v>Prijs wijkt af</v>
      </c>
      <c r="L1870" t="str">
        <f>IF(Q2_2025[[#This Row],[Relatiekorting percentage]]=0,
    "Nvt",
    IF(Q2_2025[[#This Row],[Brutobedrag 2]] &lt; Q2_2025[[#This Row],[Bruto - Rel.korting]],
        "Nee",
        "Ja"))</f>
        <v>Nvt</v>
      </c>
      <c r="M1870" s="10">
        <f>IF(Q2_2025[[#This Row],[Artikelprijs]]&lt;&gt;"",Q2_2025[[#This Row],[Artikelprijs]],Q2_2025[[#This Row],[Stuksprijs]])</f>
        <v>125</v>
      </c>
      <c r="N1870" s="10">
        <f>Q2_2025[[#This Row],[Besteld]]*Q2_2025[[#This Row],[Prijs 2]]</f>
        <v>250</v>
      </c>
      <c r="O1870" s="10">
        <f>IF(Q2_2025[[#This Row],[Brutobedrag 2]]&lt;Q2_2025[[#This Row],[Bruto - Rel.korting]],Q2_2025[[#This Row],[Brutobedrag 2]],Q2_2025[[#This Row],[Brutobedrag 2]]*(100-Q2_2025[[#This Row],[Relatiekorting percentage]])/100)</f>
        <v>250</v>
      </c>
      <c r="R1870" s="3"/>
      <c r="W1870"/>
      <c r="AB1870"/>
    </row>
    <row r="1871" spans="1:28" x14ac:dyDescent="0.3">
      <c r="A1871" t="s">
        <v>670</v>
      </c>
      <c r="B1871">
        <v>4001156</v>
      </c>
      <c r="C1871" t="s">
        <v>374</v>
      </c>
      <c r="D1871">
        <v>1</v>
      </c>
      <c r="E1871" s="10">
        <v>140.57</v>
      </c>
      <c r="F1871" s="10">
        <v>140.57</v>
      </c>
      <c r="G1871" s="10">
        <v>140.57</v>
      </c>
      <c r="H1871">
        <v>0</v>
      </c>
      <c r="I1871" s="51" t="str">
        <f>_xlfn.XLOOKUP(Q2_2025[[#This Row],[Artikelnr]],Artikel_prijzen[Artnr],Artikel_prijzen[Groep],"")</f>
        <v/>
      </c>
      <c r="J1871" s="10" t="str">
        <f>_xlfn.XLOOKUP(Q2_2025[[#This Row],[Artikelnr]],Artikel_prijzen[Artnr],Artikel_prijzen[Prijs 2025],"")</f>
        <v/>
      </c>
      <c r="K1871" t="str">
        <f>IF(Q2_2025[[#This Row],[Artikelprijs]]&lt;&gt;"",IF(Q2_2025[[#This Row],[Stuksprijs]]=Q2_2025[[#This Row],[Artikelprijs]],"Prijs gelijk","Prijs wijkt af"),"")</f>
        <v/>
      </c>
      <c r="L1871" t="str">
        <f>IF(Q2_2025[[#This Row],[Relatiekorting percentage]]=0,
    "Nvt",
    IF(Q2_2025[[#This Row],[Brutobedrag 2]] &lt; Q2_2025[[#This Row],[Bruto - Rel.korting]],
        "Nee",
        "Ja"))</f>
        <v>Nvt</v>
      </c>
      <c r="M1871" s="10">
        <f>IF(Q2_2025[[#This Row],[Artikelprijs]]&lt;&gt;"",Q2_2025[[#This Row],[Artikelprijs]],Q2_2025[[#This Row],[Stuksprijs]])</f>
        <v>140.57</v>
      </c>
      <c r="N1871" s="10">
        <f>Q2_2025[[#This Row],[Besteld]]*Q2_2025[[#This Row],[Prijs 2]]</f>
        <v>140.57</v>
      </c>
      <c r="O1871" s="10">
        <f>IF(Q2_2025[[#This Row],[Brutobedrag 2]]&lt;Q2_2025[[#This Row],[Bruto - Rel.korting]],Q2_2025[[#This Row],[Brutobedrag 2]],Q2_2025[[#This Row],[Brutobedrag 2]]*(100-Q2_2025[[#This Row],[Relatiekorting percentage]])/100)</f>
        <v>140.57</v>
      </c>
      <c r="R1871" s="3"/>
      <c r="W1871"/>
      <c r="AB1871"/>
    </row>
    <row r="1872" spans="1:28" x14ac:dyDescent="0.3">
      <c r="A1872" t="s">
        <v>670</v>
      </c>
      <c r="B1872">
        <v>4001301</v>
      </c>
      <c r="C1872" t="s">
        <v>605</v>
      </c>
      <c r="D1872">
        <v>1</v>
      </c>
      <c r="E1872" s="10">
        <v>45</v>
      </c>
      <c r="F1872" s="10">
        <v>45</v>
      </c>
      <c r="G1872" s="10">
        <v>45</v>
      </c>
      <c r="H1872">
        <v>0</v>
      </c>
      <c r="I1872" s="51" t="str">
        <f>_xlfn.XLOOKUP(Q2_2025[[#This Row],[Artikelnr]],Artikel_prijzen[Artnr],Artikel_prijzen[Groep],"")</f>
        <v/>
      </c>
      <c r="J1872" s="10" t="str">
        <f>_xlfn.XLOOKUP(Q2_2025[[#This Row],[Artikelnr]],Artikel_prijzen[Artnr],Artikel_prijzen[Prijs 2025],"")</f>
        <v/>
      </c>
      <c r="K1872" t="str">
        <f>IF(Q2_2025[[#This Row],[Artikelprijs]]&lt;&gt;"",IF(Q2_2025[[#This Row],[Stuksprijs]]=Q2_2025[[#This Row],[Artikelprijs]],"Prijs gelijk","Prijs wijkt af"),"")</f>
        <v/>
      </c>
      <c r="L1872" t="str">
        <f>IF(Q2_2025[[#This Row],[Relatiekorting percentage]]=0,
    "Nvt",
    IF(Q2_2025[[#This Row],[Brutobedrag 2]] &lt; Q2_2025[[#This Row],[Bruto - Rel.korting]],
        "Nee",
        "Ja"))</f>
        <v>Nvt</v>
      </c>
      <c r="M1872" s="10">
        <f>IF(Q2_2025[[#This Row],[Artikelprijs]]&lt;&gt;"",Q2_2025[[#This Row],[Artikelprijs]],Q2_2025[[#This Row],[Stuksprijs]])</f>
        <v>45</v>
      </c>
      <c r="N1872" s="10">
        <f>Q2_2025[[#This Row],[Besteld]]*Q2_2025[[#This Row],[Prijs 2]]</f>
        <v>45</v>
      </c>
      <c r="O1872" s="10">
        <f>IF(Q2_2025[[#This Row],[Brutobedrag 2]]&lt;Q2_2025[[#This Row],[Bruto - Rel.korting]],Q2_2025[[#This Row],[Brutobedrag 2]],Q2_2025[[#This Row],[Brutobedrag 2]]*(100-Q2_2025[[#This Row],[Relatiekorting percentage]])/100)</f>
        <v>45</v>
      </c>
      <c r="R1872" s="3"/>
      <c r="W1872"/>
      <c r="AB1872"/>
    </row>
    <row r="1873" spans="1:28" x14ac:dyDescent="0.3">
      <c r="A1873" t="s">
        <v>670</v>
      </c>
      <c r="B1873">
        <v>5040307</v>
      </c>
      <c r="C1873" t="s">
        <v>604</v>
      </c>
      <c r="D1873">
        <v>1</v>
      </c>
      <c r="E1873" s="10">
        <v>185.25</v>
      </c>
      <c r="F1873" s="10">
        <v>185.25</v>
      </c>
      <c r="G1873" s="10">
        <v>185.25</v>
      </c>
      <c r="H1873">
        <v>0</v>
      </c>
      <c r="I1873" s="51" t="str">
        <f>_xlfn.XLOOKUP(Q2_2025[[#This Row],[Artikelnr]],Artikel_prijzen[Artnr],Artikel_prijzen[Groep],"")</f>
        <v/>
      </c>
      <c r="J1873" s="10" t="str">
        <f>_xlfn.XLOOKUP(Q2_2025[[#This Row],[Artikelnr]],Artikel_prijzen[Artnr],Artikel_prijzen[Prijs 2025],"")</f>
        <v/>
      </c>
      <c r="K1873" t="str">
        <f>IF(Q2_2025[[#This Row],[Artikelprijs]]&lt;&gt;"",IF(Q2_2025[[#This Row],[Stuksprijs]]=Q2_2025[[#This Row],[Artikelprijs]],"Prijs gelijk","Prijs wijkt af"),"")</f>
        <v/>
      </c>
      <c r="L1873" t="str">
        <f>IF(Q2_2025[[#This Row],[Relatiekorting percentage]]=0,
    "Nvt",
    IF(Q2_2025[[#This Row],[Brutobedrag 2]] &lt; Q2_2025[[#This Row],[Bruto - Rel.korting]],
        "Nee",
        "Ja"))</f>
        <v>Nvt</v>
      </c>
      <c r="M1873" s="10">
        <f>IF(Q2_2025[[#This Row],[Artikelprijs]]&lt;&gt;"",Q2_2025[[#This Row],[Artikelprijs]],Q2_2025[[#This Row],[Stuksprijs]])</f>
        <v>185.25</v>
      </c>
      <c r="N1873" s="10">
        <f>Q2_2025[[#This Row],[Besteld]]*Q2_2025[[#This Row],[Prijs 2]]</f>
        <v>185.25</v>
      </c>
      <c r="O1873" s="10">
        <f>IF(Q2_2025[[#This Row],[Brutobedrag 2]]&lt;Q2_2025[[#This Row],[Bruto - Rel.korting]],Q2_2025[[#This Row],[Brutobedrag 2]],Q2_2025[[#This Row],[Brutobedrag 2]]*(100-Q2_2025[[#This Row],[Relatiekorting percentage]])/100)</f>
        <v>185.25</v>
      </c>
      <c r="R1873" s="3"/>
      <c r="W1873"/>
      <c r="AB1873"/>
    </row>
    <row r="1874" spans="1:28" x14ac:dyDescent="0.3">
      <c r="A1874" t="s">
        <v>670</v>
      </c>
      <c r="B1874">
        <v>4098001</v>
      </c>
      <c r="C1874" t="s">
        <v>681</v>
      </c>
      <c r="D1874">
        <v>1</v>
      </c>
      <c r="E1874" s="10">
        <v>135</v>
      </c>
      <c r="F1874" s="10">
        <v>135</v>
      </c>
      <c r="G1874" s="10">
        <v>135</v>
      </c>
      <c r="H1874">
        <v>0</v>
      </c>
      <c r="I1874" s="51" t="str">
        <f>_xlfn.XLOOKUP(Q2_2025[[#This Row],[Artikelnr]],Artikel_prijzen[Artnr],Artikel_prijzen[Groep],"")</f>
        <v/>
      </c>
      <c r="J1874" s="10" t="str">
        <f>_xlfn.XLOOKUP(Q2_2025[[#This Row],[Artikelnr]],Artikel_prijzen[Artnr],Artikel_prijzen[Prijs 2025],"")</f>
        <v/>
      </c>
      <c r="K1874" t="str">
        <f>IF(Q2_2025[[#This Row],[Artikelprijs]]&lt;&gt;"",IF(Q2_2025[[#This Row],[Stuksprijs]]=Q2_2025[[#This Row],[Artikelprijs]],"Prijs gelijk","Prijs wijkt af"),"")</f>
        <v/>
      </c>
      <c r="L1874" t="str">
        <f>IF(Q2_2025[[#This Row],[Relatiekorting percentage]]=0,
    "Nvt",
    IF(Q2_2025[[#This Row],[Brutobedrag 2]] &lt; Q2_2025[[#This Row],[Bruto - Rel.korting]],
        "Nee",
        "Ja"))</f>
        <v>Nvt</v>
      </c>
      <c r="M1874" s="10">
        <f>IF(Q2_2025[[#This Row],[Artikelprijs]]&lt;&gt;"",Q2_2025[[#This Row],[Artikelprijs]],Q2_2025[[#This Row],[Stuksprijs]])</f>
        <v>135</v>
      </c>
      <c r="N1874" s="10">
        <f>Q2_2025[[#This Row],[Besteld]]*Q2_2025[[#This Row],[Prijs 2]]</f>
        <v>135</v>
      </c>
      <c r="O1874" s="10">
        <f>IF(Q2_2025[[#This Row],[Brutobedrag 2]]&lt;Q2_2025[[#This Row],[Bruto - Rel.korting]],Q2_2025[[#This Row],[Brutobedrag 2]],Q2_2025[[#This Row],[Brutobedrag 2]]*(100-Q2_2025[[#This Row],[Relatiekorting percentage]])/100)</f>
        <v>135</v>
      </c>
      <c r="R1874" s="3"/>
      <c r="W1874"/>
      <c r="AB1874"/>
    </row>
    <row r="1875" spans="1:28" x14ac:dyDescent="0.3">
      <c r="A1875" t="s">
        <v>670</v>
      </c>
      <c r="B1875">
        <v>4098001</v>
      </c>
      <c r="C1875" t="s">
        <v>680</v>
      </c>
      <c r="D1875">
        <v>2</v>
      </c>
      <c r="E1875" s="10">
        <v>15</v>
      </c>
      <c r="F1875" s="10">
        <v>30</v>
      </c>
      <c r="G1875" s="10">
        <v>30</v>
      </c>
      <c r="H1875">
        <v>0</v>
      </c>
      <c r="I1875" s="51" t="str">
        <f>_xlfn.XLOOKUP(Q2_2025[[#This Row],[Artikelnr]],Artikel_prijzen[Artnr],Artikel_prijzen[Groep],"")</f>
        <v/>
      </c>
      <c r="J1875" s="10" t="str">
        <f>_xlfn.XLOOKUP(Q2_2025[[#This Row],[Artikelnr]],Artikel_prijzen[Artnr],Artikel_prijzen[Prijs 2025],"")</f>
        <v/>
      </c>
      <c r="K1875" t="str">
        <f>IF(Q2_2025[[#This Row],[Artikelprijs]]&lt;&gt;"",IF(Q2_2025[[#This Row],[Stuksprijs]]=Q2_2025[[#This Row],[Artikelprijs]],"Prijs gelijk","Prijs wijkt af"),"")</f>
        <v/>
      </c>
      <c r="L1875" t="str">
        <f>IF(Q2_2025[[#This Row],[Relatiekorting percentage]]=0,
    "Nvt",
    IF(Q2_2025[[#This Row],[Brutobedrag 2]] &lt; Q2_2025[[#This Row],[Bruto - Rel.korting]],
        "Nee",
        "Ja"))</f>
        <v>Nvt</v>
      </c>
      <c r="M1875" s="10">
        <f>IF(Q2_2025[[#This Row],[Artikelprijs]]&lt;&gt;"",Q2_2025[[#This Row],[Artikelprijs]],Q2_2025[[#This Row],[Stuksprijs]])</f>
        <v>15</v>
      </c>
      <c r="N1875" s="10">
        <f>Q2_2025[[#This Row],[Besteld]]*Q2_2025[[#This Row],[Prijs 2]]</f>
        <v>30</v>
      </c>
      <c r="O1875" s="10">
        <f>IF(Q2_2025[[#This Row],[Brutobedrag 2]]&lt;Q2_2025[[#This Row],[Bruto - Rel.korting]],Q2_2025[[#This Row],[Brutobedrag 2]],Q2_2025[[#This Row],[Brutobedrag 2]]*(100-Q2_2025[[#This Row],[Relatiekorting percentage]])/100)</f>
        <v>30</v>
      </c>
      <c r="R1875" s="3"/>
      <c r="W1875"/>
      <c r="AB1875"/>
    </row>
    <row r="1876" spans="1:28" x14ac:dyDescent="0.3">
      <c r="A1876" t="s">
        <v>670</v>
      </c>
      <c r="B1876">
        <v>4001263</v>
      </c>
      <c r="C1876" t="s">
        <v>210</v>
      </c>
      <c r="D1876">
        <v>6</v>
      </c>
      <c r="E1876" s="10">
        <v>208.85</v>
      </c>
      <c r="F1876" s="10">
        <v>1253.0999999999999</v>
      </c>
      <c r="G1876" s="10">
        <v>1253.0999999999999</v>
      </c>
      <c r="H1876">
        <v>0</v>
      </c>
      <c r="I1876" s="51" t="str">
        <f>_xlfn.XLOOKUP(Q2_2025[[#This Row],[Artikelnr]],Artikel_prijzen[Artnr],Artikel_prijzen[Groep],"")</f>
        <v/>
      </c>
      <c r="J1876" s="10" t="str">
        <f>_xlfn.XLOOKUP(Q2_2025[[#This Row],[Artikelnr]],Artikel_prijzen[Artnr],Artikel_prijzen[Prijs 2025],"")</f>
        <v/>
      </c>
      <c r="K1876" t="str">
        <f>IF(Q2_2025[[#This Row],[Artikelprijs]]&lt;&gt;"",IF(Q2_2025[[#This Row],[Stuksprijs]]=Q2_2025[[#This Row],[Artikelprijs]],"Prijs gelijk","Prijs wijkt af"),"")</f>
        <v/>
      </c>
      <c r="L1876" t="str">
        <f>IF(Q2_2025[[#This Row],[Relatiekorting percentage]]=0,
    "Nvt",
    IF(Q2_2025[[#This Row],[Brutobedrag 2]] &lt; Q2_2025[[#This Row],[Bruto - Rel.korting]],
        "Nee",
        "Ja"))</f>
        <v>Nvt</v>
      </c>
      <c r="M1876" s="10">
        <f>IF(Q2_2025[[#This Row],[Artikelprijs]]&lt;&gt;"",Q2_2025[[#This Row],[Artikelprijs]],Q2_2025[[#This Row],[Stuksprijs]])</f>
        <v>208.85</v>
      </c>
      <c r="N1876" s="10">
        <f>Q2_2025[[#This Row],[Besteld]]*Q2_2025[[#This Row],[Prijs 2]]</f>
        <v>1253.0999999999999</v>
      </c>
      <c r="O1876" s="10">
        <f>IF(Q2_2025[[#This Row],[Brutobedrag 2]]&lt;Q2_2025[[#This Row],[Bruto - Rel.korting]],Q2_2025[[#This Row],[Brutobedrag 2]],Q2_2025[[#This Row],[Brutobedrag 2]]*(100-Q2_2025[[#This Row],[Relatiekorting percentage]])/100)</f>
        <v>1253.0999999999999</v>
      </c>
      <c r="R1876" s="3"/>
      <c r="W1876"/>
      <c r="AB1876"/>
    </row>
    <row r="1877" spans="1:28" x14ac:dyDescent="0.3">
      <c r="A1877" t="s">
        <v>670</v>
      </c>
      <c r="B1877">
        <v>4098001</v>
      </c>
      <c r="C1877" t="s">
        <v>682</v>
      </c>
      <c r="D1877">
        <v>2</v>
      </c>
      <c r="E1877" s="10">
        <v>32.5</v>
      </c>
      <c r="F1877" s="10">
        <v>65</v>
      </c>
      <c r="G1877" s="10">
        <v>65</v>
      </c>
      <c r="H1877">
        <v>0</v>
      </c>
      <c r="I1877" s="51" t="str">
        <f>_xlfn.XLOOKUP(Q2_2025[[#This Row],[Artikelnr]],Artikel_prijzen[Artnr],Artikel_prijzen[Groep],"")</f>
        <v/>
      </c>
      <c r="J1877" s="10" t="str">
        <f>_xlfn.XLOOKUP(Q2_2025[[#This Row],[Artikelnr]],Artikel_prijzen[Artnr],Artikel_prijzen[Prijs 2025],"")</f>
        <v/>
      </c>
      <c r="K1877" t="str">
        <f>IF(Q2_2025[[#This Row],[Artikelprijs]]&lt;&gt;"",IF(Q2_2025[[#This Row],[Stuksprijs]]=Q2_2025[[#This Row],[Artikelprijs]],"Prijs gelijk","Prijs wijkt af"),"")</f>
        <v/>
      </c>
      <c r="L1877" t="str">
        <f>IF(Q2_2025[[#This Row],[Relatiekorting percentage]]=0,
    "Nvt",
    IF(Q2_2025[[#This Row],[Brutobedrag 2]] &lt; Q2_2025[[#This Row],[Bruto - Rel.korting]],
        "Nee",
        "Ja"))</f>
        <v>Nvt</v>
      </c>
      <c r="M1877" s="10">
        <f>IF(Q2_2025[[#This Row],[Artikelprijs]]&lt;&gt;"",Q2_2025[[#This Row],[Artikelprijs]],Q2_2025[[#This Row],[Stuksprijs]])</f>
        <v>32.5</v>
      </c>
      <c r="N1877" s="10">
        <f>Q2_2025[[#This Row],[Besteld]]*Q2_2025[[#This Row],[Prijs 2]]</f>
        <v>65</v>
      </c>
      <c r="O1877" s="10">
        <f>IF(Q2_2025[[#This Row],[Brutobedrag 2]]&lt;Q2_2025[[#This Row],[Bruto - Rel.korting]],Q2_2025[[#This Row],[Brutobedrag 2]],Q2_2025[[#This Row],[Brutobedrag 2]]*(100-Q2_2025[[#This Row],[Relatiekorting percentage]])/100)</f>
        <v>65</v>
      </c>
      <c r="R1877" s="3"/>
      <c r="W1877"/>
      <c r="AB1877"/>
    </row>
    <row r="1878" spans="1:28" x14ac:dyDescent="0.3">
      <c r="A1878" t="s">
        <v>670</v>
      </c>
      <c r="B1878">
        <v>4098001</v>
      </c>
      <c r="C1878" t="s">
        <v>683</v>
      </c>
      <c r="D1878">
        <v>1</v>
      </c>
      <c r="E1878" s="10">
        <v>7.5</v>
      </c>
      <c r="F1878" s="10">
        <v>7.5</v>
      </c>
      <c r="G1878" s="10">
        <v>7.5</v>
      </c>
      <c r="H1878">
        <v>0</v>
      </c>
      <c r="I1878" s="51" t="str">
        <f>_xlfn.XLOOKUP(Q2_2025[[#This Row],[Artikelnr]],Artikel_prijzen[Artnr],Artikel_prijzen[Groep],"")</f>
        <v/>
      </c>
      <c r="J1878" s="10" t="str">
        <f>_xlfn.XLOOKUP(Q2_2025[[#This Row],[Artikelnr]],Artikel_prijzen[Artnr],Artikel_prijzen[Prijs 2025],"")</f>
        <v/>
      </c>
      <c r="K1878" t="str">
        <f>IF(Q2_2025[[#This Row],[Artikelprijs]]&lt;&gt;"",IF(Q2_2025[[#This Row],[Stuksprijs]]=Q2_2025[[#This Row],[Artikelprijs]],"Prijs gelijk","Prijs wijkt af"),"")</f>
        <v/>
      </c>
      <c r="L1878" t="str">
        <f>IF(Q2_2025[[#This Row],[Relatiekorting percentage]]=0,
    "Nvt",
    IF(Q2_2025[[#This Row],[Brutobedrag 2]] &lt; Q2_2025[[#This Row],[Bruto - Rel.korting]],
        "Nee",
        "Ja"))</f>
        <v>Nvt</v>
      </c>
      <c r="M1878" s="10">
        <f>IF(Q2_2025[[#This Row],[Artikelprijs]]&lt;&gt;"",Q2_2025[[#This Row],[Artikelprijs]],Q2_2025[[#This Row],[Stuksprijs]])</f>
        <v>7.5</v>
      </c>
      <c r="N1878" s="10">
        <f>Q2_2025[[#This Row],[Besteld]]*Q2_2025[[#This Row],[Prijs 2]]</f>
        <v>7.5</v>
      </c>
      <c r="O1878" s="10">
        <f>IF(Q2_2025[[#This Row],[Brutobedrag 2]]&lt;Q2_2025[[#This Row],[Bruto - Rel.korting]],Q2_2025[[#This Row],[Brutobedrag 2]],Q2_2025[[#This Row],[Brutobedrag 2]]*(100-Q2_2025[[#This Row],[Relatiekorting percentage]])/100)</f>
        <v>7.5</v>
      </c>
      <c r="R1878" s="3"/>
      <c r="W1878"/>
      <c r="AB1878"/>
    </row>
    <row r="1879" spans="1:28" x14ac:dyDescent="0.3">
      <c r="A1879" t="s">
        <v>670</v>
      </c>
      <c r="B1879">
        <v>4001282</v>
      </c>
      <c r="C1879" t="s">
        <v>208</v>
      </c>
      <c r="D1879">
        <v>4</v>
      </c>
      <c r="E1879" s="10">
        <v>90</v>
      </c>
      <c r="F1879" s="10">
        <v>360</v>
      </c>
      <c r="G1879" s="10">
        <v>360</v>
      </c>
      <c r="H1879">
        <v>0</v>
      </c>
      <c r="I1879" s="51" t="str">
        <f>_xlfn.XLOOKUP(Q2_2025[[#This Row],[Artikelnr]],Artikel_prijzen[Artnr],Artikel_prijzen[Groep],"")</f>
        <v/>
      </c>
      <c r="J1879" s="10" t="str">
        <f>_xlfn.XLOOKUP(Q2_2025[[#This Row],[Artikelnr]],Artikel_prijzen[Artnr],Artikel_prijzen[Prijs 2025],"")</f>
        <v/>
      </c>
      <c r="K1879" t="str">
        <f>IF(Q2_2025[[#This Row],[Artikelprijs]]&lt;&gt;"",IF(Q2_2025[[#This Row],[Stuksprijs]]=Q2_2025[[#This Row],[Artikelprijs]],"Prijs gelijk","Prijs wijkt af"),"")</f>
        <v/>
      </c>
      <c r="L1879" t="str">
        <f>IF(Q2_2025[[#This Row],[Relatiekorting percentage]]=0,
    "Nvt",
    IF(Q2_2025[[#This Row],[Brutobedrag 2]] &lt; Q2_2025[[#This Row],[Bruto - Rel.korting]],
        "Nee",
        "Ja"))</f>
        <v>Nvt</v>
      </c>
      <c r="M1879" s="10">
        <f>IF(Q2_2025[[#This Row],[Artikelprijs]]&lt;&gt;"",Q2_2025[[#This Row],[Artikelprijs]],Q2_2025[[#This Row],[Stuksprijs]])</f>
        <v>90</v>
      </c>
      <c r="N1879" s="10">
        <f>Q2_2025[[#This Row],[Besteld]]*Q2_2025[[#This Row],[Prijs 2]]</f>
        <v>360</v>
      </c>
      <c r="O1879" s="10">
        <f>IF(Q2_2025[[#This Row],[Brutobedrag 2]]&lt;Q2_2025[[#This Row],[Bruto - Rel.korting]],Q2_2025[[#This Row],[Brutobedrag 2]],Q2_2025[[#This Row],[Brutobedrag 2]]*(100-Q2_2025[[#This Row],[Relatiekorting percentage]])/100)</f>
        <v>360</v>
      </c>
      <c r="R1879" s="3"/>
      <c r="W1879"/>
      <c r="AB1879"/>
    </row>
    <row r="1880" spans="1:28" x14ac:dyDescent="0.3">
      <c r="A1880" t="s">
        <v>670</v>
      </c>
      <c r="B1880">
        <v>4001071</v>
      </c>
      <c r="C1880" t="s">
        <v>209</v>
      </c>
      <c r="D1880">
        <v>1</v>
      </c>
      <c r="E1880" s="10">
        <v>45.9</v>
      </c>
      <c r="F1880" s="10">
        <v>45.9</v>
      </c>
      <c r="G1880" s="10">
        <v>45.9</v>
      </c>
      <c r="H1880">
        <v>0</v>
      </c>
      <c r="I1880" s="51" t="str">
        <f>_xlfn.XLOOKUP(Q2_2025[[#This Row],[Artikelnr]],Artikel_prijzen[Artnr],Artikel_prijzen[Groep],"")</f>
        <v/>
      </c>
      <c r="J1880" s="10" t="str">
        <f>_xlfn.XLOOKUP(Q2_2025[[#This Row],[Artikelnr]],Artikel_prijzen[Artnr],Artikel_prijzen[Prijs 2025],"")</f>
        <v/>
      </c>
      <c r="K1880" t="str">
        <f>IF(Q2_2025[[#This Row],[Artikelprijs]]&lt;&gt;"",IF(Q2_2025[[#This Row],[Stuksprijs]]=Q2_2025[[#This Row],[Artikelprijs]],"Prijs gelijk","Prijs wijkt af"),"")</f>
        <v/>
      </c>
      <c r="L1880" t="str">
        <f>IF(Q2_2025[[#This Row],[Relatiekorting percentage]]=0,
    "Nvt",
    IF(Q2_2025[[#This Row],[Brutobedrag 2]] &lt; Q2_2025[[#This Row],[Bruto - Rel.korting]],
        "Nee",
        "Ja"))</f>
        <v>Nvt</v>
      </c>
      <c r="M1880" s="10">
        <f>IF(Q2_2025[[#This Row],[Artikelprijs]]&lt;&gt;"",Q2_2025[[#This Row],[Artikelprijs]],Q2_2025[[#This Row],[Stuksprijs]])</f>
        <v>45.9</v>
      </c>
      <c r="N1880" s="10">
        <f>Q2_2025[[#This Row],[Besteld]]*Q2_2025[[#This Row],[Prijs 2]]</f>
        <v>45.9</v>
      </c>
      <c r="O1880" s="10">
        <f>IF(Q2_2025[[#This Row],[Brutobedrag 2]]&lt;Q2_2025[[#This Row],[Bruto - Rel.korting]],Q2_2025[[#This Row],[Brutobedrag 2]],Q2_2025[[#This Row],[Brutobedrag 2]]*(100-Q2_2025[[#This Row],[Relatiekorting percentage]])/100)</f>
        <v>45.9</v>
      </c>
      <c r="R1880" s="3"/>
      <c r="W1880"/>
      <c r="AB1880"/>
    </row>
    <row r="1881" spans="1:28" x14ac:dyDescent="0.3">
      <c r="A1881" t="s">
        <v>670</v>
      </c>
      <c r="B1881">
        <v>4001189</v>
      </c>
      <c r="C1881" t="s">
        <v>684</v>
      </c>
      <c r="D1881">
        <v>2</v>
      </c>
      <c r="E1881" s="10">
        <v>123.6</v>
      </c>
      <c r="F1881" s="10">
        <v>247.2</v>
      </c>
      <c r="G1881" s="10">
        <v>247.2</v>
      </c>
      <c r="H1881">
        <v>0</v>
      </c>
      <c r="I1881" s="51" t="str">
        <f>_xlfn.XLOOKUP(Q2_2025[[#This Row],[Artikelnr]],Artikel_prijzen[Artnr],Artikel_prijzen[Groep],"")</f>
        <v/>
      </c>
      <c r="J1881" s="10" t="str">
        <f>_xlfn.XLOOKUP(Q2_2025[[#This Row],[Artikelnr]],Artikel_prijzen[Artnr],Artikel_prijzen[Prijs 2025],"")</f>
        <v/>
      </c>
      <c r="K1881" t="str">
        <f>IF(Q2_2025[[#This Row],[Artikelprijs]]&lt;&gt;"",IF(Q2_2025[[#This Row],[Stuksprijs]]=Q2_2025[[#This Row],[Artikelprijs]],"Prijs gelijk","Prijs wijkt af"),"")</f>
        <v/>
      </c>
      <c r="L1881" t="str">
        <f>IF(Q2_2025[[#This Row],[Relatiekorting percentage]]=0,
    "Nvt",
    IF(Q2_2025[[#This Row],[Brutobedrag 2]] &lt; Q2_2025[[#This Row],[Bruto - Rel.korting]],
        "Nee",
        "Ja"))</f>
        <v>Nvt</v>
      </c>
      <c r="M1881" s="10">
        <f>IF(Q2_2025[[#This Row],[Artikelprijs]]&lt;&gt;"",Q2_2025[[#This Row],[Artikelprijs]],Q2_2025[[#This Row],[Stuksprijs]])</f>
        <v>123.6</v>
      </c>
      <c r="N1881" s="10">
        <f>Q2_2025[[#This Row],[Besteld]]*Q2_2025[[#This Row],[Prijs 2]]</f>
        <v>247.2</v>
      </c>
      <c r="O1881" s="10">
        <f>IF(Q2_2025[[#This Row],[Brutobedrag 2]]&lt;Q2_2025[[#This Row],[Bruto - Rel.korting]],Q2_2025[[#This Row],[Brutobedrag 2]],Q2_2025[[#This Row],[Brutobedrag 2]]*(100-Q2_2025[[#This Row],[Relatiekorting percentage]])/100)</f>
        <v>247.2</v>
      </c>
      <c r="R1881" s="3"/>
      <c r="W1881"/>
      <c r="AB1881"/>
    </row>
    <row r="1882" spans="1:28" x14ac:dyDescent="0.3">
      <c r="A1882" t="s">
        <v>670</v>
      </c>
      <c r="B1882">
        <v>4001278</v>
      </c>
      <c r="C1882" t="s">
        <v>685</v>
      </c>
      <c r="D1882">
        <v>1</v>
      </c>
      <c r="E1882" s="10">
        <v>105</v>
      </c>
      <c r="F1882" s="10">
        <v>105</v>
      </c>
      <c r="G1882" s="10">
        <v>105</v>
      </c>
      <c r="H1882">
        <v>0</v>
      </c>
      <c r="I1882" s="51" t="str">
        <f>_xlfn.XLOOKUP(Q2_2025[[#This Row],[Artikelnr]],Artikel_prijzen[Artnr],Artikel_prijzen[Groep],"")</f>
        <v/>
      </c>
      <c r="J1882" s="10" t="str">
        <f>_xlfn.XLOOKUP(Q2_2025[[#This Row],[Artikelnr]],Artikel_prijzen[Artnr],Artikel_prijzen[Prijs 2025],"")</f>
        <v/>
      </c>
      <c r="K1882" t="str">
        <f>IF(Q2_2025[[#This Row],[Artikelprijs]]&lt;&gt;"",IF(Q2_2025[[#This Row],[Stuksprijs]]=Q2_2025[[#This Row],[Artikelprijs]],"Prijs gelijk","Prijs wijkt af"),"")</f>
        <v/>
      </c>
      <c r="L1882" t="str">
        <f>IF(Q2_2025[[#This Row],[Relatiekorting percentage]]=0,
    "Nvt",
    IF(Q2_2025[[#This Row],[Brutobedrag 2]] &lt; Q2_2025[[#This Row],[Bruto - Rel.korting]],
        "Nee",
        "Ja"))</f>
        <v>Nvt</v>
      </c>
      <c r="M1882" s="10">
        <f>IF(Q2_2025[[#This Row],[Artikelprijs]]&lt;&gt;"",Q2_2025[[#This Row],[Artikelprijs]],Q2_2025[[#This Row],[Stuksprijs]])</f>
        <v>105</v>
      </c>
      <c r="N1882" s="10">
        <f>Q2_2025[[#This Row],[Besteld]]*Q2_2025[[#This Row],[Prijs 2]]</f>
        <v>105</v>
      </c>
      <c r="O1882" s="10">
        <f>IF(Q2_2025[[#This Row],[Brutobedrag 2]]&lt;Q2_2025[[#This Row],[Bruto - Rel.korting]],Q2_2025[[#This Row],[Brutobedrag 2]],Q2_2025[[#This Row],[Brutobedrag 2]]*(100-Q2_2025[[#This Row],[Relatiekorting percentage]])/100)</f>
        <v>105</v>
      </c>
      <c r="R1882" s="3"/>
      <c r="W1882"/>
      <c r="AB1882"/>
    </row>
    <row r="1883" spans="1:28" x14ac:dyDescent="0.3">
      <c r="A1883" t="s">
        <v>670</v>
      </c>
      <c r="B1883">
        <v>4001275</v>
      </c>
      <c r="C1883" t="s">
        <v>686</v>
      </c>
      <c r="D1883">
        <v>1</v>
      </c>
      <c r="E1883" s="10">
        <v>105</v>
      </c>
      <c r="F1883" s="10">
        <v>105</v>
      </c>
      <c r="G1883" s="10">
        <v>105</v>
      </c>
      <c r="H1883">
        <v>0</v>
      </c>
      <c r="I1883" s="51" t="str">
        <f>_xlfn.XLOOKUP(Q2_2025[[#This Row],[Artikelnr]],Artikel_prijzen[Artnr],Artikel_prijzen[Groep],"")</f>
        <v/>
      </c>
      <c r="J1883" s="10" t="str">
        <f>_xlfn.XLOOKUP(Q2_2025[[#This Row],[Artikelnr]],Artikel_prijzen[Artnr],Artikel_prijzen[Prijs 2025],"")</f>
        <v/>
      </c>
      <c r="K1883" t="str">
        <f>IF(Q2_2025[[#This Row],[Artikelprijs]]&lt;&gt;"",IF(Q2_2025[[#This Row],[Stuksprijs]]=Q2_2025[[#This Row],[Artikelprijs]],"Prijs gelijk","Prijs wijkt af"),"")</f>
        <v/>
      </c>
      <c r="L1883" t="str">
        <f>IF(Q2_2025[[#This Row],[Relatiekorting percentage]]=0,
    "Nvt",
    IF(Q2_2025[[#This Row],[Brutobedrag 2]] &lt; Q2_2025[[#This Row],[Bruto - Rel.korting]],
        "Nee",
        "Ja"))</f>
        <v>Nvt</v>
      </c>
      <c r="M1883" s="10">
        <f>IF(Q2_2025[[#This Row],[Artikelprijs]]&lt;&gt;"",Q2_2025[[#This Row],[Artikelprijs]],Q2_2025[[#This Row],[Stuksprijs]])</f>
        <v>105</v>
      </c>
      <c r="N1883" s="10">
        <f>Q2_2025[[#This Row],[Besteld]]*Q2_2025[[#This Row],[Prijs 2]]</f>
        <v>105</v>
      </c>
      <c r="O1883" s="10">
        <f>IF(Q2_2025[[#This Row],[Brutobedrag 2]]&lt;Q2_2025[[#This Row],[Bruto - Rel.korting]],Q2_2025[[#This Row],[Brutobedrag 2]],Q2_2025[[#This Row],[Brutobedrag 2]]*(100-Q2_2025[[#This Row],[Relatiekorting percentage]])/100)</f>
        <v>105</v>
      </c>
      <c r="R1883" s="3"/>
      <c r="W1883"/>
      <c r="AB1883"/>
    </row>
    <row r="1884" spans="1:28" x14ac:dyDescent="0.3">
      <c r="A1884" t="s">
        <v>670</v>
      </c>
      <c r="B1884">
        <v>4001058</v>
      </c>
      <c r="C1884" t="s">
        <v>163</v>
      </c>
      <c r="D1884">
        <v>8</v>
      </c>
      <c r="E1884" s="10">
        <v>140</v>
      </c>
      <c r="F1884" s="10">
        <v>1120</v>
      </c>
      <c r="G1884" s="10">
        <v>1120</v>
      </c>
      <c r="H1884">
        <v>0</v>
      </c>
      <c r="I1884" s="51" t="str">
        <f>_xlfn.XLOOKUP(Q2_2025[[#This Row],[Artikelnr]],Artikel_prijzen[Artnr],Artikel_prijzen[Groep],"")</f>
        <v/>
      </c>
      <c r="J1884" s="10" t="str">
        <f>_xlfn.XLOOKUP(Q2_2025[[#This Row],[Artikelnr]],Artikel_prijzen[Artnr],Artikel_prijzen[Prijs 2025],"")</f>
        <v/>
      </c>
      <c r="K1884" t="str">
        <f>IF(Q2_2025[[#This Row],[Artikelprijs]]&lt;&gt;"",IF(Q2_2025[[#This Row],[Stuksprijs]]=Q2_2025[[#This Row],[Artikelprijs]],"Prijs gelijk","Prijs wijkt af"),"")</f>
        <v/>
      </c>
      <c r="L1884" t="str">
        <f>IF(Q2_2025[[#This Row],[Relatiekorting percentage]]=0,
    "Nvt",
    IF(Q2_2025[[#This Row],[Brutobedrag 2]] &lt; Q2_2025[[#This Row],[Bruto - Rel.korting]],
        "Nee",
        "Ja"))</f>
        <v>Nvt</v>
      </c>
      <c r="M1884" s="10">
        <f>IF(Q2_2025[[#This Row],[Artikelprijs]]&lt;&gt;"",Q2_2025[[#This Row],[Artikelprijs]],Q2_2025[[#This Row],[Stuksprijs]])</f>
        <v>140</v>
      </c>
      <c r="N1884" s="10">
        <f>Q2_2025[[#This Row],[Besteld]]*Q2_2025[[#This Row],[Prijs 2]]</f>
        <v>1120</v>
      </c>
      <c r="O1884" s="10">
        <f>IF(Q2_2025[[#This Row],[Brutobedrag 2]]&lt;Q2_2025[[#This Row],[Bruto - Rel.korting]],Q2_2025[[#This Row],[Brutobedrag 2]],Q2_2025[[#This Row],[Brutobedrag 2]]*(100-Q2_2025[[#This Row],[Relatiekorting percentage]])/100)</f>
        <v>1120</v>
      </c>
      <c r="R1884" s="3"/>
      <c r="W1884"/>
      <c r="AB1884"/>
    </row>
    <row r="1885" spans="1:28" x14ac:dyDescent="0.3">
      <c r="A1885" t="s">
        <v>670</v>
      </c>
      <c r="B1885">
        <v>4001060</v>
      </c>
      <c r="C1885" t="s">
        <v>687</v>
      </c>
      <c r="D1885">
        <v>8</v>
      </c>
      <c r="E1885" s="10">
        <v>125</v>
      </c>
      <c r="F1885" s="10">
        <v>1000</v>
      </c>
      <c r="G1885" s="10">
        <v>1000</v>
      </c>
      <c r="H1885">
        <v>0</v>
      </c>
      <c r="I1885" s="51" t="str">
        <f>_xlfn.XLOOKUP(Q2_2025[[#This Row],[Artikelnr]],Artikel_prijzen[Artnr],Artikel_prijzen[Groep],"")</f>
        <v/>
      </c>
      <c r="J1885" s="10" t="str">
        <f>_xlfn.XLOOKUP(Q2_2025[[#This Row],[Artikelnr]],Artikel_prijzen[Artnr],Artikel_prijzen[Prijs 2025],"")</f>
        <v/>
      </c>
      <c r="K1885" t="str">
        <f>IF(Q2_2025[[#This Row],[Artikelprijs]]&lt;&gt;"",IF(Q2_2025[[#This Row],[Stuksprijs]]=Q2_2025[[#This Row],[Artikelprijs]],"Prijs gelijk","Prijs wijkt af"),"")</f>
        <v/>
      </c>
      <c r="L1885" t="str">
        <f>IF(Q2_2025[[#This Row],[Relatiekorting percentage]]=0,
    "Nvt",
    IF(Q2_2025[[#This Row],[Brutobedrag 2]] &lt; Q2_2025[[#This Row],[Bruto - Rel.korting]],
        "Nee",
        "Ja"))</f>
        <v>Nvt</v>
      </c>
      <c r="M1885" s="10">
        <f>IF(Q2_2025[[#This Row],[Artikelprijs]]&lt;&gt;"",Q2_2025[[#This Row],[Artikelprijs]],Q2_2025[[#This Row],[Stuksprijs]])</f>
        <v>125</v>
      </c>
      <c r="N1885" s="10">
        <f>Q2_2025[[#This Row],[Besteld]]*Q2_2025[[#This Row],[Prijs 2]]</f>
        <v>1000</v>
      </c>
      <c r="O1885" s="10">
        <f>IF(Q2_2025[[#This Row],[Brutobedrag 2]]&lt;Q2_2025[[#This Row],[Bruto - Rel.korting]],Q2_2025[[#This Row],[Brutobedrag 2]],Q2_2025[[#This Row],[Brutobedrag 2]]*(100-Q2_2025[[#This Row],[Relatiekorting percentage]])/100)</f>
        <v>1000</v>
      </c>
      <c r="R1885" s="3"/>
      <c r="W1885"/>
      <c r="AB1885"/>
    </row>
    <row r="1886" spans="1:28" x14ac:dyDescent="0.3">
      <c r="A1886" t="s">
        <v>670</v>
      </c>
      <c r="B1886">
        <v>4001251</v>
      </c>
      <c r="C1886" t="s">
        <v>688</v>
      </c>
      <c r="D1886">
        <v>1</v>
      </c>
      <c r="E1886" s="10">
        <v>91.8</v>
      </c>
      <c r="F1886" s="10">
        <v>91.8</v>
      </c>
      <c r="G1886" s="10">
        <v>91.8</v>
      </c>
      <c r="H1886">
        <v>0</v>
      </c>
      <c r="I1886" s="51" t="str">
        <f>_xlfn.XLOOKUP(Q2_2025[[#This Row],[Artikelnr]],Artikel_prijzen[Artnr],Artikel_prijzen[Groep],"")</f>
        <v/>
      </c>
      <c r="J1886" s="10" t="str">
        <f>_xlfn.XLOOKUP(Q2_2025[[#This Row],[Artikelnr]],Artikel_prijzen[Artnr],Artikel_prijzen[Prijs 2025],"")</f>
        <v/>
      </c>
      <c r="K1886" t="str">
        <f>IF(Q2_2025[[#This Row],[Artikelprijs]]&lt;&gt;"",IF(Q2_2025[[#This Row],[Stuksprijs]]=Q2_2025[[#This Row],[Artikelprijs]],"Prijs gelijk","Prijs wijkt af"),"")</f>
        <v/>
      </c>
      <c r="L1886" t="str">
        <f>IF(Q2_2025[[#This Row],[Relatiekorting percentage]]=0,
    "Nvt",
    IF(Q2_2025[[#This Row],[Brutobedrag 2]] &lt; Q2_2025[[#This Row],[Bruto - Rel.korting]],
        "Nee",
        "Ja"))</f>
        <v>Nvt</v>
      </c>
      <c r="M1886" s="10">
        <f>IF(Q2_2025[[#This Row],[Artikelprijs]]&lt;&gt;"",Q2_2025[[#This Row],[Artikelprijs]],Q2_2025[[#This Row],[Stuksprijs]])</f>
        <v>91.8</v>
      </c>
      <c r="N1886" s="10">
        <f>Q2_2025[[#This Row],[Besteld]]*Q2_2025[[#This Row],[Prijs 2]]</f>
        <v>91.8</v>
      </c>
      <c r="O1886" s="10">
        <f>IF(Q2_2025[[#This Row],[Brutobedrag 2]]&lt;Q2_2025[[#This Row],[Bruto - Rel.korting]],Q2_2025[[#This Row],[Brutobedrag 2]],Q2_2025[[#This Row],[Brutobedrag 2]]*(100-Q2_2025[[#This Row],[Relatiekorting percentage]])/100)</f>
        <v>91.8</v>
      </c>
      <c r="R1886" s="3"/>
      <c r="W1886"/>
      <c r="AB1886"/>
    </row>
    <row r="1887" spans="1:28" x14ac:dyDescent="0.3">
      <c r="A1887" t="s">
        <v>670</v>
      </c>
      <c r="B1887">
        <v>4001227</v>
      </c>
      <c r="C1887" t="s">
        <v>79</v>
      </c>
      <c r="D1887">
        <v>1</v>
      </c>
      <c r="E1887" s="10">
        <v>15</v>
      </c>
      <c r="F1887" s="10">
        <v>15</v>
      </c>
      <c r="G1887" s="10">
        <v>15</v>
      </c>
      <c r="H1887">
        <v>0</v>
      </c>
      <c r="I1887" s="51" t="str">
        <f>_xlfn.XLOOKUP(Q2_2025[[#This Row],[Artikelnr]],Artikel_prijzen[Artnr],Artikel_prijzen[Groep],"")</f>
        <v/>
      </c>
      <c r="J1887" s="10" t="str">
        <f>_xlfn.XLOOKUP(Q2_2025[[#This Row],[Artikelnr]],Artikel_prijzen[Artnr],Artikel_prijzen[Prijs 2025],"")</f>
        <v/>
      </c>
      <c r="K1887" t="str">
        <f>IF(Q2_2025[[#This Row],[Artikelprijs]]&lt;&gt;"",IF(Q2_2025[[#This Row],[Stuksprijs]]=Q2_2025[[#This Row],[Artikelprijs]],"Prijs gelijk","Prijs wijkt af"),"")</f>
        <v/>
      </c>
      <c r="L1887" t="str">
        <f>IF(Q2_2025[[#This Row],[Relatiekorting percentage]]=0,
    "Nvt",
    IF(Q2_2025[[#This Row],[Brutobedrag 2]] &lt; Q2_2025[[#This Row],[Bruto - Rel.korting]],
        "Nee",
        "Ja"))</f>
        <v>Nvt</v>
      </c>
      <c r="M1887" s="10">
        <f>IF(Q2_2025[[#This Row],[Artikelprijs]]&lt;&gt;"",Q2_2025[[#This Row],[Artikelprijs]],Q2_2025[[#This Row],[Stuksprijs]])</f>
        <v>15</v>
      </c>
      <c r="N1887" s="10">
        <f>Q2_2025[[#This Row],[Besteld]]*Q2_2025[[#This Row],[Prijs 2]]</f>
        <v>15</v>
      </c>
      <c r="O1887" s="10">
        <f>IF(Q2_2025[[#This Row],[Brutobedrag 2]]&lt;Q2_2025[[#This Row],[Bruto - Rel.korting]],Q2_2025[[#This Row],[Brutobedrag 2]],Q2_2025[[#This Row],[Brutobedrag 2]]*(100-Q2_2025[[#This Row],[Relatiekorting percentage]])/100)</f>
        <v>15</v>
      </c>
      <c r="R1887" s="3"/>
      <c r="W1887"/>
      <c r="AB1887"/>
    </row>
    <row r="1888" spans="1:28" x14ac:dyDescent="0.3">
      <c r="A1888" t="s">
        <v>670</v>
      </c>
      <c r="B1888">
        <v>4001156</v>
      </c>
      <c r="C1888" t="s">
        <v>374</v>
      </c>
      <c r="D1888">
        <v>1</v>
      </c>
      <c r="E1888" s="10">
        <v>140.57</v>
      </c>
      <c r="F1888" s="10">
        <v>140.57</v>
      </c>
      <c r="G1888" s="10">
        <v>140.57</v>
      </c>
      <c r="H1888">
        <v>0</v>
      </c>
      <c r="I1888" s="51" t="str">
        <f>_xlfn.XLOOKUP(Q2_2025[[#This Row],[Artikelnr]],Artikel_prijzen[Artnr],Artikel_prijzen[Groep],"")</f>
        <v/>
      </c>
      <c r="J1888" s="10" t="str">
        <f>_xlfn.XLOOKUP(Q2_2025[[#This Row],[Artikelnr]],Artikel_prijzen[Artnr],Artikel_prijzen[Prijs 2025],"")</f>
        <v/>
      </c>
      <c r="K1888" t="str">
        <f>IF(Q2_2025[[#This Row],[Artikelprijs]]&lt;&gt;"",IF(Q2_2025[[#This Row],[Stuksprijs]]=Q2_2025[[#This Row],[Artikelprijs]],"Prijs gelijk","Prijs wijkt af"),"")</f>
        <v/>
      </c>
      <c r="L1888" t="str">
        <f>IF(Q2_2025[[#This Row],[Relatiekorting percentage]]=0,
    "Nvt",
    IF(Q2_2025[[#This Row],[Brutobedrag 2]] &lt; Q2_2025[[#This Row],[Bruto - Rel.korting]],
        "Nee",
        "Ja"))</f>
        <v>Nvt</v>
      </c>
      <c r="M1888" s="10">
        <f>IF(Q2_2025[[#This Row],[Artikelprijs]]&lt;&gt;"",Q2_2025[[#This Row],[Artikelprijs]],Q2_2025[[#This Row],[Stuksprijs]])</f>
        <v>140.57</v>
      </c>
      <c r="N1888" s="10">
        <f>Q2_2025[[#This Row],[Besteld]]*Q2_2025[[#This Row],[Prijs 2]]</f>
        <v>140.57</v>
      </c>
      <c r="O1888" s="10">
        <f>IF(Q2_2025[[#This Row],[Brutobedrag 2]]&lt;Q2_2025[[#This Row],[Bruto - Rel.korting]],Q2_2025[[#This Row],[Brutobedrag 2]],Q2_2025[[#This Row],[Brutobedrag 2]]*(100-Q2_2025[[#This Row],[Relatiekorting percentage]])/100)</f>
        <v>140.57</v>
      </c>
      <c r="R1888" s="3"/>
      <c r="W1888"/>
      <c r="AB1888"/>
    </row>
    <row r="1889" spans="1:28" x14ac:dyDescent="0.3">
      <c r="A1889" t="s">
        <v>670</v>
      </c>
      <c r="B1889">
        <v>5040032</v>
      </c>
      <c r="C1889" t="s">
        <v>689</v>
      </c>
      <c r="D1889">
        <v>4</v>
      </c>
      <c r="E1889" s="10">
        <v>448</v>
      </c>
      <c r="F1889" s="10">
        <v>1792</v>
      </c>
      <c r="G1889" s="10">
        <v>1612.8</v>
      </c>
      <c r="H1889">
        <v>10</v>
      </c>
      <c r="I1889" s="51" t="str">
        <f>_xlfn.XLOOKUP(Q2_2025[[#This Row],[Artikelnr]],Artikel_prijzen[Artnr],Artikel_prijzen[Groep],"")</f>
        <v/>
      </c>
      <c r="J1889" s="10" t="str">
        <f>_xlfn.XLOOKUP(Q2_2025[[#This Row],[Artikelnr]],Artikel_prijzen[Artnr],Artikel_prijzen[Prijs 2025],"")</f>
        <v/>
      </c>
      <c r="K1889" t="str">
        <f>IF(Q2_2025[[#This Row],[Artikelprijs]]&lt;&gt;"",IF(Q2_2025[[#This Row],[Stuksprijs]]=Q2_2025[[#This Row],[Artikelprijs]],"Prijs gelijk","Prijs wijkt af"),"")</f>
        <v/>
      </c>
      <c r="L1889" t="str">
        <f>IF(Q2_2025[[#This Row],[Relatiekorting percentage]]=0,
    "Nvt",
    IF(Q2_2025[[#This Row],[Brutobedrag 2]] &lt; Q2_2025[[#This Row],[Bruto - Rel.korting]],
        "Nee",
        "Ja"))</f>
        <v>Ja</v>
      </c>
      <c r="M1889" s="10">
        <f>IF(Q2_2025[[#This Row],[Artikelprijs]]&lt;&gt;"",Q2_2025[[#This Row],[Artikelprijs]],Q2_2025[[#This Row],[Stuksprijs]])</f>
        <v>448</v>
      </c>
      <c r="N1889" s="10">
        <f>Q2_2025[[#This Row],[Besteld]]*Q2_2025[[#This Row],[Prijs 2]]</f>
        <v>1792</v>
      </c>
      <c r="O1889" s="10">
        <f>IF(Q2_2025[[#This Row],[Brutobedrag 2]]&lt;Q2_2025[[#This Row],[Bruto - Rel.korting]],Q2_2025[[#This Row],[Brutobedrag 2]],Q2_2025[[#This Row],[Brutobedrag 2]]*(100-Q2_2025[[#This Row],[Relatiekorting percentage]])/100)</f>
        <v>1612.8</v>
      </c>
      <c r="R1889" s="3"/>
      <c r="W1889"/>
      <c r="AB1889"/>
    </row>
    <row r="1890" spans="1:28" x14ac:dyDescent="0.3">
      <c r="A1890" t="s">
        <v>670</v>
      </c>
      <c r="B1890">
        <v>5040032</v>
      </c>
      <c r="C1890" t="s">
        <v>690</v>
      </c>
      <c r="D1890">
        <v>4</v>
      </c>
      <c r="E1890" s="10">
        <v>20.079999999999998</v>
      </c>
      <c r="F1890" s="10">
        <v>80.319999999999993</v>
      </c>
      <c r="G1890" s="10">
        <v>72.290000000000006</v>
      </c>
      <c r="H1890">
        <v>10</v>
      </c>
      <c r="I1890" s="51" t="str">
        <f>_xlfn.XLOOKUP(Q2_2025[[#This Row],[Artikelnr]],Artikel_prijzen[Artnr],Artikel_prijzen[Groep],"")</f>
        <v/>
      </c>
      <c r="J1890" s="10" t="str">
        <f>_xlfn.XLOOKUP(Q2_2025[[#This Row],[Artikelnr]],Artikel_prijzen[Artnr],Artikel_prijzen[Prijs 2025],"")</f>
        <v/>
      </c>
      <c r="K1890" t="str">
        <f>IF(Q2_2025[[#This Row],[Artikelprijs]]&lt;&gt;"",IF(Q2_2025[[#This Row],[Stuksprijs]]=Q2_2025[[#This Row],[Artikelprijs]],"Prijs gelijk","Prijs wijkt af"),"")</f>
        <v/>
      </c>
      <c r="L1890" t="str">
        <f>IF(Q2_2025[[#This Row],[Relatiekorting percentage]]=0,
    "Nvt",
    IF(Q2_2025[[#This Row],[Brutobedrag 2]] &lt; Q2_2025[[#This Row],[Bruto - Rel.korting]],
        "Nee",
        "Ja"))</f>
        <v>Ja</v>
      </c>
      <c r="M1890" s="10">
        <f>IF(Q2_2025[[#This Row],[Artikelprijs]]&lt;&gt;"",Q2_2025[[#This Row],[Artikelprijs]],Q2_2025[[#This Row],[Stuksprijs]])</f>
        <v>20.079999999999998</v>
      </c>
      <c r="N1890" s="10">
        <f>Q2_2025[[#This Row],[Besteld]]*Q2_2025[[#This Row],[Prijs 2]]</f>
        <v>80.319999999999993</v>
      </c>
      <c r="O1890" s="10">
        <f>IF(Q2_2025[[#This Row],[Brutobedrag 2]]&lt;Q2_2025[[#This Row],[Bruto - Rel.korting]],Q2_2025[[#This Row],[Brutobedrag 2]],Q2_2025[[#This Row],[Brutobedrag 2]]*(100-Q2_2025[[#This Row],[Relatiekorting percentage]])/100)</f>
        <v>72.287999999999997</v>
      </c>
      <c r="R1890" s="3"/>
      <c r="W1890"/>
      <c r="AB1890"/>
    </row>
    <row r="1891" spans="1:28" x14ac:dyDescent="0.3">
      <c r="A1891" t="s">
        <v>670</v>
      </c>
      <c r="B1891">
        <v>5040032</v>
      </c>
      <c r="C1891" t="s">
        <v>691</v>
      </c>
      <c r="D1891">
        <v>4</v>
      </c>
      <c r="E1891" s="10">
        <v>0</v>
      </c>
      <c r="F1891" s="10">
        <v>0</v>
      </c>
      <c r="G1891" s="10">
        <v>0</v>
      </c>
      <c r="H1891">
        <v>0</v>
      </c>
      <c r="I1891" s="51" t="str">
        <f>_xlfn.XLOOKUP(Q2_2025[[#This Row],[Artikelnr]],Artikel_prijzen[Artnr],Artikel_prijzen[Groep],"")</f>
        <v/>
      </c>
      <c r="J1891" s="10" t="str">
        <f>_xlfn.XLOOKUP(Q2_2025[[#This Row],[Artikelnr]],Artikel_prijzen[Artnr],Artikel_prijzen[Prijs 2025],"")</f>
        <v/>
      </c>
      <c r="K1891" t="str">
        <f>IF(Q2_2025[[#This Row],[Artikelprijs]]&lt;&gt;"",IF(Q2_2025[[#This Row],[Stuksprijs]]=Q2_2025[[#This Row],[Artikelprijs]],"Prijs gelijk","Prijs wijkt af"),"")</f>
        <v/>
      </c>
      <c r="L1891" t="str">
        <f>IF(Q2_2025[[#This Row],[Relatiekorting percentage]]=0,
    "Nvt",
    IF(Q2_2025[[#This Row],[Brutobedrag 2]] &lt; Q2_2025[[#This Row],[Bruto - Rel.korting]],
        "Nee",
        "Ja"))</f>
        <v>Nvt</v>
      </c>
      <c r="M1891" s="10">
        <f>IF(Q2_2025[[#This Row],[Artikelprijs]]&lt;&gt;"",Q2_2025[[#This Row],[Artikelprijs]],Q2_2025[[#This Row],[Stuksprijs]])</f>
        <v>0</v>
      </c>
      <c r="N1891" s="10">
        <f>Q2_2025[[#This Row],[Besteld]]*Q2_2025[[#This Row],[Prijs 2]]</f>
        <v>0</v>
      </c>
      <c r="O1891" s="10">
        <f>IF(Q2_2025[[#This Row],[Brutobedrag 2]]&lt;Q2_2025[[#This Row],[Bruto - Rel.korting]],Q2_2025[[#This Row],[Brutobedrag 2]],Q2_2025[[#This Row],[Brutobedrag 2]]*(100-Q2_2025[[#This Row],[Relatiekorting percentage]])/100)</f>
        <v>0</v>
      </c>
      <c r="R1891" s="3"/>
      <c r="W1891"/>
      <c r="AB1891"/>
    </row>
    <row r="1892" spans="1:28" x14ac:dyDescent="0.3">
      <c r="A1892" t="s">
        <v>670</v>
      </c>
      <c r="B1892">
        <v>5040007</v>
      </c>
      <c r="C1892" t="s">
        <v>328</v>
      </c>
      <c r="D1892">
        <v>4</v>
      </c>
      <c r="E1892" s="10">
        <v>140.57</v>
      </c>
      <c r="F1892" s="10">
        <v>562.28</v>
      </c>
      <c r="G1892" s="10">
        <v>506.05</v>
      </c>
      <c r="H1892">
        <v>10</v>
      </c>
      <c r="I1892" s="51" t="str">
        <f>_xlfn.XLOOKUP(Q2_2025[[#This Row],[Artikelnr]],Artikel_prijzen[Artnr],Artikel_prijzen[Groep],"")</f>
        <v>AV</v>
      </c>
      <c r="J1892" s="10">
        <f>_xlfn.XLOOKUP(Q2_2025[[#This Row],[Artikelnr]],Artikel_prijzen[Artnr],Artikel_prijzen[Prijs 2025],"")</f>
        <v>265</v>
      </c>
      <c r="K1892" t="str">
        <f>IF(Q2_2025[[#This Row],[Artikelprijs]]&lt;&gt;"",IF(Q2_2025[[#This Row],[Stuksprijs]]=Q2_2025[[#This Row],[Artikelprijs]],"Prijs gelijk","Prijs wijkt af"),"")</f>
        <v>Prijs wijkt af</v>
      </c>
      <c r="L1892" t="str">
        <f>IF(Q2_2025[[#This Row],[Relatiekorting percentage]]=0,
    "Nvt",
    IF(Q2_2025[[#This Row],[Brutobedrag 2]] &lt; Q2_2025[[#This Row],[Bruto - Rel.korting]],
        "Nee",
        "Ja"))</f>
        <v>Ja</v>
      </c>
      <c r="M1892" s="10">
        <f>IF(Q2_2025[[#This Row],[Artikelprijs]]&lt;&gt;"",Q2_2025[[#This Row],[Artikelprijs]],Q2_2025[[#This Row],[Stuksprijs]])</f>
        <v>265</v>
      </c>
      <c r="N1892" s="10">
        <f>Q2_2025[[#This Row],[Besteld]]*Q2_2025[[#This Row],[Prijs 2]]</f>
        <v>1060</v>
      </c>
      <c r="O1892" s="10">
        <f>IF(Q2_2025[[#This Row],[Brutobedrag 2]]&lt;Q2_2025[[#This Row],[Bruto - Rel.korting]],Q2_2025[[#This Row],[Brutobedrag 2]],Q2_2025[[#This Row],[Brutobedrag 2]]*(100-Q2_2025[[#This Row],[Relatiekorting percentage]])/100)</f>
        <v>954</v>
      </c>
      <c r="R1892" s="3"/>
      <c r="W1892"/>
      <c r="AB1892"/>
    </row>
    <row r="1893" spans="1:28" x14ac:dyDescent="0.3">
      <c r="A1893" t="s">
        <v>670</v>
      </c>
      <c r="B1893">
        <v>4001051</v>
      </c>
      <c r="C1893" t="s">
        <v>692</v>
      </c>
      <c r="D1893">
        <v>4</v>
      </c>
      <c r="E1893" s="10">
        <v>14</v>
      </c>
      <c r="F1893" s="10">
        <v>0</v>
      </c>
      <c r="G1893" s="10">
        <v>0</v>
      </c>
      <c r="H1893">
        <v>10</v>
      </c>
      <c r="I1893" s="51" t="str">
        <f>_xlfn.XLOOKUP(Q2_2025[[#This Row],[Artikelnr]],Artikel_prijzen[Artnr],Artikel_prijzen[Groep],"")</f>
        <v/>
      </c>
      <c r="J1893" s="10" t="str">
        <f>_xlfn.XLOOKUP(Q2_2025[[#This Row],[Artikelnr]],Artikel_prijzen[Artnr],Artikel_prijzen[Prijs 2025],"")</f>
        <v/>
      </c>
      <c r="K1893" t="str">
        <f>IF(Q2_2025[[#This Row],[Artikelprijs]]&lt;&gt;"",IF(Q2_2025[[#This Row],[Stuksprijs]]=Q2_2025[[#This Row],[Artikelprijs]],"Prijs gelijk","Prijs wijkt af"),"")</f>
        <v/>
      </c>
      <c r="L1893" t="str">
        <f>IF(Q2_2025[[#This Row],[Relatiekorting percentage]]=0,
    "Nvt",
    IF(Q2_2025[[#This Row],[Brutobedrag 2]] &lt; Q2_2025[[#This Row],[Bruto - Rel.korting]],
        "Nee",
        "Ja"))</f>
        <v>Ja</v>
      </c>
      <c r="M1893" s="10">
        <f>IF(Q2_2025[[#This Row],[Artikelprijs]]&lt;&gt;"",Q2_2025[[#This Row],[Artikelprijs]],Q2_2025[[#This Row],[Stuksprijs]])</f>
        <v>14</v>
      </c>
      <c r="N1893" s="10">
        <f>Q2_2025[[#This Row],[Besteld]]*Q2_2025[[#This Row],[Prijs 2]]</f>
        <v>56</v>
      </c>
      <c r="O1893" s="10">
        <f>IF(Q2_2025[[#This Row],[Brutobedrag 2]]&lt;Q2_2025[[#This Row],[Bruto - Rel.korting]],Q2_2025[[#This Row],[Brutobedrag 2]],Q2_2025[[#This Row],[Brutobedrag 2]]*(100-Q2_2025[[#This Row],[Relatiekorting percentage]])/100)</f>
        <v>50.4</v>
      </c>
      <c r="R1893" s="3"/>
      <c r="W1893"/>
      <c r="AB1893"/>
    </row>
    <row r="1894" spans="1:28" x14ac:dyDescent="0.3">
      <c r="A1894" t="s">
        <v>670</v>
      </c>
      <c r="B1894">
        <v>4001136</v>
      </c>
      <c r="C1894" t="s">
        <v>693</v>
      </c>
      <c r="D1894">
        <v>4</v>
      </c>
      <c r="E1894" s="10">
        <v>21</v>
      </c>
      <c r="F1894" s="10">
        <v>0</v>
      </c>
      <c r="G1894" s="10">
        <v>0</v>
      </c>
      <c r="H1894">
        <v>10</v>
      </c>
      <c r="I1894" s="51" t="str">
        <f>_xlfn.XLOOKUP(Q2_2025[[#This Row],[Artikelnr]],Artikel_prijzen[Artnr],Artikel_prijzen[Groep],"")</f>
        <v/>
      </c>
      <c r="J1894" s="10" t="str">
        <f>_xlfn.XLOOKUP(Q2_2025[[#This Row],[Artikelnr]],Artikel_prijzen[Artnr],Artikel_prijzen[Prijs 2025],"")</f>
        <v/>
      </c>
      <c r="K1894" t="str">
        <f>IF(Q2_2025[[#This Row],[Artikelprijs]]&lt;&gt;"",IF(Q2_2025[[#This Row],[Stuksprijs]]=Q2_2025[[#This Row],[Artikelprijs]],"Prijs gelijk","Prijs wijkt af"),"")</f>
        <v/>
      </c>
      <c r="L1894" t="str">
        <f>IF(Q2_2025[[#This Row],[Relatiekorting percentage]]=0,
    "Nvt",
    IF(Q2_2025[[#This Row],[Brutobedrag 2]] &lt; Q2_2025[[#This Row],[Bruto - Rel.korting]],
        "Nee",
        "Ja"))</f>
        <v>Ja</v>
      </c>
      <c r="M1894" s="10">
        <f>IF(Q2_2025[[#This Row],[Artikelprijs]]&lt;&gt;"",Q2_2025[[#This Row],[Artikelprijs]],Q2_2025[[#This Row],[Stuksprijs]])</f>
        <v>21</v>
      </c>
      <c r="N1894" s="10">
        <f>Q2_2025[[#This Row],[Besteld]]*Q2_2025[[#This Row],[Prijs 2]]</f>
        <v>84</v>
      </c>
      <c r="O1894" s="10">
        <f>IF(Q2_2025[[#This Row],[Brutobedrag 2]]&lt;Q2_2025[[#This Row],[Bruto - Rel.korting]],Q2_2025[[#This Row],[Brutobedrag 2]],Q2_2025[[#This Row],[Brutobedrag 2]]*(100-Q2_2025[[#This Row],[Relatiekorting percentage]])/100)</f>
        <v>75.599999999999994</v>
      </c>
      <c r="R1894" s="3"/>
      <c r="W1894"/>
      <c r="AB1894"/>
    </row>
    <row r="1895" spans="1:28" x14ac:dyDescent="0.3">
      <c r="A1895" t="s">
        <v>670</v>
      </c>
      <c r="B1895">
        <v>5010001</v>
      </c>
      <c r="C1895" t="s">
        <v>233</v>
      </c>
      <c r="D1895">
        <v>44</v>
      </c>
      <c r="E1895" s="10">
        <v>29.25</v>
      </c>
      <c r="F1895" s="10">
        <v>1287</v>
      </c>
      <c r="G1895" s="10">
        <v>1287</v>
      </c>
      <c r="H1895">
        <v>0</v>
      </c>
      <c r="I1895" s="51" t="str">
        <f>_xlfn.XLOOKUP(Q2_2025[[#This Row],[Artikelnr]],Artikel_prijzen[Artnr],Artikel_prijzen[Groep],"")</f>
        <v/>
      </c>
      <c r="J1895" s="10" t="str">
        <f>_xlfn.XLOOKUP(Q2_2025[[#This Row],[Artikelnr]],Artikel_prijzen[Artnr],Artikel_prijzen[Prijs 2025],"")</f>
        <v/>
      </c>
      <c r="K1895" t="str">
        <f>IF(Q2_2025[[#This Row],[Artikelprijs]]&lt;&gt;"",IF(Q2_2025[[#This Row],[Stuksprijs]]=Q2_2025[[#This Row],[Artikelprijs]],"Prijs gelijk","Prijs wijkt af"),"")</f>
        <v/>
      </c>
      <c r="L1895" t="str">
        <f>IF(Q2_2025[[#This Row],[Relatiekorting percentage]]=0,
    "Nvt",
    IF(Q2_2025[[#This Row],[Brutobedrag 2]] &lt; Q2_2025[[#This Row],[Bruto - Rel.korting]],
        "Nee",
        "Ja"))</f>
        <v>Nvt</v>
      </c>
      <c r="M1895" s="10">
        <f>IF(Q2_2025[[#This Row],[Artikelprijs]]&lt;&gt;"",Q2_2025[[#This Row],[Artikelprijs]],Q2_2025[[#This Row],[Stuksprijs]])</f>
        <v>29.25</v>
      </c>
      <c r="N1895" s="10">
        <f>Q2_2025[[#This Row],[Besteld]]*Q2_2025[[#This Row],[Prijs 2]]</f>
        <v>1287</v>
      </c>
      <c r="O1895" s="10">
        <f>IF(Q2_2025[[#This Row],[Brutobedrag 2]]&lt;Q2_2025[[#This Row],[Bruto - Rel.korting]],Q2_2025[[#This Row],[Brutobedrag 2]],Q2_2025[[#This Row],[Brutobedrag 2]]*(100-Q2_2025[[#This Row],[Relatiekorting percentage]])/100)</f>
        <v>1287</v>
      </c>
      <c r="R1895" s="3"/>
      <c r="W1895"/>
      <c r="AB1895"/>
    </row>
    <row r="1896" spans="1:28" x14ac:dyDescent="0.3">
      <c r="A1896" t="s">
        <v>670</v>
      </c>
      <c r="B1896">
        <v>5031031</v>
      </c>
      <c r="C1896" t="s">
        <v>147</v>
      </c>
      <c r="D1896">
        <v>22</v>
      </c>
      <c r="E1896" s="10">
        <v>142.5</v>
      </c>
      <c r="F1896" s="10">
        <v>3135</v>
      </c>
      <c r="G1896" s="10">
        <v>3135</v>
      </c>
      <c r="H1896">
        <v>0</v>
      </c>
      <c r="I1896" s="51" t="str">
        <f>_xlfn.XLOOKUP(Q2_2025[[#This Row],[Artikelnr]],Artikel_prijzen[Artnr],Artikel_prijzen[Groep],"")</f>
        <v/>
      </c>
      <c r="J1896" s="10" t="str">
        <f>_xlfn.XLOOKUP(Q2_2025[[#This Row],[Artikelnr]],Artikel_prijzen[Artnr],Artikel_prijzen[Prijs 2025],"")</f>
        <v/>
      </c>
      <c r="K1896" t="str">
        <f>IF(Q2_2025[[#This Row],[Artikelprijs]]&lt;&gt;"",IF(Q2_2025[[#This Row],[Stuksprijs]]=Q2_2025[[#This Row],[Artikelprijs]],"Prijs gelijk","Prijs wijkt af"),"")</f>
        <v/>
      </c>
      <c r="L1896" t="str">
        <f>IF(Q2_2025[[#This Row],[Relatiekorting percentage]]=0,
    "Nvt",
    IF(Q2_2025[[#This Row],[Brutobedrag 2]] &lt; Q2_2025[[#This Row],[Bruto - Rel.korting]],
        "Nee",
        "Ja"))</f>
        <v>Nvt</v>
      </c>
      <c r="M1896" s="10">
        <f>IF(Q2_2025[[#This Row],[Artikelprijs]]&lt;&gt;"",Q2_2025[[#This Row],[Artikelprijs]],Q2_2025[[#This Row],[Stuksprijs]])</f>
        <v>142.5</v>
      </c>
      <c r="N1896" s="10">
        <f>Q2_2025[[#This Row],[Besteld]]*Q2_2025[[#This Row],[Prijs 2]]</f>
        <v>3135</v>
      </c>
      <c r="O1896" s="10">
        <f>IF(Q2_2025[[#This Row],[Brutobedrag 2]]&lt;Q2_2025[[#This Row],[Bruto - Rel.korting]],Q2_2025[[#This Row],[Brutobedrag 2]],Q2_2025[[#This Row],[Brutobedrag 2]]*(100-Q2_2025[[#This Row],[Relatiekorting percentage]])/100)</f>
        <v>3135</v>
      </c>
      <c r="R1896" s="3"/>
      <c r="W1896"/>
      <c r="AB1896"/>
    </row>
    <row r="1897" spans="1:28" x14ac:dyDescent="0.3">
      <c r="A1897" t="s">
        <v>670</v>
      </c>
      <c r="B1897">
        <v>5030025</v>
      </c>
      <c r="C1897" t="s">
        <v>694</v>
      </c>
      <c r="D1897">
        <v>1</v>
      </c>
      <c r="E1897" s="10">
        <v>1087.5</v>
      </c>
      <c r="F1897" s="10">
        <v>1087.5</v>
      </c>
      <c r="G1897" s="10">
        <v>1087.5</v>
      </c>
      <c r="H1897">
        <v>0</v>
      </c>
      <c r="I1897" s="51" t="str">
        <f>_xlfn.XLOOKUP(Q2_2025[[#This Row],[Artikelnr]],Artikel_prijzen[Artnr],Artikel_prijzen[Groep],"")</f>
        <v/>
      </c>
      <c r="J1897" s="10" t="str">
        <f>_xlfn.XLOOKUP(Q2_2025[[#This Row],[Artikelnr]],Artikel_prijzen[Artnr],Artikel_prijzen[Prijs 2025],"")</f>
        <v/>
      </c>
      <c r="K1897" t="str">
        <f>IF(Q2_2025[[#This Row],[Artikelprijs]]&lt;&gt;"",IF(Q2_2025[[#This Row],[Stuksprijs]]=Q2_2025[[#This Row],[Artikelprijs]],"Prijs gelijk","Prijs wijkt af"),"")</f>
        <v/>
      </c>
      <c r="L1897" t="str">
        <f>IF(Q2_2025[[#This Row],[Relatiekorting percentage]]=0,
    "Nvt",
    IF(Q2_2025[[#This Row],[Brutobedrag 2]] &lt; Q2_2025[[#This Row],[Bruto - Rel.korting]],
        "Nee",
        "Ja"))</f>
        <v>Nvt</v>
      </c>
      <c r="M1897" s="10">
        <f>IF(Q2_2025[[#This Row],[Artikelprijs]]&lt;&gt;"",Q2_2025[[#This Row],[Artikelprijs]],Q2_2025[[#This Row],[Stuksprijs]])</f>
        <v>1087.5</v>
      </c>
      <c r="N1897" s="10">
        <f>Q2_2025[[#This Row],[Besteld]]*Q2_2025[[#This Row],[Prijs 2]]</f>
        <v>1087.5</v>
      </c>
      <c r="O1897" s="10">
        <f>IF(Q2_2025[[#This Row],[Brutobedrag 2]]&lt;Q2_2025[[#This Row],[Bruto - Rel.korting]],Q2_2025[[#This Row],[Brutobedrag 2]],Q2_2025[[#This Row],[Brutobedrag 2]]*(100-Q2_2025[[#This Row],[Relatiekorting percentage]])/100)</f>
        <v>1087.5</v>
      </c>
      <c r="R1897" s="3"/>
      <c r="W1897"/>
      <c r="AB1897"/>
    </row>
    <row r="1898" spans="1:28" x14ac:dyDescent="0.3">
      <c r="A1898" t="s">
        <v>670</v>
      </c>
      <c r="B1898">
        <v>5040032</v>
      </c>
      <c r="C1898" t="s">
        <v>695</v>
      </c>
      <c r="D1898">
        <v>1</v>
      </c>
      <c r="E1898" s="10">
        <v>2358.39</v>
      </c>
      <c r="F1898" s="10">
        <v>2358.39</v>
      </c>
      <c r="G1898" s="10">
        <v>2358.39</v>
      </c>
      <c r="H1898">
        <v>0</v>
      </c>
      <c r="I1898" s="51" t="str">
        <f>_xlfn.XLOOKUP(Q2_2025[[#This Row],[Artikelnr]],Artikel_prijzen[Artnr],Artikel_prijzen[Groep],"")</f>
        <v/>
      </c>
      <c r="J1898" s="10" t="str">
        <f>_xlfn.XLOOKUP(Q2_2025[[#This Row],[Artikelnr]],Artikel_prijzen[Artnr],Artikel_prijzen[Prijs 2025],"")</f>
        <v/>
      </c>
      <c r="K1898" t="str">
        <f>IF(Q2_2025[[#This Row],[Artikelprijs]]&lt;&gt;"",IF(Q2_2025[[#This Row],[Stuksprijs]]=Q2_2025[[#This Row],[Artikelprijs]],"Prijs gelijk","Prijs wijkt af"),"")</f>
        <v/>
      </c>
      <c r="L1898" t="str">
        <f>IF(Q2_2025[[#This Row],[Relatiekorting percentage]]=0,
    "Nvt",
    IF(Q2_2025[[#This Row],[Brutobedrag 2]] &lt; Q2_2025[[#This Row],[Bruto - Rel.korting]],
        "Nee",
        "Ja"))</f>
        <v>Nvt</v>
      </c>
      <c r="M1898" s="10">
        <f>IF(Q2_2025[[#This Row],[Artikelprijs]]&lt;&gt;"",Q2_2025[[#This Row],[Artikelprijs]],Q2_2025[[#This Row],[Stuksprijs]])</f>
        <v>2358.39</v>
      </c>
      <c r="N1898" s="10">
        <f>Q2_2025[[#This Row],[Besteld]]*Q2_2025[[#This Row],[Prijs 2]]</f>
        <v>2358.39</v>
      </c>
      <c r="O1898" s="10">
        <f>IF(Q2_2025[[#This Row],[Brutobedrag 2]]&lt;Q2_2025[[#This Row],[Bruto - Rel.korting]],Q2_2025[[#This Row],[Brutobedrag 2]],Q2_2025[[#This Row],[Brutobedrag 2]]*(100-Q2_2025[[#This Row],[Relatiekorting percentage]])/100)</f>
        <v>2358.39</v>
      </c>
      <c r="R1898" s="3"/>
      <c r="W1898"/>
      <c r="AB1898"/>
    </row>
    <row r="1899" spans="1:28" x14ac:dyDescent="0.3">
      <c r="A1899" t="s">
        <v>670</v>
      </c>
      <c r="B1899">
        <v>2004089</v>
      </c>
      <c r="C1899" t="s">
        <v>237</v>
      </c>
      <c r="D1899">
        <v>2</v>
      </c>
      <c r="E1899" s="10">
        <v>412</v>
      </c>
      <c r="F1899" s="10">
        <v>824</v>
      </c>
      <c r="G1899" s="10">
        <v>824</v>
      </c>
      <c r="H1899">
        <v>0</v>
      </c>
      <c r="I1899" s="51" t="str">
        <f>_xlfn.XLOOKUP(Q2_2025[[#This Row],[Artikelnr]],Artikel_prijzen[Artnr],Artikel_prijzen[Groep],"")</f>
        <v/>
      </c>
      <c r="J1899" s="10" t="str">
        <f>_xlfn.XLOOKUP(Q2_2025[[#This Row],[Artikelnr]],Artikel_prijzen[Artnr],Artikel_prijzen[Prijs 2025],"")</f>
        <v/>
      </c>
      <c r="K1899" t="str">
        <f>IF(Q2_2025[[#This Row],[Artikelprijs]]&lt;&gt;"",IF(Q2_2025[[#This Row],[Stuksprijs]]=Q2_2025[[#This Row],[Artikelprijs]],"Prijs gelijk","Prijs wijkt af"),"")</f>
        <v/>
      </c>
      <c r="L1899" t="str">
        <f>IF(Q2_2025[[#This Row],[Relatiekorting percentage]]=0,
    "Nvt",
    IF(Q2_2025[[#This Row],[Brutobedrag 2]] &lt; Q2_2025[[#This Row],[Bruto - Rel.korting]],
        "Nee",
        "Ja"))</f>
        <v>Nvt</v>
      </c>
      <c r="M1899" s="10">
        <f>IF(Q2_2025[[#This Row],[Artikelprijs]]&lt;&gt;"",Q2_2025[[#This Row],[Artikelprijs]],Q2_2025[[#This Row],[Stuksprijs]])</f>
        <v>412</v>
      </c>
      <c r="N1899" s="10">
        <f>Q2_2025[[#This Row],[Besteld]]*Q2_2025[[#This Row],[Prijs 2]]</f>
        <v>824</v>
      </c>
      <c r="O1899" s="10">
        <f>IF(Q2_2025[[#This Row],[Brutobedrag 2]]&lt;Q2_2025[[#This Row],[Bruto - Rel.korting]],Q2_2025[[#This Row],[Brutobedrag 2]],Q2_2025[[#This Row],[Brutobedrag 2]]*(100-Q2_2025[[#This Row],[Relatiekorting percentage]])/100)</f>
        <v>824</v>
      </c>
      <c r="R1899" s="3"/>
      <c r="W1899"/>
      <c r="AB1899"/>
    </row>
    <row r="1900" spans="1:28" x14ac:dyDescent="0.3">
      <c r="A1900" t="s">
        <v>670</v>
      </c>
      <c r="B1900">
        <v>1007051</v>
      </c>
      <c r="C1900" t="s">
        <v>54</v>
      </c>
      <c r="D1900">
        <v>3</v>
      </c>
      <c r="E1900" s="10">
        <v>88.57</v>
      </c>
      <c r="F1900" s="10">
        <v>265.70999999999998</v>
      </c>
      <c r="G1900" s="10">
        <v>265.70999999999998</v>
      </c>
      <c r="H1900">
        <v>0</v>
      </c>
      <c r="I1900" s="51" t="str">
        <f>_xlfn.XLOOKUP(Q2_2025[[#This Row],[Artikelnr]],Artikel_prijzen[Artnr],Artikel_prijzen[Groep],"")</f>
        <v/>
      </c>
      <c r="J1900" s="10" t="str">
        <f>_xlfn.XLOOKUP(Q2_2025[[#This Row],[Artikelnr]],Artikel_prijzen[Artnr],Artikel_prijzen[Prijs 2025],"")</f>
        <v/>
      </c>
      <c r="K1900" t="str">
        <f>IF(Q2_2025[[#This Row],[Artikelprijs]]&lt;&gt;"",IF(Q2_2025[[#This Row],[Stuksprijs]]=Q2_2025[[#This Row],[Artikelprijs]],"Prijs gelijk","Prijs wijkt af"),"")</f>
        <v/>
      </c>
      <c r="L1900" t="str">
        <f>IF(Q2_2025[[#This Row],[Relatiekorting percentage]]=0,
    "Nvt",
    IF(Q2_2025[[#This Row],[Brutobedrag 2]] &lt; Q2_2025[[#This Row],[Bruto - Rel.korting]],
        "Nee",
        "Ja"))</f>
        <v>Nvt</v>
      </c>
      <c r="M1900" s="10">
        <f>IF(Q2_2025[[#This Row],[Artikelprijs]]&lt;&gt;"",Q2_2025[[#This Row],[Artikelprijs]],Q2_2025[[#This Row],[Stuksprijs]])</f>
        <v>88.57</v>
      </c>
      <c r="N1900" s="10">
        <f>Q2_2025[[#This Row],[Besteld]]*Q2_2025[[#This Row],[Prijs 2]]</f>
        <v>265.70999999999998</v>
      </c>
      <c r="O1900" s="10">
        <f>IF(Q2_2025[[#This Row],[Brutobedrag 2]]&lt;Q2_2025[[#This Row],[Bruto - Rel.korting]],Q2_2025[[#This Row],[Brutobedrag 2]],Q2_2025[[#This Row],[Brutobedrag 2]]*(100-Q2_2025[[#This Row],[Relatiekorting percentage]])/100)</f>
        <v>265.70999999999998</v>
      </c>
      <c r="R1900" s="3"/>
      <c r="W1900"/>
      <c r="AB1900"/>
    </row>
    <row r="1901" spans="1:28" x14ac:dyDescent="0.3">
      <c r="A1901" t="s">
        <v>670</v>
      </c>
      <c r="B1901">
        <v>5020009</v>
      </c>
      <c r="C1901" t="s">
        <v>125</v>
      </c>
      <c r="D1901">
        <v>6</v>
      </c>
      <c r="E1901" s="10">
        <v>45.32</v>
      </c>
      <c r="F1901" s="10">
        <v>271.92</v>
      </c>
      <c r="G1901" s="10">
        <v>271.92</v>
      </c>
      <c r="H1901">
        <v>0</v>
      </c>
      <c r="I1901" s="51" t="str">
        <f>_xlfn.XLOOKUP(Q2_2025[[#This Row],[Artikelnr]],Artikel_prijzen[Artnr],Artikel_prijzen[Groep],"")</f>
        <v/>
      </c>
      <c r="J1901" s="10" t="str">
        <f>_xlfn.XLOOKUP(Q2_2025[[#This Row],[Artikelnr]],Artikel_prijzen[Artnr],Artikel_prijzen[Prijs 2025],"")</f>
        <v/>
      </c>
      <c r="K1901" t="str">
        <f>IF(Q2_2025[[#This Row],[Artikelprijs]]&lt;&gt;"",IF(Q2_2025[[#This Row],[Stuksprijs]]=Q2_2025[[#This Row],[Artikelprijs]],"Prijs gelijk","Prijs wijkt af"),"")</f>
        <v/>
      </c>
      <c r="L1901" t="str">
        <f>IF(Q2_2025[[#This Row],[Relatiekorting percentage]]=0,
    "Nvt",
    IF(Q2_2025[[#This Row],[Brutobedrag 2]] &lt; Q2_2025[[#This Row],[Bruto - Rel.korting]],
        "Nee",
        "Ja"))</f>
        <v>Nvt</v>
      </c>
      <c r="M1901" s="10">
        <f>IF(Q2_2025[[#This Row],[Artikelprijs]]&lt;&gt;"",Q2_2025[[#This Row],[Artikelprijs]],Q2_2025[[#This Row],[Stuksprijs]])</f>
        <v>45.32</v>
      </c>
      <c r="N1901" s="10">
        <f>Q2_2025[[#This Row],[Besteld]]*Q2_2025[[#This Row],[Prijs 2]]</f>
        <v>271.92</v>
      </c>
      <c r="O1901" s="10">
        <f>IF(Q2_2025[[#This Row],[Brutobedrag 2]]&lt;Q2_2025[[#This Row],[Bruto - Rel.korting]],Q2_2025[[#This Row],[Brutobedrag 2]],Q2_2025[[#This Row],[Brutobedrag 2]]*(100-Q2_2025[[#This Row],[Relatiekorting percentage]])/100)</f>
        <v>271.92</v>
      </c>
      <c r="R1901" s="3"/>
      <c r="W1901"/>
      <c r="AB1901"/>
    </row>
    <row r="1902" spans="1:28" x14ac:dyDescent="0.3">
      <c r="A1902" t="s">
        <v>670</v>
      </c>
      <c r="B1902">
        <v>1007051</v>
      </c>
      <c r="C1902" t="s">
        <v>54</v>
      </c>
      <c r="D1902">
        <v>3</v>
      </c>
      <c r="E1902" s="10">
        <v>88.57</v>
      </c>
      <c r="F1902" s="10">
        <v>265.70999999999998</v>
      </c>
      <c r="G1902" s="10">
        <v>265.70999999999998</v>
      </c>
      <c r="H1902">
        <v>0</v>
      </c>
      <c r="I1902" s="51" t="str">
        <f>_xlfn.XLOOKUP(Q2_2025[[#This Row],[Artikelnr]],Artikel_prijzen[Artnr],Artikel_prijzen[Groep],"")</f>
        <v/>
      </c>
      <c r="J1902" s="10" t="str">
        <f>_xlfn.XLOOKUP(Q2_2025[[#This Row],[Artikelnr]],Artikel_prijzen[Artnr],Artikel_prijzen[Prijs 2025],"")</f>
        <v/>
      </c>
      <c r="K1902" t="str">
        <f>IF(Q2_2025[[#This Row],[Artikelprijs]]&lt;&gt;"",IF(Q2_2025[[#This Row],[Stuksprijs]]=Q2_2025[[#This Row],[Artikelprijs]],"Prijs gelijk","Prijs wijkt af"),"")</f>
        <v/>
      </c>
      <c r="L1902" t="str">
        <f>IF(Q2_2025[[#This Row],[Relatiekorting percentage]]=0,
    "Nvt",
    IF(Q2_2025[[#This Row],[Brutobedrag 2]] &lt; Q2_2025[[#This Row],[Bruto - Rel.korting]],
        "Nee",
        "Ja"))</f>
        <v>Nvt</v>
      </c>
      <c r="M1902" s="10">
        <f>IF(Q2_2025[[#This Row],[Artikelprijs]]&lt;&gt;"",Q2_2025[[#This Row],[Artikelprijs]],Q2_2025[[#This Row],[Stuksprijs]])</f>
        <v>88.57</v>
      </c>
      <c r="N1902" s="10">
        <f>Q2_2025[[#This Row],[Besteld]]*Q2_2025[[#This Row],[Prijs 2]]</f>
        <v>265.70999999999998</v>
      </c>
      <c r="O1902" s="10">
        <f>IF(Q2_2025[[#This Row],[Brutobedrag 2]]&lt;Q2_2025[[#This Row],[Bruto - Rel.korting]],Q2_2025[[#This Row],[Brutobedrag 2]],Q2_2025[[#This Row],[Brutobedrag 2]]*(100-Q2_2025[[#This Row],[Relatiekorting percentage]])/100)</f>
        <v>265.70999999999998</v>
      </c>
      <c r="R1902" s="3"/>
      <c r="W1902"/>
      <c r="AB1902"/>
    </row>
    <row r="1903" spans="1:28" x14ac:dyDescent="0.3">
      <c r="A1903" t="s">
        <v>670</v>
      </c>
      <c r="B1903">
        <v>5021026</v>
      </c>
      <c r="C1903" t="s">
        <v>617</v>
      </c>
      <c r="D1903">
        <v>1</v>
      </c>
      <c r="E1903" s="10">
        <v>164.8</v>
      </c>
      <c r="F1903" s="10">
        <v>164.8</v>
      </c>
      <c r="G1903" s="10">
        <v>164.8</v>
      </c>
      <c r="H1903">
        <v>0</v>
      </c>
      <c r="I1903" s="51" t="str">
        <f>_xlfn.XLOOKUP(Q2_2025[[#This Row],[Artikelnr]],Artikel_prijzen[Artnr],Artikel_prijzen[Groep],"")</f>
        <v>Elektra</v>
      </c>
      <c r="J1903" s="10">
        <f>_xlfn.XLOOKUP(Q2_2025[[#This Row],[Artikelnr]],Artikel_prijzen[Artnr],Artikel_prijzen[Prijs 2025],"")</f>
        <v>106.8625</v>
      </c>
      <c r="K1903" t="str">
        <f>IF(Q2_2025[[#This Row],[Artikelprijs]]&lt;&gt;"",IF(Q2_2025[[#This Row],[Stuksprijs]]=Q2_2025[[#This Row],[Artikelprijs]],"Prijs gelijk","Prijs wijkt af"),"")</f>
        <v>Prijs wijkt af</v>
      </c>
      <c r="L1903" t="str">
        <f>IF(Q2_2025[[#This Row],[Relatiekorting percentage]]=0,
    "Nvt",
    IF(Q2_2025[[#This Row],[Brutobedrag 2]] &lt; Q2_2025[[#This Row],[Bruto - Rel.korting]],
        "Nee",
        "Ja"))</f>
        <v>Nvt</v>
      </c>
      <c r="M1903" s="10">
        <f>IF(Q2_2025[[#This Row],[Artikelprijs]]&lt;&gt;"",Q2_2025[[#This Row],[Artikelprijs]],Q2_2025[[#This Row],[Stuksprijs]])</f>
        <v>106.8625</v>
      </c>
      <c r="N1903" s="10">
        <f>Q2_2025[[#This Row],[Besteld]]*Q2_2025[[#This Row],[Prijs 2]]</f>
        <v>106.8625</v>
      </c>
      <c r="O1903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1903" s="3"/>
      <c r="W1903"/>
      <c r="AB1903"/>
    </row>
    <row r="1904" spans="1:28" x14ac:dyDescent="0.3">
      <c r="A1904" t="s">
        <v>670</v>
      </c>
      <c r="B1904">
        <v>5020002</v>
      </c>
      <c r="C1904" t="s">
        <v>56</v>
      </c>
      <c r="D1904">
        <v>2</v>
      </c>
      <c r="E1904" s="10">
        <v>39.65</v>
      </c>
      <c r="F1904" s="10">
        <v>79.3</v>
      </c>
      <c r="G1904" s="10">
        <v>63.44</v>
      </c>
      <c r="H1904">
        <v>20</v>
      </c>
      <c r="I1904" s="51" t="str">
        <f>_xlfn.XLOOKUP(Q2_2025[[#This Row],[Artikelnr]],Artikel_prijzen[Artnr],Artikel_prijzen[Groep],"")</f>
        <v/>
      </c>
      <c r="J1904" s="10" t="str">
        <f>_xlfn.XLOOKUP(Q2_2025[[#This Row],[Artikelnr]],Artikel_prijzen[Artnr],Artikel_prijzen[Prijs 2025],"")</f>
        <v/>
      </c>
      <c r="K1904" t="str">
        <f>IF(Q2_2025[[#This Row],[Artikelprijs]]&lt;&gt;"",IF(Q2_2025[[#This Row],[Stuksprijs]]=Q2_2025[[#This Row],[Artikelprijs]],"Prijs gelijk","Prijs wijkt af"),"")</f>
        <v/>
      </c>
      <c r="L1904" t="str">
        <f>IF(Q2_2025[[#This Row],[Relatiekorting percentage]]=0,
    "Nvt",
    IF(Q2_2025[[#This Row],[Brutobedrag 2]] &lt; Q2_2025[[#This Row],[Bruto - Rel.korting]],
        "Nee",
        "Ja"))</f>
        <v>Ja</v>
      </c>
      <c r="M1904" s="10">
        <f>IF(Q2_2025[[#This Row],[Artikelprijs]]&lt;&gt;"",Q2_2025[[#This Row],[Artikelprijs]],Q2_2025[[#This Row],[Stuksprijs]])</f>
        <v>39.65</v>
      </c>
      <c r="N1904" s="10">
        <f>Q2_2025[[#This Row],[Besteld]]*Q2_2025[[#This Row],[Prijs 2]]</f>
        <v>79.3</v>
      </c>
      <c r="O1904" s="10">
        <f>IF(Q2_2025[[#This Row],[Brutobedrag 2]]&lt;Q2_2025[[#This Row],[Bruto - Rel.korting]],Q2_2025[[#This Row],[Brutobedrag 2]],Q2_2025[[#This Row],[Brutobedrag 2]]*(100-Q2_2025[[#This Row],[Relatiekorting percentage]])/100)</f>
        <v>63.44</v>
      </c>
      <c r="R1904" s="3"/>
      <c r="W1904"/>
      <c r="AB1904"/>
    </row>
    <row r="1905" spans="1:28" x14ac:dyDescent="0.3">
      <c r="A1905" t="s">
        <v>670</v>
      </c>
      <c r="B1905">
        <v>5040010</v>
      </c>
      <c r="C1905" t="s">
        <v>318</v>
      </c>
      <c r="D1905">
        <v>2</v>
      </c>
      <c r="E1905" s="10">
        <v>448.05</v>
      </c>
      <c r="F1905" s="10">
        <v>896.1</v>
      </c>
      <c r="G1905" s="10">
        <v>806.49</v>
      </c>
      <c r="H1905">
        <v>10</v>
      </c>
      <c r="I1905" s="51" t="str">
        <f>_xlfn.XLOOKUP(Q2_2025[[#This Row],[Artikelnr]],Artikel_prijzen[Artnr],Artikel_prijzen[Groep],"")</f>
        <v>AV</v>
      </c>
      <c r="J1905" s="10">
        <f>_xlfn.XLOOKUP(Q2_2025[[#This Row],[Artikelnr]],Artikel_prijzen[Artnr],Artikel_prijzen[Prijs 2025],"")</f>
        <v>435</v>
      </c>
      <c r="K1905" t="str">
        <f>IF(Q2_2025[[#This Row],[Artikelprijs]]&lt;&gt;"",IF(Q2_2025[[#This Row],[Stuksprijs]]=Q2_2025[[#This Row],[Artikelprijs]],"Prijs gelijk","Prijs wijkt af"),"")</f>
        <v>Prijs wijkt af</v>
      </c>
      <c r="L1905" t="str">
        <f>IF(Q2_2025[[#This Row],[Relatiekorting percentage]]=0,
    "Nvt",
    IF(Q2_2025[[#This Row],[Brutobedrag 2]] &lt; Q2_2025[[#This Row],[Bruto - Rel.korting]],
        "Nee",
        "Ja"))</f>
        <v>Ja</v>
      </c>
      <c r="M1905" s="10">
        <f>IF(Q2_2025[[#This Row],[Artikelprijs]]&lt;&gt;"",Q2_2025[[#This Row],[Artikelprijs]],Q2_2025[[#This Row],[Stuksprijs]])</f>
        <v>435</v>
      </c>
      <c r="N1905" s="10">
        <f>Q2_2025[[#This Row],[Besteld]]*Q2_2025[[#This Row],[Prijs 2]]</f>
        <v>870</v>
      </c>
      <c r="O1905" s="10">
        <f>IF(Q2_2025[[#This Row],[Brutobedrag 2]]&lt;Q2_2025[[#This Row],[Bruto - Rel.korting]],Q2_2025[[#This Row],[Brutobedrag 2]],Q2_2025[[#This Row],[Brutobedrag 2]]*(100-Q2_2025[[#This Row],[Relatiekorting percentage]])/100)</f>
        <v>783</v>
      </c>
      <c r="R1905" s="3"/>
      <c r="W1905"/>
      <c r="AB1905"/>
    </row>
    <row r="1906" spans="1:28" x14ac:dyDescent="0.3">
      <c r="A1906" t="s">
        <v>670</v>
      </c>
      <c r="B1906">
        <v>5040018</v>
      </c>
      <c r="C1906" t="s">
        <v>319</v>
      </c>
      <c r="D1906">
        <v>2</v>
      </c>
      <c r="E1906" s="10">
        <v>66.95</v>
      </c>
      <c r="F1906" s="10">
        <v>133.9</v>
      </c>
      <c r="G1906" s="10">
        <v>120.51</v>
      </c>
      <c r="H1906">
        <v>10</v>
      </c>
      <c r="I1906" s="51" t="str">
        <f>_xlfn.XLOOKUP(Q2_2025[[#This Row],[Artikelnr]],Artikel_prijzen[Artnr],Artikel_prijzen[Groep],"")</f>
        <v/>
      </c>
      <c r="J1906" s="10" t="str">
        <f>_xlfn.XLOOKUP(Q2_2025[[#This Row],[Artikelnr]],Artikel_prijzen[Artnr],Artikel_prijzen[Prijs 2025],"")</f>
        <v/>
      </c>
      <c r="K1906" t="str">
        <f>IF(Q2_2025[[#This Row],[Artikelprijs]]&lt;&gt;"",IF(Q2_2025[[#This Row],[Stuksprijs]]=Q2_2025[[#This Row],[Artikelprijs]],"Prijs gelijk","Prijs wijkt af"),"")</f>
        <v/>
      </c>
      <c r="L1906" t="str">
        <f>IF(Q2_2025[[#This Row],[Relatiekorting percentage]]=0,
    "Nvt",
    IF(Q2_2025[[#This Row],[Brutobedrag 2]] &lt; Q2_2025[[#This Row],[Bruto - Rel.korting]],
        "Nee",
        "Ja"))</f>
        <v>Ja</v>
      </c>
      <c r="M1906" s="10">
        <f>IF(Q2_2025[[#This Row],[Artikelprijs]]&lt;&gt;"",Q2_2025[[#This Row],[Artikelprijs]],Q2_2025[[#This Row],[Stuksprijs]])</f>
        <v>66.95</v>
      </c>
      <c r="N1906" s="10">
        <f>Q2_2025[[#This Row],[Besteld]]*Q2_2025[[#This Row],[Prijs 2]]</f>
        <v>133.9</v>
      </c>
      <c r="O1906" s="10">
        <f>IF(Q2_2025[[#This Row],[Brutobedrag 2]]&lt;Q2_2025[[#This Row],[Bruto - Rel.korting]],Q2_2025[[#This Row],[Brutobedrag 2]],Q2_2025[[#This Row],[Brutobedrag 2]]*(100-Q2_2025[[#This Row],[Relatiekorting percentage]])/100)</f>
        <v>120.51</v>
      </c>
      <c r="R1906" s="3"/>
      <c r="W1906"/>
      <c r="AB1906"/>
    </row>
    <row r="1907" spans="1:28" x14ac:dyDescent="0.3">
      <c r="A1907" t="s">
        <v>670</v>
      </c>
      <c r="B1907">
        <v>5010001</v>
      </c>
      <c r="C1907" t="s">
        <v>696</v>
      </c>
      <c r="D1907">
        <v>30</v>
      </c>
      <c r="E1907" s="10">
        <v>22.71</v>
      </c>
      <c r="F1907" s="10">
        <v>681.3</v>
      </c>
      <c r="G1907" s="10">
        <v>681.3</v>
      </c>
      <c r="H1907">
        <v>0</v>
      </c>
      <c r="I1907" s="51" t="str">
        <f>_xlfn.XLOOKUP(Q2_2025[[#This Row],[Artikelnr]],Artikel_prijzen[Artnr],Artikel_prijzen[Groep],"")</f>
        <v/>
      </c>
      <c r="J1907" s="10" t="str">
        <f>_xlfn.XLOOKUP(Q2_2025[[#This Row],[Artikelnr]],Artikel_prijzen[Artnr],Artikel_prijzen[Prijs 2025],"")</f>
        <v/>
      </c>
      <c r="K1907" t="str">
        <f>IF(Q2_2025[[#This Row],[Artikelprijs]]&lt;&gt;"",IF(Q2_2025[[#This Row],[Stuksprijs]]=Q2_2025[[#This Row],[Artikelprijs]],"Prijs gelijk","Prijs wijkt af"),"")</f>
        <v/>
      </c>
      <c r="L1907" t="str">
        <f>IF(Q2_2025[[#This Row],[Relatiekorting percentage]]=0,
    "Nvt",
    IF(Q2_2025[[#This Row],[Brutobedrag 2]] &lt; Q2_2025[[#This Row],[Bruto - Rel.korting]],
        "Nee",
        "Ja"))</f>
        <v>Nvt</v>
      </c>
      <c r="M1907" s="10">
        <f>IF(Q2_2025[[#This Row],[Artikelprijs]]&lt;&gt;"",Q2_2025[[#This Row],[Artikelprijs]],Q2_2025[[#This Row],[Stuksprijs]])</f>
        <v>22.71</v>
      </c>
      <c r="N1907" s="10">
        <f>Q2_2025[[#This Row],[Besteld]]*Q2_2025[[#This Row],[Prijs 2]]</f>
        <v>681.30000000000007</v>
      </c>
      <c r="O1907" s="10">
        <f>IF(Q2_2025[[#This Row],[Brutobedrag 2]]&lt;Q2_2025[[#This Row],[Bruto - Rel.korting]],Q2_2025[[#This Row],[Brutobedrag 2]],Q2_2025[[#This Row],[Brutobedrag 2]]*(100-Q2_2025[[#This Row],[Relatiekorting percentage]])/100)</f>
        <v>681.3</v>
      </c>
      <c r="R1907" s="3"/>
      <c r="W1907"/>
      <c r="AB1907"/>
    </row>
    <row r="1908" spans="1:28" x14ac:dyDescent="0.3">
      <c r="A1908" t="s">
        <v>670</v>
      </c>
      <c r="B1908">
        <v>5022009</v>
      </c>
      <c r="C1908" t="s">
        <v>297</v>
      </c>
      <c r="D1908">
        <v>1</v>
      </c>
      <c r="E1908" s="10">
        <v>103.75</v>
      </c>
      <c r="F1908" s="10">
        <v>103.75</v>
      </c>
      <c r="G1908" s="10">
        <v>103.75</v>
      </c>
      <c r="H1908">
        <v>0</v>
      </c>
      <c r="I1908" s="51" t="str">
        <f>_xlfn.XLOOKUP(Q2_2025[[#This Row],[Artikelnr]],Artikel_prijzen[Artnr],Artikel_prijzen[Groep],"")</f>
        <v>Elektra</v>
      </c>
      <c r="J1908" s="10">
        <f>_xlfn.XLOOKUP(Q2_2025[[#This Row],[Artikelnr]],Artikel_prijzen[Artnr],Artikel_prijzen[Prijs 2025],"")</f>
        <v>106.8625</v>
      </c>
      <c r="K1908" t="str">
        <f>IF(Q2_2025[[#This Row],[Artikelprijs]]&lt;&gt;"",IF(Q2_2025[[#This Row],[Stuksprijs]]=Q2_2025[[#This Row],[Artikelprijs]],"Prijs gelijk","Prijs wijkt af"),"")</f>
        <v>Prijs wijkt af</v>
      </c>
      <c r="L1908" t="str">
        <f>IF(Q2_2025[[#This Row],[Relatiekorting percentage]]=0,
    "Nvt",
    IF(Q2_2025[[#This Row],[Brutobedrag 2]] &lt; Q2_2025[[#This Row],[Bruto - Rel.korting]],
        "Nee",
        "Ja"))</f>
        <v>Nvt</v>
      </c>
      <c r="M1908" s="10">
        <f>IF(Q2_2025[[#This Row],[Artikelprijs]]&lt;&gt;"",Q2_2025[[#This Row],[Artikelprijs]],Q2_2025[[#This Row],[Stuksprijs]])</f>
        <v>106.8625</v>
      </c>
      <c r="N1908" s="10">
        <f>Q2_2025[[#This Row],[Besteld]]*Q2_2025[[#This Row],[Prijs 2]]</f>
        <v>106.8625</v>
      </c>
      <c r="O1908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1908" s="3"/>
      <c r="W1908"/>
      <c r="AB1908"/>
    </row>
    <row r="1909" spans="1:28" x14ac:dyDescent="0.3">
      <c r="A1909" t="s">
        <v>670</v>
      </c>
      <c r="B1909">
        <v>5010017</v>
      </c>
      <c r="C1909" t="s">
        <v>248</v>
      </c>
      <c r="D1909">
        <v>7</v>
      </c>
      <c r="E1909" s="10">
        <v>48.93</v>
      </c>
      <c r="F1909" s="10">
        <v>342.51</v>
      </c>
      <c r="G1909" s="10">
        <v>274.01</v>
      </c>
      <c r="H1909">
        <v>20</v>
      </c>
      <c r="I1909" s="51" t="str">
        <f>_xlfn.XLOOKUP(Q2_2025[[#This Row],[Artikelnr]],Artikel_prijzen[Artnr],Artikel_prijzen[Groep],"")</f>
        <v/>
      </c>
      <c r="J1909" s="10" t="str">
        <f>_xlfn.XLOOKUP(Q2_2025[[#This Row],[Artikelnr]],Artikel_prijzen[Artnr],Artikel_prijzen[Prijs 2025],"")</f>
        <v/>
      </c>
      <c r="K1909" t="str">
        <f>IF(Q2_2025[[#This Row],[Artikelprijs]]&lt;&gt;"",IF(Q2_2025[[#This Row],[Stuksprijs]]=Q2_2025[[#This Row],[Artikelprijs]],"Prijs gelijk","Prijs wijkt af"),"")</f>
        <v/>
      </c>
      <c r="L1909" t="str">
        <f>IF(Q2_2025[[#This Row],[Relatiekorting percentage]]=0,
    "Nvt",
    IF(Q2_2025[[#This Row],[Brutobedrag 2]] &lt; Q2_2025[[#This Row],[Bruto - Rel.korting]],
        "Nee",
        "Ja"))</f>
        <v>Ja</v>
      </c>
      <c r="M1909" s="10">
        <f>IF(Q2_2025[[#This Row],[Artikelprijs]]&lt;&gt;"",Q2_2025[[#This Row],[Artikelprijs]],Q2_2025[[#This Row],[Stuksprijs]])</f>
        <v>48.93</v>
      </c>
      <c r="N1909" s="10">
        <f>Q2_2025[[#This Row],[Besteld]]*Q2_2025[[#This Row],[Prijs 2]]</f>
        <v>342.51</v>
      </c>
      <c r="O1909" s="10">
        <f>IF(Q2_2025[[#This Row],[Brutobedrag 2]]&lt;Q2_2025[[#This Row],[Bruto - Rel.korting]],Q2_2025[[#This Row],[Brutobedrag 2]],Q2_2025[[#This Row],[Brutobedrag 2]]*(100-Q2_2025[[#This Row],[Relatiekorting percentage]])/100)</f>
        <v>274.00799999999998</v>
      </c>
      <c r="R1909" s="3"/>
      <c r="W1909"/>
      <c r="AB1909"/>
    </row>
    <row r="1910" spans="1:28" x14ac:dyDescent="0.3">
      <c r="A1910" t="s">
        <v>670</v>
      </c>
      <c r="B1910">
        <v>5020002</v>
      </c>
      <c r="C1910" t="s">
        <v>56</v>
      </c>
      <c r="D1910">
        <v>6</v>
      </c>
      <c r="E1910" s="10">
        <v>39.65</v>
      </c>
      <c r="F1910" s="10">
        <v>237.9</v>
      </c>
      <c r="G1910" s="10">
        <v>190.32</v>
      </c>
      <c r="H1910">
        <v>20</v>
      </c>
      <c r="I1910" s="51" t="str">
        <f>_xlfn.XLOOKUP(Q2_2025[[#This Row],[Artikelnr]],Artikel_prijzen[Artnr],Artikel_prijzen[Groep],"")</f>
        <v/>
      </c>
      <c r="J1910" s="10" t="str">
        <f>_xlfn.XLOOKUP(Q2_2025[[#This Row],[Artikelnr]],Artikel_prijzen[Artnr],Artikel_prijzen[Prijs 2025],"")</f>
        <v/>
      </c>
      <c r="K1910" t="str">
        <f>IF(Q2_2025[[#This Row],[Artikelprijs]]&lt;&gt;"",IF(Q2_2025[[#This Row],[Stuksprijs]]=Q2_2025[[#This Row],[Artikelprijs]],"Prijs gelijk","Prijs wijkt af"),"")</f>
        <v/>
      </c>
      <c r="L1910" t="str">
        <f>IF(Q2_2025[[#This Row],[Relatiekorting percentage]]=0,
    "Nvt",
    IF(Q2_2025[[#This Row],[Brutobedrag 2]] &lt; Q2_2025[[#This Row],[Bruto - Rel.korting]],
        "Nee",
        "Ja"))</f>
        <v>Ja</v>
      </c>
      <c r="M1910" s="10">
        <f>IF(Q2_2025[[#This Row],[Artikelprijs]]&lt;&gt;"",Q2_2025[[#This Row],[Artikelprijs]],Q2_2025[[#This Row],[Stuksprijs]])</f>
        <v>39.65</v>
      </c>
      <c r="N1910" s="10">
        <f>Q2_2025[[#This Row],[Besteld]]*Q2_2025[[#This Row],[Prijs 2]]</f>
        <v>237.89999999999998</v>
      </c>
      <c r="O1910" s="10">
        <f>IF(Q2_2025[[#This Row],[Brutobedrag 2]]&lt;Q2_2025[[#This Row],[Bruto - Rel.korting]],Q2_2025[[#This Row],[Brutobedrag 2]],Q2_2025[[#This Row],[Brutobedrag 2]]*(100-Q2_2025[[#This Row],[Relatiekorting percentage]])/100)</f>
        <v>190.32</v>
      </c>
      <c r="R1910" s="3"/>
      <c r="W1910"/>
      <c r="AB1910"/>
    </row>
    <row r="1911" spans="1:28" x14ac:dyDescent="0.3">
      <c r="A1911" t="s">
        <v>670</v>
      </c>
      <c r="B1911">
        <v>5040010</v>
      </c>
      <c r="C1911" t="s">
        <v>318</v>
      </c>
      <c r="D1911">
        <v>2</v>
      </c>
      <c r="E1911" s="10">
        <v>448.05</v>
      </c>
      <c r="F1911" s="10">
        <v>896.1</v>
      </c>
      <c r="G1911" s="10">
        <v>806.49</v>
      </c>
      <c r="H1911">
        <v>10</v>
      </c>
      <c r="I1911" s="51" t="str">
        <f>_xlfn.XLOOKUP(Q2_2025[[#This Row],[Artikelnr]],Artikel_prijzen[Artnr],Artikel_prijzen[Groep],"")</f>
        <v>AV</v>
      </c>
      <c r="J1911" s="10">
        <f>_xlfn.XLOOKUP(Q2_2025[[#This Row],[Artikelnr]],Artikel_prijzen[Artnr],Artikel_prijzen[Prijs 2025],"")</f>
        <v>435</v>
      </c>
      <c r="K1911" t="str">
        <f>IF(Q2_2025[[#This Row],[Artikelprijs]]&lt;&gt;"",IF(Q2_2025[[#This Row],[Stuksprijs]]=Q2_2025[[#This Row],[Artikelprijs]],"Prijs gelijk","Prijs wijkt af"),"")</f>
        <v>Prijs wijkt af</v>
      </c>
      <c r="L1911" t="str">
        <f>IF(Q2_2025[[#This Row],[Relatiekorting percentage]]=0,
    "Nvt",
    IF(Q2_2025[[#This Row],[Brutobedrag 2]] &lt; Q2_2025[[#This Row],[Bruto - Rel.korting]],
        "Nee",
        "Ja"))</f>
        <v>Ja</v>
      </c>
      <c r="M1911" s="10">
        <f>IF(Q2_2025[[#This Row],[Artikelprijs]]&lt;&gt;"",Q2_2025[[#This Row],[Artikelprijs]],Q2_2025[[#This Row],[Stuksprijs]])</f>
        <v>435</v>
      </c>
      <c r="N1911" s="10">
        <f>Q2_2025[[#This Row],[Besteld]]*Q2_2025[[#This Row],[Prijs 2]]</f>
        <v>870</v>
      </c>
      <c r="O1911" s="10">
        <f>IF(Q2_2025[[#This Row],[Brutobedrag 2]]&lt;Q2_2025[[#This Row],[Bruto - Rel.korting]],Q2_2025[[#This Row],[Brutobedrag 2]],Q2_2025[[#This Row],[Brutobedrag 2]]*(100-Q2_2025[[#This Row],[Relatiekorting percentage]])/100)</f>
        <v>783</v>
      </c>
      <c r="R1911" s="3"/>
      <c r="W1911"/>
      <c r="AB1911"/>
    </row>
    <row r="1912" spans="1:28" x14ac:dyDescent="0.3">
      <c r="A1912" t="s">
        <v>697</v>
      </c>
      <c r="B1912">
        <v>5021026</v>
      </c>
      <c r="C1912" t="s">
        <v>617</v>
      </c>
      <c r="D1912">
        <v>5</v>
      </c>
      <c r="E1912" s="10">
        <v>164.8</v>
      </c>
      <c r="F1912" s="10">
        <v>824</v>
      </c>
      <c r="G1912" s="10">
        <v>659.2</v>
      </c>
      <c r="H1912">
        <v>20</v>
      </c>
      <c r="I1912" s="51" t="str">
        <f>_xlfn.XLOOKUP(Q2_2025[[#This Row],[Artikelnr]],Artikel_prijzen[Artnr],Artikel_prijzen[Groep],"")</f>
        <v>Elektra</v>
      </c>
      <c r="J1912" s="10">
        <f>_xlfn.XLOOKUP(Q2_2025[[#This Row],[Artikelnr]],Artikel_prijzen[Artnr],Artikel_prijzen[Prijs 2025],"")</f>
        <v>106.8625</v>
      </c>
      <c r="K1912" t="str">
        <f>IF(Q2_2025[[#This Row],[Artikelprijs]]&lt;&gt;"",IF(Q2_2025[[#This Row],[Stuksprijs]]=Q2_2025[[#This Row],[Artikelprijs]],"Prijs gelijk","Prijs wijkt af"),"")</f>
        <v>Prijs wijkt af</v>
      </c>
      <c r="L1912" t="str">
        <f>IF(Q2_2025[[#This Row],[Relatiekorting percentage]]=0,
    "Nvt",
    IF(Q2_2025[[#This Row],[Brutobedrag 2]] &lt; Q2_2025[[#This Row],[Bruto - Rel.korting]],
        "Nee",
        "Ja"))</f>
        <v>Nee</v>
      </c>
      <c r="M1912" s="10">
        <f>IF(Q2_2025[[#This Row],[Artikelprijs]]&lt;&gt;"",Q2_2025[[#This Row],[Artikelprijs]],Q2_2025[[#This Row],[Stuksprijs]])</f>
        <v>106.8625</v>
      </c>
      <c r="N1912" s="10">
        <f>Q2_2025[[#This Row],[Besteld]]*Q2_2025[[#This Row],[Prijs 2]]</f>
        <v>534.3125</v>
      </c>
      <c r="O1912" s="10">
        <f>IF(Q2_2025[[#This Row],[Brutobedrag 2]]&lt;Q2_2025[[#This Row],[Bruto - Rel.korting]],Q2_2025[[#This Row],[Brutobedrag 2]],Q2_2025[[#This Row],[Brutobedrag 2]]*(100-Q2_2025[[#This Row],[Relatiekorting percentage]])/100)</f>
        <v>534.3125</v>
      </c>
      <c r="R1912" s="3"/>
      <c r="W1912"/>
      <c r="AB1912"/>
    </row>
    <row r="1913" spans="1:28" x14ac:dyDescent="0.3">
      <c r="A1913" t="s">
        <v>698</v>
      </c>
      <c r="B1913">
        <v>5021030</v>
      </c>
      <c r="C1913" t="s">
        <v>276</v>
      </c>
      <c r="D1913">
        <v>257</v>
      </c>
      <c r="E1913" s="10">
        <v>175</v>
      </c>
      <c r="F1913" s="10">
        <v>44975</v>
      </c>
      <c r="G1913" s="10">
        <v>44975</v>
      </c>
      <c r="H1913">
        <v>0</v>
      </c>
      <c r="I1913" s="51" t="str">
        <f>_xlfn.XLOOKUP(Q2_2025[[#This Row],[Artikelnr]],Artikel_prijzen[Artnr],Artikel_prijzen[Groep],"")</f>
        <v>Elektra</v>
      </c>
      <c r="J1913" s="10">
        <f>_xlfn.XLOOKUP(Q2_2025[[#This Row],[Artikelnr]],Artikel_prijzen[Artnr],Artikel_prijzen[Prijs 2025],"")</f>
        <v>106.8625</v>
      </c>
      <c r="K1913" t="str">
        <f>IF(Q2_2025[[#This Row],[Artikelprijs]]&lt;&gt;"",IF(Q2_2025[[#This Row],[Stuksprijs]]=Q2_2025[[#This Row],[Artikelprijs]],"Prijs gelijk","Prijs wijkt af"),"")</f>
        <v>Prijs wijkt af</v>
      </c>
      <c r="L1913" t="str">
        <f>IF(Q2_2025[[#This Row],[Relatiekorting percentage]]=0,
    "Nvt",
    IF(Q2_2025[[#This Row],[Brutobedrag 2]] &lt; Q2_2025[[#This Row],[Bruto - Rel.korting]],
        "Nee",
        "Ja"))</f>
        <v>Nvt</v>
      </c>
      <c r="M1913" s="10">
        <f>IF(Q2_2025[[#This Row],[Artikelprijs]]&lt;&gt;"",Q2_2025[[#This Row],[Artikelprijs]],Q2_2025[[#This Row],[Stuksprijs]])</f>
        <v>106.8625</v>
      </c>
      <c r="N1913" s="10">
        <f>Q2_2025[[#This Row],[Besteld]]*Q2_2025[[#This Row],[Prijs 2]]</f>
        <v>27463.662499999999</v>
      </c>
      <c r="O1913" s="10">
        <f>IF(Q2_2025[[#This Row],[Brutobedrag 2]]&lt;Q2_2025[[#This Row],[Bruto - Rel.korting]],Q2_2025[[#This Row],[Brutobedrag 2]],Q2_2025[[#This Row],[Brutobedrag 2]]*(100-Q2_2025[[#This Row],[Relatiekorting percentage]])/100)</f>
        <v>27463.662499999999</v>
      </c>
      <c r="R1913" s="3"/>
      <c r="W1913"/>
      <c r="AB1913"/>
    </row>
    <row r="1914" spans="1:28" x14ac:dyDescent="0.3">
      <c r="A1914" t="s">
        <v>698</v>
      </c>
      <c r="B1914">
        <v>5020002</v>
      </c>
      <c r="C1914" t="s">
        <v>56</v>
      </c>
      <c r="D1914">
        <v>23</v>
      </c>
      <c r="E1914" s="10">
        <v>39.65</v>
      </c>
      <c r="F1914" s="10">
        <v>911.95</v>
      </c>
      <c r="G1914" s="10">
        <v>729.56</v>
      </c>
      <c r="H1914">
        <v>20</v>
      </c>
      <c r="I1914" s="51" t="str">
        <f>_xlfn.XLOOKUP(Q2_2025[[#This Row],[Artikelnr]],Artikel_prijzen[Artnr],Artikel_prijzen[Groep],"")</f>
        <v/>
      </c>
      <c r="J1914" s="10" t="str">
        <f>_xlfn.XLOOKUP(Q2_2025[[#This Row],[Artikelnr]],Artikel_prijzen[Artnr],Artikel_prijzen[Prijs 2025],"")</f>
        <v/>
      </c>
      <c r="K1914" t="str">
        <f>IF(Q2_2025[[#This Row],[Artikelprijs]]&lt;&gt;"",IF(Q2_2025[[#This Row],[Stuksprijs]]=Q2_2025[[#This Row],[Artikelprijs]],"Prijs gelijk","Prijs wijkt af"),"")</f>
        <v/>
      </c>
      <c r="L1914" t="str">
        <f>IF(Q2_2025[[#This Row],[Relatiekorting percentage]]=0,
    "Nvt",
    IF(Q2_2025[[#This Row],[Brutobedrag 2]] &lt; Q2_2025[[#This Row],[Bruto - Rel.korting]],
        "Nee",
        "Ja"))</f>
        <v>Ja</v>
      </c>
      <c r="M1914" s="10">
        <f>IF(Q2_2025[[#This Row],[Artikelprijs]]&lt;&gt;"",Q2_2025[[#This Row],[Artikelprijs]],Q2_2025[[#This Row],[Stuksprijs]])</f>
        <v>39.65</v>
      </c>
      <c r="N1914" s="10">
        <f>Q2_2025[[#This Row],[Besteld]]*Q2_2025[[#This Row],[Prijs 2]]</f>
        <v>911.94999999999993</v>
      </c>
      <c r="O1914" s="10">
        <f>IF(Q2_2025[[#This Row],[Brutobedrag 2]]&lt;Q2_2025[[#This Row],[Bruto - Rel.korting]],Q2_2025[[#This Row],[Brutobedrag 2]],Q2_2025[[#This Row],[Brutobedrag 2]]*(100-Q2_2025[[#This Row],[Relatiekorting percentage]])/100)</f>
        <v>729.56</v>
      </c>
      <c r="R1914" s="3"/>
      <c r="W1914"/>
      <c r="AB1914"/>
    </row>
    <row r="1915" spans="1:28" x14ac:dyDescent="0.3">
      <c r="A1915" t="s">
        <v>698</v>
      </c>
      <c r="B1915">
        <v>5022012</v>
      </c>
      <c r="C1915" t="s">
        <v>273</v>
      </c>
      <c r="D1915">
        <v>16</v>
      </c>
      <c r="E1915" s="10">
        <v>12.75</v>
      </c>
      <c r="F1915" s="10">
        <v>204</v>
      </c>
      <c r="G1915" s="10">
        <v>163.19999999999999</v>
      </c>
      <c r="H1915">
        <v>20</v>
      </c>
      <c r="I1915" s="51" t="str">
        <f>_xlfn.XLOOKUP(Q2_2025[[#This Row],[Artikelnr]],Artikel_prijzen[Artnr],Artikel_prijzen[Groep],"")</f>
        <v/>
      </c>
      <c r="J1915" s="10" t="str">
        <f>_xlfn.XLOOKUP(Q2_2025[[#This Row],[Artikelnr]],Artikel_prijzen[Artnr],Artikel_prijzen[Prijs 2025],"")</f>
        <v/>
      </c>
      <c r="K1915" t="str">
        <f>IF(Q2_2025[[#This Row],[Artikelprijs]]&lt;&gt;"",IF(Q2_2025[[#This Row],[Stuksprijs]]=Q2_2025[[#This Row],[Artikelprijs]],"Prijs gelijk","Prijs wijkt af"),"")</f>
        <v/>
      </c>
      <c r="L1915" t="str">
        <f>IF(Q2_2025[[#This Row],[Relatiekorting percentage]]=0,
    "Nvt",
    IF(Q2_2025[[#This Row],[Brutobedrag 2]] &lt; Q2_2025[[#This Row],[Bruto - Rel.korting]],
        "Nee",
        "Ja"))</f>
        <v>Ja</v>
      </c>
      <c r="M1915" s="10">
        <f>IF(Q2_2025[[#This Row],[Artikelprijs]]&lt;&gt;"",Q2_2025[[#This Row],[Artikelprijs]],Q2_2025[[#This Row],[Stuksprijs]])</f>
        <v>12.75</v>
      </c>
      <c r="N1915" s="10">
        <f>Q2_2025[[#This Row],[Besteld]]*Q2_2025[[#This Row],[Prijs 2]]</f>
        <v>204</v>
      </c>
      <c r="O1915" s="10">
        <f>IF(Q2_2025[[#This Row],[Brutobedrag 2]]&lt;Q2_2025[[#This Row],[Bruto - Rel.korting]],Q2_2025[[#This Row],[Brutobedrag 2]],Q2_2025[[#This Row],[Brutobedrag 2]]*(100-Q2_2025[[#This Row],[Relatiekorting percentage]])/100)</f>
        <v>163.19999999999999</v>
      </c>
      <c r="R1915" s="3"/>
      <c r="W1915"/>
      <c r="AB1915"/>
    </row>
    <row r="1916" spans="1:28" x14ac:dyDescent="0.3">
      <c r="A1916" t="s">
        <v>698</v>
      </c>
      <c r="B1916">
        <v>5022026</v>
      </c>
      <c r="C1916" t="s">
        <v>492</v>
      </c>
      <c r="D1916">
        <v>32</v>
      </c>
      <c r="E1916" s="10">
        <v>403.24</v>
      </c>
      <c r="F1916" s="10">
        <v>12903.68</v>
      </c>
      <c r="G1916" s="10">
        <v>12903.68</v>
      </c>
      <c r="H1916">
        <v>0</v>
      </c>
      <c r="I1916" s="51" t="str">
        <f>_xlfn.XLOOKUP(Q2_2025[[#This Row],[Artikelnr]],Artikel_prijzen[Artnr],Artikel_prijzen[Groep],"")</f>
        <v>Elektra</v>
      </c>
      <c r="J1916" s="10">
        <f>_xlfn.XLOOKUP(Q2_2025[[#This Row],[Artikelnr]],Artikel_prijzen[Artnr],Artikel_prijzen[Prijs 2025],"")</f>
        <v>298.7</v>
      </c>
      <c r="K1916" t="str">
        <f>IF(Q2_2025[[#This Row],[Artikelprijs]]&lt;&gt;"",IF(Q2_2025[[#This Row],[Stuksprijs]]=Q2_2025[[#This Row],[Artikelprijs]],"Prijs gelijk","Prijs wijkt af"),"")</f>
        <v>Prijs wijkt af</v>
      </c>
      <c r="L1916" t="str">
        <f>IF(Q2_2025[[#This Row],[Relatiekorting percentage]]=0,
    "Nvt",
    IF(Q2_2025[[#This Row],[Brutobedrag 2]] &lt; Q2_2025[[#This Row],[Bruto - Rel.korting]],
        "Nee",
        "Ja"))</f>
        <v>Nvt</v>
      </c>
      <c r="M1916" s="10">
        <f>IF(Q2_2025[[#This Row],[Artikelprijs]]&lt;&gt;"",Q2_2025[[#This Row],[Artikelprijs]],Q2_2025[[#This Row],[Stuksprijs]])</f>
        <v>298.7</v>
      </c>
      <c r="N1916" s="10">
        <f>Q2_2025[[#This Row],[Besteld]]*Q2_2025[[#This Row],[Prijs 2]]</f>
        <v>9558.4</v>
      </c>
      <c r="O1916" s="10">
        <f>IF(Q2_2025[[#This Row],[Brutobedrag 2]]&lt;Q2_2025[[#This Row],[Bruto - Rel.korting]],Q2_2025[[#This Row],[Brutobedrag 2]],Q2_2025[[#This Row],[Brutobedrag 2]]*(100-Q2_2025[[#This Row],[Relatiekorting percentage]])/100)</f>
        <v>9558.4</v>
      </c>
      <c r="R1916" s="3"/>
      <c r="W1916"/>
      <c r="AB1916"/>
    </row>
    <row r="1917" spans="1:28" x14ac:dyDescent="0.3">
      <c r="A1917" t="s">
        <v>698</v>
      </c>
      <c r="B1917">
        <v>5022032</v>
      </c>
      <c r="C1917" t="s">
        <v>503</v>
      </c>
      <c r="D1917">
        <v>25</v>
      </c>
      <c r="E1917" s="10">
        <v>690.67</v>
      </c>
      <c r="F1917" s="10">
        <v>17266.75</v>
      </c>
      <c r="G1917" s="10">
        <v>17266.75</v>
      </c>
      <c r="H1917">
        <v>0</v>
      </c>
      <c r="I1917" s="51" t="str">
        <f>_xlfn.XLOOKUP(Q2_2025[[#This Row],[Artikelnr]],Artikel_prijzen[Artnr],Artikel_prijzen[Groep],"")</f>
        <v>Elektra</v>
      </c>
      <c r="J1917" s="10">
        <f>_xlfn.XLOOKUP(Q2_2025[[#This Row],[Artikelnr]],Artikel_prijzen[Artnr],Artikel_prijzen[Prijs 2025],"")</f>
        <v>458.35</v>
      </c>
      <c r="K1917" t="str">
        <f>IF(Q2_2025[[#This Row],[Artikelprijs]]&lt;&gt;"",IF(Q2_2025[[#This Row],[Stuksprijs]]=Q2_2025[[#This Row],[Artikelprijs]],"Prijs gelijk","Prijs wijkt af"),"")</f>
        <v>Prijs wijkt af</v>
      </c>
      <c r="L1917" t="str">
        <f>IF(Q2_2025[[#This Row],[Relatiekorting percentage]]=0,
    "Nvt",
    IF(Q2_2025[[#This Row],[Brutobedrag 2]] &lt; Q2_2025[[#This Row],[Bruto - Rel.korting]],
        "Nee",
        "Ja"))</f>
        <v>Nvt</v>
      </c>
      <c r="M1917" s="10">
        <f>IF(Q2_2025[[#This Row],[Artikelprijs]]&lt;&gt;"",Q2_2025[[#This Row],[Artikelprijs]],Q2_2025[[#This Row],[Stuksprijs]])</f>
        <v>458.35</v>
      </c>
      <c r="N1917" s="10">
        <f>Q2_2025[[#This Row],[Besteld]]*Q2_2025[[#This Row],[Prijs 2]]</f>
        <v>11458.75</v>
      </c>
      <c r="O1917" s="10">
        <f>IF(Q2_2025[[#This Row],[Brutobedrag 2]]&lt;Q2_2025[[#This Row],[Bruto - Rel.korting]],Q2_2025[[#This Row],[Brutobedrag 2]],Q2_2025[[#This Row],[Brutobedrag 2]]*(100-Q2_2025[[#This Row],[Relatiekorting percentage]])/100)</f>
        <v>11458.75</v>
      </c>
      <c r="R1917" s="3"/>
      <c r="W1917"/>
      <c r="AB1917"/>
    </row>
    <row r="1918" spans="1:28" x14ac:dyDescent="0.3">
      <c r="A1918" t="s">
        <v>698</v>
      </c>
      <c r="B1918">
        <v>5022036</v>
      </c>
      <c r="C1918" t="s">
        <v>515</v>
      </c>
      <c r="D1918">
        <v>4</v>
      </c>
      <c r="E1918" s="10">
        <v>907.47</v>
      </c>
      <c r="F1918" s="10">
        <v>3629.88</v>
      </c>
      <c r="G1918" s="10">
        <v>3629.88</v>
      </c>
      <c r="H1918">
        <v>0</v>
      </c>
      <c r="I1918" s="51" t="str">
        <f>_xlfn.XLOOKUP(Q2_2025[[#This Row],[Artikelnr]],Artikel_prijzen[Artnr],Artikel_prijzen[Groep],"")</f>
        <v>Elektra</v>
      </c>
      <c r="J1918" s="10">
        <f>_xlfn.XLOOKUP(Q2_2025[[#This Row],[Artikelnr]],Artikel_prijzen[Artnr],Artikel_prijzen[Prijs 2025],"")</f>
        <v>585</v>
      </c>
      <c r="K1918" t="str">
        <f>IF(Q2_2025[[#This Row],[Artikelprijs]]&lt;&gt;"",IF(Q2_2025[[#This Row],[Stuksprijs]]=Q2_2025[[#This Row],[Artikelprijs]],"Prijs gelijk","Prijs wijkt af"),"")</f>
        <v>Prijs wijkt af</v>
      </c>
      <c r="L1918" t="str">
        <f>IF(Q2_2025[[#This Row],[Relatiekorting percentage]]=0,
    "Nvt",
    IF(Q2_2025[[#This Row],[Brutobedrag 2]] &lt; Q2_2025[[#This Row],[Bruto - Rel.korting]],
        "Nee",
        "Ja"))</f>
        <v>Nvt</v>
      </c>
      <c r="M1918" s="10">
        <f>IF(Q2_2025[[#This Row],[Artikelprijs]]&lt;&gt;"",Q2_2025[[#This Row],[Artikelprijs]],Q2_2025[[#This Row],[Stuksprijs]])</f>
        <v>585</v>
      </c>
      <c r="N1918" s="10">
        <f>Q2_2025[[#This Row],[Besteld]]*Q2_2025[[#This Row],[Prijs 2]]</f>
        <v>2340</v>
      </c>
      <c r="O1918" s="10">
        <f>IF(Q2_2025[[#This Row],[Brutobedrag 2]]&lt;Q2_2025[[#This Row],[Bruto - Rel.korting]],Q2_2025[[#This Row],[Brutobedrag 2]],Q2_2025[[#This Row],[Brutobedrag 2]]*(100-Q2_2025[[#This Row],[Relatiekorting percentage]])/100)</f>
        <v>2340</v>
      </c>
      <c r="R1918" s="3"/>
      <c r="W1918"/>
      <c r="AB1918"/>
    </row>
    <row r="1919" spans="1:28" x14ac:dyDescent="0.3">
      <c r="A1919" t="s">
        <v>698</v>
      </c>
      <c r="B1919">
        <v>5022038</v>
      </c>
      <c r="C1919" t="s">
        <v>516</v>
      </c>
      <c r="D1919">
        <v>3</v>
      </c>
      <c r="E1919" s="10">
        <v>1127.56</v>
      </c>
      <c r="F1919" s="10">
        <v>3382.68</v>
      </c>
      <c r="G1919" s="10">
        <v>3382.68</v>
      </c>
      <c r="H1919">
        <v>0</v>
      </c>
      <c r="I1919" s="51" t="str">
        <f>_xlfn.XLOOKUP(Q2_2025[[#This Row],[Artikelnr]],Artikel_prijzen[Artnr],Artikel_prijzen[Groep],"")</f>
        <v>Elektra</v>
      </c>
      <c r="J1919" s="10">
        <f>_xlfn.XLOOKUP(Q2_2025[[#This Row],[Artikelnr]],Artikel_prijzen[Artnr],Artikel_prijzen[Prijs 2025],"")</f>
        <v>700</v>
      </c>
      <c r="K1919" t="str">
        <f>IF(Q2_2025[[#This Row],[Artikelprijs]]&lt;&gt;"",IF(Q2_2025[[#This Row],[Stuksprijs]]=Q2_2025[[#This Row],[Artikelprijs]],"Prijs gelijk","Prijs wijkt af"),"")</f>
        <v>Prijs wijkt af</v>
      </c>
      <c r="L1919" t="str">
        <f>IF(Q2_2025[[#This Row],[Relatiekorting percentage]]=0,
    "Nvt",
    IF(Q2_2025[[#This Row],[Brutobedrag 2]] &lt; Q2_2025[[#This Row],[Bruto - Rel.korting]],
        "Nee",
        "Ja"))</f>
        <v>Nvt</v>
      </c>
      <c r="M1919" s="10">
        <f>IF(Q2_2025[[#This Row],[Artikelprijs]]&lt;&gt;"",Q2_2025[[#This Row],[Artikelprijs]],Q2_2025[[#This Row],[Stuksprijs]])</f>
        <v>700</v>
      </c>
      <c r="N1919" s="10">
        <f>Q2_2025[[#This Row],[Besteld]]*Q2_2025[[#This Row],[Prijs 2]]</f>
        <v>2100</v>
      </c>
      <c r="O1919" s="10">
        <f>IF(Q2_2025[[#This Row],[Brutobedrag 2]]&lt;Q2_2025[[#This Row],[Bruto - Rel.korting]],Q2_2025[[#This Row],[Brutobedrag 2]],Q2_2025[[#This Row],[Brutobedrag 2]]*(100-Q2_2025[[#This Row],[Relatiekorting percentage]])/100)</f>
        <v>2100</v>
      </c>
      <c r="R1919" s="3"/>
      <c r="W1919"/>
      <c r="AB1919"/>
    </row>
    <row r="1920" spans="1:28" x14ac:dyDescent="0.3">
      <c r="A1920" t="s">
        <v>698</v>
      </c>
      <c r="B1920">
        <v>5022040</v>
      </c>
      <c r="C1920" t="s">
        <v>518</v>
      </c>
      <c r="D1920">
        <v>1</v>
      </c>
      <c r="E1920" s="10">
        <v>1295.9000000000001</v>
      </c>
      <c r="F1920" s="10">
        <v>1295.9000000000001</v>
      </c>
      <c r="G1920" s="10">
        <v>1295.9000000000001</v>
      </c>
      <c r="H1920">
        <v>0</v>
      </c>
      <c r="I1920" s="51" t="str">
        <f>_xlfn.XLOOKUP(Q2_2025[[#This Row],[Artikelnr]],Artikel_prijzen[Artnr],Artikel_prijzen[Groep],"")</f>
        <v>Elektra</v>
      </c>
      <c r="J1920" s="10">
        <f>_xlfn.XLOOKUP(Q2_2025[[#This Row],[Artikelnr]],Artikel_prijzen[Artnr],Artikel_prijzen[Prijs 2025],"")</f>
        <v>800</v>
      </c>
      <c r="K1920" t="str">
        <f>IF(Q2_2025[[#This Row],[Artikelprijs]]&lt;&gt;"",IF(Q2_2025[[#This Row],[Stuksprijs]]=Q2_2025[[#This Row],[Artikelprijs]],"Prijs gelijk","Prijs wijkt af"),"")</f>
        <v>Prijs wijkt af</v>
      </c>
      <c r="L1920" t="str">
        <f>IF(Q2_2025[[#This Row],[Relatiekorting percentage]]=0,
    "Nvt",
    IF(Q2_2025[[#This Row],[Brutobedrag 2]] &lt; Q2_2025[[#This Row],[Bruto - Rel.korting]],
        "Nee",
        "Ja"))</f>
        <v>Nvt</v>
      </c>
      <c r="M1920" s="10">
        <f>IF(Q2_2025[[#This Row],[Artikelprijs]]&lt;&gt;"",Q2_2025[[#This Row],[Artikelprijs]],Q2_2025[[#This Row],[Stuksprijs]])</f>
        <v>800</v>
      </c>
      <c r="N1920" s="10">
        <f>Q2_2025[[#This Row],[Besteld]]*Q2_2025[[#This Row],[Prijs 2]]</f>
        <v>800</v>
      </c>
      <c r="O1920" s="10">
        <f>IF(Q2_2025[[#This Row],[Brutobedrag 2]]&lt;Q2_2025[[#This Row],[Bruto - Rel.korting]],Q2_2025[[#This Row],[Brutobedrag 2]],Q2_2025[[#This Row],[Brutobedrag 2]]*(100-Q2_2025[[#This Row],[Relatiekorting percentage]])/100)</f>
        <v>800</v>
      </c>
      <c r="R1920" s="3"/>
      <c r="W1920"/>
      <c r="AB1920"/>
    </row>
    <row r="1921" spans="1:28" x14ac:dyDescent="0.3">
      <c r="A1921" t="s">
        <v>698</v>
      </c>
      <c r="B1921">
        <v>3002030</v>
      </c>
      <c r="C1921" t="s">
        <v>99</v>
      </c>
      <c r="D1921">
        <v>10</v>
      </c>
      <c r="E1921" s="10">
        <v>82.4</v>
      </c>
      <c r="F1921" s="10">
        <v>824</v>
      </c>
      <c r="G1921" s="10">
        <v>659.2</v>
      </c>
      <c r="H1921">
        <v>20</v>
      </c>
      <c r="I1921" s="51" t="str">
        <f>_xlfn.XLOOKUP(Q2_2025[[#This Row],[Artikelnr]],Artikel_prijzen[Artnr],Artikel_prijzen[Groep],"")</f>
        <v/>
      </c>
      <c r="J1921" s="10" t="str">
        <f>_xlfn.XLOOKUP(Q2_2025[[#This Row],[Artikelnr]],Artikel_prijzen[Artnr],Artikel_prijzen[Prijs 2025],"")</f>
        <v/>
      </c>
      <c r="K1921" t="str">
        <f>IF(Q2_2025[[#This Row],[Artikelprijs]]&lt;&gt;"",IF(Q2_2025[[#This Row],[Stuksprijs]]=Q2_2025[[#This Row],[Artikelprijs]],"Prijs gelijk","Prijs wijkt af"),"")</f>
        <v/>
      </c>
      <c r="L1921" t="str">
        <f>IF(Q2_2025[[#This Row],[Relatiekorting percentage]]=0,
    "Nvt",
    IF(Q2_2025[[#This Row],[Brutobedrag 2]] &lt; Q2_2025[[#This Row],[Bruto - Rel.korting]],
        "Nee",
        "Ja"))</f>
        <v>Ja</v>
      </c>
      <c r="M1921" s="10">
        <f>IF(Q2_2025[[#This Row],[Artikelprijs]]&lt;&gt;"",Q2_2025[[#This Row],[Artikelprijs]],Q2_2025[[#This Row],[Stuksprijs]])</f>
        <v>82.4</v>
      </c>
      <c r="N1921" s="10">
        <f>Q2_2025[[#This Row],[Besteld]]*Q2_2025[[#This Row],[Prijs 2]]</f>
        <v>824</v>
      </c>
      <c r="O1921" s="10">
        <f>IF(Q2_2025[[#This Row],[Brutobedrag 2]]&lt;Q2_2025[[#This Row],[Bruto - Rel.korting]],Q2_2025[[#This Row],[Brutobedrag 2]],Q2_2025[[#This Row],[Brutobedrag 2]]*(100-Q2_2025[[#This Row],[Relatiekorting percentage]])/100)</f>
        <v>659.2</v>
      </c>
      <c r="R1921" s="3"/>
      <c r="W1921"/>
      <c r="AB1921"/>
    </row>
    <row r="1922" spans="1:28" x14ac:dyDescent="0.3">
      <c r="A1922" t="s">
        <v>698</v>
      </c>
      <c r="B1922">
        <v>3001048</v>
      </c>
      <c r="C1922" t="s">
        <v>699</v>
      </c>
      <c r="D1922">
        <v>3</v>
      </c>
      <c r="E1922" s="10">
        <v>0</v>
      </c>
      <c r="F1922" s="10">
        <v>0</v>
      </c>
      <c r="G1922" s="10">
        <v>0</v>
      </c>
      <c r="H1922">
        <v>20</v>
      </c>
      <c r="I1922" s="51" t="str">
        <f>_xlfn.XLOOKUP(Q2_2025[[#This Row],[Artikelnr]],Artikel_prijzen[Artnr],Artikel_prijzen[Groep],"")</f>
        <v/>
      </c>
      <c r="J1922" s="10" t="str">
        <f>_xlfn.XLOOKUP(Q2_2025[[#This Row],[Artikelnr]],Artikel_prijzen[Artnr],Artikel_prijzen[Prijs 2025],"")</f>
        <v/>
      </c>
      <c r="K1922" t="str">
        <f>IF(Q2_2025[[#This Row],[Artikelprijs]]&lt;&gt;"",IF(Q2_2025[[#This Row],[Stuksprijs]]=Q2_2025[[#This Row],[Artikelprijs]],"Prijs gelijk","Prijs wijkt af"),"")</f>
        <v/>
      </c>
      <c r="L1922" t="str">
        <f>IF(Q2_2025[[#This Row],[Relatiekorting percentage]]=0,
    "Nvt",
    IF(Q2_2025[[#This Row],[Brutobedrag 2]] &lt; Q2_2025[[#This Row],[Bruto - Rel.korting]],
        "Nee",
        "Ja"))</f>
        <v>Ja</v>
      </c>
      <c r="M1922" s="10">
        <f>IF(Q2_2025[[#This Row],[Artikelprijs]]&lt;&gt;"",Q2_2025[[#This Row],[Artikelprijs]],Q2_2025[[#This Row],[Stuksprijs]])</f>
        <v>0</v>
      </c>
      <c r="N1922" s="10">
        <f>Q2_2025[[#This Row],[Besteld]]*Q2_2025[[#This Row],[Prijs 2]]</f>
        <v>0</v>
      </c>
      <c r="O1922" s="10">
        <f>IF(Q2_2025[[#This Row],[Brutobedrag 2]]&lt;Q2_2025[[#This Row],[Bruto - Rel.korting]],Q2_2025[[#This Row],[Brutobedrag 2]],Q2_2025[[#This Row],[Brutobedrag 2]]*(100-Q2_2025[[#This Row],[Relatiekorting percentage]])/100)</f>
        <v>0</v>
      </c>
      <c r="R1922" s="3"/>
      <c r="W1922"/>
      <c r="AB1922"/>
    </row>
    <row r="1923" spans="1:28" x14ac:dyDescent="0.3">
      <c r="A1923" t="s">
        <v>698</v>
      </c>
      <c r="B1923">
        <v>3001032</v>
      </c>
      <c r="C1923" t="s">
        <v>545</v>
      </c>
      <c r="D1923">
        <v>1</v>
      </c>
      <c r="E1923" s="10">
        <v>6.3</v>
      </c>
      <c r="F1923" s="10">
        <v>6.3</v>
      </c>
      <c r="G1923" s="10">
        <v>5.04</v>
      </c>
      <c r="H1923">
        <v>20</v>
      </c>
      <c r="I1923" s="51" t="str">
        <f>_xlfn.XLOOKUP(Q2_2025[[#This Row],[Artikelnr]],Artikel_prijzen[Artnr],Artikel_prijzen[Groep],"")</f>
        <v/>
      </c>
      <c r="J1923" s="10" t="str">
        <f>_xlfn.XLOOKUP(Q2_2025[[#This Row],[Artikelnr]],Artikel_prijzen[Artnr],Artikel_prijzen[Prijs 2025],"")</f>
        <v/>
      </c>
      <c r="K1923" t="str">
        <f>IF(Q2_2025[[#This Row],[Artikelprijs]]&lt;&gt;"",IF(Q2_2025[[#This Row],[Stuksprijs]]=Q2_2025[[#This Row],[Artikelprijs]],"Prijs gelijk","Prijs wijkt af"),"")</f>
        <v/>
      </c>
      <c r="L1923" t="str">
        <f>IF(Q2_2025[[#This Row],[Relatiekorting percentage]]=0,
    "Nvt",
    IF(Q2_2025[[#This Row],[Brutobedrag 2]] &lt; Q2_2025[[#This Row],[Bruto - Rel.korting]],
        "Nee",
        "Ja"))</f>
        <v>Ja</v>
      </c>
      <c r="M1923" s="10">
        <f>IF(Q2_2025[[#This Row],[Artikelprijs]]&lt;&gt;"",Q2_2025[[#This Row],[Artikelprijs]],Q2_2025[[#This Row],[Stuksprijs]])</f>
        <v>6.3</v>
      </c>
      <c r="N1923" s="10">
        <f>Q2_2025[[#This Row],[Besteld]]*Q2_2025[[#This Row],[Prijs 2]]</f>
        <v>6.3</v>
      </c>
      <c r="O1923" s="10">
        <f>IF(Q2_2025[[#This Row],[Brutobedrag 2]]&lt;Q2_2025[[#This Row],[Bruto - Rel.korting]],Q2_2025[[#This Row],[Brutobedrag 2]],Q2_2025[[#This Row],[Brutobedrag 2]]*(100-Q2_2025[[#This Row],[Relatiekorting percentage]])/100)</f>
        <v>5.04</v>
      </c>
      <c r="R1923" s="3"/>
      <c r="W1923"/>
      <c r="AB1923"/>
    </row>
    <row r="1924" spans="1:28" x14ac:dyDescent="0.3">
      <c r="A1924" t="s">
        <v>698</v>
      </c>
      <c r="B1924">
        <v>5020008</v>
      </c>
      <c r="C1924" t="s">
        <v>52</v>
      </c>
      <c r="D1924">
        <v>120</v>
      </c>
      <c r="E1924" s="10">
        <v>32.96</v>
      </c>
      <c r="F1924" s="10">
        <v>3955.2</v>
      </c>
      <c r="G1924" s="10">
        <v>3164.16</v>
      </c>
      <c r="H1924">
        <v>20</v>
      </c>
      <c r="I1924" s="51" t="str">
        <f>_xlfn.XLOOKUP(Q2_2025[[#This Row],[Artikelnr]],Artikel_prijzen[Artnr],Artikel_prijzen[Groep],"")</f>
        <v/>
      </c>
      <c r="J1924" s="10" t="str">
        <f>_xlfn.XLOOKUP(Q2_2025[[#This Row],[Artikelnr]],Artikel_prijzen[Artnr],Artikel_prijzen[Prijs 2025],"")</f>
        <v/>
      </c>
      <c r="K1924" t="str">
        <f>IF(Q2_2025[[#This Row],[Artikelprijs]]&lt;&gt;"",IF(Q2_2025[[#This Row],[Stuksprijs]]=Q2_2025[[#This Row],[Artikelprijs]],"Prijs gelijk","Prijs wijkt af"),"")</f>
        <v/>
      </c>
      <c r="L1924" t="str">
        <f>IF(Q2_2025[[#This Row],[Relatiekorting percentage]]=0,
    "Nvt",
    IF(Q2_2025[[#This Row],[Brutobedrag 2]] &lt; Q2_2025[[#This Row],[Bruto - Rel.korting]],
        "Nee",
        "Ja"))</f>
        <v>Ja</v>
      </c>
      <c r="M1924" s="10">
        <f>IF(Q2_2025[[#This Row],[Artikelprijs]]&lt;&gt;"",Q2_2025[[#This Row],[Artikelprijs]],Q2_2025[[#This Row],[Stuksprijs]])</f>
        <v>32.96</v>
      </c>
      <c r="N1924" s="10">
        <f>Q2_2025[[#This Row],[Besteld]]*Q2_2025[[#This Row],[Prijs 2]]</f>
        <v>3955.2000000000003</v>
      </c>
      <c r="O1924" s="10">
        <f>IF(Q2_2025[[#This Row],[Brutobedrag 2]]&lt;Q2_2025[[#This Row],[Bruto - Rel.korting]],Q2_2025[[#This Row],[Brutobedrag 2]],Q2_2025[[#This Row],[Brutobedrag 2]]*(100-Q2_2025[[#This Row],[Relatiekorting percentage]])/100)</f>
        <v>3164.16</v>
      </c>
      <c r="R1924" s="3"/>
      <c r="W1924"/>
      <c r="AB1924"/>
    </row>
    <row r="1925" spans="1:28" x14ac:dyDescent="0.3">
      <c r="A1925" t="s">
        <v>698</v>
      </c>
      <c r="B1925">
        <v>5020009</v>
      </c>
      <c r="C1925" t="s">
        <v>125</v>
      </c>
      <c r="D1925">
        <v>135</v>
      </c>
      <c r="E1925" s="10">
        <v>45.32</v>
      </c>
      <c r="F1925" s="10">
        <v>6118.2</v>
      </c>
      <c r="G1925" s="10">
        <v>4894.5600000000004</v>
      </c>
      <c r="H1925">
        <v>20</v>
      </c>
      <c r="I1925" s="51" t="str">
        <f>_xlfn.XLOOKUP(Q2_2025[[#This Row],[Artikelnr]],Artikel_prijzen[Artnr],Artikel_prijzen[Groep],"")</f>
        <v/>
      </c>
      <c r="J1925" s="10" t="str">
        <f>_xlfn.XLOOKUP(Q2_2025[[#This Row],[Artikelnr]],Artikel_prijzen[Artnr],Artikel_prijzen[Prijs 2025],"")</f>
        <v/>
      </c>
      <c r="K1925" t="str">
        <f>IF(Q2_2025[[#This Row],[Artikelprijs]]&lt;&gt;"",IF(Q2_2025[[#This Row],[Stuksprijs]]=Q2_2025[[#This Row],[Artikelprijs]],"Prijs gelijk","Prijs wijkt af"),"")</f>
        <v/>
      </c>
      <c r="L1925" t="str">
        <f>IF(Q2_2025[[#This Row],[Relatiekorting percentage]]=0,
    "Nvt",
    IF(Q2_2025[[#This Row],[Brutobedrag 2]] &lt; Q2_2025[[#This Row],[Bruto - Rel.korting]],
        "Nee",
        "Ja"))</f>
        <v>Ja</v>
      </c>
      <c r="M1925" s="10">
        <f>IF(Q2_2025[[#This Row],[Artikelprijs]]&lt;&gt;"",Q2_2025[[#This Row],[Artikelprijs]],Q2_2025[[#This Row],[Stuksprijs]])</f>
        <v>45.32</v>
      </c>
      <c r="N1925" s="10">
        <f>Q2_2025[[#This Row],[Besteld]]*Q2_2025[[#This Row],[Prijs 2]]</f>
        <v>6118.2</v>
      </c>
      <c r="O1925" s="10">
        <f>IF(Q2_2025[[#This Row],[Brutobedrag 2]]&lt;Q2_2025[[#This Row],[Bruto - Rel.korting]],Q2_2025[[#This Row],[Brutobedrag 2]],Q2_2025[[#This Row],[Brutobedrag 2]]*(100-Q2_2025[[#This Row],[Relatiekorting percentage]])/100)</f>
        <v>4894.5600000000004</v>
      </c>
      <c r="R1925" s="3"/>
      <c r="W1925"/>
      <c r="AB1925"/>
    </row>
    <row r="1926" spans="1:28" x14ac:dyDescent="0.3">
      <c r="A1926" t="s">
        <v>698</v>
      </c>
      <c r="B1926">
        <v>5010017</v>
      </c>
      <c r="C1926" t="s">
        <v>248</v>
      </c>
      <c r="D1926">
        <v>58</v>
      </c>
      <c r="E1926" s="10">
        <v>48.93</v>
      </c>
      <c r="F1926" s="10">
        <v>2837.94</v>
      </c>
      <c r="G1926" s="10">
        <v>2270.35</v>
      </c>
      <c r="H1926">
        <v>20</v>
      </c>
      <c r="I1926" s="51" t="str">
        <f>_xlfn.XLOOKUP(Q2_2025[[#This Row],[Artikelnr]],Artikel_prijzen[Artnr],Artikel_prijzen[Groep],"")</f>
        <v/>
      </c>
      <c r="J1926" s="10" t="str">
        <f>_xlfn.XLOOKUP(Q2_2025[[#This Row],[Artikelnr]],Artikel_prijzen[Artnr],Artikel_prijzen[Prijs 2025],"")</f>
        <v/>
      </c>
      <c r="K1926" t="str">
        <f>IF(Q2_2025[[#This Row],[Artikelprijs]]&lt;&gt;"",IF(Q2_2025[[#This Row],[Stuksprijs]]=Q2_2025[[#This Row],[Artikelprijs]],"Prijs gelijk","Prijs wijkt af"),"")</f>
        <v/>
      </c>
      <c r="L1926" t="str">
        <f>IF(Q2_2025[[#This Row],[Relatiekorting percentage]]=0,
    "Nvt",
    IF(Q2_2025[[#This Row],[Brutobedrag 2]] &lt; Q2_2025[[#This Row],[Bruto - Rel.korting]],
        "Nee",
        "Ja"))</f>
        <v>Ja</v>
      </c>
      <c r="M1926" s="10">
        <f>IF(Q2_2025[[#This Row],[Artikelprijs]]&lt;&gt;"",Q2_2025[[#This Row],[Artikelprijs]],Q2_2025[[#This Row],[Stuksprijs]])</f>
        <v>48.93</v>
      </c>
      <c r="N1926" s="10">
        <f>Q2_2025[[#This Row],[Besteld]]*Q2_2025[[#This Row],[Prijs 2]]</f>
        <v>2837.94</v>
      </c>
      <c r="O1926" s="10">
        <f>IF(Q2_2025[[#This Row],[Brutobedrag 2]]&lt;Q2_2025[[#This Row],[Bruto - Rel.korting]],Q2_2025[[#This Row],[Brutobedrag 2]],Q2_2025[[#This Row],[Brutobedrag 2]]*(100-Q2_2025[[#This Row],[Relatiekorting percentage]])/100)</f>
        <v>2270.3520000000003</v>
      </c>
      <c r="R1926" s="3"/>
      <c r="W1926"/>
      <c r="AB1926"/>
    </row>
    <row r="1927" spans="1:28" x14ac:dyDescent="0.3">
      <c r="A1927" t="s">
        <v>698</v>
      </c>
      <c r="B1927">
        <v>5021030</v>
      </c>
      <c r="C1927" t="s">
        <v>276</v>
      </c>
      <c r="D1927">
        <v>12</v>
      </c>
      <c r="E1927" s="10">
        <v>175</v>
      </c>
      <c r="F1927" s="10">
        <v>2100</v>
      </c>
      <c r="G1927" s="10">
        <v>2100</v>
      </c>
      <c r="H1927">
        <v>0</v>
      </c>
      <c r="I1927" s="51" t="str">
        <f>_xlfn.XLOOKUP(Q2_2025[[#This Row],[Artikelnr]],Artikel_prijzen[Artnr],Artikel_prijzen[Groep],"")</f>
        <v>Elektra</v>
      </c>
      <c r="J1927" s="10">
        <f>_xlfn.XLOOKUP(Q2_2025[[#This Row],[Artikelnr]],Artikel_prijzen[Artnr],Artikel_prijzen[Prijs 2025],"")</f>
        <v>106.8625</v>
      </c>
      <c r="K1927" t="str">
        <f>IF(Q2_2025[[#This Row],[Artikelprijs]]&lt;&gt;"",IF(Q2_2025[[#This Row],[Stuksprijs]]=Q2_2025[[#This Row],[Artikelprijs]],"Prijs gelijk","Prijs wijkt af"),"")</f>
        <v>Prijs wijkt af</v>
      </c>
      <c r="L1927" t="str">
        <f>IF(Q2_2025[[#This Row],[Relatiekorting percentage]]=0,
    "Nvt",
    IF(Q2_2025[[#This Row],[Brutobedrag 2]] &lt; Q2_2025[[#This Row],[Bruto - Rel.korting]],
        "Nee",
        "Ja"))</f>
        <v>Nvt</v>
      </c>
      <c r="M1927" s="10">
        <f>IF(Q2_2025[[#This Row],[Artikelprijs]]&lt;&gt;"",Q2_2025[[#This Row],[Artikelprijs]],Q2_2025[[#This Row],[Stuksprijs]])</f>
        <v>106.8625</v>
      </c>
      <c r="N1927" s="10">
        <f>Q2_2025[[#This Row],[Besteld]]*Q2_2025[[#This Row],[Prijs 2]]</f>
        <v>1282.3499999999999</v>
      </c>
      <c r="O1927" s="10">
        <f>IF(Q2_2025[[#This Row],[Brutobedrag 2]]&lt;Q2_2025[[#This Row],[Bruto - Rel.korting]],Q2_2025[[#This Row],[Brutobedrag 2]],Q2_2025[[#This Row],[Brutobedrag 2]]*(100-Q2_2025[[#This Row],[Relatiekorting percentage]])/100)</f>
        <v>1282.3499999999999</v>
      </c>
      <c r="R1927" s="3"/>
      <c r="W1927"/>
      <c r="AB1927"/>
    </row>
    <row r="1928" spans="1:28" x14ac:dyDescent="0.3">
      <c r="A1928" t="s">
        <v>698</v>
      </c>
      <c r="B1928">
        <v>5022026</v>
      </c>
      <c r="C1928" t="s">
        <v>492</v>
      </c>
      <c r="D1928">
        <v>2</v>
      </c>
      <c r="E1928" s="10">
        <v>403.24</v>
      </c>
      <c r="F1928" s="10">
        <v>806.48</v>
      </c>
      <c r="G1928" s="10">
        <v>806.48</v>
      </c>
      <c r="H1928">
        <v>0</v>
      </c>
      <c r="I1928" s="51" t="str">
        <f>_xlfn.XLOOKUP(Q2_2025[[#This Row],[Artikelnr]],Artikel_prijzen[Artnr],Artikel_prijzen[Groep],"")</f>
        <v>Elektra</v>
      </c>
      <c r="J1928" s="10">
        <f>_xlfn.XLOOKUP(Q2_2025[[#This Row],[Artikelnr]],Artikel_prijzen[Artnr],Artikel_prijzen[Prijs 2025],"")</f>
        <v>298.7</v>
      </c>
      <c r="K1928" t="str">
        <f>IF(Q2_2025[[#This Row],[Artikelprijs]]&lt;&gt;"",IF(Q2_2025[[#This Row],[Stuksprijs]]=Q2_2025[[#This Row],[Artikelprijs]],"Prijs gelijk","Prijs wijkt af"),"")</f>
        <v>Prijs wijkt af</v>
      </c>
      <c r="L1928" t="str">
        <f>IF(Q2_2025[[#This Row],[Relatiekorting percentage]]=0,
    "Nvt",
    IF(Q2_2025[[#This Row],[Brutobedrag 2]] &lt; Q2_2025[[#This Row],[Bruto - Rel.korting]],
        "Nee",
        "Ja"))</f>
        <v>Nvt</v>
      </c>
      <c r="M1928" s="10">
        <f>IF(Q2_2025[[#This Row],[Artikelprijs]]&lt;&gt;"",Q2_2025[[#This Row],[Artikelprijs]],Q2_2025[[#This Row],[Stuksprijs]])</f>
        <v>298.7</v>
      </c>
      <c r="N1928" s="10">
        <f>Q2_2025[[#This Row],[Besteld]]*Q2_2025[[#This Row],[Prijs 2]]</f>
        <v>597.4</v>
      </c>
      <c r="O1928" s="10">
        <f>IF(Q2_2025[[#This Row],[Brutobedrag 2]]&lt;Q2_2025[[#This Row],[Bruto - Rel.korting]],Q2_2025[[#This Row],[Brutobedrag 2]],Q2_2025[[#This Row],[Brutobedrag 2]]*(100-Q2_2025[[#This Row],[Relatiekorting percentage]])/100)</f>
        <v>597.4</v>
      </c>
      <c r="R1928" s="3"/>
      <c r="W1928"/>
      <c r="AB1928"/>
    </row>
    <row r="1929" spans="1:28" x14ac:dyDescent="0.3">
      <c r="A1929" t="s">
        <v>698</v>
      </c>
      <c r="B1929">
        <v>5022032</v>
      </c>
      <c r="C1929" t="s">
        <v>503</v>
      </c>
      <c r="D1929">
        <v>2</v>
      </c>
      <c r="E1929" s="10">
        <v>690.67</v>
      </c>
      <c r="F1929" s="10">
        <v>1381.34</v>
      </c>
      <c r="G1929" s="10">
        <v>1381.34</v>
      </c>
      <c r="H1929">
        <v>0</v>
      </c>
      <c r="I1929" s="51" t="str">
        <f>_xlfn.XLOOKUP(Q2_2025[[#This Row],[Artikelnr]],Artikel_prijzen[Artnr],Artikel_prijzen[Groep],"")</f>
        <v>Elektra</v>
      </c>
      <c r="J1929" s="10">
        <f>_xlfn.XLOOKUP(Q2_2025[[#This Row],[Artikelnr]],Artikel_prijzen[Artnr],Artikel_prijzen[Prijs 2025],"")</f>
        <v>458.35</v>
      </c>
      <c r="K1929" t="str">
        <f>IF(Q2_2025[[#This Row],[Artikelprijs]]&lt;&gt;"",IF(Q2_2025[[#This Row],[Stuksprijs]]=Q2_2025[[#This Row],[Artikelprijs]],"Prijs gelijk","Prijs wijkt af"),"")</f>
        <v>Prijs wijkt af</v>
      </c>
      <c r="L1929" t="str">
        <f>IF(Q2_2025[[#This Row],[Relatiekorting percentage]]=0,
    "Nvt",
    IF(Q2_2025[[#This Row],[Brutobedrag 2]] &lt; Q2_2025[[#This Row],[Bruto - Rel.korting]],
        "Nee",
        "Ja"))</f>
        <v>Nvt</v>
      </c>
      <c r="M1929" s="10">
        <f>IF(Q2_2025[[#This Row],[Artikelprijs]]&lt;&gt;"",Q2_2025[[#This Row],[Artikelprijs]],Q2_2025[[#This Row],[Stuksprijs]])</f>
        <v>458.35</v>
      </c>
      <c r="N1929" s="10">
        <f>Q2_2025[[#This Row],[Besteld]]*Q2_2025[[#This Row],[Prijs 2]]</f>
        <v>916.7</v>
      </c>
      <c r="O1929" s="10">
        <f>IF(Q2_2025[[#This Row],[Brutobedrag 2]]&lt;Q2_2025[[#This Row],[Bruto - Rel.korting]],Q2_2025[[#This Row],[Brutobedrag 2]],Q2_2025[[#This Row],[Brutobedrag 2]]*(100-Q2_2025[[#This Row],[Relatiekorting percentage]])/100)</f>
        <v>916.7</v>
      </c>
      <c r="R1929" s="3"/>
      <c r="W1929"/>
      <c r="AB1929"/>
    </row>
    <row r="1930" spans="1:28" x14ac:dyDescent="0.3">
      <c r="A1930" t="s">
        <v>698</v>
      </c>
      <c r="B1930">
        <v>3002030</v>
      </c>
      <c r="C1930" t="s">
        <v>99</v>
      </c>
      <c r="D1930">
        <v>1</v>
      </c>
      <c r="E1930" s="10">
        <v>82.4</v>
      </c>
      <c r="F1930" s="10">
        <v>82.4</v>
      </c>
      <c r="G1930" s="10">
        <v>65.92</v>
      </c>
      <c r="H1930">
        <v>20</v>
      </c>
      <c r="I1930" s="51" t="str">
        <f>_xlfn.XLOOKUP(Q2_2025[[#This Row],[Artikelnr]],Artikel_prijzen[Artnr],Artikel_prijzen[Groep],"")</f>
        <v/>
      </c>
      <c r="J1930" s="10" t="str">
        <f>_xlfn.XLOOKUP(Q2_2025[[#This Row],[Artikelnr]],Artikel_prijzen[Artnr],Artikel_prijzen[Prijs 2025],"")</f>
        <v/>
      </c>
      <c r="K1930" t="str">
        <f>IF(Q2_2025[[#This Row],[Artikelprijs]]&lt;&gt;"",IF(Q2_2025[[#This Row],[Stuksprijs]]=Q2_2025[[#This Row],[Artikelprijs]],"Prijs gelijk","Prijs wijkt af"),"")</f>
        <v/>
      </c>
      <c r="L1930" t="str">
        <f>IF(Q2_2025[[#This Row],[Relatiekorting percentage]]=0,
    "Nvt",
    IF(Q2_2025[[#This Row],[Brutobedrag 2]] &lt; Q2_2025[[#This Row],[Bruto - Rel.korting]],
        "Nee",
        "Ja"))</f>
        <v>Ja</v>
      </c>
      <c r="M1930" s="10">
        <f>IF(Q2_2025[[#This Row],[Artikelprijs]]&lt;&gt;"",Q2_2025[[#This Row],[Artikelprijs]],Q2_2025[[#This Row],[Stuksprijs]])</f>
        <v>82.4</v>
      </c>
      <c r="N1930" s="10">
        <f>Q2_2025[[#This Row],[Besteld]]*Q2_2025[[#This Row],[Prijs 2]]</f>
        <v>82.4</v>
      </c>
      <c r="O1930" s="10">
        <f>IF(Q2_2025[[#This Row],[Brutobedrag 2]]&lt;Q2_2025[[#This Row],[Bruto - Rel.korting]],Q2_2025[[#This Row],[Brutobedrag 2]],Q2_2025[[#This Row],[Brutobedrag 2]]*(100-Q2_2025[[#This Row],[Relatiekorting percentage]])/100)</f>
        <v>65.92</v>
      </c>
      <c r="R1930" s="3"/>
      <c r="W1930"/>
      <c r="AB1930"/>
    </row>
    <row r="1931" spans="1:28" x14ac:dyDescent="0.3">
      <c r="A1931" t="s">
        <v>698</v>
      </c>
      <c r="B1931">
        <v>5020008</v>
      </c>
      <c r="C1931" t="s">
        <v>52</v>
      </c>
      <c r="D1931">
        <v>3</v>
      </c>
      <c r="E1931" s="10">
        <v>32.96</v>
      </c>
      <c r="F1931" s="10">
        <v>98.88</v>
      </c>
      <c r="G1931" s="10">
        <v>79.099999999999994</v>
      </c>
      <c r="H1931">
        <v>20</v>
      </c>
      <c r="I1931" s="51" t="str">
        <f>_xlfn.XLOOKUP(Q2_2025[[#This Row],[Artikelnr]],Artikel_prijzen[Artnr],Artikel_prijzen[Groep],"")</f>
        <v/>
      </c>
      <c r="J1931" s="10" t="str">
        <f>_xlfn.XLOOKUP(Q2_2025[[#This Row],[Artikelnr]],Artikel_prijzen[Artnr],Artikel_prijzen[Prijs 2025],"")</f>
        <v/>
      </c>
      <c r="K1931" t="str">
        <f>IF(Q2_2025[[#This Row],[Artikelprijs]]&lt;&gt;"",IF(Q2_2025[[#This Row],[Stuksprijs]]=Q2_2025[[#This Row],[Artikelprijs]],"Prijs gelijk","Prijs wijkt af"),"")</f>
        <v/>
      </c>
      <c r="L1931" t="str">
        <f>IF(Q2_2025[[#This Row],[Relatiekorting percentage]]=0,
    "Nvt",
    IF(Q2_2025[[#This Row],[Brutobedrag 2]] &lt; Q2_2025[[#This Row],[Bruto - Rel.korting]],
        "Nee",
        "Ja"))</f>
        <v>Ja</v>
      </c>
      <c r="M1931" s="10">
        <f>IF(Q2_2025[[#This Row],[Artikelprijs]]&lt;&gt;"",Q2_2025[[#This Row],[Artikelprijs]],Q2_2025[[#This Row],[Stuksprijs]])</f>
        <v>32.96</v>
      </c>
      <c r="N1931" s="10">
        <f>Q2_2025[[#This Row],[Besteld]]*Q2_2025[[#This Row],[Prijs 2]]</f>
        <v>98.88</v>
      </c>
      <c r="O1931" s="10">
        <f>IF(Q2_2025[[#This Row],[Brutobedrag 2]]&lt;Q2_2025[[#This Row],[Bruto - Rel.korting]],Q2_2025[[#This Row],[Brutobedrag 2]],Q2_2025[[#This Row],[Brutobedrag 2]]*(100-Q2_2025[[#This Row],[Relatiekorting percentage]])/100)</f>
        <v>79.103999999999999</v>
      </c>
      <c r="R1931" s="3"/>
      <c r="W1931"/>
      <c r="AB1931"/>
    </row>
    <row r="1932" spans="1:28" x14ac:dyDescent="0.3">
      <c r="A1932" t="s">
        <v>698</v>
      </c>
      <c r="B1932">
        <v>5020009</v>
      </c>
      <c r="C1932" t="s">
        <v>125</v>
      </c>
      <c r="D1932">
        <v>5</v>
      </c>
      <c r="E1932" s="10">
        <v>45.32</v>
      </c>
      <c r="F1932" s="10">
        <v>226.6</v>
      </c>
      <c r="G1932" s="10">
        <v>181.28</v>
      </c>
      <c r="H1932">
        <v>20</v>
      </c>
      <c r="I1932" s="51" t="str">
        <f>_xlfn.XLOOKUP(Q2_2025[[#This Row],[Artikelnr]],Artikel_prijzen[Artnr],Artikel_prijzen[Groep],"")</f>
        <v/>
      </c>
      <c r="J1932" s="10" t="str">
        <f>_xlfn.XLOOKUP(Q2_2025[[#This Row],[Artikelnr]],Artikel_prijzen[Artnr],Artikel_prijzen[Prijs 2025],"")</f>
        <v/>
      </c>
      <c r="K1932" t="str">
        <f>IF(Q2_2025[[#This Row],[Artikelprijs]]&lt;&gt;"",IF(Q2_2025[[#This Row],[Stuksprijs]]=Q2_2025[[#This Row],[Artikelprijs]],"Prijs gelijk","Prijs wijkt af"),"")</f>
        <v/>
      </c>
      <c r="L1932" t="str">
        <f>IF(Q2_2025[[#This Row],[Relatiekorting percentage]]=0,
    "Nvt",
    IF(Q2_2025[[#This Row],[Brutobedrag 2]] &lt; Q2_2025[[#This Row],[Bruto - Rel.korting]],
        "Nee",
        "Ja"))</f>
        <v>Ja</v>
      </c>
      <c r="M1932" s="10">
        <f>IF(Q2_2025[[#This Row],[Artikelprijs]]&lt;&gt;"",Q2_2025[[#This Row],[Artikelprijs]],Q2_2025[[#This Row],[Stuksprijs]])</f>
        <v>45.32</v>
      </c>
      <c r="N1932" s="10">
        <f>Q2_2025[[#This Row],[Besteld]]*Q2_2025[[#This Row],[Prijs 2]]</f>
        <v>226.6</v>
      </c>
      <c r="O1932" s="10">
        <f>IF(Q2_2025[[#This Row],[Brutobedrag 2]]&lt;Q2_2025[[#This Row],[Bruto - Rel.korting]],Q2_2025[[#This Row],[Brutobedrag 2]],Q2_2025[[#This Row],[Brutobedrag 2]]*(100-Q2_2025[[#This Row],[Relatiekorting percentage]])/100)</f>
        <v>181.28</v>
      </c>
      <c r="R1932" s="3"/>
      <c r="W1932"/>
      <c r="AB1932"/>
    </row>
    <row r="1933" spans="1:28" x14ac:dyDescent="0.3">
      <c r="A1933" t="s">
        <v>698</v>
      </c>
      <c r="B1933">
        <v>5022012</v>
      </c>
      <c r="C1933" t="s">
        <v>273</v>
      </c>
      <c r="D1933">
        <v>1</v>
      </c>
      <c r="E1933" s="10">
        <v>12.75</v>
      </c>
      <c r="F1933" s="10">
        <v>12.75</v>
      </c>
      <c r="G1933" s="10">
        <v>10.199999999999999</v>
      </c>
      <c r="H1933">
        <v>20</v>
      </c>
      <c r="I1933" s="51" t="str">
        <f>_xlfn.XLOOKUP(Q2_2025[[#This Row],[Artikelnr]],Artikel_prijzen[Artnr],Artikel_prijzen[Groep],"")</f>
        <v/>
      </c>
      <c r="J1933" s="10" t="str">
        <f>_xlfn.XLOOKUP(Q2_2025[[#This Row],[Artikelnr]],Artikel_prijzen[Artnr],Artikel_prijzen[Prijs 2025],"")</f>
        <v/>
      </c>
      <c r="K1933" t="str">
        <f>IF(Q2_2025[[#This Row],[Artikelprijs]]&lt;&gt;"",IF(Q2_2025[[#This Row],[Stuksprijs]]=Q2_2025[[#This Row],[Artikelprijs]],"Prijs gelijk","Prijs wijkt af"),"")</f>
        <v/>
      </c>
      <c r="L1933" t="str">
        <f>IF(Q2_2025[[#This Row],[Relatiekorting percentage]]=0,
    "Nvt",
    IF(Q2_2025[[#This Row],[Brutobedrag 2]] &lt; Q2_2025[[#This Row],[Bruto - Rel.korting]],
        "Nee",
        "Ja"))</f>
        <v>Ja</v>
      </c>
      <c r="M1933" s="10">
        <f>IF(Q2_2025[[#This Row],[Artikelprijs]]&lt;&gt;"",Q2_2025[[#This Row],[Artikelprijs]],Q2_2025[[#This Row],[Stuksprijs]])</f>
        <v>12.75</v>
      </c>
      <c r="N1933" s="10">
        <f>Q2_2025[[#This Row],[Besteld]]*Q2_2025[[#This Row],[Prijs 2]]</f>
        <v>12.75</v>
      </c>
      <c r="O1933" s="10">
        <f>IF(Q2_2025[[#This Row],[Brutobedrag 2]]&lt;Q2_2025[[#This Row],[Bruto - Rel.korting]],Q2_2025[[#This Row],[Brutobedrag 2]],Q2_2025[[#This Row],[Brutobedrag 2]]*(100-Q2_2025[[#This Row],[Relatiekorting percentage]])/100)</f>
        <v>10.199999999999999</v>
      </c>
      <c r="R1933" s="3"/>
      <c r="W1933"/>
      <c r="AB1933"/>
    </row>
    <row r="1934" spans="1:28" x14ac:dyDescent="0.3">
      <c r="A1934" t="s">
        <v>698</v>
      </c>
      <c r="B1934">
        <v>5021030</v>
      </c>
      <c r="C1934" t="s">
        <v>546</v>
      </c>
      <c r="D1934">
        <v>1</v>
      </c>
      <c r="E1934" s="10">
        <v>175</v>
      </c>
      <c r="F1934" s="10">
        <v>175</v>
      </c>
      <c r="G1934" s="10">
        <v>175</v>
      </c>
      <c r="H1934">
        <v>0</v>
      </c>
      <c r="I1934" s="51" t="str">
        <f>_xlfn.XLOOKUP(Q2_2025[[#This Row],[Artikelnr]],Artikel_prijzen[Artnr],Artikel_prijzen[Groep],"")</f>
        <v>Elektra</v>
      </c>
      <c r="J1934" s="10">
        <f>_xlfn.XLOOKUP(Q2_2025[[#This Row],[Artikelnr]],Artikel_prijzen[Artnr],Artikel_prijzen[Prijs 2025],"")</f>
        <v>106.8625</v>
      </c>
      <c r="K1934" t="str">
        <f>IF(Q2_2025[[#This Row],[Artikelprijs]]&lt;&gt;"",IF(Q2_2025[[#This Row],[Stuksprijs]]=Q2_2025[[#This Row],[Artikelprijs]],"Prijs gelijk","Prijs wijkt af"),"")</f>
        <v>Prijs wijkt af</v>
      </c>
      <c r="L1934" t="str">
        <f>IF(Q2_2025[[#This Row],[Relatiekorting percentage]]=0,
    "Nvt",
    IF(Q2_2025[[#This Row],[Brutobedrag 2]] &lt; Q2_2025[[#This Row],[Bruto - Rel.korting]],
        "Nee",
        "Ja"))</f>
        <v>Nvt</v>
      </c>
      <c r="M1934" s="10">
        <f>IF(Q2_2025[[#This Row],[Artikelprijs]]&lt;&gt;"",Q2_2025[[#This Row],[Artikelprijs]],Q2_2025[[#This Row],[Stuksprijs]])</f>
        <v>106.8625</v>
      </c>
      <c r="N1934" s="10">
        <f>Q2_2025[[#This Row],[Besteld]]*Q2_2025[[#This Row],[Prijs 2]]</f>
        <v>106.8625</v>
      </c>
      <c r="O1934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1934" s="3"/>
      <c r="W1934"/>
      <c r="AB1934"/>
    </row>
    <row r="1935" spans="1:28" x14ac:dyDescent="0.3">
      <c r="A1935" t="s">
        <v>698</v>
      </c>
      <c r="B1935">
        <v>5022026</v>
      </c>
      <c r="C1935" t="s">
        <v>492</v>
      </c>
      <c r="D1935">
        <v>1</v>
      </c>
      <c r="E1935" s="10">
        <v>403.24</v>
      </c>
      <c r="F1935" s="10">
        <v>403.24</v>
      </c>
      <c r="G1935" s="10">
        <v>403.24</v>
      </c>
      <c r="H1935">
        <v>0</v>
      </c>
      <c r="I1935" s="51" t="str">
        <f>_xlfn.XLOOKUP(Q2_2025[[#This Row],[Artikelnr]],Artikel_prijzen[Artnr],Artikel_prijzen[Groep],"")</f>
        <v>Elektra</v>
      </c>
      <c r="J1935" s="10">
        <f>_xlfn.XLOOKUP(Q2_2025[[#This Row],[Artikelnr]],Artikel_prijzen[Artnr],Artikel_prijzen[Prijs 2025],"")</f>
        <v>298.7</v>
      </c>
      <c r="K1935" t="str">
        <f>IF(Q2_2025[[#This Row],[Artikelprijs]]&lt;&gt;"",IF(Q2_2025[[#This Row],[Stuksprijs]]=Q2_2025[[#This Row],[Artikelprijs]],"Prijs gelijk","Prijs wijkt af"),"")</f>
        <v>Prijs wijkt af</v>
      </c>
      <c r="L1935" t="str">
        <f>IF(Q2_2025[[#This Row],[Relatiekorting percentage]]=0,
    "Nvt",
    IF(Q2_2025[[#This Row],[Brutobedrag 2]] &lt; Q2_2025[[#This Row],[Bruto - Rel.korting]],
        "Nee",
        "Ja"))</f>
        <v>Nvt</v>
      </c>
      <c r="M1935" s="10">
        <f>IF(Q2_2025[[#This Row],[Artikelprijs]]&lt;&gt;"",Q2_2025[[#This Row],[Artikelprijs]],Q2_2025[[#This Row],[Stuksprijs]])</f>
        <v>298.7</v>
      </c>
      <c r="N1935" s="10">
        <f>Q2_2025[[#This Row],[Besteld]]*Q2_2025[[#This Row],[Prijs 2]]</f>
        <v>298.7</v>
      </c>
      <c r="O1935" s="10">
        <f>IF(Q2_2025[[#This Row],[Brutobedrag 2]]&lt;Q2_2025[[#This Row],[Bruto - Rel.korting]],Q2_2025[[#This Row],[Brutobedrag 2]],Q2_2025[[#This Row],[Brutobedrag 2]]*(100-Q2_2025[[#This Row],[Relatiekorting percentage]])/100)</f>
        <v>298.7</v>
      </c>
      <c r="R1935" s="3"/>
      <c r="W1935"/>
      <c r="AB1935"/>
    </row>
    <row r="1936" spans="1:28" x14ac:dyDescent="0.3">
      <c r="A1936" t="s">
        <v>698</v>
      </c>
      <c r="B1936">
        <v>5022032</v>
      </c>
      <c r="C1936" t="s">
        <v>503</v>
      </c>
      <c r="D1936">
        <v>4</v>
      </c>
      <c r="E1936" s="10">
        <v>690.67</v>
      </c>
      <c r="F1936" s="10">
        <v>2762.68</v>
      </c>
      <c r="G1936" s="10">
        <v>2762.68</v>
      </c>
      <c r="H1936">
        <v>0</v>
      </c>
      <c r="I1936" s="51" t="str">
        <f>_xlfn.XLOOKUP(Q2_2025[[#This Row],[Artikelnr]],Artikel_prijzen[Artnr],Artikel_prijzen[Groep],"")</f>
        <v>Elektra</v>
      </c>
      <c r="J1936" s="10">
        <f>_xlfn.XLOOKUP(Q2_2025[[#This Row],[Artikelnr]],Artikel_prijzen[Artnr],Artikel_prijzen[Prijs 2025],"")</f>
        <v>458.35</v>
      </c>
      <c r="K1936" t="str">
        <f>IF(Q2_2025[[#This Row],[Artikelprijs]]&lt;&gt;"",IF(Q2_2025[[#This Row],[Stuksprijs]]=Q2_2025[[#This Row],[Artikelprijs]],"Prijs gelijk","Prijs wijkt af"),"")</f>
        <v>Prijs wijkt af</v>
      </c>
      <c r="L1936" t="str">
        <f>IF(Q2_2025[[#This Row],[Relatiekorting percentage]]=0,
    "Nvt",
    IF(Q2_2025[[#This Row],[Brutobedrag 2]] &lt; Q2_2025[[#This Row],[Bruto - Rel.korting]],
        "Nee",
        "Ja"))</f>
        <v>Nvt</v>
      </c>
      <c r="M1936" s="10">
        <f>IF(Q2_2025[[#This Row],[Artikelprijs]]&lt;&gt;"",Q2_2025[[#This Row],[Artikelprijs]],Q2_2025[[#This Row],[Stuksprijs]])</f>
        <v>458.35</v>
      </c>
      <c r="N1936" s="10">
        <f>Q2_2025[[#This Row],[Besteld]]*Q2_2025[[#This Row],[Prijs 2]]</f>
        <v>1833.4</v>
      </c>
      <c r="O1936" s="10">
        <f>IF(Q2_2025[[#This Row],[Brutobedrag 2]]&lt;Q2_2025[[#This Row],[Bruto - Rel.korting]],Q2_2025[[#This Row],[Brutobedrag 2]],Q2_2025[[#This Row],[Brutobedrag 2]]*(100-Q2_2025[[#This Row],[Relatiekorting percentage]])/100)</f>
        <v>1833.4</v>
      </c>
      <c r="R1936" s="3"/>
      <c r="W1936"/>
      <c r="AB1936"/>
    </row>
    <row r="1937" spans="1:28" x14ac:dyDescent="0.3">
      <c r="A1937" t="s">
        <v>698</v>
      </c>
      <c r="B1937">
        <v>5022036</v>
      </c>
      <c r="C1937" t="s">
        <v>515</v>
      </c>
      <c r="D1937">
        <v>1</v>
      </c>
      <c r="E1937" s="10">
        <v>907.47</v>
      </c>
      <c r="F1937" s="10">
        <v>907.47</v>
      </c>
      <c r="G1937" s="10">
        <v>907.47</v>
      </c>
      <c r="H1937">
        <v>0</v>
      </c>
      <c r="I1937" s="51" t="str">
        <f>_xlfn.XLOOKUP(Q2_2025[[#This Row],[Artikelnr]],Artikel_prijzen[Artnr],Artikel_prijzen[Groep],"")</f>
        <v>Elektra</v>
      </c>
      <c r="J1937" s="10">
        <f>_xlfn.XLOOKUP(Q2_2025[[#This Row],[Artikelnr]],Artikel_prijzen[Artnr],Artikel_prijzen[Prijs 2025],"")</f>
        <v>585</v>
      </c>
      <c r="K1937" t="str">
        <f>IF(Q2_2025[[#This Row],[Artikelprijs]]&lt;&gt;"",IF(Q2_2025[[#This Row],[Stuksprijs]]=Q2_2025[[#This Row],[Artikelprijs]],"Prijs gelijk","Prijs wijkt af"),"")</f>
        <v>Prijs wijkt af</v>
      </c>
      <c r="L1937" t="str">
        <f>IF(Q2_2025[[#This Row],[Relatiekorting percentage]]=0,
    "Nvt",
    IF(Q2_2025[[#This Row],[Brutobedrag 2]] &lt; Q2_2025[[#This Row],[Bruto - Rel.korting]],
        "Nee",
        "Ja"))</f>
        <v>Nvt</v>
      </c>
      <c r="M1937" s="10">
        <f>IF(Q2_2025[[#This Row],[Artikelprijs]]&lt;&gt;"",Q2_2025[[#This Row],[Artikelprijs]],Q2_2025[[#This Row],[Stuksprijs]])</f>
        <v>585</v>
      </c>
      <c r="N1937" s="10">
        <f>Q2_2025[[#This Row],[Besteld]]*Q2_2025[[#This Row],[Prijs 2]]</f>
        <v>585</v>
      </c>
      <c r="O1937" s="10">
        <f>IF(Q2_2025[[#This Row],[Brutobedrag 2]]&lt;Q2_2025[[#This Row],[Bruto - Rel.korting]],Q2_2025[[#This Row],[Brutobedrag 2]],Q2_2025[[#This Row],[Brutobedrag 2]]*(100-Q2_2025[[#This Row],[Relatiekorting percentage]])/100)</f>
        <v>585</v>
      </c>
      <c r="R1937" s="3"/>
      <c r="W1937"/>
      <c r="AB1937"/>
    </row>
    <row r="1938" spans="1:28" x14ac:dyDescent="0.3">
      <c r="A1938" t="s">
        <v>698</v>
      </c>
      <c r="B1938">
        <v>3002030</v>
      </c>
      <c r="C1938" t="s">
        <v>99</v>
      </c>
      <c r="D1938">
        <v>11</v>
      </c>
      <c r="E1938" s="10">
        <v>82.4</v>
      </c>
      <c r="F1938" s="10">
        <v>906.4</v>
      </c>
      <c r="G1938" s="10">
        <v>725.12</v>
      </c>
      <c r="H1938">
        <v>20</v>
      </c>
      <c r="I1938" s="51" t="str">
        <f>_xlfn.XLOOKUP(Q2_2025[[#This Row],[Artikelnr]],Artikel_prijzen[Artnr],Artikel_prijzen[Groep],"")</f>
        <v/>
      </c>
      <c r="J1938" s="10" t="str">
        <f>_xlfn.XLOOKUP(Q2_2025[[#This Row],[Artikelnr]],Artikel_prijzen[Artnr],Artikel_prijzen[Prijs 2025],"")</f>
        <v/>
      </c>
      <c r="K1938" t="str">
        <f>IF(Q2_2025[[#This Row],[Artikelprijs]]&lt;&gt;"",IF(Q2_2025[[#This Row],[Stuksprijs]]=Q2_2025[[#This Row],[Artikelprijs]],"Prijs gelijk","Prijs wijkt af"),"")</f>
        <v/>
      </c>
      <c r="L1938" t="str">
        <f>IF(Q2_2025[[#This Row],[Relatiekorting percentage]]=0,
    "Nvt",
    IF(Q2_2025[[#This Row],[Brutobedrag 2]] &lt; Q2_2025[[#This Row],[Bruto - Rel.korting]],
        "Nee",
        "Ja"))</f>
        <v>Ja</v>
      </c>
      <c r="M1938" s="10">
        <f>IF(Q2_2025[[#This Row],[Artikelprijs]]&lt;&gt;"",Q2_2025[[#This Row],[Artikelprijs]],Q2_2025[[#This Row],[Stuksprijs]])</f>
        <v>82.4</v>
      </c>
      <c r="N1938" s="10">
        <f>Q2_2025[[#This Row],[Besteld]]*Q2_2025[[#This Row],[Prijs 2]]</f>
        <v>906.40000000000009</v>
      </c>
      <c r="O1938" s="10">
        <f>IF(Q2_2025[[#This Row],[Brutobedrag 2]]&lt;Q2_2025[[#This Row],[Bruto - Rel.korting]],Q2_2025[[#This Row],[Brutobedrag 2]],Q2_2025[[#This Row],[Brutobedrag 2]]*(100-Q2_2025[[#This Row],[Relatiekorting percentage]])/100)</f>
        <v>725.12</v>
      </c>
      <c r="R1938" s="3"/>
      <c r="W1938"/>
      <c r="AB1938"/>
    </row>
    <row r="1939" spans="1:28" x14ac:dyDescent="0.3">
      <c r="A1939" t="s">
        <v>698</v>
      </c>
      <c r="B1939">
        <v>3002033</v>
      </c>
      <c r="C1939" t="s">
        <v>230</v>
      </c>
      <c r="D1939">
        <v>1</v>
      </c>
      <c r="E1939" s="10">
        <v>210.89</v>
      </c>
      <c r="F1939" s="10">
        <v>210.89</v>
      </c>
      <c r="G1939" s="10">
        <v>168.71</v>
      </c>
      <c r="H1939">
        <v>20</v>
      </c>
      <c r="I1939" s="51" t="str">
        <f>_xlfn.XLOOKUP(Q2_2025[[#This Row],[Artikelnr]],Artikel_prijzen[Artnr],Artikel_prijzen[Groep],"")</f>
        <v/>
      </c>
      <c r="J1939" s="10" t="str">
        <f>_xlfn.XLOOKUP(Q2_2025[[#This Row],[Artikelnr]],Artikel_prijzen[Artnr],Artikel_prijzen[Prijs 2025],"")</f>
        <v/>
      </c>
      <c r="K1939" t="str">
        <f>IF(Q2_2025[[#This Row],[Artikelprijs]]&lt;&gt;"",IF(Q2_2025[[#This Row],[Stuksprijs]]=Q2_2025[[#This Row],[Artikelprijs]],"Prijs gelijk","Prijs wijkt af"),"")</f>
        <v/>
      </c>
      <c r="L1939" t="str">
        <f>IF(Q2_2025[[#This Row],[Relatiekorting percentage]]=0,
    "Nvt",
    IF(Q2_2025[[#This Row],[Brutobedrag 2]] &lt; Q2_2025[[#This Row],[Bruto - Rel.korting]],
        "Nee",
        "Ja"))</f>
        <v>Ja</v>
      </c>
      <c r="M1939" s="10">
        <f>IF(Q2_2025[[#This Row],[Artikelprijs]]&lt;&gt;"",Q2_2025[[#This Row],[Artikelprijs]],Q2_2025[[#This Row],[Stuksprijs]])</f>
        <v>210.89</v>
      </c>
      <c r="N1939" s="10">
        <f>Q2_2025[[#This Row],[Besteld]]*Q2_2025[[#This Row],[Prijs 2]]</f>
        <v>210.89</v>
      </c>
      <c r="O1939" s="10">
        <f>IF(Q2_2025[[#This Row],[Brutobedrag 2]]&lt;Q2_2025[[#This Row],[Bruto - Rel.korting]],Q2_2025[[#This Row],[Brutobedrag 2]],Q2_2025[[#This Row],[Brutobedrag 2]]*(100-Q2_2025[[#This Row],[Relatiekorting percentage]])/100)</f>
        <v>168.71199999999996</v>
      </c>
      <c r="R1939" s="3"/>
      <c r="W1939"/>
      <c r="AB1939"/>
    </row>
    <row r="1940" spans="1:28" x14ac:dyDescent="0.3">
      <c r="A1940" t="s">
        <v>698</v>
      </c>
      <c r="B1940">
        <v>3002024</v>
      </c>
      <c r="C1940" t="s">
        <v>700</v>
      </c>
      <c r="D1940">
        <v>1</v>
      </c>
      <c r="E1940" s="10">
        <v>104.09</v>
      </c>
      <c r="F1940" s="10">
        <v>104.09</v>
      </c>
      <c r="G1940" s="10">
        <v>83.27</v>
      </c>
      <c r="H1940">
        <v>20</v>
      </c>
      <c r="I1940" s="51" t="str">
        <f>_xlfn.XLOOKUP(Q2_2025[[#This Row],[Artikelnr]],Artikel_prijzen[Artnr],Artikel_prijzen[Groep],"")</f>
        <v/>
      </c>
      <c r="J1940" s="10" t="str">
        <f>_xlfn.XLOOKUP(Q2_2025[[#This Row],[Artikelnr]],Artikel_prijzen[Artnr],Artikel_prijzen[Prijs 2025],"")</f>
        <v/>
      </c>
      <c r="K1940" t="str">
        <f>IF(Q2_2025[[#This Row],[Artikelprijs]]&lt;&gt;"",IF(Q2_2025[[#This Row],[Stuksprijs]]=Q2_2025[[#This Row],[Artikelprijs]],"Prijs gelijk","Prijs wijkt af"),"")</f>
        <v/>
      </c>
      <c r="L1940" t="str">
        <f>IF(Q2_2025[[#This Row],[Relatiekorting percentage]]=0,
    "Nvt",
    IF(Q2_2025[[#This Row],[Brutobedrag 2]] &lt; Q2_2025[[#This Row],[Bruto - Rel.korting]],
        "Nee",
        "Ja"))</f>
        <v>Ja</v>
      </c>
      <c r="M1940" s="10">
        <f>IF(Q2_2025[[#This Row],[Artikelprijs]]&lt;&gt;"",Q2_2025[[#This Row],[Artikelprijs]],Q2_2025[[#This Row],[Stuksprijs]])</f>
        <v>104.09</v>
      </c>
      <c r="N1940" s="10">
        <f>Q2_2025[[#This Row],[Besteld]]*Q2_2025[[#This Row],[Prijs 2]]</f>
        <v>104.09</v>
      </c>
      <c r="O1940" s="10">
        <f>IF(Q2_2025[[#This Row],[Brutobedrag 2]]&lt;Q2_2025[[#This Row],[Bruto - Rel.korting]],Q2_2025[[#This Row],[Brutobedrag 2]],Q2_2025[[#This Row],[Brutobedrag 2]]*(100-Q2_2025[[#This Row],[Relatiekorting percentage]])/100)</f>
        <v>83.272000000000006</v>
      </c>
      <c r="R1940" s="3"/>
      <c r="W1940"/>
      <c r="AB1940"/>
    </row>
    <row r="1941" spans="1:28" x14ac:dyDescent="0.3">
      <c r="A1941" t="s">
        <v>698</v>
      </c>
      <c r="B1941">
        <v>5020008</v>
      </c>
      <c r="C1941" t="s">
        <v>52</v>
      </c>
      <c r="D1941">
        <v>1</v>
      </c>
      <c r="E1941" s="10">
        <v>32.96</v>
      </c>
      <c r="F1941" s="10">
        <v>32.96</v>
      </c>
      <c r="G1941" s="10">
        <v>26.37</v>
      </c>
      <c r="H1941">
        <v>20</v>
      </c>
      <c r="I1941" s="51" t="str">
        <f>_xlfn.XLOOKUP(Q2_2025[[#This Row],[Artikelnr]],Artikel_prijzen[Artnr],Artikel_prijzen[Groep],"")</f>
        <v/>
      </c>
      <c r="J1941" s="10" t="str">
        <f>_xlfn.XLOOKUP(Q2_2025[[#This Row],[Artikelnr]],Artikel_prijzen[Artnr],Artikel_prijzen[Prijs 2025],"")</f>
        <v/>
      </c>
      <c r="K1941" t="str">
        <f>IF(Q2_2025[[#This Row],[Artikelprijs]]&lt;&gt;"",IF(Q2_2025[[#This Row],[Stuksprijs]]=Q2_2025[[#This Row],[Artikelprijs]],"Prijs gelijk","Prijs wijkt af"),"")</f>
        <v/>
      </c>
      <c r="L1941" t="str">
        <f>IF(Q2_2025[[#This Row],[Relatiekorting percentage]]=0,
    "Nvt",
    IF(Q2_2025[[#This Row],[Brutobedrag 2]] &lt; Q2_2025[[#This Row],[Bruto - Rel.korting]],
        "Nee",
        "Ja"))</f>
        <v>Ja</v>
      </c>
      <c r="M1941" s="10">
        <f>IF(Q2_2025[[#This Row],[Artikelprijs]]&lt;&gt;"",Q2_2025[[#This Row],[Artikelprijs]],Q2_2025[[#This Row],[Stuksprijs]])</f>
        <v>32.96</v>
      </c>
      <c r="N1941" s="10">
        <f>Q2_2025[[#This Row],[Besteld]]*Q2_2025[[#This Row],[Prijs 2]]</f>
        <v>32.96</v>
      </c>
      <c r="O1941" s="10">
        <f>IF(Q2_2025[[#This Row],[Brutobedrag 2]]&lt;Q2_2025[[#This Row],[Bruto - Rel.korting]],Q2_2025[[#This Row],[Brutobedrag 2]],Q2_2025[[#This Row],[Brutobedrag 2]]*(100-Q2_2025[[#This Row],[Relatiekorting percentage]])/100)</f>
        <v>26.368000000000002</v>
      </c>
      <c r="R1941" s="3"/>
      <c r="W1941"/>
      <c r="AB1941"/>
    </row>
    <row r="1942" spans="1:28" x14ac:dyDescent="0.3">
      <c r="A1942" t="s">
        <v>698</v>
      </c>
      <c r="B1942">
        <v>3001049</v>
      </c>
      <c r="C1942" t="s">
        <v>701</v>
      </c>
      <c r="D1942">
        <v>1</v>
      </c>
      <c r="E1942" s="10">
        <v>125</v>
      </c>
      <c r="F1942" s="10">
        <v>125</v>
      </c>
      <c r="G1942" s="10">
        <v>100</v>
      </c>
      <c r="H1942">
        <v>20</v>
      </c>
      <c r="I1942" s="51" t="str">
        <f>_xlfn.XLOOKUP(Q2_2025[[#This Row],[Artikelnr]],Artikel_prijzen[Artnr],Artikel_prijzen[Groep],"")</f>
        <v/>
      </c>
      <c r="J1942" s="10" t="str">
        <f>_xlfn.XLOOKUP(Q2_2025[[#This Row],[Artikelnr]],Artikel_prijzen[Artnr],Artikel_prijzen[Prijs 2025],"")</f>
        <v/>
      </c>
      <c r="K1942" t="str">
        <f>IF(Q2_2025[[#This Row],[Artikelprijs]]&lt;&gt;"",IF(Q2_2025[[#This Row],[Stuksprijs]]=Q2_2025[[#This Row],[Artikelprijs]],"Prijs gelijk","Prijs wijkt af"),"")</f>
        <v/>
      </c>
      <c r="L1942" t="str">
        <f>IF(Q2_2025[[#This Row],[Relatiekorting percentage]]=0,
    "Nvt",
    IF(Q2_2025[[#This Row],[Brutobedrag 2]] &lt; Q2_2025[[#This Row],[Bruto - Rel.korting]],
        "Nee",
        "Ja"))</f>
        <v>Ja</v>
      </c>
      <c r="M1942" s="10">
        <f>IF(Q2_2025[[#This Row],[Artikelprijs]]&lt;&gt;"",Q2_2025[[#This Row],[Artikelprijs]],Q2_2025[[#This Row],[Stuksprijs]])</f>
        <v>125</v>
      </c>
      <c r="N1942" s="10">
        <f>Q2_2025[[#This Row],[Besteld]]*Q2_2025[[#This Row],[Prijs 2]]</f>
        <v>125</v>
      </c>
      <c r="O1942" s="10">
        <f>IF(Q2_2025[[#This Row],[Brutobedrag 2]]&lt;Q2_2025[[#This Row],[Bruto - Rel.korting]],Q2_2025[[#This Row],[Brutobedrag 2]],Q2_2025[[#This Row],[Brutobedrag 2]]*(100-Q2_2025[[#This Row],[Relatiekorting percentage]])/100)</f>
        <v>100</v>
      </c>
      <c r="R1942" s="3"/>
      <c r="W1942"/>
      <c r="AB1942"/>
    </row>
    <row r="1943" spans="1:28" x14ac:dyDescent="0.3">
      <c r="A1943" t="s">
        <v>698</v>
      </c>
      <c r="B1943">
        <v>2004051</v>
      </c>
      <c r="C1943" t="s">
        <v>255</v>
      </c>
      <c r="D1943">
        <v>4</v>
      </c>
      <c r="E1943" s="10">
        <v>16.54</v>
      </c>
      <c r="F1943" s="10">
        <v>66.16</v>
      </c>
      <c r="G1943" s="10">
        <v>52.93</v>
      </c>
      <c r="H1943">
        <v>20</v>
      </c>
      <c r="I1943" s="51" t="str">
        <f>_xlfn.XLOOKUP(Q2_2025[[#This Row],[Artikelnr]],Artikel_prijzen[Artnr],Artikel_prijzen[Groep],"")</f>
        <v/>
      </c>
      <c r="J1943" s="10" t="str">
        <f>_xlfn.XLOOKUP(Q2_2025[[#This Row],[Artikelnr]],Artikel_prijzen[Artnr],Artikel_prijzen[Prijs 2025],"")</f>
        <v/>
      </c>
      <c r="K1943" t="str">
        <f>IF(Q2_2025[[#This Row],[Artikelprijs]]&lt;&gt;"",IF(Q2_2025[[#This Row],[Stuksprijs]]=Q2_2025[[#This Row],[Artikelprijs]],"Prijs gelijk","Prijs wijkt af"),"")</f>
        <v/>
      </c>
      <c r="L1943" t="str">
        <f>IF(Q2_2025[[#This Row],[Relatiekorting percentage]]=0,
    "Nvt",
    IF(Q2_2025[[#This Row],[Brutobedrag 2]] &lt; Q2_2025[[#This Row],[Bruto - Rel.korting]],
        "Nee",
        "Ja"))</f>
        <v>Ja</v>
      </c>
      <c r="M1943" s="10">
        <f>IF(Q2_2025[[#This Row],[Artikelprijs]]&lt;&gt;"",Q2_2025[[#This Row],[Artikelprijs]],Q2_2025[[#This Row],[Stuksprijs]])</f>
        <v>16.54</v>
      </c>
      <c r="N1943" s="10">
        <f>Q2_2025[[#This Row],[Besteld]]*Q2_2025[[#This Row],[Prijs 2]]</f>
        <v>66.16</v>
      </c>
      <c r="O1943" s="10">
        <f>IF(Q2_2025[[#This Row],[Brutobedrag 2]]&lt;Q2_2025[[#This Row],[Bruto - Rel.korting]],Q2_2025[[#This Row],[Brutobedrag 2]],Q2_2025[[#This Row],[Brutobedrag 2]]*(100-Q2_2025[[#This Row],[Relatiekorting percentage]])/100)</f>
        <v>52.92799999999999</v>
      </c>
      <c r="R1943" s="3"/>
      <c r="W1943"/>
      <c r="AB1943"/>
    </row>
    <row r="1944" spans="1:28" x14ac:dyDescent="0.3">
      <c r="A1944" t="s">
        <v>698</v>
      </c>
      <c r="B1944">
        <v>5030005</v>
      </c>
      <c r="C1944" t="s">
        <v>33</v>
      </c>
      <c r="D1944">
        <v>13</v>
      </c>
      <c r="E1944" s="10">
        <v>200.85</v>
      </c>
      <c r="F1944" s="10">
        <v>2611.0500000000002</v>
      </c>
      <c r="G1944" s="10">
        <v>2611.0500000000002</v>
      </c>
      <c r="H1944">
        <v>0</v>
      </c>
      <c r="I1944" s="51" t="str">
        <f>_xlfn.XLOOKUP(Q2_2025[[#This Row],[Artikelnr]],Artikel_prijzen[Artnr],Artikel_prijzen[Groep],"")</f>
        <v>Rigging</v>
      </c>
      <c r="J1944" s="10">
        <f>_xlfn.XLOOKUP(Q2_2025[[#This Row],[Artikelnr]],Artikel_prijzen[Artnr],Artikel_prijzen[Prijs 2025],"")</f>
        <v>195</v>
      </c>
      <c r="K1944" t="str">
        <f>IF(Q2_2025[[#This Row],[Artikelprijs]]&lt;&gt;"",IF(Q2_2025[[#This Row],[Stuksprijs]]=Q2_2025[[#This Row],[Artikelprijs]],"Prijs gelijk","Prijs wijkt af"),"")</f>
        <v>Prijs wijkt af</v>
      </c>
      <c r="L1944" t="str">
        <f>IF(Q2_2025[[#This Row],[Relatiekorting percentage]]=0,
    "Nvt",
    IF(Q2_2025[[#This Row],[Brutobedrag 2]] &lt; Q2_2025[[#This Row],[Bruto - Rel.korting]],
        "Nee",
        "Ja"))</f>
        <v>Nvt</v>
      </c>
      <c r="M1944" s="10">
        <f>IF(Q2_2025[[#This Row],[Artikelprijs]]&lt;&gt;"",Q2_2025[[#This Row],[Artikelprijs]],Q2_2025[[#This Row],[Stuksprijs]])</f>
        <v>195</v>
      </c>
      <c r="N1944" s="10">
        <f>Q2_2025[[#This Row],[Besteld]]*Q2_2025[[#This Row],[Prijs 2]]</f>
        <v>2535</v>
      </c>
      <c r="O1944" s="10">
        <f>IF(Q2_2025[[#This Row],[Brutobedrag 2]]&lt;Q2_2025[[#This Row],[Bruto - Rel.korting]],Q2_2025[[#This Row],[Brutobedrag 2]],Q2_2025[[#This Row],[Brutobedrag 2]]*(100-Q2_2025[[#This Row],[Relatiekorting percentage]])/100)</f>
        <v>2535</v>
      </c>
      <c r="R1944" s="3"/>
      <c r="W1944"/>
      <c r="AB1944"/>
    </row>
    <row r="1945" spans="1:28" x14ac:dyDescent="0.3">
      <c r="A1945" t="s">
        <v>698</v>
      </c>
      <c r="B1945">
        <v>3098016</v>
      </c>
      <c r="C1945" t="s">
        <v>48</v>
      </c>
      <c r="D1945">
        <v>4</v>
      </c>
      <c r="E1945" s="10">
        <v>21</v>
      </c>
      <c r="F1945" s="10">
        <v>84</v>
      </c>
      <c r="G1945" s="10">
        <v>84</v>
      </c>
      <c r="H1945">
        <v>0</v>
      </c>
      <c r="I1945" s="51" t="str">
        <f>_xlfn.XLOOKUP(Q2_2025[[#This Row],[Artikelnr]],Artikel_prijzen[Artnr],Artikel_prijzen[Groep],"")</f>
        <v/>
      </c>
      <c r="J1945" s="10" t="str">
        <f>_xlfn.XLOOKUP(Q2_2025[[#This Row],[Artikelnr]],Artikel_prijzen[Artnr],Artikel_prijzen[Prijs 2025],"")</f>
        <v/>
      </c>
      <c r="K1945" t="str">
        <f>IF(Q2_2025[[#This Row],[Artikelprijs]]&lt;&gt;"",IF(Q2_2025[[#This Row],[Stuksprijs]]=Q2_2025[[#This Row],[Artikelprijs]],"Prijs gelijk","Prijs wijkt af"),"")</f>
        <v/>
      </c>
      <c r="L1945" t="str">
        <f>IF(Q2_2025[[#This Row],[Relatiekorting percentage]]=0,
    "Nvt",
    IF(Q2_2025[[#This Row],[Brutobedrag 2]] &lt; Q2_2025[[#This Row],[Bruto - Rel.korting]],
        "Nee",
        "Ja"))</f>
        <v>Nvt</v>
      </c>
      <c r="M1945" s="10">
        <f>IF(Q2_2025[[#This Row],[Artikelprijs]]&lt;&gt;"",Q2_2025[[#This Row],[Artikelprijs]],Q2_2025[[#This Row],[Stuksprijs]])</f>
        <v>21</v>
      </c>
      <c r="N1945" s="10">
        <f>Q2_2025[[#This Row],[Besteld]]*Q2_2025[[#This Row],[Prijs 2]]</f>
        <v>84</v>
      </c>
      <c r="O1945" s="10">
        <f>IF(Q2_2025[[#This Row],[Brutobedrag 2]]&lt;Q2_2025[[#This Row],[Bruto - Rel.korting]],Q2_2025[[#This Row],[Brutobedrag 2]],Q2_2025[[#This Row],[Brutobedrag 2]]*(100-Q2_2025[[#This Row],[Relatiekorting percentage]])/100)</f>
        <v>84</v>
      </c>
      <c r="R1945" s="3"/>
      <c r="W1945"/>
      <c r="AB1945"/>
    </row>
    <row r="1946" spans="1:28" x14ac:dyDescent="0.3">
      <c r="A1946" t="s">
        <v>698</v>
      </c>
      <c r="B1946">
        <v>5021030</v>
      </c>
      <c r="C1946" t="s">
        <v>299</v>
      </c>
      <c r="D1946">
        <v>1</v>
      </c>
      <c r="E1946" s="10">
        <v>175</v>
      </c>
      <c r="F1946" s="10">
        <v>175</v>
      </c>
      <c r="G1946" s="10">
        <v>175</v>
      </c>
      <c r="H1946">
        <v>0</v>
      </c>
      <c r="I1946" s="51" t="str">
        <f>_xlfn.XLOOKUP(Q2_2025[[#This Row],[Artikelnr]],Artikel_prijzen[Artnr],Artikel_prijzen[Groep],"")</f>
        <v>Elektra</v>
      </c>
      <c r="J1946" s="10">
        <f>_xlfn.XLOOKUP(Q2_2025[[#This Row],[Artikelnr]],Artikel_prijzen[Artnr],Artikel_prijzen[Prijs 2025],"")</f>
        <v>106.8625</v>
      </c>
      <c r="K1946" t="str">
        <f>IF(Q2_2025[[#This Row],[Artikelprijs]]&lt;&gt;"",IF(Q2_2025[[#This Row],[Stuksprijs]]=Q2_2025[[#This Row],[Artikelprijs]],"Prijs gelijk","Prijs wijkt af"),"")</f>
        <v>Prijs wijkt af</v>
      </c>
      <c r="L1946" t="str">
        <f>IF(Q2_2025[[#This Row],[Relatiekorting percentage]]=0,
    "Nvt",
    IF(Q2_2025[[#This Row],[Brutobedrag 2]] &lt; Q2_2025[[#This Row],[Bruto - Rel.korting]],
        "Nee",
        "Ja"))</f>
        <v>Nvt</v>
      </c>
      <c r="M1946" s="10">
        <f>IF(Q2_2025[[#This Row],[Artikelprijs]]&lt;&gt;"",Q2_2025[[#This Row],[Artikelprijs]],Q2_2025[[#This Row],[Stuksprijs]])</f>
        <v>106.8625</v>
      </c>
      <c r="N1946" s="10">
        <f>Q2_2025[[#This Row],[Besteld]]*Q2_2025[[#This Row],[Prijs 2]]</f>
        <v>106.8625</v>
      </c>
      <c r="O1946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1946" s="3"/>
      <c r="W1946"/>
      <c r="AB1946"/>
    </row>
    <row r="1947" spans="1:28" x14ac:dyDescent="0.3">
      <c r="A1947" t="s">
        <v>698</v>
      </c>
      <c r="B1947">
        <v>5021030</v>
      </c>
      <c r="C1947" t="s">
        <v>299</v>
      </c>
      <c r="D1947">
        <v>3</v>
      </c>
      <c r="E1947" s="10">
        <v>175</v>
      </c>
      <c r="F1947" s="10">
        <v>525</v>
      </c>
      <c r="G1947" s="10">
        <v>525</v>
      </c>
      <c r="H1947">
        <v>0</v>
      </c>
      <c r="I1947" s="51" t="str">
        <f>_xlfn.XLOOKUP(Q2_2025[[#This Row],[Artikelnr]],Artikel_prijzen[Artnr],Artikel_prijzen[Groep],"")</f>
        <v>Elektra</v>
      </c>
      <c r="J1947" s="10">
        <f>_xlfn.XLOOKUP(Q2_2025[[#This Row],[Artikelnr]],Artikel_prijzen[Artnr],Artikel_prijzen[Prijs 2025],"")</f>
        <v>106.8625</v>
      </c>
      <c r="K1947" t="str">
        <f>IF(Q2_2025[[#This Row],[Artikelprijs]]&lt;&gt;"",IF(Q2_2025[[#This Row],[Stuksprijs]]=Q2_2025[[#This Row],[Artikelprijs]],"Prijs gelijk","Prijs wijkt af"),"")</f>
        <v>Prijs wijkt af</v>
      </c>
      <c r="L1947" t="str">
        <f>IF(Q2_2025[[#This Row],[Relatiekorting percentage]]=0,
    "Nvt",
    IF(Q2_2025[[#This Row],[Brutobedrag 2]] &lt; Q2_2025[[#This Row],[Bruto - Rel.korting]],
        "Nee",
        "Ja"))</f>
        <v>Nvt</v>
      </c>
      <c r="M1947" s="10">
        <f>IF(Q2_2025[[#This Row],[Artikelprijs]]&lt;&gt;"",Q2_2025[[#This Row],[Artikelprijs]],Q2_2025[[#This Row],[Stuksprijs]])</f>
        <v>106.8625</v>
      </c>
      <c r="N1947" s="10">
        <f>Q2_2025[[#This Row],[Besteld]]*Q2_2025[[#This Row],[Prijs 2]]</f>
        <v>320.58749999999998</v>
      </c>
      <c r="O1947" s="10">
        <f>IF(Q2_2025[[#This Row],[Brutobedrag 2]]&lt;Q2_2025[[#This Row],[Bruto - Rel.korting]],Q2_2025[[#This Row],[Brutobedrag 2]],Q2_2025[[#This Row],[Brutobedrag 2]]*(100-Q2_2025[[#This Row],[Relatiekorting percentage]])/100)</f>
        <v>320.58749999999998</v>
      </c>
      <c r="R1947" s="3"/>
      <c r="W1947"/>
      <c r="AB1947"/>
    </row>
    <row r="1948" spans="1:28" x14ac:dyDescent="0.3">
      <c r="A1948" t="s">
        <v>698</v>
      </c>
      <c r="B1948">
        <v>5021030</v>
      </c>
      <c r="C1948" t="s">
        <v>299</v>
      </c>
      <c r="D1948">
        <v>2</v>
      </c>
      <c r="E1948" s="10">
        <v>175</v>
      </c>
      <c r="F1948" s="10">
        <v>350</v>
      </c>
      <c r="G1948" s="10">
        <v>350</v>
      </c>
      <c r="H1948">
        <v>0</v>
      </c>
      <c r="I1948" s="51" t="str">
        <f>_xlfn.XLOOKUP(Q2_2025[[#This Row],[Artikelnr]],Artikel_prijzen[Artnr],Artikel_prijzen[Groep],"")</f>
        <v>Elektra</v>
      </c>
      <c r="J1948" s="10">
        <f>_xlfn.XLOOKUP(Q2_2025[[#This Row],[Artikelnr]],Artikel_prijzen[Artnr],Artikel_prijzen[Prijs 2025],"")</f>
        <v>106.8625</v>
      </c>
      <c r="K1948" t="str">
        <f>IF(Q2_2025[[#This Row],[Artikelprijs]]&lt;&gt;"",IF(Q2_2025[[#This Row],[Stuksprijs]]=Q2_2025[[#This Row],[Artikelprijs]],"Prijs gelijk","Prijs wijkt af"),"")</f>
        <v>Prijs wijkt af</v>
      </c>
      <c r="L1948" t="str">
        <f>IF(Q2_2025[[#This Row],[Relatiekorting percentage]]=0,
    "Nvt",
    IF(Q2_2025[[#This Row],[Brutobedrag 2]] &lt; Q2_2025[[#This Row],[Bruto - Rel.korting]],
        "Nee",
        "Ja"))</f>
        <v>Nvt</v>
      </c>
      <c r="M1948" s="10">
        <f>IF(Q2_2025[[#This Row],[Artikelprijs]]&lt;&gt;"",Q2_2025[[#This Row],[Artikelprijs]],Q2_2025[[#This Row],[Stuksprijs]])</f>
        <v>106.8625</v>
      </c>
      <c r="N1948" s="10">
        <f>Q2_2025[[#This Row],[Besteld]]*Q2_2025[[#This Row],[Prijs 2]]</f>
        <v>213.72499999999999</v>
      </c>
      <c r="O1948" s="10">
        <f>IF(Q2_2025[[#This Row],[Brutobedrag 2]]&lt;Q2_2025[[#This Row],[Bruto - Rel.korting]],Q2_2025[[#This Row],[Brutobedrag 2]],Q2_2025[[#This Row],[Brutobedrag 2]]*(100-Q2_2025[[#This Row],[Relatiekorting percentage]])/100)</f>
        <v>213.72499999999999</v>
      </c>
      <c r="R1948" s="3"/>
      <c r="W1948"/>
      <c r="AB1948"/>
    </row>
    <row r="1949" spans="1:28" x14ac:dyDescent="0.3">
      <c r="A1949" t="s">
        <v>698</v>
      </c>
      <c r="B1949">
        <v>5021030</v>
      </c>
      <c r="C1949" t="s">
        <v>299</v>
      </c>
      <c r="D1949">
        <v>1</v>
      </c>
      <c r="E1949" s="10">
        <v>175</v>
      </c>
      <c r="F1949" s="10">
        <v>175</v>
      </c>
      <c r="G1949" s="10">
        <v>175</v>
      </c>
      <c r="H1949">
        <v>0</v>
      </c>
      <c r="I1949" s="51" t="str">
        <f>_xlfn.XLOOKUP(Q2_2025[[#This Row],[Artikelnr]],Artikel_prijzen[Artnr],Artikel_prijzen[Groep],"")</f>
        <v>Elektra</v>
      </c>
      <c r="J1949" s="10">
        <f>_xlfn.XLOOKUP(Q2_2025[[#This Row],[Artikelnr]],Artikel_prijzen[Artnr],Artikel_prijzen[Prijs 2025],"")</f>
        <v>106.8625</v>
      </c>
      <c r="K1949" t="str">
        <f>IF(Q2_2025[[#This Row],[Artikelprijs]]&lt;&gt;"",IF(Q2_2025[[#This Row],[Stuksprijs]]=Q2_2025[[#This Row],[Artikelprijs]],"Prijs gelijk","Prijs wijkt af"),"")</f>
        <v>Prijs wijkt af</v>
      </c>
      <c r="L1949" t="str">
        <f>IF(Q2_2025[[#This Row],[Relatiekorting percentage]]=0,
    "Nvt",
    IF(Q2_2025[[#This Row],[Brutobedrag 2]] &lt; Q2_2025[[#This Row],[Bruto - Rel.korting]],
        "Nee",
        "Ja"))</f>
        <v>Nvt</v>
      </c>
      <c r="M1949" s="10">
        <f>IF(Q2_2025[[#This Row],[Artikelprijs]]&lt;&gt;"",Q2_2025[[#This Row],[Artikelprijs]],Q2_2025[[#This Row],[Stuksprijs]])</f>
        <v>106.8625</v>
      </c>
      <c r="N1949" s="10">
        <f>Q2_2025[[#This Row],[Besteld]]*Q2_2025[[#This Row],[Prijs 2]]</f>
        <v>106.8625</v>
      </c>
      <c r="O1949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1949" s="3"/>
      <c r="W1949"/>
      <c r="AB1949"/>
    </row>
    <row r="1950" spans="1:28" x14ac:dyDescent="0.3">
      <c r="A1950" t="s">
        <v>698</v>
      </c>
      <c r="B1950">
        <v>5021030</v>
      </c>
      <c r="C1950" t="s">
        <v>299</v>
      </c>
      <c r="D1950">
        <v>2</v>
      </c>
      <c r="E1950" s="10">
        <v>175</v>
      </c>
      <c r="F1950" s="10">
        <v>350</v>
      </c>
      <c r="G1950" s="10">
        <v>350</v>
      </c>
      <c r="H1950">
        <v>0</v>
      </c>
      <c r="I1950" s="51" t="str">
        <f>_xlfn.XLOOKUP(Q2_2025[[#This Row],[Artikelnr]],Artikel_prijzen[Artnr],Artikel_prijzen[Groep],"")</f>
        <v>Elektra</v>
      </c>
      <c r="J1950" s="10">
        <f>_xlfn.XLOOKUP(Q2_2025[[#This Row],[Artikelnr]],Artikel_prijzen[Artnr],Artikel_prijzen[Prijs 2025],"")</f>
        <v>106.8625</v>
      </c>
      <c r="K1950" t="str">
        <f>IF(Q2_2025[[#This Row],[Artikelprijs]]&lt;&gt;"",IF(Q2_2025[[#This Row],[Stuksprijs]]=Q2_2025[[#This Row],[Artikelprijs]],"Prijs gelijk","Prijs wijkt af"),"")</f>
        <v>Prijs wijkt af</v>
      </c>
      <c r="L1950" t="str">
        <f>IF(Q2_2025[[#This Row],[Relatiekorting percentage]]=0,
    "Nvt",
    IF(Q2_2025[[#This Row],[Brutobedrag 2]] &lt; Q2_2025[[#This Row],[Bruto - Rel.korting]],
        "Nee",
        "Ja"))</f>
        <v>Nvt</v>
      </c>
      <c r="M1950" s="10">
        <f>IF(Q2_2025[[#This Row],[Artikelprijs]]&lt;&gt;"",Q2_2025[[#This Row],[Artikelprijs]],Q2_2025[[#This Row],[Stuksprijs]])</f>
        <v>106.8625</v>
      </c>
      <c r="N1950" s="10">
        <f>Q2_2025[[#This Row],[Besteld]]*Q2_2025[[#This Row],[Prijs 2]]</f>
        <v>213.72499999999999</v>
      </c>
      <c r="O1950" s="10">
        <f>IF(Q2_2025[[#This Row],[Brutobedrag 2]]&lt;Q2_2025[[#This Row],[Bruto - Rel.korting]],Q2_2025[[#This Row],[Brutobedrag 2]],Q2_2025[[#This Row],[Brutobedrag 2]]*(100-Q2_2025[[#This Row],[Relatiekorting percentage]])/100)</f>
        <v>213.72499999999999</v>
      </c>
      <c r="R1950" s="3"/>
      <c r="W1950"/>
      <c r="AB1950"/>
    </row>
    <row r="1951" spans="1:28" x14ac:dyDescent="0.3">
      <c r="A1951" t="s">
        <v>698</v>
      </c>
      <c r="B1951">
        <v>5020002</v>
      </c>
      <c r="C1951" t="s">
        <v>624</v>
      </c>
      <c r="D1951">
        <v>2</v>
      </c>
      <c r="E1951" s="10">
        <v>39.65</v>
      </c>
      <c r="F1951" s="10">
        <v>79.3</v>
      </c>
      <c r="G1951" s="10">
        <v>79.3</v>
      </c>
      <c r="H1951">
        <v>0</v>
      </c>
      <c r="I1951" s="51" t="str">
        <f>_xlfn.XLOOKUP(Q2_2025[[#This Row],[Artikelnr]],Artikel_prijzen[Artnr],Artikel_prijzen[Groep],"")</f>
        <v/>
      </c>
      <c r="J1951" s="10" t="str">
        <f>_xlfn.XLOOKUP(Q2_2025[[#This Row],[Artikelnr]],Artikel_prijzen[Artnr],Artikel_prijzen[Prijs 2025],"")</f>
        <v/>
      </c>
      <c r="K1951" t="str">
        <f>IF(Q2_2025[[#This Row],[Artikelprijs]]&lt;&gt;"",IF(Q2_2025[[#This Row],[Stuksprijs]]=Q2_2025[[#This Row],[Artikelprijs]],"Prijs gelijk","Prijs wijkt af"),"")</f>
        <v/>
      </c>
      <c r="L1951" t="str">
        <f>IF(Q2_2025[[#This Row],[Relatiekorting percentage]]=0,
    "Nvt",
    IF(Q2_2025[[#This Row],[Brutobedrag 2]] &lt; Q2_2025[[#This Row],[Bruto - Rel.korting]],
        "Nee",
        "Ja"))</f>
        <v>Nvt</v>
      </c>
      <c r="M1951" s="10">
        <f>IF(Q2_2025[[#This Row],[Artikelprijs]]&lt;&gt;"",Q2_2025[[#This Row],[Artikelprijs]],Q2_2025[[#This Row],[Stuksprijs]])</f>
        <v>39.65</v>
      </c>
      <c r="N1951" s="10">
        <f>Q2_2025[[#This Row],[Besteld]]*Q2_2025[[#This Row],[Prijs 2]]</f>
        <v>79.3</v>
      </c>
      <c r="O1951" s="10">
        <f>IF(Q2_2025[[#This Row],[Brutobedrag 2]]&lt;Q2_2025[[#This Row],[Bruto - Rel.korting]],Q2_2025[[#This Row],[Brutobedrag 2]],Q2_2025[[#This Row],[Brutobedrag 2]]*(100-Q2_2025[[#This Row],[Relatiekorting percentage]])/100)</f>
        <v>79.3</v>
      </c>
      <c r="R1951" s="3"/>
      <c r="W1951"/>
      <c r="AB1951"/>
    </row>
    <row r="1952" spans="1:28" x14ac:dyDescent="0.3">
      <c r="A1952" t="s">
        <v>698</v>
      </c>
      <c r="B1952">
        <v>5020002</v>
      </c>
      <c r="C1952" t="s">
        <v>624</v>
      </c>
      <c r="D1952">
        <v>5</v>
      </c>
      <c r="E1952" s="10">
        <v>39.65</v>
      </c>
      <c r="F1952" s="10">
        <v>198.25</v>
      </c>
      <c r="G1952" s="10">
        <v>198.25</v>
      </c>
      <c r="H1952">
        <v>0</v>
      </c>
      <c r="I1952" s="51" t="str">
        <f>_xlfn.XLOOKUP(Q2_2025[[#This Row],[Artikelnr]],Artikel_prijzen[Artnr],Artikel_prijzen[Groep],"")</f>
        <v/>
      </c>
      <c r="J1952" s="10" t="str">
        <f>_xlfn.XLOOKUP(Q2_2025[[#This Row],[Artikelnr]],Artikel_prijzen[Artnr],Artikel_prijzen[Prijs 2025],"")</f>
        <v/>
      </c>
      <c r="K1952" t="str">
        <f>IF(Q2_2025[[#This Row],[Artikelprijs]]&lt;&gt;"",IF(Q2_2025[[#This Row],[Stuksprijs]]=Q2_2025[[#This Row],[Artikelprijs]],"Prijs gelijk","Prijs wijkt af"),"")</f>
        <v/>
      </c>
      <c r="L1952" t="str">
        <f>IF(Q2_2025[[#This Row],[Relatiekorting percentage]]=0,
    "Nvt",
    IF(Q2_2025[[#This Row],[Brutobedrag 2]] &lt; Q2_2025[[#This Row],[Bruto - Rel.korting]],
        "Nee",
        "Ja"))</f>
        <v>Nvt</v>
      </c>
      <c r="M1952" s="10">
        <f>IF(Q2_2025[[#This Row],[Artikelprijs]]&lt;&gt;"",Q2_2025[[#This Row],[Artikelprijs]],Q2_2025[[#This Row],[Stuksprijs]])</f>
        <v>39.65</v>
      </c>
      <c r="N1952" s="10">
        <f>Q2_2025[[#This Row],[Besteld]]*Q2_2025[[#This Row],[Prijs 2]]</f>
        <v>198.25</v>
      </c>
      <c r="O1952" s="10">
        <f>IF(Q2_2025[[#This Row],[Brutobedrag 2]]&lt;Q2_2025[[#This Row],[Bruto - Rel.korting]],Q2_2025[[#This Row],[Brutobedrag 2]],Q2_2025[[#This Row],[Brutobedrag 2]]*(100-Q2_2025[[#This Row],[Relatiekorting percentage]])/100)</f>
        <v>198.25</v>
      </c>
      <c r="R1952" s="3"/>
      <c r="W1952"/>
      <c r="AB1952"/>
    </row>
    <row r="1953" spans="1:28" x14ac:dyDescent="0.3">
      <c r="A1953" t="s">
        <v>698</v>
      </c>
      <c r="B1953">
        <v>5022009</v>
      </c>
      <c r="C1953" t="s">
        <v>655</v>
      </c>
      <c r="D1953">
        <v>2</v>
      </c>
      <c r="E1953" s="10">
        <v>103.75</v>
      </c>
      <c r="F1953" s="10">
        <v>207.5</v>
      </c>
      <c r="G1953" s="10">
        <v>207.5</v>
      </c>
      <c r="H1953">
        <v>0</v>
      </c>
      <c r="I1953" s="51" t="str">
        <f>_xlfn.XLOOKUP(Q2_2025[[#This Row],[Artikelnr]],Artikel_prijzen[Artnr],Artikel_prijzen[Groep],"")</f>
        <v>Elektra</v>
      </c>
      <c r="J1953" s="10">
        <f>_xlfn.XLOOKUP(Q2_2025[[#This Row],[Artikelnr]],Artikel_prijzen[Artnr],Artikel_prijzen[Prijs 2025],"")</f>
        <v>106.8625</v>
      </c>
      <c r="K1953" t="str">
        <f>IF(Q2_2025[[#This Row],[Artikelprijs]]&lt;&gt;"",IF(Q2_2025[[#This Row],[Stuksprijs]]=Q2_2025[[#This Row],[Artikelprijs]],"Prijs gelijk","Prijs wijkt af"),"")</f>
        <v>Prijs wijkt af</v>
      </c>
      <c r="L1953" t="str">
        <f>IF(Q2_2025[[#This Row],[Relatiekorting percentage]]=0,
    "Nvt",
    IF(Q2_2025[[#This Row],[Brutobedrag 2]] &lt; Q2_2025[[#This Row],[Bruto - Rel.korting]],
        "Nee",
        "Ja"))</f>
        <v>Nvt</v>
      </c>
      <c r="M1953" s="10">
        <f>IF(Q2_2025[[#This Row],[Artikelprijs]]&lt;&gt;"",Q2_2025[[#This Row],[Artikelprijs]],Q2_2025[[#This Row],[Stuksprijs]])</f>
        <v>106.8625</v>
      </c>
      <c r="N1953" s="10">
        <f>Q2_2025[[#This Row],[Besteld]]*Q2_2025[[#This Row],[Prijs 2]]</f>
        <v>213.72499999999999</v>
      </c>
      <c r="O1953" s="10">
        <f>IF(Q2_2025[[#This Row],[Brutobedrag 2]]&lt;Q2_2025[[#This Row],[Bruto - Rel.korting]],Q2_2025[[#This Row],[Brutobedrag 2]],Q2_2025[[#This Row],[Brutobedrag 2]]*(100-Q2_2025[[#This Row],[Relatiekorting percentage]])/100)</f>
        <v>213.72499999999999</v>
      </c>
      <c r="R1953" s="3"/>
      <c r="W1953"/>
      <c r="AB1953"/>
    </row>
    <row r="1954" spans="1:28" x14ac:dyDescent="0.3">
      <c r="A1954" t="s">
        <v>698</v>
      </c>
      <c r="B1954">
        <v>5020002</v>
      </c>
      <c r="C1954" t="s">
        <v>624</v>
      </c>
      <c r="D1954">
        <v>4</v>
      </c>
      <c r="E1954" s="10">
        <v>39.65</v>
      </c>
      <c r="F1954" s="10">
        <v>158.6</v>
      </c>
      <c r="G1954" s="10">
        <v>158.6</v>
      </c>
      <c r="H1954">
        <v>0</v>
      </c>
      <c r="I1954" s="51" t="str">
        <f>_xlfn.XLOOKUP(Q2_2025[[#This Row],[Artikelnr]],Artikel_prijzen[Artnr],Artikel_prijzen[Groep],"")</f>
        <v/>
      </c>
      <c r="J1954" s="10" t="str">
        <f>_xlfn.XLOOKUP(Q2_2025[[#This Row],[Artikelnr]],Artikel_prijzen[Artnr],Artikel_prijzen[Prijs 2025],"")</f>
        <v/>
      </c>
      <c r="K1954" t="str">
        <f>IF(Q2_2025[[#This Row],[Artikelprijs]]&lt;&gt;"",IF(Q2_2025[[#This Row],[Stuksprijs]]=Q2_2025[[#This Row],[Artikelprijs]],"Prijs gelijk","Prijs wijkt af"),"")</f>
        <v/>
      </c>
      <c r="L1954" t="str">
        <f>IF(Q2_2025[[#This Row],[Relatiekorting percentage]]=0,
    "Nvt",
    IF(Q2_2025[[#This Row],[Brutobedrag 2]] &lt; Q2_2025[[#This Row],[Bruto - Rel.korting]],
        "Nee",
        "Ja"))</f>
        <v>Nvt</v>
      </c>
      <c r="M1954" s="10">
        <f>IF(Q2_2025[[#This Row],[Artikelprijs]]&lt;&gt;"",Q2_2025[[#This Row],[Artikelprijs]],Q2_2025[[#This Row],[Stuksprijs]])</f>
        <v>39.65</v>
      </c>
      <c r="N1954" s="10">
        <f>Q2_2025[[#This Row],[Besteld]]*Q2_2025[[#This Row],[Prijs 2]]</f>
        <v>158.6</v>
      </c>
      <c r="O1954" s="10">
        <f>IF(Q2_2025[[#This Row],[Brutobedrag 2]]&lt;Q2_2025[[#This Row],[Bruto - Rel.korting]],Q2_2025[[#This Row],[Brutobedrag 2]],Q2_2025[[#This Row],[Brutobedrag 2]]*(100-Q2_2025[[#This Row],[Relatiekorting percentage]])/100)</f>
        <v>158.6</v>
      </c>
      <c r="R1954" s="3"/>
      <c r="W1954"/>
      <c r="AB1954"/>
    </row>
    <row r="1955" spans="1:28" x14ac:dyDescent="0.3">
      <c r="A1955" t="s">
        <v>702</v>
      </c>
      <c r="B1955">
        <v>5030229</v>
      </c>
      <c r="C1955" t="s">
        <v>393</v>
      </c>
      <c r="D1955">
        <v>6</v>
      </c>
      <c r="E1955" s="10">
        <v>303.85000000000002</v>
      </c>
      <c r="F1955" s="10">
        <v>1823.1</v>
      </c>
      <c r="G1955" s="10">
        <v>1823.1</v>
      </c>
      <c r="H1955">
        <v>0</v>
      </c>
      <c r="I1955" s="51" t="str">
        <f>_xlfn.XLOOKUP(Q2_2025[[#This Row],[Artikelnr]],Artikel_prijzen[Artnr],Artikel_prijzen[Groep],"")</f>
        <v>Rigging</v>
      </c>
      <c r="J1955" s="10">
        <f>_xlfn.XLOOKUP(Q2_2025[[#This Row],[Artikelnr]],Artikel_prijzen[Artnr],Artikel_prijzen[Prijs 2025],"")</f>
        <v>295</v>
      </c>
      <c r="K1955" t="str">
        <f>IF(Q2_2025[[#This Row],[Artikelprijs]]&lt;&gt;"",IF(Q2_2025[[#This Row],[Stuksprijs]]=Q2_2025[[#This Row],[Artikelprijs]],"Prijs gelijk","Prijs wijkt af"),"")</f>
        <v>Prijs wijkt af</v>
      </c>
      <c r="L1955" t="str">
        <f>IF(Q2_2025[[#This Row],[Relatiekorting percentage]]=0,
    "Nvt",
    IF(Q2_2025[[#This Row],[Brutobedrag 2]] &lt; Q2_2025[[#This Row],[Bruto - Rel.korting]],
        "Nee",
        "Ja"))</f>
        <v>Nvt</v>
      </c>
      <c r="M1955" s="10">
        <f>IF(Q2_2025[[#This Row],[Artikelprijs]]&lt;&gt;"",Q2_2025[[#This Row],[Artikelprijs]],Q2_2025[[#This Row],[Stuksprijs]])</f>
        <v>295</v>
      </c>
      <c r="N1955" s="10">
        <f>Q2_2025[[#This Row],[Besteld]]*Q2_2025[[#This Row],[Prijs 2]]</f>
        <v>1770</v>
      </c>
      <c r="O1955" s="10">
        <f>IF(Q2_2025[[#This Row],[Brutobedrag 2]]&lt;Q2_2025[[#This Row],[Bruto - Rel.korting]],Q2_2025[[#This Row],[Brutobedrag 2]],Q2_2025[[#This Row],[Brutobedrag 2]]*(100-Q2_2025[[#This Row],[Relatiekorting percentage]])/100)</f>
        <v>1770</v>
      </c>
      <c r="R1955" s="3"/>
      <c r="W1955"/>
      <c r="AB1955"/>
    </row>
    <row r="1956" spans="1:28" x14ac:dyDescent="0.3">
      <c r="A1956" t="s">
        <v>702</v>
      </c>
      <c r="B1956">
        <v>5030228</v>
      </c>
      <c r="C1956" t="s">
        <v>473</v>
      </c>
      <c r="D1956">
        <v>1</v>
      </c>
      <c r="E1956" s="10">
        <v>236.9</v>
      </c>
      <c r="F1956" s="10">
        <v>236.9</v>
      </c>
      <c r="G1956" s="10">
        <v>236.9</v>
      </c>
      <c r="H1956">
        <v>0</v>
      </c>
      <c r="I1956" s="51" t="str">
        <f>_xlfn.XLOOKUP(Q2_2025[[#This Row],[Artikelnr]],Artikel_prijzen[Artnr],Artikel_prijzen[Groep],"")</f>
        <v>Rigging</v>
      </c>
      <c r="J1956" s="10">
        <f>_xlfn.XLOOKUP(Q2_2025[[#This Row],[Artikelnr]],Artikel_prijzen[Artnr],Artikel_prijzen[Prijs 2025],"")</f>
        <v>230</v>
      </c>
      <c r="K1956" t="str">
        <f>IF(Q2_2025[[#This Row],[Artikelprijs]]&lt;&gt;"",IF(Q2_2025[[#This Row],[Stuksprijs]]=Q2_2025[[#This Row],[Artikelprijs]],"Prijs gelijk","Prijs wijkt af"),"")</f>
        <v>Prijs wijkt af</v>
      </c>
      <c r="L1956" t="str">
        <f>IF(Q2_2025[[#This Row],[Relatiekorting percentage]]=0,
    "Nvt",
    IF(Q2_2025[[#This Row],[Brutobedrag 2]] &lt; Q2_2025[[#This Row],[Bruto - Rel.korting]],
        "Nee",
        "Ja"))</f>
        <v>Nvt</v>
      </c>
      <c r="M1956" s="10">
        <f>IF(Q2_2025[[#This Row],[Artikelprijs]]&lt;&gt;"",Q2_2025[[#This Row],[Artikelprijs]],Q2_2025[[#This Row],[Stuksprijs]])</f>
        <v>230</v>
      </c>
      <c r="N1956" s="10">
        <f>Q2_2025[[#This Row],[Besteld]]*Q2_2025[[#This Row],[Prijs 2]]</f>
        <v>230</v>
      </c>
      <c r="O1956" s="10">
        <f>IF(Q2_2025[[#This Row],[Brutobedrag 2]]&lt;Q2_2025[[#This Row],[Bruto - Rel.korting]],Q2_2025[[#This Row],[Brutobedrag 2]],Q2_2025[[#This Row],[Brutobedrag 2]]*(100-Q2_2025[[#This Row],[Relatiekorting percentage]])/100)</f>
        <v>230</v>
      </c>
      <c r="R1956" s="3"/>
      <c r="W1956"/>
      <c r="AB1956"/>
    </row>
    <row r="1957" spans="1:28" x14ac:dyDescent="0.3">
      <c r="A1957" t="s">
        <v>702</v>
      </c>
      <c r="B1957">
        <v>5022023</v>
      </c>
      <c r="C1957" t="s">
        <v>489</v>
      </c>
      <c r="D1957">
        <v>1</v>
      </c>
      <c r="E1957" s="10">
        <v>339.47</v>
      </c>
      <c r="F1957" s="10">
        <v>339.47</v>
      </c>
      <c r="G1957" s="10">
        <v>339.47</v>
      </c>
      <c r="H1957">
        <v>0</v>
      </c>
      <c r="I1957" s="51" t="str">
        <f>_xlfn.XLOOKUP(Q2_2025[[#This Row],[Artikelnr]],Artikel_prijzen[Artnr],Artikel_prijzen[Groep],"")</f>
        <v>Elektra</v>
      </c>
      <c r="J1957" s="10">
        <f>_xlfn.XLOOKUP(Q2_2025[[#This Row],[Artikelnr]],Artikel_prijzen[Artnr],Artikel_prijzen[Prijs 2025],"")</f>
        <v>252.35</v>
      </c>
      <c r="K1957" t="str">
        <f>IF(Q2_2025[[#This Row],[Artikelprijs]]&lt;&gt;"",IF(Q2_2025[[#This Row],[Stuksprijs]]=Q2_2025[[#This Row],[Artikelprijs]],"Prijs gelijk","Prijs wijkt af"),"")</f>
        <v>Prijs wijkt af</v>
      </c>
      <c r="L1957" t="str">
        <f>IF(Q2_2025[[#This Row],[Relatiekorting percentage]]=0,
    "Nvt",
    IF(Q2_2025[[#This Row],[Brutobedrag 2]] &lt; Q2_2025[[#This Row],[Bruto - Rel.korting]],
        "Nee",
        "Ja"))</f>
        <v>Nvt</v>
      </c>
      <c r="M1957" s="10">
        <f>IF(Q2_2025[[#This Row],[Artikelprijs]]&lt;&gt;"",Q2_2025[[#This Row],[Artikelprijs]],Q2_2025[[#This Row],[Stuksprijs]])</f>
        <v>252.35</v>
      </c>
      <c r="N1957" s="10">
        <f>Q2_2025[[#This Row],[Besteld]]*Q2_2025[[#This Row],[Prijs 2]]</f>
        <v>252.35</v>
      </c>
      <c r="O1957" s="10">
        <f>IF(Q2_2025[[#This Row],[Brutobedrag 2]]&lt;Q2_2025[[#This Row],[Bruto - Rel.korting]],Q2_2025[[#This Row],[Brutobedrag 2]],Q2_2025[[#This Row],[Brutobedrag 2]]*(100-Q2_2025[[#This Row],[Relatiekorting percentage]])/100)</f>
        <v>252.35</v>
      </c>
      <c r="R1957" s="3"/>
      <c r="W1957"/>
      <c r="AB1957"/>
    </row>
    <row r="1958" spans="1:28" x14ac:dyDescent="0.3">
      <c r="A1958" t="s">
        <v>702</v>
      </c>
      <c r="B1958">
        <v>5021030</v>
      </c>
      <c r="C1958" t="s">
        <v>299</v>
      </c>
      <c r="D1958">
        <v>1</v>
      </c>
      <c r="E1958" s="10">
        <v>175</v>
      </c>
      <c r="F1958" s="10">
        <v>175</v>
      </c>
      <c r="G1958" s="10">
        <v>175</v>
      </c>
      <c r="H1958">
        <v>0</v>
      </c>
      <c r="I1958" s="51" t="str">
        <f>_xlfn.XLOOKUP(Q2_2025[[#This Row],[Artikelnr]],Artikel_prijzen[Artnr],Artikel_prijzen[Groep],"")</f>
        <v>Elektra</v>
      </c>
      <c r="J1958" s="10">
        <f>_xlfn.XLOOKUP(Q2_2025[[#This Row],[Artikelnr]],Artikel_prijzen[Artnr],Artikel_prijzen[Prijs 2025],"")</f>
        <v>106.8625</v>
      </c>
      <c r="K1958" t="str">
        <f>IF(Q2_2025[[#This Row],[Artikelprijs]]&lt;&gt;"",IF(Q2_2025[[#This Row],[Stuksprijs]]=Q2_2025[[#This Row],[Artikelprijs]],"Prijs gelijk","Prijs wijkt af"),"")</f>
        <v>Prijs wijkt af</v>
      </c>
      <c r="L1958" t="str">
        <f>IF(Q2_2025[[#This Row],[Relatiekorting percentage]]=0,
    "Nvt",
    IF(Q2_2025[[#This Row],[Brutobedrag 2]] &lt; Q2_2025[[#This Row],[Bruto - Rel.korting]],
        "Nee",
        "Ja"))</f>
        <v>Nvt</v>
      </c>
      <c r="M1958" s="10">
        <f>IF(Q2_2025[[#This Row],[Artikelprijs]]&lt;&gt;"",Q2_2025[[#This Row],[Artikelprijs]],Q2_2025[[#This Row],[Stuksprijs]])</f>
        <v>106.8625</v>
      </c>
      <c r="N1958" s="10">
        <f>Q2_2025[[#This Row],[Besteld]]*Q2_2025[[#This Row],[Prijs 2]]</f>
        <v>106.8625</v>
      </c>
      <c r="O1958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1958" s="3"/>
      <c r="W1958"/>
      <c r="AB1958"/>
    </row>
    <row r="1959" spans="1:28" x14ac:dyDescent="0.3">
      <c r="A1959" t="s">
        <v>702</v>
      </c>
      <c r="B1959">
        <v>5030229</v>
      </c>
      <c r="C1959" t="s">
        <v>393</v>
      </c>
      <c r="D1959">
        <v>6</v>
      </c>
      <c r="E1959" s="10">
        <v>303.85000000000002</v>
      </c>
      <c r="F1959" s="10">
        <v>1823.1</v>
      </c>
      <c r="G1959" s="10">
        <v>1823.1</v>
      </c>
      <c r="H1959">
        <v>0</v>
      </c>
      <c r="I1959" s="51" t="str">
        <f>_xlfn.XLOOKUP(Q2_2025[[#This Row],[Artikelnr]],Artikel_prijzen[Artnr],Artikel_prijzen[Groep],"")</f>
        <v>Rigging</v>
      </c>
      <c r="J1959" s="10">
        <f>_xlfn.XLOOKUP(Q2_2025[[#This Row],[Artikelnr]],Artikel_prijzen[Artnr],Artikel_prijzen[Prijs 2025],"")</f>
        <v>295</v>
      </c>
      <c r="K1959" t="str">
        <f>IF(Q2_2025[[#This Row],[Artikelprijs]]&lt;&gt;"",IF(Q2_2025[[#This Row],[Stuksprijs]]=Q2_2025[[#This Row],[Artikelprijs]],"Prijs gelijk","Prijs wijkt af"),"")</f>
        <v>Prijs wijkt af</v>
      </c>
      <c r="L1959" t="str">
        <f>IF(Q2_2025[[#This Row],[Relatiekorting percentage]]=0,
    "Nvt",
    IF(Q2_2025[[#This Row],[Brutobedrag 2]] &lt; Q2_2025[[#This Row],[Bruto - Rel.korting]],
        "Nee",
        "Ja"))</f>
        <v>Nvt</v>
      </c>
      <c r="M1959" s="10">
        <f>IF(Q2_2025[[#This Row],[Artikelprijs]]&lt;&gt;"",Q2_2025[[#This Row],[Artikelprijs]],Q2_2025[[#This Row],[Stuksprijs]])</f>
        <v>295</v>
      </c>
      <c r="N1959" s="10">
        <f>Q2_2025[[#This Row],[Besteld]]*Q2_2025[[#This Row],[Prijs 2]]</f>
        <v>1770</v>
      </c>
      <c r="O1959" s="10">
        <f>IF(Q2_2025[[#This Row],[Brutobedrag 2]]&lt;Q2_2025[[#This Row],[Bruto - Rel.korting]],Q2_2025[[#This Row],[Brutobedrag 2]],Q2_2025[[#This Row],[Brutobedrag 2]]*(100-Q2_2025[[#This Row],[Relatiekorting percentage]])/100)</f>
        <v>1770</v>
      </c>
      <c r="R1959" s="3"/>
      <c r="W1959"/>
      <c r="AB1959"/>
    </row>
    <row r="1960" spans="1:28" x14ac:dyDescent="0.3">
      <c r="A1960" t="s">
        <v>702</v>
      </c>
      <c r="B1960">
        <v>2004082</v>
      </c>
      <c r="C1960" t="s">
        <v>347</v>
      </c>
      <c r="D1960">
        <v>2</v>
      </c>
      <c r="E1960" s="10">
        <v>128.75</v>
      </c>
      <c r="F1960" s="10">
        <v>257.5</v>
      </c>
      <c r="G1960" s="10">
        <v>257.5</v>
      </c>
      <c r="H1960">
        <v>0</v>
      </c>
      <c r="I1960" s="51" t="str">
        <f>_xlfn.XLOOKUP(Q2_2025[[#This Row],[Artikelnr]],Artikel_prijzen[Artnr],Artikel_prijzen[Groep],"")</f>
        <v/>
      </c>
      <c r="J1960" s="10" t="str">
        <f>_xlfn.XLOOKUP(Q2_2025[[#This Row],[Artikelnr]],Artikel_prijzen[Artnr],Artikel_prijzen[Prijs 2025],"")</f>
        <v/>
      </c>
      <c r="K1960" t="str">
        <f>IF(Q2_2025[[#This Row],[Artikelprijs]]&lt;&gt;"",IF(Q2_2025[[#This Row],[Stuksprijs]]=Q2_2025[[#This Row],[Artikelprijs]],"Prijs gelijk","Prijs wijkt af"),"")</f>
        <v/>
      </c>
      <c r="L1960" t="str">
        <f>IF(Q2_2025[[#This Row],[Relatiekorting percentage]]=0,
    "Nvt",
    IF(Q2_2025[[#This Row],[Brutobedrag 2]] &lt; Q2_2025[[#This Row],[Bruto - Rel.korting]],
        "Nee",
        "Ja"))</f>
        <v>Nvt</v>
      </c>
      <c r="M1960" s="10">
        <f>IF(Q2_2025[[#This Row],[Artikelprijs]]&lt;&gt;"",Q2_2025[[#This Row],[Artikelprijs]],Q2_2025[[#This Row],[Stuksprijs]])</f>
        <v>128.75</v>
      </c>
      <c r="N1960" s="10">
        <f>Q2_2025[[#This Row],[Besteld]]*Q2_2025[[#This Row],[Prijs 2]]</f>
        <v>257.5</v>
      </c>
      <c r="O1960" s="10">
        <f>IF(Q2_2025[[#This Row],[Brutobedrag 2]]&lt;Q2_2025[[#This Row],[Bruto - Rel.korting]],Q2_2025[[#This Row],[Brutobedrag 2]],Q2_2025[[#This Row],[Brutobedrag 2]]*(100-Q2_2025[[#This Row],[Relatiekorting percentage]])/100)</f>
        <v>257.5</v>
      </c>
      <c r="R1960" s="3"/>
      <c r="W1960"/>
      <c r="AB1960"/>
    </row>
    <row r="1961" spans="1:28" x14ac:dyDescent="0.3">
      <c r="A1961" t="s">
        <v>702</v>
      </c>
      <c r="B1961">
        <v>5030228</v>
      </c>
      <c r="C1961" t="s">
        <v>473</v>
      </c>
      <c r="D1961">
        <v>1</v>
      </c>
      <c r="E1961" s="10">
        <v>236.9</v>
      </c>
      <c r="F1961" s="10">
        <v>236.9</v>
      </c>
      <c r="G1961" s="10">
        <v>236.9</v>
      </c>
      <c r="H1961">
        <v>0</v>
      </c>
      <c r="I1961" s="51" t="str">
        <f>_xlfn.XLOOKUP(Q2_2025[[#This Row],[Artikelnr]],Artikel_prijzen[Artnr],Artikel_prijzen[Groep],"")</f>
        <v>Rigging</v>
      </c>
      <c r="J1961" s="10">
        <f>_xlfn.XLOOKUP(Q2_2025[[#This Row],[Artikelnr]],Artikel_prijzen[Artnr],Artikel_prijzen[Prijs 2025],"")</f>
        <v>230</v>
      </c>
      <c r="K1961" t="str">
        <f>IF(Q2_2025[[#This Row],[Artikelprijs]]&lt;&gt;"",IF(Q2_2025[[#This Row],[Stuksprijs]]=Q2_2025[[#This Row],[Artikelprijs]],"Prijs gelijk","Prijs wijkt af"),"")</f>
        <v>Prijs wijkt af</v>
      </c>
      <c r="L1961" t="str">
        <f>IF(Q2_2025[[#This Row],[Relatiekorting percentage]]=0,
    "Nvt",
    IF(Q2_2025[[#This Row],[Brutobedrag 2]] &lt; Q2_2025[[#This Row],[Bruto - Rel.korting]],
        "Nee",
        "Ja"))</f>
        <v>Nvt</v>
      </c>
      <c r="M1961" s="10">
        <f>IF(Q2_2025[[#This Row],[Artikelprijs]]&lt;&gt;"",Q2_2025[[#This Row],[Artikelprijs]],Q2_2025[[#This Row],[Stuksprijs]])</f>
        <v>230</v>
      </c>
      <c r="N1961" s="10">
        <f>Q2_2025[[#This Row],[Besteld]]*Q2_2025[[#This Row],[Prijs 2]]</f>
        <v>230</v>
      </c>
      <c r="O1961" s="10">
        <f>IF(Q2_2025[[#This Row],[Brutobedrag 2]]&lt;Q2_2025[[#This Row],[Bruto - Rel.korting]],Q2_2025[[#This Row],[Brutobedrag 2]],Q2_2025[[#This Row],[Brutobedrag 2]]*(100-Q2_2025[[#This Row],[Relatiekorting percentage]])/100)</f>
        <v>230</v>
      </c>
      <c r="R1961" s="3"/>
      <c r="W1961"/>
      <c r="AB1961"/>
    </row>
    <row r="1962" spans="1:28" x14ac:dyDescent="0.3">
      <c r="A1962" t="s">
        <v>702</v>
      </c>
      <c r="B1962">
        <v>5022023</v>
      </c>
      <c r="C1962" t="s">
        <v>489</v>
      </c>
      <c r="D1962">
        <v>1</v>
      </c>
      <c r="E1962" s="10">
        <v>339.47</v>
      </c>
      <c r="F1962" s="10">
        <v>339.47</v>
      </c>
      <c r="G1962" s="10">
        <v>339.47</v>
      </c>
      <c r="H1962">
        <v>0</v>
      </c>
      <c r="I1962" s="51" t="str">
        <f>_xlfn.XLOOKUP(Q2_2025[[#This Row],[Artikelnr]],Artikel_prijzen[Artnr],Artikel_prijzen[Groep],"")</f>
        <v>Elektra</v>
      </c>
      <c r="J1962" s="10">
        <f>_xlfn.XLOOKUP(Q2_2025[[#This Row],[Artikelnr]],Artikel_prijzen[Artnr],Artikel_prijzen[Prijs 2025],"")</f>
        <v>252.35</v>
      </c>
      <c r="K1962" t="str">
        <f>IF(Q2_2025[[#This Row],[Artikelprijs]]&lt;&gt;"",IF(Q2_2025[[#This Row],[Stuksprijs]]=Q2_2025[[#This Row],[Artikelprijs]],"Prijs gelijk","Prijs wijkt af"),"")</f>
        <v>Prijs wijkt af</v>
      </c>
      <c r="L1962" t="str">
        <f>IF(Q2_2025[[#This Row],[Relatiekorting percentage]]=0,
    "Nvt",
    IF(Q2_2025[[#This Row],[Brutobedrag 2]] &lt; Q2_2025[[#This Row],[Bruto - Rel.korting]],
        "Nee",
        "Ja"))</f>
        <v>Nvt</v>
      </c>
      <c r="M1962" s="10">
        <f>IF(Q2_2025[[#This Row],[Artikelprijs]]&lt;&gt;"",Q2_2025[[#This Row],[Artikelprijs]],Q2_2025[[#This Row],[Stuksprijs]])</f>
        <v>252.35</v>
      </c>
      <c r="N1962" s="10">
        <f>Q2_2025[[#This Row],[Besteld]]*Q2_2025[[#This Row],[Prijs 2]]</f>
        <v>252.35</v>
      </c>
      <c r="O1962" s="10">
        <f>IF(Q2_2025[[#This Row],[Brutobedrag 2]]&lt;Q2_2025[[#This Row],[Bruto - Rel.korting]],Q2_2025[[#This Row],[Brutobedrag 2]],Q2_2025[[#This Row],[Brutobedrag 2]]*(100-Q2_2025[[#This Row],[Relatiekorting percentage]])/100)</f>
        <v>252.35</v>
      </c>
      <c r="R1962" s="3"/>
      <c r="W1962"/>
      <c r="AB1962"/>
    </row>
    <row r="1963" spans="1:28" x14ac:dyDescent="0.3">
      <c r="A1963" t="s">
        <v>702</v>
      </c>
      <c r="B1963">
        <v>5021030</v>
      </c>
      <c r="C1963" t="s">
        <v>299</v>
      </c>
      <c r="D1963">
        <v>1</v>
      </c>
      <c r="E1963" s="10">
        <v>175</v>
      </c>
      <c r="F1963" s="10">
        <v>175</v>
      </c>
      <c r="G1963" s="10">
        <v>175</v>
      </c>
      <c r="H1963">
        <v>0</v>
      </c>
      <c r="I1963" s="51" t="str">
        <f>_xlfn.XLOOKUP(Q2_2025[[#This Row],[Artikelnr]],Artikel_prijzen[Artnr],Artikel_prijzen[Groep],"")</f>
        <v>Elektra</v>
      </c>
      <c r="J1963" s="10">
        <f>_xlfn.XLOOKUP(Q2_2025[[#This Row],[Artikelnr]],Artikel_prijzen[Artnr],Artikel_prijzen[Prijs 2025],"")</f>
        <v>106.8625</v>
      </c>
      <c r="K1963" t="str">
        <f>IF(Q2_2025[[#This Row],[Artikelprijs]]&lt;&gt;"",IF(Q2_2025[[#This Row],[Stuksprijs]]=Q2_2025[[#This Row],[Artikelprijs]],"Prijs gelijk","Prijs wijkt af"),"")</f>
        <v>Prijs wijkt af</v>
      </c>
      <c r="L1963" t="str">
        <f>IF(Q2_2025[[#This Row],[Relatiekorting percentage]]=0,
    "Nvt",
    IF(Q2_2025[[#This Row],[Brutobedrag 2]] &lt; Q2_2025[[#This Row],[Bruto - Rel.korting]],
        "Nee",
        "Ja"))</f>
        <v>Nvt</v>
      </c>
      <c r="M1963" s="10">
        <f>IF(Q2_2025[[#This Row],[Artikelprijs]]&lt;&gt;"",Q2_2025[[#This Row],[Artikelprijs]],Q2_2025[[#This Row],[Stuksprijs]])</f>
        <v>106.8625</v>
      </c>
      <c r="N1963" s="10">
        <f>Q2_2025[[#This Row],[Besteld]]*Q2_2025[[#This Row],[Prijs 2]]</f>
        <v>106.8625</v>
      </c>
      <c r="O1963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1963" s="3"/>
      <c r="W1963"/>
      <c r="AB1963"/>
    </row>
    <row r="1964" spans="1:28" x14ac:dyDescent="0.3">
      <c r="A1964" t="s">
        <v>702</v>
      </c>
      <c r="B1964">
        <v>5030229</v>
      </c>
      <c r="C1964" t="s">
        <v>393</v>
      </c>
      <c r="D1964">
        <v>4</v>
      </c>
      <c r="E1964" s="10">
        <v>303.85000000000002</v>
      </c>
      <c r="F1964" s="10">
        <v>1215.4000000000001</v>
      </c>
      <c r="G1964" s="10">
        <v>1215.4000000000001</v>
      </c>
      <c r="H1964">
        <v>0</v>
      </c>
      <c r="I1964" s="51" t="str">
        <f>_xlfn.XLOOKUP(Q2_2025[[#This Row],[Artikelnr]],Artikel_prijzen[Artnr],Artikel_prijzen[Groep],"")</f>
        <v>Rigging</v>
      </c>
      <c r="J1964" s="10">
        <f>_xlfn.XLOOKUP(Q2_2025[[#This Row],[Artikelnr]],Artikel_prijzen[Artnr],Artikel_prijzen[Prijs 2025],"")</f>
        <v>295</v>
      </c>
      <c r="K1964" t="str">
        <f>IF(Q2_2025[[#This Row],[Artikelprijs]]&lt;&gt;"",IF(Q2_2025[[#This Row],[Stuksprijs]]=Q2_2025[[#This Row],[Artikelprijs]],"Prijs gelijk","Prijs wijkt af"),"")</f>
        <v>Prijs wijkt af</v>
      </c>
      <c r="L1964" t="str">
        <f>IF(Q2_2025[[#This Row],[Relatiekorting percentage]]=0,
    "Nvt",
    IF(Q2_2025[[#This Row],[Brutobedrag 2]] &lt; Q2_2025[[#This Row],[Bruto - Rel.korting]],
        "Nee",
        "Ja"))</f>
        <v>Nvt</v>
      </c>
      <c r="M1964" s="10">
        <f>IF(Q2_2025[[#This Row],[Artikelprijs]]&lt;&gt;"",Q2_2025[[#This Row],[Artikelprijs]],Q2_2025[[#This Row],[Stuksprijs]])</f>
        <v>295</v>
      </c>
      <c r="N1964" s="10">
        <f>Q2_2025[[#This Row],[Besteld]]*Q2_2025[[#This Row],[Prijs 2]]</f>
        <v>1180</v>
      </c>
      <c r="O1964" s="10">
        <f>IF(Q2_2025[[#This Row],[Brutobedrag 2]]&lt;Q2_2025[[#This Row],[Bruto - Rel.korting]],Q2_2025[[#This Row],[Brutobedrag 2]],Q2_2025[[#This Row],[Brutobedrag 2]]*(100-Q2_2025[[#This Row],[Relatiekorting percentage]])/100)</f>
        <v>1180</v>
      </c>
      <c r="R1964" s="3"/>
      <c r="W1964"/>
      <c r="AB1964"/>
    </row>
    <row r="1965" spans="1:28" x14ac:dyDescent="0.3">
      <c r="A1965" t="s">
        <v>702</v>
      </c>
      <c r="B1965">
        <v>5030228</v>
      </c>
      <c r="C1965" t="s">
        <v>473</v>
      </c>
      <c r="D1965">
        <v>1</v>
      </c>
      <c r="E1965" s="10">
        <v>236.9</v>
      </c>
      <c r="F1965" s="10">
        <v>236.9</v>
      </c>
      <c r="G1965" s="10">
        <v>236.9</v>
      </c>
      <c r="H1965">
        <v>0</v>
      </c>
      <c r="I1965" s="51" t="str">
        <f>_xlfn.XLOOKUP(Q2_2025[[#This Row],[Artikelnr]],Artikel_prijzen[Artnr],Artikel_prijzen[Groep],"")</f>
        <v>Rigging</v>
      </c>
      <c r="J1965" s="10">
        <f>_xlfn.XLOOKUP(Q2_2025[[#This Row],[Artikelnr]],Artikel_prijzen[Artnr],Artikel_prijzen[Prijs 2025],"")</f>
        <v>230</v>
      </c>
      <c r="K1965" t="str">
        <f>IF(Q2_2025[[#This Row],[Artikelprijs]]&lt;&gt;"",IF(Q2_2025[[#This Row],[Stuksprijs]]=Q2_2025[[#This Row],[Artikelprijs]],"Prijs gelijk","Prijs wijkt af"),"")</f>
        <v>Prijs wijkt af</v>
      </c>
      <c r="L1965" t="str">
        <f>IF(Q2_2025[[#This Row],[Relatiekorting percentage]]=0,
    "Nvt",
    IF(Q2_2025[[#This Row],[Brutobedrag 2]] &lt; Q2_2025[[#This Row],[Bruto - Rel.korting]],
        "Nee",
        "Ja"))</f>
        <v>Nvt</v>
      </c>
      <c r="M1965" s="10">
        <f>IF(Q2_2025[[#This Row],[Artikelprijs]]&lt;&gt;"",Q2_2025[[#This Row],[Artikelprijs]],Q2_2025[[#This Row],[Stuksprijs]])</f>
        <v>230</v>
      </c>
      <c r="N1965" s="10">
        <f>Q2_2025[[#This Row],[Besteld]]*Q2_2025[[#This Row],[Prijs 2]]</f>
        <v>230</v>
      </c>
      <c r="O1965" s="10">
        <f>IF(Q2_2025[[#This Row],[Brutobedrag 2]]&lt;Q2_2025[[#This Row],[Bruto - Rel.korting]],Q2_2025[[#This Row],[Brutobedrag 2]],Q2_2025[[#This Row],[Brutobedrag 2]]*(100-Q2_2025[[#This Row],[Relatiekorting percentage]])/100)</f>
        <v>230</v>
      </c>
      <c r="R1965" s="3"/>
      <c r="W1965"/>
      <c r="AB1965"/>
    </row>
    <row r="1966" spans="1:28" x14ac:dyDescent="0.3">
      <c r="A1966" t="s">
        <v>702</v>
      </c>
      <c r="B1966">
        <v>5022023</v>
      </c>
      <c r="C1966" t="s">
        <v>489</v>
      </c>
      <c r="D1966">
        <v>1</v>
      </c>
      <c r="E1966" s="10">
        <v>339.47</v>
      </c>
      <c r="F1966" s="10">
        <v>339.47</v>
      </c>
      <c r="G1966" s="10">
        <v>339.47</v>
      </c>
      <c r="H1966">
        <v>0</v>
      </c>
      <c r="I1966" s="51" t="str">
        <f>_xlfn.XLOOKUP(Q2_2025[[#This Row],[Artikelnr]],Artikel_prijzen[Artnr],Artikel_prijzen[Groep],"")</f>
        <v>Elektra</v>
      </c>
      <c r="J1966" s="10">
        <f>_xlfn.XLOOKUP(Q2_2025[[#This Row],[Artikelnr]],Artikel_prijzen[Artnr],Artikel_prijzen[Prijs 2025],"")</f>
        <v>252.35</v>
      </c>
      <c r="K1966" t="str">
        <f>IF(Q2_2025[[#This Row],[Artikelprijs]]&lt;&gt;"",IF(Q2_2025[[#This Row],[Stuksprijs]]=Q2_2025[[#This Row],[Artikelprijs]],"Prijs gelijk","Prijs wijkt af"),"")</f>
        <v>Prijs wijkt af</v>
      </c>
      <c r="L1966" t="str">
        <f>IF(Q2_2025[[#This Row],[Relatiekorting percentage]]=0,
    "Nvt",
    IF(Q2_2025[[#This Row],[Brutobedrag 2]] &lt; Q2_2025[[#This Row],[Bruto - Rel.korting]],
        "Nee",
        "Ja"))</f>
        <v>Nvt</v>
      </c>
      <c r="M1966" s="10">
        <f>IF(Q2_2025[[#This Row],[Artikelprijs]]&lt;&gt;"",Q2_2025[[#This Row],[Artikelprijs]],Q2_2025[[#This Row],[Stuksprijs]])</f>
        <v>252.35</v>
      </c>
      <c r="N1966" s="10">
        <f>Q2_2025[[#This Row],[Besteld]]*Q2_2025[[#This Row],[Prijs 2]]</f>
        <v>252.35</v>
      </c>
      <c r="O1966" s="10">
        <f>IF(Q2_2025[[#This Row],[Brutobedrag 2]]&lt;Q2_2025[[#This Row],[Bruto - Rel.korting]],Q2_2025[[#This Row],[Brutobedrag 2]],Q2_2025[[#This Row],[Brutobedrag 2]]*(100-Q2_2025[[#This Row],[Relatiekorting percentage]])/100)</f>
        <v>252.35</v>
      </c>
      <c r="R1966" s="3"/>
      <c r="W1966"/>
      <c r="AB1966"/>
    </row>
    <row r="1967" spans="1:28" x14ac:dyDescent="0.3">
      <c r="A1967" t="s">
        <v>702</v>
      </c>
      <c r="B1967">
        <v>5021030</v>
      </c>
      <c r="C1967" t="s">
        <v>299</v>
      </c>
      <c r="D1967">
        <v>1</v>
      </c>
      <c r="E1967" s="10">
        <v>175</v>
      </c>
      <c r="F1967" s="10">
        <v>175</v>
      </c>
      <c r="G1967" s="10">
        <v>175</v>
      </c>
      <c r="H1967">
        <v>0</v>
      </c>
      <c r="I1967" s="51" t="str">
        <f>_xlfn.XLOOKUP(Q2_2025[[#This Row],[Artikelnr]],Artikel_prijzen[Artnr],Artikel_prijzen[Groep],"")</f>
        <v>Elektra</v>
      </c>
      <c r="J1967" s="10">
        <f>_xlfn.XLOOKUP(Q2_2025[[#This Row],[Artikelnr]],Artikel_prijzen[Artnr],Artikel_prijzen[Prijs 2025],"")</f>
        <v>106.8625</v>
      </c>
      <c r="K1967" t="str">
        <f>IF(Q2_2025[[#This Row],[Artikelprijs]]&lt;&gt;"",IF(Q2_2025[[#This Row],[Stuksprijs]]=Q2_2025[[#This Row],[Artikelprijs]],"Prijs gelijk","Prijs wijkt af"),"")</f>
        <v>Prijs wijkt af</v>
      </c>
      <c r="L1967" t="str">
        <f>IF(Q2_2025[[#This Row],[Relatiekorting percentage]]=0,
    "Nvt",
    IF(Q2_2025[[#This Row],[Brutobedrag 2]] &lt; Q2_2025[[#This Row],[Bruto - Rel.korting]],
        "Nee",
        "Ja"))</f>
        <v>Nvt</v>
      </c>
      <c r="M1967" s="10">
        <f>IF(Q2_2025[[#This Row],[Artikelprijs]]&lt;&gt;"",Q2_2025[[#This Row],[Artikelprijs]],Q2_2025[[#This Row],[Stuksprijs]])</f>
        <v>106.8625</v>
      </c>
      <c r="N1967" s="10">
        <f>Q2_2025[[#This Row],[Besteld]]*Q2_2025[[#This Row],[Prijs 2]]</f>
        <v>106.8625</v>
      </c>
      <c r="O1967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1967" s="3"/>
      <c r="W1967"/>
      <c r="AB1967"/>
    </row>
    <row r="1968" spans="1:28" x14ac:dyDescent="0.3">
      <c r="A1968" t="s">
        <v>702</v>
      </c>
      <c r="B1968">
        <v>5030225</v>
      </c>
      <c r="C1968" t="s">
        <v>628</v>
      </c>
      <c r="D1968">
        <v>4</v>
      </c>
      <c r="E1968" s="10">
        <v>133.9</v>
      </c>
      <c r="F1968" s="10">
        <v>535.6</v>
      </c>
      <c r="G1968" s="10">
        <v>535.6</v>
      </c>
      <c r="H1968">
        <v>0</v>
      </c>
      <c r="I1968" s="51" t="str">
        <f>_xlfn.XLOOKUP(Q2_2025[[#This Row],[Artikelnr]],Artikel_prijzen[Artnr],Artikel_prijzen[Groep],"")</f>
        <v>Rigging</v>
      </c>
      <c r="J1968" s="10">
        <f>_xlfn.XLOOKUP(Q2_2025[[#This Row],[Artikelnr]],Artikel_prijzen[Artnr],Artikel_prijzen[Prijs 2025],"")</f>
        <v>130</v>
      </c>
      <c r="K1968" t="str">
        <f>IF(Q2_2025[[#This Row],[Artikelprijs]]&lt;&gt;"",IF(Q2_2025[[#This Row],[Stuksprijs]]=Q2_2025[[#This Row],[Artikelprijs]],"Prijs gelijk","Prijs wijkt af"),"")</f>
        <v>Prijs wijkt af</v>
      </c>
      <c r="L1968" t="str">
        <f>IF(Q2_2025[[#This Row],[Relatiekorting percentage]]=0,
    "Nvt",
    IF(Q2_2025[[#This Row],[Brutobedrag 2]] &lt; Q2_2025[[#This Row],[Bruto - Rel.korting]],
        "Nee",
        "Ja"))</f>
        <v>Nvt</v>
      </c>
      <c r="M1968" s="10">
        <f>IF(Q2_2025[[#This Row],[Artikelprijs]]&lt;&gt;"",Q2_2025[[#This Row],[Artikelprijs]],Q2_2025[[#This Row],[Stuksprijs]])</f>
        <v>130</v>
      </c>
      <c r="N1968" s="10">
        <f>Q2_2025[[#This Row],[Besteld]]*Q2_2025[[#This Row],[Prijs 2]]</f>
        <v>520</v>
      </c>
      <c r="O1968" s="10">
        <f>IF(Q2_2025[[#This Row],[Brutobedrag 2]]&lt;Q2_2025[[#This Row],[Bruto - Rel.korting]],Q2_2025[[#This Row],[Brutobedrag 2]],Q2_2025[[#This Row],[Brutobedrag 2]]*(100-Q2_2025[[#This Row],[Relatiekorting percentage]])/100)</f>
        <v>520</v>
      </c>
      <c r="R1968" s="3"/>
      <c r="W1968"/>
      <c r="AB1968"/>
    </row>
    <row r="1969" spans="1:28" x14ac:dyDescent="0.3">
      <c r="A1969" t="s">
        <v>702</v>
      </c>
      <c r="B1969">
        <v>5030225</v>
      </c>
      <c r="C1969" t="s">
        <v>628</v>
      </c>
      <c r="D1969">
        <v>4</v>
      </c>
      <c r="E1969" s="10">
        <v>133.9</v>
      </c>
      <c r="F1969" s="10">
        <v>535.6</v>
      </c>
      <c r="G1969" s="10">
        <v>535.6</v>
      </c>
      <c r="H1969">
        <v>0</v>
      </c>
      <c r="I1969" s="51" t="str">
        <f>_xlfn.XLOOKUP(Q2_2025[[#This Row],[Artikelnr]],Artikel_prijzen[Artnr],Artikel_prijzen[Groep],"")</f>
        <v>Rigging</v>
      </c>
      <c r="J1969" s="10">
        <f>_xlfn.XLOOKUP(Q2_2025[[#This Row],[Artikelnr]],Artikel_prijzen[Artnr],Artikel_prijzen[Prijs 2025],"")</f>
        <v>130</v>
      </c>
      <c r="K1969" t="str">
        <f>IF(Q2_2025[[#This Row],[Artikelprijs]]&lt;&gt;"",IF(Q2_2025[[#This Row],[Stuksprijs]]=Q2_2025[[#This Row],[Artikelprijs]],"Prijs gelijk","Prijs wijkt af"),"")</f>
        <v>Prijs wijkt af</v>
      </c>
      <c r="L1969" t="str">
        <f>IF(Q2_2025[[#This Row],[Relatiekorting percentage]]=0,
    "Nvt",
    IF(Q2_2025[[#This Row],[Brutobedrag 2]] &lt; Q2_2025[[#This Row],[Bruto - Rel.korting]],
        "Nee",
        "Ja"))</f>
        <v>Nvt</v>
      </c>
      <c r="M1969" s="10">
        <f>IF(Q2_2025[[#This Row],[Artikelprijs]]&lt;&gt;"",Q2_2025[[#This Row],[Artikelprijs]],Q2_2025[[#This Row],[Stuksprijs]])</f>
        <v>130</v>
      </c>
      <c r="N1969" s="10">
        <f>Q2_2025[[#This Row],[Besteld]]*Q2_2025[[#This Row],[Prijs 2]]</f>
        <v>520</v>
      </c>
      <c r="O1969" s="10">
        <f>IF(Q2_2025[[#This Row],[Brutobedrag 2]]&lt;Q2_2025[[#This Row],[Bruto - Rel.korting]],Q2_2025[[#This Row],[Brutobedrag 2]],Q2_2025[[#This Row],[Brutobedrag 2]]*(100-Q2_2025[[#This Row],[Relatiekorting percentage]])/100)</f>
        <v>520</v>
      </c>
      <c r="R1969" s="3"/>
      <c r="W1969"/>
      <c r="AB1969"/>
    </row>
    <row r="1970" spans="1:28" x14ac:dyDescent="0.3">
      <c r="A1970" t="s">
        <v>702</v>
      </c>
      <c r="B1970">
        <v>5030225</v>
      </c>
      <c r="C1970" t="s">
        <v>628</v>
      </c>
      <c r="D1970">
        <v>4</v>
      </c>
      <c r="E1970" s="10">
        <v>133.9</v>
      </c>
      <c r="F1970" s="10">
        <v>535.6</v>
      </c>
      <c r="G1970" s="10">
        <v>535.6</v>
      </c>
      <c r="H1970">
        <v>0</v>
      </c>
      <c r="I1970" s="51" t="str">
        <f>_xlfn.XLOOKUP(Q2_2025[[#This Row],[Artikelnr]],Artikel_prijzen[Artnr],Artikel_prijzen[Groep],"")</f>
        <v>Rigging</v>
      </c>
      <c r="J1970" s="10">
        <f>_xlfn.XLOOKUP(Q2_2025[[#This Row],[Artikelnr]],Artikel_prijzen[Artnr],Artikel_prijzen[Prijs 2025],"")</f>
        <v>130</v>
      </c>
      <c r="K1970" t="str">
        <f>IF(Q2_2025[[#This Row],[Artikelprijs]]&lt;&gt;"",IF(Q2_2025[[#This Row],[Stuksprijs]]=Q2_2025[[#This Row],[Artikelprijs]],"Prijs gelijk","Prijs wijkt af"),"")</f>
        <v>Prijs wijkt af</v>
      </c>
      <c r="L1970" t="str">
        <f>IF(Q2_2025[[#This Row],[Relatiekorting percentage]]=0,
    "Nvt",
    IF(Q2_2025[[#This Row],[Brutobedrag 2]] &lt; Q2_2025[[#This Row],[Bruto - Rel.korting]],
        "Nee",
        "Ja"))</f>
        <v>Nvt</v>
      </c>
      <c r="M1970" s="10">
        <f>IF(Q2_2025[[#This Row],[Artikelprijs]]&lt;&gt;"",Q2_2025[[#This Row],[Artikelprijs]],Q2_2025[[#This Row],[Stuksprijs]])</f>
        <v>130</v>
      </c>
      <c r="N1970" s="10">
        <f>Q2_2025[[#This Row],[Besteld]]*Q2_2025[[#This Row],[Prijs 2]]</f>
        <v>520</v>
      </c>
      <c r="O1970" s="10">
        <f>IF(Q2_2025[[#This Row],[Brutobedrag 2]]&lt;Q2_2025[[#This Row],[Bruto - Rel.korting]],Q2_2025[[#This Row],[Brutobedrag 2]],Q2_2025[[#This Row],[Brutobedrag 2]]*(100-Q2_2025[[#This Row],[Relatiekorting percentage]])/100)</f>
        <v>520</v>
      </c>
      <c r="R1970" s="3"/>
      <c r="W1970"/>
      <c r="AB1970"/>
    </row>
    <row r="1971" spans="1:28" x14ac:dyDescent="0.3">
      <c r="A1971" t="s">
        <v>702</v>
      </c>
      <c r="B1971">
        <v>5030225</v>
      </c>
      <c r="C1971" t="s">
        <v>628</v>
      </c>
      <c r="D1971">
        <v>4</v>
      </c>
      <c r="E1971" s="10">
        <v>133.9</v>
      </c>
      <c r="F1971" s="10">
        <v>535.6</v>
      </c>
      <c r="G1971" s="10">
        <v>535.6</v>
      </c>
      <c r="H1971">
        <v>0</v>
      </c>
      <c r="I1971" s="51" t="str">
        <f>_xlfn.XLOOKUP(Q2_2025[[#This Row],[Artikelnr]],Artikel_prijzen[Artnr],Artikel_prijzen[Groep],"")</f>
        <v>Rigging</v>
      </c>
      <c r="J1971" s="10">
        <f>_xlfn.XLOOKUP(Q2_2025[[#This Row],[Artikelnr]],Artikel_prijzen[Artnr],Artikel_prijzen[Prijs 2025],"")</f>
        <v>130</v>
      </c>
      <c r="K1971" t="str">
        <f>IF(Q2_2025[[#This Row],[Artikelprijs]]&lt;&gt;"",IF(Q2_2025[[#This Row],[Stuksprijs]]=Q2_2025[[#This Row],[Artikelprijs]],"Prijs gelijk","Prijs wijkt af"),"")</f>
        <v>Prijs wijkt af</v>
      </c>
      <c r="L1971" t="str">
        <f>IF(Q2_2025[[#This Row],[Relatiekorting percentage]]=0,
    "Nvt",
    IF(Q2_2025[[#This Row],[Brutobedrag 2]] &lt; Q2_2025[[#This Row],[Bruto - Rel.korting]],
        "Nee",
        "Ja"))</f>
        <v>Nvt</v>
      </c>
      <c r="M1971" s="10">
        <f>IF(Q2_2025[[#This Row],[Artikelprijs]]&lt;&gt;"",Q2_2025[[#This Row],[Artikelprijs]],Q2_2025[[#This Row],[Stuksprijs]])</f>
        <v>130</v>
      </c>
      <c r="N1971" s="10">
        <f>Q2_2025[[#This Row],[Besteld]]*Q2_2025[[#This Row],[Prijs 2]]</f>
        <v>520</v>
      </c>
      <c r="O1971" s="10">
        <f>IF(Q2_2025[[#This Row],[Brutobedrag 2]]&lt;Q2_2025[[#This Row],[Bruto - Rel.korting]],Q2_2025[[#This Row],[Brutobedrag 2]],Q2_2025[[#This Row],[Brutobedrag 2]]*(100-Q2_2025[[#This Row],[Relatiekorting percentage]])/100)</f>
        <v>520</v>
      </c>
      <c r="R1971" s="3"/>
      <c r="W1971"/>
      <c r="AB1971"/>
    </row>
    <row r="1972" spans="1:28" x14ac:dyDescent="0.3">
      <c r="A1972" t="s">
        <v>702</v>
      </c>
      <c r="B1972">
        <v>5030225</v>
      </c>
      <c r="C1972" t="s">
        <v>628</v>
      </c>
      <c r="D1972">
        <v>4</v>
      </c>
      <c r="E1972" s="10">
        <v>133.9</v>
      </c>
      <c r="F1972" s="10">
        <v>535.6</v>
      </c>
      <c r="G1972" s="10">
        <v>535.6</v>
      </c>
      <c r="H1972">
        <v>0</v>
      </c>
      <c r="I1972" s="51" t="str">
        <f>_xlfn.XLOOKUP(Q2_2025[[#This Row],[Artikelnr]],Artikel_prijzen[Artnr],Artikel_prijzen[Groep],"")</f>
        <v>Rigging</v>
      </c>
      <c r="J1972" s="10">
        <f>_xlfn.XLOOKUP(Q2_2025[[#This Row],[Artikelnr]],Artikel_prijzen[Artnr],Artikel_prijzen[Prijs 2025],"")</f>
        <v>130</v>
      </c>
      <c r="K1972" t="str">
        <f>IF(Q2_2025[[#This Row],[Artikelprijs]]&lt;&gt;"",IF(Q2_2025[[#This Row],[Stuksprijs]]=Q2_2025[[#This Row],[Artikelprijs]],"Prijs gelijk","Prijs wijkt af"),"")</f>
        <v>Prijs wijkt af</v>
      </c>
      <c r="L1972" t="str">
        <f>IF(Q2_2025[[#This Row],[Relatiekorting percentage]]=0,
    "Nvt",
    IF(Q2_2025[[#This Row],[Brutobedrag 2]] &lt; Q2_2025[[#This Row],[Bruto - Rel.korting]],
        "Nee",
        "Ja"))</f>
        <v>Nvt</v>
      </c>
      <c r="M1972" s="10">
        <f>IF(Q2_2025[[#This Row],[Artikelprijs]]&lt;&gt;"",Q2_2025[[#This Row],[Artikelprijs]],Q2_2025[[#This Row],[Stuksprijs]])</f>
        <v>130</v>
      </c>
      <c r="N1972" s="10">
        <f>Q2_2025[[#This Row],[Besteld]]*Q2_2025[[#This Row],[Prijs 2]]</f>
        <v>520</v>
      </c>
      <c r="O1972" s="10">
        <f>IF(Q2_2025[[#This Row],[Brutobedrag 2]]&lt;Q2_2025[[#This Row],[Bruto - Rel.korting]],Q2_2025[[#This Row],[Brutobedrag 2]],Q2_2025[[#This Row],[Brutobedrag 2]]*(100-Q2_2025[[#This Row],[Relatiekorting percentage]])/100)</f>
        <v>520</v>
      </c>
      <c r="R1972" s="3"/>
      <c r="W1972"/>
      <c r="AB1972"/>
    </row>
    <row r="1973" spans="1:28" x14ac:dyDescent="0.3">
      <c r="A1973" t="s">
        <v>702</v>
      </c>
      <c r="B1973">
        <v>5030225</v>
      </c>
      <c r="C1973" t="s">
        <v>628</v>
      </c>
      <c r="D1973">
        <v>4</v>
      </c>
      <c r="E1973" s="10">
        <v>133.9</v>
      </c>
      <c r="F1973" s="10">
        <v>535.6</v>
      </c>
      <c r="G1973" s="10">
        <v>535.6</v>
      </c>
      <c r="H1973">
        <v>0</v>
      </c>
      <c r="I1973" s="51" t="str">
        <f>_xlfn.XLOOKUP(Q2_2025[[#This Row],[Artikelnr]],Artikel_prijzen[Artnr],Artikel_prijzen[Groep],"")</f>
        <v>Rigging</v>
      </c>
      <c r="J1973" s="10">
        <f>_xlfn.XLOOKUP(Q2_2025[[#This Row],[Artikelnr]],Artikel_prijzen[Artnr],Artikel_prijzen[Prijs 2025],"")</f>
        <v>130</v>
      </c>
      <c r="K1973" t="str">
        <f>IF(Q2_2025[[#This Row],[Artikelprijs]]&lt;&gt;"",IF(Q2_2025[[#This Row],[Stuksprijs]]=Q2_2025[[#This Row],[Artikelprijs]],"Prijs gelijk","Prijs wijkt af"),"")</f>
        <v>Prijs wijkt af</v>
      </c>
      <c r="L1973" t="str">
        <f>IF(Q2_2025[[#This Row],[Relatiekorting percentage]]=0,
    "Nvt",
    IF(Q2_2025[[#This Row],[Brutobedrag 2]] &lt; Q2_2025[[#This Row],[Bruto - Rel.korting]],
        "Nee",
        "Ja"))</f>
        <v>Nvt</v>
      </c>
      <c r="M1973" s="10">
        <f>IF(Q2_2025[[#This Row],[Artikelprijs]]&lt;&gt;"",Q2_2025[[#This Row],[Artikelprijs]],Q2_2025[[#This Row],[Stuksprijs]])</f>
        <v>130</v>
      </c>
      <c r="N1973" s="10">
        <f>Q2_2025[[#This Row],[Besteld]]*Q2_2025[[#This Row],[Prijs 2]]</f>
        <v>520</v>
      </c>
      <c r="O1973" s="10">
        <f>IF(Q2_2025[[#This Row],[Brutobedrag 2]]&lt;Q2_2025[[#This Row],[Bruto - Rel.korting]],Q2_2025[[#This Row],[Brutobedrag 2]],Q2_2025[[#This Row],[Brutobedrag 2]]*(100-Q2_2025[[#This Row],[Relatiekorting percentage]])/100)</f>
        <v>520</v>
      </c>
      <c r="R1973" s="3"/>
      <c r="W1973"/>
      <c r="AB1973"/>
    </row>
    <row r="1974" spans="1:28" x14ac:dyDescent="0.3">
      <c r="A1974" t="s">
        <v>702</v>
      </c>
      <c r="B1974">
        <v>5021030</v>
      </c>
      <c r="C1974" t="s">
        <v>299</v>
      </c>
      <c r="D1974">
        <v>1</v>
      </c>
      <c r="E1974" s="10">
        <v>175</v>
      </c>
      <c r="F1974" s="10">
        <v>175</v>
      </c>
      <c r="G1974" s="10">
        <v>175</v>
      </c>
      <c r="H1974">
        <v>0</v>
      </c>
      <c r="I1974" s="51" t="str">
        <f>_xlfn.XLOOKUP(Q2_2025[[#This Row],[Artikelnr]],Artikel_prijzen[Artnr],Artikel_prijzen[Groep],"")</f>
        <v>Elektra</v>
      </c>
      <c r="J1974" s="10">
        <f>_xlfn.XLOOKUP(Q2_2025[[#This Row],[Artikelnr]],Artikel_prijzen[Artnr],Artikel_prijzen[Prijs 2025],"")</f>
        <v>106.8625</v>
      </c>
      <c r="K1974" t="str">
        <f>IF(Q2_2025[[#This Row],[Artikelprijs]]&lt;&gt;"",IF(Q2_2025[[#This Row],[Stuksprijs]]=Q2_2025[[#This Row],[Artikelprijs]],"Prijs gelijk","Prijs wijkt af"),"")</f>
        <v>Prijs wijkt af</v>
      </c>
      <c r="L1974" t="str">
        <f>IF(Q2_2025[[#This Row],[Relatiekorting percentage]]=0,
    "Nvt",
    IF(Q2_2025[[#This Row],[Brutobedrag 2]] &lt; Q2_2025[[#This Row],[Bruto - Rel.korting]],
        "Nee",
        "Ja"))</f>
        <v>Nvt</v>
      </c>
      <c r="M1974" s="10">
        <f>IF(Q2_2025[[#This Row],[Artikelprijs]]&lt;&gt;"",Q2_2025[[#This Row],[Artikelprijs]],Q2_2025[[#This Row],[Stuksprijs]])</f>
        <v>106.8625</v>
      </c>
      <c r="N1974" s="10">
        <f>Q2_2025[[#This Row],[Besteld]]*Q2_2025[[#This Row],[Prijs 2]]</f>
        <v>106.8625</v>
      </c>
      <c r="O1974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1974" s="3"/>
      <c r="W1974"/>
      <c r="AB1974"/>
    </row>
    <row r="1975" spans="1:28" x14ac:dyDescent="0.3">
      <c r="A1975" t="s">
        <v>702</v>
      </c>
      <c r="B1975">
        <v>5030229</v>
      </c>
      <c r="C1975" t="s">
        <v>18</v>
      </c>
      <c r="D1975">
        <v>12</v>
      </c>
      <c r="E1975" s="10">
        <v>303.85000000000002</v>
      </c>
      <c r="F1975" s="10">
        <v>3646.2</v>
      </c>
      <c r="G1975" s="10">
        <v>3646.2</v>
      </c>
      <c r="H1975">
        <v>0</v>
      </c>
      <c r="I1975" s="51" t="str">
        <f>_xlfn.XLOOKUP(Q2_2025[[#This Row],[Artikelnr]],Artikel_prijzen[Artnr],Artikel_prijzen[Groep],"")</f>
        <v>Rigging</v>
      </c>
      <c r="J1975" s="10">
        <f>_xlfn.XLOOKUP(Q2_2025[[#This Row],[Artikelnr]],Artikel_prijzen[Artnr],Artikel_prijzen[Prijs 2025],"")</f>
        <v>295</v>
      </c>
      <c r="K1975" t="str">
        <f>IF(Q2_2025[[#This Row],[Artikelprijs]]&lt;&gt;"",IF(Q2_2025[[#This Row],[Stuksprijs]]=Q2_2025[[#This Row],[Artikelprijs]],"Prijs gelijk","Prijs wijkt af"),"")</f>
        <v>Prijs wijkt af</v>
      </c>
      <c r="L1975" t="str">
        <f>IF(Q2_2025[[#This Row],[Relatiekorting percentage]]=0,
    "Nvt",
    IF(Q2_2025[[#This Row],[Brutobedrag 2]] &lt; Q2_2025[[#This Row],[Bruto - Rel.korting]],
        "Nee",
        "Ja"))</f>
        <v>Nvt</v>
      </c>
      <c r="M1975" s="10">
        <f>IF(Q2_2025[[#This Row],[Artikelprijs]]&lt;&gt;"",Q2_2025[[#This Row],[Artikelprijs]],Q2_2025[[#This Row],[Stuksprijs]])</f>
        <v>295</v>
      </c>
      <c r="N1975" s="10">
        <f>Q2_2025[[#This Row],[Besteld]]*Q2_2025[[#This Row],[Prijs 2]]</f>
        <v>3540</v>
      </c>
      <c r="O1975" s="10">
        <f>IF(Q2_2025[[#This Row],[Brutobedrag 2]]&lt;Q2_2025[[#This Row],[Bruto - Rel.korting]],Q2_2025[[#This Row],[Brutobedrag 2]],Q2_2025[[#This Row],[Brutobedrag 2]]*(100-Q2_2025[[#This Row],[Relatiekorting percentage]])/100)</f>
        <v>3540</v>
      </c>
      <c r="R1975" s="3"/>
      <c r="W1975"/>
      <c r="AB1975"/>
    </row>
    <row r="1976" spans="1:28" x14ac:dyDescent="0.3">
      <c r="A1976" t="s">
        <v>702</v>
      </c>
      <c r="B1976">
        <v>5030232</v>
      </c>
      <c r="C1976" t="s">
        <v>116</v>
      </c>
      <c r="D1976">
        <v>1</v>
      </c>
      <c r="E1976" s="10">
        <v>144.19999999999999</v>
      </c>
      <c r="F1976" s="10">
        <v>144.19999999999999</v>
      </c>
      <c r="G1976" s="10">
        <v>144.19999999999999</v>
      </c>
      <c r="H1976">
        <v>0</v>
      </c>
      <c r="I1976" s="51" t="str">
        <f>_xlfn.XLOOKUP(Q2_2025[[#This Row],[Artikelnr]],Artikel_prijzen[Artnr],Artikel_prijzen[Groep],"")</f>
        <v>Rigging</v>
      </c>
      <c r="J1976" s="10">
        <f>_xlfn.XLOOKUP(Q2_2025[[#This Row],[Artikelnr]],Artikel_prijzen[Artnr],Artikel_prijzen[Prijs 2025],"")</f>
        <v>140</v>
      </c>
      <c r="K1976" t="str">
        <f>IF(Q2_2025[[#This Row],[Artikelprijs]]&lt;&gt;"",IF(Q2_2025[[#This Row],[Stuksprijs]]=Q2_2025[[#This Row],[Artikelprijs]],"Prijs gelijk","Prijs wijkt af"),"")</f>
        <v>Prijs wijkt af</v>
      </c>
      <c r="L1976" t="str">
        <f>IF(Q2_2025[[#This Row],[Relatiekorting percentage]]=0,
    "Nvt",
    IF(Q2_2025[[#This Row],[Brutobedrag 2]] &lt; Q2_2025[[#This Row],[Bruto - Rel.korting]],
        "Nee",
        "Ja"))</f>
        <v>Nvt</v>
      </c>
      <c r="M1976" s="10">
        <f>IF(Q2_2025[[#This Row],[Artikelprijs]]&lt;&gt;"",Q2_2025[[#This Row],[Artikelprijs]],Q2_2025[[#This Row],[Stuksprijs]])</f>
        <v>140</v>
      </c>
      <c r="N1976" s="10">
        <f>Q2_2025[[#This Row],[Besteld]]*Q2_2025[[#This Row],[Prijs 2]]</f>
        <v>140</v>
      </c>
      <c r="O1976" s="10">
        <f>IF(Q2_2025[[#This Row],[Brutobedrag 2]]&lt;Q2_2025[[#This Row],[Bruto - Rel.korting]],Q2_2025[[#This Row],[Brutobedrag 2]],Q2_2025[[#This Row],[Brutobedrag 2]]*(100-Q2_2025[[#This Row],[Relatiekorting percentage]])/100)</f>
        <v>140</v>
      </c>
      <c r="R1976" s="3"/>
      <c r="W1976"/>
      <c r="AB1976"/>
    </row>
    <row r="1977" spans="1:28" x14ac:dyDescent="0.3">
      <c r="A1977" t="s">
        <v>702</v>
      </c>
      <c r="B1977">
        <v>5030001</v>
      </c>
      <c r="C1977" t="s">
        <v>132</v>
      </c>
      <c r="D1977">
        <v>42</v>
      </c>
      <c r="E1977" s="10">
        <v>28.84</v>
      </c>
      <c r="F1977" s="10">
        <v>1211.28</v>
      </c>
      <c r="G1977" s="10">
        <v>1211.28</v>
      </c>
      <c r="H1977">
        <v>0</v>
      </c>
      <c r="I1977" s="51" t="str">
        <f>_xlfn.XLOOKUP(Q2_2025[[#This Row],[Artikelnr]],Artikel_prijzen[Artnr],Artikel_prijzen[Groep],"")</f>
        <v>Rigging</v>
      </c>
      <c r="J1977" s="10">
        <f>_xlfn.XLOOKUP(Q2_2025[[#This Row],[Artikelnr]],Artikel_prijzen[Artnr],Artikel_prijzen[Prijs 2025],"")</f>
        <v>28</v>
      </c>
      <c r="K1977" t="str">
        <f>IF(Q2_2025[[#This Row],[Artikelprijs]]&lt;&gt;"",IF(Q2_2025[[#This Row],[Stuksprijs]]=Q2_2025[[#This Row],[Artikelprijs]],"Prijs gelijk","Prijs wijkt af"),"")</f>
        <v>Prijs wijkt af</v>
      </c>
      <c r="L1977" t="str">
        <f>IF(Q2_2025[[#This Row],[Relatiekorting percentage]]=0,
    "Nvt",
    IF(Q2_2025[[#This Row],[Brutobedrag 2]] &lt; Q2_2025[[#This Row],[Bruto - Rel.korting]],
        "Nee",
        "Ja"))</f>
        <v>Nvt</v>
      </c>
      <c r="M1977" s="10">
        <f>IF(Q2_2025[[#This Row],[Artikelprijs]]&lt;&gt;"",Q2_2025[[#This Row],[Artikelprijs]],Q2_2025[[#This Row],[Stuksprijs]])</f>
        <v>28</v>
      </c>
      <c r="N1977" s="10">
        <f>Q2_2025[[#This Row],[Besteld]]*Q2_2025[[#This Row],[Prijs 2]]</f>
        <v>1176</v>
      </c>
      <c r="O1977" s="10">
        <f>IF(Q2_2025[[#This Row],[Brutobedrag 2]]&lt;Q2_2025[[#This Row],[Bruto - Rel.korting]],Q2_2025[[#This Row],[Brutobedrag 2]],Q2_2025[[#This Row],[Brutobedrag 2]]*(100-Q2_2025[[#This Row],[Relatiekorting percentage]])/100)</f>
        <v>1176</v>
      </c>
      <c r="R1977" s="3"/>
      <c r="W1977"/>
      <c r="AB1977"/>
    </row>
    <row r="1978" spans="1:28" x14ac:dyDescent="0.3">
      <c r="A1978" t="s">
        <v>702</v>
      </c>
      <c r="B1978">
        <v>5030229</v>
      </c>
      <c r="C1978" t="s">
        <v>18</v>
      </c>
      <c r="D1978">
        <v>4</v>
      </c>
      <c r="E1978" s="10">
        <v>303.85000000000002</v>
      </c>
      <c r="F1978" s="10">
        <v>1215.4000000000001</v>
      </c>
      <c r="G1978" s="10">
        <v>1215.4000000000001</v>
      </c>
      <c r="H1978">
        <v>0</v>
      </c>
      <c r="I1978" s="51" t="str">
        <f>_xlfn.XLOOKUP(Q2_2025[[#This Row],[Artikelnr]],Artikel_prijzen[Artnr],Artikel_prijzen[Groep],"")</f>
        <v>Rigging</v>
      </c>
      <c r="J1978" s="10">
        <f>_xlfn.XLOOKUP(Q2_2025[[#This Row],[Artikelnr]],Artikel_prijzen[Artnr],Artikel_prijzen[Prijs 2025],"")</f>
        <v>295</v>
      </c>
      <c r="K1978" t="str">
        <f>IF(Q2_2025[[#This Row],[Artikelprijs]]&lt;&gt;"",IF(Q2_2025[[#This Row],[Stuksprijs]]=Q2_2025[[#This Row],[Artikelprijs]],"Prijs gelijk","Prijs wijkt af"),"")</f>
        <v>Prijs wijkt af</v>
      </c>
      <c r="L1978" t="str">
        <f>IF(Q2_2025[[#This Row],[Relatiekorting percentage]]=0,
    "Nvt",
    IF(Q2_2025[[#This Row],[Brutobedrag 2]] &lt; Q2_2025[[#This Row],[Bruto - Rel.korting]],
        "Nee",
        "Ja"))</f>
        <v>Nvt</v>
      </c>
      <c r="M1978" s="10">
        <f>IF(Q2_2025[[#This Row],[Artikelprijs]]&lt;&gt;"",Q2_2025[[#This Row],[Artikelprijs]],Q2_2025[[#This Row],[Stuksprijs]])</f>
        <v>295</v>
      </c>
      <c r="N1978" s="10">
        <f>Q2_2025[[#This Row],[Besteld]]*Q2_2025[[#This Row],[Prijs 2]]</f>
        <v>1180</v>
      </c>
      <c r="O1978" s="10">
        <f>IF(Q2_2025[[#This Row],[Brutobedrag 2]]&lt;Q2_2025[[#This Row],[Bruto - Rel.korting]],Q2_2025[[#This Row],[Brutobedrag 2]],Q2_2025[[#This Row],[Brutobedrag 2]]*(100-Q2_2025[[#This Row],[Relatiekorting percentage]])/100)</f>
        <v>1180</v>
      </c>
      <c r="R1978" s="3"/>
      <c r="W1978"/>
      <c r="AB1978"/>
    </row>
    <row r="1979" spans="1:28" x14ac:dyDescent="0.3">
      <c r="A1979" t="s">
        <v>702</v>
      </c>
      <c r="B1979">
        <v>5030232</v>
      </c>
      <c r="C1979" t="s">
        <v>116</v>
      </c>
      <c r="D1979">
        <v>1</v>
      </c>
      <c r="E1979" s="10">
        <v>144.19999999999999</v>
      </c>
      <c r="F1979" s="10">
        <v>144.19999999999999</v>
      </c>
      <c r="G1979" s="10">
        <v>144.19999999999999</v>
      </c>
      <c r="H1979">
        <v>0</v>
      </c>
      <c r="I1979" s="51" t="str">
        <f>_xlfn.XLOOKUP(Q2_2025[[#This Row],[Artikelnr]],Artikel_prijzen[Artnr],Artikel_prijzen[Groep],"")</f>
        <v>Rigging</v>
      </c>
      <c r="J1979" s="10">
        <f>_xlfn.XLOOKUP(Q2_2025[[#This Row],[Artikelnr]],Artikel_prijzen[Artnr],Artikel_prijzen[Prijs 2025],"")</f>
        <v>140</v>
      </c>
      <c r="K1979" t="str">
        <f>IF(Q2_2025[[#This Row],[Artikelprijs]]&lt;&gt;"",IF(Q2_2025[[#This Row],[Stuksprijs]]=Q2_2025[[#This Row],[Artikelprijs]],"Prijs gelijk","Prijs wijkt af"),"")</f>
        <v>Prijs wijkt af</v>
      </c>
      <c r="L1979" t="str">
        <f>IF(Q2_2025[[#This Row],[Relatiekorting percentage]]=0,
    "Nvt",
    IF(Q2_2025[[#This Row],[Brutobedrag 2]] &lt; Q2_2025[[#This Row],[Bruto - Rel.korting]],
        "Nee",
        "Ja"))</f>
        <v>Nvt</v>
      </c>
      <c r="M1979" s="10">
        <f>IF(Q2_2025[[#This Row],[Artikelprijs]]&lt;&gt;"",Q2_2025[[#This Row],[Artikelprijs]],Q2_2025[[#This Row],[Stuksprijs]])</f>
        <v>140</v>
      </c>
      <c r="N1979" s="10">
        <f>Q2_2025[[#This Row],[Besteld]]*Q2_2025[[#This Row],[Prijs 2]]</f>
        <v>140</v>
      </c>
      <c r="O1979" s="10">
        <f>IF(Q2_2025[[#This Row],[Brutobedrag 2]]&lt;Q2_2025[[#This Row],[Bruto - Rel.korting]],Q2_2025[[#This Row],[Brutobedrag 2]],Q2_2025[[#This Row],[Brutobedrag 2]]*(100-Q2_2025[[#This Row],[Relatiekorting percentage]])/100)</f>
        <v>140</v>
      </c>
      <c r="R1979" s="3"/>
      <c r="W1979"/>
      <c r="AB1979"/>
    </row>
    <row r="1980" spans="1:28" x14ac:dyDescent="0.3">
      <c r="A1980" t="s">
        <v>702</v>
      </c>
      <c r="B1980">
        <v>2004027</v>
      </c>
      <c r="C1980" t="s">
        <v>339</v>
      </c>
      <c r="D1980">
        <v>4</v>
      </c>
      <c r="E1980" s="10">
        <v>16.54</v>
      </c>
      <c r="F1980" s="10">
        <v>66.16</v>
      </c>
      <c r="G1980" s="10">
        <v>52.93</v>
      </c>
      <c r="H1980">
        <v>20</v>
      </c>
      <c r="I1980" s="51" t="str">
        <f>_xlfn.XLOOKUP(Q2_2025[[#This Row],[Artikelnr]],Artikel_prijzen[Artnr],Artikel_prijzen[Groep],"")</f>
        <v/>
      </c>
      <c r="J1980" s="10" t="str">
        <f>_xlfn.XLOOKUP(Q2_2025[[#This Row],[Artikelnr]],Artikel_prijzen[Artnr],Artikel_prijzen[Prijs 2025],"")</f>
        <v/>
      </c>
      <c r="K1980" t="str">
        <f>IF(Q2_2025[[#This Row],[Artikelprijs]]&lt;&gt;"",IF(Q2_2025[[#This Row],[Stuksprijs]]=Q2_2025[[#This Row],[Artikelprijs]],"Prijs gelijk","Prijs wijkt af"),"")</f>
        <v/>
      </c>
      <c r="L1980" t="str">
        <f>IF(Q2_2025[[#This Row],[Relatiekorting percentage]]=0,
    "Nvt",
    IF(Q2_2025[[#This Row],[Brutobedrag 2]] &lt; Q2_2025[[#This Row],[Bruto - Rel.korting]],
        "Nee",
        "Ja"))</f>
        <v>Ja</v>
      </c>
      <c r="M1980" s="10">
        <f>IF(Q2_2025[[#This Row],[Artikelprijs]]&lt;&gt;"",Q2_2025[[#This Row],[Artikelprijs]],Q2_2025[[#This Row],[Stuksprijs]])</f>
        <v>16.54</v>
      </c>
      <c r="N1980" s="10">
        <f>Q2_2025[[#This Row],[Besteld]]*Q2_2025[[#This Row],[Prijs 2]]</f>
        <v>66.16</v>
      </c>
      <c r="O1980" s="10">
        <f>IF(Q2_2025[[#This Row],[Brutobedrag 2]]&lt;Q2_2025[[#This Row],[Bruto - Rel.korting]],Q2_2025[[#This Row],[Brutobedrag 2]],Q2_2025[[#This Row],[Brutobedrag 2]]*(100-Q2_2025[[#This Row],[Relatiekorting percentage]])/100)</f>
        <v>52.92799999999999</v>
      </c>
      <c r="R1980" s="3"/>
      <c r="W1980"/>
      <c r="AB1980"/>
    </row>
    <row r="1981" spans="1:28" x14ac:dyDescent="0.3">
      <c r="A1981" t="s">
        <v>702</v>
      </c>
      <c r="B1981">
        <v>5030001</v>
      </c>
      <c r="C1981" t="s">
        <v>132</v>
      </c>
      <c r="D1981">
        <v>13</v>
      </c>
      <c r="E1981" s="10">
        <v>28.84</v>
      </c>
      <c r="F1981" s="10">
        <v>374.92</v>
      </c>
      <c r="G1981" s="10">
        <v>374.92</v>
      </c>
      <c r="H1981">
        <v>0</v>
      </c>
      <c r="I1981" s="51" t="str">
        <f>_xlfn.XLOOKUP(Q2_2025[[#This Row],[Artikelnr]],Artikel_prijzen[Artnr],Artikel_prijzen[Groep],"")</f>
        <v>Rigging</v>
      </c>
      <c r="J1981" s="10">
        <f>_xlfn.XLOOKUP(Q2_2025[[#This Row],[Artikelnr]],Artikel_prijzen[Artnr],Artikel_prijzen[Prijs 2025],"")</f>
        <v>28</v>
      </c>
      <c r="K1981" t="str">
        <f>IF(Q2_2025[[#This Row],[Artikelprijs]]&lt;&gt;"",IF(Q2_2025[[#This Row],[Stuksprijs]]=Q2_2025[[#This Row],[Artikelprijs]],"Prijs gelijk","Prijs wijkt af"),"")</f>
        <v>Prijs wijkt af</v>
      </c>
      <c r="L1981" t="str">
        <f>IF(Q2_2025[[#This Row],[Relatiekorting percentage]]=0,
    "Nvt",
    IF(Q2_2025[[#This Row],[Brutobedrag 2]] &lt; Q2_2025[[#This Row],[Bruto - Rel.korting]],
        "Nee",
        "Ja"))</f>
        <v>Nvt</v>
      </c>
      <c r="M1981" s="10">
        <f>IF(Q2_2025[[#This Row],[Artikelprijs]]&lt;&gt;"",Q2_2025[[#This Row],[Artikelprijs]],Q2_2025[[#This Row],[Stuksprijs]])</f>
        <v>28</v>
      </c>
      <c r="N1981" s="10">
        <f>Q2_2025[[#This Row],[Besteld]]*Q2_2025[[#This Row],[Prijs 2]]</f>
        <v>364</v>
      </c>
      <c r="O1981" s="10">
        <f>IF(Q2_2025[[#This Row],[Brutobedrag 2]]&lt;Q2_2025[[#This Row],[Bruto - Rel.korting]],Q2_2025[[#This Row],[Brutobedrag 2]],Q2_2025[[#This Row],[Brutobedrag 2]]*(100-Q2_2025[[#This Row],[Relatiekorting percentage]])/100)</f>
        <v>364</v>
      </c>
      <c r="R1981" s="3"/>
      <c r="W1981"/>
      <c r="AB1981"/>
    </row>
    <row r="1982" spans="1:28" x14ac:dyDescent="0.3">
      <c r="A1982" t="s">
        <v>702</v>
      </c>
      <c r="B1982">
        <v>5030228</v>
      </c>
      <c r="C1982" t="s">
        <v>113</v>
      </c>
      <c r="D1982">
        <v>2</v>
      </c>
      <c r="E1982" s="10">
        <v>236.9</v>
      </c>
      <c r="F1982" s="10">
        <v>473.8</v>
      </c>
      <c r="G1982" s="10">
        <v>473.8</v>
      </c>
      <c r="H1982">
        <v>0</v>
      </c>
      <c r="I1982" s="51" t="str">
        <f>_xlfn.XLOOKUP(Q2_2025[[#This Row],[Artikelnr]],Artikel_prijzen[Artnr],Artikel_prijzen[Groep],"")</f>
        <v>Rigging</v>
      </c>
      <c r="J1982" s="10">
        <f>_xlfn.XLOOKUP(Q2_2025[[#This Row],[Artikelnr]],Artikel_prijzen[Artnr],Artikel_prijzen[Prijs 2025],"")</f>
        <v>230</v>
      </c>
      <c r="K1982" t="str">
        <f>IF(Q2_2025[[#This Row],[Artikelprijs]]&lt;&gt;"",IF(Q2_2025[[#This Row],[Stuksprijs]]=Q2_2025[[#This Row],[Artikelprijs]],"Prijs gelijk","Prijs wijkt af"),"")</f>
        <v>Prijs wijkt af</v>
      </c>
      <c r="L1982" t="str">
        <f>IF(Q2_2025[[#This Row],[Relatiekorting percentage]]=0,
    "Nvt",
    IF(Q2_2025[[#This Row],[Brutobedrag 2]] &lt; Q2_2025[[#This Row],[Bruto - Rel.korting]],
        "Nee",
        "Ja"))</f>
        <v>Nvt</v>
      </c>
      <c r="M1982" s="10">
        <f>IF(Q2_2025[[#This Row],[Artikelprijs]]&lt;&gt;"",Q2_2025[[#This Row],[Artikelprijs]],Q2_2025[[#This Row],[Stuksprijs]])</f>
        <v>230</v>
      </c>
      <c r="N1982" s="10">
        <f>Q2_2025[[#This Row],[Besteld]]*Q2_2025[[#This Row],[Prijs 2]]</f>
        <v>460</v>
      </c>
      <c r="O1982" s="10">
        <f>IF(Q2_2025[[#This Row],[Brutobedrag 2]]&lt;Q2_2025[[#This Row],[Bruto - Rel.korting]],Q2_2025[[#This Row],[Brutobedrag 2]],Q2_2025[[#This Row],[Brutobedrag 2]]*(100-Q2_2025[[#This Row],[Relatiekorting percentage]])/100)</f>
        <v>460</v>
      </c>
      <c r="R1982" s="3"/>
      <c r="W1982"/>
      <c r="AB1982"/>
    </row>
    <row r="1983" spans="1:28" x14ac:dyDescent="0.3">
      <c r="A1983" t="s">
        <v>702</v>
      </c>
      <c r="B1983">
        <v>5030228</v>
      </c>
      <c r="C1983" t="s">
        <v>113</v>
      </c>
      <c r="D1983">
        <v>2</v>
      </c>
      <c r="E1983" s="10">
        <v>236.9</v>
      </c>
      <c r="F1983" s="10">
        <v>473.8</v>
      </c>
      <c r="G1983" s="10">
        <v>473.8</v>
      </c>
      <c r="H1983">
        <v>0</v>
      </c>
      <c r="I1983" s="51" t="str">
        <f>_xlfn.XLOOKUP(Q2_2025[[#This Row],[Artikelnr]],Artikel_prijzen[Artnr],Artikel_prijzen[Groep],"")</f>
        <v>Rigging</v>
      </c>
      <c r="J1983" s="10">
        <f>_xlfn.XLOOKUP(Q2_2025[[#This Row],[Artikelnr]],Artikel_prijzen[Artnr],Artikel_prijzen[Prijs 2025],"")</f>
        <v>230</v>
      </c>
      <c r="K1983" t="str">
        <f>IF(Q2_2025[[#This Row],[Artikelprijs]]&lt;&gt;"",IF(Q2_2025[[#This Row],[Stuksprijs]]=Q2_2025[[#This Row],[Artikelprijs]],"Prijs gelijk","Prijs wijkt af"),"")</f>
        <v>Prijs wijkt af</v>
      </c>
      <c r="L1983" t="str">
        <f>IF(Q2_2025[[#This Row],[Relatiekorting percentage]]=0,
    "Nvt",
    IF(Q2_2025[[#This Row],[Brutobedrag 2]] &lt; Q2_2025[[#This Row],[Bruto - Rel.korting]],
        "Nee",
        "Ja"))</f>
        <v>Nvt</v>
      </c>
      <c r="M1983" s="10">
        <f>IF(Q2_2025[[#This Row],[Artikelprijs]]&lt;&gt;"",Q2_2025[[#This Row],[Artikelprijs]],Q2_2025[[#This Row],[Stuksprijs]])</f>
        <v>230</v>
      </c>
      <c r="N1983" s="10">
        <f>Q2_2025[[#This Row],[Besteld]]*Q2_2025[[#This Row],[Prijs 2]]</f>
        <v>460</v>
      </c>
      <c r="O1983" s="10">
        <f>IF(Q2_2025[[#This Row],[Brutobedrag 2]]&lt;Q2_2025[[#This Row],[Bruto - Rel.korting]],Q2_2025[[#This Row],[Brutobedrag 2]],Q2_2025[[#This Row],[Brutobedrag 2]]*(100-Q2_2025[[#This Row],[Relatiekorting percentage]])/100)</f>
        <v>460</v>
      </c>
      <c r="R1983" s="3"/>
      <c r="W1983"/>
      <c r="AB1983"/>
    </row>
    <row r="1984" spans="1:28" x14ac:dyDescent="0.3">
      <c r="A1984" t="s">
        <v>702</v>
      </c>
      <c r="B1984">
        <v>5030001</v>
      </c>
      <c r="C1984" t="s">
        <v>132</v>
      </c>
      <c r="D1984">
        <v>19</v>
      </c>
      <c r="E1984" s="10">
        <v>28.84</v>
      </c>
      <c r="F1984" s="10">
        <v>547.96</v>
      </c>
      <c r="G1984" s="10">
        <v>547.96</v>
      </c>
      <c r="H1984">
        <v>0</v>
      </c>
      <c r="I1984" s="51" t="str">
        <f>_xlfn.XLOOKUP(Q2_2025[[#This Row],[Artikelnr]],Artikel_prijzen[Artnr],Artikel_prijzen[Groep],"")</f>
        <v>Rigging</v>
      </c>
      <c r="J1984" s="10">
        <f>_xlfn.XLOOKUP(Q2_2025[[#This Row],[Artikelnr]],Artikel_prijzen[Artnr],Artikel_prijzen[Prijs 2025],"")</f>
        <v>28</v>
      </c>
      <c r="K1984" t="str">
        <f>IF(Q2_2025[[#This Row],[Artikelprijs]]&lt;&gt;"",IF(Q2_2025[[#This Row],[Stuksprijs]]=Q2_2025[[#This Row],[Artikelprijs]],"Prijs gelijk","Prijs wijkt af"),"")</f>
        <v>Prijs wijkt af</v>
      </c>
      <c r="L1984" t="str">
        <f>IF(Q2_2025[[#This Row],[Relatiekorting percentage]]=0,
    "Nvt",
    IF(Q2_2025[[#This Row],[Brutobedrag 2]] &lt; Q2_2025[[#This Row],[Bruto - Rel.korting]],
        "Nee",
        "Ja"))</f>
        <v>Nvt</v>
      </c>
      <c r="M1984" s="10">
        <f>IF(Q2_2025[[#This Row],[Artikelprijs]]&lt;&gt;"",Q2_2025[[#This Row],[Artikelprijs]],Q2_2025[[#This Row],[Stuksprijs]])</f>
        <v>28</v>
      </c>
      <c r="N1984" s="10">
        <f>Q2_2025[[#This Row],[Besteld]]*Q2_2025[[#This Row],[Prijs 2]]</f>
        <v>532</v>
      </c>
      <c r="O1984" s="10">
        <f>IF(Q2_2025[[#This Row],[Brutobedrag 2]]&lt;Q2_2025[[#This Row],[Bruto - Rel.korting]],Q2_2025[[#This Row],[Brutobedrag 2]],Q2_2025[[#This Row],[Brutobedrag 2]]*(100-Q2_2025[[#This Row],[Relatiekorting percentage]])/100)</f>
        <v>532</v>
      </c>
      <c r="R1984" s="3"/>
      <c r="W1984"/>
      <c r="AB1984"/>
    </row>
    <row r="1985" spans="1:28" x14ac:dyDescent="0.3">
      <c r="A1985" t="s">
        <v>702</v>
      </c>
      <c r="B1985">
        <v>5030228</v>
      </c>
      <c r="C1985" t="s">
        <v>113</v>
      </c>
      <c r="D1985">
        <v>7</v>
      </c>
      <c r="E1985" s="10">
        <v>236.9</v>
      </c>
      <c r="F1985" s="10">
        <v>1658.3</v>
      </c>
      <c r="G1985" s="10">
        <v>1658.3</v>
      </c>
      <c r="H1985">
        <v>0</v>
      </c>
      <c r="I1985" s="51" t="str">
        <f>_xlfn.XLOOKUP(Q2_2025[[#This Row],[Artikelnr]],Artikel_prijzen[Artnr],Artikel_prijzen[Groep],"")</f>
        <v>Rigging</v>
      </c>
      <c r="J1985" s="10">
        <f>_xlfn.XLOOKUP(Q2_2025[[#This Row],[Artikelnr]],Artikel_prijzen[Artnr],Artikel_prijzen[Prijs 2025],"")</f>
        <v>230</v>
      </c>
      <c r="K1985" t="str">
        <f>IF(Q2_2025[[#This Row],[Artikelprijs]]&lt;&gt;"",IF(Q2_2025[[#This Row],[Stuksprijs]]=Q2_2025[[#This Row],[Artikelprijs]],"Prijs gelijk","Prijs wijkt af"),"")</f>
        <v>Prijs wijkt af</v>
      </c>
      <c r="L1985" t="str">
        <f>IF(Q2_2025[[#This Row],[Relatiekorting percentage]]=0,
    "Nvt",
    IF(Q2_2025[[#This Row],[Brutobedrag 2]] &lt; Q2_2025[[#This Row],[Bruto - Rel.korting]],
        "Nee",
        "Ja"))</f>
        <v>Nvt</v>
      </c>
      <c r="M1985" s="10">
        <f>IF(Q2_2025[[#This Row],[Artikelprijs]]&lt;&gt;"",Q2_2025[[#This Row],[Artikelprijs]],Q2_2025[[#This Row],[Stuksprijs]])</f>
        <v>230</v>
      </c>
      <c r="N1985" s="10">
        <f>Q2_2025[[#This Row],[Besteld]]*Q2_2025[[#This Row],[Prijs 2]]</f>
        <v>1610</v>
      </c>
      <c r="O1985" s="10">
        <f>IF(Q2_2025[[#This Row],[Brutobedrag 2]]&lt;Q2_2025[[#This Row],[Bruto - Rel.korting]],Q2_2025[[#This Row],[Brutobedrag 2]],Q2_2025[[#This Row],[Brutobedrag 2]]*(100-Q2_2025[[#This Row],[Relatiekorting percentage]])/100)</f>
        <v>1610</v>
      </c>
      <c r="R1985" s="3"/>
      <c r="W1985"/>
      <c r="AB1985"/>
    </row>
    <row r="1986" spans="1:28" x14ac:dyDescent="0.3">
      <c r="A1986" t="s">
        <v>702</v>
      </c>
      <c r="B1986">
        <v>2004027</v>
      </c>
      <c r="C1986" t="s">
        <v>339</v>
      </c>
      <c r="D1986">
        <v>7</v>
      </c>
      <c r="E1986" s="10">
        <v>16.54</v>
      </c>
      <c r="F1986" s="10">
        <v>115.78</v>
      </c>
      <c r="G1986" s="10">
        <v>92.62</v>
      </c>
      <c r="H1986">
        <v>20</v>
      </c>
      <c r="I1986" s="51" t="str">
        <f>_xlfn.XLOOKUP(Q2_2025[[#This Row],[Artikelnr]],Artikel_prijzen[Artnr],Artikel_prijzen[Groep],"")</f>
        <v/>
      </c>
      <c r="J1986" s="10" t="str">
        <f>_xlfn.XLOOKUP(Q2_2025[[#This Row],[Artikelnr]],Artikel_prijzen[Artnr],Artikel_prijzen[Prijs 2025],"")</f>
        <v/>
      </c>
      <c r="K1986" t="str">
        <f>IF(Q2_2025[[#This Row],[Artikelprijs]]&lt;&gt;"",IF(Q2_2025[[#This Row],[Stuksprijs]]=Q2_2025[[#This Row],[Artikelprijs]],"Prijs gelijk","Prijs wijkt af"),"")</f>
        <v/>
      </c>
      <c r="L1986" t="str">
        <f>IF(Q2_2025[[#This Row],[Relatiekorting percentage]]=0,
    "Nvt",
    IF(Q2_2025[[#This Row],[Brutobedrag 2]] &lt; Q2_2025[[#This Row],[Bruto - Rel.korting]],
        "Nee",
        "Ja"))</f>
        <v>Ja</v>
      </c>
      <c r="M1986" s="10">
        <f>IF(Q2_2025[[#This Row],[Artikelprijs]]&lt;&gt;"",Q2_2025[[#This Row],[Artikelprijs]],Q2_2025[[#This Row],[Stuksprijs]])</f>
        <v>16.54</v>
      </c>
      <c r="N1986" s="10">
        <f>Q2_2025[[#This Row],[Besteld]]*Q2_2025[[#This Row],[Prijs 2]]</f>
        <v>115.78</v>
      </c>
      <c r="O1986" s="10">
        <f>IF(Q2_2025[[#This Row],[Brutobedrag 2]]&lt;Q2_2025[[#This Row],[Bruto - Rel.korting]],Q2_2025[[#This Row],[Brutobedrag 2]],Q2_2025[[#This Row],[Brutobedrag 2]]*(100-Q2_2025[[#This Row],[Relatiekorting percentage]])/100)</f>
        <v>92.623999999999995</v>
      </c>
      <c r="R1986" s="3"/>
      <c r="W1986"/>
      <c r="AB1986"/>
    </row>
    <row r="1987" spans="1:28" x14ac:dyDescent="0.3">
      <c r="A1987" t="s">
        <v>702</v>
      </c>
      <c r="B1987">
        <v>5030228</v>
      </c>
      <c r="C1987" t="s">
        <v>113</v>
      </c>
      <c r="D1987">
        <v>2</v>
      </c>
      <c r="E1987" s="10">
        <v>236.9</v>
      </c>
      <c r="F1987" s="10">
        <v>473.8</v>
      </c>
      <c r="G1987" s="10">
        <v>473.8</v>
      </c>
      <c r="H1987">
        <v>0</v>
      </c>
      <c r="I1987" s="51" t="str">
        <f>_xlfn.XLOOKUP(Q2_2025[[#This Row],[Artikelnr]],Artikel_prijzen[Artnr],Artikel_prijzen[Groep],"")</f>
        <v>Rigging</v>
      </c>
      <c r="J1987" s="10">
        <f>_xlfn.XLOOKUP(Q2_2025[[#This Row],[Artikelnr]],Artikel_prijzen[Artnr],Artikel_prijzen[Prijs 2025],"")</f>
        <v>230</v>
      </c>
      <c r="K1987" t="str">
        <f>IF(Q2_2025[[#This Row],[Artikelprijs]]&lt;&gt;"",IF(Q2_2025[[#This Row],[Stuksprijs]]=Q2_2025[[#This Row],[Artikelprijs]],"Prijs gelijk","Prijs wijkt af"),"")</f>
        <v>Prijs wijkt af</v>
      </c>
      <c r="L1987" t="str">
        <f>IF(Q2_2025[[#This Row],[Relatiekorting percentage]]=0,
    "Nvt",
    IF(Q2_2025[[#This Row],[Brutobedrag 2]] &lt; Q2_2025[[#This Row],[Bruto - Rel.korting]],
        "Nee",
        "Ja"))</f>
        <v>Nvt</v>
      </c>
      <c r="M1987" s="10">
        <f>IF(Q2_2025[[#This Row],[Artikelprijs]]&lt;&gt;"",Q2_2025[[#This Row],[Artikelprijs]],Q2_2025[[#This Row],[Stuksprijs]])</f>
        <v>230</v>
      </c>
      <c r="N1987" s="10">
        <f>Q2_2025[[#This Row],[Besteld]]*Q2_2025[[#This Row],[Prijs 2]]</f>
        <v>460</v>
      </c>
      <c r="O1987" s="10">
        <f>IF(Q2_2025[[#This Row],[Brutobedrag 2]]&lt;Q2_2025[[#This Row],[Bruto - Rel.korting]],Q2_2025[[#This Row],[Brutobedrag 2]],Q2_2025[[#This Row],[Brutobedrag 2]]*(100-Q2_2025[[#This Row],[Relatiekorting percentage]])/100)</f>
        <v>460</v>
      </c>
      <c r="R1987" s="3"/>
      <c r="W1987"/>
      <c r="AB1987"/>
    </row>
    <row r="1988" spans="1:28" x14ac:dyDescent="0.3">
      <c r="A1988" t="s">
        <v>702</v>
      </c>
      <c r="B1988">
        <v>5030232</v>
      </c>
      <c r="C1988" t="s">
        <v>116</v>
      </c>
      <c r="D1988">
        <v>1</v>
      </c>
      <c r="E1988" s="10">
        <v>144.19999999999999</v>
      </c>
      <c r="F1988" s="10">
        <v>144.19999999999999</v>
      </c>
      <c r="G1988" s="10">
        <v>144.19999999999999</v>
      </c>
      <c r="H1988">
        <v>0</v>
      </c>
      <c r="I1988" s="51" t="str">
        <f>_xlfn.XLOOKUP(Q2_2025[[#This Row],[Artikelnr]],Artikel_prijzen[Artnr],Artikel_prijzen[Groep],"")</f>
        <v>Rigging</v>
      </c>
      <c r="J1988" s="10">
        <f>_xlfn.XLOOKUP(Q2_2025[[#This Row],[Artikelnr]],Artikel_prijzen[Artnr],Artikel_prijzen[Prijs 2025],"")</f>
        <v>140</v>
      </c>
      <c r="K1988" t="str">
        <f>IF(Q2_2025[[#This Row],[Artikelprijs]]&lt;&gt;"",IF(Q2_2025[[#This Row],[Stuksprijs]]=Q2_2025[[#This Row],[Artikelprijs]],"Prijs gelijk","Prijs wijkt af"),"")</f>
        <v>Prijs wijkt af</v>
      </c>
      <c r="L1988" t="str">
        <f>IF(Q2_2025[[#This Row],[Relatiekorting percentage]]=0,
    "Nvt",
    IF(Q2_2025[[#This Row],[Brutobedrag 2]] &lt; Q2_2025[[#This Row],[Bruto - Rel.korting]],
        "Nee",
        "Ja"))</f>
        <v>Nvt</v>
      </c>
      <c r="M1988" s="10">
        <f>IF(Q2_2025[[#This Row],[Artikelprijs]]&lt;&gt;"",Q2_2025[[#This Row],[Artikelprijs]],Q2_2025[[#This Row],[Stuksprijs]])</f>
        <v>140</v>
      </c>
      <c r="N1988" s="10">
        <f>Q2_2025[[#This Row],[Besteld]]*Q2_2025[[#This Row],[Prijs 2]]</f>
        <v>140</v>
      </c>
      <c r="O1988" s="10">
        <f>IF(Q2_2025[[#This Row],[Brutobedrag 2]]&lt;Q2_2025[[#This Row],[Bruto - Rel.korting]],Q2_2025[[#This Row],[Brutobedrag 2]],Q2_2025[[#This Row],[Brutobedrag 2]]*(100-Q2_2025[[#This Row],[Relatiekorting percentage]])/100)</f>
        <v>140</v>
      </c>
      <c r="R1988" s="3"/>
      <c r="W1988"/>
      <c r="AB1988"/>
    </row>
    <row r="1989" spans="1:28" x14ac:dyDescent="0.3">
      <c r="A1989" t="s">
        <v>702</v>
      </c>
      <c r="B1989">
        <v>5030229</v>
      </c>
      <c r="C1989" t="s">
        <v>18</v>
      </c>
      <c r="D1989">
        <v>4</v>
      </c>
      <c r="E1989" s="10">
        <v>303.85000000000002</v>
      </c>
      <c r="F1989" s="10">
        <v>1215.4000000000001</v>
      </c>
      <c r="G1989" s="10">
        <v>1215.4000000000001</v>
      </c>
      <c r="H1989">
        <v>0</v>
      </c>
      <c r="I1989" s="51" t="str">
        <f>_xlfn.XLOOKUP(Q2_2025[[#This Row],[Artikelnr]],Artikel_prijzen[Artnr],Artikel_prijzen[Groep],"")</f>
        <v>Rigging</v>
      </c>
      <c r="J1989" s="10">
        <f>_xlfn.XLOOKUP(Q2_2025[[#This Row],[Artikelnr]],Artikel_prijzen[Artnr],Artikel_prijzen[Prijs 2025],"")</f>
        <v>295</v>
      </c>
      <c r="K1989" t="str">
        <f>IF(Q2_2025[[#This Row],[Artikelprijs]]&lt;&gt;"",IF(Q2_2025[[#This Row],[Stuksprijs]]=Q2_2025[[#This Row],[Artikelprijs]],"Prijs gelijk","Prijs wijkt af"),"")</f>
        <v>Prijs wijkt af</v>
      </c>
      <c r="L1989" t="str">
        <f>IF(Q2_2025[[#This Row],[Relatiekorting percentage]]=0,
    "Nvt",
    IF(Q2_2025[[#This Row],[Brutobedrag 2]] &lt; Q2_2025[[#This Row],[Bruto - Rel.korting]],
        "Nee",
        "Ja"))</f>
        <v>Nvt</v>
      </c>
      <c r="M1989" s="10">
        <f>IF(Q2_2025[[#This Row],[Artikelprijs]]&lt;&gt;"",Q2_2025[[#This Row],[Artikelprijs]],Q2_2025[[#This Row],[Stuksprijs]])</f>
        <v>295</v>
      </c>
      <c r="N1989" s="10">
        <f>Q2_2025[[#This Row],[Besteld]]*Q2_2025[[#This Row],[Prijs 2]]</f>
        <v>1180</v>
      </c>
      <c r="O1989" s="10">
        <f>IF(Q2_2025[[#This Row],[Brutobedrag 2]]&lt;Q2_2025[[#This Row],[Bruto - Rel.korting]],Q2_2025[[#This Row],[Brutobedrag 2]],Q2_2025[[#This Row],[Brutobedrag 2]]*(100-Q2_2025[[#This Row],[Relatiekorting percentage]])/100)</f>
        <v>1180</v>
      </c>
      <c r="R1989" s="3"/>
      <c r="W1989"/>
      <c r="AB1989"/>
    </row>
    <row r="1990" spans="1:28" x14ac:dyDescent="0.3">
      <c r="A1990" t="s">
        <v>702</v>
      </c>
      <c r="B1990">
        <v>5030228</v>
      </c>
      <c r="C1990" t="s">
        <v>113</v>
      </c>
      <c r="D1990">
        <v>2</v>
      </c>
      <c r="E1990" s="10">
        <v>236.9</v>
      </c>
      <c r="F1990" s="10">
        <v>473.8</v>
      </c>
      <c r="G1990" s="10">
        <v>473.8</v>
      </c>
      <c r="H1990">
        <v>0</v>
      </c>
      <c r="I1990" s="51" t="str">
        <f>_xlfn.XLOOKUP(Q2_2025[[#This Row],[Artikelnr]],Artikel_prijzen[Artnr],Artikel_prijzen[Groep],"")</f>
        <v>Rigging</v>
      </c>
      <c r="J1990" s="10">
        <f>_xlfn.XLOOKUP(Q2_2025[[#This Row],[Artikelnr]],Artikel_prijzen[Artnr],Artikel_prijzen[Prijs 2025],"")</f>
        <v>230</v>
      </c>
      <c r="K1990" t="str">
        <f>IF(Q2_2025[[#This Row],[Artikelprijs]]&lt;&gt;"",IF(Q2_2025[[#This Row],[Stuksprijs]]=Q2_2025[[#This Row],[Artikelprijs]],"Prijs gelijk","Prijs wijkt af"),"")</f>
        <v>Prijs wijkt af</v>
      </c>
      <c r="L1990" t="str">
        <f>IF(Q2_2025[[#This Row],[Relatiekorting percentage]]=0,
    "Nvt",
    IF(Q2_2025[[#This Row],[Brutobedrag 2]] &lt; Q2_2025[[#This Row],[Bruto - Rel.korting]],
        "Nee",
        "Ja"))</f>
        <v>Nvt</v>
      </c>
      <c r="M1990" s="10">
        <f>IF(Q2_2025[[#This Row],[Artikelprijs]]&lt;&gt;"",Q2_2025[[#This Row],[Artikelprijs]],Q2_2025[[#This Row],[Stuksprijs]])</f>
        <v>230</v>
      </c>
      <c r="N1990" s="10">
        <f>Q2_2025[[#This Row],[Besteld]]*Q2_2025[[#This Row],[Prijs 2]]</f>
        <v>460</v>
      </c>
      <c r="O1990" s="10">
        <f>IF(Q2_2025[[#This Row],[Brutobedrag 2]]&lt;Q2_2025[[#This Row],[Bruto - Rel.korting]],Q2_2025[[#This Row],[Brutobedrag 2]],Q2_2025[[#This Row],[Brutobedrag 2]]*(100-Q2_2025[[#This Row],[Relatiekorting percentage]])/100)</f>
        <v>460</v>
      </c>
      <c r="R1990" s="3"/>
      <c r="W1990"/>
      <c r="AB1990"/>
    </row>
    <row r="1991" spans="1:28" x14ac:dyDescent="0.3">
      <c r="A1991" t="s">
        <v>702</v>
      </c>
      <c r="B1991">
        <v>5030228</v>
      </c>
      <c r="C1991" t="s">
        <v>113</v>
      </c>
      <c r="D1991">
        <v>3</v>
      </c>
      <c r="E1991" s="10">
        <v>236.9</v>
      </c>
      <c r="F1991" s="10">
        <v>710.7</v>
      </c>
      <c r="G1991" s="10">
        <v>710.7</v>
      </c>
      <c r="H1991">
        <v>0</v>
      </c>
      <c r="I1991" s="51" t="str">
        <f>_xlfn.XLOOKUP(Q2_2025[[#This Row],[Artikelnr]],Artikel_prijzen[Artnr],Artikel_prijzen[Groep],"")</f>
        <v>Rigging</v>
      </c>
      <c r="J1991" s="10">
        <f>_xlfn.XLOOKUP(Q2_2025[[#This Row],[Artikelnr]],Artikel_prijzen[Artnr],Artikel_prijzen[Prijs 2025],"")</f>
        <v>230</v>
      </c>
      <c r="K1991" t="str">
        <f>IF(Q2_2025[[#This Row],[Artikelprijs]]&lt;&gt;"",IF(Q2_2025[[#This Row],[Stuksprijs]]=Q2_2025[[#This Row],[Artikelprijs]],"Prijs gelijk","Prijs wijkt af"),"")</f>
        <v>Prijs wijkt af</v>
      </c>
      <c r="L1991" t="str">
        <f>IF(Q2_2025[[#This Row],[Relatiekorting percentage]]=0,
    "Nvt",
    IF(Q2_2025[[#This Row],[Brutobedrag 2]] &lt; Q2_2025[[#This Row],[Bruto - Rel.korting]],
        "Nee",
        "Ja"))</f>
        <v>Nvt</v>
      </c>
      <c r="M1991" s="10">
        <f>IF(Q2_2025[[#This Row],[Artikelprijs]]&lt;&gt;"",Q2_2025[[#This Row],[Artikelprijs]],Q2_2025[[#This Row],[Stuksprijs]])</f>
        <v>230</v>
      </c>
      <c r="N1991" s="10">
        <f>Q2_2025[[#This Row],[Besteld]]*Q2_2025[[#This Row],[Prijs 2]]</f>
        <v>690</v>
      </c>
      <c r="O1991" s="10">
        <f>IF(Q2_2025[[#This Row],[Brutobedrag 2]]&lt;Q2_2025[[#This Row],[Bruto - Rel.korting]],Q2_2025[[#This Row],[Brutobedrag 2]],Q2_2025[[#This Row],[Brutobedrag 2]]*(100-Q2_2025[[#This Row],[Relatiekorting percentage]])/100)</f>
        <v>690</v>
      </c>
      <c r="R1991" s="3"/>
      <c r="W1991"/>
      <c r="AB1991"/>
    </row>
    <row r="1992" spans="1:28" x14ac:dyDescent="0.3">
      <c r="A1992" t="s">
        <v>702</v>
      </c>
      <c r="B1992">
        <v>5030232</v>
      </c>
      <c r="C1992" t="s">
        <v>116</v>
      </c>
      <c r="D1992">
        <v>1</v>
      </c>
      <c r="E1992" s="10">
        <v>144.19999999999999</v>
      </c>
      <c r="F1992" s="10">
        <v>144.19999999999999</v>
      </c>
      <c r="G1992" s="10">
        <v>144.19999999999999</v>
      </c>
      <c r="H1992">
        <v>0</v>
      </c>
      <c r="I1992" s="51" t="str">
        <f>_xlfn.XLOOKUP(Q2_2025[[#This Row],[Artikelnr]],Artikel_prijzen[Artnr],Artikel_prijzen[Groep],"")</f>
        <v>Rigging</v>
      </c>
      <c r="J1992" s="10">
        <f>_xlfn.XLOOKUP(Q2_2025[[#This Row],[Artikelnr]],Artikel_prijzen[Artnr],Artikel_prijzen[Prijs 2025],"")</f>
        <v>140</v>
      </c>
      <c r="K1992" t="str">
        <f>IF(Q2_2025[[#This Row],[Artikelprijs]]&lt;&gt;"",IF(Q2_2025[[#This Row],[Stuksprijs]]=Q2_2025[[#This Row],[Artikelprijs]],"Prijs gelijk","Prijs wijkt af"),"")</f>
        <v>Prijs wijkt af</v>
      </c>
      <c r="L1992" t="str">
        <f>IF(Q2_2025[[#This Row],[Relatiekorting percentage]]=0,
    "Nvt",
    IF(Q2_2025[[#This Row],[Brutobedrag 2]] &lt; Q2_2025[[#This Row],[Bruto - Rel.korting]],
        "Nee",
        "Ja"))</f>
        <v>Nvt</v>
      </c>
      <c r="M1992" s="10">
        <f>IF(Q2_2025[[#This Row],[Artikelprijs]]&lt;&gt;"",Q2_2025[[#This Row],[Artikelprijs]],Q2_2025[[#This Row],[Stuksprijs]])</f>
        <v>140</v>
      </c>
      <c r="N1992" s="10">
        <f>Q2_2025[[#This Row],[Besteld]]*Q2_2025[[#This Row],[Prijs 2]]</f>
        <v>140</v>
      </c>
      <c r="O1992" s="10">
        <f>IF(Q2_2025[[#This Row],[Brutobedrag 2]]&lt;Q2_2025[[#This Row],[Bruto - Rel.korting]],Q2_2025[[#This Row],[Brutobedrag 2]],Q2_2025[[#This Row],[Brutobedrag 2]]*(100-Q2_2025[[#This Row],[Relatiekorting percentage]])/100)</f>
        <v>140</v>
      </c>
      <c r="R1992" s="3"/>
      <c r="W1992"/>
      <c r="AB1992"/>
    </row>
    <row r="1993" spans="1:28" x14ac:dyDescent="0.3">
      <c r="A1993" t="s">
        <v>702</v>
      </c>
      <c r="B1993">
        <v>5030228</v>
      </c>
      <c r="C1993" t="s">
        <v>113</v>
      </c>
      <c r="D1993">
        <v>3</v>
      </c>
      <c r="E1993" s="10">
        <v>236.9</v>
      </c>
      <c r="F1993" s="10">
        <v>710.7</v>
      </c>
      <c r="G1993" s="10">
        <v>710.7</v>
      </c>
      <c r="H1993">
        <v>0</v>
      </c>
      <c r="I1993" s="51" t="str">
        <f>_xlfn.XLOOKUP(Q2_2025[[#This Row],[Artikelnr]],Artikel_prijzen[Artnr],Artikel_prijzen[Groep],"")</f>
        <v>Rigging</v>
      </c>
      <c r="J1993" s="10">
        <f>_xlfn.XLOOKUP(Q2_2025[[#This Row],[Artikelnr]],Artikel_prijzen[Artnr],Artikel_prijzen[Prijs 2025],"")</f>
        <v>230</v>
      </c>
      <c r="K1993" t="str">
        <f>IF(Q2_2025[[#This Row],[Artikelprijs]]&lt;&gt;"",IF(Q2_2025[[#This Row],[Stuksprijs]]=Q2_2025[[#This Row],[Artikelprijs]],"Prijs gelijk","Prijs wijkt af"),"")</f>
        <v>Prijs wijkt af</v>
      </c>
      <c r="L1993" t="str">
        <f>IF(Q2_2025[[#This Row],[Relatiekorting percentage]]=0,
    "Nvt",
    IF(Q2_2025[[#This Row],[Brutobedrag 2]] &lt; Q2_2025[[#This Row],[Bruto - Rel.korting]],
        "Nee",
        "Ja"))</f>
        <v>Nvt</v>
      </c>
      <c r="M1993" s="10">
        <f>IF(Q2_2025[[#This Row],[Artikelprijs]]&lt;&gt;"",Q2_2025[[#This Row],[Artikelprijs]],Q2_2025[[#This Row],[Stuksprijs]])</f>
        <v>230</v>
      </c>
      <c r="N1993" s="10">
        <f>Q2_2025[[#This Row],[Besteld]]*Q2_2025[[#This Row],[Prijs 2]]</f>
        <v>690</v>
      </c>
      <c r="O1993" s="10">
        <f>IF(Q2_2025[[#This Row],[Brutobedrag 2]]&lt;Q2_2025[[#This Row],[Bruto - Rel.korting]],Q2_2025[[#This Row],[Brutobedrag 2]],Q2_2025[[#This Row],[Brutobedrag 2]]*(100-Q2_2025[[#This Row],[Relatiekorting percentage]])/100)</f>
        <v>690</v>
      </c>
      <c r="R1993" s="3"/>
      <c r="W1993"/>
      <c r="AB1993"/>
    </row>
    <row r="1994" spans="1:28" x14ac:dyDescent="0.3">
      <c r="A1994" t="s">
        <v>702</v>
      </c>
      <c r="B1994">
        <v>5030226</v>
      </c>
      <c r="C1994" t="s">
        <v>291</v>
      </c>
      <c r="D1994">
        <v>6</v>
      </c>
      <c r="E1994" s="10">
        <v>159.65</v>
      </c>
      <c r="F1994" s="10">
        <v>957.9</v>
      </c>
      <c r="G1994" s="10">
        <v>957.9</v>
      </c>
      <c r="H1994">
        <v>0</v>
      </c>
      <c r="I1994" s="51" t="str">
        <f>_xlfn.XLOOKUP(Q2_2025[[#This Row],[Artikelnr]],Artikel_prijzen[Artnr],Artikel_prijzen[Groep],"")</f>
        <v>Rigging</v>
      </c>
      <c r="J1994" s="10">
        <f>_xlfn.XLOOKUP(Q2_2025[[#This Row],[Artikelnr]],Artikel_prijzen[Artnr],Artikel_prijzen[Prijs 2025],"")</f>
        <v>155</v>
      </c>
      <c r="K1994" t="str">
        <f>IF(Q2_2025[[#This Row],[Artikelprijs]]&lt;&gt;"",IF(Q2_2025[[#This Row],[Stuksprijs]]=Q2_2025[[#This Row],[Artikelprijs]],"Prijs gelijk","Prijs wijkt af"),"")</f>
        <v>Prijs wijkt af</v>
      </c>
      <c r="L1994" t="str">
        <f>IF(Q2_2025[[#This Row],[Relatiekorting percentage]]=0,
    "Nvt",
    IF(Q2_2025[[#This Row],[Brutobedrag 2]] &lt; Q2_2025[[#This Row],[Bruto - Rel.korting]],
        "Nee",
        "Ja"))</f>
        <v>Nvt</v>
      </c>
      <c r="M1994" s="10">
        <f>IF(Q2_2025[[#This Row],[Artikelprijs]]&lt;&gt;"",Q2_2025[[#This Row],[Artikelprijs]],Q2_2025[[#This Row],[Stuksprijs]])</f>
        <v>155</v>
      </c>
      <c r="N1994" s="10">
        <f>Q2_2025[[#This Row],[Besteld]]*Q2_2025[[#This Row],[Prijs 2]]</f>
        <v>930</v>
      </c>
      <c r="O1994" s="10">
        <f>IF(Q2_2025[[#This Row],[Brutobedrag 2]]&lt;Q2_2025[[#This Row],[Bruto - Rel.korting]],Q2_2025[[#This Row],[Brutobedrag 2]],Q2_2025[[#This Row],[Brutobedrag 2]]*(100-Q2_2025[[#This Row],[Relatiekorting percentage]])/100)</f>
        <v>930</v>
      </c>
      <c r="R1994" s="3"/>
      <c r="W1994"/>
      <c r="AB1994"/>
    </row>
    <row r="1995" spans="1:28" x14ac:dyDescent="0.3">
      <c r="A1995" t="s">
        <v>702</v>
      </c>
      <c r="B1995">
        <v>5030001</v>
      </c>
      <c r="C1995" t="s">
        <v>132</v>
      </c>
      <c r="D1995">
        <v>26</v>
      </c>
      <c r="E1995" s="10">
        <v>28.84</v>
      </c>
      <c r="F1995" s="10">
        <v>749.84</v>
      </c>
      <c r="G1995" s="10">
        <v>749.84</v>
      </c>
      <c r="H1995">
        <v>0</v>
      </c>
      <c r="I1995" s="51" t="str">
        <f>_xlfn.XLOOKUP(Q2_2025[[#This Row],[Artikelnr]],Artikel_prijzen[Artnr],Artikel_prijzen[Groep],"")</f>
        <v>Rigging</v>
      </c>
      <c r="J1995" s="10">
        <f>_xlfn.XLOOKUP(Q2_2025[[#This Row],[Artikelnr]],Artikel_prijzen[Artnr],Artikel_prijzen[Prijs 2025],"")</f>
        <v>28</v>
      </c>
      <c r="K1995" t="str">
        <f>IF(Q2_2025[[#This Row],[Artikelprijs]]&lt;&gt;"",IF(Q2_2025[[#This Row],[Stuksprijs]]=Q2_2025[[#This Row],[Artikelprijs]],"Prijs gelijk","Prijs wijkt af"),"")</f>
        <v>Prijs wijkt af</v>
      </c>
      <c r="L1995" t="str">
        <f>IF(Q2_2025[[#This Row],[Relatiekorting percentage]]=0,
    "Nvt",
    IF(Q2_2025[[#This Row],[Brutobedrag 2]] &lt; Q2_2025[[#This Row],[Bruto - Rel.korting]],
        "Nee",
        "Ja"))</f>
        <v>Nvt</v>
      </c>
      <c r="M1995" s="10">
        <f>IF(Q2_2025[[#This Row],[Artikelprijs]]&lt;&gt;"",Q2_2025[[#This Row],[Artikelprijs]],Q2_2025[[#This Row],[Stuksprijs]])</f>
        <v>28</v>
      </c>
      <c r="N1995" s="10">
        <f>Q2_2025[[#This Row],[Besteld]]*Q2_2025[[#This Row],[Prijs 2]]</f>
        <v>728</v>
      </c>
      <c r="O1995" s="10">
        <f>IF(Q2_2025[[#This Row],[Brutobedrag 2]]&lt;Q2_2025[[#This Row],[Bruto - Rel.korting]],Q2_2025[[#This Row],[Brutobedrag 2]],Q2_2025[[#This Row],[Brutobedrag 2]]*(100-Q2_2025[[#This Row],[Relatiekorting percentage]])/100)</f>
        <v>728</v>
      </c>
      <c r="R1995" s="3"/>
      <c r="W1995"/>
      <c r="AB1995"/>
    </row>
    <row r="1996" spans="1:28" x14ac:dyDescent="0.3">
      <c r="A1996" t="s">
        <v>702</v>
      </c>
      <c r="B1996">
        <v>5030229</v>
      </c>
      <c r="C1996" t="s">
        <v>18</v>
      </c>
      <c r="D1996">
        <v>4</v>
      </c>
      <c r="E1996" s="10">
        <v>303.85000000000002</v>
      </c>
      <c r="F1996" s="10">
        <v>1215.4000000000001</v>
      </c>
      <c r="G1996" s="10">
        <v>1215.4000000000001</v>
      </c>
      <c r="H1996">
        <v>0</v>
      </c>
      <c r="I1996" s="51" t="str">
        <f>_xlfn.XLOOKUP(Q2_2025[[#This Row],[Artikelnr]],Artikel_prijzen[Artnr],Artikel_prijzen[Groep],"")</f>
        <v>Rigging</v>
      </c>
      <c r="J1996" s="10">
        <f>_xlfn.XLOOKUP(Q2_2025[[#This Row],[Artikelnr]],Artikel_prijzen[Artnr],Artikel_prijzen[Prijs 2025],"")</f>
        <v>295</v>
      </c>
      <c r="K1996" t="str">
        <f>IF(Q2_2025[[#This Row],[Artikelprijs]]&lt;&gt;"",IF(Q2_2025[[#This Row],[Stuksprijs]]=Q2_2025[[#This Row],[Artikelprijs]],"Prijs gelijk","Prijs wijkt af"),"")</f>
        <v>Prijs wijkt af</v>
      </c>
      <c r="L1996" t="str">
        <f>IF(Q2_2025[[#This Row],[Relatiekorting percentage]]=0,
    "Nvt",
    IF(Q2_2025[[#This Row],[Brutobedrag 2]] &lt; Q2_2025[[#This Row],[Bruto - Rel.korting]],
        "Nee",
        "Ja"))</f>
        <v>Nvt</v>
      </c>
      <c r="M1996" s="10">
        <f>IF(Q2_2025[[#This Row],[Artikelprijs]]&lt;&gt;"",Q2_2025[[#This Row],[Artikelprijs]],Q2_2025[[#This Row],[Stuksprijs]])</f>
        <v>295</v>
      </c>
      <c r="N1996" s="10">
        <f>Q2_2025[[#This Row],[Besteld]]*Q2_2025[[#This Row],[Prijs 2]]</f>
        <v>1180</v>
      </c>
      <c r="O1996" s="10">
        <f>IF(Q2_2025[[#This Row],[Brutobedrag 2]]&lt;Q2_2025[[#This Row],[Bruto - Rel.korting]],Q2_2025[[#This Row],[Brutobedrag 2]],Q2_2025[[#This Row],[Brutobedrag 2]]*(100-Q2_2025[[#This Row],[Relatiekorting percentage]])/100)</f>
        <v>1180</v>
      </c>
      <c r="R1996" s="3"/>
      <c r="W1996"/>
      <c r="AB1996"/>
    </row>
    <row r="1997" spans="1:28" x14ac:dyDescent="0.3">
      <c r="A1997" t="s">
        <v>702</v>
      </c>
      <c r="B1997">
        <v>2004051</v>
      </c>
      <c r="C1997" t="s">
        <v>255</v>
      </c>
      <c r="D1997">
        <v>4</v>
      </c>
      <c r="E1997" s="10">
        <v>16.54</v>
      </c>
      <c r="F1997" s="10">
        <v>66.16</v>
      </c>
      <c r="G1997" s="10">
        <v>52.93</v>
      </c>
      <c r="H1997">
        <v>20</v>
      </c>
      <c r="I1997" s="51" t="str">
        <f>_xlfn.XLOOKUP(Q2_2025[[#This Row],[Artikelnr]],Artikel_prijzen[Artnr],Artikel_prijzen[Groep],"")</f>
        <v/>
      </c>
      <c r="J1997" s="10" t="str">
        <f>_xlfn.XLOOKUP(Q2_2025[[#This Row],[Artikelnr]],Artikel_prijzen[Artnr],Artikel_prijzen[Prijs 2025],"")</f>
        <v/>
      </c>
      <c r="K1997" t="str">
        <f>IF(Q2_2025[[#This Row],[Artikelprijs]]&lt;&gt;"",IF(Q2_2025[[#This Row],[Stuksprijs]]=Q2_2025[[#This Row],[Artikelprijs]],"Prijs gelijk","Prijs wijkt af"),"")</f>
        <v/>
      </c>
      <c r="L1997" t="str">
        <f>IF(Q2_2025[[#This Row],[Relatiekorting percentage]]=0,
    "Nvt",
    IF(Q2_2025[[#This Row],[Brutobedrag 2]] &lt; Q2_2025[[#This Row],[Bruto - Rel.korting]],
        "Nee",
        "Ja"))</f>
        <v>Ja</v>
      </c>
      <c r="M1997" s="10">
        <f>IF(Q2_2025[[#This Row],[Artikelprijs]]&lt;&gt;"",Q2_2025[[#This Row],[Artikelprijs]],Q2_2025[[#This Row],[Stuksprijs]])</f>
        <v>16.54</v>
      </c>
      <c r="N1997" s="10">
        <f>Q2_2025[[#This Row],[Besteld]]*Q2_2025[[#This Row],[Prijs 2]]</f>
        <v>66.16</v>
      </c>
      <c r="O1997" s="10">
        <f>IF(Q2_2025[[#This Row],[Brutobedrag 2]]&lt;Q2_2025[[#This Row],[Bruto - Rel.korting]],Q2_2025[[#This Row],[Brutobedrag 2]],Q2_2025[[#This Row],[Brutobedrag 2]]*(100-Q2_2025[[#This Row],[Relatiekorting percentage]])/100)</f>
        <v>52.92799999999999</v>
      </c>
      <c r="R1997" s="3"/>
      <c r="W1997"/>
      <c r="AB1997"/>
    </row>
    <row r="1998" spans="1:28" x14ac:dyDescent="0.3">
      <c r="A1998" t="s">
        <v>702</v>
      </c>
      <c r="B1998">
        <v>5030232</v>
      </c>
      <c r="C1998" t="s">
        <v>116</v>
      </c>
      <c r="D1998">
        <v>1</v>
      </c>
      <c r="E1998" s="10">
        <v>144.19999999999999</v>
      </c>
      <c r="F1998" s="10">
        <v>144.19999999999999</v>
      </c>
      <c r="G1998" s="10">
        <v>144.19999999999999</v>
      </c>
      <c r="H1998">
        <v>0</v>
      </c>
      <c r="I1998" s="51" t="str">
        <f>_xlfn.XLOOKUP(Q2_2025[[#This Row],[Artikelnr]],Artikel_prijzen[Artnr],Artikel_prijzen[Groep],"")</f>
        <v>Rigging</v>
      </c>
      <c r="J1998" s="10">
        <f>_xlfn.XLOOKUP(Q2_2025[[#This Row],[Artikelnr]],Artikel_prijzen[Artnr],Artikel_prijzen[Prijs 2025],"")</f>
        <v>140</v>
      </c>
      <c r="K1998" t="str">
        <f>IF(Q2_2025[[#This Row],[Artikelprijs]]&lt;&gt;"",IF(Q2_2025[[#This Row],[Stuksprijs]]=Q2_2025[[#This Row],[Artikelprijs]],"Prijs gelijk","Prijs wijkt af"),"")</f>
        <v>Prijs wijkt af</v>
      </c>
      <c r="L1998" t="str">
        <f>IF(Q2_2025[[#This Row],[Relatiekorting percentage]]=0,
    "Nvt",
    IF(Q2_2025[[#This Row],[Brutobedrag 2]] &lt; Q2_2025[[#This Row],[Bruto - Rel.korting]],
        "Nee",
        "Ja"))</f>
        <v>Nvt</v>
      </c>
      <c r="M1998" s="10">
        <f>IF(Q2_2025[[#This Row],[Artikelprijs]]&lt;&gt;"",Q2_2025[[#This Row],[Artikelprijs]],Q2_2025[[#This Row],[Stuksprijs]])</f>
        <v>140</v>
      </c>
      <c r="N1998" s="10">
        <f>Q2_2025[[#This Row],[Besteld]]*Q2_2025[[#This Row],[Prijs 2]]</f>
        <v>140</v>
      </c>
      <c r="O1998" s="10">
        <f>IF(Q2_2025[[#This Row],[Brutobedrag 2]]&lt;Q2_2025[[#This Row],[Bruto - Rel.korting]],Q2_2025[[#This Row],[Brutobedrag 2]],Q2_2025[[#This Row],[Brutobedrag 2]]*(100-Q2_2025[[#This Row],[Relatiekorting percentage]])/100)</f>
        <v>140</v>
      </c>
      <c r="R1998" s="3"/>
      <c r="W1998"/>
      <c r="AB1998"/>
    </row>
    <row r="1999" spans="1:28" x14ac:dyDescent="0.3">
      <c r="A1999" t="s">
        <v>702</v>
      </c>
      <c r="B1999">
        <v>2002078</v>
      </c>
      <c r="C1999" t="s">
        <v>635</v>
      </c>
      <c r="D1999">
        <v>1</v>
      </c>
      <c r="E1999" s="10">
        <v>448.82</v>
      </c>
      <c r="F1999" s="10">
        <v>448.82</v>
      </c>
      <c r="G1999" s="10">
        <v>359.06</v>
      </c>
      <c r="H1999">
        <v>20</v>
      </c>
      <c r="I1999" s="51" t="str">
        <f>_xlfn.XLOOKUP(Q2_2025[[#This Row],[Artikelnr]],Artikel_prijzen[Artnr],Artikel_prijzen[Groep],"")</f>
        <v/>
      </c>
      <c r="J1999" s="10" t="str">
        <f>_xlfn.XLOOKUP(Q2_2025[[#This Row],[Artikelnr]],Artikel_prijzen[Artnr],Artikel_prijzen[Prijs 2025],"")</f>
        <v/>
      </c>
      <c r="K1999" t="str">
        <f>IF(Q2_2025[[#This Row],[Artikelprijs]]&lt;&gt;"",IF(Q2_2025[[#This Row],[Stuksprijs]]=Q2_2025[[#This Row],[Artikelprijs]],"Prijs gelijk","Prijs wijkt af"),"")</f>
        <v/>
      </c>
      <c r="L1999" t="str">
        <f>IF(Q2_2025[[#This Row],[Relatiekorting percentage]]=0,
    "Nvt",
    IF(Q2_2025[[#This Row],[Brutobedrag 2]] &lt; Q2_2025[[#This Row],[Bruto - Rel.korting]],
        "Nee",
        "Ja"))</f>
        <v>Ja</v>
      </c>
      <c r="M1999" s="10">
        <f>IF(Q2_2025[[#This Row],[Artikelprijs]]&lt;&gt;"",Q2_2025[[#This Row],[Artikelprijs]],Q2_2025[[#This Row],[Stuksprijs]])</f>
        <v>448.82</v>
      </c>
      <c r="N1999" s="10">
        <f>Q2_2025[[#This Row],[Besteld]]*Q2_2025[[#This Row],[Prijs 2]]</f>
        <v>448.82</v>
      </c>
      <c r="O1999" s="10">
        <f>IF(Q2_2025[[#This Row],[Brutobedrag 2]]&lt;Q2_2025[[#This Row],[Bruto - Rel.korting]],Q2_2025[[#This Row],[Brutobedrag 2]],Q2_2025[[#This Row],[Brutobedrag 2]]*(100-Q2_2025[[#This Row],[Relatiekorting percentage]])/100)</f>
        <v>359.05599999999998</v>
      </c>
      <c r="R1999" s="3"/>
      <c r="W1999"/>
      <c r="AB1999"/>
    </row>
    <row r="2000" spans="1:28" x14ac:dyDescent="0.3">
      <c r="A2000" t="s">
        <v>702</v>
      </c>
      <c r="B2000">
        <v>2004082</v>
      </c>
      <c r="C2000" t="s">
        <v>347</v>
      </c>
      <c r="D2000">
        <v>1</v>
      </c>
      <c r="E2000" s="10">
        <v>128.75</v>
      </c>
      <c r="F2000" s="10">
        <v>0</v>
      </c>
      <c r="G2000" s="10">
        <v>0</v>
      </c>
      <c r="H2000">
        <v>0</v>
      </c>
      <c r="I2000" s="51" t="str">
        <f>_xlfn.XLOOKUP(Q2_2025[[#This Row],[Artikelnr]],Artikel_prijzen[Artnr],Artikel_prijzen[Groep],"")</f>
        <v/>
      </c>
      <c r="J2000" s="10" t="str">
        <f>_xlfn.XLOOKUP(Q2_2025[[#This Row],[Artikelnr]],Artikel_prijzen[Artnr],Artikel_prijzen[Prijs 2025],"")</f>
        <v/>
      </c>
      <c r="K2000" t="str">
        <f>IF(Q2_2025[[#This Row],[Artikelprijs]]&lt;&gt;"",IF(Q2_2025[[#This Row],[Stuksprijs]]=Q2_2025[[#This Row],[Artikelprijs]],"Prijs gelijk","Prijs wijkt af"),"")</f>
        <v/>
      </c>
      <c r="L2000" t="str">
        <f>IF(Q2_2025[[#This Row],[Relatiekorting percentage]]=0,
    "Nvt",
    IF(Q2_2025[[#This Row],[Brutobedrag 2]] &lt; Q2_2025[[#This Row],[Bruto - Rel.korting]],
        "Nee",
        "Ja"))</f>
        <v>Nvt</v>
      </c>
      <c r="M2000" s="10">
        <f>IF(Q2_2025[[#This Row],[Artikelprijs]]&lt;&gt;"",Q2_2025[[#This Row],[Artikelprijs]],Q2_2025[[#This Row],[Stuksprijs]])</f>
        <v>128.75</v>
      </c>
      <c r="N2000" s="10">
        <f>Q2_2025[[#This Row],[Besteld]]*Q2_2025[[#This Row],[Prijs 2]]</f>
        <v>128.75</v>
      </c>
      <c r="O2000" s="10">
        <f>IF(Q2_2025[[#This Row],[Brutobedrag 2]]&lt;Q2_2025[[#This Row],[Bruto - Rel.korting]],Q2_2025[[#This Row],[Brutobedrag 2]],Q2_2025[[#This Row],[Brutobedrag 2]]*(100-Q2_2025[[#This Row],[Relatiekorting percentage]])/100)</f>
        <v>128.75</v>
      </c>
      <c r="R2000" s="3"/>
      <c r="W2000"/>
      <c r="AB2000"/>
    </row>
    <row r="2001" spans="1:28" x14ac:dyDescent="0.3">
      <c r="A2001" t="s">
        <v>702</v>
      </c>
      <c r="B2001">
        <v>5031040</v>
      </c>
      <c r="C2001" t="s">
        <v>39</v>
      </c>
      <c r="D2001">
        <v>2</v>
      </c>
      <c r="E2001" s="10">
        <v>147.81</v>
      </c>
      <c r="F2001" s="10">
        <v>295.62</v>
      </c>
      <c r="G2001" s="10">
        <v>236.5</v>
      </c>
      <c r="H2001">
        <v>20</v>
      </c>
      <c r="I2001" s="51" t="str">
        <f>_xlfn.XLOOKUP(Q2_2025[[#This Row],[Artikelnr]],Artikel_prijzen[Artnr],Artikel_prijzen[Groep],"")</f>
        <v/>
      </c>
      <c r="J2001" s="10" t="str">
        <f>_xlfn.XLOOKUP(Q2_2025[[#This Row],[Artikelnr]],Artikel_prijzen[Artnr],Artikel_prijzen[Prijs 2025],"")</f>
        <v/>
      </c>
      <c r="K2001" t="str">
        <f>IF(Q2_2025[[#This Row],[Artikelprijs]]&lt;&gt;"",IF(Q2_2025[[#This Row],[Stuksprijs]]=Q2_2025[[#This Row],[Artikelprijs]],"Prijs gelijk","Prijs wijkt af"),"")</f>
        <v/>
      </c>
      <c r="L2001" t="str">
        <f>IF(Q2_2025[[#This Row],[Relatiekorting percentage]]=0,
    "Nvt",
    IF(Q2_2025[[#This Row],[Brutobedrag 2]] &lt; Q2_2025[[#This Row],[Bruto - Rel.korting]],
        "Nee",
        "Ja"))</f>
        <v>Ja</v>
      </c>
      <c r="M2001" s="10">
        <f>IF(Q2_2025[[#This Row],[Artikelprijs]]&lt;&gt;"",Q2_2025[[#This Row],[Artikelprijs]],Q2_2025[[#This Row],[Stuksprijs]])</f>
        <v>147.81</v>
      </c>
      <c r="N2001" s="10">
        <f>Q2_2025[[#This Row],[Besteld]]*Q2_2025[[#This Row],[Prijs 2]]</f>
        <v>295.62</v>
      </c>
      <c r="O2001" s="10">
        <f>IF(Q2_2025[[#This Row],[Brutobedrag 2]]&lt;Q2_2025[[#This Row],[Bruto - Rel.korting]],Q2_2025[[#This Row],[Brutobedrag 2]],Q2_2025[[#This Row],[Brutobedrag 2]]*(100-Q2_2025[[#This Row],[Relatiekorting percentage]])/100)</f>
        <v>236.49599999999998</v>
      </c>
      <c r="R2001" s="3"/>
      <c r="W2001"/>
      <c r="AB2001"/>
    </row>
    <row r="2002" spans="1:28" x14ac:dyDescent="0.3">
      <c r="A2002" t="s">
        <v>702</v>
      </c>
      <c r="B2002">
        <v>5031039</v>
      </c>
      <c r="C2002" t="s">
        <v>104</v>
      </c>
      <c r="D2002">
        <v>1</v>
      </c>
      <c r="E2002" s="10">
        <v>114.58</v>
      </c>
      <c r="F2002" s="10">
        <v>114.58</v>
      </c>
      <c r="G2002" s="10">
        <v>91.66</v>
      </c>
      <c r="H2002">
        <v>20</v>
      </c>
      <c r="I2002" s="51" t="str">
        <f>_xlfn.XLOOKUP(Q2_2025[[#This Row],[Artikelnr]],Artikel_prijzen[Artnr],Artikel_prijzen[Groep],"")</f>
        <v/>
      </c>
      <c r="J2002" s="10" t="str">
        <f>_xlfn.XLOOKUP(Q2_2025[[#This Row],[Artikelnr]],Artikel_prijzen[Artnr],Artikel_prijzen[Prijs 2025],"")</f>
        <v/>
      </c>
      <c r="K2002" t="str">
        <f>IF(Q2_2025[[#This Row],[Artikelprijs]]&lt;&gt;"",IF(Q2_2025[[#This Row],[Stuksprijs]]=Q2_2025[[#This Row],[Artikelprijs]],"Prijs gelijk","Prijs wijkt af"),"")</f>
        <v/>
      </c>
      <c r="L2002" t="str">
        <f>IF(Q2_2025[[#This Row],[Relatiekorting percentage]]=0,
    "Nvt",
    IF(Q2_2025[[#This Row],[Brutobedrag 2]] &lt; Q2_2025[[#This Row],[Bruto - Rel.korting]],
        "Nee",
        "Ja"))</f>
        <v>Ja</v>
      </c>
      <c r="M2002" s="10">
        <f>IF(Q2_2025[[#This Row],[Artikelprijs]]&lt;&gt;"",Q2_2025[[#This Row],[Artikelprijs]],Q2_2025[[#This Row],[Stuksprijs]])</f>
        <v>114.58</v>
      </c>
      <c r="N2002" s="10">
        <f>Q2_2025[[#This Row],[Besteld]]*Q2_2025[[#This Row],[Prijs 2]]</f>
        <v>114.58</v>
      </c>
      <c r="O2002" s="10">
        <f>IF(Q2_2025[[#This Row],[Brutobedrag 2]]&lt;Q2_2025[[#This Row],[Bruto - Rel.korting]],Q2_2025[[#This Row],[Brutobedrag 2]],Q2_2025[[#This Row],[Brutobedrag 2]]*(100-Q2_2025[[#This Row],[Relatiekorting percentage]])/100)</f>
        <v>91.664000000000001</v>
      </c>
      <c r="R2002" s="3"/>
      <c r="W2002"/>
      <c r="AB2002"/>
    </row>
    <row r="2003" spans="1:28" x14ac:dyDescent="0.3">
      <c r="A2003" t="s">
        <v>702</v>
      </c>
      <c r="B2003">
        <v>5030228</v>
      </c>
      <c r="C2003" t="s">
        <v>113</v>
      </c>
      <c r="D2003">
        <v>3</v>
      </c>
      <c r="E2003" s="10">
        <v>236.9</v>
      </c>
      <c r="F2003" s="10">
        <v>710.7</v>
      </c>
      <c r="G2003" s="10">
        <v>710.7</v>
      </c>
      <c r="H2003">
        <v>0</v>
      </c>
      <c r="I2003" s="51" t="str">
        <f>_xlfn.XLOOKUP(Q2_2025[[#This Row],[Artikelnr]],Artikel_prijzen[Artnr],Artikel_prijzen[Groep],"")</f>
        <v>Rigging</v>
      </c>
      <c r="J2003" s="10">
        <f>_xlfn.XLOOKUP(Q2_2025[[#This Row],[Artikelnr]],Artikel_prijzen[Artnr],Artikel_prijzen[Prijs 2025],"")</f>
        <v>230</v>
      </c>
      <c r="K2003" t="str">
        <f>IF(Q2_2025[[#This Row],[Artikelprijs]]&lt;&gt;"",IF(Q2_2025[[#This Row],[Stuksprijs]]=Q2_2025[[#This Row],[Artikelprijs]],"Prijs gelijk","Prijs wijkt af"),"")</f>
        <v>Prijs wijkt af</v>
      </c>
      <c r="L2003" t="str">
        <f>IF(Q2_2025[[#This Row],[Relatiekorting percentage]]=0,
    "Nvt",
    IF(Q2_2025[[#This Row],[Brutobedrag 2]] &lt; Q2_2025[[#This Row],[Bruto - Rel.korting]],
        "Nee",
        "Ja"))</f>
        <v>Nvt</v>
      </c>
      <c r="M2003" s="10">
        <f>IF(Q2_2025[[#This Row],[Artikelprijs]]&lt;&gt;"",Q2_2025[[#This Row],[Artikelprijs]],Q2_2025[[#This Row],[Stuksprijs]])</f>
        <v>230</v>
      </c>
      <c r="N2003" s="10">
        <f>Q2_2025[[#This Row],[Besteld]]*Q2_2025[[#This Row],[Prijs 2]]</f>
        <v>690</v>
      </c>
      <c r="O2003" s="10">
        <f>IF(Q2_2025[[#This Row],[Brutobedrag 2]]&lt;Q2_2025[[#This Row],[Bruto - Rel.korting]],Q2_2025[[#This Row],[Brutobedrag 2]],Q2_2025[[#This Row],[Brutobedrag 2]]*(100-Q2_2025[[#This Row],[Relatiekorting percentage]])/100)</f>
        <v>690</v>
      </c>
      <c r="R2003" s="3"/>
      <c r="W2003"/>
      <c r="AB2003"/>
    </row>
    <row r="2004" spans="1:28" x14ac:dyDescent="0.3">
      <c r="A2004" t="s">
        <v>702</v>
      </c>
      <c r="B2004">
        <v>2004027</v>
      </c>
      <c r="C2004" t="s">
        <v>339</v>
      </c>
      <c r="D2004">
        <v>3</v>
      </c>
      <c r="E2004" s="10">
        <v>16.54</v>
      </c>
      <c r="F2004" s="10">
        <v>49.62</v>
      </c>
      <c r="G2004" s="10">
        <v>39.700000000000003</v>
      </c>
      <c r="H2004">
        <v>20</v>
      </c>
      <c r="I2004" s="51" t="str">
        <f>_xlfn.XLOOKUP(Q2_2025[[#This Row],[Artikelnr]],Artikel_prijzen[Artnr],Artikel_prijzen[Groep],"")</f>
        <v/>
      </c>
      <c r="J2004" s="10" t="str">
        <f>_xlfn.XLOOKUP(Q2_2025[[#This Row],[Artikelnr]],Artikel_prijzen[Artnr],Artikel_prijzen[Prijs 2025],"")</f>
        <v/>
      </c>
      <c r="K2004" t="str">
        <f>IF(Q2_2025[[#This Row],[Artikelprijs]]&lt;&gt;"",IF(Q2_2025[[#This Row],[Stuksprijs]]=Q2_2025[[#This Row],[Artikelprijs]],"Prijs gelijk","Prijs wijkt af"),"")</f>
        <v/>
      </c>
      <c r="L2004" t="str">
        <f>IF(Q2_2025[[#This Row],[Relatiekorting percentage]]=0,
    "Nvt",
    IF(Q2_2025[[#This Row],[Brutobedrag 2]] &lt; Q2_2025[[#This Row],[Bruto - Rel.korting]],
        "Nee",
        "Ja"))</f>
        <v>Ja</v>
      </c>
      <c r="M2004" s="10">
        <f>IF(Q2_2025[[#This Row],[Artikelprijs]]&lt;&gt;"",Q2_2025[[#This Row],[Artikelprijs]],Q2_2025[[#This Row],[Stuksprijs]])</f>
        <v>16.54</v>
      </c>
      <c r="N2004" s="10">
        <f>Q2_2025[[#This Row],[Besteld]]*Q2_2025[[#This Row],[Prijs 2]]</f>
        <v>49.62</v>
      </c>
      <c r="O2004" s="10">
        <f>IF(Q2_2025[[#This Row],[Brutobedrag 2]]&lt;Q2_2025[[#This Row],[Bruto - Rel.korting]],Q2_2025[[#This Row],[Brutobedrag 2]],Q2_2025[[#This Row],[Brutobedrag 2]]*(100-Q2_2025[[#This Row],[Relatiekorting percentage]])/100)</f>
        <v>39.695999999999998</v>
      </c>
      <c r="R2004" s="3"/>
      <c r="W2004"/>
      <c r="AB2004"/>
    </row>
    <row r="2005" spans="1:28" x14ac:dyDescent="0.3">
      <c r="A2005" t="s">
        <v>702</v>
      </c>
      <c r="B2005">
        <v>5030228</v>
      </c>
      <c r="C2005" t="s">
        <v>113</v>
      </c>
      <c r="D2005">
        <v>4</v>
      </c>
      <c r="E2005" s="10">
        <v>236.9</v>
      </c>
      <c r="F2005" s="10">
        <v>947.6</v>
      </c>
      <c r="G2005" s="10">
        <v>947.6</v>
      </c>
      <c r="H2005">
        <v>0</v>
      </c>
      <c r="I2005" s="51" t="str">
        <f>_xlfn.XLOOKUP(Q2_2025[[#This Row],[Artikelnr]],Artikel_prijzen[Artnr],Artikel_prijzen[Groep],"")</f>
        <v>Rigging</v>
      </c>
      <c r="J2005" s="10">
        <f>_xlfn.XLOOKUP(Q2_2025[[#This Row],[Artikelnr]],Artikel_prijzen[Artnr],Artikel_prijzen[Prijs 2025],"")</f>
        <v>230</v>
      </c>
      <c r="K2005" t="str">
        <f>IF(Q2_2025[[#This Row],[Artikelprijs]]&lt;&gt;"",IF(Q2_2025[[#This Row],[Stuksprijs]]=Q2_2025[[#This Row],[Artikelprijs]],"Prijs gelijk","Prijs wijkt af"),"")</f>
        <v>Prijs wijkt af</v>
      </c>
      <c r="L2005" t="str">
        <f>IF(Q2_2025[[#This Row],[Relatiekorting percentage]]=0,
    "Nvt",
    IF(Q2_2025[[#This Row],[Brutobedrag 2]] &lt; Q2_2025[[#This Row],[Bruto - Rel.korting]],
        "Nee",
        "Ja"))</f>
        <v>Nvt</v>
      </c>
      <c r="M2005" s="10">
        <f>IF(Q2_2025[[#This Row],[Artikelprijs]]&lt;&gt;"",Q2_2025[[#This Row],[Artikelprijs]],Q2_2025[[#This Row],[Stuksprijs]])</f>
        <v>230</v>
      </c>
      <c r="N2005" s="10">
        <f>Q2_2025[[#This Row],[Besteld]]*Q2_2025[[#This Row],[Prijs 2]]</f>
        <v>920</v>
      </c>
      <c r="O2005" s="10">
        <f>IF(Q2_2025[[#This Row],[Brutobedrag 2]]&lt;Q2_2025[[#This Row],[Bruto - Rel.korting]],Q2_2025[[#This Row],[Brutobedrag 2]],Q2_2025[[#This Row],[Brutobedrag 2]]*(100-Q2_2025[[#This Row],[Relatiekorting percentage]])/100)</f>
        <v>920</v>
      </c>
      <c r="R2005" s="3"/>
      <c r="W2005"/>
      <c r="AB2005"/>
    </row>
    <row r="2006" spans="1:28" x14ac:dyDescent="0.3">
      <c r="A2006" t="s">
        <v>702</v>
      </c>
      <c r="B2006">
        <v>5030232</v>
      </c>
      <c r="C2006" t="s">
        <v>116</v>
      </c>
      <c r="D2006">
        <v>1</v>
      </c>
      <c r="E2006" s="10">
        <v>144.19999999999999</v>
      </c>
      <c r="F2006" s="10">
        <v>144.19999999999999</v>
      </c>
      <c r="G2006" s="10">
        <v>144.19999999999999</v>
      </c>
      <c r="H2006">
        <v>0</v>
      </c>
      <c r="I2006" s="51" t="str">
        <f>_xlfn.XLOOKUP(Q2_2025[[#This Row],[Artikelnr]],Artikel_prijzen[Artnr],Artikel_prijzen[Groep],"")</f>
        <v>Rigging</v>
      </c>
      <c r="J2006" s="10">
        <f>_xlfn.XLOOKUP(Q2_2025[[#This Row],[Artikelnr]],Artikel_prijzen[Artnr],Artikel_prijzen[Prijs 2025],"")</f>
        <v>140</v>
      </c>
      <c r="K2006" t="str">
        <f>IF(Q2_2025[[#This Row],[Artikelprijs]]&lt;&gt;"",IF(Q2_2025[[#This Row],[Stuksprijs]]=Q2_2025[[#This Row],[Artikelprijs]],"Prijs gelijk","Prijs wijkt af"),"")</f>
        <v>Prijs wijkt af</v>
      </c>
      <c r="L2006" t="str">
        <f>IF(Q2_2025[[#This Row],[Relatiekorting percentage]]=0,
    "Nvt",
    IF(Q2_2025[[#This Row],[Brutobedrag 2]] &lt; Q2_2025[[#This Row],[Bruto - Rel.korting]],
        "Nee",
        "Ja"))</f>
        <v>Nvt</v>
      </c>
      <c r="M2006" s="10">
        <f>IF(Q2_2025[[#This Row],[Artikelprijs]]&lt;&gt;"",Q2_2025[[#This Row],[Artikelprijs]],Q2_2025[[#This Row],[Stuksprijs]])</f>
        <v>140</v>
      </c>
      <c r="N2006" s="10">
        <f>Q2_2025[[#This Row],[Besteld]]*Q2_2025[[#This Row],[Prijs 2]]</f>
        <v>140</v>
      </c>
      <c r="O2006" s="10">
        <f>IF(Q2_2025[[#This Row],[Brutobedrag 2]]&lt;Q2_2025[[#This Row],[Bruto - Rel.korting]],Q2_2025[[#This Row],[Brutobedrag 2]],Q2_2025[[#This Row],[Brutobedrag 2]]*(100-Q2_2025[[#This Row],[Relatiekorting percentage]])/100)</f>
        <v>140</v>
      </c>
      <c r="R2006" s="3"/>
      <c r="W2006"/>
      <c r="AB2006"/>
    </row>
    <row r="2007" spans="1:28" x14ac:dyDescent="0.3">
      <c r="A2007" t="s">
        <v>702</v>
      </c>
      <c r="B2007">
        <v>5030001</v>
      </c>
      <c r="C2007" t="s">
        <v>132</v>
      </c>
      <c r="D2007">
        <v>24</v>
      </c>
      <c r="E2007" s="10">
        <v>28.84</v>
      </c>
      <c r="F2007" s="10">
        <v>692.16</v>
      </c>
      <c r="G2007" s="10">
        <v>692.16</v>
      </c>
      <c r="H2007">
        <v>0</v>
      </c>
      <c r="I2007" s="51" t="str">
        <f>_xlfn.XLOOKUP(Q2_2025[[#This Row],[Artikelnr]],Artikel_prijzen[Artnr],Artikel_prijzen[Groep],"")</f>
        <v>Rigging</v>
      </c>
      <c r="J2007" s="10">
        <f>_xlfn.XLOOKUP(Q2_2025[[#This Row],[Artikelnr]],Artikel_prijzen[Artnr],Artikel_prijzen[Prijs 2025],"")</f>
        <v>28</v>
      </c>
      <c r="K2007" t="str">
        <f>IF(Q2_2025[[#This Row],[Artikelprijs]]&lt;&gt;"",IF(Q2_2025[[#This Row],[Stuksprijs]]=Q2_2025[[#This Row],[Artikelprijs]],"Prijs gelijk","Prijs wijkt af"),"")</f>
        <v>Prijs wijkt af</v>
      </c>
      <c r="L2007" t="str">
        <f>IF(Q2_2025[[#This Row],[Relatiekorting percentage]]=0,
    "Nvt",
    IF(Q2_2025[[#This Row],[Brutobedrag 2]] &lt; Q2_2025[[#This Row],[Bruto - Rel.korting]],
        "Nee",
        "Ja"))</f>
        <v>Nvt</v>
      </c>
      <c r="M2007" s="10">
        <f>IF(Q2_2025[[#This Row],[Artikelprijs]]&lt;&gt;"",Q2_2025[[#This Row],[Artikelprijs]],Q2_2025[[#This Row],[Stuksprijs]])</f>
        <v>28</v>
      </c>
      <c r="N2007" s="10">
        <f>Q2_2025[[#This Row],[Besteld]]*Q2_2025[[#This Row],[Prijs 2]]</f>
        <v>672</v>
      </c>
      <c r="O2007" s="10">
        <f>IF(Q2_2025[[#This Row],[Brutobedrag 2]]&lt;Q2_2025[[#This Row],[Bruto - Rel.korting]],Q2_2025[[#This Row],[Brutobedrag 2]],Q2_2025[[#This Row],[Brutobedrag 2]]*(100-Q2_2025[[#This Row],[Relatiekorting percentage]])/100)</f>
        <v>672</v>
      </c>
      <c r="R2007" s="3"/>
      <c r="W2007"/>
      <c r="AB2007"/>
    </row>
    <row r="2008" spans="1:28" x14ac:dyDescent="0.3">
      <c r="A2008" t="s">
        <v>702</v>
      </c>
      <c r="B2008">
        <v>5030229</v>
      </c>
      <c r="C2008" t="s">
        <v>18</v>
      </c>
      <c r="D2008">
        <v>4</v>
      </c>
      <c r="E2008" s="10">
        <v>303.85000000000002</v>
      </c>
      <c r="F2008" s="10">
        <v>1215.4000000000001</v>
      </c>
      <c r="G2008" s="10">
        <v>1215.4000000000001</v>
      </c>
      <c r="H2008">
        <v>0</v>
      </c>
      <c r="I2008" s="51" t="str">
        <f>_xlfn.XLOOKUP(Q2_2025[[#This Row],[Artikelnr]],Artikel_prijzen[Artnr],Artikel_prijzen[Groep],"")</f>
        <v>Rigging</v>
      </c>
      <c r="J2008" s="10">
        <f>_xlfn.XLOOKUP(Q2_2025[[#This Row],[Artikelnr]],Artikel_prijzen[Artnr],Artikel_prijzen[Prijs 2025],"")</f>
        <v>295</v>
      </c>
      <c r="K2008" t="str">
        <f>IF(Q2_2025[[#This Row],[Artikelprijs]]&lt;&gt;"",IF(Q2_2025[[#This Row],[Stuksprijs]]=Q2_2025[[#This Row],[Artikelprijs]],"Prijs gelijk","Prijs wijkt af"),"")</f>
        <v>Prijs wijkt af</v>
      </c>
      <c r="L2008" t="str">
        <f>IF(Q2_2025[[#This Row],[Relatiekorting percentage]]=0,
    "Nvt",
    IF(Q2_2025[[#This Row],[Brutobedrag 2]] &lt; Q2_2025[[#This Row],[Bruto - Rel.korting]],
        "Nee",
        "Ja"))</f>
        <v>Nvt</v>
      </c>
      <c r="M2008" s="10">
        <f>IF(Q2_2025[[#This Row],[Artikelprijs]]&lt;&gt;"",Q2_2025[[#This Row],[Artikelprijs]],Q2_2025[[#This Row],[Stuksprijs]])</f>
        <v>295</v>
      </c>
      <c r="N2008" s="10">
        <f>Q2_2025[[#This Row],[Besteld]]*Q2_2025[[#This Row],[Prijs 2]]</f>
        <v>1180</v>
      </c>
      <c r="O2008" s="10">
        <f>IF(Q2_2025[[#This Row],[Brutobedrag 2]]&lt;Q2_2025[[#This Row],[Bruto - Rel.korting]],Q2_2025[[#This Row],[Brutobedrag 2]],Q2_2025[[#This Row],[Brutobedrag 2]]*(100-Q2_2025[[#This Row],[Relatiekorting percentage]])/100)</f>
        <v>1180</v>
      </c>
      <c r="R2008" s="3"/>
      <c r="W2008"/>
      <c r="AB2008"/>
    </row>
    <row r="2009" spans="1:28" x14ac:dyDescent="0.3">
      <c r="A2009" t="s">
        <v>702</v>
      </c>
      <c r="B2009">
        <v>5030228</v>
      </c>
      <c r="C2009" t="s">
        <v>113</v>
      </c>
      <c r="D2009">
        <v>4</v>
      </c>
      <c r="E2009" s="10">
        <v>236.9</v>
      </c>
      <c r="F2009" s="10">
        <v>947.6</v>
      </c>
      <c r="G2009" s="10">
        <v>947.6</v>
      </c>
      <c r="H2009">
        <v>0</v>
      </c>
      <c r="I2009" s="51" t="str">
        <f>_xlfn.XLOOKUP(Q2_2025[[#This Row],[Artikelnr]],Artikel_prijzen[Artnr],Artikel_prijzen[Groep],"")</f>
        <v>Rigging</v>
      </c>
      <c r="J2009" s="10">
        <f>_xlfn.XLOOKUP(Q2_2025[[#This Row],[Artikelnr]],Artikel_prijzen[Artnr],Artikel_prijzen[Prijs 2025],"")</f>
        <v>230</v>
      </c>
      <c r="K2009" t="str">
        <f>IF(Q2_2025[[#This Row],[Artikelprijs]]&lt;&gt;"",IF(Q2_2025[[#This Row],[Stuksprijs]]=Q2_2025[[#This Row],[Artikelprijs]],"Prijs gelijk","Prijs wijkt af"),"")</f>
        <v>Prijs wijkt af</v>
      </c>
      <c r="L2009" t="str">
        <f>IF(Q2_2025[[#This Row],[Relatiekorting percentage]]=0,
    "Nvt",
    IF(Q2_2025[[#This Row],[Brutobedrag 2]] &lt; Q2_2025[[#This Row],[Bruto - Rel.korting]],
        "Nee",
        "Ja"))</f>
        <v>Nvt</v>
      </c>
      <c r="M2009" s="10">
        <f>IF(Q2_2025[[#This Row],[Artikelprijs]]&lt;&gt;"",Q2_2025[[#This Row],[Artikelprijs]],Q2_2025[[#This Row],[Stuksprijs]])</f>
        <v>230</v>
      </c>
      <c r="N2009" s="10">
        <f>Q2_2025[[#This Row],[Besteld]]*Q2_2025[[#This Row],[Prijs 2]]</f>
        <v>920</v>
      </c>
      <c r="O2009" s="10">
        <f>IF(Q2_2025[[#This Row],[Brutobedrag 2]]&lt;Q2_2025[[#This Row],[Bruto - Rel.korting]],Q2_2025[[#This Row],[Brutobedrag 2]],Q2_2025[[#This Row],[Brutobedrag 2]]*(100-Q2_2025[[#This Row],[Relatiekorting percentage]])/100)</f>
        <v>920</v>
      </c>
      <c r="R2009" s="3"/>
      <c r="W2009"/>
      <c r="AB2009"/>
    </row>
    <row r="2010" spans="1:28" x14ac:dyDescent="0.3">
      <c r="A2010" t="s">
        <v>702</v>
      </c>
      <c r="B2010">
        <v>5031052</v>
      </c>
      <c r="C2010" t="s">
        <v>12</v>
      </c>
      <c r="D2010">
        <v>4</v>
      </c>
      <c r="E2010" s="10">
        <v>88.07</v>
      </c>
      <c r="F2010" s="10">
        <v>352.28</v>
      </c>
      <c r="G2010" s="10">
        <v>281.82</v>
      </c>
      <c r="H2010">
        <v>20</v>
      </c>
      <c r="I2010" s="51" t="str">
        <f>_xlfn.XLOOKUP(Q2_2025[[#This Row],[Artikelnr]],Artikel_prijzen[Artnr],Artikel_prijzen[Groep],"")</f>
        <v/>
      </c>
      <c r="J2010" s="10" t="str">
        <f>_xlfn.XLOOKUP(Q2_2025[[#This Row],[Artikelnr]],Artikel_prijzen[Artnr],Artikel_prijzen[Prijs 2025],"")</f>
        <v/>
      </c>
      <c r="K2010" t="str">
        <f>IF(Q2_2025[[#This Row],[Artikelprijs]]&lt;&gt;"",IF(Q2_2025[[#This Row],[Stuksprijs]]=Q2_2025[[#This Row],[Artikelprijs]],"Prijs gelijk","Prijs wijkt af"),"")</f>
        <v/>
      </c>
      <c r="L2010" t="str">
        <f>IF(Q2_2025[[#This Row],[Relatiekorting percentage]]=0,
    "Nvt",
    IF(Q2_2025[[#This Row],[Brutobedrag 2]] &lt; Q2_2025[[#This Row],[Bruto - Rel.korting]],
        "Nee",
        "Ja"))</f>
        <v>Ja</v>
      </c>
      <c r="M2010" s="10">
        <f>IF(Q2_2025[[#This Row],[Artikelprijs]]&lt;&gt;"",Q2_2025[[#This Row],[Artikelprijs]],Q2_2025[[#This Row],[Stuksprijs]])</f>
        <v>88.07</v>
      </c>
      <c r="N2010" s="10">
        <f>Q2_2025[[#This Row],[Besteld]]*Q2_2025[[#This Row],[Prijs 2]]</f>
        <v>352.28</v>
      </c>
      <c r="O2010" s="10">
        <f>IF(Q2_2025[[#This Row],[Brutobedrag 2]]&lt;Q2_2025[[#This Row],[Bruto - Rel.korting]],Q2_2025[[#This Row],[Brutobedrag 2]],Q2_2025[[#This Row],[Brutobedrag 2]]*(100-Q2_2025[[#This Row],[Relatiekorting percentage]])/100)</f>
        <v>281.82399999999996</v>
      </c>
      <c r="R2010" s="3"/>
      <c r="W2010"/>
      <c r="AB2010"/>
    </row>
    <row r="2011" spans="1:28" x14ac:dyDescent="0.3">
      <c r="A2011" t="s">
        <v>702</v>
      </c>
      <c r="B2011">
        <v>5031056</v>
      </c>
      <c r="C2011" t="s">
        <v>15</v>
      </c>
      <c r="D2011">
        <v>4</v>
      </c>
      <c r="E2011" s="10">
        <v>69.78</v>
      </c>
      <c r="F2011" s="10">
        <v>279.12</v>
      </c>
      <c r="G2011" s="10">
        <v>223.3</v>
      </c>
      <c r="H2011">
        <v>20</v>
      </c>
      <c r="I2011" s="51" t="str">
        <f>_xlfn.XLOOKUP(Q2_2025[[#This Row],[Artikelnr]],Artikel_prijzen[Artnr],Artikel_prijzen[Groep],"")</f>
        <v/>
      </c>
      <c r="J2011" s="10" t="str">
        <f>_xlfn.XLOOKUP(Q2_2025[[#This Row],[Artikelnr]],Artikel_prijzen[Artnr],Artikel_prijzen[Prijs 2025],"")</f>
        <v/>
      </c>
      <c r="K2011" t="str">
        <f>IF(Q2_2025[[#This Row],[Artikelprijs]]&lt;&gt;"",IF(Q2_2025[[#This Row],[Stuksprijs]]=Q2_2025[[#This Row],[Artikelprijs]],"Prijs gelijk","Prijs wijkt af"),"")</f>
        <v/>
      </c>
      <c r="L2011" t="str">
        <f>IF(Q2_2025[[#This Row],[Relatiekorting percentage]]=0,
    "Nvt",
    IF(Q2_2025[[#This Row],[Brutobedrag 2]] &lt; Q2_2025[[#This Row],[Bruto - Rel.korting]],
        "Nee",
        "Ja"))</f>
        <v>Ja</v>
      </c>
      <c r="M2011" s="10">
        <f>IF(Q2_2025[[#This Row],[Artikelprijs]]&lt;&gt;"",Q2_2025[[#This Row],[Artikelprijs]],Q2_2025[[#This Row],[Stuksprijs]])</f>
        <v>69.78</v>
      </c>
      <c r="N2011" s="10">
        <f>Q2_2025[[#This Row],[Besteld]]*Q2_2025[[#This Row],[Prijs 2]]</f>
        <v>279.12</v>
      </c>
      <c r="O2011" s="10">
        <f>IF(Q2_2025[[#This Row],[Brutobedrag 2]]&lt;Q2_2025[[#This Row],[Bruto - Rel.korting]],Q2_2025[[#This Row],[Brutobedrag 2]],Q2_2025[[#This Row],[Brutobedrag 2]]*(100-Q2_2025[[#This Row],[Relatiekorting percentage]])/100)</f>
        <v>223.29599999999999</v>
      </c>
      <c r="R2011" s="3"/>
      <c r="W2011"/>
      <c r="AB2011"/>
    </row>
    <row r="2012" spans="1:28" x14ac:dyDescent="0.3">
      <c r="A2012" t="s">
        <v>702</v>
      </c>
      <c r="B2012">
        <v>1007051</v>
      </c>
      <c r="C2012" t="s">
        <v>54</v>
      </c>
      <c r="D2012">
        <v>10</v>
      </c>
      <c r="E2012" s="10">
        <v>88.57</v>
      </c>
      <c r="F2012" s="10">
        <v>885.7</v>
      </c>
      <c r="G2012" s="10">
        <v>708.56</v>
      </c>
      <c r="H2012">
        <v>20</v>
      </c>
      <c r="I2012" s="51" t="str">
        <f>_xlfn.XLOOKUP(Q2_2025[[#This Row],[Artikelnr]],Artikel_prijzen[Artnr],Artikel_prijzen[Groep],"")</f>
        <v/>
      </c>
      <c r="J2012" s="10" t="str">
        <f>_xlfn.XLOOKUP(Q2_2025[[#This Row],[Artikelnr]],Artikel_prijzen[Artnr],Artikel_prijzen[Prijs 2025],"")</f>
        <v/>
      </c>
      <c r="K2012" t="str">
        <f>IF(Q2_2025[[#This Row],[Artikelprijs]]&lt;&gt;"",IF(Q2_2025[[#This Row],[Stuksprijs]]=Q2_2025[[#This Row],[Artikelprijs]],"Prijs gelijk","Prijs wijkt af"),"")</f>
        <v/>
      </c>
      <c r="L2012" t="str">
        <f>IF(Q2_2025[[#This Row],[Relatiekorting percentage]]=0,
    "Nvt",
    IF(Q2_2025[[#This Row],[Brutobedrag 2]] &lt; Q2_2025[[#This Row],[Bruto - Rel.korting]],
        "Nee",
        "Ja"))</f>
        <v>Ja</v>
      </c>
      <c r="M2012" s="10">
        <f>IF(Q2_2025[[#This Row],[Artikelprijs]]&lt;&gt;"",Q2_2025[[#This Row],[Artikelprijs]],Q2_2025[[#This Row],[Stuksprijs]])</f>
        <v>88.57</v>
      </c>
      <c r="N2012" s="10">
        <f>Q2_2025[[#This Row],[Besteld]]*Q2_2025[[#This Row],[Prijs 2]]</f>
        <v>885.69999999999993</v>
      </c>
      <c r="O2012" s="10">
        <f>IF(Q2_2025[[#This Row],[Brutobedrag 2]]&lt;Q2_2025[[#This Row],[Bruto - Rel.korting]],Q2_2025[[#This Row],[Brutobedrag 2]],Q2_2025[[#This Row],[Brutobedrag 2]]*(100-Q2_2025[[#This Row],[Relatiekorting percentage]])/100)</f>
        <v>708.56</v>
      </c>
      <c r="R2012" s="3"/>
      <c r="W2012"/>
      <c r="AB2012"/>
    </row>
    <row r="2013" spans="1:28" x14ac:dyDescent="0.3">
      <c r="A2013" t="s">
        <v>702</v>
      </c>
      <c r="B2013">
        <v>5030228</v>
      </c>
      <c r="C2013" t="s">
        <v>113</v>
      </c>
      <c r="D2013">
        <v>4</v>
      </c>
      <c r="E2013" s="10">
        <v>236.9</v>
      </c>
      <c r="F2013" s="10">
        <v>947.6</v>
      </c>
      <c r="G2013" s="10">
        <v>947.6</v>
      </c>
      <c r="H2013">
        <v>0</v>
      </c>
      <c r="I2013" s="51" t="str">
        <f>_xlfn.XLOOKUP(Q2_2025[[#This Row],[Artikelnr]],Artikel_prijzen[Artnr],Artikel_prijzen[Groep],"")</f>
        <v>Rigging</v>
      </c>
      <c r="J2013" s="10">
        <f>_xlfn.XLOOKUP(Q2_2025[[#This Row],[Artikelnr]],Artikel_prijzen[Artnr],Artikel_prijzen[Prijs 2025],"")</f>
        <v>230</v>
      </c>
      <c r="K2013" t="str">
        <f>IF(Q2_2025[[#This Row],[Artikelprijs]]&lt;&gt;"",IF(Q2_2025[[#This Row],[Stuksprijs]]=Q2_2025[[#This Row],[Artikelprijs]],"Prijs gelijk","Prijs wijkt af"),"")</f>
        <v>Prijs wijkt af</v>
      </c>
      <c r="L2013" t="str">
        <f>IF(Q2_2025[[#This Row],[Relatiekorting percentage]]=0,
    "Nvt",
    IF(Q2_2025[[#This Row],[Brutobedrag 2]] &lt; Q2_2025[[#This Row],[Bruto - Rel.korting]],
        "Nee",
        "Ja"))</f>
        <v>Nvt</v>
      </c>
      <c r="M2013" s="10">
        <f>IF(Q2_2025[[#This Row],[Artikelprijs]]&lt;&gt;"",Q2_2025[[#This Row],[Artikelprijs]],Q2_2025[[#This Row],[Stuksprijs]])</f>
        <v>230</v>
      </c>
      <c r="N2013" s="10">
        <f>Q2_2025[[#This Row],[Besteld]]*Q2_2025[[#This Row],[Prijs 2]]</f>
        <v>920</v>
      </c>
      <c r="O2013" s="10">
        <f>IF(Q2_2025[[#This Row],[Brutobedrag 2]]&lt;Q2_2025[[#This Row],[Bruto - Rel.korting]],Q2_2025[[#This Row],[Brutobedrag 2]],Q2_2025[[#This Row],[Brutobedrag 2]]*(100-Q2_2025[[#This Row],[Relatiekorting percentage]])/100)</f>
        <v>920</v>
      </c>
      <c r="R2013" s="3"/>
      <c r="W2013"/>
      <c r="AB2013"/>
    </row>
    <row r="2014" spans="1:28" x14ac:dyDescent="0.3">
      <c r="A2014" t="s">
        <v>702</v>
      </c>
      <c r="B2014">
        <v>5030232</v>
      </c>
      <c r="C2014" t="s">
        <v>116</v>
      </c>
      <c r="D2014">
        <v>1</v>
      </c>
      <c r="E2014" s="10">
        <v>144.19999999999999</v>
      </c>
      <c r="F2014" s="10">
        <v>144.19999999999999</v>
      </c>
      <c r="G2014" s="10">
        <v>144.19999999999999</v>
      </c>
      <c r="H2014">
        <v>0</v>
      </c>
      <c r="I2014" s="51" t="str">
        <f>_xlfn.XLOOKUP(Q2_2025[[#This Row],[Artikelnr]],Artikel_prijzen[Artnr],Artikel_prijzen[Groep],"")</f>
        <v>Rigging</v>
      </c>
      <c r="J2014" s="10">
        <f>_xlfn.XLOOKUP(Q2_2025[[#This Row],[Artikelnr]],Artikel_prijzen[Artnr],Artikel_prijzen[Prijs 2025],"")</f>
        <v>140</v>
      </c>
      <c r="K2014" t="str">
        <f>IF(Q2_2025[[#This Row],[Artikelprijs]]&lt;&gt;"",IF(Q2_2025[[#This Row],[Stuksprijs]]=Q2_2025[[#This Row],[Artikelprijs]],"Prijs gelijk","Prijs wijkt af"),"")</f>
        <v>Prijs wijkt af</v>
      </c>
      <c r="L2014" t="str">
        <f>IF(Q2_2025[[#This Row],[Relatiekorting percentage]]=0,
    "Nvt",
    IF(Q2_2025[[#This Row],[Brutobedrag 2]] &lt; Q2_2025[[#This Row],[Bruto - Rel.korting]],
        "Nee",
        "Ja"))</f>
        <v>Nvt</v>
      </c>
      <c r="M2014" s="10">
        <f>IF(Q2_2025[[#This Row],[Artikelprijs]]&lt;&gt;"",Q2_2025[[#This Row],[Artikelprijs]],Q2_2025[[#This Row],[Stuksprijs]])</f>
        <v>140</v>
      </c>
      <c r="N2014" s="10">
        <f>Q2_2025[[#This Row],[Besteld]]*Q2_2025[[#This Row],[Prijs 2]]</f>
        <v>140</v>
      </c>
      <c r="O2014" s="10">
        <f>IF(Q2_2025[[#This Row],[Brutobedrag 2]]&lt;Q2_2025[[#This Row],[Bruto - Rel.korting]],Q2_2025[[#This Row],[Brutobedrag 2]],Q2_2025[[#This Row],[Brutobedrag 2]]*(100-Q2_2025[[#This Row],[Relatiekorting percentage]])/100)</f>
        <v>140</v>
      </c>
      <c r="R2014" s="3"/>
      <c r="W2014"/>
      <c r="AB2014"/>
    </row>
    <row r="2015" spans="1:28" x14ac:dyDescent="0.3">
      <c r="A2015" t="s">
        <v>702</v>
      </c>
      <c r="B2015">
        <v>2004058</v>
      </c>
      <c r="C2015" t="s">
        <v>566</v>
      </c>
      <c r="D2015">
        <v>4</v>
      </c>
      <c r="E2015" s="10">
        <v>33.42</v>
      </c>
      <c r="F2015" s="10">
        <v>133.68</v>
      </c>
      <c r="G2015" s="10">
        <v>133.68</v>
      </c>
      <c r="H2015">
        <v>0</v>
      </c>
      <c r="I2015" s="51" t="str">
        <f>_xlfn.XLOOKUP(Q2_2025[[#This Row],[Artikelnr]],Artikel_prijzen[Artnr],Artikel_prijzen[Groep],"")</f>
        <v/>
      </c>
      <c r="J2015" s="10" t="str">
        <f>_xlfn.XLOOKUP(Q2_2025[[#This Row],[Artikelnr]],Artikel_prijzen[Artnr],Artikel_prijzen[Prijs 2025],"")</f>
        <v/>
      </c>
      <c r="K2015" t="str">
        <f>IF(Q2_2025[[#This Row],[Artikelprijs]]&lt;&gt;"",IF(Q2_2025[[#This Row],[Stuksprijs]]=Q2_2025[[#This Row],[Artikelprijs]],"Prijs gelijk","Prijs wijkt af"),"")</f>
        <v/>
      </c>
      <c r="L2015" t="str">
        <f>IF(Q2_2025[[#This Row],[Relatiekorting percentage]]=0,
    "Nvt",
    IF(Q2_2025[[#This Row],[Brutobedrag 2]] &lt; Q2_2025[[#This Row],[Bruto - Rel.korting]],
        "Nee",
        "Ja"))</f>
        <v>Nvt</v>
      </c>
      <c r="M2015" s="10">
        <f>IF(Q2_2025[[#This Row],[Artikelprijs]]&lt;&gt;"",Q2_2025[[#This Row],[Artikelprijs]],Q2_2025[[#This Row],[Stuksprijs]])</f>
        <v>33.42</v>
      </c>
      <c r="N2015" s="10">
        <f>Q2_2025[[#This Row],[Besteld]]*Q2_2025[[#This Row],[Prijs 2]]</f>
        <v>133.68</v>
      </c>
      <c r="O2015" s="10">
        <f>IF(Q2_2025[[#This Row],[Brutobedrag 2]]&lt;Q2_2025[[#This Row],[Bruto - Rel.korting]],Q2_2025[[#This Row],[Brutobedrag 2]],Q2_2025[[#This Row],[Brutobedrag 2]]*(100-Q2_2025[[#This Row],[Relatiekorting percentage]])/100)</f>
        <v>133.68</v>
      </c>
      <c r="R2015" s="3"/>
      <c r="W2015"/>
      <c r="AB2015"/>
    </row>
    <row r="2016" spans="1:28" x14ac:dyDescent="0.3">
      <c r="A2016" t="s">
        <v>702</v>
      </c>
      <c r="B2016">
        <v>5022038</v>
      </c>
      <c r="C2016" t="s">
        <v>516</v>
      </c>
      <c r="D2016">
        <v>1</v>
      </c>
      <c r="E2016" s="10">
        <v>1127.56</v>
      </c>
      <c r="F2016" s="10">
        <v>1127.56</v>
      </c>
      <c r="G2016" s="10">
        <v>1127.56</v>
      </c>
      <c r="H2016">
        <v>0</v>
      </c>
      <c r="I2016" s="51" t="str">
        <f>_xlfn.XLOOKUP(Q2_2025[[#This Row],[Artikelnr]],Artikel_prijzen[Artnr],Artikel_prijzen[Groep],"")</f>
        <v>Elektra</v>
      </c>
      <c r="J2016" s="10">
        <f>_xlfn.XLOOKUP(Q2_2025[[#This Row],[Artikelnr]],Artikel_prijzen[Artnr],Artikel_prijzen[Prijs 2025],"")</f>
        <v>700</v>
      </c>
      <c r="K2016" t="str">
        <f>IF(Q2_2025[[#This Row],[Artikelprijs]]&lt;&gt;"",IF(Q2_2025[[#This Row],[Stuksprijs]]=Q2_2025[[#This Row],[Artikelprijs]],"Prijs gelijk","Prijs wijkt af"),"")</f>
        <v>Prijs wijkt af</v>
      </c>
      <c r="L2016" t="str">
        <f>IF(Q2_2025[[#This Row],[Relatiekorting percentage]]=0,
    "Nvt",
    IF(Q2_2025[[#This Row],[Brutobedrag 2]] &lt; Q2_2025[[#This Row],[Bruto - Rel.korting]],
        "Nee",
        "Ja"))</f>
        <v>Nvt</v>
      </c>
      <c r="M2016" s="10">
        <f>IF(Q2_2025[[#This Row],[Artikelprijs]]&lt;&gt;"",Q2_2025[[#This Row],[Artikelprijs]],Q2_2025[[#This Row],[Stuksprijs]])</f>
        <v>700</v>
      </c>
      <c r="N2016" s="10">
        <f>Q2_2025[[#This Row],[Besteld]]*Q2_2025[[#This Row],[Prijs 2]]</f>
        <v>700</v>
      </c>
      <c r="O2016" s="10">
        <f>IF(Q2_2025[[#This Row],[Brutobedrag 2]]&lt;Q2_2025[[#This Row],[Bruto - Rel.korting]],Q2_2025[[#This Row],[Brutobedrag 2]],Q2_2025[[#This Row],[Brutobedrag 2]]*(100-Q2_2025[[#This Row],[Relatiekorting percentage]])/100)</f>
        <v>700</v>
      </c>
      <c r="R2016" s="3"/>
      <c r="W2016"/>
      <c r="AB2016"/>
    </row>
    <row r="2017" spans="1:28" x14ac:dyDescent="0.3">
      <c r="A2017" t="s">
        <v>702</v>
      </c>
      <c r="B2017">
        <v>5030229</v>
      </c>
      <c r="C2017" t="s">
        <v>393</v>
      </c>
      <c r="D2017">
        <v>7</v>
      </c>
      <c r="E2017" s="10">
        <v>303.85000000000002</v>
      </c>
      <c r="F2017" s="10">
        <v>2126.9499999999998</v>
      </c>
      <c r="G2017" s="10">
        <v>2126.9499999999998</v>
      </c>
      <c r="H2017">
        <v>0</v>
      </c>
      <c r="I2017" s="51" t="str">
        <f>_xlfn.XLOOKUP(Q2_2025[[#This Row],[Artikelnr]],Artikel_prijzen[Artnr],Artikel_prijzen[Groep],"")</f>
        <v>Rigging</v>
      </c>
      <c r="J2017" s="10">
        <f>_xlfn.XLOOKUP(Q2_2025[[#This Row],[Artikelnr]],Artikel_prijzen[Artnr],Artikel_prijzen[Prijs 2025],"")</f>
        <v>295</v>
      </c>
      <c r="K2017" t="str">
        <f>IF(Q2_2025[[#This Row],[Artikelprijs]]&lt;&gt;"",IF(Q2_2025[[#This Row],[Stuksprijs]]=Q2_2025[[#This Row],[Artikelprijs]],"Prijs gelijk","Prijs wijkt af"),"")</f>
        <v>Prijs wijkt af</v>
      </c>
      <c r="L2017" t="str">
        <f>IF(Q2_2025[[#This Row],[Relatiekorting percentage]]=0,
    "Nvt",
    IF(Q2_2025[[#This Row],[Brutobedrag 2]] &lt; Q2_2025[[#This Row],[Bruto - Rel.korting]],
        "Nee",
        "Ja"))</f>
        <v>Nvt</v>
      </c>
      <c r="M2017" s="10">
        <f>IF(Q2_2025[[#This Row],[Artikelprijs]]&lt;&gt;"",Q2_2025[[#This Row],[Artikelprijs]],Q2_2025[[#This Row],[Stuksprijs]])</f>
        <v>295</v>
      </c>
      <c r="N2017" s="10">
        <f>Q2_2025[[#This Row],[Besteld]]*Q2_2025[[#This Row],[Prijs 2]]</f>
        <v>2065</v>
      </c>
      <c r="O2017" s="10">
        <f>IF(Q2_2025[[#This Row],[Brutobedrag 2]]&lt;Q2_2025[[#This Row],[Bruto - Rel.korting]],Q2_2025[[#This Row],[Brutobedrag 2]],Q2_2025[[#This Row],[Brutobedrag 2]]*(100-Q2_2025[[#This Row],[Relatiekorting percentage]])/100)</f>
        <v>2065</v>
      </c>
      <c r="R2017" s="3"/>
      <c r="W2017"/>
      <c r="AB2017"/>
    </row>
    <row r="2018" spans="1:28" x14ac:dyDescent="0.3">
      <c r="A2018" t="s">
        <v>702</v>
      </c>
      <c r="B2018">
        <v>5031038</v>
      </c>
      <c r="C2018" t="s">
        <v>703</v>
      </c>
      <c r="D2018">
        <v>1</v>
      </c>
      <c r="E2018" s="10">
        <v>68.5</v>
      </c>
      <c r="F2018" s="10">
        <v>68.5</v>
      </c>
      <c r="G2018" s="10">
        <v>58.22</v>
      </c>
      <c r="H2018">
        <v>15</v>
      </c>
      <c r="I2018" s="51" t="str">
        <f>_xlfn.XLOOKUP(Q2_2025[[#This Row],[Artikelnr]],Artikel_prijzen[Artnr],Artikel_prijzen[Groep],"")</f>
        <v/>
      </c>
      <c r="J2018" s="10" t="str">
        <f>_xlfn.XLOOKUP(Q2_2025[[#This Row],[Artikelnr]],Artikel_prijzen[Artnr],Artikel_prijzen[Prijs 2025],"")</f>
        <v/>
      </c>
      <c r="K2018" t="str">
        <f>IF(Q2_2025[[#This Row],[Artikelprijs]]&lt;&gt;"",IF(Q2_2025[[#This Row],[Stuksprijs]]=Q2_2025[[#This Row],[Artikelprijs]],"Prijs gelijk","Prijs wijkt af"),"")</f>
        <v/>
      </c>
      <c r="L2018" t="str">
        <f>IF(Q2_2025[[#This Row],[Relatiekorting percentage]]=0,
    "Nvt",
    IF(Q2_2025[[#This Row],[Brutobedrag 2]] &lt; Q2_2025[[#This Row],[Bruto - Rel.korting]],
        "Nee",
        "Ja"))</f>
        <v>Ja</v>
      </c>
      <c r="M2018" s="10">
        <f>IF(Q2_2025[[#This Row],[Artikelprijs]]&lt;&gt;"",Q2_2025[[#This Row],[Artikelprijs]],Q2_2025[[#This Row],[Stuksprijs]])</f>
        <v>68.5</v>
      </c>
      <c r="N2018" s="10">
        <f>Q2_2025[[#This Row],[Besteld]]*Q2_2025[[#This Row],[Prijs 2]]</f>
        <v>68.5</v>
      </c>
      <c r="O2018" s="10">
        <f>IF(Q2_2025[[#This Row],[Brutobedrag 2]]&lt;Q2_2025[[#This Row],[Bruto - Rel.korting]],Q2_2025[[#This Row],[Brutobedrag 2]],Q2_2025[[#This Row],[Brutobedrag 2]]*(100-Q2_2025[[#This Row],[Relatiekorting percentage]])/100)</f>
        <v>58.225000000000001</v>
      </c>
      <c r="R2018" s="3"/>
      <c r="W2018"/>
      <c r="AB2018"/>
    </row>
    <row r="2019" spans="1:28" x14ac:dyDescent="0.3">
      <c r="A2019" t="s">
        <v>702</v>
      </c>
      <c r="B2019">
        <v>5031040</v>
      </c>
      <c r="C2019" t="s">
        <v>704</v>
      </c>
      <c r="D2019">
        <v>21</v>
      </c>
      <c r="E2019" s="10">
        <v>147.81</v>
      </c>
      <c r="F2019" s="10">
        <v>3104.01</v>
      </c>
      <c r="G2019" s="10">
        <v>2638.41</v>
      </c>
      <c r="H2019">
        <v>15</v>
      </c>
      <c r="I2019" s="51" t="str">
        <f>_xlfn.XLOOKUP(Q2_2025[[#This Row],[Artikelnr]],Artikel_prijzen[Artnr],Artikel_prijzen[Groep],"")</f>
        <v/>
      </c>
      <c r="J2019" s="10" t="str">
        <f>_xlfn.XLOOKUP(Q2_2025[[#This Row],[Artikelnr]],Artikel_prijzen[Artnr],Artikel_prijzen[Prijs 2025],"")</f>
        <v/>
      </c>
      <c r="K2019" t="str">
        <f>IF(Q2_2025[[#This Row],[Artikelprijs]]&lt;&gt;"",IF(Q2_2025[[#This Row],[Stuksprijs]]=Q2_2025[[#This Row],[Artikelprijs]],"Prijs gelijk","Prijs wijkt af"),"")</f>
        <v/>
      </c>
      <c r="L2019" t="str">
        <f>IF(Q2_2025[[#This Row],[Relatiekorting percentage]]=0,
    "Nvt",
    IF(Q2_2025[[#This Row],[Brutobedrag 2]] &lt; Q2_2025[[#This Row],[Bruto - Rel.korting]],
        "Nee",
        "Ja"))</f>
        <v>Ja</v>
      </c>
      <c r="M2019" s="10">
        <f>IF(Q2_2025[[#This Row],[Artikelprijs]]&lt;&gt;"",Q2_2025[[#This Row],[Artikelprijs]],Q2_2025[[#This Row],[Stuksprijs]])</f>
        <v>147.81</v>
      </c>
      <c r="N2019" s="10">
        <f>Q2_2025[[#This Row],[Besteld]]*Q2_2025[[#This Row],[Prijs 2]]</f>
        <v>3104.01</v>
      </c>
      <c r="O2019" s="10">
        <f>IF(Q2_2025[[#This Row],[Brutobedrag 2]]&lt;Q2_2025[[#This Row],[Bruto - Rel.korting]],Q2_2025[[#This Row],[Brutobedrag 2]],Q2_2025[[#This Row],[Brutobedrag 2]]*(100-Q2_2025[[#This Row],[Relatiekorting percentage]])/100)</f>
        <v>2638.4085000000005</v>
      </c>
      <c r="R2019" s="3"/>
      <c r="W2019"/>
      <c r="AB2019"/>
    </row>
    <row r="2020" spans="1:28" x14ac:dyDescent="0.3">
      <c r="A2020" t="s">
        <v>702</v>
      </c>
      <c r="B2020">
        <v>5030229</v>
      </c>
      <c r="C2020" t="s">
        <v>393</v>
      </c>
      <c r="D2020">
        <v>15</v>
      </c>
      <c r="E2020" s="10">
        <v>303.85000000000002</v>
      </c>
      <c r="F2020" s="10">
        <v>4557.75</v>
      </c>
      <c r="G2020" s="10">
        <v>4557.75</v>
      </c>
      <c r="H2020">
        <v>0</v>
      </c>
      <c r="I2020" s="51" t="str">
        <f>_xlfn.XLOOKUP(Q2_2025[[#This Row],[Artikelnr]],Artikel_prijzen[Artnr],Artikel_prijzen[Groep],"")</f>
        <v>Rigging</v>
      </c>
      <c r="J2020" s="10">
        <f>_xlfn.XLOOKUP(Q2_2025[[#This Row],[Artikelnr]],Artikel_prijzen[Artnr],Artikel_prijzen[Prijs 2025],"")</f>
        <v>295</v>
      </c>
      <c r="K2020" t="str">
        <f>IF(Q2_2025[[#This Row],[Artikelprijs]]&lt;&gt;"",IF(Q2_2025[[#This Row],[Stuksprijs]]=Q2_2025[[#This Row],[Artikelprijs]],"Prijs gelijk","Prijs wijkt af"),"")</f>
        <v>Prijs wijkt af</v>
      </c>
      <c r="L2020" t="str">
        <f>IF(Q2_2025[[#This Row],[Relatiekorting percentage]]=0,
    "Nvt",
    IF(Q2_2025[[#This Row],[Brutobedrag 2]] &lt; Q2_2025[[#This Row],[Bruto - Rel.korting]],
        "Nee",
        "Ja"))</f>
        <v>Nvt</v>
      </c>
      <c r="M2020" s="10">
        <f>IF(Q2_2025[[#This Row],[Artikelprijs]]&lt;&gt;"",Q2_2025[[#This Row],[Artikelprijs]],Q2_2025[[#This Row],[Stuksprijs]])</f>
        <v>295</v>
      </c>
      <c r="N2020" s="10">
        <f>Q2_2025[[#This Row],[Besteld]]*Q2_2025[[#This Row],[Prijs 2]]</f>
        <v>4425</v>
      </c>
      <c r="O2020" s="10">
        <f>IF(Q2_2025[[#This Row],[Brutobedrag 2]]&lt;Q2_2025[[#This Row],[Bruto - Rel.korting]],Q2_2025[[#This Row],[Brutobedrag 2]],Q2_2025[[#This Row],[Brutobedrag 2]]*(100-Q2_2025[[#This Row],[Relatiekorting percentage]])/100)</f>
        <v>4425</v>
      </c>
      <c r="R2020" s="3"/>
      <c r="W2020"/>
      <c r="AB2020"/>
    </row>
    <row r="2021" spans="1:28" x14ac:dyDescent="0.3">
      <c r="A2021" t="s">
        <v>702</v>
      </c>
      <c r="B2021">
        <v>5031038</v>
      </c>
      <c r="C2021" t="s">
        <v>703</v>
      </c>
      <c r="D2021">
        <v>3</v>
      </c>
      <c r="E2021" s="10">
        <v>68.5</v>
      </c>
      <c r="F2021" s="10">
        <v>205.5</v>
      </c>
      <c r="G2021" s="10">
        <v>174.67</v>
      </c>
      <c r="H2021">
        <v>15</v>
      </c>
      <c r="I2021" s="51" t="str">
        <f>_xlfn.XLOOKUP(Q2_2025[[#This Row],[Artikelnr]],Artikel_prijzen[Artnr],Artikel_prijzen[Groep],"")</f>
        <v/>
      </c>
      <c r="J2021" s="10" t="str">
        <f>_xlfn.XLOOKUP(Q2_2025[[#This Row],[Artikelnr]],Artikel_prijzen[Artnr],Artikel_prijzen[Prijs 2025],"")</f>
        <v/>
      </c>
      <c r="K2021" t="str">
        <f>IF(Q2_2025[[#This Row],[Artikelprijs]]&lt;&gt;"",IF(Q2_2025[[#This Row],[Stuksprijs]]=Q2_2025[[#This Row],[Artikelprijs]],"Prijs gelijk","Prijs wijkt af"),"")</f>
        <v/>
      </c>
      <c r="L2021" t="str">
        <f>IF(Q2_2025[[#This Row],[Relatiekorting percentage]]=0,
    "Nvt",
    IF(Q2_2025[[#This Row],[Brutobedrag 2]] &lt; Q2_2025[[#This Row],[Bruto - Rel.korting]],
        "Nee",
        "Ja"))</f>
        <v>Ja</v>
      </c>
      <c r="M2021" s="10">
        <f>IF(Q2_2025[[#This Row],[Artikelprijs]]&lt;&gt;"",Q2_2025[[#This Row],[Artikelprijs]],Q2_2025[[#This Row],[Stuksprijs]])</f>
        <v>68.5</v>
      </c>
      <c r="N2021" s="10">
        <f>Q2_2025[[#This Row],[Besteld]]*Q2_2025[[#This Row],[Prijs 2]]</f>
        <v>205.5</v>
      </c>
      <c r="O2021" s="10">
        <f>IF(Q2_2025[[#This Row],[Brutobedrag 2]]&lt;Q2_2025[[#This Row],[Bruto - Rel.korting]],Q2_2025[[#This Row],[Brutobedrag 2]],Q2_2025[[#This Row],[Brutobedrag 2]]*(100-Q2_2025[[#This Row],[Relatiekorting percentage]])/100)</f>
        <v>174.67500000000001</v>
      </c>
      <c r="R2021" s="3"/>
      <c r="W2021"/>
      <c r="AB2021"/>
    </row>
    <row r="2022" spans="1:28" x14ac:dyDescent="0.3">
      <c r="A2022" t="s">
        <v>702</v>
      </c>
      <c r="B2022">
        <v>5031040</v>
      </c>
      <c r="C2022" t="s">
        <v>704</v>
      </c>
      <c r="D2022">
        <v>39</v>
      </c>
      <c r="E2022" s="10">
        <v>147.81</v>
      </c>
      <c r="F2022" s="10">
        <v>5764.59</v>
      </c>
      <c r="G2022" s="10">
        <v>4899.8999999999996</v>
      </c>
      <c r="H2022">
        <v>15</v>
      </c>
      <c r="I2022" s="51" t="str">
        <f>_xlfn.XLOOKUP(Q2_2025[[#This Row],[Artikelnr]],Artikel_prijzen[Artnr],Artikel_prijzen[Groep],"")</f>
        <v/>
      </c>
      <c r="J2022" s="10" t="str">
        <f>_xlfn.XLOOKUP(Q2_2025[[#This Row],[Artikelnr]],Artikel_prijzen[Artnr],Artikel_prijzen[Prijs 2025],"")</f>
        <v/>
      </c>
      <c r="K2022" t="str">
        <f>IF(Q2_2025[[#This Row],[Artikelprijs]]&lt;&gt;"",IF(Q2_2025[[#This Row],[Stuksprijs]]=Q2_2025[[#This Row],[Artikelprijs]],"Prijs gelijk","Prijs wijkt af"),"")</f>
        <v/>
      </c>
      <c r="L2022" t="str">
        <f>IF(Q2_2025[[#This Row],[Relatiekorting percentage]]=0,
    "Nvt",
    IF(Q2_2025[[#This Row],[Brutobedrag 2]] &lt; Q2_2025[[#This Row],[Bruto - Rel.korting]],
        "Nee",
        "Ja"))</f>
        <v>Ja</v>
      </c>
      <c r="M2022" s="10">
        <f>IF(Q2_2025[[#This Row],[Artikelprijs]]&lt;&gt;"",Q2_2025[[#This Row],[Artikelprijs]],Q2_2025[[#This Row],[Stuksprijs]])</f>
        <v>147.81</v>
      </c>
      <c r="N2022" s="10">
        <f>Q2_2025[[#This Row],[Besteld]]*Q2_2025[[#This Row],[Prijs 2]]</f>
        <v>5764.59</v>
      </c>
      <c r="O2022" s="10">
        <f>IF(Q2_2025[[#This Row],[Brutobedrag 2]]&lt;Q2_2025[[#This Row],[Bruto - Rel.korting]],Q2_2025[[#This Row],[Brutobedrag 2]],Q2_2025[[#This Row],[Brutobedrag 2]]*(100-Q2_2025[[#This Row],[Relatiekorting percentage]])/100)</f>
        <v>4899.9014999999999</v>
      </c>
      <c r="R2022" s="3"/>
      <c r="W2022"/>
      <c r="AB2022"/>
    </row>
    <row r="2023" spans="1:28" x14ac:dyDescent="0.3">
      <c r="A2023" t="s">
        <v>702</v>
      </c>
      <c r="B2023">
        <v>5030229</v>
      </c>
      <c r="C2023" t="s">
        <v>393</v>
      </c>
      <c r="D2023">
        <v>7</v>
      </c>
      <c r="E2023" s="10">
        <v>303.85000000000002</v>
      </c>
      <c r="F2023" s="10">
        <v>2126.9499999999998</v>
      </c>
      <c r="G2023" s="10">
        <v>2126.9499999999998</v>
      </c>
      <c r="H2023">
        <v>0</v>
      </c>
      <c r="I2023" s="51" t="str">
        <f>_xlfn.XLOOKUP(Q2_2025[[#This Row],[Artikelnr]],Artikel_prijzen[Artnr],Artikel_prijzen[Groep],"")</f>
        <v>Rigging</v>
      </c>
      <c r="J2023" s="10">
        <f>_xlfn.XLOOKUP(Q2_2025[[#This Row],[Artikelnr]],Artikel_prijzen[Artnr],Artikel_prijzen[Prijs 2025],"")</f>
        <v>295</v>
      </c>
      <c r="K2023" t="str">
        <f>IF(Q2_2025[[#This Row],[Artikelprijs]]&lt;&gt;"",IF(Q2_2025[[#This Row],[Stuksprijs]]=Q2_2025[[#This Row],[Artikelprijs]],"Prijs gelijk","Prijs wijkt af"),"")</f>
        <v>Prijs wijkt af</v>
      </c>
      <c r="L2023" t="str">
        <f>IF(Q2_2025[[#This Row],[Relatiekorting percentage]]=0,
    "Nvt",
    IF(Q2_2025[[#This Row],[Brutobedrag 2]] &lt; Q2_2025[[#This Row],[Bruto - Rel.korting]],
        "Nee",
        "Ja"))</f>
        <v>Nvt</v>
      </c>
      <c r="M2023" s="10">
        <f>IF(Q2_2025[[#This Row],[Artikelprijs]]&lt;&gt;"",Q2_2025[[#This Row],[Artikelprijs]],Q2_2025[[#This Row],[Stuksprijs]])</f>
        <v>295</v>
      </c>
      <c r="N2023" s="10">
        <f>Q2_2025[[#This Row],[Besteld]]*Q2_2025[[#This Row],[Prijs 2]]</f>
        <v>2065</v>
      </c>
      <c r="O2023" s="10">
        <f>IF(Q2_2025[[#This Row],[Brutobedrag 2]]&lt;Q2_2025[[#This Row],[Bruto - Rel.korting]],Q2_2025[[#This Row],[Brutobedrag 2]],Q2_2025[[#This Row],[Brutobedrag 2]]*(100-Q2_2025[[#This Row],[Relatiekorting percentage]])/100)</f>
        <v>2065</v>
      </c>
      <c r="R2023" s="3"/>
      <c r="W2023"/>
      <c r="AB2023"/>
    </row>
    <row r="2024" spans="1:28" x14ac:dyDescent="0.3">
      <c r="A2024" t="s">
        <v>702</v>
      </c>
      <c r="B2024">
        <v>5031039</v>
      </c>
      <c r="C2024" t="s">
        <v>705</v>
      </c>
      <c r="D2024">
        <v>2</v>
      </c>
      <c r="E2024" s="10">
        <v>114.58</v>
      </c>
      <c r="F2024" s="10">
        <v>229.16</v>
      </c>
      <c r="G2024" s="10">
        <v>194.79</v>
      </c>
      <c r="H2024">
        <v>15</v>
      </c>
      <c r="I2024" s="51" t="str">
        <f>_xlfn.XLOOKUP(Q2_2025[[#This Row],[Artikelnr]],Artikel_prijzen[Artnr],Artikel_prijzen[Groep],"")</f>
        <v/>
      </c>
      <c r="J2024" s="10" t="str">
        <f>_xlfn.XLOOKUP(Q2_2025[[#This Row],[Artikelnr]],Artikel_prijzen[Artnr],Artikel_prijzen[Prijs 2025],"")</f>
        <v/>
      </c>
      <c r="K2024" t="str">
        <f>IF(Q2_2025[[#This Row],[Artikelprijs]]&lt;&gt;"",IF(Q2_2025[[#This Row],[Stuksprijs]]=Q2_2025[[#This Row],[Artikelprijs]],"Prijs gelijk","Prijs wijkt af"),"")</f>
        <v/>
      </c>
      <c r="L2024" t="str">
        <f>IF(Q2_2025[[#This Row],[Relatiekorting percentage]]=0,
    "Nvt",
    IF(Q2_2025[[#This Row],[Brutobedrag 2]] &lt; Q2_2025[[#This Row],[Bruto - Rel.korting]],
        "Nee",
        "Ja"))</f>
        <v>Ja</v>
      </c>
      <c r="M2024" s="10">
        <f>IF(Q2_2025[[#This Row],[Artikelprijs]]&lt;&gt;"",Q2_2025[[#This Row],[Artikelprijs]],Q2_2025[[#This Row],[Stuksprijs]])</f>
        <v>114.58</v>
      </c>
      <c r="N2024" s="10">
        <f>Q2_2025[[#This Row],[Besteld]]*Q2_2025[[#This Row],[Prijs 2]]</f>
        <v>229.16</v>
      </c>
      <c r="O2024" s="10">
        <f>IF(Q2_2025[[#This Row],[Brutobedrag 2]]&lt;Q2_2025[[#This Row],[Bruto - Rel.korting]],Q2_2025[[#This Row],[Brutobedrag 2]],Q2_2025[[#This Row],[Brutobedrag 2]]*(100-Q2_2025[[#This Row],[Relatiekorting percentage]])/100)</f>
        <v>194.78599999999997</v>
      </c>
      <c r="R2024" s="3"/>
      <c r="W2024"/>
      <c r="AB2024"/>
    </row>
    <row r="2025" spans="1:28" x14ac:dyDescent="0.3">
      <c r="A2025" t="s">
        <v>702</v>
      </c>
      <c r="B2025">
        <v>5031040</v>
      </c>
      <c r="C2025" t="s">
        <v>704</v>
      </c>
      <c r="D2025">
        <v>22</v>
      </c>
      <c r="E2025" s="10">
        <v>147.81</v>
      </c>
      <c r="F2025" s="10">
        <v>3251.82</v>
      </c>
      <c r="G2025" s="10">
        <v>2764.05</v>
      </c>
      <c r="H2025">
        <v>15</v>
      </c>
      <c r="I2025" s="51" t="str">
        <f>_xlfn.XLOOKUP(Q2_2025[[#This Row],[Artikelnr]],Artikel_prijzen[Artnr],Artikel_prijzen[Groep],"")</f>
        <v/>
      </c>
      <c r="J2025" s="10" t="str">
        <f>_xlfn.XLOOKUP(Q2_2025[[#This Row],[Artikelnr]],Artikel_prijzen[Artnr],Artikel_prijzen[Prijs 2025],"")</f>
        <v/>
      </c>
      <c r="K2025" t="str">
        <f>IF(Q2_2025[[#This Row],[Artikelprijs]]&lt;&gt;"",IF(Q2_2025[[#This Row],[Stuksprijs]]=Q2_2025[[#This Row],[Artikelprijs]],"Prijs gelijk","Prijs wijkt af"),"")</f>
        <v/>
      </c>
      <c r="L2025" t="str">
        <f>IF(Q2_2025[[#This Row],[Relatiekorting percentage]]=0,
    "Nvt",
    IF(Q2_2025[[#This Row],[Brutobedrag 2]] &lt; Q2_2025[[#This Row],[Bruto - Rel.korting]],
        "Nee",
        "Ja"))</f>
        <v>Ja</v>
      </c>
      <c r="M2025" s="10">
        <f>IF(Q2_2025[[#This Row],[Artikelprijs]]&lt;&gt;"",Q2_2025[[#This Row],[Artikelprijs]],Q2_2025[[#This Row],[Stuksprijs]])</f>
        <v>147.81</v>
      </c>
      <c r="N2025" s="10">
        <f>Q2_2025[[#This Row],[Besteld]]*Q2_2025[[#This Row],[Prijs 2]]</f>
        <v>3251.82</v>
      </c>
      <c r="O2025" s="10">
        <f>IF(Q2_2025[[#This Row],[Brutobedrag 2]]&lt;Q2_2025[[#This Row],[Bruto - Rel.korting]],Q2_2025[[#This Row],[Brutobedrag 2]],Q2_2025[[#This Row],[Brutobedrag 2]]*(100-Q2_2025[[#This Row],[Relatiekorting percentage]])/100)</f>
        <v>2764.047</v>
      </c>
      <c r="R2025" s="3"/>
      <c r="W2025"/>
      <c r="AB2025"/>
    </row>
    <row r="2026" spans="1:28" x14ac:dyDescent="0.3">
      <c r="A2026" t="s">
        <v>702</v>
      </c>
      <c r="B2026">
        <v>5030228</v>
      </c>
      <c r="C2026" t="s">
        <v>113</v>
      </c>
      <c r="D2026">
        <v>2</v>
      </c>
      <c r="E2026" s="10">
        <v>236.9</v>
      </c>
      <c r="F2026" s="10">
        <v>473.8</v>
      </c>
      <c r="G2026" s="10">
        <v>473.8</v>
      </c>
      <c r="H2026">
        <v>0</v>
      </c>
      <c r="I2026" s="51" t="str">
        <f>_xlfn.XLOOKUP(Q2_2025[[#This Row],[Artikelnr]],Artikel_prijzen[Artnr],Artikel_prijzen[Groep],"")</f>
        <v>Rigging</v>
      </c>
      <c r="J2026" s="10">
        <f>_xlfn.XLOOKUP(Q2_2025[[#This Row],[Artikelnr]],Artikel_prijzen[Artnr],Artikel_prijzen[Prijs 2025],"")</f>
        <v>230</v>
      </c>
      <c r="K2026" t="str">
        <f>IF(Q2_2025[[#This Row],[Artikelprijs]]&lt;&gt;"",IF(Q2_2025[[#This Row],[Stuksprijs]]=Q2_2025[[#This Row],[Artikelprijs]],"Prijs gelijk","Prijs wijkt af"),"")</f>
        <v>Prijs wijkt af</v>
      </c>
      <c r="L2026" t="str">
        <f>IF(Q2_2025[[#This Row],[Relatiekorting percentage]]=0,
    "Nvt",
    IF(Q2_2025[[#This Row],[Brutobedrag 2]] &lt; Q2_2025[[#This Row],[Bruto - Rel.korting]],
        "Nee",
        "Ja"))</f>
        <v>Nvt</v>
      </c>
      <c r="M2026" s="10">
        <f>IF(Q2_2025[[#This Row],[Artikelprijs]]&lt;&gt;"",Q2_2025[[#This Row],[Artikelprijs]],Q2_2025[[#This Row],[Stuksprijs]])</f>
        <v>230</v>
      </c>
      <c r="N2026" s="10">
        <f>Q2_2025[[#This Row],[Besteld]]*Q2_2025[[#This Row],[Prijs 2]]</f>
        <v>460</v>
      </c>
      <c r="O2026" s="10">
        <f>IF(Q2_2025[[#This Row],[Brutobedrag 2]]&lt;Q2_2025[[#This Row],[Bruto - Rel.korting]],Q2_2025[[#This Row],[Brutobedrag 2]],Q2_2025[[#This Row],[Brutobedrag 2]]*(100-Q2_2025[[#This Row],[Relatiekorting percentage]])/100)</f>
        <v>460</v>
      </c>
      <c r="R2026" s="3"/>
      <c r="W2026"/>
      <c r="AB2026"/>
    </row>
    <row r="2027" spans="1:28" x14ac:dyDescent="0.3">
      <c r="A2027" t="s">
        <v>702</v>
      </c>
      <c r="B2027">
        <v>5030228</v>
      </c>
      <c r="C2027" t="s">
        <v>113</v>
      </c>
      <c r="D2027">
        <v>4</v>
      </c>
      <c r="E2027" s="10">
        <v>236.9</v>
      </c>
      <c r="F2027" s="10">
        <v>947.6</v>
      </c>
      <c r="G2027" s="10">
        <v>947.6</v>
      </c>
      <c r="H2027">
        <v>0</v>
      </c>
      <c r="I2027" s="51" t="str">
        <f>_xlfn.XLOOKUP(Q2_2025[[#This Row],[Artikelnr]],Artikel_prijzen[Artnr],Artikel_prijzen[Groep],"")</f>
        <v>Rigging</v>
      </c>
      <c r="J2027" s="10">
        <f>_xlfn.XLOOKUP(Q2_2025[[#This Row],[Artikelnr]],Artikel_prijzen[Artnr],Artikel_prijzen[Prijs 2025],"")</f>
        <v>230</v>
      </c>
      <c r="K2027" t="str">
        <f>IF(Q2_2025[[#This Row],[Artikelprijs]]&lt;&gt;"",IF(Q2_2025[[#This Row],[Stuksprijs]]=Q2_2025[[#This Row],[Artikelprijs]],"Prijs gelijk","Prijs wijkt af"),"")</f>
        <v>Prijs wijkt af</v>
      </c>
      <c r="L2027" t="str">
        <f>IF(Q2_2025[[#This Row],[Relatiekorting percentage]]=0,
    "Nvt",
    IF(Q2_2025[[#This Row],[Brutobedrag 2]] &lt; Q2_2025[[#This Row],[Bruto - Rel.korting]],
        "Nee",
        "Ja"))</f>
        <v>Nvt</v>
      </c>
      <c r="M2027" s="10">
        <f>IF(Q2_2025[[#This Row],[Artikelprijs]]&lt;&gt;"",Q2_2025[[#This Row],[Artikelprijs]],Q2_2025[[#This Row],[Stuksprijs]])</f>
        <v>230</v>
      </c>
      <c r="N2027" s="10">
        <f>Q2_2025[[#This Row],[Besteld]]*Q2_2025[[#This Row],[Prijs 2]]</f>
        <v>920</v>
      </c>
      <c r="O2027" s="10">
        <f>IF(Q2_2025[[#This Row],[Brutobedrag 2]]&lt;Q2_2025[[#This Row],[Bruto - Rel.korting]],Q2_2025[[#This Row],[Brutobedrag 2]],Q2_2025[[#This Row],[Brutobedrag 2]]*(100-Q2_2025[[#This Row],[Relatiekorting percentage]])/100)</f>
        <v>920</v>
      </c>
      <c r="R2027" s="3"/>
      <c r="W2027"/>
      <c r="AB2027"/>
    </row>
    <row r="2028" spans="1:28" x14ac:dyDescent="0.3">
      <c r="A2028" t="s">
        <v>702</v>
      </c>
      <c r="B2028">
        <v>2004027</v>
      </c>
      <c r="C2028" t="s">
        <v>339</v>
      </c>
      <c r="D2028">
        <v>4</v>
      </c>
      <c r="E2028" s="10">
        <v>16.54</v>
      </c>
      <c r="F2028" s="10">
        <v>66.16</v>
      </c>
      <c r="G2028" s="10">
        <v>66.16</v>
      </c>
      <c r="H2028">
        <v>0</v>
      </c>
      <c r="I2028" s="51" t="str">
        <f>_xlfn.XLOOKUP(Q2_2025[[#This Row],[Artikelnr]],Artikel_prijzen[Artnr],Artikel_prijzen[Groep],"")</f>
        <v/>
      </c>
      <c r="J2028" s="10" t="str">
        <f>_xlfn.XLOOKUP(Q2_2025[[#This Row],[Artikelnr]],Artikel_prijzen[Artnr],Artikel_prijzen[Prijs 2025],"")</f>
        <v/>
      </c>
      <c r="K2028" t="str">
        <f>IF(Q2_2025[[#This Row],[Artikelprijs]]&lt;&gt;"",IF(Q2_2025[[#This Row],[Stuksprijs]]=Q2_2025[[#This Row],[Artikelprijs]],"Prijs gelijk","Prijs wijkt af"),"")</f>
        <v/>
      </c>
      <c r="L2028" t="str">
        <f>IF(Q2_2025[[#This Row],[Relatiekorting percentage]]=0,
    "Nvt",
    IF(Q2_2025[[#This Row],[Brutobedrag 2]] &lt; Q2_2025[[#This Row],[Bruto - Rel.korting]],
        "Nee",
        "Ja"))</f>
        <v>Nvt</v>
      </c>
      <c r="M2028" s="10">
        <f>IF(Q2_2025[[#This Row],[Artikelprijs]]&lt;&gt;"",Q2_2025[[#This Row],[Artikelprijs]],Q2_2025[[#This Row],[Stuksprijs]])</f>
        <v>16.54</v>
      </c>
      <c r="N2028" s="10">
        <f>Q2_2025[[#This Row],[Besteld]]*Q2_2025[[#This Row],[Prijs 2]]</f>
        <v>66.16</v>
      </c>
      <c r="O2028" s="10">
        <f>IF(Q2_2025[[#This Row],[Brutobedrag 2]]&lt;Q2_2025[[#This Row],[Bruto - Rel.korting]],Q2_2025[[#This Row],[Brutobedrag 2]],Q2_2025[[#This Row],[Brutobedrag 2]]*(100-Q2_2025[[#This Row],[Relatiekorting percentage]])/100)</f>
        <v>66.16</v>
      </c>
      <c r="R2028" s="3"/>
      <c r="W2028"/>
      <c r="AB2028"/>
    </row>
    <row r="2029" spans="1:28" x14ac:dyDescent="0.3">
      <c r="A2029" t="s">
        <v>702</v>
      </c>
      <c r="B2029">
        <v>2004057</v>
      </c>
      <c r="C2029" t="s">
        <v>90</v>
      </c>
      <c r="D2029">
        <v>4</v>
      </c>
      <c r="E2029" s="10">
        <v>33.42</v>
      </c>
      <c r="F2029" s="10">
        <v>133.68</v>
      </c>
      <c r="G2029" s="10">
        <v>133.68</v>
      </c>
      <c r="H2029">
        <v>0</v>
      </c>
      <c r="I2029" s="51" t="str">
        <f>_xlfn.XLOOKUP(Q2_2025[[#This Row],[Artikelnr]],Artikel_prijzen[Artnr],Artikel_prijzen[Groep],"")</f>
        <v/>
      </c>
      <c r="J2029" s="10" t="str">
        <f>_xlfn.XLOOKUP(Q2_2025[[#This Row],[Artikelnr]],Artikel_prijzen[Artnr],Artikel_prijzen[Prijs 2025],"")</f>
        <v/>
      </c>
      <c r="K2029" t="str">
        <f>IF(Q2_2025[[#This Row],[Artikelprijs]]&lt;&gt;"",IF(Q2_2025[[#This Row],[Stuksprijs]]=Q2_2025[[#This Row],[Artikelprijs]],"Prijs gelijk","Prijs wijkt af"),"")</f>
        <v/>
      </c>
      <c r="L2029" t="str">
        <f>IF(Q2_2025[[#This Row],[Relatiekorting percentage]]=0,
    "Nvt",
    IF(Q2_2025[[#This Row],[Brutobedrag 2]] &lt; Q2_2025[[#This Row],[Bruto - Rel.korting]],
        "Nee",
        "Ja"))</f>
        <v>Nvt</v>
      </c>
      <c r="M2029" s="10">
        <f>IF(Q2_2025[[#This Row],[Artikelprijs]]&lt;&gt;"",Q2_2025[[#This Row],[Artikelprijs]],Q2_2025[[#This Row],[Stuksprijs]])</f>
        <v>33.42</v>
      </c>
      <c r="N2029" s="10">
        <f>Q2_2025[[#This Row],[Besteld]]*Q2_2025[[#This Row],[Prijs 2]]</f>
        <v>133.68</v>
      </c>
      <c r="O2029" s="10">
        <f>IF(Q2_2025[[#This Row],[Brutobedrag 2]]&lt;Q2_2025[[#This Row],[Bruto - Rel.korting]],Q2_2025[[#This Row],[Brutobedrag 2]],Q2_2025[[#This Row],[Brutobedrag 2]]*(100-Q2_2025[[#This Row],[Relatiekorting percentage]])/100)</f>
        <v>133.68</v>
      </c>
      <c r="R2029" s="3"/>
      <c r="W2029"/>
      <c r="AB2029"/>
    </row>
    <row r="2030" spans="1:28" x14ac:dyDescent="0.3">
      <c r="A2030" t="s">
        <v>702</v>
      </c>
      <c r="B2030">
        <v>5030232</v>
      </c>
      <c r="C2030" t="s">
        <v>116</v>
      </c>
      <c r="D2030">
        <v>1</v>
      </c>
      <c r="E2030" s="10">
        <v>144.19999999999999</v>
      </c>
      <c r="F2030" s="10">
        <v>144.19999999999999</v>
      </c>
      <c r="G2030" s="10">
        <v>144.19999999999999</v>
      </c>
      <c r="H2030">
        <v>0</v>
      </c>
      <c r="I2030" s="51" t="str">
        <f>_xlfn.XLOOKUP(Q2_2025[[#This Row],[Artikelnr]],Artikel_prijzen[Artnr],Artikel_prijzen[Groep],"")</f>
        <v>Rigging</v>
      </c>
      <c r="J2030" s="10">
        <f>_xlfn.XLOOKUP(Q2_2025[[#This Row],[Artikelnr]],Artikel_prijzen[Artnr],Artikel_prijzen[Prijs 2025],"")</f>
        <v>140</v>
      </c>
      <c r="K2030" t="str">
        <f>IF(Q2_2025[[#This Row],[Artikelprijs]]&lt;&gt;"",IF(Q2_2025[[#This Row],[Stuksprijs]]=Q2_2025[[#This Row],[Artikelprijs]],"Prijs gelijk","Prijs wijkt af"),"")</f>
        <v>Prijs wijkt af</v>
      </c>
      <c r="L2030" t="str">
        <f>IF(Q2_2025[[#This Row],[Relatiekorting percentage]]=0,
    "Nvt",
    IF(Q2_2025[[#This Row],[Brutobedrag 2]] &lt; Q2_2025[[#This Row],[Bruto - Rel.korting]],
        "Nee",
        "Ja"))</f>
        <v>Nvt</v>
      </c>
      <c r="M2030" s="10">
        <f>IF(Q2_2025[[#This Row],[Artikelprijs]]&lt;&gt;"",Q2_2025[[#This Row],[Artikelprijs]],Q2_2025[[#This Row],[Stuksprijs]])</f>
        <v>140</v>
      </c>
      <c r="N2030" s="10">
        <f>Q2_2025[[#This Row],[Besteld]]*Q2_2025[[#This Row],[Prijs 2]]</f>
        <v>140</v>
      </c>
      <c r="O2030" s="10">
        <f>IF(Q2_2025[[#This Row],[Brutobedrag 2]]&lt;Q2_2025[[#This Row],[Bruto - Rel.korting]],Q2_2025[[#This Row],[Brutobedrag 2]],Q2_2025[[#This Row],[Brutobedrag 2]]*(100-Q2_2025[[#This Row],[Relatiekorting percentage]])/100)</f>
        <v>140</v>
      </c>
      <c r="R2030" s="3"/>
      <c r="W2030"/>
      <c r="AB2030"/>
    </row>
    <row r="2031" spans="1:28" x14ac:dyDescent="0.3">
      <c r="A2031" t="s">
        <v>702</v>
      </c>
      <c r="B2031">
        <v>1007028</v>
      </c>
      <c r="C2031" t="s">
        <v>35</v>
      </c>
      <c r="D2031">
        <v>3</v>
      </c>
      <c r="E2031" s="10">
        <v>115</v>
      </c>
      <c r="F2031" s="10">
        <v>345</v>
      </c>
      <c r="G2031" s="10">
        <v>276</v>
      </c>
      <c r="H2031">
        <v>20</v>
      </c>
      <c r="I2031" s="51" t="str">
        <f>_xlfn.XLOOKUP(Q2_2025[[#This Row],[Artikelnr]],Artikel_prijzen[Artnr],Artikel_prijzen[Groep],"")</f>
        <v/>
      </c>
      <c r="J2031" s="10" t="str">
        <f>_xlfn.XLOOKUP(Q2_2025[[#This Row],[Artikelnr]],Artikel_prijzen[Artnr],Artikel_prijzen[Prijs 2025],"")</f>
        <v/>
      </c>
      <c r="K2031" t="str">
        <f>IF(Q2_2025[[#This Row],[Artikelprijs]]&lt;&gt;"",IF(Q2_2025[[#This Row],[Stuksprijs]]=Q2_2025[[#This Row],[Artikelprijs]],"Prijs gelijk","Prijs wijkt af"),"")</f>
        <v/>
      </c>
      <c r="L2031" t="str">
        <f>IF(Q2_2025[[#This Row],[Relatiekorting percentage]]=0,
    "Nvt",
    IF(Q2_2025[[#This Row],[Brutobedrag 2]] &lt; Q2_2025[[#This Row],[Bruto - Rel.korting]],
        "Nee",
        "Ja"))</f>
        <v>Ja</v>
      </c>
      <c r="M2031" s="10">
        <f>IF(Q2_2025[[#This Row],[Artikelprijs]]&lt;&gt;"",Q2_2025[[#This Row],[Artikelprijs]],Q2_2025[[#This Row],[Stuksprijs]])</f>
        <v>115</v>
      </c>
      <c r="N2031" s="10">
        <f>Q2_2025[[#This Row],[Besteld]]*Q2_2025[[#This Row],[Prijs 2]]</f>
        <v>345</v>
      </c>
      <c r="O2031" s="10">
        <f>IF(Q2_2025[[#This Row],[Brutobedrag 2]]&lt;Q2_2025[[#This Row],[Bruto - Rel.korting]],Q2_2025[[#This Row],[Brutobedrag 2]],Q2_2025[[#This Row],[Brutobedrag 2]]*(100-Q2_2025[[#This Row],[Relatiekorting percentage]])/100)</f>
        <v>276</v>
      </c>
      <c r="R2031" s="3"/>
      <c r="W2031"/>
      <c r="AB2031"/>
    </row>
    <row r="2032" spans="1:28" x14ac:dyDescent="0.3">
      <c r="A2032" t="s">
        <v>702</v>
      </c>
      <c r="B2032">
        <v>5030228</v>
      </c>
      <c r="C2032" t="s">
        <v>113</v>
      </c>
      <c r="D2032">
        <v>3</v>
      </c>
      <c r="E2032" s="10">
        <v>236.9</v>
      </c>
      <c r="F2032" s="10">
        <v>710.7</v>
      </c>
      <c r="G2032" s="10">
        <v>710.7</v>
      </c>
      <c r="H2032">
        <v>0</v>
      </c>
      <c r="I2032" s="51" t="str">
        <f>_xlfn.XLOOKUP(Q2_2025[[#This Row],[Artikelnr]],Artikel_prijzen[Artnr],Artikel_prijzen[Groep],"")</f>
        <v>Rigging</v>
      </c>
      <c r="J2032" s="10">
        <f>_xlfn.XLOOKUP(Q2_2025[[#This Row],[Artikelnr]],Artikel_prijzen[Artnr],Artikel_prijzen[Prijs 2025],"")</f>
        <v>230</v>
      </c>
      <c r="K2032" t="str">
        <f>IF(Q2_2025[[#This Row],[Artikelprijs]]&lt;&gt;"",IF(Q2_2025[[#This Row],[Stuksprijs]]=Q2_2025[[#This Row],[Artikelprijs]],"Prijs gelijk","Prijs wijkt af"),"")</f>
        <v>Prijs wijkt af</v>
      </c>
      <c r="L2032" t="str">
        <f>IF(Q2_2025[[#This Row],[Relatiekorting percentage]]=0,
    "Nvt",
    IF(Q2_2025[[#This Row],[Brutobedrag 2]] &lt; Q2_2025[[#This Row],[Bruto - Rel.korting]],
        "Nee",
        "Ja"))</f>
        <v>Nvt</v>
      </c>
      <c r="M2032" s="10">
        <f>IF(Q2_2025[[#This Row],[Artikelprijs]]&lt;&gt;"",Q2_2025[[#This Row],[Artikelprijs]],Q2_2025[[#This Row],[Stuksprijs]])</f>
        <v>230</v>
      </c>
      <c r="N2032" s="10">
        <f>Q2_2025[[#This Row],[Besteld]]*Q2_2025[[#This Row],[Prijs 2]]</f>
        <v>690</v>
      </c>
      <c r="O2032" s="10">
        <f>IF(Q2_2025[[#This Row],[Brutobedrag 2]]&lt;Q2_2025[[#This Row],[Bruto - Rel.korting]],Q2_2025[[#This Row],[Brutobedrag 2]],Q2_2025[[#This Row],[Brutobedrag 2]]*(100-Q2_2025[[#This Row],[Relatiekorting percentage]])/100)</f>
        <v>690</v>
      </c>
      <c r="R2032" s="3"/>
      <c r="W2032"/>
      <c r="AB2032"/>
    </row>
    <row r="2033" spans="1:28" x14ac:dyDescent="0.3">
      <c r="A2033" t="s">
        <v>702</v>
      </c>
      <c r="B2033">
        <v>5030228</v>
      </c>
      <c r="C2033" t="s">
        <v>113</v>
      </c>
      <c r="D2033">
        <v>4</v>
      </c>
      <c r="E2033" s="10">
        <v>236.9</v>
      </c>
      <c r="F2033" s="10">
        <v>947.6</v>
      </c>
      <c r="G2033" s="10">
        <v>947.6</v>
      </c>
      <c r="H2033">
        <v>0</v>
      </c>
      <c r="I2033" s="51" t="str">
        <f>_xlfn.XLOOKUP(Q2_2025[[#This Row],[Artikelnr]],Artikel_prijzen[Artnr],Artikel_prijzen[Groep],"")</f>
        <v>Rigging</v>
      </c>
      <c r="J2033" s="10">
        <f>_xlfn.XLOOKUP(Q2_2025[[#This Row],[Artikelnr]],Artikel_prijzen[Artnr],Artikel_prijzen[Prijs 2025],"")</f>
        <v>230</v>
      </c>
      <c r="K2033" t="str">
        <f>IF(Q2_2025[[#This Row],[Artikelprijs]]&lt;&gt;"",IF(Q2_2025[[#This Row],[Stuksprijs]]=Q2_2025[[#This Row],[Artikelprijs]],"Prijs gelijk","Prijs wijkt af"),"")</f>
        <v>Prijs wijkt af</v>
      </c>
      <c r="L2033" t="str">
        <f>IF(Q2_2025[[#This Row],[Relatiekorting percentage]]=0,
    "Nvt",
    IF(Q2_2025[[#This Row],[Brutobedrag 2]] &lt; Q2_2025[[#This Row],[Bruto - Rel.korting]],
        "Nee",
        "Ja"))</f>
        <v>Nvt</v>
      </c>
      <c r="M2033" s="10">
        <f>IF(Q2_2025[[#This Row],[Artikelprijs]]&lt;&gt;"",Q2_2025[[#This Row],[Artikelprijs]],Q2_2025[[#This Row],[Stuksprijs]])</f>
        <v>230</v>
      </c>
      <c r="N2033" s="10">
        <f>Q2_2025[[#This Row],[Besteld]]*Q2_2025[[#This Row],[Prijs 2]]</f>
        <v>920</v>
      </c>
      <c r="O2033" s="10">
        <f>IF(Q2_2025[[#This Row],[Brutobedrag 2]]&lt;Q2_2025[[#This Row],[Bruto - Rel.korting]],Q2_2025[[#This Row],[Brutobedrag 2]],Q2_2025[[#This Row],[Brutobedrag 2]]*(100-Q2_2025[[#This Row],[Relatiekorting percentage]])/100)</f>
        <v>920</v>
      </c>
      <c r="R2033" s="3"/>
      <c r="W2033"/>
      <c r="AB2033"/>
    </row>
    <row r="2034" spans="1:28" x14ac:dyDescent="0.3">
      <c r="A2034" t="s">
        <v>702</v>
      </c>
      <c r="B2034">
        <v>5030232</v>
      </c>
      <c r="C2034" t="s">
        <v>116</v>
      </c>
      <c r="D2034">
        <v>1</v>
      </c>
      <c r="E2034" s="10">
        <v>144.19999999999999</v>
      </c>
      <c r="F2034" s="10">
        <v>144.19999999999999</v>
      </c>
      <c r="G2034" s="10">
        <v>144.19999999999999</v>
      </c>
      <c r="H2034">
        <v>0</v>
      </c>
      <c r="I2034" s="51" t="str">
        <f>_xlfn.XLOOKUP(Q2_2025[[#This Row],[Artikelnr]],Artikel_prijzen[Artnr],Artikel_prijzen[Groep],"")</f>
        <v>Rigging</v>
      </c>
      <c r="J2034" s="10">
        <f>_xlfn.XLOOKUP(Q2_2025[[#This Row],[Artikelnr]],Artikel_prijzen[Artnr],Artikel_prijzen[Prijs 2025],"")</f>
        <v>140</v>
      </c>
      <c r="K2034" t="str">
        <f>IF(Q2_2025[[#This Row],[Artikelprijs]]&lt;&gt;"",IF(Q2_2025[[#This Row],[Stuksprijs]]=Q2_2025[[#This Row],[Artikelprijs]],"Prijs gelijk","Prijs wijkt af"),"")</f>
        <v>Prijs wijkt af</v>
      </c>
      <c r="L2034" t="str">
        <f>IF(Q2_2025[[#This Row],[Relatiekorting percentage]]=0,
    "Nvt",
    IF(Q2_2025[[#This Row],[Brutobedrag 2]] &lt; Q2_2025[[#This Row],[Bruto - Rel.korting]],
        "Nee",
        "Ja"))</f>
        <v>Nvt</v>
      </c>
      <c r="M2034" s="10">
        <f>IF(Q2_2025[[#This Row],[Artikelprijs]]&lt;&gt;"",Q2_2025[[#This Row],[Artikelprijs]],Q2_2025[[#This Row],[Stuksprijs]])</f>
        <v>140</v>
      </c>
      <c r="N2034" s="10">
        <f>Q2_2025[[#This Row],[Besteld]]*Q2_2025[[#This Row],[Prijs 2]]</f>
        <v>140</v>
      </c>
      <c r="O2034" s="10">
        <f>IF(Q2_2025[[#This Row],[Brutobedrag 2]]&lt;Q2_2025[[#This Row],[Bruto - Rel.korting]],Q2_2025[[#This Row],[Brutobedrag 2]],Q2_2025[[#This Row],[Brutobedrag 2]]*(100-Q2_2025[[#This Row],[Relatiekorting percentage]])/100)</f>
        <v>140</v>
      </c>
      <c r="R2034" s="3"/>
      <c r="W2034"/>
      <c r="AB2034"/>
    </row>
    <row r="2035" spans="1:28" x14ac:dyDescent="0.3">
      <c r="A2035" t="s">
        <v>702</v>
      </c>
      <c r="B2035">
        <v>5030001</v>
      </c>
      <c r="C2035" t="s">
        <v>132</v>
      </c>
      <c r="D2035">
        <v>26</v>
      </c>
      <c r="E2035" s="10">
        <v>28.84</v>
      </c>
      <c r="F2035" s="10">
        <v>749.84</v>
      </c>
      <c r="G2035" s="10">
        <v>749.84</v>
      </c>
      <c r="H2035">
        <v>0</v>
      </c>
      <c r="I2035" s="51" t="str">
        <f>_xlfn.XLOOKUP(Q2_2025[[#This Row],[Artikelnr]],Artikel_prijzen[Artnr],Artikel_prijzen[Groep],"")</f>
        <v>Rigging</v>
      </c>
      <c r="J2035" s="10">
        <f>_xlfn.XLOOKUP(Q2_2025[[#This Row],[Artikelnr]],Artikel_prijzen[Artnr],Artikel_prijzen[Prijs 2025],"")</f>
        <v>28</v>
      </c>
      <c r="K2035" t="str">
        <f>IF(Q2_2025[[#This Row],[Artikelprijs]]&lt;&gt;"",IF(Q2_2025[[#This Row],[Stuksprijs]]=Q2_2025[[#This Row],[Artikelprijs]],"Prijs gelijk","Prijs wijkt af"),"")</f>
        <v>Prijs wijkt af</v>
      </c>
      <c r="L2035" t="str">
        <f>IF(Q2_2025[[#This Row],[Relatiekorting percentage]]=0,
    "Nvt",
    IF(Q2_2025[[#This Row],[Brutobedrag 2]] &lt; Q2_2025[[#This Row],[Bruto - Rel.korting]],
        "Nee",
        "Ja"))</f>
        <v>Nvt</v>
      </c>
      <c r="M2035" s="10">
        <f>IF(Q2_2025[[#This Row],[Artikelprijs]]&lt;&gt;"",Q2_2025[[#This Row],[Artikelprijs]],Q2_2025[[#This Row],[Stuksprijs]])</f>
        <v>28</v>
      </c>
      <c r="N2035" s="10">
        <f>Q2_2025[[#This Row],[Besteld]]*Q2_2025[[#This Row],[Prijs 2]]</f>
        <v>728</v>
      </c>
      <c r="O2035" s="10">
        <f>IF(Q2_2025[[#This Row],[Brutobedrag 2]]&lt;Q2_2025[[#This Row],[Bruto - Rel.korting]],Q2_2025[[#This Row],[Brutobedrag 2]],Q2_2025[[#This Row],[Brutobedrag 2]]*(100-Q2_2025[[#This Row],[Relatiekorting percentage]])/100)</f>
        <v>728</v>
      </c>
      <c r="R2035" s="3"/>
      <c r="W2035"/>
      <c r="AB2035"/>
    </row>
    <row r="2036" spans="1:28" x14ac:dyDescent="0.3">
      <c r="A2036" t="s">
        <v>702</v>
      </c>
      <c r="B2036">
        <v>5030228</v>
      </c>
      <c r="C2036" t="s">
        <v>113</v>
      </c>
      <c r="D2036">
        <v>2</v>
      </c>
      <c r="E2036" s="10">
        <v>236.9</v>
      </c>
      <c r="F2036" s="10">
        <v>473.8</v>
      </c>
      <c r="G2036" s="10">
        <v>473.8</v>
      </c>
      <c r="H2036">
        <v>0</v>
      </c>
      <c r="I2036" s="51" t="str">
        <f>_xlfn.XLOOKUP(Q2_2025[[#This Row],[Artikelnr]],Artikel_prijzen[Artnr],Artikel_prijzen[Groep],"")</f>
        <v>Rigging</v>
      </c>
      <c r="J2036" s="10">
        <f>_xlfn.XLOOKUP(Q2_2025[[#This Row],[Artikelnr]],Artikel_prijzen[Artnr],Artikel_prijzen[Prijs 2025],"")</f>
        <v>230</v>
      </c>
      <c r="K2036" t="str">
        <f>IF(Q2_2025[[#This Row],[Artikelprijs]]&lt;&gt;"",IF(Q2_2025[[#This Row],[Stuksprijs]]=Q2_2025[[#This Row],[Artikelprijs]],"Prijs gelijk","Prijs wijkt af"),"")</f>
        <v>Prijs wijkt af</v>
      </c>
      <c r="L2036" t="str">
        <f>IF(Q2_2025[[#This Row],[Relatiekorting percentage]]=0,
    "Nvt",
    IF(Q2_2025[[#This Row],[Brutobedrag 2]] &lt; Q2_2025[[#This Row],[Bruto - Rel.korting]],
        "Nee",
        "Ja"))</f>
        <v>Nvt</v>
      </c>
      <c r="M2036" s="10">
        <f>IF(Q2_2025[[#This Row],[Artikelprijs]]&lt;&gt;"",Q2_2025[[#This Row],[Artikelprijs]],Q2_2025[[#This Row],[Stuksprijs]])</f>
        <v>230</v>
      </c>
      <c r="N2036" s="10">
        <f>Q2_2025[[#This Row],[Besteld]]*Q2_2025[[#This Row],[Prijs 2]]</f>
        <v>460</v>
      </c>
      <c r="O2036" s="10">
        <f>IF(Q2_2025[[#This Row],[Brutobedrag 2]]&lt;Q2_2025[[#This Row],[Bruto - Rel.korting]],Q2_2025[[#This Row],[Brutobedrag 2]],Q2_2025[[#This Row],[Brutobedrag 2]]*(100-Q2_2025[[#This Row],[Relatiekorting percentage]])/100)</f>
        <v>460</v>
      </c>
      <c r="R2036" s="3"/>
      <c r="W2036"/>
      <c r="AB2036"/>
    </row>
    <row r="2037" spans="1:28" x14ac:dyDescent="0.3">
      <c r="A2037" t="s">
        <v>702</v>
      </c>
      <c r="B2037">
        <v>5030232</v>
      </c>
      <c r="C2037" t="s">
        <v>116</v>
      </c>
      <c r="D2037">
        <v>1</v>
      </c>
      <c r="E2037" s="10">
        <v>144.19999999999999</v>
      </c>
      <c r="F2037" s="10">
        <v>144.19999999999999</v>
      </c>
      <c r="G2037" s="10">
        <v>144.19999999999999</v>
      </c>
      <c r="H2037">
        <v>0</v>
      </c>
      <c r="I2037" s="51" t="str">
        <f>_xlfn.XLOOKUP(Q2_2025[[#This Row],[Artikelnr]],Artikel_prijzen[Artnr],Artikel_prijzen[Groep],"")</f>
        <v>Rigging</v>
      </c>
      <c r="J2037" s="10">
        <f>_xlfn.XLOOKUP(Q2_2025[[#This Row],[Artikelnr]],Artikel_prijzen[Artnr],Artikel_prijzen[Prijs 2025],"")</f>
        <v>140</v>
      </c>
      <c r="K2037" t="str">
        <f>IF(Q2_2025[[#This Row],[Artikelprijs]]&lt;&gt;"",IF(Q2_2025[[#This Row],[Stuksprijs]]=Q2_2025[[#This Row],[Artikelprijs]],"Prijs gelijk","Prijs wijkt af"),"")</f>
        <v>Prijs wijkt af</v>
      </c>
      <c r="L2037" t="str">
        <f>IF(Q2_2025[[#This Row],[Relatiekorting percentage]]=0,
    "Nvt",
    IF(Q2_2025[[#This Row],[Brutobedrag 2]] &lt; Q2_2025[[#This Row],[Bruto - Rel.korting]],
        "Nee",
        "Ja"))</f>
        <v>Nvt</v>
      </c>
      <c r="M2037" s="10">
        <f>IF(Q2_2025[[#This Row],[Artikelprijs]]&lt;&gt;"",Q2_2025[[#This Row],[Artikelprijs]],Q2_2025[[#This Row],[Stuksprijs]])</f>
        <v>140</v>
      </c>
      <c r="N2037" s="10">
        <f>Q2_2025[[#This Row],[Besteld]]*Q2_2025[[#This Row],[Prijs 2]]</f>
        <v>140</v>
      </c>
      <c r="O2037" s="10">
        <f>IF(Q2_2025[[#This Row],[Brutobedrag 2]]&lt;Q2_2025[[#This Row],[Bruto - Rel.korting]],Q2_2025[[#This Row],[Brutobedrag 2]],Q2_2025[[#This Row],[Brutobedrag 2]]*(100-Q2_2025[[#This Row],[Relatiekorting percentage]])/100)</f>
        <v>140</v>
      </c>
      <c r="R2037" s="3"/>
      <c r="W2037"/>
      <c r="AB2037"/>
    </row>
    <row r="2038" spans="1:28" x14ac:dyDescent="0.3">
      <c r="A2038" t="s">
        <v>702</v>
      </c>
      <c r="B2038">
        <v>5031040</v>
      </c>
      <c r="C2038" t="s">
        <v>39</v>
      </c>
      <c r="D2038">
        <v>1</v>
      </c>
      <c r="E2038" s="10">
        <v>147.81</v>
      </c>
      <c r="F2038" s="10">
        <v>147.81</v>
      </c>
      <c r="G2038" s="10">
        <v>147.81</v>
      </c>
      <c r="H2038">
        <v>0</v>
      </c>
      <c r="I2038" s="51" t="str">
        <f>_xlfn.XLOOKUP(Q2_2025[[#This Row],[Artikelnr]],Artikel_prijzen[Artnr],Artikel_prijzen[Groep],"")</f>
        <v/>
      </c>
      <c r="J2038" s="10" t="str">
        <f>_xlfn.XLOOKUP(Q2_2025[[#This Row],[Artikelnr]],Artikel_prijzen[Artnr],Artikel_prijzen[Prijs 2025],"")</f>
        <v/>
      </c>
      <c r="K2038" t="str">
        <f>IF(Q2_2025[[#This Row],[Artikelprijs]]&lt;&gt;"",IF(Q2_2025[[#This Row],[Stuksprijs]]=Q2_2025[[#This Row],[Artikelprijs]],"Prijs gelijk","Prijs wijkt af"),"")</f>
        <v/>
      </c>
      <c r="L2038" t="str">
        <f>IF(Q2_2025[[#This Row],[Relatiekorting percentage]]=0,
    "Nvt",
    IF(Q2_2025[[#This Row],[Brutobedrag 2]] &lt; Q2_2025[[#This Row],[Bruto - Rel.korting]],
        "Nee",
        "Ja"))</f>
        <v>Nvt</v>
      </c>
      <c r="M2038" s="10">
        <f>IF(Q2_2025[[#This Row],[Artikelprijs]]&lt;&gt;"",Q2_2025[[#This Row],[Artikelprijs]],Q2_2025[[#This Row],[Stuksprijs]])</f>
        <v>147.81</v>
      </c>
      <c r="N2038" s="10">
        <f>Q2_2025[[#This Row],[Besteld]]*Q2_2025[[#This Row],[Prijs 2]]</f>
        <v>147.81</v>
      </c>
      <c r="O2038" s="10">
        <f>IF(Q2_2025[[#This Row],[Brutobedrag 2]]&lt;Q2_2025[[#This Row],[Bruto - Rel.korting]],Q2_2025[[#This Row],[Brutobedrag 2]],Q2_2025[[#This Row],[Brutobedrag 2]]*(100-Q2_2025[[#This Row],[Relatiekorting percentage]])/100)</f>
        <v>147.81</v>
      </c>
      <c r="R2038" s="3"/>
      <c r="W2038"/>
      <c r="AB2038"/>
    </row>
    <row r="2039" spans="1:28" x14ac:dyDescent="0.3">
      <c r="A2039" t="s">
        <v>702</v>
      </c>
      <c r="B2039">
        <v>2004027</v>
      </c>
      <c r="C2039" t="s">
        <v>339</v>
      </c>
      <c r="D2039">
        <v>2</v>
      </c>
      <c r="E2039" s="10">
        <v>16.54</v>
      </c>
      <c r="F2039" s="10">
        <v>33.08</v>
      </c>
      <c r="G2039" s="10">
        <v>33.08</v>
      </c>
      <c r="H2039">
        <v>0</v>
      </c>
      <c r="I2039" s="51" t="str">
        <f>_xlfn.XLOOKUP(Q2_2025[[#This Row],[Artikelnr]],Artikel_prijzen[Artnr],Artikel_prijzen[Groep],"")</f>
        <v/>
      </c>
      <c r="J2039" s="10" t="str">
        <f>_xlfn.XLOOKUP(Q2_2025[[#This Row],[Artikelnr]],Artikel_prijzen[Artnr],Artikel_prijzen[Prijs 2025],"")</f>
        <v/>
      </c>
      <c r="K2039" t="str">
        <f>IF(Q2_2025[[#This Row],[Artikelprijs]]&lt;&gt;"",IF(Q2_2025[[#This Row],[Stuksprijs]]=Q2_2025[[#This Row],[Artikelprijs]],"Prijs gelijk","Prijs wijkt af"),"")</f>
        <v/>
      </c>
      <c r="L2039" t="str">
        <f>IF(Q2_2025[[#This Row],[Relatiekorting percentage]]=0,
    "Nvt",
    IF(Q2_2025[[#This Row],[Brutobedrag 2]] &lt; Q2_2025[[#This Row],[Bruto - Rel.korting]],
        "Nee",
        "Ja"))</f>
        <v>Nvt</v>
      </c>
      <c r="M2039" s="10">
        <f>IF(Q2_2025[[#This Row],[Artikelprijs]]&lt;&gt;"",Q2_2025[[#This Row],[Artikelprijs]],Q2_2025[[#This Row],[Stuksprijs]])</f>
        <v>16.54</v>
      </c>
      <c r="N2039" s="10">
        <f>Q2_2025[[#This Row],[Besteld]]*Q2_2025[[#This Row],[Prijs 2]]</f>
        <v>33.08</v>
      </c>
      <c r="O2039" s="10">
        <f>IF(Q2_2025[[#This Row],[Brutobedrag 2]]&lt;Q2_2025[[#This Row],[Bruto - Rel.korting]],Q2_2025[[#This Row],[Brutobedrag 2]],Q2_2025[[#This Row],[Brutobedrag 2]]*(100-Q2_2025[[#This Row],[Relatiekorting percentage]])/100)</f>
        <v>33.08</v>
      </c>
      <c r="R2039" s="3"/>
      <c r="W2039"/>
      <c r="AB2039"/>
    </row>
    <row r="2040" spans="1:28" x14ac:dyDescent="0.3">
      <c r="A2040" t="s">
        <v>702</v>
      </c>
      <c r="B2040">
        <v>1007051</v>
      </c>
      <c r="C2040" t="s">
        <v>54</v>
      </c>
      <c r="D2040">
        <v>4</v>
      </c>
      <c r="E2040" s="10">
        <v>88.57</v>
      </c>
      <c r="F2040" s="10">
        <v>354.28</v>
      </c>
      <c r="G2040" s="10">
        <v>354.28</v>
      </c>
      <c r="H2040">
        <v>0</v>
      </c>
      <c r="I2040" s="51" t="str">
        <f>_xlfn.XLOOKUP(Q2_2025[[#This Row],[Artikelnr]],Artikel_prijzen[Artnr],Artikel_prijzen[Groep],"")</f>
        <v/>
      </c>
      <c r="J2040" s="10" t="str">
        <f>_xlfn.XLOOKUP(Q2_2025[[#This Row],[Artikelnr]],Artikel_prijzen[Artnr],Artikel_prijzen[Prijs 2025],"")</f>
        <v/>
      </c>
      <c r="K2040" t="str">
        <f>IF(Q2_2025[[#This Row],[Artikelprijs]]&lt;&gt;"",IF(Q2_2025[[#This Row],[Stuksprijs]]=Q2_2025[[#This Row],[Artikelprijs]],"Prijs gelijk","Prijs wijkt af"),"")</f>
        <v/>
      </c>
      <c r="L2040" t="str">
        <f>IF(Q2_2025[[#This Row],[Relatiekorting percentage]]=0,
    "Nvt",
    IF(Q2_2025[[#This Row],[Brutobedrag 2]] &lt; Q2_2025[[#This Row],[Bruto - Rel.korting]],
        "Nee",
        "Ja"))</f>
        <v>Nvt</v>
      </c>
      <c r="M2040" s="10">
        <f>IF(Q2_2025[[#This Row],[Artikelprijs]]&lt;&gt;"",Q2_2025[[#This Row],[Artikelprijs]],Q2_2025[[#This Row],[Stuksprijs]])</f>
        <v>88.57</v>
      </c>
      <c r="N2040" s="10">
        <f>Q2_2025[[#This Row],[Besteld]]*Q2_2025[[#This Row],[Prijs 2]]</f>
        <v>354.28</v>
      </c>
      <c r="O2040" s="10">
        <f>IF(Q2_2025[[#This Row],[Brutobedrag 2]]&lt;Q2_2025[[#This Row],[Bruto - Rel.korting]],Q2_2025[[#This Row],[Brutobedrag 2]],Q2_2025[[#This Row],[Brutobedrag 2]]*(100-Q2_2025[[#This Row],[Relatiekorting percentage]])/100)</f>
        <v>354.28</v>
      </c>
      <c r="R2040" s="3"/>
      <c r="W2040"/>
      <c r="AB2040"/>
    </row>
    <row r="2041" spans="1:28" x14ac:dyDescent="0.3">
      <c r="A2041" t="s">
        <v>702</v>
      </c>
      <c r="B2041">
        <v>5030228</v>
      </c>
      <c r="C2041" t="s">
        <v>113</v>
      </c>
      <c r="D2041">
        <v>6</v>
      </c>
      <c r="E2041" s="10">
        <v>236.9</v>
      </c>
      <c r="F2041" s="10">
        <v>1421.4</v>
      </c>
      <c r="G2041" s="10">
        <v>1421.4</v>
      </c>
      <c r="H2041">
        <v>0</v>
      </c>
      <c r="I2041" s="51" t="str">
        <f>_xlfn.XLOOKUP(Q2_2025[[#This Row],[Artikelnr]],Artikel_prijzen[Artnr],Artikel_prijzen[Groep],"")</f>
        <v>Rigging</v>
      </c>
      <c r="J2041" s="10">
        <f>_xlfn.XLOOKUP(Q2_2025[[#This Row],[Artikelnr]],Artikel_prijzen[Artnr],Artikel_prijzen[Prijs 2025],"")</f>
        <v>230</v>
      </c>
      <c r="K2041" t="str">
        <f>IF(Q2_2025[[#This Row],[Artikelprijs]]&lt;&gt;"",IF(Q2_2025[[#This Row],[Stuksprijs]]=Q2_2025[[#This Row],[Artikelprijs]],"Prijs gelijk","Prijs wijkt af"),"")</f>
        <v>Prijs wijkt af</v>
      </c>
      <c r="L2041" t="str">
        <f>IF(Q2_2025[[#This Row],[Relatiekorting percentage]]=0,
    "Nvt",
    IF(Q2_2025[[#This Row],[Brutobedrag 2]] &lt; Q2_2025[[#This Row],[Bruto - Rel.korting]],
        "Nee",
        "Ja"))</f>
        <v>Nvt</v>
      </c>
      <c r="M2041" s="10">
        <f>IF(Q2_2025[[#This Row],[Artikelprijs]]&lt;&gt;"",Q2_2025[[#This Row],[Artikelprijs]],Q2_2025[[#This Row],[Stuksprijs]])</f>
        <v>230</v>
      </c>
      <c r="N2041" s="10">
        <f>Q2_2025[[#This Row],[Besteld]]*Q2_2025[[#This Row],[Prijs 2]]</f>
        <v>1380</v>
      </c>
      <c r="O2041" s="10">
        <f>IF(Q2_2025[[#This Row],[Brutobedrag 2]]&lt;Q2_2025[[#This Row],[Bruto - Rel.korting]],Q2_2025[[#This Row],[Brutobedrag 2]],Q2_2025[[#This Row],[Brutobedrag 2]]*(100-Q2_2025[[#This Row],[Relatiekorting percentage]])/100)</f>
        <v>1380</v>
      </c>
      <c r="R2041" s="3"/>
      <c r="W2041"/>
      <c r="AB2041"/>
    </row>
    <row r="2042" spans="1:28" x14ac:dyDescent="0.3">
      <c r="A2042" t="s">
        <v>702</v>
      </c>
      <c r="B2042">
        <v>2004027</v>
      </c>
      <c r="C2042" t="s">
        <v>339</v>
      </c>
      <c r="D2042">
        <v>6</v>
      </c>
      <c r="E2042" s="10">
        <v>16.54</v>
      </c>
      <c r="F2042" s="10">
        <v>99.24</v>
      </c>
      <c r="G2042" s="10">
        <v>79.39</v>
      </c>
      <c r="H2042">
        <v>20</v>
      </c>
      <c r="I2042" s="51" t="str">
        <f>_xlfn.XLOOKUP(Q2_2025[[#This Row],[Artikelnr]],Artikel_prijzen[Artnr],Artikel_prijzen[Groep],"")</f>
        <v/>
      </c>
      <c r="J2042" s="10" t="str">
        <f>_xlfn.XLOOKUP(Q2_2025[[#This Row],[Artikelnr]],Artikel_prijzen[Artnr],Artikel_prijzen[Prijs 2025],"")</f>
        <v/>
      </c>
      <c r="K2042" t="str">
        <f>IF(Q2_2025[[#This Row],[Artikelprijs]]&lt;&gt;"",IF(Q2_2025[[#This Row],[Stuksprijs]]=Q2_2025[[#This Row],[Artikelprijs]],"Prijs gelijk","Prijs wijkt af"),"")</f>
        <v/>
      </c>
      <c r="L2042" t="str">
        <f>IF(Q2_2025[[#This Row],[Relatiekorting percentage]]=0,
    "Nvt",
    IF(Q2_2025[[#This Row],[Brutobedrag 2]] &lt; Q2_2025[[#This Row],[Bruto - Rel.korting]],
        "Nee",
        "Ja"))</f>
        <v>Ja</v>
      </c>
      <c r="M2042" s="10">
        <f>IF(Q2_2025[[#This Row],[Artikelprijs]]&lt;&gt;"",Q2_2025[[#This Row],[Artikelprijs]],Q2_2025[[#This Row],[Stuksprijs]])</f>
        <v>16.54</v>
      </c>
      <c r="N2042" s="10">
        <f>Q2_2025[[#This Row],[Besteld]]*Q2_2025[[#This Row],[Prijs 2]]</f>
        <v>99.24</v>
      </c>
      <c r="O2042" s="10">
        <f>IF(Q2_2025[[#This Row],[Brutobedrag 2]]&lt;Q2_2025[[#This Row],[Bruto - Rel.korting]],Q2_2025[[#This Row],[Brutobedrag 2]],Q2_2025[[#This Row],[Brutobedrag 2]]*(100-Q2_2025[[#This Row],[Relatiekorting percentage]])/100)</f>
        <v>79.391999999999996</v>
      </c>
      <c r="R2042" s="3"/>
      <c r="W2042"/>
      <c r="AB2042"/>
    </row>
    <row r="2043" spans="1:28" x14ac:dyDescent="0.3">
      <c r="A2043" t="s">
        <v>702</v>
      </c>
      <c r="B2043">
        <v>5031009</v>
      </c>
      <c r="C2043" t="s">
        <v>141</v>
      </c>
      <c r="D2043">
        <v>4</v>
      </c>
      <c r="E2043" s="10">
        <v>89.61</v>
      </c>
      <c r="F2043" s="10">
        <v>358.44</v>
      </c>
      <c r="G2043" s="10">
        <v>286.75</v>
      </c>
      <c r="H2043">
        <v>20</v>
      </c>
      <c r="I2043" s="51" t="str">
        <f>_xlfn.XLOOKUP(Q2_2025[[#This Row],[Artikelnr]],Artikel_prijzen[Artnr],Artikel_prijzen[Groep],"")</f>
        <v/>
      </c>
      <c r="J2043" s="10" t="str">
        <f>_xlfn.XLOOKUP(Q2_2025[[#This Row],[Artikelnr]],Artikel_prijzen[Artnr],Artikel_prijzen[Prijs 2025],"")</f>
        <v/>
      </c>
      <c r="K2043" t="str">
        <f>IF(Q2_2025[[#This Row],[Artikelprijs]]&lt;&gt;"",IF(Q2_2025[[#This Row],[Stuksprijs]]=Q2_2025[[#This Row],[Artikelprijs]],"Prijs gelijk","Prijs wijkt af"),"")</f>
        <v/>
      </c>
      <c r="L2043" t="str">
        <f>IF(Q2_2025[[#This Row],[Relatiekorting percentage]]=0,
    "Nvt",
    IF(Q2_2025[[#This Row],[Brutobedrag 2]] &lt; Q2_2025[[#This Row],[Bruto - Rel.korting]],
        "Nee",
        "Ja"))</f>
        <v>Ja</v>
      </c>
      <c r="M2043" s="10">
        <f>IF(Q2_2025[[#This Row],[Artikelprijs]]&lt;&gt;"",Q2_2025[[#This Row],[Artikelprijs]],Q2_2025[[#This Row],[Stuksprijs]])</f>
        <v>89.61</v>
      </c>
      <c r="N2043" s="10">
        <f>Q2_2025[[#This Row],[Besteld]]*Q2_2025[[#This Row],[Prijs 2]]</f>
        <v>358.44</v>
      </c>
      <c r="O2043" s="10">
        <f>IF(Q2_2025[[#This Row],[Brutobedrag 2]]&lt;Q2_2025[[#This Row],[Bruto - Rel.korting]],Q2_2025[[#This Row],[Brutobedrag 2]],Q2_2025[[#This Row],[Brutobedrag 2]]*(100-Q2_2025[[#This Row],[Relatiekorting percentage]])/100)</f>
        <v>286.75200000000001</v>
      </c>
      <c r="R2043" s="3"/>
      <c r="W2043"/>
      <c r="AB2043"/>
    </row>
    <row r="2044" spans="1:28" x14ac:dyDescent="0.3">
      <c r="A2044" t="s">
        <v>702</v>
      </c>
      <c r="B2044">
        <v>5031008</v>
      </c>
      <c r="C2044" t="s">
        <v>142</v>
      </c>
      <c r="D2044">
        <v>4</v>
      </c>
      <c r="E2044" s="10">
        <v>59.74</v>
      </c>
      <c r="F2044" s="10">
        <v>238.96</v>
      </c>
      <c r="G2044" s="10">
        <v>191.17</v>
      </c>
      <c r="H2044">
        <v>20</v>
      </c>
      <c r="I2044" s="51" t="str">
        <f>_xlfn.XLOOKUP(Q2_2025[[#This Row],[Artikelnr]],Artikel_prijzen[Artnr],Artikel_prijzen[Groep],"")</f>
        <v/>
      </c>
      <c r="J2044" s="10" t="str">
        <f>_xlfn.XLOOKUP(Q2_2025[[#This Row],[Artikelnr]],Artikel_prijzen[Artnr],Artikel_prijzen[Prijs 2025],"")</f>
        <v/>
      </c>
      <c r="K2044" t="str">
        <f>IF(Q2_2025[[#This Row],[Artikelprijs]]&lt;&gt;"",IF(Q2_2025[[#This Row],[Stuksprijs]]=Q2_2025[[#This Row],[Artikelprijs]],"Prijs gelijk","Prijs wijkt af"),"")</f>
        <v/>
      </c>
      <c r="L2044" t="str">
        <f>IF(Q2_2025[[#This Row],[Relatiekorting percentage]]=0,
    "Nvt",
    IF(Q2_2025[[#This Row],[Brutobedrag 2]] &lt; Q2_2025[[#This Row],[Bruto - Rel.korting]],
        "Nee",
        "Ja"))</f>
        <v>Ja</v>
      </c>
      <c r="M2044" s="10">
        <f>IF(Q2_2025[[#This Row],[Artikelprijs]]&lt;&gt;"",Q2_2025[[#This Row],[Artikelprijs]],Q2_2025[[#This Row],[Stuksprijs]])</f>
        <v>59.74</v>
      </c>
      <c r="N2044" s="10">
        <f>Q2_2025[[#This Row],[Besteld]]*Q2_2025[[#This Row],[Prijs 2]]</f>
        <v>238.96</v>
      </c>
      <c r="O2044" s="10">
        <f>IF(Q2_2025[[#This Row],[Brutobedrag 2]]&lt;Q2_2025[[#This Row],[Bruto - Rel.korting]],Q2_2025[[#This Row],[Brutobedrag 2]],Q2_2025[[#This Row],[Brutobedrag 2]]*(100-Q2_2025[[#This Row],[Relatiekorting percentage]])/100)</f>
        <v>191.16800000000001</v>
      </c>
      <c r="R2044" s="3"/>
      <c r="W2044"/>
      <c r="AB2044"/>
    </row>
    <row r="2045" spans="1:28" x14ac:dyDescent="0.3">
      <c r="A2045" t="s">
        <v>702</v>
      </c>
      <c r="B2045">
        <v>5031013</v>
      </c>
      <c r="C2045" t="s">
        <v>146</v>
      </c>
      <c r="D2045">
        <v>4</v>
      </c>
      <c r="E2045" s="10">
        <v>44.29</v>
      </c>
      <c r="F2045" s="10">
        <v>177.16</v>
      </c>
      <c r="G2045" s="10">
        <v>141.72999999999999</v>
      </c>
      <c r="H2045">
        <v>20</v>
      </c>
      <c r="I2045" s="51" t="str">
        <f>_xlfn.XLOOKUP(Q2_2025[[#This Row],[Artikelnr]],Artikel_prijzen[Artnr],Artikel_prijzen[Groep],"")</f>
        <v/>
      </c>
      <c r="J2045" s="10" t="str">
        <f>_xlfn.XLOOKUP(Q2_2025[[#This Row],[Artikelnr]],Artikel_prijzen[Artnr],Artikel_prijzen[Prijs 2025],"")</f>
        <v/>
      </c>
      <c r="K2045" t="str">
        <f>IF(Q2_2025[[#This Row],[Artikelprijs]]&lt;&gt;"",IF(Q2_2025[[#This Row],[Stuksprijs]]=Q2_2025[[#This Row],[Artikelprijs]],"Prijs gelijk","Prijs wijkt af"),"")</f>
        <v/>
      </c>
      <c r="L2045" t="str">
        <f>IF(Q2_2025[[#This Row],[Relatiekorting percentage]]=0,
    "Nvt",
    IF(Q2_2025[[#This Row],[Brutobedrag 2]] &lt; Q2_2025[[#This Row],[Bruto - Rel.korting]],
        "Nee",
        "Ja"))</f>
        <v>Ja</v>
      </c>
      <c r="M2045" s="10">
        <f>IF(Q2_2025[[#This Row],[Artikelprijs]]&lt;&gt;"",Q2_2025[[#This Row],[Artikelprijs]],Q2_2025[[#This Row],[Stuksprijs]])</f>
        <v>44.29</v>
      </c>
      <c r="N2045" s="10">
        <f>Q2_2025[[#This Row],[Besteld]]*Q2_2025[[#This Row],[Prijs 2]]</f>
        <v>177.16</v>
      </c>
      <c r="O2045" s="10">
        <f>IF(Q2_2025[[#This Row],[Brutobedrag 2]]&lt;Q2_2025[[#This Row],[Bruto - Rel.korting]],Q2_2025[[#This Row],[Brutobedrag 2]],Q2_2025[[#This Row],[Brutobedrag 2]]*(100-Q2_2025[[#This Row],[Relatiekorting percentage]])/100)</f>
        <v>141.72799999999998</v>
      </c>
      <c r="R2045" s="3"/>
      <c r="W2045"/>
      <c r="AB2045"/>
    </row>
    <row r="2046" spans="1:28" x14ac:dyDescent="0.3">
      <c r="A2046" t="s">
        <v>702</v>
      </c>
      <c r="B2046">
        <v>5030226</v>
      </c>
      <c r="C2046" t="s">
        <v>291</v>
      </c>
      <c r="D2046">
        <v>4</v>
      </c>
      <c r="E2046" s="10">
        <v>159.65</v>
      </c>
      <c r="F2046" s="10">
        <v>638.6</v>
      </c>
      <c r="G2046" s="10">
        <v>638.6</v>
      </c>
      <c r="H2046">
        <v>0</v>
      </c>
      <c r="I2046" s="51" t="str">
        <f>_xlfn.XLOOKUP(Q2_2025[[#This Row],[Artikelnr]],Artikel_prijzen[Artnr],Artikel_prijzen[Groep],"")</f>
        <v>Rigging</v>
      </c>
      <c r="J2046" s="10">
        <f>_xlfn.XLOOKUP(Q2_2025[[#This Row],[Artikelnr]],Artikel_prijzen[Artnr],Artikel_prijzen[Prijs 2025],"")</f>
        <v>155</v>
      </c>
      <c r="K2046" t="str">
        <f>IF(Q2_2025[[#This Row],[Artikelprijs]]&lt;&gt;"",IF(Q2_2025[[#This Row],[Stuksprijs]]=Q2_2025[[#This Row],[Artikelprijs]],"Prijs gelijk","Prijs wijkt af"),"")</f>
        <v>Prijs wijkt af</v>
      </c>
      <c r="L2046" t="str">
        <f>IF(Q2_2025[[#This Row],[Relatiekorting percentage]]=0,
    "Nvt",
    IF(Q2_2025[[#This Row],[Brutobedrag 2]] &lt; Q2_2025[[#This Row],[Bruto - Rel.korting]],
        "Nee",
        "Ja"))</f>
        <v>Nvt</v>
      </c>
      <c r="M2046" s="10">
        <f>IF(Q2_2025[[#This Row],[Artikelprijs]]&lt;&gt;"",Q2_2025[[#This Row],[Artikelprijs]],Q2_2025[[#This Row],[Stuksprijs]])</f>
        <v>155</v>
      </c>
      <c r="N2046" s="10">
        <f>Q2_2025[[#This Row],[Besteld]]*Q2_2025[[#This Row],[Prijs 2]]</f>
        <v>620</v>
      </c>
      <c r="O2046" s="10">
        <f>IF(Q2_2025[[#This Row],[Brutobedrag 2]]&lt;Q2_2025[[#This Row],[Bruto - Rel.korting]],Q2_2025[[#This Row],[Brutobedrag 2]],Q2_2025[[#This Row],[Brutobedrag 2]]*(100-Q2_2025[[#This Row],[Relatiekorting percentage]])/100)</f>
        <v>620</v>
      </c>
      <c r="R2046" s="3"/>
      <c r="W2046"/>
      <c r="AB2046"/>
    </row>
    <row r="2047" spans="1:28" x14ac:dyDescent="0.3">
      <c r="A2047" t="s">
        <v>702</v>
      </c>
      <c r="B2047">
        <v>5030001</v>
      </c>
      <c r="C2047" t="s">
        <v>132</v>
      </c>
      <c r="D2047">
        <v>13</v>
      </c>
      <c r="E2047" s="10">
        <v>28.84</v>
      </c>
      <c r="F2047" s="10">
        <v>374.92</v>
      </c>
      <c r="G2047" s="10">
        <v>374.92</v>
      </c>
      <c r="H2047">
        <v>0</v>
      </c>
      <c r="I2047" s="51" t="str">
        <f>_xlfn.XLOOKUP(Q2_2025[[#This Row],[Artikelnr]],Artikel_prijzen[Artnr],Artikel_prijzen[Groep],"")</f>
        <v>Rigging</v>
      </c>
      <c r="J2047" s="10">
        <f>_xlfn.XLOOKUP(Q2_2025[[#This Row],[Artikelnr]],Artikel_prijzen[Artnr],Artikel_prijzen[Prijs 2025],"")</f>
        <v>28</v>
      </c>
      <c r="K2047" t="str">
        <f>IF(Q2_2025[[#This Row],[Artikelprijs]]&lt;&gt;"",IF(Q2_2025[[#This Row],[Stuksprijs]]=Q2_2025[[#This Row],[Artikelprijs]],"Prijs gelijk","Prijs wijkt af"),"")</f>
        <v>Prijs wijkt af</v>
      </c>
      <c r="L2047" t="str">
        <f>IF(Q2_2025[[#This Row],[Relatiekorting percentage]]=0,
    "Nvt",
    IF(Q2_2025[[#This Row],[Brutobedrag 2]] &lt; Q2_2025[[#This Row],[Bruto - Rel.korting]],
        "Nee",
        "Ja"))</f>
        <v>Nvt</v>
      </c>
      <c r="M2047" s="10">
        <f>IF(Q2_2025[[#This Row],[Artikelprijs]]&lt;&gt;"",Q2_2025[[#This Row],[Artikelprijs]],Q2_2025[[#This Row],[Stuksprijs]])</f>
        <v>28</v>
      </c>
      <c r="N2047" s="10">
        <f>Q2_2025[[#This Row],[Besteld]]*Q2_2025[[#This Row],[Prijs 2]]</f>
        <v>364</v>
      </c>
      <c r="O2047" s="10">
        <f>IF(Q2_2025[[#This Row],[Brutobedrag 2]]&lt;Q2_2025[[#This Row],[Bruto - Rel.korting]],Q2_2025[[#This Row],[Brutobedrag 2]],Q2_2025[[#This Row],[Brutobedrag 2]]*(100-Q2_2025[[#This Row],[Relatiekorting percentage]])/100)</f>
        <v>364</v>
      </c>
      <c r="R2047" s="3"/>
      <c r="W2047"/>
      <c r="AB2047"/>
    </row>
    <row r="2048" spans="1:28" x14ac:dyDescent="0.3">
      <c r="A2048" t="s">
        <v>702</v>
      </c>
      <c r="B2048">
        <v>5030226</v>
      </c>
      <c r="C2048" t="s">
        <v>291</v>
      </c>
      <c r="D2048">
        <v>4</v>
      </c>
      <c r="E2048" s="10">
        <v>159.65</v>
      </c>
      <c r="F2048" s="10">
        <v>638.6</v>
      </c>
      <c r="G2048" s="10">
        <v>638.6</v>
      </c>
      <c r="H2048">
        <v>0</v>
      </c>
      <c r="I2048" s="51" t="str">
        <f>_xlfn.XLOOKUP(Q2_2025[[#This Row],[Artikelnr]],Artikel_prijzen[Artnr],Artikel_prijzen[Groep],"")</f>
        <v>Rigging</v>
      </c>
      <c r="J2048" s="10">
        <f>_xlfn.XLOOKUP(Q2_2025[[#This Row],[Artikelnr]],Artikel_prijzen[Artnr],Artikel_prijzen[Prijs 2025],"")</f>
        <v>155</v>
      </c>
      <c r="K2048" t="str">
        <f>IF(Q2_2025[[#This Row],[Artikelprijs]]&lt;&gt;"",IF(Q2_2025[[#This Row],[Stuksprijs]]=Q2_2025[[#This Row],[Artikelprijs]],"Prijs gelijk","Prijs wijkt af"),"")</f>
        <v>Prijs wijkt af</v>
      </c>
      <c r="L2048" t="str">
        <f>IF(Q2_2025[[#This Row],[Relatiekorting percentage]]=0,
    "Nvt",
    IF(Q2_2025[[#This Row],[Brutobedrag 2]] &lt; Q2_2025[[#This Row],[Bruto - Rel.korting]],
        "Nee",
        "Ja"))</f>
        <v>Nvt</v>
      </c>
      <c r="M2048" s="10">
        <f>IF(Q2_2025[[#This Row],[Artikelprijs]]&lt;&gt;"",Q2_2025[[#This Row],[Artikelprijs]],Q2_2025[[#This Row],[Stuksprijs]])</f>
        <v>155</v>
      </c>
      <c r="N2048" s="10">
        <f>Q2_2025[[#This Row],[Besteld]]*Q2_2025[[#This Row],[Prijs 2]]</f>
        <v>620</v>
      </c>
      <c r="O2048" s="10">
        <f>IF(Q2_2025[[#This Row],[Brutobedrag 2]]&lt;Q2_2025[[#This Row],[Bruto - Rel.korting]],Q2_2025[[#This Row],[Brutobedrag 2]],Q2_2025[[#This Row],[Brutobedrag 2]]*(100-Q2_2025[[#This Row],[Relatiekorting percentage]])/100)</f>
        <v>620</v>
      </c>
      <c r="R2048" s="3"/>
      <c r="W2048"/>
      <c r="AB2048"/>
    </row>
    <row r="2049" spans="1:28" x14ac:dyDescent="0.3">
      <c r="A2049" t="s">
        <v>702</v>
      </c>
      <c r="B2049">
        <v>5030001</v>
      </c>
      <c r="C2049" t="s">
        <v>132</v>
      </c>
      <c r="D2049">
        <v>14</v>
      </c>
      <c r="E2049" s="10">
        <v>28.84</v>
      </c>
      <c r="F2049" s="10">
        <v>403.76</v>
      </c>
      <c r="G2049" s="10">
        <v>403.76</v>
      </c>
      <c r="H2049">
        <v>0</v>
      </c>
      <c r="I2049" s="51" t="str">
        <f>_xlfn.XLOOKUP(Q2_2025[[#This Row],[Artikelnr]],Artikel_prijzen[Artnr],Artikel_prijzen[Groep],"")</f>
        <v>Rigging</v>
      </c>
      <c r="J2049" s="10">
        <f>_xlfn.XLOOKUP(Q2_2025[[#This Row],[Artikelnr]],Artikel_prijzen[Artnr],Artikel_prijzen[Prijs 2025],"")</f>
        <v>28</v>
      </c>
      <c r="K2049" t="str">
        <f>IF(Q2_2025[[#This Row],[Artikelprijs]]&lt;&gt;"",IF(Q2_2025[[#This Row],[Stuksprijs]]=Q2_2025[[#This Row],[Artikelprijs]],"Prijs gelijk","Prijs wijkt af"),"")</f>
        <v>Prijs wijkt af</v>
      </c>
      <c r="L2049" t="str">
        <f>IF(Q2_2025[[#This Row],[Relatiekorting percentage]]=0,
    "Nvt",
    IF(Q2_2025[[#This Row],[Brutobedrag 2]] &lt; Q2_2025[[#This Row],[Bruto - Rel.korting]],
        "Nee",
        "Ja"))</f>
        <v>Nvt</v>
      </c>
      <c r="M2049" s="10">
        <f>IF(Q2_2025[[#This Row],[Artikelprijs]]&lt;&gt;"",Q2_2025[[#This Row],[Artikelprijs]],Q2_2025[[#This Row],[Stuksprijs]])</f>
        <v>28</v>
      </c>
      <c r="N2049" s="10">
        <f>Q2_2025[[#This Row],[Besteld]]*Q2_2025[[#This Row],[Prijs 2]]</f>
        <v>392</v>
      </c>
      <c r="O2049" s="10">
        <f>IF(Q2_2025[[#This Row],[Brutobedrag 2]]&lt;Q2_2025[[#This Row],[Bruto - Rel.korting]],Q2_2025[[#This Row],[Brutobedrag 2]],Q2_2025[[#This Row],[Brutobedrag 2]]*(100-Q2_2025[[#This Row],[Relatiekorting percentage]])/100)</f>
        <v>392</v>
      </c>
      <c r="R2049" s="3"/>
      <c r="W2049"/>
      <c r="AB2049"/>
    </row>
    <row r="2050" spans="1:28" x14ac:dyDescent="0.3">
      <c r="A2050" t="s">
        <v>702</v>
      </c>
      <c r="B2050">
        <v>5030228</v>
      </c>
      <c r="C2050" t="s">
        <v>113</v>
      </c>
      <c r="D2050">
        <v>4</v>
      </c>
      <c r="E2050" s="10">
        <v>236.9</v>
      </c>
      <c r="F2050" s="10">
        <v>947.6</v>
      </c>
      <c r="G2050" s="10">
        <v>947.6</v>
      </c>
      <c r="H2050">
        <v>0</v>
      </c>
      <c r="I2050" s="51" t="str">
        <f>_xlfn.XLOOKUP(Q2_2025[[#This Row],[Artikelnr]],Artikel_prijzen[Artnr],Artikel_prijzen[Groep],"")</f>
        <v>Rigging</v>
      </c>
      <c r="J2050" s="10">
        <f>_xlfn.XLOOKUP(Q2_2025[[#This Row],[Artikelnr]],Artikel_prijzen[Artnr],Artikel_prijzen[Prijs 2025],"")</f>
        <v>230</v>
      </c>
      <c r="K2050" t="str">
        <f>IF(Q2_2025[[#This Row],[Artikelprijs]]&lt;&gt;"",IF(Q2_2025[[#This Row],[Stuksprijs]]=Q2_2025[[#This Row],[Artikelprijs]],"Prijs gelijk","Prijs wijkt af"),"")</f>
        <v>Prijs wijkt af</v>
      </c>
      <c r="L2050" t="str">
        <f>IF(Q2_2025[[#This Row],[Relatiekorting percentage]]=0,
    "Nvt",
    IF(Q2_2025[[#This Row],[Brutobedrag 2]] &lt; Q2_2025[[#This Row],[Bruto - Rel.korting]],
        "Nee",
        "Ja"))</f>
        <v>Nvt</v>
      </c>
      <c r="M2050" s="10">
        <f>IF(Q2_2025[[#This Row],[Artikelprijs]]&lt;&gt;"",Q2_2025[[#This Row],[Artikelprijs]],Q2_2025[[#This Row],[Stuksprijs]])</f>
        <v>230</v>
      </c>
      <c r="N2050" s="10">
        <f>Q2_2025[[#This Row],[Besteld]]*Q2_2025[[#This Row],[Prijs 2]]</f>
        <v>920</v>
      </c>
      <c r="O2050" s="10">
        <f>IF(Q2_2025[[#This Row],[Brutobedrag 2]]&lt;Q2_2025[[#This Row],[Bruto - Rel.korting]],Q2_2025[[#This Row],[Brutobedrag 2]],Q2_2025[[#This Row],[Brutobedrag 2]]*(100-Q2_2025[[#This Row],[Relatiekorting percentage]])/100)</f>
        <v>920</v>
      </c>
      <c r="R2050" s="3"/>
      <c r="W2050"/>
      <c r="AB2050"/>
    </row>
    <row r="2051" spans="1:28" x14ac:dyDescent="0.3">
      <c r="A2051" t="s">
        <v>702</v>
      </c>
      <c r="B2051">
        <v>5030228</v>
      </c>
      <c r="C2051" t="s">
        <v>113</v>
      </c>
      <c r="D2051">
        <v>3</v>
      </c>
      <c r="E2051" s="10">
        <v>236.9</v>
      </c>
      <c r="F2051" s="10">
        <v>710.7</v>
      </c>
      <c r="G2051" s="10">
        <v>710.7</v>
      </c>
      <c r="H2051">
        <v>0</v>
      </c>
      <c r="I2051" s="51" t="str">
        <f>_xlfn.XLOOKUP(Q2_2025[[#This Row],[Artikelnr]],Artikel_prijzen[Artnr],Artikel_prijzen[Groep],"")</f>
        <v>Rigging</v>
      </c>
      <c r="J2051" s="10">
        <f>_xlfn.XLOOKUP(Q2_2025[[#This Row],[Artikelnr]],Artikel_prijzen[Artnr],Artikel_prijzen[Prijs 2025],"")</f>
        <v>230</v>
      </c>
      <c r="K2051" t="str">
        <f>IF(Q2_2025[[#This Row],[Artikelprijs]]&lt;&gt;"",IF(Q2_2025[[#This Row],[Stuksprijs]]=Q2_2025[[#This Row],[Artikelprijs]],"Prijs gelijk","Prijs wijkt af"),"")</f>
        <v>Prijs wijkt af</v>
      </c>
      <c r="L2051" t="str">
        <f>IF(Q2_2025[[#This Row],[Relatiekorting percentage]]=0,
    "Nvt",
    IF(Q2_2025[[#This Row],[Brutobedrag 2]] &lt; Q2_2025[[#This Row],[Bruto - Rel.korting]],
        "Nee",
        "Ja"))</f>
        <v>Nvt</v>
      </c>
      <c r="M2051" s="10">
        <f>IF(Q2_2025[[#This Row],[Artikelprijs]]&lt;&gt;"",Q2_2025[[#This Row],[Artikelprijs]],Q2_2025[[#This Row],[Stuksprijs]])</f>
        <v>230</v>
      </c>
      <c r="N2051" s="10">
        <f>Q2_2025[[#This Row],[Besteld]]*Q2_2025[[#This Row],[Prijs 2]]</f>
        <v>690</v>
      </c>
      <c r="O2051" s="10">
        <f>IF(Q2_2025[[#This Row],[Brutobedrag 2]]&lt;Q2_2025[[#This Row],[Bruto - Rel.korting]],Q2_2025[[#This Row],[Brutobedrag 2]],Q2_2025[[#This Row],[Brutobedrag 2]]*(100-Q2_2025[[#This Row],[Relatiekorting percentage]])/100)</f>
        <v>690</v>
      </c>
      <c r="R2051" s="3"/>
      <c r="W2051"/>
      <c r="AB2051"/>
    </row>
    <row r="2052" spans="1:28" x14ac:dyDescent="0.3">
      <c r="A2052" t="s">
        <v>702</v>
      </c>
      <c r="B2052">
        <v>2004027</v>
      </c>
      <c r="C2052" t="s">
        <v>339</v>
      </c>
      <c r="D2052">
        <v>3</v>
      </c>
      <c r="E2052" s="10">
        <v>16.54</v>
      </c>
      <c r="F2052" s="10">
        <v>49.62</v>
      </c>
      <c r="G2052" s="10">
        <v>49.62</v>
      </c>
      <c r="H2052">
        <v>0</v>
      </c>
      <c r="I2052" s="51" t="str">
        <f>_xlfn.XLOOKUP(Q2_2025[[#This Row],[Artikelnr]],Artikel_prijzen[Artnr],Artikel_prijzen[Groep],"")</f>
        <v/>
      </c>
      <c r="J2052" s="10" t="str">
        <f>_xlfn.XLOOKUP(Q2_2025[[#This Row],[Artikelnr]],Artikel_prijzen[Artnr],Artikel_prijzen[Prijs 2025],"")</f>
        <v/>
      </c>
      <c r="K2052" t="str">
        <f>IF(Q2_2025[[#This Row],[Artikelprijs]]&lt;&gt;"",IF(Q2_2025[[#This Row],[Stuksprijs]]=Q2_2025[[#This Row],[Artikelprijs]],"Prijs gelijk","Prijs wijkt af"),"")</f>
        <v/>
      </c>
      <c r="L2052" t="str">
        <f>IF(Q2_2025[[#This Row],[Relatiekorting percentage]]=0,
    "Nvt",
    IF(Q2_2025[[#This Row],[Brutobedrag 2]] &lt; Q2_2025[[#This Row],[Bruto - Rel.korting]],
        "Nee",
        "Ja"))</f>
        <v>Nvt</v>
      </c>
      <c r="M2052" s="10">
        <f>IF(Q2_2025[[#This Row],[Artikelprijs]]&lt;&gt;"",Q2_2025[[#This Row],[Artikelprijs]],Q2_2025[[#This Row],[Stuksprijs]])</f>
        <v>16.54</v>
      </c>
      <c r="N2052" s="10">
        <f>Q2_2025[[#This Row],[Besteld]]*Q2_2025[[#This Row],[Prijs 2]]</f>
        <v>49.62</v>
      </c>
      <c r="O2052" s="10">
        <f>IF(Q2_2025[[#This Row],[Brutobedrag 2]]&lt;Q2_2025[[#This Row],[Bruto - Rel.korting]],Q2_2025[[#This Row],[Brutobedrag 2]],Q2_2025[[#This Row],[Brutobedrag 2]]*(100-Q2_2025[[#This Row],[Relatiekorting percentage]])/100)</f>
        <v>49.62</v>
      </c>
      <c r="R2052" s="3"/>
      <c r="W2052"/>
      <c r="AB2052"/>
    </row>
    <row r="2053" spans="1:28" x14ac:dyDescent="0.3">
      <c r="A2053" t="s">
        <v>702</v>
      </c>
      <c r="B2053">
        <v>5030232</v>
      </c>
      <c r="C2053" t="s">
        <v>116</v>
      </c>
      <c r="D2053">
        <v>1</v>
      </c>
      <c r="E2053" s="10">
        <v>144.19999999999999</v>
      </c>
      <c r="F2053" s="10">
        <v>144.19999999999999</v>
      </c>
      <c r="G2053" s="10">
        <v>144.19999999999999</v>
      </c>
      <c r="H2053">
        <v>0</v>
      </c>
      <c r="I2053" s="51" t="str">
        <f>_xlfn.XLOOKUP(Q2_2025[[#This Row],[Artikelnr]],Artikel_prijzen[Artnr],Artikel_prijzen[Groep],"")</f>
        <v>Rigging</v>
      </c>
      <c r="J2053" s="10">
        <f>_xlfn.XLOOKUP(Q2_2025[[#This Row],[Artikelnr]],Artikel_prijzen[Artnr],Artikel_prijzen[Prijs 2025],"")</f>
        <v>140</v>
      </c>
      <c r="K2053" t="str">
        <f>IF(Q2_2025[[#This Row],[Artikelprijs]]&lt;&gt;"",IF(Q2_2025[[#This Row],[Stuksprijs]]=Q2_2025[[#This Row],[Artikelprijs]],"Prijs gelijk","Prijs wijkt af"),"")</f>
        <v>Prijs wijkt af</v>
      </c>
      <c r="L2053" t="str">
        <f>IF(Q2_2025[[#This Row],[Relatiekorting percentage]]=0,
    "Nvt",
    IF(Q2_2025[[#This Row],[Brutobedrag 2]] &lt; Q2_2025[[#This Row],[Bruto - Rel.korting]],
        "Nee",
        "Ja"))</f>
        <v>Nvt</v>
      </c>
      <c r="M2053" s="10">
        <f>IF(Q2_2025[[#This Row],[Artikelprijs]]&lt;&gt;"",Q2_2025[[#This Row],[Artikelprijs]],Q2_2025[[#This Row],[Stuksprijs]])</f>
        <v>140</v>
      </c>
      <c r="N2053" s="10">
        <f>Q2_2025[[#This Row],[Besteld]]*Q2_2025[[#This Row],[Prijs 2]]</f>
        <v>140</v>
      </c>
      <c r="O2053" s="10">
        <f>IF(Q2_2025[[#This Row],[Brutobedrag 2]]&lt;Q2_2025[[#This Row],[Bruto - Rel.korting]],Q2_2025[[#This Row],[Brutobedrag 2]],Q2_2025[[#This Row],[Brutobedrag 2]]*(100-Q2_2025[[#This Row],[Relatiekorting percentage]])/100)</f>
        <v>140</v>
      </c>
      <c r="R2053" s="3"/>
      <c r="W2053"/>
      <c r="AB2053"/>
    </row>
    <row r="2054" spans="1:28" x14ac:dyDescent="0.3">
      <c r="A2054" t="s">
        <v>702</v>
      </c>
      <c r="B2054">
        <v>5030228</v>
      </c>
      <c r="C2054" t="s">
        <v>113</v>
      </c>
      <c r="D2054">
        <v>2</v>
      </c>
      <c r="E2054" s="10">
        <v>236.9</v>
      </c>
      <c r="F2054" s="10">
        <v>473.8</v>
      </c>
      <c r="G2054" s="10">
        <v>473.8</v>
      </c>
      <c r="H2054">
        <v>0</v>
      </c>
      <c r="I2054" s="51" t="str">
        <f>_xlfn.XLOOKUP(Q2_2025[[#This Row],[Artikelnr]],Artikel_prijzen[Artnr],Artikel_prijzen[Groep],"")</f>
        <v>Rigging</v>
      </c>
      <c r="J2054" s="10">
        <f>_xlfn.XLOOKUP(Q2_2025[[#This Row],[Artikelnr]],Artikel_prijzen[Artnr],Artikel_prijzen[Prijs 2025],"")</f>
        <v>230</v>
      </c>
      <c r="K2054" t="str">
        <f>IF(Q2_2025[[#This Row],[Artikelprijs]]&lt;&gt;"",IF(Q2_2025[[#This Row],[Stuksprijs]]=Q2_2025[[#This Row],[Artikelprijs]],"Prijs gelijk","Prijs wijkt af"),"")</f>
        <v>Prijs wijkt af</v>
      </c>
      <c r="L2054" t="str">
        <f>IF(Q2_2025[[#This Row],[Relatiekorting percentage]]=0,
    "Nvt",
    IF(Q2_2025[[#This Row],[Brutobedrag 2]] &lt; Q2_2025[[#This Row],[Bruto - Rel.korting]],
        "Nee",
        "Ja"))</f>
        <v>Nvt</v>
      </c>
      <c r="M2054" s="10">
        <f>IF(Q2_2025[[#This Row],[Artikelprijs]]&lt;&gt;"",Q2_2025[[#This Row],[Artikelprijs]],Q2_2025[[#This Row],[Stuksprijs]])</f>
        <v>230</v>
      </c>
      <c r="N2054" s="10">
        <f>Q2_2025[[#This Row],[Besteld]]*Q2_2025[[#This Row],[Prijs 2]]</f>
        <v>460</v>
      </c>
      <c r="O2054" s="10">
        <f>IF(Q2_2025[[#This Row],[Brutobedrag 2]]&lt;Q2_2025[[#This Row],[Bruto - Rel.korting]],Q2_2025[[#This Row],[Brutobedrag 2]],Q2_2025[[#This Row],[Brutobedrag 2]]*(100-Q2_2025[[#This Row],[Relatiekorting percentage]])/100)</f>
        <v>460</v>
      </c>
      <c r="R2054" s="3"/>
      <c r="W2054"/>
      <c r="AB2054"/>
    </row>
    <row r="2055" spans="1:28" x14ac:dyDescent="0.3">
      <c r="A2055" t="s">
        <v>702</v>
      </c>
      <c r="B2055">
        <v>2004027</v>
      </c>
      <c r="C2055" t="s">
        <v>339</v>
      </c>
      <c r="D2055">
        <v>2</v>
      </c>
      <c r="E2055" s="10">
        <v>16.54</v>
      </c>
      <c r="F2055" s="10">
        <v>33.08</v>
      </c>
      <c r="G2055" s="10">
        <v>33.08</v>
      </c>
      <c r="H2055">
        <v>0</v>
      </c>
      <c r="I2055" s="51" t="str">
        <f>_xlfn.XLOOKUP(Q2_2025[[#This Row],[Artikelnr]],Artikel_prijzen[Artnr],Artikel_prijzen[Groep],"")</f>
        <v/>
      </c>
      <c r="J2055" s="10" t="str">
        <f>_xlfn.XLOOKUP(Q2_2025[[#This Row],[Artikelnr]],Artikel_prijzen[Artnr],Artikel_prijzen[Prijs 2025],"")</f>
        <v/>
      </c>
      <c r="K2055" t="str">
        <f>IF(Q2_2025[[#This Row],[Artikelprijs]]&lt;&gt;"",IF(Q2_2025[[#This Row],[Stuksprijs]]=Q2_2025[[#This Row],[Artikelprijs]],"Prijs gelijk","Prijs wijkt af"),"")</f>
        <v/>
      </c>
      <c r="L2055" t="str">
        <f>IF(Q2_2025[[#This Row],[Relatiekorting percentage]]=0,
    "Nvt",
    IF(Q2_2025[[#This Row],[Brutobedrag 2]] &lt; Q2_2025[[#This Row],[Bruto - Rel.korting]],
        "Nee",
        "Ja"))</f>
        <v>Nvt</v>
      </c>
      <c r="M2055" s="10">
        <f>IF(Q2_2025[[#This Row],[Artikelprijs]]&lt;&gt;"",Q2_2025[[#This Row],[Artikelprijs]],Q2_2025[[#This Row],[Stuksprijs]])</f>
        <v>16.54</v>
      </c>
      <c r="N2055" s="10">
        <f>Q2_2025[[#This Row],[Besteld]]*Q2_2025[[#This Row],[Prijs 2]]</f>
        <v>33.08</v>
      </c>
      <c r="O2055" s="10">
        <f>IF(Q2_2025[[#This Row],[Brutobedrag 2]]&lt;Q2_2025[[#This Row],[Bruto - Rel.korting]],Q2_2025[[#This Row],[Brutobedrag 2]],Q2_2025[[#This Row],[Brutobedrag 2]]*(100-Q2_2025[[#This Row],[Relatiekorting percentage]])/100)</f>
        <v>33.08</v>
      </c>
      <c r="R2055" s="3"/>
      <c r="W2055"/>
      <c r="AB2055"/>
    </row>
    <row r="2056" spans="1:28" x14ac:dyDescent="0.3">
      <c r="A2056" t="s">
        <v>702</v>
      </c>
      <c r="B2056">
        <v>5030232</v>
      </c>
      <c r="C2056" t="s">
        <v>116</v>
      </c>
      <c r="D2056">
        <v>1</v>
      </c>
      <c r="E2056" s="10">
        <v>144.19999999999999</v>
      </c>
      <c r="F2056" s="10">
        <v>144.19999999999999</v>
      </c>
      <c r="G2056" s="10">
        <v>144.19999999999999</v>
      </c>
      <c r="H2056">
        <v>0</v>
      </c>
      <c r="I2056" s="51" t="str">
        <f>_xlfn.XLOOKUP(Q2_2025[[#This Row],[Artikelnr]],Artikel_prijzen[Artnr],Artikel_prijzen[Groep],"")</f>
        <v>Rigging</v>
      </c>
      <c r="J2056" s="10">
        <f>_xlfn.XLOOKUP(Q2_2025[[#This Row],[Artikelnr]],Artikel_prijzen[Artnr],Artikel_prijzen[Prijs 2025],"")</f>
        <v>140</v>
      </c>
      <c r="K2056" t="str">
        <f>IF(Q2_2025[[#This Row],[Artikelprijs]]&lt;&gt;"",IF(Q2_2025[[#This Row],[Stuksprijs]]=Q2_2025[[#This Row],[Artikelprijs]],"Prijs gelijk","Prijs wijkt af"),"")</f>
        <v>Prijs wijkt af</v>
      </c>
      <c r="L2056" t="str">
        <f>IF(Q2_2025[[#This Row],[Relatiekorting percentage]]=0,
    "Nvt",
    IF(Q2_2025[[#This Row],[Brutobedrag 2]] &lt; Q2_2025[[#This Row],[Bruto - Rel.korting]],
        "Nee",
        "Ja"))</f>
        <v>Nvt</v>
      </c>
      <c r="M2056" s="10">
        <f>IF(Q2_2025[[#This Row],[Artikelprijs]]&lt;&gt;"",Q2_2025[[#This Row],[Artikelprijs]],Q2_2025[[#This Row],[Stuksprijs]])</f>
        <v>140</v>
      </c>
      <c r="N2056" s="10">
        <f>Q2_2025[[#This Row],[Besteld]]*Q2_2025[[#This Row],[Prijs 2]]</f>
        <v>140</v>
      </c>
      <c r="O2056" s="10">
        <f>IF(Q2_2025[[#This Row],[Brutobedrag 2]]&lt;Q2_2025[[#This Row],[Bruto - Rel.korting]],Q2_2025[[#This Row],[Brutobedrag 2]],Q2_2025[[#This Row],[Brutobedrag 2]]*(100-Q2_2025[[#This Row],[Relatiekorting percentage]])/100)</f>
        <v>140</v>
      </c>
      <c r="R2056" s="3"/>
      <c r="W2056"/>
      <c r="AB2056"/>
    </row>
    <row r="2057" spans="1:28" x14ac:dyDescent="0.3">
      <c r="A2057" t="s">
        <v>702</v>
      </c>
      <c r="B2057">
        <v>5030228</v>
      </c>
      <c r="C2057" t="s">
        <v>113</v>
      </c>
      <c r="D2057">
        <v>4</v>
      </c>
      <c r="E2057" s="10">
        <v>236.9</v>
      </c>
      <c r="F2057" s="10">
        <v>947.6</v>
      </c>
      <c r="G2057" s="10">
        <v>947.6</v>
      </c>
      <c r="H2057">
        <v>0</v>
      </c>
      <c r="I2057" s="51" t="str">
        <f>_xlfn.XLOOKUP(Q2_2025[[#This Row],[Artikelnr]],Artikel_prijzen[Artnr],Artikel_prijzen[Groep],"")</f>
        <v>Rigging</v>
      </c>
      <c r="J2057" s="10">
        <f>_xlfn.XLOOKUP(Q2_2025[[#This Row],[Artikelnr]],Artikel_prijzen[Artnr],Artikel_prijzen[Prijs 2025],"")</f>
        <v>230</v>
      </c>
      <c r="K2057" t="str">
        <f>IF(Q2_2025[[#This Row],[Artikelprijs]]&lt;&gt;"",IF(Q2_2025[[#This Row],[Stuksprijs]]=Q2_2025[[#This Row],[Artikelprijs]],"Prijs gelijk","Prijs wijkt af"),"")</f>
        <v>Prijs wijkt af</v>
      </c>
      <c r="L2057" t="str">
        <f>IF(Q2_2025[[#This Row],[Relatiekorting percentage]]=0,
    "Nvt",
    IF(Q2_2025[[#This Row],[Brutobedrag 2]] &lt; Q2_2025[[#This Row],[Bruto - Rel.korting]],
        "Nee",
        "Ja"))</f>
        <v>Nvt</v>
      </c>
      <c r="M2057" s="10">
        <f>IF(Q2_2025[[#This Row],[Artikelprijs]]&lt;&gt;"",Q2_2025[[#This Row],[Artikelprijs]],Q2_2025[[#This Row],[Stuksprijs]])</f>
        <v>230</v>
      </c>
      <c r="N2057" s="10">
        <f>Q2_2025[[#This Row],[Besteld]]*Q2_2025[[#This Row],[Prijs 2]]</f>
        <v>920</v>
      </c>
      <c r="O2057" s="10">
        <f>IF(Q2_2025[[#This Row],[Brutobedrag 2]]&lt;Q2_2025[[#This Row],[Bruto - Rel.korting]],Q2_2025[[#This Row],[Brutobedrag 2]],Q2_2025[[#This Row],[Brutobedrag 2]]*(100-Q2_2025[[#This Row],[Relatiekorting percentage]])/100)</f>
        <v>920</v>
      </c>
      <c r="R2057" s="3"/>
      <c r="W2057"/>
      <c r="AB2057"/>
    </row>
    <row r="2058" spans="1:28" x14ac:dyDescent="0.3">
      <c r="A2058" t="s">
        <v>702</v>
      </c>
      <c r="B2058">
        <v>5031052</v>
      </c>
      <c r="C2058" t="s">
        <v>12</v>
      </c>
      <c r="D2058">
        <v>6</v>
      </c>
      <c r="E2058" s="10">
        <v>88.07</v>
      </c>
      <c r="F2058" s="10">
        <v>528.41999999999996</v>
      </c>
      <c r="G2058" s="10">
        <v>422.74</v>
      </c>
      <c r="H2058">
        <v>20</v>
      </c>
      <c r="I2058" s="51" t="str">
        <f>_xlfn.XLOOKUP(Q2_2025[[#This Row],[Artikelnr]],Artikel_prijzen[Artnr],Artikel_prijzen[Groep],"")</f>
        <v/>
      </c>
      <c r="J2058" s="10" t="str">
        <f>_xlfn.XLOOKUP(Q2_2025[[#This Row],[Artikelnr]],Artikel_prijzen[Artnr],Artikel_prijzen[Prijs 2025],"")</f>
        <v/>
      </c>
      <c r="K2058" t="str">
        <f>IF(Q2_2025[[#This Row],[Artikelprijs]]&lt;&gt;"",IF(Q2_2025[[#This Row],[Stuksprijs]]=Q2_2025[[#This Row],[Artikelprijs]],"Prijs gelijk","Prijs wijkt af"),"")</f>
        <v/>
      </c>
      <c r="L2058" t="str">
        <f>IF(Q2_2025[[#This Row],[Relatiekorting percentage]]=0,
    "Nvt",
    IF(Q2_2025[[#This Row],[Brutobedrag 2]] &lt; Q2_2025[[#This Row],[Bruto - Rel.korting]],
        "Nee",
        "Ja"))</f>
        <v>Ja</v>
      </c>
      <c r="M2058" s="10">
        <f>IF(Q2_2025[[#This Row],[Artikelprijs]]&lt;&gt;"",Q2_2025[[#This Row],[Artikelprijs]],Q2_2025[[#This Row],[Stuksprijs]])</f>
        <v>88.07</v>
      </c>
      <c r="N2058" s="10">
        <f>Q2_2025[[#This Row],[Besteld]]*Q2_2025[[#This Row],[Prijs 2]]</f>
        <v>528.41999999999996</v>
      </c>
      <c r="O2058" s="10">
        <f>IF(Q2_2025[[#This Row],[Brutobedrag 2]]&lt;Q2_2025[[#This Row],[Bruto - Rel.korting]],Q2_2025[[#This Row],[Brutobedrag 2]],Q2_2025[[#This Row],[Brutobedrag 2]]*(100-Q2_2025[[#This Row],[Relatiekorting percentage]])/100)</f>
        <v>422.73599999999999</v>
      </c>
      <c r="R2058" s="3"/>
      <c r="W2058"/>
      <c r="AB2058"/>
    </row>
    <row r="2059" spans="1:28" x14ac:dyDescent="0.3">
      <c r="A2059" t="s">
        <v>702</v>
      </c>
      <c r="B2059">
        <v>5031053</v>
      </c>
      <c r="C2059" t="s">
        <v>10</v>
      </c>
      <c r="D2059">
        <v>6</v>
      </c>
      <c r="E2059" s="10">
        <v>113.3</v>
      </c>
      <c r="F2059" s="10">
        <v>679.8</v>
      </c>
      <c r="G2059" s="10">
        <v>543.84</v>
      </c>
      <c r="H2059">
        <v>20</v>
      </c>
      <c r="I2059" s="51" t="str">
        <f>_xlfn.XLOOKUP(Q2_2025[[#This Row],[Artikelnr]],Artikel_prijzen[Artnr],Artikel_prijzen[Groep],"")</f>
        <v/>
      </c>
      <c r="J2059" s="10" t="str">
        <f>_xlfn.XLOOKUP(Q2_2025[[#This Row],[Artikelnr]],Artikel_prijzen[Artnr],Artikel_prijzen[Prijs 2025],"")</f>
        <v/>
      </c>
      <c r="K2059" t="str">
        <f>IF(Q2_2025[[#This Row],[Artikelprijs]]&lt;&gt;"",IF(Q2_2025[[#This Row],[Stuksprijs]]=Q2_2025[[#This Row],[Artikelprijs]],"Prijs gelijk","Prijs wijkt af"),"")</f>
        <v/>
      </c>
      <c r="L2059" t="str">
        <f>IF(Q2_2025[[#This Row],[Relatiekorting percentage]]=0,
    "Nvt",
    IF(Q2_2025[[#This Row],[Brutobedrag 2]] &lt; Q2_2025[[#This Row],[Bruto - Rel.korting]],
        "Nee",
        "Ja"))</f>
        <v>Ja</v>
      </c>
      <c r="M2059" s="10">
        <f>IF(Q2_2025[[#This Row],[Artikelprijs]]&lt;&gt;"",Q2_2025[[#This Row],[Artikelprijs]],Q2_2025[[#This Row],[Stuksprijs]])</f>
        <v>113.3</v>
      </c>
      <c r="N2059" s="10">
        <f>Q2_2025[[#This Row],[Besteld]]*Q2_2025[[#This Row],[Prijs 2]]</f>
        <v>679.8</v>
      </c>
      <c r="O2059" s="10">
        <f>IF(Q2_2025[[#This Row],[Brutobedrag 2]]&lt;Q2_2025[[#This Row],[Bruto - Rel.korting]],Q2_2025[[#This Row],[Brutobedrag 2]],Q2_2025[[#This Row],[Brutobedrag 2]]*(100-Q2_2025[[#This Row],[Relatiekorting percentage]])/100)</f>
        <v>543.84</v>
      </c>
      <c r="R2059" s="3"/>
      <c r="W2059"/>
      <c r="AB2059"/>
    </row>
    <row r="2060" spans="1:28" x14ac:dyDescent="0.3">
      <c r="A2060" t="s">
        <v>702</v>
      </c>
      <c r="B2060">
        <v>5031056</v>
      </c>
      <c r="C2060" t="s">
        <v>15</v>
      </c>
      <c r="D2060">
        <v>4</v>
      </c>
      <c r="E2060" s="10">
        <v>69.78</v>
      </c>
      <c r="F2060" s="10">
        <v>279.12</v>
      </c>
      <c r="G2060" s="10">
        <v>223.3</v>
      </c>
      <c r="H2060">
        <v>20</v>
      </c>
      <c r="I2060" s="51" t="str">
        <f>_xlfn.XLOOKUP(Q2_2025[[#This Row],[Artikelnr]],Artikel_prijzen[Artnr],Artikel_prijzen[Groep],"")</f>
        <v/>
      </c>
      <c r="J2060" s="10" t="str">
        <f>_xlfn.XLOOKUP(Q2_2025[[#This Row],[Artikelnr]],Artikel_prijzen[Artnr],Artikel_prijzen[Prijs 2025],"")</f>
        <v/>
      </c>
      <c r="K2060" t="str">
        <f>IF(Q2_2025[[#This Row],[Artikelprijs]]&lt;&gt;"",IF(Q2_2025[[#This Row],[Stuksprijs]]=Q2_2025[[#This Row],[Artikelprijs]],"Prijs gelijk","Prijs wijkt af"),"")</f>
        <v/>
      </c>
      <c r="L2060" t="str">
        <f>IF(Q2_2025[[#This Row],[Relatiekorting percentage]]=0,
    "Nvt",
    IF(Q2_2025[[#This Row],[Brutobedrag 2]] &lt; Q2_2025[[#This Row],[Bruto - Rel.korting]],
        "Nee",
        "Ja"))</f>
        <v>Ja</v>
      </c>
      <c r="M2060" s="10">
        <f>IF(Q2_2025[[#This Row],[Artikelprijs]]&lt;&gt;"",Q2_2025[[#This Row],[Artikelprijs]],Q2_2025[[#This Row],[Stuksprijs]])</f>
        <v>69.78</v>
      </c>
      <c r="N2060" s="10">
        <f>Q2_2025[[#This Row],[Besteld]]*Q2_2025[[#This Row],[Prijs 2]]</f>
        <v>279.12</v>
      </c>
      <c r="O2060" s="10">
        <f>IF(Q2_2025[[#This Row],[Brutobedrag 2]]&lt;Q2_2025[[#This Row],[Bruto - Rel.korting]],Q2_2025[[#This Row],[Brutobedrag 2]],Q2_2025[[#This Row],[Brutobedrag 2]]*(100-Q2_2025[[#This Row],[Relatiekorting percentage]])/100)</f>
        <v>223.29599999999999</v>
      </c>
      <c r="R2060" s="3"/>
      <c r="W2060"/>
      <c r="AB2060"/>
    </row>
    <row r="2061" spans="1:28" x14ac:dyDescent="0.3">
      <c r="A2061" t="s">
        <v>702</v>
      </c>
      <c r="B2061">
        <v>1007051</v>
      </c>
      <c r="C2061" t="s">
        <v>54</v>
      </c>
      <c r="D2061">
        <v>18</v>
      </c>
      <c r="E2061" s="10">
        <v>88.57</v>
      </c>
      <c r="F2061" s="10">
        <v>1594.26</v>
      </c>
      <c r="G2061" s="10">
        <v>1275.4100000000001</v>
      </c>
      <c r="H2061">
        <v>20</v>
      </c>
      <c r="I2061" s="51" t="str">
        <f>_xlfn.XLOOKUP(Q2_2025[[#This Row],[Artikelnr]],Artikel_prijzen[Artnr],Artikel_prijzen[Groep],"")</f>
        <v/>
      </c>
      <c r="J2061" s="10" t="str">
        <f>_xlfn.XLOOKUP(Q2_2025[[#This Row],[Artikelnr]],Artikel_prijzen[Artnr],Artikel_prijzen[Prijs 2025],"")</f>
        <v/>
      </c>
      <c r="K2061" t="str">
        <f>IF(Q2_2025[[#This Row],[Artikelprijs]]&lt;&gt;"",IF(Q2_2025[[#This Row],[Stuksprijs]]=Q2_2025[[#This Row],[Artikelprijs]],"Prijs gelijk","Prijs wijkt af"),"")</f>
        <v/>
      </c>
      <c r="L2061" t="str">
        <f>IF(Q2_2025[[#This Row],[Relatiekorting percentage]]=0,
    "Nvt",
    IF(Q2_2025[[#This Row],[Brutobedrag 2]] &lt; Q2_2025[[#This Row],[Bruto - Rel.korting]],
        "Nee",
        "Ja"))</f>
        <v>Ja</v>
      </c>
      <c r="M2061" s="10">
        <f>IF(Q2_2025[[#This Row],[Artikelprijs]]&lt;&gt;"",Q2_2025[[#This Row],[Artikelprijs]],Q2_2025[[#This Row],[Stuksprijs]])</f>
        <v>88.57</v>
      </c>
      <c r="N2061" s="10">
        <f>Q2_2025[[#This Row],[Besteld]]*Q2_2025[[#This Row],[Prijs 2]]</f>
        <v>1594.2599999999998</v>
      </c>
      <c r="O2061" s="10">
        <f>IF(Q2_2025[[#This Row],[Brutobedrag 2]]&lt;Q2_2025[[#This Row],[Bruto - Rel.korting]],Q2_2025[[#This Row],[Brutobedrag 2]],Q2_2025[[#This Row],[Brutobedrag 2]]*(100-Q2_2025[[#This Row],[Relatiekorting percentage]])/100)</f>
        <v>1275.4079999999999</v>
      </c>
      <c r="R2061" s="3"/>
      <c r="W2061"/>
      <c r="AB2061"/>
    </row>
    <row r="2062" spans="1:28" x14ac:dyDescent="0.3">
      <c r="A2062" t="s">
        <v>702</v>
      </c>
      <c r="B2062">
        <v>5030228</v>
      </c>
      <c r="C2062" t="s">
        <v>113</v>
      </c>
      <c r="D2062">
        <v>4</v>
      </c>
      <c r="E2062" s="10">
        <v>236.9</v>
      </c>
      <c r="F2062" s="10">
        <v>947.6</v>
      </c>
      <c r="G2062" s="10">
        <v>947.6</v>
      </c>
      <c r="H2062">
        <v>0</v>
      </c>
      <c r="I2062" s="51" t="str">
        <f>_xlfn.XLOOKUP(Q2_2025[[#This Row],[Artikelnr]],Artikel_prijzen[Artnr],Artikel_prijzen[Groep],"")</f>
        <v>Rigging</v>
      </c>
      <c r="J2062" s="10">
        <f>_xlfn.XLOOKUP(Q2_2025[[#This Row],[Artikelnr]],Artikel_prijzen[Artnr],Artikel_prijzen[Prijs 2025],"")</f>
        <v>230</v>
      </c>
      <c r="K2062" t="str">
        <f>IF(Q2_2025[[#This Row],[Artikelprijs]]&lt;&gt;"",IF(Q2_2025[[#This Row],[Stuksprijs]]=Q2_2025[[#This Row],[Artikelprijs]],"Prijs gelijk","Prijs wijkt af"),"")</f>
        <v>Prijs wijkt af</v>
      </c>
      <c r="L2062" t="str">
        <f>IF(Q2_2025[[#This Row],[Relatiekorting percentage]]=0,
    "Nvt",
    IF(Q2_2025[[#This Row],[Brutobedrag 2]] &lt; Q2_2025[[#This Row],[Bruto - Rel.korting]],
        "Nee",
        "Ja"))</f>
        <v>Nvt</v>
      </c>
      <c r="M2062" s="10">
        <f>IF(Q2_2025[[#This Row],[Artikelprijs]]&lt;&gt;"",Q2_2025[[#This Row],[Artikelprijs]],Q2_2025[[#This Row],[Stuksprijs]])</f>
        <v>230</v>
      </c>
      <c r="N2062" s="10">
        <f>Q2_2025[[#This Row],[Besteld]]*Q2_2025[[#This Row],[Prijs 2]]</f>
        <v>920</v>
      </c>
      <c r="O2062" s="10">
        <f>IF(Q2_2025[[#This Row],[Brutobedrag 2]]&lt;Q2_2025[[#This Row],[Bruto - Rel.korting]],Q2_2025[[#This Row],[Brutobedrag 2]],Q2_2025[[#This Row],[Brutobedrag 2]]*(100-Q2_2025[[#This Row],[Relatiekorting percentage]])/100)</f>
        <v>920</v>
      </c>
      <c r="R2062" s="3"/>
      <c r="W2062"/>
      <c r="AB2062"/>
    </row>
    <row r="2063" spans="1:28" x14ac:dyDescent="0.3">
      <c r="A2063" t="s">
        <v>702</v>
      </c>
      <c r="B2063">
        <v>5030228</v>
      </c>
      <c r="C2063" t="s">
        <v>113</v>
      </c>
      <c r="D2063">
        <v>4</v>
      </c>
      <c r="E2063" s="10">
        <v>236.9</v>
      </c>
      <c r="F2063" s="10">
        <v>947.6</v>
      </c>
      <c r="G2063" s="10">
        <v>947.6</v>
      </c>
      <c r="H2063">
        <v>0</v>
      </c>
      <c r="I2063" s="51" t="str">
        <f>_xlfn.XLOOKUP(Q2_2025[[#This Row],[Artikelnr]],Artikel_prijzen[Artnr],Artikel_prijzen[Groep],"")</f>
        <v>Rigging</v>
      </c>
      <c r="J2063" s="10">
        <f>_xlfn.XLOOKUP(Q2_2025[[#This Row],[Artikelnr]],Artikel_prijzen[Artnr],Artikel_prijzen[Prijs 2025],"")</f>
        <v>230</v>
      </c>
      <c r="K2063" t="str">
        <f>IF(Q2_2025[[#This Row],[Artikelprijs]]&lt;&gt;"",IF(Q2_2025[[#This Row],[Stuksprijs]]=Q2_2025[[#This Row],[Artikelprijs]],"Prijs gelijk","Prijs wijkt af"),"")</f>
        <v>Prijs wijkt af</v>
      </c>
      <c r="L2063" t="str">
        <f>IF(Q2_2025[[#This Row],[Relatiekorting percentage]]=0,
    "Nvt",
    IF(Q2_2025[[#This Row],[Brutobedrag 2]] &lt; Q2_2025[[#This Row],[Bruto - Rel.korting]],
        "Nee",
        "Ja"))</f>
        <v>Nvt</v>
      </c>
      <c r="M2063" s="10">
        <f>IF(Q2_2025[[#This Row],[Artikelprijs]]&lt;&gt;"",Q2_2025[[#This Row],[Artikelprijs]],Q2_2025[[#This Row],[Stuksprijs]])</f>
        <v>230</v>
      </c>
      <c r="N2063" s="10">
        <f>Q2_2025[[#This Row],[Besteld]]*Q2_2025[[#This Row],[Prijs 2]]</f>
        <v>920</v>
      </c>
      <c r="O2063" s="10">
        <f>IF(Q2_2025[[#This Row],[Brutobedrag 2]]&lt;Q2_2025[[#This Row],[Bruto - Rel.korting]],Q2_2025[[#This Row],[Brutobedrag 2]],Q2_2025[[#This Row],[Brutobedrag 2]]*(100-Q2_2025[[#This Row],[Relatiekorting percentage]])/100)</f>
        <v>920</v>
      </c>
      <c r="R2063" s="3"/>
      <c r="W2063"/>
      <c r="AB2063"/>
    </row>
    <row r="2064" spans="1:28" x14ac:dyDescent="0.3">
      <c r="A2064" t="s">
        <v>702</v>
      </c>
      <c r="B2064">
        <v>5030226</v>
      </c>
      <c r="C2064" t="s">
        <v>291</v>
      </c>
      <c r="D2064">
        <v>4</v>
      </c>
      <c r="E2064" s="10">
        <v>159.65</v>
      </c>
      <c r="F2064" s="10">
        <v>638.6</v>
      </c>
      <c r="G2064" s="10">
        <v>638.6</v>
      </c>
      <c r="H2064">
        <v>0</v>
      </c>
      <c r="I2064" s="51" t="str">
        <f>_xlfn.XLOOKUP(Q2_2025[[#This Row],[Artikelnr]],Artikel_prijzen[Artnr],Artikel_prijzen[Groep],"")</f>
        <v>Rigging</v>
      </c>
      <c r="J2064" s="10">
        <f>_xlfn.XLOOKUP(Q2_2025[[#This Row],[Artikelnr]],Artikel_prijzen[Artnr],Artikel_prijzen[Prijs 2025],"")</f>
        <v>155</v>
      </c>
      <c r="K2064" t="str">
        <f>IF(Q2_2025[[#This Row],[Artikelprijs]]&lt;&gt;"",IF(Q2_2025[[#This Row],[Stuksprijs]]=Q2_2025[[#This Row],[Artikelprijs]],"Prijs gelijk","Prijs wijkt af"),"")</f>
        <v>Prijs wijkt af</v>
      </c>
      <c r="L2064" t="str">
        <f>IF(Q2_2025[[#This Row],[Relatiekorting percentage]]=0,
    "Nvt",
    IF(Q2_2025[[#This Row],[Brutobedrag 2]] &lt; Q2_2025[[#This Row],[Bruto - Rel.korting]],
        "Nee",
        "Ja"))</f>
        <v>Nvt</v>
      </c>
      <c r="M2064" s="10">
        <f>IF(Q2_2025[[#This Row],[Artikelprijs]]&lt;&gt;"",Q2_2025[[#This Row],[Artikelprijs]],Q2_2025[[#This Row],[Stuksprijs]])</f>
        <v>155</v>
      </c>
      <c r="N2064" s="10">
        <f>Q2_2025[[#This Row],[Besteld]]*Q2_2025[[#This Row],[Prijs 2]]</f>
        <v>620</v>
      </c>
      <c r="O2064" s="10">
        <f>IF(Q2_2025[[#This Row],[Brutobedrag 2]]&lt;Q2_2025[[#This Row],[Bruto - Rel.korting]],Q2_2025[[#This Row],[Brutobedrag 2]],Q2_2025[[#This Row],[Brutobedrag 2]]*(100-Q2_2025[[#This Row],[Relatiekorting percentage]])/100)</f>
        <v>620</v>
      </c>
      <c r="R2064" s="3"/>
      <c r="W2064"/>
      <c r="AB2064"/>
    </row>
    <row r="2065" spans="1:28" x14ac:dyDescent="0.3">
      <c r="A2065" t="s">
        <v>702</v>
      </c>
      <c r="B2065">
        <v>5030232</v>
      </c>
      <c r="C2065" t="s">
        <v>116</v>
      </c>
      <c r="D2065">
        <v>1</v>
      </c>
      <c r="E2065" s="10">
        <v>144.19999999999999</v>
      </c>
      <c r="F2065" s="10">
        <v>144.19999999999999</v>
      </c>
      <c r="G2065" s="10">
        <v>144.19999999999999</v>
      </c>
      <c r="H2065">
        <v>0</v>
      </c>
      <c r="I2065" s="51" t="str">
        <f>_xlfn.XLOOKUP(Q2_2025[[#This Row],[Artikelnr]],Artikel_prijzen[Artnr],Artikel_prijzen[Groep],"")</f>
        <v>Rigging</v>
      </c>
      <c r="J2065" s="10">
        <f>_xlfn.XLOOKUP(Q2_2025[[#This Row],[Artikelnr]],Artikel_prijzen[Artnr],Artikel_prijzen[Prijs 2025],"")</f>
        <v>140</v>
      </c>
      <c r="K2065" t="str">
        <f>IF(Q2_2025[[#This Row],[Artikelprijs]]&lt;&gt;"",IF(Q2_2025[[#This Row],[Stuksprijs]]=Q2_2025[[#This Row],[Artikelprijs]],"Prijs gelijk","Prijs wijkt af"),"")</f>
        <v>Prijs wijkt af</v>
      </c>
      <c r="L2065" t="str">
        <f>IF(Q2_2025[[#This Row],[Relatiekorting percentage]]=0,
    "Nvt",
    IF(Q2_2025[[#This Row],[Brutobedrag 2]] &lt; Q2_2025[[#This Row],[Bruto - Rel.korting]],
        "Nee",
        "Ja"))</f>
        <v>Nvt</v>
      </c>
      <c r="M2065" s="10">
        <f>IF(Q2_2025[[#This Row],[Artikelprijs]]&lt;&gt;"",Q2_2025[[#This Row],[Artikelprijs]],Q2_2025[[#This Row],[Stuksprijs]])</f>
        <v>140</v>
      </c>
      <c r="N2065" s="10">
        <f>Q2_2025[[#This Row],[Besteld]]*Q2_2025[[#This Row],[Prijs 2]]</f>
        <v>140</v>
      </c>
      <c r="O2065" s="10">
        <f>IF(Q2_2025[[#This Row],[Brutobedrag 2]]&lt;Q2_2025[[#This Row],[Bruto - Rel.korting]],Q2_2025[[#This Row],[Brutobedrag 2]],Q2_2025[[#This Row],[Brutobedrag 2]]*(100-Q2_2025[[#This Row],[Relatiekorting percentage]])/100)</f>
        <v>140</v>
      </c>
      <c r="R2065" s="3"/>
      <c r="W2065"/>
      <c r="AB2065"/>
    </row>
    <row r="2066" spans="1:28" x14ac:dyDescent="0.3">
      <c r="A2066" t="s">
        <v>702</v>
      </c>
      <c r="B2066">
        <v>5030228</v>
      </c>
      <c r="C2066" t="s">
        <v>113</v>
      </c>
      <c r="D2066">
        <v>5</v>
      </c>
      <c r="E2066" s="10">
        <v>236.9</v>
      </c>
      <c r="F2066" s="10">
        <v>1184.5</v>
      </c>
      <c r="G2066" s="10">
        <v>1184.5</v>
      </c>
      <c r="H2066">
        <v>0</v>
      </c>
      <c r="I2066" s="51" t="str">
        <f>_xlfn.XLOOKUP(Q2_2025[[#This Row],[Artikelnr]],Artikel_prijzen[Artnr],Artikel_prijzen[Groep],"")</f>
        <v>Rigging</v>
      </c>
      <c r="J2066" s="10">
        <f>_xlfn.XLOOKUP(Q2_2025[[#This Row],[Artikelnr]],Artikel_prijzen[Artnr],Artikel_prijzen[Prijs 2025],"")</f>
        <v>230</v>
      </c>
      <c r="K2066" t="str">
        <f>IF(Q2_2025[[#This Row],[Artikelprijs]]&lt;&gt;"",IF(Q2_2025[[#This Row],[Stuksprijs]]=Q2_2025[[#This Row],[Artikelprijs]],"Prijs gelijk","Prijs wijkt af"),"")</f>
        <v>Prijs wijkt af</v>
      </c>
      <c r="L2066" t="str">
        <f>IF(Q2_2025[[#This Row],[Relatiekorting percentage]]=0,
    "Nvt",
    IF(Q2_2025[[#This Row],[Brutobedrag 2]] &lt; Q2_2025[[#This Row],[Bruto - Rel.korting]],
        "Nee",
        "Ja"))</f>
        <v>Nvt</v>
      </c>
      <c r="M2066" s="10">
        <f>IF(Q2_2025[[#This Row],[Artikelprijs]]&lt;&gt;"",Q2_2025[[#This Row],[Artikelprijs]],Q2_2025[[#This Row],[Stuksprijs]])</f>
        <v>230</v>
      </c>
      <c r="N2066" s="10">
        <f>Q2_2025[[#This Row],[Besteld]]*Q2_2025[[#This Row],[Prijs 2]]</f>
        <v>1150</v>
      </c>
      <c r="O2066" s="10">
        <f>IF(Q2_2025[[#This Row],[Brutobedrag 2]]&lt;Q2_2025[[#This Row],[Bruto - Rel.korting]],Q2_2025[[#This Row],[Brutobedrag 2]],Q2_2025[[#This Row],[Brutobedrag 2]]*(100-Q2_2025[[#This Row],[Relatiekorting percentage]])/100)</f>
        <v>1150</v>
      </c>
      <c r="R2066" s="3"/>
      <c r="W2066"/>
      <c r="AB2066"/>
    </row>
    <row r="2067" spans="1:28" x14ac:dyDescent="0.3">
      <c r="A2067" t="s">
        <v>702</v>
      </c>
      <c r="B2067">
        <v>2004027</v>
      </c>
      <c r="C2067" t="s">
        <v>339</v>
      </c>
      <c r="D2067">
        <v>5</v>
      </c>
      <c r="E2067" s="10">
        <v>16.54</v>
      </c>
      <c r="F2067" s="10">
        <v>82.7</v>
      </c>
      <c r="G2067" s="10">
        <v>82.7</v>
      </c>
      <c r="H2067">
        <v>0</v>
      </c>
      <c r="I2067" s="51" t="str">
        <f>_xlfn.XLOOKUP(Q2_2025[[#This Row],[Artikelnr]],Artikel_prijzen[Artnr],Artikel_prijzen[Groep],"")</f>
        <v/>
      </c>
      <c r="J2067" s="10" t="str">
        <f>_xlfn.XLOOKUP(Q2_2025[[#This Row],[Artikelnr]],Artikel_prijzen[Artnr],Artikel_prijzen[Prijs 2025],"")</f>
        <v/>
      </c>
      <c r="K2067" t="str">
        <f>IF(Q2_2025[[#This Row],[Artikelprijs]]&lt;&gt;"",IF(Q2_2025[[#This Row],[Stuksprijs]]=Q2_2025[[#This Row],[Artikelprijs]],"Prijs gelijk","Prijs wijkt af"),"")</f>
        <v/>
      </c>
      <c r="L2067" t="str">
        <f>IF(Q2_2025[[#This Row],[Relatiekorting percentage]]=0,
    "Nvt",
    IF(Q2_2025[[#This Row],[Brutobedrag 2]] &lt; Q2_2025[[#This Row],[Bruto - Rel.korting]],
        "Nee",
        "Ja"))</f>
        <v>Nvt</v>
      </c>
      <c r="M2067" s="10">
        <f>IF(Q2_2025[[#This Row],[Artikelprijs]]&lt;&gt;"",Q2_2025[[#This Row],[Artikelprijs]],Q2_2025[[#This Row],[Stuksprijs]])</f>
        <v>16.54</v>
      </c>
      <c r="N2067" s="10">
        <f>Q2_2025[[#This Row],[Besteld]]*Q2_2025[[#This Row],[Prijs 2]]</f>
        <v>82.699999999999989</v>
      </c>
      <c r="O2067" s="10">
        <f>IF(Q2_2025[[#This Row],[Brutobedrag 2]]&lt;Q2_2025[[#This Row],[Bruto - Rel.korting]],Q2_2025[[#This Row],[Brutobedrag 2]],Q2_2025[[#This Row],[Brutobedrag 2]]*(100-Q2_2025[[#This Row],[Relatiekorting percentage]])/100)</f>
        <v>82.699999999999989</v>
      </c>
      <c r="R2067" s="3"/>
      <c r="W2067"/>
      <c r="AB2067"/>
    </row>
    <row r="2068" spans="1:28" x14ac:dyDescent="0.3">
      <c r="A2068" t="s">
        <v>702</v>
      </c>
      <c r="B2068">
        <v>5030232</v>
      </c>
      <c r="C2068" t="s">
        <v>116</v>
      </c>
      <c r="D2068">
        <v>1</v>
      </c>
      <c r="E2068" s="10">
        <v>144.19999999999999</v>
      </c>
      <c r="F2068" s="10">
        <v>144.19999999999999</v>
      </c>
      <c r="G2068" s="10">
        <v>144.19999999999999</v>
      </c>
      <c r="H2068">
        <v>0</v>
      </c>
      <c r="I2068" s="51" t="str">
        <f>_xlfn.XLOOKUP(Q2_2025[[#This Row],[Artikelnr]],Artikel_prijzen[Artnr],Artikel_prijzen[Groep],"")</f>
        <v>Rigging</v>
      </c>
      <c r="J2068" s="10">
        <f>_xlfn.XLOOKUP(Q2_2025[[#This Row],[Artikelnr]],Artikel_prijzen[Artnr],Artikel_prijzen[Prijs 2025],"")</f>
        <v>140</v>
      </c>
      <c r="K2068" t="str">
        <f>IF(Q2_2025[[#This Row],[Artikelprijs]]&lt;&gt;"",IF(Q2_2025[[#This Row],[Stuksprijs]]=Q2_2025[[#This Row],[Artikelprijs]],"Prijs gelijk","Prijs wijkt af"),"")</f>
        <v>Prijs wijkt af</v>
      </c>
      <c r="L2068" t="str">
        <f>IF(Q2_2025[[#This Row],[Relatiekorting percentage]]=0,
    "Nvt",
    IF(Q2_2025[[#This Row],[Brutobedrag 2]] &lt; Q2_2025[[#This Row],[Bruto - Rel.korting]],
        "Nee",
        "Ja"))</f>
        <v>Nvt</v>
      </c>
      <c r="M2068" s="10">
        <f>IF(Q2_2025[[#This Row],[Artikelprijs]]&lt;&gt;"",Q2_2025[[#This Row],[Artikelprijs]],Q2_2025[[#This Row],[Stuksprijs]])</f>
        <v>140</v>
      </c>
      <c r="N2068" s="10">
        <f>Q2_2025[[#This Row],[Besteld]]*Q2_2025[[#This Row],[Prijs 2]]</f>
        <v>140</v>
      </c>
      <c r="O2068" s="10">
        <f>IF(Q2_2025[[#This Row],[Brutobedrag 2]]&lt;Q2_2025[[#This Row],[Bruto - Rel.korting]],Q2_2025[[#This Row],[Brutobedrag 2]],Q2_2025[[#This Row],[Brutobedrag 2]]*(100-Q2_2025[[#This Row],[Relatiekorting percentage]])/100)</f>
        <v>140</v>
      </c>
      <c r="R2068" s="3"/>
      <c r="W2068"/>
      <c r="AB2068"/>
    </row>
    <row r="2069" spans="1:28" x14ac:dyDescent="0.3">
      <c r="A2069" t="s">
        <v>702</v>
      </c>
      <c r="B2069">
        <v>5030001</v>
      </c>
      <c r="C2069" t="s">
        <v>132</v>
      </c>
      <c r="D2069">
        <v>19</v>
      </c>
      <c r="E2069" s="10">
        <v>28.84</v>
      </c>
      <c r="F2069" s="10">
        <v>547.96</v>
      </c>
      <c r="G2069" s="10">
        <v>547.96</v>
      </c>
      <c r="H2069">
        <v>0</v>
      </c>
      <c r="I2069" s="51" t="str">
        <f>_xlfn.XLOOKUP(Q2_2025[[#This Row],[Artikelnr]],Artikel_prijzen[Artnr],Artikel_prijzen[Groep],"")</f>
        <v>Rigging</v>
      </c>
      <c r="J2069" s="10">
        <f>_xlfn.XLOOKUP(Q2_2025[[#This Row],[Artikelnr]],Artikel_prijzen[Artnr],Artikel_prijzen[Prijs 2025],"")</f>
        <v>28</v>
      </c>
      <c r="K2069" t="str">
        <f>IF(Q2_2025[[#This Row],[Artikelprijs]]&lt;&gt;"",IF(Q2_2025[[#This Row],[Stuksprijs]]=Q2_2025[[#This Row],[Artikelprijs]],"Prijs gelijk","Prijs wijkt af"),"")</f>
        <v>Prijs wijkt af</v>
      </c>
      <c r="L2069" t="str">
        <f>IF(Q2_2025[[#This Row],[Relatiekorting percentage]]=0,
    "Nvt",
    IF(Q2_2025[[#This Row],[Brutobedrag 2]] &lt; Q2_2025[[#This Row],[Bruto - Rel.korting]],
        "Nee",
        "Ja"))</f>
        <v>Nvt</v>
      </c>
      <c r="M2069" s="10">
        <f>IF(Q2_2025[[#This Row],[Artikelprijs]]&lt;&gt;"",Q2_2025[[#This Row],[Artikelprijs]],Q2_2025[[#This Row],[Stuksprijs]])</f>
        <v>28</v>
      </c>
      <c r="N2069" s="10">
        <f>Q2_2025[[#This Row],[Besteld]]*Q2_2025[[#This Row],[Prijs 2]]</f>
        <v>532</v>
      </c>
      <c r="O2069" s="10">
        <f>IF(Q2_2025[[#This Row],[Brutobedrag 2]]&lt;Q2_2025[[#This Row],[Bruto - Rel.korting]],Q2_2025[[#This Row],[Brutobedrag 2]],Q2_2025[[#This Row],[Brutobedrag 2]]*(100-Q2_2025[[#This Row],[Relatiekorting percentage]])/100)</f>
        <v>532</v>
      </c>
      <c r="R2069" s="3"/>
      <c r="W2069"/>
      <c r="AB2069"/>
    </row>
    <row r="2070" spans="1:28" x14ac:dyDescent="0.3">
      <c r="A2070" t="s">
        <v>702</v>
      </c>
      <c r="B2070">
        <v>5030228</v>
      </c>
      <c r="C2070" t="s">
        <v>113</v>
      </c>
      <c r="D2070">
        <v>4</v>
      </c>
      <c r="E2070" s="10">
        <v>236.9</v>
      </c>
      <c r="F2070" s="10">
        <v>947.6</v>
      </c>
      <c r="G2070" s="10">
        <v>947.6</v>
      </c>
      <c r="H2070">
        <v>0</v>
      </c>
      <c r="I2070" s="51" t="str">
        <f>_xlfn.XLOOKUP(Q2_2025[[#This Row],[Artikelnr]],Artikel_prijzen[Artnr],Artikel_prijzen[Groep],"")</f>
        <v>Rigging</v>
      </c>
      <c r="J2070" s="10">
        <f>_xlfn.XLOOKUP(Q2_2025[[#This Row],[Artikelnr]],Artikel_prijzen[Artnr],Artikel_prijzen[Prijs 2025],"")</f>
        <v>230</v>
      </c>
      <c r="K2070" t="str">
        <f>IF(Q2_2025[[#This Row],[Artikelprijs]]&lt;&gt;"",IF(Q2_2025[[#This Row],[Stuksprijs]]=Q2_2025[[#This Row],[Artikelprijs]],"Prijs gelijk","Prijs wijkt af"),"")</f>
        <v>Prijs wijkt af</v>
      </c>
      <c r="L2070" t="str">
        <f>IF(Q2_2025[[#This Row],[Relatiekorting percentage]]=0,
    "Nvt",
    IF(Q2_2025[[#This Row],[Brutobedrag 2]] &lt; Q2_2025[[#This Row],[Bruto - Rel.korting]],
        "Nee",
        "Ja"))</f>
        <v>Nvt</v>
      </c>
      <c r="M2070" s="10">
        <f>IF(Q2_2025[[#This Row],[Artikelprijs]]&lt;&gt;"",Q2_2025[[#This Row],[Artikelprijs]],Q2_2025[[#This Row],[Stuksprijs]])</f>
        <v>230</v>
      </c>
      <c r="N2070" s="10">
        <f>Q2_2025[[#This Row],[Besteld]]*Q2_2025[[#This Row],[Prijs 2]]</f>
        <v>920</v>
      </c>
      <c r="O2070" s="10">
        <f>IF(Q2_2025[[#This Row],[Brutobedrag 2]]&lt;Q2_2025[[#This Row],[Bruto - Rel.korting]],Q2_2025[[#This Row],[Brutobedrag 2]],Q2_2025[[#This Row],[Brutobedrag 2]]*(100-Q2_2025[[#This Row],[Relatiekorting percentage]])/100)</f>
        <v>920</v>
      </c>
      <c r="R2070" s="3"/>
      <c r="W2070"/>
      <c r="AB2070"/>
    </row>
    <row r="2071" spans="1:28" x14ac:dyDescent="0.3">
      <c r="A2071" t="s">
        <v>702</v>
      </c>
      <c r="B2071">
        <v>5030228</v>
      </c>
      <c r="C2071" t="s">
        <v>113</v>
      </c>
      <c r="D2071">
        <v>6</v>
      </c>
      <c r="E2071" s="10">
        <v>236.9</v>
      </c>
      <c r="F2071" s="10">
        <v>1421.4</v>
      </c>
      <c r="G2071" s="10">
        <v>1421.4</v>
      </c>
      <c r="H2071">
        <v>0</v>
      </c>
      <c r="I2071" s="51" t="str">
        <f>_xlfn.XLOOKUP(Q2_2025[[#This Row],[Artikelnr]],Artikel_prijzen[Artnr],Artikel_prijzen[Groep],"")</f>
        <v>Rigging</v>
      </c>
      <c r="J2071" s="10">
        <f>_xlfn.XLOOKUP(Q2_2025[[#This Row],[Artikelnr]],Artikel_prijzen[Artnr],Artikel_prijzen[Prijs 2025],"")</f>
        <v>230</v>
      </c>
      <c r="K2071" t="str">
        <f>IF(Q2_2025[[#This Row],[Artikelprijs]]&lt;&gt;"",IF(Q2_2025[[#This Row],[Stuksprijs]]=Q2_2025[[#This Row],[Artikelprijs]],"Prijs gelijk","Prijs wijkt af"),"")</f>
        <v>Prijs wijkt af</v>
      </c>
      <c r="L2071" t="str">
        <f>IF(Q2_2025[[#This Row],[Relatiekorting percentage]]=0,
    "Nvt",
    IF(Q2_2025[[#This Row],[Brutobedrag 2]] &lt; Q2_2025[[#This Row],[Bruto - Rel.korting]],
        "Nee",
        "Ja"))</f>
        <v>Nvt</v>
      </c>
      <c r="M2071" s="10">
        <f>IF(Q2_2025[[#This Row],[Artikelprijs]]&lt;&gt;"",Q2_2025[[#This Row],[Artikelprijs]],Q2_2025[[#This Row],[Stuksprijs]])</f>
        <v>230</v>
      </c>
      <c r="N2071" s="10">
        <f>Q2_2025[[#This Row],[Besteld]]*Q2_2025[[#This Row],[Prijs 2]]</f>
        <v>1380</v>
      </c>
      <c r="O2071" s="10">
        <f>IF(Q2_2025[[#This Row],[Brutobedrag 2]]&lt;Q2_2025[[#This Row],[Bruto - Rel.korting]],Q2_2025[[#This Row],[Brutobedrag 2]],Q2_2025[[#This Row],[Brutobedrag 2]]*(100-Q2_2025[[#This Row],[Relatiekorting percentage]])/100)</f>
        <v>1380</v>
      </c>
      <c r="R2071" s="3"/>
      <c r="W2071"/>
      <c r="AB2071"/>
    </row>
    <row r="2072" spans="1:28" x14ac:dyDescent="0.3">
      <c r="A2072" t="s">
        <v>702</v>
      </c>
      <c r="B2072">
        <v>5030228</v>
      </c>
      <c r="C2072" t="s">
        <v>113</v>
      </c>
      <c r="D2072">
        <v>6</v>
      </c>
      <c r="E2072" s="10">
        <v>236.9</v>
      </c>
      <c r="F2072" s="10">
        <v>1421.4</v>
      </c>
      <c r="G2072" s="10">
        <v>1421.4</v>
      </c>
      <c r="H2072">
        <v>0</v>
      </c>
      <c r="I2072" s="51" t="str">
        <f>_xlfn.XLOOKUP(Q2_2025[[#This Row],[Artikelnr]],Artikel_prijzen[Artnr],Artikel_prijzen[Groep],"")</f>
        <v>Rigging</v>
      </c>
      <c r="J2072" s="10">
        <f>_xlfn.XLOOKUP(Q2_2025[[#This Row],[Artikelnr]],Artikel_prijzen[Artnr],Artikel_prijzen[Prijs 2025],"")</f>
        <v>230</v>
      </c>
      <c r="K2072" t="str">
        <f>IF(Q2_2025[[#This Row],[Artikelprijs]]&lt;&gt;"",IF(Q2_2025[[#This Row],[Stuksprijs]]=Q2_2025[[#This Row],[Artikelprijs]],"Prijs gelijk","Prijs wijkt af"),"")</f>
        <v>Prijs wijkt af</v>
      </c>
      <c r="L2072" t="str">
        <f>IF(Q2_2025[[#This Row],[Relatiekorting percentage]]=0,
    "Nvt",
    IF(Q2_2025[[#This Row],[Brutobedrag 2]] &lt; Q2_2025[[#This Row],[Bruto - Rel.korting]],
        "Nee",
        "Ja"))</f>
        <v>Nvt</v>
      </c>
      <c r="M2072" s="10">
        <f>IF(Q2_2025[[#This Row],[Artikelprijs]]&lt;&gt;"",Q2_2025[[#This Row],[Artikelprijs]],Q2_2025[[#This Row],[Stuksprijs]])</f>
        <v>230</v>
      </c>
      <c r="N2072" s="10">
        <f>Q2_2025[[#This Row],[Besteld]]*Q2_2025[[#This Row],[Prijs 2]]</f>
        <v>1380</v>
      </c>
      <c r="O2072" s="10">
        <f>IF(Q2_2025[[#This Row],[Brutobedrag 2]]&lt;Q2_2025[[#This Row],[Bruto - Rel.korting]],Q2_2025[[#This Row],[Brutobedrag 2]],Q2_2025[[#This Row],[Brutobedrag 2]]*(100-Q2_2025[[#This Row],[Relatiekorting percentage]])/100)</f>
        <v>1380</v>
      </c>
      <c r="R2072" s="3"/>
      <c r="W2072"/>
      <c r="AB2072"/>
    </row>
    <row r="2073" spans="1:28" x14ac:dyDescent="0.3">
      <c r="A2073" t="s">
        <v>702</v>
      </c>
      <c r="B2073">
        <v>5030228</v>
      </c>
      <c r="C2073" t="s">
        <v>113</v>
      </c>
      <c r="D2073">
        <v>6</v>
      </c>
      <c r="E2073" s="10">
        <v>236.9</v>
      </c>
      <c r="F2073" s="10">
        <v>1421.4</v>
      </c>
      <c r="G2073" s="10">
        <v>1421.4</v>
      </c>
      <c r="H2073">
        <v>0</v>
      </c>
      <c r="I2073" s="51" t="str">
        <f>_xlfn.XLOOKUP(Q2_2025[[#This Row],[Artikelnr]],Artikel_prijzen[Artnr],Artikel_prijzen[Groep],"")</f>
        <v>Rigging</v>
      </c>
      <c r="J2073" s="10">
        <f>_xlfn.XLOOKUP(Q2_2025[[#This Row],[Artikelnr]],Artikel_prijzen[Artnr],Artikel_prijzen[Prijs 2025],"")</f>
        <v>230</v>
      </c>
      <c r="K2073" t="str">
        <f>IF(Q2_2025[[#This Row],[Artikelprijs]]&lt;&gt;"",IF(Q2_2025[[#This Row],[Stuksprijs]]=Q2_2025[[#This Row],[Artikelprijs]],"Prijs gelijk","Prijs wijkt af"),"")</f>
        <v>Prijs wijkt af</v>
      </c>
      <c r="L2073" t="str">
        <f>IF(Q2_2025[[#This Row],[Relatiekorting percentage]]=0,
    "Nvt",
    IF(Q2_2025[[#This Row],[Brutobedrag 2]] &lt; Q2_2025[[#This Row],[Bruto - Rel.korting]],
        "Nee",
        "Ja"))</f>
        <v>Nvt</v>
      </c>
      <c r="M2073" s="10">
        <f>IF(Q2_2025[[#This Row],[Artikelprijs]]&lt;&gt;"",Q2_2025[[#This Row],[Artikelprijs]],Q2_2025[[#This Row],[Stuksprijs]])</f>
        <v>230</v>
      </c>
      <c r="N2073" s="10">
        <f>Q2_2025[[#This Row],[Besteld]]*Q2_2025[[#This Row],[Prijs 2]]</f>
        <v>1380</v>
      </c>
      <c r="O2073" s="10">
        <f>IF(Q2_2025[[#This Row],[Brutobedrag 2]]&lt;Q2_2025[[#This Row],[Bruto - Rel.korting]],Q2_2025[[#This Row],[Brutobedrag 2]],Q2_2025[[#This Row],[Brutobedrag 2]]*(100-Q2_2025[[#This Row],[Relatiekorting percentage]])/100)</f>
        <v>1380</v>
      </c>
      <c r="R2073" s="3"/>
      <c r="W2073"/>
      <c r="AB2073"/>
    </row>
    <row r="2074" spans="1:28" x14ac:dyDescent="0.3">
      <c r="A2074" t="s">
        <v>702</v>
      </c>
      <c r="B2074">
        <v>5030226</v>
      </c>
      <c r="C2074" t="s">
        <v>291</v>
      </c>
      <c r="D2074">
        <v>6</v>
      </c>
      <c r="E2074" s="10">
        <v>159.65</v>
      </c>
      <c r="F2074" s="10">
        <v>957.9</v>
      </c>
      <c r="G2074" s="10">
        <v>957.9</v>
      </c>
      <c r="H2074">
        <v>0</v>
      </c>
      <c r="I2074" s="51" t="str">
        <f>_xlfn.XLOOKUP(Q2_2025[[#This Row],[Artikelnr]],Artikel_prijzen[Artnr],Artikel_prijzen[Groep],"")</f>
        <v>Rigging</v>
      </c>
      <c r="J2074" s="10">
        <f>_xlfn.XLOOKUP(Q2_2025[[#This Row],[Artikelnr]],Artikel_prijzen[Artnr],Artikel_prijzen[Prijs 2025],"")</f>
        <v>155</v>
      </c>
      <c r="K2074" t="str">
        <f>IF(Q2_2025[[#This Row],[Artikelprijs]]&lt;&gt;"",IF(Q2_2025[[#This Row],[Stuksprijs]]=Q2_2025[[#This Row],[Artikelprijs]],"Prijs gelijk","Prijs wijkt af"),"")</f>
        <v>Prijs wijkt af</v>
      </c>
      <c r="L2074" t="str">
        <f>IF(Q2_2025[[#This Row],[Relatiekorting percentage]]=0,
    "Nvt",
    IF(Q2_2025[[#This Row],[Brutobedrag 2]] &lt; Q2_2025[[#This Row],[Bruto - Rel.korting]],
        "Nee",
        "Ja"))</f>
        <v>Nvt</v>
      </c>
      <c r="M2074" s="10">
        <f>IF(Q2_2025[[#This Row],[Artikelprijs]]&lt;&gt;"",Q2_2025[[#This Row],[Artikelprijs]],Q2_2025[[#This Row],[Stuksprijs]])</f>
        <v>155</v>
      </c>
      <c r="N2074" s="10">
        <f>Q2_2025[[#This Row],[Besteld]]*Q2_2025[[#This Row],[Prijs 2]]</f>
        <v>930</v>
      </c>
      <c r="O2074" s="10">
        <f>IF(Q2_2025[[#This Row],[Brutobedrag 2]]&lt;Q2_2025[[#This Row],[Bruto - Rel.korting]],Q2_2025[[#This Row],[Brutobedrag 2]],Q2_2025[[#This Row],[Brutobedrag 2]]*(100-Q2_2025[[#This Row],[Relatiekorting percentage]])/100)</f>
        <v>930</v>
      </c>
      <c r="R2074" s="3"/>
      <c r="W2074"/>
      <c r="AB2074"/>
    </row>
    <row r="2075" spans="1:28" x14ac:dyDescent="0.3">
      <c r="A2075" t="s">
        <v>702</v>
      </c>
      <c r="B2075">
        <v>5030228</v>
      </c>
      <c r="C2075" t="s">
        <v>113</v>
      </c>
      <c r="D2075">
        <v>2</v>
      </c>
      <c r="E2075" s="10">
        <v>236.9</v>
      </c>
      <c r="F2075" s="10">
        <v>473.8</v>
      </c>
      <c r="G2075" s="10">
        <v>473.8</v>
      </c>
      <c r="H2075">
        <v>0</v>
      </c>
      <c r="I2075" s="51" t="str">
        <f>_xlfn.XLOOKUP(Q2_2025[[#This Row],[Artikelnr]],Artikel_prijzen[Artnr],Artikel_prijzen[Groep],"")</f>
        <v>Rigging</v>
      </c>
      <c r="J2075" s="10">
        <f>_xlfn.XLOOKUP(Q2_2025[[#This Row],[Artikelnr]],Artikel_prijzen[Artnr],Artikel_prijzen[Prijs 2025],"")</f>
        <v>230</v>
      </c>
      <c r="K2075" t="str">
        <f>IF(Q2_2025[[#This Row],[Artikelprijs]]&lt;&gt;"",IF(Q2_2025[[#This Row],[Stuksprijs]]=Q2_2025[[#This Row],[Artikelprijs]],"Prijs gelijk","Prijs wijkt af"),"")</f>
        <v>Prijs wijkt af</v>
      </c>
      <c r="L2075" t="str">
        <f>IF(Q2_2025[[#This Row],[Relatiekorting percentage]]=0,
    "Nvt",
    IF(Q2_2025[[#This Row],[Brutobedrag 2]] &lt; Q2_2025[[#This Row],[Bruto - Rel.korting]],
        "Nee",
        "Ja"))</f>
        <v>Nvt</v>
      </c>
      <c r="M2075" s="10">
        <f>IF(Q2_2025[[#This Row],[Artikelprijs]]&lt;&gt;"",Q2_2025[[#This Row],[Artikelprijs]],Q2_2025[[#This Row],[Stuksprijs]])</f>
        <v>230</v>
      </c>
      <c r="N2075" s="10">
        <f>Q2_2025[[#This Row],[Besteld]]*Q2_2025[[#This Row],[Prijs 2]]</f>
        <v>460</v>
      </c>
      <c r="O2075" s="10">
        <f>IF(Q2_2025[[#This Row],[Brutobedrag 2]]&lt;Q2_2025[[#This Row],[Bruto - Rel.korting]],Q2_2025[[#This Row],[Brutobedrag 2]],Q2_2025[[#This Row],[Brutobedrag 2]]*(100-Q2_2025[[#This Row],[Relatiekorting percentage]])/100)</f>
        <v>460</v>
      </c>
      <c r="R2075" s="3"/>
      <c r="W2075"/>
      <c r="AB2075"/>
    </row>
    <row r="2076" spans="1:28" x14ac:dyDescent="0.3">
      <c r="A2076" t="s">
        <v>702</v>
      </c>
      <c r="B2076">
        <v>5030228</v>
      </c>
      <c r="C2076" t="s">
        <v>113</v>
      </c>
      <c r="D2076">
        <v>4</v>
      </c>
      <c r="E2076" s="10">
        <v>236.9</v>
      </c>
      <c r="F2076" s="10">
        <v>947.6</v>
      </c>
      <c r="G2076" s="10">
        <v>947.6</v>
      </c>
      <c r="H2076">
        <v>0</v>
      </c>
      <c r="I2076" s="51" t="str">
        <f>_xlfn.XLOOKUP(Q2_2025[[#This Row],[Artikelnr]],Artikel_prijzen[Artnr],Artikel_prijzen[Groep],"")</f>
        <v>Rigging</v>
      </c>
      <c r="J2076" s="10">
        <f>_xlfn.XLOOKUP(Q2_2025[[#This Row],[Artikelnr]],Artikel_prijzen[Artnr],Artikel_prijzen[Prijs 2025],"")</f>
        <v>230</v>
      </c>
      <c r="K2076" t="str">
        <f>IF(Q2_2025[[#This Row],[Artikelprijs]]&lt;&gt;"",IF(Q2_2025[[#This Row],[Stuksprijs]]=Q2_2025[[#This Row],[Artikelprijs]],"Prijs gelijk","Prijs wijkt af"),"")</f>
        <v>Prijs wijkt af</v>
      </c>
      <c r="L2076" t="str">
        <f>IF(Q2_2025[[#This Row],[Relatiekorting percentage]]=0,
    "Nvt",
    IF(Q2_2025[[#This Row],[Brutobedrag 2]] &lt; Q2_2025[[#This Row],[Bruto - Rel.korting]],
        "Nee",
        "Ja"))</f>
        <v>Nvt</v>
      </c>
      <c r="M2076" s="10">
        <f>IF(Q2_2025[[#This Row],[Artikelprijs]]&lt;&gt;"",Q2_2025[[#This Row],[Artikelprijs]],Q2_2025[[#This Row],[Stuksprijs]])</f>
        <v>230</v>
      </c>
      <c r="N2076" s="10">
        <f>Q2_2025[[#This Row],[Besteld]]*Q2_2025[[#This Row],[Prijs 2]]</f>
        <v>920</v>
      </c>
      <c r="O2076" s="10">
        <f>IF(Q2_2025[[#This Row],[Brutobedrag 2]]&lt;Q2_2025[[#This Row],[Bruto - Rel.korting]],Q2_2025[[#This Row],[Brutobedrag 2]],Q2_2025[[#This Row],[Brutobedrag 2]]*(100-Q2_2025[[#This Row],[Relatiekorting percentage]])/100)</f>
        <v>920</v>
      </c>
      <c r="R2076" s="3"/>
      <c r="W2076"/>
      <c r="AB2076"/>
    </row>
    <row r="2077" spans="1:28" x14ac:dyDescent="0.3">
      <c r="A2077" t="s">
        <v>702</v>
      </c>
      <c r="B2077">
        <v>5030228</v>
      </c>
      <c r="C2077" t="s">
        <v>113</v>
      </c>
      <c r="D2077">
        <v>8</v>
      </c>
      <c r="E2077" s="10">
        <v>236.9</v>
      </c>
      <c r="F2077" s="10">
        <v>1895.2</v>
      </c>
      <c r="G2077" s="10">
        <v>1895.2</v>
      </c>
      <c r="H2077">
        <v>0</v>
      </c>
      <c r="I2077" s="51" t="str">
        <f>_xlfn.XLOOKUP(Q2_2025[[#This Row],[Artikelnr]],Artikel_prijzen[Artnr],Artikel_prijzen[Groep],"")</f>
        <v>Rigging</v>
      </c>
      <c r="J2077" s="10">
        <f>_xlfn.XLOOKUP(Q2_2025[[#This Row],[Artikelnr]],Artikel_prijzen[Artnr],Artikel_prijzen[Prijs 2025],"")</f>
        <v>230</v>
      </c>
      <c r="K2077" t="str">
        <f>IF(Q2_2025[[#This Row],[Artikelprijs]]&lt;&gt;"",IF(Q2_2025[[#This Row],[Stuksprijs]]=Q2_2025[[#This Row],[Artikelprijs]],"Prijs gelijk","Prijs wijkt af"),"")</f>
        <v>Prijs wijkt af</v>
      </c>
      <c r="L2077" t="str">
        <f>IF(Q2_2025[[#This Row],[Relatiekorting percentage]]=0,
    "Nvt",
    IF(Q2_2025[[#This Row],[Brutobedrag 2]] &lt; Q2_2025[[#This Row],[Bruto - Rel.korting]],
        "Nee",
        "Ja"))</f>
        <v>Nvt</v>
      </c>
      <c r="M2077" s="10">
        <f>IF(Q2_2025[[#This Row],[Artikelprijs]]&lt;&gt;"",Q2_2025[[#This Row],[Artikelprijs]],Q2_2025[[#This Row],[Stuksprijs]])</f>
        <v>230</v>
      </c>
      <c r="N2077" s="10">
        <f>Q2_2025[[#This Row],[Besteld]]*Q2_2025[[#This Row],[Prijs 2]]</f>
        <v>1840</v>
      </c>
      <c r="O2077" s="10">
        <f>IF(Q2_2025[[#This Row],[Brutobedrag 2]]&lt;Q2_2025[[#This Row],[Bruto - Rel.korting]],Q2_2025[[#This Row],[Brutobedrag 2]],Q2_2025[[#This Row],[Brutobedrag 2]]*(100-Q2_2025[[#This Row],[Relatiekorting percentage]])/100)</f>
        <v>1840</v>
      </c>
      <c r="R2077" s="3"/>
      <c r="W2077"/>
      <c r="AB2077"/>
    </row>
    <row r="2078" spans="1:28" x14ac:dyDescent="0.3">
      <c r="A2078" t="s">
        <v>702</v>
      </c>
      <c r="B2078">
        <v>5030228</v>
      </c>
      <c r="C2078" t="s">
        <v>113</v>
      </c>
      <c r="D2078">
        <v>2</v>
      </c>
      <c r="E2078" s="10">
        <v>236.9</v>
      </c>
      <c r="F2078" s="10">
        <v>473.8</v>
      </c>
      <c r="G2078" s="10">
        <v>473.8</v>
      </c>
      <c r="H2078">
        <v>0</v>
      </c>
      <c r="I2078" s="51" t="str">
        <f>_xlfn.XLOOKUP(Q2_2025[[#This Row],[Artikelnr]],Artikel_prijzen[Artnr],Artikel_prijzen[Groep],"")</f>
        <v>Rigging</v>
      </c>
      <c r="J2078" s="10">
        <f>_xlfn.XLOOKUP(Q2_2025[[#This Row],[Artikelnr]],Artikel_prijzen[Artnr],Artikel_prijzen[Prijs 2025],"")</f>
        <v>230</v>
      </c>
      <c r="K2078" t="str">
        <f>IF(Q2_2025[[#This Row],[Artikelprijs]]&lt;&gt;"",IF(Q2_2025[[#This Row],[Stuksprijs]]=Q2_2025[[#This Row],[Artikelprijs]],"Prijs gelijk","Prijs wijkt af"),"")</f>
        <v>Prijs wijkt af</v>
      </c>
      <c r="L2078" t="str">
        <f>IF(Q2_2025[[#This Row],[Relatiekorting percentage]]=0,
    "Nvt",
    IF(Q2_2025[[#This Row],[Brutobedrag 2]] &lt; Q2_2025[[#This Row],[Bruto - Rel.korting]],
        "Nee",
        "Ja"))</f>
        <v>Nvt</v>
      </c>
      <c r="M2078" s="10">
        <f>IF(Q2_2025[[#This Row],[Artikelprijs]]&lt;&gt;"",Q2_2025[[#This Row],[Artikelprijs]],Q2_2025[[#This Row],[Stuksprijs]])</f>
        <v>230</v>
      </c>
      <c r="N2078" s="10">
        <f>Q2_2025[[#This Row],[Besteld]]*Q2_2025[[#This Row],[Prijs 2]]</f>
        <v>460</v>
      </c>
      <c r="O2078" s="10">
        <f>IF(Q2_2025[[#This Row],[Brutobedrag 2]]&lt;Q2_2025[[#This Row],[Bruto - Rel.korting]],Q2_2025[[#This Row],[Brutobedrag 2]],Q2_2025[[#This Row],[Brutobedrag 2]]*(100-Q2_2025[[#This Row],[Relatiekorting percentage]])/100)</f>
        <v>460</v>
      </c>
      <c r="R2078" s="3"/>
      <c r="W2078"/>
      <c r="AB2078"/>
    </row>
    <row r="2079" spans="1:28" x14ac:dyDescent="0.3">
      <c r="A2079" t="s">
        <v>702</v>
      </c>
      <c r="B2079">
        <v>2004027</v>
      </c>
      <c r="C2079" t="s">
        <v>339</v>
      </c>
      <c r="D2079">
        <v>2</v>
      </c>
      <c r="E2079" s="10">
        <v>16.54</v>
      </c>
      <c r="F2079" s="10">
        <v>33.08</v>
      </c>
      <c r="G2079" s="10">
        <v>26.46</v>
      </c>
      <c r="H2079">
        <v>20</v>
      </c>
      <c r="I2079" s="51" t="str">
        <f>_xlfn.XLOOKUP(Q2_2025[[#This Row],[Artikelnr]],Artikel_prijzen[Artnr],Artikel_prijzen[Groep],"")</f>
        <v/>
      </c>
      <c r="J2079" s="10" t="str">
        <f>_xlfn.XLOOKUP(Q2_2025[[#This Row],[Artikelnr]],Artikel_prijzen[Artnr],Artikel_prijzen[Prijs 2025],"")</f>
        <v/>
      </c>
      <c r="K2079" t="str">
        <f>IF(Q2_2025[[#This Row],[Artikelprijs]]&lt;&gt;"",IF(Q2_2025[[#This Row],[Stuksprijs]]=Q2_2025[[#This Row],[Artikelprijs]],"Prijs gelijk","Prijs wijkt af"),"")</f>
        <v/>
      </c>
      <c r="L2079" t="str">
        <f>IF(Q2_2025[[#This Row],[Relatiekorting percentage]]=0,
    "Nvt",
    IF(Q2_2025[[#This Row],[Brutobedrag 2]] &lt; Q2_2025[[#This Row],[Bruto - Rel.korting]],
        "Nee",
        "Ja"))</f>
        <v>Ja</v>
      </c>
      <c r="M2079" s="10">
        <f>IF(Q2_2025[[#This Row],[Artikelprijs]]&lt;&gt;"",Q2_2025[[#This Row],[Artikelprijs]],Q2_2025[[#This Row],[Stuksprijs]])</f>
        <v>16.54</v>
      </c>
      <c r="N2079" s="10">
        <f>Q2_2025[[#This Row],[Besteld]]*Q2_2025[[#This Row],[Prijs 2]]</f>
        <v>33.08</v>
      </c>
      <c r="O2079" s="10">
        <f>IF(Q2_2025[[#This Row],[Brutobedrag 2]]&lt;Q2_2025[[#This Row],[Bruto - Rel.korting]],Q2_2025[[#This Row],[Brutobedrag 2]],Q2_2025[[#This Row],[Brutobedrag 2]]*(100-Q2_2025[[#This Row],[Relatiekorting percentage]])/100)</f>
        <v>26.463999999999995</v>
      </c>
      <c r="R2079" s="3"/>
      <c r="W2079"/>
      <c r="AB2079"/>
    </row>
    <row r="2080" spans="1:28" x14ac:dyDescent="0.3">
      <c r="A2080" t="s">
        <v>702</v>
      </c>
      <c r="B2080">
        <v>5030232</v>
      </c>
      <c r="C2080" t="s">
        <v>116</v>
      </c>
      <c r="D2080">
        <v>1</v>
      </c>
      <c r="E2080" s="10">
        <v>144.19999999999999</v>
      </c>
      <c r="F2080" s="10">
        <v>144.19999999999999</v>
      </c>
      <c r="G2080" s="10">
        <v>144.19999999999999</v>
      </c>
      <c r="H2080">
        <v>0</v>
      </c>
      <c r="I2080" s="51" t="str">
        <f>_xlfn.XLOOKUP(Q2_2025[[#This Row],[Artikelnr]],Artikel_prijzen[Artnr],Artikel_prijzen[Groep],"")</f>
        <v>Rigging</v>
      </c>
      <c r="J2080" s="10">
        <f>_xlfn.XLOOKUP(Q2_2025[[#This Row],[Artikelnr]],Artikel_prijzen[Artnr],Artikel_prijzen[Prijs 2025],"")</f>
        <v>140</v>
      </c>
      <c r="K2080" t="str">
        <f>IF(Q2_2025[[#This Row],[Artikelprijs]]&lt;&gt;"",IF(Q2_2025[[#This Row],[Stuksprijs]]=Q2_2025[[#This Row],[Artikelprijs]],"Prijs gelijk","Prijs wijkt af"),"")</f>
        <v>Prijs wijkt af</v>
      </c>
      <c r="L2080" t="str">
        <f>IF(Q2_2025[[#This Row],[Relatiekorting percentage]]=0,
    "Nvt",
    IF(Q2_2025[[#This Row],[Brutobedrag 2]] &lt; Q2_2025[[#This Row],[Bruto - Rel.korting]],
        "Nee",
        "Ja"))</f>
        <v>Nvt</v>
      </c>
      <c r="M2080" s="10">
        <f>IF(Q2_2025[[#This Row],[Artikelprijs]]&lt;&gt;"",Q2_2025[[#This Row],[Artikelprijs]],Q2_2025[[#This Row],[Stuksprijs]])</f>
        <v>140</v>
      </c>
      <c r="N2080" s="10">
        <f>Q2_2025[[#This Row],[Besteld]]*Q2_2025[[#This Row],[Prijs 2]]</f>
        <v>140</v>
      </c>
      <c r="O2080" s="10">
        <f>IF(Q2_2025[[#This Row],[Brutobedrag 2]]&lt;Q2_2025[[#This Row],[Bruto - Rel.korting]],Q2_2025[[#This Row],[Brutobedrag 2]],Q2_2025[[#This Row],[Brutobedrag 2]]*(100-Q2_2025[[#This Row],[Relatiekorting percentage]])/100)</f>
        <v>140</v>
      </c>
      <c r="R2080" s="3"/>
      <c r="W2080"/>
      <c r="AB2080"/>
    </row>
    <row r="2081" spans="1:28" x14ac:dyDescent="0.3">
      <c r="A2081" t="s">
        <v>702</v>
      </c>
      <c r="B2081">
        <v>5030229</v>
      </c>
      <c r="C2081" t="s">
        <v>18</v>
      </c>
      <c r="D2081">
        <v>6</v>
      </c>
      <c r="E2081" s="10">
        <v>303.85000000000002</v>
      </c>
      <c r="F2081" s="10">
        <v>1823.1</v>
      </c>
      <c r="G2081" s="10">
        <v>1823.1</v>
      </c>
      <c r="H2081">
        <v>0</v>
      </c>
      <c r="I2081" s="51" t="str">
        <f>_xlfn.XLOOKUP(Q2_2025[[#This Row],[Artikelnr]],Artikel_prijzen[Artnr],Artikel_prijzen[Groep],"")</f>
        <v>Rigging</v>
      </c>
      <c r="J2081" s="10">
        <f>_xlfn.XLOOKUP(Q2_2025[[#This Row],[Artikelnr]],Artikel_prijzen[Artnr],Artikel_prijzen[Prijs 2025],"")</f>
        <v>295</v>
      </c>
      <c r="K2081" t="str">
        <f>IF(Q2_2025[[#This Row],[Artikelprijs]]&lt;&gt;"",IF(Q2_2025[[#This Row],[Stuksprijs]]=Q2_2025[[#This Row],[Artikelprijs]],"Prijs gelijk","Prijs wijkt af"),"")</f>
        <v>Prijs wijkt af</v>
      </c>
      <c r="L2081" t="str">
        <f>IF(Q2_2025[[#This Row],[Relatiekorting percentage]]=0,
    "Nvt",
    IF(Q2_2025[[#This Row],[Brutobedrag 2]] &lt; Q2_2025[[#This Row],[Bruto - Rel.korting]],
        "Nee",
        "Ja"))</f>
        <v>Nvt</v>
      </c>
      <c r="M2081" s="10">
        <f>IF(Q2_2025[[#This Row],[Artikelprijs]]&lt;&gt;"",Q2_2025[[#This Row],[Artikelprijs]],Q2_2025[[#This Row],[Stuksprijs]])</f>
        <v>295</v>
      </c>
      <c r="N2081" s="10">
        <f>Q2_2025[[#This Row],[Besteld]]*Q2_2025[[#This Row],[Prijs 2]]</f>
        <v>1770</v>
      </c>
      <c r="O2081" s="10">
        <f>IF(Q2_2025[[#This Row],[Brutobedrag 2]]&lt;Q2_2025[[#This Row],[Bruto - Rel.korting]],Q2_2025[[#This Row],[Brutobedrag 2]],Q2_2025[[#This Row],[Brutobedrag 2]]*(100-Q2_2025[[#This Row],[Relatiekorting percentage]])/100)</f>
        <v>1770</v>
      </c>
      <c r="R2081" s="3"/>
      <c r="W2081"/>
      <c r="AB2081"/>
    </row>
    <row r="2082" spans="1:28" x14ac:dyDescent="0.3">
      <c r="A2082" t="s">
        <v>702</v>
      </c>
      <c r="B2082">
        <v>5030228</v>
      </c>
      <c r="C2082" t="s">
        <v>113</v>
      </c>
      <c r="D2082">
        <v>4</v>
      </c>
      <c r="E2082" s="10">
        <v>236.9</v>
      </c>
      <c r="F2082" s="10">
        <v>947.6</v>
      </c>
      <c r="G2082" s="10">
        <v>947.6</v>
      </c>
      <c r="H2082">
        <v>0</v>
      </c>
      <c r="I2082" s="51" t="str">
        <f>_xlfn.XLOOKUP(Q2_2025[[#This Row],[Artikelnr]],Artikel_prijzen[Artnr],Artikel_prijzen[Groep],"")</f>
        <v>Rigging</v>
      </c>
      <c r="J2082" s="10">
        <f>_xlfn.XLOOKUP(Q2_2025[[#This Row],[Artikelnr]],Artikel_prijzen[Artnr],Artikel_prijzen[Prijs 2025],"")</f>
        <v>230</v>
      </c>
      <c r="K2082" t="str">
        <f>IF(Q2_2025[[#This Row],[Artikelprijs]]&lt;&gt;"",IF(Q2_2025[[#This Row],[Stuksprijs]]=Q2_2025[[#This Row],[Artikelprijs]],"Prijs gelijk","Prijs wijkt af"),"")</f>
        <v>Prijs wijkt af</v>
      </c>
      <c r="L2082" t="str">
        <f>IF(Q2_2025[[#This Row],[Relatiekorting percentage]]=0,
    "Nvt",
    IF(Q2_2025[[#This Row],[Brutobedrag 2]] &lt; Q2_2025[[#This Row],[Bruto - Rel.korting]],
        "Nee",
        "Ja"))</f>
        <v>Nvt</v>
      </c>
      <c r="M2082" s="10">
        <f>IF(Q2_2025[[#This Row],[Artikelprijs]]&lt;&gt;"",Q2_2025[[#This Row],[Artikelprijs]],Q2_2025[[#This Row],[Stuksprijs]])</f>
        <v>230</v>
      </c>
      <c r="N2082" s="10">
        <f>Q2_2025[[#This Row],[Besteld]]*Q2_2025[[#This Row],[Prijs 2]]</f>
        <v>920</v>
      </c>
      <c r="O2082" s="10">
        <f>IF(Q2_2025[[#This Row],[Brutobedrag 2]]&lt;Q2_2025[[#This Row],[Bruto - Rel.korting]],Q2_2025[[#This Row],[Brutobedrag 2]],Q2_2025[[#This Row],[Brutobedrag 2]]*(100-Q2_2025[[#This Row],[Relatiekorting percentage]])/100)</f>
        <v>920</v>
      </c>
      <c r="R2082" s="3"/>
      <c r="W2082"/>
      <c r="AB2082"/>
    </row>
    <row r="2083" spans="1:28" x14ac:dyDescent="0.3">
      <c r="A2083" t="s">
        <v>702</v>
      </c>
      <c r="B2083">
        <v>2004027</v>
      </c>
      <c r="C2083" t="s">
        <v>339</v>
      </c>
      <c r="D2083">
        <v>10</v>
      </c>
      <c r="E2083" s="10">
        <v>16.54</v>
      </c>
      <c r="F2083" s="10">
        <v>165.4</v>
      </c>
      <c r="G2083" s="10">
        <v>165.4</v>
      </c>
      <c r="H2083">
        <v>0</v>
      </c>
      <c r="I2083" s="51" t="str">
        <f>_xlfn.XLOOKUP(Q2_2025[[#This Row],[Artikelnr]],Artikel_prijzen[Artnr],Artikel_prijzen[Groep],"")</f>
        <v/>
      </c>
      <c r="J2083" s="10" t="str">
        <f>_xlfn.XLOOKUP(Q2_2025[[#This Row],[Artikelnr]],Artikel_prijzen[Artnr],Artikel_prijzen[Prijs 2025],"")</f>
        <v/>
      </c>
      <c r="K2083" t="str">
        <f>IF(Q2_2025[[#This Row],[Artikelprijs]]&lt;&gt;"",IF(Q2_2025[[#This Row],[Stuksprijs]]=Q2_2025[[#This Row],[Artikelprijs]],"Prijs gelijk","Prijs wijkt af"),"")</f>
        <v/>
      </c>
      <c r="L2083" t="str">
        <f>IF(Q2_2025[[#This Row],[Relatiekorting percentage]]=0,
    "Nvt",
    IF(Q2_2025[[#This Row],[Brutobedrag 2]] &lt; Q2_2025[[#This Row],[Bruto - Rel.korting]],
        "Nee",
        "Ja"))</f>
        <v>Nvt</v>
      </c>
      <c r="M2083" s="10">
        <f>IF(Q2_2025[[#This Row],[Artikelprijs]]&lt;&gt;"",Q2_2025[[#This Row],[Artikelprijs]],Q2_2025[[#This Row],[Stuksprijs]])</f>
        <v>16.54</v>
      </c>
      <c r="N2083" s="10">
        <f>Q2_2025[[#This Row],[Besteld]]*Q2_2025[[#This Row],[Prijs 2]]</f>
        <v>165.39999999999998</v>
      </c>
      <c r="O2083" s="10">
        <f>IF(Q2_2025[[#This Row],[Brutobedrag 2]]&lt;Q2_2025[[#This Row],[Bruto - Rel.korting]],Q2_2025[[#This Row],[Brutobedrag 2]],Q2_2025[[#This Row],[Brutobedrag 2]]*(100-Q2_2025[[#This Row],[Relatiekorting percentage]])/100)</f>
        <v>165.39999999999998</v>
      </c>
      <c r="R2083" s="3"/>
      <c r="W2083"/>
      <c r="AB2083"/>
    </row>
    <row r="2084" spans="1:28" x14ac:dyDescent="0.3">
      <c r="A2084" t="s">
        <v>702</v>
      </c>
      <c r="B2084">
        <v>5030232</v>
      </c>
      <c r="C2084" t="s">
        <v>116</v>
      </c>
      <c r="D2084">
        <v>1</v>
      </c>
      <c r="E2084" s="10">
        <v>144.19999999999999</v>
      </c>
      <c r="F2084" s="10">
        <v>144.19999999999999</v>
      </c>
      <c r="G2084" s="10">
        <v>144.19999999999999</v>
      </c>
      <c r="H2084">
        <v>0</v>
      </c>
      <c r="I2084" s="51" t="str">
        <f>_xlfn.XLOOKUP(Q2_2025[[#This Row],[Artikelnr]],Artikel_prijzen[Artnr],Artikel_prijzen[Groep],"")</f>
        <v>Rigging</v>
      </c>
      <c r="J2084" s="10">
        <f>_xlfn.XLOOKUP(Q2_2025[[#This Row],[Artikelnr]],Artikel_prijzen[Artnr],Artikel_prijzen[Prijs 2025],"")</f>
        <v>140</v>
      </c>
      <c r="K2084" t="str">
        <f>IF(Q2_2025[[#This Row],[Artikelprijs]]&lt;&gt;"",IF(Q2_2025[[#This Row],[Stuksprijs]]=Q2_2025[[#This Row],[Artikelprijs]],"Prijs gelijk","Prijs wijkt af"),"")</f>
        <v>Prijs wijkt af</v>
      </c>
      <c r="L2084" t="str">
        <f>IF(Q2_2025[[#This Row],[Relatiekorting percentage]]=0,
    "Nvt",
    IF(Q2_2025[[#This Row],[Brutobedrag 2]] &lt; Q2_2025[[#This Row],[Bruto - Rel.korting]],
        "Nee",
        "Ja"))</f>
        <v>Nvt</v>
      </c>
      <c r="M2084" s="10">
        <f>IF(Q2_2025[[#This Row],[Artikelprijs]]&lt;&gt;"",Q2_2025[[#This Row],[Artikelprijs]],Q2_2025[[#This Row],[Stuksprijs]])</f>
        <v>140</v>
      </c>
      <c r="N2084" s="10">
        <f>Q2_2025[[#This Row],[Besteld]]*Q2_2025[[#This Row],[Prijs 2]]</f>
        <v>140</v>
      </c>
      <c r="O2084" s="10">
        <f>IF(Q2_2025[[#This Row],[Brutobedrag 2]]&lt;Q2_2025[[#This Row],[Bruto - Rel.korting]],Q2_2025[[#This Row],[Brutobedrag 2]],Q2_2025[[#This Row],[Brutobedrag 2]]*(100-Q2_2025[[#This Row],[Relatiekorting percentage]])/100)</f>
        <v>140</v>
      </c>
      <c r="R2084" s="3"/>
      <c r="W2084"/>
      <c r="AB2084"/>
    </row>
    <row r="2085" spans="1:28" x14ac:dyDescent="0.3">
      <c r="A2085" t="s">
        <v>702</v>
      </c>
      <c r="B2085">
        <v>5030228</v>
      </c>
      <c r="C2085" t="s">
        <v>113</v>
      </c>
      <c r="D2085">
        <v>4</v>
      </c>
      <c r="E2085" s="10">
        <v>236.9</v>
      </c>
      <c r="F2085" s="10">
        <v>947.6</v>
      </c>
      <c r="G2085" s="10">
        <v>947.6</v>
      </c>
      <c r="H2085">
        <v>0</v>
      </c>
      <c r="I2085" s="51" t="str">
        <f>_xlfn.XLOOKUP(Q2_2025[[#This Row],[Artikelnr]],Artikel_prijzen[Artnr],Artikel_prijzen[Groep],"")</f>
        <v>Rigging</v>
      </c>
      <c r="J2085" s="10">
        <f>_xlfn.XLOOKUP(Q2_2025[[#This Row],[Artikelnr]],Artikel_prijzen[Artnr],Artikel_prijzen[Prijs 2025],"")</f>
        <v>230</v>
      </c>
      <c r="K2085" t="str">
        <f>IF(Q2_2025[[#This Row],[Artikelprijs]]&lt;&gt;"",IF(Q2_2025[[#This Row],[Stuksprijs]]=Q2_2025[[#This Row],[Artikelprijs]],"Prijs gelijk","Prijs wijkt af"),"")</f>
        <v>Prijs wijkt af</v>
      </c>
      <c r="L2085" t="str">
        <f>IF(Q2_2025[[#This Row],[Relatiekorting percentage]]=0,
    "Nvt",
    IF(Q2_2025[[#This Row],[Brutobedrag 2]] &lt; Q2_2025[[#This Row],[Bruto - Rel.korting]],
        "Nee",
        "Ja"))</f>
        <v>Nvt</v>
      </c>
      <c r="M2085" s="10">
        <f>IF(Q2_2025[[#This Row],[Artikelprijs]]&lt;&gt;"",Q2_2025[[#This Row],[Artikelprijs]],Q2_2025[[#This Row],[Stuksprijs]])</f>
        <v>230</v>
      </c>
      <c r="N2085" s="10">
        <f>Q2_2025[[#This Row],[Besteld]]*Q2_2025[[#This Row],[Prijs 2]]</f>
        <v>920</v>
      </c>
      <c r="O2085" s="10">
        <f>IF(Q2_2025[[#This Row],[Brutobedrag 2]]&lt;Q2_2025[[#This Row],[Bruto - Rel.korting]],Q2_2025[[#This Row],[Brutobedrag 2]],Q2_2025[[#This Row],[Brutobedrag 2]]*(100-Q2_2025[[#This Row],[Relatiekorting percentage]])/100)</f>
        <v>920</v>
      </c>
      <c r="R2085" s="3"/>
      <c r="W2085"/>
      <c r="AB2085"/>
    </row>
    <row r="2086" spans="1:28" x14ac:dyDescent="0.3">
      <c r="A2086" t="s">
        <v>702</v>
      </c>
      <c r="B2086">
        <v>5030229</v>
      </c>
      <c r="C2086" t="s">
        <v>18</v>
      </c>
      <c r="D2086">
        <v>6</v>
      </c>
      <c r="E2086" s="10">
        <v>303.85000000000002</v>
      </c>
      <c r="F2086" s="10">
        <v>1823.1</v>
      </c>
      <c r="G2086" s="10">
        <v>1823.1</v>
      </c>
      <c r="H2086">
        <v>0</v>
      </c>
      <c r="I2086" s="51" t="str">
        <f>_xlfn.XLOOKUP(Q2_2025[[#This Row],[Artikelnr]],Artikel_prijzen[Artnr],Artikel_prijzen[Groep],"")</f>
        <v>Rigging</v>
      </c>
      <c r="J2086" s="10">
        <f>_xlfn.XLOOKUP(Q2_2025[[#This Row],[Artikelnr]],Artikel_prijzen[Artnr],Artikel_prijzen[Prijs 2025],"")</f>
        <v>295</v>
      </c>
      <c r="K2086" t="str">
        <f>IF(Q2_2025[[#This Row],[Artikelprijs]]&lt;&gt;"",IF(Q2_2025[[#This Row],[Stuksprijs]]=Q2_2025[[#This Row],[Artikelprijs]],"Prijs gelijk","Prijs wijkt af"),"")</f>
        <v>Prijs wijkt af</v>
      </c>
      <c r="L2086" t="str">
        <f>IF(Q2_2025[[#This Row],[Relatiekorting percentage]]=0,
    "Nvt",
    IF(Q2_2025[[#This Row],[Brutobedrag 2]] &lt; Q2_2025[[#This Row],[Bruto - Rel.korting]],
        "Nee",
        "Ja"))</f>
        <v>Nvt</v>
      </c>
      <c r="M2086" s="10">
        <f>IF(Q2_2025[[#This Row],[Artikelprijs]]&lt;&gt;"",Q2_2025[[#This Row],[Artikelprijs]],Q2_2025[[#This Row],[Stuksprijs]])</f>
        <v>295</v>
      </c>
      <c r="N2086" s="10">
        <f>Q2_2025[[#This Row],[Besteld]]*Q2_2025[[#This Row],[Prijs 2]]</f>
        <v>1770</v>
      </c>
      <c r="O2086" s="10">
        <f>IF(Q2_2025[[#This Row],[Brutobedrag 2]]&lt;Q2_2025[[#This Row],[Bruto - Rel.korting]],Q2_2025[[#This Row],[Brutobedrag 2]],Q2_2025[[#This Row],[Brutobedrag 2]]*(100-Q2_2025[[#This Row],[Relatiekorting percentage]])/100)</f>
        <v>1770</v>
      </c>
      <c r="R2086" s="3"/>
      <c r="W2086"/>
      <c r="AB2086"/>
    </row>
    <row r="2087" spans="1:28" x14ac:dyDescent="0.3">
      <c r="A2087" t="s">
        <v>702</v>
      </c>
      <c r="B2087">
        <v>2004027</v>
      </c>
      <c r="C2087" t="s">
        <v>339</v>
      </c>
      <c r="D2087">
        <v>6</v>
      </c>
      <c r="E2087" s="10">
        <v>16.54</v>
      </c>
      <c r="F2087" s="10">
        <v>99.24</v>
      </c>
      <c r="G2087" s="10">
        <v>99.24</v>
      </c>
      <c r="H2087">
        <v>0</v>
      </c>
      <c r="I2087" s="51" t="str">
        <f>_xlfn.XLOOKUP(Q2_2025[[#This Row],[Artikelnr]],Artikel_prijzen[Artnr],Artikel_prijzen[Groep],"")</f>
        <v/>
      </c>
      <c r="J2087" s="10" t="str">
        <f>_xlfn.XLOOKUP(Q2_2025[[#This Row],[Artikelnr]],Artikel_prijzen[Artnr],Artikel_prijzen[Prijs 2025],"")</f>
        <v/>
      </c>
      <c r="K2087" t="str">
        <f>IF(Q2_2025[[#This Row],[Artikelprijs]]&lt;&gt;"",IF(Q2_2025[[#This Row],[Stuksprijs]]=Q2_2025[[#This Row],[Artikelprijs]],"Prijs gelijk","Prijs wijkt af"),"")</f>
        <v/>
      </c>
      <c r="L2087" t="str">
        <f>IF(Q2_2025[[#This Row],[Relatiekorting percentage]]=0,
    "Nvt",
    IF(Q2_2025[[#This Row],[Brutobedrag 2]] &lt; Q2_2025[[#This Row],[Bruto - Rel.korting]],
        "Nee",
        "Ja"))</f>
        <v>Nvt</v>
      </c>
      <c r="M2087" s="10">
        <f>IF(Q2_2025[[#This Row],[Artikelprijs]]&lt;&gt;"",Q2_2025[[#This Row],[Artikelprijs]],Q2_2025[[#This Row],[Stuksprijs]])</f>
        <v>16.54</v>
      </c>
      <c r="N2087" s="10">
        <f>Q2_2025[[#This Row],[Besteld]]*Q2_2025[[#This Row],[Prijs 2]]</f>
        <v>99.24</v>
      </c>
      <c r="O2087" s="10">
        <f>IF(Q2_2025[[#This Row],[Brutobedrag 2]]&lt;Q2_2025[[#This Row],[Bruto - Rel.korting]],Q2_2025[[#This Row],[Brutobedrag 2]],Q2_2025[[#This Row],[Brutobedrag 2]]*(100-Q2_2025[[#This Row],[Relatiekorting percentage]])/100)</f>
        <v>99.24</v>
      </c>
      <c r="R2087" s="3"/>
      <c r="W2087"/>
      <c r="AB2087"/>
    </row>
    <row r="2088" spans="1:28" x14ac:dyDescent="0.3">
      <c r="A2088" t="s">
        <v>702</v>
      </c>
      <c r="B2088">
        <v>5030001</v>
      </c>
      <c r="C2088" t="s">
        <v>132</v>
      </c>
      <c r="D2088">
        <v>18</v>
      </c>
      <c r="E2088" s="10">
        <v>28.84</v>
      </c>
      <c r="F2088" s="10">
        <v>519.12</v>
      </c>
      <c r="G2088" s="10">
        <v>519.12</v>
      </c>
      <c r="H2088">
        <v>0</v>
      </c>
      <c r="I2088" s="51" t="str">
        <f>_xlfn.XLOOKUP(Q2_2025[[#This Row],[Artikelnr]],Artikel_prijzen[Artnr],Artikel_prijzen[Groep],"")</f>
        <v>Rigging</v>
      </c>
      <c r="J2088" s="10">
        <f>_xlfn.XLOOKUP(Q2_2025[[#This Row],[Artikelnr]],Artikel_prijzen[Artnr],Artikel_prijzen[Prijs 2025],"")</f>
        <v>28</v>
      </c>
      <c r="K2088" t="str">
        <f>IF(Q2_2025[[#This Row],[Artikelprijs]]&lt;&gt;"",IF(Q2_2025[[#This Row],[Stuksprijs]]=Q2_2025[[#This Row],[Artikelprijs]],"Prijs gelijk","Prijs wijkt af"),"")</f>
        <v>Prijs wijkt af</v>
      </c>
      <c r="L2088" t="str">
        <f>IF(Q2_2025[[#This Row],[Relatiekorting percentage]]=0,
    "Nvt",
    IF(Q2_2025[[#This Row],[Brutobedrag 2]] &lt; Q2_2025[[#This Row],[Bruto - Rel.korting]],
        "Nee",
        "Ja"))</f>
        <v>Nvt</v>
      </c>
      <c r="M2088" s="10">
        <f>IF(Q2_2025[[#This Row],[Artikelprijs]]&lt;&gt;"",Q2_2025[[#This Row],[Artikelprijs]],Q2_2025[[#This Row],[Stuksprijs]])</f>
        <v>28</v>
      </c>
      <c r="N2088" s="10">
        <f>Q2_2025[[#This Row],[Besteld]]*Q2_2025[[#This Row],[Prijs 2]]</f>
        <v>504</v>
      </c>
      <c r="O2088" s="10">
        <f>IF(Q2_2025[[#This Row],[Brutobedrag 2]]&lt;Q2_2025[[#This Row],[Bruto - Rel.korting]],Q2_2025[[#This Row],[Brutobedrag 2]],Q2_2025[[#This Row],[Brutobedrag 2]]*(100-Q2_2025[[#This Row],[Relatiekorting percentage]])/100)</f>
        <v>504</v>
      </c>
      <c r="R2088" s="3"/>
      <c r="W2088"/>
      <c r="AB2088"/>
    </row>
    <row r="2089" spans="1:28" x14ac:dyDescent="0.3">
      <c r="A2089" t="s">
        <v>702</v>
      </c>
      <c r="B2089">
        <v>5030228</v>
      </c>
      <c r="C2089" t="s">
        <v>113</v>
      </c>
      <c r="D2089">
        <v>3</v>
      </c>
      <c r="E2089" s="10">
        <v>236.9</v>
      </c>
      <c r="F2089" s="10">
        <v>710.7</v>
      </c>
      <c r="G2089" s="10">
        <v>710.7</v>
      </c>
      <c r="H2089">
        <v>0</v>
      </c>
      <c r="I2089" s="51" t="str">
        <f>_xlfn.XLOOKUP(Q2_2025[[#This Row],[Artikelnr]],Artikel_prijzen[Artnr],Artikel_prijzen[Groep],"")</f>
        <v>Rigging</v>
      </c>
      <c r="J2089" s="10">
        <f>_xlfn.XLOOKUP(Q2_2025[[#This Row],[Artikelnr]],Artikel_prijzen[Artnr],Artikel_prijzen[Prijs 2025],"")</f>
        <v>230</v>
      </c>
      <c r="K2089" t="str">
        <f>IF(Q2_2025[[#This Row],[Artikelprijs]]&lt;&gt;"",IF(Q2_2025[[#This Row],[Stuksprijs]]=Q2_2025[[#This Row],[Artikelprijs]],"Prijs gelijk","Prijs wijkt af"),"")</f>
        <v>Prijs wijkt af</v>
      </c>
      <c r="L2089" t="str">
        <f>IF(Q2_2025[[#This Row],[Relatiekorting percentage]]=0,
    "Nvt",
    IF(Q2_2025[[#This Row],[Brutobedrag 2]] &lt; Q2_2025[[#This Row],[Bruto - Rel.korting]],
        "Nee",
        "Ja"))</f>
        <v>Nvt</v>
      </c>
      <c r="M2089" s="10">
        <f>IF(Q2_2025[[#This Row],[Artikelprijs]]&lt;&gt;"",Q2_2025[[#This Row],[Artikelprijs]],Q2_2025[[#This Row],[Stuksprijs]])</f>
        <v>230</v>
      </c>
      <c r="N2089" s="10">
        <f>Q2_2025[[#This Row],[Besteld]]*Q2_2025[[#This Row],[Prijs 2]]</f>
        <v>690</v>
      </c>
      <c r="O2089" s="10">
        <f>IF(Q2_2025[[#This Row],[Brutobedrag 2]]&lt;Q2_2025[[#This Row],[Bruto - Rel.korting]],Q2_2025[[#This Row],[Brutobedrag 2]],Q2_2025[[#This Row],[Brutobedrag 2]]*(100-Q2_2025[[#This Row],[Relatiekorting percentage]])/100)</f>
        <v>690</v>
      </c>
      <c r="R2089" s="3"/>
      <c r="W2089"/>
      <c r="AB2089"/>
    </row>
    <row r="2090" spans="1:28" x14ac:dyDescent="0.3">
      <c r="A2090" t="s">
        <v>702</v>
      </c>
      <c r="B2090">
        <v>5030229</v>
      </c>
      <c r="C2090" t="s">
        <v>18</v>
      </c>
      <c r="D2090">
        <v>4</v>
      </c>
      <c r="E2090" s="10">
        <v>303.85000000000002</v>
      </c>
      <c r="F2090" s="10">
        <v>1215.4000000000001</v>
      </c>
      <c r="G2090" s="10">
        <v>1215.4000000000001</v>
      </c>
      <c r="H2090">
        <v>0</v>
      </c>
      <c r="I2090" s="51" t="str">
        <f>_xlfn.XLOOKUP(Q2_2025[[#This Row],[Artikelnr]],Artikel_prijzen[Artnr],Artikel_prijzen[Groep],"")</f>
        <v>Rigging</v>
      </c>
      <c r="J2090" s="10">
        <f>_xlfn.XLOOKUP(Q2_2025[[#This Row],[Artikelnr]],Artikel_prijzen[Artnr],Artikel_prijzen[Prijs 2025],"")</f>
        <v>295</v>
      </c>
      <c r="K2090" t="str">
        <f>IF(Q2_2025[[#This Row],[Artikelprijs]]&lt;&gt;"",IF(Q2_2025[[#This Row],[Stuksprijs]]=Q2_2025[[#This Row],[Artikelprijs]],"Prijs gelijk","Prijs wijkt af"),"")</f>
        <v>Prijs wijkt af</v>
      </c>
      <c r="L2090" t="str">
        <f>IF(Q2_2025[[#This Row],[Relatiekorting percentage]]=0,
    "Nvt",
    IF(Q2_2025[[#This Row],[Brutobedrag 2]] &lt; Q2_2025[[#This Row],[Bruto - Rel.korting]],
        "Nee",
        "Ja"))</f>
        <v>Nvt</v>
      </c>
      <c r="M2090" s="10">
        <f>IF(Q2_2025[[#This Row],[Artikelprijs]]&lt;&gt;"",Q2_2025[[#This Row],[Artikelprijs]],Q2_2025[[#This Row],[Stuksprijs]])</f>
        <v>295</v>
      </c>
      <c r="N2090" s="10">
        <f>Q2_2025[[#This Row],[Besteld]]*Q2_2025[[#This Row],[Prijs 2]]</f>
        <v>1180</v>
      </c>
      <c r="O2090" s="10">
        <f>IF(Q2_2025[[#This Row],[Brutobedrag 2]]&lt;Q2_2025[[#This Row],[Bruto - Rel.korting]],Q2_2025[[#This Row],[Brutobedrag 2]],Q2_2025[[#This Row],[Brutobedrag 2]]*(100-Q2_2025[[#This Row],[Relatiekorting percentage]])/100)</f>
        <v>1180</v>
      </c>
      <c r="R2090" s="3"/>
      <c r="W2090"/>
      <c r="AB2090"/>
    </row>
    <row r="2091" spans="1:28" x14ac:dyDescent="0.3">
      <c r="A2091" t="s">
        <v>702</v>
      </c>
      <c r="B2091">
        <v>5031039</v>
      </c>
      <c r="C2091" t="s">
        <v>104</v>
      </c>
      <c r="D2091">
        <v>4</v>
      </c>
      <c r="E2091" s="10">
        <v>114.58</v>
      </c>
      <c r="F2091" s="10">
        <v>458.32</v>
      </c>
      <c r="G2091" s="10">
        <v>458.32</v>
      </c>
      <c r="H2091">
        <v>0</v>
      </c>
      <c r="I2091" s="51" t="str">
        <f>_xlfn.XLOOKUP(Q2_2025[[#This Row],[Artikelnr]],Artikel_prijzen[Artnr],Artikel_prijzen[Groep],"")</f>
        <v/>
      </c>
      <c r="J2091" s="10" t="str">
        <f>_xlfn.XLOOKUP(Q2_2025[[#This Row],[Artikelnr]],Artikel_prijzen[Artnr],Artikel_prijzen[Prijs 2025],"")</f>
        <v/>
      </c>
      <c r="K2091" t="str">
        <f>IF(Q2_2025[[#This Row],[Artikelprijs]]&lt;&gt;"",IF(Q2_2025[[#This Row],[Stuksprijs]]=Q2_2025[[#This Row],[Artikelprijs]],"Prijs gelijk","Prijs wijkt af"),"")</f>
        <v/>
      </c>
      <c r="L2091" t="str">
        <f>IF(Q2_2025[[#This Row],[Relatiekorting percentage]]=0,
    "Nvt",
    IF(Q2_2025[[#This Row],[Brutobedrag 2]] &lt; Q2_2025[[#This Row],[Bruto - Rel.korting]],
        "Nee",
        "Ja"))</f>
        <v>Nvt</v>
      </c>
      <c r="M2091" s="10">
        <f>IF(Q2_2025[[#This Row],[Artikelprijs]]&lt;&gt;"",Q2_2025[[#This Row],[Artikelprijs]],Q2_2025[[#This Row],[Stuksprijs]])</f>
        <v>114.58</v>
      </c>
      <c r="N2091" s="10">
        <f>Q2_2025[[#This Row],[Besteld]]*Q2_2025[[#This Row],[Prijs 2]]</f>
        <v>458.32</v>
      </c>
      <c r="O2091" s="10">
        <f>IF(Q2_2025[[#This Row],[Brutobedrag 2]]&lt;Q2_2025[[#This Row],[Bruto - Rel.korting]],Q2_2025[[#This Row],[Brutobedrag 2]],Q2_2025[[#This Row],[Brutobedrag 2]]*(100-Q2_2025[[#This Row],[Relatiekorting percentage]])/100)</f>
        <v>458.32</v>
      </c>
      <c r="R2091" s="3"/>
      <c r="W2091"/>
      <c r="AB2091"/>
    </row>
    <row r="2092" spans="1:28" x14ac:dyDescent="0.3">
      <c r="A2092" t="s">
        <v>702</v>
      </c>
      <c r="B2092">
        <v>5031041</v>
      </c>
      <c r="C2092" t="s">
        <v>105</v>
      </c>
      <c r="D2092">
        <v>4</v>
      </c>
      <c r="E2092" s="10">
        <v>90.64</v>
      </c>
      <c r="F2092" s="10">
        <v>362.56</v>
      </c>
      <c r="G2092" s="10">
        <v>362.56</v>
      </c>
      <c r="H2092">
        <v>0</v>
      </c>
      <c r="I2092" s="51" t="str">
        <f>_xlfn.XLOOKUP(Q2_2025[[#This Row],[Artikelnr]],Artikel_prijzen[Artnr],Artikel_prijzen[Groep],"")</f>
        <v/>
      </c>
      <c r="J2092" s="10" t="str">
        <f>_xlfn.XLOOKUP(Q2_2025[[#This Row],[Artikelnr]],Artikel_prijzen[Artnr],Artikel_prijzen[Prijs 2025],"")</f>
        <v/>
      </c>
      <c r="K2092" t="str">
        <f>IF(Q2_2025[[#This Row],[Artikelprijs]]&lt;&gt;"",IF(Q2_2025[[#This Row],[Stuksprijs]]=Q2_2025[[#This Row],[Artikelprijs]],"Prijs gelijk","Prijs wijkt af"),"")</f>
        <v/>
      </c>
      <c r="L2092" t="str">
        <f>IF(Q2_2025[[#This Row],[Relatiekorting percentage]]=0,
    "Nvt",
    IF(Q2_2025[[#This Row],[Brutobedrag 2]] &lt; Q2_2025[[#This Row],[Bruto - Rel.korting]],
        "Nee",
        "Ja"))</f>
        <v>Nvt</v>
      </c>
      <c r="M2092" s="10">
        <f>IF(Q2_2025[[#This Row],[Artikelprijs]]&lt;&gt;"",Q2_2025[[#This Row],[Artikelprijs]],Q2_2025[[#This Row],[Stuksprijs]])</f>
        <v>90.64</v>
      </c>
      <c r="N2092" s="10">
        <f>Q2_2025[[#This Row],[Besteld]]*Q2_2025[[#This Row],[Prijs 2]]</f>
        <v>362.56</v>
      </c>
      <c r="O2092" s="10">
        <f>IF(Q2_2025[[#This Row],[Brutobedrag 2]]&lt;Q2_2025[[#This Row],[Bruto - Rel.korting]],Q2_2025[[#This Row],[Brutobedrag 2]],Q2_2025[[#This Row],[Brutobedrag 2]]*(100-Q2_2025[[#This Row],[Relatiekorting percentage]])/100)</f>
        <v>362.56</v>
      </c>
      <c r="R2092" s="3"/>
      <c r="W2092"/>
      <c r="AB2092"/>
    </row>
    <row r="2093" spans="1:28" x14ac:dyDescent="0.3">
      <c r="A2093" t="s">
        <v>702</v>
      </c>
      <c r="B2093">
        <v>2004027</v>
      </c>
      <c r="C2093" t="s">
        <v>339</v>
      </c>
      <c r="D2093">
        <v>4</v>
      </c>
      <c r="E2093" s="10">
        <v>16.54</v>
      </c>
      <c r="F2093" s="10">
        <v>66.16</v>
      </c>
      <c r="G2093" s="10">
        <v>66.16</v>
      </c>
      <c r="H2093">
        <v>0</v>
      </c>
      <c r="I2093" s="51" t="str">
        <f>_xlfn.XLOOKUP(Q2_2025[[#This Row],[Artikelnr]],Artikel_prijzen[Artnr],Artikel_prijzen[Groep],"")</f>
        <v/>
      </c>
      <c r="J2093" s="10" t="str">
        <f>_xlfn.XLOOKUP(Q2_2025[[#This Row],[Artikelnr]],Artikel_prijzen[Artnr],Artikel_prijzen[Prijs 2025],"")</f>
        <v/>
      </c>
      <c r="K2093" t="str">
        <f>IF(Q2_2025[[#This Row],[Artikelprijs]]&lt;&gt;"",IF(Q2_2025[[#This Row],[Stuksprijs]]=Q2_2025[[#This Row],[Artikelprijs]],"Prijs gelijk","Prijs wijkt af"),"")</f>
        <v/>
      </c>
      <c r="L2093" t="str">
        <f>IF(Q2_2025[[#This Row],[Relatiekorting percentage]]=0,
    "Nvt",
    IF(Q2_2025[[#This Row],[Brutobedrag 2]] &lt; Q2_2025[[#This Row],[Bruto - Rel.korting]],
        "Nee",
        "Ja"))</f>
        <v>Nvt</v>
      </c>
      <c r="M2093" s="10">
        <f>IF(Q2_2025[[#This Row],[Artikelprijs]]&lt;&gt;"",Q2_2025[[#This Row],[Artikelprijs]],Q2_2025[[#This Row],[Stuksprijs]])</f>
        <v>16.54</v>
      </c>
      <c r="N2093" s="10">
        <f>Q2_2025[[#This Row],[Besteld]]*Q2_2025[[#This Row],[Prijs 2]]</f>
        <v>66.16</v>
      </c>
      <c r="O2093" s="10">
        <f>IF(Q2_2025[[#This Row],[Brutobedrag 2]]&lt;Q2_2025[[#This Row],[Bruto - Rel.korting]],Q2_2025[[#This Row],[Brutobedrag 2]],Q2_2025[[#This Row],[Brutobedrag 2]]*(100-Q2_2025[[#This Row],[Relatiekorting percentage]])/100)</f>
        <v>66.16</v>
      </c>
      <c r="R2093" s="3"/>
      <c r="W2093"/>
      <c r="AB2093"/>
    </row>
    <row r="2094" spans="1:28" x14ac:dyDescent="0.3">
      <c r="A2094" t="s">
        <v>702</v>
      </c>
      <c r="B2094">
        <v>5030232</v>
      </c>
      <c r="C2094" t="s">
        <v>116</v>
      </c>
      <c r="D2094">
        <v>1</v>
      </c>
      <c r="E2094" s="10">
        <v>144.19999999999999</v>
      </c>
      <c r="F2094" s="10">
        <v>144.19999999999999</v>
      </c>
      <c r="G2094" s="10">
        <v>144.19999999999999</v>
      </c>
      <c r="H2094">
        <v>0</v>
      </c>
      <c r="I2094" s="51" t="str">
        <f>_xlfn.XLOOKUP(Q2_2025[[#This Row],[Artikelnr]],Artikel_prijzen[Artnr],Artikel_prijzen[Groep],"")</f>
        <v>Rigging</v>
      </c>
      <c r="J2094" s="10">
        <f>_xlfn.XLOOKUP(Q2_2025[[#This Row],[Artikelnr]],Artikel_prijzen[Artnr],Artikel_prijzen[Prijs 2025],"")</f>
        <v>140</v>
      </c>
      <c r="K2094" t="str">
        <f>IF(Q2_2025[[#This Row],[Artikelprijs]]&lt;&gt;"",IF(Q2_2025[[#This Row],[Stuksprijs]]=Q2_2025[[#This Row],[Artikelprijs]],"Prijs gelijk","Prijs wijkt af"),"")</f>
        <v>Prijs wijkt af</v>
      </c>
      <c r="L2094" t="str">
        <f>IF(Q2_2025[[#This Row],[Relatiekorting percentage]]=0,
    "Nvt",
    IF(Q2_2025[[#This Row],[Brutobedrag 2]] &lt; Q2_2025[[#This Row],[Bruto - Rel.korting]],
        "Nee",
        "Ja"))</f>
        <v>Nvt</v>
      </c>
      <c r="M2094" s="10">
        <f>IF(Q2_2025[[#This Row],[Artikelprijs]]&lt;&gt;"",Q2_2025[[#This Row],[Artikelprijs]],Q2_2025[[#This Row],[Stuksprijs]])</f>
        <v>140</v>
      </c>
      <c r="N2094" s="10">
        <f>Q2_2025[[#This Row],[Besteld]]*Q2_2025[[#This Row],[Prijs 2]]</f>
        <v>140</v>
      </c>
      <c r="O2094" s="10">
        <f>IF(Q2_2025[[#This Row],[Brutobedrag 2]]&lt;Q2_2025[[#This Row],[Bruto - Rel.korting]],Q2_2025[[#This Row],[Brutobedrag 2]],Q2_2025[[#This Row],[Brutobedrag 2]]*(100-Q2_2025[[#This Row],[Relatiekorting percentage]])/100)</f>
        <v>140</v>
      </c>
      <c r="R2094" s="3"/>
      <c r="W2094"/>
      <c r="AB2094"/>
    </row>
    <row r="2095" spans="1:28" x14ac:dyDescent="0.3">
      <c r="A2095" t="s">
        <v>702</v>
      </c>
      <c r="B2095">
        <v>5030228</v>
      </c>
      <c r="C2095" t="s">
        <v>113</v>
      </c>
      <c r="D2095">
        <v>4</v>
      </c>
      <c r="E2095" s="10">
        <v>236.9</v>
      </c>
      <c r="F2095" s="10">
        <v>947.6</v>
      </c>
      <c r="G2095" s="10">
        <v>947.6</v>
      </c>
      <c r="H2095">
        <v>0</v>
      </c>
      <c r="I2095" s="51" t="str">
        <f>_xlfn.XLOOKUP(Q2_2025[[#This Row],[Artikelnr]],Artikel_prijzen[Artnr],Artikel_prijzen[Groep],"")</f>
        <v>Rigging</v>
      </c>
      <c r="J2095" s="10">
        <f>_xlfn.XLOOKUP(Q2_2025[[#This Row],[Artikelnr]],Artikel_prijzen[Artnr],Artikel_prijzen[Prijs 2025],"")</f>
        <v>230</v>
      </c>
      <c r="K2095" t="str">
        <f>IF(Q2_2025[[#This Row],[Artikelprijs]]&lt;&gt;"",IF(Q2_2025[[#This Row],[Stuksprijs]]=Q2_2025[[#This Row],[Artikelprijs]],"Prijs gelijk","Prijs wijkt af"),"")</f>
        <v>Prijs wijkt af</v>
      </c>
      <c r="L2095" t="str">
        <f>IF(Q2_2025[[#This Row],[Relatiekorting percentage]]=0,
    "Nvt",
    IF(Q2_2025[[#This Row],[Brutobedrag 2]] &lt; Q2_2025[[#This Row],[Bruto - Rel.korting]],
        "Nee",
        "Ja"))</f>
        <v>Nvt</v>
      </c>
      <c r="M2095" s="10">
        <f>IF(Q2_2025[[#This Row],[Artikelprijs]]&lt;&gt;"",Q2_2025[[#This Row],[Artikelprijs]],Q2_2025[[#This Row],[Stuksprijs]])</f>
        <v>230</v>
      </c>
      <c r="N2095" s="10">
        <f>Q2_2025[[#This Row],[Besteld]]*Q2_2025[[#This Row],[Prijs 2]]</f>
        <v>920</v>
      </c>
      <c r="O2095" s="10">
        <f>IF(Q2_2025[[#This Row],[Brutobedrag 2]]&lt;Q2_2025[[#This Row],[Bruto - Rel.korting]],Q2_2025[[#This Row],[Brutobedrag 2]],Q2_2025[[#This Row],[Brutobedrag 2]]*(100-Q2_2025[[#This Row],[Relatiekorting percentage]])/100)</f>
        <v>920</v>
      </c>
      <c r="R2095" s="3"/>
      <c r="W2095"/>
      <c r="AB2095"/>
    </row>
    <row r="2096" spans="1:28" x14ac:dyDescent="0.3">
      <c r="A2096" t="s">
        <v>702</v>
      </c>
      <c r="B2096">
        <v>5030232</v>
      </c>
      <c r="C2096" t="s">
        <v>116</v>
      </c>
      <c r="D2096">
        <v>1</v>
      </c>
      <c r="E2096" s="10">
        <v>144.19999999999999</v>
      </c>
      <c r="F2096" s="10">
        <v>144.19999999999999</v>
      </c>
      <c r="G2096" s="10">
        <v>144.19999999999999</v>
      </c>
      <c r="H2096">
        <v>0</v>
      </c>
      <c r="I2096" s="51" t="str">
        <f>_xlfn.XLOOKUP(Q2_2025[[#This Row],[Artikelnr]],Artikel_prijzen[Artnr],Artikel_prijzen[Groep],"")</f>
        <v>Rigging</v>
      </c>
      <c r="J2096" s="10">
        <f>_xlfn.XLOOKUP(Q2_2025[[#This Row],[Artikelnr]],Artikel_prijzen[Artnr],Artikel_prijzen[Prijs 2025],"")</f>
        <v>140</v>
      </c>
      <c r="K2096" t="str">
        <f>IF(Q2_2025[[#This Row],[Artikelprijs]]&lt;&gt;"",IF(Q2_2025[[#This Row],[Stuksprijs]]=Q2_2025[[#This Row],[Artikelprijs]],"Prijs gelijk","Prijs wijkt af"),"")</f>
        <v>Prijs wijkt af</v>
      </c>
      <c r="L2096" t="str">
        <f>IF(Q2_2025[[#This Row],[Relatiekorting percentage]]=0,
    "Nvt",
    IF(Q2_2025[[#This Row],[Brutobedrag 2]] &lt; Q2_2025[[#This Row],[Bruto - Rel.korting]],
        "Nee",
        "Ja"))</f>
        <v>Nvt</v>
      </c>
      <c r="M2096" s="10">
        <f>IF(Q2_2025[[#This Row],[Artikelprijs]]&lt;&gt;"",Q2_2025[[#This Row],[Artikelprijs]],Q2_2025[[#This Row],[Stuksprijs]])</f>
        <v>140</v>
      </c>
      <c r="N2096" s="10">
        <f>Q2_2025[[#This Row],[Besteld]]*Q2_2025[[#This Row],[Prijs 2]]</f>
        <v>140</v>
      </c>
      <c r="O2096" s="10">
        <f>IF(Q2_2025[[#This Row],[Brutobedrag 2]]&lt;Q2_2025[[#This Row],[Bruto - Rel.korting]],Q2_2025[[#This Row],[Brutobedrag 2]],Q2_2025[[#This Row],[Brutobedrag 2]]*(100-Q2_2025[[#This Row],[Relatiekorting percentage]])/100)</f>
        <v>140</v>
      </c>
      <c r="R2096" s="3"/>
      <c r="W2096"/>
      <c r="AB2096"/>
    </row>
    <row r="2097" spans="1:28" x14ac:dyDescent="0.3">
      <c r="A2097" t="s">
        <v>702</v>
      </c>
      <c r="B2097">
        <v>5030228</v>
      </c>
      <c r="C2097" t="s">
        <v>113</v>
      </c>
      <c r="D2097">
        <v>2</v>
      </c>
      <c r="E2097" s="10">
        <v>236.9</v>
      </c>
      <c r="F2097" s="10">
        <v>473.8</v>
      </c>
      <c r="G2097" s="10">
        <v>473.8</v>
      </c>
      <c r="H2097">
        <v>0</v>
      </c>
      <c r="I2097" s="51" t="str">
        <f>_xlfn.XLOOKUP(Q2_2025[[#This Row],[Artikelnr]],Artikel_prijzen[Artnr],Artikel_prijzen[Groep],"")</f>
        <v>Rigging</v>
      </c>
      <c r="J2097" s="10">
        <f>_xlfn.XLOOKUP(Q2_2025[[#This Row],[Artikelnr]],Artikel_prijzen[Artnr],Artikel_prijzen[Prijs 2025],"")</f>
        <v>230</v>
      </c>
      <c r="K2097" t="str">
        <f>IF(Q2_2025[[#This Row],[Artikelprijs]]&lt;&gt;"",IF(Q2_2025[[#This Row],[Stuksprijs]]=Q2_2025[[#This Row],[Artikelprijs]],"Prijs gelijk","Prijs wijkt af"),"")</f>
        <v>Prijs wijkt af</v>
      </c>
      <c r="L2097" t="str">
        <f>IF(Q2_2025[[#This Row],[Relatiekorting percentage]]=0,
    "Nvt",
    IF(Q2_2025[[#This Row],[Brutobedrag 2]] &lt; Q2_2025[[#This Row],[Bruto - Rel.korting]],
        "Nee",
        "Ja"))</f>
        <v>Nvt</v>
      </c>
      <c r="M2097" s="10">
        <f>IF(Q2_2025[[#This Row],[Artikelprijs]]&lt;&gt;"",Q2_2025[[#This Row],[Artikelprijs]],Q2_2025[[#This Row],[Stuksprijs]])</f>
        <v>230</v>
      </c>
      <c r="N2097" s="10">
        <f>Q2_2025[[#This Row],[Besteld]]*Q2_2025[[#This Row],[Prijs 2]]</f>
        <v>460</v>
      </c>
      <c r="O2097" s="10">
        <f>IF(Q2_2025[[#This Row],[Brutobedrag 2]]&lt;Q2_2025[[#This Row],[Bruto - Rel.korting]],Q2_2025[[#This Row],[Brutobedrag 2]],Q2_2025[[#This Row],[Brutobedrag 2]]*(100-Q2_2025[[#This Row],[Relatiekorting percentage]])/100)</f>
        <v>460</v>
      </c>
      <c r="R2097" s="3"/>
      <c r="W2097"/>
      <c r="AB2097"/>
    </row>
    <row r="2098" spans="1:28" x14ac:dyDescent="0.3">
      <c r="A2098" t="s">
        <v>702</v>
      </c>
      <c r="B2098">
        <v>5030228</v>
      </c>
      <c r="C2098" t="s">
        <v>113</v>
      </c>
      <c r="D2098">
        <v>4</v>
      </c>
      <c r="E2098" s="10">
        <v>236.9</v>
      </c>
      <c r="F2098" s="10">
        <v>947.6</v>
      </c>
      <c r="G2098" s="10">
        <v>947.6</v>
      </c>
      <c r="H2098">
        <v>0</v>
      </c>
      <c r="I2098" s="51" t="str">
        <f>_xlfn.XLOOKUP(Q2_2025[[#This Row],[Artikelnr]],Artikel_prijzen[Artnr],Artikel_prijzen[Groep],"")</f>
        <v>Rigging</v>
      </c>
      <c r="J2098" s="10">
        <f>_xlfn.XLOOKUP(Q2_2025[[#This Row],[Artikelnr]],Artikel_prijzen[Artnr],Artikel_prijzen[Prijs 2025],"")</f>
        <v>230</v>
      </c>
      <c r="K2098" t="str">
        <f>IF(Q2_2025[[#This Row],[Artikelprijs]]&lt;&gt;"",IF(Q2_2025[[#This Row],[Stuksprijs]]=Q2_2025[[#This Row],[Artikelprijs]],"Prijs gelijk","Prijs wijkt af"),"")</f>
        <v>Prijs wijkt af</v>
      </c>
      <c r="L2098" t="str">
        <f>IF(Q2_2025[[#This Row],[Relatiekorting percentage]]=0,
    "Nvt",
    IF(Q2_2025[[#This Row],[Brutobedrag 2]] &lt; Q2_2025[[#This Row],[Bruto - Rel.korting]],
        "Nee",
        "Ja"))</f>
        <v>Nvt</v>
      </c>
      <c r="M2098" s="10">
        <f>IF(Q2_2025[[#This Row],[Artikelprijs]]&lt;&gt;"",Q2_2025[[#This Row],[Artikelprijs]],Q2_2025[[#This Row],[Stuksprijs]])</f>
        <v>230</v>
      </c>
      <c r="N2098" s="10">
        <f>Q2_2025[[#This Row],[Besteld]]*Q2_2025[[#This Row],[Prijs 2]]</f>
        <v>920</v>
      </c>
      <c r="O2098" s="10">
        <f>IF(Q2_2025[[#This Row],[Brutobedrag 2]]&lt;Q2_2025[[#This Row],[Bruto - Rel.korting]],Q2_2025[[#This Row],[Brutobedrag 2]],Q2_2025[[#This Row],[Brutobedrag 2]]*(100-Q2_2025[[#This Row],[Relatiekorting percentage]])/100)</f>
        <v>920</v>
      </c>
      <c r="R2098" s="3"/>
      <c r="W2098"/>
      <c r="AB2098"/>
    </row>
    <row r="2099" spans="1:28" x14ac:dyDescent="0.3">
      <c r="A2099" t="s">
        <v>702</v>
      </c>
      <c r="B2099">
        <v>5030228</v>
      </c>
      <c r="C2099" t="s">
        <v>113</v>
      </c>
      <c r="D2099">
        <v>4</v>
      </c>
      <c r="E2099" s="10">
        <v>236.9</v>
      </c>
      <c r="F2099" s="10">
        <v>947.6</v>
      </c>
      <c r="G2099" s="10">
        <v>947.6</v>
      </c>
      <c r="H2099">
        <v>0</v>
      </c>
      <c r="I2099" s="51" t="str">
        <f>_xlfn.XLOOKUP(Q2_2025[[#This Row],[Artikelnr]],Artikel_prijzen[Artnr],Artikel_prijzen[Groep],"")</f>
        <v>Rigging</v>
      </c>
      <c r="J2099" s="10">
        <f>_xlfn.XLOOKUP(Q2_2025[[#This Row],[Artikelnr]],Artikel_prijzen[Artnr],Artikel_prijzen[Prijs 2025],"")</f>
        <v>230</v>
      </c>
      <c r="K2099" t="str">
        <f>IF(Q2_2025[[#This Row],[Artikelprijs]]&lt;&gt;"",IF(Q2_2025[[#This Row],[Stuksprijs]]=Q2_2025[[#This Row],[Artikelprijs]],"Prijs gelijk","Prijs wijkt af"),"")</f>
        <v>Prijs wijkt af</v>
      </c>
      <c r="L2099" t="str">
        <f>IF(Q2_2025[[#This Row],[Relatiekorting percentage]]=0,
    "Nvt",
    IF(Q2_2025[[#This Row],[Brutobedrag 2]] &lt; Q2_2025[[#This Row],[Bruto - Rel.korting]],
        "Nee",
        "Ja"))</f>
        <v>Nvt</v>
      </c>
      <c r="M2099" s="10">
        <f>IF(Q2_2025[[#This Row],[Artikelprijs]]&lt;&gt;"",Q2_2025[[#This Row],[Artikelprijs]],Q2_2025[[#This Row],[Stuksprijs]])</f>
        <v>230</v>
      </c>
      <c r="N2099" s="10">
        <f>Q2_2025[[#This Row],[Besteld]]*Q2_2025[[#This Row],[Prijs 2]]</f>
        <v>920</v>
      </c>
      <c r="O2099" s="10">
        <f>IF(Q2_2025[[#This Row],[Brutobedrag 2]]&lt;Q2_2025[[#This Row],[Bruto - Rel.korting]],Q2_2025[[#This Row],[Brutobedrag 2]],Q2_2025[[#This Row],[Brutobedrag 2]]*(100-Q2_2025[[#This Row],[Relatiekorting percentage]])/100)</f>
        <v>920</v>
      </c>
      <c r="R2099" s="3"/>
      <c r="W2099"/>
      <c r="AB2099"/>
    </row>
    <row r="2100" spans="1:28" x14ac:dyDescent="0.3">
      <c r="A2100" t="s">
        <v>702</v>
      </c>
      <c r="B2100">
        <v>2004027</v>
      </c>
      <c r="C2100" t="s">
        <v>339</v>
      </c>
      <c r="D2100">
        <v>4</v>
      </c>
      <c r="E2100" s="10">
        <v>16.54</v>
      </c>
      <c r="F2100" s="10">
        <v>66.16</v>
      </c>
      <c r="G2100" s="10">
        <v>66.16</v>
      </c>
      <c r="H2100">
        <v>0</v>
      </c>
      <c r="I2100" s="51" t="str">
        <f>_xlfn.XLOOKUP(Q2_2025[[#This Row],[Artikelnr]],Artikel_prijzen[Artnr],Artikel_prijzen[Groep],"")</f>
        <v/>
      </c>
      <c r="J2100" s="10" t="str">
        <f>_xlfn.XLOOKUP(Q2_2025[[#This Row],[Artikelnr]],Artikel_prijzen[Artnr],Artikel_prijzen[Prijs 2025],"")</f>
        <v/>
      </c>
      <c r="K2100" t="str">
        <f>IF(Q2_2025[[#This Row],[Artikelprijs]]&lt;&gt;"",IF(Q2_2025[[#This Row],[Stuksprijs]]=Q2_2025[[#This Row],[Artikelprijs]],"Prijs gelijk","Prijs wijkt af"),"")</f>
        <v/>
      </c>
      <c r="L2100" t="str">
        <f>IF(Q2_2025[[#This Row],[Relatiekorting percentage]]=0,
    "Nvt",
    IF(Q2_2025[[#This Row],[Brutobedrag 2]] &lt; Q2_2025[[#This Row],[Bruto - Rel.korting]],
        "Nee",
        "Ja"))</f>
        <v>Nvt</v>
      </c>
      <c r="M2100" s="10">
        <f>IF(Q2_2025[[#This Row],[Artikelprijs]]&lt;&gt;"",Q2_2025[[#This Row],[Artikelprijs]],Q2_2025[[#This Row],[Stuksprijs]])</f>
        <v>16.54</v>
      </c>
      <c r="N2100" s="10">
        <f>Q2_2025[[#This Row],[Besteld]]*Q2_2025[[#This Row],[Prijs 2]]</f>
        <v>66.16</v>
      </c>
      <c r="O2100" s="10">
        <f>IF(Q2_2025[[#This Row],[Brutobedrag 2]]&lt;Q2_2025[[#This Row],[Bruto - Rel.korting]],Q2_2025[[#This Row],[Brutobedrag 2]],Q2_2025[[#This Row],[Brutobedrag 2]]*(100-Q2_2025[[#This Row],[Relatiekorting percentage]])/100)</f>
        <v>66.16</v>
      </c>
      <c r="R2100" s="3"/>
      <c r="W2100"/>
      <c r="AB2100"/>
    </row>
    <row r="2101" spans="1:28" x14ac:dyDescent="0.3">
      <c r="A2101" t="s">
        <v>702</v>
      </c>
      <c r="B2101">
        <v>5031052</v>
      </c>
      <c r="C2101" t="s">
        <v>12</v>
      </c>
      <c r="D2101">
        <v>4</v>
      </c>
      <c r="E2101" s="10">
        <v>88.07</v>
      </c>
      <c r="F2101" s="10">
        <v>352.28</v>
      </c>
      <c r="G2101" s="10">
        <v>281.82</v>
      </c>
      <c r="H2101">
        <v>20</v>
      </c>
      <c r="I2101" s="51" t="str">
        <f>_xlfn.XLOOKUP(Q2_2025[[#This Row],[Artikelnr]],Artikel_prijzen[Artnr],Artikel_prijzen[Groep],"")</f>
        <v/>
      </c>
      <c r="J2101" s="10" t="str">
        <f>_xlfn.XLOOKUP(Q2_2025[[#This Row],[Artikelnr]],Artikel_prijzen[Artnr],Artikel_prijzen[Prijs 2025],"")</f>
        <v/>
      </c>
      <c r="K2101" t="str">
        <f>IF(Q2_2025[[#This Row],[Artikelprijs]]&lt;&gt;"",IF(Q2_2025[[#This Row],[Stuksprijs]]=Q2_2025[[#This Row],[Artikelprijs]],"Prijs gelijk","Prijs wijkt af"),"")</f>
        <v/>
      </c>
      <c r="L2101" t="str">
        <f>IF(Q2_2025[[#This Row],[Relatiekorting percentage]]=0,
    "Nvt",
    IF(Q2_2025[[#This Row],[Brutobedrag 2]] &lt; Q2_2025[[#This Row],[Bruto - Rel.korting]],
        "Nee",
        "Ja"))</f>
        <v>Ja</v>
      </c>
      <c r="M2101" s="10">
        <f>IF(Q2_2025[[#This Row],[Artikelprijs]]&lt;&gt;"",Q2_2025[[#This Row],[Artikelprijs]],Q2_2025[[#This Row],[Stuksprijs]])</f>
        <v>88.07</v>
      </c>
      <c r="N2101" s="10">
        <f>Q2_2025[[#This Row],[Besteld]]*Q2_2025[[#This Row],[Prijs 2]]</f>
        <v>352.28</v>
      </c>
      <c r="O2101" s="10">
        <f>IF(Q2_2025[[#This Row],[Brutobedrag 2]]&lt;Q2_2025[[#This Row],[Bruto - Rel.korting]],Q2_2025[[#This Row],[Brutobedrag 2]],Q2_2025[[#This Row],[Brutobedrag 2]]*(100-Q2_2025[[#This Row],[Relatiekorting percentage]])/100)</f>
        <v>281.82399999999996</v>
      </c>
      <c r="R2101" s="3"/>
      <c r="W2101"/>
      <c r="AB2101"/>
    </row>
    <row r="2102" spans="1:28" x14ac:dyDescent="0.3">
      <c r="A2102" t="s">
        <v>702</v>
      </c>
      <c r="B2102">
        <v>5031056</v>
      </c>
      <c r="C2102" t="s">
        <v>15</v>
      </c>
      <c r="D2102">
        <v>4</v>
      </c>
      <c r="E2102" s="10">
        <v>69.78</v>
      </c>
      <c r="F2102" s="10">
        <v>279.12</v>
      </c>
      <c r="G2102" s="10">
        <v>223.3</v>
      </c>
      <c r="H2102">
        <v>20</v>
      </c>
      <c r="I2102" s="51" t="str">
        <f>_xlfn.XLOOKUP(Q2_2025[[#This Row],[Artikelnr]],Artikel_prijzen[Artnr],Artikel_prijzen[Groep],"")</f>
        <v/>
      </c>
      <c r="J2102" s="10" t="str">
        <f>_xlfn.XLOOKUP(Q2_2025[[#This Row],[Artikelnr]],Artikel_prijzen[Artnr],Artikel_prijzen[Prijs 2025],"")</f>
        <v/>
      </c>
      <c r="K2102" t="str">
        <f>IF(Q2_2025[[#This Row],[Artikelprijs]]&lt;&gt;"",IF(Q2_2025[[#This Row],[Stuksprijs]]=Q2_2025[[#This Row],[Artikelprijs]],"Prijs gelijk","Prijs wijkt af"),"")</f>
        <v/>
      </c>
      <c r="L2102" t="str">
        <f>IF(Q2_2025[[#This Row],[Relatiekorting percentage]]=0,
    "Nvt",
    IF(Q2_2025[[#This Row],[Brutobedrag 2]] &lt; Q2_2025[[#This Row],[Bruto - Rel.korting]],
        "Nee",
        "Ja"))</f>
        <v>Ja</v>
      </c>
      <c r="M2102" s="10">
        <f>IF(Q2_2025[[#This Row],[Artikelprijs]]&lt;&gt;"",Q2_2025[[#This Row],[Artikelprijs]],Q2_2025[[#This Row],[Stuksprijs]])</f>
        <v>69.78</v>
      </c>
      <c r="N2102" s="10">
        <f>Q2_2025[[#This Row],[Besteld]]*Q2_2025[[#This Row],[Prijs 2]]</f>
        <v>279.12</v>
      </c>
      <c r="O2102" s="10">
        <f>IF(Q2_2025[[#This Row],[Brutobedrag 2]]&lt;Q2_2025[[#This Row],[Bruto - Rel.korting]],Q2_2025[[#This Row],[Brutobedrag 2]],Q2_2025[[#This Row],[Brutobedrag 2]]*(100-Q2_2025[[#This Row],[Relatiekorting percentage]])/100)</f>
        <v>223.29599999999999</v>
      </c>
      <c r="R2102" s="3"/>
      <c r="W2102"/>
      <c r="AB2102"/>
    </row>
    <row r="2103" spans="1:28" x14ac:dyDescent="0.3">
      <c r="A2103" t="s">
        <v>702</v>
      </c>
      <c r="B2103">
        <v>5030229</v>
      </c>
      <c r="C2103" t="s">
        <v>18</v>
      </c>
      <c r="D2103">
        <v>12</v>
      </c>
      <c r="E2103" s="10">
        <v>303.85000000000002</v>
      </c>
      <c r="F2103" s="10">
        <v>3646.2</v>
      </c>
      <c r="G2103" s="10">
        <v>3646.2</v>
      </c>
      <c r="H2103">
        <v>0</v>
      </c>
      <c r="I2103" s="51" t="str">
        <f>_xlfn.XLOOKUP(Q2_2025[[#This Row],[Artikelnr]],Artikel_prijzen[Artnr],Artikel_prijzen[Groep],"")</f>
        <v>Rigging</v>
      </c>
      <c r="J2103" s="10">
        <f>_xlfn.XLOOKUP(Q2_2025[[#This Row],[Artikelnr]],Artikel_prijzen[Artnr],Artikel_prijzen[Prijs 2025],"")</f>
        <v>295</v>
      </c>
      <c r="K2103" t="str">
        <f>IF(Q2_2025[[#This Row],[Artikelprijs]]&lt;&gt;"",IF(Q2_2025[[#This Row],[Stuksprijs]]=Q2_2025[[#This Row],[Artikelprijs]],"Prijs gelijk","Prijs wijkt af"),"")</f>
        <v>Prijs wijkt af</v>
      </c>
      <c r="L2103" t="str">
        <f>IF(Q2_2025[[#This Row],[Relatiekorting percentage]]=0,
    "Nvt",
    IF(Q2_2025[[#This Row],[Brutobedrag 2]] &lt; Q2_2025[[#This Row],[Bruto - Rel.korting]],
        "Nee",
        "Ja"))</f>
        <v>Nvt</v>
      </c>
      <c r="M2103" s="10">
        <f>IF(Q2_2025[[#This Row],[Artikelprijs]]&lt;&gt;"",Q2_2025[[#This Row],[Artikelprijs]],Q2_2025[[#This Row],[Stuksprijs]])</f>
        <v>295</v>
      </c>
      <c r="N2103" s="10">
        <f>Q2_2025[[#This Row],[Besteld]]*Q2_2025[[#This Row],[Prijs 2]]</f>
        <v>3540</v>
      </c>
      <c r="O2103" s="10">
        <f>IF(Q2_2025[[#This Row],[Brutobedrag 2]]&lt;Q2_2025[[#This Row],[Bruto - Rel.korting]],Q2_2025[[#This Row],[Brutobedrag 2]],Q2_2025[[#This Row],[Brutobedrag 2]]*(100-Q2_2025[[#This Row],[Relatiekorting percentage]])/100)</f>
        <v>3540</v>
      </c>
      <c r="R2103" s="3"/>
      <c r="W2103"/>
      <c r="AB2103"/>
    </row>
    <row r="2104" spans="1:28" x14ac:dyDescent="0.3">
      <c r="A2104" t="s">
        <v>702</v>
      </c>
      <c r="B2104">
        <v>5030232</v>
      </c>
      <c r="C2104" t="s">
        <v>116</v>
      </c>
      <c r="D2104">
        <v>2</v>
      </c>
      <c r="E2104" s="10">
        <v>144.19999999999999</v>
      </c>
      <c r="F2104" s="10">
        <v>288.39999999999998</v>
      </c>
      <c r="G2104" s="10">
        <v>288.39999999999998</v>
      </c>
      <c r="H2104">
        <v>0</v>
      </c>
      <c r="I2104" s="51" t="str">
        <f>_xlfn.XLOOKUP(Q2_2025[[#This Row],[Artikelnr]],Artikel_prijzen[Artnr],Artikel_prijzen[Groep],"")</f>
        <v>Rigging</v>
      </c>
      <c r="J2104" s="10">
        <f>_xlfn.XLOOKUP(Q2_2025[[#This Row],[Artikelnr]],Artikel_prijzen[Artnr],Artikel_prijzen[Prijs 2025],"")</f>
        <v>140</v>
      </c>
      <c r="K2104" t="str">
        <f>IF(Q2_2025[[#This Row],[Artikelprijs]]&lt;&gt;"",IF(Q2_2025[[#This Row],[Stuksprijs]]=Q2_2025[[#This Row],[Artikelprijs]],"Prijs gelijk","Prijs wijkt af"),"")</f>
        <v>Prijs wijkt af</v>
      </c>
      <c r="L2104" t="str">
        <f>IF(Q2_2025[[#This Row],[Relatiekorting percentage]]=0,
    "Nvt",
    IF(Q2_2025[[#This Row],[Brutobedrag 2]] &lt; Q2_2025[[#This Row],[Bruto - Rel.korting]],
        "Nee",
        "Ja"))</f>
        <v>Nvt</v>
      </c>
      <c r="M2104" s="10">
        <f>IF(Q2_2025[[#This Row],[Artikelprijs]]&lt;&gt;"",Q2_2025[[#This Row],[Artikelprijs]],Q2_2025[[#This Row],[Stuksprijs]])</f>
        <v>140</v>
      </c>
      <c r="N2104" s="10">
        <f>Q2_2025[[#This Row],[Besteld]]*Q2_2025[[#This Row],[Prijs 2]]</f>
        <v>280</v>
      </c>
      <c r="O2104" s="10">
        <f>IF(Q2_2025[[#This Row],[Brutobedrag 2]]&lt;Q2_2025[[#This Row],[Bruto - Rel.korting]],Q2_2025[[#This Row],[Brutobedrag 2]],Q2_2025[[#This Row],[Brutobedrag 2]]*(100-Q2_2025[[#This Row],[Relatiekorting percentage]])/100)</f>
        <v>280</v>
      </c>
      <c r="R2104" s="3"/>
      <c r="W2104"/>
      <c r="AB2104"/>
    </row>
    <row r="2105" spans="1:28" x14ac:dyDescent="0.3">
      <c r="A2105" t="s">
        <v>702</v>
      </c>
      <c r="B2105">
        <v>5030001</v>
      </c>
      <c r="C2105" t="s">
        <v>132</v>
      </c>
      <c r="D2105">
        <v>36</v>
      </c>
      <c r="E2105" s="10">
        <v>28.84</v>
      </c>
      <c r="F2105" s="10">
        <v>1038.24</v>
      </c>
      <c r="G2105" s="10">
        <v>1038.24</v>
      </c>
      <c r="H2105">
        <v>0</v>
      </c>
      <c r="I2105" s="51" t="str">
        <f>_xlfn.XLOOKUP(Q2_2025[[#This Row],[Artikelnr]],Artikel_prijzen[Artnr],Artikel_prijzen[Groep],"")</f>
        <v>Rigging</v>
      </c>
      <c r="J2105" s="10">
        <f>_xlfn.XLOOKUP(Q2_2025[[#This Row],[Artikelnr]],Artikel_prijzen[Artnr],Artikel_prijzen[Prijs 2025],"")</f>
        <v>28</v>
      </c>
      <c r="K2105" t="str">
        <f>IF(Q2_2025[[#This Row],[Artikelprijs]]&lt;&gt;"",IF(Q2_2025[[#This Row],[Stuksprijs]]=Q2_2025[[#This Row],[Artikelprijs]],"Prijs gelijk","Prijs wijkt af"),"")</f>
        <v>Prijs wijkt af</v>
      </c>
      <c r="L2105" t="str">
        <f>IF(Q2_2025[[#This Row],[Relatiekorting percentage]]=0,
    "Nvt",
    IF(Q2_2025[[#This Row],[Brutobedrag 2]] &lt; Q2_2025[[#This Row],[Bruto - Rel.korting]],
        "Nee",
        "Ja"))</f>
        <v>Nvt</v>
      </c>
      <c r="M2105" s="10">
        <f>IF(Q2_2025[[#This Row],[Artikelprijs]]&lt;&gt;"",Q2_2025[[#This Row],[Artikelprijs]],Q2_2025[[#This Row],[Stuksprijs]])</f>
        <v>28</v>
      </c>
      <c r="N2105" s="10">
        <f>Q2_2025[[#This Row],[Besteld]]*Q2_2025[[#This Row],[Prijs 2]]</f>
        <v>1008</v>
      </c>
      <c r="O2105" s="10">
        <f>IF(Q2_2025[[#This Row],[Brutobedrag 2]]&lt;Q2_2025[[#This Row],[Bruto - Rel.korting]],Q2_2025[[#This Row],[Brutobedrag 2]],Q2_2025[[#This Row],[Brutobedrag 2]]*(100-Q2_2025[[#This Row],[Relatiekorting percentage]])/100)</f>
        <v>1008</v>
      </c>
      <c r="R2105" s="3"/>
      <c r="W2105"/>
      <c r="AB2105"/>
    </row>
    <row r="2106" spans="1:28" x14ac:dyDescent="0.3">
      <c r="A2106" t="s">
        <v>702</v>
      </c>
      <c r="B2106">
        <v>5030229</v>
      </c>
      <c r="C2106" t="s">
        <v>18</v>
      </c>
      <c r="D2106">
        <v>6</v>
      </c>
      <c r="E2106" s="10">
        <v>303.85000000000002</v>
      </c>
      <c r="F2106" s="10">
        <v>1823.1</v>
      </c>
      <c r="G2106" s="10">
        <v>1823.1</v>
      </c>
      <c r="H2106">
        <v>0</v>
      </c>
      <c r="I2106" s="51" t="str">
        <f>_xlfn.XLOOKUP(Q2_2025[[#This Row],[Artikelnr]],Artikel_prijzen[Artnr],Artikel_prijzen[Groep],"")</f>
        <v>Rigging</v>
      </c>
      <c r="J2106" s="10">
        <f>_xlfn.XLOOKUP(Q2_2025[[#This Row],[Artikelnr]],Artikel_prijzen[Artnr],Artikel_prijzen[Prijs 2025],"")</f>
        <v>295</v>
      </c>
      <c r="K2106" t="str">
        <f>IF(Q2_2025[[#This Row],[Artikelprijs]]&lt;&gt;"",IF(Q2_2025[[#This Row],[Stuksprijs]]=Q2_2025[[#This Row],[Artikelprijs]],"Prijs gelijk","Prijs wijkt af"),"")</f>
        <v>Prijs wijkt af</v>
      </c>
      <c r="L2106" t="str">
        <f>IF(Q2_2025[[#This Row],[Relatiekorting percentage]]=0,
    "Nvt",
    IF(Q2_2025[[#This Row],[Brutobedrag 2]] &lt; Q2_2025[[#This Row],[Bruto - Rel.korting]],
        "Nee",
        "Ja"))</f>
        <v>Nvt</v>
      </c>
      <c r="M2106" s="10">
        <f>IF(Q2_2025[[#This Row],[Artikelprijs]]&lt;&gt;"",Q2_2025[[#This Row],[Artikelprijs]],Q2_2025[[#This Row],[Stuksprijs]])</f>
        <v>295</v>
      </c>
      <c r="N2106" s="10">
        <f>Q2_2025[[#This Row],[Besteld]]*Q2_2025[[#This Row],[Prijs 2]]</f>
        <v>1770</v>
      </c>
      <c r="O2106" s="10">
        <f>IF(Q2_2025[[#This Row],[Brutobedrag 2]]&lt;Q2_2025[[#This Row],[Bruto - Rel.korting]],Q2_2025[[#This Row],[Brutobedrag 2]],Q2_2025[[#This Row],[Brutobedrag 2]]*(100-Q2_2025[[#This Row],[Relatiekorting percentage]])/100)</f>
        <v>1770</v>
      </c>
      <c r="R2106" s="3"/>
      <c r="W2106"/>
      <c r="AB2106"/>
    </row>
    <row r="2107" spans="1:28" x14ac:dyDescent="0.3">
      <c r="A2107" t="s">
        <v>702</v>
      </c>
      <c r="B2107">
        <v>5030232</v>
      </c>
      <c r="C2107" t="s">
        <v>116</v>
      </c>
      <c r="D2107">
        <v>1</v>
      </c>
      <c r="E2107" s="10">
        <v>144.19999999999999</v>
      </c>
      <c r="F2107" s="10">
        <v>144.19999999999999</v>
      </c>
      <c r="G2107" s="10">
        <v>144.19999999999999</v>
      </c>
      <c r="H2107">
        <v>0</v>
      </c>
      <c r="I2107" s="51" t="str">
        <f>_xlfn.XLOOKUP(Q2_2025[[#This Row],[Artikelnr]],Artikel_prijzen[Artnr],Artikel_prijzen[Groep],"")</f>
        <v>Rigging</v>
      </c>
      <c r="J2107" s="10">
        <f>_xlfn.XLOOKUP(Q2_2025[[#This Row],[Artikelnr]],Artikel_prijzen[Artnr],Artikel_prijzen[Prijs 2025],"")</f>
        <v>140</v>
      </c>
      <c r="K2107" t="str">
        <f>IF(Q2_2025[[#This Row],[Artikelprijs]]&lt;&gt;"",IF(Q2_2025[[#This Row],[Stuksprijs]]=Q2_2025[[#This Row],[Artikelprijs]],"Prijs gelijk","Prijs wijkt af"),"")</f>
        <v>Prijs wijkt af</v>
      </c>
      <c r="L2107" t="str">
        <f>IF(Q2_2025[[#This Row],[Relatiekorting percentage]]=0,
    "Nvt",
    IF(Q2_2025[[#This Row],[Brutobedrag 2]] &lt; Q2_2025[[#This Row],[Bruto - Rel.korting]],
        "Nee",
        "Ja"))</f>
        <v>Nvt</v>
      </c>
      <c r="M2107" s="10">
        <f>IF(Q2_2025[[#This Row],[Artikelprijs]]&lt;&gt;"",Q2_2025[[#This Row],[Artikelprijs]],Q2_2025[[#This Row],[Stuksprijs]])</f>
        <v>140</v>
      </c>
      <c r="N2107" s="10">
        <f>Q2_2025[[#This Row],[Besteld]]*Q2_2025[[#This Row],[Prijs 2]]</f>
        <v>140</v>
      </c>
      <c r="O2107" s="10">
        <f>IF(Q2_2025[[#This Row],[Brutobedrag 2]]&lt;Q2_2025[[#This Row],[Bruto - Rel.korting]],Q2_2025[[#This Row],[Brutobedrag 2]],Q2_2025[[#This Row],[Brutobedrag 2]]*(100-Q2_2025[[#This Row],[Relatiekorting percentage]])/100)</f>
        <v>140</v>
      </c>
      <c r="R2107" s="3"/>
      <c r="W2107"/>
      <c r="AB2107"/>
    </row>
    <row r="2108" spans="1:28" x14ac:dyDescent="0.3">
      <c r="A2108" t="s">
        <v>706</v>
      </c>
      <c r="B2108">
        <v>5040032</v>
      </c>
      <c r="C2108" t="s">
        <v>707</v>
      </c>
      <c r="D2108">
        <v>1</v>
      </c>
      <c r="E2108" s="10">
        <v>115</v>
      </c>
      <c r="F2108" s="10">
        <v>115</v>
      </c>
      <c r="G2108" s="10">
        <v>115</v>
      </c>
      <c r="H2108">
        <v>0</v>
      </c>
      <c r="I2108" s="51" t="str">
        <f>_xlfn.XLOOKUP(Q2_2025[[#This Row],[Artikelnr]],Artikel_prijzen[Artnr],Artikel_prijzen[Groep],"")</f>
        <v/>
      </c>
      <c r="J2108" s="10" t="str">
        <f>_xlfn.XLOOKUP(Q2_2025[[#This Row],[Artikelnr]],Artikel_prijzen[Artnr],Artikel_prijzen[Prijs 2025],"")</f>
        <v/>
      </c>
      <c r="K2108" t="str">
        <f>IF(Q2_2025[[#This Row],[Artikelprijs]]&lt;&gt;"",IF(Q2_2025[[#This Row],[Stuksprijs]]=Q2_2025[[#This Row],[Artikelprijs]],"Prijs gelijk","Prijs wijkt af"),"")</f>
        <v/>
      </c>
      <c r="L2108" t="str">
        <f>IF(Q2_2025[[#This Row],[Relatiekorting percentage]]=0,
    "Nvt",
    IF(Q2_2025[[#This Row],[Brutobedrag 2]] &lt; Q2_2025[[#This Row],[Bruto - Rel.korting]],
        "Nee",
        "Ja"))</f>
        <v>Nvt</v>
      </c>
      <c r="M2108" s="10">
        <f>IF(Q2_2025[[#This Row],[Artikelprijs]]&lt;&gt;"",Q2_2025[[#This Row],[Artikelprijs]],Q2_2025[[#This Row],[Stuksprijs]])</f>
        <v>115</v>
      </c>
      <c r="N2108" s="10">
        <f>Q2_2025[[#This Row],[Besteld]]*Q2_2025[[#This Row],[Prijs 2]]</f>
        <v>115</v>
      </c>
      <c r="O2108" s="10">
        <f>IF(Q2_2025[[#This Row],[Brutobedrag 2]]&lt;Q2_2025[[#This Row],[Bruto - Rel.korting]],Q2_2025[[#This Row],[Brutobedrag 2]],Q2_2025[[#This Row],[Brutobedrag 2]]*(100-Q2_2025[[#This Row],[Relatiekorting percentage]])/100)</f>
        <v>115</v>
      </c>
      <c r="R2108" s="3"/>
      <c r="W2108"/>
      <c r="AB2108"/>
    </row>
    <row r="2109" spans="1:28" x14ac:dyDescent="0.3">
      <c r="A2109" t="s">
        <v>706</v>
      </c>
      <c r="B2109">
        <v>5030025</v>
      </c>
      <c r="C2109" t="s">
        <v>708</v>
      </c>
      <c r="D2109">
        <v>1</v>
      </c>
      <c r="E2109" s="10">
        <v>121.5</v>
      </c>
      <c r="F2109" s="10">
        <v>121.5</v>
      </c>
      <c r="G2109" s="10">
        <v>121.5</v>
      </c>
      <c r="H2109">
        <v>0</v>
      </c>
      <c r="I2109" s="51" t="str">
        <f>_xlfn.XLOOKUP(Q2_2025[[#This Row],[Artikelnr]],Artikel_prijzen[Artnr],Artikel_prijzen[Groep],"")</f>
        <v/>
      </c>
      <c r="J2109" s="10" t="str">
        <f>_xlfn.XLOOKUP(Q2_2025[[#This Row],[Artikelnr]],Artikel_prijzen[Artnr],Artikel_prijzen[Prijs 2025],"")</f>
        <v/>
      </c>
      <c r="K2109" t="str">
        <f>IF(Q2_2025[[#This Row],[Artikelprijs]]&lt;&gt;"",IF(Q2_2025[[#This Row],[Stuksprijs]]=Q2_2025[[#This Row],[Artikelprijs]],"Prijs gelijk","Prijs wijkt af"),"")</f>
        <v/>
      </c>
      <c r="L2109" t="str">
        <f>IF(Q2_2025[[#This Row],[Relatiekorting percentage]]=0,
    "Nvt",
    IF(Q2_2025[[#This Row],[Brutobedrag 2]] &lt; Q2_2025[[#This Row],[Bruto - Rel.korting]],
        "Nee",
        "Ja"))</f>
        <v>Nvt</v>
      </c>
      <c r="M2109" s="10">
        <f>IF(Q2_2025[[#This Row],[Artikelprijs]]&lt;&gt;"",Q2_2025[[#This Row],[Artikelprijs]],Q2_2025[[#This Row],[Stuksprijs]])</f>
        <v>121.5</v>
      </c>
      <c r="N2109" s="10">
        <f>Q2_2025[[#This Row],[Besteld]]*Q2_2025[[#This Row],[Prijs 2]]</f>
        <v>121.5</v>
      </c>
      <c r="O2109" s="10">
        <f>IF(Q2_2025[[#This Row],[Brutobedrag 2]]&lt;Q2_2025[[#This Row],[Bruto - Rel.korting]],Q2_2025[[#This Row],[Brutobedrag 2]],Q2_2025[[#This Row],[Brutobedrag 2]]*(100-Q2_2025[[#This Row],[Relatiekorting percentage]])/100)</f>
        <v>121.5</v>
      </c>
      <c r="R2109" s="3"/>
      <c r="W2109"/>
      <c r="AB2109"/>
    </row>
    <row r="2110" spans="1:28" x14ac:dyDescent="0.3">
      <c r="A2110" t="s">
        <v>706</v>
      </c>
      <c r="B2110">
        <v>2002095</v>
      </c>
      <c r="C2110" t="s">
        <v>11</v>
      </c>
      <c r="D2110">
        <v>6</v>
      </c>
      <c r="E2110" s="10">
        <v>89.25</v>
      </c>
      <c r="F2110" s="10">
        <v>535.5</v>
      </c>
      <c r="G2110" s="10">
        <v>481.95</v>
      </c>
      <c r="H2110">
        <v>10</v>
      </c>
      <c r="I2110" s="51" t="str">
        <f>_xlfn.XLOOKUP(Q2_2025[[#This Row],[Artikelnr]],Artikel_prijzen[Artnr],Artikel_prijzen[Groep],"")</f>
        <v/>
      </c>
      <c r="J2110" s="10" t="str">
        <f>_xlfn.XLOOKUP(Q2_2025[[#This Row],[Artikelnr]],Artikel_prijzen[Artnr],Artikel_prijzen[Prijs 2025],"")</f>
        <v/>
      </c>
      <c r="K2110" t="str">
        <f>IF(Q2_2025[[#This Row],[Artikelprijs]]&lt;&gt;"",IF(Q2_2025[[#This Row],[Stuksprijs]]=Q2_2025[[#This Row],[Artikelprijs]],"Prijs gelijk","Prijs wijkt af"),"")</f>
        <v/>
      </c>
      <c r="L2110" t="str">
        <f>IF(Q2_2025[[#This Row],[Relatiekorting percentage]]=0,
    "Nvt",
    IF(Q2_2025[[#This Row],[Brutobedrag 2]] &lt; Q2_2025[[#This Row],[Bruto - Rel.korting]],
        "Nee",
        "Ja"))</f>
        <v>Ja</v>
      </c>
      <c r="M2110" s="10">
        <f>IF(Q2_2025[[#This Row],[Artikelprijs]]&lt;&gt;"",Q2_2025[[#This Row],[Artikelprijs]],Q2_2025[[#This Row],[Stuksprijs]])</f>
        <v>89.25</v>
      </c>
      <c r="N2110" s="10">
        <f>Q2_2025[[#This Row],[Besteld]]*Q2_2025[[#This Row],[Prijs 2]]</f>
        <v>535.5</v>
      </c>
      <c r="O2110" s="10">
        <f>IF(Q2_2025[[#This Row],[Brutobedrag 2]]&lt;Q2_2025[[#This Row],[Bruto - Rel.korting]],Q2_2025[[#This Row],[Brutobedrag 2]],Q2_2025[[#This Row],[Brutobedrag 2]]*(100-Q2_2025[[#This Row],[Relatiekorting percentage]])/100)</f>
        <v>481.95</v>
      </c>
      <c r="R2110" s="3"/>
      <c r="W2110"/>
      <c r="AB2110"/>
    </row>
    <row r="2111" spans="1:28" x14ac:dyDescent="0.3">
      <c r="A2111" t="s">
        <v>706</v>
      </c>
      <c r="B2111">
        <v>2002069</v>
      </c>
      <c r="C2111" t="s">
        <v>13</v>
      </c>
      <c r="D2111">
        <v>2</v>
      </c>
      <c r="E2111" s="10">
        <v>59.49</v>
      </c>
      <c r="F2111" s="10">
        <v>118.98</v>
      </c>
      <c r="G2111" s="10">
        <v>107.08</v>
      </c>
      <c r="H2111">
        <v>10</v>
      </c>
      <c r="I2111" s="51" t="str">
        <f>_xlfn.XLOOKUP(Q2_2025[[#This Row],[Artikelnr]],Artikel_prijzen[Artnr],Artikel_prijzen[Groep],"")</f>
        <v/>
      </c>
      <c r="J2111" s="10" t="str">
        <f>_xlfn.XLOOKUP(Q2_2025[[#This Row],[Artikelnr]],Artikel_prijzen[Artnr],Artikel_prijzen[Prijs 2025],"")</f>
        <v/>
      </c>
      <c r="K2111" t="str">
        <f>IF(Q2_2025[[#This Row],[Artikelprijs]]&lt;&gt;"",IF(Q2_2025[[#This Row],[Stuksprijs]]=Q2_2025[[#This Row],[Artikelprijs]],"Prijs gelijk","Prijs wijkt af"),"")</f>
        <v/>
      </c>
      <c r="L2111" t="str">
        <f>IF(Q2_2025[[#This Row],[Relatiekorting percentage]]=0,
    "Nvt",
    IF(Q2_2025[[#This Row],[Brutobedrag 2]] &lt; Q2_2025[[#This Row],[Bruto - Rel.korting]],
        "Nee",
        "Ja"))</f>
        <v>Ja</v>
      </c>
      <c r="M2111" s="10">
        <f>IF(Q2_2025[[#This Row],[Artikelprijs]]&lt;&gt;"",Q2_2025[[#This Row],[Artikelprijs]],Q2_2025[[#This Row],[Stuksprijs]])</f>
        <v>59.49</v>
      </c>
      <c r="N2111" s="10">
        <f>Q2_2025[[#This Row],[Besteld]]*Q2_2025[[#This Row],[Prijs 2]]</f>
        <v>118.98</v>
      </c>
      <c r="O2111" s="10">
        <f>IF(Q2_2025[[#This Row],[Brutobedrag 2]]&lt;Q2_2025[[#This Row],[Bruto - Rel.korting]],Q2_2025[[#This Row],[Brutobedrag 2]],Q2_2025[[#This Row],[Brutobedrag 2]]*(100-Q2_2025[[#This Row],[Relatiekorting percentage]])/100)</f>
        <v>107.08200000000001</v>
      </c>
      <c r="R2111" s="3"/>
      <c r="W2111"/>
      <c r="AB2111"/>
    </row>
    <row r="2112" spans="1:28" x14ac:dyDescent="0.3">
      <c r="A2112" t="s">
        <v>706</v>
      </c>
      <c r="B2112">
        <v>2002010</v>
      </c>
      <c r="C2112" t="s">
        <v>16</v>
      </c>
      <c r="D2112">
        <v>4</v>
      </c>
      <c r="E2112" s="10">
        <v>59.48</v>
      </c>
      <c r="F2112" s="10">
        <v>237.92</v>
      </c>
      <c r="G2112" s="10">
        <v>214.13</v>
      </c>
      <c r="H2112">
        <v>10</v>
      </c>
      <c r="I2112" s="51" t="str">
        <f>_xlfn.XLOOKUP(Q2_2025[[#This Row],[Artikelnr]],Artikel_prijzen[Artnr],Artikel_prijzen[Groep],"")</f>
        <v/>
      </c>
      <c r="J2112" s="10" t="str">
        <f>_xlfn.XLOOKUP(Q2_2025[[#This Row],[Artikelnr]],Artikel_prijzen[Artnr],Artikel_prijzen[Prijs 2025],"")</f>
        <v/>
      </c>
      <c r="K2112" t="str">
        <f>IF(Q2_2025[[#This Row],[Artikelprijs]]&lt;&gt;"",IF(Q2_2025[[#This Row],[Stuksprijs]]=Q2_2025[[#This Row],[Artikelprijs]],"Prijs gelijk","Prijs wijkt af"),"")</f>
        <v/>
      </c>
      <c r="L2112" t="str">
        <f>IF(Q2_2025[[#This Row],[Relatiekorting percentage]]=0,
    "Nvt",
    IF(Q2_2025[[#This Row],[Brutobedrag 2]] &lt; Q2_2025[[#This Row],[Bruto - Rel.korting]],
        "Nee",
        "Ja"))</f>
        <v>Ja</v>
      </c>
      <c r="M2112" s="10">
        <f>IF(Q2_2025[[#This Row],[Artikelprijs]]&lt;&gt;"",Q2_2025[[#This Row],[Artikelprijs]],Q2_2025[[#This Row],[Stuksprijs]])</f>
        <v>59.48</v>
      </c>
      <c r="N2112" s="10">
        <f>Q2_2025[[#This Row],[Besteld]]*Q2_2025[[#This Row],[Prijs 2]]</f>
        <v>237.92</v>
      </c>
      <c r="O2112" s="10">
        <f>IF(Q2_2025[[#This Row],[Brutobedrag 2]]&lt;Q2_2025[[#This Row],[Bruto - Rel.korting]],Q2_2025[[#This Row],[Brutobedrag 2]],Q2_2025[[#This Row],[Brutobedrag 2]]*(100-Q2_2025[[#This Row],[Relatiekorting percentage]])/100)</f>
        <v>214.12799999999999</v>
      </c>
      <c r="R2112" s="3"/>
      <c r="W2112"/>
      <c r="AB2112"/>
    </row>
    <row r="2113" spans="1:28" x14ac:dyDescent="0.3">
      <c r="A2113" t="s">
        <v>706</v>
      </c>
      <c r="B2113">
        <v>1002060</v>
      </c>
      <c r="C2113" t="s">
        <v>338</v>
      </c>
      <c r="D2113">
        <v>12</v>
      </c>
      <c r="E2113" s="10">
        <v>49</v>
      </c>
      <c r="F2113" s="10">
        <v>588</v>
      </c>
      <c r="G2113" s="10">
        <v>529.20000000000005</v>
      </c>
      <c r="H2113">
        <v>10</v>
      </c>
      <c r="I2113" s="51" t="str">
        <f>_xlfn.XLOOKUP(Q2_2025[[#This Row],[Artikelnr]],Artikel_prijzen[Artnr],Artikel_prijzen[Groep],"")</f>
        <v/>
      </c>
      <c r="J2113" s="10" t="str">
        <f>_xlfn.XLOOKUP(Q2_2025[[#This Row],[Artikelnr]],Artikel_prijzen[Artnr],Artikel_prijzen[Prijs 2025],"")</f>
        <v/>
      </c>
      <c r="K2113" t="str">
        <f>IF(Q2_2025[[#This Row],[Artikelprijs]]&lt;&gt;"",IF(Q2_2025[[#This Row],[Stuksprijs]]=Q2_2025[[#This Row],[Artikelprijs]],"Prijs gelijk","Prijs wijkt af"),"")</f>
        <v/>
      </c>
      <c r="L2113" t="str">
        <f>IF(Q2_2025[[#This Row],[Relatiekorting percentage]]=0,
    "Nvt",
    IF(Q2_2025[[#This Row],[Brutobedrag 2]] &lt; Q2_2025[[#This Row],[Bruto - Rel.korting]],
        "Nee",
        "Ja"))</f>
        <v>Ja</v>
      </c>
      <c r="M2113" s="10">
        <f>IF(Q2_2025[[#This Row],[Artikelprijs]]&lt;&gt;"",Q2_2025[[#This Row],[Artikelprijs]],Q2_2025[[#This Row],[Stuksprijs]])</f>
        <v>49</v>
      </c>
      <c r="N2113" s="10">
        <f>Q2_2025[[#This Row],[Besteld]]*Q2_2025[[#This Row],[Prijs 2]]</f>
        <v>588</v>
      </c>
      <c r="O2113" s="10">
        <f>IF(Q2_2025[[#This Row],[Brutobedrag 2]]&lt;Q2_2025[[#This Row],[Bruto - Rel.korting]],Q2_2025[[#This Row],[Brutobedrag 2]],Q2_2025[[#This Row],[Brutobedrag 2]]*(100-Q2_2025[[#This Row],[Relatiekorting percentage]])/100)</f>
        <v>529.20000000000005</v>
      </c>
      <c r="R2113" s="3"/>
      <c r="W2113"/>
      <c r="AB2113"/>
    </row>
    <row r="2114" spans="1:28" x14ac:dyDescent="0.3">
      <c r="A2114" t="s">
        <v>706</v>
      </c>
      <c r="B2114">
        <v>1007051</v>
      </c>
      <c r="C2114" t="s">
        <v>54</v>
      </c>
      <c r="D2114">
        <v>14</v>
      </c>
      <c r="E2114" s="10">
        <v>88.57</v>
      </c>
      <c r="F2114" s="10">
        <v>1239.98</v>
      </c>
      <c r="G2114" s="10">
        <v>1115.98</v>
      </c>
      <c r="H2114">
        <v>10</v>
      </c>
      <c r="I2114" s="51" t="str">
        <f>_xlfn.XLOOKUP(Q2_2025[[#This Row],[Artikelnr]],Artikel_prijzen[Artnr],Artikel_prijzen[Groep],"")</f>
        <v/>
      </c>
      <c r="J2114" s="10" t="str">
        <f>_xlfn.XLOOKUP(Q2_2025[[#This Row],[Artikelnr]],Artikel_prijzen[Artnr],Artikel_prijzen[Prijs 2025],"")</f>
        <v/>
      </c>
      <c r="K2114" t="str">
        <f>IF(Q2_2025[[#This Row],[Artikelprijs]]&lt;&gt;"",IF(Q2_2025[[#This Row],[Stuksprijs]]=Q2_2025[[#This Row],[Artikelprijs]],"Prijs gelijk","Prijs wijkt af"),"")</f>
        <v/>
      </c>
      <c r="L2114" t="str">
        <f>IF(Q2_2025[[#This Row],[Relatiekorting percentage]]=0,
    "Nvt",
    IF(Q2_2025[[#This Row],[Brutobedrag 2]] &lt; Q2_2025[[#This Row],[Bruto - Rel.korting]],
        "Nee",
        "Ja"))</f>
        <v>Ja</v>
      </c>
      <c r="M2114" s="10">
        <f>IF(Q2_2025[[#This Row],[Artikelprijs]]&lt;&gt;"",Q2_2025[[#This Row],[Artikelprijs]],Q2_2025[[#This Row],[Stuksprijs]])</f>
        <v>88.57</v>
      </c>
      <c r="N2114" s="10">
        <f>Q2_2025[[#This Row],[Besteld]]*Q2_2025[[#This Row],[Prijs 2]]</f>
        <v>1239.98</v>
      </c>
      <c r="O2114" s="10">
        <f>IF(Q2_2025[[#This Row],[Brutobedrag 2]]&lt;Q2_2025[[#This Row],[Bruto - Rel.korting]],Q2_2025[[#This Row],[Brutobedrag 2]],Q2_2025[[#This Row],[Brutobedrag 2]]*(100-Q2_2025[[#This Row],[Relatiekorting percentage]])/100)</f>
        <v>1115.982</v>
      </c>
      <c r="R2114" s="3"/>
      <c r="W2114"/>
      <c r="AB2114"/>
    </row>
    <row r="2115" spans="1:28" x14ac:dyDescent="0.3">
      <c r="A2115" t="s">
        <v>706</v>
      </c>
      <c r="B2115">
        <v>3002022</v>
      </c>
      <c r="C2115" t="s">
        <v>194</v>
      </c>
      <c r="D2115">
        <v>1</v>
      </c>
      <c r="E2115" s="10">
        <v>76.02</v>
      </c>
      <c r="F2115" s="10">
        <v>76.02</v>
      </c>
      <c r="G2115" s="10">
        <v>68.42</v>
      </c>
      <c r="H2115">
        <v>10</v>
      </c>
      <c r="I2115" s="51" t="str">
        <f>_xlfn.XLOOKUP(Q2_2025[[#This Row],[Artikelnr]],Artikel_prijzen[Artnr],Artikel_prijzen[Groep],"")</f>
        <v/>
      </c>
      <c r="J2115" s="10" t="str">
        <f>_xlfn.XLOOKUP(Q2_2025[[#This Row],[Artikelnr]],Artikel_prijzen[Artnr],Artikel_prijzen[Prijs 2025],"")</f>
        <v/>
      </c>
      <c r="K2115" t="str">
        <f>IF(Q2_2025[[#This Row],[Artikelprijs]]&lt;&gt;"",IF(Q2_2025[[#This Row],[Stuksprijs]]=Q2_2025[[#This Row],[Artikelprijs]],"Prijs gelijk","Prijs wijkt af"),"")</f>
        <v/>
      </c>
      <c r="L2115" t="str">
        <f>IF(Q2_2025[[#This Row],[Relatiekorting percentage]]=0,
    "Nvt",
    IF(Q2_2025[[#This Row],[Brutobedrag 2]] &lt; Q2_2025[[#This Row],[Bruto - Rel.korting]],
        "Nee",
        "Ja"))</f>
        <v>Ja</v>
      </c>
      <c r="M2115" s="10">
        <f>IF(Q2_2025[[#This Row],[Artikelprijs]]&lt;&gt;"",Q2_2025[[#This Row],[Artikelprijs]],Q2_2025[[#This Row],[Stuksprijs]])</f>
        <v>76.02</v>
      </c>
      <c r="N2115" s="10">
        <f>Q2_2025[[#This Row],[Besteld]]*Q2_2025[[#This Row],[Prijs 2]]</f>
        <v>76.02</v>
      </c>
      <c r="O2115" s="10">
        <f>IF(Q2_2025[[#This Row],[Brutobedrag 2]]&lt;Q2_2025[[#This Row],[Bruto - Rel.korting]],Q2_2025[[#This Row],[Brutobedrag 2]],Q2_2025[[#This Row],[Brutobedrag 2]]*(100-Q2_2025[[#This Row],[Relatiekorting percentage]])/100)</f>
        <v>68.417999999999992</v>
      </c>
      <c r="R2115" s="3"/>
      <c r="W2115"/>
      <c r="AB2115"/>
    </row>
    <row r="2116" spans="1:28" x14ac:dyDescent="0.3">
      <c r="A2116" t="s">
        <v>706</v>
      </c>
      <c r="B2116">
        <v>5020001</v>
      </c>
      <c r="C2116" t="s">
        <v>212</v>
      </c>
      <c r="D2116">
        <v>10</v>
      </c>
      <c r="E2116" s="10">
        <v>29.35</v>
      </c>
      <c r="F2116" s="10">
        <v>293.5</v>
      </c>
      <c r="G2116" s="10">
        <v>264.14999999999998</v>
      </c>
      <c r="H2116">
        <v>10</v>
      </c>
      <c r="I2116" s="51" t="str">
        <f>_xlfn.XLOOKUP(Q2_2025[[#This Row],[Artikelnr]],Artikel_prijzen[Artnr],Artikel_prijzen[Groep],"")</f>
        <v/>
      </c>
      <c r="J2116" s="10" t="str">
        <f>_xlfn.XLOOKUP(Q2_2025[[#This Row],[Artikelnr]],Artikel_prijzen[Artnr],Artikel_prijzen[Prijs 2025],"")</f>
        <v/>
      </c>
      <c r="K2116" t="str">
        <f>IF(Q2_2025[[#This Row],[Artikelprijs]]&lt;&gt;"",IF(Q2_2025[[#This Row],[Stuksprijs]]=Q2_2025[[#This Row],[Artikelprijs]],"Prijs gelijk","Prijs wijkt af"),"")</f>
        <v/>
      </c>
      <c r="L2116" t="str">
        <f>IF(Q2_2025[[#This Row],[Relatiekorting percentage]]=0,
    "Nvt",
    IF(Q2_2025[[#This Row],[Brutobedrag 2]] &lt; Q2_2025[[#This Row],[Bruto - Rel.korting]],
        "Nee",
        "Ja"))</f>
        <v>Ja</v>
      </c>
      <c r="M2116" s="10">
        <f>IF(Q2_2025[[#This Row],[Artikelprijs]]&lt;&gt;"",Q2_2025[[#This Row],[Artikelprijs]],Q2_2025[[#This Row],[Stuksprijs]])</f>
        <v>29.35</v>
      </c>
      <c r="N2116" s="10">
        <f>Q2_2025[[#This Row],[Besteld]]*Q2_2025[[#This Row],[Prijs 2]]</f>
        <v>293.5</v>
      </c>
      <c r="O2116" s="10">
        <f>IF(Q2_2025[[#This Row],[Brutobedrag 2]]&lt;Q2_2025[[#This Row],[Bruto - Rel.korting]],Q2_2025[[#This Row],[Brutobedrag 2]],Q2_2025[[#This Row],[Brutobedrag 2]]*(100-Q2_2025[[#This Row],[Relatiekorting percentage]])/100)</f>
        <v>264.14999999999998</v>
      </c>
      <c r="R2116" s="3"/>
      <c r="W2116"/>
      <c r="AB2116"/>
    </row>
    <row r="2117" spans="1:28" x14ac:dyDescent="0.3">
      <c r="A2117" t="s">
        <v>706</v>
      </c>
      <c r="B2117">
        <v>5020002</v>
      </c>
      <c r="C2117" t="s">
        <v>122</v>
      </c>
      <c r="D2117">
        <v>6</v>
      </c>
      <c r="E2117" s="10">
        <v>39.65</v>
      </c>
      <c r="F2117" s="10">
        <v>237.9</v>
      </c>
      <c r="G2117" s="10">
        <v>214.11</v>
      </c>
      <c r="H2117">
        <v>10</v>
      </c>
      <c r="I2117" s="51" t="str">
        <f>_xlfn.XLOOKUP(Q2_2025[[#This Row],[Artikelnr]],Artikel_prijzen[Artnr],Artikel_prijzen[Groep],"")</f>
        <v/>
      </c>
      <c r="J2117" s="10" t="str">
        <f>_xlfn.XLOOKUP(Q2_2025[[#This Row],[Artikelnr]],Artikel_prijzen[Artnr],Artikel_prijzen[Prijs 2025],"")</f>
        <v/>
      </c>
      <c r="K2117" t="str">
        <f>IF(Q2_2025[[#This Row],[Artikelprijs]]&lt;&gt;"",IF(Q2_2025[[#This Row],[Stuksprijs]]=Q2_2025[[#This Row],[Artikelprijs]],"Prijs gelijk","Prijs wijkt af"),"")</f>
        <v/>
      </c>
      <c r="L2117" t="str">
        <f>IF(Q2_2025[[#This Row],[Relatiekorting percentage]]=0,
    "Nvt",
    IF(Q2_2025[[#This Row],[Brutobedrag 2]] &lt; Q2_2025[[#This Row],[Bruto - Rel.korting]],
        "Nee",
        "Ja"))</f>
        <v>Ja</v>
      </c>
      <c r="M2117" s="10">
        <f>IF(Q2_2025[[#This Row],[Artikelprijs]]&lt;&gt;"",Q2_2025[[#This Row],[Artikelprijs]],Q2_2025[[#This Row],[Stuksprijs]])</f>
        <v>39.65</v>
      </c>
      <c r="N2117" s="10">
        <f>Q2_2025[[#This Row],[Besteld]]*Q2_2025[[#This Row],[Prijs 2]]</f>
        <v>237.89999999999998</v>
      </c>
      <c r="O2117" s="10">
        <f>IF(Q2_2025[[#This Row],[Brutobedrag 2]]&lt;Q2_2025[[#This Row],[Bruto - Rel.korting]],Q2_2025[[#This Row],[Brutobedrag 2]],Q2_2025[[#This Row],[Brutobedrag 2]]*(100-Q2_2025[[#This Row],[Relatiekorting percentage]])/100)</f>
        <v>214.10999999999996</v>
      </c>
      <c r="R2117" s="3"/>
      <c r="W2117"/>
      <c r="AB2117"/>
    </row>
    <row r="2118" spans="1:28" x14ac:dyDescent="0.3">
      <c r="A2118" t="s">
        <v>706</v>
      </c>
      <c r="B2118">
        <v>3001002</v>
      </c>
      <c r="C2118" t="s">
        <v>709</v>
      </c>
      <c r="D2118">
        <v>1</v>
      </c>
      <c r="E2118" s="10">
        <v>39</v>
      </c>
      <c r="F2118" s="10">
        <v>39</v>
      </c>
      <c r="G2118" s="10">
        <v>35.1</v>
      </c>
      <c r="H2118">
        <v>10</v>
      </c>
      <c r="I2118" s="51" t="str">
        <f>_xlfn.XLOOKUP(Q2_2025[[#This Row],[Artikelnr]],Artikel_prijzen[Artnr],Artikel_prijzen[Groep],"")</f>
        <v/>
      </c>
      <c r="J2118" s="10" t="str">
        <f>_xlfn.XLOOKUP(Q2_2025[[#This Row],[Artikelnr]],Artikel_prijzen[Artnr],Artikel_prijzen[Prijs 2025],"")</f>
        <v/>
      </c>
      <c r="K2118" t="str">
        <f>IF(Q2_2025[[#This Row],[Artikelprijs]]&lt;&gt;"",IF(Q2_2025[[#This Row],[Stuksprijs]]=Q2_2025[[#This Row],[Artikelprijs]],"Prijs gelijk","Prijs wijkt af"),"")</f>
        <v/>
      </c>
      <c r="L2118" t="str">
        <f>IF(Q2_2025[[#This Row],[Relatiekorting percentage]]=0,
    "Nvt",
    IF(Q2_2025[[#This Row],[Brutobedrag 2]] &lt; Q2_2025[[#This Row],[Bruto - Rel.korting]],
        "Nee",
        "Ja"))</f>
        <v>Ja</v>
      </c>
      <c r="M2118" s="10">
        <f>IF(Q2_2025[[#This Row],[Artikelprijs]]&lt;&gt;"",Q2_2025[[#This Row],[Artikelprijs]],Q2_2025[[#This Row],[Stuksprijs]])</f>
        <v>39</v>
      </c>
      <c r="N2118" s="10">
        <f>Q2_2025[[#This Row],[Besteld]]*Q2_2025[[#This Row],[Prijs 2]]</f>
        <v>39</v>
      </c>
      <c r="O2118" s="10">
        <f>IF(Q2_2025[[#This Row],[Brutobedrag 2]]&lt;Q2_2025[[#This Row],[Bruto - Rel.korting]],Q2_2025[[#This Row],[Brutobedrag 2]],Q2_2025[[#This Row],[Brutobedrag 2]]*(100-Q2_2025[[#This Row],[Relatiekorting percentage]])/100)</f>
        <v>35.1</v>
      </c>
      <c r="R2118" s="3"/>
      <c r="W2118"/>
      <c r="AB2118"/>
    </row>
    <row r="2119" spans="1:28" x14ac:dyDescent="0.3">
      <c r="A2119" t="s">
        <v>706</v>
      </c>
      <c r="B2119">
        <v>3001123</v>
      </c>
      <c r="C2119" t="s">
        <v>710</v>
      </c>
      <c r="D2119">
        <v>1</v>
      </c>
      <c r="E2119" s="10">
        <v>39</v>
      </c>
      <c r="F2119" s="10">
        <v>39</v>
      </c>
      <c r="G2119" s="10">
        <v>35.1</v>
      </c>
      <c r="H2119">
        <v>10</v>
      </c>
      <c r="I2119" s="51" t="str">
        <f>_xlfn.XLOOKUP(Q2_2025[[#This Row],[Artikelnr]],Artikel_prijzen[Artnr],Artikel_prijzen[Groep],"")</f>
        <v/>
      </c>
      <c r="J2119" s="10" t="str">
        <f>_xlfn.XLOOKUP(Q2_2025[[#This Row],[Artikelnr]],Artikel_prijzen[Artnr],Artikel_prijzen[Prijs 2025],"")</f>
        <v/>
      </c>
      <c r="K2119" t="str">
        <f>IF(Q2_2025[[#This Row],[Artikelprijs]]&lt;&gt;"",IF(Q2_2025[[#This Row],[Stuksprijs]]=Q2_2025[[#This Row],[Artikelprijs]],"Prijs gelijk","Prijs wijkt af"),"")</f>
        <v/>
      </c>
      <c r="L2119" t="str">
        <f>IF(Q2_2025[[#This Row],[Relatiekorting percentage]]=0,
    "Nvt",
    IF(Q2_2025[[#This Row],[Brutobedrag 2]] &lt; Q2_2025[[#This Row],[Bruto - Rel.korting]],
        "Nee",
        "Ja"))</f>
        <v>Ja</v>
      </c>
      <c r="M2119" s="10">
        <f>IF(Q2_2025[[#This Row],[Artikelprijs]]&lt;&gt;"",Q2_2025[[#This Row],[Artikelprijs]],Q2_2025[[#This Row],[Stuksprijs]])</f>
        <v>39</v>
      </c>
      <c r="N2119" s="10">
        <f>Q2_2025[[#This Row],[Besteld]]*Q2_2025[[#This Row],[Prijs 2]]</f>
        <v>39</v>
      </c>
      <c r="O2119" s="10">
        <f>IF(Q2_2025[[#This Row],[Brutobedrag 2]]&lt;Q2_2025[[#This Row],[Bruto - Rel.korting]],Q2_2025[[#This Row],[Brutobedrag 2]],Q2_2025[[#This Row],[Brutobedrag 2]]*(100-Q2_2025[[#This Row],[Relatiekorting percentage]])/100)</f>
        <v>35.1</v>
      </c>
      <c r="R2119" s="3"/>
      <c r="W2119"/>
      <c r="AB2119"/>
    </row>
    <row r="2120" spans="1:28" x14ac:dyDescent="0.3">
      <c r="A2120" t="s">
        <v>706</v>
      </c>
      <c r="B2120">
        <v>3001013</v>
      </c>
      <c r="C2120" t="s">
        <v>325</v>
      </c>
      <c r="D2120">
        <v>8</v>
      </c>
      <c r="E2120" s="10">
        <v>17.89</v>
      </c>
      <c r="F2120" s="10">
        <v>143.12</v>
      </c>
      <c r="G2120" s="10">
        <v>128.81</v>
      </c>
      <c r="H2120">
        <v>10</v>
      </c>
      <c r="I2120" s="51" t="str">
        <f>_xlfn.XLOOKUP(Q2_2025[[#This Row],[Artikelnr]],Artikel_prijzen[Artnr],Artikel_prijzen[Groep],"")</f>
        <v/>
      </c>
      <c r="J2120" s="10" t="str">
        <f>_xlfn.XLOOKUP(Q2_2025[[#This Row],[Artikelnr]],Artikel_prijzen[Artnr],Artikel_prijzen[Prijs 2025],"")</f>
        <v/>
      </c>
      <c r="K2120" t="str">
        <f>IF(Q2_2025[[#This Row],[Artikelprijs]]&lt;&gt;"",IF(Q2_2025[[#This Row],[Stuksprijs]]=Q2_2025[[#This Row],[Artikelprijs]],"Prijs gelijk","Prijs wijkt af"),"")</f>
        <v/>
      </c>
      <c r="L2120" t="str">
        <f>IF(Q2_2025[[#This Row],[Relatiekorting percentage]]=0,
    "Nvt",
    IF(Q2_2025[[#This Row],[Brutobedrag 2]] &lt; Q2_2025[[#This Row],[Bruto - Rel.korting]],
        "Nee",
        "Ja"))</f>
        <v>Ja</v>
      </c>
      <c r="M2120" s="10">
        <f>IF(Q2_2025[[#This Row],[Artikelprijs]]&lt;&gt;"",Q2_2025[[#This Row],[Artikelprijs]],Q2_2025[[#This Row],[Stuksprijs]])</f>
        <v>17.89</v>
      </c>
      <c r="N2120" s="10">
        <f>Q2_2025[[#This Row],[Besteld]]*Q2_2025[[#This Row],[Prijs 2]]</f>
        <v>143.12</v>
      </c>
      <c r="O2120" s="10">
        <f>IF(Q2_2025[[#This Row],[Brutobedrag 2]]&lt;Q2_2025[[#This Row],[Bruto - Rel.korting]],Q2_2025[[#This Row],[Brutobedrag 2]],Q2_2025[[#This Row],[Brutobedrag 2]]*(100-Q2_2025[[#This Row],[Relatiekorting percentage]])/100)</f>
        <v>128.80800000000002</v>
      </c>
      <c r="R2120" s="3"/>
      <c r="W2120"/>
      <c r="AB2120"/>
    </row>
    <row r="2121" spans="1:28" x14ac:dyDescent="0.3">
      <c r="A2121" t="s">
        <v>706</v>
      </c>
      <c r="B2121">
        <v>1005004</v>
      </c>
      <c r="C2121" t="s">
        <v>408</v>
      </c>
      <c r="D2121">
        <v>2</v>
      </c>
      <c r="E2121" s="10">
        <v>39.75</v>
      </c>
      <c r="F2121" s="10">
        <v>79.5</v>
      </c>
      <c r="G2121" s="10">
        <v>71.55</v>
      </c>
      <c r="H2121">
        <v>10</v>
      </c>
      <c r="I2121" s="51" t="str">
        <f>_xlfn.XLOOKUP(Q2_2025[[#This Row],[Artikelnr]],Artikel_prijzen[Artnr],Artikel_prijzen[Groep],"")</f>
        <v/>
      </c>
      <c r="J2121" s="10" t="str">
        <f>_xlfn.XLOOKUP(Q2_2025[[#This Row],[Artikelnr]],Artikel_prijzen[Artnr],Artikel_prijzen[Prijs 2025],"")</f>
        <v/>
      </c>
      <c r="K2121" t="str">
        <f>IF(Q2_2025[[#This Row],[Artikelprijs]]&lt;&gt;"",IF(Q2_2025[[#This Row],[Stuksprijs]]=Q2_2025[[#This Row],[Artikelprijs]],"Prijs gelijk","Prijs wijkt af"),"")</f>
        <v/>
      </c>
      <c r="L2121" t="str">
        <f>IF(Q2_2025[[#This Row],[Relatiekorting percentage]]=0,
    "Nvt",
    IF(Q2_2025[[#This Row],[Brutobedrag 2]] &lt; Q2_2025[[#This Row],[Bruto - Rel.korting]],
        "Nee",
        "Ja"))</f>
        <v>Ja</v>
      </c>
      <c r="M2121" s="10">
        <f>IF(Q2_2025[[#This Row],[Artikelprijs]]&lt;&gt;"",Q2_2025[[#This Row],[Artikelprijs]],Q2_2025[[#This Row],[Stuksprijs]])</f>
        <v>39.75</v>
      </c>
      <c r="N2121" s="10">
        <f>Q2_2025[[#This Row],[Besteld]]*Q2_2025[[#This Row],[Prijs 2]]</f>
        <v>79.5</v>
      </c>
      <c r="O2121" s="10">
        <f>IF(Q2_2025[[#This Row],[Brutobedrag 2]]&lt;Q2_2025[[#This Row],[Bruto - Rel.korting]],Q2_2025[[#This Row],[Brutobedrag 2]],Q2_2025[[#This Row],[Brutobedrag 2]]*(100-Q2_2025[[#This Row],[Relatiekorting percentage]])/100)</f>
        <v>71.55</v>
      </c>
      <c r="R2121" s="3"/>
      <c r="W2121"/>
      <c r="AB2121"/>
    </row>
    <row r="2122" spans="1:28" x14ac:dyDescent="0.3">
      <c r="A2122" t="s">
        <v>706</v>
      </c>
      <c r="B2122">
        <v>1003012</v>
      </c>
      <c r="C2122" t="s">
        <v>221</v>
      </c>
      <c r="D2122">
        <v>6</v>
      </c>
      <c r="E2122" s="10">
        <v>30.45</v>
      </c>
      <c r="F2122" s="10">
        <v>182.7</v>
      </c>
      <c r="G2122" s="10">
        <v>164.43</v>
      </c>
      <c r="H2122">
        <v>10</v>
      </c>
      <c r="I2122" s="51" t="str">
        <f>_xlfn.XLOOKUP(Q2_2025[[#This Row],[Artikelnr]],Artikel_prijzen[Artnr],Artikel_prijzen[Groep],"")</f>
        <v/>
      </c>
      <c r="J2122" s="10" t="str">
        <f>_xlfn.XLOOKUP(Q2_2025[[#This Row],[Artikelnr]],Artikel_prijzen[Artnr],Artikel_prijzen[Prijs 2025],"")</f>
        <v/>
      </c>
      <c r="K2122" t="str">
        <f>IF(Q2_2025[[#This Row],[Artikelprijs]]&lt;&gt;"",IF(Q2_2025[[#This Row],[Stuksprijs]]=Q2_2025[[#This Row],[Artikelprijs]],"Prijs gelijk","Prijs wijkt af"),"")</f>
        <v/>
      </c>
      <c r="L2122" t="str">
        <f>IF(Q2_2025[[#This Row],[Relatiekorting percentage]]=0,
    "Nvt",
    IF(Q2_2025[[#This Row],[Brutobedrag 2]] &lt; Q2_2025[[#This Row],[Bruto - Rel.korting]],
        "Nee",
        "Ja"))</f>
        <v>Ja</v>
      </c>
      <c r="M2122" s="10">
        <f>IF(Q2_2025[[#This Row],[Artikelprijs]]&lt;&gt;"",Q2_2025[[#This Row],[Artikelprijs]],Q2_2025[[#This Row],[Stuksprijs]])</f>
        <v>30.45</v>
      </c>
      <c r="N2122" s="10">
        <f>Q2_2025[[#This Row],[Besteld]]*Q2_2025[[#This Row],[Prijs 2]]</f>
        <v>182.7</v>
      </c>
      <c r="O2122" s="10">
        <f>IF(Q2_2025[[#This Row],[Brutobedrag 2]]&lt;Q2_2025[[#This Row],[Bruto - Rel.korting]],Q2_2025[[#This Row],[Brutobedrag 2]],Q2_2025[[#This Row],[Brutobedrag 2]]*(100-Q2_2025[[#This Row],[Relatiekorting percentage]])/100)</f>
        <v>164.43</v>
      </c>
      <c r="R2122" s="3"/>
      <c r="W2122"/>
      <c r="AB2122"/>
    </row>
    <row r="2123" spans="1:28" x14ac:dyDescent="0.3">
      <c r="A2123" t="s">
        <v>706</v>
      </c>
      <c r="B2123">
        <v>1002019</v>
      </c>
      <c r="C2123" t="s">
        <v>199</v>
      </c>
      <c r="D2123">
        <v>5</v>
      </c>
      <c r="E2123" s="10">
        <v>38.99</v>
      </c>
      <c r="F2123" s="10">
        <v>194.95</v>
      </c>
      <c r="G2123" s="10">
        <v>175.45</v>
      </c>
      <c r="H2123">
        <v>10</v>
      </c>
      <c r="I2123" s="51" t="str">
        <f>_xlfn.XLOOKUP(Q2_2025[[#This Row],[Artikelnr]],Artikel_prijzen[Artnr],Artikel_prijzen[Groep],"")</f>
        <v/>
      </c>
      <c r="J2123" s="10" t="str">
        <f>_xlfn.XLOOKUP(Q2_2025[[#This Row],[Artikelnr]],Artikel_prijzen[Artnr],Artikel_prijzen[Prijs 2025],"")</f>
        <v/>
      </c>
      <c r="K2123" t="str">
        <f>IF(Q2_2025[[#This Row],[Artikelprijs]]&lt;&gt;"",IF(Q2_2025[[#This Row],[Stuksprijs]]=Q2_2025[[#This Row],[Artikelprijs]],"Prijs gelijk","Prijs wijkt af"),"")</f>
        <v/>
      </c>
      <c r="L2123" t="str">
        <f>IF(Q2_2025[[#This Row],[Relatiekorting percentage]]=0,
    "Nvt",
    IF(Q2_2025[[#This Row],[Brutobedrag 2]] &lt; Q2_2025[[#This Row],[Bruto - Rel.korting]],
        "Nee",
        "Ja"))</f>
        <v>Ja</v>
      </c>
      <c r="M2123" s="10">
        <f>IF(Q2_2025[[#This Row],[Artikelprijs]]&lt;&gt;"",Q2_2025[[#This Row],[Artikelprijs]],Q2_2025[[#This Row],[Stuksprijs]])</f>
        <v>38.99</v>
      </c>
      <c r="N2123" s="10">
        <f>Q2_2025[[#This Row],[Besteld]]*Q2_2025[[#This Row],[Prijs 2]]</f>
        <v>194.95000000000002</v>
      </c>
      <c r="O2123" s="10">
        <f>IF(Q2_2025[[#This Row],[Brutobedrag 2]]&lt;Q2_2025[[#This Row],[Bruto - Rel.korting]],Q2_2025[[#This Row],[Brutobedrag 2]],Q2_2025[[#This Row],[Brutobedrag 2]]*(100-Q2_2025[[#This Row],[Relatiekorting percentage]])/100)</f>
        <v>175.45500000000001</v>
      </c>
      <c r="R2123" s="3"/>
      <c r="W2123"/>
      <c r="AB2123"/>
    </row>
    <row r="2124" spans="1:28" x14ac:dyDescent="0.3">
      <c r="A2124" t="s">
        <v>706</v>
      </c>
      <c r="B2124">
        <v>1009130</v>
      </c>
      <c r="C2124" t="s">
        <v>250</v>
      </c>
      <c r="D2124">
        <v>1</v>
      </c>
      <c r="E2124" s="10">
        <v>24.73</v>
      </c>
      <c r="F2124" s="10">
        <v>24.73</v>
      </c>
      <c r="G2124" s="10">
        <v>22.26</v>
      </c>
      <c r="H2124">
        <v>10</v>
      </c>
      <c r="I2124" s="51" t="str">
        <f>_xlfn.XLOOKUP(Q2_2025[[#This Row],[Artikelnr]],Artikel_prijzen[Artnr],Artikel_prijzen[Groep],"")</f>
        <v/>
      </c>
      <c r="J2124" s="10" t="str">
        <f>_xlfn.XLOOKUP(Q2_2025[[#This Row],[Artikelnr]],Artikel_prijzen[Artnr],Artikel_prijzen[Prijs 2025],"")</f>
        <v/>
      </c>
      <c r="K2124" t="str">
        <f>IF(Q2_2025[[#This Row],[Artikelprijs]]&lt;&gt;"",IF(Q2_2025[[#This Row],[Stuksprijs]]=Q2_2025[[#This Row],[Artikelprijs]],"Prijs gelijk","Prijs wijkt af"),"")</f>
        <v/>
      </c>
      <c r="L2124" t="str">
        <f>IF(Q2_2025[[#This Row],[Relatiekorting percentage]]=0,
    "Nvt",
    IF(Q2_2025[[#This Row],[Brutobedrag 2]] &lt; Q2_2025[[#This Row],[Bruto - Rel.korting]],
        "Nee",
        "Ja"))</f>
        <v>Ja</v>
      </c>
      <c r="M2124" s="10">
        <f>IF(Q2_2025[[#This Row],[Artikelprijs]]&lt;&gt;"",Q2_2025[[#This Row],[Artikelprijs]],Q2_2025[[#This Row],[Stuksprijs]])</f>
        <v>24.73</v>
      </c>
      <c r="N2124" s="10">
        <f>Q2_2025[[#This Row],[Besteld]]*Q2_2025[[#This Row],[Prijs 2]]</f>
        <v>24.73</v>
      </c>
      <c r="O2124" s="10">
        <f>IF(Q2_2025[[#This Row],[Brutobedrag 2]]&lt;Q2_2025[[#This Row],[Bruto - Rel.korting]],Q2_2025[[#This Row],[Brutobedrag 2]],Q2_2025[[#This Row],[Brutobedrag 2]]*(100-Q2_2025[[#This Row],[Relatiekorting percentage]])/100)</f>
        <v>22.256999999999998</v>
      </c>
      <c r="R2124" s="3"/>
      <c r="W2124"/>
      <c r="AB2124"/>
    </row>
    <row r="2125" spans="1:28" x14ac:dyDescent="0.3">
      <c r="A2125" t="s">
        <v>706</v>
      </c>
      <c r="B2125">
        <v>3002010</v>
      </c>
      <c r="C2125" t="s">
        <v>711</v>
      </c>
      <c r="D2125">
        <v>4</v>
      </c>
      <c r="E2125" s="10">
        <v>25.52</v>
      </c>
      <c r="F2125" s="10">
        <v>102.08</v>
      </c>
      <c r="G2125" s="10">
        <v>102.08</v>
      </c>
      <c r="H2125">
        <v>0</v>
      </c>
      <c r="I2125" s="51" t="str">
        <f>_xlfn.XLOOKUP(Q2_2025[[#This Row],[Artikelnr]],Artikel_prijzen[Artnr],Artikel_prijzen[Groep],"")</f>
        <v/>
      </c>
      <c r="J2125" s="10" t="str">
        <f>_xlfn.XLOOKUP(Q2_2025[[#This Row],[Artikelnr]],Artikel_prijzen[Artnr],Artikel_prijzen[Prijs 2025],"")</f>
        <v/>
      </c>
      <c r="K2125" t="str">
        <f>IF(Q2_2025[[#This Row],[Artikelprijs]]&lt;&gt;"",IF(Q2_2025[[#This Row],[Stuksprijs]]=Q2_2025[[#This Row],[Artikelprijs]],"Prijs gelijk","Prijs wijkt af"),"")</f>
        <v/>
      </c>
      <c r="L2125" t="str">
        <f>IF(Q2_2025[[#This Row],[Relatiekorting percentage]]=0,
    "Nvt",
    IF(Q2_2025[[#This Row],[Brutobedrag 2]] &lt; Q2_2025[[#This Row],[Bruto - Rel.korting]],
        "Nee",
        "Ja"))</f>
        <v>Nvt</v>
      </c>
      <c r="M2125" s="10">
        <f>IF(Q2_2025[[#This Row],[Artikelprijs]]&lt;&gt;"",Q2_2025[[#This Row],[Artikelprijs]],Q2_2025[[#This Row],[Stuksprijs]])</f>
        <v>25.52</v>
      </c>
      <c r="N2125" s="10">
        <f>Q2_2025[[#This Row],[Besteld]]*Q2_2025[[#This Row],[Prijs 2]]</f>
        <v>102.08</v>
      </c>
      <c r="O2125" s="10">
        <f>IF(Q2_2025[[#This Row],[Brutobedrag 2]]&lt;Q2_2025[[#This Row],[Bruto - Rel.korting]],Q2_2025[[#This Row],[Brutobedrag 2]],Q2_2025[[#This Row],[Brutobedrag 2]]*(100-Q2_2025[[#This Row],[Relatiekorting percentage]])/100)</f>
        <v>102.08</v>
      </c>
      <c r="R2125" s="3"/>
      <c r="W2125"/>
      <c r="AB2125"/>
    </row>
    <row r="2126" spans="1:28" x14ac:dyDescent="0.3">
      <c r="A2126" t="s">
        <v>706</v>
      </c>
      <c r="B2126">
        <v>1008006</v>
      </c>
      <c r="C2126" t="s">
        <v>360</v>
      </c>
      <c r="D2126">
        <v>23</v>
      </c>
      <c r="E2126" s="10">
        <v>45.42</v>
      </c>
      <c r="F2126" s="10">
        <v>1044.6600000000001</v>
      </c>
      <c r="G2126" s="10">
        <v>940.19</v>
      </c>
      <c r="H2126">
        <v>10</v>
      </c>
      <c r="I2126" s="51" t="str">
        <f>_xlfn.XLOOKUP(Q2_2025[[#This Row],[Artikelnr]],Artikel_prijzen[Artnr],Artikel_prijzen[Groep],"")</f>
        <v/>
      </c>
      <c r="J2126" s="10" t="str">
        <f>_xlfn.XLOOKUP(Q2_2025[[#This Row],[Artikelnr]],Artikel_prijzen[Artnr],Artikel_prijzen[Prijs 2025],"")</f>
        <v/>
      </c>
      <c r="K2126" t="str">
        <f>IF(Q2_2025[[#This Row],[Artikelprijs]]&lt;&gt;"",IF(Q2_2025[[#This Row],[Stuksprijs]]=Q2_2025[[#This Row],[Artikelprijs]],"Prijs gelijk","Prijs wijkt af"),"")</f>
        <v/>
      </c>
      <c r="L2126" t="str">
        <f>IF(Q2_2025[[#This Row],[Relatiekorting percentage]]=0,
    "Nvt",
    IF(Q2_2025[[#This Row],[Brutobedrag 2]] &lt; Q2_2025[[#This Row],[Bruto - Rel.korting]],
        "Nee",
        "Ja"))</f>
        <v>Ja</v>
      </c>
      <c r="M2126" s="10">
        <f>IF(Q2_2025[[#This Row],[Artikelprijs]]&lt;&gt;"",Q2_2025[[#This Row],[Artikelprijs]],Q2_2025[[#This Row],[Stuksprijs]])</f>
        <v>45.42</v>
      </c>
      <c r="N2126" s="10">
        <f>Q2_2025[[#This Row],[Besteld]]*Q2_2025[[#This Row],[Prijs 2]]</f>
        <v>1044.6600000000001</v>
      </c>
      <c r="O2126" s="10">
        <f>IF(Q2_2025[[#This Row],[Brutobedrag 2]]&lt;Q2_2025[[#This Row],[Bruto - Rel.korting]],Q2_2025[[#This Row],[Brutobedrag 2]],Q2_2025[[#This Row],[Brutobedrag 2]]*(100-Q2_2025[[#This Row],[Relatiekorting percentage]])/100)</f>
        <v>940.19400000000007</v>
      </c>
      <c r="R2126" s="3"/>
      <c r="W2126"/>
      <c r="AB2126"/>
    </row>
    <row r="2127" spans="1:28" x14ac:dyDescent="0.3">
      <c r="A2127" t="s">
        <v>706</v>
      </c>
      <c r="B2127">
        <v>1008046</v>
      </c>
      <c r="C2127" t="s">
        <v>420</v>
      </c>
      <c r="D2127">
        <v>13</v>
      </c>
      <c r="E2127" s="10">
        <v>25</v>
      </c>
      <c r="F2127" s="10">
        <v>325</v>
      </c>
      <c r="G2127" s="10">
        <v>292.5</v>
      </c>
      <c r="H2127">
        <v>10</v>
      </c>
      <c r="I2127" s="51" t="str">
        <f>_xlfn.XLOOKUP(Q2_2025[[#This Row],[Artikelnr]],Artikel_prijzen[Artnr],Artikel_prijzen[Groep],"")</f>
        <v/>
      </c>
      <c r="J2127" s="10" t="str">
        <f>_xlfn.XLOOKUP(Q2_2025[[#This Row],[Artikelnr]],Artikel_prijzen[Artnr],Artikel_prijzen[Prijs 2025],"")</f>
        <v/>
      </c>
      <c r="K2127" t="str">
        <f>IF(Q2_2025[[#This Row],[Artikelprijs]]&lt;&gt;"",IF(Q2_2025[[#This Row],[Stuksprijs]]=Q2_2025[[#This Row],[Artikelprijs]],"Prijs gelijk","Prijs wijkt af"),"")</f>
        <v/>
      </c>
      <c r="L2127" t="str">
        <f>IF(Q2_2025[[#This Row],[Relatiekorting percentage]]=0,
    "Nvt",
    IF(Q2_2025[[#This Row],[Brutobedrag 2]] &lt; Q2_2025[[#This Row],[Bruto - Rel.korting]],
        "Nee",
        "Ja"))</f>
        <v>Ja</v>
      </c>
      <c r="M2127" s="10">
        <f>IF(Q2_2025[[#This Row],[Artikelprijs]]&lt;&gt;"",Q2_2025[[#This Row],[Artikelprijs]],Q2_2025[[#This Row],[Stuksprijs]])</f>
        <v>25</v>
      </c>
      <c r="N2127" s="10">
        <f>Q2_2025[[#This Row],[Besteld]]*Q2_2025[[#This Row],[Prijs 2]]</f>
        <v>325</v>
      </c>
      <c r="O2127" s="10">
        <f>IF(Q2_2025[[#This Row],[Brutobedrag 2]]&lt;Q2_2025[[#This Row],[Bruto - Rel.korting]],Q2_2025[[#This Row],[Brutobedrag 2]],Q2_2025[[#This Row],[Brutobedrag 2]]*(100-Q2_2025[[#This Row],[Relatiekorting percentage]])/100)</f>
        <v>292.5</v>
      </c>
      <c r="R2127" s="3"/>
      <c r="W2127"/>
      <c r="AB2127"/>
    </row>
    <row r="2128" spans="1:28" x14ac:dyDescent="0.3">
      <c r="A2128" t="s">
        <v>706</v>
      </c>
      <c r="B2128">
        <v>1008015</v>
      </c>
      <c r="C2128" t="s">
        <v>712</v>
      </c>
      <c r="D2128">
        <v>1</v>
      </c>
      <c r="E2128" s="10">
        <v>25</v>
      </c>
      <c r="F2128" s="10">
        <v>25</v>
      </c>
      <c r="G2128" s="10">
        <v>22.5</v>
      </c>
      <c r="H2128">
        <v>10</v>
      </c>
      <c r="I2128" s="51" t="str">
        <f>_xlfn.XLOOKUP(Q2_2025[[#This Row],[Artikelnr]],Artikel_prijzen[Artnr],Artikel_prijzen[Groep],"")</f>
        <v/>
      </c>
      <c r="J2128" s="10" t="str">
        <f>_xlfn.XLOOKUP(Q2_2025[[#This Row],[Artikelnr]],Artikel_prijzen[Artnr],Artikel_prijzen[Prijs 2025],"")</f>
        <v/>
      </c>
      <c r="K2128" t="str">
        <f>IF(Q2_2025[[#This Row],[Artikelprijs]]&lt;&gt;"",IF(Q2_2025[[#This Row],[Stuksprijs]]=Q2_2025[[#This Row],[Artikelprijs]],"Prijs gelijk","Prijs wijkt af"),"")</f>
        <v/>
      </c>
      <c r="L2128" t="str">
        <f>IF(Q2_2025[[#This Row],[Relatiekorting percentage]]=0,
    "Nvt",
    IF(Q2_2025[[#This Row],[Brutobedrag 2]] &lt; Q2_2025[[#This Row],[Bruto - Rel.korting]],
        "Nee",
        "Ja"))</f>
        <v>Ja</v>
      </c>
      <c r="M2128" s="10">
        <f>IF(Q2_2025[[#This Row],[Artikelprijs]]&lt;&gt;"",Q2_2025[[#This Row],[Artikelprijs]],Q2_2025[[#This Row],[Stuksprijs]])</f>
        <v>25</v>
      </c>
      <c r="N2128" s="10">
        <f>Q2_2025[[#This Row],[Besteld]]*Q2_2025[[#This Row],[Prijs 2]]</f>
        <v>25</v>
      </c>
      <c r="O2128" s="10">
        <f>IF(Q2_2025[[#This Row],[Brutobedrag 2]]&lt;Q2_2025[[#This Row],[Bruto - Rel.korting]],Q2_2025[[#This Row],[Brutobedrag 2]],Q2_2025[[#This Row],[Brutobedrag 2]]*(100-Q2_2025[[#This Row],[Relatiekorting percentage]])/100)</f>
        <v>22.5</v>
      </c>
      <c r="R2128" s="3"/>
      <c r="W2128"/>
      <c r="AB2128"/>
    </row>
    <row r="2129" spans="1:28" x14ac:dyDescent="0.3">
      <c r="A2129" t="s">
        <v>706</v>
      </c>
      <c r="B2129">
        <v>3098001</v>
      </c>
      <c r="C2129" t="s">
        <v>713</v>
      </c>
      <c r="D2129">
        <v>4</v>
      </c>
      <c r="E2129" s="10">
        <v>0</v>
      </c>
      <c r="F2129" s="10">
        <v>0</v>
      </c>
      <c r="G2129" s="10">
        <v>0</v>
      </c>
      <c r="H2129">
        <v>0</v>
      </c>
      <c r="I2129" s="51" t="str">
        <f>_xlfn.XLOOKUP(Q2_2025[[#This Row],[Artikelnr]],Artikel_prijzen[Artnr],Artikel_prijzen[Groep],"")</f>
        <v/>
      </c>
      <c r="J2129" s="10" t="str">
        <f>_xlfn.XLOOKUP(Q2_2025[[#This Row],[Artikelnr]],Artikel_prijzen[Artnr],Artikel_prijzen[Prijs 2025],"")</f>
        <v/>
      </c>
      <c r="K2129" t="str">
        <f>IF(Q2_2025[[#This Row],[Artikelprijs]]&lt;&gt;"",IF(Q2_2025[[#This Row],[Stuksprijs]]=Q2_2025[[#This Row],[Artikelprijs]],"Prijs gelijk","Prijs wijkt af"),"")</f>
        <v/>
      </c>
      <c r="L2129" t="str">
        <f>IF(Q2_2025[[#This Row],[Relatiekorting percentage]]=0,
    "Nvt",
    IF(Q2_2025[[#This Row],[Brutobedrag 2]] &lt; Q2_2025[[#This Row],[Bruto - Rel.korting]],
        "Nee",
        "Ja"))</f>
        <v>Nvt</v>
      </c>
      <c r="M2129" s="10">
        <f>IF(Q2_2025[[#This Row],[Artikelprijs]]&lt;&gt;"",Q2_2025[[#This Row],[Artikelprijs]],Q2_2025[[#This Row],[Stuksprijs]])</f>
        <v>0</v>
      </c>
      <c r="N2129" s="10">
        <f>Q2_2025[[#This Row],[Besteld]]*Q2_2025[[#This Row],[Prijs 2]]</f>
        <v>0</v>
      </c>
      <c r="O2129" s="10">
        <f>IF(Q2_2025[[#This Row],[Brutobedrag 2]]&lt;Q2_2025[[#This Row],[Bruto - Rel.korting]],Q2_2025[[#This Row],[Brutobedrag 2]],Q2_2025[[#This Row],[Brutobedrag 2]]*(100-Q2_2025[[#This Row],[Relatiekorting percentage]])/100)</f>
        <v>0</v>
      </c>
      <c r="R2129" s="3"/>
      <c r="W2129"/>
      <c r="AB2129"/>
    </row>
    <row r="2130" spans="1:28" x14ac:dyDescent="0.3">
      <c r="A2130" t="s">
        <v>706</v>
      </c>
      <c r="B2130">
        <v>3098001</v>
      </c>
      <c r="C2130" t="s">
        <v>714</v>
      </c>
      <c r="D2130">
        <v>1</v>
      </c>
      <c r="E2130" s="10">
        <v>0</v>
      </c>
      <c r="F2130" s="10">
        <v>0</v>
      </c>
      <c r="G2130" s="10">
        <v>0</v>
      </c>
      <c r="H2130">
        <v>0</v>
      </c>
      <c r="I2130" s="51" t="str">
        <f>_xlfn.XLOOKUP(Q2_2025[[#This Row],[Artikelnr]],Artikel_prijzen[Artnr],Artikel_prijzen[Groep],"")</f>
        <v/>
      </c>
      <c r="J2130" s="10" t="str">
        <f>_xlfn.XLOOKUP(Q2_2025[[#This Row],[Artikelnr]],Artikel_prijzen[Artnr],Artikel_prijzen[Prijs 2025],"")</f>
        <v/>
      </c>
      <c r="K2130" t="str">
        <f>IF(Q2_2025[[#This Row],[Artikelprijs]]&lt;&gt;"",IF(Q2_2025[[#This Row],[Stuksprijs]]=Q2_2025[[#This Row],[Artikelprijs]],"Prijs gelijk","Prijs wijkt af"),"")</f>
        <v/>
      </c>
      <c r="L2130" t="str">
        <f>IF(Q2_2025[[#This Row],[Relatiekorting percentage]]=0,
    "Nvt",
    IF(Q2_2025[[#This Row],[Brutobedrag 2]] &lt; Q2_2025[[#This Row],[Bruto - Rel.korting]],
        "Nee",
        "Ja"))</f>
        <v>Nvt</v>
      </c>
      <c r="M2130" s="10">
        <f>IF(Q2_2025[[#This Row],[Artikelprijs]]&lt;&gt;"",Q2_2025[[#This Row],[Artikelprijs]],Q2_2025[[#This Row],[Stuksprijs]])</f>
        <v>0</v>
      </c>
      <c r="N2130" s="10">
        <f>Q2_2025[[#This Row],[Besteld]]*Q2_2025[[#This Row],[Prijs 2]]</f>
        <v>0</v>
      </c>
      <c r="O2130" s="10">
        <f>IF(Q2_2025[[#This Row],[Brutobedrag 2]]&lt;Q2_2025[[#This Row],[Bruto - Rel.korting]],Q2_2025[[#This Row],[Brutobedrag 2]],Q2_2025[[#This Row],[Brutobedrag 2]]*(100-Q2_2025[[#This Row],[Relatiekorting percentage]])/100)</f>
        <v>0</v>
      </c>
      <c r="R2130" s="3"/>
      <c r="W2130"/>
      <c r="AB2130"/>
    </row>
    <row r="2131" spans="1:28" x14ac:dyDescent="0.3">
      <c r="A2131" t="s">
        <v>706</v>
      </c>
      <c r="B2131">
        <v>5031004</v>
      </c>
      <c r="C2131" t="s">
        <v>144</v>
      </c>
      <c r="D2131">
        <v>2</v>
      </c>
      <c r="E2131" s="10">
        <v>29.87</v>
      </c>
      <c r="F2131" s="10">
        <v>59.74</v>
      </c>
      <c r="G2131" s="10">
        <v>53.77</v>
      </c>
      <c r="H2131">
        <v>10</v>
      </c>
      <c r="I2131" s="51" t="str">
        <f>_xlfn.XLOOKUP(Q2_2025[[#This Row],[Artikelnr]],Artikel_prijzen[Artnr],Artikel_prijzen[Groep],"")</f>
        <v/>
      </c>
      <c r="J2131" s="10" t="str">
        <f>_xlfn.XLOOKUP(Q2_2025[[#This Row],[Artikelnr]],Artikel_prijzen[Artnr],Artikel_prijzen[Prijs 2025],"")</f>
        <v/>
      </c>
      <c r="K2131" t="str">
        <f>IF(Q2_2025[[#This Row],[Artikelprijs]]&lt;&gt;"",IF(Q2_2025[[#This Row],[Stuksprijs]]=Q2_2025[[#This Row],[Artikelprijs]],"Prijs gelijk","Prijs wijkt af"),"")</f>
        <v/>
      </c>
      <c r="L2131" t="str">
        <f>IF(Q2_2025[[#This Row],[Relatiekorting percentage]]=0,
    "Nvt",
    IF(Q2_2025[[#This Row],[Brutobedrag 2]] &lt; Q2_2025[[#This Row],[Bruto - Rel.korting]],
        "Nee",
        "Ja"))</f>
        <v>Ja</v>
      </c>
      <c r="M2131" s="10">
        <f>IF(Q2_2025[[#This Row],[Artikelprijs]]&lt;&gt;"",Q2_2025[[#This Row],[Artikelprijs]],Q2_2025[[#This Row],[Stuksprijs]])</f>
        <v>29.87</v>
      </c>
      <c r="N2131" s="10">
        <f>Q2_2025[[#This Row],[Besteld]]*Q2_2025[[#This Row],[Prijs 2]]</f>
        <v>59.74</v>
      </c>
      <c r="O2131" s="10">
        <f>IF(Q2_2025[[#This Row],[Brutobedrag 2]]&lt;Q2_2025[[#This Row],[Bruto - Rel.korting]],Q2_2025[[#This Row],[Brutobedrag 2]],Q2_2025[[#This Row],[Brutobedrag 2]]*(100-Q2_2025[[#This Row],[Relatiekorting percentage]])/100)</f>
        <v>53.766000000000005</v>
      </c>
      <c r="R2131" s="3"/>
      <c r="W2131"/>
      <c r="AB2131"/>
    </row>
    <row r="2132" spans="1:28" x14ac:dyDescent="0.3">
      <c r="A2132" t="s">
        <v>706</v>
      </c>
      <c r="B2132">
        <v>5031008</v>
      </c>
      <c r="C2132" t="s">
        <v>142</v>
      </c>
      <c r="D2132">
        <v>2</v>
      </c>
      <c r="E2132" s="10">
        <v>59.74</v>
      </c>
      <c r="F2132" s="10">
        <v>119.48</v>
      </c>
      <c r="G2132" s="10">
        <v>107.53</v>
      </c>
      <c r="H2132">
        <v>10</v>
      </c>
      <c r="I2132" s="51" t="str">
        <f>_xlfn.XLOOKUP(Q2_2025[[#This Row],[Artikelnr]],Artikel_prijzen[Artnr],Artikel_prijzen[Groep],"")</f>
        <v/>
      </c>
      <c r="J2132" s="10" t="str">
        <f>_xlfn.XLOOKUP(Q2_2025[[#This Row],[Artikelnr]],Artikel_prijzen[Artnr],Artikel_prijzen[Prijs 2025],"")</f>
        <v/>
      </c>
      <c r="K2132" t="str">
        <f>IF(Q2_2025[[#This Row],[Artikelprijs]]&lt;&gt;"",IF(Q2_2025[[#This Row],[Stuksprijs]]=Q2_2025[[#This Row],[Artikelprijs]],"Prijs gelijk","Prijs wijkt af"),"")</f>
        <v/>
      </c>
      <c r="L2132" t="str">
        <f>IF(Q2_2025[[#This Row],[Relatiekorting percentage]]=0,
    "Nvt",
    IF(Q2_2025[[#This Row],[Brutobedrag 2]] &lt; Q2_2025[[#This Row],[Bruto - Rel.korting]],
        "Nee",
        "Ja"))</f>
        <v>Ja</v>
      </c>
      <c r="M2132" s="10">
        <f>IF(Q2_2025[[#This Row],[Artikelprijs]]&lt;&gt;"",Q2_2025[[#This Row],[Artikelprijs]],Q2_2025[[#This Row],[Stuksprijs]])</f>
        <v>59.74</v>
      </c>
      <c r="N2132" s="10">
        <f>Q2_2025[[#This Row],[Besteld]]*Q2_2025[[#This Row],[Prijs 2]]</f>
        <v>119.48</v>
      </c>
      <c r="O2132" s="10">
        <f>IF(Q2_2025[[#This Row],[Brutobedrag 2]]&lt;Q2_2025[[#This Row],[Bruto - Rel.korting]],Q2_2025[[#This Row],[Brutobedrag 2]],Q2_2025[[#This Row],[Brutobedrag 2]]*(100-Q2_2025[[#This Row],[Relatiekorting percentage]])/100)</f>
        <v>107.53200000000001</v>
      </c>
      <c r="R2132" s="3"/>
      <c r="W2132"/>
      <c r="AB2132"/>
    </row>
    <row r="2133" spans="1:28" x14ac:dyDescent="0.3">
      <c r="A2133" t="s">
        <v>706</v>
      </c>
      <c r="B2133">
        <v>5031009</v>
      </c>
      <c r="C2133" t="s">
        <v>141</v>
      </c>
      <c r="D2133">
        <v>6</v>
      </c>
      <c r="E2133" s="10">
        <v>89.61</v>
      </c>
      <c r="F2133" s="10">
        <v>537.66</v>
      </c>
      <c r="G2133" s="10">
        <v>483.89</v>
      </c>
      <c r="H2133">
        <v>10</v>
      </c>
      <c r="I2133" s="51" t="str">
        <f>_xlfn.XLOOKUP(Q2_2025[[#This Row],[Artikelnr]],Artikel_prijzen[Artnr],Artikel_prijzen[Groep],"")</f>
        <v/>
      </c>
      <c r="J2133" s="10" t="str">
        <f>_xlfn.XLOOKUP(Q2_2025[[#This Row],[Artikelnr]],Artikel_prijzen[Artnr],Artikel_prijzen[Prijs 2025],"")</f>
        <v/>
      </c>
      <c r="K2133" t="str">
        <f>IF(Q2_2025[[#This Row],[Artikelprijs]]&lt;&gt;"",IF(Q2_2025[[#This Row],[Stuksprijs]]=Q2_2025[[#This Row],[Artikelprijs]],"Prijs gelijk","Prijs wijkt af"),"")</f>
        <v/>
      </c>
      <c r="L2133" t="str">
        <f>IF(Q2_2025[[#This Row],[Relatiekorting percentage]]=0,
    "Nvt",
    IF(Q2_2025[[#This Row],[Brutobedrag 2]] &lt; Q2_2025[[#This Row],[Bruto - Rel.korting]],
        "Nee",
        "Ja"))</f>
        <v>Ja</v>
      </c>
      <c r="M2133" s="10">
        <f>IF(Q2_2025[[#This Row],[Artikelprijs]]&lt;&gt;"",Q2_2025[[#This Row],[Artikelprijs]],Q2_2025[[#This Row],[Stuksprijs]])</f>
        <v>89.61</v>
      </c>
      <c r="N2133" s="10">
        <f>Q2_2025[[#This Row],[Besteld]]*Q2_2025[[#This Row],[Prijs 2]]</f>
        <v>537.66</v>
      </c>
      <c r="O2133" s="10">
        <f>IF(Q2_2025[[#This Row],[Brutobedrag 2]]&lt;Q2_2025[[#This Row],[Bruto - Rel.korting]],Q2_2025[[#This Row],[Brutobedrag 2]],Q2_2025[[#This Row],[Brutobedrag 2]]*(100-Q2_2025[[#This Row],[Relatiekorting percentage]])/100)</f>
        <v>483.89399999999995</v>
      </c>
      <c r="R2133" s="3"/>
      <c r="W2133"/>
      <c r="AB2133"/>
    </row>
    <row r="2134" spans="1:28" x14ac:dyDescent="0.3">
      <c r="A2134" t="s">
        <v>706</v>
      </c>
      <c r="B2134">
        <v>5031013</v>
      </c>
      <c r="C2134" t="s">
        <v>146</v>
      </c>
      <c r="D2134">
        <v>4</v>
      </c>
      <c r="E2134" s="10">
        <v>44.29</v>
      </c>
      <c r="F2134" s="10">
        <v>177.16</v>
      </c>
      <c r="G2134" s="10">
        <v>159.44</v>
      </c>
      <c r="H2134">
        <v>10</v>
      </c>
      <c r="I2134" s="51" t="str">
        <f>_xlfn.XLOOKUP(Q2_2025[[#This Row],[Artikelnr]],Artikel_prijzen[Artnr],Artikel_prijzen[Groep],"")</f>
        <v/>
      </c>
      <c r="J2134" s="10" t="str">
        <f>_xlfn.XLOOKUP(Q2_2025[[#This Row],[Artikelnr]],Artikel_prijzen[Artnr],Artikel_prijzen[Prijs 2025],"")</f>
        <v/>
      </c>
      <c r="K2134" t="str">
        <f>IF(Q2_2025[[#This Row],[Artikelprijs]]&lt;&gt;"",IF(Q2_2025[[#This Row],[Stuksprijs]]=Q2_2025[[#This Row],[Artikelprijs]],"Prijs gelijk","Prijs wijkt af"),"")</f>
        <v/>
      </c>
      <c r="L2134" t="str">
        <f>IF(Q2_2025[[#This Row],[Relatiekorting percentage]]=0,
    "Nvt",
    IF(Q2_2025[[#This Row],[Brutobedrag 2]] &lt; Q2_2025[[#This Row],[Bruto - Rel.korting]],
        "Nee",
        "Ja"))</f>
        <v>Ja</v>
      </c>
      <c r="M2134" s="10">
        <f>IF(Q2_2025[[#This Row],[Artikelprijs]]&lt;&gt;"",Q2_2025[[#This Row],[Artikelprijs]],Q2_2025[[#This Row],[Stuksprijs]])</f>
        <v>44.29</v>
      </c>
      <c r="N2134" s="10">
        <f>Q2_2025[[#This Row],[Besteld]]*Q2_2025[[#This Row],[Prijs 2]]</f>
        <v>177.16</v>
      </c>
      <c r="O2134" s="10">
        <f>IF(Q2_2025[[#This Row],[Brutobedrag 2]]&lt;Q2_2025[[#This Row],[Bruto - Rel.korting]],Q2_2025[[#This Row],[Brutobedrag 2]],Q2_2025[[#This Row],[Brutobedrag 2]]*(100-Q2_2025[[#This Row],[Relatiekorting percentage]])/100)</f>
        <v>159.44399999999999</v>
      </c>
      <c r="R2134" s="3"/>
      <c r="W2134"/>
      <c r="AB2134"/>
    </row>
    <row r="2135" spans="1:28" x14ac:dyDescent="0.3">
      <c r="A2135" t="s">
        <v>706</v>
      </c>
      <c r="B2135">
        <v>1007051</v>
      </c>
      <c r="C2135" t="s">
        <v>54</v>
      </c>
      <c r="D2135">
        <v>16</v>
      </c>
      <c r="E2135" s="10">
        <v>88.57</v>
      </c>
      <c r="F2135" s="10">
        <v>1417.12</v>
      </c>
      <c r="G2135" s="10">
        <v>1275.4100000000001</v>
      </c>
      <c r="H2135">
        <v>10</v>
      </c>
      <c r="I2135" s="51" t="str">
        <f>_xlfn.XLOOKUP(Q2_2025[[#This Row],[Artikelnr]],Artikel_prijzen[Artnr],Artikel_prijzen[Groep],"")</f>
        <v/>
      </c>
      <c r="J2135" s="10" t="str">
        <f>_xlfn.XLOOKUP(Q2_2025[[#This Row],[Artikelnr]],Artikel_prijzen[Artnr],Artikel_prijzen[Prijs 2025],"")</f>
        <v/>
      </c>
      <c r="K2135" t="str">
        <f>IF(Q2_2025[[#This Row],[Artikelprijs]]&lt;&gt;"",IF(Q2_2025[[#This Row],[Stuksprijs]]=Q2_2025[[#This Row],[Artikelprijs]],"Prijs gelijk","Prijs wijkt af"),"")</f>
        <v/>
      </c>
      <c r="L2135" t="str">
        <f>IF(Q2_2025[[#This Row],[Relatiekorting percentage]]=0,
    "Nvt",
    IF(Q2_2025[[#This Row],[Brutobedrag 2]] &lt; Q2_2025[[#This Row],[Bruto - Rel.korting]],
        "Nee",
        "Ja"))</f>
        <v>Ja</v>
      </c>
      <c r="M2135" s="10">
        <f>IF(Q2_2025[[#This Row],[Artikelprijs]]&lt;&gt;"",Q2_2025[[#This Row],[Artikelprijs]],Q2_2025[[#This Row],[Stuksprijs]])</f>
        <v>88.57</v>
      </c>
      <c r="N2135" s="10">
        <f>Q2_2025[[#This Row],[Besteld]]*Q2_2025[[#This Row],[Prijs 2]]</f>
        <v>1417.12</v>
      </c>
      <c r="O2135" s="10">
        <f>IF(Q2_2025[[#This Row],[Brutobedrag 2]]&lt;Q2_2025[[#This Row],[Bruto - Rel.korting]],Q2_2025[[#This Row],[Brutobedrag 2]],Q2_2025[[#This Row],[Brutobedrag 2]]*(100-Q2_2025[[#This Row],[Relatiekorting percentage]])/100)</f>
        <v>1275.4079999999999</v>
      </c>
      <c r="R2135" s="3"/>
      <c r="W2135"/>
      <c r="AB2135"/>
    </row>
    <row r="2136" spans="1:28" x14ac:dyDescent="0.3">
      <c r="A2136" t="s">
        <v>706</v>
      </c>
      <c r="B2136">
        <v>1007050</v>
      </c>
      <c r="C2136" t="s">
        <v>567</v>
      </c>
      <c r="D2136">
        <v>16</v>
      </c>
      <c r="E2136" s="10">
        <v>0</v>
      </c>
      <c r="F2136" s="10">
        <v>0</v>
      </c>
      <c r="G2136" s="10">
        <v>0</v>
      </c>
      <c r="H2136">
        <v>0</v>
      </c>
      <c r="I2136" s="51" t="str">
        <f>_xlfn.XLOOKUP(Q2_2025[[#This Row],[Artikelnr]],Artikel_prijzen[Artnr],Artikel_prijzen[Groep],"")</f>
        <v/>
      </c>
      <c r="J2136" s="10" t="str">
        <f>_xlfn.XLOOKUP(Q2_2025[[#This Row],[Artikelnr]],Artikel_prijzen[Artnr],Artikel_prijzen[Prijs 2025],"")</f>
        <v/>
      </c>
      <c r="K2136" t="str">
        <f>IF(Q2_2025[[#This Row],[Artikelprijs]]&lt;&gt;"",IF(Q2_2025[[#This Row],[Stuksprijs]]=Q2_2025[[#This Row],[Artikelprijs]],"Prijs gelijk","Prijs wijkt af"),"")</f>
        <v/>
      </c>
      <c r="L2136" t="str">
        <f>IF(Q2_2025[[#This Row],[Relatiekorting percentage]]=0,
    "Nvt",
    IF(Q2_2025[[#This Row],[Brutobedrag 2]] &lt; Q2_2025[[#This Row],[Bruto - Rel.korting]],
        "Nee",
        "Ja"))</f>
        <v>Nvt</v>
      </c>
      <c r="M2136" s="10">
        <f>IF(Q2_2025[[#This Row],[Artikelprijs]]&lt;&gt;"",Q2_2025[[#This Row],[Artikelprijs]],Q2_2025[[#This Row],[Stuksprijs]])</f>
        <v>0</v>
      </c>
      <c r="N2136" s="10">
        <f>Q2_2025[[#This Row],[Besteld]]*Q2_2025[[#This Row],[Prijs 2]]</f>
        <v>0</v>
      </c>
      <c r="O2136" s="10">
        <f>IF(Q2_2025[[#This Row],[Brutobedrag 2]]&lt;Q2_2025[[#This Row],[Bruto - Rel.korting]],Q2_2025[[#This Row],[Brutobedrag 2]],Q2_2025[[#This Row],[Brutobedrag 2]]*(100-Q2_2025[[#This Row],[Relatiekorting percentage]])/100)</f>
        <v>0</v>
      </c>
      <c r="R2136" s="3"/>
      <c r="W2136"/>
      <c r="AB2136"/>
    </row>
    <row r="2137" spans="1:28" x14ac:dyDescent="0.3">
      <c r="A2137" t="s">
        <v>706</v>
      </c>
      <c r="B2137">
        <v>2004040</v>
      </c>
      <c r="C2137" t="s">
        <v>41</v>
      </c>
      <c r="D2137">
        <v>10</v>
      </c>
      <c r="E2137" s="10">
        <v>11.03</v>
      </c>
      <c r="F2137" s="10">
        <v>110.3</v>
      </c>
      <c r="G2137" s="10">
        <v>99.27</v>
      </c>
      <c r="H2137">
        <v>10</v>
      </c>
      <c r="I2137" s="51" t="str">
        <f>_xlfn.XLOOKUP(Q2_2025[[#This Row],[Artikelnr]],Artikel_prijzen[Artnr],Artikel_prijzen[Groep],"")</f>
        <v/>
      </c>
      <c r="J2137" s="10" t="str">
        <f>_xlfn.XLOOKUP(Q2_2025[[#This Row],[Artikelnr]],Artikel_prijzen[Artnr],Artikel_prijzen[Prijs 2025],"")</f>
        <v/>
      </c>
      <c r="K2137" t="str">
        <f>IF(Q2_2025[[#This Row],[Artikelprijs]]&lt;&gt;"",IF(Q2_2025[[#This Row],[Stuksprijs]]=Q2_2025[[#This Row],[Artikelprijs]],"Prijs gelijk","Prijs wijkt af"),"")</f>
        <v/>
      </c>
      <c r="L2137" t="str">
        <f>IF(Q2_2025[[#This Row],[Relatiekorting percentage]]=0,
    "Nvt",
    IF(Q2_2025[[#This Row],[Brutobedrag 2]] &lt; Q2_2025[[#This Row],[Bruto - Rel.korting]],
        "Nee",
        "Ja"))</f>
        <v>Ja</v>
      </c>
      <c r="M2137" s="10">
        <f>IF(Q2_2025[[#This Row],[Artikelprijs]]&lt;&gt;"",Q2_2025[[#This Row],[Artikelprijs]],Q2_2025[[#This Row],[Stuksprijs]])</f>
        <v>11.03</v>
      </c>
      <c r="N2137" s="10">
        <f>Q2_2025[[#This Row],[Besteld]]*Q2_2025[[#This Row],[Prijs 2]]</f>
        <v>110.3</v>
      </c>
      <c r="O2137" s="10">
        <f>IF(Q2_2025[[#This Row],[Brutobedrag 2]]&lt;Q2_2025[[#This Row],[Bruto - Rel.korting]],Q2_2025[[#This Row],[Brutobedrag 2]],Q2_2025[[#This Row],[Brutobedrag 2]]*(100-Q2_2025[[#This Row],[Relatiekorting percentage]])/100)</f>
        <v>99.27</v>
      </c>
      <c r="R2137" s="3"/>
      <c r="W2137"/>
      <c r="AB2137"/>
    </row>
    <row r="2138" spans="1:28" x14ac:dyDescent="0.3">
      <c r="A2138" t="s">
        <v>706</v>
      </c>
      <c r="B2138">
        <v>2004032</v>
      </c>
      <c r="C2138" t="s">
        <v>43</v>
      </c>
      <c r="D2138">
        <v>20</v>
      </c>
      <c r="E2138" s="10">
        <v>16.22</v>
      </c>
      <c r="F2138" s="10">
        <v>324.39999999999998</v>
      </c>
      <c r="G2138" s="10">
        <v>291.95999999999998</v>
      </c>
      <c r="H2138">
        <v>10</v>
      </c>
      <c r="I2138" s="51" t="str">
        <f>_xlfn.XLOOKUP(Q2_2025[[#This Row],[Artikelnr]],Artikel_prijzen[Artnr],Artikel_prijzen[Groep],"")</f>
        <v/>
      </c>
      <c r="J2138" s="10" t="str">
        <f>_xlfn.XLOOKUP(Q2_2025[[#This Row],[Artikelnr]],Artikel_prijzen[Artnr],Artikel_prijzen[Prijs 2025],"")</f>
        <v/>
      </c>
      <c r="K2138" t="str">
        <f>IF(Q2_2025[[#This Row],[Artikelprijs]]&lt;&gt;"",IF(Q2_2025[[#This Row],[Stuksprijs]]=Q2_2025[[#This Row],[Artikelprijs]],"Prijs gelijk","Prijs wijkt af"),"")</f>
        <v/>
      </c>
      <c r="L2138" t="str">
        <f>IF(Q2_2025[[#This Row],[Relatiekorting percentage]]=0,
    "Nvt",
    IF(Q2_2025[[#This Row],[Brutobedrag 2]] &lt; Q2_2025[[#This Row],[Bruto - Rel.korting]],
        "Nee",
        "Ja"))</f>
        <v>Ja</v>
      </c>
      <c r="M2138" s="10">
        <f>IF(Q2_2025[[#This Row],[Artikelprijs]]&lt;&gt;"",Q2_2025[[#This Row],[Artikelprijs]],Q2_2025[[#This Row],[Stuksprijs]])</f>
        <v>16.22</v>
      </c>
      <c r="N2138" s="10">
        <f>Q2_2025[[#This Row],[Besteld]]*Q2_2025[[#This Row],[Prijs 2]]</f>
        <v>324.39999999999998</v>
      </c>
      <c r="O2138" s="10">
        <f>IF(Q2_2025[[#This Row],[Brutobedrag 2]]&lt;Q2_2025[[#This Row],[Bruto - Rel.korting]],Q2_2025[[#This Row],[Brutobedrag 2]],Q2_2025[[#This Row],[Brutobedrag 2]]*(100-Q2_2025[[#This Row],[Relatiekorting percentage]])/100)</f>
        <v>291.95999999999998</v>
      </c>
      <c r="R2138" s="3"/>
      <c r="W2138"/>
      <c r="AB2138"/>
    </row>
    <row r="2139" spans="1:28" x14ac:dyDescent="0.3">
      <c r="A2139" t="s">
        <v>706</v>
      </c>
      <c r="B2139">
        <v>2004053</v>
      </c>
      <c r="C2139" t="s">
        <v>715</v>
      </c>
      <c r="D2139">
        <v>4</v>
      </c>
      <c r="E2139" s="10">
        <v>185.4</v>
      </c>
      <c r="F2139" s="10">
        <v>741.6</v>
      </c>
      <c r="G2139" s="10">
        <v>741.6</v>
      </c>
      <c r="H2139">
        <v>0</v>
      </c>
      <c r="I2139" s="51" t="str">
        <f>_xlfn.XLOOKUP(Q2_2025[[#This Row],[Artikelnr]],Artikel_prijzen[Artnr],Artikel_prijzen[Groep],"")</f>
        <v/>
      </c>
      <c r="J2139" s="10" t="str">
        <f>_xlfn.XLOOKUP(Q2_2025[[#This Row],[Artikelnr]],Artikel_prijzen[Artnr],Artikel_prijzen[Prijs 2025],"")</f>
        <v/>
      </c>
      <c r="K2139" t="str">
        <f>IF(Q2_2025[[#This Row],[Artikelprijs]]&lt;&gt;"",IF(Q2_2025[[#This Row],[Stuksprijs]]=Q2_2025[[#This Row],[Artikelprijs]],"Prijs gelijk","Prijs wijkt af"),"")</f>
        <v/>
      </c>
      <c r="L2139" t="str">
        <f>IF(Q2_2025[[#This Row],[Relatiekorting percentage]]=0,
    "Nvt",
    IF(Q2_2025[[#This Row],[Brutobedrag 2]] &lt; Q2_2025[[#This Row],[Bruto - Rel.korting]],
        "Nee",
        "Ja"))</f>
        <v>Nvt</v>
      </c>
      <c r="M2139" s="10">
        <f>IF(Q2_2025[[#This Row],[Artikelprijs]]&lt;&gt;"",Q2_2025[[#This Row],[Artikelprijs]],Q2_2025[[#This Row],[Stuksprijs]])</f>
        <v>185.4</v>
      </c>
      <c r="N2139" s="10">
        <f>Q2_2025[[#This Row],[Besteld]]*Q2_2025[[#This Row],[Prijs 2]]</f>
        <v>741.6</v>
      </c>
      <c r="O2139" s="10">
        <f>IF(Q2_2025[[#This Row],[Brutobedrag 2]]&lt;Q2_2025[[#This Row],[Bruto - Rel.korting]],Q2_2025[[#This Row],[Brutobedrag 2]],Q2_2025[[#This Row],[Brutobedrag 2]]*(100-Q2_2025[[#This Row],[Relatiekorting percentage]])/100)</f>
        <v>741.6</v>
      </c>
      <c r="R2139" s="3"/>
      <c r="W2139"/>
      <c r="AB2139"/>
    </row>
    <row r="2140" spans="1:28" x14ac:dyDescent="0.3">
      <c r="A2140" t="s">
        <v>706</v>
      </c>
      <c r="B2140">
        <v>2004006</v>
      </c>
      <c r="C2140" t="s">
        <v>117</v>
      </c>
      <c r="D2140">
        <v>1</v>
      </c>
      <c r="E2140" s="10">
        <v>96.52</v>
      </c>
      <c r="F2140" s="10">
        <v>96.52</v>
      </c>
      <c r="G2140" s="10">
        <v>96.52</v>
      </c>
      <c r="H2140">
        <v>0</v>
      </c>
      <c r="I2140" s="51" t="str">
        <f>_xlfn.XLOOKUP(Q2_2025[[#This Row],[Artikelnr]],Artikel_prijzen[Artnr],Artikel_prijzen[Groep],"")</f>
        <v/>
      </c>
      <c r="J2140" s="10" t="str">
        <f>_xlfn.XLOOKUP(Q2_2025[[#This Row],[Artikelnr]],Artikel_prijzen[Artnr],Artikel_prijzen[Prijs 2025],"")</f>
        <v/>
      </c>
      <c r="K2140" t="str">
        <f>IF(Q2_2025[[#This Row],[Artikelprijs]]&lt;&gt;"",IF(Q2_2025[[#This Row],[Stuksprijs]]=Q2_2025[[#This Row],[Artikelprijs]],"Prijs gelijk","Prijs wijkt af"),"")</f>
        <v/>
      </c>
      <c r="L2140" t="str">
        <f>IF(Q2_2025[[#This Row],[Relatiekorting percentage]]=0,
    "Nvt",
    IF(Q2_2025[[#This Row],[Brutobedrag 2]] &lt; Q2_2025[[#This Row],[Bruto - Rel.korting]],
        "Nee",
        "Ja"))</f>
        <v>Nvt</v>
      </c>
      <c r="M2140" s="10">
        <f>IF(Q2_2025[[#This Row],[Artikelprijs]]&lt;&gt;"",Q2_2025[[#This Row],[Artikelprijs]],Q2_2025[[#This Row],[Stuksprijs]])</f>
        <v>96.52</v>
      </c>
      <c r="N2140" s="10">
        <f>Q2_2025[[#This Row],[Besteld]]*Q2_2025[[#This Row],[Prijs 2]]</f>
        <v>96.52</v>
      </c>
      <c r="O2140" s="10">
        <f>IF(Q2_2025[[#This Row],[Brutobedrag 2]]&lt;Q2_2025[[#This Row],[Bruto - Rel.korting]],Q2_2025[[#This Row],[Brutobedrag 2]],Q2_2025[[#This Row],[Brutobedrag 2]]*(100-Q2_2025[[#This Row],[Relatiekorting percentage]])/100)</f>
        <v>96.52</v>
      </c>
      <c r="R2140" s="3"/>
      <c r="W2140"/>
      <c r="AB2140"/>
    </row>
    <row r="2141" spans="1:28" x14ac:dyDescent="0.3">
      <c r="A2141" t="s">
        <v>706</v>
      </c>
      <c r="B2141">
        <v>2004082</v>
      </c>
      <c r="C2141" t="s">
        <v>347</v>
      </c>
      <c r="D2141">
        <v>1</v>
      </c>
      <c r="E2141" s="10">
        <v>128.75</v>
      </c>
      <c r="F2141" s="10">
        <v>128.75</v>
      </c>
      <c r="G2141" s="10">
        <v>128.75</v>
      </c>
      <c r="H2141">
        <v>0</v>
      </c>
      <c r="I2141" s="51" t="str">
        <f>_xlfn.XLOOKUP(Q2_2025[[#This Row],[Artikelnr]],Artikel_prijzen[Artnr],Artikel_prijzen[Groep],"")</f>
        <v/>
      </c>
      <c r="J2141" s="10" t="str">
        <f>_xlfn.XLOOKUP(Q2_2025[[#This Row],[Artikelnr]],Artikel_prijzen[Artnr],Artikel_prijzen[Prijs 2025],"")</f>
        <v/>
      </c>
      <c r="K2141" t="str">
        <f>IF(Q2_2025[[#This Row],[Artikelprijs]]&lt;&gt;"",IF(Q2_2025[[#This Row],[Stuksprijs]]=Q2_2025[[#This Row],[Artikelprijs]],"Prijs gelijk","Prijs wijkt af"),"")</f>
        <v/>
      </c>
      <c r="L2141" t="str">
        <f>IF(Q2_2025[[#This Row],[Relatiekorting percentage]]=0,
    "Nvt",
    IF(Q2_2025[[#This Row],[Brutobedrag 2]] &lt; Q2_2025[[#This Row],[Bruto - Rel.korting]],
        "Nee",
        "Ja"))</f>
        <v>Nvt</v>
      </c>
      <c r="M2141" s="10">
        <f>IF(Q2_2025[[#This Row],[Artikelprijs]]&lt;&gt;"",Q2_2025[[#This Row],[Artikelprijs]],Q2_2025[[#This Row],[Stuksprijs]])</f>
        <v>128.75</v>
      </c>
      <c r="N2141" s="10">
        <f>Q2_2025[[#This Row],[Besteld]]*Q2_2025[[#This Row],[Prijs 2]]</f>
        <v>128.75</v>
      </c>
      <c r="O2141" s="10">
        <f>IF(Q2_2025[[#This Row],[Brutobedrag 2]]&lt;Q2_2025[[#This Row],[Bruto - Rel.korting]],Q2_2025[[#This Row],[Brutobedrag 2]],Q2_2025[[#This Row],[Brutobedrag 2]]*(100-Q2_2025[[#This Row],[Relatiekorting percentage]])/100)</f>
        <v>128.75</v>
      </c>
      <c r="R2141" s="3"/>
      <c r="W2141"/>
      <c r="AB2141"/>
    </row>
    <row r="2142" spans="1:28" x14ac:dyDescent="0.3">
      <c r="A2142" t="s">
        <v>706</v>
      </c>
      <c r="B2142">
        <v>3002010</v>
      </c>
      <c r="C2142" t="s">
        <v>716</v>
      </c>
      <c r="D2142">
        <v>2</v>
      </c>
      <c r="E2142" s="10">
        <v>25.52</v>
      </c>
      <c r="F2142" s="10">
        <v>51.04</v>
      </c>
      <c r="G2142" s="10">
        <v>51.04</v>
      </c>
      <c r="H2142">
        <v>0</v>
      </c>
      <c r="I2142" s="51" t="str">
        <f>_xlfn.XLOOKUP(Q2_2025[[#This Row],[Artikelnr]],Artikel_prijzen[Artnr],Artikel_prijzen[Groep],"")</f>
        <v/>
      </c>
      <c r="J2142" s="10" t="str">
        <f>_xlfn.XLOOKUP(Q2_2025[[#This Row],[Artikelnr]],Artikel_prijzen[Artnr],Artikel_prijzen[Prijs 2025],"")</f>
        <v/>
      </c>
      <c r="K2142" t="str">
        <f>IF(Q2_2025[[#This Row],[Artikelprijs]]&lt;&gt;"",IF(Q2_2025[[#This Row],[Stuksprijs]]=Q2_2025[[#This Row],[Artikelprijs]],"Prijs gelijk","Prijs wijkt af"),"")</f>
        <v/>
      </c>
      <c r="L2142" t="str">
        <f>IF(Q2_2025[[#This Row],[Relatiekorting percentage]]=0,
    "Nvt",
    IF(Q2_2025[[#This Row],[Brutobedrag 2]] &lt; Q2_2025[[#This Row],[Bruto - Rel.korting]],
        "Nee",
        "Ja"))</f>
        <v>Nvt</v>
      </c>
      <c r="M2142" s="10">
        <f>IF(Q2_2025[[#This Row],[Artikelprijs]]&lt;&gt;"",Q2_2025[[#This Row],[Artikelprijs]],Q2_2025[[#This Row],[Stuksprijs]])</f>
        <v>25.52</v>
      </c>
      <c r="N2142" s="10">
        <f>Q2_2025[[#This Row],[Besteld]]*Q2_2025[[#This Row],[Prijs 2]]</f>
        <v>51.04</v>
      </c>
      <c r="O2142" s="10">
        <f>IF(Q2_2025[[#This Row],[Brutobedrag 2]]&lt;Q2_2025[[#This Row],[Bruto - Rel.korting]],Q2_2025[[#This Row],[Brutobedrag 2]],Q2_2025[[#This Row],[Brutobedrag 2]]*(100-Q2_2025[[#This Row],[Relatiekorting percentage]])/100)</f>
        <v>51.04</v>
      </c>
      <c r="R2142" s="3"/>
      <c r="W2142"/>
      <c r="AB2142"/>
    </row>
    <row r="2143" spans="1:28" x14ac:dyDescent="0.3">
      <c r="A2143" t="s">
        <v>706</v>
      </c>
      <c r="B2143">
        <v>5040012</v>
      </c>
      <c r="C2143" t="s">
        <v>330</v>
      </c>
      <c r="D2143">
        <v>1</v>
      </c>
      <c r="E2143" s="10">
        <v>741.6</v>
      </c>
      <c r="F2143" s="10">
        <v>741.6</v>
      </c>
      <c r="G2143" s="10">
        <v>667.44</v>
      </c>
      <c r="H2143">
        <v>10</v>
      </c>
      <c r="I2143" s="51" t="str">
        <f>_xlfn.XLOOKUP(Q2_2025[[#This Row],[Artikelnr]],Artikel_prijzen[Artnr],Artikel_prijzen[Groep],"")</f>
        <v>AV</v>
      </c>
      <c r="J2143" s="10">
        <f>_xlfn.XLOOKUP(Q2_2025[[#This Row],[Artikelnr]],Artikel_prijzen[Artnr],Artikel_prijzen[Prijs 2025],"")</f>
        <v>720</v>
      </c>
      <c r="K2143" t="str">
        <f>IF(Q2_2025[[#This Row],[Artikelprijs]]&lt;&gt;"",IF(Q2_2025[[#This Row],[Stuksprijs]]=Q2_2025[[#This Row],[Artikelprijs]],"Prijs gelijk","Prijs wijkt af"),"")</f>
        <v>Prijs wijkt af</v>
      </c>
      <c r="L2143" t="str">
        <f>IF(Q2_2025[[#This Row],[Relatiekorting percentage]]=0,
    "Nvt",
    IF(Q2_2025[[#This Row],[Brutobedrag 2]] &lt; Q2_2025[[#This Row],[Bruto - Rel.korting]],
        "Nee",
        "Ja"))</f>
        <v>Ja</v>
      </c>
      <c r="M2143" s="10">
        <f>IF(Q2_2025[[#This Row],[Artikelprijs]]&lt;&gt;"",Q2_2025[[#This Row],[Artikelprijs]],Q2_2025[[#This Row],[Stuksprijs]])</f>
        <v>720</v>
      </c>
      <c r="N2143" s="10">
        <f>Q2_2025[[#This Row],[Besteld]]*Q2_2025[[#This Row],[Prijs 2]]</f>
        <v>720</v>
      </c>
      <c r="O2143" s="10">
        <f>IF(Q2_2025[[#This Row],[Brutobedrag 2]]&lt;Q2_2025[[#This Row],[Bruto - Rel.korting]],Q2_2025[[#This Row],[Brutobedrag 2]],Q2_2025[[#This Row],[Brutobedrag 2]]*(100-Q2_2025[[#This Row],[Relatiekorting percentage]])/100)</f>
        <v>648</v>
      </c>
      <c r="R2143" s="3"/>
      <c r="W2143"/>
      <c r="AB2143"/>
    </row>
    <row r="2144" spans="1:28" x14ac:dyDescent="0.3">
      <c r="A2144" t="s">
        <v>706</v>
      </c>
      <c r="B2144">
        <v>5040010</v>
      </c>
      <c r="C2144" t="s">
        <v>318</v>
      </c>
      <c r="D2144">
        <v>1</v>
      </c>
      <c r="E2144" s="10">
        <v>448.05</v>
      </c>
      <c r="F2144" s="10">
        <v>448.05</v>
      </c>
      <c r="G2144" s="10">
        <v>403.24</v>
      </c>
      <c r="H2144">
        <v>10</v>
      </c>
      <c r="I2144" s="51" t="str">
        <f>_xlfn.XLOOKUP(Q2_2025[[#This Row],[Artikelnr]],Artikel_prijzen[Artnr],Artikel_prijzen[Groep],"")</f>
        <v>AV</v>
      </c>
      <c r="J2144" s="10">
        <f>_xlfn.XLOOKUP(Q2_2025[[#This Row],[Artikelnr]],Artikel_prijzen[Artnr],Artikel_prijzen[Prijs 2025],"")</f>
        <v>435</v>
      </c>
      <c r="K2144" t="str">
        <f>IF(Q2_2025[[#This Row],[Artikelprijs]]&lt;&gt;"",IF(Q2_2025[[#This Row],[Stuksprijs]]=Q2_2025[[#This Row],[Artikelprijs]],"Prijs gelijk","Prijs wijkt af"),"")</f>
        <v>Prijs wijkt af</v>
      </c>
      <c r="L2144" t="str">
        <f>IF(Q2_2025[[#This Row],[Relatiekorting percentage]]=0,
    "Nvt",
    IF(Q2_2025[[#This Row],[Brutobedrag 2]] &lt; Q2_2025[[#This Row],[Bruto - Rel.korting]],
        "Nee",
        "Ja"))</f>
        <v>Ja</v>
      </c>
      <c r="M2144" s="10">
        <f>IF(Q2_2025[[#This Row],[Artikelprijs]]&lt;&gt;"",Q2_2025[[#This Row],[Artikelprijs]],Q2_2025[[#This Row],[Stuksprijs]])</f>
        <v>435</v>
      </c>
      <c r="N2144" s="10">
        <f>Q2_2025[[#This Row],[Besteld]]*Q2_2025[[#This Row],[Prijs 2]]</f>
        <v>435</v>
      </c>
      <c r="O2144" s="10">
        <f>IF(Q2_2025[[#This Row],[Brutobedrag 2]]&lt;Q2_2025[[#This Row],[Bruto - Rel.korting]],Q2_2025[[#This Row],[Brutobedrag 2]],Q2_2025[[#This Row],[Brutobedrag 2]]*(100-Q2_2025[[#This Row],[Relatiekorting percentage]])/100)</f>
        <v>391.5</v>
      </c>
      <c r="R2144" s="3"/>
      <c r="W2144"/>
      <c r="AB2144"/>
    </row>
    <row r="2145" spans="1:28" x14ac:dyDescent="0.3">
      <c r="A2145" t="s">
        <v>706</v>
      </c>
      <c r="B2145">
        <v>4001090</v>
      </c>
      <c r="C2145" t="s">
        <v>322</v>
      </c>
      <c r="D2145">
        <v>1</v>
      </c>
      <c r="E2145" s="10">
        <v>749.7</v>
      </c>
      <c r="F2145" s="10">
        <v>749.7</v>
      </c>
      <c r="G2145" s="10">
        <v>674.73</v>
      </c>
      <c r="H2145">
        <v>10</v>
      </c>
      <c r="I2145" s="51" t="str">
        <f>_xlfn.XLOOKUP(Q2_2025[[#This Row],[Artikelnr]],Artikel_prijzen[Artnr],Artikel_prijzen[Groep],"")</f>
        <v/>
      </c>
      <c r="J2145" s="10" t="str">
        <f>_xlfn.XLOOKUP(Q2_2025[[#This Row],[Artikelnr]],Artikel_prijzen[Artnr],Artikel_prijzen[Prijs 2025],"")</f>
        <v/>
      </c>
      <c r="K2145" t="str">
        <f>IF(Q2_2025[[#This Row],[Artikelprijs]]&lt;&gt;"",IF(Q2_2025[[#This Row],[Stuksprijs]]=Q2_2025[[#This Row],[Artikelprijs]],"Prijs gelijk","Prijs wijkt af"),"")</f>
        <v/>
      </c>
      <c r="L2145" t="str">
        <f>IF(Q2_2025[[#This Row],[Relatiekorting percentage]]=0,
    "Nvt",
    IF(Q2_2025[[#This Row],[Brutobedrag 2]] &lt; Q2_2025[[#This Row],[Bruto - Rel.korting]],
        "Nee",
        "Ja"))</f>
        <v>Ja</v>
      </c>
      <c r="M2145" s="10">
        <f>IF(Q2_2025[[#This Row],[Artikelprijs]]&lt;&gt;"",Q2_2025[[#This Row],[Artikelprijs]],Q2_2025[[#This Row],[Stuksprijs]])</f>
        <v>749.7</v>
      </c>
      <c r="N2145" s="10">
        <f>Q2_2025[[#This Row],[Besteld]]*Q2_2025[[#This Row],[Prijs 2]]</f>
        <v>749.7</v>
      </c>
      <c r="O2145" s="10">
        <f>IF(Q2_2025[[#This Row],[Brutobedrag 2]]&lt;Q2_2025[[#This Row],[Bruto - Rel.korting]],Q2_2025[[#This Row],[Brutobedrag 2]],Q2_2025[[#This Row],[Brutobedrag 2]]*(100-Q2_2025[[#This Row],[Relatiekorting percentage]])/100)</f>
        <v>674.73</v>
      </c>
      <c r="R2145" s="3"/>
      <c r="W2145"/>
      <c r="AB2145"/>
    </row>
    <row r="2146" spans="1:28" x14ac:dyDescent="0.3">
      <c r="A2146" t="s">
        <v>706</v>
      </c>
      <c r="B2146">
        <v>4001244</v>
      </c>
      <c r="C2146" t="s">
        <v>353</v>
      </c>
      <c r="D2146">
        <v>1</v>
      </c>
      <c r="E2146" s="10">
        <v>535</v>
      </c>
      <c r="F2146" s="10">
        <v>535</v>
      </c>
      <c r="G2146" s="10">
        <v>481.5</v>
      </c>
      <c r="H2146">
        <v>10</v>
      </c>
      <c r="I2146" s="51" t="str">
        <f>_xlfn.XLOOKUP(Q2_2025[[#This Row],[Artikelnr]],Artikel_prijzen[Artnr],Artikel_prijzen[Groep],"")</f>
        <v/>
      </c>
      <c r="J2146" s="10" t="str">
        <f>_xlfn.XLOOKUP(Q2_2025[[#This Row],[Artikelnr]],Artikel_prijzen[Artnr],Artikel_prijzen[Prijs 2025],"")</f>
        <v/>
      </c>
      <c r="K2146" t="str">
        <f>IF(Q2_2025[[#This Row],[Artikelprijs]]&lt;&gt;"",IF(Q2_2025[[#This Row],[Stuksprijs]]=Q2_2025[[#This Row],[Artikelprijs]],"Prijs gelijk","Prijs wijkt af"),"")</f>
        <v/>
      </c>
      <c r="L2146" t="str">
        <f>IF(Q2_2025[[#This Row],[Relatiekorting percentage]]=0,
    "Nvt",
    IF(Q2_2025[[#This Row],[Brutobedrag 2]] &lt; Q2_2025[[#This Row],[Bruto - Rel.korting]],
        "Nee",
        "Ja"))</f>
        <v>Ja</v>
      </c>
      <c r="M2146" s="10">
        <f>IF(Q2_2025[[#This Row],[Artikelprijs]]&lt;&gt;"",Q2_2025[[#This Row],[Artikelprijs]],Q2_2025[[#This Row],[Stuksprijs]])</f>
        <v>535</v>
      </c>
      <c r="N2146" s="10">
        <f>Q2_2025[[#This Row],[Besteld]]*Q2_2025[[#This Row],[Prijs 2]]</f>
        <v>535</v>
      </c>
      <c r="O2146" s="10">
        <f>IF(Q2_2025[[#This Row],[Brutobedrag 2]]&lt;Q2_2025[[#This Row],[Bruto - Rel.korting]],Q2_2025[[#This Row],[Brutobedrag 2]],Q2_2025[[#This Row],[Brutobedrag 2]]*(100-Q2_2025[[#This Row],[Relatiekorting percentage]])/100)</f>
        <v>481.5</v>
      </c>
      <c r="R2146" s="3"/>
      <c r="W2146"/>
      <c r="AB2146"/>
    </row>
    <row r="2147" spans="1:28" x14ac:dyDescent="0.3">
      <c r="A2147" t="s">
        <v>706</v>
      </c>
      <c r="B2147">
        <v>4001090</v>
      </c>
      <c r="C2147" t="s">
        <v>322</v>
      </c>
      <c r="D2147">
        <v>1</v>
      </c>
      <c r="E2147" s="10">
        <v>749.7</v>
      </c>
      <c r="F2147" s="10">
        <v>749.7</v>
      </c>
      <c r="G2147" s="10">
        <v>674.73</v>
      </c>
      <c r="H2147">
        <v>10</v>
      </c>
      <c r="I2147" s="51" t="str">
        <f>_xlfn.XLOOKUP(Q2_2025[[#This Row],[Artikelnr]],Artikel_prijzen[Artnr],Artikel_prijzen[Groep],"")</f>
        <v/>
      </c>
      <c r="J2147" s="10" t="str">
        <f>_xlfn.XLOOKUP(Q2_2025[[#This Row],[Artikelnr]],Artikel_prijzen[Artnr],Artikel_prijzen[Prijs 2025],"")</f>
        <v/>
      </c>
      <c r="K2147" t="str">
        <f>IF(Q2_2025[[#This Row],[Artikelprijs]]&lt;&gt;"",IF(Q2_2025[[#This Row],[Stuksprijs]]=Q2_2025[[#This Row],[Artikelprijs]],"Prijs gelijk","Prijs wijkt af"),"")</f>
        <v/>
      </c>
      <c r="L2147" t="str">
        <f>IF(Q2_2025[[#This Row],[Relatiekorting percentage]]=0,
    "Nvt",
    IF(Q2_2025[[#This Row],[Brutobedrag 2]] &lt; Q2_2025[[#This Row],[Bruto - Rel.korting]],
        "Nee",
        "Ja"))</f>
        <v>Ja</v>
      </c>
      <c r="M2147" s="10">
        <f>IF(Q2_2025[[#This Row],[Artikelprijs]]&lt;&gt;"",Q2_2025[[#This Row],[Artikelprijs]],Q2_2025[[#This Row],[Stuksprijs]])</f>
        <v>749.7</v>
      </c>
      <c r="N2147" s="10">
        <f>Q2_2025[[#This Row],[Besteld]]*Q2_2025[[#This Row],[Prijs 2]]</f>
        <v>749.7</v>
      </c>
      <c r="O2147" s="10">
        <f>IF(Q2_2025[[#This Row],[Brutobedrag 2]]&lt;Q2_2025[[#This Row],[Bruto - Rel.korting]],Q2_2025[[#This Row],[Brutobedrag 2]],Q2_2025[[#This Row],[Brutobedrag 2]]*(100-Q2_2025[[#This Row],[Relatiekorting percentage]])/100)</f>
        <v>674.73</v>
      </c>
      <c r="R2147" s="3"/>
      <c r="W2147"/>
      <c r="AB2147"/>
    </row>
    <row r="2148" spans="1:28" x14ac:dyDescent="0.3">
      <c r="A2148" t="s">
        <v>706</v>
      </c>
      <c r="B2148">
        <v>4001176</v>
      </c>
      <c r="C2148" t="s">
        <v>314</v>
      </c>
      <c r="D2148">
        <v>1</v>
      </c>
      <c r="E2148" s="10">
        <v>625</v>
      </c>
      <c r="F2148" s="10">
        <v>625</v>
      </c>
      <c r="G2148" s="10">
        <v>562.5</v>
      </c>
      <c r="H2148">
        <v>10</v>
      </c>
      <c r="I2148" s="51" t="str">
        <f>_xlfn.XLOOKUP(Q2_2025[[#This Row],[Artikelnr]],Artikel_prijzen[Artnr],Artikel_prijzen[Groep],"")</f>
        <v/>
      </c>
      <c r="J2148" s="10" t="str">
        <f>_xlfn.XLOOKUP(Q2_2025[[#This Row],[Artikelnr]],Artikel_prijzen[Artnr],Artikel_prijzen[Prijs 2025],"")</f>
        <v/>
      </c>
      <c r="K2148" t="str">
        <f>IF(Q2_2025[[#This Row],[Artikelprijs]]&lt;&gt;"",IF(Q2_2025[[#This Row],[Stuksprijs]]=Q2_2025[[#This Row],[Artikelprijs]],"Prijs gelijk","Prijs wijkt af"),"")</f>
        <v/>
      </c>
      <c r="L2148" t="str">
        <f>IF(Q2_2025[[#This Row],[Relatiekorting percentage]]=0,
    "Nvt",
    IF(Q2_2025[[#This Row],[Brutobedrag 2]] &lt; Q2_2025[[#This Row],[Bruto - Rel.korting]],
        "Nee",
        "Ja"))</f>
        <v>Ja</v>
      </c>
      <c r="M2148" s="10">
        <f>IF(Q2_2025[[#This Row],[Artikelprijs]]&lt;&gt;"",Q2_2025[[#This Row],[Artikelprijs]],Q2_2025[[#This Row],[Stuksprijs]])</f>
        <v>625</v>
      </c>
      <c r="N2148" s="10">
        <f>Q2_2025[[#This Row],[Besteld]]*Q2_2025[[#This Row],[Prijs 2]]</f>
        <v>625</v>
      </c>
      <c r="O2148" s="10">
        <f>IF(Q2_2025[[#This Row],[Brutobedrag 2]]&lt;Q2_2025[[#This Row],[Bruto - Rel.korting]],Q2_2025[[#This Row],[Brutobedrag 2]],Q2_2025[[#This Row],[Brutobedrag 2]]*(100-Q2_2025[[#This Row],[Relatiekorting percentage]])/100)</f>
        <v>562.5</v>
      </c>
      <c r="R2148" s="3"/>
      <c r="W2148"/>
      <c r="AB2148"/>
    </row>
    <row r="2149" spans="1:28" x14ac:dyDescent="0.3">
      <c r="A2149" t="s">
        <v>706</v>
      </c>
      <c r="B2149">
        <v>4001118</v>
      </c>
      <c r="C2149" t="s">
        <v>317</v>
      </c>
      <c r="D2149">
        <v>1</v>
      </c>
      <c r="E2149" s="10">
        <v>100</v>
      </c>
      <c r="F2149" s="10">
        <v>100</v>
      </c>
      <c r="G2149" s="10">
        <v>90</v>
      </c>
      <c r="H2149">
        <v>10</v>
      </c>
      <c r="I2149" s="51" t="str">
        <f>_xlfn.XLOOKUP(Q2_2025[[#This Row],[Artikelnr]],Artikel_prijzen[Artnr],Artikel_prijzen[Groep],"")</f>
        <v/>
      </c>
      <c r="J2149" s="10" t="str">
        <f>_xlfn.XLOOKUP(Q2_2025[[#This Row],[Artikelnr]],Artikel_prijzen[Artnr],Artikel_prijzen[Prijs 2025],"")</f>
        <v/>
      </c>
      <c r="K2149" t="str">
        <f>IF(Q2_2025[[#This Row],[Artikelprijs]]&lt;&gt;"",IF(Q2_2025[[#This Row],[Stuksprijs]]=Q2_2025[[#This Row],[Artikelprijs]],"Prijs gelijk","Prijs wijkt af"),"")</f>
        <v/>
      </c>
      <c r="L2149" t="str">
        <f>IF(Q2_2025[[#This Row],[Relatiekorting percentage]]=0,
    "Nvt",
    IF(Q2_2025[[#This Row],[Brutobedrag 2]] &lt; Q2_2025[[#This Row],[Bruto - Rel.korting]],
        "Nee",
        "Ja"))</f>
        <v>Ja</v>
      </c>
      <c r="M2149" s="10">
        <f>IF(Q2_2025[[#This Row],[Artikelprijs]]&lt;&gt;"",Q2_2025[[#This Row],[Artikelprijs]],Q2_2025[[#This Row],[Stuksprijs]])</f>
        <v>100</v>
      </c>
      <c r="N2149" s="10">
        <f>Q2_2025[[#This Row],[Besteld]]*Q2_2025[[#This Row],[Prijs 2]]</f>
        <v>100</v>
      </c>
      <c r="O2149" s="10">
        <f>IF(Q2_2025[[#This Row],[Brutobedrag 2]]&lt;Q2_2025[[#This Row],[Bruto - Rel.korting]],Q2_2025[[#This Row],[Brutobedrag 2]],Q2_2025[[#This Row],[Brutobedrag 2]]*(100-Q2_2025[[#This Row],[Relatiekorting percentage]])/100)</f>
        <v>90</v>
      </c>
      <c r="R2149" s="3"/>
      <c r="W2149"/>
      <c r="AB2149"/>
    </row>
    <row r="2150" spans="1:28" x14ac:dyDescent="0.3">
      <c r="A2150" t="s">
        <v>706</v>
      </c>
      <c r="B2150">
        <v>4001303</v>
      </c>
      <c r="C2150" t="s">
        <v>639</v>
      </c>
      <c r="D2150">
        <v>1</v>
      </c>
      <c r="E2150" s="10">
        <v>15.45</v>
      </c>
      <c r="F2150" s="10">
        <v>15.45</v>
      </c>
      <c r="G2150" s="10">
        <v>13.9</v>
      </c>
      <c r="H2150">
        <v>10</v>
      </c>
      <c r="I2150" s="51" t="str">
        <f>_xlfn.XLOOKUP(Q2_2025[[#This Row],[Artikelnr]],Artikel_prijzen[Artnr],Artikel_prijzen[Groep],"")</f>
        <v/>
      </c>
      <c r="J2150" s="10" t="str">
        <f>_xlfn.XLOOKUP(Q2_2025[[#This Row],[Artikelnr]],Artikel_prijzen[Artnr],Artikel_prijzen[Prijs 2025],"")</f>
        <v/>
      </c>
      <c r="K2150" t="str">
        <f>IF(Q2_2025[[#This Row],[Artikelprijs]]&lt;&gt;"",IF(Q2_2025[[#This Row],[Stuksprijs]]=Q2_2025[[#This Row],[Artikelprijs]],"Prijs gelijk","Prijs wijkt af"),"")</f>
        <v/>
      </c>
      <c r="L2150" t="str">
        <f>IF(Q2_2025[[#This Row],[Relatiekorting percentage]]=0,
    "Nvt",
    IF(Q2_2025[[#This Row],[Brutobedrag 2]] &lt; Q2_2025[[#This Row],[Bruto - Rel.korting]],
        "Nee",
        "Ja"))</f>
        <v>Ja</v>
      </c>
      <c r="M2150" s="10">
        <f>IF(Q2_2025[[#This Row],[Artikelprijs]]&lt;&gt;"",Q2_2025[[#This Row],[Artikelprijs]],Q2_2025[[#This Row],[Stuksprijs]])</f>
        <v>15.45</v>
      </c>
      <c r="N2150" s="10">
        <f>Q2_2025[[#This Row],[Besteld]]*Q2_2025[[#This Row],[Prijs 2]]</f>
        <v>15.45</v>
      </c>
      <c r="O2150" s="10">
        <f>IF(Q2_2025[[#This Row],[Brutobedrag 2]]&lt;Q2_2025[[#This Row],[Bruto - Rel.korting]],Q2_2025[[#This Row],[Brutobedrag 2]],Q2_2025[[#This Row],[Brutobedrag 2]]*(100-Q2_2025[[#This Row],[Relatiekorting percentage]])/100)</f>
        <v>13.904999999999999</v>
      </c>
      <c r="R2150" s="3"/>
      <c r="W2150"/>
      <c r="AB2150"/>
    </row>
    <row r="2151" spans="1:28" x14ac:dyDescent="0.3">
      <c r="A2151" t="s">
        <v>706</v>
      </c>
      <c r="B2151">
        <v>4001255</v>
      </c>
      <c r="C2151" t="s">
        <v>315</v>
      </c>
      <c r="D2151">
        <v>1</v>
      </c>
      <c r="E2151" s="10">
        <v>99.75</v>
      </c>
      <c r="F2151" s="10">
        <v>99.75</v>
      </c>
      <c r="G2151" s="10">
        <v>89.77</v>
      </c>
      <c r="H2151">
        <v>10</v>
      </c>
      <c r="I2151" s="51" t="str">
        <f>_xlfn.XLOOKUP(Q2_2025[[#This Row],[Artikelnr]],Artikel_prijzen[Artnr],Artikel_prijzen[Groep],"")</f>
        <v/>
      </c>
      <c r="J2151" s="10" t="str">
        <f>_xlfn.XLOOKUP(Q2_2025[[#This Row],[Artikelnr]],Artikel_prijzen[Artnr],Artikel_prijzen[Prijs 2025],"")</f>
        <v/>
      </c>
      <c r="K2151" t="str">
        <f>IF(Q2_2025[[#This Row],[Artikelprijs]]&lt;&gt;"",IF(Q2_2025[[#This Row],[Stuksprijs]]=Q2_2025[[#This Row],[Artikelprijs]],"Prijs gelijk","Prijs wijkt af"),"")</f>
        <v/>
      </c>
      <c r="L2151" t="str">
        <f>IF(Q2_2025[[#This Row],[Relatiekorting percentage]]=0,
    "Nvt",
    IF(Q2_2025[[#This Row],[Brutobedrag 2]] &lt; Q2_2025[[#This Row],[Bruto - Rel.korting]],
        "Nee",
        "Ja"))</f>
        <v>Ja</v>
      </c>
      <c r="M2151" s="10">
        <f>IF(Q2_2025[[#This Row],[Artikelprijs]]&lt;&gt;"",Q2_2025[[#This Row],[Artikelprijs]],Q2_2025[[#This Row],[Stuksprijs]])</f>
        <v>99.75</v>
      </c>
      <c r="N2151" s="10">
        <f>Q2_2025[[#This Row],[Besteld]]*Q2_2025[[#This Row],[Prijs 2]]</f>
        <v>99.75</v>
      </c>
      <c r="O2151" s="10">
        <f>IF(Q2_2025[[#This Row],[Brutobedrag 2]]&lt;Q2_2025[[#This Row],[Bruto - Rel.korting]],Q2_2025[[#This Row],[Brutobedrag 2]],Q2_2025[[#This Row],[Brutobedrag 2]]*(100-Q2_2025[[#This Row],[Relatiekorting percentage]])/100)</f>
        <v>89.775000000000006</v>
      </c>
      <c r="R2151" s="3"/>
      <c r="W2151"/>
      <c r="AB2151"/>
    </row>
    <row r="2152" spans="1:28" x14ac:dyDescent="0.3">
      <c r="A2152" t="s">
        <v>706</v>
      </c>
      <c r="B2152">
        <v>5040256</v>
      </c>
      <c r="C2152" t="s">
        <v>315</v>
      </c>
      <c r="D2152">
        <v>1</v>
      </c>
      <c r="E2152" s="10">
        <v>87.55</v>
      </c>
      <c r="F2152" s="10">
        <v>87.55</v>
      </c>
      <c r="G2152" s="10">
        <v>78.790000000000006</v>
      </c>
      <c r="H2152">
        <v>10</v>
      </c>
      <c r="I2152" s="51" t="str">
        <f>_xlfn.XLOOKUP(Q2_2025[[#This Row],[Artikelnr]],Artikel_prijzen[Artnr],Artikel_prijzen[Groep],"")</f>
        <v/>
      </c>
      <c r="J2152" s="10" t="str">
        <f>_xlfn.XLOOKUP(Q2_2025[[#This Row],[Artikelnr]],Artikel_prijzen[Artnr],Artikel_prijzen[Prijs 2025],"")</f>
        <v/>
      </c>
      <c r="K2152" t="str">
        <f>IF(Q2_2025[[#This Row],[Artikelprijs]]&lt;&gt;"",IF(Q2_2025[[#This Row],[Stuksprijs]]=Q2_2025[[#This Row],[Artikelprijs]],"Prijs gelijk","Prijs wijkt af"),"")</f>
        <v/>
      </c>
      <c r="L2152" t="str">
        <f>IF(Q2_2025[[#This Row],[Relatiekorting percentage]]=0,
    "Nvt",
    IF(Q2_2025[[#This Row],[Brutobedrag 2]] &lt; Q2_2025[[#This Row],[Bruto - Rel.korting]],
        "Nee",
        "Ja"))</f>
        <v>Ja</v>
      </c>
      <c r="M2152" s="10">
        <f>IF(Q2_2025[[#This Row],[Artikelprijs]]&lt;&gt;"",Q2_2025[[#This Row],[Artikelprijs]],Q2_2025[[#This Row],[Stuksprijs]])</f>
        <v>87.55</v>
      </c>
      <c r="N2152" s="10">
        <f>Q2_2025[[#This Row],[Besteld]]*Q2_2025[[#This Row],[Prijs 2]]</f>
        <v>87.55</v>
      </c>
      <c r="O2152" s="10">
        <f>IF(Q2_2025[[#This Row],[Brutobedrag 2]]&lt;Q2_2025[[#This Row],[Bruto - Rel.korting]],Q2_2025[[#This Row],[Brutobedrag 2]],Q2_2025[[#This Row],[Brutobedrag 2]]*(100-Q2_2025[[#This Row],[Relatiekorting percentage]])/100)</f>
        <v>78.795000000000002</v>
      </c>
      <c r="R2152" s="3"/>
      <c r="W2152"/>
      <c r="AB2152"/>
    </row>
    <row r="2153" spans="1:28" x14ac:dyDescent="0.3">
      <c r="A2153" t="s">
        <v>706</v>
      </c>
      <c r="B2153">
        <v>3002029</v>
      </c>
      <c r="C2153" t="s">
        <v>100</v>
      </c>
      <c r="D2153">
        <v>1</v>
      </c>
      <c r="E2153" s="10">
        <v>76.02</v>
      </c>
      <c r="F2153" s="10">
        <v>76.02</v>
      </c>
      <c r="G2153" s="10">
        <v>53.21</v>
      </c>
      <c r="H2153">
        <v>30</v>
      </c>
      <c r="I2153" s="51" t="str">
        <f>_xlfn.XLOOKUP(Q2_2025[[#This Row],[Artikelnr]],Artikel_prijzen[Artnr],Artikel_prijzen[Groep],"")</f>
        <v/>
      </c>
      <c r="J2153" s="10" t="str">
        <f>_xlfn.XLOOKUP(Q2_2025[[#This Row],[Artikelnr]],Artikel_prijzen[Artnr],Artikel_prijzen[Prijs 2025],"")</f>
        <v/>
      </c>
      <c r="K2153" t="str">
        <f>IF(Q2_2025[[#This Row],[Artikelprijs]]&lt;&gt;"",IF(Q2_2025[[#This Row],[Stuksprijs]]=Q2_2025[[#This Row],[Artikelprijs]],"Prijs gelijk","Prijs wijkt af"),"")</f>
        <v/>
      </c>
      <c r="L2153" t="str">
        <f>IF(Q2_2025[[#This Row],[Relatiekorting percentage]]=0,
    "Nvt",
    IF(Q2_2025[[#This Row],[Brutobedrag 2]] &lt; Q2_2025[[#This Row],[Bruto - Rel.korting]],
        "Nee",
        "Ja"))</f>
        <v>Ja</v>
      </c>
      <c r="M2153" s="10">
        <f>IF(Q2_2025[[#This Row],[Artikelprijs]]&lt;&gt;"",Q2_2025[[#This Row],[Artikelprijs]],Q2_2025[[#This Row],[Stuksprijs]])</f>
        <v>76.02</v>
      </c>
      <c r="N2153" s="10">
        <f>Q2_2025[[#This Row],[Besteld]]*Q2_2025[[#This Row],[Prijs 2]]</f>
        <v>76.02</v>
      </c>
      <c r="O2153" s="10">
        <f>IF(Q2_2025[[#This Row],[Brutobedrag 2]]&lt;Q2_2025[[#This Row],[Bruto - Rel.korting]],Q2_2025[[#This Row],[Brutobedrag 2]],Q2_2025[[#This Row],[Brutobedrag 2]]*(100-Q2_2025[[#This Row],[Relatiekorting percentage]])/100)</f>
        <v>53.213999999999999</v>
      </c>
      <c r="R2153" s="3"/>
      <c r="W2153"/>
      <c r="AB2153"/>
    </row>
    <row r="2154" spans="1:28" x14ac:dyDescent="0.3">
      <c r="A2154" t="s">
        <v>706</v>
      </c>
      <c r="B2154">
        <v>4801003</v>
      </c>
      <c r="C2154" t="s">
        <v>157</v>
      </c>
      <c r="D2154">
        <v>2</v>
      </c>
      <c r="E2154" s="10">
        <v>52.88</v>
      </c>
      <c r="F2154" s="10">
        <v>105.76</v>
      </c>
      <c r="G2154" s="10">
        <v>105.76</v>
      </c>
      <c r="H2154">
        <v>0</v>
      </c>
      <c r="I2154" s="51" t="str">
        <f>_xlfn.XLOOKUP(Q2_2025[[#This Row],[Artikelnr]],Artikel_prijzen[Artnr],Artikel_prijzen[Groep],"")</f>
        <v/>
      </c>
      <c r="J2154" s="10" t="str">
        <f>_xlfn.XLOOKUP(Q2_2025[[#This Row],[Artikelnr]],Artikel_prijzen[Artnr],Artikel_prijzen[Prijs 2025],"")</f>
        <v/>
      </c>
      <c r="K2154" t="str">
        <f>IF(Q2_2025[[#This Row],[Artikelprijs]]&lt;&gt;"",IF(Q2_2025[[#This Row],[Stuksprijs]]=Q2_2025[[#This Row],[Artikelprijs]],"Prijs gelijk","Prijs wijkt af"),"")</f>
        <v/>
      </c>
      <c r="L2154" t="str">
        <f>IF(Q2_2025[[#This Row],[Relatiekorting percentage]]=0,
    "Nvt",
    IF(Q2_2025[[#This Row],[Brutobedrag 2]] &lt; Q2_2025[[#This Row],[Bruto - Rel.korting]],
        "Nee",
        "Ja"))</f>
        <v>Nvt</v>
      </c>
      <c r="M2154" s="10">
        <f>IF(Q2_2025[[#This Row],[Artikelprijs]]&lt;&gt;"",Q2_2025[[#This Row],[Artikelprijs]],Q2_2025[[#This Row],[Stuksprijs]])</f>
        <v>52.88</v>
      </c>
      <c r="N2154" s="10">
        <f>Q2_2025[[#This Row],[Besteld]]*Q2_2025[[#This Row],[Prijs 2]]</f>
        <v>105.76</v>
      </c>
      <c r="O2154" s="10">
        <f>IF(Q2_2025[[#This Row],[Brutobedrag 2]]&lt;Q2_2025[[#This Row],[Bruto - Rel.korting]],Q2_2025[[#This Row],[Brutobedrag 2]],Q2_2025[[#This Row],[Brutobedrag 2]]*(100-Q2_2025[[#This Row],[Relatiekorting percentage]])/100)</f>
        <v>105.76</v>
      </c>
      <c r="R2154" s="3"/>
      <c r="W2154"/>
      <c r="AB2154"/>
    </row>
    <row r="2155" spans="1:28" x14ac:dyDescent="0.3">
      <c r="A2155" t="s">
        <v>706</v>
      </c>
      <c r="B2155">
        <v>5021028</v>
      </c>
      <c r="C2155" t="s">
        <v>611</v>
      </c>
      <c r="D2155">
        <v>1</v>
      </c>
      <c r="E2155" s="10">
        <v>136</v>
      </c>
      <c r="F2155" s="10">
        <v>136</v>
      </c>
      <c r="G2155" s="10">
        <v>136</v>
      </c>
      <c r="H2155">
        <v>0</v>
      </c>
      <c r="I2155" s="51" t="str">
        <f>_xlfn.XLOOKUP(Q2_2025[[#This Row],[Artikelnr]],Artikel_prijzen[Artnr],Artikel_prijzen[Groep],"")</f>
        <v>Elektra</v>
      </c>
      <c r="J2155" s="10">
        <f>_xlfn.XLOOKUP(Q2_2025[[#This Row],[Artikelnr]],Artikel_prijzen[Artnr],Artikel_prijzen[Prijs 2025],"")</f>
        <v>106.8625</v>
      </c>
      <c r="K2155" t="str">
        <f>IF(Q2_2025[[#This Row],[Artikelprijs]]&lt;&gt;"",IF(Q2_2025[[#This Row],[Stuksprijs]]=Q2_2025[[#This Row],[Artikelprijs]],"Prijs gelijk","Prijs wijkt af"),"")</f>
        <v>Prijs wijkt af</v>
      </c>
      <c r="L2155" t="str">
        <f>IF(Q2_2025[[#This Row],[Relatiekorting percentage]]=0,
    "Nvt",
    IF(Q2_2025[[#This Row],[Brutobedrag 2]] &lt; Q2_2025[[#This Row],[Bruto - Rel.korting]],
        "Nee",
        "Ja"))</f>
        <v>Nvt</v>
      </c>
      <c r="M2155" s="10">
        <f>IF(Q2_2025[[#This Row],[Artikelprijs]]&lt;&gt;"",Q2_2025[[#This Row],[Artikelprijs]],Q2_2025[[#This Row],[Stuksprijs]])</f>
        <v>106.8625</v>
      </c>
      <c r="N2155" s="10">
        <f>Q2_2025[[#This Row],[Besteld]]*Q2_2025[[#This Row],[Prijs 2]]</f>
        <v>106.8625</v>
      </c>
      <c r="O2155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2155" s="3"/>
      <c r="W2155"/>
      <c r="AB2155"/>
    </row>
    <row r="2156" spans="1:28" x14ac:dyDescent="0.3">
      <c r="A2156" t="s">
        <v>706</v>
      </c>
      <c r="B2156">
        <v>5030234</v>
      </c>
      <c r="C2156" t="s">
        <v>155</v>
      </c>
      <c r="D2156">
        <v>-2</v>
      </c>
      <c r="E2156" s="10">
        <v>180.25</v>
      </c>
      <c r="F2156" s="10">
        <v>-360.5</v>
      </c>
      <c r="G2156" s="10">
        <v>-360.5</v>
      </c>
      <c r="H2156">
        <v>0</v>
      </c>
      <c r="I2156" s="51" t="str">
        <f>_xlfn.XLOOKUP(Q2_2025[[#This Row],[Artikelnr]],Artikel_prijzen[Artnr],Artikel_prijzen[Groep],"")</f>
        <v>Rigging</v>
      </c>
      <c r="J2156" s="10">
        <f>_xlfn.XLOOKUP(Q2_2025[[#This Row],[Artikelnr]],Artikel_prijzen[Artnr],Artikel_prijzen[Prijs 2025],"")</f>
        <v>175</v>
      </c>
      <c r="K2156" t="str">
        <f>IF(Q2_2025[[#This Row],[Artikelprijs]]&lt;&gt;"",IF(Q2_2025[[#This Row],[Stuksprijs]]=Q2_2025[[#This Row],[Artikelprijs]],"Prijs gelijk","Prijs wijkt af"),"")</f>
        <v>Prijs wijkt af</v>
      </c>
      <c r="L2156" t="str">
        <f>IF(Q2_2025[[#This Row],[Relatiekorting percentage]]=0,
    "Nvt",
    IF(Q2_2025[[#This Row],[Brutobedrag 2]] &lt; Q2_2025[[#This Row],[Bruto - Rel.korting]],
        "Nee",
        "Ja"))</f>
        <v>Nvt</v>
      </c>
      <c r="M2156" s="10">
        <f>IF(Q2_2025[[#This Row],[Artikelprijs]]&lt;&gt;"",Q2_2025[[#This Row],[Artikelprijs]],Q2_2025[[#This Row],[Stuksprijs]])</f>
        <v>175</v>
      </c>
      <c r="N2156" s="10">
        <f>Q2_2025[[#This Row],[Besteld]]*Q2_2025[[#This Row],[Prijs 2]]</f>
        <v>-350</v>
      </c>
      <c r="O2156" s="10">
        <f>IF(Q2_2025[[#This Row],[Brutobedrag 2]]&lt;Q2_2025[[#This Row],[Bruto - Rel.korting]],Q2_2025[[#This Row],[Brutobedrag 2]],Q2_2025[[#This Row],[Brutobedrag 2]]*(100-Q2_2025[[#This Row],[Relatiekorting percentage]])/100)</f>
        <v>-350</v>
      </c>
      <c r="R2156" s="3"/>
      <c r="W2156"/>
      <c r="AB2156"/>
    </row>
    <row r="2157" spans="1:28" x14ac:dyDescent="0.3">
      <c r="A2157" t="s">
        <v>706</v>
      </c>
      <c r="B2157">
        <v>5040032</v>
      </c>
      <c r="C2157" t="s">
        <v>707</v>
      </c>
      <c r="D2157">
        <v>1</v>
      </c>
      <c r="E2157" s="10">
        <v>115</v>
      </c>
      <c r="F2157" s="10">
        <v>115</v>
      </c>
      <c r="G2157" s="10">
        <v>115</v>
      </c>
      <c r="H2157">
        <v>0</v>
      </c>
      <c r="I2157" s="51" t="str">
        <f>_xlfn.XLOOKUP(Q2_2025[[#This Row],[Artikelnr]],Artikel_prijzen[Artnr],Artikel_prijzen[Groep],"")</f>
        <v/>
      </c>
      <c r="J2157" s="10" t="str">
        <f>_xlfn.XLOOKUP(Q2_2025[[#This Row],[Artikelnr]],Artikel_prijzen[Artnr],Artikel_prijzen[Prijs 2025],"")</f>
        <v/>
      </c>
      <c r="K2157" t="str">
        <f>IF(Q2_2025[[#This Row],[Artikelprijs]]&lt;&gt;"",IF(Q2_2025[[#This Row],[Stuksprijs]]=Q2_2025[[#This Row],[Artikelprijs]],"Prijs gelijk","Prijs wijkt af"),"")</f>
        <v/>
      </c>
      <c r="L2157" t="str">
        <f>IF(Q2_2025[[#This Row],[Relatiekorting percentage]]=0,
    "Nvt",
    IF(Q2_2025[[#This Row],[Brutobedrag 2]] &lt; Q2_2025[[#This Row],[Bruto - Rel.korting]],
        "Nee",
        "Ja"))</f>
        <v>Nvt</v>
      </c>
      <c r="M2157" s="10">
        <f>IF(Q2_2025[[#This Row],[Artikelprijs]]&lt;&gt;"",Q2_2025[[#This Row],[Artikelprijs]],Q2_2025[[#This Row],[Stuksprijs]])</f>
        <v>115</v>
      </c>
      <c r="N2157" s="10">
        <f>Q2_2025[[#This Row],[Besteld]]*Q2_2025[[#This Row],[Prijs 2]]</f>
        <v>115</v>
      </c>
      <c r="O2157" s="10">
        <f>IF(Q2_2025[[#This Row],[Brutobedrag 2]]&lt;Q2_2025[[#This Row],[Bruto - Rel.korting]],Q2_2025[[#This Row],[Brutobedrag 2]],Q2_2025[[#This Row],[Brutobedrag 2]]*(100-Q2_2025[[#This Row],[Relatiekorting percentage]])/100)</f>
        <v>115</v>
      </c>
      <c r="R2157" s="3"/>
      <c r="W2157"/>
      <c r="AB2157"/>
    </row>
    <row r="2158" spans="1:28" x14ac:dyDescent="0.3">
      <c r="A2158" t="s">
        <v>706</v>
      </c>
      <c r="B2158">
        <v>5030025</v>
      </c>
      <c r="C2158" t="s">
        <v>708</v>
      </c>
      <c r="D2158">
        <v>1</v>
      </c>
      <c r="E2158" s="10">
        <v>121.5</v>
      </c>
      <c r="F2158" s="10">
        <v>121.5</v>
      </c>
      <c r="G2158" s="10">
        <v>121.5</v>
      </c>
      <c r="H2158">
        <v>0</v>
      </c>
      <c r="I2158" s="51" t="str">
        <f>_xlfn.XLOOKUP(Q2_2025[[#This Row],[Artikelnr]],Artikel_prijzen[Artnr],Artikel_prijzen[Groep],"")</f>
        <v/>
      </c>
      <c r="J2158" s="10" t="str">
        <f>_xlfn.XLOOKUP(Q2_2025[[#This Row],[Artikelnr]],Artikel_prijzen[Artnr],Artikel_prijzen[Prijs 2025],"")</f>
        <v/>
      </c>
      <c r="K2158" t="str">
        <f>IF(Q2_2025[[#This Row],[Artikelprijs]]&lt;&gt;"",IF(Q2_2025[[#This Row],[Stuksprijs]]=Q2_2025[[#This Row],[Artikelprijs]],"Prijs gelijk","Prijs wijkt af"),"")</f>
        <v/>
      </c>
      <c r="L2158" t="str">
        <f>IF(Q2_2025[[#This Row],[Relatiekorting percentage]]=0,
    "Nvt",
    IF(Q2_2025[[#This Row],[Brutobedrag 2]] &lt; Q2_2025[[#This Row],[Bruto - Rel.korting]],
        "Nee",
        "Ja"))</f>
        <v>Nvt</v>
      </c>
      <c r="M2158" s="10">
        <f>IF(Q2_2025[[#This Row],[Artikelprijs]]&lt;&gt;"",Q2_2025[[#This Row],[Artikelprijs]],Q2_2025[[#This Row],[Stuksprijs]])</f>
        <v>121.5</v>
      </c>
      <c r="N2158" s="10">
        <f>Q2_2025[[#This Row],[Besteld]]*Q2_2025[[#This Row],[Prijs 2]]</f>
        <v>121.5</v>
      </c>
      <c r="O2158" s="10">
        <f>IF(Q2_2025[[#This Row],[Brutobedrag 2]]&lt;Q2_2025[[#This Row],[Bruto - Rel.korting]],Q2_2025[[#This Row],[Brutobedrag 2]],Q2_2025[[#This Row],[Brutobedrag 2]]*(100-Q2_2025[[#This Row],[Relatiekorting percentage]])/100)</f>
        <v>121.5</v>
      </c>
      <c r="R2158" s="3"/>
      <c r="W2158"/>
      <c r="AB2158"/>
    </row>
    <row r="2159" spans="1:28" x14ac:dyDescent="0.3">
      <c r="A2159" t="s">
        <v>706</v>
      </c>
      <c r="B2159">
        <v>5030229</v>
      </c>
      <c r="C2159" t="s">
        <v>18</v>
      </c>
      <c r="D2159">
        <v>8</v>
      </c>
      <c r="E2159" s="10">
        <v>303.85000000000002</v>
      </c>
      <c r="F2159" s="10">
        <v>2430.8000000000002</v>
      </c>
      <c r="G2159" s="10">
        <v>2430.8000000000002</v>
      </c>
      <c r="H2159">
        <v>0</v>
      </c>
      <c r="I2159" s="51" t="str">
        <f>_xlfn.XLOOKUP(Q2_2025[[#This Row],[Artikelnr]],Artikel_prijzen[Artnr],Artikel_prijzen[Groep],"")</f>
        <v>Rigging</v>
      </c>
      <c r="J2159" s="10">
        <f>_xlfn.XLOOKUP(Q2_2025[[#This Row],[Artikelnr]],Artikel_prijzen[Artnr],Artikel_prijzen[Prijs 2025],"")</f>
        <v>295</v>
      </c>
      <c r="K2159" t="str">
        <f>IF(Q2_2025[[#This Row],[Artikelprijs]]&lt;&gt;"",IF(Q2_2025[[#This Row],[Stuksprijs]]=Q2_2025[[#This Row],[Artikelprijs]],"Prijs gelijk","Prijs wijkt af"),"")</f>
        <v>Prijs wijkt af</v>
      </c>
      <c r="L2159" t="str">
        <f>IF(Q2_2025[[#This Row],[Relatiekorting percentage]]=0,
    "Nvt",
    IF(Q2_2025[[#This Row],[Brutobedrag 2]] &lt; Q2_2025[[#This Row],[Bruto - Rel.korting]],
        "Nee",
        "Ja"))</f>
        <v>Nvt</v>
      </c>
      <c r="M2159" s="10">
        <f>IF(Q2_2025[[#This Row],[Artikelprijs]]&lt;&gt;"",Q2_2025[[#This Row],[Artikelprijs]],Q2_2025[[#This Row],[Stuksprijs]])</f>
        <v>295</v>
      </c>
      <c r="N2159" s="10">
        <f>Q2_2025[[#This Row],[Besteld]]*Q2_2025[[#This Row],[Prijs 2]]</f>
        <v>2360</v>
      </c>
      <c r="O2159" s="10">
        <f>IF(Q2_2025[[#This Row],[Brutobedrag 2]]&lt;Q2_2025[[#This Row],[Bruto - Rel.korting]],Q2_2025[[#This Row],[Brutobedrag 2]],Q2_2025[[#This Row],[Brutobedrag 2]]*(100-Q2_2025[[#This Row],[Relatiekorting percentage]])/100)</f>
        <v>2360</v>
      </c>
      <c r="R2159" s="3"/>
      <c r="W2159"/>
      <c r="AB2159"/>
    </row>
    <row r="2160" spans="1:28" x14ac:dyDescent="0.3">
      <c r="A2160" t="s">
        <v>706</v>
      </c>
      <c r="B2160">
        <v>5030232</v>
      </c>
      <c r="C2160" t="s">
        <v>116</v>
      </c>
      <c r="D2160">
        <v>2</v>
      </c>
      <c r="E2160" s="10">
        <v>144.19999999999999</v>
      </c>
      <c r="F2160" s="10">
        <v>288.39999999999998</v>
      </c>
      <c r="G2160" s="10">
        <v>288.39999999999998</v>
      </c>
      <c r="H2160">
        <v>0</v>
      </c>
      <c r="I2160" s="51" t="str">
        <f>_xlfn.XLOOKUP(Q2_2025[[#This Row],[Artikelnr]],Artikel_prijzen[Artnr],Artikel_prijzen[Groep],"")</f>
        <v>Rigging</v>
      </c>
      <c r="J2160" s="10">
        <f>_xlfn.XLOOKUP(Q2_2025[[#This Row],[Artikelnr]],Artikel_prijzen[Artnr],Artikel_prijzen[Prijs 2025],"")</f>
        <v>140</v>
      </c>
      <c r="K2160" t="str">
        <f>IF(Q2_2025[[#This Row],[Artikelprijs]]&lt;&gt;"",IF(Q2_2025[[#This Row],[Stuksprijs]]=Q2_2025[[#This Row],[Artikelprijs]],"Prijs gelijk","Prijs wijkt af"),"")</f>
        <v>Prijs wijkt af</v>
      </c>
      <c r="L2160" t="str">
        <f>IF(Q2_2025[[#This Row],[Relatiekorting percentage]]=0,
    "Nvt",
    IF(Q2_2025[[#This Row],[Brutobedrag 2]] &lt; Q2_2025[[#This Row],[Bruto - Rel.korting]],
        "Nee",
        "Ja"))</f>
        <v>Nvt</v>
      </c>
      <c r="M2160" s="10">
        <f>IF(Q2_2025[[#This Row],[Artikelprijs]]&lt;&gt;"",Q2_2025[[#This Row],[Artikelprijs]],Q2_2025[[#This Row],[Stuksprijs]])</f>
        <v>140</v>
      </c>
      <c r="N2160" s="10">
        <f>Q2_2025[[#This Row],[Besteld]]*Q2_2025[[#This Row],[Prijs 2]]</f>
        <v>280</v>
      </c>
      <c r="O2160" s="10">
        <f>IF(Q2_2025[[#This Row],[Brutobedrag 2]]&lt;Q2_2025[[#This Row],[Bruto - Rel.korting]],Q2_2025[[#This Row],[Brutobedrag 2]],Q2_2025[[#This Row],[Brutobedrag 2]]*(100-Q2_2025[[#This Row],[Relatiekorting percentage]])/100)</f>
        <v>280</v>
      </c>
      <c r="R2160" s="3"/>
      <c r="W2160"/>
      <c r="AB2160"/>
    </row>
    <row r="2161" spans="1:28" x14ac:dyDescent="0.3">
      <c r="A2161" t="s">
        <v>706</v>
      </c>
      <c r="B2161">
        <v>5030001</v>
      </c>
      <c r="C2161" t="s">
        <v>132</v>
      </c>
      <c r="D2161">
        <v>60</v>
      </c>
      <c r="E2161" s="10">
        <v>28.84</v>
      </c>
      <c r="F2161" s="10">
        <v>1730.4</v>
      </c>
      <c r="G2161" s="10">
        <v>1730.4</v>
      </c>
      <c r="H2161">
        <v>0</v>
      </c>
      <c r="I2161" s="51" t="str">
        <f>_xlfn.XLOOKUP(Q2_2025[[#This Row],[Artikelnr]],Artikel_prijzen[Artnr],Artikel_prijzen[Groep],"")</f>
        <v>Rigging</v>
      </c>
      <c r="J2161" s="10">
        <f>_xlfn.XLOOKUP(Q2_2025[[#This Row],[Artikelnr]],Artikel_prijzen[Artnr],Artikel_prijzen[Prijs 2025],"")</f>
        <v>28</v>
      </c>
      <c r="K2161" t="str">
        <f>IF(Q2_2025[[#This Row],[Artikelprijs]]&lt;&gt;"",IF(Q2_2025[[#This Row],[Stuksprijs]]=Q2_2025[[#This Row],[Artikelprijs]],"Prijs gelijk","Prijs wijkt af"),"")</f>
        <v>Prijs wijkt af</v>
      </c>
      <c r="L2161" t="str">
        <f>IF(Q2_2025[[#This Row],[Relatiekorting percentage]]=0,
    "Nvt",
    IF(Q2_2025[[#This Row],[Brutobedrag 2]] &lt; Q2_2025[[#This Row],[Bruto - Rel.korting]],
        "Nee",
        "Ja"))</f>
        <v>Nvt</v>
      </c>
      <c r="M2161" s="10">
        <f>IF(Q2_2025[[#This Row],[Artikelprijs]]&lt;&gt;"",Q2_2025[[#This Row],[Artikelprijs]],Q2_2025[[#This Row],[Stuksprijs]])</f>
        <v>28</v>
      </c>
      <c r="N2161" s="10">
        <f>Q2_2025[[#This Row],[Besteld]]*Q2_2025[[#This Row],[Prijs 2]]</f>
        <v>1680</v>
      </c>
      <c r="O2161" s="10">
        <f>IF(Q2_2025[[#This Row],[Brutobedrag 2]]&lt;Q2_2025[[#This Row],[Bruto - Rel.korting]],Q2_2025[[#This Row],[Brutobedrag 2]],Q2_2025[[#This Row],[Brutobedrag 2]]*(100-Q2_2025[[#This Row],[Relatiekorting percentage]])/100)</f>
        <v>1680</v>
      </c>
      <c r="R2161" s="3"/>
      <c r="W2161"/>
      <c r="AB2161"/>
    </row>
    <row r="2162" spans="1:28" x14ac:dyDescent="0.3">
      <c r="A2162" t="s">
        <v>706</v>
      </c>
      <c r="B2162">
        <v>5031053</v>
      </c>
      <c r="C2162" t="s">
        <v>10</v>
      </c>
      <c r="D2162">
        <v>10</v>
      </c>
      <c r="E2162" s="10">
        <v>113.3</v>
      </c>
      <c r="F2162" s="10">
        <v>1133</v>
      </c>
      <c r="G2162" s="10">
        <v>906.4</v>
      </c>
      <c r="H2162">
        <v>20</v>
      </c>
      <c r="I2162" s="51" t="str">
        <f>_xlfn.XLOOKUP(Q2_2025[[#This Row],[Artikelnr]],Artikel_prijzen[Artnr],Artikel_prijzen[Groep],"")</f>
        <v/>
      </c>
      <c r="J2162" s="10" t="str">
        <f>_xlfn.XLOOKUP(Q2_2025[[#This Row],[Artikelnr]],Artikel_prijzen[Artnr],Artikel_prijzen[Prijs 2025],"")</f>
        <v/>
      </c>
      <c r="K2162" t="str">
        <f>IF(Q2_2025[[#This Row],[Artikelprijs]]&lt;&gt;"",IF(Q2_2025[[#This Row],[Stuksprijs]]=Q2_2025[[#This Row],[Artikelprijs]],"Prijs gelijk","Prijs wijkt af"),"")</f>
        <v/>
      </c>
      <c r="L2162" t="str">
        <f>IF(Q2_2025[[#This Row],[Relatiekorting percentage]]=0,
    "Nvt",
    IF(Q2_2025[[#This Row],[Brutobedrag 2]] &lt; Q2_2025[[#This Row],[Bruto - Rel.korting]],
        "Nee",
        "Ja"))</f>
        <v>Ja</v>
      </c>
      <c r="M2162" s="10">
        <f>IF(Q2_2025[[#This Row],[Artikelprijs]]&lt;&gt;"",Q2_2025[[#This Row],[Artikelprijs]],Q2_2025[[#This Row],[Stuksprijs]])</f>
        <v>113.3</v>
      </c>
      <c r="N2162" s="10">
        <f>Q2_2025[[#This Row],[Besteld]]*Q2_2025[[#This Row],[Prijs 2]]</f>
        <v>1133</v>
      </c>
      <c r="O2162" s="10">
        <f>IF(Q2_2025[[#This Row],[Brutobedrag 2]]&lt;Q2_2025[[#This Row],[Bruto - Rel.korting]],Q2_2025[[#This Row],[Brutobedrag 2]],Q2_2025[[#This Row],[Brutobedrag 2]]*(100-Q2_2025[[#This Row],[Relatiekorting percentage]])/100)</f>
        <v>906.4</v>
      </c>
      <c r="R2162" s="3"/>
      <c r="W2162"/>
      <c r="AB2162"/>
    </row>
    <row r="2163" spans="1:28" x14ac:dyDescent="0.3">
      <c r="A2163" t="s">
        <v>706</v>
      </c>
      <c r="B2163">
        <v>5031052</v>
      </c>
      <c r="C2163" t="s">
        <v>12</v>
      </c>
      <c r="D2163">
        <v>4</v>
      </c>
      <c r="E2163" s="10">
        <v>88.07</v>
      </c>
      <c r="F2163" s="10">
        <v>352.28</v>
      </c>
      <c r="G2163" s="10">
        <v>281.82</v>
      </c>
      <c r="H2163">
        <v>20</v>
      </c>
      <c r="I2163" s="51" t="str">
        <f>_xlfn.XLOOKUP(Q2_2025[[#This Row],[Artikelnr]],Artikel_prijzen[Artnr],Artikel_prijzen[Groep],"")</f>
        <v/>
      </c>
      <c r="J2163" s="10" t="str">
        <f>_xlfn.XLOOKUP(Q2_2025[[#This Row],[Artikelnr]],Artikel_prijzen[Artnr],Artikel_prijzen[Prijs 2025],"")</f>
        <v/>
      </c>
      <c r="K2163" t="str">
        <f>IF(Q2_2025[[#This Row],[Artikelprijs]]&lt;&gt;"",IF(Q2_2025[[#This Row],[Stuksprijs]]=Q2_2025[[#This Row],[Artikelprijs]],"Prijs gelijk","Prijs wijkt af"),"")</f>
        <v/>
      </c>
      <c r="L2163" t="str">
        <f>IF(Q2_2025[[#This Row],[Relatiekorting percentage]]=0,
    "Nvt",
    IF(Q2_2025[[#This Row],[Brutobedrag 2]] &lt; Q2_2025[[#This Row],[Bruto - Rel.korting]],
        "Nee",
        "Ja"))</f>
        <v>Ja</v>
      </c>
      <c r="M2163" s="10">
        <f>IF(Q2_2025[[#This Row],[Artikelprijs]]&lt;&gt;"",Q2_2025[[#This Row],[Artikelprijs]],Q2_2025[[#This Row],[Stuksprijs]])</f>
        <v>88.07</v>
      </c>
      <c r="N2163" s="10">
        <f>Q2_2025[[#This Row],[Besteld]]*Q2_2025[[#This Row],[Prijs 2]]</f>
        <v>352.28</v>
      </c>
      <c r="O2163" s="10">
        <f>IF(Q2_2025[[#This Row],[Brutobedrag 2]]&lt;Q2_2025[[#This Row],[Bruto - Rel.korting]],Q2_2025[[#This Row],[Brutobedrag 2]],Q2_2025[[#This Row],[Brutobedrag 2]]*(100-Q2_2025[[#This Row],[Relatiekorting percentage]])/100)</f>
        <v>281.82399999999996</v>
      </c>
      <c r="R2163" s="3"/>
      <c r="W2163"/>
      <c r="AB2163"/>
    </row>
    <row r="2164" spans="1:28" x14ac:dyDescent="0.3">
      <c r="A2164" t="s">
        <v>706</v>
      </c>
      <c r="B2164">
        <v>5031056</v>
      </c>
      <c r="C2164" t="s">
        <v>15</v>
      </c>
      <c r="D2164">
        <v>2</v>
      </c>
      <c r="E2164" s="10">
        <v>69.78</v>
      </c>
      <c r="F2164" s="10">
        <v>139.56</v>
      </c>
      <c r="G2164" s="10">
        <v>111.65</v>
      </c>
      <c r="H2164">
        <v>20</v>
      </c>
      <c r="I2164" s="51" t="str">
        <f>_xlfn.XLOOKUP(Q2_2025[[#This Row],[Artikelnr]],Artikel_prijzen[Artnr],Artikel_prijzen[Groep],"")</f>
        <v/>
      </c>
      <c r="J2164" s="10" t="str">
        <f>_xlfn.XLOOKUP(Q2_2025[[#This Row],[Artikelnr]],Artikel_prijzen[Artnr],Artikel_prijzen[Prijs 2025],"")</f>
        <v/>
      </c>
      <c r="K2164" t="str">
        <f>IF(Q2_2025[[#This Row],[Artikelprijs]]&lt;&gt;"",IF(Q2_2025[[#This Row],[Stuksprijs]]=Q2_2025[[#This Row],[Artikelprijs]],"Prijs gelijk","Prijs wijkt af"),"")</f>
        <v/>
      </c>
      <c r="L2164" t="str">
        <f>IF(Q2_2025[[#This Row],[Relatiekorting percentage]]=0,
    "Nvt",
    IF(Q2_2025[[#This Row],[Brutobedrag 2]] &lt; Q2_2025[[#This Row],[Bruto - Rel.korting]],
        "Nee",
        "Ja"))</f>
        <v>Ja</v>
      </c>
      <c r="M2164" s="10">
        <f>IF(Q2_2025[[#This Row],[Artikelprijs]]&lt;&gt;"",Q2_2025[[#This Row],[Artikelprijs]],Q2_2025[[#This Row],[Stuksprijs]])</f>
        <v>69.78</v>
      </c>
      <c r="N2164" s="10">
        <f>Q2_2025[[#This Row],[Besteld]]*Q2_2025[[#This Row],[Prijs 2]]</f>
        <v>139.56</v>
      </c>
      <c r="O2164" s="10">
        <f>IF(Q2_2025[[#This Row],[Brutobedrag 2]]&lt;Q2_2025[[#This Row],[Bruto - Rel.korting]],Q2_2025[[#This Row],[Brutobedrag 2]],Q2_2025[[#This Row],[Brutobedrag 2]]*(100-Q2_2025[[#This Row],[Relatiekorting percentage]])/100)</f>
        <v>111.648</v>
      </c>
      <c r="R2164" s="3"/>
      <c r="W2164"/>
      <c r="AB2164"/>
    </row>
    <row r="2165" spans="1:28" x14ac:dyDescent="0.3">
      <c r="A2165" t="s">
        <v>706</v>
      </c>
      <c r="B2165">
        <v>1007051</v>
      </c>
      <c r="C2165" t="s">
        <v>54</v>
      </c>
      <c r="D2165">
        <v>21</v>
      </c>
      <c r="E2165" s="10">
        <v>88.57</v>
      </c>
      <c r="F2165" s="10">
        <v>1859.97</v>
      </c>
      <c r="G2165" s="10">
        <v>1487.98</v>
      </c>
      <c r="H2165">
        <v>20</v>
      </c>
      <c r="I2165" s="51" t="str">
        <f>_xlfn.XLOOKUP(Q2_2025[[#This Row],[Artikelnr]],Artikel_prijzen[Artnr],Artikel_prijzen[Groep],"")</f>
        <v/>
      </c>
      <c r="J2165" s="10" t="str">
        <f>_xlfn.XLOOKUP(Q2_2025[[#This Row],[Artikelnr]],Artikel_prijzen[Artnr],Artikel_prijzen[Prijs 2025],"")</f>
        <v/>
      </c>
      <c r="K2165" t="str">
        <f>IF(Q2_2025[[#This Row],[Artikelprijs]]&lt;&gt;"",IF(Q2_2025[[#This Row],[Stuksprijs]]=Q2_2025[[#This Row],[Artikelprijs]],"Prijs gelijk","Prijs wijkt af"),"")</f>
        <v/>
      </c>
      <c r="L2165" t="str">
        <f>IF(Q2_2025[[#This Row],[Relatiekorting percentage]]=0,
    "Nvt",
    IF(Q2_2025[[#This Row],[Brutobedrag 2]] &lt; Q2_2025[[#This Row],[Bruto - Rel.korting]],
        "Nee",
        "Ja"))</f>
        <v>Ja</v>
      </c>
      <c r="M2165" s="10">
        <f>IF(Q2_2025[[#This Row],[Artikelprijs]]&lt;&gt;"",Q2_2025[[#This Row],[Artikelprijs]],Q2_2025[[#This Row],[Stuksprijs]])</f>
        <v>88.57</v>
      </c>
      <c r="N2165" s="10">
        <f>Q2_2025[[#This Row],[Besteld]]*Q2_2025[[#This Row],[Prijs 2]]</f>
        <v>1859.9699999999998</v>
      </c>
      <c r="O2165" s="10">
        <f>IF(Q2_2025[[#This Row],[Brutobedrag 2]]&lt;Q2_2025[[#This Row],[Bruto - Rel.korting]],Q2_2025[[#This Row],[Brutobedrag 2]],Q2_2025[[#This Row],[Brutobedrag 2]]*(100-Q2_2025[[#This Row],[Relatiekorting percentage]])/100)</f>
        <v>1487.9759999999997</v>
      </c>
      <c r="R2165" s="3"/>
      <c r="W2165"/>
      <c r="AB2165"/>
    </row>
    <row r="2166" spans="1:28" x14ac:dyDescent="0.3">
      <c r="A2166" t="s">
        <v>706</v>
      </c>
      <c r="B2166">
        <v>2004082</v>
      </c>
      <c r="C2166" t="s">
        <v>347</v>
      </c>
      <c r="D2166">
        <v>2</v>
      </c>
      <c r="E2166" s="10">
        <v>128.75</v>
      </c>
      <c r="F2166" s="10">
        <v>0</v>
      </c>
      <c r="G2166" s="10">
        <v>0</v>
      </c>
      <c r="H2166">
        <v>0</v>
      </c>
      <c r="I2166" s="51" t="str">
        <f>_xlfn.XLOOKUP(Q2_2025[[#This Row],[Artikelnr]],Artikel_prijzen[Artnr],Artikel_prijzen[Groep],"")</f>
        <v/>
      </c>
      <c r="J2166" s="10" t="str">
        <f>_xlfn.XLOOKUP(Q2_2025[[#This Row],[Artikelnr]],Artikel_prijzen[Artnr],Artikel_prijzen[Prijs 2025],"")</f>
        <v/>
      </c>
      <c r="K2166" t="str">
        <f>IF(Q2_2025[[#This Row],[Artikelprijs]]&lt;&gt;"",IF(Q2_2025[[#This Row],[Stuksprijs]]=Q2_2025[[#This Row],[Artikelprijs]],"Prijs gelijk","Prijs wijkt af"),"")</f>
        <v/>
      </c>
      <c r="L2166" t="str">
        <f>IF(Q2_2025[[#This Row],[Relatiekorting percentage]]=0,
    "Nvt",
    IF(Q2_2025[[#This Row],[Brutobedrag 2]] &lt; Q2_2025[[#This Row],[Bruto - Rel.korting]],
        "Nee",
        "Ja"))</f>
        <v>Nvt</v>
      </c>
      <c r="M2166" s="10">
        <f>IF(Q2_2025[[#This Row],[Artikelprijs]]&lt;&gt;"",Q2_2025[[#This Row],[Artikelprijs]],Q2_2025[[#This Row],[Stuksprijs]])</f>
        <v>128.75</v>
      </c>
      <c r="N2166" s="10">
        <f>Q2_2025[[#This Row],[Besteld]]*Q2_2025[[#This Row],[Prijs 2]]</f>
        <v>257.5</v>
      </c>
      <c r="O2166" s="10">
        <f>IF(Q2_2025[[#This Row],[Brutobedrag 2]]&lt;Q2_2025[[#This Row],[Bruto - Rel.korting]],Q2_2025[[#This Row],[Brutobedrag 2]],Q2_2025[[#This Row],[Brutobedrag 2]]*(100-Q2_2025[[#This Row],[Relatiekorting percentage]])/100)</f>
        <v>257.5</v>
      </c>
      <c r="R2166" s="3"/>
      <c r="W2166"/>
      <c r="AB2166"/>
    </row>
    <row r="2167" spans="1:28" x14ac:dyDescent="0.3">
      <c r="A2167" t="s">
        <v>706</v>
      </c>
      <c r="B2167">
        <v>1007051</v>
      </c>
      <c r="C2167" t="s">
        <v>54</v>
      </c>
      <c r="D2167">
        <v>2</v>
      </c>
      <c r="E2167" s="10">
        <v>88.57</v>
      </c>
      <c r="F2167" s="10">
        <v>0</v>
      </c>
      <c r="G2167" s="10">
        <v>0</v>
      </c>
      <c r="H2167">
        <v>20</v>
      </c>
      <c r="I2167" s="51" t="str">
        <f>_xlfn.XLOOKUP(Q2_2025[[#This Row],[Artikelnr]],Artikel_prijzen[Artnr],Artikel_prijzen[Groep],"")</f>
        <v/>
      </c>
      <c r="J2167" s="10" t="str">
        <f>_xlfn.XLOOKUP(Q2_2025[[#This Row],[Artikelnr]],Artikel_prijzen[Artnr],Artikel_prijzen[Prijs 2025],"")</f>
        <v/>
      </c>
      <c r="K2167" t="str">
        <f>IF(Q2_2025[[#This Row],[Artikelprijs]]&lt;&gt;"",IF(Q2_2025[[#This Row],[Stuksprijs]]=Q2_2025[[#This Row],[Artikelprijs]],"Prijs gelijk","Prijs wijkt af"),"")</f>
        <v/>
      </c>
      <c r="L2167" t="str">
        <f>IF(Q2_2025[[#This Row],[Relatiekorting percentage]]=0,
    "Nvt",
    IF(Q2_2025[[#This Row],[Brutobedrag 2]] &lt; Q2_2025[[#This Row],[Bruto - Rel.korting]],
        "Nee",
        "Ja"))</f>
        <v>Ja</v>
      </c>
      <c r="M2167" s="10">
        <f>IF(Q2_2025[[#This Row],[Artikelprijs]]&lt;&gt;"",Q2_2025[[#This Row],[Artikelprijs]],Q2_2025[[#This Row],[Stuksprijs]])</f>
        <v>88.57</v>
      </c>
      <c r="N2167" s="10">
        <f>Q2_2025[[#This Row],[Besteld]]*Q2_2025[[#This Row],[Prijs 2]]</f>
        <v>177.14</v>
      </c>
      <c r="O2167" s="10">
        <f>IF(Q2_2025[[#This Row],[Brutobedrag 2]]&lt;Q2_2025[[#This Row],[Bruto - Rel.korting]],Q2_2025[[#This Row],[Brutobedrag 2]],Q2_2025[[#This Row],[Brutobedrag 2]]*(100-Q2_2025[[#This Row],[Relatiekorting percentage]])/100)</f>
        <v>141.71199999999999</v>
      </c>
      <c r="R2167" s="3"/>
      <c r="W2167"/>
      <c r="AB2167"/>
    </row>
    <row r="2168" spans="1:28" x14ac:dyDescent="0.3">
      <c r="A2168" t="s">
        <v>706</v>
      </c>
      <c r="B2168">
        <v>3001035</v>
      </c>
      <c r="C2168" t="s">
        <v>62</v>
      </c>
      <c r="D2168">
        <v>10</v>
      </c>
      <c r="E2168" s="10">
        <v>2</v>
      </c>
      <c r="F2168" s="10">
        <v>0</v>
      </c>
      <c r="G2168" s="10">
        <v>0</v>
      </c>
      <c r="H2168">
        <v>20</v>
      </c>
      <c r="I2168" s="51" t="str">
        <f>_xlfn.XLOOKUP(Q2_2025[[#This Row],[Artikelnr]],Artikel_prijzen[Artnr],Artikel_prijzen[Groep],"")</f>
        <v/>
      </c>
      <c r="J2168" s="10" t="str">
        <f>_xlfn.XLOOKUP(Q2_2025[[#This Row],[Artikelnr]],Artikel_prijzen[Artnr],Artikel_prijzen[Prijs 2025],"")</f>
        <v/>
      </c>
      <c r="K2168" t="str">
        <f>IF(Q2_2025[[#This Row],[Artikelprijs]]&lt;&gt;"",IF(Q2_2025[[#This Row],[Stuksprijs]]=Q2_2025[[#This Row],[Artikelprijs]],"Prijs gelijk","Prijs wijkt af"),"")</f>
        <v/>
      </c>
      <c r="L2168" t="str">
        <f>IF(Q2_2025[[#This Row],[Relatiekorting percentage]]=0,
    "Nvt",
    IF(Q2_2025[[#This Row],[Brutobedrag 2]] &lt; Q2_2025[[#This Row],[Bruto - Rel.korting]],
        "Nee",
        "Ja"))</f>
        <v>Ja</v>
      </c>
      <c r="M2168" s="10">
        <f>IF(Q2_2025[[#This Row],[Artikelprijs]]&lt;&gt;"",Q2_2025[[#This Row],[Artikelprijs]],Q2_2025[[#This Row],[Stuksprijs]])</f>
        <v>2</v>
      </c>
      <c r="N2168" s="10">
        <f>Q2_2025[[#This Row],[Besteld]]*Q2_2025[[#This Row],[Prijs 2]]</f>
        <v>20</v>
      </c>
      <c r="O2168" s="10">
        <f>IF(Q2_2025[[#This Row],[Brutobedrag 2]]&lt;Q2_2025[[#This Row],[Bruto - Rel.korting]],Q2_2025[[#This Row],[Brutobedrag 2]],Q2_2025[[#This Row],[Brutobedrag 2]]*(100-Q2_2025[[#This Row],[Relatiekorting percentage]])/100)</f>
        <v>16</v>
      </c>
      <c r="R2168" s="3"/>
      <c r="W2168"/>
      <c r="AB2168"/>
    </row>
    <row r="2169" spans="1:28" x14ac:dyDescent="0.3">
      <c r="A2169" t="s">
        <v>706</v>
      </c>
      <c r="B2169">
        <v>3001036</v>
      </c>
      <c r="C2169" t="s">
        <v>63</v>
      </c>
      <c r="D2169">
        <v>10</v>
      </c>
      <c r="E2169" s="10">
        <v>3</v>
      </c>
      <c r="F2169" s="10">
        <v>0</v>
      </c>
      <c r="G2169" s="10">
        <v>0</v>
      </c>
      <c r="H2169">
        <v>20</v>
      </c>
      <c r="I2169" s="51" t="str">
        <f>_xlfn.XLOOKUP(Q2_2025[[#This Row],[Artikelnr]],Artikel_prijzen[Artnr],Artikel_prijzen[Groep],"")</f>
        <v/>
      </c>
      <c r="J2169" s="10" t="str">
        <f>_xlfn.XLOOKUP(Q2_2025[[#This Row],[Artikelnr]],Artikel_prijzen[Artnr],Artikel_prijzen[Prijs 2025],"")</f>
        <v/>
      </c>
      <c r="K2169" t="str">
        <f>IF(Q2_2025[[#This Row],[Artikelprijs]]&lt;&gt;"",IF(Q2_2025[[#This Row],[Stuksprijs]]=Q2_2025[[#This Row],[Artikelprijs]],"Prijs gelijk","Prijs wijkt af"),"")</f>
        <v/>
      </c>
      <c r="L2169" t="str">
        <f>IF(Q2_2025[[#This Row],[Relatiekorting percentage]]=0,
    "Nvt",
    IF(Q2_2025[[#This Row],[Brutobedrag 2]] &lt; Q2_2025[[#This Row],[Bruto - Rel.korting]],
        "Nee",
        "Ja"))</f>
        <v>Ja</v>
      </c>
      <c r="M2169" s="10">
        <f>IF(Q2_2025[[#This Row],[Artikelprijs]]&lt;&gt;"",Q2_2025[[#This Row],[Artikelprijs]],Q2_2025[[#This Row],[Stuksprijs]])</f>
        <v>3</v>
      </c>
      <c r="N2169" s="10">
        <f>Q2_2025[[#This Row],[Besteld]]*Q2_2025[[#This Row],[Prijs 2]]</f>
        <v>30</v>
      </c>
      <c r="O2169" s="10">
        <f>IF(Q2_2025[[#This Row],[Brutobedrag 2]]&lt;Q2_2025[[#This Row],[Bruto - Rel.korting]],Q2_2025[[#This Row],[Brutobedrag 2]],Q2_2025[[#This Row],[Brutobedrag 2]]*(100-Q2_2025[[#This Row],[Relatiekorting percentage]])/100)</f>
        <v>24</v>
      </c>
      <c r="R2169" s="3"/>
      <c r="W2169"/>
      <c r="AB2169"/>
    </row>
    <row r="2170" spans="1:28" x14ac:dyDescent="0.3">
      <c r="A2170" t="s">
        <v>706</v>
      </c>
      <c r="B2170">
        <v>3001037</v>
      </c>
      <c r="C2170" t="s">
        <v>64</v>
      </c>
      <c r="D2170">
        <v>8</v>
      </c>
      <c r="E2170" s="10">
        <v>4</v>
      </c>
      <c r="F2170" s="10">
        <v>0</v>
      </c>
      <c r="G2170" s="10">
        <v>0</v>
      </c>
      <c r="H2170">
        <v>20</v>
      </c>
      <c r="I2170" s="51" t="str">
        <f>_xlfn.XLOOKUP(Q2_2025[[#This Row],[Artikelnr]],Artikel_prijzen[Artnr],Artikel_prijzen[Groep],"")</f>
        <v/>
      </c>
      <c r="J2170" s="10" t="str">
        <f>_xlfn.XLOOKUP(Q2_2025[[#This Row],[Artikelnr]],Artikel_prijzen[Artnr],Artikel_prijzen[Prijs 2025],"")</f>
        <v/>
      </c>
      <c r="K2170" t="str">
        <f>IF(Q2_2025[[#This Row],[Artikelprijs]]&lt;&gt;"",IF(Q2_2025[[#This Row],[Stuksprijs]]=Q2_2025[[#This Row],[Artikelprijs]],"Prijs gelijk","Prijs wijkt af"),"")</f>
        <v/>
      </c>
      <c r="L2170" t="str">
        <f>IF(Q2_2025[[#This Row],[Relatiekorting percentage]]=0,
    "Nvt",
    IF(Q2_2025[[#This Row],[Brutobedrag 2]] &lt; Q2_2025[[#This Row],[Bruto - Rel.korting]],
        "Nee",
        "Ja"))</f>
        <v>Ja</v>
      </c>
      <c r="M2170" s="10">
        <f>IF(Q2_2025[[#This Row],[Artikelprijs]]&lt;&gt;"",Q2_2025[[#This Row],[Artikelprijs]],Q2_2025[[#This Row],[Stuksprijs]])</f>
        <v>4</v>
      </c>
      <c r="N2170" s="10">
        <f>Q2_2025[[#This Row],[Besteld]]*Q2_2025[[#This Row],[Prijs 2]]</f>
        <v>32</v>
      </c>
      <c r="O2170" s="10">
        <f>IF(Q2_2025[[#This Row],[Brutobedrag 2]]&lt;Q2_2025[[#This Row],[Bruto - Rel.korting]],Q2_2025[[#This Row],[Brutobedrag 2]],Q2_2025[[#This Row],[Brutobedrag 2]]*(100-Q2_2025[[#This Row],[Relatiekorting percentage]])/100)</f>
        <v>25.6</v>
      </c>
      <c r="R2170" s="3"/>
      <c r="W2170"/>
      <c r="AB2170"/>
    </row>
    <row r="2171" spans="1:28" x14ac:dyDescent="0.3">
      <c r="A2171" t="s">
        <v>706</v>
      </c>
      <c r="B2171">
        <v>3001038</v>
      </c>
      <c r="C2171" t="s">
        <v>65</v>
      </c>
      <c r="D2171">
        <v>6</v>
      </c>
      <c r="E2171" s="10">
        <v>6</v>
      </c>
      <c r="F2171" s="10">
        <v>0</v>
      </c>
      <c r="G2171" s="10">
        <v>0</v>
      </c>
      <c r="H2171">
        <v>20</v>
      </c>
      <c r="I2171" s="51" t="str">
        <f>_xlfn.XLOOKUP(Q2_2025[[#This Row],[Artikelnr]],Artikel_prijzen[Artnr],Artikel_prijzen[Groep],"")</f>
        <v/>
      </c>
      <c r="J2171" s="10" t="str">
        <f>_xlfn.XLOOKUP(Q2_2025[[#This Row],[Artikelnr]],Artikel_prijzen[Artnr],Artikel_prijzen[Prijs 2025],"")</f>
        <v/>
      </c>
      <c r="K2171" t="str">
        <f>IF(Q2_2025[[#This Row],[Artikelprijs]]&lt;&gt;"",IF(Q2_2025[[#This Row],[Stuksprijs]]=Q2_2025[[#This Row],[Artikelprijs]],"Prijs gelijk","Prijs wijkt af"),"")</f>
        <v/>
      </c>
      <c r="L2171" t="str">
        <f>IF(Q2_2025[[#This Row],[Relatiekorting percentage]]=0,
    "Nvt",
    IF(Q2_2025[[#This Row],[Brutobedrag 2]] &lt; Q2_2025[[#This Row],[Bruto - Rel.korting]],
        "Nee",
        "Ja"))</f>
        <v>Ja</v>
      </c>
      <c r="M2171" s="10">
        <f>IF(Q2_2025[[#This Row],[Artikelprijs]]&lt;&gt;"",Q2_2025[[#This Row],[Artikelprijs]],Q2_2025[[#This Row],[Stuksprijs]])</f>
        <v>6</v>
      </c>
      <c r="N2171" s="10">
        <f>Q2_2025[[#This Row],[Besteld]]*Q2_2025[[#This Row],[Prijs 2]]</f>
        <v>36</v>
      </c>
      <c r="O2171" s="10">
        <f>IF(Q2_2025[[#This Row],[Brutobedrag 2]]&lt;Q2_2025[[#This Row],[Bruto - Rel.korting]],Q2_2025[[#This Row],[Brutobedrag 2]],Q2_2025[[#This Row],[Brutobedrag 2]]*(100-Q2_2025[[#This Row],[Relatiekorting percentage]])/100)</f>
        <v>28.8</v>
      </c>
      <c r="R2171" s="3"/>
      <c r="W2171"/>
      <c r="AB2171"/>
    </row>
    <row r="2172" spans="1:28" x14ac:dyDescent="0.3">
      <c r="A2172" t="s">
        <v>706</v>
      </c>
      <c r="B2172">
        <v>3001047</v>
      </c>
      <c r="C2172" t="s">
        <v>201</v>
      </c>
      <c r="D2172">
        <v>22</v>
      </c>
      <c r="E2172" s="10">
        <v>5</v>
      </c>
      <c r="F2172" s="10">
        <v>0</v>
      </c>
      <c r="G2172" s="10">
        <v>0</v>
      </c>
      <c r="H2172">
        <v>20</v>
      </c>
      <c r="I2172" s="51" t="str">
        <f>_xlfn.XLOOKUP(Q2_2025[[#This Row],[Artikelnr]],Artikel_prijzen[Artnr],Artikel_prijzen[Groep],"")</f>
        <v/>
      </c>
      <c r="J2172" s="10" t="str">
        <f>_xlfn.XLOOKUP(Q2_2025[[#This Row],[Artikelnr]],Artikel_prijzen[Artnr],Artikel_prijzen[Prijs 2025],"")</f>
        <v/>
      </c>
      <c r="K2172" t="str">
        <f>IF(Q2_2025[[#This Row],[Artikelprijs]]&lt;&gt;"",IF(Q2_2025[[#This Row],[Stuksprijs]]=Q2_2025[[#This Row],[Artikelprijs]],"Prijs gelijk","Prijs wijkt af"),"")</f>
        <v/>
      </c>
      <c r="L2172" t="str">
        <f>IF(Q2_2025[[#This Row],[Relatiekorting percentage]]=0,
    "Nvt",
    IF(Q2_2025[[#This Row],[Brutobedrag 2]] &lt; Q2_2025[[#This Row],[Bruto - Rel.korting]],
        "Nee",
        "Ja"))</f>
        <v>Ja</v>
      </c>
      <c r="M2172" s="10">
        <f>IF(Q2_2025[[#This Row],[Artikelprijs]]&lt;&gt;"",Q2_2025[[#This Row],[Artikelprijs]],Q2_2025[[#This Row],[Stuksprijs]])</f>
        <v>5</v>
      </c>
      <c r="N2172" s="10">
        <f>Q2_2025[[#This Row],[Besteld]]*Q2_2025[[#This Row],[Prijs 2]]</f>
        <v>110</v>
      </c>
      <c r="O2172" s="10">
        <f>IF(Q2_2025[[#This Row],[Brutobedrag 2]]&lt;Q2_2025[[#This Row],[Bruto - Rel.korting]],Q2_2025[[#This Row],[Brutobedrag 2]],Q2_2025[[#This Row],[Brutobedrag 2]]*(100-Q2_2025[[#This Row],[Relatiekorting percentage]])/100)</f>
        <v>88</v>
      </c>
      <c r="R2172" s="3"/>
      <c r="W2172"/>
      <c r="AB2172"/>
    </row>
    <row r="2173" spans="1:28" x14ac:dyDescent="0.3">
      <c r="A2173" t="s">
        <v>706</v>
      </c>
      <c r="B2173">
        <v>3001045</v>
      </c>
      <c r="C2173" t="s">
        <v>71</v>
      </c>
      <c r="D2173">
        <v>2</v>
      </c>
      <c r="E2173" s="10">
        <v>5</v>
      </c>
      <c r="F2173" s="10">
        <v>0</v>
      </c>
      <c r="G2173" s="10">
        <v>0</v>
      </c>
      <c r="H2173">
        <v>20</v>
      </c>
      <c r="I2173" s="51" t="str">
        <f>_xlfn.XLOOKUP(Q2_2025[[#This Row],[Artikelnr]],Artikel_prijzen[Artnr],Artikel_prijzen[Groep],"")</f>
        <v/>
      </c>
      <c r="J2173" s="10" t="str">
        <f>_xlfn.XLOOKUP(Q2_2025[[#This Row],[Artikelnr]],Artikel_prijzen[Artnr],Artikel_prijzen[Prijs 2025],"")</f>
        <v/>
      </c>
      <c r="K2173" t="str">
        <f>IF(Q2_2025[[#This Row],[Artikelprijs]]&lt;&gt;"",IF(Q2_2025[[#This Row],[Stuksprijs]]=Q2_2025[[#This Row],[Artikelprijs]],"Prijs gelijk","Prijs wijkt af"),"")</f>
        <v/>
      </c>
      <c r="L2173" t="str">
        <f>IF(Q2_2025[[#This Row],[Relatiekorting percentage]]=0,
    "Nvt",
    IF(Q2_2025[[#This Row],[Brutobedrag 2]] &lt; Q2_2025[[#This Row],[Bruto - Rel.korting]],
        "Nee",
        "Ja"))</f>
        <v>Ja</v>
      </c>
      <c r="M2173" s="10">
        <f>IF(Q2_2025[[#This Row],[Artikelprijs]]&lt;&gt;"",Q2_2025[[#This Row],[Artikelprijs]],Q2_2025[[#This Row],[Stuksprijs]])</f>
        <v>5</v>
      </c>
      <c r="N2173" s="10">
        <f>Q2_2025[[#This Row],[Besteld]]*Q2_2025[[#This Row],[Prijs 2]]</f>
        <v>10</v>
      </c>
      <c r="O2173" s="10">
        <f>IF(Q2_2025[[#This Row],[Brutobedrag 2]]&lt;Q2_2025[[#This Row],[Bruto - Rel.korting]],Q2_2025[[#This Row],[Brutobedrag 2]],Q2_2025[[#This Row],[Brutobedrag 2]]*(100-Q2_2025[[#This Row],[Relatiekorting percentage]])/100)</f>
        <v>8</v>
      </c>
      <c r="R2173" s="3"/>
      <c r="W2173"/>
      <c r="AB2173"/>
    </row>
    <row r="2174" spans="1:28" x14ac:dyDescent="0.3">
      <c r="A2174" t="s">
        <v>706</v>
      </c>
      <c r="B2174">
        <v>4098001</v>
      </c>
      <c r="C2174" t="s">
        <v>717</v>
      </c>
      <c r="D2174">
        <v>1</v>
      </c>
      <c r="E2174" s="10">
        <v>185.75</v>
      </c>
      <c r="F2174" s="10">
        <v>185.75</v>
      </c>
      <c r="G2174" s="10">
        <v>185.75</v>
      </c>
      <c r="H2174">
        <v>0</v>
      </c>
      <c r="I2174" s="51" t="str">
        <f>_xlfn.XLOOKUP(Q2_2025[[#This Row],[Artikelnr]],Artikel_prijzen[Artnr],Artikel_prijzen[Groep],"")</f>
        <v/>
      </c>
      <c r="J2174" s="10" t="str">
        <f>_xlfn.XLOOKUP(Q2_2025[[#This Row],[Artikelnr]],Artikel_prijzen[Artnr],Artikel_prijzen[Prijs 2025],"")</f>
        <v/>
      </c>
      <c r="K2174" t="str">
        <f>IF(Q2_2025[[#This Row],[Artikelprijs]]&lt;&gt;"",IF(Q2_2025[[#This Row],[Stuksprijs]]=Q2_2025[[#This Row],[Artikelprijs]],"Prijs gelijk","Prijs wijkt af"),"")</f>
        <v/>
      </c>
      <c r="L2174" t="str">
        <f>IF(Q2_2025[[#This Row],[Relatiekorting percentage]]=0,
    "Nvt",
    IF(Q2_2025[[#This Row],[Brutobedrag 2]] &lt; Q2_2025[[#This Row],[Bruto - Rel.korting]],
        "Nee",
        "Ja"))</f>
        <v>Nvt</v>
      </c>
      <c r="M2174" s="10">
        <f>IF(Q2_2025[[#This Row],[Artikelprijs]]&lt;&gt;"",Q2_2025[[#This Row],[Artikelprijs]],Q2_2025[[#This Row],[Stuksprijs]])</f>
        <v>185.75</v>
      </c>
      <c r="N2174" s="10">
        <f>Q2_2025[[#This Row],[Besteld]]*Q2_2025[[#This Row],[Prijs 2]]</f>
        <v>185.75</v>
      </c>
      <c r="O2174" s="10">
        <f>IF(Q2_2025[[#This Row],[Brutobedrag 2]]&lt;Q2_2025[[#This Row],[Bruto - Rel.korting]],Q2_2025[[#This Row],[Brutobedrag 2]],Q2_2025[[#This Row],[Brutobedrag 2]]*(100-Q2_2025[[#This Row],[Relatiekorting percentage]])/100)</f>
        <v>185.75</v>
      </c>
      <c r="R2174" s="3"/>
      <c r="W2174"/>
      <c r="AB2174"/>
    </row>
    <row r="2175" spans="1:28" x14ac:dyDescent="0.3">
      <c r="A2175" t="s">
        <v>706</v>
      </c>
      <c r="B2175">
        <v>5010001</v>
      </c>
      <c r="C2175" t="s">
        <v>718</v>
      </c>
      <c r="D2175">
        <v>1</v>
      </c>
      <c r="E2175" s="10">
        <v>65</v>
      </c>
      <c r="F2175" s="10">
        <v>65</v>
      </c>
      <c r="G2175" s="10">
        <v>65</v>
      </c>
      <c r="H2175">
        <v>0</v>
      </c>
      <c r="I2175" s="51" t="str">
        <f>_xlfn.XLOOKUP(Q2_2025[[#This Row],[Artikelnr]],Artikel_prijzen[Artnr],Artikel_prijzen[Groep],"")</f>
        <v/>
      </c>
      <c r="J2175" s="10" t="str">
        <f>_xlfn.XLOOKUP(Q2_2025[[#This Row],[Artikelnr]],Artikel_prijzen[Artnr],Artikel_prijzen[Prijs 2025],"")</f>
        <v/>
      </c>
      <c r="K2175" t="str">
        <f>IF(Q2_2025[[#This Row],[Artikelprijs]]&lt;&gt;"",IF(Q2_2025[[#This Row],[Stuksprijs]]=Q2_2025[[#This Row],[Artikelprijs]],"Prijs gelijk","Prijs wijkt af"),"")</f>
        <v/>
      </c>
      <c r="L2175" t="str">
        <f>IF(Q2_2025[[#This Row],[Relatiekorting percentage]]=0,
    "Nvt",
    IF(Q2_2025[[#This Row],[Brutobedrag 2]] &lt; Q2_2025[[#This Row],[Bruto - Rel.korting]],
        "Nee",
        "Ja"))</f>
        <v>Nvt</v>
      </c>
      <c r="M2175" s="10">
        <f>IF(Q2_2025[[#This Row],[Artikelprijs]]&lt;&gt;"",Q2_2025[[#This Row],[Artikelprijs]],Q2_2025[[#This Row],[Stuksprijs]])</f>
        <v>65</v>
      </c>
      <c r="N2175" s="10">
        <f>Q2_2025[[#This Row],[Besteld]]*Q2_2025[[#This Row],[Prijs 2]]</f>
        <v>65</v>
      </c>
      <c r="O2175" s="10">
        <f>IF(Q2_2025[[#This Row],[Brutobedrag 2]]&lt;Q2_2025[[#This Row],[Bruto - Rel.korting]],Q2_2025[[#This Row],[Brutobedrag 2]],Q2_2025[[#This Row],[Brutobedrag 2]]*(100-Q2_2025[[#This Row],[Relatiekorting percentage]])/100)</f>
        <v>65</v>
      </c>
      <c r="R2175" s="3"/>
      <c r="W2175"/>
      <c r="AB2175"/>
    </row>
    <row r="2176" spans="1:28" x14ac:dyDescent="0.3">
      <c r="A2176" t="s">
        <v>706</v>
      </c>
      <c r="B2176">
        <v>5021030</v>
      </c>
      <c r="C2176" t="s">
        <v>546</v>
      </c>
      <c r="D2176">
        <v>1</v>
      </c>
      <c r="E2176" s="10">
        <v>175</v>
      </c>
      <c r="F2176" s="10">
        <v>175</v>
      </c>
      <c r="G2176" s="10">
        <v>175</v>
      </c>
      <c r="H2176">
        <v>0</v>
      </c>
      <c r="I2176" s="51" t="str">
        <f>_xlfn.XLOOKUP(Q2_2025[[#This Row],[Artikelnr]],Artikel_prijzen[Artnr],Artikel_prijzen[Groep],"")</f>
        <v>Elektra</v>
      </c>
      <c r="J2176" s="10">
        <f>_xlfn.XLOOKUP(Q2_2025[[#This Row],[Artikelnr]],Artikel_prijzen[Artnr],Artikel_prijzen[Prijs 2025],"")</f>
        <v>106.8625</v>
      </c>
      <c r="K2176" t="str">
        <f>IF(Q2_2025[[#This Row],[Artikelprijs]]&lt;&gt;"",IF(Q2_2025[[#This Row],[Stuksprijs]]=Q2_2025[[#This Row],[Artikelprijs]],"Prijs gelijk","Prijs wijkt af"),"")</f>
        <v>Prijs wijkt af</v>
      </c>
      <c r="L2176" t="str">
        <f>IF(Q2_2025[[#This Row],[Relatiekorting percentage]]=0,
    "Nvt",
    IF(Q2_2025[[#This Row],[Brutobedrag 2]] &lt; Q2_2025[[#This Row],[Bruto - Rel.korting]],
        "Nee",
        "Ja"))</f>
        <v>Nvt</v>
      </c>
      <c r="M2176" s="10">
        <f>IF(Q2_2025[[#This Row],[Artikelprijs]]&lt;&gt;"",Q2_2025[[#This Row],[Artikelprijs]],Q2_2025[[#This Row],[Stuksprijs]])</f>
        <v>106.8625</v>
      </c>
      <c r="N2176" s="10">
        <f>Q2_2025[[#This Row],[Besteld]]*Q2_2025[[#This Row],[Prijs 2]]</f>
        <v>106.8625</v>
      </c>
      <c r="O2176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2176" s="3"/>
      <c r="W2176"/>
      <c r="AB2176"/>
    </row>
    <row r="2177" spans="1:28" x14ac:dyDescent="0.3">
      <c r="A2177" t="s">
        <v>706</v>
      </c>
      <c r="B2177">
        <v>5040216</v>
      </c>
      <c r="C2177" t="s">
        <v>375</v>
      </c>
      <c r="D2177">
        <v>1</v>
      </c>
      <c r="E2177" s="10">
        <v>128.75</v>
      </c>
      <c r="F2177" s="10">
        <v>128.75</v>
      </c>
      <c r="G2177" s="10">
        <v>115.87</v>
      </c>
      <c r="H2177">
        <v>10</v>
      </c>
      <c r="I2177" s="51" t="str">
        <f>_xlfn.XLOOKUP(Q2_2025[[#This Row],[Artikelnr]],Artikel_prijzen[Artnr],Artikel_prijzen[Groep],"")</f>
        <v>AV</v>
      </c>
      <c r="J2177" s="10">
        <f>_xlfn.XLOOKUP(Q2_2025[[#This Row],[Artikelnr]],Artikel_prijzen[Artnr],Artikel_prijzen[Prijs 2025],"")</f>
        <v>125</v>
      </c>
      <c r="K2177" t="str">
        <f>IF(Q2_2025[[#This Row],[Artikelprijs]]&lt;&gt;"",IF(Q2_2025[[#This Row],[Stuksprijs]]=Q2_2025[[#This Row],[Artikelprijs]],"Prijs gelijk","Prijs wijkt af"),"")</f>
        <v>Prijs wijkt af</v>
      </c>
      <c r="L2177" t="str">
        <f>IF(Q2_2025[[#This Row],[Relatiekorting percentage]]=0,
    "Nvt",
    IF(Q2_2025[[#This Row],[Brutobedrag 2]] &lt; Q2_2025[[#This Row],[Bruto - Rel.korting]],
        "Nee",
        "Ja"))</f>
        <v>Ja</v>
      </c>
      <c r="M2177" s="10">
        <f>IF(Q2_2025[[#This Row],[Artikelprijs]]&lt;&gt;"",Q2_2025[[#This Row],[Artikelprijs]],Q2_2025[[#This Row],[Stuksprijs]])</f>
        <v>125</v>
      </c>
      <c r="N2177" s="10">
        <f>Q2_2025[[#This Row],[Besteld]]*Q2_2025[[#This Row],[Prijs 2]]</f>
        <v>125</v>
      </c>
      <c r="O2177" s="10">
        <f>IF(Q2_2025[[#This Row],[Brutobedrag 2]]&lt;Q2_2025[[#This Row],[Bruto - Rel.korting]],Q2_2025[[#This Row],[Brutobedrag 2]],Q2_2025[[#This Row],[Brutobedrag 2]]*(100-Q2_2025[[#This Row],[Relatiekorting percentage]])/100)</f>
        <v>112.5</v>
      </c>
      <c r="R2177" s="3"/>
      <c r="W2177"/>
      <c r="AB2177"/>
    </row>
    <row r="2178" spans="1:28" x14ac:dyDescent="0.3">
      <c r="A2178" t="s">
        <v>706</v>
      </c>
      <c r="B2178">
        <v>3002024</v>
      </c>
      <c r="C2178" t="s">
        <v>700</v>
      </c>
      <c r="D2178">
        <v>1</v>
      </c>
      <c r="E2178" s="10">
        <v>104.09</v>
      </c>
      <c r="F2178" s="10">
        <v>104.09</v>
      </c>
      <c r="G2178" s="10">
        <v>83.27</v>
      </c>
      <c r="H2178">
        <v>20</v>
      </c>
      <c r="I2178" s="51" t="str">
        <f>_xlfn.XLOOKUP(Q2_2025[[#This Row],[Artikelnr]],Artikel_prijzen[Artnr],Artikel_prijzen[Groep],"")</f>
        <v/>
      </c>
      <c r="J2178" s="10" t="str">
        <f>_xlfn.XLOOKUP(Q2_2025[[#This Row],[Artikelnr]],Artikel_prijzen[Artnr],Artikel_prijzen[Prijs 2025],"")</f>
        <v/>
      </c>
      <c r="K2178" t="str">
        <f>IF(Q2_2025[[#This Row],[Artikelprijs]]&lt;&gt;"",IF(Q2_2025[[#This Row],[Stuksprijs]]=Q2_2025[[#This Row],[Artikelprijs]],"Prijs gelijk","Prijs wijkt af"),"")</f>
        <v/>
      </c>
      <c r="L2178" t="str">
        <f>IF(Q2_2025[[#This Row],[Relatiekorting percentage]]=0,
    "Nvt",
    IF(Q2_2025[[#This Row],[Brutobedrag 2]] &lt; Q2_2025[[#This Row],[Bruto - Rel.korting]],
        "Nee",
        "Ja"))</f>
        <v>Ja</v>
      </c>
      <c r="M2178" s="10">
        <f>IF(Q2_2025[[#This Row],[Artikelprijs]]&lt;&gt;"",Q2_2025[[#This Row],[Artikelprijs]],Q2_2025[[#This Row],[Stuksprijs]])</f>
        <v>104.09</v>
      </c>
      <c r="N2178" s="10">
        <f>Q2_2025[[#This Row],[Besteld]]*Q2_2025[[#This Row],[Prijs 2]]</f>
        <v>104.09</v>
      </c>
      <c r="O2178" s="10">
        <f>IF(Q2_2025[[#This Row],[Brutobedrag 2]]&lt;Q2_2025[[#This Row],[Bruto - Rel.korting]],Q2_2025[[#This Row],[Brutobedrag 2]],Q2_2025[[#This Row],[Brutobedrag 2]]*(100-Q2_2025[[#This Row],[Relatiekorting percentage]])/100)</f>
        <v>83.272000000000006</v>
      </c>
      <c r="R2178" s="3"/>
      <c r="W2178"/>
      <c r="AB2178"/>
    </row>
    <row r="2179" spans="1:28" x14ac:dyDescent="0.3">
      <c r="A2179" t="s">
        <v>706</v>
      </c>
      <c r="B2179">
        <v>3002022</v>
      </c>
      <c r="C2179" t="s">
        <v>195</v>
      </c>
      <c r="D2179">
        <v>2</v>
      </c>
      <c r="E2179" s="10">
        <v>76.02</v>
      </c>
      <c r="F2179" s="10">
        <v>152.04</v>
      </c>
      <c r="G2179" s="10">
        <v>121.63</v>
      </c>
      <c r="H2179">
        <v>20</v>
      </c>
      <c r="I2179" s="51" t="str">
        <f>_xlfn.XLOOKUP(Q2_2025[[#This Row],[Artikelnr]],Artikel_prijzen[Artnr],Artikel_prijzen[Groep],"")</f>
        <v/>
      </c>
      <c r="J2179" s="10" t="str">
        <f>_xlfn.XLOOKUP(Q2_2025[[#This Row],[Artikelnr]],Artikel_prijzen[Artnr],Artikel_prijzen[Prijs 2025],"")</f>
        <v/>
      </c>
      <c r="K2179" t="str">
        <f>IF(Q2_2025[[#This Row],[Artikelprijs]]&lt;&gt;"",IF(Q2_2025[[#This Row],[Stuksprijs]]=Q2_2025[[#This Row],[Artikelprijs]],"Prijs gelijk","Prijs wijkt af"),"")</f>
        <v/>
      </c>
      <c r="L2179" t="str">
        <f>IF(Q2_2025[[#This Row],[Relatiekorting percentage]]=0,
    "Nvt",
    IF(Q2_2025[[#This Row],[Brutobedrag 2]] &lt; Q2_2025[[#This Row],[Bruto - Rel.korting]],
        "Nee",
        "Ja"))</f>
        <v>Ja</v>
      </c>
      <c r="M2179" s="10">
        <f>IF(Q2_2025[[#This Row],[Artikelprijs]]&lt;&gt;"",Q2_2025[[#This Row],[Artikelprijs]],Q2_2025[[#This Row],[Stuksprijs]])</f>
        <v>76.02</v>
      </c>
      <c r="N2179" s="10">
        <f>Q2_2025[[#This Row],[Besteld]]*Q2_2025[[#This Row],[Prijs 2]]</f>
        <v>152.04</v>
      </c>
      <c r="O2179" s="10">
        <f>IF(Q2_2025[[#This Row],[Brutobedrag 2]]&lt;Q2_2025[[#This Row],[Bruto - Rel.korting]],Q2_2025[[#This Row],[Brutobedrag 2]],Q2_2025[[#This Row],[Brutobedrag 2]]*(100-Q2_2025[[#This Row],[Relatiekorting percentage]])/100)</f>
        <v>121.63199999999999</v>
      </c>
      <c r="R2179" s="3"/>
      <c r="W2179"/>
      <c r="AB2179"/>
    </row>
    <row r="2180" spans="1:28" x14ac:dyDescent="0.3">
      <c r="A2180" t="s">
        <v>706</v>
      </c>
      <c r="B2180">
        <v>3001013</v>
      </c>
      <c r="C2180" t="s">
        <v>325</v>
      </c>
      <c r="D2180">
        <v>20</v>
      </c>
      <c r="E2180" s="10">
        <v>17.89</v>
      </c>
      <c r="F2180" s="10">
        <v>357.8</v>
      </c>
      <c r="G2180" s="10">
        <v>286.24</v>
      </c>
      <c r="H2180">
        <v>20</v>
      </c>
      <c r="I2180" s="51" t="str">
        <f>_xlfn.XLOOKUP(Q2_2025[[#This Row],[Artikelnr]],Artikel_prijzen[Artnr],Artikel_prijzen[Groep],"")</f>
        <v/>
      </c>
      <c r="J2180" s="10" t="str">
        <f>_xlfn.XLOOKUP(Q2_2025[[#This Row],[Artikelnr]],Artikel_prijzen[Artnr],Artikel_prijzen[Prijs 2025],"")</f>
        <v/>
      </c>
      <c r="K2180" t="str">
        <f>IF(Q2_2025[[#This Row],[Artikelprijs]]&lt;&gt;"",IF(Q2_2025[[#This Row],[Stuksprijs]]=Q2_2025[[#This Row],[Artikelprijs]],"Prijs gelijk","Prijs wijkt af"),"")</f>
        <v/>
      </c>
      <c r="L2180" t="str">
        <f>IF(Q2_2025[[#This Row],[Relatiekorting percentage]]=0,
    "Nvt",
    IF(Q2_2025[[#This Row],[Brutobedrag 2]] &lt; Q2_2025[[#This Row],[Bruto - Rel.korting]],
        "Nee",
        "Ja"))</f>
        <v>Ja</v>
      </c>
      <c r="M2180" s="10">
        <f>IF(Q2_2025[[#This Row],[Artikelprijs]]&lt;&gt;"",Q2_2025[[#This Row],[Artikelprijs]],Q2_2025[[#This Row],[Stuksprijs]])</f>
        <v>17.89</v>
      </c>
      <c r="N2180" s="10">
        <f>Q2_2025[[#This Row],[Besteld]]*Q2_2025[[#This Row],[Prijs 2]]</f>
        <v>357.8</v>
      </c>
      <c r="O2180" s="10">
        <f>IF(Q2_2025[[#This Row],[Brutobedrag 2]]&lt;Q2_2025[[#This Row],[Bruto - Rel.korting]],Q2_2025[[#This Row],[Brutobedrag 2]],Q2_2025[[#This Row],[Brutobedrag 2]]*(100-Q2_2025[[#This Row],[Relatiekorting percentage]])/100)</f>
        <v>286.24</v>
      </c>
      <c r="R2180" s="3"/>
      <c r="W2180"/>
      <c r="AB2180"/>
    </row>
    <row r="2181" spans="1:28" x14ac:dyDescent="0.3">
      <c r="A2181" t="s">
        <v>706</v>
      </c>
      <c r="B2181">
        <v>3001044</v>
      </c>
      <c r="C2181" t="s">
        <v>47</v>
      </c>
      <c r="D2181">
        <v>60</v>
      </c>
      <c r="E2181" s="10">
        <v>26.83</v>
      </c>
      <c r="F2181" s="10">
        <v>1609.8</v>
      </c>
      <c r="G2181" s="10">
        <v>1287.8399999999999</v>
      </c>
      <c r="H2181">
        <v>20</v>
      </c>
      <c r="I2181" s="51" t="str">
        <f>_xlfn.XLOOKUP(Q2_2025[[#This Row],[Artikelnr]],Artikel_prijzen[Artnr],Artikel_prijzen[Groep],"")</f>
        <v/>
      </c>
      <c r="J2181" s="10" t="str">
        <f>_xlfn.XLOOKUP(Q2_2025[[#This Row],[Artikelnr]],Artikel_prijzen[Artnr],Artikel_prijzen[Prijs 2025],"")</f>
        <v/>
      </c>
      <c r="K2181" t="str">
        <f>IF(Q2_2025[[#This Row],[Artikelprijs]]&lt;&gt;"",IF(Q2_2025[[#This Row],[Stuksprijs]]=Q2_2025[[#This Row],[Artikelprijs]],"Prijs gelijk","Prijs wijkt af"),"")</f>
        <v/>
      </c>
      <c r="L2181" t="str">
        <f>IF(Q2_2025[[#This Row],[Relatiekorting percentage]]=0,
    "Nvt",
    IF(Q2_2025[[#This Row],[Brutobedrag 2]] &lt; Q2_2025[[#This Row],[Bruto - Rel.korting]],
        "Nee",
        "Ja"))</f>
        <v>Ja</v>
      </c>
      <c r="M2181" s="10">
        <f>IF(Q2_2025[[#This Row],[Artikelprijs]]&lt;&gt;"",Q2_2025[[#This Row],[Artikelprijs]],Q2_2025[[#This Row],[Stuksprijs]])</f>
        <v>26.83</v>
      </c>
      <c r="N2181" s="10">
        <f>Q2_2025[[#This Row],[Besteld]]*Q2_2025[[#This Row],[Prijs 2]]</f>
        <v>1609.8</v>
      </c>
      <c r="O2181" s="10">
        <f>IF(Q2_2025[[#This Row],[Brutobedrag 2]]&lt;Q2_2025[[#This Row],[Bruto - Rel.korting]],Q2_2025[[#This Row],[Brutobedrag 2]],Q2_2025[[#This Row],[Brutobedrag 2]]*(100-Q2_2025[[#This Row],[Relatiekorting percentage]])/100)</f>
        <v>1287.8399999999999</v>
      </c>
      <c r="R2181" s="3"/>
      <c r="W2181"/>
      <c r="AB2181"/>
    </row>
    <row r="2182" spans="1:28" x14ac:dyDescent="0.3">
      <c r="A2182" t="s">
        <v>706</v>
      </c>
      <c r="B2182">
        <v>3001013</v>
      </c>
      <c r="C2182" t="s">
        <v>325</v>
      </c>
      <c r="D2182">
        <v>20</v>
      </c>
      <c r="E2182" s="10">
        <v>17.89</v>
      </c>
      <c r="F2182" s="10">
        <v>357.8</v>
      </c>
      <c r="G2182" s="10">
        <v>286.24</v>
      </c>
      <c r="H2182">
        <v>20</v>
      </c>
      <c r="I2182" s="51" t="str">
        <f>_xlfn.XLOOKUP(Q2_2025[[#This Row],[Artikelnr]],Artikel_prijzen[Artnr],Artikel_prijzen[Groep],"")</f>
        <v/>
      </c>
      <c r="J2182" s="10" t="str">
        <f>_xlfn.XLOOKUP(Q2_2025[[#This Row],[Artikelnr]],Artikel_prijzen[Artnr],Artikel_prijzen[Prijs 2025],"")</f>
        <v/>
      </c>
      <c r="K2182" t="str">
        <f>IF(Q2_2025[[#This Row],[Artikelprijs]]&lt;&gt;"",IF(Q2_2025[[#This Row],[Stuksprijs]]=Q2_2025[[#This Row],[Artikelprijs]],"Prijs gelijk","Prijs wijkt af"),"")</f>
        <v/>
      </c>
      <c r="L2182" t="str">
        <f>IF(Q2_2025[[#This Row],[Relatiekorting percentage]]=0,
    "Nvt",
    IF(Q2_2025[[#This Row],[Brutobedrag 2]] &lt; Q2_2025[[#This Row],[Bruto - Rel.korting]],
        "Nee",
        "Ja"))</f>
        <v>Ja</v>
      </c>
      <c r="M2182" s="10">
        <f>IF(Q2_2025[[#This Row],[Artikelprijs]]&lt;&gt;"",Q2_2025[[#This Row],[Artikelprijs]],Q2_2025[[#This Row],[Stuksprijs]])</f>
        <v>17.89</v>
      </c>
      <c r="N2182" s="10">
        <f>Q2_2025[[#This Row],[Besteld]]*Q2_2025[[#This Row],[Prijs 2]]</f>
        <v>357.8</v>
      </c>
      <c r="O2182" s="10">
        <f>IF(Q2_2025[[#This Row],[Brutobedrag 2]]&lt;Q2_2025[[#This Row],[Bruto - Rel.korting]],Q2_2025[[#This Row],[Brutobedrag 2]],Q2_2025[[#This Row],[Brutobedrag 2]]*(100-Q2_2025[[#This Row],[Relatiekorting percentage]])/100)</f>
        <v>286.24</v>
      </c>
      <c r="R2182" s="3"/>
      <c r="W2182"/>
      <c r="AB2182"/>
    </row>
    <row r="2183" spans="1:28" x14ac:dyDescent="0.3">
      <c r="A2183" t="s">
        <v>706</v>
      </c>
      <c r="B2183">
        <v>3001044</v>
      </c>
      <c r="C2183" t="s">
        <v>47</v>
      </c>
      <c r="D2183">
        <v>20</v>
      </c>
      <c r="E2183" s="10">
        <v>26.83</v>
      </c>
      <c r="F2183" s="10">
        <v>536.6</v>
      </c>
      <c r="G2183" s="10">
        <v>429.28</v>
      </c>
      <c r="H2183">
        <v>20</v>
      </c>
      <c r="I2183" s="51" t="str">
        <f>_xlfn.XLOOKUP(Q2_2025[[#This Row],[Artikelnr]],Artikel_prijzen[Artnr],Artikel_prijzen[Groep],"")</f>
        <v/>
      </c>
      <c r="J2183" s="10" t="str">
        <f>_xlfn.XLOOKUP(Q2_2025[[#This Row],[Artikelnr]],Artikel_prijzen[Artnr],Artikel_prijzen[Prijs 2025],"")</f>
        <v/>
      </c>
      <c r="K2183" t="str">
        <f>IF(Q2_2025[[#This Row],[Artikelprijs]]&lt;&gt;"",IF(Q2_2025[[#This Row],[Stuksprijs]]=Q2_2025[[#This Row],[Artikelprijs]],"Prijs gelijk","Prijs wijkt af"),"")</f>
        <v/>
      </c>
      <c r="L2183" t="str">
        <f>IF(Q2_2025[[#This Row],[Relatiekorting percentage]]=0,
    "Nvt",
    IF(Q2_2025[[#This Row],[Brutobedrag 2]] &lt; Q2_2025[[#This Row],[Bruto - Rel.korting]],
        "Nee",
        "Ja"))</f>
        <v>Ja</v>
      </c>
      <c r="M2183" s="10">
        <f>IF(Q2_2025[[#This Row],[Artikelprijs]]&lt;&gt;"",Q2_2025[[#This Row],[Artikelprijs]],Q2_2025[[#This Row],[Stuksprijs]])</f>
        <v>26.83</v>
      </c>
      <c r="N2183" s="10">
        <f>Q2_2025[[#This Row],[Besteld]]*Q2_2025[[#This Row],[Prijs 2]]</f>
        <v>536.59999999999991</v>
      </c>
      <c r="O2183" s="10">
        <f>IF(Q2_2025[[#This Row],[Brutobedrag 2]]&lt;Q2_2025[[#This Row],[Bruto - Rel.korting]],Q2_2025[[#This Row],[Brutobedrag 2]],Q2_2025[[#This Row],[Brutobedrag 2]]*(100-Q2_2025[[#This Row],[Relatiekorting percentage]])/100)</f>
        <v>429.27999999999992</v>
      </c>
      <c r="R2183" s="3"/>
      <c r="W2183"/>
      <c r="AB2183"/>
    </row>
    <row r="2184" spans="1:28" x14ac:dyDescent="0.3">
      <c r="A2184" t="s">
        <v>706</v>
      </c>
      <c r="B2184">
        <v>3001013</v>
      </c>
      <c r="C2184" t="s">
        <v>325</v>
      </c>
      <c r="D2184">
        <v>10</v>
      </c>
      <c r="E2184" s="10">
        <v>17.89</v>
      </c>
      <c r="F2184" s="10">
        <v>178.9</v>
      </c>
      <c r="G2184" s="10">
        <v>143.12</v>
      </c>
      <c r="H2184">
        <v>20</v>
      </c>
      <c r="I2184" s="51" t="str">
        <f>_xlfn.XLOOKUP(Q2_2025[[#This Row],[Artikelnr]],Artikel_prijzen[Artnr],Artikel_prijzen[Groep],"")</f>
        <v/>
      </c>
      <c r="J2184" s="10" t="str">
        <f>_xlfn.XLOOKUP(Q2_2025[[#This Row],[Artikelnr]],Artikel_prijzen[Artnr],Artikel_prijzen[Prijs 2025],"")</f>
        <v/>
      </c>
      <c r="K2184" t="str">
        <f>IF(Q2_2025[[#This Row],[Artikelprijs]]&lt;&gt;"",IF(Q2_2025[[#This Row],[Stuksprijs]]=Q2_2025[[#This Row],[Artikelprijs]],"Prijs gelijk","Prijs wijkt af"),"")</f>
        <v/>
      </c>
      <c r="L2184" t="str">
        <f>IF(Q2_2025[[#This Row],[Relatiekorting percentage]]=0,
    "Nvt",
    IF(Q2_2025[[#This Row],[Brutobedrag 2]] &lt; Q2_2025[[#This Row],[Bruto - Rel.korting]],
        "Nee",
        "Ja"))</f>
        <v>Ja</v>
      </c>
      <c r="M2184" s="10">
        <f>IF(Q2_2025[[#This Row],[Artikelprijs]]&lt;&gt;"",Q2_2025[[#This Row],[Artikelprijs]],Q2_2025[[#This Row],[Stuksprijs]])</f>
        <v>17.89</v>
      </c>
      <c r="N2184" s="10">
        <f>Q2_2025[[#This Row],[Besteld]]*Q2_2025[[#This Row],[Prijs 2]]</f>
        <v>178.9</v>
      </c>
      <c r="O2184" s="10">
        <f>IF(Q2_2025[[#This Row],[Brutobedrag 2]]&lt;Q2_2025[[#This Row],[Bruto - Rel.korting]],Q2_2025[[#This Row],[Brutobedrag 2]],Q2_2025[[#This Row],[Brutobedrag 2]]*(100-Q2_2025[[#This Row],[Relatiekorting percentage]])/100)</f>
        <v>143.12</v>
      </c>
      <c r="R2184" s="3"/>
      <c r="W2184"/>
      <c r="AB2184"/>
    </row>
    <row r="2185" spans="1:28" x14ac:dyDescent="0.3">
      <c r="A2185" t="s">
        <v>706</v>
      </c>
      <c r="B2185">
        <v>3001003</v>
      </c>
      <c r="C2185" t="s">
        <v>719</v>
      </c>
      <c r="D2185">
        <v>10</v>
      </c>
      <c r="E2185" s="10">
        <v>65</v>
      </c>
      <c r="F2185" s="10">
        <v>650</v>
      </c>
      <c r="G2185" s="10">
        <v>520</v>
      </c>
      <c r="H2185">
        <v>20</v>
      </c>
      <c r="I2185" s="51" t="str">
        <f>_xlfn.XLOOKUP(Q2_2025[[#This Row],[Artikelnr]],Artikel_prijzen[Artnr],Artikel_prijzen[Groep],"")</f>
        <v/>
      </c>
      <c r="J2185" s="10" t="str">
        <f>_xlfn.XLOOKUP(Q2_2025[[#This Row],[Artikelnr]],Artikel_prijzen[Artnr],Artikel_prijzen[Prijs 2025],"")</f>
        <v/>
      </c>
      <c r="K2185" t="str">
        <f>IF(Q2_2025[[#This Row],[Artikelprijs]]&lt;&gt;"",IF(Q2_2025[[#This Row],[Stuksprijs]]=Q2_2025[[#This Row],[Artikelprijs]],"Prijs gelijk","Prijs wijkt af"),"")</f>
        <v/>
      </c>
      <c r="L2185" t="str">
        <f>IF(Q2_2025[[#This Row],[Relatiekorting percentage]]=0,
    "Nvt",
    IF(Q2_2025[[#This Row],[Brutobedrag 2]] &lt; Q2_2025[[#This Row],[Bruto - Rel.korting]],
        "Nee",
        "Ja"))</f>
        <v>Ja</v>
      </c>
      <c r="M2185" s="10">
        <f>IF(Q2_2025[[#This Row],[Artikelprijs]]&lt;&gt;"",Q2_2025[[#This Row],[Artikelprijs]],Q2_2025[[#This Row],[Stuksprijs]])</f>
        <v>65</v>
      </c>
      <c r="N2185" s="10">
        <f>Q2_2025[[#This Row],[Besteld]]*Q2_2025[[#This Row],[Prijs 2]]</f>
        <v>650</v>
      </c>
      <c r="O2185" s="10">
        <f>IF(Q2_2025[[#This Row],[Brutobedrag 2]]&lt;Q2_2025[[#This Row],[Bruto - Rel.korting]],Q2_2025[[#This Row],[Brutobedrag 2]],Q2_2025[[#This Row],[Brutobedrag 2]]*(100-Q2_2025[[#This Row],[Relatiekorting percentage]])/100)</f>
        <v>520</v>
      </c>
      <c r="R2185" s="3"/>
      <c r="W2185"/>
      <c r="AB2185"/>
    </row>
    <row r="2186" spans="1:28" x14ac:dyDescent="0.3">
      <c r="A2186" t="s">
        <v>706</v>
      </c>
      <c r="B2186">
        <v>3001036</v>
      </c>
      <c r="C2186" t="s">
        <v>63</v>
      </c>
      <c r="D2186">
        <v>30</v>
      </c>
      <c r="E2186" s="10">
        <v>3</v>
      </c>
      <c r="F2186" s="10">
        <v>90</v>
      </c>
      <c r="G2186" s="10">
        <v>72</v>
      </c>
      <c r="H2186">
        <v>20</v>
      </c>
      <c r="I2186" s="51" t="str">
        <f>_xlfn.XLOOKUP(Q2_2025[[#This Row],[Artikelnr]],Artikel_prijzen[Artnr],Artikel_prijzen[Groep],"")</f>
        <v/>
      </c>
      <c r="J2186" s="10" t="str">
        <f>_xlfn.XLOOKUP(Q2_2025[[#This Row],[Artikelnr]],Artikel_prijzen[Artnr],Artikel_prijzen[Prijs 2025],"")</f>
        <v/>
      </c>
      <c r="K2186" t="str">
        <f>IF(Q2_2025[[#This Row],[Artikelprijs]]&lt;&gt;"",IF(Q2_2025[[#This Row],[Stuksprijs]]=Q2_2025[[#This Row],[Artikelprijs]],"Prijs gelijk","Prijs wijkt af"),"")</f>
        <v/>
      </c>
      <c r="L2186" t="str">
        <f>IF(Q2_2025[[#This Row],[Relatiekorting percentage]]=0,
    "Nvt",
    IF(Q2_2025[[#This Row],[Brutobedrag 2]] &lt; Q2_2025[[#This Row],[Bruto - Rel.korting]],
        "Nee",
        "Ja"))</f>
        <v>Ja</v>
      </c>
      <c r="M2186" s="10">
        <f>IF(Q2_2025[[#This Row],[Artikelprijs]]&lt;&gt;"",Q2_2025[[#This Row],[Artikelprijs]],Q2_2025[[#This Row],[Stuksprijs]])</f>
        <v>3</v>
      </c>
      <c r="N2186" s="10">
        <f>Q2_2025[[#This Row],[Besteld]]*Q2_2025[[#This Row],[Prijs 2]]</f>
        <v>90</v>
      </c>
      <c r="O2186" s="10">
        <f>IF(Q2_2025[[#This Row],[Brutobedrag 2]]&lt;Q2_2025[[#This Row],[Bruto - Rel.korting]],Q2_2025[[#This Row],[Brutobedrag 2]],Q2_2025[[#This Row],[Brutobedrag 2]]*(100-Q2_2025[[#This Row],[Relatiekorting percentage]])/100)</f>
        <v>72</v>
      </c>
      <c r="R2186" s="3"/>
      <c r="W2186"/>
      <c r="AB2186"/>
    </row>
    <row r="2187" spans="1:28" x14ac:dyDescent="0.3">
      <c r="A2187" t="s">
        <v>706</v>
      </c>
      <c r="B2187">
        <v>3001037</v>
      </c>
      <c r="C2187" t="s">
        <v>64</v>
      </c>
      <c r="D2187">
        <v>60</v>
      </c>
      <c r="E2187" s="10">
        <v>4</v>
      </c>
      <c r="F2187" s="10">
        <v>240</v>
      </c>
      <c r="G2187" s="10">
        <v>192</v>
      </c>
      <c r="H2187">
        <v>20</v>
      </c>
      <c r="I2187" s="51" t="str">
        <f>_xlfn.XLOOKUP(Q2_2025[[#This Row],[Artikelnr]],Artikel_prijzen[Artnr],Artikel_prijzen[Groep],"")</f>
        <v/>
      </c>
      <c r="J2187" s="10" t="str">
        <f>_xlfn.XLOOKUP(Q2_2025[[#This Row],[Artikelnr]],Artikel_prijzen[Artnr],Artikel_prijzen[Prijs 2025],"")</f>
        <v/>
      </c>
      <c r="K2187" t="str">
        <f>IF(Q2_2025[[#This Row],[Artikelprijs]]&lt;&gt;"",IF(Q2_2025[[#This Row],[Stuksprijs]]=Q2_2025[[#This Row],[Artikelprijs]],"Prijs gelijk","Prijs wijkt af"),"")</f>
        <v/>
      </c>
      <c r="L2187" t="str">
        <f>IF(Q2_2025[[#This Row],[Relatiekorting percentage]]=0,
    "Nvt",
    IF(Q2_2025[[#This Row],[Brutobedrag 2]] &lt; Q2_2025[[#This Row],[Bruto - Rel.korting]],
        "Nee",
        "Ja"))</f>
        <v>Ja</v>
      </c>
      <c r="M2187" s="10">
        <f>IF(Q2_2025[[#This Row],[Artikelprijs]]&lt;&gt;"",Q2_2025[[#This Row],[Artikelprijs]],Q2_2025[[#This Row],[Stuksprijs]])</f>
        <v>4</v>
      </c>
      <c r="N2187" s="10">
        <f>Q2_2025[[#This Row],[Besteld]]*Q2_2025[[#This Row],[Prijs 2]]</f>
        <v>240</v>
      </c>
      <c r="O2187" s="10">
        <f>IF(Q2_2025[[#This Row],[Brutobedrag 2]]&lt;Q2_2025[[#This Row],[Bruto - Rel.korting]],Q2_2025[[#This Row],[Brutobedrag 2]],Q2_2025[[#This Row],[Brutobedrag 2]]*(100-Q2_2025[[#This Row],[Relatiekorting percentage]])/100)</f>
        <v>192</v>
      </c>
      <c r="R2187" s="3"/>
      <c r="W2187"/>
      <c r="AB2187"/>
    </row>
    <row r="2188" spans="1:28" x14ac:dyDescent="0.3">
      <c r="A2188" t="s">
        <v>706</v>
      </c>
      <c r="B2188">
        <v>3001038</v>
      </c>
      <c r="C2188" t="s">
        <v>65</v>
      </c>
      <c r="D2188">
        <v>30</v>
      </c>
      <c r="E2188" s="10">
        <v>6</v>
      </c>
      <c r="F2188" s="10">
        <v>180</v>
      </c>
      <c r="G2188" s="10">
        <v>144</v>
      </c>
      <c r="H2188">
        <v>20</v>
      </c>
      <c r="I2188" s="51" t="str">
        <f>_xlfn.XLOOKUP(Q2_2025[[#This Row],[Artikelnr]],Artikel_prijzen[Artnr],Artikel_prijzen[Groep],"")</f>
        <v/>
      </c>
      <c r="J2188" s="10" t="str">
        <f>_xlfn.XLOOKUP(Q2_2025[[#This Row],[Artikelnr]],Artikel_prijzen[Artnr],Artikel_prijzen[Prijs 2025],"")</f>
        <v/>
      </c>
      <c r="K2188" t="str">
        <f>IF(Q2_2025[[#This Row],[Artikelprijs]]&lt;&gt;"",IF(Q2_2025[[#This Row],[Stuksprijs]]=Q2_2025[[#This Row],[Artikelprijs]],"Prijs gelijk","Prijs wijkt af"),"")</f>
        <v/>
      </c>
      <c r="L2188" t="str">
        <f>IF(Q2_2025[[#This Row],[Relatiekorting percentage]]=0,
    "Nvt",
    IF(Q2_2025[[#This Row],[Brutobedrag 2]] &lt; Q2_2025[[#This Row],[Bruto - Rel.korting]],
        "Nee",
        "Ja"))</f>
        <v>Ja</v>
      </c>
      <c r="M2188" s="10">
        <f>IF(Q2_2025[[#This Row],[Artikelprijs]]&lt;&gt;"",Q2_2025[[#This Row],[Artikelprijs]],Q2_2025[[#This Row],[Stuksprijs]])</f>
        <v>6</v>
      </c>
      <c r="N2188" s="10">
        <f>Q2_2025[[#This Row],[Besteld]]*Q2_2025[[#This Row],[Prijs 2]]</f>
        <v>180</v>
      </c>
      <c r="O2188" s="10">
        <f>IF(Q2_2025[[#This Row],[Brutobedrag 2]]&lt;Q2_2025[[#This Row],[Bruto - Rel.korting]],Q2_2025[[#This Row],[Brutobedrag 2]],Q2_2025[[#This Row],[Brutobedrag 2]]*(100-Q2_2025[[#This Row],[Relatiekorting percentage]])/100)</f>
        <v>144</v>
      </c>
      <c r="R2188" s="3"/>
      <c r="W2188"/>
      <c r="AB2188"/>
    </row>
    <row r="2189" spans="1:28" x14ac:dyDescent="0.3">
      <c r="A2189" t="s">
        <v>706</v>
      </c>
      <c r="B2189">
        <v>3001040</v>
      </c>
      <c r="C2189" t="s">
        <v>67</v>
      </c>
      <c r="D2189">
        <v>15</v>
      </c>
      <c r="E2189" s="10">
        <v>8</v>
      </c>
      <c r="F2189" s="10">
        <v>120</v>
      </c>
      <c r="G2189" s="10">
        <v>96</v>
      </c>
      <c r="H2189">
        <v>20</v>
      </c>
      <c r="I2189" s="51" t="str">
        <f>_xlfn.XLOOKUP(Q2_2025[[#This Row],[Artikelnr]],Artikel_prijzen[Artnr],Artikel_prijzen[Groep],"")</f>
        <v/>
      </c>
      <c r="J2189" s="10" t="str">
        <f>_xlfn.XLOOKUP(Q2_2025[[#This Row],[Artikelnr]],Artikel_prijzen[Artnr],Artikel_prijzen[Prijs 2025],"")</f>
        <v/>
      </c>
      <c r="K2189" t="str">
        <f>IF(Q2_2025[[#This Row],[Artikelprijs]]&lt;&gt;"",IF(Q2_2025[[#This Row],[Stuksprijs]]=Q2_2025[[#This Row],[Artikelprijs]],"Prijs gelijk","Prijs wijkt af"),"")</f>
        <v/>
      </c>
      <c r="L2189" t="str">
        <f>IF(Q2_2025[[#This Row],[Relatiekorting percentage]]=0,
    "Nvt",
    IF(Q2_2025[[#This Row],[Brutobedrag 2]] &lt; Q2_2025[[#This Row],[Bruto - Rel.korting]],
        "Nee",
        "Ja"))</f>
        <v>Ja</v>
      </c>
      <c r="M2189" s="10">
        <f>IF(Q2_2025[[#This Row],[Artikelprijs]]&lt;&gt;"",Q2_2025[[#This Row],[Artikelprijs]],Q2_2025[[#This Row],[Stuksprijs]])</f>
        <v>8</v>
      </c>
      <c r="N2189" s="10">
        <f>Q2_2025[[#This Row],[Besteld]]*Q2_2025[[#This Row],[Prijs 2]]</f>
        <v>120</v>
      </c>
      <c r="O2189" s="10">
        <f>IF(Q2_2025[[#This Row],[Brutobedrag 2]]&lt;Q2_2025[[#This Row],[Bruto - Rel.korting]],Q2_2025[[#This Row],[Brutobedrag 2]],Q2_2025[[#This Row],[Brutobedrag 2]]*(100-Q2_2025[[#This Row],[Relatiekorting percentage]])/100)</f>
        <v>96</v>
      </c>
      <c r="R2189" s="3"/>
      <c r="W2189"/>
      <c r="AB2189"/>
    </row>
    <row r="2190" spans="1:28" x14ac:dyDescent="0.3">
      <c r="A2190" t="s">
        <v>706</v>
      </c>
      <c r="B2190">
        <v>3001045</v>
      </c>
      <c r="C2190" t="s">
        <v>71</v>
      </c>
      <c r="D2190">
        <v>6</v>
      </c>
      <c r="E2190" s="10">
        <v>5</v>
      </c>
      <c r="F2190" s="10">
        <v>30</v>
      </c>
      <c r="G2190" s="10">
        <v>24</v>
      </c>
      <c r="H2190">
        <v>20</v>
      </c>
      <c r="I2190" s="51" t="str">
        <f>_xlfn.XLOOKUP(Q2_2025[[#This Row],[Artikelnr]],Artikel_prijzen[Artnr],Artikel_prijzen[Groep],"")</f>
        <v/>
      </c>
      <c r="J2190" s="10" t="str">
        <f>_xlfn.XLOOKUP(Q2_2025[[#This Row],[Artikelnr]],Artikel_prijzen[Artnr],Artikel_prijzen[Prijs 2025],"")</f>
        <v/>
      </c>
      <c r="K2190" t="str">
        <f>IF(Q2_2025[[#This Row],[Artikelprijs]]&lt;&gt;"",IF(Q2_2025[[#This Row],[Stuksprijs]]=Q2_2025[[#This Row],[Artikelprijs]],"Prijs gelijk","Prijs wijkt af"),"")</f>
        <v/>
      </c>
      <c r="L2190" t="str">
        <f>IF(Q2_2025[[#This Row],[Relatiekorting percentage]]=0,
    "Nvt",
    IF(Q2_2025[[#This Row],[Brutobedrag 2]] &lt; Q2_2025[[#This Row],[Bruto - Rel.korting]],
        "Nee",
        "Ja"))</f>
        <v>Ja</v>
      </c>
      <c r="M2190" s="10">
        <f>IF(Q2_2025[[#This Row],[Artikelprijs]]&lt;&gt;"",Q2_2025[[#This Row],[Artikelprijs]],Q2_2025[[#This Row],[Stuksprijs]])</f>
        <v>5</v>
      </c>
      <c r="N2190" s="10">
        <f>Q2_2025[[#This Row],[Besteld]]*Q2_2025[[#This Row],[Prijs 2]]</f>
        <v>30</v>
      </c>
      <c r="O2190" s="10">
        <f>IF(Q2_2025[[#This Row],[Brutobedrag 2]]&lt;Q2_2025[[#This Row],[Bruto - Rel.korting]],Q2_2025[[#This Row],[Brutobedrag 2]],Q2_2025[[#This Row],[Brutobedrag 2]]*(100-Q2_2025[[#This Row],[Relatiekorting percentage]])/100)</f>
        <v>24</v>
      </c>
      <c r="R2190" s="3"/>
      <c r="W2190"/>
      <c r="AB2190"/>
    </row>
    <row r="2191" spans="1:28" x14ac:dyDescent="0.3">
      <c r="A2191" t="s">
        <v>706</v>
      </c>
      <c r="B2191">
        <v>5031053</v>
      </c>
      <c r="C2191" t="s">
        <v>10</v>
      </c>
      <c r="D2191">
        <v>34</v>
      </c>
      <c r="E2191" s="10">
        <v>113.3</v>
      </c>
      <c r="F2191" s="10">
        <v>3852.2</v>
      </c>
      <c r="G2191" s="10">
        <v>3081.76</v>
      </c>
      <c r="H2191">
        <v>20</v>
      </c>
      <c r="I2191" s="51" t="str">
        <f>_xlfn.XLOOKUP(Q2_2025[[#This Row],[Artikelnr]],Artikel_prijzen[Artnr],Artikel_prijzen[Groep],"")</f>
        <v/>
      </c>
      <c r="J2191" s="10" t="str">
        <f>_xlfn.XLOOKUP(Q2_2025[[#This Row],[Artikelnr]],Artikel_prijzen[Artnr],Artikel_prijzen[Prijs 2025],"")</f>
        <v/>
      </c>
      <c r="K2191" t="str">
        <f>IF(Q2_2025[[#This Row],[Artikelprijs]]&lt;&gt;"",IF(Q2_2025[[#This Row],[Stuksprijs]]=Q2_2025[[#This Row],[Artikelprijs]],"Prijs gelijk","Prijs wijkt af"),"")</f>
        <v/>
      </c>
      <c r="L2191" t="str">
        <f>IF(Q2_2025[[#This Row],[Relatiekorting percentage]]=0,
    "Nvt",
    IF(Q2_2025[[#This Row],[Brutobedrag 2]] &lt; Q2_2025[[#This Row],[Bruto - Rel.korting]],
        "Nee",
        "Ja"))</f>
        <v>Ja</v>
      </c>
      <c r="M2191" s="10">
        <f>IF(Q2_2025[[#This Row],[Artikelprijs]]&lt;&gt;"",Q2_2025[[#This Row],[Artikelprijs]],Q2_2025[[#This Row],[Stuksprijs]])</f>
        <v>113.3</v>
      </c>
      <c r="N2191" s="10">
        <f>Q2_2025[[#This Row],[Besteld]]*Q2_2025[[#This Row],[Prijs 2]]</f>
        <v>3852.2</v>
      </c>
      <c r="O2191" s="10">
        <f>IF(Q2_2025[[#This Row],[Brutobedrag 2]]&lt;Q2_2025[[#This Row],[Bruto - Rel.korting]],Q2_2025[[#This Row],[Brutobedrag 2]],Q2_2025[[#This Row],[Brutobedrag 2]]*(100-Q2_2025[[#This Row],[Relatiekorting percentage]])/100)</f>
        <v>3081.76</v>
      </c>
      <c r="R2191" s="3"/>
      <c r="W2191"/>
      <c r="AB2191"/>
    </row>
    <row r="2192" spans="1:28" x14ac:dyDescent="0.3">
      <c r="A2192" t="s">
        <v>706</v>
      </c>
      <c r="B2192">
        <v>5031052</v>
      </c>
      <c r="C2192" t="s">
        <v>12</v>
      </c>
      <c r="D2192">
        <v>4</v>
      </c>
      <c r="E2192" s="10">
        <v>88.07</v>
      </c>
      <c r="F2192" s="10">
        <v>352.28</v>
      </c>
      <c r="G2192" s="10">
        <v>281.82</v>
      </c>
      <c r="H2192">
        <v>20</v>
      </c>
      <c r="I2192" s="51" t="str">
        <f>_xlfn.XLOOKUP(Q2_2025[[#This Row],[Artikelnr]],Artikel_prijzen[Artnr],Artikel_prijzen[Groep],"")</f>
        <v/>
      </c>
      <c r="J2192" s="10" t="str">
        <f>_xlfn.XLOOKUP(Q2_2025[[#This Row],[Artikelnr]],Artikel_prijzen[Artnr],Artikel_prijzen[Prijs 2025],"")</f>
        <v/>
      </c>
      <c r="K2192" t="str">
        <f>IF(Q2_2025[[#This Row],[Artikelprijs]]&lt;&gt;"",IF(Q2_2025[[#This Row],[Stuksprijs]]=Q2_2025[[#This Row],[Artikelprijs]],"Prijs gelijk","Prijs wijkt af"),"")</f>
        <v/>
      </c>
      <c r="L2192" t="str">
        <f>IF(Q2_2025[[#This Row],[Relatiekorting percentage]]=0,
    "Nvt",
    IF(Q2_2025[[#This Row],[Brutobedrag 2]] &lt; Q2_2025[[#This Row],[Bruto - Rel.korting]],
        "Nee",
        "Ja"))</f>
        <v>Ja</v>
      </c>
      <c r="M2192" s="10">
        <f>IF(Q2_2025[[#This Row],[Artikelprijs]]&lt;&gt;"",Q2_2025[[#This Row],[Artikelprijs]],Q2_2025[[#This Row],[Stuksprijs]])</f>
        <v>88.07</v>
      </c>
      <c r="N2192" s="10">
        <f>Q2_2025[[#This Row],[Besteld]]*Q2_2025[[#This Row],[Prijs 2]]</f>
        <v>352.28</v>
      </c>
      <c r="O2192" s="10">
        <f>IF(Q2_2025[[#This Row],[Brutobedrag 2]]&lt;Q2_2025[[#This Row],[Bruto - Rel.korting]],Q2_2025[[#This Row],[Brutobedrag 2]],Q2_2025[[#This Row],[Brutobedrag 2]]*(100-Q2_2025[[#This Row],[Relatiekorting percentage]])/100)</f>
        <v>281.82399999999996</v>
      </c>
      <c r="R2192" s="3"/>
      <c r="W2192"/>
      <c r="AB2192"/>
    </row>
    <row r="2193" spans="1:28" x14ac:dyDescent="0.3">
      <c r="A2193" t="s">
        <v>706</v>
      </c>
      <c r="B2193">
        <v>5031047</v>
      </c>
      <c r="C2193" t="s">
        <v>27</v>
      </c>
      <c r="D2193">
        <v>4</v>
      </c>
      <c r="E2193" s="10">
        <v>35.020000000000003</v>
      </c>
      <c r="F2193" s="10">
        <v>140.08000000000001</v>
      </c>
      <c r="G2193" s="10">
        <v>112.06</v>
      </c>
      <c r="H2193">
        <v>20</v>
      </c>
      <c r="I2193" s="51" t="str">
        <f>_xlfn.XLOOKUP(Q2_2025[[#This Row],[Artikelnr]],Artikel_prijzen[Artnr],Artikel_prijzen[Groep],"")</f>
        <v/>
      </c>
      <c r="J2193" s="10" t="str">
        <f>_xlfn.XLOOKUP(Q2_2025[[#This Row],[Artikelnr]],Artikel_prijzen[Artnr],Artikel_prijzen[Prijs 2025],"")</f>
        <v/>
      </c>
      <c r="K2193" t="str">
        <f>IF(Q2_2025[[#This Row],[Artikelprijs]]&lt;&gt;"",IF(Q2_2025[[#This Row],[Stuksprijs]]=Q2_2025[[#This Row],[Artikelprijs]],"Prijs gelijk","Prijs wijkt af"),"")</f>
        <v/>
      </c>
      <c r="L2193" t="str">
        <f>IF(Q2_2025[[#This Row],[Relatiekorting percentage]]=0,
    "Nvt",
    IF(Q2_2025[[#This Row],[Brutobedrag 2]] &lt; Q2_2025[[#This Row],[Bruto - Rel.korting]],
        "Nee",
        "Ja"))</f>
        <v>Ja</v>
      </c>
      <c r="M2193" s="10">
        <f>IF(Q2_2025[[#This Row],[Artikelprijs]]&lt;&gt;"",Q2_2025[[#This Row],[Artikelprijs]],Q2_2025[[#This Row],[Stuksprijs]])</f>
        <v>35.020000000000003</v>
      </c>
      <c r="N2193" s="10">
        <f>Q2_2025[[#This Row],[Besteld]]*Q2_2025[[#This Row],[Prijs 2]]</f>
        <v>140.08000000000001</v>
      </c>
      <c r="O2193" s="10">
        <f>IF(Q2_2025[[#This Row],[Brutobedrag 2]]&lt;Q2_2025[[#This Row],[Bruto - Rel.korting]],Q2_2025[[#This Row],[Brutobedrag 2]],Q2_2025[[#This Row],[Brutobedrag 2]]*(100-Q2_2025[[#This Row],[Relatiekorting percentage]])/100)</f>
        <v>112.06400000000002</v>
      </c>
      <c r="R2193" s="3"/>
      <c r="W2193"/>
      <c r="AB2193"/>
    </row>
    <row r="2194" spans="1:28" x14ac:dyDescent="0.3">
      <c r="A2194" t="s">
        <v>706</v>
      </c>
      <c r="B2194">
        <v>5031056</v>
      </c>
      <c r="C2194" t="s">
        <v>15</v>
      </c>
      <c r="D2194">
        <v>4</v>
      </c>
      <c r="E2194" s="10">
        <v>69.78</v>
      </c>
      <c r="F2194" s="10">
        <v>279.12</v>
      </c>
      <c r="G2194" s="10">
        <v>223.3</v>
      </c>
      <c r="H2194">
        <v>20</v>
      </c>
      <c r="I2194" s="51" t="str">
        <f>_xlfn.XLOOKUP(Q2_2025[[#This Row],[Artikelnr]],Artikel_prijzen[Artnr],Artikel_prijzen[Groep],"")</f>
        <v/>
      </c>
      <c r="J2194" s="10" t="str">
        <f>_xlfn.XLOOKUP(Q2_2025[[#This Row],[Artikelnr]],Artikel_prijzen[Artnr],Artikel_prijzen[Prijs 2025],"")</f>
        <v/>
      </c>
      <c r="K2194" t="str">
        <f>IF(Q2_2025[[#This Row],[Artikelprijs]]&lt;&gt;"",IF(Q2_2025[[#This Row],[Stuksprijs]]=Q2_2025[[#This Row],[Artikelprijs]],"Prijs gelijk","Prijs wijkt af"),"")</f>
        <v/>
      </c>
      <c r="L2194" t="str">
        <f>IF(Q2_2025[[#This Row],[Relatiekorting percentage]]=0,
    "Nvt",
    IF(Q2_2025[[#This Row],[Brutobedrag 2]] &lt; Q2_2025[[#This Row],[Bruto - Rel.korting]],
        "Nee",
        "Ja"))</f>
        <v>Ja</v>
      </c>
      <c r="M2194" s="10">
        <f>IF(Q2_2025[[#This Row],[Artikelprijs]]&lt;&gt;"",Q2_2025[[#This Row],[Artikelprijs]],Q2_2025[[#This Row],[Stuksprijs]])</f>
        <v>69.78</v>
      </c>
      <c r="N2194" s="10">
        <f>Q2_2025[[#This Row],[Besteld]]*Q2_2025[[#This Row],[Prijs 2]]</f>
        <v>279.12</v>
      </c>
      <c r="O2194" s="10">
        <f>IF(Q2_2025[[#This Row],[Brutobedrag 2]]&lt;Q2_2025[[#This Row],[Bruto - Rel.korting]],Q2_2025[[#This Row],[Brutobedrag 2]],Q2_2025[[#This Row],[Brutobedrag 2]]*(100-Q2_2025[[#This Row],[Relatiekorting percentage]])/100)</f>
        <v>223.29599999999999</v>
      </c>
      <c r="R2194" s="3"/>
      <c r="W2194"/>
      <c r="AB2194"/>
    </row>
    <row r="2195" spans="1:28" x14ac:dyDescent="0.3">
      <c r="A2195" t="s">
        <v>706</v>
      </c>
      <c r="B2195">
        <v>5031059</v>
      </c>
      <c r="C2195" t="s">
        <v>17</v>
      </c>
      <c r="D2195">
        <v>4</v>
      </c>
      <c r="E2195" s="10">
        <v>69.78</v>
      </c>
      <c r="F2195" s="10">
        <v>279.12</v>
      </c>
      <c r="G2195" s="10">
        <v>223.3</v>
      </c>
      <c r="H2195">
        <v>20</v>
      </c>
      <c r="I2195" s="51" t="str">
        <f>_xlfn.XLOOKUP(Q2_2025[[#This Row],[Artikelnr]],Artikel_prijzen[Artnr],Artikel_prijzen[Groep],"")</f>
        <v/>
      </c>
      <c r="J2195" s="10" t="str">
        <f>_xlfn.XLOOKUP(Q2_2025[[#This Row],[Artikelnr]],Artikel_prijzen[Artnr],Artikel_prijzen[Prijs 2025],"")</f>
        <v/>
      </c>
      <c r="K2195" t="str">
        <f>IF(Q2_2025[[#This Row],[Artikelprijs]]&lt;&gt;"",IF(Q2_2025[[#This Row],[Stuksprijs]]=Q2_2025[[#This Row],[Artikelprijs]],"Prijs gelijk","Prijs wijkt af"),"")</f>
        <v/>
      </c>
      <c r="L2195" t="str">
        <f>IF(Q2_2025[[#This Row],[Relatiekorting percentage]]=0,
    "Nvt",
    IF(Q2_2025[[#This Row],[Brutobedrag 2]] &lt; Q2_2025[[#This Row],[Bruto - Rel.korting]],
        "Nee",
        "Ja"))</f>
        <v>Ja</v>
      </c>
      <c r="M2195" s="10">
        <f>IF(Q2_2025[[#This Row],[Artikelprijs]]&lt;&gt;"",Q2_2025[[#This Row],[Artikelprijs]],Q2_2025[[#This Row],[Stuksprijs]])</f>
        <v>69.78</v>
      </c>
      <c r="N2195" s="10">
        <f>Q2_2025[[#This Row],[Besteld]]*Q2_2025[[#This Row],[Prijs 2]]</f>
        <v>279.12</v>
      </c>
      <c r="O2195" s="10">
        <f>IF(Q2_2025[[#This Row],[Brutobedrag 2]]&lt;Q2_2025[[#This Row],[Bruto - Rel.korting]],Q2_2025[[#This Row],[Brutobedrag 2]],Q2_2025[[#This Row],[Brutobedrag 2]]*(100-Q2_2025[[#This Row],[Relatiekorting percentage]])/100)</f>
        <v>223.29599999999999</v>
      </c>
      <c r="R2195" s="3"/>
      <c r="W2195"/>
      <c r="AB2195"/>
    </row>
    <row r="2196" spans="1:28" x14ac:dyDescent="0.3">
      <c r="A2196" t="s">
        <v>706</v>
      </c>
      <c r="B2196">
        <v>1007051</v>
      </c>
      <c r="C2196" t="s">
        <v>54</v>
      </c>
      <c r="D2196">
        <v>48</v>
      </c>
      <c r="E2196" s="10">
        <v>88.57</v>
      </c>
      <c r="F2196" s="10">
        <v>4251.3599999999997</v>
      </c>
      <c r="G2196" s="10">
        <v>3401.09</v>
      </c>
      <c r="H2196">
        <v>20</v>
      </c>
      <c r="I2196" s="51" t="str">
        <f>_xlfn.XLOOKUP(Q2_2025[[#This Row],[Artikelnr]],Artikel_prijzen[Artnr],Artikel_prijzen[Groep],"")</f>
        <v/>
      </c>
      <c r="J2196" s="10" t="str">
        <f>_xlfn.XLOOKUP(Q2_2025[[#This Row],[Artikelnr]],Artikel_prijzen[Artnr],Artikel_prijzen[Prijs 2025],"")</f>
        <v/>
      </c>
      <c r="K2196" t="str">
        <f>IF(Q2_2025[[#This Row],[Artikelprijs]]&lt;&gt;"",IF(Q2_2025[[#This Row],[Stuksprijs]]=Q2_2025[[#This Row],[Artikelprijs]],"Prijs gelijk","Prijs wijkt af"),"")</f>
        <v/>
      </c>
      <c r="L2196" t="str">
        <f>IF(Q2_2025[[#This Row],[Relatiekorting percentage]]=0,
    "Nvt",
    IF(Q2_2025[[#This Row],[Brutobedrag 2]] &lt; Q2_2025[[#This Row],[Bruto - Rel.korting]],
        "Nee",
        "Ja"))</f>
        <v>Ja</v>
      </c>
      <c r="M2196" s="10">
        <f>IF(Q2_2025[[#This Row],[Artikelprijs]]&lt;&gt;"",Q2_2025[[#This Row],[Artikelprijs]],Q2_2025[[#This Row],[Stuksprijs]])</f>
        <v>88.57</v>
      </c>
      <c r="N2196" s="10">
        <f>Q2_2025[[#This Row],[Besteld]]*Q2_2025[[#This Row],[Prijs 2]]</f>
        <v>4251.3599999999997</v>
      </c>
      <c r="O2196" s="10">
        <f>IF(Q2_2025[[#This Row],[Brutobedrag 2]]&lt;Q2_2025[[#This Row],[Bruto - Rel.korting]],Q2_2025[[#This Row],[Brutobedrag 2]],Q2_2025[[#This Row],[Brutobedrag 2]]*(100-Q2_2025[[#This Row],[Relatiekorting percentage]])/100)</f>
        <v>3401.0879999999997</v>
      </c>
      <c r="R2196" s="3"/>
      <c r="W2196"/>
      <c r="AB2196"/>
    </row>
    <row r="2197" spans="1:28" x14ac:dyDescent="0.3">
      <c r="A2197" t="s">
        <v>706</v>
      </c>
      <c r="B2197">
        <v>1007052</v>
      </c>
      <c r="C2197" t="s">
        <v>720</v>
      </c>
      <c r="D2197">
        <v>48</v>
      </c>
      <c r="E2197" s="10">
        <v>0</v>
      </c>
      <c r="F2197" s="10">
        <v>0</v>
      </c>
      <c r="G2197" s="10">
        <v>0</v>
      </c>
      <c r="H2197">
        <v>0</v>
      </c>
      <c r="I2197" s="51" t="str">
        <f>_xlfn.XLOOKUP(Q2_2025[[#This Row],[Artikelnr]],Artikel_prijzen[Artnr],Artikel_prijzen[Groep],"")</f>
        <v/>
      </c>
      <c r="J2197" s="10" t="str">
        <f>_xlfn.XLOOKUP(Q2_2025[[#This Row],[Artikelnr]],Artikel_prijzen[Artnr],Artikel_prijzen[Prijs 2025],"")</f>
        <v/>
      </c>
      <c r="K2197" t="str">
        <f>IF(Q2_2025[[#This Row],[Artikelprijs]]&lt;&gt;"",IF(Q2_2025[[#This Row],[Stuksprijs]]=Q2_2025[[#This Row],[Artikelprijs]],"Prijs gelijk","Prijs wijkt af"),"")</f>
        <v/>
      </c>
      <c r="L2197" t="str">
        <f>IF(Q2_2025[[#This Row],[Relatiekorting percentage]]=0,
    "Nvt",
    IF(Q2_2025[[#This Row],[Brutobedrag 2]] &lt; Q2_2025[[#This Row],[Bruto - Rel.korting]],
        "Nee",
        "Ja"))</f>
        <v>Nvt</v>
      </c>
      <c r="M2197" s="10">
        <f>IF(Q2_2025[[#This Row],[Artikelprijs]]&lt;&gt;"",Q2_2025[[#This Row],[Artikelprijs]],Q2_2025[[#This Row],[Stuksprijs]])</f>
        <v>0</v>
      </c>
      <c r="N2197" s="10">
        <f>Q2_2025[[#This Row],[Besteld]]*Q2_2025[[#This Row],[Prijs 2]]</f>
        <v>0</v>
      </c>
      <c r="O2197" s="10">
        <f>IF(Q2_2025[[#This Row],[Brutobedrag 2]]&lt;Q2_2025[[#This Row],[Bruto - Rel.korting]],Q2_2025[[#This Row],[Brutobedrag 2]],Q2_2025[[#This Row],[Brutobedrag 2]]*(100-Q2_2025[[#This Row],[Relatiekorting percentage]])/100)</f>
        <v>0</v>
      </c>
      <c r="R2197" s="3"/>
      <c r="W2197"/>
      <c r="AB2197"/>
    </row>
    <row r="2198" spans="1:28" x14ac:dyDescent="0.3">
      <c r="A2198" t="s">
        <v>706</v>
      </c>
      <c r="B2198">
        <v>1007051</v>
      </c>
      <c r="C2198" t="s">
        <v>54</v>
      </c>
      <c r="D2198">
        <v>16</v>
      </c>
      <c r="E2198" s="10">
        <v>88.57</v>
      </c>
      <c r="F2198" s="10">
        <v>1417.12</v>
      </c>
      <c r="G2198" s="10">
        <v>1133.7</v>
      </c>
      <c r="H2198">
        <v>20</v>
      </c>
      <c r="I2198" s="51" t="str">
        <f>_xlfn.XLOOKUP(Q2_2025[[#This Row],[Artikelnr]],Artikel_prijzen[Artnr],Artikel_prijzen[Groep],"")</f>
        <v/>
      </c>
      <c r="J2198" s="10" t="str">
        <f>_xlfn.XLOOKUP(Q2_2025[[#This Row],[Artikelnr]],Artikel_prijzen[Artnr],Artikel_prijzen[Prijs 2025],"")</f>
        <v/>
      </c>
      <c r="K2198" t="str">
        <f>IF(Q2_2025[[#This Row],[Artikelprijs]]&lt;&gt;"",IF(Q2_2025[[#This Row],[Stuksprijs]]=Q2_2025[[#This Row],[Artikelprijs]],"Prijs gelijk","Prijs wijkt af"),"")</f>
        <v/>
      </c>
      <c r="L2198" t="str">
        <f>IF(Q2_2025[[#This Row],[Relatiekorting percentage]]=0,
    "Nvt",
    IF(Q2_2025[[#This Row],[Brutobedrag 2]] &lt; Q2_2025[[#This Row],[Bruto - Rel.korting]],
        "Nee",
        "Ja"))</f>
        <v>Ja</v>
      </c>
      <c r="M2198" s="10">
        <f>IF(Q2_2025[[#This Row],[Artikelprijs]]&lt;&gt;"",Q2_2025[[#This Row],[Artikelprijs]],Q2_2025[[#This Row],[Stuksprijs]])</f>
        <v>88.57</v>
      </c>
      <c r="N2198" s="10">
        <f>Q2_2025[[#This Row],[Besteld]]*Q2_2025[[#This Row],[Prijs 2]]</f>
        <v>1417.12</v>
      </c>
      <c r="O2198" s="10">
        <f>IF(Q2_2025[[#This Row],[Brutobedrag 2]]&lt;Q2_2025[[#This Row],[Bruto - Rel.korting]],Q2_2025[[#This Row],[Brutobedrag 2]],Q2_2025[[#This Row],[Brutobedrag 2]]*(100-Q2_2025[[#This Row],[Relatiekorting percentage]])/100)</f>
        <v>1133.6959999999999</v>
      </c>
      <c r="R2198" s="3"/>
      <c r="W2198"/>
      <c r="AB2198"/>
    </row>
    <row r="2199" spans="1:28" x14ac:dyDescent="0.3">
      <c r="A2199" t="s">
        <v>706</v>
      </c>
      <c r="B2199">
        <v>1007052</v>
      </c>
      <c r="C2199" t="s">
        <v>720</v>
      </c>
      <c r="D2199">
        <v>16</v>
      </c>
      <c r="E2199" s="10">
        <v>0</v>
      </c>
      <c r="F2199" s="10">
        <v>0</v>
      </c>
      <c r="G2199" s="10">
        <v>0</v>
      </c>
      <c r="H2199">
        <v>0</v>
      </c>
      <c r="I2199" s="51" t="str">
        <f>_xlfn.XLOOKUP(Q2_2025[[#This Row],[Artikelnr]],Artikel_prijzen[Artnr],Artikel_prijzen[Groep],"")</f>
        <v/>
      </c>
      <c r="J2199" s="10" t="str">
        <f>_xlfn.XLOOKUP(Q2_2025[[#This Row],[Artikelnr]],Artikel_prijzen[Artnr],Artikel_prijzen[Prijs 2025],"")</f>
        <v/>
      </c>
      <c r="K2199" t="str">
        <f>IF(Q2_2025[[#This Row],[Artikelprijs]]&lt;&gt;"",IF(Q2_2025[[#This Row],[Stuksprijs]]=Q2_2025[[#This Row],[Artikelprijs]],"Prijs gelijk","Prijs wijkt af"),"")</f>
        <v/>
      </c>
      <c r="L2199" t="str">
        <f>IF(Q2_2025[[#This Row],[Relatiekorting percentage]]=0,
    "Nvt",
    IF(Q2_2025[[#This Row],[Brutobedrag 2]] &lt; Q2_2025[[#This Row],[Bruto - Rel.korting]],
        "Nee",
        "Ja"))</f>
        <v>Nvt</v>
      </c>
      <c r="M2199" s="10">
        <f>IF(Q2_2025[[#This Row],[Artikelprijs]]&lt;&gt;"",Q2_2025[[#This Row],[Artikelprijs]],Q2_2025[[#This Row],[Stuksprijs]])</f>
        <v>0</v>
      </c>
      <c r="N2199" s="10">
        <f>Q2_2025[[#This Row],[Besteld]]*Q2_2025[[#This Row],[Prijs 2]]</f>
        <v>0</v>
      </c>
      <c r="O2199" s="10">
        <f>IF(Q2_2025[[#This Row],[Brutobedrag 2]]&lt;Q2_2025[[#This Row],[Bruto - Rel.korting]],Q2_2025[[#This Row],[Brutobedrag 2]],Q2_2025[[#This Row],[Brutobedrag 2]]*(100-Q2_2025[[#This Row],[Relatiekorting percentage]])/100)</f>
        <v>0</v>
      </c>
      <c r="R2199" s="3"/>
      <c r="W2199"/>
      <c r="AB2199"/>
    </row>
    <row r="2200" spans="1:28" x14ac:dyDescent="0.3">
      <c r="A2200" t="s">
        <v>706</v>
      </c>
      <c r="B2200">
        <v>2004055</v>
      </c>
      <c r="C2200" t="s">
        <v>215</v>
      </c>
      <c r="D2200">
        <v>16</v>
      </c>
      <c r="E2200" s="10">
        <v>13.79</v>
      </c>
      <c r="F2200" s="10">
        <v>220.64</v>
      </c>
      <c r="G2200" s="10">
        <v>176.51</v>
      </c>
      <c r="H2200">
        <v>20</v>
      </c>
      <c r="I2200" s="51" t="str">
        <f>_xlfn.XLOOKUP(Q2_2025[[#This Row],[Artikelnr]],Artikel_prijzen[Artnr],Artikel_prijzen[Groep],"")</f>
        <v/>
      </c>
      <c r="J2200" s="10" t="str">
        <f>_xlfn.XLOOKUP(Q2_2025[[#This Row],[Artikelnr]],Artikel_prijzen[Artnr],Artikel_prijzen[Prijs 2025],"")</f>
        <v/>
      </c>
      <c r="K2200" t="str">
        <f>IF(Q2_2025[[#This Row],[Artikelprijs]]&lt;&gt;"",IF(Q2_2025[[#This Row],[Stuksprijs]]=Q2_2025[[#This Row],[Artikelprijs]],"Prijs gelijk","Prijs wijkt af"),"")</f>
        <v/>
      </c>
      <c r="L2200" t="str">
        <f>IF(Q2_2025[[#This Row],[Relatiekorting percentage]]=0,
    "Nvt",
    IF(Q2_2025[[#This Row],[Brutobedrag 2]] &lt; Q2_2025[[#This Row],[Bruto - Rel.korting]],
        "Nee",
        "Ja"))</f>
        <v>Ja</v>
      </c>
      <c r="M2200" s="10">
        <f>IF(Q2_2025[[#This Row],[Artikelprijs]]&lt;&gt;"",Q2_2025[[#This Row],[Artikelprijs]],Q2_2025[[#This Row],[Stuksprijs]])</f>
        <v>13.79</v>
      </c>
      <c r="N2200" s="10">
        <f>Q2_2025[[#This Row],[Besteld]]*Q2_2025[[#This Row],[Prijs 2]]</f>
        <v>220.64</v>
      </c>
      <c r="O2200" s="10">
        <f>IF(Q2_2025[[#This Row],[Brutobedrag 2]]&lt;Q2_2025[[#This Row],[Bruto - Rel.korting]],Q2_2025[[#This Row],[Brutobedrag 2]],Q2_2025[[#This Row],[Brutobedrag 2]]*(100-Q2_2025[[#This Row],[Relatiekorting percentage]])/100)</f>
        <v>176.51199999999997</v>
      </c>
      <c r="R2200" s="3"/>
      <c r="W2200"/>
      <c r="AB2200"/>
    </row>
    <row r="2201" spans="1:28" x14ac:dyDescent="0.3">
      <c r="A2201" t="s">
        <v>706</v>
      </c>
      <c r="B2201">
        <v>2004032</v>
      </c>
      <c r="C2201" t="s">
        <v>43</v>
      </c>
      <c r="D2201">
        <v>32</v>
      </c>
      <c r="E2201" s="10">
        <v>16.22</v>
      </c>
      <c r="F2201" s="10">
        <v>519.04</v>
      </c>
      <c r="G2201" s="10">
        <v>415.23</v>
      </c>
      <c r="H2201">
        <v>20</v>
      </c>
      <c r="I2201" s="51" t="str">
        <f>_xlfn.XLOOKUP(Q2_2025[[#This Row],[Artikelnr]],Artikel_prijzen[Artnr],Artikel_prijzen[Groep],"")</f>
        <v/>
      </c>
      <c r="J2201" s="10" t="str">
        <f>_xlfn.XLOOKUP(Q2_2025[[#This Row],[Artikelnr]],Artikel_prijzen[Artnr],Artikel_prijzen[Prijs 2025],"")</f>
        <v/>
      </c>
      <c r="K2201" t="str">
        <f>IF(Q2_2025[[#This Row],[Artikelprijs]]&lt;&gt;"",IF(Q2_2025[[#This Row],[Stuksprijs]]=Q2_2025[[#This Row],[Artikelprijs]],"Prijs gelijk","Prijs wijkt af"),"")</f>
        <v/>
      </c>
      <c r="L2201" t="str">
        <f>IF(Q2_2025[[#This Row],[Relatiekorting percentage]]=0,
    "Nvt",
    IF(Q2_2025[[#This Row],[Brutobedrag 2]] &lt; Q2_2025[[#This Row],[Bruto - Rel.korting]],
        "Nee",
        "Ja"))</f>
        <v>Ja</v>
      </c>
      <c r="M2201" s="10">
        <f>IF(Q2_2025[[#This Row],[Artikelprijs]]&lt;&gt;"",Q2_2025[[#This Row],[Artikelprijs]],Q2_2025[[#This Row],[Stuksprijs]])</f>
        <v>16.22</v>
      </c>
      <c r="N2201" s="10">
        <f>Q2_2025[[#This Row],[Besteld]]*Q2_2025[[#This Row],[Prijs 2]]</f>
        <v>519.04</v>
      </c>
      <c r="O2201" s="10">
        <f>IF(Q2_2025[[#This Row],[Brutobedrag 2]]&lt;Q2_2025[[#This Row],[Bruto - Rel.korting]],Q2_2025[[#This Row],[Brutobedrag 2]],Q2_2025[[#This Row],[Brutobedrag 2]]*(100-Q2_2025[[#This Row],[Relatiekorting percentage]])/100)</f>
        <v>415.23199999999997</v>
      </c>
      <c r="R2201" s="3"/>
      <c r="W2201"/>
      <c r="AB2201"/>
    </row>
    <row r="2202" spans="1:28" x14ac:dyDescent="0.3">
      <c r="A2202" t="s">
        <v>706</v>
      </c>
      <c r="B2202">
        <v>5030025</v>
      </c>
      <c r="C2202" t="s">
        <v>721</v>
      </c>
      <c r="D2202">
        <v>1</v>
      </c>
      <c r="E2202" s="10">
        <v>1587</v>
      </c>
      <c r="F2202" s="10">
        <v>1587</v>
      </c>
      <c r="G2202" s="10">
        <v>1587</v>
      </c>
      <c r="H2202">
        <v>0</v>
      </c>
      <c r="I2202" s="51" t="str">
        <f>_xlfn.XLOOKUP(Q2_2025[[#This Row],[Artikelnr]],Artikel_prijzen[Artnr],Artikel_prijzen[Groep],"")</f>
        <v/>
      </c>
      <c r="J2202" s="10" t="str">
        <f>_xlfn.XLOOKUP(Q2_2025[[#This Row],[Artikelnr]],Artikel_prijzen[Artnr],Artikel_prijzen[Prijs 2025],"")</f>
        <v/>
      </c>
      <c r="K2202" t="str">
        <f>IF(Q2_2025[[#This Row],[Artikelprijs]]&lt;&gt;"",IF(Q2_2025[[#This Row],[Stuksprijs]]=Q2_2025[[#This Row],[Artikelprijs]],"Prijs gelijk","Prijs wijkt af"),"")</f>
        <v/>
      </c>
      <c r="L2202" t="str">
        <f>IF(Q2_2025[[#This Row],[Relatiekorting percentage]]=0,
    "Nvt",
    IF(Q2_2025[[#This Row],[Brutobedrag 2]] &lt; Q2_2025[[#This Row],[Bruto - Rel.korting]],
        "Nee",
        "Ja"))</f>
        <v>Nvt</v>
      </c>
      <c r="M2202" s="10">
        <f>IF(Q2_2025[[#This Row],[Artikelprijs]]&lt;&gt;"",Q2_2025[[#This Row],[Artikelprijs]],Q2_2025[[#This Row],[Stuksprijs]])</f>
        <v>1587</v>
      </c>
      <c r="N2202" s="10">
        <f>Q2_2025[[#This Row],[Besteld]]*Q2_2025[[#This Row],[Prijs 2]]</f>
        <v>1587</v>
      </c>
      <c r="O2202" s="10">
        <f>IF(Q2_2025[[#This Row],[Brutobedrag 2]]&lt;Q2_2025[[#This Row],[Bruto - Rel.korting]],Q2_2025[[#This Row],[Brutobedrag 2]],Q2_2025[[#This Row],[Brutobedrag 2]]*(100-Q2_2025[[#This Row],[Relatiekorting percentage]])/100)</f>
        <v>1587</v>
      </c>
      <c r="R2202" s="3"/>
      <c r="W2202"/>
      <c r="AB2202"/>
    </row>
    <row r="2203" spans="1:28" x14ac:dyDescent="0.3">
      <c r="A2203" t="s">
        <v>706</v>
      </c>
      <c r="B2203">
        <v>5031040</v>
      </c>
      <c r="C2203" t="s">
        <v>39</v>
      </c>
      <c r="D2203">
        <v>2</v>
      </c>
      <c r="E2203" s="10">
        <v>147.81</v>
      </c>
      <c r="F2203" s="10">
        <v>295.62</v>
      </c>
      <c r="G2203" s="10">
        <v>295.62</v>
      </c>
      <c r="H2203">
        <v>0</v>
      </c>
      <c r="I2203" s="51" t="str">
        <f>_xlfn.XLOOKUP(Q2_2025[[#This Row],[Artikelnr]],Artikel_prijzen[Artnr],Artikel_prijzen[Groep],"")</f>
        <v/>
      </c>
      <c r="J2203" s="10" t="str">
        <f>_xlfn.XLOOKUP(Q2_2025[[#This Row],[Artikelnr]],Artikel_prijzen[Artnr],Artikel_prijzen[Prijs 2025],"")</f>
        <v/>
      </c>
      <c r="K2203" t="str">
        <f>IF(Q2_2025[[#This Row],[Artikelprijs]]&lt;&gt;"",IF(Q2_2025[[#This Row],[Stuksprijs]]=Q2_2025[[#This Row],[Artikelprijs]],"Prijs gelijk","Prijs wijkt af"),"")</f>
        <v/>
      </c>
      <c r="L2203" t="str">
        <f>IF(Q2_2025[[#This Row],[Relatiekorting percentage]]=0,
    "Nvt",
    IF(Q2_2025[[#This Row],[Brutobedrag 2]] &lt; Q2_2025[[#This Row],[Bruto - Rel.korting]],
        "Nee",
        "Ja"))</f>
        <v>Nvt</v>
      </c>
      <c r="M2203" s="10">
        <f>IF(Q2_2025[[#This Row],[Artikelprijs]]&lt;&gt;"",Q2_2025[[#This Row],[Artikelprijs]],Q2_2025[[#This Row],[Stuksprijs]])</f>
        <v>147.81</v>
      </c>
      <c r="N2203" s="10">
        <f>Q2_2025[[#This Row],[Besteld]]*Q2_2025[[#This Row],[Prijs 2]]</f>
        <v>295.62</v>
      </c>
      <c r="O2203" s="10">
        <f>IF(Q2_2025[[#This Row],[Brutobedrag 2]]&lt;Q2_2025[[#This Row],[Bruto - Rel.korting]],Q2_2025[[#This Row],[Brutobedrag 2]],Q2_2025[[#This Row],[Brutobedrag 2]]*(100-Q2_2025[[#This Row],[Relatiekorting percentage]])/100)</f>
        <v>295.62</v>
      </c>
      <c r="R2203" s="3"/>
      <c r="W2203"/>
      <c r="AB2203"/>
    </row>
    <row r="2204" spans="1:28" x14ac:dyDescent="0.3">
      <c r="A2204" t="s">
        <v>706</v>
      </c>
      <c r="B2204">
        <v>5031036</v>
      </c>
      <c r="C2204" t="s">
        <v>36</v>
      </c>
      <c r="D2204">
        <v>1</v>
      </c>
      <c r="E2204" s="10">
        <v>45.32</v>
      </c>
      <c r="F2204" s="10">
        <v>45.32</v>
      </c>
      <c r="G2204" s="10">
        <v>45.32</v>
      </c>
      <c r="H2204">
        <v>0</v>
      </c>
      <c r="I2204" s="51" t="str">
        <f>_xlfn.XLOOKUP(Q2_2025[[#This Row],[Artikelnr]],Artikel_prijzen[Artnr],Artikel_prijzen[Groep],"")</f>
        <v/>
      </c>
      <c r="J2204" s="10" t="str">
        <f>_xlfn.XLOOKUP(Q2_2025[[#This Row],[Artikelnr]],Artikel_prijzen[Artnr],Artikel_prijzen[Prijs 2025],"")</f>
        <v/>
      </c>
      <c r="K2204" t="str">
        <f>IF(Q2_2025[[#This Row],[Artikelprijs]]&lt;&gt;"",IF(Q2_2025[[#This Row],[Stuksprijs]]=Q2_2025[[#This Row],[Artikelprijs]],"Prijs gelijk","Prijs wijkt af"),"")</f>
        <v/>
      </c>
      <c r="L2204" t="str">
        <f>IF(Q2_2025[[#This Row],[Relatiekorting percentage]]=0,
    "Nvt",
    IF(Q2_2025[[#This Row],[Brutobedrag 2]] &lt; Q2_2025[[#This Row],[Bruto - Rel.korting]],
        "Nee",
        "Ja"))</f>
        <v>Nvt</v>
      </c>
      <c r="M2204" s="10">
        <f>IF(Q2_2025[[#This Row],[Artikelprijs]]&lt;&gt;"",Q2_2025[[#This Row],[Artikelprijs]],Q2_2025[[#This Row],[Stuksprijs]])</f>
        <v>45.32</v>
      </c>
      <c r="N2204" s="10">
        <f>Q2_2025[[#This Row],[Besteld]]*Q2_2025[[#This Row],[Prijs 2]]</f>
        <v>45.32</v>
      </c>
      <c r="O2204" s="10">
        <f>IF(Q2_2025[[#This Row],[Brutobedrag 2]]&lt;Q2_2025[[#This Row],[Bruto - Rel.korting]],Q2_2025[[#This Row],[Brutobedrag 2]],Q2_2025[[#This Row],[Brutobedrag 2]]*(100-Q2_2025[[#This Row],[Relatiekorting percentage]])/100)</f>
        <v>45.32</v>
      </c>
      <c r="R2204" s="3"/>
      <c r="W2204"/>
      <c r="AB2204"/>
    </row>
    <row r="2205" spans="1:28" x14ac:dyDescent="0.3">
      <c r="A2205" t="s">
        <v>706</v>
      </c>
      <c r="B2205">
        <v>5030026</v>
      </c>
      <c r="C2205" t="s">
        <v>722</v>
      </c>
      <c r="D2205">
        <v>4</v>
      </c>
      <c r="E2205" s="10">
        <v>12.5</v>
      </c>
      <c r="F2205" s="10">
        <v>50</v>
      </c>
      <c r="G2205" s="10">
        <v>50</v>
      </c>
      <c r="H2205">
        <v>0</v>
      </c>
      <c r="I2205" s="51" t="str">
        <f>_xlfn.XLOOKUP(Q2_2025[[#This Row],[Artikelnr]],Artikel_prijzen[Artnr],Artikel_prijzen[Groep],"")</f>
        <v/>
      </c>
      <c r="J2205" s="10" t="str">
        <f>_xlfn.XLOOKUP(Q2_2025[[#This Row],[Artikelnr]],Artikel_prijzen[Artnr],Artikel_prijzen[Prijs 2025],"")</f>
        <v/>
      </c>
      <c r="K2205" t="str">
        <f>IF(Q2_2025[[#This Row],[Artikelprijs]]&lt;&gt;"",IF(Q2_2025[[#This Row],[Stuksprijs]]=Q2_2025[[#This Row],[Artikelprijs]],"Prijs gelijk","Prijs wijkt af"),"")</f>
        <v/>
      </c>
      <c r="L2205" t="str">
        <f>IF(Q2_2025[[#This Row],[Relatiekorting percentage]]=0,
    "Nvt",
    IF(Q2_2025[[#This Row],[Brutobedrag 2]] &lt; Q2_2025[[#This Row],[Bruto - Rel.korting]],
        "Nee",
        "Ja"))</f>
        <v>Nvt</v>
      </c>
      <c r="M2205" s="10">
        <f>IF(Q2_2025[[#This Row],[Artikelprijs]]&lt;&gt;"",Q2_2025[[#This Row],[Artikelprijs]],Q2_2025[[#This Row],[Stuksprijs]])</f>
        <v>12.5</v>
      </c>
      <c r="N2205" s="10">
        <f>Q2_2025[[#This Row],[Besteld]]*Q2_2025[[#This Row],[Prijs 2]]</f>
        <v>50</v>
      </c>
      <c r="O2205" s="10">
        <f>IF(Q2_2025[[#This Row],[Brutobedrag 2]]&lt;Q2_2025[[#This Row],[Bruto - Rel.korting]],Q2_2025[[#This Row],[Brutobedrag 2]],Q2_2025[[#This Row],[Brutobedrag 2]]*(100-Q2_2025[[#This Row],[Relatiekorting percentage]])/100)</f>
        <v>50</v>
      </c>
      <c r="R2205" s="3"/>
      <c r="W2205"/>
      <c r="AB2205"/>
    </row>
    <row r="2206" spans="1:28" x14ac:dyDescent="0.3">
      <c r="A2206" t="s">
        <v>706</v>
      </c>
      <c r="B2206">
        <v>5031040</v>
      </c>
      <c r="C2206" t="s">
        <v>39</v>
      </c>
      <c r="D2206">
        <v>12</v>
      </c>
      <c r="E2206" s="10">
        <v>147.81</v>
      </c>
      <c r="F2206" s="10">
        <v>1773.72</v>
      </c>
      <c r="G2206" s="10">
        <v>1418.98</v>
      </c>
      <c r="H2206">
        <v>20</v>
      </c>
      <c r="I2206" s="51" t="str">
        <f>_xlfn.XLOOKUP(Q2_2025[[#This Row],[Artikelnr]],Artikel_prijzen[Artnr],Artikel_prijzen[Groep],"")</f>
        <v/>
      </c>
      <c r="J2206" s="10" t="str">
        <f>_xlfn.XLOOKUP(Q2_2025[[#This Row],[Artikelnr]],Artikel_prijzen[Artnr],Artikel_prijzen[Prijs 2025],"")</f>
        <v/>
      </c>
      <c r="K2206" t="str">
        <f>IF(Q2_2025[[#This Row],[Artikelprijs]]&lt;&gt;"",IF(Q2_2025[[#This Row],[Stuksprijs]]=Q2_2025[[#This Row],[Artikelprijs]],"Prijs gelijk","Prijs wijkt af"),"")</f>
        <v/>
      </c>
      <c r="L2206" t="str">
        <f>IF(Q2_2025[[#This Row],[Relatiekorting percentage]]=0,
    "Nvt",
    IF(Q2_2025[[#This Row],[Brutobedrag 2]] &lt; Q2_2025[[#This Row],[Bruto - Rel.korting]],
        "Nee",
        "Ja"))</f>
        <v>Ja</v>
      </c>
      <c r="M2206" s="10">
        <f>IF(Q2_2025[[#This Row],[Artikelprijs]]&lt;&gt;"",Q2_2025[[#This Row],[Artikelprijs]],Q2_2025[[#This Row],[Stuksprijs]])</f>
        <v>147.81</v>
      </c>
      <c r="N2206" s="10">
        <f>Q2_2025[[#This Row],[Besteld]]*Q2_2025[[#This Row],[Prijs 2]]</f>
        <v>1773.72</v>
      </c>
      <c r="O2206" s="10">
        <f>IF(Q2_2025[[#This Row],[Brutobedrag 2]]&lt;Q2_2025[[#This Row],[Bruto - Rel.korting]],Q2_2025[[#This Row],[Brutobedrag 2]],Q2_2025[[#This Row],[Brutobedrag 2]]*(100-Q2_2025[[#This Row],[Relatiekorting percentage]])/100)</f>
        <v>1418.9760000000001</v>
      </c>
      <c r="R2206" s="3"/>
      <c r="W2206"/>
      <c r="AB2206"/>
    </row>
    <row r="2207" spans="1:28" x14ac:dyDescent="0.3">
      <c r="A2207" t="s">
        <v>706</v>
      </c>
      <c r="B2207">
        <v>5031039</v>
      </c>
      <c r="C2207" t="s">
        <v>104</v>
      </c>
      <c r="D2207">
        <v>2</v>
      </c>
      <c r="E2207" s="10">
        <v>114.58</v>
      </c>
      <c r="F2207" s="10">
        <v>229.16</v>
      </c>
      <c r="G2207" s="10">
        <v>183.33</v>
      </c>
      <c r="H2207">
        <v>20</v>
      </c>
      <c r="I2207" s="51" t="str">
        <f>_xlfn.XLOOKUP(Q2_2025[[#This Row],[Artikelnr]],Artikel_prijzen[Artnr],Artikel_prijzen[Groep],"")</f>
        <v/>
      </c>
      <c r="J2207" s="10" t="str">
        <f>_xlfn.XLOOKUP(Q2_2025[[#This Row],[Artikelnr]],Artikel_prijzen[Artnr],Artikel_prijzen[Prijs 2025],"")</f>
        <v/>
      </c>
      <c r="K2207" t="str">
        <f>IF(Q2_2025[[#This Row],[Artikelprijs]]&lt;&gt;"",IF(Q2_2025[[#This Row],[Stuksprijs]]=Q2_2025[[#This Row],[Artikelprijs]],"Prijs gelijk","Prijs wijkt af"),"")</f>
        <v/>
      </c>
      <c r="L2207" t="str">
        <f>IF(Q2_2025[[#This Row],[Relatiekorting percentage]]=0,
    "Nvt",
    IF(Q2_2025[[#This Row],[Brutobedrag 2]] &lt; Q2_2025[[#This Row],[Bruto - Rel.korting]],
        "Nee",
        "Ja"))</f>
        <v>Ja</v>
      </c>
      <c r="M2207" s="10">
        <f>IF(Q2_2025[[#This Row],[Artikelprijs]]&lt;&gt;"",Q2_2025[[#This Row],[Artikelprijs]],Q2_2025[[#This Row],[Stuksprijs]])</f>
        <v>114.58</v>
      </c>
      <c r="N2207" s="10">
        <f>Q2_2025[[#This Row],[Besteld]]*Q2_2025[[#This Row],[Prijs 2]]</f>
        <v>229.16</v>
      </c>
      <c r="O2207" s="10">
        <f>IF(Q2_2025[[#This Row],[Brutobedrag 2]]&lt;Q2_2025[[#This Row],[Bruto - Rel.korting]],Q2_2025[[#This Row],[Brutobedrag 2]],Q2_2025[[#This Row],[Brutobedrag 2]]*(100-Q2_2025[[#This Row],[Relatiekorting percentage]])/100)</f>
        <v>183.328</v>
      </c>
      <c r="R2207" s="3"/>
      <c r="W2207"/>
      <c r="AB2207"/>
    </row>
    <row r="2208" spans="1:28" x14ac:dyDescent="0.3">
      <c r="A2208" t="s">
        <v>706</v>
      </c>
      <c r="B2208">
        <v>2004032</v>
      </c>
      <c r="C2208" t="s">
        <v>43</v>
      </c>
      <c r="D2208">
        <v>12</v>
      </c>
      <c r="E2208" s="10">
        <v>16.22</v>
      </c>
      <c r="F2208" s="10">
        <v>194.64</v>
      </c>
      <c r="G2208" s="10">
        <v>155.71</v>
      </c>
      <c r="H2208">
        <v>20</v>
      </c>
      <c r="I2208" s="51" t="str">
        <f>_xlfn.XLOOKUP(Q2_2025[[#This Row],[Artikelnr]],Artikel_prijzen[Artnr],Artikel_prijzen[Groep],"")</f>
        <v/>
      </c>
      <c r="J2208" s="10" t="str">
        <f>_xlfn.XLOOKUP(Q2_2025[[#This Row],[Artikelnr]],Artikel_prijzen[Artnr],Artikel_prijzen[Prijs 2025],"")</f>
        <v/>
      </c>
      <c r="K2208" t="str">
        <f>IF(Q2_2025[[#This Row],[Artikelprijs]]&lt;&gt;"",IF(Q2_2025[[#This Row],[Stuksprijs]]=Q2_2025[[#This Row],[Artikelprijs]],"Prijs gelijk","Prijs wijkt af"),"")</f>
        <v/>
      </c>
      <c r="L2208" t="str">
        <f>IF(Q2_2025[[#This Row],[Relatiekorting percentage]]=0,
    "Nvt",
    IF(Q2_2025[[#This Row],[Brutobedrag 2]] &lt; Q2_2025[[#This Row],[Bruto - Rel.korting]],
        "Nee",
        "Ja"))</f>
        <v>Ja</v>
      </c>
      <c r="M2208" s="10">
        <f>IF(Q2_2025[[#This Row],[Artikelprijs]]&lt;&gt;"",Q2_2025[[#This Row],[Artikelprijs]],Q2_2025[[#This Row],[Stuksprijs]])</f>
        <v>16.22</v>
      </c>
      <c r="N2208" s="10">
        <f>Q2_2025[[#This Row],[Besteld]]*Q2_2025[[#This Row],[Prijs 2]]</f>
        <v>194.64</v>
      </c>
      <c r="O2208" s="10">
        <f>IF(Q2_2025[[#This Row],[Brutobedrag 2]]&lt;Q2_2025[[#This Row],[Bruto - Rel.korting]],Q2_2025[[#This Row],[Brutobedrag 2]],Q2_2025[[#This Row],[Brutobedrag 2]]*(100-Q2_2025[[#This Row],[Relatiekorting percentage]])/100)</f>
        <v>155.71199999999999</v>
      </c>
      <c r="R2208" s="3"/>
      <c r="W2208"/>
      <c r="AB2208"/>
    </row>
    <row r="2209" spans="1:28" x14ac:dyDescent="0.3">
      <c r="A2209" t="s">
        <v>706</v>
      </c>
      <c r="B2209">
        <v>3098006</v>
      </c>
      <c r="C2209" t="s">
        <v>723</v>
      </c>
      <c r="D2209">
        <v>1</v>
      </c>
      <c r="E2209" s="10">
        <v>525</v>
      </c>
      <c r="F2209" s="10">
        <v>525</v>
      </c>
      <c r="G2209" s="10">
        <v>472.5</v>
      </c>
      <c r="H2209">
        <v>10</v>
      </c>
      <c r="I2209" s="51" t="str">
        <f>_xlfn.XLOOKUP(Q2_2025[[#This Row],[Artikelnr]],Artikel_prijzen[Artnr],Artikel_prijzen[Groep],"")</f>
        <v/>
      </c>
      <c r="J2209" s="10" t="str">
        <f>_xlfn.XLOOKUP(Q2_2025[[#This Row],[Artikelnr]],Artikel_prijzen[Artnr],Artikel_prijzen[Prijs 2025],"")</f>
        <v/>
      </c>
      <c r="K2209" t="str">
        <f>IF(Q2_2025[[#This Row],[Artikelprijs]]&lt;&gt;"",IF(Q2_2025[[#This Row],[Stuksprijs]]=Q2_2025[[#This Row],[Artikelprijs]],"Prijs gelijk","Prijs wijkt af"),"")</f>
        <v/>
      </c>
      <c r="L2209" t="str">
        <f>IF(Q2_2025[[#This Row],[Relatiekorting percentage]]=0,
    "Nvt",
    IF(Q2_2025[[#This Row],[Brutobedrag 2]] &lt; Q2_2025[[#This Row],[Bruto - Rel.korting]],
        "Nee",
        "Ja"))</f>
        <v>Ja</v>
      </c>
      <c r="M2209" s="10">
        <f>IF(Q2_2025[[#This Row],[Artikelprijs]]&lt;&gt;"",Q2_2025[[#This Row],[Artikelprijs]],Q2_2025[[#This Row],[Stuksprijs]])</f>
        <v>525</v>
      </c>
      <c r="N2209" s="10">
        <f>Q2_2025[[#This Row],[Besteld]]*Q2_2025[[#This Row],[Prijs 2]]</f>
        <v>525</v>
      </c>
      <c r="O2209" s="10">
        <f>IF(Q2_2025[[#This Row],[Brutobedrag 2]]&lt;Q2_2025[[#This Row],[Bruto - Rel.korting]],Q2_2025[[#This Row],[Brutobedrag 2]],Q2_2025[[#This Row],[Brutobedrag 2]]*(100-Q2_2025[[#This Row],[Relatiekorting percentage]])/100)</f>
        <v>472.5</v>
      </c>
      <c r="R2209" s="3"/>
      <c r="W2209"/>
      <c r="AB2209"/>
    </row>
    <row r="2210" spans="1:28" x14ac:dyDescent="0.3">
      <c r="A2210" t="s">
        <v>706</v>
      </c>
      <c r="B2210">
        <v>2004010</v>
      </c>
      <c r="C2210" t="s">
        <v>238</v>
      </c>
      <c r="D2210">
        <v>2</v>
      </c>
      <c r="E2210" s="10">
        <v>18</v>
      </c>
      <c r="F2210" s="10">
        <v>36</v>
      </c>
      <c r="G2210" s="10">
        <v>32.4</v>
      </c>
      <c r="H2210">
        <v>10</v>
      </c>
      <c r="I2210" s="51" t="str">
        <f>_xlfn.XLOOKUP(Q2_2025[[#This Row],[Artikelnr]],Artikel_prijzen[Artnr],Artikel_prijzen[Groep],"")</f>
        <v/>
      </c>
      <c r="J2210" s="10" t="str">
        <f>_xlfn.XLOOKUP(Q2_2025[[#This Row],[Artikelnr]],Artikel_prijzen[Artnr],Artikel_prijzen[Prijs 2025],"")</f>
        <v/>
      </c>
      <c r="K2210" t="str">
        <f>IF(Q2_2025[[#This Row],[Artikelprijs]]&lt;&gt;"",IF(Q2_2025[[#This Row],[Stuksprijs]]=Q2_2025[[#This Row],[Artikelprijs]],"Prijs gelijk","Prijs wijkt af"),"")</f>
        <v/>
      </c>
      <c r="L2210" t="str">
        <f>IF(Q2_2025[[#This Row],[Relatiekorting percentage]]=0,
    "Nvt",
    IF(Q2_2025[[#This Row],[Brutobedrag 2]] &lt; Q2_2025[[#This Row],[Bruto - Rel.korting]],
        "Nee",
        "Ja"))</f>
        <v>Ja</v>
      </c>
      <c r="M2210" s="10">
        <f>IF(Q2_2025[[#This Row],[Artikelprijs]]&lt;&gt;"",Q2_2025[[#This Row],[Artikelprijs]],Q2_2025[[#This Row],[Stuksprijs]])</f>
        <v>18</v>
      </c>
      <c r="N2210" s="10">
        <f>Q2_2025[[#This Row],[Besteld]]*Q2_2025[[#This Row],[Prijs 2]]</f>
        <v>36</v>
      </c>
      <c r="O2210" s="10">
        <f>IF(Q2_2025[[#This Row],[Brutobedrag 2]]&lt;Q2_2025[[#This Row],[Bruto - Rel.korting]],Q2_2025[[#This Row],[Brutobedrag 2]],Q2_2025[[#This Row],[Brutobedrag 2]]*(100-Q2_2025[[#This Row],[Relatiekorting percentage]])/100)</f>
        <v>32.4</v>
      </c>
      <c r="R2210" s="3"/>
      <c r="W2210"/>
      <c r="AB2210"/>
    </row>
    <row r="2211" spans="1:28" x14ac:dyDescent="0.3">
      <c r="A2211" t="s">
        <v>706</v>
      </c>
      <c r="B2211">
        <v>2004014</v>
      </c>
      <c r="C2211" t="s">
        <v>724</v>
      </c>
      <c r="D2211">
        <v>2</v>
      </c>
      <c r="E2211" s="10">
        <v>24.5</v>
      </c>
      <c r="F2211" s="10">
        <v>49</v>
      </c>
      <c r="G2211" s="10">
        <v>44.1</v>
      </c>
      <c r="H2211">
        <v>10</v>
      </c>
      <c r="I2211" s="51" t="str">
        <f>_xlfn.XLOOKUP(Q2_2025[[#This Row],[Artikelnr]],Artikel_prijzen[Artnr],Artikel_prijzen[Groep],"")</f>
        <v/>
      </c>
      <c r="J2211" s="10" t="str">
        <f>_xlfn.XLOOKUP(Q2_2025[[#This Row],[Artikelnr]],Artikel_prijzen[Artnr],Artikel_prijzen[Prijs 2025],"")</f>
        <v/>
      </c>
      <c r="K2211" t="str">
        <f>IF(Q2_2025[[#This Row],[Artikelprijs]]&lt;&gt;"",IF(Q2_2025[[#This Row],[Stuksprijs]]=Q2_2025[[#This Row],[Artikelprijs]],"Prijs gelijk","Prijs wijkt af"),"")</f>
        <v/>
      </c>
      <c r="L2211" t="str">
        <f>IF(Q2_2025[[#This Row],[Relatiekorting percentage]]=0,
    "Nvt",
    IF(Q2_2025[[#This Row],[Brutobedrag 2]] &lt; Q2_2025[[#This Row],[Bruto - Rel.korting]],
        "Nee",
        "Ja"))</f>
        <v>Ja</v>
      </c>
      <c r="M2211" s="10">
        <f>IF(Q2_2025[[#This Row],[Artikelprijs]]&lt;&gt;"",Q2_2025[[#This Row],[Artikelprijs]],Q2_2025[[#This Row],[Stuksprijs]])</f>
        <v>24.5</v>
      </c>
      <c r="N2211" s="10">
        <f>Q2_2025[[#This Row],[Besteld]]*Q2_2025[[#This Row],[Prijs 2]]</f>
        <v>49</v>
      </c>
      <c r="O2211" s="10">
        <f>IF(Q2_2025[[#This Row],[Brutobedrag 2]]&lt;Q2_2025[[#This Row],[Bruto - Rel.korting]],Q2_2025[[#This Row],[Brutobedrag 2]],Q2_2025[[#This Row],[Brutobedrag 2]]*(100-Q2_2025[[#This Row],[Relatiekorting percentage]])/100)</f>
        <v>44.1</v>
      </c>
      <c r="R2211" s="3"/>
      <c r="W2211"/>
      <c r="AB2211"/>
    </row>
    <row r="2212" spans="1:28" x14ac:dyDescent="0.3">
      <c r="A2212" t="s">
        <v>706</v>
      </c>
      <c r="B2212">
        <v>5040010</v>
      </c>
      <c r="C2212" t="s">
        <v>318</v>
      </c>
      <c r="D2212">
        <v>15</v>
      </c>
      <c r="E2212" s="10">
        <v>448.05</v>
      </c>
      <c r="F2212" s="10">
        <v>6720.75</v>
      </c>
      <c r="G2212" s="10">
        <v>5712.64</v>
      </c>
      <c r="H2212">
        <v>15</v>
      </c>
      <c r="I2212" s="51" t="str">
        <f>_xlfn.XLOOKUP(Q2_2025[[#This Row],[Artikelnr]],Artikel_prijzen[Artnr],Artikel_prijzen[Groep],"")</f>
        <v>AV</v>
      </c>
      <c r="J2212" s="10">
        <f>_xlfn.XLOOKUP(Q2_2025[[#This Row],[Artikelnr]],Artikel_prijzen[Artnr],Artikel_prijzen[Prijs 2025],"")</f>
        <v>435</v>
      </c>
      <c r="K2212" t="str">
        <f>IF(Q2_2025[[#This Row],[Artikelprijs]]&lt;&gt;"",IF(Q2_2025[[#This Row],[Stuksprijs]]=Q2_2025[[#This Row],[Artikelprijs]],"Prijs gelijk","Prijs wijkt af"),"")</f>
        <v>Prijs wijkt af</v>
      </c>
      <c r="L2212" t="str">
        <f>IF(Q2_2025[[#This Row],[Relatiekorting percentage]]=0,
    "Nvt",
    IF(Q2_2025[[#This Row],[Brutobedrag 2]] &lt; Q2_2025[[#This Row],[Bruto - Rel.korting]],
        "Nee",
        "Ja"))</f>
        <v>Ja</v>
      </c>
      <c r="M2212" s="10">
        <f>IF(Q2_2025[[#This Row],[Artikelprijs]]&lt;&gt;"",Q2_2025[[#This Row],[Artikelprijs]],Q2_2025[[#This Row],[Stuksprijs]])</f>
        <v>435</v>
      </c>
      <c r="N2212" s="10">
        <f>Q2_2025[[#This Row],[Besteld]]*Q2_2025[[#This Row],[Prijs 2]]</f>
        <v>6525</v>
      </c>
      <c r="O2212" s="10">
        <f>IF(Q2_2025[[#This Row],[Brutobedrag 2]]&lt;Q2_2025[[#This Row],[Bruto - Rel.korting]],Q2_2025[[#This Row],[Brutobedrag 2]],Q2_2025[[#This Row],[Brutobedrag 2]]*(100-Q2_2025[[#This Row],[Relatiekorting percentage]])/100)</f>
        <v>5546.25</v>
      </c>
      <c r="R2212" s="3"/>
      <c r="W2212"/>
      <c r="AB2212"/>
    </row>
    <row r="2213" spans="1:28" x14ac:dyDescent="0.3">
      <c r="A2213" t="s">
        <v>706</v>
      </c>
      <c r="B2213">
        <v>5040018</v>
      </c>
      <c r="C2213" t="s">
        <v>319</v>
      </c>
      <c r="D2213">
        <v>15</v>
      </c>
      <c r="E2213" s="10">
        <v>76.89</v>
      </c>
      <c r="F2213" s="10">
        <v>1153.3499999999999</v>
      </c>
      <c r="G2213" s="10">
        <v>1038.01</v>
      </c>
      <c r="H2213">
        <v>10</v>
      </c>
      <c r="I2213" s="51" t="str">
        <f>_xlfn.XLOOKUP(Q2_2025[[#This Row],[Artikelnr]],Artikel_prijzen[Artnr],Artikel_prijzen[Groep],"")</f>
        <v/>
      </c>
      <c r="J2213" s="10" t="str">
        <f>_xlfn.XLOOKUP(Q2_2025[[#This Row],[Artikelnr]],Artikel_prijzen[Artnr],Artikel_prijzen[Prijs 2025],"")</f>
        <v/>
      </c>
      <c r="K2213" t="str">
        <f>IF(Q2_2025[[#This Row],[Artikelprijs]]&lt;&gt;"",IF(Q2_2025[[#This Row],[Stuksprijs]]=Q2_2025[[#This Row],[Artikelprijs]],"Prijs gelijk","Prijs wijkt af"),"")</f>
        <v/>
      </c>
      <c r="L2213" t="str">
        <f>IF(Q2_2025[[#This Row],[Relatiekorting percentage]]=0,
    "Nvt",
    IF(Q2_2025[[#This Row],[Brutobedrag 2]] &lt; Q2_2025[[#This Row],[Bruto - Rel.korting]],
        "Nee",
        "Ja"))</f>
        <v>Ja</v>
      </c>
      <c r="M2213" s="10">
        <f>IF(Q2_2025[[#This Row],[Artikelprijs]]&lt;&gt;"",Q2_2025[[#This Row],[Artikelprijs]],Q2_2025[[#This Row],[Stuksprijs]])</f>
        <v>76.89</v>
      </c>
      <c r="N2213" s="10">
        <f>Q2_2025[[#This Row],[Besteld]]*Q2_2025[[#This Row],[Prijs 2]]</f>
        <v>1153.3499999999999</v>
      </c>
      <c r="O2213" s="10">
        <f>IF(Q2_2025[[#This Row],[Brutobedrag 2]]&lt;Q2_2025[[#This Row],[Bruto - Rel.korting]],Q2_2025[[#This Row],[Brutobedrag 2]],Q2_2025[[#This Row],[Brutobedrag 2]]*(100-Q2_2025[[#This Row],[Relatiekorting percentage]])/100)</f>
        <v>1038.0149999999999</v>
      </c>
      <c r="R2213" s="3"/>
      <c r="W2213"/>
      <c r="AB2213"/>
    </row>
    <row r="2214" spans="1:28" x14ac:dyDescent="0.3">
      <c r="A2214" t="s">
        <v>706</v>
      </c>
      <c r="B2214">
        <v>5040209</v>
      </c>
      <c r="C2214" t="s">
        <v>373</v>
      </c>
      <c r="D2214">
        <v>1</v>
      </c>
      <c r="E2214" s="10">
        <v>1236</v>
      </c>
      <c r="F2214" s="10">
        <v>1236</v>
      </c>
      <c r="G2214" s="10">
        <v>1112.4000000000001</v>
      </c>
      <c r="H2214">
        <v>10</v>
      </c>
      <c r="I2214" s="51" t="str">
        <f>_xlfn.XLOOKUP(Q2_2025[[#This Row],[Artikelnr]],Artikel_prijzen[Artnr],Artikel_prijzen[Groep],"")</f>
        <v>AV</v>
      </c>
      <c r="J2214" s="10">
        <f>_xlfn.XLOOKUP(Q2_2025[[#This Row],[Artikelnr]],Artikel_prijzen[Artnr],Artikel_prijzen[Prijs 2025],"")</f>
        <v>1200</v>
      </c>
      <c r="K2214" t="str">
        <f>IF(Q2_2025[[#This Row],[Artikelprijs]]&lt;&gt;"",IF(Q2_2025[[#This Row],[Stuksprijs]]=Q2_2025[[#This Row],[Artikelprijs]],"Prijs gelijk","Prijs wijkt af"),"")</f>
        <v>Prijs wijkt af</v>
      </c>
      <c r="L2214" t="str">
        <f>IF(Q2_2025[[#This Row],[Relatiekorting percentage]]=0,
    "Nvt",
    IF(Q2_2025[[#This Row],[Brutobedrag 2]] &lt; Q2_2025[[#This Row],[Bruto - Rel.korting]],
        "Nee",
        "Ja"))</f>
        <v>Ja</v>
      </c>
      <c r="M2214" s="10">
        <f>IF(Q2_2025[[#This Row],[Artikelprijs]]&lt;&gt;"",Q2_2025[[#This Row],[Artikelprijs]],Q2_2025[[#This Row],[Stuksprijs]])</f>
        <v>1200</v>
      </c>
      <c r="N2214" s="10">
        <f>Q2_2025[[#This Row],[Besteld]]*Q2_2025[[#This Row],[Prijs 2]]</f>
        <v>1200</v>
      </c>
      <c r="O2214" s="10">
        <f>IF(Q2_2025[[#This Row],[Brutobedrag 2]]&lt;Q2_2025[[#This Row],[Bruto - Rel.korting]],Q2_2025[[#This Row],[Brutobedrag 2]],Q2_2025[[#This Row],[Brutobedrag 2]]*(100-Q2_2025[[#This Row],[Relatiekorting percentage]])/100)</f>
        <v>1080</v>
      </c>
      <c r="R2214" s="3"/>
      <c r="W2214"/>
      <c r="AB2214"/>
    </row>
    <row r="2215" spans="1:28" x14ac:dyDescent="0.3">
      <c r="A2215" t="s">
        <v>706</v>
      </c>
      <c r="B2215">
        <v>5040256</v>
      </c>
      <c r="C2215" t="s">
        <v>315</v>
      </c>
      <c r="D2215">
        <v>1</v>
      </c>
      <c r="E2215" s="10">
        <v>87.55</v>
      </c>
      <c r="F2215" s="10">
        <v>87.55</v>
      </c>
      <c r="G2215" s="10">
        <v>87.55</v>
      </c>
      <c r="H2215">
        <v>0</v>
      </c>
      <c r="I2215" s="51" t="str">
        <f>_xlfn.XLOOKUP(Q2_2025[[#This Row],[Artikelnr]],Artikel_prijzen[Artnr],Artikel_prijzen[Groep],"")</f>
        <v/>
      </c>
      <c r="J2215" s="10" t="str">
        <f>_xlfn.XLOOKUP(Q2_2025[[#This Row],[Artikelnr]],Artikel_prijzen[Artnr],Artikel_prijzen[Prijs 2025],"")</f>
        <v/>
      </c>
      <c r="K2215" t="str">
        <f>IF(Q2_2025[[#This Row],[Artikelprijs]]&lt;&gt;"",IF(Q2_2025[[#This Row],[Stuksprijs]]=Q2_2025[[#This Row],[Artikelprijs]],"Prijs gelijk","Prijs wijkt af"),"")</f>
        <v/>
      </c>
      <c r="L2215" t="str">
        <f>IF(Q2_2025[[#This Row],[Relatiekorting percentage]]=0,
    "Nvt",
    IF(Q2_2025[[#This Row],[Brutobedrag 2]] &lt; Q2_2025[[#This Row],[Bruto - Rel.korting]],
        "Nee",
        "Ja"))</f>
        <v>Nvt</v>
      </c>
      <c r="M2215" s="10">
        <f>IF(Q2_2025[[#This Row],[Artikelprijs]]&lt;&gt;"",Q2_2025[[#This Row],[Artikelprijs]],Q2_2025[[#This Row],[Stuksprijs]])</f>
        <v>87.55</v>
      </c>
      <c r="N2215" s="10">
        <f>Q2_2025[[#This Row],[Besteld]]*Q2_2025[[#This Row],[Prijs 2]]</f>
        <v>87.55</v>
      </c>
      <c r="O2215" s="10">
        <f>IF(Q2_2025[[#This Row],[Brutobedrag 2]]&lt;Q2_2025[[#This Row],[Bruto - Rel.korting]],Q2_2025[[#This Row],[Brutobedrag 2]],Q2_2025[[#This Row],[Brutobedrag 2]]*(100-Q2_2025[[#This Row],[Relatiekorting percentage]])/100)</f>
        <v>87.55</v>
      </c>
      <c r="R2215" s="3"/>
      <c r="W2215"/>
      <c r="AB2215"/>
    </row>
    <row r="2216" spans="1:28" x14ac:dyDescent="0.3">
      <c r="A2216" t="s">
        <v>706</v>
      </c>
      <c r="B2216">
        <v>3002024</v>
      </c>
      <c r="C2216" t="s">
        <v>700</v>
      </c>
      <c r="D2216">
        <v>1</v>
      </c>
      <c r="E2216" s="10">
        <v>104.09</v>
      </c>
      <c r="F2216" s="10">
        <v>104.09</v>
      </c>
      <c r="G2216" s="10">
        <v>83.27</v>
      </c>
      <c r="H2216">
        <v>20</v>
      </c>
      <c r="I2216" s="51" t="str">
        <f>_xlfn.XLOOKUP(Q2_2025[[#This Row],[Artikelnr]],Artikel_prijzen[Artnr],Artikel_prijzen[Groep],"")</f>
        <v/>
      </c>
      <c r="J2216" s="10" t="str">
        <f>_xlfn.XLOOKUP(Q2_2025[[#This Row],[Artikelnr]],Artikel_prijzen[Artnr],Artikel_prijzen[Prijs 2025],"")</f>
        <v/>
      </c>
      <c r="K2216" t="str">
        <f>IF(Q2_2025[[#This Row],[Artikelprijs]]&lt;&gt;"",IF(Q2_2025[[#This Row],[Stuksprijs]]=Q2_2025[[#This Row],[Artikelprijs]],"Prijs gelijk","Prijs wijkt af"),"")</f>
        <v/>
      </c>
      <c r="L2216" t="str">
        <f>IF(Q2_2025[[#This Row],[Relatiekorting percentage]]=0,
    "Nvt",
    IF(Q2_2025[[#This Row],[Brutobedrag 2]] &lt; Q2_2025[[#This Row],[Bruto - Rel.korting]],
        "Nee",
        "Ja"))</f>
        <v>Ja</v>
      </c>
      <c r="M2216" s="10">
        <f>IF(Q2_2025[[#This Row],[Artikelprijs]]&lt;&gt;"",Q2_2025[[#This Row],[Artikelprijs]],Q2_2025[[#This Row],[Stuksprijs]])</f>
        <v>104.09</v>
      </c>
      <c r="N2216" s="10">
        <f>Q2_2025[[#This Row],[Besteld]]*Q2_2025[[#This Row],[Prijs 2]]</f>
        <v>104.09</v>
      </c>
      <c r="O2216" s="10">
        <f>IF(Q2_2025[[#This Row],[Brutobedrag 2]]&lt;Q2_2025[[#This Row],[Bruto - Rel.korting]],Q2_2025[[#This Row],[Brutobedrag 2]],Q2_2025[[#This Row],[Brutobedrag 2]]*(100-Q2_2025[[#This Row],[Relatiekorting percentage]])/100)</f>
        <v>83.272000000000006</v>
      </c>
      <c r="R2216" s="3"/>
      <c r="W2216"/>
      <c r="AB2216"/>
    </row>
    <row r="2217" spans="1:28" x14ac:dyDescent="0.3">
      <c r="A2217" t="s">
        <v>706</v>
      </c>
      <c r="B2217">
        <v>1009130</v>
      </c>
      <c r="C2217" t="s">
        <v>250</v>
      </c>
      <c r="D2217">
        <v>1</v>
      </c>
      <c r="E2217" s="10">
        <v>24.73</v>
      </c>
      <c r="F2217" s="10">
        <v>24.73</v>
      </c>
      <c r="G2217" s="10">
        <v>19.78</v>
      </c>
      <c r="H2217">
        <v>20</v>
      </c>
      <c r="I2217" s="51" t="str">
        <f>_xlfn.XLOOKUP(Q2_2025[[#This Row],[Artikelnr]],Artikel_prijzen[Artnr],Artikel_prijzen[Groep],"")</f>
        <v/>
      </c>
      <c r="J2217" s="10" t="str">
        <f>_xlfn.XLOOKUP(Q2_2025[[#This Row],[Artikelnr]],Artikel_prijzen[Artnr],Artikel_prijzen[Prijs 2025],"")</f>
        <v/>
      </c>
      <c r="K2217" t="str">
        <f>IF(Q2_2025[[#This Row],[Artikelprijs]]&lt;&gt;"",IF(Q2_2025[[#This Row],[Stuksprijs]]=Q2_2025[[#This Row],[Artikelprijs]],"Prijs gelijk","Prijs wijkt af"),"")</f>
        <v/>
      </c>
      <c r="L2217" t="str">
        <f>IF(Q2_2025[[#This Row],[Relatiekorting percentage]]=0,
    "Nvt",
    IF(Q2_2025[[#This Row],[Brutobedrag 2]] &lt; Q2_2025[[#This Row],[Bruto - Rel.korting]],
        "Nee",
        "Ja"))</f>
        <v>Ja</v>
      </c>
      <c r="M2217" s="10">
        <f>IF(Q2_2025[[#This Row],[Artikelprijs]]&lt;&gt;"",Q2_2025[[#This Row],[Artikelprijs]],Q2_2025[[#This Row],[Stuksprijs]])</f>
        <v>24.73</v>
      </c>
      <c r="N2217" s="10">
        <f>Q2_2025[[#This Row],[Besteld]]*Q2_2025[[#This Row],[Prijs 2]]</f>
        <v>24.73</v>
      </c>
      <c r="O2217" s="10">
        <f>IF(Q2_2025[[#This Row],[Brutobedrag 2]]&lt;Q2_2025[[#This Row],[Bruto - Rel.korting]],Q2_2025[[#This Row],[Brutobedrag 2]],Q2_2025[[#This Row],[Brutobedrag 2]]*(100-Q2_2025[[#This Row],[Relatiekorting percentage]])/100)</f>
        <v>19.784000000000002</v>
      </c>
      <c r="R2217" s="3"/>
      <c r="W2217"/>
      <c r="AB2217"/>
    </row>
    <row r="2218" spans="1:28" x14ac:dyDescent="0.3">
      <c r="A2218" t="s">
        <v>706</v>
      </c>
      <c r="B2218">
        <v>3001044</v>
      </c>
      <c r="C2218" t="s">
        <v>47</v>
      </c>
      <c r="D2218">
        <v>8</v>
      </c>
      <c r="E2218" s="10">
        <v>26.83</v>
      </c>
      <c r="F2218" s="10">
        <v>214.64</v>
      </c>
      <c r="G2218" s="10">
        <v>171.71</v>
      </c>
      <c r="H2218">
        <v>20</v>
      </c>
      <c r="I2218" s="51" t="str">
        <f>_xlfn.XLOOKUP(Q2_2025[[#This Row],[Artikelnr]],Artikel_prijzen[Artnr],Artikel_prijzen[Groep],"")</f>
        <v/>
      </c>
      <c r="J2218" s="10" t="str">
        <f>_xlfn.XLOOKUP(Q2_2025[[#This Row],[Artikelnr]],Artikel_prijzen[Artnr],Artikel_prijzen[Prijs 2025],"")</f>
        <v/>
      </c>
      <c r="K2218" t="str">
        <f>IF(Q2_2025[[#This Row],[Artikelprijs]]&lt;&gt;"",IF(Q2_2025[[#This Row],[Stuksprijs]]=Q2_2025[[#This Row],[Artikelprijs]],"Prijs gelijk","Prijs wijkt af"),"")</f>
        <v/>
      </c>
      <c r="L2218" t="str">
        <f>IF(Q2_2025[[#This Row],[Relatiekorting percentage]]=0,
    "Nvt",
    IF(Q2_2025[[#This Row],[Brutobedrag 2]] &lt; Q2_2025[[#This Row],[Bruto - Rel.korting]],
        "Nee",
        "Ja"))</f>
        <v>Ja</v>
      </c>
      <c r="M2218" s="10">
        <f>IF(Q2_2025[[#This Row],[Artikelprijs]]&lt;&gt;"",Q2_2025[[#This Row],[Artikelprijs]],Q2_2025[[#This Row],[Stuksprijs]])</f>
        <v>26.83</v>
      </c>
      <c r="N2218" s="10">
        <f>Q2_2025[[#This Row],[Besteld]]*Q2_2025[[#This Row],[Prijs 2]]</f>
        <v>214.64</v>
      </c>
      <c r="O2218" s="10">
        <f>IF(Q2_2025[[#This Row],[Brutobedrag 2]]&lt;Q2_2025[[#This Row],[Bruto - Rel.korting]],Q2_2025[[#This Row],[Brutobedrag 2]],Q2_2025[[#This Row],[Brutobedrag 2]]*(100-Q2_2025[[#This Row],[Relatiekorting percentage]])/100)</f>
        <v>171.71199999999996</v>
      </c>
      <c r="R2218" s="3"/>
      <c r="W2218"/>
      <c r="AB2218"/>
    </row>
    <row r="2219" spans="1:28" x14ac:dyDescent="0.3">
      <c r="A2219" t="s">
        <v>706</v>
      </c>
      <c r="B2219">
        <v>3001126</v>
      </c>
      <c r="C2219" t="s">
        <v>725</v>
      </c>
      <c r="D2219">
        <v>5</v>
      </c>
      <c r="E2219" s="10">
        <v>56.25</v>
      </c>
      <c r="F2219" s="10">
        <v>281.25</v>
      </c>
      <c r="G2219" s="10">
        <v>225</v>
      </c>
      <c r="H2219">
        <v>20</v>
      </c>
      <c r="I2219" s="51" t="str">
        <f>_xlfn.XLOOKUP(Q2_2025[[#This Row],[Artikelnr]],Artikel_prijzen[Artnr],Artikel_prijzen[Groep],"")</f>
        <v/>
      </c>
      <c r="J2219" s="10" t="str">
        <f>_xlfn.XLOOKUP(Q2_2025[[#This Row],[Artikelnr]],Artikel_prijzen[Artnr],Artikel_prijzen[Prijs 2025],"")</f>
        <v/>
      </c>
      <c r="K2219" t="str">
        <f>IF(Q2_2025[[#This Row],[Artikelprijs]]&lt;&gt;"",IF(Q2_2025[[#This Row],[Stuksprijs]]=Q2_2025[[#This Row],[Artikelprijs]],"Prijs gelijk","Prijs wijkt af"),"")</f>
        <v/>
      </c>
      <c r="L2219" t="str">
        <f>IF(Q2_2025[[#This Row],[Relatiekorting percentage]]=0,
    "Nvt",
    IF(Q2_2025[[#This Row],[Brutobedrag 2]] &lt; Q2_2025[[#This Row],[Bruto - Rel.korting]],
        "Nee",
        "Ja"))</f>
        <v>Ja</v>
      </c>
      <c r="M2219" s="10">
        <f>IF(Q2_2025[[#This Row],[Artikelprijs]]&lt;&gt;"",Q2_2025[[#This Row],[Artikelprijs]],Q2_2025[[#This Row],[Stuksprijs]])</f>
        <v>56.25</v>
      </c>
      <c r="N2219" s="10">
        <f>Q2_2025[[#This Row],[Besteld]]*Q2_2025[[#This Row],[Prijs 2]]</f>
        <v>281.25</v>
      </c>
      <c r="O2219" s="10">
        <f>IF(Q2_2025[[#This Row],[Brutobedrag 2]]&lt;Q2_2025[[#This Row],[Bruto - Rel.korting]],Q2_2025[[#This Row],[Brutobedrag 2]],Q2_2025[[#This Row],[Brutobedrag 2]]*(100-Q2_2025[[#This Row],[Relatiekorting percentage]])/100)</f>
        <v>225</v>
      </c>
      <c r="R2219" s="3"/>
      <c r="W2219"/>
      <c r="AB2219"/>
    </row>
    <row r="2220" spans="1:28" x14ac:dyDescent="0.3">
      <c r="A2220" t="s">
        <v>706</v>
      </c>
      <c r="B2220">
        <v>3001013</v>
      </c>
      <c r="C2220" t="s">
        <v>325</v>
      </c>
      <c r="D2220">
        <v>13</v>
      </c>
      <c r="E2220" s="10">
        <v>17.89</v>
      </c>
      <c r="F2220" s="10">
        <v>232.57</v>
      </c>
      <c r="G2220" s="10">
        <v>186.06</v>
      </c>
      <c r="H2220">
        <v>20</v>
      </c>
      <c r="I2220" s="51" t="str">
        <f>_xlfn.XLOOKUP(Q2_2025[[#This Row],[Artikelnr]],Artikel_prijzen[Artnr],Artikel_prijzen[Groep],"")</f>
        <v/>
      </c>
      <c r="J2220" s="10" t="str">
        <f>_xlfn.XLOOKUP(Q2_2025[[#This Row],[Artikelnr]],Artikel_prijzen[Artnr],Artikel_prijzen[Prijs 2025],"")</f>
        <v/>
      </c>
      <c r="K2220" t="str">
        <f>IF(Q2_2025[[#This Row],[Artikelprijs]]&lt;&gt;"",IF(Q2_2025[[#This Row],[Stuksprijs]]=Q2_2025[[#This Row],[Artikelprijs]],"Prijs gelijk","Prijs wijkt af"),"")</f>
        <v/>
      </c>
      <c r="L2220" t="str">
        <f>IF(Q2_2025[[#This Row],[Relatiekorting percentage]]=0,
    "Nvt",
    IF(Q2_2025[[#This Row],[Brutobedrag 2]] &lt; Q2_2025[[#This Row],[Bruto - Rel.korting]],
        "Nee",
        "Ja"))</f>
        <v>Ja</v>
      </c>
      <c r="M2220" s="10">
        <f>IF(Q2_2025[[#This Row],[Artikelprijs]]&lt;&gt;"",Q2_2025[[#This Row],[Artikelprijs]],Q2_2025[[#This Row],[Stuksprijs]])</f>
        <v>17.89</v>
      </c>
      <c r="N2220" s="10">
        <f>Q2_2025[[#This Row],[Besteld]]*Q2_2025[[#This Row],[Prijs 2]]</f>
        <v>232.57</v>
      </c>
      <c r="O2220" s="10">
        <f>IF(Q2_2025[[#This Row],[Brutobedrag 2]]&lt;Q2_2025[[#This Row],[Bruto - Rel.korting]],Q2_2025[[#This Row],[Brutobedrag 2]],Q2_2025[[#This Row],[Brutobedrag 2]]*(100-Q2_2025[[#This Row],[Relatiekorting percentage]])/100)</f>
        <v>186.05599999999998</v>
      </c>
      <c r="R2220" s="3"/>
      <c r="W2220"/>
      <c r="AB2220"/>
    </row>
    <row r="2221" spans="1:28" x14ac:dyDescent="0.3">
      <c r="A2221" t="s">
        <v>706</v>
      </c>
      <c r="B2221">
        <v>5010016</v>
      </c>
      <c r="C2221" t="s">
        <v>200</v>
      </c>
      <c r="D2221">
        <v>8</v>
      </c>
      <c r="E2221" s="10">
        <v>48.93</v>
      </c>
      <c r="F2221" s="10">
        <v>391.44</v>
      </c>
      <c r="G2221" s="10">
        <v>313.14999999999998</v>
      </c>
      <c r="H2221">
        <v>20</v>
      </c>
      <c r="I2221" s="51" t="str">
        <f>_xlfn.XLOOKUP(Q2_2025[[#This Row],[Artikelnr]],Artikel_prijzen[Artnr],Artikel_prijzen[Groep],"")</f>
        <v/>
      </c>
      <c r="J2221" s="10" t="str">
        <f>_xlfn.XLOOKUP(Q2_2025[[#This Row],[Artikelnr]],Artikel_prijzen[Artnr],Artikel_prijzen[Prijs 2025],"")</f>
        <v/>
      </c>
      <c r="K2221" t="str">
        <f>IF(Q2_2025[[#This Row],[Artikelprijs]]&lt;&gt;"",IF(Q2_2025[[#This Row],[Stuksprijs]]=Q2_2025[[#This Row],[Artikelprijs]],"Prijs gelijk","Prijs wijkt af"),"")</f>
        <v/>
      </c>
      <c r="L2221" t="str">
        <f>IF(Q2_2025[[#This Row],[Relatiekorting percentage]]=0,
    "Nvt",
    IF(Q2_2025[[#This Row],[Brutobedrag 2]] &lt; Q2_2025[[#This Row],[Bruto - Rel.korting]],
        "Nee",
        "Ja"))</f>
        <v>Ja</v>
      </c>
      <c r="M2221" s="10">
        <f>IF(Q2_2025[[#This Row],[Artikelprijs]]&lt;&gt;"",Q2_2025[[#This Row],[Artikelprijs]],Q2_2025[[#This Row],[Stuksprijs]])</f>
        <v>48.93</v>
      </c>
      <c r="N2221" s="10">
        <f>Q2_2025[[#This Row],[Besteld]]*Q2_2025[[#This Row],[Prijs 2]]</f>
        <v>391.44</v>
      </c>
      <c r="O2221" s="10">
        <f>IF(Q2_2025[[#This Row],[Brutobedrag 2]]&lt;Q2_2025[[#This Row],[Bruto - Rel.korting]],Q2_2025[[#This Row],[Brutobedrag 2]],Q2_2025[[#This Row],[Brutobedrag 2]]*(100-Q2_2025[[#This Row],[Relatiekorting percentage]])/100)</f>
        <v>313.15199999999999</v>
      </c>
      <c r="R2221" s="3"/>
      <c r="W2221"/>
      <c r="AB2221"/>
    </row>
    <row r="2222" spans="1:28" x14ac:dyDescent="0.3">
      <c r="A2222" t="s">
        <v>706</v>
      </c>
      <c r="B2222">
        <v>5010016</v>
      </c>
      <c r="C2222" t="s">
        <v>200</v>
      </c>
      <c r="D2222">
        <v>11</v>
      </c>
      <c r="E2222" s="10">
        <v>48.93</v>
      </c>
      <c r="F2222" s="10">
        <v>538.23</v>
      </c>
      <c r="G2222" s="10">
        <v>430.58</v>
      </c>
      <c r="H2222">
        <v>20</v>
      </c>
      <c r="I2222" s="51" t="str">
        <f>_xlfn.XLOOKUP(Q2_2025[[#This Row],[Artikelnr]],Artikel_prijzen[Artnr],Artikel_prijzen[Groep],"")</f>
        <v/>
      </c>
      <c r="J2222" s="10" t="str">
        <f>_xlfn.XLOOKUP(Q2_2025[[#This Row],[Artikelnr]],Artikel_prijzen[Artnr],Artikel_prijzen[Prijs 2025],"")</f>
        <v/>
      </c>
      <c r="K2222" t="str">
        <f>IF(Q2_2025[[#This Row],[Artikelprijs]]&lt;&gt;"",IF(Q2_2025[[#This Row],[Stuksprijs]]=Q2_2025[[#This Row],[Artikelprijs]],"Prijs gelijk","Prijs wijkt af"),"")</f>
        <v/>
      </c>
      <c r="L2222" t="str">
        <f>IF(Q2_2025[[#This Row],[Relatiekorting percentage]]=0,
    "Nvt",
    IF(Q2_2025[[#This Row],[Brutobedrag 2]] &lt; Q2_2025[[#This Row],[Bruto - Rel.korting]],
        "Nee",
        "Ja"))</f>
        <v>Ja</v>
      </c>
      <c r="M2222" s="10">
        <f>IF(Q2_2025[[#This Row],[Artikelprijs]]&lt;&gt;"",Q2_2025[[#This Row],[Artikelprijs]],Q2_2025[[#This Row],[Stuksprijs]])</f>
        <v>48.93</v>
      </c>
      <c r="N2222" s="10">
        <f>Q2_2025[[#This Row],[Besteld]]*Q2_2025[[#This Row],[Prijs 2]]</f>
        <v>538.23</v>
      </c>
      <c r="O2222" s="10">
        <f>IF(Q2_2025[[#This Row],[Brutobedrag 2]]&lt;Q2_2025[[#This Row],[Bruto - Rel.korting]],Q2_2025[[#This Row],[Brutobedrag 2]],Q2_2025[[#This Row],[Brutobedrag 2]]*(100-Q2_2025[[#This Row],[Relatiekorting percentage]])/100)</f>
        <v>430.584</v>
      </c>
      <c r="R2222" s="3"/>
      <c r="W2222"/>
      <c r="AB2222"/>
    </row>
    <row r="2223" spans="1:28" x14ac:dyDescent="0.3">
      <c r="A2223" t="s">
        <v>706</v>
      </c>
      <c r="B2223">
        <v>3002010</v>
      </c>
      <c r="C2223" t="s">
        <v>184</v>
      </c>
      <c r="D2223">
        <v>3</v>
      </c>
      <c r="E2223" s="10">
        <v>25.52</v>
      </c>
      <c r="F2223" s="10">
        <v>76.56</v>
      </c>
      <c r="G2223" s="10">
        <v>76.56</v>
      </c>
      <c r="H2223">
        <v>0</v>
      </c>
      <c r="I2223" s="51" t="str">
        <f>_xlfn.XLOOKUP(Q2_2025[[#This Row],[Artikelnr]],Artikel_prijzen[Artnr],Artikel_prijzen[Groep],"")</f>
        <v/>
      </c>
      <c r="J2223" s="10" t="str">
        <f>_xlfn.XLOOKUP(Q2_2025[[#This Row],[Artikelnr]],Artikel_prijzen[Artnr],Artikel_prijzen[Prijs 2025],"")</f>
        <v/>
      </c>
      <c r="K2223" t="str">
        <f>IF(Q2_2025[[#This Row],[Artikelprijs]]&lt;&gt;"",IF(Q2_2025[[#This Row],[Stuksprijs]]=Q2_2025[[#This Row],[Artikelprijs]],"Prijs gelijk","Prijs wijkt af"),"")</f>
        <v/>
      </c>
      <c r="L2223" t="str">
        <f>IF(Q2_2025[[#This Row],[Relatiekorting percentage]]=0,
    "Nvt",
    IF(Q2_2025[[#This Row],[Brutobedrag 2]] &lt; Q2_2025[[#This Row],[Bruto - Rel.korting]],
        "Nee",
        "Ja"))</f>
        <v>Nvt</v>
      </c>
      <c r="M2223" s="10">
        <f>IF(Q2_2025[[#This Row],[Artikelprijs]]&lt;&gt;"",Q2_2025[[#This Row],[Artikelprijs]],Q2_2025[[#This Row],[Stuksprijs]])</f>
        <v>25.52</v>
      </c>
      <c r="N2223" s="10">
        <f>Q2_2025[[#This Row],[Besteld]]*Q2_2025[[#This Row],[Prijs 2]]</f>
        <v>76.56</v>
      </c>
      <c r="O2223" s="10">
        <f>IF(Q2_2025[[#This Row],[Brutobedrag 2]]&lt;Q2_2025[[#This Row],[Bruto - Rel.korting]],Q2_2025[[#This Row],[Brutobedrag 2]],Q2_2025[[#This Row],[Brutobedrag 2]]*(100-Q2_2025[[#This Row],[Relatiekorting percentage]])/100)</f>
        <v>76.56</v>
      </c>
      <c r="R2223" s="3"/>
      <c r="W2223"/>
      <c r="AB2223"/>
    </row>
    <row r="2224" spans="1:28" x14ac:dyDescent="0.3">
      <c r="A2224" t="s">
        <v>706</v>
      </c>
      <c r="B2224">
        <v>1008006</v>
      </c>
      <c r="C2224" t="s">
        <v>360</v>
      </c>
      <c r="D2224">
        <v>51</v>
      </c>
      <c r="E2224" s="10">
        <v>45.42</v>
      </c>
      <c r="F2224" s="10">
        <v>2316.42</v>
      </c>
      <c r="G2224" s="10">
        <v>1853.14</v>
      </c>
      <c r="H2224">
        <v>20</v>
      </c>
      <c r="I2224" s="51" t="str">
        <f>_xlfn.XLOOKUP(Q2_2025[[#This Row],[Artikelnr]],Artikel_prijzen[Artnr],Artikel_prijzen[Groep],"")</f>
        <v/>
      </c>
      <c r="J2224" s="10" t="str">
        <f>_xlfn.XLOOKUP(Q2_2025[[#This Row],[Artikelnr]],Artikel_prijzen[Artnr],Artikel_prijzen[Prijs 2025],"")</f>
        <v/>
      </c>
      <c r="K2224" t="str">
        <f>IF(Q2_2025[[#This Row],[Artikelprijs]]&lt;&gt;"",IF(Q2_2025[[#This Row],[Stuksprijs]]=Q2_2025[[#This Row],[Artikelprijs]],"Prijs gelijk","Prijs wijkt af"),"")</f>
        <v/>
      </c>
      <c r="L2224" t="str">
        <f>IF(Q2_2025[[#This Row],[Relatiekorting percentage]]=0,
    "Nvt",
    IF(Q2_2025[[#This Row],[Brutobedrag 2]] &lt; Q2_2025[[#This Row],[Bruto - Rel.korting]],
        "Nee",
        "Ja"))</f>
        <v>Ja</v>
      </c>
      <c r="M2224" s="10">
        <f>IF(Q2_2025[[#This Row],[Artikelprijs]]&lt;&gt;"",Q2_2025[[#This Row],[Artikelprijs]],Q2_2025[[#This Row],[Stuksprijs]])</f>
        <v>45.42</v>
      </c>
      <c r="N2224" s="10">
        <f>Q2_2025[[#This Row],[Besteld]]*Q2_2025[[#This Row],[Prijs 2]]</f>
        <v>2316.42</v>
      </c>
      <c r="O2224" s="10">
        <f>IF(Q2_2025[[#This Row],[Brutobedrag 2]]&lt;Q2_2025[[#This Row],[Bruto - Rel.korting]],Q2_2025[[#This Row],[Brutobedrag 2]],Q2_2025[[#This Row],[Brutobedrag 2]]*(100-Q2_2025[[#This Row],[Relatiekorting percentage]])/100)</f>
        <v>1853.136</v>
      </c>
      <c r="R2224" s="3"/>
      <c r="W2224"/>
      <c r="AB2224"/>
    </row>
    <row r="2225" spans="1:28" x14ac:dyDescent="0.3">
      <c r="A2225" t="s">
        <v>706</v>
      </c>
      <c r="B2225">
        <v>1008015</v>
      </c>
      <c r="C2225" t="s">
        <v>726</v>
      </c>
      <c r="D2225">
        <v>1</v>
      </c>
      <c r="E2225" s="10">
        <v>25</v>
      </c>
      <c r="F2225" s="10">
        <v>25</v>
      </c>
      <c r="G2225" s="10">
        <v>20</v>
      </c>
      <c r="H2225">
        <v>20</v>
      </c>
      <c r="I2225" s="51" t="str">
        <f>_xlfn.XLOOKUP(Q2_2025[[#This Row],[Artikelnr]],Artikel_prijzen[Artnr],Artikel_prijzen[Groep],"")</f>
        <v/>
      </c>
      <c r="J2225" s="10" t="str">
        <f>_xlfn.XLOOKUP(Q2_2025[[#This Row],[Artikelnr]],Artikel_prijzen[Artnr],Artikel_prijzen[Prijs 2025],"")</f>
        <v/>
      </c>
      <c r="K2225" t="str">
        <f>IF(Q2_2025[[#This Row],[Artikelprijs]]&lt;&gt;"",IF(Q2_2025[[#This Row],[Stuksprijs]]=Q2_2025[[#This Row],[Artikelprijs]],"Prijs gelijk","Prijs wijkt af"),"")</f>
        <v/>
      </c>
      <c r="L2225" t="str">
        <f>IF(Q2_2025[[#This Row],[Relatiekorting percentage]]=0,
    "Nvt",
    IF(Q2_2025[[#This Row],[Brutobedrag 2]] &lt; Q2_2025[[#This Row],[Bruto - Rel.korting]],
        "Nee",
        "Ja"))</f>
        <v>Ja</v>
      </c>
      <c r="M2225" s="10">
        <f>IF(Q2_2025[[#This Row],[Artikelprijs]]&lt;&gt;"",Q2_2025[[#This Row],[Artikelprijs]],Q2_2025[[#This Row],[Stuksprijs]])</f>
        <v>25</v>
      </c>
      <c r="N2225" s="10">
        <f>Q2_2025[[#This Row],[Besteld]]*Q2_2025[[#This Row],[Prijs 2]]</f>
        <v>25</v>
      </c>
      <c r="O2225" s="10">
        <f>IF(Q2_2025[[#This Row],[Brutobedrag 2]]&lt;Q2_2025[[#This Row],[Bruto - Rel.korting]],Q2_2025[[#This Row],[Brutobedrag 2]],Q2_2025[[#This Row],[Brutobedrag 2]]*(100-Q2_2025[[#This Row],[Relatiekorting percentage]])/100)</f>
        <v>20</v>
      </c>
      <c r="R2225" s="3"/>
      <c r="W2225"/>
      <c r="AB2225"/>
    </row>
    <row r="2226" spans="1:28" x14ac:dyDescent="0.3">
      <c r="A2226" t="s">
        <v>706</v>
      </c>
      <c r="B2226">
        <v>4001131</v>
      </c>
      <c r="C2226" t="s">
        <v>727</v>
      </c>
      <c r="D2226">
        <v>2</v>
      </c>
      <c r="E2226" s="10">
        <v>92.7</v>
      </c>
      <c r="F2226" s="10">
        <v>0</v>
      </c>
      <c r="G2226" s="10">
        <v>0</v>
      </c>
      <c r="H2226">
        <v>10</v>
      </c>
      <c r="I2226" s="51" t="str">
        <f>_xlfn.XLOOKUP(Q2_2025[[#This Row],[Artikelnr]],Artikel_prijzen[Artnr],Artikel_prijzen[Groep],"")</f>
        <v/>
      </c>
      <c r="J2226" s="10" t="str">
        <f>_xlfn.XLOOKUP(Q2_2025[[#This Row],[Artikelnr]],Artikel_prijzen[Artnr],Artikel_prijzen[Prijs 2025],"")</f>
        <v/>
      </c>
      <c r="K2226" t="str">
        <f>IF(Q2_2025[[#This Row],[Artikelprijs]]&lt;&gt;"",IF(Q2_2025[[#This Row],[Stuksprijs]]=Q2_2025[[#This Row],[Artikelprijs]],"Prijs gelijk","Prijs wijkt af"),"")</f>
        <v/>
      </c>
      <c r="L2226" t="str">
        <f>IF(Q2_2025[[#This Row],[Relatiekorting percentage]]=0,
    "Nvt",
    IF(Q2_2025[[#This Row],[Brutobedrag 2]] &lt; Q2_2025[[#This Row],[Bruto - Rel.korting]],
        "Nee",
        "Ja"))</f>
        <v>Ja</v>
      </c>
      <c r="M2226" s="10">
        <f>IF(Q2_2025[[#This Row],[Artikelprijs]]&lt;&gt;"",Q2_2025[[#This Row],[Artikelprijs]],Q2_2025[[#This Row],[Stuksprijs]])</f>
        <v>92.7</v>
      </c>
      <c r="N2226" s="10">
        <f>Q2_2025[[#This Row],[Besteld]]*Q2_2025[[#This Row],[Prijs 2]]</f>
        <v>185.4</v>
      </c>
      <c r="O2226" s="10">
        <f>IF(Q2_2025[[#This Row],[Brutobedrag 2]]&lt;Q2_2025[[#This Row],[Bruto - Rel.korting]],Q2_2025[[#This Row],[Brutobedrag 2]],Q2_2025[[#This Row],[Brutobedrag 2]]*(100-Q2_2025[[#This Row],[Relatiekorting percentage]])/100)</f>
        <v>166.86</v>
      </c>
      <c r="R2226" s="3"/>
      <c r="W2226"/>
      <c r="AB2226"/>
    </row>
    <row r="2227" spans="1:28" x14ac:dyDescent="0.3">
      <c r="A2227" t="s">
        <v>706</v>
      </c>
      <c r="B2227">
        <v>1008015</v>
      </c>
      <c r="C2227" t="s">
        <v>726</v>
      </c>
      <c r="D2227">
        <v>4</v>
      </c>
      <c r="E2227" s="10">
        <v>25</v>
      </c>
      <c r="F2227" s="10">
        <v>0</v>
      </c>
      <c r="G2227" s="10">
        <v>0</v>
      </c>
      <c r="H2227">
        <v>20</v>
      </c>
      <c r="I2227" s="51" t="str">
        <f>_xlfn.XLOOKUP(Q2_2025[[#This Row],[Artikelnr]],Artikel_prijzen[Artnr],Artikel_prijzen[Groep],"")</f>
        <v/>
      </c>
      <c r="J2227" s="10" t="str">
        <f>_xlfn.XLOOKUP(Q2_2025[[#This Row],[Artikelnr]],Artikel_prijzen[Artnr],Artikel_prijzen[Prijs 2025],"")</f>
        <v/>
      </c>
      <c r="K2227" t="str">
        <f>IF(Q2_2025[[#This Row],[Artikelprijs]]&lt;&gt;"",IF(Q2_2025[[#This Row],[Stuksprijs]]=Q2_2025[[#This Row],[Artikelprijs]],"Prijs gelijk","Prijs wijkt af"),"")</f>
        <v/>
      </c>
      <c r="L2227" t="str">
        <f>IF(Q2_2025[[#This Row],[Relatiekorting percentage]]=0,
    "Nvt",
    IF(Q2_2025[[#This Row],[Brutobedrag 2]] &lt; Q2_2025[[#This Row],[Bruto - Rel.korting]],
        "Nee",
        "Ja"))</f>
        <v>Ja</v>
      </c>
      <c r="M2227" s="10">
        <f>IF(Q2_2025[[#This Row],[Artikelprijs]]&lt;&gt;"",Q2_2025[[#This Row],[Artikelprijs]],Q2_2025[[#This Row],[Stuksprijs]])</f>
        <v>25</v>
      </c>
      <c r="N2227" s="10">
        <f>Q2_2025[[#This Row],[Besteld]]*Q2_2025[[#This Row],[Prijs 2]]</f>
        <v>100</v>
      </c>
      <c r="O2227" s="10">
        <f>IF(Q2_2025[[#This Row],[Brutobedrag 2]]&lt;Q2_2025[[#This Row],[Bruto - Rel.korting]],Q2_2025[[#This Row],[Brutobedrag 2]],Q2_2025[[#This Row],[Brutobedrag 2]]*(100-Q2_2025[[#This Row],[Relatiekorting percentage]])/100)</f>
        <v>80</v>
      </c>
      <c r="R2227" s="3"/>
      <c r="W2227"/>
      <c r="AB2227"/>
    </row>
    <row r="2228" spans="1:28" x14ac:dyDescent="0.3">
      <c r="A2228" t="s">
        <v>706</v>
      </c>
      <c r="B2228">
        <v>3098001</v>
      </c>
      <c r="C2228" t="s">
        <v>728</v>
      </c>
      <c r="D2228">
        <v>2</v>
      </c>
      <c r="E2228" s="10">
        <v>0</v>
      </c>
      <c r="F2228" s="10">
        <v>0</v>
      </c>
      <c r="G2228" s="10">
        <v>0</v>
      </c>
      <c r="H2228">
        <v>0</v>
      </c>
      <c r="I2228" s="51" t="str">
        <f>_xlfn.XLOOKUP(Q2_2025[[#This Row],[Artikelnr]],Artikel_prijzen[Artnr],Artikel_prijzen[Groep],"")</f>
        <v/>
      </c>
      <c r="J2228" s="10" t="str">
        <f>_xlfn.XLOOKUP(Q2_2025[[#This Row],[Artikelnr]],Artikel_prijzen[Artnr],Artikel_prijzen[Prijs 2025],"")</f>
        <v/>
      </c>
      <c r="K2228" t="str">
        <f>IF(Q2_2025[[#This Row],[Artikelprijs]]&lt;&gt;"",IF(Q2_2025[[#This Row],[Stuksprijs]]=Q2_2025[[#This Row],[Artikelprijs]],"Prijs gelijk","Prijs wijkt af"),"")</f>
        <v/>
      </c>
      <c r="L2228" t="str">
        <f>IF(Q2_2025[[#This Row],[Relatiekorting percentage]]=0,
    "Nvt",
    IF(Q2_2025[[#This Row],[Brutobedrag 2]] &lt; Q2_2025[[#This Row],[Bruto - Rel.korting]],
        "Nee",
        "Ja"))</f>
        <v>Nvt</v>
      </c>
      <c r="M2228" s="10">
        <f>IF(Q2_2025[[#This Row],[Artikelprijs]]&lt;&gt;"",Q2_2025[[#This Row],[Artikelprijs]],Q2_2025[[#This Row],[Stuksprijs]])</f>
        <v>0</v>
      </c>
      <c r="N2228" s="10">
        <f>Q2_2025[[#This Row],[Besteld]]*Q2_2025[[#This Row],[Prijs 2]]</f>
        <v>0</v>
      </c>
      <c r="O2228" s="10">
        <f>IF(Q2_2025[[#This Row],[Brutobedrag 2]]&lt;Q2_2025[[#This Row],[Bruto - Rel.korting]],Q2_2025[[#This Row],[Brutobedrag 2]],Q2_2025[[#This Row],[Brutobedrag 2]]*(100-Q2_2025[[#This Row],[Relatiekorting percentage]])/100)</f>
        <v>0</v>
      </c>
      <c r="R2228" s="3"/>
      <c r="W2228"/>
      <c r="AB2228"/>
    </row>
    <row r="2229" spans="1:28" x14ac:dyDescent="0.3">
      <c r="A2229" t="s">
        <v>706</v>
      </c>
      <c r="B2229">
        <v>3098001</v>
      </c>
      <c r="C2229" t="s">
        <v>729</v>
      </c>
      <c r="D2229">
        <v>1</v>
      </c>
      <c r="E2229" s="10">
        <v>0</v>
      </c>
      <c r="F2229" s="10">
        <v>0</v>
      </c>
      <c r="G2229" s="10">
        <v>0</v>
      </c>
      <c r="H2229">
        <v>0</v>
      </c>
      <c r="I2229" s="51" t="str">
        <f>_xlfn.XLOOKUP(Q2_2025[[#This Row],[Artikelnr]],Artikel_prijzen[Artnr],Artikel_prijzen[Groep],"")</f>
        <v/>
      </c>
      <c r="J2229" s="10" t="str">
        <f>_xlfn.XLOOKUP(Q2_2025[[#This Row],[Artikelnr]],Artikel_prijzen[Artnr],Artikel_prijzen[Prijs 2025],"")</f>
        <v/>
      </c>
      <c r="K2229" t="str">
        <f>IF(Q2_2025[[#This Row],[Artikelprijs]]&lt;&gt;"",IF(Q2_2025[[#This Row],[Stuksprijs]]=Q2_2025[[#This Row],[Artikelprijs]],"Prijs gelijk","Prijs wijkt af"),"")</f>
        <v/>
      </c>
      <c r="L2229" t="str">
        <f>IF(Q2_2025[[#This Row],[Relatiekorting percentage]]=0,
    "Nvt",
    IF(Q2_2025[[#This Row],[Brutobedrag 2]] &lt; Q2_2025[[#This Row],[Bruto - Rel.korting]],
        "Nee",
        "Ja"))</f>
        <v>Nvt</v>
      </c>
      <c r="M2229" s="10">
        <f>IF(Q2_2025[[#This Row],[Artikelprijs]]&lt;&gt;"",Q2_2025[[#This Row],[Artikelprijs]],Q2_2025[[#This Row],[Stuksprijs]])</f>
        <v>0</v>
      </c>
      <c r="N2229" s="10">
        <f>Q2_2025[[#This Row],[Besteld]]*Q2_2025[[#This Row],[Prijs 2]]</f>
        <v>0</v>
      </c>
      <c r="O2229" s="10">
        <f>IF(Q2_2025[[#This Row],[Brutobedrag 2]]&lt;Q2_2025[[#This Row],[Bruto - Rel.korting]],Q2_2025[[#This Row],[Brutobedrag 2]],Q2_2025[[#This Row],[Brutobedrag 2]]*(100-Q2_2025[[#This Row],[Relatiekorting percentage]])/100)</f>
        <v>0</v>
      </c>
      <c r="R2229" s="3"/>
      <c r="W2229"/>
      <c r="AB2229"/>
    </row>
    <row r="2230" spans="1:28" x14ac:dyDescent="0.3">
      <c r="A2230" t="s">
        <v>706</v>
      </c>
      <c r="B2230">
        <v>1008004</v>
      </c>
      <c r="C2230" t="s">
        <v>730</v>
      </c>
      <c r="D2230">
        <v>8</v>
      </c>
      <c r="E2230" s="10">
        <v>23.39</v>
      </c>
      <c r="F2230" s="10">
        <v>187.12</v>
      </c>
      <c r="G2230" s="10">
        <v>149.69999999999999</v>
      </c>
      <c r="H2230">
        <v>20</v>
      </c>
      <c r="I2230" s="51" t="str">
        <f>_xlfn.XLOOKUP(Q2_2025[[#This Row],[Artikelnr]],Artikel_prijzen[Artnr],Artikel_prijzen[Groep],"")</f>
        <v/>
      </c>
      <c r="J2230" s="10" t="str">
        <f>_xlfn.XLOOKUP(Q2_2025[[#This Row],[Artikelnr]],Artikel_prijzen[Artnr],Artikel_prijzen[Prijs 2025],"")</f>
        <v/>
      </c>
      <c r="K2230" t="str">
        <f>IF(Q2_2025[[#This Row],[Artikelprijs]]&lt;&gt;"",IF(Q2_2025[[#This Row],[Stuksprijs]]=Q2_2025[[#This Row],[Artikelprijs]],"Prijs gelijk","Prijs wijkt af"),"")</f>
        <v/>
      </c>
      <c r="L2230" t="str">
        <f>IF(Q2_2025[[#This Row],[Relatiekorting percentage]]=0,
    "Nvt",
    IF(Q2_2025[[#This Row],[Brutobedrag 2]] &lt; Q2_2025[[#This Row],[Bruto - Rel.korting]],
        "Nee",
        "Ja"))</f>
        <v>Ja</v>
      </c>
      <c r="M2230" s="10">
        <f>IF(Q2_2025[[#This Row],[Artikelprijs]]&lt;&gt;"",Q2_2025[[#This Row],[Artikelprijs]],Q2_2025[[#This Row],[Stuksprijs]])</f>
        <v>23.39</v>
      </c>
      <c r="N2230" s="10">
        <f>Q2_2025[[#This Row],[Besteld]]*Q2_2025[[#This Row],[Prijs 2]]</f>
        <v>187.12</v>
      </c>
      <c r="O2230" s="10">
        <f>IF(Q2_2025[[#This Row],[Brutobedrag 2]]&lt;Q2_2025[[#This Row],[Bruto - Rel.korting]],Q2_2025[[#This Row],[Brutobedrag 2]],Q2_2025[[#This Row],[Brutobedrag 2]]*(100-Q2_2025[[#This Row],[Relatiekorting percentage]])/100)</f>
        <v>149.696</v>
      </c>
      <c r="R2230" s="3"/>
      <c r="W2230"/>
      <c r="AB2230"/>
    </row>
    <row r="2231" spans="1:28" x14ac:dyDescent="0.3">
      <c r="A2231" t="s">
        <v>706</v>
      </c>
      <c r="B2231">
        <v>5031053</v>
      </c>
      <c r="C2231" t="s">
        <v>10</v>
      </c>
      <c r="D2231">
        <v>6</v>
      </c>
      <c r="E2231" s="10">
        <v>113.3</v>
      </c>
      <c r="F2231" s="10">
        <v>679.8</v>
      </c>
      <c r="G2231" s="10">
        <v>543.84</v>
      </c>
      <c r="H2231">
        <v>20</v>
      </c>
      <c r="I2231" s="51" t="str">
        <f>_xlfn.XLOOKUP(Q2_2025[[#This Row],[Artikelnr]],Artikel_prijzen[Artnr],Artikel_prijzen[Groep],"")</f>
        <v/>
      </c>
      <c r="J2231" s="10" t="str">
        <f>_xlfn.XLOOKUP(Q2_2025[[#This Row],[Artikelnr]],Artikel_prijzen[Artnr],Artikel_prijzen[Prijs 2025],"")</f>
        <v/>
      </c>
      <c r="K2231" t="str">
        <f>IF(Q2_2025[[#This Row],[Artikelprijs]]&lt;&gt;"",IF(Q2_2025[[#This Row],[Stuksprijs]]=Q2_2025[[#This Row],[Artikelprijs]],"Prijs gelijk","Prijs wijkt af"),"")</f>
        <v/>
      </c>
      <c r="L2231" t="str">
        <f>IF(Q2_2025[[#This Row],[Relatiekorting percentage]]=0,
    "Nvt",
    IF(Q2_2025[[#This Row],[Brutobedrag 2]] &lt; Q2_2025[[#This Row],[Bruto - Rel.korting]],
        "Nee",
        "Ja"))</f>
        <v>Ja</v>
      </c>
      <c r="M2231" s="10">
        <f>IF(Q2_2025[[#This Row],[Artikelprijs]]&lt;&gt;"",Q2_2025[[#This Row],[Artikelprijs]],Q2_2025[[#This Row],[Stuksprijs]])</f>
        <v>113.3</v>
      </c>
      <c r="N2231" s="10">
        <f>Q2_2025[[#This Row],[Besteld]]*Q2_2025[[#This Row],[Prijs 2]]</f>
        <v>679.8</v>
      </c>
      <c r="O2231" s="10">
        <f>IF(Q2_2025[[#This Row],[Brutobedrag 2]]&lt;Q2_2025[[#This Row],[Bruto - Rel.korting]],Q2_2025[[#This Row],[Brutobedrag 2]],Q2_2025[[#This Row],[Brutobedrag 2]]*(100-Q2_2025[[#This Row],[Relatiekorting percentage]])/100)</f>
        <v>543.84</v>
      </c>
      <c r="R2231" s="3"/>
      <c r="W2231"/>
      <c r="AB2231"/>
    </row>
    <row r="2232" spans="1:28" x14ac:dyDescent="0.3">
      <c r="A2232" t="s">
        <v>706</v>
      </c>
      <c r="B2232">
        <v>5031052</v>
      </c>
      <c r="C2232" t="s">
        <v>12</v>
      </c>
      <c r="D2232">
        <v>7</v>
      </c>
      <c r="E2232" s="10">
        <v>88.07</v>
      </c>
      <c r="F2232" s="10">
        <v>616.49</v>
      </c>
      <c r="G2232" s="10">
        <v>493.19</v>
      </c>
      <c r="H2232">
        <v>20</v>
      </c>
      <c r="I2232" s="51" t="str">
        <f>_xlfn.XLOOKUP(Q2_2025[[#This Row],[Artikelnr]],Artikel_prijzen[Artnr],Artikel_prijzen[Groep],"")</f>
        <v/>
      </c>
      <c r="J2232" s="10" t="str">
        <f>_xlfn.XLOOKUP(Q2_2025[[#This Row],[Artikelnr]],Artikel_prijzen[Artnr],Artikel_prijzen[Prijs 2025],"")</f>
        <v/>
      </c>
      <c r="K2232" t="str">
        <f>IF(Q2_2025[[#This Row],[Artikelprijs]]&lt;&gt;"",IF(Q2_2025[[#This Row],[Stuksprijs]]=Q2_2025[[#This Row],[Artikelprijs]],"Prijs gelijk","Prijs wijkt af"),"")</f>
        <v/>
      </c>
      <c r="L2232" t="str">
        <f>IF(Q2_2025[[#This Row],[Relatiekorting percentage]]=0,
    "Nvt",
    IF(Q2_2025[[#This Row],[Brutobedrag 2]] &lt; Q2_2025[[#This Row],[Bruto - Rel.korting]],
        "Nee",
        "Ja"))</f>
        <v>Ja</v>
      </c>
      <c r="M2232" s="10">
        <f>IF(Q2_2025[[#This Row],[Artikelprijs]]&lt;&gt;"",Q2_2025[[#This Row],[Artikelprijs]],Q2_2025[[#This Row],[Stuksprijs]])</f>
        <v>88.07</v>
      </c>
      <c r="N2232" s="10">
        <f>Q2_2025[[#This Row],[Besteld]]*Q2_2025[[#This Row],[Prijs 2]]</f>
        <v>616.49</v>
      </c>
      <c r="O2232" s="10">
        <f>IF(Q2_2025[[#This Row],[Brutobedrag 2]]&lt;Q2_2025[[#This Row],[Bruto - Rel.korting]],Q2_2025[[#This Row],[Brutobedrag 2]],Q2_2025[[#This Row],[Brutobedrag 2]]*(100-Q2_2025[[#This Row],[Relatiekorting percentage]])/100)</f>
        <v>493.19199999999995</v>
      </c>
      <c r="R2232" s="3"/>
      <c r="W2232"/>
      <c r="AB2232"/>
    </row>
    <row r="2233" spans="1:28" x14ac:dyDescent="0.3">
      <c r="A2233" t="s">
        <v>706</v>
      </c>
      <c r="B2233">
        <v>5031051</v>
      </c>
      <c r="C2233" t="s">
        <v>25</v>
      </c>
      <c r="D2233">
        <v>2</v>
      </c>
      <c r="E2233" s="10">
        <v>52.79</v>
      </c>
      <c r="F2233" s="10">
        <v>105.58</v>
      </c>
      <c r="G2233" s="10">
        <v>84.46</v>
      </c>
      <c r="H2233">
        <v>20</v>
      </c>
      <c r="I2233" s="51" t="str">
        <f>_xlfn.XLOOKUP(Q2_2025[[#This Row],[Artikelnr]],Artikel_prijzen[Artnr],Artikel_prijzen[Groep],"")</f>
        <v/>
      </c>
      <c r="J2233" s="10" t="str">
        <f>_xlfn.XLOOKUP(Q2_2025[[#This Row],[Artikelnr]],Artikel_prijzen[Artnr],Artikel_prijzen[Prijs 2025],"")</f>
        <v/>
      </c>
      <c r="K2233" t="str">
        <f>IF(Q2_2025[[#This Row],[Artikelprijs]]&lt;&gt;"",IF(Q2_2025[[#This Row],[Stuksprijs]]=Q2_2025[[#This Row],[Artikelprijs]],"Prijs gelijk","Prijs wijkt af"),"")</f>
        <v/>
      </c>
      <c r="L2233" t="str">
        <f>IF(Q2_2025[[#This Row],[Relatiekorting percentage]]=0,
    "Nvt",
    IF(Q2_2025[[#This Row],[Brutobedrag 2]] &lt; Q2_2025[[#This Row],[Bruto - Rel.korting]],
        "Nee",
        "Ja"))</f>
        <v>Ja</v>
      </c>
      <c r="M2233" s="10">
        <f>IF(Q2_2025[[#This Row],[Artikelprijs]]&lt;&gt;"",Q2_2025[[#This Row],[Artikelprijs]],Q2_2025[[#This Row],[Stuksprijs]])</f>
        <v>52.79</v>
      </c>
      <c r="N2233" s="10">
        <f>Q2_2025[[#This Row],[Besteld]]*Q2_2025[[#This Row],[Prijs 2]]</f>
        <v>105.58</v>
      </c>
      <c r="O2233" s="10">
        <f>IF(Q2_2025[[#This Row],[Brutobedrag 2]]&lt;Q2_2025[[#This Row],[Bruto - Rel.korting]],Q2_2025[[#This Row],[Brutobedrag 2]],Q2_2025[[#This Row],[Brutobedrag 2]]*(100-Q2_2025[[#This Row],[Relatiekorting percentage]])/100)</f>
        <v>84.463999999999999</v>
      </c>
      <c r="R2233" s="3"/>
      <c r="W2233"/>
      <c r="AB2233"/>
    </row>
    <row r="2234" spans="1:28" x14ac:dyDescent="0.3">
      <c r="A2234" t="s">
        <v>706</v>
      </c>
      <c r="B2234">
        <v>5031050</v>
      </c>
      <c r="C2234" t="s">
        <v>180</v>
      </c>
      <c r="D2234">
        <v>1</v>
      </c>
      <c r="E2234" s="10">
        <v>35.020000000000003</v>
      </c>
      <c r="F2234" s="10">
        <v>35.020000000000003</v>
      </c>
      <c r="G2234" s="10">
        <v>28.02</v>
      </c>
      <c r="H2234">
        <v>20</v>
      </c>
      <c r="I2234" s="51" t="str">
        <f>_xlfn.XLOOKUP(Q2_2025[[#This Row],[Artikelnr]],Artikel_prijzen[Artnr],Artikel_prijzen[Groep],"")</f>
        <v/>
      </c>
      <c r="J2234" s="10" t="str">
        <f>_xlfn.XLOOKUP(Q2_2025[[#This Row],[Artikelnr]],Artikel_prijzen[Artnr],Artikel_prijzen[Prijs 2025],"")</f>
        <v/>
      </c>
      <c r="K2234" t="str">
        <f>IF(Q2_2025[[#This Row],[Artikelprijs]]&lt;&gt;"",IF(Q2_2025[[#This Row],[Stuksprijs]]=Q2_2025[[#This Row],[Artikelprijs]],"Prijs gelijk","Prijs wijkt af"),"")</f>
        <v/>
      </c>
      <c r="L2234" t="str">
        <f>IF(Q2_2025[[#This Row],[Relatiekorting percentage]]=0,
    "Nvt",
    IF(Q2_2025[[#This Row],[Brutobedrag 2]] &lt; Q2_2025[[#This Row],[Bruto - Rel.korting]],
        "Nee",
        "Ja"))</f>
        <v>Ja</v>
      </c>
      <c r="M2234" s="10">
        <f>IF(Q2_2025[[#This Row],[Artikelprijs]]&lt;&gt;"",Q2_2025[[#This Row],[Artikelprijs]],Q2_2025[[#This Row],[Stuksprijs]])</f>
        <v>35.020000000000003</v>
      </c>
      <c r="N2234" s="10">
        <f>Q2_2025[[#This Row],[Besteld]]*Q2_2025[[#This Row],[Prijs 2]]</f>
        <v>35.020000000000003</v>
      </c>
      <c r="O2234" s="10">
        <f>IF(Q2_2025[[#This Row],[Brutobedrag 2]]&lt;Q2_2025[[#This Row],[Bruto - Rel.korting]],Q2_2025[[#This Row],[Brutobedrag 2]],Q2_2025[[#This Row],[Brutobedrag 2]]*(100-Q2_2025[[#This Row],[Relatiekorting percentage]])/100)</f>
        <v>28.016000000000005</v>
      </c>
      <c r="R2234" s="3"/>
      <c r="W2234"/>
      <c r="AB2234"/>
    </row>
    <row r="2235" spans="1:28" x14ac:dyDescent="0.3">
      <c r="A2235" t="s">
        <v>706</v>
      </c>
      <c r="B2235">
        <v>5031049</v>
      </c>
      <c r="C2235" t="s">
        <v>14</v>
      </c>
      <c r="D2235">
        <v>5</v>
      </c>
      <c r="E2235" s="10">
        <v>35.020000000000003</v>
      </c>
      <c r="F2235" s="10">
        <v>175.1</v>
      </c>
      <c r="G2235" s="10">
        <v>140.08000000000001</v>
      </c>
      <c r="H2235">
        <v>20</v>
      </c>
      <c r="I2235" s="51" t="str">
        <f>_xlfn.XLOOKUP(Q2_2025[[#This Row],[Artikelnr]],Artikel_prijzen[Artnr],Artikel_prijzen[Groep],"")</f>
        <v/>
      </c>
      <c r="J2235" s="10" t="str">
        <f>_xlfn.XLOOKUP(Q2_2025[[#This Row],[Artikelnr]],Artikel_prijzen[Artnr],Artikel_prijzen[Prijs 2025],"")</f>
        <v/>
      </c>
      <c r="K2235" t="str">
        <f>IF(Q2_2025[[#This Row],[Artikelprijs]]&lt;&gt;"",IF(Q2_2025[[#This Row],[Stuksprijs]]=Q2_2025[[#This Row],[Artikelprijs]],"Prijs gelijk","Prijs wijkt af"),"")</f>
        <v/>
      </c>
      <c r="L2235" t="str">
        <f>IF(Q2_2025[[#This Row],[Relatiekorting percentage]]=0,
    "Nvt",
    IF(Q2_2025[[#This Row],[Brutobedrag 2]] &lt; Q2_2025[[#This Row],[Bruto - Rel.korting]],
        "Nee",
        "Ja"))</f>
        <v>Ja</v>
      </c>
      <c r="M2235" s="10">
        <f>IF(Q2_2025[[#This Row],[Artikelprijs]]&lt;&gt;"",Q2_2025[[#This Row],[Artikelprijs]],Q2_2025[[#This Row],[Stuksprijs]])</f>
        <v>35.020000000000003</v>
      </c>
      <c r="N2235" s="10">
        <f>Q2_2025[[#This Row],[Besteld]]*Q2_2025[[#This Row],[Prijs 2]]</f>
        <v>175.10000000000002</v>
      </c>
      <c r="O2235" s="10">
        <f>IF(Q2_2025[[#This Row],[Brutobedrag 2]]&lt;Q2_2025[[#This Row],[Bruto - Rel.korting]],Q2_2025[[#This Row],[Brutobedrag 2]],Q2_2025[[#This Row],[Brutobedrag 2]]*(100-Q2_2025[[#This Row],[Relatiekorting percentage]])/100)</f>
        <v>140.08000000000001</v>
      </c>
      <c r="R2235" s="3"/>
      <c r="W2235"/>
      <c r="AB2235"/>
    </row>
    <row r="2236" spans="1:28" x14ac:dyDescent="0.3">
      <c r="A2236" t="s">
        <v>706</v>
      </c>
      <c r="B2236">
        <v>5031061</v>
      </c>
      <c r="C2236" t="s">
        <v>176</v>
      </c>
      <c r="D2236">
        <v>1</v>
      </c>
      <c r="E2236" s="10">
        <v>35.020000000000003</v>
      </c>
      <c r="F2236" s="10">
        <v>35.020000000000003</v>
      </c>
      <c r="G2236" s="10">
        <v>28.02</v>
      </c>
      <c r="H2236">
        <v>20</v>
      </c>
      <c r="I2236" s="51" t="str">
        <f>_xlfn.XLOOKUP(Q2_2025[[#This Row],[Artikelnr]],Artikel_prijzen[Artnr],Artikel_prijzen[Groep],"")</f>
        <v/>
      </c>
      <c r="J2236" s="10" t="str">
        <f>_xlfn.XLOOKUP(Q2_2025[[#This Row],[Artikelnr]],Artikel_prijzen[Artnr],Artikel_prijzen[Prijs 2025],"")</f>
        <v/>
      </c>
      <c r="K2236" t="str">
        <f>IF(Q2_2025[[#This Row],[Artikelprijs]]&lt;&gt;"",IF(Q2_2025[[#This Row],[Stuksprijs]]=Q2_2025[[#This Row],[Artikelprijs]],"Prijs gelijk","Prijs wijkt af"),"")</f>
        <v/>
      </c>
      <c r="L2236" t="str">
        <f>IF(Q2_2025[[#This Row],[Relatiekorting percentage]]=0,
    "Nvt",
    IF(Q2_2025[[#This Row],[Brutobedrag 2]] &lt; Q2_2025[[#This Row],[Bruto - Rel.korting]],
        "Nee",
        "Ja"))</f>
        <v>Ja</v>
      </c>
      <c r="M2236" s="10">
        <f>IF(Q2_2025[[#This Row],[Artikelprijs]]&lt;&gt;"",Q2_2025[[#This Row],[Artikelprijs]],Q2_2025[[#This Row],[Stuksprijs]])</f>
        <v>35.020000000000003</v>
      </c>
      <c r="N2236" s="10">
        <f>Q2_2025[[#This Row],[Besteld]]*Q2_2025[[#This Row],[Prijs 2]]</f>
        <v>35.020000000000003</v>
      </c>
      <c r="O2236" s="10">
        <f>IF(Q2_2025[[#This Row],[Brutobedrag 2]]&lt;Q2_2025[[#This Row],[Bruto - Rel.korting]],Q2_2025[[#This Row],[Brutobedrag 2]],Q2_2025[[#This Row],[Brutobedrag 2]]*(100-Q2_2025[[#This Row],[Relatiekorting percentage]])/100)</f>
        <v>28.016000000000005</v>
      </c>
      <c r="R2236" s="3"/>
      <c r="W2236"/>
      <c r="AB2236"/>
    </row>
    <row r="2237" spans="1:28" x14ac:dyDescent="0.3">
      <c r="A2237" t="s">
        <v>706</v>
      </c>
      <c r="B2237">
        <v>5031047</v>
      </c>
      <c r="C2237" t="s">
        <v>27</v>
      </c>
      <c r="D2237">
        <v>1</v>
      </c>
      <c r="E2237" s="10">
        <v>35.020000000000003</v>
      </c>
      <c r="F2237" s="10">
        <v>35.020000000000003</v>
      </c>
      <c r="G2237" s="10">
        <v>28.02</v>
      </c>
      <c r="H2237">
        <v>20</v>
      </c>
      <c r="I2237" s="51" t="str">
        <f>_xlfn.XLOOKUP(Q2_2025[[#This Row],[Artikelnr]],Artikel_prijzen[Artnr],Artikel_prijzen[Groep],"")</f>
        <v/>
      </c>
      <c r="J2237" s="10" t="str">
        <f>_xlfn.XLOOKUP(Q2_2025[[#This Row],[Artikelnr]],Artikel_prijzen[Artnr],Artikel_prijzen[Prijs 2025],"")</f>
        <v/>
      </c>
      <c r="K2237" t="str">
        <f>IF(Q2_2025[[#This Row],[Artikelprijs]]&lt;&gt;"",IF(Q2_2025[[#This Row],[Stuksprijs]]=Q2_2025[[#This Row],[Artikelprijs]],"Prijs gelijk","Prijs wijkt af"),"")</f>
        <v/>
      </c>
      <c r="L2237" t="str">
        <f>IF(Q2_2025[[#This Row],[Relatiekorting percentage]]=0,
    "Nvt",
    IF(Q2_2025[[#This Row],[Brutobedrag 2]] &lt; Q2_2025[[#This Row],[Bruto - Rel.korting]],
        "Nee",
        "Ja"))</f>
        <v>Ja</v>
      </c>
      <c r="M2237" s="10">
        <f>IF(Q2_2025[[#This Row],[Artikelprijs]]&lt;&gt;"",Q2_2025[[#This Row],[Artikelprijs]],Q2_2025[[#This Row],[Stuksprijs]])</f>
        <v>35.020000000000003</v>
      </c>
      <c r="N2237" s="10">
        <f>Q2_2025[[#This Row],[Besteld]]*Q2_2025[[#This Row],[Prijs 2]]</f>
        <v>35.020000000000003</v>
      </c>
      <c r="O2237" s="10">
        <f>IF(Q2_2025[[#This Row],[Brutobedrag 2]]&lt;Q2_2025[[#This Row],[Bruto - Rel.korting]],Q2_2025[[#This Row],[Brutobedrag 2]],Q2_2025[[#This Row],[Brutobedrag 2]]*(100-Q2_2025[[#This Row],[Relatiekorting percentage]])/100)</f>
        <v>28.016000000000005</v>
      </c>
      <c r="R2237" s="3"/>
      <c r="W2237"/>
      <c r="AB2237"/>
    </row>
    <row r="2238" spans="1:28" x14ac:dyDescent="0.3">
      <c r="A2238" t="s">
        <v>706</v>
      </c>
      <c r="B2238">
        <v>5031056</v>
      </c>
      <c r="C2238" t="s">
        <v>15</v>
      </c>
      <c r="D2238">
        <v>2</v>
      </c>
      <c r="E2238" s="10">
        <v>69.78</v>
      </c>
      <c r="F2238" s="10">
        <v>139.56</v>
      </c>
      <c r="G2238" s="10">
        <v>111.65</v>
      </c>
      <c r="H2238">
        <v>20</v>
      </c>
      <c r="I2238" s="51" t="str">
        <f>_xlfn.XLOOKUP(Q2_2025[[#This Row],[Artikelnr]],Artikel_prijzen[Artnr],Artikel_prijzen[Groep],"")</f>
        <v/>
      </c>
      <c r="J2238" s="10" t="str">
        <f>_xlfn.XLOOKUP(Q2_2025[[#This Row],[Artikelnr]],Artikel_prijzen[Artnr],Artikel_prijzen[Prijs 2025],"")</f>
        <v/>
      </c>
      <c r="K2238" t="str">
        <f>IF(Q2_2025[[#This Row],[Artikelprijs]]&lt;&gt;"",IF(Q2_2025[[#This Row],[Stuksprijs]]=Q2_2025[[#This Row],[Artikelprijs]],"Prijs gelijk","Prijs wijkt af"),"")</f>
        <v/>
      </c>
      <c r="L2238" t="str">
        <f>IF(Q2_2025[[#This Row],[Relatiekorting percentage]]=0,
    "Nvt",
    IF(Q2_2025[[#This Row],[Brutobedrag 2]] &lt; Q2_2025[[#This Row],[Bruto - Rel.korting]],
        "Nee",
        "Ja"))</f>
        <v>Ja</v>
      </c>
      <c r="M2238" s="10">
        <f>IF(Q2_2025[[#This Row],[Artikelprijs]]&lt;&gt;"",Q2_2025[[#This Row],[Artikelprijs]],Q2_2025[[#This Row],[Stuksprijs]])</f>
        <v>69.78</v>
      </c>
      <c r="N2238" s="10">
        <f>Q2_2025[[#This Row],[Besteld]]*Q2_2025[[#This Row],[Prijs 2]]</f>
        <v>139.56</v>
      </c>
      <c r="O2238" s="10">
        <f>IF(Q2_2025[[#This Row],[Brutobedrag 2]]&lt;Q2_2025[[#This Row],[Bruto - Rel.korting]],Q2_2025[[#This Row],[Brutobedrag 2]],Q2_2025[[#This Row],[Brutobedrag 2]]*(100-Q2_2025[[#This Row],[Relatiekorting percentage]])/100)</f>
        <v>111.648</v>
      </c>
      <c r="R2238" s="3"/>
      <c r="W2238"/>
      <c r="AB2238"/>
    </row>
    <row r="2239" spans="1:28" x14ac:dyDescent="0.3">
      <c r="A2239" t="s">
        <v>706</v>
      </c>
      <c r="B2239">
        <v>5031031</v>
      </c>
      <c r="C2239" t="s">
        <v>731</v>
      </c>
      <c r="D2239">
        <v>4</v>
      </c>
      <c r="E2239" s="10">
        <v>69.78</v>
      </c>
      <c r="F2239" s="10">
        <v>279.12</v>
      </c>
      <c r="G2239" s="10">
        <v>223.3</v>
      </c>
      <c r="H2239">
        <v>20</v>
      </c>
      <c r="I2239" s="51" t="str">
        <f>_xlfn.XLOOKUP(Q2_2025[[#This Row],[Artikelnr]],Artikel_prijzen[Artnr],Artikel_prijzen[Groep],"")</f>
        <v/>
      </c>
      <c r="J2239" s="10" t="str">
        <f>_xlfn.XLOOKUP(Q2_2025[[#This Row],[Artikelnr]],Artikel_prijzen[Artnr],Artikel_prijzen[Prijs 2025],"")</f>
        <v/>
      </c>
      <c r="K2239" t="str">
        <f>IF(Q2_2025[[#This Row],[Artikelprijs]]&lt;&gt;"",IF(Q2_2025[[#This Row],[Stuksprijs]]=Q2_2025[[#This Row],[Artikelprijs]],"Prijs gelijk","Prijs wijkt af"),"")</f>
        <v/>
      </c>
      <c r="L2239" t="str">
        <f>IF(Q2_2025[[#This Row],[Relatiekorting percentage]]=0,
    "Nvt",
    IF(Q2_2025[[#This Row],[Brutobedrag 2]] &lt; Q2_2025[[#This Row],[Bruto - Rel.korting]],
        "Nee",
        "Ja"))</f>
        <v>Ja</v>
      </c>
      <c r="M2239" s="10">
        <f>IF(Q2_2025[[#This Row],[Artikelprijs]]&lt;&gt;"",Q2_2025[[#This Row],[Artikelprijs]],Q2_2025[[#This Row],[Stuksprijs]])</f>
        <v>69.78</v>
      </c>
      <c r="N2239" s="10">
        <f>Q2_2025[[#This Row],[Besteld]]*Q2_2025[[#This Row],[Prijs 2]]</f>
        <v>279.12</v>
      </c>
      <c r="O2239" s="10">
        <f>IF(Q2_2025[[#This Row],[Brutobedrag 2]]&lt;Q2_2025[[#This Row],[Bruto - Rel.korting]],Q2_2025[[#This Row],[Brutobedrag 2]],Q2_2025[[#This Row],[Brutobedrag 2]]*(100-Q2_2025[[#This Row],[Relatiekorting percentage]])/100)</f>
        <v>223.29599999999999</v>
      </c>
      <c r="R2239" s="3"/>
      <c r="W2239"/>
      <c r="AB2239"/>
    </row>
    <row r="2240" spans="1:28" x14ac:dyDescent="0.3">
      <c r="A2240" t="s">
        <v>706</v>
      </c>
      <c r="B2240">
        <v>5010016</v>
      </c>
      <c r="C2240" t="s">
        <v>200</v>
      </c>
      <c r="D2240">
        <v>20</v>
      </c>
      <c r="E2240" s="10">
        <v>48.93</v>
      </c>
      <c r="F2240" s="10">
        <v>978.6</v>
      </c>
      <c r="G2240" s="10">
        <v>782.88</v>
      </c>
      <c r="H2240">
        <v>20</v>
      </c>
      <c r="I2240" s="51" t="str">
        <f>_xlfn.XLOOKUP(Q2_2025[[#This Row],[Artikelnr]],Artikel_prijzen[Artnr],Artikel_prijzen[Groep],"")</f>
        <v/>
      </c>
      <c r="J2240" s="10" t="str">
        <f>_xlfn.XLOOKUP(Q2_2025[[#This Row],[Artikelnr]],Artikel_prijzen[Artnr],Artikel_prijzen[Prijs 2025],"")</f>
        <v/>
      </c>
      <c r="K2240" t="str">
        <f>IF(Q2_2025[[#This Row],[Artikelprijs]]&lt;&gt;"",IF(Q2_2025[[#This Row],[Stuksprijs]]=Q2_2025[[#This Row],[Artikelprijs]],"Prijs gelijk","Prijs wijkt af"),"")</f>
        <v/>
      </c>
      <c r="L2240" t="str">
        <f>IF(Q2_2025[[#This Row],[Relatiekorting percentage]]=0,
    "Nvt",
    IF(Q2_2025[[#This Row],[Brutobedrag 2]] &lt; Q2_2025[[#This Row],[Bruto - Rel.korting]],
        "Nee",
        "Ja"))</f>
        <v>Ja</v>
      </c>
      <c r="M2240" s="10">
        <f>IF(Q2_2025[[#This Row],[Artikelprijs]]&lt;&gt;"",Q2_2025[[#This Row],[Artikelprijs]],Q2_2025[[#This Row],[Stuksprijs]])</f>
        <v>48.93</v>
      </c>
      <c r="N2240" s="10">
        <f>Q2_2025[[#This Row],[Besteld]]*Q2_2025[[#This Row],[Prijs 2]]</f>
        <v>978.6</v>
      </c>
      <c r="O2240" s="10">
        <f>IF(Q2_2025[[#This Row],[Brutobedrag 2]]&lt;Q2_2025[[#This Row],[Bruto - Rel.korting]],Q2_2025[[#This Row],[Brutobedrag 2]],Q2_2025[[#This Row],[Brutobedrag 2]]*(100-Q2_2025[[#This Row],[Relatiekorting percentage]])/100)</f>
        <v>782.88</v>
      </c>
      <c r="R2240" s="3"/>
      <c r="W2240"/>
      <c r="AB2240"/>
    </row>
    <row r="2241" spans="1:28" x14ac:dyDescent="0.3">
      <c r="A2241" t="s">
        <v>706</v>
      </c>
      <c r="B2241">
        <v>1007051</v>
      </c>
      <c r="C2241" t="s">
        <v>54</v>
      </c>
      <c r="D2241">
        <v>10</v>
      </c>
      <c r="E2241" s="10">
        <v>88.57</v>
      </c>
      <c r="F2241" s="10">
        <v>885.7</v>
      </c>
      <c r="G2241" s="10">
        <v>708.56</v>
      </c>
      <c r="H2241">
        <v>20</v>
      </c>
      <c r="I2241" s="51" t="str">
        <f>_xlfn.XLOOKUP(Q2_2025[[#This Row],[Artikelnr]],Artikel_prijzen[Artnr],Artikel_prijzen[Groep],"")</f>
        <v/>
      </c>
      <c r="J2241" s="10" t="str">
        <f>_xlfn.XLOOKUP(Q2_2025[[#This Row],[Artikelnr]],Artikel_prijzen[Artnr],Artikel_prijzen[Prijs 2025],"")</f>
        <v/>
      </c>
      <c r="K2241" t="str">
        <f>IF(Q2_2025[[#This Row],[Artikelprijs]]&lt;&gt;"",IF(Q2_2025[[#This Row],[Stuksprijs]]=Q2_2025[[#This Row],[Artikelprijs]],"Prijs gelijk","Prijs wijkt af"),"")</f>
        <v/>
      </c>
      <c r="L2241" t="str">
        <f>IF(Q2_2025[[#This Row],[Relatiekorting percentage]]=0,
    "Nvt",
    IF(Q2_2025[[#This Row],[Brutobedrag 2]] &lt; Q2_2025[[#This Row],[Bruto - Rel.korting]],
        "Nee",
        "Ja"))</f>
        <v>Ja</v>
      </c>
      <c r="M2241" s="10">
        <f>IF(Q2_2025[[#This Row],[Artikelprijs]]&lt;&gt;"",Q2_2025[[#This Row],[Artikelprijs]],Q2_2025[[#This Row],[Stuksprijs]])</f>
        <v>88.57</v>
      </c>
      <c r="N2241" s="10">
        <f>Q2_2025[[#This Row],[Besteld]]*Q2_2025[[#This Row],[Prijs 2]]</f>
        <v>885.69999999999993</v>
      </c>
      <c r="O2241" s="10">
        <f>IF(Q2_2025[[#This Row],[Brutobedrag 2]]&lt;Q2_2025[[#This Row],[Bruto - Rel.korting]],Q2_2025[[#This Row],[Brutobedrag 2]],Q2_2025[[#This Row],[Brutobedrag 2]]*(100-Q2_2025[[#This Row],[Relatiekorting percentage]])/100)</f>
        <v>708.56</v>
      </c>
      <c r="R2241" s="3"/>
      <c r="W2241"/>
      <c r="AB2241"/>
    </row>
    <row r="2242" spans="1:28" x14ac:dyDescent="0.3">
      <c r="A2242" t="s">
        <v>706</v>
      </c>
      <c r="B2242">
        <v>5030229</v>
      </c>
      <c r="C2242" t="s">
        <v>18</v>
      </c>
      <c r="D2242">
        <v>6</v>
      </c>
      <c r="E2242" s="10">
        <v>303.85000000000002</v>
      </c>
      <c r="F2242" s="10">
        <v>1823.1</v>
      </c>
      <c r="G2242" s="10">
        <v>1823.1</v>
      </c>
      <c r="H2242">
        <v>0</v>
      </c>
      <c r="I2242" s="51" t="str">
        <f>_xlfn.XLOOKUP(Q2_2025[[#This Row],[Artikelnr]],Artikel_prijzen[Artnr],Artikel_prijzen[Groep],"")</f>
        <v>Rigging</v>
      </c>
      <c r="J2242" s="10">
        <f>_xlfn.XLOOKUP(Q2_2025[[#This Row],[Artikelnr]],Artikel_prijzen[Artnr],Artikel_prijzen[Prijs 2025],"")</f>
        <v>295</v>
      </c>
      <c r="K2242" t="str">
        <f>IF(Q2_2025[[#This Row],[Artikelprijs]]&lt;&gt;"",IF(Q2_2025[[#This Row],[Stuksprijs]]=Q2_2025[[#This Row],[Artikelprijs]],"Prijs gelijk","Prijs wijkt af"),"")</f>
        <v>Prijs wijkt af</v>
      </c>
      <c r="L2242" t="str">
        <f>IF(Q2_2025[[#This Row],[Relatiekorting percentage]]=0,
    "Nvt",
    IF(Q2_2025[[#This Row],[Brutobedrag 2]] &lt; Q2_2025[[#This Row],[Bruto - Rel.korting]],
        "Nee",
        "Ja"))</f>
        <v>Nvt</v>
      </c>
      <c r="M2242" s="10">
        <f>IF(Q2_2025[[#This Row],[Artikelprijs]]&lt;&gt;"",Q2_2025[[#This Row],[Artikelprijs]],Q2_2025[[#This Row],[Stuksprijs]])</f>
        <v>295</v>
      </c>
      <c r="N2242" s="10">
        <f>Q2_2025[[#This Row],[Besteld]]*Q2_2025[[#This Row],[Prijs 2]]</f>
        <v>1770</v>
      </c>
      <c r="O2242" s="10">
        <f>IF(Q2_2025[[#This Row],[Brutobedrag 2]]&lt;Q2_2025[[#This Row],[Bruto - Rel.korting]],Q2_2025[[#This Row],[Brutobedrag 2]],Q2_2025[[#This Row],[Brutobedrag 2]]*(100-Q2_2025[[#This Row],[Relatiekorting percentage]])/100)</f>
        <v>1770</v>
      </c>
      <c r="R2242" s="3"/>
      <c r="W2242"/>
      <c r="AB2242"/>
    </row>
    <row r="2243" spans="1:28" x14ac:dyDescent="0.3">
      <c r="A2243" t="s">
        <v>706</v>
      </c>
      <c r="B2243">
        <v>2004082</v>
      </c>
      <c r="C2243" t="s">
        <v>347</v>
      </c>
      <c r="D2243">
        <v>2</v>
      </c>
      <c r="E2243" s="10">
        <v>128.75</v>
      </c>
      <c r="F2243" s="10">
        <v>257.5</v>
      </c>
      <c r="G2243" s="10">
        <v>257.5</v>
      </c>
      <c r="H2243">
        <v>0</v>
      </c>
      <c r="I2243" s="51" t="str">
        <f>_xlfn.XLOOKUP(Q2_2025[[#This Row],[Artikelnr]],Artikel_prijzen[Artnr],Artikel_prijzen[Groep],"")</f>
        <v/>
      </c>
      <c r="J2243" s="10" t="str">
        <f>_xlfn.XLOOKUP(Q2_2025[[#This Row],[Artikelnr]],Artikel_prijzen[Artnr],Artikel_prijzen[Prijs 2025],"")</f>
        <v/>
      </c>
      <c r="K2243" t="str">
        <f>IF(Q2_2025[[#This Row],[Artikelprijs]]&lt;&gt;"",IF(Q2_2025[[#This Row],[Stuksprijs]]=Q2_2025[[#This Row],[Artikelprijs]],"Prijs gelijk","Prijs wijkt af"),"")</f>
        <v/>
      </c>
      <c r="L2243" t="str">
        <f>IF(Q2_2025[[#This Row],[Relatiekorting percentage]]=0,
    "Nvt",
    IF(Q2_2025[[#This Row],[Brutobedrag 2]] &lt; Q2_2025[[#This Row],[Bruto - Rel.korting]],
        "Nee",
        "Ja"))</f>
        <v>Nvt</v>
      </c>
      <c r="M2243" s="10">
        <f>IF(Q2_2025[[#This Row],[Artikelprijs]]&lt;&gt;"",Q2_2025[[#This Row],[Artikelprijs]],Q2_2025[[#This Row],[Stuksprijs]])</f>
        <v>128.75</v>
      </c>
      <c r="N2243" s="10">
        <f>Q2_2025[[#This Row],[Besteld]]*Q2_2025[[#This Row],[Prijs 2]]</f>
        <v>257.5</v>
      </c>
      <c r="O2243" s="10">
        <f>IF(Q2_2025[[#This Row],[Brutobedrag 2]]&lt;Q2_2025[[#This Row],[Bruto - Rel.korting]],Q2_2025[[#This Row],[Brutobedrag 2]],Q2_2025[[#This Row],[Brutobedrag 2]]*(100-Q2_2025[[#This Row],[Relatiekorting percentage]])/100)</f>
        <v>257.5</v>
      </c>
      <c r="R2243" s="3"/>
      <c r="W2243"/>
      <c r="AB2243"/>
    </row>
    <row r="2244" spans="1:28" x14ac:dyDescent="0.3">
      <c r="A2244" t="s">
        <v>706</v>
      </c>
      <c r="B2244">
        <v>5030232</v>
      </c>
      <c r="C2244" t="s">
        <v>116</v>
      </c>
      <c r="D2244">
        <v>2</v>
      </c>
      <c r="E2244" s="10">
        <v>144.19999999999999</v>
      </c>
      <c r="F2244" s="10">
        <v>288.39999999999998</v>
      </c>
      <c r="G2244" s="10">
        <v>288.39999999999998</v>
      </c>
      <c r="H2244">
        <v>0</v>
      </c>
      <c r="I2244" s="51" t="str">
        <f>_xlfn.XLOOKUP(Q2_2025[[#This Row],[Artikelnr]],Artikel_prijzen[Artnr],Artikel_prijzen[Groep],"")</f>
        <v>Rigging</v>
      </c>
      <c r="J2244" s="10">
        <f>_xlfn.XLOOKUP(Q2_2025[[#This Row],[Artikelnr]],Artikel_prijzen[Artnr],Artikel_prijzen[Prijs 2025],"")</f>
        <v>140</v>
      </c>
      <c r="K2244" t="str">
        <f>IF(Q2_2025[[#This Row],[Artikelprijs]]&lt;&gt;"",IF(Q2_2025[[#This Row],[Stuksprijs]]=Q2_2025[[#This Row],[Artikelprijs]],"Prijs gelijk","Prijs wijkt af"),"")</f>
        <v>Prijs wijkt af</v>
      </c>
      <c r="L2244" t="str">
        <f>IF(Q2_2025[[#This Row],[Relatiekorting percentage]]=0,
    "Nvt",
    IF(Q2_2025[[#This Row],[Brutobedrag 2]] &lt; Q2_2025[[#This Row],[Bruto - Rel.korting]],
        "Nee",
        "Ja"))</f>
        <v>Nvt</v>
      </c>
      <c r="M2244" s="10">
        <f>IF(Q2_2025[[#This Row],[Artikelprijs]]&lt;&gt;"",Q2_2025[[#This Row],[Artikelprijs]],Q2_2025[[#This Row],[Stuksprijs]])</f>
        <v>140</v>
      </c>
      <c r="N2244" s="10">
        <f>Q2_2025[[#This Row],[Besteld]]*Q2_2025[[#This Row],[Prijs 2]]</f>
        <v>280</v>
      </c>
      <c r="O2244" s="10">
        <f>IF(Q2_2025[[#This Row],[Brutobedrag 2]]&lt;Q2_2025[[#This Row],[Bruto - Rel.korting]],Q2_2025[[#This Row],[Brutobedrag 2]],Q2_2025[[#This Row],[Brutobedrag 2]]*(100-Q2_2025[[#This Row],[Relatiekorting percentage]])/100)</f>
        <v>280</v>
      </c>
      <c r="R2244" s="3"/>
      <c r="W2244"/>
      <c r="AB2244"/>
    </row>
    <row r="2245" spans="1:28" x14ac:dyDescent="0.3">
      <c r="A2245" t="s">
        <v>706</v>
      </c>
      <c r="B2245">
        <v>5030001</v>
      </c>
      <c r="C2245" t="s">
        <v>132</v>
      </c>
      <c r="D2245">
        <v>12</v>
      </c>
      <c r="E2245" s="10">
        <v>28.84</v>
      </c>
      <c r="F2245" s="10">
        <v>346.08</v>
      </c>
      <c r="G2245" s="10">
        <v>346.08</v>
      </c>
      <c r="H2245">
        <v>0</v>
      </c>
      <c r="I2245" s="51" t="str">
        <f>_xlfn.XLOOKUP(Q2_2025[[#This Row],[Artikelnr]],Artikel_prijzen[Artnr],Artikel_prijzen[Groep],"")</f>
        <v>Rigging</v>
      </c>
      <c r="J2245" s="10">
        <f>_xlfn.XLOOKUP(Q2_2025[[#This Row],[Artikelnr]],Artikel_prijzen[Artnr],Artikel_prijzen[Prijs 2025],"")</f>
        <v>28</v>
      </c>
      <c r="K2245" t="str">
        <f>IF(Q2_2025[[#This Row],[Artikelprijs]]&lt;&gt;"",IF(Q2_2025[[#This Row],[Stuksprijs]]=Q2_2025[[#This Row],[Artikelprijs]],"Prijs gelijk","Prijs wijkt af"),"")</f>
        <v>Prijs wijkt af</v>
      </c>
      <c r="L2245" t="str">
        <f>IF(Q2_2025[[#This Row],[Relatiekorting percentage]]=0,
    "Nvt",
    IF(Q2_2025[[#This Row],[Brutobedrag 2]] &lt; Q2_2025[[#This Row],[Bruto - Rel.korting]],
        "Nee",
        "Ja"))</f>
        <v>Nvt</v>
      </c>
      <c r="M2245" s="10">
        <f>IF(Q2_2025[[#This Row],[Artikelprijs]]&lt;&gt;"",Q2_2025[[#This Row],[Artikelprijs]],Q2_2025[[#This Row],[Stuksprijs]])</f>
        <v>28</v>
      </c>
      <c r="N2245" s="10">
        <f>Q2_2025[[#This Row],[Besteld]]*Q2_2025[[#This Row],[Prijs 2]]</f>
        <v>336</v>
      </c>
      <c r="O2245" s="10">
        <f>IF(Q2_2025[[#This Row],[Brutobedrag 2]]&lt;Q2_2025[[#This Row],[Bruto - Rel.korting]],Q2_2025[[#This Row],[Brutobedrag 2]],Q2_2025[[#This Row],[Brutobedrag 2]]*(100-Q2_2025[[#This Row],[Relatiekorting percentage]])/100)</f>
        <v>336</v>
      </c>
      <c r="R2245" s="3"/>
      <c r="W2245"/>
      <c r="AB2245"/>
    </row>
    <row r="2246" spans="1:28" x14ac:dyDescent="0.3">
      <c r="A2246" t="s">
        <v>706</v>
      </c>
      <c r="B2246">
        <v>5040013</v>
      </c>
      <c r="C2246" t="s">
        <v>732</v>
      </c>
      <c r="D2246">
        <v>1</v>
      </c>
      <c r="E2246" s="10">
        <v>3656</v>
      </c>
      <c r="F2246" s="10">
        <v>3656</v>
      </c>
      <c r="G2246" s="10">
        <v>3290.4</v>
      </c>
      <c r="H2246">
        <v>10</v>
      </c>
      <c r="I2246" s="51" t="str">
        <f>_xlfn.XLOOKUP(Q2_2025[[#This Row],[Artikelnr]],Artikel_prijzen[Artnr],Artikel_prijzen[Groep],"")</f>
        <v>AV</v>
      </c>
      <c r="J2246" s="10">
        <f>_xlfn.XLOOKUP(Q2_2025[[#This Row],[Artikelnr]],Artikel_prijzen[Artnr],Artikel_prijzen[Prijs 2025],"")</f>
        <v>3250</v>
      </c>
      <c r="K2246" t="str">
        <f>IF(Q2_2025[[#This Row],[Artikelprijs]]&lt;&gt;"",IF(Q2_2025[[#This Row],[Stuksprijs]]=Q2_2025[[#This Row],[Artikelprijs]],"Prijs gelijk","Prijs wijkt af"),"")</f>
        <v>Prijs wijkt af</v>
      </c>
      <c r="L2246" t="str">
        <f>IF(Q2_2025[[#This Row],[Relatiekorting percentage]]=0,
    "Nvt",
    IF(Q2_2025[[#This Row],[Brutobedrag 2]] &lt; Q2_2025[[#This Row],[Bruto - Rel.korting]],
        "Nee",
        "Ja"))</f>
        <v>Nee</v>
      </c>
      <c r="M2246" s="10">
        <f>IF(Q2_2025[[#This Row],[Artikelprijs]]&lt;&gt;"",Q2_2025[[#This Row],[Artikelprijs]],Q2_2025[[#This Row],[Stuksprijs]])</f>
        <v>3250</v>
      </c>
      <c r="N2246" s="10">
        <f>Q2_2025[[#This Row],[Besteld]]*Q2_2025[[#This Row],[Prijs 2]]</f>
        <v>3250</v>
      </c>
      <c r="O2246" s="10">
        <f>IF(Q2_2025[[#This Row],[Brutobedrag 2]]&lt;Q2_2025[[#This Row],[Bruto - Rel.korting]],Q2_2025[[#This Row],[Brutobedrag 2]],Q2_2025[[#This Row],[Brutobedrag 2]]*(100-Q2_2025[[#This Row],[Relatiekorting percentage]])/100)</f>
        <v>3250</v>
      </c>
      <c r="R2246" s="3"/>
      <c r="W2246"/>
      <c r="AB2246"/>
    </row>
    <row r="2247" spans="1:28" x14ac:dyDescent="0.3">
      <c r="A2247" t="s">
        <v>706</v>
      </c>
      <c r="B2247">
        <v>4001251</v>
      </c>
      <c r="C2247" t="s">
        <v>688</v>
      </c>
      <c r="D2247">
        <v>1</v>
      </c>
      <c r="E2247" s="10">
        <v>132.5</v>
      </c>
      <c r="F2247" s="10">
        <v>132.5</v>
      </c>
      <c r="G2247" s="10">
        <v>119.25</v>
      </c>
      <c r="H2247">
        <v>10</v>
      </c>
      <c r="I2247" s="51" t="str">
        <f>_xlfn.XLOOKUP(Q2_2025[[#This Row],[Artikelnr]],Artikel_prijzen[Artnr],Artikel_prijzen[Groep],"")</f>
        <v/>
      </c>
      <c r="J2247" s="10" t="str">
        <f>_xlfn.XLOOKUP(Q2_2025[[#This Row],[Artikelnr]],Artikel_prijzen[Artnr],Artikel_prijzen[Prijs 2025],"")</f>
        <v/>
      </c>
      <c r="K2247" t="str">
        <f>IF(Q2_2025[[#This Row],[Artikelprijs]]&lt;&gt;"",IF(Q2_2025[[#This Row],[Stuksprijs]]=Q2_2025[[#This Row],[Artikelprijs]],"Prijs gelijk","Prijs wijkt af"),"")</f>
        <v/>
      </c>
      <c r="L2247" t="str">
        <f>IF(Q2_2025[[#This Row],[Relatiekorting percentage]]=0,
    "Nvt",
    IF(Q2_2025[[#This Row],[Brutobedrag 2]] &lt; Q2_2025[[#This Row],[Bruto - Rel.korting]],
        "Nee",
        "Ja"))</f>
        <v>Ja</v>
      </c>
      <c r="M2247" s="10">
        <f>IF(Q2_2025[[#This Row],[Artikelprijs]]&lt;&gt;"",Q2_2025[[#This Row],[Artikelprijs]],Q2_2025[[#This Row],[Stuksprijs]])</f>
        <v>132.5</v>
      </c>
      <c r="N2247" s="10">
        <f>Q2_2025[[#This Row],[Besteld]]*Q2_2025[[#This Row],[Prijs 2]]</f>
        <v>132.5</v>
      </c>
      <c r="O2247" s="10">
        <f>IF(Q2_2025[[#This Row],[Brutobedrag 2]]&lt;Q2_2025[[#This Row],[Bruto - Rel.korting]],Q2_2025[[#This Row],[Brutobedrag 2]],Q2_2025[[#This Row],[Brutobedrag 2]]*(100-Q2_2025[[#This Row],[Relatiekorting percentage]])/100)</f>
        <v>119.25</v>
      </c>
      <c r="R2247" s="3"/>
      <c r="W2247"/>
      <c r="AB2247"/>
    </row>
    <row r="2248" spans="1:28" x14ac:dyDescent="0.3">
      <c r="A2248" t="s">
        <v>706</v>
      </c>
      <c r="B2248">
        <v>4001227</v>
      </c>
      <c r="C2248" t="s">
        <v>79</v>
      </c>
      <c r="D2248">
        <v>1</v>
      </c>
      <c r="E2248" s="10">
        <v>15</v>
      </c>
      <c r="F2248" s="10">
        <v>15</v>
      </c>
      <c r="G2248" s="10">
        <v>13.5</v>
      </c>
      <c r="H2248">
        <v>10</v>
      </c>
      <c r="I2248" s="51" t="str">
        <f>_xlfn.XLOOKUP(Q2_2025[[#This Row],[Artikelnr]],Artikel_prijzen[Artnr],Artikel_prijzen[Groep],"")</f>
        <v/>
      </c>
      <c r="J2248" s="10" t="str">
        <f>_xlfn.XLOOKUP(Q2_2025[[#This Row],[Artikelnr]],Artikel_prijzen[Artnr],Artikel_prijzen[Prijs 2025],"")</f>
        <v/>
      </c>
      <c r="K2248" t="str">
        <f>IF(Q2_2025[[#This Row],[Artikelprijs]]&lt;&gt;"",IF(Q2_2025[[#This Row],[Stuksprijs]]=Q2_2025[[#This Row],[Artikelprijs]],"Prijs gelijk","Prijs wijkt af"),"")</f>
        <v/>
      </c>
      <c r="L2248" t="str">
        <f>IF(Q2_2025[[#This Row],[Relatiekorting percentage]]=0,
    "Nvt",
    IF(Q2_2025[[#This Row],[Brutobedrag 2]] &lt; Q2_2025[[#This Row],[Bruto - Rel.korting]],
        "Nee",
        "Ja"))</f>
        <v>Ja</v>
      </c>
      <c r="M2248" s="10">
        <f>IF(Q2_2025[[#This Row],[Artikelprijs]]&lt;&gt;"",Q2_2025[[#This Row],[Artikelprijs]],Q2_2025[[#This Row],[Stuksprijs]])</f>
        <v>15</v>
      </c>
      <c r="N2248" s="10">
        <f>Q2_2025[[#This Row],[Besteld]]*Q2_2025[[#This Row],[Prijs 2]]</f>
        <v>15</v>
      </c>
      <c r="O2248" s="10">
        <f>IF(Q2_2025[[#This Row],[Brutobedrag 2]]&lt;Q2_2025[[#This Row],[Bruto - Rel.korting]],Q2_2025[[#This Row],[Brutobedrag 2]],Q2_2025[[#This Row],[Brutobedrag 2]]*(100-Q2_2025[[#This Row],[Relatiekorting percentage]])/100)</f>
        <v>13.5</v>
      </c>
      <c r="R2248" s="3"/>
      <c r="W2248"/>
      <c r="AB2248"/>
    </row>
    <row r="2249" spans="1:28" x14ac:dyDescent="0.3">
      <c r="A2249" t="s">
        <v>706</v>
      </c>
      <c r="B2249">
        <v>5022038</v>
      </c>
      <c r="C2249" t="s">
        <v>516</v>
      </c>
      <c r="D2249">
        <v>1</v>
      </c>
      <c r="E2249" s="10">
        <v>1127.56</v>
      </c>
      <c r="F2249" s="10">
        <v>1127.56</v>
      </c>
      <c r="G2249" s="10">
        <v>1127.56</v>
      </c>
      <c r="H2249">
        <v>0</v>
      </c>
      <c r="I2249" s="51" t="str">
        <f>_xlfn.XLOOKUP(Q2_2025[[#This Row],[Artikelnr]],Artikel_prijzen[Artnr],Artikel_prijzen[Groep],"")</f>
        <v>Elektra</v>
      </c>
      <c r="J2249" s="10">
        <f>_xlfn.XLOOKUP(Q2_2025[[#This Row],[Artikelnr]],Artikel_prijzen[Artnr],Artikel_prijzen[Prijs 2025],"")</f>
        <v>700</v>
      </c>
      <c r="K2249" t="str">
        <f>IF(Q2_2025[[#This Row],[Artikelprijs]]&lt;&gt;"",IF(Q2_2025[[#This Row],[Stuksprijs]]=Q2_2025[[#This Row],[Artikelprijs]],"Prijs gelijk","Prijs wijkt af"),"")</f>
        <v>Prijs wijkt af</v>
      </c>
      <c r="L2249" t="str">
        <f>IF(Q2_2025[[#This Row],[Relatiekorting percentage]]=0,
    "Nvt",
    IF(Q2_2025[[#This Row],[Brutobedrag 2]] &lt; Q2_2025[[#This Row],[Bruto - Rel.korting]],
        "Nee",
        "Ja"))</f>
        <v>Nvt</v>
      </c>
      <c r="M2249" s="10">
        <f>IF(Q2_2025[[#This Row],[Artikelprijs]]&lt;&gt;"",Q2_2025[[#This Row],[Artikelprijs]],Q2_2025[[#This Row],[Stuksprijs]])</f>
        <v>700</v>
      </c>
      <c r="N2249" s="10">
        <f>Q2_2025[[#This Row],[Besteld]]*Q2_2025[[#This Row],[Prijs 2]]</f>
        <v>700</v>
      </c>
      <c r="O2249" s="10">
        <f>IF(Q2_2025[[#This Row],[Brutobedrag 2]]&lt;Q2_2025[[#This Row],[Bruto - Rel.korting]],Q2_2025[[#This Row],[Brutobedrag 2]],Q2_2025[[#This Row],[Brutobedrag 2]]*(100-Q2_2025[[#This Row],[Relatiekorting percentage]])/100)</f>
        <v>700</v>
      </c>
      <c r="R2249" s="3"/>
      <c r="W2249"/>
      <c r="AB2249"/>
    </row>
    <row r="2250" spans="1:28" x14ac:dyDescent="0.3">
      <c r="A2250" t="s">
        <v>706</v>
      </c>
      <c r="B2250">
        <v>3002024</v>
      </c>
      <c r="C2250" t="s">
        <v>700</v>
      </c>
      <c r="D2250">
        <v>1</v>
      </c>
      <c r="E2250" s="10">
        <v>104.09</v>
      </c>
      <c r="F2250" s="10">
        <v>104.09</v>
      </c>
      <c r="G2250" s="10">
        <v>83.27</v>
      </c>
      <c r="H2250">
        <v>20</v>
      </c>
      <c r="I2250" s="51" t="str">
        <f>_xlfn.XLOOKUP(Q2_2025[[#This Row],[Artikelnr]],Artikel_prijzen[Artnr],Artikel_prijzen[Groep],"")</f>
        <v/>
      </c>
      <c r="J2250" s="10" t="str">
        <f>_xlfn.XLOOKUP(Q2_2025[[#This Row],[Artikelnr]],Artikel_prijzen[Artnr],Artikel_prijzen[Prijs 2025],"")</f>
        <v/>
      </c>
      <c r="K2250" t="str">
        <f>IF(Q2_2025[[#This Row],[Artikelprijs]]&lt;&gt;"",IF(Q2_2025[[#This Row],[Stuksprijs]]=Q2_2025[[#This Row],[Artikelprijs]],"Prijs gelijk","Prijs wijkt af"),"")</f>
        <v/>
      </c>
      <c r="L2250" t="str">
        <f>IF(Q2_2025[[#This Row],[Relatiekorting percentage]]=0,
    "Nvt",
    IF(Q2_2025[[#This Row],[Brutobedrag 2]] &lt; Q2_2025[[#This Row],[Bruto - Rel.korting]],
        "Nee",
        "Ja"))</f>
        <v>Ja</v>
      </c>
      <c r="M2250" s="10">
        <f>IF(Q2_2025[[#This Row],[Artikelprijs]]&lt;&gt;"",Q2_2025[[#This Row],[Artikelprijs]],Q2_2025[[#This Row],[Stuksprijs]])</f>
        <v>104.09</v>
      </c>
      <c r="N2250" s="10">
        <f>Q2_2025[[#This Row],[Besteld]]*Q2_2025[[#This Row],[Prijs 2]]</f>
        <v>104.09</v>
      </c>
      <c r="O2250" s="10">
        <f>IF(Q2_2025[[#This Row],[Brutobedrag 2]]&lt;Q2_2025[[#This Row],[Bruto - Rel.korting]],Q2_2025[[#This Row],[Brutobedrag 2]],Q2_2025[[#This Row],[Brutobedrag 2]]*(100-Q2_2025[[#This Row],[Relatiekorting percentage]])/100)</f>
        <v>83.272000000000006</v>
      </c>
      <c r="R2250" s="3"/>
      <c r="W2250"/>
      <c r="AB2250"/>
    </row>
    <row r="2251" spans="1:28" x14ac:dyDescent="0.3">
      <c r="A2251" t="s">
        <v>706</v>
      </c>
      <c r="B2251">
        <v>1009001</v>
      </c>
      <c r="C2251" t="s">
        <v>355</v>
      </c>
      <c r="D2251">
        <v>1</v>
      </c>
      <c r="E2251" s="10">
        <v>24.73</v>
      </c>
      <c r="F2251" s="10">
        <v>24.73</v>
      </c>
      <c r="G2251" s="10">
        <v>19.78</v>
      </c>
      <c r="H2251">
        <v>20</v>
      </c>
      <c r="I2251" s="51" t="str">
        <f>_xlfn.XLOOKUP(Q2_2025[[#This Row],[Artikelnr]],Artikel_prijzen[Artnr],Artikel_prijzen[Groep],"")</f>
        <v/>
      </c>
      <c r="J2251" s="10" t="str">
        <f>_xlfn.XLOOKUP(Q2_2025[[#This Row],[Artikelnr]],Artikel_prijzen[Artnr],Artikel_prijzen[Prijs 2025],"")</f>
        <v/>
      </c>
      <c r="K2251" t="str">
        <f>IF(Q2_2025[[#This Row],[Artikelprijs]]&lt;&gt;"",IF(Q2_2025[[#This Row],[Stuksprijs]]=Q2_2025[[#This Row],[Artikelprijs]],"Prijs gelijk","Prijs wijkt af"),"")</f>
        <v/>
      </c>
      <c r="L2251" t="str">
        <f>IF(Q2_2025[[#This Row],[Relatiekorting percentage]]=0,
    "Nvt",
    IF(Q2_2025[[#This Row],[Brutobedrag 2]] &lt; Q2_2025[[#This Row],[Bruto - Rel.korting]],
        "Nee",
        "Ja"))</f>
        <v>Ja</v>
      </c>
      <c r="M2251" s="10">
        <f>IF(Q2_2025[[#This Row],[Artikelprijs]]&lt;&gt;"",Q2_2025[[#This Row],[Artikelprijs]],Q2_2025[[#This Row],[Stuksprijs]])</f>
        <v>24.73</v>
      </c>
      <c r="N2251" s="10">
        <f>Q2_2025[[#This Row],[Besteld]]*Q2_2025[[#This Row],[Prijs 2]]</f>
        <v>24.73</v>
      </c>
      <c r="O2251" s="10">
        <f>IF(Q2_2025[[#This Row],[Brutobedrag 2]]&lt;Q2_2025[[#This Row],[Bruto - Rel.korting]],Q2_2025[[#This Row],[Brutobedrag 2]],Q2_2025[[#This Row],[Brutobedrag 2]]*(100-Q2_2025[[#This Row],[Relatiekorting percentage]])/100)</f>
        <v>19.784000000000002</v>
      </c>
      <c r="R2251" s="3"/>
      <c r="W2251"/>
      <c r="AB2251"/>
    </row>
    <row r="2252" spans="1:28" x14ac:dyDescent="0.3">
      <c r="A2252" t="s">
        <v>706</v>
      </c>
      <c r="B2252">
        <v>5020002</v>
      </c>
      <c r="C2252" t="s">
        <v>56</v>
      </c>
      <c r="D2252">
        <v>25</v>
      </c>
      <c r="E2252" s="10">
        <v>39.65</v>
      </c>
      <c r="F2252" s="10">
        <v>991.25</v>
      </c>
      <c r="G2252" s="10">
        <v>793</v>
      </c>
      <c r="H2252">
        <v>20</v>
      </c>
      <c r="I2252" s="51" t="str">
        <f>_xlfn.XLOOKUP(Q2_2025[[#This Row],[Artikelnr]],Artikel_prijzen[Artnr],Artikel_prijzen[Groep],"")</f>
        <v/>
      </c>
      <c r="J2252" s="10" t="str">
        <f>_xlfn.XLOOKUP(Q2_2025[[#This Row],[Artikelnr]],Artikel_prijzen[Artnr],Artikel_prijzen[Prijs 2025],"")</f>
        <v/>
      </c>
      <c r="K2252" t="str">
        <f>IF(Q2_2025[[#This Row],[Artikelprijs]]&lt;&gt;"",IF(Q2_2025[[#This Row],[Stuksprijs]]=Q2_2025[[#This Row],[Artikelprijs]],"Prijs gelijk","Prijs wijkt af"),"")</f>
        <v/>
      </c>
      <c r="L2252" t="str">
        <f>IF(Q2_2025[[#This Row],[Relatiekorting percentage]]=0,
    "Nvt",
    IF(Q2_2025[[#This Row],[Brutobedrag 2]] &lt; Q2_2025[[#This Row],[Bruto - Rel.korting]],
        "Nee",
        "Ja"))</f>
        <v>Ja</v>
      </c>
      <c r="M2252" s="10">
        <f>IF(Q2_2025[[#This Row],[Artikelprijs]]&lt;&gt;"",Q2_2025[[#This Row],[Artikelprijs]],Q2_2025[[#This Row],[Stuksprijs]])</f>
        <v>39.65</v>
      </c>
      <c r="N2252" s="10">
        <f>Q2_2025[[#This Row],[Besteld]]*Q2_2025[[#This Row],[Prijs 2]]</f>
        <v>991.25</v>
      </c>
      <c r="O2252" s="10">
        <f>IF(Q2_2025[[#This Row],[Brutobedrag 2]]&lt;Q2_2025[[#This Row],[Bruto - Rel.korting]],Q2_2025[[#This Row],[Brutobedrag 2]],Q2_2025[[#This Row],[Brutobedrag 2]]*(100-Q2_2025[[#This Row],[Relatiekorting percentage]])/100)</f>
        <v>793</v>
      </c>
      <c r="R2252" s="3"/>
      <c r="W2252"/>
      <c r="AB2252"/>
    </row>
    <row r="2253" spans="1:28" x14ac:dyDescent="0.3">
      <c r="A2253" t="s">
        <v>706</v>
      </c>
      <c r="B2253">
        <v>3001013</v>
      </c>
      <c r="C2253" t="s">
        <v>325</v>
      </c>
      <c r="D2253">
        <v>22</v>
      </c>
      <c r="E2253" s="10">
        <v>17.89</v>
      </c>
      <c r="F2253" s="10">
        <v>393.58</v>
      </c>
      <c r="G2253" s="10">
        <v>314.86</v>
      </c>
      <c r="H2253">
        <v>20</v>
      </c>
      <c r="I2253" s="51" t="str">
        <f>_xlfn.XLOOKUP(Q2_2025[[#This Row],[Artikelnr]],Artikel_prijzen[Artnr],Artikel_prijzen[Groep],"")</f>
        <v/>
      </c>
      <c r="J2253" s="10" t="str">
        <f>_xlfn.XLOOKUP(Q2_2025[[#This Row],[Artikelnr]],Artikel_prijzen[Artnr],Artikel_prijzen[Prijs 2025],"")</f>
        <v/>
      </c>
      <c r="K2253" t="str">
        <f>IF(Q2_2025[[#This Row],[Artikelprijs]]&lt;&gt;"",IF(Q2_2025[[#This Row],[Stuksprijs]]=Q2_2025[[#This Row],[Artikelprijs]],"Prijs gelijk","Prijs wijkt af"),"")</f>
        <v/>
      </c>
      <c r="L2253" t="str">
        <f>IF(Q2_2025[[#This Row],[Relatiekorting percentage]]=0,
    "Nvt",
    IF(Q2_2025[[#This Row],[Brutobedrag 2]] &lt; Q2_2025[[#This Row],[Bruto - Rel.korting]],
        "Nee",
        "Ja"))</f>
        <v>Ja</v>
      </c>
      <c r="M2253" s="10">
        <f>IF(Q2_2025[[#This Row],[Artikelprijs]]&lt;&gt;"",Q2_2025[[#This Row],[Artikelprijs]],Q2_2025[[#This Row],[Stuksprijs]])</f>
        <v>17.89</v>
      </c>
      <c r="N2253" s="10">
        <f>Q2_2025[[#This Row],[Besteld]]*Q2_2025[[#This Row],[Prijs 2]]</f>
        <v>393.58000000000004</v>
      </c>
      <c r="O2253" s="10">
        <f>IF(Q2_2025[[#This Row],[Brutobedrag 2]]&lt;Q2_2025[[#This Row],[Bruto - Rel.korting]],Q2_2025[[#This Row],[Brutobedrag 2]],Q2_2025[[#This Row],[Brutobedrag 2]]*(100-Q2_2025[[#This Row],[Relatiekorting percentage]])/100)</f>
        <v>314.86400000000003</v>
      </c>
      <c r="R2253" s="3"/>
      <c r="W2253"/>
      <c r="AB2253"/>
    </row>
    <row r="2254" spans="1:28" x14ac:dyDescent="0.3">
      <c r="A2254" t="s">
        <v>706</v>
      </c>
      <c r="B2254">
        <v>5020008</v>
      </c>
      <c r="C2254" t="s">
        <v>52</v>
      </c>
      <c r="D2254">
        <v>2</v>
      </c>
      <c r="E2254" s="10">
        <v>32.96</v>
      </c>
      <c r="F2254" s="10">
        <v>65.92</v>
      </c>
      <c r="G2254" s="10">
        <v>52.74</v>
      </c>
      <c r="H2254">
        <v>20</v>
      </c>
      <c r="I2254" s="51" t="str">
        <f>_xlfn.XLOOKUP(Q2_2025[[#This Row],[Artikelnr]],Artikel_prijzen[Artnr],Artikel_prijzen[Groep],"")</f>
        <v/>
      </c>
      <c r="J2254" s="10" t="str">
        <f>_xlfn.XLOOKUP(Q2_2025[[#This Row],[Artikelnr]],Artikel_prijzen[Artnr],Artikel_prijzen[Prijs 2025],"")</f>
        <v/>
      </c>
      <c r="K2254" t="str">
        <f>IF(Q2_2025[[#This Row],[Artikelprijs]]&lt;&gt;"",IF(Q2_2025[[#This Row],[Stuksprijs]]=Q2_2025[[#This Row],[Artikelprijs]],"Prijs gelijk","Prijs wijkt af"),"")</f>
        <v/>
      </c>
      <c r="L2254" t="str">
        <f>IF(Q2_2025[[#This Row],[Relatiekorting percentage]]=0,
    "Nvt",
    IF(Q2_2025[[#This Row],[Brutobedrag 2]] &lt; Q2_2025[[#This Row],[Bruto - Rel.korting]],
        "Nee",
        "Ja"))</f>
        <v>Ja</v>
      </c>
      <c r="M2254" s="10">
        <f>IF(Q2_2025[[#This Row],[Artikelprijs]]&lt;&gt;"",Q2_2025[[#This Row],[Artikelprijs]],Q2_2025[[#This Row],[Stuksprijs]])</f>
        <v>32.96</v>
      </c>
      <c r="N2254" s="10">
        <f>Q2_2025[[#This Row],[Besteld]]*Q2_2025[[#This Row],[Prijs 2]]</f>
        <v>65.92</v>
      </c>
      <c r="O2254" s="10">
        <f>IF(Q2_2025[[#This Row],[Brutobedrag 2]]&lt;Q2_2025[[#This Row],[Bruto - Rel.korting]],Q2_2025[[#This Row],[Brutobedrag 2]],Q2_2025[[#This Row],[Brutobedrag 2]]*(100-Q2_2025[[#This Row],[Relatiekorting percentage]])/100)</f>
        <v>52.736000000000004</v>
      </c>
      <c r="R2254" s="3"/>
      <c r="W2254"/>
      <c r="AB2254"/>
    </row>
    <row r="2255" spans="1:28" x14ac:dyDescent="0.3">
      <c r="A2255" t="s">
        <v>706</v>
      </c>
      <c r="B2255">
        <v>5010017</v>
      </c>
      <c r="C2255" t="s">
        <v>248</v>
      </c>
      <c r="D2255">
        <v>48</v>
      </c>
      <c r="E2255" s="10">
        <v>48.93</v>
      </c>
      <c r="F2255" s="10">
        <v>2348.64</v>
      </c>
      <c r="G2255" s="10">
        <v>1878.91</v>
      </c>
      <c r="H2255">
        <v>20</v>
      </c>
      <c r="I2255" s="51" t="str">
        <f>_xlfn.XLOOKUP(Q2_2025[[#This Row],[Artikelnr]],Artikel_prijzen[Artnr],Artikel_prijzen[Groep],"")</f>
        <v/>
      </c>
      <c r="J2255" s="10" t="str">
        <f>_xlfn.XLOOKUP(Q2_2025[[#This Row],[Artikelnr]],Artikel_prijzen[Artnr],Artikel_prijzen[Prijs 2025],"")</f>
        <v/>
      </c>
      <c r="K2255" t="str">
        <f>IF(Q2_2025[[#This Row],[Artikelprijs]]&lt;&gt;"",IF(Q2_2025[[#This Row],[Stuksprijs]]=Q2_2025[[#This Row],[Artikelprijs]],"Prijs gelijk","Prijs wijkt af"),"")</f>
        <v/>
      </c>
      <c r="L2255" t="str">
        <f>IF(Q2_2025[[#This Row],[Relatiekorting percentage]]=0,
    "Nvt",
    IF(Q2_2025[[#This Row],[Brutobedrag 2]] &lt; Q2_2025[[#This Row],[Bruto - Rel.korting]],
        "Nee",
        "Ja"))</f>
        <v>Ja</v>
      </c>
      <c r="M2255" s="10">
        <f>IF(Q2_2025[[#This Row],[Artikelprijs]]&lt;&gt;"",Q2_2025[[#This Row],[Artikelprijs]],Q2_2025[[#This Row],[Stuksprijs]])</f>
        <v>48.93</v>
      </c>
      <c r="N2255" s="10">
        <f>Q2_2025[[#This Row],[Besteld]]*Q2_2025[[#This Row],[Prijs 2]]</f>
        <v>2348.64</v>
      </c>
      <c r="O2255" s="10">
        <f>IF(Q2_2025[[#This Row],[Brutobedrag 2]]&lt;Q2_2025[[#This Row],[Bruto - Rel.korting]],Q2_2025[[#This Row],[Brutobedrag 2]],Q2_2025[[#This Row],[Brutobedrag 2]]*(100-Q2_2025[[#This Row],[Relatiekorting percentage]])/100)</f>
        <v>1878.9119999999998</v>
      </c>
      <c r="R2255" s="3"/>
      <c r="W2255"/>
      <c r="AB2255"/>
    </row>
    <row r="2256" spans="1:28" x14ac:dyDescent="0.3">
      <c r="A2256" t="s">
        <v>706</v>
      </c>
      <c r="B2256">
        <v>4920004</v>
      </c>
      <c r="C2256" t="s">
        <v>550</v>
      </c>
      <c r="D2256">
        <v>1</v>
      </c>
      <c r="E2256" s="10">
        <v>8.93</v>
      </c>
      <c r="F2256" s="10">
        <v>8.93</v>
      </c>
      <c r="G2256" s="10">
        <v>8.93</v>
      </c>
      <c r="H2256">
        <v>0</v>
      </c>
      <c r="I2256" s="51" t="str">
        <f>_xlfn.XLOOKUP(Q2_2025[[#This Row],[Artikelnr]],Artikel_prijzen[Artnr],Artikel_prijzen[Groep],"")</f>
        <v/>
      </c>
      <c r="J2256" s="10" t="str">
        <f>_xlfn.XLOOKUP(Q2_2025[[#This Row],[Artikelnr]],Artikel_prijzen[Artnr],Artikel_prijzen[Prijs 2025],"")</f>
        <v/>
      </c>
      <c r="K2256" t="str">
        <f>IF(Q2_2025[[#This Row],[Artikelprijs]]&lt;&gt;"",IF(Q2_2025[[#This Row],[Stuksprijs]]=Q2_2025[[#This Row],[Artikelprijs]],"Prijs gelijk","Prijs wijkt af"),"")</f>
        <v/>
      </c>
      <c r="L2256" t="str">
        <f>IF(Q2_2025[[#This Row],[Relatiekorting percentage]]=0,
    "Nvt",
    IF(Q2_2025[[#This Row],[Brutobedrag 2]] &lt; Q2_2025[[#This Row],[Bruto - Rel.korting]],
        "Nee",
        "Ja"))</f>
        <v>Nvt</v>
      </c>
      <c r="M2256" s="10">
        <f>IF(Q2_2025[[#This Row],[Artikelprijs]]&lt;&gt;"",Q2_2025[[#This Row],[Artikelprijs]],Q2_2025[[#This Row],[Stuksprijs]])</f>
        <v>8.93</v>
      </c>
      <c r="N2256" s="10">
        <f>Q2_2025[[#This Row],[Besteld]]*Q2_2025[[#This Row],[Prijs 2]]</f>
        <v>8.93</v>
      </c>
      <c r="O2256" s="10">
        <f>IF(Q2_2025[[#This Row],[Brutobedrag 2]]&lt;Q2_2025[[#This Row],[Bruto - Rel.korting]],Q2_2025[[#This Row],[Brutobedrag 2]],Q2_2025[[#This Row],[Brutobedrag 2]]*(100-Q2_2025[[#This Row],[Relatiekorting percentage]])/100)</f>
        <v>8.93</v>
      </c>
      <c r="R2256" s="3"/>
      <c r="W2256"/>
      <c r="AB2256"/>
    </row>
    <row r="2257" spans="1:28" x14ac:dyDescent="0.3">
      <c r="A2257" t="s">
        <v>706</v>
      </c>
      <c r="B2257">
        <v>5021030</v>
      </c>
      <c r="C2257" t="s">
        <v>546</v>
      </c>
      <c r="D2257">
        <v>2</v>
      </c>
      <c r="E2257" s="10">
        <v>175</v>
      </c>
      <c r="F2257" s="10">
        <v>350</v>
      </c>
      <c r="G2257" s="10">
        <v>350</v>
      </c>
      <c r="H2257">
        <v>0</v>
      </c>
      <c r="I2257" s="51" t="str">
        <f>_xlfn.XLOOKUP(Q2_2025[[#This Row],[Artikelnr]],Artikel_prijzen[Artnr],Artikel_prijzen[Groep],"")</f>
        <v>Elektra</v>
      </c>
      <c r="J2257" s="10">
        <f>_xlfn.XLOOKUP(Q2_2025[[#This Row],[Artikelnr]],Artikel_prijzen[Artnr],Artikel_prijzen[Prijs 2025],"")</f>
        <v>106.8625</v>
      </c>
      <c r="K2257" t="str">
        <f>IF(Q2_2025[[#This Row],[Artikelprijs]]&lt;&gt;"",IF(Q2_2025[[#This Row],[Stuksprijs]]=Q2_2025[[#This Row],[Artikelprijs]],"Prijs gelijk","Prijs wijkt af"),"")</f>
        <v>Prijs wijkt af</v>
      </c>
      <c r="L2257" t="str">
        <f>IF(Q2_2025[[#This Row],[Relatiekorting percentage]]=0,
    "Nvt",
    IF(Q2_2025[[#This Row],[Brutobedrag 2]] &lt; Q2_2025[[#This Row],[Bruto - Rel.korting]],
        "Nee",
        "Ja"))</f>
        <v>Nvt</v>
      </c>
      <c r="M2257" s="10">
        <f>IF(Q2_2025[[#This Row],[Artikelprijs]]&lt;&gt;"",Q2_2025[[#This Row],[Artikelprijs]],Q2_2025[[#This Row],[Stuksprijs]])</f>
        <v>106.8625</v>
      </c>
      <c r="N2257" s="10">
        <f>Q2_2025[[#This Row],[Besteld]]*Q2_2025[[#This Row],[Prijs 2]]</f>
        <v>213.72499999999999</v>
      </c>
      <c r="O2257" s="10">
        <f>IF(Q2_2025[[#This Row],[Brutobedrag 2]]&lt;Q2_2025[[#This Row],[Bruto - Rel.korting]],Q2_2025[[#This Row],[Brutobedrag 2]],Q2_2025[[#This Row],[Brutobedrag 2]]*(100-Q2_2025[[#This Row],[Relatiekorting percentage]])/100)</f>
        <v>213.72499999999999</v>
      </c>
      <c r="R2257" s="3"/>
      <c r="W2257"/>
      <c r="AB2257"/>
    </row>
    <row r="2258" spans="1:28" x14ac:dyDescent="0.3">
      <c r="A2258" t="s">
        <v>706</v>
      </c>
      <c r="B2258">
        <v>5020002</v>
      </c>
      <c r="C2258" t="s">
        <v>56</v>
      </c>
      <c r="D2258">
        <v>2</v>
      </c>
      <c r="E2258" s="10">
        <v>39.65</v>
      </c>
      <c r="F2258" s="10">
        <v>79.3</v>
      </c>
      <c r="G2258" s="10">
        <v>63.44</v>
      </c>
      <c r="H2258">
        <v>20</v>
      </c>
      <c r="I2258" s="51" t="str">
        <f>_xlfn.XLOOKUP(Q2_2025[[#This Row],[Artikelnr]],Artikel_prijzen[Artnr],Artikel_prijzen[Groep],"")</f>
        <v/>
      </c>
      <c r="J2258" s="10" t="str">
        <f>_xlfn.XLOOKUP(Q2_2025[[#This Row],[Artikelnr]],Artikel_prijzen[Artnr],Artikel_prijzen[Prijs 2025],"")</f>
        <v/>
      </c>
      <c r="K2258" t="str">
        <f>IF(Q2_2025[[#This Row],[Artikelprijs]]&lt;&gt;"",IF(Q2_2025[[#This Row],[Stuksprijs]]=Q2_2025[[#This Row],[Artikelprijs]],"Prijs gelijk","Prijs wijkt af"),"")</f>
        <v/>
      </c>
      <c r="L2258" t="str">
        <f>IF(Q2_2025[[#This Row],[Relatiekorting percentage]]=0,
    "Nvt",
    IF(Q2_2025[[#This Row],[Brutobedrag 2]] &lt; Q2_2025[[#This Row],[Bruto - Rel.korting]],
        "Nee",
        "Ja"))</f>
        <v>Ja</v>
      </c>
      <c r="M2258" s="10">
        <f>IF(Q2_2025[[#This Row],[Artikelprijs]]&lt;&gt;"",Q2_2025[[#This Row],[Artikelprijs]],Q2_2025[[#This Row],[Stuksprijs]])</f>
        <v>39.65</v>
      </c>
      <c r="N2258" s="10">
        <f>Q2_2025[[#This Row],[Besteld]]*Q2_2025[[#This Row],[Prijs 2]]</f>
        <v>79.3</v>
      </c>
      <c r="O2258" s="10">
        <f>IF(Q2_2025[[#This Row],[Brutobedrag 2]]&lt;Q2_2025[[#This Row],[Bruto - Rel.korting]],Q2_2025[[#This Row],[Brutobedrag 2]],Q2_2025[[#This Row],[Brutobedrag 2]]*(100-Q2_2025[[#This Row],[Relatiekorting percentage]])/100)</f>
        <v>63.44</v>
      </c>
      <c r="R2258" s="3"/>
      <c r="W2258"/>
      <c r="AB2258"/>
    </row>
    <row r="2259" spans="1:28" x14ac:dyDescent="0.3">
      <c r="A2259" t="s">
        <v>706</v>
      </c>
      <c r="B2259">
        <v>3001013</v>
      </c>
      <c r="C2259" t="s">
        <v>325</v>
      </c>
      <c r="D2259">
        <v>1</v>
      </c>
      <c r="E2259" s="10">
        <v>17.89</v>
      </c>
      <c r="F2259" s="10">
        <v>17.89</v>
      </c>
      <c r="G2259" s="10">
        <v>14.31</v>
      </c>
      <c r="H2259">
        <v>20</v>
      </c>
      <c r="I2259" s="51" t="str">
        <f>_xlfn.XLOOKUP(Q2_2025[[#This Row],[Artikelnr]],Artikel_prijzen[Artnr],Artikel_prijzen[Groep],"")</f>
        <v/>
      </c>
      <c r="J2259" s="10" t="str">
        <f>_xlfn.XLOOKUP(Q2_2025[[#This Row],[Artikelnr]],Artikel_prijzen[Artnr],Artikel_prijzen[Prijs 2025],"")</f>
        <v/>
      </c>
      <c r="K2259" t="str">
        <f>IF(Q2_2025[[#This Row],[Artikelprijs]]&lt;&gt;"",IF(Q2_2025[[#This Row],[Stuksprijs]]=Q2_2025[[#This Row],[Artikelprijs]],"Prijs gelijk","Prijs wijkt af"),"")</f>
        <v/>
      </c>
      <c r="L2259" t="str">
        <f>IF(Q2_2025[[#This Row],[Relatiekorting percentage]]=0,
    "Nvt",
    IF(Q2_2025[[#This Row],[Brutobedrag 2]] &lt; Q2_2025[[#This Row],[Bruto - Rel.korting]],
        "Nee",
        "Ja"))</f>
        <v>Ja</v>
      </c>
      <c r="M2259" s="10">
        <f>IF(Q2_2025[[#This Row],[Artikelprijs]]&lt;&gt;"",Q2_2025[[#This Row],[Artikelprijs]],Q2_2025[[#This Row],[Stuksprijs]])</f>
        <v>17.89</v>
      </c>
      <c r="N2259" s="10">
        <f>Q2_2025[[#This Row],[Besteld]]*Q2_2025[[#This Row],[Prijs 2]]</f>
        <v>17.89</v>
      </c>
      <c r="O2259" s="10">
        <f>IF(Q2_2025[[#This Row],[Brutobedrag 2]]&lt;Q2_2025[[#This Row],[Bruto - Rel.korting]],Q2_2025[[#This Row],[Brutobedrag 2]],Q2_2025[[#This Row],[Brutobedrag 2]]*(100-Q2_2025[[#This Row],[Relatiekorting percentage]])/100)</f>
        <v>14.312000000000001</v>
      </c>
      <c r="R2259" s="3"/>
      <c r="W2259"/>
      <c r="AB2259"/>
    </row>
    <row r="2260" spans="1:28" x14ac:dyDescent="0.3">
      <c r="A2260" t="s">
        <v>706</v>
      </c>
      <c r="B2260">
        <v>4920004</v>
      </c>
      <c r="C2260" t="s">
        <v>550</v>
      </c>
      <c r="D2260">
        <v>1</v>
      </c>
      <c r="E2260" s="10">
        <v>8.93</v>
      </c>
      <c r="F2260" s="10">
        <v>8.93</v>
      </c>
      <c r="G2260" s="10">
        <v>8.93</v>
      </c>
      <c r="H2260">
        <v>0</v>
      </c>
      <c r="I2260" s="51" t="str">
        <f>_xlfn.XLOOKUP(Q2_2025[[#This Row],[Artikelnr]],Artikel_prijzen[Artnr],Artikel_prijzen[Groep],"")</f>
        <v/>
      </c>
      <c r="J2260" s="10" t="str">
        <f>_xlfn.XLOOKUP(Q2_2025[[#This Row],[Artikelnr]],Artikel_prijzen[Artnr],Artikel_prijzen[Prijs 2025],"")</f>
        <v/>
      </c>
      <c r="K2260" t="str">
        <f>IF(Q2_2025[[#This Row],[Artikelprijs]]&lt;&gt;"",IF(Q2_2025[[#This Row],[Stuksprijs]]=Q2_2025[[#This Row],[Artikelprijs]],"Prijs gelijk","Prijs wijkt af"),"")</f>
        <v/>
      </c>
      <c r="L2260" t="str">
        <f>IF(Q2_2025[[#This Row],[Relatiekorting percentage]]=0,
    "Nvt",
    IF(Q2_2025[[#This Row],[Brutobedrag 2]] &lt; Q2_2025[[#This Row],[Bruto - Rel.korting]],
        "Nee",
        "Ja"))</f>
        <v>Nvt</v>
      </c>
      <c r="M2260" s="10">
        <f>IF(Q2_2025[[#This Row],[Artikelprijs]]&lt;&gt;"",Q2_2025[[#This Row],[Artikelprijs]],Q2_2025[[#This Row],[Stuksprijs]])</f>
        <v>8.93</v>
      </c>
      <c r="N2260" s="10">
        <f>Q2_2025[[#This Row],[Besteld]]*Q2_2025[[#This Row],[Prijs 2]]</f>
        <v>8.93</v>
      </c>
      <c r="O2260" s="10">
        <f>IF(Q2_2025[[#This Row],[Brutobedrag 2]]&lt;Q2_2025[[#This Row],[Bruto - Rel.korting]],Q2_2025[[#This Row],[Brutobedrag 2]],Q2_2025[[#This Row],[Brutobedrag 2]]*(100-Q2_2025[[#This Row],[Relatiekorting percentage]])/100)</f>
        <v>8.93</v>
      </c>
      <c r="R2260" s="3"/>
      <c r="W2260"/>
      <c r="AB2260"/>
    </row>
    <row r="2261" spans="1:28" x14ac:dyDescent="0.3">
      <c r="A2261" t="s">
        <v>706</v>
      </c>
      <c r="B2261">
        <v>5010017</v>
      </c>
      <c r="C2261" t="s">
        <v>248</v>
      </c>
      <c r="D2261">
        <v>9</v>
      </c>
      <c r="E2261" s="10">
        <v>48.93</v>
      </c>
      <c r="F2261" s="10">
        <v>440.37</v>
      </c>
      <c r="G2261" s="10">
        <v>352.3</v>
      </c>
      <c r="H2261">
        <v>20</v>
      </c>
      <c r="I2261" s="51" t="str">
        <f>_xlfn.XLOOKUP(Q2_2025[[#This Row],[Artikelnr]],Artikel_prijzen[Artnr],Artikel_prijzen[Groep],"")</f>
        <v/>
      </c>
      <c r="J2261" s="10" t="str">
        <f>_xlfn.XLOOKUP(Q2_2025[[#This Row],[Artikelnr]],Artikel_prijzen[Artnr],Artikel_prijzen[Prijs 2025],"")</f>
        <v/>
      </c>
      <c r="K2261" t="str">
        <f>IF(Q2_2025[[#This Row],[Artikelprijs]]&lt;&gt;"",IF(Q2_2025[[#This Row],[Stuksprijs]]=Q2_2025[[#This Row],[Artikelprijs]],"Prijs gelijk","Prijs wijkt af"),"")</f>
        <v/>
      </c>
      <c r="L2261" t="str">
        <f>IF(Q2_2025[[#This Row],[Relatiekorting percentage]]=0,
    "Nvt",
    IF(Q2_2025[[#This Row],[Brutobedrag 2]] &lt; Q2_2025[[#This Row],[Bruto - Rel.korting]],
        "Nee",
        "Ja"))</f>
        <v>Ja</v>
      </c>
      <c r="M2261" s="10">
        <f>IF(Q2_2025[[#This Row],[Artikelprijs]]&lt;&gt;"",Q2_2025[[#This Row],[Artikelprijs]],Q2_2025[[#This Row],[Stuksprijs]])</f>
        <v>48.93</v>
      </c>
      <c r="N2261" s="10">
        <f>Q2_2025[[#This Row],[Besteld]]*Q2_2025[[#This Row],[Prijs 2]]</f>
        <v>440.37</v>
      </c>
      <c r="O2261" s="10">
        <f>IF(Q2_2025[[#This Row],[Brutobedrag 2]]&lt;Q2_2025[[#This Row],[Bruto - Rel.korting]],Q2_2025[[#This Row],[Brutobedrag 2]],Q2_2025[[#This Row],[Brutobedrag 2]]*(100-Q2_2025[[#This Row],[Relatiekorting percentage]])/100)</f>
        <v>352.29599999999999</v>
      </c>
      <c r="R2261" s="3"/>
      <c r="W2261"/>
      <c r="AB2261"/>
    </row>
    <row r="2262" spans="1:28" x14ac:dyDescent="0.3">
      <c r="A2262" t="s">
        <v>706</v>
      </c>
      <c r="B2262">
        <v>5010017</v>
      </c>
      <c r="C2262" t="s">
        <v>248</v>
      </c>
      <c r="D2262">
        <v>1</v>
      </c>
      <c r="E2262" s="10">
        <v>48.93</v>
      </c>
      <c r="F2262" s="10">
        <v>48.93</v>
      </c>
      <c r="G2262" s="10">
        <v>39.14</v>
      </c>
      <c r="H2262">
        <v>20</v>
      </c>
      <c r="I2262" s="51" t="str">
        <f>_xlfn.XLOOKUP(Q2_2025[[#This Row],[Artikelnr]],Artikel_prijzen[Artnr],Artikel_prijzen[Groep],"")</f>
        <v/>
      </c>
      <c r="J2262" s="10" t="str">
        <f>_xlfn.XLOOKUP(Q2_2025[[#This Row],[Artikelnr]],Artikel_prijzen[Artnr],Artikel_prijzen[Prijs 2025],"")</f>
        <v/>
      </c>
      <c r="K2262" t="str">
        <f>IF(Q2_2025[[#This Row],[Artikelprijs]]&lt;&gt;"",IF(Q2_2025[[#This Row],[Stuksprijs]]=Q2_2025[[#This Row],[Artikelprijs]],"Prijs gelijk","Prijs wijkt af"),"")</f>
        <v/>
      </c>
      <c r="L2262" t="str">
        <f>IF(Q2_2025[[#This Row],[Relatiekorting percentage]]=0,
    "Nvt",
    IF(Q2_2025[[#This Row],[Brutobedrag 2]] &lt; Q2_2025[[#This Row],[Bruto - Rel.korting]],
        "Nee",
        "Ja"))</f>
        <v>Ja</v>
      </c>
      <c r="M2262" s="10">
        <f>IF(Q2_2025[[#This Row],[Artikelprijs]]&lt;&gt;"",Q2_2025[[#This Row],[Artikelprijs]],Q2_2025[[#This Row],[Stuksprijs]])</f>
        <v>48.93</v>
      </c>
      <c r="N2262" s="10">
        <f>Q2_2025[[#This Row],[Besteld]]*Q2_2025[[#This Row],[Prijs 2]]</f>
        <v>48.93</v>
      </c>
      <c r="O2262" s="10">
        <f>IF(Q2_2025[[#This Row],[Brutobedrag 2]]&lt;Q2_2025[[#This Row],[Bruto - Rel.korting]],Q2_2025[[#This Row],[Brutobedrag 2]],Q2_2025[[#This Row],[Brutobedrag 2]]*(100-Q2_2025[[#This Row],[Relatiekorting percentage]])/100)</f>
        <v>39.143999999999998</v>
      </c>
      <c r="R2262" s="3"/>
      <c r="W2262"/>
      <c r="AB2262"/>
    </row>
    <row r="2263" spans="1:28" x14ac:dyDescent="0.3">
      <c r="A2263" t="s">
        <v>706</v>
      </c>
      <c r="B2263">
        <v>5021030</v>
      </c>
      <c r="C2263" t="s">
        <v>546</v>
      </c>
      <c r="D2263">
        <v>3</v>
      </c>
      <c r="E2263" s="10">
        <v>175</v>
      </c>
      <c r="F2263" s="10">
        <v>525</v>
      </c>
      <c r="G2263" s="10">
        <v>525</v>
      </c>
      <c r="H2263">
        <v>0</v>
      </c>
      <c r="I2263" s="51" t="str">
        <f>_xlfn.XLOOKUP(Q2_2025[[#This Row],[Artikelnr]],Artikel_prijzen[Artnr],Artikel_prijzen[Groep],"")</f>
        <v>Elektra</v>
      </c>
      <c r="J2263" s="10">
        <f>_xlfn.XLOOKUP(Q2_2025[[#This Row],[Artikelnr]],Artikel_prijzen[Artnr],Artikel_prijzen[Prijs 2025],"")</f>
        <v>106.8625</v>
      </c>
      <c r="K2263" t="str">
        <f>IF(Q2_2025[[#This Row],[Artikelprijs]]&lt;&gt;"",IF(Q2_2025[[#This Row],[Stuksprijs]]=Q2_2025[[#This Row],[Artikelprijs]],"Prijs gelijk","Prijs wijkt af"),"")</f>
        <v>Prijs wijkt af</v>
      </c>
      <c r="L2263" t="str">
        <f>IF(Q2_2025[[#This Row],[Relatiekorting percentage]]=0,
    "Nvt",
    IF(Q2_2025[[#This Row],[Brutobedrag 2]] &lt; Q2_2025[[#This Row],[Bruto - Rel.korting]],
        "Nee",
        "Ja"))</f>
        <v>Nvt</v>
      </c>
      <c r="M2263" s="10">
        <f>IF(Q2_2025[[#This Row],[Artikelprijs]]&lt;&gt;"",Q2_2025[[#This Row],[Artikelprijs]],Q2_2025[[#This Row],[Stuksprijs]])</f>
        <v>106.8625</v>
      </c>
      <c r="N2263" s="10">
        <f>Q2_2025[[#This Row],[Besteld]]*Q2_2025[[#This Row],[Prijs 2]]</f>
        <v>320.58749999999998</v>
      </c>
      <c r="O2263" s="10">
        <f>IF(Q2_2025[[#This Row],[Brutobedrag 2]]&lt;Q2_2025[[#This Row],[Bruto - Rel.korting]],Q2_2025[[#This Row],[Brutobedrag 2]],Q2_2025[[#This Row],[Brutobedrag 2]]*(100-Q2_2025[[#This Row],[Relatiekorting percentage]])/100)</f>
        <v>320.58749999999998</v>
      </c>
      <c r="R2263" s="3"/>
      <c r="W2263"/>
      <c r="AB2263"/>
    </row>
    <row r="2264" spans="1:28" x14ac:dyDescent="0.3">
      <c r="A2264" t="s">
        <v>706</v>
      </c>
      <c r="B2264">
        <v>5020002</v>
      </c>
      <c r="C2264" t="s">
        <v>56</v>
      </c>
      <c r="D2264">
        <v>8</v>
      </c>
      <c r="E2264" s="10">
        <v>39.65</v>
      </c>
      <c r="F2264" s="10">
        <v>317.2</v>
      </c>
      <c r="G2264" s="10">
        <v>253.76</v>
      </c>
      <c r="H2264">
        <v>20</v>
      </c>
      <c r="I2264" s="51" t="str">
        <f>_xlfn.XLOOKUP(Q2_2025[[#This Row],[Artikelnr]],Artikel_prijzen[Artnr],Artikel_prijzen[Groep],"")</f>
        <v/>
      </c>
      <c r="J2264" s="10" t="str">
        <f>_xlfn.XLOOKUP(Q2_2025[[#This Row],[Artikelnr]],Artikel_prijzen[Artnr],Artikel_prijzen[Prijs 2025],"")</f>
        <v/>
      </c>
      <c r="K2264" t="str">
        <f>IF(Q2_2025[[#This Row],[Artikelprijs]]&lt;&gt;"",IF(Q2_2025[[#This Row],[Stuksprijs]]=Q2_2025[[#This Row],[Artikelprijs]],"Prijs gelijk","Prijs wijkt af"),"")</f>
        <v/>
      </c>
      <c r="L2264" t="str">
        <f>IF(Q2_2025[[#This Row],[Relatiekorting percentage]]=0,
    "Nvt",
    IF(Q2_2025[[#This Row],[Brutobedrag 2]] &lt; Q2_2025[[#This Row],[Bruto - Rel.korting]],
        "Nee",
        "Ja"))</f>
        <v>Ja</v>
      </c>
      <c r="M2264" s="10">
        <f>IF(Q2_2025[[#This Row],[Artikelprijs]]&lt;&gt;"",Q2_2025[[#This Row],[Artikelprijs]],Q2_2025[[#This Row],[Stuksprijs]])</f>
        <v>39.65</v>
      </c>
      <c r="N2264" s="10">
        <f>Q2_2025[[#This Row],[Besteld]]*Q2_2025[[#This Row],[Prijs 2]]</f>
        <v>317.2</v>
      </c>
      <c r="O2264" s="10">
        <f>IF(Q2_2025[[#This Row],[Brutobedrag 2]]&lt;Q2_2025[[#This Row],[Bruto - Rel.korting]],Q2_2025[[#This Row],[Brutobedrag 2]],Q2_2025[[#This Row],[Brutobedrag 2]]*(100-Q2_2025[[#This Row],[Relatiekorting percentage]])/100)</f>
        <v>253.76</v>
      </c>
      <c r="R2264" s="3"/>
      <c r="W2264"/>
      <c r="AB2264"/>
    </row>
    <row r="2265" spans="1:28" x14ac:dyDescent="0.3">
      <c r="A2265" t="s">
        <v>706</v>
      </c>
      <c r="B2265">
        <v>3001013</v>
      </c>
      <c r="C2265" t="s">
        <v>325</v>
      </c>
      <c r="D2265">
        <v>8</v>
      </c>
      <c r="E2265" s="10">
        <v>17.89</v>
      </c>
      <c r="F2265" s="10">
        <v>143.12</v>
      </c>
      <c r="G2265" s="10">
        <v>114.5</v>
      </c>
      <c r="H2265">
        <v>20</v>
      </c>
      <c r="I2265" s="51" t="str">
        <f>_xlfn.XLOOKUP(Q2_2025[[#This Row],[Artikelnr]],Artikel_prijzen[Artnr],Artikel_prijzen[Groep],"")</f>
        <v/>
      </c>
      <c r="J2265" s="10" t="str">
        <f>_xlfn.XLOOKUP(Q2_2025[[#This Row],[Artikelnr]],Artikel_prijzen[Artnr],Artikel_prijzen[Prijs 2025],"")</f>
        <v/>
      </c>
      <c r="K2265" t="str">
        <f>IF(Q2_2025[[#This Row],[Artikelprijs]]&lt;&gt;"",IF(Q2_2025[[#This Row],[Stuksprijs]]=Q2_2025[[#This Row],[Artikelprijs]],"Prijs gelijk","Prijs wijkt af"),"")</f>
        <v/>
      </c>
      <c r="L2265" t="str">
        <f>IF(Q2_2025[[#This Row],[Relatiekorting percentage]]=0,
    "Nvt",
    IF(Q2_2025[[#This Row],[Brutobedrag 2]] &lt; Q2_2025[[#This Row],[Bruto - Rel.korting]],
        "Nee",
        "Ja"))</f>
        <v>Ja</v>
      </c>
      <c r="M2265" s="10">
        <f>IF(Q2_2025[[#This Row],[Artikelprijs]]&lt;&gt;"",Q2_2025[[#This Row],[Artikelprijs]],Q2_2025[[#This Row],[Stuksprijs]])</f>
        <v>17.89</v>
      </c>
      <c r="N2265" s="10">
        <f>Q2_2025[[#This Row],[Besteld]]*Q2_2025[[#This Row],[Prijs 2]]</f>
        <v>143.12</v>
      </c>
      <c r="O2265" s="10">
        <f>IF(Q2_2025[[#This Row],[Brutobedrag 2]]&lt;Q2_2025[[#This Row],[Bruto - Rel.korting]],Q2_2025[[#This Row],[Brutobedrag 2]],Q2_2025[[#This Row],[Brutobedrag 2]]*(100-Q2_2025[[#This Row],[Relatiekorting percentage]])/100)</f>
        <v>114.49600000000001</v>
      </c>
      <c r="R2265" s="3"/>
      <c r="W2265"/>
      <c r="AB2265"/>
    </row>
    <row r="2266" spans="1:28" x14ac:dyDescent="0.3">
      <c r="A2266" t="s">
        <v>706</v>
      </c>
      <c r="B2266">
        <v>4920004</v>
      </c>
      <c r="C2266" t="s">
        <v>550</v>
      </c>
      <c r="D2266">
        <v>1</v>
      </c>
      <c r="E2266" s="10">
        <v>8.93</v>
      </c>
      <c r="F2266" s="10">
        <v>8.93</v>
      </c>
      <c r="G2266" s="10">
        <v>7.14</v>
      </c>
      <c r="H2266">
        <v>20</v>
      </c>
      <c r="I2266" s="51" t="str">
        <f>_xlfn.XLOOKUP(Q2_2025[[#This Row],[Artikelnr]],Artikel_prijzen[Artnr],Artikel_prijzen[Groep],"")</f>
        <v/>
      </c>
      <c r="J2266" s="10" t="str">
        <f>_xlfn.XLOOKUP(Q2_2025[[#This Row],[Artikelnr]],Artikel_prijzen[Artnr],Artikel_prijzen[Prijs 2025],"")</f>
        <v/>
      </c>
      <c r="K2266" t="str">
        <f>IF(Q2_2025[[#This Row],[Artikelprijs]]&lt;&gt;"",IF(Q2_2025[[#This Row],[Stuksprijs]]=Q2_2025[[#This Row],[Artikelprijs]],"Prijs gelijk","Prijs wijkt af"),"")</f>
        <v/>
      </c>
      <c r="L2266" t="str">
        <f>IF(Q2_2025[[#This Row],[Relatiekorting percentage]]=0,
    "Nvt",
    IF(Q2_2025[[#This Row],[Brutobedrag 2]] &lt; Q2_2025[[#This Row],[Bruto - Rel.korting]],
        "Nee",
        "Ja"))</f>
        <v>Ja</v>
      </c>
      <c r="M2266" s="10">
        <f>IF(Q2_2025[[#This Row],[Artikelprijs]]&lt;&gt;"",Q2_2025[[#This Row],[Artikelprijs]],Q2_2025[[#This Row],[Stuksprijs]])</f>
        <v>8.93</v>
      </c>
      <c r="N2266" s="10">
        <f>Q2_2025[[#This Row],[Besteld]]*Q2_2025[[#This Row],[Prijs 2]]</f>
        <v>8.93</v>
      </c>
      <c r="O2266" s="10">
        <f>IF(Q2_2025[[#This Row],[Brutobedrag 2]]&lt;Q2_2025[[#This Row],[Bruto - Rel.korting]],Q2_2025[[#This Row],[Brutobedrag 2]],Q2_2025[[#This Row],[Brutobedrag 2]]*(100-Q2_2025[[#This Row],[Relatiekorting percentage]])/100)</f>
        <v>7.1440000000000001</v>
      </c>
      <c r="R2266" s="3"/>
      <c r="W2266"/>
      <c r="AB2266"/>
    </row>
    <row r="2267" spans="1:28" x14ac:dyDescent="0.3">
      <c r="A2267" t="s">
        <v>706</v>
      </c>
      <c r="B2267">
        <v>5010017</v>
      </c>
      <c r="C2267" t="s">
        <v>248</v>
      </c>
      <c r="D2267">
        <v>16</v>
      </c>
      <c r="E2267" s="10">
        <v>48.93</v>
      </c>
      <c r="F2267" s="10">
        <v>782.88</v>
      </c>
      <c r="G2267" s="10">
        <v>626.29999999999995</v>
      </c>
      <c r="H2267">
        <v>20</v>
      </c>
      <c r="I2267" s="51" t="str">
        <f>_xlfn.XLOOKUP(Q2_2025[[#This Row],[Artikelnr]],Artikel_prijzen[Artnr],Artikel_prijzen[Groep],"")</f>
        <v/>
      </c>
      <c r="J2267" s="10" t="str">
        <f>_xlfn.XLOOKUP(Q2_2025[[#This Row],[Artikelnr]],Artikel_prijzen[Artnr],Artikel_prijzen[Prijs 2025],"")</f>
        <v/>
      </c>
      <c r="K2267" t="str">
        <f>IF(Q2_2025[[#This Row],[Artikelprijs]]&lt;&gt;"",IF(Q2_2025[[#This Row],[Stuksprijs]]=Q2_2025[[#This Row],[Artikelprijs]],"Prijs gelijk","Prijs wijkt af"),"")</f>
        <v/>
      </c>
      <c r="L2267" t="str">
        <f>IF(Q2_2025[[#This Row],[Relatiekorting percentage]]=0,
    "Nvt",
    IF(Q2_2025[[#This Row],[Brutobedrag 2]] &lt; Q2_2025[[#This Row],[Bruto - Rel.korting]],
        "Nee",
        "Ja"))</f>
        <v>Ja</v>
      </c>
      <c r="M2267" s="10">
        <f>IF(Q2_2025[[#This Row],[Artikelprijs]]&lt;&gt;"",Q2_2025[[#This Row],[Artikelprijs]],Q2_2025[[#This Row],[Stuksprijs]])</f>
        <v>48.93</v>
      </c>
      <c r="N2267" s="10">
        <f>Q2_2025[[#This Row],[Besteld]]*Q2_2025[[#This Row],[Prijs 2]]</f>
        <v>782.88</v>
      </c>
      <c r="O2267" s="10">
        <f>IF(Q2_2025[[#This Row],[Brutobedrag 2]]&lt;Q2_2025[[#This Row],[Bruto - Rel.korting]],Q2_2025[[#This Row],[Brutobedrag 2]],Q2_2025[[#This Row],[Brutobedrag 2]]*(100-Q2_2025[[#This Row],[Relatiekorting percentage]])/100)</f>
        <v>626.30399999999997</v>
      </c>
      <c r="R2267" s="3"/>
      <c r="W2267"/>
      <c r="AB2267"/>
    </row>
    <row r="2268" spans="1:28" x14ac:dyDescent="0.3">
      <c r="A2268" t="s">
        <v>706</v>
      </c>
      <c r="B2268">
        <v>5021030</v>
      </c>
      <c r="C2268" t="s">
        <v>546</v>
      </c>
      <c r="D2268">
        <v>1</v>
      </c>
      <c r="E2268" s="10">
        <v>175</v>
      </c>
      <c r="F2268" s="10">
        <v>175</v>
      </c>
      <c r="G2268" s="10">
        <v>175</v>
      </c>
      <c r="H2268">
        <v>0</v>
      </c>
      <c r="I2268" s="51" t="str">
        <f>_xlfn.XLOOKUP(Q2_2025[[#This Row],[Artikelnr]],Artikel_prijzen[Artnr],Artikel_prijzen[Groep],"")</f>
        <v>Elektra</v>
      </c>
      <c r="J2268" s="10">
        <f>_xlfn.XLOOKUP(Q2_2025[[#This Row],[Artikelnr]],Artikel_prijzen[Artnr],Artikel_prijzen[Prijs 2025],"")</f>
        <v>106.8625</v>
      </c>
      <c r="K2268" t="str">
        <f>IF(Q2_2025[[#This Row],[Artikelprijs]]&lt;&gt;"",IF(Q2_2025[[#This Row],[Stuksprijs]]=Q2_2025[[#This Row],[Artikelprijs]],"Prijs gelijk","Prijs wijkt af"),"")</f>
        <v>Prijs wijkt af</v>
      </c>
      <c r="L2268" t="str">
        <f>IF(Q2_2025[[#This Row],[Relatiekorting percentage]]=0,
    "Nvt",
    IF(Q2_2025[[#This Row],[Brutobedrag 2]] &lt; Q2_2025[[#This Row],[Bruto - Rel.korting]],
        "Nee",
        "Ja"))</f>
        <v>Nvt</v>
      </c>
      <c r="M2268" s="10">
        <f>IF(Q2_2025[[#This Row],[Artikelprijs]]&lt;&gt;"",Q2_2025[[#This Row],[Artikelprijs]],Q2_2025[[#This Row],[Stuksprijs]])</f>
        <v>106.8625</v>
      </c>
      <c r="N2268" s="10">
        <f>Q2_2025[[#This Row],[Besteld]]*Q2_2025[[#This Row],[Prijs 2]]</f>
        <v>106.8625</v>
      </c>
      <c r="O2268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2268" s="3"/>
      <c r="W2268"/>
      <c r="AB2268"/>
    </row>
    <row r="2269" spans="1:28" x14ac:dyDescent="0.3">
      <c r="A2269" t="s">
        <v>706</v>
      </c>
      <c r="B2269">
        <v>5020002</v>
      </c>
      <c r="C2269" t="s">
        <v>56</v>
      </c>
      <c r="D2269">
        <v>2</v>
      </c>
      <c r="E2269" s="10">
        <v>39.65</v>
      </c>
      <c r="F2269" s="10">
        <v>79.3</v>
      </c>
      <c r="G2269" s="10">
        <v>63.44</v>
      </c>
      <c r="H2269">
        <v>20</v>
      </c>
      <c r="I2269" s="51" t="str">
        <f>_xlfn.XLOOKUP(Q2_2025[[#This Row],[Artikelnr]],Artikel_prijzen[Artnr],Artikel_prijzen[Groep],"")</f>
        <v/>
      </c>
      <c r="J2269" s="10" t="str">
        <f>_xlfn.XLOOKUP(Q2_2025[[#This Row],[Artikelnr]],Artikel_prijzen[Artnr],Artikel_prijzen[Prijs 2025],"")</f>
        <v/>
      </c>
      <c r="K2269" t="str">
        <f>IF(Q2_2025[[#This Row],[Artikelprijs]]&lt;&gt;"",IF(Q2_2025[[#This Row],[Stuksprijs]]=Q2_2025[[#This Row],[Artikelprijs]],"Prijs gelijk","Prijs wijkt af"),"")</f>
        <v/>
      </c>
      <c r="L2269" t="str">
        <f>IF(Q2_2025[[#This Row],[Relatiekorting percentage]]=0,
    "Nvt",
    IF(Q2_2025[[#This Row],[Brutobedrag 2]] &lt; Q2_2025[[#This Row],[Bruto - Rel.korting]],
        "Nee",
        "Ja"))</f>
        <v>Ja</v>
      </c>
      <c r="M2269" s="10">
        <f>IF(Q2_2025[[#This Row],[Artikelprijs]]&lt;&gt;"",Q2_2025[[#This Row],[Artikelprijs]],Q2_2025[[#This Row],[Stuksprijs]])</f>
        <v>39.65</v>
      </c>
      <c r="N2269" s="10">
        <f>Q2_2025[[#This Row],[Besteld]]*Q2_2025[[#This Row],[Prijs 2]]</f>
        <v>79.3</v>
      </c>
      <c r="O2269" s="10">
        <f>IF(Q2_2025[[#This Row],[Brutobedrag 2]]&lt;Q2_2025[[#This Row],[Bruto - Rel.korting]],Q2_2025[[#This Row],[Brutobedrag 2]],Q2_2025[[#This Row],[Brutobedrag 2]]*(100-Q2_2025[[#This Row],[Relatiekorting percentage]])/100)</f>
        <v>63.44</v>
      </c>
      <c r="R2269" s="3"/>
      <c r="W2269"/>
      <c r="AB2269"/>
    </row>
    <row r="2270" spans="1:28" x14ac:dyDescent="0.3">
      <c r="A2270" t="s">
        <v>706</v>
      </c>
      <c r="B2270">
        <v>4920004</v>
      </c>
      <c r="C2270" t="s">
        <v>550</v>
      </c>
      <c r="D2270">
        <v>1</v>
      </c>
      <c r="E2270" s="10">
        <v>8.93</v>
      </c>
      <c r="F2270" s="10">
        <v>8.93</v>
      </c>
      <c r="G2270" s="10">
        <v>8.93</v>
      </c>
      <c r="H2270">
        <v>0</v>
      </c>
      <c r="I2270" s="51" t="str">
        <f>_xlfn.XLOOKUP(Q2_2025[[#This Row],[Artikelnr]],Artikel_prijzen[Artnr],Artikel_prijzen[Groep],"")</f>
        <v/>
      </c>
      <c r="J2270" s="10" t="str">
        <f>_xlfn.XLOOKUP(Q2_2025[[#This Row],[Artikelnr]],Artikel_prijzen[Artnr],Artikel_prijzen[Prijs 2025],"")</f>
        <v/>
      </c>
      <c r="K2270" t="str">
        <f>IF(Q2_2025[[#This Row],[Artikelprijs]]&lt;&gt;"",IF(Q2_2025[[#This Row],[Stuksprijs]]=Q2_2025[[#This Row],[Artikelprijs]],"Prijs gelijk","Prijs wijkt af"),"")</f>
        <v/>
      </c>
      <c r="L2270" t="str">
        <f>IF(Q2_2025[[#This Row],[Relatiekorting percentage]]=0,
    "Nvt",
    IF(Q2_2025[[#This Row],[Brutobedrag 2]] &lt; Q2_2025[[#This Row],[Bruto - Rel.korting]],
        "Nee",
        "Ja"))</f>
        <v>Nvt</v>
      </c>
      <c r="M2270" s="10">
        <f>IF(Q2_2025[[#This Row],[Artikelprijs]]&lt;&gt;"",Q2_2025[[#This Row],[Artikelprijs]],Q2_2025[[#This Row],[Stuksprijs]])</f>
        <v>8.93</v>
      </c>
      <c r="N2270" s="10">
        <f>Q2_2025[[#This Row],[Besteld]]*Q2_2025[[#This Row],[Prijs 2]]</f>
        <v>8.93</v>
      </c>
      <c r="O2270" s="10">
        <f>IF(Q2_2025[[#This Row],[Brutobedrag 2]]&lt;Q2_2025[[#This Row],[Bruto - Rel.korting]],Q2_2025[[#This Row],[Brutobedrag 2]],Q2_2025[[#This Row],[Brutobedrag 2]]*(100-Q2_2025[[#This Row],[Relatiekorting percentage]])/100)</f>
        <v>8.93</v>
      </c>
      <c r="R2270" s="3"/>
      <c r="W2270"/>
      <c r="AB2270"/>
    </row>
    <row r="2271" spans="1:28" x14ac:dyDescent="0.3">
      <c r="A2271" t="s">
        <v>706</v>
      </c>
      <c r="B2271">
        <v>5010017</v>
      </c>
      <c r="C2271" t="s">
        <v>248</v>
      </c>
      <c r="D2271">
        <v>6</v>
      </c>
      <c r="E2271" s="10">
        <v>48.93</v>
      </c>
      <c r="F2271" s="10">
        <v>293.58</v>
      </c>
      <c r="G2271" s="10">
        <v>234.86</v>
      </c>
      <c r="H2271">
        <v>20</v>
      </c>
      <c r="I2271" s="51" t="str">
        <f>_xlfn.XLOOKUP(Q2_2025[[#This Row],[Artikelnr]],Artikel_prijzen[Artnr],Artikel_prijzen[Groep],"")</f>
        <v/>
      </c>
      <c r="J2271" s="10" t="str">
        <f>_xlfn.XLOOKUP(Q2_2025[[#This Row],[Artikelnr]],Artikel_prijzen[Artnr],Artikel_prijzen[Prijs 2025],"")</f>
        <v/>
      </c>
      <c r="K2271" t="str">
        <f>IF(Q2_2025[[#This Row],[Artikelprijs]]&lt;&gt;"",IF(Q2_2025[[#This Row],[Stuksprijs]]=Q2_2025[[#This Row],[Artikelprijs]],"Prijs gelijk","Prijs wijkt af"),"")</f>
        <v/>
      </c>
      <c r="L2271" t="str">
        <f>IF(Q2_2025[[#This Row],[Relatiekorting percentage]]=0,
    "Nvt",
    IF(Q2_2025[[#This Row],[Brutobedrag 2]] &lt; Q2_2025[[#This Row],[Bruto - Rel.korting]],
        "Nee",
        "Ja"))</f>
        <v>Ja</v>
      </c>
      <c r="M2271" s="10">
        <f>IF(Q2_2025[[#This Row],[Artikelprijs]]&lt;&gt;"",Q2_2025[[#This Row],[Artikelprijs]],Q2_2025[[#This Row],[Stuksprijs]])</f>
        <v>48.93</v>
      </c>
      <c r="N2271" s="10">
        <f>Q2_2025[[#This Row],[Besteld]]*Q2_2025[[#This Row],[Prijs 2]]</f>
        <v>293.58</v>
      </c>
      <c r="O2271" s="10">
        <f>IF(Q2_2025[[#This Row],[Brutobedrag 2]]&lt;Q2_2025[[#This Row],[Bruto - Rel.korting]],Q2_2025[[#This Row],[Brutobedrag 2]],Q2_2025[[#This Row],[Brutobedrag 2]]*(100-Q2_2025[[#This Row],[Relatiekorting percentage]])/100)</f>
        <v>234.86399999999998</v>
      </c>
      <c r="R2271" s="3"/>
      <c r="W2271"/>
      <c r="AB2271"/>
    </row>
    <row r="2272" spans="1:28" x14ac:dyDescent="0.3">
      <c r="A2272" t="s">
        <v>706</v>
      </c>
      <c r="B2272">
        <v>5021030</v>
      </c>
      <c r="C2272" t="s">
        <v>546</v>
      </c>
      <c r="D2272">
        <v>1</v>
      </c>
      <c r="E2272" s="10">
        <v>175</v>
      </c>
      <c r="F2272" s="10">
        <v>175</v>
      </c>
      <c r="G2272" s="10">
        <v>175</v>
      </c>
      <c r="H2272">
        <v>0</v>
      </c>
      <c r="I2272" s="51" t="str">
        <f>_xlfn.XLOOKUP(Q2_2025[[#This Row],[Artikelnr]],Artikel_prijzen[Artnr],Artikel_prijzen[Groep],"")</f>
        <v>Elektra</v>
      </c>
      <c r="J2272" s="10">
        <f>_xlfn.XLOOKUP(Q2_2025[[#This Row],[Artikelnr]],Artikel_prijzen[Artnr],Artikel_prijzen[Prijs 2025],"")</f>
        <v>106.8625</v>
      </c>
      <c r="K2272" t="str">
        <f>IF(Q2_2025[[#This Row],[Artikelprijs]]&lt;&gt;"",IF(Q2_2025[[#This Row],[Stuksprijs]]=Q2_2025[[#This Row],[Artikelprijs]],"Prijs gelijk","Prijs wijkt af"),"")</f>
        <v>Prijs wijkt af</v>
      </c>
      <c r="L2272" t="str">
        <f>IF(Q2_2025[[#This Row],[Relatiekorting percentage]]=0,
    "Nvt",
    IF(Q2_2025[[#This Row],[Brutobedrag 2]] &lt; Q2_2025[[#This Row],[Bruto - Rel.korting]],
        "Nee",
        "Ja"))</f>
        <v>Nvt</v>
      </c>
      <c r="M2272" s="10">
        <f>IF(Q2_2025[[#This Row],[Artikelprijs]]&lt;&gt;"",Q2_2025[[#This Row],[Artikelprijs]],Q2_2025[[#This Row],[Stuksprijs]])</f>
        <v>106.8625</v>
      </c>
      <c r="N2272" s="10">
        <f>Q2_2025[[#This Row],[Besteld]]*Q2_2025[[#This Row],[Prijs 2]]</f>
        <v>106.8625</v>
      </c>
      <c r="O2272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2272" s="3"/>
      <c r="W2272"/>
      <c r="AB2272"/>
    </row>
    <row r="2273" spans="1:28" x14ac:dyDescent="0.3">
      <c r="A2273" t="s">
        <v>706</v>
      </c>
      <c r="B2273">
        <v>5020002</v>
      </c>
      <c r="C2273" t="s">
        <v>56</v>
      </c>
      <c r="D2273">
        <v>2</v>
      </c>
      <c r="E2273" s="10">
        <v>39.65</v>
      </c>
      <c r="F2273" s="10">
        <v>79.3</v>
      </c>
      <c r="G2273" s="10">
        <v>63.44</v>
      </c>
      <c r="H2273">
        <v>20</v>
      </c>
      <c r="I2273" s="51" t="str">
        <f>_xlfn.XLOOKUP(Q2_2025[[#This Row],[Artikelnr]],Artikel_prijzen[Artnr],Artikel_prijzen[Groep],"")</f>
        <v/>
      </c>
      <c r="J2273" s="10" t="str">
        <f>_xlfn.XLOOKUP(Q2_2025[[#This Row],[Artikelnr]],Artikel_prijzen[Artnr],Artikel_prijzen[Prijs 2025],"")</f>
        <v/>
      </c>
      <c r="K2273" t="str">
        <f>IF(Q2_2025[[#This Row],[Artikelprijs]]&lt;&gt;"",IF(Q2_2025[[#This Row],[Stuksprijs]]=Q2_2025[[#This Row],[Artikelprijs]],"Prijs gelijk","Prijs wijkt af"),"")</f>
        <v/>
      </c>
      <c r="L2273" t="str">
        <f>IF(Q2_2025[[#This Row],[Relatiekorting percentage]]=0,
    "Nvt",
    IF(Q2_2025[[#This Row],[Brutobedrag 2]] &lt; Q2_2025[[#This Row],[Bruto - Rel.korting]],
        "Nee",
        "Ja"))</f>
        <v>Ja</v>
      </c>
      <c r="M2273" s="10">
        <f>IF(Q2_2025[[#This Row],[Artikelprijs]]&lt;&gt;"",Q2_2025[[#This Row],[Artikelprijs]],Q2_2025[[#This Row],[Stuksprijs]])</f>
        <v>39.65</v>
      </c>
      <c r="N2273" s="10">
        <f>Q2_2025[[#This Row],[Besteld]]*Q2_2025[[#This Row],[Prijs 2]]</f>
        <v>79.3</v>
      </c>
      <c r="O2273" s="10">
        <f>IF(Q2_2025[[#This Row],[Brutobedrag 2]]&lt;Q2_2025[[#This Row],[Bruto - Rel.korting]],Q2_2025[[#This Row],[Brutobedrag 2]],Q2_2025[[#This Row],[Brutobedrag 2]]*(100-Q2_2025[[#This Row],[Relatiekorting percentage]])/100)</f>
        <v>63.44</v>
      </c>
      <c r="R2273" s="3"/>
      <c r="W2273"/>
      <c r="AB2273"/>
    </row>
    <row r="2274" spans="1:28" x14ac:dyDescent="0.3">
      <c r="A2274" t="s">
        <v>706</v>
      </c>
      <c r="B2274">
        <v>4920004</v>
      </c>
      <c r="C2274" t="s">
        <v>550</v>
      </c>
      <c r="D2274">
        <v>1</v>
      </c>
      <c r="E2274" s="10">
        <v>8.93</v>
      </c>
      <c r="F2274" s="10">
        <v>8.93</v>
      </c>
      <c r="G2274" s="10">
        <v>8.93</v>
      </c>
      <c r="H2274">
        <v>0</v>
      </c>
      <c r="I2274" s="51" t="str">
        <f>_xlfn.XLOOKUP(Q2_2025[[#This Row],[Artikelnr]],Artikel_prijzen[Artnr],Artikel_prijzen[Groep],"")</f>
        <v/>
      </c>
      <c r="J2274" s="10" t="str">
        <f>_xlfn.XLOOKUP(Q2_2025[[#This Row],[Artikelnr]],Artikel_prijzen[Artnr],Artikel_prijzen[Prijs 2025],"")</f>
        <v/>
      </c>
      <c r="K2274" t="str">
        <f>IF(Q2_2025[[#This Row],[Artikelprijs]]&lt;&gt;"",IF(Q2_2025[[#This Row],[Stuksprijs]]=Q2_2025[[#This Row],[Artikelprijs]],"Prijs gelijk","Prijs wijkt af"),"")</f>
        <v/>
      </c>
      <c r="L2274" t="str">
        <f>IF(Q2_2025[[#This Row],[Relatiekorting percentage]]=0,
    "Nvt",
    IF(Q2_2025[[#This Row],[Brutobedrag 2]] &lt; Q2_2025[[#This Row],[Bruto - Rel.korting]],
        "Nee",
        "Ja"))</f>
        <v>Nvt</v>
      </c>
      <c r="M2274" s="10">
        <f>IF(Q2_2025[[#This Row],[Artikelprijs]]&lt;&gt;"",Q2_2025[[#This Row],[Artikelprijs]],Q2_2025[[#This Row],[Stuksprijs]])</f>
        <v>8.93</v>
      </c>
      <c r="N2274" s="10">
        <f>Q2_2025[[#This Row],[Besteld]]*Q2_2025[[#This Row],[Prijs 2]]</f>
        <v>8.93</v>
      </c>
      <c r="O2274" s="10">
        <f>IF(Q2_2025[[#This Row],[Brutobedrag 2]]&lt;Q2_2025[[#This Row],[Bruto - Rel.korting]],Q2_2025[[#This Row],[Brutobedrag 2]],Q2_2025[[#This Row],[Brutobedrag 2]]*(100-Q2_2025[[#This Row],[Relatiekorting percentage]])/100)</f>
        <v>8.93</v>
      </c>
      <c r="R2274" s="3"/>
      <c r="W2274"/>
      <c r="AB2274"/>
    </row>
    <row r="2275" spans="1:28" x14ac:dyDescent="0.3">
      <c r="A2275" t="s">
        <v>706</v>
      </c>
      <c r="B2275">
        <v>5010017</v>
      </c>
      <c r="C2275" t="s">
        <v>248</v>
      </c>
      <c r="D2275">
        <v>5</v>
      </c>
      <c r="E2275" s="10">
        <v>48.93</v>
      </c>
      <c r="F2275" s="10">
        <v>244.65</v>
      </c>
      <c r="G2275" s="10">
        <v>195.72</v>
      </c>
      <c r="H2275">
        <v>20</v>
      </c>
      <c r="I2275" s="51" t="str">
        <f>_xlfn.XLOOKUP(Q2_2025[[#This Row],[Artikelnr]],Artikel_prijzen[Artnr],Artikel_prijzen[Groep],"")</f>
        <v/>
      </c>
      <c r="J2275" s="10" t="str">
        <f>_xlfn.XLOOKUP(Q2_2025[[#This Row],[Artikelnr]],Artikel_prijzen[Artnr],Artikel_prijzen[Prijs 2025],"")</f>
        <v/>
      </c>
      <c r="K2275" t="str">
        <f>IF(Q2_2025[[#This Row],[Artikelprijs]]&lt;&gt;"",IF(Q2_2025[[#This Row],[Stuksprijs]]=Q2_2025[[#This Row],[Artikelprijs]],"Prijs gelijk","Prijs wijkt af"),"")</f>
        <v/>
      </c>
      <c r="L2275" t="str">
        <f>IF(Q2_2025[[#This Row],[Relatiekorting percentage]]=0,
    "Nvt",
    IF(Q2_2025[[#This Row],[Brutobedrag 2]] &lt; Q2_2025[[#This Row],[Bruto - Rel.korting]],
        "Nee",
        "Ja"))</f>
        <v>Ja</v>
      </c>
      <c r="M2275" s="10">
        <f>IF(Q2_2025[[#This Row],[Artikelprijs]]&lt;&gt;"",Q2_2025[[#This Row],[Artikelprijs]],Q2_2025[[#This Row],[Stuksprijs]])</f>
        <v>48.93</v>
      </c>
      <c r="N2275" s="10">
        <f>Q2_2025[[#This Row],[Besteld]]*Q2_2025[[#This Row],[Prijs 2]]</f>
        <v>244.65</v>
      </c>
      <c r="O2275" s="10">
        <f>IF(Q2_2025[[#This Row],[Brutobedrag 2]]&lt;Q2_2025[[#This Row],[Bruto - Rel.korting]],Q2_2025[[#This Row],[Brutobedrag 2]],Q2_2025[[#This Row],[Brutobedrag 2]]*(100-Q2_2025[[#This Row],[Relatiekorting percentage]])/100)</f>
        <v>195.72</v>
      </c>
      <c r="R2275" s="3"/>
      <c r="W2275"/>
      <c r="AB2275"/>
    </row>
    <row r="2276" spans="1:28" x14ac:dyDescent="0.3">
      <c r="A2276" t="s">
        <v>706</v>
      </c>
      <c r="B2276">
        <v>5021030</v>
      </c>
      <c r="C2276" t="s">
        <v>546</v>
      </c>
      <c r="D2276">
        <v>2</v>
      </c>
      <c r="E2276" s="10">
        <v>175</v>
      </c>
      <c r="F2276" s="10">
        <v>350</v>
      </c>
      <c r="G2276" s="10">
        <v>350</v>
      </c>
      <c r="H2276">
        <v>0</v>
      </c>
      <c r="I2276" s="51" t="str">
        <f>_xlfn.XLOOKUP(Q2_2025[[#This Row],[Artikelnr]],Artikel_prijzen[Artnr],Artikel_prijzen[Groep],"")</f>
        <v>Elektra</v>
      </c>
      <c r="J2276" s="10">
        <f>_xlfn.XLOOKUP(Q2_2025[[#This Row],[Artikelnr]],Artikel_prijzen[Artnr],Artikel_prijzen[Prijs 2025],"")</f>
        <v>106.8625</v>
      </c>
      <c r="K2276" t="str">
        <f>IF(Q2_2025[[#This Row],[Artikelprijs]]&lt;&gt;"",IF(Q2_2025[[#This Row],[Stuksprijs]]=Q2_2025[[#This Row],[Artikelprijs]],"Prijs gelijk","Prijs wijkt af"),"")</f>
        <v>Prijs wijkt af</v>
      </c>
      <c r="L2276" t="str">
        <f>IF(Q2_2025[[#This Row],[Relatiekorting percentage]]=0,
    "Nvt",
    IF(Q2_2025[[#This Row],[Brutobedrag 2]] &lt; Q2_2025[[#This Row],[Bruto - Rel.korting]],
        "Nee",
        "Ja"))</f>
        <v>Nvt</v>
      </c>
      <c r="M2276" s="10">
        <f>IF(Q2_2025[[#This Row],[Artikelprijs]]&lt;&gt;"",Q2_2025[[#This Row],[Artikelprijs]],Q2_2025[[#This Row],[Stuksprijs]])</f>
        <v>106.8625</v>
      </c>
      <c r="N2276" s="10">
        <f>Q2_2025[[#This Row],[Besteld]]*Q2_2025[[#This Row],[Prijs 2]]</f>
        <v>213.72499999999999</v>
      </c>
      <c r="O2276" s="10">
        <f>IF(Q2_2025[[#This Row],[Brutobedrag 2]]&lt;Q2_2025[[#This Row],[Bruto - Rel.korting]],Q2_2025[[#This Row],[Brutobedrag 2]],Q2_2025[[#This Row],[Brutobedrag 2]]*(100-Q2_2025[[#This Row],[Relatiekorting percentage]])/100)</f>
        <v>213.72499999999999</v>
      </c>
      <c r="R2276" s="3"/>
      <c r="W2276"/>
      <c r="AB2276"/>
    </row>
    <row r="2277" spans="1:28" x14ac:dyDescent="0.3">
      <c r="A2277" t="s">
        <v>706</v>
      </c>
      <c r="B2277">
        <v>5020002</v>
      </c>
      <c r="C2277" t="s">
        <v>56</v>
      </c>
      <c r="D2277">
        <v>2</v>
      </c>
      <c r="E2277" s="10">
        <v>39.65</v>
      </c>
      <c r="F2277" s="10">
        <v>79.3</v>
      </c>
      <c r="G2277" s="10">
        <v>63.44</v>
      </c>
      <c r="H2277">
        <v>20</v>
      </c>
      <c r="I2277" s="51" t="str">
        <f>_xlfn.XLOOKUP(Q2_2025[[#This Row],[Artikelnr]],Artikel_prijzen[Artnr],Artikel_prijzen[Groep],"")</f>
        <v/>
      </c>
      <c r="J2277" s="10" t="str">
        <f>_xlfn.XLOOKUP(Q2_2025[[#This Row],[Artikelnr]],Artikel_prijzen[Artnr],Artikel_prijzen[Prijs 2025],"")</f>
        <v/>
      </c>
      <c r="K2277" t="str">
        <f>IF(Q2_2025[[#This Row],[Artikelprijs]]&lt;&gt;"",IF(Q2_2025[[#This Row],[Stuksprijs]]=Q2_2025[[#This Row],[Artikelprijs]],"Prijs gelijk","Prijs wijkt af"),"")</f>
        <v/>
      </c>
      <c r="L2277" t="str">
        <f>IF(Q2_2025[[#This Row],[Relatiekorting percentage]]=0,
    "Nvt",
    IF(Q2_2025[[#This Row],[Brutobedrag 2]] &lt; Q2_2025[[#This Row],[Bruto - Rel.korting]],
        "Nee",
        "Ja"))</f>
        <v>Ja</v>
      </c>
      <c r="M2277" s="10">
        <f>IF(Q2_2025[[#This Row],[Artikelprijs]]&lt;&gt;"",Q2_2025[[#This Row],[Artikelprijs]],Q2_2025[[#This Row],[Stuksprijs]])</f>
        <v>39.65</v>
      </c>
      <c r="N2277" s="10">
        <f>Q2_2025[[#This Row],[Besteld]]*Q2_2025[[#This Row],[Prijs 2]]</f>
        <v>79.3</v>
      </c>
      <c r="O2277" s="10">
        <f>IF(Q2_2025[[#This Row],[Brutobedrag 2]]&lt;Q2_2025[[#This Row],[Bruto - Rel.korting]],Q2_2025[[#This Row],[Brutobedrag 2]],Q2_2025[[#This Row],[Brutobedrag 2]]*(100-Q2_2025[[#This Row],[Relatiekorting percentage]])/100)</f>
        <v>63.44</v>
      </c>
      <c r="R2277" s="3"/>
      <c r="W2277"/>
      <c r="AB2277"/>
    </row>
    <row r="2278" spans="1:28" x14ac:dyDescent="0.3">
      <c r="A2278" t="s">
        <v>706</v>
      </c>
      <c r="B2278">
        <v>4920004</v>
      </c>
      <c r="C2278" t="s">
        <v>550</v>
      </c>
      <c r="D2278">
        <v>1</v>
      </c>
      <c r="E2278" s="10">
        <v>8.93</v>
      </c>
      <c r="F2278" s="10">
        <v>8.93</v>
      </c>
      <c r="G2278" s="10">
        <v>8.93</v>
      </c>
      <c r="H2278">
        <v>0</v>
      </c>
      <c r="I2278" s="51" t="str">
        <f>_xlfn.XLOOKUP(Q2_2025[[#This Row],[Artikelnr]],Artikel_prijzen[Artnr],Artikel_prijzen[Groep],"")</f>
        <v/>
      </c>
      <c r="J2278" s="10" t="str">
        <f>_xlfn.XLOOKUP(Q2_2025[[#This Row],[Artikelnr]],Artikel_prijzen[Artnr],Artikel_prijzen[Prijs 2025],"")</f>
        <v/>
      </c>
      <c r="K2278" t="str">
        <f>IF(Q2_2025[[#This Row],[Artikelprijs]]&lt;&gt;"",IF(Q2_2025[[#This Row],[Stuksprijs]]=Q2_2025[[#This Row],[Artikelprijs]],"Prijs gelijk","Prijs wijkt af"),"")</f>
        <v/>
      </c>
      <c r="L2278" t="str">
        <f>IF(Q2_2025[[#This Row],[Relatiekorting percentage]]=0,
    "Nvt",
    IF(Q2_2025[[#This Row],[Brutobedrag 2]] &lt; Q2_2025[[#This Row],[Bruto - Rel.korting]],
        "Nee",
        "Ja"))</f>
        <v>Nvt</v>
      </c>
      <c r="M2278" s="10">
        <f>IF(Q2_2025[[#This Row],[Artikelprijs]]&lt;&gt;"",Q2_2025[[#This Row],[Artikelprijs]],Q2_2025[[#This Row],[Stuksprijs]])</f>
        <v>8.93</v>
      </c>
      <c r="N2278" s="10">
        <f>Q2_2025[[#This Row],[Besteld]]*Q2_2025[[#This Row],[Prijs 2]]</f>
        <v>8.93</v>
      </c>
      <c r="O2278" s="10">
        <f>IF(Q2_2025[[#This Row],[Brutobedrag 2]]&lt;Q2_2025[[#This Row],[Bruto - Rel.korting]],Q2_2025[[#This Row],[Brutobedrag 2]],Q2_2025[[#This Row],[Brutobedrag 2]]*(100-Q2_2025[[#This Row],[Relatiekorting percentage]])/100)</f>
        <v>8.93</v>
      </c>
      <c r="R2278" s="3"/>
      <c r="W2278"/>
      <c r="AB2278"/>
    </row>
    <row r="2279" spans="1:28" x14ac:dyDescent="0.3">
      <c r="A2279" t="s">
        <v>706</v>
      </c>
      <c r="B2279">
        <v>5010017</v>
      </c>
      <c r="C2279" t="s">
        <v>248</v>
      </c>
      <c r="D2279">
        <v>9</v>
      </c>
      <c r="E2279" s="10">
        <v>48.93</v>
      </c>
      <c r="F2279" s="10">
        <v>440.37</v>
      </c>
      <c r="G2279" s="10">
        <v>352.3</v>
      </c>
      <c r="H2279">
        <v>20</v>
      </c>
      <c r="I2279" s="51" t="str">
        <f>_xlfn.XLOOKUP(Q2_2025[[#This Row],[Artikelnr]],Artikel_prijzen[Artnr],Artikel_prijzen[Groep],"")</f>
        <v/>
      </c>
      <c r="J2279" s="10" t="str">
        <f>_xlfn.XLOOKUP(Q2_2025[[#This Row],[Artikelnr]],Artikel_prijzen[Artnr],Artikel_prijzen[Prijs 2025],"")</f>
        <v/>
      </c>
      <c r="K2279" t="str">
        <f>IF(Q2_2025[[#This Row],[Artikelprijs]]&lt;&gt;"",IF(Q2_2025[[#This Row],[Stuksprijs]]=Q2_2025[[#This Row],[Artikelprijs]],"Prijs gelijk","Prijs wijkt af"),"")</f>
        <v/>
      </c>
      <c r="L2279" t="str">
        <f>IF(Q2_2025[[#This Row],[Relatiekorting percentage]]=0,
    "Nvt",
    IF(Q2_2025[[#This Row],[Brutobedrag 2]] &lt; Q2_2025[[#This Row],[Bruto - Rel.korting]],
        "Nee",
        "Ja"))</f>
        <v>Ja</v>
      </c>
      <c r="M2279" s="10">
        <f>IF(Q2_2025[[#This Row],[Artikelprijs]]&lt;&gt;"",Q2_2025[[#This Row],[Artikelprijs]],Q2_2025[[#This Row],[Stuksprijs]])</f>
        <v>48.93</v>
      </c>
      <c r="N2279" s="10">
        <f>Q2_2025[[#This Row],[Besteld]]*Q2_2025[[#This Row],[Prijs 2]]</f>
        <v>440.37</v>
      </c>
      <c r="O2279" s="10">
        <f>IF(Q2_2025[[#This Row],[Brutobedrag 2]]&lt;Q2_2025[[#This Row],[Bruto - Rel.korting]],Q2_2025[[#This Row],[Brutobedrag 2]],Q2_2025[[#This Row],[Brutobedrag 2]]*(100-Q2_2025[[#This Row],[Relatiekorting percentage]])/100)</f>
        <v>352.29599999999999</v>
      </c>
      <c r="R2279" s="3"/>
      <c r="W2279"/>
      <c r="AB2279"/>
    </row>
    <row r="2280" spans="1:28" x14ac:dyDescent="0.3">
      <c r="A2280" t="s">
        <v>706</v>
      </c>
      <c r="B2280">
        <v>3001013</v>
      </c>
      <c r="C2280" t="s">
        <v>325</v>
      </c>
      <c r="D2280">
        <v>2</v>
      </c>
      <c r="E2280" s="10">
        <v>17.89</v>
      </c>
      <c r="F2280" s="10">
        <v>35.78</v>
      </c>
      <c r="G2280" s="10">
        <v>28.62</v>
      </c>
      <c r="H2280">
        <v>20</v>
      </c>
      <c r="I2280" s="51" t="str">
        <f>_xlfn.XLOOKUP(Q2_2025[[#This Row],[Artikelnr]],Artikel_prijzen[Artnr],Artikel_prijzen[Groep],"")</f>
        <v/>
      </c>
      <c r="J2280" s="10" t="str">
        <f>_xlfn.XLOOKUP(Q2_2025[[#This Row],[Artikelnr]],Artikel_prijzen[Artnr],Artikel_prijzen[Prijs 2025],"")</f>
        <v/>
      </c>
      <c r="K2280" t="str">
        <f>IF(Q2_2025[[#This Row],[Artikelprijs]]&lt;&gt;"",IF(Q2_2025[[#This Row],[Stuksprijs]]=Q2_2025[[#This Row],[Artikelprijs]],"Prijs gelijk","Prijs wijkt af"),"")</f>
        <v/>
      </c>
      <c r="L2280" t="str">
        <f>IF(Q2_2025[[#This Row],[Relatiekorting percentage]]=0,
    "Nvt",
    IF(Q2_2025[[#This Row],[Brutobedrag 2]] &lt; Q2_2025[[#This Row],[Bruto - Rel.korting]],
        "Nee",
        "Ja"))</f>
        <v>Ja</v>
      </c>
      <c r="M2280" s="10">
        <f>IF(Q2_2025[[#This Row],[Artikelprijs]]&lt;&gt;"",Q2_2025[[#This Row],[Artikelprijs]],Q2_2025[[#This Row],[Stuksprijs]])</f>
        <v>17.89</v>
      </c>
      <c r="N2280" s="10">
        <f>Q2_2025[[#This Row],[Besteld]]*Q2_2025[[#This Row],[Prijs 2]]</f>
        <v>35.78</v>
      </c>
      <c r="O2280" s="10">
        <f>IF(Q2_2025[[#This Row],[Brutobedrag 2]]&lt;Q2_2025[[#This Row],[Bruto - Rel.korting]],Q2_2025[[#This Row],[Brutobedrag 2]],Q2_2025[[#This Row],[Brutobedrag 2]]*(100-Q2_2025[[#This Row],[Relatiekorting percentage]])/100)</f>
        <v>28.624000000000002</v>
      </c>
      <c r="R2280" s="3"/>
      <c r="W2280"/>
      <c r="AB2280"/>
    </row>
    <row r="2281" spans="1:28" x14ac:dyDescent="0.3">
      <c r="A2281" t="s">
        <v>706</v>
      </c>
      <c r="B2281">
        <v>5010017</v>
      </c>
      <c r="C2281" t="s">
        <v>248</v>
      </c>
      <c r="D2281">
        <v>11</v>
      </c>
      <c r="E2281" s="10">
        <v>48.93</v>
      </c>
      <c r="F2281" s="10">
        <v>538.23</v>
      </c>
      <c r="G2281" s="10">
        <v>430.58</v>
      </c>
      <c r="H2281">
        <v>20</v>
      </c>
      <c r="I2281" s="51" t="str">
        <f>_xlfn.XLOOKUP(Q2_2025[[#This Row],[Artikelnr]],Artikel_prijzen[Artnr],Artikel_prijzen[Groep],"")</f>
        <v/>
      </c>
      <c r="J2281" s="10" t="str">
        <f>_xlfn.XLOOKUP(Q2_2025[[#This Row],[Artikelnr]],Artikel_prijzen[Artnr],Artikel_prijzen[Prijs 2025],"")</f>
        <v/>
      </c>
      <c r="K2281" t="str">
        <f>IF(Q2_2025[[#This Row],[Artikelprijs]]&lt;&gt;"",IF(Q2_2025[[#This Row],[Stuksprijs]]=Q2_2025[[#This Row],[Artikelprijs]],"Prijs gelijk","Prijs wijkt af"),"")</f>
        <v/>
      </c>
      <c r="L2281" t="str">
        <f>IF(Q2_2025[[#This Row],[Relatiekorting percentage]]=0,
    "Nvt",
    IF(Q2_2025[[#This Row],[Brutobedrag 2]] &lt; Q2_2025[[#This Row],[Bruto - Rel.korting]],
        "Nee",
        "Ja"))</f>
        <v>Ja</v>
      </c>
      <c r="M2281" s="10">
        <f>IF(Q2_2025[[#This Row],[Artikelprijs]]&lt;&gt;"",Q2_2025[[#This Row],[Artikelprijs]],Q2_2025[[#This Row],[Stuksprijs]])</f>
        <v>48.93</v>
      </c>
      <c r="N2281" s="10">
        <f>Q2_2025[[#This Row],[Besteld]]*Q2_2025[[#This Row],[Prijs 2]]</f>
        <v>538.23</v>
      </c>
      <c r="O2281" s="10">
        <f>IF(Q2_2025[[#This Row],[Brutobedrag 2]]&lt;Q2_2025[[#This Row],[Bruto - Rel.korting]],Q2_2025[[#This Row],[Brutobedrag 2]],Q2_2025[[#This Row],[Brutobedrag 2]]*(100-Q2_2025[[#This Row],[Relatiekorting percentage]])/100)</f>
        <v>430.584</v>
      </c>
      <c r="R2281" s="3"/>
      <c r="W2281"/>
      <c r="AB2281"/>
    </row>
    <row r="2282" spans="1:28" x14ac:dyDescent="0.3">
      <c r="A2282" t="s">
        <v>706</v>
      </c>
      <c r="B2282">
        <v>5021030</v>
      </c>
      <c r="C2282" t="s">
        <v>546</v>
      </c>
      <c r="D2282">
        <v>2</v>
      </c>
      <c r="E2282" s="10">
        <v>175</v>
      </c>
      <c r="F2282" s="10">
        <v>350</v>
      </c>
      <c r="G2282" s="10">
        <v>350</v>
      </c>
      <c r="H2282">
        <v>0</v>
      </c>
      <c r="I2282" s="51" t="str">
        <f>_xlfn.XLOOKUP(Q2_2025[[#This Row],[Artikelnr]],Artikel_prijzen[Artnr],Artikel_prijzen[Groep],"")</f>
        <v>Elektra</v>
      </c>
      <c r="J2282" s="10">
        <f>_xlfn.XLOOKUP(Q2_2025[[#This Row],[Artikelnr]],Artikel_prijzen[Artnr],Artikel_prijzen[Prijs 2025],"")</f>
        <v>106.8625</v>
      </c>
      <c r="K2282" t="str">
        <f>IF(Q2_2025[[#This Row],[Artikelprijs]]&lt;&gt;"",IF(Q2_2025[[#This Row],[Stuksprijs]]=Q2_2025[[#This Row],[Artikelprijs]],"Prijs gelijk","Prijs wijkt af"),"")</f>
        <v>Prijs wijkt af</v>
      </c>
      <c r="L2282" t="str">
        <f>IF(Q2_2025[[#This Row],[Relatiekorting percentage]]=0,
    "Nvt",
    IF(Q2_2025[[#This Row],[Brutobedrag 2]] &lt; Q2_2025[[#This Row],[Bruto - Rel.korting]],
        "Nee",
        "Ja"))</f>
        <v>Nvt</v>
      </c>
      <c r="M2282" s="10">
        <f>IF(Q2_2025[[#This Row],[Artikelprijs]]&lt;&gt;"",Q2_2025[[#This Row],[Artikelprijs]],Q2_2025[[#This Row],[Stuksprijs]])</f>
        <v>106.8625</v>
      </c>
      <c r="N2282" s="10">
        <f>Q2_2025[[#This Row],[Besteld]]*Q2_2025[[#This Row],[Prijs 2]]</f>
        <v>213.72499999999999</v>
      </c>
      <c r="O2282" s="10">
        <f>IF(Q2_2025[[#This Row],[Brutobedrag 2]]&lt;Q2_2025[[#This Row],[Bruto - Rel.korting]],Q2_2025[[#This Row],[Brutobedrag 2]],Q2_2025[[#This Row],[Brutobedrag 2]]*(100-Q2_2025[[#This Row],[Relatiekorting percentage]])/100)</f>
        <v>213.72499999999999</v>
      </c>
      <c r="R2282" s="3"/>
      <c r="W2282"/>
      <c r="AB2282"/>
    </row>
    <row r="2283" spans="1:28" x14ac:dyDescent="0.3">
      <c r="A2283" t="s">
        <v>706</v>
      </c>
      <c r="B2283">
        <v>5020002</v>
      </c>
      <c r="C2283" t="s">
        <v>56</v>
      </c>
      <c r="D2283">
        <v>2</v>
      </c>
      <c r="E2283" s="10">
        <v>39.65</v>
      </c>
      <c r="F2283" s="10">
        <v>79.3</v>
      </c>
      <c r="G2283" s="10">
        <v>63.44</v>
      </c>
      <c r="H2283">
        <v>20</v>
      </c>
      <c r="I2283" s="51" t="str">
        <f>_xlfn.XLOOKUP(Q2_2025[[#This Row],[Artikelnr]],Artikel_prijzen[Artnr],Artikel_prijzen[Groep],"")</f>
        <v/>
      </c>
      <c r="J2283" s="10" t="str">
        <f>_xlfn.XLOOKUP(Q2_2025[[#This Row],[Artikelnr]],Artikel_prijzen[Artnr],Artikel_prijzen[Prijs 2025],"")</f>
        <v/>
      </c>
      <c r="K2283" t="str">
        <f>IF(Q2_2025[[#This Row],[Artikelprijs]]&lt;&gt;"",IF(Q2_2025[[#This Row],[Stuksprijs]]=Q2_2025[[#This Row],[Artikelprijs]],"Prijs gelijk","Prijs wijkt af"),"")</f>
        <v/>
      </c>
      <c r="L2283" t="str">
        <f>IF(Q2_2025[[#This Row],[Relatiekorting percentage]]=0,
    "Nvt",
    IF(Q2_2025[[#This Row],[Brutobedrag 2]] &lt; Q2_2025[[#This Row],[Bruto - Rel.korting]],
        "Nee",
        "Ja"))</f>
        <v>Ja</v>
      </c>
      <c r="M2283" s="10">
        <f>IF(Q2_2025[[#This Row],[Artikelprijs]]&lt;&gt;"",Q2_2025[[#This Row],[Artikelprijs]],Q2_2025[[#This Row],[Stuksprijs]])</f>
        <v>39.65</v>
      </c>
      <c r="N2283" s="10">
        <f>Q2_2025[[#This Row],[Besteld]]*Q2_2025[[#This Row],[Prijs 2]]</f>
        <v>79.3</v>
      </c>
      <c r="O2283" s="10">
        <f>IF(Q2_2025[[#This Row],[Brutobedrag 2]]&lt;Q2_2025[[#This Row],[Bruto - Rel.korting]],Q2_2025[[#This Row],[Brutobedrag 2]],Q2_2025[[#This Row],[Brutobedrag 2]]*(100-Q2_2025[[#This Row],[Relatiekorting percentage]])/100)</f>
        <v>63.44</v>
      </c>
      <c r="R2283" s="3"/>
      <c r="W2283"/>
      <c r="AB2283"/>
    </row>
    <row r="2284" spans="1:28" x14ac:dyDescent="0.3">
      <c r="A2284" t="s">
        <v>706</v>
      </c>
      <c r="B2284">
        <v>4920004</v>
      </c>
      <c r="C2284" t="s">
        <v>550</v>
      </c>
      <c r="D2284">
        <v>1</v>
      </c>
      <c r="E2284" s="10">
        <v>8.93</v>
      </c>
      <c r="F2284" s="10">
        <v>8.93</v>
      </c>
      <c r="G2284" s="10">
        <v>8.93</v>
      </c>
      <c r="H2284">
        <v>0</v>
      </c>
      <c r="I2284" s="51" t="str">
        <f>_xlfn.XLOOKUP(Q2_2025[[#This Row],[Artikelnr]],Artikel_prijzen[Artnr],Artikel_prijzen[Groep],"")</f>
        <v/>
      </c>
      <c r="J2284" s="10" t="str">
        <f>_xlfn.XLOOKUP(Q2_2025[[#This Row],[Artikelnr]],Artikel_prijzen[Artnr],Artikel_prijzen[Prijs 2025],"")</f>
        <v/>
      </c>
      <c r="K2284" t="str">
        <f>IF(Q2_2025[[#This Row],[Artikelprijs]]&lt;&gt;"",IF(Q2_2025[[#This Row],[Stuksprijs]]=Q2_2025[[#This Row],[Artikelprijs]],"Prijs gelijk","Prijs wijkt af"),"")</f>
        <v/>
      </c>
      <c r="L2284" t="str">
        <f>IF(Q2_2025[[#This Row],[Relatiekorting percentage]]=0,
    "Nvt",
    IF(Q2_2025[[#This Row],[Brutobedrag 2]] &lt; Q2_2025[[#This Row],[Bruto - Rel.korting]],
        "Nee",
        "Ja"))</f>
        <v>Nvt</v>
      </c>
      <c r="M2284" s="10">
        <f>IF(Q2_2025[[#This Row],[Artikelprijs]]&lt;&gt;"",Q2_2025[[#This Row],[Artikelprijs]],Q2_2025[[#This Row],[Stuksprijs]])</f>
        <v>8.93</v>
      </c>
      <c r="N2284" s="10">
        <f>Q2_2025[[#This Row],[Besteld]]*Q2_2025[[#This Row],[Prijs 2]]</f>
        <v>8.93</v>
      </c>
      <c r="O2284" s="10">
        <f>IF(Q2_2025[[#This Row],[Brutobedrag 2]]&lt;Q2_2025[[#This Row],[Bruto - Rel.korting]],Q2_2025[[#This Row],[Brutobedrag 2]],Q2_2025[[#This Row],[Brutobedrag 2]]*(100-Q2_2025[[#This Row],[Relatiekorting percentage]])/100)</f>
        <v>8.93</v>
      </c>
      <c r="R2284" s="3"/>
      <c r="W2284"/>
      <c r="AB2284"/>
    </row>
    <row r="2285" spans="1:28" x14ac:dyDescent="0.3">
      <c r="A2285" t="s">
        <v>706</v>
      </c>
      <c r="B2285">
        <v>5010017</v>
      </c>
      <c r="C2285" t="s">
        <v>248</v>
      </c>
      <c r="D2285">
        <v>3</v>
      </c>
      <c r="E2285" s="10">
        <v>48.93</v>
      </c>
      <c r="F2285" s="10">
        <v>146.79</v>
      </c>
      <c r="G2285" s="10">
        <v>117.43</v>
      </c>
      <c r="H2285">
        <v>20</v>
      </c>
      <c r="I2285" s="51" t="str">
        <f>_xlfn.XLOOKUP(Q2_2025[[#This Row],[Artikelnr]],Artikel_prijzen[Artnr],Artikel_prijzen[Groep],"")</f>
        <v/>
      </c>
      <c r="J2285" s="10" t="str">
        <f>_xlfn.XLOOKUP(Q2_2025[[#This Row],[Artikelnr]],Artikel_prijzen[Artnr],Artikel_prijzen[Prijs 2025],"")</f>
        <v/>
      </c>
      <c r="K2285" t="str">
        <f>IF(Q2_2025[[#This Row],[Artikelprijs]]&lt;&gt;"",IF(Q2_2025[[#This Row],[Stuksprijs]]=Q2_2025[[#This Row],[Artikelprijs]],"Prijs gelijk","Prijs wijkt af"),"")</f>
        <v/>
      </c>
      <c r="L2285" t="str">
        <f>IF(Q2_2025[[#This Row],[Relatiekorting percentage]]=0,
    "Nvt",
    IF(Q2_2025[[#This Row],[Brutobedrag 2]] &lt; Q2_2025[[#This Row],[Bruto - Rel.korting]],
        "Nee",
        "Ja"))</f>
        <v>Ja</v>
      </c>
      <c r="M2285" s="10">
        <f>IF(Q2_2025[[#This Row],[Artikelprijs]]&lt;&gt;"",Q2_2025[[#This Row],[Artikelprijs]],Q2_2025[[#This Row],[Stuksprijs]])</f>
        <v>48.93</v>
      </c>
      <c r="N2285" s="10">
        <f>Q2_2025[[#This Row],[Besteld]]*Q2_2025[[#This Row],[Prijs 2]]</f>
        <v>146.79</v>
      </c>
      <c r="O2285" s="10">
        <f>IF(Q2_2025[[#This Row],[Brutobedrag 2]]&lt;Q2_2025[[#This Row],[Bruto - Rel.korting]],Q2_2025[[#This Row],[Brutobedrag 2]],Q2_2025[[#This Row],[Brutobedrag 2]]*(100-Q2_2025[[#This Row],[Relatiekorting percentage]])/100)</f>
        <v>117.43199999999999</v>
      </c>
      <c r="R2285" s="3"/>
      <c r="W2285"/>
      <c r="AB2285"/>
    </row>
    <row r="2286" spans="1:28" x14ac:dyDescent="0.3">
      <c r="A2286" t="s">
        <v>706</v>
      </c>
      <c r="B2286">
        <v>5021030</v>
      </c>
      <c r="C2286" t="s">
        <v>546</v>
      </c>
      <c r="D2286">
        <v>1</v>
      </c>
      <c r="E2286" s="10">
        <v>175</v>
      </c>
      <c r="F2286" s="10">
        <v>175</v>
      </c>
      <c r="G2286" s="10">
        <v>175</v>
      </c>
      <c r="H2286">
        <v>0</v>
      </c>
      <c r="I2286" s="51" t="str">
        <f>_xlfn.XLOOKUP(Q2_2025[[#This Row],[Artikelnr]],Artikel_prijzen[Artnr],Artikel_prijzen[Groep],"")</f>
        <v>Elektra</v>
      </c>
      <c r="J2286" s="10">
        <f>_xlfn.XLOOKUP(Q2_2025[[#This Row],[Artikelnr]],Artikel_prijzen[Artnr],Artikel_prijzen[Prijs 2025],"")</f>
        <v>106.8625</v>
      </c>
      <c r="K2286" t="str">
        <f>IF(Q2_2025[[#This Row],[Artikelprijs]]&lt;&gt;"",IF(Q2_2025[[#This Row],[Stuksprijs]]=Q2_2025[[#This Row],[Artikelprijs]],"Prijs gelijk","Prijs wijkt af"),"")</f>
        <v>Prijs wijkt af</v>
      </c>
      <c r="L2286" t="str">
        <f>IF(Q2_2025[[#This Row],[Relatiekorting percentage]]=0,
    "Nvt",
    IF(Q2_2025[[#This Row],[Brutobedrag 2]] &lt; Q2_2025[[#This Row],[Bruto - Rel.korting]],
        "Nee",
        "Ja"))</f>
        <v>Nvt</v>
      </c>
      <c r="M2286" s="10">
        <f>IF(Q2_2025[[#This Row],[Artikelprijs]]&lt;&gt;"",Q2_2025[[#This Row],[Artikelprijs]],Q2_2025[[#This Row],[Stuksprijs]])</f>
        <v>106.8625</v>
      </c>
      <c r="N2286" s="10">
        <f>Q2_2025[[#This Row],[Besteld]]*Q2_2025[[#This Row],[Prijs 2]]</f>
        <v>106.8625</v>
      </c>
      <c r="O2286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2286" s="3"/>
      <c r="W2286"/>
      <c r="AB2286"/>
    </row>
    <row r="2287" spans="1:28" x14ac:dyDescent="0.3">
      <c r="A2287" t="s">
        <v>706</v>
      </c>
      <c r="B2287">
        <v>5020002</v>
      </c>
      <c r="C2287" t="s">
        <v>56</v>
      </c>
      <c r="D2287">
        <v>2</v>
      </c>
      <c r="E2287" s="10">
        <v>39.65</v>
      </c>
      <c r="F2287" s="10">
        <v>79.3</v>
      </c>
      <c r="G2287" s="10">
        <v>63.44</v>
      </c>
      <c r="H2287">
        <v>20</v>
      </c>
      <c r="I2287" s="51" t="str">
        <f>_xlfn.XLOOKUP(Q2_2025[[#This Row],[Artikelnr]],Artikel_prijzen[Artnr],Artikel_prijzen[Groep],"")</f>
        <v/>
      </c>
      <c r="J2287" s="10" t="str">
        <f>_xlfn.XLOOKUP(Q2_2025[[#This Row],[Artikelnr]],Artikel_prijzen[Artnr],Artikel_prijzen[Prijs 2025],"")</f>
        <v/>
      </c>
      <c r="K2287" t="str">
        <f>IF(Q2_2025[[#This Row],[Artikelprijs]]&lt;&gt;"",IF(Q2_2025[[#This Row],[Stuksprijs]]=Q2_2025[[#This Row],[Artikelprijs]],"Prijs gelijk","Prijs wijkt af"),"")</f>
        <v/>
      </c>
      <c r="L2287" t="str">
        <f>IF(Q2_2025[[#This Row],[Relatiekorting percentage]]=0,
    "Nvt",
    IF(Q2_2025[[#This Row],[Brutobedrag 2]] &lt; Q2_2025[[#This Row],[Bruto - Rel.korting]],
        "Nee",
        "Ja"))</f>
        <v>Ja</v>
      </c>
      <c r="M2287" s="10">
        <f>IF(Q2_2025[[#This Row],[Artikelprijs]]&lt;&gt;"",Q2_2025[[#This Row],[Artikelprijs]],Q2_2025[[#This Row],[Stuksprijs]])</f>
        <v>39.65</v>
      </c>
      <c r="N2287" s="10">
        <f>Q2_2025[[#This Row],[Besteld]]*Q2_2025[[#This Row],[Prijs 2]]</f>
        <v>79.3</v>
      </c>
      <c r="O2287" s="10">
        <f>IF(Q2_2025[[#This Row],[Brutobedrag 2]]&lt;Q2_2025[[#This Row],[Bruto - Rel.korting]],Q2_2025[[#This Row],[Brutobedrag 2]],Q2_2025[[#This Row],[Brutobedrag 2]]*(100-Q2_2025[[#This Row],[Relatiekorting percentage]])/100)</f>
        <v>63.44</v>
      </c>
      <c r="R2287" s="3"/>
      <c r="W2287"/>
      <c r="AB2287"/>
    </row>
    <row r="2288" spans="1:28" x14ac:dyDescent="0.3">
      <c r="A2288" t="s">
        <v>706</v>
      </c>
      <c r="B2288">
        <v>4920004</v>
      </c>
      <c r="C2288" t="s">
        <v>550</v>
      </c>
      <c r="D2288">
        <v>1</v>
      </c>
      <c r="E2288" s="10">
        <v>8.93</v>
      </c>
      <c r="F2288" s="10">
        <v>8.93</v>
      </c>
      <c r="G2288" s="10">
        <v>8.93</v>
      </c>
      <c r="H2288">
        <v>0</v>
      </c>
      <c r="I2288" s="51" t="str">
        <f>_xlfn.XLOOKUP(Q2_2025[[#This Row],[Artikelnr]],Artikel_prijzen[Artnr],Artikel_prijzen[Groep],"")</f>
        <v/>
      </c>
      <c r="J2288" s="10" t="str">
        <f>_xlfn.XLOOKUP(Q2_2025[[#This Row],[Artikelnr]],Artikel_prijzen[Artnr],Artikel_prijzen[Prijs 2025],"")</f>
        <v/>
      </c>
      <c r="K2288" t="str">
        <f>IF(Q2_2025[[#This Row],[Artikelprijs]]&lt;&gt;"",IF(Q2_2025[[#This Row],[Stuksprijs]]=Q2_2025[[#This Row],[Artikelprijs]],"Prijs gelijk","Prijs wijkt af"),"")</f>
        <v/>
      </c>
      <c r="L2288" t="str">
        <f>IF(Q2_2025[[#This Row],[Relatiekorting percentage]]=0,
    "Nvt",
    IF(Q2_2025[[#This Row],[Brutobedrag 2]] &lt; Q2_2025[[#This Row],[Bruto - Rel.korting]],
        "Nee",
        "Ja"))</f>
        <v>Nvt</v>
      </c>
      <c r="M2288" s="10">
        <f>IF(Q2_2025[[#This Row],[Artikelprijs]]&lt;&gt;"",Q2_2025[[#This Row],[Artikelprijs]],Q2_2025[[#This Row],[Stuksprijs]])</f>
        <v>8.93</v>
      </c>
      <c r="N2288" s="10">
        <f>Q2_2025[[#This Row],[Besteld]]*Q2_2025[[#This Row],[Prijs 2]]</f>
        <v>8.93</v>
      </c>
      <c r="O2288" s="10">
        <f>IF(Q2_2025[[#This Row],[Brutobedrag 2]]&lt;Q2_2025[[#This Row],[Bruto - Rel.korting]],Q2_2025[[#This Row],[Brutobedrag 2]],Q2_2025[[#This Row],[Brutobedrag 2]]*(100-Q2_2025[[#This Row],[Relatiekorting percentage]])/100)</f>
        <v>8.93</v>
      </c>
      <c r="R2288" s="3"/>
      <c r="W2288"/>
      <c r="AB2288"/>
    </row>
    <row r="2289" spans="1:28" x14ac:dyDescent="0.3">
      <c r="A2289" t="s">
        <v>706</v>
      </c>
      <c r="B2289">
        <v>5021030</v>
      </c>
      <c r="C2289" t="s">
        <v>546</v>
      </c>
      <c r="D2289">
        <v>2</v>
      </c>
      <c r="E2289" s="10">
        <v>175</v>
      </c>
      <c r="F2289" s="10">
        <v>350</v>
      </c>
      <c r="G2289" s="10">
        <v>350</v>
      </c>
      <c r="H2289">
        <v>0</v>
      </c>
      <c r="I2289" s="51" t="str">
        <f>_xlfn.XLOOKUP(Q2_2025[[#This Row],[Artikelnr]],Artikel_prijzen[Artnr],Artikel_prijzen[Groep],"")</f>
        <v>Elektra</v>
      </c>
      <c r="J2289" s="10">
        <f>_xlfn.XLOOKUP(Q2_2025[[#This Row],[Artikelnr]],Artikel_prijzen[Artnr],Artikel_prijzen[Prijs 2025],"")</f>
        <v>106.8625</v>
      </c>
      <c r="K2289" t="str">
        <f>IF(Q2_2025[[#This Row],[Artikelprijs]]&lt;&gt;"",IF(Q2_2025[[#This Row],[Stuksprijs]]=Q2_2025[[#This Row],[Artikelprijs]],"Prijs gelijk","Prijs wijkt af"),"")</f>
        <v>Prijs wijkt af</v>
      </c>
      <c r="L2289" t="str">
        <f>IF(Q2_2025[[#This Row],[Relatiekorting percentage]]=0,
    "Nvt",
    IF(Q2_2025[[#This Row],[Brutobedrag 2]] &lt; Q2_2025[[#This Row],[Bruto - Rel.korting]],
        "Nee",
        "Ja"))</f>
        <v>Nvt</v>
      </c>
      <c r="M2289" s="10">
        <f>IF(Q2_2025[[#This Row],[Artikelprijs]]&lt;&gt;"",Q2_2025[[#This Row],[Artikelprijs]],Q2_2025[[#This Row],[Stuksprijs]])</f>
        <v>106.8625</v>
      </c>
      <c r="N2289" s="10">
        <f>Q2_2025[[#This Row],[Besteld]]*Q2_2025[[#This Row],[Prijs 2]]</f>
        <v>213.72499999999999</v>
      </c>
      <c r="O2289" s="10">
        <f>IF(Q2_2025[[#This Row],[Brutobedrag 2]]&lt;Q2_2025[[#This Row],[Bruto - Rel.korting]],Q2_2025[[#This Row],[Brutobedrag 2]],Q2_2025[[#This Row],[Brutobedrag 2]]*(100-Q2_2025[[#This Row],[Relatiekorting percentage]])/100)</f>
        <v>213.72499999999999</v>
      </c>
      <c r="R2289" s="3"/>
      <c r="W2289"/>
      <c r="AB2289"/>
    </row>
    <row r="2290" spans="1:28" x14ac:dyDescent="0.3">
      <c r="A2290" t="s">
        <v>706</v>
      </c>
      <c r="B2290">
        <v>5020002</v>
      </c>
      <c r="C2290" t="s">
        <v>56</v>
      </c>
      <c r="D2290">
        <v>2</v>
      </c>
      <c r="E2290" s="10">
        <v>39.65</v>
      </c>
      <c r="F2290" s="10">
        <v>79.3</v>
      </c>
      <c r="G2290" s="10">
        <v>63.44</v>
      </c>
      <c r="H2290">
        <v>20</v>
      </c>
      <c r="I2290" s="51" t="str">
        <f>_xlfn.XLOOKUP(Q2_2025[[#This Row],[Artikelnr]],Artikel_prijzen[Artnr],Artikel_prijzen[Groep],"")</f>
        <v/>
      </c>
      <c r="J2290" s="10" t="str">
        <f>_xlfn.XLOOKUP(Q2_2025[[#This Row],[Artikelnr]],Artikel_prijzen[Artnr],Artikel_prijzen[Prijs 2025],"")</f>
        <v/>
      </c>
      <c r="K2290" t="str">
        <f>IF(Q2_2025[[#This Row],[Artikelprijs]]&lt;&gt;"",IF(Q2_2025[[#This Row],[Stuksprijs]]=Q2_2025[[#This Row],[Artikelprijs]],"Prijs gelijk","Prijs wijkt af"),"")</f>
        <v/>
      </c>
      <c r="L2290" t="str">
        <f>IF(Q2_2025[[#This Row],[Relatiekorting percentage]]=0,
    "Nvt",
    IF(Q2_2025[[#This Row],[Brutobedrag 2]] &lt; Q2_2025[[#This Row],[Bruto - Rel.korting]],
        "Nee",
        "Ja"))</f>
        <v>Ja</v>
      </c>
      <c r="M2290" s="10">
        <f>IF(Q2_2025[[#This Row],[Artikelprijs]]&lt;&gt;"",Q2_2025[[#This Row],[Artikelprijs]],Q2_2025[[#This Row],[Stuksprijs]])</f>
        <v>39.65</v>
      </c>
      <c r="N2290" s="10">
        <f>Q2_2025[[#This Row],[Besteld]]*Q2_2025[[#This Row],[Prijs 2]]</f>
        <v>79.3</v>
      </c>
      <c r="O2290" s="10">
        <f>IF(Q2_2025[[#This Row],[Brutobedrag 2]]&lt;Q2_2025[[#This Row],[Bruto - Rel.korting]],Q2_2025[[#This Row],[Brutobedrag 2]],Q2_2025[[#This Row],[Brutobedrag 2]]*(100-Q2_2025[[#This Row],[Relatiekorting percentage]])/100)</f>
        <v>63.44</v>
      </c>
      <c r="R2290" s="3"/>
      <c r="W2290"/>
      <c r="AB2290"/>
    </row>
    <row r="2291" spans="1:28" x14ac:dyDescent="0.3">
      <c r="A2291" t="s">
        <v>706</v>
      </c>
      <c r="B2291">
        <v>4920004</v>
      </c>
      <c r="C2291" t="s">
        <v>550</v>
      </c>
      <c r="D2291">
        <v>1</v>
      </c>
      <c r="E2291" s="10">
        <v>8.93</v>
      </c>
      <c r="F2291" s="10">
        <v>8.93</v>
      </c>
      <c r="G2291" s="10">
        <v>8.93</v>
      </c>
      <c r="H2291">
        <v>0</v>
      </c>
      <c r="I2291" s="51" t="str">
        <f>_xlfn.XLOOKUP(Q2_2025[[#This Row],[Artikelnr]],Artikel_prijzen[Artnr],Artikel_prijzen[Groep],"")</f>
        <v/>
      </c>
      <c r="J2291" s="10" t="str">
        <f>_xlfn.XLOOKUP(Q2_2025[[#This Row],[Artikelnr]],Artikel_prijzen[Artnr],Artikel_prijzen[Prijs 2025],"")</f>
        <v/>
      </c>
      <c r="K2291" t="str">
        <f>IF(Q2_2025[[#This Row],[Artikelprijs]]&lt;&gt;"",IF(Q2_2025[[#This Row],[Stuksprijs]]=Q2_2025[[#This Row],[Artikelprijs]],"Prijs gelijk","Prijs wijkt af"),"")</f>
        <v/>
      </c>
      <c r="L2291" t="str">
        <f>IF(Q2_2025[[#This Row],[Relatiekorting percentage]]=0,
    "Nvt",
    IF(Q2_2025[[#This Row],[Brutobedrag 2]] &lt; Q2_2025[[#This Row],[Bruto - Rel.korting]],
        "Nee",
        "Ja"))</f>
        <v>Nvt</v>
      </c>
      <c r="M2291" s="10">
        <f>IF(Q2_2025[[#This Row],[Artikelprijs]]&lt;&gt;"",Q2_2025[[#This Row],[Artikelprijs]],Q2_2025[[#This Row],[Stuksprijs]])</f>
        <v>8.93</v>
      </c>
      <c r="N2291" s="10">
        <f>Q2_2025[[#This Row],[Besteld]]*Q2_2025[[#This Row],[Prijs 2]]</f>
        <v>8.93</v>
      </c>
      <c r="O2291" s="10">
        <f>IF(Q2_2025[[#This Row],[Brutobedrag 2]]&lt;Q2_2025[[#This Row],[Bruto - Rel.korting]],Q2_2025[[#This Row],[Brutobedrag 2]],Q2_2025[[#This Row],[Brutobedrag 2]]*(100-Q2_2025[[#This Row],[Relatiekorting percentage]])/100)</f>
        <v>8.93</v>
      </c>
      <c r="R2291" s="3"/>
      <c r="W2291"/>
      <c r="AB2291"/>
    </row>
    <row r="2292" spans="1:28" x14ac:dyDescent="0.3">
      <c r="A2292" t="s">
        <v>706</v>
      </c>
      <c r="B2292">
        <v>5010017</v>
      </c>
      <c r="C2292" t="s">
        <v>248</v>
      </c>
      <c r="D2292">
        <v>7</v>
      </c>
      <c r="E2292" s="10">
        <v>48.93</v>
      </c>
      <c r="F2292" s="10">
        <v>342.51</v>
      </c>
      <c r="G2292" s="10">
        <v>274.01</v>
      </c>
      <c r="H2292">
        <v>20</v>
      </c>
      <c r="I2292" s="51" t="str">
        <f>_xlfn.XLOOKUP(Q2_2025[[#This Row],[Artikelnr]],Artikel_prijzen[Artnr],Artikel_prijzen[Groep],"")</f>
        <v/>
      </c>
      <c r="J2292" s="10" t="str">
        <f>_xlfn.XLOOKUP(Q2_2025[[#This Row],[Artikelnr]],Artikel_prijzen[Artnr],Artikel_prijzen[Prijs 2025],"")</f>
        <v/>
      </c>
      <c r="K2292" t="str">
        <f>IF(Q2_2025[[#This Row],[Artikelprijs]]&lt;&gt;"",IF(Q2_2025[[#This Row],[Stuksprijs]]=Q2_2025[[#This Row],[Artikelprijs]],"Prijs gelijk","Prijs wijkt af"),"")</f>
        <v/>
      </c>
      <c r="L2292" t="str">
        <f>IF(Q2_2025[[#This Row],[Relatiekorting percentage]]=0,
    "Nvt",
    IF(Q2_2025[[#This Row],[Brutobedrag 2]] &lt; Q2_2025[[#This Row],[Bruto - Rel.korting]],
        "Nee",
        "Ja"))</f>
        <v>Ja</v>
      </c>
      <c r="M2292" s="10">
        <f>IF(Q2_2025[[#This Row],[Artikelprijs]]&lt;&gt;"",Q2_2025[[#This Row],[Artikelprijs]],Q2_2025[[#This Row],[Stuksprijs]])</f>
        <v>48.93</v>
      </c>
      <c r="N2292" s="10">
        <f>Q2_2025[[#This Row],[Besteld]]*Q2_2025[[#This Row],[Prijs 2]]</f>
        <v>342.51</v>
      </c>
      <c r="O2292" s="10">
        <f>IF(Q2_2025[[#This Row],[Brutobedrag 2]]&lt;Q2_2025[[#This Row],[Bruto - Rel.korting]],Q2_2025[[#This Row],[Brutobedrag 2]],Q2_2025[[#This Row],[Brutobedrag 2]]*(100-Q2_2025[[#This Row],[Relatiekorting percentage]])/100)</f>
        <v>274.00799999999998</v>
      </c>
      <c r="R2292" s="3"/>
      <c r="W2292"/>
      <c r="AB2292"/>
    </row>
    <row r="2293" spans="1:28" x14ac:dyDescent="0.3">
      <c r="A2293" t="s">
        <v>706</v>
      </c>
      <c r="B2293">
        <v>1009130</v>
      </c>
      <c r="C2293" t="s">
        <v>250</v>
      </c>
      <c r="D2293">
        <v>1</v>
      </c>
      <c r="E2293" s="10">
        <v>24.73</v>
      </c>
      <c r="F2293" s="10">
        <v>24.73</v>
      </c>
      <c r="G2293" s="10">
        <v>19.78</v>
      </c>
      <c r="H2293">
        <v>20</v>
      </c>
      <c r="I2293" s="51" t="str">
        <f>_xlfn.XLOOKUP(Q2_2025[[#This Row],[Artikelnr]],Artikel_prijzen[Artnr],Artikel_prijzen[Groep],"")</f>
        <v/>
      </c>
      <c r="J2293" s="10" t="str">
        <f>_xlfn.XLOOKUP(Q2_2025[[#This Row],[Artikelnr]],Artikel_prijzen[Artnr],Artikel_prijzen[Prijs 2025],"")</f>
        <v/>
      </c>
      <c r="K2293" t="str">
        <f>IF(Q2_2025[[#This Row],[Artikelprijs]]&lt;&gt;"",IF(Q2_2025[[#This Row],[Stuksprijs]]=Q2_2025[[#This Row],[Artikelprijs]],"Prijs gelijk","Prijs wijkt af"),"")</f>
        <v/>
      </c>
      <c r="L2293" t="str">
        <f>IF(Q2_2025[[#This Row],[Relatiekorting percentage]]=0,
    "Nvt",
    IF(Q2_2025[[#This Row],[Brutobedrag 2]] &lt; Q2_2025[[#This Row],[Bruto - Rel.korting]],
        "Nee",
        "Ja"))</f>
        <v>Ja</v>
      </c>
      <c r="M2293" s="10">
        <f>IF(Q2_2025[[#This Row],[Artikelprijs]]&lt;&gt;"",Q2_2025[[#This Row],[Artikelprijs]],Q2_2025[[#This Row],[Stuksprijs]])</f>
        <v>24.73</v>
      </c>
      <c r="N2293" s="10">
        <f>Q2_2025[[#This Row],[Besteld]]*Q2_2025[[#This Row],[Prijs 2]]</f>
        <v>24.73</v>
      </c>
      <c r="O2293" s="10">
        <f>IF(Q2_2025[[#This Row],[Brutobedrag 2]]&lt;Q2_2025[[#This Row],[Bruto - Rel.korting]],Q2_2025[[#This Row],[Brutobedrag 2]],Q2_2025[[#This Row],[Brutobedrag 2]]*(100-Q2_2025[[#This Row],[Relatiekorting percentage]])/100)</f>
        <v>19.784000000000002</v>
      </c>
      <c r="R2293" s="3"/>
      <c r="W2293"/>
      <c r="AB2293"/>
    </row>
    <row r="2294" spans="1:28" x14ac:dyDescent="0.3">
      <c r="A2294" t="s">
        <v>706</v>
      </c>
      <c r="B2294">
        <v>5020002</v>
      </c>
      <c r="C2294" t="s">
        <v>56</v>
      </c>
      <c r="D2294">
        <v>2</v>
      </c>
      <c r="E2294" s="10">
        <v>39.65</v>
      </c>
      <c r="F2294" s="10">
        <v>79.3</v>
      </c>
      <c r="G2294" s="10">
        <v>63.44</v>
      </c>
      <c r="H2294">
        <v>20</v>
      </c>
      <c r="I2294" s="51" t="str">
        <f>_xlfn.XLOOKUP(Q2_2025[[#This Row],[Artikelnr]],Artikel_prijzen[Artnr],Artikel_prijzen[Groep],"")</f>
        <v/>
      </c>
      <c r="J2294" s="10" t="str">
        <f>_xlfn.XLOOKUP(Q2_2025[[#This Row],[Artikelnr]],Artikel_prijzen[Artnr],Artikel_prijzen[Prijs 2025],"")</f>
        <v/>
      </c>
      <c r="K2294" t="str">
        <f>IF(Q2_2025[[#This Row],[Artikelprijs]]&lt;&gt;"",IF(Q2_2025[[#This Row],[Stuksprijs]]=Q2_2025[[#This Row],[Artikelprijs]],"Prijs gelijk","Prijs wijkt af"),"")</f>
        <v/>
      </c>
      <c r="L2294" t="str">
        <f>IF(Q2_2025[[#This Row],[Relatiekorting percentage]]=0,
    "Nvt",
    IF(Q2_2025[[#This Row],[Brutobedrag 2]] &lt; Q2_2025[[#This Row],[Bruto - Rel.korting]],
        "Nee",
        "Ja"))</f>
        <v>Ja</v>
      </c>
      <c r="M2294" s="10">
        <f>IF(Q2_2025[[#This Row],[Artikelprijs]]&lt;&gt;"",Q2_2025[[#This Row],[Artikelprijs]],Q2_2025[[#This Row],[Stuksprijs]])</f>
        <v>39.65</v>
      </c>
      <c r="N2294" s="10">
        <f>Q2_2025[[#This Row],[Besteld]]*Q2_2025[[#This Row],[Prijs 2]]</f>
        <v>79.3</v>
      </c>
      <c r="O2294" s="10">
        <f>IF(Q2_2025[[#This Row],[Brutobedrag 2]]&lt;Q2_2025[[#This Row],[Bruto - Rel.korting]],Q2_2025[[#This Row],[Brutobedrag 2]],Q2_2025[[#This Row],[Brutobedrag 2]]*(100-Q2_2025[[#This Row],[Relatiekorting percentage]])/100)</f>
        <v>63.44</v>
      </c>
      <c r="R2294" s="3"/>
      <c r="W2294"/>
      <c r="AB2294"/>
    </row>
    <row r="2295" spans="1:28" x14ac:dyDescent="0.3">
      <c r="A2295" t="s">
        <v>706</v>
      </c>
      <c r="B2295">
        <v>4920004</v>
      </c>
      <c r="C2295" t="s">
        <v>550</v>
      </c>
      <c r="D2295">
        <v>1</v>
      </c>
      <c r="E2295" s="10">
        <v>8.93</v>
      </c>
      <c r="F2295" s="10">
        <v>8.93</v>
      </c>
      <c r="G2295" s="10">
        <v>8.93</v>
      </c>
      <c r="H2295">
        <v>0</v>
      </c>
      <c r="I2295" s="51" t="str">
        <f>_xlfn.XLOOKUP(Q2_2025[[#This Row],[Artikelnr]],Artikel_prijzen[Artnr],Artikel_prijzen[Groep],"")</f>
        <v/>
      </c>
      <c r="J2295" s="10" t="str">
        <f>_xlfn.XLOOKUP(Q2_2025[[#This Row],[Artikelnr]],Artikel_prijzen[Artnr],Artikel_prijzen[Prijs 2025],"")</f>
        <v/>
      </c>
      <c r="K2295" t="str">
        <f>IF(Q2_2025[[#This Row],[Artikelprijs]]&lt;&gt;"",IF(Q2_2025[[#This Row],[Stuksprijs]]=Q2_2025[[#This Row],[Artikelprijs]],"Prijs gelijk","Prijs wijkt af"),"")</f>
        <v/>
      </c>
      <c r="L2295" t="str">
        <f>IF(Q2_2025[[#This Row],[Relatiekorting percentage]]=0,
    "Nvt",
    IF(Q2_2025[[#This Row],[Brutobedrag 2]] &lt; Q2_2025[[#This Row],[Bruto - Rel.korting]],
        "Nee",
        "Ja"))</f>
        <v>Nvt</v>
      </c>
      <c r="M2295" s="10">
        <f>IF(Q2_2025[[#This Row],[Artikelprijs]]&lt;&gt;"",Q2_2025[[#This Row],[Artikelprijs]],Q2_2025[[#This Row],[Stuksprijs]])</f>
        <v>8.93</v>
      </c>
      <c r="N2295" s="10">
        <f>Q2_2025[[#This Row],[Besteld]]*Q2_2025[[#This Row],[Prijs 2]]</f>
        <v>8.93</v>
      </c>
      <c r="O2295" s="10">
        <f>IF(Q2_2025[[#This Row],[Brutobedrag 2]]&lt;Q2_2025[[#This Row],[Bruto - Rel.korting]],Q2_2025[[#This Row],[Brutobedrag 2]],Q2_2025[[#This Row],[Brutobedrag 2]]*(100-Q2_2025[[#This Row],[Relatiekorting percentage]])/100)</f>
        <v>8.93</v>
      </c>
      <c r="R2295" s="3"/>
      <c r="W2295"/>
      <c r="AB2295"/>
    </row>
    <row r="2296" spans="1:28" x14ac:dyDescent="0.3">
      <c r="A2296" t="s">
        <v>706</v>
      </c>
      <c r="B2296">
        <v>5010017</v>
      </c>
      <c r="C2296" t="s">
        <v>248</v>
      </c>
      <c r="D2296">
        <v>8</v>
      </c>
      <c r="E2296" s="10">
        <v>48.93</v>
      </c>
      <c r="F2296" s="10">
        <v>391.44</v>
      </c>
      <c r="G2296" s="10">
        <v>313.14999999999998</v>
      </c>
      <c r="H2296">
        <v>20</v>
      </c>
      <c r="I2296" s="51" t="str">
        <f>_xlfn.XLOOKUP(Q2_2025[[#This Row],[Artikelnr]],Artikel_prijzen[Artnr],Artikel_prijzen[Groep],"")</f>
        <v/>
      </c>
      <c r="J2296" s="10" t="str">
        <f>_xlfn.XLOOKUP(Q2_2025[[#This Row],[Artikelnr]],Artikel_prijzen[Artnr],Artikel_prijzen[Prijs 2025],"")</f>
        <v/>
      </c>
      <c r="K2296" t="str">
        <f>IF(Q2_2025[[#This Row],[Artikelprijs]]&lt;&gt;"",IF(Q2_2025[[#This Row],[Stuksprijs]]=Q2_2025[[#This Row],[Artikelprijs]],"Prijs gelijk","Prijs wijkt af"),"")</f>
        <v/>
      </c>
      <c r="L2296" t="str">
        <f>IF(Q2_2025[[#This Row],[Relatiekorting percentage]]=0,
    "Nvt",
    IF(Q2_2025[[#This Row],[Brutobedrag 2]] &lt; Q2_2025[[#This Row],[Bruto - Rel.korting]],
        "Nee",
        "Ja"))</f>
        <v>Ja</v>
      </c>
      <c r="M2296" s="10">
        <f>IF(Q2_2025[[#This Row],[Artikelprijs]]&lt;&gt;"",Q2_2025[[#This Row],[Artikelprijs]],Q2_2025[[#This Row],[Stuksprijs]])</f>
        <v>48.93</v>
      </c>
      <c r="N2296" s="10">
        <f>Q2_2025[[#This Row],[Besteld]]*Q2_2025[[#This Row],[Prijs 2]]</f>
        <v>391.44</v>
      </c>
      <c r="O2296" s="10">
        <f>IF(Q2_2025[[#This Row],[Brutobedrag 2]]&lt;Q2_2025[[#This Row],[Bruto - Rel.korting]],Q2_2025[[#This Row],[Brutobedrag 2]],Q2_2025[[#This Row],[Brutobedrag 2]]*(100-Q2_2025[[#This Row],[Relatiekorting percentage]])/100)</f>
        <v>313.15199999999999</v>
      </c>
      <c r="R2296" s="3"/>
      <c r="W2296"/>
      <c r="AB2296"/>
    </row>
    <row r="2297" spans="1:28" x14ac:dyDescent="0.3">
      <c r="A2297" t="s">
        <v>706</v>
      </c>
      <c r="B2297">
        <v>5021030</v>
      </c>
      <c r="C2297" t="s">
        <v>546</v>
      </c>
      <c r="D2297">
        <v>2</v>
      </c>
      <c r="E2297" s="10">
        <v>175</v>
      </c>
      <c r="F2297" s="10">
        <v>350</v>
      </c>
      <c r="G2297" s="10">
        <v>350</v>
      </c>
      <c r="H2297">
        <v>0</v>
      </c>
      <c r="I2297" s="51" t="str">
        <f>_xlfn.XLOOKUP(Q2_2025[[#This Row],[Artikelnr]],Artikel_prijzen[Artnr],Artikel_prijzen[Groep],"")</f>
        <v>Elektra</v>
      </c>
      <c r="J2297" s="10">
        <f>_xlfn.XLOOKUP(Q2_2025[[#This Row],[Artikelnr]],Artikel_prijzen[Artnr],Artikel_prijzen[Prijs 2025],"")</f>
        <v>106.8625</v>
      </c>
      <c r="K2297" t="str">
        <f>IF(Q2_2025[[#This Row],[Artikelprijs]]&lt;&gt;"",IF(Q2_2025[[#This Row],[Stuksprijs]]=Q2_2025[[#This Row],[Artikelprijs]],"Prijs gelijk","Prijs wijkt af"),"")</f>
        <v>Prijs wijkt af</v>
      </c>
      <c r="L2297" t="str">
        <f>IF(Q2_2025[[#This Row],[Relatiekorting percentage]]=0,
    "Nvt",
    IF(Q2_2025[[#This Row],[Brutobedrag 2]] &lt; Q2_2025[[#This Row],[Bruto - Rel.korting]],
        "Nee",
        "Ja"))</f>
        <v>Nvt</v>
      </c>
      <c r="M2297" s="10">
        <f>IF(Q2_2025[[#This Row],[Artikelprijs]]&lt;&gt;"",Q2_2025[[#This Row],[Artikelprijs]],Q2_2025[[#This Row],[Stuksprijs]])</f>
        <v>106.8625</v>
      </c>
      <c r="N2297" s="10">
        <f>Q2_2025[[#This Row],[Besteld]]*Q2_2025[[#This Row],[Prijs 2]]</f>
        <v>213.72499999999999</v>
      </c>
      <c r="O2297" s="10">
        <f>IF(Q2_2025[[#This Row],[Brutobedrag 2]]&lt;Q2_2025[[#This Row],[Bruto - Rel.korting]],Q2_2025[[#This Row],[Brutobedrag 2]],Q2_2025[[#This Row],[Brutobedrag 2]]*(100-Q2_2025[[#This Row],[Relatiekorting percentage]])/100)</f>
        <v>213.72499999999999</v>
      </c>
      <c r="R2297" s="3"/>
      <c r="W2297"/>
      <c r="AB2297"/>
    </row>
    <row r="2298" spans="1:28" x14ac:dyDescent="0.3">
      <c r="A2298" t="s">
        <v>706</v>
      </c>
      <c r="B2298">
        <v>5020002</v>
      </c>
      <c r="C2298" t="s">
        <v>56</v>
      </c>
      <c r="D2298">
        <v>6</v>
      </c>
      <c r="E2298" s="10">
        <v>39.65</v>
      </c>
      <c r="F2298" s="10">
        <v>237.9</v>
      </c>
      <c r="G2298" s="10">
        <v>190.32</v>
      </c>
      <c r="H2298">
        <v>20</v>
      </c>
      <c r="I2298" s="51" t="str">
        <f>_xlfn.XLOOKUP(Q2_2025[[#This Row],[Artikelnr]],Artikel_prijzen[Artnr],Artikel_prijzen[Groep],"")</f>
        <v/>
      </c>
      <c r="J2298" s="10" t="str">
        <f>_xlfn.XLOOKUP(Q2_2025[[#This Row],[Artikelnr]],Artikel_prijzen[Artnr],Artikel_prijzen[Prijs 2025],"")</f>
        <v/>
      </c>
      <c r="K2298" t="str">
        <f>IF(Q2_2025[[#This Row],[Artikelprijs]]&lt;&gt;"",IF(Q2_2025[[#This Row],[Stuksprijs]]=Q2_2025[[#This Row],[Artikelprijs]],"Prijs gelijk","Prijs wijkt af"),"")</f>
        <v/>
      </c>
      <c r="L2298" t="str">
        <f>IF(Q2_2025[[#This Row],[Relatiekorting percentage]]=0,
    "Nvt",
    IF(Q2_2025[[#This Row],[Brutobedrag 2]] &lt; Q2_2025[[#This Row],[Bruto - Rel.korting]],
        "Nee",
        "Ja"))</f>
        <v>Ja</v>
      </c>
      <c r="M2298" s="10">
        <f>IF(Q2_2025[[#This Row],[Artikelprijs]]&lt;&gt;"",Q2_2025[[#This Row],[Artikelprijs]],Q2_2025[[#This Row],[Stuksprijs]])</f>
        <v>39.65</v>
      </c>
      <c r="N2298" s="10">
        <f>Q2_2025[[#This Row],[Besteld]]*Q2_2025[[#This Row],[Prijs 2]]</f>
        <v>237.89999999999998</v>
      </c>
      <c r="O2298" s="10">
        <f>IF(Q2_2025[[#This Row],[Brutobedrag 2]]&lt;Q2_2025[[#This Row],[Bruto - Rel.korting]],Q2_2025[[#This Row],[Brutobedrag 2]],Q2_2025[[#This Row],[Brutobedrag 2]]*(100-Q2_2025[[#This Row],[Relatiekorting percentage]])/100)</f>
        <v>190.32</v>
      </c>
      <c r="R2298" s="3"/>
      <c r="W2298"/>
      <c r="AB2298"/>
    </row>
    <row r="2299" spans="1:28" x14ac:dyDescent="0.3">
      <c r="A2299" t="s">
        <v>706</v>
      </c>
      <c r="B2299">
        <v>4920004</v>
      </c>
      <c r="C2299" t="s">
        <v>550</v>
      </c>
      <c r="D2299">
        <v>1</v>
      </c>
      <c r="E2299" s="10">
        <v>8.93</v>
      </c>
      <c r="F2299" s="10">
        <v>8.93</v>
      </c>
      <c r="G2299" s="10">
        <v>8.93</v>
      </c>
      <c r="H2299">
        <v>0</v>
      </c>
      <c r="I2299" s="51" t="str">
        <f>_xlfn.XLOOKUP(Q2_2025[[#This Row],[Artikelnr]],Artikel_prijzen[Artnr],Artikel_prijzen[Groep],"")</f>
        <v/>
      </c>
      <c r="J2299" s="10" t="str">
        <f>_xlfn.XLOOKUP(Q2_2025[[#This Row],[Artikelnr]],Artikel_prijzen[Artnr],Artikel_prijzen[Prijs 2025],"")</f>
        <v/>
      </c>
      <c r="K2299" t="str">
        <f>IF(Q2_2025[[#This Row],[Artikelprijs]]&lt;&gt;"",IF(Q2_2025[[#This Row],[Stuksprijs]]=Q2_2025[[#This Row],[Artikelprijs]],"Prijs gelijk","Prijs wijkt af"),"")</f>
        <v/>
      </c>
      <c r="L2299" t="str">
        <f>IF(Q2_2025[[#This Row],[Relatiekorting percentage]]=0,
    "Nvt",
    IF(Q2_2025[[#This Row],[Brutobedrag 2]] &lt; Q2_2025[[#This Row],[Bruto - Rel.korting]],
        "Nee",
        "Ja"))</f>
        <v>Nvt</v>
      </c>
      <c r="M2299" s="10">
        <f>IF(Q2_2025[[#This Row],[Artikelprijs]]&lt;&gt;"",Q2_2025[[#This Row],[Artikelprijs]],Q2_2025[[#This Row],[Stuksprijs]])</f>
        <v>8.93</v>
      </c>
      <c r="N2299" s="10">
        <f>Q2_2025[[#This Row],[Besteld]]*Q2_2025[[#This Row],[Prijs 2]]</f>
        <v>8.93</v>
      </c>
      <c r="O2299" s="10">
        <f>IF(Q2_2025[[#This Row],[Brutobedrag 2]]&lt;Q2_2025[[#This Row],[Bruto - Rel.korting]],Q2_2025[[#This Row],[Brutobedrag 2]],Q2_2025[[#This Row],[Brutobedrag 2]]*(100-Q2_2025[[#This Row],[Relatiekorting percentage]])/100)</f>
        <v>8.93</v>
      </c>
      <c r="R2299" s="3"/>
      <c r="W2299"/>
      <c r="AB2299"/>
    </row>
    <row r="2300" spans="1:28" x14ac:dyDescent="0.3">
      <c r="A2300" t="s">
        <v>706</v>
      </c>
      <c r="B2300">
        <v>5010017</v>
      </c>
      <c r="C2300" t="s">
        <v>248</v>
      </c>
      <c r="D2300">
        <v>14</v>
      </c>
      <c r="E2300" s="10">
        <v>48.93</v>
      </c>
      <c r="F2300" s="10">
        <v>685.02</v>
      </c>
      <c r="G2300" s="10">
        <v>548.02</v>
      </c>
      <c r="H2300">
        <v>20</v>
      </c>
      <c r="I2300" s="51" t="str">
        <f>_xlfn.XLOOKUP(Q2_2025[[#This Row],[Artikelnr]],Artikel_prijzen[Artnr],Artikel_prijzen[Groep],"")</f>
        <v/>
      </c>
      <c r="J2300" s="10" t="str">
        <f>_xlfn.XLOOKUP(Q2_2025[[#This Row],[Artikelnr]],Artikel_prijzen[Artnr],Artikel_prijzen[Prijs 2025],"")</f>
        <v/>
      </c>
      <c r="K2300" t="str">
        <f>IF(Q2_2025[[#This Row],[Artikelprijs]]&lt;&gt;"",IF(Q2_2025[[#This Row],[Stuksprijs]]=Q2_2025[[#This Row],[Artikelprijs]],"Prijs gelijk","Prijs wijkt af"),"")</f>
        <v/>
      </c>
      <c r="L2300" t="str">
        <f>IF(Q2_2025[[#This Row],[Relatiekorting percentage]]=0,
    "Nvt",
    IF(Q2_2025[[#This Row],[Brutobedrag 2]] &lt; Q2_2025[[#This Row],[Bruto - Rel.korting]],
        "Nee",
        "Ja"))</f>
        <v>Ja</v>
      </c>
      <c r="M2300" s="10">
        <f>IF(Q2_2025[[#This Row],[Artikelprijs]]&lt;&gt;"",Q2_2025[[#This Row],[Artikelprijs]],Q2_2025[[#This Row],[Stuksprijs]])</f>
        <v>48.93</v>
      </c>
      <c r="N2300" s="10">
        <f>Q2_2025[[#This Row],[Besteld]]*Q2_2025[[#This Row],[Prijs 2]]</f>
        <v>685.02</v>
      </c>
      <c r="O2300" s="10">
        <f>IF(Q2_2025[[#This Row],[Brutobedrag 2]]&lt;Q2_2025[[#This Row],[Bruto - Rel.korting]],Q2_2025[[#This Row],[Brutobedrag 2]],Q2_2025[[#This Row],[Brutobedrag 2]]*(100-Q2_2025[[#This Row],[Relatiekorting percentage]])/100)</f>
        <v>548.01599999999996</v>
      </c>
      <c r="R2300" s="3"/>
      <c r="W2300"/>
      <c r="AB2300"/>
    </row>
    <row r="2301" spans="1:28" x14ac:dyDescent="0.3">
      <c r="A2301" t="s">
        <v>706</v>
      </c>
      <c r="B2301">
        <v>5021030</v>
      </c>
      <c r="C2301" t="s">
        <v>546</v>
      </c>
      <c r="D2301">
        <v>1</v>
      </c>
      <c r="E2301" s="10">
        <v>175</v>
      </c>
      <c r="F2301" s="10">
        <v>175</v>
      </c>
      <c r="G2301" s="10">
        <v>175</v>
      </c>
      <c r="H2301">
        <v>0</v>
      </c>
      <c r="I2301" s="51" t="str">
        <f>_xlfn.XLOOKUP(Q2_2025[[#This Row],[Artikelnr]],Artikel_prijzen[Artnr],Artikel_prijzen[Groep],"")</f>
        <v>Elektra</v>
      </c>
      <c r="J2301" s="10">
        <f>_xlfn.XLOOKUP(Q2_2025[[#This Row],[Artikelnr]],Artikel_prijzen[Artnr],Artikel_prijzen[Prijs 2025],"")</f>
        <v>106.8625</v>
      </c>
      <c r="K2301" t="str">
        <f>IF(Q2_2025[[#This Row],[Artikelprijs]]&lt;&gt;"",IF(Q2_2025[[#This Row],[Stuksprijs]]=Q2_2025[[#This Row],[Artikelprijs]],"Prijs gelijk","Prijs wijkt af"),"")</f>
        <v>Prijs wijkt af</v>
      </c>
      <c r="L2301" t="str">
        <f>IF(Q2_2025[[#This Row],[Relatiekorting percentage]]=0,
    "Nvt",
    IF(Q2_2025[[#This Row],[Brutobedrag 2]] &lt; Q2_2025[[#This Row],[Bruto - Rel.korting]],
        "Nee",
        "Ja"))</f>
        <v>Nvt</v>
      </c>
      <c r="M2301" s="10">
        <f>IF(Q2_2025[[#This Row],[Artikelprijs]]&lt;&gt;"",Q2_2025[[#This Row],[Artikelprijs]],Q2_2025[[#This Row],[Stuksprijs]])</f>
        <v>106.8625</v>
      </c>
      <c r="N2301" s="10">
        <f>Q2_2025[[#This Row],[Besteld]]*Q2_2025[[#This Row],[Prijs 2]]</f>
        <v>106.8625</v>
      </c>
      <c r="O2301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2301" s="3"/>
      <c r="W2301"/>
      <c r="AB2301"/>
    </row>
    <row r="2302" spans="1:28" x14ac:dyDescent="0.3">
      <c r="A2302" t="s">
        <v>706</v>
      </c>
      <c r="B2302">
        <v>5020002</v>
      </c>
      <c r="C2302" t="s">
        <v>56</v>
      </c>
      <c r="D2302">
        <v>2</v>
      </c>
      <c r="E2302" s="10">
        <v>39.65</v>
      </c>
      <c r="F2302" s="10">
        <v>79.3</v>
      </c>
      <c r="G2302" s="10">
        <v>63.44</v>
      </c>
      <c r="H2302">
        <v>20</v>
      </c>
      <c r="I2302" s="51" t="str">
        <f>_xlfn.XLOOKUP(Q2_2025[[#This Row],[Artikelnr]],Artikel_prijzen[Artnr],Artikel_prijzen[Groep],"")</f>
        <v/>
      </c>
      <c r="J2302" s="10" t="str">
        <f>_xlfn.XLOOKUP(Q2_2025[[#This Row],[Artikelnr]],Artikel_prijzen[Artnr],Artikel_prijzen[Prijs 2025],"")</f>
        <v/>
      </c>
      <c r="K2302" t="str">
        <f>IF(Q2_2025[[#This Row],[Artikelprijs]]&lt;&gt;"",IF(Q2_2025[[#This Row],[Stuksprijs]]=Q2_2025[[#This Row],[Artikelprijs]],"Prijs gelijk","Prijs wijkt af"),"")</f>
        <v/>
      </c>
      <c r="L2302" t="str">
        <f>IF(Q2_2025[[#This Row],[Relatiekorting percentage]]=0,
    "Nvt",
    IF(Q2_2025[[#This Row],[Brutobedrag 2]] &lt; Q2_2025[[#This Row],[Bruto - Rel.korting]],
        "Nee",
        "Ja"))</f>
        <v>Ja</v>
      </c>
      <c r="M2302" s="10">
        <f>IF(Q2_2025[[#This Row],[Artikelprijs]]&lt;&gt;"",Q2_2025[[#This Row],[Artikelprijs]],Q2_2025[[#This Row],[Stuksprijs]])</f>
        <v>39.65</v>
      </c>
      <c r="N2302" s="10">
        <f>Q2_2025[[#This Row],[Besteld]]*Q2_2025[[#This Row],[Prijs 2]]</f>
        <v>79.3</v>
      </c>
      <c r="O2302" s="10">
        <f>IF(Q2_2025[[#This Row],[Brutobedrag 2]]&lt;Q2_2025[[#This Row],[Bruto - Rel.korting]],Q2_2025[[#This Row],[Brutobedrag 2]],Q2_2025[[#This Row],[Brutobedrag 2]]*(100-Q2_2025[[#This Row],[Relatiekorting percentage]])/100)</f>
        <v>63.44</v>
      </c>
      <c r="R2302" s="3"/>
      <c r="W2302"/>
      <c r="AB2302"/>
    </row>
    <row r="2303" spans="1:28" x14ac:dyDescent="0.3">
      <c r="A2303" t="s">
        <v>706</v>
      </c>
      <c r="B2303">
        <v>4920004</v>
      </c>
      <c r="C2303" t="s">
        <v>550</v>
      </c>
      <c r="D2303">
        <v>1</v>
      </c>
      <c r="E2303" s="10">
        <v>8.93</v>
      </c>
      <c r="F2303" s="10">
        <v>8.93</v>
      </c>
      <c r="G2303" s="10">
        <v>8.93</v>
      </c>
      <c r="H2303">
        <v>0</v>
      </c>
      <c r="I2303" s="51" t="str">
        <f>_xlfn.XLOOKUP(Q2_2025[[#This Row],[Artikelnr]],Artikel_prijzen[Artnr],Artikel_prijzen[Groep],"")</f>
        <v/>
      </c>
      <c r="J2303" s="10" t="str">
        <f>_xlfn.XLOOKUP(Q2_2025[[#This Row],[Artikelnr]],Artikel_prijzen[Artnr],Artikel_prijzen[Prijs 2025],"")</f>
        <v/>
      </c>
      <c r="K2303" t="str">
        <f>IF(Q2_2025[[#This Row],[Artikelprijs]]&lt;&gt;"",IF(Q2_2025[[#This Row],[Stuksprijs]]=Q2_2025[[#This Row],[Artikelprijs]],"Prijs gelijk","Prijs wijkt af"),"")</f>
        <v/>
      </c>
      <c r="L2303" t="str">
        <f>IF(Q2_2025[[#This Row],[Relatiekorting percentage]]=0,
    "Nvt",
    IF(Q2_2025[[#This Row],[Brutobedrag 2]] &lt; Q2_2025[[#This Row],[Bruto - Rel.korting]],
        "Nee",
        "Ja"))</f>
        <v>Nvt</v>
      </c>
      <c r="M2303" s="10">
        <f>IF(Q2_2025[[#This Row],[Artikelprijs]]&lt;&gt;"",Q2_2025[[#This Row],[Artikelprijs]],Q2_2025[[#This Row],[Stuksprijs]])</f>
        <v>8.93</v>
      </c>
      <c r="N2303" s="10">
        <f>Q2_2025[[#This Row],[Besteld]]*Q2_2025[[#This Row],[Prijs 2]]</f>
        <v>8.93</v>
      </c>
      <c r="O2303" s="10">
        <f>IF(Q2_2025[[#This Row],[Brutobedrag 2]]&lt;Q2_2025[[#This Row],[Bruto - Rel.korting]],Q2_2025[[#This Row],[Brutobedrag 2]],Q2_2025[[#This Row],[Brutobedrag 2]]*(100-Q2_2025[[#This Row],[Relatiekorting percentage]])/100)</f>
        <v>8.93</v>
      </c>
      <c r="R2303" s="3"/>
      <c r="W2303"/>
      <c r="AB2303"/>
    </row>
    <row r="2304" spans="1:28" x14ac:dyDescent="0.3">
      <c r="A2304" t="s">
        <v>706</v>
      </c>
      <c r="B2304">
        <v>5010017</v>
      </c>
      <c r="C2304" t="s">
        <v>248</v>
      </c>
      <c r="D2304">
        <v>6</v>
      </c>
      <c r="E2304" s="10">
        <v>48.93</v>
      </c>
      <c r="F2304" s="10">
        <v>293.58</v>
      </c>
      <c r="G2304" s="10">
        <v>234.86</v>
      </c>
      <c r="H2304">
        <v>20</v>
      </c>
      <c r="I2304" s="51" t="str">
        <f>_xlfn.XLOOKUP(Q2_2025[[#This Row],[Artikelnr]],Artikel_prijzen[Artnr],Artikel_prijzen[Groep],"")</f>
        <v/>
      </c>
      <c r="J2304" s="10" t="str">
        <f>_xlfn.XLOOKUP(Q2_2025[[#This Row],[Artikelnr]],Artikel_prijzen[Artnr],Artikel_prijzen[Prijs 2025],"")</f>
        <v/>
      </c>
      <c r="K2304" t="str">
        <f>IF(Q2_2025[[#This Row],[Artikelprijs]]&lt;&gt;"",IF(Q2_2025[[#This Row],[Stuksprijs]]=Q2_2025[[#This Row],[Artikelprijs]],"Prijs gelijk","Prijs wijkt af"),"")</f>
        <v/>
      </c>
      <c r="L2304" t="str">
        <f>IF(Q2_2025[[#This Row],[Relatiekorting percentage]]=0,
    "Nvt",
    IF(Q2_2025[[#This Row],[Brutobedrag 2]] &lt; Q2_2025[[#This Row],[Bruto - Rel.korting]],
        "Nee",
        "Ja"))</f>
        <v>Ja</v>
      </c>
      <c r="M2304" s="10">
        <f>IF(Q2_2025[[#This Row],[Artikelprijs]]&lt;&gt;"",Q2_2025[[#This Row],[Artikelprijs]],Q2_2025[[#This Row],[Stuksprijs]])</f>
        <v>48.93</v>
      </c>
      <c r="N2304" s="10">
        <f>Q2_2025[[#This Row],[Besteld]]*Q2_2025[[#This Row],[Prijs 2]]</f>
        <v>293.58</v>
      </c>
      <c r="O2304" s="10">
        <f>IF(Q2_2025[[#This Row],[Brutobedrag 2]]&lt;Q2_2025[[#This Row],[Bruto - Rel.korting]],Q2_2025[[#This Row],[Brutobedrag 2]],Q2_2025[[#This Row],[Brutobedrag 2]]*(100-Q2_2025[[#This Row],[Relatiekorting percentage]])/100)</f>
        <v>234.86399999999998</v>
      </c>
      <c r="R2304" s="3"/>
      <c r="W2304"/>
      <c r="AB2304"/>
    </row>
    <row r="2305" spans="1:28" x14ac:dyDescent="0.3">
      <c r="A2305" t="s">
        <v>706</v>
      </c>
      <c r="B2305">
        <v>5021030</v>
      </c>
      <c r="C2305" t="s">
        <v>546</v>
      </c>
      <c r="D2305">
        <v>2</v>
      </c>
      <c r="E2305" s="10">
        <v>175</v>
      </c>
      <c r="F2305" s="10">
        <v>350</v>
      </c>
      <c r="G2305" s="10">
        <v>350</v>
      </c>
      <c r="H2305">
        <v>0</v>
      </c>
      <c r="I2305" s="51" t="str">
        <f>_xlfn.XLOOKUP(Q2_2025[[#This Row],[Artikelnr]],Artikel_prijzen[Artnr],Artikel_prijzen[Groep],"")</f>
        <v>Elektra</v>
      </c>
      <c r="J2305" s="10">
        <f>_xlfn.XLOOKUP(Q2_2025[[#This Row],[Artikelnr]],Artikel_prijzen[Artnr],Artikel_prijzen[Prijs 2025],"")</f>
        <v>106.8625</v>
      </c>
      <c r="K2305" t="str">
        <f>IF(Q2_2025[[#This Row],[Artikelprijs]]&lt;&gt;"",IF(Q2_2025[[#This Row],[Stuksprijs]]=Q2_2025[[#This Row],[Artikelprijs]],"Prijs gelijk","Prijs wijkt af"),"")</f>
        <v>Prijs wijkt af</v>
      </c>
      <c r="L2305" t="str">
        <f>IF(Q2_2025[[#This Row],[Relatiekorting percentage]]=0,
    "Nvt",
    IF(Q2_2025[[#This Row],[Brutobedrag 2]] &lt; Q2_2025[[#This Row],[Bruto - Rel.korting]],
        "Nee",
        "Ja"))</f>
        <v>Nvt</v>
      </c>
      <c r="M2305" s="10">
        <f>IF(Q2_2025[[#This Row],[Artikelprijs]]&lt;&gt;"",Q2_2025[[#This Row],[Artikelprijs]],Q2_2025[[#This Row],[Stuksprijs]])</f>
        <v>106.8625</v>
      </c>
      <c r="N2305" s="10">
        <f>Q2_2025[[#This Row],[Besteld]]*Q2_2025[[#This Row],[Prijs 2]]</f>
        <v>213.72499999999999</v>
      </c>
      <c r="O2305" s="10">
        <f>IF(Q2_2025[[#This Row],[Brutobedrag 2]]&lt;Q2_2025[[#This Row],[Bruto - Rel.korting]],Q2_2025[[#This Row],[Brutobedrag 2]],Q2_2025[[#This Row],[Brutobedrag 2]]*(100-Q2_2025[[#This Row],[Relatiekorting percentage]])/100)</f>
        <v>213.72499999999999</v>
      </c>
      <c r="R2305" s="3"/>
      <c r="W2305"/>
      <c r="AB2305"/>
    </row>
    <row r="2306" spans="1:28" x14ac:dyDescent="0.3">
      <c r="A2306" t="s">
        <v>706</v>
      </c>
      <c r="B2306">
        <v>5020002</v>
      </c>
      <c r="C2306" t="s">
        <v>56</v>
      </c>
      <c r="D2306">
        <v>2</v>
      </c>
      <c r="E2306" s="10">
        <v>39.65</v>
      </c>
      <c r="F2306" s="10">
        <v>79.3</v>
      </c>
      <c r="G2306" s="10">
        <v>63.44</v>
      </c>
      <c r="H2306">
        <v>20</v>
      </c>
      <c r="I2306" s="51" t="str">
        <f>_xlfn.XLOOKUP(Q2_2025[[#This Row],[Artikelnr]],Artikel_prijzen[Artnr],Artikel_prijzen[Groep],"")</f>
        <v/>
      </c>
      <c r="J2306" s="10" t="str">
        <f>_xlfn.XLOOKUP(Q2_2025[[#This Row],[Artikelnr]],Artikel_prijzen[Artnr],Artikel_prijzen[Prijs 2025],"")</f>
        <v/>
      </c>
      <c r="K2306" t="str">
        <f>IF(Q2_2025[[#This Row],[Artikelprijs]]&lt;&gt;"",IF(Q2_2025[[#This Row],[Stuksprijs]]=Q2_2025[[#This Row],[Artikelprijs]],"Prijs gelijk","Prijs wijkt af"),"")</f>
        <v/>
      </c>
      <c r="L2306" t="str">
        <f>IF(Q2_2025[[#This Row],[Relatiekorting percentage]]=0,
    "Nvt",
    IF(Q2_2025[[#This Row],[Brutobedrag 2]] &lt; Q2_2025[[#This Row],[Bruto - Rel.korting]],
        "Nee",
        "Ja"))</f>
        <v>Ja</v>
      </c>
      <c r="M2306" s="10">
        <f>IF(Q2_2025[[#This Row],[Artikelprijs]]&lt;&gt;"",Q2_2025[[#This Row],[Artikelprijs]],Q2_2025[[#This Row],[Stuksprijs]])</f>
        <v>39.65</v>
      </c>
      <c r="N2306" s="10">
        <f>Q2_2025[[#This Row],[Besteld]]*Q2_2025[[#This Row],[Prijs 2]]</f>
        <v>79.3</v>
      </c>
      <c r="O2306" s="10">
        <f>IF(Q2_2025[[#This Row],[Brutobedrag 2]]&lt;Q2_2025[[#This Row],[Bruto - Rel.korting]],Q2_2025[[#This Row],[Brutobedrag 2]],Q2_2025[[#This Row],[Brutobedrag 2]]*(100-Q2_2025[[#This Row],[Relatiekorting percentage]])/100)</f>
        <v>63.44</v>
      </c>
      <c r="R2306" s="3"/>
      <c r="W2306"/>
      <c r="AB2306"/>
    </row>
    <row r="2307" spans="1:28" x14ac:dyDescent="0.3">
      <c r="A2307" t="s">
        <v>706</v>
      </c>
      <c r="B2307">
        <v>4920004</v>
      </c>
      <c r="C2307" t="s">
        <v>550</v>
      </c>
      <c r="D2307">
        <v>1</v>
      </c>
      <c r="E2307" s="10">
        <v>8.93</v>
      </c>
      <c r="F2307" s="10">
        <v>8.93</v>
      </c>
      <c r="G2307" s="10">
        <v>8.93</v>
      </c>
      <c r="H2307">
        <v>0</v>
      </c>
      <c r="I2307" s="51" t="str">
        <f>_xlfn.XLOOKUP(Q2_2025[[#This Row],[Artikelnr]],Artikel_prijzen[Artnr],Artikel_prijzen[Groep],"")</f>
        <v/>
      </c>
      <c r="J2307" s="10" t="str">
        <f>_xlfn.XLOOKUP(Q2_2025[[#This Row],[Artikelnr]],Artikel_prijzen[Artnr],Artikel_prijzen[Prijs 2025],"")</f>
        <v/>
      </c>
      <c r="K2307" t="str">
        <f>IF(Q2_2025[[#This Row],[Artikelprijs]]&lt;&gt;"",IF(Q2_2025[[#This Row],[Stuksprijs]]=Q2_2025[[#This Row],[Artikelprijs]],"Prijs gelijk","Prijs wijkt af"),"")</f>
        <v/>
      </c>
      <c r="L2307" t="str">
        <f>IF(Q2_2025[[#This Row],[Relatiekorting percentage]]=0,
    "Nvt",
    IF(Q2_2025[[#This Row],[Brutobedrag 2]] &lt; Q2_2025[[#This Row],[Bruto - Rel.korting]],
        "Nee",
        "Ja"))</f>
        <v>Nvt</v>
      </c>
      <c r="M2307" s="10">
        <f>IF(Q2_2025[[#This Row],[Artikelprijs]]&lt;&gt;"",Q2_2025[[#This Row],[Artikelprijs]],Q2_2025[[#This Row],[Stuksprijs]])</f>
        <v>8.93</v>
      </c>
      <c r="N2307" s="10">
        <f>Q2_2025[[#This Row],[Besteld]]*Q2_2025[[#This Row],[Prijs 2]]</f>
        <v>8.93</v>
      </c>
      <c r="O2307" s="10">
        <f>IF(Q2_2025[[#This Row],[Brutobedrag 2]]&lt;Q2_2025[[#This Row],[Bruto - Rel.korting]],Q2_2025[[#This Row],[Brutobedrag 2]],Q2_2025[[#This Row],[Brutobedrag 2]]*(100-Q2_2025[[#This Row],[Relatiekorting percentage]])/100)</f>
        <v>8.93</v>
      </c>
      <c r="R2307" s="3"/>
      <c r="W2307"/>
      <c r="AB2307"/>
    </row>
    <row r="2308" spans="1:28" x14ac:dyDescent="0.3">
      <c r="A2308" t="s">
        <v>706</v>
      </c>
      <c r="B2308">
        <v>5010017</v>
      </c>
      <c r="C2308" t="s">
        <v>248</v>
      </c>
      <c r="D2308">
        <v>10</v>
      </c>
      <c r="E2308" s="10">
        <v>48.93</v>
      </c>
      <c r="F2308" s="10">
        <v>489.3</v>
      </c>
      <c r="G2308" s="10">
        <v>391.44</v>
      </c>
      <c r="H2308">
        <v>20</v>
      </c>
      <c r="I2308" s="51" t="str">
        <f>_xlfn.XLOOKUP(Q2_2025[[#This Row],[Artikelnr]],Artikel_prijzen[Artnr],Artikel_prijzen[Groep],"")</f>
        <v/>
      </c>
      <c r="J2308" s="10" t="str">
        <f>_xlfn.XLOOKUP(Q2_2025[[#This Row],[Artikelnr]],Artikel_prijzen[Artnr],Artikel_prijzen[Prijs 2025],"")</f>
        <v/>
      </c>
      <c r="K2308" t="str">
        <f>IF(Q2_2025[[#This Row],[Artikelprijs]]&lt;&gt;"",IF(Q2_2025[[#This Row],[Stuksprijs]]=Q2_2025[[#This Row],[Artikelprijs]],"Prijs gelijk","Prijs wijkt af"),"")</f>
        <v/>
      </c>
      <c r="L2308" t="str">
        <f>IF(Q2_2025[[#This Row],[Relatiekorting percentage]]=0,
    "Nvt",
    IF(Q2_2025[[#This Row],[Brutobedrag 2]] &lt; Q2_2025[[#This Row],[Bruto - Rel.korting]],
        "Nee",
        "Ja"))</f>
        <v>Ja</v>
      </c>
      <c r="M2308" s="10">
        <f>IF(Q2_2025[[#This Row],[Artikelprijs]]&lt;&gt;"",Q2_2025[[#This Row],[Artikelprijs]],Q2_2025[[#This Row],[Stuksprijs]])</f>
        <v>48.93</v>
      </c>
      <c r="N2308" s="10">
        <f>Q2_2025[[#This Row],[Besteld]]*Q2_2025[[#This Row],[Prijs 2]]</f>
        <v>489.3</v>
      </c>
      <c r="O2308" s="10">
        <f>IF(Q2_2025[[#This Row],[Brutobedrag 2]]&lt;Q2_2025[[#This Row],[Bruto - Rel.korting]],Q2_2025[[#This Row],[Brutobedrag 2]],Q2_2025[[#This Row],[Brutobedrag 2]]*(100-Q2_2025[[#This Row],[Relatiekorting percentage]])/100)</f>
        <v>391.44</v>
      </c>
      <c r="R2308" s="3"/>
      <c r="W2308"/>
      <c r="AB2308"/>
    </row>
    <row r="2309" spans="1:28" x14ac:dyDescent="0.3">
      <c r="A2309" t="s">
        <v>706</v>
      </c>
      <c r="B2309">
        <v>5021030</v>
      </c>
      <c r="C2309" t="s">
        <v>546</v>
      </c>
      <c r="D2309">
        <v>1</v>
      </c>
      <c r="E2309" s="10">
        <v>175</v>
      </c>
      <c r="F2309" s="10">
        <v>175</v>
      </c>
      <c r="G2309" s="10">
        <v>175</v>
      </c>
      <c r="H2309">
        <v>0</v>
      </c>
      <c r="I2309" s="51" t="str">
        <f>_xlfn.XLOOKUP(Q2_2025[[#This Row],[Artikelnr]],Artikel_prijzen[Artnr],Artikel_prijzen[Groep],"")</f>
        <v>Elektra</v>
      </c>
      <c r="J2309" s="10">
        <f>_xlfn.XLOOKUP(Q2_2025[[#This Row],[Artikelnr]],Artikel_prijzen[Artnr],Artikel_prijzen[Prijs 2025],"")</f>
        <v>106.8625</v>
      </c>
      <c r="K2309" t="str">
        <f>IF(Q2_2025[[#This Row],[Artikelprijs]]&lt;&gt;"",IF(Q2_2025[[#This Row],[Stuksprijs]]=Q2_2025[[#This Row],[Artikelprijs]],"Prijs gelijk","Prijs wijkt af"),"")</f>
        <v>Prijs wijkt af</v>
      </c>
      <c r="L2309" t="str">
        <f>IF(Q2_2025[[#This Row],[Relatiekorting percentage]]=0,
    "Nvt",
    IF(Q2_2025[[#This Row],[Brutobedrag 2]] &lt; Q2_2025[[#This Row],[Bruto - Rel.korting]],
        "Nee",
        "Ja"))</f>
        <v>Nvt</v>
      </c>
      <c r="M2309" s="10">
        <f>IF(Q2_2025[[#This Row],[Artikelprijs]]&lt;&gt;"",Q2_2025[[#This Row],[Artikelprijs]],Q2_2025[[#This Row],[Stuksprijs]])</f>
        <v>106.8625</v>
      </c>
      <c r="N2309" s="10">
        <f>Q2_2025[[#This Row],[Besteld]]*Q2_2025[[#This Row],[Prijs 2]]</f>
        <v>106.8625</v>
      </c>
      <c r="O2309" s="10">
        <f>IF(Q2_2025[[#This Row],[Brutobedrag 2]]&lt;Q2_2025[[#This Row],[Bruto - Rel.korting]],Q2_2025[[#This Row],[Brutobedrag 2]],Q2_2025[[#This Row],[Brutobedrag 2]]*(100-Q2_2025[[#This Row],[Relatiekorting percentage]])/100)</f>
        <v>106.8625</v>
      </c>
      <c r="R2309" s="3"/>
      <c r="W2309"/>
      <c r="AB2309"/>
    </row>
    <row r="2310" spans="1:28" x14ac:dyDescent="0.3">
      <c r="A2310" t="s">
        <v>706</v>
      </c>
      <c r="B2310">
        <v>5020002</v>
      </c>
      <c r="C2310" t="s">
        <v>56</v>
      </c>
      <c r="D2310">
        <v>2</v>
      </c>
      <c r="E2310" s="10">
        <v>39.65</v>
      </c>
      <c r="F2310" s="10">
        <v>79.3</v>
      </c>
      <c r="G2310" s="10">
        <v>63.44</v>
      </c>
      <c r="H2310">
        <v>20</v>
      </c>
      <c r="I2310" s="51" t="str">
        <f>_xlfn.XLOOKUP(Q2_2025[[#This Row],[Artikelnr]],Artikel_prijzen[Artnr],Artikel_prijzen[Groep],"")</f>
        <v/>
      </c>
      <c r="J2310" s="10" t="str">
        <f>_xlfn.XLOOKUP(Q2_2025[[#This Row],[Artikelnr]],Artikel_prijzen[Artnr],Artikel_prijzen[Prijs 2025],"")</f>
        <v/>
      </c>
      <c r="K2310" t="str">
        <f>IF(Q2_2025[[#This Row],[Artikelprijs]]&lt;&gt;"",IF(Q2_2025[[#This Row],[Stuksprijs]]=Q2_2025[[#This Row],[Artikelprijs]],"Prijs gelijk","Prijs wijkt af"),"")</f>
        <v/>
      </c>
      <c r="L2310" t="str">
        <f>IF(Q2_2025[[#This Row],[Relatiekorting percentage]]=0,
    "Nvt",
    IF(Q2_2025[[#This Row],[Brutobedrag 2]] &lt; Q2_2025[[#This Row],[Bruto - Rel.korting]],
        "Nee",
        "Ja"))</f>
        <v>Ja</v>
      </c>
      <c r="M2310" s="10">
        <f>IF(Q2_2025[[#This Row],[Artikelprijs]]&lt;&gt;"",Q2_2025[[#This Row],[Artikelprijs]],Q2_2025[[#This Row],[Stuksprijs]])</f>
        <v>39.65</v>
      </c>
      <c r="N2310" s="10">
        <f>Q2_2025[[#This Row],[Besteld]]*Q2_2025[[#This Row],[Prijs 2]]</f>
        <v>79.3</v>
      </c>
      <c r="O2310" s="10">
        <f>IF(Q2_2025[[#This Row],[Brutobedrag 2]]&lt;Q2_2025[[#This Row],[Bruto - Rel.korting]],Q2_2025[[#This Row],[Brutobedrag 2]],Q2_2025[[#This Row],[Brutobedrag 2]]*(100-Q2_2025[[#This Row],[Relatiekorting percentage]])/100)</f>
        <v>63.44</v>
      </c>
      <c r="R2310" s="3"/>
      <c r="W2310"/>
      <c r="AB2310"/>
    </row>
    <row r="2311" spans="1:28" x14ac:dyDescent="0.3">
      <c r="A2311" t="s">
        <v>706</v>
      </c>
      <c r="B2311">
        <v>4920004</v>
      </c>
      <c r="C2311" t="s">
        <v>550</v>
      </c>
      <c r="D2311">
        <v>1</v>
      </c>
      <c r="E2311" s="10">
        <v>8.93</v>
      </c>
      <c r="F2311" s="10">
        <v>8.93</v>
      </c>
      <c r="G2311" s="10">
        <v>8.93</v>
      </c>
      <c r="H2311">
        <v>0</v>
      </c>
      <c r="I2311" s="51" t="str">
        <f>_xlfn.XLOOKUP(Q2_2025[[#This Row],[Artikelnr]],Artikel_prijzen[Artnr],Artikel_prijzen[Groep],"")</f>
        <v/>
      </c>
      <c r="J2311" s="10" t="str">
        <f>_xlfn.XLOOKUP(Q2_2025[[#This Row],[Artikelnr]],Artikel_prijzen[Artnr],Artikel_prijzen[Prijs 2025],"")</f>
        <v/>
      </c>
      <c r="K2311" t="str">
        <f>IF(Q2_2025[[#This Row],[Artikelprijs]]&lt;&gt;"",IF(Q2_2025[[#This Row],[Stuksprijs]]=Q2_2025[[#This Row],[Artikelprijs]],"Prijs gelijk","Prijs wijkt af"),"")</f>
        <v/>
      </c>
      <c r="L2311" t="str">
        <f>IF(Q2_2025[[#This Row],[Relatiekorting percentage]]=0,
    "Nvt",
    IF(Q2_2025[[#This Row],[Brutobedrag 2]] &lt; Q2_2025[[#This Row],[Bruto - Rel.korting]],
        "Nee",
        "Ja"))</f>
        <v>Nvt</v>
      </c>
      <c r="M2311" s="10">
        <f>IF(Q2_2025[[#This Row],[Artikelprijs]]&lt;&gt;"",Q2_2025[[#This Row],[Artikelprijs]],Q2_2025[[#This Row],[Stuksprijs]])</f>
        <v>8.93</v>
      </c>
      <c r="N2311" s="10">
        <f>Q2_2025[[#This Row],[Besteld]]*Q2_2025[[#This Row],[Prijs 2]]</f>
        <v>8.93</v>
      </c>
      <c r="O2311" s="10">
        <f>IF(Q2_2025[[#This Row],[Brutobedrag 2]]&lt;Q2_2025[[#This Row],[Bruto - Rel.korting]],Q2_2025[[#This Row],[Brutobedrag 2]],Q2_2025[[#This Row],[Brutobedrag 2]]*(100-Q2_2025[[#This Row],[Relatiekorting percentage]])/100)</f>
        <v>8.93</v>
      </c>
      <c r="R2311" s="3"/>
      <c r="W2311"/>
      <c r="AB2311"/>
    </row>
    <row r="2312" spans="1:28" x14ac:dyDescent="0.3">
      <c r="A2312" t="s">
        <v>706</v>
      </c>
      <c r="B2312">
        <v>5010017</v>
      </c>
      <c r="C2312" t="s">
        <v>248</v>
      </c>
      <c r="D2312">
        <v>9</v>
      </c>
      <c r="E2312" s="10">
        <v>48.93</v>
      </c>
      <c r="F2312" s="10">
        <v>440.37</v>
      </c>
      <c r="G2312" s="10">
        <v>352.3</v>
      </c>
      <c r="H2312">
        <v>20</v>
      </c>
      <c r="I2312" s="51" t="str">
        <f>_xlfn.XLOOKUP(Q2_2025[[#This Row],[Artikelnr]],Artikel_prijzen[Artnr],Artikel_prijzen[Groep],"")</f>
        <v/>
      </c>
      <c r="J2312" s="10" t="str">
        <f>_xlfn.XLOOKUP(Q2_2025[[#This Row],[Artikelnr]],Artikel_prijzen[Artnr],Artikel_prijzen[Prijs 2025],"")</f>
        <v/>
      </c>
      <c r="K2312" t="str">
        <f>IF(Q2_2025[[#This Row],[Artikelprijs]]&lt;&gt;"",IF(Q2_2025[[#This Row],[Stuksprijs]]=Q2_2025[[#This Row],[Artikelprijs]],"Prijs gelijk","Prijs wijkt af"),"")</f>
        <v/>
      </c>
      <c r="L2312" t="str">
        <f>IF(Q2_2025[[#This Row],[Relatiekorting percentage]]=0,
    "Nvt",
    IF(Q2_2025[[#This Row],[Brutobedrag 2]] &lt; Q2_2025[[#This Row],[Bruto - Rel.korting]],
        "Nee",
        "Ja"))</f>
        <v>Ja</v>
      </c>
      <c r="M2312" s="10">
        <f>IF(Q2_2025[[#This Row],[Artikelprijs]]&lt;&gt;"",Q2_2025[[#This Row],[Artikelprijs]],Q2_2025[[#This Row],[Stuksprijs]])</f>
        <v>48.93</v>
      </c>
      <c r="N2312" s="10">
        <f>Q2_2025[[#This Row],[Besteld]]*Q2_2025[[#This Row],[Prijs 2]]</f>
        <v>440.37</v>
      </c>
      <c r="O2312" s="10">
        <f>IF(Q2_2025[[#This Row],[Brutobedrag 2]]&lt;Q2_2025[[#This Row],[Bruto - Rel.korting]],Q2_2025[[#This Row],[Brutobedrag 2]],Q2_2025[[#This Row],[Brutobedrag 2]]*(100-Q2_2025[[#This Row],[Relatiekorting percentage]])/100)</f>
        <v>352.29599999999999</v>
      </c>
      <c r="R2312" s="3"/>
      <c r="W2312"/>
      <c r="AB2312"/>
    </row>
    <row r="2313" spans="1:28" x14ac:dyDescent="0.3">
      <c r="A2313" t="s">
        <v>706</v>
      </c>
      <c r="B2313">
        <v>5021030</v>
      </c>
      <c r="C2313" t="s">
        <v>546</v>
      </c>
      <c r="D2313">
        <v>2</v>
      </c>
      <c r="E2313" s="10">
        <v>175</v>
      </c>
      <c r="F2313" s="10">
        <v>350</v>
      </c>
      <c r="G2313" s="10">
        <v>350</v>
      </c>
      <c r="H2313">
        <v>0</v>
      </c>
      <c r="I2313" s="51" t="str">
        <f>_xlfn.XLOOKUP(Q2_2025[[#This Row],[Artikelnr]],Artikel_prijzen[Artnr],Artikel_prijzen[Groep],"")</f>
        <v>Elektra</v>
      </c>
      <c r="J2313" s="10">
        <f>_xlfn.XLOOKUP(Q2_2025[[#This Row],[Artikelnr]],Artikel_prijzen[Artnr],Artikel_prijzen[Prijs 2025],"")</f>
        <v>106.8625</v>
      </c>
      <c r="K2313" t="str">
        <f>IF(Q2_2025[[#This Row],[Artikelprijs]]&lt;&gt;"",IF(Q2_2025[[#This Row],[Stuksprijs]]=Q2_2025[[#This Row],[Artikelprijs]],"Prijs gelijk","Prijs wijkt af"),"")</f>
        <v>Prijs wijkt af</v>
      </c>
      <c r="L2313" t="str">
        <f>IF(Q2_2025[[#This Row],[Relatiekorting percentage]]=0,
    "Nvt",
    IF(Q2_2025[[#This Row],[Brutobedrag 2]] &lt; Q2_2025[[#This Row],[Bruto - Rel.korting]],
        "Nee",
        "Ja"))</f>
        <v>Nvt</v>
      </c>
      <c r="M2313" s="10">
        <f>IF(Q2_2025[[#This Row],[Artikelprijs]]&lt;&gt;"",Q2_2025[[#This Row],[Artikelprijs]],Q2_2025[[#This Row],[Stuksprijs]])</f>
        <v>106.8625</v>
      </c>
      <c r="N2313" s="10">
        <f>Q2_2025[[#This Row],[Besteld]]*Q2_2025[[#This Row],[Prijs 2]]</f>
        <v>213.72499999999999</v>
      </c>
      <c r="O2313" s="10">
        <f>IF(Q2_2025[[#This Row],[Brutobedrag 2]]&lt;Q2_2025[[#This Row],[Bruto - Rel.korting]],Q2_2025[[#This Row],[Brutobedrag 2]],Q2_2025[[#This Row],[Brutobedrag 2]]*(100-Q2_2025[[#This Row],[Relatiekorting percentage]])/100)</f>
        <v>213.72499999999999</v>
      </c>
      <c r="R2313" s="3"/>
      <c r="W2313"/>
      <c r="AB2313"/>
    </row>
    <row r="2314" spans="1:28" x14ac:dyDescent="0.3">
      <c r="A2314" t="s">
        <v>706</v>
      </c>
      <c r="B2314">
        <v>5020002</v>
      </c>
      <c r="C2314" t="s">
        <v>56</v>
      </c>
      <c r="D2314">
        <v>2</v>
      </c>
      <c r="E2314" s="10">
        <v>39.65</v>
      </c>
      <c r="F2314" s="10">
        <v>79.3</v>
      </c>
      <c r="G2314" s="10">
        <v>63.44</v>
      </c>
      <c r="H2314">
        <v>20</v>
      </c>
      <c r="I2314" s="51" t="str">
        <f>_xlfn.XLOOKUP(Q2_2025[[#This Row],[Artikelnr]],Artikel_prijzen[Artnr],Artikel_prijzen[Groep],"")</f>
        <v/>
      </c>
      <c r="J2314" s="10" t="str">
        <f>_xlfn.XLOOKUP(Q2_2025[[#This Row],[Artikelnr]],Artikel_prijzen[Artnr],Artikel_prijzen[Prijs 2025],"")</f>
        <v/>
      </c>
      <c r="K2314" t="str">
        <f>IF(Q2_2025[[#This Row],[Artikelprijs]]&lt;&gt;"",IF(Q2_2025[[#This Row],[Stuksprijs]]=Q2_2025[[#This Row],[Artikelprijs]],"Prijs gelijk","Prijs wijkt af"),"")</f>
        <v/>
      </c>
      <c r="L2314" t="str">
        <f>IF(Q2_2025[[#This Row],[Relatiekorting percentage]]=0,
    "Nvt",
    IF(Q2_2025[[#This Row],[Brutobedrag 2]] &lt; Q2_2025[[#This Row],[Bruto - Rel.korting]],
        "Nee",
        "Ja"))</f>
        <v>Ja</v>
      </c>
      <c r="M2314" s="10">
        <f>IF(Q2_2025[[#This Row],[Artikelprijs]]&lt;&gt;"",Q2_2025[[#This Row],[Artikelprijs]],Q2_2025[[#This Row],[Stuksprijs]])</f>
        <v>39.65</v>
      </c>
      <c r="N2314" s="10">
        <f>Q2_2025[[#This Row],[Besteld]]*Q2_2025[[#This Row],[Prijs 2]]</f>
        <v>79.3</v>
      </c>
      <c r="O2314" s="10">
        <f>IF(Q2_2025[[#This Row],[Brutobedrag 2]]&lt;Q2_2025[[#This Row],[Bruto - Rel.korting]],Q2_2025[[#This Row],[Brutobedrag 2]],Q2_2025[[#This Row],[Brutobedrag 2]]*(100-Q2_2025[[#This Row],[Relatiekorting percentage]])/100)</f>
        <v>63.44</v>
      </c>
      <c r="R2314" s="3"/>
      <c r="W2314"/>
      <c r="AB2314"/>
    </row>
    <row r="2315" spans="1:28" x14ac:dyDescent="0.3">
      <c r="A2315" t="s">
        <v>706</v>
      </c>
      <c r="B2315">
        <v>4920004</v>
      </c>
      <c r="C2315" t="s">
        <v>550</v>
      </c>
      <c r="D2315">
        <v>1</v>
      </c>
      <c r="E2315" s="10">
        <v>8.93</v>
      </c>
      <c r="F2315" s="10">
        <v>8.93</v>
      </c>
      <c r="G2315" s="10">
        <v>8.93</v>
      </c>
      <c r="H2315">
        <v>0</v>
      </c>
      <c r="I2315" s="51" t="str">
        <f>_xlfn.XLOOKUP(Q2_2025[[#This Row],[Artikelnr]],Artikel_prijzen[Artnr],Artikel_prijzen[Groep],"")</f>
        <v/>
      </c>
      <c r="J2315" s="10" t="str">
        <f>_xlfn.XLOOKUP(Q2_2025[[#This Row],[Artikelnr]],Artikel_prijzen[Artnr],Artikel_prijzen[Prijs 2025],"")</f>
        <v/>
      </c>
      <c r="K2315" t="str">
        <f>IF(Q2_2025[[#This Row],[Artikelprijs]]&lt;&gt;"",IF(Q2_2025[[#This Row],[Stuksprijs]]=Q2_2025[[#This Row],[Artikelprijs]],"Prijs gelijk","Prijs wijkt af"),"")</f>
        <v/>
      </c>
      <c r="L2315" t="str">
        <f>IF(Q2_2025[[#This Row],[Relatiekorting percentage]]=0,
    "Nvt",
    IF(Q2_2025[[#This Row],[Brutobedrag 2]] &lt; Q2_2025[[#This Row],[Bruto - Rel.korting]],
        "Nee",
        "Ja"))</f>
        <v>Nvt</v>
      </c>
      <c r="M2315" s="10">
        <f>IF(Q2_2025[[#This Row],[Artikelprijs]]&lt;&gt;"",Q2_2025[[#This Row],[Artikelprijs]],Q2_2025[[#This Row],[Stuksprijs]])</f>
        <v>8.93</v>
      </c>
      <c r="N2315" s="10">
        <f>Q2_2025[[#This Row],[Besteld]]*Q2_2025[[#This Row],[Prijs 2]]</f>
        <v>8.93</v>
      </c>
      <c r="O2315" s="10">
        <f>IF(Q2_2025[[#This Row],[Brutobedrag 2]]&lt;Q2_2025[[#This Row],[Bruto - Rel.korting]],Q2_2025[[#This Row],[Brutobedrag 2]],Q2_2025[[#This Row],[Brutobedrag 2]]*(100-Q2_2025[[#This Row],[Relatiekorting percentage]])/100)</f>
        <v>8.93</v>
      </c>
      <c r="R2315" s="3"/>
      <c r="W2315"/>
      <c r="AB2315"/>
    </row>
    <row r="2316" spans="1:28" x14ac:dyDescent="0.3">
      <c r="A2316" t="s">
        <v>706</v>
      </c>
      <c r="B2316">
        <v>5010017</v>
      </c>
      <c r="C2316" t="s">
        <v>248</v>
      </c>
      <c r="D2316">
        <v>7</v>
      </c>
      <c r="E2316" s="10">
        <v>48.93</v>
      </c>
      <c r="F2316" s="10">
        <v>342.51</v>
      </c>
      <c r="G2316" s="10">
        <v>274.01</v>
      </c>
      <c r="H2316">
        <v>20</v>
      </c>
      <c r="I2316" s="51" t="str">
        <f>_xlfn.XLOOKUP(Q2_2025[[#This Row],[Artikelnr]],Artikel_prijzen[Artnr],Artikel_prijzen[Groep],"")</f>
        <v/>
      </c>
      <c r="J2316" s="10" t="str">
        <f>_xlfn.XLOOKUP(Q2_2025[[#This Row],[Artikelnr]],Artikel_prijzen[Artnr],Artikel_prijzen[Prijs 2025],"")</f>
        <v/>
      </c>
      <c r="K2316" t="str">
        <f>IF(Q2_2025[[#This Row],[Artikelprijs]]&lt;&gt;"",IF(Q2_2025[[#This Row],[Stuksprijs]]=Q2_2025[[#This Row],[Artikelprijs]],"Prijs gelijk","Prijs wijkt af"),"")</f>
        <v/>
      </c>
      <c r="L2316" t="str">
        <f>IF(Q2_2025[[#This Row],[Relatiekorting percentage]]=0,
    "Nvt",
    IF(Q2_2025[[#This Row],[Brutobedrag 2]] &lt; Q2_2025[[#This Row],[Bruto - Rel.korting]],
        "Nee",
        "Ja"))</f>
        <v>Ja</v>
      </c>
      <c r="M2316" s="10">
        <f>IF(Q2_2025[[#This Row],[Artikelprijs]]&lt;&gt;"",Q2_2025[[#This Row],[Artikelprijs]],Q2_2025[[#This Row],[Stuksprijs]])</f>
        <v>48.93</v>
      </c>
      <c r="N2316" s="10">
        <f>Q2_2025[[#This Row],[Besteld]]*Q2_2025[[#This Row],[Prijs 2]]</f>
        <v>342.51</v>
      </c>
      <c r="O2316" s="10">
        <f>IF(Q2_2025[[#This Row],[Brutobedrag 2]]&lt;Q2_2025[[#This Row],[Bruto - Rel.korting]],Q2_2025[[#This Row],[Brutobedrag 2]],Q2_2025[[#This Row],[Brutobedrag 2]]*(100-Q2_2025[[#This Row],[Relatiekorting percentage]])/100)</f>
        <v>274.00799999999998</v>
      </c>
      <c r="R2316" s="3"/>
      <c r="W2316"/>
      <c r="AB2316"/>
    </row>
    <row r="2317" spans="1:28" x14ac:dyDescent="0.3">
      <c r="A2317" t="s">
        <v>706</v>
      </c>
      <c r="B2317">
        <v>4001176</v>
      </c>
      <c r="C2317" t="s">
        <v>314</v>
      </c>
      <c r="D2317">
        <v>1</v>
      </c>
      <c r="E2317" s="10">
        <v>625</v>
      </c>
      <c r="F2317" s="10">
        <v>625</v>
      </c>
      <c r="G2317" s="10">
        <v>562.5</v>
      </c>
      <c r="H2317">
        <v>10</v>
      </c>
      <c r="I2317" s="51" t="str">
        <f>_xlfn.XLOOKUP(Q2_2025[[#This Row],[Artikelnr]],Artikel_prijzen[Artnr],Artikel_prijzen[Groep],"")</f>
        <v/>
      </c>
      <c r="J2317" s="10" t="str">
        <f>_xlfn.XLOOKUP(Q2_2025[[#This Row],[Artikelnr]],Artikel_prijzen[Artnr],Artikel_prijzen[Prijs 2025],"")</f>
        <v/>
      </c>
      <c r="K2317" t="str">
        <f>IF(Q2_2025[[#This Row],[Artikelprijs]]&lt;&gt;"",IF(Q2_2025[[#This Row],[Stuksprijs]]=Q2_2025[[#This Row],[Artikelprijs]],"Prijs gelijk","Prijs wijkt af"),"")</f>
        <v/>
      </c>
      <c r="L2317" t="str">
        <f>IF(Q2_2025[[#This Row],[Relatiekorting percentage]]=0,
    "Nvt",
    IF(Q2_2025[[#This Row],[Brutobedrag 2]] &lt; Q2_2025[[#This Row],[Bruto - Rel.korting]],
        "Nee",
        "Ja"))</f>
        <v>Ja</v>
      </c>
      <c r="M2317" s="10">
        <f>IF(Q2_2025[[#This Row],[Artikelprijs]]&lt;&gt;"",Q2_2025[[#This Row],[Artikelprijs]],Q2_2025[[#This Row],[Stuksprijs]])</f>
        <v>625</v>
      </c>
      <c r="N2317" s="10">
        <f>Q2_2025[[#This Row],[Besteld]]*Q2_2025[[#This Row],[Prijs 2]]</f>
        <v>625</v>
      </c>
      <c r="O2317" s="10">
        <f>IF(Q2_2025[[#This Row],[Brutobedrag 2]]&lt;Q2_2025[[#This Row],[Bruto - Rel.korting]],Q2_2025[[#This Row],[Brutobedrag 2]],Q2_2025[[#This Row],[Brutobedrag 2]]*(100-Q2_2025[[#This Row],[Relatiekorting percentage]])/100)</f>
        <v>562.5</v>
      </c>
      <c r="R2317" s="3"/>
      <c r="W2317"/>
      <c r="AB2317"/>
    </row>
    <row r="2318" spans="1:28" x14ac:dyDescent="0.3">
      <c r="A2318" t="s">
        <v>706</v>
      </c>
      <c r="B2318">
        <v>4001118</v>
      </c>
      <c r="C2318" t="s">
        <v>317</v>
      </c>
      <c r="D2318">
        <v>1</v>
      </c>
      <c r="E2318" s="10">
        <v>100</v>
      </c>
      <c r="F2318" s="10">
        <v>100</v>
      </c>
      <c r="G2318" s="10">
        <v>90</v>
      </c>
      <c r="H2318">
        <v>10</v>
      </c>
      <c r="I2318" s="51" t="str">
        <f>_xlfn.XLOOKUP(Q2_2025[[#This Row],[Artikelnr]],Artikel_prijzen[Artnr],Artikel_prijzen[Groep],"")</f>
        <v/>
      </c>
      <c r="J2318" s="10" t="str">
        <f>_xlfn.XLOOKUP(Q2_2025[[#This Row],[Artikelnr]],Artikel_prijzen[Artnr],Artikel_prijzen[Prijs 2025],"")</f>
        <v/>
      </c>
      <c r="K2318" t="str">
        <f>IF(Q2_2025[[#This Row],[Artikelprijs]]&lt;&gt;"",IF(Q2_2025[[#This Row],[Stuksprijs]]=Q2_2025[[#This Row],[Artikelprijs]],"Prijs gelijk","Prijs wijkt af"),"")</f>
        <v/>
      </c>
      <c r="L2318" t="str">
        <f>IF(Q2_2025[[#This Row],[Relatiekorting percentage]]=0,
    "Nvt",
    IF(Q2_2025[[#This Row],[Brutobedrag 2]] &lt; Q2_2025[[#This Row],[Bruto - Rel.korting]],
        "Nee",
        "Ja"))</f>
        <v>Ja</v>
      </c>
      <c r="M2318" s="10">
        <f>IF(Q2_2025[[#This Row],[Artikelprijs]]&lt;&gt;"",Q2_2025[[#This Row],[Artikelprijs]],Q2_2025[[#This Row],[Stuksprijs]])</f>
        <v>100</v>
      </c>
      <c r="N2318" s="10">
        <f>Q2_2025[[#This Row],[Besteld]]*Q2_2025[[#This Row],[Prijs 2]]</f>
        <v>100</v>
      </c>
      <c r="O2318" s="10">
        <f>IF(Q2_2025[[#This Row],[Brutobedrag 2]]&lt;Q2_2025[[#This Row],[Bruto - Rel.korting]],Q2_2025[[#This Row],[Brutobedrag 2]],Q2_2025[[#This Row],[Brutobedrag 2]]*(100-Q2_2025[[#This Row],[Relatiekorting percentage]])/100)</f>
        <v>90</v>
      </c>
      <c r="R2318" s="3"/>
      <c r="W2318"/>
      <c r="AB2318"/>
    </row>
    <row r="2319" spans="1:28" x14ac:dyDescent="0.3">
      <c r="A2319" t="s">
        <v>706</v>
      </c>
      <c r="B2319">
        <v>4001303</v>
      </c>
      <c r="C2319" t="s">
        <v>639</v>
      </c>
      <c r="D2319">
        <v>1</v>
      </c>
      <c r="E2319" s="10">
        <v>15.45</v>
      </c>
      <c r="F2319" s="10">
        <v>15.45</v>
      </c>
      <c r="G2319" s="10">
        <v>13.9</v>
      </c>
      <c r="H2319">
        <v>10</v>
      </c>
      <c r="I2319" s="51" t="str">
        <f>_xlfn.XLOOKUP(Q2_2025[[#This Row],[Artikelnr]],Artikel_prijzen[Artnr],Artikel_prijzen[Groep],"")</f>
        <v/>
      </c>
      <c r="J2319" s="10" t="str">
        <f>_xlfn.XLOOKUP(Q2_2025[[#This Row],[Artikelnr]],Artikel_prijzen[Artnr],Artikel_prijzen[Prijs 2025],"")</f>
        <v/>
      </c>
      <c r="K2319" t="str">
        <f>IF(Q2_2025[[#This Row],[Artikelprijs]]&lt;&gt;"",IF(Q2_2025[[#This Row],[Stuksprijs]]=Q2_2025[[#This Row],[Artikelprijs]],"Prijs gelijk","Prijs wijkt af"),"")</f>
        <v/>
      </c>
      <c r="L2319" t="str">
        <f>IF(Q2_2025[[#This Row],[Relatiekorting percentage]]=0,
    "Nvt",
    IF(Q2_2025[[#This Row],[Brutobedrag 2]] &lt; Q2_2025[[#This Row],[Bruto - Rel.korting]],
        "Nee",
        "Ja"))</f>
        <v>Ja</v>
      </c>
      <c r="M2319" s="10">
        <f>IF(Q2_2025[[#This Row],[Artikelprijs]]&lt;&gt;"",Q2_2025[[#This Row],[Artikelprijs]],Q2_2025[[#This Row],[Stuksprijs]])</f>
        <v>15.45</v>
      </c>
      <c r="N2319" s="10">
        <f>Q2_2025[[#This Row],[Besteld]]*Q2_2025[[#This Row],[Prijs 2]]</f>
        <v>15.45</v>
      </c>
      <c r="O2319" s="10">
        <f>IF(Q2_2025[[#This Row],[Brutobedrag 2]]&lt;Q2_2025[[#This Row],[Bruto - Rel.korting]],Q2_2025[[#This Row],[Brutobedrag 2]],Q2_2025[[#This Row],[Brutobedrag 2]]*(100-Q2_2025[[#This Row],[Relatiekorting percentage]])/100)</f>
        <v>13.904999999999999</v>
      </c>
      <c r="R2319" s="3"/>
      <c r="W2319"/>
      <c r="AB2319"/>
    </row>
    <row r="2320" spans="1:28" x14ac:dyDescent="0.3">
      <c r="A2320" t="s">
        <v>706</v>
      </c>
      <c r="B2320">
        <v>4001255</v>
      </c>
      <c r="C2320" t="s">
        <v>315</v>
      </c>
      <c r="D2320">
        <v>1</v>
      </c>
      <c r="E2320" s="10">
        <v>99.75</v>
      </c>
      <c r="F2320" s="10">
        <v>99.75</v>
      </c>
      <c r="G2320" s="10">
        <v>89.77</v>
      </c>
      <c r="H2320">
        <v>10</v>
      </c>
      <c r="I2320" s="51" t="str">
        <f>_xlfn.XLOOKUP(Q2_2025[[#This Row],[Artikelnr]],Artikel_prijzen[Artnr],Artikel_prijzen[Groep],"")</f>
        <v/>
      </c>
      <c r="J2320" s="10" t="str">
        <f>_xlfn.XLOOKUP(Q2_2025[[#This Row],[Artikelnr]],Artikel_prijzen[Artnr],Artikel_prijzen[Prijs 2025],"")</f>
        <v/>
      </c>
      <c r="K2320" t="str">
        <f>IF(Q2_2025[[#This Row],[Artikelprijs]]&lt;&gt;"",IF(Q2_2025[[#This Row],[Stuksprijs]]=Q2_2025[[#This Row],[Artikelprijs]],"Prijs gelijk","Prijs wijkt af"),"")</f>
        <v/>
      </c>
      <c r="L2320" t="str">
        <f>IF(Q2_2025[[#This Row],[Relatiekorting percentage]]=0,
    "Nvt",
    IF(Q2_2025[[#This Row],[Brutobedrag 2]] &lt; Q2_2025[[#This Row],[Bruto - Rel.korting]],
        "Nee",
        "Ja"))</f>
        <v>Ja</v>
      </c>
      <c r="M2320" s="10">
        <f>IF(Q2_2025[[#This Row],[Artikelprijs]]&lt;&gt;"",Q2_2025[[#This Row],[Artikelprijs]],Q2_2025[[#This Row],[Stuksprijs]])</f>
        <v>99.75</v>
      </c>
      <c r="N2320" s="10">
        <f>Q2_2025[[#This Row],[Besteld]]*Q2_2025[[#This Row],[Prijs 2]]</f>
        <v>99.75</v>
      </c>
      <c r="O2320" s="10">
        <f>IF(Q2_2025[[#This Row],[Brutobedrag 2]]&lt;Q2_2025[[#This Row],[Bruto - Rel.korting]],Q2_2025[[#This Row],[Brutobedrag 2]],Q2_2025[[#This Row],[Brutobedrag 2]]*(100-Q2_2025[[#This Row],[Relatiekorting percentage]])/100)</f>
        <v>89.775000000000006</v>
      </c>
      <c r="R2320" s="3"/>
      <c r="W2320"/>
      <c r="AB2320"/>
    </row>
    <row r="2321" spans="1:28" x14ac:dyDescent="0.3">
      <c r="A2321" t="s">
        <v>706</v>
      </c>
      <c r="B2321">
        <v>5040256</v>
      </c>
      <c r="C2321" t="s">
        <v>315</v>
      </c>
      <c r="D2321">
        <v>1</v>
      </c>
      <c r="E2321" s="10">
        <v>87.55</v>
      </c>
      <c r="F2321" s="10">
        <v>87.55</v>
      </c>
      <c r="G2321" s="10">
        <v>78.790000000000006</v>
      </c>
      <c r="H2321">
        <v>10</v>
      </c>
      <c r="I2321" s="51" t="str">
        <f>_xlfn.XLOOKUP(Q2_2025[[#This Row],[Artikelnr]],Artikel_prijzen[Artnr],Artikel_prijzen[Groep],"")</f>
        <v/>
      </c>
      <c r="J2321" s="10" t="str">
        <f>_xlfn.XLOOKUP(Q2_2025[[#This Row],[Artikelnr]],Artikel_prijzen[Artnr],Artikel_prijzen[Prijs 2025],"")</f>
        <v/>
      </c>
      <c r="K2321" t="str">
        <f>IF(Q2_2025[[#This Row],[Artikelprijs]]&lt;&gt;"",IF(Q2_2025[[#This Row],[Stuksprijs]]=Q2_2025[[#This Row],[Artikelprijs]],"Prijs gelijk","Prijs wijkt af"),"")</f>
        <v/>
      </c>
      <c r="L2321" t="str">
        <f>IF(Q2_2025[[#This Row],[Relatiekorting percentage]]=0,
    "Nvt",
    IF(Q2_2025[[#This Row],[Brutobedrag 2]] &lt; Q2_2025[[#This Row],[Bruto - Rel.korting]],
        "Nee",
        "Ja"))</f>
        <v>Ja</v>
      </c>
      <c r="M2321" s="10">
        <f>IF(Q2_2025[[#This Row],[Artikelprijs]]&lt;&gt;"",Q2_2025[[#This Row],[Artikelprijs]],Q2_2025[[#This Row],[Stuksprijs]])</f>
        <v>87.55</v>
      </c>
      <c r="N2321" s="10">
        <f>Q2_2025[[#This Row],[Besteld]]*Q2_2025[[#This Row],[Prijs 2]]</f>
        <v>87.55</v>
      </c>
      <c r="O2321" s="10">
        <f>IF(Q2_2025[[#This Row],[Brutobedrag 2]]&lt;Q2_2025[[#This Row],[Bruto - Rel.korting]],Q2_2025[[#This Row],[Brutobedrag 2]],Q2_2025[[#This Row],[Brutobedrag 2]]*(100-Q2_2025[[#This Row],[Relatiekorting percentage]])/100)</f>
        <v>78.795000000000002</v>
      </c>
      <c r="R2321" s="3"/>
      <c r="W2321"/>
      <c r="AB2321"/>
    </row>
    <row r="2322" spans="1:28" x14ac:dyDescent="0.3">
      <c r="R2322" s="3"/>
    </row>
    <row r="2323" spans="1:28" x14ac:dyDescent="0.3">
      <c r="R2323" s="3"/>
    </row>
    <row r="2324" spans="1:28" x14ac:dyDescent="0.3">
      <c r="R2324" s="3"/>
    </row>
    <row r="2325" spans="1:28" x14ac:dyDescent="0.3">
      <c r="R2325" s="3"/>
    </row>
    <row r="2326" spans="1:28" x14ac:dyDescent="0.3">
      <c r="R2326" s="3"/>
    </row>
    <row r="2327" spans="1:28" x14ac:dyDescent="0.3">
      <c r="R2327" s="3"/>
    </row>
    <row r="2328" spans="1:28" x14ac:dyDescent="0.3">
      <c r="R2328" s="3"/>
    </row>
    <row r="2329" spans="1:28" x14ac:dyDescent="0.3">
      <c r="R2329" s="3"/>
    </row>
    <row r="2330" spans="1:28" x14ac:dyDescent="0.3">
      <c r="R2330" s="3"/>
    </row>
    <row r="2331" spans="1:28" x14ac:dyDescent="0.3">
      <c r="R2331" s="3"/>
    </row>
    <row r="2332" spans="1:28" x14ac:dyDescent="0.3">
      <c r="R2332" s="3"/>
    </row>
    <row r="2333" spans="1:28" x14ac:dyDescent="0.3">
      <c r="R2333" s="3"/>
    </row>
    <row r="2334" spans="1:28" x14ac:dyDescent="0.3">
      <c r="R2334" s="3"/>
    </row>
    <row r="2335" spans="1:28" x14ac:dyDescent="0.3">
      <c r="R2335" s="3"/>
    </row>
    <row r="2336" spans="1:28" x14ac:dyDescent="0.3">
      <c r="R2336" s="3"/>
    </row>
    <row r="2337" spans="18:18" x14ac:dyDescent="0.3">
      <c r="R2337" s="3"/>
    </row>
    <row r="2338" spans="18:18" x14ac:dyDescent="0.3">
      <c r="R2338" s="3"/>
    </row>
    <row r="2339" spans="18:18" x14ac:dyDescent="0.3">
      <c r="R2339" s="3"/>
    </row>
    <row r="2340" spans="18:18" x14ac:dyDescent="0.3">
      <c r="R2340" s="3"/>
    </row>
    <row r="2341" spans="18:18" x14ac:dyDescent="0.3">
      <c r="R2341" s="3"/>
    </row>
    <row r="2342" spans="18:18" x14ac:dyDescent="0.3">
      <c r="R2342" s="3"/>
    </row>
    <row r="2343" spans="18:18" x14ac:dyDescent="0.3">
      <c r="R2343" s="3"/>
    </row>
    <row r="2344" spans="18:18" x14ac:dyDescent="0.3">
      <c r="R2344" s="3"/>
    </row>
    <row r="2345" spans="18:18" x14ac:dyDescent="0.3">
      <c r="R2345" s="3"/>
    </row>
    <row r="2346" spans="18:18" x14ac:dyDescent="0.3">
      <c r="R2346" s="3"/>
    </row>
    <row r="2347" spans="18:18" x14ac:dyDescent="0.3">
      <c r="R2347" s="3"/>
    </row>
    <row r="2348" spans="18:18" x14ac:dyDescent="0.3">
      <c r="R2348" s="3"/>
    </row>
    <row r="2349" spans="18:18" x14ac:dyDescent="0.3">
      <c r="R2349" s="3"/>
    </row>
    <row r="2350" spans="18:18" x14ac:dyDescent="0.3">
      <c r="R2350" s="3"/>
    </row>
    <row r="2351" spans="18:18" x14ac:dyDescent="0.3">
      <c r="R2351" s="3"/>
    </row>
    <row r="2352" spans="18:18" x14ac:dyDescent="0.3">
      <c r="R2352" s="3"/>
    </row>
    <row r="2353" spans="18:18" x14ac:dyDescent="0.3">
      <c r="R2353" s="3"/>
    </row>
    <row r="2354" spans="18:18" x14ac:dyDescent="0.3">
      <c r="R2354" s="3"/>
    </row>
    <row r="2355" spans="18:18" x14ac:dyDescent="0.3">
      <c r="R2355" s="3"/>
    </row>
    <row r="2356" spans="18:18" x14ac:dyDescent="0.3">
      <c r="R2356" s="3"/>
    </row>
    <row r="2357" spans="18:18" x14ac:dyDescent="0.3">
      <c r="R2357" s="3"/>
    </row>
    <row r="2358" spans="18:18" x14ac:dyDescent="0.3">
      <c r="R2358" s="3"/>
    </row>
    <row r="2359" spans="18:18" x14ac:dyDescent="0.3">
      <c r="R2359" s="3"/>
    </row>
    <row r="2360" spans="18:18" x14ac:dyDescent="0.3">
      <c r="R2360" s="3"/>
    </row>
    <row r="2361" spans="18:18" x14ac:dyDescent="0.3">
      <c r="R2361" s="3"/>
    </row>
    <row r="2362" spans="18:18" x14ac:dyDescent="0.3">
      <c r="R2362" s="3"/>
    </row>
    <row r="2363" spans="18:18" x14ac:dyDescent="0.3">
      <c r="R2363" s="3"/>
    </row>
    <row r="2364" spans="18:18" x14ac:dyDescent="0.3">
      <c r="R2364" s="3"/>
    </row>
    <row r="2365" spans="18:18" x14ac:dyDescent="0.3">
      <c r="R2365" s="3"/>
    </row>
    <row r="2366" spans="18:18" x14ac:dyDescent="0.3">
      <c r="R2366" s="3"/>
    </row>
    <row r="2367" spans="18:18" x14ac:dyDescent="0.3">
      <c r="R2367" s="3"/>
    </row>
    <row r="2368" spans="18:18" x14ac:dyDescent="0.3">
      <c r="R2368" s="3"/>
    </row>
    <row r="2369" spans="18:18" x14ac:dyDescent="0.3">
      <c r="R2369" s="3"/>
    </row>
    <row r="2370" spans="18:18" x14ac:dyDescent="0.3">
      <c r="R2370" s="3"/>
    </row>
    <row r="2371" spans="18:18" x14ac:dyDescent="0.3">
      <c r="R2371" s="3"/>
    </row>
    <row r="2372" spans="18:18" x14ac:dyDescent="0.3">
      <c r="R2372" s="3"/>
    </row>
    <row r="2373" spans="18:18" x14ac:dyDescent="0.3">
      <c r="R2373" s="3"/>
    </row>
    <row r="2374" spans="18:18" x14ac:dyDescent="0.3">
      <c r="R2374" s="3"/>
    </row>
    <row r="2375" spans="18:18" x14ac:dyDescent="0.3">
      <c r="R2375" s="3"/>
    </row>
    <row r="2376" spans="18:18" x14ac:dyDescent="0.3">
      <c r="R2376" s="3"/>
    </row>
    <row r="2377" spans="18:18" x14ac:dyDescent="0.3">
      <c r="R2377" s="3"/>
    </row>
    <row r="2378" spans="18:18" x14ac:dyDescent="0.3">
      <c r="R2378" s="3"/>
    </row>
    <row r="2379" spans="18:18" x14ac:dyDescent="0.3">
      <c r="R2379" s="3"/>
    </row>
    <row r="2380" spans="18:18" x14ac:dyDescent="0.3">
      <c r="R2380" s="3"/>
    </row>
    <row r="2381" spans="18:18" x14ac:dyDescent="0.3">
      <c r="R2381" s="3"/>
    </row>
    <row r="2382" spans="18:18" x14ac:dyDescent="0.3">
      <c r="R2382" s="3"/>
    </row>
    <row r="2383" spans="18:18" x14ac:dyDescent="0.3">
      <c r="R2383" s="3"/>
    </row>
    <row r="2384" spans="18:18" x14ac:dyDescent="0.3">
      <c r="R2384" s="3"/>
    </row>
    <row r="2385" spans="18:18" x14ac:dyDescent="0.3">
      <c r="R2385" s="3"/>
    </row>
    <row r="2386" spans="18:18" x14ac:dyDescent="0.3">
      <c r="R2386" s="3"/>
    </row>
    <row r="2387" spans="18:18" x14ac:dyDescent="0.3">
      <c r="R2387" s="3"/>
    </row>
    <row r="2388" spans="18:18" x14ac:dyDescent="0.3">
      <c r="R2388" s="3"/>
    </row>
    <row r="2389" spans="18:18" x14ac:dyDescent="0.3">
      <c r="R2389" s="3"/>
    </row>
    <row r="2390" spans="18:18" x14ac:dyDescent="0.3">
      <c r="R2390" s="3"/>
    </row>
    <row r="2391" spans="18:18" x14ac:dyDescent="0.3">
      <c r="R2391" s="3"/>
    </row>
    <row r="2392" spans="18:18" x14ac:dyDescent="0.3">
      <c r="R2392" s="3"/>
    </row>
    <row r="2393" spans="18:18" x14ac:dyDescent="0.3">
      <c r="R2393" s="3"/>
    </row>
    <row r="2394" spans="18:18" x14ac:dyDescent="0.3">
      <c r="R2394" s="3"/>
    </row>
    <row r="2395" spans="18:18" x14ac:dyDescent="0.3">
      <c r="R2395" s="3"/>
    </row>
    <row r="2396" spans="18:18" x14ac:dyDescent="0.3">
      <c r="R2396" s="3"/>
    </row>
    <row r="2397" spans="18:18" x14ac:dyDescent="0.3">
      <c r="R2397" s="3"/>
    </row>
    <row r="2398" spans="18:18" x14ac:dyDescent="0.3">
      <c r="R2398" s="3"/>
    </row>
    <row r="2399" spans="18:18" x14ac:dyDescent="0.3">
      <c r="R2399" s="3"/>
    </row>
    <row r="2400" spans="18:18" x14ac:dyDescent="0.3">
      <c r="R2400" s="3"/>
    </row>
    <row r="2401" spans="18:18" x14ac:dyDescent="0.3">
      <c r="R2401" s="3"/>
    </row>
    <row r="2402" spans="18:18" x14ac:dyDescent="0.3">
      <c r="R2402" s="3"/>
    </row>
    <row r="2403" spans="18:18" x14ac:dyDescent="0.3">
      <c r="R2403" s="3"/>
    </row>
    <row r="2404" spans="18:18" x14ac:dyDescent="0.3">
      <c r="R2404" s="3"/>
    </row>
    <row r="2405" spans="18:18" x14ac:dyDescent="0.3">
      <c r="R2405" s="3"/>
    </row>
    <row r="2406" spans="18:18" x14ac:dyDescent="0.3">
      <c r="R2406" s="3"/>
    </row>
    <row r="2407" spans="18:18" x14ac:dyDescent="0.3">
      <c r="R2407" s="3"/>
    </row>
    <row r="2408" spans="18:18" x14ac:dyDescent="0.3">
      <c r="R2408" s="3"/>
    </row>
    <row r="2409" spans="18:18" x14ac:dyDescent="0.3">
      <c r="R2409" s="3"/>
    </row>
    <row r="2410" spans="18:18" x14ac:dyDescent="0.3">
      <c r="R2410" s="3"/>
    </row>
    <row r="2411" spans="18:18" x14ac:dyDescent="0.3">
      <c r="R2411" s="3"/>
    </row>
    <row r="2412" spans="18:18" x14ac:dyDescent="0.3">
      <c r="R2412" s="3"/>
    </row>
    <row r="2413" spans="18:18" x14ac:dyDescent="0.3">
      <c r="R2413" s="3"/>
    </row>
    <row r="2414" spans="18:18" x14ac:dyDescent="0.3">
      <c r="R2414" s="3"/>
    </row>
    <row r="2415" spans="18:18" x14ac:dyDescent="0.3">
      <c r="R2415" s="3"/>
    </row>
    <row r="2416" spans="18:18" x14ac:dyDescent="0.3">
      <c r="R2416" s="3"/>
    </row>
    <row r="2417" spans="18:18" x14ac:dyDescent="0.3">
      <c r="R2417" s="3"/>
    </row>
    <row r="2418" spans="18:18" x14ac:dyDescent="0.3">
      <c r="R2418" s="3"/>
    </row>
    <row r="2419" spans="18:18" x14ac:dyDescent="0.3">
      <c r="R2419" s="3"/>
    </row>
    <row r="2420" spans="18:18" x14ac:dyDescent="0.3">
      <c r="R2420" s="3"/>
    </row>
    <row r="2421" spans="18:18" x14ac:dyDescent="0.3">
      <c r="R2421" s="3"/>
    </row>
    <row r="2422" spans="18:18" x14ac:dyDescent="0.3">
      <c r="R2422" s="3"/>
    </row>
    <row r="2423" spans="18:18" x14ac:dyDescent="0.3">
      <c r="R2423" s="3"/>
    </row>
    <row r="2424" spans="18:18" x14ac:dyDescent="0.3">
      <c r="R2424" s="3"/>
    </row>
    <row r="2425" spans="18:18" x14ac:dyDescent="0.3">
      <c r="R2425" s="3"/>
    </row>
    <row r="2426" spans="18:18" x14ac:dyDescent="0.3">
      <c r="R2426" s="3"/>
    </row>
    <row r="2427" spans="18:18" x14ac:dyDescent="0.3">
      <c r="R2427" s="3"/>
    </row>
    <row r="2428" spans="18:18" x14ac:dyDescent="0.3">
      <c r="R2428" s="3"/>
    </row>
    <row r="2429" spans="18:18" x14ac:dyDescent="0.3">
      <c r="R2429" s="3"/>
    </row>
    <row r="2430" spans="18:18" x14ac:dyDescent="0.3">
      <c r="R2430" s="3"/>
    </row>
    <row r="2431" spans="18:18" x14ac:dyDescent="0.3">
      <c r="R2431" s="3"/>
    </row>
    <row r="2432" spans="18:18" x14ac:dyDescent="0.3">
      <c r="R2432" s="3"/>
    </row>
    <row r="2433" spans="18:18" x14ac:dyDescent="0.3">
      <c r="R2433" s="3"/>
    </row>
    <row r="2434" spans="18:18" x14ac:dyDescent="0.3">
      <c r="R2434" s="3"/>
    </row>
    <row r="2435" spans="18:18" x14ac:dyDescent="0.3">
      <c r="R2435" s="3"/>
    </row>
    <row r="2436" spans="18:18" x14ac:dyDescent="0.3">
      <c r="R2436" s="3"/>
    </row>
    <row r="2437" spans="18:18" x14ac:dyDescent="0.3">
      <c r="R2437" s="3"/>
    </row>
    <row r="2438" spans="18:18" x14ac:dyDescent="0.3">
      <c r="R2438" s="3"/>
    </row>
    <row r="2439" spans="18:18" x14ac:dyDescent="0.3">
      <c r="R2439" s="3"/>
    </row>
    <row r="2440" spans="18:18" x14ac:dyDescent="0.3">
      <c r="R2440" s="3"/>
    </row>
    <row r="2441" spans="18:18" x14ac:dyDescent="0.3">
      <c r="R2441" s="3"/>
    </row>
    <row r="2442" spans="18:18" x14ac:dyDescent="0.3">
      <c r="R2442" s="3"/>
    </row>
    <row r="2443" spans="18:18" x14ac:dyDescent="0.3">
      <c r="R2443" s="3"/>
    </row>
    <row r="2444" spans="18:18" x14ac:dyDescent="0.3">
      <c r="R2444" s="3"/>
    </row>
    <row r="2445" spans="18:18" x14ac:dyDescent="0.3">
      <c r="R2445" s="3"/>
    </row>
    <row r="2446" spans="18:18" x14ac:dyDescent="0.3">
      <c r="R2446" s="3"/>
    </row>
    <row r="2447" spans="18:18" x14ac:dyDescent="0.3">
      <c r="R2447" s="3"/>
    </row>
    <row r="2448" spans="18:18" x14ac:dyDescent="0.3">
      <c r="R2448" s="3"/>
    </row>
    <row r="2449" spans="18:18" x14ac:dyDescent="0.3">
      <c r="R2449" s="3"/>
    </row>
    <row r="2450" spans="18:18" x14ac:dyDescent="0.3">
      <c r="R2450" s="3"/>
    </row>
    <row r="2451" spans="18:18" x14ac:dyDescent="0.3">
      <c r="R2451" s="3"/>
    </row>
    <row r="2452" spans="18:18" x14ac:dyDescent="0.3">
      <c r="R2452" s="3"/>
    </row>
    <row r="2453" spans="18:18" x14ac:dyDescent="0.3">
      <c r="R2453" s="3"/>
    </row>
    <row r="2454" spans="18:18" x14ac:dyDescent="0.3">
      <c r="R2454" s="3"/>
    </row>
    <row r="2455" spans="18:18" x14ac:dyDescent="0.3">
      <c r="R2455" s="3"/>
    </row>
    <row r="2456" spans="18:18" x14ac:dyDescent="0.3">
      <c r="R2456" s="3"/>
    </row>
    <row r="2457" spans="18:18" x14ac:dyDescent="0.3">
      <c r="R2457" s="3"/>
    </row>
    <row r="2458" spans="18:18" x14ac:dyDescent="0.3">
      <c r="R2458" s="3"/>
    </row>
    <row r="2459" spans="18:18" x14ac:dyDescent="0.3">
      <c r="R2459" s="3"/>
    </row>
    <row r="2460" spans="18:18" x14ac:dyDescent="0.3">
      <c r="R2460" s="3"/>
    </row>
    <row r="2461" spans="18:18" x14ac:dyDescent="0.3">
      <c r="R2461" s="3"/>
    </row>
    <row r="2462" spans="18:18" x14ac:dyDescent="0.3">
      <c r="R2462" s="3"/>
    </row>
    <row r="2463" spans="18:18" x14ac:dyDescent="0.3">
      <c r="R2463" s="3"/>
    </row>
    <row r="2464" spans="18:18" x14ac:dyDescent="0.3">
      <c r="R2464" s="3"/>
    </row>
    <row r="2465" spans="18:18" x14ac:dyDescent="0.3">
      <c r="R2465" s="3"/>
    </row>
    <row r="2466" spans="18:18" x14ac:dyDescent="0.3">
      <c r="R2466" s="3"/>
    </row>
    <row r="2467" spans="18:18" x14ac:dyDescent="0.3">
      <c r="R2467" s="3"/>
    </row>
    <row r="2468" spans="18:18" x14ac:dyDescent="0.3">
      <c r="R2468" s="3"/>
    </row>
    <row r="2469" spans="18:18" x14ac:dyDescent="0.3">
      <c r="R2469" s="3"/>
    </row>
    <row r="2470" spans="18:18" x14ac:dyDescent="0.3">
      <c r="R2470" s="3"/>
    </row>
    <row r="2471" spans="18:18" x14ac:dyDescent="0.3">
      <c r="R2471" s="3"/>
    </row>
    <row r="2472" spans="18:18" x14ac:dyDescent="0.3">
      <c r="R2472" s="3"/>
    </row>
    <row r="2473" spans="18:18" x14ac:dyDescent="0.3">
      <c r="R2473" s="3"/>
    </row>
    <row r="2474" spans="18:18" x14ac:dyDescent="0.3">
      <c r="R2474" s="3"/>
    </row>
    <row r="2475" spans="18:18" x14ac:dyDescent="0.3">
      <c r="R2475" s="3"/>
    </row>
    <row r="2476" spans="18:18" x14ac:dyDescent="0.3">
      <c r="R2476" s="3"/>
    </row>
    <row r="2477" spans="18:18" x14ac:dyDescent="0.3">
      <c r="R2477" s="3"/>
    </row>
    <row r="2478" spans="18:18" x14ac:dyDescent="0.3">
      <c r="R2478" s="3"/>
    </row>
    <row r="2479" spans="18:18" x14ac:dyDescent="0.3">
      <c r="R2479" s="3"/>
    </row>
    <row r="2480" spans="18:18" x14ac:dyDescent="0.3">
      <c r="R2480" s="3"/>
    </row>
    <row r="2481" spans="18:18" x14ac:dyDescent="0.3">
      <c r="R2481" s="3"/>
    </row>
    <row r="2482" spans="18:18" x14ac:dyDescent="0.3">
      <c r="R2482" s="3"/>
    </row>
    <row r="2483" spans="18:18" x14ac:dyDescent="0.3">
      <c r="R2483" s="3"/>
    </row>
    <row r="2484" spans="18:18" x14ac:dyDescent="0.3">
      <c r="R2484" s="3"/>
    </row>
    <row r="2485" spans="18:18" x14ac:dyDescent="0.3">
      <c r="R2485" s="3"/>
    </row>
    <row r="2486" spans="18:18" x14ac:dyDescent="0.3">
      <c r="R2486" s="3"/>
    </row>
    <row r="2487" spans="18:18" x14ac:dyDescent="0.3">
      <c r="R2487" s="3"/>
    </row>
    <row r="2488" spans="18:18" x14ac:dyDescent="0.3">
      <c r="R2488" s="3"/>
    </row>
    <row r="2489" spans="18:18" x14ac:dyDescent="0.3">
      <c r="R2489" s="3"/>
    </row>
    <row r="2490" spans="18:18" x14ac:dyDescent="0.3">
      <c r="R2490" s="3"/>
    </row>
    <row r="2491" spans="18:18" x14ac:dyDescent="0.3">
      <c r="R2491" s="3"/>
    </row>
    <row r="2492" spans="18:18" x14ac:dyDescent="0.3">
      <c r="R2492" s="3"/>
    </row>
    <row r="2493" spans="18:18" x14ac:dyDescent="0.3">
      <c r="R2493" s="3"/>
    </row>
    <row r="2494" spans="18:18" x14ac:dyDescent="0.3">
      <c r="R2494" s="3"/>
    </row>
    <row r="2495" spans="18:18" x14ac:dyDescent="0.3">
      <c r="R2495" s="3"/>
    </row>
    <row r="2496" spans="18:18" x14ac:dyDescent="0.3">
      <c r="R2496" s="3"/>
    </row>
    <row r="2497" spans="18:18" x14ac:dyDescent="0.3">
      <c r="R2497" s="3"/>
    </row>
    <row r="2498" spans="18:18" x14ac:dyDescent="0.3">
      <c r="R2498" s="3"/>
    </row>
    <row r="2499" spans="18:18" x14ac:dyDescent="0.3">
      <c r="R2499" s="3"/>
    </row>
    <row r="2500" spans="18:18" x14ac:dyDescent="0.3">
      <c r="R2500" s="3"/>
    </row>
    <row r="2501" spans="18:18" x14ac:dyDescent="0.3">
      <c r="R2501" s="3"/>
    </row>
    <row r="2502" spans="18:18" x14ac:dyDescent="0.3">
      <c r="R2502" s="3"/>
    </row>
    <row r="2503" spans="18:18" x14ac:dyDescent="0.3">
      <c r="R2503" s="3"/>
    </row>
    <row r="2504" spans="18:18" x14ac:dyDescent="0.3">
      <c r="R2504" s="3"/>
    </row>
    <row r="2505" spans="18:18" x14ac:dyDescent="0.3">
      <c r="R2505" s="3"/>
    </row>
    <row r="2506" spans="18:18" x14ac:dyDescent="0.3">
      <c r="R2506" s="3"/>
    </row>
    <row r="2507" spans="18:18" x14ac:dyDescent="0.3">
      <c r="R2507" s="3"/>
    </row>
    <row r="2508" spans="18:18" x14ac:dyDescent="0.3">
      <c r="R2508" s="3"/>
    </row>
    <row r="2509" spans="18:18" x14ac:dyDescent="0.3">
      <c r="R2509" s="3"/>
    </row>
    <row r="2510" spans="18:18" x14ac:dyDescent="0.3">
      <c r="R2510" s="3"/>
    </row>
    <row r="2511" spans="18:18" x14ac:dyDescent="0.3">
      <c r="R2511" s="3"/>
    </row>
    <row r="2512" spans="18:18" x14ac:dyDescent="0.3">
      <c r="R2512" s="3"/>
    </row>
    <row r="2513" spans="18:18" x14ac:dyDescent="0.3">
      <c r="R2513" s="3"/>
    </row>
    <row r="2514" spans="18:18" x14ac:dyDescent="0.3">
      <c r="R2514" s="3"/>
    </row>
    <row r="2515" spans="18:18" x14ac:dyDescent="0.3">
      <c r="R2515" s="3"/>
    </row>
    <row r="2516" spans="18:18" x14ac:dyDescent="0.3">
      <c r="R2516" s="3"/>
    </row>
    <row r="2517" spans="18:18" x14ac:dyDescent="0.3">
      <c r="R2517" s="3"/>
    </row>
    <row r="2518" spans="18:18" x14ac:dyDescent="0.3">
      <c r="R2518" s="3"/>
    </row>
    <row r="2519" spans="18:18" x14ac:dyDescent="0.3">
      <c r="R2519" s="3"/>
    </row>
    <row r="2520" spans="18:18" x14ac:dyDescent="0.3">
      <c r="R2520" s="3"/>
    </row>
    <row r="2521" spans="18:18" x14ac:dyDescent="0.3">
      <c r="R2521" s="3"/>
    </row>
    <row r="2522" spans="18:18" x14ac:dyDescent="0.3">
      <c r="R2522" s="3"/>
    </row>
    <row r="2523" spans="18:18" x14ac:dyDescent="0.3">
      <c r="R2523" s="3"/>
    </row>
    <row r="2524" spans="18:18" x14ac:dyDescent="0.3">
      <c r="R2524" s="3"/>
    </row>
    <row r="2525" spans="18:18" x14ac:dyDescent="0.3">
      <c r="R2525" s="3"/>
    </row>
    <row r="2526" spans="18:18" x14ac:dyDescent="0.3">
      <c r="R2526" s="3"/>
    </row>
    <row r="2527" spans="18:18" x14ac:dyDescent="0.3">
      <c r="R2527" s="3"/>
    </row>
    <row r="2528" spans="18:18" x14ac:dyDescent="0.3">
      <c r="R2528" s="3"/>
    </row>
    <row r="2529" spans="18:18" x14ac:dyDescent="0.3">
      <c r="R2529" s="3"/>
    </row>
    <row r="2530" spans="18:18" x14ac:dyDescent="0.3">
      <c r="R2530" s="3"/>
    </row>
    <row r="2531" spans="18:18" x14ac:dyDescent="0.3">
      <c r="R2531" s="3"/>
    </row>
    <row r="2532" spans="18:18" x14ac:dyDescent="0.3">
      <c r="R2532" s="3"/>
    </row>
    <row r="2533" spans="18:18" x14ac:dyDescent="0.3">
      <c r="R2533" s="3"/>
    </row>
    <row r="2534" spans="18:18" x14ac:dyDescent="0.3">
      <c r="R2534" s="3"/>
    </row>
    <row r="2535" spans="18:18" x14ac:dyDescent="0.3">
      <c r="R2535" s="3"/>
    </row>
    <row r="2536" spans="18:18" x14ac:dyDescent="0.3">
      <c r="R2536" s="3"/>
    </row>
    <row r="2537" spans="18:18" x14ac:dyDescent="0.3">
      <c r="R2537" s="3"/>
    </row>
    <row r="2538" spans="18:18" x14ac:dyDescent="0.3">
      <c r="R2538" s="3"/>
    </row>
    <row r="2539" spans="18:18" x14ac:dyDescent="0.3">
      <c r="R2539" s="3"/>
    </row>
    <row r="2540" spans="18:18" x14ac:dyDescent="0.3">
      <c r="R2540" s="3"/>
    </row>
    <row r="2541" spans="18:18" x14ac:dyDescent="0.3">
      <c r="R2541" s="3"/>
    </row>
    <row r="2542" spans="18:18" x14ac:dyDescent="0.3">
      <c r="R2542" s="3"/>
    </row>
    <row r="2543" spans="18:18" x14ac:dyDescent="0.3">
      <c r="R2543" s="3"/>
    </row>
    <row r="2544" spans="18:18" x14ac:dyDescent="0.3">
      <c r="R2544" s="3"/>
    </row>
    <row r="2545" spans="18:18" x14ac:dyDescent="0.3">
      <c r="R2545" s="3"/>
    </row>
    <row r="2546" spans="18:18" x14ac:dyDescent="0.3">
      <c r="R2546" s="3"/>
    </row>
    <row r="2547" spans="18:18" x14ac:dyDescent="0.3">
      <c r="R2547" s="3"/>
    </row>
    <row r="2548" spans="18:18" x14ac:dyDescent="0.3">
      <c r="R2548" s="3"/>
    </row>
    <row r="2549" spans="18:18" x14ac:dyDescent="0.3">
      <c r="R2549" s="3"/>
    </row>
    <row r="2550" spans="18:18" x14ac:dyDescent="0.3">
      <c r="R2550" s="3"/>
    </row>
    <row r="2551" spans="18:18" x14ac:dyDescent="0.3">
      <c r="R2551" s="3"/>
    </row>
    <row r="2552" spans="18:18" x14ac:dyDescent="0.3">
      <c r="R2552" s="3"/>
    </row>
    <row r="2553" spans="18:18" x14ac:dyDescent="0.3">
      <c r="R2553" s="3"/>
    </row>
    <row r="2554" spans="18:18" x14ac:dyDescent="0.3">
      <c r="R2554" s="3"/>
    </row>
    <row r="2555" spans="18:18" x14ac:dyDescent="0.3">
      <c r="R2555" s="3"/>
    </row>
    <row r="2556" spans="18:18" x14ac:dyDescent="0.3">
      <c r="R2556" s="3"/>
    </row>
    <row r="2557" spans="18:18" x14ac:dyDescent="0.3">
      <c r="R2557" s="3"/>
    </row>
    <row r="2558" spans="18:18" x14ac:dyDescent="0.3">
      <c r="R2558" s="3"/>
    </row>
    <row r="2559" spans="18:18" x14ac:dyDescent="0.3">
      <c r="R2559" s="3"/>
    </row>
    <row r="2560" spans="18:18" x14ac:dyDescent="0.3">
      <c r="R2560" s="3"/>
    </row>
    <row r="2561" spans="18:18" x14ac:dyDescent="0.3">
      <c r="R2561" s="3"/>
    </row>
    <row r="2562" spans="18:18" x14ac:dyDescent="0.3">
      <c r="R2562" s="3"/>
    </row>
    <row r="2563" spans="18:18" x14ac:dyDescent="0.3">
      <c r="R2563" s="3"/>
    </row>
    <row r="2564" spans="18:18" x14ac:dyDescent="0.3">
      <c r="R2564" s="3"/>
    </row>
    <row r="2565" spans="18:18" x14ac:dyDescent="0.3">
      <c r="R2565" s="3"/>
    </row>
    <row r="2566" spans="18:18" x14ac:dyDescent="0.3">
      <c r="R2566" s="3"/>
    </row>
    <row r="2567" spans="18:18" x14ac:dyDescent="0.3">
      <c r="R2567" s="3"/>
    </row>
    <row r="2568" spans="18:18" x14ac:dyDescent="0.3">
      <c r="R2568" s="3"/>
    </row>
    <row r="2569" spans="18:18" x14ac:dyDescent="0.3">
      <c r="R2569" s="3"/>
    </row>
    <row r="2570" spans="18:18" x14ac:dyDescent="0.3">
      <c r="R2570" s="3"/>
    </row>
    <row r="2571" spans="18:18" x14ac:dyDescent="0.3">
      <c r="R2571" s="3"/>
    </row>
    <row r="2572" spans="18:18" x14ac:dyDescent="0.3">
      <c r="R2572" s="3"/>
    </row>
    <row r="2573" spans="18:18" x14ac:dyDescent="0.3">
      <c r="R2573" s="3"/>
    </row>
    <row r="2574" spans="18:18" x14ac:dyDescent="0.3">
      <c r="R2574" s="3"/>
    </row>
    <row r="2575" spans="18:18" x14ac:dyDescent="0.3">
      <c r="R2575" s="3"/>
    </row>
    <row r="2576" spans="18:18" x14ac:dyDescent="0.3">
      <c r="R2576" s="3"/>
    </row>
    <row r="2577" spans="18:18" x14ac:dyDescent="0.3">
      <c r="R2577" s="3"/>
    </row>
    <row r="2578" spans="18:18" x14ac:dyDescent="0.3">
      <c r="R2578" s="3"/>
    </row>
    <row r="2579" spans="18:18" x14ac:dyDescent="0.3">
      <c r="R2579" s="3"/>
    </row>
    <row r="2580" spans="18:18" x14ac:dyDescent="0.3">
      <c r="R2580" s="3"/>
    </row>
    <row r="2581" spans="18:18" x14ac:dyDescent="0.3">
      <c r="R2581" s="3"/>
    </row>
    <row r="2582" spans="18:18" x14ac:dyDescent="0.3">
      <c r="R2582" s="3"/>
    </row>
    <row r="2583" spans="18:18" x14ac:dyDescent="0.3">
      <c r="R2583" s="3"/>
    </row>
    <row r="2584" spans="18:18" x14ac:dyDescent="0.3">
      <c r="R2584" s="3"/>
    </row>
    <row r="2585" spans="18:18" x14ac:dyDescent="0.3">
      <c r="R2585" s="3"/>
    </row>
    <row r="2586" spans="18:18" x14ac:dyDescent="0.3">
      <c r="R2586" s="3"/>
    </row>
    <row r="2587" spans="18:18" x14ac:dyDescent="0.3">
      <c r="R2587" s="3"/>
    </row>
    <row r="2588" spans="18:18" x14ac:dyDescent="0.3">
      <c r="R2588" s="3"/>
    </row>
    <row r="2589" spans="18:18" x14ac:dyDescent="0.3">
      <c r="R2589" s="3"/>
    </row>
    <row r="2590" spans="18:18" x14ac:dyDescent="0.3">
      <c r="R2590" s="3"/>
    </row>
    <row r="2591" spans="18:18" x14ac:dyDescent="0.3">
      <c r="R2591" s="3"/>
    </row>
    <row r="2592" spans="18:18" x14ac:dyDescent="0.3">
      <c r="R2592" s="3"/>
    </row>
    <row r="2593" spans="18:18" x14ac:dyDescent="0.3">
      <c r="R2593" s="3"/>
    </row>
    <row r="2594" spans="18:18" x14ac:dyDescent="0.3">
      <c r="R2594" s="3"/>
    </row>
    <row r="2595" spans="18:18" x14ac:dyDescent="0.3">
      <c r="R2595" s="3"/>
    </row>
    <row r="2596" spans="18:18" x14ac:dyDescent="0.3">
      <c r="R2596" s="3"/>
    </row>
    <row r="2597" spans="18:18" x14ac:dyDescent="0.3">
      <c r="R2597" s="3"/>
    </row>
    <row r="2598" spans="18:18" x14ac:dyDescent="0.3">
      <c r="R2598" s="3"/>
    </row>
    <row r="2599" spans="18:18" x14ac:dyDescent="0.3">
      <c r="R2599" s="3"/>
    </row>
    <row r="2600" spans="18:18" x14ac:dyDescent="0.3">
      <c r="R2600" s="3"/>
    </row>
    <row r="2601" spans="18:18" x14ac:dyDescent="0.3">
      <c r="R2601" s="3"/>
    </row>
    <row r="2602" spans="18:18" x14ac:dyDescent="0.3">
      <c r="R2602" s="3"/>
    </row>
    <row r="2603" spans="18:18" x14ac:dyDescent="0.3">
      <c r="R2603" s="3"/>
    </row>
    <row r="2604" spans="18:18" x14ac:dyDescent="0.3">
      <c r="R2604" s="3"/>
    </row>
    <row r="2605" spans="18:18" x14ac:dyDescent="0.3">
      <c r="R2605" s="3"/>
    </row>
    <row r="2606" spans="18:18" x14ac:dyDescent="0.3">
      <c r="R2606" s="3"/>
    </row>
    <row r="2607" spans="18:18" x14ac:dyDescent="0.3">
      <c r="R2607" s="3"/>
    </row>
    <row r="2608" spans="18:18" x14ac:dyDescent="0.3">
      <c r="R2608" s="3"/>
    </row>
    <row r="2609" spans="18:18" x14ac:dyDescent="0.3">
      <c r="R2609" s="3"/>
    </row>
    <row r="2610" spans="18:18" x14ac:dyDescent="0.3">
      <c r="R2610" s="3"/>
    </row>
    <row r="2611" spans="18:18" x14ac:dyDescent="0.3">
      <c r="R2611" s="3"/>
    </row>
    <row r="2612" spans="18:18" x14ac:dyDescent="0.3">
      <c r="R2612" s="3"/>
    </row>
    <row r="2613" spans="18:18" x14ac:dyDescent="0.3">
      <c r="R2613" s="3"/>
    </row>
    <row r="2614" spans="18:18" x14ac:dyDescent="0.3">
      <c r="R2614" s="3"/>
    </row>
    <row r="2615" spans="18:18" x14ac:dyDescent="0.3">
      <c r="R2615" s="3"/>
    </row>
    <row r="2616" spans="18:18" x14ac:dyDescent="0.3">
      <c r="R2616" s="3"/>
    </row>
    <row r="2617" spans="18:18" x14ac:dyDescent="0.3">
      <c r="R2617" s="3"/>
    </row>
    <row r="2618" spans="18:18" x14ac:dyDescent="0.3">
      <c r="R2618" s="3"/>
    </row>
    <row r="2619" spans="18:18" x14ac:dyDescent="0.3">
      <c r="R2619" s="3"/>
    </row>
    <row r="2620" spans="18:18" x14ac:dyDescent="0.3">
      <c r="R2620" s="3"/>
    </row>
    <row r="2621" spans="18:18" x14ac:dyDescent="0.3">
      <c r="R2621" s="3"/>
    </row>
    <row r="2622" spans="18:18" x14ac:dyDescent="0.3">
      <c r="R2622" s="3"/>
    </row>
    <row r="2623" spans="18:18" x14ac:dyDescent="0.3">
      <c r="R2623" s="3"/>
    </row>
    <row r="2624" spans="18:18" x14ac:dyDescent="0.3">
      <c r="R2624" s="3"/>
    </row>
    <row r="2625" spans="18:18" x14ac:dyDescent="0.3">
      <c r="R2625" s="3"/>
    </row>
    <row r="2626" spans="18:18" x14ac:dyDescent="0.3">
      <c r="R2626" s="3"/>
    </row>
    <row r="2627" spans="18:18" x14ac:dyDescent="0.3">
      <c r="R2627" s="3"/>
    </row>
    <row r="2628" spans="18:18" x14ac:dyDescent="0.3">
      <c r="R2628" s="3"/>
    </row>
    <row r="2629" spans="18:18" x14ac:dyDescent="0.3">
      <c r="R2629" s="3"/>
    </row>
    <row r="2630" spans="18:18" x14ac:dyDescent="0.3">
      <c r="R2630" s="3"/>
    </row>
    <row r="2631" spans="18:18" x14ac:dyDescent="0.3">
      <c r="R2631" s="3"/>
    </row>
    <row r="2632" spans="18:18" x14ac:dyDescent="0.3">
      <c r="R2632" s="3"/>
    </row>
    <row r="2633" spans="18:18" x14ac:dyDescent="0.3">
      <c r="R2633" s="3"/>
    </row>
    <row r="2634" spans="18:18" x14ac:dyDescent="0.3">
      <c r="R2634" s="3"/>
    </row>
    <row r="2635" spans="18:18" x14ac:dyDescent="0.3">
      <c r="R2635" s="3"/>
    </row>
    <row r="2636" spans="18:18" x14ac:dyDescent="0.3">
      <c r="R2636" s="3"/>
    </row>
    <row r="2637" spans="18:18" x14ac:dyDescent="0.3">
      <c r="R2637" s="3"/>
    </row>
    <row r="2638" spans="18:18" x14ac:dyDescent="0.3">
      <c r="R2638" s="3"/>
    </row>
    <row r="2639" spans="18:18" x14ac:dyDescent="0.3">
      <c r="R2639" s="3"/>
    </row>
    <row r="2640" spans="18:18" x14ac:dyDescent="0.3">
      <c r="R2640" s="3"/>
    </row>
    <row r="2641" spans="18:18" x14ac:dyDescent="0.3">
      <c r="R2641" s="3"/>
    </row>
    <row r="2642" spans="18:18" x14ac:dyDescent="0.3">
      <c r="R2642" s="3"/>
    </row>
    <row r="2643" spans="18:18" x14ac:dyDescent="0.3">
      <c r="R2643" s="3"/>
    </row>
    <row r="2644" spans="18:18" x14ac:dyDescent="0.3">
      <c r="R2644" s="3"/>
    </row>
    <row r="2645" spans="18:18" x14ac:dyDescent="0.3">
      <c r="R2645" s="3"/>
    </row>
    <row r="2646" spans="18:18" x14ac:dyDescent="0.3">
      <c r="R2646" s="3"/>
    </row>
    <row r="2647" spans="18:18" x14ac:dyDescent="0.3">
      <c r="R2647" s="3"/>
    </row>
    <row r="2648" spans="18:18" x14ac:dyDescent="0.3">
      <c r="R2648" s="3"/>
    </row>
    <row r="2649" spans="18:18" x14ac:dyDescent="0.3">
      <c r="R2649" s="3"/>
    </row>
    <row r="2650" spans="18:18" x14ac:dyDescent="0.3">
      <c r="R2650" s="3"/>
    </row>
    <row r="2651" spans="18:18" x14ac:dyDescent="0.3">
      <c r="R2651" s="3"/>
    </row>
    <row r="2652" spans="18:18" x14ac:dyDescent="0.3">
      <c r="R2652" s="3"/>
    </row>
    <row r="2653" spans="18:18" x14ac:dyDescent="0.3">
      <c r="R2653" s="3"/>
    </row>
    <row r="2654" spans="18:18" x14ac:dyDescent="0.3">
      <c r="R2654" s="3"/>
    </row>
    <row r="2655" spans="18:18" x14ac:dyDescent="0.3">
      <c r="R2655" s="3"/>
    </row>
    <row r="2656" spans="18:18" x14ac:dyDescent="0.3">
      <c r="R2656" s="3"/>
    </row>
    <row r="2657" spans="18:18" x14ac:dyDescent="0.3">
      <c r="R2657" s="3"/>
    </row>
    <row r="2658" spans="18:18" x14ac:dyDescent="0.3">
      <c r="R2658" s="3"/>
    </row>
    <row r="2659" spans="18:18" x14ac:dyDescent="0.3">
      <c r="R2659" s="3"/>
    </row>
    <row r="2660" spans="18:18" x14ac:dyDescent="0.3">
      <c r="R2660" s="3"/>
    </row>
    <row r="2661" spans="18:18" x14ac:dyDescent="0.3">
      <c r="R2661" s="3"/>
    </row>
    <row r="2662" spans="18:18" x14ac:dyDescent="0.3">
      <c r="R2662" s="3"/>
    </row>
    <row r="2663" spans="18:18" x14ac:dyDescent="0.3">
      <c r="R2663" s="3"/>
    </row>
    <row r="2664" spans="18:18" x14ac:dyDescent="0.3">
      <c r="R2664" s="3"/>
    </row>
    <row r="2665" spans="18:18" x14ac:dyDescent="0.3">
      <c r="R2665" s="3"/>
    </row>
    <row r="2666" spans="18:18" x14ac:dyDescent="0.3">
      <c r="R2666" s="3"/>
    </row>
    <row r="2667" spans="18:18" x14ac:dyDescent="0.3">
      <c r="R2667" s="3"/>
    </row>
    <row r="2668" spans="18:18" x14ac:dyDescent="0.3">
      <c r="R2668" s="3"/>
    </row>
    <row r="2669" spans="18:18" x14ac:dyDescent="0.3">
      <c r="R2669" s="3"/>
    </row>
    <row r="2670" spans="18:18" x14ac:dyDescent="0.3">
      <c r="R2670" s="3"/>
    </row>
    <row r="2671" spans="18:18" x14ac:dyDescent="0.3">
      <c r="R2671" s="3"/>
    </row>
    <row r="2672" spans="18:18" x14ac:dyDescent="0.3">
      <c r="R2672" s="3"/>
    </row>
    <row r="2673" spans="18:18" x14ac:dyDescent="0.3">
      <c r="R2673" s="3"/>
    </row>
    <row r="2674" spans="18:18" x14ac:dyDescent="0.3">
      <c r="R2674" s="3"/>
    </row>
    <row r="2675" spans="18:18" x14ac:dyDescent="0.3">
      <c r="R2675" s="3"/>
    </row>
    <row r="2676" spans="18:18" x14ac:dyDescent="0.3">
      <c r="R2676" s="3"/>
    </row>
    <row r="2677" spans="18:18" x14ac:dyDescent="0.3">
      <c r="R2677" s="3"/>
    </row>
    <row r="2678" spans="18:18" x14ac:dyDescent="0.3">
      <c r="R2678" s="3"/>
    </row>
    <row r="2679" spans="18:18" x14ac:dyDescent="0.3">
      <c r="R2679" s="3"/>
    </row>
    <row r="2680" spans="18:18" x14ac:dyDescent="0.3">
      <c r="R2680" s="3"/>
    </row>
    <row r="2681" spans="18:18" x14ac:dyDescent="0.3">
      <c r="R2681" s="3"/>
    </row>
    <row r="2682" spans="18:18" x14ac:dyDescent="0.3">
      <c r="R2682" s="3"/>
    </row>
    <row r="2683" spans="18:18" x14ac:dyDescent="0.3">
      <c r="R2683" s="3"/>
    </row>
    <row r="2684" spans="18:18" x14ac:dyDescent="0.3">
      <c r="R2684" s="3"/>
    </row>
    <row r="2685" spans="18:18" x14ac:dyDescent="0.3">
      <c r="R2685" s="3"/>
    </row>
    <row r="2686" spans="18:18" x14ac:dyDescent="0.3">
      <c r="R2686" s="3"/>
    </row>
    <row r="2687" spans="18:18" x14ac:dyDescent="0.3">
      <c r="R2687" s="3"/>
    </row>
    <row r="2688" spans="18:18" x14ac:dyDescent="0.3">
      <c r="R2688" s="3"/>
    </row>
    <row r="2689" spans="18:18" x14ac:dyDescent="0.3">
      <c r="R2689" s="3"/>
    </row>
    <row r="2690" spans="18:18" x14ac:dyDescent="0.3">
      <c r="R2690" s="3"/>
    </row>
    <row r="2691" spans="18:18" x14ac:dyDescent="0.3">
      <c r="R2691" s="3"/>
    </row>
    <row r="2692" spans="18:18" x14ac:dyDescent="0.3">
      <c r="R2692" s="3"/>
    </row>
    <row r="2693" spans="18:18" x14ac:dyDescent="0.3">
      <c r="R2693" s="3"/>
    </row>
    <row r="2694" spans="18:18" x14ac:dyDescent="0.3">
      <c r="R2694" s="3"/>
    </row>
    <row r="2695" spans="18:18" x14ac:dyDescent="0.3">
      <c r="R2695" s="3"/>
    </row>
    <row r="2696" spans="18:18" x14ac:dyDescent="0.3">
      <c r="R2696" s="3"/>
    </row>
    <row r="2697" spans="18:18" x14ac:dyDescent="0.3">
      <c r="R2697" s="3"/>
    </row>
    <row r="2698" spans="18:18" x14ac:dyDescent="0.3">
      <c r="R2698" s="3"/>
    </row>
    <row r="2699" spans="18:18" x14ac:dyDescent="0.3">
      <c r="R2699" s="3"/>
    </row>
    <row r="2700" spans="18:18" x14ac:dyDescent="0.3">
      <c r="R2700" s="3"/>
    </row>
    <row r="2701" spans="18:18" x14ac:dyDescent="0.3">
      <c r="R2701" s="3"/>
    </row>
    <row r="2702" spans="18:18" x14ac:dyDescent="0.3">
      <c r="R2702" s="3"/>
    </row>
    <row r="2703" spans="18:18" x14ac:dyDescent="0.3">
      <c r="R2703" s="3"/>
    </row>
    <row r="2704" spans="18:18" x14ac:dyDescent="0.3">
      <c r="R2704" s="3"/>
    </row>
    <row r="2705" spans="18:18" x14ac:dyDescent="0.3">
      <c r="R2705" s="3"/>
    </row>
    <row r="2706" spans="18:18" x14ac:dyDescent="0.3">
      <c r="R2706" s="3"/>
    </row>
    <row r="2707" spans="18:18" x14ac:dyDescent="0.3">
      <c r="R2707" s="3"/>
    </row>
    <row r="2708" spans="18:18" x14ac:dyDescent="0.3">
      <c r="R2708" s="3"/>
    </row>
    <row r="2709" spans="18:18" x14ac:dyDescent="0.3">
      <c r="R2709" s="3"/>
    </row>
    <row r="2710" spans="18:18" x14ac:dyDescent="0.3">
      <c r="R2710" s="3"/>
    </row>
    <row r="2711" spans="18:18" x14ac:dyDescent="0.3">
      <c r="R2711" s="3"/>
    </row>
    <row r="2712" spans="18:18" x14ac:dyDescent="0.3">
      <c r="R2712" s="3"/>
    </row>
    <row r="2713" spans="18:18" x14ac:dyDescent="0.3">
      <c r="R2713" s="3"/>
    </row>
    <row r="2714" spans="18:18" x14ac:dyDescent="0.3">
      <c r="R2714" s="3"/>
    </row>
    <row r="2715" spans="18:18" x14ac:dyDescent="0.3">
      <c r="R2715" s="3"/>
    </row>
    <row r="2716" spans="18:18" x14ac:dyDescent="0.3">
      <c r="R2716" s="3"/>
    </row>
    <row r="2717" spans="18:18" x14ac:dyDescent="0.3">
      <c r="R2717" s="3"/>
    </row>
    <row r="2718" spans="18:18" x14ac:dyDescent="0.3">
      <c r="R2718" s="3"/>
    </row>
    <row r="2719" spans="18:18" x14ac:dyDescent="0.3">
      <c r="R2719" s="3"/>
    </row>
    <row r="2720" spans="18:18" x14ac:dyDescent="0.3">
      <c r="R2720" s="3"/>
    </row>
    <row r="2721" spans="18:18" x14ac:dyDescent="0.3">
      <c r="R2721" s="3"/>
    </row>
    <row r="2722" spans="18:18" x14ac:dyDescent="0.3">
      <c r="R2722" s="3"/>
    </row>
    <row r="2723" spans="18:18" x14ac:dyDescent="0.3">
      <c r="R2723" s="3"/>
    </row>
    <row r="2724" spans="18:18" x14ac:dyDescent="0.3">
      <c r="R2724" s="3"/>
    </row>
    <row r="2725" spans="18:18" x14ac:dyDescent="0.3">
      <c r="R2725" s="3"/>
    </row>
    <row r="2726" spans="18:18" x14ac:dyDescent="0.3">
      <c r="R2726" s="3"/>
    </row>
    <row r="2727" spans="18:18" x14ac:dyDescent="0.3">
      <c r="R2727" s="3"/>
    </row>
    <row r="2728" spans="18:18" x14ac:dyDescent="0.3">
      <c r="R2728" s="3"/>
    </row>
    <row r="2729" spans="18:18" x14ac:dyDescent="0.3">
      <c r="R2729" s="3"/>
    </row>
    <row r="2730" spans="18:18" x14ac:dyDescent="0.3">
      <c r="R2730" s="3"/>
    </row>
    <row r="2731" spans="18:18" x14ac:dyDescent="0.3">
      <c r="R2731" s="3"/>
    </row>
    <row r="2732" spans="18:18" x14ac:dyDescent="0.3">
      <c r="R2732" s="3"/>
    </row>
    <row r="2733" spans="18:18" x14ac:dyDescent="0.3">
      <c r="R2733" s="3"/>
    </row>
    <row r="2734" spans="18:18" x14ac:dyDescent="0.3">
      <c r="R2734" s="3"/>
    </row>
    <row r="2735" spans="18:18" x14ac:dyDescent="0.3">
      <c r="R2735" s="3"/>
    </row>
    <row r="2736" spans="18:18" x14ac:dyDescent="0.3">
      <c r="R2736" s="3"/>
    </row>
    <row r="2737" spans="18:18" x14ac:dyDescent="0.3">
      <c r="R2737" s="3"/>
    </row>
    <row r="2738" spans="18:18" x14ac:dyDescent="0.3">
      <c r="R2738" s="3"/>
    </row>
    <row r="2739" spans="18:18" x14ac:dyDescent="0.3">
      <c r="R2739" s="3"/>
    </row>
    <row r="2740" spans="18:18" x14ac:dyDescent="0.3">
      <c r="R2740" s="3"/>
    </row>
    <row r="2741" spans="18:18" x14ac:dyDescent="0.3">
      <c r="R2741" s="3"/>
    </row>
    <row r="2742" spans="18:18" x14ac:dyDescent="0.3">
      <c r="R2742" s="3"/>
    </row>
    <row r="2743" spans="18:18" x14ac:dyDescent="0.3">
      <c r="R2743" s="3"/>
    </row>
    <row r="2744" spans="18:18" x14ac:dyDescent="0.3">
      <c r="R2744" s="3"/>
    </row>
    <row r="2745" spans="18:18" x14ac:dyDescent="0.3">
      <c r="R2745" s="3"/>
    </row>
    <row r="2746" spans="18:18" x14ac:dyDescent="0.3">
      <c r="R2746" s="3"/>
    </row>
    <row r="2747" spans="18:18" x14ac:dyDescent="0.3">
      <c r="R2747" s="3"/>
    </row>
    <row r="2748" spans="18:18" x14ac:dyDescent="0.3">
      <c r="R2748" s="3"/>
    </row>
    <row r="2749" spans="18:18" x14ac:dyDescent="0.3">
      <c r="R2749" s="3"/>
    </row>
    <row r="2750" spans="18:18" x14ac:dyDescent="0.3">
      <c r="R2750" s="3"/>
    </row>
    <row r="2751" spans="18:18" x14ac:dyDescent="0.3">
      <c r="R2751" s="3"/>
    </row>
    <row r="2752" spans="18:18" x14ac:dyDescent="0.3">
      <c r="R2752" s="3"/>
    </row>
    <row r="2753" spans="18:18" x14ac:dyDescent="0.3">
      <c r="R2753" s="3"/>
    </row>
    <row r="2754" spans="18:18" x14ac:dyDescent="0.3">
      <c r="R2754" s="3"/>
    </row>
    <row r="2755" spans="18:18" x14ac:dyDescent="0.3">
      <c r="R2755" s="3"/>
    </row>
    <row r="2756" spans="18:18" x14ac:dyDescent="0.3">
      <c r="R2756" s="3"/>
    </row>
    <row r="2757" spans="18:18" x14ac:dyDescent="0.3">
      <c r="R2757" s="3"/>
    </row>
    <row r="2758" spans="18:18" x14ac:dyDescent="0.3">
      <c r="R2758" s="3"/>
    </row>
    <row r="2759" spans="18:18" x14ac:dyDescent="0.3">
      <c r="R2759" s="3"/>
    </row>
    <row r="2760" spans="18:18" x14ac:dyDescent="0.3">
      <c r="R2760" s="3"/>
    </row>
    <row r="2761" spans="18:18" x14ac:dyDescent="0.3">
      <c r="R2761" s="3"/>
    </row>
    <row r="2762" spans="18:18" x14ac:dyDescent="0.3">
      <c r="R2762" s="3"/>
    </row>
    <row r="2763" spans="18:18" x14ac:dyDescent="0.3">
      <c r="R2763" s="3"/>
    </row>
    <row r="2764" spans="18:18" x14ac:dyDescent="0.3">
      <c r="R2764" s="3"/>
    </row>
    <row r="2765" spans="18:18" x14ac:dyDescent="0.3">
      <c r="R2765" s="3"/>
    </row>
    <row r="2766" spans="18:18" x14ac:dyDescent="0.3">
      <c r="R2766" s="3"/>
    </row>
    <row r="2767" spans="18:18" x14ac:dyDescent="0.3">
      <c r="R2767" s="3"/>
    </row>
    <row r="2768" spans="18:18" x14ac:dyDescent="0.3">
      <c r="R2768" s="3"/>
    </row>
    <row r="2769" spans="18:18" x14ac:dyDescent="0.3">
      <c r="R2769" s="3"/>
    </row>
    <row r="2770" spans="18:18" x14ac:dyDescent="0.3">
      <c r="R2770" s="3"/>
    </row>
    <row r="2771" spans="18:18" x14ac:dyDescent="0.3">
      <c r="R2771" s="3"/>
    </row>
    <row r="2772" spans="18:18" x14ac:dyDescent="0.3">
      <c r="R2772" s="3"/>
    </row>
    <row r="2773" spans="18:18" x14ac:dyDescent="0.3">
      <c r="R2773" s="3"/>
    </row>
    <row r="2774" spans="18:18" x14ac:dyDescent="0.3">
      <c r="R2774" s="3"/>
    </row>
    <row r="2775" spans="18:18" x14ac:dyDescent="0.3">
      <c r="R2775" s="3"/>
    </row>
    <row r="2776" spans="18:18" x14ac:dyDescent="0.3">
      <c r="R2776" s="3"/>
    </row>
    <row r="2777" spans="18:18" x14ac:dyDescent="0.3">
      <c r="R2777" s="3"/>
    </row>
    <row r="2778" spans="18:18" x14ac:dyDescent="0.3">
      <c r="R2778" s="3"/>
    </row>
    <row r="2779" spans="18:18" x14ac:dyDescent="0.3">
      <c r="R2779" s="3"/>
    </row>
    <row r="2780" spans="18:18" x14ac:dyDescent="0.3">
      <c r="R2780" s="3"/>
    </row>
    <row r="2781" spans="18:18" x14ac:dyDescent="0.3">
      <c r="R2781" s="3"/>
    </row>
    <row r="2782" spans="18:18" x14ac:dyDescent="0.3">
      <c r="R2782" s="3"/>
    </row>
    <row r="2783" spans="18:18" x14ac:dyDescent="0.3">
      <c r="R2783" s="3"/>
    </row>
    <row r="2784" spans="18:18" x14ac:dyDescent="0.3">
      <c r="R2784" s="3"/>
    </row>
    <row r="2785" spans="18:18" x14ac:dyDescent="0.3">
      <c r="R2785" s="3"/>
    </row>
    <row r="2786" spans="18:18" x14ac:dyDescent="0.3">
      <c r="R2786" s="3"/>
    </row>
    <row r="2787" spans="18:18" x14ac:dyDescent="0.3">
      <c r="R2787" s="3"/>
    </row>
    <row r="2788" spans="18:18" x14ac:dyDescent="0.3">
      <c r="R2788" s="3"/>
    </row>
    <row r="2789" spans="18:18" x14ac:dyDescent="0.3">
      <c r="R2789" s="3"/>
    </row>
    <row r="2790" spans="18:18" x14ac:dyDescent="0.3">
      <c r="R2790" s="3"/>
    </row>
    <row r="2791" spans="18:18" x14ac:dyDescent="0.3">
      <c r="R2791" s="3"/>
    </row>
    <row r="2792" spans="18:18" x14ac:dyDescent="0.3">
      <c r="R2792" s="3"/>
    </row>
    <row r="2793" spans="18:18" x14ac:dyDescent="0.3">
      <c r="R2793" s="3"/>
    </row>
    <row r="2794" spans="18:18" x14ac:dyDescent="0.3">
      <c r="R2794" s="3"/>
    </row>
    <row r="2795" spans="18:18" x14ac:dyDescent="0.3">
      <c r="R2795" s="3"/>
    </row>
    <row r="2796" spans="18:18" x14ac:dyDescent="0.3">
      <c r="R2796" s="3"/>
    </row>
    <row r="2797" spans="18:18" x14ac:dyDescent="0.3">
      <c r="R2797" s="3"/>
    </row>
    <row r="2798" spans="18:18" x14ac:dyDescent="0.3">
      <c r="R2798" s="3"/>
    </row>
    <row r="2799" spans="18:18" x14ac:dyDescent="0.3">
      <c r="R2799" s="3"/>
    </row>
    <row r="2800" spans="18:18" x14ac:dyDescent="0.3">
      <c r="R2800" s="3"/>
    </row>
    <row r="2801" spans="18:18" x14ac:dyDescent="0.3">
      <c r="R2801" s="3"/>
    </row>
    <row r="2802" spans="18:18" x14ac:dyDescent="0.3">
      <c r="R2802" s="3"/>
    </row>
    <row r="2803" spans="18:18" x14ac:dyDescent="0.3">
      <c r="R2803" s="3"/>
    </row>
    <row r="2804" spans="18:18" x14ac:dyDescent="0.3">
      <c r="R2804" s="3"/>
    </row>
    <row r="2805" spans="18:18" x14ac:dyDescent="0.3">
      <c r="R2805" s="3"/>
    </row>
    <row r="2806" spans="18:18" x14ac:dyDescent="0.3">
      <c r="R2806" s="3"/>
    </row>
    <row r="2807" spans="18:18" x14ac:dyDescent="0.3">
      <c r="R2807" s="3"/>
    </row>
    <row r="2808" spans="18:18" x14ac:dyDescent="0.3">
      <c r="R2808" s="3"/>
    </row>
    <row r="2809" spans="18:18" x14ac:dyDescent="0.3">
      <c r="R2809" s="3"/>
    </row>
    <row r="2810" spans="18:18" x14ac:dyDescent="0.3">
      <c r="R2810" s="3"/>
    </row>
    <row r="2811" spans="18:18" x14ac:dyDescent="0.3">
      <c r="R2811" s="3"/>
    </row>
    <row r="2812" spans="18:18" x14ac:dyDescent="0.3">
      <c r="R2812" s="3"/>
    </row>
    <row r="2813" spans="18:18" x14ac:dyDescent="0.3">
      <c r="R2813" s="3"/>
    </row>
    <row r="2814" spans="18:18" x14ac:dyDescent="0.3">
      <c r="R2814" s="3"/>
    </row>
    <row r="2815" spans="18:18" x14ac:dyDescent="0.3">
      <c r="R2815" s="3"/>
    </row>
    <row r="2816" spans="18:18" x14ac:dyDescent="0.3">
      <c r="R2816" s="3"/>
    </row>
    <row r="2817" spans="18:18" x14ac:dyDescent="0.3">
      <c r="R2817" s="3"/>
    </row>
    <row r="2818" spans="18:18" x14ac:dyDescent="0.3">
      <c r="R2818" s="3"/>
    </row>
    <row r="2819" spans="18:18" x14ac:dyDescent="0.3">
      <c r="R2819" s="3"/>
    </row>
    <row r="2820" spans="18:18" x14ac:dyDescent="0.3">
      <c r="R2820" s="3"/>
    </row>
    <row r="2821" spans="18:18" x14ac:dyDescent="0.3">
      <c r="R2821" s="3"/>
    </row>
    <row r="2822" spans="18:18" x14ac:dyDescent="0.3">
      <c r="R2822" s="3"/>
    </row>
    <row r="2823" spans="18:18" x14ac:dyDescent="0.3">
      <c r="R2823" s="3"/>
    </row>
    <row r="2824" spans="18:18" x14ac:dyDescent="0.3">
      <c r="R2824" s="3"/>
    </row>
    <row r="2825" spans="18:18" x14ac:dyDescent="0.3">
      <c r="R2825" s="3"/>
    </row>
    <row r="2826" spans="18:18" x14ac:dyDescent="0.3">
      <c r="R2826" s="3"/>
    </row>
    <row r="2827" spans="18:18" x14ac:dyDescent="0.3">
      <c r="R2827" s="3"/>
    </row>
    <row r="2828" spans="18:18" x14ac:dyDescent="0.3">
      <c r="R2828" s="3"/>
    </row>
    <row r="2829" spans="18:18" x14ac:dyDescent="0.3">
      <c r="R2829" s="3"/>
    </row>
    <row r="2830" spans="18:18" x14ac:dyDescent="0.3">
      <c r="R2830" s="3"/>
    </row>
    <row r="2831" spans="18:18" x14ac:dyDescent="0.3">
      <c r="R2831" s="3"/>
    </row>
    <row r="2832" spans="18:18" x14ac:dyDescent="0.3">
      <c r="R2832" s="3"/>
    </row>
    <row r="2833" spans="18:18" x14ac:dyDescent="0.3">
      <c r="R2833" s="3"/>
    </row>
    <row r="2834" spans="18:18" x14ac:dyDescent="0.3">
      <c r="R2834" s="3"/>
    </row>
    <row r="2835" spans="18:18" x14ac:dyDescent="0.3">
      <c r="R2835" s="3"/>
    </row>
    <row r="2836" spans="18:18" x14ac:dyDescent="0.3">
      <c r="R2836" s="3"/>
    </row>
    <row r="2837" spans="18:18" x14ac:dyDescent="0.3">
      <c r="R2837" s="3"/>
    </row>
    <row r="2838" spans="18:18" x14ac:dyDescent="0.3">
      <c r="R2838" s="3"/>
    </row>
    <row r="2839" spans="18:18" x14ac:dyDescent="0.3">
      <c r="R2839" s="3"/>
    </row>
    <row r="2840" spans="18:18" x14ac:dyDescent="0.3">
      <c r="R2840" s="3"/>
    </row>
    <row r="2841" spans="18:18" x14ac:dyDescent="0.3">
      <c r="R2841" s="3"/>
    </row>
    <row r="2842" spans="18:18" x14ac:dyDescent="0.3">
      <c r="R2842" s="3"/>
    </row>
    <row r="2843" spans="18:18" x14ac:dyDescent="0.3">
      <c r="R2843" s="3"/>
    </row>
    <row r="2844" spans="18:18" x14ac:dyDescent="0.3">
      <c r="R2844" s="3"/>
    </row>
    <row r="2845" spans="18:18" x14ac:dyDescent="0.3">
      <c r="R2845" s="3"/>
    </row>
    <row r="2846" spans="18:18" x14ac:dyDescent="0.3">
      <c r="R2846" s="3"/>
    </row>
    <row r="2847" spans="18:18" x14ac:dyDescent="0.3">
      <c r="R2847" s="3"/>
    </row>
    <row r="2848" spans="18:18" x14ac:dyDescent="0.3">
      <c r="R2848" s="3"/>
    </row>
    <row r="2849" spans="18:18" x14ac:dyDescent="0.3">
      <c r="R2849" s="3"/>
    </row>
    <row r="2850" spans="18:18" x14ac:dyDescent="0.3">
      <c r="R2850" s="3"/>
    </row>
    <row r="2851" spans="18:18" x14ac:dyDescent="0.3">
      <c r="R2851" s="3"/>
    </row>
    <row r="2852" spans="18:18" x14ac:dyDescent="0.3">
      <c r="R2852" s="3"/>
    </row>
    <row r="2853" spans="18:18" x14ac:dyDescent="0.3">
      <c r="R2853" s="3"/>
    </row>
    <row r="2854" spans="18:18" x14ac:dyDescent="0.3">
      <c r="R2854" s="3"/>
    </row>
    <row r="2855" spans="18:18" x14ac:dyDescent="0.3">
      <c r="R2855" s="3"/>
    </row>
    <row r="2856" spans="18:18" x14ac:dyDescent="0.3">
      <c r="R2856" s="3"/>
    </row>
    <row r="2857" spans="18:18" x14ac:dyDescent="0.3">
      <c r="R2857" s="3"/>
    </row>
    <row r="2858" spans="18:18" x14ac:dyDescent="0.3">
      <c r="R2858" s="3"/>
    </row>
    <row r="2859" spans="18:18" x14ac:dyDescent="0.3">
      <c r="R2859" s="3"/>
    </row>
    <row r="2860" spans="18:18" x14ac:dyDescent="0.3">
      <c r="R2860" s="3"/>
    </row>
    <row r="2861" spans="18:18" x14ac:dyDescent="0.3">
      <c r="R2861" s="3"/>
    </row>
    <row r="2862" spans="18:18" x14ac:dyDescent="0.3">
      <c r="R2862" s="3"/>
    </row>
    <row r="2863" spans="18:18" x14ac:dyDescent="0.3">
      <c r="R2863" s="3"/>
    </row>
    <row r="2864" spans="18:18" x14ac:dyDescent="0.3">
      <c r="R2864" s="3"/>
    </row>
    <row r="2865" spans="18:18" x14ac:dyDescent="0.3">
      <c r="R2865" s="3"/>
    </row>
    <row r="2866" spans="18:18" x14ac:dyDescent="0.3">
      <c r="R2866" s="3"/>
    </row>
    <row r="2867" spans="18:18" x14ac:dyDescent="0.3">
      <c r="R2867" s="3"/>
    </row>
    <row r="2868" spans="18:18" x14ac:dyDescent="0.3">
      <c r="R2868" s="3"/>
    </row>
    <row r="2869" spans="18:18" x14ac:dyDescent="0.3">
      <c r="R2869" s="3"/>
    </row>
    <row r="2870" spans="18:18" x14ac:dyDescent="0.3">
      <c r="R2870" s="3"/>
    </row>
    <row r="2871" spans="18:18" x14ac:dyDescent="0.3">
      <c r="R2871" s="3"/>
    </row>
    <row r="2872" spans="18:18" x14ac:dyDescent="0.3">
      <c r="R2872" s="3"/>
    </row>
    <row r="2873" spans="18:18" x14ac:dyDescent="0.3">
      <c r="R2873" s="3"/>
    </row>
    <row r="2874" spans="18:18" x14ac:dyDescent="0.3">
      <c r="R2874" s="3"/>
    </row>
    <row r="2875" spans="18:18" x14ac:dyDescent="0.3">
      <c r="R2875" s="3"/>
    </row>
    <row r="2876" spans="18:18" x14ac:dyDescent="0.3">
      <c r="R2876" s="3"/>
    </row>
    <row r="2877" spans="18:18" x14ac:dyDescent="0.3">
      <c r="R2877" s="3"/>
    </row>
    <row r="2878" spans="18:18" x14ac:dyDescent="0.3">
      <c r="R2878" s="3"/>
    </row>
    <row r="2879" spans="18:18" x14ac:dyDescent="0.3">
      <c r="R2879" s="3"/>
    </row>
    <row r="2880" spans="18:18" x14ac:dyDescent="0.3">
      <c r="R2880" s="3"/>
    </row>
    <row r="2881" spans="18:18" x14ac:dyDescent="0.3">
      <c r="R2881" s="3"/>
    </row>
    <row r="2882" spans="18:18" x14ac:dyDescent="0.3">
      <c r="R2882" s="3"/>
    </row>
    <row r="2883" spans="18:18" x14ac:dyDescent="0.3">
      <c r="R2883" s="3"/>
    </row>
    <row r="2884" spans="18:18" x14ac:dyDescent="0.3">
      <c r="R2884" s="3"/>
    </row>
    <row r="2885" spans="18:18" x14ac:dyDescent="0.3">
      <c r="R2885" s="3"/>
    </row>
    <row r="2886" spans="18:18" x14ac:dyDescent="0.3">
      <c r="R2886" s="3"/>
    </row>
    <row r="2887" spans="18:18" x14ac:dyDescent="0.3">
      <c r="R2887" s="3"/>
    </row>
    <row r="2888" spans="18:18" x14ac:dyDescent="0.3">
      <c r="R2888" s="3"/>
    </row>
    <row r="2889" spans="18:18" x14ac:dyDescent="0.3">
      <c r="R2889" s="3"/>
    </row>
    <row r="2890" spans="18:18" x14ac:dyDescent="0.3">
      <c r="R2890" s="3"/>
    </row>
    <row r="2891" spans="18:18" x14ac:dyDescent="0.3">
      <c r="R2891" s="3"/>
    </row>
    <row r="2892" spans="18:18" x14ac:dyDescent="0.3">
      <c r="R2892" s="3"/>
    </row>
    <row r="2893" spans="18:18" x14ac:dyDescent="0.3">
      <c r="R2893" s="3"/>
    </row>
    <row r="2894" spans="18:18" x14ac:dyDescent="0.3">
      <c r="R2894" s="3"/>
    </row>
    <row r="2895" spans="18:18" x14ac:dyDescent="0.3">
      <c r="R2895" s="3"/>
    </row>
    <row r="2896" spans="18:18" x14ac:dyDescent="0.3">
      <c r="R2896" s="3"/>
    </row>
    <row r="2897" spans="18:18" x14ac:dyDescent="0.3">
      <c r="R2897" s="3"/>
    </row>
    <row r="2898" spans="18:18" x14ac:dyDescent="0.3">
      <c r="R2898" s="3"/>
    </row>
    <row r="2899" spans="18:18" x14ac:dyDescent="0.3">
      <c r="R2899" s="3"/>
    </row>
    <row r="2900" spans="18:18" x14ac:dyDescent="0.3">
      <c r="R2900" s="3"/>
    </row>
    <row r="2901" spans="18:18" x14ac:dyDescent="0.3">
      <c r="R2901" s="3"/>
    </row>
    <row r="2902" spans="18:18" x14ac:dyDescent="0.3">
      <c r="R2902" s="3"/>
    </row>
    <row r="2903" spans="18:18" x14ac:dyDescent="0.3">
      <c r="R2903" s="3"/>
    </row>
    <row r="2904" spans="18:18" x14ac:dyDescent="0.3">
      <c r="R2904" s="3"/>
    </row>
    <row r="2905" spans="18:18" x14ac:dyDescent="0.3">
      <c r="R2905" s="3"/>
    </row>
    <row r="2906" spans="18:18" x14ac:dyDescent="0.3">
      <c r="R2906" s="3"/>
    </row>
    <row r="2907" spans="18:18" x14ac:dyDescent="0.3">
      <c r="R2907" s="3"/>
    </row>
    <row r="2908" spans="18:18" x14ac:dyDescent="0.3">
      <c r="R2908" s="3"/>
    </row>
    <row r="2909" spans="18:18" x14ac:dyDescent="0.3">
      <c r="R2909" s="3"/>
    </row>
    <row r="2910" spans="18:18" x14ac:dyDescent="0.3">
      <c r="R2910" s="3"/>
    </row>
    <row r="2911" spans="18:18" x14ac:dyDescent="0.3">
      <c r="R2911" s="3"/>
    </row>
    <row r="2912" spans="18:18" x14ac:dyDescent="0.3">
      <c r="R2912" s="3"/>
    </row>
    <row r="2913" spans="18:18" x14ac:dyDescent="0.3">
      <c r="R2913" s="3"/>
    </row>
    <row r="2914" spans="18:18" x14ac:dyDescent="0.3">
      <c r="R2914" s="3"/>
    </row>
    <row r="2915" spans="18:18" x14ac:dyDescent="0.3">
      <c r="R2915" s="3"/>
    </row>
    <row r="2916" spans="18:18" x14ac:dyDescent="0.3">
      <c r="R2916" s="3"/>
    </row>
    <row r="2917" spans="18:18" x14ac:dyDescent="0.3">
      <c r="R2917" s="3"/>
    </row>
    <row r="2918" spans="18:18" x14ac:dyDescent="0.3">
      <c r="R2918" s="3"/>
    </row>
    <row r="2919" spans="18:18" x14ac:dyDescent="0.3">
      <c r="R2919" s="3"/>
    </row>
    <row r="2920" spans="18:18" x14ac:dyDescent="0.3">
      <c r="R2920" s="3"/>
    </row>
    <row r="2921" spans="18:18" x14ac:dyDescent="0.3">
      <c r="R2921" s="3"/>
    </row>
    <row r="2922" spans="18:18" x14ac:dyDescent="0.3">
      <c r="R2922" s="3"/>
    </row>
    <row r="2923" spans="18:18" x14ac:dyDescent="0.3">
      <c r="R2923" s="3"/>
    </row>
    <row r="2924" spans="18:18" x14ac:dyDescent="0.3">
      <c r="R2924" s="3"/>
    </row>
    <row r="2925" spans="18:18" x14ac:dyDescent="0.3">
      <c r="R2925" s="3"/>
    </row>
    <row r="2926" spans="18:18" x14ac:dyDescent="0.3">
      <c r="R2926" s="3"/>
    </row>
    <row r="2927" spans="18:18" x14ac:dyDescent="0.3">
      <c r="R2927" s="3"/>
    </row>
    <row r="2928" spans="18:18" x14ac:dyDescent="0.3">
      <c r="R2928" s="3"/>
    </row>
    <row r="2929" spans="18:18" x14ac:dyDescent="0.3">
      <c r="R2929" s="3"/>
    </row>
    <row r="2930" spans="18:18" x14ac:dyDescent="0.3">
      <c r="R2930" s="3"/>
    </row>
    <row r="2931" spans="18:18" x14ac:dyDescent="0.3">
      <c r="R2931" s="3"/>
    </row>
    <row r="2932" spans="18:18" x14ac:dyDescent="0.3">
      <c r="R2932" s="3"/>
    </row>
    <row r="2933" spans="18:18" x14ac:dyDescent="0.3">
      <c r="R2933" s="3"/>
    </row>
    <row r="2934" spans="18:18" x14ac:dyDescent="0.3">
      <c r="R2934" s="3"/>
    </row>
    <row r="2935" spans="18:18" x14ac:dyDescent="0.3">
      <c r="R2935" s="3"/>
    </row>
    <row r="2936" spans="18:18" x14ac:dyDescent="0.3">
      <c r="R2936" s="3"/>
    </row>
    <row r="2937" spans="18:18" x14ac:dyDescent="0.3">
      <c r="R2937" s="3"/>
    </row>
    <row r="2938" spans="18:18" x14ac:dyDescent="0.3">
      <c r="R2938" s="3"/>
    </row>
    <row r="2939" spans="18:18" x14ac:dyDescent="0.3">
      <c r="R2939" s="3"/>
    </row>
    <row r="2940" spans="18:18" x14ac:dyDescent="0.3">
      <c r="R2940" s="3"/>
    </row>
    <row r="2941" spans="18:18" x14ac:dyDescent="0.3">
      <c r="R2941" s="3"/>
    </row>
    <row r="2942" spans="18:18" x14ac:dyDescent="0.3">
      <c r="R2942" s="3"/>
    </row>
    <row r="2943" spans="18:18" x14ac:dyDescent="0.3">
      <c r="R2943" s="3"/>
    </row>
    <row r="2944" spans="18:18" x14ac:dyDescent="0.3">
      <c r="R2944" s="3"/>
    </row>
    <row r="2945" spans="18:18" x14ac:dyDescent="0.3">
      <c r="R2945" s="3"/>
    </row>
    <row r="2946" spans="18:18" x14ac:dyDescent="0.3">
      <c r="R2946" s="3"/>
    </row>
    <row r="2947" spans="18:18" x14ac:dyDescent="0.3">
      <c r="R2947" s="3"/>
    </row>
    <row r="2948" spans="18:18" x14ac:dyDescent="0.3">
      <c r="R2948" s="3"/>
    </row>
    <row r="2949" spans="18:18" x14ac:dyDescent="0.3">
      <c r="R2949" s="3"/>
    </row>
    <row r="2950" spans="18:18" x14ac:dyDescent="0.3">
      <c r="R2950" s="3"/>
    </row>
    <row r="2951" spans="18:18" x14ac:dyDescent="0.3">
      <c r="R2951" s="3"/>
    </row>
    <row r="2952" spans="18:18" x14ac:dyDescent="0.3">
      <c r="R2952" s="3"/>
    </row>
    <row r="2953" spans="18:18" x14ac:dyDescent="0.3">
      <c r="R2953" s="3"/>
    </row>
    <row r="2954" spans="18:18" x14ac:dyDescent="0.3">
      <c r="R2954" s="3"/>
    </row>
    <row r="2955" spans="18:18" x14ac:dyDescent="0.3">
      <c r="R2955" s="3"/>
    </row>
    <row r="2956" spans="18:18" x14ac:dyDescent="0.3">
      <c r="R2956" s="3"/>
    </row>
    <row r="2957" spans="18:18" x14ac:dyDescent="0.3">
      <c r="R2957" s="3"/>
    </row>
    <row r="2958" spans="18:18" x14ac:dyDescent="0.3">
      <c r="R2958" s="3"/>
    </row>
    <row r="2959" spans="18:18" x14ac:dyDescent="0.3">
      <c r="R2959" s="3"/>
    </row>
    <row r="2960" spans="18:18" x14ac:dyDescent="0.3">
      <c r="R2960" s="3"/>
    </row>
    <row r="2961" spans="18:18" x14ac:dyDescent="0.3">
      <c r="R2961" s="3"/>
    </row>
    <row r="2962" spans="18:18" x14ac:dyDescent="0.3">
      <c r="R2962" s="3"/>
    </row>
    <row r="2963" spans="18:18" x14ac:dyDescent="0.3">
      <c r="R2963" s="3"/>
    </row>
    <row r="2964" spans="18:18" x14ac:dyDescent="0.3">
      <c r="R2964" s="3"/>
    </row>
    <row r="2965" spans="18:18" x14ac:dyDescent="0.3">
      <c r="R2965" s="3"/>
    </row>
    <row r="2966" spans="18:18" x14ac:dyDescent="0.3">
      <c r="R2966" s="3"/>
    </row>
    <row r="2967" spans="18:18" x14ac:dyDescent="0.3">
      <c r="R2967" s="3"/>
    </row>
    <row r="2968" spans="18:18" x14ac:dyDescent="0.3">
      <c r="R2968" s="3"/>
    </row>
    <row r="2969" spans="18:18" x14ac:dyDescent="0.3">
      <c r="R2969" s="3"/>
    </row>
    <row r="2970" spans="18:18" x14ac:dyDescent="0.3">
      <c r="R2970" s="3"/>
    </row>
    <row r="2971" spans="18:18" x14ac:dyDescent="0.3">
      <c r="R2971" s="3"/>
    </row>
    <row r="2972" spans="18:18" x14ac:dyDescent="0.3">
      <c r="R2972" s="3"/>
    </row>
    <row r="2973" spans="18:18" x14ac:dyDescent="0.3">
      <c r="R2973" s="3"/>
    </row>
    <row r="2974" spans="18:18" x14ac:dyDescent="0.3">
      <c r="R2974" s="3"/>
    </row>
    <row r="2975" spans="18:18" x14ac:dyDescent="0.3">
      <c r="R2975" s="3"/>
    </row>
    <row r="2976" spans="18:18" x14ac:dyDescent="0.3">
      <c r="R2976" s="3"/>
    </row>
    <row r="2977" spans="18:18" x14ac:dyDescent="0.3">
      <c r="R2977" s="3"/>
    </row>
    <row r="2978" spans="18:18" x14ac:dyDescent="0.3">
      <c r="R2978" s="3"/>
    </row>
    <row r="2979" spans="18:18" x14ac:dyDescent="0.3">
      <c r="R2979" s="3"/>
    </row>
    <row r="2980" spans="18:18" x14ac:dyDescent="0.3">
      <c r="R2980" s="3"/>
    </row>
    <row r="2981" spans="18:18" x14ac:dyDescent="0.3">
      <c r="R2981" s="3"/>
    </row>
    <row r="2982" spans="18:18" x14ac:dyDescent="0.3">
      <c r="R2982" s="3"/>
    </row>
    <row r="2983" spans="18:18" x14ac:dyDescent="0.3">
      <c r="R2983" s="3"/>
    </row>
    <row r="2984" spans="18:18" x14ac:dyDescent="0.3">
      <c r="R2984" s="3"/>
    </row>
    <row r="2985" spans="18:18" x14ac:dyDescent="0.3">
      <c r="R2985" s="3"/>
    </row>
    <row r="2986" spans="18:18" x14ac:dyDescent="0.3">
      <c r="R2986" s="3"/>
    </row>
    <row r="2987" spans="18:18" x14ac:dyDescent="0.3">
      <c r="R2987" s="3"/>
    </row>
    <row r="2988" spans="18:18" x14ac:dyDescent="0.3">
      <c r="R2988" s="3"/>
    </row>
    <row r="2989" spans="18:18" x14ac:dyDescent="0.3">
      <c r="R2989" s="3"/>
    </row>
    <row r="2990" spans="18:18" x14ac:dyDescent="0.3">
      <c r="R2990" s="3"/>
    </row>
    <row r="2991" spans="18:18" x14ac:dyDescent="0.3">
      <c r="R2991" s="3"/>
    </row>
    <row r="2992" spans="18:18" x14ac:dyDescent="0.3">
      <c r="R2992" s="3"/>
    </row>
    <row r="2993" spans="18:18" x14ac:dyDescent="0.3">
      <c r="R2993" s="3"/>
    </row>
    <row r="2994" spans="18:18" x14ac:dyDescent="0.3">
      <c r="R2994" s="3"/>
    </row>
    <row r="2995" spans="18:18" x14ac:dyDescent="0.3">
      <c r="R2995" s="3"/>
    </row>
    <row r="2996" spans="18:18" x14ac:dyDescent="0.3">
      <c r="R2996" s="3"/>
    </row>
    <row r="2997" spans="18:18" x14ac:dyDescent="0.3">
      <c r="R2997" s="3"/>
    </row>
    <row r="2998" spans="18:18" x14ac:dyDescent="0.3">
      <c r="R2998" s="3"/>
    </row>
    <row r="2999" spans="18:18" x14ac:dyDescent="0.3">
      <c r="R2999" s="3"/>
    </row>
    <row r="3000" spans="18:18" x14ac:dyDescent="0.3">
      <c r="R3000" s="3"/>
    </row>
    <row r="3001" spans="18:18" x14ac:dyDescent="0.3">
      <c r="R3001" s="3"/>
    </row>
    <row r="3002" spans="18:18" x14ac:dyDescent="0.3">
      <c r="R3002" s="3"/>
    </row>
    <row r="3003" spans="18:18" x14ac:dyDescent="0.3">
      <c r="R3003" s="3"/>
    </row>
    <row r="3004" spans="18:18" x14ac:dyDescent="0.3">
      <c r="R3004" s="3"/>
    </row>
    <row r="3005" spans="18:18" x14ac:dyDescent="0.3">
      <c r="R3005" s="3"/>
    </row>
    <row r="3006" spans="18:18" x14ac:dyDescent="0.3">
      <c r="R3006" s="3"/>
    </row>
    <row r="3007" spans="18:18" x14ac:dyDescent="0.3">
      <c r="R3007" s="3"/>
    </row>
    <row r="3008" spans="18:18" x14ac:dyDescent="0.3">
      <c r="R3008" s="3"/>
    </row>
    <row r="3009" spans="18:18" x14ac:dyDescent="0.3">
      <c r="R3009" s="3"/>
    </row>
    <row r="3010" spans="18:18" x14ac:dyDescent="0.3">
      <c r="R3010" s="3"/>
    </row>
    <row r="3011" spans="18:18" x14ac:dyDescent="0.3">
      <c r="R3011" s="3"/>
    </row>
    <row r="3012" spans="18:18" x14ac:dyDescent="0.3">
      <c r="R3012" s="3"/>
    </row>
    <row r="3013" spans="18:18" x14ac:dyDescent="0.3">
      <c r="R3013" s="3"/>
    </row>
    <row r="3014" spans="18:18" x14ac:dyDescent="0.3">
      <c r="R3014" s="3"/>
    </row>
    <row r="3015" spans="18:18" x14ac:dyDescent="0.3">
      <c r="R3015" s="3"/>
    </row>
    <row r="3016" spans="18:18" x14ac:dyDescent="0.3">
      <c r="R3016" s="3"/>
    </row>
    <row r="3017" spans="18:18" x14ac:dyDescent="0.3">
      <c r="R3017" s="3"/>
    </row>
    <row r="3018" spans="18:18" x14ac:dyDescent="0.3">
      <c r="R3018" s="3"/>
    </row>
    <row r="3019" spans="18:18" x14ac:dyDescent="0.3">
      <c r="R3019" s="3"/>
    </row>
    <row r="3020" spans="18:18" x14ac:dyDescent="0.3">
      <c r="R3020" s="3"/>
    </row>
    <row r="3021" spans="18:18" x14ac:dyDescent="0.3">
      <c r="R3021" s="3"/>
    </row>
    <row r="3022" spans="18:18" x14ac:dyDescent="0.3">
      <c r="R3022" s="3"/>
    </row>
    <row r="3023" spans="18:18" x14ac:dyDescent="0.3">
      <c r="R3023" s="3"/>
    </row>
    <row r="3024" spans="18:18" x14ac:dyDescent="0.3">
      <c r="R3024" s="3"/>
    </row>
    <row r="3025" spans="18:18" x14ac:dyDescent="0.3">
      <c r="R3025" s="3"/>
    </row>
    <row r="3026" spans="18:18" x14ac:dyDescent="0.3">
      <c r="R3026" s="3"/>
    </row>
    <row r="3027" spans="18:18" x14ac:dyDescent="0.3">
      <c r="R3027" s="3"/>
    </row>
    <row r="3028" spans="18:18" x14ac:dyDescent="0.3">
      <c r="R3028" s="3"/>
    </row>
    <row r="3029" spans="18:18" x14ac:dyDescent="0.3">
      <c r="R3029" s="3"/>
    </row>
    <row r="3030" spans="18:18" x14ac:dyDescent="0.3">
      <c r="R3030" s="3"/>
    </row>
    <row r="3031" spans="18:18" x14ac:dyDescent="0.3">
      <c r="R3031" s="3"/>
    </row>
    <row r="3032" spans="18:18" x14ac:dyDescent="0.3">
      <c r="R3032" s="3"/>
    </row>
    <row r="3033" spans="18:18" x14ac:dyDescent="0.3">
      <c r="R3033" s="3"/>
    </row>
    <row r="3034" spans="18:18" x14ac:dyDescent="0.3">
      <c r="R3034" s="3"/>
    </row>
    <row r="3035" spans="18:18" x14ac:dyDescent="0.3">
      <c r="R3035" s="3"/>
    </row>
    <row r="3036" spans="18:18" x14ac:dyDescent="0.3">
      <c r="R3036" s="3"/>
    </row>
    <row r="3037" spans="18:18" x14ac:dyDescent="0.3">
      <c r="R3037" s="3"/>
    </row>
    <row r="3038" spans="18:18" x14ac:dyDescent="0.3">
      <c r="R3038" s="3"/>
    </row>
    <row r="3039" spans="18:18" x14ac:dyDescent="0.3">
      <c r="R3039" s="3"/>
    </row>
    <row r="3040" spans="18:18" x14ac:dyDescent="0.3">
      <c r="R3040" s="3"/>
    </row>
    <row r="3041" spans="18:18" x14ac:dyDescent="0.3">
      <c r="R3041" s="3"/>
    </row>
    <row r="3042" spans="18:18" x14ac:dyDescent="0.3">
      <c r="R3042" s="3"/>
    </row>
    <row r="3043" spans="18:18" x14ac:dyDescent="0.3">
      <c r="R3043" s="3"/>
    </row>
    <row r="3044" spans="18:18" x14ac:dyDescent="0.3">
      <c r="R3044" s="3"/>
    </row>
    <row r="3045" spans="18:18" x14ac:dyDescent="0.3">
      <c r="R3045" s="3"/>
    </row>
    <row r="3046" spans="18:18" x14ac:dyDescent="0.3">
      <c r="R3046" s="3"/>
    </row>
    <row r="3047" spans="18:18" x14ac:dyDescent="0.3">
      <c r="R3047" s="3"/>
    </row>
    <row r="3048" spans="18:18" x14ac:dyDescent="0.3">
      <c r="R3048" s="3"/>
    </row>
    <row r="3049" spans="18:18" x14ac:dyDescent="0.3">
      <c r="R3049" s="3"/>
    </row>
    <row r="3050" spans="18:18" x14ac:dyDescent="0.3">
      <c r="R3050" s="3"/>
    </row>
    <row r="3051" spans="18:18" x14ac:dyDescent="0.3">
      <c r="R3051" s="3"/>
    </row>
    <row r="3052" spans="18:18" x14ac:dyDescent="0.3">
      <c r="R3052" s="3"/>
    </row>
    <row r="3053" spans="18:18" x14ac:dyDescent="0.3">
      <c r="R3053" s="3"/>
    </row>
    <row r="3054" spans="18:18" x14ac:dyDescent="0.3">
      <c r="R3054" s="3"/>
    </row>
    <row r="3055" spans="18:18" x14ac:dyDescent="0.3">
      <c r="R3055" s="3"/>
    </row>
    <row r="3056" spans="18:18" x14ac:dyDescent="0.3">
      <c r="R3056" s="3"/>
    </row>
    <row r="3057" spans="18:18" x14ac:dyDescent="0.3">
      <c r="R3057" s="3"/>
    </row>
    <row r="3058" spans="18:18" x14ac:dyDescent="0.3">
      <c r="R3058" s="3"/>
    </row>
    <row r="3059" spans="18:18" x14ac:dyDescent="0.3">
      <c r="R3059" s="3"/>
    </row>
    <row r="3060" spans="18:18" x14ac:dyDescent="0.3">
      <c r="R3060" s="3"/>
    </row>
    <row r="3061" spans="18:18" x14ac:dyDescent="0.3">
      <c r="R3061" s="3"/>
    </row>
    <row r="3062" spans="18:18" x14ac:dyDescent="0.3">
      <c r="R3062" s="3"/>
    </row>
    <row r="3063" spans="18:18" x14ac:dyDescent="0.3">
      <c r="R3063" s="3"/>
    </row>
    <row r="3064" spans="18:18" x14ac:dyDescent="0.3">
      <c r="R3064" s="3"/>
    </row>
    <row r="3065" spans="18:18" x14ac:dyDescent="0.3">
      <c r="R3065" s="3"/>
    </row>
    <row r="3066" spans="18:18" x14ac:dyDescent="0.3">
      <c r="R3066" s="3"/>
    </row>
    <row r="3067" spans="18:18" x14ac:dyDescent="0.3">
      <c r="R3067" s="3"/>
    </row>
    <row r="3068" spans="18:18" x14ac:dyDescent="0.3">
      <c r="R3068" s="3"/>
    </row>
    <row r="3069" spans="18:18" x14ac:dyDescent="0.3">
      <c r="R3069" s="3"/>
    </row>
    <row r="3070" spans="18:18" x14ac:dyDescent="0.3">
      <c r="R3070" s="3"/>
    </row>
    <row r="3071" spans="18:18" x14ac:dyDescent="0.3">
      <c r="R3071" s="3"/>
    </row>
    <row r="3072" spans="18:18" x14ac:dyDescent="0.3">
      <c r="R3072" s="3"/>
    </row>
    <row r="3073" spans="18:18" x14ac:dyDescent="0.3">
      <c r="R3073" s="3"/>
    </row>
    <row r="3074" spans="18:18" x14ac:dyDescent="0.3">
      <c r="R3074" s="3"/>
    </row>
    <row r="3075" spans="18:18" x14ac:dyDescent="0.3">
      <c r="R3075" s="3"/>
    </row>
    <row r="3076" spans="18:18" x14ac:dyDescent="0.3">
      <c r="R3076" s="3"/>
    </row>
    <row r="3077" spans="18:18" x14ac:dyDescent="0.3">
      <c r="R3077" s="3"/>
    </row>
    <row r="3078" spans="18:18" x14ac:dyDescent="0.3">
      <c r="R3078" s="3"/>
    </row>
    <row r="3079" spans="18:18" x14ac:dyDescent="0.3">
      <c r="R3079" s="3"/>
    </row>
    <row r="3080" spans="18:18" x14ac:dyDescent="0.3">
      <c r="R3080" s="3"/>
    </row>
    <row r="3081" spans="18:18" x14ac:dyDescent="0.3">
      <c r="R3081" s="3"/>
    </row>
    <row r="3082" spans="18:18" x14ac:dyDescent="0.3">
      <c r="R3082" s="3"/>
    </row>
    <row r="3083" spans="18:18" x14ac:dyDescent="0.3">
      <c r="R3083" s="3"/>
    </row>
    <row r="3084" spans="18:18" x14ac:dyDescent="0.3">
      <c r="R3084" s="3"/>
    </row>
    <row r="3085" spans="18:18" x14ac:dyDescent="0.3">
      <c r="R3085" s="3"/>
    </row>
    <row r="3086" spans="18:18" x14ac:dyDescent="0.3">
      <c r="R3086" s="3"/>
    </row>
    <row r="3087" spans="18:18" x14ac:dyDescent="0.3">
      <c r="R3087" s="3"/>
    </row>
    <row r="3088" spans="18:18" x14ac:dyDescent="0.3">
      <c r="R3088" s="3"/>
    </row>
    <row r="3089" spans="18:18" x14ac:dyDescent="0.3">
      <c r="R3089" s="3"/>
    </row>
    <row r="3090" spans="18:18" x14ac:dyDescent="0.3">
      <c r="R3090" s="3"/>
    </row>
    <row r="3091" spans="18:18" x14ac:dyDescent="0.3">
      <c r="R3091" s="3"/>
    </row>
    <row r="3092" spans="18:18" x14ac:dyDescent="0.3">
      <c r="R3092" s="3"/>
    </row>
    <row r="3093" spans="18:18" x14ac:dyDescent="0.3">
      <c r="R3093" s="3"/>
    </row>
    <row r="3094" spans="18:18" x14ac:dyDescent="0.3">
      <c r="R3094" s="3"/>
    </row>
    <row r="3095" spans="18:18" x14ac:dyDescent="0.3">
      <c r="R3095" s="3"/>
    </row>
    <row r="3096" spans="18:18" x14ac:dyDescent="0.3">
      <c r="R3096" s="3"/>
    </row>
    <row r="3097" spans="18:18" x14ac:dyDescent="0.3">
      <c r="R3097" s="3"/>
    </row>
    <row r="3098" spans="18:18" x14ac:dyDescent="0.3">
      <c r="R3098" s="3"/>
    </row>
    <row r="3099" spans="18:18" x14ac:dyDescent="0.3">
      <c r="R3099" s="3"/>
    </row>
    <row r="3100" spans="18:18" x14ac:dyDescent="0.3">
      <c r="R3100" s="3"/>
    </row>
    <row r="3101" spans="18:18" x14ac:dyDescent="0.3">
      <c r="R3101" s="3"/>
    </row>
    <row r="3102" spans="18:18" x14ac:dyDescent="0.3">
      <c r="R3102" s="3"/>
    </row>
    <row r="3103" spans="18:18" x14ac:dyDescent="0.3">
      <c r="R3103" s="3"/>
    </row>
    <row r="3104" spans="18:18" x14ac:dyDescent="0.3">
      <c r="R3104" s="3"/>
    </row>
    <row r="3105" spans="18:18" x14ac:dyDescent="0.3">
      <c r="R3105" s="3"/>
    </row>
    <row r="3106" spans="18:18" x14ac:dyDescent="0.3">
      <c r="R3106" s="3"/>
    </row>
    <row r="3107" spans="18:18" x14ac:dyDescent="0.3">
      <c r="R3107" s="3"/>
    </row>
    <row r="3108" spans="18:18" x14ac:dyDescent="0.3">
      <c r="R3108" s="3"/>
    </row>
    <row r="3109" spans="18:18" x14ac:dyDescent="0.3">
      <c r="R3109" s="3"/>
    </row>
    <row r="3110" spans="18:18" x14ac:dyDescent="0.3">
      <c r="R3110" s="3"/>
    </row>
    <row r="3111" spans="18:18" x14ac:dyDescent="0.3">
      <c r="R3111" s="3"/>
    </row>
    <row r="3112" spans="18:18" x14ac:dyDescent="0.3">
      <c r="R3112" s="3"/>
    </row>
    <row r="3113" spans="18:18" x14ac:dyDescent="0.3">
      <c r="R3113" s="3"/>
    </row>
    <row r="3114" spans="18:18" x14ac:dyDescent="0.3">
      <c r="R3114" s="3"/>
    </row>
    <row r="3115" spans="18:18" x14ac:dyDescent="0.3">
      <c r="R3115" s="3"/>
    </row>
    <row r="3116" spans="18:18" x14ac:dyDescent="0.3">
      <c r="R3116" s="3"/>
    </row>
    <row r="3117" spans="18:18" x14ac:dyDescent="0.3">
      <c r="R3117" s="3"/>
    </row>
    <row r="3118" spans="18:18" x14ac:dyDescent="0.3">
      <c r="R3118" s="3"/>
    </row>
    <row r="3119" spans="18:18" x14ac:dyDescent="0.3">
      <c r="R3119" s="3"/>
    </row>
    <row r="3120" spans="18:18" x14ac:dyDescent="0.3">
      <c r="R3120" s="3"/>
    </row>
    <row r="3121" spans="18:18" x14ac:dyDescent="0.3">
      <c r="R3121" s="3"/>
    </row>
    <row r="3122" spans="18:18" x14ac:dyDescent="0.3">
      <c r="R3122" s="3"/>
    </row>
    <row r="3123" spans="18:18" x14ac:dyDescent="0.3">
      <c r="R3123" s="3"/>
    </row>
    <row r="3124" spans="18:18" x14ac:dyDescent="0.3">
      <c r="R3124" s="3"/>
    </row>
    <row r="3125" spans="18:18" x14ac:dyDescent="0.3">
      <c r="R3125" s="3"/>
    </row>
    <row r="3126" spans="18:18" x14ac:dyDescent="0.3">
      <c r="R3126" s="3"/>
    </row>
    <row r="3127" spans="18:18" x14ac:dyDescent="0.3">
      <c r="R3127" s="3"/>
    </row>
    <row r="3128" spans="18:18" x14ac:dyDescent="0.3">
      <c r="R3128" s="3"/>
    </row>
    <row r="3129" spans="18:18" x14ac:dyDescent="0.3">
      <c r="R3129" s="3"/>
    </row>
    <row r="3130" spans="18:18" x14ac:dyDescent="0.3">
      <c r="R3130" s="3"/>
    </row>
    <row r="3131" spans="18:18" x14ac:dyDescent="0.3">
      <c r="R3131" s="3"/>
    </row>
    <row r="3132" spans="18:18" x14ac:dyDescent="0.3">
      <c r="R3132" s="3"/>
    </row>
    <row r="3133" spans="18:18" x14ac:dyDescent="0.3">
      <c r="R3133" s="3"/>
    </row>
    <row r="3134" spans="18:18" x14ac:dyDescent="0.3">
      <c r="R3134" s="3"/>
    </row>
    <row r="3135" spans="18:18" x14ac:dyDescent="0.3">
      <c r="R3135" s="3"/>
    </row>
    <row r="3136" spans="18:18" x14ac:dyDescent="0.3">
      <c r="R3136" s="3"/>
    </row>
    <row r="3137" spans="18:18" x14ac:dyDescent="0.3">
      <c r="R3137" s="3"/>
    </row>
    <row r="3138" spans="18:18" x14ac:dyDescent="0.3">
      <c r="R3138" s="3"/>
    </row>
    <row r="3139" spans="18:18" x14ac:dyDescent="0.3">
      <c r="R3139" s="3"/>
    </row>
    <row r="3140" spans="18:18" x14ac:dyDescent="0.3">
      <c r="R3140" s="3"/>
    </row>
    <row r="3141" spans="18:18" x14ac:dyDescent="0.3">
      <c r="R3141" s="3"/>
    </row>
    <row r="3142" spans="18:18" x14ac:dyDescent="0.3">
      <c r="R3142" s="3"/>
    </row>
    <row r="3143" spans="18:18" x14ac:dyDescent="0.3">
      <c r="R3143" s="3"/>
    </row>
    <row r="3144" spans="18:18" x14ac:dyDescent="0.3">
      <c r="R3144" s="3"/>
    </row>
    <row r="3145" spans="18:18" x14ac:dyDescent="0.3">
      <c r="R3145" s="3"/>
    </row>
    <row r="3146" spans="18:18" x14ac:dyDescent="0.3">
      <c r="R3146" s="3"/>
    </row>
    <row r="3147" spans="18:18" x14ac:dyDescent="0.3">
      <c r="R3147" s="3"/>
    </row>
    <row r="3148" spans="18:18" x14ac:dyDescent="0.3">
      <c r="R3148" s="3"/>
    </row>
    <row r="3149" spans="18:18" x14ac:dyDescent="0.3">
      <c r="R3149" s="3"/>
    </row>
    <row r="3150" spans="18:18" x14ac:dyDescent="0.3">
      <c r="R3150" s="3"/>
    </row>
    <row r="3151" spans="18:18" x14ac:dyDescent="0.3">
      <c r="R3151" s="3"/>
    </row>
    <row r="3152" spans="18:18" x14ac:dyDescent="0.3">
      <c r="R3152" s="3"/>
    </row>
    <row r="3153" spans="18:18" x14ac:dyDescent="0.3">
      <c r="R3153" s="3"/>
    </row>
    <row r="3154" spans="18:18" x14ac:dyDescent="0.3">
      <c r="R3154" s="3"/>
    </row>
    <row r="3155" spans="18:18" x14ac:dyDescent="0.3">
      <c r="R3155" s="3"/>
    </row>
    <row r="3156" spans="18:18" x14ac:dyDescent="0.3">
      <c r="R3156" s="3"/>
    </row>
    <row r="3157" spans="18:18" x14ac:dyDescent="0.3">
      <c r="R3157" s="3"/>
    </row>
    <row r="3158" spans="18:18" x14ac:dyDescent="0.3">
      <c r="R3158" s="3"/>
    </row>
    <row r="3159" spans="18:18" x14ac:dyDescent="0.3">
      <c r="R3159" s="3"/>
    </row>
    <row r="3160" spans="18:18" x14ac:dyDescent="0.3">
      <c r="R3160" s="3"/>
    </row>
    <row r="3161" spans="18:18" x14ac:dyDescent="0.3">
      <c r="R3161" s="3"/>
    </row>
    <row r="3162" spans="18:18" x14ac:dyDescent="0.3">
      <c r="R3162" s="3"/>
    </row>
    <row r="3163" spans="18:18" x14ac:dyDescent="0.3">
      <c r="R3163" s="3"/>
    </row>
    <row r="3164" spans="18:18" x14ac:dyDescent="0.3">
      <c r="R3164" s="3"/>
    </row>
    <row r="3165" spans="18:18" x14ac:dyDescent="0.3">
      <c r="R3165" s="3"/>
    </row>
    <row r="3166" spans="18:18" x14ac:dyDescent="0.3">
      <c r="R3166" s="3"/>
    </row>
    <row r="3167" spans="18:18" x14ac:dyDescent="0.3">
      <c r="R3167" s="3"/>
    </row>
    <row r="3168" spans="18:18" x14ac:dyDescent="0.3">
      <c r="R3168" s="3"/>
    </row>
    <row r="3169" spans="18:18" x14ac:dyDescent="0.3">
      <c r="R3169" s="3"/>
    </row>
    <row r="3170" spans="18:18" x14ac:dyDescent="0.3">
      <c r="R3170" s="3"/>
    </row>
    <row r="3171" spans="18:18" x14ac:dyDescent="0.3">
      <c r="R3171" s="3"/>
    </row>
    <row r="3172" spans="18:18" x14ac:dyDescent="0.3">
      <c r="R3172" s="3"/>
    </row>
    <row r="3173" spans="18:18" x14ac:dyDescent="0.3">
      <c r="R3173" s="3"/>
    </row>
    <row r="3174" spans="18:18" x14ac:dyDescent="0.3">
      <c r="R3174" s="3"/>
    </row>
    <row r="3175" spans="18:18" x14ac:dyDescent="0.3">
      <c r="R3175" s="3"/>
    </row>
    <row r="3176" spans="18:18" x14ac:dyDescent="0.3">
      <c r="R3176" s="3"/>
    </row>
    <row r="3177" spans="18:18" x14ac:dyDescent="0.3">
      <c r="R3177" s="3"/>
    </row>
    <row r="3178" spans="18:18" x14ac:dyDescent="0.3">
      <c r="R3178" s="3"/>
    </row>
    <row r="3179" spans="18:18" x14ac:dyDescent="0.3">
      <c r="R3179" s="3"/>
    </row>
    <row r="3180" spans="18:18" x14ac:dyDescent="0.3">
      <c r="R3180" s="3"/>
    </row>
    <row r="3181" spans="18:18" x14ac:dyDescent="0.3">
      <c r="R3181" s="3"/>
    </row>
    <row r="3182" spans="18:18" x14ac:dyDescent="0.3">
      <c r="R3182" s="3"/>
    </row>
    <row r="3183" spans="18:18" x14ac:dyDescent="0.3">
      <c r="R3183" s="3"/>
    </row>
    <row r="3184" spans="18:18" x14ac:dyDescent="0.3">
      <c r="R3184" s="3"/>
    </row>
    <row r="3185" spans="18:18" x14ac:dyDescent="0.3">
      <c r="R3185" s="3"/>
    </row>
    <row r="3186" spans="18:18" x14ac:dyDescent="0.3">
      <c r="R3186" s="3"/>
    </row>
    <row r="3187" spans="18:18" x14ac:dyDescent="0.3">
      <c r="R3187" s="3"/>
    </row>
    <row r="3188" spans="18:18" x14ac:dyDescent="0.3">
      <c r="R3188" s="3"/>
    </row>
    <row r="3189" spans="18:18" x14ac:dyDescent="0.3">
      <c r="R3189" s="3"/>
    </row>
    <row r="3190" spans="18:18" x14ac:dyDescent="0.3">
      <c r="R3190" s="3"/>
    </row>
    <row r="3191" spans="18:18" x14ac:dyDescent="0.3">
      <c r="R3191" s="3"/>
    </row>
    <row r="3192" spans="18:18" x14ac:dyDescent="0.3">
      <c r="R3192" s="3"/>
    </row>
    <row r="3193" spans="18:18" x14ac:dyDescent="0.3">
      <c r="R3193" s="3"/>
    </row>
    <row r="3194" spans="18:18" x14ac:dyDescent="0.3">
      <c r="R3194" s="3"/>
    </row>
    <row r="3195" spans="18:18" x14ac:dyDescent="0.3">
      <c r="R3195" s="3"/>
    </row>
    <row r="3196" spans="18:18" x14ac:dyDescent="0.3">
      <c r="R3196" s="3"/>
    </row>
    <row r="3197" spans="18:18" x14ac:dyDescent="0.3">
      <c r="R3197" s="3"/>
    </row>
    <row r="3198" spans="18:18" x14ac:dyDescent="0.3">
      <c r="R3198" s="3"/>
    </row>
    <row r="3199" spans="18:18" x14ac:dyDescent="0.3">
      <c r="R3199" s="3"/>
    </row>
    <row r="3200" spans="18:18" x14ac:dyDescent="0.3">
      <c r="R3200" s="3"/>
    </row>
    <row r="3201" spans="18:18" x14ac:dyDescent="0.3">
      <c r="R3201" s="3"/>
    </row>
    <row r="3202" spans="18:18" x14ac:dyDescent="0.3">
      <c r="R3202" s="3"/>
    </row>
    <row r="3203" spans="18:18" x14ac:dyDescent="0.3">
      <c r="R3203" s="3"/>
    </row>
    <row r="3204" spans="18:18" x14ac:dyDescent="0.3">
      <c r="R3204" s="3"/>
    </row>
    <row r="3205" spans="18:18" x14ac:dyDescent="0.3">
      <c r="R3205" s="3"/>
    </row>
    <row r="3206" spans="18:18" x14ac:dyDescent="0.3">
      <c r="R3206" s="3"/>
    </row>
    <row r="3207" spans="18:18" x14ac:dyDescent="0.3">
      <c r="R3207" s="3"/>
    </row>
    <row r="3208" spans="18:18" x14ac:dyDescent="0.3">
      <c r="R3208" s="3"/>
    </row>
    <row r="3209" spans="18:18" x14ac:dyDescent="0.3">
      <c r="R3209" s="3"/>
    </row>
    <row r="3210" spans="18:18" x14ac:dyDescent="0.3">
      <c r="R3210" s="3"/>
    </row>
    <row r="3211" spans="18:18" x14ac:dyDescent="0.3">
      <c r="R3211" s="3"/>
    </row>
    <row r="3212" spans="18:18" x14ac:dyDescent="0.3">
      <c r="R3212" s="3"/>
    </row>
    <row r="3213" spans="18:18" x14ac:dyDescent="0.3">
      <c r="R3213" s="3"/>
    </row>
    <row r="3214" spans="18:18" x14ac:dyDescent="0.3">
      <c r="R3214" s="3"/>
    </row>
    <row r="3215" spans="18:18" x14ac:dyDescent="0.3">
      <c r="R3215" s="3"/>
    </row>
    <row r="3216" spans="18:18" x14ac:dyDescent="0.3">
      <c r="R3216" s="3"/>
    </row>
    <row r="3217" spans="18:18" x14ac:dyDescent="0.3">
      <c r="R3217" s="3"/>
    </row>
    <row r="3218" spans="18:18" x14ac:dyDescent="0.3">
      <c r="R3218" s="3"/>
    </row>
    <row r="3219" spans="18:18" x14ac:dyDescent="0.3">
      <c r="R3219" s="3"/>
    </row>
    <row r="3220" spans="18:18" x14ac:dyDescent="0.3">
      <c r="R3220" s="3"/>
    </row>
    <row r="3221" spans="18:18" x14ac:dyDescent="0.3">
      <c r="R3221" s="3"/>
    </row>
    <row r="3222" spans="18:18" x14ac:dyDescent="0.3">
      <c r="R3222" s="3"/>
    </row>
    <row r="3223" spans="18:18" x14ac:dyDescent="0.3">
      <c r="R3223" s="3"/>
    </row>
    <row r="3224" spans="18:18" x14ac:dyDescent="0.3">
      <c r="R3224" s="3"/>
    </row>
    <row r="3225" spans="18:18" x14ac:dyDescent="0.3">
      <c r="R3225" s="3"/>
    </row>
    <row r="3226" spans="18:18" x14ac:dyDescent="0.3">
      <c r="R3226" s="3"/>
    </row>
    <row r="3227" spans="18:18" x14ac:dyDescent="0.3">
      <c r="R3227" s="3"/>
    </row>
    <row r="3228" spans="18:18" x14ac:dyDescent="0.3">
      <c r="R3228" s="3"/>
    </row>
    <row r="3229" spans="18:18" x14ac:dyDescent="0.3">
      <c r="R3229" s="3"/>
    </row>
    <row r="3230" spans="18:18" x14ac:dyDescent="0.3">
      <c r="R3230" s="3"/>
    </row>
    <row r="3231" spans="18:18" x14ac:dyDescent="0.3">
      <c r="R3231" s="3"/>
    </row>
    <row r="3232" spans="18:18" x14ac:dyDescent="0.3">
      <c r="R3232" s="3"/>
    </row>
    <row r="3233" spans="18:18" x14ac:dyDescent="0.3">
      <c r="R3233" s="3"/>
    </row>
    <row r="3234" spans="18:18" x14ac:dyDescent="0.3">
      <c r="R3234" s="3"/>
    </row>
    <row r="3235" spans="18:18" x14ac:dyDescent="0.3">
      <c r="R3235" s="3"/>
    </row>
    <row r="3236" spans="18:18" x14ac:dyDescent="0.3">
      <c r="R3236" s="3"/>
    </row>
    <row r="3237" spans="18:18" x14ac:dyDescent="0.3">
      <c r="R3237" s="3"/>
    </row>
    <row r="3238" spans="18:18" x14ac:dyDescent="0.3">
      <c r="R3238" s="3"/>
    </row>
    <row r="3239" spans="18:18" x14ac:dyDescent="0.3">
      <c r="R3239" s="3"/>
    </row>
    <row r="3240" spans="18:18" x14ac:dyDescent="0.3">
      <c r="R3240" s="3"/>
    </row>
    <row r="3241" spans="18:18" x14ac:dyDescent="0.3">
      <c r="R3241" s="3"/>
    </row>
    <row r="3242" spans="18:18" x14ac:dyDescent="0.3">
      <c r="R3242" s="3"/>
    </row>
    <row r="3243" spans="18:18" x14ac:dyDescent="0.3">
      <c r="R3243" s="3"/>
    </row>
    <row r="3244" spans="18:18" x14ac:dyDescent="0.3">
      <c r="R3244" s="3"/>
    </row>
    <row r="3245" spans="18:18" x14ac:dyDescent="0.3">
      <c r="R3245" s="3"/>
    </row>
    <row r="3246" spans="18:18" x14ac:dyDescent="0.3">
      <c r="R3246" s="3"/>
    </row>
    <row r="3247" spans="18:18" x14ac:dyDescent="0.3">
      <c r="R3247" s="3"/>
    </row>
    <row r="3248" spans="18:18" x14ac:dyDescent="0.3">
      <c r="R3248" s="3"/>
    </row>
    <row r="3249" spans="18:18" x14ac:dyDescent="0.3">
      <c r="R3249" s="3"/>
    </row>
    <row r="3250" spans="18:18" x14ac:dyDescent="0.3">
      <c r="R3250" s="3"/>
    </row>
    <row r="3251" spans="18:18" x14ac:dyDescent="0.3">
      <c r="R3251" s="3"/>
    </row>
    <row r="3252" spans="18:18" x14ac:dyDescent="0.3">
      <c r="R3252" s="3"/>
    </row>
    <row r="3253" spans="18:18" x14ac:dyDescent="0.3">
      <c r="R3253" s="3"/>
    </row>
    <row r="3254" spans="18:18" x14ac:dyDescent="0.3">
      <c r="R3254" s="3"/>
    </row>
    <row r="3255" spans="18:18" x14ac:dyDescent="0.3">
      <c r="R3255" s="3"/>
    </row>
    <row r="3256" spans="18:18" x14ac:dyDescent="0.3">
      <c r="R3256" s="3"/>
    </row>
    <row r="3257" spans="18:18" x14ac:dyDescent="0.3">
      <c r="R3257" s="3"/>
    </row>
    <row r="3258" spans="18:18" x14ac:dyDescent="0.3">
      <c r="R3258" s="3"/>
    </row>
    <row r="3259" spans="18:18" x14ac:dyDescent="0.3">
      <c r="R3259" s="3"/>
    </row>
    <row r="3260" spans="18:18" x14ac:dyDescent="0.3">
      <c r="R3260" s="3"/>
    </row>
    <row r="3261" spans="18:18" x14ac:dyDescent="0.3">
      <c r="R3261" s="3"/>
    </row>
    <row r="3262" spans="18:18" x14ac:dyDescent="0.3">
      <c r="R3262" s="3"/>
    </row>
    <row r="3263" spans="18:18" x14ac:dyDescent="0.3">
      <c r="R3263" s="3"/>
    </row>
    <row r="3264" spans="18:18" x14ac:dyDescent="0.3">
      <c r="R3264" s="3"/>
    </row>
    <row r="3265" spans="18:18" x14ac:dyDescent="0.3">
      <c r="R3265" s="3"/>
    </row>
    <row r="3266" spans="18:18" x14ac:dyDescent="0.3">
      <c r="R3266" s="3"/>
    </row>
    <row r="3267" spans="18:18" x14ac:dyDescent="0.3">
      <c r="R3267" s="3"/>
    </row>
    <row r="3268" spans="18:18" x14ac:dyDescent="0.3">
      <c r="R3268" s="3"/>
    </row>
    <row r="3269" spans="18:18" x14ac:dyDescent="0.3">
      <c r="R3269" s="3"/>
    </row>
    <row r="3270" spans="18:18" x14ac:dyDescent="0.3">
      <c r="R3270" s="3"/>
    </row>
    <row r="3271" spans="18:18" x14ac:dyDescent="0.3">
      <c r="R3271" s="3"/>
    </row>
    <row r="3272" spans="18:18" x14ac:dyDescent="0.3">
      <c r="R3272" s="3"/>
    </row>
    <row r="3273" spans="18:18" x14ac:dyDescent="0.3">
      <c r="R3273" s="3"/>
    </row>
    <row r="3274" spans="18:18" x14ac:dyDescent="0.3">
      <c r="R3274" s="3"/>
    </row>
    <row r="3275" spans="18:18" x14ac:dyDescent="0.3">
      <c r="R3275" s="3"/>
    </row>
    <row r="3276" spans="18:18" x14ac:dyDescent="0.3">
      <c r="R3276" s="3"/>
    </row>
    <row r="3277" spans="18:18" x14ac:dyDescent="0.3">
      <c r="R3277" s="3"/>
    </row>
    <row r="3278" spans="18:18" x14ac:dyDescent="0.3">
      <c r="R3278" s="3"/>
    </row>
    <row r="3279" spans="18:18" x14ac:dyDescent="0.3">
      <c r="R3279" s="3"/>
    </row>
    <row r="3280" spans="18:18" x14ac:dyDescent="0.3">
      <c r="R3280" s="3"/>
    </row>
    <row r="3281" spans="18:18" x14ac:dyDescent="0.3">
      <c r="R3281" s="3"/>
    </row>
    <row r="3282" spans="18:18" x14ac:dyDescent="0.3">
      <c r="R3282" s="3"/>
    </row>
    <row r="3283" spans="18:18" x14ac:dyDescent="0.3">
      <c r="R3283" s="3"/>
    </row>
    <row r="3284" spans="18:18" x14ac:dyDescent="0.3">
      <c r="R3284" s="3"/>
    </row>
    <row r="3285" spans="18:18" x14ac:dyDescent="0.3">
      <c r="R3285" s="3"/>
    </row>
    <row r="3286" spans="18:18" x14ac:dyDescent="0.3">
      <c r="R3286" s="3"/>
    </row>
    <row r="3287" spans="18:18" x14ac:dyDescent="0.3">
      <c r="R3287" s="3"/>
    </row>
    <row r="3288" spans="18:18" x14ac:dyDescent="0.3">
      <c r="R3288" s="3"/>
    </row>
    <row r="3289" spans="18:18" x14ac:dyDescent="0.3">
      <c r="R3289" s="3"/>
    </row>
    <row r="3290" spans="18:18" x14ac:dyDescent="0.3">
      <c r="R3290" s="3"/>
    </row>
    <row r="3291" spans="18:18" x14ac:dyDescent="0.3">
      <c r="R3291" s="3"/>
    </row>
    <row r="3292" spans="18:18" x14ac:dyDescent="0.3">
      <c r="R3292" s="3"/>
    </row>
    <row r="3293" spans="18:18" x14ac:dyDescent="0.3">
      <c r="R3293" s="3"/>
    </row>
    <row r="3294" spans="18:18" x14ac:dyDescent="0.3">
      <c r="R3294" s="3"/>
    </row>
    <row r="3295" spans="18:18" x14ac:dyDescent="0.3">
      <c r="R3295" s="3"/>
    </row>
    <row r="3296" spans="18:18" x14ac:dyDescent="0.3">
      <c r="R3296" s="3"/>
    </row>
    <row r="3297" spans="18:18" x14ac:dyDescent="0.3">
      <c r="R3297" s="3"/>
    </row>
    <row r="3298" spans="18:18" x14ac:dyDescent="0.3">
      <c r="R3298" s="3"/>
    </row>
    <row r="3299" spans="18:18" x14ac:dyDescent="0.3">
      <c r="R3299" s="3"/>
    </row>
    <row r="3300" spans="18:18" x14ac:dyDescent="0.3">
      <c r="R3300" s="3"/>
    </row>
    <row r="3301" spans="18:18" x14ac:dyDescent="0.3">
      <c r="R3301" s="3"/>
    </row>
    <row r="3302" spans="18:18" x14ac:dyDescent="0.3">
      <c r="R3302" s="3"/>
    </row>
    <row r="3303" spans="18:18" x14ac:dyDescent="0.3">
      <c r="R3303" s="3"/>
    </row>
    <row r="3304" spans="18:18" x14ac:dyDescent="0.3">
      <c r="R3304" s="3"/>
    </row>
    <row r="3305" spans="18:18" x14ac:dyDescent="0.3">
      <c r="R3305" s="3"/>
    </row>
    <row r="3306" spans="18:18" x14ac:dyDescent="0.3">
      <c r="R3306" s="3"/>
    </row>
    <row r="3307" spans="18:18" x14ac:dyDescent="0.3">
      <c r="R3307" s="3"/>
    </row>
    <row r="3308" spans="18:18" x14ac:dyDescent="0.3">
      <c r="R3308" s="3"/>
    </row>
    <row r="3309" spans="18:18" x14ac:dyDescent="0.3">
      <c r="R3309" s="3"/>
    </row>
    <row r="3310" spans="18:18" x14ac:dyDescent="0.3">
      <c r="R3310" s="3"/>
    </row>
    <row r="3311" spans="18:18" x14ac:dyDescent="0.3">
      <c r="R3311" s="3"/>
    </row>
    <row r="3312" spans="18:18" x14ac:dyDescent="0.3">
      <c r="R3312" s="3"/>
    </row>
    <row r="3313" spans="18:18" x14ac:dyDescent="0.3">
      <c r="R3313" s="3"/>
    </row>
    <row r="3314" spans="18:18" x14ac:dyDescent="0.3">
      <c r="R3314" s="3"/>
    </row>
    <row r="3315" spans="18:18" x14ac:dyDescent="0.3">
      <c r="R3315" s="3"/>
    </row>
    <row r="3316" spans="18:18" x14ac:dyDescent="0.3">
      <c r="R3316" s="3"/>
    </row>
    <row r="3317" spans="18:18" x14ac:dyDescent="0.3">
      <c r="R3317" s="3"/>
    </row>
    <row r="3318" spans="18:18" x14ac:dyDescent="0.3">
      <c r="R3318" s="3"/>
    </row>
    <row r="3319" spans="18:18" x14ac:dyDescent="0.3">
      <c r="R3319" s="3"/>
    </row>
    <row r="3320" spans="18:18" x14ac:dyDescent="0.3">
      <c r="R3320" s="3"/>
    </row>
    <row r="3321" spans="18:18" x14ac:dyDescent="0.3">
      <c r="R3321" s="3"/>
    </row>
    <row r="3322" spans="18:18" x14ac:dyDescent="0.3">
      <c r="R3322" s="3"/>
    </row>
    <row r="3323" spans="18:18" x14ac:dyDescent="0.3">
      <c r="R3323" s="3"/>
    </row>
    <row r="3324" spans="18:18" x14ac:dyDescent="0.3">
      <c r="R3324" s="3"/>
    </row>
    <row r="3325" spans="18:18" x14ac:dyDescent="0.3">
      <c r="R3325" s="3"/>
    </row>
    <row r="3326" spans="18:18" x14ac:dyDescent="0.3">
      <c r="R3326" s="3"/>
    </row>
    <row r="3327" spans="18:18" x14ac:dyDescent="0.3">
      <c r="R3327" s="3"/>
    </row>
    <row r="3328" spans="18:18" x14ac:dyDescent="0.3">
      <c r="R3328" s="3"/>
    </row>
    <row r="3329" spans="18:18" x14ac:dyDescent="0.3">
      <c r="R3329" s="3"/>
    </row>
    <row r="3330" spans="18:18" x14ac:dyDescent="0.3">
      <c r="R3330" s="3"/>
    </row>
    <row r="3331" spans="18:18" x14ac:dyDescent="0.3">
      <c r="R3331" s="3"/>
    </row>
    <row r="3332" spans="18:18" x14ac:dyDescent="0.3">
      <c r="R3332" s="3"/>
    </row>
    <row r="3333" spans="18:18" x14ac:dyDescent="0.3">
      <c r="R3333" s="3"/>
    </row>
    <row r="3334" spans="18:18" x14ac:dyDescent="0.3">
      <c r="R3334" s="3"/>
    </row>
    <row r="3335" spans="18:18" x14ac:dyDescent="0.3">
      <c r="R3335" s="3"/>
    </row>
    <row r="3336" spans="18:18" x14ac:dyDescent="0.3">
      <c r="R3336" s="3"/>
    </row>
    <row r="3337" spans="18:18" x14ac:dyDescent="0.3">
      <c r="R3337" s="3"/>
    </row>
    <row r="3338" spans="18:18" x14ac:dyDescent="0.3">
      <c r="R3338" s="3"/>
    </row>
    <row r="3339" spans="18:18" x14ac:dyDescent="0.3">
      <c r="R3339" s="3"/>
    </row>
    <row r="3340" spans="18:18" x14ac:dyDescent="0.3">
      <c r="R3340" s="3"/>
    </row>
    <row r="3341" spans="18:18" x14ac:dyDescent="0.3">
      <c r="R3341" s="3"/>
    </row>
    <row r="3342" spans="18:18" x14ac:dyDescent="0.3">
      <c r="R3342" s="3"/>
    </row>
    <row r="3343" spans="18:18" x14ac:dyDescent="0.3">
      <c r="R3343" s="3"/>
    </row>
    <row r="3344" spans="18:18" x14ac:dyDescent="0.3">
      <c r="R3344" s="3"/>
    </row>
    <row r="3345" spans="18:18" x14ac:dyDescent="0.3">
      <c r="R3345" s="3"/>
    </row>
    <row r="3346" spans="18:18" x14ac:dyDescent="0.3">
      <c r="R3346" s="3"/>
    </row>
    <row r="3347" spans="18:18" x14ac:dyDescent="0.3">
      <c r="R3347" s="3"/>
    </row>
    <row r="3348" spans="18:18" x14ac:dyDescent="0.3">
      <c r="R3348" s="3"/>
    </row>
    <row r="3349" spans="18:18" x14ac:dyDescent="0.3">
      <c r="R3349" s="3"/>
    </row>
    <row r="3350" spans="18:18" x14ac:dyDescent="0.3">
      <c r="R3350" s="3"/>
    </row>
    <row r="3351" spans="18:18" x14ac:dyDescent="0.3">
      <c r="R3351" s="3"/>
    </row>
    <row r="3352" spans="18:18" x14ac:dyDescent="0.3">
      <c r="R3352" s="3"/>
    </row>
    <row r="3353" spans="18:18" x14ac:dyDescent="0.3">
      <c r="R3353" s="3"/>
    </row>
    <row r="3354" spans="18:18" x14ac:dyDescent="0.3">
      <c r="R3354" s="3"/>
    </row>
    <row r="3355" spans="18:18" x14ac:dyDescent="0.3">
      <c r="R3355" s="3"/>
    </row>
    <row r="3356" spans="18:18" x14ac:dyDescent="0.3">
      <c r="R3356" s="3"/>
    </row>
    <row r="3357" spans="18:18" x14ac:dyDescent="0.3">
      <c r="R3357" s="3"/>
    </row>
    <row r="3358" spans="18:18" x14ac:dyDescent="0.3">
      <c r="R3358" s="3"/>
    </row>
    <row r="3359" spans="18:18" x14ac:dyDescent="0.3">
      <c r="R3359" s="3"/>
    </row>
    <row r="3360" spans="18:18" x14ac:dyDescent="0.3">
      <c r="R3360" s="3"/>
    </row>
    <row r="3361" spans="18:18" x14ac:dyDescent="0.3">
      <c r="R3361" s="3"/>
    </row>
    <row r="3362" spans="18:18" x14ac:dyDescent="0.3">
      <c r="R3362" s="3"/>
    </row>
    <row r="3363" spans="18:18" x14ac:dyDescent="0.3">
      <c r="R3363" s="3"/>
    </row>
    <row r="3364" spans="18:18" x14ac:dyDescent="0.3">
      <c r="R3364" s="3"/>
    </row>
    <row r="3365" spans="18:18" x14ac:dyDescent="0.3">
      <c r="R3365" s="3"/>
    </row>
    <row r="3366" spans="18:18" x14ac:dyDescent="0.3">
      <c r="R3366" s="3"/>
    </row>
    <row r="3367" spans="18:18" x14ac:dyDescent="0.3">
      <c r="R3367" s="3"/>
    </row>
    <row r="3368" spans="18:18" x14ac:dyDescent="0.3">
      <c r="R3368" s="3"/>
    </row>
    <row r="3369" spans="18:18" x14ac:dyDescent="0.3">
      <c r="R3369" s="3"/>
    </row>
    <row r="3370" spans="18:18" x14ac:dyDescent="0.3">
      <c r="R3370" s="3"/>
    </row>
    <row r="3371" spans="18:18" x14ac:dyDescent="0.3">
      <c r="R3371" s="3"/>
    </row>
    <row r="3372" spans="18:18" x14ac:dyDescent="0.3">
      <c r="R3372" s="3"/>
    </row>
    <row r="3373" spans="18:18" x14ac:dyDescent="0.3">
      <c r="R3373" s="3"/>
    </row>
    <row r="3374" spans="18:18" x14ac:dyDescent="0.3">
      <c r="R3374" s="3"/>
    </row>
    <row r="3375" spans="18:18" x14ac:dyDescent="0.3">
      <c r="R3375" s="3"/>
    </row>
    <row r="3376" spans="18:18" x14ac:dyDescent="0.3">
      <c r="R3376" s="3"/>
    </row>
    <row r="3377" spans="18:18" x14ac:dyDescent="0.3">
      <c r="R3377" s="3"/>
    </row>
    <row r="3378" spans="18:18" x14ac:dyDescent="0.3">
      <c r="R3378" s="3"/>
    </row>
    <row r="3379" spans="18:18" x14ac:dyDescent="0.3">
      <c r="R3379" s="3"/>
    </row>
    <row r="3380" spans="18:18" x14ac:dyDescent="0.3">
      <c r="R3380" s="3"/>
    </row>
    <row r="3381" spans="18:18" x14ac:dyDescent="0.3">
      <c r="R3381" s="3"/>
    </row>
    <row r="3382" spans="18:18" x14ac:dyDescent="0.3">
      <c r="R3382" s="3"/>
    </row>
    <row r="3383" spans="18:18" x14ac:dyDescent="0.3">
      <c r="R3383" s="3"/>
    </row>
    <row r="3384" spans="18:18" x14ac:dyDescent="0.3">
      <c r="R3384" s="3"/>
    </row>
    <row r="3385" spans="18:18" x14ac:dyDescent="0.3">
      <c r="R3385" s="3"/>
    </row>
    <row r="3386" spans="18:18" x14ac:dyDescent="0.3">
      <c r="R3386" s="3"/>
    </row>
    <row r="3387" spans="18:18" x14ac:dyDescent="0.3">
      <c r="R3387" s="3"/>
    </row>
    <row r="3388" spans="18:18" x14ac:dyDescent="0.3">
      <c r="R3388" s="3"/>
    </row>
    <row r="3389" spans="18:18" x14ac:dyDescent="0.3">
      <c r="R3389" s="3"/>
    </row>
    <row r="3390" spans="18:18" x14ac:dyDescent="0.3">
      <c r="R3390" s="3"/>
    </row>
    <row r="3391" spans="18:18" x14ac:dyDescent="0.3">
      <c r="R3391" s="3"/>
    </row>
    <row r="3392" spans="18:18" x14ac:dyDescent="0.3">
      <c r="R3392" s="3"/>
    </row>
    <row r="3393" spans="18:18" x14ac:dyDescent="0.3">
      <c r="R3393" s="3"/>
    </row>
    <row r="3394" spans="18:18" x14ac:dyDescent="0.3">
      <c r="R3394" s="3"/>
    </row>
    <row r="3395" spans="18:18" x14ac:dyDescent="0.3">
      <c r="R3395" s="3"/>
    </row>
    <row r="3396" spans="18:18" x14ac:dyDescent="0.3">
      <c r="R3396" s="3"/>
    </row>
    <row r="3397" spans="18:18" x14ac:dyDescent="0.3">
      <c r="R3397" s="3"/>
    </row>
    <row r="3398" spans="18:18" x14ac:dyDescent="0.3">
      <c r="R3398" s="3"/>
    </row>
    <row r="3399" spans="18:18" x14ac:dyDescent="0.3">
      <c r="R3399" s="3"/>
    </row>
    <row r="3400" spans="18:18" x14ac:dyDescent="0.3">
      <c r="R3400" s="3"/>
    </row>
    <row r="3401" spans="18:18" x14ac:dyDescent="0.3">
      <c r="R3401" s="3"/>
    </row>
    <row r="3402" spans="18:18" x14ac:dyDescent="0.3">
      <c r="R3402" s="3"/>
    </row>
    <row r="3403" spans="18:18" x14ac:dyDescent="0.3">
      <c r="R3403" s="3"/>
    </row>
    <row r="3404" spans="18:18" x14ac:dyDescent="0.3">
      <c r="R3404" s="3"/>
    </row>
    <row r="3405" spans="18:18" x14ac:dyDescent="0.3">
      <c r="R3405" s="3"/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12771-BF64-4058-BD5B-4998BA461F72}">
  <sheetPr>
    <pageSetUpPr fitToPage="1"/>
  </sheetPr>
  <dimension ref="B1:J39"/>
  <sheetViews>
    <sheetView zoomScale="140" zoomScaleNormal="140" workbookViewId="0">
      <selection activeCell="C15" sqref="C15"/>
    </sheetView>
  </sheetViews>
  <sheetFormatPr defaultRowHeight="14.4" x14ac:dyDescent="0.3"/>
  <cols>
    <col min="1" max="1" width="1.33203125" customWidth="1"/>
    <col min="2" max="2" width="26.6640625" bestFit="1" customWidth="1"/>
    <col min="3" max="3" width="14.109375" bestFit="1" customWidth="1"/>
    <col min="4" max="4" width="13.6640625" bestFit="1" customWidth="1"/>
    <col min="5" max="5" width="14.88671875" bestFit="1" customWidth="1"/>
    <col min="6" max="7" width="13.6640625" bestFit="1" customWidth="1"/>
    <col min="8" max="8" width="13.44140625" bestFit="1" customWidth="1"/>
    <col min="9" max="9" width="13.6640625" bestFit="1" customWidth="1"/>
    <col min="10" max="10" width="12.109375" bestFit="1" customWidth="1"/>
    <col min="13" max="13" width="13.33203125" bestFit="1" customWidth="1"/>
  </cols>
  <sheetData>
    <row r="1" spans="2:10" ht="34.200000000000003" thickBot="1" x14ac:dyDescent="0.35">
      <c r="B1" s="99" t="s">
        <v>733</v>
      </c>
      <c r="C1" s="100"/>
      <c r="D1" s="100"/>
      <c r="E1" s="101"/>
    </row>
    <row r="4" spans="2:10" x14ac:dyDescent="0.3">
      <c r="B4" s="60" t="s">
        <v>484</v>
      </c>
      <c r="C4" s="60" t="s">
        <v>522</v>
      </c>
      <c r="D4" s="60" t="s">
        <v>523</v>
      </c>
      <c r="E4" s="60" t="s">
        <v>484</v>
      </c>
    </row>
    <row r="5" spans="2:10" x14ac:dyDescent="0.3">
      <c r="B5" s="39" t="s">
        <v>97</v>
      </c>
      <c r="C5" s="40">
        <v>0.23</v>
      </c>
      <c r="D5" s="41">
        <f>C39</f>
        <v>364318.71687500027</v>
      </c>
      <c r="E5" s="41">
        <f>C5*D5</f>
        <v>83793.304881250064</v>
      </c>
    </row>
    <row r="6" spans="2:10" x14ac:dyDescent="0.3">
      <c r="B6" s="39" t="s">
        <v>89</v>
      </c>
      <c r="C6" s="40">
        <v>0.16</v>
      </c>
      <c r="D6" s="41">
        <f>D39</f>
        <v>384435.9</v>
      </c>
      <c r="E6" s="41">
        <f t="shared" ref="E6:E7" si="0">C6*D6</f>
        <v>61509.744000000006</v>
      </c>
    </row>
    <row r="7" spans="2:10" x14ac:dyDescent="0.3">
      <c r="B7" s="39" t="s">
        <v>512</v>
      </c>
      <c r="C7" s="40">
        <v>0.15</v>
      </c>
      <c r="D7" s="41">
        <f>E39</f>
        <v>108633.45</v>
      </c>
      <c r="E7" s="41">
        <f t="shared" si="0"/>
        <v>16295.017499999998</v>
      </c>
    </row>
    <row r="8" spans="2:10" x14ac:dyDescent="0.3">
      <c r="B8" s="39" t="s">
        <v>734</v>
      </c>
      <c r="C8" s="40">
        <v>0.05</v>
      </c>
      <c r="D8" s="41">
        <f>G39</f>
        <v>1136353.3368750005</v>
      </c>
      <c r="E8" s="41">
        <f>D8*C8</f>
        <v>56817.666843750027</v>
      </c>
    </row>
    <row r="9" spans="2:10" x14ac:dyDescent="0.3">
      <c r="B9" s="39" t="s">
        <v>524</v>
      </c>
      <c r="C9" s="40"/>
      <c r="D9" s="41">
        <f>'Q1 Provisie'!D9+D8</f>
        <v>2275530.0368750002</v>
      </c>
      <c r="E9" s="41"/>
    </row>
    <row r="10" spans="2:10" x14ac:dyDescent="0.3">
      <c r="B10" s="39" t="s">
        <v>525</v>
      </c>
      <c r="C10" s="40"/>
      <c r="D10" s="41"/>
      <c r="E10" s="41"/>
    </row>
    <row r="11" spans="2:10" ht="23.4" customHeight="1" x14ac:dyDescent="0.35">
      <c r="B11" s="42" t="s">
        <v>526</v>
      </c>
      <c r="C11" s="42"/>
      <c r="D11" s="42"/>
      <c r="E11" s="43">
        <f>SUM(E5:E10)</f>
        <v>218415.73322500009</v>
      </c>
    </row>
    <row r="13" spans="2:10" ht="15" thickBot="1" x14ac:dyDescent="0.35"/>
    <row r="14" spans="2:10" ht="42.6" customHeight="1" thickBot="1" x14ac:dyDescent="0.35">
      <c r="B14" s="61" t="s">
        <v>735</v>
      </c>
      <c r="C14" s="62" t="s">
        <v>527</v>
      </c>
      <c r="D14" s="62" t="s">
        <v>528</v>
      </c>
      <c r="E14" s="62" t="s">
        <v>529</v>
      </c>
      <c r="F14" s="63" t="s">
        <v>530</v>
      </c>
      <c r="G14" s="64" t="s">
        <v>531</v>
      </c>
      <c r="H14" s="65" t="s">
        <v>532</v>
      </c>
      <c r="I14" s="66" t="s">
        <v>533</v>
      </c>
      <c r="J14" s="66" t="s">
        <v>534</v>
      </c>
    </row>
    <row r="15" spans="2:10" ht="15" thickBot="1" x14ac:dyDescent="0.35">
      <c r="B15" s="47" t="str" cm="1">
        <f t="array" ref="B15:B38">_xlfn.UNIQUE(Q2_2025[Evenement])</f>
        <v>Alpe du Huez Elektra - 2025.xls</v>
      </c>
      <c r="C15" s="48">
        <f>SUMIFS(Q2_2025[Bruto-Rel. korting 2],Q2_2025[Evenement],'Q2 Provisie '!B15,Q2_2025[Groep],'Q2 Provisie '!$B$5)</f>
        <v>3288.7500000000009</v>
      </c>
      <c r="D15" s="48">
        <f>SUMIFS(Q2_2025[Bruto-Rel. korting 2],Q2_2025[Evenement],'Q2 Provisie '!B15,Q2_2025[Groep],'Q2 Provisie '!$B$6)</f>
        <v>2829</v>
      </c>
      <c r="E15" s="48">
        <f>SUMIFS(Q2_2025[Bruto-Rel. korting 2],Q2_2025[Evenement],'Q2 Provisie '!B15,Q2_2025[Groep],'Q2 Provisie '!$B$7)</f>
        <v>0</v>
      </c>
      <c r="F15" s="48">
        <f>SUMIFS(Q2_2025[Bruto-Rel. korting 2],Q2_2025[Evenement],'Q2 Provisie '!B15,Q2_2025[Groep],"")</f>
        <v>0</v>
      </c>
      <c r="G15" s="49">
        <f>SUM(C15:F15)</f>
        <v>6117.7500000000009</v>
      </c>
      <c r="H15" s="48">
        <f>C15*$C$5</f>
        <v>756.41250000000025</v>
      </c>
      <c r="I15" s="48">
        <f>D15*$C$6</f>
        <v>452.64</v>
      </c>
      <c r="J15" s="48">
        <f>E15*$C$7</f>
        <v>0</v>
      </c>
    </row>
    <row r="16" spans="2:10" ht="15" thickBot="1" x14ac:dyDescent="0.35">
      <c r="B16" s="47" t="str">
        <v>Breakbulk Elektra - 2025.xls</v>
      </c>
      <c r="C16" s="48">
        <f>SUMIFS(Q2_2025[Bruto-Rel. korting 2],Q2_2025[Evenement],'Q2 Provisie '!B16,Q2_2025[Groep],'Q2 Provisie '!$B$5)</f>
        <v>108731.60000000018</v>
      </c>
      <c r="D16" s="48">
        <f>SUMIFS(Q2_2025[Bruto-Rel. korting 2],Q2_2025[Evenement],'Q2 Provisie '!B16,Q2_2025[Groep],'Q2 Provisie '!$B$6)</f>
        <v>325</v>
      </c>
      <c r="E16" s="48">
        <f>SUMIFS(Q2_2025[Bruto-Rel. korting 2],Q2_2025[Evenement],'Q2 Provisie '!B16,Q2_2025[Groep],'Q2 Provisie '!$B$7)</f>
        <v>41620.5</v>
      </c>
      <c r="F16" s="48">
        <f>SUMIFS(Q2_2025[Bruto-Rel. korting 2],Q2_2025[Evenement],'Q2 Provisie '!B16,Q2_2025[Groep],"")</f>
        <v>41254.369000000057</v>
      </c>
      <c r="G16" s="49">
        <f t="shared" ref="G16:G38" si="1">SUM(C16:F16)</f>
        <v>191931.46900000024</v>
      </c>
      <c r="H16" s="48">
        <f t="shared" ref="H16:H33" si="2">C16*$C$5</f>
        <v>25008.268000000044</v>
      </c>
      <c r="I16" s="48">
        <f t="shared" ref="I16:I33" si="3">D16*$C$6</f>
        <v>52</v>
      </c>
      <c r="J16" s="48">
        <f t="shared" ref="J16:J33" si="4">E16*$C$7</f>
        <v>6243.0749999999998</v>
      </c>
    </row>
    <row r="17" spans="2:10" ht="15" thickBot="1" x14ac:dyDescent="0.35">
      <c r="B17" s="47" t="str">
        <v>Breakbulk Rigging - 2025.xls</v>
      </c>
      <c r="C17" s="48">
        <f>SUMIFS(Q2_2025[Bruto-Rel. korting 2],Q2_2025[Evenement],'Q2 Provisie '!B17,Q2_2025[Groep],'Q2 Provisie '!$B$5)</f>
        <v>0</v>
      </c>
      <c r="D17" s="48">
        <f>SUMIFS(Q2_2025[Bruto-Rel. korting 2],Q2_2025[Evenement],'Q2 Provisie '!B17,Q2_2025[Groep],'Q2 Provisie '!$B$6)</f>
        <v>154099</v>
      </c>
      <c r="E17" s="48">
        <f>SUMIFS(Q2_2025[Bruto-Rel. korting 2],Q2_2025[Evenement],'Q2 Provisie '!B17,Q2_2025[Groep],'Q2 Provisie '!$B$7)</f>
        <v>0</v>
      </c>
      <c r="F17" s="48">
        <f>SUMIFS(Q2_2025[Bruto-Rel. korting 2],Q2_2025[Evenement],'Q2 Provisie '!B17,Q2_2025[Groep],"")</f>
        <v>17055.620000000003</v>
      </c>
      <c r="G17" s="49">
        <f t="shared" si="1"/>
        <v>171154.62</v>
      </c>
      <c r="H17" s="48">
        <f t="shared" si="2"/>
        <v>0</v>
      </c>
      <c r="I17" s="48">
        <f t="shared" si="3"/>
        <v>24655.84</v>
      </c>
      <c r="J17" s="48">
        <f t="shared" si="4"/>
        <v>0</v>
      </c>
    </row>
    <row r="18" spans="2:10" ht="15" thickBot="1" x14ac:dyDescent="0.35">
      <c r="B18" s="47" t="str">
        <v>Breakbulk Stands - 2025.xls</v>
      </c>
      <c r="C18" s="48">
        <f>SUMIFS(Q2_2025[Bruto-Rel. korting 2],Q2_2025[Evenement],'Q2 Provisie '!B18,Q2_2025[Groep],'Q2 Provisie '!$B$5)</f>
        <v>1629.9749999999999</v>
      </c>
      <c r="D18" s="48">
        <f>SUMIFS(Q2_2025[Bruto-Rel. korting 2],Q2_2025[Evenement],'Q2 Provisie '!B18,Q2_2025[Groep],'Q2 Provisie '!$B$6)</f>
        <v>2240</v>
      </c>
      <c r="E18" s="48">
        <f>SUMIFS(Q2_2025[Bruto-Rel. korting 2],Q2_2025[Evenement],'Q2 Provisie '!B18,Q2_2025[Groep],'Q2 Provisie '!$B$7)</f>
        <v>24913.200000000001</v>
      </c>
      <c r="F18" s="48">
        <f>SUMIFS(Q2_2025[Bruto-Rel. korting 2],Q2_2025[Evenement],'Q2 Provisie '!B18,Q2_2025[Groep],"")</f>
        <v>23189.786000000007</v>
      </c>
      <c r="G18" s="49">
        <f t="shared" si="1"/>
        <v>51972.96100000001</v>
      </c>
      <c r="H18" s="48">
        <f t="shared" si="2"/>
        <v>374.89425</v>
      </c>
      <c r="I18" s="48">
        <f t="shared" si="3"/>
        <v>358.40000000000003</v>
      </c>
      <c r="J18" s="48">
        <f t="shared" si="4"/>
        <v>3736.98</v>
      </c>
    </row>
    <row r="19" spans="2:10" ht="15" thickBot="1" x14ac:dyDescent="0.35">
      <c r="B19" s="47" t="str">
        <v>Brugklas Event Elektra - 2025.xls</v>
      </c>
      <c r="C19" s="48">
        <f>SUMIFS(Q2_2025[Bruto-Rel. korting 2],Q2_2025[Evenement],'Q2 Provisie '!B19,Q2_2025[Groep],'Q2 Provisie '!$B$5)</f>
        <v>3461.7625000000003</v>
      </c>
      <c r="D19" s="48">
        <f>SUMIFS(Q2_2025[Bruto-Rel. korting 2],Q2_2025[Evenement],'Q2 Provisie '!B19,Q2_2025[Groep],'Q2 Provisie '!$B$6)</f>
        <v>0</v>
      </c>
      <c r="E19" s="48">
        <f>SUMIFS(Q2_2025[Bruto-Rel. korting 2],Q2_2025[Evenement],'Q2 Provisie '!B19,Q2_2025[Groep],'Q2 Provisie '!$B$7)</f>
        <v>0</v>
      </c>
      <c r="F19" s="48">
        <f>SUMIFS(Q2_2025[Bruto-Rel. korting 2],Q2_2025[Evenement],'Q2 Provisie '!B19,Q2_2025[Groep],"")</f>
        <v>0</v>
      </c>
      <c r="G19" s="49">
        <f t="shared" si="1"/>
        <v>3461.7625000000003</v>
      </c>
      <c r="H19" s="48">
        <f t="shared" si="2"/>
        <v>796.20537500000012</v>
      </c>
      <c r="I19" s="48">
        <f t="shared" si="3"/>
        <v>0</v>
      </c>
      <c r="J19" s="48">
        <f t="shared" si="4"/>
        <v>0</v>
      </c>
    </row>
    <row r="20" spans="2:10" ht="15" thickBot="1" x14ac:dyDescent="0.35">
      <c r="B20" s="47" t="str">
        <v>ECIO - 2025.xls</v>
      </c>
      <c r="C20" s="48">
        <f>SUMIFS(Q2_2025[Bruto-Rel. korting 2],Q2_2025[Evenement],'Q2 Provisie '!B20,Q2_2025[Groep],'Q2 Provisie '!$B$5)</f>
        <v>0</v>
      </c>
      <c r="D20" s="48">
        <f>SUMIFS(Q2_2025[Bruto-Rel. korting 2],Q2_2025[Evenement],'Q2 Provisie '!B20,Q2_2025[Groep],'Q2 Provisie '!$B$6)</f>
        <v>0</v>
      </c>
      <c r="E20" s="48">
        <f>SUMIFS(Q2_2025[Bruto-Rel. korting 2],Q2_2025[Evenement],'Q2 Provisie '!B20,Q2_2025[Groep],'Q2 Provisie '!$B$7)</f>
        <v>0</v>
      </c>
      <c r="F20" s="48">
        <f>SUMIFS(Q2_2025[Bruto-Rel. korting 2],Q2_2025[Evenement],'Q2 Provisie '!B20,Q2_2025[Groep],"")</f>
        <v>437.54399999999998</v>
      </c>
      <c r="G20" s="49">
        <f t="shared" si="1"/>
        <v>437.54399999999998</v>
      </c>
      <c r="H20" s="48">
        <f t="shared" si="2"/>
        <v>0</v>
      </c>
      <c r="I20" s="48">
        <f t="shared" si="3"/>
        <v>0</v>
      </c>
      <c r="J20" s="48">
        <f t="shared" si="4"/>
        <v>0</v>
      </c>
    </row>
    <row r="21" spans="2:10" ht="15" thickBot="1" x14ac:dyDescent="0.35">
      <c r="B21" s="47" t="str">
        <v>Guerilla Business Elektra - 2025.xls</v>
      </c>
      <c r="C21" s="48">
        <f>SUMIFS(Q2_2025[Bruto-Rel. korting 2],Q2_2025[Evenement],'Q2 Provisie '!B21,Q2_2025[Groep],'Q2 Provisie '!$B$5)</f>
        <v>0</v>
      </c>
      <c r="D21" s="48">
        <f>SUMIFS(Q2_2025[Bruto-Rel. korting 2],Q2_2025[Evenement],'Q2 Provisie '!B21,Q2_2025[Groep],'Q2 Provisie '!$B$6)</f>
        <v>0</v>
      </c>
      <c r="E21" s="48">
        <f>SUMIFS(Q2_2025[Bruto-Rel. korting 2],Q2_2025[Evenement],'Q2 Provisie '!B21,Q2_2025[Groep],'Q2 Provisie '!$B$7)</f>
        <v>0</v>
      </c>
      <c r="F21" s="48">
        <f>SUMIFS(Q2_2025[Bruto-Rel. korting 2],Q2_2025[Evenement],'Q2 Provisie '!B21,Q2_2025[Groep],"")</f>
        <v>74.032000000000011</v>
      </c>
      <c r="G21" s="49">
        <f t="shared" si="1"/>
        <v>74.032000000000011</v>
      </c>
      <c r="H21" s="48">
        <f t="shared" si="2"/>
        <v>0</v>
      </c>
      <c r="I21" s="48">
        <f t="shared" si="3"/>
        <v>0</v>
      </c>
      <c r="J21" s="48">
        <f t="shared" si="4"/>
        <v>0</v>
      </c>
    </row>
    <row r="22" spans="2:10" ht="15" thickBot="1" x14ac:dyDescent="0.35">
      <c r="B22" s="47" t="str">
        <v>Maintenance Elektra - 2025.xls</v>
      </c>
      <c r="C22" s="48">
        <f>SUMIFS(Q2_2025[Bruto-Rel. korting 2],Q2_2025[Evenement],'Q2 Provisie '!B22,Q2_2025[Groep],'Q2 Provisie '!$B$5)</f>
        <v>25852.599999999977</v>
      </c>
      <c r="D22" s="48">
        <f>SUMIFS(Q2_2025[Bruto-Rel. korting 2],Q2_2025[Evenement],'Q2 Provisie '!B22,Q2_2025[Groep],'Q2 Provisie '!$B$6)</f>
        <v>175</v>
      </c>
      <c r="E22" s="48">
        <f>SUMIFS(Q2_2025[Bruto-Rel. korting 2],Q2_2025[Evenement],'Q2 Provisie '!B22,Q2_2025[Groep],'Q2 Provisie '!$B$7)</f>
        <v>12385</v>
      </c>
      <c r="F22" s="48">
        <f>SUMIFS(Q2_2025[Bruto-Rel. korting 2],Q2_2025[Evenement],'Q2 Provisie '!B22,Q2_2025[Groep],"")</f>
        <v>1658.0100000000007</v>
      </c>
      <c r="G22" s="49">
        <f t="shared" si="1"/>
        <v>40070.609999999979</v>
      </c>
      <c r="H22" s="48">
        <f t="shared" si="2"/>
        <v>5946.0979999999945</v>
      </c>
      <c r="I22" s="48">
        <f t="shared" si="3"/>
        <v>28</v>
      </c>
      <c r="J22" s="48">
        <f t="shared" si="4"/>
        <v>1857.75</v>
      </c>
    </row>
    <row r="23" spans="2:10" ht="15" thickBot="1" x14ac:dyDescent="0.35">
      <c r="B23" s="47" t="str">
        <v>Maintenance Rigging - 2025.xls</v>
      </c>
      <c r="C23" s="48">
        <f>SUMIFS(Q2_2025[Bruto-Rel. korting 2],Q2_2025[Evenement],'Q2 Provisie '!B23,Q2_2025[Groep],'Q2 Provisie '!$B$5)</f>
        <v>0</v>
      </c>
      <c r="D23" s="48">
        <f>SUMIFS(Q2_2025[Bruto-Rel. korting 2],Q2_2025[Evenement],'Q2 Provisie '!B23,Q2_2025[Groep],'Q2 Provisie '!$B$6)</f>
        <v>23656</v>
      </c>
      <c r="E23" s="48">
        <f>SUMIFS(Q2_2025[Bruto-Rel. korting 2],Q2_2025[Evenement],'Q2 Provisie '!B23,Q2_2025[Groep],'Q2 Provisie '!$B$7)</f>
        <v>0</v>
      </c>
      <c r="F23" s="48">
        <f>SUMIFS(Q2_2025[Bruto-Rel. korting 2],Q2_2025[Evenement],'Q2 Provisie '!B23,Q2_2025[Groep],"")</f>
        <v>2298.1580000000004</v>
      </c>
      <c r="G23" s="49">
        <f t="shared" si="1"/>
        <v>25954.157999999999</v>
      </c>
      <c r="H23" s="48">
        <f t="shared" si="2"/>
        <v>0</v>
      </c>
      <c r="I23" s="48">
        <f t="shared" si="3"/>
        <v>3784.96</v>
      </c>
      <c r="J23" s="48">
        <f t="shared" si="4"/>
        <v>0</v>
      </c>
    </row>
    <row r="24" spans="2:10" ht="15" thickBot="1" x14ac:dyDescent="0.35">
      <c r="B24" s="47" t="str">
        <v>Maintenance Stands - 2025.xls</v>
      </c>
      <c r="C24" s="48">
        <f>SUMIFS(Q2_2025[Bruto-Rel. korting 2],Q2_2025[Evenement],'Q2 Provisie '!B24,Q2_2025[Groep],'Q2 Provisie '!$B$5)</f>
        <v>18735.699999999997</v>
      </c>
      <c r="D24" s="48">
        <f>SUMIFS(Q2_2025[Bruto-Rel. korting 2],Q2_2025[Evenement],'Q2 Provisie '!B24,Q2_2025[Groep],'Q2 Provisie '!$B$6)</f>
        <v>6151</v>
      </c>
      <c r="E24" s="48">
        <f>SUMIFS(Q2_2025[Bruto-Rel. korting 2],Q2_2025[Evenement],'Q2 Provisie '!B24,Q2_2025[Groep],'Q2 Provisie '!$B$7)</f>
        <v>6930</v>
      </c>
      <c r="F24" s="48">
        <f>SUMIFS(Q2_2025[Bruto-Rel. korting 2],Q2_2025[Evenement],'Q2 Provisie '!B24,Q2_2025[Groep],"")</f>
        <v>33998.013499999986</v>
      </c>
      <c r="G24" s="49">
        <f t="shared" si="1"/>
        <v>65814.713499999983</v>
      </c>
      <c r="H24" s="48">
        <f t="shared" si="2"/>
        <v>4309.2109999999993</v>
      </c>
      <c r="I24" s="48">
        <f t="shared" si="3"/>
        <v>984.16</v>
      </c>
      <c r="J24" s="48">
        <f t="shared" si="4"/>
        <v>1039.5</v>
      </c>
    </row>
    <row r="25" spans="2:10" ht="15" thickBot="1" x14ac:dyDescent="0.35">
      <c r="B25" s="47" t="str">
        <v>NK Turnen Elektra - 2025.xls</v>
      </c>
      <c r="C25" s="48">
        <f>SUMIFS(Q2_2025[Bruto-Rel. korting 2],Q2_2025[Evenement],'Q2 Provisie '!B25,Q2_2025[Groep],'Q2 Provisie '!$B$5)</f>
        <v>3371.5625</v>
      </c>
      <c r="D25" s="48">
        <f>SUMIFS(Q2_2025[Bruto-Rel. korting 2],Q2_2025[Evenement],'Q2 Provisie '!B25,Q2_2025[Groep],'Q2 Provisie '!$B$6)</f>
        <v>0</v>
      </c>
      <c r="E25" s="48">
        <f>SUMIFS(Q2_2025[Bruto-Rel. korting 2],Q2_2025[Evenement],'Q2 Provisie '!B25,Q2_2025[Groep],'Q2 Provisie '!$B$7)</f>
        <v>0</v>
      </c>
      <c r="F25" s="48">
        <f>SUMIFS(Q2_2025[Bruto-Rel. korting 2],Q2_2025[Evenement],'Q2 Provisie '!B25,Q2_2025[Groep],"")</f>
        <v>82.4</v>
      </c>
      <c r="G25" s="49">
        <f t="shared" si="1"/>
        <v>3453.9625000000001</v>
      </c>
      <c r="H25" s="48">
        <f t="shared" si="2"/>
        <v>775.45937500000002</v>
      </c>
      <c r="I25" s="48">
        <f t="shared" si="3"/>
        <v>0</v>
      </c>
      <c r="J25" s="48">
        <f t="shared" si="4"/>
        <v>0</v>
      </c>
    </row>
    <row r="26" spans="2:10" ht="15" thickBot="1" x14ac:dyDescent="0.35">
      <c r="B26" s="47" t="str">
        <v>Pasar Malam - 2025.xls</v>
      </c>
      <c r="C26" s="48">
        <f>SUMIFS(Q2_2025[Bruto-Rel. korting 2],Q2_2025[Evenement],'Q2 Provisie '!B26,Q2_2025[Groep],'Q2 Provisie '!$B$5)</f>
        <v>17253.199999999997</v>
      </c>
      <c r="D26" s="48">
        <f>SUMIFS(Q2_2025[Bruto-Rel. korting 2],Q2_2025[Evenement],'Q2 Provisie '!B26,Q2_2025[Groep],'Q2 Provisie '!$B$6)</f>
        <v>620</v>
      </c>
      <c r="E26" s="48">
        <f>SUMIFS(Q2_2025[Bruto-Rel. korting 2],Q2_2025[Evenement],'Q2 Provisie '!B26,Q2_2025[Groep],'Q2 Provisie '!$B$7)</f>
        <v>0</v>
      </c>
      <c r="F26" s="48">
        <f>SUMIFS(Q2_2025[Bruto-Rel. korting 2],Q2_2025[Evenement],'Q2 Provisie '!B26,Q2_2025[Groep],"")</f>
        <v>142.77600000000001</v>
      </c>
      <c r="G26" s="49">
        <f t="shared" si="1"/>
        <v>18015.975999999999</v>
      </c>
      <c r="H26" s="48">
        <f>C26*$C$5</f>
        <v>3968.2359999999994</v>
      </c>
      <c r="I26" s="48">
        <f t="shared" si="3"/>
        <v>99.2</v>
      </c>
      <c r="J26" s="48">
        <f t="shared" si="4"/>
        <v>0</v>
      </c>
    </row>
    <row r="27" spans="2:10" ht="15" thickBot="1" x14ac:dyDescent="0.35">
      <c r="B27" s="47" t="str">
        <v>SAP - 2025.xls</v>
      </c>
      <c r="C27" s="48">
        <f>SUMIFS(Q2_2025[Bruto-Rel. korting 2],Q2_2025[Evenement],'Q2 Provisie '!B27,Q2_2025[Groep],'Q2 Provisie '!$B$5)</f>
        <v>0</v>
      </c>
      <c r="D27" s="48">
        <f>SUMIFS(Q2_2025[Bruto-Rel. korting 2],Q2_2025[Evenement],'Q2 Provisie '!B27,Q2_2025[Groep],'Q2 Provisie '!$B$6)</f>
        <v>0</v>
      </c>
      <c r="E27" s="48">
        <f>SUMIFS(Q2_2025[Bruto-Rel. korting 2],Q2_2025[Evenement],'Q2 Provisie '!B27,Q2_2025[Groep],'Q2 Provisie '!$B$7)</f>
        <v>410</v>
      </c>
      <c r="F27" s="48">
        <f>SUMIFS(Q2_2025[Bruto-Rel. korting 2],Q2_2025[Evenement],'Q2 Provisie '!B27,Q2_2025[Groep],"")</f>
        <v>0</v>
      </c>
      <c r="G27" s="49">
        <f t="shared" si="1"/>
        <v>410</v>
      </c>
      <c r="H27" s="48">
        <f t="shared" si="2"/>
        <v>0</v>
      </c>
      <c r="I27" s="48">
        <f t="shared" si="3"/>
        <v>0</v>
      </c>
      <c r="J27" s="48">
        <f t="shared" si="4"/>
        <v>61.5</v>
      </c>
    </row>
    <row r="28" spans="2:10" ht="15" thickBot="1" x14ac:dyDescent="0.35">
      <c r="B28" s="47" t="str">
        <v>The Finals Elektra - 2025.xls</v>
      </c>
      <c r="C28" s="48">
        <f>SUMIFS(Q2_2025[Bruto-Rel. korting 2],Q2_2025[Evenement],'Q2 Provisie '!B28,Q2_2025[Groep],'Q2 Provisie '!$B$5)</f>
        <v>3241.9593749999999</v>
      </c>
      <c r="D28" s="48">
        <f>SUMIFS(Q2_2025[Bruto-Rel. korting 2],Q2_2025[Evenement],'Q2 Provisie '!B28,Q2_2025[Groep],'Q2 Provisie '!$B$6)</f>
        <v>4241.25</v>
      </c>
      <c r="E28" s="48">
        <f>SUMIFS(Q2_2025[Bruto-Rel. korting 2],Q2_2025[Evenement],'Q2 Provisie '!B28,Q2_2025[Groep],'Q2 Provisie '!$B$7)</f>
        <v>0</v>
      </c>
      <c r="F28" s="48">
        <f>SUMIFS(Q2_2025[Bruto-Rel. korting 2],Q2_2025[Evenement],'Q2 Provisie '!B28,Q2_2025[Groep],"")</f>
        <v>2022.6375000000003</v>
      </c>
      <c r="G28" s="49">
        <f t="shared" si="1"/>
        <v>9505.8468750000011</v>
      </c>
      <c r="H28" s="48">
        <f t="shared" si="2"/>
        <v>745.65065625</v>
      </c>
      <c r="I28" s="48">
        <f t="shared" si="3"/>
        <v>678.6</v>
      </c>
      <c r="J28" s="48">
        <f t="shared" si="4"/>
        <v>0</v>
      </c>
    </row>
    <row r="29" spans="2:10" ht="15" thickBot="1" x14ac:dyDescent="0.35">
      <c r="B29" s="47" t="str">
        <v>TOC Elektra - 2025.xls</v>
      </c>
      <c r="C29" s="48">
        <f>SUMIFS(Q2_2025[Bruto-Rel. korting 2],Q2_2025[Evenement],'Q2 Provisie '!B29,Q2_2025[Groep],'Q2 Provisie '!$B$5)</f>
        <v>56942.47499999994</v>
      </c>
      <c r="D29" s="48">
        <f>SUMIFS(Q2_2025[Bruto-Rel. korting 2],Q2_2025[Evenement],'Q2 Provisie '!B29,Q2_2025[Groep],'Q2 Provisie '!$B$6)</f>
        <v>2240</v>
      </c>
      <c r="E29" s="48">
        <f>SUMIFS(Q2_2025[Bruto-Rel. korting 2],Q2_2025[Evenement],'Q2 Provisie '!B29,Q2_2025[Groep],'Q2 Provisie '!$B$7)</f>
        <v>690</v>
      </c>
      <c r="F29" s="48">
        <f>SUMIFS(Q2_2025[Bruto-Rel. korting 2],Q2_2025[Evenement],'Q2 Provisie '!B29,Q2_2025[Groep],"")</f>
        <v>1350.0900000000001</v>
      </c>
      <c r="G29" s="49">
        <f t="shared" si="1"/>
        <v>61222.564999999944</v>
      </c>
      <c r="H29" s="48">
        <f t="shared" si="2"/>
        <v>13096.769249999987</v>
      </c>
      <c r="I29" s="48">
        <f t="shared" si="3"/>
        <v>358.40000000000003</v>
      </c>
      <c r="J29" s="48">
        <f t="shared" si="4"/>
        <v>103.5</v>
      </c>
    </row>
    <row r="30" spans="2:10" ht="15" thickBot="1" x14ac:dyDescent="0.35">
      <c r="B30" s="47" t="str">
        <v>TOC Rigging - 2025.xls</v>
      </c>
      <c r="C30" s="48">
        <f>SUMIFS(Q2_2025[Bruto-Rel. korting 2],Q2_2025[Evenement],'Q2 Provisie '!B30,Q2_2025[Groep],'Q2 Provisie '!$B$5)</f>
        <v>0</v>
      </c>
      <c r="D30" s="48">
        <f>SUMIFS(Q2_2025[Bruto-Rel. korting 2],Q2_2025[Evenement],'Q2 Provisie '!B30,Q2_2025[Groep],'Q2 Provisie '!$B$6)</f>
        <v>45280</v>
      </c>
      <c r="E30" s="48">
        <f>SUMIFS(Q2_2025[Bruto-Rel. korting 2],Q2_2025[Evenement],'Q2 Provisie '!B30,Q2_2025[Groep],'Q2 Provisie '!$B$7)</f>
        <v>0</v>
      </c>
      <c r="F30" s="48">
        <f>SUMIFS(Q2_2025[Bruto-Rel. korting 2],Q2_2025[Evenement],'Q2 Provisie '!B30,Q2_2025[Groep],"")</f>
        <v>1834.8200000000002</v>
      </c>
      <c r="G30" s="49">
        <f t="shared" si="1"/>
        <v>47114.82</v>
      </c>
      <c r="H30" s="48">
        <f t="shared" si="2"/>
        <v>0</v>
      </c>
      <c r="I30" s="48">
        <f t="shared" si="3"/>
        <v>7244.8</v>
      </c>
      <c r="J30" s="48">
        <f t="shared" si="4"/>
        <v>0</v>
      </c>
    </row>
    <row r="31" spans="2:10" ht="15" thickBot="1" x14ac:dyDescent="0.35">
      <c r="B31" s="47" t="str">
        <v>TOC Stands - 2025.xls</v>
      </c>
      <c r="C31" s="48">
        <f>SUMIFS(Q2_2025[Bruto-Rel. korting 2],Q2_2025[Evenement],'Q2 Provisie '!B31,Q2_2025[Groep],'Q2 Provisie '!$B$5)</f>
        <v>0</v>
      </c>
      <c r="D31" s="48">
        <f>SUMIFS(Q2_2025[Bruto-Rel. korting 2],Q2_2025[Evenement],'Q2 Provisie '!B31,Q2_2025[Groep],'Q2 Provisie '!$B$6)</f>
        <v>1980</v>
      </c>
      <c r="E31" s="48">
        <f>SUMIFS(Q2_2025[Bruto-Rel. korting 2],Q2_2025[Evenement],'Q2 Provisie '!B31,Q2_2025[Groep],'Q2 Provisie '!$B$7)</f>
        <v>2836</v>
      </c>
      <c r="F31" s="48">
        <f>SUMIFS(Q2_2025[Bruto-Rel. korting 2],Q2_2025[Evenement],'Q2 Provisie '!B31,Q2_2025[Groep],"")</f>
        <v>18012.542000000005</v>
      </c>
      <c r="G31" s="49">
        <f t="shared" si="1"/>
        <v>22828.542000000005</v>
      </c>
      <c r="H31" s="48">
        <f t="shared" si="2"/>
        <v>0</v>
      </c>
      <c r="I31" s="48">
        <f t="shared" si="3"/>
        <v>316.8</v>
      </c>
      <c r="J31" s="48">
        <f t="shared" si="4"/>
        <v>425.4</v>
      </c>
    </row>
    <row r="32" spans="2:10" ht="15" thickBot="1" x14ac:dyDescent="0.35">
      <c r="B32" s="47" t="str">
        <v>Twitchcon Elektra - 2025.xls</v>
      </c>
      <c r="C32" s="48">
        <f>SUMIFS(Q2_2025[Bruto-Rel. korting 2],Q2_2025[Evenement],'Q2 Provisie '!B32,Q2_2025[Groep],'Q2 Provisie '!$B$5)</f>
        <v>54936.832500000048</v>
      </c>
      <c r="D32" s="48">
        <f>SUMIFS(Q2_2025[Bruto-Rel. korting 2],Q2_2025[Evenement],'Q2 Provisie '!B32,Q2_2025[Groep],'Q2 Provisie '!$B$6)</f>
        <v>1320.5</v>
      </c>
      <c r="E32" s="48">
        <f>SUMIFS(Q2_2025[Bruto-Rel. korting 2],Q2_2025[Evenement],'Q2 Provisie '!B32,Q2_2025[Groep],'Q2 Provisie '!$B$7)</f>
        <v>1570.5</v>
      </c>
      <c r="F32" s="48">
        <f>SUMIFS(Q2_2025[Bruto-Rel. korting 2],Q2_2025[Evenement],'Q2 Provisie '!B32,Q2_2025[Groep],"")</f>
        <v>17264.300000000003</v>
      </c>
      <c r="G32" s="49">
        <f t="shared" si="1"/>
        <v>75092.132500000051</v>
      </c>
      <c r="H32" s="48">
        <f t="shared" si="2"/>
        <v>12635.471475000011</v>
      </c>
      <c r="I32" s="48">
        <f t="shared" si="3"/>
        <v>211.28</v>
      </c>
      <c r="J32" s="48">
        <f t="shared" si="4"/>
        <v>235.57499999999999</v>
      </c>
    </row>
    <row r="33" spans="2:10" ht="15" thickBot="1" x14ac:dyDescent="0.35">
      <c r="B33" s="47" t="str">
        <v>Twitchcon Rigging - 2025.xls</v>
      </c>
      <c r="C33" s="48">
        <f>SUMIFS(Q2_2025[Bruto-Rel. korting 2],Q2_2025[Evenement],'Q2 Provisie '!B33,Q2_2025[Groep],'Q2 Provisie '!$B$5)</f>
        <v>0</v>
      </c>
      <c r="D33" s="48">
        <f>SUMIFS(Q2_2025[Bruto-Rel. korting 2],Q2_2025[Evenement],'Q2 Provisie '!B33,Q2_2025[Groep],'Q2 Provisie '!$B$6)</f>
        <v>38173.15</v>
      </c>
      <c r="E33" s="48">
        <f>SUMIFS(Q2_2025[Bruto-Rel. korting 2],Q2_2025[Evenement],'Q2 Provisie '!B33,Q2_2025[Groep],'Q2 Provisie '!$B$7)</f>
        <v>0</v>
      </c>
      <c r="F33" s="48">
        <f>SUMIFS(Q2_2025[Bruto-Rel. korting 2],Q2_2025[Evenement],'Q2 Provisie '!B33,Q2_2025[Groep],"")</f>
        <v>1602.6120000000001</v>
      </c>
      <c r="G33" s="49">
        <f t="shared" si="1"/>
        <v>39775.762000000002</v>
      </c>
      <c r="H33" s="48">
        <f t="shared" si="2"/>
        <v>0</v>
      </c>
      <c r="I33" s="48">
        <f t="shared" si="3"/>
        <v>6107.7040000000006</v>
      </c>
      <c r="J33" s="48">
        <f t="shared" si="4"/>
        <v>0</v>
      </c>
    </row>
    <row r="34" spans="2:10" ht="15" thickBot="1" x14ac:dyDescent="0.35">
      <c r="B34" s="47" t="str">
        <v>Twitchcon Stands - 2025.xls</v>
      </c>
      <c r="C34" s="48">
        <f>SUMIFS(Q2_2025[Bruto-Rel. korting 2],Q2_2025[Evenement],'Q2 Provisie '!B34,Q2_2025[Groep],'Q2 Provisie '!$B$5)</f>
        <v>672.07499999999993</v>
      </c>
      <c r="D34" s="48">
        <f>SUMIFS(Q2_2025[Bruto-Rel. korting 2],Q2_2025[Evenement],'Q2 Provisie '!B34,Q2_2025[Groep],'Q2 Provisie '!$B$6)</f>
        <v>9600</v>
      </c>
      <c r="E34" s="48">
        <f>SUMIFS(Q2_2025[Bruto-Rel. korting 2],Q2_2025[Evenement],'Q2 Provisie '!B34,Q2_2025[Groep],'Q2 Provisie '!$B$7)</f>
        <v>6250</v>
      </c>
      <c r="F34" s="48">
        <f>SUMIFS(Q2_2025[Bruto-Rel. korting 2],Q2_2025[Evenement],'Q2 Provisie '!B34,Q2_2025[Groep],"")</f>
        <v>32197.247999999996</v>
      </c>
      <c r="G34" s="49">
        <f t="shared" si="1"/>
        <v>48719.322999999997</v>
      </c>
      <c r="H34" s="48">
        <f t="shared" ref="H34:H38" si="5">C34*$C$5</f>
        <v>154.57724999999999</v>
      </c>
      <c r="I34" s="48">
        <f t="shared" ref="I34:I38" si="6">D34*$C$6</f>
        <v>1536</v>
      </c>
      <c r="J34" s="48">
        <f t="shared" ref="J34:J38" si="7">E34*$C$7</f>
        <v>937.5</v>
      </c>
    </row>
    <row r="35" spans="2:10" ht="15" thickBot="1" x14ac:dyDescent="0.35">
      <c r="B35" s="47" t="str">
        <v>Vaccinatiedagen - 2025.xls</v>
      </c>
      <c r="C35" s="48">
        <f>SUMIFS(Q2_2025[Bruto-Rel. korting 2],Q2_2025[Evenement],'Q2 Provisie '!B35,Q2_2025[Groep],'Q2 Provisie '!$B$5)</f>
        <v>534.3125</v>
      </c>
      <c r="D35" s="48">
        <f>SUMIFS(Q2_2025[Bruto-Rel. korting 2],Q2_2025[Evenement],'Q2 Provisie '!B35,Q2_2025[Groep],'Q2 Provisie '!$B$6)</f>
        <v>0</v>
      </c>
      <c r="E35" s="48">
        <f>SUMIFS(Q2_2025[Bruto-Rel. korting 2],Q2_2025[Evenement],'Q2 Provisie '!B35,Q2_2025[Groep],'Q2 Provisie '!$B$7)</f>
        <v>0</v>
      </c>
      <c r="F35" s="48">
        <f>SUMIFS(Q2_2025[Bruto-Rel. korting 2],Q2_2025[Evenement],'Q2 Provisie '!B35,Q2_2025[Groep],"")</f>
        <v>0</v>
      </c>
      <c r="G35" s="49">
        <f t="shared" si="1"/>
        <v>534.3125</v>
      </c>
      <c r="H35" s="48">
        <f t="shared" si="5"/>
        <v>122.891875</v>
      </c>
      <c r="I35" s="48">
        <f t="shared" si="6"/>
        <v>0</v>
      </c>
      <c r="J35" s="48">
        <f t="shared" si="7"/>
        <v>0</v>
      </c>
    </row>
    <row r="36" spans="2:10" ht="15" thickBot="1" x14ac:dyDescent="0.35">
      <c r="B36" s="47" t="str">
        <v>WHS Elektra - 2025.xls</v>
      </c>
      <c r="C36" s="48">
        <f>SUMIFS(Q2_2025[Bruto-Rel. korting 2],Q2_2025[Evenement],'Q2 Provisie '!B36,Q2_2025[Groep],'Q2 Provisie '!$B$5)</f>
        <v>60516.712500000001</v>
      </c>
      <c r="D36" s="48">
        <f>SUMIFS(Q2_2025[Bruto-Rel. korting 2],Q2_2025[Evenement],'Q2 Provisie '!B36,Q2_2025[Groep],'Q2 Provisie '!$B$6)</f>
        <v>2535</v>
      </c>
      <c r="E36" s="48">
        <f>SUMIFS(Q2_2025[Bruto-Rel. korting 2],Q2_2025[Evenement],'Q2 Provisie '!B36,Q2_2025[Groep],'Q2 Provisie '!$B$7)</f>
        <v>0</v>
      </c>
      <c r="F36" s="48">
        <f>SUMIFS(Q2_2025[Bruto-Rel. korting 2],Q2_2025[Evenement],'Q2 Provisie '!B36,Q2_2025[Groep],"")</f>
        <v>13899.126000000004</v>
      </c>
      <c r="G36" s="49">
        <f t="shared" si="1"/>
        <v>76950.838500000013</v>
      </c>
      <c r="H36" s="48">
        <f t="shared" si="5"/>
        <v>13918.843875</v>
      </c>
      <c r="I36" s="48">
        <f t="shared" si="6"/>
        <v>405.6</v>
      </c>
      <c r="J36" s="48">
        <f t="shared" si="7"/>
        <v>0</v>
      </c>
    </row>
    <row r="37" spans="2:10" ht="15" thickBot="1" x14ac:dyDescent="0.35">
      <c r="B37" s="47" t="str">
        <v>WHS Rigging - 2025.xls</v>
      </c>
      <c r="C37" s="48">
        <f>SUMIFS(Q2_2025[Bruto-Rel. korting 2],Q2_2025[Evenement],'Q2 Provisie '!B37,Q2_2025[Groep],'Q2 Provisie '!$B$5)</f>
        <v>1884.5</v>
      </c>
      <c r="D37" s="48">
        <f>SUMIFS(Q2_2025[Bruto-Rel. korting 2],Q2_2025[Evenement],'Q2 Provisie '!B37,Q2_2025[Groep],'Q2 Provisie '!$B$6)</f>
        <v>82615</v>
      </c>
      <c r="E37" s="48">
        <f>SUMIFS(Q2_2025[Bruto-Rel. korting 2],Q2_2025[Evenement],'Q2 Provisie '!B37,Q2_2025[Groep],'Q2 Provisie '!$B$7)</f>
        <v>0</v>
      </c>
      <c r="F37" s="48">
        <f>SUMIFS(Q2_2025[Bruto-Rel. korting 2],Q2_2025[Evenement],'Q2 Provisie '!B37,Q2_2025[Groep],"")</f>
        <v>19479.199000000004</v>
      </c>
      <c r="G37" s="49">
        <f t="shared" si="1"/>
        <v>103978.69900000001</v>
      </c>
      <c r="H37" s="48">
        <f t="shared" si="5"/>
        <v>433.435</v>
      </c>
      <c r="I37" s="48">
        <f t="shared" si="6"/>
        <v>13218.4</v>
      </c>
      <c r="J37" s="48">
        <f t="shared" si="7"/>
        <v>0</v>
      </c>
    </row>
    <row r="38" spans="2:10" ht="15" thickBot="1" x14ac:dyDescent="0.35">
      <c r="B38" s="47" t="str">
        <v>WHS Stands - 2025.xls</v>
      </c>
      <c r="C38" s="48">
        <f>SUMIFS(Q2_2025[Bruto-Rel. korting 2],Q2_2025[Evenement],'Q2 Provisie '!B38,Q2_2025[Groep],'Q2 Provisie '!$B$5)</f>
        <v>3264.7</v>
      </c>
      <c r="D38" s="48">
        <f>SUMIFS(Q2_2025[Bruto-Rel. korting 2],Q2_2025[Evenement],'Q2 Provisie '!B38,Q2_2025[Groep],'Q2 Provisie '!$B$6)</f>
        <v>6356</v>
      </c>
      <c r="E38" s="48">
        <f>SUMIFS(Q2_2025[Bruto-Rel. korting 2],Q2_2025[Evenement],'Q2 Provisie '!B38,Q2_2025[Groep],'Q2 Provisie '!$B$7)</f>
        <v>11028.25</v>
      </c>
      <c r="F38" s="48">
        <f>SUMIFS(Q2_2025[Bruto-Rel. korting 2],Q2_2025[Evenement],'Q2 Provisie '!B38,Q2_2025[Groep],"")</f>
        <v>51111.987000000045</v>
      </c>
      <c r="G38" s="49">
        <f t="shared" si="1"/>
        <v>71760.937000000049</v>
      </c>
      <c r="H38" s="48">
        <f t="shared" si="5"/>
        <v>750.88099999999997</v>
      </c>
      <c r="I38" s="48">
        <f t="shared" si="6"/>
        <v>1016.96</v>
      </c>
      <c r="J38" s="48">
        <f t="shared" si="7"/>
        <v>1654.2375</v>
      </c>
    </row>
    <row r="39" spans="2:10" ht="15" thickBot="1" x14ac:dyDescent="0.35">
      <c r="B39" s="45" t="s">
        <v>535</v>
      </c>
      <c r="C39" s="46">
        <f>SUM(C15:C38)</f>
        <v>364318.71687500027</v>
      </c>
      <c r="D39" s="46">
        <f t="shared" ref="D39:J39" si="8">SUM(D15:D38)</f>
        <v>384435.9</v>
      </c>
      <c r="E39" s="46">
        <f t="shared" si="8"/>
        <v>108633.45</v>
      </c>
      <c r="F39" s="46">
        <f t="shared" si="8"/>
        <v>278965.27000000008</v>
      </c>
      <c r="G39" s="46">
        <f t="shared" si="8"/>
        <v>1136353.3368750005</v>
      </c>
      <c r="H39" s="46">
        <f t="shared" si="8"/>
        <v>83793.304881250035</v>
      </c>
      <c r="I39" s="46">
        <f t="shared" si="8"/>
        <v>61509.743999999999</v>
      </c>
      <c r="J39" s="46">
        <f t="shared" si="8"/>
        <v>16295.0175</v>
      </c>
    </row>
  </sheetData>
  <mergeCells count="1">
    <mergeCell ref="B1:E1"/>
  </mergeCells>
  <pageMargins left="0.7" right="0.7" top="0.75" bottom="0.75" header="0.3" footer="0.3"/>
  <pageSetup paperSize="9" scale="7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9215D-83DE-4E5C-ADF1-8EBF12E145CC}">
  <sheetPr>
    <pageSetUpPr fitToPage="1"/>
  </sheetPr>
  <dimension ref="A3:E165"/>
  <sheetViews>
    <sheetView workbookViewId="0">
      <selection activeCell="C15" sqref="C15"/>
    </sheetView>
  </sheetViews>
  <sheetFormatPr defaultRowHeight="14.4" x14ac:dyDescent="0.3"/>
  <cols>
    <col min="1" max="1" width="36.44140625" bestFit="1" customWidth="1"/>
    <col min="2" max="2" width="15.44140625" bestFit="1" customWidth="1"/>
    <col min="3" max="3" width="58.88671875" bestFit="1" customWidth="1"/>
    <col min="4" max="4" width="8.5546875" bestFit="1" customWidth="1"/>
    <col min="5" max="5" width="15.5546875" bestFit="1" customWidth="1"/>
  </cols>
  <sheetData>
    <row r="3" spans="1:5" x14ac:dyDescent="0.3">
      <c r="A3" s="50" t="s">
        <v>481</v>
      </c>
      <c r="B3" s="50" t="s">
        <v>0</v>
      </c>
      <c r="C3" s="50" t="s">
        <v>1</v>
      </c>
      <c r="D3" s="50" t="s">
        <v>482</v>
      </c>
      <c r="E3" t="s">
        <v>542</v>
      </c>
    </row>
    <row r="4" spans="1:5" x14ac:dyDescent="0.3">
      <c r="A4" t="s">
        <v>543</v>
      </c>
      <c r="B4">
        <v>5021001</v>
      </c>
      <c r="C4" t="s">
        <v>8</v>
      </c>
      <c r="D4" t="s">
        <v>97</v>
      </c>
      <c r="E4">
        <v>12</v>
      </c>
    </row>
    <row r="5" spans="1:5" x14ac:dyDescent="0.3">
      <c r="B5">
        <v>5022014</v>
      </c>
      <c r="C5" t="s">
        <v>309</v>
      </c>
      <c r="D5" t="s">
        <v>97</v>
      </c>
      <c r="E5">
        <v>2</v>
      </c>
    </row>
    <row r="6" spans="1:5" x14ac:dyDescent="0.3">
      <c r="B6">
        <v>5022017</v>
      </c>
      <c r="C6" t="s">
        <v>300</v>
      </c>
      <c r="D6" t="s">
        <v>97</v>
      </c>
      <c r="E6">
        <v>1</v>
      </c>
    </row>
    <row r="7" spans="1:5" x14ac:dyDescent="0.3">
      <c r="B7">
        <v>5022022</v>
      </c>
      <c r="C7" t="s">
        <v>458</v>
      </c>
      <c r="D7" t="s">
        <v>97</v>
      </c>
      <c r="E7">
        <v>1</v>
      </c>
    </row>
    <row r="8" spans="1:5" x14ac:dyDescent="0.3">
      <c r="B8">
        <v>5030001</v>
      </c>
      <c r="C8" t="s">
        <v>132</v>
      </c>
      <c r="D8" t="s">
        <v>89</v>
      </c>
      <c r="E8">
        <v>24</v>
      </c>
    </row>
    <row r="9" spans="1:5" x14ac:dyDescent="0.3">
      <c r="B9">
        <v>5030226</v>
      </c>
      <c r="C9" t="s">
        <v>291</v>
      </c>
      <c r="D9" t="s">
        <v>89</v>
      </c>
      <c r="E9">
        <v>20</v>
      </c>
    </row>
    <row r="10" spans="1:5" x14ac:dyDescent="0.3">
      <c r="A10" t="s">
        <v>593</v>
      </c>
      <c r="B10">
        <v>5021001</v>
      </c>
      <c r="C10" t="s">
        <v>8</v>
      </c>
      <c r="D10" t="s">
        <v>97</v>
      </c>
      <c r="E10">
        <v>9</v>
      </c>
    </row>
    <row r="11" spans="1:5" x14ac:dyDescent="0.3">
      <c r="B11">
        <v>5022019</v>
      </c>
      <c r="C11" t="s">
        <v>456</v>
      </c>
      <c r="D11" t="s">
        <v>97</v>
      </c>
      <c r="E11">
        <v>2</v>
      </c>
    </row>
    <row r="12" spans="1:5" x14ac:dyDescent="0.3">
      <c r="B12">
        <v>5022022</v>
      </c>
      <c r="C12" t="s">
        <v>458</v>
      </c>
      <c r="D12" t="s">
        <v>97</v>
      </c>
      <c r="E12">
        <v>1</v>
      </c>
    </row>
    <row r="13" spans="1:5" x14ac:dyDescent="0.3">
      <c r="A13" t="s">
        <v>594</v>
      </c>
      <c r="B13">
        <v>5020008</v>
      </c>
      <c r="C13" t="s">
        <v>52</v>
      </c>
      <c r="E13">
        <v>12</v>
      </c>
    </row>
    <row r="14" spans="1:5" x14ac:dyDescent="0.3">
      <c r="B14">
        <v>5020009</v>
      </c>
      <c r="C14" t="s">
        <v>125</v>
      </c>
      <c r="E14">
        <v>2</v>
      </c>
    </row>
    <row r="15" spans="1:5" x14ac:dyDescent="0.3">
      <c r="A15" t="s">
        <v>595</v>
      </c>
      <c r="B15">
        <v>4801003</v>
      </c>
      <c r="C15" t="s">
        <v>157</v>
      </c>
      <c r="E15">
        <v>2</v>
      </c>
    </row>
    <row r="16" spans="1:5" x14ac:dyDescent="0.3">
      <c r="A16" t="s">
        <v>596</v>
      </c>
      <c r="B16">
        <v>1003012</v>
      </c>
      <c r="C16" t="s">
        <v>221</v>
      </c>
      <c r="E16">
        <v>2</v>
      </c>
    </row>
    <row r="17" spans="2:5" x14ac:dyDescent="0.3">
      <c r="B17">
        <v>1098002</v>
      </c>
      <c r="C17" t="s">
        <v>599</v>
      </c>
      <c r="E17">
        <v>1</v>
      </c>
    </row>
    <row r="18" spans="2:5" x14ac:dyDescent="0.3">
      <c r="B18">
        <v>4001182</v>
      </c>
      <c r="C18" t="s">
        <v>331</v>
      </c>
      <c r="E18">
        <v>2</v>
      </c>
    </row>
    <row r="19" spans="2:5" x14ac:dyDescent="0.3">
      <c r="B19">
        <v>5020001</v>
      </c>
      <c r="C19" t="s">
        <v>471</v>
      </c>
      <c r="E19">
        <v>2</v>
      </c>
    </row>
    <row r="20" spans="2:5" x14ac:dyDescent="0.3">
      <c r="B20">
        <v>5020002</v>
      </c>
      <c r="C20" t="s">
        <v>122</v>
      </c>
      <c r="E20">
        <v>11</v>
      </c>
    </row>
    <row r="21" spans="2:5" x14ac:dyDescent="0.3">
      <c r="B21">
        <v>5020003</v>
      </c>
      <c r="C21" t="s">
        <v>258</v>
      </c>
      <c r="E21">
        <v>1</v>
      </c>
    </row>
    <row r="22" spans="2:5" x14ac:dyDescent="0.3">
      <c r="B22">
        <v>5020005</v>
      </c>
      <c r="C22" t="s">
        <v>124</v>
      </c>
      <c r="E22">
        <v>4</v>
      </c>
    </row>
    <row r="23" spans="2:5" x14ac:dyDescent="0.3">
      <c r="B23">
        <v>5020009</v>
      </c>
      <c r="C23" t="s">
        <v>598</v>
      </c>
      <c r="E23">
        <v>5</v>
      </c>
    </row>
    <row r="24" spans="2:5" x14ac:dyDescent="0.3">
      <c r="C24" t="s">
        <v>125</v>
      </c>
      <c r="E24">
        <v>6</v>
      </c>
    </row>
    <row r="25" spans="2:5" x14ac:dyDescent="0.3">
      <c r="B25">
        <v>5021030</v>
      </c>
      <c r="C25" t="s">
        <v>299</v>
      </c>
      <c r="D25" t="s">
        <v>97</v>
      </c>
      <c r="E25">
        <v>4</v>
      </c>
    </row>
    <row r="26" spans="2:5" x14ac:dyDescent="0.3">
      <c r="C26" t="s">
        <v>276</v>
      </c>
      <c r="D26" t="s">
        <v>97</v>
      </c>
      <c r="E26">
        <v>9</v>
      </c>
    </row>
    <row r="27" spans="2:5" x14ac:dyDescent="0.3">
      <c r="C27" t="s">
        <v>546</v>
      </c>
      <c r="D27" t="s">
        <v>97</v>
      </c>
      <c r="E27">
        <v>49</v>
      </c>
    </row>
    <row r="28" spans="2:5" x14ac:dyDescent="0.3">
      <c r="B28">
        <v>5021033</v>
      </c>
      <c r="C28" t="s">
        <v>385</v>
      </c>
      <c r="D28" t="s">
        <v>97</v>
      </c>
      <c r="E28">
        <v>2</v>
      </c>
    </row>
    <row r="29" spans="2:5" x14ac:dyDescent="0.3">
      <c r="B29">
        <v>5030234</v>
      </c>
      <c r="C29" t="s">
        <v>155</v>
      </c>
      <c r="D29" t="s">
        <v>89</v>
      </c>
      <c r="E29">
        <v>1</v>
      </c>
    </row>
    <row r="30" spans="2:5" x14ac:dyDescent="0.3">
      <c r="B30">
        <v>5040007</v>
      </c>
      <c r="C30" t="s">
        <v>328</v>
      </c>
      <c r="D30" t="s">
        <v>512</v>
      </c>
      <c r="E30">
        <v>2</v>
      </c>
    </row>
    <row r="31" spans="2:5" x14ac:dyDescent="0.3">
      <c r="B31">
        <v>5040008</v>
      </c>
      <c r="C31" t="s">
        <v>333</v>
      </c>
      <c r="D31" t="s">
        <v>512</v>
      </c>
      <c r="E31">
        <v>11</v>
      </c>
    </row>
    <row r="32" spans="2:5" x14ac:dyDescent="0.3">
      <c r="B32">
        <v>5040010</v>
      </c>
      <c r="C32" t="s">
        <v>318</v>
      </c>
      <c r="D32" t="s">
        <v>512</v>
      </c>
      <c r="E32">
        <v>14</v>
      </c>
    </row>
    <row r="33" spans="2:5" x14ac:dyDescent="0.3">
      <c r="B33">
        <v>5040011</v>
      </c>
      <c r="C33" t="s">
        <v>321</v>
      </c>
      <c r="D33" t="s">
        <v>512</v>
      </c>
      <c r="E33">
        <v>1</v>
      </c>
    </row>
    <row r="34" spans="2:5" x14ac:dyDescent="0.3">
      <c r="B34">
        <v>5040012</v>
      </c>
      <c r="C34" t="s">
        <v>330</v>
      </c>
      <c r="D34" t="s">
        <v>512</v>
      </c>
      <c r="E34">
        <v>1</v>
      </c>
    </row>
    <row r="35" spans="2:5" x14ac:dyDescent="0.3">
      <c r="B35">
        <v>5040015</v>
      </c>
      <c r="C35" t="s">
        <v>331</v>
      </c>
      <c r="D35" t="s">
        <v>512</v>
      </c>
      <c r="E35">
        <v>2</v>
      </c>
    </row>
    <row r="36" spans="2:5" x14ac:dyDescent="0.3">
      <c r="B36">
        <v>5040018</v>
      </c>
      <c r="C36" t="s">
        <v>319</v>
      </c>
      <c r="E36">
        <v>11</v>
      </c>
    </row>
    <row r="37" spans="2:5" x14ac:dyDescent="0.3">
      <c r="B37">
        <v>5040219</v>
      </c>
      <c r="C37" t="s">
        <v>335</v>
      </c>
      <c r="D37" t="s">
        <v>512</v>
      </c>
      <c r="E37">
        <v>1</v>
      </c>
    </row>
    <row r="38" spans="2:5" x14ac:dyDescent="0.3">
      <c r="B38">
        <v>5040256</v>
      </c>
      <c r="C38" t="s">
        <v>315</v>
      </c>
      <c r="E38">
        <v>1</v>
      </c>
    </row>
    <row r="39" spans="2:5" x14ac:dyDescent="0.3">
      <c r="B39">
        <v>5022023</v>
      </c>
      <c r="C39" t="s">
        <v>489</v>
      </c>
      <c r="D39" t="s">
        <v>97</v>
      </c>
      <c r="E39">
        <v>5</v>
      </c>
    </row>
    <row r="40" spans="2:5" x14ac:dyDescent="0.3">
      <c r="B40">
        <v>5022046</v>
      </c>
      <c r="C40" t="s">
        <v>554</v>
      </c>
      <c r="D40" t="s">
        <v>97</v>
      </c>
      <c r="E40">
        <v>12</v>
      </c>
    </row>
    <row r="41" spans="2:5" x14ac:dyDescent="0.3">
      <c r="B41">
        <v>5022026</v>
      </c>
      <c r="C41" t="s">
        <v>492</v>
      </c>
      <c r="D41" t="s">
        <v>97</v>
      </c>
      <c r="E41">
        <v>4</v>
      </c>
    </row>
    <row r="42" spans="2:5" x14ac:dyDescent="0.3">
      <c r="B42">
        <v>5022030</v>
      </c>
      <c r="C42" t="s">
        <v>500</v>
      </c>
      <c r="D42" t="s">
        <v>97</v>
      </c>
      <c r="E42">
        <v>6</v>
      </c>
    </row>
    <row r="43" spans="2:5" x14ac:dyDescent="0.3">
      <c r="B43">
        <v>5022032</v>
      </c>
      <c r="C43" t="s">
        <v>503</v>
      </c>
      <c r="D43" t="s">
        <v>97</v>
      </c>
      <c r="E43">
        <v>1</v>
      </c>
    </row>
    <row r="44" spans="2:5" x14ac:dyDescent="0.3">
      <c r="B44">
        <v>5022038</v>
      </c>
      <c r="C44" t="s">
        <v>516</v>
      </c>
      <c r="D44" t="s">
        <v>97</v>
      </c>
      <c r="E44">
        <v>1</v>
      </c>
    </row>
    <row r="45" spans="2:5" x14ac:dyDescent="0.3">
      <c r="B45">
        <v>5022054</v>
      </c>
      <c r="C45" t="s">
        <v>557</v>
      </c>
      <c r="D45" t="s">
        <v>97</v>
      </c>
      <c r="E45">
        <v>1</v>
      </c>
    </row>
    <row r="46" spans="2:5" x14ac:dyDescent="0.3">
      <c r="B46">
        <v>5022048</v>
      </c>
      <c r="C46" t="s">
        <v>578</v>
      </c>
      <c r="D46" t="s">
        <v>97</v>
      </c>
      <c r="E46">
        <v>12</v>
      </c>
    </row>
    <row r="47" spans="2:5" x14ac:dyDescent="0.3">
      <c r="B47">
        <v>5022052</v>
      </c>
      <c r="C47" t="s">
        <v>597</v>
      </c>
      <c r="D47" t="s">
        <v>97</v>
      </c>
      <c r="E47">
        <v>6</v>
      </c>
    </row>
    <row r="48" spans="2:5" x14ac:dyDescent="0.3">
      <c r="B48">
        <v>4604257</v>
      </c>
      <c r="C48" t="s">
        <v>315</v>
      </c>
      <c r="E48">
        <v>1</v>
      </c>
    </row>
    <row r="49" spans="1:5" x14ac:dyDescent="0.3">
      <c r="A49" t="s">
        <v>600</v>
      </c>
      <c r="B49">
        <v>1002060</v>
      </c>
      <c r="C49" t="s">
        <v>338</v>
      </c>
      <c r="E49">
        <v>3</v>
      </c>
    </row>
    <row r="50" spans="1:5" x14ac:dyDescent="0.3">
      <c r="B50">
        <v>1007051</v>
      </c>
      <c r="C50" t="s">
        <v>54</v>
      </c>
      <c r="E50">
        <v>10</v>
      </c>
    </row>
    <row r="51" spans="1:5" x14ac:dyDescent="0.3">
      <c r="B51">
        <v>2004027</v>
      </c>
      <c r="C51" t="s">
        <v>339</v>
      </c>
      <c r="E51">
        <v>4</v>
      </c>
    </row>
    <row r="52" spans="1:5" x14ac:dyDescent="0.3">
      <c r="B52">
        <v>2004082</v>
      </c>
      <c r="C52" t="s">
        <v>347</v>
      </c>
      <c r="E52">
        <v>2</v>
      </c>
    </row>
    <row r="53" spans="1:5" x14ac:dyDescent="0.3">
      <c r="B53">
        <v>5010002</v>
      </c>
      <c r="C53" t="s">
        <v>338</v>
      </c>
      <c r="E53">
        <v>5</v>
      </c>
    </row>
    <row r="54" spans="1:5" x14ac:dyDescent="0.3">
      <c r="B54">
        <v>5030001</v>
      </c>
      <c r="C54" t="s">
        <v>132</v>
      </c>
      <c r="D54" t="s">
        <v>89</v>
      </c>
      <c r="E54">
        <v>97</v>
      </c>
    </row>
    <row r="55" spans="1:5" x14ac:dyDescent="0.3">
      <c r="B55">
        <v>5030005</v>
      </c>
      <c r="C55" t="s">
        <v>33</v>
      </c>
      <c r="D55" t="s">
        <v>89</v>
      </c>
      <c r="E55">
        <v>2</v>
      </c>
    </row>
    <row r="56" spans="1:5" x14ac:dyDescent="0.3">
      <c r="B56">
        <v>5030226</v>
      </c>
      <c r="C56" t="s">
        <v>291</v>
      </c>
      <c r="D56" t="s">
        <v>89</v>
      </c>
      <c r="E56">
        <v>6</v>
      </c>
    </row>
    <row r="57" spans="1:5" x14ac:dyDescent="0.3">
      <c r="B57">
        <v>5030228</v>
      </c>
      <c r="C57" t="s">
        <v>113</v>
      </c>
      <c r="D57" t="s">
        <v>89</v>
      </c>
      <c r="E57">
        <v>53</v>
      </c>
    </row>
    <row r="58" spans="1:5" x14ac:dyDescent="0.3">
      <c r="C58" t="s">
        <v>473</v>
      </c>
      <c r="D58" t="s">
        <v>89</v>
      </c>
      <c r="E58">
        <v>2</v>
      </c>
    </row>
    <row r="59" spans="1:5" x14ac:dyDescent="0.3">
      <c r="B59">
        <v>5030229</v>
      </c>
      <c r="C59" t="s">
        <v>18</v>
      </c>
      <c r="D59" t="s">
        <v>89</v>
      </c>
      <c r="E59">
        <v>19</v>
      </c>
    </row>
    <row r="60" spans="1:5" x14ac:dyDescent="0.3">
      <c r="B60">
        <v>5030232</v>
      </c>
      <c r="C60" t="s">
        <v>116</v>
      </c>
      <c r="D60" t="s">
        <v>89</v>
      </c>
      <c r="E60">
        <v>8</v>
      </c>
    </row>
    <row r="61" spans="1:5" x14ac:dyDescent="0.3">
      <c r="B61">
        <v>5030234</v>
      </c>
      <c r="C61" t="s">
        <v>155</v>
      </c>
      <c r="D61" t="s">
        <v>89</v>
      </c>
      <c r="E61">
        <v>2</v>
      </c>
    </row>
    <row r="62" spans="1:5" x14ac:dyDescent="0.3">
      <c r="B62">
        <v>5031039</v>
      </c>
      <c r="C62" t="s">
        <v>104</v>
      </c>
      <c r="E62">
        <v>2</v>
      </c>
    </row>
    <row r="63" spans="1:5" x14ac:dyDescent="0.3">
      <c r="B63">
        <v>5031052</v>
      </c>
      <c r="C63" t="s">
        <v>12</v>
      </c>
      <c r="E63">
        <v>2</v>
      </c>
    </row>
    <row r="64" spans="1:5" x14ac:dyDescent="0.3">
      <c r="B64">
        <v>5031053</v>
      </c>
      <c r="C64" t="s">
        <v>10</v>
      </c>
      <c r="E64">
        <v>4</v>
      </c>
    </row>
    <row r="65" spans="1:5" x14ac:dyDescent="0.3">
      <c r="A65" t="s">
        <v>616</v>
      </c>
      <c r="B65">
        <v>3002030</v>
      </c>
      <c r="C65" t="s">
        <v>99</v>
      </c>
      <c r="E65">
        <v>1</v>
      </c>
    </row>
    <row r="66" spans="1:5" x14ac:dyDescent="0.3">
      <c r="B66">
        <v>5021026</v>
      </c>
      <c r="C66" t="s">
        <v>276</v>
      </c>
      <c r="D66" t="s">
        <v>97</v>
      </c>
      <c r="E66">
        <v>18</v>
      </c>
    </row>
    <row r="67" spans="1:5" x14ac:dyDescent="0.3">
      <c r="C67" t="s">
        <v>617</v>
      </c>
      <c r="D67" t="s">
        <v>97</v>
      </c>
      <c r="E67">
        <v>7</v>
      </c>
    </row>
    <row r="68" spans="1:5" x14ac:dyDescent="0.3">
      <c r="B68">
        <v>5022019</v>
      </c>
      <c r="C68" t="s">
        <v>456</v>
      </c>
      <c r="D68" t="s">
        <v>97</v>
      </c>
      <c r="E68">
        <v>1</v>
      </c>
    </row>
    <row r="69" spans="1:5" x14ac:dyDescent="0.3">
      <c r="A69" t="s">
        <v>618</v>
      </c>
      <c r="B69">
        <v>4801003</v>
      </c>
      <c r="C69" t="s">
        <v>157</v>
      </c>
      <c r="E69">
        <v>3</v>
      </c>
    </row>
    <row r="70" spans="1:5" x14ac:dyDescent="0.3">
      <c r="B70">
        <v>5021032</v>
      </c>
      <c r="C70" t="s">
        <v>389</v>
      </c>
      <c r="D70" t="s">
        <v>97</v>
      </c>
      <c r="E70">
        <v>24</v>
      </c>
    </row>
    <row r="71" spans="1:5" x14ac:dyDescent="0.3">
      <c r="C71" t="s">
        <v>295</v>
      </c>
      <c r="D71" t="s">
        <v>97</v>
      </c>
      <c r="E71">
        <v>3</v>
      </c>
    </row>
    <row r="72" spans="1:5" x14ac:dyDescent="0.3">
      <c r="B72">
        <v>5021033</v>
      </c>
      <c r="C72" t="s">
        <v>619</v>
      </c>
      <c r="D72" t="s">
        <v>97</v>
      </c>
      <c r="E72">
        <v>8</v>
      </c>
    </row>
    <row r="73" spans="1:5" x14ac:dyDescent="0.3">
      <c r="B73">
        <v>5021034</v>
      </c>
      <c r="C73" t="s">
        <v>276</v>
      </c>
      <c r="D73" t="s">
        <v>97</v>
      </c>
      <c r="E73">
        <v>8</v>
      </c>
    </row>
    <row r="74" spans="1:5" x14ac:dyDescent="0.3">
      <c r="C74" t="s">
        <v>275</v>
      </c>
      <c r="D74" t="s">
        <v>97</v>
      </c>
      <c r="E74">
        <v>13</v>
      </c>
    </row>
    <row r="75" spans="1:5" x14ac:dyDescent="0.3">
      <c r="B75">
        <v>5022025</v>
      </c>
      <c r="C75" t="s">
        <v>277</v>
      </c>
      <c r="D75" t="s">
        <v>97</v>
      </c>
      <c r="E75">
        <v>2</v>
      </c>
    </row>
    <row r="76" spans="1:5" x14ac:dyDescent="0.3">
      <c r="B76">
        <v>5022027</v>
      </c>
      <c r="C76" t="s">
        <v>279</v>
      </c>
      <c r="D76" t="s">
        <v>97</v>
      </c>
      <c r="E76">
        <v>2</v>
      </c>
    </row>
    <row r="77" spans="1:5" x14ac:dyDescent="0.3">
      <c r="B77">
        <v>5022033</v>
      </c>
      <c r="C77" t="s">
        <v>286</v>
      </c>
      <c r="D77" t="s">
        <v>97</v>
      </c>
      <c r="E77">
        <v>8</v>
      </c>
    </row>
    <row r="78" spans="1:5" x14ac:dyDescent="0.3">
      <c r="B78">
        <v>5022039</v>
      </c>
      <c r="C78" t="s">
        <v>288</v>
      </c>
      <c r="D78" t="s">
        <v>97</v>
      </c>
      <c r="E78">
        <v>8</v>
      </c>
    </row>
    <row r="79" spans="1:5" x14ac:dyDescent="0.3">
      <c r="B79">
        <v>5022043</v>
      </c>
      <c r="C79" t="s">
        <v>289</v>
      </c>
      <c r="D79" t="s">
        <v>97</v>
      </c>
      <c r="E79">
        <v>1</v>
      </c>
    </row>
    <row r="80" spans="1:5" x14ac:dyDescent="0.3">
      <c r="B80">
        <v>5030226</v>
      </c>
      <c r="C80" t="s">
        <v>291</v>
      </c>
      <c r="D80" t="s">
        <v>89</v>
      </c>
      <c r="E80">
        <v>4</v>
      </c>
    </row>
    <row r="81" spans="1:5" x14ac:dyDescent="0.3">
      <c r="A81" t="s">
        <v>621</v>
      </c>
      <c r="B81">
        <v>5020001</v>
      </c>
      <c r="C81" t="s">
        <v>46</v>
      </c>
      <c r="E81">
        <v>41</v>
      </c>
    </row>
    <row r="82" spans="1:5" x14ac:dyDescent="0.3">
      <c r="B82">
        <v>5021009</v>
      </c>
      <c r="C82" t="s">
        <v>50</v>
      </c>
      <c r="D82" t="s">
        <v>97</v>
      </c>
      <c r="E82">
        <v>-1</v>
      </c>
    </row>
    <row r="83" spans="1:5" x14ac:dyDescent="0.3">
      <c r="B83">
        <v>5021016</v>
      </c>
      <c r="C83" t="s">
        <v>51</v>
      </c>
      <c r="D83" t="s">
        <v>97</v>
      </c>
      <c r="E83">
        <v>1</v>
      </c>
    </row>
    <row r="84" spans="1:5" x14ac:dyDescent="0.3">
      <c r="B84">
        <v>5022009</v>
      </c>
      <c r="C84" t="s">
        <v>45</v>
      </c>
      <c r="D84" t="s">
        <v>97</v>
      </c>
      <c r="E84">
        <v>41</v>
      </c>
    </row>
    <row r="85" spans="1:5" x14ac:dyDescent="0.3">
      <c r="B85">
        <v>5030226</v>
      </c>
      <c r="C85" t="s">
        <v>291</v>
      </c>
      <c r="D85" t="s">
        <v>89</v>
      </c>
      <c r="E85">
        <v>12</v>
      </c>
    </row>
    <row r="86" spans="1:5" x14ac:dyDescent="0.3">
      <c r="B86">
        <v>5030228</v>
      </c>
      <c r="C86" t="s">
        <v>113</v>
      </c>
      <c r="D86" t="s">
        <v>89</v>
      </c>
      <c r="E86">
        <v>10</v>
      </c>
    </row>
    <row r="87" spans="1:5" x14ac:dyDescent="0.3">
      <c r="B87">
        <v>5030234</v>
      </c>
      <c r="C87" t="s">
        <v>155</v>
      </c>
      <c r="D87" t="s">
        <v>89</v>
      </c>
      <c r="E87">
        <v>5</v>
      </c>
    </row>
    <row r="88" spans="1:5" x14ac:dyDescent="0.3">
      <c r="B88">
        <v>5031008</v>
      </c>
      <c r="C88" t="s">
        <v>142</v>
      </c>
      <c r="E88">
        <v>25</v>
      </c>
    </row>
    <row r="89" spans="1:5" x14ac:dyDescent="0.3">
      <c r="A89" t="s">
        <v>622</v>
      </c>
      <c r="B89">
        <v>3001013</v>
      </c>
      <c r="C89" t="s">
        <v>625</v>
      </c>
      <c r="E89">
        <v>6</v>
      </c>
    </row>
    <row r="90" spans="1:5" x14ac:dyDescent="0.3">
      <c r="B90">
        <v>3002032</v>
      </c>
      <c r="C90" t="s">
        <v>98</v>
      </c>
      <c r="E90">
        <v>1</v>
      </c>
    </row>
    <row r="91" spans="1:5" x14ac:dyDescent="0.3">
      <c r="B91">
        <v>5020002</v>
      </c>
      <c r="C91" t="s">
        <v>624</v>
      </c>
      <c r="E91">
        <v>16</v>
      </c>
    </row>
    <row r="92" spans="1:5" x14ac:dyDescent="0.3">
      <c r="C92" t="s">
        <v>122</v>
      </c>
      <c r="E92">
        <v>5</v>
      </c>
    </row>
    <row r="93" spans="1:5" x14ac:dyDescent="0.3">
      <c r="B93">
        <v>5020003</v>
      </c>
      <c r="C93" t="s">
        <v>258</v>
      </c>
      <c r="E93">
        <v>1</v>
      </c>
    </row>
    <row r="94" spans="1:5" x14ac:dyDescent="0.3">
      <c r="C94" t="s">
        <v>629</v>
      </c>
      <c r="E94">
        <v>1</v>
      </c>
    </row>
    <row r="95" spans="1:5" x14ac:dyDescent="0.3">
      <c r="B95">
        <v>5021030</v>
      </c>
      <c r="C95" t="s">
        <v>299</v>
      </c>
      <c r="D95" t="s">
        <v>97</v>
      </c>
      <c r="E95">
        <v>19</v>
      </c>
    </row>
    <row r="96" spans="1:5" x14ac:dyDescent="0.3">
      <c r="C96" t="s">
        <v>276</v>
      </c>
      <c r="D96" t="s">
        <v>97</v>
      </c>
      <c r="E96">
        <v>95</v>
      </c>
    </row>
    <row r="97" spans="2:5" x14ac:dyDescent="0.3">
      <c r="C97" t="s">
        <v>546</v>
      </c>
      <c r="D97" t="s">
        <v>97</v>
      </c>
      <c r="E97">
        <v>14</v>
      </c>
    </row>
    <row r="98" spans="2:5" x14ac:dyDescent="0.3">
      <c r="B98">
        <v>5021033</v>
      </c>
      <c r="C98" t="s">
        <v>630</v>
      </c>
      <c r="D98" t="s">
        <v>97</v>
      </c>
      <c r="E98">
        <v>-2</v>
      </c>
    </row>
    <row r="99" spans="2:5" x14ac:dyDescent="0.3">
      <c r="B99">
        <v>5022012</v>
      </c>
      <c r="C99" t="s">
        <v>273</v>
      </c>
      <c r="E99">
        <v>7</v>
      </c>
    </row>
    <row r="100" spans="2:5" x14ac:dyDescent="0.3">
      <c r="B100">
        <v>5022050</v>
      </c>
      <c r="C100" t="s">
        <v>281</v>
      </c>
      <c r="D100" t="s">
        <v>97</v>
      </c>
      <c r="E100">
        <v>1</v>
      </c>
    </row>
    <row r="101" spans="2:5" x14ac:dyDescent="0.3">
      <c r="B101">
        <v>5030005</v>
      </c>
      <c r="C101" t="s">
        <v>623</v>
      </c>
      <c r="D101" t="s">
        <v>89</v>
      </c>
      <c r="E101">
        <v>6</v>
      </c>
    </row>
    <row r="102" spans="2:5" x14ac:dyDescent="0.3">
      <c r="B102">
        <v>5030225</v>
      </c>
      <c r="C102" t="s">
        <v>628</v>
      </c>
      <c r="D102" t="s">
        <v>89</v>
      </c>
      <c r="E102">
        <v>2</v>
      </c>
    </row>
    <row r="103" spans="2:5" x14ac:dyDescent="0.3">
      <c r="B103">
        <v>5030228</v>
      </c>
      <c r="C103" t="s">
        <v>626</v>
      </c>
      <c r="D103" t="s">
        <v>89</v>
      </c>
      <c r="E103">
        <v>2</v>
      </c>
    </row>
    <row r="104" spans="2:5" x14ac:dyDescent="0.3">
      <c r="B104">
        <v>5030234</v>
      </c>
      <c r="C104" t="s">
        <v>627</v>
      </c>
      <c r="D104" t="s">
        <v>89</v>
      </c>
      <c r="E104">
        <v>2</v>
      </c>
    </row>
    <row r="105" spans="2:5" x14ac:dyDescent="0.3">
      <c r="B105">
        <v>5040008</v>
      </c>
      <c r="C105" t="s">
        <v>333</v>
      </c>
      <c r="D105" t="s">
        <v>512</v>
      </c>
      <c r="E105">
        <v>2</v>
      </c>
    </row>
    <row r="106" spans="2:5" x14ac:dyDescent="0.3">
      <c r="B106">
        <v>5040018</v>
      </c>
      <c r="C106" t="s">
        <v>319</v>
      </c>
      <c r="E106">
        <v>1</v>
      </c>
    </row>
    <row r="107" spans="2:5" x14ac:dyDescent="0.3">
      <c r="B107">
        <v>5022023</v>
      </c>
      <c r="C107" t="s">
        <v>489</v>
      </c>
      <c r="D107" t="s">
        <v>97</v>
      </c>
      <c r="E107">
        <v>19</v>
      </c>
    </row>
    <row r="108" spans="2:5" x14ac:dyDescent="0.3">
      <c r="B108">
        <v>5022046</v>
      </c>
      <c r="C108" t="s">
        <v>554</v>
      </c>
      <c r="D108" t="s">
        <v>97</v>
      </c>
      <c r="E108">
        <v>26</v>
      </c>
    </row>
    <row r="109" spans="2:5" x14ac:dyDescent="0.3">
      <c r="B109">
        <v>5022026</v>
      </c>
      <c r="C109" t="s">
        <v>492</v>
      </c>
      <c r="D109" t="s">
        <v>97</v>
      </c>
      <c r="E109">
        <v>20</v>
      </c>
    </row>
    <row r="110" spans="2:5" x14ac:dyDescent="0.3">
      <c r="B110">
        <v>5022030</v>
      </c>
      <c r="C110" t="s">
        <v>500</v>
      </c>
      <c r="D110" t="s">
        <v>97</v>
      </c>
      <c r="E110">
        <v>10</v>
      </c>
    </row>
    <row r="111" spans="2:5" x14ac:dyDescent="0.3">
      <c r="B111">
        <v>5022032</v>
      </c>
      <c r="C111" t="s">
        <v>503</v>
      </c>
      <c r="D111" t="s">
        <v>97</v>
      </c>
      <c r="E111">
        <v>17</v>
      </c>
    </row>
    <row r="112" spans="2:5" x14ac:dyDescent="0.3">
      <c r="B112">
        <v>5022038</v>
      </c>
      <c r="C112" t="s">
        <v>516</v>
      </c>
      <c r="D112" t="s">
        <v>97</v>
      </c>
      <c r="E112">
        <v>6</v>
      </c>
    </row>
    <row r="113" spans="1:5" x14ac:dyDescent="0.3">
      <c r="B113">
        <v>5022042</v>
      </c>
      <c r="C113" t="s">
        <v>520</v>
      </c>
      <c r="D113" t="s">
        <v>97</v>
      </c>
      <c r="E113">
        <v>1</v>
      </c>
    </row>
    <row r="114" spans="1:5" x14ac:dyDescent="0.3">
      <c r="B114">
        <v>5022028</v>
      </c>
      <c r="C114" t="s">
        <v>496</v>
      </c>
      <c r="D114" t="s">
        <v>97</v>
      </c>
      <c r="E114">
        <v>1</v>
      </c>
    </row>
    <row r="115" spans="1:5" x14ac:dyDescent="0.3">
      <c r="B115">
        <v>5022054</v>
      </c>
      <c r="C115" t="s">
        <v>557</v>
      </c>
      <c r="D115" t="s">
        <v>97</v>
      </c>
      <c r="E115">
        <v>2</v>
      </c>
    </row>
    <row r="116" spans="1:5" x14ac:dyDescent="0.3">
      <c r="B116">
        <v>5022048</v>
      </c>
      <c r="C116" t="s">
        <v>578</v>
      </c>
      <c r="D116" t="s">
        <v>97</v>
      </c>
      <c r="E116">
        <v>7</v>
      </c>
    </row>
    <row r="117" spans="1:5" x14ac:dyDescent="0.3">
      <c r="B117">
        <v>5022052</v>
      </c>
      <c r="C117" t="s">
        <v>597</v>
      </c>
      <c r="D117" t="s">
        <v>97</v>
      </c>
      <c r="E117">
        <v>4</v>
      </c>
    </row>
    <row r="118" spans="1:5" x14ac:dyDescent="0.3">
      <c r="A118" t="s">
        <v>631</v>
      </c>
      <c r="B118">
        <v>1007051</v>
      </c>
      <c r="C118" t="s">
        <v>54</v>
      </c>
      <c r="E118">
        <v>8</v>
      </c>
    </row>
    <row r="119" spans="1:5" x14ac:dyDescent="0.3">
      <c r="B119">
        <v>2004003</v>
      </c>
      <c r="C119" t="s">
        <v>114</v>
      </c>
      <c r="E119">
        <v>6</v>
      </c>
    </row>
    <row r="120" spans="1:5" x14ac:dyDescent="0.3">
      <c r="B120">
        <v>5030005</v>
      </c>
      <c r="C120" t="s">
        <v>623</v>
      </c>
      <c r="D120" t="s">
        <v>89</v>
      </c>
      <c r="E120">
        <v>2</v>
      </c>
    </row>
    <row r="121" spans="1:5" x14ac:dyDescent="0.3">
      <c r="B121">
        <v>5030225</v>
      </c>
      <c r="C121" t="s">
        <v>628</v>
      </c>
      <c r="D121" t="s">
        <v>89</v>
      </c>
      <c r="E121">
        <v>8</v>
      </c>
    </row>
    <row r="122" spans="1:5" x14ac:dyDescent="0.3">
      <c r="B122">
        <v>5030226</v>
      </c>
      <c r="C122" t="s">
        <v>291</v>
      </c>
      <c r="D122" t="s">
        <v>89</v>
      </c>
      <c r="E122">
        <v>7</v>
      </c>
    </row>
    <row r="123" spans="1:5" x14ac:dyDescent="0.3">
      <c r="C123" t="s">
        <v>633</v>
      </c>
      <c r="D123" t="s">
        <v>89</v>
      </c>
      <c r="E123">
        <v>35</v>
      </c>
    </row>
    <row r="124" spans="1:5" x14ac:dyDescent="0.3">
      <c r="B124">
        <v>5030228</v>
      </c>
      <c r="C124" t="s">
        <v>113</v>
      </c>
      <c r="D124" t="s">
        <v>89</v>
      </c>
      <c r="E124">
        <v>31</v>
      </c>
    </row>
    <row r="125" spans="1:5" x14ac:dyDescent="0.3">
      <c r="C125" t="s">
        <v>473</v>
      </c>
      <c r="D125" t="s">
        <v>89</v>
      </c>
      <c r="E125">
        <v>73</v>
      </c>
    </row>
    <row r="126" spans="1:5" x14ac:dyDescent="0.3">
      <c r="B126">
        <v>5030229</v>
      </c>
      <c r="C126" t="s">
        <v>393</v>
      </c>
      <c r="D126" t="s">
        <v>89</v>
      </c>
      <c r="E126">
        <v>25</v>
      </c>
    </row>
    <row r="127" spans="1:5" x14ac:dyDescent="0.3">
      <c r="C127" t="s">
        <v>18</v>
      </c>
      <c r="D127" t="s">
        <v>89</v>
      </c>
      <c r="E127">
        <v>11</v>
      </c>
    </row>
    <row r="128" spans="1:5" x14ac:dyDescent="0.3">
      <c r="B128">
        <v>5030232</v>
      </c>
      <c r="C128" t="s">
        <v>395</v>
      </c>
      <c r="D128" t="s">
        <v>89</v>
      </c>
      <c r="E128">
        <v>14</v>
      </c>
    </row>
    <row r="129" spans="1:5" x14ac:dyDescent="0.3">
      <c r="C129" t="s">
        <v>116</v>
      </c>
      <c r="D129" t="s">
        <v>89</v>
      </c>
      <c r="E129">
        <v>6</v>
      </c>
    </row>
    <row r="130" spans="1:5" x14ac:dyDescent="0.3">
      <c r="B130">
        <v>5031049</v>
      </c>
      <c r="C130" t="s">
        <v>14</v>
      </c>
      <c r="E130">
        <v>4</v>
      </c>
    </row>
    <row r="131" spans="1:5" x14ac:dyDescent="0.3">
      <c r="B131">
        <v>5031051</v>
      </c>
      <c r="C131" t="s">
        <v>25</v>
      </c>
      <c r="E131">
        <v>4</v>
      </c>
    </row>
    <row r="132" spans="1:5" x14ac:dyDescent="0.3">
      <c r="B132">
        <v>5031056</v>
      </c>
      <c r="C132" t="s">
        <v>632</v>
      </c>
      <c r="E132">
        <v>4</v>
      </c>
    </row>
    <row r="133" spans="1:5" x14ac:dyDescent="0.3">
      <c r="A133" t="s">
        <v>654</v>
      </c>
      <c r="B133">
        <v>3002030</v>
      </c>
      <c r="C133" t="s">
        <v>99</v>
      </c>
      <c r="E133">
        <v>11</v>
      </c>
    </row>
    <row r="134" spans="1:5" x14ac:dyDescent="0.3">
      <c r="B134">
        <v>5010017</v>
      </c>
      <c r="C134" t="s">
        <v>248</v>
      </c>
      <c r="E134">
        <v>41</v>
      </c>
    </row>
    <row r="135" spans="1:5" x14ac:dyDescent="0.3">
      <c r="B135">
        <v>5020002</v>
      </c>
      <c r="C135" t="s">
        <v>624</v>
      </c>
      <c r="E135">
        <v>222</v>
      </c>
    </row>
    <row r="136" spans="1:5" x14ac:dyDescent="0.3">
      <c r="C136" t="s">
        <v>122</v>
      </c>
      <c r="E136">
        <v>10</v>
      </c>
    </row>
    <row r="137" spans="1:5" x14ac:dyDescent="0.3">
      <c r="B137">
        <v>5020004</v>
      </c>
      <c r="C137" t="s">
        <v>658</v>
      </c>
      <c r="E137">
        <v>7</v>
      </c>
    </row>
    <row r="138" spans="1:5" x14ac:dyDescent="0.3">
      <c r="B138">
        <v>5020009</v>
      </c>
      <c r="C138" t="s">
        <v>125</v>
      </c>
      <c r="E138">
        <v>80</v>
      </c>
    </row>
    <row r="139" spans="1:5" x14ac:dyDescent="0.3">
      <c r="B139">
        <v>5021005</v>
      </c>
      <c r="C139" t="s">
        <v>661</v>
      </c>
      <c r="D139" t="s">
        <v>97</v>
      </c>
      <c r="E139">
        <v>13</v>
      </c>
    </row>
    <row r="140" spans="1:5" x14ac:dyDescent="0.3">
      <c r="B140">
        <v>5021011</v>
      </c>
      <c r="C140" t="s">
        <v>656</v>
      </c>
      <c r="D140" t="s">
        <v>97</v>
      </c>
      <c r="E140">
        <v>21</v>
      </c>
    </row>
    <row r="141" spans="1:5" x14ac:dyDescent="0.3">
      <c r="B141">
        <v>5021017</v>
      </c>
      <c r="C141" t="s">
        <v>659</v>
      </c>
      <c r="D141" t="s">
        <v>97</v>
      </c>
      <c r="E141">
        <v>1</v>
      </c>
    </row>
    <row r="142" spans="1:5" x14ac:dyDescent="0.3">
      <c r="B142">
        <v>5021026</v>
      </c>
      <c r="C142" t="s">
        <v>299</v>
      </c>
      <c r="D142" t="s">
        <v>97</v>
      </c>
      <c r="E142">
        <v>117</v>
      </c>
    </row>
    <row r="143" spans="1:5" x14ac:dyDescent="0.3">
      <c r="C143" t="s">
        <v>617</v>
      </c>
      <c r="D143" t="s">
        <v>97</v>
      </c>
      <c r="E143">
        <v>74</v>
      </c>
    </row>
    <row r="144" spans="1:5" x14ac:dyDescent="0.3">
      <c r="B144">
        <v>5022009</v>
      </c>
      <c r="C144" t="s">
        <v>655</v>
      </c>
      <c r="D144" t="s">
        <v>97</v>
      </c>
      <c r="E144">
        <v>51</v>
      </c>
    </row>
    <row r="145" spans="2:5" x14ac:dyDescent="0.3">
      <c r="B145">
        <v>5022012</v>
      </c>
      <c r="C145" t="s">
        <v>273</v>
      </c>
      <c r="E145">
        <v>2</v>
      </c>
    </row>
    <row r="146" spans="2:5" x14ac:dyDescent="0.3">
      <c r="B146">
        <v>5022013</v>
      </c>
      <c r="C146" t="s">
        <v>450</v>
      </c>
      <c r="D146" t="s">
        <v>97</v>
      </c>
      <c r="E146">
        <v>1</v>
      </c>
    </row>
    <row r="147" spans="2:5" x14ac:dyDescent="0.3">
      <c r="B147">
        <v>5022014</v>
      </c>
      <c r="C147" t="s">
        <v>309</v>
      </c>
      <c r="D147" t="s">
        <v>97</v>
      </c>
      <c r="E147">
        <v>1</v>
      </c>
    </row>
    <row r="148" spans="2:5" x14ac:dyDescent="0.3">
      <c r="B148">
        <v>5022017</v>
      </c>
      <c r="C148" t="s">
        <v>300</v>
      </c>
      <c r="D148" t="s">
        <v>97</v>
      </c>
      <c r="E148">
        <v>10</v>
      </c>
    </row>
    <row r="149" spans="2:5" x14ac:dyDescent="0.3">
      <c r="B149">
        <v>5022019</v>
      </c>
      <c r="C149" t="s">
        <v>456</v>
      </c>
      <c r="D149" t="s">
        <v>97</v>
      </c>
      <c r="E149">
        <v>8</v>
      </c>
    </row>
    <row r="150" spans="2:5" x14ac:dyDescent="0.3">
      <c r="B150">
        <v>5022022</v>
      </c>
      <c r="C150" t="s">
        <v>458</v>
      </c>
      <c r="D150" t="s">
        <v>97</v>
      </c>
      <c r="E150">
        <v>3</v>
      </c>
    </row>
    <row r="151" spans="2:5" x14ac:dyDescent="0.3">
      <c r="B151">
        <v>5030225</v>
      </c>
      <c r="C151" t="s">
        <v>628</v>
      </c>
      <c r="D151" t="s">
        <v>89</v>
      </c>
      <c r="E151">
        <v>8</v>
      </c>
    </row>
    <row r="152" spans="2:5" x14ac:dyDescent="0.3">
      <c r="B152">
        <v>5030234</v>
      </c>
      <c r="C152" t="s">
        <v>664</v>
      </c>
      <c r="D152" t="s">
        <v>89</v>
      </c>
      <c r="E152">
        <v>2</v>
      </c>
    </row>
    <row r="153" spans="2:5" x14ac:dyDescent="0.3">
      <c r="B153">
        <v>5040008</v>
      </c>
      <c r="C153" t="s">
        <v>333</v>
      </c>
      <c r="D153" t="s">
        <v>512</v>
      </c>
      <c r="E153">
        <v>2</v>
      </c>
    </row>
    <row r="154" spans="2:5" x14ac:dyDescent="0.3">
      <c r="B154">
        <v>5040010</v>
      </c>
      <c r="C154" t="s">
        <v>318</v>
      </c>
      <c r="D154" t="s">
        <v>512</v>
      </c>
      <c r="E154">
        <v>1</v>
      </c>
    </row>
    <row r="155" spans="2:5" x14ac:dyDescent="0.3">
      <c r="B155">
        <v>5040011</v>
      </c>
      <c r="C155" t="s">
        <v>321</v>
      </c>
      <c r="D155" t="s">
        <v>512</v>
      </c>
      <c r="E155">
        <v>1</v>
      </c>
    </row>
    <row r="156" spans="2:5" x14ac:dyDescent="0.3">
      <c r="B156">
        <v>5040018</v>
      </c>
      <c r="C156" t="s">
        <v>319</v>
      </c>
      <c r="E156">
        <v>1</v>
      </c>
    </row>
    <row r="157" spans="2:5" x14ac:dyDescent="0.3">
      <c r="B157">
        <v>5040256</v>
      </c>
      <c r="C157" t="s">
        <v>315</v>
      </c>
      <c r="E157">
        <v>1</v>
      </c>
    </row>
    <row r="158" spans="2:5" x14ac:dyDescent="0.3">
      <c r="B158">
        <v>5022038</v>
      </c>
      <c r="C158" t="s">
        <v>516</v>
      </c>
      <c r="D158" t="s">
        <v>97</v>
      </c>
      <c r="E158">
        <v>1</v>
      </c>
    </row>
    <row r="159" spans="2:5" x14ac:dyDescent="0.3">
      <c r="B159">
        <v>3001032</v>
      </c>
      <c r="C159" t="s">
        <v>545</v>
      </c>
      <c r="E159">
        <v>30</v>
      </c>
    </row>
    <row r="160" spans="2:5" x14ac:dyDescent="0.3">
      <c r="B160">
        <v>5020016</v>
      </c>
      <c r="C160" t="s">
        <v>657</v>
      </c>
      <c r="E160">
        <v>198</v>
      </c>
    </row>
    <row r="161" spans="1:5" x14ac:dyDescent="0.3">
      <c r="B161">
        <v>5022044</v>
      </c>
      <c r="C161" t="s">
        <v>521</v>
      </c>
      <c r="D161" t="s">
        <v>97</v>
      </c>
      <c r="E161">
        <v>1</v>
      </c>
    </row>
    <row r="162" spans="1:5" x14ac:dyDescent="0.3">
      <c r="B162">
        <v>1010003</v>
      </c>
      <c r="C162" t="s">
        <v>660</v>
      </c>
      <c r="E162">
        <v>16</v>
      </c>
    </row>
    <row r="163" spans="1:5" x14ac:dyDescent="0.3">
      <c r="B163">
        <v>3002038</v>
      </c>
      <c r="C163" t="s">
        <v>662</v>
      </c>
      <c r="E163">
        <v>1</v>
      </c>
    </row>
    <row r="164" spans="1:5" x14ac:dyDescent="0.3">
      <c r="B164">
        <v>4001233</v>
      </c>
      <c r="C164" t="s">
        <v>663</v>
      </c>
      <c r="E164">
        <v>4</v>
      </c>
    </row>
    <row r="165" spans="1:5" x14ac:dyDescent="0.3">
      <c r="A165" t="s">
        <v>541</v>
      </c>
      <c r="E165">
        <v>2216</v>
      </c>
    </row>
  </sheetData>
  <pageMargins left="0.7" right="0.7" top="0.75" bottom="0.75" header="0.3" footer="0.3"/>
  <pageSetup scale="67" fitToHeight="0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DBDAD-1193-4AA0-A7AB-B6F18AE7A429}">
  <dimension ref="A1:AB3405"/>
  <sheetViews>
    <sheetView workbookViewId="0">
      <selection activeCell="M2" sqref="M2"/>
    </sheetView>
  </sheetViews>
  <sheetFormatPr defaultRowHeight="14.4" x14ac:dyDescent="0.3"/>
  <cols>
    <col min="1" max="1" width="25.6640625" bestFit="1" customWidth="1"/>
    <col min="2" max="2" width="10.6640625" bestFit="1" customWidth="1"/>
    <col min="3" max="3" width="58" bestFit="1" customWidth="1"/>
    <col min="4" max="4" width="9.88671875" bestFit="1" customWidth="1"/>
    <col min="5" max="5" width="11.88671875" bestFit="1" customWidth="1"/>
    <col min="6" max="6" width="13.88671875" bestFit="1" customWidth="1"/>
    <col min="7" max="7" width="19.33203125" bestFit="1" customWidth="1"/>
    <col min="8" max="8" width="26.33203125" bestFit="1" customWidth="1"/>
    <col min="9" max="9" width="8.5546875" bestFit="1" customWidth="1"/>
    <col min="10" max="10" width="12.6640625" bestFit="1" customWidth="1"/>
    <col min="11" max="11" width="11.33203125" bestFit="1" customWidth="1"/>
    <col min="12" max="12" width="16.109375" bestFit="1" customWidth="1"/>
    <col min="13" max="13" width="9.44140625" bestFit="1" customWidth="1"/>
    <col min="14" max="14" width="15.44140625" bestFit="1" customWidth="1"/>
    <col min="15" max="15" width="20.33203125" bestFit="1" customWidth="1"/>
    <col min="16" max="16" width="4.44140625" bestFit="1" customWidth="1"/>
    <col min="17" max="17" width="10.33203125" style="10" bestFit="1" customWidth="1"/>
    <col min="18" max="18" width="11" style="10" bestFit="1" customWidth="1"/>
    <col min="19" max="19" width="8.44140625" style="10" bestFit="1" customWidth="1"/>
    <col min="20" max="20" width="15.44140625" style="10" bestFit="1" customWidth="1"/>
    <col min="21" max="21" width="20.33203125" bestFit="1" customWidth="1"/>
    <col min="22" max="22" width="12.6640625" bestFit="1" customWidth="1"/>
    <col min="23" max="23" width="11.33203125" style="10" bestFit="1" customWidth="1"/>
    <col min="24" max="24" width="4.44140625" bestFit="1" customWidth="1"/>
    <col min="25" max="25" width="10.33203125" bestFit="1" customWidth="1"/>
    <col min="26" max="26" width="11" bestFit="1" customWidth="1"/>
    <col min="27" max="27" width="9.44140625" bestFit="1" customWidth="1"/>
    <col min="28" max="28" width="15.44140625" style="10" bestFit="1" customWidth="1"/>
    <col min="29" max="30" width="20.33203125" bestFit="1" customWidth="1"/>
  </cols>
  <sheetData>
    <row r="1" spans="1:28" x14ac:dyDescent="0.3">
      <c r="A1" t="s">
        <v>481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s="12" t="s">
        <v>482</v>
      </c>
      <c r="J1" s="11" t="s">
        <v>536</v>
      </c>
      <c r="K1" s="1" t="s">
        <v>483</v>
      </c>
      <c r="L1" s="2" t="s">
        <v>740</v>
      </c>
      <c r="M1" s="10" t="s">
        <v>538</v>
      </c>
      <c r="N1" s="11" t="s">
        <v>539</v>
      </c>
      <c r="O1" s="10" t="s">
        <v>540</v>
      </c>
      <c r="Q1"/>
      <c r="R1"/>
      <c r="S1"/>
      <c r="T1"/>
      <c r="W1"/>
      <c r="AB1"/>
    </row>
    <row r="2" spans="1:28" x14ac:dyDescent="0.3">
      <c r="A2" t="s">
        <v>741</v>
      </c>
      <c r="B2">
        <v>5022020</v>
      </c>
      <c r="C2" t="s">
        <v>517</v>
      </c>
      <c r="D2">
        <v>1</v>
      </c>
      <c r="E2" s="10">
        <v>1177.93</v>
      </c>
      <c r="F2" s="10">
        <v>1177.93</v>
      </c>
      <c r="G2" s="10">
        <v>824.55</v>
      </c>
      <c r="H2">
        <v>30</v>
      </c>
      <c r="I2" s="51" t="str">
        <f>_xlfn.XLOOKUP(Q3_2025[[#This Row],[Artikelnr]],Artikel_prijzen[Artnr],Artikel_prijzen[Groep],"")</f>
        <v>Elektra</v>
      </c>
      <c r="J2" s="10">
        <f>_xlfn.XLOOKUP(Q3_2025[[#This Row],[Artikelnr]],Artikel_prijzen[Artnr],Artikel_prijzen[Prijs 2025],"")</f>
        <v>800</v>
      </c>
      <c r="K2" t="str">
        <f>IF(Q3_2025[[#This Row],[Artikelprijs]]&lt;&gt;"",IF(Q3_2025[[#This Row],[Stuksprijs]]=Q3_2025[[#This Row],[Artikelprijs]],"Prijs gelijk","Prijs wijkt af"),"")</f>
        <v>Prijs wijkt af</v>
      </c>
      <c r="L2" t="str">
        <f>IF(Q3_2025[[#This Row],[Relatiekorting percentage]]=0,
    "Nvt",
    IF(Q3_2025[[#This Row],[Brutobedrag 2]] &lt; Q3_2025[[#This Row],[Bruto - Rel.korting]],
        "Nee",
        "Ja"))</f>
        <v>Nee</v>
      </c>
      <c r="M2" s="10">
        <f>IF(Q3_2025[[#This Row],[Artikelprijs]]&lt;&gt;"",Q3_2025[[#This Row],[Artikelprijs]],Q3_2025[[#This Row],[Stuksprijs]])</f>
        <v>800</v>
      </c>
      <c r="N2" s="10">
        <f>Q3_2025[[#This Row],[Besteld]]*Q3_2025[[#This Row],[Prijs 2]]</f>
        <v>800</v>
      </c>
      <c r="O2" s="10">
        <f>IF(Q3_2025[[#This Row],[Brutobedrag 2]]&lt;Q3_2025[[#This Row],[Bruto - Rel.korting]],Q3_2025[[#This Row],[Brutobedrag 2]],Q3_2025[[#This Row],[Brutobedrag 2]]*(100-Q3_2025[[#This Row],[Relatiekorting percentage]])/100)</f>
        <v>800</v>
      </c>
      <c r="Q2"/>
      <c r="R2"/>
      <c r="S2"/>
      <c r="T2"/>
      <c r="W2"/>
      <c r="AB2"/>
    </row>
    <row r="3" spans="1:28" x14ac:dyDescent="0.3">
      <c r="A3" t="s">
        <v>741</v>
      </c>
      <c r="B3">
        <v>5022015</v>
      </c>
      <c r="C3" t="s">
        <v>495</v>
      </c>
      <c r="D3">
        <v>1</v>
      </c>
      <c r="E3" s="10">
        <v>444.44</v>
      </c>
      <c r="F3" s="10">
        <v>444.44</v>
      </c>
      <c r="G3" s="10">
        <v>311.11</v>
      </c>
      <c r="H3">
        <v>30</v>
      </c>
      <c r="I3" s="51" t="str">
        <f>_xlfn.XLOOKUP(Q3_2025[[#This Row],[Artikelnr]],Artikel_prijzen[Artnr],Artikel_prijzen[Groep],"")</f>
        <v>Elektra</v>
      </c>
      <c r="J3" s="10">
        <f>_xlfn.XLOOKUP(Q3_2025[[#This Row],[Artikelnr]],Artikel_prijzen[Artnr],Artikel_prijzen[Prijs 2025],"")</f>
        <v>339.9</v>
      </c>
      <c r="K3" t="str">
        <f>IF(Q3_2025[[#This Row],[Artikelprijs]]&lt;&gt;"",IF(Q3_2025[[#This Row],[Stuksprijs]]=Q3_2025[[#This Row],[Artikelprijs]],"Prijs gelijk","Prijs wijkt af"),"")</f>
        <v>Prijs wijkt af</v>
      </c>
      <c r="L3" t="str">
        <f>IF(Q3_2025[[#This Row],[Relatiekorting percentage]]=0,
    "Nvt",
    IF(Q3_2025[[#This Row],[Brutobedrag 2]] &lt; Q3_2025[[#This Row],[Bruto - Rel.korting]],
        "Nee",
        "Ja"))</f>
        <v>Ja</v>
      </c>
      <c r="M3" s="10">
        <f>IF(Q3_2025[[#This Row],[Artikelprijs]]&lt;&gt;"",Q3_2025[[#This Row],[Artikelprijs]],Q3_2025[[#This Row],[Stuksprijs]])</f>
        <v>339.9</v>
      </c>
      <c r="N3" s="10">
        <f>Q3_2025[[#This Row],[Besteld]]*Q3_2025[[#This Row],[Prijs 2]]</f>
        <v>339.9</v>
      </c>
      <c r="O3" s="10">
        <f>IF(Q3_2025[[#This Row],[Brutobedrag 2]]&lt;Q3_2025[[#This Row],[Bruto - Rel.korting]],Q3_2025[[#This Row],[Brutobedrag 2]],Q3_2025[[#This Row],[Brutobedrag 2]]*(100-Q3_2025[[#This Row],[Relatiekorting percentage]])/100)</f>
        <v>237.93</v>
      </c>
      <c r="Q3"/>
      <c r="R3"/>
      <c r="S3"/>
      <c r="T3"/>
      <c r="W3"/>
      <c r="AB3"/>
    </row>
    <row r="4" spans="1:28" x14ac:dyDescent="0.3">
      <c r="A4" t="s">
        <v>741</v>
      </c>
      <c r="B4">
        <v>5022020</v>
      </c>
      <c r="C4" t="s">
        <v>517</v>
      </c>
      <c r="D4">
        <v>1</v>
      </c>
      <c r="E4" s="10">
        <v>1177.93</v>
      </c>
      <c r="F4" s="10">
        <v>1177.93</v>
      </c>
      <c r="G4" s="10">
        <v>824.55</v>
      </c>
      <c r="H4">
        <v>30</v>
      </c>
      <c r="I4" s="51" t="str">
        <f>_xlfn.XLOOKUP(Q3_2025[[#This Row],[Artikelnr]],Artikel_prijzen[Artnr],Artikel_prijzen[Groep],"")</f>
        <v>Elektra</v>
      </c>
      <c r="J4" s="10">
        <f>_xlfn.XLOOKUP(Q3_2025[[#This Row],[Artikelnr]],Artikel_prijzen[Artnr],Artikel_prijzen[Prijs 2025],"")</f>
        <v>800</v>
      </c>
      <c r="K4" t="str">
        <f>IF(Q3_2025[[#This Row],[Artikelprijs]]&lt;&gt;"",IF(Q3_2025[[#This Row],[Stuksprijs]]=Q3_2025[[#This Row],[Artikelprijs]],"Prijs gelijk","Prijs wijkt af"),"")</f>
        <v>Prijs wijkt af</v>
      </c>
      <c r="L4" t="str">
        <f>IF(Q3_2025[[#This Row],[Relatiekorting percentage]]=0,
    "Nvt",
    IF(Q3_2025[[#This Row],[Brutobedrag 2]] &lt; Q3_2025[[#This Row],[Bruto - Rel.korting]],
        "Nee",
        "Ja"))</f>
        <v>Nee</v>
      </c>
      <c r="M4" s="10">
        <f>IF(Q3_2025[[#This Row],[Artikelprijs]]&lt;&gt;"",Q3_2025[[#This Row],[Artikelprijs]],Q3_2025[[#This Row],[Stuksprijs]])</f>
        <v>800</v>
      </c>
      <c r="N4" s="10">
        <f>Q3_2025[[#This Row],[Besteld]]*Q3_2025[[#This Row],[Prijs 2]]</f>
        <v>800</v>
      </c>
      <c r="O4" s="10">
        <f>IF(Q3_2025[[#This Row],[Brutobedrag 2]]&lt;Q3_2025[[#This Row],[Bruto - Rel.korting]],Q3_2025[[#This Row],[Brutobedrag 2]],Q3_2025[[#This Row],[Brutobedrag 2]]*(100-Q3_2025[[#This Row],[Relatiekorting percentage]])/100)</f>
        <v>800</v>
      </c>
      <c r="Q4"/>
      <c r="R4"/>
      <c r="S4"/>
      <c r="T4"/>
      <c r="W4"/>
      <c r="AB4"/>
    </row>
    <row r="5" spans="1:28" x14ac:dyDescent="0.3">
      <c r="A5" t="s">
        <v>741</v>
      </c>
      <c r="B5">
        <v>5022015</v>
      </c>
      <c r="C5" t="s">
        <v>495</v>
      </c>
      <c r="D5">
        <v>1</v>
      </c>
      <c r="E5" s="10">
        <v>444.44</v>
      </c>
      <c r="F5" s="10">
        <v>444.44</v>
      </c>
      <c r="G5" s="10">
        <v>311.11</v>
      </c>
      <c r="H5">
        <v>30</v>
      </c>
      <c r="I5" s="51" t="str">
        <f>_xlfn.XLOOKUP(Q3_2025[[#This Row],[Artikelnr]],Artikel_prijzen[Artnr],Artikel_prijzen[Groep],"")</f>
        <v>Elektra</v>
      </c>
      <c r="J5" s="10">
        <f>_xlfn.XLOOKUP(Q3_2025[[#This Row],[Artikelnr]],Artikel_prijzen[Artnr],Artikel_prijzen[Prijs 2025],"")</f>
        <v>339.9</v>
      </c>
      <c r="K5" t="str">
        <f>IF(Q3_2025[[#This Row],[Artikelprijs]]&lt;&gt;"",IF(Q3_2025[[#This Row],[Stuksprijs]]=Q3_2025[[#This Row],[Artikelprijs]],"Prijs gelijk","Prijs wijkt af"),"")</f>
        <v>Prijs wijkt af</v>
      </c>
      <c r="L5" t="str">
        <f>IF(Q3_2025[[#This Row],[Relatiekorting percentage]]=0,
    "Nvt",
    IF(Q3_2025[[#This Row],[Brutobedrag 2]] &lt; Q3_2025[[#This Row],[Bruto - Rel.korting]],
        "Nee",
        "Ja"))</f>
        <v>Ja</v>
      </c>
      <c r="M5" s="10">
        <f>IF(Q3_2025[[#This Row],[Artikelprijs]]&lt;&gt;"",Q3_2025[[#This Row],[Artikelprijs]],Q3_2025[[#This Row],[Stuksprijs]])</f>
        <v>339.9</v>
      </c>
      <c r="N5" s="10">
        <f>Q3_2025[[#This Row],[Besteld]]*Q3_2025[[#This Row],[Prijs 2]]</f>
        <v>339.9</v>
      </c>
      <c r="O5" s="10">
        <f>IF(Q3_2025[[#This Row],[Brutobedrag 2]]&lt;Q3_2025[[#This Row],[Bruto - Rel.korting]],Q3_2025[[#This Row],[Brutobedrag 2]],Q3_2025[[#This Row],[Brutobedrag 2]]*(100-Q3_2025[[#This Row],[Relatiekorting percentage]])/100)</f>
        <v>237.93</v>
      </c>
      <c r="Q5"/>
      <c r="R5"/>
      <c r="S5"/>
      <c r="T5"/>
      <c r="W5"/>
      <c r="AB5"/>
    </row>
    <row r="6" spans="1:28" x14ac:dyDescent="0.3">
      <c r="A6" t="s">
        <v>741</v>
      </c>
      <c r="B6">
        <v>5022015</v>
      </c>
      <c r="C6" t="s">
        <v>495</v>
      </c>
      <c r="D6">
        <v>1</v>
      </c>
      <c r="E6" s="10">
        <v>444.44</v>
      </c>
      <c r="F6" s="10">
        <v>444.44</v>
      </c>
      <c r="G6" s="10">
        <v>311.11</v>
      </c>
      <c r="H6">
        <v>30</v>
      </c>
      <c r="I6" s="51" t="str">
        <f>_xlfn.XLOOKUP(Q3_2025[[#This Row],[Artikelnr]],Artikel_prijzen[Artnr],Artikel_prijzen[Groep],"")</f>
        <v>Elektra</v>
      </c>
      <c r="J6" s="10">
        <f>_xlfn.XLOOKUP(Q3_2025[[#This Row],[Artikelnr]],Artikel_prijzen[Artnr],Artikel_prijzen[Prijs 2025],"")</f>
        <v>339.9</v>
      </c>
      <c r="K6" t="str">
        <f>IF(Q3_2025[[#This Row],[Artikelprijs]]&lt;&gt;"",IF(Q3_2025[[#This Row],[Stuksprijs]]=Q3_2025[[#This Row],[Artikelprijs]],"Prijs gelijk","Prijs wijkt af"),"")</f>
        <v>Prijs wijkt af</v>
      </c>
      <c r="L6" t="str">
        <f>IF(Q3_2025[[#This Row],[Relatiekorting percentage]]=0,
    "Nvt",
    IF(Q3_2025[[#This Row],[Brutobedrag 2]] &lt; Q3_2025[[#This Row],[Bruto - Rel.korting]],
        "Nee",
        "Ja"))</f>
        <v>Ja</v>
      </c>
      <c r="M6" s="10">
        <f>IF(Q3_2025[[#This Row],[Artikelprijs]]&lt;&gt;"",Q3_2025[[#This Row],[Artikelprijs]],Q3_2025[[#This Row],[Stuksprijs]])</f>
        <v>339.9</v>
      </c>
      <c r="N6" s="10">
        <f>Q3_2025[[#This Row],[Besteld]]*Q3_2025[[#This Row],[Prijs 2]]</f>
        <v>339.9</v>
      </c>
      <c r="O6" s="10">
        <f>IF(Q3_2025[[#This Row],[Brutobedrag 2]]&lt;Q3_2025[[#This Row],[Bruto - Rel.korting]],Q3_2025[[#This Row],[Brutobedrag 2]],Q3_2025[[#This Row],[Brutobedrag 2]]*(100-Q3_2025[[#This Row],[Relatiekorting percentage]])/100)</f>
        <v>237.93</v>
      </c>
      <c r="Q6"/>
      <c r="R6" s="3"/>
      <c r="S6"/>
      <c r="T6"/>
      <c r="W6"/>
      <c r="AB6"/>
    </row>
    <row r="7" spans="1:28" x14ac:dyDescent="0.3">
      <c r="A7" t="s">
        <v>741</v>
      </c>
      <c r="B7">
        <v>3001102</v>
      </c>
      <c r="C7" t="s">
        <v>742</v>
      </c>
      <c r="D7">
        <v>3</v>
      </c>
      <c r="E7" s="10">
        <v>125.65</v>
      </c>
      <c r="F7" s="10">
        <v>376.95</v>
      </c>
      <c r="G7" s="10">
        <v>263.86</v>
      </c>
      <c r="H7">
        <v>30</v>
      </c>
      <c r="I7" s="51" t="str">
        <f>_xlfn.XLOOKUP(Q3_2025[[#This Row],[Artikelnr]],Artikel_prijzen[Artnr],Artikel_prijzen[Groep],"")</f>
        <v>Elektra</v>
      </c>
      <c r="J7" s="10">
        <f>_xlfn.XLOOKUP(Q3_2025[[#This Row],[Artikelnr]],Artikel_prijzen[Artnr],Artikel_prijzen[Prijs 2025],"")</f>
        <v>106.8625</v>
      </c>
      <c r="K7" t="str">
        <f>IF(Q3_2025[[#This Row],[Artikelprijs]]&lt;&gt;"",IF(Q3_2025[[#This Row],[Stuksprijs]]=Q3_2025[[#This Row],[Artikelprijs]],"Prijs gelijk","Prijs wijkt af"),"")</f>
        <v>Prijs wijkt af</v>
      </c>
      <c r="L7" t="str">
        <f>IF(Q3_2025[[#This Row],[Relatiekorting percentage]]=0,
    "Nvt",
    IF(Q3_2025[[#This Row],[Brutobedrag 2]] &lt; Q3_2025[[#This Row],[Bruto - Rel.korting]],
        "Nee",
        "Ja"))</f>
        <v>Ja</v>
      </c>
      <c r="M7" s="10">
        <f>IF(Q3_2025[[#This Row],[Artikelprijs]]&lt;&gt;"",Q3_2025[[#This Row],[Artikelprijs]],Q3_2025[[#This Row],[Stuksprijs]])</f>
        <v>106.8625</v>
      </c>
      <c r="N7" s="10">
        <f>Q3_2025[[#This Row],[Besteld]]*Q3_2025[[#This Row],[Prijs 2]]</f>
        <v>320.58749999999998</v>
      </c>
      <c r="O7" s="10">
        <f>IF(Q3_2025[[#This Row],[Brutobedrag 2]]&lt;Q3_2025[[#This Row],[Bruto - Rel.korting]],Q3_2025[[#This Row],[Brutobedrag 2]],Q3_2025[[#This Row],[Brutobedrag 2]]*(100-Q3_2025[[#This Row],[Relatiekorting percentage]])/100)</f>
        <v>224.41125</v>
      </c>
      <c r="Q7"/>
      <c r="R7" s="3"/>
      <c r="S7"/>
      <c r="T7"/>
      <c r="W7"/>
      <c r="AB7"/>
    </row>
    <row r="8" spans="1:28" x14ac:dyDescent="0.3">
      <c r="A8" t="s">
        <v>741</v>
      </c>
      <c r="B8">
        <v>3001102</v>
      </c>
      <c r="C8" t="s">
        <v>742</v>
      </c>
      <c r="D8">
        <v>1</v>
      </c>
      <c r="E8" s="10">
        <v>125.65</v>
      </c>
      <c r="F8" s="10">
        <v>125.65</v>
      </c>
      <c r="G8" s="10">
        <v>87.95</v>
      </c>
      <c r="H8">
        <v>30</v>
      </c>
      <c r="I8" s="51" t="str">
        <f>_xlfn.XLOOKUP(Q3_2025[[#This Row],[Artikelnr]],Artikel_prijzen[Artnr],Artikel_prijzen[Groep],"")</f>
        <v>Elektra</v>
      </c>
      <c r="J8" s="10">
        <f>_xlfn.XLOOKUP(Q3_2025[[#This Row],[Artikelnr]],Artikel_prijzen[Artnr],Artikel_prijzen[Prijs 2025],"")</f>
        <v>106.8625</v>
      </c>
      <c r="K8" t="str">
        <f>IF(Q3_2025[[#This Row],[Artikelprijs]]&lt;&gt;"",IF(Q3_2025[[#This Row],[Stuksprijs]]=Q3_2025[[#This Row],[Artikelprijs]],"Prijs gelijk","Prijs wijkt af"),"")</f>
        <v>Prijs wijkt af</v>
      </c>
      <c r="L8" t="str">
        <f>IF(Q3_2025[[#This Row],[Relatiekorting percentage]]=0,
    "Nvt",
    IF(Q3_2025[[#This Row],[Brutobedrag 2]] &lt; Q3_2025[[#This Row],[Bruto - Rel.korting]],
        "Nee",
        "Ja"))</f>
        <v>Ja</v>
      </c>
      <c r="M8" s="10">
        <f>IF(Q3_2025[[#This Row],[Artikelprijs]]&lt;&gt;"",Q3_2025[[#This Row],[Artikelprijs]],Q3_2025[[#This Row],[Stuksprijs]])</f>
        <v>106.8625</v>
      </c>
      <c r="N8" s="10">
        <f>Q3_2025[[#This Row],[Besteld]]*Q3_2025[[#This Row],[Prijs 2]]</f>
        <v>106.8625</v>
      </c>
      <c r="O8" s="10">
        <f>IF(Q3_2025[[#This Row],[Brutobedrag 2]]&lt;Q3_2025[[#This Row],[Bruto - Rel.korting]],Q3_2025[[#This Row],[Brutobedrag 2]],Q3_2025[[#This Row],[Brutobedrag 2]]*(100-Q3_2025[[#This Row],[Relatiekorting percentage]])/100)</f>
        <v>74.803749999999994</v>
      </c>
      <c r="Q8"/>
      <c r="R8" s="3"/>
      <c r="S8"/>
      <c r="T8"/>
      <c r="W8"/>
      <c r="AB8"/>
    </row>
    <row r="9" spans="1:28" x14ac:dyDescent="0.3">
      <c r="A9" t="s">
        <v>741</v>
      </c>
      <c r="B9">
        <v>5022015</v>
      </c>
      <c r="C9" t="s">
        <v>495</v>
      </c>
      <c r="D9">
        <v>1</v>
      </c>
      <c r="E9" s="10">
        <v>444.44</v>
      </c>
      <c r="F9" s="10">
        <v>444.44</v>
      </c>
      <c r="G9" s="10">
        <v>311.11</v>
      </c>
      <c r="H9">
        <v>30</v>
      </c>
      <c r="I9" s="51" t="str">
        <f>_xlfn.XLOOKUP(Q3_2025[[#This Row],[Artikelnr]],Artikel_prijzen[Artnr],Artikel_prijzen[Groep],"")</f>
        <v>Elektra</v>
      </c>
      <c r="J9" s="10">
        <f>_xlfn.XLOOKUP(Q3_2025[[#This Row],[Artikelnr]],Artikel_prijzen[Artnr],Artikel_prijzen[Prijs 2025],"")</f>
        <v>339.9</v>
      </c>
      <c r="K9" t="str">
        <f>IF(Q3_2025[[#This Row],[Artikelprijs]]&lt;&gt;"",IF(Q3_2025[[#This Row],[Stuksprijs]]=Q3_2025[[#This Row],[Artikelprijs]],"Prijs gelijk","Prijs wijkt af"),"")</f>
        <v>Prijs wijkt af</v>
      </c>
      <c r="L9" t="str">
        <f>IF(Q3_2025[[#This Row],[Relatiekorting percentage]]=0,
    "Nvt",
    IF(Q3_2025[[#This Row],[Brutobedrag 2]] &lt; Q3_2025[[#This Row],[Bruto - Rel.korting]],
        "Nee",
        "Ja"))</f>
        <v>Ja</v>
      </c>
      <c r="M9" s="10">
        <f>IF(Q3_2025[[#This Row],[Artikelprijs]]&lt;&gt;"",Q3_2025[[#This Row],[Artikelprijs]],Q3_2025[[#This Row],[Stuksprijs]])</f>
        <v>339.9</v>
      </c>
      <c r="N9" s="10">
        <f>Q3_2025[[#This Row],[Besteld]]*Q3_2025[[#This Row],[Prijs 2]]</f>
        <v>339.9</v>
      </c>
      <c r="O9" s="10">
        <f>IF(Q3_2025[[#This Row],[Brutobedrag 2]]&lt;Q3_2025[[#This Row],[Bruto - Rel.korting]],Q3_2025[[#This Row],[Brutobedrag 2]],Q3_2025[[#This Row],[Brutobedrag 2]]*(100-Q3_2025[[#This Row],[Relatiekorting percentage]])/100)</f>
        <v>237.93</v>
      </c>
      <c r="Q9"/>
      <c r="R9" s="3"/>
      <c r="S9"/>
      <c r="T9"/>
      <c r="W9"/>
      <c r="AB9"/>
    </row>
    <row r="10" spans="1:28" x14ac:dyDescent="0.3">
      <c r="A10" t="s">
        <v>741</v>
      </c>
      <c r="B10">
        <v>3001102</v>
      </c>
      <c r="C10" t="s">
        <v>742</v>
      </c>
      <c r="D10">
        <v>12</v>
      </c>
      <c r="E10" s="10">
        <v>125.65</v>
      </c>
      <c r="F10" s="10">
        <v>1507.8</v>
      </c>
      <c r="G10" s="10">
        <v>1055.46</v>
      </c>
      <c r="H10">
        <v>30</v>
      </c>
      <c r="I10" s="51" t="str">
        <f>_xlfn.XLOOKUP(Q3_2025[[#This Row],[Artikelnr]],Artikel_prijzen[Artnr],Artikel_prijzen[Groep],"")</f>
        <v>Elektra</v>
      </c>
      <c r="J10" s="10">
        <f>_xlfn.XLOOKUP(Q3_2025[[#This Row],[Artikelnr]],Artikel_prijzen[Artnr],Artikel_prijzen[Prijs 2025],"")</f>
        <v>106.8625</v>
      </c>
      <c r="K10" t="str">
        <f>IF(Q3_2025[[#This Row],[Artikelprijs]]&lt;&gt;"",IF(Q3_2025[[#This Row],[Stuksprijs]]=Q3_2025[[#This Row],[Artikelprijs]],"Prijs gelijk","Prijs wijkt af"),"")</f>
        <v>Prijs wijkt af</v>
      </c>
      <c r="L10" t="str">
        <f>IF(Q3_2025[[#This Row],[Relatiekorting percentage]]=0,
    "Nvt",
    IF(Q3_2025[[#This Row],[Brutobedrag 2]] &lt; Q3_2025[[#This Row],[Bruto - Rel.korting]],
        "Nee",
        "Ja"))</f>
        <v>Ja</v>
      </c>
      <c r="M10" s="10">
        <f>IF(Q3_2025[[#This Row],[Artikelprijs]]&lt;&gt;"",Q3_2025[[#This Row],[Artikelprijs]],Q3_2025[[#This Row],[Stuksprijs]])</f>
        <v>106.8625</v>
      </c>
      <c r="N10" s="10">
        <f>Q3_2025[[#This Row],[Besteld]]*Q3_2025[[#This Row],[Prijs 2]]</f>
        <v>1282.3499999999999</v>
      </c>
      <c r="O10" s="10">
        <f>IF(Q3_2025[[#This Row],[Brutobedrag 2]]&lt;Q3_2025[[#This Row],[Bruto - Rel.korting]],Q3_2025[[#This Row],[Brutobedrag 2]],Q3_2025[[#This Row],[Brutobedrag 2]]*(100-Q3_2025[[#This Row],[Relatiekorting percentage]])/100)</f>
        <v>897.64499999999998</v>
      </c>
      <c r="Q10"/>
      <c r="R10" s="3"/>
      <c r="S10"/>
      <c r="T10"/>
      <c r="W10"/>
      <c r="AB10"/>
    </row>
    <row r="11" spans="1:28" x14ac:dyDescent="0.3">
      <c r="A11" t="s">
        <v>741</v>
      </c>
      <c r="B11">
        <v>5020001</v>
      </c>
      <c r="C11" t="s">
        <v>46</v>
      </c>
      <c r="D11">
        <v>24</v>
      </c>
      <c r="E11" s="10">
        <v>29.35</v>
      </c>
      <c r="F11" s="10">
        <v>704.4</v>
      </c>
      <c r="G11" s="10">
        <v>493.08</v>
      </c>
      <c r="H11">
        <v>30</v>
      </c>
      <c r="I11" s="51" t="str">
        <f>_xlfn.XLOOKUP(Q3_2025[[#This Row],[Artikelnr]],Artikel_prijzen[Artnr],Artikel_prijzen[Groep],"")</f>
        <v/>
      </c>
      <c r="J11" s="10" t="str">
        <f>_xlfn.XLOOKUP(Q3_2025[[#This Row],[Artikelnr]],Artikel_prijzen[Artnr],Artikel_prijzen[Prijs 2025],"")</f>
        <v/>
      </c>
      <c r="K11" t="str">
        <f>IF(Q3_2025[[#This Row],[Artikelprijs]]&lt;&gt;"",IF(Q3_2025[[#This Row],[Stuksprijs]]=Q3_2025[[#This Row],[Artikelprijs]],"Prijs gelijk","Prijs wijkt af"),"")</f>
        <v/>
      </c>
      <c r="L11" t="str">
        <f>IF(Q3_2025[[#This Row],[Relatiekorting percentage]]=0,
    "Nvt",
    IF(Q3_2025[[#This Row],[Brutobedrag 2]] &lt; Q3_2025[[#This Row],[Bruto - Rel.korting]],
        "Nee",
        "Ja"))</f>
        <v>Ja</v>
      </c>
      <c r="M11" s="10">
        <f>IF(Q3_2025[[#This Row],[Artikelprijs]]&lt;&gt;"",Q3_2025[[#This Row],[Artikelprijs]],Q3_2025[[#This Row],[Stuksprijs]])</f>
        <v>29.35</v>
      </c>
      <c r="N11" s="10">
        <f>Q3_2025[[#This Row],[Besteld]]*Q3_2025[[#This Row],[Prijs 2]]</f>
        <v>704.40000000000009</v>
      </c>
      <c r="O11" s="10">
        <f>IF(Q3_2025[[#This Row],[Brutobedrag 2]]&lt;Q3_2025[[#This Row],[Bruto - Rel.korting]],Q3_2025[[#This Row],[Brutobedrag 2]],Q3_2025[[#This Row],[Brutobedrag 2]]*(100-Q3_2025[[#This Row],[Relatiekorting percentage]])/100)</f>
        <v>493.0800000000001</v>
      </c>
      <c r="Q11"/>
      <c r="R11" s="3"/>
      <c r="S11"/>
      <c r="T11"/>
      <c r="W11"/>
      <c r="AB11"/>
    </row>
    <row r="12" spans="1:28" x14ac:dyDescent="0.3">
      <c r="A12" t="s">
        <v>741</v>
      </c>
      <c r="B12">
        <v>3001044</v>
      </c>
      <c r="C12" t="s">
        <v>47</v>
      </c>
      <c r="D12">
        <v>24</v>
      </c>
      <c r="E12" s="10">
        <v>0</v>
      </c>
      <c r="F12" s="10">
        <v>0</v>
      </c>
      <c r="G12" s="10">
        <v>0</v>
      </c>
      <c r="H12">
        <v>0</v>
      </c>
      <c r="I12" s="51" t="str">
        <f>_xlfn.XLOOKUP(Q3_2025[[#This Row],[Artikelnr]],Artikel_prijzen[Artnr],Artikel_prijzen[Groep],"")</f>
        <v/>
      </c>
      <c r="J12" s="10" t="str">
        <f>_xlfn.XLOOKUP(Q3_2025[[#This Row],[Artikelnr]],Artikel_prijzen[Artnr],Artikel_prijzen[Prijs 2025],"")</f>
        <v/>
      </c>
      <c r="K12" t="str">
        <f>IF(Q3_2025[[#This Row],[Artikelprijs]]&lt;&gt;"",IF(Q3_2025[[#This Row],[Stuksprijs]]=Q3_2025[[#This Row],[Artikelprijs]],"Prijs gelijk","Prijs wijkt af"),"")</f>
        <v/>
      </c>
      <c r="L12" t="str">
        <f>IF(Q3_2025[[#This Row],[Relatiekorting percentage]]=0,
    "Nvt",
    IF(Q3_2025[[#This Row],[Brutobedrag 2]] &lt; Q3_2025[[#This Row],[Bruto - Rel.korting]],
        "Nee",
        "Ja"))</f>
        <v>Nvt</v>
      </c>
      <c r="M12" s="10">
        <f>IF(Q3_2025[[#This Row],[Artikelprijs]]&lt;&gt;"",Q3_2025[[#This Row],[Artikelprijs]],Q3_2025[[#This Row],[Stuksprijs]])</f>
        <v>0</v>
      </c>
      <c r="N12" s="10">
        <f>Q3_2025[[#This Row],[Besteld]]*Q3_2025[[#This Row],[Prijs 2]]</f>
        <v>0</v>
      </c>
      <c r="O12" s="10">
        <f>IF(Q3_2025[[#This Row],[Brutobedrag 2]]&lt;Q3_2025[[#This Row],[Bruto - Rel.korting]],Q3_2025[[#This Row],[Brutobedrag 2]],Q3_2025[[#This Row],[Brutobedrag 2]]*(100-Q3_2025[[#This Row],[Relatiekorting percentage]])/100)</f>
        <v>0</v>
      </c>
      <c r="Q12"/>
      <c r="R12" s="3"/>
      <c r="S12"/>
      <c r="T12"/>
      <c r="W12"/>
      <c r="AB12"/>
    </row>
    <row r="13" spans="1:28" x14ac:dyDescent="0.3">
      <c r="A13" t="s">
        <v>741</v>
      </c>
      <c r="B13">
        <v>3001102</v>
      </c>
      <c r="C13" t="s">
        <v>742</v>
      </c>
      <c r="D13">
        <v>20</v>
      </c>
      <c r="E13" s="10">
        <v>125.65</v>
      </c>
      <c r="F13" s="10">
        <v>2513</v>
      </c>
      <c r="G13" s="10">
        <v>1759.1</v>
      </c>
      <c r="H13">
        <v>30</v>
      </c>
      <c r="I13" s="51" t="str">
        <f>_xlfn.XLOOKUP(Q3_2025[[#This Row],[Artikelnr]],Artikel_prijzen[Artnr],Artikel_prijzen[Groep],"")</f>
        <v>Elektra</v>
      </c>
      <c r="J13" s="10">
        <f>_xlfn.XLOOKUP(Q3_2025[[#This Row],[Artikelnr]],Artikel_prijzen[Artnr],Artikel_prijzen[Prijs 2025],"")</f>
        <v>106.8625</v>
      </c>
      <c r="K13" t="str">
        <f>IF(Q3_2025[[#This Row],[Artikelprijs]]&lt;&gt;"",IF(Q3_2025[[#This Row],[Stuksprijs]]=Q3_2025[[#This Row],[Artikelprijs]],"Prijs gelijk","Prijs wijkt af"),"")</f>
        <v>Prijs wijkt af</v>
      </c>
      <c r="L13" t="str">
        <f>IF(Q3_2025[[#This Row],[Relatiekorting percentage]]=0,
    "Nvt",
    IF(Q3_2025[[#This Row],[Brutobedrag 2]] &lt; Q3_2025[[#This Row],[Bruto - Rel.korting]],
        "Nee",
        "Ja"))</f>
        <v>Ja</v>
      </c>
      <c r="M13" s="10">
        <f>IF(Q3_2025[[#This Row],[Artikelprijs]]&lt;&gt;"",Q3_2025[[#This Row],[Artikelprijs]],Q3_2025[[#This Row],[Stuksprijs]])</f>
        <v>106.8625</v>
      </c>
      <c r="N13" s="10">
        <f>Q3_2025[[#This Row],[Besteld]]*Q3_2025[[#This Row],[Prijs 2]]</f>
        <v>2137.25</v>
      </c>
      <c r="O13" s="10">
        <f>IF(Q3_2025[[#This Row],[Brutobedrag 2]]&lt;Q3_2025[[#This Row],[Bruto - Rel.korting]],Q3_2025[[#This Row],[Brutobedrag 2]],Q3_2025[[#This Row],[Brutobedrag 2]]*(100-Q3_2025[[#This Row],[Relatiekorting percentage]])/100)</f>
        <v>1496.075</v>
      </c>
      <c r="Q13"/>
      <c r="R13" s="3"/>
      <c r="S13"/>
      <c r="T13"/>
      <c r="W13"/>
      <c r="AB13"/>
    </row>
    <row r="14" spans="1:28" x14ac:dyDescent="0.3">
      <c r="A14" t="s">
        <v>741</v>
      </c>
      <c r="B14">
        <v>5020001</v>
      </c>
      <c r="C14" t="s">
        <v>46</v>
      </c>
      <c r="D14">
        <v>40</v>
      </c>
      <c r="E14" s="10">
        <v>29.35</v>
      </c>
      <c r="F14" s="10">
        <v>1174</v>
      </c>
      <c r="G14" s="10">
        <v>821.8</v>
      </c>
      <c r="H14">
        <v>30</v>
      </c>
      <c r="I14" s="51" t="str">
        <f>_xlfn.XLOOKUP(Q3_2025[[#This Row],[Artikelnr]],Artikel_prijzen[Artnr],Artikel_prijzen[Groep],"")</f>
        <v/>
      </c>
      <c r="J14" s="10" t="str">
        <f>_xlfn.XLOOKUP(Q3_2025[[#This Row],[Artikelnr]],Artikel_prijzen[Artnr],Artikel_prijzen[Prijs 2025],"")</f>
        <v/>
      </c>
      <c r="K14" t="str">
        <f>IF(Q3_2025[[#This Row],[Artikelprijs]]&lt;&gt;"",IF(Q3_2025[[#This Row],[Stuksprijs]]=Q3_2025[[#This Row],[Artikelprijs]],"Prijs gelijk","Prijs wijkt af"),"")</f>
        <v/>
      </c>
      <c r="L14" t="str">
        <f>IF(Q3_2025[[#This Row],[Relatiekorting percentage]]=0,
    "Nvt",
    IF(Q3_2025[[#This Row],[Brutobedrag 2]] &lt; Q3_2025[[#This Row],[Bruto - Rel.korting]],
        "Nee",
        "Ja"))</f>
        <v>Ja</v>
      </c>
      <c r="M14" s="10">
        <f>IF(Q3_2025[[#This Row],[Artikelprijs]]&lt;&gt;"",Q3_2025[[#This Row],[Artikelprijs]],Q3_2025[[#This Row],[Stuksprijs]])</f>
        <v>29.35</v>
      </c>
      <c r="N14" s="10">
        <f>Q3_2025[[#This Row],[Besteld]]*Q3_2025[[#This Row],[Prijs 2]]</f>
        <v>1174</v>
      </c>
      <c r="O14" s="10">
        <f>IF(Q3_2025[[#This Row],[Brutobedrag 2]]&lt;Q3_2025[[#This Row],[Bruto - Rel.korting]],Q3_2025[[#This Row],[Brutobedrag 2]],Q3_2025[[#This Row],[Brutobedrag 2]]*(100-Q3_2025[[#This Row],[Relatiekorting percentage]])/100)</f>
        <v>821.8</v>
      </c>
      <c r="Q14"/>
      <c r="R14" s="3"/>
      <c r="S14"/>
      <c r="T14"/>
      <c r="W14"/>
      <c r="AB14"/>
    </row>
    <row r="15" spans="1:28" x14ac:dyDescent="0.3">
      <c r="A15" t="s">
        <v>741</v>
      </c>
      <c r="B15">
        <v>3001044</v>
      </c>
      <c r="C15" t="s">
        <v>47</v>
      </c>
      <c r="D15">
        <v>40</v>
      </c>
      <c r="E15" s="10">
        <v>0</v>
      </c>
      <c r="F15" s="10">
        <v>0</v>
      </c>
      <c r="G15" s="10">
        <v>0</v>
      </c>
      <c r="H15">
        <v>0</v>
      </c>
      <c r="I15" s="51" t="str">
        <f>_xlfn.XLOOKUP(Q3_2025[[#This Row],[Artikelnr]],Artikel_prijzen[Artnr],Artikel_prijzen[Groep],"")</f>
        <v/>
      </c>
      <c r="J15" s="10" t="str">
        <f>_xlfn.XLOOKUP(Q3_2025[[#This Row],[Artikelnr]],Artikel_prijzen[Artnr],Artikel_prijzen[Prijs 2025],"")</f>
        <v/>
      </c>
      <c r="K15" t="str">
        <f>IF(Q3_2025[[#This Row],[Artikelprijs]]&lt;&gt;"",IF(Q3_2025[[#This Row],[Stuksprijs]]=Q3_2025[[#This Row],[Artikelprijs]],"Prijs gelijk","Prijs wijkt af"),"")</f>
        <v/>
      </c>
      <c r="L15" t="str">
        <f>IF(Q3_2025[[#This Row],[Relatiekorting percentage]]=0,
    "Nvt",
    IF(Q3_2025[[#This Row],[Brutobedrag 2]] &lt; Q3_2025[[#This Row],[Bruto - Rel.korting]],
        "Nee",
        "Ja"))</f>
        <v>Nvt</v>
      </c>
      <c r="M15" s="10">
        <f>IF(Q3_2025[[#This Row],[Artikelprijs]]&lt;&gt;"",Q3_2025[[#This Row],[Artikelprijs]],Q3_2025[[#This Row],[Stuksprijs]])</f>
        <v>0</v>
      </c>
      <c r="N15" s="10">
        <f>Q3_2025[[#This Row],[Besteld]]*Q3_2025[[#This Row],[Prijs 2]]</f>
        <v>0</v>
      </c>
      <c r="O15" s="10">
        <f>IF(Q3_2025[[#This Row],[Brutobedrag 2]]&lt;Q3_2025[[#This Row],[Bruto - Rel.korting]],Q3_2025[[#This Row],[Brutobedrag 2]],Q3_2025[[#This Row],[Brutobedrag 2]]*(100-Q3_2025[[#This Row],[Relatiekorting percentage]])/100)</f>
        <v>0</v>
      </c>
      <c r="Q15"/>
      <c r="R15" s="3"/>
      <c r="S15"/>
      <c r="T15"/>
      <c r="W15"/>
      <c r="AB15"/>
    </row>
    <row r="16" spans="1:28" x14ac:dyDescent="0.3">
      <c r="A16" t="s">
        <v>741</v>
      </c>
      <c r="B16">
        <v>3001102</v>
      </c>
      <c r="C16" t="s">
        <v>742</v>
      </c>
      <c r="D16">
        <v>12</v>
      </c>
      <c r="E16" s="10">
        <v>125.65</v>
      </c>
      <c r="F16" s="10">
        <v>1507.8</v>
      </c>
      <c r="G16" s="10">
        <v>1055.46</v>
      </c>
      <c r="H16">
        <v>30</v>
      </c>
      <c r="I16" s="51" t="str">
        <f>_xlfn.XLOOKUP(Q3_2025[[#This Row],[Artikelnr]],Artikel_prijzen[Artnr],Artikel_prijzen[Groep],"")</f>
        <v>Elektra</v>
      </c>
      <c r="J16" s="10">
        <f>_xlfn.XLOOKUP(Q3_2025[[#This Row],[Artikelnr]],Artikel_prijzen[Artnr],Artikel_prijzen[Prijs 2025],"")</f>
        <v>106.8625</v>
      </c>
      <c r="K16" t="str">
        <f>IF(Q3_2025[[#This Row],[Artikelprijs]]&lt;&gt;"",IF(Q3_2025[[#This Row],[Stuksprijs]]=Q3_2025[[#This Row],[Artikelprijs]],"Prijs gelijk","Prijs wijkt af"),"")</f>
        <v>Prijs wijkt af</v>
      </c>
      <c r="L16" t="str">
        <f>IF(Q3_2025[[#This Row],[Relatiekorting percentage]]=0,
    "Nvt",
    IF(Q3_2025[[#This Row],[Brutobedrag 2]] &lt; Q3_2025[[#This Row],[Bruto - Rel.korting]],
        "Nee",
        "Ja"))</f>
        <v>Ja</v>
      </c>
      <c r="M16" s="10">
        <f>IF(Q3_2025[[#This Row],[Artikelprijs]]&lt;&gt;"",Q3_2025[[#This Row],[Artikelprijs]],Q3_2025[[#This Row],[Stuksprijs]])</f>
        <v>106.8625</v>
      </c>
      <c r="N16" s="10">
        <f>Q3_2025[[#This Row],[Besteld]]*Q3_2025[[#This Row],[Prijs 2]]</f>
        <v>1282.3499999999999</v>
      </c>
      <c r="O16" s="10">
        <f>IF(Q3_2025[[#This Row],[Brutobedrag 2]]&lt;Q3_2025[[#This Row],[Bruto - Rel.korting]],Q3_2025[[#This Row],[Brutobedrag 2]],Q3_2025[[#This Row],[Brutobedrag 2]]*(100-Q3_2025[[#This Row],[Relatiekorting percentage]])/100)</f>
        <v>897.64499999999998</v>
      </c>
      <c r="Q16"/>
      <c r="R16" s="3"/>
      <c r="S16"/>
      <c r="T16"/>
      <c r="W16"/>
      <c r="AB16"/>
    </row>
    <row r="17" spans="1:28" x14ac:dyDescent="0.3">
      <c r="A17" t="s">
        <v>741</v>
      </c>
      <c r="B17">
        <v>5020001</v>
      </c>
      <c r="C17" t="s">
        <v>46</v>
      </c>
      <c r="D17">
        <v>24</v>
      </c>
      <c r="E17" s="10">
        <v>29.35</v>
      </c>
      <c r="F17" s="10">
        <v>704.4</v>
      </c>
      <c r="G17" s="10">
        <v>493.08</v>
      </c>
      <c r="H17">
        <v>30</v>
      </c>
      <c r="I17" s="51" t="str">
        <f>_xlfn.XLOOKUP(Q3_2025[[#This Row],[Artikelnr]],Artikel_prijzen[Artnr],Artikel_prijzen[Groep],"")</f>
        <v/>
      </c>
      <c r="J17" s="10" t="str">
        <f>_xlfn.XLOOKUP(Q3_2025[[#This Row],[Artikelnr]],Artikel_prijzen[Artnr],Artikel_prijzen[Prijs 2025],"")</f>
        <v/>
      </c>
      <c r="K17" t="str">
        <f>IF(Q3_2025[[#This Row],[Artikelprijs]]&lt;&gt;"",IF(Q3_2025[[#This Row],[Stuksprijs]]=Q3_2025[[#This Row],[Artikelprijs]],"Prijs gelijk","Prijs wijkt af"),"")</f>
        <v/>
      </c>
      <c r="L17" t="str">
        <f>IF(Q3_2025[[#This Row],[Relatiekorting percentage]]=0,
    "Nvt",
    IF(Q3_2025[[#This Row],[Brutobedrag 2]] &lt; Q3_2025[[#This Row],[Bruto - Rel.korting]],
        "Nee",
        "Ja"))</f>
        <v>Ja</v>
      </c>
      <c r="M17" s="10">
        <f>IF(Q3_2025[[#This Row],[Artikelprijs]]&lt;&gt;"",Q3_2025[[#This Row],[Artikelprijs]],Q3_2025[[#This Row],[Stuksprijs]])</f>
        <v>29.35</v>
      </c>
      <c r="N17" s="10">
        <f>Q3_2025[[#This Row],[Besteld]]*Q3_2025[[#This Row],[Prijs 2]]</f>
        <v>704.40000000000009</v>
      </c>
      <c r="O17" s="10">
        <f>IF(Q3_2025[[#This Row],[Brutobedrag 2]]&lt;Q3_2025[[#This Row],[Bruto - Rel.korting]],Q3_2025[[#This Row],[Brutobedrag 2]],Q3_2025[[#This Row],[Brutobedrag 2]]*(100-Q3_2025[[#This Row],[Relatiekorting percentage]])/100)</f>
        <v>493.0800000000001</v>
      </c>
      <c r="Q17"/>
      <c r="R17" s="3"/>
      <c r="S17"/>
      <c r="T17"/>
      <c r="W17"/>
      <c r="AB17"/>
    </row>
    <row r="18" spans="1:28" x14ac:dyDescent="0.3">
      <c r="A18" t="s">
        <v>741</v>
      </c>
      <c r="B18">
        <v>3001044</v>
      </c>
      <c r="C18" t="s">
        <v>47</v>
      </c>
      <c r="D18">
        <v>24</v>
      </c>
      <c r="E18" s="10">
        <v>0</v>
      </c>
      <c r="F18" s="10">
        <v>0</v>
      </c>
      <c r="G18" s="10">
        <v>0</v>
      </c>
      <c r="H18">
        <v>0</v>
      </c>
      <c r="I18" s="51" t="str">
        <f>_xlfn.XLOOKUP(Q3_2025[[#This Row],[Artikelnr]],Artikel_prijzen[Artnr],Artikel_prijzen[Groep],"")</f>
        <v/>
      </c>
      <c r="J18" s="10" t="str">
        <f>_xlfn.XLOOKUP(Q3_2025[[#This Row],[Artikelnr]],Artikel_prijzen[Artnr],Artikel_prijzen[Prijs 2025],"")</f>
        <v/>
      </c>
      <c r="K18" t="str">
        <f>IF(Q3_2025[[#This Row],[Artikelprijs]]&lt;&gt;"",IF(Q3_2025[[#This Row],[Stuksprijs]]=Q3_2025[[#This Row],[Artikelprijs]],"Prijs gelijk","Prijs wijkt af"),"")</f>
        <v/>
      </c>
      <c r="L18" t="str">
        <f>IF(Q3_2025[[#This Row],[Relatiekorting percentage]]=0,
    "Nvt",
    IF(Q3_2025[[#This Row],[Brutobedrag 2]] &lt; Q3_2025[[#This Row],[Bruto - Rel.korting]],
        "Nee",
        "Ja"))</f>
        <v>Nvt</v>
      </c>
      <c r="M18" s="10">
        <f>IF(Q3_2025[[#This Row],[Artikelprijs]]&lt;&gt;"",Q3_2025[[#This Row],[Artikelprijs]],Q3_2025[[#This Row],[Stuksprijs]])</f>
        <v>0</v>
      </c>
      <c r="N18" s="10">
        <f>Q3_2025[[#This Row],[Besteld]]*Q3_2025[[#This Row],[Prijs 2]]</f>
        <v>0</v>
      </c>
      <c r="O18" s="10">
        <f>IF(Q3_2025[[#This Row],[Brutobedrag 2]]&lt;Q3_2025[[#This Row],[Bruto - Rel.korting]],Q3_2025[[#This Row],[Brutobedrag 2]],Q3_2025[[#This Row],[Brutobedrag 2]]*(100-Q3_2025[[#This Row],[Relatiekorting percentage]])/100)</f>
        <v>0</v>
      </c>
      <c r="Q18"/>
      <c r="R18" s="3"/>
      <c r="S18"/>
      <c r="T18"/>
      <c r="W18"/>
      <c r="AB18"/>
    </row>
    <row r="19" spans="1:28" x14ac:dyDescent="0.3">
      <c r="A19" t="s">
        <v>741</v>
      </c>
      <c r="B19">
        <v>3001102</v>
      </c>
      <c r="C19" t="s">
        <v>742</v>
      </c>
      <c r="D19">
        <v>19</v>
      </c>
      <c r="E19" s="10">
        <v>125.65</v>
      </c>
      <c r="F19" s="10">
        <v>2387.35</v>
      </c>
      <c r="G19" s="10">
        <v>1671.14</v>
      </c>
      <c r="H19">
        <v>30</v>
      </c>
      <c r="I19" s="51" t="str">
        <f>_xlfn.XLOOKUP(Q3_2025[[#This Row],[Artikelnr]],Artikel_prijzen[Artnr],Artikel_prijzen[Groep],"")</f>
        <v>Elektra</v>
      </c>
      <c r="J19" s="10">
        <f>_xlfn.XLOOKUP(Q3_2025[[#This Row],[Artikelnr]],Artikel_prijzen[Artnr],Artikel_prijzen[Prijs 2025],"")</f>
        <v>106.8625</v>
      </c>
      <c r="K19" t="str">
        <f>IF(Q3_2025[[#This Row],[Artikelprijs]]&lt;&gt;"",IF(Q3_2025[[#This Row],[Stuksprijs]]=Q3_2025[[#This Row],[Artikelprijs]],"Prijs gelijk","Prijs wijkt af"),"")</f>
        <v>Prijs wijkt af</v>
      </c>
      <c r="L19" t="str">
        <f>IF(Q3_2025[[#This Row],[Relatiekorting percentage]]=0,
    "Nvt",
    IF(Q3_2025[[#This Row],[Brutobedrag 2]] &lt; Q3_2025[[#This Row],[Bruto - Rel.korting]],
        "Nee",
        "Ja"))</f>
        <v>Ja</v>
      </c>
      <c r="M19" s="10">
        <f>IF(Q3_2025[[#This Row],[Artikelprijs]]&lt;&gt;"",Q3_2025[[#This Row],[Artikelprijs]],Q3_2025[[#This Row],[Stuksprijs]])</f>
        <v>106.8625</v>
      </c>
      <c r="N19" s="10">
        <f>Q3_2025[[#This Row],[Besteld]]*Q3_2025[[#This Row],[Prijs 2]]</f>
        <v>2030.3875</v>
      </c>
      <c r="O19" s="10">
        <f>IF(Q3_2025[[#This Row],[Brutobedrag 2]]&lt;Q3_2025[[#This Row],[Bruto - Rel.korting]],Q3_2025[[#This Row],[Brutobedrag 2]],Q3_2025[[#This Row],[Brutobedrag 2]]*(100-Q3_2025[[#This Row],[Relatiekorting percentage]])/100)</f>
        <v>1421.27125</v>
      </c>
      <c r="Q19"/>
      <c r="R19" s="3"/>
      <c r="S19"/>
      <c r="T19"/>
      <c r="W19"/>
      <c r="AB19"/>
    </row>
    <row r="20" spans="1:28" x14ac:dyDescent="0.3">
      <c r="A20" t="s">
        <v>741</v>
      </c>
      <c r="B20">
        <v>5020001</v>
      </c>
      <c r="C20" t="s">
        <v>46</v>
      </c>
      <c r="D20">
        <v>37</v>
      </c>
      <c r="E20" s="10">
        <v>29.35</v>
      </c>
      <c r="F20" s="10">
        <v>1085.95</v>
      </c>
      <c r="G20" s="10">
        <v>760.16</v>
      </c>
      <c r="H20">
        <v>30</v>
      </c>
      <c r="I20" s="51" t="str">
        <f>_xlfn.XLOOKUP(Q3_2025[[#This Row],[Artikelnr]],Artikel_prijzen[Artnr],Artikel_prijzen[Groep],"")</f>
        <v/>
      </c>
      <c r="J20" s="10" t="str">
        <f>_xlfn.XLOOKUP(Q3_2025[[#This Row],[Artikelnr]],Artikel_prijzen[Artnr],Artikel_prijzen[Prijs 2025],"")</f>
        <v/>
      </c>
      <c r="K20" t="str">
        <f>IF(Q3_2025[[#This Row],[Artikelprijs]]&lt;&gt;"",IF(Q3_2025[[#This Row],[Stuksprijs]]=Q3_2025[[#This Row],[Artikelprijs]],"Prijs gelijk","Prijs wijkt af"),"")</f>
        <v/>
      </c>
      <c r="L20" t="str">
        <f>IF(Q3_2025[[#This Row],[Relatiekorting percentage]]=0,
    "Nvt",
    IF(Q3_2025[[#This Row],[Brutobedrag 2]] &lt; Q3_2025[[#This Row],[Bruto - Rel.korting]],
        "Nee",
        "Ja"))</f>
        <v>Ja</v>
      </c>
      <c r="M20" s="10">
        <f>IF(Q3_2025[[#This Row],[Artikelprijs]]&lt;&gt;"",Q3_2025[[#This Row],[Artikelprijs]],Q3_2025[[#This Row],[Stuksprijs]])</f>
        <v>29.35</v>
      </c>
      <c r="N20" s="10">
        <f>Q3_2025[[#This Row],[Besteld]]*Q3_2025[[#This Row],[Prijs 2]]</f>
        <v>1085.95</v>
      </c>
      <c r="O20" s="10">
        <f>IF(Q3_2025[[#This Row],[Brutobedrag 2]]&lt;Q3_2025[[#This Row],[Bruto - Rel.korting]],Q3_2025[[#This Row],[Brutobedrag 2]],Q3_2025[[#This Row],[Brutobedrag 2]]*(100-Q3_2025[[#This Row],[Relatiekorting percentage]])/100)</f>
        <v>760.16499999999996</v>
      </c>
      <c r="Q20"/>
      <c r="R20" s="3"/>
      <c r="S20"/>
      <c r="T20"/>
      <c r="W20"/>
      <c r="AB20"/>
    </row>
    <row r="21" spans="1:28" x14ac:dyDescent="0.3">
      <c r="A21" t="s">
        <v>741</v>
      </c>
      <c r="B21">
        <v>3001044</v>
      </c>
      <c r="C21" t="s">
        <v>47</v>
      </c>
      <c r="D21">
        <v>37</v>
      </c>
      <c r="E21" s="10">
        <v>0</v>
      </c>
      <c r="F21" s="10">
        <v>0</v>
      </c>
      <c r="G21" s="10">
        <v>0</v>
      </c>
      <c r="H21">
        <v>0</v>
      </c>
      <c r="I21" s="51" t="str">
        <f>_xlfn.XLOOKUP(Q3_2025[[#This Row],[Artikelnr]],Artikel_prijzen[Artnr],Artikel_prijzen[Groep],"")</f>
        <v/>
      </c>
      <c r="J21" s="10" t="str">
        <f>_xlfn.XLOOKUP(Q3_2025[[#This Row],[Artikelnr]],Artikel_prijzen[Artnr],Artikel_prijzen[Prijs 2025],"")</f>
        <v/>
      </c>
      <c r="K21" t="str">
        <f>IF(Q3_2025[[#This Row],[Artikelprijs]]&lt;&gt;"",IF(Q3_2025[[#This Row],[Stuksprijs]]=Q3_2025[[#This Row],[Artikelprijs]],"Prijs gelijk","Prijs wijkt af"),"")</f>
        <v/>
      </c>
      <c r="L21" t="str">
        <f>IF(Q3_2025[[#This Row],[Relatiekorting percentage]]=0,
    "Nvt",
    IF(Q3_2025[[#This Row],[Brutobedrag 2]] &lt; Q3_2025[[#This Row],[Bruto - Rel.korting]],
        "Nee",
        "Ja"))</f>
        <v>Nvt</v>
      </c>
      <c r="M21" s="10">
        <f>IF(Q3_2025[[#This Row],[Artikelprijs]]&lt;&gt;"",Q3_2025[[#This Row],[Artikelprijs]],Q3_2025[[#This Row],[Stuksprijs]])</f>
        <v>0</v>
      </c>
      <c r="N21" s="10">
        <f>Q3_2025[[#This Row],[Besteld]]*Q3_2025[[#This Row],[Prijs 2]]</f>
        <v>0</v>
      </c>
      <c r="O21" s="10">
        <f>IF(Q3_2025[[#This Row],[Brutobedrag 2]]&lt;Q3_2025[[#This Row],[Bruto - Rel.korting]],Q3_2025[[#This Row],[Brutobedrag 2]],Q3_2025[[#This Row],[Brutobedrag 2]]*(100-Q3_2025[[#This Row],[Relatiekorting percentage]])/100)</f>
        <v>0</v>
      </c>
      <c r="Q21"/>
      <c r="R21" s="3"/>
      <c r="S21"/>
      <c r="T21"/>
      <c r="W21"/>
      <c r="AB21"/>
    </row>
    <row r="22" spans="1:28" x14ac:dyDescent="0.3">
      <c r="A22" t="s">
        <v>741</v>
      </c>
      <c r="B22">
        <v>3001102</v>
      </c>
      <c r="C22" t="s">
        <v>742</v>
      </c>
      <c r="D22">
        <v>12</v>
      </c>
      <c r="E22" s="10">
        <v>125.65</v>
      </c>
      <c r="F22" s="10">
        <v>1507.8</v>
      </c>
      <c r="G22" s="10">
        <v>1055.46</v>
      </c>
      <c r="H22">
        <v>30</v>
      </c>
      <c r="I22" s="51" t="str">
        <f>_xlfn.XLOOKUP(Q3_2025[[#This Row],[Artikelnr]],Artikel_prijzen[Artnr],Artikel_prijzen[Groep],"")</f>
        <v>Elektra</v>
      </c>
      <c r="J22" s="10">
        <f>_xlfn.XLOOKUP(Q3_2025[[#This Row],[Artikelnr]],Artikel_prijzen[Artnr],Artikel_prijzen[Prijs 2025],"")</f>
        <v>106.8625</v>
      </c>
      <c r="K22" t="str">
        <f>IF(Q3_2025[[#This Row],[Artikelprijs]]&lt;&gt;"",IF(Q3_2025[[#This Row],[Stuksprijs]]=Q3_2025[[#This Row],[Artikelprijs]],"Prijs gelijk","Prijs wijkt af"),"")</f>
        <v>Prijs wijkt af</v>
      </c>
      <c r="L22" t="str">
        <f>IF(Q3_2025[[#This Row],[Relatiekorting percentage]]=0,
    "Nvt",
    IF(Q3_2025[[#This Row],[Brutobedrag 2]] &lt; Q3_2025[[#This Row],[Bruto - Rel.korting]],
        "Nee",
        "Ja"))</f>
        <v>Ja</v>
      </c>
      <c r="M22" s="10">
        <f>IF(Q3_2025[[#This Row],[Artikelprijs]]&lt;&gt;"",Q3_2025[[#This Row],[Artikelprijs]],Q3_2025[[#This Row],[Stuksprijs]])</f>
        <v>106.8625</v>
      </c>
      <c r="N22" s="10">
        <f>Q3_2025[[#This Row],[Besteld]]*Q3_2025[[#This Row],[Prijs 2]]</f>
        <v>1282.3499999999999</v>
      </c>
      <c r="O22" s="10">
        <f>IF(Q3_2025[[#This Row],[Brutobedrag 2]]&lt;Q3_2025[[#This Row],[Bruto - Rel.korting]],Q3_2025[[#This Row],[Brutobedrag 2]],Q3_2025[[#This Row],[Brutobedrag 2]]*(100-Q3_2025[[#This Row],[Relatiekorting percentage]])/100)</f>
        <v>897.64499999999998</v>
      </c>
      <c r="Q22"/>
      <c r="R22" s="3"/>
      <c r="S22"/>
      <c r="T22"/>
      <c r="W22"/>
      <c r="AB22"/>
    </row>
    <row r="23" spans="1:28" x14ac:dyDescent="0.3">
      <c r="A23" t="s">
        <v>741</v>
      </c>
      <c r="B23">
        <v>5022013</v>
      </c>
      <c r="C23" t="s">
        <v>450</v>
      </c>
      <c r="D23">
        <v>7</v>
      </c>
      <c r="E23" s="10">
        <v>317.69</v>
      </c>
      <c r="F23" s="10">
        <v>2223.83</v>
      </c>
      <c r="G23" s="10">
        <v>1556.68</v>
      </c>
      <c r="H23">
        <v>30</v>
      </c>
      <c r="I23" s="51" t="str">
        <f>_xlfn.XLOOKUP(Q3_2025[[#This Row],[Artikelnr]],Artikel_prijzen[Artnr],Artikel_prijzen[Groep],"")</f>
        <v>Elektra</v>
      </c>
      <c r="J23" s="10">
        <f>_xlfn.XLOOKUP(Q3_2025[[#This Row],[Artikelnr]],Artikel_prijzen[Artnr],Artikel_prijzen[Prijs 2025],"")</f>
        <v>252.35</v>
      </c>
      <c r="K23" t="str">
        <f>IF(Q3_2025[[#This Row],[Artikelprijs]]&lt;&gt;"",IF(Q3_2025[[#This Row],[Stuksprijs]]=Q3_2025[[#This Row],[Artikelprijs]],"Prijs gelijk","Prijs wijkt af"),"")</f>
        <v>Prijs wijkt af</v>
      </c>
      <c r="L23" t="str">
        <f>IF(Q3_2025[[#This Row],[Relatiekorting percentage]]=0,
    "Nvt",
    IF(Q3_2025[[#This Row],[Brutobedrag 2]] &lt; Q3_2025[[#This Row],[Bruto - Rel.korting]],
        "Nee",
        "Ja"))</f>
        <v>Ja</v>
      </c>
      <c r="M23" s="10">
        <f>IF(Q3_2025[[#This Row],[Artikelprijs]]&lt;&gt;"",Q3_2025[[#This Row],[Artikelprijs]],Q3_2025[[#This Row],[Stuksprijs]])</f>
        <v>252.35</v>
      </c>
      <c r="N23" s="10">
        <f>Q3_2025[[#This Row],[Besteld]]*Q3_2025[[#This Row],[Prijs 2]]</f>
        <v>1766.45</v>
      </c>
      <c r="O23" s="10">
        <f>IF(Q3_2025[[#This Row],[Brutobedrag 2]]&lt;Q3_2025[[#This Row],[Bruto - Rel.korting]],Q3_2025[[#This Row],[Brutobedrag 2]],Q3_2025[[#This Row],[Brutobedrag 2]]*(100-Q3_2025[[#This Row],[Relatiekorting percentage]])/100)</f>
        <v>1236.5150000000001</v>
      </c>
      <c r="Q23"/>
      <c r="R23" s="3"/>
      <c r="S23"/>
      <c r="T23"/>
      <c r="W23"/>
      <c r="AB23"/>
    </row>
    <row r="24" spans="1:28" x14ac:dyDescent="0.3">
      <c r="A24" t="s">
        <v>741</v>
      </c>
      <c r="B24">
        <v>4801003</v>
      </c>
      <c r="C24" t="s">
        <v>157</v>
      </c>
      <c r="D24">
        <v>2</v>
      </c>
      <c r="E24" s="10">
        <v>41</v>
      </c>
      <c r="F24" s="10">
        <v>82</v>
      </c>
      <c r="G24" s="10">
        <v>57.4</v>
      </c>
      <c r="H24">
        <v>30</v>
      </c>
      <c r="I24" s="51" t="str">
        <f>_xlfn.XLOOKUP(Q3_2025[[#This Row],[Artikelnr]],Artikel_prijzen[Artnr],Artikel_prijzen[Groep],"")</f>
        <v/>
      </c>
      <c r="J24" s="10" t="str">
        <f>_xlfn.XLOOKUP(Q3_2025[[#This Row],[Artikelnr]],Artikel_prijzen[Artnr],Artikel_prijzen[Prijs 2025],"")</f>
        <v/>
      </c>
      <c r="K24" t="str">
        <f>IF(Q3_2025[[#This Row],[Artikelprijs]]&lt;&gt;"",IF(Q3_2025[[#This Row],[Stuksprijs]]=Q3_2025[[#This Row],[Artikelprijs]],"Prijs gelijk","Prijs wijkt af"),"")</f>
        <v/>
      </c>
      <c r="L24" t="str">
        <f>IF(Q3_2025[[#This Row],[Relatiekorting percentage]]=0,
    "Nvt",
    IF(Q3_2025[[#This Row],[Brutobedrag 2]] &lt; Q3_2025[[#This Row],[Bruto - Rel.korting]],
        "Nee",
        "Ja"))</f>
        <v>Ja</v>
      </c>
      <c r="M24" s="10">
        <f>IF(Q3_2025[[#This Row],[Artikelprijs]]&lt;&gt;"",Q3_2025[[#This Row],[Artikelprijs]],Q3_2025[[#This Row],[Stuksprijs]])</f>
        <v>41</v>
      </c>
      <c r="N24" s="10">
        <f>Q3_2025[[#This Row],[Besteld]]*Q3_2025[[#This Row],[Prijs 2]]</f>
        <v>82</v>
      </c>
      <c r="O24" s="10">
        <f>IF(Q3_2025[[#This Row],[Brutobedrag 2]]&lt;Q3_2025[[#This Row],[Bruto - Rel.korting]],Q3_2025[[#This Row],[Brutobedrag 2]],Q3_2025[[#This Row],[Brutobedrag 2]]*(100-Q3_2025[[#This Row],[Relatiekorting percentage]])/100)</f>
        <v>57.4</v>
      </c>
      <c r="Q24"/>
      <c r="R24" s="3"/>
      <c r="S24"/>
      <c r="T24"/>
      <c r="W24"/>
      <c r="AB24"/>
    </row>
    <row r="25" spans="1:28" x14ac:dyDescent="0.3">
      <c r="A25" t="s">
        <v>741</v>
      </c>
      <c r="B25">
        <v>1010008</v>
      </c>
      <c r="C25" t="s">
        <v>58</v>
      </c>
      <c r="D25">
        <v>2</v>
      </c>
      <c r="E25" s="10">
        <v>0</v>
      </c>
      <c r="F25" s="10">
        <v>0</v>
      </c>
      <c r="G25" s="10">
        <v>0</v>
      </c>
      <c r="H25">
        <v>0</v>
      </c>
      <c r="I25" s="51" t="str">
        <f>_xlfn.XLOOKUP(Q3_2025[[#This Row],[Artikelnr]],Artikel_prijzen[Artnr],Artikel_prijzen[Groep],"")</f>
        <v/>
      </c>
      <c r="J25" s="10" t="str">
        <f>_xlfn.XLOOKUP(Q3_2025[[#This Row],[Artikelnr]],Artikel_prijzen[Artnr],Artikel_prijzen[Prijs 2025],"")</f>
        <v/>
      </c>
      <c r="K25" t="str">
        <f>IF(Q3_2025[[#This Row],[Artikelprijs]]&lt;&gt;"",IF(Q3_2025[[#This Row],[Stuksprijs]]=Q3_2025[[#This Row],[Artikelprijs]],"Prijs gelijk","Prijs wijkt af"),"")</f>
        <v/>
      </c>
      <c r="L25" t="str">
        <f>IF(Q3_2025[[#This Row],[Relatiekorting percentage]]=0,
    "Nvt",
    IF(Q3_2025[[#This Row],[Brutobedrag 2]] &lt; Q3_2025[[#This Row],[Bruto - Rel.korting]],
        "Nee",
        "Ja"))</f>
        <v>Nvt</v>
      </c>
      <c r="M25" s="10">
        <f>IF(Q3_2025[[#This Row],[Artikelprijs]]&lt;&gt;"",Q3_2025[[#This Row],[Artikelprijs]],Q3_2025[[#This Row],[Stuksprijs]])</f>
        <v>0</v>
      </c>
      <c r="N25" s="10">
        <f>Q3_2025[[#This Row],[Besteld]]*Q3_2025[[#This Row],[Prijs 2]]</f>
        <v>0</v>
      </c>
      <c r="O25" s="10">
        <f>IF(Q3_2025[[#This Row],[Brutobedrag 2]]&lt;Q3_2025[[#This Row],[Bruto - Rel.korting]],Q3_2025[[#This Row],[Brutobedrag 2]],Q3_2025[[#This Row],[Brutobedrag 2]]*(100-Q3_2025[[#This Row],[Relatiekorting percentage]])/100)</f>
        <v>0</v>
      </c>
      <c r="Q25"/>
      <c r="R25" s="3"/>
      <c r="S25"/>
      <c r="T25"/>
      <c r="W25"/>
      <c r="AB25"/>
    </row>
    <row r="26" spans="1:28" x14ac:dyDescent="0.3">
      <c r="A26" t="s">
        <v>741</v>
      </c>
      <c r="B26">
        <v>1010006</v>
      </c>
      <c r="C26" t="s">
        <v>157</v>
      </c>
      <c r="D26">
        <v>2</v>
      </c>
      <c r="E26" s="10">
        <v>0</v>
      </c>
      <c r="F26" s="10">
        <v>0</v>
      </c>
      <c r="G26" s="10">
        <v>0</v>
      </c>
      <c r="H26">
        <v>0</v>
      </c>
      <c r="I26" s="51" t="str">
        <f>_xlfn.XLOOKUP(Q3_2025[[#This Row],[Artikelnr]],Artikel_prijzen[Artnr],Artikel_prijzen[Groep],"")</f>
        <v/>
      </c>
      <c r="J26" s="10" t="str">
        <f>_xlfn.XLOOKUP(Q3_2025[[#This Row],[Artikelnr]],Artikel_prijzen[Artnr],Artikel_prijzen[Prijs 2025],"")</f>
        <v/>
      </c>
      <c r="K26" t="str">
        <f>IF(Q3_2025[[#This Row],[Artikelprijs]]&lt;&gt;"",IF(Q3_2025[[#This Row],[Stuksprijs]]=Q3_2025[[#This Row],[Artikelprijs]],"Prijs gelijk","Prijs wijkt af"),"")</f>
        <v/>
      </c>
      <c r="L26" t="str">
        <f>IF(Q3_2025[[#This Row],[Relatiekorting percentage]]=0,
    "Nvt",
    IF(Q3_2025[[#This Row],[Brutobedrag 2]] &lt; Q3_2025[[#This Row],[Bruto - Rel.korting]],
        "Nee",
        "Ja"))</f>
        <v>Nvt</v>
      </c>
      <c r="M26" s="10">
        <f>IF(Q3_2025[[#This Row],[Artikelprijs]]&lt;&gt;"",Q3_2025[[#This Row],[Artikelprijs]],Q3_2025[[#This Row],[Stuksprijs]])</f>
        <v>0</v>
      </c>
      <c r="N26" s="10">
        <f>Q3_2025[[#This Row],[Besteld]]*Q3_2025[[#This Row],[Prijs 2]]</f>
        <v>0</v>
      </c>
      <c r="O26" s="10">
        <f>IF(Q3_2025[[#This Row],[Brutobedrag 2]]&lt;Q3_2025[[#This Row],[Bruto - Rel.korting]],Q3_2025[[#This Row],[Brutobedrag 2]],Q3_2025[[#This Row],[Brutobedrag 2]]*(100-Q3_2025[[#This Row],[Relatiekorting percentage]])/100)</f>
        <v>0</v>
      </c>
      <c r="R26" s="3"/>
      <c r="W26"/>
      <c r="AB26"/>
    </row>
    <row r="27" spans="1:28" x14ac:dyDescent="0.3">
      <c r="A27" t="s">
        <v>741</v>
      </c>
      <c r="B27">
        <v>1010007</v>
      </c>
      <c r="C27" t="s">
        <v>59</v>
      </c>
      <c r="D27">
        <v>2</v>
      </c>
      <c r="E27" s="10">
        <v>0</v>
      </c>
      <c r="F27" s="10">
        <v>0</v>
      </c>
      <c r="G27" s="10">
        <v>0</v>
      </c>
      <c r="H27">
        <v>0</v>
      </c>
      <c r="I27" s="51" t="str">
        <f>_xlfn.XLOOKUP(Q3_2025[[#This Row],[Artikelnr]],Artikel_prijzen[Artnr],Artikel_prijzen[Groep],"")</f>
        <v/>
      </c>
      <c r="J27" s="10" t="str">
        <f>_xlfn.XLOOKUP(Q3_2025[[#This Row],[Artikelnr]],Artikel_prijzen[Artnr],Artikel_prijzen[Prijs 2025],"")</f>
        <v/>
      </c>
      <c r="K27" t="str">
        <f>IF(Q3_2025[[#This Row],[Artikelprijs]]&lt;&gt;"",IF(Q3_2025[[#This Row],[Stuksprijs]]=Q3_2025[[#This Row],[Artikelprijs]],"Prijs gelijk","Prijs wijkt af"),"")</f>
        <v/>
      </c>
      <c r="L27" t="str">
        <f>IF(Q3_2025[[#This Row],[Relatiekorting percentage]]=0,
    "Nvt",
    IF(Q3_2025[[#This Row],[Brutobedrag 2]] &lt; Q3_2025[[#This Row],[Bruto - Rel.korting]],
        "Nee",
        "Ja"))</f>
        <v>Nvt</v>
      </c>
      <c r="M27" s="10">
        <f>IF(Q3_2025[[#This Row],[Artikelprijs]]&lt;&gt;"",Q3_2025[[#This Row],[Artikelprijs]],Q3_2025[[#This Row],[Stuksprijs]])</f>
        <v>0</v>
      </c>
      <c r="N27" s="10">
        <f>Q3_2025[[#This Row],[Besteld]]*Q3_2025[[#This Row],[Prijs 2]]</f>
        <v>0</v>
      </c>
      <c r="O27" s="10">
        <f>IF(Q3_2025[[#This Row],[Brutobedrag 2]]&lt;Q3_2025[[#This Row],[Bruto - Rel.korting]],Q3_2025[[#This Row],[Brutobedrag 2]],Q3_2025[[#This Row],[Brutobedrag 2]]*(100-Q3_2025[[#This Row],[Relatiekorting percentage]])/100)</f>
        <v>0</v>
      </c>
      <c r="R27" s="3"/>
      <c r="W27"/>
      <c r="AB27"/>
    </row>
    <row r="28" spans="1:28" x14ac:dyDescent="0.3">
      <c r="A28" t="s">
        <v>741</v>
      </c>
      <c r="B28">
        <v>1010010</v>
      </c>
      <c r="C28" t="s">
        <v>743</v>
      </c>
      <c r="D28">
        <v>2</v>
      </c>
      <c r="E28" s="10">
        <v>0</v>
      </c>
      <c r="F28" s="10">
        <v>0</v>
      </c>
      <c r="G28" s="10">
        <v>0</v>
      </c>
      <c r="H28">
        <v>0</v>
      </c>
      <c r="I28" s="51" t="str">
        <f>_xlfn.XLOOKUP(Q3_2025[[#This Row],[Artikelnr]],Artikel_prijzen[Artnr],Artikel_prijzen[Groep],"")</f>
        <v/>
      </c>
      <c r="J28" s="10" t="str">
        <f>_xlfn.XLOOKUP(Q3_2025[[#This Row],[Artikelnr]],Artikel_prijzen[Artnr],Artikel_prijzen[Prijs 2025],"")</f>
        <v/>
      </c>
      <c r="K28" t="str">
        <f>IF(Q3_2025[[#This Row],[Artikelprijs]]&lt;&gt;"",IF(Q3_2025[[#This Row],[Stuksprijs]]=Q3_2025[[#This Row],[Artikelprijs]],"Prijs gelijk","Prijs wijkt af"),"")</f>
        <v/>
      </c>
      <c r="L28" t="str">
        <f>IF(Q3_2025[[#This Row],[Relatiekorting percentage]]=0,
    "Nvt",
    IF(Q3_2025[[#This Row],[Brutobedrag 2]] &lt; Q3_2025[[#This Row],[Bruto - Rel.korting]],
        "Nee",
        "Ja"))</f>
        <v>Nvt</v>
      </c>
      <c r="M28" s="10">
        <f>IF(Q3_2025[[#This Row],[Artikelprijs]]&lt;&gt;"",Q3_2025[[#This Row],[Artikelprijs]],Q3_2025[[#This Row],[Stuksprijs]])</f>
        <v>0</v>
      </c>
      <c r="N28" s="10">
        <f>Q3_2025[[#This Row],[Besteld]]*Q3_2025[[#This Row],[Prijs 2]]</f>
        <v>0</v>
      </c>
      <c r="O28" s="10">
        <f>IF(Q3_2025[[#This Row],[Brutobedrag 2]]&lt;Q3_2025[[#This Row],[Bruto - Rel.korting]],Q3_2025[[#This Row],[Brutobedrag 2]],Q3_2025[[#This Row],[Brutobedrag 2]]*(100-Q3_2025[[#This Row],[Relatiekorting percentage]])/100)</f>
        <v>0</v>
      </c>
      <c r="R28" s="3"/>
      <c r="W28"/>
      <c r="AB28"/>
    </row>
    <row r="29" spans="1:28" x14ac:dyDescent="0.3">
      <c r="A29" t="s">
        <v>741</v>
      </c>
      <c r="B29">
        <v>1010011</v>
      </c>
      <c r="C29" t="s">
        <v>744</v>
      </c>
      <c r="D29">
        <v>2</v>
      </c>
      <c r="E29" s="10">
        <v>0</v>
      </c>
      <c r="F29" s="10">
        <v>0</v>
      </c>
      <c r="G29" s="10">
        <v>0</v>
      </c>
      <c r="H29">
        <v>0</v>
      </c>
      <c r="I29" s="51" t="str">
        <f>_xlfn.XLOOKUP(Q3_2025[[#This Row],[Artikelnr]],Artikel_prijzen[Artnr],Artikel_prijzen[Groep],"")</f>
        <v/>
      </c>
      <c r="J29" s="10" t="str">
        <f>_xlfn.XLOOKUP(Q3_2025[[#This Row],[Artikelnr]],Artikel_prijzen[Artnr],Artikel_prijzen[Prijs 2025],"")</f>
        <v/>
      </c>
      <c r="K29" t="str">
        <f>IF(Q3_2025[[#This Row],[Artikelprijs]]&lt;&gt;"",IF(Q3_2025[[#This Row],[Stuksprijs]]=Q3_2025[[#This Row],[Artikelprijs]],"Prijs gelijk","Prijs wijkt af"),"")</f>
        <v/>
      </c>
      <c r="L29" t="str">
        <f>IF(Q3_2025[[#This Row],[Relatiekorting percentage]]=0,
    "Nvt",
    IF(Q3_2025[[#This Row],[Brutobedrag 2]] &lt; Q3_2025[[#This Row],[Bruto - Rel.korting]],
        "Nee",
        "Ja"))</f>
        <v>Nvt</v>
      </c>
      <c r="M29" s="10">
        <f>IF(Q3_2025[[#This Row],[Artikelprijs]]&lt;&gt;"",Q3_2025[[#This Row],[Artikelprijs]],Q3_2025[[#This Row],[Stuksprijs]])</f>
        <v>0</v>
      </c>
      <c r="N29" s="10">
        <f>Q3_2025[[#This Row],[Besteld]]*Q3_2025[[#This Row],[Prijs 2]]</f>
        <v>0</v>
      </c>
      <c r="O29" s="10">
        <f>IF(Q3_2025[[#This Row],[Brutobedrag 2]]&lt;Q3_2025[[#This Row],[Bruto - Rel.korting]],Q3_2025[[#This Row],[Brutobedrag 2]],Q3_2025[[#This Row],[Brutobedrag 2]]*(100-Q3_2025[[#This Row],[Relatiekorting percentage]])/100)</f>
        <v>0</v>
      </c>
      <c r="R29" s="3"/>
      <c r="W29"/>
      <c r="AB29"/>
    </row>
    <row r="30" spans="1:28" x14ac:dyDescent="0.3">
      <c r="A30" t="s">
        <v>741</v>
      </c>
      <c r="B30">
        <v>1007023</v>
      </c>
      <c r="C30" t="s">
        <v>190</v>
      </c>
      <c r="D30">
        <v>1</v>
      </c>
      <c r="E30" s="10">
        <v>15</v>
      </c>
      <c r="F30" s="10">
        <v>15</v>
      </c>
      <c r="G30" s="10">
        <v>10.5</v>
      </c>
      <c r="H30">
        <v>30</v>
      </c>
      <c r="I30" s="51" t="str">
        <f>_xlfn.XLOOKUP(Q3_2025[[#This Row],[Artikelnr]],Artikel_prijzen[Artnr],Artikel_prijzen[Groep],"")</f>
        <v/>
      </c>
      <c r="J30" s="10" t="str">
        <f>_xlfn.XLOOKUP(Q3_2025[[#This Row],[Artikelnr]],Artikel_prijzen[Artnr],Artikel_prijzen[Prijs 2025],"")</f>
        <v/>
      </c>
      <c r="K30" t="str">
        <f>IF(Q3_2025[[#This Row],[Artikelprijs]]&lt;&gt;"",IF(Q3_2025[[#This Row],[Stuksprijs]]=Q3_2025[[#This Row],[Artikelprijs]],"Prijs gelijk","Prijs wijkt af"),"")</f>
        <v/>
      </c>
      <c r="L30" t="str">
        <f>IF(Q3_2025[[#This Row],[Relatiekorting percentage]]=0,
    "Nvt",
    IF(Q3_2025[[#This Row],[Brutobedrag 2]] &lt; Q3_2025[[#This Row],[Bruto - Rel.korting]],
        "Nee",
        "Ja"))</f>
        <v>Ja</v>
      </c>
      <c r="M30" s="10">
        <f>IF(Q3_2025[[#This Row],[Artikelprijs]]&lt;&gt;"",Q3_2025[[#This Row],[Artikelprijs]],Q3_2025[[#This Row],[Stuksprijs]])</f>
        <v>15</v>
      </c>
      <c r="N30" s="10">
        <f>Q3_2025[[#This Row],[Besteld]]*Q3_2025[[#This Row],[Prijs 2]]</f>
        <v>15</v>
      </c>
      <c r="O30" s="10">
        <f>IF(Q3_2025[[#This Row],[Brutobedrag 2]]&lt;Q3_2025[[#This Row],[Bruto - Rel.korting]],Q3_2025[[#This Row],[Brutobedrag 2]],Q3_2025[[#This Row],[Brutobedrag 2]]*(100-Q3_2025[[#This Row],[Relatiekorting percentage]])/100)</f>
        <v>10.5</v>
      </c>
      <c r="R30" s="3"/>
      <c r="W30"/>
      <c r="AB30"/>
    </row>
    <row r="31" spans="1:28" x14ac:dyDescent="0.3">
      <c r="A31" t="s">
        <v>741</v>
      </c>
      <c r="B31">
        <v>5030229</v>
      </c>
      <c r="C31" t="s">
        <v>18</v>
      </c>
      <c r="D31">
        <v>69</v>
      </c>
      <c r="E31" s="10">
        <v>303.85000000000002</v>
      </c>
      <c r="F31" s="10">
        <v>20965.650000000001</v>
      </c>
      <c r="G31" s="10">
        <v>12998.7</v>
      </c>
      <c r="H31">
        <v>38</v>
      </c>
      <c r="I31" s="51" t="str">
        <f>_xlfn.XLOOKUP(Q3_2025[[#This Row],[Artikelnr]],Artikel_prijzen[Artnr],Artikel_prijzen[Groep],"")</f>
        <v>Rigging</v>
      </c>
      <c r="J31" s="10">
        <f>_xlfn.XLOOKUP(Q3_2025[[#This Row],[Artikelnr]],Artikel_prijzen[Artnr],Artikel_prijzen[Prijs 2025],"")</f>
        <v>295</v>
      </c>
      <c r="K31" t="str">
        <f>IF(Q3_2025[[#This Row],[Artikelprijs]]&lt;&gt;"",IF(Q3_2025[[#This Row],[Stuksprijs]]=Q3_2025[[#This Row],[Artikelprijs]],"Prijs gelijk","Prijs wijkt af"),"")</f>
        <v>Prijs wijkt af</v>
      </c>
      <c r="L31" t="str">
        <f>IF(Q3_2025[[#This Row],[Relatiekorting percentage]]=0,
    "Nvt",
    IF(Q3_2025[[#This Row],[Brutobedrag 2]] &lt; Q3_2025[[#This Row],[Bruto - Rel.korting]],
        "Nee",
        "Ja"))</f>
        <v>Ja</v>
      </c>
      <c r="M31" s="10">
        <f>IF(Q3_2025[[#This Row],[Artikelprijs]]&lt;&gt;"",Q3_2025[[#This Row],[Artikelprijs]],Q3_2025[[#This Row],[Stuksprijs]])</f>
        <v>295</v>
      </c>
      <c r="N31" s="10">
        <f>Q3_2025[[#This Row],[Besteld]]*Q3_2025[[#This Row],[Prijs 2]]</f>
        <v>20355</v>
      </c>
      <c r="O31" s="10">
        <f>IF(Q3_2025[[#This Row],[Brutobedrag 2]]&lt;Q3_2025[[#This Row],[Bruto - Rel.korting]],Q3_2025[[#This Row],[Brutobedrag 2]],Q3_2025[[#This Row],[Brutobedrag 2]]*(100-Q3_2025[[#This Row],[Relatiekorting percentage]])/100)</f>
        <v>12620.1</v>
      </c>
      <c r="R31" s="3"/>
      <c r="W31"/>
      <c r="AB31"/>
    </row>
    <row r="32" spans="1:28" x14ac:dyDescent="0.3">
      <c r="A32" t="s">
        <v>741</v>
      </c>
      <c r="B32">
        <v>2004053</v>
      </c>
      <c r="C32" t="s">
        <v>715</v>
      </c>
      <c r="D32">
        <v>69</v>
      </c>
      <c r="E32" s="10">
        <v>0</v>
      </c>
      <c r="F32" s="10">
        <v>0</v>
      </c>
      <c r="G32" s="10">
        <v>0</v>
      </c>
      <c r="H32">
        <v>0</v>
      </c>
      <c r="I32" s="51" t="str">
        <f>_xlfn.XLOOKUP(Q3_2025[[#This Row],[Artikelnr]],Artikel_prijzen[Artnr],Artikel_prijzen[Groep],"")</f>
        <v/>
      </c>
      <c r="J32" s="10" t="str">
        <f>_xlfn.XLOOKUP(Q3_2025[[#This Row],[Artikelnr]],Artikel_prijzen[Artnr],Artikel_prijzen[Prijs 2025],"")</f>
        <v/>
      </c>
      <c r="K32" t="str">
        <f>IF(Q3_2025[[#This Row],[Artikelprijs]]&lt;&gt;"",IF(Q3_2025[[#This Row],[Stuksprijs]]=Q3_2025[[#This Row],[Artikelprijs]],"Prijs gelijk","Prijs wijkt af"),"")</f>
        <v/>
      </c>
      <c r="L32" t="str">
        <f>IF(Q3_2025[[#This Row],[Relatiekorting percentage]]=0,
    "Nvt",
    IF(Q3_2025[[#This Row],[Brutobedrag 2]] &lt; Q3_2025[[#This Row],[Bruto - Rel.korting]],
        "Nee",
        "Ja"))</f>
        <v>Nvt</v>
      </c>
      <c r="M32" s="10">
        <f>IF(Q3_2025[[#This Row],[Artikelprijs]]&lt;&gt;"",Q3_2025[[#This Row],[Artikelprijs]],Q3_2025[[#This Row],[Stuksprijs]])</f>
        <v>0</v>
      </c>
      <c r="N32" s="10">
        <f>Q3_2025[[#This Row],[Besteld]]*Q3_2025[[#This Row],[Prijs 2]]</f>
        <v>0</v>
      </c>
      <c r="O32" s="10">
        <f>IF(Q3_2025[[#This Row],[Brutobedrag 2]]&lt;Q3_2025[[#This Row],[Bruto - Rel.korting]],Q3_2025[[#This Row],[Brutobedrag 2]],Q3_2025[[#This Row],[Brutobedrag 2]]*(100-Q3_2025[[#This Row],[Relatiekorting percentage]])/100)</f>
        <v>0</v>
      </c>
      <c r="R32" s="3"/>
      <c r="W32"/>
      <c r="AB32"/>
    </row>
    <row r="33" spans="1:28" x14ac:dyDescent="0.3">
      <c r="A33" t="s">
        <v>741</v>
      </c>
      <c r="B33">
        <v>2004006</v>
      </c>
      <c r="C33" t="s">
        <v>117</v>
      </c>
      <c r="D33">
        <v>8</v>
      </c>
      <c r="E33" s="10">
        <v>0</v>
      </c>
      <c r="F33" s="10">
        <v>0</v>
      </c>
      <c r="G33" s="10">
        <v>0</v>
      </c>
      <c r="H33">
        <v>0</v>
      </c>
      <c r="I33" s="51" t="str">
        <f>_xlfn.XLOOKUP(Q3_2025[[#This Row],[Artikelnr]],Artikel_prijzen[Artnr],Artikel_prijzen[Groep],"")</f>
        <v/>
      </c>
      <c r="J33" s="10" t="str">
        <f>_xlfn.XLOOKUP(Q3_2025[[#This Row],[Artikelnr]],Artikel_prijzen[Artnr],Artikel_prijzen[Prijs 2025],"")</f>
        <v/>
      </c>
      <c r="K33" t="str">
        <f>IF(Q3_2025[[#This Row],[Artikelprijs]]&lt;&gt;"",IF(Q3_2025[[#This Row],[Stuksprijs]]=Q3_2025[[#This Row],[Artikelprijs]],"Prijs gelijk","Prijs wijkt af"),"")</f>
        <v/>
      </c>
      <c r="L33" t="str">
        <f>IF(Q3_2025[[#This Row],[Relatiekorting percentage]]=0,
    "Nvt",
    IF(Q3_2025[[#This Row],[Brutobedrag 2]] &lt; Q3_2025[[#This Row],[Bruto - Rel.korting]],
        "Nee",
        "Ja"))</f>
        <v>Nvt</v>
      </c>
      <c r="M33" s="10">
        <f>IF(Q3_2025[[#This Row],[Artikelprijs]]&lt;&gt;"",Q3_2025[[#This Row],[Artikelprijs]],Q3_2025[[#This Row],[Stuksprijs]])</f>
        <v>0</v>
      </c>
      <c r="N33" s="10">
        <f>Q3_2025[[#This Row],[Besteld]]*Q3_2025[[#This Row],[Prijs 2]]</f>
        <v>0</v>
      </c>
      <c r="O33" s="10">
        <f>IF(Q3_2025[[#This Row],[Brutobedrag 2]]&lt;Q3_2025[[#This Row],[Bruto - Rel.korting]],Q3_2025[[#This Row],[Brutobedrag 2]],Q3_2025[[#This Row],[Brutobedrag 2]]*(100-Q3_2025[[#This Row],[Relatiekorting percentage]])/100)</f>
        <v>0</v>
      </c>
      <c r="R33" s="3"/>
      <c r="W33"/>
      <c r="AB33"/>
    </row>
    <row r="34" spans="1:28" x14ac:dyDescent="0.3">
      <c r="A34" t="s">
        <v>741</v>
      </c>
      <c r="B34">
        <v>5030228</v>
      </c>
      <c r="C34" t="s">
        <v>113</v>
      </c>
      <c r="D34">
        <v>10</v>
      </c>
      <c r="E34" s="10">
        <v>236.9</v>
      </c>
      <c r="F34" s="10">
        <v>2369</v>
      </c>
      <c r="G34" s="10">
        <v>1468.78</v>
      </c>
      <c r="H34">
        <v>38</v>
      </c>
      <c r="I34" s="51" t="str">
        <f>_xlfn.XLOOKUP(Q3_2025[[#This Row],[Artikelnr]],Artikel_prijzen[Artnr],Artikel_prijzen[Groep],"")</f>
        <v>Rigging</v>
      </c>
      <c r="J34" s="10">
        <f>_xlfn.XLOOKUP(Q3_2025[[#This Row],[Artikelnr]],Artikel_prijzen[Artnr],Artikel_prijzen[Prijs 2025],"")</f>
        <v>230</v>
      </c>
      <c r="K34" t="str">
        <f>IF(Q3_2025[[#This Row],[Artikelprijs]]&lt;&gt;"",IF(Q3_2025[[#This Row],[Stuksprijs]]=Q3_2025[[#This Row],[Artikelprijs]],"Prijs gelijk","Prijs wijkt af"),"")</f>
        <v>Prijs wijkt af</v>
      </c>
      <c r="L34" t="str">
        <f>IF(Q3_2025[[#This Row],[Relatiekorting percentage]]=0,
    "Nvt",
    IF(Q3_2025[[#This Row],[Brutobedrag 2]] &lt; Q3_2025[[#This Row],[Bruto - Rel.korting]],
        "Nee",
        "Ja"))</f>
        <v>Ja</v>
      </c>
      <c r="M34" s="10">
        <f>IF(Q3_2025[[#This Row],[Artikelprijs]]&lt;&gt;"",Q3_2025[[#This Row],[Artikelprijs]],Q3_2025[[#This Row],[Stuksprijs]])</f>
        <v>230</v>
      </c>
      <c r="N34" s="10">
        <f>Q3_2025[[#This Row],[Besteld]]*Q3_2025[[#This Row],[Prijs 2]]</f>
        <v>2300</v>
      </c>
      <c r="O34" s="10">
        <f>IF(Q3_2025[[#This Row],[Brutobedrag 2]]&lt;Q3_2025[[#This Row],[Bruto - Rel.korting]],Q3_2025[[#This Row],[Brutobedrag 2]],Q3_2025[[#This Row],[Brutobedrag 2]]*(100-Q3_2025[[#This Row],[Relatiekorting percentage]])/100)</f>
        <v>1426</v>
      </c>
      <c r="R34" s="3"/>
      <c r="W34"/>
      <c r="AB34"/>
    </row>
    <row r="35" spans="1:28" x14ac:dyDescent="0.3">
      <c r="A35" t="s">
        <v>741</v>
      </c>
      <c r="B35">
        <v>2004003</v>
      </c>
      <c r="C35" t="s">
        <v>114</v>
      </c>
      <c r="D35">
        <v>10</v>
      </c>
      <c r="E35" s="10">
        <v>0</v>
      </c>
      <c r="F35" s="10">
        <v>0</v>
      </c>
      <c r="G35" s="10">
        <v>0</v>
      </c>
      <c r="H35">
        <v>0</v>
      </c>
      <c r="I35" s="51" t="str">
        <f>_xlfn.XLOOKUP(Q3_2025[[#This Row],[Artikelnr]],Artikel_prijzen[Artnr],Artikel_prijzen[Groep],"")</f>
        <v/>
      </c>
      <c r="J35" s="10" t="str">
        <f>_xlfn.XLOOKUP(Q3_2025[[#This Row],[Artikelnr]],Artikel_prijzen[Artnr],Artikel_prijzen[Prijs 2025],"")</f>
        <v/>
      </c>
      <c r="K35" t="str">
        <f>IF(Q3_2025[[#This Row],[Artikelprijs]]&lt;&gt;"",IF(Q3_2025[[#This Row],[Stuksprijs]]=Q3_2025[[#This Row],[Artikelprijs]],"Prijs gelijk","Prijs wijkt af"),"")</f>
        <v/>
      </c>
      <c r="L35" t="str">
        <f>IF(Q3_2025[[#This Row],[Relatiekorting percentage]]=0,
    "Nvt",
    IF(Q3_2025[[#This Row],[Brutobedrag 2]] &lt; Q3_2025[[#This Row],[Bruto - Rel.korting]],
        "Nee",
        "Ja"))</f>
        <v>Nvt</v>
      </c>
      <c r="M35" s="10">
        <f>IF(Q3_2025[[#This Row],[Artikelprijs]]&lt;&gt;"",Q3_2025[[#This Row],[Artikelprijs]],Q3_2025[[#This Row],[Stuksprijs]])</f>
        <v>0</v>
      </c>
      <c r="N35" s="10">
        <f>Q3_2025[[#This Row],[Besteld]]*Q3_2025[[#This Row],[Prijs 2]]</f>
        <v>0</v>
      </c>
      <c r="O35" s="10">
        <f>IF(Q3_2025[[#This Row],[Brutobedrag 2]]&lt;Q3_2025[[#This Row],[Bruto - Rel.korting]],Q3_2025[[#This Row],[Brutobedrag 2]],Q3_2025[[#This Row],[Brutobedrag 2]]*(100-Q3_2025[[#This Row],[Relatiekorting percentage]])/100)</f>
        <v>0</v>
      </c>
      <c r="R35" s="3"/>
      <c r="W35"/>
      <c r="AB35"/>
    </row>
    <row r="36" spans="1:28" x14ac:dyDescent="0.3">
      <c r="A36" t="s">
        <v>741</v>
      </c>
      <c r="B36">
        <v>5030232</v>
      </c>
      <c r="C36" t="s">
        <v>116</v>
      </c>
      <c r="D36">
        <v>13</v>
      </c>
      <c r="E36" s="10">
        <v>144.19999999999999</v>
      </c>
      <c r="F36" s="10">
        <v>1874.6</v>
      </c>
      <c r="G36" s="10">
        <v>1162.25</v>
      </c>
      <c r="H36">
        <v>38</v>
      </c>
      <c r="I36" s="51" t="str">
        <f>_xlfn.XLOOKUP(Q3_2025[[#This Row],[Artikelnr]],Artikel_prijzen[Artnr],Artikel_prijzen[Groep],"")</f>
        <v>Rigging</v>
      </c>
      <c r="J36" s="10">
        <f>_xlfn.XLOOKUP(Q3_2025[[#This Row],[Artikelnr]],Artikel_prijzen[Artnr],Artikel_prijzen[Prijs 2025],"")</f>
        <v>140</v>
      </c>
      <c r="K36" t="str">
        <f>IF(Q3_2025[[#This Row],[Artikelprijs]]&lt;&gt;"",IF(Q3_2025[[#This Row],[Stuksprijs]]=Q3_2025[[#This Row],[Artikelprijs]],"Prijs gelijk","Prijs wijkt af"),"")</f>
        <v>Prijs wijkt af</v>
      </c>
      <c r="L36" t="str">
        <f>IF(Q3_2025[[#This Row],[Relatiekorting percentage]]=0,
    "Nvt",
    IF(Q3_2025[[#This Row],[Brutobedrag 2]] &lt; Q3_2025[[#This Row],[Bruto - Rel.korting]],
        "Nee",
        "Ja"))</f>
        <v>Ja</v>
      </c>
      <c r="M36" s="10">
        <f>IF(Q3_2025[[#This Row],[Artikelprijs]]&lt;&gt;"",Q3_2025[[#This Row],[Artikelprijs]],Q3_2025[[#This Row],[Stuksprijs]])</f>
        <v>140</v>
      </c>
      <c r="N36" s="10">
        <f>Q3_2025[[#This Row],[Besteld]]*Q3_2025[[#This Row],[Prijs 2]]</f>
        <v>1820</v>
      </c>
      <c r="O36" s="10">
        <f>IF(Q3_2025[[#This Row],[Brutobedrag 2]]&lt;Q3_2025[[#This Row],[Bruto - Rel.korting]],Q3_2025[[#This Row],[Brutobedrag 2]],Q3_2025[[#This Row],[Brutobedrag 2]]*(100-Q3_2025[[#This Row],[Relatiekorting percentage]])/100)</f>
        <v>1128.4000000000001</v>
      </c>
      <c r="R36" s="3"/>
      <c r="W36"/>
      <c r="AB36"/>
    </row>
    <row r="37" spans="1:28" x14ac:dyDescent="0.3">
      <c r="A37" t="s">
        <v>741</v>
      </c>
      <c r="B37">
        <v>3001111</v>
      </c>
      <c r="C37" t="s">
        <v>34</v>
      </c>
      <c r="D37">
        <v>7</v>
      </c>
      <c r="E37" s="10">
        <v>0</v>
      </c>
      <c r="F37" s="10">
        <v>0</v>
      </c>
      <c r="G37" s="10">
        <v>0</v>
      </c>
      <c r="H37">
        <v>0</v>
      </c>
      <c r="I37" s="51" t="str">
        <f>_xlfn.XLOOKUP(Q3_2025[[#This Row],[Artikelnr]],Artikel_prijzen[Artnr],Artikel_prijzen[Groep],"")</f>
        <v/>
      </c>
      <c r="J37" s="10" t="str">
        <f>_xlfn.XLOOKUP(Q3_2025[[#This Row],[Artikelnr]],Artikel_prijzen[Artnr],Artikel_prijzen[Prijs 2025],"")</f>
        <v/>
      </c>
      <c r="K37" t="str">
        <f>IF(Q3_2025[[#This Row],[Artikelprijs]]&lt;&gt;"",IF(Q3_2025[[#This Row],[Stuksprijs]]=Q3_2025[[#This Row],[Artikelprijs]],"Prijs gelijk","Prijs wijkt af"),"")</f>
        <v/>
      </c>
      <c r="L37" t="str">
        <f>IF(Q3_2025[[#This Row],[Relatiekorting percentage]]=0,
    "Nvt",
    IF(Q3_2025[[#This Row],[Brutobedrag 2]] &lt; Q3_2025[[#This Row],[Bruto - Rel.korting]],
        "Nee",
        "Ja"))</f>
        <v>Nvt</v>
      </c>
      <c r="M37" s="10">
        <f>IF(Q3_2025[[#This Row],[Artikelprijs]]&lt;&gt;"",Q3_2025[[#This Row],[Artikelprijs]],Q3_2025[[#This Row],[Stuksprijs]])</f>
        <v>0</v>
      </c>
      <c r="N37" s="10">
        <f>Q3_2025[[#This Row],[Besteld]]*Q3_2025[[#This Row],[Prijs 2]]</f>
        <v>0</v>
      </c>
      <c r="O37" s="10">
        <f>IF(Q3_2025[[#This Row],[Brutobedrag 2]]&lt;Q3_2025[[#This Row],[Bruto - Rel.korting]],Q3_2025[[#This Row],[Brutobedrag 2]],Q3_2025[[#This Row],[Brutobedrag 2]]*(100-Q3_2025[[#This Row],[Relatiekorting percentage]])/100)</f>
        <v>0</v>
      </c>
      <c r="R37" s="3"/>
      <c r="W37"/>
      <c r="AB37"/>
    </row>
    <row r="38" spans="1:28" x14ac:dyDescent="0.3">
      <c r="A38" t="s">
        <v>741</v>
      </c>
      <c r="B38">
        <v>3001129</v>
      </c>
      <c r="C38" t="s">
        <v>745</v>
      </c>
      <c r="D38">
        <v>7</v>
      </c>
      <c r="E38" s="10">
        <v>0</v>
      </c>
      <c r="F38" s="10">
        <v>0</v>
      </c>
      <c r="G38" s="10">
        <v>0</v>
      </c>
      <c r="H38">
        <v>0</v>
      </c>
      <c r="I38" s="51" t="str">
        <f>_xlfn.XLOOKUP(Q3_2025[[#This Row],[Artikelnr]],Artikel_prijzen[Artnr],Artikel_prijzen[Groep],"")</f>
        <v/>
      </c>
      <c r="J38" s="10" t="str">
        <f>_xlfn.XLOOKUP(Q3_2025[[#This Row],[Artikelnr]],Artikel_prijzen[Artnr],Artikel_prijzen[Prijs 2025],"")</f>
        <v/>
      </c>
      <c r="K38" t="str">
        <f>IF(Q3_2025[[#This Row],[Artikelprijs]]&lt;&gt;"",IF(Q3_2025[[#This Row],[Stuksprijs]]=Q3_2025[[#This Row],[Artikelprijs]],"Prijs gelijk","Prijs wijkt af"),"")</f>
        <v/>
      </c>
      <c r="L38" t="str">
        <f>IF(Q3_2025[[#This Row],[Relatiekorting percentage]]=0,
    "Nvt",
    IF(Q3_2025[[#This Row],[Brutobedrag 2]] &lt; Q3_2025[[#This Row],[Bruto - Rel.korting]],
        "Nee",
        "Ja"))</f>
        <v>Nvt</v>
      </c>
      <c r="M38" s="10">
        <f>IF(Q3_2025[[#This Row],[Artikelprijs]]&lt;&gt;"",Q3_2025[[#This Row],[Artikelprijs]],Q3_2025[[#This Row],[Stuksprijs]])</f>
        <v>0</v>
      </c>
      <c r="N38" s="10">
        <f>Q3_2025[[#This Row],[Besteld]]*Q3_2025[[#This Row],[Prijs 2]]</f>
        <v>0</v>
      </c>
      <c r="O38" s="10">
        <f>IF(Q3_2025[[#This Row],[Brutobedrag 2]]&lt;Q3_2025[[#This Row],[Bruto - Rel.korting]],Q3_2025[[#This Row],[Brutobedrag 2]],Q3_2025[[#This Row],[Brutobedrag 2]]*(100-Q3_2025[[#This Row],[Relatiekorting percentage]])/100)</f>
        <v>0</v>
      </c>
      <c r="R38" s="3"/>
      <c r="W38"/>
      <c r="AB38"/>
    </row>
    <row r="39" spans="1:28" x14ac:dyDescent="0.3">
      <c r="A39" t="s">
        <v>741</v>
      </c>
      <c r="B39">
        <v>5030234</v>
      </c>
      <c r="C39" t="s">
        <v>155</v>
      </c>
      <c r="D39">
        <v>3</v>
      </c>
      <c r="E39" s="10">
        <v>180.25</v>
      </c>
      <c r="F39" s="10">
        <v>540.75</v>
      </c>
      <c r="G39" s="10">
        <v>335.26</v>
      </c>
      <c r="H39">
        <v>38</v>
      </c>
      <c r="I39" s="51" t="str">
        <f>_xlfn.XLOOKUP(Q3_2025[[#This Row],[Artikelnr]],Artikel_prijzen[Artnr],Artikel_prijzen[Groep],"")</f>
        <v>Rigging</v>
      </c>
      <c r="J39" s="10">
        <f>_xlfn.XLOOKUP(Q3_2025[[#This Row],[Artikelnr]],Artikel_prijzen[Artnr],Artikel_prijzen[Prijs 2025],"")</f>
        <v>175</v>
      </c>
      <c r="K39" t="str">
        <f>IF(Q3_2025[[#This Row],[Artikelprijs]]&lt;&gt;"",IF(Q3_2025[[#This Row],[Stuksprijs]]=Q3_2025[[#This Row],[Artikelprijs]],"Prijs gelijk","Prijs wijkt af"),"")</f>
        <v>Prijs wijkt af</v>
      </c>
      <c r="L39" t="str">
        <f>IF(Q3_2025[[#This Row],[Relatiekorting percentage]]=0,
    "Nvt",
    IF(Q3_2025[[#This Row],[Brutobedrag 2]] &lt; Q3_2025[[#This Row],[Bruto - Rel.korting]],
        "Nee",
        "Ja"))</f>
        <v>Ja</v>
      </c>
      <c r="M39" s="10">
        <f>IF(Q3_2025[[#This Row],[Artikelprijs]]&lt;&gt;"",Q3_2025[[#This Row],[Artikelprijs]],Q3_2025[[#This Row],[Stuksprijs]])</f>
        <v>175</v>
      </c>
      <c r="N39" s="10">
        <f>Q3_2025[[#This Row],[Besteld]]*Q3_2025[[#This Row],[Prijs 2]]</f>
        <v>525</v>
      </c>
      <c r="O39" s="10">
        <f>IF(Q3_2025[[#This Row],[Brutobedrag 2]]&lt;Q3_2025[[#This Row],[Bruto - Rel.korting]],Q3_2025[[#This Row],[Brutobedrag 2]],Q3_2025[[#This Row],[Brutobedrag 2]]*(100-Q3_2025[[#This Row],[Relatiekorting percentage]])/100)</f>
        <v>325.5</v>
      </c>
      <c r="R39" s="3"/>
      <c r="W39"/>
      <c r="AB39"/>
    </row>
    <row r="40" spans="1:28" x14ac:dyDescent="0.3">
      <c r="A40" t="s">
        <v>741</v>
      </c>
      <c r="B40">
        <v>2004075</v>
      </c>
      <c r="C40" t="s">
        <v>240</v>
      </c>
      <c r="D40">
        <v>3</v>
      </c>
      <c r="E40" s="10">
        <v>0</v>
      </c>
      <c r="F40" s="10">
        <v>0</v>
      </c>
      <c r="G40" s="10">
        <v>0</v>
      </c>
      <c r="H40">
        <v>0</v>
      </c>
      <c r="I40" s="51" t="str">
        <f>_xlfn.XLOOKUP(Q3_2025[[#This Row],[Artikelnr]],Artikel_prijzen[Artnr],Artikel_prijzen[Groep],"")</f>
        <v/>
      </c>
      <c r="J40" s="10" t="str">
        <f>_xlfn.XLOOKUP(Q3_2025[[#This Row],[Artikelnr]],Artikel_prijzen[Artnr],Artikel_prijzen[Prijs 2025],"")</f>
        <v/>
      </c>
      <c r="K40" t="str">
        <f>IF(Q3_2025[[#This Row],[Artikelprijs]]&lt;&gt;"",IF(Q3_2025[[#This Row],[Stuksprijs]]=Q3_2025[[#This Row],[Artikelprijs]],"Prijs gelijk","Prijs wijkt af"),"")</f>
        <v/>
      </c>
      <c r="L40" t="str">
        <f>IF(Q3_2025[[#This Row],[Relatiekorting percentage]]=0,
    "Nvt",
    IF(Q3_2025[[#This Row],[Brutobedrag 2]] &lt; Q3_2025[[#This Row],[Bruto - Rel.korting]],
        "Nee",
        "Ja"))</f>
        <v>Nvt</v>
      </c>
      <c r="M40" s="10">
        <f>IF(Q3_2025[[#This Row],[Artikelprijs]]&lt;&gt;"",Q3_2025[[#This Row],[Artikelprijs]],Q3_2025[[#This Row],[Stuksprijs]])</f>
        <v>0</v>
      </c>
      <c r="N40" s="10">
        <f>Q3_2025[[#This Row],[Besteld]]*Q3_2025[[#This Row],[Prijs 2]]</f>
        <v>0</v>
      </c>
      <c r="O40" s="10">
        <f>IF(Q3_2025[[#This Row],[Brutobedrag 2]]&lt;Q3_2025[[#This Row],[Bruto - Rel.korting]],Q3_2025[[#This Row],[Brutobedrag 2]],Q3_2025[[#This Row],[Brutobedrag 2]]*(100-Q3_2025[[#This Row],[Relatiekorting percentage]])/100)</f>
        <v>0</v>
      </c>
      <c r="R40" s="3"/>
      <c r="W40"/>
      <c r="AB40"/>
    </row>
    <row r="41" spans="1:28" x14ac:dyDescent="0.3">
      <c r="A41" t="s">
        <v>741</v>
      </c>
      <c r="B41">
        <v>5030003</v>
      </c>
      <c r="C41" t="s">
        <v>746</v>
      </c>
      <c r="D41">
        <v>6</v>
      </c>
      <c r="E41" s="10">
        <v>0</v>
      </c>
      <c r="F41" s="10">
        <v>0</v>
      </c>
      <c r="G41" s="10">
        <v>0</v>
      </c>
      <c r="H41">
        <v>0</v>
      </c>
      <c r="I41" s="51" t="str">
        <f>_xlfn.XLOOKUP(Q3_2025[[#This Row],[Artikelnr]],Artikel_prijzen[Artnr],Artikel_prijzen[Groep],"")</f>
        <v/>
      </c>
      <c r="J41" s="10" t="str">
        <f>_xlfn.XLOOKUP(Q3_2025[[#This Row],[Artikelnr]],Artikel_prijzen[Artnr],Artikel_prijzen[Prijs 2025],"")</f>
        <v/>
      </c>
      <c r="K41" t="str">
        <f>IF(Q3_2025[[#This Row],[Artikelprijs]]&lt;&gt;"",IF(Q3_2025[[#This Row],[Stuksprijs]]=Q3_2025[[#This Row],[Artikelprijs]],"Prijs gelijk","Prijs wijkt af"),"")</f>
        <v/>
      </c>
      <c r="L41" t="str">
        <f>IF(Q3_2025[[#This Row],[Relatiekorting percentage]]=0,
    "Nvt",
    IF(Q3_2025[[#This Row],[Brutobedrag 2]] &lt; Q3_2025[[#This Row],[Bruto - Rel.korting]],
        "Nee",
        "Ja"))</f>
        <v>Nvt</v>
      </c>
      <c r="M41" s="10">
        <f>IF(Q3_2025[[#This Row],[Artikelprijs]]&lt;&gt;"",Q3_2025[[#This Row],[Artikelprijs]],Q3_2025[[#This Row],[Stuksprijs]])</f>
        <v>0</v>
      </c>
      <c r="N41" s="10">
        <f>Q3_2025[[#This Row],[Besteld]]*Q3_2025[[#This Row],[Prijs 2]]</f>
        <v>0</v>
      </c>
      <c r="O41" s="10">
        <f>IF(Q3_2025[[#This Row],[Brutobedrag 2]]&lt;Q3_2025[[#This Row],[Bruto - Rel.korting]],Q3_2025[[#This Row],[Brutobedrag 2]],Q3_2025[[#This Row],[Brutobedrag 2]]*(100-Q3_2025[[#This Row],[Relatiekorting percentage]])/100)</f>
        <v>0</v>
      </c>
      <c r="R41" s="3"/>
      <c r="W41"/>
      <c r="AB41"/>
    </row>
    <row r="42" spans="1:28" x14ac:dyDescent="0.3">
      <c r="A42" t="s">
        <v>741</v>
      </c>
      <c r="B42">
        <v>5031074</v>
      </c>
      <c r="C42" t="s">
        <v>747</v>
      </c>
      <c r="D42">
        <v>40</v>
      </c>
      <c r="E42" s="10">
        <v>35.75</v>
      </c>
      <c r="F42" s="10">
        <v>1430</v>
      </c>
      <c r="G42" s="10">
        <v>1430</v>
      </c>
      <c r="H42">
        <v>0</v>
      </c>
      <c r="I42" s="51" t="str">
        <f>_xlfn.XLOOKUP(Q3_2025[[#This Row],[Artikelnr]],Artikel_prijzen[Artnr],Artikel_prijzen[Groep],"")</f>
        <v/>
      </c>
      <c r="J42" s="10" t="str">
        <f>_xlfn.XLOOKUP(Q3_2025[[#This Row],[Artikelnr]],Artikel_prijzen[Artnr],Artikel_prijzen[Prijs 2025],"")</f>
        <v/>
      </c>
      <c r="K42" t="str">
        <f>IF(Q3_2025[[#This Row],[Artikelprijs]]&lt;&gt;"",IF(Q3_2025[[#This Row],[Stuksprijs]]=Q3_2025[[#This Row],[Artikelprijs]],"Prijs gelijk","Prijs wijkt af"),"")</f>
        <v/>
      </c>
      <c r="L42" t="str">
        <f>IF(Q3_2025[[#This Row],[Relatiekorting percentage]]=0,
    "Nvt",
    IF(Q3_2025[[#This Row],[Brutobedrag 2]] &lt; Q3_2025[[#This Row],[Bruto - Rel.korting]],
        "Nee",
        "Ja"))</f>
        <v>Nvt</v>
      </c>
      <c r="M42" s="10">
        <f>IF(Q3_2025[[#This Row],[Artikelprijs]]&lt;&gt;"",Q3_2025[[#This Row],[Artikelprijs]],Q3_2025[[#This Row],[Stuksprijs]])</f>
        <v>35.75</v>
      </c>
      <c r="N42" s="10">
        <f>Q3_2025[[#This Row],[Besteld]]*Q3_2025[[#This Row],[Prijs 2]]</f>
        <v>1430</v>
      </c>
      <c r="O42" s="10">
        <f>IF(Q3_2025[[#This Row],[Brutobedrag 2]]&lt;Q3_2025[[#This Row],[Bruto - Rel.korting]],Q3_2025[[#This Row],[Brutobedrag 2]],Q3_2025[[#This Row],[Brutobedrag 2]]*(100-Q3_2025[[#This Row],[Relatiekorting percentage]])/100)</f>
        <v>1430</v>
      </c>
      <c r="R42" s="3"/>
      <c r="W42"/>
      <c r="AB42"/>
    </row>
    <row r="43" spans="1:28" x14ac:dyDescent="0.3">
      <c r="A43" t="s">
        <v>741</v>
      </c>
      <c r="B43">
        <v>5031075</v>
      </c>
      <c r="C43" t="s">
        <v>748</v>
      </c>
      <c r="D43">
        <v>40</v>
      </c>
      <c r="E43" s="10">
        <v>40.75</v>
      </c>
      <c r="F43" s="10">
        <v>1630</v>
      </c>
      <c r="G43" s="10">
        <v>1630</v>
      </c>
      <c r="H43">
        <v>0</v>
      </c>
      <c r="I43" s="51" t="str">
        <f>_xlfn.XLOOKUP(Q3_2025[[#This Row],[Artikelnr]],Artikel_prijzen[Artnr],Artikel_prijzen[Groep],"")</f>
        <v/>
      </c>
      <c r="J43" s="10" t="str">
        <f>_xlfn.XLOOKUP(Q3_2025[[#This Row],[Artikelnr]],Artikel_prijzen[Artnr],Artikel_prijzen[Prijs 2025],"")</f>
        <v/>
      </c>
      <c r="K43" t="str">
        <f>IF(Q3_2025[[#This Row],[Artikelprijs]]&lt;&gt;"",IF(Q3_2025[[#This Row],[Stuksprijs]]=Q3_2025[[#This Row],[Artikelprijs]],"Prijs gelijk","Prijs wijkt af"),"")</f>
        <v/>
      </c>
      <c r="L43" t="str">
        <f>IF(Q3_2025[[#This Row],[Relatiekorting percentage]]=0,
    "Nvt",
    IF(Q3_2025[[#This Row],[Brutobedrag 2]] &lt; Q3_2025[[#This Row],[Bruto - Rel.korting]],
        "Nee",
        "Ja"))</f>
        <v>Nvt</v>
      </c>
      <c r="M43" s="10">
        <f>IF(Q3_2025[[#This Row],[Artikelprijs]]&lt;&gt;"",Q3_2025[[#This Row],[Artikelprijs]],Q3_2025[[#This Row],[Stuksprijs]])</f>
        <v>40.75</v>
      </c>
      <c r="N43" s="10">
        <f>Q3_2025[[#This Row],[Besteld]]*Q3_2025[[#This Row],[Prijs 2]]</f>
        <v>1630</v>
      </c>
      <c r="O43" s="10">
        <f>IF(Q3_2025[[#This Row],[Brutobedrag 2]]&lt;Q3_2025[[#This Row],[Bruto - Rel.korting]],Q3_2025[[#This Row],[Brutobedrag 2]],Q3_2025[[#This Row],[Brutobedrag 2]]*(100-Q3_2025[[#This Row],[Relatiekorting percentage]])/100)</f>
        <v>1630</v>
      </c>
      <c r="R43" s="3"/>
      <c r="W43"/>
      <c r="AB43"/>
    </row>
    <row r="44" spans="1:28" x14ac:dyDescent="0.3">
      <c r="A44" t="s">
        <v>741</v>
      </c>
      <c r="B44">
        <v>5031076</v>
      </c>
      <c r="C44" t="s">
        <v>749</v>
      </c>
      <c r="D44">
        <v>40</v>
      </c>
      <c r="E44" s="10">
        <v>35.75</v>
      </c>
      <c r="F44" s="10">
        <v>1430</v>
      </c>
      <c r="G44" s="10">
        <v>1430</v>
      </c>
      <c r="H44">
        <v>0</v>
      </c>
      <c r="I44" s="51" t="str">
        <f>_xlfn.XLOOKUP(Q3_2025[[#This Row],[Artikelnr]],Artikel_prijzen[Artnr],Artikel_prijzen[Groep],"")</f>
        <v/>
      </c>
      <c r="J44" s="10" t="str">
        <f>_xlfn.XLOOKUP(Q3_2025[[#This Row],[Artikelnr]],Artikel_prijzen[Artnr],Artikel_prijzen[Prijs 2025],"")</f>
        <v/>
      </c>
      <c r="K44" t="str">
        <f>IF(Q3_2025[[#This Row],[Artikelprijs]]&lt;&gt;"",IF(Q3_2025[[#This Row],[Stuksprijs]]=Q3_2025[[#This Row],[Artikelprijs]],"Prijs gelijk","Prijs wijkt af"),"")</f>
        <v/>
      </c>
      <c r="L44" t="str">
        <f>IF(Q3_2025[[#This Row],[Relatiekorting percentage]]=0,
    "Nvt",
    IF(Q3_2025[[#This Row],[Brutobedrag 2]] &lt; Q3_2025[[#This Row],[Bruto - Rel.korting]],
        "Nee",
        "Ja"))</f>
        <v>Nvt</v>
      </c>
      <c r="M44" s="10">
        <f>IF(Q3_2025[[#This Row],[Artikelprijs]]&lt;&gt;"",Q3_2025[[#This Row],[Artikelprijs]],Q3_2025[[#This Row],[Stuksprijs]])</f>
        <v>35.75</v>
      </c>
      <c r="N44" s="10">
        <f>Q3_2025[[#This Row],[Besteld]]*Q3_2025[[#This Row],[Prijs 2]]</f>
        <v>1430</v>
      </c>
      <c r="O44" s="10">
        <f>IF(Q3_2025[[#This Row],[Brutobedrag 2]]&lt;Q3_2025[[#This Row],[Bruto - Rel.korting]],Q3_2025[[#This Row],[Brutobedrag 2]],Q3_2025[[#This Row],[Brutobedrag 2]]*(100-Q3_2025[[#This Row],[Relatiekorting percentage]])/100)</f>
        <v>1430</v>
      </c>
      <c r="R44" s="3"/>
      <c r="W44"/>
      <c r="AB44"/>
    </row>
    <row r="45" spans="1:28" x14ac:dyDescent="0.3">
      <c r="A45" t="s">
        <v>741</v>
      </c>
      <c r="B45">
        <v>5031009</v>
      </c>
      <c r="C45" t="s">
        <v>141</v>
      </c>
      <c r="D45">
        <v>219</v>
      </c>
      <c r="E45" s="10">
        <v>89.61</v>
      </c>
      <c r="F45" s="10">
        <v>19624.59</v>
      </c>
      <c r="G45" s="10">
        <v>13737.21</v>
      </c>
      <c r="H45">
        <v>30</v>
      </c>
      <c r="I45" s="51" t="str">
        <f>_xlfn.XLOOKUP(Q3_2025[[#This Row],[Artikelnr]],Artikel_prijzen[Artnr],Artikel_prijzen[Groep],"")</f>
        <v/>
      </c>
      <c r="J45" s="10" t="str">
        <f>_xlfn.XLOOKUP(Q3_2025[[#This Row],[Artikelnr]],Artikel_prijzen[Artnr],Artikel_prijzen[Prijs 2025],"")</f>
        <v/>
      </c>
      <c r="K45" t="str">
        <f>IF(Q3_2025[[#This Row],[Artikelprijs]]&lt;&gt;"",IF(Q3_2025[[#This Row],[Stuksprijs]]=Q3_2025[[#This Row],[Artikelprijs]],"Prijs gelijk","Prijs wijkt af"),"")</f>
        <v/>
      </c>
      <c r="L45" t="str">
        <f>IF(Q3_2025[[#This Row],[Relatiekorting percentage]]=0,
    "Nvt",
    IF(Q3_2025[[#This Row],[Brutobedrag 2]] &lt; Q3_2025[[#This Row],[Bruto - Rel.korting]],
        "Nee",
        "Ja"))</f>
        <v>Ja</v>
      </c>
      <c r="M45" s="10">
        <f>IF(Q3_2025[[#This Row],[Artikelprijs]]&lt;&gt;"",Q3_2025[[#This Row],[Artikelprijs]],Q3_2025[[#This Row],[Stuksprijs]])</f>
        <v>89.61</v>
      </c>
      <c r="N45" s="10">
        <f>Q3_2025[[#This Row],[Besteld]]*Q3_2025[[#This Row],[Prijs 2]]</f>
        <v>19624.59</v>
      </c>
      <c r="O45" s="10">
        <f>IF(Q3_2025[[#This Row],[Brutobedrag 2]]&lt;Q3_2025[[#This Row],[Bruto - Rel.korting]],Q3_2025[[#This Row],[Brutobedrag 2]],Q3_2025[[#This Row],[Brutobedrag 2]]*(100-Q3_2025[[#This Row],[Relatiekorting percentage]])/100)</f>
        <v>13737.213</v>
      </c>
      <c r="R45" s="3"/>
      <c r="W45"/>
      <c r="AB45"/>
    </row>
    <row r="46" spans="1:28" x14ac:dyDescent="0.3">
      <c r="A46" t="s">
        <v>741</v>
      </c>
      <c r="B46">
        <v>5010001</v>
      </c>
      <c r="C46" t="s">
        <v>750</v>
      </c>
      <c r="D46">
        <v>104</v>
      </c>
      <c r="E46" s="10">
        <v>97.5</v>
      </c>
      <c r="F46" s="10">
        <v>10140</v>
      </c>
      <c r="G46" s="10">
        <v>7098</v>
      </c>
      <c r="H46">
        <v>30</v>
      </c>
      <c r="I46" s="51" t="str">
        <f>_xlfn.XLOOKUP(Q3_2025[[#This Row],[Artikelnr]],Artikel_prijzen[Artnr],Artikel_prijzen[Groep],"")</f>
        <v/>
      </c>
      <c r="J46" s="10" t="str">
        <f>_xlfn.XLOOKUP(Q3_2025[[#This Row],[Artikelnr]],Artikel_prijzen[Artnr],Artikel_prijzen[Prijs 2025],"")</f>
        <v/>
      </c>
      <c r="K46" t="str">
        <f>IF(Q3_2025[[#This Row],[Artikelprijs]]&lt;&gt;"",IF(Q3_2025[[#This Row],[Stuksprijs]]=Q3_2025[[#This Row],[Artikelprijs]],"Prijs gelijk","Prijs wijkt af"),"")</f>
        <v/>
      </c>
      <c r="L46" t="str">
        <f>IF(Q3_2025[[#This Row],[Relatiekorting percentage]]=0,
    "Nvt",
    IF(Q3_2025[[#This Row],[Brutobedrag 2]] &lt; Q3_2025[[#This Row],[Bruto - Rel.korting]],
        "Nee",
        "Ja"))</f>
        <v>Ja</v>
      </c>
      <c r="M46" s="10">
        <f>IF(Q3_2025[[#This Row],[Artikelprijs]]&lt;&gt;"",Q3_2025[[#This Row],[Artikelprijs]],Q3_2025[[#This Row],[Stuksprijs]])</f>
        <v>97.5</v>
      </c>
      <c r="N46" s="10">
        <f>Q3_2025[[#This Row],[Besteld]]*Q3_2025[[#This Row],[Prijs 2]]</f>
        <v>10140</v>
      </c>
      <c r="O46" s="10">
        <f>IF(Q3_2025[[#This Row],[Brutobedrag 2]]&lt;Q3_2025[[#This Row],[Bruto - Rel.korting]],Q3_2025[[#This Row],[Brutobedrag 2]],Q3_2025[[#This Row],[Brutobedrag 2]]*(100-Q3_2025[[#This Row],[Relatiekorting percentage]])/100)</f>
        <v>7098</v>
      </c>
      <c r="R46" s="3"/>
      <c r="W46"/>
      <c r="AB46"/>
    </row>
    <row r="47" spans="1:28" x14ac:dyDescent="0.3">
      <c r="A47" t="s">
        <v>741</v>
      </c>
      <c r="B47">
        <v>5010001</v>
      </c>
      <c r="C47" t="s">
        <v>751</v>
      </c>
      <c r="D47">
        <v>139</v>
      </c>
      <c r="E47" s="10">
        <v>61.68</v>
      </c>
      <c r="F47" s="10">
        <v>8573.52</v>
      </c>
      <c r="G47" s="10">
        <v>6001.46</v>
      </c>
      <c r="H47">
        <v>30</v>
      </c>
      <c r="I47" s="51" t="str">
        <f>_xlfn.XLOOKUP(Q3_2025[[#This Row],[Artikelnr]],Artikel_prijzen[Artnr],Artikel_prijzen[Groep],"")</f>
        <v/>
      </c>
      <c r="J47" s="10" t="str">
        <f>_xlfn.XLOOKUP(Q3_2025[[#This Row],[Artikelnr]],Artikel_prijzen[Artnr],Artikel_prijzen[Prijs 2025],"")</f>
        <v/>
      </c>
      <c r="K47" t="str">
        <f>IF(Q3_2025[[#This Row],[Artikelprijs]]&lt;&gt;"",IF(Q3_2025[[#This Row],[Stuksprijs]]=Q3_2025[[#This Row],[Artikelprijs]],"Prijs gelijk","Prijs wijkt af"),"")</f>
        <v/>
      </c>
      <c r="L47" t="str">
        <f>IF(Q3_2025[[#This Row],[Relatiekorting percentage]]=0,
    "Nvt",
    IF(Q3_2025[[#This Row],[Brutobedrag 2]] &lt; Q3_2025[[#This Row],[Bruto - Rel.korting]],
        "Nee",
        "Ja"))</f>
        <v>Ja</v>
      </c>
      <c r="M47" s="10">
        <f>IF(Q3_2025[[#This Row],[Artikelprijs]]&lt;&gt;"",Q3_2025[[#This Row],[Artikelprijs]],Q3_2025[[#This Row],[Stuksprijs]])</f>
        <v>61.68</v>
      </c>
      <c r="N47" s="10">
        <f>Q3_2025[[#This Row],[Besteld]]*Q3_2025[[#This Row],[Prijs 2]]</f>
        <v>8573.52</v>
      </c>
      <c r="O47" s="10">
        <f>IF(Q3_2025[[#This Row],[Brutobedrag 2]]&lt;Q3_2025[[#This Row],[Bruto - Rel.korting]],Q3_2025[[#This Row],[Brutobedrag 2]],Q3_2025[[#This Row],[Brutobedrag 2]]*(100-Q3_2025[[#This Row],[Relatiekorting percentage]])/100)</f>
        <v>6001.4639999999999</v>
      </c>
      <c r="R47" s="3"/>
      <c r="W47"/>
      <c r="AB47"/>
    </row>
    <row r="48" spans="1:28" x14ac:dyDescent="0.3">
      <c r="A48" t="s">
        <v>741</v>
      </c>
      <c r="B48">
        <v>1007051</v>
      </c>
      <c r="C48" t="s">
        <v>54</v>
      </c>
      <c r="D48">
        <v>34</v>
      </c>
      <c r="E48" s="10">
        <v>88.57</v>
      </c>
      <c r="F48" s="10">
        <v>3011.38</v>
      </c>
      <c r="G48" s="10">
        <v>2107.9699999999998</v>
      </c>
      <c r="H48">
        <v>30</v>
      </c>
      <c r="I48" s="51" t="str">
        <f>_xlfn.XLOOKUP(Q3_2025[[#This Row],[Artikelnr]],Artikel_prijzen[Artnr],Artikel_prijzen[Groep],"")</f>
        <v/>
      </c>
      <c r="J48" s="10" t="str">
        <f>_xlfn.XLOOKUP(Q3_2025[[#This Row],[Artikelnr]],Artikel_prijzen[Artnr],Artikel_prijzen[Prijs 2025],"")</f>
        <v/>
      </c>
      <c r="K48" t="str">
        <f>IF(Q3_2025[[#This Row],[Artikelprijs]]&lt;&gt;"",IF(Q3_2025[[#This Row],[Stuksprijs]]=Q3_2025[[#This Row],[Artikelprijs]],"Prijs gelijk","Prijs wijkt af"),"")</f>
        <v/>
      </c>
      <c r="L48" t="str">
        <f>IF(Q3_2025[[#This Row],[Relatiekorting percentage]]=0,
    "Nvt",
    IF(Q3_2025[[#This Row],[Brutobedrag 2]] &lt; Q3_2025[[#This Row],[Bruto - Rel.korting]],
        "Nee",
        "Ja"))</f>
        <v>Ja</v>
      </c>
      <c r="M48" s="10">
        <f>IF(Q3_2025[[#This Row],[Artikelprijs]]&lt;&gt;"",Q3_2025[[#This Row],[Artikelprijs]],Q3_2025[[#This Row],[Stuksprijs]])</f>
        <v>88.57</v>
      </c>
      <c r="N48" s="10">
        <f>Q3_2025[[#This Row],[Besteld]]*Q3_2025[[#This Row],[Prijs 2]]</f>
        <v>3011.3799999999997</v>
      </c>
      <c r="O48" s="10">
        <f>IF(Q3_2025[[#This Row],[Brutobedrag 2]]&lt;Q3_2025[[#This Row],[Bruto - Rel.korting]],Q3_2025[[#This Row],[Brutobedrag 2]],Q3_2025[[#This Row],[Brutobedrag 2]]*(100-Q3_2025[[#This Row],[Relatiekorting percentage]])/100)</f>
        <v>2107.9659999999999</v>
      </c>
      <c r="R48" s="3"/>
      <c r="W48"/>
      <c r="AB48"/>
    </row>
    <row r="49" spans="1:28" x14ac:dyDescent="0.3">
      <c r="A49" t="s">
        <v>741</v>
      </c>
      <c r="B49">
        <v>5010001</v>
      </c>
      <c r="C49" t="s">
        <v>107</v>
      </c>
      <c r="D49">
        <v>30</v>
      </c>
      <c r="E49" s="10">
        <v>72.5</v>
      </c>
      <c r="F49" s="10">
        <v>2175</v>
      </c>
      <c r="G49" s="10">
        <v>1522.5</v>
      </c>
      <c r="H49">
        <v>30</v>
      </c>
      <c r="I49" s="51" t="str">
        <f>_xlfn.XLOOKUP(Q3_2025[[#This Row],[Artikelnr]],Artikel_prijzen[Artnr],Artikel_prijzen[Groep],"")</f>
        <v/>
      </c>
      <c r="J49" s="10" t="str">
        <f>_xlfn.XLOOKUP(Q3_2025[[#This Row],[Artikelnr]],Artikel_prijzen[Artnr],Artikel_prijzen[Prijs 2025],"")</f>
        <v/>
      </c>
      <c r="K49" t="str">
        <f>IF(Q3_2025[[#This Row],[Artikelprijs]]&lt;&gt;"",IF(Q3_2025[[#This Row],[Stuksprijs]]=Q3_2025[[#This Row],[Artikelprijs]],"Prijs gelijk","Prijs wijkt af"),"")</f>
        <v/>
      </c>
      <c r="L49" t="str">
        <f>IF(Q3_2025[[#This Row],[Relatiekorting percentage]]=0,
    "Nvt",
    IF(Q3_2025[[#This Row],[Brutobedrag 2]] &lt; Q3_2025[[#This Row],[Bruto - Rel.korting]],
        "Nee",
        "Ja"))</f>
        <v>Ja</v>
      </c>
      <c r="M49" s="10">
        <f>IF(Q3_2025[[#This Row],[Artikelprijs]]&lt;&gt;"",Q3_2025[[#This Row],[Artikelprijs]],Q3_2025[[#This Row],[Stuksprijs]])</f>
        <v>72.5</v>
      </c>
      <c r="N49" s="10">
        <f>Q3_2025[[#This Row],[Besteld]]*Q3_2025[[#This Row],[Prijs 2]]</f>
        <v>2175</v>
      </c>
      <c r="O49" s="10">
        <f>IF(Q3_2025[[#This Row],[Brutobedrag 2]]&lt;Q3_2025[[#This Row],[Bruto - Rel.korting]],Q3_2025[[#This Row],[Brutobedrag 2]],Q3_2025[[#This Row],[Brutobedrag 2]]*(100-Q3_2025[[#This Row],[Relatiekorting percentage]])/100)</f>
        <v>1522.5</v>
      </c>
      <c r="R49" s="3"/>
      <c r="W49"/>
      <c r="AB49"/>
    </row>
    <row r="50" spans="1:28" x14ac:dyDescent="0.3">
      <c r="A50" t="s">
        <v>741</v>
      </c>
      <c r="B50">
        <v>5010001</v>
      </c>
      <c r="C50" t="s">
        <v>752</v>
      </c>
      <c r="D50">
        <v>1</v>
      </c>
      <c r="E50" s="10">
        <v>1500</v>
      </c>
      <c r="F50" s="10">
        <v>1500</v>
      </c>
      <c r="G50" s="10">
        <v>1050</v>
      </c>
      <c r="H50">
        <v>30</v>
      </c>
      <c r="I50" s="51" t="str">
        <f>_xlfn.XLOOKUP(Q3_2025[[#This Row],[Artikelnr]],Artikel_prijzen[Artnr],Artikel_prijzen[Groep],"")</f>
        <v/>
      </c>
      <c r="J50" s="10" t="str">
        <f>_xlfn.XLOOKUP(Q3_2025[[#This Row],[Artikelnr]],Artikel_prijzen[Artnr],Artikel_prijzen[Prijs 2025],"")</f>
        <v/>
      </c>
      <c r="K50" t="str">
        <f>IF(Q3_2025[[#This Row],[Artikelprijs]]&lt;&gt;"",IF(Q3_2025[[#This Row],[Stuksprijs]]=Q3_2025[[#This Row],[Artikelprijs]],"Prijs gelijk","Prijs wijkt af"),"")</f>
        <v/>
      </c>
      <c r="L50" t="str">
        <f>IF(Q3_2025[[#This Row],[Relatiekorting percentage]]=0,
    "Nvt",
    IF(Q3_2025[[#This Row],[Brutobedrag 2]] &lt; Q3_2025[[#This Row],[Bruto - Rel.korting]],
        "Nee",
        "Ja"))</f>
        <v>Ja</v>
      </c>
      <c r="M50" s="10">
        <f>IF(Q3_2025[[#This Row],[Artikelprijs]]&lt;&gt;"",Q3_2025[[#This Row],[Artikelprijs]],Q3_2025[[#This Row],[Stuksprijs]])</f>
        <v>1500</v>
      </c>
      <c r="N50" s="10">
        <f>Q3_2025[[#This Row],[Besteld]]*Q3_2025[[#This Row],[Prijs 2]]</f>
        <v>1500</v>
      </c>
      <c r="O50" s="10">
        <f>IF(Q3_2025[[#This Row],[Brutobedrag 2]]&lt;Q3_2025[[#This Row],[Bruto - Rel.korting]],Q3_2025[[#This Row],[Brutobedrag 2]],Q3_2025[[#This Row],[Brutobedrag 2]]*(100-Q3_2025[[#This Row],[Relatiekorting percentage]])/100)</f>
        <v>1050</v>
      </c>
      <c r="R50" s="3"/>
      <c r="W50"/>
      <c r="AB50"/>
    </row>
    <row r="51" spans="1:28" x14ac:dyDescent="0.3">
      <c r="A51" t="s">
        <v>741</v>
      </c>
      <c r="B51">
        <v>5010001</v>
      </c>
      <c r="C51" t="s">
        <v>753</v>
      </c>
      <c r="D51">
        <v>1</v>
      </c>
      <c r="E51" s="10">
        <v>625</v>
      </c>
      <c r="F51" s="10">
        <v>625</v>
      </c>
      <c r="G51" s="10">
        <v>437.5</v>
      </c>
      <c r="H51">
        <v>30</v>
      </c>
      <c r="I51" s="51" t="str">
        <f>_xlfn.XLOOKUP(Q3_2025[[#This Row],[Artikelnr]],Artikel_prijzen[Artnr],Artikel_prijzen[Groep],"")</f>
        <v/>
      </c>
      <c r="J51" s="10" t="str">
        <f>_xlfn.XLOOKUP(Q3_2025[[#This Row],[Artikelnr]],Artikel_prijzen[Artnr],Artikel_prijzen[Prijs 2025],"")</f>
        <v/>
      </c>
      <c r="K51" t="str">
        <f>IF(Q3_2025[[#This Row],[Artikelprijs]]&lt;&gt;"",IF(Q3_2025[[#This Row],[Stuksprijs]]=Q3_2025[[#This Row],[Artikelprijs]],"Prijs gelijk","Prijs wijkt af"),"")</f>
        <v/>
      </c>
      <c r="L51" t="str">
        <f>IF(Q3_2025[[#This Row],[Relatiekorting percentage]]=0,
    "Nvt",
    IF(Q3_2025[[#This Row],[Brutobedrag 2]] &lt; Q3_2025[[#This Row],[Bruto - Rel.korting]],
        "Nee",
        "Ja"))</f>
        <v>Ja</v>
      </c>
      <c r="M51" s="10">
        <f>IF(Q3_2025[[#This Row],[Artikelprijs]]&lt;&gt;"",Q3_2025[[#This Row],[Artikelprijs]],Q3_2025[[#This Row],[Stuksprijs]])</f>
        <v>625</v>
      </c>
      <c r="N51" s="10">
        <f>Q3_2025[[#This Row],[Besteld]]*Q3_2025[[#This Row],[Prijs 2]]</f>
        <v>625</v>
      </c>
      <c r="O51" s="10">
        <f>IF(Q3_2025[[#This Row],[Brutobedrag 2]]&lt;Q3_2025[[#This Row],[Bruto - Rel.korting]],Q3_2025[[#This Row],[Brutobedrag 2]],Q3_2025[[#This Row],[Brutobedrag 2]]*(100-Q3_2025[[#This Row],[Relatiekorting percentage]])/100)</f>
        <v>437.5</v>
      </c>
      <c r="R51" s="3"/>
      <c r="W51"/>
      <c r="AB51"/>
    </row>
    <row r="52" spans="1:28" x14ac:dyDescent="0.3">
      <c r="A52" t="s">
        <v>741</v>
      </c>
      <c r="B52">
        <v>5030005</v>
      </c>
      <c r="C52" t="s">
        <v>33</v>
      </c>
      <c r="D52">
        <v>15</v>
      </c>
      <c r="E52" s="10">
        <v>200.85</v>
      </c>
      <c r="F52" s="10">
        <v>3012.75</v>
      </c>
      <c r="G52" s="10">
        <v>2108.92</v>
      </c>
      <c r="H52">
        <v>30</v>
      </c>
      <c r="I52" s="51" t="str">
        <f>_xlfn.XLOOKUP(Q3_2025[[#This Row],[Artikelnr]],Artikel_prijzen[Artnr],Artikel_prijzen[Groep],"")</f>
        <v>Rigging</v>
      </c>
      <c r="J52" s="10">
        <f>_xlfn.XLOOKUP(Q3_2025[[#This Row],[Artikelnr]],Artikel_prijzen[Artnr],Artikel_prijzen[Prijs 2025],"")</f>
        <v>195</v>
      </c>
      <c r="K52" t="str">
        <f>IF(Q3_2025[[#This Row],[Artikelprijs]]&lt;&gt;"",IF(Q3_2025[[#This Row],[Stuksprijs]]=Q3_2025[[#This Row],[Artikelprijs]],"Prijs gelijk","Prijs wijkt af"),"")</f>
        <v>Prijs wijkt af</v>
      </c>
      <c r="L52" t="str">
        <f>IF(Q3_2025[[#This Row],[Relatiekorting percentage]]=0,
    "Nvt",
    IF(Q3_2025[[#This Row],[Brutobedrag 2]] &lt; Q3_2025[[#This Row],[Bruto - Rel.korting]],
        "Nee",
        "Ja"))</f>
        <v>Ja</v>
      </c>
      <c r="M52" s="10">
        <f>IF(Q3_2025[[#This Row],[Artikelprijs]]&lt;&gt;"",Q3_2025[[#This Row],[Artikelprijs]],Q3_2025[[#This Row],[Stuksprijs]])</f>
        <v>195</v>
      </c>
      <c r="N52" s="10">
        <f>Q3_2025[[#This Row],[Besteld]]*Q3_2025[[#This Row],[Prijs 2]]</f>
        <v>2925</v>
      </c>
      <c r="O52" s="10">
        <f>IF(Q3_2025[[#This Row],[Brutobedrag 2]]&lt;Q3_2025[[#This Row],[Bruto - Rel.korting]],Q3_2025[[#This Row],[Brutobedrag 2]],Q3_2025[[#This Row],[Brutobedrag 2]]*(100-Q3_2025[[#This Row],[Relatiekorting percentage]])/100)</f>
        <v>2047.5</v>
      </c>
      <c r="R52" s="3"/>
      <c r="W52"/>
      <c r="AB52"/>
    </row>
    <row r="53" spans="1:28" x14ac:dyDescent="0.3">
      <c r="A53" t="s">
        <v>741</v>
      </c>
      <c r="B53">
        <v>5021026</v>
      </c>
      <c r="C53" t="s">
        <v>617</v>
      </c>
      <c r="D53">
        <v>1</v>
      </c>
      <c r="E53" s="10">
        <v>164.8</v>
      </c>
      <c r="F53" s="10">
        <v>164.8</v>
      </c>
      <c r="G53" s="10">
        <v>131.84</v>
      </c>
      <c r="H53">
        <v>20</v>
      </c>
      <c r="I53" s="51" t="str">
        <f>_xlfn.XLOOKUP(Q3_2025[[#This Row],[Artikelnr]],Artikel_prijzen[Artnr],Artikel_prijzen[Groep],"")</f>
        <v>Elektra</v>
      </c>
      <c r="J53" s="10">
        <f>_xlfn.XLOOKUP(Q3_2025[[#This Row],[Artikelnr]],Artikel_prijzen[Artnr],Artikel_prijzen[Prijs 2025],"")</f>
        <v>106.8625</v>
      </c>
      <c r="K53" t="str">
        <f>IF(Q3_2025[[#This Row],[Artikelprijs]]&lt;&gt;"",IF(Q3_2025[[#This Row],[Stuksprijs]]=Q3_2025[[#This Row],[Artikelprijs]],"Prijs gelijk","Prijs wijkt af"),"")</f>
        <v>Prijs wijkt af</v>
      </c>
      <c r="L53" t="str">
        <f>IF(Q3_2025[[#This Row],[Relatiekorting percentage]]=0,
    "Nvt",
    IF(Q3_2025[[#This Row],[Brutobedrag 2]] &lt; Q3_2025[[#This Row],[Bruto - Rel.korting]],
        "Nee",
        "Ja"))</f>
        <v>Nee</v>
      </c>
      <c r="M53" s="10">
        <f>IF(Q3_2025[[#This Row],[Artikelprijs]]&lt;&gt;"",Q3_2025[[#This Row],[Artikelprijs]],Q3_2025[[#This Row],[Stuksprijs]])</f>
        <v>106.8625</v>
      </c>
      <c r="N53" s="10">
        <f>Q3_2025[[#This Row],[Besteld]]*Q3_2025[[#This Row],[Prijs 2]]</f>
        <v>106.8625</v>
      </c>
      <c r="O53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53" s="3"/>
      <c r="W53"/>
      <c r="AB53"/>
    </row>
    <row r="54" spans="1:28" x14ac:dyDescent="0.3">
      <c r="A54" t="s">
        <v>741</v>
      </c>
      <c r="B54">
        <v>5022013</v>
      </c>
      <c r="C54" t="s">
        <v>450</v>
      </c>
      <c r="D54">
        <v>2</v>
      </c>
      <c r="E54" s="10">
        <v>317.69</v>
      </c>
      <c r="F54" s="10">
        <v>635.38</v>
      </c>
      <c r="G54" s="10">
        <v>508.3</v>
      </c>
      <c r="H54">
        <v>20</v>
      </c>
      <c r="I54" s="51" t="str">
        <f>_xlfn.XLOOKUP(Q3_2025[[#This Row],[Artikelnr]],Artikel_prijzen[Artnr],Artikel_prijzen[Groep],"")</f>
        <v>Elektra</v>
      </c>
      <c r="J54" s="10">
        <f>_xlfn.XLOOKUP(Q3_2025[[#This Row],[Artikelnr]],Artikel_prijzen[Artnr],Artikel_prijzen[Prijs 2025],"")</f>
        <v>252.35</v>
      </c>
      <c r="K54" t="str">
        <f>IF(Q3_2025[[#This Row],[Artikelprijs]]&lt;&gt;"",IF(Q3_2025[[#This Row],[Stuksprijs]]=Q3_2025[[#This Row],[Artikelprijs]],"Prijs gelijk","Prijs wijkt af"),"")</f>
        <v>Prijs wijkt af</v>
      </c>
      <c r="L54" t="str">
        <f>IF(Q3_2025[[#This Row],[Relatiekorting percentage]]=0,
    "Nvt",
    IF(Q3_2025[[#This Row],[Brutobedrag 2]] &lt; Q3_2025[[#This Row],[Bruto - Rel.korting]],
        "Nee",
        "Ja"))</f>
        <v>Nee</v>
      </c>
      <c r="M54" s="10">
        <f>IF(Q3_2025[[#This Row],[Artikelprijs]]&lt;&gt;"",Q3_2025[[#This Row],[Artikelprijs]],Q3_2025[[#This Row],[Stuksprijs]])</f>
        <v>252.35</v>
      </c>
      <c r="N54" s="10">
        <f>Q3_2025[[#This Row],[Besteld]]*Q3_2025[[#This Row],[Prijs 2]]</f>
        <v>504.7</v>
      </c>
      <c r="O54" s="10">
        <f>IF(Q3_2025[[#This Row],[Brutobedrag 2]]&lt;Q3_2025[[#This Row],[Bruto - Rel.korting]],Q3_2025[[#This Row],[Brutobedrag 2]],Q3_2025[[#This Row],[Brutobedrag 2]]*(100-Q3_2025[[#This Row],[Relatiekorting percentage]])/100)</f>
        <v>504.7</v>
      </c>
      <c r="R54" s="3"/>
      <c r="W54"/>
      <c r="AB54"/>
    </row>
    <row r="55" spans="1:28" x14ac:dyDescent="0.3">
      <c r="A55" t="s">
        <v>754</v>
      </c>
      <c r="B55">
        <v>5022016</v>
      </c>
      <c r="C55" t="s">
        <v>438</v>
      </c>
      <c r="D55">
        <v>8</v>
      </c>
      <c r="E55" s="10">
        <v>516.92999999999995</v>
      </c>
      <c r="F55" s="10">
        <v>4135.4399999999996</v>
      </c>
      <c r="G55" s="10">
        <v>3101.58</v>
      </c>
      <c r="H55">
        <v>25</v>
      </c>
      <c r="I55" s="51" t="str">
        <f>_xlfn.XLOOKUP(Q3_2025[[#This Row],[Artikelnr]],Artikel_prijzen[Artnr],Artikel_prijzen[Groep],"")</f>
        <v>Elektra</v>
      </c>
      <c r="J55" s="10">
        <f>_xlfn.XLOOKUP(Q3_2025[[#This Row],[Artikelnr]],Artikel_prijzen[Artnr],Artikel_prijzen[Prijs 2025],"")</f>
        <v>386.25</v>
      </c>
      <c r="K55" t="str">
        <f>IF(Q3_2025[[#This Row],[Artikelprijs]]&lt;&gt;"",IF(Q3_2025[[#This Row],[Stuksprijs]]=Q3_2025[[#This Row],[Artikelprijs]],"Prijs gelijk","Prijs wijkt af"),"")</f>
        <v>Prijs wijkt af</v>
      </c>
      <c r="L55" t="str">
        <f>IF(Q3_2025[[#This Row],[Relatiekorting percentage]]=0,
    "Nvt",
    IF(Q3_2025[[#This Row],[Brutobedrag 2]] &lt; Q3_2025[[#This Row],[Bruto - Rel.korting]],
        "Nee",
        "Ja"))</f>
        <v>Nee</v>
      </c>
      <c r="M55" s="10">
        <f>IF(Q3_2025[[#This Row],[Artikelprijs]]&lt;&gt;"",Q3_2025[[#This Row],[Artikelprijs]],Q3_2025[[#This Row],[Stuksprijs]])</f>
        <v>386.25</v>
      </c>
      <c r="N55" s="10">
        <f>Q3_2025[[#This Row],[Besteld]]*Q3_2025[[#This Row],[Prijs 2]]</f>
        <v>3090</v>
      </c>
      <c r="O55" s="10">
        <f>IF(Q3_2025[[#This Row],[Brutobedrag 2]]&lt;Q3_2025[[#This Row],[Bruto - Rel.korting]],Q3_2025[[#This Row],[Brutobedrag 2]],Q3_2025[[#This Row],[Brutobedrag 2]]*(100-Q3_2025[[#This Row],[Relatiekorting percentage]])/100)</f>
        <v>3090</v>
      </c>
      <c r="R55" s="3"/>
      <c r="W55"/>
      <c r="AB55"/>
    </row>
    <row r="56" spans="1:28" x14ac:dyDescent="0.3">
      <c r="A56" t="s">
        <v>754</v>
      </c>
      <c r="B56">
        <v>5022018</v>
      </c>
      <c r="C56" t="s">
        <v>455</v>
      </c>
      <c r="D56">
        <v>7</v>
      </c>
      <c r="E56" s="10">
        <v>831.24</v>
      </c>
      <c r="F56" s="10">
        <v>5818.68</v>
      </c>
      <c r="G56" s="10">
        <v>4364.01</v>
      </c>
      <c r="H56">
        <v>25</v>
      </c>
      <c r="I56" s="51" t="str">
        <f>_xlfn.XLOOKUP(Q3_2025[[#This Row],[Artikelnr]],Artikel_prijzen[Artnr],Artikel_prijzen[Groep],"")</f>
        <v>Elektra</v>
      </c>
      <c r="J56" s="10">
        <f>_xlfn.XLOOKUP(Q3_2025[[#This Row],[Artikelnr]],Artikel_prijzen[Artnr],Artikel_prijzen[Prijs 2025],"")</f>
        <v>585</v>
      </c>
      <c r="K56" t="str">
        <f>IF(Q3_2025[[#This Row],[Artikelprijs]]&lt;&gt;"",IF(Q3_2025[[#This Row],[Stuksprijs]]=Q3_2025[[#This Row],[Artikelprijs]],"Prijs gelijk","Prijs wijkt af"),"")</f>
        <v>Prijs wijkt af</v>
      </c>
      <c r="L56" t="str">
        <f>IF(Q3_2025[[#This Row],[Relatiekorting percentage]]=0,
    "Nvt",
    IF(Q3_2025[[#This Row],[Brutobedrag 2]] &lt; Q3_2025[[#This Row],[Bruto - Rel.korting]],
        "Nee",
        "Ja"))</f>
        <v>Nee</v>
      </c>
      <c r="M56" s="10">
        <f>IF(Q3_2025[[#This Row],[Artikelprijs]]&lt;&gt;"",Q3_2025[[#This Row],[Artikelprijs]],Q3_2025[[#This Row],[Stuksprijs]])</f>
        <v>585</v>
      </c>
      <c r="N56" s="10">
        <f>Q3_2025[[#This Row],[Besteld]]*Q3_2025[[#This Row],[Prijs 2]]</f>
        <v>4095</v>
      </c>
      <c r="O56" s="10">
        <f>IF(Q3_2025[[#This Row],[Brutobedrag 2]]&lt;Q3_2025[[#This Row],[Bruto - Rel.korting]],Q3_2025[[#This Row],[Brutobedrag 2]],Q3_2025[[#This Row],[Brutobedrag 2]]*(100-Q3_2025[[#This Row],[Relatiekorting percentage]])/100)</f>
        <v>4095</v>
      </c>
      <c r="R56" s="3"/>
      <c r="W56"/>
      <c r="AB56"/>
    </row>
    <row r="57" spans="1:28" x14ac:dyDescent="0.3">
      <c r="A57" t="s">
        <v>754</v>
      </c>
      <c r="B57">
        <v>5022014</v>
      </c>
      <c r="C57" t="s">
        <v>309</v>
      </c>
      <c r="D57">
        <v>2</v>
      </c>
      <c r="E57" s="10">
        <v>377.11</v>
      </c>
      <c r="F57" s="10">
        <v>754.22</v>
      </c>
      <c r="G57" s="10">
        <v>565.66</v>
      </c>
      <c r="H57">
        <v>25</v>
      </c>
      <c r="I57" s="51" t="str">
        <f>_xlfn.XLOOKUP(Q3_2025[[#This Row],[Artikelnr]],Artikel_prijzen[Artnr],Artikel_prijzen[Groep],"")</f>
        <v>Elektra</v>
      </c>
      <c r="J57" s="10">
        <f>_xlfn.XLOOKUP(Q3_2025[[#This Row],[Artikelnr]],Artikel_prijzen[Artnr],Artikel_prijzen[Prijs 2025],"")</f>
        <v>298.7</v>
      </c>
      <c r="K57" t="str">
        <f>IF(Q3_2025[[#This Row],[Artikelprijs]]&lt;&gt;"",IF(Q3_2025[[#This Row],[Stuksprijs]]=Q3_2025[[#This Row],[Artikelprijs]],"Prijs gelijk","Prijs wijkt af"),"")</f>
        <v>Prijs wijkt af</v>
      </c>
      <c r="L57" t="str">
        <f>IF(Q3_2025[[#This Row],[Relatiekorting percentage]]=0,
    "Nvt",
    IF(Q3_2025[[#This Row],[Brutobedrag 2]] &lt; Q3_2025[[#This Row],[Bruto - Rel.korting]],
        "Nee",
        "Ja"))</f>
        <v>Ja</v>
      </c>
      <c r="M57" s="10">
        <f>IF(Q3_2025[[#This Row],[Artikelprijs]]&lt;&gt;"",Q3_2025[[#This Row],[Artikelprijs]],Q3_2025[[#This Row],[Stuksprijs]])</f>
        <v>298.7</v>
      </c>
      <c r="N57" s="10">
        <f>Q3_2025[[#This Row],[Besteld]]*Q3_2025[[#This Row],[Prijs 2]]</f>
        <v>597.4</v>
      </c>
      <c r="O57" s="10">
        <f>IF(Q3_2025[[#This Row],[Brutobedrag 2]]&lt;Q3_2025[[#This Row],[Bruto - Rel.korting]],Q3_2025[[#This Row],[Brutobedrag 2]],Q3_2025[[#This Row],[Brutobedrag 2]]*(100-Q3_2025[[#This Row],[Relatiekorting percentage]])/100)</f>
        <v>448.05</v>
      </c>
      <c r="R57" s="3"/>
      <c r="W57"/>
      <c r="AB57"/>
    </row>
    <row r="58" spans="1:28" x14ac:dyDescent="0.3">
      <c r="A58" t="s">
        <v>754</v>
      </c>
      <c r="B58">
        <v>3098016</v>
      </c>
      <c r="C58" t="s">
        <v>48</v>
      </c>
      <c r="D58">
        <v>28</v>
      </c>
      <c r="E58" s="10">
        <v>21</v>
      </c>
      <c r="F58" s="10">
        <v>588</v>
      </c>
      <c r="G58" s="10">
        <v>441</v>
      </c>
      <c r="H58">
        <v>25</v>
      </c>
      <c r="I58" s="51" t="str">
        <f>_xlfn.XLOOKUP(Q3_2025[[#This Row],[Artikelnr]],Artikel_prijzen[Artnr],Artikel_prijzen[Groep],"")</f>
        <v/>
      </c>
      <c r="J58" s="10" t="str">
        <f>_xlfn.XLOOKUP(Q3_2025[[#This Row],[Artikelnr]],Artikel_prijzen[Artnr],Artikel_prijzen[Prijs 2025],"")</f>
        <v/>
      </c>
      <c r="K58" t="str">
        <f>IF(Q3_2025[[#This Row],[Artikelprijs]]&lt;&gt;"",IF(Q3_2025[[#This Row],[Stuksprijs]]=Q3_2025[[#This Row],[Artikelprijs]],"Prijs gelijk","Prijs wijkt af"),"")</f>
        <v/>
      </c>
      <c r="L58" t="str">
        <f>IF(Q3_2025[[#This Row],[Relatiekorting percentage]]=0,
    "Nvt",
    IF(Q3_2025[[#This Row],[Brutobedrag 2]] &lt; Q3_2025[[#This Row],[Bruto - Rel.korting]],
        "Nee",
        "Ja"))</f>
        <v>Ja</v>
      </c>
      <c r="M58" s="10">
        <f>IF(Q3_2025[[#This Row],[Artikelprijs]]&lt;&gt;"",Q3_2025[[#This Row],[Artikelprijs]],Q3_2025[[#This Row],[Stuksprijs]])</f>
        <v>21</v>
      </c>
      <c r="N58" s="10">
        <f>Q3_2025[[#This Row],[Besteld]]*Q3_2025[[#This Row],[Prijs 2]]</f>
        <v>588</v>
      </c>
      <c r="O58" s="10">
        <f>IF(Q3_2025[[#This Row],[Brutobedrag 2]]&lt;Q3_2025[[#This Row],[Bruto - Rel.korting]],Q3_2025[[#This Row],[Brutobedrag 2]],Q3_2025[[#This Row],[Brutobedrag 2]]*(100-Q3_2025[[#This Row],[Relatiekorting percentage]])/100)</f>
        <v>441</v>
      </c>
      <c r="R58" s="3"/>
      <c r="W58"/>
      <c r="AB58"/>
    </row>
    <row r="59" spans="1:28" x14ac:dyDescent="0.3">
      <c r="A59" t="s">
        <v>754</v>
      </c>
      <c r="B59">
        <v>5030226</v>
      </c>
      <c r="C59" t="s">
        <v>291</v>
      </c>
      <c r="D59">
        <v>65</v>
      </c>
      <c r="E59" s="10">
        <v>159.65</v>
      </c>
      <c r="F59" s="10">
        <v>10377.25</v>
      </c>
      <c r="G59" s="10">
        <v>7782.94</v>
      </c>
      <c r="H59">
        <v>25</v>
      </c>
      <c r="I59" s="51" t="str">
        <f>_xlfn.XLOOKUP(Q3_2025[[#This Row],[Artikelnr]],Artikel_prijzen[Artnr],Artikel_prijzen[Groep],"")</f>
        <v>Rigging</v>
      </c>
      <c r="J59" s="10">
        <f>_xlfn.XLOOKUP(Q3_2025[[#This Row],[Artikelnr]],Artikel_prijzen[Artnr],Artikel_prijzen[Prijs 2025],"")</f>
        <v>155</v>
      </c>
      <c r="K59" t="str">
        <f>IF(Q3_2025[[#This Row],[Artikelprijs]]&lt;&gt;"",IF(Q3_2025[[#This Row],[Stuksprijs]]=Q3_2025[[#This Row],[Artikelprijs]],"Prijs gelijk","Prijs wijkt af"),"")</f>
        <v>Prijs wijkt af</v>
      </c>
      <c r="L59" t="str">
        <f>IF(Q3_2025[[#This Row],[Relatiekorting percentage]]=0,
    "Nvt",
    IF(Q3_2025[[#This Row],[Brutobedrag 2]] &lt; Q3_2025[[#This Row],[Bruto - Rel.korting]],
        "Nee",
        "Ja"))</f>
        <v>Ja</v>
      </c>
      <c r="M59" s="10">
        <f>IF(Q3_2025[[#This Row],[Artikelprijs]]&lt;&gt;"",Q3_2025[[#This Row],[Artikelprijs]],Q3_2025[[#This Row],[Stuksprijs]])</f>
        <v>155</v>
      </c>
      <c r="N59" s="10">
        <f>Q3_2025[[#This Row],[Besteld]]*Q3_2025[[#This Row],[Prijs 2]]</f>
        <v>10075</v>
      </c>
      <c r="O59" s="10">
        <f>IF(Q3_2025[[#This Row],[Brutobedrag 2]]&lt;Q3_2025[[#This Row],[Bruto - Rel.korting]],Q3_2025[[#This Row],[Brutobedrag 2]],Q3_2025[[#This Row],[Brutobedrag 2]]*(100-Q3_2025[[#This Row],[Relatiekorting percentage]])/100)</f>
        <v>7556.25</v>
      </c>
      <c r="R59" s="3"/>
      <c r="W59"/>
      <c r="AB59"/>
    </row>
    <row r="60" spans="1:28" x14ac:dyDescent="0.3">
      <c r="A60" t="s">
        <v>755</v>
      </c>
      <c r="B60">
        <v>5022032</v>
      </c>
      <c r="C60" t="s">
        <v>503</v>
      </c>
      <c r="D60">
        <v>3</v>
      </c>
      <c r="E60" s="10">
        <v>690.67</v>
      </c>
      <c r="F60" s="10">
        <v>2072.0100000000002</v>
      </c>
      <c r="G60" s="10">
        <v>2072.0100000000002</v>
      </c>
      <c r="H60">
        <v>0</v>
      </c>
      <c r="I60" s="51" t="str">
        <f>_xlfn.XLOOKUP(Q3_2025[[#This Row],[Artikelnr]],Artikel_prijzen[Artnr],Artikel_prijzen[Groep],"")</f>
        <v>Elektra</v>
      </c>
      <c r="J60" s="10">
        <f>_xlfn.XLOOKUP(Q3_2025[[#This Row],[Artikelnr]],Artikel_prijzen[Artnr],Artikel_prijzen[Prijs 2025],"")</f>
        <v>458.35</v>
      </c>
      <c r="K60" t="str">
        <f>IF(Q3_2025[[#This Row],[Artikelprijs]]&lt;&gt;"",IF(Q3_2025[[#This Row],[Stuksprijs]]=Q3_2025[[#This Row],[Artikelprijs]],"Prijs gelijk","Prijs wijkt af"),"")</f>
        <v>Prijs wijkt af</v>
      </c>
      <c r="L60" t="str">
        <f>IF(Q3_2025[[#This Row],[Relatiekorting percentage]]=0,
    "Nvt",
    IF(Q3_2025[[#This Row],[Brutobedrag 2]] &lt; Q3_2025[[#This Row],[Bruto - Rel.korting]],
        "Nee",
        "Ja"))</f>
        <v>Nvt</v>
      </c>
      <c r="M60" s="10">
        <f>IF(Q3_2025[[#This Row],[Artikelprijs]]&lt;&gt;"",Q3_2025[[#This Row],[Artikelprijs]],Q3_2025[[#This Row],[Stuksprijs]])</f>
        <v>458.35</v>
      </c>
      <c r="N60" s="10">
        <f>Q3_2025[[#This Row],[Besteld]]*Q3_2025[[#This Row],[Prijs 2]]</f>
        <v>1375.0500000000002</v>
      </c>
      <c r="O60" s="10">
        <f>IF(Q3_2025[[#This Row],[Brutobedrag 2]]&lt;Q3_2025[[#This Row],[Bruto - Rel.korting]],Q3_2025[[#This Row],[Brutobedrag 2]],Q3_2025[[#This Row],[Brutobedrag 2]]*(100-Q3_2025[[#This Row],[Relatiekorting percentage]])/100)</f>
        <v>1375.0500000000002</v>
      </c>
      <c r="R60" s="3"/>
      <c r="W60"/>
      <c r="AB60"/>
    </row>
    <row r="61" spans="1:28" x14ac:dyDescent="0.3">
      <c r="A61" t="s">
        <v>755</v>
      </c>
      <c r="B61">
        <v>3002038</v>
      </c>
      <c r="C61" t="s">
        <v>662</v>
      </c>
      <c r="D61">
        <v>3</v>
      </c>
      <c r="E61" s="10">
        <v>76.02</v>
      </c>
      <c r="F61" s="10">
        <v>228.06</v>
      </c>
      <c r="G61" s="10">
        <v>228.06</v>
      </c>
      <c r="H61">
        <v>0</v>
      </c>
      <c r="I61" s="51" t="str">
        <f>_xlfn.XLOOKUP(Q3_2025[[#This Row],[Artikelnr]],Artikel_prijzen[Artnr],Artikel_prijzen[Groep],"")</f>
        <v/>
      </c>
      <c r="J61" s="10" t="str">
        <f>_xlfn.XLOOKUP(Q3_2025[[#This Row],[Artikelnr]],Artikel_prijzen[Artnr],Artikel_prijzen[Prijs 2025],"")</f>
        <v/>
      </c>
      <c r="K61" t="str">
        <f>IF(Q3_2025[[#This Row],[Artikelprijs]]&lt;&gt;"",IF(Q3_2025[[#This Row],[Stuksprijs]]=Q3_2025[[#This Row],[Artikelprijs]],"Prijs gelijk","Prijs wijkt af"),"")</f>
        <v/>
      </c>
      <c r="L61" t="str">
        <f>IF(Q3_2025[[#This Row],[Relatiekorting percentage]]=0,
    "Nvt",
    IF(Q3_2025[[#This Row],[Brutobedrag 2]] &lt; Q3_2025[[#This Row],[Bruto - Rel.korting]],
        "Nee",
        "Ja"))</f>
        <v>Nvt</v>
      </c>
      <c r="M61" s="10">
        <f>IF(Q3_2025[[#This Row],[Artikelprijs]]&lt;&gt;"",Q3_2025[[#This Row],[Artikelprijs]],Q3_2025[[#This Row],[Stuksprijs]])</f>
        <v>76.02</v>
      </c>
      <c r="N61" s="10">
        <f>Q3_2025[[#This Row],[Besteld]]*Q3_2025[[#This Row],[Prijs 2]]</f>
        <v>228.06</v>
      </c>
      <c r="O61" s="10">
        <f>IF(Q3_2025[[#This Row],[Brutobedrag 2]]&lt;Q3_2025[[#This Row],[Bruto - Rel.korting]],Q3_2025[[#This Row],[Brutobedrag 2]],Q3_2025[[#This Row],[Brutobedrag 2]]*(100-Q3_2025[[#This Row],[Relatiekorting percentage]])/100)</f>
        <v>228.06</v>
      </c>
      <c r="R61" s="3"/>
      <c r="W61"/>
      <c r="AB61"/>
    </row>
    <row r="62" spans="1:28" x14ac:dyDescent="0.3">
      <c r="A62" t="s">
        <v>755</v>
      </c>
      <c r="B62">
        <v>5022026</v>
      </c>
      <c r="C62" t="s">
        <v>492</v>
      </c>
      <c r="D62">
        <v>1</v>
      </c>
      <c r="E62" s="10">
        <v>403.24</v>
      </c>
      <c r="F62" s="10">
        <v>403.24</v>
      </c>
      <c r="G62" s="10">
        <v>403.24</v>
      </c>
      <c r="H62">
        <v>0</v>
      </c>
      <c r="I62" s="51" t="str">
        <f>_xlfn.XLOOKUP(Q3_2025[[#This Row],[Artikelnr]],Artikel_prijzen[Artnr],Artikel_prijzen[Groep],"")</f>
        <v>Elektra</v>
      </c>
      <c r="J62" s="10">
        <f>_xlfn.XLOOKUP(Q3_2025[[#This Row],[Artikelnr]],Artikel_prijzen[Artnr],Artikel_prijzen[Prijs 2025],"")</f>
        <v>298.7</v>
      </c>
      <c r="K62" t="str">
        <f>IF(Q3_2025[[#This Row],[Artikelprijs]]&lt;&gt;"",IF(Q3_2025[[#This Row],[Stuksprijs]]=Q3_2025[[#This Row],[Artikelprijs]],"Prijs gelijk","Prijs wijkt af"),"")</f>
        <v>Prijs wijkt af</v>
      </c>
      <c r="L62" t="str">
        <f>IF(Q3_2025[[#This Row],[Relatiekorting percentage]]=0,
    "Nvt",
    IF(Q3_2025[[#This Row],[Brutobedrag 2]] &lt; Q3_2025[[#This Row],[Bruto - Rel.korting]],
        "Nee",
        "Ja"))</f>
        <v>Nvt</v>
      </c>
      <c r="M62" s="10">
        <f>IF(Q3_2025[[#This Row],[Artikelprijs]]&lt;&gt;"",Q3_2025[[#This Row],[Artikelprijs]],Q3_2025[[#This Row],[Stuksprijs]])</f>
        <v>298.7</v>
      </c>
      <c r="N62" s="10">
        <f>Q3_2025[[#This Row],[Besteld]]*Q3_2025[[#This Row],[Prijs 2]]</f>
        <v>298.7</v>
      </c>
      <c r="O62" s="10">
        <f>IF(Q3_2025[[#This Row],[Brutobedrag 2]]&lt;Q3_2025[[#This Row],[Bruto - Rel.korting]],Q3_2025[[#This Row],[Brutobedrag 2]],Q3_2025[[#This Row],[Brutobedrag 2]]*(100-Q3_2025[[#This Row],[Relatiekorting percentage]])/100)</f>
        <v>298.7</v>
      </c>
      <c r="R62" s="3"/>
      <c r="W62"/>
      <c r="AB62"/>
    </row>
    <row r="63" spans="1:28" x14ac:dyDescent="0.3">
      <c r="A63" t="s">
        <v>755</v>
      </c>
      <c r="B63">
        <v>5022032</v>
      </c>
      <c r="C63" t="s">
        <v>503</v>
      </c>
      <c r="D63">
        <v>1</v>
      </c>
      <c r="E63" s="10">
        <v>690.67</v>
      </c>
      <c r="F63" s="10">
        <v>690.67</v>
      </c>
      <c r="G63" s="10">
        <v>690.67</v>
      </c>
      <c r="H63">
        <v>0</v>
      </c>
      <c r="I63" s="51" t="str">
        <f>_xlfn.XLOOKUP(Q3_2025[[#This Row],[Artikelnr]],Artikel_prijzen[Artnr],Artikel_prijzen[Groep],"")</f>
        <v>Elektra</v>
      </c>
      <c r="J63" s="10">
        <f>_xlfn.XLOOKUP(Q3_2025[[#This Row],[Artikelnr]],Artikel_prijzen[Artnr],Artikel_prijzen[Prijs 2025],"")</f>
        <v>458.35</v>
      </c>
      <c r="K63" t="str">
        <f>IF(Q3_2025[[#This Row],[Artikelprijs]]&lt;&gt;"",IF(Q3_2025[[#This Row],[Stuksprijs]]=Q3_2025[[#This Row],[Artikelprijs]],"Prijs gelijk","Prijs wijkt af"),"")</f>
        <v>Prijs wijkt af</v>
      </c>
      <c r="L63" t="str">
        <f>IF(Q3_2025[[#This Row],[Relatiekorting percentage]]=0,
    "Nvt",
    IF(Q3_2025[[#This Row],[Brutobedrag 2]] &lt; Q3_2025[[#This Row],[Bruto - Rel.korting]],
        "Nee",
        "Ja"))</f>
        <v>Nvt</v>
      </c>
      <c r="M63" s="10">
        <f>IF(Q3_2025[[#This Row],[Artikelprijs]]&lt;&gt;"",Q3_2025[[#This Row],[Artikelprijs]],Q3_2025[[#This Row],[Stuksprijs]])</f>
        <v>458.35</v>
      </c>
      <c r="N63" s="10">
        <f>Q3_2025[[#This Row],[Besteld]]*Q3_2025[[#This Row],[Prijs 2]]</f>
        <v>458.35</v>
      </c>
      <c r="O63" s="10">
        <f>IF(Q3_2025[[#This Row],[Brutobedrag 2]]&lt;Q3_2025[[#This Row],[Bruto - Rel.korting]],Q3_2025[[#This Row],[Brutobedrag 2]],Q3_2025[[#This Row],[Brutobedrag 2]]*(100-Q3_2025[[#This Row],[Relatiekorting percentage]])/100)</f>
        <v>458.35</v>
      </c>
      <c r="R63" s="3"/>
      <c r="W63"/>
      <c r="AB63"/>
    </row>
    <row r="64" spans="1:28" x14ac:dyDescent="0.3">
      <c r="A64" t="s">
        <v>755</v>
      </c>
      <c r="B64">
        <v>3002038</v>
      </c>
      <c r="C64" t="s">
        <v>662</v>
      </c>
      <c r="D64">
        <v>1</v>
      </c>
      <c r="E64" s="10">
        <v>76.02</v>
      </c>
      <c r="F64" s="10">
        <v>76.02</v>
      </c>
      <c r="G64" s="10">
        <v>76.02</v>
      </c>
      <c r="H64">
        <v>0</v>
      </c>
      <c r="I64" s="51" t="str">
        <f>_xlfn.XLOOKUP(Q3_2025[[#This Row],[Artikelnr]],Artikel_prijzen[Artnr],Artikel_prijzen[Groep],"")</f>
        <v/>
      </c>
      <c r="J64" s="10" t="str">
        <f>_xlfn.XLOOKUP(Q3_2025[[#This Row],[Artikelnr]],Artikel_prijzen[Artnr],Artikel_prijzen[Prijs 2025],"")</f>
        <v/>
      </c>
      <c r="K64" t="str">
        <f>IF(Q3_2025[[#This Row],[Artikelprijs]]&lt;&gt;"",IF(Q3_2025[[#This Row],[Stuksprijs]]=Q3_2025[[#This Row],[Artikelprijs]],"Prijs gelijk","Prijs wijkt af"),"")</f>
        <v/>
      </c>
      <c r="L64" t="str">
        <f>IF(Q3_2025[[#This Row],[Relatiekorting percentage]]=0,
    "Nvt",
    IF(Q3_2025[[#This Row],[Brutobedrag 2]] &lt; Q3_2025[[#This Row],[Bruto - Rel.korting]],
        "Nee",
        "Ja"))</f>
        <v>Nvt</v>
      </c>
      <c r="M64" s="10">
        <f>IF(Q3_2025[[#This Row],[Artikelprijs]]&lt;&gt;"",Q3_2025[[#This Row],[Artikelprijs]],Q3_2025[[#This Row],[Stuksprijs]])</f>
        <v>76.02</v>
      </c>
      <c r="N64" s="10">
        <f>Q3_2025[[#This Row],[Besteld]]*Q3_2025[[#This Row],[Prijs 2]]</f>
        <v>76.02</v>
      </c>
      <c r="O64" s="10">
        <f>IF(Q3_2025[[#This Row],[Brutobedrag 2]]&lt;Q3_2025[[#This Row],[Bruto - Rel.korting]],Q3_2025[[#This Row],[Brutobedrag 2]],Q3_2025[[#This Row],[Brutobedrag 2]]*(100-Q3_2025[[#This Row],[Relatiekorting percentage]])/100)</f>
        <v>76.02</v>
      </c>
      <c r="R64" s="3"/>
      <c r="W64"/>
      <c r="AB64"/>
    </row>
    <row r="65" spans="1:28" x14ac:dyDescent="0.3">
      <c r="A65" t="s">
        <v>755</v>
      </c>
      <c r="B65">
        <v>5022026</v>
      </c>
      <c r="C65" t="s">
        <v>492</v>
      </c>
      <c r="D65">
        <v>1</v>
      </c>
      <c r="E65" s="10">
        <v>403.24</v>
      </c>
      <c r="F65" s="10">
        <v>403.24</v>
      </c>
      <c r="G65" s="10">
        <v>403.24</v>
      </c>
      <c r="H65">
        <v>0</v>
      </c>
      <c r="I65" s="51" t="str">
        <f>_xlfn.XLOOKUP(Q3_2025[[#This Row],[Artikelnr]],Artikel_prijzen[Artnr],Artikel_prijzen[Groep],"")</f>
        <v>Elektra</v>
      </c>
      <c r="J65" s="10">
        <f>_xlfn.XLOOKUP(Q3_2025[[#This Row],[Artikelnr]],Artikel_prijzen[Artnr],Artikel_prijzen[Prijs 2025],"")</f>
        <v>298.7</v>
      </c>
      <c r="K65" t="str">
        <f>IF(Q3_2025[[#This Row],[Artikelprijs]]&lt;&gt;"",IF(Q3_2025[[#This Row],[Stuksprijs]]=Q3_2025[[#This Row],[Artikelprijs]],"Prijs gelijk","Prijs wijkt af"),"")</f>
        <v>Prijs wijkt af</v>
      </c>
      <c r="L65" t="str">
        <f>IF(Q3_2025[[#This Row],[Relatiekorting percentage]]=0,
    "Nvt",
    IF(Q3_2025[[#This Row],[Brutobedrag 2]] &lt; Q3_2025[[#This Row],[Bruto - Rel.korting]],
        "Nee",
        "Ja"))</f>
        <v>Nvt</v>
      </c>
      <c r="M65" s="10">
        <f>IF(Q3_2025[[#This Row],[Artikelprijs]]&lt;&gt;"",Q3_2025[[#This Row],[Artikelprijs]],Q3_2025[[#This Row],[Stuksprijs]])</f>
        <v>298.7</v>
      </c>
      <c r="N65" s="10">
        <f>Q3_2025[[#This Row],[Besteld]]*Q3_2025[[#This Row],[Prijs 2]]</f>
        <v>298.7</v>
      </c>
      <c r="O65" s="10">
        <f>IF(Q3_2025[[#This Row],[Brutobedrag 2]]&lt;Q3_2025[[#This Row],[Bruto - Rel.korting]],Q3_2025[[#This Row],[Brutobedrag 2]],Q3_2025[[#This Row],[Brutobedrag 2]]*(100-Q3_2025[[#This Row],[Relatiekorting percentage]])/100)</f>
        <v>298.7</v>
      </c>
      <c r="R65" s="3"/>
      <c r="W65"/>
      <c r="AB65"/>
    </row>
    <row r="66" spans="1:28" x14ac:dyDescent="0.3">
      <c r="A66" t="s">
        <v>755</v>
      </c>
      <c r="B66">
        <v>5022026</v>
      </c>
      <c r="C66" t="s">
        <v>492</v>
      </c>
      <c r="D66">
        <v>1</v>
      </c>
      <c r="E66" s="10">
        <v>403.24</v>
      </c>
      <c r="F66" s="10">
        <v>403.24</v>
      </c>
      <c r="G66" s="10">
        <v>403.24</v>
      </c>
      <c r="H66">
        <v>0</v>
      </c>
      <c r="I66" s="51" t="str">
        <f>_xlfn.XLOOKUP(Q3_2025[[#This Row],[Artikelnr]],Artikel_prijzen[Artnr],Artikel_prijzen[Groep],"")</f>
        <v>Elektra</v>
      </c>
      <c r="J66" s="10">
        <f>_xlfn.XLOOKUP(Q3_2025[[#This Row],[Artikelnr]],Artikel_prijzen[Artnr],Artikel_prijzen[Prijs 2025],"")</f>
        <v>298.7</v>
      </c>
      <c r="K66" t="str">
        <f>IF(Q3_2025[[#This Row],[Artikelprijs]]&lt;&gt;"",IF(Q3_2025[[#This Row],[Stuksprijs]]=Q3_2025[[#This Row],[Artikelprijs]],"Prijs gelijk","Prijs wijkt af"),"")</f>
        <v>Prijs wijkt af</v>
      </c>
      <c r="L66" t="str">
        <f>IF(Q3_2025[[#This Row],[Relatiekorting percentage]]=0,
    "Nvt",
    IF(Q3_2025[[#This Row],[Brutobedrag 2]] &lt; Q3_2025[[#This Row],[Bruto - Rel.korting]],
        "Nee",
        "Ja"))</f>
        <v>Nvt</v>
      </c>
      <c r="M66" s="10">
        <f>IF(Q3_2025[[#This Row],[Artikelprijs]]&lt;&gt;"",Q3_2025[[#This Row],[Artikelprijs]],Q3_2025[[#This Row],[Stuksprijs]])</f>
        <v>298.7</v>
      </c>
      <c r="N66" s="10">
        <f>Q3_2025[[#This Row],[Besteld]]*Q3_2025[[#This Row],[Prijs 2]]</f>
        <v>298.7</v>
      </c>
      <c r="O66" s="10">
        <f>IF(Q3_2025[[#This Row],[Brutobedrag 2]]&lt;Q3_2025[[#This Row],[Bruto - Rel.korting]],Q3_2025[[#This Row],[Brutobedrag 2]],Q3_2025[[#This Row],[Brutobedrag 2]]*(100-Q3_2025[[#This Row],[Relatiekorting percentage]])/100)</f>
        <v>298.7</v>
      </c>
      <c r="R66" s="3"/>
      <c r="W66"/>
      <c r="AB66"/>
    </row>
    <row r="67" spans="1:28" x14ac:dyDescent="0.3">
      <c r="A67" t="s">
        <v>755</v>
      </c>
      <c r="B67">
        <v>5022038</v>
      </c>
      <c r="C67" t="s">
        <v>516</v>
      </c>
      <c r="D67">
        <v>1</v>
      </c>
      <c r="E67" s="10">
        <v>1127.56</v>
      </c>
      <c r="F67" s="10">
        <v>1127.56</v>
      </c>
      <c r="G67" s="10">
        <v>1127.56</v>
      </c>
      <c r="H67">
        <v>0</v>
      </c>
      <c r="I67" s="51" t="str">
        <f>_xlfn.XLOOKUP(Q3_2025[[#This Row],[Artikelnr]],Artikel_prijzen[Artnr],Artikel_prijzen[Groep],"")</f>
        <v>Elektra</v>
      </c>
      <c r="J67" s="10">
        <f>_xlfn.XLOOKUP(Q3_2025[[#This Row],[Artikelnr]],Artikel_prijzen[Artnr],Artikel_prijzen[Prijs 2025],"")</f>
        <v>700</v>
      </c>
      <c r="K67" t="str">
        <f>IF(Q3_2025[[#This Row],[Artikelprijs]]&lt;&gt;"",IF(Q3_2025[[#This Row],[Stuksprijs]]=Q3_2025[[#This Row],[Artikelprijs]],"Prijs gelijk","Prijs wijkt af"),"")</f>
        <v>Prijs wijkt af</v>
      </c>
      <c r="L67" t="str">
        <f>IF(Q3_2025[[#This Row],[Relatiekorting percentage]]=0,
    "Nvt",
    IF(Q3_2025[[#This Row],[Brutobedrag 2]] &lt; Q3_2025[[#This Row],[Bruto - Rel.korting]],
        "Nee",
        "Ja"))</f>
        <v>Nvt</v>
      </c>
      <c r="M67" s="10">
        <f>IF(Q3_2025[[#This Row],[Artikelprijs]]&lt;&gt;"",Q3_2025[[#This Row],[Artikelprijs]],Q3_2025[[#This Row],[Stuksprijs]])</f>
        <v>700</v>
      </c>
      <c r="N67" s="10">
        <f>Q3_2025[[#This Row],[Besteld]]*Q3_2025[[#This Row],[Prijs 2]]</f>
        <v>700</v>
      </c>
      <c r="O67" s="10">
        <f>IF(Q3_2025[[#This Row],[Brutobedrag 2]]&lt;Q3_2025[[#This Row],[Bruto - Rel.korting]],Q3_2025[[#This Row],[Brutobedrag 2]],Q3_2025[[#This Row],[Brutobedrag 2]]*(100-Q3_2025[[#This Row],[Relatiekorting percentage]])/100)</f>
        <v>700</v>
      </c>
      <c r="R67" s="3"/>
      <c r="W67"/>
      <c r="AB67"/>
    </row>
    <row r="68" spans="1:28" x14ac:dyDescent="0.3">
      <c r="A68" t="s">
        <v>755</v>
      </c>
      <c r="B68">
        <v>3002038</v>
      </c>
      <c r="C68" t="s">
        <v>662</v>
      </c>
      <c r="D68">
        <v>1</v>
      </c>
      <c r="E68" s="10">
        <v>76.02</v>
      </c>
      <c r="F68" s="10">
        <v>76.02</v>
      </c>
      <c r="G68" s="10">
        <v>76.02</v>
      </c>
      <c r="H68">
        <v>0</v>
      </c>
      <c r="I68" s="51" t="str">
        <f>_xlfn.XLOOKUP(Q3_2025[[#This Row],[Artikelnr]],Artikel_prijzen[Artnr],Artikel_prijzen[Groep],"")</f>
        <v/>
      </c>
      <c r="J68" s="10" t="str">
        <f>_xlfn.XLOOKUP(Q3_2025[[#This Row],[Artikelnr]],Artikel_prijzen[Artnr],Artikel_prijzen[Prijs 2025],"")</f>
        <v/>
      </c>
      <c r="K68" t="str">
        <f>IF(Q3_2025[[#This Row],[Artikelprijs]]&lt;&gt;"",IF(Q3_2025[[#This Row],[Stuksprijs]]=Q3_2025[[#This Row],[Artikelprijs]],"Prijs gelijk","Prijs wijkt af"),"")</f>
        <v/>
      </c>
      <c r="L68" t="str">
        <f>IF(Q3_2025[[#This Row],[Relatiekorting percentage]]=0,
    "Nvt",
    IF(Q3_2025[[#This Row],[Brutobedrag 2]] &lt; Q3_2025[[#This Row],[Bruto - Rel.korting]],
        "Nee",
        "Ja"))</f>
        <v>Nvt</v>
      </c>
      <c r="M68" s="10">
        <f>IF(Q3_2025[[#This Row],[Artikelprijs]]&lt;&gt;"",Q3_2025[[#This Row],[Artikelprijs]],Q3_2025[[#This Row],[Stuksprijs]])</f>
        <v>76.02</v>
      </c>
      <c r="N68" s="10">
        <f>Q3_2025[[#This Row],[Besteld]]*Q3_2025[[#This Row],[Prijs 2]]</f>
        <v>76.02</v>
      </c>
      <c r="O68" s="10">
        <f>IF(Q3_2025[[#This Row],[Brutobedrag 2]]&lt;Q3_2025[[#This Row],[Bruto - Rel.korting]],Q3_2025[[#This Row],[Brutobedrag 2]],Q3_2025[[#This Row],[Brutobedrag 2]]*(100-Q3_2025[[#This Row],[Relatiekorting percentage]])/100)</f>
        <v>76.02</v>
      </c>
      <c r="R68" s="3"/>
      <c r="W68"/>
      <c r="AB68"/>
    </row>
    <row r="69" spans="1:28" x14ac:dyDescent="0.3">
      <c r="A69" t="s">
        <v>755</v>
      </c>
      <c r="B69">
        <v>3002024</v>
      </c>
      <c r="C69" t="s">
        <v>700</v>
      </c>
      <c r="D69">
        <v>1</v>
      </c>
      <c r="E69" s="10">
        <v>104.09</v>
      </c>
      <c r="F69" s="10">
        <v>104.09</v>
      </c>
      <c r="G69" s="10">
        <v>104.09</v>
      </c>
      <c r="H69">
        <v>0</v>
      </c>
      <c r="I69" s="51" t="str">
        <f>_xlfn.XLOOKUP(Q3_2025[[#This Row],[Artikelnr]],Artikel_prijzen[Artnr],Artikel_prijzen[Groep],"")</f>
        <v/>
      </c>
      <c r="J69" s="10" t="str">
        <f>_xlfn.XLOOKUP(Q3_2025[[#This Row],[Artikelnr]],Artikel_prijzen[Artnr],Artikel_prijzen[Prijs 2025],"")</f>
        <v/>
      </c>
      <c r="K69" t="str">
        <f>IF(Q3_2025[[#This Row],[Artikelprijs]]&lt;&gt;"",IF(Q3_2025[[#This Row],[Stuksprijs]]=Q3_2025[[#This Row],[Artikelprijs]],"Prijs gelijk","Prijs wijkt af"),"")</f>
        <v/>
      </c>
      <c r="L69" t="str">
        <f>IF(Q3_2025[[#This Row],[Relatiekorting percentage]]=0,
    "Nvt",
    IF(Q3_2025[[#This Row],[Brutobedrag 2]] &lt; Q3_2025[[#This Row],[Bruto - Rel.korting]],
        "Nee",
        "Ja"))</f>
        <v>Nvt</v>
      </c>
      <c r="M69" s="10">
        <f>IF(Q3_2025[[#This Row],[Artikelprijs]]&lt;&gt;"",Q3_2025[[#This Row],[Artikelprijs]],Q3_2025[[#This Row],[Stuksprijs]])</f>
        <v>104.09</v>
      </c>
      <c r="N69" s="10">
        <f>Q3_2025[[#This Row],[Besteld]]*Q3_2025[[#This Row],[Prijs 2]]</f>
        <v>104.09</v>
      </c>
      <c r="O69" s="10">
        <f>IF(Q3_2025[[#This Row],[Brutobedrag 2]]&lt;Q3_2025[[#This Row],[Bruto - Rel.korting]],Q3_2025[[#This Row],[Brutobedrag 2]],Q3_2025[[#This Row],[Brutobedrag 2]]*(100-Q3_2025[[#This Row],[Relatiekorting percentage]])/100)</f>
        <v>104.09</v>
      </c>
      <c r="R69" s="3"/>
      <c r="W69"/>
      <c r="AB69"/>
    </row>
    <row r="70" spans="1:28" x14ac:dyDescent="0.3">
      <c r="A70" t="s">
        <v>755</v>
      </c>
      <c r="B70">
        <v>5022028</v>
      </c>
      <c r="C70" t="s">
        <v>496</v>
      </c>
      <c r="D70">
        <v>1</v>
      </c>
      <c r="E70" s="10">
        <v>479.29</v>
      </c>
      <c r="F70" s="10">
        <v>479.29</v>
      </c>
      <c r="G70" s="10">
        <v>479.29</v>
      </c>
      <c r="H70">
        <v>0</v>
      </c>
      <c r="I70" s="51" t="str">
        <f>_xlfn.XLOOKUP(Q3_2025[[#This Row],[Artikelnr]],Artikel_prijzen[Artnr],Artikel_prijzen[Groep],"")</f>
        <v>Elektra</v>
      </c>
      <c r="J70" s="10">
        <f>_xlfn.XLOOKUP(Q3_2025[[#This Row],[Artikelnr]],Artikel_prijzen[Artnr],Artikel_prijzen[Prijs 2025],"")</f>
        <v>339.9</v>
      </c>
      <c r="K70" t="str">
        <f>IF(Q3_2025[[#This Row],[Artikelprijs]]&lt;&gt;"",IF(Q3_2025[[#This Row],[Stuksprijs]]=Q3_2025[[#This Row],[Artikelprijs]],"Prijs gelijk","Prijs wijkt af"),"")</f>
        <v>Prijs wijkt af</v>
      </c>
      <c r="L70" t="str">
        <f>IF(Q3_2025[[#This Row],[Relatiekorting percentage]]=0,
    "Nvt",
    IF(Q3_2025[[#This Row],[Brutobedrag 2]] &lt; Q3_2025[[#This Row],[Bruto - Rel.korting]],
        "Nee",
        "Ja"))</f>
        <v>Nvt</v>
      </c>
      <c r="M70" s="10">
        <f>IF(Q3_2025[[#This Row],[Artikelprijs]]&lt;&gt;"",Q3_2025[[#This Row],[Artikelprijs]],Q3_2025[[#This Row],[Stuksprijs]])</f>
        <v>339.9</v>
      </c>
      <c r="N70" s="10">
        <f>Q3_2025[[#This Row],[Besteld]]*Q3_2025[[#This Row],[Prijs 2]]</f>
        <v>339.9</v>
      </c>
      <c r="O70" s="10">
        <f>IF(Q3_2025[[#This Row],[Brutobedrag 2]]&lt;Q3_2025[[#This Row],[Bruto - Rel.korting]],Q3_2025[[#This Row],[Brutobedrag 2]],Q3_2025[[#This Row],[Brutobedrag 2]]*(100-Q3_2025[[#This Row],[Relatiekorting percentage]])/100)</f>
        <v>339.9</v>
      </c>
      <c r="R70" s="3"/>
      <c r="W70"/>
      <c r="AB70"/>
    </row>
    <row r="71" spans="1:28" x14ac:dyDescent="0.3">
      <c r="A71" t="s">
        <v>755</v>
      </c>
      <c r="B71">
        <v>5022030</v>
      </c>
      <c r="C71" t="s">
        <v>500</v>
      </c>
      <c r="D71">
        <v>1</v>
      </c>
      <c r="E71" s="10">
        <v>560.49</v>
      </c>
      <c r="F71" s="10">
        <v>560.49</v>
      </c>
      <c r="G71" s="10">
        <v>560.49</v>
      </c>
      <c r="H71">
        <v>0</v>
      </c>
      <c r="I71" s="51" t="str">
        <f>_xlfn.XLOOKUP(Q3_2025[[#This Row],[Artikelnr]],Artikel_prijzen[Artnr],Artikel_prijzen[Groep],"")</f>
        <v>Elektra</v>
      </c>
      <c r="J71" s="10">
        <f>_xlfn.XLOOKUP(Q3_2025[[#This Row],[Artikelnr]],Artikel_prijzen[Artnr],Artikel_prijzen[Prijs 2025],"")</f>
        <v>386.25</v>
      </c>
      <c r="K71" t="str">
        <f>IF(Q3_2025[[#This Row],[Artikelprijs]]&lt;&gt;"",IF(Q3_2025[[#This Row],[Stuksprijs]]=Q3_2025[[#This Row],[Artikelprijs]],"Prijs gelijk","Prijs wijkt af"),"")</f>
        <v>Prijs wijkt af</v>
      </c>
      <c r="L71" t="str">
        <f>IF(Q3_2025[[#This Row],[Relatiekorting percentage]]=0,
    "Nvt",
    IF(Q3_2025[[#This Row],[Brutobedrag 2]] &lt; Q3_2025[[#This Row],[Bruto - Rel.korting]],
        "Nee",
        "Ja"))</f>
        <v>Nvt</v>
      </c>
      <c r="M71" s="10">
        <f>IF(Q3_2025[[#This Row],[Artikelprijs]]&lt;&gt;"",Q3_2025[[#This Row],[Artikelprijs]],Q3_2025[[#This Row],[Stuksprijs]])</f>
        <v>386.25</v>
      </c>
      <c r="N71" s="10">
        <f>Q3_2025[[#This Row],[Besteld]]*Q3_2025[[#This Row],[Prijs 2]]</f>
        <v>386.25</v>
      </c>
      <c r="O71" s="10">
        <f>IF(Q3_2025[[#This Row],[Brutobedrag 2]]&lt;Q3_2025[[#This Row],[Bruto - Rel.korting]],Q3_2025[[#This Row],[Brutobedrag 2]],Q3_2025[[#This Row],[Brutobedrag 2]]*(100-Q3_2025[[#This Row],[Relatiekorting percentage]])/100)</f>
        <v>386.25</v>
      </c>
      <c r="R71" s="3"/>
      <c r="W71"/>
      <c r="AB71"/>
    </row>
    <row r="72" spans="1:28" x14ac:dyDescent="0.3">
      <c r="A72" t="s">
        <v>755</v>
      </c>
      <c r="B72">
        <v>5022038</v>
      </c>
      <c r="C72" t="s">
        <v>516</v>
      </c>
      <c r="D72">
        <v>1</v>
      </c>
      <c r="E72" s="10">
        <v>1127.56</v>
      </c>
      <c r="F72" s="10">
        <v>1127.56</v>
      </c>
      <c r="G72" s="10">
        <v>1127.56</v>
      </c>
      <c r="H72">
        <v>0</v>
      </c>
      <c r="I72" s="51" t="str">
        <f>_xlfn.XLOOKUP(Q3_2025[[#This Row],[Artikelnr]],Artikel_prijzen[Artnr],Artikel_prijzen[Groep],"")</f>
        <v>Elektra</v>
      </c>
      <c r="J72" s="10">
        <f>_xlfn.XLOOKUP(Q3_2025[[#This Row],[Artikelnr]],Artikel_prijzen[Artnr],Artikel_prijzen[Prijs 2025],"")</f>
        <v>700</v>
      </c>
      <c r="K72" t="str">
        <f>IF(Q3_2025[[#This Row],[Artikelprijs]]&lt;&gt;"",IF(Q3_2025[[#This Row],[Stuksprijs]]=Q3_2025[[#This Row],[Artikelprijs]],"Prijs gelijk","Prijs wijkt af"),"")</f>
        <v>Prijs wijkt af</v>
      </c>
      <c r="L72" t="str">
        <f>IF(Q3_2025[[#This Row],[Relatiekorting percentage]]=0,
    "Nvt",
    IF(Q3_2025[[#This Row],[Brutobedrag 2]] &lt; Q3_2025[[#This Row],[Bruto - Rel.korting]],
        "Nee",
        "Ja"))</f>
        <v>Nvt</v>
      </c>
      <c r="M72" s="10">
        <f>IF(Q3_2025[[#This Row],[Artikelprijs]]&lt;&gt;"",Q3_2025[[#This Row],[Artikelprijs]],Q3_2025[[#This Row],[Stuksprijs]])</f>
        <v>700</v>
      </c>
      <c r="N72" s="10">
        <f>Q3_2025[[#This Row],[Besteld]]*Q3_2025[[#This Row],[Prijs 2]]</f>
        <v>700</v>
      </c>
      <c r="O72" s="10">
        <f>IF(Q3_2025[[#This Row],[Brutobedrag 2]]&lt;Q3_2025[[#This Row],[Bruto - Rel.korting]],Q3_2025[[#This Row],[Brutobedrag 2]],Q3_2025[[#This Row],[Brutobedrag 2]]*(100-Q3_2025[[#This Row],[Relatiekorting percentage]])/100)</f>
        <v>700</v>
      </c>
      <c r="R72" s="3"/>
      <c r="W72"/>
      <c r="AB72"/>
    </row>
    <row r="73" spans="1:28" x14ac:dyDescent="0.3">
      <c r="A73" t="s">
        <v>755</v>
      </c>
      <c r="B73">
        <v>5021030</v>
      </c>
      <c r="C73" t="s">
        <v>546</v>
      </c>
      <c r="D73">
        <v>1</v>
      </c>
      <c r="E73" s="10">
        <v>170</v>
      </c>
      <c r="F73" s="10">
        <v>170</v>
      </c>
      <c r="G73" s="10">
        <v>170</v>
      </c>
      <c r="H73">
        <v>0</v>
      </c>
      <c r="I73" s="51" t="str">
        <f>_xlfn.XLOOKUP(Q3_2025[[#This Row],[Artikelnr]],Artikel_prijzen[Artnr],Artikel_prijzen[Groep],"")</f>
        <v>Elektra</v>
      </c>
      <c r="J73" s="10">
        <f>_xlfn.XLOOKUP(Q3_2025[[#This Row],[Artikelnr]],Artikel_prijzen[Artnr],Artikel_prijzen[Prijs 2025],"")</f>
        <v>106.8625</v>
      </c>
      <c r="K73" t="str">
        <f>IF(Q3_2025[[#This Row],[Artikelprijs]]&lt;&gt;"",IF(Q3_2025[[#This Row],[Stuksprijs]]=Q3_2025[[#This Row],[Artikelprijs]],"Prijs gelijk","Prijs wijkt af"),"")</f>
        <v>Prijs wijkt af</v>
      </c>
      <c r="L73" t="str">
        <f>IF(Q3_2025[[#This Row],[Relatiekorting percentage]]=0,
    "Nvt",
    IF(Q3_2025[[#This Row],[Brutobedrag 2]] &lt; Q3_2025[[#This Row],[Bruto - Rel.korting]],
        "Nee",
        "Ja"))</f>
        <v>Nvt</v>
      </c>
      <c r="M73" s="10">
        <f>IF(Q3_2025[[#This Row],[Artikelprijs]]&lt;&gt;"",Q3_2025[[#This Row],[Artikelprijs]],Q3_2025[[#This Row],[Stuksprijs]])</f>
        <v>106.8625</v>
      </c>
      <c r="N73" s="10">
        <f>Q3_2025[[#This Row],[Besteld]]*Q3_2025[[#This Row],[Prijs 2]]</f>
        <v>106.8625</v>
      </c>
      <c r="O73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73" s="3"/>
      <c r="W73"/>
      <c r="AB73"/>
    </row>
    <row r="74" spans="1:28" x14ac:dyDescent="0.3">
      <c r="A74" t="s">
        <v>755</v>
      </c>
      <c r="B74">
        <v>5022032</v>
      </c>
      <c r="C74" t="s">
        <v>503</v>
      </c>
      <c r="D74">
        <v>1</v>
      </c>
      <c r="E74" s="10">
        <v>690.67</v>
      </c>
      <c r="F74" s="10">
        <v>690.67</v>
      </c>
      <c r="G74" s="10">
        <v>690.67</v>
      </c>
      <c r="H74">
        <v>0</v>
      </c>
      <c r="I74" s="51" t="str">
        <f>_xlfn.XLOOKUP(Q3_2025[[#This Row],[Artikelnr]],Artikel_prijzen[Artnr],Artikel_prijzen[Groep],"")</f>
        <v>Elektra</v>
      </c>
      <c r="J74" s="10">
        <f>_xlfn.XLOOKUP(Q3_2025[[#This Row],[Artikelnr]],Artikel_prijzen[Artnr],Artikel_prijzen[Prijs 2025],"")</f>
        <v>458.35</v>
      </c>
      <c r="K74" t="str">
        <f>IF(Q3_2025[[#This Row],[Artikelprijs]]&lt;&gt;"",IF(Q3_2025[[#This Row],[Stuksprijs]]=Q3_2025[[#This Row],[Artikelprijs]],"Prijs gelijk","Prijs wijkt af"),"")</f>
        <v>Prijs wijkt af</v>
      </c>
      <c r="L74" t="str">
        <f>IF(Q3_2025[[#This Row],[Relatiekorting percentage]]=0,
    "Nvt",
    IF(Q3_2025[[#This Row],[Brutobedrag 2]] &lt; Q3_2025[[#This Row],[Bruto - Rel.korting]],
        "Nee",
        "Ja"))</f>
        <v>Nvt</v>
      </c>
      <c r="M74" s="10">
        <f>IF(Q3_2025[[#This Row],[Artikelprijs]]&lt;&gt;"",Q3_2025[[#This Row],[Artikelprijs]],Q3_2025[[#This Row],[Stuksprijs]])</f>
        <v>458.35</v>
      </c>
      <c r="N74" s="10">
        <f>Q3_2025[[#This Row],[Besteld]]*Q3_2025[[#This Row],[Prijs 2]]</f>
        <v>458.35</v>
      </c>
      <c r="O74" s="10">
        <f>IF(Q3_2025[[#This Row],[Brutobedrag 2]]&lt;Q3_2025[[#This Row],[Bruto - Rel.korting]],Q3_2025[[#This Row],[Brutobedrag 2]],Q3_2025[[#This Row],[Brutobedrag 2]]*(100-Q3_2025[[#This Row],[Relatiekorting percentage]])/100)</f>
        <v>458.35</v>
      </c>
      <c r="R74" s="3"/>
      <c r="W74"/>
      <c r="AB74"/>
    </row>
    <row r="75" spans="1:28" x14ac:dyDescent="0.3">
      <c r="A75" t="s">
        <v>755</v>
      </c>
      <c r="B75">
        <v>5022030</v>
      </c>
      <c r="C75" t="s">
        <v>500</v>
      </c>
      <c r="D75">
        <v>1</v>
      </c>
      <c r="E75" s="10">
        <v>560.49</v>
      </c>
      <c r="F75" s="10">
        <v>560.49</v>
      </c>
      <c r="G75" s="10">
        <v>560.49</v>
      </c>
      <c r="H75">
        <v>0</v>
      </c>
      <c r="I75" s="51" t="str">
        <f>_xlfn.XLOOKUP(Q3_2025[[#This Row],[Artikelnr]],Artikel_prijzen[Artnr],Artikel_prijzen[Groep],"")</f>
        <v>Elektra</v>
      </c>
      <c r="J75" s="10">
        <f>_xlfn.XLOOKUP(Q3_2025[[#This Row],[Artikelnr]],Artikel_prijzen[Artnr],Artikel_prijzen[Prijs 2025],"")</f>
        <v>386.25</v>
      </c>
      <c r="K75" t="str">
        <f>IF(Q3_2025[[#This Row],[Artikelprijs]]&lt;&gt;"",IF(Q3_2025[[#This Row],[Stuksprijs]]=Q3_2025[[#This Row],[Artikelprijs]],"Prijs gelijk","Prijs wijkt af"),"")</f>
        <v>Prijs wijkt af</v>
      </c>
      <c r="L75" t="str">
        <f>IF(Q3_2025[[#This Row],[Relatiekorting percentage]]=0,
    "Nvt",
    IF(Q3_2025[[#This Row],[Brutobedrag 2]] &lt; Q3_2025[[#This Row],[Bruto - Rel.korting]],
        "Nee",
        "Ja"))</f>
        <v>Nvt</v>
      </c>
      <c r="M75" s="10">
        <f>IF(Q3_2025[[#This Row],[Artikelprijs]]&lt;&gt;"",Q3_2025[[#This Row],[Artikelprijs]],Q3_2025[[#This Row],[Stuksprijs]])</f>
        <v>386.25</v>
      </c>
      <c r="N75" s="10">
        <f>Q3_2025[[#This Row],[Besteld]]*Q3_2025[[#This Row],[Prijs 2]]</f>
        <v>386.25</v>
      </c>
      <c r="O75" s="10">
        <f>IF(Q3_2025[[#This Row],[Brutobedrag 2]]&lt;Q3_2025[[#This Row],[Bruto - Rel.korting]],Q3_2025[[#This Row],[Brutobedrag 2]],Q3_2025[[#This Row],[Brutobedrag 2]]*(100-Q3_2025[[#This Row],[Relatiekorting percentage]])/100)</f>
        <v>386.25</v>
      </c>
      <c r="R75" s="3"/>
      <c r="W75"/>
      <c r="AB75"/>
    </row>
    <row r="76" spans="1:28" x14ac:dyDescent="0.3">
      <c r="A76" t="s">
        <v>755</v>
      </c>
      <c r="B76">
        <v>5022038</v>
      </c>
      <c r="C76" t="s">
        <v>516</v>
      </c>
      <c r="D76">
        <v>1</v>
      </c>
      <c r="E76" s="10">
        <v>1127.56</v>
      </c>
      <c r="F76" s="10">
        <v>1127.56</v>
      </c>
      <c r="G76" s="10">
        <v>1127.56</v>
      </c>
      <c r="H76">
        <v>0</v>
      </c>
      <c r="I76" s="51" t="str">
        <f>_xlfn.XLOOKUP(Q3_2025[[#This Row],[Artikelnr]],Artikel_prijzen[Artnr],Artikel_prijzen[Groep],"")</f>
        <v>Elektra</v>
      </c>
      <c r="J76" s="10">
        <f>_xlfn.XLOOKUP(Q3_2025[[#This Row],[Artikelnr]],Artikel_prijzen[Artnr],Artikel_prijzen[Prijs 2025],"")</f>
        <v>700</v>
      </c>
      <c r="K76" t="str">
        <f>IF(Q3_2025[[#This Row],[Artikelprijs]]&lt;&gt;"",IF(Q3_2025[[#This Row],[Stuksprijs]]=Q3_2025[[#This Row],[Artikelprijs]],"Prijs gelijk","Prijs wijkt af"),"")</f>
        <v>Prijs wijkt af</v>
      </c>
      <c r="L76" t="str">
        <f>IF(Q3_2025[[#This Row],[Relatiekorting percentage]]=0,
    "Nvt",
    IF(Q3_2025[[#This Row],[Brutobedrag 2]] &lt; Q3_2025[[#This Row],[Bruto - Rel.korting]],
        "Nee",
        "Ja"))</f>
        <v>Nvt</v>
      </c>
      <c r="M76" s="10">
        <f>IF(Q3_2025[[#This Row],[Artikelprijs]]&lt;&gt;"",Q3_2025[[#This Row],[Artikelprijs]],Q3_2025[[#This Row],[Stuksprijs]])</f>
        <v>700</v>
      </c>
      <c r="N76" s="10">
        <f>Q3_2025[[#This Row],[Besteld]]*Q3_2025[[#This Row],[Prijs 2]]</f>
        <v>700</v>
      </c>
      <c r="O76" s="10">
        <f>IF(Q3_2025[[#This Row],[Brutobedrag 2]]&lt;Q3_2025[[#This Row],[Bruto - Rel.korting]],Q3_2025[[#This Row],[Brutobedrag 2]],Q3_2025[[#This Row],[Brutobedrag 2]]*(100-Q3_2025[[#This Row],[Relatiekorting percentage]])/100)</f>
        <v>700</v>
      </c>
      <c r="R76" s="3"/>
      <c r="W76"/>
      <c r="AB76"/>
    </row>
    <row r="77" spans="1:28" x14ac:dyDescent="0.3">
      <c r="A77" t="s">
        <v>755</v>
      </c>
      <c r="B77">
        <v>5021030</v>
      </c>
      <c r="C77" t="s">
        <v>546</v>
      </c>
      <c r="D77">
        <v>1</v>
      </c>
      <c r="E77" s="10">
        <v>175</v>
      </c>
      <c r="F77" s="10">
        <v>175</v>
      </c>
      <c r="G77" s="10">
        <v>175</v>
      </c>
      <c r="H77">
        <v>0</v>
      </c>
      <c r="I77" s="51" t="str">
        <f>_xlfn.XLOOKUP(Q3_2025[[#This Row],[Artikelnr]],Artikel_prijzen[Artnr],Artikel_prijzen[Groep],"")</f>
        <v>Elektra</v>
      </c>
      <c r="J77" s="10">
        <f>_xlfn.XLOOKUP(Q3_2025[[#This Row],[Artikelnr]],Artikel_prijzen[Artnr],Artikel_prijzen[Prijs 2025],"")</f>
        <v>106.8625</v>
      </c>
      <c r="K77" t="str">
        <f>IF(Q3_2025[[#This Row],[Artikelprijs]]&lt;&gt;"",IF(Q3_2025[[#This Row],[Stuksprijs]]=Q3_2025[[#This Row],[Artikelprijs]],"Prijs gelijk","Prijs wijkt af"),"")</f>
        <v>Prijs wijkt af</v>
      </c>
      <c r="L77" t="str">
        <f>IF(Q3_2025[[#This Row],[Relatiekorting percentage]]=0,
    "Nvt",
    IF(Q3_2025[[#This Row],[Brutobedrag 2]] &lt; Q3_2025[[#This Row],[Bruto - Rel.korting]],
        "Nee",
        "Ja"))</f>
        <v>Nvt</v>
      </c>
      <c r="M77" s="10">
        <f>IF(Q3_2025[[#This Row],[Artikelprijs]]&lt;&gt;"",Q3_2025[[#This Row],[Artikelprijs]],Q3_2025[[#This Row],[Stuksprijs]])</f>
        <v>106.8625</v>
      </c>
      <c r="N77" s="10">
        <f>Q3_2025[[#This Row],[Besteld]]*Q3_2025[[#This Row],[Prijs 2]]</f>
        <v>106.8625</v>
      </c>
      <c r="O77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77" s="3"/>
      <c r="W77"/>
      <c r="AB77"/>
    </row>
    <row r="78" spans="1:28" x14ac:dyDescent="0.3">
      <c r="A78" t="s">
        <v>755</v>
      </c>
      <c r="B78">
        <v>5022046</v>
      </c>
      <c r="C78" t="s">
        <v>554</v>
      </c>
      <c r="D78">
        <v>1</v>
      </c>
      <c r="E78" s="10">
        <v>416.72</v>
      </c>
      <c r="F78" s="10">
        <v>416.72</v>
      </c>
      <c r="G78" s="10">
        <v>416.72</v>
      </c>
      <c r="H78">
        <v>0</v>
      </c>
      <c r="I78" s="51" t="str">
        <f>_xlfn.XLOOKUP(Q3_2025[[#This Row],[Artikelnr]],Artikel_prijzen[Artnr],Artikel_prijzen[Groep],"")</f>
        <v>Elektra</v>
      </c>
      <c r="J78" s="10">
        <f>_xlfn.XLOOKUP(Q3_2025[[#This Row],[Artikelnr]],Artikel_prijzen[Artnr],Artikel_prijzen[Prijs 2025],"")</f>
        <v>329.6</v>
      </c>
      <c r="K78" t="str">
        <f>IF(Q3_2025[[#This Row],[Artikelprijs]]&lt;&gt;"",IF(Q3_2025[[#This Row],[Stuksprijs]]=Q3_2025[[#This Row],[Artikelprijs]],"Prijs gelijk","Prijs wijkt af"),"")</f>
        <v>Prijs wijkt af</v>
      </c>
      <c r="L78" t="str">
        <f>IF(Q3_2025[[#This Row],[Relatiekorting percentage]]=0,
    "Nvt",
    IF(Q3_2025[[#This Row],[Brutobedrag 2]] &lt; Q3_2025[[#This Row],[Bruto - Rel.korting]],
        "Nee",
        "Ja"))</f>
        <v>Nvt</v>
      </c>
      <c r="M78" s="10">
        <f>IF(Q3_2025[[#This Row],[Artikelprijs]]&lt;&gt;"",Q3_2025[[#This Row],[Artikelprijs]],Q3_2025[[#This Row],[Stuksprijs]])</f>
        <v>329.6</v>
      </c>
      <c r="N78" s="10">
        <f>Q3_2025[[#This Row],[Besteld]]*Q3_2025[[#This Row],[Prijs 2]]</f>
        <v>329.6</v>
      </c>
      <c r="O78" s="10">
        <f>IF(Q3_2025[[#This Row],[Brutobedrag 2]]&lt;Q3_2025[[#This Row],[Bruto - Rel.korting]],Q3_2025[[#This Row],[Brutobedrag 2]],Q3_2025[[#This Row],[Brutobedrag 2]]*(100-Q3_2025[[#This Row],[Relatiekorting percentage]])/100)</f>
        <v>329.6</v>
      </c>
      <c r="R78" s="3"/>
      <c r="W78"/>
      <c r="AB78"/>
    </row>
    <row r="79" spans="1:28" x14ac:dyDescent="0.3">
      <c r="A79" t="s">
        <v>755</v>
      </c>
      <c r="B79">
        <v>5022046</v>
      </c>
      <c r="C79" t="s">
        <v>554</v>
      </c>
      <c r="D79">
        <v>1</v>
      </c>
      <c r="E79" s="10">
        <v>416.72</v>
      </c>
      <c r="F79" s="10">
        <v>416.72</v>
      </c>
      <c r="G79" s="10">
        <v>416.72</v>
      </c>
      <c r="H79">
        <v>0</v>
      </c>
      <c r="I79" s="51" t="str">
        <f>_xlfn.XLOOKUP(Q3_2025[[#This Row],[Artikelnr]],Artikel_prijzen[Artnr],Artikel_prijzen[Groep],"")</f>
        <v>Elektra</v>
      </c>
      <c r="J79" s="10">
        <f>_xlfn.XLOOKUP(Q3_2025[[#This Row],[Artikelnr]],Artikel_prijzen[Artnr],Artikel_prijzen[Prijs 2025],"")</f>
        <v>329.6</v>
      </c>
      <c r="K79" t="str">
        <f>IF(Q3_2025[[#This Row],[Artikelprijs]]&lt;&gt;"",IF(Q3_2025[[#This Row],[Stuksprijs]]=Q3_2025[[#This Row],[Artikelprijs]],"Prijs gelijk","Prijs wijkt af"),"")</f>
        <v>Prijs wijkt af</v>
      </c>
      <c r="L79" t="str">
        <f>IF(Q3_2025[[#This Row],[Relatiekorting percentage]]=0,
    "Nvt",
    IF(Q3_2025[[#This Row],[Brutobedrag 2]] &lt; Q3_2025[[#This Row],[Bruto - Rel.korting]],
        "Nee",
        "Ja"))</f>
        <v>Nvt</v>
      </c>
      <c r="M79" s="10">
        <f>IF(Q3_2025[[#This Row],[Artikelprijs]]&lt;&gt;"",Q3_2025[[#This Row],[Artikelprijs]],Q3_2025[[#This Row],[Stuksprijs]])</f>
        <v>329.6</v>
      </c>
      <c r="N79" s="10">
        <f>Q3_2025[[#This Row],[Besteld]]*Q3_2025[[#This Row],[Prijs 2]]</f>
        <v>329.6</v>
      </c>
      <c r="O79" s="10">
        <f>IF(Q3_2025[[#This Row],[Brutobedrag 2]]&lt;Q3_2025[[#This Row],[Bruto - Rel.korting]],Q3_2025[[#This Row],[Brutobedrag 2]],Q3_2025[[#This Row],[Brutobedrag 2]]*(100-Q3_2025[[#This Row],[Relatiekorting percentage]])/100)</f>
        <v>329.6</v>
      </c>
      <c r="R79" s="3"/>
      <c r="W79"/>
      <c r="AB79"/>
    </row>
    <row r="80" spans="1:28" x14ac:dyDescent="0.3">
      <c r="A80" t="s">
        <v>755</v>
      </c>
      <c r="B80">
        <v>5040008</v>
      </c>
      <c r="C80" t="s">
        <v>333</v>
      </c>
      <c r="D80">
        <v>1</v>
      </c>
      <c r="E80" s="10">
        <v>355.35</v>
      </c>
      <c r="F80" s="10">
        <v>355.35</v>
      </c>
      <c r="G80" s="10">
        <v>355.35</v>
      </c>
      <c r="H80">
        <v>0</v>
      </c>
      <c r="I80" s="51" t="str">
        <f>_xlfn.XLOOKUP(Q3_2025[[#This Row],[Artikelnr]],Artikel_prijzen[Artnr],Artikel_prijzen[Groep],"")</f>
        <v>AV</v>
      </c>
      <c r="J80" s="10">
        <f>_xlfn.XLOOKUP(Q3_2025[[#This Row],[Artikelnr]],Artikel_prijzen[Artnr],Artikel_prijzen[Prijs 2025],"")</f>
        <v>345</v>
      </c>
      <c r="K80" t="str">
        <f>IF(Q3_2025[[#This Row],[Artikelprijs]]&lt;&gt;"",IF(Q3_2025[[#This Row],[Stuksprijs]]=Q3_2025[[#This Row],[Artikelprijs]],"Prijs gelijk","Prijs wijkt af"),"")</f>
        <v>Prijs wijkt af</v>
      </c>
      <c r="L80" t="str">
        <f>IF(Q3_2025[[#This Row],[Relatiekorting percentage]]=0,
    "Nvt",
    IF(Q3_2025[[#This Row],[Brutobedrag 2]] &lt; Q3_2025[[#This Row],[Bruto - Rel.korting]],
        "Nee",
        "Ja"))</f>
        <v>Nvt</v>
      </c>
      <c r="M80" s="10">
        <f>IF(Q3_2025[[#This Row],[Artikelprijs]]&lt;&gt;"",Q3_2025[[#This Row],[Artikelprijs]],Q3_2025[[#This Row],[Stuksprijs]])</f>
        <v>345</v>
      </c>
      <c r="N80" s="10">
        <f>Q3_2025[[#This Row],[Besteld]]*Q3_2025[[#This Row],[Prijs 2]]</f>
        <v>345</v>
      </c>
      <c r="O80" s="10">
        <f>IF(Q3_2025[[#This Row],[Brutobedrag 2]]&lt;Q3_2025[[#This Row],[Bruto - Rel.korting]],Q3_2025[[#This Row],[Brutobedrag 2]],Q3_2025[[#This Row],[Brutobedrag 2]]*(100-Q3_2025[[#This Row],[Relatiekorting percentage]])/100)</f>
        <v>345</v>
      </c>
      <c r="R80" s="3"/>
      <c r="W80"/>
      <c r="AB80"/>
    </row>
    <row r="81" spans="1:28" x14ac:dyDescent="0.3">
      <c r="A81" t="s">
        <v>755</v>
      </c>
      <c r="B81">
        <v>5040018</v>
      </c>
      <c r="C81" t="s">
        <v>319</v>
      </c>
      <c r="D81">
        <v>1</v>
      </c>
      <c r="E81" s="10">
        <v>66.95</v>
      </c>
      <c r="F81" s="10">
        <v>66.95</v>
      </c>
      <c r="G81" s="10">
        <v>66.95</v>
      </c>
      <c r="H81">
        <v>0</v>
      </c>
      <c r="I81" s="51" t="str">
        <f>_xlfn.XLOOKUP(Q3_2025[[#This Row],[Artikelnr]],Artikel_prijzen[Artnr],Artikel_prijzen[Groep],"")</f>
        <v/>
      </c>
      <c r="J81" s="10" t="str">
        <f>_xlfn.XLOOKUP(Q3_2025[[#This Row],[Artikelnr]],Artikel_prijzen[Artnr],Artikel_prijzen[Prijs 2025],"")</f>
        <v/>
      </c>
      <c r="K81" t="str">
        <f>IF(Q3_2025[[#This Row],[Artikelprijs]]&lt;&gt;"",IF(Q3_2025[[#This Row],[Stuksprijs]]=Q3_2025[[#This Row],[Artikelprijs]],"Prijs gelijk","Prijs wijkt af"),"")</f>
        <v/>
      </c>
      <c r="L81" t="str">
        <f>IF(Q3_2025[[#This Row],[Relatiekorting percentage]]=0,
    "Nvt",
    IF(Q3_2025[[#This Row],[Brutobedrag 2]] &lt; Q3_2025[[#This Row],[Bruto - Rel.korting]],
        "Nee",
        "Ja"))</f>
        <v>Nvt</v>
      </c>
      <c r="M81" s="10">
        <f>IF(Q3_2025[[#This Row],[Artikelprijs]]&lt;&gt;"",Q3_2025[[#This Row],[Artikelprijs]],Q3_2025[[#This Row],[Stuksprijs]])</f>
        <v>66.95</v>
      </c>
      <c r="N81" s="10">
        <f>Q3_2025[[#This Row],[Besteld]]*Q3_2025[[#This Row],[Prijs 2]]</f>
        <v>66.95</v>
      </c>
      <c r="O81" s="10">
        <f>IF(Q3_2025[[#This Row],[Brutobedrag 2]]&lt;Q3_2025[[#This Row],[Bruto - Rel.korting]],Q3_2025[[#This Row],[Brutobedrag 2]],Q3_2025[[#This Row],[Brutobedrag 2]]*(100-Q3_2025[[#This Row],[Relatiekorting percentage]])/100)</f>
        <v>66.95</v>
      </c>
      <c r="R81" s="3"/>
      <c r="W81"/>
      <c r="AB81"/>
    </row>
    <row r="82" spans="1:28" x14ac:dyDescent="0.3">
      <c r="A82" t="s">
        <v>755</v>
      </c>
      <c r="B82">
        <v>5021030</v>
      </c>
      <c r="C82" t="s">
        <v>546</v>
      </c>
      <c r="D82">
        <v>1</v>
      </c>
      <c r="E82" s="10">
        <v>170</v>
      </c>
      <c r="F82" s="10">
        <v>170</v>
      </c>
      <c r="G82" s="10">
        <v>170</v>
      </c>
      <c r="H82">
        <v>0</v>
      </c>
      <c r="I82" s="51" t="str">
        <f>_xlfn.XLOOKUP(Q3_2025[[#This Row],[Artikelnr]],Artikel_prijzen[Artnr],Artikel_prijzen[Groep],"")</f>
        <v>Elektra</v>
      </c>
      <c r="J82" s="10">
        <f>_xlfn.XLOOKUP(Q3_2025[[#This Row],[Artikelnr]],Artikel_prijzen[Artnr],Artikel_prijzen[Prijs 2025],"")</f>
        <v>106.8625</v>
      </c>
      <c r="K82" t="str">
        <f>IF(Q3_2025[[#This Row],[Artikelprijs]]&lt;&gt;"",IF(Q3_2025[[#This Row],[Stuksprijs]]=Q3_2025[[#This Row],[Artikelprijs]],"Prijs gelijk","Prijs wijkt af"),"")</f>
        <v>Prijs wijkt af</v>
      </c>
      <c r="L82" t="str">
        <f>IF(Q3_2025[[#This Row],[Relatiekorting percentage]]=0,
    "Nvt",
    IF(Q3_2025[[#This Row],[Brutobedrag 2]] &lt; Q3_2025[[#This Row],[Bruto - Rel.korting]],
        "Nee",
        "Ja"))</f>
        <v>Nvt</v>
      </c>
      <c r="M82" s="10">
        <f>IF(Q3_2025[[#This Row],[Artikelprijs]]&lt;&gt;"",Q3_2025[[#This Row],[Artikelprijs]],Q3_2025[[#This Row],[Stuksprijs]])</f>
        <v>106.8625</v>
      </c>
      <c r="N82" s="10">
        <f>Q3_2025[[#This Row],[Besteld]]*Q3_2025[[#This Row],[Prijs 2]]</f>
        <v>106.8625</v>
      </c>
      <c r="O82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82" s="3"/>
      <c r="W82"/>
      <c r="AB82"/>
    </row>
    <row r="83" spans="1:28" x14ac:dyDescent="0.3">
      <c r="A83" t="s">
        <v>755</v>
      </c>
      <c r="B83">
        <v>5022032</v>
      </c>
      <c r="C83" t="s">
        <v>503</v>
      </c>
      <c r="D83">
        <v>1</v>
      </c>
      <c r="E83" s="10">
        <v>690.67</v>
      </c>
      <c r="F83" s="10">
        <v>690.67</v>
      </c>
      <c r="G83" s="10">
        <v>690.67</v>
      </c>
      <c r="H83">
        <v>0</v>
      </c>
      <c r="I83" s="51" t="str">
        <f>_xlfn.XLOOKUP(Q3_2025[[#This Row],[Artikelnr]],Artikel_prijzen[Artnr],Artikel_prijzen[Groep],"")</f>
        <v>Elektra</v>
      </c>
      <c r="J83" s="10">
        <f>_xlfn.XLOOKUP(Q3_2025[[#This Row],[Artikelnr]],Artikel_prijzen[Artnr],Artikel_prijzen[Prijs 2025],"")</f>
        <v>458.35</v>
      </c>
      <c r="K83" t="str">
        <f>IF(Q3_2025[[#This Row],[Artikelprijs]]&lt;&gt;"",IF(Q3_2025[[#This Row],[Stuksprijs]]=Q3_2025[[#This Row],[Artikelprijs]],"Prijs gelijk","Prijs wijkt af"),"")</f>
        <v>Prijs wijkt af</v>
      </c>
      <c r="L83" t="str">
        <f>IF(Q3_2025[[#This Row],[Relatiekorting percentage]]=0,
    "Nvt",
    IF(Q3_2025[[#This Row],[Brutobedrag 2]] &lt; Q3_2025[[#This Row],[Bruto - Rel.korting]],
        "Nee",
        "Ja"))</f>
        <v>Nvt</v>
      </c>
      <c r="M83" s="10">
        <f>IF(Q3_2025[[#This Row],[Artikelprijs]]&lt;&gt;"",Q3_2025[[#This Row],[Artikelprijs]],Q3_2025[[#This Row],[Stuksprijs]])</f>
        <v>458.35</v>
      </c>
      <c r="N83" s="10">
        <f>Q3_2025[[#This Row],[Besteld]]*Q3_2025[[#This Row],[Prijs 2]]</f>
        <v>458.35</v>
      </c>
      <c r="O83" s="10">
        <f>IF(Q3_2025[[#This Row],[Brutobedrag 2]]&lt;Q3_2025[[#This Row],[Bruto - Rel.korting]],Q3_2025[[#This Row],[Brutobedrag 2]],Q3_2025[[#This Row],[Brutobedrag 2]]*(100-Q3_2025[[#This Row],[Relatiekorting percentage]])/100)</f>
        <v>458.35</v>
      </c>
      <c r="R83" s="3"/>
      <c r="W83"/>
      <c r="AB83"/>
    </row>
    <row r="84" spans="1:28" x14ac:dyDescent="0.3">
      <c r="A84" t="s">
        <v>755</v>
      </c>
      <c r="B84">
        <v>5021030</v>
      </c>
      <c r="C84" t="s">
        <v>546</v>
      </c>
      <c r="D84">
        <v>1</v>
      </c>
      <c r="E84" s="10">
        <v>170</v>
      </c>
      <c r="F84" s="10">
        <v>170</v>
      </c>
      <c r="G84" s="10">
        <v>170</v>
      </c>
      <c r="H84">
        <v>0</v>
      </c>
      <c r="I84" s="51" t="str">
        <f>_xlfn.XLOOKUP(Q3_2025[[#This Row],[Artikelnr]],Artikel_prijzen[Artnr],Artikel_prijzen[Groep],"")</f>
        <v>Elektra</v>
      </c>
      <c r="J84" s="10">
        <f>_xlfn.XLOOKUP(Q3_2025[[#This Row],[Artikelnr]],Artikel_prijzen[Artnr],Artikel_prijzen[Prijs 2025],"")</f>
        <v>106.8625</v>
      </c>
      <c r="K84" t="str">
        <f>IF(Q3_2025[[#This Row],[Artikelprijs]]&lt;&gt;"",IF(Q3_2025[[#This Row],[Stuksprijs]]=Q3_2025[[#This Row],[Artikelprijs]],"Prijs gelijk","Prijs wijkt af"),"")</f>
        <v>Prijs wijkt af</v>
      </c>
      <c r="L84" t="str">
        <f>IF(Q3_2025[[#This Row],[Relatiekorting percentage]]=0,
    "Nvt",
    IF(Q3_2025[[#This Row],[Brutobedrag 2]] &lt; Q3_2025[[#This Row],[Bruto - Rel.korting]],
        "Nee",
        "Ja"))</f>
        <v>Nvt</v>
      </c>
      <c r="M84" s="10">
        <f>IF(Q3_2025[[#This Row],[Artikelprijs]]&lt;&gt;"",Q3_2025[[#This Row],[Artikelprijs]],Q3_2025[[#This Row],[Stuksprijs]])</f>
        <v>106.8625</v>
      </c>
      <c r="N84" s="10">
        <f>Q3_2025[[#This Row],[Besteld]]*Q3_2025[[#This Row],[Prijs 2]]</f>
        <v>106.8625</v>
      </c>
      <c r="O84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84" s="3"/>
      <c r="W84"/>
      <c r="AB84"/>
    </row>
    <row r="85" spans="1:28" x14ac:dyDescent="0.3">
      <c r="A85" t="s">
        <v>755</v>
      </c>
      <c r="B85">
        <v>5022012</v>
      </c>
      <c r="C85" t="s">
        <v>273</v>
      </c>
      <c r="D85">
        <v>1</v>
      </c>
      <c r="E85" s="10">
        <v>12.75</v>
      </c>
      <c r="F85" s="10">
        <v>12.75</v>
      </c>
      <c r="G85" s="10">
        <v>12.75</v>
      </c>
      <c r="H85">
        <v>0</v>
      </c>
      <c r="I85" s="51" t="str">
        <f>_xlfn.XLOOKUP(Q3_2025[[#This Row],[Artikelnr]],Artikel_prijzen[Artnr],Artikel_prijzen[Groep],"")</f>
        <v/>
      </c>
      <c r="J85" s="10" t="str">
        <f>_xlfn.XLOOKUP(Q3_2025[[#This Row],[Artikelnr]],Artikel_prijzen[Artnr],Artikel_prijzen[Prijs 2025],"")</f>
        <v/>
      </c>
      <c r="K85" t="str">
        <f>IF(Q3_2025[[#This Row],[Artikelprijs]]&lt;&gt;"",IF(Q3_2025[[#This Row],[Stuksprijs]]=Q3_2025[[#This Row],[Artikelprijs]],"Prijs gelijk","Prijs wijkt af"),"")</f>
        <v/>
      </c>
      <c r="L85" t="str">
        <f>IF(Q3_2025[[#This Row],[Relatiekorting percentage]]=0,
    "Nvt",
    IF(Q3_2025[[#This Row],[Brutobedrag 2]] &lt; Q3_2025[[#This Row],[Bruto - Rel.korting]],
        "Nee",
        "Ja"))</f>
        <v>Nvt</v>
      </c>
      <c r="M85" s="10">
        <f>IF(Q3_2025[[#This Row],[Artikelprijs]]&lt;&gt;"",Q3_2025[[#This Row],[Artikelprijs]],Q3_2025[[#This Row],[Stuksprijs]])</f>
        <v>12.75</v>
      </c>
      <c r="N85" s="10">
        <f>Q3_2025[[#This Row],[Besteld]]*Q3_2025[[#This Row],[Prijs 2]]</f>
        <v>12.75</v>
      </c>
      <c r="O85" s="10">
        <f>IF(Q3_2025[[#This Row],[Brutobedrag 2]]&lt;Q3_2025[[#This Row],[Bruto - Rel.korting]],Q3_2025[[#This Row],[Brutobedrag 2]],Q3_2025[[#This Row],[Brutobedrag 2]]*(100-Q3_2025[[#This Row],[Relatiekorting percentage]])/100)</f>
        <v>12.75</v>
      </c>
      <c r="R85" s="3"/>
      <c r="W85"/>
      <c r="AB85"/>
    </row>
    <row r="86" spans="1:28" x14ac:dyDescent="0.3">
      <c r="A86" t="s">
        <v>755</v>
      </c>
      <c r="B86">
        <v>5021030</v>
      </c>
      <c r="C86" t="s">
        <v>546</v>
      </c>
      <c r="D86">
        <v>1</v>
      </c>
      <c r="E86" s="10">
        <v>170</v>
      </c>
      <c r="F86" s="10">
        <v>170</v>
      </c>
      <c r="G86" s="10">
        <v>170</v>
      </c>
      <c r="H86">
        <v>0</v>
      </c>
      <c r="I86" s="51" t="str">
        <f>_xlfn.XLOOKUP(Q3_2025[[#This Row],[Artikelnr]],Artikel_prijzen[Artnr],Artikel_prijzen[Groep],"")</f>
        <v>Elektra</v>
      </c>
      <c r="J86" s="10">
        <f>_xlfn.XLOOKUP(Q3_2025[[#This Row],[Artikelnr]],Artikel_prijzen[Artnr],Artikel_prijzen[Prijs 2025],"")</f>
        <v>106.8625</v>
      </c>
      <c r="K86" t="str">
        <f>IF(Q3_2025[[#This Row],[Artikelprijs]]&lt;&gt;"",IF(Q3_2025[[#This Row],[Stuksprijs]]=Q3_2025[[#This Row],[Artikelprijs]],"Prijs gelijk","Prijs wijkt af"),"")</f>
        <v>Prijs wijkt af</v>
      </c>
      <c r="L86" t="str">
        <f>IF(Q3_2025[[#This Row],[Relatiekorting percentage]]=0,
    "Nvt",
    IF(Q3_2025[[#This Row],[Brutobedrag 2]] &lt; Q3_2025[[#This Row],[Bruto - Rel.korting]],
        "Nee",
        "Ja"))</f>
        <v>Nvt</v>
      </c>
      <c r="M86" s="10">
        <f>IF(Q3_2025[[#This Row],[Artikelprijs]]&lt;&gt;"",Q3_2025[[#This Row],[Artikelprijs]],Q3_2025[[#This Row],[Stuksprijs]])</f>
        <v>106.8625</v>
      </c>
      <c r="N86" s="10">
        <f>Q3_2025[[#This Row],[Besteld]]*Q3_2025[[#This Row],[Prijs 2]]</f>
        <v>106.8625</v>
      </c>
      <c r="O86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86" s="3"/>
      <c r="W86"/>
      <c r="AB86"/>
    </row>
    <row r="87" spans="1:28" x14ac:dyDescent="0.3">
      <c r="A87" t="s">
        <v>755</v>
      </c>
      <c r="B87">
        <v>5021030</v>
      </c>
      <c r="C87" t="s">
        <v>546</v>
      </c>
      <c r="D87">
        <v>1</v>
      </c>
      <c r="E87" s="10">
        <v>170</v>
      </c>
      <c r="F87" s="10">
        <v>170</v>
      </c>
      <c r="G87" s="10">
        <v>170</v>
      </c>
      <c r="H87">
        <v>0</v>
      </c>
      <c r="I87" s="51" t="str">
        <f>_xlfn.XLOOKUP(Q3_2025[[#This Row],[Artikelnr]],Artikel_prijzen[Artnr],Artikel_prijzen[Groep],"")</f>
        <v>Elektra</v>
      </c>
      <c r="J87" s="10">
        <f>_xlfn.XLOOKUP(Q3_2025[[#This Row],[Artikelnr]],Artikel_prijzen[Artnr],Artikel_prijzen[Prijs 2025],"")</f>
        <v>106.8625</v>
      </c>
      <c r="K87" t="str">
        <f>IF(Q3_2025[[#This Row],[Artikelprijs]]&lt;&gt;"",IF(Q3_2025[[#This Row],[Stuksprijs]]=Q3_2025[[#This Row],[Artikelprijs]],"Prijs gelijk","Prijs wijkt af"),"")</f>
        <v>Prijs wijkt af</v>
      </c>
      <c r="L87" t="str">
        <f>IF(Q3_2025[[#This Row],[Relatiekorting percentage]]=0,
    "Nvt",
    IF(Q3_2025[[#This Row],[Brutobedrag 2]] &lt; Q3_2025[[#This Row],[Bruto - Rel.korting]],
        "Nee",
        "Ja"))</f>
        <v>Nvt</v>
      </c>
      <c r="M87" s="10">
        <f>IF(Q3_2025[[#This Row],[Artikelprijs]]&lt;&gt;"",Q3_2025[[#This Row],[Artikelprijs]],Q3_2025[[#This Row],[Stuksprijs]])</f>
        <v>106.8625</v>
      </c>
      <c r="N87" s="10">
        <f>Q3_2025[[#This Row],[Besteld]]*Q3_2025[[#This Row],[Prijs 2]]</f>
        <v>106.8625</v>
      </c>
      <c r="O87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87" s="3"/>
      <c r="W87"/>
      <c r="AB87"/>
    </row>
    <row r="88" spans="1:28" x14ac:dyDescent="0.3">
      <c r="A88" t="s">
        <v>755</v>
      </c>
      <c r="B88">
        <v>5021030</v>
      </c>
      <c r="C88" t="s">
        <v>546</v>
      </c>
      <c r="D88">
        <v>1</v>
      </c>
      <c r="E88" s="10">
        <v>170</v>
      </c>
      <c r="F88" s="10">
        <v>170</v>
      </c>
      <c r="G88" s="10">
        <v>170</v>
      </c>
      <c r="H88">
        <v>0</v>
      </c>
      <c r="I88" s="51" t="str">
        <f>_xlfn.XLOOKUP(Q3_2025[[#This Row],[Artikelnr]],Artikel_prijzen[Artnr],Artikel_prijzen[Groep],"")</f>
        <v>Elektra</v>
      </c>
      <c r="J88" s="10">
        <f>_xlfn.XLOOKUP(Q3_2025[[#This Row],[Artikelnr]],Artikel_prijzen[Artnr],Artikel_prijzen[Prijs 2025],"")</f>
        <v>106.8625</v>
      </c>
      <c r="K88" t="str">
        <f>IF(Q3_2025[[#This Row],[Artikelprijs]]&lt;&gt;"",IF(Q3_2025[[#This Row],[Stuksprijs]]=Q3_2025[[#This Row],[Artikelprijs]],"Prijs gelijk","Prijs wijkt af"),"")</f>
        <v>Prijs wijkt af</v>
      </c>
      <c r="L88" t="str">
        <f>IF(Q3_2025[[#This Row],[Relatiekorting percentage]]=0,
    "Nvt",
    IF(Q3_2025[[#This Row],[Brutobedrag 2]] &lt; Q3_2025[[#This Row],[Bruto - Rel.korting]],
        "Nee",
        "Ja"))</f>
        <v>Nvt</v>
      </c>
      <c r="M88" s="10">
        <f>IF(Q3_2025[[#This Row],[Artikelprijs]]&lt;&gt;"",Q3_2025[[#This Row],[Artikelprijs]],Q3_2025[[#This Row],[Stuksprijs]])</f>
        <v>106.8625</v>
      </c>
      <c r="N88" s="10">
        <f>Q3_2025[[#This Row],[Besteld]]*Q3_2025[[#This Row],[Prijs 2]]</f>
        <v>106.8625</v>
      </c>
      <c r="O88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88" s="3"/>
      <c r="W88"/>
      <c r="AB88"/>
    </row>
    <row r="89" spans="1:28" x14ac:dyDescent="0.3">
      <c r="A89" t="s">
        <v>755</v>
      </c>
      <c r="B89">
        <v>5021030</v>
      </c>
      <c r="C89" t="s">
        <v>546</v>
      </c>
      <c r="D89">
        <v>1</v>
      </c>
      <c r="E89" s="10">
        <v>170</v>
      </c>
      <c r="F89" s="10">
        <v>170</v>
      </c>
      <c r="G89" s="10">
        <v>170</v>
      </c>
      <c r="H89">
        <v>0</v>
      </c>
      <c r="I89" s="51" t="str">
        <f>_xlfn.XLOOKUP(Q3_2025[[#This Row],[Artikelnr]],Artikel_prijzen[Artnr],Artikel_prijzen[Groep],"")</f>
        <v>Elektra</v>
      </c>
      <c r="J89" s="10">
        <f>_xlfn.XLOOKUP(Q3_2025[[#This Row],[Artikelnr]],Artikel_prijzen[Artnr],Artikel_prijzen[Prijs 2025],"")</f>
        <v>106.8625</v>
      </c>
      <c r="K89" t="str">
        <f>IF(Q3_2025[[#This Row],[Artikelprijs]]&lt;&gt;"",IF(Q3_2025[[#This Row],[Stuksprijs]]=Q3_2025[[#This Row],[Artikelprijs]],"Prijs gelijk","Prijs wijkt af"),"")</f>
        <v>Prijs wijkt af</v>
      </c>
      <c r="L89" t="str">
        <f>IF(Q3_2025[[#This Row],[Relatiekorting percentage]]=0,
    "Nvt",
    IF(Q3_2025[[#This Row],[Brutobedrag 2]] &lt; Q3_2025[[#This Row],[Bruto - Rel.korting]],
        "Nee",
        "Ja"))</f>
        <v>Nvt</v>
      </c>
      <c r="M89" s="10">
        <f>IF(Q3_2025[[#This Row],[Artikelprijs]]&lt;&gt;"",Q3_2025[[#This Row],[Artikelprijs]],Q3_2025[[#This Row],[Stuksprijs]])</f>
        <v>106.8625</v>
      </c>
      <c r="N89" s="10">
        <f>Q3_2025[[#This Row],[Besteld]]*Q3_2025[[#This Row],[Prijs 2]]</f>
        <v>106.8625</v>
      </c>
      <c r="O89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89" s="3"/>
      <c r="W89"/>
      <c r="AB89"/>
    </row>
    <row r="90" spans="1:28" x14ac:dyDescent="0.3">
      <c r="A90" t="s">
        <v>755</v>
      </c>
      <c r="B90">
        <v>5020002</v>
      </c>
      <c r="C90" t="s">
        <v>56</v>
      </c>
      <c r="D90">
        <v>2</v>
      </c>
      <c r="E90" s="10">
        <v>39.65</v>
      </c>
      <c r="F90" s="10">
        <v>79.3</v>
      </c>
      <c r="G90" s="10">
        <v>79.3</v>
      </c>
      <c r="H90">
        <v>0</v>
      </c>
      <c r="I90" s="51" t="str">
        <f>_xlfn.XLOOKUP(Q3_2025[[#This Row],[Artikelnr]],Artikel_prijzen[Artnr],Artikel_prijzen[Groep],"")</f>
        <v/>
      </c>
      <c r="J90" s="10" t="str">
        <f>_xlfn.XLOOKUP(Q3_2025[[#This Row],[Artikelnr]],Artikel_prijzen[Artnr],Artikel_prijzen[Prijs 2025],"")</f>
        <v/>
      </c>
      <c r="K90" t="str">
        <f>IF(Q3_2025[[#This Row],[Artikelprijs]]&lt;&gt;"",IF(Q3_2025[[#This Row],[Stuksprijs]]=Q3_2025[[#This Row],[Artikelprijs]],"Prijs gelijk","Prijs wijkt af"),"")</f>
        <v/>
      </c>
      <c r="L90" t="str">
        <f>IF(Q3_2025[[#This Row],[Relatiekorting percentage]]=0,
    "Nvt",
    IF(Q3_2025[[#This Row],[Brutobedrag 2]] &lt; Q3_2025[[#This Row],[Bruto - Rel.korting]],
        "Nee",
        "Ja"))</f>
        <v>Nvt</v>
      </c>
      <c r="M90" s="10">
        <f>IF(Q3_2025[[#This Row],[Artikelprijs]]&lt;&gt;"",Q3_2025[[#This Row],[Artikelprijs]],Q3_2025[[#This Row],[Stuksprijs]])</f>
        <v>39.65</v>
      </c>
      <c r="N90" s="10">
        <f>Q3_2025[[#This Row],[Besteld]]*Q3_2025[[#This Row],[Prijs 2]]</f>
        <v>79.3</v>
      </c>
      <c r="O90" s="10">
        <f>IF(Q3_2025[[#This Row],[Brutobedrag 2]]&lt;Q3_2025[[#This Row],[Bruto - Rel.korting]],Q3_2025[[#This Row],[Brutobedrag 2]],Q3_2025[[#This Row],[Brutobedrag 2]]*(100-Q3_2025[[#This Row],[Relatiekorting percentage]])/100)</f>
        <v>79.3</v>
      </c>
      <c r="R90" s="3"/>
      <c r="W90"/>
      <c r="AB90"/>
    </row>
    <row r="91" spans="1:28" x14ac:dyDescent="0.3">
      <c r="A91" t="s">
        <v>755</v>
      </c>
      <c r="B91">
        <v>5022038</v>
      </c>
      <c r="C91" t="s">
        <v>516</v>
      </c>
      <c r="D91">
        <v>1</v>
      </c>
      <c r="E91" s="10">
        <v>1127.56</v>
      </c>
      <c r="F91" s="10">
        <v>1127.56</v>
      </c>
      <c r="G91" s="10">
        <v>1127.56</v>
      </c>
      <c r="H91">
        <v>0</v>
      </c>
      <c r="I91" s="51" t="str">
        <f>_xlfn.XLOOKUP(Q3_2025[[#This Row],[Artikelnr]],Artikel_prijzen[Artnr],Artikel_prijzen[Groep],"")</f>
        <v>Elektra</v>
      </c>
      <c r="J91" s="10">
        <f>_xlfn.XLOOKUP(Q3_2025[[#This Row],[Artikelnr]],Artikel_prijzen[Artnr],Artikel_prijzen[Prijs 2025],"")</f>
        <v>700</v>
      </c>
      <c r="K91" t="str">
        <f>IF(Q3_2025[[#This Row],[Artikelprijs]]&lt;&gt;"",IF(Q3_2025[[#This Row],[Stuksprijs]]=Q3_2025[[#This Row],[Artikelprijs]],"Prijs gelijk","Prijs wijkt af"),"")</f>
        <v>Prijs wijkt af</v>
      </c>
      <c r="L91" t="str">
        <f>IF(Q3_2025[[#This Row],[Relatiekorting percentage]]=0,
    "Nvt",
    IF(Q3_2025[[#This Row],[Brutobedrag 2]] &lt; Q3_2025[[#This Row],[Bruto - Rel.korting]],
        "Nee",
        "Ja"))</f>
        <v>Nvt</v>
      </c>
      <c r="M91" s="10">
        <f>IF(Q3_2025[[#This Row],[Artikelprijs]]&lt;&gt;"",Q3_2025[[#This Row],[Artikelprijs]],Q3_2025[[#This Row],[Stuksprijs]])</f>
        <v>700</v>
      </c>
      <c r="N91" s="10">
        <f>Q3_2025[[#This Row],[Besteld]]*Q3_2025[[#This Row],[Prijs 2]]</f>
        <v>700</v>
      </c>
      <c r="O91" s="10">
        <f>IF(Q3_2025[[#This Row],[Brutobedrag 2]]&lt;Q3_2025[[#This Row],[Bruto - Rel.korting]],Q3_2025[[#This Row],[Brutobedrag 2]],Q3_2025[[#This Row],[Brutobedrag 2]]*(100-Q3_2025[[#This Row],[Relatiekorting percentage]])/100)</f>
        <v>700</v>
      </c>
      <c r="R91" s="3"/>
      <c r="W91"/>
      <c r="AB91"/>
    </row>
    <row r="92" spans="1:28" x14ac:dyDescent="0.3">
      <c r="A92" t="s">
        <v>755</v>
      </c>
      <c r="B92">
        <v>5021030</v>
      </c>
      <c r="C92" t="s">
        <v>546</v>
      </c>
      <c r="D92">
        <v>1</v>
      </c>
      <c r="E92" s="10">
        <v>170</v>
      </c>
      <c r="F92" s="10">
        <v>170</v>
      </c>
      <c r="G92" s="10">
        <v>170</v>
      </c>
      <c r="H92">
        <v>0</v>
      </c>
      <c r="I92" s="51" t="str">
        <f>_xlfn.XLOOKUP(Q3_2025[[#This Row],[Artikelnr]],Artikel_prijzen[Artnr],Artikel_prijzen[Groep],"")</f>
        <v>Elektra</v>
      </c>
      <c r="J92" s="10">
        <f>_xlfn.XLOOKUP(Q3_2025[[#This Row],[Artikelnr]],Artikel_prijzen[Artnr],Artikel_prijzen[Prijs 2025],"")</f>
        <v>106.8625</v>
      </c>
      <c r="K92" t="str">
        <f>IF(Q3_2025[[#This Row],[Artikelprijs]]&lt;&gt;"",IF(Q3_2025[[#This Row],[Stuksprijs]]=Q3_2025[[#This Row],[Artikelprijs]],"Prijs gelijk","Prijs wijkt af"),"")</f>
        <v>Prijs wijkt af</v>
      </c>
      <c r="L92" t="str">
        <f>IF(Q3_2025[[#This Row],[Relatiekorting percentage]]=0,
    "Nvt",
    IF(Q3_2025[[#This Row],[Brutobedrag 2]] &lt; Q3_2025[[#This Row],[Bruto - Rel.korting]],
        "Nee",
        "Ja"))</f>
        <v>Nvt</v>
      </c>
      <c r="M92" s="10">
        <f>IF(Q3_2025[[#This Row],[Artikelprijs]]&lt;&gt;"",Q3_2025[[#This Row],[Artikelprijs]],Q3_2025[[#This Row],[Stuksprijs]])</f>
        <v>106.8625</v>
      </c>
      <c r="N92" s="10">
        <f>Q3_2025[[#This Row],[Besteld]]*Q3_2025[[#This Row],[Prijs 2]]</f>
        <v>106.8625</v>
      </c>
      <c r="O92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92" s="3"/>
      <c r="W92"/>
      <c r="AB92"/>
    </row>
    <row r="93" spans="1:28" x14ac:dyDescent="0.3">
      <c r="A93" t="s">
        <v>755</v>
      </c>
      <c r="B93">
        <v>5021030</v>
      </c>
      <c r="C93" t="s">
        <v>546</v>
      </c>
      <c r="D93">
        <v>1</v>
      </c>
      <c r="E93" s="10">
        <v>170</v>
      </c>
      <c r="F93" s="10">
        <v>170</v>
      </c>
      <c r="G93" s="10">
        <v>170</v>
      </c>
      <c r="H93">
        <v>0</v>
      </c>
      <c r="I93" s="51" t="str">
        <f>_xlfn.XLOOKUP(Q3_2025[[#This Row],[Artikelnr]],Artikel_prijzen[Artnr],Artikel_prijzen[Groep],"")</f>
        <v>Elektra</v>
      </c>
      <c r="J93" s="10">
        <f>_xlfn.XLOOKUP(Q3_2025[[#This Row],[Artikelnr]],Artikel_prijzen[Artnr],Artikel_prijzen[Prijs 2025],"")</f>
        <v>106.8625</v>
      </c>
      <c r="K93" t="str">
        <f>IF(Q3_2025[[#This Row],[Artikelprijs]]&lt;&gt;"",IF(Q3_2025[[#This Row],[Stuksprijs]]=Q3_2025[[#This Row],[Artikelprijs]],"Prijs gelijk","Prijs wijkt af"),"")</f>
        <v>Prijs wijkt af</v>
      </c>
      <c r="L93" t="str">
        <f>IF(Q3_2025[[#This Row],[Relatiekorting percentage]]=0,
    "Nvt",
    IF(Q3_2025[[#This Row],[Brutobedrag 2]] &lt; Q3_2025[[#This Row],[Bruto - Rel.korting]],
        "Nee",
        "Ja"))</f>
        <v>Nvt</v>
      </c>
      <c r="M93" s="10">
        <f>IF(Q3_2025[[#This Row],[Artikelprijs]]&lt;&gt;"",Q3_2025[[#This Row],[Artikelprijs]],Q3_2025[[#This Row],[Stuksprijs]])</f>
        <v>106.8625</v>
      </c>
      <c r="N93" s="10">
        <f>Q3_2025[[#This Row],[Besteld]]*Q3_2025[[#This Row],[Prijs 2]]</f>
        <v>106.8625</v>
      </c>
      <c r="O93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93" s="3"/>
      <c r="W93"/>
      <c r="AB93"/>
    </row>
    <row r="94" spans="1:28" x14ac:dyDescent="0.3">
      <c r="A94" t="s">
        <v>755</v>
      </c>
      <c r="B94">
        <v>5022030</v>
      </c>
      <c r="C94" t="s">
        <v>500</v>
      </c>
      <c r="D94">
        <v>1</v>
      </c>
      <c r="E94" s="10">
        <v>560.49</v>
      </c>
      <c r="F94" s="10">
        <v>560.49</v>
      </c>
      <c r="G94" s="10">
        <v>560.49</v>
      </c>
      <c r="H94">
        <v>0</v>
      </c>
      <c r="I94" s="51" t="str">
        <f>_xlfn.XLOOKUP(Q3_2025[[#This Row],[Artikelnr]],Artikel_prijzen[Artnr],Artikel_prijzen[Groep],"")</f>
        <v>Elektra</v>
      </c>
      <c r="J94" s="10">
        <f>_xlfn.XLOOKUP(Q3_2025[[#This Row],[Artikelnr]],Artikel_prijzen[Artnr],Artikel_prijzen[Prijs 2025],"")</f>
        <v>386.25</v>
      </c>
      <c r="K94" t="str">
        <f>IF(Q3_2025[[#This Row],[Artikelprijs]]&lt;&gt;"",IF(Q3_2025[[#This Row],[Stuksprijs]]=Q3_2025[[#This Row],[Artikelprijs]],"Prijs gelijk","Prijs wijkt af"),"")</f>
        <v>Prijs wijkt af</v>
      </c>
      <c r="L94" t="str">
        <f>IF(Q3_2025[[#This Row],[Relatiekorting percentage]]=0,
    "Nvt",
    IF(Q3_2025[[#This Row],[Brutobedrag 2]] &lt; Q3_2025[[#This Row],[Bruto - Rel.korting]],
        "Nee",
        "Ja"))</f>
        <v>Nvt</v>
      </c>
      <c r="M94" s="10">
        <f>IF(Q3_2025[[#This Row],[Artikelprijs]]&lt;&gt;"",Q3_2025[[#This Row],[Artikelprijs]],Q3_2025[[#This Row],[Stuksprijs]])</f>
        <v>386.25</v>
      </c>
      <c r="N94" s="10">
        <f>Q3_2025[[#This Row],[Besteld]]*Q3_2025[[#This Row],[Prijs 2]]</f>
        <v>386.25</v>
      </c>
      <c r="O94" s="10">
        <f>IF(Q3_2025[[#This Row],[Brutobedrag 2]]&lt;Q3_2025[[#This Row],[Bruto - Rel.korting]],Q3_2025[[#This Row],[Brutobedrag 2]],Q3_2025[[#This Row],[Brutobedrag 2]]*(100-Q3_2025[[#This Row],[Relatiekorting percentage]])/100)</f>
        <v>386.25</v>
      </c>
      <c r="R94" s="3"/>
      <c r="W94"/>
      <c r="AB94"/>
    </row>
    <row r="95" spans="1:28" x14ac:dyDescent="0.3">
      <c r="A95" t="s">
        <v>755</v>
      </c>
      <c r="B95">
        <v>5021030</v>
      </c>
      <c r="C95" t="s">
        <v>546</v>
      </c>
      <c r="D95">
        <v>1</v>
      </c>
      <c r="E95" s="10">
        <v>175</v>
      </c>
      <c r="F95" s="10">
        <v>175</v>
      </c>
      <c r="G95" s="10">
        <v>175</v>
      </c>
      <c r="H95">
        <v>0</v>
      </c>
      <c r="I95" s="51" t="str">
        <f>_xlfn.XLOOKUP(Q3_2025[[#This Row],[Artikelnr]],Artikel_prijzen[Artnr],Artikel_prijzen[Groep],"")</f>
        <v>Elektra</v>
      </c>
      <c r="J95" s="10">
        <f>_xlfn.XLOOKUP(Q3_2025[[#This Row],[Artikelnr]],Artikel_prijzen[Artnr],Artikel_prijzen[Prijs 2025],"")</f>
        <v>106.8625</v>
      </c>
      <c r="K95" t="str">
        <f>IF(Q3_2025[[#This Row],[Artikelprijs]]&lt;&gt;"",IF(Q3_2025[[#This Row],[Stuksprijs]]=Q3_2025[[#This Row],[Artikelprijs]],"Prijs gelijk","Prijs wijkt af"),"")</f>
        <v>Prijs wijkt af</v>
      </c>
      <c r="L95" t="str">
        <f>IF(Q3_2025[[#This Row],[Relatiekorting percentage]]=0,
    "Nvt",
    IF(Q3_2025[[#This Row],[Brutobedrag 2]] &lt; Q3_2025[[#This Row],[Bruto - Rel.korting]],
        "Nee",
        "Ja"))</f>
        <v>Nvt</v>
      </c>
      <c r="M95" s="10">
        <f>IF(Q3_2025[[#This Row],[Artikelprijs]]&lt;&gt;"",Q3_2025[[#This Row],[Artikelprijs]],Q3_2025[[#This Row],[Stuksprijs]])</f>
        <v>106.8625</v>
      </c>
      <c r="N95" s="10">
        <f>Q3_2025[[#This Row],[Besteld]]*Q3_2025[[#This Row],[Prijs 2]]</f>
        <v>106.8625</v>
      </c>
      <c r="O95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95" s="3"/>
      <c r="W95"/>
      <c r="AB95"/>
    </row>
    <row r="96" spans="1:28" x14ac:dyDescent="0.3">
      <c r="A96" t="s">
        <v>755</v>
      </c>
      <c r="B96">
        <v>5021030</v>
      </c>
      <c r="C96" t="s">
        <v>546</v>
      </c>
      <c r="D96">
        <v>1</v>
      </c>
      <c r="E96" s="10">
        <v>175</v>
      </c>
      <c r="F96" s="10">
        <v>175</v>
      </c>
      <c r="G96" s="10">
        <v>175</v>
      </c>
      <c r="H96">
        <v>0</v>
      </c>
      <c r="I96" s="51" t="str">
        <f>_xlfn.XLOOKUP(Q3_2025[[#This Row],[Artikelnr]],Artikel_prijzen[Artnr],Artikel_prijzen[Groep],"")</f>
        <v>Elektra</v>
      </c>
      <c r="J96" s="10">
        <f>_xlfn.XLOOKUP(Q3_2025[[#This Row],[Artikelnr]],Artikel_prijzen[Artnr],Artikel_prijzen[Prijs 2025],"")</f>
        <v>106.8625</v>
      </c>
      <c r="K96" t="str">
        <f>IF(Q3_2025[[#This Row],[Artikelprijs]]&lt;&gt;"",IF(Q3_2025[[#This Row],[Stuksprijs]]=Q3_2025[[#This Row],[Artikelprijs]],"Prijs gelijk","Prijs wijkt af"),"")</f>
        <v>Prijs wijkt af</v>
      </c>
      <c r="L96" t="str">
        <f>IF(Q3_2025[[#This Row],[Relatiekorting percentage]]=0,
    "Nvt",
    IF(Q3_2025[[#This Row],[Brutobedrag 2]] &lt; Q3_2025[[#This Row],[Bruto - Rel.korting]],
        "Nee",
        "Ja"))</f>
        <v>Nvt</v>
      </c>
      <c r="M96" s="10">
        <f>IF(Q3_2025[[#This Row],[Artikelprijs]]&lt;&gt;"",Q3_2025[[#This Row],[Artikelprijs]],Q3_2025[[#This Row],[Stuksprijs]])</f>
        <v>106.8625</v>
      </c>
      <c r="N96" s="10">
        <f>Q3_2025[[#This Row],[Besteld]]*Q3_2025[[#This Row],[Prijs 2]]</f>
        <v>106.8625</v>
      </c>
      <c r="O96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96" s="3"/>
      <c r="W96"/>
      <c r="AB96"/>
    </row>
    <row r="97" spans="1:28" x14ac:dyDescent="0.3">
      <c r="A97" t="s">
        <v>755</v>
      </c>
      <c r="B97">
        <v>5022026</v>
      </c>
      <c r="C97" t="s">
        <v>492</v>
      </c>
      <c r="D97">
        <v>1</v>
      </c>
      <c r="E97" s="10">
        <v>403.24</v>
      </c>
      <c r="F97" s="10">
        <v>403.24</v>
      </c>
      <c r="G97" s="10">
        <v>403.24</v>
      </c>
      <c r="H97">
        <v>0</v>
      </c>
      <c r="I97" s="51" t="str">
        <f>_xlfn.XLOOKUP(Q3_2025[[#This Row],[Artikelnr]],Artikel_prijzen[Artnr],Artikel_prijzen[Groep],"")</f>
        <v>Elektra</v>
      </c>
      <c r="J97" s="10">
        <f>_xlfn.XLOOKUP(Q3_2025[[#This Row],[Artikelnr]],Artikel_prijzen[Artnr],Artikel_prijzen[Prijs 2025],"")</f>
        <v>298.7</v>
      </c>
      <c r="K97" t="str">
        <f>IF(Q3_2025[[#This Row],[Artikelprijs]]&lt;&gt;"",IF(Q3_2025[[#This Row],[Stuksprijs]]=Q3_2025[[#This Row],[Artikelprijs]],"Prijs gelijk","Prijs wijkt af"),"")</f>
        <v>Prijs wijkt af</v>
      </c>
      <c r="L97" t="str">
        <f>IF(Q3_2025[[#This Row],[Relatiekorting percentage]]=0,
    "Nvt",
    IF(Q3_2025[[#This Row],[Brutobedrag 2]] &lt; Q3_2025[[#This Row],[Bruto - Rel.korting]],
        "Nee",
        "Ja"))</f>
        <v>Nvt</v>
      </c>
      <c r="M97" s="10">
        <f>IF(Q3_2025[[#This Row],[Artikelprijs]]&lt;&gt;"",Q3_2025[[#This Row],[Artikelprijs]],Q3_2025[[#This Row],[Stuksprijs]])</f>
        <v>298.7</v>
      </c>
      <c r="N97" s="10">
        <f>Q3_2025[[#This Row],[Besteld]]*Q3_2025[[#This Row],[Prijs 2]]</f>
        <v>298.7</v>
      </c>
      <c r="O97" s="10">
        <f>IF(Q3_2025[[#This Row],[Brutobedrag 2]]&lt;Q3_2025[[#This Row],[Bruto - Rel.korting]],Q3_2025[[#This Row],[Brutobedrag 2]],Q3_2025[[#This Row],[Brutobedrag 2]]*(100-Q3_2025[[#This Row],[Relatiekorting percentage]])/100)</f>
        <v>298.7</v>
      </c>
      <c r="R97" s="3"/>
      <c r="W97"/>
      <c r="AB97"/>
    </row>
    <row r="98" spans="1:28" x14ac:dyDescent="0.3">
      <c r="A98" t="s">
        <v>755</v>
      </c>
      <c r="B98">
        <v>5022046</v>
      </c>
      <c r="C98" t="s">
        <v>554</v>
      </c>
      <c r="D98">
        <v>1</v>
      </c>
      <c r="E98" s="10">
        <v>416.72</v>
      </c>
      <c r="F98" s="10">
        <v>416.72</v>
      </c>
      <c r="G98" s="10">
        <v>416.72</v>
      </c>
      <c r="H98">
        <v>0</v>
      </c>
      <c r="I98" s="51" t="str">
        <f>_xlfn.XLOOKUP(Q3_2025[[#This Row],[Artikelnr]],Artikel_prijzen[Artnr],Artikel_prijzen[Groep],"")</f>
        <v>Elektra</v>
      </c>
      <c r="J98" s="10">
        <f>_xlfn.XLOOKUP(Q3_2025[[#This Row],[Artikelnr]],Artikel_prijzen[Artnr],Artikel_prijzen[Prijs 2025],"")</f>
        <v>329.6</v>
      </c>
      <c r="K98" t="str">
        <f>IF(Q3_2025[[#This Row],[Artikelprijs]]&lt;&gt;"",IF(Q3_2025[[#This Row],[Stuksprijs]]=Q3_2025[[#This Row],[Artikelprijs]],"Prijs gelijk","Prijs wijkt af"),"")</f>
        <v>Prijs wijkt af</v>
      </c>
      <c r="L98" t="str">
        <f>IF(Q3_2025[[#This Row],[Relatiekorting percentage]]=0,
    "Nvt",
    IF(Q3_2025[[#This Row],[Brutobedrag 2]] &lt; Q3_2025[[#This Row],[Bruto - Rel.korting]],
        "Nee",
        "Ja"))</f>
        <v>Nvt</v>
      </c>
      <c r="M98" s="10">
        <f>IF(Q3_2025[[#This Row],[Artikelprijs]]&lt;&gt;"",Q3_2025[[#This Row],[Artikelprijs]],Q3_2025[[#This Row],[Stuksprijs]])</f>
        <v>329.6</v>
      </c>
      <c r="N98" s="10">
        <f>Q3_2025[[#This Row],[Besteld]]*Q3_2025[[#This Row],[Prijs 2]]</f>
        <v>329.6</v>
      </c>
      <c r="O98" s="10">
        <f>IF(Q3_2025[[#This Row],[Brutobedrag 2]]&lt;Q3_2025[[#This Row],[Bruto - Rel.korting]],Q3_2025[[#This Row],[Brutobedrag 2]],Q3_2025[[#This Row],[Brutobedrag 2]]*(100-Q3_2025[[#This Row],[Relatiekorting percentage]])/100)</f>
        <v>329.6</v>
      </c>
      <c r="R98" s="3"/>
      <c r="W98"/>
      <c r="AB98"/>
    </row>
    <row r="99" spans="1:28" x14ac:dyDescent="0.3">
      <c r="A99" t="s">
        <v>755</v>
      </c>
      <c r="B99">
        <v>5021030</v>
      </c>
      <c r="C99" t="s">
        <v>546</v>
      </c>
      <c r="D99">
        <v>1</v>
      </c>
      <c r="E99" s="10">
        <v>175</v>
      </c>
      <c r="F99" s="10">
        <v>175</v>
      </c>
      <c r="G99" s="10">
        <v>175</v>
      </c>
      <c r="H99">
        <v>0</v>
      </c>
      <c r="I99" s="51" t="str">
        <f>_xlfn.XLOOKUP(Q3_2025[[#This Row],[Artikelnr]],Artikel_prijzen[Artnr],Artikel_prijzen[Groep],"")</f>
        <v>Elektra</v>
      </c>
      <c r="J99" s="10">
        <f>_xlfn.XLOOKUP(Q3_2025[[#This Row],[Artikelnr]],Artikel_prijzen[Artnr],Artikel_prijzen[Prijs 2025],"")</f>
        <v>106.8625</v>
      </c>
      <c r="K99" t="str">
        <f>IF(Q3_2025[[#This Row],[Artikelprijs]]&lt;&gt;"",IF(Q3_2025[[#This Row],[Stuksprijs]]=Q3_2025[[#This Row],[Artikelprijs]],"Prijs gelijk","Prijs wijkt af"),"")</f>
        <v>Prijs wijkt af</v>
      </c>
      <c r="L99" t="str">
        <f>IF(Q3_2025[[#This Row],[Relatiekorting percentage]]=0,
    "Nvt",
    IF(Q3_2025[[#This Row],[Brutobedrag 2]] &lt; Q3_2025[[#This Row],[Bruto - Rel.korting]],
        "Nee",
        "Ja"))</f>
        <v>Nvt</v>
      </c>
      <c r="M99" s="10">
        <f>IF(Q3_2025[[#This Row],[Artikelprijs]]&lt;&gt;"",Q3_2025[[#This Row],[Artikelprijs]],Q3_2025[[#This Row],[Stuksprijs]])</f>
        <v>106.8625</v>
      </c>
      <c r="N99" s="10">
        <f>Q3_2025[[#This Row],[Besteld]]*Q3_2025[[#This Row],[Prijs 2]]</f>
        <v>106.8625</v>
      </c>
      <c r="O99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99" s="3"/>
      <c r="W99"/>
      <c r="AB99"/>
    </row>
    <row r="100" spans="1:28" x14ac:dyDescent="0.3">
      <c r="A100" t="s">
        <v>755</v>
      </c>
      <c r="B100">
        <v>5021030</v>
      </c>
      <c r="C100" t="s">
        <v>546</v>
      </c>
      <c r="D100">
        <v>1</v>
      </c>
      <c r="E100" s="10">
        <v>175</v>
      </c>
      <c r="F100" s="10">
        <v>175</v>
      </c>
      <c r="G100" s="10">
        <v>175</v>
      </c>
      <c r="H100">
        <v>0</v>
      </c>
      <c r="I100" s="51" t="str">
        <f>_xlfn.XLOOKUP(Q3_2025[[#This Row],[Artikelnr]],Artikel_prijzen[Artnr],Artikel_prijzen[Groep],"")</f>
        <v>Elektra</v>
      </c>
      <c r="J100" s="10">
        <f>_xlfn.XLOOKUP(Q3_2025[[#This Row],[Artikelnr]],Artikel_prijzen[Artnr],Artikel_prijzen[Prijs 2025],"")</f>
        <v>106.8625</v>
      </c>
      <c r="K100" t="str">
        <f>IF(Q3_2025[[#This Row],[Artikelprijs]]&lt;&gt;"",IF(Q3_2025[[#This Row],[Stuksprijs]]=Q3_2025[[#This Row],[Artikelprijs]],"Prijs gelijk","Prijs wijkt af"),"")</f>
        <v>Prijs wijkt af</v>
      </c>
      <c r="L100" t="str">
        <f>IF(Q3_2025[[#This Row],[Relatiekorting percentage]]=0,
    "Nvt",
    IF(Q3_2025[[#This Row],[Brutobedrag 2]] &lt; Q3_2025[[#This Row],[Bruto - Rel.korting]],
        "Nee",
        "Ja"))</f>
        <v>Nvt</v>
      </c>
      <c r="M100" s="10">
        <f>IF(Q3_2025[[#This Row],[Artikelprijs]]&lt;&gt;"",Q3_2025[[#This Row],[Artikelprijs]],Q3_2025[[#This Row],[Stuksprijs]])</f>
        <v>106.8625</v>
      </c>
      <c r="N100" s="10">
        <f>Q3_2025[[#This Row],[Besteld]]*Q3_2025[[#This Row],[Prijs 2]]</f>
        <v>106.8625</v>
      </c>
      <c r="O100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100" s="3"/>
      <c r="W100"/>
      <c r="AB100"/>
    </row>
    <row r="101" spans="1:28" x14ac:dyDescent="0.3">
      <c r="A101" t="s">
        <v>755</v>
      </c>
      <c r="B101">
        <v>5021030</v>
      </c>
      <c r="C101" t="s">
        <v>546</v>
      </c>
      <c r="D101">
        <v>1</v>
      </c>
      <c r="E101" s="10">
        <v>175</v>
      </c>
      <c r="F101" s="10">
        <v>175</v>
      </c>
      <c r="G101" s="10">
        <v>175</v>
      </c>
      <c r="H101">
        <v>0</v>
      </c>
      <c r="I101" s="51" t="str">
        <f>_xlfn.XLOOKUP(Q3_2025[[#This Row],[Artikelnr]],Artikel_prijzen[Artnr],Artikel_prijzen[Groep],"")</f>
        <v>Elektra</v>
      </c>
      <c r="J101" s="10">
        <f>_xlfn.XLOOKUP(Q3_2025[[#This Row],[Artikelnr]],Artikel_prijzen[Artnr],Artikel_prijzen[Prijs 2025],"")</f>
        <v>106.8625</v>
      </c>
      <c r="K101" t="str">
        <f>IF(Q3_2025[[#This Row],[Artikelprijs]]&lt;&gt;"",IF(Q3_2025[[#This Row],[Stuksprijs]]=Q3_2025[[#This Row],[Artikelprijs]],"Prijs gelijk","Prijs wijkt af"),"")</f>
        <v>Prijs wijkt af</v>
      </c>
      <c r="L101" t="str">
        <f>IF(Q3_2025[[#This Row],[Relatiekorting percentage]]=0,
    "Nvt",
    IF(Q3_2025[[#This Row],[Brutobedrag 2]] &lt; Q3_2025[[#This Row],[Bruto - Rel.korting]],
        "Nee",
        "Ja"))</f>
        <v>Nvt</v>
      </c>
      <c r="M101" s="10">
        <f>IF(Q3_2025[[#This Row],[Artikelprijs]]&lt;&gt;"",Q3_2025[[#This Row],[Artikelprijs]],Q3_2025[[#This Row],[Stuksprijs]])</f>
        <v>106.8625</v>
      </c>
      <c r="N101" s="10">
        <f>Q3_2025[[#This Row],[Besteld]]*Q3_2025[[#This Row],[Prijs 2]]</f>
        <v>106.8625</v>
      </c>
      <c r="O101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101" s="3"/>
      <c r="W101"/>
      <c r="AB101"/>
    </row>
    <row r="102" spans="1:28" x14ac:dyDescent="0.3">
      <c r="A102" t="s">
        <v>755</v>
      </c>
      <c r="B102">
        <v>5022032</v>
      </c>
      <c r="C102" t="s">
        <v>503</v>
      </c>
      <c r="D102">
        <v>1</v>
      </c>
      <c r="E102" s="10">
        <v>690.67</v>
      </c>
      <c r="F102" s="10">
        <v>690.67</v>
      </c>
      <c r="G102" s="10">
        <v>690.67</v>
      </c>
      <c r="H102">
        <v>0</v>
      </c>
      <c r="I102" s="51" t="str">
        <f>_xlfn.XLOOKUP(Q3_2025[[#This Row],[Artikelnr]],Artikel_prijzen[Artnr],Artikel_prijzen[Groep],"")</f>
        <v>Elektra</v>
      </c>
      <c r="J102" s="10">
        <f>_xlfn.XLOOKUP(Q3_2025[[#This Row],[Artikelnr]],Artikel_prijzen[Artnr],Artikel_prijzen[Prijs 2025],"")</f>
        <v>458.35</v>
      </c>
      <c r="K102" t="str">
        <f>IF(Q3_2025[[#This Row],[Artikelprijs]]&lt;&gt;"",IF(Q3_2025[[#This Row],[Stuksprijs]]=Q3_2025[[#This Row],[Artikelprijs]],"Prijs gelijk","Prijs wijkt af"),"")</f>
        <v>Prijs wijkt af</v>
      </c>
      <c r="L102" t="str">
        <f>IF(Q3_2025[[#This Row],[Relatiekorting percentage]]=0,
    "Nvt",
    IF(Q3_2025[[#This Row],[Brutobedrag 2]] &lt; Q3_2025[[#This Row],[Bruto - Rel.korting]],
        "Nee",
        "Ja"))</f>
        <v>Nvt</v>
      </c>
      <c r="M102" s="10">
        <f>IF(Q3_2025[[#This Row],[Artikelprijs]]&lt;&gt;"",Q3_2025[[#This Row],[Artikelprijs]],Q3_2025[[#This Row],[Stuksprijs]])</f>
        <v>458.35</v>
      </c>
      <c r="N102" s="10">
        <f>Q3_2025[[#This Row],[Besteld]]*Q3_2025[[#This Row],[Prijs 2]]</f>
        <v>458.35</v>
      </c>
      <c r="O102" s="10">
        <f>IF(Q3_2025[[#This Row],[Brutobedrag 2]]&lt;Q3_2025[[#This Row],[Bruto - Rel.korting]],Q3_2025[[#This Row],[Brutobedrag 2]],Q3_2025[[#This Row],[Brutobedrag 2]]*(100-Q3_2025[[#This Row],[Relatiekorting percentage]])/100)</f>
        <v>458.35</v>
      </c>
      <c r="R102" s="3"/>
      <c r="W102"/>
      <c r="AB102"/>
    </row>
    <row r="103" spans="1:28" x14ac:dyDescent="0.3">
      <c r="A103" t="s">
        <v>755</v>
      </c>
      <c r="B103">
        <v>5021030</v>
      </c>
      <c r="C103" t="s">
        <v>546</v>
      </c>
      <c r="D103">
        <v>1</v>
      </c>
      <c r="E103" s="10">
        <v>175</v>
      </c>
      <c r="F103" s="10">
        <v>175</v>
      </c>
      <c r="G103" s="10">
        <v>175</v>
      </c>
      <c r="H103">
        <v>0</v>
      </c>
      <c r="I103" s="51" t="str">
        <f>_xlfn.XLOOKUP(Q3_2025[[#This Row],[Artikelnr]],Artikel_prijzen[Artnr],Artikel_prijzen[Groep],"")</f>
        <v>Elektra</v>
      </c>
      <c r="J103" s="10">
        <f>_xlfn.XLOOKUP(Q3_2025[[#This Row],[Artikelnr]],Artikel_prijzen[Artnr],Artikel_prijzen[Prijs 2025],"")</f>
        <v>106.8625</v>
      </c>
      <c r="K103" t="str">
        <f>IF(Q3_2025[[#This Row],[Artikelprijs]]&lt;&gt;"",IF(Q3_2025[[#This Row],[Stuksprijs]]=Q3_2025[[#This Row],[Artikelprijs]],"Prijs gelijk","Prijs wijkt af"),"")</f>
        <v>Prijs wijkt af</v>
      </c>
      <c r="L103" t="str">
        <f>IF(Q3_2025[[#This Row],[Relatiekorting percentage]]=0,
    "Nvt",
    IF(Q3_2025[[#This Row],[Brutobedrag 2]] &lt; Q3_2025[[#This Row],[Bruto - Rel.korting]],
        "Nee",
        "Ja"))</f>
        <v>Nvt</v>
      </c>
      <c r="M103" s="10">
        <f>IF(Q3_2025[[#This Row],[Artikelprijs]]&lt;&gt;"",Q3_2025[[#This Row],[Artikelprijs]],Q3_2025[[#This Row],[Stuksprijs]])</f>
        <v>106.8625</v>
      </c>
      <c r="N103" s="10">
        <f>Q3_2025[[#This Row],[Besteld]]*Q3_2025[[#This Row],[Prijs 2]]</f>
        <v>106.8625</v>
      </c>
      <c r="O103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103" s="3"/>
      <c r="W103"/>
      <c r="AB103"/>
    </row>
    <row r="104" spans="1:28" x14ac:dyDescent="0.3">
      <c r="A104" t="s">
        <v>755</v>
      </c>
      <c r="B104">
        <v>5021030</v>
      </c>
      <c r="C104" t="s">
        <v>546</v>
      </c>
      <c r="D104">
        <v>1</v>
      </c>
      <c r="E104" s="10">
        <v>175</v>
      </c>
      <c r="F104" s="10">
        <v>175</v>
      </c>
      <c r="G104" s="10">
        <v>175</v>
      </c>
      <c r="H104">
        <v>0</v>
      </c>
      <c r="I104" s="51" t="str">
        <f>_xlfn.XLOOKUP(Q3_2025[[#This Row],[Artikelnr]],Artikel_prijzen[Artnr],Artikel_prijzen[Groep],"")</f>
        <v>Elektra</v>
      </c>
      <c r="J104" s="10">
        <f>_xlfn.XLOOKUP(Q3_2025[[#This Row],[Artikelnr]],Artikel_prijzen[Artnr],Artikel_prijzen[Prijs 2025],"")</f>
        <v>106.8625</v>
      </c>
      <c r="K104" t="str">
        <f>IF(Q3_2025[[#This Row],[Artikelprijs]]&lt;&gt;"",IF(Q3_2025[[#This Row],[Stuksprijs]]=Q3_2025[[#This Row],[Artikelprijs]],"Prijs gelijk","Prijs wijkt af"),"")</f>
        <v>Prijs wijkt af</v>
      </c>
      <c r="L104" t="str">
        <f>IF(Q3_2025[[#This Row],[Relatiekorting percentage]]=0,
    "Nvt",
    IF(Q3_2025[[#This Row],[Brutobedrag 2]] &lt; Q3_2025[[#This Row],[Bruto - Rel.korting]],
        "Nee",
        "Ja"))</f>
        <v>Nvt</v>
      </c>
      <c r="M104" s="10">
        <f>IF(Q3_2025[[#This Row],[Artikelprijs]]&lt;&gt;"",Q3_2025[[#This Row],[Artikelprijs]],Q3_2025[[#This Row],[Stuksprijs]])</f>
        <v>106.8625</v>
      </c>
      <c r="N104" s="10">
        <f>Q3_2025[[#This Row],[Besteld]]*Q3_2025[[#This Row],[Prijs 2]]</f>
        <v>106.8625</v>
      </c>
      <c r="O104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104" s="3"/>
      <c r="W104"/>
      <c r="AB104"/>
    </row>
    <row r="105" spans="1:28" x14ac:dyDescent="0.3">
      <c r="A105" t="s">
        <v>755</v>
      </c>
      <c r="B105">
        <v>5022023</v>
      </c>
      <c r="C105" t="s">
        <v>489</v>
      </c>
      <c r="D105">
        <v>2</v>
      </c>
      <c r="E105" s="10">
        <v>339.47</v>
      </c>
      <c r="F105" s="10">
        <v>678.94</v>
      </c>
      <c r="G105" s="10">
        <v>678.94</v>
      </c>
      <c r="H105">
        <v>0</v>
      </c>
      <c r="I105" s="51" t="str">
        <f>_xlfn.XLOOKUP(Q3_2025[[#This Row],[Artikelnr]],Artikel_prijzen[Artnr],Artikel_prijzen[Groep],"")</f>
        <v>Elektra</v>
      </c>
      <c r="J105" s="10">
        <f>_xlfn.XLOOKUP(Q3_2025[[#This Row],[Artikelnr]],Artikel_prijzen[Artnr],Artikel_prijzen[Prijs 2025],"")</f>
        <v>252.35</v>
      </c>
      <c r="K105" t="str">
        <f>IF(Q3_2025[[#This Row],[Artikelprijs]]&lt;&gt;"",IF(Q3_2025[[#This Row],[Stuksprijs]]=Q3_2025[[#This Row],[Artikelprijs]],"Prijs gelijk","Prijs wijkt af"),"")</f>
        <v>Prijs wijkt af</v>
      </c>
      <c r="L105" t="str">
        <f>IF(Q3_2025[[#This Row],[Relatiekorting percentage]]=0,
    "Nvt",
    IF(Q3_2025[[#This Row],[Brutobedrag 2]] &lt; Q3_2025[[#This Row],[Bruto - Rel.korting]],
        "Nee",
        "Ja"))</f>
        <v>Nvt</v>
      </c>
      <c r="M105" s="10">
        <f>IF(Q3_2025[[#This Row],[Artikelprijs]]&lt;&gt;"",Q3_2025[[#This Row],[Artikelprijs]],Q3_2025[[#This Row],[Stuksprijs]])</f>
        <v>252.35</v>
      </c>
      <c r="N105" s="10">
        <f>Q3_2025[[#This Row],[Besteld]]*Q3_2025[[#This Row],[Prijs 2]]</f>
        <v>504.7</v>
      </c>
      <c r="O105" s="10">
        <f>IF(Q3_2025[[#This Row],[Brutobedrag 2]]&lt;Q3_2025[[#This Row],[Bruto - Rel.korting]],Q3_2025[[#This Row],[Brutobedrag 2]],Q3_2025[[#This Row],[Brutobedrag 2]]*(100-Q3_2025[[#This Row],[Relatiekorting percentage]])/100)</f>
        <v>504.7</v>
      </c>
      <c r="R105" s="3"/>
      <c r="W105"/>
      <c r="AB105"/>
    </row>
    <row r="106" spans="1:28" x14ac:dyDescent="0.3">
      <c r="A106" t="s">
        <v>755</v>
      </c>
      <c r="B106">
        <v>5010017</v>
      </c>
      <c r="C106" t="s">
        <v>248</v>
      </c>
      <c r="D106">
        <v>3</v>
      </c>
      <c r="E106" s="10">
        <v>30.9</v>
      </c>
      <c r="F106" s="10">
        <v>92.7</v>
      </c>
      <c r="G106" s="10">
        <v>92.7</v>
      </c>
      <c r="H106">
        <v>0</v>
      </c>
      <c r="I106" s="51" t="str">
        <f>_xlfn.XLOOKUP(Q3_2025[[#This Row],[Artikelnr]],Artikel_prijzen[Artnr],Artikel_prijzen[Groep],"")</f>
        <v/>
      </c>
      <c r="J106" s="10" t="str">
        <f>_xlfn.XLOOKUP(Q3_2025[[#This Row],[Artikelnr]],Artikel_prijzen[Artnr],Artikel_prijzen[Prijs 2025],"")</f>
        <v/>
      </c>
      <c r="K106" t="str">
        <f>IF(Q3_2025[[#This Row],[Artikelprijs]]&lt;&gt;"",IF(Q3_2025[[#This Row],[Stuksprijs]]=Q3_2025[[#This Row],[Artikelprijs]],"Prijs gelijk","Prijs wijkt af"),"")</f>
        <v/>
      </c>
      <c r="L106" t="str">
        <f>IF(Q3_2025[[#This Row],[Relatiekorting percentage]]=0,
    "Nvt",
    IF(Q3_2025[[#This Row],[Brutobedrag 2]] &lt; Q3_2025[[#This Row],[Bruto - Rel.korting]],
        "Nee",
        "Ja"))</f>
        <v>Nvt</v>
      </c>
      <c r="M106" s="10">
        <f>IF(Q3_2025[[#This Row],[Artikelprijs]]&lt;&gt;"",Q3_2025[[#This Row],[Artikelprijs]],Q3_2025[[#This Row],[Stuksprijs]])</f>
        <v>30.9</v>
      </c>
      <c r="N106" s="10">
        <f>Q3_2025[[#This Row],[Besteld]]*Q3_2025[[#This Row],[Prijs 2]]</f>
        <v>92.699999999999989</v>
      </c>
      <c r="O106" s="10">
        <f>IF(Q3_2025[[#This Row],[Brutobedrag 2]]&lt;Q3_2025[[#This Row],[Bruto - Rel.korting]],Q3_2025[[#This Row],[Brutobedrag 2]],Q3_2025[[#This Row],[Brutobedrag 2]]*(100-Q3_2025[[#This Row],[Relatiekorting percentage]])/100)</f>
        <v>92.699999999999989</v>
      </c>
      <c r="R106" s="3"/>
      <c r="W106"/>
      <c r="AB106"/>
    </row>
    <row r="107" spans="1:28" x14ac:dyDescent="0.3">
      <c r="A107" t="s">
        <v>755</v>
      </c>
      <c r="B107">
        <v>5021030</v>
      </c>
      <c r="C107" t="s">
        <v>546</v>
      </c>
      <c r="D107">
        <v>1</v>
      </c>
      <c r="E107" s="10">
        <v>175</v>
      </c>
      <c r="F107" s="10">
        <v>175</v>
      </c>
      <c r="G107" s="10">
        <v>175</v>
      </c>
      <c r="H107">
        <v>0</v>
      </c>
      <c r="I107" s="51" t="str">
        <f>_xlfn.XLOOKUP(Q3_2025[[#This Row],[Artikelnr]],Artikel_prijzen[Artnr],Artikel_prijzen[Groep],"")</f>
        <v>Elektra</v>
      </c>
      <c r="J107" s="10">
        <f>_xlfn.XLOOKUP(Q3_2025[[#This Row],[Artikelnr]],Artikel_prijzen[Artnr],Artikel_prijzen[Prijs 2025],"")</f>
        <v>106.8625</v>
      </c>
      <c r="K107" t="str">
        <f>IF(Q3_2025[[#This Row],[Artikelprijs]]&lt;&gt;"",IF(Q3_2025[[#This Row],[Stuksprijs]]=Q3_2025[[#This Row],[Artikelprijs]],"Prijs gelijk","Prijs wijkt af"),"")</f>
        <v>Prijs wijkt af</v>
      </c>
      <c r="L107" t="str">
        <f>IF(Q3_2025[[#This Row],[Relatiekorting percentage]]=0,
    "Nvt",
    IF(Q3_2025[[#This Row],[Brutobedrag 2]] &lt; Q3_2025[[#This Row],[Bruto - Rel.korting]],
        "Nee",
        "Ja"))</f>
        <v>Nvt</v>
      </c>
      <c r="M107" s="10">
        <f>IF(Q3_2025[[#This Row],[Artikelprijs]]&lt;&gt;"",Q3_2025[[#This Row],[Artikelprijs]],Q3_2025[[#This Row],[Stuksprijs]])</f>
        <v>106.8625</v>
      </c>
      <c r="N107" s="10">
        <f>Q3_2025[[#This Row],[Besteld]]*Q3_2025[[#This Row],[Prijs 2]]</f>
        <v>106.8625</v>
      </c>
      <c r="O107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107" s="3"/>
      <c r="W107"/>
      <c r="AB107"/>
    </row>
    <row r="108" spans="1:28" x14ac:dyDescent="0.3">
      <c r="A108" t="s">
        <v>755</v>
      </c>
      <c r="B108">
        <v>5022038</v>
      </c>
      <c r="C108" t="s">
        <v>516</v>
      </c>
      <c r="D108">
        <v>1</v>
      </c>
      <c r="E108" s="10">
        <v>1127.56</v>
      </c>
      <c r="F108" s="10">
        <v>1127.56</v>
      </c>
      <c r="G108" s="10">
        <v>1127.56</v>
      </c>
      <c r="H108">
        <v>0</v>
      </c>
      <c r="I108" s="51" t="str">
        <f>_xlfn.XLOOKUP(Q3_2025[[#This Row],[Artikelnr]],Artikel_prijzen[Artnr],Artikel_prijzen[Groep],"")</f>
        <v>Elektra</v>
      </c>
      <c r="J108" s="10">
        <f>_xlfn.XLOOKUP(Q3_2025[[#This Row],[Artikelnr]],Artikel_prijzen[Artnr],Artikel_prijzen[Prijs 2025],"")</f>
        <v>700</v>
      </c>
      <c r="K108" t="str">
        <f>IF(Q3_2025[[#This Row],[Artikelprijs]]&lt;&gt;"",IF(Q3_2025[[#This Row],[Stuksprijs]]=Q3_2025[[#This Row],[Artikelprijs]],"Prijs gelijk","Prijs wijkt af"),"")</f>
        <v>Prijs wijkt af</v>
      </c>
      <c r="L108" t="str">
        <f>IF(Q3_2025[[#This Row],[Relatiekorting percentage]]=0,
    "Nvt",
    IF(Q3_2025[[#This Row],[Brutobedrag 2]] &lt; Q3_2025[[#This Row],[Bruto - Rel.korting]],
        "Nee",
        "Ja"))</f>
        <v>Nvt</v>
      </c>
      <c r="M108" s="10">
        <f>IF(Q3_2025[[#This Row],[Artikelprijs]]&lt;&gt;"",Q3_2025[[#This Row],[Artikelprijs]],Q3_2025[[#This Row],[Stuksprijs]])</f>
        <v>700</v>
      </c>
      <c r="N108" s="10">
        <f>Q3_2025[[#This Row],[Besteld]]*Q3_2025[[#This Row],[Prijs 2]]</f>
        <v>700</v>
      </c>
      <c r="O108" s="10">
        <f>IF(Q3_2025[[#This Row],[Brutobedrag 2]]&lt;Q3_2025[[#This Row],[Bruto - Rel.korting]],Q3_2025[[#This Row],[Brutobedrag 2]],Q3_2025[[#This Row],[Brutobedrag 2]]*(100-Q3_2025[[#This Row],[Relatiekorting percentage]])/100)</f>
        <v>700</v>
      </c>
      <c r="R108" s="3"/>
      <c r="W108"/>
      <c r="AB108"/>
    </row>
    <row r="109" spans="1:28" x14ac:dyDescent="0.3">
      <c r="A109" t="s">
        <v>755</v>
      </c>
      <c r="B109">
        <v>5022032</v>
      </c>
      <c r="C109" t="s">
        <v>503</v>
      </c>
      <c r="D109">
        <v>1</v>
      </c>
      <c r="E109" s="10">
        <v>690.67</v>
      </c>
      <c r="F109" s="10">
        <v>690.67</v>
      </c>
      <c r="G109" s="10">
        <v>690.67</v>
      </c>
      <c r="H109">
        <v>0</v>
      </c>
      <c r="I109" s="51" t="str">
        <f>_xlfn.XLOOKUP(Q3_2025[[#This Row],[Artikelnr]],Artikel_prijzen[Artnr],Artikel_prijzen[Groep],"")</f>
        <v>Elektra</v>
      </c>
      <c r="J109" s="10">
        <f>_xlfn.XLOOKUP(Q3_2025[[#This Row],[Artikelnr]],Artikel_prijzen[Artnr],Artikel_prijzen[Prijs 2025],"")</f>
        <v>458.35</v>
      </c>
      <c r="K109" t="str">
        <f>IF(Q3_2025[[#This Row],[Artikelprijs]]&lt;&gt;"",IF(Q3_2025[[#This Row],[Stuksprijs]]=Q3_2025[[#This Row],[Artikelprijs]],"Prijs gelijk","Prijs wijkt af"),"")</f>
        <v>Prijs wijkt af</v>
      </c>
      <c r="L109" t="str">
        <f>IF(Q3_2025[[#This Row],[Relatiekorting percentage]]=0,
    "Nvt",
    IF(Q3_2025[[#This Row],[Brutobedrag 2]] &lt; Q3_2025[[#This Row],[Bruto - Rel.korting]],
        "Nee",
        "Ja"))</f>
        <v>Nvt</v>
      </c>
      <c r="M109" s="10">
        <f>IF(Q3_2025[[#This Row],[Artikelprijs]]&lt;&gt;"",Q3_2025[[#This Row],[Artikelprijs]],Q3_2025[[#This Row],[Stuksprijs]])</f>
        <v>458.35</v>
      </c>
      <c r="N109" s="10">
        <f>Q3_2025[[#This Row],[Besteld]]*Q3_2025[[#This Row],[Prijs 2]]</f>
        <v>458.35</v>
      </c>
      <c r="O109" s="10">
        <f>IF(Q3_2025[[#This Row],[Brutobedrag 2]]&lt;Q3_2025[[#This Row],[Bruto - Rel.korting]],Q3_2025[[#This Row],[Brutobedrag 2]],Q3_2025[[#This Row],[Brutobedrag 2]]*(100-Q3_2025[[#This Row],[Relatiekorting percentage]])/100)</f>
        <v>458.35</v>
      </c>
      <c r="R109" s="3"/>
      <c r="W109"/>
      <c r="AB109"/>
    </row>
    <row r="110" spans="1:28" x14ac:dyDescent="0.3">
      <c r="A110" t="s">
        <v>755</v>
      </c>
      <c r="B110">
        <v>3002039</v>
      </c>
      <c r="C110" t="s">
        <v>203</v>
      </c>
      <c r="D110">
        <v>1</v>
      </c>
      <c r="E110" s="10">
        <v>82.4</v>
      </c>
      <c r="F110" s="10">
        <v>82.4</v>
      </c>
      <c r="G110" s="10">
        <v>82.4</v>
      </c>
      <c r="H110">
        <v>0</v>
      </c>
      <c r="I110" s="51" t="str">
        <f>_xlfn.XLOOKUP(Q3_2025[[#This Row],[Artikelnr]],Artikel_prijzen[Artnr],Artikel_prijzen[Groep],"")</f>
        <v/>
      </c>
      <c r="J110" s="10" t="str">
        <f>_xlfn.XLOOKUP(Q3_2025[[#This Row],[Artikelnr]],Artikel_prijzen[Artnr],Artikel_prijzen[Prijs 2025],"")</f>
        <v/>
      </c>
      <c r="K110" t="str">
        <f>IF(Q3_2025[[#This Row],[Artikelprijs]]&lt;&gt;"",IF(Q3_2025[[#This Row],[Stuksprijs]]=Q3_2025[[#This Row],[Artikelprijs]],"Prijs gelijk","Prijs wijkt af"),"")</f>
        <v/>
      </c>
      <c r="L110" t="str">
        <f>IF(Q3_2025[[#This Row],[Relatiekorting percentage]]=0,
    "Nvt",
    IF(Q3_2025[[#This Row],[Brutobedrag 2]] &lt; Q3_2025[[#This Row],[Bruto - Rel.korting]],
        "Nee",
        "Ja"))</f>
        <v>Nvt</v>
      </c>
      <c r="M110" s="10">
        <f>IF(Q3_2025[[#This Row],[Artikelprijs]]&lt;&gt;"",Q3_2025[[#This Row],[Artikelprijs]],Q3_2025[[#This Row],[Stuksprijs]])</f>
        <v>82.4</v>
      </c>
      <c r="N110" s="10">
        <f>Q3_2025[[#This Row],[Besteld]]*Q3_2025[[#This Row],[Prijs 2]]</f>
        <v>82.4</v>
      </c>
      <c r="O110" s="10">
        <f>IF(Q3_2025[[#This Row],[Brutobedrag 2]]&lt;Q3_2025[[#This Row],[Bruto - Rel.korting]],Q3_2025[[#This Row],[Brutobedrag 2]],Q3_2025[[#This Row],[Brutobedrag 2]]*(100-Q3_2025[[#This Row],[Relatiekorting percentage]])/100)</f>
        <v>82.4</v>
      </c>
      <c r="R110" s="3"/>
      <c r="W110"/>
      <c r="AB110"/>
    </row>
    <row r="111" spans="1:28" x14ac:dyDescent="0.3">
      <c r="A111" t="s">
        <v>755</v>
      </c>
      <c r="B111">
        <v>3001079</v>
      </c>
      <c r="C111" t="s">
        <v>139</v>
      </c>
      <c r="D111">
        <v>6</v>
      </c>
      <c r="E111" s="10">
        <v>6.3</v>
      </c>
      <c r="F111" s="10">
        <v>37.799999999999997</v>
      </c>
      <c r="G111" s="10">
        <v>37.799999999999997</v>
      </c>
      <c r="H111">
        <v>0</v>
      </c>
      <c r="I111" s="51" t="str">
        <f>_xlfn.XLOOKUP(Q3_2025[[#This Row],[Artikelnr]],Artikel_prijzen[Artnr],Artikel_prijzen[Groep],"")</f>
        <v/>
      </c>
      <c r="J111" s="10" t="str">
        <f>_xlfn.XLOOKUP(Q3_2025[[#This Row],[Artikelnr]],Artikel_prijzen[Artnr],Artikel_prijzen[Prijs 2025],"")</f>
        <v/>
      </c>
      <c r="K111" t="str">
        <f>IF(Q3_2025[[#This Row],[Artikelprijs]]&lt;&gt;"",IF(Q3_2025[[#This Row],[Stuksprijs]]=Q3_2025[[#This Row],[Artikelprijs]],"Prijs gelijk","Prijs wijkt af"),"")</f>
        <v/>
      </c>
      <c r="L111" t="str">
        <f>IF(Q3_2025[[#This Row],[Relatiekorting percentage]]=0,
    "Nvt",
    IF(Q3_2025[[#This Row],[Brutobedrag 2]] &lt; Q3_2025[[#This Row],[Bruto - Rel.korting]],
        "Nee",
        "Ja"))</f>
        <v>Nvt</v>
      </c>
      <c r="M111" s="10">
        <f>IF(Q3_2025[[#This Row],[Artikelprijs]]&lt;&gt;"",Q3_2025[[#This Row],[Artikelprijs]],Q3_2025[[#This Row],[Stuksprijs]])</f>
        <v>6.3</v>
      </c>
      <c r="N111" s="10">
        <f>Q3_2025[[#This Row],[Besteld]]*Q3_2025[[#This Row],[Prijs 2]]</f>
        <v>37.799999999999997</v>
      </c>
      <c r="O111" s="10">
        <f>IF(Q3_2025[[#This Row],[Brutobedrag 2]]&lt;Q3_2025[[#This Row],[Bruto - Rel.korting]],Q3_2025[[#This Row],[Brutobedrag 2]],Q3_2025[[#This Row],[Brutobedrag 2]]*(100-Q3_2025[[#This Row],[Relatiekorting percentage]])/100)</f>
        <v>37.799999999999997</v>
      </c>
      <c r="R111" s="3"/>
      <c r="W111"/>
      <c r="AB111"/>
    </row>
    <row r="112" spans="1:28" x14ac:dyDescent="0.3">
      <c r="A112" t="s">
        <v>755</v>
      </c>
      <c r="B112">
        <v>5020008</v>
      </c>
      <c r="C112" t="s">
        <v>52</v>
      </c>
      <c r="D112">
        <v>1</v>
      </c>
      <c r="E112" s="10">
        <v>32.96</v>
      </c>
      <c r="F112" s="10">
        <v>32.96</v>
      </c>
      <c r="G112" s="10">
        <v>32.96</v>
      </c>
      <c r="H112">
        <v>0</v>
      </c>
      <c r="I112" s="51" t="str">
        <f>_xlfn.XLOOKUP(Q3_2025[[#This Row],[Artikelnr]],Artikel_prijzen[Artnr],Artikel_prijzen[Groep],"")</f>
        <v/>
      </c>
      <c r="J112" s="10" t="str">
        <f>_xlfn.XLOOKUP(Q3_2025[[#This Row],[Artikelnr]],Artikel_prijzen[Artnr],Artikel_prijzen[Prijs 2025],"")</f>
        <v/>
      </c>
      <c r="K112" t="str">
        <f>IF(Q3_2025[[#This Row],[Artikelprijs]]&lt;&gt;"",IF(Q3_2025[[#This Row],[Stuksprijs]]=Q3_2025[[#This Row],[Artikelprijs]],"Prijs gelijk","Prijs wijkt af"),"")</f>
        <v/>
      </c>
      <c r="L112" t="str">
        <f>IF(Q3_2025[[#This Row],[Relatiekorting percentage]]=0,
    "Nvt",
    IF(Q3_2025[[#This Row],[Brutobedrag 2]] &lt; Q3_2025[[#This Row],[Bruto - Rel.korting]],
        "Nee",
        "Ja"))</f>
        <v>Nvt</v>
      </c>
      <c r="M112" s="10">
        <f>IF(Q3_2025[[#This Row],[Artikelprijs]]&lt;&gt;"",Q3_2025[[#This Row],[Artikelprijs]],Q3_2025[[#This Row],[Stuksprijs]])</f>
        <v>32.96</v>
      </c>
      <c r="N112" s="10">
        <f>Q3_2025[[#This Row],[Besteld]]*Q3_2025[[#This Row],[Prijs 2]]</f>
        <v>32.96</v>
      </c>
      <c r="O112" s="10">
        <f>IF(Q3_2025[[#This Row],[Brutobedrag 2]]&lt;Q3_2025[[#This Row],[Bruto - Rel.korting]],Q3_2025[[#This Row],[Brutobedrag 2]],Q3_2025[[#This Row],[Brutobedrag 2]]*(100-Q3_2025[[#This Row],[Relatiekorting percentage]])/100)</f>
        <v>32.96</v>
      </c>
      <c r="R112" s="3"/>
      <c r="W112"/>
      <c r="AB112"/>
    </row>
    <row r="113" spans="1:28" x14ac:dyDescent="0.3">
      <c r="A113" t="s">
        <v>755</v>
      </c>
      <c r="B113">
        <v>5022026</v>
      </c>
      <c r="C113" t="s">
        <v>492</v>
      </c>
      <c r="D113">
        <v>1</v>
      </c>
      <c r="E113" s="10">
        <v>403.24</v>
      </c>
      <c r="F113" s="10">
        <v>403.24</v>
      </c>
      <c r="G113" s="10">
        <v>403.24</v>
      </c>
      <c r="H113">
        <v>0</v>
      </c>
      <c r="I113" s="51" t="str">
        <f>_xlfn.XLOOKUP(Q3_2025[[#This Row],[Artikelnr]],Artikel_prijzen[Artnr],Artikel_prijzen[Groep],"")</f>
        <v>Elektra</v>
      </c>
      <c r="J113" s="10">
        <f>_xlfn.XLOOKUP(Q3_2025[[#This Row],[Artikelnr]],Artikel_prijzen[Artnr],Artikel_prijzen[Prijs 2025],"")</f>
        <v>298.7</v>
      </c>
      <c r="K113" t="str">
        <f>IF(Q3_2025[[#This Row],[Artikelprijs]]&lt;&gt;"",IF(Q3_2025[[#This Row],[Stuksprijs]]=Q3_2025[[#This Row],[Artikelprijs]],"Prijs gelijk","Prijs wijkt af"),"")</f>
        <v>Prijs wijkt af</v>
      </c>
      <c r="L113" t="str">
        <f>IF(Q3_2025[[#This Row],[Relatiekorting percentage]]=0,
    "Nvt",
    IF(Q3_2025[[#This Row],[Brutobedrag 2]] &lt; Q3_2025[[#This Row],[Bruto - Rel.korting]],
        "Nee",
        "Ja"))</f>
        <v>Nvt</v>
      </c>
      <c r="M113" s="10">
        <f>IF(Q3_2025[[#This Row],[Artikelprijs]]&lt;&gt;"",Q3_2025[[#This Row],[Artikelprijs]],Q3_2025[[#This Row],[Stuksprijs]])</f>
        <v>298.7</v>
      </c>
      <c r="N113" s="10">
        <f>Q3_2025[[#This Row],[Besteld]]*Q3_2025[[#This Row],[Prijs 2]]</f>
        <v>298.7</v>
      </c>
      <c r="O113" s="10">
        <f>IF(Q3_2025[[#This Row],[Brutobedrag 2]]&lt;Q3_2025[[#This Row],[Bruto - Rel.korting]],Q3_2025[[#This Row],[Brutobedrag 2]],Q3_2025[[#This Row],[Brutobedrag 2]]*(100-Q3_2025[[#This Row],[Relatiekorting percentage]])/100)</f>
        <v>298.7</v>
      </c>
      <c r="R113" s="3"/>
      <c r="W113"/>
      <c r="AB113"/>
    </row>
    <row r="114" spans="1:28" x14ac:dyDescent="0.3">
      <c r="A114" t="s">
        <v>755</v>
      </c>
      <c r="B114">
        <v>5021030</v>
      </c>
      <c r="C114" t="s">
        <v>546</v>
      </c>
      <c r="D114">
        <v>1</v>
      </c>
      <c r="E114" s="10">
        <v>175</v>
      </c>
      <c r="F114" s="10">
        <v>175</v>
      </c>
      <c r="G114" s="10">
        <v>175</v>
      </c>
      <c r="H114">
        <v>0</v>
      </c>
      <c r="I114" s="51" t="str">
        <f>_xlfn.XLOOKUP(Q3_2025[[#This Row],[Artikelnr]],Artikel_prijzen[Artnr],Artikel_prijzen[Groep],"")</f>
        <v>Elektra</v>
      </c>
      <c r="J114" s="10">
        <f>_xlfn.XLOOKUP(Q3_2025[[#This Row],[Artikelnr]],Artikel_prijzen[Artnr],Artikel_prijzen[Prijs 2025],"")</f>
        <v>106.8625</v>
      </c>
      <c r="K114" t="str">
        <f>IF(Q3_2025[[#This Row],[Artikelprijs]]&lt;&gt;"",IF(Q3_2025[[#This Row],[Stuksprijs]]=Q3_2025[[#This Row],[Artikelprijs]],"Prijs gelijk","Prijs wijkt af"),"")</f>
        <v>Prijs wijkt af</v>
      </c>
      <c r="L114" t="str">
        <f>IF(Q3_2025[[#This Row],[Relatiekorting percentage]]=0,
    "Nvt",
    IF(Q3_2025[[#This Row],[Brutobedrag 2]] &lt; Q3_2025[[#This Row],[Bruto - Rel.korting]],
        "Nee",
        "Ja"))</f>
        <v>Nvt</v>
      </c>
      <c r="M114" s="10">
        <f>IF(Q3_2025[[#This Row],[Artikelprijs]]&lt;&gt;"",Q3_2025[[#This Row],[Artikelprijs]],Q3_2025[[#This Row],[Stuksprijs]])</f>
        <v>106.8625</v>
      </c>
      <c r="N114" s="10">
        <f>Q3_2025[[#This Row],[Besteld]]*Q3_2025[[#This Row],[Prijs 2]]</f>
        <v>106.8625</v>
      </c>
      <c r="O114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114" s="3"/>
      <c r="W114"/>
      <c r="AB114"/>
    </row>
    <row r="115" spans="1:28" x14ac:dyDescent="0.3">
      <c r="A115" t="s">
        <v>755</v>
      </c>
      <c r="B115">
        <v>5021030</v>
      </c>
      <c r="C115" t="s">
        <v>546</v>
      </c>
      <c r="D115">
        <v>1</v>
      </c>
      <c r="E115" s="10">
        <v>175</v>
      </c>
      <c r="F115" s="10">
        <v>175</v>
      </c>
      <c r="G115" s="10">
        <v>175</v>
      </c>
      <c r="H115">
        <v>0</v>
      </c>
      <c r="I115" s="51" t="str">
        <f>_xlfn.XLOOKUP(Q3_2025[[#This Row],[Artikelnr]],Artikel_prijzen[Artnr],Artikel_prijzen[Groep],"")</f>
        <v>Elektra</v>
      </c>
      <c r="J115" s="10">
        <f>_xlfn.XLOOKUP(Q3_2025[[#This Row],[Artikelnr]],Artikel_prijzen[Artnr],Artikel_prijzen[Prijs 2025],"")</f>
        <v>106.8625</v>
      </c>
      <c r="K115" t="str">
        <f>IF(Q3_2025[[#This Row],[Artikelprijs]]&lt;&gt;"",IF(Q3_2025[[#This Row],[Stuksprijs]]=Q3_2025[[#This Row],[Artikelprijs]],"Prijs gelijk","Prijs wijkt af"),"")</f>
        <v>Prijs wijkt af</v>
      </c>
      <c r="L115" t="str">
        <f>IF(Q3_2025[[#This Row],[Relatiekorting percentage]]=0,
    "Nvt",
    IF(Q3_2025[[#This Row],[Brutobedrag 2]] &lt; Q3_2025[[#This Row],[Bruto - Rel.korting]],
        "Nee",
        "Ja"))</f>
        <v>Nvt</v>
      </c>
      <c r="M115" s="10">
        <f>IF(Q3_2025[[#This Row],[Artikelprijs]]&lt;&gt;"",Q3_2025[[#This Row],[Artikelprijs]],Q3_2025[[#This Row],[Stuksprijs]])</f>
        <v>106.8625</v>
      </c>
      <c r="N115" s="10">
        <f>Q3_2025[[#This Row],[Besteld]]*Q3_2025[[#This Row],[Prijs 2]]</f>
        <v>106.8625</v>
      </c>
      <c r="O115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115" s="3"/>
      <c r="W115"/>
      <c r="AB115"/>
    </row>
    <row r="116" spans="1:28" x14ac:dyDescent="0.3">
      <c r="A116" t="s">
        <v>755</v>
      </c>
      <c r="B116">
        <v>5022054</v>
      </c>
      <c r="C116" t="s">
        <v>557</v>
      </c>
      <c r="D116">
        <v>1</v>
      </c>
      <c r="E116" s="10">
        <v>891.52</v>
      </c>
      <c r="F116" s="10">
        <v>891.52</v>
      </c>
      <c r="G116" s="10">
        <v>891.52</v>
      </c>
      <c r="H116">
        <v>0</v>
      </c>
      <c r="I116" s="51" t="str">
        <f>_xlfn.XLOOKUP(Q3_2025[[#This Row],[Artikelnr]],Artikel_prijzen[Artnr],Artikel_prijzen[Groep],"")</f>
        <v>Elektra</v>
      </c>
      <c r="J116" s="10">
        <f>_xlfn.XLOOKUP(Q3_2025[[#This Row],[Artikelnr]],Artikel_prijzen[Artnr],Artikel_prijzen[Prijs 2025],"")</f>
        <v>659.2</v>
      </c>
      <c r="K116" t="str">
        <f>IF(Q3_2025[[#This Row],[Artikelprijs]]&lt;&gt;"",IF(Q3_2025[[#This Row],[Stuksprijs]]=Q3_2025[[#This Row],[Artikelprijs]],"Prijs gelijk","Prijs wijkt af"),"")</f>
        <v>Prijs wijkt af</v>
      </c>
      <c r="L116" t="str">
        <f>IF(Q3_2025[[#This Row],[Relatiekorting percentage]]=0,
    "Nvt",
    IF(Q3_2025[[#This Row],[Brutobedrag 2]] &lt; Q3_2025[[#This Row],[Bruto - Rel.korting]],
        "Nee",
        "Ja"))</f>
        <v>Nvt</v>
      </c>
      <c r="M116" s="10">
        <f>IF(Q3_2025[[#This Row],[Artikelprijs]]&lt;&gt;"",Q3_2025[[#This Row],[Artikelprijs]],Q3_2025[[#This Row],[Stuksprijs]])</f>
        <v>659.2</v>
      </c>
      <c r="N116" s="10">
        <f>Q3_2025[[#This Row],[Besteld]]*Q3_2025[[#This Row],[Prijs 2]]</f>
        <v>659.2</v>
      </c>
      <c r="O116" s="10">
        <f>IF(Q3_2025[[#This Row],[Brutobedrag 2]]&lt;Q3_2025[[#This Row],[Bruto - Rel.korting]],Q3_2025[[#This Row],[Brutobedrag 2]],Q3_2025[[#This Row],[Brutobedrag 2]]*(100-Q3_2025[[#This Row],[Relatiekorting percentage]])/100)</f>
        <v>659.2</v>
      </c>
      <c r="R116" s="3"/>
      <c r="W116"/>
      <c r="AB116"/>
    </row>
    <row r="117" spans="1:28" x14ac:dyDescent="0.3">
      <c r="A117" t="s">
        <v>755</v>
      </c>
      <c r="B117">
        <v>5022038</v>
      </c>
      <c r="C117" t="s">
        <v>516</v>
      </c>
      <c r="D117">
        <v>1</v>
      </c>
      <c r="E117" s="10">
        <v>1127.56</v>
      </c>
      <c r="F117" s="10">
        <v>1127.56</v>
      </c>
      <c r="G117" s="10">
        <v>1127.56</v>
      </c>
      <c r="H117">
        <v>0</v>
      </c>
      <c r="I117" s="51" t="str">
        <f>_xlfn.XLOOKUP(Q3_2025[[#This Row],[Artikelnr]],Artikel_prijzen[Artnr],Artikel_prijzen[Groep],"")</f>
        <v>Elektra</v>
      </c>
      <c r="J117" s="10">
        <f>_xlfn.XLOOKUP(Q3_2025[[#This Row],[Artikelnr]],Artikel_prijzen[Artnr],Artikel_prijzen[Prijs 2025],"")</f>
        <v>700</v>
      </c>
      <c r="K117" t="str">
        <f>IF(Q3_2025[[#This Row],[Artikelprijs]]&lt;&gt;"",IF(Q3_2025[[#This Row],[Stuksprijs]]=Q3_2025[[#This Row],[Artikelprijs]],"Prijs gelijk","Prijs wijkt af"),"")</f>
        <v>Prijs wijkt af</v>
      </c>
      <c r="L117" t="str">
        <f>IF(Q3_2025[[#This Row],[Relatiekorting percentage]]=0,
    "Nvt",
    IF(Q3_2025[[#This Row],[Brutobedrag 2]] &lt; Q3_2025[[#This Row],[Bruto - Rel.korting]],
        "Nee",
        "Ja"))</f>
        <v>Nvt</v>
      </c>
      <c r="M117" s="10">
        <f>IF(Q3_2025[[#This Row],[Artikelprijs]]&lt;&gt;"",Q3_2025[[#This Row],[Artikelprijs]],Q3_2025[[#This Row],[Stuksprijs]])</f>
        <v>700</v>
      </c>
      <c r="N117" s="10">
        <f>Q3_2025[[#This Row],[Besteld]]*Q3_2025[[#This Row],[Prijs 2]]</f>
        <v>700</v>
      </c>
      <c r="O117" s="10">
        <f>IF(Q3_2025[[#This Row],[Brutobedrag 2]]&lt;Q3_2025[[#This Row],[Bruto - Rel.korting]],Q3_2025[[#This Row],[Brutobedrag 2]],Q3_2025[[#This Row],[Brutobedrag 2]]*(100-Q3_2025[[#This Row],[Relatiekorting percentage]])/100)</f>
        <v>700</v>
      </c>
      <c r="R117" s="3"/>
      <c r="W117"/>
      <c r="AB117"/>
    </row>
    <row r="118" spans="1:28" x14ac:dyDescent="0.3">
      <c r="A118" t="s">
        <v>755</v>
      </c>
      <c r="B118">
        <v>3002032</v>
      </c>
      <c r="C118" t="s">
        <v>756</v>
      </c>
      <c r="D118">
        <v>1</v>
      </c>
      <c r="E118" s="10">
        <v>120</v>
      </c>
      <c r="F118" s="10">
        <v>120</v>
      </c>
      <c r="G118" s="10">
        <v>120</v>
      </c>
      <c r="H118">
        <v>0</v>
      </c>
      <c r="I118" s="51" t="str">
        <f>_xlfn.XLOOKUP(Q3_2025[[#This Row],[Artikelnr]],Artikel_prijzen[Artnr],Artikel_prijzen[Groep],"")</f>
        <v/>
      </c>
      <c r="J118" s="10" t="str">
        <f>_xlfn.XLOOKUP(Q3_2025[[#This Row],[Artikelnr]],Artikel_prijzen[Artnr],Artikel_prijzen[Prijs 2025],"")</f>
        <v/>
      </c>
      <c r="K118" t="str">
        <f>IF(Q3_2025[[#This Row],[Artikelprijs]]&lt;&gt;"",IF(Q3_2025[[#This Row],[Stuksprijs]]=Q3_2025[[#This Row],[Artikelprijs]],"Prijs gelijk","Prijs wijkt af"),"")</f>
        <v/>
      </c>
      <c r="L118" t="str">
        <f>IF(Q3_2025[[#This Row],[Relatiekorting percentage]]=0,
    "Nvt",
    IF(Q3_2025[[#This Row],[Brutobedrag 2]] &lt; Q3_2025[[#This Row],[Bruto - Rel.korting]],
        "Nee",
        "Ja"))</f>
        <v>Nvt</v>
      </c>
      <c r="M118" s="10">
        <f>IF(Q3_2025[[#This Row],[Artikelprijs]]&lt;&gt;"",Q3_2025[[#This Row],[Artikelprijs]],Q3_2025[[#This Row],[Stuksprijs]])</f>
        <v>120</v>
      </c>
      <c r="N118" s="10">
        <f>Q3_2025[[#This Row],[Besteld]]*Q3_2025[[#This Row],[Prijs 2]]</f>
        <v>120</v>
      </c>
      <c r="O118" s="10">
        <f>IF(Q3_2025[[#This Row],[Brutobedrag 2]]&lt;Q3_2025[[#This Row],[Bruto - Rel.korting]],Q3_2025[[#This Row],[Brutobedrag 2]],Q3_2025[[#This Row],[Brutobedrag 2]]*(100-Q3_2025[[#This Row],[Relatiekorting percentage]])/100)</f>
        <v>120</v>
      </c>
      <c r="R118" s="3"/>
      <c r="W118"/>
      <c r="AB118"/>
    </row>
    <row r="119" spans="1:28" x14ac:dyDescent="0.3">
      <c r="A119" t="s">
        <v>755</v>
      </c>
      <c r="B119">
        <v>5020003</v>
      </c>
      <c r="C119" t="s">
        <v>258</v>
      </c>
      <c r="D119">
        <v>2</v>
      </c>
      <c r="E119" s="10">
        <v>66.95</v>
      </c>
      <c r="F119" s="10">
        <v>133.9</v>
      </c>
      <c r="G119" s="10">
        <v>133.9</v>
      </c>
      <c r="H119">
        <v>0</v>
      </c>
      <c r="I119" s="51" t="str">
        <f>_xlfn.XLOOKUP(Q3_2025[[#This Row],[Artikelnr]],Artikel_prijzen[Artnr],Artikel_prijzen[Groep],"")</f>
        <v/>
      </c>
      <c r="J119" s="10" t="str">
        <f>_xlfn.XLOOKUP(Q3_2025[[#This Row],[Artikelnr]],Artikel_prijzen[Artnr],Artikel_prijzen[Prijs 2025],"")</f>
        <v/>
      </c>
      <c r="K119" t="str">
        <f>IF(Q3_2025[[#This Row],[Artikelprijs]]&lt;&gt;"",IF(Q3_2025[[#This Row],[Stuksprijs]]=Q3_2025[[#This Row],[Artikelprijs]],"Prijs gelijk","Prijs wijkt af"),"")</f>
        <v/>
      </c>
      <c r="L119" t="str">
        <f>IF(Q3_2025[[#This Row],[Relatiekorting percentage]]=0,
    "Nvt",
    IF(Q3_2025[[#This Row],[Brutobedrag 2]] &lt; Q3_2025[[#This Row],[Bruto - Rel.korting]],
        "Nee",
        "Ja"))</f>
        <v>Nvt</v>
      </c>
      <c r="M119" s="10">
        <f>IF(Q3_2025[[#This Row],[Artikelprijs]]&lt;&gt;"",Q3_2025[[#This Row],[Artikelprijs]],Q3_2025[[#This Row],[Stuksprijs]])</f>
        <v>66.95</v>
      </c>
      <c r="N119" s="10">
        <f>Q3_2025[[#This Row],[Besteld]]*Q3_2025[[#This Row],[Prijs 2]]</f>
        <v>133.9</v>
      </c>
      <c r="O119" s="10">
        <f>IF(Q3_2025[[#This Row],[Brutobedrag 2]]&lt;Q3_2025[[#This Row],[Bruto - Rel.korting]],Q3_2025[[#This Row],[Brutobedrag 2]],Q3_2025[[#This Row],[Brutobedrag 2]]*(100-Q3_2025[[#This Row],[Relatiekorting percentage]])/100)</f>
        <v>133.9</v>
      </c>
      <c r="R119" s="3"/>
      <c r="W119"/>
      <c r="AB119"/>
    </row>
    <row r="120" spans="1:28" x14ac:dyDescent="0.3">
      <c r="A120" t="s">
        <v>755</v>
      </c>
      <c r="B120">
        <v>5022032</v>
      </c>
      <c r="C120" t="s">
        <v>503</v>
      </c>
      <c r="D120">
        <v>1</v>
      </c>
      <c r="E120" s="10">
        <v>690.67</v>
      </c>
      <c r="F120" s="10">
        <v>690.67</v>
      </c>
      <c r="G120" s="10">
        <v>690.67</v>
      </c>
      <c r="H120">
        <v>0</v>
      </c>
      <c r="I120" s="51" t="str">
        <f>_xlfn.XLOOKUP(Q3_2025[[#This Row],[Artikelnr]],Artikel_prijzen[Artnr],Artikel_prijzen[Groep],"")</f>
        <v>Elektra</v>
      </c>
      <c r="J120" s="10">
        <f>_xlfn.XLOOKUP(Q3_2025[[#This Row],[Artikelnr]],Artikel_prijzen[Artnr],Artikel_prijzen[Prijs 2025],"")</f>
        <v>458.35</v>
      </c>
      <c r="K120" t="str">
        <f>IF(Q3_2025[[#This Row],[Artikelprijs]]&lt;&gt;"",IF(Q3_2025[[#This Row],[Stuksprijs]]=Q3_2025[[#This Row],[Artikelprijs]],"Prijs gelijk","Prijs wijkt af"),"")</f>
        <v>Prijs wijkt af</v>
      </c>
      <c r="L120" t="str">
        <f>IF(Q3_2025[[#This Row],[Relatiekorting percentage]]=0,
    "Nvt",
    IF(Q3_2025[[#This Row],[Brutobedrag 2]] &lt; Q3_2025[[#This Row],[Bruto - Rel.korting]],
        "Nee",
        "Ja"))</f>
        <v>Nvt</v>
      </c>
      <c r="M120" s="10">
        <f>IF(Q3_2025[[#This Row],[Artikelprijs]]&lt;&gt;"",Q3_2025[[#This Row],[Artikelprijs]],Q3_2025[[#This Row],[Stuksprijs]])</f>
        <v>458.35</v>
      </c>
      <c r="N120" s="10">
        <f>Q3_2025[[#This Row],[Besteld]]*Q3_2025[[#This Row],[Prijs 2]]</f>
        <v>458.35</v>
      </c>
      <c r="O120" s="10">
        <f>IF(Q3_2025[[#This Row],[Brutobedrag 2]]&lt;Q3_2025[[#This Row],[Bruto - Rel.korting]],Q3_2025[[#This Row],[Brutobedrag 2]],Q3_2025[[#This Row],[Brutobedrag 2]]*(100-Q3_2025[[#This Row],[Relatiekorting percentage]])/100)</f>
        <v>458.35</v>
      </c>
      <c r="R120" s="3"/>
      <c r="W120"/>
      <c r="AB120"/>
    </row>
    <row r="121" spans="1:28" x14ac:dyDescent="0.3">
      <c r="A121" t="s">
        <v>755</v>
      </c>
      <c r="B121">
        <v>5021030</v>
      </c>
      <c r="C121" t="s">
        <v>546</v>
      </c>
      <c r="D121">
        <v>1</v>
      </c>
      <c r="E121" s="10">
        <v>175</v>
      </c>
      <c r="F121" s="10">
        <v>175</v>
      </c>
      <c r="G121" s="10">
        <v>175</v>
      </c>
      <c r="H121">
        <v>0</v>
      </c>
      <c r="I121" s="51" t="str">
        <f>_xlfn.XLOOKUP(Q3_2025[[#This Row],[Artikelnr]],Artikel_prijzen[Artnr],Artikel_prijzen[Groep],"")</f>
        <v>Elektra</v>
      </c>
      <c r="J121" s="10">
        <f>_xlfn.XLOOKUP(Q3_2025[[#This Row],[Artikelnr]],Artikel_prijzen[Artnr],Artikel_prijzen[Prijs 2025],"")</f>
        <v>106.8625</v>
      </c>
      <c r="K121" t="str">
        <f>IF(Q3_2025[[#This Row],[Artikelprijs]]&lt;&gt;"",IF(Q3_2025[[#This Row],[Stuksprijs]]=Q3_2025[[#This Row],[Artikelprijs]],"Prijs gelijk","Prijs wijkt af"),"")</f>
        <v>Prijs wijkt af</v>
      </c>
      <c r="L121" t="str">
        <f>IF(Q3_2025[[#This Row],[Relatiekorting percentage]]=0,
    "Nvt",
    IF(Q3_2025[[#This Row],[Brutobedrag 2]] &lt; Q3_2025[[#This Row],[Bruto - Rel.korting]],
        "Nee",
        "Ja"))</f>
        <v>Nvt</v>
      </c>
      <c r="M121" s="10">
        <f>IF(Q3_2025[[#This Row],[Artikelprijs]]&lt;&gt;"",Q3_2025[[#This Row],[Artikelprijs]],Q3_2025[[#This Row],[Stuksprijs]])</f>
        <v>106.8625</v>
      </c>
      <c r="N121" s="10">
        <f>Q3_2025[[#This Row],[Besteld]]*Q3_2025[[#This Row],[Prijs 2]]</f>
        <v>106.8625</v>
      </c>
      <c r="O121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121" s="3"/>
      <c r="W121"/>
      <c r="AB121"/>
    </row>
    <row r="122" spans="1:28" x14ac:dyDescent="0.3">
      <c r="A122" t="s">
        <v>755</v>
      </c>
      <c r="B122">
        <v>5021030</v>
      </c>
      <c r="C122" t="s">
        <v>546</v>
      </c>
      <c r="D122">
        <v>1</v>
      </c>
      <c r="E122" s="10">
        <v>175</v>
      </c>
      <c r="F122" s="10">
        <v>175</v>
      </c>
      <c r="G122" s="10">
        <v>175</v>
      </c>
      <c r="H122">
        <v>0</v>
      </c>
      <c r="I122" s="51" t="str">
        <f>_xlfn.XLOOKUP(Q3_2025[[#This Row],[Artikelnr]],Artikel_prijzen[Artnr],Artikel_prijzen[Groep],"")</f>
        <v>Elektra</v>
      </c>
      <c r="J122" s="10">
        <f>_xlfn.XLOOKUP(Q3_2025[[#This Row],[Artikelnr]],Artikel_prijzen[Artnr],Artikel_prijzen[Prijs 2025],"")</f>
        <v>106.8625</v>
      </c>
      <c r="K122" t="str">
        <f>IF(Q3_2025[[#This Row],[Artikelprijs]]&lt;&gt;"",IF(Q3_2025[[#This Row],[Stuksprijs]]=Q3_2025[[#This Row],[Artikelprijs]],"Prijs gelijk","Prijs wijkt af"),"")</f>
        <v>Prijs wijkt af</v>
      </c>
      <c r="L122" t="str">
        <f>IF(Q3_2025[[#This Row],[Relatiekorting percentage]]=0,
    "Nvt",
    IF(Q3_2025[[#This Row],[Brutobedrag 2]] &lt; Q3_2025[[#This Row],[Bruto - Rel.korting]],
        "Nee",
        "Ja"))</f>
        <v>Nvt</v>
      </c>
      <c r="M122" s="10">
        <f>IF(Q3_2025[[#This Row],[Artikelprijs]]&lt;&gt;"",Q3_2025[[#This Row],[Artikelprijs]],Q3_2025[[#This Row],[Stuksprijs]])</f>
        <v>106.8625</v>
      </c>
      <c r="N122" s="10">
        <f>Q3_2025[[#This Row],[Besteld]]*Q3_2025[[#This Row],[Prijs 2]]</f>
        <v>106.8625</v>
      </c>
      <c r="O122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122" s="3"/>
      <c r="W122"/>
      <c r="AB122"/>
    </row>
    <row r="123" spans="1:28" x14ac:dyDescent="0.3">
      <c r="A123" t="s">
        <v>755</v>
      </c>
      <c r="B123">
        <v>5021030</v>
      </c>
      <c r="C123" t="s">
        <v>546</v>
      </c>
      <c r="D123">
        <v>1</v>
      </c>
      <c r="E123" s="10">
        <v>175</v>
      </c>
      <c r="F123" s="10">
        <v>175</v>
      </c>
      <c r="G123" s="10">
        <v>175</v>
      </c>
      <c r="H123">
        <v>0</v>
      </c>
      <c r="I123" s="51" t="str">
        <f>_xlfn.XLOOKUP(Q3_2025[[#This Row],[Artikelnr]],Artikel_prijzen[Artnr],Artikel_prijzen[Groep],"")</f>
        <v>Elektra</v>
      </c>
      <c r="J123" s="10">
        <f>_xlfn.XLOOKUP(Q3_2025[[#This Row],[Artikelnr]],Artikel_prijzen[Artnr],Artikel_prijzen[Prijs 2025],"")</f>
        <v>106.8625</v>
      </c>
      <c r="K123" t="str">
        <f>IF(Q3_2025[[#This Row],[Artikelprijs]]&lt;&gt;"",IF(Q3_2025[[#This Row],[Stuksprijs]]=Q3_2025[[#This Row],[Artikelprijs]],"Prijs gelijk","Prijs wijkt af"),"")</f>
        <v>Prijs wijkt af</v>
      </c>
      <c r="L123" t="str">
        <f>IF(Q3_2025[[#This Row],[Relatiekorting percentage]]=0,
    "Nvt",
    IF(Q3_2025[[#This Row],[Brutobedrag 2]] &lt; Q3_2025[[#This Row],[Bruto - Rel.korting]],
        "Nee",
        "Ja"))</f>
        <v>Nvt</v>
      </c>
      <c r="M123" s="10">
        <f>IF(Q3_2025[[#This Row],[Artikelprijs]]&lt;&gt;"",Q3_2025[[#This Row],[Artikelprijs]],Q3_2025[[#This Row],[Stuksprijs]])</f>
        <v>106.8625</v>
      </c>
      <c r="N123" s="10">
        <f>Q3_2025[[#This Row],[Besteld]]*Q3_2025[[#This Row],[Prijs 2]]</f>
        <v>106.8625</v>
      </c>
      <c r="O123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123" s="3"/>
      <c r="W123"/>
      <c r="AB123"/>
    </row>
    <row r="124" spans="1:28" x14ac:dyDescent="0.3">
      <c r="A124" t="s">
        <v>755</v>
      </c>
      <c r="B124">
        <v>5022032</v>
      </c>
      <c r="C124" t="s">
        <v>503</v>
      </c>
      <c r="D124">
        <v>1</v>
      </c>
      <c r="E124" s="10">
        <v>690.67</v>
      </c>
      <c r="F124" s="10">
        <v>690.67</v>
      </c>
      <c r="G124" s="10">
        <v>690.67</v>
      </c>
      <c r="H124">
        <v>0</v>
      </c>
      <c r="I124" s="51" t="str">
        <f>_xlfn.XLOOKUP(Q3_2025[[#This Row],[Artikelnr]],Artikel_prijzen[Artnr],Artikel_prijzen[Groep],"")</f>
        <v>Elektra</v>
      </c>
      <c r="J124" s="10">
        <f>_xlfn.XLOOKUP(Q3_2025[[#This Row],[Artikelnr]],Artikel_prijzen[Artnr],Artikel_prijzen[Prijs 2025],"")</f>
        <v>458.35</v>
      </c>
      <c r="K124" t="str">
        <f>IF(Q3_2025[[#This Row],[Artikelprijs]]&lt;&gt;"",IF(Q3_2025[[#This Row],[Stuksprijs]]=Q3_2025[[#This Row],[Artikelprijs]],"Prijs gelijk","Prijs wijkt af"),"")</f>
        <v>Prijs wijkt af</v>
      </c>
      <c r="L124" t="str">
        <f>IF(Q3_2025[[#This Row],[Relatiekorting percentage]]=0,
    "Nvt",
    IF(Q3_2025[[#This Row],[Brutobedrag 2]] &lt; Q3_2025[[#This Row],[Bruto - Rel.korting]],
        "Nee",
        "Ja"))</f>
        <v>Nvt</v>
      </c>
      <c r="M124" s="10">
        <f>IF(Q3_2025[[#This Row],[Artikelprijs]]&lt;&gt;"",Q3_2025[[#This Row],[Artikelprijs]],Q3_2025[[#This Row],[Stuksprijs]])</f>
        <v>458.35</v>
      </c>
      <c r="N124" s="10">
        <f>Q3_2025[[#This Row],[Besteld]]*Q3_2025[[#This Row],[Prijs 2]]</f>
        <v>458.35</v>
      </c>
      <c r="O124" s="10">
        <f>IF(Q3_2025[[#This Row],[Brutobedrag 2]]&lt;Q3_2025[[#This Row],[Bruto - Rel.korting]],Q3_2025[[#This Row],[Brutobedrag 2]],Q3_2025[[#This Row],[Brutobedrag 2]]*(100-Q3_2025[[#This Row],[Relatiekorting percentage]])/100)</f>
        <v>458.35</v>
      </c>
      <c r="R124" s="3"/>
      <c r="W124"/>
      <c r="AB124"/>
    </row>
    <row r="125" spans="1:28" x14ac:dyDescent="0.3">
      <c r="A125" t="s">
        <v>755</v>
      </c>
      <c r="B125">
        <v>5022032</v>
      </c>
      <c r="C125" t="s">
        <v>503</v>
      </c>
      <c r="D125">
        <v>1</v>
      </c>
      <c r="E125" s="10">
        <v>690.67</v>
      </c>
      <c r="F125" s="10">
        <v>690.67</v>
      </c>
      <c r="G125" s="10">
        <v>690.67</v>
      </c>
      <c r="H125">
        <v>0</v>
      </c>
      <c r="I125" s="51" t="str">
        <f>_xlfn.XLOOKUP(Q3_2025[[#This Row],[Artikelnr]],Artikel_prijzen[Artnr],Artikel_prijzen[Groep],"")</f>
        <v>Elektra</v>
      </c>
      <c r="J125" s="10">
        <f>_xlfn.XLOOKUP(Q3_2025[[#This Row],[Artikelnr]],Artikel_prijzen[Artnr],Artikel_prijzen[Prijs 2025],"")</f>
        <v>458.35</v>
      </c>
      <c r="K125" t="str">
        <f>IF(Q3_2025[[#This Row],[Artikelprijs]]&lt;&gt;"",IF(Q3_2025[[#This Row],[Stuksprijs]]=Q3_2025[[#This Row],[Artikelprijs]],"Prijs gelijk","Prijs wijkt af"),"")</f>
        <v>Prijs wijkt af</v>
      </c>
      <c r="L125" t="str">
        <f>IF(Q3_2025[[#This Row],[Relatiekorting percentage]]=0,
    "Nvt",
    IF(Q3_2025[[#This Row],[Brutobedrag 2]] &lt; Q3_2025[[#This Row],[Bruto - Rel.korting]],
        "Nee",
        "Ja"))</f>
        <v>Nvt</v>
      </c>
      <c r="M125" s="10">
        <f>IF(Q3_2025[[#This Row],[Artikelprijs]]&lt;&gt;"",Q3_2025[[#This Row],[Artikelprijs]],Q3_2025[[#This Row],[Stuksprijs]])</f>
        <v>458.35</v>
      </c>
      <c r="N125" s="10">
        <f>Q3_2025[[#This Row],[Besteld]]*Q3_2025[[#This Row],[Prijs 2]]</f>
        <v>458.35</v>
      </c>
      <c r="O125" s="10">
        <f>IF(Q3_2025[[#This Row],[Brutobedrag 2]]&lt;Q3_2025[[#This Row],[Bruto - Rel.korting]],Q3_2025[[#This Row],[Brutobedrag 2]],Q3_2025[[#This Row],[Brutobedrag 2]]*(100-Q3_2025[[#This Row],[Relatiekorting percentage]])/100)</f>
        <v>458.35</v>
      </c>
      <c r="R125" s="3"/>
      <c r="W125"/>
      <c r="AB125"/>
    </row>
    <row r="126" spans="1:28" x14ac:dyDescent="0.3">
      <c r="A126" t="s">
        <v>755</v>
      </c>
      <c r="B126">
        <v>5021030</v>
      </c>
      <c r="C126" t="s">
        <v>546</v>
      </c>
      <c r="D126">
        <v>2</v>
      </c>
      <c r="E126" s="10">
        <v>175</v>
      </c>
      <c r="F126" s="10">
        <v>350</v>
      </c>
      <c r="G126" s="10">
        <v>350</v>
      </c>
      <c r="H126">
        <v>0</v>
      </c>
      <c r="I126" s="51" t="str">
        <f>_xlfn.XLOOKUP(Q3_2025[[#This Row],[Artikelnr]],Artikel_prijzen[Artnr],Artikel_prijzen[Groep],"")</f>
        <v>Elektra</v>
      </c>
      <c r="J126" s="10">
        <f>_xlfn.XLOOKUP(Q3_2025[[#This Row],[Artikelnr]],Artikel_prijzen[Artnr],Artikel_prijzen[Prijs 2025],"")</f>
        <v>106.8625</v>
      </c>
      <c r="K126" t="str">
        <f>IF(Q3_2025[[#This Row],[Artikelprijs]]&lt;&gt;"",IF(Q3_2025[[#This Row],[Stuksprijs]]=Q3_2025[[#This Row],[Artikelprijs]],"Prijs gelijk","Prijs wijkt af"),"")</f>
        <v>Prijs wijkt af</v>
      </c>
      <c r="L126" t="str">
        <f>IF(Q3_2025[[#This Row],[Relatiekorting percentage]]=0,
    "Nvt",
    IF(Q3_2025[[#This Row],[Brutobedrag 2]] &lt; Q3_2025[[#This Row],[Bruto - Rel.korting]],
        "Nee",
        "Ja"))</f>
        <v>Nvt</v>
      </c>
      <c r="M126" s="10">
        <f>IF(Q3_2025[[#This Row],[Artikelprijs]]&lt;&gt;"",Q3_2025[[#This Row],[Artikelprijs]],Q3_2025[[#This Row],[Stuksprijs]])</f>
        <v>106.8625</v>
      </c>
      <c r="N126" s="10">
        <f>Q3_2025[[#This Row],[Besteld]]*Q3_2025[[#This Row],[Prijs 2]]</f>
        <v>213.72499999999999</v>
      </c>
      <c r="O126" s="10">
        <f>IF(Q3_2025[[#This Row],[Brutobedrag 2]]&lt;Q3_2025[[#This Row],[Bruto - Rel.korting]],Q3_2025[[#This Row],[Brutobedrag 2]],Q3_2025[[#This Row],[Brutobedrag 2]]*(100-Q3_2025[[#This Row],[Relatiekorting percentage]])/100)</f>
        <v>213.72499999999999</v>
      </c>
      <c r="R126" s="3"/>
      <c r="W126"/>
      <c r="AB126"/>
    </row>
    <row r="127" spans="1:28" x14ac:dyDescent="0.3">
      <c r="A127" t="s">
        <v>755</v>
      </c>
      <c r="B127">
        <v>5022046</v>
      </c>
      <c r="C127" t="s">
        <v>554</v>
      </c>
      <c r="D127">
        <v>1</v>
      </c>
      <c r="E127" s="10">
        <v>416.72</v>
      </c>
      <c r="F127" s="10">
        <v>416.72</v>
      </c>
      <c r="G127" s="10">
        <v>416.72</v>
      </c>
      <c r="H127">
        <v>0</v>
      </c>
      <c r="I127" s="51" t="str">
        <f>_xlfn.XLOOKUP(Q3_2025[[#This Row],[Artikelnr]],Artikel_prijzen[Artnr],Artikel_prijzen[Groep],"")</f>
        <v>Elektra</v>
      </c>
      <c r="J127" s="10">
        <f>_xlfn.XLOOKUP(Q3_2025[[#This Row],[Artikelnr]],Artikel_prijzen[Artnr],Artikel_prijzen[Prijs 2025],"")</f>
        <v>329.6</v>
      </c>
      <c r="K127" t="str">
        <f>IF(Q3_2025[[#This Row],[Artikelprijs]]&lt;&gt;"",IF(Q3_2025[[#This Row],[Stuksprijs]]=Q3_2025[[#This Row],[Artikelprijs]],"Prijs gelijk","Prijs wijkt af"),"")</f>
        <v>Prijs wijkt af</v>
      </c>
      <c r="L127" t="str">
        <f>IF(Q3_2025[[#This Row],[Relatiekorting percentage]]=0,
    "Nvt",
    IF(Q3_2025[[#This Row],[Brutobedrag 2]] &lt; Q3_2025[[#This Row],[Bruto - Rel.korting]],
        "Nee",
        "Ja"))</f>
        <v>Nvt</v>
      </c>
      <c r="M127" s="10">
        <f>IF(Q3_2025[[#This Row],[Artikelprijs]]&lt;&gt;"",Q3_2025[[#This Row],[Artikelprijs]],Q3_2025[[#This Row],[Stuksprijs]])</f>
        <v>329.6</v>
      </c>
      <c r="N127" s="10">
        <f>Q3_2025[[#This Row],[Besteld]]*Q3_2025[[#This Row],[Prijs 2]]</f>
        <v>329.6</v>
      </c>
      <c r="O127" s="10">
        <f>IF(Q3_2025[[#This Row],[Brutobedrag 2]]&lt;Q3_2025[[#This Row],[Bruto - Rel.korting]],Q3_2025[[#This Row],[Brutobedrag 2]],Q3_2025[[#This Row],[Brutobedrag 2]]*(100-Q3_2025[[#This Row],[Relatiekorting percentage]])/100)</f>
        <v>329.6</v>
      </c>
      <c r="R127" s="3"/>
      <c r="W127"/>
      <c r="AB127"/>
    </row>
    <row r="128" spans="1:28" x14ac:dyDescent="0.3">
      <c r="A128" t="s">
        <v>755</v>
      </c>
      <c r="B128">
        <v>5022054</v>
      </c>
      <c r="C128" t="s">
        <v>557</v>
      </c>
      <c r="D128">
        <v>1</v>
      </c>
      <c r="E128" s="10">
        <v>891.52</v>
      </c>
      <c r="F128" s="10">
        <v>891.52</v>
      </c>
      <c r="G128" s="10">
        <v>891.52</v>
      </c>
      <c r="H128">
        <v>0</v>
      </c>
      <c r="I128" s="51" t="str">
        <f>_xlfn.XLOOKUP(Q3_2025[[#This Row],[Artikelnr]],Artikel_prijzen[Artnr],Artikel_prijzen[Groep],"")</f>
        <v>Elektra</v>
      </c>
      <c r="J128" s="10">
        <f>_xlfn.XLOOKUP(Q3_2025[[#This Row],[Artikelnr]],Artikel_prijzen[Artnr],Artikel_prijzen[Prijs 2025],"")</f>
        <v>659.2</v>
      </c>
      <c r="K128" t="str">
        <f>IF(Q3_2025[[#This Row],[Artikelprijs]]&lt;&gt;"",IF(Q3_2025[[#This Row],[Stuksprijs]]=Q3_2025[[#This Row],[Artikelprijs]],"Prijs gelijk","Prijs wijkt af"),"")</f>
        <v>Prijs wijkt af</v>
      </c>
      <c r="L128" t="str">
        <f>IF(Q3_2025[[#This Row],[Relatiekorting percentage]]=0,
    "Nvt",
    IF(Q3_2025[[#This Row],[Brutobedrag 2]] &lt; Q3_2025[[#This Row],[Bruto - Rel.korting]],
        "Nee",
        "Ja"))</f>
        <v>Nvt</v>
      </c>
      <c r="M128" s="10">
        <f>IF(Q3_2025[[#This Row],[Artikelprijs]]&lt;&gt;"",Q3_2025[[#This Row],[Artikelprijs]],Q3_2025[[#This Row],[Stuksprijs]])</f>
        <v>659.2</v>
      </c>
      <c r="N128" s="10">
        <f>Q3_2025[[#This Row],[Besteld]]*Q3_2025[[#This Row],[Prijs 2]]</f>
        <v>659.2</v>
      </c>
      <c r="O128" s="10">
        <f>IF(Q3_2025[[#This Row],[Brutobedrag 2]]&lt;Q3_2025[[#This Row],[Bruto - Rel.korting]],Q3_2025[[#This Row],[Brutobedrag 2]],Q3_2025[[#This Row],[Brutobedrag 2]]*(100-Q3_2025[[#This Row],[Relatiekorting percentage]])/100)</f>
        <v>659.2</v>
      </c>
      <c r="R128" s="3"/>
      <c r="W128"/>
      <c r="AB128"/>
    </row>
    <row r="129" spans="1:28" x14ac:dyDescent="0.3">
      <c r="A129" t="s">
        <v>755</v>
      </c>
      <c r="B129">
        <v>5021030</v>
      </c>
      <c r="C129" t="s">
        <v>546</v>
      </c>
      <c r="D129">
        <v>1</v>
      </c>
      <c r="E129" s="10">
        <v>175</v>
      </c>
      <c r="F129" s="10">
        <v>175</v>
      </c>
      <c r="G129" s="10">
        <v>175</v>
      </c>
      <c r="H129">
        <v>0</v>
      </c>
      <c r="I129" s="51" t="str">
        <f>_xlfn.XLOOKUP(Q3_2025[[#This Row],[Artikelnr]],Artikel_prijzen[Artnr],Artikel_prijzen[Groep],"")</f>
        <v>Elektra</v>
      </c>
      <c r="J129" s="10">
        <f>_xlfn.XLOOKUP(Q3_2025[[#This Row],[Artikelnr]],Artikel_prijzen[Artnr],Artikel_prijzen[Prijs 2025],"")</f>
        <v>106.8625</v>
      </c>
      <c r="K129" t="str">
        <f>IF(Q3_2025[[#This Row],[Artikelprijs]]&lt;&gt;"",IF(Q3_2025[[#This Row],[Stuksprijs]]=Q3_2025[[#This Row],[Artikelprijs]],"Prijs gelijk","Prijs wijkt af"),"")</f>
        <v>Prijs wijkt af</v>
      </c>
      <c r="L129" t="str">
        <f>IF(Q3_2025[[#This Row],[Relatiekorting percentage]]=0,
    "Nvt",
    IF(Q3_2025[[#This Row],[Brutobedrag 2]] &lt; Q3_2025[[#This Row],[Bruto - Rel.korting]],
        "Nee",
        "Ja"))</f>
        <v>Nvt</v>
      </c>
      <c r="M129" s="10">
        <f>IF(Q3_2025[[#This Row],[Artikelprijs]]&lt;&gt;"",Q3_2025[[#This Row],[Artikelprijs]],Q3_2025[[#This Row],[Stuksprijs]])</f>
        <v>106.8625</v>
      </c>
      <c r="N129" s="10">
        <f>Q3_2025[[#This Row],[Besteld]]*Q3_2025[[#This Row],[Prijs 2]]</f>
        <v>106.8625</v>
      </c>
      <c r="O129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129" s="3"/>
      <c r="W129"/>
      <c r="AB129"/>
    </row>
    <row r="130" spans="1:28" x14ac:dyDescent="0.3">
      <c r="A130" t="s">
        <v>755</v>
      </c>
      <c r="B130">
        <v>5022030</v>
      </c>
      <c r="C130" t="s">
        <v>500</v>
      </c>
      <c r="D130">
        <v>1</v>
      </c>
      <c r="E130" s="10">
        <v>560.49</v>
      </c>
      <c r="F130" s="10">
        <v>560.49</v>
      </c>
      <c r="G130" s="10">
        <v>560.49</v>
      </c>
      <c r="H130">
        <v>0</v>
      </c>
      <c r="I130" s="51" t="str">
        <f>_xlfn.XLOOKUP(Q3_2025[[#This Row],[Artikelnr]],Artikel_prijzen[Artnr],Artikel_prijzen[Groep],"")</f>
        <v>Elektra</v>
      </c>
      <c r="J130" s="10">
        <f>_xlfn.XLOOKUP(Q3_2025[[#This Row],[Artikelnr]],Artikel_prijzen[Artnr],Artikel_prijzen[Prijs 2025],"")</f>
        <v>386.25</v>
      </c>
      <c r="K130" t="str">
        <f>IF(Q3_2025[[#This Row],[Artikelprijs]]&lt;&gt;"",IF(Q3_2025[[#This Row],[Stuksprijs]]=Q3_2025[[#This Row],[Artikelprijs]],"Prijs gelijk","Prijs wijkt af"),"")</f>
        <v>Prijs wijkt af</v>
      </c>
      <c r="L130" t="str">
        <f>IF(Q3_2025[[#This Row],[Relatiekorting percentage]]=0,
    "Nvt",
    IF(Q3_2025[[#This Row],[Brutobedrag 2]] &lt; Q3_2025[[#This Row],[Bruto - Rel.korting]],
        "Nee",
        "Ja"))</f>
        <v>Nvt</v>
      </c>
      <c r="M130" s="10">
        <f>IF(Q3_2025[[#This Row],[Artikelprijs]]&lt;&gt;"",Q3_2025[[#This Row],[Artikelprijs]],Q3_2025[[#This Row],[Stuksprijs]])</f>
        <v>386.25</v>
      </c>
      <c r="N130" s="10">
        <f>Q3_2025[[#This Row],[Besteld]]*Q3_2025[[#This Row],[Prijs 2]]</f>
        <v>386.25</v>
      </c>
      <c r="O130" s="10">
        <f>IF(Q3_2025[[#This Row],[Brutobedrag 2]]&lt;Q3_2025[[#This Row],[Bruto - Rel.korting]],Q3_2025[[#This Row],[Brutobedrag 2]],Q3_2025[[#This Row],[Brutobedrag 2]]*(100-Q3_2025[[#This Row],[Relatiekorting percentage]])/100)</f>
        <v>386.25</v>
      </c>
      <c r="R130" s="3"/>
      <c r="W130"/>
      <c r="AB130"/>
    </row>
    <row r="131" spans="1:28" x14ac:dyDescent="0.3">
      <c r="A131" t="s">
        <v>755</v>
      </c>
      <c r="B131">
        <v>5022032</v>
      </c>
      <c r="C131" t="s">
        <v>503</v>
      </c>
      <c r="D131">
        <v>3</v>
      </c>
      <c r="E131" s="10">
        <v>690.67</v>
      </c>
      <c r="F131" s="10">
        <v>2072.0100000000002</v>
      </c>
      <c r="G131" s="10">
        <v>2072.0100000000002</v>
      </c>
      <c r="H131">
        <v>0</v>
      </c>
      <c r="I131" s="51" t="str">
        <f>_xlfn.XLOOKUP(Q3_2025[[#This Row],[Artikelnr]],Artikel_prijzen[Artnr],Artikel_prijzen[Groep],"")</f>
        <v>Elektra</v>
      </c>
      <c r="J131" s="10">
        <f>_xlfn.XLOOKUP(Q3_2025[[#This Row],[Artikelnr]],Artikel_prijzen[Artnr],Artikel_prijzen[Prijs 2025],"")</f>
        <v>458.35</v>
      </c>
      <c r="K131" t="str">
        <f>IF(Q3_2025[[#This Row],[Artikelprijs]]&lt;&gt;"",IF(Q3_2025[[#This Row],[Stuksprijs]]=Q3_2025[[#This Row],[Artikelprijs]],"Prijs gelijk","Prijs wijkt af"),"")</f>
        <v>Prijs wijkt af</v>
      </c>
      <c r="L131" t="str">
        <f>IF(Q3_2025[[#This Row],[Relatiekorting percentage]]=0,
    "Nvt",
    IF(Q3_2025[[#This Row],[Brutobedrag 2]] &lt; Q3_2025[[#This Row],[Bruto - Rel.korting]],
        "Nee",
        "Ja"))</f>
        <v>Nvt</v>
      </c>
      <c r="M131" s="10">
        <f>IF(Q3_2025[[#This Row],[Artikelprijs]]&lt;&gt;"",Q3_2025[[#This Row],[Artikelprijs]],Q3_2025[[#This Row],[Stuksprijs]])</f>
        <v>458.35</v>
      </c>
      <c r="N131" s="10">
        <f>Q3_2025[[#This Row],[Besteld]]*Q3_2025[[#This Row],[Prijs 2]]</f>
        <v>1375.0500000000002</v>
      </c>
      <c r="O131" s="10">
        <f>IF(Q3_2025[[#This Row],[Brutobedrag 2]]&lt;Q3_2025[[#This Row],[Bruto - Rel.korting]],Q3_2025[[#This Row],[Brutobedrag 2]],Q3_2025[[#This Row],[Brutobedrag 2]]*(100-Q3_2025[[#This Row],[Relatiekorting percentage]])/100)</f>
        <v>1375.0500000000002</v>
      </c>
      <c r="R131" s="3"/>
      <c r="W131"/>
      <c r="AB131"/>
    </row>
    <row r="132" spans="1:28" x14ac:dyDescent="0.3">
      <c r="A132" t="s">
        <v>755</v>
      </c>
      <c r="B132">
        <v>3002030</v>
      </c>
      <c r="C132" t="s">
        <v>99</v>
      </c>
      <c r="D132">
        <v>2</v>
      </c>
      <c r="E132" s="10">
        <v>82.4</v>
      </c>
      <c r="F132" s="10">
        <v>164.8</v>
      </c>
      <c r="G132" s="10">
        <v>164.8</v>
      </c>
      <c r="H132">
        <v>0</v>
      </c>
      <c r="I132" s="51" t="str">
        <f>_xlfn.XLOOKUP(Q3_2025[[#This Row],[Artikelnr]],Artikel_prijzen[Artnr],Artikel_prijzen[Groep],"")</f>
        <v/>
      </c>
      <c r="J132" s="10" t="str">
        <f>_xlfn.XLOOKUP(Q3_2025[[#This Row],[Artikelnr]],Artikel_prijzen[Artnr],Artikel_prijzen[Prijs 2025],"")</f>
        <v/>
      </c>
      <c r="K132" t="str">
        <f>IF(Q3_2025[[#This Row],[Artikelprijs]]&lt;&gt;"",IF(Q3_2025[[#This Row],[Stuksprijs]]=Q3_2025[[#This Row],[Artikelprijs]],"Prijs gelijk","Prijs wijkt af"),"")</f>
        <v/>
      </c>
      <c r="L132" t="str">
        <f>IF(Q3_2025[[#This Row],[Relatiekorting percentage]]=0,
    "Nvt",
    IF(Q3_2025[[#This Row],[Brutobedrag 2]] &lt; Q3_2025[[#This Row],[Bruto - Rel.korting]],
        "Nee",
        "Ja"))</f>
        <v>Nvt</v>
      </c>
      <c r="M132" s="10">
        <f>IF(Q3_2025[[#This Row],[Artikelprijs]]&lt;&gt;"",Q3_2025[[#This Row],[Artikelprijs]],Q3_2025[[#This Row],[Stuksprijs]])</f>
        <v>82.4</v>
      </c>
      <c r="N132" s="10">
        <f>Q3_2025[[#This Row],[Besteld]]*Q3_2025[[#This Row],[Prijs 2]]</f>
        <v>164.8</v>
      </c>
      <c r="O132" s="10">
        <f>IF(Q3_2025[[#This Row],[Brutobedrag 2]]&lt;Q3_2025[[#This Row],[Bruto - Rel.korting]],Q3_2025[[#This Row],[Brutobedrag 2]],Q3_2025[[#This Row],[Brutobedrag 2]]*(100-Q3_2025[[#This Row],[Relatiekorting percentage]])/100)</f>
        <v>164.8</v>
      </c>
      <c r="R132" s="3"/>
      <c r="W132"/>
      <c r="AB132"/>
    </row>
    <row r="133" spans="1:28" x14ac:dyDescent="0.3">
      <c r="A133" t="s">
        <v>755</v>
      </c>
      <c r="B133">
        <v>5022023</v>
      </c>
      <c r="C133" t="s">
        <v>489</v>
      </c>
      <c r="D133">
        <v>1</v>
      </c>
      <c r="E133" s="10">
        <v>339.47</v>
      </c>
      <c r="F133" s="10">
        <v>339.47</v>
      </c>
      <c r="G133" s="10">
        <v>339.47</v>
      </c>
      <c r="H133">
        <v>0</v>
      </c>
      <c r="I133" s="51" t="str">
        <f>_xlfn.XLOOKUP(Q3_2025[[#This Row],[Artikelnr]],Artikel_prijzen[Artnr],Artikel_prijzen[Groep],"")</f>
        <v>Elektra</v>
      </c>
      <c r="J133" s="10">
        <f>_xlfn.XLOOKUP(Q3_2025[[#This Row],[Artikelnr]],Artikel_prijzen[Artnr],Artikel_prijzen[Prijs 2025],"")</f>
        <v>252.35</v>
      </c>
      <c r="K133" t="str">
        <f>IF(Q3_2025[[#This Row],[Artikelprijs]]&lt;&gt;"",IF(Q3_2025[[#This Row],[Stuksprijs]]=Q3_2025[[#This Row],[Artikelprijs]],"Prijs gelijk","Prijs wijkt af"),"")</f>
        <v>Prijs wijkt af</v>
      </c>
      <c r="L133" t="str">
        <f>IF(Q3_2025[[#This Row],[Relatiekorting percentage]]=0,
    "Nvt",
    IF(Q3_2025[[#This Row],[Brutobedrag 2]] &lt; Q3_2025[[#This Row],[Bruto - Rel.korting]],
        "Nee",
        "Ja"))</f>
        <v>Nvt</v>
      </c>
      <c r="M133" s="10">
        <f>IF(Q3_2025[[#This Row],[Artikelprijs]]&lt;&gt;"",Q3_2025[[#This Row],[Artikelprijs]],Q3_2025[[#This Row],[Stuksprijs]])</f>
        <v>252.35</v>
      </c>
      <c r="N133" s="10">
        <f>Q3_2025[[#This Row],[Besteld]]*Q3_2025[[#This Row],[Prijs 2]]</f>
        <v>252.35</v>
      </c>
      <c r="O133" s="10">
        <f>IF(Q3_2025[[#This Row],[Brutobedrag 2]]&lt;Q3_2025[[#This Row],[Bruto - Rel.korting]],Q3_2025[[#This Row],[Brutobedrag 2]],Q3_2025[[#This Row],[Brutobedrag 2]]*(100-Q3_2025[[#This Row],[Relatiekorting percentage]])/100)</f>
        <v>252.35</v>
      </c>
      <c r="R133" s="3"/>
      <c r="W133"/>
      <c r="AB133"/>
    </row>
    <row r="134" spans="1:28" x14ac:dyDescent="0.3">
      <c r="A134" t="s">
        <v>755</v>
      </c>
      <c r="B134">
        <v>5022023</v>
      </c>
      <c r="C134" t="s">
        <v>489</v>
      </c>
      <c r="D134">
        <v>1</v>
      </c>
      <c r="E134" s="10">
        <v>339.47</v>
      </c>
      <c r="F134" s="10">
        <v>339.47</v>
      </c>
      <c r="G134" s="10">
        <v>339.47</v>
      </c>
      <c r="H134">
        <v>0</v>
      </c>
      <c r="I134" s="51" t="str">
        <f>_xlfn.XLOOKUP(Q3_2025[[#This Row],[Artikelnr]],Artikel_prijzen[Artnr],Artikel_prijzen[Groep],"")</f>
        <v>Elektra</v>
      </c>
      <c r="J134" s="10">
        <f>_xlfn.XLOOKUP(Q3_2025[[#This Row],[Artikelnr]],Artikel_prijzen[Artnr],Artikel_prijzen[Prijs 2025],"")</f>
        <v>252.35</v>
      </c>
      <c r="K134" t="str">
        <f>IF(Q3_2025[[#This Row],[Artikelprijs]]&lt;&gt;"",IF(Q3_2025[[#This Row],[Stuksprijs]]=Q3_2025[[#This Row],[Artikelprijs]],"Prijs gelijk","Prijs wijkt af"),"")</f>
        <v>Prijs wijkt af</v>
      </c>
      <c r="L134" t="str">
        <f>IF(Q3_2025[[#This Row],[Relatiekorting percentage]]=0,
    "Nvt",
    IF(Q3_2025[[#This Row],[Brutobedrag 2]] &lt; Q3_2025[[#This Row],[Bruto - Rel.korting]],
        "Nee",
        "Ja"))</f>
        <v>Nvt</v>
      </c>
      <c r="M134" s="10">
        <f>IF(Q3_2025[[#This Row],[Artikelprijs]]&lt;&gt;"",Q3_2025[[#This Row],[Artikelprijs]],Q3_2025[[#This Row],[Stuksprijs]])</f>
        <v>252.35</v>
      </c>
      <c r="N134" s="10">
        <f>Q3_2025[[#This Row],[Besteld]]*Q3_2025[[#This Row],[Prijs 2]]</f>
        <v>252.35</v>
      </c>
      <c r="O134" s="10">
        <f>IF(Q3_2025[[#This Row],[Brutobedrag 2]]&lt;Q3_2025[[#This Row],[Bruto - Rel.korting]],Q3_2025[[#This Row],[Brutobedrag 2]],Q3_2025[[#This Row],[Brutobedrag 2]]*(100-Q3_2025[[#This Row],[Relatiekorting percentage]])/100)</f>
        <v>252.35</v>
      </c>
      <c r="R134" s="3"/>
      <c r="W134"/>
      <c r="AB134"/>
    </row>
    <row r="135" spans="1:28" x14ac:dyDescent="0.3">
      <c r="A135" t="s">
        <v>755</v>
      </c>
      <c r="B135">
        <v>5022032</v>
      </c>
      <c r="C135" t="s">
        <v>503</v>
      </c>
      <c r="D135">
        <v>1</v>
      </c>
      <c r="E135" s="10">
        <v>690.67</v>
      </c>
      <c r="F135" s="10">
        <v>690.67</v>
      </c>
      <c r="G135" s="10">
        <v>690.67</v>
      </c>
      <c r="H135">
        <v>0</v>
      </c>
      <c r="I135" s="51" t="str">
        <f>_xlfn.XLOOKUP(Q3_2025[[#This Row],[Artikelnr]],Artikel_prijzen[Artnr],Artikel_prijzen[Groep],"")</f>
        <v>Elektra</v>
      </c>
      <c r="J135" s="10">
        <f>_xlfn.XLOOKUP(Q3_2025[[#This Row],[Artikelnr]],Artikel_prijzen[Artnr],Artikel_prijzen[Prijs 2025],"")</f>
        <v>458.35</v>
      </c>
      <c r="K135" t="str">
        <f>IF(Q3_2025[[#This Row],[Artikelprijs]]&lt;&gt;"",IF(Q3_2025[[#This Row],[Stuksprijs]]=Q3_2025[[#This Row],[Artikelprijs]],"Prijs gelijk","Prijs wijkt af"),"")</f>
        <v>Prijs wijkt af</v>
      </c>
      <c r="L135" t="str">
        <f>IF(Q3_2025[[#This Row],[Relatiekorting percentage]]=0,
    "Nvt",
    IF(Q3_2025[[#This Row],[Brutobedrag 2]] &lt; Q3_2025[[#This Row],[Bruto - Rel.korting]],
        "Nee",
        "Ja"))</f>
        <v>Nvt</v>
      </c>
      <c r="M135" s="10">
        <f>IF(Q3_2025[[#This Row],[Artikelprijs]]&lt;&gt;"",Q3_2025[[#This Row],[Artikelprijs]],Q3_2025[[#This Row],[Stuksprijs]])</f>
        <v>458.35</v>
      </c>
      <c r="N135" s="10">
        <f>Q3_2025[[#This Row],[Besteld]]*Q3_2025[[#This Row],[Prijs 2]]</f>
        <v>458.35</v>
      </c>
      <c r="O135" s="10">
        <f>IF(Q3_2025[[#This Row],[Brutobedrag 2]]&lt;Q3_2025[[#This Row],[Bruto - Rel.korting]],Q3_2025[[#This Row],[Brutobedrag 2]],Q3_2025[[#This Row],[Brutobedrag 2]]*(100-Q3_2025[[#This Row],[Relatiekorting percentage]])/100)</f>
        <v>458.35</v>
      </c>
      <c r="R135" s="3"/>
      <c r="W135"/>
      <c r="AB135"/>
    </row>
    <row r="136" spans="1:28" x14ac:dyDescent="0.3">
      <c r="A136" t="s">
        <v>755</v>
      </c>
      <c r="B136">
        <v>5021030</v>
      </c>
      <c r="C136" t="s">
        <v>546</v>
      </c>
      <c r="D136">
        <v>2</v>
      </c>
      <c r="E136" s="10">
        <v>175</v>
      </c>
      <c r="F136" s="10">
        <v>350</v>
      </c>
      <c r="G136" s="10">
        <v>350</v>
      </c>
      <c r="H136">
        <v>0</v>
      </c>
      <c r="I136" s="51" t="str">
        <f>_xlfn.XLOOKUP(Q3_2025[[#This Row],[Artikelnr]],Artikel_prijzen[Artnr],Artikel_prijzen[Groep],"")</f>
        <v>Elektra</v>
      </c>
      <c r="J136" s="10">
        <f>_xlfn.XLOOKUP(Q3_2025[[#This Row],[Artikelnr]],Artikel_prijzen[Artnr],Artikel_prijzen[Prijs 2025],"")</f>
        <v>106.8625</v>
      </c>
      <c r="K136" t="str">
        <f>IF(Q3_2025[[#This Row],[Artikelprijs]]&lt;&gt;"",IF(Q3_2025[[#This Row],[Stuksprijs]]=Q3_2025[[#This Row],[Artikelprijs]],"Prijs gelijk","Prijs wijkt af"),"")</f>
        <v>Prijs wijkt af</v>
      </c>
      <c r="L136" t="str">
        <f>IF(Q3_2025[[#This Row],[Relatiekorting percentage]]=0,
    "Nvt",
    IF(Q3_2025[[#This Row],[Brutobedrag 2]] &lt; Q3_2025[[#This Row],[Bruto - Rel.korting]],
        "Nee",
        "Ja"))</f>
        <v>Nvt</v>
      </c>
      <c r="M136" s="10">
        <f>IF(Q3_2025[[#This Row],[Artikelprijs]]&lt;&gt;"",Q3_2025[[#This Row],[Artikelprijs]],Q3_2025[[#This Row],[Stuksprijs]])</f>
        <v>106.8625</v>
      </c>
      <c r="N136" s="10">
        <f>Q3_2025[[#This Row],[Besteld]]*Q3_2025[[#This Row],[Prijs 2]]</f>
        <v>213.72499999999999</v>
      </c>
      <c r="O136" s="10">
        <f>IF(Q3_2025[[#This Row],[Brutobedrag 2]]&lt;Q3_2025[[#This Row],[Bruto - Rel.korting]],Q3_2025[[#This Row],[Brutobedrag 2]],Q3_2025[[#This Row],[Brutobedrag 2]]*(100-Q3_2025[[#This Row],[Relatiekorting percentage]])/100)</f>
        <v>213.72499999999999</v>
      </c>
      <c r="R136" s="3"/>
      <c r="W136"/>
      <c r="AB136"/>
    </row>
    <row r="137" spans="1:28" x14ac:dyDescent="0.3">
      <c r="A137" t="s">
        <v>755</v>
      </c>
      <c r="B137">
        <v>5021030</v>
      </c>
      <c r="C137" t="s">
        <v>546</v>
      </c>
      <c r="D137">
        <v>1</v>
      </c>
      <c r="E137" s="10">
        <v>175</v>
      </c>
      <c r="F137" s="10">
        <v>175</v>
      </c>
      <c r="G137" s="10">
        <v>175</v>
      </c>
      <c r="H137">
        <v>0</v>
      </c>
      <c r="I137" s="51" t="str">
        <f>_xlfn.XLOOKUP(Q3_2025[[#This Row],[Artikelnr]],Artikel_prijzen[Artnr],Artikel_prijzen[Groep],"")</f>
        <v>Elektra</v>
      </c>
      <c r="J137" s="10">
        <f>_xlfn.XLOOKUP(Q3_2025[[#This Row],[Artikelnr]],Artikel_prijzen[Artnr],Artikel_prijzen[Prijs 2025],"")</f>
        <v>106.8625</v>
      </c>
      <c r="K137" t="str">
        <f>IF(Q3_2025[[#This Row],[Artikelprijs]]&lt;&gt;"",IF(Q3_2025[[#This Row],[Stuksprijs]]=Q3_2025[[#This Row],[Artikelprijs]],"Prijs gelijk","Prijs wijkt af"),"")</f>
        <v>Prijs wijkt af</v>
      </c>
      <c r="L137" t="str">
        <f>IF(Q3_2025[[#This Row],[Relatiekorting percentage]]=0,
    "Nvt",
    IF(Q3_2025[[#This Row],[Brutobedrag 2]] &lt; Q3_2025[[#This Row],[Bruto - Rel.korting]],
        "Nee",
        "Ja"))</f>
        <v>Nvt</v>
      </c>
      <c r="M137" s="10">
        <f>IF(Q3_2025[[#This Row],[Artikelprijs]]&lt;&gt;"",Q3_2025[[#This Row],[Artikelprijs]],Q3_2025[[#This Row],[Stuksprijs]])</f>
        <v>106.8625</v>
      </c>
      <c r="N137" s="10">
        <f>Q3_2025[[#This Row],[Besteld]]*Q3_2025[[#This Row],[Prijs 2]]</f>
        <v>106.8625</v>
      </c>
      <c r="O137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137" s="3"/>
      <c r="W137"/>
      <c r="AB137"/>
    </row>
    <row r="138" spans="1:28" x14ac:dyDescent="0.3">
      <c r="A138" t="s">
        <v>755</v>
      </c>
      <c r="B138">
        <v>5022052</v>
      </c>
      <c r="C138" t="s">
        <v>597</v>
      </c>
      <c r="D138">
        <v>1</v>
      </c>
      <c r="E138" s="10">
        <v>751.04</v>
      </c>
      <c r="F138" s="10">
        <v>751.04</v>
      </c>
      <c r="G138" s="10">
        <v>751.04</v>
      </c>
      <c r="H138">
        <v>0</v>
      </c>
      <c r="I138" s="51" t="str">
        <f>_xlfn.XLOOKUP(Q3_2025[[#This Row],[Artikelnr]],Artikel_prijzen[Artnr],Artikel_prijzen[Groep],"")</f>
        <v>Elektra</v>
      </c>
      <c r="J138" s="10">
        <f>_xlfn.XLOOKUP(Q3_2025[[#This Row],[Artikelnr]],Artikel_prijzen[Artnr],Artikel_prijzen[Prijs 2025],"")</f>
        <v>576.79999999999995</v>
      </c>
      <c r="K138" t="str">
        <f>IF(Q3_2025[[#This Row],[Artikelprijs]]&lt;&gt;"",IF(Q3_2025[[#This Row],[Stuksprijs]]=Q3_2025[[#This Row],[Artikelprijs]],"Prijs gelijk","Prijs wijkt af"),"")</f>
        <v>Prijs wijkt af</v>
      </c>
      <c r="L138" t="str">
        <f>IF(Q3_2025[[#This Row],[Relatiekorting percentage]]=0,
    "Nvt",
    IF(Q3_2025[[#This Row],[Brutobedrag 2]] &lt; Q3_2025[[#This Row],[Bruto - Rel.korting]],
        "Nee",
        "Ja"))</f>
        <v>Nvt</v>
      </c>
      <c r="M138" s="10">
        <f>IF(Q3_2025[[#This Row],[Artikelprijs]]&lt;&gt;"",Q3_2025[[#This Row],[Artikelprijs]],Q3_2025[[#This Row],[Stuksprijs]])</f>
        <v>576.79999999999995</v>
      </c>
      <c r="N138" s="10">
        <f>Q3_2025[[#This Row],[Besteld]]*Q3_2025[[#This Row],[Prijs 2]]</f>
        <v>576.79999999999995</v>
      </c>
      <c r="O138" s="10">
        <f>IF(Q3_2025[[#This Row],[Brutobedrag 2]]&lt;Q3_2025[[#This Row],[Bruto - Rel.korting]],Q3_2025[[#This Row],[Brutobedrag 2]],Q3_2025[[#This Row],[Brutobedrag 2]]*(100-Q3_2025[[#This Row],[Relatiekorting percentage]])/100)</f>
        <v>576.79999999999995</v>
      </c>
      <c r="R138" s="3"/>
      <c r="W138"/>
      <c r="AB138"/>
    </row>
    <row r="139" spans="1:28" x14ac:dyDescent="0.3">
      <c r="A139" t="s">
        <v>755</v>
      </c>
      <c r="B139">
        <v>5022026</v>
      </c>
      <c r="C139" t="s">
        <v>492</v>
      </c>
      <c r="D139">
        <v>1</v>
      </c>
      <c r="E139" s="10">
        <v>403.24</v>
      </c>
      <c r="F139" s="10">
        <v>403.24</v>
      </c>
      <c r="G139" s="10">
        <v>403.24</v>
      </c>
      <c r="H139">
        <v>0</v>
      </c>
      <c r="I139" s="51" t="str">
        <f>_xlfn.XLOOKUP(Q3_2025[[#This Row],[Artikelnr]],Artikel_prijzen[Artnr],Artikel_prijzen[Groep],"")</f>
        <v>Elektra</v>
      </c>
      <c r="J139" s="10">
        <f>_xlfn.XLOOKUP(Q3_2025[[#This Row],[Artikelnr]],Artikel_prijzen[Artnr],Artikel_prijzen[Prijs 2025],"")</f>
        <v>298.7</v>
      </c>
      <c r="K139" t="str">
        <f>IF(Q3_2025[[#This Row],[Artikelprijs]]&lt;&gt;"",IF(Q3_2025[[#This Row],[Stuksprijs]]=Q3_2025[[#This Row],[Artikelprijs]],"Prijs gelijk","Prijs wijkt af"),"")</f>
        <v>Prijs wijkt af</v>
      </c>
      <c r="L139" t="str">
        <f>IF(Q3_2025[[#This Row],[Relatiekorting percentage]]=0,
    "Nvt",
    IF(Q3_2025[[#This Row],[Brutobedrag 2]] &lt; Q3_2025[[#This Row],[Bruto - Rel.korting]],
        "Nee",
        "Ja"))</f>
        <v>Nvt</v>
      </c>
      <c r="M139" s="10">
        <f>IF(Q3_2025[[#This Row],[Artikelprijs]]&lt;&gt;"",Q3_2025[[#This Row],[Artikelprijs]],Q3_2025[[#This Row],[Stuksprijs]])</f>
        <v>298.7</v>
      </c>
      <c r="N139" s="10">
        <f>Q3_2025[[#This Row],[Besteld]]*Q3_2025[[#This Row],[Prijs 2]]</f>
        <v>298.7</v>
      </c>
      <c r="O139" s="10">
        <f>IF(Q3_2025[[#This Row],[Brutobedrag 2]]&lt;Q3_2025[[#This Row],[Bruto - Rel.korting]],Q3_2025[[#This Row],[Brutobedrag 2]],Q3_2025[[#This Row],[Brutobedrag 2]]*(100-Q3_2025[[#This Row],[Relatiekorting percentage]])/100)</f>
        <v>298.7</v>
      </c>
      <c r="R139" s="3"/>
      <c r="W139"/>
      <c r="AB139"/>
    </row>
    <row r="140" spans="1:28" x14ac:dyDescent="0.3">
      <c r="A140" t="s">
        <v>755</v>
      </c>
      <c r="B140">
        <v>5022026</v>
      </c>
      <c r="C140" t="s">
        <v>492</v>
      </c>
      <c r="D140">
        <v>-1</v>
      </c>
      <c r="E140" s="10">
        <v>403.24</v>
      </c>
      <c r="F140" s="10">
        <v>-403.24</v>
      </c>
      <c r="G140" s="10">
        <v>-403.24</v>
      </c>
      <c r="H140">
        <v>0</v>
      </c>
      <c r="I140" s="51" t="str">
        <f>_xlfn.XLOOKUP(Q3_2025[[#This Row],[Artikelnr]],Artikel_prijzen[Artnr],Artikel_prijzen[Groep],"")</f>
        <v>Elektra</v>
      </c>
      <c r="J140" s="10">
        <f>_xlfn.XLOOKUP(Q3_2025[[#This Row],[Artikelnr]],Artikel_prijzen[Artnr],Artikel_prijzen[Prijs 2025],"")</f>
        <v>298.7</v>
      </c>
      <c r="K140" t="str">
        <f>IF(Q3_2025[[#This Row],[Artikelprijs]]&lt;&gt;"",IF(Q3_2025[[#This Row],[Stuksprijs]]=Q3_2025[[#This Row],[Artikelprijs]],"Prijs gelijk","Prijs wijkt af"),"")</f>
        <v>Prijs wijkt af</v>
      </c>
      <c r="L140" t="str">
        <f>IF(Q3_2025[[#This Row],[Relatiekorting percentage]]=0,
    "Nvt",
    IF(Q3_2025[[#This Row],[Brutobedrag 2]] &lt; Q3_2025[[#This Row],[Bruto - Rel.korting]],
        "Nee",
        "Ja"))</f>
        <v>Nvt</v>
      </c>
      <c r="M140" s="10">
        <f>IF(Q3_2025[[#This Row],[Artikelprijs]]&lt;&gt;"",Q3_2025[[#This Row],[Artikelprijs]],Q3_2025[[#This Row],[Stuksprijs]])</f>
        <v>298.7</v>
      </c>
      <c r="N140" s="10">
        <f>Q3_2025[[#This Row],[Besteld]]*Q3_2025[[#This Row],[Prijs 2]]</f>
        <v>-298.7</v>
      </c>
      <c r="O140" s="10">
        <f>IF(Q3_2025[[#This Row],[Brutobedrag 2]]&lt;Q3_2025[[#This Row],[Bruto - Rel.korting]],Q3_2025[[#This Row],[Brutobedrag 2]],Q3_2025[[#This Row],[Brutobedrag 2]]*(100-Q3_2025[[#This Row],[Relatiekorting percentage]])/100)</f>
        <v>-298.7</v>
      </c>
      <c r="R140" s="3"/>
      <c r="W140"/>
      <c r="AB140"/>
    </row>
    <row r="141" spans="1:28" x14ac:dyDescent="0.3">
      <c r="A141" t="s">
        <v>755</v>
      </c>
      <c r="B141">
        <v>5020003</v>
      </c>
      <c r="C141" t="s">
        <v>258</v>
      </c>
      <c r="D141">
        <v>1</v>
      </c>
      <c r="E141" s="10">
        <v>66.95</v>
      </c>
      <c r="F141" s="10">
        <v>66.95</v>
      </c>
      <c r="G141" s="10">
        <v>66.95</v>
      </c>
      <c r="H141">
        <v>0</v>
      </c>
      <c r="I141" s="51" t="str">
        <f>_xlfn.XLOOKUP(Q3_2025[[#This Row],[Artikelnr]],Artikel_prijzen[Artnr],Artikel_prijzen[Groep],"")</f>
        <v/>
      </c>
      <c r="J141" s="10" t="str">
        <f>_xlfn.XLOOKUP(Q3_2025[[#This Row],[Artikelnr]],Artikel_prijzen[Artnr],Artikel_prijzen[Prijs 2025],"")</f>
        <v/>
      </c>
      <c r="K141" t="str">
        <f>IF(Q3_2025[[#This Row],[Artikelprijs]]&lt;&gt;"",IF(Q3_2025[[#This Row],[Stuksprijs]]=Q3_2025[[#This Row],[Artikelprijs]],"Prijs gelijk","Prijs wijkt af"),"")</f>
        <v/>
      </c>
      <c r="L141" t="str">
        <f>IF(Q3_2025[[#This Row],[Relatiekorting percentage]]=0,
    "Nvt",
    IF(Q3_2025[[#This Row],[Brutobedrag 2]] &lt; Q3_2025[[#This Row],[Bruto - Rel.korting]],
        "Nee",
        "Ja"))</f>
        <v>Nvt</v>
      </c>
      <c r="M141" s="10">
        <f>IF(Q3_2025[[#This Row],[Artikelprijs]]&lt;&gt;"",Q3_2025[[#This Row],[Artikelprijs]],Q3_2025[[#This Row],[Stuksprijs]])</f>
        <v>66.95</v>
      </c>
      <c r="N141" s="10">
        <f>Q3_2025[[#This Row],[Besteld]]*Q3_2025[[#This Row],[Prijs 2]]</f>
        <v>66.95</v>
      </c>
      <c r="O141" s="10">
        <f>IF(Q3_2025[[#This Row],[Brutobedrag 2]]&lt;Q3_2025[[#This Row],[Bruto - Rel.korting]],Q3_2025[[#This Row],[Brutobedrag 2]],Q3_2025[[#This Row],[Brutobedrag 2]]*(100-Q3_2025[[#This Row],[Relatiekorting percentage]])/100)</f>
        <v>66.95</v>
      </c>
      <c r="R141" s="3"/>
      <c r="W141"/>
      <c r="AB141"/>
    </row>
    <row r="142" spans="1:28" x14ac:dyDescent="0.3">
      <c r="A142" t="s">
        <v>755</v>
      </c>
      <c r="B142">
        <v>5020003</v>
      </c>
      <c r="C142" t="s">
        <v>258</v>
      </c>
      <c r="D142">
        <v>-1</v>
      </c>
      <c r="E142" s="10">
        <v>66.95</v>
      </c>
      <c r="F142" s="10">
        <v>-66.95</v>
      </c>
      <c r="G142" s="10">
        <v>-66.95</v>
      </c>
      <c r="H142">
        <v>0</v>
      </c>
      <c r="I142" s="51" t="str">
        <f>_xlfn.XLOOKUP(Q3_2025[[#This Row],[Artikelnr]],Artikel_prijzen[Artnr],Artikel_prijzen[Groep],"")</f>
        <v/>
      </c>
      <c r="J142" s="10" t="str">
        <f>_xlfn.XLOOKUP(Q3_2025[[#This Row],[Artikelnr]],Artikel_prijzen[Artnr],Artikel_prijzen[Prijs 2025],"")</f>
        <v/>
      </c>
      <c r="K142" t="str">
        <f>IF(Q3_2025[[#This Row],[Artikelprijs]]&lt;&gt;"",IF(Q3_2025[[#This Row],[Stuksprijs]]=Q3_2025[[#This Row],[Artikelprijs]],"Prijs gelijk","Prijs wijkt af"),"")</f>
        <v/>
      </c>
      <c r="L142" t="str">
        <f>IF(Q3_2025[[#This Row],[Relatiekorting percentage]]=0,
    "Nvt",
    IF(Q3_2025[[#This Row],[Brutobedrag 2]] &lt; Q3_2025[[#This Row],[Bruto - Rel.korting]],
        "Nee",
        "Ja"))</f>
        <v>Nvt</v>
      </c>
      <c r="M142" s="10">
        <f>IF(Q3_2025[[#This Row],[Artikelprijs]]&lt;&gt;"",Q3_2025[[#This Row],[Artikelprijs]],Q3_2025[[#This Row],[Stuksprijs]])</f>
        <v>66.95</v>
      </c>
      <c r="N142" s="10">
        <f>Q3_2025[[#This Row],[Besteld]]*Q3_2025[[#This Row],[Prijs 2]]</f>
        <v>-66.95</v>
      </c>
      <c r="O142" s="10">
        <f>IF(Q3_2025[[#This Row],[Brutobedrag 2]]&lt;Q3_2025[[#This Row],[Bruto - Rel.korting]],Q3_2025[[#This Row],[Brutobedrag 2]],Q3_2025[[#This Row],[Brutobedrag 2]]*(100-Q3_2025[[#This Row],[Relatiekorting percentage]])/100)</f>
        <v>-66.95</v>
      </c>
      <c r="R142" s="3"/>
      <c r="W142"/>
      <c r="AB142"/>
    </row>
    <row r="143" spans="1:28" x14ac:dyDescent="0.3">
      <c r="A143" t="s">
        <v>755</v>
      </c>
      <c r="B143">
        <v>5021030</v>
      </c>
      <c r="C143" t="s">
        <v>546</v>
      </c>
      <c r="D143">
        <v>2</v>
      </c>
      <c r="E143" s="10">
        <v>175</v>
      </c>
      <c r="F143" s="10">
        <v>350</v>
      </c>
      <c r="G143" s="10">
        <v>350</v>
      </c>
      <c r="H143">
        <v>0</v>
      </c>
      <c r="I143" s="51" t="str">
        <f>_xlfn.XLOOKUP(Q3_2025[[#This Row],[Artikelnr]],Artikel_prijzen[Artnr],Artikel_prijzen[Groep],"")</f>
        <v>Elektra</v>
      </c>
      <c r="J143" s="10">
        <f>_xlfn.XLOOKUP(Q3_2025[[#This Row],[Artikelnr]],Artikel_prijzen[Artnr],Artikel_prijzen[Prijs 2025],"")</f>
        <v>106.8625</v>
      </c>
      <c r="K143" t="str">
        <f>IF(Q3_2025[[#This Row],[Artikelprijs]]&lt;&gt;"",IF(Q3_2025[[#This Row],[Stuksprijs]]=Q3_2025[[#This Row],[Artikelprijs]],"Prijs gelijk","Prijs wijkt af"),"")</f>
        <v>Prijs wijkt af</v>
      </c>
      <c r="L143" t="str">
        <f>IF(Q3_2025[[#This Row],[Relatiekorting percentage]]=0,
    "Nvt",
    IF(Q3_2025[[#This Row],[Brutobedrag 2]] &lt; Q3_2025[[#This Row],[Bruto - Rel.korting]],
        "Nee",
        "Ja"))</f>
        <v>Nvt</v>
      </c>
      <c r="M143" s="10">
        <f>IF(Q3_2025[[#This Row],[Artikelprijs]]&lt;&gt;"",Q3_2025[[#This Row],[Artikelprijs]],Q3_2025[[#This Row],[Stuksprijs]])</f>
        <v>106.8625</v>
      </c>
      <c r="N143" s="10">
        <f>Q3_2025[[#This Row],[Besteld]]*Q3_2025[[#This Row],[Prijs 2]]</f>
        <v>213.72499999999999</v>
      </c>
      <c r="O143" s="10">
        <f>IF(Q3_2025[[#This Row],[Brutobedrag 2]]&lt;Q3_2025[[#This Row],[Bruto - Rel.korting]],Q3_2025[[#This Row],[Brutobedrag 2]],Q3_2025[[#This Row],[Brutobedrag 2]]*(100-Q3_2025[[#This Row],[Relatiekorting percentage]])/100)</f>
        <v>213.72499999999999</v>
      </c>
      <c r="R143" s="3"/>
      <c r="W143"/>
      <c r="AB143"/>
    </row>
    <row r="144" spans="1:28" x14ac:dyDescent="0.3">
      <c r="A144" t="s">
        <v>755</v>
      </c>
      <c r="B144">
        <v>5021030</v>
      </c>
      <c r="C144" t="s">
        <v>546</v>
      </c>
      <c r="D144">
        <v>2</v>
      </c>
      <c r="E144" s="10">
        <v>175</v>
      </c>
      <c r="F144" s="10">
        <v>350</v>
      </c>
      <c r="G144" s="10">
        <v>350</v>
      </c>
      <c r="H144">
        <v>0</v>
      </c>
      <c r="I144" s="51" t="str">
        <f>_xlfn.XLOOKUP(Q3_2025[[#This Row],[Artikelnr]],Artikel_prijzen[Artnr],Artikel_prijzen[Groep],"")</f>
        <v>Elektra</v>
      </c>
      <c r="J144" s="10">
        <f>_xlfn.XLOOKUP(Q3_2025[[#This Row],[Artikelnr]],Artikel_prijzen[Artnr],Artikel_prijzen[Prijs 2025],"")</f>
        <v>106.8625</v>
      </c>
      <c r="K144" t="str">
        <f>IF(Q3_2025[[#This Row],[Artikelprijs]]&lt;&gt;"",IF(Q3_2025[[#This Row],[Stuksprijs]]=Q3_2025[[#This Row],[Artikelprijs]],"Prijs gelijk","Prijs wijkt af"),"")</f>
        <v>Prijs wijkt af</v>
      </c>
      <c r="L144" t="str">
        <f>IF(Q3_2025[[#This Row],[Relatiekorting percentage]]=0,
    "Nvt",
    IF(Q3_2025[[#This Row],[Brutobedrag 2]] &lt; Q3_2025[[#This Row],[Bruto - Rel.korting]],
        "Nee",
        "Ja"))</f>
        <v>Nvt</v>
      </c>
      <c r="M144" s="10">
        <f>IF(Q3_2025[[#This Row],[Artikelprijs]]&lt;&gt;"",Q3_2025[[#This Row],[Artikelprijs]],Q3_2025[[#This Row],[Stuksprijs]])</f>
        <v>106.8625</v>
      </c>
      <c r="N144" s="10">
        <f>Q3_2025[[#This Row],[Besteld]]*Q3_2025[[#This Row],[Prijs 2]]</f>
        <v>213.72499999999999</v>
      </c>
      <c r="O144" s="10">
        <f>IF(Q3_2025[[#This Row],[Brutobedrag 2]]&lt;Q3_2025[[#This Row],[Bruto - Rel.korting]],Q3_2025[[#This Row],[Brutobedrag 2]],Q3_2025[[#This Row],[Brutobedrag 2]]*(100-Q3_2025[[#This Row],[Relatiekorting percentage]])/100)</f>
        <v>213.72499999999999</v>
      </c>
      <c r="R144" s="3"/>
      <c r="W144"/>
      <c r="AB144"/>
    </row>
    <row r="145" spans="1:28" x14ac:dyDescent="0.3">
      <c r="A145" t="s">
        <v>755</v>
      </c>
      <c r="B145">
        <v>5021030</v>
      </c>
      <c r="C145" t="s">
        <v>546</v>
      </c>
      <c r="D145">
        <v>1</v>
      </c>
      <c r="E145" s="10">
        <v>175</v>
      </c>
      <c r="F145" s="10">
        <v>175</v>
      </c>
      <c r="G145" s="10">
        <v>175</v>
      </c>
      <c r="H145">
        <v>0</v>
      </c>
      <c r="I145" s="51" t="str">
        <f>_xlfn.XLOOKUP(Q3_2025[[#This Row],[Artikelnr]],Artikel_prijzen[Artnr],Artikel_prijzen[Groep],"")</f>
        <v>Elektra</v>
      </c>
      <c r="J145" s="10">
        <f>_xlfn.XLOOKUP(Q3_2025[[#This Row],[Artikelnr]],Artikel_prijzen[Artnr],Artikel_prijzen[Prijs 2025],"")</f>
        <v>106.8625</v>
      </c>
      <c r="K145" t="str">
        <f>IF(Q3_2025[[#This Row],[Artikelprijs]]&lt;&gt;"",IF(Q3_2025[[#This Row],[Stuksprijs]]=Q3_2025[[#This Row],[Artikelprijs]],"Prijs gelijk","Prijs wijkt af"),"")</f>
        <v>Prijs wijkt af</v>
      </c>
      <c r="L145" t="str">
        <f>IF(Q3_2025[[#This Row],[Relatiekorting percentage]]=0,
    "Nvt",
    IF(Q3_2025[[#This Row],[Brutobedrag 2]] &lt; Q3_2025[[#This Row],[Bruto - Rel.korting]],
        "Nee",
        "Ja"))</f>
        <v>Nvt</v>
      </c>
      <c r="M145" s="10">
        <f>IF(Q3_2025[[#This Row],[Artikelprijs]]&lt;&gt;"",Q3_2025[[#This Row],[Artikelprijs]],Q3_2025[[#This Row],[Stuksprijs]])</f>
        <v>106.8625</v>
      </c>
      <c r="N145" s="10">
        <f>Q3_2025[[#This Row],[Besteld]]*Q3_2025[[#This Row],[Prijs 2]]</f>
        <v>106.8625</v>
      </c>
      <c r="O145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145" s="3"/>
      <c r="W145"/>
      <c r="AB145"/>
    </row>
    <row r="146" spans="1:28" x14ac:dyDescent="0.3">
      <c r="A146" t="s">
        <v>755</v>
      </c>
      <c r="B146">
        <v>5022030</v>
      </c>
      <c r="C146" t="s">
        <v>500</v>
      </c>
      <c r="D146">
        <v>1</v>
      </c>
      <c r="E146" s="10">
        <v>560.49</v>
      </c>
      <c r="F146" s="10">
        <v>560.49</v>
      </c>
      <c r="G146" s="10">
        <v>560.49</v>
      </c>
      <c r="H146">
        <v>0</v>
      </c>
      <c r="I146" s="51" t="str">
        <f>_xlfn.XLOOKUP(Q3_2025[[#This Row],[Artikelnr]],Artikel_prijzen[Artnr],Artikel_prijzen[Groep],"")</f>
        <v>Elektra</v>
      </c>
      <c r="J146" s="10">
        <f>_xlfn.XLOOKUP(Q3_2025[[#This Row],[Artikelnr]],Artikel_prijzen[Artnr],Artikel_prijzen[Prijs 2025],"")</f>
        <v>386.25</v>
      </c>
      <c r="K146" t="str">
        <f>IF(Q3_2025[[#This Row],[Artikelprijs]]&lt;&gt;"",IF(Q3_2025[[#This Row],[Stuksprijs]]=Q3_2025[[#This Row],[Artikelprijs]],"Prijs gelijk","Prijs wijkt af"),"")</f>
        <v>Prijs wijkt af</v>
      </c>
      <c r="L146" t="str">
        <f>IF(Q3_2025[[#This Row],[Relatiekorting percentage]]=0,
    "Nvt",
    IF(Q3_2025[[#This Row],[Brutobedrag 2]] &lt; Q3_2025[[#This Row],[Bruto - Rel.korting]],
        "Nee",
        "Ja"))</f>
        <v>Nvt</v>
      </c>
      <c r="M146" s="10">
        <f>IF(Q3_2025[[#This Row],[Artikelprijs]]&lt;&gt;"",Q3_2025[[#This Row],[Artikelprijs]],Q3_2025[[#This Row],[Stuksprijs]])</f>
        <v>386.25</v>
      </c>
      <c r="N146" s="10">
        <f>Q3_2025[[#This Row],[Besteld]]*Q3_2025[[#This Row],[Prijs 2]]</f>
        <v>386.25</v>
      </c>
      <c r="O146" s="10">
        <f>IF(Q3_2025[[#This Row],[Brutobedrag 2]]&lt;Q3_2025[[#This Row],[Bruto - Rel.korting]],Q3_2025[[#This Row],[Brutobedrag 2]],Q3_2025[[#This Row],[Brutobedrag 2]]*(100-Q3_2025[[#This Row],[Relatiekorting percentage]])/100)</f>
        <v>386.25</v>
      </c>
      <c r="R146" s="3"/>
      <c r="W146"/>
      <c r="AB146"/>
    </row>
    <row r="147" spans="1:28" x14ac:dyDescent="0.3">
      <c r="A147" t="s">
        <v>755</v>
      </c>
      <c r="B147">
        <v>5021030</v>
      </c>
      <c r="C147" t="s">
        <v>546</v>
      </c>
      <c r="D147">
        <v>1</v>
      </c>
      <c r="E147" s="10">
        <v>175</v>
      </c>
      <c r="F147" s="10">
        <v>175</v>
      </c>
      <c r="G147" s="10">
        <v>175</v>
      </c>
      <c r="H147">
        <v>0</v>
      </c>
      <c r="I147" s="51" t="str">
        <f>_xlfn.XLOOKUP(Q3_2025[[#This Row],[Artikelnr]],Artikel_prijzen[Artnr],Artikel_prijzen[Groep],"")</f>
        <v>Elektra</v>
      </c>
      <c r="J147" s="10">
        <f>_xlfn.XLOOKUP(Q3_2025[[#This Row],[Artikelnr]],Artikel_prijzen[Artnr],Artikel_prijzen[Prijs 2025],"")</f>
        <v>106.8625</v>
      </c>
      <c r="K147" t="str">
        <f>IF(Q3_2025[[#This Row],[Artikelprijs]]&lt;&gt;"",IF(Q3_2025[[#This Row],[Stuksprijs]]=Q3_2025[[#This Row],[Artikelprijs]],"Prijs gelijk","Prijs wijkt af"),"")</f>
        <v>Prijs wijkt af</v>
      </c>
      <c r="L147" t="str">
        <f>IF(Q3_2025[[#This Row],[Relatiekorting percentage]]=0,
    "Nvt",
    IF(Q3_2025[[#This Row],[Brutobedrag 2]] &lt; Q3_2025[[#This Row],[Bruto - Rel.korting]],
        "Nee",
        "Ja"))</f>
        <v>Nvt</v>
      </c>
      <c r="M147" s="10">
        <f>IF(Q3_2025[[#This Row],[Artikelprijs]]&lt;&gt;"",Q3_2025[[#This Row],[Artikelprijs]],Q3_2025[[#This Row],[Stuksprijs]])</f>
        <v>106.8625</v>
      </c>
      <c r="N147" s="10">
        <f>Q3_2025[[#This Row],[Besteld]]*Q3_2025[[#This Row],[Prijs 2]]</f>
        <v>106.8625</v>
      </c>
      <c r="O147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147" s="3"/>
      <c r="W147"/>
      <c r="AB147"/>
    </row>
    <row r="148" spans="1:28" x14ac:dyDescent="0.3">
      <c r="A148" t="s">
        <v>755</v>
      </c>
      <c r="B148">
        <v>5022023</v>
      </c>
      <c r="C148" t="s">
        <v>489</v>
      </c>
      <c r="D148">
        <v>1</v>
      </c>
      <c r="E148" s="10">
        <v>339.47</v>
      </c>
      <c r="F148" s="10">
        <v>339.47</v>
      </c>
      <c r="G148" s="10">
        <v>339.47</v>
      </c>
      <c r="H148">
        <v>0</v>
      </c>
      <c r="I148" s="51" t="str">
        <f>_xlfn.XLOOKUP(Q3_2025[[#This Row],[Artikelnr]],Artikel_prijzen[Artnr],Artikel_prijzen[Groep],"")</f>
        <v>Elektra</v>
      </c>
      <c r="J148" s="10">
        <f>_xlfn.XLOOKUP(Q3_2025[[#This Row],[Artikelnr]],Artikel_prijzen[Artnr],Artikel_prijzen[Prijs 2025],"")</f>
        <v>252.35</v>
      </c>
      <c r="K148" t="str">
        <f>IF(Q3_2025[[#This Row],[Artikelprijs]]&lt;&gt;"",IF(Q3_2025[[#This Row],[Stuksprijs]]=Q3_2025[[#This Row],[Artikelprijs]],"Prijs gelijk","Prijs wijkt af"),"")</f>
        <v>Prijs wijkt af</v>
      </c>
      <c r="L148" t="str">
        <f>IF(Q3_2025[[#This Row],[Relatiekorting percentage]]=0,
    "Nvt",
    IF(Q3_2025[[#This Row],[Brutobedrag 2]] &lt; Q3_2025[[#This Row],[Bruto - Rel.korting]],
        "Nee",
        "Ja"))</f>
        <v>Nvt</v>
      </c>
      <c r="M148" s="10">
        <f>IF(Q3_2025[[#This Row],[Artikelprijs]]&lt;&gt;"",Q3_2025[[#This Row],[Artikelprijs]],Q3_2025[[#This Row],[Stuksprijs]])</f>
        <v>252.35</v>
      </c>
      <c r="N148" s="10">
        <f>Q3_2025[[#This Row],[Besteld]]*Q3_2025[[#This Row],[Prijs 2]]</f>
        <v>252.35</v>
      </c>
      <c r="O148" s="10">
        <f>IF(Q3_2025[[#This Row],[Brutobedrag 2]]&lt;Q3_2025[[#This Row],[Bruto - Rel.korting]],Q3_2025[[#This Row],[Brutobedrag 2]],Q3_2025[[#This Row],[Brutobedrag 2]]*(100-Q3_2025[[#This Row],[Relatiekorting percentage]])/100)</f>
        <v>252.35</v>
      </c>
      <c r="R148" s="3"/>
      <c r="W148"/>
      <c r="AB148"/>
    </row>
    <row r="149" spans="1:28" x14ac:dyDescent="0.3">
      <c r="A149" t="s">
        <v>755</v>
      </c>
      <c r="B149">
        <v>5022044</v>
      </c>
      <c r="C149" t="s">
        <v>521</v>
      </c>
      <c r="D149">
        <v>1</v>
      </c>
      <c r="E149" s="10">
        <v>1829.96</v>
      </c>
      <c r="F149" s="10">
        <v>1829.96</v>
      </c>
      <c r="G149" s="10">
        <v>1829.96</v>
      </c>
      <c r="H149">
        <v>0</v>
      </c>
      <c r="I149" s="51" t="str">
        <f>_xlfn.XLOOKUP(Q3_2025[[#This Row],[Artikelnr]],Artikel_prijzen[Artnr],Artikel_prijzen[Groep],"")</f>
        <v>Elektra</v>
      </c>
      <c r="J149" s="10">
        <f>_xlfn.XLOOKUP(Q3_2025[[#This Row],[Artikelnr]],Artikel_prijzen[Artnr],Artikel_prijzen[Prijs 2025],"")</f>
        <v>1100</v>
      </c>
      <c r="K149" t="str">
        <f>IF(Q3_2025[[#This Row],[Artikelprijs]]&lt;&gt;"",IF(Q3_2025[[#This Row],[Stuksprijs]]=Q3_2025[[#This Row],[Artikelprijs]],"Prijs gelijk","Prijs wijkt af"),"")</f>
        <v>Prijs wijkt af</v>
      </c>
      <c r="L149" t="str">
        <f>IF(Q3_2025[[#This Row],[Relatiekorting percentage]]=0,
    "Nvt",
    IF(Q3_2025[[#This Row],[Brutobedrag 2]] &lt; Q3_2025[[#This Row],[Bruto - Rel.korting]],
        "Nee",
        "Ja"))</f>
        <v>Nvt</v>
      </c>
      <c r="M149" s="10">
        <f>IF(Q3_2025[[#This Row],[Artikelprijs]]&lt;&gt;"",Q3_2025[[#This Row],[Artikelprijs]],Q3_2025[[#This Row],[Stuksprijs]])</f>
        <v>1100</v>
      </c>
      <c r="N149" s="10">
        <f>Q3_2025[[#This Row],[Besteld]]*Q3_2025[[#This Row],[Prijs 2]]</f>
        <v>1100</v>
      </c>
      <c r="O149" s="10">
        <f>IF(Q3_2025[[#This Row],[Brutobedrag 2]]&lt;Q3_2025[[#This Row],[Bruto - Rel.korting]],Q3_2025[[#This Row],[Brutobedrag 2]],Q3_2025[[#This Row],[Brutobedrag 2]]*(100-Q3_2025[[#This Row],[Relatiekorting percentage]])/100)</f>
        <v>1100</v>
      </c>
      <c r="R149" s="3"/>
      <c r="W149"/>
      <c r="AB149"/>
    </row>
    <row r="150" spans="1:28" x14ac:dyDescent="0.3">
      <c r="A150" t="s">
        <v>755</v>
      </c>
      <c r="B150">
        <v>5021030</v>
      </c>
      <c r="C150" t="s">
        <v>546</v>
      </c>
      <c r="D150">
        <v>1</v>
      </c>
      <c r="E150" s="10">
        <v>175</v>
      </c>
      <c r="F150" s="10">
        <v>175</v>
      </c>
      <c r="G150" s="10">
        <v>175</v>
      </c>
      <c r="H150">
        <v>0</v>
      </c>
      <c r="I150" s="51" t="str">
        <f>_xlfn.XLOOKUP(Q3_2025[[#This Row],[Artikelnr]],Artikel_prijzen[Artnr],Artikel_prijzen[Groep],"")</f>
        <v>Elektra</v>
      </c>
      <c r="J150" s="10">
        <f>_xlfn.XLOOKUP(Q3_2025[[#This Row],[Artikelnr]],Artikel_prijzen[Artnr],Artikel_prijzen[Prijs 2025],"")</f>
        <v>106.8625</v>
      </c>
      <c r="K150" t="str">
        <f>IF(Q3_2025[[#This Row],[Artikelprijs]]&lt;&gt;"",IF(Q3_2025[[#This Row],[Stuksprijs]]=Q3_2025[[#This Row],[Artikelprijs]],"Prijs gelijk","Prijs wijkt af"),"")</f>
        <v>Prijs wijkt af</v>
      </c>
      <c r="L150" t="str">
        <f>IF(Q3_2025[[#This Row],[Relatiekorting percentage]]=0,
    "Nvt",
    IF(Q3_2025[[#This Row],[Brutobedrag 2]] &lt; Q3_2025[[#This Row],[Bruto - Rel.korting]],
        "Nee",
        "Ja"))</f>
        <v>Nvt</v>
      </c>
      <c r="M150" s="10">
        <f>IF(Q3_2025[[#This Row],[Artikelprijs]]&lt;&gt;"",Q3_2025[[#This Row],[Artikelprijs]],Q3_2025[[#This Row],[Stuksprijs]])</f>
        <v>106.8625</v>
      </c>
      <c r="N150" s="10">
        <f>Q3_2025[[#This Row],[Besteld]]*Q3_2025[[#This Row],[Prijs 2]]</f>
        <v>106.8625</v>
      </c>
      <c r="O150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150" s="3"/>
      <c r="W150"/>
      <c r="AB150"/>
    </row>
    <row r="151" spans="1:28" x14ac:dyDescent="0.3">
      <c r="A151" t="s">
        <v>755</v>
      </c>
      <c r="B151">
        <v>5021030</v>
      </c>
      <c r="C151" t="s">
        <v>546</v>
      </c>
      <c r="D151">
        <v>-1</v>
      </c>
      <c r="E151" s="10">
        <v>175</v>
      </c>
      <c r="F151" s="10">
        <v>-175</v>
      </c>
      <c r="G151" s="10">
        <v>-175</v>
      </c>
      <c r="H151">
        <v>0</v>
      </c>
      <c r="I151" s="51" t="str">
        <f>_xlfn.XLOOKUP(Q3_2025[[#This Row],[Artikelnr]],Artikel_prijzen[Artnr],Artikel_prijzen[Groep],"")</f>
        <v>Elektra</v>
      </c>
      <c r="J151" s="10">
        <f>_xlfn.XLOOKUP(Q3_2025[[#This Row],[Artikelnr]],Artikel_prijzen[Artnr],Artikel_prijzen[Prijs 2025],"")</f>
        <v>106.8625</v>
      </c>
      <c r="K151" t="str">
        <f>IF(Q3_2025[[#This Row],[Artikelprijs]]&lt;&gt;"",IF(Q3_2025[[#This Row],[Stuksprijs]]=Q3_2025[[#This Row],[Artikelprijs]],"Prijs gelijk","Prijs wijkt af"),"")</f>
        <v>Prijs wijkt af</v>
      </c>
      <c r="L151" t="str">
        <f>IF(Q3_2025[[#This Row],[Relatiekorting percentage]]=0,
    "Nvt",
    IF(Q3_2025[[#This Row],[Brutobedrag 2]] &lt; Q3_2025[[#This Row],[Bruto - Rel.korting]],
        "Nee",
        "Ja"))</f>
        <v>Nvt</v>
      </c>
      <c r="M151" s="10">
        <f>IF(Q3_2025[[#This Row],[Artikelprijs]]&lt;&gt;"",Q3_2025[[#This Row],[Artikelprijs]],Q3_2025[[#This Row],[Stuksprijs]])</f>
        <v>106.8625</v>
      </c>
      <c r="N151" s="10">
        <f>Q3_2025[[#This Row],[Besteld]]*Q3_2025[[#This Row],[Prijs 2]]</f>
        <v>-106.8625</v>
      </c>
      <c r="O151" s="10">
        <f>IF(Q3_2025[[#This Row],[Brutobedrag 2]]&lt;Q3_2025[[#This Row],[Bruto - Rel.korting]],Q3_2025[[#This Row],[Brutobedrag 2]],Q3_2025[[#This Row],[Brutobedrag 2]]*(100-Q3_2025[[#This Row],[Relatiekorting percentage]])/100)</f>
        <v>-106.8625</v>
      </c>
      <c r="R151" s="3"/>
      <c r="W151"/>
      <c r="AB151"/>
    </row>
    <row r="152" spans="1:28" x14ac:dyDescent="0.3">
      <c r="A152" t="s">
        <v>755</v>
      </c>
      <c r="B152">
        <v>5020009</v>
      </c>
      <c r="C152" t="s">
        <v>125</v>
      </c>
      <c r="D152">
        <v>1</v>
      </c>
      <c r="E152" s="10">
        <v>45.32</v>
      </c>
      <c r="F152" s="10">
        <v>45.32</v>
      </c>
      <c r="G152" s="10">
        <v>45.32</v>
      </c>
      <c r="H152">
        <v>0</v>
      </c>
      <c r="I152" s="51" t="str">
        <f>_xlfn.XLOOKUP(Q3_2025[[#This Row],[Artikelnr]],Artikel_prijzen[Artnr],Artikel_prijzen[Groep],"")</f>
        <v/>
      </c>
      <c r="J152" s="10" t="str">
        <f>_xlfn.XLOOKUP(Q3_2025[[#This Row],[Artikelnr]],Artikel_prijzen[Artnr],Artikel_prijzen[Prijs 2025],"")</f>
        <v/>
      </c>
      <c r="K152" t="str">
        <f>IF(Q3_2025[[#This Row],[Artikelprijs]]&lt;&gt;"",IF(Q3_2025[[#This Row],[Stuksprijs]]=Q3_2025[[#This Row],[Artikelprijs]],"Prijs gelijk","Prijs wijkt af"),"")</f>
        <v/>
      </c>
      <c r="L152" t="str">
        <f>IF(Q3_2025[[#This Row],[Relatiekorting percentage]]=0,
    "Nvt",
    IF(Q3_2025[[#This Row],[Brutobedrag 2]] &lt; Q3_2025[[#This Row],[Bruto - Rel.korting]],
        "Nee",
        "Ja"))</f>
        <v>Nvt</v>
      </c>
      <c r="M152" s="10">
        <f>IF(Q3_2025[[#This Row],[Artikelprijs]]&lt;&gt;"",Q3_2025[[#This Row],[Artikelprijs]],Q3_2025[[#This Row],[Stuksprijs]])</f>
        <v>45.32</v>
      </c>
      <c r="N152" s="10">
        <f>Q3_2025[[#This Row],[Besteld]]*Q3_2025[[#This Row],[Prijs 2]]</f>
        <v>45.32</v>
      </c>
      <c r="O152" s="10">
        <f>IF(Q3_2025[[#This Row],[Brutobedrag 2]]&lt;Q3_2025[[#This Row],[Bruto - Rel.korting]],Q3_2025[[#This Row],[Brutobedrag 2]],Q3_2025[[#This Row],[Brutobedrag 2]]*(100-Q3_2025[[#This Row],[Relatiekorting percentage]])/100)</f>
        <v>45.32</v>
      </c>
      <c r="R152" s="3"/>
      <c r="W152"/>
      <c r="AB152"/>
    </row>
    <row r="153" spans="1:28" x14ac:dyDescent="0.3">
      <c r="A153" t="s">
        <v>755</v>
      </c>
      <c r="B153">
        <v>5020009</v>
      </c>
      <c r="C153" t="s">
        <v>125</v>
      </c>
      <c r="D153">
        <v>-1</v>
      </c>
      <c r="E153" s="10">
        <v>45.32</v>
      </c>
      <c r="F153" s="10">
        <v>-45.32</v>
      </c>
      <c r="G153" s="10">
        <v>-45.32</v>
      </c>
      <c r="H153">
        <v>0</v>
      </c>
      <c r="I153" s="51" t="str">
        <f>_xlfn.XLOOKUP(Q3_2025[[#This Row],[Artikelnr]],Artikel_prijzen[Artnr],Artikel_prijzen[Groep],"")</f>
        <v/>
      </c>
      <c r="J153" s="10" t="str">
        <f>_xlfn.XLOOKUP(Q3_2025[[#This Row],[Artikelnr]],Artikel_prijzen[Artnr],Artikel_prijzen[Prijs 2025],"")</f>
        <v/>
      </c>
      <c r="K153" t="str">
        <f>IF(Q3_2025[[#This Row],[Artikelprijs]]&lt;&gt;"",IF(Q3_2025[[#This Row],[Stuksprijs]]=Q3_2025[[#This Row],[Artikelprijs]],"Prijs gelijk","Prijs wijkt af"),"")</f>
        <v/>
      </c>
      <c r="L153" t="str">
        <f>IF(Q3_2025[[#This Row],[Relatiekorting percentage]]=0,
    "Nvt",
    IF(Q3_2025[[#This Row],[Brutobedrag 2]] &lt; Q3_2025[[#This Row],[Bruto - Rel.korting]],
        "Nee",
        "Ja"))</f>
        <v>Nvt</v>
      </c>
      <c r="M153" s="10">
        <f>IF(Q3_2025[[#This Row],[Artikelprijs]]&lt;&gt;"",Q3_2025[[#This Row],[Artikelprijs]],Q3_2025[[#This Row],[Stuksprijs]])</f>
        <v>45.32</v>
      </c>
      <c r="N153" s="10">
        <f>Q3_2025[[#This Row],[Besteld]]*Q3_2025[[#This Row],[Prijs 2]]</f>
        <v>-45.32</v>
      </c>
      <c r="O153" s="10">
        <f>IF(Q3_2025[[#This Row],[Brutobedrag 2]]&lt;Q3_2025[[#This Row],[Bruto - Rel.korting]],Q3_2025[[#This Row],[Brutobedrag 2]],Q3_2025[[#This Row],[Brutobedrag 2]]*(100-Q3_2025[[#This Row],[Relatiekorting percentage]])/100)</f>
        <v>-45.32</v>
      </c>
      <c r="R153" s="3"/>
      <c r="W153"/>
      <c r="AB153"/>
    </row>
    <row r="154" spans="1:28" x14ac:dyDescent="0.3">
      <c r="A154" t="s">
        <v>755</v>
      </c>
      <c r="B154">
        <v>5022032</v>
      </c>
      <c r="C154" t="s">
        <v>503</v>
      </c>
      <c r="D154">
        <v>1</v>
      </c>
      <c r="E154" s="10">
        <v>690.67</v>
      </c>
      <c r="F154" s="10">
        <v>690.67</v>
      </c>
      <c r="G154" s="10">
        <v>690.67</v>
      </c>
      <c r="H154">
        <v>0</v>
      </c>
      <c r="I154" s="51" t="str">
        <f>_xlfn.XLOOKUP(Q3_2025[[#This Row],[Artikelnr]],Artikel_prijzen[Artnr],Artikel_prijzen[Groep],"")</f>
        <v>Elektra</v>
      </c>
      <c r="J154" s="10">
        <f>_xlfn.XLOOKUP(Q3_2025[[#This Row],[Artikelnr]],Artikel_prijzen[Artnr],Artikel_prijzen[Prijs 2025],"")</f>
        <v>458.35</v>
      </c>
      <c r="K154" t="str">
        <f>IF(Q3_2025[[#This Row],[Artikelprijs]]&lt;&gt;"",IF(Q3_2025[[#This Row],[Stuksprijs]]=Q3_2025[[#This Row],[Artikelprijs]],"Prijs gelijk","Prijs wijkt af"),"")</f>
        <v>Prijs wijkt af</v>
      </c>
      <c r="L154" t="str">
        <f>IF(Q3_2025[[#This Row],[Relatiekorting percentage]]=0,
    "Nvt",
    IF(Q3_2025[[#This Row],[Brutobedrag 2]] &lt; Q3_2025[[#This Row],[Bruto - Rel.korting]],
        "Nee",
        "Ja"))</f>
        <v>Nvt</v>
      </c>
      <c r="M154" s="10">
        <f>IF(Q3_2025[[#This Row],[Artikelprijs]]&lt;&gt;"",Q3_2025[[#This Row],[Artikelprijs]],Q3_2025[[#This Row],[Stuksprijs]])</f>
        <v>458.35</v>
      </c>
      <c r="N154" s="10">
        <f>Q3_2025[[#This Row],[Besteld]]*Q3_2025[[#This Row],[Prijs 2]]</f>
        <v>458.35</v>
      </c>
      <c r="O154" s="10">
        <f>IF(Q3_2025[[#This Row],[Brutobedrag 2]]&lt;Q3_2025[[#This Row],[Bruto - Rel.korting]],Q3_2025[[#This Row],[Brutobedrag 2]],Q3_2025[[#This Row],[Brutobedrag 2]]*(100-Q3_2025[[#This Row],[Relatiekorting percentage]])/100)</f>
        <v>458.35</v>
      </c>
      <c r="R154" s="3"/>
      <c r="W154"/>
      <c r="AB154"/>
    </row>
    <row r="155" spans="1:28" x14ac:dyDescent="0.3">
      <c r="A155" t="s">
        <v>755</v>
      </c>
      <c r="B155">
        <v>5022026</v>
      </c>
      <c r="C155" t="s">
        <v>492</v>
      </c>
      <c r="D155">
        <v>1</v>
      </c>
      <c r="E155" s="10">
        <v>403.24</v>
      </c>
      <c r="F155" s="10">
        <v>403.24</v>
      </c>
      <c r="G155" s="10">
        <v>403.24</v>
      </c>
      <c r="H155">
        <v>0</v>
      </c>
      <c r="I155" s="51" t="str">
        <f>_xlfn.XLOOKUP(Q3_2025[[#This Row],[Artikelnr]],Artikel_prijzen[Artnr],Artikel_prijzen[Groep],"")</f>
        <v>Elektra</v>
      </c>
      <c r="J155" s="10">
        <f>_xlfn.XLOOKUP(Q3_2025[[#This Row],[Artikelnr]],Artikel_prijzen[Artnr],Artikel_prijzen[Prijs 2025],"")</f>
        <v>298.7</v>
      </c>
      <c r="K155" t="str">
        <f>IF(Q3_2025[[#This Row],[Artikelprijs]]&lt;&gt;"",IF(Q3_2025[[#This Row],[Stuksprijs]]=Q3_2025[[#This Row],[Artikelprijs]],"Prijs gelijk","Prijs wijkt af"),"")</f>
        <v>Prijs wijkt af</v>
      </c>
      <c r="L155" t="str">
        <f>IF(Q3_2025[[#This Row],[Relatiekorting percentage]]=0,
    "Nvt",
    IF(Q3_2025[[#This Row],[Brutobedrag 2]] &lt; Q3_2025[[#This Row],[Bruto - Rel.korting]],
        "Nee",
        "Ja"))</f>
        <v>Nvt</v>
      </c>
      <c r="M155" s="10">
        <f>IF(Q3_2025[[#This Row],[Artikelprijs]]&lt;&gt;"",Q3_2025[[#This Row],[Artikelprijs]],Q3_2025[[#This Row],[Stuksprijs]])</f>
        <v>298.7</v>
      </c>
      <c r="N155" s="10">
        <f>Q3_2025[[#This Row],[Besteld]]*Q3_2025[[#This Row],[Prijs 2]]</f>
        <v>298.7</v>
      </c>
      <c r="O155" s="10">
        <f>IF(Q3_2025[[#This Row],[Brutobedrag 2]]&lt;Q3_2025[[#This Row],[Bruto - Rel.korting]],Q3_2025[[#This Row],[Brutobedrag 2]],Q3_2025[[#This Row],[Brutobedrag 2]]*(100-Q3_2025[[#This Row],[Relatiekorting percentage]])/100)</f>
        <v>298.7</v>
      </c>
      <c r="R155" s="3"/>
      <c r="W155"/>
      <c r="AB155"/>
    </row>
    <row r="156" spans="1:28" x14ac:dyDescent="0.3">
      <c r="A156" t="s">
        <v>755</v>
      </c>
      <c r="B156">
        <v>5020011</v>
      </c>
      <c r="C156" t="s">
        <v>336</v>
      </c>
      <c r="D156">
        <v>1</v>
      </c>
      <c r="E156" s="10">
        <v>71.66</v>
      </c>
      <c r="F156" s="10">
        <v>71.66</v>
      </c>
      <c r="G156" s="10">
        <v>71.66</v>
      </c>
      <c r="H156">
        <v>0</v>
      </c>
      <c r="I156" s="51" t="str">
        <f>_xlfn.XLOOKUP(Q3_2025[[#This Row],[Artikelnr]],Artikel_prijzen[Artnr],Artikel_prijzen[Groep],"")</f>
        <v/>
      </c>
      <c r="J156" s="10" t="str">
        <f>_xlfn.XLOOKUP(Q3_2025[[#This Row],[Artikelnr]],Artikel_prijzen[Artnr],Artikel_prijzen[Prijs 2025],"")</f>
        <v/>
      </c>
      <c r="K156" t="str">
        <f>IF(Q3_2025[[#This Row],[Artikelprijs]]&lt;&gt;"",IF(Q3_2025[[#This Row],[Stuksprijs]]=Q3_2025[[#This Row],[Artikelprijs]],"Prijs gelijk","Prijs wijkt af"),"")</f>
        <v/>
      </c>
      <c r="L156" t="str">
        <f>IF(Q3_2025[[#This Row],[Relatiekorting percentage]]=0,
    "Nvt",
    IF(Q3_2025[[#This Row],[Brutobedrag 2]] &lt; Q3_2025[[#This Row],[Bruto - Rel.korting]],
        "Nee",
        "Ja"))</f>
        <v>Nvt</v>
      </c>
      <c r="M156" s="10">
        <f>IF(Q3_2025[[#This Row],[Artikelprijs]]&lt;&gt;"",Q3_2025[[#This Row],[Artikelprijs]],Q3_2025[[#This Row],[Stuksprijs]])</f>
        <v>71.66</v>
      </c>
      <c r="N156" s="10">
        <f>Q3_2025[[#This Row],[Besteld]]*Q3_2025[[#This Row],[Prijs 2]]</f>
        <v>71.66</v>
      </c>
      <c r="O156" s="10">
        <f>IF(Q3_2025[[#This Row],[Brutobedrag 2]]&lt;Q3_2025[[#This Row],[Bruto - Rel.korting]],Q3_2025[[#This Row],[Brutobedrag 2]],Q3_2025[[#This Row],[Brutobedrag 2]]*(100-Q3_2025[[#This Row],[Relatiekorting percentage]])/100)</f>
        <v>71.66</v>
      </c>
      <c r="R156" s="3"/>
      <c r="W156"/>
      <c r="AB156"/>
    </row>
    <row r="157" spans="1:28" x14ac:dyDescent="0.3">
      <c r="A157" t="s">
        <v>755</v>
      </c>
      <c r="B157">
        <v>5021030</v>
      </c>
      <c r="C157" t="s">
        <v>546</v>
      </c>
      <c r="D157">
        <v>2</v>
      </c>
      <c r="E157" s="10">
        <v>175</v>
      </c>
      <c r="F157" s="10">
        <v>350</v>
      </c>
      <c r="G157" s="10">
        <v>350</v>
      </c>
      <c r="H157">
        <v>0</v>
      </c>
      <c r="I157" s="51" t="str">
        <f>_xlfn.XLOOKUP(Q3_2025[[#This Row],[Artikelnr]],Artikel_prijzen[Artnr],Artikel_prijzen[Groep],"")</f>
        <v>Elektra</v>
      </c>
      <c r="J157" s="10">
        <f>_xlfn.XLOOKUP(Q3_2025[[#This Row],[Artikelnr]],Artikel_prijzen[Artnr],Artikel_prijzen[Prijs 2025],"")</f>
        <v>106.8625</v>
      </c>
      <c r="K157" t="str">
        <f>IF(Q3_2025[[#This Row],[Artikelprijs]]&lt;&gt;"",IF(Q3_2025[[#This Row],[Stuksprijs]]=Q3_2025[[#This Row],[Artikelprijs]],"Prijs gelijk","Prijs wijkt af"),"")</f>
        <v>Prijs wijkt af</v>
      </c>
      <c r="L157" t="str">
        <f>IF(Q3_2025[[#This Row],[Relatiekorting percentage]]=0,
    "Nvt",
    IF(Q3_2025[[#This Row],[Brutobedrag 2]] &lt; Q3_2025[[#This Row],[Bruto - Rel.korting]],
        "Nee",
        "Ja"))</f>
        <v>Nvt</v>
      </c>
      <c r="M157" s="10">
        <f>IF(Q3_2025[[#This Row],[Artikelprijs]]&lt;&gt;"",Q3_2025[[#This Row],[Artikelprijs]],Q3_2025[[#This Row],[Stuksprijs]])</f>
        <v>106.8625</v>
      </c>
      <c r="N157" s="10">
        <f>Q3_2025[[#This Row],[Besteld]]*Q3_2025[[#This Row],[Prijs 2]]</f>
        <v>213.72499999999999</v>
      </c>
      <c r="O157" s="10">
        <f>IF(Q3_2025[[#This Row],[Brutobedrag 2]]&lt;Q3_2025[[#This Row],[Bruto - Rel.korting]],Q3_2025[[#This Row],[Brutobedrag 2]],Q3_2025[[#This Row],[Brutobedrag 2]]*(100-Q3_2025[[#This Row],[Relatiekorting percentage]])/100)</f>
        <v>213.72499999999999</v>
      </c>
      <c r="R157" s="3"/>
      <c r="W157"/>
      <c r="AB157"/>
    </row>
    <row r="158" spans="1:28" x14ac:dyDescent="0.3">
      <c r="A158" t="s">
        <v>755</v>
      </c>
      <c r="B158">
        <v>5021030</v>
      </c>
      <c r="C158" t="s">
        <v>546</v>
      </c>
      <c r="D158">
        <v>1</v>
      </c>
      <c r="E158" s="10">
        <v>210</v>
      </c>
      <c r="F158" s="10">
        <v>210</v>
      </c>
      <c r="G158" s="10">
        <v>210</v>
      </c>
      <c r="H158">
        <v>0</v>
      </c>
      <c r="I158" s="51" t="str">
        <f>_xlfn.XLOOKUP(Q3_2025[[#This Row],[Artikelnr]],Artikel_prijzen[Artnr],Artikel_prijzen[Groep],"")</f>
        <v>Elektra</v>
      </c>
      <c r="J158" s="10">
        <f>_xlfn.XLOOKUP(Q3_2025[[#This Row],[Artikelnr]],Artikel_prijzen[Artnr],Artikel_prijzen[Prijs 2025],"")</f>
        <v>106.8625</v>
      </c>
      <c r="K158" t="str">
        <f>IF(Q3_2025[[#This Row],[Artikelprijs]]&lt;&gt;"",IF(Q3_2025[[#This Row],[Stuksprijs]]=Q3_2025[[#This Row],[Artikelprijs]],"Prijs gelijk","Prijs wijkt af"),"")</f>
        <v>Prijs wijkt af</v>
      </c>
      <c r="L158" t="str">
        <f>IF(Q3_2025[[#This Row],[Relatiekorting percentage]]=0,
    "Nvt",
    IF(Q3_2025[[#This Row],[Brutobedrag 2]] &lt; Q3_2025[[#This Row],[Bruto - Rel.korting]],
        "Nee",
        "Ja"))</f>
        <v>Nvt</v>
      </c>
      <c r="M158" s="10">
        <f>IF(Q3_2025[[#This Row],[Artikelprijs]]&lt;&gt;"",Q3_2025[[#This Row],[Artikelprijs]],Q3_2025[[#This Row],[Stuksprijs]])</f>
        <v>106.8625</v>
      </c>
      <c r="N158" s="10">
        <f>Q3_2025[[#This Row],[Besteld]]*Q3_2025[[#This Row],[Prijs 2]]</f>
        <v>106.8625</v>
      </c>
      <c r="O158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158" s="3"/>
      <c r="W158"/>
      <c r="AB158"/>
    </row>
    <row r="159" spans="1:28" x14ac:dyDescent="0.3">
      <c r="A159" t="s">
        <v>755</v>
      </c>
      <c r="B159">
        <v>5020003</v>
      </c>
      <c r="C159" t="s">
        <v>258</v>
      </c>
      <c r="D159">
        <v>4</v>
      </c>
      <c r="E159" s="10">
        <v>66.95</v>
      </c>
      <c r="F159" s="10">
        <v>267.8</v>
      </c>
      <c r="G159" s="10">
        <v>267.8</v>
      </c>
      <c r="H159">
        <v>0</v>
      </c>
      <c r="I159" s="51" t="str">
        <f>_xlfn.XLOOKUP(Q3_2025[[#This Row],[Artikelnr]],Artikel_prijzen[Artnr],Artikel_prijzen[Groep],"")</f>
        <v/>
      </c>
      <c r="J159" s="10" t="str">
        <f>_xlfn.XLOOKUP(Q3_2025[[#This Row],[Artikelnr]],Artikel_prijzen[Artnr],Artikel_prijzen[Prijs 2025],"")</f>
        <v/>
      </c>
      <c r="K159" t="str">
        <f>IF(Q3_2025[[#This Row],[Artikelprijs]]&lt;&gt;"",IF(Q3_2025[[#This Row],[Stuksprijs]]=Q3_2025[[#This Row],[Artikelprijs]],"Prijs gelijk","Prijs wijkt af"),"")</f>
        <v/>
      </c>
      <c r="L159" t="str">
        <f>IF(Q3_2025[[#This Row],[Relatiekorting percentage]]=0,
    "Nvt",
    IF(Q3_2025[[#This Row],[Brutobedrag 2]] &lt; Q3_2025[[#This Row],[Bruto - Rel.korting]],
        "Nee",
        "Ja"))</f>
        <v>Nvt</v>
      </c>
      <c r="M159" s="10">
        <f>IF(Q3_2025[[#This Row],[Artikelprijs]]&lt;&gt;"",Q3_2025[[#This Row],[Artikelprijs]],Q3_2025[[#This Row],[Stuksprijs]])</f>
        <v>66.95</v>
      </c>
      <c r="N159" s="10">
        <f>Q3_2025[[#This Row],[Besteld]]*Q3_2025[[#This Row],[Prijs 2]]</f>
        <v>267.8</v>
      </c>
      <c r="O159" s="10">
        <f>IF(Q3_2025[[#This Row],[Brutobedrag 2]]&lt;Q3_2025[[#This Row],[Bruto - Rel.korting]],Q3_2025[[#This Row],[Brutobedrag 2]],Q3_2025[[#This Row],[Brutobedrag 2]]*(100-Q3_2025[[#This Row],[Relatiekorting percentage]])/100)</f>
        <v>267.8</v>
      </c>
      <c r="R159" s="3"/>
      <c r="W159"/>
      <c r="AB159"/>
    </row>
    <row r="160" spans="1:28" x14ac:dyDescent="0.3">
      <c r="A160" t="s">
        <v>755</v>
      </c>
      <c r="B160">
        <v>5022038</v>
      </c>
      <c r="C160" t="s">
        <v>516</v>
      </c>
      <c r="D160">
        <v>1</v>
      </c>
      <c r="E160" s="10">
        <v>1127.56</v>
      </c>
      <c r="F160" s="10">
        <v>1127.56</v>
      </c>
      <c r="G160" s="10">
        <v>1127.56</v>
      </c>
      <c r="H160">
        <v>0</v>
      </c>
      <c r="I160" s="51" t="str">
        <f>_xlfn.XLOOKUP(Q3_2025[[#This Row],[Artikelnr]],Artikel_prijzen[Artnr],Artikel_prijzen[Groep],"")</f>
        <v>Elektra</v>
      </c>
      <c r="J160" s="10">
        <f>_xlfn.XLOOKUP(Q3_2025[[#This Row],[Artikelnr]],Artikel_prijzen[Artnr],Artikel_prijzen[Prijs 2025],"")</f>
        <v>700</v>
      </c>
      <c r="K160" t="str">
        <f>IF(Q3_2025[[#This Row],[Artikelprijs]]&lt;&gt;"",IF(Q3_2025[[#This Row],[Stuksprijs]]=Q3_2025[[#This Row],[Artikelprijs]],"Prijs gelijk","Prijs wijkt af"),"")</f>
        <v>Prijs wijkt af</v>
      </c>
      <c r="L160" t="str">
        <f>IF(Q3_2025[[#This Row],[Relatiekorting percentage]]=0,
    "Nvt",
    IF(Q3_2025[[#This Row],[Brutobedrag 2]] &lt; Q3_2025[[#This Row],[Bruto - Rel.korting]],
        "Nee",
        "Ja"))</f>
        <v>Nvt</v>
      </c>
      <c r="M160" s="10">
        <f>IF(Q3_2025[[#This Row],[Artikelprijs]]&lt;&gt;"",Q3_2025[[#This Row],[Artikelprijs]],Q3_2025[[#This Row],[Stuksprijs]])</f>
        <v>700</v>
      </c>
      <c r="N160" s="10">
        <f>Q3_2025[[#This Row],[Besteld]]*Q3_2025[[#This Row],[Prijs 2]]</f>
        <v>700</v>
      </c>
      <c r="O160" s="10">
        <f>IF(Q3_2025[[#This Row],[Brutobedrag 2]]&lt;Q3_2025[[#This Row],[Bruto - Rel.korting]],Q3_2025[[#This Row],[Brutobedrag 2]],Q3_2025[[#This Row],[Brutobedrag 2]]*(100-Q3_2025[[#This Row],[Relatiekorting percentage]])/100)</f>
        <v>700</v>
      </c>
      <c r="R160" s="3"/>
      <c r="W160"/>
      <c r="AB160"/>
    </row>
    <row r="161" spans="1:28" x14ac:dyDescent="0.3">
      <c r="A161" t="s">
        <v>755</v>
      </c>
      <c r="B161">
        <v>5022026</v>
      </c>
      <c r="C161" t="s">
        <v>492</v>
      </c>
      <c r="D161">
        <v>1</v>
      </c>
      <c r="E161" s="10">
        <v>403.24</v>
      </c>
      <c r="F161" s="10">
        <v>403.24</v>
      </c>
      <c r="G161" s="10">
        <v>403.24</v>
      </c>
      <c r="H161">
        <v>0</v>
      </c>
      <c r="I161" s="51" t="str">
        <f>_xlfn.XLOOKUP(Q3_2025[[#This Row],[Artikelnr]],Artikel_prijzen[Artnr],Artikel_prijzen[Groep],"")</f>
        <v>Elektra</v>
      </c>
      <c r="J161" s="10">
        <f>_xlfn.XLOOKUP(Q3_2025[[#This Row],[Artikelnr]],Artikel_prijzen[Artnr],Artikel_prijzen[Prijs 2025],"")</f>
        <v>298.7</v>
      </c>
      <c r="K161" t="str">
        <f>IF(Q3_2025[[#This Row],[Artikelprijs]]&lt;&gt;"",IF(Q3_2025[[#This Row],[Stuksprijs]]=Q3_2025[[#This Row],[Artikelprijs]],"Prijs gelijk","Prijs wijkt af"),"")</f>
        <v>Prijs wijkt af</v>
      </c>
      <c r="L161" t="str">
        <f>IF(Q3_2025[[#This Row],[Relatiekorting percentage]]=0,
    "Nvt",
    IF(Q3_2025[[#This Row],[Brutobedrag 2]] &lt; Q3_2025[[#This Row],[Bruto - Rel.korting]],
        "Nee",
        "Ja"))</f>
        <v>Nvt</v>
      </c>
      <c r="M161" s="10">
        <f>IF(Q3_2025[[#This Row],[Artikelprijs]]&lt;&gt;"",Q3_2025[[#This Row],[Artikelprijs]],Q3_2025[[#This Row],[Stuksprijs]])</f>
        <v>298.7</v>
      </c>
      <c r="N161" s="10">
        <f>Q3_2025[[#This Row],[Besteld]]*Q3_2025[[#This Row],[Prijs 2]]</f>
        <v>298.7</v>
      </c>
      <c r="O161" s="10">
        <f>IF(Q3_2025[[#This Row],[Brutobedrag 2]]&lt;Q3_2025[[#This Row],[Bruto - Rel.korting]],Q3_2025[[#This Row],[Brutobedrag 2]],Q3_2025[[#This Row],[Brutobedrag 2]]*(100-Q3_2025[[#This Row],[Relatiekorting percentage]])/100)</f>
        <v>298.7</v>
      </c>
      <c r="R161" s="3"/>
      <c r="W161"/>
      <c r="AB161"/>
    </row>
    <row r="162" spans="1:28" x14ac:dyDescent="0.3">
      <c r="A162" t="s">
        <v>755</v>
      </c>
      <c r="B162">
        <v>5021030</v>
      </c>
      <c r="C162" t="s">
        <v>546</v>
      </c>
      <c r="D162">
        <v>1</v>
      </c>
      <c r="E162" s="10">
        <v>175</v>
      </c>
      <c r="F162" s="10">
        <v>175</v>
      </c>
      <c r="G162" s="10">
        <v>175</v>
      </c>
      <c r="H162">
        <v>0</v>
      </c>
      <c r="I162" s="51" t="str">
        <f>_xlfn.XLOOKUP(Q3_2025[[#This Row],[Artikelnr]],Artikel_prijzen[Artnr],Artikel_prijzen[Groep],"")</f>
        <v>Elektra</v>
      </c>
      <c r="J162" s="10">
        <f>_xlfn.XLOOKUP(Q3_2025[[#This Row],[Artikelnr]],Artikel_prijzen[Artnr],Artikel_prijzen[Prijs 2025],"")</f>
        <v>106.8625</v>
      </c>
      <c r="K162" t="str">
        <f>IF(Q3_2025[[#This Row],[Artikelprijs]]&lt;&gt;"",IF(Q3_2025[[#This Row],[Stuksprijs]]=Q3_2025[[#This Row],[Artikelprijs]],"Prijs gelijk","Prijs wijkt af"),"")</f>
        <v>Prijs wijkt af</v>
      </c>
      <c r="L162" t="str">
        <f>IF(Q3_2025[[#This Row],[Relatiekorting percentage]]=0,
    "Nvt",
    IF(Q3_2025[[#This Row],[Brutobedrag 2]] &lt; Q3_2025[[#This Row],[Bruto - Rel.korting]],
        "Nee",
        "Ja"))</f>
        <v>Nvt</v>
      </c>
      <c r="M162" s="10">
        <f>IF(Q3_2025[[#This Row],[Artikelprijs]]&lt;&gt;"",Q3_2025[[#This Row],[Artikelprijs]],Q3_2025[[#This Row],[Stuksprijs]])</f>
        <v>106.8625</v>
      </c>
      <c r="N162" s="10">
        <f>Q3_2025[[#This Row],[Besteld]]*Q3_2025[[#This Row],[Prijs 2]]</f>
        <v>106.8625</v>
      </c>
      <c r="O162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162" s="3"/>
      <c r="W162"/>
      <c r="AB162"/>
    </row>
    <row r="163" spans="1:28" x14ac:dyDescent="0.3">
      <c r="A163" t="s">
        <v>755</v>
      </c>
      <c r="B163">
        <v>5021030</v>
      </c>
      <c r="C163" t="s">
        <v>546</v>
      </c>
      <c r="D163">
        <v>1</v>
      </c>
      <c r="E163" s="10">
        <v>175</v>
      </c>
      <c r="F163" s="10">
        <v>175</v>
      </c>
      <c r="G163" s="10">
        <v>175</v>
      </c>
      <c r="H163">
        <v>0</v>
      </c>
      <c r="I163" s="51" t="str">
        <f>_xlfn.XLOOKUP(Q3_2025[[#This Row],[Artikelnr]],Artikel_prijzen[Artnr],Artikel_prijzen[Groep],"")</f>
        <v>Elektra</v>
      </c>
      <c r="J163" s="10">
        <f>_xlfn.XLOOKUP(Q3_2025[[#This Row],[Artikelnr]],Artikel_prijzen[Artnr],Artikel_prijzen[Prijs 2025],"")</f>
        <v>106.8625</v>
      </c>
      <c r="K163" t="str">
        <f>IF(Q3_2025[[#This Row],[Artikelprijs]]&lt;&gt;"",IF(Q3_2025[[#This Row],[Stuksprijs]]=Q3_2025[[#This Row],[Artikelprijs]],"Prijs gelijk","Prijs wijkt af"),"")</f>
        <v>Prijs wijkt af</v>
      </c>
      <c r="L163" t="str">
        <f>IF(Q3_2025[[#This Row],[Relatiekorting percentage]]=0,
    "Nvt",
    IF(Q3_2025[[#This Row],[Brutobedrag 2]] &lt; Q3_2025[[#This Row],[Bruto - Rel.korting]],
        "Nee",
        "Ja"))</f>
        <v>Nvt</v>
      </c>
      <c r="M163" s="10">
        <f>IF(Q3_2025[[#This Row],[Artikelprijs]]&lt;&gt;"",Q3_2025[[#This Row],[Artikelprijs]],Q3_2025[[#This Row],[Stuksprijs]])</f>
        <v>106.8625</v>
      </c>
      <c r="N163" s="10">
        <f>Q3_2025[[#This Row],[Besteld]]*Q3_2025[[#This Row],[Prijs 2]]</f>
        <v>106.8625</v>
      </c>
      <c r="O163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163" s="3"/>
      <c r="W163"/>
      <c r="AB163"/>
    </row>
    <row r="164" spans="1:28" x14ac:dyDescent="0.3">
      <c r="A164" t="s">
        <v>755</v>
      </c>
      <c r="B164">
        <v>5020009</v>
      </c>
      <c r="C164" t="s">
        <v>125</v>
      </c>
      <c r="D164">
        <v>1</v>
      </c>
      <c r="E164" s="10">
        <v>45.32</v>
      </c>
      <c r="F164" s="10">
        <v>45.32</v>
      </c>
      <c r="G164" s="10">
        <v>45.32</v>
      </c>
      <c r="H164">
        <v>0</v>
      </c>
      <c r="I164" s="51" t="str">
        <f>_xlfn.XLOOKUP(Q3_2025[[#This Row],[Artikelnr]],Artikel_prijzen[Artnr],Artikel_prijzen[Groep],"")</f>
        <v/>
      </c>
      <c r="J164" s="10" t="str">
        <f>_xlfn.XLOOKUP(Q3_2025[[#This Row],[Artikelnr]],Artikel_prijzen[Artnr],Artikel_prijzen[Prijs 2025],"")</f>
        <v/>
      </c>
      <c r="K164" t="str">
        <f>IF(Q3_2025[[#This Row],[Artikelprijs]]&lt;&gt;"",IF(Q3_2025[[#This Row],[Stuksprijs]]=Q3_2025[[#This Row],[Artikelprijs]],"Prijs gelijk","Prijs wijkt af"),"")</f>
        <v/>
      </c>
      <c r="L164" t="str">
        <f>IF(Q3_2025[[#This Row],[Relatiekorting percentage]]=0,
    "Nvt",
    IF(Q3_2025[[#This Row],[Brutobedrag 2]] &lt; Q3_2025[[#This Row],[Bruto - Rel.korting]],
        "Nee",
        "Ja"))</f>
        <v>Nvt</v>
      </c>
      <c r="M164" s="10">
        <f>IF(Q3_2025[[#This Row],[Artikelprijs]]&lt;&gt;"",Q3_2025[[#This Row],[Artikelprijs]],Q3_2025[[#This Row],[Stuksprijs]])</f>
        <v>45.32</v>
      </c>
      <c r="N164" s="10">
        <f>Q3_2025[[#This Row],[Besteld]]*Q3_2025[[#This Row],[Prijs 2]]</f>
        <v>45.32</v>
      </c>
      <c r="O164" s="10">
        <f>IF(Q3_2025[[#This Row],[Brutobedrag 2]]&lt;Q3_2025[[#This Row],[Bruto - Rel.korting]],Q3_2025[[#This Row],[Brutobedrag 2]],Q3_2025[[#This Row],[Brutobedrag 2]]*(100-Q3_2025[[#This Row],[Relatiekorting percentage]])/100)</f>
        <v>45.32</v>
      </c>
      <c r="R164" s="3"/>
      <c r="W164"/>
      <c r="AB164"/>
    </row>
    <row r="165" spans="1:28" x14ac:dyDescent="0.3">
      <c r="A165" t="s">
        <v>755</v>
      </c>
      <c r="B165">
        <v>5020010</v>
      </c>
      <c r="C165" t="s">
        <v>757</v>
      </c>
      <c r="D165">
        <v>1</v>
      </c>
      <c r="E165" s="10">
        <v>18.03</v>
      </c>
      <c r="F165" s="10">
        <v>18.03</v>
      </c>
      <c r="G165" s="10">
        <v>18.03</v>
      </c>
      <c r="H165">
        <v>0</v>
      </c>
      <c r="I165" s="51" t="str">
        <f>_xlfn.XLOOKUP(Q3_2025[[#This Row],[Artikelnr]],Artikel_prijzen[Artnr],Artikel_prijzen[Groep],"")</f>
        <v/>
      </c>
      <c r="J165" s="10" t="str">
        <f>_xlfn.XLOOKUP(Q3_2025[[#This Row],[Artikelnr]],Artikel_prijzen[Artnr],Artikel_prijzen[Prijs 2025],"")</f>
        <v/>
      </c>
      <c r="K165" t="str">
        <f>IF(Q3_2025[[#This Row],[Artikelprijs]]&lt;&gt;"",IF(Q3_2025[[#This Row],[Stuksprijs]]=Q3_2025[[#This Row],[Artikelprijs]],"Prijs gelijk","Prijs wijkt af"),"")</f>
        <v/>
      </c>
      <c r="L165" t="str">
        <f>IF(Q3_2025[[#This Row],[Relatiekorting percentage]]=0,
    "Nvt",
    IF(Q3_2025[[#This Row],[Brutobedrag 2]] &lt; Q3_2025[[#This Row],[Bruto - Rel.korting]],
        "Nee",
        "Ja"))</f>
        <v>Nvt</v>
      </c>
      <c r="M165" s="10">
        <f>IF(Q3_2025[[#This Row],[Artikelprijs]]&lt;&gt;"",Q3_2025[[#This Row],[Artikelprijs]],Q3_2025[[#This Row],[Stuksprijs]])</f>
        <v>18.03</v>
      </c>
      <c r="N165" s="10">
        <f>Q3_2025[[#This Row],[Besteld]]*Q3_2025[[#This Row],[Prijs 2]]</f>
        <v>18.03</v>
      </c>
      <c r="O165" s="10">
        <f>IF(Q3_2025[[#This Row],[Brutobedrag 2]]&lt;Q3_2025[[#This Row],[Bruto - Rel.korting]],Q3_2025[[#This Row],[Brutobedrag 2]],Q3_2025[[#This Row],[Brutobedrag 2]]*(100-Q3_2025[[#This Row],[Relatiekorting percentage]])/100)</f>
        <v>18.03</v>
      </c>
      <c r="R165" s="3"/>
      <c r="W165"/>
      <c r="AB165"/>
    </row>
    <row r="166" spans="1:28" x14ac:dyDescent="0.3">
      <c r="A166" t="s">
        <v>755</v>
      </c>
      <c r="B166">
        <v>5022032</v>
      </c>
      <c r="C166" t="s">
        <v>503</v>
      </c>
      <c r="D166">
        <v>1</v>
      </c>
      <c r="E166" s="10">
        <v>690.67</v>
      </c>
      <c r="F166" s="10">
        <v>690.67</v>
      </c>
      <c r="G166" s="10">
        <v>690.67</v>
      </c>
      <c r="H166">
        <v>0</v>
      </c>
      <c r="I166" s="51" t="str">
        <f>_xlfn.XLOOKUP(Q3_2025[[#This Row],[Artikelnr]],Artikel_prijzen[Artnr],Artikel_prijzen[Groep],"")</f>
        <v>Elektra</v>
      </c>
      <c r="J166" s="10">
        <f>_xlfn.XLOOKUP(Q3_2025[[#This Row],[Artikelnr]],Artikel_prijzen[Artnr],Artikel_prijzen[Prijs 2025],"")</f>
        <v>458.35</v>
      </c>
      <c r="K166" t="str">
        <f>IF(Q3_2025[[#This Row],[Artikelprijs]]&lt;&gt;"",IF(Q3_2025[[#This Row],[Stuksprijs]]=Q3_2025[[#This Row],[Artikelprijs]],"Prijs gelijk","Prijs wijkt af"),"")</f>
        <v>Prijs wijkt af</v>
      </c>
      <c r="L166" t="str">
        <f>IF(Q3_2025[[#This Row],[Relatiekorting percentage]]=0,
    "Nvt",
    IF(Q3_2025[[#This Row],[Brutobedrag 2]] &lt; Q3_2025[[#This Row],[Bruto - Rel.korting]],
        "Nee",
        "Ja"))</f>
        <v>Nvt</v>
      </c>
      <c r="M166" s="10">
        <f>IF(Q3_2025[[#This Row],[Artikelprijs]]&lt;&gt;"",Q3_2025[[#This Row],[Artikelprijs]],Q3_2025[[#This Row],[Stuksprijs]])</f>
        <v>458.35</v>
      </c>
      <c r="N166" s="10">
        <f>Q3_2025[[#This Row],[Besteld]]*Q3_2025[[#This Row],[Prijs 2]]</f>
        <v>458.35</v>
      </c>
      <c r="O166" s="10">
        <f>IF(Q3_2025[[#This Row],[Brutobedrag 2]]&lt;Q3_2025[[#This Row],[Bruto - Rel.korting]],Q3_2025[[#This Row],[Brutobedrag 2]],Q3_2025[[#This Row],[Brutobedrag 2]]*(100-Q3_2025[[#This Row],[Relatiekorting percentage]])/100)</f>
        <v>458.35</v>
      </c>
      <c r="R166" s="3"/>
      <c r="W166"/>
      <c r="AB166"/>
    </row>
    <row r="167" spans="1:28" x14ac:dyDescent="0.3">
      <c r="A167" t="s">
        <v>755</v>
      </c>
      <c r="B167">
        <v>5021030</v>
      </c>
      <c r="C167" t="s">
        <v>546</v>
      </c>
      <c r="D167">
        <v>2</v>
      </c>
      <c r="E167" s="10">
        <v>175</v>
      </c>
      <c r="F167" s="10">
        <v>350</v>
      </c>
      <c r="G167" s="10">
        <v>350</v>
      </c>
      <c r="H167">
        <v>0</v>
      </c>
      <c r="I167" s="51" t="str">
        <f>_xlfn.XLOOKUP(Q3_2025[[#This Row],[Artikelnr]],Artikel_prijzen[Artnr],Artikel_prijzen[Groep],"")</f>
        <v>Elektra</v>
      </c>
      <c r="J167" s="10">
        <f>_xlfn.XLOOKUP(Q3_2025[[#This Row],[Artikelnr]],Artikel_prijzen[Artnr],Artikel_prijzen[Prijs 2025],"")</f>
        <v>106.8625</v>
      </c>
      <c r="K167" t="str">
        <f>IF(Q3_2025[[#This Row],[Artikelprijs]]&lt;&gt;"",IF(Q3_2025[[#This Row],[Stuksprijs]]=Q3_2025[[#This Row],[Artikelprijs]],"Prijs gelijk","Prijs wijkt af"),"")</f>
        <v>Prijs wijkt af</v>
      </c>
      <c r="L167" t="str">
        <f>IF(Q3_2025[[#This Row],[Relatiekorting percentage]]=0,
    "Nvt",
    IF(Q3_2025[[#This Row],[Brutobedrag 2]] &lt; Q3_2025[[#This Row],[Bruto - Rel.korting]],
        "Nee",
        "Ja"))</f>
        <v>Nvt</v>
      </c>
      <c r="M167" s="10">
        <f>IF(Q3_2025[[#This Row],[Artikelprijs]]&lt;&gt;"",Q3_2025[[#This Row],[Artikelprijs]],Q3_2025[[#This Row],[Stuksprijs]])</f>
        <v>106.8625</v>
      </c>
      <c r="N167" s="10">
        <f>Q3_2025[[#This Row],[Besteld]]*Q3_2025[[#This Row],[Prijs 2]]</f>
        <v>213.72499999999999</v>
      </c>
      <c r="O167" s="10">
        <f>IF(Q3_2025[[#This Row],[Brutobedrag 2]]&lt;Q3_2025[[#This Row],[Bruto - Rel.korting]],Q3_2025[[#This Row],[Brutobedrag 2]],Q3_2025[[#This Row],[Brutobedrag 2]]*(100-Q3_2025[[#This Row],[Relatiekorting percentage]])/100)</f>
        <v>213.72499999999999</v>
      </c>
      <c r="R167" s="3"/>
      <c r="W167"/>
      <c r="AB167"/>
    </row>
    <row r="168" spans="1:28" x14ac:dyDescent="0.3">
      <c r="A168" t="s">
        <v>755</v>
      </c>
      <c r="B168">
        <v>5022030</v>
      </c>
      <c r="C168" t="s">
        <v>500</v>
      </c>
      <c r="D168">
        <v>1</v>
      </c>
      <c r="E168" s="10">
        <v>560.49</v>
      </c>
      <c r="F168" s="10">
        <v>560.49</v>
      </c>
      <c r="G168" s="10">
        <v>560.49</v>
      </c>
      <c r="H168">
        <v>0</v>
      </c>
      <c r="I168" s="51" t="str">
        <f>_xlfn.XLOOKUP(Q3_2025[[#This Row],[Artikelnr]],Artikel_prijzen[Artnr],Artikel_prijzen[Groep],"")</f>
        <v>Elektra</v>
      </c>
      <c r="J168" s="10">
        <f>_xlfn.XLOOKUP(Q3_2025[[#This Row],[Artikelnr]],Artikel_prijzen[Artnr],Artikel_prijzen[Prijs 2025],"")</f>
        <v>386.25</v>
      </c>
      <c r="K168" t="str">
        <f>IF(Q3_2025[[#This Row],[Artikelprijs]]&lt;&gt;"",IF(Q3_2025[[#This Row],[Stuksprijs]]=Q3_2025[[#This Row],[Artikelprijs]],"Prijs gelijk","Prijs wijkt af"),"")</f>
        <v>Prijs wijkt af</v>
      </c>
      <c r="L168" t="str">
        <f>IF(Q3_2025[[#This Row],[Relatiekorting percentage]]=0,
    "Nvt",
    IF(Q3_2025[[#This Row],[Brutobedrag 2]] &lt; Q3_2025[[#This Row],[Bruto - Rel.korting]],
        "Nee",
        "Ja"))</f>
        <v>Nvt</v>
      </c>
      <c r="M168" s="10">
        <f>IF(Q3_2025[[#This Row],[Artikelprijs]]&lt;&gt;"",Q3_2025[[#This Row],[Artikelprijs]],Q3_2025[[#This Row],[Stuksprijs]])</f>
        <v>386.25</v>
      </c>
      <c r="N168" s="10">
        <f>Q3_2025[[#This Row],[Besteld]]*Q3_2025[[#This Row],[Prijs 2]]</f>
        <v>386.25</v>
      </c>
      <c r="O168" s="10">
        <f>IF(Q3_2025[[#This Row],[Brutobedrag 2]]&lt;Q3_2025[[#This Row],[Bruto - Rel.korting]],Q3_2025[[#This Row],[Brutobedrag 2]],Q3_2025[[#This Row],[Brutobedrag 2]]*(100-Q3_2025[[#This Row],[Relatiekorting percentage]])/100)</f>
        <v>386.25</v>
      </c>
      <c r="R168" s="3"/>
      <c r="W168"/>
      <c r="AB168"/>
    </row>
    <row r="169" spans="1:28" x14ac:dyDescent="0.3">
      <c r="A169" t="s">
        <v>755</v>
      </c>
      <c r="B169">
        <v>5021030</v>
      </c>
      <c r="C169" t="s">
        <v>546</v>
      </c>
      <c r="D169">
        <v>2</v>
      </c>
      <c r="E169" s="10">
        <v>175</v>
      </c>
      <c r="F169" s="10">
        <v>350</v>
      </c>
      <c r="G169" s="10">
        <v>350</v>
      </c>
      <c r="H169">
        <v>0</v>
      </c>
      <c r="I169" s="51" t="str">
        <f>_xlfn.XLOOKUP(Q3_2025[[#This Row],[Artikelnr]],Artikel_prijzen[Artnr],Artikel_prijzen[Groep],"")</f>
        <v>Elektra</v>
      </c>
      <c r="J169" s="10">
        <f>_xlfn.XLOOKUP(Q3_2025[[#This Row],[Artikelnr]],Artikel_prijzen[Artnr],Artikel_prijzen[Prijs 2025],"")</f>
        <v>106.8625</v>
      </c>
      <c r="K169" t="str">
        <f>IF(Q3_2025[[#This Row],[Artikelprijs]]&lt;&gt;"",IF(Q3_2025[[#This Row],[Stuksprijs]]=Q3_2025[[#This Row],[Artikelprijs]],"Prijs gelijk","Prijs wijkt af"),"")</f>
        <v>Prijs wijkt af</v>
      </c>
      <c r="L169" t="str">
        <f>IF(Q3_2025[[#This Row],[Relatiekorting percentage]]=0,
    "Nvt",
    IF(Q3_2025[[#This Row],[Brutobedrag 2]] &lt; Q3_2025[[#This Row],[Bruto - Rel.korting]],
        "Nee",
        "Ja"))</f>
        <v>Nvt</v>
      </c>
      <c r="M169" s="10">
        <f>IF(Q3_2025[[#This Row],[Artikelprijs]]&lt;&gt;"",Q3_2025[[#This Row],[Artikelprijs]],Q3_2025[[#This Row],[Stuksprijs]])</f>
        <v>106.8625</v>
      </c>
      <c r="N169" s="10">
        <f>Q3_2025[[#This Row],[Besteld]]*Q3_2025[[#This Row],[Prijs 2]]</f>
        <v>213.72499999999999</v>
      </c>
      <c r="O169" s="10">
        <f>IF(Q3_2025[[#This Row],[Brutobedrag 2]]&lt;Q3_2025[[#This Row],[Bruto - Rel.korting]],Q3_2025[[#This Row],[Brutobedrag 2]],Q3_2025[[#This Row],[Brutobedrag 2]]*(100-Q3_2025[[#This Row],[Relatiekorting percentage]])/100)</f>
        <v>213.72499999999999</v>
      </c>
      <c r="R169" s="3"/>
      <c r="W169"/>
      <c r="AB169"/>
    </row>
    <row r="170" spans="1:28" x14ac:dyDescent="0.3">
      <c r="A170" t="s">
        <v>755</v>
      </c>
      <c r="B170">
        <v>5022026</v>
      </c>
      <c r="C170" t="s">
        <v>492</v>
      </c>
      <c r="D170">
        <v>1</v>
      </c>
      <c r="E170" s="10">
        <v>403.24</v>
      </c>
      <c r="F170" s="10">
        <v>403.24</v>
      </c>
      <c r="G170" s="10">
        <v>403.24</v>
      </c>
      <c r="H170">
        <v>0</v>
      </c>
      <c r="I170" s="51" t="str">
        <f>_xlfn.XLOOKUP(Q3_2025[[#This Row],[Artikelnr]],Artikel_prijzen[Artnr],Artikel_prijzen[Groep],"")</f>
        <v>Elektra</v>
      </c>
      <c r="J170" s="10">
        <f>_xlfn.XLOOKUP(Q3_2025[[#This Row],[Artikelnr]],Artikel_prijzen[Artnr],Artikel_prijzen[Prijs 2025],"")</f>
        <v>298.7</v>
      </c>
      <c r="K170" t="str">
        <f>IF(Q3_2025[[#This Row],[Artikelprijs]]&lt;&gt;"",IF(Q3_2025[[#This Row],[Stuksprijs]]=Q3_2025[[#This Row],[Artikelprijs]],"Prijs gelijk","Prijs wijkt af"),"")</f>
        <v>Prijs wijkt af</v>
      </c>
      <c r="L170" t="str">
        <f>IF(Q3_2025[[#This Row],[Relatiekorting percentage]]=0,
    "Nvt",
    IF(Q3_2025[[#This Row],[Brutobedrag 2]] &lt; Q3_2025[[#This Row],[Bruto - Rel.korting]],
        "Nee",
        "Ja"))</f>
        <v>Nvt</v>
      </c>
      <c r="M170" s="10">
        <f>IF(Q3_2025[[#This Row],[Artikelprijs]]&lt;&gt;"",Q3_2025[[#This Row],[Artikelprijs]],Q3_2025[[#This Row],[Stuksprijs]])</f>
        <v>298.7</v>
      </c>
      <c r="N170" s="10">
        <f>Q3_2025[[#This Row],[Besteld]]*Q3_2025[[#This Row],[Prijs 2]]</f>
        <v>298.7</v>
      </c>
      <c r="O170" s="10">
        <f>IF(Q3_2025[[#This Row],[Brutobedrag 2]]&lt;Q3_2025[[#This Row],[Bruto - Rel.korting]],Q3_2025[[#This Row],[Brutobedrag 2]],Q3_2025[[#This Row],[Brutobedrag 2]]*(100-Q3_2025[[#This Row],[Relatiekorting percentage]])/100)</f>
        <v>298.7</v>
      </c>
      <c r="R170" s="3"/>
      <c r="W170"/>
      <c r="AB170"/>
    </row>
    <row r="171" spans="1:28" x14ac:dyDescent="0.3">
      <c r="A171" t="s">
        <v>755</v>
      </c>
      <c r="B171">
        <v>5022023</v>
      </c>
      <c r="C171" t="s">
        <v>489</v>
      </c>
      <c r="D171">
        <v>1</v>
      </c>
      <c r="E171" s="10">
        <v>339.47</v>
      </c>
      <c r="F171" s="10">
        <v>339.47</v>
      </c>
      <c r="G171" s="10">
        <v>339.47</v>
      </c>
      <c r="H171">
        <v>0</v>
      </c>
      <c r="I171" s="51" t="str">
        <f>_xlfn.XLOOKUP(Q3_2025[[#This Row],[Artikelnr]],Artikel_prijzen[Artnr],Artikel_prijzen[Groep],"")</f>
        <v>Elektra</v>
      </c>
      <c r="J171" s="10">
        <f>_xlfn.XLOOKUP(Q3_2025[[#This Row],[Artikelnr]],Artikel_prijzen[Artnr],Artikel_prijzen[Prijs 2025],"")</f>
        <v>252.35</v>
      </c>
      <c r="K171" t="str">
        <f>IF(Q3_2025[[#This Row],[Artikelprijs]]&lt;&gt;"",IF(Q3_2025[[#This Row],[Stuksprijs]]=Q3_2025[[#This Row],[Artikelprijs]],"Prijs gelijk","Prijs wijkt af"),"")</f>
        <v>Prijs wijkt af</v>
      </c>
      <c r="L171" t="str">
        <f>IF(Q3_2025[[#This Row],[Relatiekorting percentage]]=0,
    "Nvt",
    IF(Q3_2025[[#This Row],[Brutobedrag 2]] &lt; Q3_2025[[#This Row],[Bruto - Rel.korting]],
        "Nee",
        "Ja"))</f>
        <v>Nvt</v>
      </c>
      <c r="M171" s="10">
        <f>IF(Q3_2025[[#This Row],[Artikelprijs]]&lt;&gt;"",Q3_2025[[#This Row],[Artikelprijs]],Q3_2025[[#This Row],[Stuksprijs]])</f>
        <v>252.35</v>
      </c>
      <c r="N171" s="10">
        <f>Q3_2025[[#This Row],[Besteld]]*Q3_2025[[#This Row],[Prijs 2]]</f>
        <v>252.35</v>
      </c>
      <c r="O171" s="10">
        <f>IF(Q3_2025[[#This Row],[Brutobedrag 2]]&lt;Q3_2025[[#This Row],[Bruto - Rel.korting]],Q3_2025[[#This Row],[Brutobedrag 2]],Q3_2025[[#This Row],[Brutobedrag 2]]*(100-Q3_2025[[#This Row],[Relatiekorting percentage]])/100)</f>
        <v>252.35</v>
      </c>
      <c r="R171" s="3"/>
      <c r="W171"/>
      <c r="AB171"/>
    </row>
    <row r="172" spans="1:28" x14ac:dyDescent="0.3">
      <c r="A172" t="s">
        <v>755</v>
      </c>
      <c r="B172">
        <v>5021030</v>
      </c>
      <c r="C172" t="s">
        <v>546</v>
      </c>
      <c r="D172">
        <v>1</v>
      </c>
      <c r="E172" s="10">
        <v>175</v>
      </c>
      <c r="F172" s="10">
        <v>175</v>
      </c>
      <c r="G172" s="10">
        <v>175</v>
      </c>
      <c r="H172">
        <v>0</v>
      </c>
      <c r="I172" s="51" t="str">
        <f>_xlfn.XLOOKUP(Q3_2025[[#This Row],[Artikelnr]],Artikel_prijzen[Artnr],Artikel_prijzen[Groep],"")</f>
        <v>Elektra</v>
      </c>
      <c r="J172" s="10">
        <f>_xlfn.XLOOKUP(Q3_2025[[#This Row],[Artikelnr]],Artikel_prijzen[Artnr],Artikel_prijzen[Prijs 2025],"")</f>
        <v>106.8625</v>
      </c>
      <c r="K172" t="str">
        <f>IF(Q3_2025[[#This Row],[Artikelprijs]]&lt;&gt;"",IF(Q3_2025[[#This Row],[Stuksprijs]]=Q3_2025[[#This Row],[Artikelprijs]],"Prijs gelijk","Prijs wijkt af"),"")</f>
        <v>Prijs wijkt af</v>
      </c>
      <c r="L172" t="str">
        <f>IF(Q3_2025[[#This Row],[Relatiekorting percentage]]=0,
    "Nvt",
    IF(Q3_2025[[#This Row],[Brutobedrag 2]] &lt; Q3_2025[[#This Row],[Bruto - Rel.korting]],
        "Nee",
        "Ja"))</f>
        <v>Nvt</v>
      </c>
      <c r="M172" s="10">
        <f>IF(Q3_2025[[#This Row],[Artikelprijs]]&lt;&gt;"",Q3_2025[[#This Row],[Artikelprijs]],Q3_2025[[#This Row],[Stuksprijs]])</f>
        <v>106.8625</v>
      </c>
      <c r="N172" s="10">
        <f>Q3_2025[[#This Row],[Besteld]]*Q3_2025[[#This Row],[Prijs 2]]</f>
        <v>106.8625</v>
      </c>
      <c r="O172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172" s="3"/>
      <c r="W172"/>
      <c r="AB172"/>
    </row>
    <row r="173" spans="1:28" x14ac:dyDescent="0.3">
      <c r="A173" t="s">
        <v>755</v>
      </c>
      <c r="B173">
        <v>5021030</v>
      </c>
      <c r="C173" t="s">
        <v>546</v>
      </c>
      <c r="D173">
        <v>1</v>
      </c>
      <c r="E173" s="10">
        <v>175</v>
      </c>
      <c r="F173" s="10">
        <v>175</v>
      </c>
      <c r="G173" s="10">
        <v>175</v>
      </c>
      <c r="H173">
        <v>0</v>
      </c>
      <c r="I173" s="51" t="str">
        <f>_xlfn.XLOOKUP(Q3_2025[[#This Row],[Artikelnr]],Artikel_prijzen[Artnr],Artikel_prijzen[Groep],"")</f>
        <v>Elektra</v>
      </c>
      <c r="J173" s="10">
        <f>_xlfn.XLOOKUP(Q3_2025[[#This Row],[Artikelnr]],Artikel_prijzen[Artnr],Artikel_prijzen[Prijs 2025],"")</f>
        <v>106.8625</v>
      </c>
      <c r="K173" t="str">
        <f>IF(Q3_2025[[#This Row],[Artikelprijs]]&lt;&gt;"",IF(Q3_2025[[#This Row],[Stuksprijs]]=Q3_2025[[#This Row],[Artikelprijs]],"Prijs gelijk","Prijs wijkt af"),"")</f>
        <v>Prijs wijkt af</v>
      </c>
      <c r="L173" t="str">
        <f>IF(Q3_2025[[#This Row],[Relatiekorting percentage]]=0,
    "Nvt",
    IF(Q3_2025[[#This Row],[Brutobedrag 2]] &lt; Q3_2025[[#This Row],[Bruto - Rel.korting]],
        "Nee",
        "Ja"))</f>
        <v>Nvt</v>
      </c>
      <c r="M173" s="10">
        <f>IF(Q3_2025[[#This Row],[Artikelprijs]]&lt;&gt;"",Q3_2025[[#This Row],[Artikelprijs]],Q3_2025[[#This Row],[Stuksprijs]])</f>
        <v>106.8625</v>
      </c>
      <c r="N173" s="10">
        <f>Q3_2025[[#This Row],[Besteld]]*Q3_2025[[#This Row],[Prijs 2]]</f>
        <v>106.8625</v>
      </c>
      <c r="O173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173" s="3"/>
      <c r="W173"/>
      <c r="AB173"/>
    </row>
    <row r="174" spans="1:28" x14ac:dyDescent="0.3">
      <c r="A174" t="s">
        <v>755</v>
      </c>
      <c r="B174">
        <v>5022030</v>
      </c>
      <c r="C174" t="s">
        <v>500</v>
      </c>
      <c r="D174">
        <v>1</v>
      </c>
      <c r="E174" s="10">
        <v>560.49</v>
      </c>
      <c r="F174" s="10">
        <v>560.49</v>
      </c>
      <c r="G174" s="10">
        <v>560.49</v>
      </c>
      <c r="H174">
        <v>0</v>
      </c>
      <c r="I174" s="51" t="str">
        <f>_xlfn.XLOOKUP(Q3_2025[[#This Row],[Artikelnr]],Artikel_prijzen[Artnr],Artikel_prijzen[Groep],"")</f>
        <v>Elektra</v>
      </c>
      <c r="J174" s="10">
        <f>_xlfn.XLOOKUP(Q3_2025[[#This Row],[Artikelnr]],Artikel_prijzen[Artnr],Artikel_prijzen[Prijs 2025],"")</f>
        <v>386.25</v>
      </c>
      <c r="K174" t="str">
        <f>IF(Q3_2025[[#This Row],[Artikelprijs]]&lt;&gt;"",IF(Q3_2025[[#This Row],[Stuksprijs]]=Q3_2025[[#This Row],[Artikelprijs]],"Prijs gelijk","Prijs wijkt af"),"")</f>
        <v>Prijs wijkt af</v>
      </c>
      <c r="L174" t="str">
        <f>IF(Q3_2025[[#This Row],[Relatiekorting percentage]]=0,
    "Nvt",
    IF(Q3_2025[[#This Row],[Brutobedrag 2]] &lt; Q3_2025[[#This Row],[Bruto - Rel.korting]],
        "Nee",
        "Ja"))</f>
        <v>Nvt</v>
      </c>
      <c r="M174" s="10">
        <f>IF(Q3_2025[[#This Row],[Artikelprijs]]&lt;&gt;"",Q3_2025[[#This Row],[Artikelprijs]],Q3_2025[[#This Row],[Stuksprijs]])</f>
        <v>386.25</v>
      </c>
      <c r="N174" s="10">
        <f>Q3_2025[[#This Row],[Besteld]]*Q3_2025[[#This Row],[Prijs 2]]</f>
        <v>386.25</v>
      </c>
      <c r="O174" s="10">
        <f>IF(Q3_2025[[#This Row],[Brutobedrag 2]]&lt;Q3_2025[[#This Row],[Bruto - Rel.korting]],Q3_2025[[#This Row],[Brutobedrag 2]],Q3_2025[[#This Row],[Brutobedrag 2]]*(100-Q3_2025[[#This Row],[Relatiekorting percentage]])/100)</f>
        <v>386.25</v>
      </c>
      <c r="R174" s="3"/>
      <c r="W174"/>
      <c r="AB174"/>
    </row>
    <row r="175" spans="1:28" x14ac:dyDescent="0.3">
      <c r="A175" t="s">
        <v>755</v>
      </c>
      <c r="B175">
        <v>5022030</v>
      </c>
      <c r="C175" t="s">
        <v>500</v>
      </c>
      <c r="D175">
        <v>1</v>
      </c>
      <c r="E175" s="10">
        <v>560.49</v>
      </c>
      <c r="F175" s="10">
        <v>560.49</v>
      </c>
      <c r="G175" s="10">
        <v>560.49</v>
      </c>
      <c r="H175">
        <v>0</v>
      </c>
      <c r="I175" s="51" t="str">
        <f>_xlfn.XLOOKUP(Q3_2025[[#This Row],[Artikelnr]],Artikel_prijzen[Artnr],Artikel_prijzen[Groep],"")</f>
        <v>Elektra</v>
      </c>
      <c r="J175" s="10">
        <f>_xlfn.XLOOKUP(Q3_2025[[#This Row],[Artikelnr]],Artikel_prijzen[Artnr],Artikel_prijzen[Prijs 2025],"")</f>
        <v>386.25</v>
      </c>
      <c r="K175" t="str">
        <f>IF(Q3_2025[[#This Row],[Artikelprijs]]&lt;&gt;"",IF(Q3_2025[[#This Row],[Stuksprijs]]=Q3_2025[[#This Row],[Artikelprijs]],"Prijs gelijk","Prijs wijkt af"),"")</f>
        <v>Prijs wijkt af</v>
      </c>
      <c r="L175" t="str">
        <f>IF(Q3_2025[[#This Row],[Relatiekorting percentage]]=0,
    "Nvt",
    IF(Q3_2025[[#This Row],[Brutobedrag 2]] &lt; Q3_2025[[#This Row],[Bruto - Rel.korting]],
        "Nee",
        "Ja"))</f>
        <v>Nvt</v>
      </c>
      <c r="M175" s="10">
        <f>IF(Q3_2025[[#This Row],[Artikelprijs]]&lt;&gt;"",Q3_2025[[#This Row],[Artikelprijs]],Q3_2025[[#This Row],[Stuksprijs]])</f>
        <v>386.25</v>
      </c>
      <c r="N175" s="10">
        <f>Q3_2025[[#This Row],[Besteld]]*Q3_2025[[#This Row],[Prijs 2]]</f>
        <v>386.25</v>
      </c>
      <c r="O175" s="10">
        <f>IF(Q3_2025[[#This Row],[Brutobedrag 2]]&lt;Q3_2025[[#This Row],[Bruto - Rel.korting]],Q3_2025[[#This Row],[Brutobedrag 2]],Q3_2025[[#This Row],[Brutobedrag 2]]*(100-Q3_2025[[#This Row],[Relatiekorting percentage]])/100)</f>
        <v>386.25</v>
      </c>
      <c r="R175" s="3"/>
      <c r="W175"/>
      <c r="AB175"/>
    </row>
    <row r="176" spans="1:28" x14ac:dyDescent="0.3">
      <c r="A176" t="s">
        <v>755</v>
      </c>
      <c r="B176">
        <v>5021030</v>
      </c>
      <c r="C176" t="s">
        <v>546</v>
      </c>
      <c r="D176">
        <v>3</v>
      </c>
      <c r="E176" s="10">
        <v>175</v>
      </c>
      <c r="F176" s="10">
        <v>525</v>
      </c>
      <c r="G176" s="10">
        <v>525</v>
      </c>
      <c r="H176">
        <v>0</v>
      </c>
      <c r="I176" s="51" t="str">
        <f>_xlfn.XLOOKUP(Q3_2025[[#This Row],[Artikelnr]],Artikel_prijzen[Artnr],Artikel_prijzen[Groep],"")</f>
        <v>Elektra</v>
      </c>
      <c r="J176" s="10">
        <f>_xlfn.XLOOKUP(Q3_2025[[#This Row],[Artikelnr]],Artikel_prijzen[Artnr],Artikel_prijzen[Prijs 2025],"")</f>
        <v>106.8625</v>
      </c>
      <c r="K176" t="str">
        <f>IF(Q3_2025[[#This Row],[Artikelprijs]]&lt;&gt;"",IF(Q3_2025[[#This Row],[Stuksprijs]]=Q3_2025[[#This Row],[Artikelprijs]],"Prijs gelijk","Prijs wijkt af"),"")</f>
        <v>Prijs wijkt af</v>
      </c>
      <c r="L176" t="str">
        <f>IF(Q3_2025[[#This Row],[Relatiekorting percentage]]=0,
    "Nvt",
    IF(Q3_2025[[#This Row],[Brutobedrag 2]] &lt; Q3_2025[[#This Row],[Bruto - Rel.korting]],
        "Nee",
        "Ja"))</f>
        <v>Nvt</v>
      </c>
      <c r="M176" s="10">
        <f>IF(Q3_2025[[#This Row],[Artikelprijs]]&lt;&gt;"",Q3_2025[[#This Row],[Artikelprijs]],Q3_2025[[#This Row],[Stuksprijs]])</f>
        <v>106.8625</v>
      </c>
      <c r="N176" s="10">
        <f>Q3_2025[[#This Row],[Besteld]]*Q3_2025[[#This Row],[Prijs 2]]</f>
        <v>320.58749999999998</v>
      </c>
      <c r="O176" s="10">
        <f>IF(Q3_2025[[#This Row],[Brutobedrag 2]]&lt;Q3_2025[[#This Row],[Bruto - Rel.korting]],Q3_2025[[#This Row],[Brutobedrag 2]],Q3_2025[[#This Row],[Brutobedrag 2]]*(100-Q3_2025[[#This Row],[Relatiekorting percentage]])/100)</f>
        <v>320.58749999999998</v>
      </c>
      <c r="R176" s="3"/>
      <c r="W176"/>
      <c r="AB176"/>
    </row>
    <row r="177" spans="1:28" x14ac:dyDescent="0.3">
      <c r="A177" t="s">
        <v>755</v>
      </c>
      <c r="B177">
        <v>5020004</v>
      </c>
      <c r="C177" t="s">
        <v>231</v>
      </c>
      <c r="D177">
        <v>1</v>
      </c>
      <c r="E177" s="10">
        <v>77.25</v>
      </c>
      <c r="F177" s="10">
        <v>77.25</v>
      </c>
      <c r="G177" s="10">
        <v>77.25</v>
      </c>
      <c r="H177">
        <v>0</v>
      </c>
      <c r="I177" s="51" t="str">
        <f>_xlfn.XLOOKUP(Q3_2025[[#This Row],[Artikelnr]],Artikel_prijzen[Artnr],Artikel_prijzen[Groep],"")</f>
        <v/>
      </c>
      <c r="J177" s="10" t="str">
        <f>_xlfn.XLOOKUP(Q3_2025[[#This Row],[Artikelnr]],Artikel_prijzen[Artnr],Artikel_prijzen[Prijs 2025],"")</f>
        <v/>
      </c>
      <c r="K177" t="str">
        <f>IF(Q3_2025[[#This Row],[Artikelprijs]]&lt;&gt;"",IF(Q3_2025[[#This Row],[Stuksprijs]]=Q3_2025[[#This Row],[Artikelprijs]],"Prijs gelijk","Prijs wijkt af"),"")</f>
        <v/>
      </c>
      <c r="L177" t="str">
        <f>IF(Q3_2025[[#This Row],[Relatiekorting percentage]]=0,
    "Nvt",
    IF(Q3_2025[[#This Row],[Brutobedrag 2]] &lt; Q3_2025[[#This Row],[Bruto - Rel.korting]],
        "Nee",
        "Ja"))</f>
        <v>Nvt</v>
      </c>
      <c r="M177" s="10">
        <f>IF(Q3_2025[[#This Row],[Artikelprijs]]&lt;&gt;"",Q3_2025[[#This Row],[Artikelprijs]],Q3_2025[[#This Row],[Stuksprijs]])</f>
        <v>77.25</v>
      </c>
      <c r="N177" s="10">
        <f>Q3_2025[[#This Row],[Besteld]]*Q3_2025[[#This Row],[Prijs 2]]</f>
        <v>77.25</v>
      </c>
      <c r="O177" s="10">
        <f>IF(Q3_2025[[#This Row],[Brutobedrag 2]]&lt;Q3_2025[[#This Row],[Bruto - Rel.korting]],Q3_2025[[#This Row],[Brutobedrag 2]],Q3_2025[[#This Row],[Brutobedrag 2]]*(100-Q3_2025[[#This Row],[Relatiekorting percentage]])/100)</f>
        <v>77.25</v>
      </c>
      <c r="R177" s="3"/>
      <c r="W177"/>
      <c r="AB177"/>
    </row>
    <row r="178" spans="1:28" x14ac:dyDescent="0.3">
      <c r="A178" t="s">
        <v>755</v>
      </c>
      <c r="B178">
        <v>5020002</v>
      </c>
      <c r="C178" t="s">
        <v>56</v>
      </c>
      <c r="D178">
        <v>3</v>
      </c>
      <c r="E178" s="10">
        <v>39.65</v>
      </c>
      <c r="F178" s="10">
        <v>118.95</v>
      </c>
      <c r="G178" s="10">
        <v>118.95</v>
      </c>
      <c r="H178">
        <v>0</v>
      </c>
      <c r="I178" s="51" t="str">
        <f>_xlfn.XLOOKUP(Q3_2025[[#This Row],[Artikelnr]],Artikel_prijzen[Artnr],Artikel_prijzen[Groep],"")</f>
        <v/>
      </c>
      <c r="J178" s="10" t="str">
        <f>_xlfn.XLOOKUP(Q3_2025[[#This Row],[Artikelnr]],Artikel_prijzen[Artnr],Artikel_prijzen[Prijs 2025],"")</f>
        <v/>
      </c>
      <c r="K178" t="str">
        <f>IF(Q3_2025[[#This Row],[Artikelprijs]]&lt;&gt;"",IF(Q3_2025[[#This Row],[Stuksprijs]]=Q3_2025[[#This Row],[Artikelprijs]],"Prijs gelijk","Prijs wijkt af"),"")</f>
        <v/>
      </c>
      <c r="L178" t="str">
        <f>IF(Q3_2025[[#This Row],[Relatiekorting percentage]]=0,
    "Nvt",
    IF(Q3_2025[[#This Row],[Brutobedrag 2]] &lt; Q3_2025[[#This Row],[Bruto - Rel.korting]],
        "Nee",
        "Ja"))</f>
        <v>Nvt</v>
      </c>
      <c r="M178" s="10">
        <f>IF(Q3_2025[[#This Row],[Artikelprijs]]&lt;&gt;"",Q3_2025[[#This Row],[Artikelprijs]],Q3_2025[[#This Row],[Stuksprijs]])</f>
        <v>39.65</v>
      </c>
      <c r="N178" s="10">
        <f>Q3_2025[[#This Row],[Besteld]]*Q3_2025[[#This Row],[Prijs 2]]</f>
        <v>118.94999999999999</v>
      </c>
      <c r="O178" s="10">
        <f>IF(Q3_2025[[#This Row],[Brutobedrag 2]]&lt;Q3_2025[[#This Row],[Bruto - Rel.korting]],Q3_2025[[#This Row],[Brutobedrag 2]],Q3_2025[[#This Row],[Brutobedrag 2]]*(100-Q3_2025[[#This Row],[Relatiekorting percentage]])/100)</f>
        <v>118.94999999999999</v>
      </c>
      <c r="R178" s="3"/>
      <c r="W178"/>
      <c r="AB178"/>
    </row>
    <row r="179" spans="1:28" x14ac:dyDescent="0.3">
      <c r="A179" t="s">
        <v>755</v>
      </c>
      <c r="B179">
        <v>5022048</v>
      </c>
      <c r="C179" t="s">
        <v>578</v>
      </c>
      <c r="D179">
        <v>1</v>
      </c>
      <c r="E179" s="10">
        <v>521.69000000000005</v>
      </c>
      <c r="F179" s="10">
        <v>521.69000000000005</v>
      </c>
      <c r="G179" s="10">
        <v>521.69000000000005</v>
      </c>
      <c r="H179">
        <v>0</v>
      </c>
      <c r="I179" s="51" t="str">
        <f>_xlfn.XLOOKUP(Q3_2025[[#This Row],[Artikelnr]],Artikel_prijzen[Artnr],Artikel_prijzen[Groep],"")</f>
        <v>Elektra</v>
      </c>
      <c r="J179" s="10">
        <f>_xlfn.XLOOKUP(Q3_2025[[#This Row],[Artikelnr]],Artikel_prijzen[Artnr],Artikel_prijzen[Prijs 2025],"")</f>
        <v>417.15</v>
      </c>
      <c r="K179" t="str">
        <f>IF(Q3_2025[[#This Row],[Artikelprijs]]&lt;&gt;"",IF(Q3_2025[[#This Row],[Stuksprijs]]=Q3_2025[[#This Row],[Artikelprijs]],"Prijs gelijk","Prijs wijkt af"),"")</f>
        <v>Prijs wijkt af</v>
      </c>
      <c r="L179" t="str">
        <f>IF(Q3_2025[[#This Row],[Relatiekorting percentage]]=0,
    "Nvt",
    IF(Q3_2025[[#This Row],[Brutobedrag 2]] &lt; Q3_2025[[#This Row],[Bruto - Rel.korting]],
        "Nee",
        "Ja"))</f>
        <v>Nvt</v>
      </c>
      <c r="M179" s="10">
        <f>IF(Q3_2025[[#This Row],[Artikelprijs]]&lt;&gt;"",Q3_2025[[#This Row],[Artikelprijs]],Q3_2025[[#This Row],[Stuksprijs]])</f>
        <v>417.15</v>
      </c>
      <c r="N179" s="10">
        <f>Q3_2025[[#This Row],[Besteld]]*Q3_2025[[#This Row],[Prijs 2]]</f>
        <v>417.15</v>
      </c>
      <c r="O179" s="10">
        <f>IF(Q3_2025[[#This Row],[Brutobedrag 2]]&lt;Q3_2025[[#This Row],[Bruto - Rel.korting]],Q3_2025[[#This Row],[Brutobedrag 2]],Q3_2025[[#This Row],[Brutobedrag 2]]*(100-Q3_2025[[#This Row],[Relatiekorting percentage]])/100)</f>
        <v>417.15</v>
      </c>
      <c r="R179" s="3"/>
      <c r="W179"/>
      <c r="AB179"/>
    </row>
    <row r="180" spans="1:28" x14ac:dyDescent="0.3">
      <c r="A180" t="s">
        <v>755</v>
      </c>
      <c r="B180">
        <v>5020003</v>
      </c>
      <c r="C180" t="s">
        <v>258</v>
      </c>
      <c r="D180">
        <v>1</v>
      </c>
      <c r="E180" s="10">
        <v>66.95</v>
      </c>
      <c r="F180" s="10">
        <v>66.95</v>
      </c>
      <c r="G180" s="10">
        <v>66.95</v>
      </c>
      <c r="H180">
        <v>0</v>
      </c>
      <c r="I180" s="51" t="str">
        <f>_xlfn.XLOOKUP(Q3_2025[[#This Row],[Artikelnr]],Artikel_prijzen[Artnr],Artikel_prijzen[Groep],"")</f>
        <v/>
      </c>
      <c r="J180" s="10" t="str">
        <f>_xlfn.XLOOKUP(Q3_2025[[#This Row],[Artikelnr]],Artikel_prijzen[Artnr],Artikel_prijzen[Prijs 2025],"")</f>
        <v/>
      </c>
      <c r="K180" t="str">
        <f>IF(Q3_2025[[#This Row],[Artikelprijs]]&lt;&gt;"",IF(Q3_2025[[#This Row],[Stuksprijs]]=Q3_2025[[#This Row],[Artikelprijs]],"Prijs gelijk","Prijs wijkt af"),"")</f>
        <v/>
      </c>
      <c r="L180" t="str">
        <f>IF(Q3_2025[[#This Row],[Relatiekorting percentage]]=0,
    "Nvt",
    IF(Q3_2025[[#This Row],[Brutobedrag 2]] &lt; Q3_2025[[#This Row],[Bruto - Rel.korting]],
        "Nee",
        "Ja"))</f>
        <v>Nvt</v>
      </c>
      <c r="M180" s="10">
        <f>IF(Q3_2025[[#This Row],[Artikelprijs]]&lt;&gt;"",Q3_2025[[#This Row],[Artikelprijs]],Q3_2025[[#This Row],[Stuksprijs]])</f>
        <v>66.95</v>
      </c>
      <c r="N180" s="10">
        <f>Q3_2025[[#This Row],[Besteld]]*Q3_2025[[#This Row],[Prijs 2]]</f>
        <v>66.95</v>
      </c>
      <c r="O180" s="10">
        <f>IF(Q3_2025[[#This Row],[Brutobedrag 2]]&lt;Q3_2025[[#This Row],[Bruto - Rel.korting]],Q3_2025[[#This Row],[Brutobedrag 2]],Q3_2025[[#This Row],[Brutobedrag 2]]*(100-Q3_2025[[#This Row],[Relatiekorting percentage]])/100)</f>
        <v>66.95</v>
      </c>
      <c r="R180" s="3"/>
      <c r="W180"/>
      <c r="AB180"/>
    </row>
    <row r="181" spans="1:28" x14ac:dyDescent="0.3">
      <c r="A181" t="s">
        <v>755</v>
      </c>
      <c r="B181">
        <v>5021030</v>
      </c>
      <c r="C181" t="s">
        <v>546</v>
      </c>
      <c r="D181">
        <v>1</v>
      </c>
      <c r="E181" s="10">
        <v>175</v>
      </c>
      <c r="F181" s="10">
        <v>175</v>
      </c>
      <c r="G181" s="10">
        <v>175</v>
      </c>
      <c r="H181">
        <v>0</v>
      </c>
      <c r="I181" s="51" t="str">
        <f>_xlfn.XLOOKUP(Q3_2025[[#This Row],[Artikelnr]],Artikel_prijzen[Artnr],Artikel_prijzen[Groep],"")</f>
        <v>Elektra</v>
      </c>
      <c r="J181" s="10">
        <f>_xlfn.XLOOKUP(Q3_2025[[#This Row],[Artikelnr]],Artikel_prijzen[Artnr],Artikel_prijzen[Prijs 2025],"")</f>
        <v>106.8625</v>
      </c>
      <c r="K181" t="str">
        <f>IF(Q3_2025[[#This Row],[Artikelprijs]]&lt;&gt;"",IF(Q3_2025[[#This Row],[Stuksprijs]]=Q3_2025[[#This Row],[Artikelprijs]],"Prijs gelijk","Prijs wijkt af"),"")</f>
        <v>Prijs wijkt af</v>
      </c>
      <c r="L181" t="str">
        <f>IF(Q3_2025[[#This Row],[Relatiekorting percentage]]=0,
    "Nvt",
    IF(Q3_2025[[#This Row],[Brutobedrag 2]] &lt; Q3_2025[[#This Row],[Bruto - Rel.korting]],
        "Nee",
        "Ja"))</f>
        <v>Nvt</v>
      </c>
      <c r="M181" s="10">
        <f>IF(Q3_2025[[#This Row],[Artikelprijs]]&lt;&gt;"",Q3_2025[[#This Row],[Artikelprijs]],Q3_2025[[#This Row],[Stuksprijs]])</f>
        <v>106.8625</v>
      </c>
      <c r="N181" s="10">
        <f>Q3_2025[[#This Row],[Besteld]]*Q3_2025[[#This Row],[Prijs 2]]</f>
        <v>106.8625</v>
      </c>
      <c r="O181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181" s="3"/>
      <c r="W181"/>
      <c r="AB181"/>
    </row>
    <row r="182" spans="1:28" x14ac:dyDescent="0.3">
      <c r="A182" t="s">
        <v>755</v>
      </c>
      <c r="B182">
        <v>5022032</v>
      </c>
      <c r="C182" t="s">
        <v>503</v>
      </c>
      <c r="D182">
        <v>1</v>
      </c>
      <c r="E182" s="10">
        <v>690.67</v>
      </c>
      <c r="F182" s="10">
        <v>690.67</v>
      </c>
      <c r="G182" s="10">
        <v>690.67</v>
      </c>
      <c r="H182">
        <v>0</v>
      </c>
      <c r="I182" s="51" t="str">
        <f>_xlfn.XLOOKUP(Q3_2025[[#This Row],[Artikelnr]],Artikel_prijzen[Artnr],Artikel_prijzen[Groep],"")</f>
        <v>Elektra</v>
      </c>
      <c r="J182" s="10">
        <f>_xlfn.XLOOKUP(Q3_2025[[#This Row],[Artikelnr]],Artikel_prijzen[Artnr],Artikel_prijzen[Prijs 2025],"")</f>
        <v>458.35</v>
      </c>
      <c r="K182" t="str">
        <f>IF(Q3_2025[[#This Row],[Artikelprijs]]&lt;&gt;"",IF(Q3_2025[[#This Row],[Stuksprijs]]=Q3_2025[[#This Row],[Artikelprijs]],"Prijs gelijk","Prijs wijkt af"),"")</f>
        <v>Prijs wijkt af</v>
      </c>
      <c r="L182" t="str">
        <f>IF(Q3_2025[[#This Row],[Relatiekorting percentage]]=0,
    "Nvt",
    IF(Q3_2025[[#This Row],[Brutobedrag 2]] &lt; Q3_2025[[#This Row],[Bruto - Rel.korting]],
        "Nee",
        "Ja"))</f>
        <v>Nvt</v>
      </c>
      <c r="M182" s="10">
        <f>IF(Q3_2025[[#This Row],[Artikelprijs]]&lt;&gt;"",Q3_2025[[#This Row],[Artikelprijs]],Q3_2025[[#This Row],[Stuksprijs]])</f>
        <v>458.35</v>
      </c>
      <c r="N182" s="10">
        <f>Q3_2025[[#This Row],[Besteld]]*Q3_2025[[#This Row],[Prijs 2]]</f>
        <v>458.35</v>
      </c>
      <c r="O182" s="10">
        <f>IF(Q3_2025[[#This Row],[Brutobedrag 2]]&lt;Q3_2025[[#This Row],[Bruto - Rel.korting]],Q3_2025[[#This Row],[Brutobedrag 2]],Q3_2025[[#This Row],[Brutobedrag 2]]*(100-Q3_2025[[#This Row],[Relatiekorting percentage]])/100)</f>
        <v>458.35</v>
      </c>
      <c r="R182" s="3"/>
      <c r="W182"/>
      <c r="AB182"/>
    </row>
    <row r="183" spans="1:28" x14ac:dyDescent="0.3">
      <c r="A183" t="s">
        <v>755</v>
      </c>
      <c r="B183">
        <v>5022032</v>
      </c>
      <c r="C183" t="s">
        <v>503</v>
      </c>
      <c r="D183">
        <v>1</v>
      </c>
      <c r="E183" s="10">
        <v>690.67</v>
      </c>
      <c r="F183" s="10">
        <v>690.67</v>
      </c>
      <c r="G183" s="10">
        <v>690.67</v>
      </c>
      <c r="H183">
        <v>0</v>
      </c>
      <c r="I183" s="51" t="str">
        <f>_xlfn.XLOOKUP(Q3_2025[[#This Row],[Artikelnr]],Artikel_prijzen[Artnr],Artikel_prijzen[Groep],"")</f>
        <v>Elektra</v>
      </c>
      <c r="J183" s="10">
        <f>_xlfn.XLOOKUP(Q3_2025[[#This Row],[Artikelnr]],Artikel_prijzen[Artnr],Artikel_prijzen[Prijs 2025],"")</f>
        <v>458.35</v>
      </c>
      <c r="K183" t="str">
        <f>IF(Q3_2025[[#This Row],[Artikelprijs]]&lt;&gt;"",IF(Q3_2025[[#This Row],[Stuksprijs]]=Q3_2025[[#This Row],[Artikelprijs]],"Prijs gelijk","Prijs wijkt af"),"")</f>
        <v>Prijs wijkt af</v>
      </c>
      <c r="L183" t="str">
        <f>IF(Q3_2025[[#This Row],[Relatiekorting percentage]]=0,
    "Nvt",
    IF(Q3_2025[[#This Row],[Brutobedrag 2]] &lt; Q3_2025[[#This Row],[Bruto - Rel.korting]],
        "Nee",
        "Ja"))</f>
        <v>Nvt</v>
      </c>
      <c r="M183" s="10">
        <f>IF(Q3_2025[[#This Row],[Artikelprijs]]&lt;&gt;"",Q3_2025[[#This Row],[Artikelprijs]],Q3_2025[[#This Row],[Stuksprijs]])</f>
        <v>458.35</v>
      </c>
      <c r="N183" s="10">
        <f>Q3_2025[[#This Row],[Besteld]]*Q3_2025[[#This Row],[Prijs 2]]</f>
        <v>458.35</v>
      </c>
      <c r="O183" s="10">
        <f>IF(Q3_2025[[#This Row],[Brutobedrag 2]]&lt;Q3_2025[[#This Row],[Bruto - Rel.korting]],Q3_2025[[#This Row],[Brutobedrag 2]],Q3_2025[[#This Row],[Brutobedrag 2]]*(100-Q3_2025[[#This Row],[Relatiekorting percentage]])/100)</f>
        <v>458.35</v>
      </c>
      <c r="R183" s="3"/>
      <c r="W183"/>
      <c r="AB183"/>
    </row>
    <row r="184" spans="1:28" x14ac:dyDescent="0.3">
      <c r="A184" t="s">
        <v>755</v>
      </c>
      <c r="B184">
        <v>5021030</v>
      </c>
      <c r="C184" t="s">
        <v>546</v>
      </c>
      <c r="D184">
        <v>1</v>
      </c>
      <c r="E184" s="10">
        <v>175</v>
      </c>
      <c r="F184" s="10">
        <v>175</v>
      </c>
      <c r="G184" s="10">
        <v>175</v>
      </c>
      <c r="H184">
        <v>0</v>
      </c>
      <c r="I184" s="51" t="str">
        <f>_xlfn.XLOOKUP(Q3_2025[[#This Row],[Artikelnr]],Artikel_prijzen[Artnr],Artikel_prijzen[Groep],"")</f>
        <v>Elektra</v>
      </c>
      <c r="J184" s="10">
        <f>_xlfn.XLOOKUP(Q3_2025[[#This Row],[Artikelnr]],Artikel_prijzen[Artnr],Artikel_prijzen[Prijs 2025],"")</f>
        <v>106.8625</v>
      </c>
      <c r="K184" t="str">
        <f>IF(Q3_2025[[#This Row],[Artikelprijs]]&lt;&gt;"",IF(Q3_2025[[#This Row],[Stuksprijs]]=Q3_2025[[#This Row],[Artikelprijs]],"Prijs gelijk","Prijs wijkt af"),"")</f>
        <v>Prijs wijkt af</v>
      </c>
      <c r="L184" t="str">
        <f>IF(Q3_2025[[#This Row],[Relatiekorting percentage]]=0,
    "Nvt",
    IF(Q3_2025[[#This Row],[Brutobedrag 2]] &lt; Q3_2025[[#This Row],[Bruto - Rel.korting]],
        "Nee",
        "Ja"))</f>
        <v>Nvt</v>
      </c>
      <c r="M184" s="10">
        <f>IF(Q3_2025[[#This Row],[Artikelprijs]]&lt;&gt;"",Q3_2025[[#This Row],[Artikelprijs]],Q3_2025[[#This Row],[Stuksprijs]])</f>
        <v>106.8625</v>
      </c>
      <c r="N184" s="10">
        <f>Q3_2025[[#This Row],[Besteld]]*Q3_2025[[#This Row],[Prijs 2]]</f>
        <v>106.8625</v>
      </c>
      <c r="O184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184" s="3"/>
      <c r="W184"/>
      <c r="AB184"/>
    </row>
    <row r="185" spans="1:28" x14ac:dyDescent="0.3">
      <c r="A185" t="s">
        <v>755</v>
      </c>
      <c r="B185">
        <v>5021030</v>
      </c>
      <c r="C185" t="s">
        <v>546</v>
      </c>
      <c r="D185">
        <v>1</v>
      </c>
      <c r="E185" s="10">
        <v>175</v>
      </c>
      <c r="F185" s="10">
        <v>175</v>
      </c>
      <c r="G185" s="10">
        <v>175</v>
      </c>
      <c r="H185">
        <v>0</v>
      </c>
      <c r="I185" s="51" t="str">
        <f>_xlfn.XLOOKUP(Q3_2025[[#This Row],[Artikelnr]],Artikel_prijzen[Artnr],Artikel_prijzen[Groep],"")</f>
        <v>Elektra</v>
      </c>
      <c r="J185" s="10">
        <f>_xlfn.XLOOKUP(Q3_2025[[#This Row],[Artikelnr]],Artikel_prijzen[Artnr],Artikel_prijzen[Prijs 2025],"")</f>
        <v>106.8625</v>
      </c>
      <c r="K185" t="str">
        <f>IF(Q3_2025[[#This Row],[Artikelprijs]]&lt;&gt;"",IF(Q3_2025[[#This Row],[Stuksprijs]]=Q3_2025[[#This Row],[Artikelprijs]],"Prijs gelijk","Prijs wijkt af"),"")</f>
        <v>Prijs wijkt af</v>
      </c>
      <c r="L185" t="str">
        <f>IF(Q3_2025[[#This Row],[Relatiekorting percentage]]=0,
    "Nvt",
    IF(Q3_2025[[#This Row],[Brutobedrag 2]] &lt; Q3_2025[[#This Row],[Bruto - Rel.korting]],
        "Nee",
        "Ja"))</f>
        <v>Nvt</v>
      </c>
      <c r="M185" s="10">
        <f>IF(Q3_2025[[#This Row],[Artikelprijs]]&lt;&gt;"",Q3_2025[[#This Row],[Artikelprijs]],Q3_2025[[#This Row],[Stuksprijs]])</f>
        <v>106.8625</v>
      </c>
      <c r="N185" s="10">
        <f>Q3_2025[[#This Row],[Besteld]]*Q3_2025[[#This Row],[Prijs 2]]</f>
        <v>106.8625</v>
      </c>
      <c r="O185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185" s="3"/>
      <c r="W185"/>
      <c r="AB185"/>
    </row>
    <row r="186" spans="1:28" x14ac:dyDescent="0.3">
      <c r="A186" t="s">
        <v>755</v>
      </c>
      <c r="B186">
        <v>5021030</v>
      </c>
      <c r="C186" t="s">
        <v>546</v>
      </c>
      <c r="D186">
        <v>1</v>
      </c>
      <c r="E186" s="10">
        <v>175</v>
      </c>
      <c r="F186" s="10">
        <v>175</v>
      </c>
      <c r="G186" s="10">
        <v>175</v>
      </c>
      <c r="H186">
        <v>0</v>
      </c>
      <c r="I186" s="51" t="str">
        <f>_xlfn.XLOOKUP(Q3_2025[[#This Row],[Artikelnr]],Artikel_prijzen[Artnr],Artikel_prijzen[Groep],"")</f>
        <v>Elektra</v>
      </c>
      <c r="J186" s="10">
        <f>_xlfn.XLOOKUP(Q3_2025[[#This Row],[Artikelnr]],Artikel_prijzen[Artnr],Artikel_prijzen[Prijs 2025],"")</f>
        <v>106.8625</v>
      </c>
      <c r="K186" t="str">
        <f>IF(Q3_2025[[#This Row],[Artikelprijs]]&lt;&gt;"",IF(Q3_2025[[#This Row],[Stuksprijs]]=Q3_2025[[#This Row],[Artikelprijs]],"Prijs gelijk","Prijs wijkt af"),"")</f>
        <v>Prijs wijkt af</v>
      </c>
      <c r="L186" t="str">
        <f>IF(Q3_2025[[#This Row],[Relatiekorting percentage]]=0,
    "Nvt",
    IF(Q3_2025[[#This Row],[Brutobedrag 2]] &lt; Q3_2025[[#This Row],[Bruto - Rel.korting]],
        "Nee",
        "Ja"))</f>
        <v>Nvt</v>
      </c>
      <c r="M186" s="10">
        <f>IF(Q3_2025[[#This Row],[Artikelprijs]]&lt;&gt;"",Q3_2025[[#This Row],[Artikelprijs]],Q3_2025[[#This Row],[Stuksprijs]])</f>
        <v>106.8625</v>
      </c>
      <c r="N186" s="10">
        <f>Q3_2025[[#This Row],[Besteld]]*Q3_2025[[#This Row],[Prijs 2]]</f>
        <v>106.8625</v>
      </c>
      <c r="O186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186" s="3"/>
      <c r="W186"/>
      <c r="AB186"/>
    </row>
    <row r="187" spans="1:28" x14ac:dyDescent="0.3">
      <c r="A187" t="s">
        <v>755</v>
      </c>
      <c r="B187">
        <v>5020002</v>
      </c>
      <c r="C187" t="s">
        <v>56</v>
      </c>
      <c r="D187">
        <v>1</v>
      </c>
      <c r="E187" s="10">
        <v>39.65</v>
      </c>
      <c r="F187" s="10">
        <v>39.65</v>
      </c>
      <c r="G187" s="10">
        <v>39.65</v>
      </c>
      <c r="H187">
        <v>0</v>
      </c>
      <c r="I187" s="51" t="str">
        <f>_xlfn.XLOOKUP(Q3_2025[[#This Row],[Artikelnr]],Artikel_prijzen[Artnr],Artikel_prijzen[Groep],"")</f>
        <v/>
      </c>
      <c r="J187" s="10" t="str">
        <f>_xlfn.XLOOKUP(Q3_2025[[#This Row],[Artikelnr]],Artikel_prijzen[Artnr],Artikel_prijzen[Prijs 2025],"")</f>
        <v/>
      </c>
      <c r="K187" t="str">
        <f>IF(Q3_2025[[#This Row],[Artikelprijs]]&lt;&gt;"",IF(Q3_2025[[#This Row],[Stuksprijs]]=Q3_2025[[#This Row],[Artikelprijs]],"Prijs gelijk","Prijs wijkt af"),"")</f>
        <v/>
      </c>
      <c r="L187" t="str">
        <f>IF(Q3_2025[[#This Row],[Relatiekorting percentage]]=0,
    "Nvt",
    IF(Q3_2025[[#This Row],[Brutobedrag 2]] &lt; Q3_2025[[#This Row],[Bruto - Rel.korting]],
        "Nee",
        "Ja"))</f>
        <v>Nvt</v>
      </c>
      <c r="M187" s="10">
        <f>IF(Q3_2025[[#This Row],[Artikelprijs]]&lt;&gt;"",Q3_2025[[#This Row],[Artikelprijs]],Q3_2025[[#This Row],[Stuksprijs]])</f>
        <v>39.65</v>
      </c>
      <c r="N187" s="10">
        <f>Q3_2025[[#This Row],[Besteld]]*Q3_2025[[#This Row],[Prijs 2]]</f>
        <v>39.65</v>
      </c>
      <c r="O187" s="10">
        <f>IF(Q3_2025[[#This Row],[Brutobedrag 2]]&lt;Q3_2025[[#This Row],[Bruto - Rel.korting]],Q3_2025[[#This Row],[Brutobedrag 2]],Q3_2025[[#This Row],[Brutobedrag 2]]*(100-Q3_2025[[#This Row],[Relatiekorting percentage]])/100)</f>
        <v>39.65</v>
      </c>
      <c r="R187" s="3"/>
      <c r="W187"/>
      <c r="AB187"/>
    </row>
    <row r="188" spans="1:28" x14ac:dyDescent="0.3">
      <c r="A188" t="s">
        <v>755</v>
      </c>
      <c r="B188">
        <v>5021030</v>
      </c>
      <c r="C188" t="s">
        <v>546</v>
      </c>
      <c r="D188">
        <v>1</v>
      </c>
      <c r="E188" s="10">
        <v>175</v>
      </c>
      <c r="F188" s="10">
        <v>175</v>
      </c>
      <c r="G188" s="10">
        <v>175</v>
      </c>
      <c r="H188">
        <v>0</v>
      </c>
      <c r="I188" s="51" t="str">
        <f>_xlfn.XLOOKUP(Q3_2025[[#This Row],[Artikelnr]],Artikel_prijzen[Artnr],Artikel_prijzen[Groep],"")</f>
        <v>Elektra</v>
      </c>
      <c r="J188" s="10">
        <f>_xlfn.XLOOKUP(Q3_2025[[#This Row],[Artikelnr]],Artikel_prijzen[Artnr],Artikel_prijzen[Prijs 2025],"")</f>
        <v>106.8625</v>
      </c>
      <c r="K188" t="str">
        <f>IF(Q3_2025[[#This Row],[Artikelprijs]]&lt;&gt;"",IF(Q3_2025[[#This Row],[Stuksprijs]]=Q3_2025[[#This Row],[Artikelprijs]],"Prijs gelijk","Prijs wijkt af"),"")</f>
        <v>Prijs wijkt af</v>
      </c>
      <c r="L188" t="str">
        <f>IF(Q3_2025[[#This Row],[Relatiekorting percentage]]=0,
    "Nvt",
    IF(Q3_2025[[#This Row],[Brutobedrag 2]] &lt; Q3_2025[[#This Row],[Bruto - Rel.korting]],
        "Nee",
        "Ja"))</f>
        <v>Nvt</v>
      </c>
      <c r="M188" s="10">
        <f>IF(Q3_2025[[#This Row],[Artikelprijs]]&lt;&gt;"",Q3_2025[[#This Row],[Artikelprijs]],Q3_2025[[#This Row],[Stuksprijs]])</f>
        <v>106.8625</v>
      </c>
      <c r="N188" s="10">
        <f>Q3_2025[[#This Row],[Besteld]]*Q3_2025[[#This Row],[Prijs 2]]</f>
        <v>106.8625</v>
      </c>
      <c r="O188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188" s="3"/>
      <c r="W188"/>
      <c r="AB188"/>
    </row>
    <row r="189" spans="1:28" x14ac:dyDescent="0.3">
      <c r="A189" t="s">
        <v>755</v>
      </c>
      <c r="B189">
        <v>5022030</v>
      </c>
      <c r="C189" t="s">
        <v>500</v>
      </c>
      <c r="D189">
        <v>1</v>
      </c>
      <c r="E189" s="10">
        <v>560.49</v>
      </c>
      <c r="F189" s="10">
        <v>560.49</v>
      </c>
      <c r="G189" s="10">
        <v>560.49</v>
      </c>
      <c r="H189">
        <v>0</v>
      </c>
      <c r="I189" s="51" t="str">
        <f>_xlfn.XLOOKUP(Q3_2025[[#This Row],[Artikelnr]],Artikel_prijzen[Artnr],Artikel_prijzen[Groep],"")</f>
        <v>Elektra</v>
      </c>
      <c r="J189" s="10">
        <f>_xlfn.XLOOKUP(Q3_2025[[#This Row],[Artikelnr]],Artikel_prijzen[Artnr],Artikel_prijzen[Prijs 2025],"")</f>
        <v>386.25</v>
      </c>
      <c r="K189" t="str">
        <f>IF(Q3_2025[[#This Row],[Artikelprijs]]&lt;&gt;"",IF(Q3_2025[[#This Row],[Stuksprijs]]=Q3_2025[[#This Row],[Artikelprijs]],"Prijs gelijk","Prijs wijkt af"),"")</f>
        <v>Prijs wijkt af</v>
      </c>
      <c r="L189" t="str">
        <f>IF(Q3_2025[[#This Row],[Relatiekorting percentage]]=0,
    "Nvt",
    IF(Q3_2025[[#This Row],[Brutobedrag 2]] &lt; Q3_2025[[#This Row],[Bruto - Rel.korting]],
        "Nee",
        "Ja"))</f>
        <v>Nvt</v>
      </c>
      <c r="M189" s="10">
        <f>IF(Q3_2025[[#This Row],[Artikelprijs]]&lt;&gt;"",Q3_2025[[#This Row],[Artikelprijs]],Q3_2025[[#This Row],[Stuksprijs]])</f>
        <v>386.25</v>
      </c>
      <c r="N189" s="10">
        <f>Q3_2025[[#This Row],[Besteld]]*Q3_2025[[#This Row],[Prijs 2]]</f>
        <v>386.25</v>
      </c>
      <c r="O189" s="10">
        <f>IF(Q3_2025[[#This Row],[Brutobedrag 2]]&lt;Q3_2025[[#This Row],[Bruto - Rel.korting]],Q3_2025[[#This Row],[Brutobedrag 2]],Q3_2025[[#This Row],[Brutobedrag 2]]*(100-Q3_2025[[#This Row],[Relatiekorting percentage]])/100)</f>
        <v>386.25</v>
      </c>
      <c r="R189" s="3"/>
      <c r="W189"/>
      <c r="AB189"/>
    </row>
    <row r="190" spans="1:28" x14ac:dyDescent="0.3">
      <c r="A190" t="s">
        <v>755</v>
      </c>
      <c r="B190">
        <v>5021030</v>
      </c>
      <c r="C190" t="s">
        <v>546</v>
      </c>
      <c r="D190">
        <v>1</v>
      </c>
      <c r="E190" s="10">
        <v>175</v>
      </c>
      <c r="F190" s="10">
        <v>175</v>
      </c>
      <c r="G190" s="10">
        <v>175</v>
      </c>
      <c r="H190">
        <v>0</v>
      </c>
      <c r="I190" s="51" t="str">
        <f>_xlfn.XLOOKUP(Q3_2025[[#This Row],[Artikelnr]],Artikel_prijzen[Artnr],Artikel_prijzen[Groep],"")</f>
        <v>Elektra</v>
      </c>
      <c r="J190" s="10">
        <f>_xlfn.XLOOKUP(Q3_2025[[#This Row],[Artikelnr]],Artikel_prijzen[Artnr],Artikel_prijzen[Prijs 2025],"")</f>
        <v>106.8625</v>
      </c>
      <c r="K190" t="str">
        <f>IF(Q3_2025[[#This Row],[Artikelprijs]]&lt;&gt;"",IF(Q3_2025[[#This Row],[Stuksprijs]]=Q3_2025[[#This Row],[Artikelprijs]],"Prijs gelijk","Prijs wijkt af"),"")</f>
        <v>Prijs wijkt af</v>
      </c>
      <c r="L190" t="str">
        <f>IF(Q3_2025[[#This Row],[Relatiekorting percentage]]=0,
    "Nvt",
    IF(Q3_2025[[#This Row],[Brutobedrag 2]] &lt; Q3_2025[[#This Row],[Bruto - Rel.korting]],
        "Nee",
        "Ja"))</f>
        <v>Nvt</v>
      </c>
      <c r="M190" s="10">
        <f>IF(Q3_2025[[#This Row],[Artikelprijs]]&lt;&gt;"",Q3_2025[[#This Row],[Artikelprijs]],Q3_2025[[#This Row],[Stuksprijs]])</f>
        <v>106.8625</v>
      </c>
      <c r="N190" s="10">
        <f>Q3_2025[[#This Row],[Besteld]]*Q3_2025[[#This Row],[Prijs 2]]</f>
        <v>106.8625</v>
      </c>
      <c r="O190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190" s="3"/>
      <c r="W190"/>
      <c r="AB190"/>
    </row>
    <row r="191" spans="1:28" x14ac:dyDescent="0.3">
      <c r="A191" t="s">
        <v>755</v>
      </c>
      <c r="B191">
        <v>5020002</v>
      </c>
      <c r="C191" t="s">
        <v>56</v>
      </c>
      <c r="D191">
        <v>1</v>
      </c>
      <c r="E191" s="10">
        <v>39.65</v>
      </c>
      <c r="F191" s="10">
        <v>39.65</v>
      </c>
      <c r="G191" s="10">
        <v>39.65</v>
      </c>
      <c r="H191">
        <v>0</v>
      </c>
      <c r="I191" s="51" t="str">
        <f>_xlfn.XLOOKUP(Q3_2025[[#This Row],[Artikelnr]],Artikel_prijzen[Artnr],Artikel_prijzen[Groep],"")</f>
        <v/>
      </c>
      <c r="J191" s="10" t="str">
        <f>_xlfn.XLOOKUP(Q3_2025[[#This Row],[Artikelnr]],Artikel_prijzen[Artnr],Artikel_prijzen[Prijs 2025],"")</f>
        <v/>
      </c>
      <c r="K191" t="str">
        <f>IF(Q3_2025[[#This Row],[Artikelprijs]]&lt;&gt;"",IF(Q3_2025[[#This Row],[Stuksprijs]]=Q3_2025[[#This Row],[Artikelprijs]],"Prijs gelijk","Prijs wijkt af"),"")</f>
        <v/>
      </c>
      <c r="L191" t="str">
        <f>IF(Q3_2025[[#This Row],[Relatiekorting percentage]]=0,
    "Nvt",
    IF(Q3_2025[[#This Row],[Brutobedrag 2]] &lt; Q3_2025[[#This Row],[Bruto - Rel.korting]],
        "Nee",
        "Ja"))</f>
        <v>Nvt</v>
      </c>
      <c r="M191" s="10">
        <f>IF(Q3_2025[[#This Row],[Artikelprijs]]&lt;&gt;"",Q3_2025[[#This Row],[Artikelprijs]],Q3_2025[[#This Row],[Stuksprijs]])</f>
        <v>39.65</v>
      </c>
      <c r="N191" s="10">
        <f>Q3_2025[[#This Row],[Besteld]]*Q3_2025[[#This Row],[Prijs 2]]</f>
        <v>39.65</v>
      </c>
      <c r="O191" s="10">
        <f>IF(Q3_2025[[#This Row],[Brutobedrag 2]]&lt;Q3_2025[[#This Row],[Bruto - Rel.korting]],Q3_2025[[#This Row],[Brutobedrag 2]],Q3_2025[[#This Row],[Brutobedrag 2]]*(100-Q3_2025[[#This Row],[Relatiekorting percentage]])/100)</f>
        <v>39.65</v>
      </c>
      <c r="R191" s="3"/>
      <c r="W191"/>
      <c r="AB191"/>
    </row>
    <row r="192" spans="1:28" x14ac:dyDescent="0.3">
      <c r="A192" t="s">
        <v>755</v>
      </c>
      <c r="B192">
        <v>5021030</v>
      </c>
      <c r="C192" t="s">
        <v>758</v>
      </c>
      <c r="D192">
        <v>1</v>
      </c>
      <c r="E192" s="10">
        <v>175</v>
      </c>
      <c r="F192" s="10">
        <v>175</v>
      </c>
      <c r="G192" s="10">
        <v>175</v>
      </c>
      <c r="H192">
        <v>0</v>
      </c>
      <c r="I192" s="51" t="str">
        <f>_xlfn.XLOOKUP(Q3_2025[[#This Row],[Artikelnr]],Artikel_prijzen[Artnr],Artikel_prijzen[Groep],"")</f>
        <v>Elektra</v>
      </c>
      <c r="J192" s="10">
        <f>_xlfn.XLOOKUP(Q3_2025[[#This Row],[Artikelnr]],Artikel_prijzen[Artnr],Artikel_prijzen[Prijs 2025],"")</f>
        <v>106.8625</v>
      </c>
      <c r="K192" t="str">
        <f>IF(Q3_2025[[#This Row],[Artikelprijs]]&lt;&gt;"",IF(Q3_2025[[#This Row],[Stuksprijs]]=Q3_2025[[#This Row],[Artikelprijs]],"Prijs gelijk","Prijs wijkt af"),"")</f>
        <v>Prijs wijkt af</v>
      </c>
      <c r="L192" t="str">
        <f>IF(Q3_2025[[#This Row],[Relatiekorting percentage]]=0,
    "Nvt",
    IF(Q3_2025[[#This Row],[Brutobedrag 2]] &lt; Q3_2025[[#This Row],[Bruto - Rel.korting]],
        "Nee",
        "Ja"))</f>
        <v>Nvt</v>
      </c>
      <c r="M192" s="10">
        <f>IF(Q3_2025[[#This Row],[Artikelprijs]]&lt;&gt;"",Q3_2025[[#This Row],[Artikelprijs]],Q3_2025[[#This Row],[Stuksprijs]])</f>
        <v>106.8625</v>
      </c>
      <c r="N192" s="10">
        <f>Q3_2025[[#This Row],[Besteld]]*Q3_2025[[#This Row],[Prijs 2]]</f>
        <v>106.8625</v>
      </c>
      <c r="O192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192" s="3"/>
      <c r="W192"/>
      <c r="AB192"/>
    </row>
    <row r="193" spans="1:28" x14ac:dyDescent="0.3">
      <c r="A193" t="s">
        <v>755</v>
      </c>
      <c r="B193">
        <v>5022023</v>
      </c>
      <c r="C193" t="s">
        <v>489</v>
      </c>
      <c r="D193">
        <v>1</v>
      </c>
      <c r="E193" s="10">
        <v>339.47</v>
      </c>
      <c r="F193" s="10">
        <v>339.47</v>
      </c>
      <c r="G193" s="10">
        <v>339.47</v>
      </c>
      <c r="H193">
        <v>0</v>
      </c>
      <c r="I193" s="51" t="str">
        <f>_xlfn.XLOOKUP(Q3_2025[[#This Row],[Artikelnr]],Artikel_prijzen[Artnr],Artikel_prijzen[Groep],"")</f>
        <v>Elektra</v>
      </c>
      <c r="J193" s="10">
        <f>_xlfn.XLOOKUP(Q3_2025[[#This Row],[Artikelnr]],Artikel_prijzen[Artnr],Artikel_prijzen[Prijs 2025],"")</f>
        <v>252.35</v>
      </c>
      <c r="K193" t="str">
        <f>IF(Q3_2025[[#This Row],[Artikelprijs]]&lt;&gt;"",IF(Q3_2025[[#This Row],[Stuksprijs]]=Q3_2025[[#This Row],[Artikelprijs]],"Prijs gelijk","Prijs wijkt af"),"")</f>
        <v>Prijs wijkt af</v>
      </c>
      <c r="L193" t="str">
        <f>IF(Q3_2025[[#This Row],[Relatiekorting percentage]]=0,
    "Nvt",
    IF(Q3_2025[[#This Row],[Brutobedrag 2]] &lt; Q3_2025[[#This Row],[Bruto - Rel.korting]],
        "Nee",
        "Ja"))</f>
        <v>Nvt</v>
      </c>
      <c r="M193" s="10">
        <f>IF(Q3_2025[[#This Row],[Artikelprijs]]&lt;&gt;"",Q3_2025[[#This Row],[Artikelprijs]],Q3_2025[[#This Row],[Stuksprijs]])</f>
        <v>252.35</v>
      </c>
      <c r="N193" s="10">
        <f>Q3_2025[[#This Row],[Besteld]]*Q3_2025[[#This Row],[Prijs 2]]</f>
        <v>252.35</v>
      </c>
      <c r="O193" s="10">
        <f>IF(Q3_2025[[#This Row],[Brutobedrag 2]]&lt;Q3_2025[[#This Row],[Bruto - Rel.korting]],Q3_2025[[#This Row],[Brutobedrag 2]],Q3_2025[[#This Row],[Brutobedrag 2]]*(100-Q3_2025[[#This Row],[Relatiekorting percentage]])/100)</f>
        <v>252.35</v>
      </c>
      <c r="R193" s="3"/>
      <c r="W193"/>
      <c r="AB193"/>
    </row>
    <row r="194" spans="1:28" x14ac:dyDescent="0.3">
      <c r="A194" t="s">
        <v>755</v>
      </c>
      <c r="B194">
        <v>5021030</v>
      </c>
      <c r="C194" t="s">
        <v>546</v>
      </c>
      <c r="D194">
        <v>-1</v>
      </c>
      <c r="E194" s="10">
        <v>175</v>
      </c>
      <c r="F194" s="10">
        <v>-175</v>
      </c>
      <c r="G194" s="10">
        <v>-175</v>
      </c>
      <c r="H194">
        <v>0</v>
      </c>
      <c r="I194" s="51" t="str">
        <f>_xlfn.XLOOKUP(Q3_2025[[#This Row],[Artikelnr]],Artikel_prijzen[Artnr],Artikel_prijzen[Groep],"")</f>
        <v>Elektra</v>
      </c>
      <c r="J194" s="10">
        <f>_xlfn.XLOOKUP(Q3_2025[[#This Row],[Artikelnr]],Artikel_prijzen[Artnr],Artikel_prijzen[Prijs 2025],"")</f>
        <v>106.8625</v>
      </c>
      <c r="K194" t="str">
        <f>IF(Q3_2025[[#This Row],[Artikelprijs]]&lt;&gt;"",IF(Q3_2025[[#This Row],[Stuksprijs]]=Q3_2025[[#This Row],[Artikelprijs]],"Prijs gelijk","Prijs wijkt af"),"")</f>
        <v>Prijs wijkt af</v>
      </c>
      <c r="L194" t="str">
        <f>IF(Q3_2025[[#This Row],[Relatiekorting percentage]]=0,
    "Nvt",
    IF(Q3_2025[[#This Row],[Brutobedrag 2]] &lt; Q3_2025[[#This Row],[Bruto - Rel.korting]],
        "Nee",
        "Ja"))</f>
        <v>Nvt</v>
      </c>
      <c r="M194" s="10">
        <f>IF(Q3_2025[[#This Row],[Artikelprijs]]&lt;&gt;"",Q3_2025[[#This Row],[Artikelprijs]],Q3_2025[[#This Row],[Stuksprijs]])</f>
        <v>106.8625</v>
      </c>
      <c r="N194" s="10">
        <f>Q3_2025[[#This Row],[Besteld]]*Q3_2025[[#This Row],[Prijs 2]]</f>
        <v>-106.8625</v>
      </c>
      <c r="O194" s="10">
        <f>IF(Q3_2025[[#This Row],[Brutobedrag 2]]&lt;Q3_2025[[#This Row],[Bruto - Rel.korting]],Q3_2025[[#This Row],[Brutobedrag 2]],Q3_2025[[#This Row],[Brutobedrag 2]]*(100-Q3_2025[[#This Row],[Relatiekorting percentage]])/100)</f>
        <v>-106.8625</v>
      </c>
      <c r="R194" s="3"/>
      <c r="W194"/>
      <c r="AB194"/>
    </row>
    <row r="195" spans="1:28" x14ac:dyDescent="0.3">
      <c r="A195" t="s">
        <v>755</v>
      </c>
      <c r="B195">
        <v>5022023</v>
      </c>
      <c r="C195" t="s">
        <v>489</v>
      </c>
      <c r="D195">
        <v>-1</v>
      </c>
      <c r="E195" s="10">
        <v>339.47</v>
      </c>
      <c r="F195" s="10">
        <v>-339.47</v>
      </c>
      <c r="G195" s="10">
        <v>-339.47</v>
      </c>
      <c r="H195">
        <v>0</v>
      </c>
      <c r="I195" s="51" t="str">
        <f>_xlfn.XLOOKUP(Q3_2025[[#This Row],[Artikelnr]],Artikel_prijzen[Artnr],Artikel_prijzen[Groep],"")</f>
        <v>Elektra</v>
      </c>
      <c r="J195" s="10">
        <f>_xlfn.XLOOKUP(Q3_2025[[#This Row],[Artikelnr]],Artikel_prijzen[Artnr],Artikel_prijzen[Prijs 2025],"")</f>
        <v>252.35</v>
      </c>
      <c r="K195" t="str">
        <f>IF(Q3_2025[[#This Row],[Artikelprijs]]&lt;&gt;"",IF(Q3_2025[[#This Row],[Stuksprijs]]=Q3_2025[[#This Row],[Artikelprijs]],"Prijs gelijk","Prijs wijkt af"),"")</f>
        <v>Prijs wijkt af</v>
      </c>
      <c r="L195" t="str">
        <f>IF(Q3_2025[[#This Row],[Relatiekorting percentage]]=0,
    "Nvt",
    IF(Q3_2025[[#This Row],[Brutobedrag 2]] &lt; Q3_2025[[#This Row],[Bruto - Rel.korting]],
        "Nee",
        "Ja"))</f>
        <v>Nvt</v>
      </c>
      <c r="M195" s="10">
        <f>IF(Q3_2025[[#This Row],[Artikelprijs]]&lt;&gt;"",Q3_2025[[#This Row],[Artikelprijs]],Q3_2025[[#This Row],[Stuksprijs]])</f>
        <v>252.35</v>
      </c>
      <c r="N195" s="10">
        <f>Q3_2025[[#This Row],[Besteld]]*Q3_2025[[#This Row],[Prijs 2]]</f>
        <v>-252.35</v>
      </c>
      <c r="O195" s="10">
        <f>IF(Q3_2025[[#This Row],[Brutobedrag 2]]&lt;Q3_2025[[#This Row],[Bruto - Rel.korting]],Q3_2025[[#This Row],[Brutobedrag 2]],Q3_2025[[#This Row],[Brutobedrag 2]]*(100-Q3_2025[[#This Row],[Relatiekorting percentage]])/100)</f>
        <v>-252.35</v>
      </c>
      <c r="R195" s="3"/>
      <c r="W195"/>
      <c r="AB195"/>
    </row>
    <row r="196" spans="1:28" x14ac:dyDescent="0.3">
      <c r="A196" t="s">
        <v>755</v>
      </c>
      <c r="B196">
        <v>5040010</v>
      </c>
      <c r="C196" t="s">
        <v>318</v>
      </c>
      <c r="D196">
        <v>1</v>
      </c>
      <c r="E196" s="10">
        <v>448.05</v>
      </c>
      <c r="F196" s="10">
        <v>448.05</v>
      </c>
      <c r="G196" s="10">
        <v>448.05</v>
      </c>
      <c r="H196">
        <v>0</v>
      </c>
      <c r="I196" s="51" t="str">
        <f>_xlfn.XLOOKUP(Q3_2025[[#This Row],[Artikelnr]],Artikel_prijzen[Artnr],Artikel_prijzen[Groep],"")</f>
        <v>AV</v>
      </c>
      <c r="J196" s="10">
        <f>_xlfn.XLOOKUP(Q3_2025[[#This Row],[Artikelnr]],Artikel_prijzen[Artnr],Artikel_prijzen[Prijs 2025],"")</f>
        <v>435</v>
      </c>
      <c r="K196" t="str">
        <f>IF(Q3_2025[[#This Row],[Artikelprijs]]&lt;&gt;"",IF(Q3_2025[[#This Row],[Stuksprijs]]=Q3_2025[[#This Row],[Artikelprijs]],"Prijs gelijk","Prijs wijkt af"),"")</f>
        <v>Prijs wijkt af</v>
      </c>
      <c r="L196" t="str">
        <f>IF(Q3_2025[[#This Row],[Relatiekorting percentage]]=0,
    "Nvt",
    IF(Q3_2025[[#This Row],[Brutobedrag 2]] &lt; Q3_2025[[#This Row],[Bruto - Rel.korting]],
        "Nee",
        "Ja"))</f>
        <v>Nvt</v>
      </c>
      <c r="M196" s="10">
        <f>IF(Q3_2025[[#This Row],[Artikelprijs]]&lt;&gt;"",Q3_2025[[#This Row],[Artikelprijs]],Q3_2025[[#This Row],[Stuksprijs]])</f>
        <v>435</v>
      </c>
      <c r="N196" s="10">
        <f>Q3_2025[[#This Row],[Besteld]]*Q3_2025[[#This Row],[Prijs 2]]</f>
        <v>435</v>
      </c>
      <c r="O196" s="10">
        <f>IF(Q3_2025[[#This Row],[Brutobedrag 2]]&lt;Q3_2025[[#This Row],[Bruto - Rel.korting]],Q3_2025[[#This Row],[Brutobedrag 2]],Q3_2025[[#This Row],[Brutobedrag 2]]*(100-Q3_2025[[#This Row],[Relatiekorting percentage]])/100)</f>
        <v>435</v>
      </c>
      <c r="R196" s="3"/>
      <c r="W196"/>
      <c r="AB196"/>
    </row>
    <row r="197" spans="1:28" x14ac:dyDescent="0.3">
      <c r="A197" t="s">
        <v>755</v>
      </c>
      <c r="B197">
        <v>5022038</v>
      </c>
      <c r="C197" t="s">
        <v>516</v>
      </c>
      <c r="D197">
        <v>1</v>
      </c>
      <c r="E197" s="10">
        <v>1127.56</v>
      </c>
      <c r="F197" s="10">
        <v>1127.56</v>
      </c>
      <c r="G197" s="10">
        <v>1127.56</v>
      </c>
      <c r="H197">
        <v>0</v>
      </c>
      <c r="I197" s="51" t="str">
        <f>_xlfn.XLOOKUP(Q3_2025[[#This Row],[Artikelnr]],Artikel_prijzen[Artnr],Artikel_prijzen[Groep],"")</f>
        <v>Elektra</v>
      </c>
      <c r="J197" s="10">
        <f>_xlfn.XLOOKUP(Q3_2025[[#This Row],[Artikelnr]],Artikel_prijzen[Artnr],Artikel_prijzen[Prijs 2025],"")</f>
        <v>700</v>
      </c>
      <c r="K197" t="str">
        <f>IF(Q3_2025[[#This Row],[Artikelprijs]]&lt;&gt;"",IF(Q3_2025[[#This Row],[Stuksprijs]]=Q3_2025[[#This Row],[Artikelprijs]],"Prijs gelijk","Prijs wijkt af"),"")</f>
        <v>Prijs wijkt af</v>
      </c>
      <c r="L197" t="str">
        <f>IF(Q3_2025[[#This Row],[Relatiekorting percentage]]=0,
    "Nvt",
    IF(Q3_2025[[#This Row],[Brutobedrag 2]] &lt; Q3_2025[[#This Row],[Bruto - Rel.korting]],
        "Nee",
        "Ja"))</f>
        <v>Nvt</v>
      </c>
      <c r="M197" s="10">
        <f>IF(Q3_2025[[#This Row],[Artikelprijs]]&lt;&gt;"",Q3_2025[[#This Row],[Artikelprijs]],Q3_2025[[#This Row],[Stuksprijs]])</f>
        <v>700</v>
      </c>
      <c r="N197" s="10">
        <f>Q3_2025[[#This Row],[Besteld]]*Q3_2025[[#This Row],[Prijs 2]]</f>
        <v>700</v>
      </c>
      <c r="O197" s="10">
        <f>IF(Q3_2025[[#This Row],[Brutobedrag 2]]&lt;Q3_2025[[#This Row],[Bruto - Rel.korting]],Q3_2025[[#This Row],[Brutobedrag 2]],Q3_2025[[#This Row],[Brutobedrag 2]]*(100-Q3_2025[[#This Row],[Relatiekorting percentage]])/100)</f>
        <v>700</v>
      </c>
      <c r="R197" s="3"/>
      <c r="W197"/>
      <c r="AB197"/>
    </row>
    <row r="198" spans="1:28" x14ac:dyDescent="0.3">
      <c r="A198" t="s">
        <v>755</v>
      </c>
      <c r="B198">
        <v>3002024</v>
      </c>
      <c r="C198" t="s">
        <v>700</v>
      </c>
      <c r="D198">
        <v>1</v>
      </c>
      <c r="E198" s="10">
        <v>104.09</v>
      </c>
      <c r="F198" s="10">
        <v>104.09</v>
      </c>
      <c r="G198" s="10">
        <v>93.68</v>
      </c>
      <c r="H198">
        <v>10</v>
      </c>
      <c r="I198" s="51" t="str">
        <f>_xlfn.XLOOKUP(Q3_2025[[#This Row],[Artikelnr]],Artikel_prijzen[Artnr],Artikel_prijzen[Groep],"")</f>
        <v/>
      </c>
      <c r="J198" s="10" t="str">
        <f>_xlfn.XLOOKUP(Q3_2025[[#This Row],[Artikelnr]],Artikel_prijzen[Artnr],Artikel_prijzen[Prijs 2025],"")</f>
        <v/>
      </c>
      <c r="K198" t="str">
        <f>IF(Q3_2025[[#This Row],[Artikelprijs]]&lt;&gt;"",IF(Q3_2025[[#This Row],[Stuksprijs]]=Q3_2025[[#This Row],[Artikelprijs]],"Prijs gelijk","Prijs wijkt af"),"")</f>
        <v/>
      </c>
      <c r="L198" t="str">
        <f>IF(Q3_2025[[#This Row],[Relatiekorting percentage]]=0,
    "Nvt",
    IF(Q3_2025[[#This Row],[Brutobedrag 2]] &lt; Q3_2025[[#This Row],[Bruto - Rel.korting]],
        "Nee",
        "Ja"))</f>
        <v>Ja</v>
      </c>
      <c r="M198" s="10">
        <f>IF(Q3_2025[[#This Row],[Artikelprijs]]&lt;&gt;"",Q3_2025[[#This Row],[Artikelprijs]],Q3_2025[[#This Row],[Stuksprijs]])</f>
        <v>104.09</v>
      </c>
      <c r="N198" s="10">
        <f>Q3_2025[[#This Row],[Besteld]]*Q3_2025[[#This Row],[Prijs 2]]</f>
        <v>104.09</v>
      </c>
      <c r="O198" s="10">
        <f>IF(Q3_2025[[#This Row],[Brutobedrag 2]]&lt;Q3_2025[[#This Row],[Bruto - Rel.korting]],Q3_2025[[#This Row],[Brutobedrag 2]],Q3_2025[[#This Row],[Brutobedrag 2]]*(100-Q3_2025[[#This Row],[Relatiekorting percentage]])/100)</f>
        <v>93.680999999999997</v>
      </c>
      <c r="R198" s="3"/>
      <c r="W198"/>
      <c r="AB198"/>
    </row>
    <row r="199" spans="1:28" x14ac:dyDescent="0.3">
      <c r="A199" t="s">
        <v>755</v>
      </c>
      <c r="B199">
        <v>5022054</v>
      </c>
      <c r="C199" t="s">
        <v>557</v>
      </c>
      <c r="D199">
        <v>1</v>
      </c>
      <c r="E199" s="10">
        <v>891.52</v>
      </c>
      <c r="F199" s="10">
        <v>891.52</v>
      </c>
      <c r="G199" s="10">
        <v>891.52</v>
      </c>
      <c r="H199">
        <v>0</v>
      </c>
      <c r="I199" s="51" t="str">
        <f>_xlfn.XLOOKUP(Q3_2025[[#This Row],[Artikelnr]],Artikel_prijzen[Artnr],Artikel_prijzen[Groep],"")</f>
        <v>Elektra</v>
      </c>
      <c r="J199" s="10">
        <f>_xlfn.XLOOKUP(Q3_2025[[#This Row],[Artikelnr]],Artikel_prijzen[Artnr],Artikel_prijzen[Prijs 2025],"")</f>
        <v>659.2</v>
      </c>
      <c r="K199" t="str">
        <f>IF(Q3_2025[[#This Row],[Artikelprijs]]&lt;&gt;"",IF(Q3_2025[[#This Row],[Stuksprijs]]=Q3_2025[[#This Row],[Artikelprijs]],"Prijs gelijk","Prijs wijkt af"),"")</f>
        <v>Prijs wijkt af</v>
      </c>
      <c r="L199" t="str">
        <f>IF(Q3_2025[[#This Row],[Relatiekorting percentage]]=0,
    "Nvt",
    IF(Q3_2025[[#This Row],[Brutobedrag 2]] &lt; Q3_2025[[#This Row],[Bruto - Rel.korting]],
        "Nee",
        "Ja"))</f>
        <v>Nvt</v>
      </c>
      <c r="M199" s="10">
        <f>IF(Q3_2025[[#This Row],[Artikelprijs]]&lt;&gt;"",Q3_2025[[#This Row],[Artikelprijs]],Q3_2025[[#This Row],[Stuksprijs]])</f>
        <v>659.2</v>
      </c>
      <c r="N199" s="10">
        <f>Q3_2025[[#This Row],[Besteld]]*Q3_2025[[#This Row],[Prijs 2]]</f>
        <v>659.2</v>
      </c>
      <c r="O199" s="10">
        <f>IF(Q3_2025[[#This Row],[Brutobedrag 2]]&lt;Q3_2025[[#This Row],[Bruto - Rel.korting]],Q3_2025[[#This Row],[Brutobedrag 2]],Q3_2025[[#This Row],[Brutobedrag 2]]*(100-Q3_2025[[#This Row],[Relatiekorting percentage]])/100)</f>
        <v>659.2</v>
      </c>
      <c r="R199" s="3"/>
      <c r="W199"/>
      <c r="AB199"/>
    </row>
    <row r="200" spans="1:28" x14ac:dyDescent="0.3">
      <c r="A200" t="s">
        <v>755</v>
      </c>
      <c r="B200">
        <v>5020002</v>
      </c>
      <c r="C200" t="s">
        <v>56</v>
      </c>
      <c r="D200">
        <v>3</v>
      </c>
      <c r="E200" s="10">
        <v>39.65</v>
      </c>
      <c r="F200" s="10">
        <v>118.95</v>
      </c>
      <c r="G200" s="10">
        <v>118.95</v>
      </c>
      <c r="H200">
        <v>0</v>
      </c>
      <c r="I200" s="51" t="str">
        <f>_xlfn.XLOOKUP(Q3_2025[[#This Row],[Artikelnr]],Artikel_prijzen[Artnr],Artikel_prijzen[Groep],"")</f>
        <v/>
      </c>
      <c r="J200" s="10" t="str">
        <f>_xlfn.XLOOKUP(Q3_2025[[#This Row],[Artikelnr]],Artikel_prijzen[Artnr],Artikel_prijzen[Prijs 2025],"")</f>
        <v/>
      </c>
      <c r="K200" t="str">
        <f>IF(Q3_2025[[#This Row],[Artikelprijs]]&lt;&gt;"",IF(Q3_2025[[#This Row],[Stuksprijs]]=Q3_2025[[#This Row],[Artikelprijs]],"Prijs gelijk","Prijs wijkt af"),"")</f>
        <v/>
      </c>
      <c r="L200" t="str">
        <f>IF(Q3_2025[[#This Row],[Relatiekorting percentage]]=0,
    "Nvt",
    IF(Q3_2025[[#This Row],[Brutobedrag 2]] &lt; Q3_2025[[#This Row],[Bruto - Rel.korting]],
        "Nee",
        "Ja"))</f>
        <v>Nvt</v>
      </c>
      <c r="M200" s="10">
        <f>IF(Q3_2025[[#This Row],[Artikelprijs]]&lt;&gt;"",Q3_2025[[#This Row],[Artikelprijs]],Q3_2025[[#This Row],[Stuksprijs]])</f>
        <v>39.65</v>
      </c>
      <c r="N200" s="10">
        <f>Q3_2025[[#This Row],[Besteld]]*Q3_2025[[#This Row],[Prijs 2]]</f>
        <v>118.94999999999999</v>
      </c>
      <c r="O200" s="10">
        <f>IF(Q3_2025[[#This Row],[Brutobedrag 2]]&lt;Q3_2025[[#This Row],[Bruto - Rel.korting]],Q3_2025[[#This Row],[Brutobedrag 2]],Q3_2025[[#This Row],[Brutobedrag 2]]*(100-Q3_2025[[#This Row],[Relatiekorting percentage]])/100)</f>
        <v>118.94999999999999</v>
      </c>
      <c r="R200" s="3"/>
      <c r="W200"/>
      <c r="AB200"/>
    </row>
    <row r="201" spans="1:28" x14ac:dyDescent="0.3">
      <c r="A201" t="s">
        <v>755</v>
      </c>
      <c r="B201">
        <v>5021030</v>
      </c>
      <c r="C201" t="s">
        <v>546</v>
      </c>
      <c r="D201">
        <v>1</v>
      </c>
      <c r="E201" s="10">
        <v>175</v>
      </c>
      <c r="F201" s="10">
        <v>175</v>
      </c>
      <c r="G201" s="10">
        <v>175</v>
      </c>
      <c r="H201">
        <v>0</v>
      </c>
      <c r="I201" s="51" t="str">
        <f>_xlfn.XLOOKUP(Q3_2025[[#This Row],[Artikelnr]],Artikel_prijzen[Artnr],Artikel_prijzen[Groep],"")</f>
        <v>Elektra</v>
      </c>
      <c r="J201" s="10">
        <f>_xlfn.XLOOKUP(Q3_2025[[#This Row],[Artikelnr]],Artikel_prijzen[Artnr],Artikel_prijzen[Prijs 2025],"")</f>
        <v>106.8625</v>
      </c>
      <c r="K201" t="str">
        <f>IF(Q3_2025[[#This Row],[Artikelprijs]]&lt;&gt;"",IF(Q3_2025[[#This Row],[Stuksprijs]]=Q3_2025[[#This Row],[Artikelprijs]],"Prijs gelijk","Prijs wijkt af"),"")</f>
        <v>Prijs wijkt af</v>
      </c>
      <c r="L201" t="str">
        <f>IF(Q3_2025[[#This Row],[Relatiekorting percentage]]=0,
    "Nvt",
    IF(Q3_2025[[#This Row],[Brutobedrag 2]] &lt; Q3_2025[[#This Row],[Bruto - Rel.korting]],
        "Nee",
        "Ja"))</f>
        <v>Nvt</v>
      </c>
      <c r="M201" s="10">
        <f>IF(Q3_2025[[#This Row],[Artikelprijs]]&lt;&gt;"",Q3_2025[[#This Row],[Artikelprijs]],Q3_2025[[#This Row],[Stuksprijs]])</f>
        <v>106.8625</v>
      </c>
      <c r="N201" s="10">
        <f>Q3_2025[[#This Row],[Besteld]]*Q3_2025[[#This Row],[Prijs 2]]</f>
        <v>106.8625</v>
      </c>
      <c r="O201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201" s="3"/>
      <c r="W201"/>
      <c r="AB201"/>
    </row>
    <row r="202" spans="1:28" x14ac:dyDescent="0.3">
      <c r="A202" t="s">
        <v>755</v>
      </c>
      <c r="B202">
        <v>5022023</v>
      </c>
      <c r="C202" t="s">
        <v>489</v>
      </c>
      <c r="D202">
        <v>1</v>
      </c>
      <c r="E202" s="10">
        <v>339.47</v>
      </c>
      <c r="F202" s="10">
        <v>339.47</v>
      </c>
      <c r="G202" s="10">
        <v>339.47</v>
      </c>
      <c r="H202">
        <v>0</v>
      </c>
      <c r="I202" s="51" t="str">
        <f>_xlfn.XLOOKUP(Q3_2025[[#This Row],[Artikelnr]],Artikel_prijzen[Artnr],Artikel_prijzen[Groep],"")</f>
        <v>Elektra</v>
      </c>
      <c r="J202" s="10">
        <f>_xlfn.XLOOKUP(Q3_2025[[#This Row],[Artikelnr]],Artikel_prijzen[Artnr],Artikel_prijzen[Prijs 2025],"")</f>
        <v>252.35</v>
      </c>
      <c r="K202" t="str">
        <f>IF(Q3_2025[[#This Row],[Artikelprijs]]&lt;&gt;"",IF(Q3_2025[[#This Row],[Stuksprijs]]=Q3_2025[[#This Row],[Artikelprijs]],"Prijs gelijk","Prijs wijkt af"),"")</f>
        <v>Prijs wijkt af</v>
      </c>
      <c r="L202" t="str">
        <f>IF(Q3_2025[[#This Row],[Relatiekorting percentage]]=0,
    "Nvt",
    IF(Q3_2025[[#This Row],[Brutobedrag 2]] &lt; Q3_2025[[#This Row],[Bruto - Rel.korting]],
        "Nee",
        "Ja"))</f>
        <v>Nvt</v>
      </c>
      <c r="M202" s="10">
        <f>IF(Q3_2025[[#This Row],[Artikelprijs]]&lt;&gt;"",Q3_2025[[#This Row],[Artikelprijs]],Q3_2025[[#This Row],[Stuksprijs]])</f>
        <v>252.35</v>
      </c>
      <c r="N202" s="10">
        <f>Q3_2025[[#This Row],[Besteld]]*Q3_2025[[#This Row],[Prijs 2]]</f>
        <v>252.35</v>
      </c>
      <c r="O202" s="10">
        <f>IF(Q3_2025[[#This Row],[Brutobedrag 2]]&lt;Q3_2025[[#This Row],[Bruto - Rel.korting]],Q3_2025[[#This Row],[Brutobedrag 2]],Q3_2025[[#This Row],[Brutobedrag 2]]*(100-Q3_2025[[#This Row],[Relatiekorting percentage]])/100)</f>
        <v>252.35</v>
      </c>
      <c r="R202" s="3"/>
      <c r="W202"/>
      <c r="AB202"/>
    </row>
    <row r="203" spans="1:28" x14ac:dyDescent="0.3">
      <c r="A203" t="s">
        <v>755</v>
      </c>
      <c r="B203">
        <v>3002030</v>
      </c>
      <c r="C203" t="s">
        <v>99</v>
      </c>
      <c r="D203">
        <v>1</v>
      </c>
      <c r="E203" s="10">
        <v>82.4</v>
      </c>
      <c r="F203" s="10">
        <v>82.4</v>
      </c>
      <c r="G203" s="10">
        <v>82.4</v>
      </c>
      <c r="H203">
        <v>0</v>
      </c>
      <c r="I203" s="51" t="str">
        <f>_xlfn.XLOOKUP(Q3_2025[[#This Row],[Artikelnr]],Artikel_prijzen[Artnr],Artikel_prijzen[Groep],"")</f>
        <v/>
      </c>
      <c r="J203" s="10" t="str">
        <f>_xlfn.XLOOKUP(Q3_2025[[#This Row],[Artikelnr]],Artikel_prijzen[Artnr],Artikel_prijzen[Prijs 2025],"")</f>
        <v/>
      </c>
      <c r="K203" t="str">
        <f>IF(Q3_2025[[#This Row],[Artikelprijs]]&lt;&gt;"",IF(Q3_2025[[#This Row],[Stuksprijs]]=Q3_2025[[#This Row],[Artikelprijs]],"Prijs gelijk","Prijs wijkt af"),"")</f>
        <v/>
      </c>
      <c r="L203" t="str">
        <f>IF(Q3_2025[[#This Row],[Relatiekorting percentage]]=0,
    "Nvt",
    IF(Q3_2025[[#This Row],[Brutobedrag 2]] &lt; Q3_2025[[#This Row],[Bruto - Rel.korting]],
        "Nee",
        "Ja"))</f>
        <v>Nvt</v>
      </c>
      <c r="M203" s="10">
        <f>IF(Q3_2025[[#This Row],[Artikelprijs]]&lt;&gt;"",Q3_2025[[#This Row],[Artikelprijs]],Q3_2025[[#This Row],[Stuksprijs]])</f>
        <v>82.4</v>
      </c>
      <c r="N203" s="10">
        <f>Q3_2025[[#This Row],[Besteld]]*Q3_2025[[#This Row],[Prijs 2]]</f>
        <v>82.4</v>
      </c>
      <c r="O203" s="10">
        <f>IF(Q3_2025[[#This Row],[Brutobedrag 2]]&lt;Q3_2025[[#This Row],[Bruto - Rel.korting]],Q3_2025[[#This Row],[Brutobedrag 2]],Q3_2025[[#This Row],[Brutobedrag 2]]*(100-Q3_2025[[#This Row],[Relatiekorting percentage]])/100)</f>
        <v>82.4</v>
      </c>
      <c r="R203" s="3"/>
      <c r="W203"/>
      <c r="AB203"/>
    </row>
    <row r="204" spans="1:28" x14ac:dyDescent="0.3">
      <c r="A204" t="s">
        <v>755</v>
      </c>
      <c r="B204">
        <v>5021030</v>
      </c>
      <c r="C204" t="s">
        <v>546</v>
      </c>
      <c r="D204">
        <v>1</v>
      </c>
      <c r="E204" s="10">
        <v>175</v>
      </c>
      <c r="F204" s="10">
        <v>175</v>
      </c>
      <c r="G204" s="10">
        <v>175</v>
      </c>
      <c r="H204">
        <v>0</v>
      </c>
      <c r="I204" s="51" t="str">
        <f>_xlfn.XLOOKUP(Q3_2025[[#This Row],[Artikelnr]],Artikel_prijzen[Artnr],Artikel_prijzen[Groep],"")</f>
        <v>Elektra</v>
      </c>
      <c r="J204" s="10">
        <f>_xlfn.XLOOKUP(Q3_2025[[#This Row],[Artikelnr]],Artikel_prijzen[Artnr],Artikel_prijzen[Prijs 2025],"")</f>
        <v>106.8625</v>
      </c>
      <c r="K204" t="str">
        <f>IF(Q3_2025[[#This Row],[Artikelprijs]]&lt;&gt;"",IF(Q3_2025[[#This Row],[Stuksprijs]]=Q3_2025[[#This Row],[Artikelprijs]],"Prijs gelijk","Prijs wijkt af"),"")</f>
        <v>Prijs wijkt af</v>
      </c>
      <c r="L204" t="str">
        <f>IF(Q3_2025[[#This Row],[Relatiekorting percentage]]=0,
    "Nvt",
    IF(Q3_2025[[#This Row],[Brutobedrag 2]] &lt; Q3_2025[[#This Row],[Bruto - Rel.korting]],
        "Nee",
        "Ja"))</f>
        <v>Nvt</v>
      </c>
      <c r="M204" s="10">
        <f>IF(Q3_2025[[#This Row],[Artikelprijs]]&lt;&gt;"",Q3_2025[[#This Row],[Artikelprijs]],Q3_2025[[#This Row],[Stuksprijs]])</f>
        <v>106.8625</v>
      </c>
      <c r="N204" s="10">
        <f>Q3_2025[[#This Row],[Besteld]]*Q3_2025[[#This Row],[Prijs 2]]</f>
        <v>106.8625</v>
      </c>
      <c r="O204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204" s="3"/>
      <c r="W204"/>
      <c r="AB204"/>
    </row>
    <row r="205" spans="1:28" x14ac:dyDescent="0.3">
      <c r="A205" t="s">
        <v>755</v>
      </c>
      <c r="B205">
        <v>5022042</v>
      </c>
      <c r="C205" t="s">
        <v>520</v>
      </c>
      <c r="D205">
        <v>2</v>
      </c>
      <c r="E205" s="10">
        <v>1449.72</v>
      </c>
      <c r="F205" s="10">
        <v>2899.44</v>
      </c>
      <c r="G205" s="10">
        <v>2899.44</v>
      </c>
      <c r="H205">
        <v>0</v>
      </c>
      <c r="I205" s="51" t="str">
        <f>_xlfn.XLOOKUP(Q3_2025[[#This Row],[Artikelnr]],Artikel_prijzen[Artnr],Artikel_prijzen[Groep],"")</f>
        <v>Elektra</v>
      </c>
      <c r="J205" s="10">
        <f>_xlfn.XLOOKUP(Q3_2025[[#This Row],[Artikelnr]],Artikel_prijzen[Artnr],Artikel_prijzen[Prijs 2025],"")</f>
        <v>900</v>
      </c>
      <c r="K205" t="str">
        <f>IF(Q3_2025[[#This Row],[Artikelprijs]]&lt;&gt;"",IF(Q3_2025[[#This Row],[Stuksprijs]]=Q3_2025[[#This Row],[Artikelprijs]],"Prijs gelijk","Prijs wijkt af"),"")</f>
        <v>Prijs wijkt af</v>
      </c>
      <c r="L205" t="str">
        <f>IF(Q3_2025[[#This Row],[Relatiekorting percentage]]=0,
    "Nvt",
    IF(Q3_2025[[#This Row],[Brutobedrag 2]] &lt; Q3_2025[[#This Row],[Bruto - Rel.korting]],
        "Nee",
        "Ja"))</f>
        <v>Nvt</v>
      </c>
      <c r="M205" s="10">
        <f>IF(Q3_2025[[#This Row],[Artikelprijs]]&lt;&gt;"",Q3_2025[[#This Row],[Artikelprijs]],Q3_2025[[#This Row],[Stuksprijs]])</f>
        <v>900</v>
      </c>
      <c r="N205" s="10">
        <f>Q3_2025[[#This Row],[Besteld]]*Q3_2025[[#This Row],[Prijs 2]]</f>
        <v>1800</v>
      </c>
      <c r="O205" s="10">
        <f>IF(Q3_2025[[#This Row],[Brutobedrag 2]]&lt;Q3_2025[[#This Row],[Bruto - Rel.korting]],Q3_2025[[#This Row],[Brutobedrag 2]],Q3_2025[[#This Row],[Brutobedrag 2]]*(100-Q3_2025[[#This Row],[Relatiekorting percentage]])/100)</f>
        <v>1800</v>
      </c>
      <c r="R205" s="3"/>
      <c r="W205"/>
      <c r="AB205"/>
    </row>
    <row r="206" spans="1:28" x14ac:dyDescent="0.3">
      <c r="A206" t="s">
        <v>755</v>
      </c>
      <c r="B206">
        <v>5022046</v>
      </c>
      <c r="C206" t="s">
        <v>554</v>
      </c>
      <c r="D206">
        <v>1</v>
      </c>
      <c r="E206" s="10">
        <v>416.72</v>
      </c>
      <c r="F206" s="10">
        <v>416.72</v>
      </c>
      <c r="G206" s="10">
        <v>416.72</v>
      </c>
      <c r="H206">
        <v>0</v>
      </c>
      <c r="I206" s="51" t="str">
        <f>_xlfn.XLOOKUP(Q3_2025[[#This Row],[Artikelnr]],Artikel_prijzen[Artnr],Artikel_prijzen[Groep],"")</f>
        <v>Elektra</v>
      </c>
      <c r="J206" s="10">
        <f>_xlfn.XLOOKUP(Q3_2025[[#This Row],[Artikelnr]],Artikel_prijzen[Artnr],Artikel_prijzen[Prijs 2025],"")</f>
        <v>329.6</v>
      </c>
      <c r="K206" t="str">
        <f>IF(Q3_2025[[#This Row],[Artikelprijs]]&lt;&gt;"",IF(Q3_2025[[#This Row],[Stuksprijs]]=Q3_2025[[#This Row],[Artikelprijs]],"Prijs gelijk","Prijs wijkt af"),"")</f>
        <v>Prijs wijkt af</v>
      </c>
      <c r="L206" t="str">
        <f>IF(Q3_2025[[#This Row],[Relatiekorting percentage]]=0,
    "Nvt",
    IF(Q3_2025[[#This Row],[Brutobedrag 2]] &lt; Q3_2025[[#This Row],[Bruto - Rel.korting]],
        "Nee",
        "Ja"))</f>
        <v>Nvt</v>
      </c>
      <c r="M206" s="10">
        <f>IF(Q3_2025[[#This Row],[Artikelprijs]]&lt;&gt;"",Q3_2025[[#This Row],[Artikelprijs]],Q3_2025[[#This Row],[Stuksprijs]])</f>
        <v>329.6</v>
      </c>
      <c r="N206" s="10">
        <f>Q3_2025[[#This Row],[Besteld]]*Q3_2025[[#This Row],[Prijs 2]]</f>
        <v>329.6</v>
      </c>
      <c r="O206" s="10">
        <f>IF(Q3_2025[[#This Row],[Brutobedrag 2]]&lt;Q3_2025[[#This Row],[Bruto - Rel.korting]],Q3_2025[[#This Row],[Brutobedrag 2]],Q3_2025[[#This Row],[Brutobedrag 2]]*(100-Q3_2025[[#This Row],[Relatiekorting percentage]])/100)</f>
        <v>329.6</v>
      </c>
      <c r="R206" s="3"/>
      <c r="W206"/>
      <c r="AB206"/>
    </row>
    <row r="207" spans="1:28" x14ac:dyDescent="0.3">
      <c r="A207" t="s">
        <v>755</v>
      </c>
      <c r="B207">
        <v>5022023</v>
      </c>
      <c r="C207" t="s">
        <v>489</v>
      </c>
      <c r="D207">
        <v>1</v>
      </c>
      <c r="E207" s="10">
        <v>339.47</v>
      </c>
      <c r="F207" s="10">
        <v>339.47</v>
      </c>
      <c r="G207" s="10">
        <v>339.47</v>
      </c>
      <c r="H207">
        <v>0</v>
      </c>
      <c r="I207" s="51" t="str">
        <f>_xlfn.XLOOKUP(Q3_2025[[#This Row],[Artikelnr]],Artikel_prijzen[Artnr],Artikel_prijzen[Groep],"")</f>
        <v>Elektra</v>
      </c>
      <c r="J207" s="10">
        <f>_xlfn.XLOOKUP(Q3_2025[[#This Row],[Artikelnr]],Artikel_prijzen[Artnr],Artikel_prijzen[Prijs 2025],"")</f>
        <v>252.35</v>
      </c>
      <c r="K207" t="str">
        <f>IF(Q3_2025[[#This Row],[Artikelprijs]]&lt;&gt;"",IF(Q3_2025[[#This Row],[Stuksprijs]]=Q3_2025[[#This Row],[Artikelprijs]],"Prijs gelijk","Prijs wijkt af"),"")</f>
        <v>Prijs wijkt af</v>
      </c>
      <c r="L207" t="str">
        <f>IF(Q3_2025[[#This Row],[Relatiekorting percentage]]=0,
    "Nvt",
    IF(Q3_2025[[#This Row],[Brutobedrag 2]] &lt; Q3_2025[[#This Row],[Bruto - Rel.korting]],
        "Nee",
        "Ja"))</f>
        <v>Nvt</v>
      </c>
      <c r="M207" s="10">
        <f>IF(Q3_2025[[#This Row],[Artikelprijs]]&lt;&gt;"",Q3_2025[[#This Row],[Artikelprijs]],Q3_2025[[#This Row],[Stuksprijs]])</f>
        <v>252.35</v>
      </c>
      <c r="N207" s="10">
        <f>Q3_2025[[#This Row],[Besteld]]*Q3_2025[[#This Row],[Prijs 2]]</f>
        <v>252.35</v>
      </c>
      <c r="O207" s="10">
        <f>IF(Q3_2025[[#This Row],[Brutobedrag 2]]&lt;Q3_2025[[#This Row],[Bruto - Rel.korting]],Q3_2025[[#This Row],[Brutobedrag 2]],Q3_2025[[#This Row],[Brutobedrag 2]]*(100-Q3_2025[[#This Row],[Relatiekorting percentage]])/100)</f>
        <v>252.35</v>
      </c>
      <c r="R207" s="3"/>
      <c r="W207"/>
      <c r="AB207"/>
    </row>
    <row r="208" spans="1:28" x14ac:dyDescent="0.3">
      <c r="A208" t="s">
        <v>755</v>
      </c>
      <c r="B208">
        <v>5021030</v>
      </c>
      <c r="C208" t="s">
        <v>546</v>
      </c>
      <c r="D208">
        <v>1</v>
      </c>
      <c r="E208" s="10">
        <v>175</v>
      </c>
      <c r="F208" s="10">
        <v>175</v>
      </c>
      <c r="G208" s="10">
        <v>175</v>
      </c>
      <c r="H208">
        <v>0</v>
      </c>
      <c r="I208" s="51" t="str">
        <f>_xlfn.XLOOKUP(Q3_2025[[#This Row],[Artikelnr]],Artikel_prijzen[Artnr],Artikel_prijzen[Groep],"")</f>
        <v>Elektra</v>
      </c>
      <c r="J208" s="10">
        <f>_xlfn.XLOOKUP(Q3_2025[[#This Row],[Artikelnr]],Artikel_prijzen[Artnr],Artikel_prijzen[Prijs 2025],"")</f>
        <v>106.8625</v>
      </c>
      <c r="K208" t="str">
        <f>IF(Q3_2025[[#This Row],[Artikelprijs]]&lt;&gt;"",IF(Q3_2025[[#This Row],[Stuksprijs]]=Q3_2025[[#This Row],[Artikelprijs]],"Prijs gelijk","Prijs wijkt af"),"")</f>
        <v>Prijs wijkt af</v>
      </c>
      <c r="L208" t="str">
        <f>IF(Q3_2025[[#This Row],[Relatiekorting percentage]]=0,
    "Nvt",
    IF(Q3_2025[[#This Row],[Brutobedrag 2]] &lt; Q3_2025[[#This Row],[Bruto - Rel.korting]],
        "Nee",
        "Ja"))</f>
        <v>Nvt</v>
      </c>
      <c r="M208" s="10">
        <f>IF(Q3_2025[[#This Row],[Artikelprijs]]&lt;&gt;"",Q3_2025[[#This Row],[Artikelprijs]],Q3_2025[[#This Row],[Stuksprijs]])</f>
        <v>106.8625</v>
      </c>
      <c r="N208" s="10">
        <f>Q3_2025[[#This Row],[Besteld]]*Q3_2025[[#This Row],[Prijs 2]]</f>
        <v>106.8625</v>
      </c>
      <c r="O208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208" s="3"/>
      <c r="W208"/>
      <c r="AB208"/>
    </row>
    <row r="209" spans="1:28" x14ac:dyDescent="0.3">
      <c r="A209" t="s">
        <v>755</v>
      </c>
      <c r="B209">
        <v>5022030</v>
      </c>
      <c r="C209" t="s">
        <v>500</v>
      </c>
      <c r="D209">
        <v>2</v>
      </c>
      <c r="E209" s="10">
        <v>560.49</v>
      </c>
      <c r="F209" s="10">
        <v>1120.98</v>
      </c>
      <c r="G209" s="10">
        <v>1120.98</v>
      </c>
      <c r="H209">
        <v>0</v>
      </c>
      <c r="I209" s="51" t="str">
        <f>_xlfn.XLOOKUP(Q3_2025[[#This Row],[Artikelnr]],Artikel_prijzen[Artnr],Artikel_prijzen[Groep],"")</f>
        <v>Elektra</v>
      </c>
      <c r="J209" s="10">
        <f>_xlfn.XLOOKUP(Q3_2025[[#This Row],[Artikelnr]],Artikel_prijzen[Artnr],Artikel_prijzen[Prijs 2025],"")</f>
        <v>386.25</v>
      </c>
      <c r="K209" t="str">
        <f>IF(Q3_2025[[#This Row],[Artikelprijs]]&lt;&gt;"",IF(Q3_2025[[#This Row],[Stuksprijs]]=Q3_2025[[#This Row],[Artikelprijs]],"Prijs gelijk","Prijs wijkt af"),"")</f>
        <v>Prijs wijkt af</v>
      </c>
      <c r="L209" t="str">
        <f>IF(Q3_2025[[#This Row],[Relatiekorting percentage]]=0,
    "Nvt",
    IF(Q3_2025[[#This Row],[Brutobedrag 2]] &lt; Q3_2025[[#This Row],[Bruto - Rel.korting]],
        "Nee",
        "Ja"))</f>
        <v>Nvt</v>
      </c>
      <c r="M209" s="10">
        <f>IF(Q3_2025[[#This Row],[Artikelprijs]]&lt;&gt;"",Q3_2025[[#This Row],[Artikelprijs]],Q3_2025[[#This Row],[Stuksprijs]])</f>
        <v>386.25</v>
      </c>
      <c r="N209" s="10">
        <f>Q3_2025[[#This Row],[Besteld]]*Q3_2025[[#This Row],[Prijs 2]]</f>
        <v>772.5</v>
      </c>
      <c r="O209" s="10">
        <f>IF(Q3_2025[[#This Row],[Brutobedrag 2]]&lt;Q3_2025[[#This Row],[Bruto - Rel.korting]],Q3_2025[[#This Row],[Brutobedrag 2]],Q3_2025[[#This Row],[Brutobedrag 2]]*(100-Q3_2025[[#This Row],[Relatiekorting percentage]])/100)</f>
        <v>772.5</v>
      </c>
      <c r="R209" s="3"/>
      <c r="W209"/>
      <c r="AB209"/>
    </row>
    <row r="210" spans="1:28" x14ac:dyDescent="0.3">
      <c r="A210" t="s">
        <v>755</v>
      </c>
      <c r="B210">
        <v>5022026</v>
      </c>
      <c r="C210" t="s">
        <v>492</v>
      </c>
      <c r="D210">
        <v>1</v>
      </c>
      <c r="E210" s="10">
        <v>403.24</v>
      </c>
      <c r="F210" s="10">
        <v>403.24</v>
      </c>
      <c r="G210" s="10">
        <v>403.24</v>
      </c>
      <c r="H210">
        <v>0</v>
      </c>
      <c r="I210" s="51" t="str">
        <f>_xlfn.XLOOKUP(Q3_2025[[#This Row],[Artikelnr]],Artikel_prijzen[Artnr],Artikel_prijzen[Groep],"")</f>
        <v>Elektra</v>
      </c>
      <c r="J210" s="10">
        <f>_xlfn.XLOOKUP(Q3_2025[[#This Row],[Artikelnr]],Artikel_prijzen[Artnr],Artikel_prijzen[Prijs 2025],"")</f>
        <v>298.7</v>
      </c>
      <c r="K210" t="str">
        <f>IF(Q3_2025[[#This Row],[Artikelprijs]]&lt;&gt;"",IF(Q3_2025[[#This Row],[Stuksprijs]]=Q3_2025[[#This Row],[Artikelprijs]],"Prijs gelijk","Prijs wijkt af"),"")</f>
        <v>Prijs wijkt af</v>
      </c>
      <c r="L210" t="str">
        <f>IF(Q3_2025[[#This Row],[Relatiekorting percentage]]=0,
    "Nvt",
    IF(Q3_2025[[#This Row],[Brutobedrag 2]] &lt; Q3_2025[[#This Row],[Bruto - Rel.korting]],
        "Nee",
        "Ja"))</f>
        <v>Nvt</v>
      </c>
      <c r="M210" s="10">
        <f>IF(Q3_2025[[#This Row],[Artikelprijs]]&lt;&gt;"",Q3_2025[[#This Row],[Artikelprijs]],Q3_2025[[#This Row],[Stuksprijs]])</f>
        <v>298.7</v>
      </c>
      <c r="N210" s="10">
        <f>Q3_2025[[#This Row],[Besteld]]*Q3_2025[[#This Row],[Prijs 2]]</f>
        <v>298.7</v>
      </c>
      <c r="O210" s="10">
        <f>IF(Q3_2025[[#This Row],[Brutobedrag 2]]&lt;Q3_2025[[#This Row],[Bruto - Rel.korting]],Q3_2025[[#This Row],[Brutobedrag 2]],Q3_2025[[#This Row],[Brutobedrag 2]]*(100-Q3_2025[[#This Row],[Relatiekorting percentage]])/100)</f>
        <v>298.7</v>
      </c>
      <c r="R210" s="3"/>
      <c r="W210"/>
      <c r="AB210"/>
    </row>
    <row r="211" spans="1:28" x14ac:dyDescent="0.3">
      <c r="A211" t="s">
        <v>755</v>
      </c>
      <c r="B211">
        <v>5021030</v>
      </c>
      <c r="C211" t="s">
        <v>546</v>
      </c>
      <c r="D211">
        <v>3</v>
      </c>
      <c r="E211" s="10">
        <v>175</v>
      </c>
      <c r="F211" s="10">
        <v>525</v>
      </c>
      <c r="G211" s="10">
        <v>525</v>
      </c>
      <c r="H211">
        <v>0</v>
      </c>
      <c r="I211" s="51" t="str">
        <f>_xlfn.XLOOKUP(Q3_2025[[#This Row],[Artikelnr]],Artikel_prijzen[Artnr],Artikel_prijzen[Groep],"")</f>
        <v>Elektra</v>
      </c>
      <c r="J211" s="10">
        <f>_xlfn.XLOOKUP(Q3_2025[[#This Row],[Artikelnr]],Artikel_prijzen[Artnr],Artikel_prijzen[Prijs 2025],"")</f>
        <v>106.8625</v>
      </c>
      <c r="K211" t="str">
        <f>IF(Q3_2025[[#This Row],[Artikelprijs]]&lt;&gt;"",IF(Q3_2025[[#This Row],[Stuksprijs]]=Q3_2025[[#This Row],[Artikelprijs]],"Prijs gelijk","Prijs wijkt af"),"")</f>
        <v>Prijs wijkt af</v>
      </c>
      <c r="L211" t="str">
        <f>IF(Q3_2025[[#This Row],[Relatiekorting percentage]]=0,
    "Nvt",
    IF(Q3_2025[[#This Row],[Brutobedrag 2]] &lt; Q3_2025[[#This Row],[Bruto - Rel.korting]],
        "Nee",
        "Ja"))</f>
        <v>Nvt</v>
      </c>
      <c r="M211" s="10">
        <f>IF(Q3_2025[[#This Row],[Artikelprijs]]&lt;&gt;"",Q3_2025[[#This Row],[Artikelprijs]],Q3_2025[[#This Row],[Stuksprijs]])</f>
        <v>106.8625</v>
      </c>
      <c r="N211" s="10">
        <f>Q3_2025[[#This Row],[Besteld]]*Q3_2025[[#This Row],[Prijs 2]]</f>
        <v>320.58749999999998</v>
      </c>
      <c r="O211" s="10">
        <f>IF(Q3_2025[[#This Row],[Brutobedrag 2]]&lt;Q3_2025[[#This Row],[Bruto - Rel.korting]],Q3_2025[[#This Row],[Brutobedrag 2]],Q3_2025[[#This Row],[Brutobedrag 2]]*(100-Q3_2025[[#This Row],[Relatiekorting percentage]])/100)</f>
        <v>320.58749999999998</v>
      </c>
      <c r="R211" s="3"/>
      <c r="W211"/>
      <c r="AB211"/>
    </row>
    <row r="212" spans="1:28" x14ac:dyDescent="0.3">
      <c r="A212" t="s">
        <v>755</v>
      </c>
      <c r="B212">
        <v>5021030</v>
      </c>
      <c r="C212" t="s">
        <v>546</v>
      </c>
      <c r="D212">
        <v>1</v>
      </c>
      <c r="E212" s="10">
        <v>175</v>
      </c>
      <c r="F212" s="10">
        <v>175</v>
      </c>
      <c r="G212" s="10">
        <v>175</v>
      </c>
      <c r="H212">
        <v>0</v>
      </c>
      <c r="I212" s="51" t="str">
        <f>_xlfn.XLOOKUP(Q3_2025[[#This Row],[Artikelnr]],Artikel_prijzen[Artnr],Artikel_prijzen[Groep],"")</f>
        <v>Elektra</v>
      </c>
      <c r="J212" s="10">
        <f>_xlfn.XLOOKUP(Q3_2025[[#This Row],[Artikelnr]],Artikel_prijzen[Artnr],Artikel_prijzen[Prijs 2025],"")</f>
        <v>106.8625</v>
      </c>
      <c r="K212" t="str">
        <f>IF(Q3_2025[[#This Row],[Artikelprijs]]&lt;&gt;"",IF(Q3_2025[[#This Row],[Stuksprijs]]=Q3_2025[[#This Row],[Artikelprijs]],"Prijs gelijk","Prijs wijkt af"),"")</f>
        <v>Prijs wijkt af</v>
      </c>
      <c r="L212" t="str">
        <f>IF(Q3_2025[[#This Row],[Relatiekorting percentage]]=0,
    "Nvt",
    IF(Q3_2025[[#This Row],[Brutobedrag 2]] &lt; Q3_2025[[#This Row],[Bruto - Rel.korting]],
        "Nee",
        "Ja"))</f>
        <v>Nvt</v>
      </c>
      <c r="M212" s="10">
        <f>IF(Q3_2025[[#This Row],[Artikelprijs]]&lt;&gt;"",Q3_2025[[#This Row],[Artikelprijs]],Q3_2025[[#This Row],[Stuksprijs]])</f>
        <v>106.8625</v>
      </c>
      <c r="N212" s="10">
        <f>Q3_2025[[#This Row],[Besteld]]*Q3_2025[[#This Row],[Prijs 2]]</f>
        <v>106.8625</v>
      </c>
      <c r="O212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212" s="3"/>
      <c r="W212"/>
      <c r="AB212"/>
    </row>
    <row r="213" spans="1:28" x14ac:dyDescent="0.3">
      <c r="A213" t="s">
        <v>755</v>
      </c>
      <c r="B213">
        <v>5022046</v>
      </c>
      <c r="C213" t="s">
        <v>554</v>
      </c>
      <c r="D213">
        <v>1</v>
      </c>
      <c r="E213" s="10">
        <v>416.72</v>
      </c>
      <c r="F213" s="10">
        <v>416.72</v>
      </c>
      <c r="G213" s="10">
        <v>416.72</v>
      </c>
      <c r="H213">
        <v>0</v>
      </c>
      <c r="I213" s="51" t="str">
        <f>_xlfn.XLOOKUP(Q3_2025[[#This Row],[Artikelnr]],Artikel_prijzen[Artnr],Artikel_prijzen[Groep],"")</f>
        <v>Elektra</v>
      </c>
      <c r="J213" s="10">
        <f>_xlfn.XLOOKUP(Q3_2025[[#This Row],[Artikelnr]],Artikel_prijzen[Artnr],Artikel_prijzen[Prijs 2025],"")</f>
        <v>329.6</v>
      </c>
      <c r="K213" t="str">
        <f>IF(Q3_2025[[#This Row],[Artikelprijs]]&lt;&gt;"",IF(Q3_2025[[#This Row],[Stuksprijs]]=Q3_2025[[#This Row],[Artikelprijs]],"Prijs gelijk","Prijs wijkt af"),"")</f>
        <v>Prijs wijkt af</v>
      </c>
      <c r="L213" t="str">
        <f>IF(Q3_2025[[#This Row],[Relatiekorting percentage]]=0,
    "Nvt",
    IF(Q3_2025[[#This Row],[Brutobedrag 2]] &lt; Q3_2025[[#This Row],[Bruto - Rel.korting]],
        "Nee",
        "Ja"))</f>
        <v>Nvt</v>
      </c>
      <c r="M213" s="10">
        <f>IF(Q3_2025[[#This Row],[Artikelprijs]]&lt;&gt;"",Q3_2025[[#This Row],[Artikelprijs]],Q3_2025[[#This Row],[Stuksprijs]])</f>
        <v>329.6</v>
      </c>
      <c r="N213" s="10">
        <f>Q3_2025[[#This Row],[Besteld]]*Q3_2025[[#This Row],[Prijs 2]]</f>
        <v>329.6</v>
      </c>
      <c r="O213" s="10">
        <f>IF(Q3_2025[[#This Row],[Brutobedrag 2]]&lt;Q3_2025[[#This Row],[Bruto - Rel.korting]],Q3_2025[[#This Row],[Brutobedrag 2]],Q3_2025[[#This Row],[Brutobedrag 2]]*(100-Q3_2025[[#This Row],[Relatiekorting percentage]])/100)</f>
        <v>329.6</v>
      </c>
      <c r="R213" s="3"/>
      <c r="W213"/>
      <c r="AB213"/>
    </row>
    <row r="214" spans="1:28" x14ac:dyDescent="0.3">
      <c r="A214" t="s">
        <v>755</v>
      </c>
      <c r="B214">
        <v>5020009</v>
      </c>
      <c r="C214" t="s">
        <v>125</v>
      </c>
      <c r="D214">
        <v>4</v>
      </c>
      <c r="E214" s="10">
        <v>45.32</v>
      </c>
      <c r="F214" s="10">
        <v>181.28</v>
      </c>
      <c r="G214" s="10">
        <v>181.28</v>
      </c>
      <c r="H214">
        <v>0</v>
      </c>
      <c r="I214" s="51" t="str">
        <f>_xlfn.XLOOKUP(Q3_2025[[#This Row],[Artikelnr]],Artikel_prijzen[Artnr],Artikel_prijzen[Groep],"")</f>
        <v/>
      </c>
      <c r="J214" s="10" t="str">
        <f>_xlfn.XLOOKUP(Q3_2025[[#This Row],[Artikelnr]],Artikel_prijzen[Artnr],Artikel_prijzen[Prijs 2025],"")</f>
        <v/>
      </c>
      <c r="K214" t="str">
        <f>IF(Q3_2025[[#This Row],[Artikelprijs]]&lt;&gt;"",IF(Q3_2025[[#This Row],[Stuksprijs]]=Q3_2025[[#This Row],[Artikelprijs]],"Prijs gelijk","Prijs wijkt af"),"")</f>
        <v/>
      </c>
      <c r="L214" t="str">
        <f>IF(Q3_2025[[#This Row],[Relatiekorting percentage]]=0,
    "Nvt",
    IF(Q3_2025[[#This Row],[Brutobedrag 2]] &lt; Q3_2025[[#This Row],[Bruto - Rel.korting]],
        "Nee",
        "Ja"))</f>
        <v>Nvt</v>
      </c>
      <c r="M214" s="10">
        <f>IF(Q3_2025[[#This Row],[Artikelprijs]]&lt;&gt;"",Q3_2025[[#This Row],[Artikelprijs]],Q3_2025[[#This Row],[Stuksprijs]])</f>
        <v>45.32</v>
      </c>
      <c r="N214" s="10">
        <f>Q3_2025[[#This Row],[Besteld]]*Q3_2025[[#This Row],[Prijs 2]]</f>
        <v>181.28</v>
      </c>
      <c r="O214" s="10">
        <f>IF(Q3_2025[[#This Row],[Brutobedrag 2]]&lt;Q3_2025[[#This Row],[Bruto - Rel.korting]],Q3_2025[[#This Row],[Brutobedrag 2]],Q3_2025[[#This Row],[Brutobedrag 2]]*(100-Q3_2025[[#This Row],[Relatiekorting percentage]])/100)</f>
        <v>181.28</v>
      </c>
      <c r="R214" s="3"/>
      <c r="W214"/>
      <c r="AB214"/>
    </row>
    <row r="215" spans="1:28" x14ac:dyDescent="0.3">
      <c r="A215" t="s">
        <v>755</v>
      </c>
      <c r="B215">
        <v>5021030</v>
      </c>
      <c r="C215" t="s">
        <v>546</v>
      </c>
      <c r="D215">
        <v>1</v>
      </c>
      <c r="E215" s="10">
        <v>175</v>
      </c>
      <c r="F215" s="10">
        <v>175</v>
      </c>
      <c r="G215" s="10">
        <v>175</v>
      </c>
      <c r="H215">
        <v>0</v>
      </c>
      <c r="I215" s="51" t="str">
        <f>_xlfn.XLOOKUP(Q3_2025[[#This Row],[Artikelnr]],Artikel_prijzen[Artnr],Artikel_prijzen[Groep],"")</f>
        <v>Elektra</v>
      </c>
      <c r="J215" s="10">
        <f>_xlfn.XLOOKUP(Q3_2025[[#This Row],[Artikelnr]],Artikel_prijzen[Artnr],Artikel_prijzen[Prijs 2025],"")</f>
        <v>106.8625</v>
      </c>
      <c r="K215" t="str">
        <f>IF(Q3_2025[[#This Row],[Artikelprijs]]&lt;&gt;"",IF(Q3_2025[[#This Row],[Stuksprijs]]=Q3_2025[[#This Row],[Artikelprijs]],"Prijs gelijk","Prijs wijkt af"),"")</f>
        <v>Prijs wijkt af</v>
      </c>
      <c r="L215" t="str">
        <f>IF(Q3_2025[[#This Row],[Relatiekorting percentage]]=0,
    "Nvt",
    IF(Q3_2025[[#This Row],[Brutobedrag 2]] &lt; Q3_2025[[#This Row],[Bruto - Rel.korting]],
        "Nee",
        "Ja"))</f>
        <v>Nvt</v>
      </c>
      <c r="M215" s="10">
        <f>IF(Q3_2025[[#This Row],[Artikelprijs]]&lt;&gt;"",Q3_2025[[#This Row],[Artikelprijs]],Q3_2025[[#This Row],[Stuksprijs]])</f>
        <v>106.8625</v>
      </c>
      <c r="N215" s="10">
        <f>Q3_2025[[#This Row],[Besteld]]*Q3_2025[[#This Row],[Prijs 2]]</f>
        <v>106.8625</v>
      </c>
      <c r="O215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215" s="3"/>
      <c r="W215"/>
      <c r="AB215"/>
    </row>
    <row r="216" spans="1:28" x14ac:dyDescent="0.3">
      <c r="A216" t="s">
        <v>755</v>
      </c>
      <c r="B216">
        <v>5040010</v>
      </c>
      <c r="C216" t="s">
        <v>318</v>
      </c>
      <c r="D216">
        <v>1</v>
      </c>
      <c r="E216" s="10">
        <v>448.05</v>
      </c>
      <c r="F216" s="10">
        <v>448.05</v>
      </c>
      <c r="G216" s="10">
        <v>448.05</v>
      </c>
      <c r="H216">
        <v>0</v>
      </c>
      <c r="I216" s="51" t="str">
        <f>_xlfn.XLOOKUP(Q3_2025[[#This Row],[Artikelnr]],Artikel_prijzen[Artnr],Artikel_prijzen[Groep],"")</f>
        <v>AV</v>
      </c>
      <c r="J216" s="10">
        <f>_xlfn.XLOOKUP(Q3_2025[[#This Row],[Artikelnr]],Artikel_prijzen[Artnr],Artikel_prijzen[Prijs 2025],"")</f>
        <v>435</v>
      </c>
      <c r="K216" t="str">
        <f>IF(Q3_2025[[#This Row],[Artikelprijs]]&lt;&gt;"",IF(Q3_2025[[#This Row],[Stuksprijs]]=Q3_2025[[#This Row],[Artikelprijs]],"Prijs gelijk","Prijs wijkt af"),"")</f>
        <v>Prijs wijkt af</v>
      </c>
      <c r="L216" t="str">
        <f>IF(Q3_2025[[#This Row],[Relatiekorting percentage]]=0,
    "Nvt",
    IF(Q3_2025[[#This Row],[Brutobedrag 2]] &lt; Q3_2025[[#This Row],[Bruto - Rel.korting]],
        "Nee",
        "Ja"))</f>
        <v>Nvt</v>
      </c>
      <c r="M216" s="10">
        <f>IF(Q3_2025[[#This Row],[Artikelprijs]]&lt;&gt;"",Q3_2025[[#This Row],[Artikelprijs]],Q3_2025[[#This Row],[Stuksprijs]])</f>
        <v>435</v>
      </c>
      <c r="N216" s="10">
        <f>Q3_2025[[#This Row],[Besteld]]*Q3_2025[[#This Row],[Prijs 2]]</f>
        <v>435</v>
      </c>
      <c r="O216" s="10">
        <f>IF(Q3_2025[[#This Row],[Brutobedrag 2]]&lt;Q3_2025[[#This Row],[Bruto - Rel.korting]],Q3_2025[[#This Row],[Brutobedrag 2]],Q3_2025[[#This Row],[Brutobedrag 2]]*(100-Q3_2025[[#This Row],[Relatiekorting percentage]])/100)</f>
        <v>435</v>
      </c>
      <c r="R216" s="3"/>
      <c r="W216"/>
      <c r="AB216"/>
    </row>
    <row r="217" spans="1:28" x14ac:dyDescent="0.3">
      <c r="A217" t="s">
        <v>755</v>
      </c>
      <c r="B217">
        <v>5021030</v>
      </c>
      <c r="C217" t="s">
        <v>546</v>
      </c>
      <c r="D217">
        <v>1</v>
      </c>
      <c r="E217" s="10">
        <v>175</v>
      </c>
      <c r="F217" s="10">
        <v>175</v>
      </c>
      <c r="G217" s="10">
        <v>175</v>
      </c>
      <c r="H217">
        <v>0</v>
      </c>
      <c r="I217" s="51" t="str">
        <f>_xlfn.XLOOKUP(Q3_2025[[#This Row],[Artikelnr]],Artikel_prijzen[Artnr],Artikel_prijzen[Groep],"")</f>
        <v>Elektra</v>
      </c>
      <c r="J217" s="10">
        <f>_xlfn.XLOOKUP(Q3_2025[[#This Row],[Artikelnr]],Artikel_prijzen[Artnr],Artikel_prijzen[Prijs 2025],"")</f>
        <v>106.8625</v>
      </c>
      <c r="K217" t="str">
        <f>IF(Q3_2025[[#This Row],[Artikelprijs]]&lt;&gt;"",IF(Q3_2025[[#This Row],[Stuksprijs]]=Q3_2025[[#This Row],[Artikelprijs]],"Prijs gelijk","Prijs wijkt af"),"")</f>
        <v>Prijs wijkt af</v>
      </c>
      <c r="L217" t="str">
        <f>IF(Q3_2025[[#This Row],[Relatiekorting percentage]]=0,
    "Nvt",
    IF(Q3_2025[[#This Row],[Brutobedrag 2]] &lt; Q3_2025[[#This Row],[Bruto - Rel.korting]],
        "Nee",
        "Ja"))</f>
        <v>Nvt</v>
      </c>
      <c r="M217" s="10">
        <f>IF(Q3_2025[[#This Row],[Artikelprijs]]&lt;&gt;"",Q3_2025[[#This Row],[Artikelprijs]],Q3_2025[[#This Row],[Stuksprijs]])</f>
        <v>106.8625</v>
      </c>
      <c r="N217" s="10">
        <f>Q3_2025[[#This Row],[Besteld]]*Q3_2025[[#This Row],[Prijs 2]]</f>
        <v>106.8625</v>
      </c>
      <c r="O217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217" s="3"/>
      <c r="W217"/>
      <c r="AB217"/>
    </row>
    <row r="218" spans="1:28" x14ac:dyDescent="0.3">
      <c r="A218" t="s">
        <v>755</v>
      </c>
      <c r="B218">
        <v>5022032</v>
      </c>
      <c r="C218" t="s">
        <v>503</v>
      </c>
      <c r="D218">
        <v>1</v>
      </c>
      <c r="E218" s="10">
        <v>690.67</v>
      </c>
      <c r="F218" s="10">
        <v>690.67</v>
      </c>
      <c r="G218" s="10">
        <v>690.67</v>
      </c>
      <c r="H218">
        <v>0</v>
      </c>
      <c r="I218" s="51" t="str">
        <f>_xlfn.XLOOKUP(Q3_2025[[#This Row],[Artikelnr]],Artikel_prijzen[Artnr],Artikel_prijzen[Groep],"")</f>
        <v>Elektra</v>
      </c>
      <c r="J218" s="10">
        <f>_xlfn.XLOOKUP(Q3_2025[[#This Row],[Artikelnr]],Artikel_prijzen[Artnr],Artikel_prijzen[Prijs 2025],"")</f>
        <v>458.35</v>
      </c>
      <c r="K218" t="str">
        <f>IF(Q3_2025[[#This Row],[Artikelprijs]]&lt;&gt;"",IF(Q3_2025[[#This Row],[Stuksprijs]]=Q3_2025[[#This Row],[Artikelprijs]],"Prijs gelijk","Prijs wijkt af"),"")</f>
        <v>Prijs wijkt af</v>
      </c>
      <c r="L218" t="str">
        <f>IF(Q3_2025[[#This Row],[Relatiekorting percentage]]=0,
    "Nvt",
    IF(Q3_2025[[#This Row],[Brutobedrag 2]] &lt; Q3_2025[[#This Row],[Bruto - Rel.korting]],
        "Nee",
        "Ja"))</f>
        <v>Nvt</v>
      </c>
      <c r="M218" s="10">
        <f>IF(Q3_2025[[#This Row],[Artikelprijs]]&lt;&gt;"",Q3_2025[[#This Row],[Artikelprijs]],Q3_2025[[#This Row],[Stuksprijs]])</f>
        <v>458.35</v>
      </c>
      <c r="N218" s="10">
        <f>Q3_2025[[#This Row],[Besteld]]*Q3_2025[[#This Row],[Prijs 2]]</f>
        <v>458.35</v>
      </c>
      <c r="O218" s="10">
        <f>IF(Q3_2025[[#This Row],[Brutobedrag 2]]&lt;Q3_2025[[#This Row],[Bruto - Rel.korting]],Q3_2025[[#This Row],[Brutobedrag 2]],Q3_2025[[#This Row],[Brutobedrag 2]]*(100-Q3_2025[[#This Row],[Relatiekorting percentage]])/100)</f>
        <v>458.35</v>
      </c>
      <c r="R218" s="3"/>
      <c r="W218"/>
      <c r="AB218"/>
    </row>
    <row r="219" spans="1:28" x14ac:dyDescent="0.3">
      <c r="A219" t="s">
        <v>755</v>
      </c>
      <c r="B219">
        <v>5022030</v>
      </c>
      <c r="C219" t="s">
        <v>500</v>
      </c>
      <c r="D219">
        <v>1</v>
      </c>
      <c r="E219" s="10">
        <v>560.49</v>
      </c>
      <c r="F219" s="10">
        <v>560.49</v>
      </c>
      <c r="G219" s="10">
        <v>560.49</v>
      </c>
      <c r="H219">
        <v>0</v>
      </c>
      <c r="I219" s="51" t="str">
        <f>_xlfn.XLOOKUP(Q3_2025[[#This Row],[Artikelnr]],Artikel_prijzen[Artnr],Artikel_prijzen[Groep],"")</f>
        <v>Elektra</v>
      </c>
      <c r="J219" s="10">
        <f>_xlfn.XLOOKUP(Q3_2025[[#This Row],[Artikelnr]],Artikel_prijzen[Artnr],Artikel_prijzen[Prijs 2025],"")</f>
        <v>386.25</v>
      </c>
      <c r="K219" t="str">
        <f>IF(Q3_2025[[#This Row],[Artikelprijs]]&lt;&gt;"",IF(Q3_2025[[#This Row],[Stuksprijs]]=Q3_2025[[#This Row],[Artikelprijs]],"Prijs gelijk","Prijs wijkt af"),"")</f>
        <v>Prijs wijkt af</v>
      </c>
      <c r="L219" t="str">
        <f>IF(Q3_2025[[#This Row],[Relatiekorting percentage]]=0,
    "Nvt",
    IF(Q3_2025[[#This Row],[Brutobedrag 2]] &lt; Q3_2025[[#This Row],[Bruto - Rel.korting]],
        "Nee",
        "Ja"))</f>
        <v>Nvt</v>
      </c>
      <c r="M219" s="10">
        <f>IF(Q3_2025[[#This Row],[Artikelprijs]]&lt;&gt;"",Q3_2025[[#This Row],[Artikelprijs]],Q3_2025[[#This Row],[Stuksprijs]])</f>
        <v>386.25</v>
      </c>
      <c r="N219" s="10">
        <f>Q3_2025[[#This Row],[Besteld]]*Q3_2025[[#This Row],[Prijs 2]]</f>
        <v>386.25</v>
      </c>
      <c r="O219" s="10">
        <f>IF(Q3_2025[[#This Row],[Brutobedrag 2]]&lt;Q3_2025[[#This Row],[Bruto - Rel.korting]],Q3_2025[[#This Row],[Brutobedrag 2]],Q3_2025[[#This Row],[Brutobedrag 2]]*(100-Q3_2025[[#This Row],[Relatiekorting percentage]])/100)</f>
        <v>386.25</v>
      </c>
      <c r="R219" s="3"/>
      <c r="W219"/>
      <c r="AB219"/>
    </row>
    <row r="220" spans="1:28" x14ac:dyDescent="0.3">
      <c r="A220" t="s">
        <v>755</v>
      </c>
      <c r="B220">
        <v>5021030</v>
      </c>
      <c r="C220" t="s">
        <v>546</v>
      </c>
      <c r="D220">
        <v>1</v>
      </c>
      <c r="E220" s="10">
        <v>175</v>
      </c>
      <c r="F220" s="10">
        <v>175</v>
      </c>
      <c r="G220" s="10">
        <v>175</v>
      </c>
      <c r="H220">
        <v>0</v>
      </c>
      <c r="I220" s="51" t="str">
        <f>_xlfn.XLOOKUP(Q3_2025[[#This Row],[Artikelnr]],Artikel_prijzen[Artnr],Artikel_prijzen[Groep],"")</f>
        <v>Elektra</v>
      </c>
      <c r="J220" s="10">
        <f>_xlfn.XLOOKUP(Q3_2025[[#This Row],[Artikelnr]],Artikel_prijzen[Artnr],Artikel_prijzen[Prijs 2025],"")</f>
        <v>106.8625</v>
      </c>
      <c r="K220" t="str">
        <f>IF(Q3_2025[[#This Row],[Artikelprijs]]&lt;&gt;"",IF(Q3_2025[[#This Row],[Stuksprijs]]=Q3_2025[[#This Row],[Artikelprijs]],"Prijs gelijk","Prijs wijkt af"),"")</f>
        <v>Prijs wijkt af</v>
      </c>
      <c r="L220" t="str">
        <f>IF(Q3_2025[[#This Row],[Relatiekorting percentage]]=0,
    "Nvt",
    IF(Q3_2025[[#This Row],[Brutobedrag 2]] &lt; Q3_2025[[#This Row],[Bruto - Rel.korting]],
        "Nee",
        "Ja"))</f>
        <v>Nvt</v>
      </c>
      <c r="M220" s="10">
        <f>IF(Q3_2025[[#This Row],[Artikelprijs]]&lt;&gt;"",Q3_2025[[#This Row],[Artikelprijs]],Q3_2025[[#This Row],[Stuksprijs]])</f>
        <v>106.8625</v>
      </c>
      <c r="N220" s="10">
        <f>Q3_2025[[#This Row],[Besteld]]*Q3_2025[[#This Row],[Prijs 2]]</f>
        <v>106.8625</v>
      </c>
      <c r="O220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220" s="3"/>
      <c r="W220"/>
      <c r="AB220"/>
    </row>
    <row r="221" spans="1:28" x14ac:dyDescent="0.3">
      <c r="A221" t="s">
        <v>755</v>
      </c>
      <c r="B221">
        <v>5022026</v>
      </c>
      <c r="C221" t="s">
        <v>492</v>
      </c>
      <c r="D221">
        <v>1</v>
      </c>
      <c r="E221" s="10">
        <v>403.24</v>
      </c>
      <c r="F221" s="10">
        <v>403.24</v>
      </c>
      <c r="G221" s="10">
        <v>403.24</v>
      </c>
      <c r="H221">
        <v>0</v>
      </c>
      <c r="I221" s="51" t="str">
        <f>_xlfn.XLOOKUP(Q3_2025[[#This Row],[Artikelnr]],Artikel_prijzen[Artnr],Artikel_prijzen[Groep],"")</f>
        <v>Elektra</v>
      </c>
      <c r="J221" s="10">
        <f>_xlfn.XLOOKUP(Q3_2025[[#This Row],[Artikelnr]],Artikel_prijzen[Artnr],Artikel_prijzen[Prijs 2025],"")</f>
        <v>298.7</v>
      </c>
      <c r="K221" t="str">
        <f>IF(Q3_2025[[#This Row],[Artikelprijs]]&lt;&gt;"",IF(Q3_2025[[#This Row],[Stuksprijs]]=Q3_2025[[#This Row],[Artikelprijs]],"Prijs gelijk","Prijs wijkt af"),"")</f>
        <v>Prijs wijkt af</v>
      </c>
      <c r="L221" t="str">
        <f>IF(Q3_2025[[#This Row],[Relatiekorting percentage]]=0,
    "Nvt",
    IF(Q3_2025[[#This Row],[Brutobedrag 2]] &lt; Q3_2025[[#This Row],[Bruto - Rel.korting]],
        "Nee",
        "Ja"))</f>
        <v>Nvt</v>
      </c>
      <c r="M221" s="10">
        <f>IF(Q3_2025[[#This Row],[Artikelprijs]]&lt;&gt;"",Q3_2025[[#This Row],[Artikelprijs]],Q3_2025[[#This Row],[Stuksprijs]])</f>
        <v>298.7</v>
      </c>
      <c r="N221" s="10">
        <f>Q3_2025[[#This Row],[Besteld]]*Q3_2025[[#This Row],[Prijs 2]]</f>
        <v>298.7</v>
      </c>
      <c r="O221" s="10">
        <f>IF(Q3_2025[[#This Row],[Brutobedrag 2]]&lt;Q3_2025[[#This Row],[Bruto - Rel.korting]],Q3_2025[[#This Row],[Brutobedrag 2]],Q3_2025[[#This Row],[Brutobedrag 2]]*(100-Q3_2025[[#This Row],[Relatiekorting percentage]])/100)</f>
        <v>298.7</v>
      </c>
      <c r="R221" s="3"/>
      <c r="W221"/>
      <c r="AB221"/>
    </row>
    <row r="222" spans="1:28" x14ac:dyDescent="0.3">
      <c r="A222" t="s">
        <v>755</v>
      </c>
      <c r="B222">
        <v>5040010</v>
      </c>
      <c r="C222" t="s">
        <v>318</v>
      </c>
      <c r="D222">
        <v>1</v>
      </c>
      <c r="E222" s="10">
        <v>448.05</v>
      </c>
      <c r="F222" s="10">
        <v>448.05</v>
      </c>
      <c r="G222" s="10">
        <v>448.05</v>
      </c>
      <c r="H222">
        <v>0</v>
      </c>
      <c r="I222" s="51" t="str">
        <f>_xlfn.XLOOKUP(Q3_2025[[#This Row],[Artikelnr]],Artikel_prijzen[Artnr],Artikel_prijzen[Groep],"")</f>
        <v>AV</v>
      </c>
      <c r="J222" s="10">
        <f>_xlfn.XLOOKUP(Q3_2025[[#This Row],[Artikelnr]],Artikel_prijzen[Artnr],Artikel_prijzen[Prijs 2025],"")</f>
        <v>435</v>
      </c>
      <c r="K222" t="str">
        <f>IF(Q3_2025[[#This Row],[Artikelprijs]]&lt;&gt;"",IF(Q3_2025[[#This Row],[Stuksprijs]]=Q3_2025[[#This Row],[Artikelprijs]],"Prijs gelijk","Prijs wijkt af"),"")</f>
        <v>Prijs wijkt af</v>
      </c>
      <c r="L222" t="str">
        <f>IF(Q3_2025[[#This Row],[Relatiekorting percentage]]=0,
    "Nvt",
    IF(Q3_2025[[#This Row],[Brutobedrag 2]] &lt; Q3_2025[[#This Row],[Bruto - Rel.korting]],
        "Nee",
        "Ja"))</f>
        <v>Nvt</v>
      </c>
      <c r="M222" s="10">
        <f>IF(Q3_2025[[#This Row],[Artikelprijs]]&lt;&gt;"",Q3_2025[[#This Row],[Artikelprijs]],Q3_2025[[#This Row],[Stuksprijs]])</f>
        <v>435</v>
      </c>
      <c r="N222" s="10">
        <f>Q3_2025[[#This Row],[Besteld]]*Q3_2025[[#This Row],[Prijs 2]]</f>
        <v>435</v>
      </c>
      <c r="O222" s="10">
        <f>IF(Q3_2025[[#This Row],[Brutobedrag 2]]&lt;Q3_2025[[#This Row],[Bruto - Rel.korting]],Q3_2025[[#This Row],[Brutobedrag 2]],Q3_2025[[#This Row],[Brutobedrag 2]]*(100-Q3_2025[[#This Row],[Relatiekorting percentage]])/100)</f>
        <v>435</v>
      </c>
      <c r="R222" s="3"/>
      <c r="W222"/>
      <c r="AB222"/>
    </row>
    <row r="223" spans="1:28" x14ac:dyDescent="0.3">
      <c r="A223" t="s">
        <v>755</v>
      </c>
      <c r="B223">
        <v>5021030</v>
      </c>
      <c r="C223" t="s">
        <v>546</v>
      </c>
      <c r="D223">
        <v>1</v>
      </c>
      <c r="E223" s="10">
        <v>175</v>
      </c>
      <c r="F223" s="10">
        <v>175</v>
      </c>
      <c r="G223" s="10">
        <v>175</v>
      </c>
      <c r="H223">
        <v>0</v>
      </c>
      <c r="I223" s="51" t="str">
        <f>_xlfn.XLOOKUP(Q3_2025[[#This Row],[Artikelnr]],Artikel_prijzen[Artnr],Artikel_prijzen[Groep],"")</f>
        <v>Elektra</v>
      </c>
      <c r="J223" s="10">
        <f>_xlfn.XLOOKUP(Q3_2025[[#This Row],[Artikelnr]],Artikel_prijzen[Artnr],Artikel_prijzen[Prijs 2025],"")</f>
        <v>106.8625</v>
      </c>
      <c r="K223" t="str">
        <f>IF(Q3_2025[[#This Row],[Artikelprijs]]&lt;&gt;"",IF(Q3_2025[[#This Row],[Stuksprijs]]=Q3_2025[[#This Row],[Artikelprijs]],"Prijs gelijk","Prijs wijkt af"),"")</f>
        <v>Prijs wijkt af</v>
      </c>
      <c r="L223" t="str">
        <f>IF(Q3_2025[[#This Row],[Relatiekorting percentage]]=0,
    "Nvt",
    IF(Q3_2025[[#This Row],[Brutobedrag 2]] &lt; Q3_2025[[#This Row],[Bruto - Rel.korting]],
        "Nee",
        "Ja"))</f>
        <v>Nvt</v>
      </c>
      <c r="M223" s="10">
        <f>IF(Q3_2025[[#This Row],[Artikelprijs]]&lt;&gt;"",Q3_2025[[#This Row],[Artikelprijs]],Q3_2025[[#This Row],[Stuksprijs]])</f>
        <v>106.8625</v>
      </c>
      <c r="N223" s="10">
        <f>Q3_2025[[#This Row],[Besteld]]*Q3_2025[[#This Row],[Prijs 2]]</f>
        <v>106.8625</v>
      </c>
      <c r="O223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223" s="3"/>
      <c r="W223"/>
      <c r="AB223"/>
    </row>
    <row r="224" spans="1:28" x14ac:dyDescent="0.3">
      <c r="A224" t="s">
        <v>755</v>
      </c>
      <c r="B224">
        <v>5021030</v>
      </c>
      <c r="C224" t="s">
        <v>546</v>
      </c>
      <c r="D224">
        <v>1</v>
      </c>
      <c r="E224" s="10">
        <v>175</v>
      </c>
      <c r="F224" s="10">
        <v>175</v>
      </c>
      <c r="G224" s="10">
        <v>175</v>
      </c>
      <c r="H224">
        <v>0</v>
      </c>
      <c r="I224" s="51" t="str">
        <f>_xlfn.XLOOKUP(Q3_2025[[#This Row],[Artikelnr]],Artikel_prijzen[Artnr],Artikel_prijzen[Groep],"")</f>
        <v>Elektra</v>
      </c>
      <c r="J224" s="10">
        <f>_xlfn.XLOOKUP(Q3_2025[[#This Row],[Artikelnr]],Artikel_prijzen[Artnr],Artikel_prijzen[Prijs 2025],"")</f>
        <v>106.8625</v>
      </c>
      <c r="K224" t="str">
        <f>IF(Q3_2025[[#This Row],[Artikelprijs]]&lt;&gt;"",IF(Q3_2025[[#This Row],[Stuksprijs]]=Q3_2025[[#This Row],[Artikelprijs]],"Prijs gelijk","Prijs wijkt af"),"")</f>
        <v>Prijs wijkt af</v>
      </c>
      <c r="L224" t="str">
        <f>IF(Q3_2025[[#This Row],[Relatiekorting percentage]]=0,
    "Nvt",
    IF(Q3_2025[[#This Row],[Brutobedrag 2]] &lt; Q3_2025[[#This Row],[Bruto - Rel.korting]],
        "Nee",
        "Ja"))</f>
        <v>Nvt</v>
      </c>
      <c r="M224" s="10">
        <f>IF(Q3_2025[[#This Row],[Artikelprijs]]&lt;&gt;"",Q3_2025[[#This Row],[Artikelprijs]],Q3_2025[[#This Row],[Stuksprijs]])</f>
        <v>106.8625</v>
      </c>
      <c r="N224" s="10">
        <f>Q3_2025[[#This Row],[Besteld]]*Q3_2025[[#This Row],[Prijs 2]]</f>
        <v>106.8625</v>
      </c>
      <c r="O224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224" s="3"/>
      <c r="W224"/>
      <c r="AB224"/>
    </row>
    <row r="225" spans="1:28" x14ac:dyDescent="0.3">
      <c r="A225" t="s">
        <v>755</v>
      </c>
      <c r="B225">
        <v>5022023</v>
      </c>
      <c r="C225" t="s">
        <v>489</v>
      </c>
      <c r="D225">
        <v>1</v>
      </c>
      <c r="E225" s="10">
        <v>339.47</v>
      </c>
      <c r="F225" s="10">
        <v>339.47</v>
      </c>
      <c r="G225" s="10">
        <v>339.47</v>
      </c>
      <c r="H225">
        <v>0</v>
      </c>
      <c r="I225" s="51" t="str">
        <f>_xlfn.XLOOKUP(Q3_2025[[#This Row],[Artikelnr]],Artikel_prijzen[Artnr],Artikel_prijzen[Groep],"")</f>
        <v>Elektra</v>
      </c>
      <c r="J225" s="10">
        <f>_xlfn.XLOOKUP(Q3_2025[[#This Row],[Artikelnr]],Artikel_prijzen[Artnr],Artikel_prijzen[Prijs 2025],"")</f>
        <v>252.35</v>
      </c>
      <c r="K225" t="str">
        <f>IF(Q3_2025[[#This Row],[Artikelprijs]]&lt;&gt;"",IF(Q3_2025[[#This Row],[Stuksprijs]]=Q3_2025[[#This Row],[Artikelprijs]],"Prijs gelijk","Prijs wijkt af"),"")</f>
        <v>Prijs wijkt af</v>
      </c>
      <c r="L225" t="str">
        <f>IF(Q3_2025[[#This Row],[Relatiekorting percentage]]=0,
    "Nvt",
    IF(Q3_2025[[#This Row],[Brutobedrag 2]] &lt; Q3_2025[[#This Row],[Bruto - Rel.korting]],
        "Nee",
        "Ja"))</f>
        <v>Nvt</v>
      </c>
      <c r="M225" s="10">
        <f>IF(Q3_2025[[#This Row],[Artikelprijs]]&lt;&gt;"",Q3_2025[[#This Row],[Artikelprijs]],Q3_2025[[#This Row],[Stuksprijs]])</f>
        <v>252.35</v>
      </c>
      <c r="N225" s="10">
        <f>Q3_2025[[#This Row],[Besteld]]*Q3_2025[[#This Row],[Prijs 2]]</f>
        <v>252.35</v>
      </c>
      <c r="O225" s="10">
        <f>IF(Q3_2025[[#This Row],[Brutobedrag 2]]&lt;Q3_2025[[#This Row],[Bruto - Rel.korting]],Q3_2025[[#This Row],[Brutobedrag 2]],Q3_2025[[#This Row],[Brutobedrag 2]]*(100-Q3_2025[[#This Row],[Relatiekorting percentage]])/100)</f>
        <v>252.35</v>
      </c>
      <c r="R225" s="3"/>
      <c r="W225"/>
      <c r="AB225"/>
    </row>
    <row r="226" spans="1:28" x14ac:dyDescent="0.3">
      <c r="A226" t="s">
        <v>755</v>
      </c>
      <c r="B226">
        <v>5022046</v>
      </c>
      <c r="C226" t="s">
        <v>554</v>
      </c>
      <c r="D226">
        <v>2</v>
      </c>
      <c r="E226" s="10">
        <v>416.72</v>
      </c>
      <c r="F226" s="10">
        <v>833.44</v>
      </c>
      <c r="G226" s="10">
        <v>833.44</v>
      </c>
      <c r="H226">
        <v>0</v>
      </c>
      <c r="I226" s="51" t="str">
        <f>_xlfn.XLOOKUP(Q3_2025[[#This Row],[Artikelnr]],Artikel_prijzen[Artnr],Artikel_prijzen[Groep],"")</f>
        <v>Elektra</v>
      </c>
      <c r="J226" s="10">
        <f>_xlfn.XLOOKUP(Q3_2025[[#This Row],[Artikelnr]],Artikel_prijzen[Artnr],Artikel_prijzen[Prijs 2025],"")</f>
        <v>329.6</v>
      </c>
      <c r="K226" t="str">
        <f>IF(Q3_2025[[#This Row],[Artikelprijs]]&lt;&gt;"",IF(Q3_2025[[#This Row],[Stuksprijs]]=Q3_2025[[#This Row],[Artikelprijs]],"Prijs gelijk","Prijs wijkt af"),"")</f>
        <v>Prijs wijkt af</v>
      </c>
      <c r="L226" t="str">
        <f>IF(Q3_2025[[#This Row],[Relatiekorting percentage]]=0,
    "Nvt",
    IF(Q3_2025[[#This Row],[Brutobedrag 2]] &lt; Q3_2025[[#This Row],[Bruto - Rel.korting]],
        "Nee",
        "Ja"))</f>
        <v>Nvt</v>
      </c>
      <c r="M226" s="10">
        <f>IF(Q3_2025[[#This Row],[Artikelprijs]]&lt;&gt;"",Q3_2025[[#This Row],[Artikelprijs]],Q3_2025[[#This Row],[Stuksprijs]])</f>
        <v>329.6</v>
      </c>
      <c r="N226" s="10">
        <f>Q3_2025[[#This Row],[Besteld]]*Q3_2025[[#This Row],[Prijs 2]]</f>
        <v>659.2</v>
      </c>
      <c r="O226" s="10">
        <f>IF(Q3_2025[[#This Row],[Brutobedrag 2]]&lt;Q3_2025[[#This Row],[Bruto - Rel.korting]],Q3_2025[[#This Row],[Brutobedrag 2]],Q3_2025[[#This Row],[Brutobedrag 2]]*(100-Q3_2025[[#This Row],[Relatiekorting percentage]])/100)</f>
        <v>659.2</v>
      </c>
      <c r="R226" s="3"/>
      <c r="W226"/>
      <c r="AB226"/>
    </row>
    <row r="227" spans="1:28" x14ac:dyDescent="0.3">
      <c r="A227" t="s">
        <v>755</v>
      </c>
      <c r="B227">
        <v>1003012</v>
      </c>
      <c r="C227" t="s">
        <v>221</v>
      </c>
      <c r="D227">
        <v>3</v>
      </c>
      <c r="E227" s="10">
        <v>30.45</v>
      </c>
      <c r="F227" s="10">
        <v>91.35</v>
      </c>
      <c r="G227" s="10">
        <v>91.35</v>
      </c>
      <c r="H227">
        <v>0</v>
      </c>
      <c r="I227" s="51" t="str">
        <f>_xlfn.XLOOKUP(Q3_2025[[#This Row],[Artikelnr]],Artikel_prijzen[Artnr],Artikel_prijzen[Groep],"")</f>
        <v/>
      </c>
      <c r="J227" s="10" t="str">
        <f>_xlfn.XLOOKUP(Q3_2025[[#This Row],[Artikelnr]],Artikel_prijzen[Artnr],Artikel_prijzen[Prijs 2025],"")</f>
        <v/>
      </c>
      <c r="K227" t="str">
        <f>IF(Q3_2025[[#This Row],[Artikelprijs]]&lt;&gt;"",IF(Q3_2025[[#This Row],[Stuksprijs]]=Q3_2025[[#This Row],[Artikelprijs]],"Prijs gelijk","Prijs wijkt af"),"")</f>
        <v/>
      </c>
      <c r="L227" t="str">
        <f>IF(Q3_2025[[#This Row],[Relatiekorting percentage]]=0,
    "Nvt",
    IF(Q3_2025[[#This Row],[Brutobedrag 2]] &lt; Q3_2025[[#This Row],[Bruto - Rel.korting]],
        "Nee",
        "Ja"))</f>
        <v>Nvt</v>
      </c>
      <c r="M227" s="10">
        <f>IF(Q3_2025[[#This Row],[Artikelprijs]]&lt;&gt;"",Q3_2025[[#This Row],[Artikelprijs]],Q3_2025[[#This Row],[Stuksprijs]])</f>
        <v>30.45</v>
      </c>
      <c r="N227" s="10">
        <f>Q3_2025[[#This Row],[Besteld]]*Q3_2025[[#This Row],[Prijs 2]]</f>
        <v>91.35</v>
      </c>
      <c r="O227" s="10">
        <f>IF(Q3_2025[[#This Row],[Brutobedrag 2]]&lt;Q3_2025[[#This Row],[Bruto - Rel.korting]],Q3_2025[[#This Row],[Brutobedrag 2]],Q3_2025[[#This Row],[Brutobedrag 2]]*(100-Q3_2025[[#This Row],[Relatiekorting percentage]])/100)</f>
        <v>91.35</v>
      </c>
      <c r="R227" s="3"/>
      <c r="W227"/>
      <c r="AB227"/>
    </row>
    <row r="228" spans="1:28" x14ac:dyDescent="0.3">
      <c r="A228" t="s">
        <v>755</v>
      </c>
      <c r="B228">
        <v>5021030</v>
      </c>
      <c r="C228" t="s">
        <v>546</v>
      </c>
      <c r="D228">
        <v>1</v>
      </c>
      <c r="E228" s="10">
        <v>175</v>
      </c>
      <c r="F228" s="10">
        <v>175</v>
      </c>
      <c r="G228" s="10">
        <v>175</v>
      </c>
      <c r="H228">
        <v>0</v>
      </c>
      <c r="I228" s="51" t="str">
        <f>_xlfn.XLOOKUP(Q3_2025[[#This Row],[Artikelnr]],Artikel_prijzen[Artnr],Artikel_prijzen[Groep],"")</f>
        <v>Elektra</v>
      </c>
      <c r="J228" s="10">
        <f>_xlfn.XLOOKUP(Q3_2025[[#This Row],[Artikelnr]],Artikel_prijzen[Artnr],Artikel_prijzen[Prijs 2025],"")</f>
        <v>106.8625</v>
      </c>
      <c r="K228" t="str">
        <f>IF(Q3_2025[[#This Row],[Artikelprijs]]&lt;&gt;"",IF(Q3_2025[[#This Row],[Stuksprijs]]=Q3_2025[[#This Row],[Artikelprijs]],"Prijs gelijk","Prijs wijkt af"),"")</f>
        <v>Prijs wijkt af</v>
      </c>
      <c r="L228" t="str">
        <f>IF(Q3_2025[[#This Row],[Relatiekorting percentage]]=0,
    "Nvt",
    IF(Q3_2025[[#This Row],[Brutobedrag 2]] &lt; Q3_2025[[#This Row],[Bruto - Rel.korting]],
        "Nee",
        "Ja"))</f>
        <v>Nvt</v>
      </c>
      <c r="M228" s="10">
        <f>IF(Q3_2025[[#This Row],[Artikelprijs]]&lt;&gt;"",Q3_2025[[#This Row],[Artikelprijs]],Q3_2025[[#This Row],[Stuksprijs]])</f>
        <v>106.8625</v>
      </c>
      <c r="N228" s="10">
        <f>Q3_2025[[#This Row],[Besteld]]*Q3_2025[[#This Row],[Prijs 2]]</f>
        <v>106.8625</v>
      </c>
      <c r="O228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228" s="3"/>
      <c r="W228"/>
      <c r="AB228"/>
    </row>
    <row r="229" spans="1:28" x14ac:dyDescent="0.3">
      <c r="A229" t="s">
        <v>755</v>
      </c>
      <c r="B229">
        <v>5021030</v>
      </c>
      <c r="C229" t="s">
        <v>546</v>
      </c>
      <c r="D229">
        <v>1</v>
      </c>
      <c r="E229" s="10">
        <v>175</v>
      </c>
      <c r="F229" s="10">
        <v>175</v>
      </c>
      <c r="G229" s="10">
        <v>175</v>
      </c>
      <c r="H229">
        <v>0</v>
      </c>
      <c r="I229" s="51" t="str">
        <f>_xlfn.XLOOKUP(Q3_2025[[#This Row],[Artikelnr]],Artikel_prijzen[Artnr],Artikel_prijzen[Groep],"")</f>
        <v>Elektra</v>
      </c>
      <c r="J229" s="10">
        <f>_xlfn.XLOOKUP(Q3_2025[[#This Row],[Artikelnr]],Artikel_prijzen[Artnr],Artikel_prijzen[Prijs 2025],"")</f>
        <v>106.8625</v>
      </c>
      <c r="K229" t="str">
        <f>IF(Q3_2025[[#This Row],[Artikelprijs]]&lt;&gt;"",IF(Q3_2025[[#This Row],[Stuksprijs]]=Q3_2025[[#This Row],[Artikelprijs]],"Prijs gelijk","Prijs wijkt af"),"")</f>
        <v>Prijs wijkt af</v>
      </c>
      <c r="L229" t="str">
        <f>IF(Q3_2025[[#This Row],[Relatiekorting percentage]]=0,
    "Nvt",
    IF(Q3_2025[[#This Row],[Brutobedrag 2]] &lt; Q3_2025[[#This Row],[Bruto - Rel.korting]],
        "Nee",
        "Ja"))</f>
        <v>Nvt</v>
      </c>
      <c r="M229" s="10">
        <f>IF(Q3_2025[[#This Row],[Artikelprijs]]&lt;&gt;"",Q3_2025[[#This Row],[Artikelprijs]],Q3_2025[[#This Row],[Stuksprijs]])</f>
        <v>106.8625</v>
      </c>
      <c r="N229" s="10">
        <f>Q3_2025[[#This Row],[Besteld]]*Q3_2025[[#This Row],[Prijs 2]]</f>
        <v>106.8625</v>
      </c>
      <c r="O229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229" s="3"/>
      <c r="W229"/>
      <c r="AB229"/>
    </row>
    <row r="230" spans="1:28" x14ac:dyDescent="0.3">
      <c r="A230" t="s">
        <v>755</v>
      </c>
      <c r="B230">
        <v>5040008</v>
      </c>
      <c r="C230" t="s">
        <v>333</v>
      </c>
      <c r="D230">
        <v>1</v>
      </c>
      <c r="E230" s="10">
        <v>355.35</v>
      </c>
      <c r="F230" s="10">
        <v>355.35</v>
      </c>
      <c r="G230" s="10">
        <v>355.35</v>
      </c>
      <c r="H230">
        <v>0</v>
      </c>
      <c r="I230" s="51" t="str">
        <f>_xlfn.XLOOKUP(Q3_2025[[#This Row],[Artikelnr]],Artikel_prijzen[Artnr],Artikel_prijzen[Groep],"")</f>
        <v>AV</v>
      </c>
      <c r="J230" s="10">
        <f>_xlfn.XLOOKUP(Q3_2025[[#This Row],[Artikelnr]],Artikel_prijzen[Artnr],Artikel_prijzen[Prijs 2025],"")</f>
        <v>345</v>
      </c>
      <c r="K230" t="str">
        <f>IF(Q3_2025[[#This Row],[Artikelprijs]]&lt;&gt;"",IF(Q3_2025[[#This Row],[Stuksprijs]]=Q3_2025[[#This Row],[Artikelprijs]],"Prijs gelijk","Prijs wijkt af"),"")</f>
        <v>Prijs wijkt af</v>
      </c>
      <c r="L230" t="str">
        <f>IF(Q3_2025[[#This Row],[Relatiekorting percentage]]=0,
    "Nvt",
    IF(Q3_2025[[#This Row],[Brutobedrag 2]] &lt; Q3_2025[[#This Row],[Bruto - Rel.korting]],
        "Nee",
        "Ja"))</f>
        <v>Nvt</v>
      </c>
      <c r="M230" s="10">
        <f>IF(Q3_2025[[#This Row],[Artikelprijs]]&lt;&gt;"",Q3_2025[[#This Row],[Artikelprijs]],Q3_2025[[#This Row],[Stuksprijs]])</f>
        <v>345</v>
      </c>
      <c r="N230" s="10">
        <f>Q3_2025[[#This Row],[Besteld]]*Q3_2025[[#This Row],[Prijs 2]]</f>
        <v>345</v>
      </c>
      <c r="O230" s="10">
        <f>IF(Q3_2025[[#This Row],[Brutobedrag 2]]&lt;Q3_2025[[#This Row],[Bruto - Rel.korting]],Q3_2025[[#This Row],[Brutobedrag 2]],Q3_2025[[#This Row],[Brutobedrag 2]]*(100-Q3_2025[[#This Row],[Relatiekorting percentage]])/100)</f>
        <v>345</v>
      </c>
      <c r="R230" s="3"/>
      <c r="W230"/>
      <c r="AB230"/>
    </row>
    <row r="231" spans="1:28" x14ac:dyDescent="0.3">
      <c r="A231" t="s">
        <v>755</v>
      </c>
      <c r="B231">
        <v>5040018</v>
      </c>
      <c r="C231" t="s">
        <v>319</v>
      </c>
      <c r="D231">
        <v>1</v>
      </c>
      <c r="E231" s="10">
        <v>66.95</v>
      </c>
      <c r="F231" s="10">
        <v>66.95</v>
      </c>
      <c r="G231" s="10">
        <v>66.95</v>
      </c>
      <c r="H231">
        <v>0</v>
      </c>
      <c r="I231" s="51" t="str">
        <f>_xlfn.XLOOKUP(Q3_2025[[#This Row],[Artikelnr]],Artikel_prijzen[Artnr],Artikel_prijzen[Groep],"")</f>
        <v/>
      </c>
      <c r="J231" s="10" t="str">
        <f>_xlfn.XLOOKUP(Q3_2025[[#This Row],[Artikelnr]],Artikel_prijzen[Artnr],Artikel_prijzen[Prijs 2025],"")</f>
        <v/>
      </c>
      <c r="K231" t="str">
        <f>IF(Q3_2025[[#This Row],[Artikelprijs]]&lt;&gt;"",IF(Q3_2025[[#This Row],[Stuksprijs]]=Q3_2025[[#This Row],[Artikelprijs]],"Prijs gelijk","Prijs wijkt af"),"")</f>
        <v/>
      </c>
      <c r="L231" t="str">
        <f>IF(Q3_2025[[#This Row],[Relatiekorting percentage]]=0,
    "Nvt",
    IF(Q3_2025[[#This Row],[Brutobedrag 2]] &lt; Q3_2025[[#This Row],[Bruto - Rel.korting]],
        "Nee",
        "Ja"))</f>
        <v>Nvt</v>
      </c>
      <c r="M231" s="10">
        <f>IF(Q3_2025[[#This Row],[Artikelprijs]]&lt;&gt;"",Q3_2025[[#This Row],[Artikelprijs]],Q3_2025[[#This Row],[Stuksprijs]])</f>
        <v>66.95</v>
      </c>
      <c r="N231" s="10">
        <f>Q3_2025[[#This Row],[Besteld]]*Q3_2025[[#This Row],[Prijs 2]]</f>
        <v>66.95</v>
      </c>
      <c r="O231" s="10">
        <f>IF(Q3_2025[[#This Row],[Brutobedrag 2]]&lt;Q3_2025[[#This Row],[Bruto - Rel.korting]],Q3_2025[[#This Row],[Brutobedrag 2]],Q3_2025[[#This Row],[Brutobedrag 2]]*(100-Q3_2025[[#This Row],[Relatiekorting percentage]])/100)</f>
        <v>66.95</v>
      </c>
      <c r="R231" s="3"/>
      <c r="W231"/>
      <c r="AB231"/>
    </row>
    <row r="232" spans="1:28" x14ac:dyDescent="0.3">
      <c r="A232" t="s">
        <v>755</v>
      </c>
      <c r="B232">
        <v>5022026</v>
      </c>
      <c r="C232" t="s">
        <v>492</v>
      </c>
      <c r="D232">
        <v>1</v>
      </c>
      <c r="E232" s="10">
        <v>403.24</v>
      </c>
      <c r="F232" s="10">
        <v>403.24</v>
      </c>
      <c r="G232" s="10">
        <v>403.24</v>
      </c>
      <c r="H232">
        <v>0</v>
      </c>
      <c r="I232" s="51" t="str">
        <f>_xlfn.XLOOKUP(Q3_2025[[#This Row],[Artikelnr]],Artikel_prijzen[Artnr],Artikel_prijzen[Groep],"")</f>
        <v>Elektra</v>
      </c>
      <c r="J232" s="10">
        <f>_xlfn.XLOOKUP(Q3_2025[[#This Row],[Artikelnr]],Artikel_prijzen[Artnr],Artikel_prijzen[Prijs 2025],"")</f>
        <v>298.7</v>
      </c>
      <c r="K232" t="str">
        <f>IF(Q3_2025[[#This Row],[Artikelprijs]]&lt;&gt;"",IF(Q3_2025[[#This Row],[Stuksprijs]]=Q3_2025[[#This Row],[Artikelprijs]],"Prijs gelijk","Prijs wijkt af"),"")</f>
        <v>Prijs wijkt af</v>
      </c>
      <c r="L232" t="str">
        <f>IF(Q3_2025[[#This Row],[Relatiekorting percentage]]=0,
    "Nvt",
    IF(Q3_2025[[#This Row],[Brutobedrag 2]] &lt; Q3_2025[[#This Row],[Bruto - Rel.korting]],
        "Nee",
        "Ja"))</f>
        <v>Nvt</v>
      </c>
      <c r="M232" s="10">
        <f>IF(Q3_2025[[#This Row],[Artikelprijs]]&lt;&gt;"",Q3_2025[[#This Row],[Artikelprijs]],Q3_2025[[#This Row],[Stuksprijs]])</f>
        <v>298.7</v>
      </c>
      <c r="N232" s="10">
        <f>Q3_2025[[#This Row],[Besteld]]*Q3_2025[[#This Row],[Prijs 2]]</f>
        <v>298.7</v>
      </c>
      <c r="O232" s="10">
        <f>IF(Q3_2025[[#This Row],[Brutobedrag 2]]&lt;Q3_2025[[#This Row],[Bruto - Rel.korting]],Q3_2025[[#This Row],[Brutobedrag 2]],Q3_2025[[#This Row],[Brutobedrag 2]]*(100-Q3_2025[[#This Row],[Relatiekorting percentage]])/100)</f>
        <v>298.7</v>
      </c>
      <c r="R232" s="3"/>
      <c r="W232"/>
      <c r="AB232"/>
    </row>
    <row r="233" spans="1:28" x14ac:dyDescent="0.3">
      <c r="A233" t="s">
        <v>755</v>
      </c>
      <c r="B233">
        <v>5022032</v>
      </c>
      <c r="C233" t="s">
        <v>503</v>
      </c>
      <c r="D233">
        <v>1</v>
      </c>
      <c r="E233" s="10">
        <v>690.67</v>
      </c>
      <c r="F233" s="10">
        <v>690.67</v>
      </c>
      <c r="G233" s="10">
        <v>690.67</v>
      </c>
      <c r="H233">
        <v>0</v>
      </c>
      <c r="I233" s="51" t="str">
        <f>_xlfn.XLOOKUP(Q3_2025[[#This Row],[Artikelnr]],Artikel_prijzen[Artnr],Artikel_prijzen[Groep],"")</f>
        <v>Elektra</v>
      </c>
      <c r="J233" s="10">
        <f>_xlfn.XLOOKUP(Q3_2025[[#This Row],[Artikelnr]],Artikel_prijzen[Artnr],Artikel_prijzen[Prijs 2025],"")</f>
        <v>458.35</v>
      </c>
      <c r="K233" t="str">
        <f>IF(Q3_2025[[#This Row],[Artikelprijs]]&lt;&gt;"",IF(Q3_2025[[#This Row],[Stuksprijs]]=Q3_2025[[#This Row],[Artikelprijs]],"Prijs gelijk","Prijs wijkt af"),"")</f>
        <v>Prijs wijkt af</v>
      </c>
      <c r="L233" t="str">
        <f>IF(Q3_2025[[#This Row],[Relatiekorting percentage]]=0,
    "Nvt",
    IF(Q3_2025[[#This Row],[Brutobedrag 2]] &lt; Q3_2025[[#This Row],[Bruto - Rel.korting]],
        "Nee",
        "Ja"))</f>
        <v>Nvt</v>
      </c>
      <c r="M233" s="10">
        <f>IF(Q3_2025[[#This Row],[Artikelprijs]]&lt;&gt;"",Q3_2025[[#This Row],[Artikelprijs]],Q3_2025[[#This Row],[Stuksprijs]])</f>
        <v>458.35</v>
      </c>
      <c r="N233" s="10">
        <f>Q3_2025[[#This Row],[Besteld]]*Q3_2025[[#This Row],[Prijs 2]]</f>
        <v>458.35</v>
      </c>
      <c r="O233" s="10">
        <f>IF(Q3_2025[[#This Row],[Brutobedrag 2]]&lt;Q3_2025[[#This Row],[Bruto - Rel.korting]],Q3_2025[[#This Row],[Brutobedrag 2]],Q3_2025[[#This Row],[Brutobedrag 2]]*(100-Q3_2025[[#This Row],[Relatiekorting percentage]])/100)</f>
        <v>458.35</v>
      </c>
      <c r="R233" s="3"/>
      <c r="W233"/>
      <c r="AB233"/>
    </row>
    <row r="234" spans="1:28" x14ac:dyDescent="0.3">
      <c r="A234" t="s">
        <v>755</v>
      </c>
      <c r="B234">
        <v>5022046</v>
      </c>
      <c r="C234" t="s">
        <v>554</v>
      </c>
      <c r="D234">
        <v>1</v>
      </c>
      <c r="E234" s="10">
        <v>416.72</v>
      </c>
      <c r="F234" s="10">
        <v>416.72</v>
      </c>
      <c r="G234" s="10">
        <v>416.72</v>
      </c>
      <c r="H234">
        <v>0</v>
      </c>
      <c r="I234" s="51" t="str">
        <f>_xlfn.XLOOKUP(Q3_2025[[#This Row],[Artikelnr]],Artikel_prijzen[Artnr],Artikel_prijzen[Groep],"")</f>
        <v>Elektra</v>
      </c>
      <c r="J234" s="10">
        <f>_xlfn.XLOOKUP(Q3_2025[[#This Row],[Artikelnr]],Artikel_prijzen[Artnr],Artikel_prijzen[Prijs 2025],"")</f>
        <v>329.6</v>
      </c>
      <c r="K234" t="str">
        <f>IF(Q3_2025[[#This Row],[Artikelprijs]]&lt;&gt;"",IF(Q3_2025[[#This Row],[Stuksprijs]]=Q3_2025[[#This Row],[Artikelprijs]],"Prijs gelijk","Prijs wijkt af"),"")</f>
        <v>Prijs wijkt af</v>
      </c>
      <c r="L234" t="str">
        <f>IF(Q3_2025[[#This Row],[Relatiekorting percentage]]=0,
    "Nvt",
    IF(Q3_2025[[#This Row],[Brutobedrag 2]] &lt; Q3_2025[[#This Row],[Bruto - Rel.korting]],
        "Nee",
        "Ja"))</f>
        <v>Nvt</v>
      </c>
      <c r="M234" s="10">
        <f>IF(Q3_2025[[#This Row],[Artikelprijs]]&lt;&gt;"",Q3_2025[[#This Row],[Artikelprijs]],Q3_2025[[#This Row],[Stuksprijs]])</f>
        <v>329.6</v>
      </c>
      <c r="N234" s="10">
        <f>Q3_2025[[#This Row],[Besteld]]*Q3_2025[[#This Row],[Prijs 2]]</f>
        <v>329.6</v>
      </c>
      <c r="O234" s="10">
        <f>IF(Q3_2025[[#This Row],[Brutobedrag 2]]&lt;Q3_2025[[#This Row],[Bruto - Rel.korting]],Q3_2025[[#This Row],[Brutobedrag 2]],Q3_2025[[#This Row],[Brutobedrag 2]]*(100-Q3_2025[[#This Row],[Relatiekorting percentage]])/100)</f>
        <v>329.6</v>
      </c>
      <c r="R234" s="3"/>
      <c r="W234"/>
      <c r="AB234"/>
    </row>
    <row r="235" spans="1:28" x14ac:dyDescent="0.3">
      <c r="A235" t="s">
        <v>755</v>
      </c>
      <c r="B235">
        <v>5022048</v>
      </c>
      <c r="C235" t="s">
        <v>578</v>
      </c>
      <c r="D235">
        <v>1</v>
      </c>
      <c r="E235" s="10">
        <v>521.69000000000005</v>
      </c>
      <c r="F235" s="10">
        <v>521.69000000000005</v>
      </c>
      <c r="G235" s="10">
        <v>521.69000000000005</v>
      </c>
      <c r="H235">
        <v>0</v>
      </c>
      <c r="I235" s="51" t="str">
        <f>_xlfn.XLOOKUP(Q3_2025[[#This Row],[Artikelnr]],Artikel_prijzen[Artnr],Artikel_prijzen[Groep],"")</f>
        <v>Elektra</v>
      </c>
      <c r="J235" s="10">
        <f>_xlfn.XLOOKUP(Q3_2025[[#This Row],[Artikelnr]],Artikel_prijzen[Artnr],Artikel_prijzen[Prijs 2025],"")</f>
        <v>417.15</v>
      </c>
      <c r="K235" t="str">
        <f>IF(Q3_2025[[#This Row],[Artikelprijs]]&lt;&gt;"",IF(Q3_2025[[#This Row],[Stuksprijs]]=Q3_2025[[#This Row],[Artikelprijs]],"Prijs gelijk","Prijs wijkt af"),"")</f>
        <v>Prijs wijkt af</v>
      </c>
      <c r="L235" t="str">
        <f>IF(Q3_2025[[#This Row],[Relatiekorting percentage]]=0,
    "Nvt",
    IF(Q3_2025[[#This Row],[Brutobedrag 2]] &lt; Q3_2025[[#This Row],[Bruto - Rel.korting]],
        "Nee",
        "Ja"))</f>
        <v>Nvt</v>
      </c>
      <c r="M235" s="10">
        <f>IF(Q3_2025[[#This Row],[Artikelprijs]]&lt;&gt;"",Q3_2025[[#This Row],[Artikelprijs]],Q3_2025[[#This Row],[Stuksprijs]])</f>
        <v>417.15</v>
      </c>
      <c r="N235" s="10">
        <f>Q3_2025[[#This Row],[Besteld]]*Q3_2025[[#This Row],[Prijs 2]]</f>
        <v>417.15</v>
      </c>
      <c r="O235" s="10">
        <f>IF(Q3_2025[[#This Row],[Brutobedrag 2]]&lt;Q3_2025[[#This Row],[Bruto - Rel.korting]],Q3_2025[[#This Row],[Brutobedrag 2]],Q3_2025[[#This Row],[Brutobedrag 2]]*(100-Q3_2025[[#This Row],[Relatiekorting percentage]])/100)</f>
        <v>417.15</v>
      </c>
      <c r="R235" s="3"/>
      <c r="W235"/>
      <c r="AB235"/>
    </row>
    <row r="236" spans="1:28" x14ac:dyDescent="0.3">
      <c r="A236" t="s">
        <v>755</v>
      </c>
      <c r="B236">
        <v>5021030</v>
      </c>
      <c r="C236" t="s">
        <v>546</v>
      </c>
      <c r="D236">
        <v>1</v>
      </c>
      <c r="E236" s="10">
        <v>175</v>
      </c>
      <c r="F236" s="10">
        <v>175</v>
      </c>
      <c r="G236" s="10">
        <v>175</v>
      </c>
      <c r="H236">
        <v>0</v>
      </c>
      <c r="I236" s="51" t="str">
        <f>_xlfn.XLOOKUP(Q3_2025[[#This Row],[Artikelnr]],Artikel_prijzen[Artnr],Artikel_prijzen[Groep],"")</f>
        <v>Elektra</v>
      </c>
      <c r="J236" s="10">
        <f>_xlfn.XLOOKUP(Q3_2025[[#This Row],[Artikelnr]],Artikel_prijzen[Artnr],Artikel_prijzen[Prijs 2025],"")</f>
        <v>106.8625</v>
      </c>
      <c r="K236" t="str">
        <f>IF(Q3_2025[[#This Row],[Artikelprijs]]&lt;&gt;"",IF(Q3_2025[[#This Row],[Stuksprijs]]=Q3_2025[[#This Row],[Artikelprijs]],"Prijs gelijk","Prijs wijkt af"),"")</f>
        <v>Prijs wijkt af</v>
      </c>
      <c r="L236" t="str">
        <f>IF(Q3_2025[[#This Row],[Relatiekorting percentage]]=0,
    "Nvt",
    IF(Q3_2025[[#This Row],[Brutobedrag 2]] &lt; Q3_2025[[#This Row],[Bruto - Rel.korting]],
        "Nee",
        "Ja"))</f>
        <v>Nvt</v>
      </c>
      <c r="M236" s="10">
        <f>IF(Q3_2025[[#This Row],[Artikelprijs]]&lt;&gt;"",Q3_2025[[#This Row],[Artikelprijs]],Q3_2025[[#This Row],[Stuksprijs]])</f>
        <v>106.8625</v>
      </c>
      <c r="N236" s="10">
        <f>Q3_2025[[#This Row],[Besteld]]*Q3_2025[[#This Row],[Prijs 2]]</f>
        <v>106.8625</v>
      </c>
      <c r="O236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236" s="3"/>
      <c r="W236"/>
      <c r="AB236"/>
    </row>
    <row r="237" spans="1:28" x14ac:dyDescent="0.3">
      <c r="A237" t="s">
        <v>755</v>
      </c>
      <c r="B237">
        <v>5022048</v>
      </c>
      <c r="C237" t="s">
        <v>578</v>
      </c>
      <c r="D237">
        <v>1</v>
      </c>
      <c r="E237" s="10">
        <v>521.69000000000005</v>
      </c>
      <c r="F237" s="10">
        <v>521.69000000000005</v>
      </c>
      <c r="G237" s="10">
        <v>521.69000000000005</v>
      </c>
      <c r="H237">
        <v>0</v>
      </c>
      <c r="I237" s="51" t="str">
        <f>_xlfn.XLOOKUP(Q3_2025[[#This Row],[Artikelnr]],Artikel_prijzen[Artnr],Artikel_prijzen[Groep],"")</f>
        <v>Elektra</v>
      </c>
      <c r="J237" s="10">
        <f>_xlfn.XLOOKUP(Q3_2025[[#This Row],[Artikelnr]],Artikel_prijzen[Artnr],Artikel_prijzen[Prijs 2025],"")</f>
        <v>417.15</v>
      </c>
      <c r="K237" t="str">
        <f>IF(Q3_2025[[#This Row],[Artikelprijs]]&lt;&gt;"",IF(Q3_2025[[#This Row],[Stuksprijs]]=Q3_2025[[#This Row],[Artikelprijs]],"Prijs gelijk","Prijs wijkt af"),"")</f>
        <v>Prijs wijkt af</v>
      </c>
      <c r="L237" t="str">
        <f>IF(Q3_2025[[#This Row],[Relatiekorting percentage]]=0,
    "Nvt",
    IF(Q3_2025[[#This Row],[Brutobedrag 2]] &lt; Q3_2025[[#This Row],[Bruto - Rel.korting]],
        "Nee",
        "Ja"))</f>
        <v>Nvt</v>
      </c>
      <c r="M237" s="10">
        <f>IF(Q3_2025[[#This Row],[Artikelprijs]]&lt;&gt;"",Q3_2025[[#This Row],[Artikelprijs]],Q3_2025[[#This Row],[Stuksprijs]])</f>
        <v>417.15</v>
      </c>
      <c r="N237" s="10">
        <f>Q3_2025[[#This Row],[Besteld]]*Q3_2025[[#This Row],[Prijs 2]]</f>
        <v>417.15</v>
      </c>
      <c r="O237" s="10">
        <f>IF(Q3_2025[[#This Row],[Brutobedrag 2]]&lt;Q3_2025[[#This Row],[Bruto - Rel.korting]],Q3_2025[[#This Row],[Brutobedrag 2]],Q3_2025[[#This Row],[Brutobedrag 2]]*(100-Q3_2025[[#This Row],[Relatiekorting percentage]])/100)</f>
        <v>417.15</v>
      </c>
      <c r="R237" s="3"/>
      <c r="W237"/>
      <c r="AB237"/>
    </row>
    <row r="238" spans="1:28" x14ac:dyDescent="0.3">
      <c r="A238" t="s">
        <v>755</v>
      </c>
      <c r="B238">
        <v>5010016</v>
      </c>
      <c r="C238" t="s">
        <v>200</v>
      </c>
      <c r="D238">
        <v>1</v>
      </c>
      <c r="E238" s="10">
        <v>48.93</v>
      </c>
      <c r="F238" s="10">
        <v>48.93</v>
      </c>
      <c r="G238" s="10">
        <v>48.93</v>
      </c>
      <c r="H238">
        <v>0</v>
      </c>
      <c r="I238" s="51" t="str">
        <f>_xlfn.XLOOKUP(Q3_2025[[#This Row],[Artikelnr]],Artikel_prijzen[Artnr],Artikel_prijzen[Groep],"")</f>
        <v/>
      </c>
      <c r="J238" s="10" t="str">
        <f>_xlfn.XLOOKUP(Q3_2025[[#This Row],[Artikelnr]],Artikel_prijzen[Artnr],Artikel_prijzen[Prijs 2025],"")</f>
        <v/>
      </c>
      <c r="K238" t="str">
        <f>IF(Q3_2025[[#This Row],[Artikelprijs]]&lt;&gt;"",IF(Q3_2025[[#This Row],[Stuksprijs]]=Q3_2025[[#This Row],[Artikelprijs]],"Prijs gelijk","Prijs wijkt af"),"")</f>
        <v/>
      </c>
      <c r="L238" t="str">
        <f>IF(Q3_2025[[#This Row],[Relatiekorting percentage]]=0,
    "Nvt",
    IF(Q3_2025[[#This Row],[Brutobedrag 2]] &lt; Q3_2025[[#This Row],[Bruto - Rel.korting]],
        "Nee",
        "Ja"))</f>
        <v>Nvt</v>
      </c>
      <c r="M238" s="10">
        <f>IF(Q3_2025[[#This Row],[Artikelprijs]]&lt;&gt;"",Q3_2025[[#This Row],[Artikelprijs]],Q3_2025[[#This Row],[Stuksprijs]])</f>
        <v>48.93</v>
      </c>
      <c r="N238" s="10">
        <f>Q3_2025[[#This Row],[Besteld]]*Q3_2025[[#This Row],[Prijs 2]]</f>
        <v>48.93</v>
      </c>
      <c r="O238" s="10">
        <f>IF(Q3_2025[[#This Row],[Brutobedrag 2]]&lt;Q3_2025[[#This Row],[Bruto - Rel.korting]],Q3_2025[[#This Row],[Brutobedrag 2]],Q3_2025[[#This Row],[Brutobedrag 2]]*(100-Q3_2025[[#This Row],[Relatiekorting percentage]])/100)</f>
        <v>48.93</v>
      </c>
      <c r="R238" s="3"/>
      <c r="W238"/>
      <c r="AB238"/>
    </row>
    <row r="239" spans="1:28" x14ac:dyDescent="0.3">
      <c r="A239" t="s">
        <v>755</v>
      </c>
      <c r="B239">
        <v>5010016</v>
      </c>
      <c r="C239" t="s">
        <v>200</v>
      </c>
      <c r="D239">
        <v>-1</v>
      </c>
      <c r="E239" s="10">
        <v>48.93</v>
      </c>
      <c r="F239" s="10">
        <v>-48.93</v>
      </c>
      <c r="G239" s="10">
        <v>-48.93</v>
      </c>
      <c r="H239">
        <v>0</v>
      </c>
      <c r="I239" s="51" t="str">
        <f>_xlfn.XLOOKUP(Q3_2025[[#This Row],[Artikelnr]],Artikel_prijzen[Artnr],Artikel_prijzen[Groep],"")</f>
        <v/>
      </c>
      <c r="J239" s="10" t="str">
        <f>_xlfn.XLOOKUP(Q3_2025[[#This Row],[Artikelnr]],Artikel_prijzen[Artnr],Artikel_prijzen[Prijs 2025],"")</f>
        <v/>
      </c>
      <c r="K239" t="str">
        <f>IF(Q3_2025[[#This Row],[Artikelprijs]]&lt;&gt;"",IF(Q3_2025[[#This Row],[Stuksprijs]]=Q3_2025[[#This Row],[Artikelprijs]],"Prijs gelijk","Prijs wijkt af"),"")</f>
        <v/>
      </c>
      <c r="L239" t="str">
        <f>IF(Q3_2025[[#This Row],[Relatiekorting percentage]]=0,
    "Nvt",
    IF(Q3_2025[[#This Row],[Brutobedrag 2]] &lt; Q3_2025[[#This Row],[Bruto - Rel.korting]],
        "Nee",
        "Ja"))</f>
        <v>Nvt</v>
      </c>
      <c r="M239" s="10">
        <f>IF(Q3_2025[[#This Row],[Artikelprijs]]&lt;&gt;"",Q3_2025[[#This Row],[Artikelprijs]],Q3_2025[[#This Row],[Stuksprijs]])</f>
        <v>48.93</v>
      </c>
      <c r="N239" s="10">
        <f>Q3_2025[[#This Row],[Besteld]]*Q3_2025[[#This Row],[Prijs 2]]</f>
        <v>-48.93</v>
      </c>
      <c r="O239" s="10">
        <f>IF(Q3_2025[[#This Row],[Brutobedrag 2]]&lt;Q3_2025[[#This Row],[Bruto - Rel.korting]],Q3_2025[[#This Row],[Brutobedrag 2]],Q3_2025[[#This Row],[Brutobedrag 2]]*(100-Q3_2025[[#This Row],[Relatiekorting percentage]])/100)</f>
        <v>-48.93</v>
      </c>
      <c r="R239" s="3"/>
      <c r="W239"/>
      <c r="AB239"/>
    </row>
    <row r="240" spans="1:28" x14ac:dyDescent="0.3">
      <c r="A240" t="s">
        <v>755</v>
      </c>
      <c r="B240">
        <v>5021030</v>
      </c>
      <c r="C240" t="s">
        <v>546</v>
      </c>
      <c r="D240">
        <v>1</v>
      </c>
      <c r="E240" s="10">
        <v>175</v>
      </c>
      <c r="F240" s="10">
        <v>175</v>
      </c>
      <c r="G240" s="10">
        <v>175</v>
      </c>
      <c r="H240">
        <v>0</v>
      </c>
      <c r="I240" s="51" t="str">
        <f>_xlfn.XLOOKUP(Q3_2025[[#This Row],[Artikelnr]],Artikel_prijzen[Artnr],Artikel_prijzen[Groep],"")</f>
        <v>Elektra</v>
      </c>
      <c r="J240" s="10">
        <f>_xlfn.XLOOKUP(Q3_2025[[#This Row],[Artikelnr]],Artikel_prijzen[Artnr],Artikel_prijzen[Prijs 2025],"")</f>
        <v>106.8625</v>
      </c>
      <c r="K240" t="str">
        <f>IF(Q3_2025[[#This Row],[Artikelprijs]]&lt;&gt;"",IF(Q3_2025[[#This Row],[Stuksprijs]]=Q3_2025[[#This Row],[Artikelprijs]],"Prijs gelijk","Prijs wijkt af"),"")</f>
        <v>Prijs wijkt af</v>
      </c>
      <c r="L240" t="str">
        <f>IF(Q3_2025[[#This Row],[Relatiekorting percentage]]=0,
    "Nvt",
    IF(Q3_2025[[#This Row],[Brutobedrag 2]] &lt; Q3_2025[[#This Row],[Bruto - Rel.korting]],
        "Nee",
        "Ja"))</f>
        <v>Nvt</v>
      </c>
      <c r="M240" s="10">
        <f>IF(Q3_2025[[#This Row],[Artikelprijs]]&lt;&gt;"",Q3_2025[[#This Row],[Artikelprijs]],Q3_2025[[#This Row],[Stuksprijs]])</f>
        <v>106.8625</v>
      </c>
      <c r="N240" s="10">
        <f>Q3_2025[[#This Row],[Besteld]]*Q3_2025[[#This Row],[Prijs 2]]</f>
        <v>106.8625</v>
      </c>
      <c r="O240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240" s="3"/>
      <c r="W240"/>
      <c r="AB240"/>
    </row>
    <row r="241" spans="1:28" x14ac:dyDescent="0.3">
      <c r="A241" t="s">
        <v>755</v>
      </c>
      <c r="B241">
        <v>5022046</v>
      </c>
      <c r="C241" t="s">
        <v>554</v>
      </c>
      <c r="D241">
        <v>1</v>
      </c>
      <c r="E241" s="10">
        <v>416.72</v>
      </c>
      <c r="F241" s="10">
        <v>416.72</v>
      </c>
      <c r="G241" s="10">
        <v>416.72</v>
      </c>
      <c r="H241">
        <v>0</v>
      </c>
      <c r="I241" s="51" t="str">
        <f>_xlfn.XLOOKUP(Q3_2025[[#This Row],[Artikelnr]],Artikel_prijzen[Artnr],Artikel_prijzen[Groep],"")</f>
        <v>Elektra</v>
      </c>
      <c r="J241" s="10">
        <f>_xlfn.XLOOKUP(Q3_2025[[#This Row],[Artikelnr]],Artikel_prijzen[Artnr],Artikel_prijzen[Prijs 2025],"")</f>
        <v>329.6</v>
      </c>
      <c r="K241" t="str">
        <f>IF(Q3_2025[[#This Row],[Artikelprijs]]&lt;&gt;"",IF(Q3_2025[[#This Row],[Stuksprijs]]=Q3_2025[[#This Row],[Artikelprijs]],"Prijs gelijk","Prijs wijkt af"),"")</f>
        <v>Prijs wijkt af</v>
      </c>
      <c r="L241" t="str">
        <f>IF(Q3_2025[[#This Row],[Relatiekorting percentage]]=0,
    "Nvt",
    IF(Q3_2025[[#This Row],[Brutobedrag 2]] &lt; Q3_2025[[#This Row],[Bruto - Rel.korting]],
        "Nee",
        "Ja"))</f>
        <v>Nvt</v>
      </c>
      <c r="M241" s="10">
        <f>IF(Q3_2025[[#This Row],[Artikelprijs]]&lt;&gt;"",Q3_2025[[#This Row],[Artikelprijs]],Q3_2025[[#This Row],[Stuksprijs]])</f>
        <v>329.6</v>
      </c>
      <c r="N241" s="10">
        <f>Q3_2025[[#This Row],[Besteld]]*Q3_2025[[#This Row],[Prijs 2]]</f>
        <v>329.6</v>
      </c>
      <c r="O241" s="10">
        <f>IF(Q3_2025[[#This Row],[Brutobedrag 2]]&lt;Q3_2025[[#This Row],[Bruto - Rel.korting]],Q3_2025[[#This Row],[Brutobedrag 2]],Q3_2025[[#This Row],[Brutobedrag 2]]*(100-Q3_2025[[#This Row],[Relatiekorting percentage]])/100)</f>
        <v>329.6</v>
      </c>
      <c r="R241" s="3"/>
      <c r="W241"/>
      <c r="AB241"/>
    </row>
    <row r="242" spans="1:28" x14ac:dyDescent="0.3">
      <c r="A242" t="s">
        <v>755</v>
      </c>
      <c r="B242">
        <v>5021030</v>
      </c>
      <c r="C242" t="s">
        <v>546</v>
      </c>
      <c r="D242">
        <v>1</v>
      </c>
      <c r="E242" s="10">
        <v>175</v>
      </c>
      <c r="F242" s="10">
        <v>175</v>
      </c>
      <c r="G242" s="10">
        <v>175</v>
      </c>
      <c r="H242">
        <v>0</v>
      </c>
      <c r="I242" s="51" t="str">
        <f>_xlfn.XLOOKUP(Q3_2025[[#This Row],[Artikelnr]],Artikel_prijzen[Artnr],Artikel_prijzen[Groep],"")</f>
        <v>Elektra</v>
      </c>
      <c r="J242" s="10">
        <f>_xlfn.XLOOKUP(Q3_2025[[#This Row],[Artikelnr]],Artikel_prijzen[Artnr],Artikel_prijzen[Prijs 2025],"")</f>
        <v>106.8625</v>
      </c>
      <c r="K242" t="str">
        <f>IF(Q3_2025[[#This Row],[Artikelprijs]]&lt;&gt;"",IF(Q3_2025[[#This Row],[Stuksprijs]]=Q3_2025[[#This Row],[Artikelprijs]],"Prijs gelijk","Prijs wijkt af"),"")</f>
        <v>Prijs wijkt af</v>
      </c>
      <c r="L242" t="str">
        <f>IF(Q3_2025[[#This Row],[Relatiekorting percentage]]=0,
    "Nvt",
    IF(Q3_2025[[#This Row],[Brutobedrag 2]] &lt; Q3_2025[[#This Row],[Bruto - Rel.korting]],
        "Nee",
        "Ja"))</f>
        <v>Nvt</v>
      </c>
      <c r="M242" s="10">
        <f>IF(Q3_2025[[#This Row],[Artikelprijs]]&lt;&gt;"",Q3_2025[[#This Row],[Artikelprijs]],Q3_2025[[#This Row],[Stuksprijs]])</f>
        <v>106.8625</v>
      </c>
      <c r="N242" s="10">
        <f>Q3_2025[[#This Row],[Besteld]]*Q3_2025[[#This Row],[Prijs 2]]</f>
        <v>106.8625</v>
      </c>
      <c r="O242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242" s="3"/>
      <c r="W242"/>
      <c r="AB242"/>
    </row>
    <row r="243" spans="1:28" x14ac:dyDescent="0.3">
      <c r="A243" t="s">
        <v>755</v>
      </c>
      <c r="B243">
        <v>5021030</v>
      </c>
      <c r="C243" t="s">
        <v>546</v>
      </c>
      <c r="D243">
        <v>1</v>
      </c>
      <c r="E243" s="10">
        <v>175</v>
      </c>
      <c r="F243" s="10">
        <v>175</v>
      </c>
      <c r="G243" s="10">
        <v>175</v>
      </c>
      <c r="H243">
        <v>0</v>
      </c>
      <c r="I243" s="51" t="str">
        <f>_xlfn.XLOOKUP(Q3_2025[[#This Row],[Artikelnr]],Artikel_prijzen[Artnr],Artikel_prijzen[Groep],"")</f>
        <v>Elektra</v>
      </c>
      <c r="J243" s="10">
        <f>_xlfn.XLOOKUP(Q3_2025[[#This Row],[Artikelnr]],Artikel_prijzen[Artnr],Artikel_prijzen[Prijs 2025],"")</f>
        <v>106.8625</v>
      </c>
      <c r="K243" t="str">
        <f>IF(Q3_2025[[#This Row],[Artikelprijs]]&lt;&gt;"",IF(Q3_2025[[#This Row],[Stuksprijs]]=Q3_2025[[#This Row],[Artikelprijs]],"Prijs gelijk","Prijs wijkt af"),"")</f>
        <v>Prijs wijkt af</v>
      </c>
      <c r="L243" t="str">
        <f>IF(Q3_2025[[#This Row],[Relatiekorting percentage]]=0,
    "Nvt",
    IF(Q3_2025[[#This Row],[Brutobedrag 2]] &lt; Q3_2025[[#This Row],[Bruto - Rel.korting]],
        "Nee",
        "Ja"))</f>
        <v>Nvt</v>
      </c>
      <c r="M243" s="10">
        <f>IF(Q3_2025[[#This Row],[Artikelprijs]]&lt;&gt;"",Q3_2025[[#This Row],[Artikelprijs]],Q3_2025[[#This Row],[Stuksprijs]])</f>
        <v>106.8625</v>
      </c>
      <c r="N243" s="10">
        <f>Q3_2025[[#This Row],[Besteld]]*Q3_2025[[#This Row],[Prijs 2]]</f>
        <v>106.8625</v>
      </c>
      <c r="O243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243" s="3"/>
      <c r="W243"/>
      <c r="AB243"/>
    </row>
    <row r="244" spans="1:28" x14ac:dyDescent="0.3">
      <c r="A244" t="s">
        <v>755</v>
      </c>
      <c r="B244">
        <v>5022046</v>
      </c>
      <c r="C244" t="s">
        <v>554</v>
      </c>
      <c r="D244">
        <v>1</v>
      </c>
      <c r="E244" s="10">
        <v>416.72</v>
      </c>
      <c r="F244" s="10">
        <v>416.72</v>
      </c>
      <c r="G244" s="10">
        <v>416.72</v>
      </c>
      <c r="H244">
        <v>0</v>
      </c>
      <c r="I244" s="51" t="str">
        <f>_xlfn.XLOOKUP(Q3_2025[[#This Row],[Artikelnr]],Artikel_prijzen[Artnr],Artikel_prijzen[Groep],"")</f>
        <v>Elektra</v>
      </c>
      <c r="J244" s="10">
        <f>_xlfn.XLOOKUP(Q3_2025[[#This Row],[Artikelnr]],Artikel_prijzen[Artnr],Artikel_prijzen[Prijs 2025],"")</f>
        <v>329.6</v>
      </c>
      <c r="K244" t="str">
        <f>IF(Q3_2025[[#This Row],[Artikelprijs]]&lt;&gt;"",IF(Q3_2025[[#This Row],[Stuksprijs]]=Q3_2025[[#This Row],[Artikelprijs]],"Prijs gelijk","Prijs wijkt af"),"")</f>
        <v>Prijs wijkt af</v>
      </c>
      <c r="L244" t="str">
        <f>IF(Q3_2025[[#This Row],[Relatiekorting percentage]]=0,
    "Nvt",
    IF(Q3_2025[[#This Row],[Brutobedrag 2]] &lt; Q3_2025[[#This Row],[Bruto - Rel.korting]],
        "Nee",
        "Ja"))</f>
        <v>Nvt</v>
      </c>
      <c r="M244" s="10">
        <f>IF(Q3_2025[[#This Row],[Artikelprijs]]&lt;&gt;"",Q3_2025[[#This Row],[Artikelprijs]],Q3_2025[[#This Row],[Stuksprijs]])</f>
        <v>329.6</v>
      </c>
      <c r="N244" s="10">
        <f>Q3_2025[[#This Row],[Besteld]]*Q3_2025[[#This Row],[Prijs 2]]</f>
        <v>329.6</v>
      </c>
      <c r="O244" s="10">
        <f>IF(Q3_2025[[#This Row],[Brutobedrag 2]]&lt;Q3_2025[[#This Row],[Bruto - Rel.korting]],Q3_2025[[#This Row],[Brutobedrag 2]],Q3_2025[[#This Row],[Brutobedrag 2]]*(100-Q3_2025[[#This Row],[Relatiekorting percentage]])/100)</f>
        <v>329.6</v>
      </c>
      <c r="R244" s="3"/>
      <c r="W244"/>
      <c r="AB244"/>
    </row>
    <row r="245" spans="1:28" x14ac:dyDescent="0.3">
      <c r="A245" t="s">
        <v>755</v>
      </c>
      <c r="B245">
        <v>5021030</v>
      </c>
      <c r="C245" t="s">
        <v>546</v>
      </c>
      <c r="D245">
        <v>1</v>
      </c>
      <c r="E245" s="10">
        <v>175</v>
      </c>
      <c r="F245" s="10">
        <v>175</v>
      </c>
      <c r="G245" s="10">
        <v>175</v>
      </c>
      <c r="H245">
        <v>0</v>
      </c>
      <c r="I245" s="51" t="str">
        <f>_xlfn.XLOOKUP(Q3_2025[[#This Row],[Artikelnr]],Artikel_prijzen[Artnr],Artikel_prijzen[Groep],"")</f>
        <v>Elektra</v>
      </c>
      <c r="J245" s="10">
        <f>_xlfn.XLOOKUP(Q3_2025[[#This Row],[Artikelnr]],Artikel_prijzen[Artnr],Artikel_prijzen[Prijs 2025],"")</f>
        <v>106.8625</v>
      </c>
      <c r="K245" t="str">
        <f>IF(Q3_2025[[#This Row],[Artikelprijs]]&lt;&gt;"",IF(Q3_2025[[#This Row],[Stuksprijs]]=Q3_2025[[#This Row],[Artikelprijs]],"Prijs gelijk","Prijs wijkt af"),"")</f>
        <v>Prijs wijkt af</v>
      </c>
      <c r="L245" t="str">
        <f>IF(Q3_2025[[#This Row],[Relatiekorting percentage]]=0,
    "Nvt",
    IF(Q3_2025[[#This Row],[Brutobedrag 2]] &lt; Q3_2025[[#This Row],[Bruto - Rel.korting]],
        "Nee",
        "Ja"))</f>
        <v>Nvt</v>
      </c>
      <c r="M245" s="10">
        <f>IF(Q3_2025[[#This Row],[Artikelprijs]]&lt;&gt;"",Q3_2025[[#This Row],[Artikelprijs]],Q3_2025[[#This Row],[Stuksprijs]])</f>
        <v>106.8625</v>
      </c>
      <c r="N245" s="10">
        <f>Q3_2025[[#This Row],[Besteld]]*Q3_2025[[#This Row],[Prijs 2]]</f>
        <v>106.8625</v>
      </c>
      <c r="O245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245" s="3"/>
      <c r="W245"/>
      <c r="AB245"/>
    </row>
    <row r="246" spans="1:28" x14ac:dyDescent="0.3">
      <c r="A246" t="s">
        <v>755</v>
      </c>
      <c r="B246">
        <v>5022054</v>
      </c>
      <c r="C246" t="s">
        <v>557</v>
      </c>
      <c r="D246">
        <v>1</v>
      </c>
      <c r="E246" s="10">
        <v>891.52</v>
      </c>
      <c r="F246" s="10">
        <v>891.52</v>
      </c>
      <c r="G246" s="10">
        <v>891.52</v>
      </c>
      <c r="H246">
        <v>0</v>
      </c>
      <c r="I246" s="51" t="str">
        <f>_xlfn.XLOOKUP(Q3_2025[[#This Row],[Artikelnr]],Artikel_prijzen[Artnr],Artikel_prijzen[Groep],"")</f>
        <v>Elektra</v>
      </c>
      <c r="J246" s="10">
        <f>_xlfn.XLOOKUP(Q3_2025[[#This Row],[Artikelnr]],Artikel_prijzen[Artnr],Artikel_prijzen[Prijs 2025],"")</f>
        <v>659.2</v>
      </c>
      <c r="K246" t="str">
        <f>IF(Q3_2025[[#This Row],[Artikelprijs]]&lt;&gt;"",IF(Q3_2025[[#This Row],[Stuksprijs]]=Q3_2025[[#This Row],[Artikelprijs]],"Prijs gelijk","Prijs wijkt af"),"")</f>
        <v>Prijs wijkt af</v>
      </c>
      <c r="L246" t="str">
        <f>IF(Q3_2025[[#This Row],[Relatiekorting percentage]]=0,
    "Nvt",
    IF(Q3_2025[[#This Row],[Brutobedrag 2]] &lt; Q3_2025[[#This Row],[Bruto - Rel.korting]],
        "Nee",
        "Ja"))</f>
        <v>Nvt</v>
      </c>
      <c r="M246" s="10">
        <f>IF(Q3_2025[[#This Row],[Artikelprijs]]&lt;&gt;"",Q3_2025[[#This Row],[Artikelprijs]],Q3_2025[[#This Row],[Stuksprijs]])</f>
        <v>659.2</v>
      </c>
      <c r="N246" s="10">
        <f>Q3_2025[[#This Row],[Besteld]]*Q3_2025[[#This Row],[Prijs 2]]</f>
        <v>659.2</v>
      </c>
      <c r="O246" s="10">
        <f>IF(Q3_2025[[#This Row],[Brutobedrag 2]]&lt;Q3_2025[[#This Row],[Bruto - Rel.korting]],Q3_2025[[#This Row],[Brutobedrag 2]],Q3_2025[[#This Row],[Brutobedrag 2]]*(100-Q3_2025[[#This Row],[Relatiekorting percentage]])/100)</f>
        <v>659.2</v>
      </c>
      <c r="R246" s="3"/>
      <c r="W246"/>
      <c r="AB246"/>
    </row>
    <row r="247" spans="1:28" x14ac:dyDescent="0.3">
      <c r="A247" t="s">
        <v>755</v>
      </c>
      <c r="B247">
        <v>5022054</v>
      </c>
      <c r="C247" t="s">
        <v>557</v>
      </c>
      <c r="D247">
        <v>-1</v>
      </c>
      <c r="E247" s="10">
        <v>891.52</v>
      </c>
      <c r="F247" s="10">
        <v>-891.52</v>
      </c>
      <c r="G247" s="10">
        <v>-891.52</v>
      </c>
      <c r="H247">
        <v>0</v>
      </c>
      <c r="I247" s="51" t="str">
        <f>_xlfn.XLOOKUP(Q3_2025[[#This Row],[Artikelnr]],Artikel_prijzen[Artnr],Artikel_prijzen[Groep],"")</f>
        <v>Elektra</v>
      </c>
      <c r="J247" s="10">
        <f>_xlfn.XLOOKUP(Q3_2025[[#This Row],[Artikelnr]],Artikel_prijzen[Artnr],Artikel_prijzen[Prijs 2025],"")</f>
        <v>659.2</v>
      </c>
      <c r="K247" t="str">
        <f>IF(Q3_2025[[#This Row],[Artikelprijs]]&lt;&gt;"",IF(Q3_2025[[#This Row],[Stuksprijs]]=Q3_2025[[#This Row],[Artikelprijs]],"Prijs gelijk","Prijs wijkt af"),"")</f>
        <v>Prijs wijkt af</v>
      </c>
      <c r="L247" t="str">
        <f>IF(Q3_2025[[#This Row],[Relatiekorting percentage]]=0,
    "Nvt",
    IF(Q3_2025[[#This Row],[Brutobedrag 2]] &lt; Q3_2025[[#This Row],[Bruto - Rel.korting]],
        "Nee",
        "Ja"))</f>
        <v>Nvt</v>
      </c>
      <c r="M247" s="10">
        <f>IF(Q3_2025[[#This Row],[Artikelprijs]]&lt;&gt;"",Q3_2025[[#This Row],[Artikelprijs]],Q3_2025[[#This Row],[Stuksprijs]])</f>
        <v>659.2</v>
      </c>
      <c r="N247" s="10">
        <f>Q3_2025[[#This Row],[Besteld]]*Q3_2025[[#This Row],[Prijs 2]]</f>
        <v>-659.2</v>
      </c>
      <c r="O247" s="10">
        <f>IF(Q3_2025[[#This Row],[Brutobedrag 2]]&lt;Q3_2025[[#This Row],[Bruto - Rel.korting]],Q3_2025[[#This Row],[Brutobedrag 2]],Q3_2025[[#This Row],[Brutobedrag 2]]*(100-Q3_2025[[#This Row],[Relatiekorting percentage]])/100)</f>
        <v>-659.2</v>
      </c>
      <c r="R247" s="3"/>
      <c r="W247"/>
      <c r="AB247"/>
    </row>
    <row r="248" spans="1:28" x14ac:dyDescent="0.3">
      <c r="A248" t="s">
        <v>755</v>
      </c>
      <c r="B248">
        <v>5021030</v>
      </c>
      <c r="C248" t="s">
        <v>546</v>
      </c>
      <c r="D248">
        <v>1</v>
      </c>
      <c r="E248" s="10">
        <v>175</v>
      </c>
      <c r="F248" s="10">
        <v>175</v>
      </c>
      <c r="G248" s="10">
        <v>175</v>
      </c>
      <c r="H248">
        <v>0</v>
      </c>
      <c r="I248" s="51" t="str">
        <f>_xlfn.XLOOKUP(Q3_2025[[#This Row],[Artikelnr]],Artikel_prijzen[Artnr],Artikel_prijzen[Groep],"")</f>
        <v>Elektra</v>
      </c>
      <c r="J248" s="10">
        <f>_xlfn.XLOOKUP(Q3_2025[[#This Row],[Artikelnr]],Artikel_prijzen[Artnr],Artikel_prijzen[Prijs 2025],"")</f>
        <v>106.8625</v>
      </c>
      <c r="K248" t="str">
        <f>IF(Q3_2025[[#This Row],[Artikelprijs]]&lt;&gt;"",IF(Q3_2025[[#This Row],[Stuksprijs]]=Q3_2025[[#This Row],[Artikelprijs]],"Prijs gelijk","Prijs wijkt af"),"")</f>
        <v>Prijs wijkt af</v>
      </c>
      <c r="L248" t="str">
        <f>IF(Q3_2025[[#This Row],[Relatiekorting percentage]]=0,
    "Nvt",
    IF(Q3_2025[[#This Row],[Brutobedrag 2]] &lt; Q3_2025[[#This Row],[Bruto - Rel.korting]],
        "Nee",
        "Ja"))</f>
        <v>Nvt</v>
      </c>
      <c r="M248" s="10">
        <f>IF(Q3_2025[[#This Row],[Artikelprijs]]&lt;&gt;"",Q3_2025[[#This Row],[Artikelprijs]],Q3_2025[[#This Row],[Stuksprijs]])</f>
        <v>106.8625</v>
      </c>
      <c r="N248" s="10">
        <f>Q3_2025[[#This Row],[Besteld]]*Q3_2025[[#This Row],[Prijs 2]]</f>
        <v>106.8625</v>
      </c>
      <c r="O248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248" s="3"/>
      <c r="W248"/>
      <c r="AB248"/>
    </row>
    <row r="249" spans="1:28" x14ac:dyDescent="0.3">
      <c r="A249" t="s">
        <v>755</v>
      </c>
      <c r="B249">
        <v>5022032</v>
      </c>
      <c r="C249" t="s">
        <v>503</v>
      </c>
      <c r="D249">
        <v>1</v>
      </c>
      <c r="E249" s="10">
        <v>690.67</v>
      </c>
      <c r="F249" s="10">
        <v>690.67</v>
      </c>
      <c r="G249" s="10">
        <v>690.67</v>
      </c>
      <c r="H249">
        <v>0</v>
      </c>
      <c r="I249" s="51" t="str">
        <f>_xlfn.XLOOKUP(Q3_2025[[#This Row],[Artikelnr]],Artikel_prijzen[Artnr],Artikel_prijzen[Groep],"")</f>
        <v>Elektra</v>
      </c>
      <c r="J249" s="10">
        <f>_xlfn.XLOOKUP(Q3_2025[[#This Row],[Artikelnr]],Artikel_prijzen[Artnr],Artikel_prijzen[Prijs 2025],"")</f>
        <v>458.35</v>
      </c>
      <c r="K249" t="str">
        <f>IF(Q3_2025[[#This Row],[Artikelprijs]]&lt;&gt;"",IF(Q3_2025[[#This Row],[Stuksprijs]]=Q3_2025[[#This Row],[Artikelprijs]],"Prijs gelijk","Prijs wijkt af"),"")</f>
        <v>Prijs wijkt af</v>
      </c>
      <c r="L249" t="str">
        <f>IF(Q3_2025[[#This Row],[Relatiekorting percentage]]=0,
    "Nvt",
    IF(Q3_2025[[#This Row],[Brutobedrag 2]] &lt; Q3_2025[[#This Row],[Bruto - Rel.korting]],
        "Nee",
        "Ja"))</f>
        <v>Nvt</v>
      </c>
      <c r="M249" s="10">
        <f>IF(Q3_2025[[#This Row],[Artikelprijs]]&lt;&gt;"",Q3_2025[[#This Row],[Artikelprijs]],Q3_2025[[#This Row],[Stuksprijs]])</f>
        <v>458.35</v>
      </c>
      <c r="N249" s="10">
        <f>Q3_2025[[#This Row],[Besteld]]*Q3_2025[[#This Row],[Prijs 2]]</f>
        <v>458.35</v>
      </c>
      <c r="O249" s="10">
        <f>IF(Q3_2025[[#This Row],[Brutobedrag 2]]&lt;Q3_2025[[#This Row],[Bruto - Rel.korting]],Q3_2025[[#This Row],[Brutobedrag 2]],Q3_2025[[#This Row],[Brutobedrag 2]]*(100-Q3_2025[[#This Row],[Relatiekorting percentage]])/100)</f>
        <v>458.35</v>
      </c>
      <c r="R249" s="3"/>
      <c r="W249"/>
      <c r="AB249"/>
    </row>
    <row r="250" spans="1:28" x14ac:dyDescent="0.3">
      <c r="A250" t="s">
        <v>755</v>
      </c>
      <c r="B250">
        <v>5021030</v>
      </c>
      <c r="C250" t="s">
        <v>546</v>
      </c>
      <c r="D250">
        <v>2</v>
      </c>
      <c r="E250" s="10">
        <v>175</v>
      </c>
      <c r="F250" s="10">
        <v>350</v>
      </c>
      <c r="G250" s="10">
        <v>350</v>
      </c>
      <c r="H250">
        <v>0</v>
      </c>
      <c r="I250" s="51" t="str">
        <f>_xlfn.XLOOKUP(Q3_2025[[#This Row],[Artikelnr]],Artikel_prijzen[Artnr],Artikel_prijzen[Groep],"")</f>
        <v>Elektra</v>
      </c>
      <c r="J250" s="10">
        <f>_xlfn.XLOOKUP(Q3_2025[[#This Row],[Artikelnr]],Artikel_prijzen[Artnr],Artikel_prijzen[Prijs 2025],"")</f>
        <v>106.8625</v>
      </c>
      <c r="K250" t="str">
        <f>IF(Q3_2025[[#This Row],[Artikelprijs]]&lt;&gt;"",IF(Q3_2025[[#This Row],[Stuksprijs]]=Q3_2025[[#This Row],[Artikelprijs]],"Prijs gelijk","Prijs wijkt af"),"")</f>
        <v>Prijs wijkt af</v>
      </c>
      <c r="L250" t="str">
        <f>IF(Q3_2025[[#This Row],[Relatiekorting percentage]]=0,
    "Nvt",
    IF(Q3_2025[[#This Row],[Brutobedrag 2]] &lt; Q3_2025[[#This Row],[Bruto - Rel.korting]],
        "Nee",
        "Ja"))</f>
        <v>Nvt</v>
      </c>
      <c r="M250" s="10">
        <f>IF(Q3_2025[[#This Row],[Artikelprijs]]&lt;&gt;"",Q3_2025[[#This Row],[Artikelprijs]],Q3_2025[[#This Row],[Stuksprijs]])</f>
        <v>106.8625</v>
      </c>
      <c r="N250" s="10">
        <f>Q3_2025[[#This Row],[Besteld]]*Q3_2025[[#This Row],[Prijs 2]]</f>
        <v>213.72499999999999</v>
      </c>
      <c r="O250" s="10">
        <f>IF(Q3_2025[[#This Row],[Brutobedrag 2]]&lt;Q3_2025[[#This Row],[Bruto - Rel.korting]],Q3_2025[[#This Row],[Brutobedrag 2]],Q3_2025[[#This Row],[Brutobedrag 2]]*(100-Q3_2025[[#This Row],[Relatiekorting percentage]])/100)</f>
        <v>213.72499999999999</v>
      </c>
      <c r="R250" s="3"/>
      <c r="W250"/>
      <c r="AB250"/>
    </row>
    <row r="251" spans="1:28" x14ac:dyDescent="0.3">
      <c r="A251" t="s">
        <v>755</v>
      </c>
      <c r="B251">
        <v>5022030</v>
      </c>
      <c r="C251" t="s">
        <v>500</v>
      </c>
      <c r="D251">
        <v>2</v>
      </c>
      <c r="E251" s="10">
        <v>560.49</v>
      </c>
      <c r="F251" s="10">
        <v>1120.98</v>
      </c>
      <c r="G251" s="10">
        <v>1120.98</v>
      </c>
      <c r="H251">
        <v>0</v>
      </c>
      <c r="I251" s="51" t="str">
        <f>_xlfn.XLOOKUP(Q3_2025[[#This Row],[Artikelnr]],Artikel_prijzen[Artnr],Artikel_prijzen[Groep],"")</f>
        <v>Elektra</v>
      </c>
      <c r="J251" s="10">
        <f>_xlfn.XLOOKUP(Q3_2025[[#This Row],[Artikelnr]],Artikel_prijzen[Artnr],Artikel_prijzen[Prijs 2025],"")</f>
        <v>386.25</v>
      </c>
      <c r="K251" t="str">
        <f>IF(Q3_2025[[#This Row],[Artikelprijs]]&lt;&gt;"",IF(Q3_2025[[#This Row],[Stuksprijs]]=Q3_2025[[#This Row],[Artikelprijs]],"Prijs gelijk","Prijs wijkt af"),"")</f>
        <v>Prijs wijkt af</v>
      </c>
      <c r="L251" t="str">
        <f>IF(Q3_2025[[#This Row],[Relatiekorting percentage]]=0,
    "Nvt",
    IF(Q3_2025[[#This Row],[Brutobedrag 2]] &lt; Q3_2025[[#This Row],[Bruto - Rel.korting]],
        "Nee",
        "Ja"))</f>
        <v>Nvt</v>
      </c>
      <c r="M251" s="10">
        <f>IF(Q3_2025[[#This Row],[Artikelprijs]]&lt;&gt;"",Q3_2025[[#This Row],[Artikelprijs]],Q3_2025[[#This Row],[Stuksprijs]])</f>
        <v>386.25</v>
      </c>
      <c r="N251" s="10">
        <f>Q3_2025[[#This Row],[Besteld]]*Q3_2025[[#This Row],[Prijs 2]]</f>
        <v>772.5</v>
      </c>
      <c r="O251" s="10">
        <f>IF(Q3_2025[[#This Row],[Brutobedrag 2]]&lt;Q3_2025[[#This Row],[Bruto - Rel.korting]],Q3_2025[[#This Row],[Brutobedrag 2]],Q3_2025[[#This Row],[Brutobedrag 2]]*(100-Q3_2025[[#This Row],[Relatiekorting percentage]])/100)</f>
        <v>772.5</v>
      </c>
      <c r="R251" s="3"/>
      <c r="W251"/>
      <c r="AB251"/>
    </row>
    <row r="252" spans="1:28" x14ac:dyDescent="0.3">
      <c r="A252" t="s">
        <v>755</v>
      </c>
      <c r="B252">
        <v>5022054</v>
      </c>
      <c r="C252" t="s">
        <v>557</v>
      </c>
      <c r="D252">
        <v>2</v>
      </c>
      <c r="E252" s="10">
        <v>891.52</v>
      </c>
      <c r="F252" s="10">
        <v>1783.04</v>
      </c>
      <c r="G252" s="10">
        <v>1783.04</v>
      </c>
      <c r="H252">
        <v>0</v>
      </c>
      <c r="I252" s="51" t="str">
        <f>_xlfn.XLOOKUP(Q3_2025[[#This Row],[Artikelnr]],Artikel_prijzen[Artnr],Artikel_prijzen[Groep],"")</f>
        <v>Elektra</v>
      </c>
      <c r="J252" s="10">
        <f>_xlfn.XLOOKUP(Q3_2025[[#This Row],[Artikelnr]],Artikel_prijzen[Artnr],Artikel_prijzen[Prijs 2025],"")</f>
        <v>659.2</v>
      </c>
      <c r="K252" t="str">
        <f>IF(Q3_2025[[#This Row],[Artikelprijs]]&lt;&gt;"",IF(Q3_2025[[#This Row],[Stuksprijs]]=Q3_2025[[#This Row],[Artikelprijs]],"Prijs gelijk","Prijs wijkt af"),"")</f>
        <v>Prijs wijkt af</v>
      </c>
      <c r="L252" t="str">
        <f>IF(Q3_2025[[#This Row],[Relatiekorting percentage]]=0,
    "Nvt",
    IF(Q3_2025[[#This Row],[Brutobedrag 2]] &lt; Q3_2025[[#This Row],[Bruto - Rel.korting]],
        "Nee",
        "Ja"))</f>
        <v>Nvt</v>
      </c>
      <c r="M252" s="10">
        <f>IF(Q3_2025[[#This Row],[Artikelprijs]]&lt;&gt;"",Q3_2025[[#This Row],[Artikelprijs]],Q3_2025[[#This Row],[Stuksprijs]])</f>
        <v>659.2</v>
      </c>
      <c r="N252" s="10">
        <f>Q3_2025[[#This Row],[Besteld]]*Q3_2025[[#This Row],[Prijs 2]]</f>
        <v>1318.4</v>
      </c>
      <c r="O252" s="10">
        <f>IF(Q3_2025[[#This Row],[Brutobedrag 2]]&lt;Q3_2025[[#This Row],[Bruto - Rel.korting]],Q3_2025[[#This Row],[Brutobedrag 2]],Q3_2025[[#This Row],[Brutobedrag 2]]*(100-Q3_2025[[#This Row],[Relatiekorting percentage]])/100)</f>
        <v>1318.4</v>
      </c>
      <c r="R252" s="3"/>
      <c r="W252"/>
      <c r="AB252"/>
    </row>
    <row r="253" spans="1:28" x14ac:dyDescent="0.3">
      <c r="A253" t="s">
        <v>755</v>
      </c>
      <c r="B253">
        <v>5022046</v>
      </c>
      <c r="C253" t="s">
        <v>554</v>
      </c>
      <c r="D253">
        <v>1</v>
      </c>
      <c r="E253" s="10">
        <v>416.72</v>
      </c>
      <c r="F253" s="10">
        <v>416.72</v>
      </c>
      <c r="G253" s="10">
        <v>416.72</v>
      </c>
      <c r="H253">
        <v>0</v>
      </c>
      <c r="I253" s="51" t="str">
        <f>_xlfn.XLOOKUP(Q3_2025[[#This Row],[Artikelnr]],Artikel_prijzen[Artnr],Artikel_prijzen[Groep],"")</f>
        <v>Elektra</v>
      </c>
      <c r="J253" s="10">
        <f>_xlfn.XLOOKUP(Q3_2025[[#This Row],[Artikelnr]],Artikel_prijzen[Artnr],Artikel_prijzen[Prijs 2025],"")</f>
        <v>329.6</v>
      </c>
      <c r="K253" t="str">
        <f>IF(Q3_2025[[#This Row],[Artikelprijs]]&lt;&gt;"",IF(Q3_2025[[#This Row],[Stuksprijs]]=Q3_2025[[#This Row],[Artikelprijs]],"Prijs gelijk","Prijs wijkt af"),"")</f>
        <v>Prijs wijkt af</v>
      </c>
      <c r="L253" t="str">
        <f>IF(Q3_2025[[#This Row],[Relatiekorting percentage]]=0,
    "Nvt",
    IF(Q3_2025[[#This Row],[Brutobedrag 2]] &lt; Q3_2025[[#This Row],[Bruto - Rel.korting]],
        "Nee",
        "Ja"))</f>
        <v>Nvt</v>
      </c>
      <c r="M253" s="10">
        <f>IF(Q3_2025[[#This Row],[Artikelprijs]]&lt;&gt;"",Q3_2025[[#This Row],[Artikelprijs]],Q3_2025[[#This Row],[Stuksprijs]])</f>
        <v>329.6</v>
      </c>
      <c r="N253" s="10">
        <f>Q3_2025[[#This Row],[Besteld]]*Q3_2025[[#This Row],[Prijs 2]]</f>
        <v>329.6</v>
      </c>
      <c r="O253" s="10">
        <f>IF(Q3_2025[[#This Row],[Brutobedrag 2]]&lt;Q3_2025[[#This Row],[Bruto - Rel.korting]],Q3_2025[[#This Row],[Brutobedrag 2]],Q3_2025[[#This Row],[Brutobedrag 2]]*(100-Q3_2025[[#This Row],[Relatiekorting percentage]])/100)</f>
        <v>329.6</v>
      </c>
      <c r="R253" s="3"/>
      <c r="W253"/>
      <c r="AB253"/>
    </row>
    <row r="254" spans="1:28" x14ac:dyDescent="0.3">
      <c r="A254" t="s">
        <v>755</v>
      </c>
      <c r="B254">
        <v>5021030</v>
      </c>
      <c r="C254" t="s">
        <v>546</v>
      </c>
      <c r="D254">
        <v>1</v>
      </c>
      <c r="E254" s="10">
        <v>175</v>
      </c>
      <c r="F254" s="10">
        <v>175</v>
      </c>
      <c r="G254" s="10">
        <v>175</v>
      </c>
      <c r="H254">
        <v>0</v>
      </c>
      <c r="I254" s="51" t="str">
        <f>_xlfn.XLOOKUP(Q3_2025[[#This Row],[Artikelnr]],Artikel_prijzen[Artnr],Artikel_prijzen[Groep],"")</f>
        <v>Elektra</v>
      </c>
      <c r="J254" s="10">
        <f>_xlfn.XLOOKUP(Q3_2025[[#This Row],[Artikelnr]],Artikel_prijzen[Artnr],Artikel_prijzen[Prijs 2025],"")</f>
        <v>106.8625</v>
      </c>
      <c r="K254" t="str">
        <f>IF(Q3_2025[[#This Row],[Artikelprijs]]&lt;&gt;"",IF(Q3_2025[[#This Row],[Stuksprijs]]=Q3_2025[[#This Row],[Artikelprijs]],"Prijs gelijk","Prijs wijkt af"),"")</f>
        <v>Prijs wijkt af</v>
      </c>
      <c r="L254" t="str">
        <f>IF(Q3_2025[[#This Row],[Relatiekorting percentage]]=0,
    "Nvt",
    IF(Q3_2025[[#This Row],[Brutobedrag 2]] &lt; Q3_2025[[#This Row],[Bruto - Rel.korting]],
        "Nee",
        "Ja"))</f>
        <v>Nvt</v>
      </c>
      <c r="M254" s="10">
        <f>IF(Q3_2025[[#This Row],[Artikelprijs]]&lt;&gt;"",Q3_2025[[#This Row],[Artikelprijs]],Q3_2025[[#This Row],[Stuksprijs]])</f>
        <v>106.8625</v>
      </c>
      <c r="N254" s="10">
        <f>Q3_2025[[#This Row],[Besteld]]*Q3_2025[[#This Row],[Prijs 2]]</f>
        <v>106.8625</v>
      </c>
      <c r="O254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254" s="3"/>
      <c r="W254"/>
      <c r="AB254"/>
    </row>
    <row r="255" spans="1:28" x14ac:dyDescent="0.3">
      <c r="A255" t="s">
        <v>755</v>
      </c>
      <c r="B255">
        <v>5022026</v>
      </c>
      <c r="C255" t="s">
        <v>492</v>
      </c>
      <c r="D255">
        <v>1</v>
      </c>
      <c r="E255" s="10">
        <v>403.24</v>
      </c>
      <c r="F255" s="10">
        <v>403.24</v>
      </c>
      <c r="G255" s="10">
        <v>403.24</v>
      </c>
      <c r="H255">
        <v>0</v>
      </c>
      <c r="I255" s="51" t="str">
        <f>_xlfn.XLOOKUP(Q3_2025[[#This Row],[Artikelnr]],Artikel_prijzen[Artnr],Artikel_prijzen[Groep],"")</f>
        <v>Elektra</v>
      </c>
      <c r="J255" s="10">
        <f>_xlfn.XLOOKUP(Q3_2025[[#This Row],[Artikelnr]],Artikel_prijzen[Artnr],Artikel_prijzen[Prijs 2025],"")</f>
        <v>298.7</v>
      </c>
      <c r="K255" t="str">
        <f>IF(Q3_2025[[#This Row],[Artikelprijs]]&lt;&gt;"",IF(Q3_2025[[#This Row],[Stuksprijs]]=Q3_2025[[#This Row],[Artikelprijs]],"Prijs gelijk","Prijs wijkt af"),"")</f>
        <v>Prijs wijkt af</v>
      </c>
      <c r="L255" t="str">
        <f>IF(Q3_2025[[#This Row],[Relatiekorting percentage]]=0,
    "Nvt",
    IF(Q3_2025[[#This Row],[Brutobedrag 2]] &lt; Q3_2025[[#This Row],[Bruto - Rel.korting]],
        "Nee",
        "Ja"))</f>
        <v>Nvt</v>
      </c>
      <c r="M255" s="10">
        <f>IF(Q3_2025[[#This Row],[Artikelprijs]]&lt;&gt;"",Q3_2025[[#This Row],[Artikelprijs]],Q3_2025[[#This Row],[Stuksprijs]])</f>
        <v>298.7</v>
      </c>
      <c r="N255" s="10">
        <f>Q3_2025[[#This Row],[Besteld]]*Q3_2025[[#This Row],[Prijs 2]]</f>
        <v>298.7</v>
      </c>
      <c r="O255" s="10">
        <f>IF(Q3_2025[[#This Row],[Brutobedrag 2]]&lt;Q3_2025[[#This Row],[Bruto - Rel.korting]],Q3_2025[[#This Row],[Brutobedrag 2]],Q3_2025[[#This Row],[Brutobedrag 2]]*(100-Q3_2025[[#This Row],[Relatiekorting percentage]])/100)</f>
        <v>298.7</v>
      </c>
      <c r="R255" s="3"/>
      <c r="W255"/>
      <c r="AB255"/>
    </row>
    <row r="256" spans="1:28" x14ac:dyDescent="0.3">
      <c r="A256" t="s">
        <v>755</v>
      </c>
      <c r="B256">
        <v>5021030</v>
      </c>
      <c r="C256" t="s">
        <v>546</v>
      </c>
      <c r="D256">
        <v>1</v>
      </c>
      <c r="E256" s="10">
        <v>175</v>
      </c>
      <c r="F256" s="10">
        <v>175</v>
      </c>
      <c r="G256" s="10">
        <v>175</v>
      </c>
      <c r="H256">
        <v>0</v>
      </c>
      <c r="I256" s="51" t="str">
        <f>_xlfn.XLOOKUP(Q3_2025[[#This Row],[Artikelnr]],Artikel_prijzen[Artnr],Artikel_prijzen[Groep],"")</f>
        <v>Elektra</v>
      </c>
      <c r="J256" s="10">
        <f>_xlfn.XLOOKUP(Q3_2025[[#This Row],[Artikelnr]],Artikel_prijzen[Artnr],Artikel_prijzen[Prijs 2025],"")</f>
        <v>106.8625</v>
      </c>
      <c r="K256" t="str">
        <f>IF(Q3_2025[[#This Row],[Artikelprijs]]&lt;&gt;"",IF(Q3_2025[[#This Row],[Stuksprijs]]=Q3_2025[[#This Row],[Artikelprijs]],"Prijs gelijk","Prijs wijkt af"),"")</f>
        <v>Prijs wijkt af</v>
      </c>
      <c r="L256" t="str">
        <f>IF(Q3_2025[[#This Row],[Relatiekorting percentage]]=0,
    "Nvt",
    IF(Q3_2025[[#This Row],[Brutobedrag 2]] &lt; Q3_2025[[#This Row],[Bruto - Rel.korting]],
        "Nee",
        "Ja"))</f>
        <v>Nvt</v>
      </c>
      <c r="M256" s="10">
        <f>IF(Q3_2025[[#This Row],[Artikelprijs]]&lt;&gt;"",Q3_2025[[#This Row],[Artikelprijs]],Q3_2025[[#This Row],[Stuksprijs]])</f>
        <v>106.8625</v>
      </c>
      <c r="N256" s="10">
        <f>Q3_2025[[#This Row],[Besteld]]*Q3_2025[[#This Row],[Prijs 2]]</f>
        <v>106.8625</v>
      </c>
      <c r="O256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256" s="3"/>
      <c r="W256"/>
      <c r="AB256"/>
    </row>
    <row r="257" spans="1:28" x14ac:dyDescent="0.3">
      <c r="A257" t="s">
        <v>755</v>
      </c>
      <c r="B257">
        <v>5021030</v>
      </c>
      <c r="C257" t="s">
        <v>546</v>
      </c>
      <c r="D257">
        <v>1</v>
      </c>
      <c r="E257" s="10">
        <v>175</v>
      </c>
      <c r="F257" s="10">
        <v>175</v>
      </c>
      <c r="G257" s="10">
        <v>175</v>
      </c>
      <c r="H257">
        <v>0</v>
      </c>
      <c r="I257" s="51" t="str">
        <f>_xlfn.XLOOKUP(Q3_2025[[#This Row],[Artikelnr]],Artikel_prijzen[Artnr],Artikel_prijzen[Groep],"")</f>
        <v>Elektra</v>
      </c>
      <c r="J257" s="10">
        <f>_xlfn.XLOOKUP(Q3_2025[[#This Row],[Artikelnr]],Artikel_prijzen[Artnr],Artikel_prijzen[Prijs 2025],"")</f>
        <v>106.8625</v>
      </c>
      <c r="K257" t="str">
        <f>IF(Q3_2025[[#This Row],[Artikelprijs]]&lt;&gt;"",IF(Q3_2025[[#This Row],[Stuksprijs]]=Q3_2025[[#This Row],[Artikelprijs]],"Prijs gelijk","Prijs wijkt af"),"")</f>
        <v>Prijs wijkt af</v>
      </c>
      <c r="L257" t="str">
        <f>IF(Q3_2025[[#This Row],[Relatiekorting percentage]]=0,
    "Nvt",
    IF(Q3_2025[[#This Row],[Brutobedrag 2]] &lt; Q3_2025[[#This Row],[Bruto - Rel.korting]],
        "Nee",
        "Ja"))</f>
        <v>Nvt</v>
      </c>
      <c r="M257" s="10">
        <f>IF(Q3_2025[[#This Row],[Artikelprijs]]&lt;&gt;"",Q3_2025[[#This Row],[Artikelprijs]],Q3_2025[[#This Row],[Stuksprijs]])</f>
        <v>106.8625</v>
      </c>
      <c r="N257" s="10">
        <f>Q3_2025[[#This Row],[Besteld]]*Q3_2025[[#This Row],[Prijs 2]]</f>
        <v>106.8625</v>
      </c>
      <c r="O257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257" s="3"/>
      <c r="W257"/>
      <c r="AB257"/>
    </row>
    <row r="258" spans="1:28" x14ac:dyDescent="0.3">
      <c r="A258" t="s">
        <v>755</v>
      </c>
      <c r="B258">
        <v>5021030</v>
      </c>
      <c r="C258" t="s">
        <v>546</v>
      </c>
      <c r="D258">
        <v>1</v>
      </c>
      <c r="E258" s="10">
        <v>175</v>
      </c>
      <c r="F258" s="10">
        <v>175</v>
      </c>
      <c r="G258" s="10">
        <v>175</v>
      </c>
      <c r="H258">
        <v>0</v>
      </c>
      <c r="I258" s="51" t="str">
        <f>_xlfn.XLOOKUP(Q3_2025[[#This Row],[Artikelnr]],Artikel_prijzen[Artnr],Artikel_prijzen[Groep],"")</f>
        <v>Elektra</v>
      </c>
      <c r="J258" s="10">
        <f>_xlfn.XLOOKUP(Q3_2025[[#This Row],[Artikelnr]],Artikel_prijzen[Artnr],Artikel_prijzen[Prijs 2025],"")</f>
        <v>106.8625</v>
      </c>
      <c r="K258" t="str">
        <f>IF(Q3_2025[[#This Row],[Artikelprijs]]&lt;&gt;"",IF(Q3_2025[[#This Row],[Stuksprijs]]=Q3_2025[[#This Row],[Artikelprijs]],"Prijs gelijk","Prijs wijkt af"),"")</f>
        <v>Prijs wijkt af</v>
      </c>
      <c r="L258" t="str">
        <f>IF(Q3_2025[[#This Row],[Relatiekorting percentage]]=0,
    "Nvt",
    IF(Q3_2025[[#This Row],[Brutobedrag 2]] &lt; Q3_2025[[#This Row],[Bruto - Rel.korting]],
        "Nee",
        "Ja"))</f>
        <v>Nvt</v>
      </c>
      <c r="M258" s="10">
        <f>IF(Q3_2025[[#This Row],[Artikelprijs]]&lt;&gt;"",Q3_2025[[#This Row],[Artikelprijs]],Q3_2025[[#This Row],[Stuksprijs]])</f>
        <v>106.8625</v>
      </c>
      <c r="N258" s="10">
        <f>Q3_2025[[#This Row],[Besteld]]*Q3_2025[[#This Row],[Prijs 2]]</f>
        <v>106.8625</v>
      </c>
      <c r="O258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258" s="3"/>
      <c r="W258"/>
      <c r="AB258"/>
    </row>
    <row r="259" spans="1:28" x14ac:dyDescent="0.3">
      <c r="A259" t="s">
        <v>755</v>
      </c>
      <c r="B259">
        <v>5021030</v>
      </c>
      <c r="C259" t="s">
        <v>546</v>
      </c>
      <c r="D259">
        <v>1</v>
      </c>
      <c r="E259" s="10">
        <v>175</v>
      </c>
      <c r="F259" s="10">
        <v>175</v>
      </c>
      <c r="G259" s="10">
        <v>175</v>
      </c>
      <c r="H259">
        <v>0</v>
      </c>
      <c r="I259" s="51" t="str">
        <f>_xlfn.XLOOKUP(Q3_2025[[#This Row],[Artikelnr]],Artikel_prijzen[Artnr],Artikel_prijzen[Groep],"")</f>
        <v>Elektra</v>
      </c>
      <c r="J259" s="10">
        <f>_xlfn.XLOOKUP(Q3_2025[[#This Row],[Artikelnr]],Artikel_prijzen[Artnr],Artikel_prijzen[Prijs 2025],"")</f>
        <v>106.8625</v>
      </c>
      <c r="K259" t="str">
        <f>IF(Q3_2025[[#This Row],[Artikelprijs]]&lt;&gt;"",IF(Q3_2025[[#This Row],[Stuksprijs]]=Q3_2025[[#This Row],[Artikelprijs]],"Prijs gelijk","Prijs wijkt af"),"")</f>
        <v>Prijs wijkt af</v>
      </c>
      <c r="L259" t="str">
        <f>IF(Q3_2025[[#This Row],[Relatiekorting percentage]]=0,
    "Nvt",
    IF(Q3_2025[[#This Row],[Brutobedrag 2]] &lt; Q3_2025[[#This Row],[Bruto - Rel.korting]],
        "Nee",
        "Ja"))</f>
        <v>Nvt</v>
      </c>
      <c r="M259" s="10">
        <f>IF(Q3_2025[[#This Row],[Artikelprijs]]&lt;&gt;"",Q3_2025[[#This Row],[Artikelprijs]],Q3_2025[[#This Row],[Stuksprijs]])</f>
        <v>106.8625</v>
      </c>
      <c r="N259" s="10">
        <f>Q3_2025[[#This Row],[Besteld]]*Q3_2025[[#This Row],[Prijs 2]]</f>
        <v>106.8625</v>
      </c>
      <c r="O259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259" s="3"/>
      <c r="W259"/>
      <c r="AB259"/>
    </row>
    <row r="260" spans="1:28" x14ac:dyDescent="0.3">
      <c r="A260" t="s">
        <v>755</v>
      </c>
      <c r="B260">
        <v>5022026</v>
      </c>
      <c r="C260" t="s">
        <v>492</v>
      </c>
      <c r="D260">
        <v>2</v>
      </c>
      <c r="E260" s="10">
        <v>403.24</v>
      </c>
      <c r="F260" s="10">
        <v>806.48</v>
      </c>
      <c r="G260" s="10">
        <v>806.48</v>
      </c>
      <c r="H260">
        <v>0</v>
      </c>
      <c r="I260" s="51" t="str">
        <f>_xlfn.XLOOKUP(Q3_2025[[#This Row],[Artikelnr]],Artikel_prijzen[Artnr],Artikel_prijzen[Groep],"")</f>
        <v>Elektra</v>
      </c>
      <c r="J260" s="10">
        <f>_xlfn.XLOOKUP(Q3_2025[[#This Row],[Artikelnr]],Artikel_prijzen[Artnr],Artikel_prijzen[Prijs 2025],"")</f>
        <v>298.7</v>
      </c>
      <c r="K260" t="str">
        <f>IF(Q3_2025[[#This Row],[Artikelprijs]]&lt;&gt;"",IF(Q3_2025[[#This Row],[Stuksprijs]]=Q3_2025[[#This Row],[Artikelprijs]],"Prijs gelijk","Prijs wijkt af"),"")</f>
        <v>Prijs wijkt af</v>
      </c>
      <c r="L260" t="str">
        <f>IF(Q3_2025[[#This Row],[Relatiekorting percentage]]=0,
    "Nvt",
    IF(Q3_2025[[#This Row],[Brutobedrag 2]] &lt; Q3_2025[[#This Row],[Bruto - Rel.korting]],
        "Nee",
        "Ja"))</f>
        <v>Nvt</v>
      </c>
      <c r="M260" s="10">
        <f>IF(Q3_2025[[#This Row],[Artikelprijs]]&lt;&gt;"",Q3_2025[[#This Row],[Artikelprijs]],Q3_2025[[#This Row],[Stuksprijs]])</f>
        <v>298.7</v>
      </c>
      <c r="N260" s="10">
        <f>Q3_2025[[#This Row],[Besteld]]*Q3_2025[[#This Row],[Prijs 2]]</f>
        <v>597.4</v>
      </c>
      <c r="O260" s="10">
        <f>IF(Q3_2025[[#This Row],[Brutobedrag 2]]&lt;Q3_2025[[#This Row],[Bruto - Rel.korting]],Q3_2025[[#This Row],[Brutobedrag 2]],Q3_2025[[#This Row],[Brutobedrag 2]]*(100-Q3_2025[[#This Row],[Relatiekorting percentage]])/100)</f>
        <v>597.4</v>
      </c>
      <c r="R260" s="3"/>
      <c r="W260"/>
      <c r="AB260"/>
    </row>
    <row r="261" spans="1:28" x14ac:dyDescent="0.3">
      <c r="A261" t="s">
        <v>755</v>
      </c>
      <c r="B261">
        <v>5021030</v>
      </c>
      <c r="C261" t="s">
        <v>546</v>
      </c>
      <c r="D261">
        <v>1</v>
      </c>
      <c r="E261" s="10">
        <v>175</v>
      </c>
      <c r="F261" s="10">
        <v>175</v>
      </c>
      <c r="G261" s="10">
        <v>175</v>
      </c>
      <c r="H261">
        <v>0</v>
      </c>
      <c r="I261" s="51" t="str">
        <f>_xlfn.XLOOKUP(Q3_2025[[#This Row],[Artikelnr]],Artikel_prijzen[Artnr],Artikel_prijzen[Groep],"")</f>
        <v>Elektra</v>
      </c>
      <c r="J261" s="10">
        <f>_xlfn.XLOOKUP(Q3_2025[[#This Row],[Artikelnr]],Artikel_prijzen[Artnr],Artikel_prijzen[Prijs 2025],"")</f>
        <v>106.8625</v>
      </c>
      <c r="K261" t="str">
        <f>IF(Q3_2025[[#This Row],[Artikelprijs]]&lt;&gt;"",IF(Q3_2025[[#This Row],[Stuksprijs]]=Q3_2025[[#This Row],[Artikelprijs]],"Prijs gelijk","Prijs wijkt af"),"")</f>
        <v>Prijs wijkt af</v>
      </c>
      <c r="L261" t="str">
        <f>IF(Q3_2025[[#This Row],[Relatiekorting percentage]]=0,
    "Nvt",
    IF(Q3_2025[[#This Row],[Brutobedrag 2]] &lt; Q3_2025[[#This Row],[Bruto - Rel.korting]],
        "Nee",
        "Ja"))</f>
        <v>Nvt</v>
      </c>
      <c r="M261" s="10">
        <f>IF(Q3_2025[[#This Row],[Artikelprijs]]&lt;&gt;"",Q3_2025[[#This Row],[Artikelprijs]],Q3_2025[[#This Row],[Stuksprijs]])</f>
        <v>106.8625</v>
      </c>
      <c r="N261" s="10">
        <f>Q3_2025[[#This Row],[Besteld]]*Q3_2025[[#This Row],[Prijs 2]]</f>
        <v>106.8625</v>
      </c>
      <c r="O261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261" s="3"/>
      <c r="W261"/>
      <c r="AB261"/>
    </row>
    <row r="262" spans="1:28" x14ac:dyDescent="0.3">
      <c r="A262" t="s">
        <v>755</v>
      </c>
      <c r="B262">
        <v>5020008</v>
      </c>
      <c r="C262" t="s">
        <v>52</v>
      </c>
      <c r="D262">
        <v>1</v>
      </c>
      <c r="E262" s="10">
        <v>32.96</v>
      </c>
      <c r="F262" s="10">
        <v>32.96</v>
      </c>
      <c r="G262" s="10">
        <v>32.96</v>
      </c>
      <c r="H262">
        <v>0</v>
      </c>
      <c r="I262" s="51" t="str">
        <f>_xlfn.XLOOKUP(Q3_2025[[#This Row],[Artikelnr]],Artikel_prijzen[Artnr],Artikel_prijzen[Groep],"")</f>
        <v/>
      </c>
      <c r="J262" s="10" t="str">
        <f>_xlfn.XLOOKUP(Q3_2025[[#This Row],[Artikelnr]],Artikel_prijzen[Artnr],Artikel_prijzen[Prijs 2025],"")</f>
        <v/>
      </c>
      <c r="K262" t="str">
        <f>IF(Q3_2025[[#This Row],[Artikelprijs]]&lt;&gt;"",IF(Q3_2025[[#This Row],[Stuksprijs]]=Q3_2025[[#This Row],[Artikelprijs]],"Prijs gelijk","Prijs wijkt af"),"")</f>
        <v/>
      </c>
      <c r="L262" t="str">
        <f>IF(Q3_2025[[#This Row],[Relatiekorting percentage]]=0,
    "Nvt",
    IF(Q3_2025[[#This Row],[Brutobedrag 2]] &lt; Q3_2025[[#This Row],[Bruto - Rel.korting]],
        "Nee",
        "Ja"))</f>
        <v>Nvt</v>
      </c>
      <c r="M262" s="10">
        <f>IF(Q3_2025[[#This Row],[Artikelprijs]]&lt;&gt;"",Q3_2025[[#This Row],[Artikelprijs]],Q3_2025[[#This Row],[Stuksprijs]])</f>
        <v>32.96</v>
      </c>
      <c r="N262" s="10">
        <f>Q3_2025[[#This Row],[Besteld]]*Q3_2025[[#This Row],[Prijs 2]]</f>
        <v>32.96</v>
      </c>
      <c r="O262" s="10">
        <f>IF(Q3_2025[[#This Row],[Brutobedrag 2]]&lt;Q3_2025[[#This Row],[Bruto - Rel.korting]],Q3_2025[[#This Row],[Brutobedrag 2]],Q3_2025[[#This Row],[Brutobedrag 2]]*(100-Q3_2025[[#This Row],[Relatiekorting percentage]])/100)</f>
        <v>32.96</v>
      </c>
      <c r="R262" s="3"/>
      <c r="W262"/>
      <c r="AB262"/>
    </row>
    <row r="263" spans="1:28" x14ac:dyDescent="0.3">
      <c r="A263" t="s">
        <v>755</v>
      </c>
      <c r="B263">
        <v>5021030</v>
      </c>
      <c r="C263" t="s">
        <v>546</v>
      </c>
      <c r="D263">
        <v>1</v>
      </c>
      <c r="E263" s="10">
        <v>175</v>
      </c>
      <c r="F263" s="10">
        <v>175</v>
      </c>
      <c r="G263" s="10">
        <v>175</v>
      </c>
      <c r="H263">
        <v>0</v>
      </c>
      <c r="I263" s="51" t="str">
        <f>_xlfn.XLOOKUP(Q3_2025[[#This Row],[Artikelnr]],Artikel_prijzen[Artnr],Artikel_prijzen[Groep],"")</f>
        <v>Elektra</v>
      </c>
      <c r="J263" s="10">
        <f>_xlfn.XLOOKUP(Q3_2025[[#This Row],[Artikelnr]],Artikel_prijzen[Artnr],Artikel_prijzen[Prijs 2025],"")</f>
        <v>106.8625</v>
      </c>
      <c r="K263" t="str">
        <f>IF(Q3_2025[[#This Row],[Artikelprijs]]&lt;&gt;"",IF(Q3_2025[[#This Row],[Stuksprijs]]=Q3_2025[[#This Row],[Artikelprijs]],"Prijs gelijk","Prijs wijkt af"),"")</f>
        <v>Prijs wijkt af</v>
      </c>
      <c r="L263" t="str">
        <f>IF(Q3_2025[[#This Row],[Relatiekorting percentage]]=0,
    "Nvt",
    IF(Q3_2025[[#This Row],[Brutobedrag 2]] &lt; Q3_2025[[#This Row],[Bruto - Rel.korting]],
        "Nee",
        "Ja"))</f>
        <v>Nvt</v>
      </c>
      <c r="M263" s="10">
        <f>IF(Q3_2025[[#This Row],[Artikelprijs]]&lt;&gt;"",Q3_2025[[#This Row],[Artikelprijs]],Q3_2025[[#This Row],[Stuksprijs]])</f>
        <v>106.8625</v>
      </c>
      <c r="N263" s="10">
        <f>Q3_2025[[#This Row],[Besteld]]*Q3_2025[[#This Row],[Prijs 2]]</f>
        <v>106.8625</v>
      </c>
      <c r="O263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263" s="3"/>
      <c r="W263"/>
      <c r="AB263"/>
    </row>
    <row r="264" spans="1:28" x14ac:dyDescent="0.3">
      <c r="A264" t="s">
        <v>755</v>
      </c>
      <c r="B264">
        <v>5021030</v>
      </c>
      <c r="C264" t="s">
        <v>546</v>
      </c>
      <c r="D264">
        <v>1</v>
      </c>
      <c r="E264" s="10">
        <v>175</v>
      </c>
      <c r="F264" s="10">
        <v>175</v>
      </c>
      <c r="G264" s="10">
        <v>175</v>
      </c>
      <c r="H264">
        <v>0</v>
      </c>
      <c r="I264" s="51" t="str">
        <f>_xlfn.XLOOKUP(Q3_2025[[#This Row],[Artikelnr]],Artikel_prijzen[Artnr],Artikel_prijzen[Groep],"")</f>
        <v>Elektra</v>
      </c>
      <c r="J264" s="10">
        <f>_xlfn.XLOOKUP(Q3_2025[[#This Row],[Artikelnr]],Artikel_prijzen[Artnr],Artikel_prijzen[Prijs 2025],"")</f>
        <v>106.8625</v>
      </c>
      <c r="K264" t="str">
        <f>IF(Q3_2025[[#This Row],[Artikelprijs]]&lt;&gt;"",IF(Q3_2025[[#This Row],[Stuksprijs]]=Q3_2025[[#This Row],[Artikelprijs]],"Prijs gelijk","Prijs wijkt af"),"")</f>
        <v>Prijs wijkt af</v>
      </c>
      <c r="L264" t="str">
        <f>IF(Q3_2025[[#This Row],[Relatiekorting percentage]]=0,
    "Nvt",
    IF(Q3_2025[[#This Row],[Brutobedrag 2]] &lt; Q3_2025[[#This Row],[Bruto - Rel.korting]],
        "Nee",
        "Ja"))</f>
        <v>Nvt</v>
      </c>
      <c r="M264" s="10">
        <f>IF(Q3_2025[[#This Row],[Artikelprijs]]&lt;&gt;"",Q3_2025[[#This Row],[Artikelprijs]],Q3_2025[[#This Row],[Stuksprijs]])</f>
        <v>106.8625</v>
      </c>
      <c r="N264" s="10">
        <f>Q3_2025[[#This Row],[Besteld]]*Q3_2025[[#This Row],[Prijs 2]]</f>
        <v>106.8625</v>
      </c>
      <c r="O264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264" s="3"/>
      <c r="W264"/>
      <c r="AB264"/>
    </row>
    <row r="265" spans="1:28" x14ac:dyDescent="0.3">
      <c r="A265" t="s">
        <v>755</v>
      </c>
      <c r="B265">
        <v>5022026</v>
      </c>
      <c r="C265" t="s">
        <v>492</v>
      </c>
      <c r="D265">
        <v>1</v>
      </c>
      <c r="E265" s="10">
        <v>403.24</v>
      </c>
      <c r="F265" s="10">
        <v>403.24</v>
      </c>
      <c r="G265" s="10">
        <v>403.24</v>
      </c>
      <c r="H265">
        <v>0</v>
      </c>
      <c r="I265" s="51" t="str">
        <f>_xlfn.XLOOKUP(Q3_2025[[#This Row],[Artikelnr]],Artikel_prijzen[Artnr],Artikel_prijzen[Groep],"")</f>
        <v>Elektra</v>
      </c>
      <c r="J265" s="10">
        <f>_xlfn.XLOOKUP(Q3_2025[[#This Row],[Artikelnr]],Artikel_prijzen[Artnr],Artikel_prijzen[Prijs 2025],"")</f>
        <v>298.7</v>
      </c>
      <c r="K265" t="str">
        <f>IF(Q3_2025[[#This Row],[Artikelprijs]]&lt;&gt;"",IF(Q3_2025[[#This Row],[Stuksprijs]]=Q3_2025[[#This Row],[Artikelprijs]],"Prijs gelijk","Prijs wijkt af"),"")</f>
        <v>Prijs wijkt af</v>
      </c>
      <c r="L265" t="str">
        <f>IF(Q3_2025[[#This Row],[Relatiekorting percentage]]=0,
    "Nvt",
    IF(Q3_2025[[#This Row],[Brutobedrag 2]] &lt; Q3_2025[[#This Row],[Bruto - Rel.korting]],
        "Nee",
        "Ja"))</f>
        <v>Nvt</v>
      </c>
      <c r="M265" s="10">
        <f>IF(Q3_2025[[#This Row],[Artikelprijs]]&lt;&gt;"",Q3_2025[[#This Row],[Artikelprijs]],Q3_2025[[#This Row],[Stuksprijs]])</f>
        <v>298.7</v>
      </c>
      <c r="N265" s="10">
        <f>Q3_2025[[#This Row],[Besteld]]*Q3_2025[[#This Row],[Prijs 2]]</f>
        <v>298.7</v>
      </c>
      <c r="O265" s="10">
        <f>IF(Q3_2025[[#This Row],[Brutobedrag 2]]&lt;Q3_2025[[#This Row],[Bruto - Rel.korting]],Q3_2025[[#This Row],[Brutobedrag 2]],Q3_2025[[#This Row],[Brutobedrag 2]]*(100-Q3_2025[[#This Row],[Relatiekorting percentage]])/100)</f>
        <v>298.7</v>
      </c>
      <c r="R265" s="3"/>
      <c r="W265"/>
      <c r="AB265"/>
    </row>
    <row r="266" spans="1:28" x14ac:dyDescent="0.3">
      <c r="A266" t="s">
        <v>755</v>
      </c>
      <c r="B266">
        <v>5022026</v>
      </c>
      <c r="C266" t="s">
        <v>492</v>
      </c>
      <c r="D266">
        <v>-1</v>
      </c>
      <c r="E266" s="10">
        <v>403.24</v>
      </c>
      <c r="F266" s="10">
        <v>-403.24</v>
      </c>
      <c r="G266" s="10">
        <v>-403.24</v>
      </c>
      <c r="H266">
        <v>0</v>
      </c>
      <c r="I266" s="51" t="str">
        <f>_xlfn.XLOOKUP(Q3_2025[[#This Row],[Artikelnr]],Artikel_prijzen[Artnr],Artikel_prijzen[Groep],"")</f>
        <v>Elektra</v>
      </c>
      <c r="J266" s="10">
        <f>_xlfn.XLOOKUP(Q3_2025[[#This Row],[Artikelnr]],Artikel_prijzen[Artnr],Artikel_prijzen[Prijs 2025],"")</f>
        <v>298.7</v>
      </c>
      <c r="K266" t="str">
        <f>IF(Q3_2025[[#This Row],[Artikelprijs]]&lt;&gt;"",IF(Q3_2025[[#This Row],[Stuksprijs]]=Q3_2025[[#This Row],[Artikelprijs]],"Prijs gelijk","Prijs wijkt af"),"")</f>
        <v>Prijs wijkt af</v>
      </c>
      <c r="L266" t="str">
        <f>IF(Q3_2025[[#This Row],[Relatiekorting percentage]]=0,
    "Nvt",
    IF(Q3_2025[[#This Row],[Brutobedrag 2]] &lt; Q3_2025[[#This Row],[Bruto - Rel.korting]],
        "Nee",
        "Ja"))</f>
        <v>Nvt</v>
      </c>
      <c r="M266" s="10">
        <f>IF(Q3_2025[[#This Row],[Artikelprijs]]&lt;&gt;"",Q3_2025[[#This Row],[Artikelprijs]],Q3_2025[[#This Row],[Stuksprijs]])</f>
        <v>298.7</v>
      </c>
      <c r="N266" s="10">
        <f>Q3_2025[[#This Row],[Besteld]]*Q3_2025[[#This Row],[Prijs 2]]</f>
        <v>-298.7</v>
      </c>
      <c r="O266" s="10">
        <f>IF(Q3_2025[[#This Row],[Brutobedrag 2]]&lt;Q3_2025[[#This Row],[Bruto - Rel.korting]],Q3_2025[[#This Row],[Brutobedrag 2]],Q3_2025[[#This Row],[Brutobedrag 2]]*(100-Q3_2025[[#This Row],[Relatiekorting percentage]])/100)</f>
        <v>-298.7</v>
      </c>
      <c r="R266" s="3"/>
      <c r="W266"/>
      <c r="AB266"/>
    </row>
    <row r="267" spans="1:28" x14ac:dyDescent="0.3">
      <c r="A267" t="s">
        <v>755</v>
      </c>
      <c r="B267">
        <v>5021030</v>
      </c>
      <c r="C267" t="s">
        <v>546</v>
      </c>
      <c r="D267">
        <v>1</v>
      </c>
      <c r="E267" s="10">
        <v>175</v>
      </c>
      <c r="F267" s="10">
        <v>175</v>
      </c>
      <c r="G267" s="10">
        <v>175</v>
      </c>
      <c r="H267">
        <v>0</v>
      </c>
      <c r="I267" s="51" t="str">
        <f>_xlfn.XLOOKUP(Q3_2025[[#This Row],[Artikelnr]],Artikel_prijzen[Artnr],Artikel_prijzen[Groep],"")</f>
        <v>Elektra</v>
      </c>
      <c r="J267" s="10">
        <f>_xlfn.XLOOKUP(Q3_2025[[#This Row],[Artikelnr]],Artikel_prijzen[Artnr],Artikel_prijzen[Prijs 2025],"")</f>
        <v>106.8625</v>
      </c>
      <c r="K267" t="str">
        <f>IF(Q3_2025[[#This Row],[Artikelprijs]]&lt;&gt;"",IF(Q3_2025[[#This Row],[Stuksprijs]]=Q3_2025[[#This Row],[Artikelprijs]],"Prijs gelijk","Prijs wijkt af"),"")</f>
        <v>Prijs wijkt af</v>
      </c>
      <c r="L267" t="str">
        <f>IF(Q3_2025[[#This Row],[Relatiekorting percentage]]=0,
    "Nvt",
    IF(Q3_2025[[#This Row],[Brutobedrag 2]] &lt; Q3_2025[[#This Row],[Bruto - Rel.korting]],
        "Nee",
        "Ja"))</f>
        <v>Nvt</v>
      </c>
      <c r="M267" s="10">
        <f>IF(Q3_2025[[#This Row],[Artikelprijs]]&lt;&gt;"",Q3_2025[[#This Row],[Artikelprijs]],Q3_2025[[#This Row],[Stuksprijs]])</f>
        <v>106.8625</v>
      </c>
      <c r="N267" s="10">
        <f>Q3_2025[[#This Row],[Besteld]]*Q3_2025[[#This Row],[Prijs 2]]</f>
        <v>106.8625</v>
      </c>
      <c r="O267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267" s="3"/>
      <c r="W267"/>
      <c r="AB267"/>
    </row>
    <row r="268" spans="1:28" x14ac:dyDescent="0.3">
      <c r="A268" t="s">
        <v>755</v>
      </c>
      <c r="B268">
        <v>5022048</v>
      </c>
      <c r="C268" t="s">
        <v>578</v>
      </c>
      <c r="D268">
        <v>1</v>
      </c>
      <c r="E268" s="10">
        <v>521.69000000000005</v>
      </c>
      <c r="F268" s="10">
        <v>521.69000000000005</v>
      </c>
      <c r="G268" s="10">
        <v>521.69000000000005</v>
      </c>
      <c r="H268">
        <v>0</v>
      </c>
      <c r="I268" s="51" t="str">
        <f>_xlfn.XLOOKUP(Q3_2025[[#This Row],[Artikelnr]],Artikel_prijzen[Artnr],Artikel_prijzen[Groep],"")</f>
        <v>Elektra</v>
      </c>
      <c r="J268" s="10">
        <f>_xlfn.XLOOKUP(Q3_2025[[#This Row],[Artikelnr]],Artikel_prijzen[Artnr],Artikel_prijzen[Prijs 2025],"")</f>
        <v>417.15</v>
      </c>
      <c r="K268" t="str">
        <f>IF(Q3_2025[[#This Row],[Artikelprijs]]&lt;&gt;"",IF(Q3_2025[[#This Row],[Stuksprijs]]=Q3_2025[[#This Row],[Artikelprijs]],"Prijs gelijk","Prijs wijkt af"),"")</f>
        <v>Prijs wijkt af</v>
      </c>
      <c r="L268" t="str">
        <f>IF(Q3_2025[[#This Row],[Relatiekorting percentage]]=0,
    "Nvt",
    IF(Q3_2025[[#This Row],[Brutobedrag 2]] &lt; Q3_2025[[#This Row],[Bruto - Rel.korting]],
        "Nee",
        "Ja"))</f>
        <v>Nvt</v>
      </c>
      <c r="M268" s="10">
        <f>IF(Q3_2025[[#This Row],[Artikelprijs]]&lt;&gt;"",Q3_2025[[#This Row],[Artikelprijs]],Q3_2025[[#This Row],[Stuksprijs]])</f>
        <v>417.15</v>
      </c>
      <c r="N268" s="10">
        <f>Q3_2025[[#This Row],[Besteld]]*Q3_2025[[#This Row],[Prijs 2]]</f>
        <v>417.15</v>
      </c>
      <c r="O268" s="10">
        <f>IF(Q3_2025[[#This Row],[Brutobedrag 2]]&lt;Q3_2025[[#This Row],[Bruto - Rel.korting]],Q3_2025[[#This Row],[Brutobedrag 2]],Q3_2025[[#This Row],[Brutobedrag 2]]*(100-Q3_2025[[#This Row],[Relatiekorting percentage]])/100)</f>
        <v>417.15</v>
      </c>
      <c r="R268" s="3"/>
      <c r="W268"/>
      <c r="AB268"/>
    </row>
    <row r="269" spans="1:28" x14ac:dyDescent="0.3">
      <c r="A269" t="s">
        <v>755</v>
      </c>
      <c r="B269">
        <v>5021030</v>
      </c>
      <c r="C269" t="s">
        <v>546</v>
      </c>
      <c r="D269">
        <v>1</v>
      </c>
      <c r="E269" s="10">
        <v>175</v>
      </c>
      <c r="F269" s="10">
        <v>175</v>
      </c>
      <c r="G269" s="10">
        <v>175</v>
      </c>
      <c r="H269">
        <v>0</v>
      </c>
      <c r="I269" s="51" t="str">
        <f>_xlfn.XLOOKUP(Q3_2025[[#This Row],[Artikelnr]],Artikel_prijzen[Artnr],Artikel_prijzen[Groep],"")</f>
        <v>Elektra</v>
      </c>
      <c r="J269" s="10">
        <f>_xlfn.XLOOKUP(Q3_2025[[#This Row],[Artikelnr]],Artikel_prijzen[Artnr],Artikel_prijzen[Prijs 2025],"")</f>
        <v>106.8625</v>
      </c>
      <c r="K269" t="str">
        <f>IF(Q3_2025[[#This Row],[Artikelprijs]]&lt;&gt;"",IF(Q3_2025[[#This Row],[Stuksprijs]]=Q3_2025[[#This Row],[Artikelprijs]],"Prijs gelijk","Prijs wijkt af"),"")</f>
        <v>Prijs wijkt af</v>
      </c>
      <c r="L269" t="str">
        <f>IF(Q3_2025[[#This Row],[Relatiekorting percentage]]=0,
    "Nvt",
    IF(Q3_2025[[#This Row],[Brutobedrag 2]] &lt; Q3_2025[[#This Row],[Bruto - Rel.korting]],
        "Nee",
        "Ja"))</f>
        <v>Nvt</v>
      </c>
      <c r="M269" s="10">
        <f>IF(Q3_2025[[#This Row],[Artikelprijs]]&lt;&gt;"",Q3_2025[[#This Row],[Artikelprijs]],Q3_2025[[#This Row],[Stuksprijs]])</f>
        <v>106.8625</v>
      </c>
      <c r="N269" s="10">
        <f>Q3_2025[[#This Row],[Besteld]]*Q3_2025[[#This Row],[Prijs 2]]</f>
        <v>106.8625</v>
      </c>
      <c r="O269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269" s="3"/>
      <c r="W269"/>
      <c r="AB269"/>
    </row>
    <row r="270" spans="1:28" x14ac:dyDescent="0.3">
      <c r="A270" t="s">
        <v>755</v>
      </c>
      <c r="B270">
        <v>5022046</v>
      </c>
      <c r="C270" t="s">
        <v>554</v>
      </c>
      <c r="D270">
        <v>1</v>
      </c>
      <c r="E270" s="10">
        <v>416.72</v>
      </c>
      <c r="F270" s="10">
        <v>416.72</v>
      </c>
      <c r="G270" s="10">
        <v>416.72</v>
      </c>
      <c r="H270">
        <v>0</v>
      </c>
      <c r="I270" s="51" t="str">
        <f>_xlfn.XLOOKUP(Q3_2025[[#This Row],[Artikelnr]],Artikel_prijzen[Artnr],Artikel_prijzen[Groep],"")</f>
        <v>Elektra</v>
      </c>
      <c r="J270" s="10">
        <f>_xlfn.XLOOKUP(Q3_2025[[#This Row],[Artikelnr]],Artikel_prijzen[Artnr],Artikel_prijzen[Prijs 2025],"")</f>
        <v>329.6</v>
      </c>
      <c r="K270" t="str">
        <f>IF(Q3_2025[[#This Row],[Artikelprijs]]&lt;&gt;"",IF(Q3_2025[[#This Row],[Stuksprijs]]=Q3_2025[[#This Row],[Artikelprijs]],"Prijs gelijk","Prijs wijkt af"),"")</f>
        <v>Prijs wijkt af</v>
      </c>
      <c r="L270" t="str">
        <f>IF(Q3_2025[[#This Row],[Relatiekorting percentage]]=0,
    "Nvt",
    IF(Q3_2025[[#This Row],[Brutobedrag 2]] &lt; Q3_2025[[#This Row],[Bruto - Rel.korting]],
        "Nee",
        "Ja"))</f>
        <v>Nvt</v>
      </c>
      <c r="M270" s="10">
        <f>IF(Q3_2025[[#This Row],[Artikelprijs]]&lt;&gt;"",Q3_2025[[#This Row],[Artikelprijs]],Q3_2025[[#This Row],[Stuksprijs]])</f>
        <v>329.6</v>
      </c>
      <c r="N270" s="10">
        <f>Q3_2025[[#This Row],[Besteld]]*Q3_2025[[#This Row],[Prijs 2]]</f>
        <v>329.6</v>
      </c>
      <c r="O270" s="10">
        <f>IF(Q3_2025[[#This Row],[Brutobedrag 2]]&lt;Q3_2025[[#This Row],[Bruto - Rel.korting]],Q3_2025[[#This Row],[Brutobedrag 2]],Q3_2025[[#This Row],[Brutobedrag 2]]*(100-Q3_2025[[#This Row],[Relatiekorting percentage]])/100)</f>
        <v>329.6</v>
      </c>
      <c r="R270" s="3"/>
      <c r="W270"/>
      <c r="AB270"/>
    </row>
    <row r="271" spans="1:28" x14ac:dyDescent="0.3">
      <c r="A271" t="s">
        <v>755</v>
      </c>
      <c r="B271">
        <v>5021030</v>
      </c>
      <c r="C271" t="s">
        <v>546</v>
      </c>
      <c r="D271">
        <v>1</v>
      </c>
      <c r="E271" s="10">
        <v>175</v>
      </c>
      <c r="F271" s="10">
        <v>175</v>
      </c>
      <c r="G271" s="10">
        <v>175</v>
      </c>
      <c r="H271">
        <v>0</v>
      </c>
      <c r="I271" s="51" t="str">
        <f>_xlfn.XLOOKUP(Q3_2025[[#This Row],[Artikelnr]],Artikel_prijzen[Artnr],Artikel_prijzen[Groep],"")</f>
        <v>Elektra</v>
      </c>
      <c r="J271" s="10">
        <f>_xlfn.XLOOKUP(Q3_2025[[#This Row],[Artikelnr]],Artikel_prijzen[Artnr],Artikel_prijzen[Prijs 2025],"")</f>
        <v>106.8625</v>
      </c>
      <c r="K271" t="str">
        <f>IF(Q3_2025[[#This Row],[Artikelprijs]]&lt;&gt;"",IF(Q3_2025[[#This Row],[Stuksprijs]]=Q3_2025[[#This Row],[Artikelprijs]],"Prijs gelijk","Prijs wijkt af"),"")</f>
        <v>Prijs wijkt af</v>
      </c>
      <c r="L271" t="str">
        <f>IF(Q3_2025[[#This Row],[Relatiekorting percentage]]=0,
    "Nvt",
    IF(Q3_2025[[#This Row],[Brutobedrag 2]] &lt; Q3_2025[[#This Row],[Bruto - Rel.korting]],
        "Nee",
        "Ja"))</f>
        <v>Nvt</v>
      </c>
      <c r="M271" s="10">
        <f>IF(Q3_2025[[#This Row],[Artikelprijs]]&lt;&gt;"",Q3_2025[[#This Row],[Artikelprijs]],Q3_2025[[#This Row],[Stuksprijs]])</f>
        <v>106.8625</v>
      </c>
      <c r="N271" s="10">
        <f>Q3_2025[[#This Row],[Besteld]]*Q3_2025[[#This Row],[Prijs 2]]</f>
        <v>106.8625</v>
      </c>
      <c r="O271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271" s="3"/>
      <c r="W271"/>
      <c r="AB271"/>
    </row>
    <row r="272" spans="1:28" x14ac:dyDescent="0.3">
      <c r="A272" t="s">
        <v>755</v>
      </c>
      <c r="B272">
        <v>5022030</v>
      </c>
      <c r="C272" t="s">
        <v>500</v>
      </c>
      <c r="D272">
        <v>1</v>
      </c>
      <c r="E272" s="10">
        <v>560.49</v>
      </c>
      <c r="F272" s="10">
        <v>560.49</v>
      </c>
      <c r="G272" s="10">
        <v>560.49</v>
      </c>
      <c r="H272">
        <v>0</v>
      </c>
      <c r="I272" s="51" t="str">
        <f>_xlfn.XLOOKUP(Q3_2025[[#This Row],[Artikelnr]],Artikel_prijzen[Artnr],Artikel_prijzen[Groep],"")</f>
        <v>Elektra</v>
      </c>
      <c r="J272" s="10">
        <f>_xlfn.XLOOKUP(Q3_2025[[#This Row],[Artikelnr]],Artikel_prijzen[Artnr],Artikel_prijzen[Prijs 2025],"")</f>
        <v>386.25</v>
      </c>
      <c r="K272" t="str">
        <f>IF(Q3_2025[[#This Row],[Artikelprijs]]&lt;&gt;"",IF(Q3_2025[[#This Row],[Stuksprijs]]=Q3_2025[[#This Row],[Artikelprijs]],"Prijs gelijk","Prijs wijkt af"),"")</f>
        <v>Prijs wijkt af</v>
      </c>
      <c r="L272" t="str">
        <f>IF(Q3_2025[[#This Row],[Relatiekorting percentage]]=0,
    "Nvt",
    IF(Q3_2025[[#This Row],[Brutobedrag 2]] &lt; Q3_2025[[#This Row],[Bruto - Rel.korting]],
        "Nee",
        "Ja"))</f>
        <v>Nvt</v>
      </c>
      <c r="M272" s="10">
        <f>IF(Q3_2025[[#This Row],[Artikelprijs]]&lt;&gt;"",Q3_2025[[#This Row],[Artikelprijs]],Q3_2025[[#This Row],[Stuksprijs]])</f>
        <v>386.25</v>
      </c>
      <c r="N272" s="10">
        <f>Q3_2025[[#This Row],[Besteld]]*Q3_2025[[#This Row],[Prijs 2]]</f>
        <v>386.25</v>
      </c>
      <c r="O272" s="10">
        <f>IF(Q3_2025[[#This Row],[Brutobedrag 2]]&lt;Q3_2025[[#This Row],[Bruto - Rel.korting]],Q3_2025[[#This Row],[Brutobedrag 2]],Q3_2025[[#This Row],[Brutobedrag 2]]*(100-Q3_2025[[#This Row],[Relatiekorting percentage]])/100)</f>
        <v>386.25</v>
      </c>
      <c r="R272" s="3"/>
      <c r="W272"/>
      <c r="AB272"/>
    </row>
    <row r="273" spans="1:28" x14ac:dyDescent="0.3">
      <c r="A273" t="s">
        <v>755</v>
      </c>
      <c r="B273">
        <v>5022032</v>
      </c>
      <c r="C273" t="s">
        <v>503</v>
      </c>
      <c r="D273">
        <v>1</v>
      </c>
      <c r="E273" s="10">
        <v>690.67</v>
      </c>
      <c r="F273" s="10">
        <v>690.67</v>
      </c>
      <c r="G273" s="10">
        <v>690.67</v>
      </c>
      <c r="H273">
        <v>0</v>
      </c>
      <c r="I273" s="51" t="str">
        <f>_xlfn.XLOOKUP(Q3_2025[[#This Row],[Artikelnr]],Artikel_prijzen[Artnr],Artikel_prijzen[Groep],"")</f>
        <v>Elektra</v>
      </c>
      <c r="J273" s="10">
        <f>_xlfn.XLOOKUP(Q3_2025[[#This Row],[Artikelnr]],Artikel_prijzen[Artnr],Artikel_prijzen[Prijs 2025],"")</f>
        <v>458.35</v>
      </c>
      <c r="K273" t="str">
        <f>IF(Q3_2025[[#This Row],[Artikelprijs]]&lt;&gt;"",IF(Q3_2025[[#This Row],[Stuksprijs]]=Q3_2025[[#This Row],[Artikelprijs]],"Prijs gelijk","Prijs wijkt af"),"")</f>
        <v>Prijs wijkt af</v>
      </c>
      <c r="L273" t="str">
        <f>IF(Q3_2025[[#This Row],[Relatiekorting percentage]]=0,
    "Nvt",
    IF(Q3_2025[[#This Row],[Brutobedrag 2]] &lt; Q3_2025[[#This Row],[Bruto - Rel.korting]],
        "Nee",
        "Ja"))</f>
        <v>Nvt</v>
      </c>
      <c r="M273" s="10">
        <f>IF(Q3_2025[[#This Row],[Artikelprijs]]&lt;&gt;"",Q3_2025[[#This Row],[Artikelprijs]],Q3_2025[[#This Row],[Stuksprijs]])</f>
        <v>458.35</v>
      </c>
      <c r="N273" s="10">
        <f>Q3_2025[[#This Row],[Besteld]]*Q3_2025[[#This Row],[Prijs 2]]</f>
        <v>458.35</v>
      </c>
      <c r="O273" s="10">
        <f>IF(Q3_2025[[#This Row],[Brutobedrag 2]]&lt;Q3_2025[[#This Row],[Bruto - Rel.korting]],Q3_2025[[#This Row],[Brutobedrag 2]],Q3_2025[[#This Row],[Brutobedrag 2]]*(100-Q3_2025[[#This Row],[Relatiekorting percentage]])/100)</f>
        <v>458.35</v>
      </c>
      <c r="R273" s="3"/>
      <c r="W273"/>
      <c r="AB273"/>
    </row>
    <row r="274" spans="1:28" x14ac:dyDescent="0.3">
      <c r="A274" t="s">
        <v>755</v>
      </c>
      <c r="B274">
        <v>5020004</v>
      </c>
      <c r="C274" t="s">
        <v>231</v>
      </c>
      <c r="D274">
        <v>1</v>
      </c>
      <c r="E274" s="10">
        <v>77.25</v>
      </c>
      <c r="F274" s="10">
        <v>77.25</v>
      </c>
      <c r="G274" s="10">
        <v>77.25</v>
      </c>
      <c r="H274">
        <v>0</v>
      </c>
      <c r="I274" s="51" t="str">
        <f>_xlfn.XLOOKUP(Q3_2025[[#This Row],[Artikelnr]],Artikel_prijzen[Artnr],Artikel_prijzen[Groep],"")</f>
        <v/>
      </c>
      <c r="J274" s="10" t="str">
        <f>_xlfn.XLOOKUP(Q3_2025[[#This Row],[Artikelnr]],Artikel_prijzen[Artnr],Artikel_prijzen[Prijs 2025],"")</f>
        <v/>
      </c>
      <c r="K274" t="str">
        <f>IF(Q3_2025[[#This Row],[Artikelprijs]]&lt;&gt;"",IF(Q3_2025[[#This Row],[Stuksprijs]]=Q3_2025[[#This Row],[Artikelprijs]],"Prijs gelijk","Prijs wijkt af"),"")</f>
        <v/>
      </c>
      <c r="L274" t="str">
        <f>IF(Q3_2025[[#This Row],[Relatiekorting percentage]]=0,
    "Nvt",
    IF(Q3_2025[[#This Row],[Brutobedrag 2]] &lt; Q3_2025[[#This Row],[Bruto - Rel.korting]],
        "Nee",
        "Ja"))</f>
        <v>Nvt</v>
      </c>
      <c r="M274" s="10">
        <f>IF(Q3_2025[[#This Row],[Artikelprijs]]&lt;&gt;"",Q3_2025[[#This Row],[Artikelprijs]],Q3_2025[[#This Row],[Stuksprijs]])</f>
        <v>77.25</v>
      </c>
      <c r="N274" s="10">
        <f>Q3_2025[[#This Row],[Besteld]]*Q3_2025[[#This Row],[Prijs 2]]</f>
        <v>77.25</v>
      </c>
      <c r="O274" s="10">
        <f>IF(Q3_2025[[#This Row],[Brutobedrag 2]]&lt;Q3_2025[[#This Row],[Bruto - Rel.korting]],Q3_2025[[#This Row],[Brutobedrag 2]],Q3_2025[[#This Row],[Brutobedrag 2]]*(100-Q3_2025[[#This Row],[Relatiekorting percentage]])/100)</f>
        <v>77.25</v>
      </c>
      <c r="R274" s="3"/>
      <c r="W274"/>
      <c r="AB274"/>
    </row>
    <row r="275" spans="1:28" x14ac:dyDescent="0.3">
      <c r="A275" t="s">
        <v>755</v>
      </c>
      <c r="B275">
        <v>5021030</v>
      </c>
      <c r="C275" t="s">
        <v>546</v>
      </c>
      <c r="D275">
        <v>1</v>
      </c>
      <c r="E275" s="10">
        <v>175</v>
      </c>
      <c r="F275" s="10">
        <v>175</v>
      </c>
      <c r="G275" s="10">
        <v>175</v>
      </c>
      <c r="H275">
        <v>0</v>
      </c>
      <c r="I275" s="51" t="str">
        <f>_xlfn.XLOOKUP(Q3_2025[[#This Row],[Artikelnr]],Artikel_prijzen[Artnr],Artikel_prijzen[Groep],"")</f>
        <v>Elektra</v>
      </c>
      <c r="J275" s="10">
        <f>_xlfn.XLOOKUP(Q3_2025[[#This Row],[Artikelnr]],Artikel_prijzen[Artnr],Artikel_prijzen[Prijs 2025],"")</f>
        <v>106.8625</v>
      </c>
      <c r="K275" t="str">
        <f>IF(Q3_2025[[#This Row],[Artikelprijs]]&lt;&gt;"",IF(Q3_2025[[#This Row],[Stuksprijs]]=Q3_2025[[#This Row],[Artikelprijs]],"Prijs gelijk","Prijs wijkt af"),"")</f>
        <v>Prijs wijkt af</v>
      </c>
      <c r="L275" t="str">
        <f>IF(Q3_2025[[#This Row],[Relatiekorting percentage]]=0,
    "Nvt",
    IF(Q3_2025[[#This Row],[Brutobedrag 2]] &lt; Q3_2025[[#This Row],[Bruto - Rel.korting]],
        "Nee",
        "Ja"))</f>
        <v>Nvt</v>
      </c>
      <c r="M275" s="10">
        <f>IF(Q3_2025[[#This Row],[Artikelprijs]]&lt;&gt;"",Q3_2025[[#This Row],[Artikelprijs]],Q3_2025[[#This Row],[Stuksprijs]])</f>
        <v>106.8625</v>
      </c>
      <c r="N275" s="10">
        <f>Q3_2025[[#This Row],[Besteld]]*Q3_2025[[#This Row],[Prijs 2]]</f>
        <v>106.8625</v>
      </c>
      <c r="O275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275" s="3"/>
      <c r="W275"/>
      <c r="AB275"/>
    </row>
    <row r="276" spans="1:28" x14ac:dyDescent="0.3">
      <c r="A276" t="s">
        <v>755</v>
      </c>
      <c r="B276">
        <v>5022023</v>
      </c>
      <c r="C276" t="s">
        <v>489</v>
      </c>
      <c r="D276">
        <v>1</v>
      </c>
      <c r="E276" s="10">
        <v>339.47</v>
      </c>
      <c r="F276" s="10">
        <v>339.47</v>
      </c>
      <c r="G276" s="10">
        <v>339.47</v>
      </c>
      <c r="H276">
        <v>0</v>
      </c>
      <c r="I276" s="51" t="str">
        <f>_xlfn.XLOOKUP(Q3_2025[[#This Row],[Artikelnr]],Artikel_prijzen[Artnr],Artikel_prijzen[Groep],"")</f>
        <v>Elektra</v>
      </c>
      <c r="J276" s="10">
        <f>_xlfn.XLOOKUP(Q3_2025[[#This Row],[Artikelnr]],Artikel_prijzen[Artnr],Artikel_prijzen[Prijs 2025],"")</f>
        <v>252.35</v>
      </c>
      <c r="K276" t="str">
        <f>IF(Q3_2025[[#This Row],[Artikelprijs]]&lt;&gt;"",IF(Q3_2025[[#This Row],[Stuksprijs]]=Q3_2025[[#This Row],[Artikelprijs]],"Prijs gelijk","Prijs wijkt af"),"")</f>
        <v>Prijs wijkt af</v>
      </c>
      <c r="L276" t="str">
        <f>IF(Q3_2025[[#This Row],[Relatiekorting percentage]]=0,
    "Nvt",
    IF(Q3_2025[[#This Row],[Brutobedrag 2]] &lt; Q3_2025[[#This Row],[Bruto - Rel.korting]],
        "Nee",
        "Ja"))</f>
        <v>Nvt</v>
      </c>
      <c r="M276" s="10">
        <f>IF(Q3_2025[[#This Row],[Artikelprijs]]&lt;&gt;"",Q3_2025[[#This Row],[Artikelprijs]],Q3_2025[[#This Row],[Stuksprijs]])</f>
        <v>252.35</v>
      </c>
      <c r="N276" s="10">
        <f>Q3_2025[[#This Row],[Besteld]]*Q3_2025[[#This Row],[Prijs 2]]</f>
        <v>252.35</v>
      </c>
      <c r="O276" s="10">
        <f>IF(Q3_2025[[#This Row],[Brutobedrag 2]]&lt;Q3_2025[[#This Row],[Bruto - Rel.korting]],Q3_2025[[#This Row],[Brutobedrag 2]],Q3_2025[[#This Row],[Brutobedrag 2]]*(100-Q3_2025[[#This Row],[Relatiekorting percentage]])/100)</f>
        <v>252.35</v>
      </c>
      <c r="R276" s="3"/>
      <c r="W276"/>
      <c r="AB276"/>
    </row>
    <row r="277" spans="1:28" x14ac:dyDescent="0.3">
      <c r="A277" t="s">
        <v>755</v>
      </c>
      <c r="B277">
        <v>5022026</v>
      </c>
      <c r="C277" t="s">
        <v>492</v>
      </c>
      <c r="D277">
        <v>1</v>
      </c>
      <c r="E277" s="10">
        <v>403.24</v>
      </c>
      <c r="F277" s="10">
        <v>403.24</v>
      </c>
      <c r="G277" s="10">
        <v>403.24</v>
      </c>
      <c r="H277">
        <v>0</v>
      </c>
      <c r="I277" s="51" t="str">
        <f>_xlfn.XLOOKUP(Q3_2025[[#This Row],[Artikelnr]],Artikel_prijzen[Artnr],Artikel_prijzen[Groep],"")</f>
        <v>Elektra</v>
      </c>
      <c r="J277" s="10">
        <f>_xlfn.XLOOKUP(Q3_2025[[#This Row],[Artikelnr]],Artikel_prijzen[Artnr],Artikel_prijzen[Prijs 2025],"")</f>
        <v>298.7</v>
      </c>
      <c r="K277" t="str">
        <f>IF(Q3_2025[[#This Row],[Artikelprijs]]&lt;&gt;"",IF(Q3_2025[[#This Row],[Stuksprijs]]=Q3_2025[[#This Row],[Artikelprijs]],"Prijs gelijk","Prijs wijkt af"),"")</f>
        <v>Prijs wijkt af</v>
      </c>
      <c r="L277" t="str">
        <f>IF(Q3_2025[[#This Row],[Relatiekorting percentage]]=0,
    "Nvt",
    IF(Q3_2025[[#This Row],[Brutobedrag 2]] &lt; Q3_2025[[#This Row],[Bruto - Rel.korting]],
        "Nee",
        "Ja"))</f>
        <v>Nvt</v>
      </c>
      <c r="M277" s="10">
        <f>IF(Q3_2025[[#This Row],[Artikelprijs]]&lt;&gt;"",Q3_2025[[#This Row],[Artikelprijs]],Q3_2025[[#This Row],[Stuksprijs]])</f>
        <v>298.7</v>
      </c>
      <c r="N277" s="10">
        <f>Q3_2025[[#This Row],[Besteld]]*Q3_2025[[#This Row],[Prijs 2]]</f>
        <v>298.7</v>
      </c>
      <c r="O277" s="10">
        <f>IF(Q3_2025[[#This Row],[Brutobedrag 2]]&lt;Q3_2025[[#This Row],[Bruto - Rel.korting]],Q3_2025[[#This Row],[Brutobedrag 2]],Q3_2025[[#This Row],[Brutobedrag 2]]*(100-Q3_2025[[#This Row],[Relatiekorting percentage]])/100)</f>
        <v>298.7</v>
      </c>
      <c r="R277" s="3"/>
      <c r="W277"/>
      <c r="AB277"/>
    </row>
    <row r="278" spans="1:28" x14ac:dyDescent="0.3">
      <c r="A278" t="s">
        <v>755</v>
      </c>
      <c r="B278">
        <v>5020004</v>
      </c>
      <c r="C278" t="s">
        <v>231</v>
      </c>
      <c r="D278">
        <v>1</v>
      </c>
      <c r="E278" s="10">
        <v>77.25</v>
      </c>
      <c r="F278" s="10">
        <v>77.25</v>
      </c>
      <c r="G278" s="10">
        <v>77.25</v>
      </c>
      <c r="H278">
        <v>0</v>
      </c>
      <c r="I278" s="51" t="str">
        <f>_xlfn.XLOOKUP(Q3_2025[[#This Row],[Artikelnr]],Artikel_prijzen[Artnr],Artikel_prijzen[Groep],"")</f>
        <v/>
      </c>
      <c r="J278" s="10" t="str">
        <f>_xlfn.XLOOKUP(Q3_2025[[#This Row],[Artikelnr]],Artikel_prijzen[Artnr],Artikel_prijzen[Prijs 2025],"")</f>
        <v/>
      </c>
      <c r="K278" t="str">
        <f>IF(Q3_2025[[#This Row],[Artikelprijs]]&lt;&gt;"",IF(Q3_2025[[#This Row],[Stuksprijs]]=Q3_2025[[#This Row],[Artikelprijs]],"Prijs gelijk","Prijs wijkt af"),"")</f>
        <v/>
      </c>
      <c r="L278" t="str">
        <f>IF(Q3_2025[[#This Row],[Relatiekorting percentage]]=0,
    "Nvt",
    IF(Q3_2025[[#This Row],[Brutobedrag 2]] &lt; Q3_2025[[#This Row],[Bruto - Rel.korting]],
        "Nee",
        "Ja"))</f>
        <v>Nvt</v>
      </c>
      <c r="M278" s="10">
        <f>IF(Q3_2025[[#This Row],[Artikelprijs]]&lt;&gt;"",Q3_2025[[#This Row],[Artikelprijs]],Q3_2025[[#This Row],[Stuksprijs]])</f>
        <v>77.25</v>
      </c>
      <c r="N278" s="10">
        <f>Q3_2025[[#This Row],[Besteld]]*Q3_2025[[#This Row],[Prijs 2]]</f>
        <v>77.25</v>
      </c>
      <c r="O278" s="10">
        <f>IF(Q3_2025[[#This Row],[Brutobedrag 2]]&lt;Q3_2025[[#This Row],[Bruto - Rel.korting]],Q3_2025[[#This Row],[Brutobedrag 2]],Q3_2025[[#This Row],[Brutobedrag 2]]*(100-Q3_2025[[#This Row],[Relatiekorting percentage]])/100)</f>
        <v>77.25</v>
      </c>
      <c r="R278" s="3"/>
      <c r="W278"/>
      <c r="AB278"/>
    </row>
    <row r="279" spans="1:28" x14ac:dyDescent="0.3">
      <c r="A279" t="s">
        <v>755</v>
      </c>
      <c r="B279">
        <v>5022030</v>
      </c>
      <c r="C279" t="s">
        <v>500</v>
      </c>
      <c r="D279">
        <v>1</v>
      </c>
      <c r="E279" s="10">
        <v>560.49</v>
      </c>
      <c r="F279" s="10">
        <v>560.49</v>
      </c>
      <c r="G279" s="10">
        <v>560.49</v>
      </c>
      <c r="H279">
        <v>0</v>
      </c>
      <c r="I279" s="51" t="str">
        <f>_xlfn.XLOOKUP(Q3_2025[[#This Row],[Artikelnr]],Artikel_prijzen[Artnr],Artikel_prijzen[Groep],"")</f>
        <v>Elektra</v>
      </c>
      <c r="J279" s="10">
        <f>_xlfn.XLOOKUP(Q3_2025[[#This Row],[Artikelnr]],Artikel_prijzen[Artnr],Artikel_prijzen[Prijs 2025],"")</f>
        <v>386.25</v>
      </c>
      <c r="K279" t="str">
        <f>IF(Q3_2025[[#This Row],[Artikelprijs]]&lt;&gt;"",IF(Q3_2025[[#This Row],[Stuksprijs]]=Q3_2025[[#This Row],[Artikelprijs]],"Prijs gelijk","Prijs wijkt af"),"")</f>
        <v>Prijs wijkt af</v>
      </c>
      <c r="L279" t="str">
        <f>IF(Q3_2025[[#This Row],[Relatiekorting percentage]]=0,
    "Nvt",
    IF(Q3_2025[[#This Row],[Brutobedrag 2]] &lt; Q3_2025[[#This Row],[Bruto - Rel.korting]],
        "Nee",
        "Ja"))</f>
        <v>Nvt</v>
      </c>
      <c r="M279" s="10">
        <f>IF(Q3_2025[[#This Row],[Artikelprijs]]&lt;&gt;"",Q3_2025[[#This Row],[Artikelprijs]],Q3_2025[[#This Row],[Stuksprijs]])</f>
        <v>386.25</v>
      </c>
      <c r="N279" s="10">
        <f>Q3_2025[[#This Row],[Besteld]]*Q3_2025[[#This Row],[Prijs 2]]</f>
        <v>386.25</v>
      </c>
      <c r="O279" s="10">
        <f>IF(Q3_2025[[#This Row],[Brutobedrag 2]]&lt;Q3_2025[[#This Row],[Bruto - Rel.korting]],Q3_2025[[#This Row],[Brutobedrag 2]],Q3_2025[[#This Row],[Brutobedrag 2]]*(100-Q3_2025[[#This Row],[Relatiekorting percentage]])/100)</f>
        <v>386.25</v>
      </c>
      <c r="R279" s="3"/>
      <c r="W279"/>
      <c r="AB279"/>
    </row>
    <row r="280" spans="1:28" x14ac:dyDescent="0.3">
      <c r="A280" t="s">
        <v>755</v>
      </c>
      <c r="B280">
        <v>5022046</v>
      </c>
      <c r="C280" t="s">
        <v>554</v>
      </c>
      <c r="D280">
        <v>1</v>
      </c>
      <c r="E280" s="10">
        <v>416.72</v>
      </c>
      <c r="F280" s="10">
        <v>416.72</v>
      </c>
      <c r="G280" s="10">
        <v>416.72</v>
      </c>
      <c r="H280">
        <v>0</v>
      </c>
      <c r="I280" s="51" t="str">
        <f>_xlfn.XLOOKUP(Q3_2025[[#This Row],[Artikelnr]],Artikel_prijzen[Artnr],Artikel_prijzen[Groep],"")</f>
        <v>Elektra</v>
      </c>
      <c r="J280" s="10">
        <f>_xlfn.XLOOKUP(Q3_2025[[#This Row],[Artikelnr]],Artikel_prijzen[Artnr],Artikel_prijzen[Prijs 2025],"")</f>
        <v>329.6</v>
      </c>
      <c r="K280" t="str">
        <f>IF(Q3_2025[[#This Row],[Artikelprijs]]&lt;&gt;"",IF(Q3_2025[[#This Row],[Stuksprijs]]=Q3_2025[[#This Row],[Artikelprijs]],"Prijs gelijk","Prijs wijkt af"),"")</f>
        <v>Prijs wijkt af</v>
      </c>
      <c r="L280" t="str">
        <f>IF(Q3_2025[[#This Row],[Relatiekorting percentage]]=0,
    "Nvt",
    IF(Q3_2025[[#This Row],[Brutobedrag 2]] &lt; Q3_2025[[#This Row],[Bruto - Rel.korting]],
        "Nee",
        "Ja"))</f>
        <v>Nvt</v>
      </c>
      <c r="M280" s="10">
        <f>IF(Q3_2025[[#This Row],[Artikelprijs]]&lt;&gt;"",Q3_2025[[#This Row],[Artikelprijs]],Q3_2025[[#This Row],[Stuksprijs]])</f>
        <v>329.6</v>
      </c>
      <c r="N280" s="10">
        <f>Q3_2025[[#This Row],[Besteld]]*Q3_2025[[#This Row],[Prijs 2]]</f>
        <v>329.6</v>
      </c>
      <c r="O280" s="10">
        <f>IF(Q3_2025[[#This Row],[Brutobedrag 2]]&lt;Q3_2025[[#This Row],[Bruto - Rel.korting]],Q3_2025[[#This Row],[Brutobedrag 2]],Q3_2025[[#This Row],[Brutobedrag 2]]*(100-Q3_2025[[#This Row],[Relatiekorting percentage]])/100)</f>
        <v>329.6</v>
      </c>
      <c r="R280" s="3"/>
      <c r="W280"/>
      <c r="AB280"/>
    </row>
    <row r="281" spans="1:28" x14ac:dyDescent="0.3">
      <c r="A281" t="s">
        <v>755</v>
      </c>
      <c r="B281">
        <v>5021030</v>
      </c>
      <c r="C281" t="s">
        <v>546</v>
      </c>
      <c r="D281">
        <v>1</v>
      </c>
      <c r="E281" s="10">
        <v>175</v>
      </c>
      <c r="F281" s="10">
        <v>175</v>
      </c>
      <c r="G281" s="10">
        <v>175</v>
      </c>
      <c r="H281">
        <v>0</v>
      </c>
      <c r="I281" s="51" t="str">
        <f>_xlfn.XLOOKUP(Q3_2025[[#This Row],[Artikelnr]],Artikel_prijzen[Artnr],Artikel_prijzen[Groep],"")</f>
        <v>Elektra</v>
      </c>
      <c r="J281" s="10">
        <f>_xlfn.XLOOKUP(Q3_2025[[#This Row],[Artikelnr]],Artikel_prijzen[Artnr],Artikel_prijzen[Prijs 2025],"")</f>
        <v>106.8625</v>
      </c>
      <c r="K281" t="str">
        <f>IF(Q3_2025[[#This Row],[Artikelprijs]]&lt;&gt;"",IF(Q3_2025[[#This Row],[Stuksprijs]]=Q3_2025[[#This Row],[Artikelprijs]],"Prijs gelijk","Prijs wijkt af"),"")</f>
        <v>Prijs wijkt af</v>
      </c>
      <c r="L281" t="str">
        <f>IF(Q3_2025[[#This Row],[Relatiekorting percentage]]=0,
    "Nvt",
    IF(Q3_2025[[#This Row],[Brutobedrag 2]] &lt; Q3_2025[[#This Row],[Bruto - Rel.korting]],
        "Nee",
        "Ja"))</f>
        <v>Nvt</v>
      </c>
      <c r="M281" s="10">
        <f>IF(Q3_2025[[#This Row],[Artikelprijs]]&lt;&gt;"",Q3_2025[[#This Row],[Artikelprijs]],Q3_2025[[#This Row],[Stuksprijs]])</f>
        <v>106.8625</v>
      </c>
      <c r="N281" s="10">
        <f>Q3_2025[[#This Row],[Besteld]]*Q3_2025[[#This Row],[Prijs 2]]</f>
        <v>106.8625</v>
      </c>
      <c r="O281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281" s="3"/>
      <c r="W281"/>
      <c r="AB281"/>
    </row>
    <row r="282" spans="1:28" x14ac:dyDescent="0.3">
      <c r="A282" t="s">
        <v>755</v>
      </c>
      <c r="B282">
        <v>5021030</v>
      </c>
      <c r="C282" t="s">
        <v>546</v>
      </c>
      <c r="D282">
        <v>2</v>
      </c>
      <c r="E282" s="10">
        <v>175</v>
      </c>
      <c r="F282" s="10">
        <v>350</v>
      </c>
      <c r="G282" s="10">
        <v>350</v>
      </c>
      <c r="H282">
        <v>0</v>
      </c>
      <c r="I282" s="51" t="str">
        <f>_xlfn.XLOOKUP(Q3_2025[[#This Row],[Artikelnr]],Artikel_prijzen[Artnr],Artikel_prijzen[Groep],"")</f>
        <v>Elektra</v>
      </c>
      <c r="J282" s="10">
        <f>_xlfn.XLOOKUP(Q3_2025[[#This Row],[Artikelnr]],Artikel_prijzen[Artnr],Artikel_prijzen[Prijs 2025],"")</f>
        <v>106.8625</v>
      </c>
      <c r="K282" t="str">
        <f>IF(Q3_2025[[#This Row],[Artikelprijs]]&lt;&gt;"",IF(Q3_2025[[#This Row],[Stuksprijs]]=Q3_2025[[#This Row],[Artikelprijs]],"Prijs gelijk","Prijs wijkt af"),"")</f>
        <v>Prijs wijkt af</v>
      </c>
      <c r="L282" t="str">
        <f>IF(Q3_2025[[#This Row],[Relatiekorting percentage]]=0,
    "Nvt",
    IF(Q3_2025[[#This Row],[Brutobedrag 2]] &lt; Q3_2025[[#This Row],[Bruto - Rel.korting]],
        "Nee",
        "Ja"))</f>
        <v>Nvt</v>
      </c>
      <c r="M282" s="10">
        <f>IF(Q3_2025[[#This Row],[Artikelprijs]]&lt;&gt;"",Q3_2025[[#This Row],[Artikelprijs]],Q3_2025[[#This Row],[Stuksprijs]])</f>
        <v>106.8625</v>
      </c>
      <c r="N282" s="10">
        <f>Q3_2025[[#This Row],[Besteld]]*Q3_2025[[#This Row],[Prijs 2]]</f>
        <v>213.72499999999999</v>
      </c>
      <c r="O282" s="10">
        <f>IF(Q3_2025[[#This Row],[Brutobedrag 2]]&lt;Q3_2025[[#This Row],[Bruto - Rel.korting]],Q3_2025[[#This Row],[Brutobedrag 2]],Q3_2025[[#This Row],[Brutobedrag 2]]*(100-Q3_2025[[#This Row],[Relatiekorting percentage]])/100)</f>
        <v>213.72499999999999</v>
      </c>
      <c r="R282" s="3"/>
      <c r="W282"/>
      <c r="AB282"/>
    </row>
    <row r="283" spans="1:28" x14ac:dyDescent="0.3">
      <c r="A283" t="s">
        <v>755</v>
      </c>
      <c r="B283">
        <v>5022054</v>
      </c>
      <c r="C283" t="s">
        <v>557</v>
      </c>
      <c r="D283">
        <v>1</v>
      </c>
      <c r="E283" s="10">
        <v>891.52</v>
      </c>
      <c r="F283" s="10">
        <v>891.52</v>
      </c>
      <c r="G283" s="10">
        <v>891.52</v>
      </c>
      <c r="H283">
        <v>0</v>
      </c>
      <c r="I283" s="51" t="str">
        <f>_xlfn.XLOOKUP(Q3_2025[[#This Row],[Artikelnr]],Artikel_prijzen[Artnr],Artikel_prijzen[Groep],"")</f>
        <v>Elektra</v>
      </c>
      <c r="J283" s="10">
        <f>_xlfn.XLOOKUP(Q3_2025[[#This Row],[Artikelnr]],Artikel_prijzen[Artnr],Artikel_prijzen[Prijs 2025],"")</f>
        <v>659.2</v>
      </c>
      <c r="K283" t="str">
        <f>IF(Q3_2025[[#This Row],[Artikelprijs]]&lt;&gt;"",IF(Q3_2025[[#This Row],[Stuksprijs]]=Q3_2025[[#This Row],[Artikelprijs]],"Prijs gelijk","Prijs wijkt af"),"")</f>
        <v>Prijs wijkt af</v>
      </c>
      <c r="L283" t="str">
        <f>IF(Q3_2025[[#This Row],[Relatiekorting percentage]]=0,
    "Nvt",
    IF(Q3_2025[[#This Row],[Brutobedrag 2]] &lt; Q3_2025[[#This Row],[Bruto - Rel.korting]],
        "Nee",
        "Ja"))</f>
        <v>Nvt</v>
      </c>
      <c r="M283" s="10">
        <f>IF(Q3_2025[[#This Row],[Artikelprijs]]&lt;&gt;"",Q3_2025[[#This Row],[Artikelprijs]],Q3_2025[[#This Row],[Stuksprijs]])</f>
        <v>659.2</v>
      </c>
      <c r="N283" s="10">
        <f>Q3_2025[[#This Row],[Besteld]]*Q3_2025[[#This Row],[Prijs 2]]</f>
        <v>659.2</v>
      </c>
      <c r="O283" s="10">
        <f>IF(Q3_2025[[#This Row],[Brutobedrag 2]]&lt;Q3_2025[[#This Row],[Bruto - Rel.korting]],Q3_2025[[#This Row],[Brutobedrag 2]],Q3_2025[[#This Row],[Brutobedrag 2]]*(100-Q3_2025[[#This Row],[Relatiekorting percentage]])/100)</f>
        <v>659.2</v>
      </c>
      <c r="R283" s="3"/>
      <c r="W283"/>
      <c r="AB283"/>
    </row>
    <row r="284" spans="1:28" x14ac:dyDescent="0.3">
      <c r="A284" t="s">
        <v>755</v>
      </c>
      <c r="B284">
        <v>5021030</v>
      </c>
      <c r="C284" t="s">
        <v>546</v>
      </c>
      <c r="D284">
        <v>1</v>
      </c>
      <c r="E284" s="10">
        <v>175</v>
      </c>
      <c r="F284" s="10">
        <v>175</v>
      </c>
      <c r="G284" s="10">
        <v>175</v>
      </c>
      <c r="H284">
        <v>0</v>
      </c>
      <c r="I284" s="51" t="str">
        <f>_xlfn.XLOOKUP(Q3_2025[[#This Row],[Artikelnr]],Artikel_prijzen[Artnr],Artikel_prijzen[Groep],"")</f>
        <v>Elektra</v>
      </c>
      <c r="J284" s="10">
        <f>_xlfn.XLOOKUP(Q3_2025[[#This Row],[Artikelnr]],Artikel_prijzen[Artnr],Artikel_prijzen[Prijs 2025],"")</f>
        <v>106.8625</v>
      </c>
      <c r="K284" t="str">
        <f>IF(Q3_2025[[#This Row],[Artikelprijs]]&lt;&gt;"",IF(Q3_2025[[#This Row],[Stuksprijs]]=Q3_2025[[#This Row],[Artikelprijs]],"Prijs gelijk","Prijs wijkt af"),"")</f>
        <v>Prijs wijkt af</v>
      </c>
      <c r="L284" t="str">
        <f>IF(Q3_2025[[#This Row],[Relatiekorting percentage]]=0,
    "Nvt",
    IF(Q3_2025[[#This Row],[Brutobedrag 2]] &lt; Q3_2025[[#This Row],[Bruto - Rel.korting]],
        "Nee",
        "Ja"))</f>
        <v>Nvt</v>
      </c>
      <c r="M284" s="10">
        <f>IF(Q3_2025[[#This Row],[Artikelprijs]]&lt;&gt;"",Q3_2025[[#This Row],[Artikelprijs]],Q3_2025[[#This Row],[Stuksprijs]])</f>
        <v>106.8625</v>
      </c>
      <c r="N284" s="10">
        <f>Q3_2025[[#This Row],[Besteld]]*Q3_2025[[#This Row],[Prijs 2]]</f>
        <v>106.8625</v>
      </c>
      <c r="O284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284" s="3"/>
      <c r="W284"/>
      <c r="AB284"/>
    </row>
    <row r="285" spans="1:28" x14ac:dyDescent="0.3">
      <c r="A285" t="s">
        <v>755</v>
      </c>
      <c r="B285">
        <v>5021030</v>
      </c>
      <c r="C285" t="s">
        <v>546</v>
      </c>
      <c r="D285">
        <v>1</v>
      </c>
      <c r="E285" s="10">
        <v>175</v>
      </c>
      <c r="F285" s="10">
        <v>175</v>
      </c>
      <c r="G285" s="10">
        <v>175</v>
      </c>
      <c r="H285">
        <v>0</v>
      </c>
      <c r="I285" s="51" t="str">
        <f>_xlfn.XLOOKUP(Q3_2025[[#This Row],[Artikelnr]],Artikel_prijzen[Artnr],Artikel_prijzen[Groep],"")</f>
        <v>Elektra</v>
      </c>
      <c r="J285" s="10">
        <f>_xlfn.XLOOKUP(Q3_2025[[#This Row],[Artikelnr]],Artikel_prijzen[Artnr],Artikel_prijzen[Prijs 2025],"")</f>
        <v>106.8625</v>
      </c>
      <c r="K285" t="str">
        <f>IF(Q3_2025[[#This Row],[Artikelprijs]]&lt;&gt;"",IF(Q3_2025[[#This Row],[Stuksprijs]]=Q3_2025[[#This Row],[Artikelprijs]],"Prijs gelijk","Prijs wijkt af"),"")</f>
        <v>Prijs wijkt af</v>
      </c>
      <c r="L285" t="str">
        <f>IF(Q3_2025[[#This Row],[Relatiekorting percentage]]=0,
    "Nvt",
    IF(Q3_2025[[#This Row],[Brutobedrag 2]] &lt; Q3_2025[[#This Row],[Bruto - Rel.korting]],
        "Nee",
        "Ja"))</f>
        <v>Nvt</v>
      </c>
      <c r="M285" s="10">
        <f>IF(Q3_2025[[#This Row],[Artikelprijs]]&lt;&gt;"",Q3_2025[[#This Row],[Artikelprijs]],Q3_2025[[#This Row],[Stuksprijs]])</f>
        <v>106.8625</v>
      </c>
      <c r="N285" s="10">
        <f>Q3_2025[[#This Row],[Besteld]]*Q3_2025[[#This Row],[Prijs 2]]</f>
        <v>106.8625</v>
      </c>
      <c r="O285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285" s="3"/>
      <c r="W285"/>
      <c r="AB285"/>
    </row>
    <row r="286" spans="1:28" x14ac:dyDescent="0.3">
      <c r="A286" t="s">
        <v>755</v>
      </c>
      <c r="B286">
        <v>5022046</v>
      </c>
      <c r="C286" t="s">
        <v>554</v>
      </c>
      <c r="D286">
        <v>1</v>
      </c>
      <c r="E286" s="10">
        <v>416.72</v>
      </c>
      <c r="F286" s="10">
        <v>416.72</v>
      </c>
      <c r="G286" s="10">
        <v>416.72</v>
      </c>
      <c r="H286">
        <v>0</v>
      </c>
      <c r="I286" s="51" t="str">
        <f>_xlfn.XLOOKUP(Q3_2025[[#This Row],[Artikelnr]],Artikel_prijzen[Artnr],Artikel_prijzen[Groep],"")</f>
        <v>Elektra</v>
      </c>
      <c r="J286" s="10">
        <f>_xlfn.XLOOKUP(Q3_2025[[#This Row],[Artikelnr]],Artikel_prijzen[Artnr],Artikel_prijzen[Prijs 2025],"")</f>
        <v>329.6</v>
      </c>
      <c r="K286" t="str">
        <f>IF(Q3_2025[[#This Row],[Artikelprijs]]&lt;&gt;"",IF(Q3_2025[[#This Row],[Stuksprijs]]=Q3_2025[[#This Row],[Artikelprijs]],"Prijs gelijk","Prijs wijkt af"),"")</f>
        <v>Prijs wijkt af</v>
      </c>
      <c r="L286" t="str">
        <f>IF(Q3_2025[[#This Row],[Relatiekorting percentage]]=0,
    "Nvt",
    IF(Q3_2025[[#This Row],[Brutobedrag 2]] &lt; Q3_2025[[#This Row],[Bruto - Rel.korting]],
        "Nee",
        "Ja"))</f>
        <v>Nvt</v>
      </c>
      <c r="M286" s="10">
        <f>IF(Q3_2025[[#This Row],[Artikelprijs]]&lt;&gt;"",Q3_2025[[#This Row],[Artikelprijs]],Q3_2025[[#This Row],[Stuksprijs]])</f>
        <v>329.6</v>
      </c>
      <c r="N286" s="10">
        <f>Q3_2025[[#This Row],[Besteld]]*Q3_2025[[#This Row],[Prijs 2]]</f>
        <v>329.6</v>
      </c>
      <c r="O286" s="10">
        <f>IF(Q3_2025[[#This Row],[Brutobedrag 2]]&lt;Q3_2025[[#This Row],[Bruto - Rel.korting]],Q3_2025[[#This Row],[Brutobedrag 2]],Q3_2025[[#This Row],[Brutobedrag 2]]*(100-Q3_2025[[#This Row],[Relatiekorting percentage]])/100)</f>
        <v>329.6</v>
      </c>
      <c r="R286" s="3"/>
      <c r="W286"/>
      <c r="AB286"/>
    </row>
    <row r="287" spans="1:28" x14ac:dyDescent="0.3">
      <c r="A287" t="s">
        <v>755</v>
      </c>
      <c r="B287">
        <v>5022023</v>
      </c>
      <c r="C287" t="s">
        <v>489</v>
      </c>
      <c r="D287">
        <v>1</v>
      </c>
      <c r="E287" s="10">
        <v>339.47</v>
      </c>
      <c r="F287" s="10">
        <v>339.47</v>
      </c>
      <c r="G287" s="10">
        <v>339.47</v>
      </c>
      <c r="H287">
        <v>0</v>
      </c>
      <c r="I287" s="51" t="str">
        <f>_xlfn.XLOOKUP(Q3_2025[[#This Row],[Artikelnr]],Artikel_prijzen[Artnr],Artikel_prijzen[Groep],"")</f>
        <v>Elektra</v>
      </c>
      <c r="J287" s="10">
        <f>_xlfn.XLOOKUP(Q3_2025[[#This Row],[Artikelnr]],Artikel_prijzen[Artnr],Artikel_prijzen[Prijs 2025],"")</f>
        <v>252.35</v>
      </c>
      <c r="K287" t="str">
        <f>IF(Q3_2025[[#This Row],[Artikelprijs]]&lt;&gt;"",IF(Q3_2025[[#This Row],[Stuksprijs]]=Q3_2025[[#This Row],[Artikelprijs]],"Prijs gelijk","Prijs wijkt af"),"")</f>
        <v>Prijs wijkt af</v>
      </c>
      <c r="L287" t="str">
        <f>IF(Q3_2025[[#This Row],[Relatiekorting percentage]]=0,
    "Nvt",
    IF(Q3_2025[[#This Row],[Brutobedrag 2]] &lt; Q3_2025[[#This Row],[Bruto - Rel.korting]],
        "Nee",
        "Ja"))</f>
        <v>Nvt</v>
      </c>
      <c r="M287" s="10">
        <f>IF(Q3_2025[[#This Row],[Artikelprijs]]&lt;&gt;"",Q3_2025[[#This Row],[Artikelprijs]],Q3_2025[[#This Row],[Stuksprijs]])</f>
        <v>252.35</v>
      </c>
      <c r="N287" s="10">
        <f>Q3_2025[[#This Row],[Besteld]]*Q3_2025[[#This Row],[Prijs 2]]</f>
        <v>252.35</v>
      </c>
      <c r="O287" s="10">
        <f>IF(Q3_2025[[#This Row],[Brutobedrag 2]]&lt;Q3_2025[[#This Row],[Bruto - Rel.korting]],Q3_2025[[#This Row],[Brutobedrag 2]],Q3_2025[[#This Row],[Brutobedrag 2]]*(100-Q3_2025[[#This Row],[Relatiekorting percentage]])/100)</f>
        <v>252.35</v>
      </c>
      <c r="R287" s="3"/>
      <c r="W287"/>
      <c r="AB287"/>
    </row>
    <row r="288" spans="1:28" x14ac:dyDescent="0.3">
      <c r="A288" t="s">
        <v>755</v>
      </c>
      <c r="B288">
        <v>5022046</v>
      </c>
      <c r="C288" t="s">
        <v>554</v>
      </c>
      <c r="D288">
        <v>1</v>
      </c>
      <c r="E288" s="10">
        <v>416.72</v>
      </c>
      <c r="F288" s="10">
        <v>416.72</v>
      </c>
      <c r="G288" s="10">
        <v>416.72</v>
      </c>
      <c r="H288">
        <v>0</v>
      </c>
      <c r="I288" s="51" t="str">
        <f>_xlfn.XLOOKUP(Q3_2025[[#This Row],[Artikelnr]],Artikel_prijzen[Artnr],Artikel_prijzen[Groep],"")</f>
        <v>Elektra</v>
      </c>
      <c r="J288" s="10">
        <f>_xlfn.XLOOKUP(Q3_2025[[#This Row],[Artikelnr]],Artikel_prijzen[Artnr],Artikel_prijzen[Prijs 2025],"")</f>
        <v>329.6</v>
      </c>
      <c r="K288" t="str">
        <f>IF(Q3_2025[[#This Row],[Artikelprijs]]&lt;&gt;"",IF(Q3_2025[[#This Row],[Stuksprijs]]=Q3_2025[[#This Row],[Artikelprijs]],"Prijs gelijk","Prijs wijkt af"),"")</f>
        <v>Prijs wijkt af</v>
      </c>
      <c r="L288" t="str">
        <f>IF(Q3_2025[[#This Row],[Relatiekorting percentage]]=0,
    "Nvt",
    IF(Q3_2025[[#This Row],[Brutobedrag 2]] &lt; Q3_2025[[#This Row],[Bruto - Rel.korting]],
        "Nee",
        "Ja"))</f>
        <v>Nvt</v>
      </c>
      <c r="M288" s="10">
        <f>IF(Q3_2025[[#This Row],[Artikelprijs]]&lt;&gt;"",Q3_2025[[#This Row],[Artikelprijs]],Q3_2025[[#This Row],[Stuksprijs]])</f>
        <v>329.6</v>
      </c>
      <c r="N288" s="10">
        <f>Q3_2025[[#This Row],[Besteld]]*Q3_2025[[#This Row],[Prijs 2]]</f>
        <v>329.6</v>
      </c>
      <c r="O288" s="10">
        <f>IF(Q3_2025[[#This Row],[Brutobedrag 2]]&lt;Q3_2025[[#This Row],[Bruto - Rel.korting]],Q3_2025[[#This Row],[Brutobedrag 2]],Q3_2025[[#This Row],[Brutobedrag 2]]*(100-Q3_2025[[#This Row],[Relatiekorting percentage]])/100)</f>
        <v>329.6</v>
      </c>
      <c r="R288" s="3"/>
      <c r="W288"/>
      <c r="AB288"/>
    </row>
    <row r="289" spans="1:28" x14ac:dyDescent="0.3">
      <c r="A289" t="s">
        <v>755</v>
      </c>
      <c r="B289">
        <v>5021030</v>
      </c>
      <c r="C289" t="s">
        <v>546</v>
      </c>
      <c r="D289">
        <v>1</v>
      </c>
      <c r="E289" s="10">
        <v>175</v>
      </c>
      <c r="F289" s="10">
        <v>175</v>
      </c>
      <c r="G289" s="10">
        <v>175</v>
      </c>
      <c r="H289">
        <v>0</v>
      </c>
      <c r="I289" s="51" t="str">
        <f>_xlfn.XLOOKUP(Q3_2025[[#This Row],[Artikelnr]],Artikel_prijzen[Artnr],Artikel_prijzen[Groep],"")</f>
        <v>Elektra</v>
      </c>
      <c r="J289" s="10">
        <f>_xlfn.XLOOKUP(Q3_2025[[#This Row],[Artikelnr]],Artikel_prijzen[Artnr],Artikel_prijzen[Prijs 2025],"")</f>
        <v>106.8625</v>
      </c>
      <c r="K289" t="str">
        <f>IF(Q3_2025[[#This Row],[Artikelprijs]]&lt;&gt;"",IF(Q3_2025[[#This Row],[Stuksprijs]]=Q3_2025[[#This Row],[Artikelprijs]],"Prijs gelijk","Prijs wijkt af"),"")</f>
        <v>Prijs wijkt af</v>
      </c>
      <c r="L289" t="str">
        <f>IF(Q3_2025[[#This Row],[Relatiekorting percentage]]=0,
    "Nvt",
    IF(Q3_2025[[#This Row],[Brutobedrag 2]] &lt; Q3_2025[[#This Row],[Bruto - Rel.korting]],
        "Nee",
        "Ja"))</f>
        <v>Nvt</v>
      </c>
      <c r="M289" s="10">
        <f>IF(Q3_2025[[#This Row],[Artikelprijs]]&lt;&gt;"",Q3_2025[[#This Row],[Artikelprijs]],Q3_2025[[#This Row],[Stuksprijs]])</f>
        <v>106.8625</v>
      </c>
      <c r="N289" s="10">
        <f>Q3_2025[[#This Row],[Besteld]]*Q3_2025[[#This Row],[Prijs 2]]</f>
        <v>106.8625</v>
      </c>
      <c r="O289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289" s="3"/>
      <c r="W289"/>
      <c r="AB289"/>
    </row>
    <row r="290" spans="1:28" x14ac:dyDescent="0.3">
      <c r="A290" t="s">
        <v>755</v>
      </c>
      <c r="B290">
        <v>5021030</v>
      </c>
      <c r="C290" t="s">
        <v>546</v>
      </c>
      <c r="D290">
        <v>1</v>
      </c>
      <c r="E290" s="10">
        <v>175</v>
      </c>
      <c r="F290" s="10">
        <v>175</v>
      </c>
      <c r="G290" s="10">
        <v>175</v>
      </c>
      <c r="H290">
        <v>0</v>
      </c>
      <c r="I290" s="51" t="str">
        <f>_xlfn.XLOOKUP(Q3_2025[[#This Row],[Artikelnr]],Artikel_prijzen[Artnr],Artikel_prijzen[Groep],"")</f>
        <v>Elektra</v>
      </c>
      <c r="J290" s="10">
        <f>_xlfn.XLOOKUP(Q3_2025[[#This Row],[Artikelnr]],Artikel_prijzen[Artnr],Artikel_prijzen[Prijs 2025],"")</f>
        <v>106.8625</v>
      </c>
      <c r="K290" t="str">
        <f>IF(Q3_2025[[#This Row],[Artikelprijs]]&lt;&gt;"",IF(Q3_2025[[#This Row],[Stuksprijs]]=Q3_2025[[#This Row],[Artikelprijs]],"Prijs gelijk","Prijs wijkt af"),"")</f>
        <v>Prijs wijkt af</v>
      </c>
      <c r="L290" t="str">
        <f>IF(Q3_2025[[#This Row],[Relatiekorting percentage]]=0,
    "Nvt",
    IF(Q3_2025[[#This Row],[Brutobedrag 2]] &lt; Q3_2025[[#This Row],[Bruto - Rel.korting]],
        "Nee",
        "Ja"))</f>
        <v>Nvt</v>
      </c>
      <c r="M290" s="10">
        <f>IF(Q3_2025[[#This Row],[Artikelprijs]]&lt;&gt;"",Q3_2025[[#This Row],[Artikelprijs]],Q3_2025[[#This Row],[Stuksprijs]])</f>
        <v>106.8625</v>
      </c>
      <c r="N290" s="10">
        <f>Q3_2025[[#This Row],[Besteld]]*Q3_2025[[#This Row],[Prijs 2]]</f>
        <v>106.8625</v>
      </c>
      <c r="O290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290" s="3"/>
      <c r="W290"/>
      <c r="AB290"/>
    </row>
    <row r="291" spans="1:28" x14ac:dyDescent="0.3">
      <c r="A291" t="s">
        <v>755</v>
      </c>
      <c r="B291">
        <v>5020001</v>
      </c>
      <c r="C291" t="s">
        <v>46</v>
      </c>
      <c r="D291">
        <v>1</v>
      </c>
      <c r="E291" s="10">
        <v>29.35</v>
      </c>
      <c r="F291" s="10">
        <v>29.35</v>
      </c>
      <c r="G291" s="10">
        <v>29.35</v>
      </c>
      <c r="H291">
        <v>0</v>
      </c>
      <c r="I291" s="51" t="str">
        <f>_xlfn.XLOOKUP(Q3_2025[[#This Row],[Artikelnr]],Artikel_prijzen[Artnr],Artikel_prijzen[Groep],"")</f>
        <v/>
      </c>
      <c r="J291" s="10" t="str">
        <f>_xlfn.XLOOKUP(Q3_2025[[#This Row],[Artikelnr]],Artikel_prijzen[Artnr],Artikel_prijzen[Prijs 2025],"")</f>
        <v/>
      </c>
      <c r="K291" t="str">
        <f>IF(Q3_2025[[#This Row],[Artikelprijs]]&lt;&gt;"",IF(Q3_2025[[#This Row],[Stuksprijs]]=Q3_2025[[#This Row],[Artikelprijs]],"Prijs gelijk","Prijs wijkt af"),"")</f>
        <v/>
      </c>
      <c r="L291" t="str">
        <f>IF(Q3_2025[[#This Row],[Relatiekorting percentage]]=0,
    "Nvt",
    IF(Q3_2025[[#This Row],[Brutobedrag 2]] &lt; Q3_2025[[#This Row],[Bruto - Rel.korting]],
        "Nee",
        "Ja"))</f>
        <v>Nvt</v>
      </c>
      <c r="M291" s="10">
        <f>IF(Q3_2025[[#This Row],[Artikelprijs]]&lt;&gt;"",Q3_2025[[#This Row],[Artikelprijs]],Q3_2025[[#This Row],[Stuksprijs]])</f>
        <v>29.35</v>
      </c>
      <c r="N291" s="10">
        <f>Q3_2025[[#This Row],[Besteld]]*Q3_2025[[#This Row],[Prijs 2]]</f>
        <v>29.35</v>
      </c>
      <c r="O291" s="10">
        <f>IF(Q3_2025[[#This Row],[Brutobedrag 2]]&lt;Q3_2025[[#This Row],[Bruto - Rel.korting]],Q3_2025[[#This Row],[Brutobedrag 2]],Q3_2025[[#This Row],[Brutobedrag 2]]*(100-Q3_2025[[#This Row],[Relatiekorting percentage]])/100)</f>
        <v>29.35</v>
      </c>
      <c r="R291" s="3"/>
      <c r="W291"/>
      <c r="AB291"/>
    </row>
    <row r="292" spans="1:28" x14ac:dyDescent="0.3">
      <c r="A292" t="s">
        <v>755</v>
      </c>
      <c r="B292">
        <v>5021030</v>
      </c>
      <c r="C292" t="s">
        <v>546</v>
      </c>
      <c r="D292">
        <v>1</v>
      </c>
      <c r="E292" s="10">
        <v>175</v>
      </c>
      <c r="F292" s="10">
        <v>175</v>
      </c>
      <c r="G292" s="10">
        <v>175</v>
      </c>
      <c r="H292">
        <v>0</v>
      </c>
      <c r="I292" s="51" t="str">
        <f>_xlfn.XLOOKUP(Q3_2025[[#This Row],[Artikelnr]],Artikel_prijzen[Artnr],Artikel_prijzen[Groep],"")</f>
        <v>Elektra</v>
      </c>
      <c r="J292" s="10">
        <f>_xlfn.XLOOKUP(Q3_2025[[#This Row],[Artikelnr]],Artikel_prijzen[Artnr],Artikel_prijzen[Prijs 2025],"")</f>
        <v>106.8625</v>
      </c>
      <c r="K292" t="str">
        <f>IF(Q3_2025[[#This Row],[Artikelprijs]]&lt;&gt;"",IF(Q3_2025[[#This Row],[Stuksprijs]]=Q3_2025[[#This Row],[Artikelprijs]],"Prijs gelijk","Prijs wijkt af"),"")</f>
        <v>Prijs wijkt af</v>
      </c>
      <c r="L292" t="str">
        <f>IF(Q3_2025[[#This Row],[Relatiekorting percentage]]=0,
    "Nvt",
    IF(Q3_2025[[#This Row],[Brutobedrag 2]] &lt; Q3_2025[[#This Row],[Bruto - Rel.korting]],
        "Nee",
        "Ja"))</f>
        <v>Nvt</v>
      </c>
      <c r="M292" s="10">
        <f>IF(Q3_2025[[#This Row],[Artikelprijs]]&lt;&gt;"",Q3_2025[[#This Row],[Artikelprijs]],Q3_2025[[#This Row],[Stuksprijs]])</f>
        <v>106.8625</v>
      </c>
      <c r="N292" s="10">
        <f>Q3_2025[[#This Row],[Besteld]]*Q3_2025[[#This Row],[Prijs 2]]</f>
        <v>106.8625</v>
      </c>
      <c r="O292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292" s="3"/>
      <c r="W292"/>
      <c r="AB292"/>
    </row>
    <row r="293" spans="1:28" x14ac:dyDescent="0.3">
      <c r="A293" t="s">
        <v>755</v>
      </c>
      <c r="B293">
        <v>5021030</v>
      </c>
      <c r="C293" t="s">
        <v>546</v>
      </c>
      <c r="D293">
        <v>1</v>
      </c>
      <c r="E293" s="10">
        <v>175</v>
      </c>
      <c r="F293" s="10">
        <v>175</v>
      </c>
      <c r="G293" s="10">
        <v>175</v>
      </c>
      <c r="H293">
        <v>0</v>
      </c>
      <c r="I293" s="51" t="str">
        <f>_xlfn.XLOOKUP(Q3_2025[[#This Row],[Artikelnr]],Artikel_prijzen[Artnr],Artikel_prijzen[Groep],"")</f>
        <v>Elektra</v>
      </c>
      <c r="J293" s="10">
        <f>_xlfn.XLOOKUP(Q3_2025[[#This Row],[Artikelnr]],Artikel_prijzen[Artnr],Artikel_prijzen[Prijs 2025],"")</f>
        <v>106.8625</v>
      </c>
      <c r="K293" t="str">
        <f>IF(Q3_2025[[#This Row],[Artikelprijs]]&lt;&gt;"",IF(Q3_2025[[#This Row],[Stuksprijs]]=Q3_2025[[#This Row],[Artikelprijs]],"Prijs gelijk","Prijs wijkt af"),"")</f>
        <v>Prijs wijkt af</v>
      </c>
      <c r="L293" t="str">
        <f>IF(Q3_2025[[#This Row],[Relatiekorting percentage]]=0,
    "Nvt",
    IF(Q3_2025[[#This Row],[Brutobedrag 2]] &lt; Q3_2025[[#This Row],[Bruto - Rel.korting]],
        "Nee",
        "Ja"))</f>
        <v>Nvt</v>
      </c>
      <c r="M293" s="10">
        <f>IF(Q3_2025[[#This Row],[Artikelprijs]]&lt;&gt;"",Q3_2025[[#This Row],[Artikelprijs]],Q3_2025[[#This Row],[Stuksprijs]])</f>
        <v>106.8625</v>
      </c>
      <c r="N293" s="10">
        <f>Q3_2025[[#This Row],[Besteld]]*Q3_2025[[#This Row],[Prijs 2]]</f>
        <v>106.8625</v>
      </c>
      <c r="O293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293" s="3"/>
      <c r="W293"/>
      <c r="AB293"/>
    </row>
    <row r="294" spans="1:28" x14ac:dyDescent="0.3">
      <c r="A294" t="s">
        <v>755</v>
      </c>
      <c r="B294">
        <v>5010017</v>
      </c>
      <c r="C294" t="s">
        <v>248</v>
      </c>
      <c r="D294">
        <v>3</v>
      </c>
      <c r="E294" s="10">
        <v>48.93</v>
      </c>
      <c r="F294" s="10">
        <v>146.79</v>
      </c>
      <c r="G294" s="10">
        <v>146.79</v>
      </c>
      <c r="H294">
        <v>0</v>
      </c>
      <c r="I294" s="51" t="str">
        <f>_xlfn.XLOOKUP(Q3_2025[[#This Row],[Artikelnr]],Artikel_prijzen[Artnr],Artikel_prijzen[Groep],"")</f>
        <v/>
      </c>
      <c r="J294" s="10" t="str">
        <f>_xlfn.XLOOKUP(Q3_2025[[#This Row],[Artikelnr]],Artikel_prijzen[Artnr],Artikel_prijzen[Prijs 2025],"")</f>
        <v/>
      </c>
      <c r="K294" t="str">
        <f>IF(Q3_2025[[#This Row],[Artikelprijs]]&lt;&gt;"",IF(Q3_2025[[#This Row],[Stuksprijs]]=Q3_2025[[#This Row],[Artikelprijs]],"Prijs gelijk","Prijs wijkt af"),"")</f>
        <v/>
      </c>
      <c r="L294" t="str">
        <f>IF(Q3_2025[[#This Row],[Relatiekorting percentage]]=0,
    "Nvt",
    IF(Q3_2025[[#This Row],[Brutobedrag 2]] &lt; Q3_2025[[#This Row],[Bruto - Rel.korting]],
        "Nee",
        "Ja"))</f>
        <v>Nvt</v>
      </c>
      <c r="M294" s="10">
        <f>IF(Q3_2025[[#This Row],[Artikelprijs]]&lt;&gt;"",Q3_2025[[#This Row],[Artikelprijs]],Q3_2025[[#This Row],[Stuksprijs]])</f>
        <v>48.93</v>
      </c>
      <c r="N294" s="10">
        <f>Q3_2025[[#This Row],[Besteld]]*Q3_2025[[#This Row],[Prijs 2]]</f>
        <v>146.79</v>
      </c>
      <c r="O294" s="10">
        <f>IF(Q3_2025[[#This Row],[Brutobedrag 2]]&lt;Q3_2025[[#This Row],[Bruto - Rel.korting]],Q3_2025[[#This Row],[Brutobedrag 2]],Q3_2025[[#This Row],[Brutobedrag 2]]*(100-Q3_2025[[#This Row],[Relatiekorting percentage]])/100)</f>
        <v>146.79</v>
      </c>
      <c r="R294" s="3"/>
      <c r="W294"/>
      <c r="AB294"/>
    </row>
    <row r="295" spans="1:28" x14ac:dyDescent="0.3">
      <c r="A295" t="s">
        <v>755</v>
      </c>
      <c r="B295">
        <v>5020008</v>
      </c>
      <c r="C295" t="s">
        <v>52</v>
      </c>
      <c r="D295">
        <v>1</v>
      </c>
      <c r="E295" s="10">
        <v>32.96</v>
      </c>
      <c r="F295" s="10">
        <v>32.96</v>
      </c>
      <c r="G295" s="10">
        <v>32.96</v>
      </c>
      <c r="H295">
        <v>0</v>
      </c>
      <c r="I295" s="51" t="str">
        <f>_xlfn.XLOOKUP(Q3_2025[[#This Row],[Artikelnr]],Artikel_prijzen[Artnr],Artikel_prijzen[Groep],"")</f>
        <v/>
      </c>
      <c r="J295" s="10" t="str">
        <f>_xlfn.XLOOKUP(Q3_2025[[#This Row],[Artikelnr]],Artikel_prijzen[Artnr],Artikel_prijzen[Prijs 2025],"")</f>
        <v/>
      </c>
      <c r="K295" t="str">
        <f>IF(Q3_2025[[#This Row],[Artikelprijs]]&lt;&gt;"",IF(Q3_2025[[#This Row],[Stuksprijs]]=Q3_2025[[#This Row],[Artikelprijs]],"Prijs gelijk","Prijs wijkt af"),"")</f>
        <v/>
      </c>
      <c r="L295" t="str">
        <f>IF(Q3_2025[[#This Row],[Relatiekorting percentage]]=0,
    "Nvt",
    IF(Q3_2025[[#This Row],[Brutobedrag 2]] &lt; Q3_2025[[#This Row],[Bruto - Rel.korting]],
        "Nee",
        "Ja"))</f>
        <v>Nvt</v>
      </c>
      <c r="M295" s="10">
        <f>IF(Q3_2025[[#This Row],[Artikelprijs]]&lt;&gt;"",Q3_2025[[#This Row],[Artikelprijs]],Q3_2025[[#This Row],[Stuksprijs]])</f>
        <v>32.96</v>
      </c>
      <c r="N295" s="10">
        <f>Q3_2025[[#This Row],[Besteld]]*Q3_2025[[#This Row],[Prijs 2]]</f>
        <v>32.96</v>
      </c>
      <c r="O295" s="10">
        <f>IF(Q3_2025[[#This Row],[Brutobedrag 2]]&lt;Q3_2025[[#This Row],[Bruto - Rel.korting]],Q3_2025[[#This Row],[Brutobedrag 2]],Q3_2025[[#This Row],[Brutobedrag 2]]*(100-Q3_2025[[#This Row],[Relatiekorting percentage]])/100)</f>
        <v>32.96</v>
      </c>
      <c r="R295" s="3"/>
      <c r="W295"/>
      <c r="AB295"/>
    </row>
    <row r="296" spans="1:28" x14ac:dyDescent="0.3">
      <c r="A296" t="s">
        <v>755</v>
      </c>
      <c r="B296">
        <v>5022023</v>
      </c>
      <c r="C296" t="s">
        <v>489</v>
      </c>
      <c r="D296">
        <v>1</v>
      </c>
      <c r="E296" s="10">
        <v>339.47</v>
      </c>
      <c r="F296" s="10">
        <v>339.47</v>
      </c>
      <c r="G296" s="10">
        <v>339.47</v>
      </c>
      <c r="H296">
        <v>0</v>
      </c>
      <c r="I296" s="51" t="str">
        <f>_xlfn.XLOOKUP(Q3_2025[[#This Row],[Artikelnr]],Artikel_prijzen[Artnr],Artikel_prijzen[Groep],"")</f>
        <v>Elektra</v>
      </c>
      <c r="J296" s="10">
        <f>_xlfn.XLOOKUP(Q3_2025[[#This Row],[Artikelnr]],Artikel_prijzen[Artnr],Artikel_prijzen[Prijs 2025],"")</f>
        <v>252.35</v>
      </c>
      <c r="K296" t="str">
        <f>IF(Q3_2025[[#This Row],[Artikelprijs]]&lt;&gt;"",IF(Q3_2025[[#This Row],[Stuksprijs]]=Q3_2025[[#This Row],[Artikelprijs]],"Prijs gelijk","Prijs wijkt af"),"")</f>
        <v>Prijs wijkt af</v>
      </c>
      <c r="L296" t="str">
        <f>IF(Q3_2025[[#This Row],[Relatiekorting percentage]]=0,
    "Nvt",
    IF(Q3_2025[[#This Row],[Brutobedrag 2]] &lt; Q3_2025[[#This Row],[Bruto - Rel.korting]],
        "Nee",
        "Ja"))</f>
        <v>Nvt</v>
      </c>
      <c r="M296" s="10">
        <f>IF(Q3_2025[[#This Row],[Artikelprijs]]&lt;&gt;"",Q3_2025[[#This Row],[Artikelprijs]],Q3_2025[[#This Row],[Stuksprijs]])</f>
        <v>252.35</v>
      </c>
      <c r="N296" s="10">
        <f>Q3_2025[[#This Row],[Besteld]]*Q3_2025[[#This Row],[Prijs 2]]</f>
        <v>252.35</v>
      </c>
      <c r="O296" s="10">
        <f>IF(Q3_2025[[#This Row],[Brutobedrag 2]]&lt;Q3_2025[[#This Row],[Bruto - Rel.korting]],Q3_2025[[#This Row],[Brutobedrag 2]],Q3_2025[[#This Row],[Brutobedrag 2]]*(100-Q3_2025[[#This Row],[Relatiekorting percentage]])/100)</f>
        <v>252.35</v>
      </c>
      <c r="R296" s="3"/>
      <c r="W296"/>
      <c r="AB296"/>
    </row>
    <row r="297" spans="1:28" x14ac:dyDescent="0.3">
      <c r="A297" t="s">
        <v>755</v>
      </c>
      <c r="B297">
        <v>5022046</v>
      </c>
      <c r="C297" t="s">
        <v>554</v>
      </c>
      <c r="D297">
        <v>-1</v>
      </c>
      <c r="E297" s="10">
        <v>416.72</v>
      </c>
      <c r="F297" s="10">
        <v>-416.72</v>
      </c>
      <c r="G297" s="10">
        <v>-416.72</v>
      </c>
      <c r="H297">
        <v>0</v>
      </c>
      <c r="I297" s="51" t="str">
        <f>_xlfn.XLOOKUP(Q3_2025[[#This Row],[Artikelnr]],Artikel_prijzen[Artnr],Artikel_prijzen[Groep],"")</f>
        <v>Elektra</v>
      </c>
      <c r="J297" s="10">
        <f>_xlfn.XLOOKUP(Q3_2025[[#This Row],[Artikelnr]],Artikel_prijzen[Artnr],Artikel_prijzen[Prijs 2025],"")</f>
        <v>329.6</v>
      </c>
      <c r="K297" t="str">
        <f>IF(Q3_2025[[#This Row],[Artikelprijs]]&lt;&gt;"",IF(Q3_2025[[#This Row],[Stuksprijs]]=Q3_2025[[#This Row],[Artikelprijs]],"Prijs gelijk","Prijs wijkt af"),"")</f>
        <v>Prijs wijkt af</v>
      </c>
      <c r="L297" t="str">
        <f>IF(Q3_2025[[#This Row],[Relatiekorting percentage]]=0,
    "Nvt",
    IF(Q3_2025[[#This Row],[Brutobedrag 2]] &lt; Q3_2025[[#This Row],[Bruto - Rel.korting]],
        "Nee",
        "Ja"))</f>
        <v>Nvt</v>
      </c>
      <c r="M297" s="10">
        <f>IF(Q3_2025[[#This Row],[Artikelprijs]]&lt;&gt;"",Q3_2025[[#This Row],[Artikelprijs]],Q3_2025[[#This Row],[Stuksprijs]])</f>
        <v>329.6</v>
      </c>
      <c r="N297" s="10">
        <f>Q3_2025[[#This Row],[Besteld]]*Q3_2025[[#This Row],[Prijs 2]]</f>
        <v>-329.6</v>
      </c>
      <c r="O297" s="10">
        <f>IF(Q3_2025[[#This Row],[Brutobedrag 2]]&lt;Q3_2025[[#This Row],[Bruto - Rel.korting]],Q3_2025[[#This Row],[Brutobedrag 2]],Q3_2025[[#This Row],[Brutobedrag 2]]*(100-Q3_2025[[#This Row],[Relatiekorting percentage]])/100)</f>
        <v>-329.6</v>
      </c>
      <c r="R297" s="3"/>
      <c r="W297"/>
      <c r="AB297"/>
    </row>
    <row r="298" spans="1:28" x14ac:dyDescent="0.3">
      <c r="A298" t="s">
        <v>755</v>
      </c>
      <c r="B298">
        <v>5021030</v>
      </c>
      <c r="C298" t="s">
        <v>299</v>
      </c>
      <c r="D298">
        <v>1</v>
      </c>
      <c r="E298" s="10">
        <v>175</v>
      </c>
      <c r="F298" s="10">
        <v>175</v>
      </c>
      <c r="G298" s="10">
        <v>175</v>
      </c>
      <c r="H298">
        <v>0</v>
      </c>
      <c r="I298" s="51" t="str">
        <f>_xlfn.XLOOKUP(Q3_2025[[#This Row],[Artikelnr]],Artikel_prijzen[Artnr],Artikel_prijzen[Groep],"")</f>
        <v>Elektra</v>
      </c>
      <c r="J298" s="10">
        <f>_xlfn.XLOOKUP(Q3_2025[[#This Row],[Artikelnr]],Artikel_prijzen[Artnr],Artikel_prijzen[Prijs 2025],"")</f>
        <v>106.8625</v>
      </c>
      <c r="K298" t="str">
        <f>IF(Q3_2025[[#This Row],[Artikelprijs]]&lt;&gt;"",IF(Q3_2025[[#This Row],[Stuksprijs]]=Q3_2025[[#This Row],[Artikelprijs]],"Prijs gelijk","Prijs wijkt af"),"")</f>
        <v>Prijs wijkt af</v>
      </c>
      <c r="L298" t="str">
        <f>IF(Q3_2025[[#This Row],[Relatiekorting percentage]]=0,
    "Nvt",
    IF(Q3_2025[[#This Row],[Brutobedrag 2]] &lt; Q3_2025[[#This Row],[Bruto - Rel.korting]],
        "Nee",
        "Ja"))</f>
        <v>Nvt</v>
      </c>
      <c r="M298" s="10">
        <f>IF(Q3_2025[[#This Row],[Artikelprijs]]&lt;&gt;"",Q3_2025[[#This Row],[Artikelprijs]],Q3_2025[[#This Row],[Stuksprijs]])</f>
        <v>106.8625</v>
      </c>
      <c r="N298" s="10">
        <f>Q3_2025[[#This Row],[Besteld]]*Q3_2025[[#This Row],[Prijs 2]]</f>
        <v>106.8625</v>
      </c>
      <c r="O298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298" s="3"/>
      <c r="W298"/>
      <c r="AB298"/>
    </row>
    <row r="299" spans="1:28" x14ac:dyDescent="0.3">
      <c r="A299" t="s">
        <v>755</v>
      </c>
      <c r="B299">
        <v>5021030</v>
      </c>
      <c r="C299" t="s">
        <v>546</v>
      </c>
      <c r="D299">
        <v>1</v>
      </c>
      <c r="E299" s="10">
        <v>175</v>
      </c>
      <c r="F299" s="10">
        <v>175</v>
      </c>
      <c r="G299" s="10">
        <v>175</v>
      </c>
      <c r="H299">
        <v>0</v>
      </c>
      <c r="I299" s="51" t="str">
        <f>_xlfn.XLOOKUP(Q3_2025[[#This Row],[Artikelnr]],Artikel_prijzen[Artnr],Artikel_prijzen[Groep],"")</f>
        <v>Elektra</v>
      </c>
      <c r="J299" s="10">
        <f>_xlfn.XLOOKUP(Q3_2025[[#This Row],[Artikelnr]],Artikel_prijzen[Artnr],Artikel_prijzen[Prijs 2025],"")</f>
        <v>106.8625</v>
      </c>
      <c r="K299" t="str">
        <f>IF(Q3_2025[[#This Row],[Artikelprijs]]&lt;&gt;"",IF(Q3_2025[[#This Row],[Stuksprijs]]=Q3_2025[[#This Row],[Artikelprijs]],"Prijs gelijk","Prijs wijkt af"),"")</f>
        <v>Prijs wijkt af</v>
      </c>
      <c r="L299" t="str">
        <f>IF(Q3_2025[[#This Row],[Relatiekorting percentage]]=0,
    "Nvt",
    IF(Q3_2025[[#This Row],[Brutobedrag 2]] &lt; Q3_2025[[#This Row],[Bruto - Rel.korting]],
        "Nee",
        "Ja"))</f>
        <v>Nvt</v>
      </c>
      <c r="M299" s="10">
        <f>IF(Q3_2025[[#This Row],[Artikelprijs]]&lt;&gt;"",Q3_2025[[#This Row],[Artikelprijs]],Q3_2025[[#This Row],[Stuksprijs]])</f>
        <v>106.8625</v>
      </c>
      <c r="N299" s="10">
        <f>Q3_2025[[#This Row],[Besteld]]*Q3_2025[[#This Row],[Prijs 2]]</f>
        <v>106.8625</v>
      </c>
      <c r="O299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299" s="3"/>
      <c r="W299"/>
      <c r="AB299"/>
    </row>
    <row r="300" spans="1:28" x14ac:dyDescent="0.3">
      <c r="A300" t="s">
        <v>755</v>
      </c>
      <c r="B300">
        <v>5022054</v>
      </c>
      <c r="C300" t="s">
        <v>557</v>
      </c>
      <c r="D300">
        <v>1</v>
      </c>
      <c r="E300" s="10">
        <v>891.52</v>
      </c>
      <c r="F300" s="10">
        <v>891.52</v>
      </c>
      <c r="G300" s="10">
        <v>891.52</v>
      </c>
      <c r="H300">
        <v>0</v>
      </c>
      <c r="I300" s="51" t="str">
        <f>_xlfn.XLOOKUP(Q3_2025[[#This Row],[Artikelnr]],Artikel_prijzen[Artnr],Artikel_prijzen[Groep],"")</f>
        <v>Elektra</v>
      </c>
      <c r="J300" s="10">
        <f>_xlfn.XLOOKUP(Q3_2025[[#This Row],[Artikelnr]],Artikel_prijzen[Artnr],Artikel_prijzen[Prijs 2025],"")</f>
        <v>659.2</v>
      </c>
      <c r="K300" t="str">
        <f>IF(Q3_2025[[#This Row],[Artikelprijs]]&lt;&gt;"",IF(Q3_2025[[#This Row],[Stuksprijs]]=Q3_2025[[#This Row],[Artikelprijs]],"Prijs gelijk","Prijs wijkt af"),"")</f>
        <v>Prijs wijkt af</v>
      </c>
      <c r="L300" t="str">
        <f>IF(Q3_2025[[#This Row],[Relatiekorting percentage]]=0,
    "Nvt",
    IF(Q3_2025[[#This Row],[Brutobedrag 2]] &lt; Q3_2025[[#This Row],[Bruto - Rel.korting]],
        "Nee",
        "Ja"))</f>
        <v>Nvt</v>
      </c>
      <c r="M300" s="10">
        <f>IF(Q3_2025[[#This Row],[Artikelprijs]]&lt;&gt;"",Q3_2025[[#This Row],[Artikelprijs]],Q3_2025[[#This Row],[Stuksprijs]])</f>
        <v>659.2</v>
      </c>
      <c r="N300" s="10">
        <f>Q3_2025[[#This Row],[Besteld]]*Q3_2025[[#This Row],[Prijs 2]]</f>
        <v>659.2</v>
      </c>
      <c r="O300" s="10">
        <f>IF(Q3_2025[[#This Row],[Brutobedrag 2]]&lt;Q3_2025[[#This Row],[Bruto - Rel.korting]],Q3_2025[[#This Row],[Brutobedrag 2]],Q3_2025[[#This Row],[Brutobedrag 2]]*(100-Q3_2025[[#This Row],[Relatiekorting percentage]])/100)</f>
        <v>659.2</v>
      </c>
      <c r="R300" s="3"/>
      <c r="W300"/>
      <c r="AB300"/>
    </row>
    <row r="301" spans="1:28" x14ac:dyDescent="0.3">
      <c r="A301" t="s">
        <v>755</v>
      </c>
      <c r="B301">
        <v>5040016</v>
      </c>
      <c r="C301" t="s">
        <v>211</v>
      </c>
      <c r="D301">
        <v>1</v>
      </c>
      <c r="E301" s="10">
        <v>674.65</v>
      </c>
      <c r="F301" s="10">
        <v>674.65</v>
      </c>
      <c r="G301" s="10">
        <v>674.65</v>
      </c>
      <c r="H301">
        <v>0</v>
      </c>
      <c r="I301" s="51" t="str">
        <f>_xlfn.XLOOKUP(Q3_2025[[#This Row],[Artikelnr]],Artikel_prijzen[Artnr],Artikel_prijzen[Groep],"")</f>
        <v/>
      </c>
      <c r="J301" s="10" t="str">
        <f>_xlfn.XLOOKUP(Q3_2025[[#This Row],[Artikelnr]],Artikel_prijzen[Artnr],Artikel_prijzen[Prijs 2025],"")</f>
        <v/>
      </c>
      <c r="K301" t="str">
        <f>IF(Q3_2025[[#This Row],[Artikelprijs]]&lt;&gt;"",IF(Q3_2025[[#This Row],[Stuksprijs]]=Q3_2025[[#This Row],[Artikelprijs]],"Prijs gelijk","Prijs wijkt af"),"")</f>
        <v/>
      </c>
      <c r="L301" t="str">
        <f>IF(Q3_2025[[#This Row],[Relatiekorting percentage]]=0,
    "Nvt",
    IF(Q3_2025[[#This Row],[Brutobedrag 2]] &lt; Q3_2025[[#This Row],[Bruto - Rel.korting]],
        "Nee",
        "Ja"))</f>
        <v>Nvt</v>
      </c>
      <c r="M301" s="10">
        <f>IF(Q3_2025[[#This Row],[Artikelprijs]]&lt;&gt;"",Q3_2025[[#This Row],[Artikelprijs]],Q3_2025[[#This Row],[Stuksprijs]])</f>
        <v>674.65</v>
      </c>
      <c r="N301" s="10">
        <f>Q3_2025[[#This Row],[Besteld]]*Q3_2025[[#This Row],[Prijs 2]]</f>
        <v>674.65</v>
      </c>
      <c r="O301" s="10">
        <f>IF(Q3_2025[[#This Row],[Brutobedrag 2]]&lt;Q3_2025[[#This Row],[Bruto - Rel.korting]],Q3_2025[[#This Row],[Brutobedrag 2]],Q3_2025[[#This Row],[Brutobedrag 2]]*(100-Q3_2025[[#This Row],[Relatiekorting percentage]])/100)</f>
        <v>674.65</v>
      </c>
      <c r="R301" s="3"/>
      <c r="W301"/>
      <c r="AB301"/>
    </row>
    <row r="302" spans="1:28" x14ac:dyDescent="0.3">
      <c r="A302" t="s">
        <v>755</v>
      </c>
      <c r="B302">
        <v>5022026</v>
      </c>
      <c r="C302" t="s">
        <v>492</v>
      </c>
      <c r="D302">
        <v>1</v>
      </c>
      <c r="E302" s="10">
        <v>403.24</v>
      </c>
      <c r="F302" s="10">
        <v>403.24</v>
      </c>
      <c r="G302" s="10">
        <v>403.24</v>
      </c>
      <c r="H302">
        <v>0</v>
      </c>
      <c r="I302" s="51" t="str">
        <f>_xlfn.XLOOKUP(Q3_2025[[#This Row],[Artikelnr]],Artikel_prijzen[Artnr],Artikel_prijzen[Groep],"")</f>
        <v>Elektra</v>
      </c>
      <c r="J302" s="10">
        <f>_xlfn.XLOOKUP(Q3_2025[[#This Row],[Artikelnr]],Artikel_prijzen[Artnr],Artikel_prijzen[Prijs 2025],"")</f>
        <v>298.7</v>
      </c>
      <c r="K302" t="str">
        <f>IF(Q3_2025[[#This Row],[Artikelprijs]]&lt;&gt;"",IF(Q3_2025[[#This Row],[Stuksprijs]]=Q3_2025[[#This Row],[Artikelprijs]],"Prijs gelijk","Prijs wijkt af"),"")</f>
        <v>Prijs wijkt af</v>
      </c>
      <c r="L302" t="str">
        <f>IF(Q3_2025[[#This Row],[Relatiekorting percentage]]=0,
    "Nvt",
    IF(Q3_2025[[#This Row],[Brutobedrag 2]] &lt; Q3_2025[[#This Row],[Bruto - Rel.korting]],
        "Nee",
        "Ja"))</f>
        <v>Nvt</v>
      </c>
      <c r="M302" s="10">
        <f>IF(Q3_2025[[#This Row],[Artikelprijs]]&lt;&gt;"",Q3_2025[[#This Row],[Artikelprijs]],Q3_2025[[#This Row],[Stuksprijs]])</f>
        <v>298.7</v>
      </c>
      <c r="N302" s="10">
        <f>Q3_2025[[#This Row],[Besteld]]*Q3_2025[[#This Row],[Prijs 2]]</f>
        <v>298.7</v>
      </c>
      <c r="O302" s="10">
        <f>IF(Q3_2025[[#This Row],[Brutobedrag 2]]&lt;Q3_2025[[#This Row],[Bruto - Rel.korting]],Q3_2025[[#This Row],[Brutobedrag 2]],Q3_2025[[#This Row],[Brutobedrag 2]]*(100-Q3_2025[[#This Row],[Relatiekorting percentage]])/100)</f>
        <v>298.7</v>
      </c>
      <c r="R302" s="3"/>
      <c r="W302"/>
      <c r="AB302"/>
    </row>
    <row r="303" spans="1:28" x14ac:dyDescent="0.3">
      <c r="A303" t="s">
        <v>755</v>
      </c>
      <c r="B303">
        <v>5020003</v>
      </c>
      <c r="C303" t="s">
        <v>258</v>
      </c>
      <c r="D303">
        <v>1</v>
      </c>
      <c r="E303" s="10">
        <v>66.95</v>
      </c>
      <c r="F303" s="10">
        <v>66.95</v>
      </c>
      <c r="G303" s="10">
        <v>66.95</v>
      </c>
      <c r="H303">
        <v>0</v>
      </c>
      <c r="I303" s="51" t="str">
        <f>_xlfn.XLOOKUP(Q3_2025[[#This Row],[Artikelnr]],Artikel_prijzen[Artnr],Artikel_prijzen[Groep],"")</f>
        <v/>
      </c>
      <c r="J303" s="10" t="str">
        <f>_xlfn.XLOOKUP(Q3_2025[[#This Row],[Artikelnr]],Artikel_prijzen[Artnr],Artikel_prijzen[Prijs 2025],"")</f>
        <v/>
      </c>
      <c r="K303" t="str">
        <f>IF(Q3_2025[[#This Row],[Artikelprijs]]&lt;&gt;"",IF(Q3_2025[[#This Row],[Stuksprijs]]=Q3_2025[[#This Row],[Artikelprijs]],"Prijs gelijk","Prijs wijkt af"),"")</f>
        <v/>
      </c>
      <c r="L303" t="str">
        <f>IF(Q3_2025[[#This Row],[Relatiekorting percentage]]=0,
    "Nvt",
    IF(Q3_2025[[#This Row],[Brutobedrag 2]] &lt; Q3_2025[[#This Row],[Bruto - Rel.korting]],
        "Nee",
        "Ja"))</f>
        <v>Nvt</v>
      </c>
      <c r="M303" s="10">
        <f>IF(Q3_2025[[#This Row],[Artikelprijs]]&lt;&gt;"",Q3_2025[[#This Row],[Artikelprijs]],Q3_2025[[#This Row],[Stuksprijs]])</f>
        <v>66.95</v>
      </c>
      <c r="N303" s="10">
        <f>Q3_2025[[#This Row],[Besteld]]*Q3_2025[[#This Row],[Prijs 2]]</f>
        <v>66.95</v>
      </c>
      <c r="O303" s="10">
        <f>IF(Q3_2025[[#This Row],[Brutobedrag 2]]&lt;Q3_2025[[#This Row],[Bruto - Rel.korting]],Q3_2025[[#This Row],[Brutobedrag 2]],Q3_2025[[#This Row],[Brutobedrag 2]]*(100-Q3_2025[[#This Row],[Relatiekorting percentage]])/100)</f>
        <v>66.95</v>
      </c>
      <c r="R303" s="3"/>
      <c r="W303"/>
      <c r="AB303"/>
    </row>
    <row r="304" spans="1:28" x14ac:dyDescent="0.3">
      <c r="A304" t="s">
        <v>755</v>
      </c>
      <c r="B304">
        <v>5021030</v>
      </c>
      <c r="C304" t="s">
        <v>546</v>
      </c>
      <c r="D304">
        <v>1</v>
      </c>
      <c r="E304" s="10">
        <v>175</v>
      </c>
      <c r="F304" s="10">
        <v>175</v>
      </c>
      <c r="G304" s="10">
        <v>175</v>
      </c>
      <c r="H304">
        <v>0</v>
      </c>
      <c r="I304" s="51" t="str">
        <f>_xlfn.XLOOKUP(Q3_2025[[#This Row],[Artikelnr]],Artikel_prijzen[Artnr],Artikel_prijzen[Groep],"")</f>
        <v>Elektra</v>
      </c>
      <c r="J304" s="10">
        <f>_xlfn.XLOOKUP(Q3_2025[[#This Row],[Artikelnr]],Artikel_prijzen[Artnr],Artikel_prijzen[Prijs 2025],"")</f>
        <v>106.8625</v>
      </c>
      <c r="K304" t="str">
        <f>IF(Q3_2025[[#This Row],[Artikelprijs]]&lt;&gt;"",IF(Q3_2025[[#This Row],[Stuksprijs]]=Q3_2025[[#This Row],[Artikelprijs]],"Prijs gelijk","Prijs wijkt af"),"")</f>
        <v>Prijs wijkt af</v>
      </c>
      <c r="L304" t="str">
        <f>IF(Q3_2025[[#This Row],[Relatiekorting percentage]]=0,
    "Nvt",
    IF(Q3_2025[[#This Row],[Brutobedrag 2]] &lt; Q3_2025[[#This Row],[Bruto - Rel.korting]],
        "Nee",
        "Ja"))</f>
        <v>Nvt</v>
      </c>
      <c r="M304" s="10">
        <f>IF(Q3_2025[[#This Row],[Artikelprijs]]&lt;&gt;"",Q3_2025[[#This Row],[Artikelprijs]],Q3_2025[[#This Row],[Stuksprijs]])</f>
        <v>106.8625</v>
      </c>
      <c r="N304" s="10">
        <f>Q3_2025[[#This Row],[Besteld]]*Q3_2025[[#This Row],[Prijs 2]]</f>
        <v>106.8625</v>
      </c>
      <c r="O304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304" s="3"/>
      <c r="W304"/>
      <c r="AB304"/>
    </row>
    <row r="305" spans="1:28" x14ac:dyDescent="0.3">
      <c r="A305" t="s">
        <v>755</v>
      </c>
      <c r="B305">
        <v>5021030</v>
      </c>
      <c r="C305" t="s">
        <v>546</v>
      </c>
      <c r="D305">
        <v>1</v>
      </c>
      <c r="E305" s="10">
        <v>175</v>
      </c>
      <c r="F305" s="10">
        <v>175</v>
      </c>
      <c r="G305" s="10">
        <v>175</v>
      </c>
      <c r="H305">
        <v>0</v>
      </c>
      <c r="I305" s="51" t="str">
        <f>_xlfn.XLOOKUP(Q3_2025[[#This Row],[Artikelnr]],Artikel_prijzen[Artnr],Artikel_prijzen[Groep],"")</f>
        <v>Elektra</v>
      </c>
      <c r="J305" s="10">
        <f>_xlfn.XLOOKUP(Q3_2025[[#This Row],[Artikelnr]],Artikel_prijzen[Artnr],Artikel_prijzen[Prijs 2025],"")</f>
        <v>106.8625</v>
      </c>
      <c r="K305" t="str">
        <f>IF(Q3_2025[[#This Row],[Artikelprijs]]&lt;&gt;"",IF(Q3_2025[[#This Row],[Stuksprijs]]=Q3_2025[[#This Row],[Artikelprijs]],"Prijs gelijk","Prijs wijkt af"),"")</f>
        <v>Prijs wijkt af</v>
      </c>
      <c r="L305" t="str">
        <f>IF(Q3_2025[[#This Row],[Relatiekorting percentage]]=0,
    "Nvt",
    IF(Q3_2025[[#This Row],[Brutobedrag 2]] &lt; Q3_2025[[#This Row],[Bruto - Rel.korting]],
        "Nee",
        "Ja"))</f>
        <v>Nvt</v>
      </c>
      <c r="M305" s="10">
        <f>IF(Q3_2025[[#This Row],[Artikelprijs]]&lt;&gt;"",Q3_2025[[#This Row],[Artikelprijs]],Q3_2025[[#This Row],[Stuksprijs]])</f>
        <v>106.8625</v>
      </c>
      <c r="N305" s="10">
        <f>Q3_2025[[#This Row],[Besteld]]*Q3_2025[[#This Row],[Prijs 2]]</f>
        <v>106.8625</v>
      </c>
      <c r="O305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305" s="3"/>
      <c r="W305"/>
      <c r="AB305"/>
    </row>
    <row r="306" spans="1:28" x14ac:dyDescent="0.3">
      <c r="A306" t="s">
        <v>755</v>
      </c>
      <c r="B306">
        <v>5021030</v>
      </c>
      <c r="C306" t="s">
        <v>546</v>
      </c>
      <c r="D306">
        <v>1</v>
      </c>
      <c r="E306" s="10">
        <v>175</v>
      </c>
      <c r="F306" s="10">
        <v>175</v>
      </c>
      <c r="G306" s="10">
        <v>175</v>
      </c>
      <c r="H306">
        <v>0</v>
      </c>
      <c r="I306" s="51" t="str">
        <f>_xlfn.XLOOKUP(Q3_2025[[#This Row],[Artikelnr]],Artikel_prijzen[Artnr],Artikel_prijzen[Groep],"")</f>
        <v>Elektra</v>
      </c>
      <c r="J306" s="10">
        <f>_xlfn.XLOOKUP(Q3_2025[[#This Row],[Artikelnr]],Artikel_prijzen[Artnr],Artikel_prijzen[Prijs 2025],"")</f>
        <v>106.8625</v>
      </c>
      <c r="K306" t="str">
        <f>IF(Q3_2025[[#This Row],[Artikelprijs]]&lt;&gt;"",IF(Q3_2025[[#This Row],[Stuksprijs]]=Q3_2025[[#This Row],[Artikelprijs]],"Prijs gelijk","Prijs wijkt af"),"")</f>
        <v>Prijs wijkt af</v>
      </c>
      <c r="L306" t="str">
        <f>IF(Q3_2025[[#This Row],[Relatiekorting percentage]]=0,
    "Nvt",
    IF(Q3_2025[[#This Row],[Brutobedrag 2]] &lt; Q3_2025[[#This Row],[Bruto - Rel.korting]],
        "Nee",
        "Ja"))</f>
        <v>Nvt</v>
      </c>
      <c r="M306" s="10">
        <f>IF(Q3_2025[[#This Row],[Artikelprijs]]&lt;&gt;"",Q3_2025[[#This Row],[Artikelprijs]],Q3_2025[[#This Row],[Stuksprijs]])</f>
        <v>106.8625</v>
      </c>
      <c r="N306" s="10">
        <f>Q3_2025[[#This Row],[Besteld]]*Q3_2025[[#This Row],[Prijs 2]]</f>
        <v>106.8625</v>
      </c>
      <c r="O306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306" s="3"/>
      <c r="W306"/>
      <c r="AB306"/>
    </row>
    <row r="307" spans="1:28" x14ac:dyDescent="0.3">
      <c r="A307" t="s">
        <v>755</v>
      </c>
      <c r="B307">
        <v>5021030</v>
      </c>
      <c r="C307" t="s">
        <v>546</v>
      </c>
      <c r="D307">
        <v>1</v>
      </c>
      <c r="E307" s="10">
        <v>175</v>
      </c>
      <c r="F307" s="10">
        <v>175</v>
      </c>
      <c r="G307" s="10">
        <v>175</v>
      </c>
      <c r="H307">
        <v>0</v>
      </c>
      <c r="I307" s="51" t="str">
        <f>_xlfn.XLOOKUP(Q3_2025[[#This Row],[Artikelnr]],Artikel_prijzen[Artnr],Artikel_prijzen[Groep],"")</f>
        <v>Elektra</v>
      </c>
      <c r="J307" s="10">
        <f>_xlfn.XLOOKUP(Q3_2025[[#This Row],[Artikelnr]],Artikel_prijzen[Artnr],Artikel_prijzen[Prijs 2025],"")</f>
        <v>106.8625</v>
      </c>
      <c r="K307" t="str">
        <f>IF(Q3_2025[[#This Row],[Artikelprijs]]&lt;&gt;"",IF(Q3_2025[[#This Row],[Stuksprijs]]=Q3_2025[[#This Row],[Artikelprijs]],"Prijs gelijk","Prijs wijkt af"),"")</f>
        <v>Prijs wijkt af</v>
      </c>
      <c r="L307" t="str">
        <f>IF(Q3_2025[[#This Row],[Relatiekorting percentage]]=0,
    "Nvt",
    IF(Q3_2025[[#This Row],[Brutobedrag 2]] &lt; Q3_2025[[#This Row],[Bruto - Rel.korting]],
        "Nee",
        "Ja"))</f>
        <v>Nvt</v>
      </c>
      <c r="M307" s="10">
        <f>IF(Q3_2025[[#This Row],[Artikelprijs]]&lt;&gt;"",Q3_2025[[#This Row],[Artikelprijs]],Q3_2025[[#This Row],[Stuksprijs]])</f>
        <v>106.8625</v>
      </c>
      <c r="N307" s="10">
        <f>Q3_2025[[#This Row],[Besteld]]*Q3_2025[[#This Row],[Prijs 2]]</f>
        <v>106.8625</v>
      </c>
      <c r="O307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307" s="3"/>
      <c r="W307"/>
      <c r="AB307"/>
    </row>
    <row r="308" spans="1:28" x14ac:dyDescent="0.3">
      <c r="A308" t="s">
        <v>755</v>
      </c>
      <c r="B308">
        <v>5021030</v>
      </c>
      <c r="C308" t="s">
        <v>546</v>
      </c>
      <c r="D308">
        <v>1</v>
      </c>
      <c r="E308" s="10">
        <v>175</v>
      </c>
      <c r="F308" s="10">
        <v>175</v>
      </c>
      <c r="G308" s="10">
        <v>175</v>
      </c>
      <c r="H308">
        <v>0</v>
      </c>
      <c r="I308" s="51" t="str">
        <f>_xlfn.XLOOKUP(Q3_2025[[#This Row],[Artikelnr]],Artikel_prijzen[Artnr],Artikel_prijzen[Groep],"")</f>
        <v>Elektra</v>
      </c>
      <c r="J308" s="10">
        <f>_xlfn.XLOOKUP(Q3_2025[[#This Row],[Artikelnr]],Artikel_prijzen[Artnr],Artikel_prijzen[Prijs 2025],"")</f>
        <v>106.8625</v>
      </c>
      <c r="K308" t="str">
        <f>IF(Q3_2025[[#This Row],[Artikelprijs]]&lt;&gt;"",IF(Q3_2025[[#This Row],[Stuksprijs]]=Q3_2025[[#This Row],[Artikelprijs]],"Prijs gelijk","Prijs wijkt af"),"")</f>
        <v>Prijs wijkt af</v>
      </c>
      <c r="L308" t="str">
        <f>IF(Q3_2025[[#This Row],[Relatiekorting percentage]]=0,
    "Nvt",
    IF(Q3_2025[[#This Row],[Brutobedrag 2]] &lt; Q3_2025[[#This Row],[Bruto - Rel.korting]],
        "Nee",
        "Ja"))</f>
        <v>Nvt</v>
      </c>
      <c r="M308" s="10">
        <f>IF(Q3_2025[[#This Row],[Artikelprijs]]&lt;&gt;"",Q3_2025[[#This Row],[Artikelprijs]],Q3_2025[[#This Row],[Stuksprijs]])</f>
        <v>106.8625</v>
      </c>
      <c r="N308" s="10">
        <f>Q3_2025[[#This Row],[Besteld]]*Q3_2025[[#This Row],[Prijs 2]]</f>
        <v>106.8625</v>
      </c>
      <c r="O308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308" s="3"/>
      <c r="W308"/>
      <c r="AB308"/>
    </row>
    <row r="309" spans="1:28" x14ac:dyDescent="0.3">
      <c r="A309" t="s">
        <v>755</v>
      </c>
      <c r="B309">
        <v>5021030</v>
      </c>
      <c r="C309" t="s">
        <v>546</v>
      </c>
      <c r="D309">
        <v>1</v>
      </c>
      <c r="E309" s="10">
        <v>175</v>
      </c>
      <c r="F309" s="10">
        <v>175</v>
      </c>
      <c r="G309" s="10">
        <v>175</v>
      </c>
      <c r="H309">
        <v>0</v>
      </c>
      <c r="I309" s="51" t="str">
        <f>_xlfn.XLOOKUP(Q3_2025[[#This Row],[Artikelnr]],Artikel_prijzen[Artnr],Artikel_prijzen[Groep],"")</f>
        <v>Elektra</v>
      </c>
      <c r="J309" s="10">
        <f>_xlfn.XLOOKUP(Q3_2025[[#This Row],[Artikelnr]],Artikel_prijzen[Artnr],Artikel_prijzen[Prijs 2025],"")</f>
        <v>106.8625</v>
      </c>
      <c r="K309" t="str">
        <f>IF(Q3_2025[[#This Row],[Artikelprijs]]&lt;&gt;"",IF(Q3_2025[[#This Row],[Stuksprijs]]=Q3_2025[[#This Row],[Artikelprijs]],"Prijs gelijk","Prijs wijkt af"),"")</f>
        <v>Prijs wijkt af</v>
      </c>
      <c r="L309" t="str">
        <f>IF(Q3_2025[[#This Row],[Relatiekorting percentage]]=0,
    "Nvt",
    IF(Q3_2025[[#This Row],[Brutobedrag 2]] &lt; Q3_2025[[#This Row],[Bruto - Rel.korting]],
        "Nee",
        "Ja"))</f>
        <v>Nvt</v>
      </c>
      <c r="M309" s="10">
        <f>IF(Q3_2025[[#This Row],[Artikelprijs]]&lt;&gt;"",Q3_2025[[#This Row],[Artikelprijs]],Q3_2025[[#This Row],[Stuksprijs]])</f>
        <v>106.8625</v>
      </c>
      <c r="N309" s="10">
        <f>Q3_2025[[#This Row],[Besteld]]*Q3_2025[[#This Row],[Prijs 2]]</f>
        <v>106.8625</v>
      </c>
      <c r="O309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309" s="3"/>
      <c r="W309"/>
      <c r="AB309"/>
    </row>
    <row r="310" spans="1:28" x14ac:dyDescent="0.3">
      <c r="A310" t="s">
        <v>755</v>
      </c>
      <c r="B310">
        <v>5021030</v>
      </c>
      <c r="C310" t="s">
        <v>546</v>
      </c>
      <c r="D310">
        <v>1</v>
      </c>
      <c r="E310" s="10">
        <v>175</v>
      </c>
      <c r="F310" s="10">
        <v>175</v>
      </c>
      <c r="G310" s="10">
        <v>175</v>
      </c>
      <c r="H310">
        <v>0</v>
      </c>
      <c r="I310" s="51" t="str">
        <f>_xlfn.XLOOKUP(Q3_2025[[#This Row],[Artikelnr]],Artikel_prijzen[Artnr],Artikel_prijzen[Groep],"")</f>
        <v>Elektra</v>
      </c>
      <c r="J310" s="10">
        <f>_xlfn.XLOOKUP(Q3_2025[[#This Row],[Artikelnr]],Artikel_prijzen[Artnr],Artikel_prijzen[Prijs 2025],"")</f>
        <v>106.8625</v>
      </c>
      <c r="K310" t="str">
        <f>IF(Q3_2025[[#This Row],[Artikelprijs]]&lt;&gt;"",IF(Q3_2025[[#This Row],[Stuksprijs]]=Q3_2025[[#This Row],[Artikelprijs]],"Prijs gelijk","Prijs wijkt af"),"")</f>
        <v>Prijs wijkt af</v>
      </c>
      <c r="L310" t="str">
        <f>IF(Q3_2025[[#This Row],[Relatiekorting percentage]]=0,
    "Nvt",
    IF(Q3_2025[[#This Row],[Brutobedrag 2]] &lt; Q3_2025[[#This Row],[Bruto - Rel.korting]],
        "Nee",
        "Ja"))</f>
        <v>Nvt</v>
      </c>
      <c r="M310" s="10">
        <f>IF(Q3_2025[[#This Row],[Artikelprijs]]&lt;&gt;"",Q3_2025[[#This Row],[Artikelprijs]],Q3_2025[[#This Row],[Stuksprijs]])</f>
        <v>106.8625</v>
      </c>
      <c r="N310" s="10">
        <f>Q3_2025[[#This Row],[Besteld]]*Q3_2025[[#This Row],[Prijs 2]]</f>
        <v>106.8625</v>
      </c>
      <c r="O310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310" s="3"/>
      <c r="W310"/>
      <c r="AB310"/>
    </row>
    <row r="311" spans="1:28" x14ac:dyDescent="0.3">
      <c r="A311" t="s">
        <v>755</v>
      </c>
      <c r="B311">
        <v>5021030</v>
      </c>
      <c r="C311" t="s">
        <v>546</v>
      </c>
      <c r="D311">
        <v>-1</v>
      </c>
      <c r="E311" s="10">
        <v>175</v>
      </c>
      <c r="F311" s="10">
        <v>-175</v>
      </c>
      <c r="G311" s="10">
        <v>-175</v>
      </c>
      <c r="H311">
        <v>0</v>
      </c>
      <c r="I311" s="51" t="str">
        <f>_xlfn.XLOOKUP(Q3_2025[[#This Row],[Artikelnr]],Artikel_prijzen[Artnr],Artikel_prijzen[Groep],"")</f>
        <v>Elektra</v>
      </c>
      <c r="J311" s="10">
        <f>_xlfn.XLOOKUP(Q3_2025[[#This Row],[Artikelnr]],Artikel_prijzen[Artnr],Artikel_prijzen[Prijs 2025],"")</f>
        <v>106.8625</v>
      </c>
      <c r="K311" t="str">
        <f>IF(Q3_2025[[#This Row],[Artikelprijs]]&lt;&gt;"",IF(Q3_2025[[#This Row],[Stuksprijs]]=Q3_2025[[#This Row],[Artikelprijs]],"Prijs gelijk","Prijs wijkt af"),"")</f>
        <v>Prijs wijkt af</v>
      </c>
      <c r="L311" t="str">
        <f>IF(Q3_2025[[#This Row],[Relatiekorting percentage]]=0,
    "Nvt",
    IF(Q3_2025[[#This Row],[Brutobedrag 2]] &lt; Q3_2025[[#This Row],[Bruto - Rel.korting]],
        "Nee",
        "Ja"))</f>
        <v>Nvt</v>
      </c>
      <c r="M311" s="10">
        <f>IF(Q3_2025[[#This Row],[Artikelprijs]]&lt;&gt;"",Q3_2025[[#This Row],[Artikelprijs]],Q3_2025[[#This Row],[Stuksprijs]])</f>
        <v>106.8625</v>
      </c>
      <c r="N311" s="10">
        <f>Q3_2025[[#This Row],[Besteld]]*Q3_2025[[#This Row],[Prijs 2]]</f>
        <v>-106.8625</v>
      </c>
      <c r="O311" s="10">
        <f>IF(Q3_2025[[#This Row],[Brutobedrag 2]]&lt;Q3_2025[[#This Row],[Bruto - Rel.korting]],Q3_2025[[#This Row],[Brutobedrag 2]],Q3_2025[[#This Row],[Brutobedrag 2]]*(100-Q3_2025[[#This Row],[Relatiekorting percentage]])/100)</f>
        <v>-106.8625</v>
      </c>
      <c r="R311" s="3"/>
      <c r="W311"/>
      <c r="AB311"/>
    </row>
    <row r="312" spans="1:28" x14ac:dyDescent="0.3">
      <c r="A312" t="s">
        <v>755</v>
      </c>
      <c r="B312">
        <v>5022048</v>
      </c>
      <c r="C312" t="s">
        <v>578</v>
      </c>
      <c r="D312">
        <v>1</v>
      </c>
      <c r="E312" s="10">
        <v>521.69000000000005</v>
      </c>
      <c r="F312" s="10">
        <v>521.69000000000005</v>
      </c>
      <c r="G312" s="10">
        <v>521.69000000000005</v>
      </c>
      <c r="H312">
        <v>0</v>
      </c>
      <c r="I312" s="51" t="str">
        <f>_xlfn.XLOOKUP(Q3_2025[[#This Row],[Artikelnr]],Artikel_prijzen[Artnr],Artikel_prijzen[Groep],"")</f>
        <v>Elektra</v>
      </c>
      <c r="J312" s="10">
        <f>_xlfn.XLOOKUP(Q3_2025[[#This Row],[Artikelnr]],Artikel_prijzen[Artnr],Artikel_prijzen[Prijs 2025],"")</f>
        <v>417.15</v>
      </c>
      <c r="K312" t="str">
        <f>IF(Q3_2025[[#This Row],[Artikelprijs]]&lt;&gt;"",IF(Q3_2025[[#This Row],[Stuksprijs]]=Q3_2025[[#This Row],[Artikelprijs]],"Prijs gelijk","Prijs wijkt af"),"")</f>
        <v>Prijs wijkt af</v>
      </c>
      <c r="L312" t="str">
        <f>IF(Q3_2025[[#This Row],[Relatiekorting percentage]]=0,
    "Nvt",
    IF(Q3_2025[[#This Row],[Brutobedrag 2]] &lt; Q3_2025[[#This Row],[Bruto - Rel.korting]],
        "Nee",
        "Ja"))</f>
        <v>Nvt</v>
      </c>
      <c r="M312" s="10">
        <f>IF(Q3_2025[[#This Row],[Artikelprijs]]&lt;&gt;"",Q3_2025[[#This Row],[Artikelprijs]],Q3_2025[[#This Row],[Stuksprijs]])</f>
        <v>417.15</v>
      </c>
      <c r="N312" s="10">
        <f>Q3_2025[[#This Row],[Besteld]]*Q3_2025[[#This Row],[Prijs 2]]</f>
        <v>417.15</v>
      </c>
      <c r="O312" s="10">
        <f>IF(Q3_2025[[#This Row],[Brutobedrag 2]]&lt;Q3_2025[[#This Row],[Bruto - Rel.korting]],Q3_2025[[#This Row],[Brutobedrag 2]],Q3_2025[[#This Row],[Brutobedrag 2]]*(100-Q3_2025[[#This Row],[Relatiekorting percentage]])/100)</f>
        <v>417.15</v>
      </c>
      <c r="R312" s="3"/>
      <c r="W312"/>
      <c r="AB312"/>
    </row>
    <row r="313" spans="1:28" x14ac:dyDescent="0.3">
      <c r="A313" t="s">
        <v>755</v>
      </c>
      <c r="B313">
        <v>5021030</v>
      </c>
      <c r="C313" t="s">
        <v>546</v>
      </c>
      <c r="D313">
        <v>1</v>
      </c>
      <c r="E313" s="10">
        <v>175</v>
      </c>
      <c r="F313" s="10">
        <v>175</v>
      </c>
      <c r="G313" s="10">
        <v>175</v>
      </c>
      <c r="H313">
        <v>0</v>
      </c>
      <c r="I313" s="51" t="str">
        <f>_xlfn.XLOOKUP(Q3_2025[[#This Row],[Artikelnr]],Artikel_prijzen[Artnr],Artikel_prijzen[Groep],"")</f>
        <v>Elektra</v>
      </c>
      <c r="J313" s="10">
        <f>_xlfn.XLOOKUP(Q3_2025[[#This Row],[Artikelnr]],Artikel_prijzen[Artnr],Artikel_prijzen[Prijs 2025],"")</f>
        <v>106.8625</v>
      </c>
      <c r="K313" t="str">
        <f>IF(Q3_2025[[#This Row],[Artikelprijs]]&lt;&gt;"",IF(Q3_2025[[#This Row],[Stuksprijs]]=Q3_2025[[#This Row],[Artikelprijs]],"Prijs gelijk","Prijs wijkt af"),"")</f>
        <v>Prijs wijkt af</v>
      </c>
      <c r="L313" t="str">
        <f>IF(Q3_2025[[#This Row],[Relatiekorting percentage]]=0,
    "Nvt",
    IF(Q3_2025[[#This Row],[Brutobedrag 2]] &lt; Q3_2025[[#This Row],[Bruto - Rel.korting]],
        "Nee",
        "Ja"))</f>
        <v>Nvt</v>
      </c>
      <c r="M313" s="10">
        <f>IF(Q3_2025[[#This Row],[Artikelprijs]]&lt;&gt;"",Q3_2025[[#This Row],[Artikelprijs]],Q3_2025[[#This Row],[Stuksprijs]])</f>
        <v>106.8625</v>
      </c>
      <c r="N313" s="10">
        <f>Q3_2025[[#This Row],[Besteld]]*Q3_2025[[#This Row],[Prijs 2]]</f>
        <v>106.8625</v>
      </c>
      <c r="O313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313" s="3"/>
      <c r="W313"/>
      <c r="AB313"/>
    </row>
    <row r="314" spans="1:28" x14ac:dyDescent="0.3">
      <c r="A314" t="s">
        <v>755</v>
      </c>
      <c r="B314">
        <v>5021030</v>
      </c>
      <c r="C314" t="s">
        <v>546</v>
      </c>
      <c r="D314">
        <v>1</v>
      </c>
      <c r="E314" s="10">
        <v>175</v>
      </c>
      <c r="F314" s="10">
        <v>175</v>
      </c>
      <c r="G314" s="10">
        <v>175</v>
      </c>
      <c r="H314">
        <v>0</v>
      </c>
      <c r="I314" s="51" t="str">
        <f>_xlfn.XLOOKUP(Q3_2025[[#This Row],[Artikelnr]],Artikel_prijzen[Artnr],Artikel_prijzen[Groep],"")</f>
        <v>Elektra</v>
      </c>
      <c r="J314" s="10">
        <f>_xlfn.XLOOKUP(Q3_2025[[#This Row],[Artikelnr]],Artikel_prijzen[Artnr],Artikel_prijzen[Prijs 2025],"")</f>
        <v>106.8625</v>
      </c>
      <c r="K314" t="str">
        <f>IF(Q3_2025[[#This Row],[Artikelprijs]]&lt;&gt;"",IF(Q3_2025[[#This Row],[Stuksprijs]]=Q3_2025[[#This Row],[Artikelprijs]],"Prijs gelijk","Prijs wijkt af"),"")</f>
        <v>Prijs wijkt af</v>
      </c>
      <c r="L314" t="str">
        <f>IF(Q3_2025[[#This Row],[Relatiekorting percentage]]=0,
    "Nvt",
    IF(Q3_2025[[#This Row],[Brutobedrag 2]] &lt; Q3_2025[[#This Row],[Bruto - Rel.korting]],
        "Nee",
        "Ja"))</f>
        <v>Nvt</v>
      </c>
      <c r="M314" s="10">
        <f>IF(Q3_2025[[#This Row],[Artikelprijs]]&lt;&gt;"",Q3_2025[[#This Row],[Artikelprijs]],Q3_2025[[#This Row],[Stuksprijs]])</f>
        <v>106.8625</v>
      </c>
      <c r="N314" s="10">
        <f>Q3_2025[[#This Row],[Besteld]]*Q3_2025[[#This Row],[Prijs 2]]</f>
        <v>106.8625</v>
      </c>
      <c r="O314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314" s="3"/>
      <c r="W314"/>
      <c r="AB314"/>
    </row>
    <row r="315" spans="1:28" x14ac:dyDescent="0.3">
      <c r="A315" t="s">
        <v>755</v>
      </c>
      <c r="B315">
        <v>5021030</v>
      </c>
      <c r="C315" t="s">
        <v>546</v>
      </c>
      <c r="D315">
        <v>1</v>
      </c>
      <c r="E315" s="10">
        <v>175</v>
      </c>
      <c r="F315" s="10">
        <v>175</v>
      </c>
      <c r="G315" s="10">
        <v>175</v>
      </c>
      <c r="H315">
        <v>0</v>
      </c>
      <c r="I315" s="51" t="str">
        <f>_xlfn.XLOOKUP(Q3_2025[[#This Row],[Artikelnr]],Artikel_prijzen[Artnr],Artikel_prijzen[Groep],"")</f>
        <v>Elektra</v>
      </c>
      <c r="J315" s="10">
        <f>_xlfn.XLOOKUP(Q3_2025[[#This Row],[Artikelnr]],Artikel_prijzen[Artnr],Artikel_prijzen[Prijs 2025],"")</f>
        <v>106.8625</v>
      </c>
      <c r="K315" t="str">
        <f>IF(Q3_2025[[#This Row],[Artikelprijs]]&lt;&gt;"",IF(Q3_2025[[#This Row],[Stuksprijs]]=Q3_2025[[#This Row],[Artikelprijs]],"Prijs gelijk","Prijs wijkt af"),"")</f>
        <v>Prijs wijkt af</v>
      </c>
      <c r="L315" t="str">
        <f>IF(Q3_2025[[#This Row],[Relatiekorting percentage]]=0,
    "Nvt",
    IF(Q3_2025[[#This Row],[Brutobedrag 2]] &lt; Q3_2025[[#This Row],[Bruto - Rel.korting]],
        "Nee",
        "Ja"))</f>
        <v>Nvt</v>
      </c>
      <c r="M315" s="10">
        <f>IF(Q3_2025[[#This Row],[Artikelprijs]]&lt;&gt;"",Q3_2025[[#This Row],[Artikelprijs]],Q3_2025[[#This Row],[Stuksprijs]])</f>
        <v>106.8625</v>
      </c>
      <c r="N315" s="10">
        <f>Q3_2025[[#This Row],[Besteld]]*Q3_2025[[#This Row],[Prijs 2]]</f>
        <v>106.8625</v>
      </c>
      <c r="O315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315" s="3"/>
      <c r="W315"/>
      <c r="AB315"/>
    </row>
    <row r="316" spans="1:28" x14ac:dyDescent="0.3">
      <c r="A316" t="s">
        <v>755</v>
      </c>
      <c r="B316">
        <v>5022026</v>
      </c>
      <c r="C316" t="s">
        <v>492</v>
      </c>
      <c r="D316">
        <v>1</v>
      </c>
      <c r="E316" s="10">
        <v>403.24</v>
      </c>
      <c r="F316" s="10">
        <v>403.24</v>
      </c>
      <c r="G316" s="10">
        <v>403.24</v>
      </c>
      <c r="H316">
        <v>0</v>
      </c>
      <c r="I316" s="51" t="str">
        <f>_xlfn.XLOOKUP(Q3_2025[[#This Row],[Artikelnr]],Artikel_prijzen[Artnr],Artikel_prijzen[Groep],"")</f>
        <v>Elektra</v>
      </c>
      <c r="J316" s="10">
        <f>_xlfn.XLOOKUP(Q3_2025[[#This Row],[Artikelnr]],Artikel_prijzen[Artnr],Artikel_prijzen[Prijs 2025],"")</f>
        <v>298.7</v>
      </c>
      <c r="K316" t="str">
        <f>IF(Q3_2025[[#This Row],[Artikelprijs]]&lt;&gt;"",IF(Q3_2025[[#This Row],[Stuksprijs]]=Q3_2025[[#This Row],[Artikelprijs]],"Prijs gelijk","Prijs wijkt af"),"")</f>
        <v>Prijs wijkt af</v>
      </c>
      <c r="L316" t="str">
        <f>IF(Q3_2025[[#This Row],[Relatiekorting percentage]]=0,
    "Nvt",
    IF(Q3_2025[[#This Row],[Brutobedrag 2]] &lt; Q3_2025[[#This Row],[Bruto - Rel.korting]],
        "Nee",
        "Ja"))</f>
        <v>Nvt</v>
      </c>
      <c r="M316" s="10">
        <f>IF(Q3_2025[[#This Row],[Artikelprijs]]&lt;&gt;"",Q3_2025[[#This Row],[Artikelprijs]],Q3_2025[[#This Row],[Stuksprijs]])</f>
        <v>298.7</v>
      </c>
      <c r="N316" s="10">
        <f>Q3_2025[[#This Row],[Besteld]]*Q3_2025[[#This Row],[Prijs 2]]</f>
        <v>298.7</v>
      </c>
      <c r="O316" s="10">
        <f>IF(Q3_2025[[#This Row],[Brutobedrag 2]]&lt;Q3_2025[[#This Row],[Bruto - Rel.korting]],Q3_2025[[#This Row],[Brutobedrag 2]],Q3_2025[[#This Row],[Brutobedrag 2]]*(100-Q3_2025[[#This Row],[Relatiekorting percentage]])/100)</f>
        <v>298.7</v>
      </c>
      <c r="R316" s="3"/>
      <c r="W316"/>
      <c r="AB316"/>
    </row>
    <row r="317" spans="1:28" x14ac:dyDescent="0.3">
      <c r="A317" t="s">
        <v>755</v>
      </c>
      <c r="B317">
        <v>5022038</v>
      </c>
      <c r="C317" t="s">
        <v>516</v>
      </c>
      <c r="D317">
        <v>1</v>
      </c>
      <c r="E317" s="10">
        <v>1127.56</v>
      </c>
      <c r="F317" s="10">
        <v>1127.56</v>
      </c>
      <c r="G317" s="10">
        <v>1127.56</v>
      </c>
      <c r="H317">
        <v>0</v>
      </c>
      <c r="I317" s="51" t="str">
        <f>_xlfn.XLOOKUP(Q3_2025[[#This Row],[Artikelnr]],Artikel_prijzen[Artnr],Artikel_prijzen[Groep],"")</f>
        <v>Elektra</v>
      </c>
      <c r="J317" s="10">
        <f>_xlfn.XLOOKUP(Q3_2025[[#This Row],[Artikelnr]],Artikel_prijzen[Artnr],Artikel_prijzen[Prijs 2025],"")</f>
        <v>700</v>
      </c>
      <c r="K317" t="str">
        <f>IF(Q3_2025[[#This Row],[Artikelprijs]]&lt;&gt;"",IF(Q3_2025[[#This Row],[Stuksprijs]]=Q3_2025[[#This Row],[Artikelprijs]],"Prijs gelijk","Prijs wijkt af"),"")</f>
        <v>Prijs wijkt af</v>
      </c>
      <c r="L317" t="str">
        <f>IF(Q3_2025[[#This Row],[Relatiekorting percentage]]=0,
    "Nvt",
    IF(Q3_2025[[#This Row],[Brutobedrag 2]] &lt; Q3_2025[[#This Row],[Bruto - Rel.korting]],
        "Nee",
        "Ja"))</f>
        <v>Nvt</v>
      </c>
      <c r="M317" s="10">
        <f>IF(Q3_2025[[#This Row],[Artikelprijs]]&lt;&gt;"",Q3_2025[[#This Row],[Artikelprijs]],Q3_2025[[#This Row],[Stuksprijs]])</f>
        <v>700</v>
      </c>
      <c r="N317" s="10">
        <f>Q3_2025[[#This Row],[Besteld]]*Q3_2025[[#This Row],[Prijs 2]]</f>
        <v>700</v>
      </c>
      <c r="O317" s="10">
        <f>IF(Q3_2025[[#This Row],[Brutobedrag 2]]&lt;Q3_2025[[#This Row],[Bruto - Rel.korting]],Q3_2025[[#This Row],[Brutobedrag 2]],Q3_2025[[#This Row],[Brutobedrag 2]]*(100-Q3_2025[[#This Row],[Relatiekorting percentage]])/100)</f>
        <v>700</v>
      </c>
      <c r="R317" s="3"/>
      <c r="W317"/>
      <c r="AB317"/>
    </row>
    <row r="318" spans="1:28" x14ac:dyDescent="0.3">
      <c r="A318" t="s">
        <v>755</v>
      </c>
      <c r="B318">
        <v>5022054</v>
      </c>
      <c r="C318" t="s">
        <v>557</v>
      </c>
      <c r="D318">
        <v>1</v>
      </c>
      <c r="E318" s="10">
        <v>891.52</v>
      </c>
      <c r="F318" s="10">
        <v>891.52</v>
      </c>
      <c r="G318" s="10">
        <v>891.52</v>
      </c>
      <c r="H318">
        <v>0</v>
      </c>
      <c r="I318" s="51" t="str">
        <f>_xlfn.XLOOKUP(Q3_2025[[#This Row],[Artikelnr]],Artikel_prijzen[Artnr],Artikel_prijzen[Groep],"")</f>
        <v>Elektra</v>
      </c>
      <c r="J318" s="10">
        <f>_xlfn.XLOOKUP(Q3_2025[[#This Row],[Artikelnr]],Artikel_prijzen[Artnr],Artikel_prijzen[Prijs 2025],"")</f>
        <v>659.2</v>
      </c>
      <c r="K318" t="str">
        <f>IF(Q3_2025[[#This Row],[Artikelprijs]]&lt;&gt;"",IF(Q3_2025[[#This Row],[Stuksprijs]]=Q3_2025[[#This Row],[Artikelprijs]],"Prijs gelijk","Prijs wijkt af"),"")</f>
        <v>Prijs wijkt af</v>
      </c>
      <c r="L318" t="str">
        <f>IF(Q3_2025[[#This Row],[Relatiekorting percentage]]=0,
    "Nvt",
    IF(Q3_2025[[#This Row],[Brutobedrag 2]] &lt; Q3_2025[[#This Row],[Bruto - Rel.korting]],
        "Nee",
        "Ja"))</f>
        <v>Nvt</v>
      </c>
      <c r="M318" s="10">
        <f>IF(Q3_2025[[#This Row],[Artikelprijs]]&lt;&gt;"",Q3_2025[[#This Row],[Artikelprijs]],Q3_2025[[#This Row],[Stuksprijs]])</f>
        <v>659.2</v>
      </c>
      <c r="N318" s="10">
        <f>Q3_2025[[#This Row],[Besteld]]*Q3_2025[[#This Row],[Prijs 2]]</f>
        <v>659.2</v>
      </c>
      <c r="O318" s="10">
        <f>IF(Q3_2025[[#This Row],[Brutobedrag 2]]&lt;Q3_2025[[#This Row],[Bruto - Rel.korting]],Q3_2025[[#This Row],[Brutobedrag 2]],Q3_2025[[#This Row],[Brutobedrag 2]]*(100-Q3_2025[[#This Row],[Relatiekorting percentage]])/100)</f>
        <v>659.2</v>
      </c>
      <c r="R318" s="3"/>
      <c r="W318"/>
      <c r="AB318"/>
    </row>
    <row r="319" spans="1:28" x14ac:dyDescent="0.3">
      <c r="A319" t="s">
        <v>755</v>
      </c>
      <c r="B319">
        <v>5022054</v>
      </c>
      <c r="C319" t="s">
        <v>557</v>
      </c>
      <c r="D319">
        <v>-1</v>
      </c>
      <c r="E319" s="10">
        <v>891.52</v>
      </c>
      <c r="F319" s="10">
        <v>-891.52</v>
      </c>
      <c r="G319" s="10">
        <v>-891.52</v>
      </c>
      <c r="H319">
        <v>0</v>
      </c>
      <c r="I319" s="51" t="str">
        <f>_xlfn.XLOOKUP(Q3_2025[[#This Row],[Artikelnr]],Artikel_prijzen[Artnr],Artikel_prijzen[Groep],"")</f>
        <v>Elektra</v>
      </c>
      <c r="J319" s="10">
        <f>_xlfn.XLOOKUP(Q3_2025[[#This Row],[Artikelnr]],Artikel_prijzen[Artnr],Artikel_prijzen[Prijs 2025],"")</f>
        <v>659.2</v>
      </c>
      <c r="K319" t="str">
        <f>IF(Q3_2025[[#This Row],[Artikelprijs]]&lt;&gt;"",IF(Q3_2025[[#This Row],[Stuksprijs]]=Q3_2025[[#This Row],[Artikelprijs]],"Prijs gelijk","Prijs wijkt af"),"")</f>
        <v>Prijs wijkt af</v>
      </c>
      <c r="L319" t="str">
        <f>IF(Q3_2025[[#This Row],[Relatiekorting percentage]]=0,
    "Nvt",
    IF(Q3_2025[[#This Row],[Brutobedrag 2]] &lt; Q3_2025[[#This Row],[Bruto - Rel.korting]],
        "Nee",
        "Ja"))</f>
        <v>Nvt</v>
      </c>
      <c r="M319" s="10">
        <f>IF(Q3_2025[[#This Row],[Artikelprijs]]&lt;&gt;"",Q3_2025[[#This Row],[Artikelprijs]],Q3_2025[[#This Row],[Stuksprijs]])</f>
        <v>659.2</v>
      </c>
      <c r="N319" s="10">
        <f>Q3_2025[[#This Row],[Besteld]]*Q3_2025[[#This Row],[Prijs 2]]</f>
        <v>-659.2</v>
      </c>
      <c r="O319" s="10">
        <f>IF(Q3_2025[[#This Row],[Brutobedrag 2]]&lt;Q3_2025[[#This Row],[Bruto - Rel.korting]],Q3_2025[[#This Row],[Brutobedrag 2]],Q3_2025[[#This Row],[Brutobedrag 2]]*(100-Q3_2025[[#This Row],[Relatiekorting percentage]])/100)</f>
        <v>-659.2</v>
      </c>
      <c r="R319" s="3"/>
      <c r="W319"/>
      <c r="AB319"/>
    </row>
    <row r="320" spans="1:28" x14ac:dyDescent="0.3">
      <c r="A320" t="s">
        <v>755</v>
      </c>
      <c r="B320">
        <v>5021030</v>
      </c>
      <c r="C320" t="s">
        <v>546</v>
      </c>
      <c r="D320">
        <v>1</v>
      </c>
      <c r="E320" s="10">
        <v>175</v>
      </c>
      <c r="F320" s="10">
        <v>175</v>
      </c>
      <c r="G320" s="10">
        <v>175</v>
      </c>
      <c r="H320">
        <v>0</v>
      </c>
      <c r="I320" s="51" t="str">
        <f>_xlfn.XLOOKUP(Q3_2025[[#This Row],[Artikelnr]],Artikel_prijzen[Artnr],Artikel_prijzen[Groep],"")</f>
        <v>Elektra</v>
      </c>
      <c r="J320" s="10">
        <f>_xlfn.XLOOKUP(Q3_2025[[#This Row],[Artikelnr]],Artikel_prijzen[Artnr],Artikel_prijzen[Prijs 2025],"")</f>
        <v>106.8625</v>
      </c>
      <c r="K320" t="str">
        <f>IF(Q3_2025[[#This Row],[Artikelprijs]]&lt;&gt;"",IF(Q3_2025[[#This Row],[Stuksprijs]]=Q3_2025[[#This Row],[Artikelprijs]],"Prijs gelijk","Prijs wijkt af"),"")</f>
        <v>Prijs wijkt af</v>
      </c>
      <c r="L320" t="str">
        <f>IF(Q3_2025[[#This Row],[Relatiekorting percentage]]=0,
    "Nvt",
    IF(Q3_2025[[#This Row],[Brutobedrag 2]] &lt; Q3_2025[[#This Row],[Bruto - Rel.korting]],
        "Nee",
        "Ja"))</f>
        <v>Nvt</v>
      </c>
      <c r="M320" s="10">
        <f>IF(Q3_2025[[#This Row],[Artikelprijs]]&lt;&gt;"",Q3_2025[[#This Row],[Artikelprijs]],Q3_2025[[#This Row],[Stuksprijs]])</f>
        <v>106.8625</v>
      </c>
      <c r="N320" s="10">
        <f>Q3_2025[[#This Row],[Besteld]]*Q3_2025[[#This Row],[Prijs 2]]</f>
        <v>106.8625</v>
      </c>
      <c r="O320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320" s="3"/>
      <c r="W320"/>
      <c r="AB320"/>
    </row>
    <row r="321" spans="1:28" x14ac:dyDescent="0.3">
      <c r="A321" t="s">
        <v>755</v>
      </c>
      <c r="B321">
        <v>5022038</v>
      </c>
      <c r="C321" t="s">
        <v>516</v>
      </c>
      <c r="D321">
        <v>1</v>
      </c>
      <c r="E321" s="10">
        <v>1127.56</v>
      </c>
      <c r="F321" s="10">
        <v>1127.56</v>
      </c>
      <c r="G321" s="10">
        <v>1127.56</v>
      </c>
      <c r="H321">
        <v>0</v>
      </c>
      <c r="I321" s="51" t="str">
        <f>_xlfn.XLOOKUP(Q3_2025[[#This Row],[Artikelnr]],Artikel_prijzen[Artnr],Artikel_prijzen[Groep],"")</f>
        <v>Elektra</v>
      </c>
      <c r="J321" s="10">
        <f>_xlfn.XLOOKUP(Q3_2025[[#This Row],[Artikelnr]],Artikel_prijzen[Artnr],Artikel_prijzen[Prijs 2025],"")</f>
        <v>700</v>
      </c>
      <c r="K321" t="str">
        <f>IF(Q3_2025[[#This Row],[Artikelprijs]]&lt;&gt;"",IF(Q3_2025[[#This Row],[Stuksprijs]]=Q3_2025[[#This Row],[Artikelprijs]],"Prijs gelijk","Prijs wijkt af"),"")</f>
        <v>Prijs wijkt af</v>
      </c>
      <c r="L321" t="str">
        <f>IF(Q3_2025[[#This Row],[Relatiekorting percentage]]=0,
    "Nvt",
    IF(Q3_2025[[#This Row],[Brutobedrag 2]] &lt; Q3_2025[[#This Row],[Bruto - Rel.korting]],
        "Nee",
        "Ja"))</f>
        <v>Nvt</v>
      </c>
      <c r="M321" s="10">
        <f>IF(Q3_2025[[#This Row],[Artikelprijs]]&lt;&gt;"",Q3_2025[[#This Row],[Artikelprijs]],Q3_2025[[#This Row],[Stuksprijs]])</f>
        <v>700</v>
      </c>
      <c r="N321" s="10">
        <f>Q3_2025[[#This Row],[Besteld]]*Q3_2025[[#This Row],[Prijs 2]]</f>
        <v>700</v>
      </c>
      <c r="O321" s="10">
        <f>IF(Q3_2025[[#This Row],[Brutobedrag 2]]&lt;Q3_2025[[#This Row],[Bruto - Rel.korting]],Q3_2025[[#This Row],[Brutobedrag 2]],Q3_2025[[#This Row],[Brutobedrag 2]]*(100-Q3_2025[[#This Row],[Relatiekorting percentage]])/100)</f>
        <v>700</v>
      </c>
      <c r="R321" s="3"/>
      <c r="W321"/>
      <c r="AB321"/>
    </row>
    <row r="322" spans="1:28" x14ac:dyDescent="0.3">
      <c r="A322" t="s">
        <v>755</v>
      </c>
      <c r="B322">
        <v>5022026</v>
      </c>
      <c r="C322" t="s">
        <v>492</v>
      </c>
      <c r="D322">
        <v>1</v>
      </c>
      <c r="E322" s="10">
        <v>403.24</v>
      </c>
      <c r="F322" s="10">
        <v>403.24</v>
      </c>
      <c r="G322" s="10">
        <v>403.24</v>
      </c>
      <c r="H322">
        <v>0</v>
      </c>
      <c r="I322" s="51" t="str">
        <f>_xlfn.XLOOKUP(Q3_2025[[#This Row],[Artikelnr]],Artikel_prijzen[Artnr],Artikel_prijzen[Groep],"")</f>
        <v>Elektra</v>
      </c>
      <c r="J322" s="10">
        <f>_xlfn.XLOOKUP(Q3_2025[[#This Row],[Artikelnr]],Artikel_prijzen[Artnr],Artikel_prijzen[Prijs 2025],"")</f>
        <v>298.7</v>
      </c>
      <c r="K322" t="str">
        <f>IF(Q3_2025[[#This Row],[Artikelprijs]]&lt;&gt;"",IF(Q3_2025[[#This Row],[Stuksprijs]]=Q3_2025[[#This Row],[Artikelprijs]],"Prijs gelijk","Prijs wijkt af"),"")</f>
        <v>Prijs wijkt af</v>
      </c>
      <c r="L322" t="str">
        <f>IF(Q3_2025[[#This Row],[Relatiekorting percentage]]=0,
    "Nvt",
    IF(Q3_2025[[#This Row],[Brutobedrag 2]] &lt; Q3_2025[[#This Row],[Bruto - Rel.korting]],
        "Nee",
        "Ja"))</f>
        <v>Nvt</v>
      </c>
      <c r="M322" s="10">
        <f>IF(Q3_2025[[#This Row],[Artikelprijs]]&lt;&gt;"",Q3_2025[[#This Row],[Artikelprijs]],Q3_2025[[#This Row],[Stuksprijs]])</f>
        <v>298.7</v>
      </c>
      <c r="N322" s="10">
        <f>Q3_2025[[#This Row],[Besteld]]*Q3_2025[[#This Row],[Prijs 2]]</f>
        <v>298.7</v>
      </c>
      <c r="O322" s="10">
        <f>IF(Q3_2025[[#This Row],[Brutobedrag 2]]&lt;Q3_2025[[#This Row],[Bruto - Rel.korting]],Q3_2025[[#This Row],[Brutobedrag 2]],Q3_2025[[#This Row],[Brutobedrag 2]]*(100-Q3_2025[[#This Row],[Relatiekorting percentage]])/100)</f>
        <v>298.7</v>
      </c>
      <c r="R322" s="3"/>
      <c r="W322"/>
      <c r="AB322"/>
    </row>
    <row r="323" spans="1:28" x14ac:dyDescent="0.3">
      <c r="A323" t="s">
        <v>755</v>
      </c>
      <c r="B323">
        <v>5021030</v>
      </c>
      <c r="C323" t="s">
        <v>546</v>
      </c>
      <c r="D323">
        <v>1</v>
      </c>
      <c r="E323" s="10">
        <v>175</v>
      </c>
      <c r="F323" s="10">
        <v>175</v>
      </c>
      <c r="G323" s="10">
        <v>175</v>
      </c>
      <c r="H323">
        <v>0</v>
      </c>
      <c r="I323" s="51" t="str">
        <f>_xlfn.XLOOKUP(Q3_2025[[#This Row],[Artikelnr]],Artikel_prijzen[Artnr],Artikel_prijzen[Groep],"")</f>
        <v>Elektra</v>
      </c>
      <c r="J323" s="10">
        <f>_xlfn.XLOOKUP(Q3_2025[[#This Row],[Artikelnr]],Artikel_prijzen[Artnr],Artikel_prijzen[Prijs 2025],"")</f>
        <v>106.8625</v>
      </c>
      <c r="K323" t="str">
        <f>IF(Q3_2025[[#This Row],[Artikelprijs]]&lt;&gt;"",IF(Q3_2025[[#This Row],[Stuksprijs]]=Q3_2025[[#This Row],[Artikelprijs]],"Prijs gelijk","Prijs wijkt af"),"")</f>
        <v>Prijs wijkt af</v>
      </c>
      <c r="L323" t="str">
        <f>IF(Q3_2025[[#This Row],[Relatiekorting percentage]]=0,
    "Nvt",
    IF(Q3_2025[[#This Row],[Brutobedrag 2]] &lt; Q3_2025[[#This Row],[Bruto - Rel.korting]],
        "Nee",
        "Ja"))</f>
        <v>Nvt</v>
      </c>
      <c r="M323" s="10">
        <f>IF(Q3_2025[[#This Row],[Artikelprijs]]&lt;&gt;"",Q3_2025[[#This Row],[Artikelprijs]],Q3_2025[[#This Row],[Stuksprijs]])</f>
        <v>106.8625</v>
      </c>
      <c r="N323" s="10">
        <f>Q3_2025[[#This Row],[Besteld]]*Q3_2025[[#This Row],[Prijs 2]]</f>
        <v>106.8625</v>
      </c>
      <c r="O323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323" s="3"/>
      <c r="W323"/>
      <c r="AB323"/>
    </row>
    <row r="324" spans="1:28" x14ac:dyDescent="0.3">
      <c r="A324" t="s">
        <v>755</v>
      </c>
      <c r="B324">
        <v>5021030</v>
      </c>
      <c r="C324" t="s">
        <v>546</v>
      </c>
      <c r="D324">
        <v>1</v>
      </c>
      <c r="E324" s="10">
        <v>175</v>
      </c>
      <c r="F324" s="10">
        <v>175</v>
      </c>
      <c r="G324" s="10">
        <v>175</v>
      </c>
      <c r="H324">
        <v>0</v>
      </c>
      <c r="I324" s="51" t="str">
        <f>_xlfn.XLOOKUP(Q3_2025[[#This Row],[Artikelnr]],Artikel_prijzen[Artnr],Artikel_prijzen[Groep],"")</f>
        <v>Elektra</v>
      </c>
      <c r="J324" s="10">
        <f>_xlfn.XLOOKUP(Q3_2025[[#This Row],[Artikelnr]],Artikel_prijzen[Artnr],Artikel_prijzen[Prijs 2025],"")</f>
        <v>106.8625</v>
      </c>
      <c r="K324" t="str">
        <f>IF(Q3_2025[[#This Row],[Artikelprijs]]&lt;&gt;"",IF(Q3_2025[[#This Row],[Stuksprijs]]=Q3_2025[[#This Row],[Artikelprijs]],"Prijs gelijk","Prijs wijkt af"),"")</f>
        <v>Prijs wijkt af</v>
      </c>
      <c r="L324" t="str">
        <f>IF(Q3_2025[[#This Row],[Relatiekorting percentage]]=0,
    "Nvt",
    IF(Q3_2025[[#This Row],[Brutobedrag 2]] &lt; Q3_2025[[#This Row],[Bruto - Rel.korting]],
        "Nee",
        "Ja"))</f>
        <v>Nvt</v>
      </c>
      <c r="M324" s="10">
        <f>IF(Q3_2025[[#This Row],[Artikelprijs]]&lt;&gt;"",Q3_2025[[#This Row],[Artikelprijs]],Q3_2025[[#This Row],[Stuksprijs]])</f>
        <v>106.8625</v>
      </c>
      <c r="N324" s="10">
        <f>Q3_2025[[#This Row],[Besteld]]*Q3_2025[[#This Row],[Prijs 2]]</f>
        <v>106.8625</v>
      </c>
      <c r="O324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324" s="3"/>
      <c r="W324"/>
      <c r="AB324"/>
    </row>
    <row r="325" spans="1:28" x14ac:dyDescent="0.3">
      <c r="A325" t="s">
        <v>755</v>
      </c>
      <c r="B325">
        <v>5021030</v>
      </c>
      <c r="C325" t="s">
        <v>546</v>
      </c>
      <c r="D325">
        <v>2</v>
      </c>
      <c r="E325" s="10">
        <v>175</v>
      </c>
      <c r="F325" s="10">
        <v>350</v>
      </c>
      <c r="G325" s="10">
        <v>350</v>
      </c>
      <c r="H325">
        <v>0</v>
      </c>
      <c r="I325" s="51" t="str">
        <f>_xlfn.XLOOKUP(Q3_2025[[#This Row],[Artikelnr]],Artikel_prijzen[Artnr],Artikel_prijzen[Groep],"")</f>
        <v>Elektra</v>
      </c>
      <c r="J325" s="10">
        <f>_xlfn.XLOOKUP(Q3_2025[[#This Row],[Artikelnr]],Artikel_prijzen[Artnr],Artikel_prijzen[Prijs 2025],"")</f>
        <v>106.8625</v>
      </c>
      <c r="K325" t="str">
        <f>IF(Q3_2025[[#This Row],[Artikelprijs]]&lt;&gt;"",IF(Q3_2025[[#This Row],[Stuksprijs]]=Q3_2025[[#This Row],[Artikelprijs]],"Prijs gelijk","Prijs wijkt af"),"")</f>
        <v>Prijs wijkt af</v>
      </c>
      <c r="L325" t="str">
        <f>IF(Q3_2025[[#This Row],[Relatiekorting percentage]]=0,
    "Nvt",
    IF(Q3_2025[[#This Row],[Brutobedrag 2]] &lt; Q3_2025[[#This Row],[Bruto - Rel.korting]],
        "Nee",
        "Ja"))</f>
        <v>Nvt</v>
      </c>
      <c r="M325" s="10">
        <f>IF(Q3_2025[[#This Row],[Artikelprijs]]&lt;&gt;"",Q3_2025[[#This Row],[Artikelprijs]],Q3_2025[[#This Row],[Stuksprijs]])</f>
        <v>106.8625</v>
      </c>
      <c r="N325" s="10">
        <f>Q3_2025[[#This Row],[Besteld]]*Q3_2025[[#This Row],[Prijs 2]]</f>
        <v>213.72499999999999</v>
      </c>
      <c r="O325" s="10">
        <f>IF(Q3_2025[[#This Row],[Brutobedrag 2]]&lt;Q3_2025[[#This Row],[Bruto - Rel.korting]],Q3_2025[[#This Row],[Brutobedrag 2]],Q3_2025[[#This Row],[Brutobedrag 2]]*(100-Q3_2025[[#This Row],[Relatiekorting percentage]])/100)</f>
        <v>213.72499999999999</v>
      </c>
      <c r="R325" s="3"/>
      <c r="W325"/>
      <c r="AB325"/>
    </row>
    <row r="326" spans="1:28" x14ac:dyDescent="0.3">
      <c r="A326" t="s">
        <v>755</v>
      </c>
      <c r="B326">
        <v>5021030</v>
      </c>
      <c r="C326" t="s">
        <v>546</v>
      </c>
      <c r="D326">
        <v>1</v>
      </c>
      <c r="E326" s="10">
        <v>175</v>
      </c>
      <c r="F326" s="10">
        <v>175</v>
      </c>
      <c r="G326" s="10">
        <v>175</v>
      </c>
      <c r="H326">
        <v>0</v>
      </c>
      <c r="I326" s="51" t="str">
        <f>_xlfn.XLOOKUP(Q3_2025[[#This Row],[Artikelnr]],Artikel_prijzen[Artnr],Artikel_prijzen[Groep],"")</f>
        <v>Elektra</v>
      </c>
      <c r="J326" s="10">
        <f>_xlfn.XLOOKUP(Q3_2025[[#This Row],[Artikelnr]],Artikel_prijzen[Artnr],Artikel_prijzen[Prijs 2025],"")</f>
        <v>106.8625</v>
      </c>
      <c r="K326" t="str">
        <f>IF(Q3_2025[[#This Row],[Artikelprijs]]&lt;&gt;"",IF(Q3_2025[[#This Row],[Stuksprijs]]=Q3_2025[[#This Row],[Artikelprijs]],"Prijs gelijk","Prijs wijkt af"),"")</f>
        <v>Prijs wijkt af</v>
      </c>
      <c r="L326" t="str">
        <f>IF(Q3_2025[[#This Row],[Relatiekorting percentage]]=0,
    "Nvt",
    IF(Q3_2025[[#This Row],[Brutobedrag 2]] &lt; Q3_2025[[#This Row],[Bruto - Rel.korting]],
        "Nee",
        "Ja"))</f>
        <v>Nvt</v>
      </c>
      <c r="M326" s="10">
        <f>IF(Q3_2025[[#This Row],[Artikelprijs]]&lt;&gt;"",Q3_2025[[#This Row],[Artikelprijs]],Q3_2025[[#This Row],[Stuksprijs]])</f>
        <v>106.8625</v>
      </c>
      <c r="N326" s="10">
        <f>Q3_2025[[#This Row],[Besteld]]*Q3_2025[[#This Row],[Prijs 2]]</f>
        <v>106.8625</v>
      </c>
      <c r="O326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326" s="3"/>
      <c r="W326"/>
      <c r="AB326"/>
    </row>
    <row r="327" spans="1:28" x14ac:dyDescent="0.3">
      <c r="A327" t="s">
        <v>755</v>
      </c>
      <c r="B327">
        <v>5020002</v>
      </c>
      <c r="C327" t="s">
        <v>56</v>
      </c>
      <c r="D327">
        <v>1</v>
      </c>
      <c r="E327" s="10">
        <v>39.65</v>
      </c>
      <c r="F327" s="10">
        <v>39.65</v>
      </c>
      <c r="G327" s="10">
        <v>39.65</v>
      </c>
      <c r="H327">
        <v>0</v>
      </c>
      <c r="I327" s="51" t="str">
        <f>_xlfn.XLOOKUP(Q3_2025[[#This Row],[Artikelnr]],Artikel_prijzen[Artnr],Artikel_prijzen[Groep],"")</f>
        <v/>
      </c>
      <c r="J327" s="10" t="str">
        <f>_xlfn.XLOOKUP(Q3_2025[[#This Row],[Artikelnr]],Artikel_prijzen[Artnr],Artikel_prijzen[Prijs 2025],"")</f>
        <v/>
      </c>
      <c r="K327" t="str">
        <f>IF(Q3_2025[[#This Row],[Artikelprijs]]&lt;&gt;"",IF(Q3_2025[[#This Row],[Stuksprijs]]=Q3_2025[[#This Row],[Artikelprijs]],"Prijs gelijk","Prijs wijkt af"),"")</f>
        <v/>
      </c>
      <c r="L327" t="str">
        <f>IF(Q3_2025[[#This Row],[Relatiekorting percentage]]=0,
    "Nvt",
    IF(Q3_2025[[#This Row],[Brutobedrag 2]] &lt; Q3_2025[[#This Row],[Bruto - Rel.korting]],
        "Nee",
        "Ja"))</f>
        <v>Nvt</v>
      </c>
      <c r="M327" s="10">
        <f>IF(Q3_2025[[#This Row],[Artikelprijs]]&lt;&gt;"",Q3_2025[[#This Row],[Artikelprijs]],Q3_2025[[#This Row],[Stuksprijs]])</f>
        <v>39.65</v>
      </c>
      <c r="N327" s="10">
        <f>Q3_2025[[#This Row],[Besteld]]*Q3_2025[[#This Row],[Prijs 2]]</f>
        <v>39.65</v>
      </c>
      <c r="O327" s="10">
        <f>IF(Q3_2025[[#This Row],[Brutobedrag 2]]&lt;Q3_2025[[#This Row],[Bruto - Rel.korting]],Q3_2025[[#This Row],[Brutobedrag 2]],Q3_2025[[#This Row],[Brutobedrag 2]]*(100-Q3_2025[[#This Row],[Relatiekorting percentage]])/100)</f>
        <v>39.65</v>
      </c>
      <c r="R327" s="3"/>
      <c r="W327"/>
      <c r="AB327"/>
    </row>
    <row r="328" spans="1:28" x14ac:dyDescent="0.3">
      <c r="A328" t="s">
        <v>755</v>
      </c>
      <c r="B328">
        <v>5021030</v>
      </c>
      <c r="C328" t="s">
        <v>546</v>
      </c>
      <c r="D328">
        <v>1</v>
      </c>
      <c r="E328" s="10">
        <v>175</v>
      </c>
      <c r="F328" s="10">
        <v>175</v>
      </c>
      <c r="G328" s="10">
        <v>175</v>
      </c>
      <c r="H328">
        <v>0</v>
      </c>
      <c r="I328" s="51" t="str">
        <f>_xlfn.XLOOKUP(Q3_2025[[#This Row],[Artikelnr]],Artikel_prijzen[Artnr],Artikel_prijzen[Groep],"")</f>
        <v>Elektra</v>
      </c>
      <c r="J328" s="10">
        <f>_xlfn.XLOOKUP(Q3_2025[[#This Row],[Artikelnr]],Artikel_prijzen[Artnr],Artikel_prijzen[Prijs 2025],"")</f>
        <v>106.8625</v>
      </c>
      <c r="K328" t="str">
        <f>IF(Q3_2025[[#This Row],[Artikelprijs]]&lt;&gt;"",IF(Q3_2025[[#This Row],[Stuksprijs]]=Q3_2025[[#This Row],[Artikelprijs]],"Prijs gelijk","Prijs wijkt af"),"")</f>
        <v>Prijs wijkt af</v>
      </c>
      <c r="L328" t="str">
        <f>IF(Q3_2025[[#This Row],[Relatiekorting percentage]]=0,
    "Nvt",
    IF(Q3_2025[[#This Row],[Brutobedrag 2]] &lt; Q3_2025[[#This Row],[Bruto - Rel.korting]],
        "Nee",
        "Ja"))</f>
        <v>Nvt</v>
      </c>
      <c r="M328" s="10">
        <f>IF(Q3_2025[[#This Row],[Artikelprijs]]&lt;&gt;"",Q3_2025[[#This Row],[Artikelprijs]],Q3_2025[[#This Row],[Stuksprijs]])</f>
        <v>106.8625</v>
      </c>
      <c r="N328" s="10">
        <f>Q3_2025[[#This Row],[Besteld]]*Q3_2025[[#This Row],[Prijs 2]]</f>
        <v>106.8625</v>
      </c>
      <c r="O328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328" s="3"/>
      <c r="W328"/>
      <c r="AB328"/>
    </row>
    <row r="329" spans="1:28" x14ac:dyDescent="0.3">
      <c r="A329" t="s">
        <v>755</v>
      </c>
      <c r="B329">
        <v>5020002</v>
      </c>
      <c r="C329" t="s">
        <v>56</v>
      </c>
      <c r="D329">
        <v>1</v>
      </c>
      <c r="E329" s="10">
        <v>39.65</v>
      </c>
      <c r="F329" s="10">
        <v>39.65</v>
      </c>
      <c r="G329" s="10">
        <v>39.65</v>
      </c>
      <c r="H329">
        <v>0</v>
      </c>
      <c r="I329" s="51" t="str">
        <f>_xlfn.XLOOKUP(Q3_2025[[#This Row],[Artikelnr]],Artikel_prijzen[Artnr],Artikel_prijzen[Groep],"")</f>
        <v/>
      </c>
      <c r="J329" s="10" t="str">
        <f>_xlfn.XLOOKUP(Q3_2025[[#This Row],[Artikelnr]],Artikel_prijzen[Artnr],Artikel_prijzen[Prijs 2025],"")</f>
        <v/>
      </c>
      <c r="K329" t="str">
        <f>IF(Q3_2025[[#This Row],[Artikelprijs]]&lt;&gt;"",IF(Q3_2025[[#This Row],[Stuksprijs]]=Q3_2025[[#This Row],[Artikelprijs]],"Prijs gelijk","Prijs wijkt af"),"")</f>
        <v/>
      </c>
      <c r="L329" t="str">
        <f>IF(Q3_2025[[#This Row],[Relatiekorting percentage]]=0,
    "Nvt",
    IF(Q3_2025[[#This Row],[Brutobedrag 2]] &lt; Q3_2025[[#This Row],[Bruto - Rel.korting]],
        "Nee",
        "Ja"))</f>
        <v>Nvt</v>
      </c>
      <c r="M329" s="10">
        <f>IF(Q3_2025[[#This Row],[Artikelprijs]]&lt;&gt;"",Q3_2025[[#This Row],[Artikelprijs]],Q3_2025[[#This Row],[Stuksprijs]])</f>
        <v>39.65</v>
      </c>
      <c r="N329" s="10">
        <f>Q3_2025[[#This Row],[Besteld]]*Q3_2025[[#This Row],[Prijs 2]]</f>
        <v>39.65</v>
      </c>
      <c r="O329" s="10">
        <f>IF(Q3_2025[[#This Row],[Brutobedrag 2]]&lt;Q3_2025[[#This Row],[Bruto - Rel.korting]],Q3_2025[[#This Row],[Brutobedrag 2]],Q3_2025[[#This Row],[Brutobedrag 2]]*(100-Q3_2025[[#This Row],[Relatiekorting percentage]])/100)</f>
        <v>39.65</v>
      </c>
      <c r="R329" s="3"/>
      <c r="W329"/>
      <c r="AB329"/>
    </row>
    <row r="330" spans="1:28" x14ac:dyDescent="0.3">
      <c r="A330" t="s">
        <v>755</v>
      </c>
      <c r="B330">
        <v>5021030</v>
      </c>
      <c r="C330" t="s">
        <v>546</v>
      </c>
      <c r="D330">
        <v>1</v>
      </c>
      <c r="E330" s="10">
        <v>175</v>
      </c>
      <c r="F330" s="10">
        <v>175</v>
      </c>
      <c r="G330" s="10">
        <v>175</v>
      </c>
      <c r="H330">
        <v>0</v>
      </c>
      <c r="I330" s="51" t="str">
        <f>_xlfn.XLOOKUP(Q3_2025[[#This Row],[Artikelnr]],Artikel_prijzen[Artnr],Artikel_prijzen[Groep],"")</f>
        <v>Elektra</v>
      </c>
      <c r="J330" s="10">
        <f>_xlfn.XLOOKUP(Q3_2025[[#This Row],[Artikelnr]],Artikel_prijzen[Artnr],Artikel_prijzen[Prijs 2025],"")</f>
        <v>106.8625</v>
      </c>
      <c r="K330" t="str">
        <f>IF(Q3_2025[[#This Row],[Artikelprijs]]&lt;&gt;"",IF(Q3_2025[[#This Row],[Stuksprijs]]=Q3_2025[[#This Row],[Artikelprijs]],"Prijs gelijk","Prijs wijkt af"),"")</f>
        <v>Prijs wijkt af</v>
      </c>
      <c r="L330" t="str">
        <f>IF(Q3_2025[[#This Row],[Relatiekorting percentage]]=0,
    "Nvt",
    IF(Q3_2025[[#This Row],[Brutobedrag 2]] &lt; Q3_2025[[#This Row],[Bruto - Rel.korting]],
        "Nee",
        "Ja"))</f>
        <v>Nvt</v>
      </c>
      <c r="M330" s="10">
        <f>IF(Q3_2025[[#This Row],[Artikelprijs]]&lt;&gt;"",Q3_2025[[#This Row],[Artikelprijs]],Q3_2025[[#This Row],[Stuksprijs]])</f>
        <v>106.8625</v>
      </c>
      <c r="N330" s="10">
        <f>Q3_2025[[#This Row],[Besteld]]*Q3_2025[[#This Row],[Prijs 2]]</f>
        <v>106.8625</v>
      </c>
      <c r="O330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330" s="3"/>
      <c r="W330"/>
      <c r="AB330"/>
    </row>
    <row r="331" spans="1:28" x14ac:dyDescent="0.3">
      <c r="A331" t="s">
        <v>755</v>
      </c>
      <c r="B331">
        <v>5020002</v>
      </c>
      <c r="C331" t="s">
        <v>56</v>
      </c>
      <c r="D331">
        <v>1</v>
      </c>
      <c r="E331" s="10">
        <v>39.65</v>
      </c>
      <c r="F331" s="10">
        <v>39.65</v>
      </c>
      <c r="G331" s="10">
        <v>39.65</v>
      </c>
      <c r="H331">
        <v>0</v>
      </c>
      <c r="I331" s="51" t="str">
        <f>_xlfn.XLOOKUP(Q3_2025[[#This Row],[Artikelnr]],Artikel_prijzen[Artnr],Artikel_prijzen[Groep],"")</f>
        <v/>
      </c>
      <c r="J331" s="10" t="str">
        <f>_xlfn.XLOOKUP(Q3_2025[[#This Row],[Artikelnr]],Artikel_prijzen[Artnr],Artikel_prijzen[Prijs 2025],"")</f>
        <v/>
      </c>
      <c r="K331" t="str">
        <f>IF(Q3_2025[[#This Row],[Artikelprijs]]&lt;&gt;"",IF(Q3_2025[[#This Row],[Stuksprijs]]=Q3_2025[[#This Row],[Artikelprijs]],"Prijs gelijk","Prijs wijkt af"),"")</f>
        <v/>
      </c>
      <c r="L331" t="str">
        <f>IF(Q3_2025[[#This Row],[Relatiekorting percentage]]=0,
    "Nvt",
    IF(Q3_2025[[#This Row],[Brutobedrag 2]] &lt; Q3_2025[[#This Row],[Bruto - Rel.korting]],
        "Nee",
        "Ja"))</f>
        <v>Nvt</v>
      </c>
      <c r="M331" s="10">
        <f>IF(Q3_2025[[#This Row],[Artikelprijs]]&lt;&gt;"",Q3_2025[[#This Row],[Artikelprijs]],Q3_2025[[#This Row],[Stuksprijs]])</f>
        <v>39.65</v>
      </c>
      <c r="N331" s="10">
        <f>Q3_2025[[#This Row],[Besteld]]*Q3_2025[[#This Row],[Prijs 2]]</f>
        <v>39.65</v>
      </c>
      <c r="O331" s="10">
        <f>IF(Q3_2025[[#This Row],[Brutobedrag 2]]&lt;Q3_2025[[#This Row],[Bruto - Rel.korting]],Q3_2025[[#This Row],[Brutobedrag 2]],Q3_2025[[#This Row],[Brutobedrag 2]]*(100-Q3_2025[[#This Row],[Relatiekorting percentage]])/100)</f>
        <v>39.65</v>
      </c>
      <c r="R331" s="3"/>
      <c r="W331"/>
      <c r="AB331"/>
    </row>
    <row r="332" spans="1:28" x14ac:dyDescent="0.3">
      <c r="A332" t="s">
        <v>755</v>
      </c>
      <c r="B332">
        <v>5021030</v>
      </c>
      <c r="C332" t="s">
        <v>546</v>
      </c>
      <c r="D332">
        <v>1</v>
      </c>
      <c r="E332" s="10">
        <v>175</v>
      </c>
      <c r="F332" s="10">
        <v>175</v>
      </c>
      <c r="G332" s="10">
        <v>175</v>
      </c>
      <c r="H332">
        <v>0</v>
      </c>
      <c r="I332" s="51" t="str">
        <f>_xlfn.XLOOKUP(Q3_2025[[#This Row],[Artikelnr]],Artikel_prijzen[Artnr],Artikel_prijzen[Groep],"")</f>
        <v>Elektra</v>
      </c>
      <c r="J332" s="10">
        <f>_xlfn.XLOOKUP(Q3_2025[[#This Row],[Artikelnr]],Artikel_prijzen[Artnr],Artikel_prijzen[Prijs 2025],"")</f>
        <v>106.8625</v>
      </c>
      <c r="K332" t="str">
        <f>IF(Q3_2025[[#This Row],[Artikelprijs]]&lt;&gt;"",IF(Q3_2025[[#This Row],[Stuksprijs]]=Q3_2025[[#This Row],[Artikelprijs]],"Prijs gelijk","Prijs wijkt af"),"")</f>
        <v>Prijs wijkt af</v>
      </c>
      <c r="L332" t="str">
        <f>IF(Q3_2025[[#This Row],[Relatiekorting percentage]]=0,
    "Nvt",
    IF(Q3_2025[[#This Row],[Brutobedrag 2]] &lt; Q3_2025[[#This Row],[Bruto - Rel.korting]],
        "Nee",
        "Ja"))</f>
        <v>Nvt</v>
      </c>
      <c r="M332" s="10">
        <f>IF(Q3_2025[[#This Row],[Artikelprijs]]&lt;&gt;"",Q3_2025[[#This Row],[Artikelprijs]],Q3_2025[[#This Row],[Stuksprijs]])</f>
        <v>106.8625</v>
      </c>
      <c r="N332" s="10">
        <f>Q3_2025[[#This Row],[Besteld]]*Q3_2025[[#This Row],[Prijs 2]]</f>
        <v>106.8625</v>
      </c>
      <c r="O332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332" s="3"/>
      <c r="W332"/>
      <c r="AB332"/>
    </row>
    <row r="333" spans="1:28" x14ac:dyDescent="0.3">
      <c r="A333" t="s">
        <v>755</v>
      </c>
      <c r="B333">
        <v>5021030</v>
      </c>
      <c r="C333" t="s">
        <v>546</v>
      </c>
      <c r="D333">
        <v>-1</v>
      </c>
      <c r="E333" s="10">
        <v>175</v>
      </c>
      <c r="F333" s="10">
        <v>-175</v>
      </c>
      <c r="G333" s="10">
        <v>-175</v>
      </c>
      <c r="H333">
        <v>0</v>
      </c>
      <c r="I333" s="51" t="str">
        <f>_xlfn.XLOOKUP(Q3_2025[[#This Row],[Artikelnr]],Artikel_prijzen[Artnr],Artikel_prijzen[Groep],"")</f>
        <v>Elektra</v>
      </c>
      <c r="J333" s="10">
        <f>_xlfn.XLOOKUP(Q3_2025[[#This Row],[Artikelnr]],Artikel_prijzen[Artnr],Artikel_prijzen[Prijs 2025],"")</f>
        <v>106.8625</v>
      </c>
      <c r="K333" t="str">
        <f>IF(Q3_2025[[#This Row],[Artikelprijs]]&lt;&gt;"",IF(Q3_2025[[#This Row],[Stuksprijs]]=Q3_2025[[#This Row],[Artikelprijs]],"Prijs gelijk","Prijs wijkt af"),"")</f>
        <v>Prijs wijkt af</v>
      </c>
      <c r="L333" t="str">
        <f>IF(Q3_2025[[#This Row],[Relatiekorting percentage]]=0,
    "Nvt",
    IF(Q3_2025[[#This Row],[Brutobedrag 2]] &lt; Q3_2025[[#This Row],[Bruto - Rel.korting]],
        "Nee",
        "Ja"))</f>
        <v>Nvt</v>
      </c>
      <c r="M333" s="10">
        <f>IF(Q3_2025[[#This Row],[Artikelprijs]]&lt;&gt;"",Q3_2025[[#This Row],[Artikelprijs]],Q3_2025[[#This Row],[Stuksprijs]])</f>
        <v>106.8625</v>
      </c>
      <c r="N333" s="10">
        <f>Q3_2025[[#This Row],[Besteld]]*Q3_2025[[#This Row],[Prijs 2]]</f>
        <v>-106.8625</v>
      </c>
      <c r="O333" s="10">
        <f>IF(Q3_2025[[#This Row],[Brutobedrag 2]]&lt;Q3_2025[[#This Row],[Bruto - Rel.korting]],Q3_2025[[#This Row],[Brutobedrag 2]],Q3_2025[[#This Row],[Brutobedrag 2]]*(100-Q3_2025[[#This Row],[Relatiekorting percentage]])/100)</f>
        <v>-106.8625</v>
      </c>
      <c r="R333" s="3"/>
      <c r="W333"/>
      <c r="AB333"/>
    </row>
    <row r="334" spans="1:28" x14ac:dyDescent="0.3">
      <c r="A334" t="s">
        <v>755</v>
      </c>
      <c r="B334">
        <v>5010016</v>
      </c>
      <c r="C334" t="s">
        <v>200</v>
      </c>
      <c r="D334">
        <v>1</v>
      </c>
      <c r="E334" s="10">
        <v>48.93</v>
      </c>
      <c r="F334" s="10">
        <v>48.93</v>
      </c>
      <c r="G334" s="10">
        <v>48.93</v>
      </c>
      <c r="H334">
        <v>0</v>
      </c>
      <c r="I334" s="51" t="str">
        <f>_xlfn.XLOOKUP(Q3_2025[[#This Row],[Artikelnr]],Artikel_prijzen[Artnr],Artikel_prijzen[Groep],"")</f>
        <v/>
      </c>
      <c r="J334" s="10" t="str">
        <f>_xlfn.XLOOKUP(Q3_2025[[#This Row],[Artikelnr]],Artikel_prijzen[Artnr],Artikel_prijzen[Prijs 2025],"")</f>
        <v/>
      </c>
      <c r="K334" t="str">
        <f>IF(Q3_2025[[#This Row],[Artikelprijs]]&lt;&gt;"",IF(Q3_2025[[#This Row],[Stuksprijs]]=Q3_2025[[#This Row],[Artikelprijs]],"Prijs gelijk","Prijs wijkt af"),"")</f>
        <v/>
      </c>
      <c r="L334" t="str">
        <f>IF(Q3_2025[[#This Row],[Relatiekorting percentage]]=0,
    "Nvt",
    IF(Q3_2025[[#This Row],[Brutobedrag 2]] &lt; Q3_2025[[#This Row],[Bruto - Rel.korting]],
        "Nee",
        "Ja"))</f>
        <v>Nvt</v>
      </c>
      <c r="M334" s="10">
        <f>IF(Q3_2025[[#This Row],[Artikelprijs]]&lt;&gt;"",Q3_2025[[#This Row],[Artikelprijs]],Q3_2025[[#This Row],[Stuksprijs]])</f>
        <v>48.93</v>
      </c>
      <c r="N334" s="10">
        <f>Q3_2025[[#This Row],[Besteld]]*Q3_2025[[#This Row],[Prijs 2]]</f>
        <v>48.93</v>
      </c>
      <c r="O334" s="10">
        <f>IF(Q3_2025[[#This Row],[Brutobedrag 2]]&lt;Q3_2025[[#This Row],[Bruto - Rel.korting]],Q3_2025[[#This Row],[Brutobedrag 2]],Q3_2025[[#This Row],[Brutobedrag 2]]*(100-Q3_2025[[#This Row],[Relatiekorting percentage]])/100)</f>
        <v>48.93</v>
      </c>
      <c r="R334" s="3"/>
      <c r="W334"/>
      <c r="AB334"/>
    </row>
    <row r="335" spans="1:28" x14ac:dyDescent="0.3">
      <c r="A335" t="s">
        <v>755</v>
      </c>
      <c r="B335">
        <v>5022054</v>
      </c>
      <c r="C335" t="s">
        <v>557</v>
      </c>
      <c r="D335">
        <v>1</v>
      </c>
      <c r="E335" s="10">
        <v>891.52</v>
      </c>
      <c r="F335" s="10">
        <v>891.52</v>
      </c>
      <c r="G335" s="10">
        <v>891.52</v>
      </c>
      <c r="H335">
        <v>0</v>
      </c>
      <c r="I335" s="51" t="str">
        <f>_xlfn.XLOOKUP(Q3_2025[[#This Row],[Artikelnr]],Artikel_prijzen[Artnr],Artikel_prijzen[Groep],"")</f>
        <v>Elektra</v>
      </c>
      <c r="J335" s="10">
        <f>_xlfn.XLOOKUP(Q3_2025[[#This Row],[Artikelnr]],Artikel_prijzen[Artnr],Artikel_prijzen[Prijs 2025],"")</f>
        <v>659.2</v>
      </c>
      <c r="K335" t="str">
        <f>IF(Q3_2025[[#This Row],[Artikelprijs]]&lt;&gt;"",IF(Q3_2025[[#This Row],[Stuksprijs]]=Q3_2025[[#This Row],[Artikelprijs]],"Prijs gelijk","Prijs wijkt af"),"")</f>
        <v>Prijs wijkt af</v>
      </c>
      <c r="L335" t="str">
        <f>IF(Q3_2025[[#This Row],[Relatiekorting percentage]]=0,
    "Nvt",
    IF(Q3_2025[[#This Row],[Brutobedrag 2]] &lt; Q3_2025[[#This Row],[Bruto - Rel.korting]],
        "Nee",
        "Ja"))</f>
        <v>Nvt</v>
      </c>
      <c r="M335" s="10">
        <f>IF(Q3_2025[[#This Row],[Artikelprijs]]&lt;&gt;"",Q3_2025[[#This Row],[Artikelprijs]],Q3_2025[[#This Row],[Stuksprijs]])</f>
        <v>659.2</v>
      </c>
      <c r="N335" s="10">
        <f>Q3_2025[[#This Row],[Besteld]]*Q3_2025[[#This Row],[Prijs 2]]</f>
        <v>659.2</v>
      </c>
      <c r="O335" s="10">
        <f>IF(Q3_2025[[#This Row],[Brutobedrag 2]]&lt;Q3_2025[[#This Row],[Bruto - Rel.korting]],Q3_2025[[#This Row],[Brutobedrag 2]],Q3_2025[[#This Row],[Brutobedrag 2]]*(100-Q3_2025[[#This Row],[Relatiekorting percentage]])/100)</f>
        <v>659.2</v>
      </c>
      <c r="R335" s="3"/>
      <c r="W335"/>
      <c r="AB335"/>
    </row>
    <row r="336" spans="1:28" x14ac:dyDescent="0.3">
      <c r="A336" t="s">
        <v>755</v>
      </c>
      <c r="B336">
        <v>5022030</v>
      </c>
      <c r="C336" t="s">
        <v>500</v>
      </c>
      <c r="D336">
        <v>1</v>
      </c>
      <c r="E336" s="10">
        <v>560.49</v>
      </c>
      <c r="F336" s="10">
        <v>560.49</v>
      </c>
      <c r="G336" s="10">
        <v>560.49</v>
      </c>
      <c r="H336">
        <v>0</v>
      </c>
      <c r="I336" s="51" t="str">
        <f>_xlfn.XLOOKUP(Q3_2025[[#This Row],[Artikelnr]],Artikel_prijzen[Artnr],Artikel_prijzen[Groep],"")</f>
        <v>Elektra</v>
      </c>
      <c r="J336" s="10">
        <f>_xlfn.XLOOKUP(Q3_2025[[#This Row],[Artikelnr]],Artikel_prijzen[Artnr],Artikel_prijzen[Prijs 2025],"")</f>
        <v>386.25</v>
      </c>
      <c r="K336" t="str">
        <f>IF(Q3_2025[[#This Row],[Artikelprijs]]&lt;&gt;"",IF(Q3_2025[[#This Row],[Stuksprijs]]=Q3_2025[[#This Row],[Artikelprijs]],"Prijs gelijk","Prijs wijkt af"),"")</f>
        <v>Prijs wijkt af</v>
      </c>
      <c r="L336" t="str">
        <f>IF(Q3_2025[[#This Row],[Relatiekorting percentage]]=0,
    "Nvt",
    IF(Q3_2025[[#This Row],[Brutobedrag 2]] &lt; Q3_2025[[#This Row],[Bruto - Rel.korting]],
        "Nee",
        "Ja"))</f>
        <v>Nvt</v>
      </c>
      <c r="M336" s="10">
        <f>IF(Q3_2025[[#This Row],[Artikelprijs]]&lt;&gt;"",Q3_2025[[#This Row],[Artikelprijs]],Q3_2025[[#This Row],[Stuksprijs]])</f>
        <v>386.25</v>
      </c>
      <c r="N336" s="10">
        <f>Q3_2025[[#This Row],[Besteld]]*Q3_2025[[#This Row],[Prijs 2]]</f>
        <v>386.25</v>
      </c>
      <c r="O336" s="10">
        <f>IF(Q3_2025[[#This Row],[Brutobedrag 2]]&lt;Q3_2025[[#This Row],[Bruto - Rel.korting]],Q3_2025[[#This Row],[Brutobedrag 2]],Q3_2025[[#This Row],[Brutobedrag 2]]*(100-Q3_2025[[#This Row],[Relatiekorting percentage]])/100)</f>
        <v>386.25</v>
      </c>
      <c r="R336" s="3"/>
      <c r="W336"/>
      <c r="AB336"/>
    </row>
    <row r="337" spans="1:28" x14ac:dyDescent="0.3">
      <c r="A337" t="s">
        <v>755</v>
      </c>
      <c r="B337">
        <v>5022046</v>
      </c>
      <c r="C337" t="s">
        <v>554</v>
      </c>
      <c r="D337">
        <v>1</v>
      </c>
      <c r="E337" s="10">
        <v>416.72</v>
      </c>
      <c r="F337" s="10">
        <v>416.72</v>
      </c>
      <c r="G337" s="10">
        <v>416.72</v>
      </c>
      <c r="H337">
        <v>0</v>
      </c>
      <c r="I337" s="51" t="str">
        <f>_xlfn.XLOOKUP(Q3_2025[[#This Row],[Artikelnr]],Artikel_prijzen[Artnr],Artikel_prijzen[Groep],"")</f>
        <v>Elektra</v>
      </c>
      <c r="J337" s="10">
        <f>_xlfn.XLOOKUP(Q3_2025[[#This Row],[Artikelnr]],Artikel_prijzen[Artnr],Artikel_prijzen[Prijs 2025],"")</f>
        <v>329.6</v>
      </c>
      <c r="K337" t="str">
        <f>IF(Q3_2025[[#This Row],[Artikelprijs]]&lt;&gt;"",IF(Q3_2025[[#This Row],[Stuksprijs]]=Q3_2025[[#This Row],[Artikelprijs]],"Prijs gelijk","Prijs wijkt af"),"")</f>
        <v>Prijs wijkt af</v>
      </c>
      <c r="L337" t="str">
        <f>IF(Q3_2025[[#This Row],[Relatiekorting percentage]]=0,
    "Nvt",
    IF(Q3_2025[[#This Row],[Brutobedrag 2]] &lt; Q3_2025[[#This Row],[Bruto - Rel.korting]],
        "Nee",
        "Ja"))</f>
        <v>Nvt</v>
      </c>
      <c r="M337" s="10">
        <f>IF(Q3_2025[[#This Row],[Artikelprijs]]&lt;&gt;"",Q3_2025[[#This Row],[Artikelprijs]],Q3_2025[[#This Row],[Stuksprijs]])</f>
        <v>329.6</v>
      </c>
      <c r="N337" s="10">
        <f>Q3_2025[[#This Row],[Besteld]]*Q3_2025[[#This Row],[Prijs 2]]</f>
        <v>329.6</v>
      </c>
      <c r="O337" s="10">
        <f>IF(Q3_2025[[#This Row],[Brutobedrag 2]]&lt;Q3_2025[[#This Row],[Bruto - Rel.korting]],Q3_2025[[#This Row],[Brutobedrag 2]],Q3_2025[[#This Row],[Brutobedrag 2]]*(100-Q3_2025[[#This Row],[Relatiekorting percentage]])/100)</f>
        <v>329.6</v>
      </c>
      <c r="R337" s="3"/>
      <c r="W337"/>
      <c r="AB337"/>
    </row>
    <row r="338" spans="1:28" x14ac:dyDescent="0.3">
      <c r="A338" t="s">
        <v>755</v>
      </c>
      <c r="B338">
        <v>5021030</v>
      </c>
      <c r="C338" t="s">
        <v>546</v>
      </c>
      <c r="D338">
        <v>1</v>
      </c>
      <c r="E338" s="10">
        <v>175</v>
      </c>
      <c r="F338" s="10">
        <v>175</v>
      </c>
      <c r="G338" s="10">
        <v>175</v>
      </c>
      <c r="H338">
        <v>0</v>
      </c>
      <c r="I338" s="51" t="str">
        <f>_xlfn.XLOOKUP(Q3_2025[[#This Row],[Artikelnr]],Artikel_prijzen[Artnr],Artikel_prijzen[Groep],"")</f>
        <v>Elektra</v>
      </c>
      <c r="J338" s="10">
        <f>_xlfn.XLOOKUP(Q3_2025[[#This Row],[Artikelnr]],Artikel_prijzen[Artnr],Artikel_prijzen[Prijs 2025],"")</f>
        <v>106.8625</v>
      </c>
      <c r="K338" t="str">
        <f>IF(Q3_2025[[#This Row],[Artikelprijs]]&lt;&gt;"",IF(Q3_2025[[#This Row],[Stuksprijs]]=Q3_2025[[#This Row],[Artikelprijs]],"Prijs gelijk","Prijs wijkt af"),"")</f>
        <v>Prijs wijkt af</v>
      </c>
      <c r="L338" t="str">
        <f>IF(Q3_2025[[#This Row],[Relatiekorting percentage]]=0,
    "Nvt",
    IF(Q3_2025[[#This Row],[Brutobedrag 2]] &lt; Q3_2025[[#This Row],[Bruto - Rel.korting]],
        "Nee",
        "Ja"))</f>
        <v>Nvt</v>
      </c>
      <c r="M338" s="10">
        <f>IF(Q3_2025[[#This Row],[Artikelprijs]]&lt;&gt;"",Q3_2025[[#This Row],[Artikelprijs]],Q3_2025[[#This Row],[Stuksprijs]])</f>
        <v>106.8625</v>
      </c>
      <c r="N338" s="10">
        <f>Q3_2025[[#This Row],[Besteld]]*Q3_2025[[#This Row],[Prijs 2]]</f>
        <v>106.8625</v>
      </c>
      <c r="O338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338" s="3"/>
      <c r="W338"/>
      <c r="AB338"/>
    </row>
    <row r="339" spans="1:28" x14ac:dyDescent="0.3">
      <c r="A339" t="s">
        <v>755</v>
      </c>
      <c r="B339">
        <v>5021030</v>
      </c>
      <c r="C339" t="s">
        <v>546</v>
      </c>
      <c r="D339">
        <v>3</v>
      </c>
      <c r="E339" s="10">
        <v>175</v>
      </c>
      <c r="F339" s="10">
        <v>525</v>
      </c>
      <c r="G339" s="10">
        <v>525</v>
      </c>
      <c r="H339">
        <v>0</v>
      </c>
      <c r="I339" s="51" t="str">
        <f>_xlfn.XLOOKUP(Q3_2025[[#This Row],[Artikelnr]],Artikel_prijzen[Artnr],Artikel_prijzen[Groep],"")</f>
        <v>Elektra</v>
      </c>
      <c r="J339" s="10">
        <f>_xlfn.XLOOKUP(Q3_2025[[#This Row],[Artikelnr]],Artikel_prijzen[Artnr],Artikel_prijzen[Prijs 2025],"")</f>
        <v>106.8625</v>
      </c>
      <c r="K339" t="str">
        <f>IF(Q3_2025[[#This Row],[Artikelprijs]]&lt;&gt;"",IF(Q3_2025[[#This Row],[Stuksprijs]]=Q3_2025[[#This Row],[Artikelprijs]],"Prijs gelijk","Prijs wijkt af"),"")</f>
        <v>Prijs wijkt af</v>
      </c>
      <c r="L339" t="str">
        <f>IF(Q3_2025[[#This Row],[Relatiekorting percentage]]=0,
    "Nvt",
    IF(Q3_2025[[#This Row],[Brutobedrag 2]] &lt; Q3_2025[[#This Row],[Bruto - Rel.korting]],
        "Nee",
        "Ja"))</f>
        <v>Nvt</v>
      </c>
      <c r="M339" s="10">
        <f>IF(Q3_2025[[#This Row],[Artikelprijs]]&lt;&gt;"",Q3_2025[[#This Row],[Artikelprijs]],Q3_2025[[#This Row],[Stuksprijs]])</f>
        <v>106.8625</v>
      </c>
      <c r="N339" s="10">
        <f>Q3_2025[[#This Row],[Besteld]]*Q3_2025[[#This Row],[Prijs 2]]</f>
        <v>320.58749999999998</v>
      </c>
      <c r="O339" s="10">
        <f>IF(Q3_2025[[#This Row],[Brutobedrag 2]]&lt;Q3_2025[[#This Row],[Bruto - Rel.korting]],Q3_2025[[#This Row],[Brutobedrag 2]],Q3_2025[[#This Row],[Brutobedrag 2]]*(100-Q3_2025[[#This Row],[Relatiekorting percentage]])/100)</f>
        <v>320.58749999999998</v>
      </c>
      <c r="R339" s="3"/>
      <c r="W339"/>
      <c r="AB339"/>
    </row>
    <row r="340" spans="1:28" x14ac:dyDescent="0.3">
      <c r="A340" t="s">
        <v>755</v>
      </c>
      <c r="B340">
        <v>5022048</v>
      </c>
      <c r="C340" t="s">
        <v>578</v>
      </c>
      <c r="D340">
        <v>1</v>
      </c>
      <c r="E340" s="10">
        <v>521.69000000000005</v>
      </c>
      <c r="F340" s="10">
        <v>521.69000000000005</v>
      </c>
      <c r="G340" s="10">
        <v>521.69000000000005</v>
      </c>
      <c r="H340">
        <v>0</v>
      </c>
      <c r="I340" s="51" t="str">
        <f>_xlfn.XLOOKUP(Q3_2025[[#This Row],[Artikelnr]],Artikel_prijzen[Artnr],Artikel_prijzen[Groep],"")</f>
        <v>Elektra</v>
      </c>
      <c r="J340" s="10">
        <f>_xlfn.XLOOKUP(Q3_2025[[#This Row],[Artikelnr]],Artikel_prijzen[Artnr],Artikel_prijzen[Prijs 2025],"")</f>
        <v>417.15</v>
      </c>
      <c r="K340" t="str">
        <f>IF(Q3_2025[[#This Row],[Artikelprijs]]&lt;&gt;"",IF(Q3_2025[[#This Row],[Stuksprijs]]=Q3_2025[[#This Row],[Artikelprijs]],"Prijs gelijk","Prijs wijkt af"),"")</f>
        <v>Prijs wijkt af</v>
      </c>
      <c r="L340" t="str">
        <f>IF(Q3_2025[[#This Row],[Relatiekorting percentage]]=0,
    "Nvt",
    IF(Q3_2025[[#This Row],[Brutobedrag 2]] &lt; Q3_2025[[#This Row],[Bruto - Rel.korting]],
        "Nee",
        "Ja"))</f>
        <v>Nvt</v>
      </c>
      <c r="M340" s="10">
        <f>IF(Q3_2025[[#This Row],[Artikelprijs]]&lt;&gt;"",Q3_2025[[#This Row],[Artikelprijs]],Q3_2025[[#This Row],[Stuksprijs]])</f>
        <v>417.15</v>
      </c>
      <c r="N340" s="10">
        <f>Q3_2025[[#This Row],[Besteld]]*Q3_2025[[#This Row],[Prijs 2]]</f>
        <v>417.15</v>
      </c>
      <c r="O340" s="10">
        <f>IF(Q3_2025[[#This Row],[Brutobedrag 2]]&lt;Q3_2025[[#This Row],[Bruto - Rel.korting]],Q3_2025[[#This Row],[Brutobedrag 2]],Q3_2025[[#This Row],[Brutobedrag 2]]*(100-Q3_2025[[#This Row],[Relatiekorting percentage]])/100)</f>
        <v>417.15</v>
      </c>
      <c r="R340" s="3"/>
      <c r="W340"/>
      <c r="AB340"/>
    </row>
    <row r="341" spans="1:28" x14ac:dyDescent="0.3">
      <c r="A341" t="s">
        <v>755</v>
      </c>
      <c r="B341">
        <v>5020009</v>
      </c>
      <c r="C341" t="s">
        <v>125</v>
      </c>
      <c r="D341">
        <v>1</v>
      </c>
      <c r="E341" s="10">
        <v>45.32</v>
      </c>
      <c r="F341" s="10">
        <v>45.32</v>
      </c>
      <c r="G341" s="10">
        <v>45.32</v>
      </c>
      <c r="H341">
        <v>0</v>
      </c>
      <c r="I341" s="51" t="str">
        <f>_xlfn.XLOOKUP(Q3_2025[[#This Row],[Artikelnr]],Artikel_prijzen[Artnr],Artikel_prijzen[Groep],"")</f>
        <v/>
      </c>
      <c r="J341" s="10" t="str">
        <f>_xlfn.XLOOKUP(Q3_2025[[#This Row],[Artikelnr]],Artikel_prijzen[Artnr],Artikel_prijzen[Prijs 2025],"")</f>
        <v/>
      </c>
      <c r="K341" t="str">
        <f>IF(Q3_2025[[#This Row],[Artikelprijs]]&lt;&gt;"",IF(Q3_2025[[#This Row],[Stuksprijs]]=Q3_2025[[#This Row],[Artikelprijs]],"Prijs gelijk","Prijs wijkt af"),"")</f>
        <v/>
      </c>
      <c r="L341" t="str">
        <f>IF(Q3_2025[[#This Row],[Relatiekorting percentage]]=0,
    "Nvt",
    IF(Q3_2025[[#This Row],[Brutobedrag 2]] &lt; Q3_2025[[#This Row],[Bruto - Rel.korting]],
        "Nee",
        "Ja"))</f>
        <v>Nvt</v>
      </c>
      <c r="M341" s="10">
        <f>IF(Q3_2025[[#This Row],[Artikelprijs]]&lt;&gt;"",Q3_2025[[#This Row],[Artikelprijs]],Q3_2025[[#This Row],[Stuksprijs]])</f>
        <v>45.32</v>
      </c>
      <c r="N341" s="10">
        <f>Q3_2025[[#This Row],[Besteld]]*Q3_2025[[#This Row],[Prijs 2]]</f>
        <v>45.32</v>
      </c>
      <c r="O341" s="10">
        <f>IF(Q3_2025[[#This Row],[Brutobedrag 2]]&lt;Q3_2025[[#This Row],[Bruto - Rel.korting]],Q3_2025[[#This Row],[Brutobedrag 2]],Q3_2025[[#This Row],[Brutobedrag 2]]*(100-Q3_2025[[#This Row],[Relatiekorting percentage]])/100)</f>
        <v>45.32</v>
      </c>
      <c r="R341" s="3"/>
      <c r="W341"/>
      <c r="AB341"/>
    </row>
    <row r="342" spans="1:28" x14ac:dyDescent="0.3">
      <c r="A342" t="s">
        <v>755</v>
      </c>
      <c r="B342">
        <v>5021030</v>
      </c>
      <c r="C342" t="s">
        <v>546</v>
      </c>
      <c r="D342">
        <v>2</v>
      </c>
      <c r="E342" s="10">
        <v>175</v>
      </c>
      <c r="F342" s="10">
        <v>350</v>
      </c>
      <c r="G342" s="10">
        <v>350</v>
      </c>
      <c r="H342">
        <v>0</v>
      </c>
      <c r="I342" s="51" t="str">
        <f>_xlfn.XLOOKUP(Q3_2025[[#This Row],[Artikelnr]],Artikel_prijzen[Artnr],Artikel_prijzen[Groep],"")</f>
        <v>Elektra</v>
      </c>
      <c r="J342" s="10">
        <f>_xlfn.XLOOKUP(Q3_2025[[#This Row],[Artikelnr]],Artikel_prijzen[Artnr],Artikel_prijzen[Prijs 2025],"")</f>
        <v>106.8625</v>
      </c>
      <c r="K342" t="str">
        <f>IF(Q3_2025[[#This Row],[Artikelprijs]]&lt;&gt;"",IF(Q3_2025[[#This Row],[Stuksprijs]]=Q3_2025[[#This Row],[Artikelprijs]],"Prijs gelijk","Prijs wijkt af"),"")</f>
        <v>Prijs wijkt af</v>
      </c>
      <c r="L342" t="str">
        <f>IF(Q3_2025[[#This Row],[Relatiekorting percentage]]=0,
    "Nvt",
    IF(Q3_2025[[#This Row],[Brutobedrag 2]] &lt; Q3_2025[[#This Row],[Bruto - Rel.korting]],
        "Nee",
        "Ja"))</f>
        <v>Nvt</v>
      </c>
      <c r="M342" s="10">
        <f>IF(Q3_2025[[#This Row],[Artikelprijs]]&lt;&gt;"",Q3_2025[[#This Row],[Artikelprijs]],Q3_2025[[#This Row],[Stuksprijs]])</f>
        <v>106.8625</v>
      </c>
      <c r="N342" s="10">
        <f>Q3_2025[[#This Row],[Besteld]]*Q3_2025[[#This Row],[Prijs 2]]</f>
        <v>213.72499999999999</v>
      </c>
      <c r="O342" s="10">
        <f>IF(Q3_2025[[#This Row],[Brutobedrag 2]]&lt;Q3_2025[[#This Row],[Bruto - Rel.korting]],Q3_2025[[#This Row],[Brutobedrag 2]],Q3_2025[[#This Row],[Brutobedrag 2]]*(100-Q3_2025[[#This Row],[Relatiekorting percentage]])/100)</f>
        <v>213.72499999999999</v>
      </c>
      <c r="R342" s="3"/>
      <c r="W342"/>
      <c r="AB342"/>
    </row>
    <row r="343" spans="1:28" x14ac:dyDescent="0.3">
      <c r="A343" t="s">
        <v>755</v>
      </c>
      <c r="B343">
        <v>5022042</v>
      </c>
      <c r="C343" t="s">
        <v>520</v>
      </c>
      <c r="D343">
        <v>1</v>
      </c>
      <c r="E343" s="10">
        <v>1449.72</v>
      </c>
      <c r="F343" s="10">
        <v>1449.72</v>
      </c>
      <c r="G343" s="10">
        <v>1449.72</v>
      </c>
      <c r="H343">
        <v>0</v>
      </c>
      <c r="I343" s="51" t="str">
        <f>_xlfn.XLOOKUP(Q3_2025[[#This Row],[Artikelnr]],Artikel_prijzen[Artnr],Artikel_prijzen[Groep],"")</f>
        <v>Elektra</v>
      </c>
      <c r="J343" s="10">
        <f>_xlfn.XLOOKUP(Q3_2025[[#This Row],[Artikelnr]],Artikel_prijzen[Artnr],Artikel_prijzen[Prijs 2025],"")</f>
        <v>900</v>
      </c>
      <c r="K343" t="str">
        <f>IF(Q3_2025[[#This Row],[Artikelprijs]]&lt;&gt;"",IF(Q3_2025[[#This Row],[Stuksprijs]]=Q3_2025[[#This Row],[Artikelprijs]],"Prijs gelijk","Prijs wijkt af"),"")</f>
        <v>Prijs wijkt af</v>
      </c>
      <c r="L343" t="str">
        <f>IF(Q3_2025[[#This Row],[Relatiekorting percentage]]=0,
    "Nvt",
    IF(Q3_2025[[#This Row],[Brutobedrag 2]] &lt; Q3_2025[[#This Row],[Bruto - Rel.korting]],
        "Nee",
        "Ja"))</f>
        <v>Nvt</v>
      </c>
      <c r="M343" s="10">
        <f>IF(Q3_2025[[#This Row],[Artikelprijs]]&lt;&gt;"",Q3_2025[[#This Row],[Artikelprijs]],Q3_2025[[#This Row],[Stuksprijs]])</f>
        <v>900</v>
      </c>
      <c r="N343" s="10">
        <f>Q3_2025[[#This Row],[Besteld]]*Q3_2025[[#This Row],[Prijs 2]]</f>
        <v>900</v>
      </c>
      <c r="O343" s="10">
        <f>IF(Q3_2025[[#This Row],[Brutobedrag 2]]&lt;Q3_2025[[#This Row],[Bruto - Rel.korting]],Q3_2025[[#This Row],[Brutobedrag 2]],Q3_2025[[#This Row],[Brutobedrag 2]]*(100-Q3_2025[[#This Row],[Relatiekorting percentage]])/100)</f>
        <v>900</v>
      </c>
      <c r="R343" s="3"/>
      <c r="W343"/>
      <c r="AB343"/>
    </row>
    <row r="344" spans="1:28" x14ac:dyDescent="0.3">
      <c r="A344" t="s">
        <v>755</v>
      </c>
      <c r="B344">
        <v>5021030</v>
      </c>
      <c r="C344" t="s">
        <v>546</v>
      </c>
      <c r="D344">
        <v>1</v>
      </c>
      <c r="E344" s="10">
        <v>175</v>
      </c>
      <c r="F344" s="10">
        <v>175</v>
      </c>
      <c r="G344" s="10">
        <v>175</v>
      </c>
      <c r="H344">
        <v>0</v>
      </c>
      <c r="I344" s="51" t="str">
        <f>_xlfn.XLOOKUP(Q3_2025[[#This Row],[Artikelnr]],Artikel_prijzen[Artnr],Artikel_prijzen[Groep],"")</f>
        <v>Elektra</v>
      </c>
      <c r="J344" s="10">
        <f>_xlfn.XLOOKUP(Q3_2025[[#This Row],[Artikelnr]],Artikel_prijzen[Artnr],Artikel_prijzen[Prijs 2025],"")</f>
        <v>106.8625</v>
      </c>
      <c r="K344" t="str">
        <f>IF(Q3_2025[[#This Row],[Artikelprijs]]&lt;&gt;"",IF(Q3_2025[[#This Row],[Stuksprijs]]=Q3_2025[[#This Row],[Artikelprijs]],"Prijs gelijk","Prijs wijkt af"),"")</f>
        <v>Prijs wijkt af</v>
      </c>
      <c r="L344" t="str">
        <f>IF(Q3_2025[[#This Row],[Relatiekorting percentage]]=0,
    "Nvt",
    IF(Q3_2025[[#This Row],[Brutobedrag 2]] &lt; Q3_2025[[#This Row],[Bruto - Rel.korting]],
        "Nee",
        "Ja"))</f>
        <v>Nvt</v>
      </c>
      <c r="M344" s="10">
        <f>IF(Q3_2025[[#This Row],[Artikelprijs]]&lt;&gt;"",Q3_2025[[#This Row],[Artikelprijs]],Q3_2025[[#This Row],[Stuksprijs]])</f>
        <v>106.8625</v>
      </c>
      <c r="N344" s="10">
        <f>Q3_2025[[#This Row],[Besteld]]*Q3_2025[[#This Row],[Prijs 2]]</f>
        <v>106.8625</v>
      </c>
      <c r="O344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344" s="3"/>
      <c r="W344"/>
      <c r="AB344"/>
    </row>
    <row r="345" spans="1:28" x14ac:dyDescent="0.3">
      <c r="A345" t="s">
        <v>755</v>
      </c>
      <c r="B345">
        <v>5020001</v>
      </c>
      <c r="C345" t="s">
        <v>46</v>
      </c>
      <c r="D345">
        <v>2</v>
      </c>
      <c r="E345" s="10">
        <v>29.35</v>
      </c>
      <c r="F345" s="10">
        <v>58.7</v>
      </c>
      <c r="G345" s="10">
        <v>58.7</v>
      </c>
      <c r="H345">
        <v>0</v>
      </c>
      <c r="I345" s="51" t="str">
        <f>_xlfn.XLOOKUP(Q3_2025[[#This Row],[Artikelnr]],Artikel_prijzen[Artnr],Artikel_prijzen[Groep],"")</f>
        <v/>
      </c>
      <c r="J345" s="10" t="str">
        <f>_xlfn.XLOOKUP(Q3_2025[[#This Row],[Artikelnr]],Artikel_prijzen[Artnr],Artikel_prijzen[Prijs 2025],"")</f>
        <v/>
      </c>
      <c r="K345" t="str">
        <f>IF(Q3_2025[[#This Row],[Artikelprijs]]&lt;&gt;"",IF(Q3_2025[[#This Row],[Stuksprijs]]=Q3_2025[[#This Row],[Artikelprijs]],"Prijs gelijk","Prijs wijkt af"),"")</f>
        <v/>
      </c>
      <c r="L345" t="str">
        <f>IF(Q3_2025[[#This Row],[Relatiekorting percentage]]=0,
    "Nvt",
    IF(Q3_2025[[#This Row],[Brutobedrag 2]] &lt; Q3_2025[[#This Row],[Bruto - Rel.korting]],
        "Nee",
        "Ja"))</f>
        <v>Nvt</v>
      </c>
      <c r="M345" s="10">
        <f>IF(Q3_2025[[#This Row],[Artikelprijs]]&lt;&gt;"",Q3_2025[[#This Row],[Artikelprijs]],Q3_2025[[#This Row],[Stuksprijs]])</f>
        <v>29.35</v>
      </c>
      <c r="N345" s="10">
        <f>Q3_2025[[#This Row],[Besteld]]*Q3_2025[[#This Row],[Prijs 2]]</f>
        <v>58.7</v>
      </c>
      <c r="O345" s="10">
        <f>IF(Q3_2025[[#This Row],[Brutobedrag 2]]&lt;Q3_2025[[#This Row],[Bruto - Rel.korting]],Q3_2025[[#This Row],[Brutobedrag 2]],Q3_2025[[#This Row],[Brutobedrag 2]]*(100-Q3_2025[[#This Row],[Relatiekorting percentage]])/100)</f>
        <v>58.7</v>
      </c>
      <c r="R345" s="3"/>
      <c r="W345"/>
      <c r="AB345"/>
    </row>
    <row r="346" spans="1:28" x14ac:dyDescent="0.3">
      <c r="A346" t="s">
        <v>755</v>
      </c>
      <c r="B346">
        <v>5021030</v>
      </c>
      <c r="C346" t="s">
        <v>546</v>
      </c>
      <c r="D346">
        <v>1</v>
      </c>
      <c r="E346" s="10">
        <v>175</v>
      </c>
      <c r="F346" s="10">
        <v>175</v>
      </c>
      <c r="G346" s="10">
        <v>175</v>
      </c>
      <c r="H346">
        <v>0</v>
      </c>
      <c r="I346" s="51" t="str">
        <f>_xlfn.XLOOKUP(Q3_2025[[#This Row],[Artikelnr]],Artikel_prijzen[Artnr],Artikel_prijzen[Groep],"")</f>
        <v>Elektra</v>
      </c>
      <c r="J346" s="10">
        <f>_xlfn.XLOOKUP(Q3_2025[[#This Row],[Artikelnr]],Artikel_prijzen[Artnr],Artikel_prijzen[Prijs 2025],"")</f>
        <v>106.8625</v>
      </c>
      <c r="K346" t="str">
        <f>IF(Q3_2025[[#This Row],[Artikelprijs]]&lt;&gt;"",IF(Q3_2025[[#This Row],[Stuksprijs]]=Q3_2025[[#This Row],[Artikelprijs]],"Prijs gelijk","Prijs wijkt af"),"")</f>
        <v>Prijs wijkt af</v>
      </c>
      <c r="L346" t="str">
        <f>IF(Q3_2025[[#This Row],[Relatiekorting percentage]]=0,
    "Nvt",
    IF(Q3_2025[[#This Row],[Brutobedrag 2]] &lt; Q3_2025[[#This Row],[Bruto - Rel.korting]],
        "Nee",
        "Ja"))</f>
        <v>Nvt</v>
      </c>
      <c r="M346" s="10">
        <f>IF(Q3_2025[[#This Row],[Artikelprijs]]&lt;&gt;"",Q3_2025[[#This Row],[Artikelprijs]],Q3_2025[[#This Row],[Stuksprijs]])</f>
        <v>106.8625</v>
      </c>
      <c r="N346" s="10">
        <f>Q3_2025[[#This Row],[Besteld]]*Q3_2025[[#This Row],[Prijs 2]]</f>
        <v>106.8625</v>
      </c>
      <c r="O346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346" s="3"/>
      <c r="W346"/>
      <c r="AB346"/>
    </row>
    <row r="347" spans="1:28" x14ac:dyDescent="0.3">
      <c r="A347" t="s">
        <v>755</v>
      </c>
      <c r="B347">
        <v>5022030</v>
      </c>
      <c r="C347" t="s">
        <v>500</v>
      </c>
      <c r="D347">
        <v>1</v>
      </c>
      <c r="E347" s="10">
        <v>560.49</v>
      </c>
      <c r="F347" s="10">
        <v>560.49</v>
      </c>
      <c r="G347" s="10">
        <v>560.49</v>
      </c>
      <c r="H347">
        <v>0</v>
      </c>
      <c r="I347" s="51" t="str">
        <f>_xlfn.XLOOKUP(Q3_2025[[#This Row],[Artikelnr]],Artikel_prijzen[Artnr],Artikel_prijzen[Groep],"")</f>
        <v>Elektra</v>
      </c>
      <c r="J347" s="10">
        <f>_xlfn.XLOOKUP(Q3_2025[[#This Row],[Artikelnr]],Artikel_prijzen[Artnr],Artikel_prijzen[Prijs 2025],"")</f>
        <v>386.25</v>
      </c>
      <c r="K347" t="str">
        <f>IF(Q3_2025[[#This Row],[Artikelprijs]]&lt;&gt;"",IF(Q3_2025[[#This Row],[Stuksprijs]]=Q3_2025[[#This Row],[Artikelprijs]],"Prijs gelijk","Prijs wijkt af"),"")</f>
        <v>Prijs wijkt af</v>
      </c>
      <c r="L347" t="str">
        <f>IF(Q3_2025[[#This Row],[Relatiekorting percentage]]=0,
    "Nvt",
    IF(Q3_2025[[#This Row],[Brutobedrag 2]] &lt; Q3_2025[[#This Row],[Bruto - Rel.korting]],
        "Nee",
        "Ja"))</f>
        <v>Nvt</v>
      </c>
      <c r="M347" s="10">
        <f>IF(Q3_2025[[#This Row],[Artikelprijs]]&lt;&gt;"",Q3_2025[[#This Row],[Artikelprijs]],Q3_2025[[#This Row],[Stuksprijs]])</f>
        <v>386.25</v>
      </c>
      <c r="N347" s="10">
        <f>Q3_2025[[#This Row],[Besteld]]*Q3_2025[[#This Row],[Prijs 2]]</f>
        <v>386.25</v>
      </c>
      <c r="O347" s="10">
        <f>IF(Q3_2025[[#This Row],[Brutobedrag 2]]&lt;Q3_2025[[#This Row],[Bruto - Rel.korting]],Q3_2025[[#This Row],[Brutobedrag 2]],Q3_2025[[#This Row],[Brutobedrag 2]]*(100-Q3_2025[[#This Row],[Relatiekorting percentage]])/100)</f>
        <v>386.25</v>
      </c>
      <c r="R347" s="3"/>
      <c r="W347"/>
      <c r="AB347"/>
    </row>
    <row r="348" spans="1:28" x14ac:dyDescent="0.3">
      <c r="A348" t="s">
        <v>755</v>
      </c>
      <c r="B348">
        <v>5022038</v>
      </c>
      <c r="C348" t="s">
        <v>516</v>
      </c>
      <c r="D348">
        <v>1</v>
      </c>
      <c r="E348" s="10">
        <v>1127.56</v>
      </c>
      <c r="F348" s="10">
        <v>1127.56</v>
      </c>
      <c r="G348" s="10">
        <v>1127.56</v>
      </c>
      <c r="H348">
        <v>0</v>
      </c>
      <c r="I348" s="51" t="str">
        <f>_xlfn.XLOOKUP(Q3_2025[[#This Row],[Artikelnr]],Artikel_prijzen[Artnr],Artikel_prijzen[Groep],"")</f>
        <v>Elektra</v>
      </c>
      <c r="J348" s="10">
        <f>_xlfn.XLOOKUP(Q3_2025[[#This Row],[Artikelnr]],Artikel_prijzen[Artnr],Artikel_prijzen[Prijs 2025],"")</f>
        <v>700</v>
      </c>
      <c r="K348" t="str">
        <f>IF(Q3_2025[[#This Row],[Artikelprijs]]&lt;&gt;"",IF(Q3_2025[[#This Row],[Stuksprijs]]=Q3_2025[[#This Row],[Artikelprijs]],"Prijs gelijk","Prijs wijkt af"),"")</f>
        <v>Prijs wijkt af</v>
      </c>
      <c r="L348" t="str">
        <f>IF(Q3_2025[[#This Row],[Relatiekorting percentage]]=0,
    "Nvt",
    IF(Q3_2025[[#This Row],[Brutobedrag 2]] &lt; Q3_2025[[#This Row],[Bruto - Rel.korting]],
        "Nee",
        "Ja"))</f>
        <v>Nvt</v>
      </c>
      <c r="M348" s="10">
        <f>IF(Q3_2025[[#This Row],[Artikelprijs]]&lt;&gt;"",Q3_2025[[#This Row],[Artikelprijs]],Q3_2025[[#This Row],[Stuksprijs]])</f>
        <v>700</v>
      </c>
      <c r="N348" s="10">
        <f>Q3_2025[[#This Row],[Besteld]]*Q3_2025[[#This Row],[Prijs 2]]</f>
        <v>700</v>
      </c>
      <c r="O348" s="10">
        <f>IF(Q3_2025[[#This Row],[Brutobedrag 2]]&lt;Q3_2025[[#This Row],[Bruto - Rel.korting]],Q3_2025[[#This Row],[Brutobedrag 2]],Q3_2025[[#This Row],[Brutobedrag 2]]*(100-Q3_2025[[#This Row],[Relatiekorting percentage]])/100)</f>
        <v>700</v>
      </c>
      <c r="R348" s="3"/>
      <c r="W348"/>
      <c r="AB348"/>
    </row>
    <row r="349" spans="1:28" x14ac:dyDescent="0.3">
      <c r="A349" t="s">
        <v>755</v>
      </c>
      <c r="B349">
        <v>5021030</v>
      </c>
      <c r="C349" t="s">
        <v>546</v>
      </c>
      <c r="D349">
        <v>2</v>
      </c>
      <c r="E349" s="10">
        <v>175</v>
      </c>
      <c r="F349" s="10">
        <v>350</v>
      </c>
      <c r="G349" s="10">
        <v>350</v>
      </c>
      <c r="H349">
        <v>0</v>
      </c>
      <c r="I349" s="51" t="str">
        <f>_xlfn.XLOOKUP(Q3_2025[[#This Row],[Artikelnr]],Artikel_prijzen[Artnr],Artikel_prijzen[Groep],"")</f>
        <v>Elektra</v>
      </c>
      <c r="J349" s="10">
        <f>_xlfn.XLOOKUP(Q3_2025[[#This Row],[Artikelnr]],Artikel_prijzen[Artnr],Artikel_prijzen[Prijs 2025],"")</f>
        <v>106.8625</v>
      </c>
      <c r="K349" t="str">
        <f>IF(Q3_2025[[#This Row],[Artikelprijs]]&lt;&gt;"",IF(Q3_2025[[#This Row],[Stuksprijs]]=Q3_2025[[#This Row],[Artikelprijs]],"Prijs gelijk","Prijs wijkt af"),"")</f>
        <v>Prijs wijkt af</v>
      </c>
      <c r="L349" t="str">
        <f>IF(Q3_2025[[#This Row],[Relatiekorting percentage]]=0,
    "Nvt",
    IF(Q3_2025[[#This Row],[Brutobedrag 2]] &lt; Q3_2025[[#This Row],[Bruto - Rel.korting]],
        "Nee",
        "Ja"))</f>
        <v>Nvt</v>
      </c>
      <c r="M349" s="10">
        <f>IF(Q3_2025[[#This Row],[Artikelprijs]]&lt;&gt;"",Q3_2025[[#This Row],[Artikelprijs]],Q3_2025[[#This Row],[Stuksprijs]])</f>
        <v>106.8625</v>
      </c>
      <c r="N349" s="10">
        <f>Q3_2025[[#This Row],[Besteld]]*Q3_2025[[#This Row],[Prijs 2]]</f>
        <v>213.72499999999999</v>
      </c>
      <c r="O349" s="10">
        <f>IF(Q3_2025[[#This Row],[Brutobedrag 2]]&lt;Q3_2025[[#This Row],[Bruto - Rel.korting]],Q3_2025[[#This Row],[Brutobedrag 2]],Q3_2025[[#This Row],[Brutobedrag 2]]*(100-Q3_2025[[#This Row],[Relatiekorting percentage]])/100)</f>
        <v>213.72499999999999</v>
      </c>
      <c r="R349" s="3"/>
      <c r="W349"/>
      <c r="AB349"/>
    </row>
    <row r="350" spans="1:28" x14ac:dyDescent="0.3">
      <c r="A350" t="s">
        <v>755</v>
      </c>
      <c r="B350">
        <v>5021030</v>
      </c>
      <c r="C350" t="s">
        <v>546</v>
      </c>
      <c r="D350">
        <v>1</v>
      </c>
      <c r="E350" s="10">
        <v>175</v>
      </c>
      <c r="F350" s="10">
        <v>175</v>
      </c>
      <c r="G350" s="10">
        <v>175</v>
      </c>
      <c r="H350">
        <v>0</v>
      </c>
      <c r="I350" s="51" t="str">
        <f>_xlfn.XLOOKUP(Q3_2025[[#This Row],[Artikelnr]],Artikel_prijzen[Artnr],Artikel_prijzen[Groep],"")</f>
        <v>Elektra</v>
      </c>
      <c r="J350" s="10">
        <f>_xlfn.XLOOKUP(Q3_2025[[#This Row],[Artikelnr]],Artikel_prijzen[Artnr],Artikel_prijzen[Prijs 2025],"")</f>
        <v>106.8625</v>
      </c>
      <c r="K350" t="str">
        <f>IF(Q3_2025[[#This Row],[Artikelprijs]]&lt;&gt;"",IF(Q3_2025[[#This Row],[Stuksprijs]]=Q3_2025[[#This Row],[Artikelprijs]],"Prijs gelijk","Prijs wijkt af"),"")</f>
        <v>Prijs wijkt af</v>
      </c>
      <c r="L350" t="str">
        <f>IF(Q3_2025[[#This Row],[Relatiekorting percentage]]=0,
    "Nvt",
    IF(Q3_2025[[#This Row],[Brutobedrag 2]] &lt; Q3_2025[[#This Row],[Bruto - Rel.korting]],
        "Nee",
        "Ja"))</f>
        <v>Nvt</v>
      </c>
      <c r="M350" s="10">
        <f>IF(Q3_2025[[#This Row],[Artikelprijs]]&lt;&gt;"",Q3_2025[[#This Row],[Artikelprijs]],Q3_2025[[#This Row],[Stuksprijs]])</f>
        <v>106.8625</v>
      </c>
      <c r="N350" s="10">
        <f>Q3_2025[[#This Row],[Besteld]]*Q3_2025[[#This Row],[Prijs 2]]</f>
        <v>106.8625</v>
      </c>
      <c r="O350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350" s="3"/>
      <c r="W350"/>
      <c r="AB350"/>
    </row>
    <row r="351" spans="1:28" x14ac:dyDescent="0.3">
      <c r="A351" t="s">
        <v>755</v>
      </c>
      <c r="B351">
        <v>5022030</v>
      </c>
      <c r="C351" t="s">
        <v>500</v>
      </c>
      <c r="D351">
        <v>2</v>
      </c>
      <c r="E351" s="10">
        <v>560.49</v>
      </c>
      <c r="F351" s="10">
        <v>1120.98</v>
      </c>
      <c r="G351" s="10">
        <v>1120.98</v>
      </c>
      <c r="H351">
        <v>0</v>
      </c>
      <c r="I351" s="51" t="str">
        <f>_xlfn.XLOOKUP(Q3_2025[[#This Row],[Artikelnr]],Artikel_prijzen[Artnr],Artikel_prijzen[Groep],"")</f>
        <v>Elektra</v>
      </c>
      <c r="J351" s="10">
        <f>_xlfn.XLOOKUP(Q3_2025[[#This Row],[Artikelnr]],Artikel_prijzen[Artnr],Artikel_prijzen[Prijs 2025],"")</f>
        <v>386.25</v>
      </c>
      <c r="K351" t="str">
        <f>IF(Q3_2025[[#This Row],[Artikelprijs]]&lt;&gt;"",IF(Q3_2025[[#This Row],[Stuksprijs]]=Q3_2025[[#This Row],[Artikelprijs]],"Prijs gelijk","Prijs wijkt af"),"")</f>
        <v>Prijs wijkt af</v>
      </c>
      <c r="L351" t="str">
        <f>IF(Q3_2025[[#This Row],[Relatiekorting percentage]]=0,
    "Nvt",
    IF(Q3_2025[[#This Row],[Brutobedrag 2]] &lt; Q3_2025[[#This Row],[Bruto - Rel.korting]],
        "Nee",
        "Ja"))</f>
        <v>Nvt</v>
      </c>
      <c r="M351" s="10">
        <f>IF(Q3_2025[[#This Row],[Artikelprijs]]&lt;&gt;"",Q3_2025[[#This Row],[Artikelprijs]],Q3_2025[[#This Row],[Stuksprijs]])</f>
        <v>386.25</v>
      </c>
      <c r="N351" s="10">
        <f>Q3_2025[[#This Row],[Besteld]]*Q3_2025[[#This Row],[Prijs 2]]</f>
        <v>772.5</v>
      </c>
      <c r="O351" s="10">
        <f>IF(Q3_2025[[#This Row],[Brutobedrag 2]]&lt;Q3_2025[[#This Row],[Bruto - Rel.korting]],Q3_2025[[#This Row],[Brutobedrag 2]],Q3_2025[[#This Row],[Brutobedrag 2]]*(100-Q3_2025[[#This Row],[Relatiekorting percentage]])/100)</f>
        <v>772.5</v>
      </c>
      <c r="R351" s="3"/>
      <c r="W351"/>
      <c r="AB351"/>
    </row>
    <row r="352" spans="1:28" x14ac:dyDescent="0.3">
      <c r="A352" t="s">
        <v>755</v>
      </c>
      <c r="B352">
        <v>5022052</v>
      </c>
      <c r="C352" t="s">
        <v>597</v>
      </c>
      <c r="D352">
        <v>1</v>
      </c>
      <c r="E352" s="10">
        <v>751.04</v>
      </c>
      <c r="F352" s="10">
        <v>751.04</v>
      </c>
      <c r="G352" s="10">
        <v>751.04</v>
      </c>
      <c r="H352">
        <v>0</v>
      </c>
      <c r="I352" s="51" t="str">
        <f>_xlfn.XLOOKUP(Q3_2025[[#This Row],[Artikelnr]],Artikel_prijzen[Artnr],Artikel_prijzen[Groep],"")</f>
        <v>Elektra</v>
      </c>
      <c r="J352" s="10">
        <f>_xlfn.XLOOKUP(Q3_2025[[#This Row],[Artikelnr]],Artikel_prijzen[Artnr],Artikel_prijzen[Prijs 2025],"")</f>
        <v>576.79999999999995</v>
      </c>
      <c r="K352" t="str">
        <f>IF(Q3_2025[[#This Row],[Artikelprijs]]&lt;&gt;"",IF(Q3_2025[[#This Row],[Stuksprijs]]=Q3_2025[[#This Row],[Artikelprijs]],"Prijs gelijk","Prijs wijkt af"),"")</f>
        <v>Prijs wijkt af</v>
      </c>
      <c r="L352" t="str">
        <f>IF(Q3_2025[[#This Row],[Relatiekorting percentage]]=0,
    "Nvt",
    IF(Q3_2025[[#This Row],[Brutobedrag 2]] &lt; Q3_2025[[#This Row],[Bruto - Rel.korting]],
        "Nee",
        "Ja"))</f>
        <v>Nvt</v>
      </c>
      <c r="M352" s="10">
        <f>IF(Q3_2025[[#This Row],[Artikelprijs]]&lt;&gt;"",Q3_2025[[#This Row],[Artikelprijs]],Q3_2025[[#This Row],[Stuksprijs]])</f>
        <v>576.79999999999995</v>
      </c>
      <c r="N352" s="10">
        <f>Q3_2025[[#This Row],[Besteld]]*Q3_2025[[#This Row],[Prijs 2]]</f>
        <v>576.79999999999995</v>
      </c>
      <c r="O352" s="10">
        <f>IF(Q3_2025[[#This Row],[Brutobedrag 2]]&lt;Q3_2025[[#This Row],[Bruto - Rel.korting]],Q3_2025[[#This Row],[Brutobedrag 2]],Q3_2025[[#This Row],[Brutobedrag 2]]*(100-Q3_2025[[#This Row],[Relatiekorting percentage]])/100)</f>
        <v>576.79999999999995</v>
      </c>
      <c r="R352" s="3"/>
      <c r="W352"/>
      <c r="AB352"/>
    </row>
    <row r="353" spans="1:28" x14ac:dyDescent="0.3">
      <c r="A353" t="s">
        <v>755</v>
      </c>
      <c r="B353">
        <v>5021030</v>
      </c>
      <c r="C353" t="s">
        <v>546</v>
      </c>
      <c r="D353">
        <v>1</v>
      </c>
      <c r="E353" s="10">
        <v>175</v>
      </c>
      <c r="F353" s="10">
        <v>175</v>
      </c>
      <c r="G353" s="10">
        <v>175</v>
      </c>
      <c r="H353">
        <v>0</v>
      </c>
      <c r="I353" s="51" t="str">
        <f>_xlfn.XLOOKUP(Q3_2025[[#This Row],[Artikelnr]],Artikel_prijzen[Artnr],Artikel_prijzen[Groep],"")</f>
        <v>Elektra</v>
      </c>
      <c r="J353" s="10">
        <f>_xlfn.XLOOKUP(Q3_2025[[#This Row],[Artikelnr]],Artikel_prijzen[Artnr],Artikel_prijzen[Prijs 2025],"")</f>
        <v>106.8625</v>
      </c>
      <c r="K353" t="str">
        <f>IF(Q3_2025[[#This Row],[Artikelprijs]]&lt;&gt;"",IF(Q3_2025[[#This Row],[Stuksprijs]]=Q3_2025[[#This Row],[Artikelprijs]],"Prijs gelijk","Prijs wijkt af"),"")</f>
        <v>Prijs wijkt af</v>
      </c>
      <c r="L353" t="str">
        <f>IF(Q3_2025[[#This Row],[Relatiekorting percentage]]=0,
    "Nvt",
    IF(Q3_2025[[#This Row],[Brutobedrag 2]] &lt; Q3_2025[[#This Row],[Bruto - Rel.korting]],
        "Nee",
        "Ja"))</f>
        <v>Nvt</v>
      </c>
      <c r="M353" s="10">
        <f>IF(Q3_2025[[#This Row],[Artikelprijs]]&lt;&gt;"",Q3_2025[[#This Row],[Artikelprijs]],Q3_2025[[#This Row],[Stuksprijs]])</f>
        <v>106.8625</v>
      </c>
      <c r="N353" s="10">
        <f>Q3_2025[[#This Row],[Besteld]]*Q3_2025[[#This Row],[Prijs 2]]</f>
        <v>106.8625</v>
      </c>
      <c r="O353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353" s="3"/>
      <c r="W353"/>
      <c r="AB353"/>
    </row>
    <row r="354" spans="1:28" x14ac:dyDescent="0.3">
      <c r="A354" t="s">
        <v>755</v>
      </c>
      <c r="B354">
        <v>5021030</v>
      </c>
      <c r="C354" t="s">
        <v>546</v>
      </c>
      <c r="D354">
        <v>2</v>
      </c>
      <c r="E354" s="10">
        <v>175</v>
      </c>
      <c r="F354" s="10">
        <v>350</v>
      </c>
      <c r="G354" s="10">
        <v>350</v>
      </c>
      <c r="H354">
        <v>0</v>
      </c>
      <c r="I354" s="51" t="str">
        <f>_xlfn.XLOOKUP(Q3_2025[[#This Row],[Artikelnr]],Artikel_prijzen[Artnr],Artikel_prijzen[Groep],"")</f>
        <v>Elektra</v>
      </c>
      <c r="J354" s="10">
        <f>_xlfn.XLOOKUP(Q3_2025[[#This Row],[Artikelnr]],Artikel_prijzen[Artnr],Artikel_prijzen[Prijs 2025],"")</f>
        <v>106.8625</v>
      </c>
      <c r="K354" t="str">
        <f>IF(Q3_2025[[#This Row],[Artikelprijs]]&lt;&gt;"",IF(Q3_2025[[#This Row],[Stuksprijs]]=Q3_2025[[#This Row],[Artikelprijs]],"Prijs gelijk","Prijs wijkt af"),"")</f>
        <v>Prijs wijkt af</v>
      </c>
      <c r="L354" t="str">
        <f>IF(Q3_2025[[#This Row],[Relatiekorting percentage]]=0,
    "Nvt",
    IF(Q3_2025[[#This Row],[Brutobedrag 2]] &lt; Q3_2025[[#This Row],[Bruto - Rel.korting]],
        "Nee",
        "Ja"))</f>
        <v>Nvt</v>
      </c>
      <c r="M354" s="10">
        <f>IF(Q3_2025[[#This Row],[Artikelprijs]]&lt;&gt;"",Q3_2025[[#This Row],[Artikelprijs]],Q3_2025[[#This Row],[Stuksprijs]])</f>
        <v>106.8625</v>
      </c>
      <c r="N354" s="10">
        <f>Q3_2025[[#This Row],[Besteld]]*Q3_2025[[#This Row],[Prijs 2]]</f>
        <v>213.72499999999999</v>
      </c>
      <c r="O354" s="10">
        <f>IF(Q3_2025[[#This Row],[Brutobedrag 2]]&lt;Q3_2025[[#This Row],[Bruto - Rel.korting]],Q3_2025[[#This Row],[Brutobedrag 2]],Q3_2025[[#This Row],[Brutobedrag 2]]*(100-Q3_2025[[#This Row],[Relatiekorting percentage]])/100)</f>
        <v>213.72499999999999</v>
      </c>
      <c r="R354" s="3"/>
      <c r="W354"/>
      <c r="AB354"/>
    </row>
    <row r="355" spans="1:28" x14ac:dyDescent="0.3">
      <c r="A355" t="s">
        <v>755</v>
      </c>
      <c r="B355">
        <v>5022026</v>
      </c>
      <c r="C355" t="s">
        <v>492</v>
      </c>
      <c r="D355">
        <v>1</v>
      </c>
      <c r="E355" s="10">
        <v>403.24</v>
      </c>
      <c r="F355" s="10">
        <v>403.24</v>
      </c>
      <c r="G355" s="10">
        <v>403.24</v>
      </c>
      <c r="H355">
        <v>0</v>
      </c>
      <c r="I355" s="51" t="str">
        <f>_xlfn.XLOOKUP(Q3_2025[[#This Row],[Artikelnr]],Artikel_prijzen[Artnr],Artikel_prijzen[Groep],"")</f>
        <v>Elektra</v>
      </c>
      <c r="J355" s="10">
        <f>_xlfn.XLOOKUP(Q3_2025[[#This Row],[Artikelnr]],Artikel_prijzen[Artnr],Artikel_prijzen[Prijs 2025],"")</f>
        <v>298.7</v>
      </c>
      <c r="K355" t="str">
        <f>IF(Q3_2025[[#This Row],[Artikelprijs]]&lt;&gt;"",IF(Q3_2025[[#This Row],[Stuksprijs]]=Q3_2025[[#This Row],[Artikelprijs]],"Prijs gelijk","Prijs wijkt af"),"")</f>
        <v>Prijs wijkt af</v>
      </c>
      <c r="L355" t="str">
        <f>IF(Q3_2025[[#This Row],[Relatiekorting percentage]]=0,
    "Nvt",
    IF(Q3_2025[[#This Row],[Brutobedrag 2]] &lt; Q3_2025[[#This Row],[Bruto - Rel.korting]],
        "Nee",
        "Ja"))</f>
        <v>Nvt</v>
      </c>
      <c r="M355" s="10">
        <f>IF(Q3_2025[[#This Row],[Artikelprijs]]&lt;&gt;"",Q3_2025[[#This Row],[Artikelprijs]],Q3_2025[[#This Row],[Stuksprijs]])</f>
        <v>298.7</v>
      </c>
      <c r="N355" s="10">
        <f>Q3_2025[[#This Row],[Besteld]]*Q3_2025[[#This Row],[Prijs 2]]</f>
        <v>298.7</v>
      </c>
      <c r="O355" s="10">
        <f>IF(Q3_2025[[#This Row],[Brutobedrag 2]]&lt;Q3_2025[[#This Row],[Bruto - Rel.korting]],Q3_2025[[#This Row],[Brutobedrag 2]],Q3_2025[[#This Row],[Brutobedrag 2]]*(100-Q3_2025[[#This Row],[Relatiekorting percentage]])/100)</f>
        <v>298.7</v>
      </c>
      <c r="R355" s="3"/>
      <c r="W355"/>
      <c r="AB355"/>
    </row>
    <row r="356" spans="1:28" x14ac:dyDescent="0.3">
      <c r="A356" t="s">
        <v>755</v>
      </c>
      <c r="B356">
        <v>5022038</v>
      </c>
      <c r="C356" t="s">
        <v>516</v>
      </c>
      <c r="D356">
        <v>1</v>
      </c>
      <c r="E356" s="10">
        <v>1127.56</v>
      </c>
      <c r="F356" s="10">
        <v>1127.56</v>
      </c>
      <c r="G356" s="10">
        <v>1127.56</v>
      </c>
      <c r="H356">
        <v>0</v>
      </c>
      <c r="I356" s="51" t="str">
        <f>_xlfn.XLOOKUP(Q3_2025[[#This Row],[Artikelnr]],Artikel_prijzen[Artnr],Artikel_prijzen[Groep],"")</f>
        <v>Elektra</v>
      </c>
      <c r="J356" s="10">
        <f>_xlfn.XLOOKUP(Q3_2025[[#This Row],[Artikelnr]],Artikel_prijzen[Artnr],Artikel_prijzen[Prijs 2025],"")</f>
        <v>700</v>
      </c>
      <c r="K356" t="str">
        <f>IF(Q3_2025[[#This Row],[Artikelprijs]]&lt;&gt;"",IF(Q3_2025[[#This Row],[Stuksprijs]]=Q3_2025[[#This Row],[Artikelprijs]],"Prijs gelijk","Prijs wijkt af"),"")</f>
        <v>Prijs wijkt af</v>
      </c>
      <c r="L356" t="str">
        <f>IF(Q3_2025[[#This Row],[Relatiekorting percentage]]=0,
    "Nvt",
    IF(Q3_2025[[#This Row],[Brutobedrag 2]] &lt; Q3_2025[[#This Row],[Bruto - Rel.korting]],
        "Nee",
        "Ja"))</f>
        <v>Nvt</v>
      </c>
      <c r="M356" s="10">
        <f>IF(Q3_2025[[#This Row],[Artikelprijs]]&lt;&gt;"",Q3_2025[[#This Row],[Artikelprijs]],Q3_2025[[#This Row],[Stuksprijs]])</f>
        <v>700</v>
      </c>
      <c r="N356" s="10">
        <f>Q3_2025[[#This Row],[Besteld]]*Q3_2025[[#This Row],[Prijs 2]]</f>
        <v>700</v>
      </c>
      <c r="O356" s="10">
        <f>IF(Q3_2025[[#This Row],[Brutobedrag 2]]&lt;Q3_2025[[#This Row],[Bruto - Rel.korting]],Q3_2025[[#This Row],[Brutobedrag 2]],Q3_2025[[#This Row],[Brutobedrag 2]]*(100-Q3_2025[[#This Row],[Relatiekorting percentage]])/100)</f>
        <v>700</v>
      </c>
      <c r="R356" s="3"/>
      <c r="W356"/>
      <c r="AB356"/>
    </row>
    <row r="357" spans="1:28" x14ac:dyDescent="0.3">
      <c r="A357" t="s">
        <v>755</v>
      </c>
      <c r="B357">
        <v>5022032</v>
      </c>
      <c r="C357" t="s">
        <v>503</v>
      </c>
      <c r="D357">
        <v>1</v>
      </c>
      <c r="E357" s="10">
        <v>690.67</v>
      </c>
      <c r="F357" s="10">
        <v>690.67</v>
      </c>
      <c r="G357" s="10">
        <v>690.67</v>
      </c>
      <c r="H357">
        <v>0</v>
      </c>
      <c r="I357" s="51" t="str">
        <f>_xlfn.XLOOKUP(Q3_2025[[#This Row],[Artikelnr]],Artikel_prijzen[Artnr],Artikel_prijzen[Groep],"")</f>
        <v>Elektra</v>
      </c>
      <c r="J357" s="10">
        <f>_xlfn.XLOOKUP(Q3_2025[[#This Row],[Artikelnr]],Artikel_prijzen[Artnr],Artikel_prijzen[Prijs 2025],"")</f>
        <v>458.35</v>
      </c>
      <c r="K357" t="str">
        <f>IF(Q3_2025[[#This Row],[Artikelprijs]]&lt;&gt;"",IF(Q3_2025[[#This Row],[Stuksprijs]]=Q3_2025[[#This Row],[Artikelprijs]],"Prijs gelijk","Prijs wijkt af"),"")</f>
        <v>Prijs wijkt af</v>
      </c>
      <c r="L357" t="str">
        <f>IF(Q3_2025[[#This Row],[Relatiekorting percentage]]=0,
    "Nvt",
    IF(Q3_2025[[#This Row],[Brutobedrag 2]] &lt; Q3_2025[[#This Row],[Bruto - Rel.korting]],
        "Nee",
        "Ja"))</f>
        <v>Nvt</v>
      </c>
      <c r="M357" s="10">
        <f>IF(Q3_2025[[#This Row],[Artikelprijs]]&lt;&gt;"",Q3_2025[[#This Row],[Artikelprijs]],Q3_2025[[#This Row],[Stuksprijs]])</f>
        <v>458.35</v>
      </c>
      <c r="N357" s="10">
        <f>Q3_2025[[#This Row],[Besteld]]*Q3_2025[[#This Row],[Prijs 2]]</f>
        <v>458.35</v>
      </c>
      <c r="O357" s="10">
        <f>IF(Q3_2025[[#This Row],[Brutobedrag 2]]&lt;Q3_2025[[#This Row],[Bruto - Rel.korting]],Q3_2025[[#This Row],[Brutobedrag 2]],Q3_2025[[#This Row],[Brutobedrag 2]]*(100-Q3_2025[[#This Row],[Relatiekorting percentage]])/100)</f>
        <v>458.35</v>
      </c>
      <c r="R357" s="3"/>
      <c r="W357"/>
      <c r="AB357"/>
    </row>
    <row r="358" spans="1:28" x14ac:dyDescent="0.3">
      <c r="A358" t="s">
        <v>755</v>
      </c>
      <c r="B358">
        <v>5020002</v>
      </c>
      <c r="C358" t="s">
        <v>624</v>
      </c>
      <c r="D358">
        <v>1</v>
      </c>
      <c r="E358" s="10">
        <v>39.65</v>
      </c>
      <c r="F358" s="10">
        <v>39.65</v>
      </c>
      <c r="G358" s="10">
        <v>39.65</v>
      </c>
      <c r="H358">
        <v>0</v>
      </c>
      <c r="I358" s="51" t="str">
        <f>_xlfn.XLOOKUP(Q3_2025[[#This Row],[Artikelnr]],Artikel_prijzen[Artnr],Artikel_prijzen[Groep],"")</f>
        <v/>
      </c>
      <c r="J358" s="10" t="str">
        <f>_xlfn.XLOOKUP(Q3_2025[[#This Row],[Artikelnr]],Artikel_prijzen[Artnr],Artikel_prijzen[Prijs 2025],"")</f>
        <v/>
      </c>
      <c r="K358" t="str">
        <f>IF(Q3_2025[[#This Row],[Artikelprijs]]&lt;&gt;"",IF(Q3_2025[[#This Row],[Stuksprijs]]=Q3_2025[[#This Row],[Artikelprijs]],"Prijs gelijk","Prijs wijkt af"),"")</f>
        <v/>
      </c>
      <c r="L358" t="str">
        <f>IF(Q3_2025[[#This Row],[Relatiekorting percentage]]=0,
    "Nvt",
    IF(Q3_2025[[#This Row],[Brutobedrag 2]] &lt; Q3_2025[[#This Row],[Bruto - Rel.korting]],
        "Nee",
        "Ja"))</f>
        <v>Nvt</v>
      </c>
      <c r="M358" s="10">
        <f>IF(Q3_2025[[#This Row],[Artikelprijs]]&lt;&gt;"",Q3_2025[[#This Row],[Artikelprijs]],Q3_2025[[#This Row],[Stuksprijs]])</f>
        <v>39.65</v>
      </c>
      <c r="N358" s="10">
        <f>Q3_2025[[#This Row],[Besteld]]*Q3_2025[[#This Row],[Prijs 2]]</f>
        <v>39.65</v>
      </c>
      <c r="O358" s="10">
        <f>IF(Q3_2025[[#This Row],[Brutobedrag 2]]&lt;Q3_2025[[#This Row],[Bruto - Rel.korting]],Q3_2025[[#This Row],[Brutobedrag 2]],Q3_2025[[#This Row],[Brutobedrag 2]]*(100-Q3_2025[[#This Row],[Relatiekorting percentage]])/100)</f>
        <v>39.65</v>
      </c>
      <c r="R358" s="3"/>
      <c r="W358"/>
      <c r="AB358"/>
    </row>
    <row r="359" spans="1:28" x14ac:dyDescent="0.3">
      <c r="A359" t="s">
        <v>755</v>
      </c>
      <c r="B359">
        <v>5022042</v>
      </c>
      <c r="C359" t="s">
        <v>520</v>
      </c>
      <c r="D359">
        <v>1</v>
      </c>
      <c r="E359" s="10">
        <v>1449.72</v>
      </c>
      <c r="F359" s="10">
        <v>1449.72</v>
      </c>
      <c r="G359" s="10">
        <v>1449.72</v>
      </c>
      <c r="H359">
        <v>0</v>
      </c>
      <c r="I359" s="51" t="str">
        <f>_xlfn.XLOOKUP(Q3_2025[[#This Row],[Artikelnr]],Artikel_prijzen[Artnr],Artikel_prijzen[Groep],"")</f>
        <v>Elektra</v>
      </c>
      <c r="J359" s="10">
        <f>_xlfn.XLOOKUP(Q3_2025[[#This Row],[Artikelnr]],Artikel_prijzen[Artnr],Artikel_prijzen[Prijs 2025],"")</f>
        <v>900</v>
      </c>
      <c r="K359" t="str">
        <f>IF(Q3_2025[[#This Row],[Artikelprijs]]&lt;&gt;"",IF(Q3_2025[[#This Row],[Stuksprijs]]=Q3_2025[[#This Row],[Artikelprijs]],"Prijs gelijk","Prijs wijkt af"),"")</f>
        <v>Prijs wijkt af</v>
      </c>
      <c r="L359" t="str">
        <f>IF(Q3_2025[[#This Row],[Relatiekorting percentage]]=0,
    "Nvt",
    IF(Q3_2025[[#This Row],[Brutobedrag 2]] &lt; Q3_2025[[#This Row],[Bruto - Rel.korting]],
        "Nee",
        "Ja"))</f>
        <v>Nvt</v>
      </c>
      <c r="M359" s="10">
        <f>IF(Q3_2025[[#This Row],[Artikelprijs]]&lt;&gt;"",Q3_2025[[#This Row],[Artikelprijs]],Q3_2025[[#This Row],[Stuksprijs]])</f>
        <v>900</v>
      </c>
      <c r="N359" s="10">
        <f>Q3_2025[[#This Row],[Besteld]]*Q3_2025[[#This Row],[Prijs 2]]</f>
        <v>900</v>
      </c>
      <c r="O359" s="10">
        <f>IF(Q3_2025[[#This Row],[Brutobedrag 2]]&lt;Q3_2025[[#This Row],[Bruto - Rel.korting]],Q3_2025[[#This Row],[Brutobedrag 2]],Q3_2025[[#This Row],[Brutobedrag 2]]*(100-Q3_2025[[#This Row],[Relatiekorting percentage]])/100)</f>
        <v>900</v>
      </c>
      <c r="R359" s="3"/>
      <c r="W359"/>
      <c r="AB359"/>
    </row>
    <row r="360" spans="1:28" x14ac:dyDescent="0.3">
      <c r="A360" t="s">
        <v>755</v>
      </c>
      <c r="B360">
        <v>5022032</v>
      </c>
      <c r="C360" t="s">
        <v>503</v>
      </c>
      <c r="D360">
        <v>1</v>
      </c>
      <c r="E360" s="10">
        <v>690.67</v>
      </c>
      <c r="F360" s="10">
        <v>690.67</v>
      </c>
      <c r="G360" s="10">
        <v>690.67</v>
      </c>
      <c r="H360">
        <v>0</v>
      </c>
      <c r="I360" s="51" t="str">
        <f>_xlfn.XLOOKUP(Q3_2025[[#This Row],[Artikelnr]],Artikel_prijzen[Artnr],Artikel_prijzen[Groep],"")</f>
        <v>Elektra</v>
      </c>
      <c r="J360" s="10">
        <f>_xlfn.XLOOKUP(Q3_2025[[#This Row],[Artikelnr]],Artikel_prijzen[Artnr],Artikel_prijzen[Prijs 2025],"")</f>
        <v>458.35</v>
      </c>
      <c r="K360" t="str">
        <f>IF(Q3_2025[[#This Row],[Artikelprijs]]&lt;&gt;"",IF(Q3_2025[[#This Row],[Stuksprijs]]=Q3_2025[[#This Row],[Artikelprijs]],"Prijs gelijk","Prijs wijkt af"),"")</f>
        <v>Prijs wijkt af</v>
      </c>
      <c r="L360" t="str">
        <f>IF(Q3_2025[[#This Row],[Relatiekorting percentage]]=0,
    "Nvt",
    IF(Q3_2025[[#This Row],[Brutobedrag 2]] &lt; Q3_2025[[#This Row],[Bruto - Rel.korting]],
        "Nee",
        "Ja"))</f>
        <v>Nvt</v>
      </c>
      <c r="M360" s="10">
        <f>IF(Q3_2025[[#This Row],[Artikelprijs]]&lt;&gt;"",Q3_2025[[#This Row],[Artikelprijs]],Q3_2025[[#This Row],[Stuksprijs]])</f>
        <v>458.35</v>
      </c>
      <c r="N360" s="10">
        <f>Q3_2025[[#This Row],[Besteld]]*Q3_2025[[#This Row],[Prijs 2]]</f>
        <v>458.35</v>
      </c>
      <c r="O360" s="10">
        <f>IF(Q3_2025[[#This Row],[Brutobedrag 2]]&lt;Q3_2025[[#This Row],[Bruto - Rel.korting]],Q3_2025[[#This Row],[Brutobedrag 2]],Q3_2025[[#This Row],[Brutobedrag 2]]*(100-Q3_2025[[#This Row],[Relatiekorting percentage]])/100)</f>
        <v>458.35</v>
      </c>
      <c r="R360" s="3"/>
      <c r="W360"/>
      <c r="AB360"/>
    </row>
    <row r="361" spans="1:28" x14ac:dyDescent="0.3">
      <c r="A361" t="s">
        <v>755</v>
      </c>
      <c r="B361">
        <v>5022023</v>
      </c>
      <c r="C361" t="s">
        <v>489</v>
      </c>
      <c r="D361">
        <v>1</v>
      </c>
      <c r="E361" s="10">
        <v>339.47</v>
      </c>
      <c r="F361" s="10">
        <v>339.47</v>
      </c>
      <c r="G361" s="10">
        <v>339.47</v>
      </c>
      <c r="H361">
        <v>0</v>
      </c>
      <c r="I361" s="51" t="str">
        <f>_xlfn.XLOOKUP(Q3_2025[[#This Row],[Artikelnr]],Artikel_prijzen[Artnr],Artikel_prijzen[Groep],"")</f>
        <v>Elektra</v>
      </c>
      <c r="J361" s="10">
        <f>_xlfn.XLOOKUP(Q3_2025[[#This Row],[Artikelnr]],Artikel_prijzen[Artnr],Artikel_prijzen[Prijs 2025],"")</f>
        <v>252.35</v>
      </c>
      <c r="K361" t="str">
        <f>IF(Q3_2025[[#This Row],[Artikelprijs]]&lt;&gt;"",IF(Q3_2025[[#This Row],[Stuksprijs]]=Q3_2025[[#This Row],[Artikelprijs]],"Prijs gelijk","Prijs wijkt af"),"")</f>
        <v>Prijs wijkt af</v>
      </c>
      <c r="L361" t="str">
        <f>IF(Q3_2025[[#This Row],[Relatiekorting percentage]]=0,
    "Nvt",
    IF(Q3_2025[[#This Row],[Brutobedrag 2]] &lt; Q3_2025[[#This Row],[Bruto - Rel.korting]],
        "Nee",
        "Ja"))</f>
        <v>Nvt</v>
      </c>
      <c r="M361" s="10">
        <f>IF(Q3_2025[[#This Row],[Artikelprijs]]&lt;&gt;"",Q3_2025[[#This Row],[Artikelprijs]],Q3_2025[[#This Row],[Stuksprijs]])</f>
        <v>252.35</v>
      </c>
      <c r="N361" s="10">
        <f>Q3_2025[[#This Row],[Besteld]]*Q3_2025[[#This Row],[Prijs 2]]</f>
        <v>252.35</v>
      </c>
      <c r="O361" s="10">
        <f>IF(Q3_2025[[#This Row],[Brutobedrag 2]]&lt;Q3_2025[[#This Row],[Bruto - Rel.korting]],Q3_2025[[#This Row],[Brutobedrag 2]],Q3_2025[[#This Row],[Brutobedrag 2]]*(100-Q3_2025[[#This Row],[Relatiekorting percentage]])/100)</f>
        <v>252.35</v>
      </c>
      <c r="R361" s="3"/>
      <c r="W361"/>
      <c r="AB361"/>
    </row>
    <row r="362" spans="1:28" x14ac:dyDescent="0.3">
      <c r="A362" t="s">
        <v>755</v>
      </c>
      <c r="B362">
        <v>5020008</v>
      </c>
      <c r="C362" t="s">
        <v>52</v>
      </c>
      <c r="D362">
        <v>1</v>
      </c>
      <c r="E362" s="10">
        <v>32.96</v>
      </c>
      <c r="F362" s="10">
        <v>32.96</v>
      </c>
      <c r="G362" s="10">
        <v>32.96</v>
      </c>
      <c r="H362">
        <v>0</v>
      </c>
      <c r="I362" s="51" t="str">
        <f>_xlfn.XLOOKUP(Q3_2025[[#This Row],[Artikelnr]],Artikel_prijzen[Artnr],Artikel_prijzen[Groep],"")</f>
        <v/>
      </c>
      <c r="J362" s="10" t="str">
        <f>_xlfn.XLOOKUP(Q3_2025[[#This Row],[Artikelnr]],Artikel_prijzen[Artnr],Artikel_prijzen[Prijs 2025],"")</f>
        <v/>
      </c>
      <c r="K362" t="str">
        <f>IF(Q3_2025[[#This Row],[Artikelprijs]]&lt;&gt;"",IF(Q3_2025[[#This Row],[Stuksprijs]]=Q3_2025[[#This Row],[Artikelprijs]],"Prijs gelijk","Prijs wijkt af"),"")</f>
        <v/>
      </c>
      <c r="L362" t="str">
        <f>IF(Q3_2025[[#This Row],[Relatiekorting percentage]]=0,
    "Nvt",
    IF(Q3_2025[[#This Row],[Brutobedrag 2]] &lt; Q3_2025[[#This Row],[Bruto - Rel.korting]],
        "Nee",
        "Ja"))</f>
        <v>Nvt</v>
      </c>
      <c r="M362" s="10">
        <f>IF(Q3_2025[[#This Row],[Artikelprijs]]&lt;&gt;"",Q3_2025[[#This Row],[Artikelprijs]],Q3_2025[[#This Row],[Stuksprijs]])</f>
        <v>32.96</v>
      </c>
      <c r="N362" s="10">
        <f>Q3_2025[[#This Row],[Besteld]]*Q3_2025[[#This Row],[Prijs 2]]</f>
        <v>32.96</v>
      </c>
      <c r="O362" s="10">
        <f>IF(Q3_2025[[#This Row],[Brutobedrag 2]]&lt;Q3_2025[[#This Row],[Bruto - Rel.korting]],Q3_2025[[#This Row],[Brutobedrag 2]],Q3_2025[[#This Row],[Brutobedrag 2]]*(100-Q3_2025[[#This Row],[Relatiekorting percentage]])/100)</f>
        <v>32.96</v>
      </c>
      <c r="R362" s="3"/>
      <c r="W362"/>
      <c r="AB362"/>
    </row>
    <row r="363" spans="1:28" x14ac:dyDescent="0.3">
      <c r="A363" t="s">
        <v>755</v>
      </c>
      <c r="B363">
        <v>5010014</v>
      </c>
      <c r="C363" t="s">
        <v>311</v>
      </c>
      <c r="D363">
        <v>2</v>
      </c>
      <c r="E363" s="10">
        <v>30.9</v>
      </c>
      <c r="F363" s="10">
        <v>61.8</v>
      </c>
      <c r="G363" s="10">
        <v>61.8</v>
      </c>
      <c r="H363">
        <v>0</v>
      </c>
      <c r="I363" s="51" t="str">
        <f>_xlfn.XLOOKUP(Q3_2025[[#This Row],[Artikelnr]],Artikel_prijzen[Artnr],Artikel_prijzen[Groep],"")</f>
        <v/>
      </c>
      <c r="J363" s="10" t="str">
        <f>_xlfn.XLOOKUP(Q3_2025[[#This Row],[Artikelnr]],Artikel_prijzen[Artnr],Artikel_prijzen[Prijs 2025],"")</f>
        <v/>
      </c>
      <c r="K363" t="str">
        <f>IF(Q3_2025[[#This Row],[Artikelprijs]]&lt;&gt;"",IF(Q3_2025[[#This Row],[Stuksprijs]]=Q3_2025[[#This Row],[Artikelprijs]],"Prijs gelijk","Prijs wijkt af"),"")</f>
        <v/>
      </c>
      <c r="L363" t="str">
        <f>IF(Q3_2025[[#This Row],[Relatiekorting percentage]]=0,
    "Nvt",
    IF(Q3_2025[[#This Row],[Brutobedrag 2]] &lt; Q3_2025[[#This Row],[Bruto - Rel.korting]],
        "Nee",
        "Ja"))</f>
        <v>Nvt</v>
      </c>
      <c r="M363" s="10">
        <f>IF(Q3_2025[[#This Row],[Artikelprijs]]&lt;&gt;"",Q3_2025[[#This Row],[Artikelprijs]],Q3_2025[[#This Row],[Stuksprijs]])</f>
        <v>30.9</v>
      </c>
      <c r="N363" s="10">
        <f>Q3_2025[[#This Row],[Besteld]]*Q3_2025[[#This Row],[Prijs 2]]</f>
        <v>61.8</v>
      </c>
      <c r="O363" s="10">
        <f>IF(Q3_2025[[#This Row],[Brutobedrag 2]]&lt;Q3_2025[[#This Row],[Bruto - Rel.korting]],Q3_2025[[#This Row],[Brutobedrag 2]],Q3_2025[[#This Row],[Brutobedrag 2]]*(100-Q3_2025[[#This Row],[Relatiekorting percentage]])/100)</f>
        <v>61.8</v>
      </c>
      <c r="R363" s="3"/>
      <c r="W363"/>
      <c r="AB363"/>
    </row>
    <row r="364" spans="1:28" x14ac:dyDescent="0.3">
      <c r="A364" t="s">
        <v>755</v>
      </c>
      <c r="B364">
        <v>5021030</v>
      </c>
      <c r="C364" t="s">
        <v>546</v>
      </c>
      <c r="D364">
        <v>1</v>
      </c>
      <c r="E364" s="10">
        <v>175</v>
      </c>
      <c r="F364" s="10">
        <v>175</v>
      </c>
      <c r="G364" s="10">
        <v>175</v>
      </c>
      <c r="H364">
        <v>0</v>
      </c>
      <c r="I364" s="51" t="str">
        <f>_xlfn.XLOOKUP(Q3_2025[[#This Row],[Artikelnr]],Artikel_prijzen[Artnr],Artikel_prijzen[Groep],"")</f>
        <v>Elektra</v>
      </c>
      <c r="J364" s="10">
        <f>_xlfn.XLOOKUP(Q3_2025[[#This Row],[Artikelnr]],Artikel_prijzen[Artnr],Artikel_prijzen[Prijs 2025],"")</f>
        <v>106.8625</v>
      </c>
      <c r="K364" t="str">
        <f>IF(Q3_2025[[#This Row],[Artikelprijs]]&lt;&gt;"",IF(Q3_2025[[#This Row],[Stuksprijs]]=Q3_2025[[#This Row],[Artikelprijs]],"Prijs gelijk","Prijs wijkt af"),"")</f>
        <v>Prijs wijkt af</v>
      </c>
      <c r="L364" t="str">
        <f>IF(Q3_2025[[#This Row],[Relatiekorting percentage]]=0,
    "Nvt",
    IF(Q3_2025[[#This Row],[Brutobedrag 2]] &lt; Q3_2025[[#This Row],[Bruto - Rel.korting]],
        "Nee",
        "Ja"))</f>
        <v>Nvt</v>
      </c>
      <c r="M364" s="10">
        <f>IF(Q3_2025[[#This Row],[Artikelprijs]]&lt;&gt;"",Q3_2025[[#This Row],[Artikelprijs]],Q3_2025[[#This Row],[Stuksprijs]])</f>
        <v>106.8625</v>
      </c>
      <c r="N364" s="10">
        <f>Q3_2025[[#This Row],[Besteld]]*Q3_2025[[#This Row],[Prijs 2]]</f>
        <v>106.8625</v>
      </c>
      <c r="O364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364" s="3"/>
      <c r="W364"/>
      <c r="AB364"/>
    </row>
    <row r="365" spans="1:28" x14ac:dyDescent="0.3">
      <c r="A365" t="s">
        <v>755</v>
      </c>
      <c r="B365">
        <v>5022046</v>
      </c>
      <c r="C365" t="s">
        <v>554</v>
      </c>
      <c r="D365">
        <v>1</v>
      </c>
      <c r="E365" s="10">
        <v>416.72</v>
      </c>
      <c r="F365" s="10">
        <v>416.72</v>
      </c>
      <c r="G365" s="10">
        <v>416.72</v>
      </c>
      <c r="H365">
        <v>0</v>
      </c>
      <c r="I365" s="51" t="str">
        <f>_xlfn.XLOOKUP(Q3_2025[[#This Row],[Artikelnr]],Artikel_prijzen[Artnr],Artikel_prijzen[Groep],"")</f>
        <v>Elektra</v>
      </c>
      <c r="J365" s="10">
        <f>_xlfn.XLOOKUP(Q3_2025[[#This Row],[Artikelnr]],Artikel_prijzen[Artnr],Artikel_prijzen[Prijs 2025],"")</f>
        <v>329.6</v>
      </c>
      <c r="K365" t="str">
        <f>IF(Q3_2025[[#This Row],[Artikelprijs]]&lt;&gt;"",IF(Q3_2025[[#This Row],[Stuksprijs]]=Q3_2025[[#This Row],[Artikelprijs]],"Prijs gelijk","Prijs wijkt af"),"")</f>
        <v>Prijs wijkt af</v>
      </c>
      <c r="L365" t="str">
        <f>IF(Q3_2025[[#This Row],[Relatiekorting percentage]]=0,
    "Nvt",
    IF(Q3_2025[[#This Row],[Brutobedrag 2]] &lt; Q3_2025[[#This Row],[Bruto - Rel.korting]],
        "Nee",
        "Ja"))</f>
        <v>Nvt</v>
      </c>
      <c r="M365" s="10">
        <f>IF(Q3_2025[[#This Row],[Artikelprijs]]&lt;&gt;"",Q3_2025[[#This Row],[Artikelprijs]],Q3_2025[[#This Row],[Stuksprijs]])</f>
        <v>329.6</v>
      </c>
      <c r="N365" s="10">
        <f>Q3_2025[[#This Row],[Besteld]]*Q3_2025[[#This Row],[Prijs 2]]</f>
        <v>329.6</v>
      </c>
      <c r="O365" s="10">
        <f>IF(Q3_2025[[#This Row],[Brutobedrag 2]]&lt;Q3_2025[[#This Row],[Bruto - Rel.korting]],Q3_2025[[#This Row],[Brutobedrag 2]],Q3_2025[[#This Row],[Brutobedrag 2]]*(100-Q3_2025[[#This Row],[Relatiekorting percentage]])/100)</f>
        <v>329.6</v>
      </c>
      <c r="R365" s="3"/>
      <c r="W365"/>
      <c r="AB365"/>
    </row>
    <row r="366" spans="1:28" x14ac:dyDescent="0.3">
      <c r="A366" t="s">
        <v>755</v>
      </c>
      <c r="B366">
        <v>5040010</v>
      </c>
      <c r="C366" t="s">
        <v>318</v>
      </c>
      <c r="D366">
        <v>1</v>
      </c>
      <c r="E366" s="10">
        <v>448.05</v>
      </c>
      <c r="F366" s="10">
        <v>448.05</v>
      </c>
      <c r="G366" s="10">
        <v>448.05</v>
      </c>
      <c r="H366">
        <v>0</v>
      </c>
      <c r="I366" s="51" t="str">
        <f>_xlfn.XLOOKUP(Q3_2025[[#This Row],[Artikelnr]],Artikel_prijzen[Artnr],Artikel_prijzen[Groep],"")</f>
        <v>AV</v>
      </c>
      <c r="J366" s="10">
        <f>_xlfn.XLOOKUP(Q3_2025[[#This Row],[Artikelnr]],Artikel_prijzen[Artnr],Artikel_prijzen[Prijs 2025],"")</f>
        <v>435</v>
      </c>
      <c r="K366" t="str">
        <f>IF(Q3_2025[[#This Row],[Artikelprijs]]&lt;&gt;"",IF(Q3_2025[[#This Row],[Stuksprijs]]=Q3_2025[[#This Row],[Artikelprijs]],"Prijs gelijk","Prijs wijkt af"),"")</f>
        <v>Prijs wijkt af</v>
      </c>
      <c r="L366" t="str">
        <f>IF(Q3_2025[[#This Row],[Relatiekorting percentage]]=0,
    "Nvt",
    IF(Q3_2025[[#This Row],[Brutobedrag 2]] &lt; Q3_2025[[#This Row],[Bruto - Rel.korting]],
        "Nee",
        "Ja"))</f>
        <v>Nvt</v>
      </c>
      <c r="M366" s="10">
        <f>IF(Q3_2025[[#This Row],[Artikelprijs]]&lt;&gt;"",Q3_2025[[#This Row],[Artikelprijs]],Q3_2025[[#This Row],[Stuksprijs]])</f>
        <v>435</v>
      </c>
      <c r="N366" s="10">
        <f>Q3_2025[[#This Row],[Besteld]]*Q3_2025[[#This Row],[Prijs 2]]</f>
        <v>435</v>
      </c>
      <c r="O366" s="10">
        <f>IF(Q3_2025[[#This Row],[Brutobedrag 2]]&lt;Q3_2025[[#This Row],[Bruto - Rel.korting]],Q3_2025[[#This Row],[Brutobedrag 2]],Q3_2025[[#This Row],[Brutobedrag 2]]*(100-Q3_2025[[#This Row],[Relatiekorting percentage]])/100)</f>
        <v>435</v>
      </c>
      <c r="R366" s="3"/>
      <c r="W366"/>
      <c r="AB366"/>
    </row>
    <row r="367" spans="1:28" x14ac:dyDescent="0.3">
      <c r="A367" t="s">
        <v>755</v>
      </c>
      <c r="B367">
        <v>5040018</v>
      </c>
      <c r="C367" t="s">
        <v>319</v>
      </c>
      <c r="D367">
        <v>1</v>
      </c>
      <c r="E367" s="10">
        <v>66.95</v>
      </c>
      <c r="F367" s="10">
        <v>66.95</v>
      </c>
      <c r="G367" s="10">
        <v>66.95</v>
      </c>
      <c r="H367">
        <v>0</v>
      </c>
      <c r="I367" s="51" t="str">
        <f>_xlfn.XLOOKUP(Q3_2025[[#This Row],[Artikelnr]],Artikel_prijzen[Artnr],Artikel_prijzen[Groep],"")</f>
        <v/>
      </c>
      <c r="J367" s="10" t="str">
        <f>_xlfn.XLOOKUP(Q3_2025[[#This Row],[Artikelnr]],Artikel_prijzen[Artnr],Artikel_prijzen[Prijs 2025],"")</f>
        <v/>
      </c>
      <c r="K367" t="str">
        <f>IF(Q3_2025[[#This Row],[Artikelprijs]]&lt;&gt;"",IF(Q3_2025[[#This Row],[Stuksprijs]]=Q3_2025[[#This Row],[Artikelprijs]],"Prijs gelijk","Prijs wijkt af"),"")</f>
        <v/>
      </c>
      <c r="L367" t="str">
        <f>IF(Q3_2025[[#This Row],[Relatiekorting percentage]]=0,
    "Nvt",
    IF(Q3_2025[[#This Row],[Brutobedrag 2]] &lt; Q3_2025[[#This Row],[Bruto - Rel.korting]],
        "Nee",
        "Ja"))</f>
        <v>Nvt</v>
      </c>
      <c r="M367" s="10">
        <f>IF(Q3_2025[[#This Row],[Artikelprijs]]&lt;&gt;"",Q3_2025[[#This Row],[Artikelprijs]],Q3_2025[[#This Row],[Stuksprijs]])</f>
        <v>66.95</v>
      </c>
      <c r="N367" s="10">
        <f>Q3_2025[[#This Row],[Besteld]]*Q3_2025[[#This Row],[Prijs 2]]</f>
        <v>66.95</v>
      </c>
      <c r="O367" s="10">
        <f>IF(Q3_2025[[#This Row],[Brutobedrag 2]]&lt;Q3_2025[[#This Row],[Bruto - Rel.korting]],Q3_2025[[#This Row],[Brutobedrag 2]],Q3_2025[[#This Row],[Brutobedrag 2]]*(100-Q3_2025[[#This Row],[Relatiekorting percentage]])/100)</f>
        <v>66.95</v>
      </c>
      <c r="R367" s="3"/>
      <c r="W367"/>
      <c r="AB367"/>
    </row>
    <row r="368" spans="1:28" x14ac:dyDescent="0.3">
      <c r="A368" t="s">
        <v>755</v>
      </c>
      <c r="B368">
        <v>5021030</v>
      </c>
      <c r="C368" t="s">
        <v>546</v>
      </c>
      <c r="D368">
        <v>1</v>
      </c>
      <c r="E368" s="10">
        <v>175</v>
      </c>
      <c r="F368" s="10">
        <v>175</v>
      </c>
      <c r="G368" s="10">
        <v>175</v>
      </c>
      <c r="H368">
        <v>0</v>
      </c>
      <c r="I368" s="51" t="str">
        <f>_xlfn.XLOOKUP(Q3_2025[[#This Row],[Artikelnr]],Artikel_prijzen[Artnr],Artikel_prijzen[Groep],"")</f>
        <v>Elektra</v>
      </c>
      <c r="J368" s="10">
        <f>_xlfn.XLOOKUP(Q3_2025[[#This Row],[Artikelnr]],Artikel_prijzen[Artnr],Artikel_prijzen[Prijs 2025],"")</f>
        <v>106.8625</v>
      </c>
      <c r="K368" t="str">
        <f>IF(Q3_2025[[#This Row],[Artikelprijs]]&lt;&gt;"",IF(Q3_2025[[#This Row],[Stuksprijs]]=Q3_2025[[#This Row],[Artikelprijs]],"Prijs gelijk","Prijs wijkt af"),"")</f>
        <v>Prijs wijkt af</v>
      </c>
      <c r="L368" t="str">
        <f>IF(Q3_2025[[#This Row],[Relatiekorting percentage]]=0,
    "Nvt",
    IF(Q3_2025[[#This Row],[Brutobedrag 2]] &lt; Q3_2025[[#This Row],[Bruto - Rel.korting]],
        "Nee",
        "Ja"))</f>
        <v>Nvt</v>
      </c>
      <c r="M368" s="10">
        <f>IF(Q3_2025[[#This Row],[Artikelprijs]]&lt;&gt;"",Q3_2025[[#This Row],[Artikelprijs]],Q3_2025[[#This Row],[Stuksprijs]])</f>
        <v>106.8625</v>
      </c>
      <c r="N368" s="10">
        <f>Q3_2025[[#This Row],[Besteld]]*Q3_2025[[#This Row],[Prijs 2]]</f>
        <v>106.8625</v>
      </c>
      <c r="O368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368" s="3"/>
      <c r="W368"/>
      <c r="AB368"/>
    </row>
    <row r="369" spans="1:28" x14ac:dyDescent="0.3">
      <c r="A369" t="s">
        <v>755</v>
      </c>
      <c r="B369">
        <v>5021030</v>
      </c>
      <c r="C369" t="s">
        <v>546</v>
      </c>
      <c r="D369">
        <v>1</v>
      </c>
      <c r="E369" s="10">
        <v>175</v>
      </c>
      <c r="F369" s="10">
        <v>175</v>
      </c>
      <c r="G369" s="10">
        <v>175</v>
      </c>
      <c r="H369">
        <v>0</v>
      </c>
      <c r="I369" s="51" t="str">
        <f>_xlfn.XLOOKUP(Q3_2025[[#This Row],[Artikelnr]],Artikel_prijzen[Artnr],Artikel_prijzen[Groep],"")</f>
        <v>Elektra</v>
      </c>
      <c r="J369" s="10">
        <f>_xlfn.XLOOKUP(Q3_2025[[#This Row],[Artikelnr]],Artikel_prijzen[Artnr],Artikel_prijzen[Prijs 2025],"")</f>
        <v>106.8625</v>
      </c>
      <c r="K369" t="str">
        <f>IF(Q3_2025[[#This Row],[Artikelprijs]]&lt;&gt;"",IF(Q3_2025[[#This Row],[Stuksprijs]]=Q3_2025[[#This Row],[Artikelprijs]],"Prijs gelijk","Prijs wijkt af"),"")</f>
        <v>Prijs wijkt af</v>
      </c>
      <c r="L369" t="str">
        <f>IF(Q3_2025[[#This Row],[Relatiekorting percentage]]=0,
    "Nvt",
    IF(Q3_2025[[#This Row],[Brutobedrag 2]] &lt; Q3_2025[[#This Row],[Bruto - Rel.korting]],
        "Nee",
        "Ja"))</f>
        <v>Nvt</v>
      </c>
      <c r="M369" s="10">
        <f>IF(Q3_2025[[#This Row],[Artikelprijs]]&lt;&gt;"",Q3_2025[[#This Row],[Artikelprijs]],Q3_2025[[#This Row],[Stuksprijs]])</f>
        <v>106.8625</v>
      </c>
      <c r="N369" s="10">
        <f>Q3_2025[[#This Row],[Besteld]]*Q3_2025[[#This Row],[Prijs 2]]</f>
        <v>106.8625</v>
      </c>
      <c r="O369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369" s="3"/>
      <c r="W369"/>
      <c r="AB369"/>
    </row>
    <row r="370" spans="1:28" x14ac:dyDescent="0.3">
      <c r="A370" t="s">
        <v>755</v>
      </c>
      <c r="B370">
        <v>5021030</v>
      </c>
      <c r="C370" t="s">
        <v>546</v>
      </c>
      <c r="D370">
        <v>1</v>
      </c>
      <c r="E370" s="10">
        <v>175</v>
      </c>
      <c r="F370" s="10">
        <v>175</v>
      </c>
      <c r="G370" s="10">
        <v>175</v>
      </c>
      <c r="H370">
        <v>0</v>
      </c>
      <c r="I370" s="51" t="str">
        <f>_xlfn.XLOOKUP(Q3_2025[[#This Row],[Artikelnr]],Artikel_prijzen[Artnr],Artikel_prijzen[Groep],"")</f>
        <v>Elektra</v>
      </c>
      <c r="J370" s="10">
        <f>_xlfn.XLOOKUP(Q3_2025[[#This Row],[Artikelnr]],Artikel_prijzen[Artnr],Artikel_prijzen[Prijs 2025],"")</f>
        <v>106.8625</v>
      </c>
      <c r="K370" t="str">
        <f>IF(Q3_2025[[#This Row],[Artikelprijs]]&lt;&gt;"",IF(Q3_2025[[#This Row],[Stuksprijs]]=Q3_2025[[#This Row],[Artikelprijs]],"Prijs gelijk","Prijs wijkt af"),"")</f>
        <v>Prijs wijkt af</v>
      </c>
      <c r="L370" t="str">
        <f>IF(Q3_2025[[#This Row],[Relatiekorting percentage]]=0,
    "Nvt",
    IF(Q3_2025[[#This Row],[Brutobedrag 2]] &lt; Q3_2025[[#This Row],[Bruto - Rel.korting]],
        "Nee",
        "Ja"))</f>
        <v>Nvt</v>
      </c>
      <c r="M370" s="10">
        <f>IF(Q3_2025[[#This Row],[Artikelprijs]]&lt;&gt;"",Q3_2025[[#This Row],[Artikelprijs]],Q3_2025[[#This Row],[Stuksprijs]])</f>
        <v>106.8625</v>
      </c>
      <c r="N370" s="10">
        <f>Q3_2025[[#This Row],[Besteld]]*Q3_2025[[#This Row],[Prijs 2]]</f>
        <v>106.8625</v>
      </c>
      <c r="O370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370" s="3"/>
      <c r="W370"/>
      <c r="AB370"/>
    </row>
    <row r="371" spans="1:28" x14ac:dyDescent="0.3">
      <c r="A371" t="s">
        <v>755</v>
      </c>
      <c r="B371">
        <v>5040007</v>
      </c>
      <c r="C371" t="s">
        <v>328</v>
      </c>
      <c r="D371">
        <v>1</v>
      </c>
      <c r="E371" s="10">
        <v>272.95</v>
      </c>
      <c r="F371" s="10">
        <v>272.95</v>
      </c>
      <c r="G371" s="10">
        <v>272.95</v>
      </c>
      <c r="H371">
        <v>0</v>
      </c>
      <c r="I371" s="51" t="str">
        <f>_xlfn.XLOOKUP(Q3_2025[[#This Row],[Artikelnr]],Artikel_prijzen[Artnr],Artikel_prijzen[Groep],"")</f>
        <v>AV</v>
      </c>
      <c r="J371" s="10">
        <f>_xlfn.XLOOKUP(Q3_2025[[#This Row],[Artikelnr]],Artikel_prijzen[Artnr],Artikel_prijzen[Prijs 2025],"")</f>
        <v>265</v>
      </c>
      <c r="K371" t="str">
        <f>IF(Q3_2025[[#This Row],[Artikelprijs]]&lt;&gt;"",IF(Q3_2025[[#This Row],[Stuksprijs]]=Q3_2025[[#This Row],[Artikelprijs]],"Prijs gelijk","Prijs wijkt af"),"")</f>
        <v>Prijs wijkt af</v>
      </c>
      <c r="L371" t="str">
        <f>IF(Q3_2025[[#This Row],[Relatiekorting percentage]]=0,
    "Nvt",
    IF(Q3_2025[[#This Row],[Brutobedrag 2]] &lt; Q3_2025[[#This Row],[Bruto - Rel.korting]],
        "Nee",
        "Ja"))</f>
        <v>Nvt</v>
      </c>
      <c r="M371" s="10">
        <f>IF(Q3_2025[[#This Row],[Artikelprijs]]&lt;&gt;"",Q3_2025[[#This Row],[Artikelprijs]],Q3_2025[[#This Row],[Stuksprijs]])</f>
        <v>265</v>
      </c>
      <c r="N371" s="10">
        <f>Q3_2025[[#This Row],[Besteld]]*Q3_2025[[#This Row],[Prijs 2]]</f>
        <v>265</v>
      </c>
      <c r="O371" s="10">
        <f>IF(Q3_2025[[#This Row],[Brutobedrag 2]]&lt;Q3_2025[[#This Row],[Bruto - Rel.korting]],Q3_2025[[#This Row],[Brutobedrag 2]],Q3_2025[[#This Row],[Brutobedrag 2]]*(100-Q3_2025[[#This Row],[Relatiekorting percentage]])/100)</f>
        <v>265</v>
      </c>
      <c r="R371" s="3"/>
      <c r="W371"/>
      <c r="AB371"/>
    </row>
    <row r="372" spans="1:28" x14ac:dyDescent="0.3">
      <c r="A372" t="s">
        <v>755</v>
      </c>
      <c r="B372">
        <v>5022026</v>
      </c>
      <c r="C372" t="s">
        <v>492</v>
      </c>
      <c r="D372">
        <v>1</v>
      </c>
      <c r="E372" s="10">
        <v>403.24</v>
      </c>
      <c r="F372" s="10">
        <v>403.24</v>
      </c>
      <c r="G372" s="10">
        <v>403.24</v>
      </c>
      <c r="H372">
        <v>0</v>
      </c>
      <c r="I372" s="51" t="str">
        <f>_xlfn.XLOOKUP(Q3_2025[[#This Row],[Artikelnr]],Artikel_prijzen[Artnr],Artikel_prijzen[Groep],"")</f>
        <v>Elektra</v>
      </c>
      <c r="J372" s="10">
        <f>_xlfn.XLOOKUP(Q3_2025[[#This Row],[Artikelnr]],Artikel_prijzen[Artnr],Artikel_prijzen[Prijs 2025],"")</f>
        <v>298.7</v>
      </c>
      <c r="K372" t="str">
        <f>IF(Q3_2025[[#This Row],[Artikelprijs]]&lt;&gt;"",IF(Q3_2025[[#This Row],[Stuksprijs]]=Q3_2025[[#This Row],[Artikelprijs]],"Prijs gelijk","Prijs wijkt af"),"")</f>
        <v>Prijs wijkt af</v>
      </c>
      <c r="L372" t="str">
        <f>IF(Q3_2025[[#This Row],[Relatiekorting percentage]]=0,
    "Nvt",
    IF(Q3_2025[[#This Row],[Brutobedrag 2]] &lt; Q3_2025[[#This Row],[Bruto - Rel.korting]],
        "Nee",
        "Ja"))</f>
        <v>Nvt</v>
      </c>
      <c r="M372" s="10">
        <f>IF(Q3_2025[[#This Row],[Artikelprijs]]&lt;&gt;"",Q3_2025[[#This Row],[Artikelprijs]],Q3_2025[[#This Row],[Stuksprijs]])</f>
        <v>298.7</v>
      </c>
      <c r="N372" s="10">
        <f>Q3_2025[[#This Row],[Besteld]]*Q3_2025[[#This Row],[Prijs 2]]</f>
        <v>298.7</v>
      </c>
      <c r="O372" s="10">
        <f>IF(Q3_2025[[#This Row],[Brutobedrag 2]]&lt;Q3_2025[[#This Row],[Bruto - Rel.korting]],Q3_2025[[#This Row],[Brutobedrag 2]],Q3_2025[[#This Row],[Brutobedrag 2]]*(100-Q3_2025[[#This Row],[Relatiekorting percentage]])/100)</f>
        <v>298.7</v>
      </c>
      <c r="R372" s="3"/>
      <c r="W372"/>
      <c r="AB372"/>
    </row>
    <row r="373" spans="1:28" x14ac:dyDescent="0.3">
      <c r="A373" t="s">
        <v>755</v>
      </c>
      <c r="B373">
        <v>5021030</v>
      </c>
      <c r="C373" t="s">
        <v>546</v>
      </c>
      <c r="D373">
        <v>1</v>
      </c>
      <c r="E373" s="10">
        <v>175</v>
      </c>
      <c r="F373" s="10">
        <v>175</v>
      </c>
      <c r="G373" s="10">
        <v>175</v>
      </c>
      <c r="H373">
        <v>0</v>
      </c>
      <c r="I373" s="51" t="str">
        <f>_xlfn.XLOOKUP(Q3_2025[[#This Row],[Artikelnr]],Artikel_prijzen[Artnr],Artikel_prijzen[Groep],"")</f>
        <v>Elektra</v>
      </c>
      <c r="J373" s="10">
        <f>_xlfn.XLOOKUP(Q3_2025[[#This Row],[Artikelnr]],Artikel_prijzen[Artnr],Artikel_prijzen[Prijs 2025],"")</f>
        <v>106.8625</v>
      </c>
      <c r="K373" t="str">
        <f>IF(Q3_2025[[#This Row],[Artikelprijs]]&lt;&gt;"",IF(Q3_2025[[#This Row],[Stuksprijs]]=Q3_2025[[#This Row],[Artikelprijs]],"Prijs gelijk","Prijs wijkt af"),"")</f>
        <v>Prijs wijkt af</v>
      </c>
      <c r="L373" t="str">
        <f>IF(Q3_2025[[#This Row],[Relatiekorting percentage]]=0,
    "Nvt",
    IF(Q3_2025[[#This Row],[Brutobedrag 2]] &lt; Q3_2025[[#This Row],[Bruto - Rel.korting]],
        "Nee",
        "Ja"))</f>
        <v>Nvt</v>
      </c>
      <c r="M373" s="10">
        <f>IF(Q3_2025[[#This Row],[Artikelprijs]]&lt;&gt;"",Q3_2025[[#This Row],[Artikelprijs]],Q3_2025[[#This Row],[Stuksprijs]])</f>
        <v>106.8625</v>
      </c>
      <c r="N373" s="10">
        <f>Q3_2025[[#This Row],[Besteld]]*Q3_2025[[#This Row],[Prijs 2]]</f>
        <v>106.8625</v>
      </c>
      <c r="O373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373" s="3"/>
      <c r="W373"/>
      <c r="AB373"/>
    </row>
    <row r="374" spans="1:28" x14ac:dyDescent="0.3">
      <c r="A374" t="s">
        <v>755</v>
      </c>
      <c r="B374">
        <v>5022044</v>
      </c>
      <c r="C374" t="s">
        <v>521</v>
      </c>
      <c r="D374">
        <v>2</v>
      </c>
      <c r="E374" s="10">
        <v>1829.96</v>
      </c>
      <c r="F374" s="10">
        <v>3659.92</v>
      </c>
      <c r="G374" s="10">
        <v>3659.92</v>
      </c>
      <c r="H374">
        <v>0</v>
      </c>
      <c r="I374" s="51" t="str">
        <f>_xlfn.XLOOKUP(Q3_2025[[#This Row],[Artikelnr]],Artikel_prijzen[Artnr],Artikel_prijzen[Groep],"")</f>
        <v>Elektra</v>
      </c>
      <c r="J374" s="10">
        <f>_xlfn.XLOOKUP(Q3_2025[[#This Row],[Artikelnr]],Artikel_prijzen[Artnr],Artikel_prijzen[Prijs 2025],"")</f>
        <v>1100</v>
      </c>
      <c r="K374" t="str">
        <f>IF(Q3_2025[[#This Row],[Artikelprijs]]&lt;&gt;"",IF(Q3_2025[[#This Row],[Stuksprijs]]=Q3_2025[[#This Row],[Artikelprijs]],"Prijs gelijk","Prijs wijkt af"),"")</f>
        <v>Prijs wijkt af</v>
      </c>
      <c r="L374" t="str">
        <f>IF(Q3_2025[[#This Row],[Relatiekorting percentage]]=0,
    "Nvt",
    IF(Q3_2025[[#This Row],[Brutobedrag 2]] &lt; Q3_2025[[#This Row],[Bruto - Rel.korting]],
        "Nee",
        "Ja"))</f>
        <v>Nvt</v>
      </c>
      <c r="M374" s="10">
        <f>IF(Q3_2025[[#This Row],[Artikelprijs]]&lt;&gt;"",Q3_2025[[#This Row],[Artikelprijs]],Q3_2025[[#This Row],[Stuksprijs]])</f>
        <v>1100</v>
      </c>
      <c r="N374" s="10">
        <f>Q3_2025[[#This Row],[Besteld]]*Q3_2025[[#This Row],[Prijs 2]]</f>
        <v>2200</v>
      </c>
      <c r="O374" s="10">
        <f>IF(Q3_2025[[#This Row],[Brutobedrag 2]]&lt;Q3_2025[[#This Row],[Bruto - Rel.korting]],Q3_2025[[#This Row],[Brutobedrag 2]],Q3_2025[[#This Row],[Brutobedrag 2]]*(100-Q3_2025[[#This Row],[Relatiekorting percentage]])/100)</f>
        <v>2200</v>
      </c>
      <c r="R374" s="3"/>
      <c r="W374"/>
      <c r="AB374"/>
    </row>
    <row r="375" spans="1:28" x14ac:dyDescent="0.3">
      <c r="A375" t="s">
        <v>755</v>
      </c>
      <c r="B375">
        <v>5022044</v>
      </c>
      <c r="C375" t="s">
        <v>521</v>
      </c>
      <c r="D375">
        <v>1</v>
      </c>
      <c r="E375" s="10">
        <v>1829.96</v>
      </c>
      <c r="F375" s="10">
        <v>1829.96</v>
      </c>
      <c r="G375" s="10">
        <v>1829.96</v>
      </c>
      <c r="H375">
        <v>0</v>
      </c>
      <c r="I375" s="51" t="str">
        <f>_xlfn.XLOOKUP(Q3_2025[[#This Row],[Artikelnr]],Artikel_prijzen[Artnr],Artikel_prijzen[Groep],"")</f>
        <v>Elektra</v>
      </c>
      <c r="J375" s="10">
        <f>_xlfn.XLOOKUP(Q3_2025[[#This Row],[Artikelnr]],Artikel_prijzen[Artnr],Artikel_prijzen[Prijs 2025],"")</f>
        <v>1100</v>
      </c>
      <c r="K375" t="str">
        <f>IF(Q3_2025[[#This Row],[Artikelprijs]]&lt;&gt;"",IF(Q3_2025[[#This Row],[Stuksprijs]]=Q3_2025[[#This Row],[Artikelprijs]],"Prijs gelijk","Prijs wijkt af"),"")</f>
        <v>Prijs wijkt af</v>
      </c>
      <c r="L375" t="str">
        <f>IF(Q3_2025[[#This Row],[Relatiekorting percentage]]=0,
    "Nvt",
    IF(Q3_2025[[#This Row],[Brutobedrag 2]] &lt; Q3_2025[[#This Row],[Bruto - Rel.korting]],
        "Nee",
        "Ja"))</f>
        <v>Nvt</v>
      </c>
      <c r="M375" s="10">
        <f>IF(Q3_2025[[#This Row],[Artikelprijs]]&lt;&gt;"",Q3_2025[[#This Row],[Artikelprijs]],Q3_2025[[#This Row],[Stuksprijs]])</f>
        <v>1100</v>
      </c>
      <c r="N375" s="10">
        <f>Q3_2025[[#This Row],[Besteld]]*Q3_2025[[#This Row],[Prijs 2]]</f>
        <v>1100</v>
      </c>
      <c r="O375" s="10">
        <f>IF(Q3_2025[[#This Row],[Brutobedrag 2]]&lt;Q3_2025[[#This Row],[Bruto - Rel.korting]],Q3_2025[[#This Row],[Brutobedrag 2]],Q3_2025[[#This Row],[Brutobedrag 2]]*(100-Q3_2025[[#This Row],[Relatiekorting percentage]])/100)</f>
        <v>1100</v>
      </c>
      <c r="R375" s="3"/>
      <c r="W375"/>
      <c r="AB375"/>
    </row>
    <row r="376" spans="1:28" x14ac:dyDescent="0.3">
      <c r="A376" t="s">
        <v>755</v>
      </c>
      <c r="B376">
        <v>5022023</v>
      </c>
      <c r="C376" t="s">
        <v>489</v>
      </c>
      <c r="D376">
        <v>1</v>
      </c>
      <c r="E376" s="10">
        <v>339.47</v>
      </c>
      <c r="F376" s="10">
        <v>339.47</v>
      </c>
      <c r="G376" s="10">
        <v>339.47</v>
      </c>
      <c r="H376">
        <v>0</v>
      </c>
      <c r="I376" s="51" t="str">
        <f>_xlfn.XLOOKUP(Q3_2025[[#This Row],[Artikelnr]],Artikel_prijzen[Artnr],Artikel_prijzen[Groep],"")</f>
        <v>Elektra</v>
      </c>
      <c r="J376" s="10">
        <f>_xlfn.XLOOKUP(Q3_2025[[#This Row],[Artikelnr]],Artikel_prijzen[Artnr],Artikel_prijzen[Prijs 2025],"")</f>
        <v>252.35</v>
      </c>
      <c r="K376" t="str">
        <f>IF(Q3_2025[[#This Row],[Artikelprijs]]&lt;&gt;"",IF(Q3_2025[[#This Row],[Stuksprijs]]=Q3_2025[[#This Row],[Artikelprijs]],"Prijs gelijk","Prijs wijkt af"),"")</f>
        <v>Prijs wijkt af</v>
      </c>
      <c r="L376" t="str">
        <f>IF(Q3_2025[[#This Row],[Relatiekorting percentage]]=0,
    "Nvt",
    IF(Q3_2025[[#This Row],[Brutobedrag 2]] &lt; Q3_2025[[#This Row],[Bruto - Rel.korting]],
        "Nee",
        "Ja"))</f>
        <v>Nvt</v>
      </c>
      <c r="M376" s="10">
        <f>IF(Q3_2025[[#This Row],[Artikelprijs]]&lt;&gt;"",Q3_2025[[#This Row],[Artikelprijs]],Q3_2025[[#This Row],[Stuksprijs]])</f>
        <v>252.35</v>
      </c>
      <c r="N376" s="10">
        <f>Q3_2025[[#This Row],[Besteld]]*Q3_2025[[#This Row],[Prijs 2]]</f>
        <v>252.35</v>
      </c>
      <c r="O376" s="10">
        <f>IF(Q3_2025[[#This Row],[Brutobedrag 2]]&lt;Q3_2025[[#This Row],[Bruto - Rel.korting]],Q3_2025[[#This Row],[Brutobedrag 2]],Q3_2025[[#This Row],[Brutobedrag 2]]*(100-Q3_2025[[#This Row],[Relatiekorting percentage]])/100)</f>
        <v>252.35</v>
      </c>
      <c r="R376" s="3"/>
      <c r="W376"/>
      <c r="AB376"/>
    </row>
    <row r="377" spans="1:28" x14ac:dyDescent="0.3">
      <c r="A377" t="s">
        <v>755</v>
      </c>
      <c r="B377">
        <v>5021030</v>
      </c>
      <c r="C377" t="s">
        <v>546</v>
      </c>
      <c r="D377">
        <v>1</v>
      </c>
      <c r="E377" s="10">
        <v>175</v>
      </c>
      <c r="F377" s="10">
        <v>175</v>
      </c>
      <c r="G377" s="10">
        <v>175</v>
      </c>
      <c r="H377">
        <v>0</v>
      </c>
      <c r="I377" s="51" t="str">
        <f>_xlfn.XLOOKUP(Q3_2025[[#This Row],[Artikelnr]],Artikel_prijzen[Artnr],Artikel_prijzen[Groep],"")</f>
        <v>Elektra</v>
      </c>
      <c r="J377" s="10">
        <f>_xlfn.XLOOKUP(Q3_2025[[#This Row],[Artikelnr]],Artikel_prijzen[Artnr],Artikel_prijzen[Prijs 2025],"")</f>
        <v>106.8625</v>
      </c>
      <c r="K377" t="str">
        <f>IF(Q3_2025[[#This Row],[Artikelprijs]]&lt;&gt;"",IF(Q3_2025[[#This Row],[Stuksprijs]]=Q3_2025[[#This Row],[Artikelprijs]],"Prijs gelijk","Prijs wijkt af"),"")</f>
        <v>Prijs wijkt af</v>
      </c>
      <c r="L377" t="str">
        <f>IF(Q3_2025[[#This Row],[Relatiekorting percentage]]=0,
    "Nvt",
    IF(Q3_2025[[#This Row],[Brutobedrag 2]] &lt; Q3_2025[[#This Row],[Bruto - Rel.korting]],
        "Nee",
        "Ja"))</f>
        <v>Nvt</v>
      </c>
      <c r="M377" s="10">
        <f>IF(Q3_2025[[#This Row],[Artikelprijs]]&lt;&gt;"",Q3_2025[[#This Row],[Artikelprijs]],Q3_2025[[#This Row],[Stuksprijs]])</f>
        <v>106.8625</v>
      </c>
      <c r="N377" s="10">
        <f>Q3_2025[[#This Row],[Besteld]]*Q3_2025[[#This Row],[Prijs 2]]</f>
        <v>106.8625</v>
      </c>
      <c r="O377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377" s="3"/>
      <c r="W377"/>
      <c r="AB377"/>
    </row>
    <row r="378" spans="1:28" x14ac:dyDescent="0.3">
      <c r="A378" t="s">
        <v>755</v>
      </c>
      <c r="B378">
        <v>5020002</v>
      </c>
      <c r="C378" t="s">
        <v>56</v>
      </c>
      <c r="D378">
        <v>1</v>
      </c>
      <c r="E378" s="10">
        <v>39.65</v>
      </c>
      <c r="F378" s="10">
        <v>39.65</v>
      </c>
      <c r="G378" s="10">
        <v>39.65</v>
      </c>
      <c r="H378">
        <v>0</v>
      </c>
      <c r="I378" s="51" t="str">
        <f>_xlfn.XLOOKUP(Q3_2025[[#This Row],[Artikelnr]],Artikel_prijzen[Artnr],Artikel_prijzen[Groep],"")</f>
        <v/>
      </c>
      <c r="J378" s="10" t="str">
        <f>_xlfn.XLOOKUP(Q3_2025[[#This Row],[Artikelnr]],Artikel_prijzen[Artnr],Artikel_prijzen[Prijs 2025],"")</f>
        <v/>
      </c>
      <c r="K378" t="str">
        <f>IF(Q3_2025[[#This Row],[Artikelprijs]]&lt;&gt;"",IF(Q3_2025[[#This Row],[Stuksprijs]]=Q3_2025[[#This Row],[Artikelprijs]],"Prijs gelijk","Prijs wijkt af"),"")</f>
        <v/>
      </c>
      <c r="L378" t="str">
        <f>IF(Q3_2025[[#This Row],[Relatiekorting percentage]]=0,
    "Nvt",
    IF(Q3_2025[[#This Row],[Brutobedrag 2]] &lt; Q3_2025[[#This Row],[Bruto - Rel.korting]],
        "Nee",
        "Ja"))</f>
        <v>Nvt</v>
      </c>
      <c r="M378" s="10">
        <f>IF(Q3_2025[[#This Row],[Artikelprijs]]&lt;&gt;"",Q3_2025[[#This Row],[Artikelprijs]],Q3_2025[[#This Row],[Stuksprijs]])</f>
        <v>39.65</v>
      </c>
      <c r="N378" s="10">
        <f>Q3_2025[[#This Row],[Besteld]]*Q3_2025[[#This Row],[Prijs 2]]</f>
        <v>39.65</v>
      </c>
      <c r="O378" s="10">
        <f>IF(Q3_2025[[#This Row],[Brutobedrag 2]]&lt;Q3_2025[[#This Row],[Bruto - Rel.korting]],Q3_2025[[#This Row],[Brutobedrag 2]],Q3_2025[[#This Row],[Brutobedrag 2]]*(100-Q3_2025[[#This Row],[Relatiekorting percentage]])/100)</f>
        <v>39.65</v>
      </c>
      <c r="R378" s="3"/>
      <c r="W378"/>
      <c r="AB378"/>
    </row>
    <row r="379" spans="1:28" x14ac:dyDescent="0.3">
      <c r="A379" t="s">
        <v>755</v>
      </c>
      <c r="B379">
        <v>5022032</v>
      </c>
      <c r="C379" t="s">
        <v>503</v>
      </c>
      <c r="D379">
        <v>1</v>
      </c>
      <c r="E379" s="10">
        <v>690.67</v>
      </c>
      <c r="F379" s="10">
        <v>690.67</v>
      </c>
      <c r="G379" s="10">
        <v>690.67</v>
      </c>
      <c r="H379">
        <v>0</v>
      </c>
      <c r="I379" s="51" t="str">
        <f>_xlfn.XLOOKUP(Q3_2025[[#This Row],[Artikelnr]],Artikel_prijzen[Artnr],Artikel_prijzen[Groep],"")</f>
        <v>Elektra</v>
      </c>
      <c r="J379" s="10">
        <f>_xlfn.XLOOKUP(Q3_2025[[#This Row],[Artikelnr]],Artikel_prijzen[Artnr],Artikel_prijzen[Prijs 2025],"")</f>
        <v>458.35</v>
      </c>
      <c r="K379" t="str">
        <f>IF(Q3_2025[[#This Row],[Artikelprijs]]&lt;&gt;"",IF(Q3_2025[[#This Row],[Stuksprijs]]=Q3_2025[[#This Row],[Artikelprijs]],"Prijs gelijk","Prijs wijkt af"),"")</f>
        <v>Prijs wijkt af</v>
      </c>
      <c r="L379" t="str">
        <f>IF(Q3_2025[[#This Row],[Relatiekorting percentage]]=0,
    "Nvt",
    IF(Q3_2025[[#This Row],[Brutobedrag 2]] &lt; Q3_2025[[#This Row],[Bruto - Rel.korting]],
        "Nee",
        "Ja"))</f>
        <v>Nvt</v>
      </c>
      <c r="M379" s="10">
        <f>IF(Q3_2025[[#This Row],[Artikelprijs]]&lt;&gt;"",Q3_2025[[#This Row],[Artikelprijs]],Q3_2025[[#This Row],[Stuksprijs]])</f>
        <v>458.35</v>
      </c>
      <c r="N379" s="10">
        <f>Q3_2025[[#This Row],[Besteld]]*Q3_2025[[#This Row],[Prijs 2]]</f>
        <v>458.35</v>
      </c>
      <c r="O379" s="10">
        <f>IF(Q3_2025[[#This Row],[Brutobedrag 2]]&lt;Q3_2025[[#This Row],[Bruto - Rel.korting]],Q3_2025[[#This Row],[Brutobedrag 2]],Q3_2025[[#This Row],[Brutobedrag 2]]*(100-Q3_2025[[#This Row],[Relatiekorting percentage]])/100)</f>
        <v>458.35</v>
      </c>
      <c r="R379" s="3"/>
      <c r="W379"/>
      <c r="AB379"/>
    </row>
    <row r="380" spans="1:28" x14ac:dyDescent="0.3">
      <c r="A380" t="s">
        <v>755</v>
      </c>
      <c r="B380">
        <v>5022023</v>
      </c>
      <c r="C380" t="s">
        <v>489</v>
      </c>
      <c r="D380">
        <v>1</v>
      </c>
      <c r="E380" s="10">
        <v>339.47</v>
      </c>
      <c r="F380" s="10">
        <v>339.47</v>
      </c>
      <c r="G380" s="10">
        <v>339.47</v>
      </c>
      <c r="H380">
        <v>0</v>
      </c>
      <c r="I380" s="51" t="str">
        <f>_xlfn.XLOOKUP(Q3_2025[[#This Row],[Artikelnr]],Artikel_prijzen[Artnr],Artikel_prijzen[Groep],"")</f>
        <v>Elektra</v>
      </c>
      <c r="J380" s="10">
        <f>_xlfn.XLOOKUP(Q3_2025[[#This Row],[Artikelnr]],Artikel_prijzen[Artnr],Artikel_prijzen[Prijs 2025],"")</f>
        <v>252.35</v>
      </c>
      <c r="K380" t="str">
        <f>IF(Q3_2025[[#This Row],[Artikelprijs]]&lt;&gt;"",IF(Q3_2025[[#This Row],[Stuksprijs]]=Q3_2025[[#This Row],[Artikelprijs]],"Prijs gelijk","Prijs wijkt af"),"")</f>
        <v>Prijs wijkt af</v>
      </c>
      <c r="L380" t="str">
        <f>IF(Q3_2025[[#This Row],[Relatiekorting percentage]]=0,
    "Nvt",
    IF(Q3_2025[[#This Row],[Brutobedrag 2]] &lt; Q3_2025[[#This Row],[Bruto - Rel.korting]],
        "Nee",
        "Ja"))</f>
        <v>Nvt</v>
      </c>
      <c r="M380" s="10">
        <f>IF(Q3_2025[[#This Row],[Artikelprijs]]&lt;&gt;"",Q3_2025[[#This Row],[Artikelprijs]],Q3_2025[[#This Row],[Stuksprijs]])</f>
        <v>252.35</v>
      </c>
      <c r="N380" s="10">
        <f>Q3_2025[[#This Row],[Besteld]]*Q3_2025[[#This Row],[Prijs 2]]</f>
        <v>252.35</v>
      </c>
      <c r="O380" s="10">
        <f>IF(Q3_2025[[#This Row],[Brutobedrag 2]]&lt;Q3_2025[[#This Row],[Bruto - Rel.korting]],Q3_2025[[#This Row],[Brutobedrag 2]],Q3_2025[[#This Row],[Brutobedrag 2]]*(100-Q3_2025[[#This Row],[Relatiekorting percentage]])/100)</f>
        <v>252.35</v>
      </c>
      <c r="R380" s="3"/>
      <c r="W380"/>
      <c r="AB380"/>
    </row>
    <row r="381" spans="1:28" x14ac:dyDescent="0.3">
      <c r="A381" t="s">
        <v>755</v>
      </c>
      <c r="B381">
        <v>5021030</v>
      </c>
      <c r="C381" t="s">
        <v>546</v>
      </c>
      <c r="D381">
        <v>1</v>
      </c>
      <c r="E381" s="10">
        <v>175</v>
      </c>
      <c r="F381" s="10">
        <v>175</v>
      </c>
      <c r="G381" s="10">
        <v>175</v>
      </c>
      <c r="H381">
        <v>0</v>
      </c>
      <c r="I381" s="51" t="str">
        <f>_xlfn.XLOOKUP(Q3_2025[[#This Row],[Artikelnr]],Artikel_prijzen[Artnr],Artikel_prijzen[Groep],"")</f>
        <v>Elektra</v>
      </c>
      <c r="J381" s="10">
        <f>_xlfn.XLOOKUP(Q3_2025[[#This Row],[Artikelnr]],Artikel_prijzen[Artnr],Artikel_prijzen[Prijs 2025],"")</f>
        <v>106.8625</v>
      </c>
      <c r="K381" t="str">
        <f>IF(Q3_2025[[#This Row],[Artikelprijs]]&lt;&gt;"",IF(Q3_2025[[#This Row],[Stuksprijs]]=Q3_2025[[#This Row],[Artikelprijs]],"Prijs gelijk","Prijs wijkt af"),"")</f>
        <v>Prijs wijkt af</v>
      </c>
      <c r="L381" t="str">
        <f>IF(Q3_2025[[#This Row],[Relatiekorting percentage]]=0,
    "Nvt",
    IF(Q3_2025[[#This Row],[Brutobedrag 2]] &lt; Q3_2025[[#This Row],[Bruto - Rel.korting]],
        "Nee",
        "Ja"))</f>
        <v>Nvt</v>
      </c>
      <c r="M381" s="10">
        <f>IF(Q3_2025[[#This Row],[Artikelprijs]]&lt;&gt;"",Q3_2025[[#This Row],[Artikelprijs]],Q3_2025[[#This Row],[Stuksprijs]])</f>
        <v>106.8625</v>
      </c>
      <c r="N381" s="10">
        <f>Q3_2025[[#This Row],[Besteld]]*Q3_2025[[#This Row],[Prijs 2]]</f>
        <v>106.8625</v>
      </c>
      <c r="O381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381" s="3"/>
      <c r="W381"/>
      <c r="AB381"/>
    </row>
    <row r="382" spans="1:28" x14ac:dyDescent="0.3">
      <c r="A382" t="s">
        <v>755</v>
      </c>
      <c r="B382">
        <v>5021030</v>
      </c>
      <c r="C382" t="s">
        <v>546</v>
      </c>
      <c r="D382">
        <v>1</v>
      </c>
      <c r="E382" s="10">
        <v>175</v>
      </c>
      <c r="F382" s="10">
        <v>175</v>
      </c>
      <c r="G382" s="10">
        <v>175</v>
      </c>
      <c r="H382">
        <v>0</v>
      </c>
      <c r="I382" s="51" t="str">
        <f>_xlfn.XLOOKUP(Q3_2025[[#This Row],[Artikelnr]],Artikel_prijzen[Artnr],Artikel_prijzen[Groep],"")</f>
        <v>Elektra</v>
      </c>
      <c r="J382" s="10">
        <f>_xlfn.XLOOKUP(Q3_2025[[#This Row],[Artikelnr]],Artikel_prijzen[Artnr],Artikel_prijzen[Prijs 2025],"")</f>
        <v>106.8625</v>
      </c>
      <c r="K382" t="str">
        <f>IF(Q3_2025[[#This Row],[Artikelprijs]]&lt;&gt;"",IF(Q3_2025[[#This Row],[Stuksprijs]]=Q3_2025[[#This Row],[Artikelprijs]],"Prijs gelijk","Prijs wijkt af"),"")</f>
        <v>Prijs wijkt af</v>
      </c>
      <c r="L382" t="str">
        <f>IF(Q3_2025[[#This Row],[Relatiekorting percentage]]=0,
    "Nvt",
    IF(Q3_2025[[#This Row],[Brutobedrag 2]] &lt; Q3_2025[[#This Row],[Bruto - Rel.korting]],
        "Nee",
        "Ja"))</f>
        <v>Nvt</v>
      </c>
      <c r="M382" s="10">
        <f>IF(Q3_2025[[#This Row],[Artikelprijs]]&lt;&gt;"",Q3_2025[[#This Row],[Artikelprijs]],Q3_2025[[#This Row],[Stuksprijs]])</f>
        <v>106.8625</v>
      </c>
      <c r="N382" s="10">
        <f>Q3_2025[[#This Row],[Besteld]]*Q3_2025[[#This Row],[Prijs 2]]</f>
        <v>106.8625</v>
      </c>
      <c r="O382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382" s="3"/>
      <c r="W382"/>
      <c r="AB382"/>
    </row>
    <row r="383" spans="1:28" x14ac:dyDescent="0.3">
      <c r="A383" t="s">
        <v>755</v>
      </c>
      <c r="B383">
        <v>5021030</v>
      </c>
      <c r="C383" t="s">
        <v>546</v>
      </c>
      <c r="D383">
        <v>1</v>
      </c>
      <c r="E383" s="10">
        <v>175</v>
      </c>
      <c r="F383" s="10">
        <v>175</v>
      </c>
      <c r="G383" s="10">
        <v>175</v>
      </c>
      <c r="H383">
        <v>0</v>
      </c>
      <c r="I383" s="51" t="str">
        <f>_xlfn.XLOOKUP(Q3_2025[[#This Row],[Artikelnr]],Artikel_prijzen[Artnr],Artikel_prijzen[Groep],"")</f>
        <v>Elektra</v>
      </c>
      <c r="J383" s="10">
        <f>_xlfn.XLOOKUP(Q3_2025[[#This Row],[Artikelnr]],Artikel_prijzen[Artnr],Artikel_prijzen[Prijs 2025],"")</f>
        <v>106.8625</v>
      </c>
      <c r="K383" t="str">
        <f>IF(Q3_2025[[#This Row],[Artikelprijs]]&lt;&gt;"",IF(Q3_2025[[#This Row],[Stuksprijs]]=Q3_2025[[#This Row],[Artikelprijs]],"Prijs gelijk","Prijs wijkt af"),"")</f>
        <v>Prijs wijkt af</v>
      </c>
      <c r="L383" t="str">
        <f>IF(Q3_2025[[#This Row],[Relatiekorting percentage]]=0,
    "Nvt",
    IF(Q3_2025[[#This Row],[Brutobedrag 2]] &lt; Q3_2025[[#This Row],[Bruto - Rel.korting]],
        "Nee",
        "Ja"))</f>
        <v>Nvt</v>
      </c>
      <c r="M383" s="10">
        <f>IF(Q3_2025[[#This Row],[Artikelprijs]]&lt;&gt;"",Q3_2025[[#This Row],[Artikelprijs]],Q3_2025[[#This Row],[Stuksprijs]])</f>
        <v>106.8625</v>
      </c>
      <c r="N383" s="10">
        <f>Q3_2025[[#This Row],[Besteld]]*Q3_2025[[#This Row],[Prijs 2]]</f>
        <v>106.8625</v>
      </c>
      <c r="O383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383" s="3"/>
      <c r="W383"/>
      <c r="AB383"/>
    </row>
    <row r="384" spans="1:28" x14ac:dyDescent="0.3">
      <c r="A384" t="s">
        <v>755</v>
      </c>
      <c r="B384">
        <v>5021030</v>
      </c>
      <c r="C384" t="s">
        <v>546</v>
      </c>
      <c r="D384">
        <v>1</v>
      </c>
      <c r="E384" s="10">
        <v>175</v>
      </c>
      <c r="F384" s="10">
        <v>175</v>
      </c>
      <c r="G384" s="10">
        <v>175</v>
      </c>
      <c r="H384">
        <v>0</v>
      </c>
      <c r="I384" s="51" t="str">
        <f>_xlfn.XLOOKUP(Q3_2025[[#This Row],[Artikelnr]],Artikel_prijzen[Artnr],Artikel_prijzen[Groep],"")</f>
        <v>Elektra</v>
      </c>
      <c r="J384" s="10">
        <f>_xlfn.XLOOKUP(Q3_2025[[#This Row],[Artikelnr]],Artikel_prijzen[Artnr],Artikel_prijzen[Prijs 2025],"")</f>
        <v>106.8625</v>
      </c>
      <c r="K384" t="str">
        <f>IF(Q3_2025[[#This Row],[Artikelprijs]]&lt;&gt;"",IF(Q3_2025[[#This Row],[Stuksprijs]]=Q3_2025[[#This Row],[Artikelprijs]],"Prijs gelijk","Prijs wijkt af"),"")</f>
        <v>Prijs wijkt af</v>
      </c>
      <c r="L384" t="str">
        <f>IF(Q3_2025[[#This Row],[Relatiekorting percentage]]=0,
    "Nvt",
    IF(Q3_2025[[#This Row],[Brutobedrag 2]] &lt; Q3_2025[[#This Row],[Bruto - Rel.korting]],
        "Nee",
        "Ja"))</f>
        <v>Nvt</v>
      </c>
      <c r="M384" s="10">
        <f>IF(Q3_2025[[#This Row],[Artikelprijs]]&lt;&gt;"",Q3_2025[[#This Row],[Artikelprijs]],Q3_2025[[#This Row],[Stuksprijs]])</f>
        <v>106.8625</v>
      </c>
      <c r="N384" s="10">
        <f>Q3_2025[[#This Row],[Besteld]]*Q3_2025[[#This Row],[Prijs 2]]</f>
        <v>106.8625</v>
      </c>
      <c r="O384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384" s="3"/>
      <c r="W384"/>
      <c r="AB384"/>
    </row>
    <row r="385" spans="1:28" x14ac:dyDescent="0.3">
      <c r="A385" t="s">
        <v>755</v>
      </c>
      <c r="B385">
        <v>5021030</v>
      </c>
      <c r="C385" t="s">
        <v>546</v>
      </c>
      <c r="D385">
        <v>1</v>
      </c>
      <c r="E385" s="10">
        <v>175</v>
      </c>
      <c r="F385" s="10">
        <v>175</v>
      </c>
      <c r="G385" s="10">
        <v>175</v>
      </c>
      <c r="H385">
        <v>0</v>
      </c>
      <c r="I385" s="51" t="str">
        <f>_xlfn.XLOOKUP(Q3_2025[[#This Row],[Artikelnr]],Artikel_prijzen[Artnr],Artikel_prijzen[Groep],"")</f>
        <v>Elektra</v>
      </c>
      <c r="J385" s="10">
        <f>_xlfn.XLOOKUP(Q3_2025[[#This Row],[Artikelnr]],Artikel_prijzen[Artnr],Artikel_prijzen[Prijs 2025],"")</f>
        <v>106.8625</v>
      </c>
      <c r="K385" t="str">
        <f>IF(Q3_2025[[#This Row],[Artikelprijs]]&lt;&gt;"",IF(Q3_2025[[#This Row],[Stuksprijs]]=Q3_2025[[#This Row],[Artikelprijs]],"Prijs gelijk","Prijs wijkt af"),"")</f>
        <v>Prijs wijkt af</v>
      </c>
      <c r="L385" t="str">
        <f>IF(Q3_2025[[#This Row],[Relatiekorting percentage]]=0,
    "Nvt",
    IF(Q3_2025[[#This Row],[Brutobedrag 2]] &lt; Q3_2025[[#This Row],[Bruto - Rel.korting]],
        "Nee",
        "Ja"))</f>
        <v>Nvt</v>
      </c>
      <c r="M385" s="10">
        <f>IF(Q3_2025[[#This Row],[Artikelprijs]]&lt;&gt;"",Q3_2025[[#This Row],[Artikelprijs]],Q3_2025[[#This Row],[Stuksprijs]])</f>
        <v>106.8625</v>
      </c>
      <c r="N385" s="10">
        <f>Q3_2025[[#This Row],[Besteld]]*Q3_2025[[#This Row],[Prijs 2]]</f>
        <v>106.8625</v>
      </c>
      <c r="O385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385" s="3"/>
      <c r="W385"/>
      <c r="AB385"/>
    </row>
    <row r="386" spans="1:28" x14ac:dyDescent="0.3">
      <c r="A386" t="s">
        <v>755</v>
      </c>
      <c r="B386">
        <v>5021030</v>
      </c>
      <c r="C386" t="s">
        <v>546</v>
      </c>
      <c r="D386">
        <v>1</v>
      </c>
      <c r="E386" s="10">
        <v>175</v>
      </c>
      <c r="F386" s="10">
        <v>175</v>
      </c>
      <c r="G386" s="10">
        <v>175</v>
      </c>
      <c r="H386">
        <v>0</v>
      </c>
      <c r="I386" s="51" t="str">
        <f>_xlfn.XLOOKUP(Q3_2025[[#This Row],[Artikelnr]],Artikel_prijzen[Artnr],Artikel_prijzen[Groep],"")</f>
        <v>Elektra</v>
      </c>
      <c r="J386" s="10">
        <f>_xlfn.XLOOKUP(Q3_2025[[#This Row],[Artikelnr]],Artikel_prijzen[Artnr],Artikel_prijzen[Prijs 2025],"")</f>
        <v>106.8625</v>
      </c>
      <c r="K386" t="str">
        <f>IF(Q3_2025[[#This Row],[Artikelprijs]]&lt;&gt;"",IF(Q3_2025[[#This Row],[Stuksprijs]]=Q3_2025[[#This Row],[Artikelprijs]],"Prijs gelijk","Prijs wijkt af"),"")</f>
        <v>Prijs wijkt af</v>
      </c>
      <c r="L386" t="str">
        <f>IF(Q3_2025[[#This Row],[Relatiekorting percentage]]=0,
    "Nvt",
    IF(Q3_2025[[#This Row],[Brutobedrag 2]] &lt; Q3_2025[[#This Row],[Bruto - Rel.korting]],
        "Nee",
        "Ja"))</f>
        <v>Nvt</v>
      </c>
      <c r="M386" s="10">
        <f>IF(Q3_2025[[#This Row],[Artikelprijs]]&lt;&gt;"",Q3_2025[[#This Row],[Artikelprijs]],Q3_2025[[#This Row],[Stuksprijs]])</f>
        <v>106.8625</v>
      </c>
      <c r="N386" s="10">
        <f>Q3_2025[[#This Row],[Besteld]]*Q3_2025[[#This Row],[Prijs 2]]</f>
        <v>106.8625</v>
      </c>
      <c r="O386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386" s="3"/>
      <c r="W386"/>
      <c r="AB386"/>
    </row>
    <row r="387" spans="1:28" x14ac:dyDescent="0.3">
      <c r="A387" t="s">
        <v>755</v>
      </c>
      <c r="B387">
        <v>5021030</v>
      </c>
      <c r="C387" t="s">
        <v>546</v>
      </c>
      <c r="D387">
        <v>1</v>
      </c>
      <c r="E387" s="10">
        <v>175</v>
      </c>
      <c r="F387" s="10">
        <v>175</v>
      </c>
      <c r="G387" s="10">
        <v>175</v>
      </c>
      <c r="H387">
        <v>0</v>
      </c>
      <c r="I387" s="51" t="str">
        <f>_xlfn.XLOOKUP(Q3_2025[[#This Row],[Artikelnr]],Artikel_prijzen[Artnr],Artikel_prijzen[Groep],"")</f>
        <v>Elektra</v>
      </c>
      <c r="J387" s="10">
        <f>_xlfn.XLOOKUP(Q3_2025[[#This Row],[Artikelnr]],Artikel_prijzen[Artnr],Artikel_prijzen[Prijs 2025],"")</f>
        <v>106.8625</v>
      </c>
      <c r="K387" t="str">
        <f>IF(Q3_2025[[#This Row],[Artikelprijs]]&lt;&gt;"",IF(Q3_2025[[#This Row],[Stuksprijs]]=Q3_2025[[#This Row],[Artikelprijs]],"Prijs gelijk","Prijs wijkt af"),"")</f>
        <v>Prijs wijkt af</v>
      </c>
      <c r="L387" t="str">
        <f>IF(Q3_2025[[#This Row],[Relatiekorting percentage]]=0,
    "Nvt",
    IF(Q3_2025[[#This Row],[Brutobedrag 2]] &lt; Q3_2025[[#This Row],[Bruto - Rel.korting]],
        "Nee",
        "Ja"))</f>
        <v>Nvt</v>
      </c>
      <c r="M387" s="10">
        <f>IF(Q3_2025[[#This Row],[Artikelprijs]]&lt;&gt;"",Q3_2025[[#This Row],[Artikelprijs]],Q3_2025[[#This Row],[Stuksprijs]])</f>
        <v>106.8625</v>
      </c>
      <c r="N387" s="10">
        <f>Q3_2025[[#This Row],[Besteld]]*Q3_2025[[#This Row],[Prijs 2]]</f>
        <v>106.8625</v>
      </c>
      <c r="O387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387" s="3"/>
      <c r="W387"/>
      <c r="AB387"/>
    </row>
    <row r="388" spans="1:28" x14ac:dyDescent="0.3">
      <c r="A388" t="s">
        <v>755</v>
      </c>
      <c r="B388">
        <v>5021030</v>
      </c>
      <c r="C388" t="s">
        <v>546</v>
      </c>
      <c r="D388">
        <v>1</v>
      </c>
      <c r="E388" s="10">
        <v>175</v>
      </c>
      <c r="F388" s="10">
        <v>175</v>
      </c>
      <c r="G388" s="10">
        <v>175</v>
      </c>
      <c r="H388">
        <v>0</v>
      </c>
      <c r="I388" s="51" t="str">
        <f>_xlfn.XLOOKUP(Q3_2025[[#This Row],[Artikelnr]],Artikel_prijzen[Artnr],Artikel_prijzen[Groep],"")</f>
        <v>Elektra</v>
      </c>
      <c r="J388" s="10">
        <f>_xlfn.XLOOKUP(Q3_2025[[#This Row],[Artikelnr]],Artikel_prijzen[Artnr],Artikel_prijzen[Prijs 2025],"")</f>
        <v>106.8625</v>
      </c>
      <c r="K388" t="str">
        <f>IF(Q3_2025[[#This Row],[Artikelprijs]]&lt;&gt;"",IF(Q3_2025[[#This Row],[Stuksprijs]]=Q3_2025[[#This Row],[Artikelprijs]],"Prijs gelijk","Prijs wijkt af"),"")</f>
        <v>Prijs wijkt af</v>
      </c>
      <c r="L388" t="str">
        <f>IF(Q3_2025[[#This Row],[Relatiekorting percentage]]=0,
    "Nvt",
    IF(Q3_2025[[#This Row],[Brutobedrag 2]] &lt; Q3_2025[[#This Row],[Bruto - Rel.korting]],
        "Nee",
        "Ja"))</f>
        <v>Nvt</v>
      </c>
      <c r="M388" s="10">
        <f>IF(Q3_2025[[#This Row],[Artikelprijs]]&lt;&gt;"",Q3_2025[[#This Row],[Artikelprijs]],Q3_2025[[#This Row],[Stuksprijs]])</f>
        <v>106.8625</v>
      </c>
      <c r="N388" s="10">
        <f>Q3_2025[[#This Row],[Besteld]]*Q3_2025[[#This Row],[Prijs 2]]</f>
        <v>106.8625</v>
      </c>
      <c r="O388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388" s="3"/>
      <c r="W388"/>
      <c r="AB388"/>
    </row>
    <row r="389" spans="1:28" x14ac:dyDescent="0.3">
      <c r="A389" t="s">
        <v>755</v>
      </c>
      <c r="B389">
        <v>5022023</v>
      </c>
      <c r="C389" t="s">
        <v>489</v>
      </c>
      <c r="D389">
        <v>1</v>
      </c>
      <c r="E389" s="10">
        <v>339.47</v>
      </c>
      <c r="F389" s="10">
        <v>339.47</v>
      </c>
      <c r="G389" s="10">
        <v>339.47</v>
      </c>
      <c r="H389">
        <v>0</v>
      </c>
      <c r="I389" s="51" t="str">
        <f>_xlfn.XLOOKUP(Q3_2025[[#This Row],[Artikelnr]],Artikel_prijzen[Artnr],Artikel_prijzen[Groep],"")</f>
        <v>Elektra</v>
      </c>
      <c r="J389" s="10">
        <f>_xlfn.XLOOKUP(Q3_2025[[#This Row],[Artikelnr]],Artikel_prijzen[Artnr],Artikel_prijzen[Prijs 2025],"")</f>
        <v>252.35</v>
      </c>
      <c r="K389" t="str">
        <f>IF(Q3_2025[[#This Row],[Artikelprijs]]&lt;&gt;"",IF(Q3_2025[[#This Row],[Stuksprijs]]=Q3_2025[[#This Row],[Artikelprijs]],"Prijs gelijk","Prijs wijkt af"),"")</f>
        <v>Prijs wijkt af</v>
      </c>
      <c r="L389" t="str">
        <f>IF(Q3_2025[[#This Row],[Relatiekorting percentage]]=0,
    "Nvt",
    IF(Q3_2025[[#This Row],[Brutobedrag 2]] &lt; Q3_2025[[#This Row],[Bruto - Rel.korting]],
        "Nee",
        "Ja"))</f>
        <v>Nvt</v>
      </c>
      <c r="M389" s="10">
        <f>IF(Q3_2025[[#This Row],[Artikelprijs]]&lt;&gt;"",Q3_2025[[#This Row],[Artikelprijs]],Q3_2025[[#This Row],[Stuksprijs]])</f>
        <v>252.35</v>
      </c>
      <c r="N389" s="10">
        <f>Q3_2025[[#This Row],[Besteld]]*Q3_2025[[#This Row],[Prijs 2]]</f>
        <v>252.35</v>
      </c>
      <c r="O389" s="10">
        <f>IF(Q3_2025[[#This Row],[Brutobedrag 2]]&lt;Q3_2025[[#This Row],[Bruto - Rel.korting]],Q3_2025[[#This Row],[Brutobedrag 2]],Q3_2025[[#This Row],[Brutobedrag 2]]*(100-Q3_2025[[#This Row],[Relatiekorting percentage]])/100)</f>
        <v>252.35</v>
      </c>
      <c r="R389" s="3"/>
      <c r="W389"/>
      <c r="AB389"/>
    </row>
    <row r="390" spans="1:28" x14ac:dyDescent="0.3">
      <c r="A390" t="s">
        <v>755</v>
      </c>
      <c r="B390">
        <v>5022048</v>
      </c>
      <c r="C390" t="s">
        <v>578</v>
      </c>
      <c r="D390">
        <v>1</v>
      </c>
      <c r="E390" s="10">
        <v>521.69000000000005</v>
      </c>
      <c r="F390" s="10">
        <v>521.69000000000005</v>
      </c>
      <c r="G390" s="10">
        <v>521.69000000000005</v>
      </c>
      <c r="H390">
        <v>0</v>
      </c>
      <c r="I390" s="51" t="str">
        <f>_xlfn.XLOOKUP(Q3_2025[[#This Row],[Artikelnr]],Artikel_prijzen[Artnr],Artikel_prijzen[Groep],"")</f>
        <v>Elektra</v>
      </c>
      <c r="J390" s="10">
        <f>_xlfn.XLOOKUP(Q3_2025[[#This Row],[Artikelnr]],Artikel_prijzen[Artnr],Artikel_prijzen[Prijs 2025],"")</f>
        <v>417.15</v>
      </c>
      <c r="K390" t="str">
        <f>IF(Q3_2025[[#This Row],[Artikelprijs]]&lt;&gt;"",IF(Q3_2025[[#This Row],[Stuksprijs]]=Q3_2025[[#This Row],[Artikelprijs]],"Prijs gelijk","Prijs wijkt af"),"")</f>
        <v>Prijs wijkt af</v>
      </c>
      <c r="L390" t="str">
        <f>IF(Q3_2025[[#This Row],[Relatiekorting percentage]]=0,
    "Nvt",
    IF(Q3_2025[[#This Row],[Brutobedrag 2]] &lt; Q3_2025[[#This Row],[Bruto - Rel.korting]],
        "Nee",
        "Ja"))</f>
        <v>Nvt</v>
      </c>
      <c r="M390" s="10">
        <f>IF(Q3_2025[[#This Row],[Artikelprijs]]&lt;&gt;"",Q3_2025[[#This Row],[Artikelprijs]],Q3_2025[[#This Row],[Stuksprijs]])</f>
        <v>417.15</v>
      </c>
      <c r="N390" s="10">
        <f>Q3_2025[[#This Row],[Besteld]]*Q3_2025[[#This Row],[Prijs 2]]</f>
        <v>417.15</v>
      </c>
      <c r="O390" s="10">
        <f>IF(Q3_2025[[#This Row],[Brutobedrag 2]]&lt;Q3_2025[[#This Row],[Bruto - Rel.korting]],Q3_2025[[#This Row],[Brutobedrag 2]],Q3_2025[[#This Row],[Brutobedrag 2]]*(100-Q3_2025[[#This Row],[Relatiekorting percentage]])/100)</f>
        <v>417.15</v>
      </c>
      <c r="R390" s="3"/>
      <c r="W390"/>
      <c r="AB390"/>
    </row>
    <row r="391" spans="1:28" x14ac:dyDescent="0.3">
      <c r="A391" t="s">
        <v>755</v>
      </c>
      <c r="B391">
        <v>5020003</v>
      </c>
      <c r="C391" t="s">
        <v>258</v>
      </c>
      <c r="D391">
        <v>1</v>
      </c>
      <c r="E391" s="10">
        <v>66.95</v>
      </c>
      <c r="F391" s="10">
        <v>66.95</v>
      </c>
      <c r="G391" s="10">
        <v>66.95</v>
      </c>
      <c r="H391">
        <v>0</v>
      </c>
      <c r="I391" s="51" t="str">
        <f>_xlfn.XLOOKUP(Q3_2025[[#This Row],[Artikelnr]],Artikel_prijzen[Artnr],Artikel_prijzen[Groep],"")</f>
        <v/>
      </c>
      <c r="J391" s="10" t="str">
        <f>_xlfn.XLOOKUP(Q3_2025[[#This Row],[Artikelnr]],Artikel_prijzen[Artnr],Artikel_prijzen[Prijs 2025],"")</f>
        <v/>
      </c>
      <c r="K391" t="str">
        <f>IF(Q3_2025[[#This Row],[Artikelprijs]]&lt;&gt;"",IF(Q3_2025[[#This Row],[Stuksprijs]]=Q3_2025[[#This Row],[Artikelprijs]],"Prijs gelijk","Prijs wijkt af"),"")</f>
        <v/>
      </c>
      <c r="L391" t="str">
        <f>IF(Q3_2025[[#This Row],[Relatiekorting percentage]]=0,
    "Nvt",
    IF(Q3_2025[[#This Row],[Brutobedrag 2]] &lt; Q3_2025[[#This Row],[Bruto - Rel.korting]],
        "Nee",
        "Ja"))</f>
        <v>Nvt</v>
      </c>
      <c r="M391" s="10">
        <f>IF(Q3_2025[[#This Row],[Artikelprijs]]&lt;&gt;"",Q3_2025[[#This Row],[Artikelprijs]],Q3_2025[[#This Row],[Stuksprijs]])</f>
        <v>66.95</v>
      </c>
      <c r="N391" s="10">
        <f>Q3_2025[[#This Row],[Besteld]]*Q3_2025[[#This Row],[Prijs 2]]</f>
        <v>66.95</v>
      </c>
      <c r="O391" s="10">
        <f>IF(Q3_2025[[#This Row],[Brutobedrag 2]]&lt;Q3_2025[[#This Row],[Bruto - Rel.korting]],Q3_2025[[#This Row],[Brutobedrag 2]],Q3_2025[[#This Row],[Brutobedrag 2]]*(100-Q3_2025[[#This Row],[Relatiekorting percentage]])/100)</f>
        <v>66.95</v>
      </c>
      <c r="R391" s="3"/>
      <c r="W391"/>
      <c r="AB391"/>
    </row>
    <row r="392" spans="1:28" x14ac:dyDescent="0.3">
      <c r="A392" t="s">
        <v>755</v>
      </c>
      <c r="B392">
        <v>5021030</v>
      </c>
      <c r="C392" t="s">
        <v>546</v>
      </c>
      <c r="D392">
        <v>1</v>
      </c>
      <c r="E392" s="10">
        <v>175</v>
      </c>
      <c r="F392" s="10">
        <v>175</v>
      </c>
      <c r="G392" s="10">
        <v>175</v>
      </c>
      <c r="H392">
        <v>0</v>
      </c>
      <c r="I392" s="51" t="str">
        <f>_xlfn.XLOOKUP(Q3_2025[[#This Row],[Artikelnr]],Artikel_prijzen[Artnr],Artikel_prijzen[Groep],"")</f>
        <v>Elektra</v>
      </c>
      <c r="J392" s="10">
        <f>_xlfn.XLOOKUP(Q3_2025[[#This Row],[Artikelnr]],Artikel_prijzen[Artnr],Artikel_prijzen[Prijs 2025],"")</f>
        <v>106.8625</v>
      </c>
      <c r="K392" t="str">
        <f>IF(Q3_2025[[#This Row],[Artikelprijs]]&lt;&gt;"",IF(Q3_2025[[#This Row],[Stuksprijs]]=Q3_2025[[#This Row],[Artikelprijs]],"Prijs gelijk","Prijs wijkt af"),"")</f>
        <v>Prijs wijkt af</v>
      </c>
      <c r="L392" t="str">
        <f>IF(Q3_2025[[#This Row],[Relatiekorting percentage]]=0,
    "Nvt",
    IF(Q3_2025[[#This Row],[Brutobedrag 2]] &lt; Q3_2025[[#This Row],[Bruto - Rel.korting]],
        "Nee",
        "Ja"))</f>
        <v>Nvt</v>
      </c>
      <c r="M392" s="10">
        <f>IF(Q3_2025[[#This Row],[Artikelprijs]]&lt;&gt;"",Q3_2025[[#This Row],[Artikelprijs]],Q3_2025[[#This Row],[Stuksprijs]])</f>
        <v>106.8625</v>
      </c>
      <c r="N392" s="10">
        <f>Q3_2025[[#This Row],[Besteld]]*Q3_2025[[#This Row],[Prijs 2]]</f>
        <v>106.8625</v>
      </c>
      <c r="O392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392" s="3"/>
      <c r="W392"/>
      <c r="AB392"/>
    </row>
    <row r="393" spans="1:28" x14ac:dyDescent="0.3">
      <c r="A393" t="s">
        <v>755</v>
      </c>
      <c r="B393">
        <v>5021030</v>
      </c>
      <c r="C393" t="s">
        <v>546</v>
      </c>
      <c r="D393">
        <v>1</v>
      </c>
      <c r="E393" s="10">
        <v>175</v>
      </c>
      <c r="F393" s="10">
        <v>175</v>
      </c>
      <c r="G393" s="10">
        <v>175</v>
      </c>
      <c r="H393">
        <v>0</v>
      </c>
      <c r="I393" s="51" t="str">
        <f>_xlfn.XLOOKUP(Q3_2025[[#This Row],[Artikelnr]],Artikel_prijzen[Artnr],Artikel_prijzen[Groep],"")</f>
        <v>Elektra</v>
      </c>
      <c r="J393" s="10">
        <f>_xlfn.XLOOKUP(Q3_2025[[#This Row],[Artikelnr]],Artikel_prijzen[Artnr],Artikel_prijzen[Prijs 2025],"")</f>
        <v>106.8625</v>
      </c>
      <c r="K393" t="str">
        <f>IF(Q3_2025[[#This Row],[Artikelprijs]]&lt;&gt;"",IF(Q3_2025[[#This Row],[Stuksprijs]]=Q3_2025[[#This Row],[Artikelprijs]],"Prijs gelijk","Prijs wijkt af"),"")</f>
        <v>Prijs wijkt af</v>
      </c>
      <c r="L393" t="str">
        <f>IF(Q3_2025[[#This Row],[Relatiekorting percentage]]=0,
    "Nvt",
    IF(Q3_2025[[#This Row],[Brutobedrag 2]] &lt; Q3_2025[[#This Row],[Bruto - Rel.korting]],
        "Nee",
        "Ja"))</f>
        <v>Nvt</v>
      </c>
      <c r="M393" s="10">
        <f>IF(Q3_2025[[#This Row],[Artikelprijs]]&lt;&gt;"",Q3_2025[[#This Row],[Artikelprijs]],Q3_2025[[#This Row],[Stuksprijs]])</f>
        <v>106.8625</v>
      </c>
      <c r="N393" s="10">
        <f>Q3_2025[[#This Row],[Besteld]]*Q3_2025[[#This Row],[Prijs 2]]</f>
        <v>106.8625</v>
      </c>
      <c r="O393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393" s="3"/>
      <c r="W393"/>
      <c r="AB393"/>
    </row>
    <row r="394" spans="1:28" x14ac:dyDescent="0.3">
      <c r="A394" t="s">
        <v>755</v>
      </c>
      <c r="B394">
        <v>5020002</v>
      </c>
      <c r="C394" t="s">
        <v>56</v>
      </c>
      <c r="D394">
        <v>1</v>
      </c>
      <c r="E394" s="10">
        <v>39.65</v>
      </c>
      <c r="F394" s="10">
        <v>39.65</v>
      </c>
      <c r="G394" s="10">
        <v>39.65</v>
      </c>
      <c r="H394">
        <v>0</v>
      </c>
      <c r="I394" s="51" t="str">
        <f>_xlfn.XLOOKUP(Q3_2025[[#This Row],[Artikelnr]],Artikel_prijzen[Artnr],Artikel_prijzen[Groep],"")</f>
        <v/>
      </c>
      <c r="J394" s="10" t="str">
        <f>_xlfn.XLOOKUP(Q3_2025[[#This Row],[Artikelnr]],Artikel_prijzen[Artnr],Artikel_prijzen[Prijs 2025],"")</f>
        <v/>
      </c>
      <c r="K394" t="str">
        <f>IF(Q3_2025[[#This Row],[Artikelprijs]]&lt;&gt;"",IF(Q3_2025[[#This Row],[Stuksprijs]]=Q3_2025[[#This Row],[Artikelprijs]],"Prijs gelijk","Prijs wijkt af"),"")</f>
        <v/>
      </c>
      <c r="L394" t="str">
        <f>IF(Q3_2025[[#This Row],[Relatiekorting percentage]]=0,
    "Nvt",
    IF(Q3_2025[[#This Row],[Brutobedrag 2]] &lt; Q3_2025[[#This Row],[Bruto - Rel.korting]],
        "Nee",
        "Ja"))</f>
        <v>Nvt</v>
      </c>
      <c r="M394" s="10">
        <f>IF(Q3_2025[[#This Row],[Artikelprijs]]&lt;&gt;"",Q3_2025[[#This Row],[Artikelprijs]],Q3_2025[[#This Row],[Stuksprijs]])</f>
        <v>39.65</v>
      </c>
      <c r="N394" s="10">
        <f>Q3_2025[[#This Row],[Besteld]]*Q3_2025[[#This Row],[Prijs 2]]</f>
        <v>39.65</v>
      </c>
      <c r="O394" s="10">
        <f>IF(Q3_2025[[#This Row],[Brutobedrag 2]]&lt;Q3_2025[[#This Row],[Bruto - Rel.korting]],Q3_2025[[#This Row],[Brutobedrag 2]],Q3_2025[[#This Row],[Brutobedrag 2]]*(100-Q3_2025[[#This Row],[Relatiekorting percentage]])/100)</f>
        <v>39.65</v>
      </c>
      <c r="R394" s="3"/>
      <c r="W394"/>
      <c r="AB394"/>
    </row>
    <row r="395" spans="1:28" x14ac:dyDescent="0.3">
      <c r="A395" t="s">
        <v>755</v>
      </c>
      <c r="B395">
        <v>5021030</v>
      </c>
      <c r="C395" t="s">
        <v>546</v>
      </c>
      <c r="D395">
        <v>1</v>
      </c>
      <c r="E395" s="10">
        <v>175</v>
      </c>
      <c r="F395" s="10">
        <v>175</v>
      </c>
      <c r="G395" s="10">
        <v>175</v>
      </c>
      <c r="H395">
        <v>0</v>
      </c>
      <c r="I395" s="51" t="str">
        <f>_xlfn.XLOOKUP(Q3_2025[[#This Row],[Artikelnr]],Artikel_prijzen[Artnr],Artikel_prijzen[Groep],"")</f>
        <v>Elektra</v>
      </c>
      <c r="J395" s="10">
        <f>_xlfn.XLOOKUP(Q3_2025[[#This Row],[Artikelnr]],Artikel_prijzen[Artnr],Artikel_prijzen[Prijs 2025],"")</f>
        <v>106.8625</v>
      </c>
      <c r="K395" t="str">
        <f>IF(Q3_2025[[#This Row],[Artikelprijs]]&lt;&gt;"",IF(Q3_2025[[#This Row],[Stuksprijs]]=Q3_2025[[#This Row],[Artikelprijs]],"Prijs gelijk","Prijs wijkt af"),"")</f>
        <v>Prijs wijkt af</v>
      </c>
      <c r="L395" t="str">
        <f>IF(Q3_2025[[#This Row],[Relatiekorting percentage]]=0,
    "Nvt",
    IF(Q3_2025[[#This Row],[Brutobedrag 2]] &lt; Q3_2025[[#This Row],[Bruto - Rel.korting]],
        "Nee",
        "Ja"))</f>
        <v>Nvt</v>
      </c>
      <c r="M395" s="10">
        <f>IF(Q3_2025[[#This Row],[Artikelprijs]]&lt;&gt;"",Q3_2025[[#This Row],[Artikelprijs]],Q3_2025[[#This Row],[Stuksprijs]])</f>
        <v>106.8625</v>
      </c>
      <c r="N395" s="10">
        <f>Q3_2025[[#This Row],[Besteld]]*Q3_2025[[#This Row],[Prijs 2]]</f>
        <v>106.8625</v>
      </c>
      <c r="O395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395" s="3"/>
      <c r="W395"/>
      <c r="AB395"/>
    </row>
    <row r="396" spans="1:28" x14ac:dyDescent="0.3">
      <c r="A396" t="s">
        <v>755</v>
      </c>
      <c r="B396">
        <v>5022024</v>
      </c>
      <c r="C396" t="s">
        <v>759</v>
      </c>
      <c r="D396">
        <v>6</v>
      </c>
      <c r="E396" s="10">
        <v>0</v>
      </c>
      <c r="F396" s="10">
        <v>0</v>
      </c>
      <c r="G396" s="10">
        <v>0</v>
      </c>
      <c r="H396">
        <v>0</v>
      </c>
      <c r="I396" s="51" t="str">
        <f>_xlfn.XLOOKUP(Q3_2025[[#This Row],[Artikelnr]],Artikel_prijzen[Artnr],Artikel_prijzen[Groep],"")</f>
        <v/>
      </c>
      <c r="J396" s="10" t="str">
        <f>_xlfn.XLOOKUP(Q3_2025[[#This Row],[Artikelnr]],Artikel_prijzen[Artnr],Artikel_prijzen[Prijs 2025],"")</f>
        <v/>
      </c>
      <c r="K396" t="str">
        <f>IF(Q3_2025[[#This Row],[Artikelprijs]]&lt;&gt;"",IF(Q3_2025[[#This Row],[Stuksprijs]]=Q3_2025[[#This Row],[Artikelprijs]],"Prijs gelijk","Prijs wijkt af"),"")</f>
        <v/>
      </c>
      <c r="L396" t="str">
        <f>IF(Q3_2025[[#This Row],[Relatiekorting percentage]]=0,
    "Nvt",
    IF(Q3_2025[[#This Row],[Brutobedrag 2]] &lt; Q3_2025[[#This Row],[Bruto - Rel.korting]],
        "Nee",
        "Ja"))</f>
        <v>Nvt</v>
      </c>
      <c r="M396" s="10">
        <f>IF(Q3_2025[[#This Row],[Artikelprijs]]&lt;&gt;"",Q3_2025[[#This Row],[Artikelprijs]],Q3_2025[[#This Row],[Stuksprijs]])</f>
        <v>0</v>
      </c>
      <c r="N396" s="10">
        <f>Q3_2025[[#This Row],[Besteld]]*Q3_2025[[#This Row],[Prijs 2]]</f>
        <v>0</v>
      </c>
      <c r="O396" s="10">
        <f>IF(Q3_2025[[#This Row],[Brutobedrag 2]]&lt;Q3_2025[[#This Row],[Bruto - Rel.korting]],Q3_2025[[#This Row],[Brutobedrag 2]],Q3_2025[[#This Row],[Brutobedrag 2]]*(100-Q3_2025[[#This Row],[Relatiekorting percentage]])/100)</f>
        <v>0</v>
      </c>
      <c r="R396" s="3"/>
      <c r="W396"/>
      <c r="AB396"/>
    </row>
    <row r="397" spans="1:28" x14ac:dyDescent="0.3">
      <c r="A397" t="s">
        <v>755</v>
      </c>
      <c r="B397">
        <v>5021030</v>
      </c>
      <c r="C397" t="s">
        <v>546</v>
      </c>
      <c r="D397">
        <v>1</v>
      </c>
      <c r="E397" s="10">
        <v>175</v>
      </c>
      <c r="F397" s="10">
        <v>175</v>
      </c>
      <c r="G397" s="10">
        <v>175</v>
      </c>
      <c r="H397">
        <v>0</v>
      </c>
      <c r="I397" s="51" t="str">
        <f>_xlfn.XLOOKUP(Q3_2025[[#This Row],[Artikelnr]],Artikel_prijzen[Artnr],Artikel_prijzen[Groep],"")</f>
        <v>Elektra</v>
      </c>
      <c r="J397" s="10">
        <f>_xlfn.XLOOKUP(Q3_2025[[#This Row],[Artikelnr]],Artikel_prijzen[Artnr],Artikel_prijzen[Prijs 2025],"")</f>
        <v>106.8625</v>
      </c>
      <c r="K397" t="str">
        <f>IF(Q3_2025[[#This Row],[Artikelprijs]]&lt;&gt;"",IF(Q3_2025[[#This Row],[Stuksprijs]]=Q3_2025[[#This Row],[Artikelprijs]],"Prijs gelijk","Prijs wijkt af"),"")</f>
        <v>Prijs wijkt af</v>
      </c>
      <c r="L397" t="str">
        <f>IF(Q3_2025[[#This Row],[Relatiekorting percentage]]=0,
    "Nvt",
    IF(Q3_2025[[#This Row],[Brutobedrag 2]] &lt; Q3_2025[[#This Row],[Bruto - Rel.korting]],
        "Nee",
        "Ja"))</f>
        <v>Nvt</v>
      </c>
      <c r="M397" s="10">
        <f>IF(Q3_2025[[#This Row],[Artikelprijs]]&lt;&gt;"",Q3_2025[[#This Row],[Artikelprijs]],Q3_2025[[#This Row],[Stuksprijs]])</f>
        <v>106.8625</v>
      </c>
      <c r="N397" s="10">
        <f>Q3_2025[[#This Row],[Besteld]]*Q3_2025[[#This Row],[Prijs 2]]</f>
        <v>106.8625</v>
      </c>
      <c r="O397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397" s="3"/>
      <c r="W397"/>
      <c r="AB397"/>
    </row>
    <row r="398" spans="1:28" x14ac:dyDescent="0.3">
      <c r="A398" t="s">
        <v>755</v>
      </c>
      <c r="B398">
        <v>5022023</v>
      </c>
      <c r="C398" t="s">
        <v>489</v>
      </c>
      <c r="D398">
        <v>1</v>
      </c>
      <c r="E398" s="10">
        <v>339.47</v>
      </c>
      <c r="F398" s="10">
        <v>339.47</v>
      </c>
      <c r="G398" s="10">
        <v>339.47</v>
      </c>
      <c r="H398">
        <v>0</v>
      </c>
      <c r="I398" s="51" t="str">
        <f>_xlfn.XLOOKUP(Q3_2025[[#This Row],[Artikelnr]],Artikel_prijzen[Artnr],Artikel_prijzen[Groep],"")</f>
        <v>Elektra</v>
      </c>
      <c r="J398" s="10">
        <f>_xlfn.XLOOKUP(Q3_2025[[#This Row],[Artikelnr]],Artikel_prijzen[Artnr],Artikel_prijzen[Prijs 2025],"")</f>
        <v>252.35</v>
      </c>
      <c r="K398" t="str">
        <f>IF(Q3_2025[[#This Row],[Artikelprijs]]&lt;&gt;"",IF(Q3_2025[[#This Row],[Stuksprijs]]=Q3_2025[[#This Row],[Artikelprijs]],"Prijs gelijk","Prijs wijkt af"),"")</f>
        <v>Prijs wijkt af</v>
      </c>
      <c r="L398" t="str">
        <f>IF(Q3_2025[[#This Row],[Relatiekorting percentage]]=0,
    "Nvt",
    IF(Q3_2025[[#This Row],[Brutobedrag 2]] &lt; Q3_2025[[#This Row],[Bruto - Rel.korting]],
        "Nee",
        "Ja"))</f>
        <v>Nvt</v>
      </c>
      <c r="M398" s="10">
        <f>IF(Q3_2025[[#This Row],[Artikelprijs]]&lt;&gt;"",Q3_2025[[#This Row],[Artikelprijs]],Q3_2025[[#This Row],[Stuksprijs]])</f>
        <v>252.35</v>
      </c>
      <c r="N398" s="10">
        <f>Q3_2025[[#This Row],[Besteld]]*Q3_2025[[#This Row],[Prijs 2]]</f>
        <v>252.35</v>
      </c>
      <c r="O398" s="10">
        <f>IF(Q3_2025[[#This Row],[Brutobedrag 2]]&lt;Q3_2025[[#This Row],[Bruto - Rel.korting]],Q3_2025[[#This Row],[Brutobedrag 2]],Q3_2025[[#This Row],[Brutobedrag 2]]*(100-Q3_2025[[#This Row],[Relatiekorting percentage]])/100)</f>
        <v>252.35</v>
      </c>
      <c r="R398" s="3"/>
      <c r="W398"/>
      <c r="AB398"/>
    </row>
    <row r="399" spans="1:28" x14ac:dyDescent="0.3">
      <c r="A399" t="s">
        <v>755</v>
      </c>
      <c r="B399">
        <v>5021030</v>
      </c>
      <c r="C399" t="s">
        <v>546</v>
      </c>
      <c r="D399">
        <v>1</v>
      </c>
      <c r="E399" s="10">
        <v>175</v>
      </c>
      <c r="F399" s="10">
        <v>175</v>
      </c>
      <c r="G399" s="10">
        <v>175</v>
      </c>
      <c r="H399">
        <v>0</v>
      </c>
      <c r="I399" s="51" t="str">
        <f>_xlfn.XLOOKUP(Q3_2025[[#This Row],[Artikelnr]],Artikel_prijzen[Artnr],Artikel_prijzen[Groep],"")</f>
        <v>Elektra</v>
      </c>
      <c r="J399" s="10">
        <f>_xlfn.XLOOKUP(Q3_2025[[#This Row],[Artikelnr]],Artikel_prijzen[Artnr],Artikel_prijzen[Prijs 2025],"")</f>
        <v>106.8625</v>
      </c>
      <c r="K399" t="str">
        <f>IF(Q3_2025[[#This Row],[Artikelprijs]]&lt;&gt;"",IF(Q3_2025[[#This Row],[Stuksprijs]]=Q3_2025[[#This Row],[Artikelprijs]],"Prijs gelijk","Prijs wijkt af"),"")</f>
        <v>Prijs wijkt af</v>
      </c>
      <c r="L399" t="str">
        <f>IF(Q3_2025[[#This Row],[Relatiekorting percentage]]=0,
    "Nvt",
    IF(Q3_2025[[#This Row],[Brutobedrag 2]] &lt; Q3_2025[[#This Row],[Bruto - Rel.korting]],
        "Nee",
        "Ja"))</f>
        <v>Nvt</v>
      </c>
      <c r="M399" s="10">
        <f>IF(Q3_2025[[#This Row],[Artikelprijs]]&lt;&gt;"",Q3_2025[[#This Row],[Artikelprijs]],Q3_2025[[#This Row],[Stuksprijs]])</f>
        <v>106.8625</v>
      </c>
      <c r="N399" s="10">
        <f>Q3_2025[[#This Row],[Besteld]]*Q3_2025[[#This Row],[Prijs 2]]</f>
        <v>106.8625</v>
      </c>
      <c r="O399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399" s="3"/>
      <c r="W399"/>
      <c r="AB399"/>
    </row>
    <row r="400" spans="1:28" x14ac:dyDescent="0.3">
      <c r="A400" t="s">
        <v>755</v>
      </c>
      <c r="B400">
        <v>5021030</v>
      </c>
      <c r="C400" t="s">
        <v>546</v>
      </c>
      <c r="D400">
        <v>1</v>
      </c>
      <c r="E400" s="10">
        <v>175</v>
      </c>
      <c r="F400" s="10">
        <v>175</v>
      </c>
      <c r="G400" s="10">
        <v>175</v>
      </c>
      <c r="H400">
        <v>0</v>
      </c>
      <c r="I400" s="51" t="str">
        <f>_xlfn.XLOOKUP(Q3_2025[[#This Row],[Artikelnr]],Artikel_prijzen[Artnr],Artikel_prijzen[Groep],"")</f>
        <v>Elektra</v>
      </c>
      <c r="J400" s="10">
        <f>_xlfn.XLOOKUP(Q3_2025[[#This Row],[Artikelnr]],Artikel_prijzen[Artnr],Artikel_prijzen[Prijs 2025],"")</f>
        <v>106.8625</v>
      </c>
      <c r="K400" t="str">
        <f>IF(Q3_2025[[#This Row],[Artikelprijs]]&lt;&gt;"",IF(Q3_2025[[#This Row],[Stuksprijs]]=Q3_2025[[#This Row],[Artikelprijs]],"Prijs gelijk","Prijs wijkt af"),"")</f>
        <v>Prijs wijkt af</v>
      </c>
      <c r="L400" t="str">
        <f>IF(Q3_2025[[#This Row],[Relatiekorting percentage]]=0,
    "Nvt",
    IF(Q3_2025[[#This Row],[Brutobedrag 2]] &lt; Q3_2025[[#This Row],[Bruto - Rel.korting]],
        "Nee",
        "Ja"))</f>
        <v>Nvt</v>
      </c>
      <c r="M400" s="10">
        <f>IF(Q3_2025[[#This Row],[Artikelprijs]]&lt;&gt;"",Q3_2025[[#This Row],[Artikelprijs]],Q3_2025[[#This Row],[Stuksprijs]])</f>
        <v>106.8625</v>
      </c>
      <c r="N400" s="10">
        <f>Q3_2025[[#This Row],[Besteld]]*Q3_2025[[#This Row],[Prijs 2]]</f>
        <v>106.8625</v>
      </c>
      <c r="O400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400" s="3"/>
      <c r="W400"/>
      <c r="AB400"/>
    </row>
    <row r="401" spans="1:28" x14ac:dyDescent="0.3">
      <c r="A401" t="s">
        <v>755</v>
      </c>
      <c r="B401">
        <v>5021030</v>
      </c>
      <c r="C401" t="s">
        <v>546</v>
      </c>
      <c r="D401">
        <v>1</v>
      </c>
      <c r="E401" s="10">
        <v>175</v>
      </c>
      <c r="F401" s="10">
        <v>175</v>
      </c>
      <c r="G401" s="10">
        <v>175</v>
      </c>
      <c r="H401">
        <v>0</v>
      </c>
      <c r="I401" s="51" t="str">
        <f>_xlfn.XLOOKUP(Q3_2025[[#This Row],[Artikelnr]],Artikel_prijzen[Artnr],Artikel_prijzen[Groep],"")</f>
        <v>Elektra</v>
      </c>
      <c r="J401" s="10">
        <f>_xlfn.XLOOKUP(Q3_2025[[#This Row],[Artikelnr]],Artikel_prijzen[Artnr],Artikel_prijzen[Prijs 2025],"")</f>
        <v>106.8625</v>
      </c>
      <c r="K401" t="str">
        <f>IF(Q3_2025[[#This Row],[Artikelprijs]]&lt;&gt;"",IF(Q3_2025[[#This Row],[Stuksprijs]]=Q3_2025[[#This Row],[Artikelprijs]],"Prijs gelijk","Prijs wijkt af"),"")</f>
        <v>Prijs wijkt af</v>
      </c>
      <c r="L401" t="str">
        <f>IF(Q3_2025[[#This Row],[Relatiekorting percentage]]=0,
    "Nvt",
    IF(Q3_2025[[#This Row],[Brutobedrag 2]] &lt; Q3_2025[[#This Row],[Bruto - Rel.korting]],
        "Nee",
        "Ja"))</f>
        <v>Nvt</v>
      </c>
      <c r="M401" s="10">
        <f>IF(Q3_2025[[#This Row],[Artikelprijs]]&lt;&gt;"",Q3_2025[[#This Row],[Artikelprijs]],Q3_2025[[#This Row],[Stuksprijs]])</f>
        <v>106.8625</v>
      </c>
      <c r="N401" s="10">
        <f>Q3_2025[[#This Row],[Besteld]]*Q3_2025[[#This Row],[Prijs 2]]</f>
        <v>106.8625</v>
      </c>
      <c r="O401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401" s="3"/>
      <c r="W401"/>
      <c r="AB401"/>
    </row>
    <row r="402" spans="1:28" x14ac:dyDescent="0.3">
      <c r="A402" t="s">
        <v>755</v>
      </c>
      <c r="B402">
        <v>5021030</v>
      </c>
      <c r="C402" t="s">
        <v>546</v>
      </c>
      <c r="D402">
        <v>1</v>
      </c>
      <c r="E402" s="10">
        <v>175</v>
      </c>
      <c r="F402" s="10">
        <v>175</v>
      </c>
      <c r="G402" s="10">
        <v>175</v>
      </c>
      <c r="H402">
        <v>0</v>
      </c>
      <c r="I402" s="51" t="str">
        <f>_xlfn.XLOOKUP(Q3_2025[[#This Row],[Artikelnr]],Artikel_prijzen[Artnr],Artikel_prijzen[Groep],"")</f>
        <v>Elektra</v>
      </c>
      <c r="J402" s="10">
        <f>_xlfn.XLOOKUP(Q3_2025[[#This Row],[Artikelnr]],Artikel_prijzen[Artnr],Artikel_prijzen[Prijs 2025],"")</f>
        <v>106.8625</v>
      </c>
      <c r="K402" t="str">
        <f>IF(Q3_2025[[#This Row],[Artikelprijs]]&lt;&gt;"",IF(Q3_2025[[#This Row],[Stuksprijs]]=Q3_2025[[#This Row],[Artikelprijs]],"Prijs gelijk","Prijs wijkt af"),"")</f>
        <v>Prijs wijkt af</v>
      </c>
      <c r="L402" t="str">
        <f>IF(Q3_2025[[#This Row],[Relatiekorting percentage]]=0,
    "Nvt",
    IF(Q3_2025[[#This Row],[Brutobedrag 2]] &lt; Q3_2025[[#This Row],[Bruto - Rel.korting]],
        "Nee",
        "Ja"))</f>
        <v>Nvt</v>
      </c>
      <c r="M402" s="10">
        <f>IF(Q3_2025[[#This Row],[Artikelprijs]]&lt;&gt;"",Q3_2025[[#This Row],[Artikelprijs]],Q3_2025[[#This Row],[Stuksprijs]])</f>
        <v>106.8625</v>
      </c>
      <c r="N402" s="10">
        <f>Q3_2025[[#This Row],[Besteld]]*Q3_2025[[#This Row],[Prijs 2]]</f>
        <v>106.8625</v>
      </c>
      <c r="O402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402" s="3"/>
      <c r="W402"/>
      <c r="AB402"/>
    </row>
    <row r="403" spans="1:28" x14ac:dyDescent="0.3">
      <c r="A403" t="s">
        <v>755</v>
      </c>
      <c r="B403">
        <v>5022023</v>
      </c>
      <c r="C403" t="s">
        <v>489</v>
      </c>
      <c r="D403">
        <v>1</v>
      </c>
      <c r="E403" s="10">
        <v>339.47</v>
      </c>
      <c r="F403" s="10">
        <v>339.47</v>
      </c>
      <c r="G403" s="10">
        <v>339.47</v>
      </c>
      <c r="H403">
        <v>0</v>
      </c>
      <c r="I403" s="51" t="str">
        <f>_xlfn.XLOOKUP(Q3_2025[[#This Row],[Artikelnr]],Artikel_prijzen[Artnr],Artikel_prijzen[Groep],"")</f>
        <v>Elektra</v>
      </c>
      <c r="J403" s="10">
        <f>_xlfn.XLOOKUP(Q3_2025[[#This Row],[Artikelnr]],Artikel_prijzen[Artnr],Artikel_prijzen[Prijs 2025],"")</f>
        <v>252.35</v>
      </c>
      <c r="K403" t="str">
        <f>IF(Q3_2025[[#This Row],[Artikelprijs]]&lt;&gt;"",IF(Q3_2025[[#This Row],[Stuksprijs]]=Q3_2025[[#This Row],[Artikelprijs]],"Prijs gelijk","Prijs wijkt af"),"")</f>
        <v>Prijs wijkt af</v>
      </c>
      <c r="L403" t="str">
        <f>IF(Q3_2025[[#This Row],[Relatiekorting percentage]]=0,
    "Nvt",
    IF(Q3_2025[[#This Row],[Brutobedrag 2]] &lt; Q3_2025[[#This Row],[Bruto - Rel.korting]],
        "Nee",
        "Ja"))</f>
        <v>Nvt</v>
      </c>
      <c r="M403" s="10">
        <f>IF(Q3_2025[[#This Row],[Artikelprijs]]&lt;&gt;"",Q3_2025[[#This Row],[Artikelprijs]],Q3_2025[[#This Row],[Stuksprijs]])</f>
        <v>252.35</v>
      </c>
      <c r="N403" s="10">
        <f>Q3_2025[[#This Row],[Besteld]]*Q3_2025[[#This Row],[Prijs 2]]</f>
        <v>252.35</v>
      </c>
      <c r="O403" s="10">
        <f>IF(Q3_2025[[#This Row],[Brutobedrag 2]]&lt;Q3_2025[[#This Row],[Bruto - Rel.korting]],Q3_2025[[#This Row],[Brutobedrag 2]],Q3_2025[[#This Row],[Brutobedrag 2]]*(100-Q3_2025[[#This Row],[Relatiekorting percentage]])/100)</f>
        <v>252.35</v>
      </c>
      <c r="R403" s="3"/>
      <c r="W403"/>
      <c r="AB403"/>
    </row>
    <row r="404" spans="1:28" x14ac:dyDescent="0.3">
      <c r="A404" t="s">
        <v>755</v>
      </c>
      <c r="B404">
        <v>5021030</v>
      </c>
      <c r="C404" t="s">
        <v>546</v>
      </c>
      <c r="D404">
        <v>1</v>
      </c>
      <c r="E404" s="10">
        <v>175</v>
      </c>
      <c r="F404" s="10">
        <v>175</v>
      </c>
      <c r="G404" s="10">
        <v>175</v>
      </c>
      <c r="H404">
        <v>0</v>
      </c>
      <c r="I404" s="51" t="str">
        <f>_xlfn.XLOOKUP(Q3_2025[[#This Row],[Artikelnr]],Artikel_prijzen[Artnr],Artikel_prijzen[Groep],"")</f>
        <v>Elektra</v>
      </c>
      <c r="J404" s="10">
        <f>_xlfn.XLOOKUP(Q3_2025[[#This Row],[Artikelnr]],Artikel_prijzen[Artnr],Artikel_prijzen[Prijs 2025],"")</f>
        <v>106.8625</v>
      </c>
      <c r="K404" t="str">
        <f>IF(Q3_2025[[#This Row],[Artikelprijs]]&lt;&gt;"",IF(Q3_2025[[#This Row],[Stuksprijs]]=Q3_2025[[#This Row],[Artikelprijs]],"Prijs gelijk","Prijs wijkt af"),"")</f>
        <v>Prijs wijkt af</v>
      </c>
      <c r="L404" t="str">
        <f>IF(Q3_2025[[#This Row],[Relatiekorting percentage]]=0,
    "Nvt",
    IF(Q3_2025[[#This Row],[Brutobedrag 2]] &lt; Q3_2025[[#This Row],[Bruto - Rel.korting]],
        "Nee",
        "Ja"))</f>
        <v>Nvt</v>
      </c>
      <c r="M404" s="10">
        <f>IF(Q3_2025[[#This Row],[Artikelprijs]]&lt;&gt;"",Q3_2025[[#This Row],[Artikelprijs]],Q3_2025[[#This Row],[Stuksprijs]])</f>
        <v>106.8625</v>
      </c>
      <c r="N404" s="10">
        <f>Q3_2025[[#This Row],[Besteld]]*Q3_2025[[#This Row],[Prijs 2]]</f>
        <v>106.8625</v>
      </c>
      <c r="O404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404" s="3"/>
      <c r="W404"/>
      <c r="AB404"/>
    </row>
    <row r="405" spans="1:28" x14ac:dyDescent="0.3">
      <c r="A405" t="s">
        <v>755</v>
      </c>
      <c r="B405">
        <v>5021030</v>
      </c>
      <c r="C405" t="s">
        <v>546</v>
      </c>
      <c r="D405">
        <v>1</v>
      </c>
      <c r="E405" s="10">
        <v>175</v>
      </c>
      <c r="F405" s="10">
        <v>175</v>
      </c>
      <c r="G405" s="10">
        <v>175</v>
      </c>
      <c r="H405">
        <v>0</v>
      </c>
      <c r="I405" s="51" t="str">
        <f>_xlfn.XLOOKUP(Q3_2025[[#This Row],[Artikelnr]],Artikel_prijzen[Artnr],Artikel_prijzen[Groep],"")</f>
        <v>Elektra</v>
      </c>
      <c r="J405" s="10">
        <f>_xlfn.XLOOKUP(Q3_2025[[#This Row],[Artikelnr]],Artikel_prijzen[Artnr],Artikel_prijzen[Prijs 2025],"")</f>
        <v>106.8625</v>
      </c>
      <c r="K405" t="str">
        <f>IF(Q3_2025[[#This Row],[Artikelprijs]]&lt;&gt;"",IF(Q3_2025[[#This Row],[Stuksprijs]]=Q3_2025[[#This Row],[Artikelprijs]],"Prijs gelijk","Prijs wijkt af"),"")</f>
        <v>Prijs wijkt af</v>
      </c>
      <c r="L405" t="str">
        <f>IF(Q3_2025[[#This Row],[Relatiekorting percentage]]=0,
    "Nvt",
    IF(Q3_2025[[#This Row],[Brutobedrag 2]] &lt; Q3_2025[[#This Row],[Bruto - Rel.korting]],
        "Nee",
        "Ja"))</f>
        <v>Nvt</v>
      </c>
      <c r="M405" s="10">
        <f>IF(Q3_2025[[#This Row],[Artikelprijs]]&lt;&gt;"",Q3_2025[[#This Row],[Artikelprijs]],Q3_2025[[#This Row],[Stuksprijs]])</f>
        <v>106.8625</v>
      </c>
      <c r="N405" s="10">
        <f>Q3_2025[[#This Row],[Besteld]]*Q3_2025[[#This Row],[Prijs 2]]</f>
        <v>106.8625</v>
      </c>
      <c r="O405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405" s="3"/>
      <c r="W405"/>
      <c r="AB405"/>
    </row>
    <row r="406" spans="1:28" x14ac:dyDescent="0.3">
      <c r="A406" t="s">
        <v>755</v>
      </c>
      <c r="B406">
        <v>5021030</v>
      </c>
      <c r="C406" t="s">
        <v>546</v>
      </c>
      <c r="D406">
        <v>1</v>
      </c>
      <c r="E406" s="10">
        <v>175</v>
      </c>
      <c r="F406" s="10">
        <v>175</v>
      </c>
      <c r="G406" s="10">
        <v>175</v>
      </c>
      <c r="H406">
        <v>0</v>
      </c>
      <c r="I406" s="51" t="str">
        <f>_xlfn.XLOOKUP(Q3_2025[[#This Row],[Artikelnr]],Artikel_prijzen[Artnr],Artikel_prijzen[Groep],"")</f>
        <v>Elektra</v>
      </c>
      <c r="J406" s="10">
        <f>_xlfn.XLOOKUP(Q3_2025[[#This Row],[Artikelnr]],Artikel_prijzen[Artnr],Artikel_prijzen[Prijs 2025],"")</f>
        <v>106.8625</v>
      </c>
      <c r="K406" t="str">
        <f>IF(Q3_2025[[#This Row],[Artikelprijs]]&lt;&gt;"",IF(Q3_2025[[#This Row],[Stuksprijs]]=Q3_2025[[#This Row],[Artikelprijs]],"Prijs gelijk","Prijs wijkt af"),"")</f>
        <v>Prijs wijkt af</v>
      </c>
      <c r="L406" t="str">
        <f>IF(Q3_2025[[#This Row],[Relatiekorting percentage]]=0,
    "Nvt",
    IF(Q3_2025[[#This Row],[Brutobedrag 2]] &lt; Q3_2025[[#This Row],[Bruto - Rel.korting]],
        "Nee",
        "Ja"))</f>
        <v>Nvt</v>
      </c>
      <c r="M406" s="10">
        <f>IF(Q3_2025[[#This Row],[Artikelprijs]]&lt;&gt;"",Q3_2025[[#This Row],[Artikelprijs]],Q3_2025[[#This Row],[Stuksprijs]])</f>
        <v>106.8625</v>
      </c>
      <c r="N406" s="10">
        <f>Q3_2025[[#This Row],[Besteld]]*Q3_2025[[#This Row],[Prijs 2]]</f>
        <v>106.8625</v>
      </c>
      <c r="O406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406" s="3"/>
      <c r="W406"/>
      <c r="AB406"/>
    </row>
    <row r="407" spans="1:28" x14ac:dyDescent="0.3">
      <c r="A407" t="s">
        <v>755</v>
      </c>
      <c r="B407">
        <v>5021030</v>
      </c>
      <c r="C407" t="s">
        <v>546</v>
      </c>
      <c r="D407">
        <v>1</v>
      </c>
      <c r="E407" s="10">
        <v>175</v>
      </c>
      <c r="F407" s="10">
        <v>175</v>
      </c>
      <c r="G407" s="10">
        <v>175</v>
      </c>
      <c r="H407">
        <v>0</v>
      </c>
      <c r="I407" s="51" t="str">
        <f>_xlfn.XLOOKUP(Q3_2025[[#This Row],[Artikelnr]],Artikel_prijzen[Artnr],Artikel_prijzen[Groep],"")</f>
        <v>Elektra</v>
      </c>
      <c r="J407" s="10">
        <f>_xlfn.XLOOKUP(Q3_2025[[#This Row],[Artikelnr]],Artikel_prijzen[Artnr],Artikel_prijzen[Prijs 2025],"")</f>
        <v>106.8625</v>
      </c>
      <c r="K407" t="str">
        <f>IF(Q3_2025[[#This Row],[Artikelprijs]]&lt;&gt;"",IF(Q3_2025[[#This Row],[Stuksprijs]]=Q3_2025[[#This Row],[Artikelprijs]],"Prijs gelijk","Prijs wijkt af"),"")</f>
        <v>Prijs wijkt af</v>
      </c>
      <c r="L407" t="str">
        <f>IF(Q3_2025[[#This Row],[Relatiekorting percentage]]=0,
    "Nvt",
    IF(Q3_2025[[#This Row],[Brutobedrag 2]] &lt; Q3_2025[[#This Row],[Bruto - Rel.korting]],
        "Nee",
        "Ja"))</f>
        <v>Nvt</v>
      </c>
      <c r="M407" s="10">
        <f>IF(Q3_2025[[#This Row],[Artikelprijs]]&lt;&gt;"",Q3_2025[[#This Row],[Artikelprijs]],Q3_2025[[#This Row],[Stuksprijs]])</f>
        <v>106.8625</v>
      </c>
      <c r="N407" s="10">
        <f>Q3_2025[[#This Row],[Besteld]]*Q3_2025[[#This Row],[Prijs 2]]</f>
        <v>106.8625</v>
      </c>
      <c r="O407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407" s="3"/>
      <c r="W407"/>
      <c r="AB407"/>
    </row>
    <row r="408" spans="1:28" x14ac:dyDescent="0.3">
      <c r="A408" t="s">
        <v>755</v>
      </c>
      <c r="B408">
        <v>5022030</v>
      </c>
      <c r="C408" t="s">
        <v>500</v>
      </c>
      <c r="D408">
        <v>1</v>
      </c>
      <c r="E408" s="10">
        <v>560.49</v>
      </c>
      <c r="F408" s="10">
        <v>560.49</v>
      </c>
      <c r="G408" s="10">
        <v>560.49</v>
      </c>
      <c r="H408">
        <v>0</v>
      </c>
      <c r="I408" s="51" t="str">
        <f>_xlfn.XLOOKUP(Q3_2025[[#This Row],[Artikelnr]],Artikel_prijzen[Artnr],Artikel_prijzen[Groep],"")</f>
        <v>Elektra</v>
      </c>
      <c r="J408" s="10">
        <f>_xlfn.XLOOKUP(Q3_2025[[#This Row],[Artikelnr]],Artikel_prijzen[Artnr],Artikel_prijzen[Prijs 2025],"")</f>
        <v>386.25</v>
      </c>
      <c r="K408" t="str">
        <f>IF(Q3_2025[[#This Row],[Artikelprijs]]&lt;&gt;"",IF(Q3_2025[[#This Row],[Stuksprijs]]=Q3_2025[[#This Row],[Artikelprijs]],"Prijs gelijk","Prijs wijkt af"),"")</f>
        <v>Prijs wijkt af</v>
      </c>
      <c r="L408" t="str">
        <f>IF(Q3_2025[[#This Row],[Relatiekorting percentage]]=0,
    "Nvt",
    IF(Q3_2025[[#This Row],[Brutobedrag 2]] &lt; Q3_2025[[#This Row],[Bruto - Rel.korting]],
        "Nee",
        "Ja"))</f>
        <v>Nvt</v>
      </c>
      <c r="M408" s="10">
        <f>IF(Q3_2025[[#This Row],[Artikelprijs]]&lt;&gt;"",Q3_2025[[#This Row],[Artikelprijs]],Q3_2025[[#This Row],[Stuksprijs]])</f>
        <v>386.25</v>
      </c>
      <c r="N408" s="10">
        <f>Q3_2025[[#This Row],[Besteld]]*Q3_2025[[#This Row],[Prijs 2]]</f>
        <v>386.25</v>
      </c>
      <c r="O408" s="10">
        <f>IF(Q3_2025[[#This Row],[Brutobedrag 2]]&lt;Q3_2025[[#This Row],[Bruto - Rel.korting]],Q3_2025[[#This Row],[Brutobedrag 2]],Q3_2025[[#This Row],[Brutobedrag 2]]*(100-Q3_2025[[#This Row],[Relatiekorting percentage]])/100)</f>
        <v>386.25</v>
      </c>
      <c r="R408" s="3"/>
      <c r="W408"/>
      <c r="AB408"/>
    </row>
    <row r="409" spans="1:28" x14ac:dyDescent="0.3">
      <c r="A409" t="s">
        <v>755</v>
      </c>
      <c r="B409">
        <v>5021030</v>
      </c>
      <c r="C409" t="s">
        <v>546</v>
      </c>
      <c r="D409">
        <v>1</v>
      </c>
      <c r="E409" s="10">
        <v>175</v>
      </c>
      <c r="F409" s="10">
        <v>175</v>
      </c>
      <c r="G409" s="10">
        <v>175</v>
      </c>
      <c r="H409">
        <v>0</v>
      </c>
      <c r="I409" s="51" t="str">
        <f>_xlfn.XLOOKUP(Q3_2025[[#This Row],[Artikelnr]],Artikel_prijzen[Artnr],Artikel_prijzen[Groep],"")</f>
        <v>Elektra</v>
      </c>
      <c r="J409" s="10">
        <f>_xlfn.XLOOKUP(Q3_2025[[#This Row],[Artikelnr]],Artikel_prijzen[Artnr],Artikel_prijzen[Prijs 2025],"")</f>
        <v>106.8625</v>
      </c>
      <c r="K409" t="str">
        <f>IF(Q3_2025[[#This Row],[Artikelprijs]]&lt;&gt;"",IF(Q3_2025[[#This Row],[Stuksprijs]]=Q3_2025[[#This Row],[Artikelprijs]],"Prijs gelijk","Prijs wijkt af"),"")</f>
        <v>Prijs wijkt af</v>
      </c>
      <c r="L409" t="str">
        <f>IF(Q3_2025[[#This Row],[Relatiekorting percentage]]=0,
    "Nvt",
    IF(Q3_2025[[#This Row],[Brutobedrag 2]] &lt; Q3_2025[[#This Row],[Bruto - Rel.korting]],
        "Nee",
        "Ja"))</f>
        <v>Nvt</v>
      </c>
      <c r="M409" s="10">
        <f>IF(Q3_2025[[#This Row],[Artikelprijs]]&lt;&gt;"",Q3_2025[[#This Row],[Artikelprijs]],Q3_2025[[#This Row],[Stuksprijs]])</f>
        <v>106.8625</v>
      </c>
      <c r="N409" s="10">
        <f>Q3_2025[[#This Row],[Besteld]]*Q3_2025[[#This Row],[Prijs 2]]</f>
        <v>106.8625</v>
      </c>
      <c r="O409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409" s="3"/>
      <c r="W409"/>
      <c r="AB409"/>
    </row>
    <row r="410" spans="1:28" x14ac:dyDescent="0.3">
      <c r="A410" t="s">
        <v>755</v>
      </c>
      <c r="B410">
        <v>5022046</v>
      </c>
      <c r="C410" t="s">
        <v>554</v>
      </c>
      <c r="D410">
        <v>1</v>
      </c>
      <c r="E410" s="10">
        <v>416.72</v>
      </c>
      <c r="F410" s="10">
        <v>416.72</v>
      </c>
      <c r="G410" s="10">
        <v>416.72</v>
      </c>
      <c r="H410">
        <v>0</v>
      </c>
      <c r="I410" s="51" t="str">
        <f>_xlfn.XLOOKUP(Q3_2025[[#This Row],[Artikelnr]],Artikel_prijzen[Artnr],Artikel_prijzen[Groep],"")</f>
        <v>Elektra</v>
      </c>
      <c r="J410" s="10">
        <f>_xlfn.XLOOKUP(Q3_2025[[#This Row],[Artikelnr]],Artikel_prijzen[Artnr],Artikel_prijzen[Prijs 2025],"")</f>
        <v>329.6</v>
      </c>
      <c r="K410" t="str">
        <f>IF(Q3_2025[[#This Row],[Artikelprijs]]&lt;&gt;"",IF(Q3_2025[[#This Row],[Stuksprijs]]=Q3_2025[[#This Row],[Artikelprijs]],"Prijs gelijk","Prijs wijkt af"),"")</f>
        <v>Prijs wijkt af</v>
      </c>
      <c r="L410" t="str">
        <f>IF(Q3_2025[[#This Row],[Relatiekorting percentage]]=0,
    "Nvt",
    IF(Q3_2025[[#This Row],[Brutobedrag 2]] &lt; Q3_2025[[#This Row],[Bruto - Rel.korting]],
        "Nee",
        "Ja"))</f>
        <v>Nvt</v>
      </c>
      <c r="M410" s="10">
        <f>IF(Q3_2025[[#This Row],[Artikelprijs]]&lt;&gt;"",Q3_2025[[#This Row],[Artikelprijs]],Q3_2025[[#This Row],[Stuksprijs]])</f>
        <v>329.6</v>
      </c>
      <c r="N410" s="10">
        <f>Q3_2025[[#This Row],[Besteld]]*Q3_2025[[#This Row],[Prijs 2]]</f>
        <v>329.6</v>
      </c>
      <c r="O410" s="10">
        <f>IF(Q3_2025[[#This Row],[Brutobedrag 2]]&lt;Q3_2025[[#This Row],[Bruto - Rel.korting]],Q3_2025[[#This Row],[Brutobedrag 2]],Q3_2025[[#This Row],[Brutobedrag 2]]*(100-Q3_2025[[#This Row],[Relatiekorting percentage]])/100)</f>
        <v>329.6</v>
      </c>
      <c r="R410" s="3"/>
      <c r="W410"/>
      <c r="AB410"/>
    </row>
    <row r="411" spans="1:28" x14ac:dyDescent="0.3">
      <c r="A411" t="s">
        <v>755</v>
      </c>
      <c r="B411">
        <v>5021030</v>
      </c>
      <c r="C411" t="s">
        <v>546</v>
      </c>
      <c r="D411">
        <v>1</v>
      </c>
      <c r="E411" s="10">
        <v>175</v>
      </c>
      <c r="F411" s="10">
        <v>175</v>
      </c>
      <c r="G411" s="10">
        <v>175</v>
      </c>
      <c r="H411">
        <v>0</v>
      </c>
      <c r="I411" s="51" t="str">
        <f>_xlfn.XLOOKUP(Q3_2025[[#This Row],[Artikelnr]],Artikel_prijzen[Artnr],Artikel_prijzen[Groep],"")</f>
        <v>Elektra</v>
      </c>
      <c r="J411" s="10">
        <f>_xlfn.XLOOKUP(Q3_2025[[#This Row],[Artikelnr]],Artikel_prijzen[Artnr],Artikel_prijzen[Prijs 2025],"")</f>
        <v>106.8625</v>
      </c>
      <c r="K411" t="str">
        <f>IF(Q3_2025[[#This Row],[Artikelprijs]]&lt;&gt;"",IF(Q3_2025[[#This Row],[Stuksprijs]]=Q3_2025[[#This Row],[Artikelprijs]],"Prijs gelijk","Prijs wijkt af"),"")</f>
        <v>Prijs wijkt af</v>
      </c>
      <c r="L411" t="str">
        <f>IF(Q3_2025[[#This Row],[Relatiekorting percentage]]=0,
    "Nvt",
    IF(Q3_2025[[#This Row],[Brutobedrag 2]] &lt; Q3_2025[[#This Row],[Bruto - Rel.korting]],
        "Nee",
        "Ja"))</f>
        <v>Nvt</v>
      </c>
      <c r="M411" s="10">
        <f>IF(Q3_2025[[#This Row],[Artikelprijs]]&lt;&gt;"",Q3_2025[[#This Row],[Artikelprijs]],Q3_2025[[#This Row],[Stuksprijs]])</f>
        <v>106.8625</v>
      </c>
      <c r="N411" s="10">
        <f>Q3_2025[[#This Row],[Besteld]]*Q3_2025[[#This Row],[Prijs 2]]</f>
        <v>106.8625</v>
      </c>
      <c r="O411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411" s="3"/>
      <c r="W411"/>
      <c r="AB411"/>
    </row>
    <row r="412" spans="1:28" x14ac:dyDescent="0.3">
      <c r="A412" t="s">
        <v>755</v>
      </c>
      <c r="B412">
        <v>5022048</v>
      </c>
      <c r="C412" t="s">
        <v>578</v>
      </c>
      <c r="D412">
        <v>1</v>
      </c>
      <c r="E412" s="10">
        <v>521.69000000000005</v>
      </c>
      <c r="F412" s="10">
        <v>521.69000000000005</v>
      </c>
      <c r="G412" s="10">
        <v>521.69000000000005</v>
      </c>
      <c r="H412">
        <v>0</v>
      </c>
      <c r="I412" s="51" t="str">
        <f>_xlfn.XLOOKUP(Q3_2025[[#This Row],[Artikelnr]],Artikel_prijzen[Artnr],Artikel_prijzen[Groep],"")</f>
        <v>Elektra</v>
      </c>
      <c r="J412" s="10">
        <f>_xlfn.XLOOKUP(Q3_2025[[#This Row],[Artikelnr]],Artikel_prijzen[Artnr],Artikel_prijzen[Prijs 2025],"")</f>
        <v>417.15</v>
      </c>
      <c r="K412" t="str">
        <f>IF(Q3_2025[[#This Row],[Artikelprijs]]&lt;&gt;"",IF(Q3_2025[[#This Row],[Stuksprijs]]=Q3_2025[[#This Row],[Artikelprijs]],"Prijs gelijk","Prijs wijkt af"),"")</f>
        <v>Prijs wijkt af</v>
      </c>
      <c r="L412" t="str">
        <f>IF(Q3_2025[[#This Row],[Relatiekorting percentage]]=0,
    "Nvt",
    IF(Q3_2025[[#This Row],[Brutobedrag 2]] &lt; Q3_2025[[#This Row],[Bruto - Rel.korting]],
        "Nee",
        "Ja"))</f>
        <v>Nvt</v>
      </c>
      <c r="M412" s="10">
        <f>IF(Q3_2025[[#This Row],[Artikelprijs]]&lt;&gt;"",Q3_2025[[#This Row],[Artikelprijs]],Q3_2025[[#This Row],[Stuksprijs]])</f>
        <v>417.15</v>
      </c>
      <c r="N412" s="10">
        <f>Q3_2025[[#This Row],[Besteld]]*Q3_2025[[#This Row],[Prijs 2]]</f>
        <v>417.15</v>
      </c>
      <c r="O412" s="10">
        <f>IF(Q3_2025[[#This Row],[Brutobedrag 2]]&lt;Q3_2025[[#This Row],[Bruto - Rel.korting]],Q3_2025[[#This Row],[Brutobedrag 2]],Q3_2025[[#This Row],[Brutobedrag 2]]*(100-Q3_2025[[#This Row],[Relatiekorting percentage]])/100)</f>
        <v>417.15</v>
      </c>
      <c r="R412" s="3"/>
      <c r="W412"/>
      <c r="AB412"/>
    </row>
    <row r="413" spans="1:28" x14ac:dyDescent="0.3">
      <c r="A413" t="s">
        <v>755</v>
      </c>
      <c r="B413">
        <v>5020001</v>
      </c>
      <c r="C413" t="s">
        <v>46</v>
      </c>
      <c r="D413">
        <v>1</v>
      </c>
      <c r="E413" s="10">
        <v>29.35</v>
      </c>
      <c r="F413" s="10">
        <v>29.35</v>
      </c>
      <c r="G413" s="10">
        <v>29.35</v>
      </c>
      <c r="H413">
        <v>0</v>
      </c>
      <c r="I413" s="51" t="str">
        <f>_xlfn.XLOOKUP(Q3_2025[[#This Row],[Artikelnr]],Artikel_prijzen[Artnr],Artikel_prijzen[Groep],"")</f>
        <v/>
      </c>
      <c r="J413" s="10" t="str">
        <f>_xlfn.XLOOKUP(Q3_2025[[#This Row],[Artikelnr]],Artikel_prijzen[Artnr],Artikel_prijzen[Prijs 2025],"")</f>
        <v/>
      </c>
      <c r="K413" t="str">
        <f>IF(Q3_2025[[#This Row],[Artikelprijs]]&lt;&gt;"",IF(Q3_2025[[#This Row],[Stuksprijs]]=Q3_2025[[#This Row],[Artikelprijs]],"Prijs gelijk","Prijs wijkt af"),"")</f>
        <v/>
      </c>
      <c r="L413" t="str">
        <f>IF(Q3_2025[[#This Row],[Relatiekorting percentage]]=0,
    "Nvt",
    IF(Q3_2025[[#This Row],[Brutobedrag 2]] &lt; Q3_2025[[#This Row],[Bruto - Rel.korting]],
        "Nee",
        "Ja"))</f>
        <v>Nvt</v>
      </c>
      <c r="M413" s="10">
        <f>IF(Q3_2025[[#This Row],[Artikelprijs]]&lt;&gt;"",Q3_2025[[#This Row],[Artikelprijs]],Q3_2025[[#This Row],[Stuksprijs]])</f>
        <v>29.35</v>
      </c>
      <c r="N413" s="10">
        <f>Q3_2025[[#This Row],[Besteld]]*Q3_2025[[#This Row],[Prijs 2]]</f>
        <v>29.35</v>
      </c>
      <c r="O413" s="10">
        <f>IF(Q3_2025[[#This Row],[Brutobedrag 2]]&lt;Q3_2025[[#This Row],[Bruto - Rel.korting]],Q3_2025[[#This Row],[Brutobedrag 2]],Q3_2025[[#This Row],[Brutobedrag 2]]*(100-Q3_2025[[#This Row],[Relatiekorting percentage]])/100)</f>
        <v>29.35</v>
      </c>
      <c r="R413" s="3"/>
      <c r="W413"/>
      <c r="AB413"/>
    </row>
    <row r="414" spans="1:28" x14ac:dyDescent="0.3">
      <c r="A414" t="s">
        <v>755</v>
      </c>
      <c r="B414">
        <v>5020002</v>
      </c>
      <c r="C414" t="s">
        <v>56</v>
      </c>
      <c r="D414">
        <v>1</v>
      </c>
      <c r="E414" s="10">
        <v>39.65</v>
      </c>
      <c r="F414" s="10">
        <v>39.65</v>
      </c>
      <c r="G414" s="10">
        <v>39.65</v>
      </c>
      <c r="H414">
        <v>0</v>
      </c>
      <c r="I414" s="51" t="str">
        <f>_xlfn.XLOOKUP(Q3_2025[[#This Row],[Artikelnr]],Artikel_prijzen[Artnr],Artikel_prijzen[Groep],"")</f>
        <v/>
      </c>
      <c r="J414" s="10" t="str">
        <f>_xlfn.XLOOKUP(Q3_2025[[#This Row],[Artikelnr]],Artikel_prijzen[Artnr],Artikel_prijzen[Prijs 2025],"")</f>
        <v/>
      </c>
      <c r="K414" t="str">
        <f>IF(Q3_2025[[#This Row],[Artikelprijs]]&lt;&gt;"",IF(Q3_2025[[#This Row],[Stuksprijs]]=Q3_2025[[#This Row],[Artikelprijs]],"Prijs gelijk","Prijs wijkt af"),"")</f>
        <v/>
      </c>
      <c r="L414" t="str">
        <f>IF(Q3_2025[[#This Row],[Relatiekorting percentage]]=0,
    "Nvt",
    IF(Q3_2025[[#This Row],[Brutobedrag 2]] &lt; Q3_2025[[#This Row],[Bruto - Rel.korting]],
        "Nee",
        "Ja"))</f>
        <v>Nvt</v>
      </c>
      <c r="M414" s="10">
        <f>IF(Q3_2025[[#This Row],[Artikelprijs]]&lt;&gt;"",Q3_2025[[#This Row],[Artikelprijs]],Q3_2025[[#This Row],[Stuksprijs]])</f>
        <v>39.65</v>
      </c>
      <c r="N414" s="10">
        <f>Q3_2025[[#This Row],[Besteld]]*Q3_2025[[#This Row],[Prijs 2]]</f>
        <v>39.65</v>
      </c>
      <c r="O414" s="10">
        <f>IF(Q3_2025[[#This Row],[Brutobedrag 2]]&lt;Q3_2025[[#This Row],[Bruto - Rel.korting]],Q3_2025[[#This Row],[Brutobedrag 2]],Q3_2025[[#This Row],[Brutobedrag 2]]*(100-Q3_2025[[#This Row],[Relatiekorting percentage]])/100)</f>
        <v>39.65</v>
      </c>
      <c r="R414" s="3"/>
      <c r="W414"/>
      <c r="AB414"/>
    </row>
    <row r="415" spans="1:28" x14ac:dyDescent="0.3">
      <c r="A415" t="s">
        <v>755</v>
      </c>
      <c r="B415">
        <v>5021030</v>
      </c>
      <c r="C415" t="s">
        <v>546</v>
      </c>
      <c r="D415">
        <v>1</v>
      </c>
      <c r="E415" s="10">
        <v>175</v>
      </c>
      <c r="F415" s="10">
        <v>175</v>
      </c>
      <c r="G415" s="10">
        <v>175</v>
      </c>
      <c r="H415">
        <v>0</v>
      </c>
      <c r="I415" s="51" t="str">
        <f>_xlfn.XLOOKUP(Q3_2025[[#This Row],[Artikelnr]],Artikel_prijzen[Artnr],Artikel_prijzen[Groep],"")</f>
        <v>Elektra</v>
      </c>
      <c r="J415" s="10">
        <f>_xlfn.XLOOKUP(Q3_2025[[#This Row],[Artikelnr]],Artikel_prijzen[Artnr],Artikel_prijzen[Prijs 2025],"")</f>
        <v>106.8625</v>
      </c>
      <c r="K415" t="str">
        <f>IF(Q3_2025[[#This Row],[Artikelprijs]]&lt;&gt;"",IF(Q3_2025[[#This Row],[Stuksprijs]]=Q3_2025[[#This Row],[Artikelprijs]],"Prijs gelijk","Prijs wijkt af"),"")</f>
        <v>Prijs wijkt af</v>
      </c>
      <c r="L415" t="str">
        <f>IF(Q3_2025[[#This Row],[Relatiekorting percentage]]=0,
    "Nvt",
    IF(Q3_2025[[#This Row],[Brutobedrag 2]] &lt; Q3_2025[[#This Row],[Bruto - Rel.korting]],
        "Nee",
        "Ja"))</f>
        <v>Nvt</v>
      </c>
      <c r="M415" s="10">
        <f>IF(Q3_2025[[#This Row],[Artikelprijs]]&lt;&gt;"",Q3_2025[[#This Row],[Artikelprijs]],Q3_2025[[#This Row],[Stuksprijs]])</f>
        <v>106.8625</v>
      </c>
      <c r="N415" s="10">
        <f>Q3_2025[[#This Row],[Besteld]]*Q3_2025[[#This Row],[Prijs 2]]</f>
        <v>106.8625</v>
      </c>
      <c r="O415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415" s="3"/>
      <c r="W415"/>
      <c r="AB415"/>
    </row>
    <row r="416" spans="1:28" x14ac:dyDescent="0.3">
      <c r="A416" t="s">
        <v>755</v>
      </c>
      <c r="B416">
        <v>5022032</v>
      </c>
      <c r="C416" t="s">
        <v>503</v>
      </c>
      <c r="D416">
        <v>1</v>
      </c>
      <c r="E416" s="10">
        <v>690.67</v>
      </c>
      <c r="F416" s="10">
        <v>690.67</v>
      </c>
      <c r="G416" s="10">
        <v>690.67</v>
      </c>
      <c r="H416">
        <v>0</v>
      </c>
      <c r="I416" s="51" t="str">
        <f>_xlfn.XLOOKUP(Q3_2025[[#This Row],[Artikelnr]],Artikel_prijzen[Artnr],Artikel_prijzen[Groep],"")</f>
        <v>Elektra</v>
      </c>
      <c r="J416" s="10">
        <f>_xlfn.XLOOKUP(Q3_2025[[#This Row],[Artikelnr]],Artikel_prijzen[Artnr],Artikel_prijzen[Prijs 2025],"")</f>
        <v>458.35</v>
      </c>
      <c r="K416" t="str">
        <f>IF(Q3_2025[[#This Row],[Artikelprijs]]&lt;&gt;"",IF(Q3_2025[[#This Row],[Stuksprijs]]=Q3_2025[[#This Row],[Artikelprijs]],"Prijs gelijk","Prijs wijkt af"),"")</f>
        <v>Prijs wijkt af</v>
      </c>
      <c r="L416" t="str">
        <f>IF(Q3_2025[[#This Row],[Relatiekorting percentage]]=0,
    "Nvt",
    IF(Q3_2025[[#This Row],[Brutobedrag 2]] &lt; Q3_2025[[#This Row],[Bruto - Rel.korting]],
        "Nee",
        "Ja"))</f>
        <v>Nvt</v>
      </c>
      <c r="M416" s="10">
        <f>IF(Q3_2025[[#This Row],[Artikelprijs]]&lt;&gt;"",Q3_2025[[#This Row],[Artikelprijs]],Q3_2025[[#This Row],[Stuksprijs]])</f>
        <v>458.35</v>
      </c>
      <c r="N416" s="10">
        <f>Q3_2025[[#This Row],[Besteld]]*Q3_2025[[#This Row],[Prijs 2]]</f>
        <v>458.35</v>
      </c>
      <c r="O416" s="10">
        <f>IF(Q3_2025[[#This Row],[Brutobedrag 2]]&lt;Q3_2025[[#This Row],[Bruto - Rel.korting]],Q3_2025[[#This Row],[Brutobedrag 2]],Q3_2025[[#This Row],[Brutobedrag 2]]*(100-Q3_2025[[#This Row],[Relatiekorting percentage]])/100)</f>
        <v>458.35</v>
      </c>
      <c r="R416" s="3"/>
      <c r="W416"/>
      <c r="AB416"/>
    </row>
    <row r="417" spans="1:28" x14ac:dyDescent="0.3">
      <c r="A417" t="s">
        <v>755</v>
      </c>
      <c r="B417">
        <v>5021030</v>
      </c>
      <c r="C417" t="s">
        <v>546</v>
      </c>
      <c r="D417">
        <v>1</v>
      </c>
      <c r="E417" s="10">
        <v>175</v>
      </c>
      <c r="F417" s="10">
        <v>175</v>
      </c>
      <c r="G417" s="10">
        <v>175</v>
      </c>
      <c r="H417">
        <v>0</v>
      </c>
      <c r="I417" s="51" t="str">
        <f>_xlfn.XLOOKUP(Q3_2025[[#This Row],[Artikelnr]],Artikel_prijzen[Artnr],Artikel_prijzen[Groep],"")</f>
        <v>Elektra</v>
      </c>
      <c r="J417" s="10">
        <f>_xlfn.XLOOKUP(Q3_2025[[#This Row],[Artikelnr]],Artikel_prijzen[Artnr],Artikel_prijzen[Prijs 2025],"")</f>
        <v>106.8625</v>
      </c>
      <c r="K417" t="str">
        <f>IF(Q3_2025[[#This Row],[Artikelprijs]]&lt;&gt;"",IF(Q3_2025[[#This Row],[Stuksprijs]]=Q3_2025[[#This Row],[Artikelprijs]],"Prijs gelijk","Prijs wijkt af"),"")</f>
        <v>Prijs wijkt af</v>
      </c>
      <c r="L417" t="str">
        <f>IF(Q3_2025[[#This Row],[Relatiekorting percentage]]=0,
    "Nvt",
    IF(Q3_2025[[#This Row],[Brutobedrag 2]] &lt; Q3_2025[[#This Row],[Bruto - Rel.korting]],
        "Nee",
        "Ja"))</f>
        <v>Nvt</v>
      </c>
      <c r="M417" s="10">
        <f>IF(Q3_2025[[#This Row],[Artikelprijs]]&lt;&gt;"",Q3_2025[[#This Row],[Artikelprijs]],Q3_2025[[#This Row],[Stuksprijs]])</f>
        <v>106.8625</v>
      </c>
      <c r="N417" s="10">
        <f>Q3_2025[[#This Row],[Besteld]]*Q3_2025[[#This Row],[Prijs 2]]</f>
        <v>106.8625</v>
      </c>
      <c r="O417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417" s="3"/>
      <c r="W417"/>
      <c r="AB417"/>
    </row>
    <row r="418" spans="1:28" x14ac:dyDescent="0.3">
      <c r="A418" t="s">
        <v>755</v>
      </c>
      <c r="B418">
        <v>5021030</v>
      </c>
      <c r="C418" t="s">
        <v>546</v>
      </c>
      <c r="D418">
        <v>1</v>
      </c>
      <c r="E418" s="10">
        <v>175</v>
      </c>
      <c r="F418" s="10">
        <v>175</v>
      </c>
      <c r="G418" s="10">
        <v>175</v>
      </c>
      <c r="H418">
        <v>0</v>
      </c>
      <c r="I418" s="51" t="str">
        <f>_xlfn.XLOOKUP(Q3_2025[[#This Row],[Artikelnr]],Artikel_prijzen[Artnr],Artikel_prijzen[Groep],"")</f>
        <v>Elektra</v>
      </c>
      <c r="J418" s="10">
        <f>_xlfn.XLOOKUP(Q3_2025[[#This Row],[Artikelnr]],Artikel_prijzen[Artnr],Artikel_prijzen[Prijs 2025],"")</f>
        <v>106.8625</v>
      </c>
      <c r="K418" t="str">
        <f>IF(Q3_2025[[#This Row],[Artikelprijs]]&lt;&gt;"",IF(Q3_2025[[#This Row],[Stuksprijs]]=Q3_2025[[#This Row],[Artikelprijs]],"Prijs gelijk","Prijs wijkt af"),"")</f>
        <v>Prijs wijkt af</v>
      </c>
      <c r="L418" t="str">
        <f>IF(Q3_2025[[#This Row],[Relatiekorting percentage]]=0,
    "Nvt",
    IF(Q3_2025[[#This Row],[Brutobedrag 2]] &lt; Q3_2025[[#This Row],[Bruto - Rel.korting]],
        "Nee",
        "Ja"))</f>
        <v>Nvt</v>
      </c>
      <c r="M418" s="10">
        <f>IF(Q3_2025[[#This Row],[Artikelprijs]]&lt;&gt;"",Q3_2025[[#This Row],[Artikelprijs]],Q3_2025[[#This Row],[Stuksprijs]])</f>
        <v>106.8625</v>
      </c>
      <c r="N418" s="10">
        <f>Q3_2025[[#This Row],[Besteld]]*Q3_2025[[#This Row],[Prijs 2]]</f>
        <v>106.8625</v>
      </c>
      <c r="O418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418" s="3"/>
      <c r="W418"/>
      <c r="AB418"/>
    </row>
    <row r="419" spans="1:28" x14ac:dyDescent="0.3">
      <c r="A419" t="s">
        <v>755</v>
      </c>
      <c r="B419">
        <v>5022032</v>
      </c>
      <c r="C419" t="s">
        <v>503</v>
      </c>
      <c r="D419">
        <v>1</v>
      </c>
      <c r="E419" s="10">
        <v>690.67</v>
      </c>
      <c r="F419" s="10">
        <v>690.67</v>
      </c>
      <c r="G419" s="10">
        <v>690.67</v>
      </c>
      <c r="H419">
        <v>0</v>
      </c>
      <c r="I419" s="51" t="str">
        <f>_xlfn.XLOOKUP(Q3_2025[[#This Row],[Artikelnr]],Artikel_prijzen[Artnr],Artikel_prijzen[Groep],"")</f>
        <v>Elektra</v>
      </c>
      <c r="J419" s="10">
        <f>_xlfn.XLOOKUP(Q3_2025[[#This Row],[Artikelnr]],Artikel_prijzen[Artnr],Artikel_prijzen[Prijs 2025],"")</f>
        <v>458.35</v>
      </c>
      <c r="K419" t="str">
        <f>IF(Q3_2025[[#This Row],[Artikelprijs]]&lt;&gt;"",IF(Q3_2025[[#This Row],[Stuksprijs]]=Q3_2025[[#This Row],[Artikelprijs]],"Prijs gelijk","Prijs wijkt af"),"")</f>
        <v>Prijs wijkt af</v>
      </c>
      <c r="L419" t="str">
        <f>IF(Q3_2025[[#This Row],[Relatiekorting percentage]]=0,
    "Nvt",
    IF(Q3_2025[[#This Row],[Brutobedrag 2]] &lt; Q3_2025[[#This Row],[Bruto - Rel.korting]],
        "Nee",
        "Ja"))</f>
        <v>Nvt</v>
      </c>
      <c r="M419" s="10">
        <f>IF(Q3_2025[[#This Row],[Artikelprijs]]&lt;&gt;"",Q3_2025[[#This Row],[Artikelprijs]],Q3_2025[[#This Row],[Stuksprijs]])</f>
        <v>458.35</v>
      </c>
      <c r="N419" s="10">
        <f>Q3_2025[[#This Row],[Besteld]]*Q3_2025[[#This Row],[Prijs 2]]</f>
        <v>458.35</v>
      </c>
      <c r="O419" s="10">
        <f>IF(Q3_2025[[#This Row],[Brutobedrag 2]]&lt;Q3_2025[[#This Row],[Bruto - Rel.korting]],Q3_2025[[#This Row],[Brutobedrag 2]],Q3_2025[[#This Row],[Brutobedrag 2]]*(100-Q3_2025[[#This Row],[Relatiekorting percentage]])/100)</f>
        <v>458.35</v>
      </c>
      <c r="R419" s="3"/>
      <c r="W419"/>
      <c r="AB419"/>
    </row>
    <row r="420" spans="1:28" x14ac:dyDescent="0.3">
      <c r="A420" t="s">
        <v>755</v>
      </c>
      <c r="B420">
        <v>5022023</v>
      </c>
      <c r="C420" t="s">
        <v>489</v>
      </c>
      <c r="D420">
        <v>1</v>
      </c>
      <c r="E420" s="10">
        <v>339.47</v>
      </c>
      <c r="F420" s="10">
        <v>339.47</v>
      </c>
      <c r="G420" s="10">
        <v>339.47</v>
      </c>
      <c r="H420">
        <v>0</v>
      </c>
      <c r="I420" s="51" t="str">
        <f>_xlfn.XLOOKUP(Q3_2025[[#This Row],[Artikelnr]],Artikel_prijzen[Artnr],Artikel_prijzen[Groep],"")</f>
        <v>Elektra</v>
      </c>
      <c r="J420" s="10">
        <f>_xlfn.XLOOKUP(Q3_2025[[#This Row],[Artikelnr]],Artikel_prijzen[Artnr],Artikel_prijzen[Prijs 2025],"")</f>
        <v>252.35</v>
      </c>
      <c r="K420" t="str">
        <f>IF(Q3_2025[[#This Row],[Artikelprijs]]&lt;&gt;"",IF(Q3_2025[[#This Row],[Stuksprijs]]=Q3_2025[[#This Row],[Artikelprijs]],"Prijs gelijk","Prijs wijkt af"),"")</f>
        <v>Prijs wijkt af</v>
      </c>
      <c r="L420" t="str">
        <f>IF(Q3_2025[[#This Row],[Relatiekorting percentage]]=0,
    "Nvt",
    IF(Q3_2025[[#This Row],[Brutobedrag 2]] &lt; Q3_2025[[#This Row],[Bruto - Rel.korting]],
        "Nee",
        "Ja"))</f>
        <v>Nvt</v>
      </c>
      <c r="M420" s="10">
        <f>IF(Q3_2025[[#This Row],[Artikelprijs]]&lt;&gt;"",Q3_2025[[#This Row],[Artikelprijs]],Q3_2025[[#This Row],[Stuksprijs]])</f>
        <v>252.35</v>
      </c>
      <c r="N420" s="10">
        <f>Q3_2025[[#This Row],[Besteld]]*Q3_2025[[#This Row],[Prijs 2]]</f>
        <v>252.35</v>
      </c>
      <c r="O420" s="10">
        <f>IF(Q3_2025[[#This Row],[Brutobedrag 2]]&lt;Q3_2025[[#This Row],[Bruto - Rel.korting]],Q3_2025[[#This Row],[Brutobedrag 2]],Q3_2025[[#This Row],[Brutobedrag 2]]*(100-Q3_2025[[#This Row],[Relatiekorting percentage]])/100)</f>
        <v>252.35</v>
      </c>
      <c r="R420" s="3"/>
      <c r="W420"/>
      <c r="AB420"/>
    </row>
    <row r="421" spans="1:28" x14ac:dyDescent="0.3">
      <c r="A421" t="s">
        <v>755</v>
      </c>
      <c r="B421">
        <v>5021030</v>
      </c>
      <c r="C421" t="s">
        <v>546</v>
      </c>
      <c r="D421">
        <v>1</v>
      </c>
      <c r="E421" s="10">
        <v>175</v>
      </c>
      <c r="F421" s="10">
        <v>175</v>
      </c>
      <c r="G421" s="10">
        <v>175</v>
      </c>
      <c r="H421">
        <v>0</v>
      </c>
      <c r="I421" s="51" t="str">
        <f>_xlfn.XLOOKUP(Q3_2025[[#This Row],[Artikelnr]],Artikel_prijzen[Artnr],Artikel_prijzen[Groep],"")</f>
        <v>Elektra</v>
      </c>
      <c r="J421" s="10">
        <f>_xlfn.XLOOKUP(Q3_2025[[#This Row],[Artikelnr]],Artikel_prijzen[Artnr],Artikel_prijzen[Prijs 2025],"")</f>
        <v>106.8625</v>
      </c>
      <c r="K421" t="str">
        <f>IF(Q3_2025[[#This Row],[Artikelprijs]]&lt;&gt;"",IF(Q3_2025[[#This Row],[Stuksprijs]]=Q3_2025[[#This Row],[Artikelprijs]],"Prijs gelijk","Prijs wijkt af"),"")</f>
        <v>Prijs wijkt af</v>
      </c>
      <c r="L421" t="str">
        <f>IF(Q3_2025[[#This Row],[Relatiekorting percentage]]=0,
    "Nvt",
    IF(Q3_2025[[#This Row],[Brutobedrag 2]] &lt; Q3_2025[[#This Row],[Bruto - Rel.korting]],
        "Nee",
        "Ja"))</f>
        <v>Nvt</v>
      </c>
      <c r="M421" s="10">
        <f>IF(Q3_2025[[#This Row],[Artikelprijs]]&lt;&gt;"",Q3_2025[[#This Row],[Artikelprijs]],Q3_2025[[#This Row],[Stuksprijs]])</f>
        <v>106.8625</v>
      </c>
      <c r="N421" s="10">
        <f>Q3_2025[[#This Row],[Besteld]]*Q3_2025[[#This Row],[Prijs 2]]</f>
        <v>106.8625</v>
      </c>
      <c r="O421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421" s="3"/>
      <c r="W421"/>
      <c r="AB421"/>
    </row>
    <row r="422" spans="1:28" x14ac:dyDescent="0.3">
      <c r="A422" t="s">
        <v>755</v>
      </c>
      <c r="B422">
        <v>5022048</v>
      </c>
      <c r="C422" t="s">
        <v>578</v>
      </c>
      <c r="D422">
        <v>1</v>
      </c>
      <c r="E422" s="10">
        <v>521.69000000000005</v>
      </c>
      <c r="F422" s="10">
        <v>521.69000000000005</v>
      </c>
      <c r="G422" s="10">
        <v>521.69000000000005</v>
      </c>
      <c r="H422">
        <v>0</v>
      </c>
      <c r="I422" s="51" t="str">
        <f>_xlfn.XLOOKUP(Q3_2025[[#This Row],[Artikelnr]],Artikel_prijzen[Artnr],Artikel_prijzen[Groep],"")</f>
        <v>Elektra</v>
      </c>
      <c r="J422" s="10">
        <f>_xlfn.XLOOKUP(Q3_2025[[#This Row],[Artikelnr]],Artikel_prijzen[Artnr],Artikel_prijzen[Prijs 2025],"")</f>
        <v>417.15</v>
      </c>
      <c r="K422" t="str">
        <f>IF(Q3_2025[[#This Row],[Artikelprijs]]&lt;&gt;"",IF(Q3_2025[[#This Row],[Stuksprijs]]=Q3_2025[[#This Row],[Artikelprijs]],"Prijs gelijk","Prijs wijkt af"),"")</f>
        <v>Prijs wijkt af</v>
      </c>
      <c r="L422" t="str">
        <f>IF(Q3_2025[[#This Row],[Relatiekorting percentage]]=0,
    "Nvt",
    IF(Q3_2025[[#This Row],[Brutobedrag 2]] &lt; Q3_2025[[#This Row],[Bruto - Rel.korting]],
        "Nee",
        "Ja"))</f>
        <v>Nvt</v>
      </c>
      <c r="M422" s="10">
        <f>IF(Q3_2025[[#This Row],[Artikelprijs]]&lt;&gt;"",Q3_2025[[#This Row],[Artikelprijs]],Q3_2025[[#This Row],[Stuksprijs]])</f>
        <v>417.15</v>
      </c>
      <c r="N422" s="10">
        <f>Q3_2025[[#This Row],[Besteld]]*Q3_2025[[#This Row],[Prijs 2]]</f>
        <v>417.15</v>
      </c>
      <c r="O422" s="10">
        <f>IF(Q3_2025[[#This Row],[Brutobedrag 2]]&lt;Q3_2025[[#This Row],[Bruto - Rel.korting]],Q3_2025[[#This Row],[Brutobedrag 2]],Q3_2025[[#This Row],[Brutobedrag 2]]*(100-Q3_2025[[#This Row],[Relatiekorting percentage]])/100)</f>
        <v>417.15</v>
      </c>
      <c r="R422" s="3"/>
      <c r="W422"/>
      <c r="AB422"/>
    </row>
    <row r="423" spans="1:28" x14ac:dyDescent="0.3">
      <c r="A423" t="s">
        <v>755</v>
      </c>
      <c r="B423">
        <v>5022026</v>
      </c>
      <c r="C423" t="s">
        <v>492</v>
      </c>
      <c r="D423">
        <v>-1</v>
      </c>
      <c r="E423" s="10">
        <v>403.24</v>
      </c>
      <c r="F423" s="10">
        <v>-403.24</v>
      </c>
      <c r="G423" s="10">
        <v>-403.24</v>
      </c>
      <c r="H423">
        <v>0</v>
      </c>
      <c r="I423" s="51" t="str">
        <f>_xlfn.XLOOKUP(Q3_2025[[#This Row],[Artikelnr]],Artikel_prijzen[Artnr],Artikel_prijzen[Groep],"")</f>
        <v>Elektra</v>
      </c>
      <c r="J423" s="10">
        <f>_xlfn.XLOOKUP(Q3_2025[[#This Row],[Artikelnr]],Artikel_prijzen[Artnr],Artikel_prijzen[Prijs 2025],"")</f>
        <v>298.7</v>
      </c>
      <c r="K423" t="str">
        <f>IF(Q3_2025[[#This Row],[Artikelprijs]]&lt;&gt;"",IF(Q3_2025[[#This Row],[Stuksprijs]]=Q3_2025[[#This Row],[Artikelprijs]],"Prijs gelijk","Prijs wijkt af"),"")</f>
        <v>Prijs wijkt af</v>
      </c>
      <c r="L423" t="str">
        <f>IF(Q3_2025[[#This Row],[Relatiekorting percentage]]=0,
    "Nvt",
    IF(Q3_2025[[#This Row],[Brutobedrag 2]] &lt; Q3_2025[[#This Row],[Bruto - Rel.korting]],
        "Nee",
        "Ja"))</f>
        <v>Nvt</v>
      </c>
      <c r="M423" s="10">
        <f>IF(Q3_2025[[#This Row],[Artikelprijs]]&lt;&gt;"",Q3_2025[[#This Row],[Artikelprijs]],Q3_2025[[#This Row],[Stuksprijs]])</f>
        <v>298.7</v>
      </c>
      <c r="N423" s="10">
        <f>Q3_2025[[#This Row],[Besteld]]*Q3_2025[[#This Row],[Prijs 2]]</f>
        <v>-298.7</v>
      </c>
      <c r="O423" s="10">
        <f>IF(Q3_2025[[#This Row],[Brutobedrag 2]]&lt;Q3_2025[[#This Row],[Bruto - Rel.korting]],Q3_2025[[#This Row],[Brutobedrag 2]],Q3_2025[[#This Row],[Brutobedrag 2]]*(100-Q3_2025[[#This Row],[Relatiekorting percentage]])/100)</f>
        <v>-298.7</v>
      </c>
      <c r="R423" s="3"/>
      <c r="W423"/>
      <c r="AB423"/>
    </row>
    <row r="424" spans="1:28" x14ac:dyDescent="0.3">
      <c r="A424" t="s">
        <v>755</v>
      </c>
      <c r="B424">
        <v>5021030</v>
      </c>
      <c r="C424" t="s">
        <v>546</v>
      </c>
      <c r="D424">
        <v>1</v>
      </c>
      <c r="E424" s="10">
        <v>175</v>
      </c>
      <c r="F424" s="10">
        <v>175</v>
      </c>
      <c r="G424" s="10">
        <v>175</v>
      </c>
      <c r="H424">
        <v>0</v>
      </c>
      <c r="I424" s="51" t="str">
        <f>_xlfn.XLOOKUP(Q3_2025[[#This Row],[Artikelnr]],Artikel_prijzen[Artnr],Artikel_prijzen[Groep],"")</f>
        <v>Elektra</v>
      </c>
      <c r="J424" s="10">
        <f>_xlfn.XLOOKUP(Q3_2025[[#This Row],[Artikelnr]],Artikel_prijzen[Artnr],Artikel_prijzen[Prijs 2025],"")</f>
        <v>106.8625</v>
      </c>
      <c r="K424" t="str">
        <f>IF(Q3_2025[[#This Row],[Artikelprijs]]&lt;&gt;"",IF(Q3_2025[[#This Row],[Stuksprijs]]=Q3_2025[[#This Row],[Artikelprijs]],"Prijs gelijk","Prijs wijkt af"),"")</f>
        <v>Prijs wijkt af</v>
      </c>
      <c r="L424" t="str">
        <f>IF(Q3_2025[[#This Row],[Relatiekorting percentage]]=0,
    "Nvt",
    IF(Q3_2025[[#This Row],[Brutobedrag 2]] &lt; Q3_2025[[#This Row],[Bruto - Rel.korting]],
        "Nee",
        "Ja"))</f>
        <v>Nvt</v>
      </c>
      <c r="M424" s="10">
        <f>IF(Q3_2025[[#This Row],[Artikelprijs]]&lt;&gt;"",Q3_2025[[#This Row],[Artikelprijs]],Q3_2025[[#This Row],[Stuksprijs]])</f>
        <v>106.8625</v>
      </c>
      <c r="N424" s="10">
        <f>Q3_2025[[#This Row],[Besteld]]*Q3_2025[[#This Row],[Prijs 2]]</f>
        <v>106.8625</v>
      </c>
      <c r="O424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424" s="3"/>
      <c r="W424"/>
      <c r="AB424"/>
    </row>
    <row r="425" spans="1:28" x14ac:dyDescent="0.3">
      <c r="A425" t="s">
        <v>755</v>
      </c>
      <c r="B425">
        <v>5021030</v>
      </c>
      <c r="C425" t="s">
        <v>546</v>
      </c>
      <c r="D425">
        <v>1</v>
      </c>
      <c r="E425" s="10">
        <v>175</v>
      </c>
      <c r="F425" s="10">
        <v>175</v>
      </c>
      <c r="G425" s="10">
        <v>175</v>
      </c>
      <c r="H425">
        <v>0</v>
      </c>
      <c r="I425" s="51" t="str">
        <f>_xlfn.XLOOKUP(Q3_2025[[#This Row],[Artikelnr]],Artikel_prijzen[Artnr],Artikel_prijzen[Groep],"")</f>
        <v>Elektra</v>
      </c>
      <c r="J425" s="10">
        <f>_xlfn.XLOOKUP(Q3_2025[[#This Row],[Artikelnr]],Artikel_prijzen[Artnr],Artikel_prijzen[Prijs 2025],"")</f>
        <v>106.8625</v>
      </c>
      <c r="K425" t="str">
        <f>IF(Q3_2025[[#This Row],[Artikelprijs]]&lt;&gt;"",IF(Q3_2025[[#This Row],[Stuksprijs]]=Q3_2025[[#This Row],[Artikelprijs]],"Prijs gelijk","Prijs wijkt af"),"")</f>
        <v>Prijs wijkt af</v>
      </c>
      <c r="L425" t="str">
        <f>IF(Q3_2025[[#This Row],[Relatiekorting percentage]]=0,
    "Nvt",
    IF(Q3_2025[[#This Row],[Brutobedrag 2]] &lt; Q3_2025[[#This Row],[Bruto - Rel.korting]],
        "Nee",
        "Ja"))</f>
        <v>Nvt</v>
      </c>
      <c r="M425" s="10">
        <f>IF(Q3_2025[[#This Row],[Artikelprijs]]&lt;&gt;"",Q3_2025[[#This Row],[Artikelprijs]],Q3_2025[[#This Row],[Stuksprijs]])</f>
        <v>106.8625</v>
      </c>
      <c r="N425" s="10">
        <f>Q3_2025[[#This Row],[Besteld]]*Q3_2025[[#This Row],[Prijs 2]]</f>
        <v>106.8625</v>
      </c>
      <c r="O425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425" s="3"/>
      <c r="W425"/>
      <c r="AB425"/>
    </row>
    <row r="426" spans="1:28" x14ac:dyDescent="0.3">
      <c r="A426" t="s">
        <v>755</v>
      </c>
      <c r="B426">
        <v>5021030</v>
      </c>
      <c r="C426" t="s">
        <v>546</v>
      </c>
      <c r="D426">
        <v>1</v>
      </c>
      <c r="E426" s="10">
        <v>175</v>
      </c>
      <c r="F426" s="10">
        <v>175</v>
      </c>
      <c r="G426" s="10">
        <v>175</v>
      </c>
      <c r="H426">
        <v>0</v>
      </c>
      <c r="I426" s="51" t="str">
        <f>_xlfn.XLOOKUP(Q3_2025[[#This Row],[Artikelnr]],Artikel_prijzen[Artnr],Artikel_prijzen[Groep],"")</f>
        <v>Elektra</v>
      </c>
      <c r="J426" s="10">
        <f>_xlfn.XLOOKUP(Q3_2025[[#This Row],[Artikelnr]],Artikel_prijzen[Artnr],Artikel_prijzen[Prijs 2025],"")</f>
        <v>106.8625</v>
      </c>
      <c r="K426" t="str">
        <f>IF(Q3_2025[[#This Row],[Artikelprijs]]&lt;&gt;"",IF(Q3_2025[[#This Row],[Stuksprijs]]=Q3_2025[[#This Row],[Artikelprijs]],"Prijs gelijk","Prijs wijkt af"),"")</f>
        <v>Prijs wijkt af</v>
      </c>
      <c r="L426" t="str">
        <f>IF(Q3_2025[[#This Row],[Relatiekorting percentage]]=0,
    "Nvt",
    IF(Q3_2025[[#This Row],[Brutobedrag 2]] &lt; Q3_2025[[#This Row],[Bruto - Rel.korting]],
        "Nee",
        "Ja"))</f>
        <v>Nvt</v>
      </c>
      <c r="M426" s="10">
        <f>IF(Q3_2025[[#This Row],[Artikelprijs]]&lt;&gt;"",Q3_2025[[#This Row],[Artikelprijs]],Q3_2025[[#This Row],[Stuksprijs]])</f>
        <v>106.8625</v>
      </c>
      <c r="N426" s="10">
        <f>Q3_2025[[#This Row],[Besteld]]*Q3_2025[[#This Row],[Prijs 2]]</f>
        <v>106.8625</v>
      </c>
      <c r="O426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426" s="3"/>
      <c r="W426"/>
      <c r="AB426"/>
    </row>
    <row r="427" spans="1:28" x14ac:dyDescent="0.3">
      <c r="A427" t="s">
        <v>755</v>
      </c>
      <c r="B427">
        <v>5022038</v>
      </c>
      <c r="C427" t="s">
        <v>516</v>
      </c>
      <c r="D427">
        <v>1</v>
      </c>
      <c r="E427" s="10">
        <v>1127.56</v>
      </c>
      <c r="F427" s="10">
        <v>1127.56</v>
      </c>
      <c r="G427" s="10">
        <v>1127.56</v>
      </c>
      <c r="H427">
        <v>0</v>
      </c>
      <c r="I427" s="51" t="str">
        <f>_xlfn.XLOOKUP(Q3_2025[[#This Row],[Artikelnr]],Artikel_prijzen[Artnr],Artikel_prijzen[Groep],"")</f>
        <v>Elektra</v>
      </c>
      <c r="J427" s="10">
        <f>_xlfn.XLOOKUP(Q3_2025[[#This Row],[Artikelnr]],Artikel_prijzen[Artnr],Artikel_prijzen[Prijs 2025],"")</f>
        <v>700</v>
      </c>
      <c r="K427" t="str">
        <f>IF(Q3_2025[[#This Row],[Artikelprijs]]&lt;&gt;"",IF(Q3_2025[[#This Row],[Stuksprijs]]=Q3_2025[[#This Row],[Artikelprijs]],"Prijs gelijk","Prijs wijkt af"),"")</f>
        <v>Prijs wijkt af</v>
      </c>
      <c r="L427" t="str">
        <f>IF(Q3_2025[[#This Row],[Relatiekorting percentage]]=0,
    "Nvt",
    IF(Q3_2025[[#This Row],[Brutobedrag 2]] &lt; Q3_2025[[#This Row],[Bruto - Rel.korting]],
        "Nee",
        "Ja"))</f>
        <v>Nvt</v>
      </c>
      <c r="M427" s="10">
        <f>IF(Q3_2025[[#This Row],[Artikelprijs]]&lt;&gt;"",Q3_2025[[#This Row],[Artikelprijs]],Q3_2025[[#This Row],[Stuksprijs]])</f>
        <v>700</v>
      </c>
      <c r="N427" s="10">
        <f>Q3_2025[[#This Row],[Besteld]]*Q3_2025[[#This Row],[Prijs 2]]</f>
        <v>700</v>
      </c>
      <c r="O427" s="10">
        <f>IF(Q3_2025[[#This Row],[Brutobedrag 2]]&lt;Q3_2025[[#This Row],[Bruto - Rel.korting]],Q3_2025[[#This Row],[Brutobedrag 2]],Q3_2025[[#This Row],[Brutobedrag 2]]*(100-Q3_2025[[#This Row],[Relatiekorting percentage]])/100)</f>
        <v>700</v>
      </c>
      <c r="R427" s="3"/>
      <c r="W427"/>
      <c r="AB427"/>
    </row>
    <row r="428" spans="1:28" x14ac:dyDescent="0.3">
      <c r="A428" t="s">
        <v>755</v>
      </c>
      <c r="B428">
        <v>5021030</v>
      </c>
      <c r="C428" t="s">
        <v>546</v>
      </c>
      <c r="D428">
        <v>1</v>
      </c>
      <c r="E428" s="10">
        <v>175</v>
      </c>
      <c r="F428" s="10">
        <v>175</v>
      </c>
      <c r="G428" s="10">
        <v>175</v>
      </c>
      <c r="H428">
        <v>0</v>
      </c>
      <c r="I428" s="51" t="str">
        <f>_xlfn.XLOOKUP(Q3_2025[[#This Row],[Artikelnr]],Artikel_prijzen[Artnr],Artikel_prijzen[Groep],"")</f>
        <v>Elektra</v>
      </c>
      <c r="J428" s="10">
        <f>_xlfn.XLOOKUP(Q3_2025[[#This Row],[Artikelnr]],Artikel_prijzen[Artnr],Artikel_prijzen[Prijs 2025],"")</f>
        <v>106.8625</v>
      </c>
      <c r="K428" t="str">
        <f>IF(Q3_2025[[#This Row],[Artikelprijs]]&lt;&gt;"",IF(Q3_2025[[#This Row],[Stuksprijs]]=Q3_2025[[#This Row],[Artikelprijs]],"Prijs gelijk","Prijs wijkt af"),"")</f>
        <v>Prijs wijkt af</v>
      </c>
      <c r="L428" t="str">
        <f>IF(Q3_2025[[#This Row],[Relatiekorting percentage]]=0,
    "Nvt",
    IF(Q3_2025[[#This Row],[Brutobedrag 2]] &lt; Q3_2025[[#This Row],[Bruto - Rel.korting]],
        "Nee",
        "Ja"))</f>
        <v>Nvt</v>
      </c>
      <c r="M428" s="10">
        <f>IF(Q3_2025[[#This Row],[Artikelprijs]]&lt;&gt;"",Q3_2025[[#This Row],[Artikelprijs]],Q3_2025[[#This Row],[Stuksprijs]])</f>
        <v>106.8625</v>
      </c>
      <c r="N428" s="10">
        <f>Q3_2025[[#This Row],[Besteld]]*Q3_2025[[#This Row],[Prijs 2]]</f>
        <v>106.8625</v>
      </c>
      <c r="O428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428" s="3"/>
      <c r="W428"/>
      <c r="AB428"/>
    </row>
    <row r="429" spans="1:28" x14ac:dyDescent="0.3">
      <c r="A429" t="s">
        <v>755</v>
      </c>
      <c r="B429">
        <v>5021030</v>
      </c>
      <c r="C429" t="s">
        <v>546</v>
      </c>
      <c r="D429">
        <v>1</v>
      </c>
      <c r="E429" s="10">
        <v>175</v>
      </c>
      <c r="F429" s="10">
        <v>175</v>
      </c>
      <c r="G429" s="10">
        <v>175</v>
      </c>
      <c r="H429">
        <v>0</v>
      </c>
      <c r="I429" s="51" t="str">
        <f>_xlfn.XLOOKUP(Q3_2025[[#This Row],[Artikelnr]],Artikel_prijzen[Artnr],Artikel_prijzen[Groep],"")</f>
        <v>Elektra</v>
      </c>
      <c r="J429" s="10">
        <f>_xlfn.XLOOKUP(Q3_2025[[#This Row],[Artikelnr]],Artikel_prijzen[Artnr],Artikel_prijzen[Prijs 2025],"")</f>
        <v>106.8625</v>
      </c>
      <c r="K429" t="str">
        <f>IF(Q3_2025[[#This Row],[Artikelprijs]]&lt;&gt;"",IF(Q3_2025[[#This Row],[Stuksprijs]]=Q3_2025[[#This Row],[Artikelprijs]],"Prijs gelijk","Prijs wijkt af"),"")</f>
        <v>Prijs wijkt af</v>
      </c>
      <c r="L429" t="str">
        <f>IF(Q3_2025[[#This Row],[Relatiekorting percentage]]=0,
    "Nvt",
    IF(Q3_2025[[#This Row],[Brutobedrag 2]] &lt; Q3_2025[[#This Row],[Bruto - Rel.korting]],
        "Nee",
        "Ja"))</f>
        <v>Nvt</v>
      </c>
      <c r="M429" s="10">
        <f>IF(Q3_2025[[#This Row],[Artikelprijs]]&lt;&gt;"",Q3_2025[[#This Row],[Artikelprijs]],Q3_2025[[#This Row],[Stuksprijs]])</f>
        <v>106.8625</v>
      </c>
      <c r="N429" s="10">
        <f>Q3_2025[[#This Row],[Besteld]]*Q3_2025[[#This Row],[Prijs 2]]</f>
        <v>106.8625</v>
      </c>
      <c r="O429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429" s="3"/>
      <c r="W429"/>
      <c r="AB429"/>
    </row>
    <row r="430" spans="1:28" x14ac:dyDescent="0.3">
      <c r="A430" t="s">
        <v>755</v>
      </c>
      <c r="B430">
        <v>5022030</v>
      </c>
      <c r="C430" t="s">
        <v>500</v>
      </c>
      <c r="D430">
        <v>1</v>
      </c>
      <c r="E430" s="10">
        <v>560.49</v>
      </c>
      <c r="F430" s="10">
        <v>560.49</v>
      </c>
      <c r="G430" s="10">
        <v>560.49</v>
      </c>
      <c r="H430">
        <v>0</v>
      </c>
      <c r="I430" s="51" t="str">
        <f>_xlfn.XLOOKUP(Q3_2025[[#This Row],[Artikelnr]],Artikel_prijzen[Artnr],Artikel_prijzen[Groep],"")</f>
        <v>Elektra</v>
      </c>
      <c r="J430" s="10">
        <f>_xlfn.XLOOKUP(Q3_2025[[#This Row],[Artikelnr]],Artikel_prijzen[Artnr],Artikel_prijzen[Prijs 2025],"")</f>
        <v>386.25</v>
      </c>
      <c r="K430" t="str">
        <f>IF(Q3_2025[[#This Row],[Artikelprijs]]&lt;&gt;"",IF(Q3_2025[[#This Row],[Stuksprijs]]=Q3_2025[[#This Row],[Artikelprijs]],"Prijs gelijk","Prijs wijkt af"),"")</f>
        <v>Prijs wijkt af</v>
      </c>
      <c r="L430" t="str">
        <f>IF(Q3_2025[[#This Row],[Relatiekorting percentage]]=0,
    "Nvt",
    IF(Q3_2025[[#This Row],[Brutobedrag 2]] &lt; Q3_2025[[#This Row],[Bruto - Rel.korting]],
        "Nee",
        "Ja"))</f>
        <v>Nvt</v>
      </c>
      <c r="M430" s="10">
        <f>IF(Q3_2025[[#This Row],[Artikelprijs]]&lt;&gt;"",Q3_2025[[#This Row],[Artikelprijs]],Q3_2025[[#This Row],[Stuksprijs]])</f>
        <v>386.25</v>
      </c>
      <c r="N430" s="10">
        <f>Q3_2025[[#This Row],[Besteld]]*Q3_2025[[#This Row],[Prijs 2]]</f>
        <v>386.25</v>
      </c>
      <c r="O430" s="10">
        <f>IF(Q3_2025[[#This Row],[Brutobedrag 2]]&lt;Q3_2025[[#This Row],[Bruto - Rel.korting]],Q3_2025[[#This Row],[Brutobedrag 2]],Q3_2025[[#This Row],[Brutobedrag 2]]*(100-Q3_2025[[#This Row],[Relatiekorting percentage]])/100)</f>
        <v>386.25</v>
      </c>
      <c r="R430" s="3"/>
      <c r="W430"/>
      <c r="AB430"/>
    </row>
    <row r="431" spans="1:28" x14ac:dyDescent="0.3">
      <c r="A431" t="s">
        <v>755</v>
      </c>
      <c r="B431">
        <v>5021030</v>
      </c>
      <c r="C431" t="s">
        <v>546</v>
      </c>
      <c r="D431">
        <v>1</v>
      </c>
      <c r="E431" s="10">
        <v>175</v>
      </c>
      <c r="F431" s="10">
        <v>175</v>
      </c>
      <c r="G431" s="10">
        <v>175</v>
      </c>
      <c r="H431">
        <v>0</v>
      </c>
      <c r="I431" s="51" t="str">
        <f>_xlfn.XLOOKUP(Q3_2025[[#This Row],[Artikelnr]],Artikel_prijzen[Artnr],Artikel_prijzen[Groep],"")</f>
        <v>Elektra</v>
      </c>
      <c r="J431" s="10">
        <f>_xlfn.XLOOKUP(Q3_2025[[#This Row],[Artikelnr]],Artikel_prijzen[Artnr],Artikel_prijzen[Prijs 2025],"")</f>
        <v>106.8625</v>
      </c>
      <c r="K431" t="str">
        <f>IF(Q3_2025[[#This Row],[Artikelprijs]]&lt;&gt;"",IF(Q3_2025[[#This Row],[Stuksprijs]]=Q3_2025[[#This Row],[Artikelprijs]],"Prijs gelijk","Prijs wijkt af"),"")</f>
        <v>Prijs wijkt af</v>
      </c>
      <c r="L431" t="str">
        <f>IF(Q3_2025[[#This Row],[Relatiekorting percentage]]=0,
    "Nvt",
    IF(Q3_2025[[#This Row],[Brutobedrag 2]] &lt; Q3_2025[[#This Row],[Bruto - Rel.korting]],
        "Nee",
        "Ja"))</f>
        <v>Nvt</v>
      </c>
      <c r="M431" s="10">
        <f>IF(Q3_2025[[#This Row],[Artikelprijs]]&lt;&gt;"",Q3_2025[[#This Row],[Artikelprijs]],Q3_2025[[#This Row],[Stuksprijs]])</f>
        <v>106.8625</v>
      </c>
      <c r="N431" s="10">
        <f>Q3_2025[[#This Row],[Besteld]]*Q3_2025[[#This Row],[Prijs 2]]</f>
        <v>106.8625</v>
      </c>
      <c r="O431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431" s="3"/>
      <c r="W431"/>
      <c r="AB431"/>
    </row>
    <row r="432" spans="1:28" x14ac:dyDescent="0.3">
      <c r="A432" t="s">
        <v>755</v>
      </c>
      <c r="B432">
        <v>5021030</v>
      </c>
      <c r="C432" t="s">
        <v>546</v>
      </c>
      <c r="D432">
        <v>1</v>
      </c>
      <c r="E432" s="10">
        <v>175</v>
      </c>
      <c r="F432" s="10">
        <v>175</v>
      </c>
      <c r="G432" s="10">
        <v>175</v>
      </c>
      <c r="H432">
        <v>0</v>
      </c>
      <c r="I432" s="51" t="str">
        <f>_xlfn.XLOOKUP(Q3_2025[[#This Row],[Artikelnr]],Artikel_prijzen[Artnr],Artikel_prijzen[Groep],"")</f>
        <v>Elektra</v>
      </c>
      <c r="J432" s="10">
        <f>_xlfn.XLOOKUP(Q3_2025[[#This Row],[Artikelnr]],Artikel_prijzen[Artnr],Artikel_prijzen[Prijs 2025],"")</f>
        <v>106.8625</v>
      </c>
      <c r="K432" t="str">
        <f>IF(Q3_2025[[#This Row],[Artikelprijs]]&lt;&gt;"",IF(Q3_2025[[#This Row],[Stuksprijs]]=Q3_2025[[#This Row],[Artikelprijs]],"Prijs gelijk","Prijs wijkt af"),"")</f>
        <v>Prijs wijkt af</v>
      </c>
      <c r="L432" t="str">
        <f>IF(Q3_2025[[#This Row],[Relatiekorting percentage]]=0,
    "Nvt",
    IF(Q3_2025[[#This Row],[Brutobedrag 2]] &lt; Q3_2025[[#This Row],[Bruto - Rel.korting]],
        "Nee",
        "Ja"))</f>
        <v>Nvt</v>
      </c>
      <c r="M432" s="10">
        <f>IF(Q3_2025[[#This Row],[Artikelprijs]]&lt;&gt;"",Q3_2025[[#This Row],[Artikelprijs]],Q3_2025[[#This Row],[Stuksprijs]])</f>
        <v>106.8625</v>
      </c>
      <c r="N432" s="10">
        <f>Q3_2025[[#This Row],[Besteld]]*Q3_2025[[#This Row],[Prijs 2]]</f>
        <v>106.8625</v>
      </c>
      <c r="O432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432" s="3"/>
      <c r="W432"/>
      <c r="AB432"/>
    </row>
    <row r="433" spans="1:28" x14ac:dyDescent="0.3">
      <c r="A433" t="s">
        <v>755</v>
      </c>
      <c r="B433">
        <v>5021030</v>
      </c>
      <c r="C433" t="s">
        <v>546</v>
      </c>
      <c r="D433">
        <v>1</v>
      </c>
      <c r="E433" s="10">
        <v>175</v>
      </c>
      <c r="F433" s="10">
        <v>175</v>
      </c>
      <c r="G433" s="10">
        <v>175</v>
      </c>
      <c r="H433">
        <v>0</v>
      </c>
      <c r="I433" s="51" t="str">
        <f>_xlfn.XLOOKUP(Q3_2025[[#This Row],[Artikelnr]],Artikel_prijzen[Artnr],Artikel_prijzen[Groep],"")</f>
        <v>Elektra</v>
      </c>
      <c r="J433" s="10">
        <f>_xlfn.XLOOKUP(Q3_2025[[#This Row],[Artikelnr]],Artikel_prijzen[Artnr],Artikel_prijzen[Prijs 2025],"")</f>
        <v>106.8625</v>
      </c>
      <c r="K433" t="str">
        <f>IF(Q3_2025[[#This Row],[Artikelprijs]]&lt;&gt;"",IF(Q3_2025[[#This Row],[Stuksprijs]]=Q3_2025[[#This Row],[Artikelprijs]],"Prijs gelijk","Prijs wijkt af"),"")</f>
        <v>Prijs wijkt af</v>
      </c>
      <c r="L433" t="str">
        <f>IF(Q3_2025[[#This Row],[Relatiekorting percentage]]=0,
    "Nvt",
    IF(Q3_2025[[#This Row],[Brutobedrag 2]] &lt; Q3_2025[[#This Row],[Bruto - Rel.korting]],
        "Nee",
        "Ja"))</f>
        <v>Nvt</v>
      </c>
      <c r="M433" s="10">
        <f>IF(Q3_2025[[#This Row],[Artikelprijs]]&lt;&gt;"",Q3_2025[[#This Row],[Artikelprijs]],Q3_2025[[#This Row],[Stuksprijs]])</f>
        <v>106.8625</v>
      </c>
      <c r="N433" s="10">
        <f>Q3_2025[[#This Row],[Besteld]]*Q3_2025[[#This Row],[Prijs 2]]</f>
        <v>106.8625</v>
      </c>
      <c r="O433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433" s="3"/>
      <c r="W433"/>
      <c r="AB433"/>
    </row>
    <row r="434" spans="1:28" x14ac:dyDescent="0.3">
      <c r="A434" t="s">
        <v>755</v>
      </c>
      <c r="B434">
        <v>5021030</v>
      </c>
      <c r="C434" t="s">
        <v>546</v>
      </c>
      <c r="D434">
        <v>1</v>
      </c>
      <c r="E434" s="10">
        <v>175</v>
      </c>
      <c r="F434" s="10">
        <v>175</v>
      </c>
      <c r="G434" s="10">
        <v>175</v>
      </c>
      <c r="H434">
        <v>0</v>
      </c>
      <c r="I434" s="51" t="str">
        <f>_xlfn.XLOOKUP(Q3_2025[[#This Row],[Artikelnr]],Artikel_prijzen[Artnr],Artikel_prijzen[Groep],"")</f>
        <v>Elektra</v>
      </c>
      <c r="J434" s="10">
        <f>_xlfn.XLOOKUP(Q3_2025[[#This Row],[Artikelnr]],Artikel_prijzen[Artnr],Artikel_prijzen[Prijs 2025],"")</f>
        <v>106.8625</v>
      </c>
      <c r="K434" t="str">
        <f>IF(Q3_2025[[#This Row],[Artikelprijs]]&lt;&gt;"",IF(Q3_2025[[#This Row],[Stuksprijs]]=Q3_2025[[#This Row],[Artikelprijs]],"Prijs gelijk","Prijs wijkt af"),"")</f>
        <v>Prijs wijkt af</v>
      </c>
      <c r="L434" t="str">
        <f>IF(Q3_2025[[#This Row],[Relatiekorting percentage]]=0,
    "Nvt",
    IF(Q3_2025[[#This Row],[Brutobedrag 2]] &lt; Q3_2025[[#This Row],[Bruto - Rel.korting]],
        "Nee",
        "Ja"))</f>
        <v>Nvt</v>
      </c>
      <c r="M434" s="10">
        <f>IF(Q3_2025[[#This Row],[Artikelprijs]]&lt;&gt;"",Q3_2025[[#This Row],[Artikelprijs]],Q3_2025[[#This Row],[Stuksprijs]])</f>
        <v>106.8625</v>
      </c>
      <c r="N434" s="10">
        <f>Q3_2025[[#This Row],[Besteld]]*Q3_2025[[#This Row],[Prijs 2]]</f>
        <v>106.8625</v>
      </c>
      <c r="O434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434" s="3"/>
      <c r="W434"/>
      <c r="AB434"/>
    </row>
    <row r="435" spans="1:28" x14ac:dyDescent="0.3">
      <c r="A435" t="s">
        <v>755</v>
      </c>
      <c r="B435">
        <v>5022052</v>
      </c>
      <c r="C435" t="s">
        <v>597</v>
      </c>
      <c r="D435">
        <v>1</v>
      </c>
      <c r="E435" s="10">
        <v>751.04</v>
      </c>
      <c r="F435" s="10">
        <v>751.04</v>
      </c>
      <c r="G435" s="10">
        <v>751.04</v>
      </c>
      <c r="H435">
        <v>0</v>
      </c>
      <c r="I435" s="51" t="str">
        <f>_xlfn.XLOOKUP(Q3_2025[[#This Row],[Artikelnr]],Artikel_prijzen[Artnr],Artikel_prijzen[Groep],"")</f>
        <v>Elektra</v>
      </c>
      <c r="J435" s="10">
        <f>_xlfn.XLOOKUP(Q3_2025[[#This Row],[Artikelnr]],Artikel_prijzen[Artnr],Artikel_prijzen[Prijs 2025],"")</f>
        <v>576.79999999999995</v>
      </c>
      <c r="K435" t="str">
        <f>IF(Q3_2025[[#This Row],[Artikelprijs]]&lt;&gt;"",IF(Q3_2025[[#This Row],[Stuksprijs]]=Q3_2025[[#This Row],[Artikelprijs]],"Prijs gelijk","Prijs wijkt af"),"")</f>
        <v>Prijs wijkt af</v>
      </c>
      <c r="L435" t="str">
        <f>IF(Q3_2025[[#This Row],[Relatiekorting percentage]]=0,
    "Nvt",
    IF(Q3_2025[[#This Row],[Brutobedrag 2]] &lt; Q3_2025[[#This Row],[Bruto - Rel.korting]],
        "Nee",
        "Ja"))</f>
        <v>Nvt</v>
      </c>
      <c r="M435" s="10">
        <f>IF(Q3_2025[[#This Row],[Artikelprijs]]&lt;&gt;"",Q3_2025[[#This Row],[Artikelprijs]],Q3_2025[[#This Row],[Stuksprijs]])</f>
        <v>576.79999999999995</v>
      </c>
      <c r="N435" s="10">
        <f>Q3_2025[[#This Row],[Besteld]]*Q3_2025[[#This Row],[Prijs 2]]</f>
        <v>576.79999999999995</v>
      </c>
      <c r="O435" s="10">
        <f>IF(Q3_2025[[#This Row],[Brutobedrag 2]]&lt;Q3_2025[[#This Row],[Bruto - Rel.korting]],Q3_2025[[#This Row],[Brutobedrag 2]],Q3_2025[[#This Row],[Brutobedrag 2]]*(100-Q3_2025[[#This Row],[Relatiekorting percentage]])/100)</f>
        <v>576.79999999999995</v>
      </c>
      <c r="R435" s="3"/>
      <c r="W435"/>
      <c r="AB435"/>
    </row>
    <row r="436" spans="1:28" x14ac:dyDescent="0.3">
      <c r="A436" t="s">
        <v>755</v>
      </c>
      <c r="B436">
        <v>5021030</v>
      </c>
      <c r="C436" t="s">
        <v>546</v>
      </c>
      <c r="D436">
        <v>1</v>
      </c>
      <c r="E436" s="10">
        <v>175</v>
      </c>
      <c r="F436" s="10">
        <v>175</v>
      </c>
      <c r="G436" s="10">
        <v>175</v>
      </c>
      <c r="H436">
        <v>0</v>
      </c>
      <c r="I436" s="51" t="str">
        <f>_xlfn.XLOOKUP(Q3_2025[[#This Row],[Artikelnr]],Artikel_prijzen[Artnr],Artikel_prijzen[Groep],"")</f>
        <v>Elektra</v>
      </c>
      <c r="J436" s="10">
        <f>_xlfn.XLOOKUP(Q3_2025[[#This Row],[Artikelnr]],Artikel_prijzen[Artnr],Artikel_prijzen[Prijs 2025],"")</f>
        <v>106.8625</v>
      </c>
      <c r="K436" t="str">
        <f>IF(Q3_2025[[#This Row],[Artikelprijs]]&lt;&gt;"",IF(Q3_2025[[#This Row],[Stuksprijs]]=Q3_2025[[#This Row],[Artikelprijs]],"Prijs gelijk","Prijs wijkt af"),"")</f>
        <v>Prijs wijkt af</v>
      </c>
      <c r="L436" t="str">
        <f>IF(Q3_2025[[#This Row],[Relatiekorting percentage]]=0,
    "Nvt",
    IF(Q3_2025[[#This Row],[Brutobedrag 2]] &lt; Q3_2025[[#This Row],[Bruto - Rel.korting]],
        "Nee",
        "Ja"))</f>
        <v>Nvt</v>
      </c>
      <c r="M436" s="10">
        <f>IF(Q3_2025[[#This Row],[Artikelprijs]]&lt;&gt;"",Q3_2025[[#This Row],[Artikelprijs]],Q3_2025[[#This Row],[Stuksprijs]])</f>
        <v>106.8625</v>
      </c>
      <c r="N436" s="10">
        <f>Q3_2025[[#This Row],[Besteld]]*Q3_2025[[#This Row],[Prijs 2]]</f>
        <v>106.8625</v>
      </c>
      <c r="O436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436" s="3"/>
      <c r="W436"/>
      <c r="AB436"/>
    </row>
    <row r="437" spans="1:28" x14ac:dyDescent="0.3">
      <c r="A437" t="s">
        <v>755</v>
      </c>
      <c r="B437">
        <v>5021030</v>
      </c>
      <c r="C437" t="s">
        <v>546</v>
      </c>
      <c r="D437">
        <v>1</v>
      </c>
      <c r="E437" s="10">
        <v>175</v>
      </c>
      <c r="F437" s="10">
        <v>175</v>
      </c>
      <c r="G437" s="10">
        <v>175</v>
      </c>
      <c r="H437">
        <v>0</v>
      </c>
      <c r="I437" s="51" t="str">
        <f>_xlfn.XLOOKUP(Q3_2025[[#This Row],[Artikelnr]],Artikel_prijzen[Artnr],Artikel_prijzen[Groep],"")</f>
        <v>Elektra</v>
      </c>
      <c r="J437" s="10">
        <f>_xlfn.XLOOKUP(Q3_2025[[#This Row],[Artikelnr]],Artikel_prijzen[Artnr],Artikel_prijzen[Prijs 2025],"")</f>
        <v>106.8625</v>
      </c>
      <c r="K437" t="str">
        <f>IF(Q3_2025[[#This Row],[Artikelprijs]]&lt;&gt;"",IF(Q3_2025[[#This Row],[Stuksprijs]]=Q3_2025[[#This Row],[Artikelprijs]],"Prijs gelijk","Prijs wijkt af"),"")</f>
        <v>Prijs wijkt af</v>
      </c>
      <c r="L437" t="str">
        <f>IF(Q3_2025[[#This Row],[Relatiekorting percentage]]=0,
    "Nvt",
    IF(Q3_2025[[#This Row],[Brutobedrag 2]] &lt; Q3_2025[[#This Row],[Bruto - Rel.korting]],
        "Nee",
        "Ja"))</f>
        <v>Nvt</v>
      </c>
      <c r="M437" s="10">
        <f>IF(Q3_2025[[#This Row],[Artikelprijs]]&lt;&gt;"",Q3_2025[[#This Row],[Artikelprijs]],Q3_2025[[#This Row],[Stuksprijs]])</f>
        <v>106.8625</v>
      </c>
      <c r="N437" s="10">
        <f>Q3_2025[[#This Row],[Besteld]]*Q3_2025[[#This Row],[Prijs 2]]</f>
        <v>106.8625</v>
      </c>
      <c r="O437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437" s="3"/>
      <c r="W437"/>
      <c r="AB437"/>
    </row>
    <row r="438" spans="1:28" x14ac:dyDescent="0.3">
      <c r="A438" t="s">
        <v>755</v>
      </c>
      <c r="B438">
        <v>5021030</v>
      </c>
      <c r="C438" t="s">
        <v>546</v>
      </c>
      <c r="D438">
        <v>1</v>
      </c>
      <c r="E438" s="10">
        <v>175</v>
      </c>
      <c r="F438" s="10">
        <v>175</v>
      </c>
      <c r="G438" s="10">
        <v>175</v>
      </c>
      <c r="H438">
        <v>0</v>
      </c>
      <c r="I438" s="51" t="str">
        <f>_xlfn.XLOOKUP(Q3_2025[[#This Row],[Artikelnr]],Artikel_prijzen[Artnr],Artikel_prijzen[Groep],"")</f>
        <v>Elektra</v>
      </c>
      <c r="J438" s="10">
        <f>_xlfn.XLOOKUP(Q3_2025[[#This Row],[Artikelnr]],Artikel_prijzen[Artnr],Artikel_prijzen[Prijs 2025],"")</f>
        <v>106.8625</v>
      </c>
      <c r="K438" t="str">
        <f>IF(Q3_2025[[#This Row],[Artikelprijs]]&lt;&gt;"",IF(Q3_2025[[#This Row],[Stuksprijs]]=Q3_2025[[#This Row],[Artikelprijs]],"Prijs gelijk","Prijs wijkt af"),"")</f>
        <v>Prijs wijkt af</v>
      </c>
      <c r="L438" t="str">
        <f>IF(Q3_2025[[#This Row],[Relatiekorting percentage]]=0,
    "Nvt",
    IF(Q3_2025[[#This Row],[Brutobedrag 2]] &lt; Q3_2025[[#This Row],[Bruto - Rel.korting]],
        "Nee",
        "Ja"))</f>
        <v>Nvt</v>
      </c>
      <c r="M438" s="10">
        <f>IF(Q3_2025[[#This Row],[Artikelprijs]]&lt;&gt;"",Q3_2025[[#This Row],[Artikelprijs]],Q3_2025[[#This Row],[Stuksprijs]])</f>
        <v>106.8625</v>
      </c>
      <c r="N438" s="10">
        <f>Q3_2025[[#This Row],[Besteld]]*Q3_2025[[#This Row],[Prijs 2]]</f>
        <v>106.8625</v>
      </c>
      <c r="O438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438" s="3"/>
      <c r="W438"/>
      <c r="AB438"/>
    </row>
    <row r="439" spans="1:28" x14ac:dyDescent="0.3">
      <c r="A439" t="s">
        <v>755</v>
      </c>
      <c r="B439">
        <v>5021030</v>
      </c>
      <c r="C439" t="s">
        <v>546</v>
      </c>
      <c r="D439">
        <v>1</v>
      </c>
      <c r="E439" s="10">
        <v>175</v>
      </c>
      <c r="F439" s="10">
        <v>175</v>
      </c>
      <c r="G439" s="10">
        <v>175</v>
      </c>
      <c r="H439">
        <v>0</v>
      </c>
      <c r="I439" s="51" t="str">
        <f>_xlfn.XLOOKUP(Q3_2025[[#This Row],[Artikelnr]],Artikel_prijzen[Artnr],Artikel_prijzen[Groep],"")</f>
        <v>Elektra</v>
      </c>
      <c r="J439" s="10">
        <f>_xlfn.XLOOKUP(Q3_2025[[#This Row],[Artikelnr]],Artikel_prijzen[Artnr],Artikel_prijzen[Prijs 2025],"")</f>
        <v>106.8625</v>
      </c>
      <c r="K439" t="str">
        <f>IF(Q3_2025[[#This Row],[Artikelprijs]]&lt;&gt;"",IF(Q3_2025[[#This Row],[Stuksprijs]]=Q3_2025[[#This Row],[Artikelprijs]],"Prijs gelijk","Prijs wijkt af"),"")</f>
        <v>Prijs wijkt af</v>
      </c>
      <c r="L439" t="str">
        <f>IF(Q3_2025[[#This Row],[Relatiekorting percentage]]=0,
    "Nvt",
    IF(Q3_2025[[#This Row],[Brutobedrag 2]] &lt; Q3_2025[[#This Row],[Bruto - Rel.korting]],
        "Nee",
        "Ja"))</f>
        <v>Nvt</v>
      </c>
      <c r="M439" s="10">
        <f>IF(Q3_2025[[#This Row],[Artikelprijs]]&lt;&gt;"",Q3_2025[[#This Row],[Artikelprijs]],Q3_2025[[#This Row],[Stuksprijs]])</f>
        <v>106.8625</v>
      </c>
      <c r="N439" s="10">
        <f>Q3_2025[[#This Row],[Besteld]]*Q3_2025[[#This Row],[Prijs 2]]</f>
        <v>106.8625</v>
      </c>
      <c r="O439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439" s="3"/>
      <c r="W439"/>
      <c r="AB439"/>
    </row>
    <row r="440" spans="1:28" x14ac:dyDescent="0.3">
      <c r="A440" t="s">
        <v>755</v>
      </c>
      <c r="B440">
        <v>5021030</v>
      </c>
      <c r="C440" t="s">
        <v>546</v>
      </c>
      <c r="D440">
        <v>1</v>
      </c>
      <c r="E440" s="10">
        <v>175</v>
      </c>
      <c r="F440" s="10">
        <v>175</v>
      </c>
      <c r="G440" s="10">
        <v>175</v>
      </c>
      <c r="H440">
        <v>0</v>
      </c>
      <c r="I440" s="51" t="str">
        <f>_xlfn.XLOOKUP(Q3_2025[[#This Row],[Artikelnr]],Artikel_prijzen[Artnr],Artikel_prijzen[Groep],"")</f>
        <v>Elektra</v>
      </c>
      <c r="J440" s="10">
        <f>_xlfn.XLOOKUP(Q3_2025[[#This Row],[Artikelnr]],Artikel_prijzen[Artnr],Artikel_prijzen[Prijs 2025],"")</f>
        <v>106.8625</v>
      </c>
      <c r="K440" t="str">
        <f>IF(Q3_2025[[#This Row],[Artikelprijs]]&lt;&gt;"",IF(Q3_2025[[#This Row],[Stuksprijs]]=Q3_2025[[#This Row],[Artikelprijs]],"Prijs gelijk","Prijs wijkt af"),"")</f>
        <v>Prijs wijkt af</v>
      </c>
      <c r="L440" t="str">
        <f>IF(Q3_2025[[#This Row],[Relatiekorting percentage]]=0,
    "Nvt",
    IF(Q3_2025[[#This Row],[Brutobedrag 2]] &lt; Q3_2025[[#This Row],[Bruto - Rel.korting]],
        "Nee",
        "Ja"))</f>
        <v>Nvt</v>
      </c>
      <c r="M440" s="10">
        <f>IF(Q3_2025[[#This Row],[Artikelprijs]]&lt;&gt;"",Q3_2025[[#This Row],[Artikelprijs]],Q3_2025[[#This Row],[Stuksprijs]])</f>
        <v>106.8625</v>
      </c>
      <c r="N440" s="10">
        <f>Q3_2025[[#This Row],[Besteld]]*Q3_2025[[#This Row],[Prijs 2]]</f>
        <v>106.8625</v>
      </c>
      <c r="O440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440" s="3"/>
      <c r="W440"/>
      <c r="AB440"/>
    </row>
    <row r="441" spans="1:28" x14ac:dyDescent="0.3">
      <c r="A441" t="s">
        <v>755</v>
      </c>
      <c r="B441">
        <v>5020009</v>
      </c>
      <c r="C441" t="s">
        <v>598</v>
      </c>
      <c r="D441">
        <v>1</v>
      </c>
      <c r="E441" s="10">
        <v>45.32</v>
      </c>
      <c r="F441" s="10">
        <v>45.32</v>
      </c>
      <c r="G441" s="10">
        <v>45.32</v>
      </c>
      <c r="H441">
        <v>0</v>
      </c>
      <c r="I441" s="51" t="str">
        <f>_xlfn.XLOOKUP(Q3_2025[[#This Row],[Artikelnr]],Artikel_prijzen[Artnr],Artikel_prijzen[Groep],"")</f>
        <v/>
      </c>
      <c r="J441" s="10" t="str">
        <f>_xlfn.XLOOKUP(Q3_2025[[#This Row],[Artikelnr]],Artikel_prijzen[Artnr],Artikel_prijzen[Prijs 2025],"")</f>
        <v/>
      </c>
      <c r="K441" t="str">
        <f>IF(Q3_2025[[#This Row],[Artikelprijs]]&lt;&gt;"",IF(Q3_2025[[#This Row],[Stuksprijs]]=Q3_2025[[#This Row],[Artikelprijs]],"Prijs gelijk","Prijs wijkt af"),"")</f>
        <v/>
      </c>
      <c r="L441" t="str">
        <f>IF(Q3_2025[[#This Row],[Relatiekorting percentage]]=0,
    "Nvt",
    IF(Q3_2025[[#This Row],[Brutobedrag 2]] &lt; Q3_2025[[#This Row],[Bruto - Rel.korting]],
        "Nee",
        "Ja"))</f>
        <v>Nvt</v>
      </c>
      <c r="M441" s="10">
        <f>IF(Q3_2025[[#This Row],[Artikelprijs]]&lt;&gt;"",Q3_2025[[#This Row],[Artikelprijs]],Q3_2025[[#This Row],[Stuksprijs]])</f>
        <v>45.32</v>
      </c>
      <c r="N441" s="10">
        <f>Q3_2025[[#This Row],[Besteld]]*Q3_2025[[#This Row],[Prijs 2]]</f>
        <v>45.32</v>
      </c>
      <c r="O441" s="10">
        <f>IF(Q3_2025[[#This Row],[Brutobedrag 2]]&lt;Q3_2025[[#This Row],[Bruto - Rel.korting]],Q3_2025[[#This Row],[Brutobedrag 2]],Q3_2025[[#This Row],[Brutobedrag 2]]*(100-Q3_2025[[#This Row],[Relatiekorting percentage]])/100)</f>
        <v>45.32</v>
      </c>
      <c r="R441" s="3"/>
      <c r="W441"/>
      <c r="AB441"/>
    </row>
    <row r="442" spans="1:28" x14ac:dyDescent="0.3">
      <c r="A442" t="s">
        <v>755</v>
      </c>
      <c r="B442">
        <v>5010016</v>
      </c>
      <c r="C442" t="s">
        <v>760</v>
      </c>
      <c r="D442">
        <v>4</v>
      </c>
      <c r="E442" s="10">
        <v>58.71</v>
      </c>
      <c r="F442" s="10">
        <v>234.84</v>
      </c>
      <c r="G442" s="10">
        <v>234.84</v>
      </c>
      <c r="H442">
        <v>0</v>
      </c>
      <c r="I442" s="51" t="str">
        <f>_xlfn.XLOOKUP(Q3_2025[[#This Row],[Artikelnr]],Artikel_prijzen[Artnr],Artikel_prijzen[Groep],"")</f>
        <v/>
      </c>
      <c r="J442" s="10" t="str">
        <f>_xlfn.XLOOKUP(Q3_2025[[#This Row],[Artikelnr]],Artikel_prijzen[Artnr],Artikel_prijzen[Prijs 2025],"")</f>
        <v/>
      </c>
      <c r="K442" t="str">
        <f>IF(Q3_2025[[#This Row],[Artikelprijs]]&lt;&gt;"",IF(Q3_2025[[#This Row],[Stuksprijs]]=Q3_2025[[#This Row],[Artikelprijs]],"Prijs gelijk","Prijs wijkt af"),"")</f>
        <v/>
      </c>
      <c r="L442" t="str">
        <f>IF(Q3_2025[[#This Row],[Relatiekorting percentage]]=0,
    "Nvt",
    IF(Q3_2025[[#This Row],[Brutobedrag 2]] &lt; Q3_2025[[#This Row],[Bruto - Rel.korting]],
        "Nee",
        "Ja"))</f>
        <v>Nvt</v>
      </c>
      <c r="M442" s="10">
        <f>IF(Q3_2025[[#This Row],[Artikelprijs]]&lt;&gt;"",Q3_2025[[#This Row],[Artikelprijs]],Q3_2025[[#This Row],[Stuksprijs]])</f>
        <v>58.71</v>
      </c>
      <c r="N442" s="10">
        <f>Q3_2025[[#This Row],[Besteld]]*Q3_2025[[#This Row],[Prijs 2]]</f>
        <v>234.84</v>
      </c>
      <c r="O442" s="10">
        <f>IF(Q3_2025[[#This Row],[Brutobedrag 2]]&lt;Q3_2025[[#This Row],[Bruto - Rel.korting]],Q3_2025[[#This Row],[Brutobedrag 2]],Q3_2025[[#This Row],[Brutobedrag 2]]*(100-Q3_2025[[#This Row],[Relatiekorting percentage]])/100)</f>
        <v>234.84</v>
      </c>
      <c r="R442" s="3"/>
      <c r="W442"/>
      <c r="AB442"/>
    </row>
    <row r="443" spans="1:28" x14ac:dyDescent="0.3">
      <c r="A443" t="s">
        <v>755</v>
      </c>
      <c r="B443">
        <v>1007051</v>
      </c>
      <c r="C443" t="s">
        <v>54</v>
      </c>
      <c r="D443">
        <v>1</v>
      </c>
      <c r="E443" s="10">
        <v>88.57</v>
      </c>
      <c r="F443" s="10">
        <v>88.57</v>
      </c>
      <c r="G443" s="10">
        <v>88.57</v>
      </c>
      <c r="H443">
        <v>0</v>
      </c>
      <c r="I443" s="51" t="str">
        <f>_xlfn.XLOOKUP(Q3_2025[[#This Row],[Artikelnr]],Artikel_prijzen[Artnr],Artikel_prijzen[Groep],"")</f>
        <v/>
      </c>
      <c r="J443" s="10" t="str">
        <f>_xlfn.XLOOKUP(Q3_2025[[#This Row],[Artikelnr]],Artikel_prijzen[Artnr],Artikel_prijzen[Prijs 2025],"")</f>
        <v/>
      </c>
      <c r="K443" t="str">
        <f>IF(Q3_2025[[#This Row],[Artikelprijs]]&lt;&gt;"",IF(Q3_2025[[#This Row],[Stuksprijs]]=Q3_2025[[#This Row],[Artikelprijs]],"Prijs gelijk","Prijs wijkt af"),"")</f>
        <v/>
      </c>
      <c r="L443" t="str">
        <f>IF(Q3_2025[[#This Row],[Relatiekorting percentage]]=0,
    "Nvt",
    IF(Q3_2025[[#This Row],[Brutobedrag 2]] &lt; Q3_2025[[#This Row],[Bruto - Rel.korting]],
        "Nee",
        "Ja"))</f>
        <v>Nvt</v>
      </c>
      <c r="M443" s="10">
        <f>IF(Q3_2025[[#This Row],[Artikelprijs]]&lt;&gt;"",Q3_2025[[#This Row],[Artikelprijs]],Q3_2025[[#This Row],[Stuksprijs]])</f>
        <v>88.57</v>
      </c>
      <c r="N443" s="10">
        <f>Q3_2025[[#This Row],[Besteld]]*Q3_2025[[#This Row],[Prijs 2]]</f>
        <v>88.57</v>
      </c>
      <c r="O443" s="10">
        <f>IF(Q3_2025[[#This Row],[Brutobedrag 2]]&lt;Q3_2025[[#This Row],[Bruto - Rel.korting]],Q3_2025[[#This Row],[Brutobedrag 2]],Q3_2025[[#This Row],[Brutobedrag 2]]*(100-Q3_2025[[#This Row],[Relatiekorting percentage]])/100)</f>
        <v>88.57</v>
      </c>
      <c r="R443" s="3"/>
      <c r="W443"/>
      <c r="AB443"/>
    </row>
    <row r="444" spans="1:28" x14ac:dyDescent="0.3">
      <c r="A444" t="s">
        <v>755</v>
      </c>
      <c r="B444">
        <v>5021030</v>
      </c>
      <c r="C444" t="s">
        <v>546</v>
      </c>
      <c r="D444">
        <v>1</v>
      </c>
      <c r="E444" s="10">
        <v>175</v>
      </c>
      <c r="F444" s="10">
        <v>175</v>
      </c>
      <c r="G444" s="10">
        <v>175</v>
      </c>
      <c r="H444">
        <v>0</v>
      </c>
      <c r="I444" s="51" t="str">
        <f>_xlfn.XLOOKUP(Q3_2025[[#This Row],[Artikelnr]],Artikel_prijzen[Artnr],Artikel_prijzen[Groep],"")</f>
        <v>Elektra</v>
      </c>
      <c r="J444" s="10">
        <f>_xlfn.XLOOKUP(Q3_2025[[#This Row],[Artikelnr]],Artikel_prijzen[Artnr],Artikel_prijzen[Prijs 2025],"")</f>
        <v>106.8625</v>
      </c>
      <c r="K444" t="str">
        <f>IF(Q3_2025[[#This Row],[Artikelprijs]]&lt;&gt;"",IF(Q3_2025[[#This Row],[Stuksprijs]]=Q3_2025[[#This Row],[Artikelprijs]],"Prijs gelijk","Prijs wijkt af"),"")</f>
        <v>Prijs wijkt af</v>
      </c>
      <c r="L444" t="str">
        <f>IF(Q3_2025[[#This Row],[Relatiekorting percentage]]=0,
    "Nvt",
    IF(Q3_2025[[#This Row],[Brutobedrag 2]] &lt; Q3_2025[[#This Row],[Bruto - Rel.korting]],
        "Nee",
        "Ja"))</f>
        <v>Nvt</v>
      </c>
      <c r="M444" s="10">
        <f>IF(Q3_2025[[#This Row],[Artikelprijs]]&lt;&gt;"",Q3_2025[[#This Row],[Artikelprijs]],Q3_2025[[#This Row],[Stuksprijs]])</f>
        <v>106.8625</v>
      </c>
      <c r="N444" s="10">
        <f>Q3_2025[[#This Row],[Besteld]]*Q3_2025[[#This Row],[Prijs 2]]</f>
        <v>106.8625</v>
      </c>
      <c r="O444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444" s="3"/>
      <c r="W444"/>
      <c r="AB444"/>
    </row>
    <row r="445" spans="1:28" x14ac:dyDescent="0.3">
      <c r="A445" t="s">
        <v>755</v>
      </c>
      <c r="B445">
        <v>5021030</v>
      </c>
      <c r="C445" t="s">
        <v>546</v>
      </c>
      <c r="D445">
        <v>1</v>
      </c>
      <c r="E445" s="10">
        <v>175</v>
      </c>
      <c r="F445" s="10">
        <v>175</v>
      </c>
      <c r="G445" s="10">
        <v>175</v>
      </c>
      <c r="H445">
        <v>0</v>
      </c>
      <c r="I445" s="51" t="str">
        <f>_xlfn.XLOOKUP(Q3_2025[[#This Row],[Artikelnr]],Artikel_prijzen[Artnr],Artikel_prijzen[Groep],"")</f>
        <v>Elektra</v>
      </c>
      <c r="J445" s="10">
        <f>_xlfn.XLOOKUP(Q3_2025[[#This Row],[Artikelnr]],Artikel_prijzen[Artnr],Artikel_prijzen[Prijs 2025],"")</f>
        <v>106.8625</v>
      </c>
      <c r="K445" t="str">
        <f>IF(Q3_2025[[#This Row],[Artikelprijs]]&lt;&gt;"",IF(Q3_2025[[#This Row],[Stuksprijs]]=Q3_2025[[#This Row],[Artikelprijs]],"Prijs gelijk","Prijs wijkt af"),"")</f>
        <v>Prijs wijkt af</v>
      </c>
      <c r="L445" t="str">
        <f>IF(Q3_2025[[#This Row],[Relatiekorting percentage]]=0,
    "Nvt",
    IF(Q3_2025[[#This Row],[Brutobedrag 2]] &lt; Q3_2025[[#This Row],[Bruto - Rel.korting]],
        "Nee",
        "Ja"))</f>
        <v>Nvt</v>
      </c>
      <c r="M445" s="10">
        <f>IF(Q3_2025[[#This Row],[Artikelprijs]]&lt;&gt;"",Q3_2025[[#This Row],[Artikelprijs]],Q3_2025[[#This Row],[Stuksprijs]])</f>
        <v>106.8625</v>
      </c>
      <c r="N445" s="10">
        <f>Q3_2025[[#This Row],[Besteld]]*Q3_2025[[#This Row],[Prijs 2]]</f>
        <v>106.8625</v>
      </c>
      <c r="O445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445" s="3"/>
      <c r="W445"/>
      <c r="AB445"/>
    </row>
    <row r="446" spans="1:28" x14ac:dyDescent="0.3">
      <c r="A446" t="s">
        <v>755</v>
      </c>
      <c r="B446">
        <v>5021030</v>
      </c>
      <c r="C446" t="s">
        <v>546</v>
      </c>
      <c r="D446">
        <v>1</v>
      </c>
      <c r="E446" s="10">
        <v>175</v>
      </c>
      <c r="F446" s="10">
        <v>175</v>
      </c>
      <c r="G446" s="10">
        <v>175</v>
      </c>
      <c r="H446">
        <v>0</v>
      </c>
      <c r="I446" s="51" t="str">
        <f>_xlfn.XLOOKUP(Q3_2025[[#This Row],[Artikelnr]],Artikel_prijzen[Artnr],Artikel_prijzen[Groep],"")</f>
        <v>Elektra</v>
      </c>
      <c r="J446" s="10">
        <f>_xlfn.XLOOKUP(Q3_2025[[#This Row],[Artikelnr]],Artikel_prijzen[Artnr],Artikel_prijzen[Prijs 2025],"")</f>
        <v>106.8625</v>
      </c>
      <c r="K446" t="str">
        <f>IF(Q3_2025[[#This Row],[Artikelprijs]]&lt;&gt;"",IF(Q3_2025[[#This Row],[Stuksprijs]]=Q3_2025[[#This Row],[Artikelprijs]],"Prijs gelijk","Prijs wijkt af"),"")</f>
        <v>Prijs wijkt af</v>
      </c>
      <c r="L446" t="str">
        <f>IF(Q3_2025[[#This Row],[Relatiekorting percentage]]=0,
    "Nvt",
    IF(Q3_2025[[#This Row],[Brutobedrag 2]] &lt; Q3_2025[[#This Row],[Bruto - Rel.korting]],
        "Nee",
        "Ja"))</f>
        <v>Nvt</v>
      </c>
      <c r="M446" s="10">
        <f>IF(Q3_2025[[#This Row],[Artikelprijs]]&lt;&gt;"",Q3_2025[[#This Row],[Artikelprijs]],Q3_2025[[#This Row],[Stuksprijs]])</f>
        <v>106.8625</v>
      </c>
      <c r="N446" s="10">
        <f>Q3_2025[[#This Row],[Besteld]]*Q3_2025[[#This Row],[Prijs 2]]</f>
        <v>106.8625</v>
      </c>
      <c r="O446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446" s="3"/>
      <c r="W446"/>
      <c r="AB446"/>
    </row>
    <row r="447" spans="1:28" x14ac:dyDescent="0.3">
      <c r="A447" t="s">
        <v>755</v>
      </c>
      <c r="B447">
        <v>5020005</v>
      </c>
      <c r="C447" t="s">
        <v>761</v>
      </c>
      <c r="D447">
        <v>1</v>
      </c>
      <c r="E447" s="10">
        <v>18.03</v>
      </c>
      <c r="F447" s="10">
        <v>18.03</v>
      </c>
      <c r="G447" s="10">
        <v>18.03</v>
      </c>
      <c r="H447">
        <v>0</v>
      </c>
      <c r="I447" s="51" t="str">
        <f>_xlfn.XLOOKUP(Q3_2025[[#This Row],[Artikelnr]],Artikel_prijzen[Artnr],Artikel_prijzen[Groep],"")</f>
        <v/>
      </c>
      <c r="J447" s="10" t="str">
        <f>_xlfn.XLOOKUP(Q3_2025[[#This Row],[Artikelnr]],Artikel_prijzen[Artnr],Artikel_prijzen[Prijs 2025],"")</f>
        <v/>
      </c>
      <c r="K447" t="str">
        <f>IF(Q3_2025[[#This Row],[Artikelprijs]]&lt;&gt;"",IF(Q3_2025[[#This Row],[Stuksprijs]]=Q3_2025[[#This Row],[Artikelprijs]],"Prijs gelijk","Prijs wijkt af"),"")</f>
        <v/>
      </c>
      <c r="L447" t="str">
        <f>IF(Q3_2025[[#This Row],[Relatiekorting percentage]]=0,
    "Nvt",
    IF(Q3_2025[[#This Row],[Brutobedrag 2]] &lt; Q3_2025[[#This Row],[Bruto - Rel.korting]],
        "Nee",
        "Ja"))</f>
        <v>Nvt</v>
      </c>
      <c r="M447" s="10">
        <f>IF(Q3_2025[[#This Row],[Artikelprijs]]&lt;&gt;"",Q3_2025[[#This Row],[Artikelprijs]],Q3_2025[[#This Row],[Stuksprijs]])</f>
        <v>18.03</v>
      </c>
      <c r="N447" s="10">
        <f>Q3_2025[[#This Row],[Besteld]]*Q3_2025[[#This Row],[Prijs 2]]</f>
        <v>18.03</v>
      </c>
      <c r="O447" s="10">
        <f>IF(Q3_2025[[#This Row],[Brutobedrag 2]]&lt;Q3_2025[[#This Row],[Bruto - Rel.korting]],Q3_2025[[#This Row],[Brutobedrag 2]],Q3_2025[[#This Row],[Brutobedrag 2]]*(100-Q3_2025[[#This Row],[Relatiekorting percentage]])/100)</f>
        <v>18.03</v>
      </c>
      <c r="R447" s="3"/>
      <c r="W447"/>
      <c r="AB447"/>
    </row>
    <row r="448" spans="1:28" x14ac:dyDescent="0.3">
      <c r="A448" t="s">
        <v>762</v>
      </c>
      <c r="B448">
        <v>5030228</v>
      </c>
      <c r="C448" t="s">
        <v>113</v>
      </c>
      <c r="D448">
        <v>4</v>
      </c>
      <c r="E448" s="10">
        <v>236.9</v>
      </c>
      <c r="F448" s="10">
        <v>947.6</v>
      </c>
      <c r="G448" s="10">
        <v>947.6</v>
      </c>
      <c r="H448">
        <v>0</v>
      </c>
      <c r="I448" s="51" t="str">
        <f>_xlfn.XLOOKUP(Q3_2025[[#This Row],[Artikelnr]],Artikel_prijzen[Artnr],Artikel_prijzen[Groep],"")</f>
        <v>Rigging</v>
      </c>
      <c r="J448" s="10">
        <f>_xlfn.XLOOKUP(Q3_2025[[#This Row],[Artikelnr]],Artikel_prijzen[Artnr],Artikel_prijzen[Prijs 2025],"")</f>
        <v>230</v>
      </c>
      <c r="K448" t="str">
        <f>IF(Q3_2025[[#This Row],[Artikelprijs]]&lt;&gt;"",IF(Q3_2025[[#This Row],[Stuksprijs]]=Q3_2025[[#This Row],[Artikelprijs]],"Prijs gelijk","Prijs wijkt af"),"")</f>
        <v>Prijs wijkt af</v>
      </c>
      <c r="L448" t="str">
        <f>IF(Q3_2025[[#This Row],[Relatiekorting percentage]]=0,
    "Nvt",
    IF(Q3_2025[[#This Row],[Brutobedrag 2]] &lt; Q3_2025[[#This Row],[Bruto - Rel.korting]],
        "Nee",
        "Ja"))</f>
        <v>Nvt</v>
      </c>
      <c r="M448" s="10">
        <f>IF(Q3_2025[[#This Row],[Artikelprijs]]&lt;&gt;"",Q3_2025[[#This Row],[Artikelprijs]],Q3_2025[[#This Row],[Stuksprijs]])</f>
        <v>230</v>
      </c>
      <c r="N448" s="10">
        <f>Q3_2025[[#This Row],[Besteld]]*Q3_2025[[#This Row],[Prijs 2]]</f>
        <v>920</v>
      </c>
      <c r="O448" s="10">
        <f>IF(Q3_2025[[#This Row],[Brutobedrag 2]]&lt;Q3_2025[[#This Row],[Bruto - Rel.korting]],Q3_2025[[#This Row],[Brutobedrag 2]],Q3_2025[[#This Row],[Brutobedrag 2]]*(100-Q3_2025[[#This Row],[Relatiekorting percentage]])/100)</f>
        <v>920</v>
      </c>
      <c r="R448" s="3"/>
      <c r="W448"/>
      <c r="AB448"/>
    </row>
    <row r="449" spans="1:28" x14ac:dyDescent="0.3">
      <c r="A449" t="s">
        <v>762</v>
      </c>
      <c r="B449">
        <v>5030228</v>
      </c>
      <c r="C449" t="s">
        <v>113</v>
      </c>
      <c r="D449">
        <v>4</v>
      </c>
      <c r="E449" s="10">
        <v>236.9</v>
      </c>
      <c r="F449" s="10">
        <v>947.6</v>
      </c>
      <c r="G449" s="10">
        <v>947.6</v>
      </c>
      <c r="H449">
        <v>0</v>
      </c>
      <c r="I449" s="51" t="str">
        <f>_xlfn.XLOOKUP(Q3_2025[[#This Row],[Artikelnr]],Artikel_prijzen[Artnr],Artikel_prijzen[Groep],"")</f>
        <v>Rigging</v>
      </c>
      <c r="J449" s="10">
        <f>_xlfn.XLOOKUP(Q3_2025[[#This Row],[Artikelnr]],Artikel_prijzen[Artnr],Artikel_prijzen[Prijs 2025],"")</f>
        <v>230</v>
      </c>
      <c r="K449" t="str">
        <f>IF(Q3_2025[[#This Row],[Artikelprijs]]&lt;&gt;"",IF(Q3_2025[[#This Row],[Stuksprijs]]=Q3_2025[[#This Row],[Artikelprijs]],"Prijs gelijk","Prijs wijkt af"),"")</f>
        <v>Prijs wijkt af</v>
      </c>
      <c r="L449" t="str">
        <f>IF(Q3_2025[[#This Row],[Relatiekorting percentage]]=0,
    "Nvt",
    IF(Q3_2025[[#This Row],[Brutobedrag 2]] &lt; Q3_2025[[#This Row],[Bruto - Rel.korting]],
        "Nee",
        "Ja"))</f>
        <v>Nvt</v>
      </c>
      <c r="M449" s="10">
        <f>IF(Q3_2025[[#This Row],[Artikelprijs]]&lt;&gt;"",Q3_2025[[#This Row],[Artikelprijs]],Q3_2025[[#This Row],[Stuksprijs]])</f>
        <v>230</v>
      </c>
      <c r="N449" s="10">
        <f>Q3_2025[[#This Row],[Besteld]]*Q3_2025[[#This Row],[Prijs 2]]</f>
        <v>920</v>
      </c>
      <c r="O449" s="10">
        <f>IF(Q3_2025[[#This Row],[Brutobedrag 2]]&lt;Q3_2025[[#This Row],[Bruto - Rel.korting]],Q3_2025[[#This Row],[Brutobedrag 2]],Q3_2025[[#This Row],[Brutobedrag 2]]*(100-Q3_2025[[#This Row],[Relatiekorting percentage]])/100)</f>
        <v>920</v>
      </c>
      <c r="R449" s="3"/>
      <c r="W449"/>
      <c r="AB449"/>
    </row>
    <row r="450" spans="1:28" x14ac:dyDescent="0.3">
      <c r="A450" t="s">
        <v>762</v>
      </c>
      <c r="B450">
        <v>5030028</v>
      </c>
      <c r="C450" t="s">
        <v>341</v>
      </c>
      <c r="D450">
        <v>6</v>
      </c>
      <c r="E450" s="10">
        <v>28.84</v>
      </c>
      <c r="F450" s="10">
        <v>173.04</v>
      </c>
      <c r="G450" s="10">
        <v>173.04</v>
      </c>
      <c r="H450">
        <v>0</v>
      </c>
      <c r="I450" s="51" t="str">
        <f>_xlfn.XLOOKUP(Q3_2025[[#This Row],[Artikelnr]],Artikel_prijzen[Artnr],Artikel_prijzen[Groep],"")</f>
        <v/>
      </c>
      <c r="J450" s="10" t="str">
        <f>_xlfn.XLOOKUP(Q3_2025[[#This Row],[Artikelnr]],Artikel_prijzen[Artnr],Artikel_prijzen[Prijs 2025],"")</f>
        <v/>
      </c>
      <c r="K450" t="str">
        <f>IF(Q3_2025[[#This Row],[Artikelprijs]]&lt;&gt;"",IF(Q3_2025[[#This Row],[Stuksprijs]]=Q3_2025[[#This Row],[Artikelprijs]],"Prijs gelijk","Prijs wijkt af"),"")</f>
        <v/>
      </c>
      <c r="L450" t="str">
        <f>IF(Q3_2025[[#This Row],[Relatiekorting percentage]]=0,
    "Nvt",
    IF(Q3_2025[[#This Row],[Brutobedrag 2]] &lt; Q3_2025[[#This Row],[Bruto - Rel.korting]],
        "Nee",
        "Ja"))</f>
        <v>Nvt</v>
      </c>
      <c r="M450" s="10">
        <f>IF(Q3_2025[[#This Row],[Artikelprijs]]&lt;&gt;"",Q3_2025[[#This Row],[Artikelprijs]],Q3_2025[[#This Row],[Stuksprijs]])</f>
        <v>28.84</v>
      </c>
      <c r="N450" s="10">
        <f>Q3_2025[[#This Row],[Besteld]]*Q3_2025[[#This Row],[Prijs 2]]</f>
        <v>173.04</v>
      </c>
      <c r="O450" s="10">
        <f>IF(Q3_2025[[#This Row],[Brutobedrag 2]]&lt;Q3_2025[[#This Row],[Bruto - Rel.korting]],Q3_2025[[#This Row],[Brutobedrag 2]],Q3_2025[[#This Row],[Brutobedrag 2]]*(100-Q3_2025[[#This Row],[Relatiekorting percentage]])/100)</f>
        <v>173.04</v>
      </c>
      <c r="R450" s="3"/>
      <c r="W450"/>
      <c r="AB450"/>
    </row>
    <row r="451" spans="1:28" x14ac:dyDescent="0.3">
      <c r="A451" t="s">
        <v>762</v>
      </c>
      <c r="B451">
        <v>5030001</v>
      </c>
      <c r="C451" t="s">
        <v>132</v>
      </c>
      <c r="D451">
        <v>6</v>
      </c>
      <c r="E451" s="10">
        <v>28.84</v>
      </c>
      <c r="F451" s="10">
        <v>173.04</v>
      </c>
      <c r="G451" s="10">
        <v>173.04</v>
      </c>
      <c r="H451">
        <v>0</v>
      </c>
      <c r="I451" s="51" t="str">
        <f>_xlfn.XLOOKUP(Q3_2025[[#This Row],[Artikelnr]],Artikel_prijzen[Artnr],Artikel_prijzen[Groep],"")</f>
        <v>Rigging</v>
      </c>
      <c r="J451" s="10">
        <f>_xlfn.XLOOKUP(Q3_2025[[#This Row],[Artikelnr]],Artikel_prijzen[Artnr],Artikel_prijzen[Prijs 2025],"")</f>
        <v>28</v>
      </c>
      <c r="K451" t="str">
        <f>IF(Q3_2025[[#This Row],[Artikelprijs]]&lt;&gt;"",IF(Q3_2025[[#This Row],[Stuksprijs]]=Q3_2025[[#This Row],[Artikelprijs]],"Prijs gelijk","Prijs wijkt af"),"")</f>
        <v>Prijs wijkt af</v>
      </c>
      <c r="L451" t="str">
        <f>IF(Q3_2025[[#This Row],[Relatiekorting percentage]]=0,
    "Nvt",
    IF(Q3_2025[[#This Row],[Brutobedrag 2]] &lt; Q3_2025[[#This Row],[Bruto - Rel.korting]],
        "Nee",
        "Ja"))</f>
        <v>Nvt</v>
      </c>
      <c r="M451" s="10">
        <f>IF(Q3_2025[[#This Row],[Artikelprijs]]&lt;&gt;"",Q3_2025[[#This Row],[Artikelprijs]],Q3_2025[[#This Row],[Stuksprijs]])</f>
        <v>28</v>
      </c>
      <c r="N451" s="10">
        <f>Q3_2025[[#This Row],[Besteld]]*Q3_2025[[#This Row],[Prijs 2]]</f>
        <v>168</v>
      </c>
      <c r="O451" s="10">
        <f>IF(Q3_2025[[#This Row],[Brutobedrag 2]]&lt;Q3_2025[[#This Row],[Bruto - Rel.korting]],Q3_2025[[#This Row],[Brutobedrag 2]],Q3_2025[[#This Row],[Brutobedrag 2]]*(100-Q3_2025[[#This Row],[Relatiekorting percentage]])/100)</f>
        <v>168</v>
      </c>
      <c r="R451" s="3"/>
      <c r="W451"/>
      <c r="AB451"/>
    </row>
    <row r="452" spans="1:28" x14ac:dyDescent="0.3">
      <c r="A452" t="s">
        <v>762</v>
      </c>
      <c r="B452">
        <v>5030228</v>
      </c>
      <c r="C452" t="s">
        <v>113</v>
      </c>
      <c r="D452">
        <v>2</v>
      </c>
      <c r="E452" s="10">
        <v>236.9</v>
      </c>
      <c r="F452" s="10">
        <v>473.8</v>
      </c>
      <c r="G452" s="10">
        <v>473.8</v>
      </c>
      <c r="H452">
        <v>0</v>
      </c>
      <c r="I452" s="51" t="str">
        <f>_xlfn.XLOOKUP(Q3_2025[[#This Row],[Artikelnr]],Artikel_prijzen[Artnr],Artikel_prijzen[Groep],"")</f>
        <v>Rigging</v>
      </c>
      <c r="J452" s="10">
        <f>_xlfn.XLOOKUP(Q3_2025[[#This Row],[Artikelnr]],Artikel_prijzen[Artnr],Artikel_prijzen[Prijs 2025],"")</f>
        <v>230</v>
      </c>
      <c r="K452" t="str">
        <f>IF(Q3_2025[[#This Row],[Artikelprijs]]&lt;&gt;"",IF(Q3_2025[[#This Row],[Stuksprijs]]=Q3_2025[[#This Row],[Artikelprijs]],"Prijs gelijk","Prijs wijkt af"),"")</f>
        <v>Prijs wijkt af</v>
      </c>
      <c r="L452" t="str">
        <f>IF(Q3_2025[[#This Row],[Relatiekorting percentage]]=0,
    "Nvt",
    IF(Q3_2025[[#This Row],[Brutobedrag 2]] &lt; Q3_2025[[#This Row],[Bruto - Rel.korting]],
        "Nee",
        "Ja"))</f>
        <v>Nvt</v>
      </c>
      <c r="M452" s="10">
        <f>IF(Q3_2025[[#This Row],[Artikelprijs]]&lt;&gt;"",Q3_2025[[#This Row],[Artikelprijs]],Q3_2025[[#This Row],[Stuksprijs]])</f>
        <v>230</v>
      </c>
      <c r="N452" s="10">
        <f>Q3_2025[[#This Row],[Besteld]]*Q3_2025[[#This Row],[Prijs 2]]</f>
        <v>460</v>
      </c>
      <c r="O452" s="10">
        <f>IF(Q3_2025[[#This Row],[Brutobedrag 2]]&lt;Q3_2025[[#This Row],[Bruto - Rel.korting]],Q3_2025[[#This Row],[Brutobedrag 2]],Q3_2025[[#This Row],[Brutobedrag 2]]*(100-Q3_2025[[#This Row],[Relatiekorting percentage]])/100)</f>
        <v>460</v>
      </c>
      <c r="R452" s="3"/>
      <c r="W452"/>
      <c r="AB452"/>
    </row>
    <row r="453" spans="1:28" x14ac:dyDescent="0.3">
      <c r="A453" t="s">
        <v>762</v>
      </c>
      <c r="B453">
        <v>5030225</v>
      </c>
      <c r="C453" t="s">
        <v>261</v>
      </c>
      <c r="D453">
        <v>2</v>
      </c>
      <c r="E453" s="10">
        <v>133.9</v>
      </c>
      <c r="F453" s="10">
        <v>267.8</v>
      </c>
      <c r="G453" s="10">
        <v>267.8</v>
      </c>
      <c r="H453">
        <v>0</v>
      </c>
      <c r="I453" s="51" t="str">
        <f>_xlfn.XLOOKUP(Q3_2025[[#This Row],[Artikelnr]],Artikel_prijzen[Artnr],Artikel_prijzen[Groep],"")</f>
        <v>Rigging</v>
      </c>
      <c r="J453" s="10">
        <f>_xlfn.XLOOKUP(Q3_2025[[#This Row],[Artikelnr]],Artikel_prijzen[Artnr],Artikel_prijzen[Prijs 2025],"")</f>
        <v>130</v>
      </c>
      <c r="K453" t="str">
        <f>IF(Q3_2025[[#This Row],[Artikelprijs]]&lt;&gt;"",IF(Q3_2025[[#This Row],[Stuksprijs]]=Q3_2025[[#This Row],[Artikelprijs]],"Prijs gelijk","Prijs wijkt af"),"")</f>
        <v>Prijs wijkt af</v>
      </c>
      <c r="L453" t="str">
        <f>IF(Q3_2025[[#This Row],[Relatiekorting percentage]]=0,
    "Nvt",
    IF(Q3_2025[[#This Row],[Brutobedrag 2]] &lt; Q3_2025[[#This Row],[Bruto - Rel.korting]],
        "Nee",
        "Ja"))</f>
        <v>Nvt</v>
      </c>
      <c r="M453" s="10">
        <f>IF(Q3_2025[[#This Row],[Artikelprijs]]&lt;&gt;"",Q3_2025[[#This Row],[Artikelprijs]],Q3_2025[[#This Row],[Stuksprijs]])</f>
        <v>130</v>
      </c>
      <c r="N453" s="10">
        <f>Q3_2025[[#This Row],[Besteld]]*Q3_2025[[#This Row],[Prijs 2]]</f>
        <v>260</v>
      </c>
      <c r="O453" s="10">
        <f>IF(Q3_2025[[#This Row],[Brutobedrag 2]]&lt;Q3_2025[[#This Row],[Bruto - Rel.korting]],Q3_2025[[#This Row],[Brutobedrag 2]],Q3_2025[[#This Row],[Brutobedrag 2]]*(100-Q3_2025[[#This Row],[Relatiekorting percentage]])/100)</f>
        <v>260</v>
      </c>
      <c r="R453" s="3"/>
      <c r="W453"/>
      <c r="AB453"/>
    </row>
    <row r="454" spans="1:28" x14ac:dyDescent="0.3">
      <c r="A454" t="s">
        <v>762</v>
      </c>
      <c r="B454">
        <v>5030228</v>
      </c>
      <c r="C454" t="s">
        <v>113</v>
      </c>
      <c r="D454">
        <v>4</v>
      </c>
      <c r="E454" s="10">
        <v>236.9</v>
      </c>
      <c r="F454" s="10">
        <v>947.6</v>
      </c>
      <c r="G454" s="10">
        <v>947.6</v>
      </c>
      <c r="H454">
        <v>0</v>
      </c>
      <c r="I454" s="51" t="str">
        <f>_xlfn.XLOOKUP(Q3_2025[[#This Row],[Artikelnr]],Artikel_prijzen[Artnr],Artikel_prijzen[Groep],"")</f>
        <v>Rigging</v>
      </c>
      <c r="J454" s="10">
        <f>_xlfn.XLOOKUP(Q3_2025[[#This Row],[Artikelnr]],Artikel_prijzen[Artnr],Artikel_prijzen[Prijs 2025],"")</f>
        <v>230</v>
      </c>
      <c r="K454" t="str">
        <f>IF(Q3_2025[[#This Row],[Artikelprijs]]&lt;&gt;"",IF(Q3_2025[[#This Row],[Stuksprijs]]=Q3_2025[[#This Row],[Artikelprijs]],"Prijs gelijk","Prijs wijkt af"),"")</f>
        <v>Prijs wijkt af</v>
      </c>
      <c r="L454" t="str">
        <f>IF(Q3_2025[[#This Row],[Relatiekorting percentage]]=0,
    "Nvt",
    IF(Q3_2025[[#This Row],[Brutobedrag 2]] &lt; Q3_2025[[#This Row],[Bruto - Rel.korting]],
        "Nee",
        "Ja"))</f>
        <v>Nvt</v>
      </c>
      <c r="M454" s="10">
        <f>IF(Q3_2025[[#This Row],[Artikelprijs]]&lt;&gt;"",Q3_2025[[#This Row],[Artikelprijs]],Q3_2025[[#This Row],[Stuksprijs]])</f>
        <v>230</v>
      </c>
      <c r="N454" s="10">
        <f>Q3_2025[[#This Row],[Besteld]]*Q3_2025[[#This Row],[Prijs 2]]</f>
        <v>920</v>
      </c>
      <c r="O454" s="10">
        <f>IF(Q3_2025[[#This Row],[Brutobedrag 2]]&lt;Q3_2025[[#This Row],[Bruto - Rel.korting]],Q3_2025[[#This Row],[Brutobedrag 2]],Q3_2025[[#This Row],[Brutobedrag 2]]*(100-Q3_2025[[#This Row],[Relatiekorting percentage]])/100)</f>
        <v>920</v>
      </c>
      <c r="R454" s="3"/>
      <c r="W454"/>
      <c r="AB454"/>
    </row>
    <row r="455" spans="1:28" x14ac:dyDescent="0.3">
      <c r="A455" t="s">
        <v>762</v>
      </c>
      <c r="B455">
        <v>5030228</v>
      </c>
      <c r="C455" t="s">
        <v>113</v>
      </c>
      <c r="D455">
        <v>4</v>
      </c>
      <c r="E455" s="10">
        <v>236.9</v>
      </c>
      <c r="F455" s="10">
        <v>947.6</v>
      </c>
      <c r="G455" s="10">
        <v>947.6</v>
      </c>
      <c r="H455">
        <v>0</v>
      </c>
      <c r="I455" s="51" t="str">
        <f>_xlfn.XLOOKUP(Q3_2025[[#This Row],[Artikelnr]],Artikel_prijzen[Artnr],Artikel_prijzen[Groep],"")</f>
        <v>Rigging</v>
      </c>
      <c r="J455" s="10">
        <f>_xlfn.XLOOKUP(Q3_2025[[#This Row],[Artikelnr]],Artikel_prijzen[Artnr],Artikel_prijzen[Prijs 2025],"")</f>
        <v>230</v>
      </c>
      <c r="K455" t="str">
        <f>IF(Q3_2025[[#This Row],[Artikelprijs]]&lt;&gt;"",IF(Q3_2025[[#This Row],[Stuksprijs]]=Q3_2025[[#This Row],[Artikelprijs]],"Prijs gelijk","Prijs wijkt af"),"")</f>
        <v>Prijs wijkt af</v>
      </c>
      <c r="L455" t="str">
        <f>IF(Q3_2025[[#This Row],[Relatiekorting percentage]]=0,
    "Nvt",
    IF(Q3_2025[[#This Row],[Brutobedrag 2]] &lt; Q3_2025[[#This Row],[Bruto - Rel.korting]],
        "Nee",
        "Ja"))</f>
        <v>Nvt</v>
      </c>
      <c r="M455" s="10">
        <f>IF(Q3_2025[[#This Row],[Artikelprijs]]&lt;&gt;"",Q3_2025[[#This Row],[Artikelprijs]],Q3_2025[[#This Row],[Stuksprijs]])</f>
        <v>230</v>
      </c>
      <c r="N455" s="10">
        <f>Q3_2025[[#This Row],[Besteld]]*Q3_2025[[#This Row],[Prijs 2]]</f>
        <v>920</v>
      </c>
      <c r="O455" s="10">
        <f>IF(Q3_2025[[#This Row],[Brutobedrag 2]]&lt;Q3_2025[[#This Row],[Bruto - Rel.korting]],Q3_2025[[#This Row],[Brutobedrag 2]],Q3_2025[[#This Row],[Brutobedrag 2]]*(100-Q3_2025[[#This Row],[Relatiekorting percentage]])/100)</f>
        <v>920</v>
      </c>
      <c r="R455" s="3"/>
      <c r="W455"/>
      <c r="AB455"/>
    </row>
    <row r="456" spans="1:28" x14ac:dyDescent="0.3">
      <c r="A456" t="s">
        <v>762</v>
      </c>
      <c r="B456">
        <v>5030232</v>
      </c>
      <c r="C456" t="s">
        <v>116</v>
      </c>
      <c r="D456">
        <v>1</v>
      </c>
      <c r="E456" s="10">
        <v>144.19999999999999</v>
      </c>
      <c r="F456" s="10">
        <v>144.19999999999999</v>
      </c>
      <c r="G456" s="10">
        <v>144.19999999999999</v>
      </c>
      <c r="H456">
        <v>0</v>
      </c>
      <c r="I456" s="51" t="str">
        <f>_xlfn.XLOOKUP(Q3_2025[[#This Row],[Artikelnr]],Artikel_prijzen[Artnr],Artikel_prijzen[Groep],"")</f>
        <v>Rigging</v>
      </c>
      <c r="J456" s="10">
        <f>_xlfn.XLOOKUP(Q3_2025[[#This Row],[Artikelnr]],Artikel_prijzen[Artnr],Artikel_prijzen[Prijs 2025],"")</f>
        <v>140</v>
      </c>
      <c r="K456" t="str">
        <f>IF(Q3_2025[[#This Row],[Artikelprijs]]&lt;&gt;"",IF(Q3_2025[[#This Row],[Stuksprijs]]=Q3_2025[[#This Row],[Artikelprijs]],"Prijs gelijk","Prijs wijkt af"),"")</f>
        <v>Prijs wijkt af</v>
      </c>
      <c r="L456" t="str">
        <f>IF(Q3_2025[[#This Row],[Relatiekorting percentage]]=0,
    "Nvt",
    IF(Q3_2025[[#This Row],[Brutobedrag 2]] &lt; Q3_2025[[#This Row],[Bruto - Rel.korting]],
        "Nee",
        "Ja"))</f>
        <v>Nvt</v>
      </c>
      <c r="M456" s="10">
        <f>IF(Q3_2025[[#This Row],[Artikelprijs]]&lt;&gt;"",Q3_2025[[#This Row],[Artikelprijs]],Q3_2025[[#This Row],[Stuksprijs]])</f>
        <v>140</v>
      </c>
      <c r="N456" s="10">
        <f>Q3_2025[[#This Row],[Besteld]]*Q3_2025[[#This Row],[Prijs 2]]</f>
        <v>140</v>
      </c>
      <c r="O456" s="10">
        <f>IF(Q3_2025[[#This Row],[Brutobedrag 2]]&lt;Q3_2025[[#This Row],[Bruto - Rel.korting]],Q3_2025[[#This Row],[Brutobedrag 2]],Q3_2025[[#This Row],[Brutobedrag 2]]*(100-Q3_2025[[#This Row],[Relatiekorting percentage]])/100)</f>
        <v>140</v>
      </c>
      <c r="R456" s="3"/>
      <c r="W456"/>
      <c r="AB456"/>
    </row>
    <row r="457" spans="1:28" x14ac:dyDescent="0.3">
      <c r="A457" t="s">
        <v>762</v>
      </c>
      <c r="B457">
        <v>5030229</v>
      </c>
      <c r="C457" t="s">
        <v>18</v>
      </c>
      <c r="D457">
        <v>9</v>
      </c>
      <c r="E457" s="10">
        <v>303.85000000000002</v>
      </c>
      <c r="F457" s="10">
        <v>2734.65</v>
      </c>
      <c r="G457" s="10">
        <v>2734.65</v>
      </c>
      <c r="H457">
        <v>0</v>
      </c>
      <c r="I457" s="51" t="str">
        <f>_xlfn.XLOOKUP(Q3_2025[[#This Row],[Artikelnr]],Artikel_prijzen[Artnr],Artikel_prijzen[Groep],"")</f>
        <v>Rigging</v>
      </c>
      <c r="J457" s="10">
        <f>_xlfn.XLOOKUP(Q3_2025[[#This Row],[Artikelnr]],Artikel_prijzen[Artnr],Artikel_prijzen[Prijs 2025],"")</f>
        <v>295</v>
      </c>
      <c r="K457" t="str">
        <f>IF(Q3_2025[[#This Row],[Artikelprijs]]&lt;&gt;"",IF(Q3_2025[[#This Row],[Stuksprijs]]=Q3_2025[[#This Row],[Artikelprijs]],"Prijs gelijk","Prijs wijkt af"),"")</f>
        <v>Prijs wijkt af</v>
      </c>
      <c r="L457" t="str">
        <f>IF(Q3_2025[[#This Row],[Relatiekorting percentage]]=0,
    "Nvt",
    IF(Q3_2025[[#This Row],[Brutobedrag 2]] &lt; Q3_2025[[#This Row],[Bruto - Rel.korting]],
        "Nee",
        "Ja"))</f>
        <v>Nvt</v>
      </c>
      <c r="M457" s="10">
        <f>IF(Q3_2025[[#This Row],[Artikelprijs]]&lt;&gt;"",Q3_2025[[#This Row],[Artikelprijs]],Q3_2025[[#This Row],[Stuksprijs]])</f>
        <v>295</v>
      </c>
      <c r="N457" s="10">
        <f>Q3_2025[[#This Row],[Besteld]]*Q3_2025[[#This Row],[Prijs 2]]</f>
        <v>2655</v>
      </c>
      <c r="O457" s="10">
        <f>IF(Q3_2025[[#This Row],[Brutobedrag 2]]&lt;Q3_2025[[#This Row],[Bruto - Rel.korting]],Q3_2025[[#This Row],[Brutobedrag 2]],Q3_2025[[#This Row],[Brutobedrag 2]]*(100-Q3_2025[[#This Row],[Relatiekorting percentage]])/100)</f>
        <v>2655</v>
      </c>
      <c r="R457" s="3"/>
      <c r="W457"/>
      <c r="AB457"/>
    </row>
    <row r="458" spans="1:28" x14ac:dyDescent="0.3">
      <c r="A458" t="s">
        <v>762</v>
      </c>
      <c r="B458">
        <v>5030225</v>
      </c>
      <c r="C458" t="s">
        <v>261</v>
      </c>
      <c r="D458">
        <v>4</v>
      </c>
      <c r="E458" s="10">
        <v>133.9</v>
      </c>
      <c r="F458" s="10">
        <v>535.6</v>
      </c>
      <c r="G458" s="10">
        <v>535.6</v>
      </c>
      <c r="H458">
        <v>0</v>
      </c>
      <c r="I458" s="51" t="str">
        <f>_xlfn.XLOOKUP(Q3_2025[[#This Row],[Artikelnr]],Artikel_prijzen[Artnr],Artikel_prijzen[Groep],"")</f>
        <v>Rigging</v>
      </c>
      <c r="J458" s="10">
        <f>_xlfn.XLOOKUP(Q3_2025[[#This Row],[Artikelnr]],Artikel_prijzen[Artnr],Artikel_prijzen[Prijs 2025],"")</f>
        <v>130</v>
      </c>
      <c r="K458" t="str">
        <f>IF(Q3_2025[[#This Row],[Artikelprijs]]&lt;&gt;"",IF(Q3_2025[[#This Row],[Stuksprijs]]=Q3_2025[[#This Row],[Artikelprijs]],"Prijs gelijk","Prijs wijkt af"),"")</f>
        <v>Prijs wijkt af</v>
      </c>
      <c r="L458" t="str">
        <f>IF(Q3_2025[[#This Row],[Relatiekorting percentage]]=0,
    "Nvt",
    IF(Q3_2025[[#This Row],[Brutobedrag 2]] &lt; Q3_2025[[#This Row],[Bruto - Rel.korting]],
        "Nee",
        "Ja"))</f>
        <v>Nvt</v>
      </c>
      <c r="M458" s="10">
        <f>IF(Q3_2025[[#This Row],[Artikelprijs]]&lt;&gt;"",Q3_2025[[#This Row],[Artikelprijs]],Q3_2025[[#This Row],[Stuksprijs]])</f>
        <v>130</v>
      </c>
      <c r="N458" s="10">
        <f>Q3_2025[[#This Row],[Besteld]]*Q3_2025[[#This Row],[Prijs 2]]</f>
        <v>520</v>
      </c>
      <c r="O458" s="10">
        <f>IF(Q3_2025[[#This Row],[Brutobedrag 2]]&lt;Q3_2025[[#This Row],[Bruto - Rel.korting]],Q3_2025[[#This Row],[Brutobedrag 2]],Q3_2025[[#This Row],[Brutobedrag 2]]*(100-Q3_2025[[#This Row],[Relatiekorting percentage]])/100)</f>
        <v>520</v>
      </c>
      <c r="R458" s="3"/>
      <c r="W458"/>
      <c r="AB458"/>
    </row>
    <row r="459" spans="1:28" x14ac:dyDescent="0.3">
      <c r="A459" t="s">
        <v>762</v>
      </c>
      <c r="B459">
        <v>5030228</v>
      </c>
      <c r="C459" t="s">
        <v>113</v>
      </c>
      <c r="D459">
        <v>4</v>
      </c>
      <c r="E459" s="10">
        <v>236.9</v>
      </c>
      <c r="F459" s="10">
        <v>947.6</v>
      </c>
      <c r="G459" s="10">
        <v>947.6</v>
      </c>
      <c r="H459">
        <v>0</v>
      </c>
      <c r="I459" s="51" t="str">
        <f>_xlfn.XLOOKUP(Q3_2025[[#This Row],[Artikelnr]],Artikel_prijzen[Artnr],Artikel_prijzen[Groep],"")</f>
        <v>Rigging</v>
      </c>
      <c r="J459" s="10">
        <f>_xlfn.XLOOKUP(Q3_2025[[#This Row],[Artikelnr]],Artikel_prijzen[Artnr],Artikel_prijzen[Prijs 2025],"")</f>
        <v>230</v>
      </c>
      <c r="K459" t="str">
        <f>IF(Q3_2025[[#This Row],[Artikelprijs]]&lt;&gt;"",IF(Q3_2025[[#This Row],[Stuksprijs]]=Q3_2025[[#This Row],[Artikelprijs]],"Prijs gelijk","Prijs wijkt af"),"")</f>
        <v>Prijs wijkt af</v>
      </c>
      <c r="L459" t="str">
        <f>IF(Q3_2025[[#This Row],[Relatiekorting percentage]]=0,
    "Nvt",
    IF(Q3_2025[[#This Row],[Brutobedrag 2]] &lt; Q3_2025[[#This Row],[Bruto - Rel.korting]],
        "Nee",
        "Ja"))</f>
        <v>Nvt</v>
      </c>
      <c r="M459" s="10">
        <f>IF(Q3_2025[[#This Row],[Artikelprijs]]&lt;&gt;"",Q3_2025[[#This Row],[Artikelprijs]],Q3_2025[[#This Row],[Stuksprijs]])</f>
        <v>230</v>
      </c>
      <c r="N459" s="10">
        <f>Q3_2025[[#This Row],[Besteld]]*Q3_2025[[#This Row],[Prijs 2]]</f>
        <v>920</v>
      </c>
      <c r="O459" s="10">
        <f>IF(Q3_2025[[#This Row],[Brutobedrag 2]]&lt;Q3_2025[[#This Row],[Bruto - Rel.korting]],Q3_2025[[#This Row],[Brutobedrag 2]],Q3_2025[[#This Row],[Brutobedrag 2]]*(100-Q3_2025[[#This Row],[Relatiekorting percentage]])/100)</f>
        <v>920</v>
      </c>
      <c r="R459" s="3"/>
      <c r="W459"/>
      <c r="AB459"/>
    </row>
    <row r="460" spans="1:28" x14ac:dyDescent="0.3">
      <c r="A460" t="s">
        <v>762</v>
      </c>
      <c r="B460">
        <v>5030228</v>
      </c>
      <c r="C460" t="s">
        <v>113</v>
      </c>
      <c r="D460">
        <v>4</v>
      </c>
      <c r="E460" s="10">
        <v>236.9</v>
      </c>
      <c r="F460" s="10">
        <v>947.6</v>
      </c>
      <c r="G460" s="10">
        <v>947.6</v>
      </c>
      <c r="H460">
        <v>0</v>
      </c>
      <c r="I460" s="51" t="str">
        <f>_xlfn.XLOOKUP(Q3_2025[[#This Row],[Artikelnr]],Artikel_prijzen[Artnr],Artikel_prijzen[Groep],"")</f>
        <v>Rigging</v>
      </c>
      <c r="J460" s="10">
        <f>_xlfn.XLOOKUP(Q3_2025[[#This Row],[Artikelnr]],Artikel_prijzen[Artnr],Artikel_prijzen[Prijs 2025],"")</f>
        <v>230</v>
      </c>
      <c r="K460" t="str">
        <f>IF(Q3_2025[[#This Row],[Artikelprijs]]&lt;&gt;"",IF(Q3_2025[[#This Row],[Stuksprijs]]=Q3_2025[[#This Row],[Artikelprijs]],"Prijs gelijk","Prijs wijkt af"),"")</f>
        <v>Prijs wijkt af</v>
      </c>
      <c r="L460" t="str">
        <f>IF(Q3_2025[[#This Row],[Relatiekorting percentage]]=0,
    "Nvt",
    IF(Q3_2025[[#This Row],[Brutobedrag 2]] &lt; Q3_2025[[#This Row],[Bruto - Rel.korting]],
        "Nee",
        "Ja"))</f>
        <v>Nvt</v>
      </c>
      <c r="M460" s="10">
        <f>IF(Q3_2025[[#This Row],[Artikelprijs]]&lt;&gt;"",Q3_2025[[#This Row],[Artikelprijs]],Q3_2025[[#This Row],[Stuksprijs]])</f>
        <v>230</v>
      </c>
      <c r="N460" s="10">
        <f>Q3_2025[[#This Row],[Besteld]]*Q3_2025[[#This Row],[Prijs 2]]</f>
        <v>920</v>
      </c>
      <c r="O460" s="10">
        <f>IF(Q3_2025[[#This Row],[Brutobedrag 2]]&lt;Q3_2025[[#This Row],[Bruto - Rel.korting]],Q3_2025[[#This Row],[Brutobedrag 2]],Q3_2025[[#This Row],[Brutobedrag 2]]*(100-Q3_2025[[#This Row],[Relatiekorting percentage]])/100)</f>
        <v>920</v>
      </c>
      <c r="R460" s="3"/>
      <c r="W460"/>
      <c r="AB460"/>
    </row>
    <row r="461" spans="1:28" x14ac:dyDescent="0.3">
      <c r="A461" t="s">
        <v>762</v>
      </c>
      <c r="B461">
        <v>5030228</v>
      </c>
      <c r="C461" t="s">
        <v>113</v>
      </c>
      <c r="D461">
        <v>4</v>
      </c>
      <c r="E461" s="10">
        <v>236.9</v>
      </c>
      <c r="F461" s="10">
        <v>947.6</v>
      </c>
      <c r="G461" s="10">
        <v>947.6</v>
      </c>
      <c r="H461">
        <v>0</v>
      </c>
      <c r="I461" s="51" t="str">
        <f>_xlfn.XLOOKUP(Q3_2025[[#This Row],[Artikelnr]],Artikel_prijzen[Artnr],Artikel_prijzen[Groep],"")</f>
        <v>Rigging</v>
      </c>
      <c r="J461" s="10">
        <f>_xlfn.XLOOKUP(Q3_2025[[#This Row],[Artikelnr]],Artikel_prijzen[Artnr],Artikel_prijzen[Prijs 2025],"")</f>
        <v>230</v>
      </c>
      <c r="K461" t="str">
        <f>IF(Q3_2025[[#This Row],[Artikelprijs]]&lt;&gt;"",IF(Q3_2025[[#This Row],[Stuksprijs]]=Q3_2025[[#This Row],[Artikelprijs]],"Prijs gelijk","Prijs wijkt af"),"")</f>
        <v>Prijs wijkt af</v>
      </c>
      <c r="L461" t="str">
        <f>IF(Q3_2025[[#This Row],[Relatiekorting percentage]]=0,
    "Nvt",
    IF(Q3_2025[[#This Row],[Brutobedrag 2]] &lt; Q3_2025[[#This Row],[Bruto - Rel.korting]],
        "Nee",
        "Ja"))</f>
        <v>Nvt</v>
      </c>
      <c r="M461" s="10">
        <f>IF(Q3_2025[[#This Row],[Artikelprijs]]&lt;&gt;"",Q3_2025[[#This Row],[Artikelprijs]],Q3_2025[[#This Row],[Stuksprijs]])</f>
        <v>230</v>
      </c>
      <c r="N461" s="10">
        <f>Q3_2025[[#This Row],[Besteld]]*Q3_2025[[#This Row],[Prijs 2]]</f>
        <v>920</v>
      </c>
      <c r="O461" s="10">
        <f>IF(Q3_2025[[#This Row],[Brutobedrag 2]]&lt;Q3_2025[[#This Row],[Bruto - Rel.korting]],Q3_2025[[#This Row],[Brutobedrag 2]],Q3_2025[[#This Row],[Brutobedrag 2]]*(100-Q3_2025[[#This Row],[Relatiekorting percentage]])/100)</f>
        <v>920</v>
      </c>
      <c r="R461" s="3"/>
      <c r="W461"/>
      <c r="AB461"/>
    </row>
    <row r="462" spans="1:28" x14ac:dyDescent="0.3">
      <c r="A462" t="s">
        <v>762</v>
      </c>
      <c r="B462">
        <v>5030228</v>
      </c>
      <c r="C462" t="s">
        <v>113</v>
      </c>
      <c r="D462">
        <v>3</v>
      </c>
      <c r="E462" s="10">
        <v>236.9</v>
      </c>
      <c r="F462" s="10">
        <v>710.7</v>
      </c>
      <c r="G462" s="10">
        <v>710.7</v>
      </c>
      <c r="H462">
        <v>0</v>
      </c>
      <c r="I462" s="51" t="str">
        <f>_xlfn.XLOOKUP(Q3_2025[[#This Row],[Artikelnr]],Artikel_prijzen[Artnr],Artikel_prijzen[Groep],"")</f>
        <v>Rigging</v>
      </c>
      <c r="J462" s="10">
        <f>_xlfn.XLOOKUP(Q3_2025[[#This Row],[Artikelnr]],Artikel_prijzen[Artnr],Artikel_prijzen[Prijs 2025],"")</f>
        <v>230</v>
      </c>
      <c r="K462" t="str">
        <f>IF(Q3_2025[[#This Row],[Artikelprijs]]&lt;&gt;"",IF(Q3_2025[[#This Row],[Stuksprijs]]=Q3_2025[[#This Row],[Artikelprijs]],"Prijs gelijk","Prijs wijkt af"),"")</f>
        <v>Prijs wijkt af</v>
      </c>
      <c r="L462" t="str">
        <f>IF(Q3_2025[[#This Row],[Relatiekorting percentage]]=0,
    "Nvt",
    IF(Q3_2025[[#This Row],[Brutobedrag 2]] &lt; Q3_2025[[#This Row],[Bruto - Rel.korting]],
        "Nee",
        "Ja"))</f>
        <v>Nvt</v>
      </c>
      <c r="M462" s="10">
        <f>IF(Q3_2025[[#This Row],[Artikelprijs]]&lt;&gt;"",Q3_2025[[#This Row],[Artikelprijs]],Q3_2025[[#This Row],[Stuksprijs]])</f>
        <v>230</v>
      </c>
      <c r="N462" s="10">
        <f>Q3_2025[[#This Row],[Besteld]]*Q3_2025[[#This Row],[Prijs 2]]</f>
        <v>690</v>
      </c>
      <c r="O462" s="10">
        <f>IF(Q3_2025[[#This Row],[Brutobedrag 2]]&lt;Q3_2025[[#This Row],[Bruto - Rel.korting]],Q3_2025[[#This Row],[Brutobedrag 2]],Q3_2025[[#This Row],[Brutobedrag 2]]*(100-Q3_2025[[#This Row],[Relatiekorting percentage]])/100)</f>
        <v>690</v>
      </c>
      <c r="R462" s="3"/>
      <c r="W462"/>
      <c r="AB462"/>
    </row>
    <row r="463" spans="1:28" x14ac:dyDescent="0.3">
      <c r="A463" t="s">
        <v>762</v>
      </c>
      <c r="B463">
        <v>5030005</v>
      </c>
      <c r="C463" t="s">
        <v>33</v>
      </c>
      <c r="D463">
        <v>1</v>
      </c>
      <c r="E463" s="10">
        <v>200.85</v>
      </c>
      <c r="F463" s="10">
        <v>200.85</v>
      </c>
      <c r="G463" s="10">
        <v>200.85</v>
      </c>
      <c r="H463">
        <v>0</v>
      </c>
      <c r="I463" s="51" t="str">
        <f>_xlfn.XLOOKUP(Q3_2025[[#This Row],[Artikelnr]],Artikel_prijzen[Artnr],Artikel_prijzen[Groep],"")</f>
        <v>Rigging</v>
      </c>
      <c r="J463" s="10">
        <f>_xlfn.XLOOKUP(Q3_2025[[#This Row],[Artikelnr]],Artikel_prijzen[Artnr],Artikel_prijzen[Prijs 2025],"")</f>
        <v>195</v>
      </c>
      <c r="K463" t="str">
        <f>IF(Q3_2025[[#This Row],[Artikelprijs]]&lt;&gt;"",IF(Q3_2025[[#This Row],[Stuksprijs]]=Q3_2025[[#This Row],[Artikelprijs]],"Prijs gelijk","Prijs wijkt af"),"")</f>
        <v>Prijs wijkt af</v>
      </c>
      <c r="L463" t="str">
        <f>IF(Q3_2025[[#This Row],[Relatiekorting percentage]]=0,
    "Nvt",
    IF(Q3_2025[[#This Row],[Brutobedrag 2]] &lt; Q3_2025[[#This Row],[Bruto - Rel.korting]],
        "Nee",
        "Ja"))</f>
        <v>Nvt</v>
      </c>
      <c r="M463" s="10">
        <f>IF(Q3_2025[[#This Row],[Artikelprijs]]&lt;&gt;"",Q3_2025[[#This Row],[Artikelprijs]],Q3_2025[[#This Row],[Stuksprijs]])</f>
        <v>195</v>
      </c>
      <c r="N463" s="10">
        <f>Q3_2025[[#This Row],[Besteld]]*Q3_2025[[#This Row],[Prijs 2]]</f>
        <v>195</v>
      </c>
      <c r="O463" s="10">
        <f>IF(Q3_2025[[#This Row],[Brutobedrag 2]]&lt;Q3_2025[[#This Row],[Bruto - Rel.korting]],Q3_2025[[#This Row],[Brutobedrag 2]],Q3_2025[[#This Row],[Brutobedrag 2]]*(100-Q3_2025[[#This Row],[Relatiekorting percentage]])/100)</f>
        <v>195</v>
      </c>
      <c r="R463" s="3"/>
      <c r="W463"/>
      <c r="AB463"/>
    </row>
    <row r="464" spans="1:28" x14ac:dyDescent="0.3">
      <c r="A464" t="s">
        <v>762</v>
      </c>
      <c r="B464">
        <v>5030228</v>
      </c>
      <c r="C464" t="s">
        <v>113</v>
      </c>
      <c r="D464">
        <v>4</v>
      </c>
      <c r="E464" s="10">
        <v>236.9</v>
      </c>
      <c r="F464" s="10">
        <v>947.6</v>
      </c>
      <c r="G464" s="10">
        <v>947.6</v>
      </c>
      <c r="H464">
        <v>0</v>
      </c>
      <c r="I464" s="51" t="str">
        <f>_xlfn.XLOOKUP(Q3_2025[[#This Row],[Artikelnr]],Artikel_prijzen[Artnr],Artikel_prijzen[Groep],"")</f>
        <v>Rigging</v>
      </c>
      <c r="J464" s="10">
        <f>_xlfn.XLOOKUP(Q3_2025[[#This Row],[Artikelnr]],Artikel_prijzen[Artnr],Artikel_prijzen[Prijs 2025],"")</f>
        <v>230</v>
      </c>
      <c r="K464" t="str">
        <f>IF(Q3_2025[[#This Row],[Artikelprijs]]&lt;&gt;"",IF(Q3_2025[[#This Row],[Stuksprijs]]=Q3_2025[[#This Row],[Artikelprijs]],"Prijs gelijk","Prijs wijkt af"),"")</f>
        <v>Prijs wijkt af</v>
      </c>
      <c r="L464" t="str">
        <f>IF(Q3_2025[[#This Row],[Relatiekorting percentage]]=0,
    "Nvt",
    IF(Q3_2025[[#This Row],[Brutobedrag 2]] &lt; Q3_2025[[#This Row],[Bruto - Rel.korting]],
        "Nee",
        "Ja"))</f>
        <v>Nvt</v>
      </c>
      <c r="M464" s="10">
        <f>IF(Q3_2025[[#This Row],[Artikelprijs]]&lt;&gt;"",Q3_2025[[#This Row],[Artikelprijs]],Q3_2025[[#This Row],[Stuksprijs]])</f>
        <v>230</v>
      </c>
      <c r="N464" s="10">
        <f>Q3_2025[[#This Row],[Besteld]]*Q3_2025[[#This Row],[Prijs 2]]</f>
        <v>920</v>
      </c>
      <c r="O464" s="10">
        <f>IF(Q3_2025[[#This Row],[Brutobedrag 2]]&lt;Q3_2025[[#This Row],[Bruto - Rel.korting]],Q3_2025[[#This Row],[Brutobedrag 2]],Q3_2025[[#This Row],[Brutobedrag 2]]*(100-Q3_2025[[#This Row],[Relatiekorting percentage]])/100)</f>
        <v>920</v>
      </c>
      <c r="R464" s="3"/>
      <c r="W464"/>
      <c r="AB464"/>
    </row>
    <row r="465" spans="1:28" x14ac:dyDescent="0.3">
      <c r="A465" t="s">
        <v>762</v>
      </c>
      <c r="B465">
        <v>5030005</v>
      </c>
      <c r="C465" t="s">
        <v>33</v>
      </c>
      <c r="D465">
        <v>1</v>
      </c>
      <c r="E465" s="10">
        <v>200.85</v>
      </c>
      <c r="F465" s="10">
        <v>200.85</v>
      </c>
      <c r="G465" s="10">
        <v>200.85</v>
      </c>
      <c r="H465">
        <v>0</v>
      </c>
      <c r="I465" s="51" t="str">
        <f>_xlfn.XLOOKUP(Q3_2025[[#This Row],[Artikelnr]],Artikel_prijzen[Artnr],Artikel_prijzen[Groep],"")</f>
        <v>Rigging</v>
      </c>
      <c r="J465" s="10">
        <f>_xlfn.XLOOKUP(Q3_2025[[#This Row],[Artikelnr]],Artikel_prijzen[Artnr],Artikel_prijzen[Prijs 2025],"")</f>
        <v>195</v>
      </c>
      <c r="K465" t="str">
        <f>IF(Q3_2025[[#This Row],[Artikelprijs]]&lt;&gt;"",IF(Q3_2025[[#This Row],[Stuksprijs]]=Q3_2025[[#This Row],[Artikelprijs]],"Prijs gelijk","Prijs wijkt af"),"")</f>
        <v>Prijs wijkt af</v>
      </c>
      <c r="L465" t="str">
        <f>IF(Q3_2025[[#This Row],[Relatiekorting percentage]]=0,
    "Nvt",
    IF(Q3_2025[[#This Row],[Brutobedrag 2]] &lt; Q3_2025[[#This Row],[Bruto - Rel.korting]],
        "Nee",
        "Ja"))</f>
        <v>Nvt</v>
      </c>
      <c r="M465" s="10">
        <f>IF(Q3_2025[[#This Row],[Artikelprijs]]&lt;&gt;"",Q3_2025[[#This Row],[Artikelprijs]],Q3_2025[[#This Row],[Stuksprijs]])</f>
        <v>195</v>
      </c>
      <c r="N465" s="10">
        <f>Q3_2025[[#This Row],[Besteld]]*Q3_2025[[#This Row],[Prijs 2]]</f>
        <v>195</v>
      </c>
      <c r="O465" s="10">
        <f>IF(Q3_2025[[#This Row],[Brutobedrag 2]]&lt;Q3_2025[[#This Row],[Bruto - Rel.korting]],Q3_2025[[#This Row],[Brutobedrag 2]],Q3_2025[[#This Row],[Brutobedrag 2]]*(100-Q3_2025[[#This Row],[Relatiekorting percentage]])/100)</f>
        <v>195</v>
      </c>
      <c r="R465" s="3"/>
      <c r="W465"/>
      <c r="AB465"/>
    </row>
    <row r="466" spans="1:28" x14ac:dyDescent="0.3">
      <c r="A466" t="s">
        <v>762</v>
      </c>
      <c r="B466">
        <v>5030028</v>
      </c>
      <c r="C466" t="s">
        <v>341</v>
      </c>
      <c r="D466">
        <v>13</v>
      </c>
      <c r="E466" s="10">
        <v>28.84</v>
      </c>
      <c r="F466" s="10">
        <v>374.92</v>
      </c>
      <c r="G466" s="10">
        <v>374.92</v>
      </c>
      <c r="H466">
        <v>0</v>
      </c>
      <c r="I466" s="51" t="str">
        <f>_xlfn.XLOOKUP(Q3_2025[[#This Row],[Artikelnr]],Artikel_prijzen[Artnr],Artikel_prijzen[Groep],"")</f>
        <v/>
      </c>
      <c r="J466" s="10" t="str">
        <f>_xlfn.XLOOKUP(Q3_2025[[#This Row],[Artikelnr]],Artikel_prijzen[Artnr],Artikel_prijzen[Prijs 2025],"")</f>
        <v/>
      </c>
      <c r="K466" t="str">
        <f>IF(Q3_2025[[#This Row],[Artikelprijs]]&lt;&gt;"",IF(Q3_2025[[#This Row],[Stuksprijs]]=Q3_2025[[#This Row],[Artikelprijs]],"Prijs gelijk","Prijs wijkt af"),"")</f>
        <v/>
      </c>
      <c r="L466" t="str">
        <f>IF(Q3_2025[[#This Row],[Relatiekorting percentage]]=0,
    "Nvt",
    IF(Q3_2025[[#This Row],[Brutobedrag 2]] &lt; Q3_2025[[#This Row],[Bruto - Rel.korting]],
        "Nee",
        "Ja"))</f>
        <v>Nvt</v>
      </c>
      <c r="M466" s="10">
        <f>IF(Q3_2025[[#This Row],[Artikelprijs]]&lt;&gt;"",Q3_2025[[#This Row],[Artikelprijs]],Q3_2025[[#This Row],[Stuksprijs]])</f>
        <v>28.84</v>
      </c>
      <c r="N466" s="10">
        <f>Q3_2025[[#This Row],[Besteld]]*Q3_2025[[#This Row],[Prijs 2]]</f>
        <v>374.92</v>
      </c>
      <c r="O466" s="10">
        <f>IF(Q3_2025[[#This Row],[Brutobedrag 2]]&lt;Q3_2025[[#This Row],[Bruto - Rel.korting]],Q3_2025[[#This Row],[Brutobedrag 2]],Q3_2025[[#This Row],[Brutobedrag 2]]*(100-Q3_2025[[#This Row],[Relatiekorting percentage]])/100)</f>
        <v>374.92</v>
      </c>
      <c r="R466" s="3"/>
      <c r="W466"/>
      <c r="AB466"/>
    </row>
    <row r="467" spans="1:28" x14ac:dyDescent="0.3">
      <c r="A467" t="s">
        <v>762</v>
      </c>
      <c r="B467">
        <v>5030228</v>
      </c>
      <c r="C467" t="s">
        <v>113</v>
      </c>
      <c r="D467">
        <v>2</v>
      </c>
      <c r="E467" s="10">
        <v>236.9</v>
      </c>
      <c r="F467" s="10">
        <v>473.8</v>
      </c>
      <c r="G467" s="10">
        <v>473.8</v>
      </c>
      <c r="H467">
        <v>0</v>
      </c>
      <c r="I467" s="51" t="str">
        <f>_xlfn.XLOOKUP(Q3_2025[[#This Row],[Artikelnr]],Artikel_prijzen[Artnr],Artikel_prijzen[Groep],"")</f>
        <v>Rigging</v>
      </c>
      <c r="J467" s="10">
        <f>_xlfn.XLOOKUP(Q3_2025[[#This Row],[Artikelnr]],Artikel_prijzen[Artnr],Artikel_prijzen[Prijs 2025],"")</f>
        <v>230</v>
      </c>
      <c r="K467" t="str">
        <f>IF(Q3_2025[[#This Row],[Artikelprijs]]&lt;&gt;"",IF(Q3_2025[[#This Row],[Stuksprijs]]=Q3_2025[[#This Row],[Artikelprijs]],"Prijs gelijk","Prijs wijkt af"),"")</f>
        <v>Prijs wijkt af</v>
      </c>
      <c r="L467" t="str">
        <f>IF(Q3_2025[[#This Row],[Relatiekorting percentage]]=0,
    "Nvt",
    IF(Q3_2025[[#This Row],[Brutobedrag 2]] &lt; Q3_2025[[#This Row],[Bruto - Rel.korting]],
        "Nee",
        "Ja"))</f>
        <v>Nvt</v>
      </c>
      <c r="M467" s="10">
        <f>IF(Q3_2025[[#This Row],[Artikelprijs]]&lt;&gt;"",Q3_2025[[#This Row],[Artikelprijs]],Q3_2025[[#This Row],[Stuksprijs]])</f>
        <v>230</v>
      </c>
      <c r="N467" s="10">
        <f>Q3_2025[[#This Row],[Besteld]]*Q3_2025[[#This Row],[Prijs 2]]</f>
        <v>460</v>
      </c>
      <c r="O467" s="10">
        <f>IF(Q3_2025[[#This Row],[Brutobedrag 2]]&lt;Q3_2025[[#This Row],[Bruto - Rel.korting]],Q3_2025[[#This Row],[Brutobedrag 2]],Q3_2025[[#This Row],[Brutobedrag 2]]*(100-Q3_2025[[#This Row],[Relatiekorting percentage]])/100)</f>
        <v>460</v>
      </c>
      <c r="R467" s="3"/>
      <c r="W467"/>
      <c r="AB467"/>
    </row>
    <row r="468" spans="1:28" x14ac:dyDescent="0.3">
      <c r="A468" t="s">
        <v>762</v>
      </c>
      <c r="B468">
        <v>5030228</v>
      </c>
      <c r="C468" t="s">
        <v>473</v>
      </c>
      <c r="D468">
        <v>4</v>
      </c>
      <c r="E468" s="10">
        <v>236.9</v>
      </c>
      <c r="F468" s="10">
        <v>947.6</v>
      </c>
      <c r="G468" s="10">
        <v>947.6</v>
      </c>
      <c r="H468">
        <v>0</v>
      </c>
      <c r="I468" s="51" t="str">
        <f>_xlfn.XLOOKUP(Q3_2025[[#This Row],[Artikelnr]],Artikel_prijzen[Artnr],Artikel_prijzen[Groep],"")</f>
        <v>Rigging</v>
      </c>
      <c r="J468" s="10">
        <f>_xlfn.XLOOKUP(Q3_2025[[#This Row],[Artikelnr]],Artikel_prijzen[Artnr],Artikel_prijzen[Prijs 2025],"")</f>
        <v>230</v>
      </c>
      <c r="K468" t="str">
        <f>IF(Q3_2025[[#This Row],[Artikelprijs]]&lt;&gt;"",IF(Q3_2025[[#This Row],[Stuksprijs]]=Q3_2025[[#This Row],[Artikelprijs]],"Prijs gelijk","Prijs wijkt af"),"")</f>
        <v>Prijs wijkt af</v>
      </c>
      <c r="L468" t="str">
        <f>IF(Q3_2025[[#This Row],[Relatiekorting percentage]]=0,
    "Nvt",
    IF(Q3_2025[[#This Row],[Brutobedrag 2]] &lt; Q3_2025[[#This Row],[Bruto - Rel.korting]],
        "Nee",
        "Ja"))</f>
        <v>Nvt</v>
      </c>
      <c r="M468" s="10">
        <f>IF(Q3_2025[[#This Row],[Artikelprijs]]&lt;&gt;"",Q3_2025[[#This Row],[Artikelprijs]],Q3_2025[[#This Row],[Stuksprijs]])</f>
        <v>230</v>
      </c>
      <c r="N468" s="10">
        <f>Q3_2025[[#This Row],[Besteld]]*Q3_2025[[#This Row],[Prijs 2]]</f>
        <v>920</v>
      </c>
      <c r="O468" s="10">
        <f>IF(Q3_2025[[#This Row],[Brutobedrag 2]]&lt;Q3_2025[[#This Row],[Bruto - Rel.korting]],Q3_2025[[#This Row],[Brutobedrag 2]],Q3_2025[[#This Row],[Brutobedrag 2]]*(100-Q3_2025[[#This Row],[Relatiekorting percentage]])/100)</f>
        <v>920</v>
      </c>
      <c r="R468" s="3"/>
      <c r="W468"/>
      <c r="AB468"/>
    </row>
    <row r="469" spans="1:28" x14ac:dyDescent="0.3">
      <c r="A469" t="s">
        <v>762</v>
      </c>
      <c r="B469">
        <v>5030228</v>
      </c>
      <c r="C469" t="s">
        <v>113</v>
      </c>
      <c r="D469">
        <v>1</v>
      </c>
      <c r="E469" s="10">
        <v>236.9</v>
      </c>
      <c r="F469" s="10">
        <v>236.9</v>
      </c>
      <c r="G469" s="10">
        <v>236.9</v>
      </c>
      <c r="H469">
        <v>0</v>
      </c>
      <c r="I469" s="51" t="str">
        <f>_xlfn.XLOOKUP(Q3_2025[[#This Row],[Artikelnr]],Artikel_prijzen[Artnr],Artikel_prijzen[Groep],"")</f>
        <v>Rigging</v>
      </c>
      <c r="J469" s="10">
        <f>_xlfn.XLOOKUP(Q3_2025[[#This Row],[Artikelnr]],Artikel_prijzen[Artnr],Artikel_prijzen[Prijs 2025],"")</f>
        <v>230</v>
      </c>
      <c r="K469" t="str">
        <f>IF(Q3_2025[[#This Row],[Artikelprijs]]&lt;&gt;"",IF(Q3_2025[[#This Row],[Stuksprijs]]=Q3_2025[[#This Row],[Artikelprijs]],"Prijs gelijk","Prijs wijkt af"),"")</f>
        <v>Prijs wijkt af</v>
      </c>
      <c r="L469" t="str">
        <f>IF(Q3_2025[[#This Row],[Relatiekorting percentage]]=0,
    "Nvt",
    IF(Q3_2025[[#This Row],[Brutobedrag 2]] &lt; Q3_2025[[#This Row],[Bruto - Rel.korting]],
        "Nee",
        "Ja"))</f>
        <v>Nvt</v>
      </c>
      <c r="M469" s="10">
        <f>IF(Q3_2025[[#This Row],[Artikelprijs]]&lt;&gt;"",Q3_2025[[#This Row],[Artikelprijs]],Q3_2025[[#This Row],[Stuksprijs]])</f>
        <v>230</v>
      </c>
      <c r="N469" s="10">
        <f>Q3_2025[[#This Row],[Besteld]]*Q3_2025[[#This Row],[Prijs 2]]</f>
        <v>230</v>
      </c>
      <c r="O469" s="10">
        <f>IF(Q3_2025[[#This Row],[Brutobedrag 2]]&lt;Q3_2025[[#This Row],[Bruto - Rel.korting]],Q3_2025[[#This Row],[Brutobedrag 2]],Q3_2025[[#This Row],[Brutobedrag 2]]*(100-Q3_2025[[#This Row],[Relatiekorting percentage]])/100)</f>
        <v>230</v>
      </c>
      <c r="R469" s="3"/>
      <c r="W469"/>
      <c r="AB469"/>
    </row>
    <row r="470" spans="1:28" x14ac:dyDescent="0.3">
      <c r="A470" t="s">
        <v>762</v>
      </c>
      <c r="B470">
        <v>5030232</v>
      </c>
      <c r="C470" t="s">
        <v>116</v>
      </c>
      <c r="D470">
        <v>1</v>
      </c>
      <c r="E470" s="10">
        <v>144.19999999999999</v>
      </c>
      <c r="F470" s="10">
        <v>144.19999999999999</v>
      </c>
      <c r="G470" s="10">
        <v>144.19999999999999</v>
      </c>
      <c r="H470">
        <v>0</v>
      </c>
      <c r="I470" s="51" t="str">
        <f>_xlfn.XLOOKUP(Q3_2025[[#This Row],[Artikelnr]],Artikel_prijzen[Artnr],Artikel_prijzen[Groep],"")</f>
        <v>Rigging</v>
      </c>
      <c r="J470" s="10">
        <f>_xlfn.XLOOKUP(Q3_2025[[#This Row],[Artikelnr]],Artikel_prijzen[Artnr],Artikel_prijzen[Prijs 2025],"")</f>
        <v>140</v>
      </c>
      <c r="K470" t="str">
        <f>IF(Q3_2025[[#This Row],[Artikelprijs]]&lt;&gt;"",IF(Q3_2025[[#This Row],[Stuksprijs]]=Q3_2025[[#This Row],[Artikelprijs]],"Prijs gelijk","Prijs wijkt af"),"")</f>
        <v>Prijs wijkt af</v>
      </c>
      <c r="L470" t="str">
        <f>IF(Q3_2025[[#This Row],[Relatiekorting percentage]]=0,
    "Nvt",
    IF(Q3_2025[[#This Row],[Brutobedrag 2]] &lt; Q3_2025[[#This Row],[Bruto - Rel.korting]],
        "Nee",
        "Ja"))</f>
        <v>Nvt</v>
      </c>
      <c r="M470" s="10">
        <f>IF(Q3_2025[[#This Row],[Artikelprijs]]&lt;&gt;"",Q3_2025[[#This Row],[Artikelprijs]],Q3_2025[[#This Row],[Stuksprijs]])</f>
        <v>140</v>
      </c>
      <c r="N470" s="10">
        <f>Q3_2025[[#This Row],[Besteld]]*Q3_2025[[#This Row],[Prijs 2]]</f>
        <v>140</v>
      </c>
      <c r="O470" s="10">
        <f>IF(Q3_2025[[#This Row],[Brutobedrag 2]]&lt;Q3_2025[[#This Row],[Bruto - Rel.korting]],Q3_2025[[#This Row],[Brutobedrag 2]],Q3_2025[[#This Row],[Brutobedrag 2]]*(100-Q3_2025[[#This Row],[Relatiekorting percentage]])/100)</f>
        <v>140</v>
      </c>
      <c r="R470" s="3"/>
      <c r="W470"/>
      <c r="AB470"/>
    </row>
    <row r="471" spans="1:28" x14ac:dyDescent="0.3">
      <c r="A471" t="s">
        <v>762</v>
      </c>
      <c r="B471">
        <v>5030228</v>
      </c>
      <c r="C471" t="s">
        <v>113</v>
      </c>
      <c r="D471">
        <v>3</v>
      </c>
      <c r="E471" s="10">
        <v>236.9</v>
      </c>
      <c r="F471" s="10">
        <v>710.7</v>
      </c>
      <c r="G471" s="10">
        <v>710.7</v>
      </c>
      <c r="H471">
        <v>0</v>
      </c>
      <c r="I471" s="51" t="str">
        <f>_xlfn.XLOOKUP(Q3_2025[[#This Row],[Artikelnr]],Artikel_prijzen[Artnr],Artikel_prijzen[Groep],"")</f>
        <v>Rigging</v>
      </c>
      <c r="J471" s="10">
        <f>_xlfn.XLOOKUP(Q3_2025[[#This Row],[Artikelnr]],Artikel_prijzen[Artnr],Artikel_prijzen[Prijs 2025],"")</f>
        <v>230</v>
      </c>
      <c r="K471" t="str">
        <f>IF(Q3_2025[[#This Row],[Artikelprijs]]&lt;&gt;"",IF(Q3_2025[[#This Row],[Stuksprijs]]=Q3_2025[[#This Row],[Artikelprijs]],"Prijs gelijk","Prijs wijkt af"),"")</f>
        <v>Prijs wijkt af</v>
      </c>
      <c r="L471" t="str">
        <f>IF(Q3_2025[[#This Row],[Relatiekorting percentage]]=0,
    "Nvt",
    IF(Q3_2025[[#This Row],[Brutobedrag 2]] &lt; Q3_2025[[#This Row],[Bruto - Rel.korting]],
        "Nee",
        "Ja"))</f>
        <v>Nvt</v>
      </c>
      <c r="M471" s="10">
        <f>IF(Q3_2025[[#This Row],[Artikelprijs]]&lt;&gt;"",Q3_2025[[#This Row],[Artikelprijs]],Q3_2025[[#This Row],[Stuksprijs]])</f>
        <v>230</v>
      </c>
      <c r="N471" s="10">
        <f>Q3_2025[[#This Row],[Besteld]]*Q3_2025[[#This Row],[Prijs 2]]</f>
        <v>690</v>
      </c>
      <c r="O471" s="10">
        <f>IF(Q3_2025[[#This Row],[Brutobedrag 2]]&lt;Q3_2025[[#This Row],[Bruto - Rel.korting]],Q3_2025[[#This Row],[Brutobedrag 2]],Q3_2025[[#This Row],[Brutobedrag 2]]*(100-Q3_2025[[#This Row],[Relatiekorting percentage]])/100)</f>
        <v>690</v>
      </c>
      <c r="R471" s="3"/>
      <c r="W471"/>
      <c r="AB471"/>
    </row>
    <row r="472" spans="1:28" x14ac:dyDescent="0.3">
      <c r="A472" t="s">
        <v>762</v>
      </c>
      <c r="B472">
        <v>5030232</v>
      </c>
      <c r="C472" t="s">
        <v>116</v>
      </c>
      <c r="D472">
        <v>1</v>
      </c>
      <c r="E472" s="10">
        <v>144.19999999999999</v>
      </c>
      <c r="F472" s="10">
        <v>144.19999999999999</v>
      </c>
      <c r="G472" s="10">
        <v>144.19999999999999</v>
      </c>
      <c r="H472">
        <v>0</v>
      </c>
      <c r="I472" s="51" t="str">
        <f>_xlfn.XLOOKUP(Q3_2025[[#This Row],[Artikelnr]],Artikel_prijzen[Artnr],Artikel_prijzen[Groep],"")</f>
        <v>Rigging</v>
      </c>
      <c r="J472" s="10">
        <f>_xlfn.XLOOKUP(Q3_2025[[#This Row],[Artikelnr]],Artikel_prijzen[Artnr],Artikel_prijzen[Prijs 2025],"")</f>
        <v>140</v>
      </c>
      <c r="K472" t="str">
        <f>IF(Q3_2025[[#This Row],[Artikelprijs]]&lt;&gt;"",IF(Q3_2025[[#This Row],[Stuksprijs]]=Q3_2025[[#This Row],[Artikelprijs]],"Prijs gelijk","Prijs wijkt af"),"")</f>
        <v>Prijs wijkt af</v>
      </c>
      <c r="L472" t="str">
        <f>IF(Q3_2025[[#This Row],[Relatiekorting percentage]]=0,
    "Nvt",
    IF(Q3_2025[[#This Row],[Brutobedrag 2]] &lt; Q3_2025[[#This Row],[Bruto - Rel.korting]],
        "Nee",
        "Ja"))</f>
        <v>Nvt</v>
      </c>
      <c r="M472" s="10">
        <f>IF(Q3_2025[[#This Row],[Artikelprijs]]&lt;&gt;"",Q3_2025[[#This Row],[Artikelprijs]],Q3_2025[[#This Row],[Stuksprijs]])</f>
        <v>140</v>
      </c>
      <c r="N472" s="10">
        <f>Q3_2025[[#This Row],[Besteld]]*Q3_2025[[#This Row],[Prijs 2]]</f>
        <v>140</v>
      </c>
      <c r="O472" s="10">
        <f>IF(Q3_2025[[#This Row],[Brutobedrag 2]]&lt;Q3_2025[[#This Row],[Bruto - Rel.korting]],Q3_2025[[#This Row],[Brutobedrag 2]],Q3_2025[[#This Row],[Brutobedrag 2]]*(100-Q3_2025[[#This Row],[Relatiekorting percentage]])/100)</f>
        <v>140</v>
      </c>
      <c r="R472" s="3"/>
      <c r="W472"/>
      <c r="AB472"/>
    </row>
    <row r="473" spans="1:28" x14ac:dyDescent="0.3">
      <c r="A473" t="s">
        <v>762</v>
      </c>
      <c r="B473">
        <v>5030228</v>
      </c>
      <c r="C473" t="s">
        <v>113</v>
      </c>
      <c r="D473">
        <v>4</v>
      </c>
      <c r="E473" s="10">
        <v>236.9</v>
      </c>
      <c r="F473" s="10">
        <v>947.6</v>
      </c>
      <c r="G473" s="10">
        <v>947.6</v>
      </c>
      <c r="H473">
        <v>0</v>
      </c>
      <c r="I473" s="51" t="str">
        <f>_xlfn.XLOOKUP(Q3_2025[[#This Row],[Artikelnr]],Artikel_prijzen[Artnr],Artikel_prijzen[Groep],"")</f>
        <v>Rigging</v>
      </c>
      <c r="J473" s="10">
        <f>_xlfn.XLOOKUP(Q3_2025[[#This Row],[Artikelnr]],Artikel_prijzen[Artnr],Artikel_prijzen[Prijs 2025],"")</f>
        <v>230</v>
      </c>
      <c r="K473" t="str">
        <f>IF(Q3_2025[[#This Row],[Artikelprijs]]&lt;&gt;"",IF(Q3_2025[[#This Row],[Stuksprijs]]=Q3_2025[[#This Row],[Artikelprijs]],"Prijs gelijk","Prijs wijkt af"),"")</f>
        <v>Prijs wijkt af</v>
      </c>
      <c r="L473" t="str">
        <f>IF(Q3_2025[[#This Row],[Relatiekorting percentage]]=0,
    "Nvt",
    IF(Q3_2025[[#This Row],[Brutobedrag 2]] &lt; Q3_2025[[#This Row],[Bruto - Rel.korting]],
        "Nee",
        "Ja"))</f>
        <v>Nvt</v>
      </c>
      <c r="M473" s="10">
        <f>IF(Q3_2025[[#This Row],[Artikelprijs]]&lt;&gt;"",Q3_2025[[#This Row],[Artikelprijs]],Q3_2025[[#This Row],[Stuksprijs]])</f>
        <v>230</v>
      </c>
      <c r="N473" s="10">
        <f>Q3_2025[[#This Row],[Besteld]]*Q3_2025[[#This Row],[Prijs 2]]</f>
        <v>920</v>
      </c>
      <c r="O473" s="10">
        <f>IF(Q3_2025[[#This Row],[Brutobedrag 2]]&lt;Q3_2025[[#This Row],[Bruto - Rel.korting]],Q3_2025[[#This Row],[Brutobedrag 2]],Q3_2025[[#This Row],[Brutobedrag 2]]*(100-Q3_2025[[#This Row],[Relatiekorting percentage]])/100)</f>
        <v>920</v>
      </c>
      <c r="R473" s="3"/>
      <c r="W473"/>
      <c r="AB473"/>
    </row>
    <row r="474" spans="1:28" x14ac:dyDescent="0.3">
      <c r="A474" t="s">
        <v>762</v>
      </c>
      <c r="B474">
        <v>5030232</v>
      </c>
      <c r="C474" t="s">
        <v>116</v>
      </c>
      <c r="D474">
        <v>1</v>
      </c>
      <c r="E474" s="10">
        <v>144.19999999999999</v>
      </c>
      <c r="F474" s="10">
        <v>144.19999999999999</v>
      </c>
      <c r="G474" s="10">
        <v>144.19999999999999</v>
      </c>
      <c r="H474">
        <v>0</v>
      </c>
      <c r="I474" s="51" t="str">
        <f>_xlfn.XLOOKUP(Q3_2025[[#This Row],[Artikelnr]],Artikel_prijzen[Artnr],Artikel_prijzen[Groep],"")</f>
        <v>Rigging</v>
      </c>
      <c r="J474" s="10">
        <f>_xlfn.XLOOKUP(Q3_2025[[#This Row],[Artikelnr]],Artikel_prijzen[Artnr],Artikel_prijzen[Prijs 2025],"")</f>
        <v>140</v>
      </c>
      <c r="K474" t="str">
        <f>IF(Q3_2025[[#This Row],[Artikelprijs]]&lt;&gt;"",IF(Q3_2025[[#This Row],[Stuksprijs]]=Q3_2025[[#This Row],[Artikelprijs]],"Prijs gelijk","Prijs wijkt af"),"")</f>
        <v>Prijs wijkt af</v>
      </c>
      <c r="L474" t="str">
        <f>IF(Q3_2025[[#This Row],[Relatiekorting percentage]]=0,
    "Nvt",
    IF(Q3_2025[[#This Row],[Brutobedrag 2]] &lt; Q3_2025[[#This Row],[Bruto - Rel.korting]],
        "Nee",
        "Ja"))</f>
        <v>Nvt</v>
      </c>
      <c r="M474" s="10">
        <f>IF(Q3_2025[[#This Row],[Artikelprijs]]&lt;&gt;"",Q3_2025[[#This Row],[Artikelprijs]],Q3_2025[[#This Row],[Stuksprijs]])</f>
        <v>140</v>
      </c>
      <c r="N474" s="10">
        <f>Q3_2025[[#This Row],[Besteld]]*Q3_2025[[#This Row],[Prijs 2]]</f>
        <v>140</v>
      </c>
      <c r="O474" s="10">
        <f>IF(Q3_2025[[#This Row],[Brutobedrag 2]]&lt;Q3_2025[[#This Row],[Bruto - Rel.korting]],Q3_2025[[#This Row],[Brutobedrag 2]],Q3_2025[[#This Row],[Brutobedrag 2]]*(100-Q3_2025[[#This Row],[Relatiekorting percentage]])/100)</f>
        <v>140</v>
      </c>
      <c r="R474" s="3"/>
      <c r="W474"/>
      <c r="AB474"/>
    </row>
    <row r="475" spans="1:28" x14ac:dyDescent="0.3">
      <c r="A475" t="s">
        <v>762</v>
      </c>
      <c r="B475">
        <v>5030228</v>
      </c>
      <c r="C475" t="s">
        <v>113</v>
      </c>
      <c r="D475">
        <v>2</v>
      </c>
      <c r="E475" s="10">
        <v>236.9</v>
      </c>
      <c r="F475" s="10">
        <v>473.8</v>
      </c>
      <c r="G475" s="10">
        <v>473.8</v>
      </c>
      <c r="H475">
        <v>0</v>
      </c>
      <c r="I475" s="51" t="str">
        <f>_xlfn.XLOOKUP(Q3_2025[[#This Row],[Artikelnr]],Artikel_prijzen[Artnr],Artikel_prijzen[Groep],"")</f>
        <v>Rigging</v>
      </c>
      <c r="J475" s="10">
        <f>_xlfn.XLOOKUP(Q3_2025[[#This Row],[Artikelnr]],Artikel_prijzen[Artnr],Artikel_prijzen[Prijs 2025],"")</f>
        <v>230</v>
      </c>
      <c r="K475" t="str">
        <f>IF(Q3_2025[[#This Row],[Artikelprijs]]&lt;&gt;"",IF(Q3_2025[[#This Row],[Stuksprijs]]=Q3_2025[[#This Row],[Artikelprijs]],"Prijs gelijk","Prijs wijkt af"),"")</f>
        <v>Prijs wijkt af</v>
      </c>
      <c r="L475" t="str">
        <f>IF(Q3_2025[[#This Row],[Relatiekorting percentage]]=0,
    "Nvt",
    IF(Q3_2025[[#This Row],[Brutobedrag 2]] &lt; Q3_2025[[#This Row],[Bruto - Rel.korting]],
        "Nee",
        "Ja"))</f>
        <v>Nvt</v>
      </c>
      <c r="M475" s="10">
        <f>IF(Q3_2025[[#This Row],[Artikelprijs]]&lt;&gt;"",Q3_2025[[#This Row],[Artikelprijs]],Q3_2025[[#This Row],[Stuksprijs]])</f>
        <v>230</v>
      </c>
      <c r="N475" s="10">
        <f>Q3_2025[[#This Row],[Besteld]]*Q3_2025[[#This Row],[Prijs 2]]</f>
        <v>460</v>
      </c>
      <c r="O475" s="10">
        <f>IF(Q3_2025[[#This Row],[Brutobedrag 2]]&lt;Q3_2025[[#This Row],[Bruto - Rel.korting]],Q3_2025[[#This Row],[Brutobedrag 2]],Q3_2025[[#This Row],[Brutobedrag 2]]*(100-Q3_2025[[#This Row],[Relatiekorting percentage]])/100)</f>
        <v>460</v>
      </c>
      <c r="R475" s="3"/>
      <c r="W475"/>
      <c r="AB475"/>
    </row>
    <row r="476" spans="1:28" x14ac:dyDescent="0.3">
      <c r="A476" t="s">
        <v>762</v>
      </c>
      <c r="B476">
        <v>5030001</v>
      </c>
      <c r="C476" t="s">
        <v>132</v>
      </c>
      <c r="D476">
        <v>12</v>
      </c>
      <c r="E476" s="10">
        <v>28.84</v>
      </c>
      <c r="F476" s="10">
        <v>346.08</v>
      </c>
      <c r="G476" s="10">
        <v>346.08</v>
      </c>
      <c r="H476">
        <v>0</v>
      </c>
      <c r="I476" s="51" t="str">
        <f>_xlfn.XLOOKUP(Q3_2025[[#This Row],[Artikelnr]],Artikel_prijzen[Artnr],Artikel_prijzen[Groep],"")</f>
        <v>Rigging</v>
      </c>
      <c r="J476" s="10">
        <f>_xlfn.XLOOKUP(Q3_2025[[#This Row],[Artikelnr]],Artikel_prijzen[Artnr],Artikel_prijzen[Prijs 2025],"")</f>
        <v>28</v>
      </c>
      <c r="K476" t="str">
        <f>IF(Q3_2025[[#This Row],[Artikelprijs]]&lt;&gt;"",IF(Q3_2025[[#This Row],[Stuksprijs]]=Q3_2025[[#This Row],[Artikelprijs]],"Prijs gelijk","Prijs wijkt af"),"")</f>
        <v>Prijs wijkt af</v>
      </c>
      <c r="L476" t="str">
        <f>IF(Q3_2025[[#This Row],[Relatiekorting percentage]]=0,
    "Nvt",
    IF(Q3_2025[[#This Row],[Brutobedrag 2]] &lt; Q3_2025[[#This Row],[Bruto - Rel.korting]],
        "Nee",
        "Ja"))</f>
        <v>Nvt</v>
      </c>
      <c r="M476" s="10">
        <f>IF(Q3_2025[[#This Row],[Artikelprijs]]&lt;&gt;"",Q3_2025[[#This Row],[Artikelprijs]],Q3_2025[[#This Row],[Stuksprijs]])</f>
        <v>28</v>
      </c>
      <c r="N476" s="10">
        <f>Q3_2025[[#This Row],[Besteld]]*Q3_2025[[#This Row],[Prijs 2]]</f>
        <v>336</v>
      </c>
      <c r="O476" s="10">
        <f>IF(Q3_2025[[#This Row],[Brutobedrag 2]]&lt;Q3_2025[[#This Row],[Bruto - Rel.korting]],Q3_2025[[#This Row],[Brutobedrag 2]],Q3_2025[[#This Row],[Brutobedrag 2]]*(100-Q3_2025[[#This Row],[Relatiekorting percentage]])/100)</f>
        <v>336</v>
      </c>
      <c r="R476" s="3"/>
      <c r="W476"/>
      <c r="AB476"/>
    </row>
    <row r="477" spans="1:28" x14ac:dyDescent="0.3">
      <c r="A477" t="s">
        <v>762</v>
      </c>
      <c r="B477">
        <v>5030232</v>
      </c>
      <c r="C477" t="s">
        <v>116</v>
      </c>
      <c r="D477">
        <v>1</v>
      </c>
      <c r="E477" s="10">
        <v>144.19999999999999</v>
      </c>
      <c r="F477" s="10">
        <v>144.19999999999999</v>
      </c>
      <c r="G477" s="10">
        <v>144.19999999999999</v>
      </c>
      <c r="H477">
        <v>0</v>
      </c>
      <c r="I477" s="51" t="str">
        <f>_xlfn.XLOOKUP(Q3_2025[[#This Row],[Artikelnr]],Artikel_prijzen[Artnr],Artikel_prijzen[Groep],"")</f>
        <v>Rigging</v>
      </c>
      <c r="J477" s="10">
        <f>_xlfn.XLOOKUP(Q3_2025[[#This Row],[Artikelnr]],Artikel_prijzen[Artnr],Artikel_prijzen[Prijs 2025],"")</f>
        <v>140</v>
      </c>
      <c r="K477" t="str">
        <f>IF(Q3_2025[[#This Row],[Artikelprijs]]&lt;&gt;"",IF(Q3_2025[[#This Row],[Stuksprijs]]=Q3_2025[[#This Row],[Artikelprijs]],"Prijs gelijk","Prijs wijkt af"),"")</f>
        <v>Prijs wijkt af</v>
      </c>
      <c r="L477" t="str">
        <f>IF(Q3_2025[[#This Row],[Relatiekorting percentage]]=0,
    "Nvt",
    IF(Q3_2025[[#This Row],[Brutobedrag 2]] &lt; Q3_2025[[#This Row],[Bruto - Rel.korting]],
        "Nee",
        "Ja"))</f>
        <v>Nvt</v>
      </c>
      <c r="M477" s="10">
        <f>IF(Q3_2025[[#This Row],[Artikelprijs]]&lt;&gt;"",Q3_2025[[#This Row],[Artikelprijs]],Q3_2025[[#This Row],[Stuksprijs]])</f>
        <v>140</v>
      </c>
      <c r="N477" s="10">
        <f>Q3_2025[[#This Row],[Besteld]]*Q3_2025[[#This Row],[Prijs 2]]</f>
        <v>140</v>
      </c>
      <c r="O477" s="10">
        <f>IF(Q3_2025[[#This Row],[Brutobedrag 2]]&lt;Q3_2025[[#This Row],[Bruto - Rel.korting]],Q3_2025[[#This Row],[Brutobedrag 2]],Q3_2025[[#This Row],[Brutobedrag 2]]*(100-Q3_2025[[#This Row],[Relatiekorting percentage]])/100)</f>
        <v>140</v>
      </c>
      <c r="R477" s="3"/>
      <c r="W477"/>
      <c r="AB477"/>
    </row>
    <row r="478" spans="1:28" x14ac:dyDescent="0.3">
      <c r="A478" t="s">
        <v>762</v>
      </c>
      <c r="B478">
        <v>5030228</v>
      </c>
      <c r="C478" t="s">
        <v>113</v>
      </c>
      <c r="D478">
        <v>2</v>
      </c>
      <c r="E478" s="10">
        <v>236.9</v>
      </c>
      <c r="F478" s="10">
        <v>473.8</v>
      </c>
      <c r="G478" s="10">
        <v>473.8</v>
      </c>
      <c r="H478">
        <v>0</v>
      </c>
      <c r="I478" s="51" t="str">
        <f>_xlfn.XLOOKUP(Q3_2025[[#This Row],[Artikelnr]],Artikel_prijzen[Artnr],Artikel_prijzen[Groep],"")</f>
        <v>Rigging</v>
      </c>
      <c r="J478" s="10">
        <f>_xlfn.XLOOKUP(Q3_2025[[#This Row],[Artikelnr]],Artikel_prijzen[Artnr],Artikel_prijzen[Prijs 2025],"")</f>
        <v>230</v>
      </c>
      <c r="K478" t="str">
        <f>IF(Q3_2025[[#This Row],[Artikelprijs]]&lt;&gt;"",IF(Q3_2025[[#This Row],[Stuksprijs]]=Q3_2025[[#This Row],[Artikelprijs]],"Prijs gelijk","Prijs wijkt af"),"")</f>
        <v>Prijs wijkt af</v>
      </c>
      <c r="L478" t="str">
        <f>IF(Q3_2025[[#This Row],[Relatiekorting percentage]]=0,
    "Nvt",
    IF(Q3_2025[[#This Row],[Brutobedrag 2]] &lt; Q3_2025[[#This Row],[Bruto - Rel.korting]],
        "Nee",
        "Ja"))</f>
        <v>Nvt</v>
      </c>
      <c r="M478" s="10">
        <f>IF(Q3_2025[[#This Row],[Artikelprijs]]&lt;&gt;"",Q3_2025[[#This Row],[Artikelprijs]],Q3_2025[[#This Row],[Stuksprijs]])</f>
        <v>230</v>
      </c>
      <c r="N478" s="10">
        <f>Q3_2025[[#This Row],[Besteld]]*Q3_2025[[#This Row],[Prijs 2]]</f>
        <v>460</v>
      </c>
      <c r="O478" s="10">
        <f>IF(Q3_2025[[#This Row],[Brutobedrag 2]]&lt;Q3_2025[[#This Row],[Bruto - Rel.korting]],Q3_2025[[#This Row],[Brutobedrag 2]],Q3_2025[[#This Row],[Brutobedrag 2]]*(100-Q3_2025[[#This Row],[Relatiekorting percentage]])/100)</f>
        <v>460</v>
      </c>
      <c r="R478" s="3"/>
      <c r="W478"/>
      <c r="AB478"/>
    </row>
    <row r="479" spans="1:28" x14ac:dyDescent="0.3">
      <c r="A479" t="s">
        <v>762</v>
      </c>
      <c r="B479">
        <v>5030232</v>
      </c>
      <c r="C479" t="s">
        <v>116</v>
      </c>
      <c r="D479">
        <v>1</v>
      </c>
      <c r="E479" s="10">
        <v>144.19999999999999</v>
      </c>
      <c r="F479" s="10">
        <v>144.19999999999999</v>
      </c>
      <c r="G479" s="10">
        <v>144.19999999999999</v>
      </c>
      <c r="H479">
        <v>0</v>
      </c>
      <c r="I479" s="51" t="str">
        <f>_xlfn.XLOOKUP(Q3_2025[[#This Row],[Artikelnr]],Artikel_prijzen[Artnr],Artikel_prijzen[Groep],"")</f>
        <v>Rigging</v>
      </c>
      <c r="J479" s="10">
        <f>_xlfn.XLOOKUP(Q3_2025[[#This Row],[Artikelnr]],Artikel_prijzen[Artnr],Artikel_prijzen[Prijs 2025],"")</f>
        <v>140</v>
      </c>
      <c r="K479" t="str">
        <f>IF(Q3_2025[[#This Row],[Artikelprijs]]&lt;&gt;"",IF(Q3_2025[[#This Row],[Stuksprijs]]=Q3_2025[[#This Row],[Artikelprijs]],"Prijs gelijk","Prijs wijkt af"),"")</f>
        <v>Prijs wijkt af</v>
      </c>
      <c r="L479" t="str">
        <f>IF(Q3_2025[[#This Row],[Relatiekorting percentage]]=0,
    "Nvt",
    IF(Q3_2025[[#This Row],[Brutobedrag 2]] &lt; Q3_2025[[#This Row],[Bruto - Rel.korting]],
        "Nee",
        "Ja"))</f>
        <v>Nvt</v>
      </c>
      <c r="M479" s="10">
        <f>IF(Q3_2025[[#This Row],[Artikelprijs]]&lt;&gt;"",Q3_2025[[#This Row],[Artikelprijs]],Q3_2025[[#This Row],[Stuksprijs]])</f>
        <v>140</v>
      </c>
      <c r="N479" s="10">
        <f>Q3_2025[[#This Row],[Besteld]]*Q3_2025[[#This Row],[Prijs 2]]</f>
        <v>140</v>
      </c>
      <c r="O479" s="10">
        <f>IF(Q3_2025[[#This Row],[Brutobedrag 2]]&lt;Q3_2025[[#This Row],[Bruto - Rel.korting]],Q3_2025[[#This Row],[Brutobedrag 2]],Q3_2025[[#This Row],[Brutobedrag 2]]*(100-Q3_2025[[#This Row],[Relatiekorting percentage]])/100)</f>
        <v>140</v>
      </c>
      <c r="R479" s="3"/>
      <c r="W479"/>
      <c r="AB479"/>
    </row>
    <row r="480" spans="1:28" x14ac:dyDescent="0.3">
      <c r="A480" t="s">
        <v>762</v>
      </c>
      <c r="B480">
        <v>5030228</v>
      </c>
      <c r="C480" t="s">
        <v>113</v>
      </c>
      <c r="D480">
        <v>2</v>
      </c>
      <c r="E480" s="10">
        <v>236.9</v>
      </c>
      <c r="F480" s="10">
        <v>473.8</v>
      </c>
      <c r="G480" s="10">
        <v>473.8</v>
      </c>
      <c r="H480">
        <v>0</v>
      </c>
      <c r="I480" s="51" t="str">
        <f>_xlfn.XLOOKUP(Q3_2025[[#This Row],[Artikelnr]],Artikel_prijzen[Artnr],Artikel_prijzen[Groep],"")</f>
        <v>Rigging</v>
      </c>
      <c r="J480" s="10">
        <f>_xlfn.XLOOKUP(Q3_2025[[#This Row],[Artikelnr]],Artikel_prijzen[Artnr],Artikel_prijzen[Prijs 2025],"")</f>
        <v>230</v>
      </c>
      <c r="K480" t="str">
        <f>IF(Q3_2025[[#This Row],[Artikelprijs]]&lt;&gt;"",IF(Q3_2025[[#This Row],[Stuksprijs]]=Q3_2025[[#This Row],[Artikelprijs]],"Prijs gelijk","Prijs wijkt af"),"")</f>
        <v>Prijs wijkt af</v>
      </c>
      <c r="L480" t="str">
        <f>IF(Q3_2025[[#This Row],[Relatiekorting percentage]]=0,
    "Nvt",
    IF(Q3_2025[[#This Row],[Brutobedrag 2]] &lt; Q3_2025[[#This Row],[Bruto - Rel.korting]],
        "Nee",
        "Ja"))</f>
        <v>Nvt</v>
      </c>
      <c r="M480" s="10">
        <f>IF(Q3_2025[[#This Row],[Artikelprijs]]&lt;&gt;"",Q3_2025[[#This Row],[Artikelprijs]],Q3_2025[[#This Row],[Stuksprijs]])</f>
        <v>230</v>
      </c>
      <c r="N480" s="10">
        <f>Q3_2025[[#This Row],[Besteld]]*Q3_2025[[#This Row],[Prijs 2]]</f>
        <v>460</v>
      </c>
      <c r="O480" s="10">
        <f>IF(Q3_2025[[#This Row],[Brutobedrag 2]]&lt;Q3_2025[[#This Row],[Bruto - Rel.korting]],Q3_2025[[#This Row],[Brutobedrag 2]],Q3_2025[[#This Row],[Brutobedrag 2]]*(100-Q3_2025[[#This Row],[Relatiekorting percentage]])/100)</f>
        <v>460</v>
      </c>
      <c r="R480" s="3"/>
      <c r="W480"/>
      <c r="AB480"/>
    </row>
    <row r="481" spans="1:28" x14ac:dyDescent="0.3">
      <c r="A481" t="s">
        <v>762</v>
      </c>
      <c r="B481">
        <v>5030232</v>
      </c>
      <c r="C481" t="s">
        <v>116</v>
      </c>
      <c r="D481">
        <v>1</v>
      </c>
      <c r="E481" s="10">
        <v>144.19999999999999</v>
      </c>
      <c r="F481" s="10">
        <v>144.19999999999999</v>
      </c>
      <c r="G481" s="10">
        <v>144.19999999999999</v>
      </c>
      <c r="H481">
        <v>0</v>
      </c>
      <c r="I481" s="51" t="str">
        <f>_xlfn.XLOOKUP(Q3_2025[[#This Row],[Artikelnr]],Artikel_prijzen[Artnr],Artikel_prijzen[Groep],"")</f>
        <v>Rigging</v>
      </c>
      <c r="J481" s="10">
        <f>_xlfn.XLOOKUP(Q3_2025[[#This Row],[Artikelnr]],Artikel_prijzen[Artnr],Artikel_prijzen[Prijs 2025],"")</f>
        <v>140</v>
      </c>
      <c r="K481" t="str">
        <f>IF(Q3_2025[[#This Row],[Artikelprijs]]&lt;&gt;"",IF(Q3_2025[[#This Row],[Stuksprijs]]=Q3_2025[[#This Row],[Artikelprijs]],"Prijs gelijk","Prijs wijkt af"),"")</f>
        <v>Prijs wijkt af</v>
      </c>
      <c r="L481" t="str">
        <f>IF(Q3_2025[[#This Row],[Relatiekorting percentage]]=0,
    "Nvt",
    IF(Q3_2025[[#This Row],[Brutobedrag 2]] &lt; Q3_2025[[#This Row],[Bruto - Rel.korting]],
        "Nee",
        "Ja"))</f>
        <v>Nvt</v>
      </c>
      <c r="M481" s="10">
        <f>IF(Q3_2025[[#This Row],[Artikelprijs]]&lt;&gt;"",Q3_2025[[#This Row],[Artikelprijs]],Q3_2025[[#This Row],[Stuksprijs]])</f>
        <v>140</v>
      </c>
      <c r="N481" s="10">
        <f>Q3_2025[[#This Row],[Besteld]]*Q3_2025[[#This Row],[Prijs 2]]</f>
        <v>140</v>
      </c>
      <c r="O481" s="10">
        <f>IF(Q3_2025[[#This Row],[Brutobedrag 2]]&lt;Q3_2025[[#This Row],[Bruto - Rel.korting]],Q3_2025[[#This Row],[Brutobedrag 2]],Q3_2025[[#This Row],[Brutobedrag 2]]*(100-Q3_2025[[#This Row],[Relatiekorting percentage]])/100)</f>
        <v>140</v>
      </c>
      <c r="R481" s="3"/>
      <c r="W481"/>
      <c r="AB481"/>
    </row>
    <row r="482" spans="1:28" x14ac:dyDescent="0.3">
      <c r="A482" t="s">
        <v>762</v>
      </c>
      <c r="B482">
        <v>5030228</v>
      </c>
      <c r="C482" t="s">
        <v>113</v>
      </c>
      <c r="D482">
        <v>2</v>
      </c>
      <c r="E482" s="10">
        <v>236.9</v>
      </c>
      <c r="F482" s="10">
        <v>473.8</v>
      </c>
      <c r="G482" s="10">
        <v>473.8</v>
      </c>
      <c r="H482">
        <v>0</v>
      </c>
      <c r="I482" s="51" t="str">
        <f>_xlfn.XLOOKUP(Q3_2025[[#This Row],[Artikelnr]],Artikel_prijzen[Artnr],Artikel_prijzen[Groep],"")</f>
        <v>Rigging</v>
      </c>
      <c r="J482" s="10">
        <f>_xlfn.XLOOKUP(Q3_2025[[#This Row],[Artikelnr]],Artikel_prijzen[Artnr],Artikel_prijzen[Prijs 2025],"")</f>
        <v>230</v>
      </c>
      <c r="K482" t="str">
        <f>IF(Q3_2025[[#This Row],[Artikelprijs]]&lt;&gt;"",IF(Q3_2025[[#This Row],[Stuksprijs]]=Q3_2025[[#This Row],[Artikelprijs]],"Prijs gelijk","Prijs wijkt af"),"")</f>
        <v>Prijs wijkt af</v>
      </c>
      <c r="L482" t="str">
        <f>IF(Q3_2025[[#This Row],[Relatiekorting percentage]]=0,
    "Nvt",
    IF(Q3_2025[[#This Row],[Brutobedrag 2]] &lt; Q3_2025[[#This Row],[Bruto - Rel.korting]],
        "Nee",
        "Ja"))</f>
        <v>Nvt</v>
      </c>
      <c r="M482" s="10">
        <f>IF(Q3_2025[[#This Row],[Artikelprijs]]&lt;&gt;"",Q3_2025[[#This Row],[Artikelprijs]],Q3_2025[[#This Row],[Stuksprijs]])</f>
        <v>230</v>
      </c>
      <c r="N482" s="10">
        <f>Q3_2025[[#This Row],[Besteld]]*Q3_2025[[#This Row],[Prijs 2]]</f>
        <v>460</v>
      </c>
      <c r="O482" s="10">
        <f>IF(Q3_2025[[#This Row],[Brutobedrag 2]]&lt;Q3_2025[[#This Row],[Bruto - Rel.korting]],Q3_2025[[#This Row],[Brutobedrag 2]],Q3_2025[[#This Row],[Brutobedrag 2]]*(100-Q3_2025[[#This Row],[Relatiekorting percentage]])/100)</f>
        <v>460</v>
      </c>
      <c r="R482" s="3"/>
      <c r="W482"/>
      <c r="AB482"/>
    </row>
    <row r="483" spans="1:28" x14ac:dyDescent="0.3">
      <c r="A483" t="s">
        <v>762</v>
      </c>
      <c r="B483">
        <v>5030228</v>
      </c>
      <c r="C483" t="s">
        <v>113</v>
      </c>
      <c r="D483">
        <v>4</v>
      </c>
      <c r="E483" s="10">
        <v>236.9</v>
      </c>
      <c r="F483" s="10">
        <v>947.6</v>
      </c>
      <c r="G483" s="10">
        <v>947.6</v>
      </c>
      <c r="H483">
        <v>0</v>
      </c>
      <c r="I483" s="51" t="str">
        <f>_xlfn.XLOOKUP(Q3_2025[[#This Row],[Artikelnr]],Artikel_prijzen[Artnr],Artikel_prijzen[Groep],"")</f>
        <v>Rigging</v>
      </c>
      <c r="J483" s="10">
        <f>_xlfn.XLOOKUP(Q3_2025[[#This Row],[Artikelnr]],Artikel_prijzen[Artnr],Artikel_prijzen[Prijs 2025],"")</f>
        <v>230</v>
      </c>
      <c r="K483" t="str">
        <f>IF(Q3_2025[[#This Row],[Artikelprijs]]&lt;&gt;"",IF(Q3_2025[[#This Row],[Stuksprijs]]=Q3_2025[[#This Row],[Artikelprijs]],"Prijs gelijk","Prijs wijkt af"),"")</f>
        <v>Prijs wijkt af</v>
      </c>
      <c r="L483" t="str">
        <f>IF(Q3_2025[[#This Row],[Relatiekorting percentage]]=0,
    "Nvt",
    IF(Q3_2025[[#This Row],[Brutobedrag 2]] &lt; Q3_2025[[#This Row],[Bruto - Rel.korting]],
        "Nee",
        "Ja"))</f>
        <v>Nvt</v>
      </c>
      <c r="M483" s="10">
        <f>IF(Q3_2025[[#This Row],[Artikelprijs]]&lt;&gt;"",Q3_2025[[#This Row],[Artikelprijs]],Q3_2025[[#This Row],[Stuksprijs]])</f>
        <v>230</v>
      </c>
      <c r="N483" s="10">
        <f>Q3_2025[[#This Row],[Besteld]]*Q3_2025[[#This Row],[Prijs 2]]</f>
        <v>920</v>
      </c>
      <c r="O483" s="10">
        <f>IF(Q3_2025[[#This Row],[Brutobedrag 2]]&lt;Q3_2025[[#This Row],[Bruto - Rel.korting]],Q3_2025[[#This Row],[Brutobedrag 2]],Q3_2025[[#This Row],[Brutobedrag 2]]*(100-Q3_2025[[#This Row],[Relatiekorting percentage]])/100)</f>
        <v>920</v>
      </c>
      <c r="R483" s="3"/>
      <c r="W483"/>
      <c r="AB483"/>
    </row>
    <row r="484" spans="1:28" x14ac:dyDescent="0.3">
      <c r="A484" t="s">
        <v>762</v>
      </c>
      <c r="B484">
        <v>5030229</v>
      </c>
      <c r="C484" t="s">
        <v>18</v>
      </c>
      <c r="D484">
        <v>5</v>
      </c>
      <c r="E484" s="10">
        <v>303.85000000000002</v>
      </c>
      <c r="F484" s="10">
        <v>1519.25</v>
      </c>
      <c r="G484" s="10">
        <v>1519.25</v>
      </c>
      <c r="H484">
        <v>0</v>
      </c>
      <c r="I484" s="51" t="str">
        <f>_xlfn.XLOOKUP(Q3_2025[[#This Row],[Artikelnr]],Artikel_prijzen[Artnr],Artikel_prijzen[Groep],"")</f>
        <v>Rigging</v>
      </c>
      <c r="J484" s="10">
        <f>_xlfn.XLOOKUP(Q3_2025[[#This Row],[Artikelnr]],Artikel_prijzen[Artnr],Artikel_prijzen[Prijs 2025],"")</f>
        <v>295</v>
      </c>
      <c r="K484" t="str">
        <f>IF(Q3_2025[[#This Row],[Artikelprijs]]&lt;&gt;"",IF(Q3_2025[[#This Row],[Stuksprijs]]=Q3_2025[[#This Row],[Artikelprijs]],"Prijs gelijk","Prijs wijkt af"),"")</f>
        <v>Prijs wijkt af</v>
      </c>
      <c r="L484" t="str">
        <f>IF(Q3_2025[[#This Row],[Relatiekorting percentage]]=0,
    "Nvt",
    IF(Q3_2025[[#This Row],[Brutobedrag 2]] &lt; Q3_2025[[#This Row],[Bruto - Rel.korting]],
        "Nee",
        "Ja"))</f>
        <v>Nvt</v>
      </c>
      <c r="M484" s="10">
        <f>IF(Q3_2025[[#This Row],[Artikelprijs]]&lt;&gt;"",Q3_2025[[#This Row],[Artikelprijs]],Q3_2025[[#This Row],[Stuksprijs]])</f>
        <v>295</v>
      </c>
      <c r="N484" s="10">
        <f>Q3_2025[[#This Row],[Besteld]]*Q3_2025[[#This Row],[Prijs 2]]</f>
        <v>1475</v>
      </c>
      <c r="O484" s="10">
        <f>IF(Q3_2025[[#This Row],[Brutobedrag 2]]&lt;Q3_2025[[#This Row],[Bruto - Rel.korting]],Q3_2025[[#This Row],[Brutobedrag 2]],Q3_2025[[#This Row],[Brutobedrag 2]]*(100-Q3_2025[[#This Row],[Relatiekorting percentage]])/100)</f>
        <v>1475</v>
      </c>
      <c r="R484" s="3"/>
      <c r="W484"/>
      <c r="AB484"/>
    </row>
    <row r="485" spans="1:28" x14ac:dyDescent="0.3">
      <c r="A485" t="s">
        <v>762</v>
      </c>
      <c r="B485">
        <v>2004082</v>
      </c>
      <c r="C485" t="s">
        <v>347</v>
      </c>
      <c r="D485">
        <v>2</v>
      </c>
      <c r="E485" s="10">
        <v>128.75</v>
      </c>
      <c r="F485" s="10">
        <v>257.5</v>
      </c>
      <c r="G485" s="10">
        <v>257.5</v>
      </c>
      <c r="H485">
        <v>0</v>
      </c>
      <c r="I485" s="51" t="str">
        <f>_xlfn.XLOOKUP(Q3_2025[[#This Row],[Artikelnr]],Artikel_prijzen[Artnr],Artikel_prijzen[Groep],"")</f>
        <v/>
      </c>
      <c r="J485" s="10" t="str">
        <f>_xlfn.XLOOKUP(Q3_2025[[#This Row],[Artikelnr]],Artikel_prijzen[Artnr],Artikel_prijzen[Prijs 2025],"")</f>
        <v/>
      </c>
      <c r="K485" t="str">
        <f>IF(Q3_2025[[#This Row],[Artikelprijs]]&lt;&gt;"",IF(Q3_2025[[#This Row],[Stuksprijs]]=Q3_2025[[#This Row],[Artikelprijs]],"Prijs gelijk","Prijs wijkt af"),"")</f>
        <v/>
      </c>
      <c r="L485" t="str">
        <f>IF(Q3_2025[[#This Row],[Relatiekorting percentage]]=0,
    "Nvt",
    IF(Q3_2025[[#This Row],[Brutobedrag 2]] &lt; Q3_2025[[#This Row],[Bruto - Rel.korting]],
        "Nee",
        "Ja"))</f>
        <v>Nvt</v>
      </c>
      <c r="M485" s="10">
        <f>IF(Q3_2025[[#This Row],[Artikelprijs]]&lt;&gt;"",Q3_2025[[#This Row],[Artikelprijs]],Q3_2025[[#This Row],[Stuksprijs]])</f>
        <v>128.75</v>
      </c>
      <c r="N485" s="10">
        <f>Q3_2025[[#This Row],[Besteld]]*Q3_2025[[#This Row],[Prijs 2]]</f>
        <v>257.5</v>
      </c>
      <c r="O485" s="10">
        <f>IF(Q3_2025[[#This Row],[Brutobedrag 2]]&lt;Q3_2025[[#This Row],[Bruto - Rel.korting]],Q3_2025[[#This Row],[Brutobedrag 2]],Q3_2025[[#This Row],[Brutobedrag 2]]*(100-Q3_2025[[#This Row],[Relatiekorting percentage]])/100)</f>
        <v>257.5</v>
      </c>
      <c r="R485" s="3"/>
      <c r="W485"/>
      <c r="AB485"/>
    </row>
    <row r="486" spans="1:28" x14ac:dyDescent="0.3">
      <c r="A486" t="s">
        <v>762</v>
      </c>
      <c r="B486">
        <v>5030228</v>
      </c>
      <c r="C486" t="s">
        <v>113</v>
      </c>
      <c r="D486">
        <v>2</v>
      </c>
      <c r="E486" s="10">
        <v>236.9</v>
      </c>
      <c r="F486" s="10">
        <v>473.8</v>
      </c>
      <c r="G486" s="10">
        <v>473.8</v>
      </c>
      <c r="H486">
        <v>0</v>
      </c>
      <c r="I486" s="51" t="str">
        <f>_xlfn.XLOOKUP(Q3_2025[[#This Row],[Artikelnr]],Artikel_prijzen[Artnr],Artikel_prijzen[Groep],"")</f>
        <v>Rigging</v>
      </c>
      <c r="J486" s="10">
        <f>_xlfn.XLOOKUP(Q3_2025[[#This Row],[Artikelnr]],Artikel_prijzen[Artnr],Artikel_prijzen[Prijs 2025],"")</f>
        <v>230</v>
      </c>
      <c r="K486" t="str">
        <f>IF(Q3_2025[[#This Row],[Artikelprijs]]&lt;&gt;"",IF(Q3_2025[[#This Row],[Stuksprijs]]=Q3_2025[[#This Row],[Artikelprijs]],"Prijs gelijk","Prijs wijkt af"),"")</f>
        <v>Prijs wijkt af</v>
      </c>
      <c r="L486" t="str">
        <f>IF(Q3_2025[[#This Row],[Relatiekorting percentage]]=0,
    "Nvt",
    IF(Q3_2025[[#This Row],[Brutobedrag 2]] &lt; Q3_2025[[#This Row],[Bruto - Rel.korting]],
        "Nee",
        "Ja"))</f>
        <v>Nvt</v>
      </c>
      <c r="M486" s="10">
        <f>IF(Q3_2025[[#This Row],[Artikelprijs]]&lt;&gt;"",Q3_2025[[#This Row],[Artikelprijs]],Q3_2025[[#This Row],[Stuksprijs]])</f>
        <v>230</v>
      </c>
      <c r="N486" s="10">
        <f>Q3_2025[[#This Row],[Besteld]]*Q3_2025[[#This Row],[Prijs 2]]</f>
        <v>460</v>
      </c>
      <c r="O486" s="10">
        <f>IF(Q3_2025[[#This Row],[Brutobedrag 2]]&lt;Q3_2025[[#This Row],[Bruto - Rel.korting]],Q3_2025[[#This Row],[Brutobedrag 2]],Q3_2025[[#This Row],[Brutobedrag 2]]*(100-Q3_2025[[#This Row],[Relatiekorting percentage]])/100)</f>
        <v>460</v>
      </c>
      <c r="R486" s="3"/>
      <c r="W486"/>
      <c r="AB486"/>
    </row>
    <row r="487" spans="1:28" x14ac:dyDescent="0.3">
      <c r="A487" t="s">
        <v>762</v>
      </c>
      <c r="B487">
        <v>5030228</v>
      </c>
      <c r="C487" t="s">
        <v>113</v>
      </c>
      <c r="D487">
        <v>3</v>
      </c>
      <c r="E487" s="10">
        <v>236.9</v>
      </c>
      <c r="F487" s="10">
        <v>710.7</v>
      </c>
      <c r="G487" s="10">
        <v>710.7</v>
      </c>
      <c r="H487">
        <v>0</v>
      </c>
      <c r="I487" s="51" t="str">
        <f>_xlfn.XLOOKUP(Q3_2025[[#This Row],[Artikelnr]],Artikel_prijzen[Artnr],Artikel_prijzen[Groep],"")</f>
        <v>Rigging</v>
      </c>
      <c r="J487" s="10">
        <f>_xlfn.XLOOKUP(Q3_2025[[#This Row],[Artikelnr]],Artikel_prijzen[Artnr],Artikel_prijzen[Prijs 2025],"")</f>
        <v>230</v>
      </c>
      <c r="K487" t="str">
        <f>IF(Q3_2025[[#This Row],[Artikelprijs]]&lt;&gt;"",IF(Q3_2025[[#This Row],[Stuksprijs]]=Q3_2025[[#This Row],[Artikelprijs]],"Prijs gelijk","Prijs wijkt af"),"")</f>
        <v>Prijs wijkt af</v>
      </c>
      <c r="L487" t="str">
        <f>IF(Q3_2025[[#This Row],[Relatiekorting percentage]]=0,
    "Nvt",
    IF(Q3_2025[[#This Row],[Brutobedrag 2]] &lt; Q3_2025[[#This Row],[Bruto - Rel.korting]],
        "Nee",
        "Ja"))</f>
        <v>Nvt</v>
      </c>
      <c r="M487" s="10">
        <f>IF(Q3_2025[[#This Row],[Artikelprijs]]&lt;&gt;"",Q3_2025[[#This Row],[Artikelprijs]],Q3_2025[[#This Row],[Stuksprijs]])</f>
        <v>230</v>
      </c>
      <c r="N487" s="10">
        <f>Q3_2025[[#This Row],[Besteld]]*Q3_2025[[#This Row],[Prijs 2]]</f>
        <v>690</v>
      </c>
      <c r="O487" s="10">
        <f>IF(Q3_2025[[#This Row],[Brutobedrag 2]]&lt;Q3_2025[[#This Row],[Bruto - Rel.korting]],Q3_2025[[#This Row],[Brutobedrag 2]],Q3_2025[[#This Row],[Brutobedrag 2]]*(100-Q3_2025[[#This Row],[Relatiekorting percentage]])/100)</f>
        <v>690</v>
      </c>
      <c r="R487" s="3"/>
      <c r="W487"/>
      <c r="AB487"/>
    </row>
    <row r="488" spans="1:28" x14ac:dyDescent="0.3">
      <c r="A488" t="s">
        <v>762</v>
      </c>
      <c r="B488">
        <v>5030228</v>
      </c>
      <c r="C488" t="s">
        <v>113</v>
      </c>
      <c r="D488">
        <v>4</v>
      </c>
      <c r="E488" s="10">
        <v>236.9</v>
      </c>
      <c r="F488" s="10">
        <v>947.6</v>
      </c>
      <c r="G488" s="10">
        <v>947.6</v>
      </c>
      <c r="H488">
        <v>0</v>
      </c>
      <c r="I488" s="51" t="str">
        <f>_xlfn.XLOOKUP(Q3_2025[[#This Row],[Artikelnr]],Artikel_prijzen[Artnr],Artikel_prijzen[Groep],"")</f>
        <v>Rigging</v>
      </c>
      <c r="J488" s="10">
        <f>_xlfn.XLOOKUP(Q3_2025[[#This Row],[Artikelnr]],Artikel_prijzen[Artnr],Artikel_prijzen[Prijs 2025],"")</f>
        <v>230</v>
      </c>
      <c r="K488" t="str">
        <f>IF(Q3_2025[[#This Row],[Artikelprijs]]&lt;&gt;"",IF(Q3_2025[[#This Row],[Stuksprijs]]=Q3_2025[[#This Row],[Artikelprijs]],"Prijs gelijk","Prijs wijkt af"),"")</f>
        <v>Prijs wijkt af</v>
      </c>
      <c r="L488" t="str">
        <f>IF(Q3_2025[[#This Row],[Relatiekorting percentage]]=0,
    "Nvt",
    IF(Q3_2025[[#This Row],[Brutobedrag 2]] &lt; Q3_2025[[#This Row],[Bruto - Rel.korting]],
        "Nee",
        "Ja"))</f>
        <v>Nvt</v>
      </c>
      <c r="M488" s="10">
        <f>IF(Q3_2025[[#This Row],[Artikelprijs]]&lt;&gt;"",Q3_2025[[#This Row],[Artikelprijs]],Q3_2025[[#This Row],[Stuksprijs]])</f>
        <v>230</v>
      </c>
      <c r="N488" s="10">
        <f>Q3_2025[[#This Row],[Besteld]]*Q3_2025[[#This Row],[Prijs 2]]</f>
        <v>920</v>
      </c>
      <c r="O488" s="10">
        <f>IF(Q3_2025[[#This Row],[Brutobedrag 2]]&lt;Q3_2025[[#This Row],[Bruto - Rel.korting]],Q3_2025[[#This Row],[Brutobedrag 2]],Q3_2025[[#This Row],[Brutobedrag 2]]*(100-Q3_2025[[#This Row],[Relatiekorting percentage]])/100)</f>
        <v>920</v>
      </c>
      <c r="R488" s="3"/>
      <c r="W488"/>
      <c r="AB488"/>
    </row>
    <row r="489" spans="1:28" x14ac:dyDescent="0.3">
      <c r="A489" t="s">
        <v>762</v>
      </c>
      <c r="B489">
        <v>5030228</v>
      </c>
      <c r="C489" t="s">
        <v>113</v>
      </c>
      <c r="D489">
        <v>4</v>
      </c>
      <c r="E489" s="10">
        <v>236.9</v>
      </c>
      <c r="F489" s="10">
        <v>947.6</v>
      </c>
      <c r="G489" s="10">
        <v>947.6</v>
      </c>
      <c r="H489">
        <v>0</v>
      </c>
      <c r="I489" s="51" t="str">
        <f>_xlfn.XLOOKUP(Q3_2025[[#This Row],[Artikelnr]],Artikel_prijzen[Artnr],Artikel_prijzen[Groep],"")</f>
        <v>Rigging</v>
      </c>
      <c r="J489" s="10">
        <f>_xlfn.XLOOKUP(Q3_2025[[#This Row],[Artikelnr]],Artikel_prijzen[Artnr],Artikel_prijzen[Prijs 2025],"")</f>
        <v>230</v>
      </c>
      <c r="K489" t="str">
        <f>IF(Q3_2025[[#This Row],[Artikelprijs]]&lt;&gt;"",IF(Q3_2025[[#This Row],[Stuksprijs]]=Q3_2025[[#This Row],[Artikelprijs]],"Prijs gelijk","Prijs wijkt af"),"")</f>
        <v>Prijs wijkt af</v>
      </c>
      <c r="L489" t="str">
        <f>IF(Q3_2025[[#This Row],[Relatiekorting percentage]]=0,
    "Nvt",
    IF(Q3_2025[[#This Row],[Brutobedrag 2]] &lt; Q3_2025[[#This Row],[Bruto - Rel.korting]],
        "Nee",
        "Ja"))</f>
        <v>Nvt</v>
      </c>
      <c r="M489" s="10">
        <f>IF(Q3_2025[[#This Row],[Artikelprijs]]&lt;&gt;"",Q3_2025[[#This Row],[Artikelprijs]],Q3_2025[[#This Row],[Stuksprijs]])</f>
        <v>230</v>
      </c>
      <c r="N489" s="10">
        <f>Q3_2025[[#This Row],[Besteld]]*Q3_2025[[#This Row],[Prijs 2]]</f>
        <v>920</v>
      </c>
      <c r="O489" s="10">
        <f>IF(Q3_2025[[#This Row],[Brutobedrag 2]]&lt;Q3_2025[[#This Row],[Bruto - Rel.korting]],Q3_2025[[#This Row],[Brutobedrag 2]],Q3_2025[[#This Row],[Brutobedrag 2]]*(100-Q3_2025[[#This Row],[Relatiekorting percentage]])/100)</f>
        <v>920</v>
      </c>
      <c r="R489" s="3"/>
      <c r="W489"/>
      <c r="AB489"/>
    </row>
    <row r="490" spans="1:28" x14ac:dyDescent="0.3">
      <c r="A490" t="s">
        <v>762</v>
      </c>
      <c r="B490">
        <v>5030228</v>
      </c>
      <c r="C490" t="s">
        <v>113</v>
      </c>
      <c r="D490">
        <v>2</v>
      </c>
      <c r="E490" s="10">
        <v>236.9</v>
      </c>
      <c r="F490" s="10">
        <v>473.8</v>
      </c>
      <c r="G490" s="10">
        <v>473.8</v>
      </c>
      <c r="H490">
        <v>0</v>
      </c>
      <c r="I490" s="51" t="str">
        <f>_xlfn.XLOOKUP(Q3_2025[[#This Row],[Artikelnr]],Artikel_prijzen[Artnr],Artikel_prijzen[Groep],"")</f>
        <v>Rigging</v>
      </c>
      <c r="J490" s="10">
        <f>_xlfn.XLOOKUP(Q3_2025[[#This Row],[Artikelnr]],Artikel_prijzen[Artnr],Artikel_prijzen[Prijs 2025],"")</f>
        <v>230</v>
      </c>
      <c r="K490" t="str">
        <f>IF(Q3_2025[[#This Row],[Artikelprijs]]&lt;&gt;"",IF(Q3_2025[[#This Row],[Stuksprijs]]=Q3_2025[[#This Row],[Artikelprijs]],"Prijs gelijk","Prijs wijkt af"),"")</f>
        <v>Prijs wijkt af</v>
      </c>
      <c r="L490" t="str">
        <f>IF(Q3_2025[[#This Row],[Relatiekorting percentage]]=0,
    "Nvt",
    IF(Q3_2025[[#This Row],[Brutobedrag 2]] &lt; Q3_2025[[#This Row],[Bruto - Rel.korting]],
        "Nee",
        "Ja"))</f>
        <v>Nvt</v>
      </c>
      <c r="M490" s="10">
        <f>IF(Q3_2025[[#This Row],[Artikelprijs]]&lt;&gt;"",Q3_2025[[#This Row],[Artikelprijs]],Q3_2025[[#This Row],[Stuksprijs]])</f>
        <v>230</v>
      </c>
      <c r="N490" s="10">
        <f>Q3_2025[[#This Row],[Besteld]]*Q3_2025[[#This Row],[Prijs 2]]</f>
        <v>460</v>
      </c>
      <c r="O490" s="10">
        <f>IF(Q3_2025[[#This Row],[Brutobedrag 2]]&lt;Q3_2025[[#This Row],[Bruto - Rel.korting]],Q3_2025[[#This Row],[Brutobedrag 2]],Q3_2025[[#This Row],[Brutobedrag 2]]*(100-Q3_2025[[#This Row],[Relatiekorting percentage]])/100)</f>
        <v>460</v>
      </c>
      <c r="R490" s="3"/>
      <c r="W490"/>
      <c r="AB490"/>
    </row>
    <row r="491" spans="1:28" x14ac:dyDescent="0.3">
      <c r="A491" t="s">
        <v>762</v>
      </c>
      <c r="B491">
        <v>5030228</v>
      </c>
      <c r="C491" t="s">
        <v>113</v>
      </c>
      <c r="D491">
        <v>4</v>
      </c>
      <c r="E491" s="10">
        <v>236.9</v>
      </c>
      <c r="F491" s="10">
        <v>947.6</v>
      </c>
      <c r="G491" s="10">
        <v>947.6</v>
      </c>
      <c r="H491">
        <v>0</v>
      </c>
      <c r="I491" s="51" t="str">
        <f>_xlfn.XLOOKUP(Q3_2025[[#This Row],[Artikelnr]],Artikel_prijzen[Artnr],Artikel_prijzen[Groep],"")</f>
        <v>Rigging</v>
      </c>
      <c r="J491" s="10">
        <f>_xlfn.XLOOKUP(Q3_2025[[#This Row],[Artikelnr]],Artikel_prijzen[Artnr],Artikel_prijzen[Prijs 2025],"")</f>
        <v>230</v>
      </c>
      <c r="K491" t="str">
        <f>IF(Q3_2025[[#This Row],[Artikelprijs]]&lt;&gt;"",IF(Q3_2025[[#This Row],[Stuksprijs]]=Q3_2025[[#This Row],[Artikelprijs]],"Prijs gelijk","Prijs wijkt af"),"")</f>
        <v>Prijs wijkt af</v>
      </c>
      <c r="L491" t="str">
        <f>IF(Q3_2025[[#This Row],[Relatiekorting percentage]]=0,
    "Nvt",
    IF(Q3_2025[[#This Row],[Brutobedrag 2]] &lt; Q3_2025[[#This Row],[Bruto - Rel.korting]],
        "Nee",
        "Ja"))</f>
        <v>Nvt</v>
      </c>
      <c r="M491" s="10">
        <f>IF(Q3_2025[[#This Row],[Artikelprijs]]&lt;&gt;"",Q3_2025[[#This Row],[Artikelprijs]],Q3_2025[[#This Row],[Stuksprijs]])</f>
        <v>230</v>
      </c>
      <c r="N491" s="10">
        <f>Q3_2025[[#This Row],[Besteld]]*Q3_2025[[#This Row],[Prijs 2]]</f>
        <v>920</v>
      </c>
      <c r="O491" s="10">
        <f>IF(Q3_2025[[#This Row],[Brutobedrag 2]]&lt;Q3_2025[[#This Row],[Bruto - Rel.korting]],Q3_2025[[#This Row],[Brutobedrag 2]],Q3_2025[[#This Row],[Brutobedrag 2]]*(100-Q3_2025[[#This Row],[Relatiekorting percentage]])/100)</f>
        <v>920</v>
      </c>
      <c r="R491" s="3"/>
      <c r="W491"/>
      <c r="AB491"/>
    </row>
    <row r="492" spans="1:28" x14ac:dyDescent="0.3">
      <c r="A492" t="s">
        <v>762</v>
      </c>
      <c r="B492">
        <v>5030232</v>
      </c>
      <c r="C492" t="s">
        <v>116</v>
      </c>
      <c r="D492">
        <v>1</v>
      </c>
      <c r="E492" s="10">
        <v>144.19999999999999</v>
      </c>
      <c r="F492" s="10">
        <v>144.19999999999999</v>
      </c>
      <c r="G492" s="10">
        <v>144.19999999999999</v>
      </c>
      <c r="H492">
        <v>0</v>
      </c>
      <c r="I492" s="51" t="str">
        <f>_xlfn.XLOOKUP(Q3_2025[[#This Row],[Artikelnr]],Artikel_prijzen[Artnr],Artikel_prijzen[Groep],"")</f>
        <v>Rigging</v>
      </c>
      <c r="J492" s="10">
        <f>_xlfn.XLOOKUP(Q3_2025[[#This Row],[Artikelnr]],Artikel_prijzen[Artnr],Artikel_prijzen[Prijs 2025],"")</f>
        <v>140</v>
      </c>
      <c r="K492" t="str">
        <f>IF(Q3_2025[[#This Row],[Artikelprijs]]&lt;&gt;"",IF(Q3_2025[[#This Row],[Stuksprijs]]=Q3_2025[[#This Row],[Artikelprijs]],"Prijs gelijk","Prijs wijkt af"),"")</f>
        <v>Prijs wijkt af</v>
      </c>
      <c r="L492" t="str">
        <f>IF(Q3_2025[[#This Row],[Relatiekorting percentage]]=0,
    "Nvt",
    IF(Q3_2025[[#This Row],[Brutobedrag 2]] &lt; Q3_2025[[#This Row],[Bruto - Rel.korting]],
        "Nee",
        "Ja"))</f>
        <v>Nvt</v>
      </c>
      <c r="M492" s="10">
        <f>IF(Q3_2025[[#This Row],[Artikelprijs]]&lt;&gt;"",Q3_2025[[#This Row],[Artikelprijs]],Q3_2025[[#This Row],[Stuksprijs]])</f>
        <v>140</v>
      </c>
      <c r="N492" s="10">
        <f>Q3_2025[[#This Row],[Besteld]]*Q3_2025[[#This Row],[Prijs 2]]</f>
        <v>140</v>
      </c>
      <c r="O492" s="10">
        <f>IF(Q3_2025[[#This Row],[Brutobedrag 2]]&lt;Q3_2025[[#This Row],[Bruto - Rel.korting]],Q3_2025[[#This Row],[Brutobedrag 2]],Q3_2025[[#This Row],[Brutobedrag 2]]*(100-Q3_2025[[#This Row],[Relatiekorting percentage]])/100)</f>
        <v>140</v>
      </c>
      <c r="R492" s="3"/>
      <c r="W492"/>
      <c r="AB492"/>
    </row>
    <row r="493" spans="1:28" x14ac:dyDescent="0.3">
      <c r="A493" t="s">
        <v>762</v>
      </c>
      <c r="B493">
        <v>5030228</v>
      </c>
      <c r="C493" t="s">
        <v>113</v>
      </c>
      <c r="D493">
        <v>1</v>
      </c>
      <c r="E493" s="10">
        <v>236.9</v>
      </c>
      <c r="F493" s="10">
        <v>236.9</v>
      </c>
      <c r="G493" s="10">
        <v>236.9</v>
      </c>
      <c r="H493">
        <v>0</v>
      </c>
      <c r="I493" s="51" t="str">
        <f>_xlfn.XLOOKUP(Q3_2025[[#This Row],[Artikelnr]],Artikel_prijzen[Artnr],Artikel_prijzen[Groep],"")</f>
        <v>Rigging</v>
      </c>
      <c r="J493" s="10">
        <f>_xlfn.XLOOKUP(Q3_2025[[#This Row],[Artikelnr]],Artikel_prijzen[Artnr],Artikel_prijzen[Prijs 2025],"")</f>
        <v>230</v>
      </c>
      <c r="K493" t="str">
        <f>IF(Q3_2025[[#This Row],[Artikelprijs]]&lt;&gt;"",IF(Q3_2025[[#This Row],[Stuksprijs]]=Q3_2025[[#This Row],[Artikelprijs]],"Prijs gelijk","Prijs wijkt af"),"")</f>
        <v>Prijs wijkt af</v>
      </c>
      <c r="L493" t="str">
        <f>IF(Q3_2025[[#This Row],[Relatiekorting percentage]]=0,
    "Nvt",
    IF(Q3_2025[[#This Row],[Brutobedrag 2]] &lt; Q3_2025[[#This Row],[Bruto - Rel.korting]],
        "Nee",
        "Ja"))</f>
        <v>Nvt</v>
      </c>
      <c r="M493" s="10">
        <f>IF(Q3_2025[[#This Row],[Artikelprijs]]&lt;&gt;"",Q3_2025[[#This Row],[Artikelprijs]],Q3_2025[[#This Row],[Stuksprijs]])</f>
        <v>230</v>
      </c>
      <c r="N493" s="10">
        <f>Q3_2025[[#This Row],[Besteld]]*Q3_2025[[#This Row],[Prijs 2]]</f>
        <v>230</v>
      </c>
      <c r="O493" s="10">
        <f>IF(Q3_2025[[#This Row],[Brutobedrag 2]]&lt;Q3_2025[[#This Row],[Bruto - Rel.korting]],Q3_2025[[#This Row],[Brutobedrag 2]],Q3_2025[[#This Row],[Brutobedrag 2]]*(100-Q3_2025[[#This Row],[Relatiekorting percentage]])/100)</f>
        <v>230</v>
      </c>
      <c r="R493" s="3"/>
      <c r="W493"/>
      <c r="AB493"/>
    </row>
    <row r="494" spans="1:28" x14ac:dyDescent="0.3">
      <c r="A494" t="s">
        <v>762</v>
      </c>
      <c r="B494">
        <v>5030232</v>
      </c>
      <c r="C494" t="s">
        <v>116</v>
      </c>
      <c r="D494">
        <v>1</v>
      </c>
      <c r="E494" s="10">
        <v>144.19999999999999</v>
      </c>
      <c r="F494" s="10">
        <v>144.19999999999999</v>
      </c>
      <c r="G494" s="10">
        <v>144.19999999999999</v>
      </c>
      <c r="H494">
        <v>0</v>
      </c>
      <c r="I494" s="51" t="str">
        <f>_xlfn.XLOOKUP(Q3_2025[[#This Row],[Artikelnr]],Artikel_prijzen[Artnr],Artikel_prijzen[Groep],"")</f>
        <v>Rigging</v>
      </c>
      <c r="J494" s="10">
        <f>_xlfn.XLOOKUP(Q3_2025[[#This Row],[Artikelnr]],Artikel_prijzen[Artnr],Artikel_prijzen[Prijs 2025],"")</f>
        <v>140</v>
      </c>
      <c r="K494" t="str">
        <f>IF(Q3_2025[[#This Row],[Artikelprijs]]&lt;&gt;"",IF(Q3_2025[[#This Row],[Stuksprijs]]=Q3_2025[[#This Row],[Artikelprijs]],"Prijs gelijk","Prijs wijkt af"),"")</f>
        <v>Prijs wijkt af</v>
      </c>
      <c r="L494" t="str">
        <f>IF(Q3_2025[[#This Row],[Relatiekorting percentage]]=0,
    "Nvt",
    IF(Q3_2025[[#This Row],[Brutobedrag 2]] &lt; Q3_2025[[#This Row],[Bruto - Rel.korting]],
        "Nee",
        "Ja"))</f>
        <v>Nvt</v>
      </c>
      <c r="M494" s="10">
        <f>IF(Q3_2025[[#This Row],[Artikelprijs]]&lt;&gt;"",Q3_2025[[#This Row],[Artikelprijs]],Q3_2025[[#This Row],[Stuksprijs]])</f>
        <v>140</v>
      </c>
      <c r="N494" s="10">
        <f>Q3_2025[[#This Row],[Besteld]]*Q3_2025[[#This Row],[Prijs 2]]</f>
        <v>140</v>
      </c>
      <c r="O494" s="10">
        <f>IF(Q3_2025[[#This Row],[Brutobedrag 2]]&lt;Q3_2025[[#This Row],[Bruto - Rel.korting]],Q3_2025[[#This Row],[Brutobedrag 2]],Q3_2025[[#This Row],[Brutobedrag 2]]*(100-Q3_2025[[#This Row],[Relatiekorting percentage]])/100)</f>
        <v>140</v>
      </c>
      <c r="R494" s="3"/>
      <c r="W494"/>
      <c r="AB494"/>
    </row>
    <row r="495" spans="1:28" x14ac:dyDescent="0.3">
      <c r="A495" t="s">
        <v>762</v>
      </c>
      <c r="B495">
        <v>5030229</v>
      </c>
      <c r="C495" t="s">
        <v>18</v>
      </c>
      <c r="D495">
        <v>6</v>
      </c>
      <c r="E495" s="10">
        <v>303.85000000000002</v>
      </c>
      <c r="F495" s="10">
        <v>1823.1</v>
      </c>
      <c r="G495" s="10">
        <v>1823.1</v>
      </c>
      <c r="H495">
        <v>0</v>
      </c>
      <c r="I495" s="51" t="str">
        <f>_xlfn.XLOOKUP(Q3_2025[[#This Row],[Artikelnr]],Artikel_prijzen[Artnr],Artikel_prijzen[Groep],"")</f>
        <v>Rigging</v>
      </c>
      <c r="J495" s="10">
        <f>_xlfn.XLOOKUP(Q3_2025[[#This Row],[Artikelnr]],Artikel_prijzen[Artnr],Artikel_prijzen[Prijs 2025],"")</f>
        <v>295</v>
      </c>
      <c r="K495" t="str">
        <f>IF(Q3_2025[[#This Row],[Artikelprijs]]&lt;&gt;"",IF(Q3_2025[[#This Row],[Stuksprijs]]=Q3_2025[[#This Row],[Artikelprijs]],"Prijs gelijk","Prijs wijkt af"),"")</f>
        <v>Prijs wijkt af</v>
      </c>
      <c r="L495" t="str">
        <f>IF(Q3_2025[[#This Row],[Relatiekorting percentage]]=0,
    "Nvt",
    IF(Q3_2025[[#This Row],[Brutobedrag 2]] &lt; Q3_2025[[#This Row],[Bruto - Rel.korting]],
        "Nee",
        "Ja"))</f>
        <v>Nvt</v>
      </c>
      <c r="M495" s="10">
        <f>IF(Q3_2025[[#This Row],[Artikelprijs]]&lt;&gt;"",Q3_2025[[#This Row],[Artikelprijs]],Q3_2025[[#This Row],[Stuksprijs]])</f>
        <v>295</v>
      </c>
      <c r="N495" s="10">
        <f>Q3_2025[[#This Row],[Besteld]]*Q3_2025[[#This Row],[Prijs 2]]</f>
        <v>1770</v>
      </c>
      <c r="O495" s="10">
        <f>IF(Q3_2025[[#This Row],[Brutobedrag 2]]&lt;Q3_2025[[#This Row],[Bruto - Rel.korting]],Q3_2025[[#This Row],[Brutobedrag 2]],Q3_2025[[#This Row],[Brutobedrag 2]]*(100-Q3_2025[[#This Row],[Relatiekorting percentage]])/100)</f>
        <v>1770</v>
      </c>
      <c r="R495" s="3"/>
      <c r="W495"/>
      <c r="AB495"/>
    </row>
    <row r="496" spans="1:28" x14ac:dyDescent="0.3">
      <c r="A496" t="s">
        <v>762</v>
      </c>
      <c r="B496">
        <v>5030232</v>
      </c>
      <c r="C496" t="s">
        <v>116</v>
      </c>
      <c r="D496">
        <v>1</v>
      </c>
      <c r="E496" s="10">
        <v>144.19999999999999</v>
      </c>
      <c r="F496" s="10">
        <v>144.19999999999999</v>
      </c>
      <c r="G496" s="10">
        <v>144.19999999999999</v>
      </c>
      <c r="H496">
        <v>0</v>
      </c>
      <c r="I496" s="51" t="str">
        <f>_xlfn.XLOOKUP(Q3_2025[[#This Row],[Artikelnr]],Artikel_prijzen[Artnr],Artikel_prijzen[Groep],"")</f>
        <v>Rigging</v>
      </c>
      <c r="J496" s="10">
        <f>_xlfn.XLOOKUP(Q3_2025[[#This Row],[Artikelnr]],Artikel_prijzen[Artnr],Artikel_prijzen[Prijs 2025],"")</f>
        <v>140</v>
      </c>
      <c r="K496" t="str">
        <f>IF(Q3_2025[[#This Row],[Artikelprijs]]&lt;&gt;"",IF(Q3_2025[[#This Row],[Stuksprijs]]=Q3_2025[[#This Row],[Artikelprijs]],"Prijs gelijk","Prijs wijkt af"),"")</f>
        <v>Prijs wijkt af</v>
      </c>
      <c r="L496" t="str">
        <f>IF(Q3_2025[[#This Row],[Relatiekorting percentage]]=0,
    "Nvt",
    IF(Q3_2025[[#This Row],[Brutobedrag 2]] &lt; Q3_2025[[#This Row],[Bruto - Rel.korting]],
        "Nee",
        "Ja"))</f>
        <v>Nvt</v>
      </c>
      <c r="M496" s="10">
        <f>IF(Q3_2025[[#This Row],[Artikelprijs]]&lt;&gt;"",Q3_2025[[#This Row],[Artikelprijs]],Q3_2025[[#This Row],[Stuksprijs]])</f>
        <v>140</v>
      </c>
      <c r="N496" s="10">
        <f>Q3_2025[[#This Row],[Besteld]]*Q3_2025[[#This Row],[Prijs 2]]</f>
        <v>140</v>
      </c>
      <c r="O496" s="10">
        <f>IF(Q3_2025[[#This Row],[Brutobedrag 2]]&lt;Q3_2025[[#This Row],[Bruto - Rel.korting]],Q3_2025[[#This Row],[Brutobedrag 2]],Q3_2025[[#This Row],[Brutobedrag 2]]*(100-Q3_2025[[#This Row],[Relatiekorting percentage]])/100)</f>
        <v>140</v>
      </c>
      <c r="R496" s="3"/>
      <c r="W496"/>
      <c r="AB496"/>
    </row>
    <row r="497" spans="1:28" x14ac:dyDescent="0.3">
      <c r="A497" t="s">
        <v>762</v>
      </c>
      <c r="B497">
        <v>5030228</v>
      </c>
      <c r="C497" t="s">
        <v>113</v>
      </c>
      <c r="D497">
        <v>9</v>
      </c>
      <c r="E497" s="10">
        <v>236.9</v>
      </c>
      <c r="F497" s="10">
        <v>2132.1</v>
      </c>
      <c r="G497" s="10">
        <v>2132.1</v>
      </c>
      <c r="H497">
        <v>0</v>
      </c>
      <c r="I497" s="51" t="str">
        <f>_xlfn.XLOOKUP(Q3_2025[[#This Row],[Artikelnr]],Artikel_prijzen[Artnr],Artikel_prijzen[Groep],"")</f>
        <v>Rigging</v>
      </c>
      <c r="J497" s="10">
        <f>_xlfn.XLOOKUP(Q3_2025[[#This Row],[Artikelnr]],Artikel_prijzen[Artnr],Artikel_prijzen[Prijs 2025],"")</f>
        <v>230</v>
      </c>
      <c r="K497" t="str">
        <f>IF(Q3_2025[[#This Row],[Artikelprijs]]&lt;&gt;"",IF(Q3_2025[[#This Row],[Stuksprijs]]=Q3_2025[[#This Row],[Artikelprijs]],"Prijs gelijk","Prijs wijkt af"),"")</f>
        <v>Prijs wijkt af</v>
      </c>
      <c r="L497" t="str">
        <f>IF(Q3_2025[[#This Row],[Relatiekorting percentage]]=0,
    "Nvt",
    IF(Q3_2025[[#This Row],[Brutobedrag 2]] &lt; Q3_2025[[#This Row],[Bruto - Rel.korting]],
        "Nee",
        "Ja"))</f>
        <v>Nvt</v>
      </c>
      <c r="M497" s="10">
        <f>IF(Q3_2025[[#This Row],[Artikelprijs]]&lt;&gt;"",Q3_2025[[#This Row],[Artikelprijs]],Q3_2025[[#This Row],[Stuksprijs]])</f>
        <v>230</v>
      </c>
      <c r="N497" s="10">
        <f>Q3_2025[[#This Row],[Besteld]]*Q3_2025[[#This Row],[Prijs 2]]</f>
        <v>2070</v>
      </c>
      <c r="O497" s="10">
        <f>IF(Q3_2025[[#This Row],[Brutobedrag 2]]&lt;Q3_2025[[#This Row],[Bruto - Rel.korting]],Q3_2025[[#This Row],[Brutobedrag 2]],Q3_2025[[#This Row],[Brutobedrag 2]]*(100-Q3_2025[[#This Row],[Relatiekorting percentage]])/100)</f>
        <v>2070</v>
      </c>
      <c r="R497" s="3"/>
      <c r="W497"/>
      <c r="AB497"/>
    </row>
    <row r="498" spans="1:28" x14ac:dyDescent="0.3">
      <c r="A498" t="s">
        <v>762</v>
      </c>
      <c r="B498">
        <v>5030232</v>
      </c>
      <c r="C498" t="s">
        <v>116</v>
      </c>
      <c r="D498">
        <v>1</v>
      </c>
      <c r="E498" s="10">
        <v>144.19999999999999</v>
      </c>
      <c r="F498" s="10">
        <v>144.19999999999999</v>
      </c>
      <c r="G498" s="10">
        <v>144.19999999999999</v>
      </c>
      <c r="H498">
        <v>0</v>
      </c>
      <c r="I498" s="51" t="str">
        <f>_xlfn.XLOOKUP(Q3_2025[[#This Row],[Artikelnr]],Artikel_prijzen[Artnr],Artikel_prijzen[Groep],"")</f>
        <v>Rigging</v>
      </c>
      <c r="J498" s="10">
        <f>_xlfn.XLOOKUP(Q3_2025[[#This Row],[Artikelnr]],Artikel_prijzen[Artnr],Artikel_prijzen[Prijs 2025],"")</f>
        <v>140</v>
      </c>
      <c r="K498" t="str">
        <f>IF(Q3_2025[[#This Row],[Artikelprijs]]&lt;&gt;"",IF(Q3_2025[[#This Row],[Stuksprijs]]=Q3_2025[[#This Row],[Artikelprijs]],"Prijs gelijk","Prijs wijkt af"),"")</f>
        <v>Prijs wijkt af</v>
      </c>
      <c r="L498" t="str">
        <f>IF(Q3_2025[[#This Row],[Relatiekorting percentage]]=0,
    "Nvt",
    IF(Q3_2025[[#This Row],[Brutobedrag 2]] &lt; Q3_2025[[#This Row],[Bruto - Rel.korting]],
        "Nee",
        "Ja"))</f>
        <v>Nvt</v>
      </c>
      <c r="M498" s="10">
        <f>IF(Q3_2025[[#This Row],[Artikelprijs]]&lt;&gt;"",Q3_2025[[#This Row],[Artikelprijs]],Q3_2025[[#This Row],[Stuksprijs]])</f>
        <v>140</v>
      </c>
      <c r="N498" s="10">
        <f>Q3_2025[[#This Row],[Besteld]]*Q3_2025[[#This Row],[Prijs 2]]</f>
        <v>140</v>
      </c>
      <c r="O498" s="10">
        <f>IF(Q3_2025[[#This Row],[Brutobedrag 2]]&lt;Q3_2025[[#This Row],[Bruto - Rel.korting]],Q3_2025[[#This Row],[Brutobedrag 2]],Q3_2025[[#This Row],[Brutobedrag 2]]*(100-Q3_2025[[#This Row],[Relatiekorting percentage]])/100)</f>
        <v>140</v>
      </c>
      <c r="R498" s="3"/>
      <c r="W498"/>
      <c r="AB498"/>
    </row>
    <row r="499" spans="1:28" x14ac:dyDescent="0.3">
      <c r="A499" t="s">
        <v>762</v>
      </c>
      <c r="B499">
        <v>5030229</v>
      </c>
      <c r="C499" t="s">
        <v>18</v>
      </c>
      <c r="D499">
        <v>2</v>
      </c>
      <c r="E499" s="10">
        <v>303.85000000000002</v>
      </c>
      <c r="F499" s="10">
        <v>607.70000000000005</v>
      </c>
      <c r="G499" s="10">
        <v>607.70000000000005</v>
      </c>
      <c r="H499">
        <v>0</v>
      </c>
      <c r="I499" s="51" t="str">
        <f>_xlfn.XLOOKUP(Q3_2025[[#This Row],[Artikelnr]],Artikel_prijzen[Artnr],Artikel_prijzen[Groep],"")</f>
        <v>Rigging</v>
      </c>
      <c r="J499" s="10">
        <f>_xlfn.XLOOKUP(Q3_2025[[#This Row],[Artikelnr]],Artikel_prijzen[Artnr],Artikel_prijzen[Prijs 2025],"")</f>
        <v>295</v>
      </c>
      <c r="K499" t="str">
        <f>IF(Q3_2025[[#This Row],[Artikelprijs]]&lt;&gt;"",IF(Q3_2025[[#This Row],[Stuksprijs]]=Q3_2025[[#This Row],[Artikelprijs]],"Prijs gelijk","Prijs wijkt af"),"")</f>
        <v>Prijs wijkt af</v>
      </c>
      <c r="L499" t="str">
        <f>IF(Q3_2025[[#This Row],[Relatiekorting percentage]]=0,
    "Nvt",
    IF(Q3_2025[[#This Row],[Brutobedrag 2]] &lt; Q3_2025[[#This Row],[Bruto - Rel.korting]],
        "Nee",
        "Ja"))</f>
        <v>Nvt</v>
      </c>
      <c r="M499" s="10">
        <f>IF(Q3_2025[[#This Row],[Artikelprijs]]&lt;&gt;"",Q3_2025[[#This Row],[Artikelprijs]],Q3_2025[[#This Row],[Stuksprijs]])</f>
        <v>295</v>
      </c>
      <c r="N499" s="10">
        <f>Q3_2025[[#This Row],[Besteld]]*Q3_2025[[#This Row],[Prijs 2]]</f>
        <v>590</v>
      </c>
      <c r="O499" s="10">
        <f>IF(Q3_2025[[#This Row],[Brutobedrag 2]]&lt;Q3_2025[[#This Row],[Bruto - Rel.korting]],Q3_2025[[#This Row],[Brutobedrag 2]],Q3_2025[[#This Row],[Brutobedrag 2]]*(100-Q3_2025[[#This Row],[Relatiekorting percentage]])/100)</f>
        <v>590</v>
      </c>
      <c r="R499" s="3"/>
      <c r="W499"/>
      <c r="AB499"/>
    </row>
    <row r="500" spans="1:28" x14ac:dyDescent="0.3">
      <c r="A500" t="s">
        <v>762</v>
      </c>
      <c r="B500">
        <v>5030229</v>
      </c>
      <c r="C500" t="s">
        <v>18</v>
      </c>
      <c r="D500">
        <v>8</v>
      </c>
      <c r="E500" s="10">
        <v>303.85000000000002</v>
      </c>
      <c r="F500" s="10">
        <v>2430.8000000000002</v>
      </c>
      <c r="G500" s="10">
        <v>2430.8000000000002</v>
      </c>
      <c r="H500">
        <v>0</v>
      </c>
      <c r="I500" s="51" t="str">
        <f>_xlfn.XLOOKUP(Q3_2025[[#This Row],[Artikelnr]],Artikel_prijzen[Artnr],Artikel_prijzen[Groep],"")</f>
        <v>Rigging</v>
      </c>
      <c r="J500" s="10">
        <f>_xlfn.XLOOKUP(Q3_2025[[#This Row],[Artikelnr]],Artikel_prijzen[Artnr],Artikel_prijzen[Prijs 2025],"")</f>
        <v>295</v>
      </c>
      <c r="K500" t="str">
        <f>IF(Q3_2025[[#This Row],[Artikelprijs]]&lt;&gt;"",IF(Q3_2025[[#This Row],[Stuksprijs]]=Q3_2025[[#This Row],[Artikelprijs]],"Prijs gelijk","Prijs wijkt af"),"")</f>
        <v>Prijs wijkt af</v>
      </c>
      <c r="L500" t="str">
        <f>IF(Q3_2025[[#This Row],[Relatiekorting percentage]]=0,
    "Nvt",
    IF(Q3_2025[[#This Row],[Brutobedrag 2]] &lt; Q3_2025[[#This Row],[Bruto - Rel.korting]],
        "Nee",
        "Ja"))</f>
        <v>Nvt</v>
      </c>
      <c r="M500" s="10">
        <f>IF(Q3_2025[[#This Row],[Artikelprijs]]&lt;&gt;"",Q3_2025[[#This Row],[Artikelprijs]],Q3_2025[[#This Row],[Stuksprijs]])</f>
        <v>295</v>
      </c>
      <c r="N500" s="10">
        <f>Q3_2025[[#This Row],[Besteld]]*Q3_2025[[#This Row],[Prijs 2]]</f>
        <v>2360</v>
      </c>
      <c r="O500" s="10">
        <f>IF(Q3_2025[[#This Row],[Brutobedrag 2]]&lt;Q3_2025[[#This Row],[Bruto - Rel.korting]],Q3_2025[[#This Row],[Brutobedrag 2]],Q3_2025[[#This Row],[Brutobedrag 2]]*(100-Q3_2025[[#This Row],[Relatiekorting percentage]])/100)</f>
        <v>2360</v>
      </c>
      <c r="R500" s="3"/>
      <c r="W500"/>
      <c r="AB500"/>
    </row>
    <row r="501" spans="1:28" x14ac:dyDescent="0.3">
      <c r="A501" t="s">
        <v>762</v>
      </c>
      <c r="B501">
        <v>5030228</v>
      </c>
      <c r="C501" t="s">
        <v>113</v>
      </c>
      <c r="D501">
        <v>2</v>
      </c>
      <c r="E501" s="10">
        <v>236.9</v>
      </c>
      <c r="F501" s="10">
        <v>473.8</v>
      </c>
      <c r="G501" s="10">
        <v>473.8</v>
      </c>
      <c r="H501">
        <v>0</v>
      </c>
      <c r="I501" s="51" t="str">
        <f>_xlfn.XLOOKUP(Q3_2025[[#This Row],[Artikelnr]],Artikel_prijzen[Artnr],Artikel_prijzen[Groep],"")</f>
        <v>Rigging</v>
      </c>
      <c r="J501" s="10">
        <f>_xlfn.XLOOKUP(Q3_2025[[#This Row],[Artikelnr]],Artikel_prijzen[Artnr],Artikel_prijzen[Prijs 2025],"")</f>
        <v>230</v>
      </c>
      <c r="K501" t="str">
        <f>IF(Q3_2025[[#This Row],[Artikelprijs]]&lt;&gt;"",IF(Q3_2025[[#This Row],[Stuksprijs]]=Q3_2025[[#This Row],[Artikelprijs]],"Prijs gelijk","Prijs wijkt af"),"")</f>
        <v>Prijs wijkt af</v>
      </c>
      <c r="L501" t="str">
        <f>IF(Q3_2025[[#This Row],[Relatiekorting percentage]]=0,
    "Nvt",
    IF(Q3_2025[[#This Row],[Brutobedrag 2]] &lt; Q3_2025[[#This Row],[Bruto - Rel.korting]],
        "Nee",
        "Ja"))</f>
        <v>Nvt</v>
      </c>
      <c r="M501" s="10">
        <f>IF(Q3_2025[[#This Row],[Artikelprijs]]&lt;&gt;"",Q3_2025[[#This Row],[Artikelprijs]],Q3_2025[[#This Row],[Stuksprijs]])</f>
        <v>230</v>
      </c>
      <c r="N501" s="10">
        <f>Q3_2025[[#This Row],[Besteld]]*Q3_2025[[#This Row],[Prijs 2]]</f>
        <v>460</v>
      </c>
      <c r="O501" s="10">
        <f>IF(Q3_2025[[#This Row],[Brutobedrag 2]]&lt;Q3_2025[[#This Row],[Bruto - Rel.korting]],Q3_2025[[#This Row],[Brutobedrag 2]],Q3_2025[[#This Row],[Brutobedrag 2]]*(100-Q3_2025[[#This Row],[Relatiekorting percentage]])/100)</f>
        <v>460</v>
      </c>
      <c r="R501" s="3"/>
      <c r="W501"/>
      <c r="AB501"/>
    </row>
    <row r="502" spans="1:28" x14ac:dyDescent="0.3">
      <c r="A502" t="s">
        <v>762</v>
      </c>
      <c r="B502">
        <v>5030028</v>
      </c>
      <c r="C502" t="s">
        <v>341</v>
      </c>
      <c r="D502">
        <v>12</v>
      </c>
      <c r="E502" s="10">
        <v>28.84</v>
      </c>
      <c r="F502" s="10">
        <v>346.08</v>
      </c>
      <c r="G502" s="10">
        <v>346.08</v>
      </c>
      <c r="H502">
        <v>0</v>
      </c>
      <c r="I502" s="51" t="str">
        <f>_xlfn.XLOOKUP(Q3_2025[[#This Row],[Artikelnr]],Artikel_prijzen[Artnr],Artikel_prijzen[Groep],"")</f>
        <v/>
      </c>
      <c r="J502" s="10" t="str">
        <f>_xlfn.XLOOKUP(Q3_2025[[#This Row],[Artikelnr]],Artikel_prijzen[Artnr],Artikel_prijzen[Prijs 2025],"")</f>
        <v/>
      </c>
      <c r="K502" t="str">
        <f>IF(Q3_2025[[#This Row],[Artikelprijs]]&lt;&gt;"",IF(Q3_2025[[#This Row],[Stuksprijs]]=Q3_2025[[#This Row],[Artikelprijs]],"Prijs gelijk","Prijs wijkt af"),"")</f>
        <v/>
      </c>
      <c r="L502" t="str">
        <f>IF(Q3_2025[[#This Row],[Relatiekorting percentage]]=0,
    "Nvt",
    IF(Q3_2025[[#This Row],[Brutobedrag 2]] &lt; Q3_2025[[#This Row],[Bruto - Rel.korting]],
        "Nee",
        "Ja"))</f>
        <v>Nvt</v>
      </c>
      <c r="M502" s="10">
        <f>IF(Q3_2025[[#This Row],[Artikelprijs]]&lt;&gt;"",Q3_2025[[#This Row],[Artikelprijs]],Q3_2025[[#This Row],[Stuksprijs]])</f>
        <v>28.84</v>
      </c>
      <c r="N502" s="10">
        <f>Q3_2025[[#This Row],[Besteld]]*Q3_2025[[#This Row],[Prijs 2]]</f>
        <v>346.08</v>
      </c>
      <c r="O502" s="10">
        <f>IF(Q3_2025[[#This Row],[Brutobedrag 2]]&lt;Q3_2025[[#This Row],[Bruto - Rel.korting]],Q3_2025[[#This Row],[Brutobedrag 2]],Q3_2025[[#This Row],[Brutobedrag 2]]*(100-Q3_2025[[#This Row],[Relatiekorting percentage]])/100)</f>
        <v>346.08</v>
      </c>
      <c r="R502" s="3"/>
      <c r="W502"/>
      <c r="AB502"/>
    </row>
    <row r="503" spans="1:28" x14ac:dyDescent="0.3">
      <c r="A503" t="s">
        <v>762</v>
      </c>
      <c r="B503">
        <v>5030228</v>
      </c>
      <c r="C503" t="s">
        <v>113</v>
      </c>
      <c r="D503">
        <v>3</v>
      </c>
      <c r="E503" s="10">
        <v>236.9</v>
      </c>
      <c r="F503" s="10">
        <v>710.7</v>
      </c>
      <c r="G503" s="10">
        <v>710.7</v>
      </c>
      <c r="H503">
        <v>0</v>
      </c>
      <c r="I503" s="51" t="str">
        <f>_xlfn.XLOOKUP(Q3_2025[[#This Row],[Artikelnr]],Artikel_prijzen[Artnr],Artikel_prijzen[Groep],"")</f>
        <v>Rigging</v>
      </c>
      <c r="J503" s="10">
        <f>_xlfn.XLOOKUP(Q3_2025[[#This Row],[Artikelnr]],Artikel_prijzen[Artnr],Artikel_prijzen[Prijs 2025],"")</f>
        <v>230</v>
      </c>
      <c r="K503" t="str">
        <f>IF(Q3_2025[[#This Row],[Artikelprijs]]&lt;&gt;"",IF(Q3_2025[[#This Row],[Stuksprijs]]=Q3_2025[[#This Row],[Artikelprijs]],"Prijs gelijk","Prijs wijkt af"),"")</f>
        <v>Prijs wijkt af</v>
      </c>
      <c r="L503" t="str">
        <f>IF(Q3_2025[[#This Row],[Relatiekorting percentage]]=0,
    "Nvt",
    IF(Q3_2025[[#This Row],[Brutobedrag 2]] &lt; Q3_2025[[#This Row],[Bruto - Rel.korting]],
        "Nee",
        "Ja"))</f>
        <v>Nvt</v>
      </c>
      <c r="M503" s="10">
        <f>IF(Q3_2025[[#This Row],[Artikelprijs]]&lt;&gt;"",Q3_2025[[#This Row],[Artikelprijs]],Q3_2025[[#This Row],[Stuksprijs]])</f>
        <v>230</v>
      </c>
      <c r="N503" s="10">
        <f>Q3_2025[[#This Row],[Besteld]]*Q3_2025[[#This Row],[Prijs 2]]</f>
        <v>690</v>
      </c>
      <c r="O503" s="10">
        <f>IF(Q3_2025[[#This Row],[Brutobedrag 2]]&lt;Q3_2025[[#This Row],[Bruto - Rel.korting]],Q3_2025[[#This Row],[Brutobedrag 2]],Q3_2025[[#This Row],[Brutobedrag 2]]*(100-Q3_2025[[#This Row],[Relatiekorting percentage]])/100)</f>
        <v>690</v>
      </c>
      <c r="R503" s="3"/>
      <c r="W503"/>
      <c r="AB503"/>
    </row>
    <row r="504" spans="1:28" x14ac:dyDescent="0.3">
      <c r="A504" t="s">
        <v>762</v>
      </c>
      <c r="B504">
        <v>5030225</v>
      </c>
      <c r="C504" t="s">
        <v>261</v>
      </c>
      <c r="D504">
        <v>1</v>
      </c>
      <c r="E504" s="10">
        <v>133.9</v>
      </c>
      <c r="F504" s="10">
        <v>133.9</v>
      </c>
      <c r="G504" s="10">
        <v>133.9</v>
      </c>
      <c r="H504">
        <v>0</v>
      </c>
      <c r="I504" s="51" t="str">
        <f>_xlfn.XLOOKUP(Q3_2025[[#This Row],[Artikelnr]],Artikel_prijzen[Artnr],Artikel_prijzen[Groep],"")</f>
        <v>Rigging</v>
      </c>
      <c r="J504" s="10">
        <f>_xlfn.XLOOKUP(Q3_2025[[#This Row],[Artikelnr]],Artikel_prijzen[Artnr],Artikel_prijzen[Prijs 2025],"")</f>
        <v>130</v>
      </c>
      <c r="K504" t="str">
        <f>IF(Q3_2025[[#This Row],[Artikelprijs]]&lt;&gt;"",IF(Q3_2025[[#This Row],[Stuksprijs]]=Q3_2025[[#This Row],[Artikelprijs]],"Prijs gelijk","Prijs wijkt af"),"")</f>
        <v>Prijs wijkt af</v>
      </c>
      <c r="L504" t="str">
        <f>IF(Q3_2025[[#This Row],[Relatiekorting percentage]]=0,
    "Nvt",
    IF(Q3_2025[[#This Row],[Brutobedrag 2]] &lt; Q3_2025[[#This Row],[Bruto - Rel.korting]],
        "Nee",
        "Ja"))</f>
        <v>Nvt</v>
      </c>
      <c r="M504" s="10">
        <f>IF(Q3_2025[[#This Row],[Artikelprijs]]&lt;&gt;"",Q3_2025[[#This Row],[Artikelprijs]],Q3_2025[[#This Row],[Stuksprijs]])</f>
        <v>130</v>
      </c>
      <c r="N504" s="10">
        <f>Q3_2025[[#This Row],[Besteld]]*Q3_2025[[#This Row],[Prijs 2]]</f>
        <v>130</v>
      </c>
      <c r="O504" s="10">
        <f>IF(Q3_2025[[#This Row],[Brutobedrag 2]]&lt;Q3_2025[[#This Row],[Bruto - Rel.korting]],Q3_2025[[#This Row],[Brutobedrag 2]],Q3_2025[[#This Row],[Brutobedrag 2]]*(100-Q3_2025[[#This Row],[Relatiekorting percentage]])/100)</f>
        <v>130</v>
      </c>
      <c r="R504" s="3"/>
      <c r="W504"/>
      <c r="AB504"/>
    </row>
    <row r="505" spans="1:28" x14ac:dyDescent="0.3">
      <c r="A505" t="s">
        <v>762</v>
      </c>
      <c r="B505">
        <v>5030232</v>
      </c>
      <c r="C505" t="s">
        <v>116</v>
      </c>
      <c r="D505">
        <v>1</v>
      </c>
      <c r="E505" s="10">
        <v>144.19999999999999</v>
      </c>
      <c r="F505" s="10">
        <v>144.19999999999999</v>
      </c>
      <c r="G505" s="10">
        <v>144.19999999999999</v>
      </c>
      <c r="H505">
        <v>0</v>
      </c>
      <c r="I505" s="51" t="str">
        <f>_xlfn.XLOOKUP(Q3_2025[[#This Row],[Artikelnr]],Artikel_prijzen[Artnr],Artikel_prijzen[Groep],"")</f>
        <v>Rigging</v>
      </c>
      <c r="J505" s="10">
        <f>_xlfn.XLOOKUP(Q3_2025[[#This Row],[Artikelnr]],Artikel_prijzen[Artnr],Artikel_prijzen[Prijs 2025],"")</f>
        <v>140</v>
      </c>
      <c r="K505" t="str">
        <f>IF(Q3_2025[[#This Row],[Artikelprijs]]&lt;&gt;"",IF(Q3_2025[[#This Row],[Stuksprijs]]=Q3_2025[[#This Row],[Artikelprijs]],"Prijs gelijk","Prijs wijkt af"),"")</f>
        <v>Prijs wijkt af</v>
      </c>
      <c r="L505" t="str">
        <f>IF(Q3_2025[[#This Row],[Relatiekorting percentage]]=0,
    "Nvt",
    IF(Q3_2025[[#This Row],[Brutobedrag 2]] &lt; Q3_2025[[#This Row],[Bruto - Rel.korting]],
        "Nee",
        "Ja"))</f>
        <v>Nvt</v>
      </c>
      <c r="M505" s="10">
        <f>IF(Q3_2025[[#This Row],[Artikelprijs]]&lt;&gt;"",Q3_2025[[#This Row],[Artikelprijs]],Q3_2025[[#This Row],[Stuksprijs]])</f>
        <v>140</v>
      </c>
      <c r="N505" s="10">
        <f>Q3_2025[[#This Row],[Besteld]]*Q3_2025[[#This Row],[Prijs 2]]</f>
        <v>140</v>
      </c>
      <c r="O505" s="10">
        <f>IF(Q3_2025[[#This Row],[Brutobedrag 2]]&lt;Q3_2025[[#This Row],[Bruto - Rel.korting]],Q3_2025[[#This Row],[Brutobedrag 2]],Q3_2025[[#This Row],[Brutobedrag 2]]*(100-Q3_2025[[#This Row],[Relatiekorting percentage]])/100)</f>
        <v>140</v>
      </c>
      <c r="R505" s="3"/>
      <c r="W505"/>
      <c r="AB505"/>
    </row>
    <row r="506" spans="1:28" x14ac:dyDescent="0.3">
      <c r="A506" t="s">
        <v>762</v>
      </c>
      <c r="B506">
        <v>5030028</v>
      </c>
      <c r="C506" t="s">
        <v>341</v>
      </c>
      <c r="D506">
        <v>18</v>
      </c>
      <c r="E506" s="10">
        <v>28.84</v>
      </c>
      <c r="F506" s="10">
        <v>519.12</v>
      </c>
      <c r="G506" s="10">
        <v>519.12</v>
      </c>
      <c r="H506">
        <v>0</v>
      </c>
      <c r="I506" s="51" t="str">
        <f>_xlfn.XLOOKUP(Q3_2025[[#This Row],[Artikelnr]],Artikel_prijzen[Artnr],Artikel_prijzen[Groep],"")</f>
        <v/>
      </c>
      <c r="J506" s="10" t="str">
        <f>_xlfn.XLOOKUP(Q3_2025[[#This Row],[Artikelnr]],Artikel_prijzen[Artnr],Artikel_prijzen[Prijs 2025],"")</f>
        <v/>
      </c>
      <c r="K506" t="str">
        <f>IF(Q3_2025[[#This Row],[Artikelprijs]]&lt;&gt;"",IF(Q3_2025[[#This Row],[Stuksprijs]]=Q3_2025[[#This Row],[Artikelprijs]],"Prijs gelijk","Prijs wijkt af"),"")</f>
        <v/>
      </c>
      <c r="L506" t="str">
        <f>IF(Q3_2025[[#This Row],[Relatiekorting percentage]]=0,
    "Nvt",
    IF(Q3_2025[[#This Row],[Brutobedrag 2]] &lt; Q3_2025[[#This Row],[Bruto - Rel.korting]],
        "Nee",
        "Ja"))</f>
        <v>Nvt</v>
      </c>
      <c r="M506" s="10">
        <f>IF(Q3_2025[[#This Row],[Artikelprijs]]&lt;&gt;"",Q3_2025[[#This Row],[Artikelprijs]],Q3_2025[[#This Row],[Stuksprijs]])</f>
        <v>28.84</v>
      </c>
      <c r="N506" s="10">
        <f>Q3_2025[[#This Row],[Besteld]]*Q3_2025[[#This Row],[Prijs 2]]</f>
        <v>519.12</v>
      </c>
      <c r="O506" s="10">
        <f>IF(Q3_2025[[#This Row],[Brutobedrag 2]]&lt;Q3_2025[[#This Row],[Bruto - Rel.korting]],Q3_2025[[#This Row],[Brutobedrag 2]],Q3_2025[[#This Row],[Brutobedrag 2]]*(100-Q3_2025[[#This Row],[Relatiekorting percentage]])/100)</f>
        <v>519.12</v>
      </c>
      <c r="R506" s="3"/>
      <c r="W506"/>
      <c r="AB506"/>
    </row>
    <row r="507" spans="1:28" x14ac:dyDescent="0.3">
      <c r="A507" t="s">
        <v>762</v>
      </c>
      <c r="B507">
        <v>5030228</v>
      </c>
      <c r="C507" t="s">
        <v>113</v>
      </c>
      <c r="D507">
        <v>2</v>
      </c>
      <c r="E507" s="10">
        <v>236.9</v>
      </c>
      <c r="F507" s="10">
        <v>473.8</v>
      </c>
      <c r="G507" s="10">
        <v>473.8</v>
      </c>
      <c r="H507">
        <v>0</v>
      </c>
      <c r="I507" s="51" t="str">
        <f>_xlfn.XLOOKUP(Q3_2025[[#This Row],[Artikelnr]],Artikel_prijzen[Artnr],Artikel_prijzen[Groep],"")</f>
        <v>Rigging</v>
      </c>
      <c r="J507" s="10">
        <f>_xlfn.XLOOKUP(Q3_2025[[#This Row],[Artikelnr]],Artikel_prijzen[Artnr],Artikel_prijzen[Prijs 2025],"")</f>
        <v>230</v>
      </c>
      <c r="K507" t="str">
        <f>IF(Q3_2025[[#This Row],[Artikelprijs]]&lt;&gt;"",IF(Q3_2025[[#This Row],[Stuksprijs]]=Q3_2025[[#This Row],[Artikelprijs]],"Prijs gelijk","Prijs wijkt af"),"")</f>
        <v>Prijs wijkt af</v>
      </c>
      <c r="L507" t="str">
        <f>IF(Q3_2025[[#This Row],[Relatiekorting percentage]]=0,
    "Nvt",
    IF(Q3_2025[[#This Row],[Brutobedrag 2]] &lt; Q3_2025[[#This Row],[Bruto - Rel.korting]],
        "Nee",
        "Ja"))</f>
        <v>Nvt</v>
      </c>
      <c r="M507" s="10">
        <f>IF(Q3_2025[[#This Row],[Artikelprijs]]&lt;&gt;"",Q3_2025[[#This Row],[Artikelprijs]],Q3_2025[[#This Row],[Stuksprijs]])</f>
        <v>230</v>
      </c>
      <c r="N507" s="10">
        <f>Q3_2025[[#This Row],[Besteld]]*Q3_2025[[#This Row],[Prijs 2]]</f>
        <v>460</v>
      </c>
      <c r="O507" s="10">
        <f>IF(Q3_2025[[#This Row],[Brutobedrag 2]]&lt;Q3_2025[[#This Row],[Bruto - Rel.korting]],Q3_2025[[#This Row],[Brutobedrag 2]],Q3_2025[[#This Row],[Brutobedrag 2]]*(100-Q3_2025[[#This Row],[Relatiekorting percentage]])/100)</f>
        <v>460</v>
      </c>
      <c r="R507" s="3"/>
      <c r="W507"/>
      <c r="AB507"/>
    </row>
    <row r="508" spans="1:28" x14ac:dyDescent="0.3">
      <c r="A508" t="s">
        <v>762</v>
      </c>
      <c r="B508">
        <v>5030228</v>
      </c>
      <c r="C508" t="s">
        <v>113</v>
      </c>
      <c r="D508">
        <v>4</v>
      </c>
      <c r="E508" s="10">
        <v>236.9</v>
      </c>
      <c r="F508" s="10">
        <v>947.6</v>
      </c>
      <c r="G508" s="10">
        <v>947.6</v>
      </c>
      <c r="H508">
        <v>0</v>
      </c>
      <c r="I508" s="51" t="str">
        <f>_xlfn.XLOOKUP(Q3_2025[[#This Row],[Artikelnr]],Artikel_prijzen[Artnr],Artikel_prijzen[Groep],"")</f>
        <v>Rigging</v>
      </c>
      <c r="J508" s="10">
        <f>_xlfn.XLOOKUP(Q3_2025[[#This Row],[Artikelnr]],Artikel_prijzen[Artnr],Artikel_prijzen[Prijs 2025],"")</f>
        <v>230</v>
      </c>
      <c r="K508" t="str">
        <f>IF(Q3_2025[[#This Row],[Artikelprijs]]&lt;&gt;"",IF(Q3_2025[[#This Row],[Stuksprijs]]=Q3_2025[[#This Row],[Artikelprijs]],"Prijs gelijk","Prijs wijkt af"),"")</f>
        <v>Prijs wijkt af</v>
      </c>
      <c r="L508" t="str">
        <f>IF(Q3_2025[[#This Row],[Relatiekorting percentage]]=0,
    "Nvt",
    IF(Q3_2025[[#This Row],[Brutobedrag 2]] &lt; Q3_2025[[#This Row],[Bruto - Rel.korting]],
        "Nee",
        "Ja"))</f>
        <v>Nvt</v>
      </c>
      <c r="M508" s="10">
        <f>IF(Q3_2025[[#This Row],[Artikelprijs]]&lt;&gt;"",Q3_2025[[#This Row],[Artikelprijs]],Q3_2025[[#This Row],[Stuksprijs]])</f>
        <v>230</v>
      </c>
      <c r="N508" s="10">
        <f>Q3_2025[[#This Row],[Besteld]]*Q3_2025[[#This Row],[Prijs 2]]</f>
        <v>920</v>
      </c>
      <c r="O508" s="10">
        <f>IF(Q3_2025[[#This Row],[Brutobedrag 2]]&lt;Q3_2025[[#This Row],[Bruto - Rel.korting]],Q3_2025[[#This Row],[Brutobedrag 2]],Q3_2025[[#This Row],[Brutobedrag 2]]*(100-Q3_2025[[#This Row],[Relatiekorting percentage]])/100)</f>
        <v>920</v>
      </c>
      <c r="R508" s="3"/>
      <c r="W508"/>
      <c r="AB508"/>
    </row>
    <row r="509" spans="1:28" x14ac:dyDescent="0.3">
      <c r="A509" t="s">
        <v>762</v>
      </c>
      <c r="B509">
        <v>5030232</v>
      </c>
      <c r="C509" t="s">
        <v>116</v>
      </c>
      <c r="D509">
        <v>1</v>
      </c>
      <c r="E509" s="10">
        <v>144.19999999999999</v>
      </c>
      <c r="F509" s="10">
        <v>144.19999999999999</v>
      </c>
      <c r="G509" s="10">
        <v>144.19999999999999</v>
      </c>
      <c r="H509">
        <v>0</v>
      </c>
      <c r="I509" s="51" t="str">
        <f>_xlfn.XLOOKUP(Q3_2025[[#This Row],[Artikelnr]],Artikel_prijzen[Artnr],Artikel_prijzen[Groep],"")</f>
        <v>Rigging</v>
      </c>
      <c r="J509" s="10">
        <f>_xlfn.XLOOKUP(Q3_2025[[#This Row],[Artikelnr]],Artikel_prijzen[Artnr],Artikel_prijzen[Prijs 2025],"")</f>
        <v>140</v>
      </c>
      <c r="K509" t="str">
        <f>IF(Q3_2025[[#This Row],[Artikelprijs]]&lt;&gt;"",IF(Q3_2025[[#This Row],[Stuksprijs]]=Q3_2025[[#This Row],[Artikelprijs]],"Prijs gelijk","Prijs wijkt af"),"")</f>
        <v>Prijs wijkt af</v>
      </c>
      <c r="L509" t="str">
        <f>IF(Q3_2025[[#This Row],[Relatiekorting percentage]]=0,
    "Nvt",
    IF(Q3_2025[[#This Row],[Brutobedrag 2]] &lt; Q3_2025[[#This Row],[Bruto - Rel.korting]],
        "Nee",
        "Ja"))</f>
        <v>Nvt</v>
      </c>
      <c r="M509" s="10">
        <f>IF(Q3_2025[[#This Row],[Artikelprijs]]&lt;&gt;"",Q3_2025[[#This Row],[Artikelprijs]],Q3_2025[[#This Row],[Stuksprijs]])</f>
        <v>140</v>
      </c>
      <c r="N509" s="10">
        <f>Q3_2025[[#This Row],[Besteld]]*Q3_2025[[#This Row],[Prijs 2]]</f>
        <v>140</v>
      </c>
      <c r="O509" s="10">
        <f>IF(Q3_2025[[#This Row],[Brutobedrag 2]]&lt;Q3_2025[[#This Row],[Bruto - Rel.korting]],Q3_2025[[#This Row],[Brutobedrag 2]],Q3_2025[[#This Row],[Brutobedrag 2]]*(100-Q3_2025[[#This Row],[Relatiekorting percentage]])/100)</f>
        <v>140</v>
      </c>
      <c r="R509" s="3"/>
      <c r="W509"/>
      <c r="AB509"/>
    </row>
    <row r="510" spans="1:28" x14ac:dyDescent="0.3">
      <c r="A510" t="s">
        <v>762</v>
      </c>
      <c r="B510">
        <v>5030028</v>
      </c>
      <c r="C510" t="s">
        <v>341</v>
      </c>
      <c r="D510">
        <v>13</v>
      </c>
      <c r="E510" s="10">
        <v>28.84</v>
      </c>
      <c r="F510" s="10">
        <v>374.92</v>
      </c>
      <c r="G510" s="10">
        <v>374.92</v>
      </c>
      <c r="H510">
        <v>0</v>
      </c>
      <c r="I510" s="51" t="str">
        <f>_xlfn.XLOOKUP(Q3_2025[[#This Row],[Artikelnr]],Artikel_prijzen[Artnr],Artikel_prijzen[Groep],"")</f>
        <v/>
      </c>
      <c r="J510" s="10" t="str">
        <f>_xlfn.XLOOKUP(Q3_2025[[#This Row],[Artikelnr]],Artikel_prijzen[Artnr],Artikel_prijzen[Prijs 2025],"")</f>
        <v/>
      </c>
      <c r="K510" t="str">
        <f>IF(Q3_2025[[#This Row],[Artikelprijs]]&lt;&gt;"",IF(Q3_2025[[#This Row],[Stuksprijs]]=Q3_2025[[#This Row],[Artikelprijs]],"Prijs gelijk","Prijs wijkt af"),"")</f>
        <v/>
      </c>
      <c r="L510" t="str">
        <f>IF(Q3_2025[[#This Row],[Relatiekorting percentage]]=0,
    "Nvt",
    IF(Q3_2025[[#This Row],[Brutobedrag 2]] &lt; Q3_2025[[#This Row],[Bruto - Rel.korting]],
        "Nee",
        "Ja"))</f>
        <v>Nvt</v>
      </c>
      <c r="M510" s="10">
        <f>IF(Q3_2025[[#This Row],[Artikelprijs]]&lt;&gt;"",Q3_2025[[#This Row],[Artikelprijs]],Q3_2025[[#This Row],[Stuksprijs]])</f>
        <v>28.84</v>
      </c>
      <c r="N510" s="10">
        <f>Q3_2025[[#This Row],[Besteld]]*Q3_2025[[#This Row],[Prijs 2]]</f>
        <v>374.92</v>
      </c>
      <c r="O510" s="10">
        <f>IF(Q3_2025[[#This Row],[Brutobedrag 2]]&lt;Q3_2025[[#This Row],[Bruto - Rel.korting]],Q3_2025[[#This Row],[Brutobedrag 2]],Q3_2025[[#This Row],[Brutobedrag 2]]*(100-Q3_2025[[#This Row],[Relatiekorting percentage]])/100)</f>
        <v>374.92</v>
      </c>
      <c r="R510" s="3"/>
      <c r="W510"/>
      <c r="AB510"/>
    </row>
    <row r="511" spans="1:28" x14ac:dyDescent="0.3">
      <c r="A511" t="s">
        <v>762</v>
      </c>
      <c r="B511">
        <v>5030228</v>
      </c>
      <c r="C511" t="s">
        <v>473</v>
      </c>
      <c r="D511">
        <v>2</v>
      </c>
      <c r="E511" s="10">
        <v>236.9</v>
      </c>
      <c r="F511" s="10">
        <v>473.8</v>
      </c>
      <c r="G511" s="10">
        <v>473.8</v>
      </c>
      <c r="H511">
        <v>0</v>
      </c>
      <c r="I511" s="51" t="str">
        <f>_xlfn.XLOOKUP(Q3_2025[[#This Row],[Artikelnr]],Artikel_prijzen[Artnr],Artikel_prijzen[Groep],"")</f>
        <v>Rigging</v>
      </c>
      <c r="J511" s="10">
        <f>_xlfn.XLOOKUP(Q3_2025[[#This Row],[Artikelnr]],Artikel_prijzen[Artnr],Artikel_prijzen[Prijs 2025],"")</f>
        <v>230</v>
      </c>
      <c r="K511" t="str">
        <f>IF(Q3_2025[[#This Row],[Artikelprijs]]&lt;&gt;"",IF(Q3_2025[[#This Row],[Stuksprijs]]=Q3_2025[[#This Row],[Artikelprijs]],"Prijs gelijk","Prijs wijkt af"),"")</f>
        <v>Prijs wijkt af</v>
      </c>
      <c r="L511" t="str">
        <f>IF(Q3_2025[[#This Row],[Relatiekorting percentage]]=0,
    "Nvt",
    IF(Q3_2025[[#This Row],[Brutobedrag 2]] &lt; Q3_2025[[#This Row],[Bruto - Rel.korting]],
        "Nee",
        "Ja"))</f>
        <v>Nvt</v>
      </c>
      <c r="M511" s="10">
        <f>IF(Q3_2025[[#This Row],[Artikelprijs]]&lt;&gt;"",Q3_2025[[#This Row],[Artikelprijs]],Q3_2025[[#This Row],[Stuksprijs]])</f>
        <v>230</v>
      </c>
      <c r="N511" s="10">
        <f>Q3_2025[[#This Row],[Besteld]]*Q3_2025[[#This Row],[Prijs 2]]</f>
        <v>460</v>
      </c>
      <c r="O511" s="10">
        <f>IF(Q3_2025[[#This Row],[Brutobedrag 2]]&lt;Q3_2025[[#This Row],[Bruto - Rel.korting]],Q3_2025[[#This Row],[Brutobedrag 2]],Q3_2025[[#This Row],[Brutobedrag 2]]*(100-Q3_2025[[#This Row],[Relatiekorting percentage]])/100)</f>
        <v>460</v>
      </c>
      <c r="R511" s="3"/>
      <c r="W511"/>
      <c r="AB511"/>
    </row>
    <row r="512" spans="1:28" x14ac:dyDescent="0.3">
      <c r="A512" t="s">
        <v>762</v>
      </c>
      <c r="B512">
        <v>2004057</v>
      </c>
      <c r="C512" t="s">
        <v>668</v>
      </c>
      <c r="D512">
        <v>4</v>
      </c>
      <c r="E512" s="10">
        <v>33.42</v>
      </c>
      <c r="F512" s="10">
        <v>133.68</v>
      </c>
      <c r="G512" s="10">
        <v>133.68</v>
      </c>
      <c r="H512">
        <v>0</v>
      </c>
      <c r="I512" s="51" t="str">
        <f>_xlfn.XLOOKUP(Q3_2025[[#This Row],[Artikelnr]],Artikel_prijzen[Artnr],Artikel_prijzen[Groep],"")</f>
        <v/>
      </c>
      <c r="J512" s="10" t="str">
        <f>_xlfn.XLOOKUP(Q3_2025[[#This Row],[Artikelnr]],Artikel_prijzen[Artnr],Artikel_prijzen[Prijs 2025],"")</f>
        <v/>
      </c>
      <c r="K512" t="str">
        <f>IF(Q3_2025[[#This Row],[Artikelprijs]]&lt;&gt;"",IF(Q3_2025[[#This Row],[Stuksprijs]]=Q3_2025[[#This Row],[Artikelprijs]],"Prijs gelijk","Prijs wijkt af"),"")</f>
        <v/>
      </c>
      <c r="L512" t="str">
        <f>IF(Q3_2025[[#This Row],[Relatiekorting percentage]]=0,
    "Nvt",
    IF(Q3_2025[[#This Row],[Brutobedrag 2]] &lt; Q3_2025[[#This Row],[Bruto - Rel.korting]],
        "Nee",
        "Ja"))</f>
        <v>Nvt</v>
      </c>
      <c r="M512" s="10">
        <f>IF(Q3_2025[[#This Row],[Artikelprijs]]&lt;&gt;"",Q3_2025[[#This Row],[Artikelprijs]],Q3_2025[[#This Row],[Stuksprijs]])</f>
        <v>33.42</v>
      </c>
      <c r="N512" s="10">
        <f>Q3_2025[[#This Row],[Besteld]]*Q3_2025[[#This Row],[Prijs 2]]</f>
        <v>133.68</v>
      </c>
      <c r="O512" s="10">
        <f>IF(Q3_2025[[#This Row],[Brutobedrag 2]]&lt;Q3_2025[[#This Row],[Bruto - Rel.korting]],Q3_2025[[#This Row],[Brutobedrag 2]],Q3_2025[[#This Row],[Brutobedrag 2]]*(100-Q3_2025[[#This Row],[Relatiekorting percentage]])/100)</f>
        <v>133.68</v>
      </c>
      <c r="R512" s="3"/>
      <c r="W512"/>
      <c r="AB512"/>
    </row>
    <row r="513" spans="1:28" x14ac:dyDescent="0.3">
      <c r="A513" t="s">
        <v>762</v>
      </c>
      <c r="B513">
        <v>5030232</v>
      </c>
      <c r="C513" t="s">
        <v>395</v>
      </c>
      <c r="D513">
        <v>1</v>
      </c>
      <c r="E513" s="10">
        <v>144.19999999999999</v>
      </c>
      <c r="F513" s="10">
        <v>144.19999999999999</v>
      </c>
      <c r="G513" s="10">
        <v>144.19999999999999</v>
      </c>
      <c r="H513">
        <v>0</v>
      </c>
      <c r="I513" s="51" t="str">
        <f>_xlfn.XLOOKUP(Q3_2025[[#This Row],[Artikelnr]],Artikel_prijzen[Artnr],Artikel_prijzen[Groep],"")</f>
        <v>Rigging</v>
      </c>
      <c r="J513" s="10">
        <f>_xlfn.XLOOKUP(Q3_2025[[#This Row],[Artikelnr]],Artikel_prijzen[Artnr],Artikel_prijzen[Prijs 2025],"")</f>
        <v>140</v>
      </c>
      <c r="K513" t="str">
        <f>IF(Q3_2025[[#This Row],[Artikelprijs]]&lt;&gt;"",IF(Q3_2025[[#This Row],[Stuksprijs]]=Q3_2025[[#This Row],[Artikelprijs]],"Prijs gelijk","Prijs wijkt af"),"")</f>
        <v>Prijs wijkt af</v>
      </c>
      <c r="L513" t="str">
        <f>IF(Q3_2025[[#This Row],[Relatiekorting percentage]]=0,
    "Nvt",
    IF(Q3_2025[[#This Row],[Brutobedrag 2]] &lt; Q3_2025[[#This Row],[Bruto - Rel.korting]],
        "Nee",
        "Ja"))</f>
        <v>Nvt</v>
      </c>
      <c r="M513" s="10">
        <f>IF(Q3_2025[[#This Row],[Artikelprijs]]&lt;&gt;"",Q3_2025[[#This Row],[Artikelprijs]],Q3_2025[[#This Row],[Stuksprijs]])</f>
        <v>140</v>
      </c>
      <c r="N513" s="10">
        <f>Q3_2025[[#This Row],[Besteld]]*Q3_2025[[#This Row],[Prijs 2]]</f>
        <v>140</v>
      </c>
      <c r="O513" s="10">
        <f>IF(Q3_2025[[#This Row],[Brutobedrag 2]]&lt;Q3_2025[[#This Row],[Bruto - Rel.korting]],Q3_2025[[#This Row],[Brutobedrag 2]],Q3_2025[[#This Row],[Brutobedrag 2]]*(100-Q3_2025[[#This Row],[Relatiekorting percentage]])/100)</f>
        <v>140</v>
      </c>
      <c r="R513" s="3"/>
      <c r="W513"/>
      <c r="AB513"/>
    </row>
    <row r="514" spans="1:28" x14ac:dyDescent="0.3">
      <c r="A514" t="s">
        <v>762</v>
      </c>
      <c r="B514">
        <v>5030228</v>
      </c>
      <c r="C514" t="s">
        <v>473</v>
      </c>
      <c r="D514">
        <v>1</v>
      </c>
      <c r="E514" s="10">
        <v>236.9</v>
      </c>
      <c r="F514" s="10">
        <v>236.9</v>
      </c>
      <c r="G514" s="10">
        <v>236.9</v>
      </c>
      <c r="H514">
        <v>0</v>
      </c>
      <c r="I514" s="51" t="str">
        <f>_xlfn.XLOOKUP(Q3_2025[[#This Row],[Artikelnr]],Artikel_prijzen[Artnr],Artikel_prijzen[Groep],"")</f>
        <v>Rigging</v>
      </c>
      <c r="J514" s="10">
        <f>_xlfn.XLOOKUP(Q3_2025[[#This Row],[Artikelnr]],Artikel_prijzen[Artnr],Artikel_prijzen[Prijs 2025],"")</f>
        <v>230</v>
      </c>
      <c r="K514" t="str">
        <f>IF(Q3_2025[[#This Row],[Artikelprijs]]&lt;&gt;"",IF(Q3_2025[[#This Row],[Stuksprijs]]=Q3_2025[[#This Row],[Artikelprijs]],"Prijs gelijk","Prijs wijkt af"),"")</f>
        <v>Prijs wijkt af</v>
      </c>
      <c r="L514" t="str">
        <f>IF(Q3_2025[[#This Row],[Relatiekorting percentage]]=0,
    "Nvt",
    IF(Q3_2025[[#This Row],[Brutobedrag 2]] &lt; Q3_2025[[#This Row],[Bruto - Rel.korting]],
        "Nee",
        "Ja"))</f>
        <v>Nvt</v>
      </c>
      <c r="M514" s="10">
        <f>IF(Q3_2025[[#This Row],[Artikelprijs]]&lt;&gt;"",Q3_2025[[#This Row],[Artikelprijs]],Q3_2025[[#This Row],[Stuksprijs]])</f>
        <v>230</v>
      </c>
      <c r="N514" s="10">
        <f>Q3_2025[[#This Row],[Besteld]]*Q3_2025[[#This Row],[Prijs 2]]</f>
        <v>230</v>
      </c>
      <c r="O514" s="10">
        <f>IF(Q3_2025[[#This Row],[Brutobedrag 2]]&lt;Q3_2025[[#This Row],[Bruto - Rel.korting]],Q3_2025[[#This Row],[Brutobedrag 2]],Q3_2025[[#This Row],[Brutobedrag 2]]*(100-Q3_2025[[#This Row],[Relatiekorting percentage]])/100)</f>
        <v>230</v>
      </c>
      <c r="R514" s="3"/>
      <c r="W514"/>
      <c r="AB514"/>
    </row>
    <row r="515" spans="1:28" x14ac:dyDescent="0.3">
      <c r="A515" t="s">
        <v>762</v>
      </c>
      <c r="B515">
        <v>5030234</v>
      </c>
      <c r="C515" t="s">
        <v>664</v>
      </c>
      <c r="D515">
        <v>1</v>
      </c>
      <c r="E515" s="10">
        <v>180.25</v>
      </c>
      <c r="F515" s="10">
        <v>180.25</v>
      </c>
      <c r="G515" s="10">
        <v>180.25</v>
      </c>
      <c r="H515">
        <v>0</v>
      </c>
      <c r="I515" s="51" t="str">
        <f>_xlfn.XLOOKUP(Q3_2025[[#This Row],[Artikelnr]],Artikel_prijzen[Artnr],Artikel_prijzen[Groep],"")</f>
        <v>Rigging</v>
      </c>
      <c r="J515" s="10">
        <f>_xlfn.XLOOKUP(Q3_2025[[#This Row],[Artikelnr]],Artikel_prijzen[Artnr],Artikel_prijzen[Prijs 2025],"")</f>
        <v>175</v>
      </c>
      <c r="K515" t="str">
        <f>IF(Q3_2025[[#This Row],[Artikelprijs]]&lt;&gt;"",IF(Q3_2025[[#This Row],[Stuksprijs]]=Q3_2025[[#This Row],[Artikelprijs]],"Prijs gelijk","Prijs wijkt af"),"")</f>
        <v>Prijs wijkt af</v>
      </c>
      <c r="L515" t="str">
        <f>IF(Q3_2025[[#This Row],[Relatiekorting percentage]]=0,
    "Nvt",
    IF(Q3_2025[[#This Row],[Brutobedrag 2]] &lt; Q3_2025[[#This Row],[Bruto - Rel.korting]],
        "Nee",
        "Ja"))</f>
        <v>Nvt</v>
      </c>
      <c r="M515" s="10">
        <f>IF(Q3_2025[[#This Row],[Artikelprijs]]&lt;&gt;"",Q3_2025[[#This Row],[Artikelprijs]],Q3_2025[[#This Row],[Stuksprijs]])</f>
        <v>175</v>
      </c>
      <c r="N515" s="10">
        <f>Q3_2025[[#This Row],[Besteld]]*Q3_2025[[#This Row],[Prijs 2]]</f>
        <v>175</v>
      </c>
      <c r="O515" s="10">
        <f>IF(Q3_2025[[#This Row],[Brutobedrag 2]]&lt;Q3_2025[[#This Row],[Bruto - Rel.korting]],Q3_2025[[#This Row],[Brutobedrag 2]],Q3_2025[[#This Row],[Brutobedrag 2]]*(100-Q3_2025[[#This Row],[Relatiekorting percentage]])/100)</f>
        <v>175</v>
      </c>
      <c r="R515" s="3"/>
      <c r="W515"/>
      <c r="AB515"/>
    </row>
    <row r="516" spans="1:28" x14ac:dyDescent="0.3">
      <c r="A516" t="s">
        <v>762</v>
      </c>
      <c r="B516">
        <v>5030228</v>
      </c>
      <c r="C516" t="s">
        <v>473</v>
      </c>
      <c r="D516">
        <v>2</v>
      </c>
      <c r="E516" s="10">
        <v>236.9</v>
      </c>
      <c r="F516" s="10">
        <v>473.8</v>
      </c>
      <c r="G516" s="10">
        <v>473.8</v>
      </c>
      <c r="H516">
        <v>0</v>
      </c>
      <c r="I516" s="51" t="str">
        <f>_xlfn.XLOOKUP(Q3_2025[[#This Row],[Artikelnr]],Artikel_prijzen[Artnr],Artikel_prijzen[Groep],"")</f>
        <v>Rigging</v>
      </c>
      <c r="J516" s="10">
        <f>_xlfn.XLOOKUP(Q3_2025[[#This Row],[Artikelnr]],Artikel_prijzen[Artnr],Artikel_prijzen[Prijs 2025],"")</f>
        <v>230</v>
      </c>
      <c r="K516" t="str">
        <f>IF(Q3_2025[[#This Row],[Artikelprijs]]&lt;&gt;"",IF(Q3_2025[[#This Row],[Stuksprijs]]=Q3_2025[[#This Row],[Artikelprijs]],"Prijs gelijk","Prijs wijkt af"),"")</f>
        <v>Prijs wijkt af</v>
      </c>
      <c r="L516" t="str">
        <f>IF(Q3_2025[[#This Row],[Relatiekorting percentage]]=0,
    "Nvt",
    IF(Q3_2025[[#This Row],[Brutobedrag 2]] &lt; Q3_2025[[#This Row],[Bruto - Rel.korting]],
        "Nee",
        "Ja"))</f>
        <v>Nvt</v>
      </c>
      <c r="M516" s="10">
        <f>IF(Q3_2025[[#This Row],[Artikelprijs]]&lt;&gt;"",Q3_2025[[#This Row],[Artikelprijs]],Q3_2025[[#This Row],[Stuksprijs]])</f>
        <v>230</v>
      </c>
      <c r="N516" s="10">
        <f>Q3_2025[[#This Row],[Besteld]]*Q3_2025[[#This Row],[Prijs 2]]</f>
        <v>460</v>
      </c>
      <c r="O516" s="10">
        <f>IF(Q3_2025[[#This Row],[Brutobedrag 2]]&lt;Q3_2025[[#This Row],[Bruto - Rel.korting]],Q3_2025[[#This Row],[Brutobedrag 2]],Q3_2025[[#This Row],[Brutobedrag 2]]*(100-Q3_2025[[#This Row],[Relatiekorting percentage]])/100)</f>
        <v>460</v>
      </c>
      <c r="R516" s="3"/>
      <c r="W516"/>
      <c r="AB516"/>
    </row>
    <row r="517" spans="1:28" x14ac:dyDescent="0.3">
      <c r="A517" t="s">
        <v>763</v>
      </c>
      <c r="B517">
        <v>5030228</v>
      </c>
      <c r="C517" t="s">
        <v>113</v>
      </c>
      <c r="D517">
        <v>3</v>
      </c>
      <c r="E517" s="10">
        <v>236.9</v>
      </c>
      <c r="F517" s="10">
        <v>710.7</v>
      </c>
      <c r="G517" s="10">
        <v>710.7</v>
      </c>
      <c r="H517">
        <v>0</v>
      </c>
      <c r="I517" s="51" t="str">
        <f>_xlfn.XLOOKUP(Q3_2025[[#This Row],[Artikelnr]],Artikel_prijzen[Artnr],Artikel_prijzen[Groep],"")</f>
        <v>Rigging</v>
      </c>
      <c r="J517" s="10">
        <f>_xlfn.XLOOKUP(Q3_2025[[#This Row],[Artikelnr]],Artikel_prijzen[Artnr],Artikel_prijzen[Prijs 2025],"")</f>
        <v>230</v>
      </c>
      <c r="K517" t="str">
        <f>IF(Q3_2025[[#This Row],[Artikelprijs]]&lt;&gt;"",IF(Q3_2025[[#This Row],[Stuksprijs]]=Q3_2025[[#This Row],[Artikelprijs]],"Prijs gelijk","Prijs wijkt af"),"")</f>
        <v>Prijs wijkt af</v>
      </c>
      <c r="L517" t="str">
        <f>IF(Q3_2025[[#This Row],[Relatiekorting percentage]]=0,
    "Nvt",
    IF(Q3_2025[[#This Row],[Brutobedrag 2]] &lt; Q3_2025[[#This Row],[Bruto - Rel.korting]],
        "Nee",
        "Ja"))</f>
        <v>Nvt</v>
      </c>
      <c r="M517" s="10">
        <f>IF(Q3_2025[[#This Row],[Artikelprijs]]&lt;&gt;"",Q3_2025[[#This Row],[Artikelprijs]],Q3_2025[[#This Row],[Stuksprijs]])</f>
        <v>230</v>
      </c>
      <c r="N517" s="10">
        <f>Q3_2025[[#This Row],[Besteld]]*Q3_2025[[#This Row],[Prijs 2]]</f>
        <v>690</v>
      </c>
      <c r="O517" s="10">
        <f>IF(Q3_2025[[#This Row],[Brutobedrag 2]]&lt;Q3_2025[[#This Row],[Bruto - Rel.korting]],Q3_2025[[#This Row],[Brutobedrag 2]],Q3_2025[[#This Row],[Brutobedrag 2]]*(100-Q3_2025[[#This Row],[Relatiekorting percentage]])/100)</f>
        <v>690</v>
      </c>
      <c r="R517" s="3"/>
      <c r="W517"/>
      <c r="AB517"/>
    </row>
    <row r="518" spans="1:28" x14ac:dyDescent="0.3">
      <c r="A518" t="s">
        <v>763</v>
      </c>
      <c r="B518">
        <v>5031009</v>
      </c>
      <c r="C518" t="s">
        <v>141</v>
      </c>
      <c r="D518">
        <v>2</v>
      </c>
      <c r="E518" s="10">
        <v>89.61</v>
      </c>
      <c r="F518" s="10">
        <v>179.22</v>
      </c>
      <c r="G518" s="10">
        <v>179.22</v>
      </c>
      <c r="H518">
        <v>0</v>
      </c>
      <c r="I518" s="51" t="str">
        <f>_xlfn.XLOOKUP(Q3_2025[[#This Row],[Artikelnr]],Artikel_prijzen[Artnr],Artikel_prijzen[Groep],"")</f>
        <v/>
      </c>
      <c r="J518" s="10" t="str">
        <f>_xlfn.XLOOKUP(Q3_2025[[#This Row],[Artikelnr]],Artikel_prijzen[Artnr],Artikel_prijzen[Prijs 2025],"")</f>
        <v/>
      </c>
      <c r="K518" t="str">
        <f>IF(Q3_2025[[#This Row],[Artikelprijs]]&lt;&gt;"",IF(Q3_2025[[#This Row],[Stuksprijs]]=Q3_2025[[#This Row],[Artikelprijs]],"Prijs gelijk","Prijs wijkt af"),"")</f>
        <v/>
      </c>
      <c r="L518" t="str">
        <f>IF(Q3_2025[[#This Row],[Relatiekorting percentage]]=0,
    "Nvt",
    IF(Q3_2025[[#This Row],[Brutobedrag 2]] &lt; Q3_2025[[#This Row],[Bruto - Rel.korting]],
        "Nee",
        "Ja"))</f>
        <v>Nvt</v>
      </c>
      <c r="M518" s="10">
        <f>IF(Q3_2025[[#This Row],[Artikelprijs]]&lt;&gt;"",Q3_2025[[#This Row],[Artikelprijs]],Q3_2025[[#This Row],[Stuksprijs]])</f>
        <v>89.61</v>
      </c>
      <c r="N518" s="10">
        <f>Q3_2025[[#This Row],[Besteld]]*Q3_2025[[#This Row],[Prijs 2]]</f>
        <v>179.22</v>
      </c>
      <c r="O518" s="10">
        <f>IF(Q3_2025[[#This Row],[Brutobedrag 2]]&lt;Q3_2025[[#This Row],[Bruto - Rel.korting]],Q3_2025[[#This Row],[Brutobedrag 2]],Q3_2025[[#This Row],[Brutobedrag 2]]*(100-Q3_2025[[#This Row],[Relatiekorting percentage]])/100)</f>
        <v>179.22</v>
      </c>
      <c r="R518" s="3"/>
      <c r="W518"/>
      <c r="AB518"/>
    </row>
    <row r="519" spans="1:28" x14ac:dyDescent="0.3">
      <c r="A519" t="s">
        <v>763</v>
      </c>
      <c r="B519">
        <v>5031008</v>
      </c>
      <c r="C519" t="s">
        <v>142</v>
      </c>
      <c r="D519">
        <v>1</v>
      </c>
      <c r="E519" s="10">
        <v>59.74</v>
      </c>
      <c r="F519" s="10">
        <v>59.74</v>
      </c>
      <c r="G519" s="10">
        <v>59.74</v>
      </c>
      <c r="H519">
        <v>0</v>
      </c>
      <c r="I519" s="51" t="str">
        <f>_xlfn.XLOOKUP(Q3_2025[[#This Row],[Artikelnr]],Artikel_prijzen[Artnr],Artikel_prijzen[Groep],"")</f>
        <v/>
      </c>
      <c r="J519" s="10" t="str">
        <f>_xlfn.XLOOKUP(Q3_2025[[#This Row],[Artikelnr]],Artikel_prijzen[Artnr],Artikel_prijzen[Prijs 2025],"")</f>
        <v/>
      </c>
      <c r="K519" t="str">
        <f>IF(Q3_2025[[#This Row],[Artikelprijs]]&lt;&gt;"",IF(Q3_2025[[#This Row],[Stuksprijs]]=Q3_2025[[#This Row],[Artikelprijs]],"Prijs gelijk","Prijs wijkt af"),"")</f>
        <v/>
      </c>
      <c r="L519" t="str">
        <f>IF(Q3_2025[[#This Row],[Relatiekorting percentage]]=0,
    "Nvt",
    IF(Q3_2025[[#This Row],[Brutobedrag 2]] &lt; Q3_2025[[#This Row],[Bruto - Rel.korting]],
        "Nee",
        "Ja"))</f>
        <v>Nvt</v>
      </c>
      <c r="M519" s="10">
        <f>IF(Q3_2025[[#This Row],[Artikelprijs]]&lt;&gt;"",Q3_2025[[#This Row],[Artikelprijs]],Q3_2025[[#This Row],[Stuksprijs]])</f>
        <v>59.74</v>
      </c>
      <c r="N519" s="10">
        <f>Q3_2025[[#This Row],[Besteld]]*Q3_2025[[#This Row],[Prijs 2]]</f>
        <v>59.74</v>
      </c>
      <c r="O519" s="10">
        <f>IF(Q3_2025[[#This Row],[Brutobedrag 2]]&lt;Q3_2025[[#This Row],[Bruto - Rel.korting]],Q3_2025[[#This Row],[Brutobedrag 2]],Q3_2025[[#This Row],[Brutobedrag 2]]*(100-Q3_2025[[#This Row],[Relatiekorting percentage]])/100)</f>
        <v>59.74</v>
      </c>
      <c r="R519" s="3"/>
      <c r="W519"/>
      <c r="AB519"/>
    </row>
    <row r="520" spans="1:28" x14ac:dyDescent="0.3">
      <c r="A520" t="s">
        <v>763</v>
      </c>
      <c r="B520">
        <v>5031007</v>
      </c>
      <c r="C520" t="s">
        <v>149</v>
      </c>
      <c r="D520">
        <v>1</v>
      </c>
      <c r="E520" s="10">
        <v>29.87</v>
      </c>
      <c r="F520" s="10">
        <v>29.87</v>
      </c>
      <c r="G520" s="10">
        <v>29.87</v>
      </c>
      <c r="H520">
        <v>0</v>
      </c>
      <c r="I520" s="51" t="str">
        <f>_xlfn.XLOOKUP(Q3_2025[[#This Row],[Artikelnr]],Artikel_prijzen[Artnr],Artikel_prijzen[Groep],"")</f>
        <v/>
      </c>
      <c r="J520" s="10" t="str">
        <f>_xlfn.XLOOKUP(Q3_2025[[#This Row],[Artikelnr]],Artikel_prijzen[Artnr],Artikel_prijzen[Prijs 2025],"")</f>
        <v/>
      </c>
      <c r="K520" t="str">
        <f>IF(Q3_2025[[#This Row],[Artikelprijs]]&lt;&gt;"",IF(Q3_2025[[#This Row],[Stuksprijs]]=Q3_2025[[#This Row],[Artikelprijs]],"Prijs gelijk","Prijs wijkt af"),"")</f>
        <v/>
      </c>
      <c r="L520" t="str">
        <f>IF(Q3_2025[[#This Row],[Relatiekorting percentage]]=0,
    "Nvt",
    IF(Q3_2025[[#This Row],[Brutobedrag 2]] &lt; Q3_2025[[#This Row],[Bruto - Rel.korting]],
        "Nee",
        "Ja"))</f>
        <v>Nvt</v>
      </c>
      <c r="M520" s="10">
        <f>IF(Q3_2025[[#This Row],[Artikelprijs]]&lt;&gt;"",Q3_2025[[#This Row],[Artikelprijs]],Q3_2025[[#This Row],[Stuksprijs]])</f>
        <v>29.87</v>
      </c>
      <c r="N520" s="10">
        <f>Q3_2025[[#This Row],[Besteld]]*Q3_2025[[#This Row],[Prijs 2]]</f>
        <v>29.87</v>
      </c>
      <c r="O520" s="10">
        <f>IF(Q3_2025[[#This Row],[Brutobedrag 2]]&lt;Q3_2025[[#This Row],[Bruto - Rel.korting]],Q3_2025[[#This Row],[Brutobedrag 2]],Q3_2025[[#This Row],[Brutobedrag 2]]*(100-Q3_2025[[#This Row],[Relatiekorting percentage]])/100)</f>
        <v>29.87</v>
      </c>
      <c r="R520" s="3"/>
      <c r="W520"/>
      <c r="AB520"/>
    </row>
    <row r="521" spans="1:28" x14ac:dyDescent="0.3">
      <c r="A521" t="s">
        <v>763</v>
      </c>
      <c r="B521">
        <v>5031004</v>
      </c>
      <c r="C521" t="s">
        <v>144</v>
      </c>
      <c r="D521">
        <v>2</v>
      </c>
      <c r="E521" s="10">
        <v>29.87</v>
      </c>
      <c r="F521" s="10">
        <v>59.74</v>
      </c>
      <c r="G521" s="10">
        <v>59.74</v>
      </c>
      <c r="H521">
        <v>0</v>
      </c>
      <c r="I521" s="51" t="str">
        <f>_xlfn.XLOOKUP(Q3_2025[[#This Row],[Artikelnr]],Artikel_prijzen[Artnr],Artikel_prijzen[Groep],"")</f>
        <v/>
      </c>
      <c r="J521" s="10" t="str">
        <f>_xlfn.XLOOKUP(Q3_2025[[#This Row],[Artikelnr]],Artikel_prijzen[Artnr],Artikel_prijzen[Prijs 2025],"")</f>
        <v/>
      </c>
      <c r="K521" t="str">
        <f>IF(Q3_2025[[#This Row],[Artikelprijs]]&lt;&gt;"",IF(Q3_2025[[#This Row],[Stuksprijs]]=Q3_2025[[#This Row],[Artikelprijs]],"Prijs gelijk","Prijs wijkt af"),"")</f>
        <v/>
      </c>
      <c r="L521" t="str">
        <f>IF(Q3_2025[[#This Row],[Relatiekorting percentage]]=0,
    "Nvt",
    IF(Q3_2025[[#This Row],[Brutobedrag 2]] &lt; Q3_2025[[#This Row],[Bruto - Rel.korting]],
        "Nee",
        "Ja"))</f>
        <v>Nvt</v>
      </c>
      <c r="M521" s="10">
        <f>IF(Q3_2025[[#This Row],[Artikelprijs]]&lt;&gt;"",Q3_2025[[#This Row],[Artikelprijs]],Q3_2025[[#This Row],[Stuksprijs]])</f>
        <v>29.87</v>
      </c>
      <c r="N521" s="10">
        <f>Q3_2025[[#This Row],[Besteld]]*Q3_2025[[#This Row],[Prijs 2]]</f>
        <v>59.74</v>
      </c>
      <c r="O521" s="10">
        <f>IF(Q3_2025[[#This Row],[Brutobedrag 2]]&lt;Q3_2025[[#This Row],[Bruto - Rel.korting]],Q3_2025[[#This Row],[Brutobedrag 2]],Q3_2025[[#This Row],[Brutobedrag 2]]*(100-Q3_2025[[#This Row],[Relatiekorting percentage]])/100)</f>
        <v>59.74</v>
      </c>
      <c r="R521" s="3"/>
      <c r="W521"/>
      <c r="AB521"/>
    </row>
    <row r="522" spans="1:28" x14ac:dyDescent="0.3">
      <c r="A522" t="s">
        <v>763</v>
      </c>
      <c r="B522">
        <v>5031013</v>
      </c>
      <c r="C522" t="s">
        <v>146</v>
      </c>
      <c r="D522">
        <v>1</v>
      </c>
      <c r="E522" s="10">
        <v>44.29</v>
      </c>
      <c r="F522" s="10">
        <v>44.29</v>
      </c>
      <c r="G522" s="10">
        <v>44.29</v>
      </c>
      <c r="H522">
        <v>0</v>
      </c>
      <c r="I522" s="51" t="str">
        <f>_xlfn.XLOOKUP(Q3_2025[[#This Row],[Artikelnr]],Artikel_prijzen[Artnr],Artikel_prijzen[Groep],"")</f>
        <v/>
      </c>
      <c r="J522" s="10" t="str">
        <f>_xlfn.XLOOKUP(Q3_2025[[#This Row],[Artikelnr]],Artikel_prijzen[Artnr],Artikel_prijzen[Prijs 2025],"")</f>
        <v/>
      </c>
      <c r="K522" t="str">
        <f>IF(Q3_2025[[#This Row],[Artikelprijs]]&lt;&gt;"",IF(Q3_2025[[#This Row],[Stuksprijs]]=Q3_2025[[#This Row],[Artikelprijs]],"Prijs gelijk","Prijs wijkt af"),"")</f>
        <v/>
      </c>
      <c r="L522" t="str">
        <f>IF(Q3_2025[[#This Row],[Relatiekorting percentage]]=0,
    "Nvt",
    IF(Q3_2025[[#This Row],[Brutobedrag 2]] &lt; Q3_2025[[#This Row],[Bruto - Rel.korting]],
        "Nee",
        "Ja"))</f>
        <v>Nvt</v>
      </c>
      <c r="M522" s="10">
        <f>IF(Q3_2025[[#This Row],[Artikelprijs]]&lt;&gt;"",Q3_2025[[#This Row],[Artikelprijs]],Q3_2025[[#This Row],[Stuksprijs]])</f>
        <v>44.29</v>
      </c>
      <c r="N522" s="10">
        <f>Q3_2025[[#This Row],[Besteld]]*Q3_2025[[#This Row],[Prijs 2]]</f>
        <v>44.29</v>
      </c>
      <c r="O522" s="10">
        <f>IF(Q3_2025[[#This Row],[Brutobedrag 2]]&lt;Q3_2025[[#This Row],[Bruto - Rel.korting]],Q3_2025[[#This Row],[Brutobedrag 2]],Q3_2025[[#This Row],[Brutobedrag 2]]*(100-Q3_2025[[#This Row],[Relatiekorting percentage]])/100)</f>
        <v>44.29</v>
      </c>
      <c r="R522" s="3"/>
      <c r="W522"/>
      <c r="AB522"/>
    </row>
    <row r="523" spans="1:28" x14ac:dyDescent="0.3">
      <c r="A523" t="s">
        <v>763</v>
      </c>
      <c r="B523">
        <v>2004040</v>
      </c>
      <c r="C523" t="s">
        <v>41</v>
      </c>
      <c r="D523">
        <v>2</v>
      </c>
      <c r="E523" s="10">
        <v>11.03</v>
      </c>
      <c r="F523" s="10">
        <v>22.06</v>
      </c>
      <c r="G523" s="10">
        <v>22.06</v>
      </c>
      <c r="H523">
        <v>0</v>
      </c>
      <c r="I523" s="51" t="str">
        <f>_xlfn.XLOOKUP(Q3_2025[[#This Row],[Artikelnr]],Artikel_prijzen[Artnr],Artikel_prijzen[Groep],"")</f>
        <v/>
      </c>
      <c r="J523" s="10" t="str">
        <f>_xlfn.XLOOKUP(Q3_2025[[#This Row],[Artikelnr]],Artikel_prijzen[Artnr],Artikel_prijzen[Prijs 2025],"")</f>
        <v/>
      </c>
      <c r="K523" t="str">
        <f>IF(Q3_2025[[#This Row],[Artikelprijs]]&lt;&gt;"",IF(Q3_2025[[#This Row],[Stuksprijs]]=Q3_2025[[#This Row],[Artikelprijs]],"Prijs gelijk","Prijs wijkt af"),"")</f>
        <v/>
      </c>
      <c r="L523" t="str">
        <f>IF(Q3_2025[[#This Row],[Relatiekorting percentage]]=0,
    "Nvt",
    IF(Q3_2025[[#This Row],[Brutobedrag 2]] &lt; Q3_2025[[#This Row],[Bruto - Rel.korting]],
        "Nee",
        "Ja"))</f>
        <v>Nvt</v>
      </c>
      <c r="M523" s="10">
        <f>IF(Q3_2025[[#This Row],[Artikelprijs]]&lt;&gt;"",Q3_2025[[#This Row],[Artikelprijs]],Q3_2025[[#This Row],[Stuksprijs]])</f>
        <v>11.03</v>
      </c>
      <c r="N523" s="10">
        <f>Q3_2025[[#This Row],[Besteld]]*Q3_2025[[#This Row],[Prijs 2]]</f>
        <v>22.06</v>
      </c>
      <c r="O523" s="10">
        <f>IF(Q3_2025[[#This Row],[Brutobedrag 2]]&lt;Q3_2025[[#This Row],[Bruto - Rel.korting]],Q3_2025[[#This Row],[Brutobedrag 2]],Q3_2025[[#This Row],[Brutobedrag 2]]*(100-Q3_2025[[#This Row],[Relatiekorting percentage]])/100)</f>
        <v>22.06</v>
      </c>
      <c r="R523" s="3"/>
      <c r="W523"/>
      <c r="AB523"/>
    </row>
    <row r="524" spans="1:28" x14ac:dyDescent="0.3">
      <c r="A524" t="s">
        <v>763</v>
      </c>
      <c r="B524">
        <v>2004021</v>
      </c>
      <c r="C524" t="s">
        <v>44</v>
      </c>
      <c r="D524">
        <v>4</v>
      </c>
      <c r="E524" s="10">
        <v>16.22</v>
      </c>
      <c r="F524" s="10">
        <v>64.88</v>
      </c>
      <c r="G524" s="10">
        <v>64.88</v>
      </c>
      <c r="H524">
        <v>0</v>
      </c>
      <c r="I524" s="51" t="str">
        <f>_xlfn.XLOOKUP(Q3_2025[[#This Row],[Artikelnr]],Artikel_prijzen[Artnr],Artikel_prijzen[Groep],"")</f>
        <v/>
      </c>
      <c r="J524" s="10" t="str">
        <f>_xlfn.XLOOKUP(Q3_2025[[#This Row],[Artikelnr]],Artikel_prijzen[Artnr],Artikel_prijzen[Prijs 2025],"")</f>
        <v/>
      </c>
      <c r="K524" t="str">
        <f>IF(Q3_2025[[#This Row],[Artikelprijs]]&lt;&gt;"",IF(Q3_2025[[#This Row],[Stuksprijs]]=Q3_2025[[#This Row],[Artikelprijs]],"Prijs gelijk","Prijs wijkt af"),"")</f>
        <v/>
      </c>
      <c r="L524" t="str">
        <f>IF(Q3_2025[[#This Row],[Relatiekorting percentage]]=0,
    "Nvt",
    IF(Q3_2025[[#This Row],[Brutobedrag 2]] &lt; Q3_2025[[#This Row],[Bruto - Rel.korting]],
        "Nee",
        "Ja"))</f>
        <v>Nvt</v>
      </c>
      <c r="M524" s="10">
        <f>IF(Q3_2025[[#This Row],[Artikelprijs]]&lt;&gt;"",Q3_2025[[#This Row],[Artikelprijs]],Q3_2025[[#This Row],[Stuksprijs]])</f>
        <v>16.22</v>
      </c>
      <c r="N524" s="10">
        <f>Q3_2025[[#This Row],[Besteld]]*Q3_2025[[#This Row],[Prijs 2]]</f>
        <v>64.88</v>
      </c>
      <c r="O524" s="10">
        <f>IF(Q3_2025[[#This Row],[Brutobedrag 2]]&lt;Q3_2025[[#This Row],[Bruto - Rel.korting]],Q3_2025[[#This Row],[Brutobedrag 2]],Q3_2025[[#This Row],[Brutobedrag 2]]*(100-Q3_2025[[#This Row],[Relatiekorting percentage]])/100)</f>
        <v>64.88</v>
      </c>
      <c r="R524" s="3"/>
      <c r="W524"/>
      <c r="AB524"/>
    </row>
    <row r="525" spans="1:28" x14ac:dyDescent="0.3">
      <c r="A525" t="s">
        <v>763</v>
      </c>
      <c r="B525">
        <v>1007051</v>
      </c>
      <c r="C525" t="s">
        <v>54</v>
      </c>
      <c r="D525">
        <v>6</v>
      </c>
      <c r="E525" s="10">
        <v>88.57</v>
      </c>
      <c r="F525" s="10">
        <v>531.41999999999996</v>
      </c>
      <c r="G525" s="10">
        <v>531.41999999999996</v>
      </c>
      <c r="H525">
        <v>0</v>
      </c>
      <c r="I525" s="51" t="str">
        <f>_xlfn.XLOOKUP(Q3_2025[[#This Row],[Artikelnr]],Artikel_prijzen[Artnr],Artikel_prijzen[Groep],"")</f>
        <v/>
      </c>
      <c r="J525" s="10" t="str">
        <f>_xlfn.XLOOKUP(Q3_2025[[#This Row],[Artikelnr]],Artikel_prijzen[Artnr],Artikel_prijzen[Prijs 2025],"")</f>
        <v/>
      </c>
      <c r="K525" t="str">
        <f>IF(Q3_2025[[#This Row],[Artikelprijs]]&lt;&gt;"",IF(Q3_2025[[#This Row],[Stuksprijs]]=Q3_2025[[#This Row],[Artikelprijs]],"Prijs gelijk","Prijs wijkt af"),"")</f>
        <v/>
      </c>
      <c r="L525" t="str">
        <f>IF(Q3_2025[[#This Row],[Relatiekorting percentage]]=0,
    "Nvt",
    IF(Q3_2025[[#This Row],[Brutobedrag 2]] &lt; Q3_2025[[#This Row],[Bruto - Rel.korting]],
        "Nee",
        "Ja"))</f>
        <v>Nvt</v>
      </c>
      <c r="M525" s="10">
        <f>IF(Q3_2025[[#This Row],[Artikelprijs]]&lt;&gt;"",Q3_2025[[#This Row],[Artikelprijs]],Q3_2025[[#This Row],[Stuksprijs]])</f>
        <v>88.57</v>
      </c>
      <c r="N525" s="10">
        <f>Q3_2025[[#This Row],[Besteld]]*Q3_2025[[#This Row],[Prijs 2]]</f>
        <v>531.41999999999996</v>
      </c>
      <c r="O525" s="10">
        <f>IF(Q3_2025[[#This Row],[Brutobedrag 2]]&lt;Q3_2025[[#This Row],[Bruto - Rel.korting]],Q3_2025[[#This Row],[Brutobedrag 2]],Q3_2025[[#This Row],[Brutobedrag 2]]*(100-Q3_2025[[#This Row],[Relatiekorting percentage]])/100)</f>
        <v>531.41999999999996</v>
      </c>
      <c r="R525" s="3"/>
      <c r="W525"/>
      <c r="AB525"/>
    </row>
    <row r="526" spans="1:28" x14ac:dyDescent="0.3">
      <c r="A526" t="s">
        <v>763</v>
      </c>
      <c r="B526">
        <v>3002010</v>
      </c>
      <c r="C526" t="s">
        <v>184</v>
      </c>
      <c r="D526">
        <v>2</v>
      </c>
      <c r="E526" s="10">
        <v>25.52</v>
      </c>
      <c r="F526" s="10">
        <v>51.04</v>
      </c>
      <c r="G526" s="10">
        <v>51.04</v>
      </c>
      <c r="H526">
        <v>0</v>
      </c>
      <c r="I526" s="51" t="str">
        <f>_xlfn.XLOOKUP(Q3_2025[[#This Row],[Artikelnr]],Artikel_prijzen[Artnr],Artikel_prijzen[Groep],"")</f>
        <v/>
      </c>
      <c r="J526" s="10" t="str">
        <f>_xlfn.XLOOKUP(Q3_2025[[#This Row],[Artikelnr]],Artikel_prijzen[Artnr],Artikel_prijzen[Prijs 2025],"")</f>
        <v/>
      </c>
      <c r="K526" t="str">
        <f>IF(Q3_2025[[#This Row],[Artikelprijs]]&lt;&gt;"",IF(Q3_2025[[#This Row],[Stuksprijs]]=Q3_2025[[#This Row],[Artikelprijs]],"Prijs gelijk","Prijs wijkt af"),"")</f>
        <v/>
      </c>
      <c r="L526" t="str">
        <f>IF(Q3_2025[[#This Row],[Relatiekorting percentage]]=0,
    "Nvt",
    IF(Q3_2025[[#This Row],[Brutobedrag 2]] &lt; Q3_2025[[#This Row],[Bruto - Rel.korting]],
        "Nee",
        "Ja"))</f>
        <v>Nvt</v>
      </c>
      <c r="M526" s="10">
        <f>IF(Q3_2025[[#This Row],[Artikelprijs]]&lt;&gt;"",Q3_2025[[#This Row],[Artikelprijs]],Q3_2025[[#This Row],[Stuksprijs]])</f>
        <v>25.52</v>
      </c>
      <c r="N526" s="10">
        <f>Q3_2025[[#This Row],[Besteld]]*Q3_2025[[#This Row],[Prijs 2]]</f>
        <v>51.04</v>
      </c>
      <c r="O526" s="10">
        <f>IF(Q3_2025[[#This Row],[Brutobedrag 2]]&lt;Q3_2025[[#This Row],[Bruto - Rel.korting]],Q3_2025[[#This Row],[Brutobedrag 2]],Q3_2025[[#This Row],[Brutobedrag 2]]*(100-Q3_2025[[#This Row],[Relatiekorting percentage]])/100)</f>
        <v>51.04</v>
      </c>
      <c r="R526" s="3"/>
      <c r="W526"/>
      <c r="AB526"/>
    </row>
    <row r="527" spans="1:28" x14ac:dyDescent="0.3">
      <c r="A527" t="s">
        <v>763</v>
      </c>
      <c r="B527">
        <v>3002022</v>
      </c>
      <c r="C527" t="s">
        <v>195</v>
      </c>
      <c r="D527">
        <v>1</v>
      </c>
      <c r="E527" s="10">
        <v>76.02</v>
      </c>
      <c r="F527" s="10">
        <v>76.02</v>
      </c>
      <c r="G527" s="10">
        <v>53.21</v>
      </c>
      <c r="H527">
        <v>30</v>
      </c>
      <c r="I527" s="51" t="str">
        <f>_xlfn.XLOOKUP(Q3_2025[[#This Row],[Artikelnr]],Artikel_prijzen[Artnr],Artikel_prijzen[Groep],"")</f>
        <v/>
      </c>
      <c r="J527" s="10" t="str">
        <f>_xlfn.XLOOKUP(Q3_2025[[#This Row],[Artikelnr]],Artikel_prijzen[Artnr],Artikel_prijzen[Prijs 2025],"")</f>
        <v/>
      </c>
      <c r="K527" t="str">
        <f>IF(Q3_2025[[#This Row],[Artikelprijs]]&lt;&gt;"",IF(Q3_2025[[#This Row],[Stuksprijs]]=Q3_2025[[#This Row],[Artikelprijs]],"Prijs gelijk","Prijs wijkt af"),"")</f>
        <v/>
      </c>
      <c r="L527" t="str">
        <f>IF(Q3_2025[[#This Row],[Relatiekorting percentage]]=0,
    "Nvt",
    IF(Q3_2025[[#This Row],[Brutobedrag 2]] &lt; Q3_2025[[#This Row],[Bruto - Rel.korting]],
        "Nee",
        "Ja"))</f>
        <v>Ja</v>
      </c>
      <c r="M527" s="10">
        <f>IF(Q3_2025[[#This Row],[Artikelprijs]]&lt;&gt;"",Q3_2025[[#This Row],[Artikelprijs]],Q3_2025[[#This Row],[Stuksprijs]])</f>
        <v>76.02</v>
      </c>
      <c r="N527" s="10">
        <f>Q3_2025[[#This Row],[Besteld]]*Q3_2025[[#This Row],[Prijs 2]]</f>
        <v>76.02</v>
      </c>
      <c r="O527" s="10">
        <f>IF(Q3_2025[[#This Row],[Brutobedrag 2]]&lt;Q3_2025[[#This Row],[Bruto - Rel.korting]],Q3_2025[[#This Row],[Brutobedrag 2]],Q3_2025[[#This Row],[Brutobedrag 2]]*(100-Q3_2025[[#This Row],[Relatiekorting percentage]])/100)</f>
        <v>53.213999999999999</v>
      </c>
      <c r="R527" s="3"/>
      <c r="W527"/>
      <c r="AB527"/>
    </row>
    <row r="528" spans="1:28" x14ac:dyDescent="0.3">
      <c r="A528" t="s">
        <v>763</v>
      </c>
      <c r="B528">
        <v>3001044</v>
      </c>
      <c r="C528" t="s">
        <v>47</v>
      </c>
      <c r="D528">
        <v>6</v>
      </c>
      <c r="E528" s="10">
        <v>26.83</v>
      </c>
      <c r="F528" s="10">
        <v>160.97999999999999</v>
      </c>
      <c r="G528" s="10">
        <v>112.69</v>
      </c>
      <c r="H528">
        <v>30</v>
      </c>
      <c r="I528" s="51" t="str">
        <f>_xlfn.XLOOKUP(Q3_2025[[#This Row],[Artikelnr]],Artikel_prijzen[Artnr],Artikel_prijzen[Groep],"")</f>
        <v/>
      </c>
      <c r="J528" s="10" t="str">
        <f>_xlfn.XLOOKUP(Q3_2025[[#This Row],[Artikelnr]],Artikel_prijzen[Artnr],Artikel_prijzen[Prijs 2025],"")</f>
        <v/>
      </c>
      <c r="K528" t="str">
        <f>IF(Q3_2025[[#This Row],[Artikelprijs]]&lt;&gt;"",IF(Q3_2025[[#This Row],[Stuksprijs]]=Q3_2025[[#This Row],[Artikelprijs]],"Prijs gelijk","Prijs wijkt af"),"")</f>
        <v/>
      </c>
      <c r="L528" t="str">
        <f>IF(Q3_2025[[#This Row],[Relatiekorting percentage]]=0,
    "Nvt",
    IF(Q3_2025[[#This Row],[Brutobedrag 2]] &lt; Q3_2025[[#This Row],[Bruto - Rel.korting]],
        "Nee",
        "Ja"))</f>
        <v>Ja</v>
      </c>
      <c r="M528" s="10">
        <f>IF(Q3_2025[[#This Row],[Artikelprijs]]&lt;&gt;"",Q3_2025[[#This Row],[Artikelprijs]],Q3_2025[[#This Row],[Stuksprijs]])</f>
        <v>26.83</v>
      </c>
      <c r="N528" s="10">
        <f>Q3_2025[[#This Row],[Besteld]]*Q3_2025[[#This Row],[Prijs 2]]</f>
        <v>160.97999999999999</v>
      </c>
      <c r="O528" s="10">
        <f>IF(Q3_2025[[#This Row],[Brutobedrag 2]]&lt;Q3_2025[[#This Row],[Bruto - Rel.korting]],Q3_2025[[#This Row],[Brutobedrag 2]],Q3_2025[[#This Row],[Brutobedrag 2]]*(100-Q3_2025[[#This Row],[Relatiekorting percentage]])/100)</f>
        <v>112.68599999999998</v>
      </c>
      <c r="R528" s="3"/>
      <c r="W528"/>
      <c r="AB528"/>
    </row>
    <row r="529" spans="1:28" x14ac:dyDescent="0.3">
      <c r="A529" t="s">
        <v>763</v>
      </c>
      <c r="B529">
        <v>4801009</v>
      </c>
      <c r="C529" t="s">
        <v>764</v>
      </c>
      <c r="D529">
        <v>20</v>
      </c>
      <c r="E529" s="10">
        <v>23.5</v>
      </c>
      <c r="F529" s="10">
        <v>470</v>
      </c>
      <c r="G529" s="10">
        <v>329</v>
      </c>
      <c r="H529">
        <v>30</v>
      </c>
      <c r="I529" s="51" t="str">
        <f>_xlfn.XLOOKUP(Q3_2025[[#This Row],[Artikelnr]],Artikel_prijzen[Artnr],Artikel_prijzen[Groep],"")</f>
        <v/>
      </c>
      <c r="J529" s="10" t="str">
        <f>_xlfn.XLOOKUP(Q3_2025[[#This Row],[Artikelnr]],Artikel_prijzen[Artnr],Artikel_prijzen[Prijs 2025],"")</f>
        <v/>
      </c>
      <c r="K529" t="str">
        <f>IF(Q3_2025[[#This Row],[Artikelprijs]]&lt;&gt;"",IF(Q3_2025[[#This Row],[Stuksprijs]]=Q3_2025[[#This Row],[Artikelprijs]],"Prijs gelijk","Prijs wijkt af"),"")</f>
        <v/>
      </c>
      <c r="L529" t="str">
        <f>IF(Q3_2025[[#This Row],[Relatiekorting percentage]]=0,
    "Nvt",
    IF(Q3_2025[[#This Row],[Brutobedrag 2]] &lt; Q3_2025[[#This Row],[Bruto - Rel.korting]],
        "Nee",
        "Ja"))</f>
        <v>Ja</v>
      </c>
      <c r="M529" s="10">
        <f>IF(Q3_2025[[#This Row],[Artikelprijs]]&lt;&gt;"",Q3_2025[[#This Row],[Artikelprijs]],Q3_2025[[#This Row],[Stuksprijs]])</f>
        <v>23.5</v>
      </c>
      <c r="N529" s="10">
        <f>Q3_2025[[#This Row],[Besteld]]*Q3_2025[[#This Row],[Prijs 2]]</f>
        <v>470</v>
      </c>
      <c r="O529" s="10">
        <f>IF(Q3_2025[[#This Row],[Brutobedrag 2]]&lt;Q3_2025[[#This Row],[Bruto - Rel.korting]],Q3_2025[[#This Row],[Brutobedrag 2]],Q3_2025[[#This Row],[Brutobedrag 2]]*(100-Q3_2025[[#This Row],[Relatiekorting percentage]])/100)</f>
        <v>329</v>
      </c>
      <c r="R529" s="3"/>
      <c r="W529"/>
      <c r="AB529"/>
    </row>
    <row r="530" spans="1:28" x14ac:dyDescent="0.3">
      <c r="A530" t="s">
        <v>763</v>
      </c>
      <c r="B530">
        <v>1008006</v>
      </c>
      <c r="C530" t="s">
        <v>360</v>
      </c>
      <c r="D530">
        <v>13</v>
      </c>
      <c r="E530" s="10">
        <v>45.42</v>
      </c>
      <c r="F530" s="10">
        <v>590.46</v>
      </c>
      <c r="G530" s="10">
        <v>590.46</v>
      </c>
      <c r="H530">
        <v>0</v>
      </c>
      <c r="I530" s="51" t="str">
        <f>_xlfn.XLOOKUP(Q3_2025[[#This Row],[Artikelnr]],Artikel_prijzen[Artnr],Artikel_prijzen[Groep],"")</f>
        <v/>
      </c>
      <c r="J530" s="10" t="str">
        <f>_xlfn.XLOOKUP(Q3_2025[[#This Row],[Artikelnr]],Artikel_prijzen[Artnr],Artikel_prijzen[Prijs 2025],"")</f>
        <v/>
      </c>
      <c r="K530" t="str">
        <f>IF(Q3_2025[[#This Row],[Artikelprijs]]&lt;&gt;"",IF(Q3_2025[[#This Row],[Stuksprijs]]=Q3_2025[[#This Row],[Artikelprijs]],"Prijs gelijk","Prijs wijkt af"),"")</f>
        <v/>
      </c>
      <c r="L530" t="str">
        <f>IF(Q3_2025[[#This Row],[Relatiekorting percentage]]=0,
    "Nvt",
    IF(Q3_2025[[#This Row],[Brutobedrag 2]] &lt; Q3_2025[[#This Row],[Bruto - Rel.korting]],
        "Nee",
        "Ja"))</f>
        <v>Nvt</v>
      </c>
      <c r="M530" s="10">
        <f>IF(Q3_2025[[#This Row],[Artikelprijs]]&lt;&gt;"",Q3_2025[[#This Row],[Artikelprijs]],Q3_2025[[#This Row],[Stuksprijs]])</f>
        <v>45.42</v>
      </c>
      <c r="N530" s="10">
        <f>Q3_2025[[#This Row],[Besteld]]*Q3_2025[[#This Row],[Prijs 2]]</f>
        <v>590.46</v>
      </c>
      <c r="O530" s="10">
        <f>IF(Q3_2025[[#This Row],[Brutobedrag 2]]&lt;Q3_2025[[#This Row],[Bruto - Rel.korting]],Q3_2025[[#This Row],[Brutobedrag 2]],Q3_2025[[#This Row],[Brutobedrag 2]]*(100-Q3_2025[[#This Row],[Relatiekorting percentage]])/100)</f>
        <v>590.46</v>
      </c>
      <c r="R530" s="3"/>
      <c r="W530"/>
      <c r="AB530"/>
    </row>
    <row r="531" spans="1:28" x14ac:dyDescent="0.3">
      <c r="A531" t="s">
        <v>763</v>
      </c>
      <c r="B531">
        <v>1008015</v>
      </c>
      <c r="C531" t="s">
        <v>726</v>
      </c>
      <c r="D531">
        <v>1</v>
      </c>
      <c r="E531" s="10">
        <v>25</v>
      </c>
      <c r="F531" s="10">
        <v>25</v>
      </c>
      <c r="G531" s="10">
        <v>17.5</v>
      </c>
      <c r="H531">
        <v>30</v>
      </c>
      <c r="I531" s="51" t="str">
        <f>_xlfn.XLOOKUP(Q3_2025[[#This Row],[Artikelnr]],Artikel_prijzen[Artnr],Artikel_prijzen[Groep],"")</f>
        <v/>
      </c>
      <c r="J531" s="10" t="str">
        <f>_xlfn.XLOOKUP(Q3_2025[[#This Row],[Artikelnr]],Artikel_prijzen[Artnr],Artikel_prijzen[Prijs 2025],"")</f>
        <v/>
      </c>
      <c r="K531" t="str">
        <f>IF(Q3_2025[[#This Row],[Artikelprijs]]&lt;&gt;"",IF(Q3_2025[[#This Row],[Stuksprijs]]=Q3_2025[[#This Row],[Artikelprijs]],"Prijs gelijk","Prijs wijkt af"),"")</f>
        <v/>
      </c>
      <c r="L531" t="str">
        <f>IF(Q3_2025[[#This Row],[Relatiekorting percentage]]=0,
    "Nvt",
    IF(Q3_2025[[#This Row],[Brutobedrag 2]] &lt; Q3_2025[[#This Row],[Bruto - Rel.korting]],
        "Nee",
        "Ja"))</f>
        <v>Ja</v>
      </c>
      <c r="M531" s="10">
        <f>IF(Q3_2025[[#This Row],[Artikelprijs]]&lt;&gt;"",Q3_2025[[#This Row],[Artikelprijs]],Q3_2025[[#This Row],[Stuksprijs]])</f>
        <v>25</v>
      </c>
      <c r="N531" s="10">
        <f>Q3_2025[[#This Row],[Besteld]]*Q3_2025[[#This Row],[Prijs 2]]</f>
        <v>25</v>
      </c>
      <c r="O531" s="10">
        <f>IF(Q3_2025[[#This Row],[Brutobedrag 2]]&lt;Q3_2025[[#This Row],[Bruto - Rel.korting]],Q3_2025[[#This Row],[Brutobedrag 2]],Q3_2025[[#This Row],[Brutobedrag 2]]*(100-Q3_2025[[#This Row],[Relatiekorting percentage]])/100)</f>
        <v>17.5</v>
      </c>
      <c r="R531" s="3"/>
      <c r="W531"/>
      <c r="AB531"/>
    </row>
    <row r="532" spans="1:28" x14ac:dyDescent="0.3">
      <c r="A532" t="s">
        <v>763</v>
      </c>
      <c r="B532">
        <v>3002022</v>
      </c>
      <c r="C532" t="s">
        <v>195</v>
      </c>
      <c r="D532">
        <v>1</v>
      </c>
      <c r="E532" s="10">
        <v>76.02</v>
      </c>
      <c r="F532" s="10">
        <v>76.02</v>
      </c>
      <c r="G532" s="10">
        <v>53.21</v>
      </c>
      <c r="H532">
        <v>30</v>
      </c>
      <c r="I532" s="51" t="str">
        <f>_xlfn.XLOOKUP(Q3_2025[[#This Row],[Artikelnr]],Artikel_prijzen[Artnr],Artikel_prijzen[Groep],"")</f>
        <v/>
      </c>
      <c r="J532" s="10" t="str">
        <f>_xlfn.XLOOKUP(Q3_2025[[#This Row],[Artikelnr]],Artikel_prijzen[Artnr],Artikel_prijzen[Prijs 2025],"")</f>
        <v/>
      </c>
      <c r="K532" t="str">
        <f>IF(Q3_2025[[#This Row],[Artikelprijs]]&lt;&gt;"",IF(Q3_2025[[#This Row],[Stuksprijs]]=Q3_2025[[#This Row],[Artikelprijs]],"Prijs gelijk","Prijs wijkt af"),"")</f>
        <v/>
      </c>
      <c r="L532" t="str">
        <f>IF(Q3_2025[[#This Row],[Relatiekorting percentage]]=0,
    "Nvt",
    IF(Q3_2025[[#This Row],[Brutobedrag 2]] &lt; Q3_2025[[#This Row],[Bruto - Rel.korting]],
        "Nee",
        "Ja"))</f>
        <v>Ja</v>
      </c>
      <c r="M532" s="10">
        <f>IF(Q3_2025[[#This Row],[Artikelprijs]]&lt;&gt;"",Q3_2025[[#This Row],[Artikelprijs]],Q3_2025[[#This Row],[Stuksprijs]])</f>
        <v>76.02</v>
      </c>
      <c r="N532" s="10">
        <f>Q3_2025[[#This Row],[Besteld]]*Q3_2025[[#This Row],[Prijs 2]]</f>
        <v>76.02</v>
      </c>
      <c r="O532" s="10">
        <f>IF(Q3_2025[[#This Row],[Brutobedrag 2]]&lt;Q3_2025[[#This Row],[Bruto - Rel.korting]],Q3_2025[[#This Row],[Brutobedrag 2]],Q3_2025[[#This Row],[Brutobedrag 2]]*(100-Q3_2025[[#This Row],[Relatiekorting percentage]])/100)</f>
        <v>53.213999999999999</v>
      </c>
      <c r="R532" s="3"/>
      <c r="W532"/>
      <c r="AB532"/>
    </row>
    <row r="533" spans="1:28" x14ac:dyDescent="0.3">
      <c r="A533" t="s">
        <v>763</v>
      </c>
      <c r="B533">
        <v>3001044</v>
      </c>
      <c r="C533" t="s">
        <v>47</v>
      </c>
      <c r="D533">
        <v>8</v>
      </c>
      <c r="E533" s="10">
        <v>26.83</v>
      </c>
      <c r="F533" s="10">
        <v>214.64</v>
      </c>
      <c r="G533" s="10">
        <v>150.25</v>
      </c>
      <c r="H533">
        <v>30</v>
      </c>
      <c r="I533" s="51" t="str">
        <f>_xlfn.XLOOKUP(Q3_2025[[#This Row],[Artikelnr]],Artikel_prijzen[Artnr],Artikel_prijzen[Groep],"")</f>
        <v/>
      </c>
      <c r="J533" s="10" t="str">
        <f>_xlfn.XLOOKUP(Q3_2025[[#This Row],[Artikelnr]],Artikel_prijzen[Artnr],Artikel_prijzen[Prijs 2025],"")</f>
        <v/>
      </c>
      <c r="K533" t="str">
        <f>IF(Q3_2025[[#This Row],[Artikelprijs]]&lt;&gt;"",IF(Q3_2025[[#This Row],[Stuksprijs]]=Q3_2025[[#This Row],[Artikelprijs]],"Prijs gelijk","Prijs wijkt af"),"")</f>
        <v/>
      </c>
      <c r="L533" t="str">
        <f>IF(Q3_2025[[#This Row],[Relatiekorting percentage]]=0,
    "Nvt",
    IF(Q3_2025[[#This Row],[Brutobedrag 2]] &lt; Q3_2025[[#This Row],[Bruto - Rel.korting]],
        "Nee",
        "Ja"))</f>
        <v>Ja</v>
      </c>
      <c r="M533" s="10">
        <f>IF(Q3_2025[[#This Row],[Artikelprijs]]&lt;&gt;"",Q3_2025[[#This Row],[Artikelprijs]],Q3_2025[[#This Row],[Stuksprijs]])</f>
        <v>26.83</v>
      </c>
      <c r="N533" s="10">
        <f>Q3_2025[[#This Row],[Besteld]]*Q3_2025[[#This Row],[Prijs 2]]</f>
        <v>214.64</v>
      </c>
      <c r="O533" s="10">
        <f>IF(Q3_2025[[#This Row],[Brutobedrag 2]]&lt;Q3_2025[[#This Row],[Bruto - Rel.korting]],Q3_2025[[#This Row],[Brutobedrag 2]],Q3_2025[[#This Row],[Brutobedrag 2]]*(100-Q3_2025[[#This Row],[Relatiekorting percentage]])/100)</f>
        <v>150.24799999999999</v>
      </c>
      <c r="R533" s="3"/>
      <c r="W533"/>
      <c r="AB533"/>
    </row>
    <row r="534" spans="1:28" x14ac:dyDescent="0.3">
      <c r="A534" t="s">
        <v>763</v>
      </c>
      <c r="B534">
        <v>3001116</v>
      </c>
      <c r="C534" t="s">
        <v>765</v>
      </c>
      <c r="D534">
        <v>1</v>
      </c>
      <c r="E534" s="10">
        <v>47.99</v>
      </c>
      <c r="F534" s="10">
        <v>47.99</v>
      </c>
      <c r="G534" s="10">
        <v>33.590000000000003</v>
      </c>
      <c r="H534">
        <v>30</v>
      </c>
      <c r="I534" s="51" t="str">
        <f>_xlfn.XLOOKUP(Q3_2025[[#This Row],[Artikelnr]],Artikel_prijzen[Artnr],Artikel_prijzen[Groep],"")</f>
        <v/>
      </c>
      <c r="J534" s="10" t="str">
        <f>_xlfn.XLOOKUP(Q3_2025[[#This Row],[Artikelnr]],Artikel_prijzen[Artnr],Artikel_prijzen[Prijs 2025],"")</f>
        <v/>
      </c>
      <c r="K534" t="str">
        <f>IF(Q3_2025[[#This Row],[Artikelprijs]]&lt;&gt;"",IF(Q3_2025[[#This Row],[Stuksprijs]]=Q3_2025[[#This Row],[Artikelprijs]],"Prijs gelijk","Prijs wijkt af"),"")</f>
        <v/>
      </c>
      <c r="L534" t="str">
        <f>IF(Q3_2025[[#This Row],[Relatiekorting percentage]]=0,
    "Nvt",
    IF(Q3_2025[[#This Row],[Brutobedrag 2]] &lt; Q3_2025[[#This Row],[Bruto - Rel.korting]],
        "Nee",
        "Ja"))</f>
        <v>Ja</v>
      </c>
      <c r="M534" s="10">
        <f>IF(Q3_2025[[#This Row],[Artikelprijs]]&lt;&gt;"",Q3_2025[[#This Row],[Artikelprijs]],Q3_2025[[#This Row],[Stuksprijs]])</f>
        <v>47.99</v>
      </c>
      <c r="N534" s="10">
        <f>Q3_2025[[#This Row],[Besteld]]*Q3_2025[[#This Row],[Prijs 2]]</f>
        <v>47.99</v>
      </c>
      <c r="O534" s="10">
        <f>IF(Q3_2025[[#This Row],[Brutobedrag 2]]&lt;Q3_2025[[#This Row],[Bruto - Rel.korting]],Q3_2025[[#This Row],[Brutobedrag 2]],Q3_2025[[#This Row],[Brutobedrag 2]]*(100-Q3_2025[[#This Row],[Relatiekorting percentage]])/100)</f>
        <v>33.593000000000004</v>
      </c>
      <c r="R534" s="3"/>
      <c r="W534"/>
      <c r="AB534"/>
    </row>
    <row r="535" spans="1:28" x14ac:dyDescent="0.3">
      <c r="A535" t="s">
        <v>763</v>
      </c>
      <c r="B535">
        <v>1001029</v>
      </c>
      <c r="C535" t="s">
        <v>175</v>
      </c>
      <c r="D535">
        <v>3</v>
      </c>
      <c r="E535" s="10">
        <v>52.99</v>
      </c>
      <c r="F535" s="10">
        <v>158.97</v>
      </c>
      <c r="G535" s="10">
        <v>111.28</v>
      </c>
      <c r="H535">
        <v>30</v>
      </c>
      <c r="I535" s="51" t="str">
        <f>_xlfn.XLOOKUP(Q3_2025[[#This Row],[Artikelnr]],Artikel_prijzen[Artnr],Artikel_prijzen[Groep],"")</f>
        <v/>
      </c>
      <c r="J535" s="10" t="str">
        <f>_xlfn.XLOOKUP(Q3_2025[[#This Row],[Artikelnr]],Artikel_prijzen[Artnr],Artikel_prijzen[Prijs 2025],"")</f>
        <v/>
      </c>
      <c r="K535" t="str">
        <f>IF(Q3_2025[[#This Row],[Artikelprijs]]&lt;&gt;"",IF(Q3_2025[[#This Row],[Stuksprijs]]=Q3_2025[[#This Row],[Artikelprijs]],"Prijs gelijk","Prijs wijkt af"),"")</f>
        <v/>
      </c>
      <c r="L535" t="str">
        <f>IF(Q3_2025[[#This Row],[Relatiekorting percentage]]=0,
    "Nvt",
    IF(Q3_2025[[#This Row],[Brutobedrag 2]] &lt; Q3_2025[[#This Row],[Bruto - Rel.korting]],
        "Nee",
        "Ja"))</f>
        <v>Ja</v>
      </c>
      <c r="M535" s="10">
        <f>IF(Q3_2025[[#This Row],[Artikelprijs]]&lt;&gt;"",Q3_2025[[#This Row],[Artikelprijs]],Q3_2025[[#This Row],[Stuksprijs]])</f>
        <v>52.99</v>
      </c>
      <c r="N535" s="10">
        <f>Q3_2025[[#This Row],[Besteld]]*Q3_2025[[#This Row],[Prijs 2]]</f>
        <v>158.97</v>
      </c>
      <c r="O535" s="10">
        <f>IF(Q3_2025[[#This Row],[Brutobedrag 2]]&lt;Q3_2025[[#This Row],[Bruto - Rel.korting]],Q3_2025[[#This Row],[Brutobedrag 2]],Q3_2025[[#This Row],[Brutobedrag 2]]*(100-Q3_2025[[#This Row],[Relatiekorting percentage]])/100)</f>
        <v>111.279</v>
      </c>
      <c r="R535" s="3"/>
      <c r="W535"/>
      <c r="AB535"/>
    </row>
    <row r="536" spans="1:28" x14ac:dyDescent="0.3">
      <c r="A536" t="s">
        <v>763</v>
      </c>
      <c r="B536">
        <v>1002027</v>
      </c>
      <c r="C536" t="s">
        <v>766</v>
      </c>
      <c r="D536">
        <v>8</v>
      </c>
      <c r="E536" s="10">
        <v>38.99</v>
      </c>
      <c r="F536" s="10">
        <v>311.92</v>
      </c>
      <c r="G536" s="10">
        <v>218.34</v>
      </c>
      <c r="H536">
        <v>30</v>
      </c>
      <c r="I536" s="51" t="str">
        <f>_xlfn.XLOOKUP(Q3_2025[[#This Row],[Artikelnr]],Artikel_prijzen[Artnr],Artikel_prijzen[Groep],"")</f>
        <v/>
      </c>
      <c r="J536" s="10" t="str">
        <f>_xlfn.XLOOKUP(Q3_2025[[#This Row],[Artikelnr]],Artikel_prijzen[Artnr],Artikel_prijzen[Prijs 2025],"")</f>
        <v/>
      </c>
      <c r="K536" t="str">
        <f>IF(Q3_2025[[#This Row],[Artikelprijs]]&lt;&gt;"",IF(Q3_2025[[#This Row],[Stuksprijs]]=Q3_2025[[#This Row],[Artikelprijs]],"Prijs gelijk","Prijs wijkt af"),"")</f>
        <v/>
      </c>
      <c r="L536" t="str">
        <f>IF(Q3_2025[[#This Row],[Relatiekorting percentage]]=0,
    "Nvt",
    IF(Q3_2025[[#This Row],[Brutobedrag 2]] &lt; Q3_2025[[#This Row],[Bruto - Rel.korting]],
        "Nee",
        "Ja"))</f>
        <v>Ja</v>
      </c>
      <c r="M536" s="10">
        <f>IF(Q3_2025[[#This Row],[Artikelprijs]]&lt;&gt;"",Q3_2025[[#This Row],[Artikelprijs]],Q3_2025[[#This Row],[Stuksprijs]])</f>
        <v>38.99</v>
      </c>
      <c r="N536" s="10">
        <f>Q3_2025[[#This Row],[Besteld]]*Q3_2025[[#This Row],[Prijs 2]]</f>
        <v>311.92</v>
      </c>
      <c r="O536" s="10">
        <f>IF(Q3_2025[[#This Row],[Brutobedrag 2]]&lt;Q3_2025[[#This Row],[Bruto - Rel.korting]],Q3_2025[[#This Row],[Brutobedrag 2]],Q3_2025[[#This Row],[Brutobedrag 2]]*(100-Q3_2025[[#This Row],[Relatiekorting percentage]])/100)</f>
        <v>218.34400000000002</v>
      </c>
      <c r="R536" s="3"/>
      <c r="W536"/>
      <c r="AB536"/>
    </row>
    <row r="537" spans="1:28" x14ac:dyDescent="0.3">
      <c r="A537" t="s">
        <v>763</v>
      </c>
      <c r="B537">
        <v>1009001</v>
      </c>
      <c r="C537" t="s">
        <v>355</v>
      </c>
      <c r="D537">
        <v>1</v>
      </c>
      <c r="E537" s="10">
        <v>24.73</v>
      </c>
      <c r="F537" s="10">
        <v>24.73</v>
      </c>
      <c r="G537" s="10">
        <v>17.309999999999999</v>
      </c>
      <c r="H537">
        <v>30</v>
      </c>
      <c r="I537" s="51" t="str">
        <f>_xlfn.XLOOKUP(Q3_2025[[#This Row],[Artikelnr]],Artikel_prijzen[Artnr],Artikel_prijzen[Groep],"")</f>
        <v/>
      </c>
      <c r="J537" s="10" t="str">
        <f>_xlfn.XLOOKUP(Q3_2025[[#This Row],[Artikelnr]],Artikel_prijzen[Artnr],Artikel_prijzen[Prijs 2025],"")</f>
        <v/>
      </c>
      <c r="K537" t="str">
        <f>IF(Q3_2025[[#This Row],[Artikelprijs]]&lt;&gt;"",IF(Q3_2025[[#This Row],[Stuksprijs]]=Q3_2025[[#This Row],[Artikelprijs]],"Prijs gelijk","Prijs wijkt af"),"")</f>
        <v/>
      </c>
      <c r="L537" t="str">
        <f>IF(Q3_2025[[#This Row],[Relatiekorting percentage]]=0,
    "Nvt",
    IF(Q3_2025[[#This Row],[Brutobedrag 2]] &lt; Q3_2025[[#This Row],[Bruto - Rel.korting]],
        "Nee",
        "Ja"))</f>
        <v>Ja</v>
      </c>
      <c r="M537" s="10">
        <f>IF(Q3_2025[[#This Row],[Artikelprijs]]&lt;&gt;"",Q3_2025[[#This Row],[Artikelprijs]],Q3_2025[[#This Row],[Stuksprijs]])</f>
        <v>24.73</v>
      </c>
      <c r="N537" s="10">
        <f>Q3_2025[[#This Row],[Besteld]]*Q3_2025[[#This Row],[Prijs 2]]</f>
        <v>24.73</v>
      </c>
      <c r="O537" s="10">
        <f>IF(Q3_2025[[#This Row],[Brutobedrag 2]]&lt;Q3_2025[[#This Row],[Bruto - Rel.korting]],Q3_2025[[#This Row],[Brutobedrag 2]],Q3_2025[[#This Row],[Brutobedrag 2]]*(100-Q3_2025[[#This Row],[Relatiekorting percentage]])/100)</f>
        <v>17.311</v>
      </c>
      <c r="R537" s="3"/>
      <c r="W537"/>
      <c r="AB537"/>
    </row>
    <row r="538" spans="1:28" x14ac:dyDescent="0.3">
      <c r="A538" t="s">
        <v>763</v>
      </c>
      <c r="B538">
        <v>4920001</v>
      </c>
      <c r="C538" t="s">
        <v>765</v>
      </c>
      <c r="D538">
        <v>1</v>
      </c>
      <c r="E538" s="10">
        <v>42</v>
      </c>
      <c r="F538" s="10">
        <v>42</v>
      </c>
      <c r="G538" s="10">
        <v>42</v>
      </c>
      <c r="H538">
        <v>0</v>
      </c>
      <c r="I538" s="51" t="str">
        <f>_xlfn.XLOOKUP(Q3_2025[[#This Row],[Artikelnr]],Artikel_prijzen[Artnr],Artikel_prijzen[Groep],"")</f>
        <v/>
      </c>
      <c r="J538" s="10" t="str">
        <f>_xlfn.XLOOKUP(Q3_2025[[#This Row],[Artikelnr]],Artikel_prijzen[Artnr],Artikel_prijzen[Prijs 2025],"")</f>
        <v/>
      </c>
      <c r="K538" t="str">
        <f>IF(Q3_2025[[#This Row],[Artikelprijs]]&lt;&gt;"",IF(Q3_2025[[#This Row],[Stuksprijs]]=Q3_2025[[#This Row],[Artikelprijs]],"Prijs gelijk","Prijs wijkt af"),"")</f>
        <v/>
      </c>
      <c r="L538" t="str">
        <f>IF(Q3_2025[[#This Row],[Relatiekorting percentage]]=0,
    "Nvt",
    IF(Q3_2025[[#This Row],[Brutobedrag 2]] &lt; Q3_2025[[#This Row],[Bruto - Rel.korting]],
        "Nee",
        "Ja"))</f>
        <v>Nvt</v>
      </c>
      <c r="M538" s="10">
        <f>IF(Q3_2025[[#This Row],[Artikelprijs]]&lt;&gt;"",Q3_2025[[#This Row],[Artikelprijs]],Q3_2025[[#This Row],[Stuksprijs]])</f>
        <v>42</v>
      </c>
      <c r="N538" s="10">
        <f>Q3_2025[[#This Row],[Besteld]]*Q3_2025[[#This Row],[Prijs 2]]</f>
        <v>42</v>
      </c>
      <c r="O538" s="10">
        <f>IF(Q3_2025[[#This Row],[Brutobedrag 2]]&lt;Q3_2025[[#This Row],[Bruto - Rel.korting]],Q3_2025[[#This Row],[Brutobedrag 2]],Q3_2025[[#This Row],[Brutobedrag 2]]*(100-Q3_2025[[#This Row],[Relatiekorting percentage]])/100)</f>
        <v>42</v>
      </c>
      <c r="R538" s="3"/>
      <c r="W538"/>
      <c r="AB538"/>
    </row>
    <row r="539" spans="1:28" x14ac:dyDescent="0.3">
      <c r="A539" t="s">
        <v>763</v>
      </c>
      <c r="B539">
        <v>2001043</v>
      </c>
      <c r="C539" t="s">
        <v>143</v>
      </c>
      <c r="D539">
        <v>4</v>
      </c>
      <c r="E539" s="10">
        <v>24.87</v>
      </c>
      <c r="F539" s="10">
        <v>99.48</v>
      </c>
      <c r="G539" s="10">
        <v>69.64</v>
      </c>
      <c r="H539">
        <v>30</v>
      </c>
      <c r="I539" s="51" t="str">
        <f>_xlfn.XLOOKUP(Q3_2025[[#This Row],[Artikelnr]],Artikel_prijzen[Artnr],Artikel_prijzen[Groep],"")</f>
        <v/>
      </c>
      <c r="J539" s="10" t="str">
        <f>_xlfn.XLOOKUP(Q3_2025[[#This Row],[Artikelnr]],Artikel_prijzen[Artnr],Artikel_prijzen[Prijs 2025],"")</f>
        <v/>
      </c>
      <c r="K539" t="str">
        <f>IF(Q3_2025[[#This Row],[Artikelprijs]]&lt;&gt;"",IF(Q3_2025[[#This Row],[Stuksprijs]]=Q3_2025[[#This Row],[Artikelprijs]],"Prijs gelijk","Prijs wijkt af"),"")</f>
        <v/>
      </c>
      <c r="L539" t="str">
        <f>IF(Q3_2025[[#This Row],[Relatiekorting percentage]]=0,
    "Nvt",
    IF(Q3_2025[[#This Row],[Brutobedrag 2]] &lt; Q3_2025[[#This Row],[Bruto - Rel.korting]],
        "Nee",
        "Ja"))</f>
        <v>Ja</v>
      </c>
      <c r="M539" s="10">
        <f>IF(Q3_2025[[#This Row],[Artikelprijs]]&lt;&gt;"",Q3_2025[[#This Row],[Artikelprijs]],Q3_2025[[#This Row],[Stuksprijs]])</f>
        <v>24.87</v>
      </c>
      <c r="N539" s="10">
        <f>Q3_2025[[#This Row],[Besteld]]*Q3_2025[[#This Row],[Prijs 2]]</f>
        <v>99.48</v>
      </c>
      <c r="O539" s="10">
        <f>IF(Q3_2025[[#This Row],[Brutobedrag 2]]&lt;Q3_2025[[#This Row],[Bruto - Rel.korting]],Q3_2025[[#This Row],[Brutobedrag 2]],Q3_2025[[#This Row],[Brutobedrag 2]]*(100-Q3_2025[[#This Row],[Relatiekorting percentage]])/100)</f>
        <v>69.63600000000001</v>
      </c>
      <c r="R539" s="3"/>
      <c r="W539"/>
      <c r="AB539"/>
    </row>
    <row r="540" spans="1:28" x14ac:dyDescent="0.3">
      <c r="A540" t="s">
        <v>763</v>
      </c>
      <c r="B540">
        <v>2001044</v>
      </c>
      <c r="C540" t="s">
        <v>149</v>
      </c>
      <c r="D540">
        <v>4</v>
      </c>
      <c r="E540" s="10">
        <v>24.34</v>
      </c>
      <c r="F540" s="10">
        <v>97.36</v>
      </c>
      <c r="G540" s="10">
        <v>68.150000000000006</v>
      </c>
      <c r="H540">
        <v>30</v>
      </c>
      <c r="I540" s="51" t="str">
        <f>_xlfn.XLOOKUP(Q3_2025[[#This Row],[Artikelnr]],Artikel_prijzen[Artnr],Artikel_prijzen[Groep],"")</f>
        <v/>
      </c>
      <c r="J540" s="10" t="str">
        <f>_xlfn.XLOOKUP(Q3_2025[[#This Row],[Artikelnr]],Artikel_prijzen[Artnr],Artikel_prijzen[Prijs 2025],"")</f>
        <v/>
      </c>
      <c r="K540" t="str">
        <f>IF(Q3_2025[[#This Row],[Artikelprijs]]&lt;&gt;"",IF(Q3_2025[[#This Row],[Stuksprijs]]=Q3_2025[[#This Row],[Artikelprijs]],"Prijs gelijk","Prijs wijkt af"),"")</f>
        <v/>
      </c>
      <c r="L540" t="str">
        <f>IF(Q3_2025[[#This Row],[Relatiekorting percentage]]=0,
    "Nvt",
    IF(Q3_2025[[#This Row],[Brutobedrag 2]] &lt; Q3_2025[[#This Row],[Bruto - Rel.korting]],
        "Nee",
        "Ja"))</f>
        <v>Ja</v>
      </c>
      <c r="M540" s="10">
        <f>IF(Q3_2025[[#This Row],[Artikelprijs]]&lt;&gt;"",Q3_2025[[#This Row],[Artikelprijs]],Q3_2025[[#This Row],[Stuksprijs]])</f>
        <v>24.34</v>
      </c>
      <c r="N540" s="10">
        <f>Q3_2025[[#This Row],[Besteld]]*Q3_2025[[#This Row],[Prijs 2]]</f>
        <v>97.36</v>
      </c>
      <c r="O540" s="10">
        <f>IF(Q3_2025[[#This Row],[Brutobedrag 2]]&lt;Q3_2025[[#This Row],[Bruto - Rel.korting]],Q3_2025[[#This Row],[Brutobedrag 2]],Q3_2025[[#This Row],[Brutobedrag 2]]*(100-Q3_2025[[#This Row],[Relatiekorting percentage]])/100)</f>
        <v>68.152000000000001</v>
      </c>
      <c r="R540" s="3"/>
      <c r="W540"/>
      <c r="AB540"/>
    </row>
    <row r="541" spans="1:28" x14ac:dyDescent="0.3">
      <c r="A541" t="s">
        <v>763</v>
      </c>
      <c r="B541">
        <v>2001048</v>
      </c>
      <c r="C541" t="s">
        <v>146</v>
      </c>
      <c r="D541">
        <v>4</v>
      </c>
      <c r="E541" s="10">
        <v>42.18</v>
      </c>
      <c r="F541" s="10">
        <v>168.72</v>
      </c>
      <c r="G541" s="10">
        <v>118.1</v>
      </c>
      <c r="H541">
        <v>30</v>
      </c>
      <c r="I541" s="51" t="str">
        <f>_xlfn.XLOOKUP(Q3_2025[[#This Row],[Artikelnr]],Artikel_prijzen[Artnr],Artikel_prijzen[Groep],"")</f>
        <v/>
      </c>
      <c r="J541" s="10" t="str">
        <f>_xlfn.XLOOKUP(Q3_2025[[#This Row],[Artikelnr]],Artikel_prijzen[Artnr],Artikel_prijzen[Prijs 2025],"")</f>
        <v/>
      </c>
      <c r="K541" t="str">
        <f>IF(Q3_2025[[#This Row],[Artikelprijs]]&lt;&gt;"",IF(Q3_2025[[#This Row],[Stuksprijs]]=Q3_2025[[#This Row],[Artikelprijs]],"Prijs gelijk","Prijs wijkt af"),"")</f>
        <v/>
      </c>
      <c r="L541" t="str">
        <f>IF(Q3_2025[[#This Row],[Relatiekorting percentage]]=0,
    "Nvt",
    IF(Q3_2025[[#This Row],[Brutobedrag 2]] &lt; Q3_2025[[#This Row],[Bruto - Rel.korting]],
        "Nee",
        "Ja"))</f>
        <v>Ja</v>
      </c>
      <c r="M541" s="10">
        <f>IF(Q3_2025[[#This Row],[Artikelprijs]]&lt;&gt;"",Q3_2025[[#This Row],[Artikelprijs]],Q3_2025[[#This Row],[Stuksprijs]])</f>
        <v>42.18</v>
      </c>
      <c r="N541" s="10">
        <f>Q3_2025[[#This Row],[Besteld]]*Q3_2025[[#This Row],[Prijs 2]]</f>
        <v>168.72</v>
      </c>
      <c r="O541" s="10">
        <f>IF(Q3_2025[[#This Row],[Brutobedrag 2]]&lt;Q3_2025[[#This Row],[Bruto - Rel.korting]],Q3_2025[[#This Row],[Brutobedrag 2]],Q3_2025[[#This Row],[Brutobedrag 2]]*(100-Q3_2025[[#This Row],[Relatiekorting percentage]])/100)</f>
        <v>118.104</v>
      </c>
      <c r="R541" s="3"/>
      <c r="W541"/>
      <c r="AB541"/>
    </row>
    <row r="542" spans="1:28" x14ac:dyDescent="0.3">
      <c r="A542" t="s">
        <v>763</v>
      </c>
      <c r="B542">
        <v>2004027</v>
      </c>
      <c r="C542" t="s">
        <v>339</v>
      </c>
      <c r="D542">
        <v>4</v>
      </c>
      <c r="E542" s="10">
        <v>16.54</v>
      </c>
      <c r="F542" s="10">
        <v>66.16</v>
      </c>
      <c r="G542" s="10">
        <v>46.31</v>
      </c>
      <c r="H542">
        <v>30</v>
      </c>
      <c r="I542" s="51" t="str">
        <f>_xlfn.XLOOKUP(Q3_2025[[#This Row],[Artikelnr]],Artikel_prijzen[Artnr],Artikel_prijzen[Groep],"")</f>
        <v/>
      </c>
      <c r="J542" s="10" t="str">
        <f>_xlfn.XLOOKUP(Q3_2025[[#This Row],[Artikelnr]],Artikel_prijzen[Artnr],Artikel_prijzen[Prijs 2025],"")</f>
        <v/>
      </c>
      <c r="K542" t="str">
        <f>IF(Q3_2025[[#This Row],[Artikelprijs]]&lt;&gt;"",IF(Q3_2025[[#This Row],[Stuksprijs]]=Q3_2025[[#This Row],[Artikelprijs]],"Prijs gelijk","Prijs wijkt af"),"")</f>
        <v/>
      </c>
      <c r="L542" t="str">
        <f>IF(Q3_2025[[#This Row],[Relatiekorting percentage]]=0,
    "Nvt",
    IF(Q3_2025[[#This Row],[Brutobedrag 2]] &lt; Q3_2025[[#This Row],[Bruto - Rel.korting]],
        "Nee",
        "Ja"))</f>
        <v>Ja</v>
      </c>
      <c r="M542" s="10">
        <f>IF(Q3_2025[[#This Row],[Artikelprijs]]&lt;&gt;"",Q3_2025[[#This Row],[Artikelprijs]],Q3_2025[[#This Row],[Stuksprijs]])</f>
        <v>16.54</v>
      </c>
      <c r="N542" s="10">
        <f>Q3_2025[[#This Row],[Besteld]]*Q3_2025[[#This Row],[Prijs 2]]</f>
        <v>66.16</v>
      </c>
      <c r="O542" s="10">
        <f>IF(Q3_2025[[#This Row],[Brutobedrag 2]]&lt;Q3_2025[[#This Row],[Bruto - Rel.korting]],Q3_2025[[#This Row],[Brutobedrag 2]],Q3_2025[[#This Row],[Brutobedrag 2]]*(100-Q3_2025[[#This Row],[Relatiekorting percentage]])/100)</f>
        <v>46.311999999999998</v>
      </c>
      <c r="R542" s="3"/>
      <c r="W542"/>
      <c r="AB542"/>
    </row>
    <row r="543" spans="1:28" x14ac:dyDescent="0.3">
      <c r="A543" t="s">
        <v>763</v>
      </c>
      <c r="B543">
        <v>1002060</v>
      </c>
      <c r="C543" t="s">
        <v>338</v>
      </c>
      <c r="D543">
        <v>8</v>
      </c>
      <c r="E543" s="10">
        <v>49</v>
      </c>
      <c r="F543" s="10">
        <v>392</v>
      </c>
      <c r="G543" s="10">
        <v>274.39999999999998</v>
      </c>
      <c r="H543">
        <v>30</v>
      </c>
      <c r="I543" s="51" t="str">
        <f>_xlfn.XLOOKUP(Q3_2025[[#This Row],[Artikelnr]],Artikel_prijzen[Artnr],Artikel_prijzen[Groep],"")</f>
        <v/>
      </c>
      <c r="J543" s="10" t="str">
        <f>_xlfn.XLOOKUP(Q3_2025[[#This Row],[Artikelnr]],Artikel_prijzen[Artnr],Artikel_prijzen[Prijs 2025],"")</f>
        <v/>
      </c>
      <c r="K543" t="str">
        <f>IF(Q3_2025[[#This Row],[Artikelprijs]]&lt;&gt;"",IF(Q3_2025[[#This Row],[Stuksprijs]]=Q3_2025[[#This Row],[Artikelprijs]],"Prijs gelijk","Prijs wijkt af"),"")</f>
        <v/>
      </c>
      <c r="L543" t="str">
        <f>IF(Q3_2025[[#This Row],[Relatiekorting percentage]]=0,
    "Nvt",
    IF(Q3_2025[[#This Row],[Brutobedrag 2]] &lt; Q3_2025[[#This Row],[Bruto - Rel.korting]],
        "Nee",
        "Ja"))</f>
        <v>Ja</v>
      </c>
      <c r="M543" s="10">
        <f>IF(Q3_2025[[#This Row],[Artikelprijs]]&lt;&gt;"",Q3_2025[[#This Row],[Artikelprijs]],Q3_2025[[#This Row],[Stuksprijs]])</f>
        <v>49</v>
      </c>
      <c r="N543" s="10">
        <f>Q3_2025[[#This Row],[Besteld]]*Q3_2025[[#This Row],[Prijs 2]]</f>
        <v>392</v>
      </c>
      <c r="O543" s="10">
        <f>IF(Q3_2025[[#This Row],[Brutobedrag 2]]&lt;Q3_2025[[#This Row],[Bruto - Rel.korting]],Q3_2025[[#This Row],[Brutobedrag 2]],Q3_2025[[#This Row],[Brutobedrag 2]]*(100-Q3_2025[[#This Row],[Relatiekorting percentage]])/100)</f>
        <v>274.39999999999998</v>
      </c>
      <c r="R543" s="3"/>
      <c r="W543"/>
      <c r="AB543"/>
    </row>
    <row r="544" spans="1:28" x14ac:dyDescent="0.3">
      <c r="A544" t="s">
        <v>763</v>
      </c>
      <c r="B544">
        <v>3002024</v>
      </c>
      <c r="C544" t="s">
        <v>700</v>
      </c>
      <c r="D544">
        <v>1</v>
      </c>
      <c r="E544" s="10">
        <v>104.09</v>
      </c>
      <c r="F544" s="10">
        <v>104.09</v>
      </c>
      <c r="G544" s="10">
        <v>72.86</v>
      </c>
      <c r="H544">
        <v>30</v>
      </c>
      <c r="I544" s="51" t="str">
        <f>_xlfn.XLOOKUP(Q3_2025[[#This Row],[Artikelnr]],Artikel_prijzen[Artnr],Artikel_prijzen[Groep],"")</f>
        <v/>
      </c>
      <c r="J544" s="10" t="str">
        <f>_xlfn.XLOOKUP(Q3_2025[[#This Row],[Artikelnr]],Artikel_prijzen[Artnr],Artikel_prijzen[Prijs 2025],"")</f>
        <v/>
      </c>
      <c r="K544" t="str">
        <f>IF(Q3_2025[[#This Row],[Artikelprijs]]&lt;&gt;"",IF(Q3_2025[[#This Row],[Stuksprijs]]=Q3_2025[[#This Row],[Artikelprijs]],"Prijs gelijk","Prijs wijkt af"),"")</f>
        <v/>
      </c>
      <c r="L544" t="str">
        <f>IF(Q3_2025[[#This Row],[Relatiekorting percentage]]=0,
    "Nvt",
    IF(Q3_2025[[#This Row],[Brutobedrag 2]] &lt; Q3_2025[[#This Row],[Bruto - Rel.korting]],
        "Nee",
        "Ja"))</f>
        <v>Ja</v>
      </c>
      <c r="M544" s="10">
        <f>IF(Q3_2025[[#This Row],[Artikelprijs]]&lt;&gt;"",Q3_2025[[#This Row],[Artikelprijs]],Q3_2025[[#This Row],[Stuksprijs]])</f>
        <v>104.09</v>
      </c>
      <c r="N544" s="10">
        <f>Q3_2025[[#This Row],[Besteld]]*Q3_2025[[#This Row],[Prijs 2]]</f>
        <v>104.09</v>
      </c>
      <c r="O544" s="10">
        <f>IF(Q3_2025[[#This Row],[Brutobedrag 2]]&lt;Q3_2025[[#This Row],[Bruto - Rel.korting]],Q3_2025[[#This Row],[Brutobedrag 2]],Q3_2025[[#This Row],[Brutobedrag 2]]*(100-Q3_2025[[#This Row],[Relatiekorting percentage]])/100)</f>
        <v>72.863</v>
      </c>
      <c r="R544" s="3"/>
      <c r="W544"/>
      <c r="AB544"/>
    </row>
    <row r="545" spans="1:28" x14ac:dyDescent="0.3">
      <c r="A545" t="s">
        <v>763</v>
      </c>
      <c r="B545">
        <v>3001044</v>
      </c>
      <c r="C545" t="s">
        <v>47</v>
      </c>
      <c r="D545">
        <v>6</v>
      </c>
      <c r="E545" s="10">
        <v>26.83</v>
      </c>
      <c r="F545" s="10">
        <v>160.97999999999999</v>
      </c>
      <c r="G545" s="10">
        <v>112.69</v>
      </c>
      <c r="H545">
        <v>30</v>
      </c>
      <c r="I545" s="51" t="str">
        <f>_xlfn.XLOOKUP(Q3_2025[[#This Row],[Artikelnr]],Artikel_prijzen[Artnr],Artikel_prijzen[Groep],"")</f>
        <v/>
      </c>
      <c r="J545" s="10" t="str">
        <f>_xlfn.XLOOKUP(Q3_2025[[#This Row],[Artikelnr]],Artikel_prijzen[Artnr],Artikel_prijzen[Prijs 2025],"")</f>
        <v/>
      </c>
      <c r="K545" t="str">
        <f>IF(Q3_2025[[#This Row],[Artikelprijs]]&lt;&gt;"",IF(Q3_2025[[#This Row],[Stuksprijs]]=Q3_2025[[#This Row],[Artikelprijs]],"Prijs gelijk","Prijs wijkt af"),"")</f>
        <v/>
      </c>
      <c r="L545" t="str">
        <f>IF(Q3_2025[[#This Row],[Relatiekorting percentage]]=0,
    "Nvt",
    IF(Q3_2025[[#This Row],[Brutobedrag 2]] &lt; Q3_2025[[#This Row],[Bruto - Rel.korting]],
        "Nee",
        "Ja"))</f>
        <v>Ja</v>
      </c>
      <c r="M545" s="10">
        <f>IF(Q3_2025[[#This Row],[Artikelprijs]]&lt;&gt;"",Q3_2025[[#This Row],[Artikelprijs]],Q3_2025[[#This Row],[Stuksprijs]])</f>
        <v>26.83</v>
      </c>
      <c r="N545" s="10">
        <f>Q3_2025[[#This Row],[Besteld]]*Q3_2025[[#This Row],[Prijs 2]]</f>
        <v>160.97999999999999</v>
      </c>
      <c r="O545" s="10">
        <f>IF(Q3_2025[[#This Row],[Brutobedrag 2]]&lt;Q3_2025[[#This Row],[Bruto - Rel.korting]],Q3_2025[[#This Row],[Brutobedrag 2]],Q3_2025[[#This Row],[Brutobedrag 2]]*(100-Q3_2025[[#This Row],[Relatiekorting percentage]])/100)</f>
        <v>112.68599999999998</v>
      </c>
      <c r="R545" s="3"/>
      <c r="W545"/>
      <c r="AB545"/>
    </row>
    <row r="546" spans="1:28" x14ac:dyDescent="0.3">
      <c r="A546" t="s">
        <v>763</v>
      </c>
      <c r="B546">
        <v>3001117</v>
      </c>
      <c r="C546" t="s">
        <v>232</v>
      </c>
      <c r="D546">
        <v>1</v>
      </c>
      <c r="E546" s="10">
        <v>84.66</v>
      </c>
      <c r="F546" s="10">
        <v>84.66</v>
      </c>
      <c r="G546" s="10">
        <v>59.26</v>
      </c>
      <c r="H546">
        <v>30</v>
      </c>
      <c r="I546" s="51" t="str">
        <f>_xlfn.XLOOKUP(Q3_2025[[#This Row],[Artikelnr]],Artikel_prijzen[Artnr],Artikel_prijzen[Groep],"")</f>
        <v/>
      </c>
      <c r="J546" s="10" t="str">
        <f>_xlfn.XLOOKUP(Q3_2025[[#This Row],[Artikelnr]],Artikel_prijzen[Artnr],Artikel_prijzen[Prijs 2025],"")</f>
        <v/>
      </c>
      <c r="K546" t="str">
        <f>IF(Q3_2025[[#This Row],[Artikelprijs]]&lt;&gt;"",IF(Q3_2025[[#This Row],[Stuksprijs]]=Q3_2025[[#This Row],[Artikelprijs]],"Prijs gelijk","Prijs wijkt af"),"")</f>
        <v/>
      </c>
      <c r="L546" t="str">
        <f>IF(Q3_2025[[#This Row],[Relatiekorting percentage]]=0,
    "Nvt",
    IF(Q3_2025[[#This Row],[Brutobedrag 2]] &lt; Q3_2025[[#This Row],[Bruto - Rel.korting]],
        "Nee",
        "Ja"))</f>
        <v>Ja</v>
      </c>
      <c r="M546" s="10">
        <f>IF(Q3_2025[[#This Row],[Artikelprijs]]&lt;&gt;"",Q3_2025[[#This Row],[Artikelprijs]],Q3_2025[[#This Row],[Stuksprijs]])</f>
        <v>84.66</v>
      </c>
      <c r="N546" s="10">
        <f>Q3_2025[[#This Row],[Besteld]]*Q3_2025[[#This Row],[Prijs 2]]</f>
        <v>84.66</v>
      </c>
      <c r="O546" s="10">
        <f>IF(Q3_2025[[#This Row],[Brutobedrag 2]]&lt;Q3_2025[[#This Row],[Bruto - Rel.korting]],Q3_2025[[#This Row],[Brutobedrag 2]],Q3_2025[[#This Row],[Brutobedrag 2]]*(100-Q3_2025[[#This Row],[Relatiekorting percentage]])/100)</f>
        <v>59.262</v>
      </c>
      <c r="R546" s="3"/>
      <c r="W546"/>
      <c r="AB546"/>
    </row>
    <row r="547" spans="1:28" x14ac:dyDescent="0.3">
      <c r="A547" t="s">
        <v>763</v>
      </c>
      <c r="B547">
        <v>3001013</v>
      </c>
      <c r="C547" t="s">
        <v>325</v>
      </c>
      <c r="D547">
        <v>1</v>
      </c>
      <c r="E547" s="10">
        <v>17.89</v>
      </c>
      <c r="F547" s="10">
        <v>17.89</v>
      </c>
      <c r="G547" s="10">
        <v>12.52</v>
      </c>
      <c r="H547">
        <v>30</v>
      </c>
      <c r="I547" s="51" t="str">
        <f>_xlfn.XLOOKUP(Q3_2025[[#This Row],[Artikelnr]],Artikel_prijzen[Artnr],Artikel_prijzen[Groep],"")</f>
        <v/>
      </c>
      <c r="J547" s="10" t="str">
        <f>_xlfn.XLOOKUP(Q3_2025[[#This Row],[Artikelnr]],Artikel_prijzen[Artnr],Artikel_prijzen[Prijs 2025],"")</f>
        <v/>
      </c>
      <c r="K547" t="str">
        <f>IF(Q3_2025[[#This Row],[Artikelprijs]]&lt;&gt;"",IF(Q3_2025[[#This Row],[Stuksprijs]]=Q3_2025[[#This Row],[Artikelprijs]],"Prijs gelijk","Prijs wijkt af"),"")</f>
        <v/>
      </c>
      <c r="L547" t="str">
        <f>IF(Q3_2025[[#This Row],[Relatiekorting percentage]]=0,
    "Nvt",
    IF(Q3_2025[[#This Row],[Brutobedrag 2]] &lt; Q3_2025[[#This Row],[Bruto - Rel.korting]],
        "Nee",
        "Ja"))</f>
        <v>Ja</v>
      </c>
      <c r="M547" s="10">
        <f>IF(Q3_2025[[#This Row],[Artikelprijs]]&lt;&gt;"",Q3_2025[[#This Row],[Artikelprijs]],Q3_2025[[#This Row],[Stuksprijs]])</f>
        <v>17.89</v>
      </c>
      <c r="N547" s="10">
        <f>Q3_2025[[#This Row],[Besteld]]*Q3_2025[[#This Row],[Prijs 2]]</f>
        <v>17.89</v>
      </c>
      <c r="O547" s="10">
        <f>IF(Q3_2025[[#This Row],[Brutobedrag 2]]&lt;Q3_2025[[#This Row],[Bruto - Rel.korting]],Q3_2025[[#This Row],[Brutobedrag 2]],Q3_2025[[#This Row],[Brutobedrag 2]]*(100-Q3_2025[[#This Row],[Relatiekorting percentage]])/100)</f>
        <v>12.523</v>
      </c>
      <c r="R547" s="3"/>
      <c r="W547"/>
      <c r="AB547"/>
    </row>
    <row r="548" spans="1:28" x14ac:dyDescent="0.3">
      <c r="A548" t="s">
        <v>763</v>
      </c>
      <c r="B548">
        <v>3002010</v>
      </c>
      <c r="C548" t="s">
        <v>184</v>
      </c>
      <c r="D548">
        <v>3</v>
      </c>
      <c r="E548" s="10">
        <v>25.52</v>
      </c>
      <c r="F548" s="10">
        <v>76.56</v>
      </c>
      <c r="G548" s="10">
        <v>76.56</v>
      </c>
      <c r="H548">
        <v>0</v>
      </c>
      <c r="I548" s="51" t="str">
        <f>_xlfn.XLOOKUP(Q3_2025[[#This Row],[Artikelnr]],Artikel_prijzen[Artnr],Artikel_prijzen[Groep],"")</f>
        <v/>
      </c>
      <c r="J548" s="10" t="str">
        <f>_xlfn.XLOOKUP(Q3_2025[[#This Row],[Artikelnr]],Artikel_prijzen[Artnr],Artikel_prijzen[Prijs 2025],"")</f>
        <v/>
      </c>
      <c r="K548" t="str">
        <f>IF(Q3_2025[[#This Row],[Artikelprijs]]&lt;&gt;"",IF(Q3_2025[[#This Row],[Stuksprijs]]=Q3_2025[[#This Row],[Artikelprijs]],"Prijs gelijk","Prijs wijkt af"),"")</f>
        <v/>
      </c>
      <c r="L548" t="str">
        <f>IF(Q3_2025[[#This Row],[Relatiekorting percentage]]=0,
    "Nvt",
    IF(Q3_2025[[#This Row],[Brutobedrag 2]] &lt; Q3_2025[[#This Row],[Bruto - Rel.korting]],
        "Nee",
        "Ja"))</f>
        <v>Nvt</v>
      </c>
      <c r="M548" s="10">
        <f>IF(Q3_2025[[#This Row],[Artikelprijs]]&lt;&gt;"",Q3_2025[[#This Row],[Artikelprijs]],Q3_2025[[#This Row],[Stuksprijs]])</f>
        <v>25.52</v>
      </c>
      <c r="N548" s="10">
        <f>Q3_2025[[#This Row],[Besteld]]*Q3_2025[[#This Row],[Prijs 2]]</f>
        <v>76.56</v>
      </c>
      <c r="O548" s="10">
        <f>IF(Q3_2025[[#This Row],[Brutobedrag 2]]&lt;Q3_2025[[#This Row],[Bruto - Rel.korting]],Q3_2025[[#This Row],[Brutobedrag 2]],Q3_2025[[#This Row],[Brutobedrag 2]]*(100-Q3_2025[[#This Row],[Relatiekorting percentage]])/100)</f>
        <v>76.56</v>
      </c>
      <c r="R548" s="3"/>
      <c r="W548"/>
      <c r="AB548"/>
    </row>
    <row r="549" spans="1:28" x14ac:dyDescent="0.3">
      <c r="A549" t="s">
        <v>763</v>
      </c>
      <c r="B549">
        <v>1001029</v>
      </c>
      <c r="C549" t="s">
        <v>175</v>
      </c>
      <c r="D549">
        <v>10</v>
      </c>
      <c r="E549" s="10">
        <v>52.99</v>
      </c>
      <c r="F549" s="10">
        <v>529.9</v>
      </c>
      <c r="G549" s="10">
        <v>370.93</v>
      </c>
      <c r="H549">
        <v>30</v>
      </c>
      <c r="I549" s="51" t="str">
        <f>_xlfn.XLOOKUP(Q3_2025[[#This Row],[Artikelnr]],Artikel_prijzen[Artnr],Artikel_prijzen[Groep],"")</f>
        <v/>
      </c>
      <c r="J549" s="10" t="str">
        <f>_xlfn.XLOOKUP(Q3_2025[[#This Row],[Artikelnr]],Artikel_prijzen[Artnr],Artikel_prijzen[Prijs 2025],"")</f>
        <v/>
      </c>
      <c r="K549" t="str">
        <f>IF(Q3_2025[[#This Row],[Artikelprijs]]&lt;&gt;"",IF(Q3_2025[[#This Row],[Stuksprijs]]=Q3_2025[[#This Row],[Artikelprijs]],"Prijs gelijk","Prijs wijkt af"),"")</f>
        <v/>
      </c>
      <c r="L549" t="str">
        <f>IF(Q3_2025[[#This Row],[Relatiekorting percentage]]=0,
    "Nvt",
    IF(Q3_2025[[#This Row],[Brutobedrag 2]] &lt; Q3_2025[[#This Row],[Bruto - Rel.korting]],
        "Nee",
        "Ja"))</f>
        <v>Ja</v>
      </c>
      <c r="M549" s="10">
        <f>IF(Q3_2025[[#This Row],[Artikelprijs]]&lt;&gt;"",Q3_2025[[#This Row],[Artikelprijs]],Q3_2025[[#This Row],[Stuksprijs]])</f>
        <v>52.99</v>
      </c>
      <c r="N549" s="10">
        <f>Q3_2025[[#This Row],[Besteld]]*Q3_2025[[#This Row],[Prijs 2]]</f>
        <v>529.9</v>
      </c>
      <c r="O549" s="10">
        <f>IF(Q3_2025[[#This Row],[Brutobedrag 2]]&lt;Q3_2025[[#This Row],[Bruto - Rel.korting]],Q3_2025[[#This Row],[Brutobedrag 2]],Q3_2025[[#This Row],[Brutobedrag 2]]*(100-Q3_2025[[#This Row],[Relatiekorting percentage]])/100)</f>
        <v>370.93</v>
      </c>
      <c r="R549" s="3"/>
      <c r="W549"/>
      <c r="AB549"/>
    </row>
    <row r="550" spans="1:28" x14ac:dyDescent="0.3">
      <c r="A550" t="s">
        <v>763</v>
      </c>
      <c r="B550">
        <v>1002030</v>
      </c>
      <c r="C550" t="s">
        <v>573</v>
      </c>
      <c r="D550">
        <v>8</v>
      </c>
      <c r="E550" s="10">
        <v>38.99</v>
      </c>
      <c r="F550" s="10">
        <v>311.92</v>
      </c>
      <c r="G550" s="10">
        <v>218.34</v>
      </c>
      <c r="H550">
        <v>30</v>
      </c>
      <c r="I550" s="51" t="str">
        <f>_xlfn.XLOOKUP(Q3_2025[[#This Row],[Artikelnr]],Artikel_prijzen[Artnr],Artikel_prijzen[Groep],"")</f>
        <v/>
      </c>
      <c r="J550" s="10" t="str">
        <f>_xlfn.XLOOKUP(Q3_2025[[#This Row],[Artikelnr]],Artikel_prijzen[Artnr],Artikel_prijzen[Prijs 2025],"")</f>
        <v/>
      </c>
      <c r="K550" t="str">
        <f>IF(Q3_2025[[#This Row],[Artikelprijs]]&lt;&gt;"",IF(Q3_2025[[#This Row],[Stuksprijs]]=Q3_2025[[#This Row],[Artikelprijs]],"Prijs gelijk","Prijs wijkt af"),"")</f>
        <v/>
      </c>
      <c r="L550" t="str">
        <f>IF(Q3_2025[[#This Row],[Relatiekorting percentage]]=0,
    "Nvt",
    IF(Q3_2025[[#This Row],[Brutobedrag 2]] &lt; Q3_2025[[#This Row],[Bruto - Rel.korting]],
        "Nee",
        "Ja"))</f>
        <v>Ja</v>
      </c>
      <c r="M550" s="10">
        <f>IF(Q3_2025[[#This Row],[Artikelprijs]]&lt;&gt;"",Q3_2025[[#This Row],[Artikelprijs]],Q3_2025[[#This Row],[Stuksprijs]])</f>
        <v>38.99</v>
      </c>
      <c r="N550" s="10">
        <f>Q3_2025[[#This Row],[Besteld]]*Q3_2025[[#This Row],[Prijs 2]]</f>
        <v>311.92</v>
      </c>
      <c r="O550" s="10">
        <f>IF(Q3_2025[[#This Row],[Brutobedrag 2]]&lt;Q3_2025[[#This Row],[Bruto - Rel.korting]],Q3_2025[[#This Row],[Brutobedrag 2]],Q3_2025[[#This Row],[Brutobedrag 2]]*(100-Q3_2025[[#This Row],[Relatiekorting percentage]])/100)</f>
        <v>218.34400000000002</v>
      </c>
      <c r="R550" s="3"/>
      <c r="W550"/>
      <c r="AB550"/>
    </row>
    <row r="551" spans="1:28" x14ac:dyDescent="0.3">
      <c r="A551" t="s">
        <v>763</v>
      </c>
      <c r="B551">
        <v>1009001</v>
      </c>
      <c r="C551" t="s">
        <v>355</v>
      </c>
      <c r="D551">
        <v>1</v>
      </c>
      <c r="E551" s="10">
        <v>24.73</v>
      </c>
      <c r="F551" s="10">
        <v>24.73</v>
      </c>
      <c r="G551" s="10">
        <v>17.309999999999999</v>
      </c>
      <c r="H551">
        <v>30</v>
      </c>
      <c r="I551" s="51" t="str">
        <f>_xlfn.XLOOKUP(Q3_2025[[#This Row],[Artikelnr]],Artikel_prijzen[Artnr],Artikel_prijzen[Groep],"")</f>
        <v/>
      </c>
      <c r="J551" s="10" t="str">
        <f>_xlfn.XLOOKUP(Q3_2025[[#This Row],[Artikelnr]],Artikel_prijzen[Artnr],Artikel_prijzen[Prijs 2025],"")</f>
        <v/>
      </c>
      <c r="K551" t="str">
        <f>IF(Q3_2025[[#This Row],[Artikelprijs]]&lt;&gt;"",IF(Q3_2025[[#This Row],[Stuksprijs]]=Q3_2025[[#This Row],[Artikelprijs]],"Prijs gelijk","Prijs wijkt af"),"")</f>
        <v/>
      </c>
      <c r="L551" t="str">
        <f>IF(Q3_2025[[#This Row],[Relatiekorting percentage]]=0,
    "Nvt",
    IF(Q3_2025[[#This Row],[Brutobedrag 2]] &lt; Q3_2025[[#This Row],[Bruto - Rel.korting]],
        "Nee",
        "Ja"))</f>
        <v>Ja</v>
      </c>
      <c r="M551" s="10">
        <f>IF(Q3_2025[[#This Row],[Artikelprijs]]&lt;&gt;"",Q3_2025[[#This Row],[Artikelprijs]],Q3_2025[[#This Row],[Stuksprijs]])</f>
        <v>24.73</v>
      </c>
      <c r="N551" s="10">
        <f>Q3_2025[[#This Row],[Besteld]]*Q3_2025[[#This Row],[Prijs 2]]</f>
        <v>24.73</v>
      </c>
      <c r="O551" s="10">
        <f>IF(Q3_2025[[#This Row],[Brutobedrag 2]]&lt;Q3_2025[[#This Row],[Bruto - Rel.korting]],Q3_2025[[#This Row],[Brutobedrag 2]],Q3_2025[[#This Row],[Brutobedrag 2]]*(100-Q3_2025[[#This Row],[Relatiekorting percentage]])/100)</f>
        <v>17.311</v>
      </c>
      <c r="R551" s="3"/>
      <c r="W551"/>
      <c r="AB551"/>
    </row>
    <row r="552" spans="1:28" x14ac:dyDescent="0.3">
      <c r="A552" t="s">
        <v>763</v>
      </c>
      <c r="B552">
        <v>2004051</v>
      </c>
      <c r="C552" t="s">
        <v>255</v>
      </c>
      <c r="D552">
        <v>2</v>
      </c>
      <c r="E552" s="10">
        <v>16.54</v>
      </c>
      <c r="F552" s="10">
        <v>33.08</v>
      </c>
      <c r="G552" s="10">
        <v>23.16</v>
      </c>
      <c r="H552">
        <v>30</v>
      </c>
      <c r="I552" s="51" t="str">
        <f>_xlfn.XLOOKUP(Q3_2025[[#This Row],[Artikelnr]],Artikel_prijzen[Artnr],Artikel_prijzen[Groep],"")</f>
        <v/>
      </c>
      <c r="J552" s="10" t="str">
        <f>_xlfn.XLOOKUP(Q3_2025[[#This Row],[Artikelnr]],Artikel_prijzen[Artnr],Artikel_prijzen[Prijs 2025],"")</f>
        <v/>
      </c>
      <c r="K552" t="str">
        <f>IF(Q3_2025[[#This Row],[Artikelprijs]]&lt;&gt;"",IF(Q3_2025[[#This Row],[Stuksprijs]]=Q3_2025[[#This Row],[Artikelprijs]],"Prijs gelijk","Prijs wijkt af"),"")</f>
        <v/>
      </c>
      <c r="L552" t="str">
        <f>IF(Q3_2025[[#This Row],[Relatiekorting percentage]]=0,
    "Nvt",
    IF(Q3_2025[[#This Row],[Brutobedrag 2]] &lt; Q3_2025[[#This Row],[Bruto - Rel.korting]],
        "Nee",
        "Ja"))</f>
        <v>Ja</v>
      </c>
      <c r="M552" s="10">
        <f>IF(Q3_2025[[#This Row],[Artikelprijs]]&lt;&gt;"",Q3_2025[[#This Row],[Artikelprijs]],Q3_2025[[#This Row],[Stuksprijs]])</f>
        <v>16.54</v>
      </c>
      <c r="N552" s="10">
        <f>Q3_2025[[#This Row],[Besteld]]*Q3_2025[[#This Row],[Prijs 2]]</f>
        <v>33.08</v>
      </c>
      <c r="O552" s="10">
        <f>IF(Q3_2025[[#This Row],[Brutobedrag 2]]&lt;Q3_2025[[#This Row],[Bruto - Rel.korting]],Q3_2025[[#This Row],[Brutobedrag 2]],Q3_2025[[#This Row],[Brutobedrag 2]]*(100-Q3_2025[[#This Row],[Relatiekorting percentage]])/100)</f>
        <v>23.155999999999999</v>
      </c>
      <c r="R552" s="3"/>
      <c r="W552"/>
      <c r="AB552"/>
    </row>
    <row r="553" spans="1:28" x14ac:dyDescent="0.3">
      <c r="A553" t="s">
        <v>763</v>
      </c>
      <c r="B553">
        <v>5030228</v>
      </c>
      <c r="C553" t="s">
        <v>113</v>
      </c>
      <c r="D553">
        <v>2</v>
      </c>
      <c r="E553" s="10">
        <v>236.9</v>
      </c>
      <c r="F553" s="10">
        <v>473.8</v>
      </c>
      <c r="G553" s="10">
        <v>473.8</v>
      </c>
      <c r="H553">
        <v>0</v>
      </c>
      <c r="I553" s="51" t="str">
        <f>_xlfn.XLOOKUP(Q3_2025[[#This Row],[Artikelnr]],Artikel_prijzen[Artnr],Artikel_prijzen[Groep],"")</f>
        <v>Rigging</v>
      </c>
      <c r="J553" s="10">
        <f>_xlfn.XLOOKUP(Q3_2025[[#This Row],[Artikelnr]],Artikel_prijzen[Artnr],Artikel_prijzen[Prijs 2025],"")</f>
        <v>230</v>
      </c>
      <c r="K553" t="str">
        <f>IF(Q3_2025[[#This Row],[Artikelprijs]]&lt;&gt;"",IF(Q3_2025[[#This Row],[Stuksprijs]]=Q3_2025[[#This Row],[Artikelprijs]],"Prijs gelijk","Prijs wijkt af"),"")</f>
        <v>Prijs wijkt af</v>
      </c>
      <c r="L553" t="str">
        <f>IF(Q3_2025[[#This Row],[Relatiekorting percentage]]=0,
    "Nvt",
    IF(Q3_2025[[#This Row],[Brutobedrag 2]] &lt; Q3_2025[[#This Row],[Bruto - Rel.korting]],
        "Nee",
        "Ja"))</f>
        <v>Nvt</v>
      </c>
      <c r="M553" s="10">
        <f>IF(Q3_2025[[#This Row],[Artikelprijs]]&lt;&gt;"",Q3_2025[[#This Row],[Artikelprijs]],Q3_2025[[#This Row],[Stuksprijs]])</f>
        <v>230</v>
      </c>
      <c r="N553" s="10">
        <f>Q3_2025[[#This Row],[Besteld]]*Q3_2025[[#This Row],[Prijs 2]]</f>
        <v>460</v>
      </c>
      <c r="O553" s="10">
        <f>IF(Q3_2025[[#This Row],[Brutobedrag 2]]&lt;Q3_2025[[#This Row],[Bruto - Rel.korting]],Q3_2025[[#This Row],[Brutobedrag 2]],Q3_2025[[#This Row],[Brutobedrag 2]]*(100-Q3_2025[[#This Row],[Relatiekorting percentage]])/100)</f>
        <v>460</v>
      </c>
      <c r="R553" s="3"/>
      <c r="W553"/>
      <c r="AB553"/>
    </row>
    <row r="554" spans="1:28" x14ac:dyDescent="0.3">
      <c r="A554" t="s">
        <v>763</v>
      </c>
      <c r="B554">
        <v>5031052</v>
      </c>
      <c r="C554" t="s">
        <v>12</v>
      </c>
      <c r="D554">
        <v>1</v>
      </c>
      <c r="E554" s="10">
        <v>88.07</v>
      </c>
      <c r="F554" s="10">
        <v>88.07</v>
      </c>
      <c r="G554" s="10">
        <v>70.459999999999994</v>
      </c>
      <c r="H554">
        <v>20</v>
      </c>
      <c r="I554" s="51" t="str">
        <f>_xlfn.XLOOKUP(Q3_2025[[#This Row],[Artikelnr]],Artikel_prijzen[Artnr],Artikel_prijzen[Groep],"")</f>
        <v/>
      </c>
      <c r="J554" s="10" t="str">
        <f>_xlfn.XLOOKUP(Q3_2025[[#This Row],[Artikelnr]],Artikel_prijzen[Artnr],Artikel_prijzen[Prijs 2025],"")</f>
        <v/>
      </c>
      <c r="K554" t="str">
        <f>IF(Q3_2025[[#This Row],[Artikelprijs]]&lt;&gt;"",IF(Q3_2025[[#This Row],[Stuksprijs]]=Q3_2025[[#This Row],[Artikelprijs]],"Prijs gelijk","Prijs wijkt af"),"")</f>
        <v/>
      </c>
      <c r="L554" t="str">
        <f>IF(Q3_2025[[#This Row],[Relatiekorting percentage]]=0,
    "Nvt",
    IF(Q3_2025[[#This Row],[Brutobedrag 2]] &lt; Q3_2025[[#This Row],[Bruto - Rel.korting]],
        "Nee",
        "Ja"))</f>
        <v>Ja</v>
      </c>
      <c r="M554" s="10">
        <f>IF(Q3_2025[[#This Row],[Artikelprijs]]&lt;&gt;"",Q3_2025[[#This Row],[Artikelprijs]],Q3_2025[[#This Row],[Stuksprijs]])</f>
        <v>88.07</v>
      </c>
      <c r="N554" s="10">
        <f>Q3_2025[[#This Row],[Besteld]]*Q3_2025[[#This Row],[Prijs 2]]</f>
        <v>88.07</v>
      </c>
      <c r="O554" s="10">
        <f>IF(Q3_2025[[#This Row],[Brutobedrag 2]]&lt;Q3_2025[[#This Row],[Bruto - Rel.korting]],Q3_2025[[#This Row],[Brutobedrag 2]],Q3_2025[[#This Row],[Brutobedrag 2]]*(100-Q3_2025[[#This Row],[Relatiekorting percentage]])/100)</f>
        <v>70.455999999999989</v>
      </c>
      <c r="R554" s="3"/>
      <c r="W554"/>
      <c r="AB554"/>
    </row>
    <row r="555" spans="1:28" x14ac:dyDescent="0.3">
      <c r="A555" t="s">
        <v>763</v>
      </c>
      <c r="B555">
        <v>5031053</v>
      </c>
      <c r="C555" t="s">
        <v>10</v>
      </c>
      <c r="D555">
        <v>1</v>
      </c>
      <c r="E555" s="10">
        <v>113.3</v>
      </c>
      <c r="F555" s="10">
        <v>113.3</v>
      </c>
      <c r="G555" s="10">
        <v>90.64</v>
      </c>
      <c r="H555">
        <v>20</v>
      </c>
      <c r="I555" s="51" t="str">
        <f>_xlfn.XLOOKUP(Q3_2025[[#This Row],[Artikelnr]],Artikel_prijzen[Artnr],Artikel_prijzen[Groep],"")</f>
        <v/>
      </c>
      <c r="J555" s="10" t="str">
        <f>_xlfn.XLOOKUP(Q3_2025[[#This Row],[Artikelnr]],Artikel_prijzen[Artnr],Artikel_prijzen[Prijs 2025],"")</f>
        <v/>
      </c>
      <c r="K555" t="str">
        <f>IF(Q3_2025[[#This Row],[Artikelprijs]]&lt;&gt;"",IF(Q3_2025[[#This Row],[Stuksprijs]]=Q3_2025[[#This Row],[Artikelprijs]],"Prijs gelijk","Prijs wijkt af"),"")</f>
        <v/>
      </c>
      <c r="L555" t="str">
        <f>IF(Q3_2025[[#This Row],[Relatiekorting percentage]]=0,
    "Nvt",
    IF(Q3_2025[[#This Row],[Brutobedrag 2]] &lt; Q3_2025[[#This Row],[Bruto - Rel.korting]],
        "Nee",
        "Ja"))</f>
        <v>Ja</v>
      </c>
      <c r="M555" s="10">
        <f>IF(Q3_2025[[#This Row],[Artikelprijs]]&lt;&gt;"",Q3_2025[[#This Row],[Artikelprijs]],Q3_2025[[#This Row],[Stuksprijs]])</f>
        <v>113.3</v>
      </c>
      <c r="N555" s="10">
        <f>Q3_2025[[#This Row],[Besteld]]*Q3_2025[[#This Row],[Prijs 2]]</f>
        <v>113.3</v>
      </c>
      <c r="O555" s="10">
        <f>IF(Q3_2025[[#This Row],[Brutobedrag 2]]&lt;Q3_2025[[#This Row],[Bruto - Rel.korting]],Q3_2025[[#This Row],[Brutobedrag 2]],Q3_2025[[#This Row],[Brutobedrag 2]]*(100-Q3_2025[[#This Row],[Relatiekorting percentage]])/100)</f>
        <v>90.64</v>
      </c>
      <c r="R555" s="3"/>
      <c r="W555"/>
      <c r="AB555"/>
    </row>
    <row r="556" spans="1:28" x14ac:dyDescent="0.3">
      <c r="A556" t="s">
        <v>763</v>
      </c>
      <c r="B556">
        <v>1007051</v>
      </c>
      <c r="C556" t="s">
        <v>54</v>
      </c>
      <c r="D556">
        <v>5</v>
      </c>
      <c r="E556" s="10">
        <v>88.57</v>
      </c>
      <c r="F556" s="10">
        <v>442.85</v>
      </c>
      <c r="G556" s="10">
        <v>354.28</v>
      </c>
      <c r="H556">
        <v>20</v>
      </c>
      <c r="I556" s="51" t="str">
        <f>_xlfn.XLOOKUP(Q3_2025[[#This Row],[Artikelnr]],Artikel_prijzen[Artnr],Artikel_prijzen[Groep],"")</f>
        <v/>
      </c>
      <c r="J556" s="10" t="str">
        <f>_xlfn.XLOOKUP(Q3_2025[[#This Row],[Artikelnr]],Artikel_prijzen[Artnr],Artikel_prijzen[Prijs 2025],"")</f>
        <v/>
      </c>
      <c r="K556" t="str">
        <f>IF(Q3_2025[[#This Row],[Artikelprijs]]&lt;&gt;"",IF(Q3_2025[[#This Row],[Stuksprijs]]=Q3_2025[[#This Row],[Artikelprijs]],"Prijs gelijk","Prijs wijkt af"),"")</f>
        <v/>
      </c>
      <c r="L556" t="str">
        <f>IF(Q3_2025[[#This Row],[Relatiekorting percentage]]=0,
    "Nvt",
    IF(Q3_2025[[#This Row],[Brutobedrag 2]] &lt; Q3_2025[[#This Row],[Bruto - Rel.korting]],
        "Nee",
        "Ja"))</f>
        <v>Ja</v>
      </c>
      <c r="M556" s="10">
        <f>IF(Q3_2025[[#This Row],[Artikelprijs]]&lt;&gt;"",Q3_2025[[#This Row],[Artikelprijs]],Q3_2025[[#This Row],[Stuksprijs]])</f>
        <v>88.57</v>
      </c>
      <c r="N556" s="10">
        <f>Q3_2025[[#This Row],[Besteld]]*Q3_2025[[#This Row],[Prijs 2]]</f>
        <v>442.84999999999997</v>
      </c>
      <c r="O556" s="10">
        <f>IF(Q3_2025[[#This Row],[Brutobedrag 2]]&lt;Q3_2025[[#This Row],[Bruto - Rel.korting]],Q3_2025[[#This Row],[Brutobedrag 2]],Q3_2025[[#This Row],[Brutobedrag 2]]*(100-Q3_2025[[#This Row],[Relatiekorting percentage]])/100)</f>
        <v>354.28</v>
      </c>
      <c r="R556" s="3"/>
      <c r="W556"/>
      <c r="AB556"/>
    </row>
    <row r="557" spans="1:28" x14ac:dyDescent="0.3">
      <c r="A557" t="s">
        <v>763</v>
      </c>
      <c r="B557">
        <v>5030228</v>
      </c>
      <c r="C557" t="s">
        <v>113</v>
      </c>
      <c r="D557">
        <v>2</v>
      </c>
      <c r="E557" s="10">
        <v>236.9</v>
      </c>
      <c r="F557" s="10">
        <v>473.8</v>
      </c>
      <c r="G557" s="10">
        <v>473.8</v>
      </c>
      <c r="H557">
        <v>0</v>
      </c>
      <c r="I557" s="51" t="str">
        <f>_xlfn.XLOOKUP(Q3_2025[[#This Row],[Artikelnr]],Artikel_prijzen[Artnr],Artikel_prijzen[Groep],"")</f>
        <v>Rigging</v>
      </c>
      <c r="J557" s="10">
        <f>_xlfn.XLOOKUP(Q3_2025[[#This Row],[Artikelnr]],Artikel_prijzen[Artnr],Artikel_prijzen[Prijs 2025],"")</f>
        <v>230</v>
      </c>
      <c r="K557" t="str">
        <f>IF(Q3_2025[[#This Row],[Artikelprijs]]&lt;&gt;"",IF(Q3_2025[[#This Row],[Stuksprijs]]=Q3_2025[[#This Row],[Artikelprijs]],"Prijs gelijk","Prijs wijkt af"),"")</f>
        <v>Prijs wijkt af</v>
      </c>
      <c r="L557" t="str">
        <f>IF(Q3_2025[[#This Row],[Relatiekorting percentage]]=0,
    "Nvt",
    IF(Q3_2025[[#This Row],[Brutobedrag 2]] &lt; Q3_2025[[#This Row],[Bruto - Rel.korting]],
        "Nee",
        "Ja"))</f>
        <v>Nvt</v>
      </c>
      <c r="M557" s="10">
        <f>IF(Q3_2025[[#This Row],[Artikelprijs]]&lt;&gt;"",Q3_2025[[#This Row],[Artikelprijs]],Q3_2025[[#This Row],[Stuksprijs]])</f>
        <v>230</v>
      </c>
      <c r="N557" s="10">
        <f>Q3_2025[[#This Row],[Besteld]]*Q3_2025[[#This Row],[Prijs 2]]</f>
        <v>460</v>
      </c>
      <c r="O557" s="10">
        <f>IF(Q3_2025[[#This Row],[Brutobedrag 2]]&lt;Q3_2025[[#This Row],[Bruto - Rel.korting]],Q3_2025[[#This Row],[Brutobedrag 2]],Q3_2025[[#This Row],[Brutobedrag 2]]*(100-Q3_2025[[#This Row],[Relatiekorting percentage]])/100)</f>
        <v>460</v>
      </c>
      <c r="R557" s="3"/>
      <c r="W557"/>
      <c r="AB557"/>
    </row>
    <row r="558" spans="1:28" x14ac:dyDescent="0.3">
      <c r="A558" t="s">
        <v>763</v>
      </c>
      <c r="B558">
        <v>5031053</v>
      </c>
      <c r="C558" t="s">
        <v>10</v>
      </c>
      <c r="D558">
        <v>6</v>
      </c>
      <c r="E558" s="10">
        <v>113.3</v>
      </c>
      <c r="F558" s="10">
        <v>679.8</v>
      </c>
      <c r="G558" s="10">
        <v>543.84</v>
      </c>
      <c r="H558">
        <v>20</v>
      </c>
      <c r="I558" s="51" t="str">
        <f>_xlfn.XLOOKUP(Q3_2025[[#This Row],[Artikelnr]],Artikel_prijzen[Artnr],Artikel_prijzen[Groep],"")</f>
        <v/>
      </c>
      <c r="J558" s="10" t="str">
        <f>_xlfn.XLOOKUP(Q3_2025[[#This Row],[Artikelnr]],Artikel_prijzen[Artnr],Artikel_prijzen[Prijs 2025],"")</f>
        <v/>
      </c>
      <c r="K558" t="str">
        <f>IF(Q3_2025[[#This Row],[Artikelprijs]]&lt;&gt;"",IF(Q3_2025[[#This Row],[Stuksprijs]]=Q3_2025[[#This Row],[Artikelprijs]],"Prijs gelijk","Prijs wijkt af"),"")</f>
        <v/>
      </c>
      <c r="L558" t="str">
        <f>IF(Q3_2025[[#This Row],[Relatiekorting percentage]]=0,
    "Nvt",
    IF(Q3_2025[[#This Row],[Brutobedrag 2]] &lt; Q3_2025[[#This Row],[Bruto - Rel.korting]],
        "Nee",
        "Ja"))</f>
        <v>Ja</v>
      </c>
      <c r="M558" s="10">
        <f>IF(Q3_2025[[#This Row],[Artikelprijs]]&lt;&gt;"",Q3_2025[[#This Row],[Artikelprijs]],Q3_2025[[#This Row],[Stuksprijs]])</f>
        <v>113.3</v>
      </c>
      <c r="N558" s="10">
        <f>Q3_2025[[#This Row],[Besteld]]*Q3_2025[[#This Row],[Prijs 2]]</f>
        <v>679.8</v>
      </c>
      <c r="O558" s="10">
        <f>IF(Q3_2025[[#This Row],[Brutobedrag 2]]&lt;Q3_2025[[#This Row],[Bruto - Rel.korting]],Q3_2025[[#This Row],[Brutobedrag 2]],Q3_2025[[#This Row],[Brutobedrag 2]]*(100-Q3_2025[[#This Row],[Relatiekorting percentage]])/100)</f>
        <v>543.84</v>
      </c>
      <c r="R558" s="3"/>
      <c r="W558"/>
      <c r="AB558"/>
    </row>
    <row r="559" spans="1:28" x14ac:dyDescent="0.3">
      <c r="A559" t="s">
        <v>763</v>
      </c>
      <c r="B559">
        <v>5031051</v>
      </c>
      <c r="C559" t="s">
        <v>25</v>
      </c>
      <c r="D559">
        <v>2</v>
      </c>
      <c r="E559" s="10">
        <v>52.79</v>
      </c>
      <c r="F559" s="10">
        <v>105.58</v>
      </c>
      <c r="G559" s="10">
        <v>84.46</v>
      </c>
      <c r="H559">
        <v>20</v>
      </c>
      <c r="I559" s="51" t="str">
        <f>_xlfn.XLOOKUP(Q3_2025[[#This Row],[Artikelnr]],Artikel_prijzen[Artnr],Artikel_prijzen[Groep],"")</f>
        <v/>
      </c>
      <c r="J559" s="10" t="str">
        <f>_xlfn.XLOOKUP(Q3_2025[[#This Row],[Artikelnr]],Artikel_prijzen[Artnr],Artikel_prijzen[Prijs 2025],"")</f>
        <v/>
      </c>
      <c r="K559" t="str">
        <f>IF(Q3_2025[[#This Row],[Artikelprijs]]&lt;&gt;"",IF(Q3_2025[[#This Row],[Stuksprijs]]=Q3_2025[[#This Row],[Artikelprijs]],"Prijs gelijk","Prijs wijkt af"),"")</f>
        <v/>
      </c>
      <c r="L559" t="str">
        <f>IF(Q3_2025[[#This Row],[Relatiekorting percentage]]=0,
    "Nvt",
    IF(Q3_2025[[#This Row],[Brutobedrag 2]] &lt; Q3_2025[[#This Row],[Bruto - Rel.korting]],
        "Nee",
        "Ja"))</f>
        <v>Ja</v>
      </c>
      <c r="M559" s="10">
        <f>IF(Q3_2025[[#This Row],[Artikelprijs]]&lt;&gt;"",Q3_2025[[#This Row],[Artikelprijs]],Q3_2025[[#This Row],[Stuksprijs]])</f>
        <v>52.79</v>
      </c>
      <c r="N559" s="10">
        <f>Q3_2025[[#This Row],[Besteld]]*Q3_2025[[#This Row],[Prijs 2]]</f>
        <v>105.58</v>
      </c>
      <c r="O559" s="10">
        <f>IF(Q3_2025[[#This Row],[Brutobedrag 2]]&lt;Q3_2025[[#This Row],[Bruto - Rel.korting]],Q3_2025[[#This Row],[Brutobedrag 2]],Q3_2025[[#This Row],[Brutobedrag 2]]*(100-Q3_2025[[#This Row],[Relatiekorting percentage]])/100)</f>
        <v>84.463999999999999</v>
      </c>
      <c r="R559" s="3"/>
      <c r="W559"/>
      <c r="AB559"/>
    </row>
    <row r="560" spans="1:28" x14ac:dyDescent="0.3">
      <c r="A560" t="s">
        <v>763</v>
      </c>
      <c r="B560">
        <v>5031056</v>
      </c>
      <c r="C560" t="s">
        <v>15</v>
      </c>
      <c r="D560">
        <v>4</v>
      </c>
      <c r="E560" s="10">
        <v>69.78</v>
      </c>
      <c r="F560" s="10">
        <v>279.12</v>
      </c>
      <c r="G560" s="10">
        <v>223.3</v>
      </c>
      <c r="H560">
        <v>20</v>
      </c>
      <c r="I560" s="51" t="str">
        <f>_xlfn.XLOOKUP(Q3_2025[[#This Row],[Artikelnr]],Artikel_prijzen[Artnr],Artikel_prijzen[Groep],"")</f>
        <v/>
      </c>
      <c r="J560" s="10" t="str">
        <f>_xlfn.XLOOKUP(Q3_2025[[#This Row],[Artikelnr]],Artikel_prijzen[Artnr],Artikel_prijzen[Prijs 2025],"")</f>
        <v/>
      </c>
      <c r="K560" t="str">
        <f>IF(Q3_2025[[#This Row],[Artikelprijs]]&lt;&gt;"",IF(Q3_2025[[#This Row],[Stuksprijs]]=Q3_2025[[#This Row],[Artikelprijs]],"Prijs gelijk","Prijs wijkt af"),"")</f>
        <v/>
      </c>
      <c r="L560" t="str">
        <f>IF(Q3_2025[[#This Row],[Relatiekorting percentage]]=0,
    "Nvt",
    IF(Q3_2025[[#This Row],[Brutobedrag 2]] &lt; Q3_2025[[#This Row],[Bruto - Rel.korting]],
        "Nee",
        "Ja"))</f>
        <v>Ja</v>
      </c>
      <c r="M560" s="10">
        <f>IF(Q3_2025[[#This Row],[Artikelprijs]]&lt;&gt;"",Q3_2025[[#This Row],[Artikelprijs]],Q3_2025[[#This Row],[Stuksprijs]])</f>
        <v>69.78</v>
      </c>
      <c r="N560" s="10">
        <f>Q3_2025[[#This Row],[Besteld]]*Q3_2025[[#This Row],[Prijs 2]]</f>
        <v>279.12</v>
      </c>
      <c r="O560" s="10">
        <f>IF(Q3_2025[[#This Row],[Brutobedrag 2]]&lt;Q3_2025[[#This Row],[Bruto - Rel.korting]],Q3_2025[[#This Row],[Brutobedrag 2]],Q3_2025[[#This Row],[Brutobedrag 2]]*(100-Q3_2025[[#This Row],[Relatiekorting percentage]])/100)</f>
        <v>223.29599999999999</v>
      </c>
      <c r="R560" s="3"/>
      <c r="W560"/>
      <c r="AB560"/>
    </row>
    <row r="561" spans="1:28" x14ac:dyDescent="0.3">
      <c r="A561" t="s">
        <v>763</v>
      </c>
      <c r="B561">
        <v>1002060</v>
      </c>
      <c r="C561" t="s">
        <v>338</v>
      </c>
      <c r="D561">
        <v>6</v>
      </c>
      <c r="E561" s="10">
        <v>38.99</v>
      </c>
      <c r="F561" s="10">
        <v>233.94</v>
      </c>
      <c r="G561" s="10">
        <v>187.15</v>
      </c>
      <c r="H561">
        <v>20</v>
      </c>
      <c r="I561" s="51" t="str">
        <f>_xlfn.XLOOKUP(Q3_2025[[#This Row],[Artikelnr]],Artikel_prijzen[Artnr],Artikel_prijzen[Groep],"")</f>
        <v/>
      </c>
      <c r="J561" s="10" t="str">
        <f>_xlfn.XLOOKUP(Q3_2025[[#This Row],[Artikelnr]],Artikel_prijzen[Artnr],Artikel_prijzen[Prijs 2025],"")</f>
        <v/>
      </c>
      <c r="K561" t="str">
        <f>IF(Q3_2025[[#This Row],[Artikelprijs]]&lt;&gt;"",IF(Q3_2025[[#This Row],[Stuksprijs]]=Q3_2025[[#This Row],[Artikelprijs]],"Prijs gelijk","Prijs wijkt af"),"")</f>
        <v/>
      </c>
      <c r="L561" t="str">
        <f>IF(Q3_2025[[#This Row],[Relatiekorting percentage]]=0,
    "Nvt",
    IF(Q3_2025[[#This Row],[Brutobedrag 2]] &lt; Q3_2025[[#This Row],[Bruto - Rel.korting]],
        "Nee",
        "Ja"))</f>
        <v>Ja</v>
      </c>
      <c r="M561" s="10">
        <f>IF(Q3_2025[[#This Row],[Artikelprijs]]&lt;&gt;"",Q3_2025[[#This Row],[Artikelprijs]],Q3_2025[[#This Row],[Stuksprijs]])</f>
        <v>38.99</v>
      </c>
      <c r="N561" s="10">
        <f>Q3_2025[[#This Row],[Besteld]]*Q3_2025[[#This Row],[Prijs 2]]</f>
        <v>233.94</v>
      </c>
      <c r="O561" s="10">
        <f>IF(Q3_2025[[#This Row],[Brutobedrag 2]]&lt;Q3_2025[[#This Row],[Bruto - Rel.korting]],Q3_2025[[#This Row],[Brutobedrag 2]],Q3_2025[[#This Row],[Brutobedrag 2]]*(100-Q3_2025[[#This Row],[Relatiekorting percentage]])/100)</f>
        <v>187.15200000000002</v>
      </c>
      <c r="R561" s="3"/>
      <c r="W561"/>
      <c r="AB561"/>
    </row>
    <row r="562" spans="1:28" x14ac:dyDescent="0.3">
      <c r="A562" t="s">
        <v>763</v>
      </c>
      <c r="B562">
        <v>5031053</v>
      </c>
      <c r="C562" t="s">
        <v>10</v>
      </c>
      <c r="D562">
        <v>2</v>
      </c>
      <c r="E562" s="10">
        <v>113.3</v>
      </c>
      <c r="F562" s="10">
        <v>226.6</v>
      </c>
      <c r="G562" s="10">
        <v>203.94</v>
      </c>
      <c r="H562">
        <v>10</v>
      </c>
      <c r="I562" s="51" t="str">
        <f>_xlfn.XLOOKUP(Q3_2025[[#This Row],[Artikelnr]],Artikel_prijzen[Artnr],Artikel_prijzen[Groep],"")</f>
        <v/>
      </c>
      <c r="J562" s="10" t="str">
        <f>_xlfn.XLOOKUP(Q3_2025[[#This Row],[Artikelnr]],Artikel_prijzen[Artnr],Artikel_prijzen[Prijs 2025],"")</f>
        <v/>
      </c>
      <c r="K562" t="str">
        <f>IF(Q3_2025[[#This Row],[Artikelprijs]]&lt;&gt;"",IF(Q3_2025[[#This Row],[Stuksprijs]]=Q3_2025[[#This Row],[Artikelprijs]],"Prijs gelijk","Prijs wijkt af"),"")</f>
        <v/>
      </c>
      <c r="L562" t="str">
        <f>IF(Q3_2025[[#This Row],[Relatiekorting percentage]]=0,
    "Nvt",
    IF(Q3_2025[[#This Row],[Brutobedrag 2]] &lt; Q3_2025[[#This Row],[Bruto - Rel.korting]],
        "Nee",
        "Ja"))</f>
        <v>Ja</v>
      </c>
      <c r="M562" s="10">
        <f>IF(Q3_2025[[#This Row],[Artikelprijs]]&lt;&gt;"",Q3_2025[[#This Row],[Artikelprijs]],Q3_2025[[#This Row],[Stuksprijs]])</f>
        <v>113.3</v>
      </c>
      <c r="N562" s="10">
        <f>Q3_2025[[#This Row],[Besteld]]*Q3_2025[[#This Row],[Prijs 2]]</f>
        <v>226.6</v>
      </c>
      <c r="O562" s="10">
        <f>IF(Q3_2025[[#This Row],[Brutobedrag 2]]&lt;Q3_2025[[#This Row],[Bruto - Rel.korting]],Q3_2025[[#This Row],[Brutobedrag 2]],Q3_2025[[#This Row],[Brutobedrag 2]]*(100-Q3_2025[[#This Row],[Relatiekorting percentage]])/100)</f>
        <v>203.94</v>
      </c>
      <c r="R562" s="3"/>
      <c r="W562"/>
      <c r="AB562"/>
    </row>
    <row r="563" spans="1:28" x14ac:dyDescent="0.3">
      <c r="A563" t="s">
        <v>763</v>
      </c>
      <c r="B563">
        <v>5031052</v>
      </c>
      <c r="C563" t="s">
        <v>12</v>
      </c>
      <c r="D563">
        <v>2</v>
      </c>
      <c r="E563" s="10">
        <v>88.07</v>
      </c>
      <c r="F563" s="10">
        <v>176.14</v>
      </c>
      <c r="G563" s="10">
        <v>158.53</v>
      </c>
      <c r="H563">
        <v>10</v>
      </c>
      <c r="I563" s="51" t="str">
        <f>_xlfn.XLOOKUP(Q3_2025[[#This Row],[Artikelnr]],Artikel_prijzen[Artnr],Artikel_prijzen[Groep],"")</f>
        <v/>
      </c>
      <c r="J563" s="10" t="str">
        <f>_xlfn.XLOOKUP(Q3_2025[[#This Row],[Artikelnr]],Artikel_prijzen[Artnr],Artikel_prijzen[Prijs 2025],"")</f>
        <v/>
      </c>
      <c r="K563" t="str">
        <f>IF(Q3_2025[[#This Row],[Artikelprijs]]&lt;&gt;"",IF(Q3_2025[[#This Row],[Stuksprijs]]=Q3_2025[[#This Row],[Artikelprijs]],"Prijs gelijk","Prijs wijkt af"),"")</f>
        <v/>
      </c>
      <c r="L563" t="str">
        <f>IF(Q3_2025[[#This Row],[Relatiekorting percentage]]=0,
    "Nvt",
    IF(Q3_2025[[#This Row],[Brutobedrag 2]] &lt; Q3_2025[[#This Row],[Bruto - Rel.korting]],
        "Nee",
        "Ja"))</f>
        <v>Ja</v>
      </c>
      <c r="M563" s="10">
        <f>IF(Q3_2025[[#This Row],[Artikelprijs]]&lt;&gt;"",Q3_2025[[#This Row],[Artikelprijs]],Q3_2025[[#This Row],[Stuksprijs]])</f>
        <v>88.07</v>
      </c>
      <c r="N563" s="10">
        <f>Q3_2025[[#This Row],[Besteld]]*Q3_2025[[#This Row],[Prijs 2]]</f>
        <v>176.14</v>
      </c>
      <c r="O563" s="10">
        <f>IF(Q3_2025[[#This Row],[Brutobedrag 2]]&lt;Q3_2025[[#This Row],[Bruto - Rel.korting]],Q3_2025[[#This Row],[Brutobedrag 2]],Q3_2025[[#This Row],[Brutobedrag 2]]*(100-Q3_2025[[#This Row],[Relatiekorting percentage]])/100)</f>
        <v>158.52599999999998</v>
      </c>
      <c r="R563" s="3"/>
      <c r="W563"/>
      <c r="AB563"/>
    </row>
    <row r="564" spans="1:28" x14ac:dyDescent="0.3">
      <c r="A564" t="s">
        <v>763</v>
      </c>
      <c r="B564">
        <v>5031049</v>
      </c>
      <c r="C564" t="s">
        <v>14</v>
      </c>
      <c r="D564">
        <v>2</v>
      </c>
      <c r="E564" s="10">
        <v>35.020000000000003</v>
      </c>
      <c r="F564" s="10">
        <v>70.040000000000006</v>
      </c>
      <c r="G564" s="10">
        <v>63.04</v>
      </c>
      <c r="H564">
        <v>10</v>
      </c>
      <c r="I564" s="51" t="str">
        <f>_xlfn.XLOOKUP(Q3_2025[[#This Row],[Artikelnr]],Artikel_prijzen[Artnr],Artikel_prijzen[Groep],"")</f>
        <v/>
      </c>
      <c r="J564" s="10" t="str">
        <f>_xlfn.XLOOKUP(Q3_2025[[#This Row],[Artikelnr]],Artikel_prijzen[Artnr],Artikel_prijzen[Prijs 2025],"")</f>
        <v/>
      </c>
      <c r="K564" t="str">
        <f>IF(Q3_2025[[#This Row],[Artikelprijs]]&lt;&gt;"",IF(Q3_2025[[#This Row],[Stuksprijs]]=Q3_2025[[#This Row],[Artikelprijs]],"Prijs gelijk","Prijs wijkt af"),"")</f>
        <v/>
      </c>
      <c r="L564" t="str">
        <f>IF(Q3_2025[[#This Row],[Relatiekorting percentage]]=0,
    "Nvt",
    IF(Q3_2025[[#This Row],[Brutobedrag 2]] &lt; Q3_2025[[#This Row],[Bruto - Rel.korting]],
        "Nee",
        "Ja"))</f>
        <v>Ja</v>
      </c>
      <c r="M564" s="10">
        <f>IF(Q3_2025[[#This Row],[Artikelprijs]]&lt;&gt;"",Q3_2025[[#This Row],[Artikelprijs]],Q3_2025[[#This Row],[Stuksprijs]])</f>
        <v>35.020000000000003</v>
      </c>
      <c r="N564" s="10">
        <f>Q3_2025[[#This Row],[Besteld]]*Q3_2025[[#This Row],[Prijs 2]]</f>
        <v>70.040000000000006</v>
      </c>
      <c r="O564" s="10">
        <f>IF(Q3_2025[[#This Row],[Brutobedrag 2]]&lt;Q3_2025[[#This Row],[Bruto - Rel.korting]],Q3_2025[[#This Row],[Brutobedrag 2]],Q3_2025[[#This Row],[Brutobedrag 2]]*(100-Q3_2025[[#This Row],[Relatiekorting percentage]])/100)</f>
        <v>63.036000000000001</v>
      </c>
      <c r="R564" s="3"/>
      <c r="W564"/>
      <c r="AB564"/>
    </row>
    <row r="565" spans="1:28" x14ac:dyDescent="0.3">
      <c r="A565" t="s">
        <v>763</v>
      </c>
      <c r="B565">
        <v>5031056</v>
      </c>
      <c r="C565" t="s">
        <v>15</v>
      </c>
      <c r="D565">
        <v>4</v>
      </c>
      <c r="E565" s="10">
        <v>69.78</v>
      </c>
      <c r="F565" s="10">
        <v>279.12</v>
      </c>
      <c r="G565" s="10">
        <v>251.21</v>
      </c>
      <c r="H565">
        <v>10</v>
      </c>
      <c r="I565" s="51" t="str">
        <f>_xlfn.XLOOKUP(Q3_2025[[#This Row],[Artikelnr]],Artikel_prijzen[Artnr],Artikel_prijzen[Groep],"")</f>
        <v/>
      </c>
      <c r="J565" s="10" t="str">
        <f>_xlfn.XLOOKUP(Q3_2025[[#This Row],[Artikelnr]],Artikel_prijzen[Artnr],Artikel_prijzen[Prijs 2025],"")</f>
        <v/>
      </c>
      <c r="K565" t="str">
        <f>IF(Q3_2025[[#This Row],[Artikelprijs]]&lt;&gt;"",IF(Q3_2025[[#This Row],[Stuksprijs]]=Q3_2025[[#This Row],[Artikelprijs]],"Prijs gelijk","Prijs wijkt af"),"")</f>
        <v/>
      </c>
      <c r="L565" t="str">
        <f>IF(Q3_2025[[#This Row],[Relatiekorting percentage]]=0,
    "Nvt",
    IF(Q3_2025[[#This Row],[Brutobedrag 2]] &lt; Q3_2025[[#This Row],[Bruto - Rel.korting]],
        "Nee",
        "Ja"))</f>
        <v>Ja</v>
      </c>
      <c r="M565" s="10">
        <f>IF(Q3_2025[[#This Row],[Artikelprijs]]&lt;&gt;"",Q3_2025[[#This Row],[Artikelprijs]],Q3_2025[[#This Row],[Stuksprijs]])</f>
        <v>69.78</v>
      </c>
      <c r="N565" s="10">
        <f>Q3_2025[[#This Row],[Besteld]]*Q3_2025[[#This Row],[Prijs 2]]</f>
        <v>279.12</v>
      </c>
      <c r="O565" s="10">
        <f>IF(Q3_2025[[#This Row],[Brutobedrag 2]]&lt;Q3_2025[[#This Row],[Bruto - Rel.korting]],Q3_2025[[#This Row],[Brutobedrag 2]],Q3_2025[[#This Row],[Brutobedrag 2]]*(100-Q3_2025[[#This Row],[Relatiekorting percentage]])/100)</f>
        <v>251.208</v>
      </c>
      <c r="R565" s="3"/>
      <c r="W565"/>
      <c r="AB565"/>
    </row>
    <row r="566" spans="1:28" x14ac:dyDescent="0.3">
      <c r="A566" t="s">
        <v>763</v>
      </c>
      <c r="B566">
        <v>5030228</v>
      </c>
      <c r="C566" t="s">
        <v>113</v>
      </c>
      <c r="D566">
        <v>2</v>
      </c>
      <c r="E566" s="10">
        <v>236.9</v>
      </c>
      <c r="F566" s="10">
        <v>473.8</v>
      </c>
      <c r="G566" s="10">
        <v>473.8</v>
      </c>
      <c r="H566">
        <v>0</v>
      </c>
      <c r="I566" s="51" t="str">
        <f>_xlfn.XLOOKUP(Q3_2025[[#This Row],[Artikelnr]],Artikel_prijzen[Artnr],Artikel_prijzen[Groep],"")</f>
        <v>Rigging</v>
      </c>
      <c r="J566" s="10">
        <f>_xlfn.XLOOKUP(Q3_2025[[#This Row],[Artikelnr]],Artikel_prijzen[Artnr],Artikel_prijzen[Prijs 2025],"")</f>
        <v>230</v>
      </c>
      <c r="K566" t="str">
        <f>IF(Q3_2025[[#This Row],[Artikelprijs]]&lt;&gt;"",IF(Q3_2025[[#This Row],[Stuksprijs]]=Q3_2025[[#This Row],[Artikelprijs]],"Prijs gelijk","Prijs wijkt af"),"")</f>
        <v>Prijs wijkt af</v>
      </c>
      <c r="L566" t="str">
        <f>IF(Q3_2025[[#This Row],[Relatiekorting percentage]]=0,
    "Nvt",
    IF(Q3_2025[[#This Row],[Brutobedrag 2]] &lt; Q3_2025[[#This Row],[Bruto - Rel.korting]],
        "Nee",
        "Ja"))</f>
        <v>Nvt</v>
      </c>
      <c r="M566" s="10">
        <f>IF(Q3_2025[[#This Row],[Artikelprijs]]&lt;&gt;"",Q3_2025[[#This Row],[Artikelprijs]],Q3_2025[[#This Row],[Stuksprijs]])</f>
        <v>230</v>
      </c>
      <c r="N566" s="10">
        <f>Q3_2025[[#This Row],[Besteld]]*Q3_2025[[#This Row],[Prijs 2]]</f>
        <v>460</v>
      </c>
      <c r="O566" s="10">
        <f>IF(Q3_2025[[#This Row],[Brutobedrag 2]]&lt;Q3_2025[[#This Row],[Bruto - Rel.korting]],Q3_2025[[#This Row],[Brutobedrag 2]],Q3_2025[[#This Row],[Brutobedrag 2]]*(100-Q3_2025[[#This Row],[Relatiekorting percentage]])/100)</f>
        <v>460</v>
      </c>
      <c r="R566" s="3"/>
      <c r="W566"/>
      <c r="AB566"/>
    </row>
    <row r="567" spans="1:28" x14ac:dyDescent="0.3">
      <c r="A567" t="s">
        <v>763</v>
      </c>
      <c r="B567">
        <v>5030232</v>
      </c>
      <c r="C567" t="s">
        <v>116</v>
      </c>
      <c r="D567">
        <v>1</v>
      </c>
      <c r="E567" s="10">
        <v>144.19999999999999</v>
      </c>
      <c r="F567" s="10">
        <v>144.19999999999999</v>
      </c>
      <c r="G567" s="10">
        <v>144.19999999999999</v>
      </c>
      <c r="H567">
        <v>0</v>
      </c>
      <c r="I567" s="51" t="str">
        <f>_xlfn.XLOOKUP(Q3_2025[[#This Row],[Artikelnr]],Artikel_prijzen[Artnr],Artikel_prijzen[Groep],"")</f>
        <v>Rigging</v>
      </c>
      <c r="J567" s="10">
        <f>_xlfn.XLOOKUP(Q3_2025[[#This Row],[Artikelnr]],Artikel_prijzen[Artnr],Artikel_prijzen[Prijs 2025],"")</f>
        <v>140</v>
      </c>
      <c r="K567" t="str">
        <f>IF(Q3_2025[[#This Row],[Artikelprijs]]&lt;&gt;"",IF(Q3_2025[[#This Row],[Stuksprijs]]=Q3_2025[[#This Row],[Artikelprijs]],"Prijs gelijk","Prijs wijkt af"),"")</f>
        <v>Prijs wijkt af</v>
      </c>
      <c r="L567" t="str">
        <f>IF(Q3_2025[[#This Row],[Relatiekorting percentage]]=0,
    "Nvt",
    IF(Q3_2025[[#This Row],[Brutobedrag 2]] &lt; Q3_2025[[#This Row],[Bruto - Rel.korting]],
        "Nee",
        "Ja"))</f>
        <v>Nvt</v>
      </c>
      <c r="M567" s="10">
        <f>IF(Q3_2025[[#This Row],[Artikelprijs]]&lt;&gt;"",Q3_2025[[#This Row],[Artikelprijs]],Q3_2025[[#This Row],[Stuksprijs]])</f>
        <v>140</v>
      </c>
      <c r="N567" s="10">
        <f>Q3_2025[[#This Row],[Besteld]]*Q3_2025[[#This Row],[Prijs 2]]</f>
        <v>140</v>
      </c>
      <c r="O567" s="10">
        <f>IF(Q3_2025[[#This Row],[Brutobedrag 2]]&lt;Q3_2025[[#This Row],[Bruto - Rel.korting]],Q3_2025[[#This Row],[Brutobedrag 2]],Q3_2025[[#This Row],[Brutobedrag 2]]*(100-Q3_2025[[#This Row],[Relatiekorting percentage]])/100)</f>
        <v>140</v>
      </c>
      <c r="R567" s="3"/>
      <c r="W567"/>
      <c r="AB567"/>
    </row>
    <row r="568" spans="1:28" x14ac:dyDescent="0.3">
      <c r="A568" t="s">
        <v>763</v>
      </c>
      <c r="B568">
        <v>5031008</v>
      </c>
      <c r="C568" t="s">
        <v>142</v>
      </c>
      <c r="D568">
        <v>1</v>
      </c>
      <c r="E568" s="10">
        <v>59.74</v>
      </c>
      <c r="F568" s="10">
        <v>59.74</v>
      </c>
      <c r="G568" s="10">
        <v>59.74</v>
      </c>
      <c r="H568">
        <v>0</v>
      </c>
      <c r="I568" s="51" t="str">
        <f>_xlfn.XLOOKUP(Q3_2025[[#This Row],[Artikelnr]],Artikel_prijzen[Artnr],Artikel_prijzen[Groep],"")</f>
        <v/>
      </c>
      <c r="J568" s="10" t="str">
        <f>_xlfn.XLOOKUP(Q3_2025[[#This Row],[Artikelnr]],Artikel_prijzen[Artnr],Artikel_prijzen[Prijs 2025],"")</f>
        <v/>
      </c>
      <c r="K568" t="str">
        <f>IF(Q3_2025[[#This Row],[Artikelprijs]]&lt;&gt;"",IF(Q3_2025[[#This Row],[Stuksprijs]]=Q3_2025[[#This Row],[Artikelprijs]],"Prijs gelijk","Prijs wijkt af"),"")</f>
        <v/>
      </c>
      <c r="L568" t="str">
        <f>IF(Q3_2025[[#This Row],[Relatiekorting percentage]]=0,
    "Nvt",
    IF(Q3_2025[[#This Row],[Brutobedrag 2]] &lt; Q3_2025[[#This Row],[Bruto - Rel.korting]],
        "Nee",
        "Ja"))</f>
        <v>Nvt</v>
      </c>
      <c r="M568" s="10">
        <f>IF(Q3_2025[[#This Row],[Artikelprijs]]&lt;&gt;"",Q3_2025[[#This Row],[Artikelprijs]],Q3_2025[[#This Row],[Stuksprijs]])</f>
        <v>59.74</v>
      </c>
      <c r="N568" s="10">
        <f>Q3_2025[[#This Row],[Besteld]]*Q3_2025[[#This Row],[Prijs 2]]</f>
        <v>59.74</v>
      </c>
      <c r="O568" s="10">
        <f>IF(Q3_2025[[#This Row],[Brutobedrag 2]]&lt;Q3_2025[[#This Row],[Bruto - Rel.korting]],Q3_2025[[#This Row],[Brutobedrag 2]],Q3_2025[[#This Row],[Brutobedrag 2]]*(100-Q3_2025[[#This Row],[Relatiekorting percentage]])/100)</f>
        <v>59.74</v>
      </c>
      <c r="R568" s="3"/>
      <c r="W568"/>
      <c r="AB568"/>
    </row>
    <row r="569" spans="1:28" x14ac:dyDescent="0.3">
      <c r="A569" t="s">
        <v>763</v>
      </c>
      <c r="B569">
        <v>5031009</v>
      </c>
      <c r="C569" t="s">
        <v>141</v>
      </c>
      <c r="D569">
        <v>1</v>
      </c>
      <c r="E569" s="10">
        <v>89.61</v>
      </c>
      <c r="F569" s="10">
        <v>89.61</v>
      </c>
      <c r="G569" s="10">
        <v>89.61</v>
      </c>
      <c r="H569">
        <v>0</v>
      </c>
      <c r="I569" s="51" t="str">
        <f>_xlfn.XLOOKUP(Q3_2025[[#This Row],[Artikelnr]],Artikel_prijzen[Artnr],Artikel_prijzen[Groep],"")</f>
        <v/>
      </c>
      <c r="J569" s="10" t="str">
        <f>_xlfn.XLOOKUP(Q3_2025[[#This Row],[Artikelnr]],Artikel_prijzen[Artnr],Artikel_prijzen[Prijs 2025],"")</f>
        <v/>
      </c>
      <c r="K569" t="str">
        <f>IF(Q3_2025[[#This Row],[Artikelprijs]]&lt;&gt;"",IF(Q3_2025[[#This Row],[Stuksprijs]]=Q3_2025[[#This Row],[Artikelprijs]],"Prijs gelijk","Prijs wijkt af"),"")</f>
        <v/>
      </c>
      <c r="L569" t="str">
        <f>IF(Q3_2025[[#This Row],[Relatiekorting percentage]]=0,
    "Nvt",
    IF(Q3_2025[[#This Row],[Brutobedrag 2]] &lt; Q3_2025[[#This Row],[Bruto - Rel.korting]],
        "Nee",
        "Ja"))</f>
        <v>Nvt</v>
      </c>
      <c r="M569" s="10">
        <f>IF(Q3_2025[[#This Row],[Artikelprijs]]&lt;&gt;"",Q3_2025[[#This Row],[Artikelprijs]],Q3_2025[[#This Row],[Stuksprijs]])</f>
        <v>89.61</v>
      </c>
      <c r="N569" s="10">
        <f>Q3_2025[[#This Row],[Besteld]]*Q3_2025[[#This Row],[Prijs 2]]</f>
        <v>89.61</v>
      </c>
      <c r="O569" s="10">
        <f>IF(Q3_2025[[#This Row],[Brutobedrag 2]]&lt;Q3_2025[[#This Row],[Bruto - Rel.korting]],Q3_2025[[#This Row],[Brutobedrag 2]],Q3_2025[[#This Row],[Brutobedrag 2]]*(100-Q3_2025[[#This Row],[Relatiekorting percentage]])/100)</f>
        <v>89.61</v>
      </c>
      <c r="R569" s="3"/>
      <c r="W569"/>
      <c r="AB569"/>
    </row>
    <row r="570" spans="1:28" x14ac:dyDescent="0.3">
      <c r="A570" t="s">
        <v>763</v>
      </c>
      <c r="B570">
        <v>1005014</v>
      </c>
      <c r="C570" t="s">
        <v>312</v>
      </c>
      <c r="D570">
        <v>3</v>
      </c>
      <c r="E570" s="10">
        <v>43.16</v>
      </c>
      <c r="F570" s="10">
        <v>129.47999999999999</v>
      </c>
      <c r="G570" s="10">
        <v>129.47999999999999</v>
      </c>
      <c r="H570">
        <v>0</v>
      </c>
      <c r="I570" s="51" t="str">
        <f>_xlfn.XLOOKUP(Q3_2025[[#This Row],[Artikelnr]],Artikel_prijzen[Artnr],Artikel_prijzen[Groep],"")</f>
        <v/>
      </c>
      <c r="J570" s="10" t="str">
        <f>_xlfn.XLOOKUP(Q3_2025[[#This Row],[Artikelnr]],Artikel_prijzen[Artnr],Artikel_prijzen[Prijs 2025],"")</f>
        <v/>
      </c>
      <c r="K570" t="str">
        <f>IF(Q3_2025[[#This Row],[Artikelprijs]]&lt;&gt;"",IF(Q3_2025[[#This Row],[Stuksprijs]]=Q3_2025[[#This Row],[Artikelprijs]],"Prijs gelijk","Prijs wijkt af"),"")</f>
        <v/>
      </c>
      <c r="L570" t="str">
        <f>IF(Q3_2025[[#This Row],[Relatiekorting percentage]]=0,
    "Nvt",
    IF(Q3_2025[[#This Row],[Brutobedrag 2]] &lt; Q3_2025[[#This Row],[Bruto - Rel.korting]],
        "Nee",
        "Ja"))</f>
        <v>Nvt</v>
      </c>
      <c r="M570" s="10">
        <f>IF(Q3_2025[[#This Row],[Artikelprijs]]&lt;&gt;"",Q3_2025[[#This Row],[Artikelprijs]],Q3_2025[[#This Row],[Stuksprijs]])</f>
        <v>43.16</v>
      </c>
      <c r="N570" s="10">
        <f>Q3_2025[[#This Row],[Besteld]]*Q3_2025[[#This Row],[Prijs 2]]</f>
        <v>129.47999999999999</v>
      </c>
      <c r="O570" s="10">
        <f>IF(Q3_2025[[#This Row],[Brutobedrag 2]]&lt;Q3_2025[[#This Row],[Bruto - Rel.korting]],Q3_2025[[#This Row],[Brutobedrag 2]],Q3_2025[[#This Row],[Brutobedrag 2]]*(100-Q3_2025[[#This Row],[Relatiekorting percentage]])/100)</f>
        <v>129.47999999999999</v>
      </c>
      <c r="R570" s="3"/>
      <c r="W570"/>
      <c r="AB570"/>
    </row>
    <row r="571" spans="1:28" x14ac:dyDescent="0.3">
      <c r="A571" t="s">
        <v>763</v>
      </c>
      <c r="B571">
        <v>1002060</v>
      </c>
      <c r="C571" t="s">
        <v>338</v>
      </c>
      <c r="D571">
        <v>2</v>
      </c>
      <c r="E571" s="10">
        <v>38.99</v>
      </c>
      <c r="F571" s="10">
        <v>77.98</v>
      </c>
      <c r="G571" s="10">
        <v>77.98</v>
      </c>
      <c r="H571">
        <v>0</v>
      </c>
      <c r="I571" s="51" t="str">
        <f>_xlfn.XLOOKUP(Q3_2025[[#This Row],[Artikelnr]],Artikel_prijzen[Artnr],Artikel_prijzen[Groep],"")</f>
        <v/>
      </c>
      <c r="J571" s="10" t="str">
        <f>_xlfn.XLOOKUP(Q3_2025[[#This Row],[Artikelnr]],Artikel_prijzen[Artnr],Artikel_prijzen[Prijs 2025],"")</f>
        <v/>
      </c>
      <c r="K571" t="str">
        <f>IF(Q3_2025[[#This Row],[Artikelprijs]]&lt;&gt;"",IF(Q3_2025[[#This Row],[Stuksprijs]]=Q3_2025[[#This Row],[Artikelprijs]],"Prijs gelijk","Prijs wijkt af"),"")</f>
        <v/>
      </c>
      <c r="L571" t="str">
        <f>IF(Q3_2025[[#This Row],[Relatiekorting percentage]]=0,
    "Nvt",
    IF(Q3_2025[[#This Row],[Brutobedrag 2]] &lt; Q3_2025[[#This Row],[Bruto - Rel.korting]],
        "Nee",
        "Ja"))</f>
        <v>Nvt</v>
      </c>
      <c r="M571" s="10">
        <f>IF(Q3_2025[[#This Row],[Artikelprijs]]&lt;&gt;"",Q3_2025[[#This Row],[Artikelprijs]],Q3_2025[[#This Row],[Stuksprijs]])</f>
        <v>38.99</v>
      </c>
      <c r="N571" s="10">
        <f>Q3_2025[[#This Row],[Besteld]]*Q3_2025[[#This Row],[Prijs 2]]</f>
        <v>77.98</v>
      </c>
      <c r="O571" s="10">
        <f>IF(Q3_2025[[#This Row],[Brutobedrag 2]]&lt;Q3_2025[[#This Row],[Bruto - Rel.korting]],Q3_2025[[#This Row],[Brutobedrag 2]],Q3_2025[[#This Row],[Brutobedrag 2]]*(100-Q3_2025[[#This Row],[Relatiekorting percentage]])/100)</f>
        <v>77.98</v>
      </c>
      <c r="R571" s="3"/>
      <c r="W571"/>
      <c r="AB571"/>
    </row>
    <row r="572" spans="1:28" x14ac:dyDescent="0.3">
      <c r="A572" t="s">
        <v>763</v>
      </c>
      <c r="B572">
        <v>5022030</v>
      </c>
      <c r="C572" t="s">
        <v>500</v>
      </c>
      <c r="D572">
        <v>1</v>
      </c>
      <c r="E572" s="10">
        <v>560.49</v>
      </c>
      <c r="F572" s="10">
        <v>560.49</v>
      </c>
      <c r="G572" s="10">
        <v>448.39</v>
      </c>
      <c r="H572">
        <v>20</v>
      </c>
      <c r="I572" s="51" t="str">
        <f>_xlfn.XLOOKUP(Q3_2025[[#This Row],[Artikelnr]],Artikel_prijzen[Artnr],Artikel_prijzen[Groep],"")</f>
        <v>Elektra</v>
      </c>
      <c r="J572" s="10">
        <f>_xlfn.XLOOKUP(Q3_2025[[#This Row],[Artikelnr]],Artikel_prijzen[Artnr],Artikel_prijzen[Prijs 2025],"")</f>
        <v>386.25</v>
      </c>
      <c r="K572" t="str">
        <f>IF(Q3_2025[[#This Row],[Artikelprijs]]&lt;&gt;"",IF(Q3_2025[[#This Row],[Stuksprijs]]=Q3_2025[[#This Row],[Artikelprijs]],"Prijs gelijk","Prijs wijkt af"),"")</f>
        <v>Prijs wijkt af</v>
      </c>
      <c r="L572" t="str">
        <f>IF(Q3_2025[[#This Row],[Relatiekorting percentage]]=0,
    "Nvt",
    IF(Q3_2025[[#This Row],[Brutobedrag 2]] &lt; Q3_2025[[#This Row],[Bruto - Rel.korting]],
        "Nee",
        "Ja"))</f>
        <v>Nee</v>
      </c>
      <c r="M572" s="10">
        <f>IF(Q3_2025[[#This Row],[Artikelprijs]]&lt;&gt;"",Q3_2025[[#This Row],[Artikelprijs]],Q3_2025[[#This Row],[Stuksprijs]])</f>
        <v>386.25</v>
      </c>
      <c r="N572" s="10">
        <f>Q3_2025[[#This Row],[Besteld]]*Q3_2025[[#This Row],[Prijs 2]]</f>
        <v>386.25</v>
      </c>
      <c r="O572" s="10">
        <f>IF(Q3_2025[[#This Row],[Brutobedrag 2]]&lt;Q3_2025[[#This Row],[Bruto - Rel.korting]],Q3_2025[[#This Row],[Brutobedrag 2]],Q3_2025[[#This Row],[Brutobedrag 2]]*(100-Q3_2025[[#This Row],[Relatiekorting percentage]])/100)</f>
        <v>386.25</v>
      </c>
      <c r="R572" s="3"/>
      <c r="W572"/>
      <c r="AB572"/>
    </row>
    <row r="573" spans="1:28" x14ac:dyDescent="0.3">
      <c r="A573" t="s">
        <v>763</v>
      </c>
      <c r="B573">
        <v>5030229</v>
      </c>
      <c r="C573" t="s">
        <v>18</v>
      </c>
      <c r="D573">
        <v>10</v>
      </c>
      <c r="E573" s="10">
        <v>303.85000000000002</v>
      </c>
      <c r="F573" s="10">
        <v>3038.5</v>
      </c>
      <c r="G573" s="10">
        <v>2126.9499999999998</v>
      </c>
      <c r="H573">
        <v>30</v>
      </c>
      <c r="I573" s="51" t="str">
        <f>_xlfn.XLOOKUP(Q3_2025[[#This Row],[Artikelnr]],Artikel_prijzen[Artnr],Artikel_prijzen[Groep],"")</f>
        <v>Rigging</v>
      </c>
      <c r="J573" s="10">
        <f>_xlfn.XLOOKUP(Q3_2025[[#This Row],[Artikelnr]],Artikel_prijzen[Artnr],Artikel_prijzen[Prijs 2025],"")</f>
        <v>295</v>
      </c>
      <c r="K573" t="str">
        <f>IF(Q3_2025[[#This Row],[Artikelprijs]]&lt;&gt;"",IF(Q3_2025[[#This Row],[Stuksprijs]]=Q3_2025[[#This Row],[Artikelprijs]],"Prijs gelijk","Prijs wijkt af"),"")</f>
        <v>Prijs wijkt af</v>
      </c>
      <c r="L573" t="str">
        <f>IF(Q3_2025[[#This Row],[Relatiekorting percentage]]=0,
    "Nvt",
    IF(Q3_2025[[#This Row],[Brutobedrag 2]] &lt; Q3_2025[[#This Row],[Bruto - Rel.korting]],
        "Nee",
        "Ja"))</f>
        <v>Ja</v>
      </c>
      <c r="M573" s="10">
        <f>IF(Q3_2025[[#This Row],[Artikelprijs]]&lt;&gt;"",Q3_2025[[#This Row],[Artikelprijs]],Q3_2025[[#This Row],[Stuksprijs]])</f>
        <v>295</v>
      </c>
      <c r="N573" s="10">
        <f>Q3_2025[[#This Row],[Besteld]]*Q3_2025[[#This Row],[Prijs 2]]</f>
        <v>2950</v>
      </c>
      <c r="O573" s="10">
        <f>IF(Q3_2025[[#This Row],[Brutobedrag 2]]&lt;Q3_2025[[#This Row],[Bruto - Rel.korting]],Q3_2025[[#This Row],[Brutobedrag 2]],Q3_2025[[#This Row],[Brutobedrag 2]]*(100-Q3_2025[[#This Row],[Relatiekorting percentage]])/100)</f>
        <v>2065</v>
      </c>
      <c r="R573" s="3"/>
      <c r="W573"/>
      <c r="AB573"/>
    </row>
    <row r="574" spans="1:28" x14ac:dyDescent="0.3">
      <c r="A574" t="s">
        <v>763</v>
      </c>
      <c r="B574">
        <v>5030232</v>
      </c>
      <c r="C574" t="s">
        <v>116</v>
      </c>
      <c r="D574">
        <v>1</v>
      </c>
      <c r="E574" s="10">
        <v>144.19999999999999</v>
      </c>
      <c r="F574" s="10">
        <v>144.19999999999999</v>
      </c>
      <c r="G574" s="10">
        <v>100.94</v>
      </c>
      <c r="H574">
        <v>30</v>
      </c>
      <c r="I574" s="51" t="str">
        <f>_xlfn.XLOOKUP(Q3_2025[[#This Row],[Artikelnr]],Artikel_prijzen[Artnr],Artikel_prijzen[Groep],"")</f>
        <v>Rigging</v>
      </c>
      <c r="J574" s="10">
        <f>_xlfn.XLOOKUP(Q3_2025[[#This Row],[Artikelnr]],Artikel_prijzen[Artnr],Artikel_prijzen[Prijs 2025],"")</f>
        <v>140</v>
      </c>
      <c r="K574" t="str">
        <f>IF(Q3_2025[[#This Row],[Artikelprijs]]&lt;&gt;"",IF(Q3_2025[[#This Row],[Stuksprijs]]=Q3_2025[[#This Row],[Artikelprijs]],"Prijs gelijk","Prijs wijkt af"),"")</f>
        <v>Prijs wijkt af</v>
      </c>
      <c r="L574" t="str">
        <f>IF(Q3_2025[[#This Row],[Relatiekorting percentage]]=0,
    "Nvt",
    IF(Q3_2025[[#This Row],[Brutobedrag 2]] &lt; Q3_2025[[#This Row],[Bruto - Rel.korting]],
        "Nee",
        "Ja"))</f>
        <v>Ja</v>
      </c>
      <c r="M574" s="10">
        <f>IF(Q3_2025[[#This Row],[Artikelprijs]]&lt;&gt;"",Q3_2025[[#This Row],[Artikelprijs]],Q3_2025[[#This Row],[Stuksprijs]])</f>
        <v>140</v>
      </c>
      <c r="N574" s="10">
        <f>Q3_2025[[#This Row],[Besteld]]*Q3_2025[[#This Row],[Prijs 2]]</f>
        <v>140</v>
      </c>
      <c r="O574" s="10">
        <f>IF(Q3_2025[[#This Row],[Brutobedrag 2]]&lt;Q3_2025[[#This Row],[Bruto - Rel.korting]],Q3_2025[[#This Row],[Brutobedrag 2]],Q3_2025[[#This Row],[Brutobedrag 2]]*(100-Q3_2025[[#This Row],[Relatiekorting percentage]])/100)</f>
        <v>98</v>
      </c>
      <c r="R574" s="3"/>
      <c r="W574"/>
      <c r="AB574"/>
    </row>
    <row r="575" spans="1:28" x14ac:dyDescent="0.3">
      <c r="A575" t="s">
        <v>763</v>
      </c>
      <c r="B575">
        <v>5030234</v>
      </c>
      <c r="C575" t="s">
        <v>155</v>
      </c>
      <c r="D575">
        <v>1</v>
      </c>
      <c r="E575" s="10">
        <v>180.25</v>
      </c>
      <c r="F575" s="10">
        <v>180.25</v>
      </c>
      <c r="G575" s="10">
        <v>126.17</v>
      </c>
      <c r="H575">
        <v>30</v>
      </c>
      <c r="I575" s="51" t="str">
        <f>_xlfn.XLOOKUP(Q3_2025[[#This Row],[Artikelnr]],Artikel_prijzen[Artnr],Artikel_prijzen[Groep],"")</f>
        <v>Rigging</v>
      </c>
      <c r="J575" s="10">
        <f>_xlfn.XLOOKUP(Q3_2025[[#This Row],[Artikelnr]],Artikel_prijzen[Artnr],Artikel_prijzen[Prijs 2025],"")</f>
        <v>175</v>
      </c>
      <c r="K575" t="str">
        <f>IF(Q3_2025[[#This Row],[Artikelprijs]]&lt;&gt;"",IF(Q3_2025[[#This Row],[Stuksprijs]]=Q3_2025[[#This Row],[Artikelprijs]],"Prijs gelijk","Prijs wijkt af"),"")</f>
        <v>Prijs wijkt af</v>
      </c>
      <c r="L575" t="str">
        <f>IF(Q3_2025[[#This Row],[Relatiekorting percentage]]=0,
    "Nvt",
    IF(Q3_2025[[#This Row],[Brutobedrag 2]] &lt; Q3_2025[[#This Row],[Bruto - Rel.korting]],
        "Nee",
        "Ja"))</f>
        <v>Ja</v>
      </c>
      <c r="M575" s="10">
        <f>IF(Q3_2025[[#This Row],[Artikelprijs]]&lt;&gt;"",Q3_2025[[#This Row],[Artikelprijs]],Q3_2025[[#This Row],[Stuksprijs]])</f>
        <v>175</v>
      </c>
      <c r="N575" s="10">
        <f>Q3_2025[[#This Row],[Besteld]]*Q3_2025[[#This Row],[Prijs 2]]</f>
        <v>175</v>
      </c>
      <c r="O575" s="10">
        <f>IF(Q3_2025[[#This Row],[Brutobedrag 2]]&lt;Q3_2025[[#This Row],[Bruto - Rel.korting]],Q3_2025[[#This Row],[Brutobedrag 2]],Q3_2025[[#This Row],[Brutobedrag 2]]*(100-Q3_2025[[#This Row],[Relatiekorting percentage]])/100)</f>
        <v>122.5</v>
      </c>
      <c r="R575" s="3"/>
      <c r="W575"/>
      <c r="AB575"/>
    </row>
    <row r="576" spans="1:28" x14ac:dyDescent="0.3">
      <c r="A576" t="s">
        <v>763</v>
      </c>
      <c r="B576">
        <v>5031052</v>
      </c>
      <c r="C576" t="s">
        <v>12</v>
      </c>
      <c r="D576">
        <v>1</v>
      </c>
      <c r="E576" s="10">
        <v>88.07</v>
      </c>
      <c r="F576" s="10">
        <v>88.07</v>
      </c>
      <c r="G576" s="10">
        <v>61.65</v>
      </c>
      <c r="H576">
        <v>30</v>
      </c>
      <c r="I576" s="51" t="str">
        <f>_xlfn.XLOOKUP(Q3_2025[[#This Row],[Artikelnr]],Artikel_prijzen[Artnr],Artikel_prijzen[Groep],"")</f>
        <v/>
      </c>
      <c r="J576" s="10" t="str">
        <f>_xlfn.XLOOKUP(Q3_2025[[#This Row],[Artikelnr]],Artikel_prijzen[Artnr],Artikel_prijzen[Prijs 2025],"")</f>
        <v/>
      </c>
      <c r="K576" t="str">
        <f>IF(Q3_2025[[#This Row],[Artikelprijs]]&lt;&gt;"",IF(Q3_2025[[#This Row],[Stuksprijs]]=Q3_2025[[#This Row],[Artikelprijs]],"Prijs gelijk","Prijs wijkt af"),"")</f>
        <v/>
      </c>
      <c r="L576" t="str">
        <f>IF(Q3_2025[[#This Row],[Relatiekorting percentage]]=0,
    "Nvt",
    IF(Q3_2025[[#This Row],[Brutobedrag 2]] &lt; Q3_2025[[#This Row],[Bruto - Rel.korting]],
        "Nee",
        "Ja"))</f>
        <v>Ja</v>
      </c>
      <c r="M576" s="10">
        <f>IF(Q3_2025[[#This Row],[Artikelprijs]]&lt;&gt;"",Q3_2025[[#This Row],[Artikelprijs]],Q3_2025[[#This Row],[Stuksprijs]])</f>
        <v>88.07</v>
      </c>
      <c r="N576" s="10">
        <f>Q3_2025[[#This Row],[Besteld]]*Q3_2025[[#This Row],[Prijs 2]]</f>
        <v>88.07</v>
      </c>
      <c r="O576" s="10">
        <f>IF(Q3_2025[[#This Row],[Brutobedrag 2]]&lt;Q3_2025[[#This Row],[Bruto - Rel.korting]],Q3_2025[[#This Row],[Brutobedrag 2]],Q3_2025[[#This Row],[Brutobedrag 2]]*(100-Q3_2025[[#This Row],[Relatiekorting percentage]])/100)</f>
        <v>61.648999999999994</v>
      </c>
      <c r="R576" s="3"/>
      <c r="W576"/>
      <c r="AB576"/>
    </row>
    <row r="577" spans="1:28" x14ac:dyDescent="0.3">
      <c r="A577" t="s">
        <v>763</v>
      </c>
      <c r="B577">
        <v>5031053</v>
      </c>
      <c r="C577" t="s">
        <v>10</v>
      </c>
      <c r="D577">
        <v>20</v>
      </c>
      <c r="E577" s="10">
        <v>113.3</v>
      </c>
      <c r="F577" s="10">
        <v>2266</v>
      </c>
      <c r="G577" s="10">
        <v>1586.2</v>
      </c>
      <c r="H577">
        <v>30</v>
      </c>
      <c r="I577" s="51" t="str">
        <f>_xlfn.XLOOKUP(Q3_2025[[#This Row],[Artikelnr]],Artikel_prijzen[Artnr],Artikel_prijzen[Groep],"")</f>
        <v/>
      </c>
      <c r="J577" s="10" t="str">
        <f>_xlfn.XLOOKUP(Q3_2025[[#This Row],[Artikelnr]],Artikel_prijzen[Artnr],Artikel_prijzen[Prijs 2025],"")</f>
        <v/>
      </c>
      <c r="K577" t="str">
        <f>IF(Q3_2025[[#This Row],[Artikelprijs]]&lt;&gt;"",IF(Q3_2025[[#This Row],[Stuksprijs]]=Q3_2025[[#This Row],[Artikelprijs]],"Prijs gelijk","Prijs wijkt af"),"")</f>
        <v/>
      </c>
      <c r="L577" t="str">
        <f>IF(Q3_2025[[#This Row],[Relatiekorting percentage]]=0,
    "Nvt",
    IF(Q3_2025[[#This Row],[Brutobedrag 2]] &lt; Q3_2025[[#This Row],[Bruto - Rel.korting]],
        "Nee",
        "Ja"))</f>
        <v>Ja</v>
      </c>
      <c r="M577" s="10">
        <f>IF(Q3_2025[[#This Row],[Artikelprijs]]&lt;&gt;"",Q3_2025[[#This Row],[Artikelprijs]],Q3_2025[[#This Row],[Stuksprijs]])</f>
        <v>113.3</v>
      </c>
      <c r="N577" s="10">
        <f>Q3_2025[[#This Row],[Besteld]]*Q3_2025[[#This Row],[Prijs 2]]</f>
        <v>2266</v>
      </c>
      <c r="O577" s="10">
        <f>IF(Q3_2025[[#This Row],[Brutobedrag 2]]&lt;Q3_2025[[#This Row],[Bruto - Rel.korting]],Q3_2025[[#This Row],[Brutobedrag 2]],Q3_2025[[#This Row],[Brutobedrag 2]]*(100-Q3_2025[[#This Row],[Relatiekorting percentage]])/100)</f>
        <v>1586.2</v>
      </c>
      <c r="R577" s="3"/>
      <c r="W577"/>
      <c r="AB577"/>
    </row>
    <row r="578" spans="1:28" x14ac:dyDescent="0.3">
      <c r="A578" t="s">
        <v>763</v>
      </c>
      <c r="B578">
        <v>5031056</v>
      </c>
      <c r="C578" t="s">
        <v>15</v>
      </c>
      <c r="D578">
        <v>1</v>
      </c>
      <c r="E578" s="10">
        <v>69.78</v>
      </c>
      <c r="F578" s="10">
        <v>69.78</v>
      </c>
      <c r="G578" s="10">
        <v>48.85</v>
      </c>
      <c r="H578">
        <v>30</v>
      </c>
      <c r="I578" s="51" t="str">
        <f>_xlfn.XLOOKUP(Q3_2025[[#This Row],[Artikelnr]],Artikel_prijzen[Artnr],Artikel_prijzen[Groep],"")</f>
        <v/>
      </c>
      <c r="J578" s="10" t="str">
        <f>_xlfn.XLOOKUP(Q3_2025[[#This Row],[Artikelnr]],Artikel_prijzen[Artnr],Artikel_prijzen[Prijs 2025],"")</f>
        <v/>
      </c>
      <c r="K578" t="str">
        <f>IF(Q3_2025[[#This Row],[Artikelprijs]]&lt;&gt;"",IF(Q3_2025[[#This Row],[Stuksprijs]]=Q3_2025[[#This Row],[Artikelprijs]],"Prijs gelijk","Prijs wijkt af"),"")</f>
        <v/>
      </c>
      <c r="L578" t="str">
        <f>IF(Q3_2025[[#This Row],[Relatiekorting percentage]]=0,
    "Nvt",
    IF(Q3_2025[[#This Row],[Brutobedrag 2]] &lt; Q3_2025[[#This Row],[Bruto - Rel.korting]],
        "Nee",
        "Ja"))</f>
        <v>Ja</v>
      </c>
      <c r="M578" s="10">
        <f>IF(Q3_2025[[#This Row],[Artikelprijs]]&lt;&gt;"",Q3_2025[[#This Row],[Artikelprijs]],Q3_2025[[#This Row],[Stuksprijs]])</f>
        <v>69.78</v>
      </c>
      <c r="N578" s="10">
        <f>Q3_2025[[#This Row],[Besteld]]*Q3_2025[[#This Row],[Prijs 2]]</f>
        <v>69.78</v>
      </c>
      <c r="O578" s="10">
        <f>IF(Q3_2025[[#This Row],[Brutobedrag 2]]&lt;Q3_2025[[#This Row],[Bruto - Rel.korting]],Q3_2025[[#This Row],[Brutobedrag 2]],Q3_2025[[#This Row],[Brutobedrag 2]]*(100-Q3_2025[[#This Row],[Relatiekorting percentage]])/100)</f>
        <v>48.846000000000004</v>
      </c>
      <c r="R578" s="3"/>
      <c r="W578"/>
      <c r="AB578"/>
    </row>
    <row r="579" spans="1:28" x14ac:dyDescent="0.3">
      <c r="A579" t="s">
        <v>763</v>
      </c>
      <c r="B579">
        <v>5031059</v>
      </c>
      <c r="C579" t="s">
        <v>17</v>
      </c>
      <c r="D579">
        <v>2</v>
      </c>
      <c r="E579" s="10">
        <v>69.78</v>
      </c>
      <c r="F579" s="10">
        <v>139.56</v>
      </c>
      <c r="G579" s="10">
        <v>97.69</v>
      </c>
      <c r="H579">
        <v>30</v>
      </c>
      <c r="I579" s="51" t="str">
        <f>_xlfn.XLOOKUP(Q3_2025[[#This Row],[Artikelnr]],Artikel_prijzen[Artnr],Artikel_prijzen[Groep],"")</f>
        <v/>
      </c>
      <c r="J579" s="10" t="str">
        <f>_xlfn.XLOOKUP(Q3_2025[[#This Row],[Artikelnr]],Artikel_prijzen[Artnr],Artikel_prijzen[Prijs 2025],"")</f>
        <v/>
      </c>
      <c r="K579" t="str">
        <f>IF(Q3_2025[[#This Row],[Artikelprijs]]&lt;&gt;"",IF(Q3_2025[[#This Row],[Stuksprijs]]=Q3_2025[[#This Row],[Artikelprijs]],"Prijs gelijk","Prijs wijkt af"),"")</f>
        <v/>
      </c>
      <c r="L579" t="str">
        <f>IF(Q3_2025[[#This Row],[Relatiekorting percentage]]=0,
    "Nvt",
    IF(Q3_2025[[#This Row],[Brutobedrag 2]] &lt; Q3_2025[[#This Row],[Bruto - Rel.korting]],
        "Nee",
        "Ja"))</f>
        <v>Ja</v>
      </c>
      <c r="M579" s="10">
        <f>IF(Q3_2025[[#This Row],[Artikelprijs]]&lt;&gt;"",Q3_2025[[#This Row],[Artikelprijs]],Q3_2025[[#This Row],[Stuksprijs]])</f>
        <v>69.78</v>
      </c>
      <c r="N579" s="10">
        <f>Q3_2025[[#This Row],[Besteld]]*Q3_2025[[#This Row],[Prijs 2]]</f>
        <v>139.56</v>
      </c>
      <c r="O579" s="10">
        <f>IF(Q3_2025[[#This Row],[Brutobedrag 2]]&lt;Q3_2025[[#This Row],[Bruto - Rel.korting]],Q3_2025[[#This Row],[Brutobedrag 2]],Q3_2025[[#This Row],[Brutobedrag 2]]*(100-Q3_2025[[#This Row],[Relatiekorting percentage]])/100)</f>
        <v>97.692000000000007</v>
      </c>
      <c r="R579" s="3"/>
      <c r="W579"/>
      <c r="AB579"/>
    </row>
    <row r="580" spans="1:28" x14ac:dyDescent="0.3">
      <c r="A580" t="s">
        <v>763</v>
      </c>
      <c r="B580">
        <v>1007051</v>
      </c>
      <c r="C580" t="s">
        <v>54</v>
      </c>
      <c r="D580">
        <v>30</v>
      </c>
      <c r="E580" s="10">
        <v>85.99</v>
      </c>
      <c r="F580" s="10">
        <v>2579.6999999999998</v>
      </c>
      <c r="G580" s="10">
        <v>1934.77</v>
      </c>
      <c r="H580">
        <v>25</v>
      </c>
      <c r="I580" s="51" t="str">
        <f>_xlfn.XLOOKUP(Q3_2025[[#This Row],[Artikelnr]],Artikel_prijzen[Artnr],Artikel_prijzen[Groep],"")</f>
        <v/>
      </c>
      <c r="J580" s="10" t="str">
        <f>_xlfn.XLOOKUP(Q3_2025[[#This Row],[Artikelnr]],Artikel_prijzen[Artnr],Artikel_prijzen[Prijs 2025],"")</f>
        <v/>
      </c>
      <c r="K580" t="str">
        <f>IF(Q3_2025[[#This Row],[Artikelprijs]]&lt;&gt;"",IF(Q3_2025[[#This Row],[Stuksprijs]]=Q3_2025[[#This Row],[Artikelprijs]],"Prijs gelijk","Prijs wijkt af"),"")</f>
        <v/>
      </c>
      <c r="L580" t="str">
        <f>IF(Q3_2025[[#This Row],[Relatiekorting percentage]]=0,
    "Nvt",
    IF(Q3_2025[[#This Row],[Brutobedrag 2]] &lt; Q3_2025[[#This Row],[Bruto - Rel.korting]],
        "Nee",
        "Ja"))</f>
        <v>Ja</v>
      </c>
      <c r="M580" s="10">
        <f>IF(Q3_2025[[#This Row],[Artikelprijs]]&lt;&gt;"",Q3_2025[[#This Row],[Artikelprijs]],Q3_2025[[#This Row],[Stuksprijs]])</f>
        <v>85.99</v>
      </c>
      <c r="N580" s="10">
        <f>Q3_2025[[#This Row],[Besteld]]*Q3_2025[[#This Row],[Prijs 2]]</f>
        <v>2579.6999999999998</v>
      </c>
      <c r="O580" s="10">
        <f>IF(Q3_2025[[#This Row],[Brutobedrag 2]]&lt;Q3_2025[[#This Row],[Bruto - Rel.korting]],Q3_2025[[#This Row],[Brutobedrag 2]],Q3_2025[[#This Row],[Brutobedrag 2]]*(100-Q3_2025[[#This Row],[Relatiekorting percentage]])/100)</f>
        <v>1934.7750000000001</v>
      </c>
      <c r="R580" s="3"/>
      <c r="W580"/>
      <c r="AB580"/>
    </row>
    <row r="581" spans="1:28" x14ac:dyDescent="0.3">
      <c r="A581" t="s">
        <v>763</v>
      </c>
      <c r="B581">
        <v>1007050</v>
      </c>
      <c r="C581" t="s">
        <v>567</v>
      </c>
      <c r="D581">
        <v>30</v>
      </c>
      <c r="E581" s="10">
        <v>0</v>
      </c>
      <c r="F581" s="10">
        <v>0</v>
      </c>
      <c r="G581" s="10">
        <v>0</v>
      </c>
      <c r="H581">
        <v>0</v>
      </c>
      <c r="I581" s="51" t="str">
        <f>_xlfn.XLOOKUP(Q3_2025[[#This Row],[Artikelnr]],Artikel_prijzen[Artnr],Artikel_prijzen[Groep],"")</f>
        <v/>
      </c>
      <c r="J581" s="10" t="str">
        <f>_xlfn.XLOOKUP(Q3_2025[[#This Row],[Artikelnr]],Artikel_prijzen[Artnr],Artikel_prijzen[Prijs 2025],"")</f>
        <v/>
      </c>
      <c r="K581" t="str">
        <f>IF(Q3_2025[[#This Row],[Artikelprijs]]&lt;&gt;"",IF(Q3_2025[[#This Row],[Stuksprijs]]=Q3_2025[[#This Row],[Artikelprijs]],"Prijs gelijk","Prijs wijkt af"),"")</f>
        <v/>
      </c>
      <c r="L581" t="str">
        <f>IF(Q3_2025[[#This Row],[Relatiekorting percentage]]=0,
    "Nvt",
    IF(Q3_2025[[#This Row],[Brutobedrag 2]] &lt; Q3_2025[[#This Row],[Bruto - Rel.korting]],
        "Nee",
        "Ja"))</f>
        <v>Nvt</v>
      </c>
      <c r="M581" s="10">
        <f>IF(Q3_2025[[#This Row],[Artikelprijs]]&lt;&gt;"",Q3_2025[[#This Row],[Artikelprijs]],Q3_2025[[#This Row],[Stuksprijs]])</f>
        <v>0</v>
      </c>
      <c r="N581" s="10">
        <f>Q3_2025[[#This Row],[Besteld]]*Q3_2025[[#This Row],[Prijs 2]]</f>
        <v>0</v>
      </c>
      <c r="O581" s="10">
        <f>IF(Q3_2025[[#This Row],[Brutobedrag 2]]&lt;Q3_2025[[#This Row],[Bruto - Rel.korting]],Q3_2025[[#This Row],[Brutobedrag 2]],Q3_2025[[#This Row],[Brutobedrag 2]]*(100-Q3_2025[[#This Row],[Relatiekorting percentage]])/100)</f>
        <v>0</v>
      </c>
      <c r="R581" s="3"/>
      <c r="W581"/>
      <c r="AB581"/>
    </row>
    <row r="582" spans="1:28" x14ac:dyDescent="0.3">
      <c r="A582" t="s">
        <v>763</v>
      </c>
      <c r="B582">
        <v>5010014</v>
      </c>
      <c r="C582" t="s">
        <v>311</v>
      </c>
      <c r="D582">
        <v>26</v>
      </c>
      <c r="E582" s="10">
        <v>30.9</v>
      </c>
      <c r="F582" s="10">
        <v>803.4</v>
      </c>
      <c r="G582" s="10">
        <v>602.54999999999995</v>
      </c>
      <c r="H582">
        <v>25</v>
      </c>
      <c r="I582" s="51" t="str">
        <f>_xlfn.XLOOKUP(Q3_2025[[#This Row],[Artikelnr]],Artikel_prijzen[Artnr],Artikel_prijzen[Groep],"")</f>
        <v/>
      </c>
      <c r="J582" s="10" t="str">
        <f>_xlfn.XLOOKUP(Q3_2025[[#This Row],[Artikelnr]],Artikel_prijzen[Artnr],Artikel_prijzen[Prijs 2025],"")</f>
        <v/>
      </c>
      <c r="K582" t="str">
        <f>IF(Q3_2025[[#This Row],[Artikelprijs]]&lt;&gt;"",IF(Q3_2025[[#This Row],[Stuksprijs]]=Q3_2025[[#This Row],[Artikelprijs]],"Prijs gelijk","Prijs wijkt af"),"")</f>
        <v/>
      </c>
      <c r="L582" t="str">
        <f>IF(Q3_2025[[#This Row],[Relatiekorting percentage]]=0,
    "Nvt",
    IF(Q3_2025[[#This Row],[Brutobedrag 2]] &lt; Q3_2025[[#This Row],[Bruto - Rel.korting]],
        "Nee",
        "Ja"))</f>
        <v>Ja</v>
      </c>
      <c r="M582" s="10">
        <f>IF(Q3_2025[[#This Row],[Artikelprijs]]&lt;&gt;"",Q3_2025[[#This Row],[Artikelprijs]],Q3_2025[[#This Row],[Stuksprijs]])</f>
        <v>30.9</v>
      </c>
      <c r="N582" s="10">
        <f>Q3_2025[[#This Row],[Besteld]]*Q3_2025[[#This Row],[Prijs 2]]</f>
        <v>803.4</v>
      </c>
      <c r="O582" s="10">
        <f>IF(Q3_2025[[#This Row],[Brutobedrag 2]]&lt;Q3_2025[[#This Row],[Bruto - Rel.korting]],Q3_2025[[#This Row],[Brutobedrag 2]],Q3_2025[[#This Row],[Brutobedrag 2]]*(100-Q3_2025[[#This Row],[Relatiekorting percentage]])/100)</f>
        <v>602.54999999999995</v>
      </c>
      <c r="R582" s="3"/>
      <c r="W582"/>
      <c r="AB582"/>
    </row>
    <row r="583" spans="1:28" x14ac:dyDescent="0.3">
      <c r="A583" t="s">
        <v>763</v>
      </c>
      <c r="B583">
        <v>5022032</v>
      </c>
      <c r="C583" t="s">
        <v>503</v>
      </c>
      <c r="D583">
        <v>1</v>
      </c>
      <c r="E583" s="10">
        <v>690.67</v>
      </c>
      <c r="F583" s="10">
        <v>690.67</v>
      </c>
      <c r="G583" s="10">
        <v>552.54</v>
      </c>
      <c r="H583">
        <v>20</v>
      </c>
      <c r="I583" s="51" t="str">
        <f>_xlfn.XLOOKUP(Q3_2025[[#This Row],[Artikelnr]],Artikel_prijzen[Artnr],Artikel_prijzen[Groep],"")</f>
        <v>Elektra</v>
      </c>
      <c r="J583" s="10">
        <f>_xlfn.XLOOKUP(Q3_2025[[#This Row],[Artikelnr]],Artikel_prijzen[Artnr],Artikel_prijzen[Prijs 2025],"")</f>
        <v>458.35</v>
      </c>
      <c r="K583" t="str">
        <f>IF(Q3_2025[[#This Row],[Artikelprijs]]&lt;&gt;"",IF(Q3_2025[[#This Row],[Stuksprijs]]=Q3_2025[[#This Row],[Artikelprijs]],"Prijs gelijk","Prijs wijkt af"),"")</f>
        <v>Prijs wijkt af</v>
      </c>
      <c r="L583" t="str">
        <f>IF(Q3_2025[[#This Row],[Relatiekorting percentage]]=0,
    "Nvt",
    IF(Q3_2025[[#This Row],[Brutobedrag 2]] &lt; Q3_2025[[#This Row],[Bruto - Rel.korting]],
        "Nee",
        "Ja"))</f>
        <v>Nee</v>
      </c>
      <c r="M583" s="10">
        <f>IF(Q3_2025[[#This Row],[Artikelprijs]]&lt;&gt;"",Q3_2025[[#This Row],[Artikelprijs]],Q3_2025[[#This Row],[Stuksprijs]])</f>
        <v>458.35</v>
      </c>
      <c r="N583" s="10">
        <f>Q3_2025[[#This Row],[Besteld]]*Q3_2025[[#This Row],[Prijs 2]]</f>
        <v>458.35</v>
      </c>
      <c r="O583" s="10">
        <f>IF(Q3_2025[[#This Row],[Brutobedrag 2]]&lt;Q3_2025[[#This Row],[Bruto - Rel.korting]],Q3_2025[[#This Row],[Brutobedrag 2]],Q3_2025[[#This Row],[Brutobedrag 2]]*(100-Q3_2025[[#This Row],[Relatiekorting percentage]])/100)</f>
        <v>458.35</v>
      </c>
      <c r="R583" s="3"/>
      <c r="W583"/>
      <c r="AB583"/>
    </row>
    <row r="584" spans="1:28" x14ac:dyDescent="0.3">
      <c r="A584" t="s">
        <v>763</v>
      </c>
      <c r="B584">
        <v>5021030</v>
      </c>
      <c r="C584" t="s">
        <v>546</v>
      </c>
      <c r="D584">
        <v>1</v>
      </c>
      <c r="E584" s="10">
        <v>175</v>
      </c>
      <c r="F584" s="10">
        <v>175</v>
      </c>
      <c r="G584" s="10">
        <v>140</v>
      </c>
      <c r="H584">
        <v>20</v>
      </c>
      <c r="I584" s="51" t="str">
        <f>_xlfn.XLOOKUP(Q3_2025[[#This Row],[Artikelnr]],Artikel_prijzen[Artnr],Artikel_prijzen[Groep],"")</f>
        <v>Elektra</v>
      </c>
      <c r="J584" s="10">
        <f>_xlfn.XLOOKUP(Q3_2025[[#This Row],[Artikelnr]],Artikel_prijzen[Artnr],Artikel_prijzen[Prijs 2025],"")</f>
        <v>106.8625</v>
      </c>
      <c r="K584" t="str">
        <f>IF(Q3_2025[[#This Row],[Artikelprijs]]&lt;&gt;"",IF(Q3_2025[[#This Row],[Stuksprijs]]=Q3_2025[[#This Row],[Artikelprijs]],"Prijs gelijk","Prijs wijkt af"),"")</f>
        <v>Prijs wijkt af</v>
      </c>
      <c r="L584" t="str">
        <f>IF(Q3_2025[[#This Row],[Relatiekorting percentage]]=0,
    "Nvt",
    IF(Q3_2025[[#This Row],[Brutobedrag 2]] &lt; Q3_2025[[#This Row],[Bruto - Rel.korting]],
        "Nee",
        "Ja"))</f>
        <v>Nee</v>
      </c>
      <c r="M584" s="10">
        <f>IF(Q3_2025[[#This Row],[Artikelprijs]]&lt;&gt;"",Q3_2025[[#This Row],[Artikelprijs]],Q3_2025[[#This Row],[Stuksprijs]])</f>
        <v>106.8625</v>
      </c>
      <c r="N584" s="10">
        <f>Q3_2025[[#This Row],[Besteld]]*Q3_2025[[#This Row],[Prijs 2]]</f>
        <v>106.8625</v>
      </c>
      <c r="O584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584" s="3"/>
      <c r="W584"/>
      <c r="AB584"/>
    </row>
    <row r="585" spans="1:28" x14ac:dyDescent="0.3">
      <c r="A585" t="s">
        <v>763</v>
      </c>
      <c r="B585">
        <v>5021030</v>
      </c>
      <c r="C585" t="s">
        <v>546</v>
      </c>
      <c r="D585">
        <v>4</v>
      </c>
      <c r="E585" s="10">
        <v>175</v>
      </c>
      <c r="F585" s="10">
        <v>700</v>
      </c>
      <c r="G585" s="10">
        <v>560</v>
      </c>
      <c r="H585">
        <v>20</v>
      </c>
      <c r="I585" s="51" t="str">
        <f>_xlfn.XLOOKUP(Q3_2025[[#This Row],[Artikelnr]],Artikel_prijzen[Artnr],Artikel_prijzen[Groep],"")</f>
        <v>Elektra</v>
      </c>
      <c r="J585" s="10">
        <f>_xlfn.XLOOKUP(Q3_2025[[#This Row],[Artikelnr]],Artikel_prijzen[Artnr],Artikel_prijzen[Prijs 2025],"")</f>
        <v>106.8625</v>
      </c>
      <c r="K585" t="str">
        <f>IF(Q3_2025[[#This Row],[Artikelprijs]]&lt;&gt;"",IF(Q3_2025[[#This Row],[Stuksprijs]]=Q3_2025[[#This Row],[Artikelprijs]],"Prijs gelijk","Prijs wijkt af"),"")</f>
        <v>Prijs wijkt af</v>
      </c>
      <c r="L585" t="str">
        <f>IF(Q3_2025[[#This Row],[Relatiekorting percentage]]=0,
    "Nvt",
    IF(Q3_2025[[#This Row],[Brutobedrag 2]] &lt; Q3_2025[[#This Row],[Bruto - Rel.korting]],
        "Nee",
        "Ja"))</f>
        <v>Nee</v>
      </c>
      <c r="M585" s="10">
        <f>IF(Q3_2025[[#This Row],[Artikelprijs]]&lt;&gt;"",Q3_2025[[#This Row],[Artikelprijs]],Q3_2025[[#This Row],[Stuksprijs]])</f>
        <v>106.8625</v>
      </c>
      <c r="N585" s="10">
        <f>Q3_2025[[#This Row],[Besteld]]*Q3_2025[[#This Row],[Prijs 2]]</f>
        <v>427.45</v>
      </c>
      <c r="O585" s="10">
        <f>IF(Q3_2025[[#This Row],[Brutobedrag 2]]&lt;Q3_2025[[#This Row],[Bruto - Rel.korting]],Q3_2025[[#This Row],[Brutobedrag 2]],Q3_2025[[#This Row],[Brutobedrag 2]]*(100-Q3_2025[[#This Row],[Relatiekorting percentage]])/100)</f>
        <v>427.45</v>
      </c>
      <c r="R585" s="3"/>
      <c r="W585"/>
      <c r="AB585"/>
    </row>
    <row r="586" spans="1:28" x14ac:dyDescent="0.3">
      <c r="A586" t="s">
        <v>763</v>
      </c>
      <c r="B586">
        <v>5021030</v>
      </c>
      <c r="C586" t="s">
        <v>546</v>
      </c>
      <c r="D586">
        <v>1</v>
      </c>
      <c r="E586" s="10">
        <v>175</v>
      </c>
      <c r="F586" s="10">
        <v>175</v>
      </c>
      <c r="G586" s="10">
        <v>140</v>
      </c>
      <c r="H586">
        <v>20</v>
      </c>
      <c r="I586" s="51" t="str">
        <f>_xlfn.XLOOKUP(Q3_2025[[#This Row],[Artikelnr]],Artikel_prijzen[Artnr],Artikel_prijzen[Groep],"")</f>
        <v>Elektra</v>
      </c>
      <c r="J586" s="10">
        <f>_xlfn.XLOOKUP(Q3_2025[[#This Row],[Artikelnr]],Artikel_prijzen[Artnr],Artikel_prijzen[Prijs 2025],"")</f>
        <v>106.8625</v>
      </c>
      <c r="K586" t="str">
        <f>IF(Q3_2025[[#This Row],[Artikelprijs]]&lt;&gt;"",IF(Q3_2025[[#This Row],[Stuksprijs]]=Q3_2025[[#This Row],[Artikelprijs]],"Prijs gelijk","Prijs wijkt af"),"")</f>
        <v>Prijs wijkt af</v>
      </c>
      <c r="L586" t="str">
        <f>IF(Q3_2025[[#This Row],[Relatiekorting percentage]]=0,
    "Nvt",
    IF(Q3_2025[[#This Row],[Brutobedrag 2]] &lt; Q3_2025[[#This Row],[Bruto - Rel.korting]],
        "Nee",
        "Ja"))</f>
        <v>Nee</v>
      </c>
      <c r="M586" s="10">
        <f>IF(Q3_2025[[#This Row],[Artikelprijs]]&lt;&gt;"",Q3_2025[[#This Row],[Artikelprijs]],Q3_2025[[#This Row],[Stuksprijs]])</f>
        <v>106.8625</v>
      </c>
      <c r="N586" s="10">
        <f>Q3_2025[[#This Row],[Besteld]]*Q3_2025[[#This Row],[Prijs 2]]</f>
        <v>106.8625</v>
      </c>
      <c r="O586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586" s="3"/>
      <c r="W586"/>
      <c r="AB586"/>
    </row>
    <row r="587" spans="1:28" x14ac:dyDescent="0.3">
      <c r="A587" t="s">
        <v>763</v>
      </c>
      <c r="B587">
        <v>5021030</v>
      </c>
      <c r="C587" t="s">
        <v>546</v>
      </c>
      <c r="D587">
        <v>1</v>
      </c>
      <c r="E587" s="10">
        <v>175</v>
      </c>
      <c r="F587" s="10">
        <v>175</v>
      </c>
      <c r="G587" s="10">
        <v>140</v>
      </c>
      <c r="H587">
        <v>20</v>
      </c>
      <c r="I587" s="51" t="str">
        <f>_xlfn.XLOOKUP(Q3_2025[[#This Row],[Artikelnr]],Artikel_prijzen[Artnr],Artikel_prijzen[Groep],"")</f>
        <v>Elektra</v>
      </c>
      <c r="J587" s="10">
        <f>_xlfn.XLOOKUP(Q3_2025[[#This Row],[Artikelnr]],Artikel_prijzen[Artnr],Artikel_prijzen[Prijs 2025],"")</f>
        <v>106.8625</v>
      </c>
      <c r="K587" t="str">
        <f>IF(Q3_2025[[#This Row],[Artikelprijs]]&lt;&gt;"",IF(Q3_2025[[#This Row],[Stuksprijs]]=Q3_2025[[#This Row],[Artikelprijs]],"Prijs gelijk","Prijs wijkt af"),"")</f>
        <v>Prijs wijkt af</v>
      </c>
      <c r="L587" t="str">
        <f>IF(Q3_2025[[#This Row],[Relatiekorting percentage]]=0,
    "Nvt",
    IF(Q3_2025[[#This Row],[Brutobedrag 2]] &lt; Q3_2025[[#This Row],[Bruto - Rel.korting]],
        "Nee",
        "Ja"))</f>
        <v>Nee</v>
      </c>
      <c r="M587" s="10">
        <f>IF(Q3_2025[[#This Row],[Artikelprijs]]&lt;&gt;"",Q3_2025[[#This Row],[Artikelprijs]],Q3_2025[[#This Row],[Stuksprijs]])</f>
        <v>106.8625</v>
      </c>
      <c r="N587" s="10">
        <f>Q3_2025[[#This Row],[Besteld]]*Q3_2025[[#This Row],[Prijs 2]]</f>
        <v>106.8625</v>
      </c>
      <c r="O587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587" s="3"/>
      <c r="W587"/>
      <c r="AB587"/>
    </row>
    <row r="588" spans="1:28" x14ac:dyDescent="0.3">
      <c r="A588" t="s">
        <v>763</v>
      </c>
      <c r="B588">
        <v>5022026</v>
      </c>
      <c r="C588" t="s">
        <v>492</v>
      </c>
      <c r="D588">
        <v>2</v>
      </c>
      <c r="E588" s="10">
        <v>403.24</v>
      </c>
      <c r="F588" s="10">
        <v>806.48</v>
      </c>
      <c r="G588" s="10">
        <v>645.17999999999995</v>
      </c>
      <c r="H588">
        <v>20</v>
      </c>
      <c r="I588" s="51" t="str">
        <f>_xlfn.XLOOKUP(Q3_2025[[#This Row],[Artikelnr]],Artikel_prijzen[Artnr],Artikel_prijzen[Groep],"")</f>
        <v>Elektra</v>
      </c>
      <c r="J588" s="10">
        <f>_xlfn.XLOOKUP(Q3_2025[[#This Row],[Artikelnr]],Artikel_prijzen[Artnr],Artikel_prijzen[Prijs 2025],"")</f>
        <v>298.7</v>
      </c>
      <c r="K588" t="str">
        <f>IF(Q3_2025[[#This Row],[Artikelprijs]]&lt;&gt;"",IF(Q3_2025[[#This Row],[Stuksprijs]]=Q3_2025[[#This Row],[Artikelprijs]],"Prijs gelijk","Prijs wijkt af"),"")</f>
        <v>Prijs wijkt af</v>
      </c>
      <c r="L588" t="str">
        <f>IF(Q3_2025[[#This Row],[Relatiekorting percentage]]=0,
    "Nvt",
    IF(Q3_2025[[#This Row],[Brutobedrag 2]] &lt; Q3_2025[[#This Row],[Bruto - Rel.korting]],
        "Nee",
        "Ja"))</f>
        <v>Nee</v>
      </c>
      <c r="M588" s="10">
        <f>IF(Q3_2025[[#This Row],[Artikelprijs]]&lt;&gt;"",Q3_2025[[#This Row],[Artikelprijs]],Q3_2025[[#This Row],[Stuksprijs]])</f>
        <v>298.7</v>
      </c>
      <c r="N588" s="10">
        <f>Q3_2025[[#This Row],[Besteld]]*Q3_2025[[#This Row],[Prijs 2]]</f>
        <v>597.4</v>
      </c>
      <c r="O588" s="10">
        <f>IF(Q3_2025[[#This Row],[Brutobedrag 2]]&lt;Q3_2025[[#This Row],[Bruto - Rel.korting]],Q3_2025[[#This Row],[Brutobedrag 2]],Q3_2025[[#This Row],[Brutobedrag 2]]*(100-Q3_2025[[#This Row],[Relatiekorting percentage]])/100)</f>
        <v>597.4</v>
      </c>
      <c r="R588" s="3"/>
      <c r="W588"/>
      <c r="AB588"/>
    </row>
    <row r="589" spans="1:28" x14ac:dyDescent="0.3">
      <c r="A589" t="s">
        <v>763</v>
      </c>
      <c r="B589">
        <v>5020008</v>
      </c>
      <c r="C589" t="s">
        <v>52</v>
      </c>
      <c r="D589">
        <v>8</v>
      </c>
      <c r="E589" s="10">
        <v>32.96</v>
      </c>
      <c r="F589" s="10">
        <v>263.68</v>
      </c>
      <c r="G589" s="10">
        <v>197.76</v>
      </c>
      <c r="H589">
        <v>25</v>
      </c>
      <c r="I589" s="51" t="str">
        <f>_xlfn.XLOOKUP(Q3_2025[[#This Row],[Artikelnr]],Artikel_prijzen[Artnr],Artikel_prijzen[Groep],"")</f>
        <v/>
      </c>
      <c r="J589" s="10" t="str">
        <f>_xlfn.XLOOKUP(Q3_2025[[#This Row],[Artikelnr]],Artikel_prijzen[Artnr],Artikel_prijzen[Prijs 2025],"")</f>
        <v/>
      </c>
      <c r="K589" t="str">
        <f>IF(Q3_2025[[#This Row],[Artikelprijs]]&lt;&gt;"",IF(Q3_2025[[#This Row],[Stuksprijs]]=Q3_2025[[#This Row],[Artikelprijs]],"Prijs gelijk","Prijs wijkt af"),"")</f>
        <v/>
      </c>
      <c r="L589" t="str">
        <f>IF(Q3_2025[[#This Row],[Relatiekorting percentage]]=0,
    "Nvt",
    IF(Q3_2025[[#This Row],[Brutobedrag 2]] &lt; Q3_2025[[#This Row],[Bruto - Rel.korting]],
        "Nee",
        "Ja"))</f>
        <v>Ja</v>
      </c>
      <c r="M589" s="10">
        <f>IF(Q3_2025[[#This Row],[Artikelprijs]]&lt;&gt;"",Q3_2025[[#This Row],[Artikelprijs]],Q3_2025[[#This Row],[Stuksprijs]])</f>
        <v>32.96</v>
      </c>
      <c r="N589" s="10">
        <f>Q3_2025[[#This Row],[Besteld]]*Q3_2025[[#This Row],[Prijs 2]]</f>
        <v>263.68</v>
      </c>
      <c r="O589" s="10">
        <f>IF(Q3_2025[[#This Row],[Brutobedrag 2]]&lt;Q3_2025[[#This Row],[Bruto - Rel.korting]],Q3_2025[[#This Row],[Brutobedrag 2]],Q3_2025[[#This Row],[Brutobedrag 2]]*(100-Q3_2025[[#This Row],[Relatiekorting percentage]])/100)</f>
        <v>197.76</v>
      </c>
      <c r="R589" s="3"/>
      <c r="W589"/>
      <c r="AB589"/>
    </row>
    <row r="590" spans="1:28" x14ac:dyDescent="0.3">
      <c r="A590" t="s">
        <v>763</v>
      </c>
      <c r="B590">
        <v>5021030</v>
      </c>
      <c r="C590" t="s">
        <v>546</v>
      </c>
      <c r="D590">
        <v>1</v>
      </c>
      <c r="E590" s="10">
        <v>175</v>
      </c>
      <c r="F590" s="10">
        <v>175</v>
      </c>
      <c r="G590" s="10">
        <v>140</v>
      </c>
      <c r="H590">
        <v>20</v>
      </c>
      <c r="I590" s="51" t="str">
        <f>_xlfn.XLOOKUP(Q3_2025[[#This Row],[Artikelnr]],Artikel_prijzen[Artnr],Artikel_prijzen[Groep],"")</f>
        <v>Elektra</v>
      </c>
      <c r="J590" s="10">
        <f>_xlfn.XLOOKUP(Q3_2025[[#This Row],[Artikelnr]],Artikel_prijzen[Artnr],Artikel_prijzen[Prijs 2025],"")</f>
        <v>106.8625</v>
      </c>
      <c r="K590" t="str">
        <f>IF(Q3_2025[[#This Row],[Artikelprijs]]&lt;&gt;"",IF(Q3_2025[[#This Row],[Stuksprijs]]=Q3_2025[[#This Row],[Artikelprijs]],"Prijs gelijk","Prijs wijkt af"),"")</f>
        <v>Prijs wijkt af</v>
      </c>
      <c r="L590" t="str">
        <f>IF(Q3_2025[[#This Row],[Relatiekorting percentage]]=0,
    "Nvt",
    IF(Q3_2025[[#This Row],[Brutobedrag 2]] &lt; Q3_2025[[#This Row],[Bruto - Rel.korting]],
        "Nee",
        "Ja"))</f>
        <v>Nee</v>
      </c>
      <c r="M590" s="10">
        <f>IF(Q3_2025[[#This Row],[Artikelprijs]]&lt;&gt;"",Q3_2025[[#This Row],[Artikelprijs]],Q3_2025[[#This Row],[Stuksprijs]])</f>
        <v>106.8625</v>
      </c>
      <c r="N590" s="10">
        <f>Q3_2025[[#This Row],[Besteld]]*Q3_2025[[#This Row],[Prijs 2]]</f>
        <v>106.8625</v>
      </c>
      <c r="O590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590" s="3"/>
      <c r="W590"/>
      <c r="AB590"/>
    </row>
    <row r="591" spans="1:28" x14ac:dyDescent="0.3">
      <c r="A591" t="s">
        <v>763</v>
      </c>
      <c r="B591">
        <v>5022012</v>
      </c>
      <c r="C591" t="s">
        <v>273</v>
      </c>
      <c r="D591">
        <v>2</v>
      </c>
      <c r="E591" s="10">
        <v>12.75</v>
      </c>
      <c r="F591" s="10">
        <v>25.5</v>
      </c>
      <c r="G591" s="10">
        <v>20.399999999999999</v>
      </c>
      <c r="H591">
        <v>20</v>
      </c>
      <c r="I591" s="51" t="str">
        <f>_xlfn.XLOOKUP(Q3_2025[[#This Row],[Artikelnr]],Artikel_prijzen[Artnr],Artikel_prijzen[Groep],"")</f>
        <v/>
      </c>
      <c r="J591" s="10" t="str">
        <f>_xlfn.XLOOKUP(Q3_2025[[#This Row],[Artikelnr]],Artikel_prijzen[Artnr],Artikel_prijzen[Prijs 2025],"")</f>
        <v/>
      </c>
      <c r="K591" t="str">
        <f>IF(Q3_2025[[#This Row],[Artikelprijs]]&lt;&gt;"",IF(Q3_2025[[#This Row],[Stuksprijs]]=Q3_2025[[#This Row],[Artikelprijs]],"Prijs gelijk","Prijs wijkt af"),"")</f>
        <v/>
      </c>
      <c r="L591" t="str">
        <f>IF(Q3_2025[[#This Row],[Relatiekorting percentage]]=0,
    "Nvt",
    IF(Q3_2025[[#This Row],[Brutobedrag 2]] &lt; Q3_2025[[#This Row],[Bruto - Rel.korting]],
        "Nee",
        "Ja"))</f>
        <v>Ja</v>
      </c>
      <c r="M591" s="10">
        <f>IF(Q3_2025[[#This Row],[Artikelprijs]]&lt;&gt;"",Q3_2025[[#This Row],[Artikelprijs]],Q3_2025[[#This Row],[Stuksprijs]])</f>
        <v>12.75</v>
      </c>
      <c r="N591" s="10">
        <f>Q3_2025[[#This Row],[Besteld]]*Q3_2025[[#This Row],[Prijs 2]]</f>
        <v>25.5</v>
      </c>
      <c r="O591" s="10">
        <f>IF(Q3_2025[[#This Row],[Brutobedrag 2]]&lt;Q3_2025[[#This Row],[Bruto - Rel.korting]],Q3_2025[[#This Row],[Brutobedrag 2]],Q3_2025[[#This Row],[Brutobedrag 2]]*(100-Q3_2025[[#This Row],[Relatiekorting percentage]])/100)</f>
        <v>20.399999999999999</v>
      </c>
      <c r="R591" s="3"/>
      <c r="W591"/>
      <c r="AB591"/>
    </row>
    <row r="592" spans="1:28" x14ac:dyDescent="0.3">
      <c r="A592" t="s">
        <v>763</v>
      </c>
      <c r="B592">
        <v>5020008</v>
      </c>
      <c r="C592" t="s">
        <v>52</v>
      </c>
      <c r="D592">
        <v>8</v>
      </c>
      <c r="E592" s="10">
        <v>32.96</v>
      </c>
      <c r="F592" s="10">
        <v>263.68</v>
      </c>
      <c r="G592" s="10">
        <v>197.76</v>
      </c>
      <c r="H592">
        <v>25</v>
      </c>
      <c r="I592" s="51" t="str">
        <f>_xlfn.XLOOKUP(Q3_2025[[#This Row],[Artikelnr]],Artikel_prijzen[Artnr],Artikel_prijzen[Groep],"")</f>
        <v/>
      </c>
      <c r="J592" s="10" t="str">
        <f>_xlfn.XLOOKUP(Q3_2025[[#This Row],[Artikelnr]],Artikel_prijzen[Artnr],Artikel_prijzen[Prijs 2025],"")</f>
        <v/>
      </c>
      <c r="K592" t="str">
        <f>IF(Q3_2025[[#This Row],[Artikelprijs]]&lt;&gt;"",IF(Q3_2025[[#This Row],[Stuksprijs]]=Q3_2025[[#This Row],[Artikelprijs]],"Prijs gelijk","Prijs wijkt af"),"")</f>
        <v/>
      </c>
      <c r="L592" t="str">
        <f>IF(Q3_2025[[#This Row],[Relatiekorting percentage]]=0,
    "Nvt",
    IF(Q3_2025[[#This Row],[Brutobedrag 2]] &lt; Q3_2025[[#This Row],[Bruto - Rel.korting]],
        "Nee",
        "Ja"))</f>
        <v>Ja</v>
      </c>
      <c r="M592" s="10">
        <f>IF(Q3_2025[[#This Row],[Artikelprijs]]&lt;&gt;"",Q3_2025[[#This Row],[Artikelprijs]],Q3_2025[[#This Row],[Stuksprijs]])</f>
        <v>32.96</v>
      </c>
      <c r="N592" s="10">
        <f>Q3_2025[[#This Row],[Besteld]]*Q3_2025[[#This Row],[Prijs 2]]</f>
        <v>263.68</v>
      </c>
      <c r="O592" s="10">
        <f>IF(Q3_2025[[#This Row],[Brutobedrag 2]]&lt;Q3_2025[[#This Row],[Bruto - Rel.korting]],Q3_2025[[#This Row],[Brutobedrag 2]],Q3_2025[[#This Row],[Brutobedrag 2]]*(100-Q3_2025[[#This Row],[Relatiekorting percentage]])/100)</f>
        <v>197.76</v>
      </c>
      <c r="R592" s="3"/>
      <c r="W592"/>
      <c r="AB592"/>
    </row>
    <row r="593" spans="1:28" x14ac:dyDescent="0.3">
      <c r="A593" t="s">
        <v>763</v>
      </c>
      <c r="B593">
        <v>5021030</v>
      </c>
      <c r="C593" t="s">
        <v>546</v>
      </c>
      <c r="D593">
        <v>1</v>
      </c>
      <c r="E593" s="10">
        <v>175</v>
      </c>
      <c r="F593" s="10">
        <v>175</v>
      </c>
      <c r="G593" s="10">
        <v>140</v>
      </c>
      <c r="H593">
        <v>20</v>
      </c>
      <c r="I593" s="51" t="str">
        <f>_xlfn.XLOOKUP(Q3_2025[[#This Row],[Artikelnr]],Artikel_prijzen[Artnr],Artikel_prijzen[Groep],"")</f>
        <v>Elektra</v>
      </c>
      <c r="J593" s="10">
        <f>_xlfn.XLOOKUP(Q3_2025[[#This Row],[Artikelnr]],Artikel_prijzen[Artnr],Artikel_prijzen[Prijs 2025],"")</f>
        <v>106.8625</v>
      </c>
      <c r="K593" t="str">
        <f>IF(Q3_2025[[#This Row],[Artikelprijs]]&lt;&gt;"",IF(Q3_2025[[#This Row],[Stuksprijs]]=Q3_2025[[#This Row],[Artikelprijs]],"Prijs gelijk","Prijs wijkt af"),"")</f>
        <v>Prijs wijkt af</v>
      </c>
      <c r="L593" t="str">
        <f>IF(Q3_2025[[#This Row],[Relatiekorting percentage]]=0,
    "Nvt",
    IF(Q3_2025[[#This Row],[Brutobedrag 2]] &lt; Q3_2025[[#This Row],[Bruto - Rel.korting]],
        "Nee",
        "Ja"))</f>
        <v>Nee</v>
      </c>
      <c r="M593" s="10">
        <f>IF(Q3_2025[[#This Row],[Artikelprijs]]&lt;&gt;"",Q3_2025[[#This Row],[Artikelprijs]],Q3_2025[[#This Row],[Stuksprijs]])</f>
        <v>106.8625</v>
      </c>
      <c r="N593" s="10">
        <f>Q3_2025[[#This Row],[Besteld]]*Q3_2025[[#This Row],[Prijs 2]]</f>
        <v>106.8625</v>
      </c>
      <c r="O593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593" s="3"/>
      <c r="W593"/>
      <c r="AB593"/>
    </row>
    <row r="594" spans="1:28" x14ac:dyDescent="0.3">
      <c r="A594" t="s">
        <v>763</v>
      </c>
      <c r="B594">
        <v>5010013</v>
      </c>
      <c r="C594" t="s">
        <v>174</v>
      </c>
      <c r="D594">
        <v>2</v>
      </c>
      <c r="E594" s="10">
        <v>56.65</v>
      </c>
      <c r="F594" s="10">
        <v>113.3</v>
      </c>
      <c r="G594" s="10">
        <v>84.97</v>
      </c>
      <c r="H594">
        <v>25</v>
      </c>
      <c r="I594" s="51" t="str">
        <f>_xlfn.XLOOKUP(Q3_2025[[#This Row],[Artikelnr]],Artikel_prijzen[Artnr],Artikel_prijzen[Groep],"")</f>
        <v/>
      </c>
      <c r="J594" s="10" t="str">
        <f>_xlfn.XLOOKUP(Q3_2025[[#This Row],[Artikelnr]],Artikel_prijzen[Artnr],Artikel_prijzen[Prijs 2025],"")</f>
        <v/>
      </c>
      <c r="K594" t="str">
        <f>IF(Q3_2025[[#This Row],[Artikelprijs]]&lt;&gt;"",IF(Q3_2025[[#This Row],[Stuksprijs]]=Q3_2025[[#This Row],[Artikelprijs]],"Prijs gelijk","Prijs wijkt af"),"")</f>
        <v/>
      </c>
      <c r="L594" t="str">
        <f>IF(Q3_2025[[#This Row],[Relatiekorting percentage]]=0,
    "Nvt",
    IF(Q3_2025[[#This Row],[Brutobedrag 2]] &lt; Q3_2025[[#This Row],[Bruto - Rel.korting]],
        "Nee",
        "Ja"))</f>
        <v>Ja</v>
      </c>
      <c r="M594" s="10">
        <f>IF(Q3_2025[[#This Row],[Artikelprijs]]&lt;&gt;"",Q3_2025[[#This Row],[Artikelprijs]],Q3_2025[[#This Row],[Stuksprijs]])</f>
        <v>56.65</v>
      </c>
      <c r="N594" s="10">
        <f>Q3_2025[[#This Row],[Besteld]]*Q3_2025[[#This Row],[Prijs 2]]</f>
        <v>113.3</v>
      </c>
      <c r="O594" s="10">
        <f>IF(Q3_2025[[#This Row],[Brutobedrag 2]]&lt;Q3_2025[[#This Row],[Bruto - Rel.korting]],Q3_2025[[#This Row],[Brutobedrag 2]],Q3_2025[[#This Row],[Brutobedrag 2]]*(100-Q3_2025[[#This Row],[Relatiekorting percentage]])/100)</f>
        <v>84.974999999999994</v>
      </c>
      <c r="R594" s="3"/>
      <c r="W594"/>
      <c r="AB594"/>
    </row>
    <row r="595" spans="1:28" x14ac:dyDescent="0.3">
      <c r="A595" t="s">
        <v>763</v>
      </c>
      <c r="B595">
        <v>5021028</v>
      </c>
      <c r="C595" t="s">
        <v>611</v>
      </c>
      <c r="D595">
        <v>6</v>
      </c>
      <c r="E595" s="10">
        <v>136</v>
      </c>
      <c r="F595" s="10">
        <v>816</v>
      </c>
      <c r="G595" s="10">
        <v>652.79999999999995</v>
      </c>
      <c r="H595">
        <v>20</v>
      </c>
      <c r="I595" s="51" t="str">
        <f>_xlfn.XLOOKUP(Q3_2025[[#This Row],[Artikelnr]],Artikel_prijzen[Artnr],Artikel_prijzen[Groep],"")</f>
        <v>Elektra</v>
      </c>
      <c r="J595" s="10">
        <f>_xlfn.XLOOKUP(Q3_2025[[#This Row],[Artikelnr]],Artikel_prijzen[Artnr],Artikel_prijzen[Prijs 2025],"")</f>
        <v>106.8625</v>
      </c>
      <c r="K595" t="str">
        <f>IF(Q3_2025[[#This Row],[Artikelprijs]]&lt;&gt;"",IF(Q3_2025[[#This Row],[Stuksprijs]]=Q3_2025[[#This Row],[Artikelprijs]],"Prijs gelijk","Prijs wijkt af"),"")</f>
        <v>Prijs wijkt af</v>
      </c>
      <c r="L595" t="str">
        <f>IF(Q3_2025[[#This Row],[Relatiekorting percentage]]=0,
    "Nvt",
    IF(Q3_2025[[#This Row],[Brutobedrag 2]] &lt; Q3_2025[[#This Row],[Bruto - Rel.korting]],
        "Nee",
        "Ja"))</f>
        <v>Nee</v>
      </c>
      <c r="M595" s="10">
        <f>IF(Q3_2025[[#This Row],[Artikelprijs]]&lt;&gt;"",Q3_2025[[#This Row],[Artikelprijs]],Q3_2025[[#This Row],[Stuksprijs]])</f>
        <v>106.8625</v>
      </c>
      <c r="N595" s="10">
        <f>Q3_2025[[#This Row],[Besteld]]*Q3_2025[[#This Row],[Prijs 2]]</f>
        <v>641.17499999999995</v>
      </c>
      <c r="O595" s="10">
        <f>IF(Q3_2025[[#This Row],[Brutobedrag 2]]&lt;Q3_2025[[#This Row],[Bruto - Rel.korting]],Q3_2025[[#This Row],[Brutobedrag 2]],Q3_2025[[#This Row],[Brutobedrag 2]]*(100-Q3_2025[[#This Row],[Relatiekorting percentage]])/100)</f>
        <v>641.17499999999995</v>
      </c>
      <c r="R595" s="3"/>
      <c r="W595"/>
      <c r="AB595"/>
    </row>
    <row r="596" spans="1:28" x14ac:dyDescent="0.3">
      <c r="A596" t="s">
        <v>763</v>
      </c>
      <c r="B596">
        <v>1005013</v>
      </c>
      <c r="C596" t="s">
        <v>196</v>
      </c>
      <c r="D596">
        <v>44</v>
      </c>
      <c r="E596" s="10">
        <v>33.57</v>
      </c>
      <c r="F596" s="10">
        <v>1477.08</v>
      </c>
      <c r="G596" s="10">
        <v>1033.96</v>
      </c>
      <c r="H596">
        <v>30</v>
      </c>
      <c r="I596" s="51" t="str">
        <f>_xlfn.XLOOKUP(Q3_2025[[#This Row],[Artikelnr]],Artikel_prijzen[Artnr],Artikel_prijzen[Groep],"")</f>
        <v/>
      </c>
      <c r="J596" s="10" t="str">
        <f>_xlfn.XLOOKUP(Q3_2025[[#This Row],[Artikelnr]],Artikel_prijzen[Artnr],Artikel_prijzen[Prijs 2025],"")</f>
        <v/>
      </c>
      <c r="K596" t="str">
        <f>IF(Q3_2025[[#This Row],[Artikelprijs]]&lt;&gt;"",IF(Q3_2025[[#This Row],[Stuksprijs]]=Q3_2025[[#This Row],[Artikelprijs]],"Prijs gelijk","Prijs wijkt af"),"")</f>
        <v/>
      </c>
      <c r="L596" t="str">
        <f>IF(Q3_2025[[#This Row],[Relatiekorting percentage]]=0,
    "Nvt",
    IF(Q3_2025[[#This Row],[Brutobedrag 2]] &lt; Q3_2025[[#This Row],[Bruto - Rel.korting]],
        "Nee",
        "Ja"))</f>
        <v>Ja</v>
      </c>
      <c r="M596" s="10">
        <f>IF(Q3_2025[[#This Row],[Artikelprijs]]&lt;&gt;"",Q3_2025[[#This Row],[Artikelprijs]],Q3_2025[[#This Row],[Stuksprijs]])</f>
        <v>33.57</v>
      </c>
      <c r="N596" s="10">
        <f>Q3_2025[[#This Row],[Besteld]]*Q3_2025[[#This Row],[Prijs 2]]</f>
        <v>1477.08</v>
      </c>
      <c r="O596" s="10">
        <f>IF(Q3_2025[[#This Row],[Brutobedrag 2]]&lt;Q3_2025[[#This Row],[Bruto - Rel.korting]],Q3_2025[[#This Row],[Brutobedrag 2]],Q3_2025[[#This Row],[Brutobedrag 2]]*(100-Q3_2025[[#This Row],[Relatiekorting percentage]])/100)</f>
        <v>1033.9559999999999</v>
      </c>
      <c r="R596" s="3"/>
      <c r="W596"/>
      <c r="AB596"/>
    </row>
    <row r="597" spans="1:28" x14ac:dyDescent="0.3">
      <c r="A597" t="s">
        <v>763</v>
      </c>
      <c r="B597">
        <v>5022030</v>
      </c>
      <c r="C597" t="s">
        <v>500</v>
      </c>
      <c r="D597">
        <v>1</v>
      </c>
      <c r="E597" s="10">
        <v>560.49</v>
      </c>
      <c r="F597" s="10">
        <v>560.49</v>
      </c>
      <c r="G597" s="10">
        <v>448.39</v>
      </c>
      <c r="H597">
        <v>20</v>
      </c>
      <c r="I597" s="51" t="str">
        <f>_xlfn.XLOOKUP(Q3_2025[[#This Row],[Artikelnr]],Artikel_prijzen[Artnr],Artikel_prijzen[Groep],"")</f>
        <v>Elektra</v>
      </c>
      <c r="J597" s="10">
        <f>_xlfn.XLOOKUP(Q3_2025[[#This Row],[Artikelnr]],Artikel_prijzen[Artnr],Artikel_prijzen[Prijs 2025],"")</f>
        <v>386.25</v>
      </c>
      <c r="K597" t="str">
        <f>IF(Q3_2025[[#This Row],[Artikelprijs]]&lt;&gt;"",IF(Q3_2025[[#This Row],[Stuksprijs]]=Q3_2025[[#This Row],[Artikelprijs]],"Prijs gelijk","Prijs wijkt af"),"")</f>
        <v>Prijs wijkt af</v>
      </c>
      <c r="L597" t="str">
        <f>IF(Q3_2025[[#This Row],[Relatiekorting percentage]]=0,
    "Nvt",
    IF(Q3_2025[[#This Row],[Brutobedrag 2]] &lt; Q3_2025[[#This Row],[Bruto - Rel.korting]],
        "Nee",
        "Ja"))</f>
        <v>Nee</v>
      </c>
      <c r="M597" s="10">
        <f>IF(Q3_2025[[#This Row],[Artikelprijs]]&lt;&gt;"",Q3_2025[[#This Row],[Artikelprijs]],Q3_2025[[#This Row],[Stuksprijs]])</f>
        <v>386.25</v>
      </c>
      <c r="N597" s="10">
        <f>Q3_2025[[#This Row],[Besteld]]*Q3_2025[[#This Row],[Prijs 2]]</f>
        <v>386.25</v>
      </c>
      <c r="O597" s="10">
        <f>IF(Q3_2025[[#This Row],[Brutobedrag 2]]&lt;Q3_2025[[#This Row],[Bruto - Rel.korting]],Q3_2025[[#This Row],[Brutobedrag 2]],Q3_2025[[#This Row],[Brutobedrag 2]]*(100-Q3_2025[[#This Row],[Relatiekorting percentage]])/100)</f>
        <v>386.25</v>
      </c>
      <c r="R597" s="3"/>
      <c r="W597"/>
      <c r="AB597"/>
    </row>
    <row r="598" spans="1:28" x14ac:dyDescent="0.3">
      <c r="A598" t="s">
        <v>763</v>
      </c>
      <c r="B598">
        <v>5030228</v>
      </c>
      <c r="C598" t="s">
        <v>113</v>
      </c>
      <c r="D598">
        <v>4</v>
      </c>
      <c r="E598" s="10">
        <v>236.9</v>
      </c>
      <c r="F598" s="10">
        <v>947.6</v>
      </c>
      <c r="G598" s="10">
        <v>663.32</v>
      </c>
      <c r="H598">
        <v>30</v>
      </c>
      <c r="I598" s="51" t="str">
        <f>_xlfn.XLOOKUP(Q3_2025[[#This Row],[Artikelnr]],Artikel_prijzen[Artnr],Artikel_prijzen[Groep],"")</f>
        <v>Rigging</v>
      </c>
      <c r="J598" s="10">
        <f>_xlfn.XLOOKUP(Q3_2025[[#This Row],[Artikelnr]],Artikel_prijzen[Artnr],Artikel_prijzen[Prijs 2025],"")</f>
        <v>230</v>
      </c>
      <c r="K598" t="str">
        <f>IF(Q3_2025[[#This Row],[Artikelprijs]]&lt;&gt;"",IF(Q3_2025[[#This Row],[Stuksprijs]]=Q3_2025[[#This Row],[Artikelprijs]],"Prijs gelijk","Prijs wijkt af"),"")</f>
        <v>Prijs wijkt af</v>
      </c>
      <c r="L598" t="str">
        <f>IF(Q3_2025[[#This Row],[Relatiekorting percentage]]=0,
    "Nvt",
    IF(Q3_2025[[#This Row],[Brutobedrag 2]] &lt; Q3_2025[[#This Row],[Bruto - Rel.korting]],
        "Nee",
        "Ja"))</f>
        <v>Ja</v>
      </c>
      <c r="M598" s="10">
        <f>IF(Q3_2025[[#This Row],[Artikelprijs]]&lt;&gt;"",Q3_2025[[#This Row],[Artikelprijs]],Q3_2025[[#This Row],[Stuksprijs]])</f>
        <v>230</v>
      </c>
      <c r="N598" s="10">
        <f>Q3_2025[[#This Row],[Besteld]]*Q3_2025[[#This Row],[Prijs 2]]</f>
        <v>920</v>
      </c>
      <c r="O598" s="10">
        <f>IF(Q3_2025[[#This Row],[Brutobedrag 2]]&lt;Q3_2025[[#This Row],[Bruto - Rel.korting]],Q3_2025[[#This Row],[Brutobedrag 2]],Q3_2025[[#This Row],[Brutobedrag 2]]*(100-Q3_2025[[#This Row],[Relatiekorting percentage]])/100)</f>
        <v>644</v>
      </c>
      <c r="R598" s="3"/>
      <c r="W598"/>
      <c r="AB598"/>
    </row>
    <row r="599" spans="1:28" x14ac:dyDescent="0.3">
      <c r="A599" t="s">
        <v>763</v>
      </c>
      <c r="B599">
        <v>5031052</v>
      </c>
      <c r="C599" t="s">
        <v>12</v>
      </c>
      <c r="D599">
        <v>8</v>
      </c>
      <c r="E599" s="10">
        <v>88.07</v>
      </c>
      <c r="F599" s="10">
        <v>704.56</v>
      </c>
      <c r="G599" s="10">
        <v>493.19</v>
      </c>
      <c r="H599">
        <v>30</v>
      </c>
      <c r="I599" s="51" t="str">
        <f>_xlfn.XLOOKUP(Q3_2025[[#This Row],[Artikelnr]],Artikel_prijzen[Artnr],Artikel_prijzen[Groep],"")</f>
        <v/>
      </c>
      <c r="J599" s="10" t="str">
        <f>_xlfn.XLOOKUP(Q3_2025[[#This Row],[Artikelnr]],Artikel_prijzen[Artnr],Artikel_prijzen[Prijs 2025],"")</f>
        <v/>
      </c>
      <c r="K599" t="str">
        <f>IF(Q3_2025[[#This Row],[Artikelprijs]]&lt;&gt;"",IF(Q3_2025[[#This Row],[Stuksprijs]]=Q3_2025[[#This Row],[Artikelprijs]],"Prijs gelijk","Prijs wijkt af"),"")</f>
        <v/>
      </c>
      <c r="L599" t="str">
        <f>IF(Q3_2025[[#This Row],[Relatiekorting percentage]]=0,
    "Nvt",
    IF(Q3_2025[[#This Row],[Brutobedrag 2]] &lt; Q3_2025[[#This Row],[Bruto - Rel.korting]],
        "Nee",
        "Ja"))</f>
        <v>Ja</v>
      </c>
      <c r="M599" s="10">
        <f>IF(Q3_2025[[#This Row],[Artikelprijs]]&lt;&gt;"",Q3_2025[[#This Row],[Artikelprijs]],Q3_2025[[#This Row],[Stuksprijs]])</f>
        <v>88.07</v>
      </c>
      <c r="N599" s="10">
        <f>Q3_2025[[#This Row],[Besteld]]*Q3_2025[[#This Row],[Prijs 2]]</f>
        <v>704.56</v>
      </c>
      <c r="O599" s="10">
        <f>IF(Q3_2025[[#This Row],[Brutobedrag 2]]&lt;Q3_2025[[#This Row],[Bruto - Rel.korting]],Q3_2025[[#This Row],[Brutobedrag 2]],Q3_2025[[#This Row],[Brutobedrag 2]]*(100-Q3_2025[[#This Row],[Relatiekorting percentage]])/100)</f>
        <v>493.19199999999995</v>
      </c>
      <c r="R599" s="3"/>
      <c r="W599"/>
      <c r="AB599"/>
    </row>
    <row r="600" spans="1:28" x14ac:dyDescent="0.3">
      <c r="A600" t="s">
        <v>763</v>
      </c>
      <c r="B600">
        <v>5031056</v>
      </c>
      <c r="C600" t="s">
        <v>15</v>
      </c>
      <c r="D600">
        <v>4</v>
      </c>
      <c r="E600" s="10">
        <v>69.78</v>
      </c>
      <c r="F600" s="10">
        <v>279.12</v>
      </c>
      <c r="G600" s="10">
        <v>195.38</v>
      </c>
      <c r="H600">
        <v>30</v>
      </c>
      <c r="I600" s="51" t="str">
        <f>_xlfn.XLOOKUP(Q3_2025[[#This Row],[Artikelnr]],Artikel_prijzen[Artnr],Artikel_prijzen[Groep],"")</f>
        <v/>
      </c>
      <c r="J600" s="10" t="str">
        <f>_xlfn.XLOOKUP(Q3_2025[[#This Row],[Artikelnr]],Artikel_prijzen[Artnr],Artikel_prijzen[Prijs 2025],"")</f>
        <v/>
      </c>
      <c r="K600" t="str">
        <f>IF(Q3_2025[[#This Row],[Artikelprijs]]&lt;&gt;"",IF(Q3_2025[[#This Row],[Stuksprijs]]=Q3_2025[[#This Row],[Artikelprijs]],"Prijs gelijk","Prijs wijkt af"),"")</f>
        <v/>
      </c>
      <c r="L600" t="str">
        <f>IF(Q3_2025[[#This Row],[Relatiekorting percentage]]=0,
    "Nvt",
    IF(Q3_2025[[#This Row],[Brutobedrag 2]] &lt; Q3_2025[[#This Row],[Bruto - Rel.korting]],
        "Nee",
        "Ja"))</f>
        <v>Ja</v>
      </c>
      <c r="M600" s="10">
        <f>IF(Q3_2025[[#This Row],[Artikelprijs]]&lt;&gt;"",Q3_2025[[#This Row],[Artikelprijs]],Q3_2025[[#This Row],[Stuksprijs]])</f>
        <v>69.78</v>
      </c>
      <c r="N600" s="10">
        <f>Q3_2025[[#This Row],[Besteld]]*Q3_2025[[#This Row],[Prijs 2]]</f>
        <v>279.12</v>
      </c>
      <c r="O600" s="10">
        <f>IF(Q3_2025[[#This Row],[Brutobedrag 2]]&lt;Q3_2025[[#This Row],[Bruto - Rel.korting]],Q3_2025[[#This Row],[Brutobedrag 2]],Q3_2025[[#This Row],[Brutobedrag 2]]*(100-Q3_2025[[#This Row],[Relatiekorting percentage]])/100)</f>
        <v>195.38400000000001</v>
      </c>
      <c r="R600" s="3"/>
      <c r="W600"/>
      <c r="AB600"/>
    </row>
    <row r="601" spans="1:28" x14ac:dyDescent="0.3">
      <c r="A601" t="s">
        <v>763</v>
      </c>
      <c r="B601">
        <v>1007051</v>
      </c>
      <c r="C601" t="s">
        <v>54</v>
      </c>
      <c r="D601">
        <v>12</v>
      </c>
      <c r="E601" s="10">
        <v>88.57</v>
      </c>
      <c r="F601" s="10">
        <v>1062.8399999999999</v>
      </c>
      <c r="G601" s="10">
        <v>797.13</v>
      </c>
      <c r="H601">
        <v>25</v>
      </c>
      <c r="I601" s="51" t="str">
        <f>_xlfn.XLOOKUP(Q3_2025[[#This Row],[Artikelnr]],Artikel_prijzen[Artnr],Artikel_prijzen[Groep],"")</f>
        <v/>
      </c>
      <c r="J601" s="10" t="str">
        <f>_xlfn.XLOOKUP(Q3_2025[[#This Row],[Artikelnr]],Artikel_prijzen[Artnr],Artikel_prijzen[Prijs 2025],"")</f>
        <v/>
      </c>
      <c r="K601" t="str">
        <f>IF(Q3_2025[[#This Row],[Artikelprijs]]&lt;&gt;"",IF(Q3_2025[[#This Row],[Stuksprijs]]=Q3_2025[[#This Row],[Artikelprijs]],"Prijs gelijk","Prijs wijkt af"),"")</f>
        <v/>
      </c>
      <c r="L601" t="str">
        <f>IF(Q3_2025[[#This Row],[Relatiekorting percentage]]=0,
    "Nvt",
    IF(Q3_2025[[#This Row],[Brutobedrag 2]] &lt; Q3_2025[[#This Row],[Bruto - Rel.korting]],
        "Nee",
        "Ja"))</f>
        <v>Ja</v>
      </c>
      <c r="M601" s="10">
        <f>IF(Q3_2025[[#This Row],[Artikelprijs]]&lt;&gt;"",Q3_2025[[#This Row],[Artikelprijs]],Q3_2025[[#This Row],[Stuksprijs]])</f>
        <v>88.57</v>
      </c>
      <c r="N601" s="10">
        <f>Q3_2025[[#This Row],[Besteld]]*Q3_2025[[#This Row],[Prijs 2]]</f>
        <v>1062.8399999999999</v>
      </c>
      <c r="O601" s="10">
        <f>IF(Q3_2025[[#This Row],[Brutobedrag 2]]&lt;Q3_2025[[#This Row],[Bruto - Rel.korting]],Q3_2025[[#This Row],[Brutobedrag 2]],Q3_2025[[#This Row],[Brutobedrag 2]]*(100-Q3_2025[[#This Row],[Relatiekorting percentage]])/100)</f>
        <v>797.13</v>
      </c>
      <c r="R601" s="3"/>
      <c r="W601"/>
      <c r="AB601"/>
    </row>
    <row r="602" spans="1:28" x14ac:dyDescent="0.3">
      <c r="A602" t="s">
        <v>763</v>
      </c>
      <c r="B602">
        <v>1007050</v>
      </c>
      <c r="C602" t="s">
        <v>567</v>
      </c>
      <c r="D602">
        <v>12</v>
      </c>
      <c r="E602" s="10">
        <v>0</v>
      </c>
      <c r="F602" s="10">
        <v>0</v>
      </c>
      <c r="G602" s="10">
        <v>0</v>
      </c>
      <c r="H602">
        <v>0</v>
      </c>
      <c r="I602" s="51" t="str">
        <f>_xlfn.XLOOKUP(Q3_2025[[#This Row],[Artikelnr]],Artikel_prijzen[Artnr],Artikel_prijzen[Groep],"")</f>
        <v/>
      </c>
      <c r="J602" s="10" t="str">
        <f>_xlfn.XLOOKUP(Q3_2025[[#This Row],[Artikelnr]],Artikel_prijzen[Artnr],Artikel_prijzen[Prijs 2025],"")</f>
        <v/>
      </c>
      <c r="K602" t="str">
        <f>IF(Q3_2025[[#This Row],[Artikelprijs]]&lt;&gt;"",IF(Q3_2025[[#This Row],[Stuksprijs]]=Q3_2025[[#This Row],[Artikelprijs]],"Prijs gelijk","Prijs wijkt af"),"")</f>
        <v/>
      </c>
      <c r="L602" t="str">
        <f>IF(Q3_2025[[#This Row],[Relatiekorting percentage]]=0,
    "Nvt",
    IF(Q3_2025[[#This Row],[Brutobedrag 2]] &lt; Q3_2025[[#This Row],[Bruto - Rel.korting]],
        "Nee",
        "Ja"))</f>
        <v>Nvt</v>
      </c>
      <c r="M602" s="10">
        <f>IF(Q3_2025[[#This Row],[Artikelprijs]]&lt;&gt;"",Q3_2025[[#This Row],[Artikelprijs]],Q3_2025[[#This Row],[Stuksprijs]])</f>
        <v>0</v>
      </c>
      <c r="N602" s="10">
        <f>Q3_2025[[#This Row],[Besteld]]*Q3_2025[[#This Row],[Prijs 2]]</f>
        <v>0</v>
      </c>
      <c r="O602" s="10">
        <f>IF(Q3_2025[[#This Row],[Brutobedrag 2]]&lt;Q3_2025[[#This Row],[Bruto - Rel.korting]],Q3_2025[[#This Row],[Brutobedrag 2]],Q3_2025[[#This Row],[Brutobedrag 2]]*(100-Q3_2025[[#This Row],[Relatiekorting percentage]])/100)</f>
        <v>0</v>
      </c>
      <c r="R602" s="3"/>
      <c r="W602"/>
      <c r="AB602"/>
    </row>
    <row r="603" spans="1:28" x14ac:dyDescent="0.3">
      <c r="A603" t="s">
        <v>763</v>
      </c>
      <c r="B603">
        <v>5030234</v>
      </c>
      <c r="C603" t="s">
        <v>155</v>
      </c>
      <c r="D603">
        <v>1</v>
      </c>
      <c r="E603" s="10">
        <v>180.25</v>
      </c>
      <c r="F603" s="10">
        <v>180.25</v>
      </c>
      <c r="G603" s="10">
        <v>126.17</v>
      </c>
      <c r="H603">
        <v>30</v>
      </c>
      <c r="I603" s="51" t="str">
        <f>_xlfn.XLOOKUP(Q3_2025[[#This Row],[Artikelnr]],Artikel_prijzen[Artnr],Artikel_prijzen[Groep],"")</f>
        <v>Rigging</v>
      </c>
      <c r="J603" s="10">
        <f>_xlfn.XLOOKUP(Q3_2025[[#This Row],[Artikelnr]],Artikel_prijzen[Artnr],Artikel_prijzen[Prijs 2025],"")</f>
        <v>175</v>
      </c>
      <c r="K603" t="str">
        <f>IF(Q3_2025[[#This Row],[Artikelprijs]]&lt;&gt;"",IF(Q3_2025[[#This Row],[Stuksprijs]]=Q3_2025[[#This Row],[Artikelprijs]],"Prijs gelijk","Prijs wijkt af"),"")</f>
        <v>Prijs wijkt af</v>
      </c>
      <c r="L603" t="str">
        <f>IF(Q3_2025[[#This Row],[Relatiekorting percentage]]=0,
    "Nvt",
    IF(Q3_2025[[#This Row],[Brutobedrag 2]] &lt; Q3_2025[[#This Row],[Bruto - Rel.korting]],
        "Nee",
        "Ja"))</f>
        <v>Ja</v>
      </c>
      <c r="M603" s="10">
        <f>IF(Q3_2025[[#This Row],[Artikelprijs]]&lt;&gt;"",Q3_2025[[#This Row],[Artikelprijs]],Q3_2025[[#This Row],[Stuksprijs]])</f>
        <v>175</v>
      </c>
      <c r="N603" s="10">
        <f>Q3_2025[[#This Row],[Besteld]]*Q3_2025[[#This Row],[Prijs 2]]</f>
        <v>175</v>
      </c>
      <c r="O603" s="10">
        <f>IF(Q3_2025[[#This Row],[Brutobedrag 2]]&lt;Q3_2025[[#This Row],[Bruto - Rel.korting]],Q3_2025[[#This Row],[Brutobedrag 2]],Q3_2025[[#This Row],[Brutobedrag 2]]*(100-Q3_2025[[#This Row],[Relatiekorting percentage]])/100)</f>
        <v>122.5</v>
      </c>
      <c r="R603" s="3"/>
      <c r="W603"/>
      <c r="AB603"/>
    </row>
    <row r="604" spans="1:28" x14ac:dyDescent="0.3">
      <c r="A604" t="s">
        <v>763</v>
      </c>
      <c r="B604">
        <v>5030225</v>
      </c>
      <c r="C604" t="s">
        <v>261</v>
      </c>
      <c r="D604">
        <v>2</v>
      </c>
      <c r="E604" s="10">
        <v>133.9</v>
      </c>
      <c r="F604" s="10">
        <v>267.8</v>
      </c>
      <c r="G604" s="10">
        <v>187.46</v>
      </c>
      <c r="H604">
        <v>30</v>
      </c>
      <c r="I604" s="51" t="str">
        <f>_xlfn.XLOOKUP(Q3_2025[[#This Row],[Artikelnr]],Artikel_prijzen[Artnr],Artikel_prijzen[Groep],"")</f>
        <v>Rigging</v>
      </c>
      <c r="J604" s="10">
        <f>_xlfn.XLOOKUP(Q3_2025[[#This Row],[Artikelnr]],Artikel_prijzen[Artnr],Artikel_prijzen[Prijs 2025],"")</f>
        <v>130</v>
      </c>
      <c r="K604" t="str">
        <f>IF(Q3_2025[[#This Row],[Artikelprijs]]&lt;&gt;"",IF(Q3_2025[[#This Row],[Stuksprijs]]=Q3_2025[[#This Row],[Artikelprijs]],"Prijs gelijk","Prijs wijkt af"),"")</f>
        <v>Prijs wijkt af</v>
      </c>
      <c r="L604" t="str">
        <f>IF(Q3_2025[[#This Row],[Relatiekorting percentage]]=0,
    "Nvt",
    IF(Q3_2025[[#This Row],[Brutobedrag 2]] &lt; Q3_2025[[#This Row],[Bruto - Rel.korting]],
        "Nee",
        "Ja"))</f>
        <v>Ja</v>
      </c>
      <c r="M604" s="10">
        <f>IF(Q3_2025[[#This Row],[Artikelprijs]]&lt;&gt;"",Q3_2025[[#This Row],[Artikelprijs]],Q3_2025[[#This Row],[Stuksprijs]])</f>
        <v>130</v>
      </c>
      <c r="N604" s="10">
        <f>Q3_2025[[#This Row],[Besteld]]*Q3_2025[[#This Row],[Prijs 2]]</f>
        <v>260</v>
      </c>
      <c r="O604" s="10">
        <f>IF(Q3_2025[[#This Row],[Brutobedrag 2]]&lt;Q3_2025[[#This Row],[Bruto - Rel.korting]],Q3_2025[[#This Row],[Brutobedrag 2]],Q3_2025[[#This Row],[Brutobedrag 2]]*(100-Q3_2025[[#This Row],[Relatiekorting percentage]])/100)</f>
        <v>182</v>
      </c>
      <c r="R604" s="3"/>
      <c r="W604"/>
      <c r="AB604"/>
    </row>
    <row r="605" spans="1:28" x14ac:dyDescent="0.3">
      <c r="A605" t="s">
        <v>763</v>
      </c>
      <c r="B605">
        <v>5030234</v>
      </c>
      <c r="C605" t="s">
        <v>155</v>
      </c>
      <c r="D605">
        <v>1</v>
      </c>
      <c r="E605" s="10">
        <v>180.25</v>
      </c>
      <c r="F605" s="10">
        <v>180.25</v>
      </c>
      <c r="G605" s="10">
        <v>126.17</v>
      </c>
      <c r="H605">
        <v>30</v>
      </c>
      <c r="I605" s="51" t="str">
        <f>_xlfn.XLOOKUP(Q3_2025[[#This Row],[Artikelnr]],Artikel_prijzen[Artnr],Artikel_prijzen[Groep],"")</f>
        <v>Rigging</v>
      </c>
      <c r="J605" s="10">
        <f>_xlfn.XLOOKUP(Q3_2025[[#This Row],[Artikelnr]],Artikel_prijzen[Artnr],Artikel_prijzen[Prijs 2025],"")</f>
        <v>175</v>
      </c>
      <c r="K605" t="str">
        <f>IF(Q3_2025[[#This Row],[Artikelprijs]]&lt;&gt;"",IF(Q3_2025[[#This Row],[Stuksprijs]]=Q3_2025[[#This Row],[Artikelprijs]],"Prijs gelijk","Prijs wijkt af"),"")</f>
        <v>Prijs wijkt af</v>
      </c>
      <c r="L605" t="str">
        <f>IF(Q3_2025[[#This Row],[Relatiekorting percentage]]=0,
    "Nvt",
    IF(Q3_2025[[#This Row],[Brutobedrag 2]] &lt; Q3_2025[[#This Row],[Bruto - Rel.korting]],
        "Nee",
        "Ja"))</f>
        <v>Ja</v>
      </c>
      <c r="M605" s="10">
        <f>IF(Q3_2025[[#This Row],[Artikelprijs]]&lt;&gt;"",Q3_2025[[#This Row],[Artikelprijs]],Q3_2025[[#This Row],[Stuksprijs]])</f>
        <v>175</v>
      </c>
      <c r="N605" s="10">
        <f>Q3_2025[[#This Row],[Besteld]]*Q3_2025[[#This Row],[Prijs 2]]</f>
        <v>175</v>
      </c>
      <c r="O605" s="10">
        <f>IF(Q3_2025[[#This Row],[Brutobedrag 2]]&lt;Q3_2025[[#This Row],[Bruto - Rel.korting]],Q3_2025[[#This Row],[Brutobedrag 2]],Q3_2025[[#This Row],[Brutobedrag 2]]*(100-Q3_2025[[#This Row],[Relatiekorting percentage]])/100)</f>
        <v>122.5</v>
      </c>
      <c r="R605" s="3"/>
      <c r="W605"/>
      <c r="AB605"/>
    </row>
    <row r="606" spans="1:28" x14ac:dyDescent="0.3">
      <c r="A606" t="s">
        <v>763</v>
      </c>
      <c r="B606">
        <v>5040017</v>
      </c>
      <c r="C606" t="s">
        <v>164</v>
      </c>
      <c r="D606">
        <v>1</v>
      </c>
      <c r="E606" s="10">
        <v>896.1</v>
      </c>
      <c r="F606" s="10">
        <v>896.1</v>
      </c>
      <c r="G606" s="10">
        <v>627.27</v>
      </c>
      <c r="H606">
        <v>30</v>
      </c>
      <c r="I606" s="51" t="str">
        <f>_xlfn.XLOOKUP(Q3_2025[[#This Row],[Artikelnr]],Artikel_prijzen[Artnr],Artikel_prijzen[Groep],"")</f>
        <v/>
      </c>
      <c r="J606" s="10" t="str">
        <f>_xlfn.XLOOKUP(Q3_2025[[#This Row],[Artikelnr]],Artikel_prijzen[Artnr],Artikel_prijzen[Prijs 2025],"")</f>
        <v/>
      </c>
      <c r="K606" t="str">
        <f>IF(Q3_2025[[#This Row],[Artikelprijs]]&lt;&gt;"",IF(Q3_2025[[#This Row],[Stuksprijs]]=Q3_2025[[#This Row],[Artikelprijs]],"Prijs gelijk","Prijs wijkt af"),"")</f>
        <v/>
      </c>
      <c r="L606" t="str">
        <f>IF(Q3_2025[[#This Row],[Relatiekorting percentage]]=0,
    "Nvt",
    IF(Q3_2025[[#This Row],[Brutobedrag 2]] &lt; Q3_2025[[#This Row],[Bruto - Rel.korting]],
        "Nee",
        "Ja"))</f>
        <v>Ja</v>
      </c>
      <c r="M606" s="10">
        <f>IF(Q3_2025[[#This Row],[Artikelprijs]]&lt;&gt;"",Q3_2025[[#This Row],[Artikelprijs]],Q3_2025[[#This Row],[Stuksprijs]])</f>
        <v>896.1</v>
      </c>
      <c r="N606" s="10">
        <f>Q3_2025[[#This Row],[Besteld]]*Q3_2025[[#This Row],[Prijs 2]]</f>
        <v>896.1</v>
      </c>
      <c r="O606" s="10">
        <f>IF(Q3_2025[[#This Row],[Brutobedrag 2]]&lt;Q3_2025[[#This Row],[Bruto - Rel.korting]],Q3_2025[[#This Row],[Brutobedrag 2]],Q3_2025[[#This Row],[Brutobedrag 2]]*(100-Q3_2025[[#This Row],[Relatiekorting percentage]])/100)</f>
        <v>627.27</v>
      </c>
      <c r="R606" s="3"/>
      <c r="W606"/>
      <c r="AB606"/>
    </row>
    <row r="607" spans="1:28" x14ac:dyDescent="0.3">
      <c r="A607" t="s">
        <v>763</v>
      </c>
      <c r="B607">
        <v>4001074</v>
      </c>
      <c r="C607" t="s">
        <v>767</v>
      </c>
      <c r="D607">
        <v>2</v>
      </c>
      <c r="E607" s="10">
        <v>0</v>
      </c>
      <c r="F607" s="10">
        <v>0</v>
      </c>
      <c r="G607" s="10">
        <v>0</v>
      </c>
      <c r="H607">
        <v>0</v>
      </c>
      <c r="I607" s="51" t="str">
        <f>_xlfn.XLOOKUP(Q3_2025[[#This Row],[Artikelnr]],Artikel_prijzen[Artnr],Artikel_prijzen[Groep],"")</f>
        <v/>
      </c>
      <c r="J607" s="10" t="str">
        <f>_xlfn.XLOOKUP(Q3_2025[[#This Row],[Artikelnr]],Artikel_prijzen[Artnr],Artikel_prijzen[Prijs 2025],"")</f>
        <v/>
      </c>
      <c r="K607" t="str">
        <f>IF(Q3_2025[[#This Row],[Artikelprijs]]&lt;&gt;"",IF(Q3_2025[[#This Row],[Stuksprijs]]=Q3_2025[[#This Row],[Artikelprijs]],"Prijs gelijk","Prijs wijkt af"),"")</f>
        <v/>
      </c>
      <c r="L607" t="str">
        <f>IF(Q3_2025[[#This Row],[Relatiekorting percentage]]=0,
    "Nvt",
    IF(Q3_2025[[#This Row],[Brutobedrag 2]] &lt; Q3_2025[[#This Row],[Bruto - Rel.korting]],
        "Nee",
        "Ja"))</f>
        <v>Nvt</v>
      </c>
      <c r="M607" s="10">
        <f>IF(Q3_2025[[#This Row],[Artikelprijs]]&lt;&gt;"",Q3_2025[[#This Row],[Artikelprijs]],Q3_2025[[#This Row],[Stuksprijs]])</f>
        <v>0</v>
      </c>
      <c r="N607" s="10">
        <f>Q3_2025[[#This Row],[Besteld]]*Q3_2025[[#This Row],[Prijs 2]]</f>
        <v>0</v>
      </c>
      <c r="O607" s="10">
        <f>IF(Q3_2025[[#This Row],[Brutobedrag 2]]&lt;Q3_2025[[#This Row],[Bruto - Rel.korting]],Q3_2025[[#This Row],[Brutobedrag 2]],Q3_2025[[#This Row],[Brutobedrag 2]]*(100-Q3_2025[[#This Row],[Relatiekorting percentage]])/100)</f>
        <v>0</v>
      </c>
      <c r="R607" s="3"/>
      <c r="W607"/>
      <c r="AB607"/>
    </row>
    <row r="608" spans="1:28" x14ac:dyDescent="0.3">
      <c r="A608" t="s">
        <v>763</v>
      </c>
      <c r="B608">
        <v>4001150</v>
      </c>
      <c r="C608" t="s">
        <v>768</v>
      </c>
      <c r="D608">
        <v>2</v>
      </c>
      <c r="E608" s="10">
        <v>0</v>
      </c>
      <c r="F608" s="10">
        <v>0</v>
      </c>
      <c r="G608" s="10">
        <v>0</v>
      </c>
      <c r="H608">
        <v>0</v>
      </c>
      <c r="I608" s="51" t="str">
        <f>_xlfn.XLOOKUP(Q3_2025[[#This Row],[Artikelnr]],Artikel_prijzen[Artnr],Artikel_prijzen[Groep],"")</f>
        <v/>
      </c>
      <c r="J608" s="10" t="str">
        <f>_xlfn.XLOOKUP(Q3_2025[[#This Row],[Artikelnr]],Artikel_prijzen[Artnr],Artikel_prijzen[Prijs 2025],"")</f>
        <v/>
      </c>
      <c r="K608" t="str">
        <f>IF(Q3_2025[[#This Row],[Artikelprijs]]&lt;&gt;"",IF(Q3_2025[[#This Row],[Stuksprijs]]=Q3_2025[[#This Row],[Artikelprijs]],"Prijs gelijk","Prijs wijkt af"),"")</f>
        <v/>
      </c>
      <c r="L608" t="str">
        <f>IF(Q3_2025[[#This Row],[Relatiekorting percentage]]=0,
    "Nvt",
    IF(Q3_2025[[#This Row],[Brutobedrag 2]] &lt; Q3_2025[[#This Row],[Bruto - Rel.korting]],
        "Nee",
        "Ja"))</f>
        <v>Nvt</v>
      </c>
      <c r="M608" s="10">
        <f>IF(Q3_2025[[#This Row],[Artikelprijs]]&lt;&gt;"",Q3_2025[[#This Row],[Artikelprijs]],Q3_2025[[#This Row],[Stuksprijs]])</f>
        <v>0</v>
      </c>
      <c r="N608" s="10">
        <f>Q3_2025[[#This Row],[Besteld]]*Q3_2025[[#This Row],[Prijs 2]]</f>
        <v>0</v>
      </c>
      <c r="O608" s="10">
        <f>IF(Q3_2025[[#This Row],[Brutobedrag 2]]&lt;Q3_2025[[#This Row],[Bruto - Rel.korting]],Q3_2025[[#This Row],[Brutobedrag 2]],Q3_2025[[#This Row],[Brutobedrag 2]]*(100-Q3_2025[[#This Row],[Relatiekorting percentage]])/100)</f>
        <v>0</v>
      </c>
      <c r="R608" s="3"/>
      <c r="W608"/>
      <c r="AB608"/>
    </row>
    <row r="609" spans="1:28" x14ac:dyDescent="0.3">
      <c r="A609" t="s">
        <v>763</v>
      </c>
      <c r="B609">
        <v>4001075</v>
      </c>
      <c r="C609" t="s">
        <v>769</v>
      </c>
      <c r="D609">
        <v>4</v>
      </c>
      <c r="E609" s="10">
        <v>0</v>
      </c>
      <c r="F609" s="10">
        <v>0</v>
      </c>
      <c r="G609" s="10">
        <v>0</v>
      </c>
      <c r="H609">
        <v>0</v>
      </c>
      <c r="I609" s="51" t="str">
        <f>_xlfn.XLOOKUP(Q3_2025[[#This Row],[Artikelnr]],Artikel_prijzen[Artnr],Artikel_prijzen[Groep],"")</f>
        <v/>
      </c>
      <c r="J609" s="10" t="str">
        <f>_xlfn.XLOOKUP(Q3_2025[[#This Row],[Artikelnr]],Artikel_prijzen[Artnr],Artikel_prijzen[Prijs 2025],"")</f>
        <v/>
      </c>
      <c r="K609" t="str">
        <f>IF(Q3_2025[[#This Row],[Artikelprijs]]&lt;&gt;"",IF(Q3_2025[[#This Row],[Stuksprijs]]=Q3_2025[[#This Row],[Artikelprijs]],"Prijs gelijk","Prijs wijkt af"),"")</f>
        <v/>
      </c>
      <c r="L609" t="str">
        <f>IF(Q3_2025[[#This Row],[Relatiekorting percentage]]=0,
    "Nvt",
    IF(Q3_2025[[#This Row],[Brutobedrag 2]] &lt; Q3_2025[[#This Row],[Bruto - Rel.korting]],
        "Nee",
        "Ja"))</f>
        <v>Nvt</v>
      </c>
      <c r="M609" s="10">
        <f>IF(Q3_2025[[#This Row],[Artikelprijs]]&lt;&gt;"",Q3_2025[[#This Row],[Artikelprijs]],Q3_2025[[#This Row],[Stuksprijs]])</f>
        <v>0</v>
      </c>
      <c r="N609" s="10">
        <f>Q3_2025[[#This Row],[Besteld]]*Q3_2025[[#This Row],[Prijs 2]]</f>
        <v>0</v>
      </c>
      <c r="O609" s="10">
        <f>IF(Q3_2025[[#This Row],[Brutobedrag 2]]&lt;Q3_2025[[#This Row],[Bruto - Rel.korting]],Q3_2025[[#This Row],[Brutobedrag 2]],Q3_2025[[#This Row],[Brutobedrag 2]]*(100-Q3_2025[[#This Row],[Relatiekorting percentage]])/100)</f>
        <v>0</v>
      </c>
      <c r="R609" s="3"/>
      <c r="W609"/>
      <c r="AB609"/>
    </row>
    <row r="610" spans="1:28" x14ac:dyDescent="0.3">
      <c r="A610" t="s">
        <v>763</v>
      </c>
      <c r="B610">
        <v>4001076</v>
      </c>
      <c r="C610" t="s">
        <v>770</v>
      </c>
      <c r="D610">
        <v>4</v>
      </c>
      <c r="E610" s="10">
        <v>0</v>
      </c>
      <c r="F610" s="10">
        <v>0</v>
      </c>
      <c r="G610" s="10">
        <v>0</v>
      </c>
      <c r="H610">
        <v>0</v>
      </c>
      <c r="I610" s="51" t="str">
        <f>_xlfn.XLOOKUP(Q3_2025[[#This Row],[Artikelnr]],Artikel_prijzen[Artnr],Artikel_prijzen[Groep],"")</f>
        <v/>
      </c>
      <c r="J610" s="10" t="str">
        <f>_xlfn.XLOOKUP(Q3_2025[[#This Row],[Artikelnr]],Artikel_prijzen[Artnr],Artikel_prijzen[Prijs 2025],"")</f>
        <v/>
      </c>
      <c r="K610" t="str">
        <f>IF(Q3_2025[[#This Row],[Artikelprijs]]&lt;&gt;"",IF(Q3_2025[[#This Row],[Stuksprijs]]=Q3_2025[[#This Row],[Artikelprijs]],"Prijs gelijk","Prijs wijkt af"),"")</f>
        <v/>
      </c>
      <c r="L610" t="str">
        <f>IF(Q3_2025[[#This Row],[Relatiekorting percentage]]=0,
    "Nvt",
    IF(Q3_2025[[#This Row],[Brutobedrag 2]] &lt; Q3_2025[[#This Row],[Bruto - Rel.korting]],
        "Nee",
        "Ja"))</f>
        <v>Nvt</v>
      </c>
      <c r="M610" s="10">
        <f>IF(Q3_2025[[#This Row],[Artikelprijs]]&lt;&gt;"",Q3_2025[[#This Row],[Artikelprijs]],Q3_2025[[#This Row],[Stuksprijs]])</f>
        <v>0</v>
      </c>
      <c r="N610" s="10">
        <f>Q3_2025[[#This Row],[Besteld]]*Q3_2025[[#This Row],[Prijs 2]]</f>
        <v>0</v>
      </c>
      <c r="O610" s="10">
        <f>IF(Q3_2025[[#This Row],[Brutobedrag 2]]&lt;Q3_2025[[#This Row],[Bruto - Rel.korting]],Q3_2025[[#This Row],[Brutobedrag 2]],Q3_2025[[#This Row],[Brutobedrag 2]]*(100-Q3_2025[[#This Row],[Relatiekorting percentage]])/100)</f>
        <v>0</v>
      </c>
      <c r="R610" s="3"/>
      <c r="W610"/>
      <c r="AB610"/>
    </row>
    <row r="611" spans="1:28" x14ac:dyDescent="0.3">
      <c r="A611" t="s">
        <v>763</v>
      </c>
      <c r="B611">
        <v>5040008</v>
      </c>
      <c r="C611" t="s">
        <v>333</v>
      </c>
      <c r="D611">
        <v>1</v>
      </c>
      <c r="E611" s="10">
        <v>355.35</v>
      </c>
      <c r="F611" s="10">
        <v>355.35</v>
      </c>
      <c r="G611" s="10">
        <v>248.74</v>
      </c>
      <c r="H611">
        <v>30</v>
      </c>
      <c r="I611" s="51" t="str">
        <f>_xlfn.XLOOKUP(Q3_2025[[#This Row],[Artikelnr]],Artikel_prijzen[Artnr],Artikel_prijzen[Groep],"")</f>
        <v>AV</v>
      </c>
      <c r="J611" s="10">
        <f>_xlfn.XLOOKUP(Q3_2025[[#This Row],[Artikelnr]],Artikel_prijzen[Artnr],Artikel_prijzen[Prijs 2025],"")</f>
        <v>345</v>
      </c>
      <c r="K611" t="str">
        <f>IF(Q3_2025[[#This Row],[Artikelprijs]]&lt;&gt;"",IF(Q3_2025[[#This Row],[Stuksprijs]]=Q3_2025[[#This Row],[Artikelprijs]],"Prijs gelijk","Prijs wijkt af"),"")</f>
        <v>Prijs wijkt af</v>
      </c>
      <c r="L611" t="str">
        <f>IF(Q3_2025[[#This Row],[Relatiekorting percentage]]=0,
    "Nvt",
    IF(Q3_2025[[#This Row],[Brutobedrag 2]] &lt; Q3_2025[[#This Row],[Bruto - Rel.korting]],
        "Nee",
        "Ja"))</f>
        <v>Ja</v>
      </c>
      <c r="M611" s="10">
        <f>IF(Q3_2025[[#This Row],[Artikelprijs]]&lt;&gt;"",Q3_2025[[#This Row],[Artikelprijs]],Q3_2025[[#This Row],[Stuksprijs]])</f>
        <v>345</v>
      </c>
      <c r="N611" s="10">
        <f>Q3_2025[[#This Row],[Besteld]]*Q3_2025[[#This Row],[Prijs 2]]</f>
        <v>345</v>
      </c>
      <c r="O611" s="10">
        <f>IF(Q3_2025[[#This Row],[Brutobedrag 2]]&lt;Q3_2025[[#This Row],[Bruto - Rel.korting]],Q3_2025[[#This Row],[Brutobedrag 2]],Q3_2025[[#This Row],[Brutobedrag 2]]*(100-Q3_2025[[#This Row],[Relatiekorting percentage]])/100)</f>
        <v>241.5</v>
      </c>
      <c r="R611" s="3"/>
      <c r="W611"/>
      <c r="AB611"/>
    </row>
    <row r="612" spans="1:28" x14ac:dyDescent="0.3">
      <c r="A612" t="s">
        <v>763</v>
      </c>
      <c r="B612">
        <v>5040015</v>
      </c>
      <c r="C612" t="s">
        <v>331</v>
      </c>
      <c r="D612">
        <v>1</v>
      </c>
      <c r="E612" s="10">
        <v>66.95</v>
      </c>
      <c r="F612" s="10">
        <v>66.95</v>
      </c>
      <c r="G612" s="10">
        <v>46.86</v>
      </c>
      <c r="H612">
        <v>30</v>
      </c>
      <c r="I612" s="51" t="str">
        <f>_xlfn.XLOOKUP(Q3_2025[[#This Row],[Artikelnr]],Artikel_prijzen[Artnr],Artikel_prijzen[Groep],"")</f>
        <v>AV</v>
      </c>
      <c r="J612" s="10">
        <f>_xlfn.XLOOKUP(Q3_2025[[#This Row],[Artikelnr]],Artikel_prijzen[Artnr],Artikel_prijzen[Prijs 2025],"")</f>
        <v>65</v>
      </c>
      <c r="K612" t="str">
        <f>IF(Q3_2025[[#This Row],[Artikelprijs]]&lt;&gt;"",IF(Q3_2025[[#This Row],[Stuksprijs]]=Q3_2025[[#This Row],[Artikelprijs]],"Prijs gelijk","Prijs wijkt af"),"")</f>
        <v>Prijs wijkt af</v>
      </c>
      <c r="L612" t="str">
        <f>IF(Q3_2025[[#This Row],[Relatiekorting percentage]]=0,
    "Nvt",
    IF(Q3_2025[[#This Row],[Brutobedrag 2]] &lt; Q3_2025[[#This Row],[Bruto - Rel.korting]],
        "Nee",
        "Ja"))</f>
        <v>Ja</v>
      </c>
      <c r="M612" s="10">
        <f>IF(Q3_2025[[#This Row],[Artikelprijs]]&lt;&gt;"",Q3_2025[[#This Row],[Artikelprijs]],Q3_2025[[#This Row],[Stuksprijs]])</f>
        <v>65</v>
      </c>
      <c r="N612" s="10">
        <f>Q3_2025[[#This Row],[Besteld]]*Q3_2025[[#This Row],[Prijs 2]]</f>
        <v>65</v>
      </c>
      <c r="O612" s="10">
        <f>IF(Q3_2025[[#This Row],[Brutobedrag 2]]&lt;Q3_2025[[#This Row],[Bruto - Rel.korting]],Q3_2025[[#This Row],[Brutobedrag 2]],Q3_2025[[#This Row],[Brutobedrag 2]]*(100-Q3_2025[[#This Row],[Relatiekorting percentage]])/100)</f>
        <v>45.5</v>
      </c>
      <c r="R612" s="3"/>
      <c r="W612"/>
      <c r="AB612"/>
    </row>
    <row r="613" spans="1:28" x14ac:dyDescent="0.3">
      <c r="A613" t="s">
        <v>763</v>
      </c>
      <c r="B613">
        <v>5040008</v>
      </c>
      <c r="C613" t="s">
        <v>333</v>
      </c>
      <c r="D613">
        <v>1</v>
      </c>
      <c r="E613" s="10">
        <v>355.35</v>
      </c>
      <c r="F613" s="10">
        <v>355.35</v>
      </c>
      <c r="G613" s="10">
        <v>248.74</v>
      </c>
      <c r="H613">
        <v>30</v>
      </c>
      <c r="I613" s="51" t="str">
        <f>_xlfn.XLOOKUP(Q3_2025[[#This Row],[Artikelnr]],Artikel_prijzen[Artnr],Artikel_prijzen[Groep],"")</f>
        <v>AV</v>
      </c>
      <c r="J613" s="10">
        <f>_xlfn.XLOOKUP(Q3_2025[[#This Row],[Artikelnr]],Artikel_prijzen[Artnr],Artikel_prijzen[Prijs 2025],"")</f>
        <v>345</v>
      </c>
      <c r="K613" t="str">
        <f>IF(Q3_2025[[#This Row],[Artikelprijs]]&lt;&gt;"",IF(Q3_2025[[#This Row],[Stuksprijs]]=Q3_2025[[#This Row],[Artikelprijs]],"Prijs gelijk","Prijs wijkt af"),"")</f>
        <v>Prijs wijkt af</v>
      </c>
      <c r="L613" t="str">
        <f>IF(Q3_2025[[#This Row],[Relatiekorting percentage]]=0,
    "Nvt",
    IF(Q3_2025[[#This Row],[Brutobedrag 2]] &lt; Q3_2025[[#This Row],[Bruto - Rel.korting]],
        "Nee",
        "Ja"))</f>
        <v>Ja</v>
      </c>
      <c r="M613" s="10">
        <f>IF(Q3_2025[[#This Row],[Artikelprijs]]&lt;&gt;"",Q3_2025[[#This Row],[Artikelprijs]],Q3_2025[[#This Row],[Stuksprijs]])</f>
        <v>345</v>
      </c>
      <c r="N613" s="10">
        <f>Q3_2025[[#This Row],[Besteld]]*Q3_2025[[#This Row],[Prijs 2]]</f>
        <v>345</v>
      </c>
      <c r="O613" s="10">
        <f>IF(Q3_2025[[#This Row],[Brutobedrag 2]]&lt;Q3_2025[[#This Row],[Bruto - Rel.korting]],Q3_2025[[#This Row],[Brutobedrag 2]],Q3_2025[[#This Row],[Brutobedrag 2]]*(100-Q3_2025[[#This Row],[Relatiekorting percentage]])/100)</f>
        <v>241.5</v>
      </c>
      <c r="R613" s="3"/>
      <c r="W613"/>
      <c r="AB613"/>
    </row>
    <row r="614" spans="1:28" x14ac:dyDescent="0.3">
      <c r="A614" t="s">
        <v>763</v>
      </c>
      <c r="B614">
        <v>5040015</v>
      </c>
      <c r="C614" t="s">
        <v>331</v>
      </c>
      <c r="D614">
        <v>1</v>
      </c>
      <c r="E614" s="10">
        <v>66.95</v>
      </c>
      <c r="F614" s="10">
        <v>66.95</v>
      </c>
      <c r="G614" s="10">
        <v>46.86</v>
      </c>
      <c r="H614">
        <v>30</v>
      </c>
      <c r="I614" s="51" t="str">
        <f>_xlfn.XLOOKUP(Q3_2025[[#This Row],[Artikelnr]],Artikel_prijzen[Artnr],Artikel_prijzen[Groep],"")</f>
        <v>AV</v>
      </c>
      <c r="J614" s="10">
        <f>_xlfn.XLOOKUP(Q3_2025[[#This Row],[Artikelnr]],Artikel_prijzen[Artnr],Artikel_prijzen[Prijs 2025],"")</f>
        <v>65</v>
      </c>
      <c r="K614" t="str">
        <f>IF(Q3_2025[[#This Row],[Artikelprijs]]&lt;&gt;"",IF(Q3_2025[[#This Row],[Stuksprijs]]=Q3_2025[[#This Row],[Artikelprijs]],"Prijs gelijk","Prijs wijkt af"),"")</f>
        <v>Prijs wijkt af</v>
      </c>
      <c r="L614" t="str">
        <f>IF(Q3_2025[[#This Row],[Relatiekorting percentage]]=0,
    "Nvt",
    IF(Q3_2025[[#This Row],[Brutobedrag 2]] &lt; Q3_2025[[#This Row],[Bruto - Rel.korting]],
        "Nee",
        "Ja"))</f>
        <v>Ja</v>
      </c>
      <c r="M614" s="10">
        <f>IF(Q3_2025[[#This Row],[Artikelprijs]]&lt;&gt;"",Q3_2025[[#This Row],[Artikelprijs]],Q3_2025[[#This Row],[Stuksprijs]])</f>
        <v>65</v>
      </c>
      <c r="N614" s="10">
        <f>Q3_2025[[#This Row],[Besteld]]*Q3_2025[[#This Row],[Prijs 2]]</f>
        <v>65</v>
      </c>
      <c r="O614" s="10">
        <f>IF(Q3_2025[[#This Row],[Brutobedrag 2]]&lt;Q3_2025[[#This Row],[Bruto - Rel.korting]],Q3_2025[[#This Row],[Brutobedrag 2]],Q3_2025[[#This Row],[Brutobedrag 2]]*(100-Q3_2025[[#This Row],[Relatiekorting percentage]])/100)</f>
        <v>45.5</v>
      </c>
      <c r="R614" s="3"/>
      <c r="W614"/>
      <c r="AB614"/>
    </row>
    <row r="615" spans="1:28" x14ac:dyDescent="0.3">
      <c r="A615" t="s">
        <v>763</v>
      </c>
      <c r="B615">
        <v>5022038</v>
      </c>
      <c r="C615" t="s">
        <v>516</v>
      </c>
      <c r="D615">
        <v>1</v>
      </c>
      <c r="E615" s="10">
        <v>1127.56</v>
      </c>
      <c r="F615" s="10">
        <v>1127.56</v>
      </c>
      <c r="G615" s="10">
        <v>902.05</v>
      </c>
      <c r="H615">
        <v>20</v>
      </c>
      <c r="I615" s="51" t="str">
        <f>_xlfn.XLOOKUP(Q3_2025[[#This Row],[Artikelnr]],Artikel_prijzen[Artnr],Artikel_prijzen[Groep],"")</f>
        <v>Elektra</v>
      </c>
      <c r="J615" s="10">
        <f>_xlfn.XLOOKUP(Q3_2025[[#This Row],[Artikelnr]],Artikel_prijzen[Artnr],Artikel_prijzen[Prijs 2025],"")</f>
        <v>700</v>
      </c>
      <c r="K615" t="str">
        <f>IF(Q3_2025[[#This Row],[Artikelprijs]]&lt;&gt;"",IF(Q3_2025[[#This Row],[Stuksprijs]]=Q3_2025[[#This Row],[Artikelprijs]],"Prijs gelijk","Prijs wijkt af"),"")</f>
        <v>Prijs wijkt af</v>
      </c>
      <c r="L615" t="str">
        <f>IF(Q3_2025[[#This Row],[Relatiekorting percentage]]=0,
    "Nvt",
    IF(Q3_2025[[#This Row],[Brutobedrag 2]] &lt; Q3_2025[[#This Row],[Bruto - Rel.korting]],
        "Nee",
        "Ja"))</f>
        <v>Nee</v>
      </c>
      <c r="M615" s="10">
        <f>IF(Q3_2025[[#This Row],[Artikelprijs]]&lt;&gt;"",Q3_2025[[#This Row],[Artikelprijs]],Q3_2025[[#This Row],[Stuksprijs]])</f>
        <v>700</v>
      </c>
      <c r="N615" s="10">
        <f>Q3_2025[[#This Row],[Besteld]]*Q3_2025[[#This Row],[Prijs 2]]</f>
        <v>700</v>
      </c>
      <c r="O615" s="10">
        <f>IF(Q3_2025[[#This Row],[Brutobedrag 2]]&lt;Q3_2025[[#This Row],[Bruto - Rel.korting]],Q3_2025[[#This Row],[Brutobedrag 2]],Q3_2025[[#This Row],[Brutobedrag 2]]*(100-Q3_2025[[#This Row],[Relatiekorting percentage]])/100)</f>
        <v>700</v>
      </c>
      <c r="R615" s="3"/>
      <c r="W615"/>
      <c r="AB615"/>
    </row>
    <row r="616" spans="1:28" x14ac:dyDescent="0.3">
      <c r="A616" t="s">
        <v>763</v>
      </c>
      <c r="B616">
        <v>5020003</v>
      </c>
      <c r="C616" t="s">
        <v>258</v>
      </c>
      <c r="D616">
        <v>2</v>
      </c>
      <c r="E616" s="10">
        <v>66.95</v>
      </c>
      <c r="F616" s="10">
        <v>133.9</v>
      </c>
      <c r="G616" s="10">
        <v>100.42</v>
      </c>
      <c r="H616">
        <v>25</v>
      </c>
      <c r="I616" s="51" t="str">
        <f>_xlfn.XLOOKUP(Q3_2025[[#This Row],[Artikelnr]],Artikel_prijzen[Artnr],Artikel_prijzen[Groep],"")</f>
        <v/>
      </c>
      <c r="J616" s="10" t="str">
        <f>_xlfn.XLOOKUP(Q3_2025[[#This Row],[Artikelnr]],Artikel_prijzen[Artnr],Artikel_prijzen[Prijs 2025],"")</f>
        <v/>
      </c>
      <c r="K616" t="str">
        <f>IF(Q3_2025[[#This Row],[Artikelprijs]]&lt;&gt;"",IF(Q3_2025[[#This Row],[Stuksprijs]]=Q3_2025[[#This Row],[Artikelprijs]],"Prijs gelijk","Prijs wijkt af"),"")</f>
        <v/>
      </c>
      <c r="L616" t="str">
        <f>IF(Q3_2025[[#This Row],[Relatiekorting percentage]]=0,
    "Nvt",
    IF(Q3_2025[[#This Row],[Brutobedrag 2]] &lt; Q3_2025[[#This Row],[Bruto - Rel.korting]],
        "Nee",
        "Ja"))</f>
        <v>Ja</v>
      </c>
      <c r="M616" s="10">
        <f>IF(Q3_2025[[#This Row],[Artikelprijs]]&lt;&gt;"",Q3_2025[[#This Row],[Artikelprijs]],Q3_2025[[#This Row],[Stuksprijs]])</f>
        <v>66.95</v>
      </c>
      <c r="N616" s="10">
        <f>Q3_2025[[#This Row],[Besteld]]*Q3_2025[[#This Row],[Prijs 2]]</f>
        <v>133.9</v>
      </c>
      <c r="O616" s="10">
        <f>IF(Q3_2025[[#This Row],[Brutobedrag 2]]&lt;Q3_2025[[#This Row],[Bruto - Rel.korting]],Q3_2025[[#This Row],[Brutobedrag 2]],Q3_2025[[#This Row],[Brutobedrag 2]]*(100-Q3_2025[[#This Row],[Relatiekorting percentage]])/100)</f>
        <v>100.425</v>
      </c>
      <c r="R616" s="3"/>
      <c r="W616"/>
      <c r="AB616"/>
    </row>
    <row r="617" spans="1:28" x14ac:dyDescent="0.3">
      <c r="A617" t="s">
        <v>763</v>
      </c>
      <c r="B617">
        <v>5020001</v>
      </c>
      <c r="C617" t="s">
        <v>46</v>
      </c>
      <c r="D617">
        <v>5</v>
      </c>
      <c r="E617" s="10">
        <v>29.35</v>
      </c>
      <c r="F617" s="10">
        <v>146.75</v>
      </c>
      <c r="G617" s="10">
        <v>110.06</v>
      </c>
      <c r="H617">
        <v>25</v>
      </c>
      <c r="I617" s="51" t="str">
        <f>_xlfn.XLOOKUP(Q3_2025[[#This Row],[Artikelnr]],Artikel_prijzen[Artnr],Artikel_prijzen[Groep],"")</f>
        <v/>
      </c>
      <c r="J617" s="10" t="str">
        <f>_xlfn.XLOOKUP(Q3_2025[[#This Row],[Artikelnr]],Artikel_prijzen[Artnr],Artikel_prijzen[Prijs 2025],"")</f>
        <v/>
      </c>
      <c r="K617" t="str">
        <f>IF(Q3_2025[[#This Row],[Artikelprijs]]&lt;&gt;"",IF(Q3_2025[[#This Row],[Stuksprijs]]=Q3_2025[[#This Row],[Artikelprijs]],"Prijs gelijk","Prijs wijkt af"),"")</f>
        <v/>
      </c>
      <c r="L617" t="str">
        <f>IF(Q3_2025[[#This Row],[Relatiekorting percentage]]=0,
    "Nvt",
    IF(Q3_2025[[#This Row],[Brutobedrag 2]] &lt; Q3_2025[[#This Row],[Bruto - Rel.korting]],
        "Nee",
        "Ja"))</f>
        <v>Ja</v>
      </c>
      <c r="M617" s="10">
        <f>IF(Q3_2025[[#This Row],[Artikelprijs]]&lt;&gt;"",Q3_2025[[#This Row],[Artikelprijs]],Q3_2025[[#This Row],[Stuksprijs]])</f>
        <v>29.35</v>
      </c>
      <c r="N617" s="10">
        <f>Q3_2025[[#This Row],[Besteld]]*Q3_2025[[#This Row],[Prijs 2]]</f>
        <v>146.75</v>
      </c>
      <c r="O617" s="10">
        <f>IF(Q3_2025[[#This Row],[Brutobedrag 2]]&lt;Q3_2025[[#This Row],[Bruto - Rel.korting]],Q3_2025[[#This Row],[Brutobedrag 2]],Q3_2025[[#This Row],[Brutobedrag 2]]*(100-Q3_2025[[#This Row],[Relatiekorting percentage]])/100)</f>
        <v>110.0625</v>
      </c>
      <c r="R617" s="3"/>
      <c r="W617"/>
      <c r="AB617"/>
    </row>
    <row r="618" spans="1:28" x14ac:dyDescent="0.3">
      <c r="A618" t="s">
        <v>763</v>
      </c>
      <c r="B618">
        <v>5020016</v>
      </c>
      <c r="C618" t="s">
        <v>771</v>
      </c>
      <c r="D618">
        <v>2</v>
      </c>
      <c r="E618" s="10">
        <v>18.03</v>
      </c>
      <c r="F618" s="10">
        <v>36.06</v>
      </c>
      <c r="G618" s="10">
        <v>27.04</v>
      </c>
      <c r="H618">
        <v>25</v>
      </c>
      <c r="I618" s="51" t="str">
        <f>_xlfn.XLOOKUP(Q3_2025[[#This Row],[Artikelnr]],Artikel_prijzen[Artnr],Artikel_prijzen[Groep],"")</f>
        <v/>
      </c>
      <c r="J618" s="10" t="str">
        <f>_xlfn.XLOOKUP(Q3_2025[[#This Row],[Artikelnr]],Artikel_prijzen[Artnr],Artikel_prijzen[Prijs 2025],"")</f>
        <v/>
      </c>
      <c r="K618" t="str">
        <f>IF(Q3_2025[[#This Row],[Artikelprijs]]&lt;&gt;"",IF(Q3_2025[[#This Row],[Stuksprijs]]=Q3_2025[[#This Row],[Artikelprijs]],"Prijs gelijk","Prijs wijkt af"),"")</f>
        <v/>
      </c>
      <c r="L618" t="str">
        <f>IF(Q3_2025[[#This Row],[Relatiekorting percentage]]=0,
    "Nvt",
    IF(Q3_2025[[#This Row],[Brutobedrag 2]] &lt; Q3_2025[[#This Row],[Bruto - Rel.korting]],
        "Nee",
        "Ja"))</f>
        <v>Ja</v>
      </c>
      <c r="M618" s="10">
        <f>IF(Q3_2025[[#This Row],[Artikelprijs]]&lt;&gt;"",Q3_2025[[#This Row],[Artikelprijs]],Q3_2025[[#This Row],[Stuksprijs]])</f>
        <v>18.03</v>
      </c>
      <c r="N618" s="10">
        <f>Q3_2025[[#This Row],[Besteld]]*Q3_2025[[#This Row],[Prijs 2]]</f>
        <v>36.06</v>
      </c>
      <c r="O618" s="10">
        <f>IF(Q3_2025[[#This Row],[Brutobedrag 2]]&lt;Q3_2025[[#This Row],[Bruto - Rel.korting]],Q3_2025[[#This Row],[Brutobedrag 2]],Q3_2025[[#This Row],[Brutobedrag 2]]*(100-Q3_2025[[#This Row],[Relatiekorting percentage]])/100)</f>
        <v>27.045000000000002</v>
      </c>
      <c r="R618" s="3"/>
      <c r="W618"/>
      <c r="AB618"/>
    </row>
    <row r="619" spans="1:28" x14ac:dyDescent="0.3">
      <c r="A619" t="s">
        <v>763</v>
      </c>
      <c r="B619">
        <v>5020002</v>
      </c>
      <c r="C619" t="s">
        <v>56</v>
      </c>
      <c r="D619">
        <v>5</v>
      </c>
      <c r="E619" s="10">
        <v>39.65</v>
      </c>
      <c r="F619" s="10">
        <v>198.25</v>
      </c>
      <c r="G619" s="10">
        <v>148.69</v>
      </c>
      <c r="H619">
        <v>25</v>
      </c>
      <c r="I619" s="51" t="str">
        <f>_xlfn.XLOOKUP(Q3_2025[[#This Row],[Artikelnr]],Artikel_prijzen[Artnr],Artikel_prijzen[Groep],"")</f>
        <v/>
      </c>
      <c r="J619" s="10" t="str">
        <f>_xlfn.XLOOKUP(Q3_2025[[#This Row],[Artikelnr]],Artikel_prijzen[Artnr],Artikel_prijzen[Prijs 2025],"")</f>
        <v/>
      </c>
      <c r="K619" t="str">
        <f>IF(Q3_2025[[#This Row],[Artikelprijs]]&lt;&gt;"",IF(Q3_2025[[#This Row],[Stuksprijs]]=Q3_2025[[#This Row],[Artikelprijs]],"Prijs gelijk","Prijs wijkt af"),"")</f>
        <v/>
      </c>
      <c r="L619" t="str">
        <f>IF(Q3_2025[[#This Row],[Relatiekorting percentage]]=0,
    "Nvt",
    IF(Q3_2025[[#This Row],[Brutobedrag 2]] &lt; Q3_2025[[#This Row],[Bruto - Rel.korting]],
        "Nee",
        "Ja"))</f>
        <v>Ja</v>
      </c>
      <c r="M619" s="10">
        <f>IF(Q3_2025[[#This Row],[Artikelprijs]]&lt;&gt;"",Q3_2025[[#This Row],[Artikelprijs]],Q3_2025[[#This Row],[Stuksprijs]])</f>
        <v>39.65</v>
      </c>
      <c r="N619" s="10">
        <f>Q3_2025[[#This Row],[Besteld]]*Q3_2025[[#This Row],[Prijs 2]]</f>
        <v>198.25</v>
      </c>
      <c r="O619" s="10">
        <f>IF(Q3_2025[[#This Row],[Brutobedrag 2]]&lt;Q3_2025[[#This Row],[Bruto - Rel.korting]],Q3_2025[[#This Row],[Brutobedrag 2]],Q3_2025[[#This Row],[Brutobedrag 2]]*(100-Q3_2025[[#This Row],[Relatiekorting percentage]])/100)</f>
        <v>148.6875</v>
      </c>
      <c r="R619" s="3"/>
      <c r="W619"/>
      <c r="AB619"/>
    </row>
    <row r="620" spans="1:28" x14ac:dyDescent="0.3">
      <c r="A620" t="s">
        <v>763</v>
      </c>
      <c r="B620">
        <v>5020008</v>
      </c>
      <c r="C620" t="s">
        <v>52</v>
      </c>
      <c r="D620">
        <v>4</v>
      </c>
      <c r="E620" s="10">
        <v>32.96</v>
      </c>
      <c r="F620" s="10">
        <v>131.84</v>
      </c>
      <c r="G620" s="10">
        <v>98.88</v>
      </c>
      <c r="H620">
        <v>25</v>
      </c>
      <c r="I620" s="51" t="str">
        <f>_xlfn.XLOOKUP(Q3_2025[[#This Row],[Artikelnr]],Artikel_prijzen[Artnr],Artikel_prijzen[Groep],"")</f>
        <v/>
      </c>
      <c r="J620" s="10" t="str">
        <f>_xlfn.XLOOKUP(Q3_2025[[#This Row],[Artikelnr]],Artikel_prijzen[Artnr],Artikel_prijzen[Prijs 2025],"")</f>
        <v/>
      </c>
      <c r="K620" t="str">
        <f>IF(Q3_2025[[#This Row],[Artikelprijs]]&lt;&gt;"",IF(Q3_2025[[#This Row],[Stuksprijs]]=Q3_2025[[#This Row],[Artikelprijs]],"Prijs gelijk","Prijs wijkt af"),"")</f>
        <v/>
      </c>
      <c r="L620" t="str">
        <f>IF(Q3_2025[[#This Row],[Relatiekorting percentage]]=0,
    "Nvt",
    IF(Q3_2025[[#This Row],[Brutobedrag 2]] &lt; Q3_2025[[#This Row],[Bruto - Rel.korting]],
        "Nee",
        "Ja"))</f>
        <v>Ja</v>
      </c>
      <c r="M620" s="10">
        <f>IF(Q3_2025[[#This Row],[Artikelprijs]]&lt;&gt;"",Q3_2025[[#This Row],[Artikelprijs]],Q3_2025[[#This Row],[Stuksprijs]])</f>
        <v>32.96</v>
      </c>
      <c r="N620" s="10">
        <f>Q3_2025[[#This Row],[Besteld]]*Q3_2025[[#This Row],[Prijs 2]]</f>
        <v>131.84</v>
      </c>
      <c r="O620" s="10">
        <f>IF(Q3_2025[[#This Row],[Brutobedrag 2]]&lt;Q3_2025[[#This Row],[Bruto - Rel.korting]],Q3_2025[[#This Row],[Brutobedrag 2]],Q3_2025[[#This Row],[Brutobedrag 2]]*(100-Q3_2025[[#This Row],[Relatiekorting percentage]])/100)</f>
        <v>98.88</v>
      </c>
      <c r="R620" s="3"/>
      <c r="W620"/>
      <c r="AB620"/>
    </row>
    <row r="621" spans="1:28" x14ac:dyDescent="0.3">
      <c r="A621" t="s">
        <v>763</v>
      </c>
      <c r="B621">
        <v>5021030</v>
      </c>
      <c r="C621" t="s">
        <v>546</v>
      </c>
      <c r="D621">
        <v>1</v>
      </c>
      <c r="E621" s="10">
        <v>175</v>
      </c>
      <c r="F621" s="10">
        <v>175</v>
      </c>
      <c r="G621" s="10">
        <v>140</v>
      </c>
      <c r="H621">
        <v>20</v>
      </c>
      <c r="I621" s="51" t="str">
        <f>_xlfn.XLOOKUP(Q3_2025[[#This Row],[Artikelnr]],Artikel_prijzen[Artnr],Artikel_prijzen[Groep],"")</f>
        <v>Elektra</v>
      </c>
      <c r="J621" s="10">
        <f>_xlfn.XLOOKUP(Q3_2025[[#This Row],[Artikelnr]],Artikel_prijzen[Artnr],Artikel_prijzen[Prijs 2025],"")</f>
        <v>106.8625</v>
      </c>
      <c r="K621" t="str">
        <f>IF(Q3_2025[[#This Row],[Artikelprijs]]&lt;&gt;"",IF(Q3_2025[[#This Row],[Stuksprijs]]=Q3_2025[[#This Row],[Artikelprijs]],"Prijs gelijk","Prijs wijkt af"),"")</f>
        <v>Prijs wijkt af</v>
      </c>
      <c r="L621" t="str">
        <f>IF(Q3_2025[[#This Row],[Relatiekorting percentage]]=0,
    "Nvt",
    IF(Q3_2025[[#This Row],[Brutobedrag 2]] &lt; Q3_2025[[#This Row],[Bruto - Rel.korting]],
        "Nee",
        "Ja"))</f>
        <v>Nee</v>
      </c>
      <c r="M621" s="10">
        <f>IF(Q3_2025[[#This Row],[Artikelprijs]]&lt;&gt;"",Q3_2025[[#This Row],[Artikelprijs]],Q3_2025[[#This Row],[Stuksprijs]])</f>
        <v>106.8625</v>
      </c>
      <c r="N621" s="10">
        <f>Q3_2025[[#This Row],[Besteld]]*Q3_2025[[#This Row],[Prijs 2]]</f>
        <v>106.8625</v>
      </c>
      <c r="O621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621" s="3"/>
      <c r="W621"/>
      <c r="AB621"/>
    </row>
    <row r="622" spans="1:28" x14ac:dyDescent="0.3">
      <c r="A622" t="s">
        <v>763</v>
      </c>
      <c r="B622">
        <v>5020008</v>
      </c>
      <c r="C622" t="s">
        <v>52</v>
      </c>
      <c r="D622">
        <v>4</v>
      </c>
      <c r="E622" s="10">
        <v>32.96</v>
      </c>
      <c r="F622" s="10">
        <v>131.84</v>
      </c>
      <c r="G622" s="10">
        <v>98.88</v>
      </c>
      <c r="H622">
        <v>25</v>
      </c>
      <c r="I622" s="51" t="str">
        <f>_xlfn.XLOOKUP(Q3_2025[[#This Row],[Artikelnr]],Artikel_prijzen[Artnr],Artikel_prijzen[Groep],"")</f>
        <v/>
      </c>
      <c r="J622" s="10" t="str">
        <f>_xlfn.XLOOKUP(Q3_2025[[#This Row],[Artikelnr]],Artikel_prijzen[Artnr],Artikel_prijzen[Prijs 2025],"")</f>
        <v/>
      </c>
      <c r="K622" t="str">
        <f>IF(Q3_2025[[#This Row],[Artikelprijs]]&lt;&gt;"",IF(Q3_2025[[#This Row],[Stuksprijs]]=Q3_2025[[#This Row],[Artikelprijs]],"Prijs gelijk","Prijs wijkt af"),"")</f>
        <v/>
      </c>
      <c r="L622" t="str">
        <f>IF(Q3_2025[[#This Row],[Relatiekorting percentage]]=0,
    "Nvt",
    IF(Q3_2025[[#This Row],[Brutobedrag 2]] &lt; Q3_2025[[#This Row],[Bruto - Rel.korting]],
        "Nee",
        "Ja"))</f>
        <v>Ja</v>
      </c>
      <c r="M622" s="10">
        <f>IF(Q3_2025[[#This Row],[Artikelprijs]]&lt;&gt;"",Q3_2025[[#This Row],[Artikelprijs]],Q3_2025[[#This Row],[Stuksprijs]])</f>
        <v>32.96</v>
      </c>
      <c r="N622" s="10">
        <f>Q3_2025[[#This Row],[Besteld]]*Q3_2025[[#This Row],[Prijs 2]]</f>
        <v>131.84</v>
      </c>
      <c r="O622" s="10">
        <f>IF(Q3_2025[[#This Row],[Brutobedrag 2]]&lt;Q3_2025[[#This Row],[Bruto - Rel.korting]],Q3_2025[[#This Row],[Brutobedrag 2]],Q3_2025[[#This Row],[Brutobedrag 2]]*(100-Q3_2025[[#This Row],[Relatiekorting percentage]])/100)</f>
        <v>98.88</v>
      </c>
      <c r="R622" s="3"/>
      <c r="W622"/>
      <c r="AB622"/>
    </row>
    <row r="623" spans="1:28" x14ac:dyDescent="0.3">
      <c r="A623" t="s">
        <v>763</v>
      </c>
      <c r="B623">
        <v>5020002</v>
      </c>
      <c r="C623" t="s">
        <v>56</v>
      </c>
      <c r="D623">
        <v>2</v>
      </c>
      <c r="E623" s="10">
        <v>39.65</v>
      </c>
      <c r="F623" s="10">
        <v>79.3</v>
      </c>
      <c r="G623" s="10">
        <v>59.47</v>
      </c>
      <c r="H623">
        <v>25</v>
      </c>
      <c r="I623" s="51" t="str">
        <f>_xlfn.XLOOKUP(Q3_2025[[#This Row],[Artikelnr]],Artikel_prijzen[Artnr],Artikel_prijzen[Groep],"")</f>
        <v/>
      </c>
      <c r="J623" s="10" t="str">
        <f>_xlfn.XLOOKUP(Q3_2025[[#This Row],[Artikelnr]],Artikel_prijzen[Artnr],Artikel_prijzen[Prijs 2025],"")</f>
        <v/>
      </c>
      <c r="K623" t="str">
        <f>IF(Q3_2025[[#This Row],[Artikelprijs]]&lt;&gt;"",IF(Q3_2025[[#This Row],[Stuksprijs]]=Q3_2025[[#This Row],[Artikelprijs]],"Prijs gelijk","Prijs wijkt af"),"")</f>
        <v/>
      </c>
      <c r="L623" t="str">
        <f>IF(Q3_2025[[#This Row],[Relatiekorting percentage]]=0,
    "Nvt",
    IF(Q3_2025[[#This Row],[Brutobedrag 2]] &lt; Q3_2025[[#This Row],[Bruto - Rel.korting]],
        "Nee",
        "Ja"))</f>
        <v>Ja</v>
      </c>
      <c r="M623" s="10">
        <f>IF(Q3_2025[[#This Row],[Artikelprijs]]&lt;&gt;"",Q3_2025[[#This Row],[Artikelprijs]],Q3_2025[[#This Row],[Stuksprijs]])</f>
        <v>39.65</v>
      </c>
      <c r="N623" s="10">
        <f>Q3_2025[[#This Row],[Besteld]]*Q3_2025[[#This Row],[Prijs 2]]</f>
        <v>79.3</v>
      </c>
      <c r="O623" s="10">
        <f>IF(Q3_2025[[#This Row],[Brutobedrag 2]]&lt;Q3_2025[[#This Row],[Bruto - Rel.korting]],Q3_2025[[#This Row],[Brutobedrag 2]],Q3_2025[[#This Row],[Brutobedrag 2]]*(100-Q3_2025[[#This Row],[Relatiekorting percentage]])/100)</f>
        <v>59.475000000000001</v>
      </c>
      <c r="R623" s="3"/>
      <c r="W623"/>
      <c r="AB623"/>
    </row>
    <row r="624" spans="1:28" x14ac:dyDescent="0.3">
      <c r="A624" t="s">
        <v>763</v>
      </c>
      <c r="B624">
        <v>5022032</v>
      </c>
      <c r="C624" t="s">
        <v>503</v>
      </c>
      <c r="D624">
        <v>1</v>
      </c>
      <c r="E624" s="10">
        <v>690.67</v>
      </c>
      <c r="F624" s="10">
        <v>690.67</v>
      </c>
      <c r="G624" s="10">
        <v>552.54</v>
      </c>
      <c r="H624">
        <v>20</v>
      </c>
      <c r="I624" s="51" t="str">
        <f>_xlfn.XLOOKUP(Q3_2025[[#This Row],[Artikelnr]],Artikel_prijzen[Artnr],Artikel_prijzen[Groep],"")</f>
        <v>Elektra</v>
      </c>
      <c r="J624" s="10">
        <f>_xlfn.XLOOKUP(Q3_2025[[#This Row],[Artikelnr]],Artikel_prijzen[Artnr],Artikel_prijzen[Prijs 2025],"")</f>
        <v>458.35</v>
      </c>
      <c r="K624" t="str">
        <f>IF(Q3_2025[[#This Row],[Artikelprijs]]&lt;&gt;"",IF(Q3_2025[[#This Row],[Stuksprijs]]=Q3_2025[[#This Row],[Artikelprijs]],"Prijs gelijk","Prijs wijkt af"),"")</f>
        <v>Prijs wijkt af</v>
      </c>
      <c r="L624" t="str">
        <f>IF(Q3_2025[[#This Row],[Relatiekorting percentage]]=0,
    "Nvt",
    IF(Q3_2025[[#This Row],[Brutobedrag 2]] &lt; Q3_2025[[#This Row],[Bruto - Rel.korting]],
        "Nee",
        "Ja"))</f>
        <v>Nee</v>
      </c>
      <c r="M624" s="10">
        <f>IF(Q3_2025[[#This Row],[Artikelprijs]]&lt;&gt;"",Q3_2025[[#This Row],[Artikelprijs]],Q3_2025[[#This Row],[Stuksprijs]])</f>
        <v>458.35</v>
      </c>
      <c r="N624" s="10">
        <f>Q3_2025[[#This Row],[Besteld]]*Q3_2025[[#This Row],[Prijs 2]]</f>
        <v>458.35</v>
      </c>
      <c r="O624" s="10">
        <f>IF(Q3_2025[[#This Row],[Brutobedrag 2]]&lt;Q3_2025[[#This Row],[Bruto - Rel.korting]],Q3_2025[[#This Row],[Brutobedrag 2]],Q3_2025[[#This Row],[Brutobedrag 2]]*(100-Q3_2025[[#This Row],[Relatiekorting percentage]])/100)</f>
        <v>458.35</v>
      </c>
      <c r="R624" s="3"/>
      <c r="W624"/>
      <c r="AB624"/>
    </row>
    <row r="625" spans="1:28" x14ac:dyDescent="0.3">
      <c r="A625" t="s">
        <v>763</v>
      </c>
      <c r="B625">
        <v>5020003</v>
      </c>
      <c r="C625" t="s">
        <v>258</v>
      </c>
      <c r="D625">
        <v>1</v>
      </c>
      <c r="E625" s="10">
        <v>66.95</v>
      </c>
      <c r="F625" s="10">
        <v>66.95</v>
      </c>
      <c r="G625" s="10">
        <v>50.21</v>
      </c>
      <c r="H625">
        <v>25</v>
      </c>
      <c r="I625" s="51" t="str">
        <f>_xlfn.XLOOKUP(Q3_2025[[#This Row],[Artikelnr]],Artikel_prijzen[Artnr],Artikel_prijzen[Groep],"")</f>
        <v/>
      </c>
      <c r="J625" s="10" t="str">
        <f>_xlfn.XLOOKUP(Q3_2025[[#This Row],[Artikelnr]],Artikel_prijzen[Artnr],Artikel_prijzen[Prijs 2025],"")</f>
        <v/>
      </c>
      <c r="K625" t="str">
        <f>IF(Q3_2025[[#This Row],[Artikelprijs]]&lt;&gt;"",IF(Q3_2025[[#This Row],[Stuksprijs]]=Q3_2025[[#This Row],[Artikelprijs]],"Prijs gelijk","Prijs wijkt af"),"")</f>
        <v/>
      </c>
      <c r="L625" t="str">
        <f>IF(Q3_2025[[#This Row],[Relatiekorting percentage]]=0,
    "Nvt",
    IF(Q3_2025[[#This Row],[Brutobedrag 2]] &lt; Q3_2025[[#This Row],[Bruto - Rel.korting]],
        "Nee",
        "Ja"))</f>
        <v>Ja</v>
      </c>
      <c r="M625" s="10">
        <f>IF(Q3_2025[[#This Row],[Artikelprijs]]&lt;&gt;"",Q3_2025[[#This Row],[Artikelprijs]],Q3_2025[[#This Row],[Stuksprijs]])</f>
        <v>66.95</v>
      </c>
      <c r="N625" s="10">
        <f>Q3_2025[[#This Row],[Besteld]]*Q3_2025[[#This Row],[Prijs 2]]</f>
        <v>66.95</v>
      </c>
      <c r="O625" s="10">
        <f>IF(Q3_2025[[#This Row],[Brutobedrag 2]]&lt;Q3_2025[[#This Row],[Bruto - Rel.korting]],Q3_2025[[#This Row],[Brutobedrag 2]],Q3_2025[[#This Row],[Brutobedrag 2]]*(100-Q3_2025[[#This Row],[Relatiekorting percentage]])/100)</f>
        <v>50.212499999999999</v>
      </c>
      <c r="R625" s="3"/>
      <c r="W625"/>
      <c r="AB625"/>
    </row>
    <row r="626" spans="1:28" x14ac:dyDescent="0.3">
      <c r="A626" t="s">
        <v>763</v>
      </c>
      <c r="B626">
        <v>5020002</v>
      </c>
      <c r="C626" t="s">
        <v>56</v>
      </c>
      <c r="D626">
        <v>3</v>
      </c>
      <c r="E626" s="10">
        <v>39.65</v>
      </c>
      <c r="F626" s="10">
        <v>118.95</v>
      </c>
      <c r="G626" s="10">
        <v>89.21</v>
      </c>
      <c r="H626">
        <v>25</v>
      </c>
      <c r="I626" s="51" t="str">
        <f>_xlfn.XLOOKUP(Q3_2025[[#This Row],[Artikelnr]],Artikel_prijzen[Artnr],Artikel_prijzen[Groep],"")</f>
        <v/>
      </c>
      <c r="J626" s="10" t="str">
        <f>_xlfn.XLOOKUP(Q3_2025[[#This Row],[Artikelnr]],Artikel_prijzen[Artnr],Artikel_prijzen[Prijs 2025],"")</f>
        <v/>
      </c>
      <c r="K626" t="str">
        <f>IF(Q3_2025[[#This Row],[Artikelprijs]]&lt;&gt;"",IF(Q3_2025[[#This Row],[Stuksprijs]]=Q3_2025[[#This Row],[Artikelprijs]],"Prijs gelijk","Prijs wijkt af"),"")</f>
        <v/>
      </c>
      <c r="L626" t="str">
        <f>IF(Q3_2025[[#This Row],[Relatiekorting percentage]]=0,
    "Nvt",
    IF(Q3_2025[[#This Row],[Brutobedrag 2]] &lt; Q3_2025[[#This Row],[Bruto - Rel.korting]],
        "Nee",
        "Ja"))</f>
        <v>Ja</v>
      </c>
      <c r="M626" s="10">
        <f>IF(Q3_2025[[#This Row],[Artikelprijs]]&lt;&gt;"",Q3_2025[[#This Row],[Artikelprijs]],Q3_2025[[#This Row],[Stuksprijs]])</f>
        <v>39.65</v>
      </c>
      <c r="N626" s="10">
        <f>Q3_2025[[#This Row],[Besteld]]*Q3_2025[[#This Row],[Prijs 2]]</f>
        <v>118.94999999999999</v>
      </c>
      <c r="O626" s="10">
        <f>IF(Q3_2025[[#This Row],[Brutobedrag 2]]&lt;Q3_2025[[#This Row],[Bruto - Rel.korting]],Q3_2025[[#This Row],[Brutobedrag 2]],Q3_2025[[#This Row],[Brutobedrag 2]]*(100-Q3_2025[[#This Row],[Relatiekorting percentage]])/100)</f>
        <v>89.212500000000006</v>
      </c>
      <c r="R626" s="3"/>
      <c r="W626"/>
      <c r="AB626"/>
    </row>
    <row r="627" spans="1:28" x14ac:dyDescent="0.3">
      <c r="A627" t="s">
        <v>763</v>
      </c>
      <c r="B627">
        <v>5020001</v>
      </c>
      <c r="C627" t="s">
        <v>46</v>
      </c>
      <c r="D627">
        <v>3</v>
      </c>
      <c r="E627" s="10">
        <v>29.35</v>
      </c>
      <c r="F627" s="10">
        <v>88.05</v>
      </c>
      <c r="G627" s="10">
        <v>66.040000000000006</v>
      </c>
      <c r="H627">
        <v>25</v>
      </c>
      <c r="I627" s="51" t="str">
        <f>_xlfn.XLOOKUP(Q3_2025[[#This Row],[Artikelnr]],Artikel_prijzen[Artnr],Artikel_prijzen[Groep],"")</f>
        <v/>
      </c>
      <c r="J627" s="10" t="str">
        <f>_xlfn.XLOOKUP(Q3_2025[[#This Row],[Artikelnr]],Artikel_prijzen[Artnr],Artikel_prijzen[Prijs 2025],"")</f>
        <v/>
      </c>
      <c r="K627" t="str">
        <f>IF(Q3_2025[[#This Row],[Artikelprijs]]&lt;&gt;"",IF(Q3_2025[[#This Row],[Stuksprijs]]=Q3_2025[[#This Row],[Artikelprijs]],"Prijs gelijk","Prijs wijkt af"),"")</f>
        <v/>
      </c>
      <c r="L627" t="str">
        <f>IF(Q3_2025[[#This Row],[Relatiekorting percentage]]=0,
    "Nvt",
    IF(Q3_2025[[#This Row],[Brutobedrag 2]] &lt; Q3_2025[[#This Row],[Bruto - Rel.korting]],
        "Nee",
        "Ja"))</f>
        <v>Ja</v>
      </c>
      <c r="M627" s="10">
        <f>IF(Q3_2025[[#This Row],[Artikelprijs]]&lt;&gt;"",Q3_2025[[#This Row],[Artikelprijs]],Q3_2025[[#This Row],[Stuksprijs]])</f>
        <v>29.35</v>
      </c>
      <c r="N627" s="10">
        <f>Q3_2025[[#This Row],[Besteld]]*Q3_2025[[#This Row],[Prijs 2]]</f>
        <v>88.050000000000011</v>
      </c>
      <c r="O627" s="10">
        <f>IF(Q3_2025[[#This Row],[Brutobedrag 2]]&lt;Q3_2025[[#This Row],[Bruto - Rel.korting]],Q3_2025[[#This Row],[Brutobedrag 2]],Q3_2025[[#This Row],[Brutobedrag 2]]*(100-Q3_2025[[#This Row],[Relatiekorting percentage]])/100)</f>
        <v>66.037500000000009</v>
      </c>
      <c r="R627" s="3"/>
      <c r="W627"/>
      <c r="AB627"/>
    </row>
    <row r="628" spans="1:28" x14ac:dyDescent="0.3">
      <c r="A628" t="s">
        <v>763</v>
      </c>
      <c r="B628">
        <v>5022032</v>
      </c>
      <c r="C628" t="s">
        <v>503</v>
      </c>
      <c r="D628">
        <v>1</v>
      </c>
      <c r="E628" s="10">
        <v>690.67</v>
      </c>
      <c r="F628" s="10">
        <v>690.67</v>
      </c>
      <c r="G628" s="10">
        <v>552.54</v>
      </c>
      <c r="H628">
        <v>20</v>
      </c>
      <c r="I628" s="51" t="str">
        <f>_xlfn.XLOOKUP(Q3_2025[[#This Row],[Artikelnr]],Artikel_prijzen[Artnr],Artikel_prijzen[Groep],"")</f>
        <v>Elektra</v>
      </c>
      <c r="J628" s="10">
        <f>_xlfn.XLOOKUP(Q3_2025[[#This Row],[Artikelnr]],Artikel_prijzen[Artnr],Artikel_prijzen[Prijs 2025],"")</f>
        <v>458.35</v>
      </c>
      <c r="K628" t="str">
        <f>IF(Q3_2025[[#This Row],[Artikelprijs]]&lt;&gt;"",IF(Q3_2025[[#This Row],[Stuksprijs]]=Q3_2025[[#This Row],[Artikelprijs]],"Prijs gelijk","Prijs wijkt af"),"")</f>
        <v>Prijs wijkt af</v>
      </c>
      <c r="L628" t="str">
        <f>IF(Q3_2025[[#This Row],[Relatiekorting percentage]]=0,
    "Nvt",
    IF(Q3_2025[[#This Row],[Brutobedrag 2]] &lt; Q3_2025[[#This Row],[Bruto - Rel.korting]],
        "Nee",
        "Ja"))</f>
        <v>Nee</v>
      </c>
      <c r="M628" s="10">
        <f>IF(Q3_2025[[#This Row],[Artikelprijs]]&lt;&gt;"",Q3_2025[[#This Row],[Artikelprijs]],Q3_2025[[#This Row],[Stuksprijs]])</f>
        <v>458.35</v>
      </c>
      <c r="N628" s="10">
        <f>Q3_2025[[#This Row],[Besteld]]*Q3_2025[[#This Row],[Prijs 2]]</f>
        <v>458.35</v>
      </c>
      <c r="O628" s="10">
        <f>IF(Q3_2025[[#This Row],[Brutobedrag 2]]&lt;Q3_2025[[#This Row],[Bruto - Rel.korting]],Q3_2025[[#This Row],[Brutobedrag 2]],Q3_2025[[#This Row],[Brutobedrag 2]]*(100-Q3_2025[[#This Row],[Relatiekorting percentage]])/100)</f>
        <v>458.35</v>
      </c>
      <c r="R628" s="3"/>
      <c r="W628"/>
      <c r="AB628"/>
    </row>
    <row r="629" spans="1:28" x14ac:dyDescent="0.3">
      <c r="A629" t="s">
        <v>763</v>
      </c>
      <c r="B629">
        <v>5020003</v>
      </c>
      <c r="C629" t="s">
        <v>258</v>
      </c>
      <c r="D629">
        <v>1</v>
      </c>
      <c r="E629" s="10">
        <v>66.95</v>
      </c>
      <c r="F629" s="10">
        <v>66.95</v>
      </c>
      <c r="G629" s="10">
        <v>50.21</v>
      </c>
      <c r="H629">
        <v>25</v>
      </c>
      <c r="I629" s="51" t="str">
        <f>_xlfn.XLOOKUP(Q3_2025[[#This Row],[Artikelnr]],Artikel_prijzen[Artnr],Artikel_prijzen[Groep],"")</f>
        <v/>
      </c>
      <c r="J629" s="10" t="str">
        <f>_xlfn.XLOOKUP(Q3_2025[[#This Row],[Artikelnr]],Artikel_prijzen[Artnr],Artikel_prijzen[Prijs 2025],"")</f>
        <v/>
      </c>
      <c r="K629" t="str">
        <f>IF(Q3_2025[[#This Row],[Artikelprijs]]&lt;&gt;"",IF(Q3_2025[[#This Row],[Stuksprijs]]=Q3_2025[[#This Row],[Artikelprijs]],"Prijs gelijk","Prijs wijkt af"),"")</f>
        <v/>
      </c>
      <c r="L629" t="str">
        <f>IF(Q3_2025[[#This Row],[Relatiekorting percentage]]=0,
    "Nvt",
    IF(Q3_2025[[#This Row],[Brutobedrag 2]] &lt; Q3_2025[[#This Row],[Bruto - Rel.korting]],
        "Nee",
        "Ja"))</f>
        <v>Ja</v>
      </c>
      <c r="M629" s="10">
        <f>IF(Q3_2025[[#This Row],[Artikelprijs]]&lt;&gt;"",Q3_2025[[#This Row],[Artikelprijs]],Q3_2025[[#This Row],[Stuksprijs]])</f>
        <v>66.95</v>
      </c>
      <c r="N629" s="10">
        <f>Q3_2025[[#This Row],[Besteld]]*Q3_2025[[#This Row],[Prijs 2]]</f>
        <v>66.95</v>
      </c>
      <c r="O629" s="10">
        <f>IF(Q3_2025[[#This Row],[Brutobedrag 2]]&lt;Q3_2025[[#This Row],[Bruto - Rel.korting]],Q3_2025[[#This Row],[Brutobedrag 2]],Q3_2025[[#This Row],[Brutobedrag 2]]*(100-Q3_2025[[#This Row],[Relatiekorting percentage]])/100)</f>
        <v>50.212499999999999</v>
      </c>
      <c r="R629" s="3"/>
      <c r="W629"/>
      <c r="AB629"/>
    </row>
    <row r="630" spans="1:28" x14ac:dyDescent="0.3">
      <c r="A630" t="s">
        <v>763</v>
      </c>
      <c r="B630">
        <v>5020001</v>
      </c>
      <c r="C630" t="s">
        <v>46</v>
      </c>
      <c r="D630">
        <v>4</v>
      </c>
      <c r="E630" s="10">
        <v>29.35</v>
      </c>
      <c r="F630" s="10">
        <v>117.4</v>
      </c>
      <c r="G630" s="10">
        <v>88.05</v>
      </c>
      <c r="H630">
        <v>25</v>
      </c>
      <c r="I630" s="51" t="str">
        <f>_xlfn.XLOOKUP(Q3_2025[[#This Row],[Artikelnr]],Artikel_prijzen[Artnr],Artikel_prijzen[Groep],"")</f>
        <v/>
      </c>
      <c r="J630" s="10" t="str">
        <f>_xlfn.XLOOKUP(Q3_2025[[#This Row],[Artikelnr]],Artikel_prijzen[Artnr],Artikel_prijzen[Prijs 2025],"")</f>
        <v/>
      </c>
      <c r="K630" t="str">
        <f>IF(Q3_2025[[#This Row],[Artikelprijs]]&lt;&gt;"",IF(Q3_2025[[#This Row],[Stuksprijs]]=Q3_2025[[#This Row],[Artikelprijs]],"Prijs gelijk","Prijs wijkt af"),"")</f>
        <v/>
      </c>
      <c r="L630" t="str">
        <f>IF(Q3_2025[[#This Row],[Relatiekorting percentage]]=0,
    "Nvt",
    IF(Q3_2025[[#This Row],[Brutobedrag 2]] &lt; Q3_2025[[#This Row],[Bruto - Rel.korting]],
        "Nee",
        "Ja"))</f>
        <v>Ja</v>
      </c>
      <c r="M630" s="10">
        <f>IF(Q3_2025[[#This Row],[Artikelprijs]]&lt;&gt;"",Q3_2025[[#This Row],[Artikelprijs]],Q3_2025[[#This Row],[Stuksprijs]])</f>
        <v>29.35</v>
      </c>
      <c r="N630" s="10">
        <f>Q3_2025[[#This Row],[Besteld]]*Q3_2025[[#This Row],[Prijs 2]]</f>
        <v>117.4</v>
      </c>
      <c r="O630" s="10">
        <f>IF(Q3_2025[[#This Row],[Brutobedrag 2]]&lt;Q3_2025[[#This Row],[Bruto - Rel.korting]],Q3_2025[[#This Row],[Brutobedrag 2]],Q3_2025[[#This Row],[Brutobedrag 2]]*(100-Q3_2025[[#This Row],[Relatiekorting percentage]])/100)</f>
        <v>88.05</v>
      </c>
      <c r="R630" s="3"/>
      <c r="W630"/>
      <c r="AB630"/>
    </row>
    <row r="631" spans="1:28" x14ac:dyDescent="0.3">
      <c r="A631" t="s">
        <v>763</v>
      </c>
      <c r="B631">
        <v>5020002</v>
      </c>
      <c r="C631" t="s">
        <v>56</v>
      </c>
      <c r="D631">
        <v>5</v>
      </c>
      <c r="E631" s="10">
        <v>39.65</v>
      </c>
      <c r="F631" s="10">
        <v>198.25</v>
      </c>
      <c r="G631" s="10">
        <v>148.69</v>
      </c>
      <c r="H631">
        <v>25</v>
      </c>
      <c r="I631" s="51" t="str">
        <f>_xlfn.XLOOKUP(Q3_2025[[#This Row],[Artikelnr]],Artikel_prijzen[Artnr],Artikel_prijzen[Groep],"")</f>
        <v/>
      </c>
      <c r="J631" s="10" t="str">
        <f>_xlfn.XLOOKUP(Q3_2025[[#This Row],[Artikelnr]],Artikel_prijzen[Artnr],Artikel_prijzen[Prijs 2025],"")</f>
        <v/>
      </c>
      <c r="K631" t="str">
        <f>IF(Q3_2025[[#This Row],[Artikelprijs]]&lt;&gt;"",IF(Q3_2025[[#This Row],[Stuksprijs]]=Q3_2025[[#This Row],[Artikelprijs]],"Prijs gelijk","Prijs wijkt af"),"")</f>
        <v/>
      </c>
      <c r="L631" t="str">
        <f>IF(Q3_2025[[#This Row],[Relatiekorting percentage]]=0,
    "Nvt",
    IF(Q3_2025[[#This Row],[Brutobedrag 2]] &lt; Q3_2025[[#This Row],[Bruto - Rel.korting]],
        "Nee",
        "Ja"))</f>
        <v>Ja</v>
      </c>
      <c r="M631" s="10">
        <f>IF(Q3_2025[[#This Row],[Artikelprijs]]&lt;&gt;"",Q3_2025[[#This Row],[Artikelprijs]],Q3_2025[[#This Row],[Stuksprijs]])</f>
        <v>39.65</v>
      </c>
      <c r="N631" s="10">
        <f>Q3_2025[[#This Row],[Besteld]]*Q3_2025[[#This Row],[Prijs 2]]</f>
        <v>198.25</v>
      </c>
      <c r="O631" s="10">
        <f>IF(Q3_2025[[#This Row],[Brutobedrag 2]]&lt;Q3_2025[[#This Row],[Bruto - Rel.korting]],Q3_2025[[#This Row],[Brutobedrag 2]],Q3_2025[[#This Row],[Brutobedrag 2]]*(100-Q3_2025[[#This Row],[Relatiekorting percentage]])/100)</f>
        <v>148.6875</v>
      </c>
      <c r="R631" s="3"/>
      <c r="W631"/>
      <c r="AB631"/>
    </row>
    <row r="632" spans="1:28" x14ac:dyDescent="0.3">
      <c r="A632" t="s">
        <v>763</v>
      </c>
      <c r="B632">
        <v>5030229</v>
      </c>
      <c r="C632" t="s">
        <v>18</v>
      </c>
      <c r="D632">
        <v>10</v>
      </c>
      <c r="E632" s="10">
        <v>303.85000000000002</v>
      </c>
      <c r="F632" s="10">
        <v>3038.5</v>
      </c>
      <c r="G632" s="10">
        <v>2126.9499999999998</v>
      </c>
      <c r="H632">
        <v>30</v>
      </c>
      <c r="I632" s="51" t="str">
        <f>_xlfn.XLOOKUP(Q3_2025[[#This Row],[Artikelnr]],Artikel_prijzen[Artnr],Artikel_prijzen[Groep],"")</f>
        <v>Rigging</v>
      </c>
      <c r="J632" s="10">
        <f>_xlfn.XLOOKUP(Q3_2025[[#This Row],[Artikelnr]],Artikel_prijzen[Artnr],Artikel_prijzen[Prijs 2025],"")</f>
        <v>295</v>
      </c>
      <c r="K632" t="str">
        <f>IF(Q3_2025[[#This Row],[Artikelprijs]]&lt;&gt;"",IF(Q3_2025[[#This Row],[Stuksprijs]]=Q3_2025[[#This Row],[Artikelprijs]],"Prijs gelijk","Prijs wijkt af"),"")</f>
        <v>Prijs wijkt af</v>
      </c>
      <c r="L632" t="str">
        <f>IF(Q3_2025[[#This Row],[Relatiekorting percentage]]=0,
    "Nvt",
    IF(Q3_2025[[#This Row],[Brutobedrag 2]] &lt; Q3_2025[[#This Row],[Bruto - Rel.korting]],
        "Nee",
        "Ja"))</f>
        <v>Ja</v>
      </c>
      <c r="M632" s="10">
        <f>IF(Q3_2025[[#This Row],[Artikelprijs]]&lt;&gt;"",Q3_2025[[#This Row],[Artikelprijs]],Q3_2025[[#This Row],[Stuksprijs]])</f>
        <v>295</v>
      </c>
      <c r="N632" s="10">
        <f>Q3_2025[[#This Row],[Besteld]]*Q3_2025[[#This Row],[Prijs 2]]</f>
        <v>2950</v>
      </c>
      <c r="O632" s="10">
        <f>IF(Q3_2025[[#This Row],[Brutobedrag 2]]&lt;Q3_2025[[#This Row],[Bruto - Rel.korting]],Q3_2025[[#This Row],[Brutobedrag 2]],Q3_2025[[#This Row],[Brutobedrag 2]]*(100-Q3_2025[[#This Row],[Relatiekorting percentage]])/100)</f>
        <v>2065</v>
      </c>
      <c r="R632" s="3"/>
      <c r="W632"/>
      <c r="AB632"/>
    </row>
    <row r="633" spans="1:28" x14ac:dyDescent="0.3">
      <c r="A633" t="s">
        <v>763</v>
      </c>
      <c r="B633">
        <v>5030232</v>
      </c>
      <c r="C633" t="s">
        <v>116</v>
      </c>
      <c r="D633">
        <v>1</v>
      </c>
      <c r="E633" s="10">
        <v>144.19999999999999</v>
      </c>
      <c r="F633" s="10">
        <v>144.19999999999999</v>
      </c>
      <c r="G633" s="10">
        <v>100.94</v>
      </c>
      <c r="H633">
        <v>30</v>
      </c>
      <c r="I633" s="51" t="str">
        <f>_xlfn.XLOOKUP(Q3_2025[[#This Row],[Artikelnr]],Artikel_prijzen[Artnr],Artikel_prijzen[Groep],"")</f>
        <v>Rigging</v>
      </c>
      <c r="J633" s="10">
        <f>_xlfn.XLOOKUP(Q3_2025[[#This Row],[Artikelnr]],Artikel_prijzen[Artnr],Artikel_prijzen[Prijs 2025],"")</f>
        <v>140</v>
      </c>
      <c r="K633" t="str">
        <f>IF(Q3_2025[[#This Row],[Artikelprijs]]&lt;&gt;"",IF(Q3_2025[[#This Row],[Stuksprijs]]=Q3_2025[[#This Row],[Artikelprijs]],"Prijs gelijk","Prijs wijkt af"),"")</f>
        <v>Prijs wijkt af</v>
      </c>
      <c r="L633" t="str">
        <f>IF(Q3_2025[[#This Row],[Relatiekorting percentage]]=0,
    "Nvt",
    IF(Q3_2025[[#This Row],[Brutobedrag 2]] &lt; Q3_2025[[#This Row],[Bruto - Rel.korting]],
        "Nee",
        "Ja"))</f>
        <v>Ja</v>
      </c>
      <c r="M633" s="10">
        <f>IF(Q3_2025[[#This Row],[Artikelprijs]]&lt;&gt;"",Q3_2025[[#This Row],[Artikelprijs]],Q3_2025[[#This Row],[Stuksprijs]])</f>
        <v>140</v>
      </c>
      <c r="N633" s="10">
        <f>Q3_2025[[#This Row],[Besteld]]*Q3_2025[[#This Row],[Prijs 2]]</f>
        <v>140</v>
      </c>
      <c r="O633" s="10">
        <f>IF(Q3_2025[[#This Row],[Brutobedrag 2]]&lt;Q3_2025[[#This Row],[Bruto - Rel.korting]],Q3_2025[[#This Row],[Brutobedrag 2]],Q3_2025[[#This Row],[Brutobedrag 2]]*(100-Q3_2025[[#This Row],[Relatiekorting percentage]])/100)</f>
        <v>98</v>
      </c>
      <c r="R633" s="3"/>
      <c r="W633"/>
      <c r="AB633"/>
    </row>
    <row r="634" spans="1:28" x14ac:dyDescent="0.3">
      <c r="A634" t="s">
        <v>763</v>
      </c>
      <c r="B634">
        <v>5031061</v>
      </c>
      <c r="C634" t="s">
        <v>176</v>
      </c>
      <c r="D634">
        <v>8</v>
      </c>
      <c r="E634" s="10">
        <v>35.020000000000003</v>
      </c>
      <c r="F634" s="10">
        <v>280.16000000000003</v>
      </c>
      <c r="G634" s="10">
        <v>196.11</v>
      </c>
      <c r="H634">
        <v>30</v>
      </c>
      <c r="I634" s="51" t="str">
        <f>_xlfn.XLOOKUP(Q3_2025[[#This Row],[Artikelnr]],Artikel_prijzen[Artnr],Artikel_prijzen[Groep],"")</f>
        <v/>
      </c>
      <c r="J634" s="10" t="str">
        <f>_xlfn.XLOOKUP(Q3_2025[[#This Row],[Artikelnr]],Artikel_prijzen[Artnr],Artikel_prijzen[Prijs 2025],"")</f>
        <v/>
      </c>
      <c r="K634" t="str">
        <f>IF(Q3_2025[[#This Row],[Artikelprijs]]&lt;&gt;"",IF(Q3_2025[[#This Row],[Stuksprijs]]=Q3_2025[[#This Row],[Artikelprijs]],"Prijs gelijk","Prijs wijkt af"),"")</f>
        <v/>
      </c>
      <c r="L634" t="str">
        <f>IF(Q3_2025[[#This Row],[Relatiekorting percentage]]=0,
    "Nvt",
    IF(Q3_2025[[#This Row],[Brutobedrag 2]] &lt; Q3_2025[[#This Row],[Bruto - Rel.korting]],
        "Nee",
        "Ja"))</f>
        <v>Ja</v>
      </c>
      <c r="M634" s="10">
        <f>IF(Q3_2025[[#This Row],[Artikelprijs]]&lt;&gt;"",Q3_2025[[#This Row],[Artikelprijs]],Q3_2025[[#This Row],[Stuksprijs]])</f>
        <v>35.020000000000003</v>
      </c>
      <c r="N634" s="10">
        <f>Q3_2025[[#This Row],[Besteld]]*Q3_2025[[#This Row],[Prijs 2]]</f>
        <v>280.16000000000003</v>
      </c>
      <c r="O634" s="10">
        <f>IF(Q3_2025[[#This Row],[Brutobedrag 2]]&lt;Q3_2025[[#This Row],[Bruto - Rel.korting]],Q3_2025[[#This Row],[Brutobedrag 2]],Q3_2025[[#This Row],[Brutobedrag 2]]*(100-Q3_2025[[#This Row],[Relatiekorting percentage]])/100)</f>
        <v>196.11199999999999</v>
      </c>
      <c r="R634" s="3"/>
      <c r="W634"/>
      <c r="AB634"/>
    </row>
    <row r="635" spans="1:28" x14ac:dyDescent="0.3">
      <c r="A635" t="s">
        <v>763</v>
      </c>
      <c r="B635">
        <v>5031049</v>
      </c>
      <c r="C635" t="s">
        <v>14</v>
      </c>
      <c r="D635">
        <v>8</v>
      </c>
      <c r="E635" s="10">
        <v>35.020000000000003</v>
      </c>
      <c r="F635" s="10">
        <v>280.16000000000003</v>
      </c>
      <c r="G635" s="10">
        <v>196.11</v>
      </c>
      <c r="H635">
        <v>30</v>
      </c>
      <c r="I635" s="51" t="str">
        <f>_xlfn.XLOOKUP(Q3_2025[[#This Row],[Artikelnr]],Artikel_prijzen[Artnr],Artikel_prijzen[Groep],"")</f>
        <v/>
      </c>
      <c r="J635" s="10" t="str">
        <f>_xlfn.XLOOKUP(Q3_2025[[#This Row],[Artikelnr]],Artikel_prijzen[Artnr],Artikel_prijzen[Prijs 2025],"")</f>
        <v/>
      </c>
      <c r="K635" t="str">
        <f>IF(Q3_2025[[#This Row],[Artikelprijs]]&lt;&gt;"",IF(Q3_2025[[#This Row],[Stuksprijs]]=Q3_2025[[#This Row],[Artikelprijs]],"Prijs gelijk","Prijs wijkt af"),"")</f>
        <v/>
      </c>
      <c r="L635" t="str">
        <f>IF(Q3_2025[[#This Row],[Relatiekorting percentage]]=0,
    "Nvt",
    IF(Q3_2025[[#This Row],[Brutobedrag 2]] &lt; Q3_2025[[#This Row],[Bruto - Rel.korting]],
        "Nee",
        "Ja"))</f>
        <v>Ja</v>
      </c>
      <c r="M635" s="10">
        <f>IF(Q3_2025[[#This Row],[Artikelprijs]]&lt;&gt;"",Q3_2025[[#This Row],[Artikelprijs]],Q3_2025[[#This Row],[Stuksprijs]])</f>
        <v>35.020000000000003</v>
      </c>
      <c r="N635" s="10">
        <f>Q3_2025[[#This Row],[Besteld]]*Q3_2025[[#This Row],[Prijs 2]]</f>
        <v>280.16000000000003</v>
      </c>
      <c r="O635" s="10">
        <f>IF(Q3_2025[[#This Row],[Brutobedrag 2]]&lt;Q3_2025[[#This Row],[Bruto - Rel.korting]],Q3_2025[[#This Row],[Brutobedrag 2]],Q3_2025[[#This Row],[Brutobedrag 2]]*(100-Q3_2025[[#This Row],[Relatiekorting percentage]])/100)</f>
        <v>196.11199999999999</v>
      </c>
      <c r="R635" s="3"/>
      <c r="W635"/>
      <c r="AB635"/>
    </row>
    <row r="636" spans="1:28" x14ac:dyDescent="0.3">
      <c r="A636" t="s">
        <v>763</v>
      </c>
      <c r="B636">
        <v>5031051</v>
      </c>
      <c r="C636" t="s">
        <v>25</v>
      </c>
      <c r="D636">
        <v>2</v>
      </c>
      <c r="E636" s="10">
        <v>52.79</v>
      </c>
      <c r="F636" s="10">
        <v>105.58</v>
      </c>
      <c r="G636" s="10">
        <v>73.91</v>
      </c>
      <c r="H636">
        <v>30</v>
      </c>
      <c r="I636" s="51" t="str">
        <f>_xlfn.XLOOKUP(Q3_2025[[#This Row],[Artikelnr]],Artikel_prijzen[Artnr],Artikel_prijzen[Groep],"")</f>
        <v/>
      </c>
      <c r="J636" s="10" t="str">
        <f>_xlfn.XLOOKUP(Q3_2025[[#This Row],[Artikelnr]],Artikel_prijzen[Artnr],Artikel_prijzen[Prijs 2025],"")</f>
        <v/>
      </c>
      <c r="K636" t="str">
        <f>IF(Q3_2025[[#This Row],[Artikelprijs]]&lt;&gt;"",IF(Q3_2025[[#This Row],[Stuksprijs]]=Q3_2025[[#This Row],[Artikelprijs]],"Prijs gelijk","Prijs wijkt af"),"")</f>
        <v/>
      </c>
      <c r="L636" t="str">
        <f>IF(Q3_2025[[#This Row],[Relatiekorting percentage]]=0,
    "Nvt",
    IF(Q3_2025[[#This Row],[Brutobedrag 2]] &lt; Q3_2025[[#This Row],[Bruto - Rel.korting]],
        "Nee",
        "Ja"))</f>
        <v>Ja</v>
      </c>
      <c r="M636" s="10">
        <f>IF(Q3_2025[[#This Row],[Artikelprijs]]&lt;&gt;"",Q3_2025[[#This Row],[Artikelprijs]],Q3_2025[[#This Row],[Stuksprijs]])</f>
        <v>52.79</v>
      </c>
      <c r="N636" s="10">
        <f>Q3_2025[[#This Row],[Besteld]]*Q3_2025[[#This Row],[Prijs 2]]</f>
        <v>105.58</v>
      </c>
      <c r="O636" s="10">
        <f>IF(Q3_2025[[#This Row],[Brutobedrag 2]]&lt;Q3_2025[[#This Row],[Bruto - Rel.korting]],Q3_2025[[#This Row],[Brutobedrag 2]],Q3_2025[[#This Row],[Brutobedrag 2]]*(100-Q3_2025[[#This Row],[Relatiekorting percentage]])/100)</f>
        <v>73.905999999999992</v>
      </c>
      <c r="R636" s="3"/>
      <c r="W636"/>
      <c r="AB636"/>
    </row>
    <row r="637" spans="1:28" x14ac:dyDescent="0.3">
      <c r="A637" t="s">
        <v>763</v>
      </c>
      <c r="B637">
        <v>5031052</v>
      </c>
      <c r="C637" t="s">
        <v>12</v>
      </c>
      <c r="D637">
        <v>10</v>
      </c>
      <c r="E637" s="10">
        <v>88.07</v>
      </c>
      <c r="F637" s="10">
        <v>880.7</v>
      </c>
      <c r="G637" s="10">
        <v>616.49</v>
      </c>
      <c r="H637">
        <v>30</v>
      </c>
      <c r="I637" s="51" t="str">
        <f>_xlfn.XLOOKUP(Q3_2025[[#This Row],[Artikelnr]],Artikel_prijzen[Artnr],Artikel_prijzen[Groep],"")</f>
        <v/>
      </c>
      <c r="J637" s="10" t="str">
        <f>_xlfn.XLOOKUP(Q3_2025[[#This Row],[Artikelnr]],Artikel_prijzen[Artnr],Artikel_prijzen[Prijs 2025],"")</f>
        <v/>
      </c>
      <c r="K637" t="str">
        <f>IF(Q3_2025[[#This Row],[Artikelprijs]]&lt;&gt;"",IF(Q3_2025[[#This Row],[Stuksprijs]]=Q3_2025[[#This Row],[Artikelprijs]],"Prijs gelijk","Prijs wijkt af"),"")</f>
        <v/>
      </c>
      <c r="L637" t="str">
        <f>IF(Q3_2025[[#This Row],[Relatiekorting percentage]]=0,
    "Nvt",
    IF(Q3_2025[[#This Row],[Brutobedrag 2]] &lt; Q3_2025[[#This Row],[Bruto - Rel.korting]],
        "Nee",
        "Ja"))</f>
        <v>Ja</v>
      </c>
      <c r="M637" s="10">
        <f>IF(Q3_2025[[#This Row],[Artikelprijs]]&lt;&gt;"",Q3_2025[[#This Row],[Artikelprijs]],Q3_2025[[#This Row],[Stuksprijs]])</f>
        <v>88.07</v>
      </c>
      <c r="N637" s="10">
        <f>Q3_2025[[#This Row],[Besteld]]*Q3_2025[[#This Row],[Prijs 2]]</f>
        <v>880.69999999999993</v>
      </c>
      <c r="O637" s="10">
        <f>IF(Q3_2025[[#This Row],[Brutobedrag 2]]&lt;Q3_2025[[#This Row],[Bruto - Rel.korting]],Q3_2025[[#This Row],[Brutobedrag 2]],Q3_2025[[#This Row],[Brutobedrag 2]]*(100-Q3_2025[[#This Row],[Relatiekorting percentage]])/100)</f>
        <v>616.4899999999999</v>
      </c>
      <c r="R637" s="3"/>
      <c r="W637"/>
      <c r="AB637"/>
    </row>
    <row r="638" spans="1:28" x14ac:dyDescent="0.3">
      <c r="A638" t="s">
        <v>763</v>
      </c>
      <c r="B638">
        <v>5031053</v>
      </c>
      <c r="C638" t="s">
        <v>10</v>
      </c>
      <c r="D638">
        <v>28</v>
      </c>
      <c r="E638" s="10">
        <v>113.3</v>
      </c>
      <c r="F638" s="10">
        <v>3172.4</v>
      </c>
      <c r="G638" s="10">
        <v>2220.6799999999998</v>
      </c>
      <c r="H638">
        <v>30</v>
      </c>
      <c r="I638" s="51" t="str">
        <f>_xlfn.XLOOKUP(Q3_2025[[#This Row],[Artikelnr]],Artikel_prijzen[Artnr],Artikel_prijzen[Groep],"")</f>
        <v/>
      </c>
      <c r="J638" s="10" t="str">
        <f>_xlfn.XLOOKUP(Q3_2025[[#This Row],[Artikelnr]],Artikel_prijzen[Artnr],Artikel_prijzen[Prijs 2025],"")</f>
        <v/>
      </c>
      <c r="K638" t="str">
        <f>IF(Q3_2025[[#This Row],[Artikelprijs]]&lt;&gt;"",IF(Q3_2025[[#This Row],[Stuksprijs]]=Q3_2025[[#This Row],[Artikelprijs]],"Prijs gelijk","Prijs wijkt af"),"")</f>
        <v/>
      </c>
      <c r="L638" t="str">
        <f>IF(Q3_2025[[#This Row],[Relatiekorting percentage]]=0,
    "Nvt",
    IF(Q3_2025[[#This Row],[Brutobedrag 2]] &lt; Q3_2025[[#This Row],[Bruto - Rel.korting]],
        "Nee",
        "Ja"))</f>
        <v>Ja</v>
      </c>
      <c r="M638" s="10">
        <f>IF(Q3_2025[[#This Row],[Artikelprijs]]&lt;&gt;"",Q3_2025[[#This Row],[Artikelprijs]],Q3_2025[[#This Row],[Stuksprijs]])</f>
        <v>113.3</v>
      </c>
      <c r="N638" s="10">
        <f>Q3_2025[[#This Row],[Besteld]]*Q3_2025[[#This Row],[Prijs 2]]</f>
        <v>3172.4</v>
      </c>
      <c r="O638" s="10">
        <f>IF(Q3_2025[[#This Row],[Brutobedrag 2]]&lt;Q3_2025[[#This Row],[Bruto - Rel.korting]],Q3_2025[[#This Row],[Brutobedrag 2]],Q3_2025[[#This Row],[Brutobedrag 2]]*(100-Q3_2025[[#This Row],[Relatiekorting percentage]])/100)</f>
        <v>2220.6799999999998</v>
      </c>
      <c r="R638" s="3"/>
      <c r="W638"/>
      <c r="AB638"/>
    </row>
    <row r="639" spans="1:28" x14ac:dyDescent="0.3">
      <c r="A639" t="s">
        <v>763</v>
      </c>
      <c r="B639">
        <v>5031056</v>
      </c>
      <c r="C639" t="s">
        <v>15</v>
      </c>
      <c r="D639">
        <v>4</v>
      </c>
      <c r="E639" s="10">
        <v>69.78</v>
      </c>
      <c r="F639" s="10">
        <v>279.12</v>
      </c>
      <c r="G639" s="10">
        <v>195.38</v>
      </c>
      <c r="H639">
        <v>30</v>
      </c>
      <c r="I639" s="51" t="str">
        <f>_xlfn.XLOOKUP(Q3_2025[[#This Row],[Artikelnr]],Artikel_prijzen[Artnr],Artikel_prijzen[Groep],"")</f>
        <v/>
      </c>
      <c r="J639" s="10" t="str">
        <f>_xlfn.XLOOKUP(Q3_2025[[#This Row],[Artikelnr]],Artikel_prijzen[Artnr],Artikel_prijzen[Prijs 2025],"")</f>
        <v/>
      </c>
      <c r="K639" t="str">
        <f>IF(Q3_2025[[#This Row],[Artikelprijs]]&lt;&gt;"",IF(Q3_2025[[#This Row],[Stuksprijs]]=Q3_2025[[#This Row],[Artikelprijs]],"Prijs gelijk","Prijs wijkt af"),"")</f>
        <v/>
      </c>
      <c r="L639" t="str">
        <f>IF(Q3_2025[[#This Row],[Relatiekorting percentage]]=0,
    "Nvt",
    IF(Q3_2025[[#This Row],[Brutobedrag 2]] &lt; Q3_2025[[#This Row],[Bruto - Rel.korting]],
        "Nee",
        "Ja"))</f>
        <v>Ja</v>
      </c>
      <c r="M639" s="10">
        <f>IF(Q3_2025[[#This Row],[Artikelprijs]]&lt;&gt;"",Q3_2025[[#This Row],[Artikelprijs]],Q3_2025[[#This Row],[Stuksprijs]])</f>
        <v>69.78</v>
      </c>
      <c r="N639" s="10">
        <f>Q3_2025[[#This Row],[Besteld]]*Q3_2025[[#This Row],[Prijs 2]]</f>
        <v>279.12</v>
      </c>
      <c r="O639" s="10">
        <f>IF(Q3_2025[[#This Row],[Brutobedrag 2]]&lt;Q3_2025[[#This Row],[Bruto - Rel.korting]],Q3_2025[[#This Row],[Brutobedrag 2]],Q3_2025[[#This Row],[Brutobedrag 2]]*(100-Q3_2025[[#This Row],[Relatiekorting percentage]])/100)</f>
        <v>195.38400000000001</v>
      </c>
      <c r="R639" s="3"/>
      <c r="W639"/>
      <c r="AB639"/>
    </row>
    <row r="640" spans="1:28" x14ac:dyDescent="0.3">
      <c r="A640" t="s">
        <v>763</v>
      </c>
      <c r="B640">
        <v>2098001</v>
      </c>
      <c r="C640" t="s">
        <v>772</v>
      </c>
      <c r="D640">
        <v>4</v>
      </c>
      <c r="E640" s="10">
        <v>69.87</v>
      </c>
      <c r="F640" s="10">
        <v>279.48</v>
      </c>
      <c r="G640" s="10">
        <v>195.64</v>
      </c>
      <c r="H640">
        <v>30</v>
      </c>
      <c r="I640" s="51" t="str">
        <f>_xlfn.XLOOKUP(Q3_2025[[#This Row],[Artikelnr]],Artikel_prijzen[Artnr],Artikel_prijzen[Groep],"")</f>
        <v/>
      </c>
      <c r="J640" s="10" t="str">
        <f>_xlfn.XLOOKUP(Q3_2025[[#This Row],[Artikelnr]],Artikel_prijzen[Artnr],Artikel_prijzen[Prijs 2025],"")</f>
        <v/>
      </c>
      <c r="K640" t="str">
        <f>IF(Q3_2025[[#This Row],[Artikelprijs]]&lt;&gt;"",IF(Q3_2025[[#This Row],[Stuksprijs]]=Q3_2025[[#This Row],[Artikelprijs]],"Prijs gelijk","Prijs wijkt af"),"")</f>
        <v/>
      </c>
      <c r="L640" t="str">
        <f>IF(Q3_2025[[#This Row],[Relatiekorting percentage]]=0,
    "Nvt",
    IF(Q3_2025[[#This Row],[Brutobedrag 2]] &lt; Q3_2025[[#This Row],[Bruto - Rel.korting]],
        "Nee",
        "Ja"))</f>
        <v>Ja</v>
      </c>
      <c r="M640" s="10">
        <f>IF(Q3_2025[[#This Row],[Artikelprijs]]&lt;&gt;"",Q3_2025[[#This Row],[Artikelprijs]],Q3_2025[[#This Row],[Stuksprijs]])</f>
        <v>69.87</v>
      </c>
      <c r="N640" s="10">
        <f>Q3_2025[[#This Row],[Besteld]]*Q3_2025[[#This Row],[Prijs 2]]</f>
        <v>279.48</v>
      </c>
      <c r="O640" s="10">
        <f>IF(Q3_2025[[#This Row],[Brutobedrag 2]]&lt;Q3_2025[[#This Row],[Bruto - Rel.korting]],Q3_2025[[#This Row],[Brutobedrag 2]],Q3_2025[[#This Row],[Brutobedrag 2]]*(100-Q3_2025[[#This Row],[Relatiekorting percentage]])/100)</f>
        <v>195.63600000000002</v>
      </c>
      <c r="R640" s="3"/>
      <c r="W640"/>
      <c r="AB640"/>
    </row>
    <row r="641" spans="1:28" x14ac:dyDescent="0.3">
      <c r="A641" t="s">
        <v>763</v>
      </c>
      <c r="B641">
        <v>1007051</v>
      </c>
      <c r="C641" t="s">
        <v>54</v>
      </c>
      <c r="D641">
        <v>14</v>
      </c>
      <c r="E641" s="10">
        <v>88.57</v>
      </c>
      <c r="F641" s="10">
        <v>1239.98</v>
      </c>
      <c r="G641" s="10">
        <v>929.98</v>
      </c>
      <c r="H641">
        <v>25</v>
      </c>
      <c r="I641" s="51" t="str">
        <f>_xlfn.XLOOKUP(Q3_2025[[#This Row],[Artikelnr]],Artikel_prijzen[Artnr],Artikel_prijzen[Groep],"")</f>
        <v/>
      </c>
      <c r="J641" s="10" t="str">
        <f>_xlfn.XLOOKUP(Q3_2025[[#This Row],[Artikelnr]],Artikel_prijzen[Artnr],Artikel_prijzen[Prijs 2025],"")</f>
        <v/>
      </c>
      <c r="K641" t="str">
        <f>IF(Q3_2025[[#This Row],[Artikelprijs]]&lt;&gt;"",IF(Q3_2025[[#This Row],[Stuksprijs]]=Q3_2025[[#This Row],[Artikelprijs]],"Prijs gelijk","Prijs wijkt af"),"")</f>
        <v/>
      </c>
      <c r="L641" t="str">
        <f>IF(Q3_2025[[#This Row],[Relatiekorting percentage]]=0,
    "Nvt",
    IF(Q3_2025[[#This Row],[Brutobedrag 2]] &lt; Q3_2025[[#This Row],[Bruto - Rel.korting]],
        "Nee",
        "Ja"))</f>
        <v>Ja</v>
      </c>
      <c r="M641" s="10">
        <f>IF(Q3_2025[[#This Row],[Artikelprijs]]&lt;&gt;"",Q3_2025[[#This Row],[Artikelprijs]],Q3_2025[[#This Row],[Stuksprijs]])</f>
        <v>88.57</v>
      </c>
      <c r="N641" s="10">
        <f>Q3_2025[[#This Row],[Besteld]]*Q3_2025[[#This Row],[Prijs 2]]</f>
        <v>1239.98</v>
      </c>
      <c r="O641" s="10">
        <f>IF(Q3_2025[[#This Row],[Brutobedrag 2]]&lt;Q3_2025[[#This Row],[Bruto - Rel.korting]],Q3_2025[[#This Row],[Brutobedrag 2]],Q3_2025[[#This Row],[Brutobedrag 2]]*(100-Q3_2025[[#This Row],[Relatiekorting percentage]])/100)</f>
        <v>929.98500000000001</v>
      </c>
      <c r="R641" s="3"/>
      <c r="W641"/>
      <c r="AB641"/>
    </row>
    <row r="642" spans="1:28" x14ac:dyDescent="0.3">
      <c r="A642" t="s">
        <v>763</v>
      </c>
      <c r="B642">
        <v>1007050</v>
      </c>
      <c r="C642" t="s">
        <v>567</v>
      </c>
      <c r="D642">
        <v>14</v>
      </c>
      <c r="E642" s="10">
        <v>0</v>
      </c>
      <c r="F642" s="10">
        <v>0</v>
      </c>
      <c r="G642" s="10">
        <v>0</v>
      </c>
      <c r="H642">
        <v>0</v>
      </c>
      <c r="I642" s="51" t="str">
        <f>_xlfn.XLOOKUP(Q3_2025[[#This Row],[Artikelnr]],Artikel_prijzen[Artnr],Artikel_prijzen[Groep],"")</f>
        <v/>
      </c>
      <c r="J642" s="10" t="str">
        <f>_xlfn.XLOOKUP(Q3_2025[[#This Row],[Artikelnr]],Artikel_prijzen[Artnr],Artikel_prijzen[Prijs 2025],"")</f>
        <v/>
      </c>
      <c r="K642" t="str">
        <f>IF(Q3_2025[[#This Row],[Artikelprijs]]&lt;&gt;"",IF(Q3_2025[[#This Row],[Stuksprijs]]=Q3_2025[[#This Row],[Artikelprijs]],"Prijs gelijk","Prijs wijkt af"),"")</f>
        <v/>
      </c>
      <c r="L642" t="str">
        <f>IF(Q3_2025[[#This Row],[Relatiekorting percentage]]=0,
    "Nvt",
    IF(Q3_2025[[#This Row],[Brutobedrag 2]] &lt; Q3_2025[[#This Row],[Bruto - Rel.korting]],
        "Nee",
        "Ja"))</f>
        <v>Nvt</v>
      </c>
      <c r="M642" s="10">
        <f>IF(Q3_2025[[#This Row],[Artikelprijs]]&lt;&gt;"",Q3_2025[[#This Row],[Artikelprijs]],Q3_2025[[#This Row],[Stuksprijs]])</f>
        <v>0</v>
      </c>
      <c r="N642" s="10">
        <f>Q3_2025[[#This Row],[Besteld]]*Q3_2025[[#This Row],[Prijs 2]]</f>
        <v>0</v>
      </c>
      <c r="O642" s="10">
        <f>IF(Q3_2025[[#This Row],[Brutobedrag 2]]&lt;Q3_2025[[#This Row],[Bruto - Rel.korting]],Q3_2025[[#This Row],[Brutobedrag 2]],Q3_2025[[#This Row],[Brutobedrag 2]]*(100-Q3_2025[[#This Row],[Relatiekorting percentage]])/100)</f>
        <v>0</v>
      </c>
      <c r="R642" s="3"/>
      <c r="W642"/>
      <c r="AB642"/>
    </row>
    <row r="643" spans="1:28" x14ac:dyDescent="0.3">
      <c r="A643" t="s">
        <v>763</v>
      </c>
      <c r="B643">
        <v>1007051</v>
      </c>
      <c r="C643" t="s">
        <v>54</v>
      </c>
      <c r="D643">
        <v>16</v>
      </c>
      <c r="E643" s="10">
        <v>88.57</v>
      </c>
      <c r="F643" s="10">
        <v>1417.12</v>
      </c>
      <c r="G643" s="10">
        <v>1062.8399999999999</v>
      </c>
      <c r="H643">
        <v>25</v>
      </c>
      <c r="I643" s="51" t="str">
        <f>_xlfn.XLOOKUP(Q3_2025[[#This Row],[Artikelnr]],Artikel_prijzen[Artnr],Artikel_prijzen[Groep],"")</f>
        <v/>
      </c>
      <c r="J643" s="10" t="str">
        <f>_xlfn.XLOOKUP(Q3_2025[[#This Row],[Artikelnr]],Artikel_prijzen[Artnr],Artikel_prijzen[Prijs 2025],"")</f>
        <v/>
      </c>
      <c r="K643" t="str">
        <f>IF(Q3_2025[[#This Row],[Artikelprijs]]&lt;&gt;"",IF(Q3_2025[[#This Row],[Stuksprijs]]=Q3_2025[[#This Row],[Artikelprijs]],"Prijs gelijk","Prijs wijkt af"),"")</f>
        <v/>
      </c>
      <c r="L643" t="str">
        <f>IF(Q3_2025[[#This Row],[Relatiekorting percentage]]=0,
    "Nvt",
    IF(Q3_2025[[#This Row],[Brutobedrag 2]] &lt; Q3_2025[[#This Row],[Bruto - Rel.korting]],
        "Nee",
        "Ja"))</f>
        <v>Ja</v>
      </c>
      <c r="M643" s="10">
        <f>IF(Q3_2025[[#This Row],[Artikelprijs]]&lt;&gt;"",Q3_2025[[#This Row],[Artikelprijs]],Q3_2025[[#This Row],[Stuksprijs]])</f>
        <v>88.57</v>
      </c>
      <c r="N643" s="10">
        <f>Q3_2025[[#This Row],[Besteld]]*Q3_2025[[#This Row],[Prijs 2]]</f>
        <v>1417.12</v>
      </c>
      <c r="O643" s="10">
        <f>IF(Q3_2025[[#This Row],[Brutobedrag 2]]&lt;Q3_2025[[#This Row],[Bruto - Rel.korting]],Q3_2025[[#This Row],[Brutobedrag 2]],Q3_2025[[#This Row],[Brutobedrag 2]]*(100-Q3_2025[[#This Row],[Relatiekorting percentage]])/100)</f>
        <v>1062.8399999999999</v>
      </c>
      <c r="R643" s="3"/>
      <c r="W643"/>
      <c r="AB643"/>
    </row>
    <row r="644" spans="1:28" x14ac:dyDescent="0.3">
      <c r="A644" t="s">
        <v>763</v>
      </c>
      <c r="B644">
        <v>1007050</v>
      </c>
      <c r="C644" t="s">
        <v>567</v>
      </c>
      <c r="D644">
        <v>16</v>
      </c>
      <c r="E644" s="10">
        <v>0</v>
      </c>
      <c r="F644" s="10">
        <v>0</v>
      </c>
      <c r="G644" s="10">
        <v>0</v>
      </c>
      <c r="H644">
        <v>0</v>
      </c>
      <c r="I644" s="51" t="str">
        <f>_xlfn.XLOOKUP(Q3_2025[[#This Row],[Artikelnr]],Artikel_prijzen[Artnr],Artikel_prijzen[Groep],"")</f>
        <v/>
      </c>
      <c r="J644" s="10" t="str">
        <f>_xlfn.XLOOKUP(Q3_2025[[#This Row],[Artikelnr]],Artikel_prijzen[Artnr],Artikel_prijzen[Prijs 2025],"")</f>
        <v/>
      </c>
      <c r="K644" t="str">
        <f>IF(Q3_2025[[#This Row],[Artikelprijs]]&lt;&gt;"",IF(Q3_2025[[#This Row],[Stuksprijs]]=Q3_2025[[#This Row],[Artikelprijs]],"Prijs gelijk","Prijs wijkt af"),"")</f>
        <v/>
      </c>
      <c r="L644" t="str">
        <f>IF(Q3_2025[[#This Row],[Relatiekorting percentage]]=0,
    "Nvt",
    IF(Q3_2025[[#This Row],[Brutobedrag 2]] &lt; Q3_2025[[#This Row],[Bruto - Rel.korting]],
        "Nee",
        "Ja"))</f>
        <v>Nvt</v>
      </c>
      <c r="M644" s="10">
        <f>IF(Q3_2025[[#This Row],[Artikelprijs]]&lt;&gt;"",Q3_2025[[#This Row],[Artikelprijs]],Q3_2025[[#This Row],[Stuksprijs]])</f>
        <v>0</v>
      </c>
      <c r="N644" s="10">
        <f>Q3_2025[[#This Row],[Besteld]]*Q3_2025[[#This Row],[Prijs 2]]</f>
        <v>0</v>
      </c>
      <c r="O644" s="10">
        <f>IF(Q3_2025[[#This Row],[Brutobedrag 2]]&lt;Q3_2025[[#This Row],[Bruto - Rel.korting]],Q3_2025[[#This Row],[Brutobedrag 2]],Q3_2025[[#This Row],[Brutobedrag 2]]*(100-Q3_2025[[#This Row],[Relatiekorting percentage]])/100)</f>
        <v>0</v>
      </c>
      <c r="R644" s="3"/>
      <c r="W644"/>
      <c r="AB644"/>
    </row>
    <row r="645" spans="1:28" x14ac:dyDescent="0.3">
      <c r="A645" t="s">
        <v>763</v>
      </c>
      <c r="B645">
        <v>1007051</v>
      </c>
      <c r="C645" t="s">
        <v>54</v>
      </c>
      <c r="D645">
        <v>12</v>
      </c>
      <c r="E645" s="10">
        <v>88.57</v>
      </c>
      <c r="F645" s="10">
        <v>1062.8399999999999</v>
      </c>
      <c r="G645" s="10">
        <v>797.13</v>
      </c>
      <c r="H645">
        <v>25</v>
      </c>
      <c r="I645" s="51" t="str">
        <f>_xlfn.XLOOKUP(Q3_2025[[#This Row],[Artikelnr]],Artikel_prijzen[Artnr],Artikel_prijzen[Groep],"")</f>
        <v/>
      </c>
      <c r="J645" s="10" t="str">
        <f>_xlfn.XLOOKUP(Q3_2025[[#This Row],[Artikelnr]],Artikel_prijzen[Artnr],Artikel_prijzen[Prijs 2025],"")</f>
        <v/>
      </c>
      <c r="K645" t="str">
        <f>IF(Q3_2025[[#This Row],[Artikelprijs]]&lt;&gt;"",IF(Q3_2025[[#This Row],[Stuksprijs]]=Q3_2025[[#This Row],[Artikelprijs]],"Prijs gelijk","Prijs wijkt af"),"")</f>
        <v/>
      </c>
      <c r="L645" t="str">
        <f>IF(Q3_2025[[#This Row],[Relatiekorting percentage]]=0,
    "Nvt",
    IF(Q3_2025[[#This Row],[Brutobedrag 2]] &lt; Q3_2025[[#This Row],[Bruto - Rel.korting]],
        "Nee",
        "Ja"))</f>
        <v>Ja</v>
      </c>
      <c r="M645" s="10">
        <f>IF(Q3_2025[[#This Row],[Artikelprijs]]&lt;&gt;"",Q3_2025[[#This Row],[Artikelprijs]],Q3_2025[[#This Row],[Stuksprijs]])</f>
        <v>88.57</v>
      </c>
      <c r="N645" s="10">
        <f>Q3_2025[[#This Row],[Besteld]]*Q3_2025[[#This Row],[Prijs 2]]</f>
        <v>1062.8399999999999</v>
      </c>
      <c r="O645" s="10">
        <f>IF(Q3_2025[[#This Row],[Brutobedrag 2]]&lt;Q3_2025[[#This Row],[Bruto - Rel.korting]],Q3_2025[[#This Row],[Brutobedrag 2]],Q3_2025[[#This Row],[Brutobedrag 2]]*(100-Q3_2025[[#This Row],[Relatiekorting percentage]])/100)</f>
        <v>797.13</v>
      </c>
      <c r="R645" s="3"/>
      <c r="W645"/>
      <c r="AB645"/>
    </row>
    <row r="646" spans="1:28" x14ac:dyDescent="0.3">
      <c r="A646" t="s">
        <v>763</v>
      </c>
      <c r="B646">
        <v>1007050</v>
      </c>
      <c r="C646" t="s">
        <v>567</v>
      </c>
      <c r="D646">
        <v>12</v>
      </c>
      <c r="E646" s="10">
        <v>0</v>
      </c>
      <c r="F646" s="10">
        <v>0</v>
      </c>
      <c r="G646" s="10">
        <v>0</v>
      </c>
      <c r="H646">
        <v>0</v>
      </c>
      <c r="I646" s="51" t="str">
        <f>_xlfn.XLOOKUP(Q3_2025[[#This Row],[Artikelnr]],Artikel_prijzen[Artnr],Artikel_prijzen[Groep],"")</f>
        <v/>
      </c>
      <c r="J646" s="10" t="str">
        <f>_xlfn.XLOOKUP(Q3_2025[[#This Row],[Artikelnr]],Artikel_prijzen[Artnr],Artikel_prijzen[Prijs 2025],"")</f>
        <v/>
      </c>
      <c r="K646" t="str">
        <f>IF(Q3_2025[[#This Row],[Artikelprijs]]&lt;&gt;"",IF(Q3_2025[[#This Row],[Stuksprijs]]=Q3_2025[[#This Row],[Artikelprijs]],"Prijs gelijk","Prijs wijkt af"),"")</f>
        <v/>
      </c>
      <c r="L646" t="str">
        <f>IF(Q3_2025[[#This Row],[Relatiekorting percentage]]=0,
    "Nvt",
    IF(Q3_2025[[#This Row],[Brutobedrag 2]] &lt; Q3_2025[[#This Row],[Bruto - Rel.korting]],
        "Nee",
        "Ja"))</f>
        <v>Nvt</v>
      </c>
      <c r="M646" s="10">
        <f>IF(Q3_2025[[#This Row],[Artikelprijs]]&lt;&gt;"",Q3_2025[[#This Row],[Artikelprijs]],Q3_2025[[#This Row],[Stuksprijs]])</f>
        <v>0</v>
      </c>
      <c r="N646" s="10">
        <f>Q3_2025[[#This Row],[Besteld]]*Q3_2025[[#This Row],[Prijs 2]]</f>
        <v>0</v>
      </c>
      <c r="O646" s="10">
        <f>IF(Q3_2025[[#This Row],[Brutobedrag 2]]&lt;Q3_2025[[#This Row],[Bruto - Rel.korting]],Q3_2025[[#This Row],[Brutobedrag 2]],Q3_2025[[#This Row],[Brutobedrag 2]]*(100-Q3_2025[[#This Row],[Relatiekorting percentage]])/100)</f>
        <v>0</v>
      </c>
      <c r="R646" s="3"/>
      <c r="W646"/>
      <c r="AB646"/>
    </row>
    <row r="647" spans="1:28" x14ac:dyDescent="0.3">
      <c r="A647" t="s">
        <v>763</v>
      </c>
      <c r="B647">
        <v>5030234</v>
      </c>
      <c r="C647" t="s">
        <v>155</v>
      </c>
      <c r="D647">
        <v>3</v>
      </c>
      <c r="E647" s="10">
        <v>180.25</v>
      </c>
      <c r="F647" s="10">
        <v>540.75</v>
      </c>
      <c r="G647" s="10">
        <v>378.52</v>
      </c>
      <c r="H647">
        <v>30</v>
      </c>
      <c r="I647" s="51" t="str">
        <f>_xlfn.XLOOKUP(Q3_2025[[#This Row],[Artikelnr]],Artikel_prijzen[Artnr],Artikel_prijzen[Groep],"")</f>
        <v>Rigging</v>
      </c>
      <c r="J647" s="10">
        <f>_xlfn.XLOOKUP(Q3_2025[[#This Row],[Artikelnr]],Artikel_prijzen[Artnr],Artikel_prijzen[Prijs 2025],"")</f>
        <v>175</v>
      </c>
      <c r="K647" t="str">
        <f>IF(Q3_2025[[#This Row],[Artikelprijs]]&lt;&gt;"",IF(Q3_2025[[#This Row],[Stuksprijs]]=Q3_2025[[#This Row],[Artikelprijs]],"Prijs gelijk","Prijs wijkt af"),"")</f>
        <v>Prijs wijkt af</v>
      </c>
      <c r="L647" t="str">
        <f>IF(Q3_2025[[#This Row],[Relatiekorting percentage]]=0,
    "Nvt",
    IF(Q3_2025[[#This Row],[Brutobedrag 2]] &lt; Q3_2025[[#This Row],[Bruto - Rel.korting]],
        "Nee",
        "Ja"))</f>
        <v>Ja</v>
      </c>
      <c r="M647" s="10">
        <f>IF(Q3_2025[[#This Row],[Artikelprijs]]&lt;&gt;"",Q3_2025[[#This Row],[Artikelprijs]],Q3_2025[[#This Row],[Stuksprijs]])</f>
        <v>175</v>
      </c>
      <c r="N647" s="10">
        <f>Q3_2025[[#This Row],[Besteld]]*Q3_2025[[#This Row],[Prijs 2]]</f>
        <v>525</v>
      </c>
      <c r="O647" s="10">
        <f>IF(Q3_2025[[#This Row],[Brutobedrag 2]]&lt;Q3_2025[[#This Row],[Bruto - Rel.korting]],Q3_2025[[#This Row],[Brutobedrag 2]],Q3_2025[[#This Row],[Brutobedrag 2]]*(100-Q3_2025[[#This Row],[Relatiekorting percentage]])/100)</f>
        <v>367.5</v>
      </c>
      <c r="R647" s="3"/>
      <c r="W647"/>
      <c r="AB647"/>
    </row>
    <row r="648" spans="1:28" x14ac:dyDescent="0.3">
      <c r="A648" t="s">
        <v>763</v>
      </c>
      <c r="B648">
        <v>2098001</v>
      </c>
      <c r="C648" t="s">
        <v>773</v>
      </c>
      <c r="D648">
        <v>1</v>
      </c>
      <c r="E648" s="10">
        <v>4000</v>
      </c>
      <c r="F648" s="10">
        <v>4000</v>
      </c>
      <c r="G648" s="10">
        <v>4000</v>
      </c>
      <c r="H648">
        <v>0</v>
      </c>
      <c r="I648" s="51" t="str">
        <f>_xlfn.XLOOKUP(Q3_2025[[#This Row],[Artikelnr]],Artikel_prijzen[Artnr],Artikel_prijzen[Groep],"")</f>
        <v/>
      </c>
      <c r="J648" s="10" t="str">
        <f>_xlfn.XLOOKUP(Q3_2025[[#This Row],[Artikelnr]],Artikel_prijzen[Artnr],Artikel_prijzen[Prijs 2025],"")</f>
        <v/>
      </c>
      <c r="K648" t="str">
        <f>IF(Q3_2025[[#This Row],[Artikelprijs]]&lt;&gt;"",IF(Q3_2025[[#This Row],[Stuksprijs]]=Q3_2025[[#This Row],[Artikelprijs]],"Prijs gelijk","Prijs wijkt af"),"")</f>
        <v/>
      </c>
      <c r="L648" t="str">
        <f>IF(Q3_2025[[#This Row],[Relatiekorting percentage]]=0,
    "Nvt",
    IF(Q3_2025[[#This Row],[Brutobedrag 2]] &lt; Q3_2025[[#This Row],[Bruto - Rel.korting]],
        "Nee",
        "Ja"))</f>
        <v>Nvt</v>
      </c>
      <c r="M648" s="10">
        <f>IF(Q3_2025[[#This Row],[Artikelprijs]]&lt;&gt;"",Q3_2025[[#This Row],[Artikelprijs]],Q3_2025[[#This Row],[Stuksprijs]])</f>
        <v>4000</v>
      </c>
      <c r="N648" s="10">
        <f>Q3_2025[[#This Row],[Besteld]]*Q3_2025[[#This Row],[Prijs 2]]</f>
        <v>4000</v>
      </c>
      <c r="O648" s="10">
        <f>IF(Q3_2025[[#This Row],[Brutobedrag 2]]&lt;Q3_2025[[#This Row],[Bruto - Rel.korting]],Q3_2025[[#This Row],[Brutobedrag 2]],Q3_2025[[#This Row],[Brutobedrag 2]]*(100-Q3_2025[[#This Row],[Relatiekorting percentage]])/100)</f>
        <v>4000</v>
      </c>
      <c r="R648" s="3"/>
      <c r="W648"/>
      <c r="AB648"/>
    </row>
    <row r="649" spans="1:28" x14ac:dyDescent="0.3">
      <c r="A649" t="s">
        <v>763</v>
      </c>
      <c r="B649">
        <v>5040008</v>
      </c>
      <c r="C649" t="s">
        <v>333</v>
      </c>
      <c r="D649">
        <v>1</v>
      </c>
      <c r="E649" s="10">
        <v>355.35</v>
      </c>
      <c r="F649" s="10">
        <v>355.35</v>
      </c>
      <c r="G649" s="10">
        <v>248.74</v>
      </c>
      <c r="H649">
        <v>30</v>
      </c>
      <c r="I649" s="51" t="str">
        <f>_xlfn.XLOOKUP(Q3_2025[[#This Row],[Artikelnr]],Artikel_prijzen[Artnr],Artikel_prijzen[Groep],"")</f>
        <v>AV</v>
      </c>
      <c r="J649" s="10">
        <f>_xlfn.XLOOKUP(Q3_2025[[#This Row],[Artikelnr]],Artikel_prijzen[Artnr],Artikel_prijzen[Prijs 2025],"")</f>
        <v>345</v>
      </c>
      <c r="K649" t="str">
        <f>IF(Q3_2025[[#This Row],[Artikelprijs]]&lt;&gt;"",IF(Q3_2025[[#This Row],[Stuksprijs]]=Q3_2025[[#This Row],[Artikelprijs]],"Prijs gelijk","Prijs wijkt af"),"")</f>
        <v>Prijs wijkt af</v>
      </c>
      <c r="L649" t="str">
        <f>IF(Q3_2025[[#This Row],[Relatiekorting percentage]]=0,
    "Nvt",
    IF(Q3_2025[[#This Row],[Brutobedrag 2]] &lt; Q3_2025[[#This Row],[Bruto - Rel.korting]],
        "Nee",
        "Ja"))</f>
        <v>Ja</v>
      </c>
      <c r="M649" s="10">
        <f>IF(Q3_2025[[#This Row],[Artikelprijs]]&lt;&gt;"",Q3_2025[[#This Row],[Artikelprijs]],Q3_2025[[#This Row],[Stuksprijs]])</f>
        <v>345</v>
      </c>
      <c r="N649" s="10">
        <f>Q3_2025[[#This Row],[Besteld]]*Q3_2025[[#This Row],[Prijs 2]]</f>
        <v>345</v>
      </c>
      <c r="O649" s="10">
        <f>IF(Q3_2025[[#This Row],[Brutobedrag 2]]&lt;Q3_2025[[#This Row],[Bruto - Rel.korting]],Q3_2025[[#This Row],[Brutobedrag 2]],Q3_2025[[#This Row],[Brutobedrag 2]]*(100-Q3_2025[[#This Row],[Relatiekorting percentage]])/100)</f>
        <v>241.5</v>
      </c>
      <c r="R649" s="3"/>
      <c r="W649"/>
      <c r="AB649"/>
    </row>
    <row r="650" spans="1:28" x14ac:dyDescent="0.3">
      <c r="A650" t="s">
        <v>763</v>
      </c>
      <c r="B650">
        <v>5040015</v>
      </c>
      <c r="C650" t="s">
        <v>331</v>
      </c>
      <c r="D650">
        <v>1</v>
      </c>
      <c r="E650" s="10">
        <v>66.95</v>
      </c>
      <c r="F650" s="10">
        <v>66.95</v>
      </c>
      <c r="G650" s="10">
        <v>46.86</v>
      </c>
      <c r="H650">
        <v>30</v>
      </c>
      <c r="I650" s="51" t="str">
        <f>_xlfn.XLOOKUP(Q3_2025[[#This Row],[Artikelnr]],Artikel_prijzen[Artnr],Artikel_prijzen[Groep],"")</f>
        <v>AV</v>
      </c>
      <c r="J650" s="10">
        <f>_xlfn.XLOOKUP(Q3_2025[[#This Row],[Artikelnr]],Artikel_prijzen[Artnr],Artikel_prijzen[Prijs 2025],"")</f>
        <v>65</v>
      </c>
      <c r="K650" t="str">
        <f>IF(Q3_2025[[#This Row],[Artikelprijs]]&lt;&gt;"",IF(Q3_2025[[#This Row],[Stuksprijs]]=Q3_2025[[#This Row],[Artikelprijs]],"Prijs gelijk","Prijs wijkt af"),"")</f>
        <v>Prijs wijkt af</v>
      </c>
      <c r="L650" t="str">
        <f>IF(Q3_2025[[#This Row],[Relatiekorting percentage]]=0,
    "Nvt",
    IF(Q3_2025[[#This Row],[Brutobedrag 2]] &lt; Q3_2025[[#This Row],[Bruto - Rel.korting]],
        "Nee",
        "Ja"))</f>
        <v>Ja</v>
      </c>
      <c r="M650" s="10">
        <f>IF(Q3_2025[[#This Row],[Artikelprijs]]&lt;&gt;"",Q3_2025[[#This Row],[Artikelprijs]],Q3_2025[[#This Row],[Stuksprijs]])</f>
        <v>65</v>
      </c>
      <c r="N650" s="10">
        <f>Q3_2025[[#This Row],[Besteld]]*Q3_2025[[#This Row],[Prijs 2]]</f>
        <v>65</v>
      </c>
      <c r="O650" s="10">
        <f>IF(Q3_2025[[#This Row],[Brutobedrag 2]]&lt;Q3_2025[[#This Row],[Bruto - Rel.korting]],Q3_2025[[#This Row],[Brutobedrag 2]],Q3_2025[[#This Row],[Brutobedrag 2]]*(100-Q3_2025[[#This Row],[Relatiekorting percentage]])/100)</f>
        <v>45.5</v>
      </c>
      <c r="R650" s="3"/>
      <c r="W650"/>
      <c r="AB650"/>
    </row>
    <row r="651" spans="1:28" x14ac:dyDescent="0.3">
      <c r="A651" t="s">
        <v>763</v>
      </c>
      <c r="B651">
        <v>5040017</v>
      </c>
      <c r="C651" t="s">
        <v>164</v>
      </c>
      <c r="D651">
        <v>1</v>
      </c>
      <c r="E651" s="10">
        <v>896.1</v>
      </c>
      <c r="F651" s="10">
        <v>896.1</v>
      </c>
      <c r="G651" s="10">
        <v>627.27</v>
      </c>
      <c r="H651">
        <v>30</v>
      </c>
      <c r="I651" s="51" t="str">
        <f>_xlfn.XLOOKUP(Q3_2025[[#This Row],[Artikelnr]],Artikel_prijzen[Artnr],Artikel_prijzen[Groep],"")</f>
        <v/>
      </c>
      <c r="J651" s="10" t="str">
        <f>_xlfn.XLOOKUP(Q3_2025[[#This Row],[Artikelnr]],Artikel_prijzen[Artnr],Artikel_prijzen[Prijs 2025],"")</f>
        <v/>
      </c>
      <c r="K651" t="str">
        <f>IF(Q3_2025[[#This Row],[Artikelprijs]]&lt;&gt;"",IF(Q3_2025[[#This Row],[Stuksprijs]]=Q3_2025[[#This Row],[Artikelprijs]],"Prijs gelijk","Prijs wijkt af"),"")</f>
        <v/>
      </c>
      <c r="L651" t="str">
        <f>IF(Q3_2025[[#This Row],[Relatiekorting percentage]]=0,
    "Nvt",
    IF(Q3_2025[[#This Row],[Brutobedrag 2]] &lt; Q3_2025[[#This Row],[Bruto - Rel.korting]],
        "Nee",
        "Ja"))</f>
        <v>Ja</v>
      </c>
      <c r="M651" s="10">
        <f>IF(Q3_2025[[#This Row],[Artikelprijs]]&lt;&gt;"",Q3_2025[[#This Row],[Artikelprijs]],Q3_2025[[#This Row],[Stuksprijs]])</f>
        <v>896.1</v>
      </c>
      <c r="N651" s="10">
        <f>Q3_2025[[#This Row],[Besteld]]*Q3_2025[[#This Row],[Prijs 2]]</f>
        <v>896.1</v>
      </c>
      <c r="O651" s="10">
        <f>IF(Q3_2025[[#This Row],[Brutobedrag 2]]&lt;Q3_2025[[#This Row],[Bruto - Rel.korting]],Q3_2025[[#This Row],[Brutobedrag 2]],Q3_2025[[#This Row],[Brutobedrag 2]]*(100-Q3_2025[[#This Row],[Relatiekorting percentage]])/100)</f>
        <v>627.27</v>
      </c>
      <c r="R651" s="3"/>
      <c r="W651"/>
      <c r="AB651"/>
    </row>
    <row r="652" spans="1:28" x14ac:dyDescent="0.3">
      <c r="A652" t="s">
        <v>763</v>
      </c>
      <c r="B652">
        <v>5040008</v>
      </c>
      <c r="C652" t="s">
        <v>333</v>
      </c>
      <c r="D652">
        <v>1</v>
      </c>
      <c r="E652" s="10">
        <v>355.35</v>
      </c>
      <c r="F652" s="10">
        <v>355.35</v>
      </c>
      <c r="G652" s="10">
        <v>248.74</v>
      </c>
      <c r="H652">
        <v>30</v>
      </c>
      <c r="I652" s="51" t="str">
        <f>_xlfn.XLOOKUP(Q3_2025[[#This Row],[Artikelnr]],Artikel_prijzen[Artnr],Artikel_prijzen[Groep],"")</f>
        <v>AV</v>
      </c>
      <c r="J652" s="10">
        <f>_xlfn.XLOOKUP(Q3_2025[[#This Row],[Artikelnr]],Artikel_prijzen[Artnr],Artikel_prijzen[Prijs 2025],"")</f>
        <v>345</v>
      </c>
      <c r="K652" t="str">
        <f>IF(Q3_2025[[#This Row],[Artikelprijs]]&lt;&gt;"",IF(Q3_2025[[#This Row],[Stuksprijs]]=Q3_2025[[#This Row],[Artikelprijs]],"Prijs gelijk","Prijs wijkt af"),"")</f>
        <v>Prijs wijkt af</v>
      </c>
      <c r="L652" t="str">
        <f>IF(Q3_2025[[#This Row],[Relatiekorting percentage]]=0,
    "Nvt",
    IF(Q3_2025[[#This Row],[Brutobedrag 2]] &lt; Q3_2025[[#This Row],[Bruto - Rel.korting]],
        "Nee",
        "Ja"))</f>
        <v>Ja</v>
      </c>
      <c r="M652" s="10">
        <f>IF(Q3_2025[[#This Row],[Artikelprijs]]&lt;&gt;"",Q3_2025[[#This Row],[Artikelprijs]],Q3_2025[[#This Row],[Stuksprijs]])</f>
        <v>345</v>
      </c>
      <c r="N652" s="10">
        <f>Q3_2025[[#This Row],[Besteld]]*Q3_2025[[#This Row],[Prijs 2]]</f>
        <v>345</v>
      </c>
      <c r="O652" s="10">
        <f>IF(Q3_2025[[#This Row],[Brutobedrag 2]]&lt;Q3_2025[[#This Row],[Bruto - Rel.korting]],Q3_2025[[#This Row],[Brutobedrag 2]],Q3_2025[[#This Row],[Brutobedrag 2]]*(100-Q3_2025[[#This Row],[Relatiekorting percentage]])/100)</f>
        <v>241.5</v>
      </c>
      <c r="R652" s="3"/>
      <c r="W652"/>
      <c r="AB652"/>
    </row>
    <row r="653" spans="1:28" x14ac:dyDescent="0.3">
      <c r="A653" t="s">
        <v>763</v>
      </c>
      <c r="B653">
        <v>5040015</v>
      </c>
      <c r="C653" t="s">
        <v>331</v>
      </c>
      <c r="D653">
        <v>1</v>
      </c>
      <c r="E653" s="10">
        <v>66.95</v>
      </c>
      <c r="F653" s="10">
        <v>66.95</v>
      </c>
      <c r="G653" s="10">
        <v>46.86</v>
      </c>
      <c r="H653">
        <v>30</v>
      </c>
      <c r="I653" s="51" t="str">
        <f>_xlfn.XLOOKUP(Q3_2025[[#This Row],[Artikelnr]],Artikel_prijzen[Artnr],Artikel_prijzen[Groep],"")</f>
        <v>AV</v>
      </c>
      <c r="J653" s="10">
        <f>_xlfn.XLOOKUP(Q3_2025[[#This Row],[Artikelnr]],Artikel_prijzen[Artnr],Artikel_prijzen[Prijs 2025],"")</f>
        <v>65</v>
      </c>
      <c r="K653" t="str">
        <f>IF(Q3_2025[[#This Row],[Artikelprijs]]&lt;&gt;"",IF(Q3_2025[[#This Row],[Stuksprijs]]=Q3_2025[[#This Row],[Artikelprijs]],"Prijs gelijk","Prijs wijkt af"),"")</f>
        <v>Prijs wijkt af</v>
      </c>
      <c r="L653" t="str">
        <f>IF(Q3_2025[[#This Row],[Relatiekorting percentage]]=0,
    "Nvt",
    IF(Q3_2025[[#This Row],[Brutobedrag 2]] &lt; Q3_2025[[#This Row],[Bruto - Rel.korting]],
        "Nee",
        "Ja"))</f>
        <v>Ja</v>
      </c>
      <c r="M653" s="10">
        <f>IF(Q3_2025[[#This Row],[Artikelprijs]]&lt;&gt;"",Q3_2025[[#This Row],[Artikelprijs]],Q3_2025[[#This Row],[Stuksprijs]])</f>
        <v>65</v>
      </c>
      <c r="N653" s="10">
        <f>Q3_2025[[#This Row],[Besteld]]*Q3_2025[[#This Row],[Prijs 2]]</f>
        <v>65</v>
      </c>
      <c r="O653" s="10">
        <f>IF(Q3_2025[[#This Row],[Brutobedrag 2]]&lt;Q3_2025[[#This Row],[Bruto - Rel.korting]],Q3_2025[[#This Row],[Brutobedrag 2]],Q3_2025[[#This Row],[Brutobedrag 2]]*(100-Q3_2025[[#This Row],[Relatiekorting percentage]])/100)</f>
        <v>45.5</v>
      </c>
      <c r="R653" s="3"/>
      <c r="W653"/>
      <c r="AB653"/>
    </row>
    <row r="654" spans="1:28" x14ac:dyDescent="0.3">
      <c r="A654" t="s">
        <v>763</v>
      </c>
      <c r="B654">
        <v>5040017</v>
      </c>
      <c r="C654" t="s">
        <v>164</v>
      </c>
      <c r="D654">
        <v>1</v>
      </c>
      <c r="E654" s="10">
        <v>896.1</v>
      </c>
      <c r="F654" s="10">
        <v>896.1</v>
      </c>
      <c r="G654" s="10">
        <v>627.27</v>
      </c>
      <c r="H654">
        <v>30</v>
      </c>
      <c r="I654" s="51" t="str">
        <f>_xlfn.XLOOKUP(Q3_2025[[#This Row],[Artikelnr]],Artikel_prijzen[Artnr],Artikel_prijzen[Groep],"")</f>
        <v/>
      </c>
      <c r="J654" s="10" t="str">
        <f>_xlfn.XLOOKUP(Q3_2025[[#This Row],[Artikelnr]],Artikel_prijzen[Artnr],Artikel_prijzen[Prijs 2025],"")</f>
        <v/>
      </c>
      <c r="K654" t="str">
        <f>IF(Q3_2025[[#This Row],[Artikelprijs]]&lt;&gt;"",IF(Q3_2025[[#This Row],[Stuksprijs]]=Q3_2025[[#This Row],[Artikelprijs]],"Prijs gelijk","Prijs wijkt af"),"")</f>
        <v/>
      </c>
      <c r="L654" t="str">
        <f>IF(Q3_2025[[#This Row],[Relatiekorting percentage]]=0,
    "Nvt",
    IF(Q3_2025[[#This Row],[Brutobedrag 2]] &lt; Q3_2025[[#This Row],[Bruto - Rel.korting]],
        "Nee",
        "Ja"))</f>
        <v>Ja</v>
      </c>
      <c r="M654" s="10">
        <f>IF(Q3_2025[[#This Row],[Artikelprijs]]&lt;&gt;"",Q3_2025[[#This Row],[Artikelprijs]],Q3_2025[[#This Row],[Stuksprijs]])</f>
        <v>896.1</v>
      </c>
      <c r="N654" s="10">
        <f>Q3_2025[[#This Row],[Besteld]]*Q3_2025[[#This Row],[Prijs 2]]</f>
        <v>896.1</v>
      </c>
      <c r="O654" s="10">
        <f>IF(Q3_2025[[#This Row],[Brutobedrag 2]]&lt;Q3_2025[[#This Row],[Bruto - Rel.korting]],Q3_2025[[#This Row],[Brutobedrag 2]],Q3_2025[[#This Row],[Brutobedrag 2]]*(100-Q3_2025[[#This Row],[Relatiekorting percentage]])/100)</f>
        <v>627.27</v>
      </c>
      <c r="R654" s="3"/>
      <c r="W654"/>
      <c r="AB654"/>
    </row>
    <row r="655" spans="1:28" x14ac:dyDescent="0.3">
      <c r="A655" t="s">
        <v>763</v>
      </c>
      <c r="B655">
        <v>5040008</v>
      </c>
      <c r="C655" t="s">
        <v>333</v>
      </c>
      <c r="D655">
        <v>1</v>
      </c>
      <c r="E655" s="10">
        <v>355.35</v>
      </c>
      <c r="F655" s="10">
        <v>355.35</v>
      </c>
      <c r="G655" s="10">
        <v>248.74</v>
      </c>
      <c r="H655">
        <v>30</v>
      </c>
      <c r="I655" s="51" t="str">
        <f>_xlfn.XLOOKUP(Q3_2025[[#This Row],[Artikelnr]],Artikel_prijzen[Artnr],Artikel_prijzen[Groep],"")</f>
        <v>AV</v>
      </c>
      <c r="J655" s="10">
        <f>_xlfn.XLOOKUP(Q3_2025[[#This Row],[Artikelnr]],Artikel_prijzen[Artnr],Artikel_prijzen[Prijs 2025],"")</f>
        <v>345</v>
      </c>
      <c r="K655" t="str">
        <f>IF(Q3_2025[[#This Row],[Artikelprijs]]&lt;&gt;"",IF(Q3_2025[[#This Row],[Stuksprijs]]=Q3_2025[[#This Row],[Artikelprijs]],"Prijs gelijk","Prijs wijkt af"),"")</f>
        <v>Prijs wijkt af</v>
      </c>
      <c r="L655" t="str">
        <f>IF(Q3_2025[[#This Row],[Relatiekorting percentage]]=0,
    "Nvt",
    IF(Q3_2025[[#This Row],[Brutobedrag 2]] &lt; Q3_2025[[#This Row],[Bruto - Rel.korting]],
        "Nee",
        "Ja"))</f>
        <v>Ja</v>
      </c>
      <c r="M655" s="10">
        <f>IF(Q3_2025[[#This Row],[Artikelprijs]]&lt;&gt;"",Q3_2025[[#This Row],[Artikelprijs]],Q3_2025[[#This Row],[Stuksprijs]])</f>
        <v>345</v>
      </c>
      <c r="N655" s="10">
        <f>Q3_2025[[#This Row],[Besteld]]*Q3_2025[[#This Row],[Prijs 2]]</f>
        <v>345</v>
      </c>
      <c r="O655" s="10">
        <f>IF(Q3_2025[[#This Row],[Brutobedrag 2]]&lt;Q3_2025[[#This Row],[Bruto - Rel.korting]],Q3_2025[[#This Row],[Brutobedrag 2]],Q3_2025[[#This Row],[Brutobedrag 2]]*(100-Q3_2025[[#This Row],[Relatiekorting percentage]])/100)</f>
        <v>241.5</v>
      </c>
      <c r="R655" s="3"/>
      <c r="W655"/>
      <c r="AB655"/>
    </row>
    <row r="656" spans="1:28" x14ac:dyDescent="0.3">
      <c r="A656" t="s">
        <v>763</v>
      </c>
      <c r="B656">
        <v>5040015</v>
      </c>
      <c r="C656" t="s">
        <v>331</v>
      </c>
      <c r="D656">
        <v>1</v>
      </c>
      <c r="E656" s="10">
        <v>66.95</v>
      </c>
      <c r="F656" s="10">
        <v>66.95</v>
      </c>
      <c r="G656" s="10">
        <v>46.86</v>
      </c>
      <c r="H656">
        <v>30</v>
      </c>
      <c r="I656" s="51" t="str">
        <f>_xlfn.XLOOKUP(Q3_2025[[#This Row],[Artikelnr]],Artikel_prijzen[Artnr],Artikel_prijzen[Groep],"")</f>
        <v>AV</v>
      </c>
      <c r="J656" s="10">
        <f>_xlfn.XLOOKUP(Q3_2025[[#This Row],[Artikelnr]],Artikel_prijzen[Artnr],Artikel_prijzen[Prijs 2025],"")</f>
        <v>65</v>
      </c>
      <c r="K656" t="str">
        <f>IF(Q3_2025[[#This Row],[Artikelprijs]]&lt;&gt;"",IF(Q3_2025[[#This Row],[Stuksprijs]]=Q3_2025[[#This Row],[Artikelprijs]],"Prijs gelijk","Prijs wijkt af"),"")</f>
        <v>Prijs wijkt af</v>
      </c>
      <c r="L656" t="str">
        <f>IF(Q3_2025[[#This Row],[Relatiekorting percentage]]=0,
    "Nvt",
    IF(Q3_2025[[#This Row],[Brutobedrag 2]] &lt; Q3_2025[[#This Row],[Bruto - Rel.korting]],
        "Nee",
        "Ja"))</f>
        <v>Ja</v>
      </c>
      <c r="M656" s="10">
        <f>IF(Q3_2025[[#This Row],[Artikelprijs]]&lt;&gt;"",Q3_2025[[#This Row],[Artikelprijs]],Q3_2025[[#This Row],[Stuksprijs]])</f>
        <v>65</v>
      </c>
      <c r="N656" s="10">
        <f>Q3_2025[[#This Row],[Besteld]]*Q3_2025[[#This Row],[Prijs 2]]</f>
        <v>65</v>
      </c>
      <c r="O656" s="10">
        <f>IF(Q3_2025[[#This Row],[Brutobedrag 2]]&lt;Q3_2025[[#This Row],[Bruto - Rel.korting]],Q3_2025[[#This Row],[Brutobedrag 2]],Q3_2025[[#This Row],[Brutobedrag 2]]*(100-Q3_2025[[#This Row],[Relatiekorting percentage]])/100)</f>
        <v>45.5</v>
      </c>
      <c r="R656" s="3"/>
      <c r="W656"/>
      <c r="AB656"/>
    </row>
    <row r="657" spans="1:28" x14ac:dyDescent="0.3">
      <c r="A657" t="s">
        <v>763</v>
      </c>
      <c r="B657">
        <v>5040017</v>
      </c>
      <c r="C657" t="s">
        <v>164</v>
      </c>
      <c r="D657">
        <v>1</v>
      </c>
      <c r="E657" s="10">
        <v>896.1</v>
      </c>
      <c r="F657" s="10">
        <v>896.1</v>
      </c>
      <c r="G657" s="10">
        <v>627.27</v>
      </c>
      <c r="H657">
        <v>30</v>
      </c>
      <c r="I657" s="51" t="str">
        <f>_xlfn.XLOOKUP(Q3_2025[[#This Row],[Artikelnr]],Artikel_prijzen[Artnr],Artikel_prijzen[Groep],"")</f>
        <v/>
      </c>
      <c r="J657" s="10" t="str">
        <f>_xlfn.XLOOKUP(Q3_2025[[#This Row],[Artikelnr]],Artikel_prijzen[Artnr],Artikel_prijzen[Prijs 2025],"")</f>
        <v/>
      </c>
      <c r="K657" t="str">
        <f>IF(Q3_2025[[#This Row],[Artikelprijs]]&lt;&gt;"",IF(Q3_2025[[#This Row],[Stuksprijs]]=Q3_2025[[#This Row],[Artikelprijs]],"Prijs gelijk","Prijs wijkt af"),"")</f>
        <v/>
      </c>
      <c r="L657" t="str">
        <f>IF(Q3_2025[[#This Row],[Relatiekorting percentage]]=0,
    "Nvt",
    IF(Q3_2025[[#This Row],[Brutobedrag 2]] &lt; Q3_2025[[#This Row],[Bruto - Rel.korting]],
        "Nee",
        "Ja"))</f>
        <v>Ja</v>
      </c>
      <c r="M657" s="10">
        <f>IF(Q3_2025[[#This Row],[Artikelprijs]]&lt;&gt;"",Q3_2025[[#This Row],[Artikelprijs]],Q3_2025[[#This Row],[Stuksprijs]])</f>
        <v>896.1</v>
      </c>
      <c r="N657" s="10">
        <f>Q3_2025[[#This Row],[Besteld]]*Q3_2025[[#This Row],[Prijs 2]]</f>
        <v>896.1</v>
      </c>
      <c r="O657" s="10">
        <f>IF(Q3_2025[[#This Row],[Brutobedrag 2]]&lt;Q3_2025[[#This Row],[Bruto - Rel.korting]],Q3_2025[[#This Row],[Brutobedrag 2]],Q3_2025[[#This Row],[Brutobedrag 2]]*(100-Q3_2025[[#This Row],[Relatiekorting percentage]])/100)</f>
        <v>627.27</v>
      </c>
      <c r="R657" s="3"/>
      <c r="W657"/>
      <c r="AB657"/>
    </row>
    <row r="658" spans="1:28" x14ac:dyDescent="0.3">
      <c r="A658" t="s">
        <v>763</v>
      </c>
      <c r="B658">
        <v>5021030</v>
      </c>
      <c r="C658" t="s">
        <v>546</v>
      </c>
      <c r="D658">
        <v>2</v>
      </c>
      <c r="E658" s="10">
        <v>175</v>
      </c>
      <c r="F658" s="10">
        <v>350</v>
      </c>
      <c r="G658" s="10">
        <v>280</v>
      </c>
      <c r="H658">
        <v>20</v>
      </c>
      <c r="I658" s="51" t="str">
        <f>_xlfn.XLOOKUP(Q3_2025[[#This Row],[Artikelnr]],Artikel_prijzen[Artnr],Artikel_prijzen[Groep],"")</f>
        <v>Elektra</v>
      </c>
      <c r="J658" s="10">
        <f>_xlfn.XLOOKUP(Q3_2025[[#This Row],[Artikelnr]],Artikel_prijzen[Artnr],Artikel_prijzen[Prijs 2025],"")</f>
        <v>106.8625</v>
      </c>
      <c r="K658" t="str">
        <f>IF(Q3_2025[[#This Row],[Artikelprijs]]&lt;&gt;"",IF(Q3_2025[[#This Row],[Stuksprijs]]=Q3_2025[[#This Row],[Artikelprijs]],"Prijs gelijk","Prijs wijkt af"),"")</f>
        <v>Prijs wijkt af</v>
      </c>
      <c r="L658" t="str">
        <f>IF(Q3_2025[[#This Row],[Relatiekorting percentage]]=0,
    "Nvt",
    IF(Q3_2025[[#This Row],[Brutobedrag 2]] &lt; Q3_2025[[#This Row],[Bruto - Rel.korting]],
        "Nee",
        "Ja"))</f>
        <v>Nee</v>
      </c>
      <c r="M658" s="10">
        <f>IF(Q3_2025[[#This Row],[Artikelprijs]]&lt;&gt;"",Q3_2025[[#This Row],[Artikelprijs]],Q3_2025[[#This Row],[Stuksprijs]])</f>
        <v>106.8625</v>
      </c>
      <c r="N658" s="10">
        <f>Q3_2025[[#This Row],[Besteld]]*Q3_2025[[#This Row],[Prijs 2]]</f>
        <v>213.72499999999999</v>
      </c>
      <c r="O658" s="10">
        <f>IF(Q3_2025[[#This Row],[Brutobedrag 2]]&lt;Q3_2025[[#This Row],[Bruto - Rel.korting]],Q3_2025[[#This Row],[Brutobedrag 2]],Q3_2025[[#This Row],[Brutobedrag 2]]*(100-Q3_2025[[#This Row],[Relatiekorting percentage]])/100)</f>
        <v>213.72499999999999</v>
      </c>
      <c r="R658" s="3"/>
      <c r="W658"/>
      <c r="AB658"/>
    </row>
    <row r="659" spans="1:28" x14ac:dyDescent="0.3">
      <c r="A659" t="s">
        <v>763</v>
      </c>
      <c r="B659">
        <v>5022012</v>
      </c>
      <c r="C659" t="s">
        <v>273</v>
      </c>
      <c r="D659">
        <v>8</v>
      </c>
      <c r="E659" s="10">
        <v>12.75</v>
      </c>
      <c r="F659" s="10">
        <v>102</v>
      </c>
      <c r="G659" s="10">
        <v>81.599999999999994</v>
      </c>
      <c r="H659">
        <v>20</v>
      </c>
      <c r="I659" s="51" t="str">
        <f>_xlfn.XLOOKUP(Q3_2025[[#This Row],[Artikelnr]],Artikel_prijzen[Artnr],Artikel_prijzen[Groep],"")</f>
        <v/>
      </c>
      <c r="J659" s="10" t="str">
        <f>_xlfn.XLOOKUP(Q3_2025[[#This Row],[Artikelnr]],Artikel_prijzen[Artnr],Artikel_prijzen[Prijs 2025],"")</f>
        <v/>
      </c>
      <c r="K659" t="str">
        <f>IF(Q3_2025[[#This Row],[Artikelprijs]]&lt;&gt;"",IF(Q3_2025[[#This Row],[Stuksprijs]]=Q3_2025[[#This Row],[Artikelprijs]],"Prijs gelijk","Prijs wijkt af"),"")</f>
        <v/>
      </c>
      <c r="L659" t="str">
        <f>IF(Q3_2025[[#This Row],[Relatiekorting percentage]]=0,
    "Nvt",
    IF(Q3_2025[[#This Row],[Brutobedrag 2]] &lt; Q3_2025[[#This Row],[Bruto - Rel.korting]],
        "Nee",
        "Ja"))</f>
        <v>Ja</v>
      </c>
      <c r="M659" s="10">
        <f>IF(Q3_2025[[#This Row],[Artikelprijs]]&lt;&gt;"",Q3_2025[[#This Row],[Artikelprijs]],Q3_2025[[#This Row],[Stuksprijs]])</f>
        <v>12.75</v>
      </c>
      <c r="N659" s="10">
        <f>Q3_2025[[#This Row],[Besteld]]*Q3_2025[[#This Row],[Prijs 2]]</f>
        <v>102</v>
      </c>
      <c r="O659" s="10">
        <f>IF(Q3_2025[[#This Row],[Brutobedrag 2]]&lt;Q3_2025[[#This Row],[Bruto - Rel.korting]],Q3_2025[[#This Row],[Brutobedrag 2]],Q3_2025[[#This Row],[Brutobedrag 2]]*(100-Q3_2025[[#This Row],[Relatiekorting percentage]])/100)</f>
        <v>81.599999999999994</v>
      </c>
      <c r="R659" s="3"/>
      <c r="W659"/>
      <c r="AB659"/>
    </row>
    <row r="660" spans="1:28" x14ac:dyDescent="0.3">
      <c r="A660" t="s">
        <v>763</v>
      </c>
      <c r="B660">
        <v>5021030</v>
      </c>
      <c r="C660" t="s">
        <v>546</v>
      </c>
      <c r="D660">
        <v>1</v>
      </c>
      <c r="E660" s="10">
        <v>175</v>
      </c>
      <c r="F660" s="10">
        <v>175</v>
      </c>
      <c r="G660" s="10">
        <v>140</v>
      </c>
      <c r="H660">
        <v>20</v>
      </c>
      <c r="I660" s="51" t="str">
        <f>_xlfn.XLOOKUP(Q3_2025[[#This Row],[Artikelnr]],Artikel_prijzen[Artnr],Artikel_prijzen[Groep],"")</f>
        <v>Elektra</v>
      </c>
      <c r="J660" s="10">
        <f>_xlfn.XLOOKUP(Q3_2025[[#This Row],[Artikelnr]],Artikel_prijzen[Artnr],Artikel_prijzen[Prijs 2025],"")</f>
        <v>106.8625</v>
      </c>
      <c r="K660" t="str">
        <f>IF(Q3_2025[[#This Row],[Artikelprijs]]&lt;&gt;"",IF(Q3_2025[[#This Row],[Stuksprijs]]=Q3_2025[[#This Row],[Artikelprijs]],"Prijs gelijk","Prijs wijkt af"),"")</f>
        <v>Prijs wijkt af</v>
      </c>
      <c r="L660" t="str">
        <f>IF(Q3_2025[[#This Row],[Relatiekorting percentage]]=0,
    "Nvt",
    IF(Q3_2025[[#This Row],[Brutobedrag 2]] &lt; Q3_2025[[#This Row],[Bruto - Rel.korting]],
        "Nee",
        "Ja"))</f>
        <v>Nee</v>
      </c>
      <c r="M660" s="10">
        <f>IF(Q3_2025[[#This Row],[Artikelprijs]]&lt;&gt;"",Q3_2025[[#This Row],[Artikelprijs]],Q3_2025[[#This Row],[Stuksprijs]])</f>
        <v>106.8625</v>
      </c>
      <c r="N660" s="10">
        <f>Q3_2025[[#This Row],[Besteld]]*Q3_2025[[#This Row],[Prijs 2]]</f>
        <v>106.8625</v>
      </c>
      <c r="O660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660" s="3"/>
      <c r="W660"/>
      <c r="AB660"/>
    </row>
    <row r="661" spans="1:28" x14ac:dyDescent="0.3">
      <c r="A661" t="s">
        <v>763</v>
      </c>
      <c r="B661">
        <v>5022012</v>
      </c>
      <c r="C661" t="s">
        <v>273</v>
      </c>
      <c r="D661">
        <v>2</v>
      </c>
      <c r="E661" s="10">
        <v>12.75</v>
      </c>
      <c r="F661" s="10">
        <v>25.5</v>
      </c>
      <c r="G661" s="10">
        <v>20.399999999999999</v>
      </c>
      <c r="H661">
        <v>20</v>
      </c>
      <c r="I661" s="51" t="str">
        <f>_xlfn.XLOOKUP(Q3_2025[[#This Row],[Artikelnr]],Artikel_prijzen[Artnr],Artikel_prijzen[Groep],"")</f>
        <v/>
      </c>
      <c r="J661" s="10" t="str">
        <f>_xlfn.XLOOKUP(Q3_2025[[#This Row],[Artikelnr]],Artikel_prijzen[Artnr],Artikel_prijzen[Prijs 2025],"")</f>
        <v/>
      </c>
      <c r="K661" t="str">
        <f>IF(Q3_2025[[#This Row],[Artikelprijs]]&lt;&gt;"",IF(Q3_2025[[#This Row],[Stuksprijs]]=Q3_2025[[#This Row],[Artikelprijs]],"Prijs gelijk","Prijs wijkt af"),"")</f>
        <v/>
      </c>
      <c r="L661" t="str">
        <f>IF(Q3_2025[[#This Row],[Relatiekorting percentage]]=0,
    "Nvt",
    IF(Q3_2025[[#This Row],[Brutobedrag 2]] &lt; Q3_2025[[#This Row],[Bruto - Rel.korting]],
        "Nee",
        "Ja"))</f>
        <v>Ja</v>
      </c>
      <c r="M661" s="10">
        <f>IF(Q3_2025[[#This Row],[Artikelprijs]]&lt;&gt;"",Q3_2025[[#This Row],[Artikelprijs]],Q3_2025[[#This Row],[Stuksprijs]])</f>
        <v>12.75</v>
      </c>
      <c r="N661" s="10">
        <f>Q3_2025[[#This Row],[Besteld]]*Q3_2025[[#This Row],[Prijs 2]]</f>
        <v>25.5</v>
      </c>
      <c r="O661" s="10">
        <f>IF(Q3_2025[[#This Row],[Brutobedrag 2]]&lt;Q3_2025[[#This Row],[Bruto - Rel.korting]],Q3_2025[[#This Row],[Brutobedrag 2]],Q3_2025[[#This Row],[Brutobedrag 2]]*(100-Q3_2025[[#This Row],[Relatiekorting percentage]])/100)</f>
        <v>20.399999999999999</v>
      </c>
      <c r="R661" s="3"/>
      <c r="W661"/>
      <c r="AB661"/>
    </row>
    <row r="662" spans="1:28" x14ac:dyDescent="0.3">
      <c r="A662" t="s">
        <v>763</v>
      </c>
      <c r="B662">
        <v>5021030</v>
      </c>
      <c r="C662" t="s">
        <v>546</v>
      </c>
      <c r="D662">
        <v>1</v>
      </c>
      <c r="E662" s="10">
        <v>175</v>
      </c>
      <c r="F662" s="10">
        <v>175</v>
      </c>
      <c r="G662" s="10">
        <v>140</v>
      </c>
      <c r="H662">
        <v>20</v>
      </c>
      <c r="I662" s="51" t="str">
        <f>_xlfn.XLOOKUP(Q3_2025[[#This Row],[Artikelnr]],Artikel_prijzen[Artnr],Artikel_prijzen[Groep],"")</f>
        <v>Elektra</v>
      </c>
      <c r="J662" s="10">
        <f>_xlfn.XLOOKUP(Q3_2025[[#This Row],[Artikelnr]],Artikel_prijzen[Artnr],Artikel_prijzen[Prijs 2025],"")</f>
        <v>106.8625</v>
      </c>
      <c r="K662" t="str">
        <f>IF(Q3_2025[[#This Row],[Artikelprijs]]&lt;&gt;"",IF(Q3_2025[[#This Row],[Stuksprijs]]=Q3_2025[[#This Row],[Artikelprijs]],"Prijs gelijk","Prijs wijkt af"),"")</f>
        <v>Prijs wijkt af</v>
      </c>
      <c r="L662" t="str">
        <f>IF(Q3_2025[[#This Row],[Relatiekorting percentage]]=0,
    "Nvt",
    IF(Q3_2025[[#This Row],[Brutobedrag 2]] &lt; Q3_2025[[#This Row],[Bruto - Rel.korting]],
        "Nee",
        "Ja"))</f>
        <v>Nee</v>
      </c>
      <c r="M662" s="10">
        <f>IF(Q3_2025[[#This Row],[Artikelprijs]]&lt;&gt;"",Q3_2025[[#This Row],[Artikelprijs]],Q3_2025[[#This Row],[Stuksprijs]])</f>
        <v>106.8625</v>
      </c>
      <c r="N662" s="10">
        <f>Q3_2025[[#This Row],[Besteld]]*Q3_2025[[#This Row],[Prijs 2]]</f>
        <v>106.8625</v>
      </c>
      <c r="O662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662" s="3"/>
      <c r="W662"/>
      <c r="AB662"/>
    </row>
    <row r="663" spans="1:28" x14ac:dyDescent="0.3">
      <c r="A663" t="s">
        <v>763</v>
      </c>
      <c r="B663">
        <v>5020001</v>
      </c>
      <c r="C663" t="s">
        <v>46</v>
      </c>
      <c r="D663">
        <v>2</v>
      </c>
      <c r="E663" s="10">
        <v>29.35</v>
      </c>
      <c r="F663" s="10">
        <v>58.7</v>
      </c>
      <c r="G663" s="10">
        <v>44.02</v>
      </c>
      <c r="H663">
        <v>25</v>
      </c>
      <c r="I663" s="51" t="str">
        <f>_xlfn.XLOOKUP(Q3_2025[[#This Row],[Artikelnr]],Artikel_prijzen[Artnr],Artikel_prijzen[Groep],"")</f>
        <v/>
      </c>
      <c r="J663" s="10" t="str">
        <f>_xlfn.XLOOKUP(Q3_2025[[#This Row],[Artikelnr]],Artikel_prijzen[Artnr],Artikel_prijzen[Prijs 2025],"")</f>
        <v/>
      </c>
      <c r="K663" t="str">
        <f>IF(Q3_2025[[#This Row],[Artikelprijs]]&lt;&gt;"",IF(Q3_2025[[#This Row],[Stuksprijs]]=Q3_2025[[#This Row],[Artikelprijs]],"Prijs gelijk","Prijs wijkt af"),"")</f>
        <v/>
      </c>
      <c r="L663" t="str">
        <f>IF(Q3_2025[[#This Row],[Relatiekorting percentage]]=0,
    "Nvt",
    IF(Q3_2025[[#This Row],[Brutobedrag 2]] &lt; Q3_2025[[#This Row],[Bruto - Rel.korting]],
        "Nee",
        "Ja"))</f>
        <v>Ja</v>
      </c>
      <c r="M663" s="10">
        <f>IF(Q3_2025[[#This Row],[Artikelprijs]]&lt;&gt;"",Q3_2025[[#This Row],[Artikelprijs]],Q3_2025[[#This Row],[Stuksprijs]])</f>
        <v>29.35</v>
      </c>
      <c r="N663" s="10">
        <f>Q3_2025[[#This Row],[Besteld]]*Q3_2025[[#This Row],[Prijs 2]]</f>
        <v>58.7</v>
      </c>
      <c r="O663" s="10">
        <f>IF(Q3_2025[[#This Row],[Brutobedrag 2]]&lt;Q3_2025[[#This Row],[Bruto - Rel.korting]],Q3_2025[[#This Row],[Brutobedrag 2]],Q3_2025[[#This Row],[Brutobedrag 2]]*(100-Q3_2025[[#This Row],[Relatiekorting percentage]])/100)</f>
        <v>44.024999999999999</v>
      </c>
      <c r="R663" s="3"/>
      <c r="W663"/>
      <c r="AB663"/>
    </row>
    <row r="664" spans="1:28" x14ac:dyDescent="0.3">
      <c r="A664" t="s">
        <v>763</v>
      </c>
      <c r="B664">
        <v>5021028</v>
      </c>
      <c r="C664" t="s">
        <v>611</v>
      </c>
      <c r="D664">
        <v>1</v>
      </c>
      <c r="E664" s="10">
        <v>136</v>
      </c>
      <c r="F664" s="10">
        <v>136</v>
      </c>
      <c r="G664" s="10">
        <v>108.8</v>
      </c>
      <c r="H664">
        <v>20</v>
      </c>
      <c r="I664" s="51" t="str">
        <f>_xlfn.XLOOKUP(Q3_2025[[#This Row],[Artikelnr]],Artikel_prijzen[Artnr],Artikel_prijzen[Groep],"")</f>
        <v>Elektra</v>
      </c>
      <c r="J664" s="10">
        <f>_xlfn.XLOOKUP(Q3_2025[[#This Row],[Artikelnr]],Artikel_prijzen[Artnr],Artikel_prijzen[Prijs 2025],"")</f>
        <v>106.8625</v>
      </c>
      <c r="K664" t="str">
        <f>IF(Q3_2025[[#This Row],[Artikelprijs]]&lt;&gt;"",IF(Q3_2025[[#This Row],[Stuksprijs]]=Q3_2025[[#This Row],[Artikelprijs]],"Prijs gelijk","Prijs wijkt af"),"")</f>
        <v>Prijs wijkt af</v>
      </c>
      <c r="L664" t="str">
        <f>IF(Q3_2025[[#This Row],[Relatiekorting percentage]]=0,
    "Nvt",
    IF(Q3_2025[[#This Row],[Brutobedrag 2]] &lt; Q3_2025[[#This Row],[Bruto - Rel.korting]],
        "Nee",
        "Ja"))</f>
        <v>Nee</v>
      </c>
      <c r="M664" s="10">
        <f>IF(Q3_2025[[#This Row],[Artikelprijs]]&lt;&gt;"",Q3_2025[[#This Row],[Artikelprijs]],Q3_2025[[#This Row],[Stuksprijs]])</f>
        <v>106.8625</v>
      </c>
      <c r="N664" s="10">
        <f>Q3_2025[[#This Row],[Besteld]]*Q3_2025[[#This Row],[Prijs 2]]</f>
        <v>106.8625</v>
      </c>
      <c r="O664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664" s="3"/>
      <c r="W664"/>
      <c r="AB664"/>
    </row>
    <row r="665" spans="1:28" x14ac:dyDescent="0.3">
      <c r="A665" t="s">
        <v>763</v>
      </c>
      <c r="B665">
        <v>5021028</v>
      </c>
      <c r="C665" t="s">
        <v>611</v>
      </c>
      <c r="D665">
        <v>2</v>
      </c>
      <c r="E665" s="10">
        <v>136</v>
      </c>
      <c r="F665" s="10">
        <v>272</v>
      </c>
      <c r="G665" s="10">
        <v>217.6</v>
      </c>
      <c r="H665">
        <v>20</v>
      </c>
      <c r="I665" s="51" t="str">
        <f>_xlfn.XLOOKUP(Q3_2025[[#This Row],[Artikelnr]],Artikel_prijzen[Artnr],Artikel_prijzen[Groep],"")</f>
        <v>Elektra</v>
      </c>
      <c r="J665" s="10">
        <f>_xlfn.XLOOKUP(Q3_2025[[#This Row],[Artikelnr]],Artikel_prijzen[Artnr],Artikel_prijzen[Prijs 2025],"")</f>
        <v>106.8625</v>
      </c>
      <c r="K665" t="str">
        <f>IF(Q3_2025[[#This Row],[Artikelprijs]]&lt;&gt;"",IF(Q3_2025[[#This Row],[Stuksprijs]]=Q3_2025[[#This Row],[Artikelprijs]],"Prijs gelijk","Prijs wijkt af"),"")</f>
        <v>Prijs wijkt af</v>
      </c>
      <c r="L665" t="str">
        <f>IF(Q3_2025[[#This Row],[Relatiekorting percentage]]=0,
    "Nvt",
    IF(Q3_2025[[#This Row],[Brutobedrag 2]] &lt; Q3_2025[[#This Row],[Bruto - Rel.korting]],
        "Nee",
        "Ja"))</f>
        <v>Nee</v>
      </c>
      <c r="M665" s="10">
        <f>IF(Q3_2025[[#This Row],[Artikelprijs]]&lt;&gt;"",Q3_2025[[#This Row],[Artikelprijs]],Q3_2025[[#This Row],[Stuksprijs]])</f>
        <v>106.8625</v>
      </c>
      <c r="N665" s="10">
        <f>Q3_2025[[#This Row],[Besteld]]*Q3_2025[[#This Row],[Prijs 2]]</f>
        <v>213.72499999999999</v>
      </c>
      <c r="O665" s="10">
        <f>IF(Q3_2025[[#This Row],[Brutobedrag 2]]&lt;Q3_2025[[#This Row],[Bruto - Rel.korting]],Q3_2025[[#This Row],[Brutobedrag 2]],Q3_2025[[#This Row],[Brutobedrag 2]]*(100-Q3_2025[[#This Row],[Relatiekorting percentage]])/100)</f>
        <v>213.72499999999999</v>
      </c>
      <c r="R665" s="3"/>
      <c r="W665"/>
      <c r="AB665"/>
    </row>
    <row r="666" spans="1:28" x14ac:dyDescent="0.3">
      <c r="A666" t="s">
        <v>763</v>
      </c>
      <c r="B666">
        <v>5020001</v>
      </c>
      <c r="C666" t="s">
        <v>46</v>
      </c>
      <c r="D666">
        <v>3</v>
      </c>
      <c r="E666" s="10">
        <v>29.35</v>
      </c>
      <c r="F666" s="10">
        <v>88.05</v>
      </c>
      <c r="G666" s="10">
        <v>66.040000000000006</v>
      </c>
      <c r="H666">
        <v>25</v>
      </c>
      <c r="I666" s="51" t="str">
        <f>_xlfn.XLOOKUP(Q3_2025[[#This Row],[Artikelnr]],Artikel_prijzen[Artnr],Artikel_prijzen[Groep],"")</f>
        <v/>
      </c>
      <c r="J666" s="10" t="str">
        <f>_xlfn.XLOOKUP(Q3_2025[[#This Row],[Artikelnr]],Artikel_prijzen[Artnr],Artikel_prijzen[Prijs 2025],"")</f>
        <v/>
      </c>
      <c r="K666" t="str">
        <f>IF(Q3_2025[[#This Row],[Artikelprijs]]&lt;&gt;"",IF(Q3_2025[[#This Row],[Stuksprijs]]=Q3_2025[[#This Row],[Artikelprijs]],"Prijs gelijk","Prijs wijkt af"),"")</f>
        <v/>
      </c>
      <c r="L666" t="str">
        <f>IF(Q3_2025[[#This Row],[Relatiekorting percentage]]=0,
    "Nvt",
    IF(Q3_2025[[#This Row],[Brutobedrag 2]] &lt; Q3_2025[[#This Row],[Bruto - Rel.korting]],
        "Nee",
        "Ja"))</f>
        <v>Ja</v>
      </c>
      <c r="M666" s="10">
        <f>IF(Q3_2025[[#This Row],[Artikelprijs]]&lt;&gt;"",Q3_2025[[#This Row],[Artikelprijs]],Q3_2025[[#This Row],[Stuksprijs]])</f>
        <v>29.35</v>
      </c>
      <c r="N666" s="10">
        <f>Q3_2025[[#This Row],[Besteld]]*Q3_2025[[#This Row],[Prijs 2]]</f>
        <v>88.050000000000011</v>
      </c>
      <c r="O666" s="10">
        <f>IF(Q3_2025[[#This Row],[Brutobedrag 2]]&lt;Q3_2025[[#This Row],[Bruto - Rel.korting]],Q3_2025[[#This Row],[Brutobedrag 2]],Q3_2025[[#This Row],[Brutobedrag 2]]*(100-Q3_2025[[#This Row],[Relatiekorting percentage]])/100)</f>
        <v>66.037500000000009</v>
      </c>
      <c r="R666" s="3"/>
      <c r="W666"/>
      <c r="AB666"/>
    </row>
    <row r="667" spans="1:28" x14ac:dyDescent="0.3">
      <c r="A667" t="s">
        <v>763</v>
      </c>
      <c r="B667">
        <v>5010016</v>
      </c>
      <c r="C667" t="s">
        <v>760</v>
      </c>
      <c r="D667">
        <v>2</v>
      </c>
      <c r="E667" s="10">
        <v>48.93</v>
      </c>
      <c r="F667" s="10">
        <v>97.86</v>
      </c>
      <c r="G667" s="10">
        <v>73.39</v>
      </c>
      <c r="H667">
        <v>25</v>
      </c>
      <c r="I667" s="51" t="str">
        <f>_xlfn.XLOOKUP(Q3_2025[[#This Row],[Artikelnr]],Artikel_prijzen[Artnr],Artikel_prijzen[Groep],"")</f>
        <v/>
      </c>
      <c r="J667" s="10" t="str">
        <f>_xlfn.XLOOKUP(Q3_2025[[#This Row],[Artikelnr]],Artikel_prijzen[Artnr],Artikel_prijzen[Prijs 2025],"")</f>
        <v/>
      </c>
      <c r="K667" t="str">
        <f>IF(Q3_2025[[#This Row],[Artikelprijs]]&lt;&gt;"",IF(Q3_2025[[#This Row],[Stuksprijs]]=Q3_2025[[#This Row],[Artikelprijs]],"Prijs gelijk","Prijs wijkt af"),"")</f>
        <v/>
      </c>
      <c r="L667" t="str">
        <f>IF(Q3_2025[[#This Row],[Relatiekorting percentage]]=0,
    "Nvt",
    IF(Q3_2025[[#This Row],[Brutobedrag 2]] &lt; Q3_2025[[#This Row],[Bruto - Rel.korting]],
        "Nee",
        "Ja"))</f>
        <v>Ja</v>
      </c>
      <c r="M667" s="10">
        <f>IF(Q3_2025[[#This Row],[Artikelprijs]]&lt;&gt;"",Q3_2025[[#This Row],[Artikelprijs]],Q3_2025[[#This Row],[Stuksprijs]])</f>
        <v>48.93</v>
      </c>
      <c r="N667" s="10">
        <f>Q3_2025[[#This Row],[Besteld]]*Q3_2025[[#This Row],[Prijs 2]]</f>
        <v>97.86</v>
      </c>
      <c r="O667" s="10">
        <f>IF(Q3_2025[[#This Row],[Brutobedrag 2]]&lt;Q3_2025[[#This Row],[Bruto - Rel.korting]],Q3_2025[[#This Row],[Brutobedrag 2]],Q3_2025[[#This Row],[Brutobedrag 2]]*(100-Q3_2025[[#This Row],[Relatiekorting percentage]])/100)</f>
        <v>73.394999999999996</v>
      </c>
      <c r="R667" s="3"/>
      <c r="W667"/>
      <c r="AB667"/>
    </row>
    <row r="668" spans="1:28" x14ac:dyDescent="0.3">
      <c r="A668" t="s">
        <v>763</v>
      </c>
      <c r="B668">
        <v>5021028</v>
      </c>
      <c r="C668" t="s">
        <v>611</v>
      </c>
      <c r="D668">
        <v>2</v>
      </c>
      <c r="E668" s="10">
        <v>136</v>
      </c>
      <c r="F668" s="10">
        <v>272</v>
      </c>
      <c r="G668" s="10">
        <v>217.6</v>
      </c>
      <c r="H668">
        <v>20</v>
      </c>
      <c r="I668" s="51" t="str">
        <f>_xlfn.XLOOKUP(Q3_2025[[#This Row],[Artikelnr]],Artikel_prijzen[Artnr],Artikel_prijzen[Groep],"")</f>
        <v>Elektra</v>
      </c>
      <c r="J668" s="10">
        <f>_xlfn.XLOOKUP(Q3_2025[[#This Row],[Artikelnr]],Artikel_prijzen[Artnr],Artikel_prijzen[Prijs 2025],"")</f>
        <v>106.8625</v>
      </c>
      <c r="K668" t="str">
        <f>IF(Q3_2025[[#This Row],[Artikelprijs]]&lt;&gt;"",IF(Q3_2025[[#This Row],[Stuksprijs]]=Q3_2025[[#This Row],[Artikelprijs]],"Prijs gelijk","Prijs wijkt af"),"")</f>
        <v>Prijs wijkt af</v>
      </c>
      <c r="L668" t="str">
        <f>IF(Q3_2025[[#This Row],[Relatiekorting percentage]]=0,
    "Nvt",
    IF(Q3_2025[[#This Row],[Brutobedrag 2]] &lt; Q3_2025[[#This Row],[Bruto - Rel.korting]],
        "Nee",
        "Ja"))</f>
        <v>Nee</v>
      </c>
      <c r="M668" s="10">
        <f>IF(Q3_2025[[#This Row],[Artikelprijs]]&lt;&gt;"",Q3_2025[[#This Row],[Artikelprijs]],Q3_2025[[#This Row],[Stuksprijs]])</f>
        <v>106.8625</v>
      </c>
      <c r="N668" s="10">
        <f>Q3_2025[[#This Row],[Besteld]]*Q3_2025[[#This Row],[Prijs 2]]</f>
        <v>213.72499999999999</v>
      </c>
      <c r="O668" s="10">
        <f>IF(Q3_2025[[#This Row],[Brutobedrag 2]]&lt;Q3_2025[[#This Row],[Bruto - Rel.korting]],Q3_2025[[#This Row],[Brutobedrag 2]],Q3_2025[[#This Row],[Brutobedrag 2]]*(100-Q3_2025[[#This Row],[Relatiekorting percentage]])/100)</f>
        <v>213.72499999999999</v>
      </c>
      <c r="R668" s="3"/>
      <c r="W668"/>
      <c r="AB668"/>
    </row>
    <row r="669" spans="1:28" x14ac:dyDescent="0.3">
      <c r="A669" t="s">
        <v>763</v>
      </c>
      <c r="B669">
        <v>5021028</v>
      </c>
      <c r="C669" t="s">
        <v>611</v>
      </c>
      <c r="D669">
        <v>7</v>
      </c>
      <c r="E669" s="10">
        <v>136</v>
      </c>
      <c r="F669" s="10">
        <v>952</v>
      </c>
      <c r="G669" s="10">
        <v>761.6</v>
      </c>
      <c r="H669">
        <v>20</v>
      </c>
      <c r="I669" s="51" t="str">
        <f>_xlfn.XLOOKUP(Q3_2025[[#This Row],[Artikelnr]],Artikel_prijzen[Artnr],Artikel_prijzen[Groep],"")</f>
        <v>Elektra</v>
      </c>
      <c r="J669" s="10">
        <f>_xlfn.XLOOKUP(Q3_2025[[#This Row],[Artikelnr]],Artikel_prijzen[Artnr],Artikel_prijzen[Prijs 2025],"")</f>
        <v>106.8625</v>
      </c>
      <c r="K669" t="str">
        <f>IF(Q3_2025[[#This Row],[Artikelprijs]]&lt;&gt;"",IF(Q3_2025[[#This Row],[Stuksprijs]]=Q3_2025[[#This Row],[Artikelprijs]],"Prijs gelijk","Prijs wijkt af"),"")</f>
        <v>Prijs wijkt af</v>
      </c>
      <c r="L669" t="str">
        <f>IF(Q3_2025[[#This Row],[Relatiekorting percentage]]=0,
    "Nvt",
    IF(Q3_2025[[#This Row],[Brutobedrag 2]] &lt; Q3_2025[[#This Row],[Bruto - Rel.korting]],
        "Nee",
        "Ja"))</f>
        <v>Nee</v>
      </c>
      <c r="M669" s="10">
        <f>IF(Q3_2025[[#This Row],[Artikelprijs]]&lt;&gt;"",Q3_2025[[#This Row],[Artikelprijs]],Q3_2025[[#This Row],[Stuksprijs]])</f>
        <v>106.8625</v>
      </c>
      <c r="N669" s="10">
        <f>Q3_2025[[#This Row],[Besteld]]*Q3_2025[[#This Row],[Prijs 2]]</f>
        <v>748.03750000000002</v>
      </c>
      <c r="O669" s="10">
        <f>IF(Q3_2025[[#This Row],[Brutobedrag 2]]&lt;Q3_2025[[#This Row],[Bruto - Rel.korting]],Q3_2025[[#This Row],[Brutobedrag 2]],Q3_2025[[#This Row],[Brutobedrag 2]]*(100-Q3_2025[[#This Row],[Relatiekorting percentage]])/100)</f>
        <v>748.03750000000002</v>
      </c>
      <c r="R669" s="3"/>
      <c r="W669"/>
      <c r="AB669"/>
    </row>
    <row r="670" spans="1:28" x14ac:dyDescent="0.3">
      <c r="A670" t="s">
        <v>763</v>
      </c>
      <c r="B670">
        <v>5020016</v>
      </c>
      <c r="C670" t="s">
        <v>771</v>
      </c>
      <c r="D670">
        <v>14</v>
      </c>
      <c r="E670" s="10">
        <v>18.03</v>
      </c>
      <c r="F670" s="10">
        <v>252.42</v>
      </c>
      <c r="G670" s="10">
        <v>189.31</v>
      </c>
      <c r="H670">
        <v>25</v>
      </c>
      <c r="I670" s="51" t="str">
        <f>_xlfn.XLOOKUP(Q3_2025[[#This Row],[Artikelnr]],Artikel_prijzen[Artnr],Artikel_prijzen[Groep],"")</f>
        <v/>
      </c>
      <c r="J670" s="10" t="str">
        <f>_xlfn.XLOOKUP(Q3_2025[[#This Row],[Artikelnr]],Artikel_prijzen[Artnr],Artikel_prijzen[Prijs 2025],"")</f>
        <v/>
      </c>
      <c r="K670" t="str">
        <f>IF(Q3_2025[[#This Row],[Artikelprijs]]&lt;&gt;"",IF(Q3_2025[[#This Row],[Stuksprijs]]=Q3_2025[[#This Row],[Artikelprijs]],"Prijs gelijk","Prijs wijkt af"),"")</f>
        <v/>
      </c>
      <c r="L670" t="str">
        <f>IF(Q3_2025[[#This Row],[Relatiekorting percentage]]=0,
    "Nvt",
    IF(Q3_2025[[#This Row],[Brutobedrag 2]] &lt; Q3_2025[[#This Row],[Bruto - Rel.korting]],
        "Nee",
        "Ja"))</f>
        <v>Ja</v>
      </c>
      <c r="M670" s="10">
        <f>IF(Q3_2025[[#This Row],[Artikelprijs]]&lt;&gt;"",Q3_2025[[#This Row],[Artikelprijs]],Q3_2025[[#This Row],[Stuksprijs]])</f>
        <v>18.03</v>
      </c>
      <c r="N670" s="10">
        <f>Q3_2025[[#This Row],[Besteld]]*Q3_2025[[#This Row],[Prijs 2]]</f>
        <v>252.42000000000002</v>
      </c>
      <c r="O670" s="10">
        <f>IF(Q3_2025[[#This Row],[Brutobedrag 2]]&lt;Q3_2025[[#This Row],[Bruto - Rel.korting]],Q3_2025[[#This Row],[Brutobedrag 2]],Q3_2025[[#This Row],[Brutobedrag 2]]*(100-Q3_2025[[#This Row],[Relatiekorting percentage]])/100)</f>
        <v>189.315</v>
      </c>
      <c r="R670" s="3"/>
      <c r="W670"/>
      <c r="AB670"/>
    </row>
    <row r="671" spans="1:28" x14ac:dyDescent="0.3">
      <c r="A671" t="s">
        <v>763</v>
      </c>
      <c r="B671">
        <v>5030228</v>
      </c>
      <c r="C671" t="s">
        <v>113</v>
      </c>
      <c r="D671">
        <v>4</v>
      </c>
      <c r="E671" s="10">
        <v>236.9</v>
      </c>
      <c r="F671" s="10">
        <v>947.6</v>
      </c>
      <c r="G671" s="10">
        <v>663.32</v>
      </c>
      <c r="H671">
        <v>30</v>
      </c>
      <c r="I671" s="51" t="str">
        <f>_xlfn.XLOOKUP(Q3_2025[[#This Row],[Artikelnr]],Artikel_prijzen[Artnr],Artikel_prijzen[Groep],"")</f>
        <v>Rigging</v>
      </c>
      <c r="J671" s="10">
        <f>_xlfn.XLOOKUP(Q3_2025[[#This Row],[Artikelnr]],Artikel_prijzen[Artnr],Artikel_prijzen[Prijs 2025],"")</f>
        <v>230</v>
      </c>
      <c r="K671" t="str">
        <f>IF(Q3_2025[[#This Row],[Artikelprijs]]&lt;&gt;"",IF(Q3_2025[[#This Row],[Stuksprijs]]=Q3_2025[[#This Row],[Artikelprijs]],"Prijs gelijk","Prijs wijkt af"),"")</f>
        <v>Prijs wijkt af</v>
      </c>
      <c r="L671" t="str">
        <f>IF(Q3_2025[[#This Row],[Relatiekorting percentage]]=0,
    "Nvt",
    IF(Q3_2025[[#This Row],[Brutobedrag 2]] &lt; Q3_2025[[#This Row],[Bruto - Rel.korting]],
        "Nee",
        "Ja"))</f>
        <v>Ja</v>
      </c>
      <c r="M671" s="10">
        <f>IF(Q3_2025[[#This Row],[Artikelprijs]]&lt;&gt;"",Q3_2025[[#This Row],[Artikelprijs]],Q3_2025[[#This Row],[Stuksprijs]])</f>
        <v>230</v>
      </c>
      <c r="N671" s="10">
        <f>Q3_2025[[#This Row],[Besteld]]*Q3_2025[[#This Row],[Prijs 2]]</f>
        <v>920</v>
      </c>
      <c r="O671" s="10">
        <f>IF(Q3_2025[[#This Row],[Brutobedrag 2]]&lt;Q3_2025[[#This Row],[Bruto - Rel.korting]],Q3_2025[[#This Row],[Brutobedrag 2]],Q3_2025[[#This Row],[Brutobedrag 2]]*(100-Q3_2025[[#This Row],[Relatiekorting percentage]])/100)</f>
        <v>644</v>
      </c>
      <c r="R671" s="3"/>
      <c r="W671"/>
      <c r="AB671"/>
    </row>
    <row r="672" spans="1:28" x14ac:dyDescent="0.3">
      <c r="A672" t="s">
        <v>763</v>
      </c>
      <c r="B672">
        <v>2001044</v>
      </c>
      <c r="C672" t="s">
        <v>149</v>
      </c>
      <c r="D672">
        <v>1</v>
      </c>
      <c r="E672" s="10">
        <v>24.34</v>
      </c>
      <c r="F672" s="10">
        <v>24.34</v>
      </c>
      <c r="G672" s="10">
        <v>17.04</v>
      </c>
      <c r="H672">
        <v>30</v>
      </c>
      <c r="I672" s="51" t="str">
        <f>_xlfn.XLOOKUP(Q3_2025[[#This Row],[Artikelnr]],Artikel_prijzen[Artnr],Artikel_prijzen[Groep],"")</f>
        <v/>
      </c>
      <c r="J672" s="10" t="str">
        <f>_xlfn.XLOOKUP(Q3_2025[[#This Row],[Artikelnr]],Artikel_prijzen[Artnr],Artikel_prijzen[Prijs 2025],"")</f>
        <v/>
      </c>
      <c r="K672" t="str">
        <f>IF(Q3_2025[[#This Row],[Artikelprijs]]&lt;&gt;"",IF(Q3_2025[[#This Row],[Stuksprijs]]=Q3_2025[[#This Row],[Artikelprijs]],"Prijs gelijk","Prijs wijkt af"),"")</f>
        <v/>
      </c>
      <c r="L672" t="str">
        <f>IF(Q3_2025[[#This Row],[Relatiekorting percentage]]=0,
    "Nvt",
    IF(Q3_2025[[#This Row],[Brutobedrag 2]] &lt; Q3_2025[[#This Row],[Bruto - Rel.korting]],
        "Nee",
        "Ja"))</f>
        <v>Ja</v>
      </c>
      <c r="M672" s="10">
        <f>IF(Q3_2025[[#This Row],[Artikelprijs]]&lt;&gt;"",Q3_2025[[#This Row],[Artikelprijs]],Q3_2025[[#This Row],[Stuksprijs]])</f>
        <v>24.34</v>
      </c>
      <c r="N672" s="10">
        <f>Q3_2025[[#This Row],[Besteld]]*Q3_2025[[#This Row],[Prijs 2]]</f>
        <v>24.34</v>
      </c>
      <c r="O672" s="10">
        <f>IF(Q3_2025[[#This Row],[Brutobedrag 2]]&lt;Q3_2025[[#This Row],[Bruto - Rel.korting]],Q3_2025[[#This Row],[Brutobedrag 2]],Q3_2025[[#This Row],[Brutobedrag 2]]*(100-Q3_2025[[#This Row],[Relatiekorting percentage]])/100)</f>
        <v>17.038</v>
      </c>
      <c r="R672" s="3"/>
      <c r="W672"/>
      <c r="AB672"/>
    </row>
    <row r="673" spans="1:28" x14ac:dyDescent="0.3">
      <c r="A673" t="s">
        <v>763</v>
      </c>
      <c r="B673">
        <v>5031009</v>
      </c>
      <c r="C673" t="s">
        <v>141</v>
      </c>
      <c r="D673">
        <v>8</v>
      </c>
      <c r="E673" s="10">
        <v>89.61</v>
      </c>
      <c r="F673" s="10">
        <v>716.88</v>
      </c>
      <c r="G673" s="10">
        <v>501.82</v>
      </c>
      <c r="H673">
        <v>30</v>
      </c>
      <c r="I673" s="51" t="str">
        <f>_xlfn.XLOOKUP(Q3_2025[[#This Row],[Artikelnr]],Artikel_prijzen[Artnr],Artikel_prijzen[Groep],"")</f>
        <v/>
      </c>
      <c r="J673" s="10" t="str">
        <f>_xlfn.XLOOKUP(Q3_2025[[#This Row],[Artikelnr]],Artikel_prijzen[Artnr],Artikel_prijzen[Prijs 2025],"")</f>
        <v/>
      </c>
      <c r="K673" t="str">
        <f>IF(Q3_2025[[#This Row],[Artikelprijs]]&lt;&gt;"",IF(Q3_2025[[#This Row],[Stuksprijs]]=Q3_2025[[#This Row],[Artikelprijs]],"Prijs gelijk","Prijs wijkt af"),"")</f>
        <v/>
      </c>
      <c r="L673" t="str">
        <f>IF(Q3_2025[[#This Row],[Relatiekorting percentage]]=0,
    "Nvt",
    IF(Q3_2025[[#This Row],[Brutobedrag 2]] &lt; Q3_2025[[#This Row],[Bruto - Rel.korting]],
        "Nee",
        "Ja"))</f>
        <v>Ja</v>
      </c>
      <c r="M673" s="10">
        <f>IF(Q3_2025[[#This Row],[Artikelprijs]]&lt;&gt;"",Q3_2025[[#This Row],[Artikelprijs]],Q3_2025[[#This Row],[Stuksprijs]])</f>
        <v>89.61</v>
      </c>
      <c r="N673" s="10">
        <f>Q3_2025[[#This Row],[Besteld]]*Q3_2025[[#This Row],[Prijs 2]]</f>
        <v>716.88</v>
      </c>
      <c r="O673" s="10">
        <f>IF(Q3_2025[[#This Row],[Brutobedrag 2]]&lt;Q3_2025[[#This Row],[Bruto - Rel.korting]],Q3_2025[[#This Row],[Brutobedrag 2]],Q3_2025[[#This Row],[Brutobedrag 2]]*(100-Q3_2025[[#This Row],[Relatiekorting percentage]])/100)</f>
        <v>501.81599999999997</v>
      </c>
      <c r="R673" s="3"/>
      <c r="W673"/>
      <c r="AB673"/>
    </row>
    <row r="674" spans="1:28" x14ac:dyDescent="0.3">
      <c r="A674" t="s">
        <v>763</v>
      </c>
      <c r="B674">
        <v>1007051</v>
      </c>
      <c r="C674" t="s">
        <v>54</v>
      </c>
      <c r="D674">
        <v>10</v>
      </c>
      <c r="E674" s="10">
        <v>88.57</v>
      </c>
      <c r="F674" s="10">
        <v>885.7</v>
      </c>
      <c r="G674" s="10">
        <v>664.27</v>
      </c>
      <c r="H674">
        <v>25</v>
      </c>
      <c r="I674" s="51" t="str">
        <f>_xlfn.XLOOKUP(Q3_2025[[#This Row],[Artikelnr]],Artikel_prijzen[Artnr],Artikel_prijzen[Groep],"")</f>
        <v/>
      </c>
      <c r="J674" s="10" t="str">
        <f>_xlfn.XLOOKUP(Q3_2025[[#This Row],[Artikelnr]],Artikel_prijzen[Artnr],Artikel_prijzen[Prijs 2025],"")</f>
        <v/>
      </c>
      <c r="K674" t="str">
        <f>IF(Q3_2025[[#This Row],[Artikelprijs]]&lt;&gt;"",IF(Q3_2025[[#This Row],[Stuksprijs]]=Q3_2025[[#This Row],[Artikelprijs]],"Prijs gelijk","Prijs wijkt af"),"")</f>
        <v/>
      </c>
      <c r="L674" t="str">
        <f>IF(Q3_2025[[#This Row],[Relatiekorting percentage]]=0,
    "Nvt",
    IF(Q3_2025[[#This Row],[Brutobedrag 2]] &lt; Q3_2025[[#This Row],[Bruto - Rel.korting]],
        "Nee",
        "Ja"))</f>
        <v>Ja</v>
      </c>
      <c r="M674" s="10">
        <f>IF(Q3_2025[[#This Row],[Artikelprijs]]&lt;&gt;"",Q3_2025[[#This Row],[Artikelprijs]],Q3_2025[[#This Row],[Stuksprijs]])</f>
        <v>88.57</v>
      </c>
      <c r="N674" s="10">
        <f>Q3_2025[[#This Row],[Besteld]]*Q3_2025[[#This Row],[Prijs 2]]</f>
        <v>885.69999999999993</v>
      </c>
      <c r="O674" s="10">
        <f>IF(Q3_2025[[#This Row],[Brutobedrag 2]]&lt;Q3_2025[[#This Row],[Bruto - Rel.korting]],Q3_2025[[#This Row],[Brutobedrag 2]],Q3_2025[[#This Row],[Brutobedrag 2]]*(100-Q3_2025[[#This Row],[Relatiekorting percentage]])/100)</f>
        <v>664.27499999999998</v>
      </c>
      <c r="R674" s="3"/>
      <c r="W674"/>
      <c r="AB674"/>
    </row>
    <row r="675" spans="1:28" x14ac:dyDescent="0.3">
      <c r="A675" t="s">
        <v>763</v>
      </c>
      <c r="B675">
        <v>5010001</v>
      </c>
      <c r="C675" t="s">
        <v>774</v>
      </c>
      <c r="D675">
        <v>2</v>
      </c>
      <c r="E675" s="10">
        <v>151.78</v>
      </c>
      <c r="F675" s="10">
        <v>303.56</v>
      </c>
      <c r="G675" s="10">
        <v>227.67</v>
      </c>
      <c r="H675">
        <v>25</v>
      </c>
      <c r="I675" s="51" t="str">
        <f>_xlfn.XLOOKUP(Q3_2025[[#This Row],[Artikelnr]],Artikel_prijzen[Artnr],Artikel_prijzen[Groep],"")</f>
        <v/>
      </c>
      <c r="J675" s="10" t="str">
        <f>_xlfn.XLOOKUP(Q3_2025[[#This Row],[Artikelnr]],Artikel_prijzen[Artnr],Artikel_prijzen[Prijs 2025],"")</f>
        <v/>
      </c>
      <c r="K675" t="str">
        <f>IF(Q3_2025[[#This Row],[Artikelprijs]]&lt;&gt;"",IF(Q3_2025[[#This Row],[Stuksprijs]]=Q3_2025[[#This Row],[Artikelprijs]],"Prijs gelijk","Prijs wijkt af"),"")</f>
        <v/>
      </c>
      <c r="L675" t="str">
        <f>IF(Q3_2025[[#This Row],[Relatiekorting percentage]]=0,
    "Nvt",
    IF(Q3_2025[[#This Row],[Brutobedrag 2]] &lt; Q3_2025[[#This Row],[Bruto - Rel.korting]],
        "Nee",
        "Ja"))</f>
        <v>Ja</v>
      </c>
      <c r="M675" s="10">
        <f>IF(Q3_2025[[#This Row],[Artikelprijs]]&lt;&gt;"",Q3_2025[[#This Row],[Artikelprijs]],Q3_2025[[#This Row],[Stuksprijs]])</f>
        <v>151.78</v>
      </c>
      <c r="N675" s="10">
        <f>Q3_2025[[#This Row],[Besteld]]*Q3_2025[[#This Row],[Prijs 2]]</f>
        <v>303.56</v>
      </c>
      <c r="O675" s="10">
        <f>IF(Q3_2025[[#This Row],[Brutobedrag 2]]&lt;Q3_2025[[#This Row],[Bruto - Rel.korting]],Q3_2025[[#This Row],[Brutobedrag 2]],Q3_2025[[#This Row],[Brutobedrag 2]]*(100-Q3_2025[[#This Row],[Relatiekorting percentage]])/100)</f>
        <v>227.67</v>
      </c>
      <c r="R675" s="3"/>
      <c r="W675"/>
      <c r="AB675"/>
    </row>
    <row r="676" spans="1:28" x14ac:dyDescent="0.3">
      <c r="A676" t="s">
        <v>763</v>
      </c>
      <c r="B676">
        <v>4001131</v>
      </c>
      <c r="C676" t="s">
        <v>727</v>
      </c>
      <c r="D676">
        <v>1</v>
      </c>
      <c r="E676" s="10">
        <v>92.7</v>
      </c>
      <c r="F676" s="10">
        <v>92.7</v>
      </c>
      <c r="G676" s="10">
        <v>69.52</v>
      </c>
      <c r="H676">
        <v>25</v>
      </c>
      <c r="I676" s="51" t="str">
        <f>_xlfn.XLOOKUP(Q3_2025[[#This Row],[Artikelnr]],Artikel_prijzen[Artnr],Artikel_prijzen[Groep],"")</f>
        <v/>
      </c>
      <c r="J676" s="10" t="str">
        <f>_xlfn.XLOOKUP(Q3_2025[[#This Row],[Artikelnr]],Artikel_prijzen[Artnr],Artikel_prijzen[Prijs 2025],"")</f>
        <v/>
      </c>
      <c r="K676" t="str">
        <f>IF(Q3_2025[[#This Row],[Artikelprijs]]&lt;&gt;"",IF(Q3_2025[[#This Row],[Stuksprijs]]=Q3_2025[[#This Row],[Artikelprijs]],"Prijs gelijk","Prijs wijkt af"),"")</f>
        <v/>
      </c>
      <c r="L676" t="str">
        <f>IF(Q3_2025[[#This Row],[Relatiekorting percentage]]=0,
    "Nvt",
    IF(Q3_2025[[#This Row],[Brutobedrag 2]] &lt; Q3_2025[[#This Row],[Bruto - Rel.korting]],
        "Nee",
        "Ja"))</f>
        <v>Ja</v>
      </c>
      <c r="M676" s="10">
        <f>IF(Q3_2025[[#This Row],[Artikelprijs]]&lt;&gt;"",Q3_2025[[#This Row],[Artikelprijs]],Q3_2025[[#This Row],[Stuksprijs]])</f>
        <v>92.7</v>
      </c>
      <c r="N676" s="10">
        <f>Q3_2025[[#This Row],[Besteld]]*Q3_2025[[#This Row],[Prijs 2]]</f>
        <v>92.7</v>
      </c>
      <c r="O676" s="10">
        <f>IF(Q3_2025[[#This Row],[Brutobedrag 2]]&lt;Q3_2025[[#This Row],[Bruto - Rel.korting]],Q3_2025[[#This Row],[Brutobedrag 2]],Q3_2025[[#This Row],[Brutobedrag 2]]*(100-Q3_2025[[#This Row],[Relatiekorting percentage]])/100)</f>
        <v>69.525000000000006</v>
      </c>
      <c r="R676" s="3"/>
      <c r="W676"/>
      <c r="AB676"/>
    </row>
    <row r="677" spans="1:28" x14ac:dyDescent="0.3">
      <c r="A677" t="s">
        <v>763</v>
      </c>
      <c r="B677">
        <v>5040011</v>
      </c>
      <c r="C677" t="s">
        <v>321</v>
      </c>
      <c r="D677">
        <v>1</v>
      </c>
      <c r="E677" s="10">
        <v>638.6</v>
      </c>
      <c r="F677" s="10">
        <v>638.6</v>
      </c>
      <c r="G677" s="10">
        <v>447.02</v>
      </c>
      <c r="H677">
        <v>30</v>
      </c>
      <c r="I677" s="51" t="str">
        <f>_xlfn.XLOOKUP(Q3_2025[[#This Row],[Artikelnr]],Artikel_prijzen[Artnr],Artikel_prijzen[Groep],"")</f>
        <v>AV</v>
      </c>
      <c r="J677" s="10">
        <f>_xlfn.XLOOKUP(Q3_2025[[#This Row],[Artikelnr]],Artikel_prijzen[Artnr],Artikel_prijzen[Prijs 2025],"")</f>
        <v>620</v>
      </c>
      <c r="K677" t="str">
        <f>IF(Q3_2025[[#This Row],[Artikelprijs]]&lt;&gt;"",IF(Q3_2025[[#This Row],[Stuksprijs]]=Q3_2025[[#This Row],[Artikelprijs]],"Prijs gelijk","Prijs wijkt af"),"")</f>
        <v>Prijs wijkt af</v>
      </c>
      <c r="L677" t="str">
        <f>IF(Q3_2025[[#This Row],[Relatiekorting percentage]]=0,
    "Nvt",
    IF(Q3_2025[[#This Row],[Brutobedrag 2]] &lt; Q3_2025[[#This Row],[Bruto - Rel.korting]],
        "Nee",
        "Ja"))</f>
        <v>Ja</v>
      </c>
      <c r="M677" s="10">
        <f>IF(Q3_2025[[#This Row],[Artikelprijs]]&lt;&gt;"",Q3_2025[[#This Row],[Artikelprijs]],Q3_2025[[#This Row],[Stuksprijs]])</f>
        <v>620</v>
      </c>
      <c r="N677" s="10">
        <f>Q3_2025[[#This Row],[Besteld]]*Q3_2025[[#This Row],[Prijs 2]]</f>
        <v>620</v>
      </c>
      <c r="O677" s="10">
        <f>IF(Q3_2025[[#This Row],[Brutobedrag 2]]&lt;Q3_2025[[#This Row],[Bruto - Rel.korting]],Q3_2025[[#This Row],[Brutobedrag 2]],Q3_2025[[#This Row],[Brutobedrag 2]]*(100-Q3_2025[[#This Row],[Relatiekorting percentage]])/100)</f>
        <v>434</v>
      </c>
      <c r="R677" s="3"/>
      <c r="W677"/>
      <c r="AB677"/>
    </row>
    <row r="678" spans="1:28" x14ac:dyDescent="0.3">
      <c r="A678" t="s">
        <v>763</v>
      </c>
      <c r="B678">
        <v>5040256</v>
      </c>
      <c r="C678" t="s">
        <v>315</v>
      </c>
      <c r="D678">
        <v>1</v>
      </c>
      <c r="E678" s="10">
        <v>87.55</v>
      </c>
      <c r="F678" s="10">
        <v>87.55</v>
      </c>
      <c r="G678" s="10">
        <v>61.28</v>
      </c>
      <c r="H678">
        <v>30</v>
      </c>
      <c r="I678" s="51" t="str">
        <f>_xlfn.XLOOKUP(Q3_2025[[#This Row],[Artikelnr]],Artikel_prijzen[Artnr],Artikel_prijzen[Groep],"")</f>
        <v/>
      </c>
      <c r="J678" s="10" t="str">
        <f>_xlfn.XLOOKUP(Q3_2025[[#This Row],[Artikelnr]],Artikel_prijzen[Artnr],Artikel_prijzen[Prijs 2025],"")</f>
        <v/>
      </c>
      <c r="K678" t="str">
        <f>IF(Q3_2025[[#This Row],[Artikelprijs]]&lt;&gt;"",IF(Q3_2025[[#This Row],[Stuksprijs]]=Q3_2025[[#This Row],[Artikelprijs]],"Prijs gelijk","Prijs wijkt af"),"")</f>
        <v/>
      </c>
      <c r="L678" t="str">
        <f>IF(Q3_2025[[#This Row],[Relatiekorting percentage]]=0,
    "Nvt",
    IF(Q3_2025[[#This Row],[Brutobedrag 2]] &lt; Q3_2025[[#This Row],[Bruto - Rel.korting]],
        "Nee",
        "Ja"))</f>
        <v>Ja</v>
      </c>
      <c r="M678" s="10">
        <f>IF(Q3_2025[[#This Row],[Artikelprijs]]&lt;&gt;"",Q3_2025[[#This Row],[Artikelprijs]],Q3_2025[[#This Row],[Stuksprijs]])</f>
        <v>87.55</v>
      </c>
      <c r="N678" s="10">
        <f>Q3_2025[[#This Row],[Besteld]]*Q3_2025[[#This Row],[Prijs 2]]</f>
        <v>87.55</v>
      </c>
      <c r="O678" s="10">
        <f>IF(Q3_2025[[#This Row],[Brutobedrag 2]]&lt;Q3_2025[[#This Row],[Bruto - Rel.korting]],Q3_2025[[#This Row],[Brutobedrag 2]],Q3_2025[[#This Row],[Brutobedrag 2]]*(100-Q3_2025[[#This Row],[Relatiekorting percentage]])/100)</f>
        <v>61.284999999999997</v>
      </c>
      <c r="R678" s="3"/>
      <c r="W678"/>
      <c r="AB678"/>
    </row>
    <row r="679" spans="1:28" x14ac:dyDescent="0.3">
      <c r="A679" t="s">
        <v>763</v>
      </c>
      <c r="B679">
        <v>5040016</v>
      </c>
      <c r="C679" t="s">
        <v>211</v>
      </c>
      <c r="D679">
        <v>1</v>
      </c>
      <c r="E679" s="10">
        <v>674.65</v>
      </c>
      <c r="F679" s="10">
        <v>674.65</v>
      </c>
      <c r="G679" s="10">
        <v>472.25</v>
      </c>
      <c r="H679">
        <v>30</v>
      </c>
      <c r="I679" s="51" t="str">
        <f>_xlfn.XLOOKUP(Q3_2025[[#This Row],[Artikelnr]],Artikel_prijzen[Artnr],Artikel_prijzen[Groep],"")</f>
        <v/>
      </c>
      <c r="J679" s="10" t="str">
        <f>_xlfn.XLOOKUP(Q3_2025[[#This Row],[Artikelnr]],Artikel_prijzen[Artnr],Artikel_prijzen[Prijs 2025],"")</f>
        <v/>
      </c>
      <c r="K679" t="str">
        <f>IF(Q3_2025[[#This Row],[Artikelprijs]]&lt;&gt;"",IF(Q3_2025[[#This Row],[Stuksprijs]]=Q3_2025[[#This Row],[Artikelprijs]],"Prijs gelijk","Prijs wijkt af"),"")</f>
        <v/>
      </c>
      <c r="L679" t="str">
        <f>IF(Q3_2025[[#This Row],[Relatiekorting percentage]]=0,
    "Nvt",
    IF(Q3_2025[[#This Row],[Brutobedrag 2]] &lt; Q3_2025[[#This Row],[Bruto - Rel.korting]],
        "Nee",
        "Ja"))</f>
        <v>Ja</v>
      </c>
      <c r="M679" s="10">
        <f>IF(Q3_2025[[#This Row],[Artikelprijs]]&lt;&gt;"",Q3_2025[[#This Row],[Artikelprijs]],Q3_2025[[#This Row],[Stuksprijs]])</f>
        <v>674.65</v>
      </c>
      <c r="N679" s="10">
        <f>Q3_2025[[#This Row],[Besteld]]*Q3_2025[[#This Row],[Prijs 2]]</f>
        <v>674.65</v>
      </c>
      <c r="O679" s="10">
        <f>IF(Q3_2025[[#This Row],[Brutobedrag 2]]&lt;Q3_2025[[#This Row],[Bruto - Rel.korting]],Q3_2025[[#This Row],[Brutobedrag 2]],Q3_2025[[#This Row],[Brutobedrag 2]]*(100-Q3_2025[[#This Row],[Relatiekorting percentage]])/100)</f>
        <v>472.255</v>
      </c>
      <c r="R679" s="3"/>
      <c r="W679"/>
      <c r="AB679"/>
    </row>
    <row r="680" spans="1:28" x14ac:dyDescent="0.3">
      <c r="A680" t="s">
        <v>763</v>
      </c>
      <c r="B680">
        <v>5021028</v>
      </c>
      <c r="C680" t="s">
        <v>611</v>
      </c>
      <c r="D680">
        <v>2</v>
      </c>
      <c r="E680" s="10">
        <v>136</v>
      </c>
      <c r="F680" s="10">
        <v>272</v>
      </c>
      <c r="G680" s="10">
        <v>217.6</v>
      </c>
      <c r="H680">
        <v>20</v>
      </c>
      <c r="I680" s="51" t="str">
        <f>_xlfn.XLOOKUP(Q3_2025[[#This Row],[Artikelnr]],Artikel_prijzen[Artnr],Artikel_prijzen[Groep],"")</f>
        <v>Elektra</v>
      </c>
      <c r="J680" s="10">
        <f>_xlfn.XLOOKUP(Q3_2025[[#This Row],[Artikelnr]],Artikel_prijzen[Artnr],Artikel_prijzen[Prijs 2025],"")</f>
        <v>106.8625</v>
      </c>
      <c r="K680" t="str">
        <f>IF(Q3_2025[[#This Row],[Artikelprijs]]&lt;&gt;"",IF(Q3_2025[[#This Row],[Stuksprijs]]=Q3_2025[[#This Row],[Artikelprijs]],"Prijs gelijk","Prijs wijkt af"),"")</f>
        <v>Prijs wijkt af</v>
      </c>
      <c r="L680" t="str">
        <f>IF(Q3_2025[[#This Row],[Relatiekorting percentage]]=0,
    "Nvt",
    IF(Q3_2025[[#This Row],[Brutobedrag 2]] &lt; Q3_2025[[#This Row],[Bruto - Rel.korting]],
        "Nee",
        "Ja"))</f>
        <v>Nee</v>
      </c>
      <c r="M680" s="10">
        <f>IF(Q3_2025[[#This Row],[Artikelprijs]]&lt;&gt;"",Q3_2025[[#This Row],[Artikelprijs]],Q3_2025[[#This Row],[Stuksprijs]])</f>
        <v>106.8625</v>
      </c>
      <c r="N680" s="10">
        <f>Q3_2025[[#This Row],[Besteld]]*Q3_2025[[#This Row],[Prijs 2]]</f>
        <v>213.72499999999999</v>
      </c>
      <c r="O680" s="10">
        <f>IF(Q3_2025[[#This Row],[Brutobedrag 2]]&lt;Q3_2025[[#This Row],[Bruto - Rel.korting]],Q3_2025[[#This Row],[Brutobedrag 2]],Q3_2025[[#This Row],[Brutobedrag 2]]*(100-Q3_2025[[#This Row],[Relatiekorting percentage]])/100)</f>
        <v>213.72499999999999</v>
      </c>
      <c r="R680" s="3"/>
      <c r="W680"/>
      <c r="AB680"/>
    </row>
    <row r="681" spans="1:28" x14ac:dyDescent="0.3">
      <c r="A681" t="s">
        <v>763</v>
      </c>
      <c r="B681">
        <v>5022026</v>
      </c>
      <c r="C681" t="s">
        <v>492</v>
      </c>
      <c r="D681">
        <v>1</v>
      </c>
      <c r="E681" s="10">
        <v>403.24</v>
      </c>
      <c r="F681" s="10">
        <v>403.24</v>
      </c>
      <c r="G681" s="10">
        <v>322.58999999999997</v>
      </c>
      <c r="H681">
        <v>20</v>
      </c>
      <c r="I681" s="51" t="str">
        <f>_xlfn.XLOOKUP(Q3_2025[[#This Row],[Artikelnr]],Artikel_prijzen[Artnr],Artikel_prijzen[Groep],"")</f>
        <v>Elektra</v>
      </c>
      <c r="J681" s="10">
        <f>_xlfn.XLOOKUP(Q3_2025[[#This Row],[Artikelnr]],Artikel_prijzen[Artnr],Artikel_prijzen[Prijs 2025],"")</f>
        <v>298.7</v>
      </c>
      <c r="K681" t="str">
        <f>IF(Q3_2025[[#This Row],[Artikelprijs]]&lt;&gt;"",IF(Q3_2025[[#This Row],[Stuksprijs]]=Q3_2025[[#This Row],[Artikelprijs]],"Prijs gelijk","Prijs wijkt af"),"")</f>
        <v>Prijs wijkt af</v>
      </c>
      <c r="L681" t="str">
        <f>IF(Q3_2025[[#This Row],[Relatiekorting percentage]]=0,
    "Nvt",
    IF(Q3_2025[[#This Row],[Brutobedrag 2]] &lt; Q3_2025[[#This Row],[Bruto - Rel.korting]],
        "Nee",
        "Ja"))</f>
        <v>Nee</v>
      </c>
      <c r="M681" s="10">
        <f>IF(Q3_2025[[#This Row],[Artikelprijs]]&lt;&gt;"",Q3_2025[[#This Row],[Artikelprijs]],Q3_2025[[#This Row],[Stuksprijs]])</f>
        <v>298.7</v>
      </c>
      <c r="N681" s="10">
        <f>Q3_2025[[#This Row],[Besteld]]*Q3_2025[[#This Row],[Prijs 2]]</f>
        <v>298.7</v>
      </c>
      <c r="O681" s="10">
        <f>IF(Q3_2025[[#This Row],[Brutobedrag 2]]&lt;Q3_2025[[#This Row],[Bruto - Rel.korting]],Q3_2025[[#This Row],[Brutobedrag 2]],Q3_2025[[#This Row],[Brutobedrag 2]]*(100-Q3_2025[[#This Row],[Relatiekorting percentage]])/100)</f>
        <v>298.7</v>
      </c>
      <c r="R681" s="3"/>
      <c r="W681"/>
      <c r="AB681"/>
    </row>
    <row r="682" spans="1:28" x14ac:dyDescent="0.3">
      <c r="A682" t="s">
        <v>763</v>
      </c>
      <c r="B682">
        <v>5020008</v>
      </c>
      <c r="C682" t="s">
        <v>52</v>
      </c>
      <c r="D682">
        <v>4</v>
      </c>
      <c r="E682" s="10">
        <v>32.96</v>
      </c>
      <c r="F682" s="10">
        <v>131.84</v>
      </c>
      <c r="G682" s="10">
        <v>98.88</v>
      </c>
      <c r="H682">
        <v>25</v>
      </c>
      <c r="I682" s="51" t="str">
        <f>_xlfn.XLOOKUP(Q3_2025[[#This Row],[Artikelnr]],Artikel_prijzen[Artnr],Artikel_prijzen[Groep],"")</f>
        <v/>
      </c>
      <c r="J682" s="10" t="str">
        <f>_xlfn.XLOOKUP(Q3_2025[[#This Row],[Artikelnr]],Artikel_prijzen[Artnr],Artikel_prijzen[Prijs 2025],"")</f>
        <v/>
      </c>
      <c r="K682" t="str">
        <f>IF(Q3_2025[[#This Row],[Artikelprijs]]&lt;&gt;"",IF(Q3_2025[[#This Row],[Stuksprijs]]=Q3_2025[[#This Row],[Artikelprijs]],"Prijs gelijk","Prijs wijkt af"),"")</f>
        <v/>
      </c>
      <c r="L682" t="str">
        <f>IF(Q3_2025[[#This Row],[Relatiekorting percentage]]=0,
    "Nvt",
    IF(Q3_2025[[#This Row],[Brutobedrag 2]] &lt; Q3_2025[[#This Row],[Bruto - Rel.korting]],
        "Nee",
        "Ja"))</f>
        <v>Ja</v>
      </c>
      <c r="M682" s="10">
        <f>IF(Q3_2025[[#This Row],[Artikelprijs]]&lt;&gt;"",Q3_2025[[#This Row],[Artikelprijs]],Q3_2025[[#This Row],[Stuksprijs]])</f>
        <v>32.96</v>
      </c>
      <c r="N682" s="10">
        <f>Q3_2025[[#This Row],[Besteld]]*Q3_2025[[#This Row],[Prijs 2]]</f>
        <v>131.84</v>
      </c>
      <c r="O682" s="10">
        <f>IF(Q3_2025[[#This Row],[Brutobedrag 2]]&lt;Q3_2025[[#This Row],[Bruto - Rel.korting]],Q3_2025[[#This Row],[Brutobedrag 2]],Q3_2025[[#This Row],[Brutobedrag 2]]*(100-Q3_2025[[#This Row],[Relatiekorting percentage]])/100)</f>
        <v>98.88</v>
      </c>
      <c r="R682" s="3"/>
      <c r="W682"/>
      <c r="AB682"/>
    </row>
    <row r="683" spans="1:28" x14ac:dyDescent="0.3">
      <c r="A683" t="s">
        <v>763</v>
      </c>
      <c r="B683">
        <v>3001102</v>
      </c>
      <c r="C683" t="s">
        <v>742</v>
      </c>
      <c r="D683">
        <v>5</v>
      </c>
      <c r="E683" s="10">
        <v>125.65</v>
      </c>
      <c r="F683" s="10">
        <v>628.25</v>
      </c>
      <c r="G683" s="10">
        <v>502.6</v>
      </c>
      <c r="H683">
        <v>20</v>
      </c>
      <c r="I683" s="51" t="str">
        <f>_xlfn.XLOOKUP(Q3_2025[[#This Row],[Artikelnr]],Artikel_prijzen[Artnr],Artikel_prijzen[Groep],"")</f>
        <v>Elektra</v>
      </c>
      <c r="J683" s="10">
        <f>_xlfn.XLOOKUP(Q3_2025[[#This Row],[Artikelnr]],Artikel_prijzen[Artnr],Artikel_prijzen[Prijs 2025],"")</f>
        <v>106.8625</v>
      </c>
      <c r="K683" t="str">
        <f>IF(Q3_2025[[#This Row],[Artikelprijs]]&lt;&gt;"",IF(Q3_2025[[#This Row],[Stuksprijs]]=Q3_2025[[#This Row],[Artikelprijs]],"Prijs gelijk","Prijs wijkt af"),"")</f>
        <v>Prijs wijkt af</v>
      </c>
      <c r="L683" t="str">
        <f>IF(Q3_2025[[#This Row],[Relatiekorting percentage]]=0,
    "Nvt",
    IF(Q3_2025[[#This Row],[Brutobedrag 2]] &lt; Q3_2025[[#This Row],[Bruto - Rel.korting]],
        "Nee",
        "Ja"))</f>
        <v>Ja</v>
      </c>
      <c r="M683" s="10">
        <f>IF(Q3_2025[[#This Row],[Artikelprijs]]&lt;&gt;"",Q3_2025[[#This Row],[Artikelprijs]],Q3_2025[[#This Row],[Stuksprijs]])</f>
        <v>106.8625</v>
      </c>
      <c r="N683" s="10">
        <f>Q3_2025[[#This Row],[Besteld]]*Q3_2025[[#This Row],[Prijs 2]]</f>
        <v>534.3125</v>
      </c>
      <c r="O683" s="10">
        <f>IF(Q3_2025[[#This Row],[Brutobedrag 2]]&lt;Q3_2025[[#This Row],[Bruto - Rel.korting]],Q3_2025[[#This Row],[Brutobedrag 2]],Q3_2025[[#This Row],[Brutobedrag 2]]*(100-Q3_2025[[#This Row],[Relatiekorting percentage]])/100)</f>
        <v>427.45</v>
      </c>
      <c r="R683" s="3"/>
      <c r="W683"/>
      <c r="AB683"/>
    </row>
    <row r="684" spans="1:28" x14ac:dyDescent="0.3">
      <c r="A684" t="s">
        <v>763</v>
      </c>
      <c r="B684">
        <v>5021030</v>
      </c>
      <c r="C684" t="s">
        <v>546</v>
      </c>
      <c r="D684">
        <v>1</v>
      </c>
      <c r="E684" s="10">
        <v>175</v>
      </c>
      <c r="F684" s="10">
        <v>175</v>
      </c>
      <c r="G684" s="10">
        <v>140</v>
      </c>
      <c r="H684">
        <v>20</v>
      </c>
      <c r="I684" s="51" t="str">
        <f>_xlfn.XLOOKUP(Q3_2025[[#This Row],[Artikelnr]],Artikel_prijzen[Artnr],Artikel_prijzen[Groep],"")</f>
        <v>Elektra</v>
      </c>
      <c r="J684" s="10">
        <f>_xlfn.XLOOKUP(Q3_2025[[#This Row],[Artikelnr]],Artikel_prijzen[Artnr],Artikel_prijzen[Prijs 2025],"")</f>
        <v>106.8625</v>
      </c>
      <c r="K684" t="str">
        <f>IF(Q3_2025[[#This Row],[Artikelprijs]]&lt;&gt;"",IF(Q3_2025[[#This Row],[Stuksprijs]]=Q3_2025[[#This Row],[Artikelprijs]],"Prijs gelijk","Prijs wijkt af"),"")</f>
        <v>Prijs wijkt af</v>
      </c>
      <c r="L684" t="str">
        <f>IF(Q3_2025[[#This Row],[Relatiekorting percentage]]=0,
    "Nvt",
    IF(Q3_2025[[#This Row],[Brutobedrag 2]] &lt; Q3_2025[[#This Row],[Bruto - Rel.korting]],
        "Nee",
        "Ja"))</f>
        <v>Nee</v>
      </c>
      <c r="M684" s="10">
        <f>IF(Q3_2025[[#This Row],[Artikelprijs]]&lt;&gt;"",Q3_2025[[#This Row],[Artikelprijs]],Q3_2025[[#This Row],[Stuksprijs]])</f>
        <v>106.8625</v>
      </c>
      <c r="N684" s="10">
        <f>Q3_2025[[#This Row],[Besteld]]*Q3_2025[[#This Row],[Prijs 2]]</f>
        <v>106.8625</v>
      </c>
      <c r="O684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684" s="3"/>
      <c r="W684"/>
      <c r="AB684"/>
    </row>
    <row r="685" spans="1:28" x14ac:dyDescent="0.3">
      <c r="A685" t="s">
        <v>763</v>
      </c>
      <c r="B685">
        <v>3001102</v>
      </c>
      <c r="C685" t="s">
        <v>742</v>
      </c>
      <c r="D685">
        <v>12</v>
      </c>
      <c r="E685" s="10">
        <v>125.65</v>
      </c>
      <c r="F685" s="10">
        <v>1507.8</v>
      </c>
      <c r="G685" s="10">
        <v>1206.24</v>
      </c>
      <c r="H685">
        <v>20</v>
      </c>
      <c r="I685" s="51" t="str">
        <f>_xlfn.XLOOKUP(Q3_2025[[#This Row],[Artikelnr]],Artikel_prijzen[Artnr],Artikel_prijzen[Groep],"")</f>
        <v>Elektra</v>
      </c>
      <c r="J685" s="10">
        <f>_xlfn.XLOOKUP(Q3_2025[[#This Row],[Artikelnr]],Artikel_prijzen[Artnr],Artikel_prijzen[Prijs 2025],"")</f>
        <v>106.8625</v>
      </c>
      <c r="K685" t="str">
        <f>IF(Q3_2025[[#This Row],[Artikelprijs]]&lt;&gt;"",IF(Q3_2025[[#This Row],[Stuksprijs]]=Q3_2025[[#This Row],[Artikelprijs]],"Prijs gelijk","Prijs wijkt af"),"")</f>
        <v>Prijs wijkt af</v>
      </c>
      <c r="L685" t="str">
        <f>IF(Q3_2025[[#This Row],[Relatiekorting percentage]]=0,
    "Nvt",
    IF(Q3_2025[[#This Row],[Brutobedrag 2]] &lt; Q3_2025[[#This Row],[Bruto - Rel.korting]],
        "Nee",
        "Ja"))</f>
        <v>Ja</v>
      </c>
      <c r="M685" s="10">
        <f>IF(Q3_2025[[#This Row],[Artikelprijs]]&lt;&gt;"",Q3_2025[[#This Row],[Artikelprijs]],Q3_2025[[#This Row],[Stuksprijs]])</f>
        <v>106.8625</v>
      </c>
      <c r="N685" s="10">
        <f>Q3_2025[[#This Row],[Besteld]]*Q3_2025[[#This Row],[Prijs 2]]</f>
        <v>1282.3499999999999</v>
      </c>
      <c r="O685" s="10">
        <f>IF(Q3_2025[[#This Row],[Brutobedrag 2]]&lt;Q3_2025[[#This Row],[Bruto - Rel.korting]],Q3_2025[[#This Row],[Brutobedrag 2]],Q3_2025[[#This Row],[Brutobedrag 2]]*(100-Q3_2025[[#This Row],[Relatiekorting percentage]])/100)</f>
        <v>1025.8800000000001</v>
      </c>
      <c r="R685" s="3"/>
      <c r="W685"/>
      <c r="AB685"/>
    </row>
    <row r="686" spans="1:28" x14ac:dyDescent="0.3">
      <c r="A686" t="s">
        <v>763</v>
      </c>
      <c r="B686">
        <v>4801003</v>
      </c>
      <c r="C686" t="s">
        <v>157</v>
      </c>
      <c r="D686">
        <v>3</v>
      </c>
      <c r="E686" s="10">
        <v>52.88</v>
      </c>
      <c r="F686" s="10">
        <v>158.63999999999999</v>
      </c>
      <c r="G686" s="10">
        <v>118.98</v>
      </c>
      <c r="H686">
        <v>25</v>
      </c>
      <c r="I686" s="51" t="str">
        <f>_xlfn.XLOOKUP(Q3_2025[[#This Row],[Artikelnr]],Artikel_prijzen[Artnr],Artikel_prijzen[Groep],"")</f>
        <v/>
      </c>
      <c r="J686" s="10" t="str">
        <f>_xlfn.XLOOKUP(Q3_2025[[#This Row],[Artikelnr]],Artikel_prijzen[Artnr],Artikel_prijzen[Prijs 2025],"")</f>
        <v/>
      </c>
      <c r="K686" t="str">
        <f>IF(Q3_2025[[#This Row],[Artikelprijs]]&lt;&gt;"",IF(Q3_2025[[#This Row],[Stuksprijs]]=Q3_2025[[#This Row],[Artikelprijs]],"Prijs gelijk","Prijs wijkt af"),"")</f>
        <v/>
      </c>
      <c r="L686" t="str">
        <f>IF(Q3_2025[[#This Row],[Relatiekorting percentage]]=0,
    "Nvt",
    IF(Q3_2025[[#This Row],[Brutobedrag 2]] &lt; Q3_2025[[#This Row],[Bruto - Rel.korting]],
        "Nee",
        "Ja"))</f>
        <v>Ja</v>
      </c>
      <c r="M686" s="10">
        <f>IF(Q3_2025[[#This Row],[Artikelprijs]]&lt;&gt;"",Q3_2025[[#This Row],[Artikelprijs]],Q3_2025[[#This Row],[Stuksprijs]])</f>
        <v>52.88</v>
      </c>
      <c r="N686" s="10">
        <f>Q3_2025[[#This Row],[Besteld]]*Q3_2025[[#This Row],[Prijs 2]]</f>
        <v>158.64000000000001</v>
      </c>
      <c r="O686" s="10">
        <f>IF(Q3_2025[[#This Row],[Brutobedrag 2]]&lt;Q3_2025[[#This Row],[Bruto - Rel.korting]],Q3_2025[[#This Row],[Brutobedrag 2]],Q3_2025[[#This Row],[Brutobedrag 2]]*(100-Q3_2025[[#This Row],[Relatiekorting percentage]])/100)</f>
        <v>118.98000000000002</v>
      </c>
      <c r="R686" s="3"/>
      <c r="W686"/>
      <c r="AB686"/>
    </row>
    <row r="687" spans="1:28" x14ac:dyDescent="0.3">
      <c r="A687" t="s">
        <v>763</v>
      </c>
      <c r="B687">
        <v>5021028</v>
      </c>
      <c r="C687" t="s">
        <v>611</v>
      </c>
      <c r="D687">
        <v>3</v>
      </c>
      <c r="E687" s="10">
        <v>136</v>
      </c>
      <c r="F687" s="10">
        <v>408</v>
      </c>
      <c r="G687" s="10">
        <v>326.39999999999998</v>
      </c>
      <c r="H687">
        <v>20</v>
      </c>
      <c r="I687" s="51" t="str">
        <f>_xlfn.XLOOKUP(Q3_2025[[#This Row],[Artikelnr]],Artikel_prijzen[Artnr],Artikel_prijzen[Groep],"")</f>
        <v>Elektra</v>
      </c>
      <c r="J687" s="10">
        <f>_xlfn.XLOOKUP(Q3_2025[[#This Row],[Artikelnr]],Artikel_prijzen[Artnr],Artikel_prijzen[Prijs 2025],"")</f>
        <v>106.8625</v>
      </c>
      <c r="K687" t="str">
        <f>IF(Q3_2025[[#This Row],[Artikelprijs]]&lt;&gt;"",IF(Q3_2025[[#This Row],[Stuksprijs]]=Q3_2025[[#This Row],[Artikelprijs]],"Prijs gelijk","Prijs wijkt af"),"")</f>
        <v>Prijs wijkt af</v>
      </c>
      <c r="L687" t="str">
        <f>IF(Q3_2025[[#This Row],[Relatiekorting percentage]]=0,
    "Nvt",
    IF(Q3_2025[[#This Row],[Brutobedrag 2]] &lt; Q3_2025[[#This Row],[Bruto - Rel.korting]],
        "Nee",
        "Ja"))</f>
        <v>Nee</v>
      </c>
      <c r="M687" s="10">
        <f>IF(Q3_2025[[#This Row],[Artikelprijs]]&lt;&gt;"",Q3_2025[[#This Row],[Artikelprijs]],Q3_2025[[#This Row],[Stuksprijs]])</f>
        <v>106.8625</v>
      </c>
      <c r="N687" s="10">
        <f>Q3_2025[[#This Row],[Besteld]]*Q3_2025[[#This Row],[Prijs 2]]</f>
        <v>320.58749999999998</v>
      </c>
      <c r="O687" s="10">
        <f>IF(Q3_2025[[#This Row],[Brutobedrag 2]]&lt;Q3_2025[[#This Row],[Bruto - Rel.korting]],Q3_2025[[#This Row],[Brutobedrag 2]],Q3_2025[[#This Row],[Brutobedrag 2]]*(100-Q3_2025[[#This Row],[Relatiekorting percentage]])/100)</f>
        <v>320.58749999999998</v>
      </c>
      <c r="R687" s="3"/>
      <c r="W687"/>
      <c r="AB687"/>
    </row>
    <row r="688" spans="1:28" x14ac:dyDescent="0.3">
      <c r="A688" t="s">
        <v>763</v>
      </c>
      <c r="B688">
        <v>5021030</v>
      </c>
      <c r="C688" t="s">
        <v>546</v>
      </c>
      <c r="D688">
        <v>1</v>
      </c>
      <c r="E688" s="10">
        <v>175</v>
      </c>
      <c r="F688" s="10">
        <v>175</v>
      </c>
      <c r="G688" s="10">
        <v>140</v>
      </c>
      <c r="H688">
        <v>20</v>
      </c>
      <c r="I688" s="51" t="str">
        <f>_xlfn.XLOOKUP(Q3_2025[[#This Row],[Artikelnr]],Artikel_prijzen[Artnr],Artikel_prijzen[Groep],"")</f>
        <v>Elektra</v>
      </c>
      <c r="J688" s="10">
        <f>_xlfn.XLOOKUP(Q3_2025[[#This Row],[Artikelnr]],Artikel_prijzen[Artnr],Artikel_prijzen[Prijs 2025],"")</f>
        <v>106.8625</v>
      </c>
      <c r="K688" t="str">
        <f>IF(Q3_2025[[#This Row],[Artikelprijs]]&lt;&gt;"",IF(Q3_2025[[#This Row],[Stuksprijs]]=Q3_2025[[#This Row],[Artikelprijs]],"Prijs gelijk","Prijs wijkt af"),"")</f>
        <v>Prijs wijkt af</v>
      </c>
      <c r="L688" t="str">
        <f>IF(Q3_2025[[#This Row],[Relatiekorting percentage]]=0,
    "Nvt",
    IF(Q3_2025[[#This Row],[Brutobedrag 2]] &lt; Q3_2025[[#This Row],[Bruto - Rel.korting]],
        "Nee",
        "Ja"))</f>
        <v>Nee</v>
      </c>
      <c r="M688" s="10">
        <f>IF(Q3_2025[[#This Row],[Artikelprijs]]&lt;&gt;"",Q3_2025[[#This Row],[Artikelprijs]],Q3_2025[[#This Row],[Stuksprijs]])</f>
        <v>106.8625</v>
      </c>
      <c r="N688" s="10">
        <f>Q3_2025[[#This Row],[Besteld]]*Q3_2025[[#This Row],[Prijs 2]]</f>
        <v>106.8625</v>
      </c>
      <c r="O688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688" s="3"/>
      <c r="W688"/>
      <c r="AB688"/>
    </row>
    <row r="689" spans="1:28" x14ac:dyDescent="0.3">
      <c r="A689" t="s">
        <v>763</v>
      </c>
      <c r="B689">
        <v>5021030</v>
      </c>
      <c r="C689" t="s">
        <v>546</v>
      </c>
      <c r="D689">
        <v>76</v>
      </c>
      <c r="E689" s="10">
        <v>175</v>
      </c>
      <c r="F689" s="10">
        <v>13300</v>
      </c>
      <c r="G689" s="10">
        <v>10640</v>
      </c>
      <c r="H689">
        <v>20</v>
      </c>
      <c r="I689" s="51" t="str">
        <f>_xlfn.XLOOKUP(Q3_2025[[#This Row],[Artikelnr]],Artikel_prijzen[Artnr],Artikel_prijzen[Groep],"")</f>
        <v>Elektra</v>
      </c>
      <c r="J689" s="10">
        <f>_xlfn.XLOOKUP(Q3_2025[[#This Row],[Artikelnr]],Artikel_prijzen[Artnr],Artikel_prijzen[Prijs 2025],"")</f>
        <v>106.8625</v>
      </c>
      <c r="K689" t="str">
        <f>IF(Q3_2025[[#This Row],[Artikelprijs]]&lt;&gt;"",IF(Q3_2025[[#This Row],[Stuksprijs]]=Q3_2025[[#This Row],[Artikelprijs]],"Prijs gelijk","Prijs wijkt af"),"")</f>
        <v>Prijs wijkt af</v>
      </c>
      <c r="L689" t="str">
        <f>IF(Q3_2025[[#This Row],[Relatiekorting percentage]]=0,
    "Nvt",
    IF(Q3_2025[[#This Row],[Brutobedrag 2]] &lt; Q3_2025[[#This Row],[Bruto - Rel.korting]],
        "Nee",
        "Ja"))</f>
        <v>Nee</v>
      </c>
      <c r="M689" s="10">
        <f>IF(Q3_2025[[#This Row],[Artikelprijs]]&lt;&gt;"",Q3_2025[[#This Row],[Artikelprijs]],Q3_2025[[#This Row],[Stuksprijs]])</f>
        <v>106.8625</v>
      </c>
      <c r="N689" s="10">
        <f>Q3_2025[[#This Row],[Besteld]]*Q3_2025[[#This Row],[Prijs 2]]</f>
        <v>8121.55</v>
      </c>
      <c r="O689" s="10">
        <f>IF(Q3_2025[[#This Row],[Brutobedrag 2]]&lt;Q3_2025[[#This Row],[Bruto - Rel.korting]],Q3_2025[[#This Row],[Brutobedrag 2]],Q3_2025[[#This Row],[Brutobedrag 2]]*(100-Q3_2025[[#This Row],[Relatiekorting percentage]])/100)</f>
        <v>8121.55</v>
      </c>
      <c r="R689" s="3"/>
      <c r="W689"/>
      <c r="AB689"/>
    </row>
    <row r="690" spans="1:28" x14ac:dyDescent="0.3">
      <c r="A690" t="s">
        <v>763</v>
      </c>
      <c r="B690">
        <v>5020008</v>
      </c>
      <c r="C690" t="s">
        <v>52</v>
      </c>
      <c r="D690">
        <v>49</v>
      </c>
      <c r="E690" s="10">
        <v>32.96</v>
      </c>
      <c r="F690" s="10">
        <v>1615.04</v>
      </c>
      <c r="G690" s="10">
        <v>1211.28</v>
      </c>
      <c r="H690">
        <v>25</v>
      </c>
      <c r="I690" s="51" t="str">
        <f>_xlfn.XLOOKUP(Q3_2025[[#This Row],[Artikelnr]],Artikel_prijzen[Artnr],Artikel_prijzen[Groep],"")</f>
        <v/>
      </c>
      <c r="J690" s="10" t="str">
        <f>_xlfn.XLOOKUP(Q3_2025[[#This Row],[Artikelnr]],Artikel_prijzen[Artnr],Artikel_prijzen[Prijs 2025],"")</f>
        <v/>
      </c>
      <c r="K690" t="str">
        <f>IF(Q3_2025[[#This Row],[Artikelprijs]]&lt;&gt;"",IF(Q3_2025[[#This Row],[Stuksprijs]]=Q3_2025[[#This Row],[Artikelprijs]],"Prijs gelijk","Prijs wijkt af"),"")</f>
        <v/>
      </c>
      <c r="L690" t="str">
        <f>IF(Q3_2025[[#This Row],[Relatiekorting percentage]]=0,
    "Nvt",
    IF(Q3_2025[[#This Row],[Brutobedrag 2]] &lt; Q3_2025[[#This Row],[Bruto - Rel.korting]],
        "Nee",
        "Ja"))</f>
        <v>Ja</v>
      </c>
      <c r="M690" s="10">
        <f>IF(Q3_2025[[#This Row],[Artikelprijs]]&lt;&gt;"",Q3_2025[[#This Row],[Artikelprijs]],Q3_2025[[#This Row],[Stuksprijs]])</f>
        <v>32.96</v>
      </c>
      <c r="N690" s="10">
        <f>Q3_2025[[#This Row],[Besteld]]*Q3_2025[[#This Row],[Prijs 2]]</f>
        <v>1615.04</v>
      </c>
      <c r="O690" s="10">
        <f>IF(Q3_2025[[#This Row],[Brutobedrag 2]]&lt;Q3_2025[[#This Row],[Bruto - Rel.korting]],Q3_2025[[#This Row],[Brutobedrag 2]],Q3_2025[[#This Row],[Brutobedrag 2]]*(100-Q3_2025[[#This Row],[Relatiekorting percentage]])/100)</f>
        <v>1211.28</v>
      </c>
      <c r="R690" s="3"/>
      <c r="W690"/>
      <c r="AB690"/>
    </row>
    <row r="691" spans="1:28" x14ac:dyDescent="0.3">
      <c r="A691" t="s">
        <v>763</v>
      </c>
      <c r="B691">
        <v>5020009</v>
      </c>
      <c r="C691" t="s">
        <v>125</v>
      </c>
      <c r="D691">
        <v>68</v>
      </c>
      <c r="E691" s="10">
        <v>45.32</v>
      </c>
      <c r="F691" s="10">
        <v>3081.76</v>
      </c>
      <c r="G691" s="10">
        <v>2311.3200000000002</v>
      </c>
      <c r="H691">
        <v>25</v>
      </c>
      <c r="I691" s="51" t="str">
        <f>_xlfn.XLOOKUP(Q3_2025[[#This Row],[Artikelnr]],Artikel_prijzen[Artnr],Artikel_prijzen[Groep],"")</f>
        <v/>
      </c>
      <c r="J691" s="10" t="str">
        <f>_xlfn.XLOOKUP(Q3_2025[[#This Row],[Artikelnr]],Artikel_prijzen[Artnr],Artikel_prijzen[Prijs 2025],"")</f>
        <v/>
      </c>
      <c r="K691" t="str">
        <f>IF(Q3_2025[[#This Row],[Artikelprijs]]&lt;&gt;"",IF(Q3_2025[[#This Row],[Stuksprijs]]=Q3_2025[[#This Row],[Artikelprijs]],"Prijs gelijk","Prijs wijkt af"),"")</f>
        <v/>
      </c>
      <c r="L691" t="str">
        <f>IF(Q3_2025[[#This Row],[Relatiekorting percentage]]=0,
    "Nvt",
    IF(Q3_2025[[#This Row],[Brutobedrag 2]] &lt; Q3_2025[[#This Row],[Bruto - Rel.korting]],
        "Nee",
        "Ja"))</f>
        <v>Ja</v>
      </c>
      <c r="M691" s="10">
        <f>IF(Q3_2025[[#This Row],[Artikelprijs]]&lt;&gt;"",Q3_2025[[#This Row],[Artikelprijs]],Q3_2025[[#This Row],[Stuksprijs]])</f>
        <v>45.32</v>
      </c>
      <c r="N691" s="10">
        <f>Q3_2025[[#This Row],[Besteld]]*Q3_2025[[#This Row],[Prijs 2]]</f>
        <v>3081.76</v>
      </c>
      <c r="O691" s="10">
        <f>IF(Q3_2025[[#This Row],[Brutobedrag 2]]&lt;Q3_2025[[#This Row],[Bruto - Rel.korting]],Q3_2025[[#This Row],[Brutobedrag 2]],Q3_2025[[#This Row],[Brutobedrag 2]]*(100-Q3_2025[[#This Row],[Relatiekorting percentage]])/100)</f>
        <v>2311.3200000000002</v>
      </c>
      <c r="R691" s="3"/>
      <c r="W691"/>
      <c r="AB691"/>
    </row>
    <row r="692" spans="1:28" x14ac:dyDescent="0.3">
      <c r="A692" t="s">
        <v>763</v>
      </c>
      <c r="B692">
        <v>5010016</v>
      </c>
      <c r="C692" t="s">
        <v>760</v>
      </c>
      <c r="D692">
        <v>2</v>
      </c>
      <c r="E692" s="10">
        <v>48.93</v>
      </c>
      <c r="F692" s="10">
        <v>97.86</v>
      </c>
      <c r="G692" s="10">
        <v>73.39</v>
      </c>
      <c r="H692">
        <v>25</v>
      </c>
      <c r="I692" s="51" t="str">
        <f>_xlfn.XLOOKUP(Q3_2025[[#This Row],[Artikelnr]],Artikel_prijzen[Artnr],Artikel_prijzen[Groep],"")</f>
        <v/>
      </c>
      <c r="J692" s="10" t="str">
        <f>_xlfn.XLOOKUP(Q3_2025[[#This Row],[Artikelnr]],Artikel_prijzen[Artnr],Artikel_prijzen[Prijs 2025],"")</f>
        <v/>
      </c>
      <c r="K692" t="str">
        <f>IF(Q3_2025[[#This Row],[Artikelprijs]]&lt;&gt;"",IF(Q3_2025[[#This Row],[Stuksprijs]]=Q3_2025[[#This Row],[Artikelprijs]],"Prijs gelijk","Prijs wijkt af"),"")</f>
        <v/>
      </c>
      <c r="L692" t="str">
        <f>IF(Q3_2025[[#This Row],[Relatiekorting percentage]]=0,
    "Nvt",
    IF(Q3_2025[[#This Row],[Brutobedrag 2]] &lt; Q3_2025[[#This Row],[Bruto - Rel.korting]],
        "Nee",
        "Ja"))</f>
        <v>Ja</v>
      </c>
      <c r="M692" s="10">
        <f>IF(Q3_2025[[#This Row],[Artikelprijs]]&lt;&gt;"",Q3_2025[[#This Row],[Artikelprijs]],Q3_2025[[#This Row],[Stuksprijs]])</f>
        <v>48.93</v>
      </c>
      <c r="N692" s="10">
        <f>Q3_2025[[#This Row],[Besteld]]*Q3_2025[[#This Row],[Prijs 2]]</f>
        <v>97.86</v>
      </c>
      <c r="O692" s="10">
        <f>IF(Q3_2025[[#This Row],[Brutobedrag 2]]&lt;Q3_2025[[#This Row],[Bruto - Rel.korting]],Q3_2025[[#This Row],[Brutobedrag 2]],Q3_2025[[#This Row],[Brutobedrag 2]]*(100-Q3_2025[[#This Row],[Relatiekorting percentage]])/100)</f>
        <v>73.394999999999996</v>
      </c>
      <c r="R692" s="3"/>
      <c r="W692"/>
      <c r="AB692"/>
    </row>
    <row r="693" spans="1:28" x14ac:dyDescent="0.3">
      <c r="A693" t="s">
        <v>763</v>
      </c>
      <c r="B693">
        <v>3099008</v>
      </c>
      <c r="C693" t="s">
        <v>775</v>
      </c>
      <c r="D693">
        <v>20</v>
      </c>
      <c r="E693" s="10">
        <v>47.25</v>
      </c>
      <c r="F693" s="10">
        <v>0</v>
      </c>
      <c r="G693" s="10">
        <v>0</v>
      </c>
      <c r="H693">
        <v>0</v>
      </c>
      <c r="I693" s="51" t="str">
        <f>_xlfn.XLOOKUP(Q3_2025[[#This Row],[Artikelnr]],Artikel_prijzen[Artnr],Artikel_prijzen[Groep],"")</f>
        <v/>
      </c>
      <c r="J693" s="10" t="str">
        <f>_xlfn.XLOOKUP(Q3_2025[[#This Row],[Artikelnr]],Artikel_prijzen[Artnr],Artikel_prijzen[Prijs 2025],"")</f>
        <v/>
      </c>
      <c r="K693" t="str">
        <f>IF(Q3_2025[[#This Row],[Artikelprijs]]&lt;&gt;"",IF(Q3_2025[[#This Row],[Stuksprijs]]=Q3_2025[[#This Row],[Artikelprijs]],"Prijs gelijk","Prijs wijkt af"),"")</f>
        <v/>
      </c>
      <c r="L693" t="str">
        <f>IF(Q3_2025[[#This Row],[Relatiekorting percentage]]=0,
    "Nvt",
    IF(Q3_2025[[#This Row],[Brutobedrag 2]] &lt; Q3_2025[[#This Row],[Bruto - Rel.korting]],
        "Nee",
        "Ja"))</f>
        <v>Nvt</v>
      </c>
      <c r="M693" s="10">
        <f>IF(Q3_2025[[#This Row],[Artikelprijs]]&lt;&gt;"",Q3_2025[[#This Row],[Artikelprijs]],Q3_2025[[#This Row],[Stuksprijs]])</f>
        <v>47.25</v>
      </c>
      <c r="N693" s="10">
        <f>Q3_2025[[#This Row],[Besteld]]*Q3_2025[[#This Row],[Prijs 2]]</f>
        <v>945</v>
      </c>
      <c r="O693" s="10">
        <f>IF(Q3_2025[[#This Row],[Brutobedrag 2]]&lt;Q3_2025[[#This Row],[Bruto - Rel.korting]],Q3_2025[[#This Row],[Brutobedrag 2]],Q3_2025[[#This Row],[Brutobedrag 2]]*(100-Q3_2025[[#This Row],[Relatiekorting percentage]])/100)</f>
        <v>945</v>
      </c>
      <c r="R693" s="3"/>
      <c r="W693"/>
      <c r="AB693"/>
    </row>
    <row r="694" spans="1:28" x14ac:dyDescent="0.3">
      <c r="A694" t="s">
        <v>763</v>
      </c>
      <c r="B694">
        <v>3001044</v>
      </c>
      <c r="C694" t="s">
        <v>47</v>
      </c>
      <c r="D694">
        <v>200</v>
      </c>
      <c r="E694" s="10">
        <v>26.83</v>
      </c>
      <c r="F694" s="10">
        <v>0</v>
      </c>
      <c r="G694" s="10">
        <v>0</v>
      </c>
      <c r="H694">
        <v>30</v>
      </c>
      <c r="I694" s="51" t="str">
        <f>_xlfn.XLOOKUP(Q3_2025[[#This Row],[Artikelnr]],Artikel_prijzen[Artnr],Artikel_prijzen[Groep],"")</f>
        <v/>
      </c>
      <c r="J694" s="10" t="str">
        <f>_xlfn.XLOOKUP(Q3_2025[[#This Row],[Artikelnr]],Artikel_prijzen[Artnr],Artikel_prijzen[Prijs 2025],"")</f>
        <v/>
      </c>
      <c r="K694" t="str">
        <f>IF(Q3_2025[[#This Row],[Artikelprijs]]&lt;&gt;"",IF(Q3_2025[[#This Row],[Stuksprijs]]=Q3_2025[[#This Row],[Artikelprijs]],"Prijs gelijk","Prijs wijkt af"),"")</f>
        <v/>
      </c>
      <c r="L694" t="str">
        <f>IF(Q3_2025[[#This Row],[Relatiekorting percentage]]=0,
    "Nvt",
    IF(Q3_2025[[#This Row],[Brutobedrag 2]] &lt; Q3_2025[[#This Row],[Bruto - Rel.korting]],
        "Nee",
        "Ja"))</f>
        <v>Ja</v>
      </c>
      <c r="M694" s="10">
        <f>IF(Q3_2025[[#This Row],[Artikelprijs]]&lt;&gt;"",Q3_2025[[#This Row],[Artikelprijs]],Q3_2025[[#This Row],[Stuksprijs]])</f>
        <v>26.83</v>
      </c>
      <c r="N694" s="10">
        <f>Q3_2025[[#This Row],[Besteld]]*Q3_2025[[#This Row],[Prijs 2]]</f>
        <v>5366</v>
      </c>
      <c r="O694" s="10">
        <f>IF(Q3_2025[[#This Row],[Brutobedrag 2]]&lt;Q3_2025[[#This Row],[Bruto - Rel.korting]],Q3_2025[[#This Row],[Brutobedrag 2]],Q3_2025[[#This Row],[Brutobedrag 2]]*(100-Q3_2025[[#This Row],[Relatiekorting percentage]])/100)</f>
        <v>3756.2</v>
      </c>
      <c r="R694" s="3"/>
      <c r="W694"/>
      <c r="AB694"/>
    </row>
    <row r="695" spans="1:28" x14ac:dyDescent="0.3">
      <c r="A695" t="s">
        <v>763</v>
      </c>
      <c r="B695">
        <v>3001068</v>
      </c>
      <c r="C695" t="s">
        <v>776</v>
      </c>
      <c r="D695">
        <v>4</v>
      </c>
      <c r="E695" s="10">
        <v>6</v>
      </c>
      <c r="F695" s="10">
        <v>0</v>
      </c>
      <c r="G695" s="10">
        <v>0</v>
      </c>
      <c r="H695">
        <v>30</v>
      </c>
      <c r="I695" s="51" t="str">
        <f>_xlfn.XLOOKUP(Q3_2025[[#This Row],[Artikelnr]],Artikel_prijzen[Artnr],Artikel_prijzen[Groep],"")</f>
        <v/>
      </c>
      <c r="J695" s="10" t="str">
        <f>_xlfn.XLOOKUP(Q3_2025[[#This Row],[Artikelnr]],Artikel_prijzen[Artnr],Artikel_prijzen[Prijs 2025],"")</f>
        <v/>
      </c>
      <c r="K695" t="str">
        <f>IF(Q3_2025[[#This Row],[Artikelprijs]]&lt;&gt;"",IF(Q3_2025[[#This Row],[Stuksprijs]]=Q3_2025[[#This Row],[Artikelprijs]],"Prijs gelijk","Prijs wijkt af"),"")</f>
        <v/>
      </c>
      <c r="L695" t="str">
        <f>IF(Q3_2025[[#This Row],[Relatiekorting percentage]]=0,
    "Nvt",
    IF(Q3_2025[[#This Row],[Brutobedrag 2]] &lt; Q3_2025[[#This Row],[Bruto - Rel.korting]],
        "Nee",
        "Ja"))</f>
        <v>Ja</v>
      </c>
      <c r="M695" s="10">
        <f>IF(Q3_2025[[#This Row],[Artikelprijs]]&lt;&gt;"",Q3_2025[[#This Row],[Artikelprijs]],Q3_2025[[#This Row],[Stuksprijs]])</f>
        <v>6</v>
      </c>
      <c r="N695" s="10">
        <f>Q3_2025[[#This Row],[Besteld]]*Q3_2025[[#This Row],[Prijs 2]]</f>
        <v>24</v>
      </c>
      <c r="O695" s="10">
        <f>IF(Q3_2025[[#This Row],[Brutobedrag 2]]&lt;Q3_2025[[#This Row],[Bruto - Rel.korting]],Q3_2025[[#This Row],[Brutobedrag 2]],Q3_2025[[#This Row],[Brutobedrag 2]]*(100-Q3_2025[[#This Row],[Relatiekorting percentage]])/100)</f>
        <v>16.8</v>
      </c>
      <c r="R695" s="3"/>
      <c r="W695"/>
      <c r="AB695"/>
    </row>
    <row r="696" spans="1:28" x14ac:dyDescent="0.3">
      <c r="A696" t="s">
        <v>763</v>
      </c>
      <c r="B696">
        <v>3001019</v>
      </c>
      <c r="C696" t="s">
        <v>777</v>
      </c>
      <c r="D696">
        <v>4</v>
      </c>
      <c r="E696" s="10">
        <v>21</v>
      </c>
      <c r="F696" s="10">
        <v>0</v>
      </c>
      <c r="G696" s="10">
        <v>0</v>
      </c>
      <c r="H696">
        <v>30</v>
      </c>
      <c r="I696" s="51" t="str">
        <f>_xlfn.XLOOKUP(Q3_2025[[#This Row],[Artikelnr]],Artikel_prijzen[Artnr],Artikel_prijzen[Groep],"")</f>
        <v/>
      </c>
      <c r="J696" s="10" t="str">
        <f>_xlfn.XLOOKUP(Q3_2025[[#This Row],[Artikelnr]],Artikel_prijzen[Artnr],Artikel_prijzen[Prijs 2025],"")</f>
        <v/>
      </c>
      <c r="K696" t="str">
        <f>IF(Q3_2025[[#This Row],[Artikelprijs]]&lt;&gt;"",IF(Q3_2025[[#This Row],[Stuksprijs]]=Q3_2025[[#This Row],[Artikelprijs]],"Prijs gelijk","Prijs wijkt af"),"")</f>
        <v/>
      </c>
      <c r="L696" t="str">
        <f>IF(Q3_2025[[#This Row],[Relatiekorting percentage]]=0,
    "Nvt",
    IF(Q3_2025[[#This Row],[Brutobedrag 2]] &lt; Q3_2025[[#This Row],[Bruto - Rel.korting]],
        "Nee",
        "Ja"))</f>
        <v>Ja</v>
      </c>
      <c r="M696" s="10">
        <f>IF(Q3_2025[[#This Row],[Artikelprijs]]&lt;&gt;"",Q3_2025[[#This Row],[Artikelprijs]],Q3_2025[[#This Row],[Stuksprijs]])</f>
        <v>21</v>
      </c>
      <c r="N696" s="10">
        <f>Q3_2025[[#This Row],[Besteld]]*Q3_2025[[#This Row],[Prijs 2]]</f>
        <v>84</v>
      </c>
      <c r="O696" s="10">
        <f>IF(Q3_2025[[#This Row],[Brutobedrag 2]]&lt;Q3_2025[[#This Row],[Bruto - Rel.korting]],Q3_2025[[#This Row],[Brutobedrag 2]],Q3_2025[[#This Row],[Brutobedrag 2]]*(100-Q3_2025[[#This Row],[Relatiekorting percentage]])/100)</f>
        <v>58.8</v>
      </c>
      <c r="R696" s="3"/>
      <c r="W696"/>
      <c r="AB696"/>
    </row>
    <row r="697" spans="1:28" x14ac:dyDescent="0.3">
      <c r="A697" t="s">
        <v>763</v>
      </c>
      <c r="B697">
        <v>3001020</v>
      </c>
      <c r="C697" t="s">
        <v>559</v>
      </c>
      <c r="D697">
        <v>2</v>
      </c>
      <c r="E697" s="10">
        <v>27.3</v>
      </c>
      <c r="F697" s="10">
        <v>0</v>
      </c>
      <c r="G697" s="10">
        <v>0</v>
      </c>
      <c r="H697">
        <v>30</v>
      </c>
      <c r="I697" s="51" t="str">
        <f>_xlfn.XLOOKUP(Q3_2025[[#This Row],[Artikelnr]],Artikel_prijzen[Artnr],Artikel_prijzen[Groep],"")</f>
        <v/>
      </c>
      <c r="J697" s="10" t="str">
        <f>_xlfn.XLOOKUP(Q3_2025[[#This Row],[Artikelnr]],Artikel_prijzen[Artnr],Artikel_prijzen[Prijs 2025],"")</f>
        <v/>
      </c>
      <c r="K697" t="str">
        <f>IF(Q3_2025[[#This Row],[Artikelprijs]]&lt;&gt;"",IF(Q3_2025[[#This Row],[Stuksprijs]]=Q3_2025[[#This Row],[Artikelprijs]],"Prijs gelijk","Prijs wijkt af"),"")</f>
        <v/>
      </c>
      <c r="L697" t="str">
        <f>IF(Q3_2025[[#This Row],[Relatiekorting percentage]]=0,
    "Nvt",
    IF(Q3_2025[[#This Row],[Brutobedrag 2]] &lt; Q3_2025[[#This Row],[Bruto - Rel.korting]],
        "Nee",
        "Ja"))</f>
        <v>Ja</v>
      </c>
      <c r="M697" s="10">
        <f>IF(Q3_2025[[#This Row],[Artikelprijs]]&lt;&gt;"",Q3_2025[[#This Row],[Artikelprijs]],Q3_2025[[#This Row],[Stuksprijs]])</f>
        <v>27.3</v>
      </c>
      <c r="N697" s="10">
        <f>Q3_2025[[#This Row],[Besteld]]*Q3_2025[[#This Row],[Prijs 2]]</f>
        <v>54.6</v>
      </c>
      <c r="O697" s="10">
        <f>IF(Q3_2025[[#This Row],[Brutobedrag 2]]&lt;Q3_2025[[#This Row],[Bruto - Rel.korting]],Q3_2025[[#This Row],[Brutobedrag 2]],Q3_2025[[#This Row],[Brutobedrag 2]]*(100-Q3_2025[[#This Row],[Relatiekorting percentage]])/100)</f>
        <v>38.22</v>
      </c>
      <c r="R697" s="3"/>
      <c r="W697"/>
      <c r="AB697"/>
    </row>
    <row r="698" spans="1:28" x14ac:dyDescent="0.3">
      <c r="A698" t="s">
        <v>763</v>
      </c>
      <c r="B698">
        <v>3002022</v>
      </c>
      <c r="C698" t="s">
        <v>195</v>
      </c>
      <c r="D698">
        <v>18</v>
      </c>
      <c r="E698" s="10">
        <v>76.02</v>
      </c>
      <c r="F698" s="10">
        <v>0</v>
      </c>
      <c r="G698" s="10">
        <v>0</v>
      </c>
      <c r="H698">
        <v>30</v>
      </c>
      <c r="I698" s="51" t="str">
        <f>_xlfn.XLOOKUP(Q3_2025[[#This Row],[Artikelnr]],Artikel_prijzen[Artnr],Artikel_prijzen[Groep],"")</f>
        <v/>
      </c>
      <c r="J698" s="10" t="str">
        <f>_xlfn.XLOOKUP(Q3_2025[[#This Row],[Artikelnr]],Artikel_prijzen[Artnr],Artikel_prijzen[Prijs 2025],"")</f>
        <v/>
      </c>
      <c r="K698" t="str">
        <f>IF(Q3_2025[[#This Row],[Artikelprijs]]&lt;&gt;"",IF(Q3_2025[[#This Row],[Stuksprijs]]=Q3_2025[[#This Row],[Artikelprijs]],"Prijs gelijk","Prijs wijkt af"),"")</f>
        <v/>
      </c>
      <c r="L698" t="str">
        <f>IF(Q3_2025[[#This Row],[Relatiekorting percentage]]=0,
    "Nvt",
    IF(Q3_2025[[#This Row],[Brutobedrag 2]] &lt; Q3_2025[[#This Row],[Bruto - Rel.korting]],
        "Nee",
        "Ja"))</f>
        <v>Ja</v>
      </c>
      <c r="M698" s="10">
        <f>IF(Q3_2025[[#This Row],[Artikelprijs]]&lt;&gt;"",Q3_2025[[#This Row],[Artikelprijs]],Q3_2025[[#This Row],[Stuksprijs]])</f>
        <v>76.02</v>
      </c>
      <c r="N698" s="10">
        <f>Q3_2025[[#This Row],[Besteld]]*Q3_2025[[#This Row],[Prijs 2]]</f>
        <v>1368.36</v>
      </c>
      <c r="O698" s="10">
        <f>IF(Q3_2025[[#This Row],[Brutobedrag 2]]&lt;Q3_2025[[#This Row],[Bruto - Rel.korting]],Q3_2025[[#This Row],[Brutobedrag 2]],Q3_2025[[#This Row],[Brutobedrag 2]]*(100-Q3_2025[[#This Row],[Relatiekorting percentage]])/100)</f>
        <v>957.85199999999998</v>
      </c>
      <c r="R698" s="3"/>
      <c r="W698"/>
      <c r="AB698"/>
    </row>
    <row r="699" spans="1:28" x14ac:dyDescent="0.3">
      <c r="A699" t="s">
        <v>763</v>
      </c>
      <c r="B699">
        <v>5021030</v>
      </c>
      <c r="C699" t="s">
        <v>546</v>
      </c>
      <c r="D699">
        <v>26</v>
      </c>
      <c r="E699" s="10">
        <v>175</v>
      </c>
      <c r="F699" s="10">
        <v>4550</v>
      </c>
      <c r="G699" s="10">
        <v>3640</v>
      </c>
      <c r="H699">
        <v>20</v>
      </c>
      <c r="I699" s="51" t="str">
        <f>_xlfn.XLOOKUP(Q3_2025[[#This Row],[Artikelnr]],Artikel_prijzen[Artnr],Artikel_prijzen[Groep],"")</f>
        <v>Elektra</v>
      </c>
      <c r="J699" s="10">
        <f>_xlfn.XLOOKUP(Q3_2025[[#This Row],[Artikelnr]],Artikel_prijzen[Artnr],Artikel_prijzen[Prijs 2025],"")</f>
        <v>106.8625</v>
      </c>
      <c r="K699" t="str">
        <f>IF(Q3_2025[[#This Row],[Artikelprijs]]&lt;&gt;"",IF(Q3_2025[[#This Row],[Stuksprijs]]=Q3_2025[[#This Row],[Artikelprijs]],"Prijs gelijk","Prijs wijkt af"),"")</f>
        <v>Prijs wijkt af</v>
      </c>
      <c r="L699" t="str">
        <f>IF(Q3_2025[[#This Row],[Relatiekorting percentage]]=0,
    "Nvt",
    IF(Q3_2025[[#This Row],[Brutobedrag 2]] &lt; Q3_2025[[#This Row],[Bruto - Rel.korting]],
        "Nee",
        "Ja"))</f>
        <v>Nee</v>
      </c>
      <c r="M699" s="10">
        <f>IF(Q3_2025[[#This Row],[Artikelprijs]]&lt;&gt;"",Q3_2025[[#This Row],[Artikelprijs]],Q3_2025[[#This Row],[Stuksprijs]])</f>
        <v>106.8625</v>
      </c>
      <c r="N699" s="10">
        <f>Q3_2025[[#This Row],[Besteld]]*Q3_2025[[#This Row],[Prijs 2]]</f>
        <v>2778.4249999999997</v>
      </c>
      <c r="O699" s="10">
        <f>IF(Q3_2025[[#This Row],[Brutobedrag 2]]&lt;Q3_2025[[#This Row],[Bruto - Rel.korting]],Q3_2025[[#This Row],[Brutobedrag 2]],Q3_2025[[#This Row],[Brutobedrag 2]]*(100-Q3_2025[[#This Row],[Relatiekorting percentage]])/100)</f>
        <v>2778.4249999999997</v>
      </c>
      <c r="R699" s="3"/>
      <c r="W699"/>
      <c r="AB699"/>
    </row>
    <row r="700" spans="1:28" x14ac:dyDescent="0.3">
      <c r="A700" t="s">
        <v>763</v>
      </c>
      <c r="B700">
        <v>5020005</v>
      </c>
      <c r="C700" t="s">
        <v>124</v>
      </c>
      <c r="D700">
        <v>6</v>
      </c>
      <c r="E700" s="10">
        <v>18.03</v>
      </c>
      <c r="F700" s="10">
        <v>108.18</v>
      </c>
      <c r="G700" s="10">
        <v>81.13</v>
      </c>
      <c r="H700">
        <v>25</v>
      </c>
      <c r="I700" s="51" t="str">
        <f>_xlfn.XLOOKUP(Q3_2025[[#This Row],[Artikelnr]],Artikel_prijzen[Artnr],Artikel_prijzen[Groep],"")</f>
        <v/>
      </c>
      <c r="J700" s="10" t="str">
        <f>_xlfn.XLOOKUP(Q3_2025[[#This Row],[Artikelnr]],Artikel_prijzen[Artnr],Artikel_prijzen[Prijs 2025],"")</f>
        <v/>
      </c>
      <c r="K700" t="str">
        <f>IF(Q3_2025[[#This Row],[Artikelprijs]]&lt;&gt;"",IF(Q3_2025[[#This Row],[Stuksprijs]]=Q3_2025[[#This Row],[Artikelprijs]],"Prijs gelijk","Prijs wijkt af"),"")</f>
        <v/>
      </c>
      <c r="L700" t="str">
        <f>IF(Q3_2025[[#This Row],[Relatiekorting percentage]]=0,
    "Nvt",
    IF(Q3_2025[[#This Row],[Brutobedrag 2]] &lt; Q3_2025[[#This Row],[Bruto - Rel.korting]],
        "Nee",
        "Ja"))</f>
        <v>Ja</v>
      </c>
      <c r="M700" s="10">
        <f>IF(Q3_2025[[#This Row],[Artikelprijs]]&lt;&gt;"",Q3_2025[[#This Row],[Artikelprijs]],Q3_2025[[#This Row],[Stuksprijs]])</f>
        <v>18.03</v>
      </c>
      <c r="N700" s="10">
        <f>Q3_2025[[#This Row],[Besteld]]*Q3_2025[[#This Row],[Prijs 2]]</f>
        <v>108.18</v>
      </c>
      <c r="O700" s="10">
        <f>IF(Q3_2025[[#This Row],[Brutobedrag 2]]&lt;Q3_2025[[#This Row],[Bruto - Rel.korting]],Q3_2025[[#This Row],[Brutobedrag 2]],Q3_2025[[#This Row],[Brutobedrag 2]]*(100-Q3_2025[[#This Row],[Relatiekorting percentage]])/100)</f>
        <v>81.135000000000005</v>
      </c>
      <c r="R700" s="3"/>
      <c r="W700"/>
      <c r="AB700"/>
    </row>
    <row r="701" spans="1:28" x14ac:dyDescent="0.3">
      <c r="A701" t="s">
        <v>763</v>
      </c>
      <c r="B701">
        <v>5020008</v>
      </c>
      <c r="C701" t="s">
        <v>52</v>
      </c>
      <c r="D701">
        <v>12</v>
      </c>
      <c r="E701" s="10">
        <v>32.96</v>
      </c>
      <c r="F701" s="10">
        <v>395.52</v>
      </c>
      <c r="G701" s="10">
        <v>296.64</v>
      </c>
      <c r="H701">
        <v>25</v>
      </c>
      <c r="I701" s="51" t="str">
        <f>_xlfn.XLOOKUP(Q3_2025[[#This Row],[Artikelnr]],Artikel_prijzen[Artnr],Artikel_prijzen[Groep],"")</f>
        <v/>
      </c>
      <c r="J701" s="10" t="str">
        <f>_xlfn.XLOOKUP(Q3_2025[[#This Row],[Artikelnr]],Artikel_prijzen[Artnr],Artikel_prijzen[Prijs 2025],"")</f>
        <v/>
      </c>
      <c r="K701" t="str">
        <f>IF(Q3_2025[[#This Row],[Artikelprijs]]&lt;&gt;"",IF(Q3_2025[[#This Row],[Stuksprijs]]=Q3_2025[[#This Row],[Artikelprijs]],"Prijs gelijk","Prijs wijkt af"),"")</f>
        <v/>
      </c>
      <c r="L701" t="str">
        <f>IF(Q3_2025[[#This Row],[Relatiekorting percentage]]=0,
    "Nvt",
    IF(Q3_2025[[#This Row],[Brutobedrag 2]] &lt; Q3_2025[[#This Row],[Bruto - Rel.korting]],
        "Nee",
        "Ja"))</f>
        <v>Ja</v>
      </c>
      <c r="M701" s="10">
        <f>IF(Q3_2025[[#This Row],[Artikelprijs]]&lt;&gt;"",Q3_2025[[#This Row],[Artikelprijs]],Q3_2025[[#This Row],[Stuksprijs]])</f>
        <v>32.96</v>
      </c>
      <c r="N701" s="10">
        <f>Q3_2025[[#This Row],[Besteld]]*Q3_2025[[#This Row],[Prijs 2]]</f>
        <v>395.52</v>
      </c>
      <c r="O701" s="10">
        <f>IF(Q3_2025[[#This Row],[Brutobedrag 2]]&lt;Q3_2025[[#This Row],[Bruto - Rel.korting]],Q3_2025[[#This Row],[Brutobedrag 2]],Q3_2025[[#This Row],[Brutobedrag 2]]*(100-Q3_2025[[#This Row],[Relatiekorting percentage]])/100)</f>
        <v>296.64</v>
      </c>
      <c r="R701" s="3"/>
      <c r="W701"/>
      <c r="AB701"/>
    </row>
    <row r="702" spans="1:28" x14ac:dyDescent="0.3">
      <c r="A702" t="s">
        <v>763</v>
      </c>
      <c r="B702">
        <v>5021030</v>
      </c>
      <c r="C702" t="s">
        <v>546</v>
      </c>
      <c r="D702">
        <v>11</v>
      </c>
      <c r="E702" s="10">
        <v>175</v>
      </c>
      <c r="F702" s="10">
        <v>1925</v>
      </c>
      <c r="G702" s="10">
        <v>1540</v>
      </c>
      <c r="H702">
        <v>20</v>
      </c>
      <c r="I702" s="51" t="str">
        <f>_xlfn.XLOOKUP(Q3_2025[[#This Row],[Artikelnr]],Artikel_prijzen[Artnr],Artikel_prijzen[Groep],"")</f>
        <v>Elektra</v>
      </c>
      <c r="J702" s="10">
        <f>_xlfn.XLOOKUP(Q3_2025[[#This Row],[Artikelnr]],Artikel_prijzen[Artnr],Artikel_prijzen[Prijs 2025],"")</f>
        <v>106.8625</v>
      </c>
      <c r="K702" t="str">
        <f>IF(Q3_2025[[#This Row],[Artikelprijs]]&lt;&gt;"",IF(Q3_2025[[#This Row],[Stuksprijs]]=Q3_2025[[#This Row],[Artikelprijs]],"Prijs gelijk","Prijs wijkt af"),"")</f>
        <v>Prijs wijkt af</v>
      </c>
      <c r="L702" t="str">
        <f>IF(Q3_2025[[#This Row],[Relatiekorting percentage]]=0,
    "Nvt",
    IF(Q3_2025[[#This Row],[Brutobedrag 2]] &lt; Q3_2025[[#This Row],[Bruto - Rel.korting]],
        "Nee",
        "Ja"))</f>
        <v>Nee</v>
      </c>
      <c r="M702" s="10">
        <f>IF(Q3_2025[[#This Row],[Artikelprijs]]&lt;&gt;"",Q3_2025[[#This Row],[Artikelprijs]],Q3_2025[[#This Row],[Stuksprijs]])</f>
        <v>106.8625</v>
      </c>
      <c r="N702" s="10">
        <f>Q3_2025[[#This Row],[Besteld]]*Q3_2025[[#This Row],[Prijs 2]]</f>
        <v>1175.4875</v>
      </c>
      <c r="O702" s="10">
        <f>IF(Q3_2025[[#This Row],[Brutobedrag 2]]&lt;Q3_2025[[#This Row],[Bruto - Rel.korting]],Q3_2025[[#This Row],[Brutobedrag 2]],Q3_2025[[#This Row],[Brutobedrag 2]]*(100-Q3_2025[[#This Row],[Relatiekorting percentage]])/100)</f>
        <v>1175.4875</v>
      </c>
      <c r="R702" s="3"/>
      <c r="W702"/>
      <c r="AB702"/>
    </row>
    <row r="703" spans="1:28" x14ac:dyDescent="0.3">
      <c r="A703" t="s">
        <v>763</v>
      </c>
      <c r="B703">
        <v>5020008</v>
      </c>
      <c r="C703" t="s">
        <v>52</v>
      </c>
      <c r="D703">
        <v>9</v>
      </c>
      <c r="E703" s="10">
        <v>32.96</v>
      </c>
      <c r="F703" s="10">
        <v>296.64</v>
      </c>
      <c r="G703" s="10">
        <v>222.48</v>
      </c>
      <c r="H703">
        <v>25</v>
      </c>
      <c r="I703" s="51" t="str">
        <f>_xlfn.XLOOKUP(Q3_2025[[#This Row],[Artikelnr]],Artikel_prijzen[Artnr],Artikel_prijzen[Groep],"")</f>
        <v/>
      </c>
      <c r="J703" s="10" t="str">
        <f>_xlfn.XLOOKUP(Q3_2025[[#This Row],[Artikelnr]],Artikel_prijzen[Artnr],Artikel_prijzen[Prijs 2025],"")</f>
        <v/>
      </c>
      <c r="K703" t="str">
        <f>IF(Q3_2025[[#This Row],[Artikelprijs]]&lt;&gt;"",IF(Q3_2025[[#This Row],[Stuksprijs]]=Q3_2025[[#This Row],[Artikelprijs]],"Prijs gelijk","Prijs wijkt af"),"")</f>
        <v/>
      </c>
      <c r="L703" t="str">
        <f>IF(Q3_2025[[#This Row],[Relatiekorting percentage]]=0,
    "Nvt",
    IF(Q3_2025[[#This Row],[Brutobedrag 2]] &lt; Q3_2025[[#This Row],[Bruto - Rel.korting]],
        "Nee",
        "Ja"))</f>
        <v>Ja</v>
      </c>
      <c r="M703" s="10">
        <f>IF(Q3_2025[[#This Row],[Artikelprijs]]&lt;&gt;"",Q3_2025[[#This Row],[Artikelprijs]],Q3_2025[[#This Row],[Stuksprijs]])</f>
        <v>32.96</v>
      </c>
      <c r="N703" s="10">
        <f>Q3_2025[[#This Row],[Besteld]]*Q3_2025[[#This Row],[Prijs 2]]</f>
        <v>296.64</v>
      </c>
      <c r="O703" s="10">
        <f>IF(Q3_2025[[#This Row],[Brutobedrag 2]]&lt;Q3_2025[[#This Row],[Bruto - Rel.korting]],Q3_2025[[#This Row],[Brutobedrag 2]],Q3_2025[[#This Row],[Brutobedrag 2]]*(100-Q3_2025[[#This Row],[Relatiekorting percentage]])/100)</f>
        <v>222.48</v>
      </c>
      <c r="R703" s="3"/>
      <c r="W703"/>
      <c r="AB703"/>
    </row>
    <row r="704" spans="1:28" x14ac:dyDescent="0.3">
      <c r="A704" t="s">
        <v>763</v>
      </c>
      <c r="B704">
        <v>5020009</v>
      </c>
      <c r="C704" t="s">
        <v>125</v>
      </c>
      <c r="D704">
        <v>4</v>
      </c>
      <c r="E704" s="10">
        <v>45.32</v>
      </c>
      <c r="F704" s="10">
        <v>181.28</v>
      </c>
      <c r="G704" s="10">
        <v>135.96</v>
      </c>
      <c r="H704">
        <v>25</v>
      </c>
      <c r="I704" s="51" t="str">
        <f>_xlfn.XLOOKUP(Q3_2025[[#This Row],[Artikelnr]],Artikel_prijzen[Artnr],Artikel_prijzen[Groep],"")</f>
        <v/>
      </c>
      <c r="J704" s="10" t="str">
        <f>_xlfn.XLOOKUP(Q3_2025[[#This Row],[Artikelnr]],Artikel_prijzen[Artnr],Artikel_prijzen[Prijs 2025],"")</f>
        <v/>
      </c>
      <c r="K704" t="str">
        <f>IF(Q3_2025[[#This Row],[Artikelprijs]]&lt;&gt;"",IF(Q3_2025[[#This Row],[Stuksprijs]]=Q3_2025[[#This Row],[Artikelprijs]],"Prijs gelijk","Prijs wijkt af"),"")</f>
        <v/>
      </c>
      <c r="L704" t="str">
        <f>IF(Q3_2025[[#This Row],[Relatiekorting percentage]]=0,
    "Nvt",
    IF(Q3_2025[[#This Row],[Brutobedrag 2]] &lt; Q3_2025[[#This Row],[Bruto - Rel.korting]],
        "Nee",
        "Ja"))</f>
        <v>Ja</v>
      </c>
      <c r="M704" s="10">
        <f>IF(Q3_2025[[#This Row],[Artikelprijs]]&lt;&gt;"",Q3_2025[[#This Row],[Artikelprijs]],Q3_2025[[#This Row],[Stuksprijs]])</f>
        <v>45.32</v>
      </c>
      <c r="N704" s="10">
        <f>Q3_2025[[#This Row],[Besteld]]*Q3_2025[[#This Row],[Prijs 2]]</f>
        <v>181.28</v>
      </c>
      <c r="O704" s="10">
        <f>IF(Q3_2025[[#This Row],[Brutobedrag 2]]&lt;Q3_2025[[#This Row],[Bruto - Rel.korting]],Q3_2025[[#This Row],[Brutobedrag 2]],Q3_2025[[#This Row],[Brutobedrag 2]]*(100-Q3_2025[[#This Row],[Relatiekorting percentage]])/100)</f>
        <v>135.96</v>
      </c>
      <c r="R704" s="3"/>
      <c r="W704"/>
      <c r="AB704"/>
    </row>
    <row r="705" spans="1:28" x14ac:dyDescent="0.3">
      <c r="A705" t="s">
        <v>763</v>
      </c>
      <c r="B705">
        <v>5022032</v>
      </c>
      <c r="C705" t="s">
        <v>503</v>
      </c>
      <c r="D705">
        <v>1</v>
      </c>
      <c r="E705" s="10">
        <v>690.67</v>
      </c>
      <c r="F705" s="10">
        <v>690.67</v>
      </c>
      <c r="G705" s="10">
        <v>552.54</v>
      </c>
      <c r="H705">
        <v>20</v>
      </c>
      <c r="I705" s="51" t="str">
        <f>_xlfn.XLOOKUP(Q3_2025[[#This Row],[Artikelnr]],Artikel_prijzen[Artnr],Artikel_prijzen[Groep],"")</f>
        <v>Elektra</v>
      </c>
      <c r="J705" s="10">
        <f>_xlfn.XLOOKUP(Q3_2025[[#This Row],[Artikelnr]],Artikel_prijzen[Artnr],Artikel_prijzen[Prijs 2025],"")</f>
        <v>458.35</v>
      </c>
      <c r="K705" t="str">
        <f>IF(Q3_2025[[#This Row],[Artikelprijs]]&lt;&gt;"",IF(Q3_2025[[#This Row],[Stuksprijs]]=Q3_2025[[#This Row],[Artikelprijs]],"Prijs gelijk","Prijs wijkt af"),"")</f>
        <v>Prijs wijkt af</v>
      </c>
      <c r="L705" t="str">
        <f>IF(Q3_2025[[#This Row],[Relatiekorting percentage]]=0,
    "Nvt",
    IF(Q3_2025[[#This Row],[Brutobedrag 2]] &lt; Q3_2025[[#This Row],[Bruto - Rel.korting]],
        "Nee",
        "Ja"))</f>
        <v>Nee</v>
      </c>
      <c r="M705" s="10">
        <f>IF(Q3_2025[[#This Row],[Artikelprijs]]&lt;&gt;"",Q3_2025[[#This Row],[Artikelprijs]],Q3_2025[[#This Row],[Stuksprijs]])</f>
        <v>458.35</v>
      </c>
      <c r="N705" s="10">
        <f>Q3_2025[[#This Row],[Besteld]]*Q3_2025[[#This Row],[Prijs 2]]</f>
        <v>458.35</v>
      </c>
      <c r="O705" s="10">
        <f>IF(Q3_2025[[#This Row],[Brutobedrag 2]]&lt;Q3_2025[[#This Row],[Bruto - Rel.korting]],Q3_2025[[#This Row],[Brutobedrag 2]],Q3_2025[[#This Row],[Brutobedrag 2]]*(100-Q3_2025[[#This Row],[Relatiekorting percentage]])/100)</f>
        <v>458.35</v>
      </c>
      <c r="R705" s="3"/>
      <c r="W705"/>
      <c r="AB705"/>
    </row>
    <row r="706" spans="1:28" x14ac:dyDescent="0.3">
      <c r="A706" t="s">
        <v>763</v>
      </c>
      <c r="B706">
        <v>5020001</v>
      </c>
      <c r="C706" t="s">
        <v>46</v>
      </c>
      <c r="D706">
        <v>6</v>
      </c>
      <c r="E706" s="10">
        <v>29.35</v>
      </c>
      <c r="F706" s="10">
        <v>176.1</v>
      </c>
      <c r="G706" s="10">
        <v>132.07</v>
      </c>
      <c r="H706">
        <v>25</v>
      </c>
      <c r="I706" s="51" t="str">
        <f>_xlfn.XLOOKUP(Q3_2025[[#This Row],[Artikelnr]],Artikel_prijzen[Artnr],Artikel_prijzen[Groep],"")</f>
        <v/>
      </c>
      <c r="J706" s="10" t="str">
        <f>_xlfn.XLOOKUP(Q3_2025[[#This Row],[Artikelnr]],Artikel_prijzen[Artnr],Artikel_prijzen[Prijs 2025],"")</f>
        <v/>
      </c>
      <c r="K706" t="str">
        <f>IF(Q3_2025[[#This Row],[Artikelprijs]]&lt;&gt;"",IF(Q3_2025[[#This Row],[Stuksprijs]]=Q3_2025[[#This Row],[Artikelprijs]],"Prijs gelijk","Prijs wijkt af"),"")</f>
        <v/>
      </c>
      <c r="L706" t="str">
        <f>IF(Q3_2025[[#This Row],[Relatiekorting percentage]]=0,
    "Nvt",
    IF(Q3_2025[[#This Row],[Brutobedrag 2]] &lt; Q3_2025[[#This Row],[Bruto - Rel.korting]],
        "Nee",
        "Ja"))</f>
        <v>Ja</v>
      </c>
      <c r="M706" s="10">
        <f>IF(Q3_2025[[#This Row],[Artikelprijs]]&lt;&gt;"",Q3_2025[[#This Row],[Artikelprijs]],Q3_2025[[#This Row],[Stuksprijs]])</f>
        <v>29.35</v>
      </c>
      <c r="N706" s="10">
        <f>Q3_2025[[#This Row],[Besteld]]*Q3_2025[[#This Row],[Prijs 2]]</f>
        <v>176.10000000000002</v>
      </c>
      <c r="O706" s="10">
        <f>IF(Q3_2025[[#This Row],[Brutobedrag 2]]&lt;Q3_2025[[#This Row],[Bruto - Rel.korting]],Q3_2025[[#This Row],[Brutobedrag 2]],Q3_2025[[#This Row],[Brutobedrag 2]]*(100-Q3_2025[[#This Row],[Relatiekorting percentage]])/100)</f>
        <v>132.07500000000002</v>
      </c>
      <c r="R706" s="3"/>
      <c r="W706"/>
      <c r="AB706"/>
    </row>
    <row r="707" spans="1:28" x14ac:dyDescent="0.3">
      <c r="A707" t="s">
        <v>763</v>
      </c>
      <c r="B707">
        <v>5020001</v>
      </c>
      <c r="C707" t="s">
        <v>46</v>
      </c>
      <c r="D707">
        <v>5</v>
      </c>
      <c r="E707" s="10">
        <v>29.35</v>
      </c>
      <c r="F707" s="10">
        <v>146.75</v>
      </c>
      <c r="G707" s="10">
        <v>110.06</v>
      </c>
      <c r="H707">
        <v>25</v>
      </c>
      <c r="I707" s="51" t="str">
        <f>_xlfn.XLOOKUP(Q3_2025[[#This Row],[Artikelnr]],Artikel_prijzen[Artnr],Artikel_prijzen[Groep],"")</f>
        <v/>
      </c>
      <c r="J707" s="10" t="str">
        <f>_xlfn.XLOOKUP(Q3_2025[[#This Row],[Artikelnr]],Artikel_prijzen[Artnr],Artikel_prijzen[Prijs 2025],"")</f>
        <v/>
      </c>
      <c r="K707" t="str">
        <f>IF(Q3_2025[[#This Row],[Artikelprijs]]&lt;&gt;"",IF(Q3_2025[[#This Row],[Stuksprijs]]=Q3_2025[[#This Row],[Artikelprijs]],"Prijs gelijk","Prijs wijkt af"),"")</f>
        <v/>
      </c>
      <c r="L707" t="str">
        <f>IF(Q3_2025[[#This Row],[Relatiekorting percentage]]=0,
    "Nvt",
    IF(Q3_2025[[#This Row],[Brutobedrag 2]] &lt; Q3_2025[[#This Row],[Bruto - Rel.korting]],
        "Nee",
        "Ja"))</f>
        <v>Ja</v>
      </c>
      <c r="M707" s="10">
        <f>IF(Q3_2025[[#This Row],[Artikelprijs]]&lt;&gt;"",Q3_2025[[#This Row],[Artikelprijs]],Q3_2025[[#This Row],[Stuksprijs]])</f>
        <v>29.35</v>
      </c>
      <c r="N707" s="10">
        <f>Q3_2025[[#This Row],[Besteld]]*Q3_2025[[#This Row],[Prijs 2]]</f>
        <v>146.75</v>
      </c>
      <c r="O707" s="10">
        <f>IF(Q3_2025[[#This Row],[Brutobedrag 2]]&lt;Q3_2025[[#This Row],[Bruto - Rel.korting]],Q3_2025[[#This Row],[Brutobedrag 2]],Q3_2025[[#This Row],[Brutobedrag 2]]*(100-Q3_2025[[#This Row],[Relatiekorting percentage]])/100)</f>
        <v>110.0625</v>
      </c>
      <c r="R707" s="3"/>
      <c r="W707"/>
      <c r="AB707"/>
    </row>
    <row r="708" spans="1:28" x14ac:dyDescent="0.3">
      <c r="A708" t="s">
        <v>763</v>
      </c>
      <c r="B708">
        <v>5020002</v>
      </c>
      <c r="C708" t="s">
        <v>56</v>
      </c>
      <c r="D708">
        <v>15</v>
      </c>
      <c r="E708" s="10">
        <v>39.65</v>
      </c>
      <c r="F708" s="10">
        <v>594.75</v>
      </c>
      <c r="G708" s="10">
        <v>446.06</v>
      </c>
      <c r="H708">
        <v>25</v>
      </c>
      <c r="I708" s="51" t="str">
        <f>_xlfn.XLOOKUP(Q3_2025[[#This Row],[Artikelnr]],Artikel_prijzen[Artnr],Artikel_prijzen[Groep],"")</f>
        <v/>
      </c>
      <c r="J708" s="10" t="str">
        <f>_xlfn.XLOOKUP(Q3_2025[[#This Row],[Artikelnr]],Artikel_prijzen[Artnr],Artikel_prijzen[Prijs 2025],"")</f>
        <v/>
      </c>
      <c r="K708" t="str">
        <f>IF(Q3_2025[[#This Row],[Artikelprijs]]&lt;&gt;"",IF(Q3_2025[[#This Row],[Stuksprijs]]=Q3_2025[[#This Row],[Artikelprijs]],"Prijs gelijk","Prijs wijkt af"),"")</f>
        <v/>
      </c>
      <c r="L708" t="str">
        <f>IF(Q3_2025[[#This Row],[Relatiekorting percentage]]=0,
    "Nvt",
    IF(Q3_2025[[#This Row],[Brutobedrag 2]] &lt; Q3_2025[[#This Row],[Bruto - Rel.korting]],
        "Nee",
        "Ja"))</f>
        <v>Ja</v>
      </c>
      <c r="M708" s="10">
        <f>IF(Q3_2025[[#This Row],[Artikelprijs]]&lt;&gt;"",Q3_2025[[#This Row],[Artikelprijs]],Q3_2025[[#This Row],[Stuksprijs]])</f>
        <v>39.65</v>
      </c>
      <c r="N708" s="10">
        <f>Q3_2025[[#This Row],[Besteld]]*Q3_2025[[#This Row],[Prijs 2]]</f>
        <v>594.75</v>
      </c>
      <c r="O708" s="10">
        <f>IF(Q3_2025[[#This Row],[Brutobedrag 2]]&lt;Q3_2025[[#This Row],[Bruto - Rel.korting]],Q3_2025[[#This Row],[Brutobedrag 2]],Q3_2025[[#This Row],[Brutobedrag 2]]*(100-Q3_2025[[#This Row],[Relatiekorting percentage]])/100)</f>
        <v>446.0625</v>
      </c>
      <c r="R708" s="3"/>
      <c r="W708"/>
      <c r="AB708"/>
    </row>
    <row r="709" spans="1:28" x14ac:dyDescent="0.3">
      <c r="A709" t="s">
        <v>763</v>
      </c>
      <c r="B709">
        <v>5020003</v>
      </c>
      <c r="C709" t="s">
        <v>258</v>
      </c>
      <c r="D709">
        <v>5</v>
      </c>
      <c r="E709" s="10">
        <v>66.95</v>
      </c>
      <c r="F709" s="10">
        <v>334.75</v>
      </c>
      <c r="G709" s="10">
        <v>251.06</v>
      </c>
      <c r="H709">
        <v>25</v>
      </c>
      <c r="I709" s="51" t="str">
        <f>_xlfn.XLOOKUP(Q3_2025[[#This Row],[Artikelnr]],Artikel_prijzen[Artnr],Artikel_prijzen[Groep],"")</f>
        <v/>
      </c>
      <c r="J709" s="10" t="str">
        <f>_xlfn.XLOOKUP(Q3_2025[[#This Row],[Artikelnr]],Artikel_prijzen[Artnr],Artikel_prijzen[Prijs 2025],"")</f>
        <v/>
      </c>
      <c r="K709" t="str">
        <f>IF(Q3_2025[[#This Row],[Artikelprijs]]&lt;&gt;"",IF(Q3_2025[[#This Row],[Stuksprijs]]=Q3_2025[[#This Row],[Artikelprijs]],"Prijs gelijk","Prijs wijkt af"),"")</f>
        <v/>
      </c>
      <c r="L709" t="str">
        <f>IF(Q3_2025[[#This Row],[Relatiekorting percentage]]=0,
    "Nvt",
    IF(Q3_2025[[#This Row],[Brutobedrag 2]] &lt; Q3_2025[[#This Row],[Bruto - Rel.korting]],
        "Nee",
        "Ja"))</f>
        <v>Ja</v>
      </c>
      <c r="M709" s="10">
        <f>IF(Q3_2025[[#This Row],[Artikelprijs]]&lt;&gt;"",Q3_2025[[#This Row],[Artikelprijs]],Q3_2025[[#This Row],[Stuksprijs]])</f>
        <v>66.95</v>
      </c>
      <c r="N709" s="10">
        <f>Q3_2025[[#This Row],[Besteld]]*Q3_2025[[#This Row],[Prijs 2]]</f>
        <v>334.75</v>
      </c>
      <c r="O709" s="10">
        <f>IF(Q3_2025[[#This Row],[Brutobedrag 2]]&lt;Q3_2025[[#This Row],[Bruto - Rel.korting]],Q3_2025[[#This Row],[Brutobedrag 2]],Q3_2025[[#This Row],[Brutobedrag 2]]*(100-Q3_2025[[#This Row],[Relatiekorting percentage]])/100)</f>
        <v>251.0625</v>
      </c>
      <c r="R709" s="3"/>
      <c r="W709"/>
      <c r="AB709"/>
    </row>
    <row r="710" spans="1:28" x14ac:dyDescent="0.3">
      <c r="A710" t="s">
        <v>763</v>
      </c>
      <c r="B710">
        <v>5020001</v>
      </c>
      <c r="C710" t="s">
        <v>46</v>
      </c>
      <c r="D710">
        <v>5</v>
      </c>
      <c r="E710" s="10">
        <v>29.35</v>
      </c>
      <c r="F710" s="10">
        <v>146.75</v>
      </c>
      <c r="G710" s="10">
        <v>110.06</v>
      </c>
      <c r="H710">
        <v>25</v>
      </c>
      <c r="I710" s="51" t="str">
        <f>_xlfn.XLOOKUP(Q3_2025[[#This Row],[Artikelnr]],Artikel_prijzen[Artnr],Artikel_prijzen[Groep],"")</f>
        <v/>
      </c>
      <c r="J710" s="10" t="str">
        <f>_xlfn.XLOOKUP(Q3_2025[[#This Row],[Artikelnr]],Artikel_prijzen[Artnr],Artikel_prijzen[Prijs 2025],"")</f>
        <v/>
      </c>
      <c r="K710" t="str">
        <f>IF(Q3_2025[[#This Row],[Artikelprijs]]&lt;&gt;"",IF(Q3_2025[[#This Row],[Stuksprijs]]=Q3_2025[[#This Row],[Artikelprijs]],"Prijs gelijk","Prijs wijkt af"),"")</f>
        <v/>
      </c>
      <c r="L710" t="str">
        <f>IF(Q3_2025[[#This Row],[Relatiekorting percentage]]=0,
    "Nvt",
    IF(Q3_2025[[#This Row],[Brutobedrag 2]] &lt; Q3_2025[[#This Row],[Bruto - Rel.korting]],
        "Nee",
        "Ja"))</f>
        <v>Ja</v>
      </c>
      <c r="M710" s="10">
        <f>IF(Q3_2025[[#This Row],[Artikelprijs]]&lt;&gt;"",Q3_2025[[#This Row],[Artikelprijs]],Q3_2025[[#This Row],[Stuksprijs]])</f>
        <v>29.35</v>
      </c>
      <c r="N710" s="10">
        <f>Q3_2025[[#This Row],[Besteld]]*Q3_2025[[#This Row],[Prijs 2]]</f>
        <v>146.75</v>
      </c>
      <c r="O710" s="10">
        <f>IF(Q3_2025[[#This Row],[Brutobedrag 2]]&lt;Q3_2025[[#This Row],[Bruto - Rel.korting]],Q3_2025[[#This Row],[Brutobedrag 2]],Q3_2025[[#This Row],[Brutobedrag 2]]*(100-Q3_2025[[#This Row],[Relatiekorting percentage]])/100)</f>
        <v>110.0625</v>
      </c>
      <c r="R710" s="3"/>
      <c r="W710"/>
      <c r="AB710"/>
    </row>
    <row r="711" spans="1:28" x14ac:dyDescent="0.3">
      <c r="A711" t="s">
        <v>763</v>
      </c>
      <c r="B711">
        <v>5020001</v>
      </c>
      <c r="C711" t="s">
        <v>46</v>
      </c>
      <c r="D711">
        <v>3</v>
      </c>
      <c r="E711" s="10">
        <v>29.35</v>
      </c>
      <c r="F711" s="10">
        <v>88.05</v>
      </c>
      <c r="G711" s="10">
        <v>66.040000000000006</v>
      </c>
      <c r="H711">
        <v>25</v>
      </c>
      <c r="I711" s="51" t="str">
        <f>_xlfn.XLOOKUP(Q3_2025[[#This Row],[Artikelnr]],Artikel_prijzen[Artnr],Artikel_prijzen[Groep],"")</f>
        <v/>
      </c>
      <c r="J711" s="10" t="str">
        <f>_xlfn.XLOOKUP(Q3_2025[[#This Row],[Artikelnr]],Artikel_prijzen[Artnr],Artikel_prijzen[Prijs 2025],"")</f>
        <v/>
      </c>
      <c r="K711" t="str">
        <f>IF(Q3_2025[[#This Row],[Artikelprijs]]&lt;&gt;"",IF(Q3_2025[[#This Row],[Stuksprijs]]=Q3_2025[[#This Row],[Artikelprijs]],"Prijs gelijk","Prijs wijkt af"),"")</f>
        <v/>
      </c>
      <c r="L711" t="str">
        <f>IF(Q3_2025[[#This Row],[Relatiekorting percentage]]=0,
    "Nvt",
    IF(Q3_2025[[#This Row],[Brutobedrag 2]] &lt; Q3_2025[[#This Row],[Bruto - Rel.korting]],
        "Nee",
        "Ja"))</f>
        <v>Ja</v>
      </c>
      <c r="M711" s="10">
        <f>IF(Q3_2025[[#This Row],[Artikelprijs]]&lt;&gt;"",Q3_2025[[#This Row],[Artikelprijs]],Q3_2025[[#This Row],[Stuksprijs]])</f>
        <v>29.35</v>
      </c>
      <c r="N711" s="10">
        <f>Q3_2025[[#This Row],[Besteld]]*Q3_2025[[#This Row],[Prijs 2]]</f>
        <v>88.050000000000011</v>
      </c>
      <c r="O711" s="10">
        <f>IF(Q3_2025[[#This Row],[Brutobedrag 2]]&lt;Q3_2025[[#This Row],[Bruto - Rel.korting]],Q3_2025[[#This Row],[Brutobedrag 2]],Q3_2025[[#This Row],[Brutobedrag 2]]*(100-Q3_2025[[#This Row],[Relatiekorting percentage]])/100)</f>
        <v>66.037500000000009</v>
      </c>
      <c r="R711" s="3"/>
      <c r="W711"/>
      <c r="AB711"/>
    </row>
    <row r="712" spans="1:28" x14ac:dyDescent="0.3">
      <c r="A712" t="s">
        <v>763</v>
      </c>
      <c r="B712">
        <v>5020008</v>
      </c>
      <c r="C712" t="s">
        <v>52</v>
      </c>
      <c r="D712">
        <v>4</v>
      </c>
      <c r="E712" s="10">
        <v>32.96</v>
      </c>
      <c r="F712" s="10">
        <v>131.84</v>
      </c>
      <c r="G712" s="10">
        <v>98.88</v>
      </c>
      <c r="H712">
        <v>25</v>
      </c>
      <c r="I712" s="51" t="str">
        <f>_xlfn.XLOOKUP(Q3_2025[[#This Row],[Artikelnr]],Artikel_prijzen[Artnr],Artikel_prijzen[Groep],"")</f>
        <v/>
      </c>
      <c r="J712" s="10" t="str">
        <f>_xlfn.XLOOKUP(Q3_2025[[#This Row],[Artikelnr]],Artikel_prijzen[Artnr],Artikel_prijzen[Prijs 2025],"")</f>
        <v/>
      </c>
      <c r="K712" t="str">
        <f>IF(Q3_2025[[#This Row],[Artikelprijs]]&lt;&gt;"",IF(Q3_2025[[#This Row],[Stuksprijs]]=Q3_2025[[#This Row],[Artikelprijs]],"Prijs gelijk","Prijs wijkt af"),"")</f>
        <v/>
      </c>
      <c r="L712" t="str">
        <f>IF(Q3_2025[[#This Row],[Relatiekorting percentage]]=0,
    "Nvt",
    IF(Q3_2025[[#This Row],[Brutobedrag 2]] &lt; Q3_2025[[#This Row],[Bruto - Rel.korting]],
        "Nee",
        "Ja"))</f>
        <v>Ja</v>
      </c>
      <c r="M712" s="10">
        <f>IF(Q3_2025[[#This Row],[Artikelprijs]]&lt;&gt;"",Q3_2025[[#This Row],[Artikelprijs]],Q3_2025[[#This Row],[Stuksprijs]])</f>
        <v>32.96</v>
      </c>
      <c r="N712" s="10">
        <f>Q3_2025[[#This Row],[Besteld]]*Q3_2025[[#This Row],[Prijs 2]]</f>
        <v>131.84</v>
      </c>
      <c r="O712" s="10">
        <f>IF(Q3_2025[[#This Row],[Brutobedrag 2]]&lt;Q3_2025[[#This Row],[Bruto - Rel.korting]],Q3_2025[[#This Row],[Brutobedrag 2]],Q3_2025[[#This Row],[Brutobedrag 2]]*(100-Q3_2025[[#This Row],[Relatiekorting percentage]])/100)</f>
        <v>98.88</v>
      </c>
      <c r="R712" s="3"/>
      <c r="W712"/>
      <c r="AB712"/>
    </row>
    <row r="713" spans="1:28" x14ac:dyDescent="0.3">
      <c r="A713" t="s">
        <v>763</v>
      </c>
      <c r="B713">
        <v>4001151</v>
      </c>
      <c r="C713" t="s">
        <v>679</v>
      </c>
      <c r="D713">
        <v>3</v>
      </c>
      <c r="E713" s="10">
        <v>0</v>
      </c>
      <c r="F713" s="10">
        <v>0</v>
      </c>
      <c r="G713" s="10">
        <v>0</v>
      </c>
      <c r="H713">
        <v>0</v>
      </c>
      <c r="I713" s="51" t="str">
        <f>_xlfn.XLOOKUP(Q3_2025[[#This Row],[Artikelnr]],Artikel_prijzen[Artnr],Artikel_prijzen[Groep],"")</f>
        <v/>
      </c>
      <c r="J713" s="10" t="str">
        <f>_xlfn.XLOOKUP(Q3_2025[[#This Row],[Artikelnr]],Artikel_prijzen[Artnr],Artikel_prijzen[Prijs 2025],"")</f>
        <v/>
      </c>
      <c r="K713" t="str">
        <f>IF(Q3_2025[[#This Row],[Artikelprijs]]&lt;&gt;"",IF(Q3_2025[[#This Row],[Stuksprijs]]=Q3_2025[[#This Row],[Artikelprijs]],"Prijs gelijk","Prijs wijkt af"),"")</f>
        <v/>
      </c>
      <c r="L713" t="str">
        <f>IF(Q3_2025[[#This Row],[Relatiekorting percentage]]=0,
    "Nvt",
    IF(Q3_2025[[#This Row],[Brutobedrag 2]] &lt; Q3_2025[[#This Row],[Bruto - Rel.korting]],
        "Nee",
        "Ja"))</f>
        <v>Nvt</v>
      </c>
      <c r="M713" s="10">
        <f>IF(Q3_2025[[#This Row],[Artikelprijs]]&lt;&gt;"",Q3_2025[[#This Row],[Artikelprijs]],Q3_2025[[#This Row],[Stuksprijs]])</f>
        <v>0</v>
      </c>
      <c r="N713" s="10">
        <f>Q3_2025[[#This Row],[Besteld]]*Q3_2025[[#This Row],[Prijs 2]]</f>
        <v>0</v>
      </c>
      <c r="O713" s="10">
        <f>IF(Q3_2025[[#This Row],[Brutobedrag 2]]&lt;Q3_2025[[#This Row],[Bruto - Rel.korting]],Q3_2025[[#This Row],[Brutobedrag 2]],Q3_2025[[#This Row],[Brutobedrag 2]]*(100-Q3_2025[[#This Row],[Relatiekorting percentage]])/100)</f>
        <v>0</v>
      </c>
      <c r="R713" s="3"/>
      <c r="W713"/>
      <c r="AB713"/>
    </row>
    <row r="714" spans="1:28" x14ac:dyDescent="0.3">
      <c r="A714" t="s">
        <v>763</v>
      </c>
      <c r="B714">
        <v>4001073</v>
      </c>
      <c r="C714" t="s">
        <v>778</v>
      </c>
      <c r="D714">
        <v>15</v>
      </c>
      <c r="E714" s="10">
        <v>0</v>
      </c>
      <c r="F714" s="10">
        <v>0</v>
      </c>
      <c r="G714" s="10">
        <v>0</v>
      </c>
      <c r="H714">
        <v>0</v>
      </c>
      <c r="I714" s="51" t="str">
        <f>_xlfn.XLOOKUP(Q3_2025[[#This Row],[Artikelnr]],Artikel_prijzen[Artnr],Artikel_prijzen[Groep],"")</f>
        <v/>
      </c>
      <c r="J714" s="10" t="str">
        <f>_xlfn.XLOOKUP(Q3_2025[[#This Row],[Artikelnr]],Artikel_prijzen[Artnr],Artikel_prijzen[Prijs 2025],"")</f>
        <v/>
      </c>
      <c r="K714" t="str">
        <f>IF(Q3_2025[[#This Row],[Artikelprijs]]&lt;&gt;"",IF(Q3_2025[[#This Row],[Stuksprijs]]=Q3_2025[[#This Row],[Artikelprijs]],"Prijs gelijk","Prijs wijkt af"),"")</f>
        <v/>
      </c>
      <c r="L714" t="str">
        <f>IF(Q3_2025[[#This Row],[Relatiekorting percentage]]=0,
    "Nvt",
    IF(Q3_2025[[#This Row],[Brutobedrag 2]] &lt; Q3_2025[[#This Row],[Bruto - Rel.korting]],
        "Nee",
        "Ja"))</f>
        <v>Nvt</v>
      </c>
      <c r="M714" s="10">
        <f>IF(Q3_2025[[#This Row],[Artikelprijs]]&lt;&gt;"",Q3_2025[[#This Row],[Artikelprijs]],Q3_2025[[#This Row],[Stuksprijs]])</f>
        <v>0</v>
      </c>
      <c r="N714" s="10">
        <f>Q3_2025[[#This Row],[Besteld]]*Q3_2025[[#This Row],[Prijs 2]]</f>
        <v>0</v>
      </c>
      <c r="O714" s="10">
        <f>IF(Q3_2025[[#This Row],[Brutobedrag 2]]&lt;Q3_2025[[#This Row],[Bruto - Rel.korting]],Q3_2025[[#This Row],[Brutobedrag 2]],Q3_2025[[#This Row],[Brutobedrag 2]]*(100-Q3_2025[[#This Row],[Relatiekorting percentage]])/100)</f>
        <v>0</v>
      </c>
      <c r="R714" s="3"/>
      <c r="W714"/>
      <c r="AB714"/>
    </row>
    <row r="715" spans="1:28" x14ac:dyDescent="0.3">
      <c r="A715" t="s">
        <v>763</v>
      </c>
      <c r="B715">
        <v>4001150</v>
      </c>
      <c r="C715" t="s">
        <v>768</v>
      </c>
      <c r="D715">
        <v>20</v>
      </c>
      <c r="E715" s="10">
        <v>0</v>
      </c>
      <c r="F715" s="10">
        <v>0</v>
      </c>
      <c r="G715" s="10">
        <v>0</v>
      </c>
      <c r="H715">
        <v>0</v>
      </c>
      <c r="I715" s="51" t="str">
        <f>_xlfn.XLOOKUP(Q3_2025[[#This Row],[Artikelnr]],Artikel_prijzen[Artnr],Artikel_prijzen[Groep],"")</f>
        <v/>
      </c>
      <c r="J715" s="10" t="str">
        <f>_xlfn.XLOOKUP(Q3_2025[[#This Row],[Artikelnr]],Artikel_prijzen[Artnr],Artikel_prijzen[Prijs 2025],"")</f>
        <v/>
      </c>
      <c r="K715" t="str">
        <f>IF(Q3_2025[[#This Row],[Artikelprijs]]&lt;&gt;"",IF(Q3_2025[[#This Row],[Stuksprijs]]=Q3_2025[[#This Row],[Artikelprijs]],"Prijs gelijk","Prijs wijkt af"),"")</f>
        <v/>
      </c>
      <c r="L715" t="str">
        <f>IF(Q3_2025[[#This Row],[Relatiekorting percentage]]=0,
    "Nvt",
    IF(Q3_2025[[#This Row],[Brutobedrag 2]] &lt; Q3_2025[[#This Row],[Bruto - Rel.korting]],
        "Nee",
        "Ja"))</f>
        <v>Nvt</v>
      </c>
      <c r="M715" s="10">
        <f>IF(Q3_2025[[#This Row],[Artikelprijs]]&lt;&gt;"",Q3_2025[[#This Row],[Artikelprijs]],Q3_2025[[#This Row],[Stuksprijs]])</f>
        <v>0</v>
      </c>
      <c r="N715" s="10">
        <f>Q3_2025[[#This Row],[Besteld]]*Q3_2025[[#This Row],[Prijs 2]]</f>
        <v>0</v>
      </c>
      <c r="O715" s="10">
        <f>IF(Q3_2025[[#This Row],[Brutobedrag 2]]&lt;Q3_2025[[#This Row],[Bruto - Rel.korting]],Q3_2025[[#This Row],[Brutobedrag 2]],Q3_2025[[#This Row],[Brutobedrag 2]]*(100-Q3_2025[[#This Row],[Relatiekorting percentage]])/100)</f>
        <v>0</v>
      </c>
      <c r="R715" s="3"/>
      <c r="W715"/>
      <c r="AB715"/>
    </row>
    <row r="716" spans="1:28" x14ac:dyDescent="0.3">
      <c r="A716" t="s">
        <v>763</v>
      </c>
      <c r="B716">
        <v>9805050</v>
      </c>
      <c r="C716" t="s">
        <v>84</v>
      </c>
      <c r="D716">
        <v>13</v>
      </c>
      <c r="E716" s="10">
        <v>23.34</v>
      </c>
      <c r="F716" s="10">
        <v>0</v>
      </c>
      <c r="G716" s="10">
        <v>0</v>
      </c>
      <c r="H716">
        <v>0</v>
      </c>
      <c r="I716" s="51" t="str">
        <f>_xlfn.XLOOKUP(Q3_2025[[#This Row],[Artikelnr]],Artikel_prijzen[Artnr],Artikel_prijzen[Groep],"")</f>
        <v/>
      </c>
      <c r="J716" s="10" t="str">
        <f>_xlfn.XLOOKUP(Q3_2025[[#This Row],[Artikelnr]],Artikel_prijzen[Artnr],Artikel_prijzen[Prijs 2025],"")</f>
        <v/>
      </c>
      <c r="K716" t="str">
        <f>IF(Q3_2025[[#This Row],[Artikelprijs]]&lt;&gt;"",IF(Q3_2025[[#This Row],[Stuksprijs]]=Q3_2025[[#This Row],[Artikelprijs]],"Prijs gelijk","Prijs wijkt af"),"")</f>
        <v/>
      </c>
      <c r="L716" t="str">
        <f>IF(Q3_2025[[#This Row],[Relatiekorting percentage]]=0,
    "Nvt",
    IF(Q3_2025[[#This Row],[Brutobedrag 2]] &lt; Q3_2025[[#This Row],[Bruto - Rel.korting]],
        "Nee",
        "Ja"))</f>
        <v>Nvt</v>
      </c>
      <c r="M716" s="10">
        <f>IF(Q3_2025[[#This Row],[Artikelprijs]]&lt;&gt;"",Q3_2025[[#This Row],[Artikelprijs]],Q3_2025[[#This Row],[Stuksprijs]])</f>
        <v>23.34</v>
      </c>
      <c r="N716" s="10">
        <f>Q3_2025[[#This Row],[Besteld]]*Q3_2025[[#This Row],[Prijs 2]]</f>
        <v>303.42</v>
      </c>
      <c r="O716" s="10">
        <f>IF(Q3_2025[[#This Row],[Brutobedrag 2]]&lt;Q3_2025[[#This Row],[Bruto - Rel.korting]],Q3_2025[[#This Row],[Brutobedrag 2]],Q3_2025[[#This Row],[Brutobedrag 2]]*(100-Q3_2025[[#This Row],[Relatiekorting percentage]])/100)</f>
        <v>303.42</v>
      </c>
      <c r="R716" s="3"/>
      <c r="W716"/>
      <c r="AB716"/>
    </row>
    <row r="717" spans="1:28" x14ac:dyDescent="0.3">
      <c r="A717" t="s">
        <v>763</v>
      </c>
      <c r="B717">
        <v>9805051</v>
      </c>
      <c r="C717" t="s">
        <v>83</v>
      </c>
      <c r="D717">
        <v>13</v>
      </c>
      <c r="E717" s="10">
        <v>23.34</v>
      </c>
      <c r="F717" s="10">
        <v>0</v>
      </c>
      <c r="G717" s="10">
        <v>0</v>
      </c>
      <c r="H717">
        <v>0</v>
      </c>
      <c r="I717" s="51" t="str">
        <f>_xlfn.XLOOKUP(Q3_2025[[#This Row],[Artikelnr]],Artikel_prijzen[Artnr],Artikel_prijzen[Groep],"")</f>
        <v/>
      </c>
      <c r="J717" s="10" t="str">
        <f>_xlfn.XLOOKUP(Q3_2025[[#This Row],[Artikelnr]],Artikel_prijzen[Artnr],Artikel_prijzen[Prijs 2025],"")</f>
        <v/>
      </c>
      <c r="K717" t="str">
        <f>IF(Q3_2025[[#This Row],[Artikelprijs]]&lt;&gt;"",IF(Q3_2025[[#This Row],[Stuksprijs]]=Q3_2025[[#This Row],[Artikelprijs]],"Prijs gelijk","Prijs wijkt af"),"")</f>
        <v/>
      </c>
      <c r="L717" t="str">
        <f>IF(Q3_2025[[#This Row],[Relatiekorting percentage]]=0,
    "Nvt",
    IF(Q3_2025[[#This Row],[Brutobedrag 2]] &lt; Q3_2025[[#This Row],[Bruto - Rel.korting]],
        "Nee",
        "Ja"))</f>
        <v>Nvt</v>
      </c>
      <c r="M717" s="10">
        <f>IF(Q3_2025[[#This Row],[Artikelprijs]]&lt;&gt;"",Q3_2025[[#This Row],[Artikelprijs]],Q3_2025[[#This Row],[Stuksprijs]])</f>
        <v>23.34</v>
      </c>
      <c r="N717" s="10">
        <f>Q3_2025[[#This Row],[Besteld]]*Q3_2025[[#This Row],[Prijs 2]]</f>
        <v>303.42</v>
      </c>
      <c r="O717" s="10">
        <f>IF(Q3_2025[[#This Row],[Brutobedrag 2]]&lt;Q3_2025[[#This Row],[Bruto - Rel.korting]],Q3_2025[[#This Row],[Brutobedrag 2]],Q3_2025[[#This Row],[Brutobedrag 2]]*(100-Q3_2025[[#This Row],[Relatiekorting percentage]])/100)</f>
        <v>303.42</v>
      </c>
      <c r="R717" s="3"/>
      <c r="W717"/>
      <c r="AB717"/>
    </row>
    <row r="718" spans="1:28" x14ac:dyDescent="0.3">
      <c r="A718" t="s">
        <v>763</v>
      </c>
      <c r="B718">
        <v>5030229</v>
      </c>
      <c r="C718" t="s">
        <v>18</v>
      </c>
      <c r="D718">
        <v>9</v>
      </c>
      <c r="E718" s="10">
        <v>303.85000000000002</v>
      </c>
      <c r="F718" s="10">
        <v>2734.65</v>
      </c>
      <c r="G718" s="10">
        <v>1914.25</v>
      </c>
      <c r="H718">
        <v>30</v>
      </c>
      <c r="I718" s="51" t="str">
        <f>_xlfn.XLOOKUP(Q3_2025[[#This Row],[Artikelnr]],Artikel_prijzen[Artnr],Artikel_prijzen[Groep],"")</f>
        <v>Rigging</v>
      </c>
      <c r="J718" s="10">
        <f>_xlfn.XLOOKUP(Q3_2025[[#This Row],[Artikelnr]],Artikel_prijzen[Artnr],Artikel_prijzen[Prijs 2025],"")</f>
        <v>295</v>
      </c>
      <c r="K718" t="str">
        <f>IF(Q3_2025[[#This Row],[Artikelprijs]]&lt;&gt;"",IF(Q3_2025[[#This Row],[Stuksprijs]]=Q3_2025[[#This Row],[Artikelprijs]],"Prijs gelijk","Prijs wijkt af"),"")</f>
        <v>Prijs wijkt af</v>
      </c>
      <c r="L718" t="str">
        <f>IF(Q3_2025[[#This Row],[Relatiekorting percentage]]=0,
    "Nvt",
    IF(Q3_2025[[#This Row],[Brutobedrag 2]] &lt; Q3_2025[[#This Row],[Bruto - Rel.korting]],
        "Nee",
        "Ja"))</f>
        <v>Ja</v>
      </c>
      <c r="M718" s="10">
        <f>IF(Q3_2025[[#This Row],[Artikelprijs]]&lt;&gt;"",Q3_2025[[#This Row],[Artikelprijs]],Q3_2025[[#This Row],[Stuksprijs]])</f>
        <v>295</v>
      </c>
      <c r="N718" s="10">
        <f>Q3_2025[[#This Row],[Besteld]]*Q3_2025[[#This Row],[Prijs 2]]</f>
        <v>2655</v>
      </c>
      <c r="O718" s="10">
        <f>IF(Q3_2025[[#This Row],[Brutobedrag 2]]&lt;Q3_2025[[#This Row],[Bruto - Rel.korting]],Q3_2025[[#This Row],[Brutobedrag 2]],Q3_2025[[#This Row],[Brutobedrag 2]]*(100-Q3_2025[[#This Row],[Relatiekorting percentage]])/100)</f>
        <v>1858.5</v>
      </c>
      <c r="R718" s="3"/>
      <c r="W718"/>
      <c r="AB718"/>
    </row>
    <row r="719" spans="1:28" x14ac:dyDescent="0.3">
      <c r="A719" t="s">
        <v>763</v>
      </c>
      <c r="B719">
        <v>5030234</v>
      </c>
      <c r="C719" t="s">
        <v>155</v>
      </c>
      <c r="D719">
        <v>2</v>
      </c>
      <c r="E719" s="10">
        <v>180.25</v>
      </c>
      <c r="F719" s="10">
        <v>360.5</v>
      </c>
      <c r="G719" s="10">
        <v>252.35</v>
      </c>
      <c r="H719">
        <v>30</v>
      </c>
      <c r="I719" s="51" t="str">
        <f>_xlfn.XLOOKUP(Q3_2025[[#This Row],[Artikelnr]],Artikel_prijzen[Artnr],Artikel_prijzen[Groep],"")</f>
        <v>Rigging</v>
      </c>
      <c r="J719" s="10">
        <f>_xlfn.XLOOKUP(Q3_2025[[#This Row],[Artikelnr]],Artikel_prijzen[Artnr],Artikel_prijzen[Prijs 2025],"")</f>
        <v>175</v>
      </c>
      <c r="K719" t="str">
        <f>IF(Q3_2025[[#This Row],[Artikelprijs]]&lt;&gt;"",IF(Q3_2025[[#This Row],[Stuksprijs]]=Q3_2025[[#This Row],[Artikelprijs]],"Prijs gelijk","Prijs wijkt af"),"")</f>
        <v>Prijs wijkt af</v>
      </c>
      <c r="L719" t="str">
        <f>IF(Q3_2025[[#This Row],[Relatiekorting percentage]]=0,
    "Nvt",
    IF(Q3_2025[[#This Row],[Brutobedrag 2]] &lt; Q3_2025[[#This Row],[Bruto - Rel.korting]],
        "Nee",
        "Ja"))</f>
        <v>Ja</v>
      </c>
      <c r="M719" s="10">
        <f>IF(Q3_2025[[#This Row],[Artikelprijs]]&lt;&gt;"",Q3_2025[[#This Row],[Artikelprijs]],Q3_2025[[#This Row],[Stuksprijs]])</f>
        <v>175</v>
      </c>
      <c r="N719" s="10">
        <f>Q3_2025[[#This Row],[Besteld]]*Q3_2025[[#This Row],[Prijs 2]]</f>
        <v>350</v>
      </c>
      <c r="O719" s="10">
        <f>IF(Q3_2025[[#This Row],[Brutobedrag 2]]&lt;Q3_2025[[#This Row],[Bruto - Rel.korting]],Q3_2025[[#This Row],[Brutobedrag 2]],Q3_2025[[#This Row],[Brutobedrag 2]]*(100-Q3_2025[[#This Row],[Relatiekorting percentage]])/100)</f>
        <v>245</v>
      </c>
      <c r="R719" s="3"/>
      <c r="W719"/>
      <c r="AB719"/>
    </row>
    <row r="720" spans="1:28" x14ac:dyDescent="0.3">
      <c r="A720" t="s">
        <v>763</v>
      </c>
      <c r="B720">
        <v>5031047</v>
      </c>
      <c r="C720" t="s">
        <v>27</v>
      </c>
      <c r="D720">
        <v>2</v>
      </c>
      <c r="E720" s="10">
        <v>35.020000000000003</v>
      </c>
      <c r="F720" s="10">
        <v>70.040000000000006</v>
      </c>
      <c r="G720" s="10">
        <v>49.03</v>
      </c>
      <c r="H720">
        <v>30</v>
      </c>
      <c r="I720" s="51" t="str">
        <f>_xlfn.XLOOKUP(Q3_2025[[#This Row],[Artikelnr]],Artikel_prijzen[Artnr],Artikel_prijzen[Groep],"")</f>
        <v/>
      </c>
      <c r="J720" s="10" t="str">
        <f>_xlfn.XLOOKUP(Q3_2025[[#This Row],[Artikelnr]],Artikel_prijzen[Artnr],Artikel_prijzen[Prijs 2025],"")</f>
        <v/>
      </c>
      <c r="K720" t="str">
        <f>IF(Q3_2025[[#This Row],[Artikelprijs]]&lt;&gt;"",IF(Q3_2025[[#This Row],[Stuksprijs]]=Q3_2025[[#This Row],[Artikelprijs]],"Prijs gelijk","Prijs wijkt af"),"")</f>
        <v/>
      </c>
      <c r="L720" t="str">
        <f>IF(Q3_2025[[#This Row],[Relatiekorting percentage]]=0,
    "Nvt",
    IF(Q3_2025[[#This Row],[Brutobedrag 2]] &lt; Q3_2025[[#This Row],[Bruto - Rel.korting]],
        "Nee",
        "Ja"))</f>
        <v>Ja</v>
      </c>
      <c r="M720" s="10">
        <f>IF(Q3_2025[[#This Row],[Artikelprijs]]&lt;&gt;"",Q3_2025[[#This Row],[Artikelprijs]],Q3_2025[[#This Row],[Stuksprijs]])</f>
        <v>35.020000000000003</v>
      </c>
      <c r="N720" s="10">
        <f>Q3_2025[[#This Row],[Besteld]]*Q3_2025[[#This Row],[Prijs 2]]</f>
        <v>70.040000000000006</v>
      </c>
      <c r="O720" s="10">
        <f>IF(Q3_2025[[#This Row],[Brutobedrag 2]]&lt;Q3_2025[[#This Row],[Bruto - Rel.korting]],Q3_2025[[#This Row],[Brutobedrag 2]],Q3_2025[[#This Row],[Brutobedrag 2]]*(100-Q3_2025[[#This Row],[Relatiekorting percentage]])/100)</f>
        <v>49.027999999999999</v>
      </c>
      <c r="R720" s="3"/>
      <c r="W720"/>
      <c r="AB720"/>
    </row>
    <row r="721" spans="1:28" x14ac:dyDescent="0.3">
      <c r="A721" t="s">
        <v>763</v>
      </c>
      <c r="B721">
        <v>5031049</v>
      </c>
      <c r="C721" t="s">
        <v>14</v>
      </c>
      <c r="D721">
        <v>2</v>
      </c>
      <c r="E721" s="10">
        <v>35.020000000000003</v>
      </c>
      <c r="F721" s="10">
        <v>70.040000000000006</v>
      </c>
      <c r="G721" s="10">
        <v>49.03</v>
      </c>
      <c r="H721">
        <v>30</v>
      </c>
      <c r="I721" s="51" t="str">
        <f>_xlfn.XLOOKUP(Q3_2025[[#This Row],[Artikelnr]],Artikel_prijzen[Artnr],Artikel_prijzen[Groep],"")</f>
        <v/>
      </c>
      <c r="J721" s="10" t="str">
        <f>_xlfn.XLOOKUP(Q3_2025[[#This Row],[Artikelnr]],Artikel_prijzen[Artnr],Artikel_prijzen[Prijs 2025],"")</f>
        <v/>
      </c>
      <c r="K721" t="str">
        <f>IF(Q3_2025[[#This Row],[Artikelprijs]]&lt;&gt;"",IF(Q3_2025[[#This Row],[Stuksprijs]]=Q3_2025[[#This Row],[Artikelprijs]],"Prijs gelijk","Prijs wijkt af"),"")</f>
        <v/>
      </c>
      <c r="L721" t="str">
        <f>IF(Q3_2025[[#This Row],[Relatiekorting percentage]]=0,
    "Nvt",
    IF(Q3_2025[[#This Row],[Brutobedrag 2]] &lt; Q3_2025[[#This Row],[Bruto - Rel.korting]],
        "Nee",
        "Ja"))</f>
        <v>Ja</v>
      </c>
      <c r="M721" s="10">
        <f>IF(Q3_2025[[#This Row],[Artikelprijs]]&lt;&gt;"",Q3_2025[[#This Row],[Artikelprijs]],Q3_2025[[#This Row],[Stuksprijs]])</f>
        <v>35.020000000000003</v>
      </c>
      <c r="N721" s="10">
        <f>Q3_2025[[#This Row],[Besteld]]*Q3_2025[[#This Row],[Prijs 2]]</f>
        <v>70.040000000000006</v>
      </c>
      <c r="O721" s="10">
        <f>IF(Q3_2025[[#This Row],[Brutobedrag 2]]&lt;Q3_2025[[#This Row],[Bruto - Rel.korting]],Q3_2025[[#This Row],[Brutobedrag 2]],Q3_2025[[#This Row],[Brutobedrag 2]]*(100-Q3_2025[[#This Row],[Relatiekorting percentage]])/100)</f>
        <v>49.027999999999999</v>
      </c>
      <c r="R721" s="3"/>
      <c r="W721"/>
      <c r="AB721"/>
    </row>
    <row r="722" spans="1:28" x14ac:dyDescent="0.3">
      <c r="A722" t="s">
        <v>763</v>
      </c>
      <c r="B722">
        <v>5031052</v>
      </c>
      <c r="C722" t="s">
        <v>12</v>
      </c>
      <c r="D722">
        <v>9</v>
      </c>
      <c r="E722" s="10">
        <v>88.07</v>
      </c>
      <c r="F722" s="10">
        <v>792.63</v>
      </c>
      <c r="G722" s="10">
        <v>554.84</v>
      </c>
      <c r="H722">
        <v>30</v>
      </c>
      <c r="I722" s="51" t="str">
        <f>_xlfn.XLOOKUP(Q3_2025[[#This Row],[Artikelnr]],Artikel_prijzen[Artnr],Artikel_prijzen[Groep],"")</f>
        <v/>
      </c>
      <c r="J722" s="10" t="str">
        <f>_xlfn.XLOOKUP(Q3_2025[[#This Row],[Artikelnr]],Artikel_prijzen[Artnr],Artikel_prijzen[Prijs 2025],"")</f>
        <v/>
      </c>
      <c r="K722" t="str">
        <f>IF(Q3_2025[[#This Row],[Artikelprijs]]&lt;&gt;"",IF(Q3_2025[[#This Row],[Stuksprijs]]=Q3_2025[[#This Row],[Artikelprijs]],"Prijs gelijk","Prijs wijkt af"),"")</f>
        <v/>
      </c>
      <c r="L722" t="str">
        <f>IF(Q3_2025[[#This Row],[Relatiekorting percentage]]=0,
    "Nvt",
    IF(Q3_2025[[#This Row],[Brutobedrag 2]] &lt; Q3_2025[[#This Row],[Bruto - Rel.korting]],
        "Nee",
        "Ja"))</f>
        <v>Ja</v>
      </c>
      <c r="M722" s="10">
        <f>IF(Q3_2025[[#This Row],[Artikelprijs]]&lt;&gt;"",Q3_2025[[#This Row],[Artikelprijs]],Q3_2025[[#This Row],[Stuksprijs]])</f>
        <v>88.07</v>
      </c>
      <c r="N722" s="10">
        <f>Q3_2025[[#This Row],[Besteld]]*Q3_2025[[#This Row],[Prijs 2]]</f>
        <v>792.62999999999988</v>
      </c>
      <c r="O722" s="10">
        <f>IF(Q3_2025[[#This Row],[Brutobedrag 2]]&lt;Q3_2025[[#This Row],[Bruto - Rel.korting]],Q3_2025[[#This Row],[Brutobedrag 2]],Q3_2025[[#This Row],[Brutobedrag 2]]*(100-Q3_2025[[#This Row],[Relatiekorting percentage]])/100)</f>
        <v>554.84099999999989</v>
      </c>
      <c r="R722" s="3"/>
      <c r="W722"/>
      <c r="AB722"/>
    </row>
    <row r="723" spans="1:28" x14ac:dyDescent="0.3">
      <c r="A723" t="s">
        <v>763</v>
      </c>
      <c r="B723">
        <v>5031053</v>
      </c>
      <c r="C723" t="s">
        <v>10</v>
      </c>
      <c r="D723">
        <v>14</v>
      </c>
      <c r="E723" s="10">
        <v>113.3</v>
      </c>
      <c r="F723" s="10">
        <v>1586.2</v>
      </c>
      <c r="G723" s="10">
        <v>1110.3399999999999</v>
      </c>
      <c r="H723">
        <v>30</v>
      </c>
      <c r="I723" s="51" t="str">
        <f>_xlfn.XLOOKUP(Q3_2025[[#This Row],[Artikelnr]],Artikel_prijzen[Artnr],Artikel_prijzen[Groep],"")</f>
        <v/>
      </c>
      <c r="J723" s="10" t="str">
        <f>_xlfn.XLOOKUP(Q3_2025[[#This Row],[Artikelnr]],Artikel_prijzen[Artnr],Artikel_prijzen[Prijs 2025],"")</f>
        <v/>
      </c>
      <c r="K723" t="str">
        <f>IF(Q3_2025[[#This Row],[Artikelprijs]]&lt;&gt;"",IF(Q3_2025[[#This Row],[Stuksprijs]]=Q3_2025[[#This Row],[Artikelprijs]],"Prijs gelijk","Prijs wijkt af"),"")</f>
        <v/>
      </c>
      <c r="L723" t="str">
        <f>IF(Q3_2025[[#This Row],[Relatiekorting percentage]]=0,
    "Nvt",
    IF(Q3_2025[[#This Row],[Brutobedrag 2]] &lt; Q3_2025[[#This Row],[Bruto - Rel.korting]],
        "Nee",
        "Ja"))</f>
        <v>Ja</v>
      </c>
      <c r="M723" s="10">
        <f>IF(Q3_2025[[#This Row],[Artikelprijs]]&lt;&gt;"",Q3_2025[[#This Row],[Artikelprijs]],Q3_2025[[#This Row],[Stuksprijs]])</f>
        <v>113.3</v>
      </c>
      <c r="N723" s="10">
        <f>Q3_2025[[#This Row],[Besteld]]*Q3_2025[[#This Row],[Prijs 2]]</f>
        <v>1586.2</v>
      </c>
      <c r="O723" s="10">
        <f>IF(Q3_2025[[#This Row],[Brutobedrag 2]]&lt;Q3_2025[[#This Row],[Bruto - Rel.korting]],Q3_2025[[#This Row],[Brutobedrag 2]],Q3_2025[[#This Row],[Brutobedrag 2]]*(100-Q3_2025[[#This Row],[Relatiekorting percentage]])/100)</f>
        <v>1110.3399999999999</v>
      </c>
      <c r="R723" s="3"/>
      <c r="W723"/>
      <c r="AB723"/>
    </row>
    <row r="724" spans="1:28" x14ac:dyDescent="0.3">
      <c r="A724" t="s">
        <v>763</v>
      </c>
      <c r="B724">
        <v>5031056</v>
      </c>
      <c r="C724" t="s">
        <v>15</v>
      </c>
      <c r="D724">
        <v>4</v>
      </c>
      <c r="E724" s="10">
        <v>69.78</v>
      </c>
      <c r="F724" s="10">
        <v>279.12</v>
      </c>
      <c r="G724" s="10">
        <v>195.38</v>
      </c>
      <c r="H724">
        <v>30</v>
      </c>
      <c r="I724" s="51" t="str">
        <f>_xlfn.XLOOKUP(Q3_2025[[#This Row],[Artikelnr]],Artikel_prijzen[Artnr],Artikel_prijzen[Groep],"")</f>
        <v/>
      </c>
      <c r="J724" s="10" t="str">
        <f>_xlfn.XLOOKUP(Q3_2025[[#This Row],[Artikelnr]],Artikel_prijzen[Artnr],Artikel_prijzen[Prijs 2025],"")</f>
        <v/>
      </c>
      <c r="K724" t="str">
        <f>IF(Q3_2025[[#This Row],[Artikelprijs]]&lt;&gt;"",IF(Q3_2025[[#This Row],[Stuksprijs]]=Q3_2025[[#This Row],[Artikelprijs]],"Prijs gelijk","Prijs wijkt af"),"")</f>
        <v/>
      </c>
      <c r="L724" t="str">
        <f>IF(Q3_2025[[#This Row],[Relatiekorting percentage]]=0,
    "Nvt",
    IF(Q3_2025[[#This Row],[Brutobedrag 2]] &lt; Q3_2025[[#This Row],[Bruto - Rel.korting]],
        "Nee",
        "Ja"))</f>
        <v>Ja</v>
      </c>
      <c r="M724" s="10">
        <f>IF(Q3_2025[[#This Row],[Artikelprijs]]&lt;&gt;"",Q3_2025[[#This Row],[Artikelprijs]],Q3_2025[[#This Row],[Stuksprijs]])</f>
        <v>69.78</v>
      </c>
      <c r="N724" s="10">
        <f>Q3_2025[[#This Row],[Besteld]]*Q3_2025[[#This Row],[Prijs 2]]</f>
        <v>279.12</v>
      </c>
      <c r="O724" s="10">
        <f>IF(Q3_2025[[#This Row],[Brutobedrag 2]]&lt;Q3_2025[[#This Row],[Bruto - Rel.korting]],Q3_2025[[#This Row],[Brutobedrag 2]],Q3_2025[[#This Row],[Brutobedrag 2]]*(100-Q3_2025[[#This Row],[Relatiekorting percentage]])/100)</f>
        <v>195.38400000000001</v>
      </c>
      <c r="R724" s="3"/>
      <c r="W724"/>
      <c r="AB724"/>
    </row>
    <row r="725" spans="1:28" x14ac:dyDescent="0.3">
      <c r="A725" t="s">
        <v>763</v>
      </c>
      <c r="B725">
        <v>5031059</v>
      </c>
      <c r="C725" t="s">
        <v>17</v>
      </c>
      <c r="D725">
        <v>2</v>
      </c>
      <c r="E725" s="10">
        <v>69.78</v>
      </c>
      <c r="F725" s="10">
        <v>139.56</v>
      </c>
      <c r="G725" s="10">
        <v>97.69</v>
      </c>
      <c r="H725">
        <v>30</v>
      </c>
      <c r="I725" s="51" t="str">
        <f>_xlfn.XLOOKUP(Q3_2025[[#This Row],[Artikelnr]],Artikel_prijzen[Artnr],Artikel_prijzen[Groep],"")</f>
        <v/>
      </c>
      <c r="J725" s="10" t="str">
        <f>_xlfn.XLOOKUP(Q3_2025[[#This Row],[Artikelnr]],Artikel_prijzen[Artnr],Artikel_prijzen[Prijs 2025],"")</f>
        <v/>
      </c>
      <c r="K725" t="str">
        <f>IF(Q3_2025[[#This Row],[Artikelprijs]]&lt;&gt;"",IF(Q3_2025[[#This Row],[Stuksprijs]]=Q3_2025[[#This Row],[Artikelprijs]],"Prijs gelijk","Prijs wijkt af"),"")</f>
        <v/>
      </c>
      <c r="L725" t="str">
        <f>IF(Q3_2025[[#This Row],[Relatiekorting percentage]]=0,
    "Nvt",
    IF(Q3_2025[[#This Row],[Brutobedrag 2]] &lt; Q3_2025[[#This Row],[Bruto - Rel.korting]],
        "Nee",
        "Ja"))</f>
        <v>Ja</v>
      </c>
      <c r="M725" s="10">
        <f>IF(Q3_2025[[#This Row],[Artikelprijs]]&lt;&gt;"",Q3_2025[[#This Row],[Artikelprijs]],Q3_2025[[#This Row],[Stuksprijs]])</f>
        <v>69.78</v>
      </c>
      <c r="N725" s="10">
        <f>Q3_2025[[#This Row],[Besteld]]*Q3_2025[[#This Row],[Prijs 2]]</f>
        <v>139.56</v>
      </c>
      <c r="O725" s="10">
        <f>IF(Q3_2025[[#This Row],[Brutobedrag 2]]&lt;Q3_2025[[#This Row],[Bruto - Rel.korting]],Q3_2025[[#This Row],[Brutobedrag 2]],Q3_2025[[#This Row],[Brutobedrag 2]]*(100-Q3_2025[[#This Row],[Relatiekorting percentage]])/100)</f>
        <v>97.692000000000007</v>
      </c>
      <c r="R725" s="3"/>
      <c r="W725"/>
      <c r="AB725"/>
    </row>
    <row r="726" spans="1:28" x14ac:dyDescent="0.3">
      <c r="A726" t="s">
        <v>763</v>
      </c>
      <c r="B726">
        <v>2098001</v>
      </c>
      <c r="C726" t="s">
        <v>779</v>
      </c>
      <c r="D726">
        <v>6</v>
      </c>
      <c r="E726" s="10">
        <v>66.400000000000006</v>
      </c>
      <c r="F726" s="10">
        <v>398.4</v>
      </c>
      <c r="G726" s="10">
        <v>298.8</v>
      </c>
      <c r="H726">
        <v>25</v>
      </c>
      <c r="I726" s="51" t="str">
        <f>_xlfn.XLOOKUP(Q3_2025[[#This Row],[Artikelnr]],Artikel_prijzen[Artnr],Artikel_prijzen[Groep],"")</f>
        <v/>
      </c>
      <c r="J726" s="10" t="str">
        <f>_xlfn.XLOOKUP(Q3_2025[[#This Row],[Artikelnr]],Artikel_prijzen[Artnr],Artikel_prijzen[Prijs 2025],"")</f>
        <v/>
      </c>
      <c r="K726" t="str">
        <f>IF(Q3_2025[[#This Row],[Artikelprijs]]&lt;&gt;"",IF(Q3_2025[[#This Row],[Stuksprijs]]=Q3_2025[[#This Row],[Artikelprijs]],"Prijs gelijk","Prijs wijkt af"),"")</f>
        <v/>
      </c>
      <c r="L726" t="str">
        <f>IF(Q3_2025[[#This Row],[Relatiekorting percentage]]=0,
    "Nvt",
    IF(Q3_2025[[#This Row],[Brutobedrag 2]] &lt; Q3_2025[[#This Row],[Bruto - Rel.korting]],
        "Nee",
        "Ja"))</f>
        <v>Ja</v>
      </c>
      <c r="M726" s="10">
        <f>IF(Q3_2025[[#This Row],[Artikelprijs]]&lt;&gt;"",Q3_2025[[#This Row],[Artikelprijs]],Q3_2025[[#This Row],[Stuksprijs]])</f>
        <v>66.400000000000006</v>
      </c>
      <c r="N726" s="10">
        <f>Q3_2025[[#This Row],[Besteld]]*Q3_2025[[#This Row],[Prijs 2]]</f>
        <v>398.40000000000003</v>
      </c>
      <c r="O726" s="10">
        <f>IF(Q3_2025[[#This Row],[Brutobedrag 2]]&lt;Q3_2025[[#This Row],[Bruto - Rel.korting]],Q3_2025[[#This Row],[Brutobedrag 2]],Q3_2025[[#This Row],[Brutobedrag 2]]*(100-Q3_2025[[#This Row],[Relatiekorting percentage]])/100)</f>
        <v>298.8</v>
      </c>
      <c r="R726" s="3"/>
      <c r="W726"/>
      <c r="AB726"/>
    </row>
    <row r="727" spans="1:28" x14ac:dyDescent="0.3">
      <c r="A727" t="s">
        <v>763</v>
      </c>
      <c r="B727">
        <v>1007051</v>
      </c>
      <c r="C727" t="s">
        <v>54</v>
      </c>
      <c r="D727">
        <v>13</v>
      </c>
      <c r="E727" s="10">
        <v>88.57</v>
      </c>
      <c r="F727" s="10">
        <v>1151.4100000000001</v>
      </c>
      <c r="G727" s="10">
        <v>863.56</v>
      </c>
      <c r="H727">
        <v>25</v>
      </c>
      <c r="I727" s="51" t="str">
        <f>_xlfn.XLOOKUP(Q3_2025[[#This Row],[Artikelnr]],Artikel_prijzen[Artnr],Artikel_prijzen[Groep],"")</f>
        <v/>
      </c>
      <c r="J727" s="10" t="str">
        <f>_xlfn.XLOOKUP(Q3_2025[[#This Row],[Artikelnr]],Artikel_prijzen[Artnr],Artikel_prijzen[Prijs 2025],"")</f>
        <v/>
      </c>
      <c r="K727" t="str">
        <f>IF(Q3_2025[[#This Row],[Artikelprijs]]&lt;&gt;"",IF(Q3_2025[[#This Row],[Stuksprijs]]=Q3_2025[[#This Row],[Artikelprijs]],"Prijs gelijk","Prijs wijkt af"),"")</f>
        <v/>
      </c>
      <c r="L727" t="str">
        <f>IF(Q3_2025[[#This Row],[Relatiekorting percentage]]=0,
    "Nvt",
    IF(Q3_2025[[#This Row],[Brutobedrag 2]] &lt; Q3_2025[[#This Row],[Bruto - Rel.korting]],
        "Nee",
        "Ja"))</f>
        <v>Ja</v>
      </c>
      <c r="M727" s="10">
        <f>IF(Q3_2025[[#This Row],[Artikelprijs]]&lt;&gt;"",Q3_2025[[#This Row],[Artikelprijs]],Q3_2025[[#This Row],[Stuksprijs]])</f>
        <v>88.57</v>
      </c>
      <c r="N727" s="10">
        <f>Q3_2025[[#This Row],[Besteld]]*Q3_2025[[#This Row],[Prijs 2]]</f>
        <v>1151.4099999999999</v>
      </c>
      <c r="O727" s="10">
        <f>IF(Q3_2025[[#This Row],[Brutobedrag 2]]&lt;Q3_2025[[#This Row],[Bruto - Rel.korting]],Q3_2025[[#This Row],[Brutobedrag 2]],Q3_2025[[#This Row],[Brutobedrag 2]]*(100-Q3_2025[[#This Row],[Relatiekorting percentage]])/100)</f>
        <v>863.55749999999989</v>
      </c>
      <c r="R727" s="3"/>
      <c r="W727"/>
      <c r="AB727"/>
    </row>
    <row r="728" spans="1:28" x14ac:dyDescent="0.3">
      <c r="A728" t="s">
        <v>763</v>
      </c>
      <c r="B728">
        <v>1007050</v>
      </c>
      <c r="C728" t="s">
        <v>567</v>
      </c>
      <c r="D728">
        <v>13</v>
      </c>
      <c r="E728" s="10">
        <v>0</v>
      </c>
      <c r="F728" s="10">
        <v>0</v>
      </c>
      <c r="G728" s="10">
        <v>0</v>
      </c>
      <c r="H728">
        <v>0</v>
      </c>
      <c r="I728" s="51" t="str">
        <f>_xlfn.XLOOKUP(Q3_2025[[#This Row],[Artikelnr]],Artikel_prijzen[Artnr],Artikel_prijzen[Groep],"")</f>
        <v/>
      </c>
      <c r="J728" s="10" t="str">
        <f>_xlfn.XLOOKUP(Q3_2025[[#This Row],[Artikelnr]],Artikel_prijzen[Artnr],Artikel_prijzen[Prijs 2025],"")</f>
        <v/>
      </c>
      <c r="K728" t="str">
        <f>IF(Q3_2025[[#This Row],[Artikelprijs]]&lt;&gt;"",IF(Q3_2025[[#This Row],[Stuksprijs]]=Q3_2025[[#This Row],[Artikelprijs]],"Prijs gelijk","Prijs wijkt af"),"")</f>
        <v/>
      </c>
      <c r="L728" t="str">
        <f>IF(Q3_2025[[#This Row],[Relatiekorting percentage]]=0,
    "Nvt",
    IF(Q3_2025[[#This Row],[Brutobedrag 2]] &lt; Q3_2025[[#This Row],[Bruto - Rel.korting]],
        "Nee",
        "Ja"))</f>
        <v>Nvt</v>
      </c>
      <c r="M728" s="10">
        <f>IF(Q3_2025[[#This Row],[Artikelprijs]]&lt;&gt;"",Q3_2025[[#This Row],[Artikelprijs]],Q3_2025[[#This Row],[Stuksprijs]])</f>
        <v>0</v>
      </c>
      <c r="N728" s="10">
        <f>Q3_2025[[#This Row],[Besteld]]*Q3_2025[[#This Row],[Prijs 2]]</f>
        <v>0</v>
      </c>
      <c r="O728" s="10">
        <f>IF(Q3_2025[[#This Row],[Brutobedrag 2]]&lt;Q3_2025[[#This Row],[Bruto - Rel.korting]],Q3_2025[[#This Row],[Brutobedrag 2]],Q3_2025[[#This Row],[Brutobedrag 2]]*(100-Q3_2025[[#This Row],[Relatiekorting percentage]])/100)</f>
        <v>0</v>
      </c>
      <c r="R728" s="3"/>
      <c r="W728"/>
      <c r="AB728"/>
    </row>
    <row r="729" spans="1:28" x14ac:dyDescent="0.3">
      <c r="A729" t="s">
        <v>763</v>
      </c>
      <c r="B729">
        <v>1007051</v>
      </c>
      <c r="C729" t="s">
        <v>54</v>
      </c>
      <c r="D729">
        <v>3</v>
      </c>
      <c r="E729" s="10">
        <v>88.57</v>
      </c>
      <c r="F729" s="10">
        <v>265.70999999999998</v>
      </c>
      <c r="G729" s="10">
        <v>199.28</v>
      </c>
      <c r="H729">
        <v>25</v>
      </c>
      <c r="I729" s="51" t="str">
        <f>_xlfn.XLOOKUP(Q3_2025[[#This Row],[Artikelnr]],Artikel_prijzen[Artnr],Artikel_prijzen[Groep],"")</f>
        <v/>
      </c>
      <c r="J729" s="10" t="str">
        <f>_xlfn.XLOOKUP(Q3_2025[[#This Row],[Artikelnr]],Artikel_prijzen[Artnr],Artikel_prijzen[Prijs 2025],"")</f>
        <v/>
      </c>
      <c r="K729" t="str">
        <f>IF(Q3_2025[[#This Row],[Artikelprijs]]&lt;&gt;"",IF(Q3_2025[[#This Row],[Stuksprijs]]=Q3_2025[[#This Row],[Artikelprijs]],"Prijs gelijk","Prijs wijkt af"),"")</f>
        <v/>
      </c>
      <c r="L729" t="str">
        <f>IF(Q3_2025[[#This Row],[Relatiekorting percentage]]=0,
    "Nvt",
    IF(Q3_2025[[#This Row],[Brutobedrag 2]] &lt; Q3_2025[[#This Row],[Bruto - Rel.korting]],
        "Nee",
        "Ja"))</f>
        <v>Ja</v>
      </c>
      <c r="M729" s="10">
        <f>IF(Q3_2025[[#This Row],[Artikelprijs]]&lt;&gt;"",Q3_2025[[#This Row],[Artikelprijs]],Q3_2025[[#This Row],[Stuksprijs]])</f>
        <v>88.57</v>
      </c>
      <c r="N729" s="10">
        <f>Q3_2025[[#This Row],[Besteld]]*Q3_2025[[#This Row],[Prijs 2]]</f>
        <v>265.70999999999998</v>
      </c>
      <c r="O729" s="10">
        <f>IF(Q3_2025[[#This Row],[Brutobedrag 2]]&lt;Q3_2025[[#This Row],[Bruto - Rel.korting]],Q3_2025[[#This Row],[Brutobedrag 2]],Q3_2025[[#This Row],[Brutobedrag 2]]*(100-Q3_2025[[#This Row],[Relatiekorting percentage]])/100)</f>
        <v>199.2825</v>
      </c>
      <c r="R729" s="3"/>
      <c r="W729"/>
      <c r="AB729"/>
    </row>
    <row r="730" spans="1:28" x14ac:dyDescent="0.3">
      <c r="A730" t="s">
        <v>763</v>
      </c>
      <c r="B730">
        <v>1007050</v>
      </c>
      <c r="C730" t="s">
        <v>567</v>
      </c>
      <c r="D730">
        <v>3</v>
      </c>
      <c r="E730" s="10">
        <v>0</v>
      </c>
      <c r="F730" s="10">
        <v>0</v>
      </c>
      <c r="G730" s="10">
        <v>0</v>
      </c>
      <c r="H730">
        <v>0</v>
      </c>
      <c r="I730" s="51" t="str">
        <f>_xlfn.XLOOKUP(Q3_2025[[#This Row],[Artikelnr]],Artikel_prijzen[Artnr],Artikel_prijzen[Groep],"")</f>
        <v/>
      </c>
      <c r="J730" s="10" t="str">
        <f>_xlfn.XLOOKUP(Q3_2025[[#This Row],[Artikelnr]],Artikel_prijzen[Artnr],Artikel_prijzen[Prijs 2025],"")</f>
        <v/>
      </c>
      <c r="K730" t="str">
        <f>IF(Q3_2025[[#This Row],[Artikelprijs]]&lt;&gt;"",IF(Q3_2025[[#This Row],[Stuksprijs]]=Q3_2025[[#This Row],[Artikelprijs]],"Prijs gelijk","Prijs wijkt af"),"")</f>
        <v/>
      </c>
      <c r="L730" t="str">
        <f>IF(Q3_2025[[#This Row],[Relatiekorting percentage]]=0,
    "Nvt",
    IF(Q3_2025[[#This Row],[Brutobedrag 2]] &lt; Q3_2025[[#This Row],[Bruto - Rel.korting]],
        "Nee",
        "Ja"))</f>
        <v>Nvt</v>
      </c>
      <c r="M730" s="10">
        <f>IF(Q3_2025[[#This Row],[Artikelprijs]]&lt;&gt;"",Q3_2025[[#This Row],[Artikelprijs]],Q3_2025[[#This Row],[Stuksprijs]])</f>
        <v>0</v>
      </c>
      <c r="N730" s="10">
        <f>Q3_2025[[#This Row],[Besteld]]*Q3_2025[[#This Row],[Prijs 2]]</f>
        <v>0</v>
      </c>
      <c r="O730" s="10">
        <f>IF(Q3_2025[[#This Row],[Brutobedrag 2]]&lt;Q3_2025[[#This Row],[Bruto - Rel.korting]],Q3_2025[[#This Row],[Brutobedrag 2]],Q3_2025[[#This Row],[Brutobedrag 2]]*(100-Q3_2025[[#This Row],[Relatiekorting percentage]])/100)</f>
        <v>0</v>
      </c>
      <c r="R730" s="3"/>
      <c r="W730"/>
      <c r="AB730"/>
    </row>
    <row r="731" spans="1:28" x14ac:dyDescent="0.3">
      <c r="A731" t="s">
        <v>763</v>
      </c>
      <c r="B731">
        <v>1098001</v>
      </c>
      <c r="C731" t="s">
        <v>774</v>
      </c>
      <c r="D731">
        <v>10</v>
      </c>
      <c r="E731" s="10">
        <v>151.78</v>
      </c>
      <c r="F731" s="10">
        <v>1517.8</v>
      </c>
      <c r="G731" s="10">
        <v>1138.3499999999999</v>
      </c>
      <c r="H731">
        <v>25</v>
      </c>
      <c r="I731" s="51" t="str">
        <f>_xlfn.XLOOKUP(Q3_2025[[#This Row],[Artikelnr]],Artikel_prijzen[Artnr],Artikel_prijzen[Groep],"")</f>
        <v/>
      </c>
      <c r="J731" s="10" t="str">
        <f>_xlfn.XLOOKUP(Q3_2025[[#This Row],[Artikelnr]],Artikel_prijzen[Artnr],Artikel_prijzen[Prijs 2025],"")</f>
        <v/>
      </c>
      <c r="K731" t="str">
        <f>IF(Q3_2025[[#This Row],[Artikelprijs]]&lt;&gt;"",IF(Q3_2025[[#This Row],[Stuksprijs]]=Q3_2025[[#This Row],[Artikelprijs]],"Prijs gelijk","Prijs wijkt af"),"")</f>
        <v/>
      </c>
      <c r="L731" t="str">
        <f>IF(Q3_2025[[#This Row],[Relatiekorting percentage]]=0,
    "Nvt",
    IF(Q3_2025[[#This Row],[Brutobedrag 2]] &lt; Q3_2025[[#This Row],[Bruto - Rel.korting]],
        "Nee",
        "Ja"))</f>
        <v>Ja</v>
      </c>
      <c r="M731" s="10">
        <f>IF(Q3_2025[[#This Row],[Artikelprijs]]&lt;&gt;"",Q3_2025[[#This Row],[Artikelprijs]],Q3_2025[[#This Row],[Stuksprijs]])</f>
        <v>151.78</v>
      </c>
      <c r="N731" s="10">
        <f>Q3_2025[[#This Row],[Besteld]]*Q3_2025[[#This Row],[Prijs 2]]</f>
        <v>1517.8</v>
      </c>
      <c r="O731" s="10">
        <f>IF(Q3_2025[[#This Row],[Brutobedrag 2]]&lt;Q3_2025[[#This Row],[Bruto - Rel.korting]],Q3_2025[[#This Row],[Brutobedrag 2]],Q3_2025[[#This Row],[Brutobedrag 2]]*(100-Q3_2025[[#This Row],[Relatiekorting percentage]])/100)</f>
        <v>1138.3499999999999</v>
      </c>
      <c r="R731" s="3"/>
      <c r="W731"/>
      <c r="AB731"/>
    </row>
    <row r="732" spans="1:28" x14ac:dyDescent="0.3">
      <c r="A732" t="s">
        <v>763</v>
      </c>
      <c r="B732">
        <v>4001287</v>
      </c>
      <c r="C732" t="s">
        <v>780</v>
      </c>
      <c r="D732">
        <v>1</v>
      </c>
      <c r="E732" s="10">
        <v>95</v>
      </c>
      <c r="F732" s="10">
        <v>95</v>
      </c>
      <c r="G732" s="10">
        <v>95</v>
      </c>
      <c r="H732">
        <v>0</v>
      </c>
      <c r="I732" s="51" t="str">
        <f>_xlfn.XLOOKUP(Q3_2025[[#This Row],[Artikelnr]],Artikel_prijzen[Artnr],Artikel_prijzen[Groep],"")</f>
        <v/>
      </c>
      <c r="J732" s="10" t="str">
        <f>_xlfn.XLOOKUP(Q3_2025[[#This Row],[Artikelnr]],Artikel_prijzen[Artnr],Artikel_prijzen[Prijs 2025],"")</f>
        <v/>
      </c>
      <c r="K732" t="str">
        <f>IF(Q3_2025[[#This Row],[Artikelprijs]]&lt;&gt;"",IF(Q3_2025[[#This Row],[Stuksprijs]]=Q3_2025[[#This Row],[Artikelprijs]],"Prijs gelijk","Prijs wijkt af"),"")</f>
        <v/>
      </c>
      <c r="L732" t="str">
        <f>IF(Q3_2025[[#This Row],[Relatiekorting percentage]]=0,
    "Nvt",
    IF(Q3_2025[[#This Row],[Brutobedrag 2]] &lt; Q3_2025[[#This Row],[Bruto - Rel.korting]],
        "Nee",
        "Ja"))</f>
        <v>Nvt</v>
      </c>
      <c r="M732" s="10">
        <f>IF(Q3_2025[[#This Row],[Artikelprijs]]&lt;&gt;"",Q3_2025[[#This Row],[Artikelprijs]],Q3_2025[[#This Row],[Stuksprijs]])</f>
        <v>95</v>
      </c>
      <c r="N732" s="10">
        <f>Q3_2025[[#This Row],[Besteld]]*Q3_2025[[#This Row],[Prijs 2]]</f>
        <v>95</v>
      </c>
      <c r="O732" s="10">
        <f>IF(Q3_2025[[#This Row],[Brutobedrag 2]]&lt;Q3_2025[[#This Row],[Bruto - Rel.korting]],Q3_2025[[#This Row],[Brutobedrag 2]],Q3_2025[[#This Row],[Brutobedrag 2]]*(100-Q3_2025[[#This Row],[Relatiekorting percentage]])/100)</f>
        <v>95</v>
      </c>
      <c r="R732" s="3"/>
      <c r="W732"/>
      <c r="AB732"/>
    </row>
    <row r="733" spans="1:28" x14ac:dyDescent="0.3">
      <c r="A733" t="s">
        <v>763</v>
      </c>
      <c r="B733">
        <v>4001224</v>
      </c>
      <c r="C733" t="s">
        <v>85</v>
      </c>
      <c r="D733">
        <v>1</v>
      </c>
      <c r="E733" s="10">
        <v>73.94</v>
      </c>
      <c r="F733" s="10">
        <v>73.94</v>
      </c>
      <c r="G733" s="10">
        <v>73.94</v>
      </c>
      <c r="H733">
        <v>0</v>
      </c>
      <c r="I733" s="51" t="str">
        <f>_xlfn.XLOOKUP(Q3_2025[[#This Row],[Artikelnr]],Artikel_prijzen[Artnr],Artikel_prijzen[Groep],"")</f>
        <v/>
      </c>
      <c r="J733" s="10" t="str">
        <f>_xlfn.XLOOKUP(Q3_2025[[#This Row],[Artikelnr]],Artikel_prijzen[Artnr],Artikel_prijzen[Prijs 2025],"")</f>
        <v/>
      </c>
      <c r="K733" t="str">
        <f>IF(Q3_2025[[#This Row],[Artikelprijs]]&lt;&gt;"",IF(Q3_2025[[#This Row],[Stuksprijs]]=Q3_2025[[#This Row],[Artikelprijs]],"Prijs gelijk","Prijs wijkt af"),"")</f>
        <v/>
      </c>
      <c r="L733" t="str">
        <f>IF(Q3_2025[[#This Row],[Relatiekorting percentage]]=0,
    "Nvt",
    IF(Q3_2025[[#This Row],[Brutobedrag 2]] &lt; Q3_2025[[#This Row],[Bruto - Rel.korting]],
        "Nee",
        "Ja"))</f>
        <v>Nvt</v>
      </c>
      <c r="M733" s="10">
        <f>IF(Q3_2025[[#This Row],[Artikelprijs]]&lt;&gt;"",Q3_2025[[#This Row],[Artikelprijs]],Q3_2025[[#This Row],[Stuksprijs]])</f>
        <v>73.94</v>
      </c>
      <c r="N733" s="10">
        <f>Q3_2025[[#This Row],[Besteld]]*Q3_2025[[#This Row],[Prijs 2]]</f>
        <v>73.94</v>
      </c>
      <c r="O733" s="10">
        <f>IF(Q3_2025[[#This Row],[Brutobedrag 2]]&lt;Q3_2025[[#This Row],[Bruto - Rel.korting]],Q3_2025[[#This Row],[Brutobedrag 2]],Q3_2025[[#This Row],[Brutobedrag 2]]*(100-Q3_2025[[#This Row],[Relatiekorting percentage]])/100)</f>
        <v>73.94</v>
      </c>
      <c r="R733" s="3"/>
      <c r="W733"/>
      <c r="AB733"/>
    </row>
    <row r="734" spans="1:28" x14ac:dyDescent="0.3">
      <c r="A734" t="s">
        <v>763</v>
      </c>
      <c r="B734">
        <v>5010016</v>
      </c>
      <c r="C734" t="s">
        <v>200</v>
      </c>
      <c r="D734">
        <v>2</v>
      </c>
      <c r="E734" s="10">
        <v>48.93</v>
      </c>
      <c r="F734" s="10">
        <v>97.86</v>
      </c>
      <c r="G734" s="10">
        <v>73.39</v>
      </c>
      <c r="H734">
        <v>25</v>
      </c>
      <c r="I734" s="51" t="str">
        <f>_xlfn.XLOOKUP(Q3_2025[[#This Row],[Artikelnr]],Artikel_prijzen[Artnr],Artikel_prijzen[Groep],"")</f>
        <v/>
      </c>
      <c r="J734" s="10" t="str">
        <f>_xlfn.XLOOKUP(Q3_2025[[#This Row],[Artikelnr]],Artikel_prijzen[Artnr],Artikel_prijzen[Prijs 2025],"")</f>
        <v/>
      </c>
      <c r="K734" t="str">
        <f>IF(Q3_2025[[#This Row],[Artikelprijs]]&lt;&gt;"",IF(Q3_2025[[#This Row],[Stuksprijs]]=Q3_2025[[#This Row],[Artikelprijs]],"Prijs gelijk","Prijs wijkt af"),"")</f>
        <v/>
      </c>
      <c r="L734" t="str">
        <f>IF(Q3_2025[[#This Row],[Relatiekorting percentage]]=0,
    "Nvt",
    IF(Q3_2025[[#This Row],[Brutobedrag 2]] &lt; Q3_2025[[#This Row],[Bruto - Rel.korting]],
        "Nee",
        "Ja"))</f>
        <v>Ja</v>
      </c>
      <c r="M734" s="10">
        <f>IF(Q3_2025[[#This Row],[Artikelprijs]]&lt;&gt;"",Q3_2025[[#This Row],[Artikelprijs]],Q3_2025[[#This Row],[Stuksprijs]])</f>
        <v>48.93</v>
      </c>
      <c r="N734" s="10">
        <f>Q3_2025[[#This Row],[Besteld]]*Q3_2025[[#This Row],[Prijs 2]]</f>
        <v>97.86</v>
      </c>
      <c r="O734" s="10">
        <f>IF(Q3_2025[[#This Row],[Brutobedrag 2]]&lt;Q3_2025[[#This Row],[Bruto - Rel.korting]],Q3_2025[[#This Row],[Brutobedrag 2]],Q3_2025[[#This Row],[Brutobedrag 2]]*(100-Q3_2025[[#This Row],[Relatiekorting percentage]])/100)</f>
        <v>73.394999999999996</v>
      </c>
      <c r="R734" s="3"/>
      <c r="W734"/>
      <c r="AB734"/>
    </row>
    <row r="735" spans="1:28" x14ac:dyDescent="0.3">
      <c r="A735" t="s">
        <v>763</v>
      </c>
      <c r="B735">
        <v>4098001</v>
      </c>
      <c r="C735" t="s">
        <v>781</v>
      </c>
      <c r="D735">
        <v>1</v>
      </c>
      <c r="E735" s="10">
        <v>169.64</v>
      </c>
      <c r="F735" s="10">
        <v>169.64</v>
      </c>
      <c r="G735" s="10">
        <v>118.75</v>
      </c>
      <c r="H735">
        <v>30</v>
      </c>
      <c r="I735" s="51" t="str">
        <f>_xlfn.XLOOKUP(Q3_2025[[#This Row],[Artikelnr]],Artikel_prijzen[Artnr],Artikel_prijzen[Groep],"")</f>
        <v/>
      </c>
      <c r="J735" s="10" t="str">
        <f>_xlfn.XLOOKUP(Q3_2025[[#This Row],[Artikelnr]],Artikel_prijzen[Artnr],Artikel_prijzen[Prijs 2025],"")</f>
        <v/>
      </c>
      <c r="K735" t="str">
        <f>IF(Q3_2025[[#This Row],[Artikelprijs]]&lt;&gt;"",IF(Q3_2025[[#This Row],[Stuksprijs]]=Q3_2025[[#This Row],[Artikelprijs]],"Prijs gelijk","Prijs wijkt af"),"")</f>
        <v/>
      </c>
      <c r="L735" t="str">
        <f>IF(Q3_2025[[#This Row],[Relatiekorting percentage]]=0,
    "Nvt",
    IF(Q3_2025[[#This Row],[Brutobedrag 2]] &lt; Q3_2025[[#This Row],[Bruto - Rel.korting]],
        "Nee",
        "Ja"))</f>
        <v>Ja</v>
      </c>
      <c r="M735" s="10">
        <f>IF(Q3_2025[[#This Row],[Artikelprijs]]&lt;&gt;"",Q3_2025[[#This Row],[Artikelprijs]],Q3_2025[[#This Row],[Stuksprijs]])</f>
        <v>169.64</v>
      </c>
      <c r="N735" s="10">
        <f>Q3_2025[[#This Row],[Besteld]]*Q3_2025[[#This Row],[Prijs 2]]</f>
        <v>169.64</v>
      </c>
      <c r="O735" s="10">
        <f>IF(Q3_2025[[#This Row],[Brutobedrag 2]]&lt;Q3_2025[[#This Row],[Bruto - Rel.korting]],Q3_2025[[#This Row],[Brutobedrag 2]],Q3_2025[[#This Row],[Brutobedrag 2]]*(100-Q3_2025[[#This Row],[Relatiekorting percentage]])/100)</f>
        <v>118.74799999999999</v>
      </c>
      <c r="R735" s="3"/>
      <c r="W735"/>
      <c r="AB735"/>
    </row>
    <row r="736" spans="1:28" x14ac:dyDescent="0.3">
      <c r="A736" t="s">
        <v>763</v>
      </c>
      <c r="B736">
        <v>5040032</v>
      </c>
      <c r="C736" t="s">
        <v>73</v>
      </c>
      <c r="D736">
        <v>4</v>
      </c>
      <c r="E736" s="10">
        <v>98.21</v>
      </c>
      <c r="F736" s="10">
        <v>392.84</v>
      </c>
      <c r="G736" s="10">
        <v>274.99</v>
      </c>
      <c r="H736">
        <v>30</v>
      </c>
      <c r="I736" s="51" t="str">
        <f>_xlfn.XLOOKUP(Q3_2025[[#This Row],[Artikelnr]],Artikel_prijzen[Artnr],Artikel_prijzen[Groep],"")</f>
        <v/>
      </c>
      <c r="J736" s="10" t="str">
        <f>_xlfn.XLOOKUP(Q3_2025[[#This Row],[Artikelnr]],Artikel_prijzen[Artnr],Artikel_prijzen[Prijs 2025],"")</f>
        <v/>
      </c>
      <c r="K736" t="str">
        <f>IF(Q3_2025[[#This Row],[Artikelprijs]]&lt;&gt;"",IF(Q3_2025[[#This Row],[Stuksprijs]]=Q3_2025[[#This Row],[Artikelprijs]],"Prijs gelijk","Prijs wijkt af"),"")</f>
        <v/>
      </c>
      <c r="L736" t="str">
        <f>IF(Q3_2025[[#This Row],[Relatiekorting percentage]]=0,
    "Nvt",
    IF(Q3_2025[[#This Row],[Brutobedrag 2]] &lt; Q3_2025[[#This Row],[Bruto - Rel.korting]],
        "Nee",
        "Ja"))</f>
        <v>Ja</v>
      </c>
      <c r="M736" s="10">
        <f>IF(Q3_2025[[#This Row],[Artikelprijs]]&lt;&gt;"",Q3_2025[[#This Row],[Artikelprijs]],Q3_2025[[#This Row],[Stuksprijs]])</f>
        <v>98.21</v>
      </c>
      <c r="N736" s="10">
        <f>Q3_2025[[#This Row],[Besteld]]*Q3_2025[[#This Row],[Prijs 2]]</f>
        <v>392.84</v>
      </c>
      <c r="O736" s="10">
        <f>IF(Q3_2025[[#This Row],[Brutobedrag 2]]&lt;Q3_2025[[#This Row],[Bruto - Rel.korting]],Q3_2025[[#This Row],[Brutobedrag 2]],Q3_2025[[#This Row],[Brutobedrag 2]]*(100-Q3_2025[[#This Row],[Relatiekorting percentage]])/100)</f>
        <v>274.988</v>
      </c>
      <c r="R736" s="3"/>
      <c r="W736"/>
      <c r="AB736"/>
    </row>
    <row r="737" spans="1:28" x14ac:dyDescent="0.3">
      <c r="A737" t="s">
        <v>763</v>
      </c>
      <c r="B737">
        <v>5040032</v>
      </c>
      <c r="C737" t="s">
        <v>159</v>
      </c>
      <c r="D737">
        <v>4</v>
      </c>
      <c r="E737" s="10">
        <v>44.64</v>
      </c>
      <c r="F737" s="10">
        <v>178.56</v>
      </c>
      <c r="G737" s="10">
        <v>124.99</v>
      </c>
      <c r="H737">
        <v>30</v>
      </c>
      <c r="I737" s="51" t="str">
        <f>_xlfn.XLOOKUP(Q3_2025[[#This Row],[Artikelnr]],Artikel_prijzen[Artnr],Artikel_prijzen[Groep],"")</f>
        <v/>
      </c>
      <c r="J737" s="10" t="str">
        <f>_xlfn.XLOOKUP(Q3_2025[[#This Row],[Artikelnr]],Artikel_prijzen[Artnr],Artikel_prijzen[Prijs 2025],"")</f>
        <v/>
      </c>
      <c r="K737" t="str">
        <f>IF(Q3_2025[[#This Row],[Artikelprijs]]&lt;&gt;"",IF(Q3_2025[[#This Row],[Stuksprijs]]=Q3_2025[[#This Row],[Artikelprijs]],"Prijs gelijk","Prijs wijkt af"),"")</f>
        <v/>
      </c>
      <c r="L737" t="str">
        <f>IF(Q3_2025[[#This Row],[Relatiekorting percentage]]=0,
    "Nvt",
    IF(Q3_2025[[#This Row],[Brutobedrag 2]] &lt; Q3_2025[[#This Row],[Bruto - Rel.korting]],
        "Nee",
        "Ja"))</f>
        <v>Ja</v>
      </c>
      <c r="M737" s="10">
        <f>IF(Q3_2025[[#This Row],[Artikelprijs]]&lt;&gt;"",Q3_2025[[#This Row],[Artikelprijs]],Q3_2025[[#This Row],[Stuksprijs]])</f>
        <v>44.64</v>
      </c>
      <c r="N737" s="10">
        <f>Q3_2025[[#This Row],[Besteld]]*Q3_2025[[#This Row],[Prijs 2]]</f>
        <v>178.56</v>
      </c>
      <c r="O737" s="10">
        <f>IF(Q3_2025[[#This Row],[Brutobedrag 2]]&lt;Q3_2025[[#This Row],[Bruto - Rel.korting]],Q3_2025[[#This Row],[Brutobedrag 2]],Q3_2025[[#This Row],[Brutobedrag 2]]*(100-Q3_2025[[#This Row],[Relatiekorting percentage]])/100)</f>
        <v>124.992</v>
      </c>
      <c r="R737" s="3"/>
      <c r="W737"/>
      <c r="AB737"/>
    </row>
    <row r="738" spans="1:28" x14ac:dyDescent="0.3">
      <c r="A738" t="s">
        <v>763</v>
      </c>
      <c r="B738">
        <v>5040032</v>
      </c>
      <c r="C738" t="s">
        <v>782</v>
      </c>
      <c r="D738">
        <v>1</v>
      </c>
      <c r="E738" s="10">
        <v>13.39</v>
      </c>
      <c r="F738" s="10">
        <v>13.39</v>
      </c>
      <c r="G738" s="10">
        <v>9.3699999999999992</v>
      </c>
      <c r="H738">
        <v>30</v>
      </c>
      <c r="I738" s="51" t="str">
        <f>_xlfn.XLOOKUP(Q3_2025[[#This Row],[Artikelnr]],Artikel_prijzen[Artnr],Artikel_prijzen[Groep],"")</f>
        <v/>
      </c>
      <c r="J738" s="10" t="str">
        <f>_xlfn.XLOOKUP(Q3_2025[[#This Row],[Artikelnr]],Artikel_prijzen[Artnr],Artikel_prijzen[Prijs 2025],"")</f>
        <v/>
      </c>
      <c r="K738" t="str">
        <f>IF(Q3_2025[[#This Row],[Artikelprijs]]&lt;&gt;"",IF(Q3_2025[[#This Row],[Stuksprijs]]=Q3_2025[[#This Row],[Artikelprijs]],"Prijs gelijk","Prijs wijkt af"),"")</f>
        <v/>
      </c>
      <c r="L738" t="str">
        <f>IF(Q3_2025[[#This Row],[Relatiekorting percentage]]=0,
    "Nvt",
    IF(Q3_2025[[#This Row],[Brutobedrag 2]] &lt; Q3_2025[[#This Row],[Bruto - Rel.korting]],
        "Nee",
        "Ja"))</f>
        <v>Ja</v>
      </c>
      <c r="M738" s="10">
        <f>IF(Q3_2025[[#This Row],[Artikelprijs]]&lt;&gt;"",Q3_2025[[#This Row],[Artikelprijs]],Q3_2025[[#This Row],[Stuksprijs]])</f>
        <v>13.39</v>
      </c>
      <c r="N738" s="10">
        <f>Q3_2025[[#This Row],[Besteld]]*Q3_2025[[#This Row],[Prijs 2]]</f>
        <v>13.39</v>
      </c>
      <c r="O738" s="10">
        <f>IF(Q3_2025[[#This Row],[Brutobedrag 2]]&lt;Q3_2025[[#This Row],[Bruto - Rel.korting]],Q3_2025[[#This Row],[Brutobedrag 2]],Q3_2025[[#This Row],[Brutobedrag 2]]*(100-Q3_2025[[#This Row],[Relatiekorting percentage]])/100)</f>
        <v>9.3730000000000011</v>
      </c>
      <c r="R738" s="3"/>
      <c r="W738"/>
      <c r="AB738"/>
    </row>
    <row r="739" spans="1:28" x14ac:dyDescent="0.3">
      <c r="A739" t="s">
        <v>763</v>
      </c>
      <c r="B739">
        <v>5040032</v>
      </c>
      <c r="C739" t="s">
        <v>783</v>
      </c>
      <c r="D739">
        <v>1</v>
      </c>
      <c r="E739" s="10">
        <v>4.46</v>
      </c>
      <c r="F739" s="10">
        <v>4.46</v>
      </c>
      <c r="G739" s="10">
        <v>3.12</v>
      </c>
      <c r="H739">
        <v>30</v>
      </c>
      <c r="I739" s="51" t="str">
        <f>_xlfn.XLOOKUP(Q3_2025[[#This Row],[Artikelnr]],Artikel_prijzen[Artnr],Artikel_prijzen[Groep],"")</f>
        <v/>
      </c>
      <c r="J739" s="10" t="str">
        <f>_xlfn.XLOOKUP(Q3_2025[[#This Row],[Artikelnr]],Artikel_prijzen[Artnr],Artikel_prijzen[Prijs 2025],"")</f>
        <v/>
      </c>
      <c r="K739" t="str">
        <f>IF(Q3_2025[[#This Row],[Artikelprijs]]&lt;&gt;"",IF(Q3_2025[[#This Row],[Stuksprijs]]=Q3_2025[[#This Row],[Artikelprijs]],"Prijs gelijk","Prijs wijkt af"),"")</f>
        <v/>
      </c>
      <c r="L739" t="str">
        <f>IF(Q3_2025[[#This Row],[Relatiekorting percentage]]=0,
    "Nvt",
    IF(Q3_2025[[#This Row],[Brutobedrag 2]] &lt; Q3_2025[[#This Row],[Bruto - Rel.korting]],
        "Nee",
        "Ja"))</f>
        <v>Ja</v>
      </c>
      <c r="M739" s="10">
        <f>IF(Q3_2025[[#This Row],[Artikelprijs]]&lt;&gt;"",Q3_2025[[#This Row],[Artikelprijs]],Q3_2025[[#This Row],[Stuksprijs]])</f>
        <v>4.46</v>
      </c>
      <c r="N739" s="10">
        <f>Q3_2025[[#This Row],[Besteld]]*Q3_2025[[#This Row],[Prijs 2]]</f>
        <v>4.46</v>
      </c>
      <c r="O739" s="10">
        <f>IF(Q3_2025[[#This Row],[Brutobedrag 2]]&lt;Q3_2025[[#This Row],[Bruto - Rel.korting]],Q3_2025[[#This Row],[Brutobedrag 2]],Q3_2025[[#This Row],[Brutobedrag 2]]*(100-Q3_2025[[#This Row],[Relatiekorting percentage]])/100)</f>
        <v>3.1219999999999999</v>
      </c>
      <c r="R739" s="3"/>
      <c r="W739"/>
      <c r="AB739"/>
    </row>
    <row r="740" spans="1:28" x14ac:dyDescent="0.3">
      <c r="A740" t="s">
        <v>763</v>
      </c>
      <c r="B740">
        <v>5040032</v>
      </c>
      <c r="C740" t="s">
        <v>784</v>
      </c>
      <c r="D740">
        <v>8</v>
      </c>
      <c r="E740" s="10">
        <v>89.28</v>
      </c>
      <c r="F740" s="10">
        <v>714.24</v>
      </c>
      <c r="G740" s="10">
        <v>499.97</v>
      </c>
      <c r="H740">
        <v>30</v>
      </c>
      <c r="I740" s="51" t="str">
        <f>_xlfn.XLOOKUP(Q3_2025[[#This Row],[Artikelnr]],Artikel_prijzen[Artnr],Artikel_prijzen[Groep],"")</f>
        <v/>
      </c>
      <c r="J740" s="10" t="str">
        <f>_xlfn.XLOOKUP(Q3_2025[[#This Row],[Artikelnr]],Artikel_prijzen[Artnr],Artikel_prijzen[Prijs 2025],"")</f>
        <v/>
      </c>
      <c r="K740" t="str">
        <f>IF(Q3_2025[[#This Row],[Artikelprijs]]&lt;&gt;"",IF(Q3_2025[[#This Row],[Stuksprijs]]=Q3_2025[[#This Row],[Artikelprijs]],"Prijs gelijk","Prijs wijkt af"),"")</f>
        <v/>
      </c>
      <c r="L740" t="str">
        <f>IF(Q3_2025[[#This Row],[Relatiekorting percentage]]=0,
    "Nvt",
    IF(Q3_2025[[#This Row],[Brutobedrag 2]] &lt; Q3_2025[[#This Row],[Bruto - Rel.korting]],
        "Nee",
        "Ja"))</f>
        <v>Ja</v>
      </c>
      <c r="M740" s="10">
        <f>IF(Q3_2025[[#This Row],[Artikelprijs]]&lt;&gt;"",Q3_2025[[#This Row],[Artikelprijs]],Q3_2025[[#This Row],[Stuksprijs]])</f>
        <v>89.28</v>
      </c>
      <c r="N740" s="10">
        <f>Q3_2025[[#This Row],[Besteld]]*Q3_2025[[#This Row],[Prijs 2]]</f>
        <v>714.24</v>
      </c>
      <c r="O740" s="10">
        <f>IF(Q3_2025[[#This Row],[Brutobedrag 2]]&lt;Q3_2025[[#This Row],[Bruto - Rel.korting]],Q3_2025[[#This Row],[Brutobedrag 2]],Q3_2025[[#This Row],[Brutobedrag 2]]*(100-Q3_2025[[#This Row],[Relatiekorting percentage]])/100)</f>
        <v>499.96800000000002</v>
      </c>
      <c r="R740" s="3"/>
      <c r="W740"/>
      <c r="AB740"/>
    </row>
    <row r="741" spans="1:28" x14ac:dyDescent="0.3">
      <c r="A741" t="s">
        <v>763</v>
      </c>
      <c r="B741">
        <v>5040032</v>
      </c>
      <c r="C741" t="s">
        <v>785</v>
      </c>
      <c r="D741">
        <v>2</v>
      </c>
      <c r="E741" s="10">
        <v>89.28</v>
      </c>
      <c r="F741" s="10">
        <v>178.56</v>
      </c>
      <c r="G741" s="10">
        <v>124.99</v>
      </c>
      <c r="H741">
        <v>30</v>
      </c>
      <c r="I741" s="51" t="str">
        <f>_xlfn.XLOOKUP(Q3_2025[[#This Row],[Artikelnr]],Artikel_prijzen[Artnr],Artikel_prijzen[Groep],"")</f>
        <v/>
      </c>
      <c r="J741" s="10" t="str">
        <f>_xlfn.XLOOKUP(Q3_2025[[#This Row],[Artikelnr]],Artikel_prijzen[Artnr],Artikel_prijzen[Prijs 2025],"")</f>
        <v/>
      </c>
      <c r="K741" t="str">
        <f>IF(Q3_2025[[#This Row],[Artikelprijs]]&lt;&gt;"",IF(Q3_2025[[#This Row],[Stuksprijs]]=Q3_2025[[#This Row],[Artikelprijs]],"Prijs gelijk","Prijs wijkt af"),"")</f>
        <v/>
      </c>
      <c r="L741" t="str">
        <f>IF(Q3_2025[[#This Row],[Relatiekorting percentage]]=0,
    "Nvt",
    IF(Q3_2025[[#This Row],[Brutobedrag 2]] &lt; Q3_2025[[#This Row],[Bruto - Rel.korting]],
        "Nee",
        "Ja"))</f>
        <v>Ja</v>
      </c>
      <c r="M741" s="10">
        <f>IF(Q3_2025[[#This Row],[Artikelprijs]]&lt;&gt;"",Q3_2025[[#This Row],[Artikelprijs]],Q3_2025[[#This Row],[Stuksprijs]])</f>
        <v>89.28</v>
      </c>
      <c r="N741" s="10">
        <f>Q3_2025[[#This Row],[Besteld]]*Q3_2025[[#This Row],[Prijs 2]]</f>
        <v>178.56</v>
      </c>
      <c r="O741" s="10">
        <f>IF(Q3_2025[[#This Row],[Brutobedrag 2]]&lt;Q3_2025[[#This Row],[Bruto - Rel.korting]],Q3_2025[[#This Row],[Brutobedrag 2]],Q3_2025[[#This Row],[Brutobedrag 2]]*(100-Q3_2025[[#This Row],[Relatiekorting percentage]])/100)</f>
        <v>124.992</v>
      </c>
      <c r="R741" s="3"/>
      <c r="W741"/>
      <c r="AB741"/>
    </row>
    <row r="742" spans="1:28" x14ac:dyDescent="0.3">
      <c r="A742" t="s">
        <v>763</v>
      </c>
      <c r="B742">
        <v>5040032</v>
      </c>
      <c r="C742" t="s">
        <v>786</v>
      </c>
      <c r="D742">
        <v>2</v>
      </c>
      <c r="E742" s="10">
        <v>44.64</v>
      </c>
      <c r="F742" s="10">
        <v>89.28</v>
      </c>
      <c r="G742" s="10">
        <v>62.5</v>
      </c>
      <c r="H742">
        <v>30</v>
      </c>
      <c r="I742" s="51" t="str">
        <f>_xlfn.XLOOKUP(Q3_2025[[#This Row],[Artikelnr]],Artikel_prijzen[Artnr],Artikel_prijzen[Groep],"")</f>
        <v/>
      </c>
      <c r="J742" s="10" t="str">
        <f>_xlfn.XLOOKUP(Q3_2025[[#This Row],[Artikelnr]],Artikel_prijzen[Artnr],Artikel_prijzen[Prijs 2025],"")</f>
        <v/>
      </c>
      <c r="K742" t="str">
        <f>IF(Q3_2025[[#This Row],[Artikelprijs]]&lt;&gt;"",IF(Q3_2025[[#This Row],[Stuksprijs]]=Q3_2025[[#This Row],[Artikelprijs]],"Prijs gelijk","Prijs wijkt af"),"")</f>
        <v/>
      </c>
      <c r="L742" t="str">
        <f>IF(Q3_2025[[#This Row],[Relatiekorting percentage]]=0,
    "Nvt",
    IF(Q3_2025[[#This Row],[Brutobedrag 2]] &lt; Q3_2025[[#This Row],[Bruto - Rel.korting]],
        "Nee",
        "Ja"))</f>
        <v>Ja</v>
      </c>
      <c r="M742" s="10">
        <f>IF(Q3_2025[[#This Row],[Artikelprijs]]&lt;&gt;"",Q3_2025[[#This Row],[Artikelprijs]],Q3_2025[[#This Row],[Stuksprijs]])</f>
        <v>44.64</v>
      </c>
      <c r="N742" s="10">
        <f>Q3_2025[[#This Row],[Besteld]]*Q3_2025[[#This Row],[Prijs 2]]</f>
        <v>89.28</v>
      </c>
      <c r="O742" s="10">
        <f>IF(Q3_2025[[#This Row],[Brutobedrag 2]]&lt;Q3_2025[[#This Row],[Bruto - Rel.korting]],Q3_2025[[#This Row],[Brutobedrag 2]],Q3_2025[[#This Row],[Brutobedrag 2]]*(100-Q3_2025[[#This Row],[Relatiekorting percentage]])/100)</f>
        <v>62.496000000000002</v>
      </c>
      <c r="R742" s="3"/>
      <c r="W742"/>
      <c r="AB742"/>
    </row>
    <row r="743" spans="1:28" x14ac:dyDescent="0.3">
      <c r="A743" t="s">
        <v>763</v>
      </c>
      <c r="B743">
        <v>5040032</v>
      </c>
      <c r="C743" t="s">
        <v>787</v>
      </c>
      <c r="D743">
        <v>1</v>
      </c>
      <c r="E743" s="10">
        <v>100</v>
      </c>
      <c r="F743" s="10">
        <v>100</v>
      </c>
      <c r="G743" s="10">
        <v>70</v>
      </c>
      <c r="H743">
        <v>30</v>
      </c>
      <c r="I743" s="51" t="str">
        <f>_xlfn.XLOOKUP(Q3_2025[[#This Row],[Artikelnr]],Artikel_prijzen[Artnr],Artikel_prijzen[Groep],"")</f>
        <v/>
      </c>
      <c r="J743" s="10" t="str">
        <f>_xlfn.XLOOKUP(Q3_2025[[#This Row],[Artikelnr]],Artikel_prijzen[Artnr],Artikel_prijzen[Prijs 2025],"")</f>
        <v/>
      </c>
      <c r="K743" t="str">
        <f>IF(Q3_2025[[#This Row],[Artikelprijs]]&lt;&gt;"",IF(Q3_2025[[#This Row],[Stuksprijs]]=Q3_2025[[#This Row],[Artikelprijs]],"Prijs gelijk","Prijs wijkt af"),"")</f>
        <v/>
      </c>
      <c r="L743" t="str">
        <f>IF(Q3_2025[[#This Row],[Relatiekorting percentage]]=0,
    "Nvt",
    IF(Q3_2025[[#This Row],[Brutobedrag 2]] &lt; Q3_2025[[#This Row],[Bruto - Rel.korting]],
        "Nee",
        "Ja"))</f>
        <v>Ja</v>
      </c>
      <c r="M743" s="10">
        <f>IF(Q3_2025[[#This Row],[Artikelprijs]]&lt;&gt;"",Q3_2025[[#This Row],[Artikelprijs]],Q3_2025[[#This Row],[Stuksprijs]])</f>
        <v>100</v>
      </c>
      <c r="N743" s="10">
        <f>Q3_2025[[#This Row],[Besteld]]*Q3_2025[[#This Row],[Prijs 2]]</f>
        <v>100</v>
      </c>
      <c r="O743" s="10">
        <f>IF(Q3_2025[[#This Row],[Brutobedrag 2]]&lt;Q3_2025[[#This Row],[Bruto - Rel.korting]],Q3_2025[[#This Row],[Brutobedrag 2]],Q3_2025[[#This Row],[Brutobedrag 2]]*(100-Q3_2025[[#This Row],[Relatiekorting percentage]])/100)</f>
        <v>70</v>
      </c>
      <c r="R743" s="3"/>
      <c r="W743"/>
      <c r="AB743"/>
    </row>
    <row r="744" spans="1:28" x14ac:dyDescent="0.3">
      <c r="A744" t="s">
        <v>763</v>
      </c>
      <c r="B744">
        <v>5040032</v>
      </c>
      <c r="C744" t="s">
        <v>788</v>
      </c>
      <c r="D744">
        <v>1</v>
      </c>
      <c r="E744" s="10">
        <v>3000</v>
      </c>
      <c r="F744" s="10">
        <v>3000</v>
      </c>
      <c r="G744" s="10">
        <v>2100</v>
      </c>
      <c r="H744">
        <v>30</v>
      </c>
      <c r="I744" s="51" t="str">
        <f>_xlfn.XLOOKUP(Q3_2025[[#This Row],[Artikelnr]],Artikel_prijzen[Artnr],Artikel_prijzen[Groep],"")</f>
        <v/>
      </c>
      <c r="J744" s="10" t="str">
        <f>_xlfn.XLOOKUP(Q3_2025[[#This Row],[Artikelnr]],Artikel_prijzen[Artnr],Artikel_prijzen[Prijs 2025],"")</f>
        <v/>
      </c>
      <c r="K744" t="str">
        <f>IF(Q3_2025[[#This Row],[Artikelprijs]]&lt;&gt;"",IF(Q3_2025[[#This Row],[Stuksprijs]]=Q3_2025[[#This Row],[Artikelprijs]],"Prijs gelijk","Prijs wijkt af"),"")</f>
        <v/>
      </c>
      <c r="L744" t="str">
        <f>IF(Q3_2025[[#This Row],[Relatiekorting percentage]]=0,
    "Nvt",
    IF(Q3_2025[[#This Row],[Brutobedrag 2]] &lt; Q3_2025[[#This Row],[Bruto - Rel.korting]],
        "Nee",
        "Ja"))</f>
        <v>Ja</v>
      </c>
      <c r="M744" s="10">
        <f>IF(Q3_2025[[#This Row],[Artikelprijs]]&lt;&gt;"",Q3_2025[[#This Row],[Artikelprijs]],Q3_2025[[#This Row],[Stuksprijs]])</f>
        <v>3000</v>
      </c>
      <c r="N744" s="10">
        <f>Q3_2025[[#This Row],[Besteld]]*Q3_2025[[#This Row],[Prijs 2]]</f>
        <v>3000</v>
      </c>
      <c r="O744" s="10">
        <f>IF(Q3_2025[[#This Row],[Brutobedrag 2]]&lt;Q3_2025[[#This Row],[Bruto - Rel.korting]],Q3_2025[[#This Row],[Brutobedrag 2]],Q3_2025[[#This Row],[Brutobedrag 2]]*(100-Q3_2025[[#This Row],[Relatiekorting percentage]])/100)</f>
        <v>2100</v>
      </c>
      <c r="R744" s="3"/>
      <c r="W744"/>
      <c r="AB744"/>
    </row>
    <row r="745" spans="1:28" x14ac:dyDescent="0.3">
      <c r="A745" t="s">
        <v>763</v>
      </c>
      <c r="B745">
        <v>5040032</v>
      </c>
      <c r="C745" t="s">
        <v>789</v>
      </c>
      <c r="D745">
        <v>1</v>
      </c>
      <c r="E745" s="10">
        <v>715.55</v>
      </c>
      <c r="F745" s="10">
        <v>715.55</v>
      </c>
      <c r="G745" s="10">
        <v>500.88</v>
      </c>
      <c r="H745">
        <v>30</v>
      </c>
      <c r="I745" s="51" t="str">
        <f>_xlfn.XLOOKUP(Q3_2025[[#This Row],[Artikelnr]],Artikel_prijzen[Artnr],Artikel_prijzen[Groep],"")</f>
        <v/>
      </c>
      <c r="J745" s="10" t="str">
        <f>_xlfn.XLOOKUP(Q3_2025[[#This Row],[Artikelnr]],Artikel_prijzen[Artnr],Artikel_prijzen[Prijs 2025],"")</f>
        <v/>
      </c>
      <c r="K745" t="str">
        <f>IF(Q3_2025[[#This Row],[Artikelprijs]]&lt;&gt;"",IF(Q3_2025[[#This Row],[Stuksprijs]]=Q3_2025[[#This Row],[Artikelprijs]],"Prijs gelijk","Prijs wijkt af"),"")</f>
        <v/>
      </c>
      <c r="L745" t="str">
        <f>IF(Q3_2025[[#This Row],[Relatiekorting percentage]]=0,
    "Nvt",
    IF(Q3_2025[[#This Row],[Brutobedrag 2]] &lt; Q3_2025[[#This Row],[Bruto - Rel.korting]],
        "Nee",
        "Ja"))</f>
        <v>Ja</v>
      </c>
      <c r="M745" s="10">
        <f>IF(Q3_2025[[#This Row],[Artikelprijs]]&lt;&gt;"",Q3_2025[[#This Row],[Artikelprijs]],Q3_2025[[#This Row],[Stuksprijs]])</f>
        <v>715.55</v>
      </c>
      <c r="N745" s="10">
        <f>Q3_2025[[#This Row],[Besteld]]*Q3_2025[[#This Row],[Prijs 2]]</f>
        <v>715.55</v>
      </c>
      <c r="O745" s="10">
        <f>IF(Q3_2025[[#This Row],[Brutobedrag 2]]&lt;Q3_2025[[#This Row],[Bruto - Rel.korting]],Q3_2025[[#This Row],[Brutobedrag 2]],Q3_2025[[#This Row],[Brutobedrag 2]]*(100-Q3_2025[[#This Row],[Relatiekorting percentage]])/100)</f>
        <v>500.88499999999999</v>
      </c>
      <c r="R745" s="3"/>
      <c r="W745"/>
      <c r="AB745"/>
    </row>
    <row r="746" spans="1:28" x14ac:dyDescent="0.3">
      <c r="A746" t="s">
        <v>763</v>
      </c>
      <c r="B746">
        <v>5040032</v>
      </c>
      <c r="C746" t="s">
        <v>790</v>
      </c>
      <c r="D746">
        <v>1</v>
      </c>
      <c r="E746" s="10">
        <v>599.44000000000005</v>
      </c>
      <c r="F746" s="10">
        <v>599.44000000000005</v>
      </c>
      <c r="G746" s="10">
        <v>419.61</v>
      </c>
      <c r="H746">
        <v>30</v>
      </c>
      <c r="I746" s="51" t="str">
        <f>_xlfn.XLOOKUP(Q3_2025[[#This Row],[Artikelnr]],Artikel_prijzen[Artnr],Artikel_prijzen[Groep],"")</f>
        <v/>
      </c>
      <c r="J746" s="10" t="str">
        <f>_xlfn.XLOOKUP(Q3_2025[[#This Row],[Artikelnr]],Artikel_prijzen[Artnr],Artikel_prijzen[Prijs 2025],"")</f>
        <v/>
      </c>
      <c r="K746" t="str">
        <f>IF(Q3_2025[[#This Row],[Artikelprijs]]&lt;&gt;"",IF(Q3_2025[[#This Row],[Stuksprijs]]=Q3_2025[[#This Row],[Artikelprijs]],"Prijs gelijk","Prijs wijkt af"),"")</f>
        <v/>
      </c>
      <c r="L746" t="str">
        <f>IF(Q3_2025[[#This Row],[Relatiekorting percentage]]=0,
    "Nvt",
    IF(Q3_2025[[#This Row],[Brutobedrag 2]] &lt; Q3_2025[[#This Row],[Bruto - Rel.korting]],
        "Nee",
        "Ja"))</f>
        <v>Ja</v>
      </c>
      <c r="M746" s="10">
        <f>IF(Q3_2025[[#This Row],[Artikelprijs]]&lt;&gt;"",Q3_2025[[#This Row],[Artikelprijs]],Q3_2025[[#This Row],[Stuksprijs]])</f>
        <v>599.44000000000005</v>
      </c>
      <c r="N746" s="10">
        <f>Q3_2025[[#This Row],[Besteld]]*Q3_2025[[#This Row],[Prijs 2]]</f>
        <v>599.44000000000005</v>
      </c>
      <c r="O746" s="10">
        <f>IF(Q3_2025[[#This Row],[Brutobedrag 2]]&lt;Q3_2025[[#This Row],[Bruto - Rel.korting]],Q3_2025[[#This Row],[Brutobedrag 2]],Q3_2025[[#This Row],[Brutobedrag 2]]*(100-Q3_2025[[#This Row],[Relatiekorting percentage]])/100)</f>
        <v>419.608</v>
      </c>
      <c r="R746" s="3"/>
      <c r="W746"/>
      <c r="AB746"/>
    </row>
    <row r="747" spans="1:28" x14ac:dyDescent="0.3">
      <c r="A747" t="s">
        <v>763</v>
      </c>
      <c r="B747">
        <v>5040032</v>
      </c>
      <c r="C747" t="s">
        <v>791</v>
      </c>
      <c r="D747">
        <v>1</v>
      </c>
      <c r="E747" s="10">
        <v>50</v>
      </c>
      <c r="F747" s="10">
        <v>50</v>
      </c>
      <c r="G747" s="10">
        <v>35</v>
      </c>
      <c r="H747">
        <v>30</v>
      </c>
      <c r="I747" s="51" t="str">
        <f>_xlfn.XLOOKUP(Q3_2025[[#This Row],[Artikelnr]],Artikel_prijzen[Artnr],Artikel_prijzen[Groep],"")</f>
        <v/>
      </c>
      <c r="J747" s="10" t="str">
        <f>_xlfn.XLOOKUP(Q3_2025[[#This Row],[Artikelnr]],Artikel_prijzen[Artnr],Artikel_prijzen[Prijs 2025],"")</f>
        <v/>
      </c>
      <c r="K747" t="str">
        <f>IF(Q3_2025[[#This Row],[Artikelprijs]]&lt;&gt;"",IF(Q3_2025[[#This Row],[Stuksprijs]]=Q3_2025[[#This Row],[Artikelprijs]],"Prijs gelijk","Prijs wijkt af"),"")</f>
        <v/>
      </c>
      <c r="L747" t="str">
        <f>IF(Q3_2025[[#This Row],[Relatiekorting percentage]]=0,
    "Nvt",
    IF(Q3_2025[[#This Row],[Brutobedrag 2]] &lt; Q3_2025[[#This Row],[Bruto - Rel.korting]],
        "Nee",
        "Ja"))</f>
        <v>Ja</v>
      </c>
      <c r="M747" s="10">
        <f>IF(Q3_2025[[#This Row],[Artikelprijs]]&lt;&gt;"",Q3_2025[[#This Row],[Artikelprijs]],Q3_2025[[#This Row],[Stuksprijs]])</f>
        <v>50</v>
      </c>
      <c r="N747" s="10">
        <f>Q3_2025[[#This Row],[Besteld]]*Q3_2025[[#This Row],[Prijs 2]]</f>
        <v>50</v>
      </c>
      <c r="O747" s="10">
        <f>IF(Q3_2025[[#This Row],[Brutobedrag 2]]&lt;Q3_2025[[#This Row],[Bruto - Rel.korting]],Q3_2025[[#This Row],[Brutobedrag 2]],Q3_2025[[#This Row],[Brutobedrag 2]]*(100-Q3_2025[[#This Row],[Relatiekorting percentage]])/100)</f>
        <v>35</v>
      </c>
      <c r="R747" s="3"/>
      <c r="W747"/>
      <c r="AB747"/>
    </row>
    <row r="748" spans="1:28" x14ac:dyDescent="0.3">
      <c r="A748" t="s">
        <v>763</v>
      </c>
      <c r="B748">
        <v>5040307</v>
      </c>
      <c r="C748" t="s">
        <v>604</v>
      </c>
      <c r="D748">
        <v>1</v>
      </c>
      <c r="E748" s="10">
        <v>123.67</v>
      </c>
      <c r="F748" s="10">
        <v>123.67</v>
      </c>
      <c r="G748" s="10">
        <v>86.57</v>
      </c>
      <c r="H748">
        <v>30</v>
      </c>
      <c r="I748" s="51" t="str">
        <f>_xlfn.XLOOKUP(Q3_2025[[#This Row],[Artikelnr]],Artikel_prijzen[Artnr],Artikel_prijzen[Groep],"")</f>
        <v/>
      </c>
      <c r="J748" s="10" t="str">
        <f>_xlfn.XLOOKUP(Q3_2025[[#This Row],[Artikelnr]],Artikel_prijzen[Artnr],Artikel_prijzen[Prijs 2025],"")</f>
        <v/>
      </c>
      <c r="K748" t="str">
        <f>IF(Q3_2025[[#This Row],[Artikelprijs]]&lt;&gt;"",IF(Q3_2025[[#This Row],[Stuksprijs]]=Q3_2025[[#This Row],[Artikelprijs]],"Prijs gelijk","Prijs wijkt af"),"")</f>
        <v/>
      </c>
      <c r="L748" t="str">
        <f>IF(Q3_2025[[#This Row],[Relatiekorting percentage]]=0,
    "Nvt",
    IF(Q3_2025[[#This Row],[Brutobedrag 2]] &lt; Q3_2025[[#This Row],[Bruto - Rel.korting]],
        "Nee",
        "Ja"))</f>
        <v>Ja</v>
      </c>
      <c r="M748" s="10">
        <f>IF(Q3_2025[[#This Row],[Artikelprijs]]&lt;&gt;"",Q3_2025[[#This Row],[Artikelprijs]],Q3_2025[[#This Row],[Stuksprijs]])</f>
        <v>123.67</v>
      </c>
      <c r="N748" s="10">
        <f>Q3_2025[[#This Row],[Besteld]]*Q3_2025[[#This Row],[Prijs 2]]</f>
        <v>123.67</v>
      </c>
      <c r="O748" s="10">
        <f>IF(Q3_2025[[#This Row],[Brutobedrag 2]]&lt;Q3_2025[[#This Row],[Bruto - Rel.korting]],Q3_2025[[#This Row],[Brutobedrag 2]],Q3_2025[[#This Row],[Brutobedrag 2]]*(100-Q3_2025[[#This Row],[Relatiekorting percentage]])/100)</f>
        <v>86.569000000000003</v>
      </c>
      <c r="R748" s="3"/>
      <c r="W748"/>
      <c r="AB748"/>
    </row>
    <row r="749" spans="1:28" x14ac:dyDescent="0.3">
      <c r="A749" t="s">
        <v>763</v>
      </c>
      <c r="B749">
        <v>4001156</v>
      </c>
      <c r="C749" t="s">
        <v>374</v>
      </c>
      <c r="D749">
        <v>1</v>
      </c>
      <c r="E749" s="10">
        <v>272.95</v>
      </c>
      <c r="F749" s="10">
        <v>272.95</v>
      </c>
      <c r="G749" s="10">
        <v>191.06</v>
      </c>
      <c r="H749">
        <v>30</v>
      </c>
      <c r="I749" s="51" t="str">
        <f>_xlfn.XLOOKUP(Q3_2025[[#This Row],[Artikelnr]],Artikel_prijzen[Artnr],Artikel_prijzen[Groep],"")</f>
        <v/>
      </c>
      <c r="J749" s="10" t="str">
        <f>_xlfn.XLOOKUP(Q3_2025[[#This Row],[Artikelnr]],Artikel_prijzen[Artnr],Artikel_prijzen[Prijs 2025],"")</f>
        <v/>
      </c>
      <c r="K749" t="str">
        <f>IF(Q3_2025[[#This Row],[Artikelprijs]]&lt;&gt;"",IF(Q3_2025[[#This Row],[Stuksprijs]]=Q3_2025[[#This Row],[Artikelprijs]],"Prijs gelijk","Prijs wijkt af"),"")</f>
        <v/>
      </c>
      <c r="L749" t="str">
        <f>IF(Q3_2025[[#This Row],[Relatiekorting percentage]]=0,
    "Nvt",
    IF(Q3_2025[[#This Row],[Brutobedrag 2]] &lt; Q3_2025[[#This Row],[Bruto - Rel.korting]],
        "Nee",
        "Ja"))</f>
        <v>Ja</v>
      </c>
      <c r="M749" s="10">
        <f>IF(Q3_2025[[#This Row],[Artikelprijs]]&lt;&gt;"",Q3_2025[[#This Row],[Artikelprijs]],Q3_2025[[#This Row],[Stuksprijs]])</f>
        <v>272.95</v>
      </c>
      <c r="N749" s="10">
        <f>Q3_2025[[#This Row],[Besteld]]*Q3_2025[[#This Row],[Prijs 2]]</f>
        <v>272.95</v>
      </c>
      <c r="O749" s="10">
        <f>IF(Q3_2025[[#This Row],[Brutobedrag 2]]&lt;Q3_2025[[#This Row],[Bruto - Rel.korting]],Q3_2025[[#This Row],[Brutobedrag 2]],Q3_2025[[#This Row],[Brutobedrag 2]]*(100-Q3_2025[[#This Row],[Relatiekorting percentage]])/100)</f>
        <v>191.065</v>
      </c>
      <c r="R749" s="3"/>
      <c r="W749"/>
      <c r="AB749"/>
    </row>
    <row r="750" spans="1:28" x14ac:dyDescent="0.3">
      <c r="A750" t="s">
        <v>763</v>
      </c>
      <c r="B750">
        <v>5040032</v>
      </c>
      <c r="C750" t="s">
        <v>792</v>
      </c>
      <c r="D750">
        <v>1</v>
      </c>
      <c r="E750" s="10">
        <v>89.28</v>
      </c>
      <c r="F750" s="10">
        <v>89.28</v>
      </c>
      <c r="G750" s="10">
        <v>62.5</v>
      </c>
      <c r="H750">
        <v>30</v>
      </c>
      <c r="I750" s="51" t="str">
        <f>_xlfn.XLOOKUP(Q3_2025[[#This Row],[Artikelnr]],Artikel_prijzen[Artnr],Artikel_prijzen[Groep],"")</f>
        <v/>
      </c>
      <c r="J750" s="10" t="str">
        <f>_xlfn.XLOOKUP(Q3_2025[[#This Row],[Artikelnr]],Artikel_prijzen[Artnr],Artikel_prijzen[Prijs 2025],"")</f>
        <v/>
      </c>
      <c r="K750" t="str">
        <f>IF(Q3_2025[[#This Row],[Artikelprijs]]&lt;&gt;"",IF(Q3_2025[[#This Row],[Stuksprijs]]=Q3_2025[[#This Row],[Artikelprijs]],"Prijs gelijk","Prijs wijkt af"),"")</f>
        <v/>
      </c>
      <c r="L750" t="str">
        <f>IF(Q3_2025[[#This Row],[Relatiekorting percentage]]=0,
    "Nvt",
    IF(Q3_2025[[#This Row],[Brutobedrag 2]] &lt; Q3_2025[[#This Row],[Bruto - Rel.korting]],
        "Nee",
        "Ja"))</f>
        <v>Ja</v>
      </c>
      <c r="M750" s="10">
        <f>IF(Q3_2025[[#This Row],[Artikelprijs]]&lt;&gt;"",Q3_2025[[#This Row],[Artikelprijs]],Q3_2025[[#This Row],[Stuksprijs]])</f>
        <v>89.28</v>
      </c>
      <c r="N750" s="10">
        <f>Q3_2025[[#This Row],[Besteld]]*Q3_2025[[#This Row],[Prijs 2]]</f>
        <v>89.28</v>
      </c>
      <c r="O750" s="10">
        <f>IF(Q3_2025[[#This Row],[Brutobedrag 2]]&lt;Q3_2025[[#This Row],[Bruto - Rel.korting]],Q3_2025[[#This Row],[Brutobedrag 2]],Q3_2025[[#This Row],[Brutobedrag 2]]*(100-Q3_2025[[#This Row],[Relatiekorting percentage]])/100)</f>
        <v>62.496000000000002</v>
      </c>
      <c r="R750" s="3"/>
      <c r="W750"/>
      <c r="AB750"/>
    </row>
    <row r="751" spans="1:28" x14ac:dyDescent="0.3">
      <c r="A751" t="s">
        <v>763</v>
      </c>
      <c r="B751">
        <v>5040032</v>
      </c>
      <c r="C751" t="s">
        <v>793</v>
      </c>
      <c r="D751">
        <v>1</v>
      </c>
      <c r="E751" s="10">
        <v>53.57</v>
      </c>
      <c r="F751" s="10">
        <v>53.57</v>
      </c>
      <c r="G751" s="10">
        <v>37.5</v>
      </c>
      <c r="H751">
        <v>30</v>
      </c>
      <c r="I751" s="51" t="str">
        <f>_xlfn.XLOOKUP(Q3_2025[[#This Row],[Artikelnr]],Artikel_prijzen[Artnr],Artikel_prijzen[Groep],"")</f>
        <v/>
      </c>
      <c r="J751" s="10" t="str">
        <f>_xlfn.XLOOKUP(Q3_2025[[#This Row],[Artikelnr]],Artikel_prijzen[Artnr],Artikel_prijzen[Prijs 2025],"")</f>
        <v/>
      </c>
      <c r="K751" t="str">
        <f>IF(Q3_2025[[#This Row],[Artikelprijs]]&lt;&gt;"",IF(Q3_2025[[#This Row],[Stuksprijs]]=Q3_2025[[#This Row],[Artikelprijs]],"Prijs gelijk","Prijs wijkt af"),"")</f>
        <v/>
      </c>
      <c r="L751" t="str">
        <f>IF(Q3_2025[[#This Row],[Relatiekorting percentage]]=0,
    "Nvt",
    IF(Q3_2025[[#This Row],[Brutobedrag 2]] &lt; Q3_2025[[#This Row],[Bruto - Rel.korting]],
        "Nee",
        "Ja"))</f>
        <v>Ja</v>
      </c>
      <c r="M751" s="10">
        <f>IF(Q3_2025[[#This Row],[Artikelprijs]]&lt;&gt;"",Q3_2025[[#This Row],[Artikelprijs]],Q3_2025[[#This Row],[Stuksprijs]])</f>
        <v>53.57</v>
      </c>
      <c r="N751" s="10">
        <f>Q3_2025[[#This Row],[Besteld]]*Q3_2025[[#This Row],[Prijs 2]]</f>
        <v>53.57</v>
      </c>
      <c r="O751" s="10">
        <f>IF(Q3_2025[[#This Row],[Brutobedrag 2]]&lt;Q3_2025[[#This Row],[Bruto - Rel.korting]],Q3_2025[[#This Row],[Brutobedrag 2]],Q3_2025[[#This Row],[Brutobedrag 2]]*(100-Q3_2025[[#This Row],[Relatiekorting percentage]])/100)</f>
        <v>37.499000000000002</v>
      </c>
      <c r="R751" s="3"/>
      <c r="W751"/>
      <c r="AB751"/>
    </row>
    <row r="752" spans="1:28" x14ac:dyDescent="0.3">
      <c r="A752" t="s">
        <v>763</v>
      </c>
      <c r="B752">
        <v>5040032</v>
      </c>
      <c r="C752" t="s">
        <v>794</v>
      </c>
      <c r="D752">
        <v>2</v>
      </c>
      <c r="E752" s="10">
        <v>160.71</v>
      </c>
      <c r="F752" s="10">
        <v>321.42</v>
      </c>
      <c r="G752" s="10">
        <v>224.99</v>
      </c>
      <c r="H752">
        <v>30</v>
      </c>
      <c r="I752" s="51" t="str">
        <f>_xlfn.XLOOKUP(Q3_2025[[#This Row],[Artikelnr]],Artikel_prijzen[Artnr],Artikel_prijzen[Groep],"")</f>
        <v/>
      </c>
      <c r="J752" s="10" t="str">
        <f>_xlfn.XLOOKUP(Q3_2025[[#This Row],[Artikelnr]],Artikel_prijzen[Artnr],Artikel_prijzen[Prijs 2025],"")</f>
        <v/>
      </c>
      <c r="K752" t="str">
        <f>IF(Q3_2025[[#This Row],[Artikelprijs]]&lt;&gt;"",IF(Q3_2025[[#This Row],[Stuksprijs]]=Q3_2025[[#This Row],[Artikelprijs]],"Prijs gelijk","Prijs wijkt af"),"")</f>
        <v/>
      </c>
      <c r="L752" t="str">
        <f>IF(Q3_2025[[#This Row],[Relatiekorting percentage]]=0,
    "Nvt",
    IF(Q3_2025[[#This Row],[Brutobedrag 2]] &lt; Q3_2025[[#This Row],[Bruto - Rel.korting]],
        "Nee",
        "Ja"))</f>
        <v>Ja</v>
      </c>
      <c r="M752" s="10">
        <f>IF(Q3_2025[[#This Row],[Artikelprijs]]&lt;&gt;"",Q3_2025[[#This Row],[Artikelprijs]],Q3_2025[[#This Row],[Stuksprijs]])</f>
        <v>160.71</v>
      </c>
      <c r="N752" s="10">
        <f>Q3_2025[[#This Row],[Besteld]]*Q3_2025[[#This Row],[Prijs 2]]</f>
        <v>321.42</v>
      </c>
      <c r="O752" s="10">
        <f>IF(Q3_2025[[#This Row],[Brutobedrag 2]]&lt;Q3_2025[[#This Row],[Bruto - Rel.korting]],Q3_2025[[#This Row],[Brutobedrag 2]],Q3_2025[[#This Row],[Brutobedrag 2]]*(100-Q3_2025[[#This Row],[Relatiekorting percentage]])/100)</f>
        <v>224.99400000000003</v>
      </c>
      <c r="R752" s="3"/>
      <c r="W752"/>
      <c r="AB752"/>
    </row>
    <row r="753" spans="1:28" x14ac:dyDescent="0.3">
      <c r="A753" t="s">
        <v>763</v>
      </c>
      <c r="B753">
        <v>5040032</v>
      </c>
      <c r="C753" t="s">
        <v>795</v>
      </c>
      <c r="D753">
        <v>1</v>
      </c>
      <c r="E753" s="10">
        <v>13.39</v>
      </c>
      <c r="F753" s="10">
        <v>13.39</v>
      </c>
      <c r="G753" s="10">
        <v>9.3699999999999992</v>
      </c>
      <c r="H753">
        <v>30</v>
      </c>
      <c r="I753" s="51" t="str">
        <f>_xlfn.XLOOKUP(Q3_2025[[#This Row],[Artikelnr]],Artikel_prijzen[Artnr],Artikel_prijzen[Groep],"")</f>
        <v/>
      </c>
      <c r="J753" s="10" t="str">
        <f>_xlfn.XLOOKUP(Q3_2025[[#This Row],[Artikelnr]],Artikel_prijzen[Artnr],Artikel_prijzen[Prijs 2025],"")</f>
        <v/>
      </c>
      <c r="K753" t="str">
        <f>IF(Q3_2025[[#This Row],[Artikelprijs]]&lt;&gt;"",IF(Q3_2025[[#This Row],[Stuksprijs]]=Q3_2025[[#This Row],[Artikelprijs]],"Prijs gelijk","Prijs wijkt af"),"")</f>
        <v/>
      </c>
      <c r="L753" t="str">
        <f>IF(Q3_2025[[#This Row],[Relatiekorting percentage]]=0,
    "Nvt",
    IF(Q3_2025[[#This Row],[Brutobedrag 2]] &lt; Q3_2025[[#This Row],[Bruto - Rel.korting]],
        "Nee",
        "Ja"))</f>
        <v>Ja</v>
      </c>
      <c r="M753" s="10">
        <f>IF(Q3_2025[[#This Row],[Artikelprijs]]&lt;&gt;"",Q3_2025[[#This Row],[Artikelprijs]],Q3_2025[[#This Row],[Stuksprijs]])</f>
        <v>13.39</v>
      </c>
      <c r="N753" s="10">
        <f>Q3_2025[[#This Row],[Besteld]]*Q3_2025[[#This Row],[Prijs 2]]</f>
        <v>13.39</v>
      </c>
      <c r="O753" s="10">
        <f>IF(Q3_2025[[#This Row],[Brutobedrag 2]]&lt;Q3_2025[[#This Row],[Bruto - Rel.korting]],Q3_2025[[#This Row],[Brutobedrag 2]],Q3_2025[[#This Row],[Brutobedrag 2]]*(100-Q3_2025[[#This Row],[Relatiekorting percentage]])/100)</f>
        <v>9.3730000000000011</v>
      </c>
      <c r="R753" s="3"/>
      <c r="W753"/>
      <c r="AB753"/>
    </row>
    <row r="754" spans="1:28" x14ac:dyDescent="0.3">
      <c r="A754" t="s">
        <v>763</v>
      </c>
      <c r="B754">
        <v>5040032</v>
      </c>
      <c r="C754" t="s">
        <v>796</v>
      </c>
      <c r="D754">
        <v>1</v>
      </c>
      <c r="E754" s="10">
        <v>45</v>
      </c>
      <c r="F754" s="10">
        <v>45</v>
      </c>
      <c r="G754" s="10">
        <v>31.5</v>
      </c>
      <c r="H754">
        <v>30</v>
      </c>
      <c r="I754" s="51" t="str">
        <f>_xlfn.XLOOKUP(Q3_2025[[#This Row],[Artikelnr]],Artikel_prijzen[Artnr],Artikel_prijzen[Groep],"")</f>
        <v/>
      </c>
      <c r="J754" s="10" t="str">
        <f>_xlfn.XLOOKUP(Q3_2025[[#This Row],[Artikelnr]],Artikel_prijzen[Artnr],Artikel_prijzen[Prijs 2025],"")</f>
        <v/>
      </c>
      <c r="K754" t="str">
        <f>IF(Q3_2025[[#This Row],[Artikelprijs]]&lt;&gt;"",IF(Q3_2025[[#This Row],[Stuksprijs]]=Q3_2025[[#This Row],[Artikelprijs]],"Prijs gelijk","Prijs wijkt af"),"")</f>
        <v/>
      </c>
      <c r="L754" t="str">
        <f>IF(Q3_2025[[#This Row],[Relatiekorting percentage]]=0,
    "Nvt",
    IF(Q3_2025[[#This Row],[Brutobedrag 2]] &lt; Q3_2025[[#This Row],[Bruto - Rel.korting]],
        "Nee",
        "Ja"))</f>
        <v>Ja</v>
      </c>
      <c r="M754" s="10">
        <f>IF(Q3_2025[[#This Row],[Artikelprijs]]&lt;&gt;"",Q3_2025[[#This Row],[Artikelprijs]],Q3_2025[[#This Row],[Stuksprijs]])</f>
        <v>45</v>
      </c>
      <c r="N754" s="10">
        <f>Q3_2025[[#This Row],[Besteld]]*Q3_2025[[#This Row],[Prijs 2]]</f>
        <v>45</v>
      </c>
      <c r="O754" s="10">
        <f>IF(Q3_2025[[#This Row],[Brutobedrag 2]]&lt;Q3_2025[[#This Row],[Bruto - Rel.korting]],Q3_2025[[#This Row],[Brutobedrag 2]],Q3_2025[[#This Row],[Brutobedrag 2]]*(100-Q3_2025[[#This Row],[Relatiekorting percentage]])/100)</f>
        <v>31.5</v>
      </c>
      <c r="R754" s="3"/>
      <c r="W754"/>
      <c r="AB754"/>
    </row>
    <row r="755" spans="1:28" x14ac:dyDescent="0.3">
      <c r="A755" t="s">
        <v>763</v>
      </c>
      <c r="B755">
        <v>5040032</v>
      </c>
      <c r="C755" t="s">
        <v>797</v>
      </c>
      <c r="D755">
        <v>1</v>
      </c>
      <c r="E755" s="10">
        <v>45</v>
      </c>
      <c r="F755" s="10">
        <v>45</v>
      </c>
      <c r="G755" s="10">
        <v>31.5</v>
      </c>
      <c r="H755">
        <v>30</v>
      </c>
      <c r="I755" s="51" t="str">
        <f>_xlfn.XLOOKUP(Q3_2025[[#This Row],[Artikelnr]],Artikel_prijzen[Artnr],Artikel_prijzen[Groep],"")</f>
        <v/>
      </c>
      <c r="J755" s="10" t="str">
        <f>_xlfn.XLOOKUP(Q3_2025[[#This Row],[Artikelnr]],Artikel_prijzen[Artnr],Artikel_prijzen[Prijs 2025],"")</f>
        <v/>
      </c>
      <c r="K755" t="str">
        <f>IF(Q3_2025[[#This Row],[Artikelprijs]]&lt;&gt;"",IF(Q3_2025[[#This Row],[Stuksprijs]]=Q3_2025[[#This Row],[Artikelprijs]],"Prijs gelijk","Prijs wijkt af"),"")</f>
        <v/>
      </c>
      <c r="L755" t="str">
        <f>IF(Q3_2025[[#This Row],[Relatiekorting percentage]]=0,
    "Nvt",
    IF(Q3_2025[[#This Row],[Brutobedrag 2]] &lt; Q3_2025[[#This Row],[Bruto - Rel.korting]],
        "Nee",
        "Ja"))</f>
        <v>Ja</v>
      </c>
      <c r="M755" s="10">
        <f>IF(Q3_2025[[#This Row],[Artikelprijs]]&lt;&gt;"",Q3_2025[[#This Row],[Artikelprijs]],Q3_2025[[#This Row],[Stuksprijs]])</f>
        <v>45</v>
      </c>
      <c r="N755" s="10">
        <f>Q3_2025[[#This Row],[Besteld]]*Q3_2025[[#This Row],[Prijs 2]]</f>
        <v>45</v>
      </c>
      <c r="O755" s="10">
        <f>IF(Q3_2025[[#This Row],[Brutobedrag 2]]&lt;Q3_2025[[#This Row],[Bruto - Rel.korting]],Q3_2025[[#This Row],[Brutobedrag 2]],Q3_2025[[#This Row],[Brutobedrag 2]]*(100-Q3_2025[[#This Row],[Relatiekorting percentage]])/100)</f>
        <v>31.5</v>
      </c>
      <c r="R755" s="3"/>
      <c r="W755"/>
      <c r="AB755"/>
    </row>
    <row r="756" spans="1:28" x14ac:dyDescent="0.3">
      <c r="A756" t="s">
        <v>763</v>
      </c>
      <c r="B756">
        <v>4098001</v>
      </c>
      <c r="C756" t="s">
        <v>798</v>
      </c>
      <c r="D756">
        <v>1</v>
      </c>
      <c r="E756" s="10">
        <v>333</v>
      </c>
      <c r="F756" s="10">
        <v>333</v>
      </c>
      <c r="G756" s="10">
        <v>233.1</v>
      </c>
      <c r="H756">
        <v>30</v>
      </c>
      <c r="I756" s="51" t="str">
        <f>_xlfn.XLOOKUP(Q3_2025[[#This Row],[Artikelnr]],Artikel_prijzen[Artnr],Artikel_prijzen[Groep],"")</f>
        <v/>
      </c>
      <c r="J756" s="10" t="str">
        <f>_xlfn.XLOOKUP(Q3_2025[[#This Row],[Artikelnr]],Artikel_prijzen[Artnr],Artikel_prijzen[Prijs 2025],"")</f>
        <v/>
      </c>
      <c r="K756" t="str">
        <f>IF(Q3_2025[[#This Row],[Artikelprijs]]&lt;&gt;"",IF(Q3_2025[[#This Row],[Stuksprijs]]=Q3_2025[[#This Row],[Artikelprijs]],"Prijs gelijk","Prijs wijkt af"),"")</f>
        <v/>
      </c>
      <c r="L756" t="str">
        <f>IF(Q3_2025[[#This Row],[Relatiekorting percentage]]=0,
    "Nvt",
    IF(Q3_2025[[#This Row],[Brutobedrag 2]] &lt; Q3_2025[[#This Row],[Bruto - Rel.korting]],
        "Nee",
        "Ja"))</f>
        <v>Ja</v>
      </c>
      <c r="M756" s="10">
        <f>IF(Q3_2025[[#This Row],[Artikelprijs]]&lt;&gt;"",Q3_2025[[#This Row],[Artikelprijs]],Q3_2025[[#This Row],[Stuksprijs]])</f>
        <v>333</v>
      </c>
      <c r="N756" s="10">
        <f>Q3_2025[[#This Row],[Besteld]]*Q3_2025[[#This Row],[Prijs 2]]</f>
        <v>333</v>
      </c>
      <c r="O756" s="10">
        <f>IF(Q3_2025[[#This Row],[Brutobedrag 2]]&lt;Q3_2025[[#This Row],[Bruto - Rel.korting]],Q3_2025[[#This Row],[Brutobedrag 2]],Q3_2025[[#This Row],[Brutobedrag 2]]*(100-Q3_2025[[#This Row],[Relatiekorting percentage]])/100)</f>
        <v>233.1</v>
      </c>
      <c r="R756" s="3"/>
      <c r="W756"/>
      <c r="AB756"/>
    </row>
    <row r="757" spans="1:28" x14ac:dyDescent="0.3">
      <c r="A757" t="s">
        <v>763</v>
      </c>
      <c r="B757">
        <v>5040032</v>
      </c>
      <c r="C757" t="s">
        <v>799</v>
      </c>
      <c r="D757">
        <v>1</v>
      </c>
      <c r="E757" s="10">
        <v>100</v>
      </c>
      <c r="F757" s="10">
        <v>100</v>
      </c>
      <c r="G757" s="10">
        <v>70</v>
      </c>
      <c r="H757">
        <v>30</v>
      </c>
      <c r="I757" s="51" t="str">
        <f>_xlfn.XLOOKUP(Q3_2025[[#This Row],[Artikelnr]],Artikel_prijzen[Artnr],Artikel_prijzen[Groep],"")</f>
        <v/>
      </c>
      <c r="J757" s="10" t="str">
        <f>_xlfn.XLOOKUP(Q3_2025[[#This Row],[Artikelnr]],Artikel_prijzen[Artnr],Artikel_prijzen[Prijs 2025],"")</f>
        <v/>
      </c>
      <c r="K757" t="str">
        <f>IF(Q3_2025[[#This Row],[Artikelprijs]]&lt;&gt;"",IF(Q3_2025[[#This Row],[Stuksprijs]]=Q3_2025[[#This Row],[Artikelprijs]],"Prijs gelijk","Prijs wijkt af"),"")</f>
        <v/>
      </c>
      <c r="L757" t="str">
        <f>IF(Q3_2025[[#This Row],[Relatiekorting percentage]]=0,
    "Nvt",
    IF(Q3_2025[[#This Row],[Brutobedrag 2]] &lt; Q3_2025[[#This Row],[Bruto - Rel.korting]],
        "Nee",
        "Ja"))</f>
        <v>Ja</v>
      </c>
      <c r="M757" s="10">
        <f>IF(Q3_2025[[#This Row],[Artikelprijs]]&lt;&gt;"",Q3_2025[[#This Row],[Artikelprijs]],Q3_2025[[#This Row],[Stuksprijs]])</f>
        <v>100</v>
      </c>
      <c r="N757" s="10">
        <f>Q3_2025[[#This Row],[Besteld]]*Q3_2025[[#This Row],[Prijs 2]]</f>
        <v>100</v>
      </c>
      <c r="O757" s="10">
        <f>IF(Q3_2025[[#This Row],[Brutobedrag 2]]&lt;Q3_2025[[#This Row],[Bruto - Rel.korting]],Q3_2025[[#This Row],[Brutobedrag 2]],Q3_2025[[#This Row],[Brutobedrag 2]]*(100-Q3_2025[[#This Row],[Relatiekorting percentage]])/100)</f>
        <v>70</v>
      </c>
      <c r="R757" s="3"/>
      <c r="W757"/>
      <c r="AB757"/>
    </row>
    <row r="758" spans="1:28" x14ac:dyDescent="0.3">
      <c r="A758" t="s">
        <v>763</v>
      </c>
      <c r="B758">
        <v>5040008</v>
      </c>
      <c r="C758" t="s">
        <v>333</v>
      </c>
      <c r="D758">
        <v>1</v>
      </c>
      <c r="E758" s="10">
        <v>355.35</v>
      </c>
      <c r="F758" s="10">
        <v>355.35</v>
      </c>
      <c r="G758" s="10">
        <v>248.74</v>
      </c>
      <c r="H758">
        <v>30</v>
      </c>
      <c r="I758" s="51" t="str">
        <f>_xlfn.XLOOKUP(Q3_2025[[#This Row],[Artikelnr]],Artikel_prijzen[Artnr],Artikel_prijzen[Groep],"")</f>
        <v>AV</v>
      </c>
      <c r="J758" s="10">
        <f>_xlfn.XLOOKUP(Q3_2025[[#This Row],[Artikelnr]],Artikel_prijzen[Artnr],Artikel_prijzen[Prijs 2025],"")</f>
        <v>345</v>
      </c>
      <c r="K758" t="str">
        <f>IF(Q3_2025[[#This Row],[Artikelprijs]]&lt;&gt;"",IF(Q3_2025[[#This Row],[Stuksprijs]]=Q3_2025[[#This Row],[Artikelprijs]],"Prijs gelijk","Prijs wijkt af"),"")</f>
        <v>Prijs wijkt af</v>
      </c>
      <c r="L758" t="str">
        <f>IF(Q3_2025[[#This Row],[Relatiekorting percentage]]=0,
    "Nvt",
    IF(Q3_2025[[#This Row],[Brutobedrag 2]] &lt; Q3_2025[[#This Row],[Bruto - Rel.korting]],
        "Nee",
        "Ja"))</f>
        <v>Ja</v>
      </c>
      <c r="M758" s="10">
        <f>IF(Q3_2025[[#This Row],[Artikelprijs]]&lt;&gt;"",Q3_2025[[#This Row],[Artikelprijs]],Q3_2025[[#This Row],[Stuksprijs]])</f>
        <v>345</v>
      </c>
      <c r="N758" s="10">
        <f>Q3_2025[[#This Row],[Besteld]]*Q3_2025[[#This Row],[Prijs 2]]</f>
        <v>345</v>
      </c>
      <c r="O758" s="10">
        <f>IF(Q3_2025[[#This Row],[Brutobedrag 2]]&lt;Q3_2025[[#This Row],[Bruto - Rel.korting]],Q3_2025[[#This Row],[Brutobedrag 2]],Q3_2025[[#This Row],[Brutobedrag 2]]*(100-Q3_2025[[#This Row],[Relatiekorting percentage]])/100)</f>
        <v>241.5</v>
      </c>
      <c r="R758" s="3"/>
      <c r="W758"/>
      <c r="AB758"/>
    </row>
    <row r="759" spans="1:28" x14ac:dyDescent="0.3">
      <c r="A759" t="s">
        <v>763</v>
      </c>
      <c r="B759">
        <v>4001182</v>
      </c>
      <c r="C759" t="s">
        <v>331</v>
      </c>
      <c r="D759">
        <v>1</v>
      </c>
      <c r="E759" s="10">
        <v>65</v>
      </c>
      <c r="F759" s="10">
        <v>65</v>
      </c>
      <c r="G759" s="10">
        <v>45.5</v>
      </c>
      <c r="H759">
        <v>30</v>
      </c>
      <c r="I759" s="51" t="str">
        <f>_xlfn.XLOOKUP(Q3_2025[[#This Row],[Artikelnr]],Artikel_prijzen[Artnr],Artikel_prijzen[Groep],"")</f>
        <v/>
      </c>
      <c r="J759" s="10" t="str">
        <f>_xlfn.XLOOKUP(Q3_2025[[#This Row],[Artikelnr]],Artikel_prijzen[Artnr],Artikel_prijzen[Prijs 2025],"")</f>
        <v/>
      </c>
      <c r="K759" t="str">
        <f>IF(Q3_2025[[#This Row],[Artikelprijs]]&lt;&gt;"",IF(Q3_2025[[#This Row],[Stuksprijs]]=Q3_2025[[#This Row],[Artikelprijs]],"Prijs gelijk","Prijs wijkt af"),"")</f>
        <v/>
      </c>
      <c r="L759" t="str">
        <f>IF(Q3_2025[[#This Row],[Relatiekorting percentage]]=0,
    "Nvt",
    IF(Q3_2025[[#This Row],[Brutobedrag 2]] &lt; Q3_2025[[#This Row],[Bruto - Rel.korting]],
        "Nee",
        "Ja"))</f>
        <v>Ja</v>
      </c>
      <c r="M759" s="10">
        <f>IF(Q3_2025[[#This Row],[Artikelprijs]]&lt;&gt;"",Q3_2025[[#This Row],[Artikelprijs]],Q3_2025[[#This Row],[Stuksprijs]])</f>
        <v>65</v>
      </c>
      <c r="N759" s="10">
        <f>Q3_2025[[#This Row],[Besteld]]*Q3_2025[[#This Row],[Prijs 2]]</f>
        <v>65</v>
      </c>
      <c r="O759" s="10">
        <f>IF(Q3_2025[[#This Row],[Brutobedrag 2]]&lt;Q3_2025[[#This Row],[Bruto - Rel.korting]],Q3_2025[[#This Row],[Brutobedrag 2]],Q3_2025[[#This Row],[Brutobedrag 2]]*(100-Q3_2025[[#This Row],[Relatiekorting percentage]])/100)</f>
        <v>45.5</v>
      </c>
      <c r="R759" s="3"/>
      <c r="W759"/>
      <c r="AB759"/>
    </row>
    <row r="760" spans="1:28" x14ac:dyDescent="0.3">
      <c r="A760" t="s">
        <v>763</v>
      </c>
      <c r="B760">
        <v>5022032</v>
      </c>
      <c r="C760" t="s">
        <v>503</v>
      </c>
      <c r="D760">
        <v>1</v>
      </c>
      <c r="E760" s="10">
        <v>690.67</v>
      </c>
      <c r="F760" s="10">
        <v>690.67</v>
      </c>
      <c r="G760" s="10">
        <v>552.54</v>
      </c>
      <c r="H760">
        <v>20</v>
      </c>
      <c r="I760" s="51" t="str">
        <f>_xlfn.XLOOKUP(Q3_2025[[#This Row],[Artikelnr]],Artikel_prijzen[Artnr],Artikel_prijzen[Groep],"")</f>
        <v>Elektra</v>
      </c>
      <c r="J760" s="10">
        <f>_xlfn.XLOOKUP(Q3_2025[[#This Row],[Artikelnr]],Artikel_prijzen[Artnr],Artikel_prijzen[Prijs 2025],"")</f>
        <v>458.35</v>
      </c>
      <c r="K760" t="str">
        <f>IF(Q3_2025[[#This Row],[Artikelprijs]]&lt;&gt;"",IF(Q3_2025[[#This Row],[Stuksprijs]]=Q3_2025[[#This Row],[Artikelprijs]],"Prijs gelijk","Prijs wijkt af"),"")</f>
        <v>Prijs wijkt af</v>
      </c>
      <c r="L760" t="str">
        <f>IF(Q3_2025[[#This Row],[Relatiekorting percentage]]=0,
    "Nvt",
    IF(Q3_2025[[#This Row],[Brutobedrag 2]] &lt; Q3_2025[[#This Row],[Bruto - Rel.korting]],
        "Nee",
        "Ja"))</f>
        <v>Nee</v>
      </c>
      <c r="M760" s="10">
        <f>IF(Q3_2025[[#This Row],[Artikelprijs]]&lt;&gt;"",Q3_2025[[#This Row],[Artikelprijs]],Q3_2025[[#This Row],[Stuksprijs]])</f>
        <v>458.35</v>
      </c>
      <c r="N760" s="10">
        <f>Q3_2025[[#This Row],[Besteld]]*Q3_2025[[#This Row],[Prijs 2]]</f>
        <v>458.35</v>
      </c>
      <c r="O760" s="10">
        <f>IF(Q3_2025[[#This Row],[Brutobedrag 2]]&lt;Q3_2025[[#This Row],[Bruto - Rel.korting]],Q3_2025[[#This Row],[Brutobedrag 2]],Q3_2025[[#This Row],[Brutobedrag 2]]*(100-Q3_2025[[#This Row],[Relatiekorting percentage]])/100)</f>
        <v>458.35</v>
      </c>
      <c r="R760" s="3"/>
      <c r="W760"/>
      <c r="AB760"/>
    </row>
    <row r="761" spans="1:28" x14ac:dyDescent="0.3">
      <c r="A761" t="s">
        <v>763</v>
      </c>
      <c r="B761">
        <v>5010013</v>
      </c>
      <c r="C761" t="s">
        <v>174</v>
      </c>
      <c r="D761">
        <v>2</v>
      </c>
      <c r="E761" s="10">
        <v>56.65</v>
      </c>
      <c r="F761" s="10">
        <v>113.3</v>
      </c>
      <c r="G761" s="10">
        <v>84.97</v>
      </c>
      <c r="H761">
        <v>25</v>
      </c>
      <c r="I761" s="51" t="str">
        <f>_xlfn.XLOOKUP(Q3_2025[[#This Row],[Artikelnr]],Artikel_prijzen[Artnr],Artikel_prijzen[Groep],"")</f>
        <v/>
      </c>
      <c r="J761" s="10" t="str">
        <f>_xlfn.XLOOKUP(Q3_2025[[#This Row],[Artikelnr]],Artikel_prijzen[Artnr],Artikel_prijzen[Prijs 2025],"")</f>
        <v/>
      </c>
      <c r="K761" t="str">
        <f>IF(Q3_2025[[#This Row],[Artikelprijs]]&lt;&gt;"",IF(Q3_2025[[#This Row],[Stuksprijs]]=Q3_2025[[#This Row],[Artikelprijs]],"Prijs gelijk","Prijs wijkt af"),"")</f>
        <v/>
      </c>
      <c r="L761" t="str">
        <f>IF(Q3_2025[[#This Row],[Relatiekorting percentage]]=0,
    "Nvt",
    IF(Q3_2025[[#This Row],[Brutobedrag 2]] &lt; Q3_2025[[#This Row],[Bruto - Rel.korting]],
        "Nee",
        "Ja"))</f>
        <v>Ja</v>
      </c>
      <c r="M761" s="10">
        <f>IF(Q3_2025[[#This Row],[Artikelprijs]]&lt;&gt;"",Q3_2025[[#This Row],[Artikelprijs]],Q3_2025[[#This Row],[Stuksprijs]])</f>
        <v>56.65</v>
      </c>
      <c r="N761" s="10">
        <f>Q3_2025[[#This Row],[Besteld]]*Q3_2025[[#This Row],[Prijs 2]]</f>
        <v>113.3</v>
      </c>
      <c r="O761" s="10">
        <f>IF(Q3_2025[[#This Row],[Brutobedrag 2]]&lt;Q3_2025[[#This Row],[Bruto - Rel.korting]],Q3_2025[[#This Row],[Brutobedrag 2]],Q3_2025[[#This Row],[Brutobedrag 2]]*(100-Q3_2025[[#This Row],[Relatiekorting percentage]])/100)</f>
        <v>84.974999999999994</v>
      </c>
      <c r="R761" s="3"/>
      <c r="W761"/>
      <c r="AB761"/>
    </row>
    <row r="762" spans="1:28" x14ac:dyDescent="0.3">
      <c r="A762" t="s">
        <v>763</v>
      </c>
      <c r="B762">
        <v>5030225</v>
      </c>
      <c r="C762" t="s">
        <v>261</v>
      </c>
      <c r="D762">
        <v>2</v>
      </c>
      <c r="E762" s="10">
        <v>133.9</v>
      </c>
      <c r="F762" s="10">
        <v>267.8</v>
      </c>
      <c r="G762" s="10">
        <v>187.46</v>
      </c>
      <c r="H762">
        <v>30</v>
      </c>
      <c r="I762" s="51" t="str">
        <f>_xlfn.XLOOKUP(Q3_2025[[#This Row],[Artikelnr]],Artikel_prijzen[Artnr],Artikel_prijzen[Groep],"")</f>
        <v>Rigging</v>
      </c>
      <c r="J762" s="10">
        <f>_xlfn.XLOOKUP(Q3_2025[[#This Row],[Artikelnr]],Artikel_prijzen[Artnr],Artikel_prijzen[Prijs 2025],"")</f>
        <v>130</v>
      </c>
      <c r="K762" t="str">
        <f>IF(Q3_2025[[#This Row],[Artikelprijs]]&lt;&gt;"",IF(Q3_2025[[#This Row],[Stuksprijs]]=Q3_2025[[#This Row],[Artikelprijs]],"Prijs gelijk","Prijs wijkt af"),"")</f>
        <v>Prijs wijkt af</v>
      </c>
      <c r="L762" t="str">
        <f>IF(Q3_2025[[#This Row],[Relatiekorting percentage]]=0,
    "Nvt",
    IF(Q3_2025[[#This Row],[Brutobedrag 2]] &lt; Q3_2025[[#This Row],[Bruto - Rel.korting]],
        "Nee",
        "Ja"))</f>
        <v>Ja</v>
      </c>
      <c r="M762" s="10">
        <f>IF(Q3_2025[[#This Row],[Artikelprijs]]&lt;&gt;"",Q3_2025[[#This Row],[Artikelprijs]],Q3_2025[[#This Row],[Stuksprijs]])</f>
        <v>130</v>
      </c>
      <c r="N762" s="10">
        <f>Q3_2025[[#This Row],[Besteld]]*Q3_2025[[#This Row],[Prijs 2]]</f>
        <v>260</v>
      </c>
      <c r="O762" s="10">
        <f>IF(Q3_2025[[#This Row],[Brutobedrag 2]]&lt;Q3_2025[[#This Row],[Bruto - Rel.korting]],Q3_2025[[#This Row],[Brutobedrag 2]],Q3_2025[[#This Row],[Brutobedrag 2]]*(100-Q3_2025[[#This Row],[Relatiekorting percentage]])/100)</f>
        <v>182</v>
      </c>
      <c r="R762" s="3"/>
      <c r="W762"/>
      <c r="AB762"/>
    </row>
    <row r="763" spans="1:28" x14ac:dyDescent="0.3">
      <c r="A763" t="s">
        <v>763</v>
      </c>
      <c r="B763">
        <v>5030234</v>
      </c>
      <c r="C763" t="s">
        <v>155</v>
      </c>
      <c r="D763">
        <v>1</v>
      </c>
      <c r="E763" s="10">
        <v>180.25</v>
      </c>
      <c r="F763" s="10">
        <v>180.25</v>
      </c>
      <c r="G763" s="10">
        <v>126.17</v>
      </c>
      <c r="H763">
        <v>30</v>
      </c>
      <c r="I763" s="51" t="str">
        <f>_xlfn.XLOOKUP(Q3_2025[[#This Row],[Artikelnr]],Artikel_prijzen[Artnr],Artikel_prijzen[Groep],"")</f>
        <v>Rigging</v>
      </c>
      <c r="J763" s="10">
        <f>_xlfn.XLOOKUP(Q3_2025[[#This Row],[Artikelnr]],Artikel_prijzen[Artnr],Artikel_prijzen[Prijs 2025],"")</f>
        <v>175</v>
      </c>
      <c r="K763" t="str">
        <f>IF(Q3_2025[[#This Row],[Artikelprijs]]&lt;&gt;"",IF(Q3_2025[[#This Row],[Stuksprijs]]=Q3_2025[[#This Row],[Artikelprijs]],"Prijs gelijk","Prijs wijkt af"),"")</f>
        <v>Prijs wijkt af</v>
      </c>
      <c r="L763" t="str">
        <f>IF(Q3_2025[[#This Row],[Relatiekorting percentage]]=0,
    "Nvt",
    IF(Q3_2025[[#This Row],[Brutobedrag 2]] &lt; Q3_2025[[#This Row],[Bruto - Rel.korting]],
        "Nee",
        "Ja"))</f>
        <v>Ja</v>
      </c>
      <c r="M763" s="10">
        <f>IF(Q3_2025[[#This Row],[Artikelprijs]]&lt;&gt;"",Q3_2025[[#This Row],[Artikelprijs]],Q3_2025[[#This Row],[Stuksprijs]])</f>
        <v>175</v>
      </c>
      <c r="N763" s="10">
        <f>Q3_2025[[#This Row],[Besteld]]*Q3_2025[[#This Row],[Prijs 2]]</f>
        <v>175</v>
      </c>
      <c r="O763" s="10">
        <f>IF(Q3_2025[[#This Row],[Brutobedrag 2]]&lt;Q3_2025[[#This Row],[Bruto - Rel.korting]],Q3_2025[[#This Row],[Brutobedrag 2]],Q3_2025[[#This Row],[Brutobedrag 2]]*(100-Q3_2025[[#This Row],[Relatiekorting percentage]])/100)</f>
        <v>122.5</v>
      </c>
      <c r="R763" s="3"/>
      <c r="W763"/>
      <c r="AB763"/>
    </row>
    <row r="764" spans="1:28" x14ac:dyDescent="0.3">
      <c r="A764" t="s">
        <v>763</v>
      </c>
      <c r="B764">
        <v>5040011</v>
      </c>
      <c r="C764" t="s">
        <v>321</v>
      </c>
      <c r="D764">
        <v>1</v>
      </c>
      <c r="E764" s="10">
        <v>638.6</v>
      </c>
      <c r="F764" s="10">
        <v>638.6</v>
      </c>
      <c r="G764" s="10">
        <v>447.02</v>
      </c>
      <c r="H764">
        <v>30</v>
      </c>
      <c r="I764" s="51" t="str">
        <f>_xlfn.XLOOKUP(Q3_2025[[#This Row],[Artikelnr]],Artikel_prijzen[Artnr],Artikel_prijzen[Groep],"")</f>
        <v>AV</v>
      </c>
      <c r="J764" s="10">
        <f>_xlfn.XLOOKUP(Q3_2025[[#This Row],[Artikelnr]],Artikel_prijzen[Artnr],Artikel_prijzen[Prijs 2025],"")</f>
        <v>620</v>
      </c>
      <c r="K764" t="str">
        <f>IF(Q3_2025[[#This Row],[Artikelprijs]]&lt;&gt;"",IF(Q3_2025[[#This Row],[Stuksprijs]]=Q3_2025[[#This Row],[Artikelprijs]],"Prijs gelijk","Prijs wijkt af"),"")</f>
        <v>Prijs wijkt af</v>
      </c>
      <c r="L764" t="str">
        <f>IF(Q3_2025[[#This Row],[Relatiekorting percentage]]=0,
    "Nvt",
    IF(Q3_2025[[#This Row],[Brutobedrag 2]] &lt; Q3_2025[[#This Row],[Bruto - Rel.korting]],
        "Nee",
        "Ja"))</f>
        <v>Ja</v>
      </c>
      <c r="M764" s="10">
        <f>IF(Q3_2025[[#This Row],[Artikelprijs]]&lt;&gt;"",Q3_2025[[#This Row],[Artikelprijs]],Q3_2025[[#This Row],[Stuksprijs]])</f>
        <v>620</v>
      </c>
      <c r="N764" s="10">
        <f>Q3_2025[[#This Row],[Besteld]]*Q3_2025[[#This Row],[Prijs 2]]</f>
        <v>620</v>
      </c>
      <c r="O764" s="10">
        <f>IF(Q3_2025[[#This Row],[Brutobedrag 2]]&lt;Q3_2025[[#This Row],[Bruto - Rel.korting]],Q3_2025[[#This Row],[Brutobedrag 2]],Q3_2025[[#This Row],[Brutobedrag 2]]*(100-Q3_2025[[#This Row],[Relatiekorting percentage]])/100)</f>
        <v>434</v>
      </c>
      <c r="R764" s="3"/>
      <c r="W764"/>
      <c r="AB764"/>
    </row>
    <row r="765" spans="1:28" x14ac:dyDescent="0.3">
      <c r="A765" t="s">
        <v>763</v>
      </c>
      <c r="B765">
        <v>5040256</v>
      </c>
      <c r="C765" t="s">
        <v>315</v>
      </c>
      <c r="D765">
        <v>1</v>
      </c>
      <c r="E765" s="10">
        <v>87.55</v>
      </c>
      <c r="F765" s="10">
        <v>87.55</v>
      </c>
      <c r="G765" s="10">
        <v>61.28</v>
      </c>
      <c r="H765">
        <v>30</v>
      </c>
      <c r="I765" s="51" t="str">
        <f>_xlfn.XLOOKUP(Q3_2025[[#This Row],[Artikelnr]],Artikel_prijzen[Artnr],Artikel_prijzen[Groep],"")</f>
        <v/>
      </c>
      <c r="J765" s="10" t="str">
        <f>_xlfn.XLOOKUP(Q3_2025[[#This Row],[Artikelnr]],Artikel_prijzen[Artnr],Artikel_prijzen[Prijs 2025],"")</f>
        <v/>
      </c>
      <c r="K765" t="str">
        <f>IF(Q3_2025[[#This Row],[Artikelprijs]]&lt;&gt;"",IF(Q3_2025[[#This Row],[Stuksprijs]]=Q3_2025[[#This Row],[Artikelprijs]],"Prijs gelijk","Prijs wijkt af"),"")</f>
        <v/>
      </c>
      <c r="L765" t="str">
        <f>IF(Q3_2025[[#This Row],[Relatiekorting percentage]]=0,
    "Nvt",
    IF(Q3_2025[[#This Row],[Brutobedrag 2]] &lt; Q3_2025[[#This Row],[Bruto - Rel.korting]],
        "Nee",
        "Ja"))</f>
        <v>Ja</v>
      </c>
      <c r="M765" s="10">
        <f>IF(Q3_2025[[#This Row],[Artikelprijs]]&lt;&gt;"",Q3_2025[[#This Row],[Artikelprijs]],Q3_2025[[#This Row],[Stuksprijs]])</f>
        <v>87.55</v>
      </c>
      <c r="N765" s="10">
        <f>Q3_2025[[#This Row],[Besteld]]*Q3_2025[[#This Row],[Prijs 2]]</f>
        <v>87.55</v>
      </c>
      <c r="O765" s="10">
        <f>IF(Q3_2025[[#This Row],[Brutobedrag 2]]&lt;Q3_2025[[#This Row],[Bruto - Rel.korting]],Q3_2025[[#This Row],[Brutobedrag 2]],Q3_2025[[#This Row],[Brutobedrag 2]]*(100-Q3_2025[[#This Row],[Relatiekorting percentage]])/100)</f>
        <v>61.284999999999997</v>
      </c>
      <c r="R765" s="3"/>
      <c r="W765"/>
      <c r="AB765"/>
    </row>
    <row r="766" spans="1:28" x14ac:dyDescent="0.3">
      <c r="A766" t="s">
        <v>763</v>
      </c>
      <c r="B766">
        <v>5022036</v>
      </c>
      <c r="C766" t="s">
        <v>515</v>
      </c>
      <c r="D766">
        <v>1</v>
      </c>
      <c r="E766" s="10">
        <v>907.47</v>
      </c>
      <c r="F766" s="10">
        <v>907.47</v>
      </c>
      <c r="G766" s="10">
        <v>725.98</v>
      </c>
      <c r="H766">
        <v>20</v>
      </c>
      <c r="I766" s="51" t="str">
        <f>_xlfn.XLOOKUP(Q3_2025[[#This Row],[Artikelnr]],Artikel_prijzen[Artnr],Artikel_prijzen[Groep],"")</f>
        <v>Elektra</v>
      </c>
      <c r="J766" s="10">
        <f>_xlfn.XLOOKUP(Q3_2025[[#This Row],[Artikelnr]],Artikel_prijzen[Artnr],Artikel_prijzen[Prijs 2025],"")</f>
        <v>585</v>
      </c>
      <c r="K766" t="str">
        <f>IF(Q3_2025[[#This Row],[Artikelprijs]]&lt;&gt;"",IF(Q3_2025[[#This Row],[Stuksprijs]]=Q3_2025[[#This Row],[Artikelprijs]],"Prijs gelijk","Prijs wijkt af"),"")</f>
        <v>Prijs wijkt af</v>
      </c>
      <c r="L766" t="str">
        <f>IF(Q3_2025[[#This Row],[Relatiekorting percentage]]=0,
    "Nvt",
    IF(Q3_2025[[#This Row],[Brutobedrag 2]] &lt; Q3_2025[[#This Row],[Bruto - Rel.korting]],
        "Nee",
        "Ja"))</f>
        <v>Nee</v>
      </c>
      <c r="M766" s="10">
        <f>IF(Q3_2025[[#This Row],[Artikelprijs]]&lt;&gt;"",Q3_2025[[#This Row],[Artikelprijs]],Q3_2025[[#This Row],[Stuksprijs]])</f>
        <v>585</v>
      </c>
      <c r="N766" s="10">
        <f>Q3_2025[[#This Row],[Besteld]]*Q3_2025[[#This Row],[Prijs 2]]</f>
        <v>585</v>
      </c>
      <c r="O766" s="10">
        <f>IF(Q3_2025[[#This Row],[Brutobedrag 2]]&lt;Q3_2025[[#This Row],[Bruto - Rel.korting]],Q3_2025[[#This Row],[Brutobedrag 2]],Q3_2025[[#This Row],[Brutobedrag 2]]*(100-Q3_2025[[#This Row],[Relatiekorting percentage]])/100)</f>
        <v>585</v>
      </c>
      <c r="R766" s="3"/>
      <c r="W766"/>
      <c r="AB766"/>
    </row>
    <row r="767" spans="1:28" x14ac:dyDescent="0.3">
      <c r="A767" t="s">
        <v>763</v>
      </c>
      <c r="B767">
        <v>5020004</v>
      </c>
      <c r="C767" t="s">
        <v>231</v>
      </c>
      <c r="D767">
        <v>1</v>
      </c>
      <c r="E767" s="10">
        <v>77.25</v>
      </c>
      <c r="F767" s="10">
        <v>77.25</v>
      </c>
      <c r="G767" s="10">
        <v>57.94</v>
      </c>
      <c r="H767">
        <v>25</v>
      </c>
      <c r="I767" s="51" t="str">
        <f>_xlfn.XLOOKUP(Q3_2025[[#This Row],[Artikelnr]],Artikel_prijzen[Artnr],Artikel_prijzen[Groep],"")</f>
        <v/>
      </c>
      <c r="J767" s="10" t="str">
        <f>_xlfn.XLOOKUP(Q3_2025[[#This Row],[Artikelnr]],Artikel_prijzen[Artnr],Artikel_prijzen[Prijs 2025],"")</f>
        <v/>
      </c>
      <c r="K767" t="str">
        <f>IF(Q3_2025[[#This Row],[Artikelprijs]]&lt;&gt;"",IF(Q3_2025[[#This Row],[Stuksprijs]]=Q3_2025[[#This Row],[Artikelprijs]],"Prijs gelijk","Prijs wijkt af"),"")</f>
        <v/>
      </c>
      <c r="L767" t="str">
        <f>IF(Q3_2025[[#This Row],[Relatiekorting percentage]]=0,
    "Nvt",
    IF(Q3_2025[[#This Row],[Brutobedrag 2]] &lt; Q3_2025[[#This Row],[Bruto - Rel.korting]],
        "Nee",
        "Ja"))</f>
        <v>Ja</v>
      </c>
      <c r="M767" s="10">
        <f>IF(Q3_2025[[#This Row],[Artikelprijs]]&lt;&gt;"",Q3_2025[[#This Row],[Artikelprijs]],Q3_2025[[#This Row],[Stuksprijs]])</f>
        <v>77.25</v>
      </c>
      <c r="N767" s="10">
        <f>Q3_2025[[#This Row],[Besteld]]*Q3_2025[[#This Row],[Prijs 2]]</f>
        <v>77.25</v>
      </c>
      <c r="O767" s="10">
        <f>IF(Q3_2025[[#This Row],[Brutobedrag 2]]&lt;Q3_2025[[#This Row],[Bruto - Rel.korting]],Q3_2025[[#This Row],[Brutobedrag 2]],Q3_2025[[#This Row],[Brutobedrag 2]]*(100-Q3_2025[[#This Row],[Relatiekorting percentage]])/100)</f>
        <v>57.9375</v>
      </c>
      <c r="R767" s="3"/>
      <c r="W767"/>
      <c r="AB767"/>
    </row>
    <row r="768" spans="1:28" x14ac:dyDescent="0.3">
      <c r="A768" t="s">
        <v>763</v>
      </c>
      <c r="B768">
        <v>5020001</v>
      </c>
      <c r="C768" t="s">
        <v>46</v>
      </c>
      <c r="D768">
        <v>4</v>
      </c>
      <c r="E768" s="10">
        <v>29.35</v>
      </c>
      <c r="F768" s="10">
        <v>117.4</v>
      </c>
      <c r="G768" s="10">
        <v>88.05</v>
      </c>
      <c r="H768">
        <v>25</v>
      </c>
      <c r="I768" s="51" t="str">
        <f>_xlfn.XLOOKUP(Q3_2025[[#This Row],[Artikelnr]],Artikel_prijzen[Artnr],Artikel_prijzen[Groep],"")</f>
        <v/>
      </c>
      <c r="J768" s="10" t="str">
        <f>_xlfn.XLOOKUP(Q3_2025[[#This Row],[Artikelnr]],Artikel_prijzen[Artnr],Artikel_prijzen[Prijs 2025],"")</f>
        <v/>
      </c>
      <c r="K768" t="str">
        <f>IF(Q3_2025[[#This Row],[Artikelprijs]]&lt;&gt;"",IF(Q3_2025[[#This Row],[Stuksprijs]]=Q3_2025[[#This Row],[Artikelprijs]],"Prijs gelijk","Prijs wijkt af"),"")</f>
        <v/>
      </c>
      <c r="L768" t="str">
        <f>IF(Q3_2025[[#This Row],[Relatiekorting percentage]]=0,
    "Nvt",
    IF(Q3_2025[[#This Row],[Brutobedrag 2]] &lt; Q3_2025[[#This Row],[Bruto - Rel.korting]],
        "Nee",
        "Ja"))</f>
        <v>Ja</v>
      </c>
      <c r="M768" s="10">
        <f>IF(Q3_2025[[#This Row],[Artikelprijs]]&lt;&gt;"",Q3_2025[[#This Row],[Artikelprijs]],Q3_2025[[#This Row],[Stuksprijs]])</f>
        <v>29.35</v>
      </c>
      <c r="N768" s="10">
        <f>Q3_2025[[#This Row],[Besteld]]*Q3_2025[[#This Row],[Prijs 2]]</f>
        <v>117.4</v>
      </c>
      <c r="O768" s="10">
        <f>IF(Q3_2025[[#This Row],[Brutobedrag 2]]&lt;Q3_2025[[#This Row],[Bruto - Rel.korting]],Q3_2025[[#This Row],[Brutobedrag 2]],Q3_2025[[#This Row],[Brutobedrag 2]]*(100-Q3_2025[[#This Row],[Relatiekorting percentage]])/100)</f>
        <v>88.05</v>
      </c>
      <c r="R768" s="3"/>
      <c r="W768"/>
      <c r="AB768"/>
    </row>
    <row r="769" spans="1:28" x14ac:dyDescent="0.3">
      <c r="A769" t="s">
        <v>763</v>
      </c>
      <c r="B769">
        <v>5020002</v>
      </c>
      <c r="C769" t="s">
        <v>56</v>
      </c>
      <c r="D769">
        <v>4</v>
      </c>
      <c r="E769" s="10">
        <v>39.65</v>
      </c>
      <c r="F769" s="10">
        <v>158.6</v>
      </c>
      <c r="G769" s="10">
        <v>118.95</v>
      </c>
      <c r="H769">
        <v>25</v>
      </c>
      <c r="I769" s="51" t="str">
        <f>_xlfn.XLOOKUP(Q3_2025[[#This Row],[Artikelnr]],Artikel_prijzen[Artnr],Artikel_prijzen[Groep],"")</f>
        <v/>
      </c>
      <c r="J769" s="10" t="str">
        <f>_xlfn.XLOOKUP(Q3_2025[[#This Row],[Artikelnr]],Artikel_prijzen[Artnr],Artikel_prijzen[Prijs 2025],"")</f>
        <v/>
      </c>
      <c r="K769" t="str">
        <f>IF(Q3_2025[[#This Row],[Artikelprijs]]&lt;&gt;"",IF(Q3_2025[[#This Row],[Stuksprijs]]=Q3_2025[[#This Row],[Artikelprijs]],"Prijs gelijk","Prijs wijkt af"),"")</f>
        <v/>
      </c>
      <c r="L769" t="str">
        <f>IF(Q3_2025[[#This Row],[Relatiekorting percentage]]=0,
    "Nvt",
    IF(Q3_2025[[#This Row],[Brutobedrag 2]] &lt; Q3_2025[[#This Row],[Bruto - Rel.korting]],
        "Nee",
        "Ja"))</f>
        <v>Ja</v>
      </c>
      <c r="M769" s="10">
        <f>IF(Q3_2025[[#This Row],[Artikelprijs]]&lt;&gt;"",Q3_2025[[#This Row],[Artikelprijs]],Q3_2025[[#This Row],[Stuksprijs]])</f>
        <v>39.65</v>
      </c>
      <c r="N769" s="10">
        <f>Q3_2025[[#This Row],[Besteld]]*Q3_2025[[#This Row],[Prijs 2]]</f>
        <v>158.6</v>
      </c>
      <c r="O769" s="10">
        <f>IF(Q3_2025[[#This Row],[Brutobedrag 2]]&lt;Q3_2025[[#This Row],[Bruto - Rel.korting]],Q3_2025[[#This Row],[Brutobedrag 2]],Q3_2025[[#This Row],[Brutobedrag 2]]*(100-Q3_2025[[#This Row],[Relatiekorting percentage]])/100)</f>
        <v>118.95</v>
      </c>
      <c r="R769" s="3"/>
      <c r="W769"/>
      <c r="AB769"/>
    </row>
    <row r="770" spans="1:28" x14ac:dyDescent="0.3">
      <c r="A770" t="s">
        <v>763</v>
      </c>
      <c r="B770">
        <v>3001044</v>
      </c>
      <c r="C770" t="s">
        <v>47</v>
      </c>
      <c r="D770">
        <v>10</v>
      </c>
      <c r="E770" s="10">
        <v>26.83</v>
      </c>
      <c r="F770" s="10">
        <v>0</v>
      </c>
      <c r="G770" s="10">
        <v>0</v>
      </c>
      <c r="H770">
        <v>30</v>
      </c>
      <c r="I770" s="51" t="str">
        <f>_xlfn.XLOOKUP(Q3_2025[[#This Row],[Artikelnr]],Artikel_prijzen[Artnr],Artikel_prijzen[Groep],"")</f>
        <v/>
      </c>
      <c r="J770" s="10" t="str">
        <f>_xlfn.XLOOKUP(Q3_2025[[#This Row],[Artikelnr]],Artikel_prijzen[Artnr],Artikel_prijzen[Prijs 2025],"")</f>
        <v/>
      </c>
      <c r="K770" t="str">
        <f>IF(Q3_2025[[#This Row],[Artikelprijs]]&lt;&gt;"",IF(Q3_2025[[#This Row],[Stuksprijs]]=Q3_2025[[#This Row],[Artikelprijs]],"Prijs gelijk","Prijs wijkt af"),"")</f>
        <v/>
      </c>
      <c r="L770" t="str">
        <f>IF(Q3_2025[[#This Row],[Relatiekorting percentage]]=0,
    "Nvt",
    IF(Q3_2025[[#This Row],[Brutobedrag 2]] &lt; Q3_2025[[#This Row],[Bruto - Rel.korting]],
        "Nee",
        "Ja"))</f>
        <v>Ja</v>
      </c>
      <c r="M770" s="10">
        <f>IF(Q3_2025[[#This Row],[Artikelprijs]]&lt;&gt;"",Q3_2025[[#This Row],[Artikelprijs]],Q3_2025[[#This Row],[Stuksprijs]])</f>
        <v>26.83</v>
      </c>
      <c r="N770" s="10">
        <f>Q3_2025[[#This Row],[Besteld]]*Q3_2025[[#This Row],[Prijs 2]]</f>
        <v>268.29999999999995</v>
      </c>
      <c r="O770" s="10">
        <f>IF(Q3_2025[[#This Row],[Brutobedrag 2]]&lt;Q3_2025[[#This Row],[Bruto - Rel.korting]],Q3_2025[[#This Row],[Brutobedrag 2]],Q3_2025[[#This Row],[Brutobedrag 2]]*(100-Q3_2025[[#This Row],[Relatiekorting percentage]])/100)</f>
        <v>187.80999999999997</v>
      </c>
      <c r="R770" s="3"/>
      <c r="W770"/>
      <c r="AB770"/>
    </row>
    <row r="771" spans="1:28" x14ac:dyDescent="0.3">
      <c r="A771" t="s">
        <v>763</v>
      </c>
      <c r="B771">
        <v>5020008</v>
      </c>
      <c r="C771" t="s">
        <v>52</v>
      </c>
      <c r="D771">
        <v>1</v>
      </c>
      <c r="E771" s="10">
        <v>32.96</v>
      </c>
      <c r="F771" s="10">
        <v>32.96</v>
      </c>
      <c r="G771" s="10">
        <v>24.72</v>
      </c>
      <c r="H771">
        <v>25</v>
      </c>
      <c r="I771" s="51" t="str">
        <f>_xlfn.XLOOKUP(Q3_2025[[#This Row],[Artikelnr]],Artikel_prijzen[Artnr],Artikel_prijzen[Groep],"")</f>
        <v/>
      </c>
      <c r="J771" s="10" t="str">
        <f>_xlfn.XLOOKUP(Q3_2025[[#This Row],[Artikelnr]],Artikel_prijzen[Artnr],Artikel_prijzen[Prijs 2025],"")</f>
        <v/>
      </c>
      <c r="K771" t="str">
        <f>IF(Q3_2025[[#This Row],[Artikelprijs]]&lt;&gt;"",IF(Q3_2025[[#This Row],[Stuksprijs]]=Q3_2025[[#This Row],[Artikelprijs]],"Prijs gelijk","Prijs wijkt af"),"")</f>
        <v/>
      </c>
      <c r="L771" t="str">
        <f>IF(Q3_2025[[#This Row],[Relatiekorting percentage]]=0,
    "Nvt",
    IF(Q3_2025[[#This Row],[Brutobedrag 2]] &lt; Q3_2025[[#This Row],[Bruto - Rel.korting]],
        "Nee",
        "Ja"))</f>
        <v>Ja</v>
      </c>
      <c r="M771" s="10">
        <f>IF(Q3_2025[[#This Row],[Artikelprijs]]&lt;&gt;"",Q3_2025[[#This Row],[Artikelprijs]],Q3_2025[[#This Row],[Stuksprijs]])</f>
        <v>32.96</v>
      </c>
      <c r="N771" s="10">
        <f>Q3_2025[[#This Row],[Besteld]]*Q3_2025[[#This Row],[Prijs 2]]</f>
        <v>32.96</v>
      </c>
      <c r="O771" s="10">
        <f>IF(Q3_2025[[#This Row],[Brutobedrag 2]]&lt;Q3_2025[[#This Row],[Bruto - Rel.korting]],Q3_2025[[#This Row],[Brutobedrag 2]],Q3_2025[[#This Row],[Brutobedrag 2]]*(100-Q3_2025[[#This Row],[Relatiekorting percentage]])/100)</f>
        <v>24.72</v>
      </c>
      <c r="R771" s="3"/>
      <c r="W771"/>
      <c r="AB771"/>
    </row>
    <row r="772" spans="1:28" x14ac:dyDescent="0.3">
      <c r="A772" t="s">
        <v>763</v>
      </c>
      <c r="B772">
        <v>5020009</v>
      </c>
      <c r="C772" t="s">
        <v>125</v>
      </c>
      <c r="D772">
        <v>1</v>
      </c>
      <c r="E772" s="10">
        <v>45.32</v>
      </c>
      <c r="F772" s="10">
        <v>45.32</v>
      </c>
      <c r="G772" s="10">
        <v>33.99</v>
      </c>
      <c r="H772">
        <v>25</v>
      </c>
      <c r="I772" s="51" t="str">
        <f>_xlfn.XLOOKUP(Q3_2025[[#This Row],[Artikelnr]],Artikel_prijzen[Artnr],Artikel_prijzen[Groep],"")</f>
        <v/>
      </c>
      <c r="J772" s="10" t="str">
        <f>_xlfn.XLOOKUP(Q3_2025[[#This Row],[Artikelnr]],Artikel_prijzen[Artnr],Artikel_prijzen[Prijs 2025],"")</f>
        <v/>
      </c>
      <c r="K772" t="str">
        <f>IF(Q3_2025[[#This Row],[Artikelprijs]]&lt;&gt;"",IF(Q3_2025[[#This Row],[Stuksprijs]]=Q3_2025[[#This Row],[Artikelprijs]],"Prijs gelijk","Prijs wijkt af"),"")</f>
        <v/>
      </c>
      <c r="L772" t="str">
        <f>IF(Q3_2025[[#This Row],[Relatiekorting percentage]]=0,
    "Nvt",
    IF(Q3_2025[[#This Row],[Brutobedrag 2]] &lt; Q3_2025[[#This Row],[Bruto - Rel.korting]],
        "Nee",
        "Ja"))</f>
        <v>Ja</v>
      </c>
      <c r="M772" s="10">
        <f>IF(Q3_2025[[#This Row],[Artikelprijs]]&lt;&gt;"",Q3_2025[[#This Row],[Artikelprijs]],Q3_2025[[#This Row],[Stuksprijs]])</f>
        <v>45.32</v>
      </c>
      <c r="N772" s="10">
        <f>Q3_2025[[#This Row],[Besteld]]*Q3_2025[[#This Row],[Prijs 2]]</f>
        <v>45.32</v>
      </c>
      <c r="O772" s="10">
        <f>IF(Q3_2025[[#This Row],[Brutobedrag 2]]&lt;Q3_2025[[#This Row],[Bruto - Rel.korting]],Q3_2025[[#This Row],[Brutobedrag 2]],Q3_2025[[#This Row],[Brutobedrag 2]]*(100-Q3_2025[[#This Row],[Relatiekorting percentage]])/100)</f>
        <v>33.99</v>
      </c>
      <c r="R772" s="3"/>
      <c r="W772"/>
      <c r="AB772"/>
    </row>
    <row r="773" spans="1:28" x14ac:dyDescent="0.3">
      <c r="A773" t="s">
        <v>763</v>
      </c>
      <c r="B773">
        <v>5022026</v>
      </c>
      <c r="C773" t="s">
        <v>492</v>
      </c>
      <c r="D773">
        <v>1</v>
      </c>
      <c r="E773" s="10">
        <v>403.24</v>
      </c>
      <c r="F773" s="10">
        <v>403.24</v>
      </c>
      <c r="G773" s="10">
        <v>322.58999999999997</v>
      </c>
      <c r="H773">
        <v>20</v>
      </c>
      <c r="I773" s="51" t="str">
        <f>_xlfn.XLOOKUP(Q3_2025[[#This Row],[Artikelnr]],Artikel_prijzen[Artnr],Artikel_prijzen[Groep],"")</f>
        <v>Elektra</v>
      </c>
      <c r="J773" s="10">
        <f>_xlfn.XLOOKUP(Q3_2025[[#This Row],[Artikelnr]],Artikel_prijzen[Artnr],Artikel_prijzen[Prijs 2025],"")</f>
        <v>298.7</v>
      </c>
      <c r="K773" t="str">
        <f>IF(Q3_2025[[#This Row],[Artikelprijs]]&lt;&gt;"",IF(Q3_2025[[#This Row],[Stuksprijs]]=Q3_2025[[#This Row],[Artikelprijs]],"Prijs gelijk","Prijs wijkt af"),"")</f>
        <v>Prijs wijkt af</v>
      </c>
      <c r="L773" t="str">
        <f>IF(Q3_2025[[#This Row],[Relatiekorting percentage]]=0,
    "Nvt",
    IF(Q3_2025[[#This Row],[Brutobedrag 2]] &lt; Q3_2025[[#This Row],[Bruto - Rel.korting]],
        "Nee",
        "Ja"))</f>
        <v>Nee</v>
      </c>
      <c r="M773" s="10">
        <f>IF(Q3_2025[[#This Row],[Artikelprijs]]&lt;&gt;"",Q3_2025[[#This Row],[Artikelprijs]],Q3_2025[[#This Row],[Stuksprijs]])</f>
        <v>298.7</v>
      </c>
      <c r="N773" s="10">
        <f>Q3_2025[[#This Row],[Besteld]]*Q3_2025[[#This Row],[Prijs 2]]</f>
        <v>298.7</v>
      </c>
      <c r="O773" s="10">
        <f>IF(Q3_2025[[#This Row],[Brutobedrag 2]]&lt;Q3_2025[[#This Row],[Bruto - Rel.korting]],Q3_2025[[#This Row],[Brutobedrag 2]],Q3_2025[[#This Row],[Brutobedrag 2]]*(100-Q3_2025[[#This Row],[Relatiekorting percentage]])/100)</f>
        <v>298.7</v>
      </c>
      <c r="R773" s="3"/>
      <c r="W773"/>
      <c r="AB773"/>
    </row>
    <row r="774" spans="1:28" x14ac:dyDescent="0.3">
      <c r="A774" t="s">
        <v>763</v>
      </c>
      <c r="B774">
        <v>5010014</v>
      </c>
      <c r="C774" t="s">
        <v>311</v>
      </c>
      <c r="D774">
        <v>53</v>
      </c>
      <c r="E774" s="10">
        <v>30.9</v>
      </c>
      <c r="F774" s="10">
        <v>1637.7</v>
      </c>
      <c r="G774" s="10">
        <v>1228.27</v>
      </c>
      <c r="H774">
        <v>25</v>
      </c>
      <c r="I774" s="51" t="str">
        <f>_xlfn.XLOOKUP(Q3_2025[[#This Row],[Artikelnr]],Artikel_prijzen[Artnr],Artikel_prijzen[Groep],"")</f>
        <v/>
      </c>
      <c r="J774" s="10" t="str">
        <f>_xlfn.XLOOKUP(Q3_2025[[#This Row],[Artikelnr]],Artikel_prijzen[Artnr],Artikel_prijzen[Prijs 2025],"")</f>
        <v/>
      </c>
      <c r="K774" t="str">
        <f>IF(Q3_2025[[#This Row],[Artikelprijs]]&lt;&gt;"",IF(Q3_2025[[#This Row],[Stuksprijs]]=Q3_2025[[#This Row],[Artikelprijs]],"Prijs gelijk","Prijs wijkt af"),"")</f>
        <v/>
      </c>
      <c r="L774" t="str">
        <f>IF(Q3_2025[[#This Row],[Relatiekorting percentage]]=0,
    "Nvt",
    IF(Q3_2025[[#This Row],[Brutobedrag 2]] &lt; Q3_2025[[#This Row],[Bruto - Rel.korting]],
        "Nee",
        "Ja"))</f>
        <v>Ja</v>
      </c>
      <c r="M774" s="10">
        <f>IF(Q3_2025[[#This Row],[Artikelprijs]]&lt;&gt;"",Q3_2025[[#This Row],[Artikelprijs]],Q3_2025[[#This Row],[Stuksprijs]])</f>
        <v>30.9</v>
      </c>
      <c r="N774" s="10">
        <f>Q3_2025[[#This Row],[Besteld]]*Q3_2025[[#This Row],[Prijs 2]]</f>
        <v>1637.6999999999998</v>
      </c>
      <c r="O774" s="10">
        <f>IF(Q3_2025[[#This Row],[Brutobedrag 2]]&lt;Q3_2025[[#This Row],[Bruto - Rel.korting]],Q3_2025[[#This Row],[Brutobedrag 2]],Q3_2025[[#This Row],[Brutobedrag 2]]*(100-Q3_2025[[#This Row],[Relatiekorting percentage]])/100)</f>
        <v>1228.2749999999999</v>
      </c>
      <c r="R774" s="3"/>
      <c r="W774"/>
      <c r="AB774"/>
    </row>
    <row r="775" spans="1:28" x14ac:dyDescent="0.3">
      <c r="A775" t="s">
        <v>763</v>
      </c>
      <c r="B775">
        <v>5010013</v>
      </c>
      <c r="C775" t="s">
        <v>174</v>
      </c>
      <c r="D775">
        <v>2</v>
      </c>
      <c r="E775" s="10">
        <v>56.65</v>
      </c>
      <c r="F775" s="10">
        <v>113.3</v>
      </c>
      <c r="G775" s="10">
        <v>84.97</v>
      </c>
      <c r="H775">
        <v>25</v>
      </c>
      <c r="I775" s="51" t="str">
        <f>_xlfn.XLOOKUP(Q3_2025[[#This Row],[Artikelnr]],Artikel_prijzen[Artnr],Artikel_prijzen[Groep],"")</f>
        <v/>
      </c>
      <c r="J775" s="10" t="str">
        <f>_xlfn.XLOOKUP(Q3_2025[[#This Row],[Artikelnr]],Artikel_prijzen[Artnr],Artikel_prijzen[Prijs 2025],"")</f>
        <v/>
      </c>
      <c r="K775" t="str">
        <f>IF(Q3_2025[[#This Row],[Artikelprijs]]&lt;&gt;"",IF(Q3_2025[[#This Row],[Stuksprijs]]=Q3_2025[[#This Row],[Artikelprijs]],"Prijs gelijk","Prijs wijkt af"),"")</f>
        <v/>
      </c>
      <c r="L775" t="str">
        <f>IF(Q3_2025[[#This Row],[Relatiekorting percentage]]=0,
    "Nvt",
    IF(Q3_2025[[#This Row],[Brutobedrag 2]] &lt; Q3_2025[[#This Row],[Bruto - Rel.korting]],
        "Nee",
        "Ja"))</f>
        <v>Ja</v>
      </c>
      <c r="M775" s="10">
        <f>IF(Q3_2025[[#This Row],[Artikelprijs]]&lt;&gt;"",Q3_2025[[#This Row],[Artikelprijs]],Q3_2025[[#This Row],[Stuksprijs]])</f>
        <v>56.65</v>
      </c>
      <c r="N775" s="10">
        <f>Q3_2025[[#This Row],[Besteld]]*Q3_2025[[#This Row],[Prijs 2]]</f>
        <v>113.3</v>
      </c>
      <c r="O775" s="10">
        <f>IF(Q3_2025[[#This Row],[Brutobedrag 2]]&lt;Q3_2025[[#This Row],[Bruto - Rel.korting]],Q3_2025[[#This Row],[Brutobedrag 2]],Q3_2025[[#This Row],[Brutobedrag 2]]*(100-Q3_2025[[#This Row],[Relatiekorting percentage]])/100)</f>
        <v>84.974999999999994</v>
      </c>
      <c r="R775" s="3"/>
      <c r="W775"/>
      <c r="AB775"/>
    </row>
    <row r="776" spans="1:28" x14ac:dyDescent="0.3">
      <c r="A776" t="s">
        <v>763</v>
      </c>
      <c r="B776">
        <v>3001043</v>
      </c>
      <c r="C776" t="s">
        <v>70</v>
      </c>
      <c r="D776">
        <v>6</v>
      </c>
      <c r="E776" s="10">
        <v>13</v>
      </c>
      <c r="F776" s="10">
        <v>0</v>
      </c>
      <c r="G776" s="10">
        <v>0</v>
      </c>
      <c r="H776">
        <v>30</v>
      </c>
      <c r="I776" s="51" t="str">
        <f>_xlfn.XLOOKUP(Q3_2025[[#This Row],[Artikelnr]],Artikel_prijzen[Artnr],Artikel_prijzen[Groep],"")</f>
        <v/>
      </c>
      <c r="J776" s="10" t="str">
        <f>_xlfn.XLOOKUP(Q3_2025[[#This Row],[Artikelnr]],Artikel_prijzen[Artnr],Artikel_prijzen[Prijs 2025],"")</f>
        <v/>
      </c>
      <c r="K776" t="str">
        <f>IF(Q3_2025[[#This Row],[Artikelprijs]]&lt;&gt;"",IF(Q3_2025[[#This Row],[Stuksprijs]]=Q3_2025[[#This Row],[Artikelprijs]],"Prijs gelijk","Prijs wijkt af"),"")</f>
        <v/>
      </c>
      <c r="L776" t="str">
        <f>IF(Q3_2025[[#This Row],[Relatiekorting percentage]]=0,
    "Nvt",
    IF(Q3_2025[[#This Row],[Brutobedrag 2]] &lt; Q3_2025[[#This Row],[Bruto - Rel.korting]],
        "Nee",
        "Ja"))</f>
        <v>Ja</v>
      </c>
      <c r="M776" s="10">
        <f>IF(Q3_2025[[#This Row],[Artikelprijs]]&lt;&gt;"",Q3_2025[[#This Row],[Artikelprijs]],Q3_2025[[#This Row],[Stuksprijs]])</f>
        <v>13</v>
      </c>
      <c r="N776" s="10">
        <f>Q3_2025[[#This Row],[Besteld]]*Q3_2025[[#This Row],[Prijs 2]]</f>
        <v>78</v>
      </c>
      <c r="O776" s="10">
        <f>IF(Q3_2025[[#This Row],[Brutobedrag 2]]&lt;Q3_2025[[#This Row],[Bruto - Rel.korting]],Q3_2025[[#This Row],[Brutobedrag 2]],Q3_2025[[#This Row],[Brutobedrag 2]]*(100-Q3_2025[[#This Row],[Relatiekorting percentage]])/100)</f>
        <v>54.6</v>
      </c>
      <c r="R776" s="3"/>
      <c r="W776"/>
      <c r="AB776"/>
    </row>
    <row r="777" spans="1:28" x14ac:dyDescent="0.3">
      <c r="A777" t="s">
        <v>763</v>
      </c>
      <c r="B777">
        <v>5030229</v>
      </c>
      <c r="C777" t="s">
        <v>18</v>
      </c>
      <c r="D777">
        <v>12</v>
      </c>
      <c r="E777" s="10">
        <v>303.85000000000002</v>
      </c>
      <c r="F777" s="10">
        <v>3646.2</v>
      </c>
      <c r="G777" s="10">
        <v>2552.34</v>
      </c>
      <c r="H777">
        <v>30</v>
      </c>
      <c r="I777" s="51" t="str">
        <f>_xlfn.XLOOKUP(Q3_2025[[#This Row],[Artikelnr]],Artikel_prijzen[Artnr],Artikel_prijzen[Groep],"")</f>
        <v>Rigging</v>
      </c>
      <c r="J777" s="10">
        <f>_xlfn.XLOOKUP(Q3_2025[[#This Row],[Artikelnr]],Artikel_prijzen[Artnr],Artikel_prijzen[Prijs 2025],"")</f>
        <v>295</v>
      </c>
      <c r="K777" t="str">
        <f>IF(Q3_2025[[#This Row],[Artikelprijs]]&lt;&gt;"",IF(Q3_2025[[#This Row],[Stuksprijs]]=Q3_2025[[#This Row],[Artikelprijs]],"Prijs gelijk","Prijs wijkt af"),"")</f>
        <v>Prijs wijkt af</v>
      </c>
      <c r="L777" t="str">
        <f>IF(Q3_2025[[#This Row],[Relatiekorting percentage]]=0,
    "Nvt",
    IF(Q3_2025[[#This Row],[Brutobedrag 2]] &lt; Q3_2025[[#This Row],[Bruto - Rel.korting]],
        "Nee",
        "Ja"))</f>
        <v>Ja</v>
      </c>
      <c r="M777" s="10">
        <f>IF(Q3_2025[[#This Row],[Artikelprijs]]&lt;&gt;"",Q3_2025[[#This Row],[Artikelprijs]],Q3_2025[[#This Row],[Stuksprijs]])</f>
        <v>295</v>
      </c>
      <c r="N777" s="10">
        <f>Q3_2025[[#This Row],[Besteld]]*Q3_2025[[#This Row],[Prijs 2]]</f>
        <v>3540</v>
      </c>
      <c r="O777" s="10">
        <f>IF(Q3_2025[[#This Row],[Brutobedrag 2]]&lt;Q3_2025[[#This Row],[Bruto - Rel.korting]],Q3_2025[[#This Row],[Brutobedrag 2]],Q3_2025[[#This Row],[Brutobedrag 2]]*(100-Q3_2025[[#This Row],[Relatiekorting percentage]])/100)</f>
        <v>2478</v>
      </c>
      <c r="R777" s="3"/>
      <c r="W777"/>
      <c r="AB777"/>
    </row>
    <row r="778" spans="1:28" x14ac:dyDescent="0.3">
      <c r="A778" t="s">
        <v>763</v>
      </c>
      <c r="B778">
        <v>5030232</v>
      </c>
      <c r="C778" t="s">
        <v>116</v>
      </c>
      <c r="D778">
        <v>2</v>
      </c>
      <c r="E778" s="10">
        <v>144.19999999999999</v>
      </c>
      <c r="F778" s="10">
        <v>288.39999999999998</v>
      </c>
      <c r="G778" s="10">
        <v>201.88</v>
      </c>
      <c r="H778">
        <v>30</v>
      </c>
      <c r="I778" s="51" t="str">
        <f>_xlfn.XLOOKUP(Q3_2025[[#This Row],[Artikelnr]],Artikel_prijzen[Artnr],Artikel_prijzen[Groep],"")</f>
        <v>Rigging</v>
      </c>
      <c r="J778" s="10">
        <f>_xlfn.XLOOKUP(Q3_2025[[#This Row],[Artikelnr]],Artikel_prijzen[Artnr],Artikel_prijzen[Prijs 2025],"")</f>
        <v>140</v>
      </c>
      <c r="K778" t="str">
        <f>IF(Q3_2025[[#This Row],[Artikelprijs]]&lt;&gt;"",IF(Q3_2025[[#This Row],[Stuksprijs]]=Q3_2025[[#This Row],[Artikelprijs]],"Prijs gelijk","Prijs wijkt af"),"")</f>
        <v>Prijs wijkt af</v>
      </c>
      <c r="L778" t="str">
        <f>IF(Q3_2025[[#This Row],[Relatiekorting percentage]]=0,
    "Nvt",
    IF(Q3_2025[[#This Row],[Brutobedrag 2]] &lt; Q3_2025[[#This Row],[Bruto - Rel.korting]],
        "Nee",
        "Ja"))</f>
        <v>Ja</v>
      </c>
      <c r="M778" s="10">
        <f>IF(Q3_2025[[#This Row],[Artikelprijs]]&lt;&gt;"",Q3_2025[[#This Row],[Artikelprijs]],Q3_2025[[#This Row],[Stuksprijs]])</f>
        <v>140</v>
      </c>
      <c r="N778" s="10">
        <f>Q3_2025[[#This Row],[Besteld]]*Q3_2025[[#This Row],[Prijs 2]]</f>
        <v>280</v>
      </c>
      <c r="O778" s="10">
        <f>IF(Q3_2025[[#This Row],[Brutobedrag 2]]&lt;Q3_2025[[#This Row],[Bruto - Rel.korting]],Q3_2025[[#This Row],[Brutobedrag 2]],Q3_2025[[#This Row],[Brutobedrag 2]]*(100-Q3_2025[[#This Row],[Relatiekorting percentage]])/100)</f>
        <v>196</v>
      </c>
      <c r="R778" s="3"/>
      <c r="W778"/>
      <c r="AB778"/>
    </row>
    <row r="779" spans="1:28" x14ac:dyDescent="0.3">
      <c r="A779" t="s">
        <v>763</v>
      </c>
      <c r="B779">
        <v>5030234</v>
      </c>
      <c r="C779" t="s">
        <v>155</v>
      </c>
      <c r="D779">
        <v>1</v>
      </c>
      <c r="E779" s="10">
        <v>180.25</v>
      </c>
      <c r="F779" s="10">
        <v>180.25</v>
      </c>
      <c r="G779" s="10">
        <v>126.17</v>
      </c>
      <c r="H779">
        <v>30</v>
      </c>
      <c r="I779" s="51" t="str">
        <f>_xlfn.XLOOKUP(Q3_2025[[#This Row],[Artikelnr]],Artikel_prijzen[Artnr],Artikel_prijzen[Groep],"")</f>
        <v>Rigging</v>
      </c>
      <c r="J779" s="10">
        <f>_xlfn.XLOOKUP(Q3_2025[[#This Row],[Artikelnr]],Artikel_prijzen[Artnr],Artikel_prijzen[Prijs 2025],"")</f>
        <v>175</v>
      </c>
      <c r="K779" t="str">
        <f>IF(Q3_2025[[#This Row],[Artikelprijs]]&lt;&gt;"",IF(Q3_2025[[#This Row],[Stuksprijs]]=Q3_2025[[#This Row],[Artikelprijs]],"Prijs gelijk","Prijs wijkt af"),"")</f>
        <v>Prijs wijkt af</v>
      </c>
      <c r="L779" t="str">
        <f>IF(Q3_2025[[#This Row],[Relatiekorting percentage]]=0,
    "Nvt",
    IF(Q3_2025[[#This Row],[Brutobedrag 2]] &lt; Q3_2025[[#This Row],[Bruto - Rel.korting]],
        "Nee",
        "Ja"))</f>
        <v>Ja</v>
      </c>
      <c r="M779" s="10">
        <f>IF(Q3_2025[[#This Row],[Artikelprijs]]&lt;&gt;"",Q3_2025[[#This Row],[Artikelprijs]],Q3_2025[[#This Row],[Stuksprijs]])</f>
        <v>175</v>
      </c>
      <c r="N779" s="10">
        <f>Q3_2025[[#This Row],[Besteld]]*Q3_2025[[#This Row],[Prijs 2]]</f>
        <v>175</v>
      </c>
      <c r="O779" s="10">
        <f>IF(Q3_2025[[#This Row],[Brutobedrag 2]]&lt;Q3_2025[[#This Row],[Bruto - Rel.korting]],Q3_2025[[#This Row],[Brutobedrag 2]],Q3_2025[[#This Row],[Brutobedrag 2]]*(100-Q3_2025[[#This Row],[Relatiekorting percentage]])/100)</f>
        <v>122.5</v>
      </c>
      <c r="R779" s="3"/>
      <c r="W779"/>
      <c r="AB779"/>
    </row>
    <row r="780" spans="1:28" x14ac:dyDescent="0.3">
      <c r="A780" t="s">
        <v>763</v>
      </c>
      <c r="B780">
        <v>5031047</v>
      </c>
      <c r="C780" t="s">
        <v>27</v>
      </c>
      <c r="D780">
        <v>1</v>
      </c>
      <c r="E780" s="10">
        <v>35.020000000000003</v>
      </c>
      <c r="F780" s="10">
        <v>35.020000000000003</v>
      </c>
      <c r="G780" s="10">
        <v>24.51</v>
      </c>
      <c r="H780">
        <v>30</v>
      </c>
      <c r="I780" s="51" t="str">
        <f>_xlfn.XLOOKUP(Q3_2025[[#This Row],[Artikelnr]],Artikel_prijzen[Artnr],Artikel_prijzen[Groep],"")</f>
        <v/>
      </c>
      <c r="J780" s="10" t="str">
        <f>_xlfn.XLOOKUP(Q3_2025[[#This Row],[Artikelnr]],Artikel_prijzen[Artnr],Artikel_prijzen[Prijs 2025],"")</f>
        <v/>
      </c>
      <c r="K780" t="str">
        <f>IF(Q3_2025[[#This Row],[Artikelprijs]]&lt;&gt;"",IF(Q3_2025[[#This Row],[Stuksprijs]]=Q3_2025[[#This Row],[Artikelprijs]],"Prijs gelijk","Prijs wijkt af"),"")</f>
        <v/>
      </c>
      <c r="L780" t="str">
        <f>IF(Q3_2025[[#This Row],[Relatiekorting percentage]]=0,
    "Nvt",
    IF(Q3_2025[[#This Row],[Brutobedrag 2]] &lt; Q3_2025[[#This Row],[Bruto - Rel.korting]],
        "Nee",
        "Ja"))</f>
        <v>Ja</v>
      </c>
      <c r="M780" s="10">
        <f>IF(Q3_2025[[#This Row],[Artikelprijs]]&lt;&gt;"",Q3_2025[[#This Row],[Artikelprijs]],Q3_2025[[#This Row],[Stuksprijs]])</f>
        <v>35.020000000000003</v>
      </c>
      <c r="N780" s="10">
        <f>Q3_2025[[#This Row],[Besteld]]*Q3_2025[[#This Row],[Prijs 2]]</f>
        <v>35.020000000000003</v>
      </c>
      <c r="O780" s="10">
        <f>IF(Q3_2025[[#This Row],[Brutobedrag 2]]&lt;Q3_2025[[#This Row],[Bruto - Rel.korting]],Q3_2025[[#This Row],[Brutobedrag 2]],Q3_2025[[#This Row],[Brutobedrag 2]]*(100-Q3_2025[[#This Row],[Relatiekorting percentage]])/100)</f>
        <v>24.513999999999999</v>
      </c>
      <c r="R780" s="3"/>
      <c r="W780"/>
      <c r="AB780"/>
    </row>
    <row r="781" spans="1:28" x14ac:dyDescent="0.3">
      <c r="A781" t="s">
        <v>763</v>
      </c>
      <c r="B781">
        <v>5031049</v>
      </c>
      <c r="C781" t="s">
        <v>14</v>
      </c>
      <c r="D781">
        <v>4</v>
      </c>
      <c r="E781" s="10">
        <v>35.020000000000003</v>
      </c>
      <c r="F781" s="10">
        <v>140.08000000000001</v>
      </c>
      <c r="G781" s="10">
        <v>98.06</v>
      </c>
      <c r="H781">
        <v>30</v>
      </c>
      <c r="I781" s="51" t="str">
        <f>_xlfn.XLOOKUP(Q3_2025[[#This Row],[Artikelnr]],Artikel_prijzen[Artnr],Artikel_prijzen[Groep],"")</f>
        <v/>
      </c>
      <c r="J781" s="10" t="str">
        <f>_xlfn.XLOOKUP(Q3_2025[[#This Row],[Artikelnr]],Artikel_prijzen[Artnr],Artikel_prijzen[Prijs 2025],"")</f>
        <v/>
      </c>
      <c r="K781" t="str">
        <f>IF(Q3_2025[[#This Row],[Artikelprijs]]&lt;&gt;"",IF(Q3_2025[[#This Row],[Stuksprijs]]=Q3_2025[[#This Row],[Artikelprijs]],"Prijs gelijk","Prijs wijkt af"),"")</f>
        <v/>
      </c>
      <c r="L781" t="str">
        <f>IF(Q3_2025[[#This Row],[Relatiekorting percentage]]=0,
    "Nvt",
    IF(Q3_2025[[#This Row],[Brutobedrag 2]] &lt; Q3_2025[[#This Row],[Bruto - Rel.korting]],
        "Nee",
        "Ja"))</f>
        <v>Ja</v>
      </c>
      <c r="M781" s="10">
        <f>IF(Q3_2025[[#This Row],[Artikelprijs]]&lt;&gt;"",Q3_2025[[#This Row],[Artikelprijs]],Q3_2025[[#This Row],[Stuksprijs]])</f>
        <v>35.020000000000003</v>
      </c>
      <c r="N781" s="10">
        <f>Q3_2025[[#This Row],[Besteld]]*Q3_2025[[#This Row],[Prijs 2]]</f>
        <v>140.08000000000001</v>
      </c>
      <c r="O781" s="10">
        <f>IF(Q3_2025[[#This Row],[Brutobedrag 2]]&lt;Q3_2025[[#This Row],[Bruto - Rel.korting]],Q3_2025[[#This Row],[Brutobedrag 2]],Q3_2025[[#This Row],[Brutobedrag 2]]*(100-Q3_2025[[#This Row],[Relatiekorting percentage]])/100)</f>
        <v>98.055999999999997</v>
      </c>
      <c r="R781" s="3"/>
      <c r="W781"/>
      <c r="AB781"/>
    </row>
    <row r="782" spans="1:28" x14ac:dyDescent="0.3">
      <c r="A782" t="s">
        <v>763</v>
      </c>
      <c r="B782">
        <v>5031050</v>
      </c>
      <c r="C782" t="s">
        <v>180</v>
      </c>
      <c r="D782">
        <v>3</v>
      </c>
      <c r="E782" s="10">
        <v>35.020000000000003</v>
      </c>
      <c r="F782" s="10">
        <v>105.06</v>
      </c>
      <c r="G782" s="10">
        <v>73.540000000000006</v>
      </c>
      <c r="H782">
        <v>30</v>
      </c>
      <c r="I782" s="51" t="str">
        <f>_xlfn.XLOOKUP(Q3_2025[[#This Row],[Artikelnr]],Artikel_prijzen[Artnr],Artikel_prijzen[Groep],"")</f>
        <v/>
      </c>
      <c r="J782" s="10" t="str">
        <f>_xlfn.XLOOKUP(Q3_2025[[#This Row],[Artikelnr]],Artikel_prijzen[Artnr],Artikel_prijzen[Prijs 2025],"")</f>
        <v/>
      </c>
      <c r="K782" t="str">
        <f>IF(Q3_2025[[#This Row],[Artikelprijs]]&lt;&gt;"",IF(Q3_2025[[#This Row],[Stuksprijs]]=Q3_2025[[#This Row],[Artikelprijs]],"Prijs gelijk","Prijs wijkt af"),"")</f>
        <v/>
      </c>
      <c r="L782" t="str">
        <f>IF(Q3_2025[[#This Row],[Relatiekorting percentage]]=0,
    "Nvt",
    IF(Q3_2025[[#This Row],[Brutobedrag 2]] &lt; Q3_2025[[#This Row],[Bruto - Rel.korting]],
        "Nee",
        "Ja"))</f>
        <v>Ja</v>
      </c>
      <c r="M782" s="10">
        <f>IF(Q3_2025[[#This Row],[Artikelprijs]]&lt;&gt;"",Q3_2025[[#This Row],[Artikelprijs]],Q3_2025[[#This Row],[Stuksprijs]])</f>
        <v>35.020000000000003</v>
      </c>
      <c r="N782" s="10">
        <f>Q3_2025[[#This Row],[Besteld]]*Q3_2025[[#This Row],[Prijs 2]]</f>
        <v>105.06</v>
      </c>
      <c r="O782" s="10">
        <f>IF(Q3_2025[[#This Row],[Brutobedrag 2]]&lt;Q3_2025[[#This Row],[Bruto - Rel.korting]],Q3_2025[[#This Row],[Brutobedrag 2]],Q3_2025[[#This Row],[Brutobedrag 2]]*(100-Q3_2025[[#This Row],[Relatiekorting percentage]])/100)</f>
        <v>73.542000000000002</v>
      </c>
      <c r="R782" s="3"/>
      <c r="W782"/>
      <c r="AB782"/>
    </row>
    <row r="783" spans="1:28" x14ac:dyDescent="0.3">
      <c r="A783" t="s">
        <v>763</v>
      </c>
      <c r="B783">
        <v>5031051</v>
      </c>
      <c r="C783" t="s">
        <v>25</v>
      </c>
      <c r="D783">
        <v>5</v>
      </c>
      <c r="E783" s="10">
        <v>52.79</v>
      </c>
      <c r="F783" s="10">
        <v>263.95</v>
      </c>
      <c r="G783" s="10">
        <v>184.76</v>
      </c>
      <c r="H783">
        <v>30</v>
      </c>
      <c r="I783" s="51" t="str">
        <f>_xlfn.XLOOKUP(Q3_2025[[#This Row],[Artikelnr]],Artikel_prijzen[Artnr],Artikel_prijzen[Groep],"")</f>
        <v/>
      </c>
      <c r="J783" s="10" t="str">
        <f>_xlfn.XLOOKUP(Q3_2025[[#This Row],[Artikelnr]],Artikel_prijzen[Artnr],Artikel_prijzen[Prijs 2025],"")</f>
        <v/>
      </c>
      <c r="K783" t="str">
        <f>IF(Q3_2025[[#This Row],[Artikelprijs]]&lt;&gt;"",IF(Q3_2025[[#This Row],[Stuksprijs]]=Q3_2025[[#This Row],[Artikelprijs]],"Prijs gelijk","Prijs wijkt af"),"")</f>
        <v/>
      </c>
      <c r="L783" t="str">
        <f>IF(Q3_2025[[#This Row],[Relatiekorting percentage]]=0,
    "Nvt",
    IF(Q3_2025[[#This Row],[Brutobedrag 2]] &lt; Q3_2025[[#This Row],[Bruto - Rel.korting]],
        "Nee",
        "Ja"))</f>
        <v>Ja</v>
      </c>
      <c r="M783" s="10">
        <f>IF(Q3_2025[[#This Row],[Artikelprijs]]&lt;&gt;"",Q3_2025[[#This Row],[Artikelprijs]],Q3_2025[[#This Row],[Stuksprijs]])</f>
        <v>52.79</v>
      </c>
      <c r="N783" s="10">
        <f>Q3_2025[[#This Row],[Besteld]]*Q3_2025[[#This Row],[Prijs 2]]</f>
        <v>263.95</v>
      </c>
      <c r="O783" s="10">
        <f>IF(Q3_2025[[#This Row],[Brutobedrag 2]]&lt;Q3_2025[[#This Row],[Bruto - Rel.korting]],Q3_2025[[#This Row],[Brutobedrag 2]],Q3_2025[[#This Row],[Brutobedrag 2]]*(100-Q3_2025[[#This Row],[Relatiekorting percentage]])/100)</f>
        <v>184.76499999999999</v>
      </c>
      <c r="R783" s="3"/>
      <c r="W783"/>
      <c r="AB783"/>
    </row>
    <row r="784" spans="1:28" x14ac:dyDescent="0.3">
      <c r="A784" t="s">
        <v>763</v>
      </c>
      <c r="B784">
        <v>5031053</v>
      </c>
      <c r="C784" t="s">
        <v>10</v>
      </c>
      <c r="D784">
        <v>31</v>
      </c>
      <c r="E784" s="10">
        <v>113.3</v>
      </c>
      <c r="F784" s="10">
        <v>3512.3</v>
      </c>
      <c r="G784" s="10">
        <v>2458.61</v>
      </c>
      <c r="H784">
        <v>30</v>
      </c>
      <c r="I784" s="51" t="str">
        <f>_xlfn.XLOOKUP(Q3_2025[[#This Row],[Artikelnr]],Artikel_prijzen[Artnr],Artikel_prijzen[Groep],"")</f>
        <v/>
      </c>
      <c r="J784" s="10" t="str">
        <f>_xlfn.XLOOKUP(Q3_2025[[#This Row],[Artikelnr]],Artikel_prijzen[Artnr],Artikel_prijzen[Prijs 2025],"")</f>
        <v/>
      </c>
      <c r="K784" t="str">
        <f>IF(Q3_2025[[#This Row],[Artikelprijs]]&lt;&gt;"",IF(Q3_2025[[#This Row],[Stuksprijs]]=Q3_2025[[#This Row],[Artikelprijs]],"Prijs gelijk","Prijs wijkt af"),"")</f>
        <v/>
      </c>
      <c r="L784" t="str">
        <f>IF(Q3_2025[[#This Row],[Relatiekorting percentage]]=0,
    "Nvt",
    IF(Q3_2025[[#This Row],[Brutobedrag 2]] &lt; Q3_2025[[#This Row],[Bruto - Rel.korting]],
        "Nee",
        "Ja"))</f>
        <v>Ja</v>
      </c>
      <c r="M784" s="10">
        <f>IF(Q3_2025[[#This Row],[Artikelprijs]]&lt;&gt;"",Q3_2025[[#This Row],[Artikelprijs]],Q3_2025[[#This Row],[Stuksprijs]])</f>
        <v>113.3</v>
      </c>
      <c r="N784" s="10">
        <f>Q3_2025[[#This Row],[Besteld]]*Q3_2025[[#This Row],[Prijs 2]]</f>
        <v>3512.2999999999997</v>
      </c>
      <c r="O784" s="10">
        <f>IF(Q3_2025[[#This Row],[Brutobedrag 2]]&lt;Q3_2025[[#This Row],[Bruto - Rel.korting]],Q3_2025[[#This Row],[Brutobedrag 2]],Q3_2025[[#This Row],[Brutobedrag 2]]*(100-Q3_2025[[#This Row],[Relatiekorting percentage]])/100)</f>
        <v>2458.6099999999997</v>
      </c>
      <c r="R784" s="3"/>
      <c r="W784"/>
      <c r="AB784"/>
    </row>
    <row r="785" spans="1:28" x14ac:dyDescent="0.3">
      <c r="A785" t="s">
        <v>763</v>
      </c>
      <c r="B785">
        <v>5031056</v>
      </c>
      <c r="C785" t="s">
        <v>15</v>
      </c>
      <c r="D785">
        <v>2</v>
      </c>
      <c r="E785" s="10">
        <v>69.78</v>
      </c>
      <c r="F785" s="10">
        <v>139.56</v>
      </c>
      <c r="G785" s="10">
        <v>97.69</v>
      </c>
      <c r="H785">
        <v>30</v>
      </c>
      <c r="I785" s="51" t="str">
        <f>_xlfn.XLOOKUP(Q3_2025[[#This Row],[Artikelnr]],Artikel_prijzen[Artnr],Artikel_prijzen[Groep],"")</f>
        <v/>
      </c>
      <c r="J785" s="10" t="str">
        <f>_xlfn.XLOOKUP(Q3_2025[[#This Row],[Artikelnr]],Artikel_prijzen[Artnr],Artikel_prijzen[Prijs 2025],"")</f>
        <v/>
      </c>
      <c r="K785" t="str">
        <f>IF(Q3_2025[[#This Row],[Artikelprijs]]&lt;&gt;"",IF(Q3_2025[[#This Row],[Stuksprijs]]=Q3_2025[[#This Row],[Artikelprijs]],"Prijs gelijk","Prijs wijkt af"),"")</f>
        <v/>
      </c>
      <c r="L785" t="str">
        <f>IF(Q3_2025[[#This Row],[Relatiekorting percentage]]=0,
    "Nvt",
    IF(Q3_2025[[#This Row],[Brutobedrag 2]] &lt; Q3_2025[[#This Row],[Bruto - Rel.korting]],
        "Nee",
        "Ja"))</f>
        <v>Ja</v>
      </c>
      <c r="M785" s="10">
        <f>IF(Q3_2025[[#This Row],[Artikelprijs]]&lt;&gt;"",Q3_2025[[#This Row],[Artikelprijs]],Q3_2025[[#This Row],[Stuksprijs]])</f>
        <v>69.78</v>
      </c>
      <c r="N785" s="10">
        <f>Q3_2025[[#This Row],[Besteld]]*Q3_2025[[#This Row],[Prijs 2]]</f>
        <v>139.56</v>
      </c>
      <c r="O785" s="10">
        <f>IF(Q3_2025[[#This Row],[Brutobedrag 2]]&lt;Q3_2025[[#This Row],[Bruto - Rel.korting]],Q3_2025[[#This Row],[Brutobedrag 2]],Q3_2025[[#This Row],[Brutobedrag 2]]*(100-Q3_2025[[#This Row],[Relatiekorting percentage]])/100)</f>
        <v>97.692000000000007</v>
      </c>
      <c r="R785" s="3"/>
      <c r="W785"/>
      <c r="AB785"/>
    </row>
    <row r="786" spans="1:28" x14ac:dyDescent="0.3">
      <c r="A786" t="s">
        <v>763</v>
      </c>
      <c r="B786">
        <v>5031059</v>
      </c>
      <c r="C786" t="s">
        <v>17</v>
      </c>
      <c r="D786">
        <v>1</v>
      </c>
      <c r="E786" s="10">
        <v>69.78</v>
      </c>
      <c r="F786" s="10">
        <v>69.78</v>
      </c>
      <c r="G786" s="10">
        <v>48.85</v>
      </c>
      <c r="H786">
        <v>30</v>
      </c>
      <c r="I786" s="51" t="str">
        <f>_xlfn.XLOOKUP(Q3_2025[[#This Row],[Artikelnr]],Artikel_prijzen[Artnr],Artikel_prijzen[Groep],"")</f>
        <v/>
      </c>
      <c r="J786" s="10" t="str">
        <f>_xlfn.XLOOKUP(Q3_2025[[#This Row],[Artikelnr]],Artikel_prijzen[Artnr],Artikel_prijzen[Prijs 2025],"")</f>
        <v/>
      </c>
      <c r="K786" t="str">
        <f>IF(Q3_2025[[#This Row],[Artikelprijs]]&lt;&gt;"",IF(Q3_2025[[#This Row],[Stuksprijs]]=Q3_2025[[#This Row],[Artikelprijs]],"Prijs gelijk","Prijs wijkt af"),"")</f>
        <v/>
      </c>
      <c r="L786" t="str">
        <f>IF(Q3_2025[[#This Row],[Relatiekorting percentage]]=0,
    "Nvt",
    IF(Q3_2025[[#This Row],[Brutobedrag 2]] &lt; Q3_2025[[#This Row],[Bruto - Rel.korting]],
        "Nee",
        "Ja"))</f>
        <v>Ja</v>
      </c>
      <c r="M786" s="10">
        <f>IF(Q3_2025[[#This Row],[Artikelprijs]]&lt;&gt;"",Q3_2025[[#This Row],[Artikelprijs]],Q3_2025[[#This Row],[Stuksprijs]])</f>
        <v>69.78</v>
      </c>
      <c r="N786" s="10">
        <f>Q3_2025[[#This Row],[Besteld]]*Q3_2025[[#This Row],[Prijs 2]]</f>
        <v>69.78</v>
      </c>
      <c r="O786" s="10">
        <f>IF(Q3_2025[[#This Row],[Brutobedrag 2]]&lt;Q3_2025[[#This Row],[Bruto - Rel.korting]],Q3_2025[[#This Row],[Brutobedrag 2]],Q3_2025[[#This Row],[Brutobedrag 2]]*(100-Q3_2025[[#This Row],[Relatiekorting percentage]])/100)</f>
        <v>48.846000000000004</v>
      </c>
      <c r="R786" s="3"/>
      <c r="W786"/>
      <c r="AB786"/>
    </row>
    <row r="787" spans="1:28" x14ac:dyDescent="0.3">
      <c r="A787" t="s">
        <v>763</v>
      </c>
      <c r="B787">
        <v>1007051</v>
      </c>
      <c r="C787" t="s">
        <v>54</v>
      </c>
      <c r="D787">
        <v>46</v>
      </c>
      <c r="E787" s="10">
        <v>88.57</v>
      </c>
      <c r="F787" s="10">
        <v>4074.22</v>
      </c>
      <c r="G787" s="10">
        <v>3055.66</v>
      </c>
      <c r="H787">
        <v>25</v>
      </c>
      <c r="I787" s="51" t="str">
        <f>_xlfn.XLOOKUP(Q3_2025[[#This Row],[Artikelnr]],Artikel_prijzen[Artnr],Artikel_prijzen[Groep],"")</f>
        <v/>
      </c>
      <c r="J787" s="10" t="str">
        <f>_xlfn.XLOOKUP(Q3_2025[[#This Row],[Artikelnr]],Artikel_prijzen[Artnr],Artikel_prijzen[Prijs 2025],"")</f>
        <v/>
      </c>
      <c r="K787" t="str">
        <f>IF(Q3_2025[[#This Row],[Artikelprijs]]&lt;&gt;"",IF(Q3_2025[[#This Row],[Stuksprijs]]=Q3_2025[[#This Row],[Artikelprijs]],"Prijs gelijk","Prijs wijkt af"),"")</f>
        <v/>
      </c>
      <c r="L787" t="str">
        <f>IF(Q3_2025[[#This Row],[Relatiekorting percentage]]=0,
    "Nvt",
    IF(Q3_2025[[#This Row],[Brutobedrag 2]] &lt; Q3_2025[[#This Row],[Bruto - Rel.korting]],
        "Nee",
        "Ja"))</f>
        <v>Ja</v>
      </c>
      <c r="M787" s="10">
        <f>IF(Q3_2025[[#This Row],[Artikelprijs]]&lt;&gt;"",Q3_2025[[#This Row],[Artikelprijs]],Q3_2025[[#This Row],[Stuksprijs]])</f>
        <v>88.57</v>
      </c>
      <c r="N787" s="10">
        <f>Q3_2025[[#This Row],[Besteld]]*Q3_2025[[#This Row],[Prijs 2]]</f>
        <v>4074.22</v>
      </c>
      <c r="O787" s="10">
        <f>IF(Q3_2025[[#This Row],[Brutobedrag 2]]&lt;Q3_2025[[#This Row],[Bruto - Rel.korting]],Q3_2025[[#This Row],[Brutobedrag 2]],Q3_2025[[#This Row],[Brutobedrag 2]]*(100-Q3_2025[[#This Row],[Relatiekorting percentage]])/100)</f>
        <v>3055.665</v>
      </c>
      <c r="R787" s="3"/>
      <c r="W787"/>
      <c r="AB787"/>
    </row>
    <row r="788" spans="1:28" x14ac:dyDescent="0.3">
      <c r="A788" t="s">
        <v>763</v>
      </c>
      <c r="B788">
        <v>1007050</v>
      </c>
      <c r="C788" t="s">
        <v>567</v>
      </c>
      <c r="D788">
        <v>46</v>
      </c>
      <c r="E788" s="10">
        <v>0</v>
      </c>
      <c r="F788" s="10">
        <v>0</v>
      </c>
      <c r="G788" s="10">
        <v>0</v>
      </c>
      <c r="H788">
        <v>0</v>
      </c>
      <c r="I788" s="51" t="str">
        <f>_xlfn.XLOOKUP(Q3_2025[[#This Row],[Artikelnr]],Artikel_prijzen[Artnr],Artikel_prijzen[Groep],"")</f>
        <v/>
      </c>
      <c r="J788" s="10" t="str">
        <f>_xlfn.XLOOKUP(Q3_2025[[#This Row],[Artikelnr]],Artikel_prijzen[Artnr],Artikel_prijzen[Prijs 2025],"")</f>
        <v/>
      </c>
      <c r="K788" t="str">
        <f>IF(Q3_2025[[#This Row],[Artikelprijs]]&lt;&gt;"",IF(Q3_2025[[#This Row],[Stuksprijs]]=Q3_2025[[#This Row],[Artikelprijs]],"Prijs gelijk","Prijs wijkt af"),"")</f>
        <v/>
      </c>
      <c r="L788" t="str">
        <f>IF(Q3_2025[[#This Row],[Relatiekorting percentage]]=0,
    "Nvt",
    IF(Q3_2025[[#This Row],[Brutobedrag 2]] &lt; Q3_2025[[#This Row],[Bruto - Rel.korting]],
        "Nee",
        "Ja"))</f>
        <v>Nvt</v>
      </c>
      <c r="M788" s="10">
        <f>IF(Q3_2025[[#This Row],[Artikelprijs]]&lt;&gt;"",Q3_2025[[#This Row],[Artikelprijs]],Q3_2025[[#This Row],[Stuksprijs]])</f>
        <v>0</v>
      </c>
      <c r="N788" s="10">
        <f>Q3_2025[[#This Row],[Besteld]]*Q3_2025[[#This Row],[Prijs 2]]</f>
        <v>0</v>
      </c>
      <c r="O788" s="10">
        <f>IF(Q3_2025[[#This Row],[Brutobedrag 2]]&lt;Q3_2025[[#This Row],[Bruto - Rel.korting]],Q3_2025[[#This Row],[Brutobedrag 2]],Q3_2025[[#This Row],[Brutobedrag 2]]*(100-Q3_2025[[#This Row],[Relatiekorting percentage]])/100)</f>
        <v>0</v>
      </c>
      <c r="R788" s="3"/>
      <c r="W788"/>
      <c r="AB788"/>
    </row>
    <row r="789" spans="1:28" x14ac:dyDescent="0.3">
      <c r="A789" t="s">
        <v>763</v>
      </c>
      <c r="B789">
        <v>5040008</v>
      </c>
      <c r="C789" t="s">
        <v>333</v>
      </c>
      <c r="D789">
        <v>1</v>
      </c>
      <c r="E789" s="10">
        <v>355.35</v>
      </c>
      <c r="F789" s="10">
        <v>355.35</v>
      </c>
      <c r="G789" s="10">
        <v>248.74</v>
      </c>
      <c r="H789">
        <v>30</v>
      </c>
      <c r="I789" s="51" t="str">
        <f>_xlfn.XLOOKUP(Q3_2025[[#This Row],[Artikelnr]],Artikel_prijzen[Artnr],Artikel_prijzen[Groep],"")</f>
        <v>AV</v>
      </c>
      <c r="J789" s="10">
        <f>_xlfn.XLOOKUP(Q3_2025[[#This Row],[Artikelnr]],Artikel_prijzen[Artnr],Artikel_prijzen[Prijs 2025],"")</f>
        <v>345</v>
      </c>
      <c r="K789" t="str">
        <f>IF(Q3_2025[[#This Row],[Artikelprijs]]&lt;&gt;"",IF(Q3_2025[[#This Row],[Stuksprijs]]=Q3_2025[[#This Row],[Artikelprijs]],"Prijs gelijk","Prijs wijkt af"),"")</f>
        <v>Prijs wijkt af</v>
      </c>
      <c r="L789" t="str">
        <f>IF(Q3_2025[[#This Row],[Relatiekorting percentage]]=0,
    "Nvt",
    IF(Q3_2025[[#This Row],[Brutobedrag 2]] &lt; Q3_2025[[#This Row],[Bruto - Rel.korting]],
        "Nee",
        "Ja"))</f>
        <v>Ja</v>
      </c>
      <c r="M789" s="10">
        <f>IF(Q3_2025[[#This Row],[Artikelprijs]]&lt;&gt;"",Q3_2025[[#This Row],[Artikelprijs]],Q3_2025[[#This Row],[Stuksprijs]])</f>
        <v>345</v>
      </c>
      <c r="N789" s="10">
        <f>Q3_2025[[#This Row],[Besteld]]*Q3_2025[[#This Row],[Prijs 2]]</f>
        <v>345</v>
      </c>
      <c r="O789" s="10">
        <f>IF(Q3_2025[[#This Row],[Brutobedrag 2]]&lt;Q3_2025[[#This Row],[Bruto - Rel.korting]],Q3_2025[[#This Row],[Brutobedrag 2]],Q3_2025[[#This Row],[Brutobedrag 2]]*(100-Q3_2025[[#This Row],[Relatiekorting percentage]])/100)</f>
        <v>241.5</v>
      </c>
      <c r="R789" s="3"/>
      <c r="W789"/>
      <c r="AB789"/>
    </row>
    <row r="790" spans="1:28" x14ac:dyDescent="0.3">
      <c r="A790" t="s">
        <v>763</v>
      </c>
      <c r="B790">
        <v>4001182</v>
      </c>
      <c r="C790" t="s">
        <v>331</v>
      </c>
      <c r="D790">
        <v>1</v>
      </c>
      <c r="E790" s="10">
        <v>65</v>
      </c>
      <c r="F790" s="10">
        <v>65</v>
      </c>
      <c r="G790" s="10">
        <v>45.5</v>
      </c>
      <c r="H790">
        <v>30</v>
      </c>
      <c r="I790" s="51" t="str">
        <f>_xlfn.XLOOKUP(Q3_2025[[#This Row],[Artikelnr]],Artikel_prijzen[Artnr],Artikel_prijzen[Groep],"")</f>
        <v/>
      </c>
      <c r="J790" s="10" t="str">
        <f>_xlfn.XLOOKUP(Q3_2025[[#This Row],[Artikelnr]],Artikel_prijzen[Artnr],Artikel_prijzen[Prijs 2025],"")</f>
        <v/>
      </c>
      <c r="K790" t="str">
        <f>IF(Q3_2025[[#This Row],[Artikelprijs]]&lt;&gt;"",IF(Q3_2025[[#This Row],[Stuksprijs]]=Q3_2025[[#This Row],[Artikelprijs]],"Prijs gelijk","Prijs wijkt af"),"")</f>
        <v/>
      </c>
      <c r="L790" t="str">
        <f>IF(Q3_2025[[#This Row],[Relatiekorting percentage]]=0,
    "Nvt",
    IF(Q3_2025[[#This Row],[Brutobedrag 2]] &lt; Q3_2025[[#This Row],[Bruto - Rel.korting]],
        "Nee",
        "Ja"))</f>
        <v>Ja</v>
      </c>
      <c r="M790" s="10">
        <f>IF(Q3_2025[[#This Row],[Artikelprijs]]&lt;&gt;"",Q3_2025[[#This Row],[Artikelprijs]],Q3_2025[[#This Row],[Stuksprijs]])</f>
        <v>65</v>
      </c>
      <c r="N790" s="10">
        <f>Q3_2025[[#This Row],[Besteld]]*Q3_2025[[#This Row],[Prijs 2]]</f>
        <v>65</v>
      </c>
      <c r="O790" s="10">
        <f>IF(Q3_2025[[#This Row],[Brutobedrag 2]]&lt;Q3_2025[[#This Row],[Bruto - Rel.korting]],Q3_2025[[#This Row],[Brutobedrag 2]],Q3_2025[[#This Row],[Brutobedrag 2]]*(100-Q3_2025[[#This Row],[Relatiekorting percentage]])/100)</f>
        <v>45.5</v>
      </c>
      <c r="R790" s="3"/>
      <c r="W790"/>
      <c r="AB790"/>
    </row>
    <row r="791" spans="1:28" x14ac:dyDescent="0.3">
      <c r="A791" t="s">
        <v>763</v>
      </c>
      <c r="B791">
        <v>5040016</v>
      </c>
      <c r="C791" t="s">
        <v>211</v>
      </c>
      <c r="D791">
        <v>1</v>
      </c>
      <c r="E791" s="10">
        <v>674.65</v>
      </c>
      <c r="F791" s="10">
        <v>674.65</v>
      </c>
      <c r="G791" s="10">
        <v>472.25</v>
      </c>
      <c r="H791">
        <v>30</v>
      </c>
      <c r="I791" s="51" t="str">
        <f>_xlfn.XLOOKUP(Q3_2025[[#This Row],[Artikelnr]],Artikel_prijzen[Artnr],Artikel_prijzen[Groep],"")</f>
        <v/>
      </c>
      <c r="J791" s="10" t="str">
        <f>_xlfn.XLOOKUP(Q3_2025[[#This Row],[Artikelnr]],Artikel_prijzen[Artnr],Artikel_prijzen[Prijs 2025],"")</f>
        <v/>
      </c>
      <c r="K791" t="str">
        <f>IF(Q3_2025[[#This Row],[Artikelprijs]]&lt;&gt;"",IF(Q3_2025[[#This Row],[Stuksprijs]]=Q3_2025[[#This Row],[Artikelprijs]],"Prijs gelijk","Prijs wijkt af"),"")</f>
        <v/>
      </c>
      <c r="L791" t="str">
        <f>IF(Q3_2025[[#This Row],[Relatiekorting percentage]]=0,
    "Nvt",
    IF(Q3_2025[[#This Row],[Brutobedrag 2]] &lt; Q3_2025[[#This Row],[Bruto - Rel.korting]],
        "Nee",
        "Ja"))</f>
        <v>Ja</v>
      </c>
      <c r="M791" s="10">
        <f>IF(Q3_2025[[#This Row],[Artikelprijs]]&lt;&gt;"",Q3_2025[[#This Row],[Artikelprijs]],Q3_2025[[#This Row],[Stuksprijs]])</f>
        <v>674.65</v>
      </c>
      <c r="N791" s="10">
        <f>Q3_2025[[#This Row],[Besteld]]*Q3_2025[[#This Row],[Prijs 2]]</f>
        <v>674.65</v>
      </c>
      <c r="O791" s="10">
        <f>IF(Q3_2025[[#This Row],[Brutobedrag 2]]&lt;Q3_2025[[#This Row],[Bruto - Rel.korting]],Q3_2025[[#This Row],[Brutobedrag 2]],Q3_2025[[#This Row],[Brutobedrag 2]]*(100-Q3_2025[[#This Row],[Relatiekorting percentage]])/100)</f>
        <v>472.255</v>
      </c>
      <c r="R791" s="3"/>
      <c r="W791"/>
      <c r="AB791"/>
    </row>
    <row r="792" spans="1:28" x14ac:dyDescent="0.3">
      <c r="A792" t="s">
        <v>763</v>
      </c>
      <c r="B792">
        <v>5022048</v>
      </c>
      <c r="C792" t="s">
        <v>578</v>
      </c>
      <c r="D792">
        <v>1</v>
      </c>
      <c r="E792" s="10">
        <v>521.69000000000005</v>
      </c>
      <c r="F792" s="10">
        <v>521.69000000000005</v>
      </c>
      <c r="G792" s="10">
        <v>417.35</v>
      </c>
      <c r="H792">
        <v>20</v>
      </c>
      <c r="I792" s="51" t="str">
        <f>_xlfn.XLOOKUP(Q3_2025[[#This Row],[Artikelnr]],Artikel_prijzen[Artnr],Artikel_prijzen[Groep],"")</f>
        <v>Elektra</v>
      </c>
      <c r="J792" s="10">
        <f>_xlfn.XLOOKUP(Q3_2025[[#This Row],[Artikelnr]],Artikel_prijzen[Artnr],Artikel_prijzen[Prijs 2025],"")</f>
        <v>417.15</v>
      </c>
      <c r="K792" t="str">
        <f>IF(Q3_2025[[#This Row],[Artikelprijs]]&lt;&gt;"",IF(Q3_2025[[#This Row],[Stuksprijs]]=Q3_2025[[#This Row],[Artikelprijs]],"Prijs gelijk","Prijs wijkt af"),"")</f>
        <v>Prijs wijkt af</v>
      </c>
      <c r="L792" t="str">
        <f>IF(Q3_2025[[#This Row],[Relatiekorting percentage]]=0,
    "Nvt",
    IF(Q3_2025[[#This Row],[Brutobedrag 2]] &lt; Q3_2025[[#This Row],[Bruto - Rel.korting]],
        "Nee",
        "Ja"))</f>
        <v>Nee</v>
      </c>
      <c r="M792" s="10">
        <f>IF(Q3_2025[[#This Row],[Artikelprijs]]&lt;&gt;"",Q3_2025[[#This Row],[Artikelprijs]],Q3_2025[[#This Row],[Stuksprijs]])</f>
        <v>417.15</v>
      </c>
      <c r="N792" s="10">
        <f>Q3_2025[[#This Row],[Besteld]]*Q3_2025[[#This Row],[Prijs 2]]</f>
        <v>417.15</v>
      </c>
      <c r="O792" s="10">
        <f>IF(Q3_2025[[#This Row],[Brutobedrag 2]]&lt;Q3_2025[[#This Row],[Bruto - Rel.korting]],Q3_2025[[#This Row],[Brutobedrag 2]],Q3_2025[[#This Row],[Brutobedrag 2]]*(100-Q3_2025[[#This Row],[Relatiekorting percentage]])/100)</f>
        <v>417.15</v>
      </c>
      <c r="R792" s="3"/>
      <c r="W792"/>
      <c r="AB792"/>
    </row>
    <row r="793" spans="1:28" x14ac:dyDescent="0.3">
      <c r="A793" t="s">
        <v>763</v>
      </c>
      <c r="B793">
        <v>5022046</v>
      </c>
      <c r="C793" t="s">
        <v>554</v>
      </c>
      <c r="D793">
        <v>1</v>
      </c>
      <c r="E793" s="10">
        <v>416.72</v>
      </c>
      <c r="F793" s="10">
        <v>416.72</v>
      </c>
      <c r="G793" s="10">
        <v>333.38</v>
      </c>
      <c r="H793">
        <v>20</v>
      </c>
      <c r="I793" s="51" t="str">
        <f>_xlfn.XLOOKUP(Q3_2025[[#This Row],[Artikelnr]],Artikel_prijzen[Artnr],Artikel_prijzen[Groep],"")</f>
        <v>Elektra</v>
      </c>
      <c r="J793" s="10">
        <f>_xlfn.XLOOKUP(Q3_2025[[#This Row],[Artikelnr]],Artikel_prijzen[Artnr],Artikel_prijzen[Prijs 2025],"")</f>
        <v>329.6</v>
      </c>
      <c r="K793" t="str">
        <f>IF(Q3_2025[[#This Row],[Artikelprijs]]&lt;&gt;"",IF(Q3_2025[[#This Row],[Stuksprijs]]=Q3_2025[[#This Row],[Artikelprijs]],"Prijs gelijk","Prijs wijkt af"),"")</f>
        <v>Prijs wijkt af</v>
      </c>
      <c r="L793" t="str">
        <f>IF(Q3_2025[[#This Row],[Relatiekorting percentage]]=0,
    "Nvt",
    IF(Q3_2025[[#This Row],[Brutobedrag 2]] &lt; Q3_2025[[#This Row],[Bruto - Rel.korting]],
        "Nee",
        "Ja"))</f>
        <v>Nee</v>
      </c>
      <c r="M793" s="10">
        <f>IF(Q3_2025[[#This Row],[Artikelprijs]]&lt;&gt;"",Q3_2025[[#This Row],[Artikelprijs]],Q3_2025[[#This Row],[Stuksprijs]])</f>
        <v>329.6</v>
      </c>
      <c r="N793" s="10">
        <f>Q3_2025[[#This Row],[Besteld]]*Q3_2025[[#This Row],[Prijs 2]]</f>
        <v>329.6</v>
      </c>
      <c r="O793" s="10">
        <f>IF(Q3_2025[[#This Row],[Brutobedrag 2]]&lt;Q3_2025[[#This Row],[Bruto - Rel.korting]],Q3_2025[[#This Row],[Brutobedrag 2]],Q3_2025[[#This Row],[Brutobedrag 2]]*(100-Q3_2025[[#This Row],[Relatiekorting percentage]])/100)</f>
        <v>329.6</v>
      </c>
      <c r="R793" s="3"/>
      <c r="W793"/>
      <c r="AB793"/>
    </row>
    <row r="794" spans="1:28" x14ac:dyDescent="0.3">
      <c r="A794" t="s">
        <v>763</v>
      </c>
      <c r="B794">
        <v>5021026</v>
      </c>
      <c r="C794" t="s">
        <v>617</v>
      </c>
      <c r="D794">
        <v>2</v>
      </c>
      <c r="E794" s="10">
        <v>164.8</v>
      </c>
      <c r="F794" s="10">
        <v>329.6</v>
      </c>
      <c r="G794" s="10">
        <v>263.68</v>
      </c>
      <c r="H794">
        <v>20</v>
      </c>
      <c r="I794" s="51" t="str">
        <f>_xlfn.XLOOKUP(Q3_2025[[#This Row],[Artikelnr]],Artikel_prijzen[Artnr],Artikel_prijzen[Groep],"")</f>
        <v>Elektra</v>
      </c>
      <c r="J794" s="10">
        <f>_xlfn.XLOOKUP(Q3_2025[[#This Row],[Artikelnr]],Artikel_prijzen[Artnr],Artikel_prijzen[Prijs 2025],"")</f>
        <v>106.8625</v>
      </c>
      <c r="K794" t="str">
        <f>IF(Q3_2025[[#This Row],[Artikelprijs]]&lt;&gt;"",IF(Q3_2025[[#This Row],[Stuksprijs]]=Q3_2025[[#This Row],[Artikelprijs]],"Prijs gelijk","Prijs wijkt af"),"")</f>
        <v>Prijs wijkt af</v>
      </c>
      <c r="L794" t="str">
        <f>IF(Q3_2025[[#This Row],[Relatiekorting percentage]]=0,
    "Nvt",
    IF(Q3_2025[[#This Row],[Brutobedrag 2]] &lt; Q3_2025[[#This Row],[Bruto - Rel.korting]],
        "Nee",
        "Ja"))</f>
        <v>Nee</v>
      </c>
      <c r="M794" s="10">
        <f>IF(Q3_2025[[#This Row],[Artikelprijs]]&lt;&gt;"",Q3_2025[[#This Row],[Artikelprijs]],Q3_2025[[#This Row],[Stuksprijs]])</f>
        <v>106.8625</v>
      </c>
      <c r="N794" s="10">
        <f>Q3_2025[[#This Row],[Besteld]]*Q3_2025[[#This Row],[Prijs 2]]</f>
        <v>213.72499999999999</v>
      </c>
      <c r="O794" s="10">
        <f>IF(Q3_2025[[#This Row],[Brutobedrag 2]]&lt;Q3_2025[[#This Row],[Bruto - Rel.korting]],Q3_2025[[#This Row],[Brutobedrag 2]],Q3_2025[[#This Row],[Brutobedrag 2]]*(100-Q3_2025[[#This Row],[Relatiekorting percentage]])/100)</f>
        <v>213.72499999999999</v>
      </c>
      <c r="R794" s="3"/>
      <c r="W794"/>
      <c r="AB794"/>
    </row>
    <row r="795" spans="1:28" x14ac:dyDescent="0.3">
      <c r="A795" t="s">
        <v>763</v>
      </c>
      <c r="B795">
        <v>3001102</v>
      </c>
      <c r="C795" t="s">
        <v>742</v>
      </c>
      <c r="D795">
        <v>4</v>
      </c>
      <c r="E795" s="10">
        <v>125.65</v>
      </c>
      <c r="F795" s="10">
        <v>502.6</v>
      </c>
      <c r="G795" s="10">
        <v>402.08</v>
      </c>
      <c r="H795">
        <v>20</v>
      </c>
      <c r="I795" s="51" t="str">
        <f>_xlfn.XLOOKUP(Q3_2025[[#This Row],[Artikelnr]],Artikel_prijzen[Artnr],Artikel_prijzen[Groep],"")</f>
        <v>Elektra</v>
      </c>
      <c r="J795" s="10">
        <f>_xlfn.XLOOKUP(Q3_2025[[#This Row],[Artikelnr]],Artikel_prijzen[Artnr],Artikel_prijzen[Prijs 2025],"")</f>
        <v>106.8625</v>
      </c>
      <c r="K795" t="str">
        <f>IF(Q3_2025[[#This Row],[Artikelprijs]]&lt;&gt;"",IF(Q3_2025[[#This Row],[Stuksprijs]]=Q3_2025[[#This Row],[Artikelprijs]],"Prijs gelijk","Prijs wijkt af"),"")</f>
        <v>Prijs wijkt af</v>
      </c>
      <c r="L795" t="str">
        <f>IF(Q3_2025[[#This Row],[Relatiekorting percentage]]=0,
    "Nvt",
    IF(Q3_2025[[#This Row],[Brutobedrag 2]] &lt; Q3_2025[[#This Row],[Bruto - Rel.korting]],
        "Nee",
        "Ja"))</f>
        <v>Ja</v>
      </c>
      <c r="M795" s="10">
        <f>IF(Q3_2025[[#This Row],[Artikelprijs]]&lt;&gt;"",Q3_2025[[#This Row],[Artikelprijs]],Q3_2025[[#This Row],[Stuksprijs]])</f>
        <v>106.8625</v>
      </c>
      <c r="N795" s="10">
        <f>Q3_2025[[#This Row],[Besteld]]*Q3_2025[[#This Row],[Prijs 2]]</f>
        <v>427.45</v>
      </c>
      <c r="O795" s="10">
        <f>IF(Q3_2025[[#This Row],[Brutobedrag 2]]&lt;Q3_2025[[#This Row],[Bruto - Rel.korting]],Q3_2025[[#This Row],[Brutobedrag 2]],Q3_2025[[#This Row],[Brutobedrag 2]]*(100-Q3_2025[[#This Row],[Relatiekorting percentage]])/100)</f>
        <v>341.96</v>
      </c>
      <c r="R795" s="3"/>
      <c r="W795"/>
      <c r="AB795"/>
    </row>
    <row r="796" spans="1:28" x14ac:dyDescent="0.3">
      <c r="A796" t="s">
        <v>763</v>
      </c>
      <c r="B796">
        <v>5020001</v>
      </c>
      <c r="C796" t="s">
        <v>46</v>
      </c>
      <c r="D796">
        <v>8</v>
      </c>
      <c r="E796" s="10">
        <v>29.35</v>
      </c>
      <c r="F796" s="10">
        <v>234.8</v>
      </c>
      <c r="G796" s="10">
        <v>176.1</v>
      </c>
      <c r="H796">
        <v>25</v>
      </c>
      <c r="I796" s="51" t="str">
        <f>_xlfn.XLOOKUP(Q3_2025[[#This Row],[Artikelnr]],Artikel_prijzen[Artnr],Artikel_prijzen[Groep],"")</f>
        <v/>
      </c>
      <c r="J796" s="10" t="str">
        <f>_xlfn.XLOOKUP(Q3_2025[[#This Row],[Artikelnr]],Artikel_prijzen[Artnr],Artikel_prijzen[Prijs 2025],"")</f>
        <v/>
      </c>
      <c r="K796" t="str">
        <f>IF(Q3_2025[[#This Row],[Artikelprijs]]&lt;&gt;"",IF(Q3_2025[[#This Row],[Stuksprijs]]=Q3_2025[[#This Row],[Artikelprijs]],"Prijs gelijk","Prijs wijkt af"),"")</f>
        <v/>
      </c>
      <c r="L796" t="str">
        <f>IF(Q3_2025[[#This Row],[Relatiekorting percentage]]=0,
    "Nvt",
    IF(Q3_2025[[#This Row],[Brutobedrag 2]] &lt; Q3_2025[[#This Row],[Bruto - Rel.korting]],
        "Nee",
        "Ja"))</f>
        <v>Ja</v>
      </c>
      <c r="M796" s="10">
        <f>IF(Q3_2025[[#This Row],[Artikelprijs]]&lt;&gt;"",Q3_2025[[#This Row],[Artikelprijs]],Q3_2025[[#This Row],[Stuksprijs]])</f>
        <v>29.35</v>
      </c>
      <c r="N796" s="10">
        <f>Q3_2025[[#This Row],[Besteld]]*Q3_2025[[#This Row],[Prijs 2]]</f>
        <v>234.8</v>
      </c>
      <c r="O796" s="10">
        <f>IF(Q3_2025[[#This Row],[Brutobedrag 2]]&lt;Q3_2025[[#This Row],[Bruto - Rel.korting]],Q3_2025[[#This Row],[Brutobedrag 2]],Q3_2025[[#This Row],[Brutobedrag 2]]*(100-Q3_2025[[#This Row],[Relatiekorting percentage]])/100)</f>
        <v>176.1</v>
      </c>
      <c r="R796" s="3"/>
      <c r="W796"/>
      <c r="AB796"/>
    </row>
    <row r="797" spans="1:28" x14ac:dyDescent="0.3">
      <c r="A797" t="s">
        <v>763</v>
      </c>
      <c r="B797">
        <v>5021030</v>
      </c>
      <c r="C797" t="s">
        <v>546</v>
      </c>
      <c r="D797">
        <v>2</v>
      </c>
      <c r="E797" s="10">
        <v>175</v>
      </c>
      <c r="F797" s="10">
        <v>350</v>
      </c>
      <c r="G797" s="10">
        <v>280</v>
      </c>
      <c r="H797">
        <v>20</v>
      </c>
      <c r="I797" s="51" t="str">
        <f>_xlfn.XLOOKUP(Q3_2025[[#This Row],[Artikelnr]],Artikel_prijzen[Artnr],Artikel_prijzen[Groep],"")</f>
        <v>Elektra</v>
      </c>
      <c r="J797" s="10">
        <f>_xlfn.XLOOKUP(Q3_2025[[#This Row],[Artikelnr]],Artikel_prijzen[Artnr],Artikel_prijzen[Prijs 2025],"")</f>
        <v>106.8625</v>
      </c>
      <c r="K797" t="str">
        <f>IF(Q3_2025[[#This Row],[Artikelprijs]]&lt;&gt;"",IF(Q3_2025[[#This Row],[Stuksprijs]]=Q3_2025[[#This Row],[Artikelprijs]],"Prijs gelijk","Prijs wijkt af"),"")</f>
        <v>Prijs wijkt af</v>
      </c>
      <c r="L797" t="str">
        <f>IF(Q3_2025[[#This Row],[Relatiekorting percentage]]=0,
    "Nvt",
    IF(Q3_2025[[#This Row],[Brutobedrag 2]] &lt; Q3_2025[[#This Row],[Bruto - Rel.korting]],
        "Nee",
        "Ja"))</f>
        <v>Nee</v>
      </c>
      <c r="M797" s="10">
        <f>IF(Q3_2025[[#This Row],[Artikelprijs]]&lt;&gt;"",Q3_2025[[#This Row],[Artikelprijs]],Q3_2025[[#This Row],[Stuksprijs]])</f>
        <v>106.8625</v>
      </c>
      <c r="N797" s="10">
        <f>Q3_2025[[#This Row],[Besteld]]*Q3_2025[[#This Row],[Prijs 2]]</f>
        <v>213.72499999999999</v>
      </c>
      <c r="O797" s="10">
        <f>IF(Q3_2025[[#This Row],[Brutobedrag 2]]&lt;Q3_2025[[#This Row],[Bruto - Rel.korting]],Q3_2025[[#This Row],[Brutobedrag 2]],Q3_2025[[#This Row],[Brutobedrag 2]]*(100-Q3_2025[[#This Row],[Relatiekorting percentage]])/100)</f>
        <v>213.72499999999999</v>
      </c>
      <c r="R797" s="3"/>
      <c r="W797"/>
      <c r="AB797"/>
    </row>
    <row r="798" spans="1:28" x14ac:dyDescent="0.3">
      <c r="A798" t="s">
        <v>763</v>
      </c>
      <c r="B798">
        <v>5020008</v>
      </c>
      <c r="C798" t="s">
        <v>52</v>
      </c>
      <c r="D798">
        <v>4</v>
      </c>
      <c r="E798" s="10">
        <v>32.96</v>
      </c>
      <c r="F798" s="10">
        <v>131.84</v>
      </c>
      <c r="G798" s="10">
        <v>98.88</v>
      </c>
      <c r="H798">
        <v>25</v>
      </c>
      <c r="I798" s="51" t="str">
        <f>_xlfn.XLOOKUP(Q3_2025[[#This Row],[Artikelnr]],Artikel_prijzen[Artnr],Artikel_prijzen[Groep],"")</f>
        <v/>
      </c>
      <c r="J798" s="10" t="str">
        <f>_xlfn.XLOOKUP(Q3_2025[[#This Row],[Artikelnr]],Artikel_prijzen[Artnr],Artikel_prijzen[Prijs 2025],"")</f>
        <v/>
      </c>
      <c r="K798" t="str">
        <f>IF(Q3_2025[[#This Row],[Artikelprijs]]&lt;&gt;"",IF(Q3_2025[[#This Row],[Stuksprijs]]=Q3_2025[[#This Row],[Artikelprijs]],"Prijs gelijk","Prijs wijkt af"),"")</f>
        <v/>
      </c>
      <c r="L798" t="str">
        <f>IF(Q3_2025[[#This Row],[Relatiekorting percentage]]=0,
    "Nvt",
    IF(Q3_2025[[#This Row],[Brutobedrag 2]] &lt; Q3_2025[[#This Row],[Bruto - Rel.korting]],
        "Nee",
        "Ja"))</f>
        <v>Ja</v>
      </c>
      <c r="M798" s="10">
        <f>IF(Q3_2025[[#This Row],[Artikelprijs]]&lt;&gt;"",Q3_2025[[#This Row],[Artikelprijs]],Q3_2025[[#This Row],[Stuksprijs]])</f>
        <v>32.96</v>
      </c>
      <c r="N798" s="10">
        <f>Q3_2025[[#This Row],[Besteld]]*Q3_2025[[#This Row],[Prijs 2]]</f>
        <v>131.84</v>
      </c>
      <c r="O798" s="10">
        <f>IF(Q3_2025[[#This Row],[Brutobedrag 2]]&lt;Q3_2025[[#This Row],[Bruto - Rel.korting]],Q3_2025[[#This Row],[Brutobedrag 2]],Q3_2025[[#This Row],[Brutobedrag 2]]*(100-Q3_2025[[#This Row],[Relatiekorting percentage]])/100)</f>
        <v>98.88</v>
      </c>
      <c r="R798" s="3"/>
      <c r="W798"/>
      <c r="AB798"/>
    </row>
    <row r="799" spans="1:28" x14ac:dyDescent="0.3">
      <c r="A799" t="s">
        <v>763</v>
      </c>
      <c r="B799">
        <v>5030229</v>
      </c>
      <c r="C799" t="s">
        <v>18</v>
      </c>
      <c r="D799">
        <v>10</v>
      </c>
      <c r="E799" s="10">
        <v>303.85000000000002</v>
      </c>
      <c r="F799" s="10">
        <v>3038.5</v>
      </c>
      <c r="G799" s="10">
        <v>2126.9499999999998</v>
      </c>
      <c r="H799">
        <v>30</v>
      </c>
      <c r="I799" s="51" t="str">
        <f>_xlfn.XLOOKUP(Q3_2025[[#This Row],[Artikelnr]],Artikel_prijzen[Artnr],Artikel_prijzen[Groep],"")</f>
        <v>Rigging</v>
      </c>
      <c r="J799" s="10">
        <f>_xlfn.XLOOKUP(Q3_2025[[#This Row],[Artikelnr]],Artikel_prijzen[Artnr],Artikel_prijzen[Prijs 2025],"")</f>
        <v>295</v>
      </c>
      <c r="K799" t="str">
        <f>IF(Q3_2025[[#This Row],[Artikelprijs]]&lt;&gt;"",IF(Q3_2025[[#This Row],[Stuksprijs]]=Q3_2025[[#This Row],[Artikelprijs]],"Prijs gelijk","Prijs wijkt af"),"")</f>
        <v>Prijs wijkt af</v>
      </c>
      <c r="L799" t="str">
        <f>IF(Q3_2025[[#This Row],[Relatiekorting percentage]]=0,
    "Nvt",
    IF(Q3_2025[[#This Row],[Brutobedrag 2]] &lt; Q3_2025[[#This Row],[Bruto - Rel.korting]],
        "Nee",
        "Ja"))</f>
        <v>Ja</v>
      </c>
      <c r="M799" s="10">
        <f>IF(Q3_2025[[#This Row],[Artikelprijs]]&lt;&gt;"",Q3_2025[[#This Row],[Artikelprijs]],Q3_2025[[#This Row],[Stuksprijs]])</f>
        <v>295</v>
      </c>
      <c r="N799" s="10">
        <f>Q3_2025[[#This Row],[Besteld]]*Q3_2025[[#This Row],[Prijs 2]]</f>
        <v>2950</v>
      </c>
      <c r="O799" s="10">
        <f>IF(Q3_2025[[#This Row],[Brutobedrag 2]]&lt;Q3_2025[[#This Row],[Bruto - Rel.korting]],Q3_2025[[#This Row],[Brutobedrag 2]],Q3_2025[[#This Row],[Brutobedrag 2]]*(100-Q3_2025[[#This Row],[Relatiekorting percentage]])/100)</f>
        <v>2065</v>
      </c>
      <c r="R799" s="3"/>
      <c r="W799"/>
      <c r="AB799"/>
    </row>
    <row r="800" spans="1:28" x14ac:dyDescent="0.3">
      <c r="A800" t="s">
        <v>763</v>
      </c>
      <c r="B800">
        <v>2004082</v>
      </c>
      <c r="C800" t="s">
        <v>347</v>
      </c>
      <c r="D800">
        <v>3</v>
      </c>
      <c r="E800" s="10">
        <v>128.75</v>
      </c>
      <c r="F800" s="10">
        <v>386.25</v>
      </c>
      <c r="G800" s="10">
        <v>386.25</v>
      </c>
      <c r="H800">
        <v>0</v>
      </c>
      <c r="I800" s="51" t="str">
        <f>_xlfn.XLOOKUP(Q3_2025[[#This Row],[Artikelnr]],Artikel_prijzen[Artnr],Artikel_prijzen[Groep],"")</f>
        <v/>
      </c>
      <c r="J800" s="10" t="str">
        <f>_xlfn.XLOOKUP(Q3_2025[[#This Row],[Artikelnr]],Artikel_prijzen[Artnr],Artikel_prijzen[Prijs 2025],"")</f>
        <v/>
      </c>
      <c r="K800" t="str">
        <f>IF(Q3_2025[[#This Row],[Artikelprijs]]&lt;&gt;"",IF(Q3_2025[[#This Row],[Stuksprijs]]=Q3_2025[[#This Row],[Artikelprijs]],"Prijs gelijk","Prijs wijkt af"),"")</f>
        <v/>
      </c>
      <c r="L800" t="str">
        <f>IF(Q3_2025[[#This Row],[Relatiekorting percentage]]=0,
    "Nvt",
    IF(Q3_2025[[#This Row],[Brutobedrag 2]] &lt; Q3_2025[[#This Row],[Bruto - Rel.korting]],
        "Nee",
        "Ja"))</f>
        <v>Nvt</v>
      </c>
      <c r="M800" s="10">
        <f>IF(Q3_2025[[#This Row],[Artikelprijs]]&lt;&gt;"",Q3_2025[[#This Row],[Artikelprijs]],Q3_2025[[#This Row],[Stuksprijs]])</f>
        <v>128.75</v>
      </c>
      <c r="N800" s="10">
        <f>Q3_2025[[#This Row],[Besteld]]*Q3_2025[[#This Row],[Prijs 2]]</f>
        <v>386.25</v>
      </c>
      <c r="O800" s="10">
        <f>IF(Q3_2025[[#This Row],[Brutobedrag 2]]&lt;Q3_2025[[#This Row],[Bruto - Rel.korting]],Q3_2025[[#This Row],[Brutobedrag 2]],Q3_2025[[#This Row],[Brutobedrag 2]]*(100-Q3_2025[[#This Row],[Relatiekorting percentage]])/100)</f>
        <v>386.25</v>
      </c>
      <c r="R800" s="3"/>
      <c r="W800"/>
      <c r="AB800"/>
    </row>
    <row r="801" spans="1:28" x14ac:dyDescent="0.3">
      <c r="A801" t="s">
        <v>763</v>
      </c>
      <c r="B801">
        <v>5030005</v>
      </c>
      <c r="C801" t="s">
        <v>33</v>
      </c>
      <c r="D801">
        <v>1</v>
      </c>
      <c r="E801" s="10">
        <v>200.85</v>
      </c>
      <c r="F801" s="10">
        <v>200.85</v>
      </c>
      <c r="G801" s="10">
        <v>140.59</v>
      </c>
      <c r="H801">
        <v>30</v>
      </c>
      <c r="I801" s="51" t="str">
        <f>_xlfn.XLOOKUP(Q3_2025[[#This Row],[Artikelnr]],Artikel_prijzen[Artnr],Artikel_prijzen[Groep],"")</f>
        <v>Rigging</v>
      </c>
      <c r="J801" s="10">
        <f>_xlfn.XLOOKUP(Q3_2025[[#This Row],[Artikelnr]],Artikel_prijzen[Artnr],Artikel_prijzen[Prijs 2025],"")</f>
        <v>195</v>
      </c>
      <c r="K801" t="str">
        <f>IF(Q3_2025[[#This Row],[Artikelprijs]]&lt;&gt;"",IF(Q3_2025[[#This Row],[Stuksprijs]]=Q3_2025[[#This Row],[Artikelprijs]],"Prijs gelijk","Prijs wijkt af"),"")</f>
        <v>Prijs wijkt af</v>
      </c>
      <c r="L801" t="str">
        <f>IF(Q3_2025[[#This Row],[Relatiekorting percentage]]=0,
    "Nvt",
    IF(Q3_2025[[#This Row],[Brutobedrag 2]] &lt; Q3_2025[[#This Row],[Bruto - Rel.korting]],
        "Nee",
        "Ja"))</f>
        <v>Ja</v>
      </c>
      <c r="M801" s="10">
        <f>IF(Q3_2025[[#This Row],[Artikelprijs]]&lt;&gt;"",Q3_2025[[#This Row],[Artikelprijs]],Q3_2025[[#This Row],[Stuksprijs]])</f>
        <v>195</v>
      </c>
      <c r="N801" s="10">
        <f>Q3_2025[[#This Row],[Besteld]]*Q3_2025[[#This Row],[Prijs 2]]</f>
        <v>195</v>
      </c>
      <c r="O801" s="10">
        <f>IF(Q3_2025[[#This Row],[Brutobedrag 2]]&lt;Q3_2025[[#This Row],[Bruto - Rel.korting]],Q3_2025[[#This Row],[Brutobedrag 2]],Q3_2025[[#This Row],[Brutobedrag 2]]*(100-Q3_2025[[#This Row],[Relatiekorting percentage]])/100)</f>
        <v>136.5</v>
      </c>
      <c r="R801" s="3"/>
      <c r="W801"/>
      <c r="AB801"/>
    </row>
    <row r="802" spans="1:28" x14ac:dyDescent="0.3">
      <c r="A802" t="s">
        <v>763</v>
      </c>
      <c r="B802">
        <v>5030234</v>
      </c>
      <c r="C802" t="s">
        <v>155</v>
      </c>
      <c r="D802">
        <v>1</v>
      </c>
      <c r="E802" s="10">
        <v>180.25</v>
      </c>
      <c r="F802" s="10">
        <v>180.25</v>
      </c>
      <c r="G802" s="10">
        <v>126.17</v>
      </c>
      <c r="H802">
        <v>30</v>
      </c>
      <c r="I802" s="51" t="str">
        <f>_xlfn.XLOOKUP(Q3_2025[[#This Row],[Artikelnr]],Artikel_prijzen[Artnr],Artikel_prijzen[Groep],"")</f>
        <v>Rigging</v>
      </c>
      <c r="J802" s="10">
        <f>_xlfn.XLOOKUP(Q3_2025[[#This Row],[Artikelnr]],Artikel_prijzen[Artnr],Artikel_prijzen[Prijs 2025],"")</f>
        <v>175</v>
      </c>
      <c r="K802" t="str">
        <f>IF(Q3_2025[[#This Row],[Artikelprijs]]&lt;&gt;"",IF(Q3_2025[[#This Row],[Stuksprijs]]=Q3_2025[[#This Row],[Artikelprijs]],"Prijs gelijk","Prijs wijkt af"),"")</f>
        <v>Prijs wijkt af</v>
      </c>
      <c r="L802" t="str">
        <f>IF(Q3_2025[[#This Row],[Relatiekorting percentage]]=0,
    "Nvt",
    IF(Q3_2025[[#This Row],[Brutobedrag 2]] &lt; Q3_2025[[#This Row],[Bruto - Rel.korting]],
        "Nee",
        "Ja"))</f>
        <v>Ja</v>
      </c>
      <c r="M802" s="10">
        <f>IF(Q3_2025[[#This Row],[Artikelprijs]]&lt;&gt;"",Q3_2025[[#This Row],[Artikelprijs]],Q3_2025[[#This Row],[Stuksprijs]])</f>
        <v>175</v>
      </c>
      <c r="N802" s="10">
        <f>Q3_2025[[#This Row],[Besteld]]*Q3_2025[[#This Row],[Prijs 2]]</f>
        <v>175</v>
      </c>
      <c r="O802" s="10">
        <f>IF(Q3_2025[[#This Row],[Brutobedrag 2]]&lt;Q3_2025[[#This Row],[Bruto - Rel.korting]],Q3_2025[[#This Row],[Brutobedrag 2]],Q3_2025[[#This Row],[Brutobedrag 2]]*(100-Q3_2025[[#This Row],[Relatiekorting percentage]])/100)</f>
        <v>122.5</v>
      </c>
      <c r="R802" s="3"/>
      <c r="W802"/>
      <c r="AB802"/>
    </row>
    <row r="803" spans="1:28" x14ac:dyDescent="0.3">
      <c r="A803" t="s">
        <v>763</v>
      </c>
      <c r="B803">
        <v>5031007</v>
      </c>
      <c r="C803" t="s">
        <v>149</v>
      </c>
      <c r="D803">
        <v>3</v>
      </c>
      <c r="E803" s="10">
        <v>29.87</v>
      </c>
      <c r="F803" s="10">
        <v>89.61</v>
      </c>
      <c r="G803" s="10">
        <v>62.73</v>
      </c>
      <c r="H803">
        <v>30</v>
      </c>
      <c r="I803" s="51" t="str">
        <f>_xlfn.XLOOKUP(Q3_2025[[#This Row],[Artikelnr]],Artikel_prijzen[Artnr],Artikel_prijzen[Groep],"")</f>
        <v/>
      </c>
      <c r="J803" s="10" t="str">
        <f>_xlfn.XLOOKUP(Q3_2025[[#This Row],[Artikelnr]],Artikel_prijzen[Artnr],Artikel_prijzen[Prijs 2025],"")</f>
        <v/>
      </c>
      <c r="K803" t="str">
        <f>IF(Q3_2025[[#This Row],[Artikelprijs]]&lt;&gt;"",IF(Q3_2025[[#This Row],[Stuksprijs]]=Q3_2025[[#This Row],[Artikelprijs]],"Prijs gelijk","Prijs wijkt af"),"")</f>
        <v/>
      </c>
      <c r="L803" t="str">
        <f>IF(Q3_2025[[#This Row],[Relatiekorting percentage]]=0,
    "Nvt",
    IF(Q3_2025[[#This Row],[Brutobedrag 2]] &lt; Q3_2025[[#This Row],[Bruto - Rel.korting]],
        "Nee",
        "Ja"))</f>
        <v>Ja</v>
      </c>
      <c r="M803" s="10">
        <f>IF(Q3_2025[[#This Row],[Artikelprijs]]&lt;&gt;"",Q3_2025[[#This Row],[Artikelprijs]],Q3_2025[[#This Row],[Stuksprijs]])</f>
        <v>29.87</v>
      </c>
      <c r="N803" s="10">
        <f>Q3_2025[[#This Row],[Besteld]]*Q3_2025[[#This Row],[Prijs 2]]</f>
        <v>89.61</v>
      </c>
      <c r="O803" s="10">
        <f>IF(Q3_2025[[#This Row],[Brutobedrag 2]]&lt;Q3_2025[[#This Row],[Bruto - Rel.korting]],Q3_2025[[#This Row],[Brutobedrag 2]],Q3_2025[[#This Row],[Brutobedrag 2]]*(100-Q3_2025[[#This Row],[Relatiekorting percentage]])/100)</f>
        <v>62.726999999999997</v>
      </c>
      <c r="R803" s="3"/>
      <c r="W803"/>
      <c r="AB803"/>
    </row>
    <row r="804" spans="1:28" x14ac:dyDescent="0.3">
      <c r="A804" t="s">
        <v>763</v>
      </c>
      <c r="B804">
        <v>5031008</v>
      </c>
      <c r="C804" t="s">
        <v>142</v>
      </c>
      <c r="D804">
        <v>2</v>
      </c>
      <c r="E804" s="10">
        <v>59.74</v>
      </c>
      <c r="F804" s="10">
        <v>119.48</v>
      </c>
      <c r="G804" s="10">
        <v>83.64</v>
      </c>
      <c r="H804">
        <v>30</v>
      </c>
      <c r="I804" s="51" t="str">
        <f>_xlfn.XLOOKUP(Q3_2025[[#This Row],[Artikelnr]],Artikel_prijzen[Artnr],Artikel_prijzen[Groep],"")</f>
        <v/>
      </c>
      <c r="J804" s="10" t="str">
        <f>_xlfn.XLOOKUP(Q3_2025[[#This Row],[Artikelnr]],Artikel_prijzen[Artnr],Artikel_prijzen[Prijs 2025],"")</f>
        <v/>
      </c>
      <c r="K804" t="str">
        <f>IF(Q3_2025[[#This Row],[Artikelprijs]]&lt;&gt;"",IF(Q3_2025[[#This Row],[Stuksprijs]]=Q3_2025[[#This Row],[Artikelprijs]],"Prijs gelijk","Prijs wijkt af"),"")</f>
        <v/>
      </c>
      <c r="L804" t="str">
        <f>IF(Q3_2025[[#This Row],[Relatiekorting percentage]]=0,
    "Nvt",
    IF(Q3_2025[[#This Row],[Brutobedrag 2]] &lt; Q3_2025[[#This Row],[Bruto - Rel.korting]],
        "Nee",
        "Ja"))</f>
        <v>Ja</v>
      </c>
      <c r="M804" s="10">
        <f>IF(Q3_2025[[#This Row],[Artikelprijs]]&lt;&gt;"",Q3_2025[[#This Row],[Artikelprijs]],Q3_2025[[#This Row],[Stuksprijs]])</f>
        <v>59.74</v>
      </c>
      <c r="N804" s="10">
        <f>Q3_2025[[#This Row],[Besteld]]*Q3_2025[[#This Row],[Prijs 2]]</f>
        <v>119.48</v>
      </c>
      <c r="O804" s="10">
        <f>IF(Q3_2025[[#This Row],[Brutobedrag 2]]&lt;Q3_2025[[#This Row],[Bruto - Rel.korting]],Q3_2025[[#This Row],[Brutobedrag 2]],Q3_2025[[#This Row],[Brutobedrag 2]]*(100-Q3_2025[[#This Row],[Relatiekorting percentage]])/100)</f>
        <v>83.63600000000001</v>
      </c>
      <c r="R804" s="3"/>
      <c r="W804"/>
      <c r="AB804"/>
    </row>
    <row r="805" spans="1:28" x14ac:dyDescent="0.3">
      <c r="A805" t="s">
        <v>763</v>
      </c>
      <c r="B805">
        <v>5031009</v>
      </c>
      <c r="C805" t="s">
        <v>141</v>
      </c>
      <c r="D805">
        <v>26</v>
      </c>
      <c r="E805" s="10">
        <v>89.61</v>
      </c>
      <c r="F805" s="10">
        <v>2329.86</v>
      </c>
      <c r="G805" s="10">
        <v>1630.9</v>
      </c>
      <c r="H805">
        <v>30</v>
      </c>
      <c r="I805" s="51" t="str">
        <f>_xlfn.XLOOKUP(Q3_2025[[#This Row],[Artikelnr]],Artikel_prijzen[Artnr],Artikel_prijzen[Groep],"")</f>
        <v/>
      </c>
      <c r="J805" s="10" t="str">
        <f>_xlfn.XLOOKUP(Q3_2025[[#This Row],[Artikelnr]],Artikel_prijzen[Artnr],Artikel_prijzen[Prijs 2025],"")</f>
        <v/>
      </c>
      <c r="K805" t="str">
        <f>IF(Q3_2025[[#This Row],[Artikelprijs]]&lt;&gt;"",IF(Q3_2025[[#This Row],[Stuksprijs]]=Q3_2025[[#This Row],[Artikelprijs]],"Prijs gelijk","Prijs wijkt af"),"")</f>
        <v/>
      </c>
      <c r="L805" t="str">
        <f>IF(Q3_2025[[#This Row],[Relatiekorting percentage]]=0,
    "Nvt",
    IF(Q3_2025[[#This Row],[Brutobedrag 2]] &lt; Q3_2025[[#This Row],[Bruto - Rel.korting]],
        "Nee",
        "Ja"))</f>
        <v>Ja</v>
      </c>
      <c r="M805" s="10">
        <f>IF(Q3_2025[[#This Row],[Artikelprijs]]&lt;&gt;"",Q3_2025[[#This Row],[Artikelprijs]],Q3_2025[[#This Row],[Stuksprijs]])</f>
        <v>89.61</v>
      </c>
      <c r="N805" s="10">
        <f>Q3_2025[[#This Row],[Besteld]]*Q3_2025[[#This Row],[Prijs 2]]</f>
        <v>2329.86</v>
      </c>
      <c r="O805" s="10">
        <f>IF(Q3_2025[[#This Row],[Brutobedrag 2]]&lt;Q3_2025[[#This Row],[Bruto - Rel.korting]],Q3_2025[[#This Row],[Brutobedrag 2]],Q3_2025[[#This Row],[Brutobedrag 2]]*(100-Q3_2025[[#This Row],[Relatiekorting percentage]])/100)</f>
        <v>1630.902</v>
      </c>
      <c r="R805" s="3"/>
      <c r="W805"/>
      <c r="AB805"/>
    </row>
    <row r="806" spans="1:28" x14ac:dyDescent="0.3">
      <c r="A806" t="s">
        <v>763</v>
      </c>
      <c r="B806">
        <v>5031013</v>
      </c>
      <c r="C806" t="s">
        <v>146</v>
      </c>
      <c r="D806">
        <v>4</v>
      </c>
      <c r="E806" s="10">
        <v>44.29</v>
      </c>
      <c r="F806" s="10">
        <v>177.16</v>
      </c>
      <c r="G806" s="10">
        <v>124.01</v>
      </c>
      <c r="H806">
        <v>30</v>
      </c>
      <c r="I806" s="51" t="str">
        <f>_xlfn.XLOOKUP(Q3_2025[[#This Row],[Artikelnr]],Artikel_prijzen[Artnr],Artikel_prijzen[Groep],"")</f>
        <v/>
      </c>
      <c r="J806" s="10" t="str">
        <f>_xlfn.XLOOKUP(Q3_2025[[#This Row],[Artikelnr]],Artikel_prijzen[Artnr],Artikel_prijzen[Prijs 2025],"")</f>
        <v/>
      </c>
      <c r="K806" t="str">
        <f>IF(Q3_2025[[#This Row],[Artikelprijs]]&lt;&gt;"",IF(Q3_2025[[#This Row],[Stuksprijs]]=Q3_2025[[#This Row],[Artikelprijs]],"Prijs gelijk","Prijs wijkt af"),"")</f>
        <v/>
      </c>
      <c r="L806" t="str">
        <f>IF(Q3_2025[[#This Row],[Relatiekorting percentage]]=0,
    "Nvt",
    IF(Q3_2025[[#This Row],[Brutobedrag 2]] &lt; Q3_2025[[#This Row],[Bruto - Rel.korting]],
        "Nee",
        "Ja"))</f>
        <v>Ja</v>
      </c>
      <c r="M806" s="10">
        <f>IF(Q3_2025[[#This Row],[Artikelprijs]]&lt;&gt;"",Q3_2025[[#This Row],[Artikelprijs]],Q3_2025[[#This Row],[Stuksprijs]])</f>
        <v>44.29</v>
      </c>
      <c r="N806" s="10">
        <f>Q3_2025[[#This Row],[Besteld]]*Q3_2025[[#This Row],[Prijs 2]]</f>
        <v>177.16</v>
      </c>
      <c r="O806" s="10">
        <f>IF(Q3_2025[[#This Row],[Brutobedrag 2]]&lt;Q3_2025[[#This Row],[Bruto - Rel.korting]],Q3_2025[[#This Row],[Brutobedrag 2]],Q3_2025[[#This Row],[Brutobedrag 2]]*(100-Q3_2025[[#This Row],[Relatiekorting percentage]])/100)</f>
        <v>124.01199999999999</v>
      </c>
      <c r="R806" s="3"/>
      <c r="W806"/>
      <c r="AB806"/>
    </row>
    <row r="807" spans="1:28" x14ac:dyDescent="0.3">
      <c r="A807" t="s">
        <v>763</v>
      </c>
      <c r="B807">
        <v>5031021</v>
      </c>
      <c r="C807" t="s">
        <v>800</v>
      </c>
      <c r="D807">
        <v>2</v>
      </c>
      <c r="E807" s="10">
        <v>44.29</v>
      </c>
      <c r="F807" s="10">
        <v>88.58</v>
      </c>
      <c r="G807" s="10">
        <v>62.01</v>
      </c>
      <c r="H807">
        <v>30</v>
      </c>
      <c r="I807" s="51" t="str">
        <f>_xlfn.XLOOKUP(Q3_2025[[#This Row],[Artikelnr]],Artikel_prijzen[Artnr],Artikel_prijzen[Groep],"")</f>
        <v/>
      </c>
      <c r="J807" s="10" t="str">
        <f>_xlfn.XLOOKUP(Q3_2025[[#This Row],[Artikelnr]],Artikel_prijzen[Artnr],Artikel_prijzen[Prijs 2025],"")</f>
        <v/>
      </c>
      <c r="K807" t="str">
        <f>IF(Q3_2025[[#This Row],[Artikelprijs]]&lt;&gt;"",IF(Q3_2025[[#This Row],[Stuksprijs]]=Q3_2025[[#This Row],[Artikelprijs]],"Prijs gelijk","Prijs wijkt af"),"")</f>
        <v/>
      </c>
      <c r="L807" t="str">
        <f>IF(Q3_2025[[#This Row],[Relatiekorting percentage]]=0,
    "Nvt",
    IF(Q3_2025[[#This Row],[Brutobedrag 2]] &lt; Q3_2025[[#This Row],[Bruto - Rel.korting]],
        "Nee",
        "Ja"))</f>
        <v>Ja</v>
      </c>
      <c r="M807" s="10">
        <f>IF(Q3_2025[[#This Row],[Artikelprijs]]&lt;&gt;"",Q3_2025[[#This Row],[Artikelprijs]],Q3_2025[[#This Row],[Stuksprijs]])</f>
        <v>44.29</v>
      </c>
      <c r="N807" s="10">
        <f>Q3_2025[[#This Row],[Besteld]]*Q3_2025[[#This Row],[Prijs 2]]</f>
        <v>88.58</v>
      </c>
      <c r="O807" s="10">
        <f>IF(Q3_2025[[#This Row],[Brutobedrag 2]]&lt;Q3_2025[[#This Row],[Bruto - Rel.korting]],Q3_2025[[#This Row],[Brutobedrag 2]],Q3_2025[[#This Row],[Brutobedrag 2]]*(100-Q3_2025[[#This Row],[Relatiekorting percentage]])/100)</f>
        <v>62.005999999999993</v>
      </c>
      <c r="R807" s="3"/>
      <c r="W807"/>
      <c r="AB807"/>
    </row>
    <row r="808" spans="1:28" x14ac:dyDescent="0.3">
      <c r="A808" t="s">
        <v>763</v>
      </c>
      <c r="B808">
        <v>1007051</v>
      </c>
      <c r="C808" t="s">
        <v>54</v>
      </c>
      <c r="D808">
        <v>40</v>
      </c>
      <c r="E808" s="10">
        <v>88.57</v>
      </c>
      <c r="F808" s="10">
        <v>3542.8</v>
      </c>
      <c r="G808" s="10">
        <v>2657.1</v>
      </c>
      <c r="H808">
        <v>25</v>
      </c>
      <c r="I808" s="51" t="str">
        <f>_xlfn.XLOOKUP(Q3_2025[[#This Row],[Artikelnr]],Artikel_prijzen[Artnr],Artikel_prijzen[Groep],"")</f>
        <v/>
      </c>
      <c r="J808" s="10" t="str">
        <f>_xlfn.XLOOKUP(Q3_2025[[#This Row],[Artikelnr]],Artikel_prijzen[Artnr],Artikel_prijzen[Prijs 2025],"")</f>
        <v/>
      </c>
      <c r="K808" t="str">
        <f>IF(Q3_2025[[#This Row],[Artikelprijs]]&lt;&gt;"",IF(Q3_2025[[#This Row],[Stuksprijs]]=Q3_2025[[#This Row],[Artikelprijs]],"Prijs gelijk","Prijs wijkt af"),"")</f>
        <v/>
      </c>
      <c r="L808" t="str">
        <f>IF(Q3_2025[[#This Row],[Relatiekorting percentage]]=0,
    "Nvt",
    IF(Q3_2025[[#This Row],[Brutobedrag 2]] &lt; Q3_2025[[#This Row],[Bruto - Rel.korting]],
        "Nee",
        "Ja"))</f>
        <v>Ja</v>
      </c>
      <c r="M808" s="10">
        <f>IF(Q3_2025[[#This Row],[Artikelprijs]]&lt;&gt;"",Q3_2025[[#This Row],[Artikelprijs]],Q3_2025[[#This Row],[Stuksprijs]])</f>
        <v>88.57</v>
      </c>
      <c r="N808" s="10">
        <f>Q3_2025[[#This Row],[Besteld]]*Q3_2025[[#This Row],[Prijs 2]]</f>
        <v>3542.7999999999997</v>
      </c>
      <c r="O808" s="10">
        <f>IF(Q3_2025[[#This Row],[Brutobedrag 2]]&lt;Q3_2025[[#This Row],[Bruto - Rel.korting]],Q3_2025[[#This Row],[Brutobedrag 2]],Q3_2025[[#This Row],[Brutobedrag 2]]*(100-Q3_2025[[#This Row],[Relatiekorting percentage]])/100)</f>
        <v>2657.1</v>
      </c>
      <c r="R808" s="3"/>
      <c r="W808"/>
      <c r="AB808"/>
    </row>
    <row r="809" spans="1:28" x14ac:dyDescent="0.3">
      <c r="A809" t="s">
        <v>763</v>
      </c>
      <c r="B809">
        <v>1007025</v>
      </c>
      <c r="C809" t="s">
        <v>107</v>
      </c>
      <c r="D809">
        <v>10</v>
      </c>
      <c r="E809" s="10">
        <v>83.26</v>
      </c>
      <c r="F809" s="10">
        <v>832.6</v>
      </c>
      <c r="G809" s="10">
        <v>624.45000000000005</v>
      </c>
      <c r="H809">
        <v>25</v>
      </c>
      <c r="I809" s="51" t="str">
        <f>_xlfn.XLOOKUP(Q3_2025[[#This Row],[Artikelnr]],Artikel_prijzen[Artnr],Artikel_prijzen[Groep],"")</f>
        <v/>
      </c>
      <c r="J809" s="10" t="str">
        <f>_xlfn.XLOOKUP(Q3_2025[[#This Row],[Artikelnr]],Artikel_prijzen[Artnr],Artikel_prijzen[Prijs 2025],"")</f>
        <v/>
      </c>
      <c r="K809" t="str">
        <f>IF(Q3_2025[[#This Row],[Artikelprijs]]&lt;&gt;"",IF(Q3_2025[[#This Row],[Stuksprijs]]=Q3_2025[[#This Row],[Artikelprijs]],"Prijs gelijk","Prijs wijkt af"),"")</f>
        <v/>
      </c>
      <c r="L809" t="str">
        <f>IF(Q3_2025[[#This Row],[Relatiekorting percentage]]=0,
    "Nvt",
    IF(Q3_2025[[#This Row],[Brutobedrag 2]] &lt; Q3_2025[[#This Row],[Bruto - Rel.korting]],
        "Nee",
        "Ja"))</f>
        <v>Ja</v>
      </c>
      <c r="M809" s="10">
        <f>IF(Q3_2025[[#This Row],[Artikelprijs]]&lt;&gt;"",Q3_2025[[#This Row],[Artikelprijs]],Q3_2025[[#This Row],[Stuksprijs]])</f>
        <v>83.26</v>
      </c>
      <c r="N809" s="10">
        <f>Q3_2025[[#This Row],[Besteld]]*Q3_2025[[#This Row],[Prijs 2]]</f>
        <v>832.6</v>
      </c>
      <c r="O809" s="10">
        <f>IF(Q3_2025[[#This Row],[Brutobedrag 2]]&lt;Q3_2025[[#This Row],[Bruto - Rel.korting]],Q3_2025[[#This Row],[Brutobedrag 2]],Q3_2025[[#This Row],[Brutobedrag 2]]*(100-Q3_2025[[#This Row],[Relatiekorting percentage]])/100)</f>
        <v>624.45000000000005</v>
      </c>
      <c r="R809" s="3"/>
      <c r="W809"/>
      <c r="AB809"/>
    </row>
    <row r="810" spans="1:28" x14ac:dyDescent="0.3">
      <c r="A810" t="s">
        <v>763</v>
      </c>
      <c r="B810">
        <v>5010001</v>
      </c>
      <c r="C810" t="s">
        <v>801</v>
      </c>
      <c r="D810">
        <v>2</v>
      </c>
      <c r="E810" s="10">
        <v>151.78</v>
      </c>
      <c r="F810" s="10">
        <v>303.56</v>
      </c>
      <c r="G810" s="10">
        <v>227.67</v>
      </c>
      <c r="H810">
        <v>25</v>
      </c>
      <c r="I810" s="51" t="str">
        <f>_xlfn.XLOOKUP(Q3_2025[[#This Row],[Artikelnr]],Artikel_prijzen[Artnr],Artikel_prijzen[Groep],"")</f>
        <v/>
      </c>
      <c r="J810" s="10" t="str">
        <f>_xlfn.XLOOKUP(Q3_2025[[#This Row],[Artikelnr]],Artikel_prijzen[Artnr],Artikel_prijzen[Prijs 2025],"")</f>
        <v/>
      </c>
      <c r="K810" t="str">
        <f>IF(Q3_2025[[#This Row],[Artikelprijs]]&lt;&gt;"",IF(Q3_2025[[#This Row],[Stuksprijs]]=Q3_2025[[#This Row],[Artikelprijs]],"Prijs gelijk","Prijs wijkt af"),"")</f>
        <v/>
      </c>
      <c r="L810" t="str">
        <f>IF(Q3_2025[[#This Row],[Relatiekorting percentage]]=0,
    "Nvt",
    IF(Q3_2025[[#This Row],[Brutobedrag 2]] &lt; Q3_2025[[#This Row],[Bruto - Rel.korting]],
        "Nee",
        "Ja"))</f>
        <v>Ja</v>
      </c>
      <c r="M810" s="10">
        <f>IF(Q3_2025[[#This Row],[Artikelprijs]]&lt;&gt;"",Q3_2025[[#This Row],[Artikelprijs]],Q3_2025[[#This Row],[Stuksprijs]])</f>
        <v>151.78</v>
      </c>
      <c r="N810" s="10">
        <f>Q3_2025[[#This Row],[Besteld]]*Q3_2025[[#This Row],[Prijs 2]]</f>
        <v>303.56</v>
      </c>
      <c r="O810" s="10">
        <f>IF(Q3_2025[[#This Row],[Brutobedrag 2]]&lt;Q3_2025[[#This Row],[Bruto - Rel.korting]],Q3_2025[[#This Row],[Brutobedrag 2]],Q3_2025[[#This Row],[Brutobedrag 2]]*(100-Q3_2025[[#This Row],[Relatiekorting percentage]])/100)</f>
        <v>227.67</v>
      </c>
      <c r="R810" s="3"/>
      <c r="W810"/>
      <c r="AB810"/>
    </row>
    <row r="811" spans="1:28" x14ac:dyDescent="0.3">
      <c r="A811" t="s">
        <v>763</v>
      </c>
      <c r="B811">
        <v>4001131</v>
      </c>
      <c r="C811" t="s">
        <v>727</v>
      </c>
      <c r="D811">
        <v>1</v>
      </c>
      <c r="E811" s="10">
        <v>92.7</v>
      </c>
      <c r="F811" s="10">
        <v>92.7</v>
      </c>
      <c r="G811" s="10">
        <v>69.52</v>
      </c>
      <c r="H811">
        <v>25</v>
      </c>
      <c r="I811" s="51" t="str">
        <f>_xlfn.XLOOKUP(Q3_2025[[#This Row],[Artikelnr]],Artikel_prijzen[Artnr],Artikel_prijzen[Groep],"")</f>
        <v/>
      </c>
      <c r="J811" s="10" t="str">
        <f>_xlfn.XLOOKUP(Q3_2025[[#This Row],[Artikelnr]],Artikel_prijzen[Artnr],Artikel_prijzen[Prijs 2025],"")</f>
        <v/>
      </c>
      <c r="K811" t="str">
        <f>IF(Q3_2025[[#This Row],[Artikelprijs]]&lt;&gt;"",IF(Q3_2025[[#This Row],[Stuksprijs]]=Q3_2025[[#This Row],[Artikelprijs]],"Prijs gelijk","Prijs wijkt af"),"")</f>
        <v/>
      </c>
      <c r="L811" t="str">
        <f>IF(Q3_2025[[#This Row],[Relatiekorting percentage]]=0,
    "Nvt",
    IF(Q3_2025[[#This Row],[Brutobedrag 2]] &lt; Q3_2025[[#This Row],[Bruto - Rel.korting]],
        "Nee",
        "Ja"))</f>
        <v>Ja</v>
      </c>
      <c r="M811" s="10">
        <f>IF(Q3_2025[[#This Row],[Artikelprijs]]&lt;&gt;"",Q3_2025[[#This Row],[Artikelprijs]],Q3_2025[[#This Row],[Stuksprijs]])</f>
        <v>92.7</v>
      </c>
      <c r="N811" s="10">
        <f>Q3_2025[[#This Row],[Besteld]]*Q3_2025[[#This Row],[Prijs 2]]</f>
        <v>92.7</v>
      </c>
      <c r="O811" s="10">
        <f>IF(Q3_2025[[#This Row],[Brutobedrag 2]]&lt;Q3_2025[[#This Row],[Bruto - Rel.korting]],Q3_2025[[#This Row],[Brutobedrag 2]],Q3_2025[[#This Row],[Brutobedrag 2]]*(100-Q3_2025[[#This Row],[Relatiekorting percentage]])/100)</f>
        <v>69.525000000000006</v>
      </c>
      <c r="R811" s="3"/>
      <c r="W811"/>
      <c r="AB811"/>
    </row>
    <row r="812" spans="1:28" x14ac:dyDescent="0.3">
      <c r="A812" t="s">
        <v>763</v>
      </c>
      <c r="B812">
        <v>4001288</v>
      </c>
      <c r="C812" t="s">
        <v>802</v>
      </c>
      <c r="D812">
        <v>1</v>
      </c>
      <c r="E812" s="10">
        <v>0</v>
      </c>
      <c r="F812" s="10">
        <v>0</v>
      </c>
      <c r="G812" s="10">
        <v>0</v>
      </c>
      <c r="H812">
        <v>0</v>
      </c>
      <c r="I812" s="51" t="str">
        <f>_xlfn.XLOOKUP(Q3_2025[[#This Row],[Artikelnr]],Artikel_prijzen[Artnr],Artikel_prijzen[Groep],"")</f>
        <v/>
      </c>
      <c r="J812" s="10" t="str">
        <f>_xlfn.XLOOKUP(Q3_2025[[#This Row],[Artikelnr]],Artikel_prijzen[Artnr],Artikel_prijzen[Prijs 2025],"")</f>
        <v/>
      </c>
      <c r="K812" t="str">
        <f>IF(Q3_2025[[#This Row],[Artikelprijs]]&lt;&gt;"",IF(Q3_2025[[#This Row],[Stuksprijs]]=Q3_2025[[#This Row],[Artikelprijs]],"Prijs gelijk","Prijs wijkt af"),"")</f>
        <v/>
      </c>
      <c r="L812" t="str">
        <f>IF(Q3_2025[[#This Row],[Relatiekorting percentage]]=0,
    "Nvt",
    IF(Q3_2025[[#This Row],[Brutobedrag 2]] &lt; Q3_2025[[#This Row],[Bruto - Rel.korting]],
        "Nee",
        "Ja"))</f>
        <v>Nvt</v>
      </c>
      <c r="M812" s="10">
        <f>IF(Q3_2025[[#This Row],[Artikelprijs]]&lt;&gt;"",Q3_2025[[#This Row],[Artikelprijs]],Q3_2025[[#This Row],[Stuksprijs]])</f>
        <v>0</v>
      </c>
      <c r="N812" s="10">
        <f>Q3_2025[[#This Row],[Besteld]]*Q3_2025[[#This Row],[Prijs 2]]</f>
        <v>0</v>
      </c>
      <c r="O812" s="10">
        <f>IF(Q3_2025[[#This Row],[Brutobedrag 2]]&lt;Q3_2025[[#This Row],[Bruto - Rel.korting]],Q3_2025[[#This Row],[Brutobedrag 2]],Q3_2025[[#This Row],[Brutobedrag 2]]*(100-Q3_2025[[#This Row],[Relatiekorting percentage]])/100)</f>
        <v>0</v>
      </c>
      <c r="R812" s="3"/>
      <c r="W812"/>
      <c r="AB812"/>
    </row>
    <row r="813" spans="1:28" x14ac:dyDescent="0.3">
      <c r="A813" t="s">
        <v>763</v>
      </c>
      <c r="B813">
        <v>4001289</v>
      </c>
      <c r="C813" t="s">
        <v>803</v>
      </c>
      <c r="D813">
        <v>1</v>
      </c>
      <c r="E813" s="10">
        <v>0</v>
      </c>
      <c r="F813" s="10">
        <v>0</v>
      </c>
      <c r="G813" s="10">
        <v>0</v>
      </c>
      <c r="H813">
        <v>0</v>
      </c>
      <c r="I813" s="51" t="str">
        <f>_xlfn.XLOOKUP(Q3_2025[[#This Row],[Artikelnr]],Artikel_prijzen[Artnr],Artikel_prijzen[Groep],"")</f>
        <v/>
      </c>
      <c r="J813" s="10" t="str">
        <f>_xlfn.XLOOKUP(Q3_2025[[#This Row],[Artikelnr]],Artikel_prijzen[Artnr],Artikel_prijzen[Prijs 2025],"")</f>
        <v/>
      </c>
      <c r="K813" t="str">
        <f>IF(Q3_2025[[#This Row],[Artikelprijs]]&lt;&gt;"",IF(Q3_2025[[#This Row],[Stuksprijs]]=Q3_2025[[#This Row],[Artikelprijs]],"Prijs gelijk","Prijs wijkt af"),"")</f>
        <v/>
      </c>
      <c r="L813" t="str">
        <f>IF(Q3_2025[[#This Row],[Relatiekorting percentage]]=0,
    "Nvt",
    IF(Q3_2025[[#This Row],[Brutobedrag 2]] &lt; Q3_2025[[#This Row],[Bruto - Rel.korting]],
        "Nee",
        "Ja"))</f>
        <v>Nvt</v>
      </c>
      <c r="M813" s="10">
        <f>IF(Q3_2025[[#This Row],[Artikelprijs]]&lt;&gt;"",Q3_2025[[#This Row],[Artikelprijs]],Q3_2025[[#This Row],[Stuksprijs]])</f>
        <v>0</v>
      </c>
      <c r="N813" s="10">
        <f>Q3_2025[[#This Row],[Besteld]]*Q3_2025[[#This Row],[Prijs 2]]</f>
        <v>0</v>
      </c>
      <c r="O813" s="10">
        <f>IF(Q3_2025[[#This Row],[Brutobedrag 2]]&lt;Q3_2025[[#This Row],[Bruto - Rel.korting]],Q3_2025[[#This Row],[Brutobedrag 2]],Q3_2025[[#This Row],[Brutobedrag 2]]*(100-Q3_2025[[#This Row],[Relatiekorting percentage]])/100)</f>
        <v>0</v>
      </c>
      <c r="R813" s="3"/>
      <c r="W813"/>
      <c r="AB813"/>
    </row>
    <row r="814" spans="1:28" x14ac:dyDescent="0.3">
      <c r="A814" t="s">
        <v>763</v>
      </c>
      <c r="B814">
        <v>4001151</v>
      </c>
      <c r="C814" t="s">
        <v>679</v>
      </c>
      <c r="D814">
        <v>1</v>
      </c>
      <c r="E814" s="10">
        <v>0</v>
      </c>
      <c r="F814" s="10">
        <v>0</v>
      </c>
      <c r="G814" s="10">
        <v>0</v>
      </c>
      <c r="H814">
        <v>0</v>
      </c>
      <c r="I814" s="51" t="str">
        <f>_xlfn.XLOOKUP(Q3_2025[[#This Row],[Artikelnr]],Artikel_prijzen[Artnr],Artikel_prijzen[Groep],"")</f>
        <v/>
      </c>
      <c r="J814" s="10" t="str">
        <f>_xlfn.XLOOKUP(Q3_2025[[#This Row],[Artikelnr]],Artikel_prijzen[Artnr],Artikel_prijzen[Prijs 2025],"")</f>
        <v/>
      </c>
      <c r="K814" t="str">
        <f>IF(Q3_2025[[#This Row],[Artikelprijs]]&lt;&gt;"",IF(Q3_2025[[#This Row],[Stuksprijs]]=Q3_2025[[#This Row],[Artikelprijs]],"Prijs gelijk","Prijs wijkt af"),"")</f>
        <v/>
      </c>
      <c r="L814" t="str">
        <f>IF(Q3_2025[[#This Row],[Relatiekorting percentage]]=0,
    "Nvt",
    IF(Q3_2025[[#This Row],[Brutobedrag 2]] &lt; Q3_2025[[#This Row],[Bruto - Rel.korting]],
        "Nee",
        "Ja"))</f>
        <v>Nvt</v>
      </c>
      <c r="M814" s="10">
        <f>IF(Q3_2025[[#This Row],[Artikelprijs]]&lt;&gt;"",Q3_2025[[#This Row],[Artikelprijs]],Q3_2025[[#This Row],[Stuksprijs]])</f>
        <v>0</v>
      </c>
      <c r="N814" s="10">
        <f>Q3_2025[[#This Row],[Besteld]]*Q3_2025[[#This Row],[Prijs 2]]</f>
        <v>0</v>
      </c>
      <c r="O814" s="10">
        <f>IF(Q3_2025[[#This Row],[Brutobedrag 2]]&lt;Q3_2025[[#This Row],[Bruto - Rel.korting]],Q3_2025[[#This Row],[Brutobedrag 2]],Q3_2025[[#This Row],[Brutobedrag 2]]*(100-Q3_2025[[#This Row],[Relatiekorting percentage]])/100)</f>
        <v>0</v>
      </c>
      <c r="R814" s="3"/>
      <c r="W814"/>
      <c r="AB814"/>
    </row>
    <row r="815" spans="1:28" x14ac:dyDescent="0.3">
      <c r="A815" t="s">
        <v>763</v>
      </c>
      <c r="B815">
        <v>4001073</v>
      </c>
      <c r="C815" t="s">
        <v>778</v>
      </c>
      <c r="D815">
        <v>1</v>
      </c>
      <c r="E815" s="10">
        <v>0</v>
      </c>
      <c r="F815" s="10">
        <v>0</v>
      </c>
      <c r="G815" s="10">
        <v>0</v>
      </c>
      <c r="H815">
        <v>0</v>
      </c>
      <c r="I815" s="51" t="str">
        <f>_xlfn.XLOOKUP(Q3_2025[[#This Row],[Artikelnr]],Artikel_prijzen[Artnr],Artikel_prijzen[Groep],"")</f>
        <v/>
      </c>
      <c r="J815" s="10" t="str">
        <f>_xlfn.XLOOKUP(Q3_2025[[#This Row],[Artikelnr]],Artikel_prijzen[Artnr],Artikel_prijzen[Prijs 2025],"")</f>
        <v/>
      </c>
      <c r="K815" t="str">
        <f>IF(Q3_2025[[#This Row],[Artikelprijs]]&lt;&gt;"",IF(Q3_2025[[#This Row],[Stuksprijs]]=Q3_2025[[#This Row],[Artikelprijs]],"Prijs gelijk","Prijs wijkt af"),"")</f>
        <v/>
      </c>
      <c r="L815" t="str">
        <f>IF(Q3_2025[[#This Row],[Relatiekorting percentage]]=0,
    "Nvt",
    IF(Q3_2025[[#This Row],[Brutobedrag 2]] &lt; Q3_2025[[#This Row],[Bruto - Rel.korting]],
        "Nee",
        "Ja"))</f>
        <v>Nvt</v>
      </c>
      <c r="M815" s="10">
        <f>IF(Q3_2025[[#This Row],[Artikelprijs]]&lt;&gt;"",Q3_2025[[#This Row],[Artikelprijs]],Q3_2025[[#This Row],[Stuksprijs]])</f>
        <v>0</v>
      </c>
      <c r="N815" s="10">
        <f>Q3_2025[[#This Row],[Besteld]]*Q3_2025[[#This Row],[Prijs 2]]</f>
        <v>0</v>
      </c>
      <c r="O815" s="10">
        <f>IF(Q3_2025[[#This Row],[Brutobedrag 2]]&lt;Q3_2025[[#This Row],[Bruto - Rel.korting]],Q3_2025[[#This Row],[Brutobedrag 2]],Q3_2025[[#This Row],[Brutobedrag 2]]*(100-Q3_2025[[#This Row],[Relatiekorting percentage]])/100)</f>
        <v>0</v>
      </c>
      <c r="R815" s="3"/>
      <c r="W815"/>
      <c r="AB815"/>
    </row>
    <row r="816" spans="1:28" x14ac:dyDescent="0.3">
      <c r="A816" t="s">
        <v>763</v>
      </c>
      <c r="B816">
        <v>4001075</v>
      </c>
      <c r="C816" t="s">
        <v>769</v>
      </c>
      <c r="D816">
        <v>1</v>
      </c>
      <c r="E816" s="10">
        <v>0</v>
      </c>
      <c r="F816" s="10">
        <v>0</v>
      </c>
      <c r="G816" s="10">
        <v>0</v>
      </c>
      <c r="H816">
        <v>0</v>
      </c>
      <c r="I816" s="51" t="str">
        <f>_xlfn.XLOOKUP(Q3_2025[[#This Row],[Artikelnr]],Artikel_prijzen[Artnr],Artikel_prijzen[Groep],"")</f>
        <v/>
      </c>
      <c r="J816" s="10" t="str">
        <f>_xlfn.XLOOKUP(Q3_2025[[#This Row],[Artikelnr]],Artikel_prijzen[Artnr],Artikel_prijzen[Prijs 2025],"")</f>
        <v/>
      </c>
      <c r="K816" t="str">
        <f>IF(Q3_2025[[#This Row],[Artikelprijs]]&lt;&gt;"",IF(Q3_2025[[#This Row],[Stuksprijs]]=Q3_2025[[#This Row],[Artikelprijs]],"Prijs gelijk","Prijs wijkt af"),"")</f>
        <v/>
      </c>
      <c r="L816" t="str">
        <f>IF(Q3_2025[[#This Row],[Relatiekorting percentage]]=0,
    "Nvt",
    IF(Q3_2025[[#This Row],[Brutobedrag 2]] &lt; Q3_2025[[#This Row],[Bruto - Rel.korting]],
        "Nee",
        "Ja"))</f>
        <v>Nvt</v>
      </c>
      <c r="M816" s="10">
        <f>IF(Q3_2025[[#This Row],[Artikelprijs]]&lt;&gt;"",Q3_2025[[#This Row],[Artikelprijs]],Q3_2025[[#This Row],[Stuksprijs]])</f>
        <v>0</v>
      </c>
      <c r="N816" s="10">
        <f>Q3_2025[[#This Row],[Besteld]]*Q3_2025[[#This Row],[Prijs 2]]</f>
        <v>0</v>
      </c>
      <c r="O816" s="10">
        <f>IF(Q3_2025[[#This Row],[Brutobedrag 2]]&lt;Q3_2025[[#This Row],[Bruto - Rel.korting]],Q3_2025[[#This Row],[Brutobedrag 2]],Q3_2025[[#This Row],[Brutobedrag 2]]*(100-Q3_2025[[#This Row],[Relatiekorting percentage]])/100)</f>
        <v>0</v>
      </c>
      <c r="R816" s="3"/>
      <c r="W816"/>
      <c r="AB816"/>
    </row>
    <row r="817" spans="1:28" x14ac:dyDescent="0.3">
      <c r="A817" t="s">
        <v>763</v>
      </c>
      <c r="B817">
        <v>5040011</v>
      </c>
      <c r="C817" t="s">
        <v>321</v>
      </c>
      <c r="D817">
        <v>1</v>
      </c>
      <c r="E817" s="10">
        <v>638.6</v>
      </c>
      <c r="F817" s="10">
        <v>638.6</v>
      </c>
      <c r="G817" s="10">
        <v>447.02</v>
      </c>
      <c r="H817">
        <v>30</v>
      </c>
      <c r="I817" s="51" t="str">
        <f>_xlfn.XLOOKUP(Q3_2025[[#This Row],[Artikelnr]],Artikel_prijzen[Artnr],Artikel_prijzen[Groep],"")</f>
        <v>AV</v>
      </c>
      <c r="J817" s="10">
        <f>_xlfn.XLOOKUP(Q3_2025[[#This Row],[Artikelnr]],Artikel_prijzen[Artnr],Artikel_prijzen[Prijs 2025],"")</f>
        <v>620</v>
      </c>
      <c r="K817" t="str">
        <f>IF(Q3_2025[[#This Row],[Artikelprijs]]&lt;&gt;"",IF(Q3_2025[[#This Row],[Stuksprijs]]=Q3_2025[[#This Row],[Artikelprijs]],"Prijs gelijk","Prijs wijkt af"),"")</f>
        <v>Prijs wijkt af</v>
      </c>
      <c r="L817" t="str">
        <f>IF(Q3_2025[[#This Row],[Relatiekorting percentage]]=0,
    "Nvt",
    IF(Q3_2025[[#This Row],[Brutobedrag 2]] &lt; Q3_2025[[#This Row],[Bruto - Rel.korting]],
        "Nee",
        "Ja"))</f>
        <v>Ja</v>
      </c>
      <c r="M817" s="10">
        <f>IF(Q3_2025[[#This Row],[Artikelprijs]]&lt;&gt;"",Q3_2025[[#This Row],[Artikelprijs]],Q3_2025[[#This Row],[Stuksprijs]])</f>
        <v>620</v>
      </c>
      <c r="N817" s="10">
        <f>Q3_2025[[#This Row],[Besteld]]*Q3_2025[[#This Row],[Prijs 2]]</f>
        <v>620</v>
      </c>
      <c r="O817" s="10">
        <f>IF(Q3_2025[[#This Row],[Brutobedrag 2]]&lt;Q3_2025[[#This Row],[Bruto - Rel.korting]],Q3_2025[[#This Row],[Brutobedrag 2]],Q3_2025[[#This Row],[Brutobedrag 2]]*(100-Q3_2025[[#This Row],[Relatiekorting percentage]])/100)</f>
        <v>434</v>
      </c>
      <c r="R817" s="3"/>
      <c r="W817"/>
      <c r="AB817"/>
    </row>
    <row r="818" spans="1:28" x14ac:dyDescent="0.3">
      <c r="A818" t="s">
        <v>763</v>
      </c>
      <c r="B818">
        <v>5040256</v>
      </c>
      <c r="C818" t="s">
        <v>315</v>
      </c>
      <c r="D818">
        <v>1</v>
      </c>
      <c r="E818" s="10">
        <v>87.55</v>
      </c>
      <c r="F818" s="10">
        <v>87.55</v>
      </c>
      <c r="G818" s="10">
        <v>61.28</v>
      </c>
      <c r="H818">
        <v>30</v>
      </c>
      <c r="I818" s="51" t="str">
        <f>_xlfn.XLOOKUP(Q3_2025[[#This Row],[Artikelnr]],Artikel_prijzen[Artnr],Artikel_prijzen[Groep],"")</f>
        <v/>
      </c>
      <c r="J818" s="10" t="str">
        <f>_xlfn.XLOOKUP(Q3_2025[[#This Row],[Artikelnr]],Artikel_prijzen[Artnr],Artikel_prijzen[Prijs 2025],"")</f>
        <v/>
      </c>
      <c r="K818" t="str">
        <f>IF(Q3_2025[[#This Row],[Artikelprijs]]&lt;&gt;"",IF(Q3_2025[[#This Row],[Stuksprijs]]=Q3_2025[[#This Row],[Artikelprijs]],"Prijs gelijk","Prijs wijkt af"),"")</f>
        <v/>
      </c>
      <c r="L818" t="str">
        <f>IF(Q3_2025[[#This Row],[Relatiekorting percentage]]=0,
    "Nvt",
    IF(Q3_2025[[#This Row],[Brutobedrag 2]] &lt; Q3_2025[[#This Row],[Bruto - Rel.korting]],
        "Nee",
        "Ja"))</f>
        <v>Ja</v>
      </c>
      <c r="M818" s="10">
        <f>IF(Q3_2025[[#This Row],[Artikelprijs]]&lt;&gt;"",Q3_2025[[#This Row],[Artikelprijs]],Q3_2025[[#This Row],[Stuksprijs]])</f>
        <v>87.55</v>
      </c>
      <c r="N818" s="10">
        <f>Q3_2025[[#This Row],[Besteld]]*Q3_2025[[#This Row],[Prijs 2]]</f>
        <v>87.55</v>
      </c>
      <c r="O818" s="10">
        <f>IF(Q3_2025[[#This Row],[Brutobedrag 2]]&lt;Q3_2025[[#This Row],[Bruto - Rel.korting]],Q3_2025[[#This Row],[Brutobedrag 2]],Q3_2025[[#This Row],[Brutobedrag 2]]*(100-Q3_2025[[#This Row],[Relatiekorting percentage]])/100)</f>
        <v>61.284999999999997</v>
      </c>
      <c r="R818" s="3"/>
      <c r="W818"/>
      <c r="AB818"/>
    </row>
    <row r="819" spans="1:28" x14ac:dyDescent="0.3">
      <c r="A819" t="s">
        <v>763</v>
      </c>
      <c r="B819">
        <v>5040016</v>
      </c>
      <c r="C819" t="s">
        <v>211</v>
      </c>
      <c r="D819">
        <v>1</v>
      </c>
      <c r="E819" s="10">
        <v>674.65</v>
      </c>
      <c r="F819" s="10">
        <v>674.65</v>
      </c>
      <c r="G819" s="10">
        <v>472.25</v>
      </c>
      <c r="H819">
        <v>30</v>
      </c>
      <c r="I819" s="51" t="str">
        <f>_xlfn.XLOOKUP(Q3_2025[[#This Row],[Artikelnr]],Artikel_prijzen[Artnr],Artikel_prijzen[Groep],"")</f>
        <v/>
      </c>
      <c r="J819" s="10" t="str">
        <f>_xlfn.XLOOKUP(Q3_2025[[#This Row],[Artikelnr]],Artikel_prijzen[Artnr],Artikel_prijzen[Prijs 2025],"")</f>
        <v/>
      </c>
      <c r="K819" t="str">
        <f>IF(Q3_2025[[#This Row],[Artikelprijs]]&lt;&gt;"",IF(Q3_2025[[#This Row],[Stuksprijs]]=Q3_2025[[#This Row],[Artikelprijs]],"Prijs gelijk","Prijs wijkt af"),"")</f>
        <v/>
      </c>
      <c r="L819" t="str">
        <f>IF(Q3_2025[[#This Row],[Relatiekorting percentage]]=0,
    "Nvt",
    IF(Q3_2025[[#This Row],[Brutobedrag 2]] &lt; Q3_2025[[#This Row],[Bruto - Rel.korting]],
        "Nee",
        "Ja"))</f>
        <v>Ja</v>
      </c>
      <c r="M819" s="10">
        <f>IF(Q3_2025[[#This Row],[Artikelprijs]]&lt;&gt;"",Q3_2025[[#This Row],[Artikelprijs]],Q3_2025[[#This Row],[Stuksprijs]])</f>
        <v>674.65</v>
      </c>
      <c r="N819" s="10">
        <f>Q3_2025[[#This Row],[Besteld]]*Q3_2025[[#This Row],[Prijs 2]]</f>
        <v>674.65</v>
      </c>
      <c r="O819" s="10">
        <f>IF(Q3_2025[[#This Row],[Brutobedrag 2]]&lt;Q3_2025[[#This Row],[Bruto - Rel.korting]],Q3_2025[[#This Row],[Brutobedrag 2]],Q3_2025[[#This Row],[Brutobedrag 2]]*(100-Q3_2025[[#This Row],[Relatiekorting percentage]])/100)</f>
        <v>472.255</v>
      </c>
      <c r="R819" s="3"/>
      <c r="W819"/>
      <c r="AB819"/>
    </row>
    <row r="820" spans="1:28" x14ac:dyDescent="0.3">
      <c r="A820" t="s">
        <v>763</v>
      </c>
      <c r="B820">
        <v>5040008</v>
      </c>
      <c r="C820" t="s">
        <v>333</v>
      </c>
      <c r="D820">
        <v>2</v>
      </c>
      <c r="E820" s="10">
        <v>355.35</v>
      </c>
      <c r="F820" s="10">
        <v>710.7</v>
      </c>
      <c r="G820" s="10">
        <v>497.49</v>
      </c>
      <c r="H820">
        <v>30</v>
      </c>
      <c r="I820" s="51" t="str">
        <f>_xlfn.XLOOKUP(Q3_2025[[#This Row],[Artikelnr]],Artikel_prijzen[Artnr],Artikel_prijzen[Groep],"")</f>
        <v>AV</v>
      </c>
      <c r="J820" s="10">
        <f>_xlfn.XLOOKUP(Q3_2025[[#This Row],[Artikelnr]],Artikel_prijzen[Artnr],Artikel_prijzen[Prijs 2025],"")</f>
        <v>345</v>
      </c>
      <c r="K820" t="str">
        <f>IF(Q3_2025[[#This Row],[Artikelprijs]]&lt;&gt;"",IF(Q3_2025[[#This Row],[Stuksprijs]]=Q3_2025[[#This Row],[Artikelprijs]],"Prijs gelijk","Prijs wijkt af"),"")</f>
        <v>Prijs wijkt af</v>
      </c>
      <c r="L820" t="str">
        <f>IF(Q3_2025[[#This Row],[Relatiekorting percentage]]=0,
    "Nvt",
    IF(Q3_2025[[#This Row],[Brutobedrag 2]] &lt; Q3_2025[[#This Row],[Bruto - Rel.korting]],
        "Nee",
        "Ja"))</f>
        <v>Ja</v>
      </c>
      <c r="M820" s="10">
        <f>IF(Q3_2025[[#This Row],[Artikelprijs]]&lt;&gt;"",Q3_2025[[#This Row],[Artikelprijs]],Q3_2025[[#This Row],[Stuksprijs]])</f>
        <v>345</v>
      </c>
      <c r="N820" s="10">
        <f>Q3_2025[[#This Row],[Besteld]]*Q3_2025[[#This Row],[Prijs 2]]</f>
        <v>690</v>
      </c>
      <c r="O820" s="10">
        <f>IF(Q3_2025[[#This Row],[Brutobedrag 2]]&lt;Q3_2025[[#This Row],[Bruto - Rel.korting]],Q3_2025[[#This Row],[Brutobedrag 2]],Q3_2025[[#This Row],[Brutobedrag 2]]*(100-Q3_2025[[#This Row],[Relatiekorting percentage]])/100)</f>
        <v>483</v>
      </c>
      <c r="R820" s="3"/>
      <c r="W820"/>
      <c r="AB820"/>
    </row>
    <row r="821" spans="1:28" x14ac:dyDescent="0.3">
      <c r="A821" t="s">
        <v>763</v>
      </c>
      <c r="B821">
        <v>5040018</v>
      </c>
      <c r="C821" t="s">
        <v>319</v>
      </c>
      <c r="D821">
        <v>2</v>
      </c>
      <c r="E821" s="10">
        <v>66.95</v>
      </c>
      <c r="F821" s="10">
        <v>133.9</v>
      </c>
      <c r="G821" s="10">
        <v>93.73</v>
      </c>
      <c r="H821">
        <v>30</v>
      </c>
      <c r="I821" s="51" t="str">
        <f>_xlfn.XLOOKUP(Q3_2025[[#This Row],[Artikelnr]],Artikel_prijzen[Artnr],Artikel_prijzen[Groep],"")</f>
        <v/>
      </c>
      <c r="J821" s="10" t="str">
        <f>_xlfn.XLOOKUP(Q3_2025[[#This Row],[Artikelnr]],Artikel_prijzen[Artnr],Artikel_prijzen[Prijs 2025],"")</f>
        <v/>
      </c>
      <c r="K821" t="str">
        <f>IF(Q3_2025[[#This Row],[Artikelprijs]]&lt;&gt;"",IF(Q3_2025[[#This Row],[Stuksprijs]]=Q3_2025[[#This Row],[Artikelprijs]],"Prijs gelijk","Prijs wijkt af"),"")</f>
        <v/>
      </c>
      <c r="L821" t="str">
        <f>IF(Q3_2025[[#This Row],[Relatiekorting percentage]]=0,
    "Nvt",
    IF(Q3_2025[[#This Row],[Brutobedrag 2]] &lt; Q3_2025[[#This Row],[Bruto - Rel.korting]],
        "Nee",
        "Ja"))</f>
        <v>Ja</v>
      </c>
      <c r="M821" s="10">
        <f>IF(Q3_2025[[#This Row],[Artikelprijs]]&lt;&gt;"",Q3_2025[[#This Row],[Artikelprijs]],Q3_2025[[#This Row],[Stuksprijs]])</f>
        <v>66.95</v>
      </c>
      <c r="N821" s="10">
        <f>Q3_2025[[#This Row],[Besteld]]*Q3_2025[[#This Row],[Prijs 2]]</f>
        <v>133.9</v>
      </c>
      <c r="O821" s="10">
        <f>IF(Q3_2025[[#This Row],[Brutobedrag 2]]&lt;Q3_2025[[#This Row],[Bruto - Rel.korting]],Q3_2025[[#This Row],[Brutobedrag 2]],Q3_2025[[#This Row],[Brutobedrag 2]]*(100-Q3_2025[[#This Row],[Relatiekorting percentage]])/100)</f>
        <v>93.73</v>
      </c>
      <c r="R821" s="3"/>
      <c r="W821"/>
      <c r="AB821"/>
    </row>
    <row r="822" spans="1:28" x14ac:dyDescent="0.3">
      <c r="A822" t="s">
        <v>763</v>
      </c>
      <c r="B822">
        <v>5021030</v>
      </c>
      <c r="C822" t="s">
        <v>546</v>
      </c>
      <c r="D822">
        <v>1</v>
      </c>
      <c r="E822" s="10">
        <v>175</v>
      </c>
      <c r="F822" s="10">
        <v>175</v>
      </c>
      <c r="G822" s="10">
        <v>140</v>
      </c>
      <c r="H822">
        <v>20</v>
      </c>
      <c r="I822" s="51" t="str">
        <f>_xlfn.XLOOKUP(Q3_2025[[#This Row],[Artikelnr]],Artikel_prijzen[Artnr],Artikel_prijzen[Groep],"")</f>
        <v>Elektra</v>
      </c>
      <c r="J822" s="10">
        <f>_xlfn.XLOOKUP(Q3_2025[[#This Row],[Artikelnr]],Artikel_prijzen[Artnr],Artikel_prijzen[Prijs 2025],"")</f>
        <v>106.8625</v>
      </c>
      <c r="K822" t="str">
        <f>IF(Q3_2025[[#This Row],[Artikelprijs]]&lt;&gt;"",IF(Q3_2025[[#This Row],[Stuksprijs]]=Q3_2025[[#This Row],[Artikelprijs]],"Prijs gelijk","Prijs wijkt af"),"")</f>
        <v>Prijs wijkt af</v>
      </c>
      <c r="L822" t="str">
        <f>IF(Q3_2025[[#This Row],[Relatiekorting percentage]]=0,
    "Nvt",
    IF(Q3_2025[[#This Row],[Brutobedrag 2]] &lt; Q3_2025[[#This Row],[Bruto - Rel.korting]],
        "Nee",
        "Ja"))</f>
        <v>Nee</v>
      </c>
      <c r="M822" s="10">
        <f>IF(Q3_2025[[#This Row],[Artikelprijs]]&lt;&gt;"",Q3_2025[[#This Row],[Artikelprijs]],Q3_2025[[#This Row],[Stuksprijs]])</f>
        <v>106.8625</v>
      </c>
      <c r="N822" s="10">
        <f>Q3_2025[[#This Row],[Besteld]]*Q3_2025[[#This Row],[Prijs 2]]</f>
        <v>106.8625</v>
      </c>
      <c r="O822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822" s="3"/>
      <c r="W822"/>
      <c r="AB822"/>
    </row>
    <row r="823" spans="1:28" x14ac:dyDescent="0.3">
      <c r="A823" t="s">
        <v>763</v>
      </c>
      <c r="B823">
        <v>5020001</v>
      </c>
      <c r="C823" t="s">
        <v>46</v>
      </c>
      <c r="D823">
        <v>4</v>
      </c>
      <c r="E823" s="10">
        <v>29.35</v>
      </c>
      <c r="F823" s="10">
        <v>117.4</v>
      </c>
      <c r="G823" s="10">
        <v>88.05</v>
      </c>
      <c r="H823">
        <v>25</v>
      </c>
      <c r="I823" s="51" t="str">
        <f>_xlfn.XLOOKUP(Q3_2025[[#This Row],[Artikelnr]],Artikel_prijzen[Artnr],Artikel_prijzen[Groep],"")</f>
        <v/>
      </c>
      <c r="J823" s="10" t="str">
        <f>_xlfn.XLOOKUP(Q3_2025[[#This Row],[Artikelnr]],Artikel_prijzen[Artnr],Artikel_prijzen[Prijs 2025],"")</f>
        <v/>
      </c>
      <c r="K823" t="str">
        <f>IF(Q3_2025[[#This Row],[Artikelprijs]]&lt;&gt;"",IF(Q3_2025[[#This Row],[Stuksprijs]]=Q3_2025[[#This Row],[Artikelprijs]],"Prijs gelijk","Prijs wijkt af"),"")</f>
        <v/>
      </c>
      <c r="L823" t="str">
        <f>IF(Q3_2025[[#This Row],[Relatiekorting percentage]]=0,
    "Nvt",
    IF(Q3_2025[[#This Row],[Brutobedrag 2]] &lt; Q3_2025[[#This Row],[Bruto - Rel.korting]],
        "Nee",
        "Ja"))</f>
        <v>Ja</v>
      </c>
      <c r="M823" s="10">
        <f>IF(Q3_2025[[#This Row],[Artikelprijs]]&lt;&gt;"",Q3_2025[[#This Row],[Artikelprijs]],Q3_2025[[#This Row],[Stuksprijs]])</f>
        <v>29.35</v>
      </c>
      <c r="N823" s="10">
        <f>Q3_2025[[#This Row],[Besteld]]*Q3_2025[[#This Row],[Prijs 2]]</f>
        <v>117.4</v>
      </c>
      <c r="O823" s="10">
        <f>IF(Q3_2025[[#This Row],[Brutobedrag 2]]&lt;Q3_2025[[#This Row],[Bruto - Rel.korting]],Q3_2025[[#This Row],[Brutobedrag 2]],Q3_2025[[#This Row],[Brutobedrag 2]]*(100-Q3_2025[[#This Row],[Relatiekorting percentage]])/100)</f>
        <v>88.05</v>
      </c>
      <c r="R823" s="3"/>
      <c r="W823"/>
      <c r="AB823"/>
    </row>
    <row r="824" spans="1:28" x14ac:dyDescent="0.3">
      <c r="A824" t="s">
        <v>763</v>
      </c>
      <c r="B824">
        <v>5022012</v>
      </c>
      <c r="C824" t="s">
        <v>273</v>
      </c>
      <c r="D824">
        <v>2</v>
      </c>
      <c r="E824" s="10">
        <v>12.75</v>
      </c>
      <c r="F824" s="10">
        <v>25.5</v>
      </c>
      <c r="G824" s="10">
        <v>19.12</v>
      </c>
      <c r="H824">
        <v>25</v>
      </c>
      <c r="I824" s="51" t="str">
        <f>_xlfn.XLOOKUP(Q3_2025[[#This Row],[Artikelnr]],Artikel_prijzen[Artnr],Artikel_prijzen[Groep],"")</f>
        <v/>
      </c>
      <c r="J824" s="10" t="str">
        <f>_xlfn.XLOOKUP(Q3_2025[[#This Row],[Artikelnr]],Artikel_prijzen[Artnr],Artikel_prijzen[Prijs 2025],"")</f>
        <v/>
      </c>
      <c r="K824" t="str">
        <f>IF(Q3_2025[[#This Row],[Artikelprijs]]&lt;&gt;"",IF(Q3_2025[[#This Row],[Stuksprijs]]=Q3_2025[[#This Row],[Artikelprijs]],"Prijs gelijk","Prijs wijkt af"),"")</f>
        <v/>
      </c>
      <c r="L824" t="str">
        <f>IF(Q3_2025[[#This Row],[Relatiekorting percentage]]=0,
    "Nvt",
    IF(Q3_2025[[#This Row],[Brutobedrag 2]] &lt; Q3_2025[[#This Row],[Bruto - Rel.korting]],
        "Nee",
        "Ja"))</f>
        <v>Ja</v>
      </c>
      <c r="M824" s="10">
        <f>IF(Q3_2025[[#This Row],[Artikelprijs]]&lt;&gt;"",Q3_2025[[#This Row],[Artikelprijs]],Q3_2025[[#This Row],[Stuksprijs]])</f>
        <v>12.75</v>
      </c>
      <c r="N824" s="10">
        <f>Q3_2025[[#This Row],[Besteld]]*Q3_2025[[#This Row],[Prijs 2]]</f>
        <v>25.5</v>
      </c>
      <c r="O824" s="10">
        <f>IF(Q3_2025[[#This Row],[Brutobedrag 2]]&lt;Q3_2025[[#This Row],[Bruto - Rel.korting]],Q3_2025[[#This Row],[Brutobedrag 2]],Q3_2025[[#This Row],[Brutobedrag 2]]*(100-Q3_2025[[#This Row],[Relatiekorting percentage]])/100)</f>
        <v>19.125</v>
      </c>
      <c r="R824" s="3"/>
      <c r="W824"/>
      <c r="AB824"/>
    </row>
    <row r="825" spans="1:28" x14ac:dyDescent="0.3">
      <c r="A825" t="s">
        <v>763</v>
      </c>
      <c r="B825">
        <v>5030001</v>
      </c>
      <c r="C825" t="s">
        <v>132</v>
      </c>
      <c r="D825">
        <v>15</v>
      </c>
      <c r="E825" s="10">
        <v>28.84</v>
      </c>
      <c r="F825" s="10">
        <v>432.6</v>
      </c>
      <c r="G825" s="10">
        <v>432.6</v>
      </c>
      <c r="H825">
        <v>0</v>
      </c>
      <c r="I825" s="51" t="str">
        <f>_xlfn.XLOOKUP(Q3_2025[[#This Row],[Artikelnr]],Artikel_prijzen[Artnr],Artikel_prijzen[Groep],"")</f>
        <v>Rigging</v>
      </c>
      <c r="J825" s="10">
        <f>_xlfn.XLOOKUP(Q3_2025[[#This Row],[Artikelnr]],Artikel_prijzen[Artnr],Artikel_prijzen[Prijs 2025],"")</f>
        <v>28</v>
      </c>
      <c r="K825" t="str">
        <f>IF(Q3_2025[[#This Row],[Artikelprijs]]&lt;&gt;"",IF(Q3_2025[[#This Row],[Stuksprijs]]=Q3_2025[[#This Row],[Artikelprijs]],"Prijs gelijk","Prijs wijkt af"),"")</f>
        <v>Prijs wijkt af</v>
      </c>
      <c r="L825" t="str">
        <f>IF(Q3_2025[[#This Row],[Relatiekorting percentage]]=0,
    "Nvt",
    IF(Q3_2025[[#This Row],[Brutobedrag 2]] &lt; Q3_2025[[#This Row],[Bruto - Rel.korting]],
        "Nee",
        "Ja"))</f>
        <v>Nvt</v>
      </c>
      <c r="M825" s="10">
        <f>IF(Q3_2025[[#This Row],[Artikelprijs]]&lt;&gt;"",Q3_2025[[#This Row],[Artikelprijs]],Q3_2025[[#This Row],[Stuksprijs]])</f>
        <v>28</v>
      </c>
      <c r="N825" s="10">
        <f>Q3_2025[[#This Row],[Besteld]]*Q3_2025[[#This Row],[Prijs 2]]</f>
        <v>420</v>
      </c>
      <c r="O825" s="10">
        <f>IF(Q3_2025[[#This Row],[Brutobedrag 2]]&lt;Q3_2025[[#This Row],[Bruto - Rel.korting]],Q3_2025[[#This Row],[Brutobedrag 2]],Q3_2025[[#This Row],[Brutobedrag 2]]*(100-Q3_2025[[#This Row],[Relatiekorting percentage]])/100)</f>
        <v>420</v>
      </c>
      <c r="R825" s="3"/>
      <c r="W825"/>
      <c r="AB825"/>
    </row>
    <row r="826" spans="1:28" x14ac:dyDescent="0.3">
      <c r="A826" t="s">
        <v>763</v>
      </c>
      <c r="B826">
        <v>5030228</v>
      </c>
      <c r="C826" t="s">
        <v>113</v>
      </c>
      <c r="D826">
        <v>2</v>
      </c>
      <c r="E826" s="10">
        <v>236.9</v>
      </c>
      <c r="F826" s="10">
        <v>473.8</v>
      </c>
      <c r="G826" s="10">
        <v>331.66</v>
      </c>
      <c r="H826">
        <v>30</v>
      </c>
      <c r="I826" s="51" t="str">
        <f>_xlfn.XLOOKUP(Q3_2025[[#This Row],[Artikelnr]],Artikel_prijzen[Artnr],Artikel_prijzen[Groep],"")</f>
        <v>Rigging</v>
      </c>
      <c r="J826" s="10">
        <f>_xlfn.XLOOKUP(Q3_2025[[#This Row],[Artikelnr]],Artikel_prijzen[Artnr],Artikel_prijzen[Prijs 2025],"")</f>
        <v>230</v>
      </c>
      <c r="K826" t="str">
        <f>IF(Q3_2025[[#This Row],[Artikelprijs]]&lt;&gt;"",IF(Q3_2025[[#This Row],[Stuksprijs]]=Q3_2025[[#This Row],[Artikelprijs]],"Prijs gelijk","Prijs wijkt af"),"")</f>
        <v>Prijs wijkt af</v>
      </c>
      <c r="L826" t="str">
        <f>IF(Q3_2025[[#This Row],[Relatiekorting percentage]]=0,
    "Nvt",
    IF(Q3_2025[[#This Row],[Brutobedrag 2]] &lt; Q3_2025[[#This Row],[Bruto - Rel.korting]],
        "Nee",
        "Ja"))</f>
        <v>Ja</v>
      </c>
      <c r="M826" s="10">
        <f>IF(Q3_2025[[#This Row],[Artikelprijs]]&lt;&gt;"",Q3_2025[[#This Row],[Artikelprijs]],Q3_2025[[#This Row],[Stuksprijs]])</f>
        <v>230</v>
      </c>
      <c r="N826" s="10">
        <f>Q3_2025[[#This Row],[Besteld]]*Q3_2025[[#This Row],[Prijs 2]]</f>
        <v>460</v>
      </c>
      <c r="O826" s="10">
        <f>IF(Q3_2025[[#This Row],[Brutobedrag 2]]&lt;Q3_2025[[#This Row],[Bruto - Rel.korting]],Q3_2025[[#This Row],[Brutobedrag 2]],Q3_2025[[#This Row],[Brutobedrag 2]]*(100-Q3_2025[[#This Row],[Relatiekorting percentage]])/100)</f>
        <v>322</v>
      </c>
      <c r="R826" s="3"/>
      <c r="W826"/>
      <c r="AB826"/>
    </row>
    <row r="827" spans="1:28" x14ac:dyDescent="0.3">
      <c r="A827" t="s">
        <v>763</v>
      </c>
      <c r="B827">
        <v>5030225</v>
      </c>
      <c r="C827" t="s">
        <v>261</v>
      </c>
      <c r="D827">
        <v>3</v>
      </c>
      <c r="E827" s="10">
        <v>133.9</v>
      </c>
      <c r="F827" s="10">
        <v>401.7</v>
      </c>
      <c r="G827" s="10">
        <v>281.19</v>
      </c>
      <c r="H827">
        <v>30</v>
      </c>
      <c r="I827" s="51" t="str">
        <f>_xlfn.XLOOKUP(Q3_2025[[#This Row],[Artikelnr]],Artikel_prijzen[Artnr],Artikel_prijzen[Groep],"")</f>
        <v>Rigging</v>
      </c>
      <c r="J827" s="10">
        <f>_xlfn.XLOOKUP(Q3_2025[[#This Row],[Artikelnr]],Artikel_prijzen[Artnr],Artikel_prijzen[Prijs 2025],"")</f>
        <v>130</v>
      </c>
      <c r="K827" t="str">
        <f>IF(Q3_2025[[#This Row],[Artikelprijs]]&lt;&gt;"",IF(Q3_2025[[#This Row],[Stuksprijs]]=Q3_2025[[#This Row],[Artikelprijs]],"Prijs gelijk","Prijs wijkt af"),"")</f>
        <v>Prijs wijkt af</v>
      </c>
      <c r="L827" t="str">
        <f>IF(Q3_2025[[#This Row],[Relatiekorting percentage]]=0,
    "Nvt",
    IF(Q3_2025[[#This Row],[Brutobedrag 2]] &lt; Q3_2025[[#This Row],[Bruto - Rel.korting]],
        "Nee",
        "Ja"))</f>
        <v>Ja</v>
      </c>
      <c r="M827" s="10">
        <f>IF(Q3_2025[[#This Row],[Artikelprijs]]&lt;&gt;"",Q3_2025[[#This Row],[Artikelprijs]],Q3_2025[[#This Row],[Stuksprijs]])</f>
        <v>130</v>
      </c>
      <c r="N827" s="10">
        <f>Q3_2025[[#This Row],[Besteld]]*Q3_2025[[#This Row],[Prijs 2]]</f>
        <v>390</v>
      </c>
      <c r="O827" s="10">
        <f>IF(Q3_2025[[#This Row],[Brutobedrag 2]]&lt;Q3_2025[[#This Row],[Bruto - Rel.korting]],Q3_2025[[#This Row],[Brutobedrag 2]],Q3_2025[[#This Row],[Brutobedrag 2]]*(100-Q3_2025[[#This Row],[Relatiekorting percentage]])/100)</f>
        <v>273</v>
      </c>
      <c r="R827" s="3"/>
      <c r="W827"/>
      <c r="AB827"/>
    </row>
    <row r="828" spans="1:28" x14ac:dyDescent="0.3">
      <c r="A828" t="s">
        <v>763</v>
      </c>
      <c r="B828">
        <v>5030232</v>
      </c>
      <c r="C828" t="s">
        <v>116</v>
      </c>
      <c r="D828">
        <v>1</v>
      </c>
      <c r="E828" s="10">
        <v>144.19999999999999</v>
      </c>
      <c r="F828" s="10">
        <v>144.19999999999999</v>
      </c>
      <c r="G828" s="10">
        <v>100.94</v>
      </c>
      <c r="H828">
        <v>30</v>
      </c>
      <c r="I828" s="51" t="str">
        <f>_xlfn.XLOOKUP(Q3_2025[[#This Row],[Artikelnr]],Artikel_prijzen[Artnr],Artikel_prijzen[Groep],"")</f>
        <v>Rigging</v>
      </c>
      <c r="J828" s="10">
        <f>_xlfn.XLOOKUP(Q3_2025[[#This Row],[Artikelnr]],Artikel_prijzen[Artnr],Artikel_prijzen[Prijs 2025],"")</f>
        <v>140</v>
      </c>
      <c r="K828" t="str">
        <f>IF(Q3_2025[[#This Row],[Artikelprijs]]&lt;&gt;"",IF(Q3_2025[[#This Row],[Stuksprijs]]=Q3_2025[[#This Row],[Artikelprijs]],"Prijs gelijk","Prijs wijkt af"),"")</f>
        <v>Prijs wijkt af</v>
      </c>
      <c r="L828" t="str">
        <f>IF(Q3_2025[[#This Row],[Relatiekorting percentage]]=0,
    "Nvt",
    IF(Q3_2025[[#This Row],[Brutobedrag 2]] &lt; Q3_2025[[#This Row],[Bruto - Rel.korting]],
        "Nee",
        "Ja"))</f>
        <v>Ja</v>
      </c>
      <c r="M828" s="10">
        <f>IF(Q3_2025[[#This Row],[Artikelprijs]]&lt;&gt;"",Q3_2025[[#This Row],[Artikelprijs]],Q3_2025[[#This Row],[Stuksprijs]])</f>
        <v>140</v>
      </c>
      <c r="N828" s="10">
        <f>Q3_2025[[#This Row],[Besteld]]*Q3_2025[[#This Row],[Prijs 2]]</f>
        <v>140</v>
      </c>
      <c r="O828" s="10">
        <f>IF(Q3_2025[[#This Row],[Brutobedrag 2]]&lt;Q3_2025[[#This Row],[Bruto - Rel.korting]],Q3_2025[[#This Row],[Brutobedrag 2]],Q3_2025[[#This Row],[Brutobedrag 2]]*(100-Q3_2025[[#This Row],[Relatiekorting percentage]])/100)</f>
        <v>98</v>
      </c>
      <c r="R828" s="3"/>
      <c r="W828"/>
      <c r="AB828"/>
    </row>
    <row r="829" spans="1:28" x14ac:dyDescent="0.3">
      <c r="A829" t="s">
        <v>763</v>
      </c>
      <c r="B829">
        <v>5031051</v>
      </c>
      <c r="C829" t="s">
        <v>25</v>
      </c>
      <c r="D829">
        <v>1</v>
      </c>
      <c r="E829" s="10">
        <v>52.79</v>
      </c>
      <c r="F829" s="10">
        <v>52.79</v>
      </c>
      <c r="G829" s="10">
        <v>36.950000000000003</v>
      </c>
      <c r="H829">
        <v>30</v>
      </c>
      <c r="I829" s="51" t="str">
        <f>_xlfn.XLOOKUP(Q3_2025[[#This Row],[Artikelnr]],Artikel_prijzen[Artnr],Artikel_prijzen[Groep],"")</f>
        <v/>
      </c>
      <c r="J829" s="10" t="str">
        <f>_xlfn.XLOOKUP(Q3_2025[[#This Row],[Artikelnr]],Artikel_prijzen[Artnr],Artikel_prijzen[Prijs 2025],"")</f>
        <v/>
      </c>
      <c r="K829" t="str">
        <f>IF(Q3_2025[[#This Row],[Artikelprijs]]&lt;&gt;"",IF(Q3_2025[[#This Row],[Stuksprijs]]=Q3_2025[[#This Row],[Artikelprijs]],"Prijs gelijk","Prijs wijkt af"),"")</f>
        <v/>
      </c>
      <c r="L829" t="str">
        <f>IF(Q3_2025[[#This Row],[Relatiekorting percentage]]=0,
    "Nvt",
    IF(Q3_2025[[#This Row],[Brutobedrag 2]] &lt; Q3_2025[[#This Row],[Bruto - Rel.korting]],
        "Nee",
        "Ja"))</f>
        <v>Ja</v>
      </c>
      <c r="M829" s="10">
        <f>IF(Q3_2025[[#This Row],[Artikelprijs]]&lt;&gt;"",Q3_2025[[#This Row],[Artikelprijs]],Q3_2025[[#This Row],[Stuksprijs]])</f>
        <v>52.79</v>
      </c>
      <c r="N829" s="10">
        <f>Q3_2025[[#This Row],[Besteld]]*Q3_2025[[#This Row],[Prijs 2]]</f>
        <v>52.79</v>
      </c>
      <c r="O829" s="10">
        <f>IF(Q3_2025[[#This Row],[Brutobedrag 2]]&lt;Q3_2025[[#This Row],[Bruto - Rel.korting]],Q3_2025[[#This Row],[Brutobedrag 2]],Q3_2025[[#This Row],[Brutobedrag 2]]*(100-Q3_2025[[#This Row],[Relatiekorting percentage]])/100)</f>
        <v>36.952999999999996</v>
      </c>
      <c r="R829" s="3"/>
      <c r="W829"/>
      <c r="AB829"/>
    </row>
    <row r="830" spans="1:28" x14ac:dyDescent="0.3">
      <c r="A830" t="s">
        <v>763</v>
      </c>
      <c r="B830">
        <v>5031053</v>
      </c>
      <c r="C830" t="s">
        <v>10</v>
      </c>
      <c r="D830">
        <v>2</v>
      </c>
      <c r="E830" s="10">
        <v>113.3</v>
      </c>
      <c r="F830" s="10">
        <v>226.6</v>
      </c>
      <c r="G830" s="10">
        <v>158.62</v>
      </c>
      <c r="H830">
        <v>30</v>
      </c>
      <c r="I830" s="51" t="str">
        <f>_xlfn.XLOOKUP(Q3_2025[[#This Row],[Artikelnr]],Artikel_prijzen[Artnr],Artikel_prijzen[Groep],"")</f>
        <v/>
      </c>
      <c r="J830" s="10" t="str">
        <f>_xlfn.XLOOKUP(Q3_2025[[#This Row],[Artikelnr]],Artikel_prijzen[Artnr],Artikel_prijzen[Prijs 2025],"")</f>
        <v/>
      </c>
      <c r="K830" t="str">
        <f>IF(Q3_2025[[#This Row],[Artikelprijs]]&lt;&gt;"",IF(Q3_2025[[#This Row],[Stuksprijs]]=Q3_2025[[#This Row],[Artikelprijs]],"Prijs gelijk","Prijs wijkt af"),"")</f>
        <v/>
      </c>
      <c r="L830" t="str">
        <f>IF(Q3_2025[[#This Row],[Relatiekorting percentage]]=0,
    "Nvt",
    IF(Q3_2025[[#This Row],[Brutobedrag 2]] &lt; Q3_2025[[#This Row],[Bruto - Rel.korting]],
        "Nee",
        "Ja"))</f>
        <v>Ja</v>
      </c>
      <c r="M830" s="10">
        <f>IF(Q3_2025[[#This Row],[Artikelprijs]]&lt;&gt;"",Q3_2025[[#This Row],[Artikelprijs]],Q3_2025[[#This Row],[Stuksprijs]])</f>
        <v>113.3</v>
      </c>
      <c r="N830" s="10">
        <f>Q3_2025[[#This Row],[Besteld]]*Q3_2025[[#This Row],[Prijs 2]]</f>
        <v>226.6</v>
      </c>
      <c r="O830" s="10">
        <f>IF(Q3_2025[[#This Row],[Brutobedrag 2]]&lt;Q3_2025[[#This Row],[Bruto - Rel.korting]],Q3_2025[[#This Row],[Brutobedrag 2]],Q3_2025[[#This Row],[Brutobedrag 2]]*(100-Q3_2025[[#This Row],[Relatiekorting percentage]])/100)</f>
        <v>158.62</v>
      </c>
      <c r="R830" s="3"/>
      <c r="W830"/>
      <c r="AB830"/>
    </row>
    <row r="831" spans="1:28" x14ac:dyDescent="0.3">
      <c r="A831" t="s">
        <v>763</v>
      </c>
      <c r="B831">
        <v>1007051</v>
      </c>
      <c r="C831" t="s">
        <v>54</v>
      </c>
      <c r="D831">
        <v>6</v>
      </c>
      <c r="E831" s="10">
        <v>88.57</v>
      </c>
      <c r="F831" s="10">
        <v>531.41999999999996</v>
      </c>
      <c r="G831" s="10">
        <v>398.56</v>
      </c>
      <c r="H831">
        <v>25</v>
      </c>
      <c r="I831" s="51" t="str">
        <f>_xlfn.XLOOKUP(Q3_2025[[#This Row],[Artikelnr]],Artikel_prijzen[Artnr],Artikel_prijzen[Groep],"")</f>
        <v/>
      </c>
      <c r="J831" s="10" t="str">
        <f>_xlfn.XLOOKUP(Q3_2025[[#This Row],[Artikelnr]],Artikel_prijzen[Artnr],Artikel_prijzen[Prijs 2025],"")</f>
        <v/>
      </c>
      <c r="K831" t="str">
        <f>IF(Q3_2025[[#This Row],[Artikelprijs]]&lt;&gt;"",IF(Q3_2025[[#This Row],[Stuksprijs]]=Q3_2025[[#This Row],[Artikelprijs]],"Prijs gelijk","Prijs wijkt af"),"")</f>
        <v/>
      </c>
      <c r="L831" t="str">
        <f>IF(Q3_2025[[#This Row],[Relatiekorting percentage]]=0,
    "Nvt",
    IF(Q3_2025[[#This Row],[Brutobedrag 2]] &lt; Q3_2025[[#This Row],[Bruto - Rel.korting]],
        "Nee",
        "Ja"))</f>
        <v>Ja</v>
      </c>
      <c r="M831" s="10">
        <f>IF(Q3_2025[[#This Row],[Artikelprijs]]&lt;&gt;"",Q3_2025[[#This Row],[Artikelprijs]],Q3_2025[[#This Row],[Stuksprijs]])</f>
        <v>88.57</v>
      </c>
      <c r="N831" s="10">
        <f>Q3_2025[[#This Row],[Besteld]]*Q3_2025[[#This Row],[Prijs 2]]</f>
        <v>531.41999999999996</v>
      </c>
      <c r="O831" s="10">
        <f>IF(Q3_2025[[#This Row],[Brutobedrag 2]]&lt;Q3_2025[[#This Row],[Bruto - Rel.korting]],Q3_2025[[#This Row],[Brutobedrag 2]],Q3_2025[[#This Row],[Brutobedrag 2]]*(100-Q3_2025[[#This Row],[Relatiekorting percentage]])/100)</f>
        <v>398.565</v>
      </c>
      <c r="R831" s="3"/>
      <c r="W831"/>
      <c r="AB831"/>
    </row>
    <row r="832" spans="1:28" x14ac:dyDescent="0.3">
      <c r="A832" t="s">
        <v>763</v>
      </c>
      <c r="B832">
        <v>1007050</v>
      </c>
      <c r="C832" t="s">
        <v>567</v>
      </c>
      <c r="D832">
        <v>6</v>
      </c>
      <c r="E832" s="10">
        <v>0</v>
      </c>
      <c r="F832" s="10">
        <v>0</v>
      </c>
      <c r="G832" s="10">
        <v>0</v>
      </c>
      <c r="H832">
        <v>0</v>
      </c>
      <c r="I832" s="51" t="str">
        <f>_xlfn.XLOOKUP(Q3_2025[[#This Row],[Artikelnr]],Artikel_prijzen[Artnr],Artikel_prijzen[Groep],"")</f>
        <v/>
      </c>
      <c r="J832" s="10" t="str">
        <f>_xlfn.XLOOKUP(Q3_2025[[#This Row],[Artikelnr]],Artikel_prijzen[Artnr],Artikel_prijzen[Prijs 2025],"")</f>
        <v/>
      </c>
      <c r="K832" t="str">
        <f>IF(Q3_2025[[#This Row],[Artikelprijs]]&lt;&gt;"",IF(Q3_2025[[#This Row],[Stuksprijs]]=Q3_2025[[#This Row],[Artikelprijs]],"Prijs gelijk","Prijs wijkt af"),"")</f>
        <v/>
      </c>
      <c r="L832" t="str">
        <f>IF(Q3_2025[[#This Row],[Relatiekorting percentage]]=0,
    "Nvt",
    IF(Q3_2025[[#This Row],[Brutobedrag 2]] &lt; Q3_2025[[#This Row],[Bruto - Rel.korting]],
        "Nee",
        "Ja"))</f>
        <v>Nvt</v>
      </c>
      <c r="M832" s="10">
        <f>IF(Q3_2025[[#This Row],[Artikelprijs]]&lt;&gt;"",Q3_2025[[#This Row],[Artikelprijs]],Q3_2025[[#This Row],[Stuksprijs]])</f>
        <v>0</v>
      </c>
      <c r="N832" s="10">
        <f>Q3_2025[[#This Row],[Besteld]]*Q3_2025[[#This Row],[Prijs 2]]</f>
        <v>0</v>
      </c>
      <c r="O832" s="10">
        <f>IF(Q3_2025[[#This Row],[Brutobedrag 2]]&lt;Q3_2025[[#This Row],[Bruto - Rel.korting]],Q3_2025[[#This Row],[Brutobedrag 2]],Q3_2025[[#This Row],[Brutobedrag 2]]*(100-Q3_2025[[#This Row],[Relatiekorting percentage]])/100)</f>
        <v>0</v>
      </c>
      <c r="R832" s="3"/>
      <c r="W832"/>
      <c r="AB832"/>
    </row>
    <row r="833" spans="1:28" x14ac:dyDescent="0.3">
      <c r="A833" t="s">
        <v>763</v>
      </c>
      <c r="B833">
        <v>5022030</v>
      </c>
      <c r="C833" t="s">
        <v>500</v>
      </c>
      <c r="D833">
        <v>1</v>
      </c>
      <c r="E833" s="10">
        <v>560.49</v>
      </c>
      <c r="F833" s="10">
        <v>560.49</v>
      </c>
      <c r="G833" s="10">
        <v>560.49</v>
      </c>
      <c r="H833">
        <v>0</v>
      </c>
      <c r="I833" s="51" t="str">
        <f>_xlfn.XLOOKUP(Q3_2025[[#This Row],[Artikelnr]],Artikel_prijzen[Artnr],Artikel_prijzen[Groep],"")</f>
        <v>Elektra</v>
      </c>
      <c r="J833" s="10">
        <f>_xlfn.XLOOKUP(Q3_2025[[#This Row],[Artikelnr]],Artikel_prijzen[Artnr],Artikel_prijzen[Prijs 2025],"")</f>
        <v>386.25</v>
      </c>
      <c r="K833" t="str">
        <f>IF(Q3_2025[[#This Row],[Artikelprijs]]&lt;&gt;"",IF(Q3_2025[[#This Row],[Stuksprijs]]=Q3_2025[[#This Row],[Artikelprijs]],"Prijs gelijk","Prijs wijkt af"),"")</f>
        <v>Prijs wijkt af</v>
      </c>
      <c r="L833" t="str">
        <f>IF(Q3_2025[[#This Row],[Relatiekorting percentage]]=0,
    "Nvt",
    IF(Q3_2025[[#This Row],[Brutobedrag 2]] &lt; Q3_2025[[#This Row],[Bruto - Rel.korting]],
        "Nee",
        "Ja"))</f>
        <v>Nvt</v>
      </c>
      <c r="M833" s="10">
        <f>IF(Q3_2025[[#This Row],[Artikelprijs]]&lt;&gt;"",Q3_2025[[#This Row],[Artikelprijs]],Q3_2025[[#This Row],[Stuksprijs]])</f>
        <v>386.25</v>
      </c>
      <c r="N833" s="10">
        <f>Q3_2025[[#This Row],[Besteld]]*Q3_2025[[#This Row],[Prijs 2]]</f>
        <v>386.25</v>
      </c>
      <c r="O833" s="10">
        <f>IF(Q3_2025[[#This Row],[Brutobedrag 2]]&lt;Q3_2025[[#This Row],[Bruto - Rel.korting]],Q3_2025[[#This Row],[Brutobedrag 2]],Q3_2025[[#This Row],[Brutobedrag 2]]*(100-Q3_2025[[#This Row],[Relatiekorting percentage]])/100)</f>
        <v>386.25</v>
      </c>
      <c r="R833" s="3"/>
      <c r="W833"/>
      <c r="AB833"/>
    </row>
    <row r="834" spans="1:28" x14ac:dyDescent="0.3">
      <c r="A834" t="s">
        <v>763</v>
      </c>
      <c r="B834">
        <v>3002022</v>
      </c>
      <c r="C834" t="s">
        <v>194</v>
      </c>
      <c r="D834">
        <v>1</v>
      </c>
      <c r="E834" s="10">
        <v>76.02</v>
      </c>
      <c r="F834" s="10">
        <v>76.02</v>
      </c>
      <c r="G834" s="10">
        <v>60.82</v>
      </c>
      <c r="H834">
        <v>20</v>
      </c>
      <c r="I834" s="51" t="str">
        <f>_xlfn.XLOOKUP(Q3_2025[[#This Row],[Artikelnr]],Artikel_prijzen[Artnr],Artikel_prijzen[Groep],"")</f>
        <v/>
      </c>
      <c r="J834" s="10" t="str">
        <f>_xlfn.XLOOKUP(Q3_2025[[#This Row],[Artikelnr]],Artikel_prijzen[Artnr],Artikel_prijzen[Prijs 2025],"")</f>
        <v/>
      </c>
      <c r="K834" t="str">
        <f>IF(Q3_2025[[#This Row],[Artikelprijs]]&lt;&gt;"",IF(Q3_2025[[#This Row],[Stuksprijs]]=Q3_2025[[#This Row],[Artikelprijs]],"Prijs gelijk","Prijs wijkt af"),"")</f>
        <v/>
      </c>
      <c r="L834" t="str">
        <f>IF(Q3_2025[[#This Row],[Relatiekorting percentage]]=0,
    "Nvt",
    IF(Q3_2025[[#This Row],[Brutobedrag 2]] &lt; Q3_2025[[#This Row],[Bruto - Rel.korting]],
        "Nee",
        "Ja"))</f>
        <v>Ja</v>
      </c>
      <c r="M834" s="10">
        <f>IF(Q3_2025[[#This Row],[Artikelprijs]]&lt;&gt;"",Q3_2025[[#This Row],[Artikelprijs]],Q3_2025[[#This Row],[Stuksprijs]])</f>
        <v>76.02</v>
      </c>
      <c r="N834" s="10">
        <f>Q3_2025[[#This Row],[Besteld]]*Q3_2025[[#This Row],[Prijs 2]]</f>
        <v>76.02</v>
      </c>
      <c r="O834" s="10">
        <f>IF(Q3_2025[[#This Row],[Brutobedrag 2]]&lt;Q3_2025[[#This Row],[Bruto - Rel.korting]],Q3_2025[[#This Row],[Brutobedrag 2]],Q3_2025[[#This Row],[Brutobedrag 2]]*(100-Q3_2025[[#This Row],[Relatiekorting percentage]])/100)</f>
        <v>60.815999999999995</v>
      </c>
      <c r="R834" s="3"/>
      <c r="W834"/>
      <c r="AB834"/>
    </row>
    <row r="835" spans="1:28" x14ac:dyDescent="0.3">
      <c r="A835" t="s">
        <v>763</v>
      </c>
      <c r="B835">
        <v>5020001</v>
      </c>
      <c r="C835" t="s">
        <v>212</v>
      </c>
      <c r="D835">
        <v>2</v>
      </c>
      <c r="E835" s="10">
        <v>29.35</v>
      </c>
      <c r="F835" s="10">
        <v>58.7</v>
      </c>
      <c r="G835" s="10">
        <v>46.96</v>
      </c>
      <c r="H835">
        <v>20</v>
      </c>
      <c r="I835" s="51" t="str">
        <f>_xlfn.XLOOKUP(Q3_2025[[#This Row],[Artikelnr]],Artikel_prijzen[Artnr],Artikel_prijzen[Groep],"")</f>
        <v/>
      </c>
      <c r="J835" s="10" t="str">
        <f>_xlfn.XLOOKUP(Q3_2025[[#This Row],[Artikelnr]],Artikel_prijzen[Artnr],Artikel_prijzen[Prijs 2025],"")</f>
        <v/>
      </c>
      <c r="K835" t="str">
        <f>IF(Q3_2025[[#This Row],[Artikelprijs]]&lt;&gt;"",IF(Q3_2025[[#This Row],[Stuksprijs]]=Q3_2025[[#This Row],[Artikelprijs]],"Prijs gelijk","Prijs wijkt af"),"")</f>
        <v/>
      </c>
      <c r="L835" t="str">
        <f>IF(Q3_2025[[#This Row],[Relatiekorting percentage]]=0,
    "Nvt",
    IF(Q3_2025[[#This Row],[Brutobedrag 2]] &lt; Q3_2025[[#This Row],[Bruto - Rel.korting]],
        "Nee",
        "Ja"))</f>
        <v>Ja</v>
      </c>
      <c r="M835" s="10">
        <f>IF(Q3_2025[[#This Row],[Artikelprijs]]&lt;&gt;"",Q3_2025[[#This Row],[Artikelprijs]],Q3_2025[[#This Row],[Stuksprijs]])</f>
        <v>29.35</v>
      </c>
      <c r="N835" s="10">
        <f>Q3_2025[[#This Row],[Besteld]]*Q3_2025[[#This Row],[Prijs 2]]</f>
        <v>58.7</v>
      </c>
      <c r="O835" s="10">
        <f>IF(Q3_2025[[#This Row],[Brutobedrag 2]]&lt;Q3_2025[[#This Row],[Bruto - Rel.korting]],Q3_2025[[#This Row],[Brutobedrag 2]],Q3_2025[[#This Row],[Brutobedrag 2]]*(100-Q3_2025[[#This Row],[Relatiekorting percentage]])/100)</f>
        <v>46.96</v>
      </c>
      <c r="R835" s="3"/>
      <c r="W835"/>
      <c r="AB835"/>
    </row>
    <row r="836" spans="1:28" x14ac:dyDescent="0.3">
      <c r="A836" t="s">
        <v>763</v>
      </c>
      <c r="B836">
        <v>5020002</v>
      </c>
      <c r="C836" t="s">
        <v>122</v>
      </c>
      <c r="D836">
        <v>4</v>
      </c>
      <c r="E836" s="10">
        <v>39.65</v>
      </c>
      <c r="F836" s="10">
        <v>158.6</v>
      </c>
      <c r="G836" s="10">
        <v>126.88</v>
      </c>
      <c r="H836">
        <v>20</v>
      </c>
      <c r="I836" s="51" t="str">
        <f>_xlfn.XLOOKUP(Q3_2025[[#This Row],[Artikelnr]],Artikel_prijzen[Artnr],Artikel_prijzen[Groep],"")</f>
        <v/>
      </c>
      <c r="J836" s="10" t="str">
        <f>_xlfn.XLOOKUP(Q3_2025[[#This Row],[Artikelnr]],Artikel_prijzen[Artnr],Artikel_prijzen[Prijs 2025],"")</f>
        <v/>
      </c>
      <c r="K836" t="str">
        <f>IF(Q3_2025[[#This Row],[Artikelprijs]]&lt;&gt;"",IF(Q3_2025[[#This Row],[Stuksprijs]]=Q3_2025[[#This Row],[Artikelprijs]],"Prijs gelijk","Prijs wijkt af"),"")</f>
        <v/>
      </c>
      <c r="L836" t="str">
        <f>IF(Q3_2025[[#This Row],[Relatiekorting percentage]]=0,
    "Nvt",
    IF(Q3_2025[[#This Row],[Brutobedrag 2]] &lt; Q3_2025[[#This Row],[Bruto - Rel.korting]],
        "Nee",
        "Ja"))</f>
        <v>Ja</v>
      </c>
      <c r="M836" s="10">
        <f>IF(Q3_2025[[#This Row],[Artikelprijs]]&lt;&gt;"",Q3_2025[[#This Row],[Artikelprijs]],Q3_2025[[#This Row],[Stuksprijs]])</f>
        <v>39.65</v>
      </c>
      <c r="N836" s="10">
        <f>Q3_2025[[#This Row],[Besteld]]*Q3_2025[[#This Row],[Prijs 2]]</f>
        <v>158.6</v>
      </c>
      <c r="O836" s="10">
        <f>IF(Q3_2025[[#This Row],[Brutobedrag 2]]&lt;Q3_2025[[#This Row],[Bruto - Rel.korting]],Q3_2025[[#This Row],[Brutobedrag 2]],Q3_2025[[#This Row],[Brutobedrag 2]]*(100-Q3_2025[[#This Row],[Relatiekorting percentage]])/100)</f>
        <v>126.88</v>
      </c>
      <c r="R836" s="3"/>
      <c r="W836"/>
      <c r="AB836"/>
    </row>
    <row r="837" spans="1:28" x14ac:dyDescent="0.3">
      <c r="A837" t="s">
        <v>763</v>
      </c>
      <c r="B837">
        <v>5010016</v>
      </c>
      <c r="C837" t="s">
        <v>199</v>
      </c>
      <c r="D837">
        <v>10</v>
      </c>
      <c r="E837" s="10">
        <v>48.93</v>
      </c>
      <c r="F837" s="10">
        <v>489.3</v>
      </c>
      <c r="G837" s="10">
        <v>391.44</v>
      </c>
      <c r="H837">
        <v>20</v>
      </c>
      <c r="I837" s="51" t="str">
        <f>_xlfn.XLOOKUP(Q3_2025[[#This Row],[Artikelnr]],Artikel_prijzen[Artnr],Artikel_prijzen[Groep],"")</f>
        <v/>
      </c>
      <c r="J837" s="10" t="str">
        <f>_xlfn.XLOOKUP(Q3_2025[[#This Row],[Artikelnr]],Artikel_prijzen[Artnr],Artikel_prijzen[Prijs 2025],"")</f>
        <v/>
      </c>
      <c r="K837" t="str">
        <f>IF(Q3_2025[[#This Row],[Artikelprijs]]&lt;&gt;"",IF(Q3_2025[[#This Row],[Stuksprijs]]=Q3_2025[[#This Row],[Artikelprijs]],"Prijs gelijk","Prijs wijkt af"),"")</f>
        <v/>
      </c>
      <c r="L837" t="str">
        <f>IF(Q3_2025[[#This Row],[Relatiekorting percentage]]=0,
    "Nvt",
    IF(Q3_2025[[#This Row],[Brutobedrag 2]] &lt; Q3_2025[[#This Row],[Bruto - Rel.korting]],
        "Nee",
        "Ja"))</f>
        <v>Ja</v>
      </c>
      <c r="M837" s="10">
        <f>IF(Q3_2025[[#This Row],[Artikelprijs]]&lt;&gt;"",Q3_2025[[#This Row],[Artikelprijs]],Q3_2025[[#This Row],[Stuksprijs]])</f>
        <v>48.93</v>
      </c>
      <c r="N837" s="10">
        <f>Q3_2025[[#This Row],[Besteld]]*Q3_2025[[#This Row],[Prijs 2]]</f>
        <v>489.3</v>
      </c>
      <c r="O837" s="10">
        <f>IF(Q3_2025[[#This Row],[Brutobedrag 2]]&lt;Q3_2025[[#This Row],[Bruto - Rel.korting]],Q3_2025[[#This Row],[Brutobedrag 2]],Q3_2025[[#This Row],[Brutobedrag 2]]*(100-Q3_2025[[#This Row],[Relatiekorting percentage]])/100)</f>
        <v>391.44</v>
      </c>
      <c r="R837" s="3"/>
      <c r="W837"/>
      <c r="AB837"/>
    </row>
    <row r="838" spans="1:28" x14ac:dyDescent="0.3">
      <c r="A838" t="s">
        <v>763</v>
      </c>
      <c r="B838">
        <v>5030228</v>
      </c>
      <c r="C838" t="s">
        <v>113</v>
      </c>
      <c r="D838">
        <v>2</v>
      </c>
      <c r="E838" s="10">
        <v>236.9</v>
      </c>
      <c r="F838" s="10">
        <v>473.8</v>
      </c>
      <c r="G838" s="10">
        <v>473.8</v>
      </c>
      <c r="H838">
        <v>0</v>
      </c>
      <c r="I838" s="51" t="str">
        <f>_xlfn.XLOOKUP(Q3_2025[[#This Row],[Artikelnr]],Artikel_prijzen[Artnr],Artikel_prijzen[Groep],"")</f>
        <v>Rigging</v>
      </c>
      <c r="J838" s="10">
        <f>_xlfn.XLOOKUP(Q3_2025[[#This Row],[Artikelnr]],Artikel_prijzen[Artnr],Artikel_prijzen[Prijs 2025],"")</f>
        <v>230</v>
      </c>
      <c r="K838" t="str">
        <f>IF(Q3_2025[[#This Row],[Artikelprijs]]&lt;&gt;"",IF(Q3_2025[[#This Row],[Stuksprijs]]=Q3_2025[[#This Row],[Artikelprijs]],"Prijs gelijk","Prijs wijkt af"),"")</f>
        <v>Prijs wijkt af</v>
      </c>
      <c r="L838" t="str">
        <f>IF(Q3_2025[[#This Row],[Relatiekorting percentage]]=0,
    "Nvt",
    IF(Q3_2025[[#This Row],[Brutobedrag 2]] &lt; Q3_2025[[#This Row],[Bruto - Rel.korting]],
        "Nee",
        "Ja"))</f>
        <v>Nvt</v>
      </c>
      <c r="M838" s="10">
        <f>IF(Q3_2025[[#This Row],[Artikelprijs]]&lt;&gt;"",Q3_2025[[#This Row],[Artikelprijs]],Q3_2025[[#This Row],[Stuksprijs]])</f>
        <v>230</v>
      </c>
      <c r="N838" s="10">
        <f>Q3_2025[[#This Row],[Besteld]]*Q3_2025[[#This Row],[Prijs 2]]</f>
        <v>460</v>
      </c>
      <c r="O838" s="10">
        <f>IF(Q3_2025[[#This Row],[Brutobedrag 2]]&lt;Q3_2025[[#This Row],[Bruto - Rel.korting]],Q3_2025[[#This Row],[Brutobedrag 2]],Q3_2025[[#This Row],[Brutobedrag 2]]*(100-Q3_2025[[#This Row],[Relatiekorting percentage]])/100)</f>
        <v>460</v>
      </c>
      <c r="R838" s="3"/>
      <c r="W838"/>
      <c r="AB838"/>
    </row>
    <row r="839" spans="1:28" x14ac:dyDescent="0.3">
      <c r="A839" t="s">
        <v>763</v>
      </c>
      <c r="B839">
        <v>5030232</v>
      </c>
      <c r="C839" t="s">
        <v>116</v>
      </c>
      <c r="D839">
        <v>1</v>
      </c>
      <c r="E839" s="10">
        <v>144.19999999999999</v>
      </c>
      <c r="F839" s="10">
        <v>144.19999999999999</v>
      </c>
      <c r="G839" s="10">
        <v>144.19999999999999</v>
      </c>
      <c r="H839">
        <v>0</v>
      </c>
      <c r="I839" s="51" t="str">
        <f>_xlfn.XLOOKUP(Q3_2025[[#This Row],[Artikelnr]],Artikel_prijzen[Artnr],Artikel_prijzen[Groep],"")</f>
        <v>Rigging</v>
      </c>
      <c r="J839" s="10">
        <f>_xlfn.XLOOKUP(Q3_2025[[#This Row],[Artikelnr]],Artikel_prijzen[Artnr],Artikel_prijzen[Prijs 2025],"")</f>
        <v>140</v>
      </c>
      <c r="K839" t="str">
        <f>IF(Q3_2025[[#This Row],[Artikelprijs]]&lt;&gt;"",IF(Q3_2025[[#This Row],[Stuksprijs]]=Q3_2025[[#This Row],[Artikelprijs]],"Prijs gelijk","Prijs wijkt af"),"")</f>
        <v>Prijs wijkt af</v>
      </c>
      <c r="L839" t="str">
        <f>IF(Q3_2025[[#This Row],[Relatiekorting percentage]]=0,
    "Nvt",
    IF(Q3_2025[[#This Row],[Brutobedrag 2]] &lt; Q3_2025[[#This Row],[Bruto - Rel.korting]],
        "Nee",
        "Ja"))</f>
        <v>Nvt</v>
      </c>
      <c r="M839" s="10">
        <f>IF(Q3_2025[[#This Row],[Artikelprijs]]&lt;&gt;"",Q3_2025[[#This Row],[Artikelprijs]],Q3_2025[[#This Row],[Stuksprijs]])</f>
        <v>140</v>
      </c>
      <c r="N839" s="10">
        <f>Q3_2025[[#This Row],[Besteld]]*Q3_2025[[#This Row],[Prijs 2]]</f>
        <v>140</v>
      </c>
      <c r="O839" s="10">
        <f>IF(Q3_2025[[#This Row],[Brutobedrag 2]]&lt;Q3_2025[[#This Row],[Bruto - Rel.korting]],Q3_2025[[#This Row],[Brutobedrag 2]],Q3_2025[[#This Row],[Brutobedrag 2]]*(100-Q3_2025[[#This Row],[Relatiekorting percentage]])/100)</f>
        <v>140</v>
      </c>
      <c r="R839" s="3"/>
      <c r="W839"/>
      <c r="AB839"/>
    </row>
    <row r="840" spans="1:28" x14ac:dyDescent="0.3">
      <c r="A840" t="s">
        <v>763</v>
      </c>
      <c r="B840">
        <v>5031007</v>
      </c>
      <c r="C840" t="s">
        <v>149</v>
      </c>
      <c r="D840">
        <v>1</v>
      </c>
      <c r="E840" s="10">
        <v>29.87</v>
      </c>
      <c r="F840" s="10">
        <v>29.87</v>
      </c>
      <c r="G840" s="10">
        <v>23.9</v>
      </c>
      <c r="H840">
        <v>20</v>
      </c>
      <c r="I840" s="51" t="str">
        <f>_xlfn.XLOOKUP(Q3_2025[[#This Row],[Artikelnr]],Artikel_prijzen[Artnr],Artikel_prijzen[Groep],"")</f>
        <v/>
      </c>
      <c r="J840" s="10" t="str">
        <f>_xlfn.XLOOKUP(Q3_2025[[#This Row],[Artikelnr]],Artikel_prijzen[Artnr],Artikel_prijzen[Prijs 2025],"")</f>
        <v/>
      </c>
      <c r="K840" t="str">
        <f>IF(Q3_2025[[#This Row],[Artikelprijs]]&lt;&gt;"",IF(Q3_2025[[#This Row],[Stuksprijs]]=Q3_2025[[#This Row],[Artikelprijs]],"Prijs gelijk","Prijs wijkt af"),"")</f>
        <v/>
      </c>
      <c r="L840" t="str">
        <f>IF(Q3_2025[[#This Row],[Relatiekorting percentage]]=0,
    "Nvt",
    IF(Q3_2025[[#This Row],[Brutobedrag 2]] &lt; Q3_2025[[#This Row],[Bruto - Rel.korting]],
        "Nee",
        "Ja"))</f>
        <v>Ja</v>
      </c>
      <c r="M840" s="10">
        <f>IF(Q3_2025[[#This Row],[Artikelprijs]]&lt;&gt;"",Q3_2025[[#This Row],[Artikelprijs]],Q3_2025[[#This Row],[Stuksprijs]])</f>
        <v>29.87</v>
      </c>
      <c r="N840" s="10">
        <f>Q3_2025[[#This Row],[Besteld]]*Q3_2025[[#This Row],[Prijs 2]]</f>
        <v>29.87</v>
      </c>
      <c r="O840" s="10">
        <f>IF(Q3_2025[[#This Row],[Brutobedrag 2]]&lt;Q3_2025[[#This Row],[Bruto - Rel.korting]],Q3_2025[[#This Row],[Brutobedrag 2]],Q3_2025[[#This Row],[Brutobedrag 2]]*(100-Q3_2025[[#This Row],[Relatiekorting percentage]])/100)</f>
        <v>23.896000000000001</v>
      </c>
      <c r="R840" s="3"/>
      <c r="W840"/>
      <c r="AB840"/>
    </row>
    <row r="841" spans="1:28" x14ac:dyDescent="0.3">
      <c r="A841" t="s">
        <v>763</v>
      </c>
      <c r="B841">
        <v>5031009</v>
      </c>
      <c r="C841" t="s">
        <v>141</v>
      </c>
      <c r="D841">
        <v>3</v>
      </c>
      <c r="E841" s="10">
        <v>89.61</v>
      </c>
      <c r="F841" s="10">
        <v>268.83</v>
      </c>
      <c r="G841" s="10">
        <v>215.06</v>
      </c>
      <c r="H841">
        <v>20</v>
      </c>
      <c r="I841" s="51" t="str">
        <f>_xlfn.XLOOKUP(Q3_2025[[#This Row],[Artikelnr]],Artikel_prijzen[Artnr],Artikel_prijzen[Groep],"")</f>
        <v/>
      </c>
      <c r="J841" s="10" t="str">
        <f>_xlfn.XLOOKUP(Q3_2025[[#This Row],[Artikelnr]],Artikel_prijzen[Artnr],Artikel_prijzen[Prijs 2025],"")</f>
        <v/>
      </c>
      <c r="K841" t="str">
        <f>IF(Q3_2025[[#This Row],[Artikelprijs]]&lt;&gt;"",IF(Q3_2025[[#This Row],[Stuksprijs]]=Q3_2025[[#This Row],[Artikelprijs]],"Prijs gelijk","Prijs wijkt af"),"")</f>
        <v/>
      </c>
      <c r="L841" t="str">
        <f>IF(Q3_2025[[#This Row],[Relatiekorting percentage]]=0,
    "Nvt",
    IF(Q3_2025[[#This Row],[Brutobedrag 2]] &lt; Q3_2025[[#This Row],[Bruto - Rel.korting]],
        "Nee",
        "Ja"))</f>
        <v>Ja</v>
      </c>
      <c r="M841" s="10">
        <f>IF(Q3_2025[[#This Row],[Artikelprijs]]&lt;&gt;"",Q3_2025[[#This Row],[Artikelprijs]],Q3_2025[[#This Row],[Stuksprijs]])</f>
        <v>89.61</v>
      </c>
      <c r="N841" s="10">
        <f>Q3_2025[[#This Row],[Besteld]]*Q3_2025[[#This Row],[Prijs 2]]</f>
        <v>268.83</v>
      </c>
      <c r="O841" s="10">
        <f>IF(Q3_2025[[#This Row],[Brutobedrag 2]]&lt;Q3_2025[[#This Row],[Bruto - Rel.korting]],Q3_2025[[#This Row],[Brutobedrag 2]],Q3_2025[[#This Row],[Brutobedrag 2]]*(100-Q3_2025[[#This Row],[Relatiekorting percentage]])/100)</f>
        <v>215.06399999999996</v>
      </c>
      <c r="R841" s="3"/>
      <c r="W841"/>
      <c r="AB841"/>
    </row>
    <row r="842" spans="1:28" x14ac:dyDescent="0.3">
      <c r="A842" t="s">
        <v>763</v>
      </c>
      <c r="B842">
        <v>1007051</v>
      </c>
      <c r="C842" t="s">
        <v>54</v>
      </c>
      <c r="D842">
        <v>10</v>
      </c>
      <c r="E842" s="10">
        <v>88.57</v>
      </c>
      <c r="F842" s="10">
        <v>885.7</v>
      </c>
      <c r="G842" s="10">
        <v>708.56</v>
      </c>
      <c r="H842">
        <v>20</v>
      </c>
      <c r="I842" s="51" t="str">
        <f>_xlfn.XLOOKUP(Q3_2025[[#This Row],[Artikelnr]],Artikel_prijzen[Artnr],Artikel_prijzen[Groep],"")</f>
        <v/>
      </c>
      <c r="J842" s="10" t="str">
        <f>_xlfn.XLOOKUP(Q3_2025[[#This Row],[Artikelnr]],Artikel_prijzen[Artnr],Artikel_prijzen[Prijs 2025],"")</f>
        <v/>
      </c>
      <c r="K842" t="str">
        <f>IF(Q3_2025[[#This Row],[Artikelprijs]]&lt;&gt;"",IF(Q3_2025[[#This Row],[Stuksprijs]]=Q3_2025[[#This Row],[Artikelprijs]],"Prijs gelijk","Prijs wijkt af"),"")</f>
        <v/>
      </c>
      <c r="L842" t="str">
        <f>IF(Q3_2025[[#This Row],[Relatiekorting percentage]]=0,
    "Nvt",
    IF(Q3_2025[[#This Row],[Brutobedrag 2]] &lt; Q3_2025[[#This Row],[Bruto - Rel.korting]],
        "Nee",
        "Ja"))</f>
        <v>Ja</v>
      </c>
      <c r="M842" s="10">
        <f>IF(Q3_2025[[#This Row],[Artikelprijs]]&lt;&gt;"",Q3_2025[[#This Row],[Artikelprijs]],Q3_2025[[#This Row],[Stuksprijs]])</f>
        <v>88.57</v>
      </c>
      <c r="N842" s="10">
        <f>Q3_2025[[#This Row],[Besteld]]*Q3_2025[[#This Row],[Prijs 2]]</f>
        <v>885.69999999999993</v>
      </c>
      <c r="O842" s="10">
        <f>IF(Q3_2025[[#This Row],[Brutobedrag 2]]&lt;Q3_2025[[#This Row],[Bruto - Rel.korting]],Q3_2025[[#This Row],[Brutobedrag 2]],Q3_2025[[#This Row],[Brutobedrag 2]]*(100-Q3_2025[[#This Row],[Relatiekorting percentage]])/100)</f>
        <v>708.56</v>
      </c>
      <c r="R842" s="3"/>
      <c r="W842"/>
      <c r="AB842"/>
    </row>
    <row r="843" spans="1:28" x14ac:dyDescent="0.3">
      <c r="A843" t="s">
        <v>763</v>
      </c>
      <c r="B843">
        <v>1007050</v>
      </c>
      <c r="C843" t="s">
        <v>567</v>
      </c>
      <c r="D843">
        <v>10</v>
      </c>
      <c r="E843" s="10">
        <v>0</v>
      </c>
      <c r="F843" s="10">
        <v>0</v>
      </c>
      <c r="G843" s="10">
        <v>0</v>
      </c>
      <c r="H843">
        <v>0</v>
      </c>
      <c r="I843" s="51" t="str">
        <f>_xlfn.XLOOKUP(Q3_2025[[#This Row],[Artikelnr]],Artikel_prijzen[Artnr],Artikel_prijzen[Groep],"")</f>
        <v/>
      </c>
      <c r="J843" s="10" t="str">
        <f>_xlfn.XLOOKUP(Q3_2025[[#This Row],[Artikelnr]],Artikel_prijzen[Artnr],Artikel_prijzen[Prijs 2025],"")</f>
        <v/>
      </c>
      <c r="K843" t="str">
        <f>IF(Q3_2025[[#This Row],[Artikelprijs]]&lt;&gt;"",IF(Q3_2025[[#This Row],[Stuksprijs]]=Q3_2025[[#This Row],[Artikelprijs]],"Prijs gelijk","Prijs wijkt af"),"")</f>
        <v/>
      </c>
      <c r="L843" t="str">
        <f>IF(Q3_2025[[#This Row],[Relatiekorting percentage]]=0,
    "Nvt",
    IF(Q3_2025[[#This Row],[Brutobedrag 2]] &lt; Q3_2025[[#This Row],[Bruto - Rel.korting]],
        "Nee",
        "Ja"))</f>
        <v>Nvt</v>
      </c>
      <c r="M843" s="10">
        <f>IF(Q3_2025[[#This Row],[Artikelprijs]]&lt;&gt;"",Q3_2025[[#This Row],[Artikelprijs]],Q3_2025[[#This Row],[Stuksprijs]])</f>
        <v>0</v>
      </c>
      <c r="N843" s="10">
        <f>Q3_2025[[#This Row],[Besteld]]*Q3_2025[[#This Row],[Prijs 2]]</f>
        <v>0</v>
      </c>
      <c r="O843" s="10">
        <f>IF(Q3_2025[[#This Row],[Brutobedrag 2]]&lt;Q3_2025[[#This Row],[Bruto - Rel.korting]],Q3_2025[[#This Row],[Brutobedrag 2]],Q3_2025[[#This Row],[Brutobedrag 2]]*(100-Q3_2025[[#This Row],[Relatiekorting percentage]])/100)</f>
        <v>0</v>
      </c>
      <c r="R843" s="3"/>
      <c r="W843"/>
      <c r="AB843"/>
    </row>
    <row r="844" spans="1:28" x14ac:dyDescent="0.3">
      <c r="A844" t="s">
        <v>763</v>
      </c>
      <c r="B844">
        <v>3002022</v>
      </c>
      <c r="C844" t="s">
        <v>195</v>
      </c>
      <c r="D844">
        <v>1</v>
      </c>
      <c r="E844" s="10">
        <v>76.02</v>
      </c>
      <c r="F844" s="10">
        <v>76.02</v>
      </c>
      <c r="G844" s="10">
        <v>53.21</v>
      </c>
      <c r="H844">
        <v>30</v>
      </c>
      <c r="I844" s="51" t="str">
        <f>_xlfn.XLOOKUP(Q3_2025[[#This Row],[Artikelnr]],Artikel_prijzen[Artnr],Artikel_prijzen[Groep],"")</f>
        <v/>
      </c>
      <c r="J844" s="10" t="str">
        <f>_xlfn.XLOOKUP(Q3_2025[[#This Row],[Artikelnr]],Artikel_prijzen[Artnr],Artikel_prijzen[Prijs 2025],"")</f>
        <v/>
      </c>
      <c r="K844" t="str">
        <f>IF(Q3_2025[[#This Row],[Artikelprijs]]&lt;&gt;"",IF(Q3_2025[[#This Row],[Stuksprijs]]=Q3_2025[[#This Row],[Artikelprijs]],"Prijs gelijk","Prijs wijkt af"),"")</f>
        <v/>
      </c>
      <c r="L844" t="str">
        <f>IF(Q3_2025[[#This Row],[Relatiekorting percentage]]=0,
    "Nvt",
    IF(Q3_2025[[#This Row],[Brutobedrag 2]] &lt; Q3_2025[[#This Row],[Bruto - Rel.korting]],
        "Nee",
        "Ja"))</f>
        <v>Ja</v>
      </c>
      <c r="M844" s="10">
        <f>IF(Q3_2025[[#This Row],[Artikelprijs]]&lt;&gt;"",Q3_2025[[#This Row],[Artikelprijs]],Q3_2025[[#This Row],[Stuksprijs]])</f>
        <v>76.02</v>
      </c>
      <c r="N844" s="10">
        <f>Q3_2025[[#This Row],[Besteld]]*Q3_2025[[#This Row],[Prijs 2]]</f>
        <v>76.02</v>
      </c>
      <c r="O844" s="10">
        <f>IF(Q3_2025[[#This Row],[Brutobedrag 2]]&lt;Q3_2025[[#This Row],[Bruto - Rel.korting]],Q3_2025[[#This Row],[Brutobedrag 2]],Q3_2025[[#This Row],[Brutobedrag 2]]*(100-Q3_2025[[#This Row],[Relatiekorting percentage]])/100)</f>
        <v>53.213999999999999</v>
      </c>
      <c r="R844" s="3"/>
      <c r="W844"/>
      <c r="AB844"/>
    </row>
    <row r="845" spans="1:28" x14ac:dyDescent="0.3">
      <c r="A845" t="s">
        <v>763</v>
      </c>
      <c r="B845">
        <v>3001013</v>
      </c>
      <c r="C845" t="s">
        <v>325</v>
      </c>
      <c r="D845">
        <v>2</v>
      </c>
      <c r="E845" s="10">
        <v>17.89</v>
      </c>
      <c r="F845" s="10">
        <v>35.78</v>
      </c>
      <c r="G845" s="10">
        <v>25.05</v>
      </c>
      <c r="H845">
        <v>30</v>
      </c>
      <c r="I845" s="51" t="str">
        <f>_xlfn.XLOOKUP(Q3_2025[[#This Row],[Artikelnr]],Artikel_prijzen[Artnr],Artikel_prijzen[Groep],"")</f>
        <v/>
      </c>
      <c r="J845" s="10" t="str">
        <f>_xlfn.XLOOKUP(Q3_2025[[#This Row],[Artikelnr]],Artikel_prijzen[Artnr],Artikel_prijzen[Prijs 2025],"")</f>
        <v/>
      </c>
      <c r="K845" t="str">
        <f>IF(Q3_2025[[#This Row],[Artikelprijs]]&lt;&gt;"",IF(Q3_2025[[#This Row],[Stuksprijs]]=Q3_2025[[#This Row],[Artikelprijs]],"Prijs gelijk","Prijs wijkt af"),"")</f>
        <v/>
      </c>
      <c r="L845" t="str">
        <f>IF(Q3_2025[[#This Row],[Relatiekorting percentage]]=0,
    "Nvt",
    IF(Q3_2025[[#This Row],[Brutobedrag 2]] &lt; Q3_2025[[#This Row],[Bruto - Rel.korting]],
        "Nee",
        "Ja"))</f>
        <v>Ja</v>
      </c>
      <c r="M845" s="10">
        <f>IF(Q3_2025[[#This Row],[Artikelprijs]]&lt;&gt;"",Q3_2025[[#This Row],[Artikelprijs]],Q3_2025[[#This Row],[Stuksprijs]])</f>
        <v>17.89</v>
      </c>
      <c r="N845" s="10">
        <f>Q3_2025[[#This Row],[Besteld]]*Q3_2025[[#This Row],[Prijs 2]]</f>
        <v>35.78</v>
      </c>
      <c r="O845" s="10">
        <f>IF(Q3_2025[[#This Row],[Brutobedrag 2]]&lt;Q3_2025[[#This Row],[Bruto - Rel.korting]],Q3_2025[[#This Row],[Brutobedrag 2]],Q3_2025[[#This Row],[Brutobedrag 2]]*(100-Q3_2025[[#This Row],[Relatiekorting percentage]])/100)</f>
        <v>25.045999999999999</v>
      </c>
      <c r="R845" s="3"/>
      <c r="W845"/>
      <c r="AB845"/>
    </row>
    <row r="846" spans="1:28" x14ac:dyDescent="0.3">
      <c r="A846" t="s">
        <v>763</v>
      </c>
      <c r="B846">
        <v>3001044</v>
      </c>
      <c r="C846" t="s">
        <v>47</v>
      </c>
      <c r="D846">
        <v>6</v>
      </c>
      <c r="E846" s="10">
        <v>26.83</v>
      </c>
      <c r="F846" s="10">
        <v>160.97999999999999</v>
      </c>
      <c r="G846" s="10">
        <v>112.69</v>
      </c>
      <c r="H846">
        <v>30</v>
      </c>
      <c r="I846" s="51" t="str">
        <f>_xlfn.XLOOKUP(Q3_2025[[#This Row],[Artikelnr]],Artikel_prijzen[Artnr],Artikel_prijzen[Groep],"")</f>
        <v/>
      </c>
      <c r="J846" s="10" t="str">
        <f>_xlfn.XLOOKUP(Q3_2025[[#This Row],[Artikelnr]],Artikel_prijzen[Artnr],Artikel_prijzen[Prijs 2025],"")</f>
        <v/>
      </c>
      <c r="K846" t="str">
        <f>IF(Q3_2025[[#This Row],[Artikelprijs]]&lt;&gt;"",IF(Q3_2025[[#This Row],[Stuksprijs]]=Q3_2025[[#This Row],[Artikelprijs]],"Prijs gelijk","Prijs wijkt af"),"")</f>
        <v/>
      </c>
      <c r="L846" t="str">
        <f>IF(Q3_2025[[#This Row],[Relatiekorting percentage]]=0,
    "Nvt",
    IF(Q3_2025[[#This Row],[Brutobedrag 2]] &lt; Q3_2025[[#This Row],[Bruto - Rel.korting]],
        "Nee",
        "Ja"))</f>
        <v>Ja</v>
      </c>
      <c r="M846" s="10">
        <f>IF(Q3_2025[[#This Row],[Artikelprijs]]&lt;&gt;"",Q3_2025[[#This Row],[Artikelprijs]],Q3_2025[[#This Row],[Stuksprijs]])</f>
        <v>26.83</v>
      </c>
      <c r="N846" s="10">
        <f>Q3_2025[[#This Row],[Besteld]]*Q3_2025[[#This Row],[Prijs 2]]</f>
        <v>160.97999999999999</v>
      </c>
      <c r="O846" s="10">
        <f>IF(Q3_2025[[#This Row],[Brutobedrag 2]]&lt;Q3_2025[[#This Row],[Bruto - Rel.korting]],Q3_2025[[#This Row],[Brutobedrag 2]],Q3_2025[[#This Row],[Brutobedrag 2]]*(100-Q3_2025[[#This Row],[Relatiekorting percentage]])/100)</f>
        <v>112.68599999999998</v>
      </c>
      <c r="R846" s="3"/>
      <c r="W846"/>
      <c r="AB846"/>
    </row>
    <row r="847" spans="1:28" x14ac:dyDescent="0.3">
      <c r="A847" t="s">
        <v>763</v>
      </c>
      <c r="B847">
        <v>1009130</v>
      </c>
      <c r="C847" t="s">
        <v>250</v>
      </c>
      <c r="D847">
        <v>1</v>
      </c>
      <c r="E847" s="10">
        <v>24.73</v>
      </c>
      <c r="F847" s="10">
        <v>24.73</v>
      </c>
      <c r="G847" s="10">
        <v>17.309999999999999</v>
      </c>
      <c r="H847">
        <v>30</v>
      </c>
      <c r="I847" s="51" t="str">
        <f>_xlfn.XLOOKUP(Q3_2025[[#This Row],[Artikelnr]],Artikel_prijzen[Artnr],Artikel_prijzen[Groep],"")</f>
        <v/>
      </c>
      <c r="J847" s="10" t="str">
        <f>_xlfn.XLOOKUP(Q3_2025[[#This Row],[Artikelnr]],Artikel_prijzen[Artnr],Artikel_prijzen[Prijs 2025],"")</f>
        <v/>
      </c>
      <c r="K847" t="str">
        <f>IF(Q3_2025[[#This Row],[Artikelprijs]]&lt;&gt;"",IF(Q3_2025[[#This Row],[Stuksprijs]]=Q3_2025[[#This Row],[Artikelprijs]],"Prijs gelijk","Prijs wijkt af"),"")</f>
        <v/>
      </c>
      <c r="L847" t="str">
        <f>IF(Q3_2025[[#This Row],[Relatiekorting percentage]]=0,
    "Nvt",
    IF(Q3_2025[[#This Row],[Brutobedrag 2]] &lt; Q3_2025[[#This Row],[Bruto - Rel.korting]],
        "Nee",
        "Ja"))</f>
        <v>Ja</v>
      </c>
      <c r="M847" s="10">
        <f>IF(Q3_2025[[#This Row],[Artikelprijs]]&lt;&gt;"",Q3_2025[[#This Row],[Artikelprijs]],Q3_2025[[#This Row],[Stuksprijs]])</f>
        <v>24.73</v>
      </c>
      <c r="N847" s="10">
        <f>Q3_2025[[#This Row],[Besteld]]*Q3_2025[[#This Row],[Prijs 2]]</f>
        <v>24.73</v>
      </c>
      <c r="O847" s="10">
        <f>IF(Q3_2025[[#This Row],[Brutobedrag 2]]&lt;Q3_2025[[#This Row],[Bruto - Rel.korting]],Q3_2025[[#This Row],[Brutobedrag 2]],Q3_2025[[#This Row],[Brutobedrag 2]]*(100-Q3_2025[[#This Row],[Relatiekorting percentage]])/100)</f>
        <v>17.311</v>
      </c>
      <c r="R847" s="3"/>
      <c r="W847"/>
      <c r="AB847"/>
    </row>
    <row r="848" spans="1:28" x14ac:dyDescent="0.3">
      <c r="A848" t="s">
        <v>763</v>
      </c>
      <c r="B848">
        <v>3002010</v>
      </c>
      <c r="C848" t="s">
        <v>184</v>
      </c>
      <c r="D848">
        <v>1</v>
      </c>
      <c r="E848" s="10">
        <v>25.52</v>
      </c>
      <c r="F848" s="10">
        <v>25.52</v>
      </c>
      <c r="G848" s="10">
        <v>25.52</v>
      </c>
      <c r="H848">
        <v>0</v>
      </c>
      <c r="I848" s="51" t="str">
        <f>_xlfn.XLOOKUP(Q3_2025[[#This Row],[Artikelnr]],Artikel_prijzen[Artnr],Artikel_prijzen[Groep],"")</f>
        <v/>
      </c>
      <c r="J848" s="10" t="str">
        <f>_xlfn.XLOOKUP(Q3_2025[[#This Row],[Artikelnr]],Artikel_prijzen[Artnr],Artikel_prijzen[Prijs 2025],"")</f>
        <v/>
      </c>
      <c r="K848" t="str">
        <f>IF(Q3_2025[[#This Row],[Artikelprijs]]&lt;&gt;"",IF(Q3_2025[[#This Row],[Stuksprijs]]=Q3_2025[[#This Row],[Artikelprijs]],"Prijs gelijk","Prijs wijkt af"),"")</f>
        <v/>
      </c>
      <c r="L848" t="str">
        <f>IF(Q3_2025[[#This Row],[Relatiekorting percentage]]=0,
    "Nvt",
    IF(Q3_2025[[#This Row],[Brutobedrag 2]] &lt; Q3_2025[[#This Row],[Bruto - Rel.korting]],
        "Nee",
        "Ja"))</f>
        <v>Nvt</v>
      </c>
      <c r="M848" s="10">
        <f>IF(Q3_2025[[#This Row],[Artikelprijs]]&lt;&gt;"",Q3_2025[[#This Row],[Artikelprijs]],Q3_2025[[#This Row],[Stuksprijs]])</f>
        <v>25.52</v>
      </c>
      <c r="N848" s="10">
        <f>Q3_2025[[#This Row],[Besteld]]*Q3_2025[[#This Row],[Prijs 2]]</f>
        <v>25.52</v>
      </c>
      <c r="O848" s="10">
        <f>IF(Q3_2025[[#This Row],[Brutobedrag 2]]&lt;Q3_2025[[#This Row],[Bruto - Rel.korting]],Q3_2025[[#This Row],[Brutobedrag 2]],Q3_2025[[#This Row],[Brutobedrag 2]]*(100-Q3_2025[[#This Row],[Relatiekorting percentage]])/100)</f>
        <v>25.52</v>
      </c>
      <c r="R848" s="3"/>
      <c r="W848"/>
      <c r="AB848"/>
    </row>
    <row r="849" spans="1:28" x14ac:dyDescent="0.3">
      <c r="A849" t="s">
        <v>763</v>
      </c>
      <c r="B849">
        <v>1002030</v>
      </c>
      <c r="C849" t="s">
        <v>573</v>
      </c>
      <c r="D849">
        <v>5</v>
      </c>
      <c r="E849" s="10">
        <v>38.99</v>
      </c>
      <c r="F849" s="10">
        <v>194.95</v>
      </c>
      <c r="G849" s="10">
        <v>136.46</v>
      </c>
      <c r="H849">
        <v>30</v>
      </c>
      <c r="I849" s="51" t="str">
        <f>_xlfn.XLOOKUP(Q3_2025[[#This Row],[Artikelnr]],Artikel_prijzen[Artnr],Artikel_prijzen[Groep],"")</f>
        <v/>
      </c>
      <c r="J849" s="10" t="str">
        <f>_xlfn.XLOOKUP(Q3_2025[[#This Row],[Artikelnr]],Artikel_prijzen[Artnr],Artikel_prijzen[Prijs 2025],"")</f>
        <v/>
      </c>
      <c r="K849" t="str">
        <f>IF(Q3_2025[[#This Row],[Artikelprijs]]&lt;&gt;"",IF(Q3_2025[[#This Row],[Stuksprijs]]=Q3_2025[[#This Row],[Artikelprijs]],"Prijs gelijk","Prijs wijkt af"),"")</f>
        <v/>
      </c>
      <c r="L849" t="str">
        <f>IF(Q3_2025[[#This Row],[Relatiekorting percentage]]=0,
    "Nvt",
    IF(Q3_2025[[#This Row],[Brutobedrag 2]] &lt; Q3_2025[[#This Row],[Bruto - Rel.korting]],
        "Nee",
        "Ja"))</f>
        <v>Ja</v>
      </c>
      <c r="M849" s="10">
        <f>IF(Q3_2025[[#This Row],[Artikelprijs]]&lt;&gt;"",Q3_2025[[#This Row],[Artikelprijs]],Q3_2025[[#This Row],[Stuksprijs]])</f>
        <v>38.99</v>
      </c>
      <c r="N849" s="10">
        <f>Q3_2025[[#This Row],[Besteld]]*Q3_2025[[#This Row],[Prijs 2]]</f>
        <v>194.95000000000002</v>
      </c>
      <c r="O849" s="10">
        <f>IF(Q3_2025[[#This Row],[Brutobedrag 2]]&lt;Q3_2025[[#This Row],[Bruto - Rel.korting]],Q3_2025[[#This Row],[Brutobedrag 2]],Q3_2025[[#This Row],[Brutobedrag 2]]*(100-Q3_2025[[#This Row],[Relatiekorting percentage]])/100)</f>
        <v>136.46500000000003</v>
      </c>
      <c r="R849" s="3"/>
      <c r="W849"/>
      <c r="AB849"/>
    </row>
    <row r="850" spans="1:28" x14ac:dyDescent="0.3">
      <c r="A850" t="s">
        <v>763</v>
      </c>
      <c r="B850">
        <v>1001029</v>
      </c>
      <c r="C850" t="s">
        <v>175</v>
      </c>
      <c r="D850">
        <v>6</v>
      </c>
      <c r="E850" s="10">
        <v>52.99</v>
      </c>
      <c r="F850" s="10">
        <v>317.94</v>
      </c>
      <c r="G850" s="10">
        <v>222.56</v>
      </c>
      <c r="H850">
        <v>30</v>
      </c>
      <c r="I850" s="51" t="str">
        <f>_xlfn.XLOOKUP(Q3_2025[[#This Row],[Artikelnr]],Artikel_prijzen[Artnr],Artikel_prijzen[Groep],"")</f>
        <v/>
      </c>
      <c r="J850" s="10" t="str">
        <f>_xlfn.XLOOKUP(Q3_2025[[#This Row],[Artikelnr]],Artikel_prijzen[Artnr],Artikel_prijzen[Prijs 2025],"")</f>
        <v/>
      </c>
      <c r="K850" t="str">
        <f>IF(Q3_2025[[#This Row],[Artikelprijs]]&lt;&gt;"",IF(Q3_2025[[#This Row],[Stuksprijs]]=Q3_2025[[#This Row],[Artikelprijs]],"Prijs gelijk","Prijs wijkt af"),"")</f>
        <v/>
      </c>
      <c r="L850" t="str">
        <f>IF(Q3_2025[[#This Row],[Relatiekorting percentage]]=0,
    "Nvt",
    IF(Q3_2025[[#This Row],[Brutobedrag 2]] &lt; Q3_2025[[#This Row],[Bruto - Rel.korting]],
        "Nee",
        "Ja"))</f>
        <v>Ja</v>
      </c>
      <c r="M850" s="10">
        <f>IF(Q3_2025[[#This Row],[Artikelprijs]]&lt;&gt;"",Q3_2025[[#This Row],[Artikelprijs]],Q3_2025[[#This Row],[Stuksprijs]])</f>
        <v>52.99</v>
      </c>
      <c r="N850" s="10">
        <f>Q3_2025[[#This Row],[Besteld]]*Q3_2025[[#This Row],[Prijs 2]]</f>
        <v>317.94</v>
      </c>
      <c r="O850" s="10">
        <f>IF(Q3_2025[[#This Row],[Brutobedrag 2]]&lt;Q3_2025[[#This Row],[Bruto - Rel.korting]],Q3_2025[[#This Row],[Brutobedrag 2]],Q3_2025[[#This Row],[Brutobedrag 2]]*(100-Q3_2025[[#This Row],[Relatiekorting percentage]])/100)</f>
        <v>222.55799999999999</v>
      </c>
      <c r="R850" s="3"/>
      <c r="W850"/>
      <c r="AB850"/>
    </row>
    <row r="851" spans="1:28" x14ac:dyDescent="0.3">
      <c r="A851" t="s">
        <v>763</v>
      </c>
      <c r="B851">
        <v>1003041</v>
      </c>
      <c r="C851" t="s">
        <v>804</v>
      </c>
      <c r="D851">
        <v>3</v>
      </c>
      <c r="E851" s="10">
        <v>0</v>
      </c>
      <c r="F851" s="10">
        <v>0</v>
      </c>
      <c r="G851" s="10">
        <v>0</v>
      </c>
      <c r="H851">
        <v>30</v>
      </c>
      <c r="I851" s="51" t="str">
        <f>_xlfn.XLOOKUP(Q3_2025[[#This Row],[Artikelnr]],Artikel_prijzen[Artnr],Artikel_prijzen[Groep],"")</f>
        <v/>
      </c>
      <c r="J851" s="10" t="str">
        <f>_xlfn.XLOOKUP(Q3_2025[[#This Row],[Artikelnr]],Artikel_prijzen[Artnr],Artikel_prijzen[Prijs 2025],"")</f>
        <v/>
      </c>
      <c r="K851" t="str">
        <f>IF(Q3_2025[[#This Row],[Artikelprijs]]&lt;&gt;"",IF(Q3_2025[[#This Row],[Stuksprijs]]=Q3_2025[[#This Row],[Artikelprijs]],"Prijs gelijk","Prijs wijkt af"),"")</f>
        <v/>
      </c>
      <c r="L851" t="str">
        <f>IF(Q3_2025[[#This Row],[Relatiekorting percentage]]=0,
    "Nvt",
    IF(Q3_2025[[#This Row],[Brutobedrag 2]] &lt; Q3_2025[[#This Row],[Bruto - Rel.korting]],
        "Nee",
        "Ja"))</f>
        <v>Ja</v>
      </c>
      <c r="M851" s="10">
        <f>IF(Q3_2025[[#This Row],[Artikelprijs]]&lt;&gt;"",Q3_2025[[#This Row],[Artikelprijs]],Q3_2025[[#This Row],[Stuksprijs]])</f>
        <v>0</v>
      </c>
      <c r="N851" s="10">
        <f>Q3_2025[[#This Row],[Besteld]]*Q3_2025[[#This Row],[Prijs 2]]</f>
        <v>0</v>
      </c>
      <c r="O851" s="10">
        <f>IF(Q3_2025[[#This Row],[Brutobedrag 2]]&lt;Q3_2025[[#This Row],[Bruto - Rel.korting]],Q3_2025[[#This Row],[Brutobedrag 2]],Q3_2025[[#This Row],[Brutobedrag 2]]*(100-Q3_2025[[#This Row],[Relatiekorting percentage]])/100)</f>
        <v>0</v>
      </c>
      <c r="R851" s="3"/>
      <c r="W851"/>
      <c r="AB851"/>
    </row>
    <row r="852" spans="1:28" x14ac:dyDescent="0.3">
      <c r="A852" t="s">
        <v>763</v>
      </c>
      <c r="B852">
        <v>1003030</v>
      </c>
      <c r="C852" t="s">
        <v>805</v>
      </c>
      <c r="D852">
        <v>3</v>
      </c>
      <c r="E852" s="10">
        <v>30.45</v>
      </c>
      <c r="F852" s="10">
        <v>91.35</v>
      </c>
      <c r="G852" s="10">
        <v>63.94</v>
      </c>
      <c r="H852">
        <v>30</v>
      </c>
      <c r="I852" s="51" t="str">
        <f>_xlfn.XLOOKUP(Q3_2025[[#This Row],[Artikelnr]],Artikel_prijzen[Artnr],Artikel_prijzen[Groep],"")</f>
        <v/>
      </c>
      <c r="J852" s="10" t="str">
        <f>_xlfn.XLOOKUP(Q3_2025[[#This Row],[Artikelnr]],Artikel_prijzen[Artnr],Artikel_prijzen[Prijs 2025],"")</f>
        <v/>
      </c>
      <c r="K852" t="str">
        <f>IF(Q3_2025[[#This Row],[Artikelprijs]]&lt;&gt;"",IF(Q3_2025[[#This Row],[Stuksprijs]]=Q3_2025[[#This Row],[Artikelprijs]],"Prijs gelijk","Prijs wijkt af"),"")</f>
        <v/>
      </c>
      <c r="L852" t="str">
        <f>IF(Q3_2025[[#This Row],[Relatiekorting percentage]]=0,
    "Nvt",
    IF(Q3_2025[[#This Row],[Brutobedrag 2]] &lt; Q3_2025[[#This Row],[Bruto - Rel.korting]],
        "Nee",
        "Ja"))</f>
        <v>Ja</v>
      </c>
      <c r="M852" s="10">
        <f>IF(Q3_2025[[#This Row],[Artikelprijs]]&lt;&gt;"",Q3_2025[[#This Row],[Artikelprijs]],Q3_2025[[#This Row],[Stuksprijs]])</f>
        <v>30.45</v>
      </c>
      <c r="N852" s="10">
        <f>Q3_2025[[#This Row],[Besteld]]*Q3_2025[[#This Row],[Prijs 2]]</f>
        <v>91.35</v>
      </c>
      <c r="O852" s="10">
        <f>IF(Q3_2025[[#This Row],[Brutobedrag 2]]&lt;Q3_2025[[#This Row],[Bruto - Rel.korting]],Q3_2025[[#This Row],[Brutobedrag 2]],Q3_2025[[#This Row],[Brutobedrag 2]]*(100-Q3_2025[[#This Row],[Relatiekorting percentage]])/100)</f>
        <v>63.945</v>
      </c>
      <c r="R852" s="3"/>
      <c r="W852"/>
      <c r="AB852"/>
    </row>
    <row r="853" spans="1:28" x14ac:dyDescent="0.3">
      <c r="A853" t="s">
        <v>763</v>
      </c>
      <c r="B853">
        <v>2001090</v>
      </c>
      <c r="C853" t="s">
        <v>141</v>
      </c>
      <c r="D853">
        <v>1</v>
      </c>
      <c r="E853" s="10">
        <v>48.68</v>
      </c>
      <c r="F853" s="10">
        <v>48.68</v>
      </c>
      <c r="G853" s="10">
        <v>34.08</v>
      </c>
      <c r="H853">
        <v>30</v>
      </c>
      <c r="I853" s="51" t="str">
        <f>_xlfn.XLOOKUP(Q3_2025[[#This Row],[Artikelnr]],Artikel_prijzen[Artnr],Artikel_prijzen[Groep],"")</f>
        <v/>
      </c>
      <c r="J853" s="10" t="str">
        <f>_xlfn.XLOOKUP(Q3_2025[[#This Row],[Artikelnr]],Artikel_prijzen[Artnr],Artikel_prijzen[Prijs 2025],"")</f>
        <v/>
      </c>
      <c r="K853" t="str">
        <f>IF(Q3_2025[[#This Row],[Artikelprijs]]&lt;&gt;"",IF(Q3_2025[[#This Row],[Stuksprijs]]=Q3_2025[[#This Row],[Artikelprijs]],"Prijs gelijk","Prijs wijkt af"),"")</f>
        <v/>
      </c>
      <c r="L853" t="str">
        <f>IF(Q3_2025[[#This Row],[Relatiekorting percentage]]=0,
    "Nvt",
    IF(Q3_2025[[#This Row],[Brutobedrag 2]] &lt; Q3_2025[[#This Row],[Bruto - Rel.korting]],
        "Nee",
        "Ja"))</f>
        <v>Ja</v>
      </c>
      <c r="M853" s="10">
        <f>IF(Q3_2025[[#This Row],[Artikelprijs]]&lt;&gt;"",Q3_2025[[#This Row],[Artikelprijs]],Q3_2025[[#This Row],[Stuksprijs]])</f>
        <v>48.68</v>
      </c>
      <c r="N853" s="10">
        <f>Q3_2025[[#This Row],[Besteld]]*Q3_2025[[#This Row],[Prijs 2]]</f>
        <v>48.68</v>
      </c>
      <c r="O853" s="10">
        <f>IF(Q3_2025[[#This Row],[Brutobedrag 2]]&lt;Q3_2025[[#This Row],[Bruto - Rel.korting]],Q3_2025[[#This Row],[Brutobedrag 2]],Q3_2025[[#This Row],[Brutobedrag 2]]*(100-Q3_2025[[#This Row],[Relatiekorting percentage]])/100)</f>
        <v>34.076000000000001</v>
      </c>
      <c r="R853" s="3"/>
      <c r="W853"/>
      <c r="AB853"/>
    </row>
    <row r="854" spans="1:28" x14ac:dyDescent="0.3">
      <c r="A854" t="s">
        <v>763</v>
      </c>
      <c r="B854">
        <v>2004051</v>
      </c>
      <c r="C854" t="s">
        <v>255</v>
      </c>
      <c r="D854">
        <v>2</v>
      </c>
      <c r="E854" s="10">
        <v>16.54</v>
      </c>
      <c r="F854" s="10">
        <v>33.08</v>
      </c>
      <c r="G854" s="10">
        <v>23.16</v>
      </c>
      <c r="H854">
        <v>30</v>
      </c>
      <c r="I854" s="51" t="str">
        <f>_xlfn.XLOOKUP(Q3_2025[[#This Row],[Artikelnr]],Artikel_prijzen[Artnr],Artikel_prijzen[Groep],"")</f>
        <v/>
      </c>
      <c r="J854" s="10" t="str">
        <f>_xlfn.XLOOKUP(Q3_2025[[#This Row],[Artikelnr]],Artikel_prijzen[Artnr],Artikel_prijzen[Prijs 2025],"")</f>
        <v/>
      </c>
      <c r="K854" t="str">
        <f>IF(Q3_2025[[#This Row],[Artikelprijs]]&lt;&gt;"",IF(Q3_2025[[#This Row],[Stuksprijs]]=Q3_2025[[#This Row],[Artikelprijs]],"Prijs gelijk","Prijs wijkt af"),"")</f>
        <v/>
      </c>
      <c r="L854" t="str">
        <f>IF(Q3_2025[[#This Row],[Relatiekorting percentage]]=0,
    "Nvt",
    IF(Q3_2025[[#This Row],[Brutobedrag 2]] &lt; Q3_2025[[#This Row],[Bruto - Rel.korting]],
        "Nee",
        "Ja"))</f>
        <v>Ja</v>
      </c>
      <c r="M854" s="10">
        <f>IF(Q3_2025[[#This Row],[Artikelprijs]]&lt;&gt;"",Q3_2025[[#This Row],[Artikelprijs]],Q3_2025[[#This Row],[Stuksprijs]])</f>
        <v>16.54</v>
      </c>
      <c r="N854" s="10">
        <f>Q3_2025[[#This Row],[Besteld]]*Q3_2025[[#This Row],[Prijs 2]]</f>
        <v>33.08</v>
      </c>
      <c r="O854" s="10">
        <f>IF(Q3_2025[[#This Row],[Brutobedrag 2]]&lt;Q3_2025[[#This Row],[Bruto - Rel.korting]],Q3_2025[[#This Row],[Brutobedrag 2]],Q3_2025[[#This Row],[Brutobedrag 2]]*(100-Q3_2025[[#This Row],[Relatiekorting percentage]])/100)</f>
        <v>23.155999999999999</v>
      </c>
      <c r="R854" s="3"/>
      <c r="W854"/>
      <c r="AB854"/>
    </row>
    <row r="855" spans="1:28" x14ac:dyDescent="0.3">
      <c r="A855" t="s">
        <v>763</v>
      </c>
      <c r="B855">
        <v>1002060</v>
      </c>
      <c r="C855" t="s">
        <v>338</v>
      </c>
      <c r="D855">
        <v>2</v>
      </c>
      <c r="E855" s="10">
        <v>49</v>
      </c>
      <c r="F855" s="10">
        <v>98</v>
      </c>
      <c r="G855" s="10">
        <v>68.599999999999994</v>
      </c>
      <c r="H855">
        <v>30</v>
      </c>
      <c r="I855" s="51" t="str">
        <f>_xlfn.XLOOKUP(Q3_2025[[#This Row],[Artikelnr]],Artikel_prijzen[Artnr],Artikel_prijzen[Groep],"")</f>
        <v/>
      </c>
      <c r="J855" s="10" t="str">
        <f>_xlfn.XLOOKUP(Q3_2025[[#This Row],[Artikelnr]],Artikel_prijzen[Artnr],Artikel_prijzen[Prijs 2025],"")</f>
        <v/>
      </c>
      <c r="K855" t="str">
        <f>IF(Q3_2025[[#This Row],[Artikelprijs]]&lt;&gt;"",IF(Q3_2025[[#This Row],[Stuksprijs]]=Q3_2025[[#This Row],[Artikelprijs]],"Prijs gelijk","Prijs wijkt af"),"")</f>
        <v/>
      </c>
      <c r="L855" t="str">
        <f>IF(Q3_2025[[#This Row],[Relatiekorting percentage]]=0,
    "Nvt",
    IF(Q3_2025[[#This Row],[Brutobedrag 2]] &lt; Q3_2025[[#This Row],[Bruto - Rel.korting]],
        "Nee",
        "Ja"))</f>
        <v>Ja</v>
      </c>
      <c r="M855" s="10">
        <f>IF(Q3_2025[[#This Row],[Artikelprijs]]&lt;&gt;"",Q3_2025[[#This Row],[Artikelprijs]],Q3_2025[[#This Row],[Stuksprijs]])</f>
        <v>49</v>
      </c>
      <c r="N855" s="10">
        <f>Q3_2025[[#This Row],[Besteld]]*Q3_2025[[#This Row],[Prijs 2]]</f>
        <v>98</v>
      </c>
      <c r="O855" s="10">
        <f>IF(Q3_2025[[#This Row],[Brutobedrag 2]]&lt;Q3_2025[[#This Row],[Bruto - Rel.korting]],Q3_2025[[#This Row],[Brutobedrag 2]],Q3_2025[[#This Row],[Brutobedrag 2]]*(100-Q3_2025[[#This Row],[Relatiekorting percentage]])/100)</f>
        <v>68.599999999999994</v>
      </c>
      <c r="R855" s="3"/>
      <c r="W855"/>
      <c r="AB855"/>
    </row>
    <row r="856" spans="1:28" x14ac:dyDescent="0.3">
      <c r="A856" t="s">
        <v>763</v>
      </c>
      <c r="B856">
        <v>4001244</v>
      </c>
      <c r="C856" t="s">
        <v>353</v>
      </c>
      <c r="D856">
        <v>1</v>
      </c>
      <c r="E856" s="10">
        <v>535</v>
      </c>
      <c r="F856" s="10">
        <v>535</v>
      </c>
      <c r="G856" s="10">
        <v>481.5</v>
      </c>
      <c r="H856">
        <v>10</v>
      </c>
      <c r="I856" s="51" t="str">
        <f>_xlfn.XLOOKUP(Q3_2025[[#This Row],[Artikelnr]],Artikel_prijzen[Artnr],Artikel_prijzen[Groep],"")</f>
        <v/>
      </c>
      <c r="J856" s="10" t="str">
        <f>_xlfn.XLOOKUP(Q3_2025[[#This Row],[Artikelnr]],Artikel_prijzen[Artnr],Artikel_prijzen[Prijs 2025],"")</f>
        <v/>
      </c>
      <c r="K856" t="str">
        <f>IF(Q3_2025[[#This Row],[Artikelprijs]]&lt;&gt;"",IF(Q3_2025[[#This Row],[Stuksprijs]]=Q3_2025[[#This Row],[Artikelprijs]],"Prijs gelijk","Prijs wijkt af"),"")</f>
        <v/>
      </c>
      <c r="L856" t="str">
        <f>IF(Q3_2025[[#This Row],[Relatiekorting percentage]]=0,
    "Nvt",
    IF(Q3_2025[[#This Row],[Brutobedrag 2]] &lt; Q3_2025[[#This Row],[Bruto - Rel.korting]],
        "Nee",
        "Ja"))</f>
        <v>Ja</v>
      </c>
      <c r="M856" s="10">
        <f>IF(Q3_2025[[#This Row],[Artikelprijs]]&lt;&gt;"",Q3_2025[[#This Row],[Artikelprijs]],Q3_2025[[#This Row],[Stuksprijs]])</f>
        <v>535</v>
      </c>
      <c r="N856" s="10">
        <f>Q3_2025[[#This Row],[Besteld]]*Q3_2025[[#This Row],[Prijs 2]]</f>
        <v>535</v>
      </c>
      <c r="O856" s="10">
        <f>IF(Q3_2025[[#This Row],[Brutobedrag 2]]&lt;Q3_2025[[#This Row],[Bruto - Rel.korting]],Q3_2025[[#This Row],[Brutobedrag 2]],Q3_2025[[#This Row],[Brutobedrag 2]]*(100-Q3_2025[[#This Row],[Relatiekorting percentage]])/100)</f>
        <v>481.5</v>
      </c>
      <c r="R856" s="3"/>
      <c r="W856"/>
      <c r="AB856"/>
    </row>
    <row r="857" spans="1:28" x14ac:dyDescent="0.3">
      <c r="A857" t="s">
        <v>763</v>
      </c>
      <c r="B857">
        <v>3002036</v>
      </c>
      <c r="C857" t="s">
        <v>432</v>
      </c>
      <c r="D857">
        <v>1</v>
      </c>
      <c r="E857" s="10">
        <v>98.12</v>
      </c>
      <c r="F857" s="10">
        <v>98.12</v>
      </c>
      <c r="G857" s="10">
        <v>68.680000000000007</v>
      </c>
      <c r="H857">
        <v>30</v>
      </c>
      <c r="I857" s="51" t="str">
        <f>_xlfn.XLOOKUP(Q3_2025[[#This Row],[Artikelnr]],Artikel_prijzen[Artnr],Artikel_prijzen[Groep],"")</f>
        <v/>
      </c>
      <c r="J857" s="10" t="str">
        <f>_xlfn.XLOOKUP(Q3_2025[[#This Row],[Artikelnr]],Artikel_prijzen[Artnr],Artikel_prijzen[Prijs 2025],"")</f>
        <v/>
      </c>
      <c r="K857" t="str">
        <f>IF(Q3_2025[[#This Row],[Artikelprijs]]&lt;&gt;"",IF(Q3_2025[[#This Row],[Stuksprijs]]=Q3_2025[[#This Row],[Artikelprijs]],"Prijs gelijk","Prijs wijkt af"),"")</f>
        <v/>
      </c>
      <c r="L857" t="str">
        <f>IF(Q3_2025[[#This Row],[Relatiekorting percentage]]=0,
    "Nvt",
    IF(Q3_2025[[#This Row],[Brutobedrag 2]] &lt; Q3_2025[[#This Row],[Bruto - Rel.korting]],
        "Nee",
        "Ja"))</f>
        <v>Ja</v>
      </c>
      <c r="M857" s="10">
        <f>IF(Q3_2025[[#This Row],[Artikelprijs]]&lt;&gt;"",Q3_2025[[#This Row],[Artikelprijs]],Q3_2025[[#This Row],[Stuksprijs]])</f>
        <v>98.12</v>
      </c>
      <c r="N857" s="10">
        <f>Q3_2025[[#This Row],[Besteld]]*Q3_2025[[#This Row],[Prijs 2]]</f>
        <v>98.12</v>
      </c>
      <c r="O857" s="10">
        <f>IF(Q3_2025[[#This Row],[Brutobedrag 2]]&lt;Q3_2025[[#This Row],[Bruto - Rel.korting]],Q3_2025[[#This Row],[Brutobedrag 2]],Q3_2025[[#This Row],[Brutobedrag 2]]*(100-Q3_2025[[#This Row],[Relatiekorting percentage]])/100)</f>
        <v>68.684000000000012</v>
      </c>
      <c r="R857" s="3"/>
      <c r="W857"/>
      <c r="AB857"/>
    </row>
    <row r="858" spans="1:28" x14ac:dyDescent="0.3">
      <c r="A858" t="s">
        <v>763</v>
      </c>
      <c r="B858">
        <v>3001044</v>
      </c>
      <c r="C858" t="s">
        <v>47</v>
      </c>
      <c r="D858">
        <v>13</v>
      </c>
      <c r="E858" s="10">
        <v>26.83</v>
      </c>
      <c r="F858" s="10">
        <v>348.79</v>
      </c>
      <c r="G858" s="10">
        <v>244.15</v>
      </c>
      <c r="H858">
        <v>30</v>
      </c>
      <c r="I858" s="51" t="str">
        <f>_xlfn.XLOOKUP(Q3_2025[[#This Row],[Artikelnr]],Artikel_prijzen[Artnr],Artikel_prijzen[Groep],"")</f>
        <v/>
      </c>
      <c r="J858" s="10" t="str">
        <f>_xlfn.XLOOKUP(Q3_2025[[#This Row],[Artikelnr]],Artikel_prijzen[Artnr],Artikel_prijzen[Prijs 2025],"")</f>
        <v/>
      </c>
      <c r="K858" t="str">
        <f>IF(Q3_2025[[#This Row],[Artikelprijs]]&lt;&gt;"",IF(Q3_2025[[#This Row],[Stuksprijs]]=Q3_2025[[#This Row],[Artikelprijs]],"Prijs gelijk","Prijs wijkt af"),"")</f>
        <v/>
      </c>
      <c r="L858" t="str">
        <f>IF(Q3_2025[[#This Row],[Relatiekorting percentage]]=0,
    "Nvt",
    IF(Q3_2025[[#This Row],[Brutobedrag 2]] &lt; Q3_2025[[#This Row],[Bruto - Rel.korting]],
        "Nee",
        "Ja"))</f>
        <v>Ja</v>
      </c>
      <c r="M858" s="10">
        <f>IF(Q3_2025[[#This Row],[Artikelprijs]]&lt;&gt;"",Q3_2025[[#This Row],[Artikelprijs]],Q3_2025[[#This Row],[Stuksprijs]])</f>
        <v>26.83</v>
      </c>
      <c r="N858" s="10">
        <f>Q3_2025[[#This Row],[Besteld]]*Q3_2025[[#This Row],[Prijs 2]]</f>
        <v>348.78999999999996</v>
      </c>
      <c r="O858" s="10">
        <f>IF(Q3_2025[[#This Row],[Brutobedrag 2]]&lt;Q3_2025[[#This Row],[Bruto - Rel.korting]],Q3_2025[[#This Row],[Brutobedrag 2]],Q3_2025[[#This Row],[Brutobedrag 2]]*(100-Q3_2025[[#This Row],[Relatiekorting percentage]])/100)</f>
        <v>244.15299999999996</v>
      </c>
      <c r="R858" s="3"/>
      <c r="W858"/>
      <c r="AB858"/>
    </row>
    <row r="859" spans="1:28" x14ac:dyDescent="0.3">
      <c r="A859" t="s">
        <v>763</v>
      </c>
      <c r="B859">
        <v>4920001</v>
      </c>
      <c r="C859" t="s">
        <v>765</v>
      </c>
      <c r="D859">
        <v>1</v>
      </c>
      <c r="E859" s="10">
        <v>42</v>
      </c>
      <c r="F859" s="10">
        <v>42</v>
      </c>
      <c r="G859" s="10">
        <v>29.4</v>
      </c>
      <c r="H859">
        <v>30</v>
      </c>
      <c r="I859" s="51" t="str">
        <f>_xlfn.XLOOKUP(Q3_2025[[#This Row],[Artikelnr]],Artikel_prijzen[Artnr],Artikel_prijzen[Groep],"")</f>
        <v/>
      </c>
      <c r="J859" s="10" t="str">
        <f>_xlfn.XLOOKUP(Q3_2025[[#This Row],[Artikelnr]],Artikel_prijzen[Artnr],Artikel_prijzen[Prijs 2025],"")</f>
        <v/>
      </c>
      <c r="K859" t="str">
        <f>IF(Q3_2025[[#This Row],[Artikelprijs]]&lt;&gt;"",IF(Q3_2025[[#This Row],[Stuksprijs]]=Q3_2025[[#This Row],[Artikelprijs]],"Prijs gelijk","Prijs wijkt af"),"")</f>
        <v/>
      </c>
      <c r="L859" t="str">
        <f>IF(Q3_2025[[#This Row],[Relatiekorting percentage]]=0,
    "Nvt",
    IF(Q3_2025[[#This Row],[Brutobedrag 2]] &lt; Q3_2025[[#This Row],[Bruto - Rel.korting]],
        "Nee",
        "Ja"))</f>
        <v>Ja</v>
      </c>
      <c r="M859" s="10">
        <f>IF(Q3_2025[[#This Row],[Artikelprijs]]&lt;&gt;"",Q3_2025[[#This Row],[Artikelprijs]],Q3_2025[[#This Row],[Stuksprijs]])</f>
        <v>42</v>
      </c>
      <c r="N859" s="10">
        <f>Q3_2025[[#This Row],[Besteld]]*Q3_2025[[#This Row],[Prijs 2]]</f>
        <v>42</v>
      </c>
      <c r="O859" s="10">
        <f>IF(Q3_2025[[#This Row],[Brutobedrag 2]]&lt;Q3_2025[[#This Row],[Bruto - Rel.korting]],Q3_2025[[#This Row],[Brutobedrag 2]],Q3_2025[[#This Row],[Brutobedrag 2]]*(100-Q3_2025[[#This Row],[Relatiekorting percentage]])/100)</f>
        <v>29.4</v>
      </c>
      <c r="R859" s="3"/>
      <c r="W859"/>
      <c r="AB859"/>
    </row>
    <row r="860" spans="1:28" x14ac:dyDescent="0.3">
      <c r="A860" t="s">
        <v>763</v>
      </c>
      <c r="B860">
        <v>3001013</v>
      </c>
      <c r="C860" t="s">
        <v>325</v>
      </c>
      <c r="D860">
        <v>6</v>
      </c>
      <c r="E860" s="10">
        <v>17.89</v>
      </c>
      <c r="F860" s="10">
        <v>107.34</v>
      </c>
      <c r="G860" s="10">
        <v>75.14</v>
      </c>
      <c r="H860">
        <v>30</v>
      </c>
      <c r="I860" s="51" t="str">
        <f>_xlfn.XLOOKUP(Q3_2025[[#This Row],[Artikelnr]],Artikel_prijzen[Artnr],Artikel_prijzen[Groep],"")</f>
        <v/>
      </c>
      <c r="J860" s="10" t="str">
        <f>_xlfn.XLOOKUP(Q3_2025[[#This Row],[Artikelnr]],Artikel_prijzen[Artnr],Artikel_prijzen[Prijs 2025],"")</f>
        <v/>
      </c>
      <c r="K860" t="str">
        <f>IF(Q3_2025[[#This Row],[Artikelprijs]]&lt;&gt;"",IF(Q3_2025[[#This Row],[Stuksprijs]]=Q3_2025[[#This Row],[Artikelprijs]],"Prijs gelijk","Prijs wijkt af"),"")</f>
        <v/>
      </c>
      <c r="L860" t="str">
        <f>IF(Q3_2025[[#This Row],[Relatiekorting percentage]]=0,
    "Nvt",
    IF(Q3_2025[[#This Row],[Brutobedrag 2]] &lt; Q3_2025[[#This Row],[Bruto - Rel.korting]],
        "Nee",
        "Ja"))</f>
        <v>Ja</v>
      </c>
      <c r="M860" s="10">
        <f>IF(Q3_2025[[#This Row],[Artikelprijs]]&lt;&gt;"",Q3_2025[[#This Row],[Artikelprijs]],Q3_2025[[#This Row],[Stuksprijs]])</f>
        <v>17.89</v>
      </c>
      <c r="N860" s="10">
        <f>Q3_2025[[#This Row],[Besteld]]*Q3_2025[[#This Row],[Prijs 2]]</f>
        <v>107.34</v>
      </c>
      <c r="O860" s="10">
        <f>IF(Q3_2025[[#This Row],[Brutobedrag 2]]&lt;Q3_2025[[#This Row],[Bruto - Rel.korting]],Q3_2025[[#This Row],[Brutobedrag 2]],Q3_2025[[#This Row],[Brutobedrag 2]]*(100-Q3_2025[[#This Row],[Relatiekorting percentage]])/100)</f>
        <v>75.138000000000005</v>
      </c>
      <c r="R860" s="3"/>
      <c r="W860"/>
      <c r="AB860"/>
    </row>
    <row r="861" spans="1:28" x14ac:dyDescent="0.3">
      <c r="A861" t="s">
        <v>763</v>
      </c>
      <c r="B861">
        <v>3001014</v>
      </c>
      <c r="C861" t="s">
        <v>571</v>
      </c>
      <c r="D861">
        <v>1</v>
      </c>
      <c r="E861" s="10">
        <v>28.34</v>
      </c>
      <c r="F861" s="10">
        <v>28.34</v>
      </c>
      <c r="G861" s="10">
        <v>19.84</v>
      </c>
      <c r="H861">
        <v>30</v>
      </c>
      <c r="I861" s="51" t="str">
        <f>_xlfn.XLOOKUP(Q3_2025[[#This Row],[Artikelnr]],Artikel_prijzen[Artnr],Artikel_prijzen[Groep],"")</f>
        <v/>
      </c>
      <c r="J861" s="10" t="str">
        <f>_xlfn.XLOOKUP(Q3_2025[[#This Row],[Artikelnr]],Artikel_prijzen[Artnr],Artikel_prijzen[Prijs 2025],"")</f>
        <v/>
      </c>
      <c r="K861" t="str">
        <f>IF(Q3_2025[[#This Row],[Artikelprijs]]&lt;&gt;"",IF(Q3_2025[[#This Row],[Stuksprijs]]=Q3_2025[[#This Row],[Artikelprijs]],"Prijs gelijk","Prijs wijkt af"),"")</f>
        <v/>
      </c>
      <c r="L861" t="str">
        <f>IF(Q3_2025[[#This Row],[Relatiekorting percentage]]=0,
    "Nvt",
    IF(Q3_2025[[#This Row],[Brutobedrag 2]] &lt; Q3_2025[[#This Row],[Bruto - Rel.korting]],
        "Nee",
        "Ja"))</f>
        <v>Ja</v>
      </c>
      <c r="M861" s="10">
        <f>IF(Q3_2025[[#This Row],[Artikelprijs]]&lt;&gt;"",Q3_2025[[#This Row],[Artikelprijs]],Q3_2025[[#This Row],[Stuksprijs]])</f>
        <v>28.34</v>
      </c>
      <c r="N861" s="10">
        <f>Q3_2025[[#This Row],[Besteld]]*Q3_2025[[#This Row],[Prijs 2]]</f>
        <v>28.34</v>
      </c>
      <c r="O861" s="10">
        <f>IF(Q3_2025[[#This Row],[Brutobedrag 2]]&lt;Q3_2025[[#This Row],[Bruto - Rel.korting]],Q3_2025[[#This Row],[Brutobedrag 2]],Q3_2025[[#This Row],[Brutobedrag 2]]*(100-Q3_2025[[#This Row],[Relatiekorting percentage]])/100)</f>
        <v>19.838000000000001</v>
      </c>
      <c r="R861" s="3"/>
      <c r="W861"/>
      <c r="AB861"/>
    </row>
    <row r="862" spans="1:28" x14ac:dyDescent="0.3">
      <c r="A862" t="s">
        <v>763</v>
      </c>
      <c r="B862">
        <v>3002010</v>
      </c>
      <c r="C862" t="s">
        <v>184</v>
      </c>
      <c r="D862">
        <v>4</v>
      </c>
      <c r="E862" s="10">
        <v>25.52</v>
      </c>
      <c r="F862" s="10">
        <v>102.08</v>
      </c>
      <c r="G862" s="10">
        <v>102.08</v>
      </c>
      <c r="H862">
        <v>0</v>
      </c>
      <c r="I862" s="51" t="str">
        <f>_xlfn.XLOOKUP(Q3_2025[[#This Row],[Artikelnr]],Artikel_prijzen[Artnr],Artikel_prijzen[Groep],"")</f>
        <v/>
      </c>
      <c r="J862" s="10" t="str">
        <f>_xlfn.XLOOKUP(Q3_2025[[#This Row],[Artikelnr]],Artikel_prijzen[Artnr],Artikel_prijzen[Prijs 2025],"")</f>
        <v/>
      </c>
      <c r="K862" t="str">
        <f>IF(Q3_2025[[#This Row],[Artikelprijs]]&lt;&gt;"",IF(Q3_2025[[#This Row],[Stuksprijs]]=Q3_2025[[#This Row],[Artikelprijs]],"Prijs gelijk","Prijs wijkt af"),"")</f>
        <v/>
      </c>
      <c r="L862" t="str">
        <f>IF(Q3_2025[[#This Row],[Relatiekorting percentage]]=0,
    "Nvt",
    IF(Q3_2025[[#This Row],[Brutobedrag 2]] &lt; Q3_2025[[#This Row],[Bruto - Rel.korting]],
        "Nee",
        "Ja"))</f>
        <v>Nvt</v>
      </c>
      <c r="M862" s="10">
        <f>IF(Q3_2025[[#This Row],[Artikelprijs]]&lt;&gt;"",Q3_2025[[#This Row],[Artikelprijs]],Q3_2025[[#This Row],[Stuksprijs]])</f>
        <v>25.52</v>
      </c>
      <c r="N862" s="10">
        <f>Q3_2025[[#This Row],[Besteld]]*Q3_2025[[#This Row],[Prijs 2]]</f>
        <v>102.08</v>
      </c>
      <c r="O862" s="10">
        <f>IF(Q3_2025[[#This Row],[Brutobedrag 2]]&lt;Q3_2025[[#This Row],[Bruto - Rel.korting]],Q3_2025[[#This Row],[Brutobedrag 2]],Q3_2025[[#This Row],[Brutobedrag 2]]*(100-Q3_2025[[#This Row],[Relatiekorting percentage]])/100)</f>
        <v>102.08</v>
      </c>
      <c r="R862" s="3"/>
      <c r="W862"/>
      <c r="AB862"/>
    </row>
    <row r="863" spans="1:28" x14ac:dyDescent="0.3">
      <c r="A863" t="s">
        <v>763</v>
      </c>
      <c r="B863">
        <v>1001009</v>
      </c>
      <c r="C863" t="s">
        <v>175</v>
      </c>
      <c r="D863">
        <v>13</v>
      </c>
      <c r="E863" s="10">
        <v>52.99</v>
      </c>
      <c r="F863" s="10">
        <v>688.87</v>
      </c>
      <c r="G863" s="10">
        <v>482.21</v>
      </c>
      <c r="H863">
        <v>30</v>
      </c>
      <c r="I863" s="51" t="str">
        <f>_xlfn.XLOOKUP(Q3_2025[[#This Row],[Artikelnr]],Artikel_prijzen[Artnr],Artikel_prijzen[Groep],"")</f>
        <v/>
      </c>
      <c r="J863" s="10" t="str">
        <f>_xlfn.XLOOKUP(Q3_2025[[#This Row],[Artikelnr]],Artikel_prijzen[Artnr],Artikel_prijzen[Prijs 2025],"")</f>
        <v/>
      </c>
      <c r="K863" t="str">
        <f>IF(Q3_2025[[#This Row],[Artikelprijs]]&lt;&gt;"",IF(Q3_2025[[#This Row],[Stuksprijs]]=Q3_2025[[#This Row],[Artikelprijs]],"Prijs gelijk","Prijs wijkt af"),"")</f>
        <v/>
      </c>
      <c r="L863" t="str">
        <f>IF(Q3_2025[[#This Row],[Relatiekorting percentage]]=0,
    "Nvt",
    IF(Q3_2025[[#This Row],[Brutobedrag 2]] &lt; Q3_2025[[#This Row],[Bruto - Rel.korting]],
        "Nee",
        "Ja"))</f>
        <v>Ja</v>
      </c>
      <c r="M863" s="10">
        <f>IF(Q3_2025[[#This Row],[Artikelprijs]]&lt;&gt;"",Q3_2025[[#This Row],[Artikelprijs]],Q3_2025[[#This Row],[Stuksprijs]])</f>
        <v>52.99</v>
      </c>
      <c r="N863" s="10">
        <f>Q3_2025[[#This Row],[Besteld]]*Q3_2025[[#This Row],[Prijs 2]]</f>
        <v>688.87</v>
      </c>
      <c r="O863" s="10">
        <f>IF(Q3_2025[[#This Row],[Brutobedrag 2]]&lt;Q3_2025[[#This Row],[Bruto - Rel.korting]],Q3_2025[[#This Row],[Brutobedrag 2]],Q3_2025[[#This Row],[Brutobedrag 2]]*(100-Q3_2025[[#This Row],[Relatiekorting percentage]])/100)</f>
        <v>482.209</v>
      </c>
      <c r="R863" s="3"/>
      <c r="W863"/>
      <c r="AB863"/>
    </row>
    <row r="864" spans="1:28" x14ac:dyDescent="0.3">
      <c r="A864" t="s">
        <v>763</v>
      </c>
      <c r="B864">
        <v>1002028</v>
      </c>
      <c r="C864" t="s">
        <v>806</v>
      </c>
      <c r="D864">
        <v>13</v>
      </c>
      <c r="E864" s="10">
        <v>38.99</v>
      </c>
      <c r="F864" s="10">
        <v>506.87</v>
      </c>
      <c r="G864" s="10">
        <v>354.81</v>
      </c>
      <c r="H864">
        <v>30</v>
      </c>
      <c r="I864" s="51" t="str">
        <f>_xlfn.XLOOKUP(Q3_2025[[#This Row],[Artikelnr]],Artikel_prijzen[Artnr],Artikel_prijzen[Groep],"")</f>
        <v/>
      </c>
      <c r="J864" s="10" t="str">
        <f>_xlfn.XLOOKUP(Q3_2025[[#This Row],[Artikelnr]],Artikel_prijzen[Artnr],Artikel_prijzen[Prijs 2025],"")</f>
        <v/>
      </c>
      <c r="K864" t="str">
        <f>IF(Q3_2025[[#This Row],[Artikelprijs]]&lt;&gt;"",IF(Q3_2025[[#This Row],[Stuksprijs]]=Q3_2025[[#This Row],[Artikelprijs]],"Prijs gelijk","Prijs wijkt af"),"")</f>
        <v/>
      </c>
      <c r="L864" t="str">
        <f>IF(Q3_2025[[#This Row],[Relatiekorting percentage]]=0,
    "Nvt",
    IF(Q3_2025[[#This Row],[Brutobedrag 2]] &lt; Q3_2025[[#This Row],[Bruto - Rel.korting]],
        "Nee",
        "Ja"))</f>
        <v>Ja</v>
      </c>
      <c r="M864" s="10">
        <f>IF(Q3_2025[[#This Row],[Artikelprijs]]&lt;&gt;"",Q3_2025[[#This Row],[Artikelprijs]],Q3_2025[[#This Row],[Stuksprijs]])</f>
        <v>38.99</v>
      </c>
      <c r="N864" s="10">
        <f>Q3_2025[[#This Row],[Besteld]]*Q3_2025[[#This Row],[Prijs 2]]</f>
        <v>506.87</v>
      </c>
      <c r="O864" s="10">
        <f>IF(Q3_2025[[#This Row],[Brutobedrag 2]]&lt;Q3_2025[[#This Row],[Bruto - Rel.korting]],Q3_2025[[#This Row],[Brutobedrag 2]],Q3_2025[[#This Row],[Brutobedrag 2]]*(100-Q3_2025[[#This Row],[Relatiekorting percentage]])/100)</f>
        <v>354.80900000000003</v>
      </c>
      <c r="R864" s="3"/>
      <c r="W864"/>
      <c r="AB864"/>
    </row>
    <row r="865" spans="1:28" x14ac:dyDescent="0.3">
      <c r="A865" t="s">
        <v>763</v>
      </c>
      <c r="B865">
        <v>1009130</v>
      </c>
      <c r="C865" t="s">
        <v>250</v>
      </c>
      <c r="D865">
        <v>1</v>
      </c>
      <c r="E865" s="10">
        <v>24.73</v>
      </c>
      <c r="F865" s="10">
        <v>24.73</v>
      </c>
      <c r="G865" s="10">
        <v>17.309999999999999</v>
      </c>
      <c r="H865">
        <v>30</v>
      </c>
      <c r="I865" s="51" t="str">
        <f>_xlfn.XLOOKUP(Q3_2025[[#This Row],[Artikelnr]],Artikel_prijzen[Artnr],Artikel_prijzen[Groep],"")</f>
        <v/>
      </c>
      <c r="J865" s="10" t="str">
        <f>_xlfn.XLOOKUP(Q3_2025[[#This Row],[Artikelnr]],Artikel_prijzen[Artnr],Artikel_prijzen[Prijs 2025],"")</f>
        <v/>
      </c>
      <c r="K865" t="str">
        <f>IF(Q3_2025[[#This Row],[Artikelprijs]]&lt;&gt;"",IF(Q3_2025[[#This Row],[Stuksprijs]]=Q3_2025[[#This Row],[Artikelprijs]],"Prijs gelijk","Prijs wijkt af"),"")</f>
        <v/>
      </c>
      <c r="L865" t="str">
        <f>IF(Q3_2025[[#This Row],[Relatiekorting percentage]]=0,
    "Nvt",
    IF(Q3_2025[[#This Row],[Brutobedrag 2]] &lt; Q3_2025[[#This Row],[Bruto - Rel.korting]],
        "Nee",
        "Ja"))</f>
        <v>Ja</v>
      </c>
      <c r="M865" s="10">
        <f>IF(Q3_2025[[#This Row],[Artikelprijs]]&lt;&gt;"",Q3_2025[[#This Row],[Artikelprijs]],Q3_2025[[#This Row],[Stuksprijs]])</f>
        <v>24.73</v>
      </c>
      <c r="N865" s="10">
        <f>Q3_2025[[#This Row],[Besteld]]*Q3_2025[[#This Row],[Prijs 2]]</f>
        <v>24.73</v>
      </c>
      <c r="O865" s="10">
        <f>IF(Q3_2025[[#This Row],[Brutobedrag 2]]&lt;Q3_2025[[#This Row],[Bruto - Rel.korting]],Q3_2025[[#This Row],[Brutobedrag 2]],Q3_2025[[#This Row],[Brutobedrag 2]]*(100-Q3_2025[[#This Row],[Relatiekorting percentage]])/100)</f>
        <v>17.311</v>
      </c>
      <c r="R865" s="3"/>
      <c r="W865"/>
      <c r="AB865"/>
    </row>
    <row r="866" spans="1:28" x14ac:dyDescent="0.3">
      <c r="A866" t="s">
        <v>763</v>
      </c>
      <c r="B866">
        <v>1008027</v>
      </c>
      <c r="C866" t="s">
        <v>807</v>
      </c>
      <c r="D866">
        <v>3</v>
      </c>
      <c r="E866" s="10">
        <v>23.39</v>
      </c>
      <c r="F866" s="10">
        <v>70.17</v>
      </c>
      <c r="G866" s="10">
        <v>70.17</v>
      </c>
      <c r="H866">
        <v>0</v>
      </c>
      <c r="I866" s="51" t="str">
        <f>_xlfn.XLOOKUP(Q3_2025[[#This Row],[Artikelnr]],Artikel_prijzen[Artnr],Artikel_prijzen[Groep],"")</f>
        <v/>
      </c>
      <c r="J866" s="10" t="str">
        <f>_xlfn.XLOOKUP(Q3_2025[[#This Row],[Artikelnr]],Artikel_prijzen[Artnr],Artikel_prijzen[Prijs 2025],"")</f>
        <v/>
      </c>
      <c r="K866" t="str">
        <f>IF(Q3_2025[[#This Row],[Artikelprijs]]&lt;&gt;"",IF(Q3_2025[[#This Row],[Stuksprijs]]=Q3_2025[[#This Row],[Artikelprijs]],"Prijs gelijk","Prijs wijkt af"),"")</f>
        <v/>
      </c>
      <c r="L866" t="str">
        <f>IF(Q3_2025[[#This Row],[Relatiekorting percentage]]=0,
    "Nvt",
    IF(Q3_2025[[#This Row],[Brutobedrag 2]] &lt; Q3_2025[[#This Row],[Bruto - Rel.korting]],
        "Nee",
        "Ja"))</f>
        <v>Nvt</v>
      </c>
      <c r="M866" s="10">
        <f>IF(Q3_2025[[#This Row],[Artikelprijs]]&lt;&gt;"",Q3_2025[[#This Row],[Artikelprijs]],Q3_2025[[#This Row],[Stuksprijs]])</f>
        <v>23.39</v>
      </c>
      <c r="N866" s="10">
        <f>Q3_2025[[#This Row],[Besteld]]*Q3_2025[[#This Row],[Prijs 2]]</f>
        <v>70.17</v>
      </c>
      <c r="O866" s="10">
        <f>IF(Q3_2025[[#This Row],[Brutobedrag 2]]&lt;Q3_2025[[#This Row],[Bruto - Rel.korting]],Q3_2025[[#This Row],[Brutobedrag 2]],Q3_2025[[#This Row],[Brutobedrag 2]]*(100-Q3_2025[[#This Row],[Relatiekorting percentage]])/100)</f>
        <v>70.17</v>
      </c>
      <c r="R866" s="3"/>
      <c r="W866"/>
      <c r="AB866"/>
    </row>
    <row r="867" spans="1:28" x14ac:dyDescent="0.3">
      <c r="A867" t="s">
        <v>763</v>
      </c>
      <c r="B867">
        <v>3002036</v>
      </c>
      <c r="C867" t="s">
        <v>432</v>
      </c>
      <c r="D867">
        <v>1</v>
      </c>
      <c r="E867" s="10">
        <v>98.12</v>
      </c>
      <c r="F867" s="10">
        <v>98.12</v>
      </c>
      <c r="G867" s="10">
        <v>68.680000000000007</v>
      </c>
      <c r="H867">
        <v>30</v>
      </c>
      <c r="I867" s="51" t="str">
        <f>_xlfn.XLOOKUP(Q3_2025[[#This Row],[Artikelnr]],Artikel_prijzen[Artnr],Artikel_prijzen[Groep],"")</f>
        <v/>
      </c>
      <c r="J867" s="10" t="str">
        <f>_xlfn.XLOOKUP(Q3_2025[[#This Row],[Artikelnr]],Artikel_prijzen[Artnr],Artikel_prijzen[Prijs 2025],"")</f>
        <v/>
      </c>
      <c r="K867" t="str">
        <f>IF(Q3_2025[[#This Row],[Artikelprijs]]&lt;&gt;"",IF(Q3_2025[[#This Row],[Stuksprijs]]=Q3_2025[[#This Row],[Artikelprijs]],"Prijs gelijk","Prijs wijkt af"),"")</f>
        <v/>
      </c>
      <c r="L867" t="str">
        <f>IF(Q3_2025[[#This Row],[Relatiekorting percentage]]=0,
    "Nvt",
    IF(Q3_2025[[#This Row],[Brutobedrag 2]] &lt; Q3_2025[[#This Row],[Bruto - Rel.korting]],
        "Nee",
        "Ja"))</f>
        <v>Ja</v>
      </c>
      <c r="M867" s="10">
        <f>IF(Q3_2025[[#This Row],[Artikelprijs]]&lt;&gt;"",Q3_2025[[#This Row],[Artikelprijs]],Q3_2025[[#This Row],[Stuksprijs]])</f>
        <v>98.12</v>
      </c>
      <c r="N867" s="10">
        <f>Q3_2025[[#This Row],[Besteld]]*Q3_2025[[#This Row],[Prijs 2]]</f>
        <v>98.12</v>
      </c>
      <c r="O867" s="10">
        <f>IF(Q3_2025[[#This Row],[Brutobedrag 2]]&lt;Q3_2025[[#This Row],[Bruto - Rel.korting]],Q3_2025[[#This Row],[Brutobedrag 2]],Q3_2025[[#This Row],[Brutobedrag 2]]*(100-Q3_2025[[#This Row],[Relatiekorting percentage]])/100)</f>
        <v>68.684000000000012</v>
      </c>
      <c r="R867" s="3"/>
      <c r="W867"/>
      <c r="AB867"/>
    </row>
    <row r="868" spans="1:28" x14ac:dyDescent="0.3">
      <c r="A868" t="s">
        <v>763</v>
      </c>
      <c r="B868">
        <v>3002030</v>
      </c>
      <c r="C868" t="s">
        <v>99</v>
      </c>
      <c r="D868">
        <v>1</v>
      </c>
      <c r="E868" s="10">
        <v>82.4</v>
      </c>
      <c r="F868" s="10">
        <v>82.4</v>
      </c>
      <c r="G868" s="10">
        <v>57.68</v>
      </c>
      <c r="H868">
        <v>30</v>
      </c>
      <c r="I868" s="51" t="str">
        <f>_xlfn.XLOOKUP(Q3_2025[[#This Row],[Artikelnr]],Artikel_prijzen[Artnr],Artikel_prijzen[Groep],"")</f>
        <v/>
      </c>
      <c r="J868" s="10" t="str">
        <f>_xlfn.XLOOKUP(Q3_2025[[#This Row],[Artikelnr]],Artikel_prijzen[Artnr],Artikel_prijzen[Prijs 2025],"")</f>
        <v/>
      </c>
      <c r="K868" t="str">
        <f>IF(Q3_2025[[#This Row],[Artikelprijs]]&lt;&gt;"",IF(Q3_2025[[#This Row],[Stuksprijs]]=Q3_2025[[#This Row],[Artikelprijs]],"Prijs gelijk","Prijs wijkt af"),"")</f>
        <v/>
      </c>
      <c r="L868" t="str">
        <f>IF(Q3_2025[[#This Row],[Relatiekorting percentage]]=0,
    "Nvt",
    IF(Q3_2025[[#This Row],[Brutobedrag 2]] &lt; Q3_2025[[#This Row],[Bruto - Rel.korting]],
        "Nee",
        "Ja"))</f>
        <v>Ja</v>
      </c>
      <c r="M868" s="10">
        <f>IF(Q3_2025[[#This Row],[Artikelprijs]]&lt;&gt;"",Q3_2025[[#This Row],[Artikelprijs]],Q3_2025[[#This Row],[Stuksprijs]])</f>
        <v>82.4</v>
      </c>
      <c r="N868" s="10">
        <f>Q3_2025[[#This Row],[Besteld]]*Q3_2025[[#This Row],[Prijs 2]]</f>
        <v>82.4</v>
      </c>
      <c r="O868" s="10">
        <f>IF(Q3_2025[[#This Row],[Brutobedrag 2]]&lt;Q3_2025[[#This Row],[Bruto - Rel.korting]],Q3_2025[[#This Row],[Brutobedrag 2]],Q3_2025[[#This Row],[Brutobedrag 2]]*(100-Q3_2025[[#This Row],[Relatiekorting percentage]])/100)</f>
        <v>57.68</v>
      </c>
      <c r="R868" s="3"/>
      <c r="W868"/>
      <c r="AB868"/>
    </row>
    <row r="869" spans="1:28" x14ac:dyDescent="0.3">
      <c r="A869" t="s">
        <v>763</v>
      </c>
      <c r="B869">
        <v>3001004</v>
      </c>
      <c r="C869" t="s">
        <v>765</v>
      </c>
      <c r="D869">
        <v>2</v>
      </c>
      <c r="E869" s="10">
        <v>47.99</v>
      </c>
      <c r="F869" s="10">
        <v>95.98</v>
      </c>
      <c r="G869" s="10">
        <v>67.19</v>
      </c>
      <c r="H869">
        <v>30</v>
      </c>
      <c r="I869" s="51" t="str">
        <f>_xlfn.XLOOKUP(Q3_2025[[#This Row],[Artikelnr]],Artikel_prijzen[Artnr],Artikel_prijzen[Groep],"")</f>
        <v/>
      </c>
      <c r="J869" s="10" t="str">
        <f>_xlfn.XLOOKUP(Q3_2025[[#This Row],[Artikelnr]],Artikel_prijzen[Artnr],Artikel_prijzen[Prijs 2025],"")</f>
        <v/>
      </c>
      <c r="K869" t="str">
        <f>IF(Q3_2025[[#This Row],[Artikelprijs]]&lt;&gt;"",IF(Q3_2025[[#This Row],[Stuksprijs]]=Q3_2025[[#This Row],[Artikelprijs]],"Prijs gelijk","Prijs wijkt af"),"")</f>
        <v/>
      </c>
      <c r="L869" t="str">
        <f>IF(Q3_2025[[#This Row],[Relatiekorting percentage]]=0,
    "Nvt",
    IF(Q3_2025[[#This Row],[Brutobedrag 2]] &lt; Q3_2025[[#This Row],[Bruto - Rel.korting]],
        "Nee",
        "Ja"))</f>
        <v>Ja</v>
      </c>
      <c r="M869" s="10">
        <f>IF(Q3_2025[[#This Row],[Artikelprijs]]&lt;&gt;"",Q3_2025[[#This Row],[Artikelprijs]],Q3_2025[[#This Row],[Stuksprijs]])</f>
        <v>47.99</v>
      </c>
      <c r="N869" s="10">
        <f>Q3_2025[[#This Row],[Besteld]]*Q3_2025[[#This Row],[Prijs 2]]</f>
        <v>95.98</v>
      </c>
      <c r="O869" s="10">
        <f>IF(Q3_2025[[#This Row],[Brutobedrag 2]]&lt;Q3_2025[[#This Row],[Bruto - Rel.korting]],Q3_2025[[#This Row],[Brutobedrag 2]],Q3_2025[[#This Row],[Brutobedrag 2]]*(100-Q3_2025[[#This Row],[Relatiekorting percentage]])/100)</f>
        <v>67.186000000000007</v>
      </c>
      <c r="R869" s="3"/>
      <c r="W869"/>
      <c r="AB869"/>
    </row>
    <row r="870" spans="1:28" x14ac:dyDescent="0.3">
      <c r="A870" t="s">
        <v>763</v>
      </c>
      <c r="B870">
        <v>3001044</v>
      </c>
      <c r="C870" t="s">
        <v>47</v>
      </c>
      <c r="D870">
        <v>8</v>
      </c>
      <c r="E870" s="10">
        <v>26.83</v>
      </c>
      <c r="F870" s="10">
        <v>214.64</v>
      </c>
      <c r="G870" s="10">
        <v>150.25</v>
      </c>
      <c r="H870">
        <v>30</v>
      </c>
      <c r="I870" s="51" t="str">
        <f>_xlfn.XLOOKUP(Q3_2025[[#This Row],[Artikelnr]],Artikel_prijzen[Artnr],Artikel_prijzen[Groep],"")</f>
        <v/>
      </c>
      <c r="J870" s="10" t="str">
        <f>_xlfn.XLOOKUP(Q3_2025[[#This Row],[Artikelnr]],Artikel_prijzen[Artnr],Artikel_prijzen[Prijs 2025],"")</f>
        <v/>
      </c>
      <c r="K870" t="str">
        <f>IF(Q3_2025[[#This Row],[Artikelprijs]]&lt;&gt;"",IF(Q3_2025[[#This Row],[Stuksprijs]]=Q3_2025[[#This Row],[Artikelprijs]],"Prijs gelijk","Prijs wijkt af"),"")</f>
        <v/>
      </c>
      <c r="L870" t="str">
        <f>IF(Q3_2025[[#This Row],[Relatiekorting percentage]]=0,
    "Nvt",
    IF(Q3_2025[[#This Row],[Brutobedrag 2]] &lt; Q3_2025[[#This Row],[Bruto - Rel.korting]],
        "Nee",
        "Ja"))</f>
        <v>Ja</v>
      </c>
      <c r="M870" s="10">
        <f>IF(Q3_2025[[#This Row],[Artikelprijs]]&lt;&gt;"",Q3_2025[[#This Row],[Artikelprijs]],Q3_2025[[#This Row],[Stuksprijs]])</f>
        <v>26.83</v>
      </c>
      <c r="N870" s="10">
        <f>Q3_2025[[#This Row],[Besteld]]*Q3_2025[[#This Row],[Prijs 2]]</f>
        <v>214.64</v>
      </c>
      <c r="O870" s="10">
        <f>IF(Q3_2025[[#This Row],[Brutobedrag 2]]&lt;Q3_2025[[#This Row],[Bruto - Rel.korting]],Q3_2025[[#This Row],[Brutobedrag 2]],Q3_2025[[#This Row],[Brutobedrag 2]]*(100-Q3_2025[[#This Row],[Relatiekorting percentage]])/100)</f>
        <v>150.24799999999999</v>
      </c>
      <c r="R870" s="3"/>
      <c r="W870"/>
      <c r="AB870"/>
    </row>
    <row r="871" spans="1:28" x14ac:dyDescent="0.3">
      <c r="A871" t="s">
        <v>763</v>
      </c>
      <c r="B871">
        <v>3001013</v>
      </c>
      <c r="C871" t="s">
        <v>325</v>
      </c>
      <c r="D871">
        <v>2</v>
      </c>
      <c r="E871" s="10">
        <v>17.89</v>
      </c>
      <c r="F871" s="10">
        <v>35.78</v>
      </c>
      <c r="G871" s="10">
        <v>25.05</v>
      </c>
      <c r="H871">
        <v>30</v>
      </c>
      <c r="I871" s="51" t="str">
        <f>_xlfn.XLOOKUP(Q3_2025[[#This Row],[Artikelnr]],Artikel_prijzen[Artnr],Artikel_prijzen[Groep],"")</f>
        <v/>
      </c>
      <c r="J871" s="10" t="str">
        <f>_xlfn.XLOOKUP(Q3_2025[[#This Row],[Artikelnr]],Artikel_prijzen[Artnr],Artikel_prijzen[Prijs 2025],"")</f>
        <v/>
      </c>
      <c r="K871" t="str">
        <f>IF(Q3_2025[[#This Row],[Artikelprijs]]&lt;&gt;"",IF(Q3_2025[[#This Row],[Stuksprijs]]=Q3_2025[[#This Row],[Artikelprijs]],"Prijs gelijk","Prijs wijkt af"),"")</f>
        <v/>
      </c>
      <c r="L871" t="str">
        <f>IF(Q3_2025[[#This Row],[Relatiekorting percentage]]=0,
    "Nvt",
    IF(Q3_2025[[#This Row],[Brutobedrag 2]] &lt; Q3_2025[[#This Row],[Bruto - Rel.korting]],
        "Nee",
        "Ja"))</f>
        <v>Ja</v>
      </c>
      <c r="M871" s="10">
        <f>IF(Q3_2025[[#This Row],[Artikelprijs]]&lt;&gt;"",Q3_2025[[#This Row],[Artikelprijs]],Q3_2025[[#This Row],[Stuksprijs]])</f>
        <v>17.89</v>
      </c>
      <c r="N871" s="10">
        <f>Q3_2025[[#This Row],[Besteld]]*Q3_2025[[#This Row],[Prijs 2]]</f>
        <v>35.78</v>
      </c>
      <c r="O871" s="10">
        <f>IF(Q3_2025[[#This Row],[Brutobedrag 2]]&lt;Q3_2025[[#This Row],[Bruto - Rel.korting]],Q3_2025[[#This Row],[Brutobedrag 2]],Q3_2025[[#This Row],[Brutobedrag 2]]*(100-Q3_2025[[#This Row],[Relatiekorting percentage]])/100)</f>
        <v>25.045999999999999</v>
      </c>
      <c r="R871" s="3"/>
      <c r="W871"/>
      <c r="AB871"/>
    </row>
    <row r="872" spans="1:28" x14ac:dyDescent="0.3">
      <c r="A872" t="s">
        <v>763</v>
      </c>
      <c r="B872">
        <v>1009003</v>
      </c>
      <c r="C872" t="s">
        <v>808</v>
      </c>
      <c r="D872">
        <v>1</v>
      </c>
      <c r="E872" s="10">
        <v>24.73</v>
      </c>
      <c r="F872" s="10">
        <v>24.73</v>
      </c>
      <c r="G872" s="10">
        <v>17.309999999999999</v>
      </c>
      <c r="H872">
        <v>30</v>
      </c>
      <c r="I872" s="51" t="str">
        <f>_xlfn.XLOOKUP(Q3_2025[[#This Row],[Artikelnr]],Artikel_prijzen[Artnr],Artikel_prijzen[Groep],"")</f>
        <v/>
      </c>
      <c r="J872" s="10" t="str">
        <f>_xlfn.XLOOKUP(Q3_2025[[#This Row],[Artikelnr]],Artikel_prijzen[Artnr],Artikel_prijzen[Prijs 2025],"")</f>
        <v/>
      </c>
      <c r="K872" t="str">
        <f>IF(Q3_2025[[#This Row],[Artikelprijs]]&lt;&gt;"",IF(Q3_2025[[#This Row],[Stuksprijs]]=Q3_2025[[#This Row],[Artikelprijs]],"Prijs gelijk","Prijs wijkt af"),"")</f>
        <v/>
      </c>
      <c r="L872" t="str">
        <f>IF(Q3_2025[[#This Row],[Relatiekorting percentage]]=0,
    "Nvt",
    IF(Q3_2025[[#This Row],[Brutobedrag 2]] &lt; Q3_2025[[#This Row],[Bruto - Rel.korting]],
        "Nee",
        "Ja"))</f>
        <v>Ja</v>
      </c>
      <c r="M872" s="10">
        <f>IF(Q3_2025[[#This Row],[Artikelprijs]]&lt;&gt;"",Q3_2025[[#This Row],[Artikelprijs]],Q3_2025[[#This Row],[Stuksprijs]])</f>
        <v>24.73</v>
      </c>
      <c r="N872" s="10">
        <f>Q3_2025[[#This Row],[Besteld]]*Q3_2025[[#This Row],[Prijs 2]]</f>
        <v>24.73</v>
      </c>
      <c r="O872" s="10">
        <f>IF(Q3_2025[[#This Row],[Brutobedrag 2]]&lt;Q3_2025[[#This Row],[Bruto - Rel.korting]],Q3_2025[[#This Row],[Brutobedrag 2]],Q3_2025[[#This Row],[Brutobedrag 2]]*(100-Q3_2025[[#This Row],[Relatiekorting percentage]])/100)</f>
        <v>17.311</v>
      </c>
      <c r="R872" s="3"/>
      <c r="W872"/>
      <c r="AB872"/>
    </row>
    <row r="873" spans="1:28" x14ac:dyDescent="0.3">
      <c r="A873" t="s">
        <v>763</v>
      </c>
      <c r="B873">
        <v>1002019</v>
      </c>
      <c r="C873" t="s">
        <v>199</v>
      </c>
      <c r="D873">
        <v>6</v>
      </c>
      <c r="E873" s="10">
        <v>38.99</v>
      </c>
      <c r="F873" s="10">
        <v>233.94</v>
      </c>
      <c r="G873" s="10">
        <v>163.76</v>
      </c>
      <c r="H873">
        <v>30</v>
      </c>
      <c r="I873" s="51" t="str">
        <f>_xlfn.XLOOKUP(Q3_2025[[#This Row],[Artikelnr]],Artikel_prijzen[Artnr],Artikel_prijzen[Groep],"")</f>
        <v/>
      </c>
      <c r="J873" s="10" t="str">
        <f>_xlfn.XLOOKUP(Q3_2025[[#This Row],[Artikelnr]],Artikel_prijzen[Artnr],Artikel_prijzen[Prijs 2025],"")</f>
        <v/>
      </c>
      <c r="K873" t="str">
        <f>IF(Q3_2025[[#This Row],[Artikelprijs]]&lt;&gt;"",IF(Q3_2025[[#This Row],[Stuksprijs]]=Q3_2025[[#This Row],[Artikelprijs]],"Prijs gelijk","Prijs wijkt af"),"")</f>
        <v/>
      </c>
      <c r="L873" t="str">
        <f>IF(Q3_2025[[#This Row],[Relatiekorting percentage]]=0,
    "Nvt",
    IF(Q3_2025[[#This Row],[Brutobedrag 2]] &lt; Q3_2025[[#This Row],[Bruto - Rel.korting]],
        "Nee",
        "Ja"))</f>
        <v>Ja</v>
      </c>
      <c r="M873" s="10">
        <f>IF(Q3_2025[[#This Row],[Artikelprijs]]&lt;&gt;"",Q3_2025[[#This Row],[Artikelprijs]],Q3_2025[[#This Row],[Stuksprijs]])</f>
        <v>38.99</v>
      </c>
      <c r="N873" s="10">
        <f>Q3_2025[[#This Row],[Besteld]]*Q3_2025[[#This Row],[Prijs 2]]</f>
        <v>233.94</v>
      </c>
      <c r="O873" s="10">
        <f>IF(Q3_2025[[#This Row],[Brutobedrag 2]]&lt;Q3_2025[[#This Row],[Bruto - Rel.korting]],Q3_2025[[#This Row],[Brutobedrag 2]],Q3_2025[[#This Row],[Brutobedrag 2]]*(100-Q3_2025[[#This Row],[Relatiekorting percentage]])/100)</f>
        <v>163.75799999999998</v>
      </c>
      <c r="R873" s="3"/>
      <c r="W873"/>
      <c r="AB873"/>
    </row>
    <row r="874" spans="1:28" x14ac:dyDescent="0.3">
      <c r="A874" t="s">
        <v>763</v>
      </c>
      <c r="B874">
        <v>1003029</v>
      </c>
      <c r="C874" t="s">
        <v>809</v>
      </c>
      <c r="D874">
        <v>2</v>
      </c>
      <c r="E874" s="10">
        <v>29</v>
      </c>
      <c r="F874" s="10">
        <v>58</v>
      </c>
      <c r="G874" s="10">
        <v>40.6</v>
      </c>
      <c r="H874">
        <v>30</v>
      </c>
      <c r="I874" s="51" t="str">
        <f>_xlfn.XLOOKUP(Q3_2025[[#This Row],[Artikelnr]],Artikel_prijzen[Artnr],Artikel_prijzen[Groep],"")</f>
        <v/>
      </c>
      <c r="J874" s="10" t="str">
        <f>_xlfn.XLOOKUP(Q3_2025[[#This Row],[Artikelnr]],Artikel_prijzen[Artnr],Artikel_prijzen[Prijs 2025],"")</f>
        <v/>
      </c>
      <c r="K874" t="str">
        <f>IF(Q3_2025[[#This Row],[Artikelprijs]]&lt;&gt;"",IF(Q3_2025[[#This Row],[Stuksprijs]]=Q3_2025[[#This Row],[Artikelprijs]],"Prijs gelijk","Prijs wijkt af"),"")</f>
        <v/>
      </c>
      <c r="L874" t="str">
        <f>IF(Q3_2025[[#This Row],[Relatiekorting percentage]]=0,
    "Nvt",
    IF(Q3_2025[[#This Row],[Brutobedrag 2]] &lt; Q3_2025[[#This Row],[Bruto - Rel.korting]],
        "Nee",
        "Ja"))</f>
        <v>Ja</v>
      </c>
      <c r="M874" s="10">
        <f>IF(Q3_2025[[#This Row],[Artikelprijs]]&lt;&gt;"",Q3_2025[[#This Row],[Artikelprijs]],Q3_2025[[#This Row],[Stuksprijs]])</f>
        <v>29</v>
      </c>
      <c r="N874" s="10">
        <f>Q3_2025[[#This Row],[Besteld]]*Q3_2025[[#This Row],[Prijs 2]]</f>
        <v>58</v>
      </c>
      <c r="O874" s="10">
        <f>IF(Q3_2025[[#This Row],[Brutobedrag 2]]&lt;Q3_2025[[#This Row],[Bruto - Rel.korting]],Q3_2025[[#This Row],[Brutobedrag 2]],Q3_2025[[#This Row],[Brutobedrag 2]]*(100-Q3_2025[[#This Row],[Relatiekorting percentage]])/100)</f>
        <v>40.6</v>
      </c>
      <c r="R874" s="3"/>
      <c r="W874"/>
      <c r="AB874"/>
    </row>
    <row r="875" spans="1:28" x14ac:dyDescent="0.3">
      <c r="A875" t="s">
        <v>763</v>
      </c>
      <c r="B875">
        <v>2001078</v>
      </c>
      <c r="C875" t="s">
        <v>810</v>
      </c>
      <c r="D875">
        <v>1</v>
      </c>
      <c r="E875" s="10">
        <v>367.71</v>
      </c>
      <c r="F875" s="10">
        <v>367.71</v>
      </c>
      <c r="G875" s="10">
        <v>257.39999999999998</v>
      </c>
      <c r="H875">
        <v>30</v>
      </c>
      <c r="I875" s="51" t="str">
        <f>_xlfn.XLOOKUP(Q3_2025[[#This Row],[Artikelnr]],Artikel_prijzen[Artnr],Artikel_prijzen[Groep],"")</f>
        <v/>
      </c>
      <c r="J875" s="10" t="str">
        <f>_xlfn.XLOOKUP(Q3_2025[[#This Row],[Artikelnr]],Artikel_prijzen[Artnr],Artikel_prijzen[Prijs 2025],"")</f>
        <v/>
      </c>
      <c r="K875" t="str">
        <f>IF(Q3_2025[[#This Row],[Artikelprijs]]&lt;&gt;"",IF(Q3_2025[[#This Row],[Stuksprijs]]=Q3_2025[[#This Row],[Artikelprijs]],"Prijs gelijk","Prijs wijkt af"),"")</f>
        <v/>
      </c>
      <c r="L875" t="str">
        <f>IF(Q3_2025[[#This Row],[Relatiekorting percentage]]=0,
    "Nvt",
    IF(Q3_2025[[#This Row],[Brutobedrag 2]] &lt; Q3_2025[[#This Row],[Bruto - Rel.korting]],
        "Nee",
        "Ja"))</f>
        <v>Ja</v>
      </c>
      <c r="M875" s="10">
        <f>IF(Q3_2025[[#This Row],[Artikelprijs]]&lt;&gt;"",Q3_2025[[#This Row],[Artikelprijs]],Q3_2025[[#This Row],[Stuksprijs]])</f>
        <v>367.71</v>
      </c>
      <c r="N875" s="10">
        <f>Q3_2025[[#This Row],[Besteld]]*Q3_2025[[#This Row],[Prijs 2]]</f>
        <v>367.71</v>
      </c>
      <c r="O875" s="10">
        <f>IF(Q3_2025[[#This Row],[Brutobedrag 2]]&lt;Q3_2025[[#This Row],[Bruto - Rel.korting]],Q3_2025[[#This Row],[Brutobedrag 2]],Q3_2025[[#This Row],[Brutobedrag 2]]*(100-Q3_2025[[#This Row],[Relatiekorting percentage]])/100)</f>
        <v>257.39699999999999</v>
      </c>
      <c r="R875" s="3"/>
      <c r="W875"/>
      <c r="AB875"/>
    </row>
    <row r="876" spans="1:28" x14ac:dyDescent="0.3">
      <c r="A876" t="s">
        <v>763</v>
      </c>
      <c r="B876">
        <v>2004041</v>
      </c>
      <c r="C876" t="s">
        <v>216</v>
      </c>
      <c r="D876">
        <v>2</v>
      </c>
      <c r="E876" s="10">
        <v>23</v>
      </c>
      <c r="F876" s="10">
        <v>46</v>
      </c>
      <c r="G876" s="10">
        <v>32.200000000000003</v>
      </c>
      <c r="H876">
        <v>30</v>
      </c>
      <c r="I876" s="51" t="str">
        <f>_xlfn.XLOOKUP(Q3_2025[[#This Row],[Artikelnr]],Artikel_prijzen[Artnr],Artikel_prijzen[Groep],"")</f>
        <v/>
      </c>
      <c r="J876" s="10" t="str">
        <f>_xlfn.XLOOKUP(Q3_2025[[#This Row],[Artikelnr]],Artikel_prijzen[Artnr],Artikel_prijzen[Prijs 2025],"")</f>
        <v/>
      </c>
      <c r="K876" t="str">
        <f>IF(Q3_2025[[#This Row],[Artikelprijs]]&lt;&gt;"",IF(Q3_2025[[#This Row],[Stuksprijs]]=Q3_2025[[#This Row],[Artikelprijs]],"Prijs gelijk","Prijs wijkt af"),"")</f>
        <v/>
      </c>
      <c r="L876" t="str">
        <f>IF(Q3_2025[[#This Row],[Relatiekorting percentage]]=0,
    "Nvt",
    IF(Q3_2025[[#This Row],[Brutobedrag 2]] &lt; Q3_2025[[#This Row],[Bruto - Rel.korting]],
        "Nee",
        "Ja"))</f>
        <v>Ja</v>
      </c>
      <c r="M876" s="10">
        <f>IF(Q3_2025[[#This Row],[Artikelprijs]]&lt;&gt;"",Q3_2025[[#This Row],[Artikelprijs]],Q3_2025[[#This Row],[Stuksprijs]])</f>
        <v>23</v>
      </c>
      <c r="N876" s="10">
        <f>Q3_2025[[#This Row],[Besteld]]*Q3_2025[[#This Row],[Prijs 2]]</f>
        <v>46</v>
      </c>
      <c r="O876" s="10">
        <f>IF(Q3_2025[[#This Row],[Brutobedrag 2]]&lt;Q3_2025[[#This Row],[Bruto - Rel.korting]],Q3_2025[[#This Row],[Brutobedrag 2]],Q3_2025[[#This Row],[Brutobedrag 2]]*(100-Q3_2025[[#This Row],[Relatiekorting percentage]])/100)</f>
        <v>32.200000000000003</v>
      </c>
      <c r="R876" s="3"/>
      <c r="W876"/>
      <c r="AB876"/>
    </row>
    <row r="877" spans="1:28" x14ac:dyDescent="0.3">
      <c r="A877" t="s">
        <v>763</v>
      </c>
      <c r="B877">
        <v>2004021</v>
      </c>
      <c r="C877" t="s">
        <v>44</v>
      </c>
      <c r="D877">
        <v>4</v>
      </c>
      <c r="E877" s="10">
        <v>16.22</v>
      </c>
      <c r="F877" s="10">
        <v>64.88</v>
      </c>
      <c r="G877" s="10">
        <v>45.42</v>
      </c>
      <c r="H877">
        <v>30</v>
      </c>
      <c r="I877" s="51" t="str">
        <f>_xlfn.XLOOKUP(Q3_2025[[#This Row],[Artikelnr]],Artikel_prijzen[Artnr],Artikel_prijzen[Groep],"")</f>
        <v/>
      </c>
      <c r="J877" s="10" t="str">
        <f>_xlfn.XLOOKUP(Q3_2025[[#This Row],[Artikelnr]],Artikel_prijzen[Artnr],Artikel_prijzen[Prijs 2025],"")</f>
        <v/>
      </c>
      <c r="K877" t="str">
        <f>IF(Q3_2025[[#This Row],[Artikelprijs]]&lt;&gt;"",IF(Q3_2025[[#This Row],[Stuksprijs]]=Q3_2025[[#This Row],[Artikelprijs]],"Prijs gelijk","Prijs wijkt af"),"")</f>
        <v/>
      </c>
      <c r="L877" t="str">
        <f>IF(Q3_2025[[#This Row],[Relatiekorting percentage]]=0,
    "Nvt",
    IF(Q3_2025[[#This Row],[Brutobedrag 2]] &lt; Q3_2025[[#This Row],[Bruto - Rel.korting]],
        "Nee",
        "Ja"))</f>
        <v>Ja</v>
      </c>
      <c r="M877" s="10">
        <f>IF(Q3_2025[[#This Row],[Artikelprijs]]&lt;&gt;"",Q3_2025[[#This Row],[Artikelprijs]],Q3_2025[[#This Row],[Stuksprijs]])</f>
        <v>16.22</v>
      </c>
      <c r="N877" s="10">
        <f>Q3_2025[[#This Row],[Besteld]]*Q3_2025[[#This Row],[Prijs 2]]</f>
        <v>64.88</v>
      </c>
      <c r="O877" s="10">
        <f>IF(Q3_2025[[#This Row],[Brutobedrag 2]]&lt;Q3_2025[[#This Row],[Bruto - Rel.korting]],Q3_2025[[#This Row],[Brutobedrag 2]],Q3_2025[[#This Row],[Brutobedrag 2]]*(100-Q3_2025[[#This Row],[Relatiekorting percentage]])/100)</f>
        <v>45.415999999999997</v>
      </c>
      <c r="R877" s="3"/>
      <c r="W877"/>
      <c r="AB877"/>
    </row>
    <row r="878" spans="1:28" x14ac:dyDescent="0.3">
      <c r="A878" t="s">
        <v>763</v>
      </c>
      <c r="B878">
        <v>1002019</v>
      </c>
      <c r="C878" t="s">
        <v>199</v>
      </c>
      <c r="D878">
        <v>4</v>
      </c>
      <c r="E878" s="10">
        <v>38.99</v>
      </c>
      <c r="F878" s="10">
        <v>155.96</v>
      </c>
      <c r="G878" s="10">
        <v>109.17</v>
      </c>
      <c r="H878">
        <v>30</v>
      </c>
      <c r="I878" s="51" t="str">
        <f>_xlfn.XLOOKUP(Q3_2025[[#This Row],[Artikelnr]],Artikel_prijzen[Artnr],Artikel_prijzen[Groep],"")</f>
        <v/>
      </c>
      <c r="J878" s="10" t="str">
        <f>_xlfn.XLOOKUP(Q3_2025[[#This Row],[Artikelnr]],Artikel_prijzen[Artnr],Artikel_prijzen[Prijs 2025],"")</f>
        <v/>
      </c>
      <c r="K878" t="str">
        <f>IF(Q3_2025[[#This Row],[Artikelprijs]]&lt;&gt;"",IF(Q3_2025[[#This Row],[Stuksprijs]]=Q3_2025[[#This Row],[Artikelprijs]],"Prijs gelijk","Prijs wijkt af"),"")</f>
        <v/>
      </c>
      <c r="L878" t="str">
        <f>IF(Q3_2025[[#This Row],[Relatiekorting percentage]]=0,
    "Nvt",
    IF(Q3_2025[[#This Row],[Brutobedrag 2]] &lt; Q3_2025[[#This Row],[Bruto - Rel.korting]],
        "Nee",
        "Ja"))</f>
        <v>Ja</v>
      </c>
      <c r="M878" s="10">
        <f>IF(Q3_2025[[#This Row],[Artikelprijs]]&lt;&gt;"",Q3_2025[[#This Row],[Artikelprijs]],Q3_2025[[#This Row],[Stuksprijs]])</f>
        <v>38.99</v>
      </c>
      <c r="N878" s="10">
        <f>Q3_2025[[#This Row],[Besteld]]*Q3_2025[[#This Row],[Prijs 2]]</f>
        <v>155.96</v>
      </c>
      <c r="O878" s="10">
        <f>IF(Q3_2025[[#This Row],[Brutobedrag 2]]&lt;Q3_2025[[#This Row],[Bruto - Rel.korting]],Q3_2025[[#This Row],[Brutobedrag 2]],Q3_2025[[#This Row],[Brutobedrag 2]]*(100-Q3_2025[[#This Row],[Relatiekorting percentage]])/100)</f>
        <v>109.17200000000001</v>
      </c>
      <c r="R878" s="3"/>
      <c r="W878"/>
      <c r="AB878"/>
    </row>
    <row r="879" spans="1:28" x14ac:dyDescent="0.3">
      <c r="A879" t="s">
        <v>763</v>
      </c>
      <c r="B879">
        <v>1005013</v>
      </c>
      <c r="C879" t="s">
        <v>196</v>
      </c>
      <c r="D879">
        <v>9</v>
      </c>
      <c r="E879" s="10">
        <v>33.57</v>
      </c>
      <c r="F879" s="10">
        <v>302.13</v>
      </c>
      <c r="G879" s="10">
        <v>211.49</v>
      </c>
      <c r="H879">
        <v>30</v>
      </c>
      <c r="I879" s="51" t="str">
        <f>_xlfn.XLOOKUP(Q3_2025[[#This Row],[Artikelnr]],Artikel_prijzen[Artnr],Artikel_prijzen[Groep],"")</f>
        <v/>
      </c>
      <c r="J879" s="10" t="str">
        <f>_xlfn.XLOOKUP(Q3_2025[[#This Row],[Artikelnr]],Artikel_prijzen[Artnr],Artikel_prijzen[Prijs 2025],"")</f>
        <v/>
      </c>
      <c r="K879" t="str">
        <f>IF(Q3_2025[[#This Row],[Artikelprijs]]&lt;&gt;"",IF(Q3_2025[[#This Row],[Stuksprijs]]=Q3_2025[[#This Row],[Artikelprijs]],"Prijs gelijk","Prijs wijkt af"),"")</f>
        <v/>
      </c>
      <c r="L879" t="str">
        <f>IF(Q3_2025[[#This Row],[Relatiekorting percentage]]=0,
    "Nvt",
    IF(Q3_2025[[#This Row],[Brutobedrag 2]] &lt; Q3_2025[[#This Row],[Bruto - Rel.korting]],
        "Nee",
        "Ja"))</f>
        <v>Ja</v>
      </c>
      <c r="M879" s="10">
        <f>IF(Q3_2025[[#This Row],[Artikelprijs]]&lt;&gt;"",Q3_2025[[#This Row],[Artikelprijs]],Q3_2025[[#This Row],[Stuksprijs]])</f>
        <v>33.57</v>
      </c>
      <c r="N879" s="10">
        <f>Q3_2025[[#This Row],[Besteld]]*Q3_2025[[#This Row],[Prijs 2]]</f>
        <v>302.13</v>
      </c>
      <c r="O879" s="10">
        <f>IF(Q3_2025[[#This Row],[Brutobedrag 2]]&lt;Q3_2025[[#This Row],[Bruto - Rel.korting]],Q3_2025[[#This Row],[Brutobedrag 2]],Q3_2025[[#This Row],[Brutobedrag 2]]*(100-Q3_2025[[#This Row],[Relatiekorting percentage]])/100)</f>
        <v>211.49099999999999</v>
      </c>
      <c r="R879" s="3"/>
      <c r="W879"/>
      <c r="AB879"/>
    </row>
    <row r="880" spans="1:28" x14ac:dyDescent="0.3">
      <c r="A880" t="s">
        <v>763</v>
      </c>
      <c r="B880">
        <v>5040009</v>
      </c>
      <c r="C880" t="s">
        <v>323</v>
      </c>
      <c r="D880">
        <v>1</v>
      </c>
      <c r="E880" s="10">
        <v>393.6</v>
      </c>
      <c r="F880" s="10">
        <v>393.6</v>
      </c>
      <c r="G880" s="10">
        <v>354.24</v>
      </c>
      <c r="H880">
        <v>10</v>
      </c>
      <c r="I880" s="51" t="str">
        <f>_xlfn.XLOOKUP(Q3_2025[[#This Row],[Artikelnr]],Artikel_prijzen[Artnr],Artikel_prijzen[Groep],"")</f>
        <v>AV</v>
      </c>
      <c r="J880" s="10">
        <f>_xlfn.XLOOKUP(Q3_2025[[#This Row],[Artikelnr]],Artikel_prijzen[Artnr],Artikel_prijzen[Prijs 2025],"")</f>
        <v>390</v>
      </c>
      <c r="K880" t="str">
        <f>IF(Q3_2025[[#This Row],[Artikelprijs]]&lt;&gt;"",IF(Q3_2025[[#This Row],[Stuksprijs]]=Q3_2025[[#This Row],[Artikelprijs]],"Prijs gelijk","Prijs wijkt af"),"")</f>
        <v>Prijs wijkt af</v>
      </c>
      <c r="L880" t="str">
        <f>IF(Q3_2025[[#This Row],[Relatiekorting percentage]]=0,
    "Nvt",
    IF(Q3_2025[[#This Row],[Brutobedrag 2]] &lt; Q3_2025[[#This Row],[Bruto - Rel.korting]],
        "Nee",
        "Ja"))</f>
        <v>Ja</v>
      </c>
      <c r="M880" s="10">
        <f>IF(Q3_2025[[#This Row],[Artikelprijs]]&lt;&gt;"",Q3_2025[[#This Row],[Artikelprijs]],Q3_2025[[#This Row],[Stuksprijs]])</f>
        <v>390</v>
      </c>
      <c r="N880" s="10">
        <f>Q3_2025[[#This Row],[Besteld]]*Q3_2025[[#This Row],[Prijs 2]]</f>
        <v>390</v>
      </c>
      <c r="O880" s="10">
        <f>IF(Q3_2025[[#This Row],[Brutobedrag 2]]&lt;Q3_2025[[#This Row],[Bruto - Rel.korting]],Q3_2025[[#This Row],[Brutobedrag 2]],Q3_2025[[#This Row],[Brutobedrag 2]]*(100-Q3_2025[[#This Row],[Relatiekorting percentage]])/100)</f>
        <v>351</v>
      </c>
      <c r="R880" s="3"/>
      <c r="W880"/>
      <c r="AB880"/>
    </row>
    <row r="881" spans="1:28" x14ac:dyDescent="0.3">
      <c r="A881" t="s">
        <v>763</v>
      </c>
      <c r="B881">
        <v>3002022</v>
      </c>
      <c r="C881" t="s">
        <v>195</v>
      </c>
      <c r="D881">
        <v>1</v>
      </c>
      <c r="E881" s="10">
        <v>76.02</v>
      </c>
      <c r="F881" s="10">
        <v>76.02</v>
      </c>
      <c r="G881" s="10">
        <v>53.21</v>
      </c>
      <c r="H881">
        <v>30</v>
      </c>
      <c r="I881" s="51" t="str">
        <f>_xlfn.XLOOKUP(Q3_2025[[#This Row],[Artikelnr]],Artikel_prijzen[Artnr],Artikel_prijzen[Groep],"")</f>
        <v/>
      </c>
      <c r="J881" s="10" t="str">
        <f>_xlfn.XLOOKUP(Q3_2025[[#This Row],[Artikelnr]],Artikel_prijzen[Artnr],Artikel_prijzen[Prijs 2025],"")</f>
        <v/>
      </c>
      <c r="K881" t="str">
        <f>IF(Q3_2025[[#This Row],[Artikelprijs]]&lt;&gt;"",IF(Q3_2025[[#This Row],[Stuksprijs]]=Q3_2025[[#This Row],[Artikelprijs]],"Prijs gelijk","Prijs wijkt af"),"")</f>
        <v/>
      </c>
      <c r="L881" t="str">
        <f>IF(Q3_2025[[#This Row],[Relatiekorting percentage]]=0,
    "Nvt",
    IF(Q3_2025[[#This Row],[Brutobedrag 2]] &lt; Q3_2025[[#This Row],[Bruto - Rel.korting]],
        "Nee",
        "Ja"))</f>
        <v>Ja</v>
      </c>
      <c r="M881" s="10">
        <f>IF(Q3_2025[[#This Row],[Artikelprijs]]&lt;&gt;"",Q3_2025[[#This Row],[Artikelprijs]],Q3_2025[[#This Row],[Stuksprijs]])</f>
        <v>76.02</v>
      </c>
      <c r="N881" s="10">
        <f>Q3_2025[[#This Row],[Besteld]]*Q3_2025[[#This Row],[Prijs 2]]</f>
        <v>76.02</v>
      </c>
      <c r="O881" s="10">
        <f>IF(Q3_2025[[#This Row],[Brutobedrag 2]]&lt;Q3_2025[[#This Row],[Bruto - Rel.korting]],Q3_2025[[#This Row],[Brutobedrag 2]],Q3_2025[[#This Row],[Brutobedrag 2]]*(100-Q3_2025[[#This Row],[Relatiekorting percentage]])/100)</f>
        <v>53.213999999999999</v>
      </c>
      <c r="R881" s="3"/>
      <c r="W881"/>
      <c r="AB881"/>
    </row>
    <row r="882" spans="1:28" x14ac:dyDescent="0.3">
      <c r="A882" t="s">
        <v>763</v>
      </c>
      <c r="B882">
        <v>3001044</v>
      </c>
      <c r="C882" t="s">
        <v>47</v>
      </c>
      <c r="D882">
        <v>9</v>
      </c>
      <c r="E882" s="10">
        <v>26.83</v>
      </c>
      <c r="F882" s="10">
        <v>241.47</v>
      </c>
      <c r="G882" s="10">
        <v>169.03</v>
      </c>
      <c r="H882">
        <v>30</v>
      </c>
      <c r="I882" s="51" t="str">
        <f>_xlfn.XLOOKUP(Q3_2025[[#This Row],[Artikelnr]],Artikel_prijzen[Artnr],Artikel_prijzen[Groep],"")</f>
        <v/>
      </c>
      <c r="J882" s="10" t="str">
        <f>_xlfn.XLOOKUP(Q3_2025[[#This Row],[Artikelnr]],Artikel_prijzen[Artnr],Artikel_prijzen[Prijs 2025],"")</f>
        <v/>
      </c>
      <c r="K882" t="str">
        <f>IF(Q3_2025[[#This Row],[Artikelprijs]]&lt;&gt;"",IF(Q3_2025[[#This Row],[Stuksprijs]]=Q3_2025[[#This Row],[Artikelprijs]],"Prijs gelijk","Prijs wijkt af"),"")</f>
        <v/>
      </c>
      <c r="L882" t="str">
        <f>IF(Q3_2025[[#This Row],[Relatiekorting percentage]]=0,
    "Nvt",
    IF(Q3_2025[[#This Row],[Brutobedrag 2]] &lt; Q3_2025[[#This Row],[Bruto - Rel.korting]],
        "Nee",
        "Ja"))</f>
        <v>Ja</v>
      </c>
      <c r="M882" s="10">
        <f>IF(Q3_2025[[#This Row],[Artikelprijs]]&lt;&gt;"",Q3_2025[[#This Row],[Artikelprijs]],Q3_2025[[#This Row],[Stuksprijs]])</f>
        <v>26.83</v>
      </c>
      <c r="N882" s="10">
        <f>Q3_2025[[#This Row],[Besteld]]*Q3_2025[[#This Row],[Prijs 2]]</f>
        <v>241.46999999999997</v>
      </c>
      <c r="O882" s="10">
        <f>IF(Q3_2025[[#This Row],[Brutobedrag 2]]&lt;Q3_2025[[#This Row],[Bruto - Rel.korting]],Q3_2025[[#This Row],[Brutobedrag 2]],Q3_2025[[#This Row],[Brutobedrag 2]]*(100-Q3_2025[[#This Row],[Relatiekorting percentage]])/100)</f>
        <v>169.02899999999997</v>
      </c>
      <c r="R882" s="3"/>
      <c r="W882"/>
      <c r="AB882"/>
    </row>
    <row r="883" spans="1:28" x14ac:dyDescent="0.3">
      <c r="A883" t="s">
        <v>763</v>
      </c>
      <c r="B883">
        <v>3002010</v>
      </c>
      <c r="C883" t="s">
        <v>184</v>
      </c>
      <c r="D883">
        <v>4</v>
      </c>
      <c r="E883" s="10">
        <v>25.52</v>
      </c>
      <c r="F883" s="10">
        <v>102.08</v>
      </c>
      <c r="G883" s="10">
        <v>102.08</v>
      </c>
      <c r="H883">
        <v>0</v>
      </c>
      <c r="I883" s="51" t="str">
        <f>_xlfn.XLOOKUP(Q3_2025[[#This Row],[Artikelnr]],Artikel_prijzen[Artnr],Artikel_prijzen[Groep],"")</f>
        <v/>
      </c>
      <c r="J883" s="10" t="str">
        <f>_xlfn.XLOOKUP(Q3_2025[[#This Row],[Artikelnr]],Artikel_prijzen[Artnr],Artikel_prijzen[Prijs 2025],"")</f>
        <v/>
      </c>
      <c r="K883" t="str">
        <f>IF(Q3_2025[[#This Row],[Artikelprijs]]&lt;&gt;"",IF(Q3_2025[[#This Row],[Stuksprijs]]=Q3_2025[[#This Row],[Artikelprijs]],"Prijs gelijk","Prijs wijkt af"),"")</f>
        <v/>
      </c>
      <c r="L883" t="str">
        <f>IF(Q3_2025[[#This Row],[Relatiekorting percentage]]=0,
    "Nvt",
    IF(Q3_2025[[#This Row],[Brutobedrag 2]] &lt; Q3_2025[[#This Row],[Bruto - Rel.korting]],
        "Nee",
        "Ja"))</f>
        <v>Nvt</v>
      </c>
      <c r="M883" s="10">
        <f>IF(Q3_2025[[#This Row],[Artikelprijs]]&lt;&gt;"",Q3_2025[[#This Row],[Artikelprijs]],Q3_2025[[#This Row],[Stuksprijs]])</f>
        <v>25.52</v>
      </c>
      <c r="N883" s="10">
        <f>Q3_2025[[#This Row],[Besteld]]*Q3_2025[[#This Row],[Prijs 2]]</f>
        <v>102.08</v>
      </c>
      <c r="O883" s="10">
        <f>IF(Q3_2025[[#This Row],[Brutobedrag 2]]&lt;Q3_2025[[#This Row],[Bruto - Rel.korting]],Q3_2025[[#This Row],[Brutobedrag 2]],Q3_2025[[#This Row],[Brutobedrag 2]]*(100-Q3_2025[[#This Row],[Relatiekorting percentage]])/100)</f>
        <v>102.08</v>
      </c>
      <c r="R883" s="3"/>
      <c r="W883"/>
      <c r="AB883"/>
    </row>
    <row r="884" spans="1:28" x14ac:dyDescent="0.3">
      <c r="A884" t="s">
        <v>763</v>
      </c>
      <c r="B884">
        <v>1002030</v>
      </c>
      <c r="C884" t="s">
        <v>573</v>
      </c>
      <c r="D884">
        <v>6</v>
      </c>
      <c r="E884" s="10">
        <v>38.99</v>
      </c>
      <c r="F884" s="10">
        <v>233.94</v>
      </c>
      <c r="G884" s="10">
        <v>163.76</v>
      </c>
      <c r="H884">
        <v>30</v>
      </c>
      <c r="I884" s="51" t="str">
        <f>_xlfn.XLOOKUP(Q3_2025[[#This Row],[Artikelnr]],Artikel_prijzen[Artnr],Artikel_prijzen[Groep],"")</f>
        <v/>
      </c>
      <c r="J884" s="10" t="str">
        <f>_xlfn.XLOOKUP(Q3_2025[[#This Row],[Artikelnr]],Artikel_prijzen[Artnr],Artikel_prijzen[Prijs 2025],"")</f>
        <v/>
      </c>
      <c r="K884" t="str">
        <f>IF(Q3_2025[[#This Row],[Artikelprijs]]&lt;&gt;"",IF(Q3_2025[[#This Row],[Stuksprijs]]=Q3_2025[[#This Row],[Artikelprijs]],"Prijs gelijk","Prijs wijkt af"),"")</f>
        <v/>
      </c>
      <c r="L884" t="str">
        <f>IF(Q3_2025[[#This Row],[Relatiekorting percentage]]=0,
    "Nvt",
    IF(Q3_2025[[#This Row],[Brutobedrag 2]] &lt; Q3_2025[[#This Row],[Bruto - Rel.korting]],
        "Nee",
        "Ja"))</f>
        <v>Ja</v>
      </c>
      <c r="M884" s="10">
        <f>IF(Q3_2025[[#This Row],[Artikelprijs]]&lt;&gt;"",Q3_2025[[#This Row],[Artikelprijs]],Q3_2025[[#This Row],[Stuksprijs]])</f>
        <v>38.99</v>
      </c>
      <c r="N884" s="10">
        <f>Q3_2025[[#This Row],[Besteld]]*Q3_2025[[#This Row],[Prijs 2]]</f>
        <v>233.94</v>
      </c>
      <c r="O884" s="10">
        <f>IF(Q3_2025[[#This Row],[Brutobedrag 2]]&lt;Q3_2025[[#This Row],[Bruto - Rel.korting]],Q3_2025[[#This Row],[Brutobedrag 2]],Q3_2025[[#This Row],[Brutobedrag 2]]*(100-Q3_2025[[#This Row],[Relatiekorting percentage]])/100)</f>
        <v>163.75799999999998</v>
      </c>
      <c r="R884" s="3"/>
      <c r="W884"/>
      <c r="AB884"/>
    </row>
    <row r="885" spans="1:28" x14ac:dyDescent="0.3">
      <c r="A885" t="s">
        <v>763</v>
      </c>
      <c r="B885">
        <v>1001029</v>
      </c>
      <c r="C885" t="s">
        <v>175</v>
      </c>
      <c r="D885">
        <v>3</v>
      </c>
      <c r="E885" s="10">
        <v>52.99</v>
      </c>
      <c r="F885" s="10">
        <v>158.97</v>
      </c>
      <c r="G885" s="10">
        <v>111.28</v>
      </c>
      <c r="H885">
        <v>30</v>
      </c>
      <c r="I885" s="51" t="str">
        <f>_xlfn.XLOOKUP(Q3_2025[[#This Row],[Artikelnr]],Artikel_prijzen[Artnr],Artikel_prijzen[Groep],"")</f>
        <v/>
      </c>
      <c r="J885" s="10" t="str">
        <f>_xlfn.XLOOKUP(Q3_2025[[#This Row],[Artikelnr]],Artikel_prijzen[Artnr],Artikel_prijzen[Prijs 2025],"")</f>
        <v/>
      </c>
      <c r="K885" t="str">
        <f>IF(Q3_2025[[#This Row],[Artikelprijs]]&lt;&gt;"",IF(Q3_2025[[#This Row],[Stuksprijs]]=Q3_2025[[#This Row],[Artikelprijs]],"Prijs gelijk","Prijs wijkt af"),"")</f>
        <v/>
      </c>
      <c r="L885" t="str">
        <f>IF(Q3_2025[[#This Row],[Relatiekorting percentage]]=0,
    "Nvt",
    IF(Q3_2025[[#This Row],[Brutobedrag 2]] &lt; Q3_2025[[#This Row],[Bruto - Rel.korting]],
        "Nee",
        "Ja"))</f>
        <v>Ja</v>
      </c>
      <c r="M885" s="10">
        <f>IF(Q3_2025[[#This Row],[Artikelprijs]]&lt;&gt;"",Q3_2025[[#This Row],[Artikelprijs]],Q3_2025[[#This Row],[Stuksprijs]])</f>
        <v>52.99</v>
      </c>
      <c r="N885" s="10">
        <f>Q3_2025[[#This Row],[Besteld]]*Q3_2025[[#This Row],[Prijs 2]]</f>
        <v>158.97</v>
      </c>
      <c r="O885" s="10">
        <f>IF(Q3_2025[[#This Row],[Brutobedrag 2]]&lt;Q3_2025[[#This Row],[Bruto - Rel.korting]],Q3_2025[[#This Row],[Brutobedrag 2]],Q3_2025[[#This Row],[Brutobedrag 2]]*(100-Q3_2025[[#This Row],[Relatiekorting percentage]])/100)</f>
        <v>111.279</v>
      </c>
      <c r="R885" s="3"/>
      <c r="W885"/>
      <c r="AB885"/>
    </row>
    <row r="886" spans="1:28" x14ac:dyDescent="0.3">
      <c r="A886" t="s">
        <v>763</v>
      </c>
      <c r="B886">
        <v>4001238</v>
      </c>
      <c r="C886" t="s">
        <v>651</v>
      </c>
      <c r="D886">
        <v>1</v>
      </c>
      <c r="E886" s="10">
        <v>224.91</v>
      </c>
      <c r="F886" s="10">
        <v>224.91</v>
      </c>
      <c r="G886" s="10">
        <v>202.42</v>
      </c>
      <c r="H886">
        <v>10</v>
      </c>
      <c r="I886" s="51" t="str">
        <f>_xlfn.XLOOKUP(Q3_2025[[#This Row],[Artikelnr]],Artikel_prijzen[Artnr],Artikel_prijzen[Groep],"")</f>
        <v/>
      </c>
      <c r="J886" s="10" t="str">
        <f>_xlfn.XLOOKUP(Q3_2025[[#This Row],[Artikelnr]],Artikel_prijzen[Artnr],Artikel_prijzen[Prijs 2025],"")</f>
        <v/>
      </c>
      <c r="K886" t="str">
        <f>IF(Q3_2025[[#This Row],[Artikelprijs]]&lt;&gt;"",IF(Q3_2025[[#This Row],[Stuksprijs]]=Q3_2025[[#This Row],[Artikelprijs]],"Prijs gelijk","Prijs wijkt af"),"")</f>
        <v/>
      </c>
      <c r="L886" t="str">
        <f>IF(Q3_2025[[#This Row],[Relatiekorting percentage]]=0,
    "Nvt",
    IF(Q3_2025[[#This Row],[Brutobedrag 2]] &lt; Q3_2025[[#This Row],[Bruto - Rel.korting]],
        "Nee",
        "Ja"))</f>
        <v>Ja</v>
      </c>
      <c r="M886" s="10">
        <f>IF(Q3_2025[[#This Row],[Artikelprijs]]&lt;&gt;"",Q3_2025[[#This Row],[Artikelprijs]],Q3_2025[[#This Row],[Stuksprijs]])</f>
        <v>224.91</v>
      </c>
      <c r="N886" s="10">
        <f>Q3_2025[[#This Row],[Besteld]]*Q3_2025[[#This Row],[Prijs 2]]</f>
        <v>224.91</v>
      </c>
      <c r="O886" s="10">
        <f>IF(Q3_2025[[#This Row],[Brutobedrag 2]]&lt;Q3_2025[[#This Row],[Bruto - Rel.korting]],Q3_2025[[#This Row],[Brutobedrag 2]],Q3_2025[[#This Row],[Brutobedrag 2]]*(100-Q3_2025[[#This Row],[Relatiekorting percentage]])/100)</f>
        <v>202.41900000000001</v>
      </c>
      <c r="R886" s="3"/>
      <c r="W886"/>
      <c r="AB886"/>
    </row>
    <row r="887" spans="1:28" x14ac:dyDescent="0.3">
      <c r="A887" t="s">
        <v>763</v>
      </c>
      <c r="B887">
        <v>3002036</v>
      </c>
      <c r="C887" t="s">
        <v>432</v>
      </c>
      <c r="D887">
        <v>1</v>
      </c>
      <c r="E887" s="10">
        <v>98.12</v>
      </c>
      <c r="F887" s="10">
        <v>98.12</v>
      </c>
      <c r="G887" s="10">
        <v>68.680000000000007</v>
      </c>
      <c r="H887">
        <v>30</v>
      </c>
      <c r="I887" s="51" t="str">
        <f>_xlfn.XLOOKUP(Q3_2025[[#This Row],[Artikelnr]],Artikel_prijzen[Artnr],Artikel_prijzen[Groep],"")</f>
        <v/>
      </c>
      <c r="J887" s="10" t="str">
        <f>_xlfn.XLOOKUP(Q3_2025[[#This Row],[Artikelnr]],Artikel_prijzen[Artnr],Artikel_prijzen[Prijs 2025],"")</f>
        <v/>
      </c>
      <c r="K887" t="str">
        <f>IF(Q3_2025[[#This Row],[Artikelprijs]]&lt;&gt;"",IF(Q3_2025[[#This Row],[Stuksprijs]]=Q3_2025[[#This Row],[Artikelprijs]],"Prijs gelijk","Prijs wijkt af"),"")</f>
        <v/>
      </c>
      <c r="L887" t="str">
        <f>IF(Q3_2025[[#This Row],[Relatiekorting percentage]]=0,
    "Nvt",
    IF(Q3_2025[[#This Row],[Brutobedrag 2]] &lt; Q3_2025[[#This Row],[Bruto - Rel.korting]],
        "Nee",
        "Ja"))</f>
        <v>Ja</v>
      </c>
      <c r="M887" s="10">
        <f>IF(Q3_2025[[#This Row],[Artikelprijs]]&lt;&gt;"",Q3_2025[[#This Row],[Artikelprijs]],Q3_2025[[#This Row],[Stuksprijs]])</f>
        <v>98.12</v>
      </c>
      <c r="N887" s="10">
        <f>Q3_2025[[#This Row],[Besteld]]*Q3_2025[[#This Row],[Prijs 2]]</f>
        <v>98.12</v>
      </c>
      <c r="O887" s="10">
        <f>IF(Q3_2025[[#This Row],[Brutobedrag 2]]&lt;Q3_2025[[#This Row],[Bruto - Rel.korting]],Q3_2025[[#This Row],[Brutobedrag 2]],Q3_2025[[#This Row],[Brutobedrag 2]]*(100-Q3_2025[[#This Row],[Relatiekorting percentage]])/100)</f>
        <v>68.684000000000012</v>
      </c>
      <c r="R887" s="3"/>
      <c r="W887"/>
      <c r="AB887"/>
    </row>
    <row r="888" spans="1:28" x14ac:dyDescent="0.3">
      <c r="A888" t="s">
        <v>763</v>
      </c>
      <c r="B888">
        <v>3001013</v>
      </c>
      <c r="C888" t="s">
        <v>325</v>
      </c>
      <c r="D888">
        <v>7</v>
      </c>
      <c r="E888" s="10">
        <v>17.89</v>
      </c>
      <c r="F888" s="10">
        <v>125.23</v>
      </c>
      <c r="G888" s="10">
        <v>87.66</v>
      </c>
      <c r="H888">
        <v>30</v>
      </c>
      <c r="I888" s="51" t="str">
        <f>_xlfn.XLOOKUP(Q3_2025[[#This Row],[Artikelnr]],Artikel_prijzen[Artnr],Artikel_prijzen[Groep],"")</f>
        <v/>
      </c>
      <c r="J888" s="10" t="str">
        <f>_xlfn.XLOOKUP(Q3_2025[[#This Row],[Artikelnr]],Artikel_prijzen[Artnr],Artikel_prijzen[Prijs 2025],"")</f>
        <v/>
      </c>
      <c r="K888" t="str">
        <f>IF(Q3_2025[[#This Row],[Artikelprijs]]&lt;&gt;"",IF(Q3_2025[[#This Row],[Stuksprijs]]=Q3_2025[[#This Row],[Artikelprijs]],"Prijs gelijk","Prijs wijkt af"),"")</f>
        <v/>
      </c>
      <c r="L888" t="str">
        <f>IF(Q3_2025[[#This Row],[Relatiekorting percentage]]=0,
    "Nvt",
    IF(Q3_2025[[#This Row],[Brutobedrag 2]] &lt; Q3_2025[[#This Row],[Bruto - Rel.korting]],
        "Nee",
        "Ja"))</f>
        <v>Ja</v>
      </c>
      <c r="M888" s="10">
        <f>IF(Q3_2025[[#This Row],[Artikelprijs]]&lt;&gt;"",Q3_2025[[#This Row],[Artikelprijs]],Q3_2025[[#This Row],[Stuksprijs]])</f>
        <v>17.89</v>
      </c>
      <c r="N888" s="10">
        <f>Q3_2025[[#This Row],[Besteld]]*Q3_2025[[#This Row],[Prijs 2]]</f>
        <v>125.23</v>
      </c>
      <c r="O888" s="10">
        <f>IF(Q3_2025[[#This Row],[Brutobedrag 2]]&lt;Q3_2025[[#This Row],[Bruto - Rel.korting]],Q3_2025[[#This Row],[Brutobedrag 2]],Q3_2025[[#This Row],[Brutobedrag 2]]*(100-Q3_2025[[#This Row],[Relatiekorting percentage]])/100)</f>
        <v>87.661000000000001</v>
      </c>
      <c r="R888" s="3"/>
      <c r="W888"/>
      <c r="AB888"/>
    </row>
    <row r="889" spans="1:28" x14ac:dyDescent="0.3">
      <c r="A889" t="s">
        <v>763</v>
      </c>
      <c r="B889">
        <v>3001044</v>
      </c>
      <c r="C889" t="s">
        <v>47</v>
      </c>
      <c r="D889">
        <v>16</v>
      </c>
      <c r="E889" s="10">
        <v>26.83</v>
      </c>
      <c r="F889" s="10">
        <v>429.28</v>
      </c>
      <c r="G889" s="10">
        <v>300.5</v>
      </c>
      <c r="H889">
        <v>30</v>
      </c>
      <c r="I889" s="51" t="str">
        <f>_xlfn.XLOOKUP(Q3_2025[[#This Row],[Artikelnr]],Artikel_prijzen[Artnr],Artikel_prijzen[Groep],"")</f>
        <v/>
      </c>
      <c r="J889" s="10" t="str">
        <f>_xlfn.XLOOKUP(Q3_2025[[#This Row],[Artikelnr]],Artikel_prijzen[Artnr],Artikel_prijzen[Prijs 2025],"")</f>
        <v/>
      </c>
      <c r="K889" t="str">
        <f>IF(Q3_2025[[#This Row],[Artikelprijs]]&lt;&gt;"",IF(Q3_2025[[#This Row],[Stuksprijs]]=Q3_2025[[#This Row],[Artikelprijs]],"Prijs gelijk","Prijs wijkt af"),"")</f>
        <v/>
      </c>
      <c r="L889" t="str">
        <f>IF(Q3_2025[[#This Row],[Relatiekorting percentage]]=0,
    "Nvt",
    IF(Q3_2025[[#This Row],[Brutobedrag 2]] &lt; Q3_2025[[#This Row],[Bruto - Rel.korting]],
        "Nee",
        "Ja"))</f>
        <v>Ja</v>
      </c>
      <c r="M889" s="10">
        <f>IF(Q3_2025[[#This Row],[Artikelprijs]]&lt;&gt;"",Q3_2025[[#This Row],[Artikelprijs]],Q3_2025[[#This Row],[Stuksprijs]])</f>
        <v>26.83</v>
      </c>
      <c r="N889" s="10">
        <f>Q3_2025[[#This Row],[Besteld]]*Q3_2025[[#This Row],[Prijs 2]]</f>
        <v>429.28</v>
      </c>
      <c r="O889" s="10">
        <f>IF(Q3_2025[[#This Row],[Brutobedrag 2]]&lt;Q3_2025[[#This Row],[Bruto - Rel.korting]],Q3_2025[[#This Row],[Brutobedrag 2]],Q3_2025[[#This Row],[Brutobedrag 2]]*(100-Q3_2025[[#This Row],[Relatiekorting percentage]])/100)</f>
        <v>300.49599999999998</v>
      </c>
      <c r="R889" s="3"/>
      <c r="W889"/>
      <c r="AB889"/>
    </row>
    <row r="890" spans="1:28" x14ac:dyDescent="0.3">
      <c r="A890" t="s">
        <v>763</v>
      </c>
      <c r="B890">
        <v>3002010</v>
      </c>
      <c r="C890" t="s">
        <v>184</v>
      </c>
      <c r="D890">
        <v>1</v>
      </c>
      <c r="E890" s="10">
        <v>25.52</v>
      </c>
      <c r="F890" s="10">
        <v>25.52</v>
      </c>
      <c r="G890" s="10">
        <v>25.52</v>
      </c>
      <c r="H890">
        <v>0</v>
      </c>
      <c r="I890" s="51" t="str">
        <f>_xlfn.XLOOKUP(Q3_2025[[#This Row],[Artikelnr]],Artikel_prijzen[Artnr],Artikel_prijzen[Groep],"")</f>
        <v/>
      </c>
      <c r="J890" s="10" t="str">
        <f>_xlfn.XLOOKUP(Q3_2025[[#This Row],[Artikelnr]],Artikel_prijzen[Artnr],Artikel_prijzen[Prijs 2025],"")</f>
        <v/>
      </c>
      <c r="K890" t="str">
        <f>IF(Q3_2025[[#This Row],[Artikelprijs]]&lt;&gt;"",IF(Q3_2025[[#This Row],[Stuksprijs]]=Q3_2025[[#This Row],[Artikelprijs]],"Prijs gelijk","Prijs wijkt af"),"")</f>
        <v/>
      </c>
      <c r="L890" t="str">
        <f>IF(Q3_2025[[#This Row],[Relatiekorting percentage]]=0,
    "Nvt",
    IF(Q3_2025[[#This Row],[Brutobedrag 2]] &lt; Q3_2025[[#This Row],[Bruto - Rel.korting]],
        "Nee",
        "Ja"))</f>
        <v>Nvt</v>
      </c>
      <c r="M890" s="10">
        <f>IF(Q3_2025[[#This Row],[Artikelprijs]]&lt;&gt;"",Q3_2025[[#This Row],[Artikelprijs]],Q3_2025[[#This Row],[Stuksprijs]])</f>
        <v>25.52</v>
      </c>
      <c r="N890" s="10">
        <f>Q3_2025[[#This Row],[Besteld]]*Q3_2025[[#This Row],[Prijs 2]]</f>
        <v>25.52</v>
      </c>
      <c r="O890" s="10">
        <f>IF(Q3_2025[[#This Row],[Brutobedrag 2]]&lt;Q3_2025[[#This Row],[Bruto - Rel.korting]],Q3_2025[[#This Row],[Brutobedrag 2]],Q3_2025[[#This Row],[Brutobedrag 2]]*(100-Q3_2025[[#This Row],[Relatiekorting percentage]])/100)</f>
        <v>25.52</v>
      </c>
      <c r="R890" s="3"/>
      <c r="W890"/>
      <c r="AB890"/>
    </row>
    <row r="891" spans="1:28" x14ac:dyDescent="0.3">
      <c r="A891" t="s">
        <v>763</v>
      </c>
      <c r="B891">
        <v>1009003</v>
      </c>
      <c r="C891" t="s">
        <v>808</v>
      </c>
      <c r="D891">
        <v>1</v>
      </c>
      <c r="E891" s="10">
        <v>24.73</v>
      </c>
      <c r="F891" s="10">
        <v>24.73</v>
      </c>
      <c r="G891" s="10">
        <v>17.309999999999999</v>
      </c>
      <c r="H891">
        <v>30</v>
      </c>
      <c r="I891" s="51" t="str">
        <f>_xlfn.XLOOKUP(Q3_2025[[#This Row],[Artikelnr]],Artikel_prijzen[Artnr],Artikel_prijzen[Groep],"")</f>
        <v/>
      </c>
      <c r="J891" s="10" t="str">
        <f>_xlfn.XLOOKUP(Q3_2025[[#This Row],[Artikelnr]],Artikel_prijzen[Artnr],Artikel_prijzen[Prijs 2025],"")</f>
        <v/>
      </c>
      <c r="K891" t="str">
        <f>IF(Q3_2025[[#This Row],[Artikelprijs]]&lt;&gt;"",IF(Q3_2025[[#This Row],[Stuksprijs]]=Q3_2025[[#This Row],[Artikelprijs]],"Prijs gelijk","Prijs wijkt af"),"")</f>
        <v/>
      </c>
      <c r="L891" t="str">
        <f>IF(Q3_2025[[#This Row],[Relatiekorting percentage]]=0,
    "Nvt",
    IF(Q3_2025[[#This Row],[Brutobedrag 2]] &lt; Q3_2025[[#This Row],[Bruto - Rel.korting]],
        "Nee",
        "Ja"))</f>
        <v>Ja</v>
      </c>
      <c r="M891" s="10">
        <f>IF(Q3_2025[[#This Row],[Artikelprijs]]&lt;&gt;"",Q3_2025[[#This Row],[Artikelprijs]],Q3_2025[[#This Row],[Stuksprijs]])</f>
        <v>24.73</v>
      </c>
      <c r="N891" s="10">
        <f>Q3_2025[[#This Row],[Besteld]]*Q3_2025[[#This Row],[Prijs 2]]</f>
        <v>24.73</v>
      </c>
      <c r="O891" s="10">
        <f>IF(Q3_2025[[#This Row],[Brutobedrag 2]]&lt;Q3_2025[[#This Row],[Bruto - Rel.korting]],Q3_2025[[#This Row],[Brutobedrag 2]],Q3_2025[[#This Row],[Brutobedrag 2]]*(100-Q3_2025[[#This Row],[Relatiekorting percentage]])/100)</f>
        <v>17.311</v>
      </c>
      <c r="R891" s="3"/>
      <c r="W891"/>
      <c r="AB891"/>
    </row>
    <row r="892" spans="1:28" x14ac:dyDescent="0.3">
      <c r="A892" t="s">
        <v>763</v>
      </c>
      <c r="B892">
        <v>1001029</v>
      </c>
      <c r="C892" t="s">
        <v>175</v>
      </c>
      <c r="D892">
        <v>6</v>
      </c>
      <c r="E892" s="10">
        <v>52.99</v>
      </c>
      <c r="F892" s="10">
        <v>317.94</v>
      </c>
      <c r="G892" s="10">
        <v>222.56</v>
      </c>
      <c r="H892">
        <v>30</v>
      </c>
      <c r="I892" s="51" t="str">
        <f>_xlfn.XLOOKUP(Q3_2025[[#This Row],[Artikelnr]],Artikel_prijzen[Artnr],Artikel_prijzen[Groep],"")</f>
        <v/>
      </c>
      <c r="J892" s="10" t="str">
        <f>_xlfn.XLOOKUP(Q3_2025[[#This Row],[Artikelnr]],Artikel_prijzen[Artnr],Artikel_prijzen[Prijs 2025],"")</f>
        <v/>
      </c>
      <c r="K892" t="str">
        <f>IF(Q3_2025[[#This Row],[Artikelprijs]]&lt;&gt;"",IF(Q3_2025[[#This Row],[Stuksprijs]]=Q3_2025[[#This Row],[Artikelprijs]],"Prijs gelijk","Prijs wijkt af"),"")</f>
        <v/>
      </c>
      <c r="L892" t="str">
        <f>IF(Q3_2025[[#This Row],[Relatiekorting percentage]]=0,
    "Nvt",
    IF(Q3_2025[[#This Row],[Brutobedrag 2]] &lt; Q3_2025[[#This Row],[Bruto - Rel.korting]],
        "Nee",
        "Ja"))</f>
        <v>Ja</v>
      </c>
      <c r="M892" s="10">
        <f>IF(Q3_2025[[#This Row],[Artikelprijs]]&lt;&gt;"",Q3_2025[[#This Row],[Artikelprijs]],Q3_2025[[#This Row],[Stuksprijs]])</f>
        <v>52.99</v>
      </c>
      <c r="N892" s="10">
        <f>Q3_2025[[#This Row],[Besteld]]*Q3_2025[[#This Row],[Prijs 2]]</f>
        <v>317.94</v>
      </c>
      <c r="O892" s="10">
        <f>IF(Q3_2025[[#This Row],[Brutobedrag 2]]&lt;Q3_2025[[#This Row],[Bruto - Rel.korting]],Q3_2025[[#This Row],[Brutobedrag 2]],Q3_2025[[#This Row],[Brutobedrag 2]]*(100-Q3_2025[[#This Row],[Relatiekorting percentage]])/100)</f>
        <v>222.55799999999999</v>
      </c>
      <c r="R892" s="3"/>
      <c r="W892"/>
      <c r="AB892"/>
    </row>
    <row r="893" spans="1:28" x14ac:dyDescent="0.3">
      <c r="A893" t="s">
        <v>763</v>
      </c>
      <c r="B893">
        <v>1002030</v>
      </c>
      <c r="C893" t="s">
        <v>573</v>
      </c>
      <c r="D893">
        <v>6</v>
      </c>
      <c r="E893" s="10">
        <v>38.99</v>
      </c>
      <c r="F893" s="10">
        <v>233.94</v>
      </c>
      <c r="G893" s="10">
        <v>163.76</v>
      </c>
      <c r="H893">
        <v>30</v>
      </c>
      <c r="I893" s="51" t="str">
        <f>_xlfn.XLOOKUP(Q3_2025[[#This Row],[Artikelnr]],Artikel_prijzen[Artnr],Artikel_prijzen[Groep],"")</f>
        <v/>
      </c>
      <c r="J893" s="10" t="str">
        <f>_xlfn.XLOOKUP(Q3_2025[[#This Row],[Artikelnr]],Artikel_prijzen[Artnr],Artikel_prijzen[Prijs 2025],"")</f>
        <v/>
      </c>
      <c r="K893" t="str">
        <f>IF(Q3_2025[[#This Row],[Artikelprijs]]&lt;&gt;"",IF(Q3_2025[[#This Row],[Stuksprijs]]=Q3_2025[[#This Row],[Artikelprijs]],"Prijs gelijk","Prijs wijkt af"),"")</f>
        <v/>
      </c>
      <c r="L893" t="str">
        <f>IF(Q3_2025[[#This Row],[Relatiekorting percentage]]=0,
    "Nvt",
    IF(Q3_2025[[#This Row],[Brutobedrag 2]] &lt; Q3_2025[[#This Row],[Bruto - Rel.korting]],
        "Nee",
        "Ja"))</f>
        <v>Ja</v>
      </c>
      <c r="M893" s="10">
        <f>IF(Q3_2025[[#This Row],[Artikelprijs]]&lt;&gt;"",Q3_2025[[#This Row],[Artikelprijs]],Q3_2025[[#This Row],[Stuksprijs]])</f>
        <v>38.99</v>
      </c>
      <c r="N893" s="10">
        <f>Q3_2025[[#This Row],[Besteld]]*Q3_2025[[#This Row],[Prijs 2]]</f>
        <v>233.94</v>
      </c>
      <c r="O893" s="10">
        <f>IF(Q3_2025[[#This Row],[Brutobedrag 2]]&lt;Q3_2025[[#This Row],[Bruto - Rel.korting]],Q3_2025[[#This Row],[Brutobedrag 2]],Q3_2025[[#This Row],[Brutobedrag 2]]*(100-Q3_2025[[#This Row],[Relatiekorting percentage]])/100)</f>
        <v>163.75799999999998</v>
      </c>
      <c r="R893" s="3"/>
      <c r="W893"/>
      <c r="AB893"/>
    </row>
    <row r="894" spans="1:28" x14ac:dyDescent="0.3">
      <c r="A894" t="s">
        <v>763</v>
      </c>
      <c r="B894">
        <v>2001090</v>
      </c>
      <c r="C894" t="s">
        <v>141</v>
      </c>
      <c r="D894">
        <v>3</v>
      </c>
      <c r="E894" s="10">
        <v>73.02</v>
      </c>
      <c r="F894" s="10">
        <v>219.06</v>
      </c>
      <c r="G894" s="10">
        <v>153.34</v>
      </c>
      <c r="H894">
        <v>30</v>
      </c>
      <c r="I894" s="51" t="str">
        <f>_xlfn.XLOOKUP(Q3_2025[[#This Row],[Artikelnr]],Artikel_prijzen[Artnr],Artikel_prijzen[Groep],"")</f>
        <v/>
      </c>
      <c r="J894" s="10" t="str">
        <f>_xlfn.XLOOKUP(Q3_2025[[#This Row],[Artikelnr]],Artikel_prijzen[Artnr],Artikel_prijzen[Prijs 2025],"")</f>
        <v/>
      </c>
      <c r="K894" t="str">
        <f>IF(Q3_2025[[#This Row],[Artikelprijs]]&lt;&gt;"",IF(Q3_2025[[#This Row],[Stuksprijs]]=Q3_2025[[#This Row],[Artikelprijs]],"Prijs gelijk","Prijs wijkt af"),"")</f>
        <v/>
      </c>
      <c r="L894" t="str">
        <f>IF(Q3_2025[[#This Row],[Relatiekorting percentage]]=0,
    "Nvt",
    IF(Q3_2025[[#This Row],[Brutobedrag 2]] &lt; Q3_2025[[#This Row],[Bruto - Rel.korting]],
        "Nee",
        "Ja"))</f>
        <v>Ja</v>
      </c>
      <c r="M894" s="10">
        <f>IF(Q3_2025[[#This Row],[Artikelprijs]]&lt;&gt;"",Q3_2025[[#This Row],[Artikelprijs]],Q3_2025[[#This Row],[Stuksprijs]])</f>
        <v>73.02</v>
      </c>
      <c r="N894" s="10">
        <f>Q3_2025[[#This Row],[Besteld]]*Q3_2025[[#This Row],[Prijs 2]]</f>
        <v>219.06</v>
      </c>
      <c r="O894" s="10">
        <f>IF(Q3_2025[[#This Row],[Brutobedrag 2]]&lt;Q3_2025[[#This Row],[Bruto - Rel.korting]],Q3_2025[[#This Row],[Brutobedrag 2]],Q3_2025[[#This Row],[Brutobedrag 2]]*(100-Q3_2025[[#This Row],[Relatiekorting percentage]])/100)</f>
        <v>153.34200000000001</v>
      </c>
      <c r="R894" s="3"/>
      <c r="W894"/>
      <c r="AB894"/>
    </row>
    <row r="895" spans="1:28" x14ac:dyDescent="0.3">
      <c r="A895" t="s">
        <v>763</v>
      </c>
      <c r="B895">
        <v>2001044</v>
      </c>
      <c r="C895" t="s">
        <v>149</v>
      </c>
      <c r="D895">
        <v>1</v>
      </c>
      <c r="E895" s="10">
        <v>24.34</v>
      </c>
      <c r="F895" s="10">
        <v>24.34</v>
      </c>
      <c r="G895" s="10">
        <v>17.04</v>
      </c>
      <c r="H895">
        <v>30</v>
      </c>
      <c r="I895" s="51" t="str">
        <f>_xlfn.XLOOKUP(Q3_2025[[#This Row],[Artikelnr]],Artikel_prijzen[Artnr],Artikel_prijzen[Groep],"")</f>
        <v/>
      </c>
      <c r="J895" s="10" t="str">
        <f>_xlfn.XLOOKUP(Q3_2025[[#This Row],[Artikelnr]],Artikel_prijzen[Artnr],Artikel_prijzen[Prijs 2025],"")</f>
        <v/>
      </c>
      <c r="K895" t="str">
        <f>IF(Q3_2025[[#This Row],[Artikelprijs]]&lt;&gt;"",IF(Q3_2025[[#This Row],[Stuksprijs]]=Q3_2025[[#This Row],[Artikelprijs]],"Prijs gelijk","Prijs wijkt af"),"")</f>
        <v/>
      </c>
      <c r="L895" t="str">
        <f>IF(Q3_2025[[#This Row],[Relatiekorting percentage]]=0,
    "Nvt",
    IF(Q3_2025[[#This Row],[Brutobedrag 2]] &lt; Q3_2025[[#This Row],[Bruto - Rel.korting]],
        "Nee",
        "Ja"))</f>
        <v>Ja</v>
      </c>
      <c r="M895" s="10">
        <f>IF(Q3_2025[[#This Row],[Artikelprijs]]&lt;&gt;"",Q3_2025[[#This Row],[Artikelprijs]],Q3_2025[[#This Row],[Stuksprijs]])</f>
        <v>24.34</v>
      </c>
      <c r="N895" s="10">
        <f>Q3_2025[[#This Row],[Besteld]]*Q3_2025[[#This Row],[Prijs 2]]</f>
        <v>24.34</v>
      </c>
      <c r="O895" s="10">
        <f>IF(Q3_2025[[#This Row],[Brutobedrag 2]]&lt;Q3_2025[[#This Row],[Bruto - Rel.korting]],Q3_2025[[#This Row],[Brutobedrag 2]],Q3_2025[[#This Row],[Brutobedrag 2]]*(100-Q3_2025[[#This Row],[Relatiekorting percentage]])/100)</f>
        <v>17.038</v>
      </c>
      <c r="R895" s="3"/>
      <c r="W895"/>
      <c r="AB895"/>
    </row>
    <row r="896" spans="1:28" x14ac:dyDescent="0.3">
      <c r="A896" t="s">
        <v>763</v>
      </c>
      <c r="B896">
        <v>2001048</v>
      </c>
      <c r="C896" t="s">
        <v>146</v>
      </c>
      <c r="D896">
        <v>2</v>
      </c>
      <c r="E896" s="10">
        <v>42.18</v>
      </c>
      <c r="F896" s="10">
        <v>84.36</v>
      </c>
      <c r="G896" s="10">
        <v>59.05</v>
      </c>
      <c r="H896">
        <v>30</v>
      </c>
      <c r="I896" s="51" t="str">
        <f>_xlfn.XLOOKUP(Q3_2025[[#This Row],[Artikelnr]],Artikel_prijzen[Artnr],Artikel_prijzen[Groep],"")</f>
        <v/>
      </c>
      <c r="J896" s="10" t="str">
        <f>_xlfn.XLOOKUP(Q3_2025[[#This Row],[Artikelnr]],Artikel_prijzen[Artnr],Artikel_prijzen[Prijs 2025],"")</f>
        <v/>
      </c>
      <c r="K896" t="str">
        <f>IF(Q3_2025[[#This Row],[Artikelprijs]]&lt;&gt;"",IF(Q3_2025[[#This Row],[Stuksprijs]]=Q3_2025[[#This Row],[Artikelprijs]],"Prijs gelijk","Prijs wijkt af"),"")</f>
        <v/>
      </c>
      <c r="L896" t="str">
        <f>IF(Q3_2025[[#This Row],[Relatiekorting percentage]]=0,
    "Nvt",
    IF(Q3_2025[[#This Row],[Brutobedrag 2]] &lt; Q3_2025[[#This Row],[Bruto - Rel.korting]],
        "Nee",
        "Ja"))</f>
        <v>Ja</v>
      </c>
      <c r="M896" s="10">
        <f>IF(Q3_2025[[#This Row],[Artikelprijs]]&lt;&gt;"",Q3_2025[[#This Row],[Artikelprijs]],Q3_2025[[#This Row],[Stuksprijs]])</f>
        <v>42.18</v>
      </c>
      <c r="N896" s="10">
        <f>Q3_2025[[#This Row],[Besteld]]*Q3_2025[[#This Row],[Prijs 2]]</f>
        <v>84.36</v>
      </c>
      <c r="O896" s="10">
        <f>IF(Q3_2025[[#This Row],[Brutobedrag 2]]&lt;Q3_2025[[#This Row],[Bruto - Rel.korting]],Q3_2025[[#This Row],[Brutobedrag 2]],Q3_2025[[#This Row],[Brutobedrag 2]]*(100-Q3_2025[[#This Row],[Relatiekorting percentage]])/100)</f>
        <v>59.052</v>
      </c>
      <c r="R896" s="3"/>
      <c r="W896"/>
      <c r="AB896"/>
    </row>
    <row r="897" spans="1:28" x14ac:dyDescent="0.3">
      <c r="A897" t="s">
        <v>763</v>
      </c>
      <c r="B897">
        <v>2004027</v>
      </c>
      <c r="C897" t="s">
        <v>339</v>
      </c>
      <c r="D897">
        <v>4</v>
      </c>
      <c r="E897" s="10">
        <v>16.54</v>
      </c>
      <c r="F897" s="10">
        <v>66.16</v>
      </c>
      <c r="G897" s="10">
        <v>46.31</v>
      </c>
      <c r="H897">
        <v>30</v>
      </c>
      <c r="I897" s="51" t="str">
        <f>_xlfn.XLOOKUP(Q3_2025[[#This Row],[Artikelnr]],Artikel_prijzen[Artnr],Artikel_prijzen[Groep],"")</f>
        <v/>
      </c>
      <c r="J897" s="10" t="str">
        <f>_xlfn.XLOOKUP(Q3_2025[[#This Row],[Artikelnr]],Artikel_prijzen[Artnr],Artikel_prijzen[Prijs 2025],"")</f>
        <v/>
      </c>
      <c r="K897" t="str">
        <f>IF(Q3_2025[[#This Row],[Artikelprijs]]&lt;&gt;"",IF(Q3_2025[[#This Row],[Stuksprijs]]=Q3_2025[[#This Row],[Artikelprijs]],"Prijs gelijk","Prijs wijkt af"),"")</f>
        <v/>
      </c>
      <c r="L897" t="str">
        <f>IF(Q3_2025[[#This Row],[Relatiekorting percentage]]=0,
    "Nvt",
    IF(Q3_2025[[#This Row],[Brutobedrag 2]] &lt; Q3_2025[[#This Row],[Bruto - Rel.korting]],
        "Nee",
        "Ja"))</f>
        <v>Ja</v>
      </c>
      <c r="M897" s="10">
        <f>IF(Q3_2025[[#This Row],[Artikelprijs]]&lt;&gt;"",Q3_2025[[#This Row],[Artikelprijs]],Q3_2025[[#This Row],[Stuksprijs]])</f>
        <v>16.54</v>
      </c>
      <c r="N897" s="10">
        <f>Q3_2025[[#This Row],[Besteld]]*Q3_2025[[#This Row],[Prijs 2]]</f>
        <v>66.16</v>
      </c>
      <c r="O897" s="10">
        <f>IF(Q3_2025[[#This Row],[Brutobedrag 2]]&lt;Q3_2025[[#This Row],[Bruto - Rel.korting]],Q3_2025[[#This Row],[Brutobedrag 2]],Q3_2025[[#This Row],[Brutobedrag 2]]*(100-Q3_2025[[#This Row],[Relatiekorting percentage]])/100)</f>
        <v>46.311999999999998</v>
      </c>
      <c r="R897" s="3"/>
      <c r="W897"/>
      <c r="AB897"/>
    </row>
    <row r="898" spans="1:28" x14ac:dyDescent="0.3">
      <c r="A898" t="s">
        <v>763</v>
      </c>
      <c r="B898">
        <v>1007059</v>
      </c>
      <c r="C898" t="s">
        <v>811</v>
      </c>
      <c r="D898">
        <v>7</v>
      </c>
      <c r="E898" s="10">
        <v>52.99</v>
      </c>
      <c r="F898" s="10">
        <v>370.93</v>
      </c>
      <c r="G898" s="10">
        <v>259.64999999999998</v>
      </c>
      <c r="H898">
        <v>30</v>
      </c>
      <c r="I898" s="51" t="str">
        <f>_xlfn.XLOOKUP(Q3_2025[[#This Row],[Artikelnr]],Artikel_prijzen[Artnr],Artikel_prijzen[Groep],"")</f>
        <v/>
      </c>
      <c r="J898" s="10" t="str">
        <f>_xlfn.XLOOKUP(Q3_2025[[#This Row],[Artikelnr]],Artikel_prijzen[Artnr],Artikel_prijzen[Prijs 2025],"")</f>
        <v/>
      </c>
      <c r="K898" t="str">
        <f>IF(Q3_2025[[#This Row],[Artikelprijs]]&lt;&gt;"",IF(Q3_2025[[#This Row],[Stuksprijs]]=Q3_2025[[#This Row],[Artikelprijs]],"Prijs gelijk","Prijs wijkt af"),"")</f>
        <v/>
      </c>
      <c r="L898" t="str">
        <f>IF(Q3_2025[[#This Row],[Relatiekorting percentage]]=0,
    "Nvt",
    IF(Q3_2025[[#This Row],[Brutobedrag 2]] &lt; Q3_2025[[#This Row],[Bruto - Rel.korting]],
        "Nee",
        "Ja"))</f>
        <v>Ja</v>
      </c>
      <c r="M898" s="10">
        <f>IF(Q3_2025[[#This Row],[Artikelprijs]]&lt;&gt;"",Q3_2025[[#This Row],[Artikelprijs]],Q3_2025[[#This Row],[Stuksprijs]])</f>
        <v>52.99</v>
      </c>
      <c r="N898" s="10">
        <f>Q3_2025[[#This Row],[Besteld]]*Q3_2025[[#This Row],[Prijs 2]]</f>
        <v>370.93</v>
      </c>
      <c r="O898" s="10">
        <f>IF(Q3_2025[[#This Row],[Brutobedrag 2]]&lt;Q3_2025[[#This Row],[Bruto - Rel.korting]],Q3_2025[[#This Row],[Brutobedrag 2]],Q3_2025[[#This Row],[Brutobedrag 2]]*(100-Q3_2025[[#This Row],[Relatiekorting percentage]])/100)</f>
        <v>259.65100000000001</v>
      </c>
      <c r="R898" s="3"/>
      <c r="W898"/>
      <c r="AB898"/>
    </row>
    <row r="899" spans="1:28" x14ac:dyDescent="0.3">
      <c r="A899" t="s">
        <v>763</v>
      </c>
      <c r="B899">
        <v>1002030</v>
      </c>
      <c r="C899" t="s">
        <v>573</v>
      </c>
      <c r="D899">
        <v>9</v>
      </c>
      <c r="E899" s="10">
        <v>38.99</v>
      </c>
      <c r="F899" s="10">
        <v>350.91</v>
      </c>
      <c r="G899" s="10">
        <v>245.64</v>
      </c>
      <c r="H899">
        <v>30</v>
      </c>
      <c r="I899" s="51" t="str">
        <f>_xlfn.XLOOKUP(Q3_2025[[#This Row],[Artikelnr]],Artikel_prijzen[Artnr],Artikel_prijzen[Groep],"")</f>
        <v/>
      </c>
      <c r="J899" s="10" t="str">
        <f>_xlfn.XLOOKUP(Q3_2025[[#This Row],[Artikelnr]],Artikel_prijzen[Artnr],Artikel_prijzen[Prijs 2025],"")</f>
        <v/>
      </c>
      <c r="K899" t="str">
        <f>IF(Q3_2025[[#This Row],[Artikelprijs]]&lt;&gt;"",IF(Q3_2025[[#This Row],[Stuksprijs]]=Q3_2025[[#This Row],[Artikelprijs]],"Prijs gelijk","Prijs wijkt af"),"")</f>
        <v/>
      </c>
      <c r="L899" t="str">
        <f>IF(Q3_2025[[#This Row],[Relatiekorting percentage]]=0,
    "Nvt",
    IF(Q3_2025[[#This Row],[Brutobedrag 2]] &lt; Q3_2025[[#This Row],[Bruto - Rel.korting]],
        "Nee",
        "Ja"))</f>
        <v>Ja</v>
      </c>
      <c r="M899" s="10">
        <f>IF(Q3_2025[[#This Row],[Artikelprijs]]&lt;&gt;"",Q3_2025[[#This Row],[Artikelprijs]],Q3_2025[[#This Row],[Stuksprijs]])</f>
        <v>38.99</v>
      </c>
      <c r="N899" s="10">
        <f>Q3_2025[[#This Row],[Besteld]]*Q3_2025[[#This Row],[Prijs 2]]</f>
        <v>350.91</v>
      </c>
      <c r="O899" s="10">
        <f>IF(Q3_2025[[#This Row],[Brutobedrag 2]]&lt;Q3_2025[[#This Row],[Bruto - Rel.korting]],Q3_2025[[#This Row],[Brutobedrag 2]],Q3_2025[[#This Row],[Brutobedrag 2]]*(100-Q3_2025[[#This Row],[Relatiekorting percentage]])/100)</f>
        <v>245.637</v>
      </c>
      <c r="R899" s="3"/>
      <c r="W899"/>
      <c r="AB899"/>
    </row>
    <row r="900" spans="1:28" x14ac:dyDescent="0.3">
      <c r="A900" t="s">
        <v>763</v>
      </c>
      <c r="B900">
        <v>3002024</v>
      </c>
      <c r="C900" t="s">
        <v>700</v>
      </c>
      <c r="D900">
        <v>1</v>
      </c>
      <c r="E900" s="10">
        <v>104.09</v>
      </c>
      <c r="F900" s="10">
        <v>104.09</v>
      </c>
      <c r="G900" s="10">
        <v>72.86</v>
      </c>
      <c r="H900">
        <v>30</v>
      </c>
      <c r="I900" s="51" t="str">
        <f>_xlfn.XLOOKUP(Q3_2025[[#This Row],[Artikelnr]],Artikel_prijzen[Artnr],Artikel_prijzen[Groep],"")</f>
        <v/>
      </c>
      <c r="J900" s="10" t="str">
        <f>_xlfn.XLOOKUP(Q3_2025[[#This Row],[Artikelnr]],Artikel_prijzen[Artnr],Artikel_prijzen[Prijs 2025],"")</f>
        <v/>
      </c>
      <c r="K900" t="str">
        <f>IF(Q3_2025[[#This Row],[Artikelprijs]]&lt;&gt;"",IF(Q3_2025[[#This Row],[Stuksprijs]]=Q3_2025[[#This Row],[Artikelprijs]],"Prijs gelijk","Prijs wijkt af"),"")</f>
        <v/>
      </c>
      <c r="L900" t="str">
        <f>IF(Q3_2025[[#This Row],[Relatiekorting percentage]]=0,
    "Nvt",
    IF(Q3_2025[[#This Row],[Brutobedrag 2]] &lt; Q3_2025[[#This Row],[Bruto - Rel.korting]],
        "Nee",
        "Ja"))</f>
        <v>Ja</v>
      </c>
      <c r="M900" s="10">
        <f>IF(Q3_2025[[#This Row],[Artikelprijs]]&lt;&gt;"",Q3_2025[[#This Row],[Artikelprijs]],Q3_2025[[#This Row],[Stuksprijs]])</f>
        <v>104.09</v>
      </c>
      <c r="N900" s="10">
        <f>Q3_2025[[#This Row],[Besteld]]*Q3_2025[[#This Row],[Prijs 2]]</f>
        <v>104.09</v>
      </c>
      <c r="O900" s="10">
        <f>IF(Q3_2025[[#This Row],[Brutobedrag 2]]&lt;Q3_2025[[#This Row],[Bruto - Rel.korting]],Q3_2025[[#This Row],[Brutobedrag 2]],Q3_2025[[#This Row],[Brutobedrag 2]]*(100-Q3_2025[[#This Row],[Relatiekorting percentage]])/100)</f>
        <v>72.863</v>
      </c>
      <c r="R900" s="3"/>
      <c r="W900"/>
      <c r="AB900"/>
    </row>
    <row r="901" spans="1:28" x14ac:dyDescent="0.3">
      <c r="A901" t="s">
        <v>763</v>
      </c>
      <c r="B901">
        <v>3001005</v>
      </c>
      <c r="C901" t="s">
        <v>232</v>
      </c>
      <c r="D901">
        <v>1</v>
      </c>
      <c r="E901" s="10">
        <v>84.66</v>
      </c>
      <c r="F901" s="10">
        <v>84.66</v>
      </c>
      <c r="G901" s="10">
        <v>59.26</v>
      </c>
      <c r="H901">
        <v>30</v>
      </c>
      <c r="I901" s="51" t="str">
        <f>_xlfn.XLOOKUP(Q3_2025[[#This Row],[Artikelnr]],Artikel_prijzen[Artnr],Artikel_prijzen[Groep],"")</f>
        <v/>
      </c>
      <c r="J901" s="10" t="str">
        <f>_xlfn.XLOOKUP(Q3_2025[[#This Row],[Artikelnr]],Artikel_prijzen[Artnr],Artikel_prijzen[Prijs 2025],"")</f>
        <v/>
      </c>
      <c r="K901" t="str">
        <f>IF(Q3_2025[[#This Row],[Artikelprijs]]&lt;&gt;"",IF(Q3_2025[[#This Row],[Stuksprijs]]=Q3_2025[[#This Row],[Artikelprijs]],"Prijs gelijk","Prijs wijkt af"),"")</f>
        <v/>
      </c>
      <c r="L901" t="str">
        <f>IF(Q3_2025[[#This Row],[Relatiekorting percentage]]=0,
    "Nvt",
    IF(Q3_2025[[#This Row],[Brutobedrag 2]] &lt; Q3_2025[[#This Row],[Bruto - Rel.korting]],
        "Nee",
        "Ja"))</f>
        <v>Ja</v>
      </c>
      <c r="M901" s="10">
        <f>IF(Q3_2025[[#This Row],[Artikelprijs]]&lt;&gt;"",Q3_2025[[#This Row],[Artikelprijs]],Q3_2025[[#This Row],[Stuksprijs]])</f>
        <v>84.66</v>
      </c>
      <c r="N901" s="10">
        <f>Q3_2025[[#This Row],[Besteld]]*Q3_2025[[#This Row],[Prijs 2]]</f>
        <v>84.66</v>
      </c>
      <c r="O901" s="10">
        <f>IF(Q3_2025[[#This Row],[Brutobedrag 2]]&lt;Q3_2025[[#This Row],[Bruto - Rel.korting]],Q3_2025[[#This Row],[Brutobedrag 2]],Q3_2025[[#This Row],[Brutobedrag 2]]*(100-Q3_2025[[#This Row],[Relatiekorting percentage]])/100)</f>
        <v>59.262</v>
      </c>
      <c r="R901" s="3"/>
      <c r="W901"/>
      <c r="AB901"/>
    </row>
    <row r="902" spans="1:28" x14ac:dyDescent="0.3">
      <c r="A902" t="s">
        <v>763</v>
      </c>
      <c r="B902">
        <v>3001044</v>
      </c>
      <c r="C902" t="s">
        <v>47</v>
      </c>
      <c r="D902">
        <v>8</v>
      </c>
      <c r="E902" s="10">
        <v>26.83</v>
      </c>
      <c r="F902" s="10">
        <v>214.64</v>
      </c>
      <c r="G902" s="10">
        <v>150.25</v>
      </c>
      <c r="H902">
        <v>30</v>
      </c>
      <c r="I902" s="51" t="str">
        <f>_xlfn.XLOOKUP(Q3_2025[[#This Row],[Artikelnr]],Artikel_prijzen[Artnr],Artikel_prijzen[Groep],"")</f>
        <v/>
      </c>
      <c r="J902" s="10" t="str">
        <f>_xlfn.XLOOKUP(Q3_2025[[#This Row],[Artikelnr]],Artikel_prijzen[Artnr],Artikel_prijzen[Prijs 2025],"")</f>
        <v/>
      </c>
      <c r="K902" t="str">
        <f>IF(Q3_2025[[#This Row],[Artikelprijs]]&lt;&gt;"",IF(Q3_2025[[#This Row],[Stuksprijs]]=Q3_2025[[#This Row],[Artikelprijs]],"Prijs gelijk","Prijs wijkt af"),"")</f>
        <v/>
      </c>
      <c r="L902" t="str">
        <f>IF(Q3_2025[[#This Row],[Relatiekorting percentage]]=0,
    "Nvt",
    IF(Q3_2025[[#This Row],[Brutobedrag 2]] &lt; Q3_2025[[#This Row],[Bruto - Rel.korting]],
        "Nee",
        "Ja"))</f>
        <v>Ja</v>
      </c>
      <c r="M902" s="10">
        <f>IF(Q3_2025[[#This Row],[Artikelprijs]]&lt;&gt;"",Q3_2025[[#This Row],[Artikelprijs]],Q3_2025[[#This Row],[Stuksprijs]])</f>
        <v>26.83</v>
      </c>
      <c r="N902" s="10">
        <f>Q3_2025[[#This Row],[Besteld]]*Q3_2025[[#This Row],[Prijs 2]]</f>
        <v>214.64</v>
      </c>
      <c r="O902" s="10">
        <f>IF(Q3_2025[[#This Row],[Brutobedrag 2]]&lt;Q3_2025[[#This Row],[Bruto - Rel.korting]],Q3_2025[[#This Row],[Brutobedrag 2]],Q3_2025[[#This Row],[Brutobedrag 2]]*(100-Q3_2025[[#This Row],[Relatiekorting percentage]])/100)</f>
        <v>150.24799999999999</v>
      </c>
      <c r="R902" s="3"/>
      <c r="W902"/>
      <c r="AB902"/>
    </row>
    <row r="903" spans="1:28" x14ac:dyDescent="0.3">
      <c r="A903" t="s">
        <v>763</v>
      </c>
      <c r="B903">
        <v>3001013</v>
      </c>
      <c r="C903" t="s">
        <v>325</v>
      </c>
      <c r="D903">
        <v>5</v>
      </c>
      <c r="E903" s="10">
        <v>17.89</v>
      </c>
      <c r="F903" s="10">
        <v>89.45</v>
      </c>
      <c r="G903" s="10">
        <v>62.61</v>
      </c>
      <c r="H903">
        <v>30</v>
      </c>
      <c r="I903" s="51" t="str">
        <f>_xlfn.XLOOKUP(Q3_2025[[#This Row],[Artikelnr]],Artikel_prijzen[Artnr],Artikel_prijzen[Groep],"")</f>
        <v/>
      </c>
      <c r="J903" s="10" t="str">
        <f>_xlfn.XLOOKUP(Q3_2025[[#This Row],[Artikelnr]],Artikel_prijzen[Artnr],Artikel_prijzen[Prijs 2025],"")</f>
        <v/>
      </c>
      <c r="K903" t="str">
        <f>IF(Q3_2025[[#This Row],[Artikelprijs]]&lt;&gt;"",IF(Q3_2025[[#This Row],[Stuksprijs]]=Q3_2025[[#This Row],[Artikelprijs]],"Prijs gelijk","Prijs wijkt af"),"")</f>
        <v/>
      </c>
      <c r="L903" t="str">
        <f>IF(Q3_2025[[#This Row],[Relatiekorting percentage]]=0,
    "Nvt",
    IF(Q3_2025[[#This Row],[Brutobedrag 2]] &lt; Q3_2025[[#This Row],[Bruto - Rel.korting]],
        "Nee",
        "Ja"))</f>
        <v>Ja</v>
      </c>
      <c r="M903" s="10">
        <f>IF(Q3_2025[[#This Row],[Artikelprijs]]&lt;&gt;"",Q3_2025[[#This Row],[Artikelprijs]],Q3_2025[[#This Row],[Stuksprijs]])</f>
        <v>17.89</v>
      </c>
      <c r="N903" s="10">
        <f>Q3_2025[[#This Row],[Besteld]]*Q3_2025[[#This Row],[Prijs 2]]</f>
        <v>89.45</v>
      </c>
      <c r="O903" s="10">
        <f>IF(Q3_2025[[#This Row],[Brutobedrag 2]]&lt;Q3_2025[[#This Row],[Bruto - Rel.korting]],Q3_2025[[#This Row],[Brutobedrag 2]],Q3_2025[[#This Row],[Brutobedrag 2]]*(100-Q3_2025[[#This Row],[Relatiekorting percentage]])/100)</f>
        <v>62.615000000000002</v>
      </c>
      <c r="R903" s="3"/>
      <c r="W903"/>
      <c r="AB903"/>
    </row>
    <row r="904" spans="1:28" x14ac:dyDescent="0.3">
      <c r="A904" t="s">
        <v>763</v>
      </c>
      <c r="B904">
        <v>1002027</v>
      </c>
      <c r="C904" t="s">
        <v>766</v>
      </c>
      <c r="D904">
        <v>5</v>
      </c>
      <c r="E904" s="10">
        <v>38.99</v>
      </c>
      <c r="F904" s="10">
        <v>194.95</v>
      </c>
      <c r="G904" s="10">
        <v>136.46</v>
      </c>
      <c r="H904">
        <v>30</v>
      </c>
      <c r="I904" s="51" t="str">
        <f>_xlfn.XLOOKUP(Q3_2025[[#This Row],[Artikelnr]],Artikel_prijzen[Artnr],Artikel_prijzen[Groep],"")</f>
        <v/>
      </c>
      <c r="J904" s="10" t="str">
        <f>_xlfn.XLOOKUP(Q3_2025[[#This Row],[Artikelnr]],Artikel_prijzen[Artnr],Artikel_prijzen[Prijs 2025],"")</f>
        <v/>
      </c>
      <c r="K904" t="str">
        <f>IF(Q3_2025[[#This Row],[Artikelprijs]]&lt;&gt;"",IF(Q3_2025[[#This Row],[Stuksprijs]]=Q3_2025[[#This Row],[Artikelprijs]],"Prijs gelijk","Prijs wijkt af"),"")</f>
        <v/>
      </c>
      <c r="L904" t="str">
        <f>IF(Q3_2025[[#This Row],[Relatiekorting percentage]]=0,
    "Nvt",
    IF(Q3_2025[[#This Row],[Brutobedrag 2]] &lt; Q3_2025[[#This Row],[Bruto - Rel.korting]],
        "Nee",
        "Ja"))</f>
        <v>Ja</v>
      </c>
      <c r="M904" s="10">
        <f>IF(Q3_2025[[#This Row],[Artikelprijs]]&lt;&gt;"",Q3_2025[[#This Row],[Artikelprijs]],Q3_2025[[#This Row],[Stuksprijs]])</f>
        <v>38.99</v>
      </c>
      <c r="N904" s="10">
        <f>Q3_2025[[#This Row],[Besteld]]*Q3_2025[[#This Row],[Prijs 2]]</f>
        <v>194.95000000000002</v>
      </c>
      <c r="O904" s="10">
        <f>IF(Q3_2025[[#This Row],[Brutobedrag 2]]&lt;Q3_2025[[#This Row],[Bruto - Rel.korting]],Q3_2025[[#This Row],[Brutobedrag 2]],Q3_2025[[#This Row],[Brutobedrag 2]]*(100-Q3_2025[[#This Row],[Relatiekorting percentage]])/100)</f>
        <v>136.46500000000003</v>
      </c>
      <c r="R904" s="3"/>
      <c r="W904"/>
      <c r="AB904"/>
    </row>
    <row r="905" spans="1:28" x14ac:dyDescent="0.3">
      <c r="A905" t="s">
        <v>763</v>
      </c>
      <c r="B905">
        <v>2001090</v>
      </c>
      <c r="C905" t="s">
        <v>141</v>
      </c>
      <c r="D905">
        <v>2</v>
      </c>
      <c r="E905" s="10">
        <v>73.02</v>
      </c>
      <c r="F905" s="10">
        <v>146.04</v>
      </c>
      <c r="G905" s="10">
        <v>102.23</v>
      </c>
      <c r="H905">
        <v>30</v>
      </c>
      <c r="I905" s="51" t="str">
        <f>_xlfn.XLOOKUP(Q3_2025[[#This Row],[Artikelnr]],Artikel_prijzen[Artnr],Artikel_prijzen[Groep],"")</f>
        <v/>
      </c>
      <c r="J905" s="10" t="str">
        <f>_xlfn.XLOOKUP(Q3_2025[[#This Row],[Artikelnr]],Artikel_prijzen[Artnr],Artikel_prijzen[Prijs 2025],"")</f>
        <v/>
      </c>
      <c r="K905" t="str">
        <f>IF(Q3_2025[[#This Row],[Artikelprijs]]&lt;&gt;"",IF(Q3_2025[[#This Row],[Stuksprijs]]=Q3_2025[[#This Row],[Artikelprijs]],"Prijs gelijk","Prijs wijkt af"),"")</f>
        <v/>
      </c>
      <c r="L905" t="str">
        <f>IF(Q3_2025[[#This Row],[Relatiekorting percentage]]=0,
    "Nvt",
    IF(Q3_2025[[#This Row],[Brutobedrag 2]] &lt; Q3_2025[[#This Row],[Bruto - Rel.korting]],
        "Nee",
        "Ja"))</f>
        <v>Ja</v>
      </c>
      <c r="M905" s="10">
        <f>IF(Q3_2025[[#This Row],[Artikelprijs]]&lt;&gt;"",Q3_2025[[#This Row],[Artikelprijs]],Q3_2025[[#This Row],[Stuksprijs]])</f>
        <v>73.02</v>
      </c>
      <c r="N905" s="10">
        <f>Q3_2025[[#This Row],[Besteld]]*Q3_2025[[#This Row],[Prijs 2]]</f>
        <v>146.04</v>
      </c>
      <c r="O905" s="10">
        <f>IF(Q3_2025[[#This Row],[Brutobedrag 2]]&lt;Q3_2025[[#This Row],[Bruto - Rel.korting]],Q3_2025[[#This Row],[Brutobedrag 2]],Q3_2025[[#This Row],[Brutobedrag 2]]*(100-Q3_2025[[#This Row],[Relatiekorting percentage]])/100)</f>
        <v>102.22799999999999</v>
      </c>
      <c r="R905" s="3"/>
      <c r="W905"/>
      <c r="AB905"/>
    </row>
    <row r="906" spans="1:28" x14ac:dyDescent="0.3">
      <c r="A906" t="s">
        <v>763</v>
      </c>
      <c r="B906">
        <v>5031005</v>
      </c>
      <c r="C906" t="s">
        <v>143</v>
      </c>
      <c r="D906">
        <v>1</v>
      </c>
      <c r="E906" s="10">
        <v>29.87</v>
      </c>
      <c r="F906" s="10">
        <v>29.87</v>
      </c>
      <c r="G906" s="10">
        <v>20.91</v>
      </c>
      <c r="H906">
        <v>30</v>
      </c>
      <c r="I906" s="51" t="str">
        <f>_xlfn.XLOOKUP(Q3_2025[[#This Row],[Artikelnr]],Artikel_prijzen[Artnr],Artikel_prijzen[Groep],"")</f>
        <v/>
      </c>
      <c r="J906" s="10" t="str">
        <f>_xlfn.XLOOKUP(Q3_2025[[#This Row],[Artikelnr]],Artikel_prijzen[Artnr],Artikel_prijzen[Prijs 2025],"")</f>
        <v/>
      </c>
      <c r="K906" t="str">
        <f>IF(Q3_2025[[#This Row],[Artikelprijs]]&lt;&gt;"",IF(Q3_2025[[#This Row],[Stuksprijs]]=Q3_2025[[#This Row],[Artikelprijs]],"Prijs gelijk","Prijs wijkt af"),"")</f>
        <v/>
      </c>
      <c r="L906" t="str">
        <f>IF(Q3_2025[[#This Row],[Relatiekorting percentage]]=0,
    "Nvt",
    IF(Q3_2025[[#This Row],[Brutobedrag 2]] &lt; Q3_2025[[#This Row],[Bruto - Rel.korting]],
        "Nee",
        "Ja"))</f>
        <v>Ja</v>
      </c>
      <c r="M906" s="10">
        <f>IF(Q3_2025[[#This Row],[Artikelprijs]]&lt;&gt;"",Q3_2025[[#This Row],[Artikelprijs]],Q3_2025[[#This Row],[Stuksprijs]])</f>
        <v>29.87</v>
      </c>
      <c r="N906" s="10">
        <f>Q3_2025[[#This Row],[Besteld]]*Q3_2025[[#This Row],[Prijs 2]]</f>
        <v>29.87</v>
      </c>
      <c r="O906" s="10">
        <f>IF(Q3_2025[[#This Row],[Brutobedrag 2]]&lt;Q3_2025[[#This Row],[Bruto - Rel.korting]],Q3_2025[[#This Row],[Brutobedrag 2]],Q3_2025[[#This Row],[Brutobedrag 2]]*(100-Q3_2025[[#This Row],[Relatiekorting percentage]])/100)</f>
        <v>20.909000000000002</v>
      </c>
      <c r="R906" s="3"/>
      <c r="W906"/>
      <c r="AB906"/>
    </row>
    <row r="907" spans="1:28" x14ac:dyDescent="0.3">
      <c r="A907" t="s">
        <v>763</v>
      </c>
      <c r="B907">
        <v>5031004</v>
      </c>
      <c r="C907" t="s">
        <v>144</v>
      </c>
      <c r="D907">
        <v>1</v>
      </c>
      <c r="E907" s="10">
        <v>29.87</v>
      </c>
      <c r="F907" s="10">
        <v>29.87</v>
      </c>
      <c r="G907" s="10">
        <v>20.91</v>
      </c>
      <c r="H907">
        <v>30</v>
      </c>
      <c r="I907" s="51" t="str">
        <f>_xlfn.XLOOKUP(Q3_2025[[#This Row],[Artikelnr]],Artikel_prijzen[Artnr],Artikel_prijzen[Groep],"")</f>
        <v/>
      </c>
      <c r="J907" s="10" t="str">
        <f>_xlfn.XLOOKUP(Q3_2025[[#This Row],[Artikelnr]],Artikel_prijzen[Artnr],Artikel_prijzen[Prijs 2025],"")</f>
        <v/>
      </c>
      <c r="K907" t="str">
        <f>IF(Q3_2025[[#This Row],[Artikelprijs]]&lt;&gt;"",IF(Q3_2025[[#This Row],[Stuksprijs]]=Q3_2025[[#This Row],[Artikelprijs]],"Prijs gelijk","Prijs wijkt af"),"")</f>
        <v/>
      </c>
      <c r="L907" t="str">
        <f>IF(Q3_2025[[#This Row],[Relatiekorting percentage]]=0,
    "Nvt",
    IF(Q3_2025[[#This Row],[Brutobedrag 2]] &lt; Q3_2025[[#This Row],[Bruto - Rel.korting]],
        "Nee",
        "Ja"))</f>
        <v>Ja</v>
      </c>
      <c r="M907" s="10">
        <f>IF(Q3_2025[[#This Row],[Artikelprijs]]&lt;&gt;"",Q3_2025[[#This Row],[Artikelprijs]],Q3_2025[[#This Row],[Stuksprijs]])</f>
        <v>29.87</v>
      </c>
      <c r="N907" s="10">
        <f>Q3_2025[[#This Row],[Besteld]]*Q3_2025[[#This Row],[Prijs 2]]</f>
        <v>29.87</v>
      </c>
      <c r="O907" s="10">
        <f>IF(Q3_2025[[#This Row],[Brutobedrag 2]]&lt;Q3_2025[[#This Row],[Bruto - Rel.korting]],Q3_2025[[#This Row],[Brutobedrag 2]],Q3_2025[[#This Row],[Brutobedrag 2]]*(100-Q3_2025[[#This Row],[Relatiekorting percentage]])/100)</f>
        <v>20.909000000000002</v>
      </c>
      <c r="R907" s="3"/>
      <c r="W907"/>
      <c r="AB907"/>
    </row>
    <row r="908" spans="1:28" x14ac:dyDescent="0.3">
      <c r="A908" t="s">
        <v>763</v>
      </c>
      <c r="B908">
        <v>2001054</v>
      </c>
      <c r="C908" t="s">
        <v>406</v>
      </c>
      <c r="D908">
        <v>1</v>
      </c>
      <c r="E908" s="10">
        <v>42.18</v>
      </c>
      <c r="F908" s="10">
        <v>42.18</v>
      </c>
      <c r="G908" s="10">
        <v>29.53</v>
      </c>
      <c r="H908">
        <v>30</v>
      </c>
      <c r="I908" s="51" t="str">
        <f>_xlfn.XLOOKUP(Q3_2025[[#This Row],[Artikelnr]],Artikel_prijzen[Artnr],Artikel_prijzen[Groep],"")</f>
        <v/>
      </c>
      <c r="J908" s="10" t="str">
        <f>_xlfn.XLOOKUP(Q3_2025[[#This Row],[Artikelnr]],Artikel_prijzen[Artnr],Artikel_prijzen[Prijs 2025],"")</f>
        <v/>
      </c>
      <c r="K908" t="str">
        <f>IF(Q3_2025[[#This Row],[Artikelprijs]]&lt;&gt;"",IF(Q3_2025[[#This Row],[Stuksprijs]]=Q3_2025[[#This Row],[Artikelprijs]],"Prijs gelijk","Prijs wijkt af"),"")</f>
        <v/>
      </c>
      <c r="L908" t="str">
        <f>IF(Q3_2025[[#This Row],[Relatiekorting percentage]]=0,
    "Nvt",
    IF(Q3_2025[[#This Row],[Brutobedrag 2]] &lt; Q3_2025[[#This Row],[Bruto - Rel.korting]],
        "Nee",
        "Ja"))</f>
        <v>Ja</v>
      </c>
      <c r="M908" s="10">
        <f>IF(Q3_2025[[#This Row],[Artikelprijs]]&lt;&gt;"",Q3_2025[[#This Row],[Artikelprijs]],Q3_2025[[#This Row],[Stuksprijs]])</f>
        <v>42.18</v>
      </c>
      <c r="N908" s="10">
        <f>Q3_2025[[#This Row],[Besteld]]*Q3_2025[[#This Row],[Prijs 2]]</f>
        <v>42.18</v>
      </c>
      <c r="O908" s="10">
        <f>IF(Q3_2025[[#This Row],[Brutobedrag 2]]&lt;Q3_2025[[#This Row],[Bruto - Rel.korting]],Q3_2025[[#This Row],[Brutobedrag 2]],Q3_2025[[#This Row],[Brutobedrag 2]]*(100-Q3_2025[[#This Row],[Relatiekorting percentage]])/100)</f>
        <v>29.526</v>
      </c>
      <c r="R908" s="3"/>
      <c r="W908"/>
      <c r="AB908"/>
    </row>
    <row r="909" spans="1:28" x14ac:dyDescent="0.3">
      <c r="A909" t="s">
        <v>763</v>
      </c>
      <c r="B909">
        <v>2004051</v>
      </c>
      <c r="C909" t="s">
        <v>255</v>
      </c>
      <c r="D909">
        <v>3</v>
      </c>
      <c r="E909" s="10">
        <v>16.54</v>
      </c>
      <c r="F909" s="10">
        <v>49.62</v>
      </c>
      <c r="G909" s="10">
        <v>34.729999999999997</v>
      </c>
      <c r="H909">
        <v>30</v>
      </c>
      <c r="I909" s="51" t="str">
        <f>_xlfn.XLOOKUP(Q3_2025[[#This Row],[Artikelnr]],Artikel_prijzen[Artnr],Artikel_prijzen[Groep],"")</f>
        <v/>
      </c>
      <c r="J909" s="10" t="str">
        <f>_xlfn.XLOOKUP(Q3_2025[[#This Row],[Artikelnr]],Artikel_prijzen[Artnr],Artikel_prijzen[Prijs 2025],"")</f>
        <v/>
      </c>
      <c r="K909" t="str">
        <f>IF(Q3_2025[[#This Row],[Artikelprijs]]&lt;&gt;"",IF(Q3_2025[[#This Row],[Stuksprijs]]=Q3_2025[[#This Row],[Artikelprijs]],"Prijs gelijk","Prijs wijkt af"),"")</f>
        <v/>
      </c>
      <c r="L909" t="str">
        <f>IF(Q3_2025[[#This Row],[Relatiekorting percentage]]=0,
    "Nvt",
    IF(Q3_2025[[#This Row],[Brutobedrag 2]] &lt; Q3_2025[[#This Row],[Bruto - Rel.korting]],
        "Nee",
        "Ja"))</f>
        <v>Ja</v>
      </c>
      <c r="M909" s="10">
        <f>IF(Q3_2025[[#This Row],[Artikelprijs]]&lt;&gt;"",Q3_2025[[#This Row],[Artikelprijs]],Q3_2025[[#This Row],[Stuksprijs]])</f>
        <v>16.54</v>
      </c>
      <c r="N909" s="10">
        <f>Q3_2025[[#This Row],[Besteld]]*Q3_2025[[#This Row],[Prijs 2]]</f>
        <v>49.62</v>
      </c>
      <c r="O909" s="10">
        <f>IF(Q3_2025[[#This Row],[Brutobedrag 2]]&lt;Q3_2025[[#This Row],[Bruto - Rel.korting]],Q3_2025[[#This Row],[Brutobedrag 2]],Q3_2025[[#This Row],[Brutobedrag 2]]*(100-Q3_2025[[#This Row],[Relatiekorting percentage]])/100)</f>
        <v>34.733999999999995</v>
      </c>
      <c r="R909" s="3"/>
      <c r="W909"/>
      <c r="AB909"/>
    </row>
    <row r="910" spans="1:28" x14ac:dyDescent="0.3">
      <c r="A910" t="s">
        <v>763</v>
      </c>
      <c r="B910">
        <v>1007057</v>
      </c>
      <c r="C910" t="s">
        <v>340</v>
      </c>
      <c r="D910">
        <v>6</v>
      </c>
      <c r="E910" s="10">
        <v>78</v>
      </c>
      <c r="F910" s="10">
        <v>468</v>
      </c>
      <c r="G910" s="10">
        <v>327.60000000000002</v>
      </c>
      <c r="H910">
        <v>30</v>
      </c>
      <c r="I910" s="51" t="str">
        <f>_xlfn.XLOOKUP(Q3_2025[[#This Row],[Artikelnr]],Artikel_prijzen[Artnr],Artikel_prijzen[Groep],"")</f>
        <v/>
      </c>
      <c r="J910" s="10" t="str">
        <f>_xlfn.XLOOKUP(Q3_2025[[#This Row],[Artikelnr]],Artikel_prijzen[Artnr],Artikel_prijzen[Prijs 2025],"")</f>
        <v/>
      </c>
      <c r="K910" t="str">
        <f>IF(Q3_2025[[#This Row],[Artikelprijs]]&lt;&gt;"",IF(Q3_2025[[#This Row],[Stuksprijs]]=Q3_2025[[#This Row],[Artikelprijs]],"Prijs gelijk","Prijs wijkt af"),"")</f>
        <v/>
      </c>
      <c r="L910" t="str">
        <f>IF(Q3_2025[[#This Row],[Relatiekorting percentage]]=0,
    "Nvt",
    IF(Q3_2025[[#This Row],[Brutobedrag 2]] &lt; Q3_2025[[#This Row],[Bruto - Rel.korting]],
        "Nee",
        "Ja"))</f>
        <v>Ja</v>
      </c>
      <c r="M910" s="10">
        <f>IF(Q3_2025[[#This Row],[Artikelprijs]]&lt;&gt;"",Q3_2025[[#This Row],[Artikelprijs]],Q3_2025[[#This Row],[Stuksprijs]])</f>
        <v>78</v>
      </c>
      <c r="N910" s="10">
        <f>Q3_2025[[#This Row],[Besteld]]*Q3_2025[[#This Row],[Prijs 2]]</f>
        <v>468</v>
      </c>
      <c r="O910" s="10">
        <f>IF(Q3_2025[[#This Row],[Brutobedrag 2]]&lt;Q3_2025[[#This Row],[Bruto - Rel.korting]],Q3_2025[[#This Row],[Brutobedrag 2]],Q3_2025[[#This Row],[Brutobedrag 2]]*(100-Q3_2025[[#This Row],[Relatiekorting percentage]])/100)</f>
        <v>327.60000000000002</v>
      </c>
      <c r="R910" s="3"/>
      <c r="W910"/>
      <c r="AB910"/>
    </row>
    <row r="911" spans="1:28" x14ac:dyDescent="0.3">
      <c r="A911" t="s">
        <v>763</v>
      </c>
      <c r="B911">
        <v>1007051</v>
      </c>
      <c r="C911" t="s">
        <v>54</v>
      </c>
      <c r="D911">
        <v>1</v>
      </c>
      <c r="E911" s="10">
        <v>88.57</v>
      </c>
      <c r="F911" s="10">
        <v>88.57</v>
      </c>
      <c r="G911" s="10">
        <v>62</v>
      </c>
      <c r="H911">
        <v>30</v>
      </c>
      <c r="I911" s="51" t="str">
        <f>_xlfn.XLOOKUP(Q3_2025[[#This Row],[Artikelnr]],Artikel_prijzen[Artnr],Artikel_prijzen[Groep],"")</f>
        <v/>
      </c>
      <c r="J911" s="10" t="str">
        <f>_xlfn.XLOOKUP(Q3_2025[[#This Row],[Artikelnr]],Artikel_prijzen[Artnr],Artikel_prijzen[Prijs 2025],"")</f>
        <v/>
      </c>
      <c r="K911" t="str">
        <f>IF(Q3_2025[[#This Row],[Artikelprijs]]&lt;&gt;"",IF(Q3_2025[[#This Row],[Stuksprijs]]=Q3_2025[[#This Row],[Artikelprijs]],"Prijs gelijk","Prijs wijkt af"),"")</f>
        <v/>
      </c>
      <c r="L911" t="str">
        <f>IF(Q3_2025[[#This Row],[Relatiekorting percentage]]=0,
    "Nvt",
    IF(Q3_2025[[#This Row],[Brutobedrag 2]] &lt; Q3_2025[[#This Row],[Bruto - Rel.korting]],
        "Nee",
        "Ja"))</f>
        <v>Ja</v>
      </c>
      <c r="M911" s="10">
        <f>IF(Q3_2025[[#This Row],[Artikelprijs]]&lt;&gt;"",Q3_2025[[#This Row],[Artikelprijs]],Q3_2025[[#This Row],[Stuksprijs]])</f>
        <v>88.57</v>
      </c>
      <c r="N911" s="10">
        <f>Q3_2025[[#This Row],[Besteld]]*Q3_2025[[#This Row],[Prijs 2]]</f>
        <v>88.57</v>
      </c>
      <c r="O911" s="10">
        <f>IF(Q3_2025[[#This Row],[Brutobedrag 2]]&lt;Q3_2025[[#This Row],[Bruto - Rel.korting]],Q3_2025[[#This Row],[Brutobedrag 2]],Q3_2025[[#This Row],[Brutobedrag 2]]*(100-Q3_2025[[#This Row],[Relatiekorting percentage]])/100)</f>
        <v>61.998999999999995</v>
      </c>
      <c r="R911" s="3"/>
      <c r="W911"/>
      <c r="AB911"/>
    </row>
    <row r="912" spans="1:28" x14ac:dyDescent="0.3">
      <c r="A912" t="s">
        <v>763</v>
      </c>
      <c r="B912">
        <v>1007050</v>
      </c>
      <c r="C912" t="s">
        <v>567</v>
      </c>
      <c r="D912">
        <v>1</v>
      </c>
      <c r="E912" s="10">
        <v>0</v>
      </c>
      <c r="F912" s="10">
        <v>0</v>
      </c>
      <c r="G912" s="10">
        <v>0</v>
      </c>
      <c r="H912">
        <v>0</v>
      </c>
      <c r="I912" s="51" t="str">
        <f>_xlfn.XLOOKUP(Q3_2025[[#This Row],[Artikelnr]],Artikel_prijzen[Artnr],Artikel_prijzen[Groep],"")</f>
        <v/>
      </c>
      <c r="J912" s="10" t="str">
        <f>_xlfn.XLOOKUP(Q3_2025[[#This Row],[Artikelnr]],Artikel_prijzen[Artnr],Artikel_prijzen[Prijs 2025],"")</f>
        <v/>
      </c>
      <c r="K912" t="str">
        <f>IF(Q3_2025[[#This Row],[Artikelprijs]]&lt;&gt;"",IF(Q3_2025[[#This Row],[Stuksprijs]]=Q3_2025[[#This Row],[Artikelprijs]],"Prijs gelijk","Prijs wijkt af"),"")</f>
        <v/>
      </c>
      <c r="L912" t="str">
        <f>IF(Q3_2025[[#This Row],[Relatiekorting percentage]]=0,
    "Nvt",
    IF(Q3_2025[[#This Row],[Brutobedrag 2]] &lt; Q3_2025[[#This Row],[Bruto - Rel.korting]],
        "Nee",
        "Ja"))</f>
        <v>Nvt</v>
      </c>
      <c r="M912" s="10">
        <f>IF(Q3_2025[[#This Row],[Artikelprijs]]&lt;&gt;"",Q3_2025[[#This Row],[Artikelprijs]],Q3_2025[[#This Row],[Stuksprijs]])</f>
        <v>0</v>
      </c>
      <c r="N912" s="10">
        <f>Q3_2025[[#This Row],[Besteld]]*Q3_2025[[#This Row],[Prijs 2]]</f>
        <v>0</v>
      </c>
      <c r="O912" s="10">
        <f>IF(Q3_2025[[#This Row],[Brutobedrag 2]]&lt;Q3_2025[[#This Row],[Bruto - Rel.korting]],Q3_2025[[#This Row],[Brutobedrag 2]],Q3_2025[[#This Row],[Brutobedrag 2]]*(100-Q3_2025[[#This Row],[Relatiekorting percentage]])/100)</f>
        <v>0</v>
      </c>
      <c r="R912" s="3"/>
      <c r="W912"/>
      <c r="AB912"/>
    </row>
    <row r="913" spans="1:28" x14ac:dyDescent="0.3">
      <c r="A913" t="s">
        <v>763</v>
      </c>
      <c r="B913">
        <v>3002010</v>
      </c>
      <c r="C913" t="s">
        <v>184</v>
      </c>
      <c r="D913">
        <v>2</v>
      </c>
      <c r="E913" s="10">
        <v>25.52</v>
      </c>
      <c r="F913" s="10">
        <v>51.04</v>
      </c>
      <c r="G913" s="10">
        <v>51.04</v>
      </c>
      <c r="H913">
        <v>0</v>
      </c>
      <c r="I913" s="51" t="str">
        <f>_xlfn.XLOOKUP(Q3_2025[[#This Row],[Artikelnr]],Artikel_prijzen[Artnr],Artikel_prijzen[Groep],"")</f>
        <v/>
      </c>
      <c r="J913" s="10" t="str">
        <f>_xlfn.XLOOKUP(Q3_2025[[#This Row],[Artikelnr]],Artikel_prijzen[Artnr],Artikel_prijzen[Prijs 2025],"")</f>
        <v/>
      </c>
      <c r="K913" t="str">
        <f>IF(Q3_2025[[#This Row],[Artikelprijs]]&lt;&gt;"",IF(Q3_2025[[#This Row],[Stuksprijs]]=Q3_2025[[#This Row],[Artikelprijs]],"Prijs gelijk","Prijs wijkt af"),"")</f>
        <v/>
      </c>
      <c r="L913" t="str">
        <f>IF(Q3_2025[[#This Row],[Relatiekorting percentage]]=0,
    "Nvt",
    IF(Q3_2025[[#This Row],[Brutobedrag 2]] &lt; Q3_2025[[#This Row],[Bruto - Rel.korting]],
        "Nee",
        "Ja"))</f>
        <v>Nvt</v>
      </c>
      <c r="M913" s="10">
        <f>IF(Q3_2025[[#This Row],[Artikelprijs]]&lt;&gt;"",Q3_2025[[#This Row],[Artikelprijs]],Q3_2025[[#This Row],[Stuksprijs]])</f>
        <v>25.52</v>
      </c>
      <c r="N913" s="10">
        <f>Q3_2025[[#This Row],[Besteld]]*Q3_2025[[#This Row],[Prijs 2]]</f>
        <v>51.04</v>
      </c>
      <c r="O913" s="10">
        <f>IF(Q3_2025[[#This Row],[Brutobedrag 2]]&lt;Q3_2025[[#This Row],[Bruto - Rel.korting]],Q3_2025[[#This Row],[Brutobedrag 2]],Q3_2025[[#This Row],[Brutobedrag 2]]*(100-Q3_2025[[#This Row],[Relatiekorting percentage]])/100)</f>
        <v>51.04</v>
      </c>
      <c r="R913" s="3"/>
      <c r="W913"/>
      <c r="AB913"/>
    </row>
    <row r="914" spans="1:28" x14ac:dyDescent="0.3">
      <c r="A914" t="s">
        <v>763</v>
      </c>
      <c r="B914">
        <v>3002039</v>
      </c>
      <c r="C914" t="s">
        <v>203</v>
      </c>
      <c r="D914">
        <v>1</v>
      </c>
      <c r="E914" s="10">
        <v>82.4</v>
      </c>
      <c r="F914" s="10">
        <v>82.4</v>
      </c>
      <c r="G914" s="10">
        <v>65.92</v>
      </c>
      <c r="H914">
        <v>20</v>
      </c>
      <c r="I914" s="51" t="str">
        <f>_xlfn.XLOOKUP(Q3_2025[[#This Row],[Artikelnr]],Artikel_prijzen[Artnr],Artikel_prijzen[Groep],"")</f>
        <v/>
      </c>
      <c r="J914" s="10" t="str">
        <f>_xlfn.XLOOKUP(Q3_2025[[#This Row],[Artikelnr]],Artikel_prijzen[Artnr],Artikel_prijzen[Prijs 2025],"")</f>
        <v/>
      </c>
      <c r="K914" t="str">
        <f>IF(Q3_2025[[#This Row],[Artikelprijs]]&lt;&gt;"",IF(Q3_2025[[#This Row],[Stuksprijs]]=Q3_2025[[#This Row],[Artikelprijs]],"Prijs gelijk","Prijs wijkt af"),"")</f>
        <v/>
      </c>
      <c r="L914" t="str">
        <f>IF(Q3_2025[[#This Row],[Relatiekorting percentage]]=0,
    "Nvt",
    IF(Q3_2025[[#This Row],[Brutobedrag 2]] &lt; Q3_2025[[#This Row],[Bruto - Rel.korting]],
        "Nee",
        "Ja"))</f>
        <v>Ja</v>
      </c>
      <c r="M914" s="10">
        <f>IF(Q3_2025[[#This Row],[Artikelprijs]]&lt;&gt;"",Q3_2025[[#This Row],[Artikelprijs]],Q3_2025[[#This Row],[Stuksprijs]])</f>
        <v>82.4</v>
      </c>
      <c r="N914" s="10">
        <f>Q3_2025[[#This Row],[Besteld]]*Q3_2025[[#This Row],[Prijs 2]]</f>
        <v>82.4</v>
      </c>
      <c r="O914" s="10">
        <f>IF(Q3_2025[[#This Row],[Brutobedrag 2]]&lt;Q3_2025[[#This Row],[Bruto - Rel.korting]],Q3_2025[[#This Row],[Brutobedrag 2]],Q3_2025[[#This Row],[Brutobedrag 2]]*(100-Q3_2025[[#This Row],[Relatiekorting percentage]])/100)</f>
        <v>65.92</v>
      </c>
      <c r="R914" s="3"/>
      <c r="W914"/>
      <c r="AB914"/>
    </row>
    <row r="915" spans="1:28" x14ac:dyDescent="0.3">
      <c r="A915" t="s">
        <v>763</v>
      </c>
      <c r="B915">
        <v>5020002</v>
      </c>
      <c r="C915" t="s">
        <v>122</v>
      </c>
      <c r="D915">
        <v>2</v>
      </c>
      <c r="E915" s="10">
        <v>39.65</v>
      </c>
      <c r="F915" s="10">
        <v>79.3</v>
      </c>
      <c r="G915" s="10">
        <v>63.44</v>
      </c>
      <c r="H915">
        <v>20</v>
      </c>
      <c r="I915" s="51" t="str">
        <f>_xlfn.XLOOKUP(Q3_2025[[#This Row],[Artikelnr]],Artikel_prijzen[Artnr],Artikel_prijzen[Groep],"")</f>
        <v/>
      </c>
      <c r="J915" s="10" t="str">
        <f>_xlfn.XLOOKUP(Q3_2025[[#This Row],[Artikelnr]],Artikel_prijzen[Artnr],Artikel_prijzen[Prijs 2025],"")</f>
        <v/>
      </c>
      <c r="K915" t="str">
        <f>IF(Q3_2025[[#This Row],[Artikelprijs]]&lt;&gt;"",IF(Q3_2025[[#This Row],[Stuksprijs]]=Q3_2025[[#This Row],[Artikelprijs]],"Prijs gelijk","Prijs wijkt af"),"")</f>
        <v/>
      </c>
      <c r="L915" t="str">
        <f>IF(Q3_2025[[#This Row],[Relatiekorting percentage]]=0,
    "Nvt",
    IF(Q3_2025[[#This Row],[Brutobedrag 2]] &lt; Q3_2025[[#This Row],[Bruto - Rel.korting]],
        "Nee",
        "Ja"))</f>
        <v>Ja</v>
      </c>
      <c r="M915" s="10">
        <f>IF(Q3_2025[[#This Row],[Artikelprijs]]&lt;&gt;"",Q3_2025[[#This Row],[Artikelprijs]],Q3_2025[[#This Row],[Stuksprijs]])</f>
        <v>39.65</v>
      </c>
      <c r="N915" s="10">
        <f>Q3_2025[[#This Row],[Besteld]]*Q3_2025[[#This Row],[Prijs 2]]</f>
        <v>79.3</v>
      </c>
      <c r="O915" s="10">
        <f>IF(Q3_2025[[#This Row],[Brutobedrag 2]]&lt;Q3_2025[[#This Row],[Bruto - Rel.korting]],Q3_2025[[#This Row],[Brutobedrag 2]],Q3_2025[[#This Row],[Brutobedrag 2]]*(100-Q3_2025[[#This Row],[Relatiekorting percentage]])/100)</f>
        <v>63.44</v>
      </c>
      <c r="R915" s="3"/>
      <c r="W915"/>
      <c r="AB915"/>
    </row>
    <row r="916" spans="1:28" x14ac:dyDescent="0.3">
      <c r="A916" t="s">
        <v>763</v>
      </c>
      <c r="B916">
        <v>5020001</v>
      </c>
      <c r="C916" t="s">
        <v>212</v>
      </c>
      <c r="D916">
        <v>5</v>
      </c>
      <c r="E916" s="10">
        <v>29.35</v>
      </c>
      <c r="F916" s="10">
        <v>146.75</v>
      </c>
      <c r="G916" s="10">
        <v>117.4</v>
      </c>
      <c r="H916">
        <v>20</v>
      </c>
      <c r="I916" s="51" t="str">
        <f>_xlfn.XLOOKUP(Q3_2025[[#This Row],[Artikelnr]],Artikel_prijzen[Artnr],Artikel_prijzen[Groep],"")</f>
        <v/>
      </c>
      <c r="J916" s="10" t="str">
        <f>_xlfn.XLOOKUP(Q3_2025[[#This Row],[Artikelnr]],Artikel_prijzen[Artnr],Artikel_prijzen[Prijs 2025],"")</f>
        <v/>
      </c>
      <c r="K916" t="str">
        <f>IF(Q3_2025[[#This Row],[Artikelprijs]]&lt;&gt;"",IF(Q3_2025[[#This Row],[Stuksprijs]]=Q3_2025[[#This Row],[Artikelprijs]],"Prijs gelijk","Prijs wijkt af"),"")</f>
        <v/>
      </c>
      <c r="L916" t="str">
        <f>IF(Q3_2025[[#This Row],[Relatiekorting percentage]]=0,
    "Nvt",
    IF(Q3_2025[[#This Row],[Brutobedrag 2]] &lt; Q3_2025[[#This Row],[Bruto - Rel.korting]],
        "Nee",
        "Ja"))</f>
        <v>Ja</v>
      </c>
      <c r="M916" s="10">
        <f>IF(Q3_2025[[#This Row],[Artikelprijs]]&lt;&gt;"",Q3_2025[[#This Row],[Artikelprijs]],Q3_2025[[#This Row],[Stuksprijs]])</f>
        <v>29.35</v>
      </c>
      <c r="N916" s="10">
        <f>Q3_2025[[#This Row],[Besteld]]*Q3_2025[[#This Row],[Prijs 2]]</f>
        <v>146.75</v>
      </c>
      <c r="O916" s="10">
        <f>IF(Q3_2025[[#This Row],[Brutobedrag 2]]&lt;Q3_2025[[#This Row],[Bruto - Rel.korting]],Q3_2025[[#This Row],[Brutobedrag 2]],Q3_2025[[#This Row],[Brutobedrag 2]]*(100-Q3_2025[[#This Row],[Relatiekorting percentage]])/100)</f>
        <v>117.4</v>
      </c>
      <c r="R916" s="3"/>
      <c r="W916"/>
      <c r="AB916"/>
    </row>
    <row r="917" spans="1:28" x14ac:dyDescent="0.3">
      <c r="A917" t="s">
        <v>763</v>
      </c>
      <c r="B917">
        <v>3001013</v>
      </c>
      <c r="C917" t="s">
        <v>325</v>
      </c>
      <c r="D917">
        <v>1</v>
      </c>
      <c r="E917" s="10">
        <v>17.89</v>
      </c>
      <c r="F917" s="10">
        <v>17.89</v>
      </c>
      <c r="G917" s="10">
        <v>14.31</v>
      </c>
      <c r="H917">
        <v>20</v>
      </c>
      <c r="I917" s="51" t="str">
        <f>_xlfn.XLOOKUP(Q3_2025[[#This Row],[Artikelnr]],Artikel_prijzen[Artnr],Artikel_prijzen[Groep],"")</f>
        <v/>
      </c>
      <c r="J917" s="10" t="str">
        <f>_xlfn.XLOOKUP(Q3_2025[[#This Row],[Artikelnr]],Artikel_prijzen[Artnr],Artikel_prijzen[Prijs 2025],"")</f>
        <v/>
      </c>
      <c r="K917" t="str">
        <f>IF(Q3_2025[[#This Row],[Artikelprijs]]&lt;&gt;"",IF(Q3_2025[[#This Row],[Stuksprijs]]=Q3_2025[[#This Row],[Artikelprijs]],"Prijs gelijk","Prijs wijkt af"),"")</f>
        <v/>
      </c>
      <c r="L917" t="str">
        <f>IF(Q3_2025[[#This Row],[Relatiekorting percentage]]=0,
    "Nvt",
    IF(Q3_2025[[#This Row],[Brutobedrag 2]] &lt; Q3_2025[[#This Row],[Bruto - Rel.korting]],
        "Nee",
        "Ja"))</f>
        <v>Ja</v>
      </c>
      <c r="M917" s="10">
        <f>IF(Q3_2025[[#This Row],[Artikelprijs]]&lt;&gt;"",Q3_2025[[#This Row],[Artikelprijs]],Q3_2025[[#This Row],[Stuksprijs]])</f>
        <v>17.89</v>
      </c>
      <c r="N917" s="10">
        <f>Q3_2025[[#This Row],[Besteld]]*Q3_2025[[#This Row],[Prijs 2]]</f>
        <v>17.89</v>
      </c>
      <c r="O917" s="10">
        <f>IF(Q3_2025[[#This Row],[Brutobedrag 2]]&lt;Q3_2025[[#This Row],[Bruto - Rel.korting]],Q3_2025[[#This Row],[Brutobedrag 2]],Q3_2025[[#This Row],[Brutobedrag 2]]*(100-Q3_2025[[#This Row],[Relatiekorting percentage]])/100)</f>
        <v>14.312000000000001</v>
      </c>
      <c r="R917" s="3"/>
      <c r="W917"/>
      <c r="AB917"/>
    </row>
    <row r="918" spans="1:28" x14ac:dyDescent="0.3">
      <c r="A918" t="s">
        <v>763</v>
      </c>
      <c r="B918">
        <v>5010013</v>
      </c>
      <c r="C918" t="s">
        <v>174</v>
      </c>
      <c r="D918">
        <v>8</v>
      </c>
      <c r="E918" s="10">
        <v>56.65</v>
      </c>
      <c r="F918" s="10">
        <v>453.2</v>
      </c>
      <c r="G918" s="10">
        <v>362.56</v>
      </c>
      <c r="H918">
        <v>20</v>
      </c>
      <c r="I918" s="51" t="str">
        <f>_xlfn.XLOOKUP(Q3_2025[[#This Row],[Artikelnr]],Artikel_prijzen[Artnr],Artikel_prijzen[Groep],"")</f>
        <v/>
      </c>
      <c r="J918" s="10" t="str">
        <f>_xlfn.XLOOKUP(Q3_2025[[#This Row],[Artikelnr]],Artikel_prijzen[Artnr],Artikel_prijzen[Prijs 2025],"")</f>
        <v/>
      </c>
      <c r="K918" t="str">
        <f>IF(Q3_2025[[#This Row],[Artikelprijs]]&lt;&gt;"",IF(Q3_2025[[#This Row],[Stuksprijs]]=Q3_2025[[#This Row],[Artikelprijs]],"Prijs gelijk","Prijs wijkt af"),"")</f>
        <v/>
      </c>
      <c r="L918" t="str">
        <f>IF(Q3_2025[[#This Row],[Relatiekorting percentage]]=0,
    "Nvt",
    IF(Q3_2025[[#This Row],[Brutobedrag 2]] &lt; Q3_2025[[#This Row],[Bruto - Rel.korting]],
        "Nee",
        "Ja"))</f>
        <v>Ja</v>
      </c>
      <c r="M918" s="10">
        <f>IF(Q3_2025[[#This Row],[Artikelprijs]]&lt;&gt;"",Q3_2025[[#This Row],[Artikelprijs]],Q3_2025[[#This Row],[Stuksprijs]])</f>
        <v>56.65</v>
      </c>
      <c r="N918" s="10">
        <f>Q3_2025[[#This Row],[Besteld]]*Q3_2025[[#This Row],[Prijs 2]]</f>
        <v>453.2</v>
      </c>
      <c r="O918" s="10">
        <f>IF(Q3_2025[[#This Row],[Brutobedrag 2]]&lt;Q3_2025[[#This Row],[Bruto - Rel.korting]],Q3_2025[[#This Row],[Brutobedrag 2]],Q3_2025[[#This Row],[Brutobedrag 2]]*(100-Q3_2025[[#This Row],[Relatiekorting percentage]])/100)</f>
        <v>362.56</v>
      </c>
      <c r="R918" s="3"/>
      <c r="W918"/>
      <c r="AB918"/>
    </row>
    <row r="919" spans="1:28" x14ac:dyDescent="0.3">
      <c r="A919" t="s">
        <v>763</v>
      </c>
      <c r="B919">
        <v>3001079</v>
      </c>
      <c r="C919" t="s">
        <v>812</v>
      </c>
      <c r="D919">
        <v>6</v>
      </c>
      <c r="E919" s="10">
        <v>6.3</v>
      </c>
      <c r="F919" s="10">
        <v>37.799999999999997</v>
      </c>
      <c r="G919" s="10">
        <v>30.24</v>
      </c>
      <c r="H919">
        <v>20</v>
      </c>
      <c r="I919" s="51" t="str">
        <f>_xlfn.XLOOKUP(Q3_2025[[#This Row],[Artikelnr]],Artikel_prijzen[Artnr],Artikel_prijzen[Groep],"")</f>
        <v/>
      </c>
      <c r="J919" s="10" t="str">
        <f>_xlfn.XLOOKUP(Q3_2025[[#This Row],[Artikelnr]],Artikel_prijzen[Artnr],Artikel_prijzen[Prijs 2025],"")</f>
        <v/>
      </c>
      <c r="K919" t="str">
        <f>IF(Q3_2025[[#This Row],[Artikelprijs]]&lt;&gt;"",IF(Q3_2025[[#This Row],[Stuksprijs]]=Q3_2025[[#This Row],[Artikelprijs]],"Prijs gelijk","Prijs wijkt af"),"")</f>
        <v/>
      </c>
      <c r="L919" t="str">
        <f>IF(Q3_2025[[#This Row],[Relatiekorting percentage]]=0,
    "Nvt",
    IF(Q3_2025[[#This Row],[Brutobedrag 2]] &lt; Q3_2025[[#This Row],[Bruto - Rel.korting]],
        "Nee",
        "Ja"))</f>
        <v>Ja</v>
      </c>
      <c r="M919" s="10">
        <f>IF(Q3_2025[[#This Row],[Artikelprijs]]&lt;&gt;"",Q3_2025[[#This Row],[Artikelprijs]],Q3_2025[[#This Row],[Stuksprijs]])</f>
        <v>6.3</v>
      </c>
      <c r="N919" s="10">
        <f>Q3_2025[[#This Row],[Besteld]]*Q3_2025[[#This Row],[Prijs 2]]</f>
        <v>37.799999999999997</v>
      </c>
      <c r="O919" s="10">
        <f>IF(Q3_2025[[#This Row],[Brutobedrag 2]]&lt;Q3_2025[[#This Row],[Bruto - Rel.korting]],Q3_2025[[#This Row],[Brutobedrag 2]],Q3_2025[[#This Row],[Brutobedrag 2]]*(100-Q3_2025[[#This Row],[Relatiekorting percentage]])/100)</f>
        <v>30.24</v>
      </c>
      <c r="R919" s="3"/>
      <c r="W919"/>
      <c r="AB919"/>
    </row>
    <row r="920" spans="1:28" x14ac:dyDescent="0.3">
      <c r="A920" t="s">
        <v>763</v>
      </c>
      <c r="B920">
        <v>5030225</v>
      </c>
      <c r="C920" t="s">
        <v>261</v>
      </c>
      <c r="D920">
        <v>2</v>
      </c>
      <c r="E920" s="10">
        <v>133.9</v>
      </c>
      <c r="F920" s="10">
        <v>267.8</v>
      </c>
      <c r="G920" s="10">
        <v>267.8</v>
      </c>
      <c r="H920">
        <v>0</v>
      </c>
      <c r="I920" s="51" t="str">
        <f>_xlfn.XLOOKUP(Q3_2025[[#This Row],[Artikelnr]],Artikel_prijzen[Artnr],Artikel_prijzen[Groep],"")</f>
        <v>Rigging</v>
      </c>
      <c r="J920" s="10">
        <f>_xlfn.XLOOKUP(Q3_2025[[#This Row],[Artikelnr]],Artikel_prijzen[Artnr],Artikel_prijzen[Prijs 2025],"")</f>
        <v>130</v>
      </c>
      <c r="K920" t="str">
        <f>IF(Q3_2025[[#This Row],[Artikelprijs]]&lt;&gt;"",IF(Q3_2025[[#This Row],[Stuksprijs]]=Q3_2025[[#This Row],[Artikelprijs]],"Prijs gelijk","Prijs wijkt af"),"")</f>
        <v>Prijs wijkt af</v>
      </c>
      <c r="L920" t="str">
        <f>IF(Q3_2025[[#This Row],[Relatiekorting percentage]]=0,
    "Nvt",
    IF(Q3_2025[[#This Row],[Brutobedrag 2]] &lt; Q3_2025[[#This Row],[Bruto - Rel.korting]],
        "Nee",
        "Ja"))</f>
        <v>Nvt</v>
      </c>
      <c r="M920" s="10">
        <f>IF(Q3_2025[[#This Row],[Artikelprijs]]&lt;&gt;"",Q3_2025[[#This Row],[Artikelprijs]],Q3_2025[[#This Row],[Stuksprijs]])</f>
        <v>130</v>
      </c>
      <c r="N920" s="10">
        <f>Q3_2025[[#This Row],[Besteld]]*Q3_2025[[#This Row],[Prijs 2]]</f>
        <v>260</v>
      </c>
      <c r="O920" s="10">
        <f>IF(Q3_2025[[#This Row],[Brutobedrag 2]]&lt;Q3_2025[[#This Row],[Bruto - Rel.korting]],Q3_2025[[#This Row],[Brutobedrag 2]],Q3_2025[[#This Row],[Brutobedrag 2]]*(100-Q3_2025[[#This Row],[Relatiekorting percentage]])/100)</f>
        <v>260</v>
      </c>
      <c r="R920" s="3"/>
      <c r="W920"/>
      <c r="AB920"/>
    </row>
    <row r="921" spans="1:28" x14ac:dyDescent="0.3">
      <c r="A921" t="s">
        <v>763</v>
      </c>
      <c r="B921">
        <v>5030232</v>
      </c>
      <c r="C921" t="s">
        <v>116</v>
      </c>
      <c r="D921">
        <v>1</v>
      </c>
      <c r="E921" s="10">
        <v>144.19999999999999</v>
      </c>
      <c r="F921" s="10">
        <v>144.19999999999999</v>
      </c>
      <c r="G921" s="10">
        <v>144.19999999999999</v>
      </c>
      <c r="H921">
        <v>0</v>
      </c>
      <c r="I921" s="51" t="str">
        <f>_xlfn.XLOOKUP(Q3_2025[[#This Row],[Artikelnr]],Artikel_prijzen[Artnr],Artikel_prijzen[Groep],"")</f>
        <v>Rigging</v>
      </c>
      <c r="J921" s="10">
        <f>_xlfn.XLOOKUP(Q3_2025[[#This Row],[Artikelnr]],Artikel_prijzen[Artnr],Artikel_prijzen[Prijs 2025],"")</f>
        <v>140</v>
      </c>
      <c r="K921" t="str">
        <f>IF(Q3_2025[[#This Row],[Artikelprijs]]&lt;&gt;"",IF(Q3_2025[[#This Row],[Stuksprijs]]=Q3_2025[[#This Row],[Artikelprijs]],"Prijs gelijk","Prijs wijkt af"),"")</f>
        <v>Prijs wijkt af</v>
      </c>
      <c r="L921" t="str">
        <f>IF(Q3_2025[[#This Row],[Relatiekorting percentage]]=0,
    "Nvt",
    IF(Q3_2025[[#This Row],[Brutobedrag 2]] &lt; Q3_2025[[#This Row],[Bruto - Rel.korting]],
        "Nee",
        "Ja"))</f>
        <v>Nvt</v>
      </c>
      <c r="M921" s="10">
        <f>IF(Q3_2025[[#This Row],[Artikelprijs]]&lt;&gt;"",Q3_2025[[#This Row],[Artikelprijs]],Q3_2025[[#This Row],[Stuksprijs]])</f>
        <v>140</v>
      </c>
      <c r="N921" s="10">
        <f>Q3_2025[[#This Row],[Besteld]]*Q3_2025[[#This Row],[Prijs 2]]</f>
        <v>140</v>
      </c>
      <c r="O921" s="10">
        <f>IF(Q3_2025[[#This Row],[Brutobedrag 2]]&lt;Q3_2025[[#This Row],[Bruto - Rel.korting]],Q3_2025[[#This Row],[Brutobedrag 2]],Q3_2025[[#This Row],[Brutobedrag 2]]*(100-Q3_2025[[#This Row],[Relatiekorting percentage]])/100)</f>
        <v>140</v>
      </c>
      <c r="R921" s="3"/>
      <c r="W921"/>
      <c r="AB921"/>
    </row>
    <row r="922" spans="1:28" x14ac:dyDescent="0.3">
      <c r="A922" t="s">
        <v>763</v>
      </c>
      <c r="B922">
        <v>5040012</v>
      </c>
      <c r="C922" t="s">
        <v>330</v>
      </c>
      <c r="D922">
        <v>1</v>
      </c>
      <c r="E922" s="10">
        <v>741.6</v>
      </c>
      <c r="F922" s="10">
        <v>741.6</v>
      </c>
      <c r="G922" s="10">
        <v>667.44</v>
      </c>
      <c r="H922">
        <v>10</v>
      </c>
      <c r="I922" s="51" t="str">
        <f>_xlfn.XLOOKUP(Q3_2025[[#This Row],[Artikelnr]],Artikel_prijzen[Artnr],Artikel_prijzen[Groep],"")</f>
        <v>AV</v>
      </c>
      <c r="J922" s="10">
        <f>_xlfn.XLOOKUP(Q3_2025[[#This Row],[Artikelnr]],Artikel_prijzen[Artnr],Artikel_prijzen[Prijs 2025],"")</f>
        <v>720</v>
      </c>
      <c r="K922" t="str">
        <f>IF(Q3_2025[[#This Row],[Artikelprijs]]&lt;&gt;"",IF(Q3_2025[[#This Row],[Stuksprijs]]=Q3_2025[[#This Row],[Artikelprijs]],"Prijs gelijk","Prijs wijkt af"),"")</f>
        <v>Prijs wijkt af</v>
      </c>
      <c r="L922" t="str">
        <f>IF(Q3_2025[[#This Row],[Relatiekorting percentage]]=0,
    "Nvt",
    IF(Q3_2025[[#This Row],[Brutobedrag 2]] &lt; Q3_2025[[#This Row],[Bruto - Rel.korting]],
        "Nee",
        "Ja"))</f>
        <v>Ja</v>
      </c>
      <c r="M922" s="10">
        <f>IF(Q3_2025[[#This Row],[Artikelprijs]]&lt;&gt;"",Q3_2025[[#This Row],[Artikelprijs]],Q3_2025[[#This Row],[Stuksprijs]])</f>
        <v>720</v>
      </c>
      <c r="N922" s="10">
        <f>Q3_2025[[#This Row],[Besteld]]*Q3_2025[[#This Row],[Prijs 2]]</f>
        <v>720</v>
      </c>
      <c r="O922" s="10">
        <f>IF(Q3_2025[[#This Row],[Brutobedrag 2]]&lt;Q3_2025[[#This Row],[Bruto - Rel.korting]],Q3_2025[[#This Row],[Brutobedrag 2]],Q3_2025[[#This Row],[Brutobedrag 2]]*(100-Q3_2025[[#This Row],[Relatiekorting percentage]])/100)</f>
        <v>648</v>
      </c>
      <c r="R922" s="3"/>
      <c r="W922"/>
      <c r="AB922"/>
    </row>
    <row r="923" spans="1:28" x14ac:dyDescent="0.3">
      <c r="A923" t="s">
        <v>763</v>
      </c>
      <c r="B923">
        <v>3002022</v>
      </c>
      <c r="C923" t="s">
        <v>195</v>
      </c>
      <c r="D923">
        <v>1</v>
      </c>
      <c r="E923" s="10">
        <v>76.02</v>
      </c>
      <c r="F923" s="10">
        <v>76.02</v>
      </c>
      <c r="G923" s="10">
        <v>53.21</v>
      </c>
      <c r="H923">
        <v>30</v>
      </c>
      <c r="I923" s="51" t="str">
        <f>_xlfn.XLOOKUP(Q3_2025[[#This Row],[Artikelnr]],Artikel_prijzen[Artnr],Artikel_prijzen[Groep],"")</f>
        <v/>
      </c>
      <c r="J923" s="10" t="str">
        <f>_xlfn.XLOOKUP(Q3_2025[[#This Row],[Artikelnr]],Artikel_prijzen[Artnr],Artikel_prijzen[Prijs 2025],"")</f>
        <v/>
      </c>
      <c r="K923" t="str">
        <f>IF(Q3_2025[[#This Row],[Artikelprijs]]&lt;&gt;"",IF(Q3_2025[[#This Row],[Stuksprijs]]=Q3_2025[[#This Row],[Artikelprijs]],"Prijs gelijk","Prijs wijkt af"),"")</f>
        <v/>
      </c>
      <c r="L923" t="str">
        <f>IF(Q3_2025[[#This Row],[Relatiekorting percentage]]=0,
    "Nvt",
    IF(Q3_2025[[#This Row],[Brutobedrag 2]] &lt; Q3_2025[[#This Row],[Bruto - Rel.korting]],
        "Nee",
        "Ja"))</f>
        <v>Ja</v>
      </c>
      <c r="M923" s="10">
        <f>IF(Q3_2025[[#This Row],[Artikelprijs]]&lt;&gt;"",Q3_2025[[#This Row],[Artikelprijs]],Q3_2025[[#This Row],[Stuksprijs]])</f>
        <v>76.02</v>
      </c>
      <c r="N923" s="10">
        <f>Q3_2025[[#This Row],[Besteld]]*Q3_2025[[#This Row],[Prijs 2]]</f>
        <v>76.02</v>
      </c>
      <c r="O923" s="10">
        <f>IF(Q3_2025[[#This Row],[Brutobedrag 2]]&lt;Q3_2025[[#This Row],[Bruto - Rel.korting]],Q3_2025[[#This Row],[Brutobedrag 2]],Q3_2025[[#This Row],[Brutobedrag 2]]*(100-Q3_2025[[#This Row],[Relatiekorting percentage]])/100)</f>
        <v>53.213999999999999</v>
      </c>
      <c r="R923" s="3"/>
      <c r="W923"/>
      <c r="AB923"/>
    </row>
    <row r="924" spans="1:28" x14ac:dyDescent="0.3">
      <c r="A924" t="s">
        <v>763</v>
      </c>
      <c r="B924">
        <v>1009130</v>
      </c>
      <c r="C924" t="s">
        <v>250</v>
      </c>
      <c r="D924">
        <v>1</v>
      </c>
      <c r="E924" s="10">
        <v>24.73</v>
      </c>
      <c r="F924" s="10">
        <v>24.73</v>
      </c>
      <c r="G924" s="10">
        <v>17.309999999999999</v>
      </c>
      <c r="H924">
        <v>30</v>
      </c>
      <c r="I924" s="51" t="str">
        <f>_xlfn.XLOOKUP(Q3_2025[[#This Row],[Artikelnr]],Artikel_prijzen[Artnr],Artikel_prijzen[Groep],"")</f>
        <v/>
      </c>
      <c r="J924" s="10" t="str">
        <f>_xlfn.XLOOKUP(Q3_2025[[#This Row],[Artikelnr]],Artikel_prijzen[Artnr],Artikel_prijzen[Prijs 2025],"")</f>
        <v/>
      </c>
      <c r="K924" t="str">
        <f>IF(Q3_2025[[#This Row],[Artikelprijs]]&lt;&gt;"",IF(Q3_2025[[#This Row],[Stuksprijs]]=Q3_2025[[#This Row],[Artikelprijs]],"Prijs gelijk","Prijs wijkt af"),"")</f>
        <v/>
      </c>
      <c r="L924" t="str">
        <f>IF(Q3_2025[[#This Row],[Relatiekorting percentage]]=0,
    "Nvt",
    IF(Q3_2025[[#This Row],[Brutobedrag 2]] &lt; Q3_2025[[#This Row],[Bruto - Rel.korting]],
        "Nee",
        "Ja"))</f>
        <v>Ja</v>
      </c>
      <c r="M924" s="10">
        <f>IF(Q3_2025[[#This Row],[Artikelprijs]]&lt;&gt;"",Q3_2025[[#This Row],[Artikelprijs]],Q3_2025[[#This Row],[Stuksprijs]])</f>
        <v>24.73</v>
      </c>
      <c r="N924" s="10">
        <f>Q3_2025[[#This Row],[Besteld]]*Q3_2025[[#This Row],[Prijs 2]]</f>
        <v>24.73</v>
      </c>
      <c r="O924" s="10">
        <f>IF(Q3_2025[[#This Row],[Brutobedrag 2]]&lt;Q3_2025[[#This Row],[Bruto - Rel.korting]],Q3_2025[[#This Row],[Brutobedrag 2]],Q3_2025[[#This Row],[Brutobedrag 2]]*(100-Q3_2025[[#This Row],[Relatiekorting percentage]])/100)</f>
        <v>17.311</v>
      </c>
      <c r="R924" s="3"/>
      <c r="W924"/>
      <c r="AB924"/>
    </row>
    <row r="925" spans="1:28" x14ac:dyDescent="0.3">
      <c r="A925" t="s">
        <v>763</v>
      </c>
      <c r="B925">
        <v>3001044</v>
      </c>
      <c r="C925" t="s">
        <v>47</v>
      </c>
      <c r="D925">
        <v>6</v>
      </c>
      <c r="E925" s="10">
        <v>26.83</v>
      </c>
      <c r="F925" s="10">
        <v>160.97999999999999</v>
      </c>
      <c r="G925" s="10">
        <v>112.69</v>
      </c>
      <c r="H925">
        <v>30</v>
      </c>
      <c r="I925" s="51" t="str">
        <f>_xlfn.XLOOKUP(Q3_2025[[#This Row],[Artikelnr]],Artikel_prijzen[Artnr],Artikel_prijzen[Groep],"")</f>
        <v/>
      </c>
      <c r="J925" s="10" t="str">
        <f>_xlfn.XLOOKUP(Q3_2025[[#This Row],[Artikelnr]],Artikel_prijzen[Artnr],Artikel_prijzen[Prijs 2025],"")</f>
        <v/>
      </c>
      <c r="K925" t="str">
        <f>IF(Q3_2025[[#This Row],[Artikelprijs]]&lt;&gt;"",IF(Q3_2025[[#This Row],[Stuksprijs]]=Q3_2025[[#This Row],[Artikelprijs]],"Prijs gelijk","Prijs wijkt af"),"")</f>
        <v/>
      </c>
      <c r="L925" t="str">
        <f>IF(Q3_2025[[#This Row],[Relatiekorting percentage]]=0,
    "Nvt",
    IF(Q3_2025[[#This Row],[Brutobedrag 2]] &lt; Q3_2025[[#This Row],[Bruto - Rel.korting]],
        "Nee",
        "Ja"))</f>
        <v>Ja</v>
      </c>
      <c r="M925" s="10">
        <f>IF(Q3_2025[[#This Row],[Artikelprijs]]&lt;&gt;"",Q3_2025[[#This Row],[Artikelprijs]],Q3_2025[[#This Row],[Stuksprijs]])</f>
        <v>26.83</v>
      </c>
      <c r="N925" s="10">
        <f>Q3_2025[[#This Row],[Besteld]]*Q3_2025[[#This Row],[Prijs 2]]</f>
        <v>160.97999999999999</v>
      </c>
      <c r="O925" s="10">
        <f>IF(Q3_2025[[#This Row],[Brutobedrag 2]]&lt;Q3_2025[[#This Row],[Bruto - Rel.korting]],Q3_2025[[#This Row],[Brutobedrag 2]],Q3_2025[[#This Row],[Brutobedrag 2]]*(100-Q3_2025[[#This Row],[Relatiekorting percentage]])/100)</f>
        <v>112.68599999999998</v>
      </c>
      <c r="R925" s="3"/>
      <c r="W925"/>
      <c r="AB925"/>
    </row>
    <row r="926" spans="1:28" x14ac:dyDescent="0.3">
      <c r="A926" t="s">
        <v>763</v>
      </c>
      <c r="B926">
        <v>4621074</v>
      </c>
      <c r="C926" t="s">
        <v>813</v>
      </c>
      <c r="D926">
        <v>3</v>
      </c>
      <c r="E926" s="10">
        <v>11.75</v>
      </c>
      <c r="F926" s="10">
        <v>35.25</v>
      </c>
      <c r="G926" s="10">
        <v>35.25</v>
      </c>
      <c r="H926">
        <v>0</v>
      </c>
      <c r="I926" s="51" t="str">
        <f>_xlfn.XLOOKUP(Q3_2025[[#This Row],[Artikelnr]],Artikel_prijzen[Artnr],Artikel_prijzen[Groep],"")</f>
        <v/>
      </c>
      <c r="J926" s="10" t="str">
        <f>_xlfn.XLOOKUP(Q3_2025[[#This Row],[Artikelnr]],Artikel_prijzen[Artnr],Artikel_prijzen[Prijs 2025],"")</f>
        <v/>
      </c>
      <c r="K926" t="str">
        <f>IF(Q3_2025[[#This Row],[Artikelprijs]]&lt;&gt;"",IF(Q3_2025[[#This Row],[Stuksprijs]]=Q3_2025[[#This Row],[Artikelprijs]],"Prijs gelijk","Prijs wijkt af"),"")</f>
        <v/>
      </c>
      <c r="L926" t="str">
        <f>IF(Q3_2025[[#This Row],[Relatiekorting percentage]]=0,
    "Nvt",
    IF(Q3_2025[[#This Row],[Brutobedrag 2]] &lt; Q3_2025[[#This Row],[Bruto - Rel.korting]],
        "Nee",
        "Ja"))</f>
        <v>Nvt</v>
      </c>
      <c r="M926" s="10">
        <f>IF(Q3_2025[[#This Row],[Artikelprijs]]&lt;&gt;"",Q3_2025[[#This Row],[Artikelprijs]],Q3_2025[[#This Row],[Stuksprijs]])</f>
        <v>11.75</v>
      </c>
      <c r="N926" s="10">
        <f>Q3_2025[[#This Row],[Besteld]]*Q3_2025[[#This Row],[Prijs 2]]</f>
        <v>35.25</v>
      </c>
      <c r="O926" s="10">
        <f>IF(Q3_2025[[#This Row],[Brutobedrag 2]]&lt;Q3_2025[[#This Row],[Bruto - Rel.korting]],Q3_2025[[#This Row],[Brutobedrag 2]],Q3_2025[[#This Row],[Brutobedrag 2]]*(100-Q3_2025[[#This Row],[Relatiekorting percentage]])/100)</f>
        <v>35.25</v>
      </c>
      <c r="R926" s="3"/>
      <c r="W926"/>
      <c r="AB926"/>
    </row>
    <row r="927" spans="1:28" x14ac:dyDescent="0.3">
      <c r="A927" t="s">
        <v>763</v>
      </c>
      <c r="B927">
        <v>1001031</v>
      </c>
      <c r="C927" t="s">
        <v>253</v>
      </c>
      <c r="D927">
        <v>6</v>
      </c>
      <c r="E927" s="10">
        <v>52.99</v>
      </c>
      <c r="F927" s="10">
        <v>317.94</v>
      </c>
      <c r="G927" s="10">
        <v>222.56</v>
      </c>
      <c r="H927">
        <v>30</v>
      </c>
      <c r="I927" s="51" t="str">
        <f>_xlfn.XLOOKUP(Q3_2025[[#This Row],[Artikelnr]],Artikel_prijzen[Artnr],Artikel_prijzen[Groep],"")</f>
        <v/>
      </c>
      <c r="J927" s="10" t="str">
        <f>_xlfn.XLOOKUP(Q3_2025[[#This Row],[Artikelnr]],Artikel_prijzen[Artnr],Artikel_prijzen[Prijs 2025],"")</f>
        <v/>
      </c>
      <c r="K927" t="str">
        <f>IF(Q3_2025[[#This Row],[Artikelprijs]]&lt;&gt;"",IF(Q3_2025[[#This Row],[Stuksprijs]]=Q3_2025[[#This Row],[Artikelprijs]],"Prijs gelijk","Prijs wijkt af"),"")</f>
        <v/>
      </c>
      <c r="L927" t="str">
        <f>IF(Q3_2025[[#This Row],[Relatiekorting percentage]]=0,
    "Nvt",
    IF(Q3_2025[[#This Row],[Brutobedrag 2]] &lt; Q3_2025[[#This Row],[Bruto - Rel.korting]],
        "Nee",
        "Ja"))</f>
        <v>Ja</v>
      </c>
      <c r="M927" s="10">
        <f>IF(Q3_2025[[#This Row],[Artikelprijs]]&lt;&gt;"",Q3_2025[[#This Row],[Artikelprijs]],Q3_2025[[#This Row],[Stuksprijs]])</f>
        <v>52.99</v>
      </c>
      <c r="N927" s="10">
        <f>Q3_2025[[#This Row],[Besteld]]*Q3_2025[[#This Row],[Prijs 2]]</f>
        <v>317.94</v>
      </c>
      <c r="O927" s="10">
        <f>IF(Q3_2025[[#This Row],[Brutobedrag 2]]&lt;Q3_2025[[#This Row],[Bruto - Rel.korting]],Q3_2025[[#This Row],[Brutobedrag 2]],Q3_2025[[#This Row],[Brutobedrag 2]]*(100-Q3_2025[[#This Row],[Relatiekorting percentage]])/100)</f>
        <v>222.55799999999999</v>
      </c>
      <c r="R927" s="3"/>
      <c r="W927"/>
      <c r="AB927"/>
    </row>
    <row r="928" spans="1:28" x14ac:dyDescent="0.3">
      <c r="A928" t="s">
        <v>763</v>
      </c>
      <c r="B928">
        <v>1005013</v>
      </c>
      <c r="C928" t="s">
        <v>196</v>
      </c>
      <c r="D928">
        <v>3</v>
      </c>
      <c r="E928" s="10">
        <v>33.57</v>
      </c>
      <c r="F928" s="10">
        <v>100.71</v>
      </c>
      <c r="G928" s="10">
        <v>70.5</v>
      </c>
      <c r="H928">
        <v>30</v>
      </c>
      <c r="I928" s="51" t="str">
        <f>_xlfn.XLOOKUP(Q3_2025[[#This Row],[Artikelnr]],Artikel_prijzen[Artnr],Artikel_prijzen[Groep],"")</f>
        <v/>
      </c>
      <c r="J928" s="10" t="str">
        <f>_xlfn.XLOOKUP(Q3_2025[[#This Row],[Artikelnr]],Artikel_prijzen[Artnr],Artikel_prijzen[Prijs 2025],"")</f>
        <v/>
      </c>
      <c r="K928" t="str">
        <f>IF(Q3_2025[[#This Row],[Artikelprijs]]&lt;&gt;"",IF(Q3_2025[[#This Row],[Stuksprijs]]=Q3_2025[[#This Row],[Artikelprijs]],"Prijs gelijk","Prijs wijkt af"),"")</f>
        <v/>
      </c>
      <c r="L928" t="str">
        <f>IF(Q3_2025[[#This Row],[Relatiekorting percentage]]=0,
    "Nvt",
    IF(Q3_2025[[#This Row],[Brutobedrag 2]] &lt; Q3_2025[[#This Row],[Bruto - Rel.korting]],
        "Nee",
        "Ja"))</f>
        <v>Ja</v>
      </c>
      <c r="M928" s="10">
        <f>IF(Q3_2025[[#This Row],[Artikelprijs]]&lt;&gt;"",Q3_2025[[#This Row],[Artikelprijs]],Q3_2025[[#This Row],[Stuksprijs]])</f>
        <v>33.57</v>
      </c>
      <c r="N928" s="10">
        <f>Q3_2025[[#This Row],[Besteld]]*Q3_2025[[#This Row],[Prijs 2]]</f>
        <v>100.71000000000001</v>
      </c>
      <c r="O928" s="10">
        <f>IF(Q3_2025[[#This Row],[Brutobedrag 2]]&lt;Q3_2025[[#This Row],[Bruto - Rel.korting]],Q3_2025[[#This Row],[Brutobedrag 2]],Q3_2025[[#This Row],[Brutobedrag 2]]*(100-Q3_2025[[#This Row],[Relatiekorting percentage]])/100)</f>
        <v>70.497000000000014</v>
      </c>
      <c r="R928" s="3"/>
      <c r="W928"/>
      <c r="AB928"/>
    </row>
    <row r="929" spans="1:28" x14ac:dyDescent="0.3">
      <c r="A929" t="s">
        <v>763</v>
      </c>
      <c r="B929">
        <v>3001117</v>
      </c>
      <c r="C929" t="s">
        <v>232</v>
      </c>
      <c r="D929">
        <v>1</v>
      </c>
      <c r="E929" s="10">
        <v>84.66</v>
      </c>
      <c r="F929" s="10">
        <v>84.66</v>
      </c>
      <c r="G929" s="10">
        <v>59.26</v>
      </c>
      <c r="H929">
        <v>30</v>
      </c>
      <c r="I929" s="51" t="str">
        <f>_xlfn.XLOOKUP(Q3_2025[[#This Row],[Artikelnr]],Artikel_prijzen[Artnr],Artikel_prijzen[Groep],"")</f>
        <v/>
      </c>
      <c r="J929" s="10" t="str">
        <f>_xlfn.XLOOKUP(Q3_2025[[#This Row],[Artikelnr]],Artikel_prijzen[Artnr],Artikel_prijzen[Prijs 2025],"")</f>
        <v/>
      </c>
      <c r="K929" t="str">
        <f>IF(Q3_2025[[#This Row],[Artikelprijs]]&lt;&gt;"",IF(Q3_2025[[#This Row],[Stuksprijs]]=Q3_2025[[#This Row],[Artikelprijs]],"Prijs gelijk","Prijs wijkt af"),"")</f>
        <v/>
      </c>
      <c r="L929" t="str">
        <f>IF(Q3_2025[[#This Row],[Relatiekorting percentage]]=0,
    "Nvt",
    IF(Q3_2025[[#This Row],[Brutobedrag 2]] &lt; Q3_2025[[#This Row],[Bruto - Rel.korting]],
        "Nee",
        "Ja"))</f>
        <v>Ja</v>
      </c>
      <c r="M929" s="10">
        <f>IF(Q3_2025[[#This Row],[Artikelprijs]]&lt;&gt;"",Q3_2025[[#This Row],[Artikelprijs]],Q3_2025[[#This Row],[Stuksprijs]])</f>
        <v>84.66</v>
      </c>
      <c r="N929" s="10">
        <f>Q3_2025[[#This Row],[Besteld]]*Q3_2025[[#This Row],[Prijs 2]]</f>
        <v>84.66</v>
      </c>
      <c r="O929" s="10">
        <f>IF(Q3_2025[[#This Row],[Brutobedrag 2]]&lt;Q3_2025[[#This Row],[Bruto - Rel.korting]],Q3_2025[[#This Row],[Brutobedrag 2]],Q3_2025[[#This Row],[Brutobedrag 2]]*(100-Q3_2025[[#This Row],[Relatiekorting percentage]])/100)</f>
        <v>59.262</v>
      </c>
      <c r="R929" s="3"/>
      <c r="W929"/>
      <c r="AB929"/>
    </row>
    <row r="930" spans="1:28" x14ac:dyDescent="0.3">
      <c r="A930" t="s">
        <v>763</v>
      </c>
      <c r="B930">
        <v>4001244</v>
      </c>
      <c r="C930" t="s">
        <v>353</v>
      </c>
      <c r="D930">
        <v>1</v>
      </c>
      <c r="E930" s="10">
        <v>393.6</v>
      </c>
      <c r="F930" s="10">
        <v>393.6</v>
      </c>
      <c r="G930" s="10">
        <v>354.24</v>
      </c>
      <c r="H930">
        <v>10</v>
      </c>
      <c r="I930" s="51" t="str">
        <f>_xlfn.XLOOKUP(Q3_2025[[#This Row],[Artikelnr]],Artikel_prijzen[Artnr],Artikel_prijzen[Groep],"")</f>
        <v/>
      </c>
      <c r="J930" s="10" t="str">
        <f>_xlfn.XLOOKUP(Q3_2025[[#This Row],[Artikelnr]],Artikel_prijzen[Artnr],Artikel_prijzen[Prijs 2025],"")</f>
        <v/>
      </c>
      <c r="K930" t="str">
        <f>IF(Q3_2025[[#This Row],[Artikelprijs]]&lt;&gt;"",IF(Q3_2025[[#This Row],[Stuksprijs]]=Q3_2025[[#This Row],[Artikelprijs]],"Prijs gelijk","Prijs wijkt af"),"")</f>
        <v/>
      </c>
      <c r="L930" t="str">
        <f>IF(Q3_2025[[#This Row],[Relatiekorting percentage]]=0,
    "Nvt",
    IF(Q3_2025[[#This Row],[Brutobedrag 2]] &lt; Q3_2025[[#This Row],[Bruto - Rel.korting]],
        "Nee",
        "Ja"))</f>
        <v>Ja</v>
      </c>
      <c r="M930" s="10">
        <f>IF(Q3_2025[[#This Row],[Artikelprijs]]&lt;&gt;"",Q3_2025[[#This Row],[Artikelprijs]],Q3_2025[[#This Row],[Stuksprijs]])</f>
        <v>393.6</v>
      </c>
      <c r="N930" s="10">
        <f>Q3_2025[[#This Row],[Besteld]]*Q3_2025[[#This Row],[Prijs 2]]</f>
        <v>393.6</v>
      </c>
      <c r="O930" s="10">
        <f>IF(Q3_2025[[#This Row],[Brutobedrag 2]]&lt;Q3_2025[[#This Row],[Bruto - Rel.korting]],Q3_2025[[#This Row],[Brutobedrag 2]],Q3_2025[[#This Row],[Brutobedrag 2]]*(100-Q3_2025[[#This Row],[Relatiekorting percentage]])/100)</f>
        <v>354.24</v>
      </c>
      <c r="R930" s="3"/>
      <c r="W930"/>
      <c r="AB930"/>
    </row>
    <row r="931" spans="1:28" x14ac:dyDescent="0.3">
      <c r="A931" t="s">
        <v>763</v>
      </c>
      <c r="B931">
        <v>3002022</v>
      </c>
      <c r="C931" t="s">
        <v>195</v>
      </c>
      <c r="D931">
        <v>1</v>
      </c>
      <c r="E931" s="10">
        <v>76.02</v>
      </c>
      <c r="F931" s="10">
        <v>76.02</v>
      </c>
      <c r="G931" s="10">
        <v>53.21</v>
      </c>
      <c r="H931">
        <v>30</v>
      </c>
      <c r="I931" s="51" t="str">
        <f>_xlfn.XLOOKUP(Q3_2025[[#This Row],[Artikelnr]],Artikel_prijzen[Artnr],Artikel_prijzen[Groep],"")</f>
        <v/>
      </c>
      <c r="J931" s="10" t="str">
        <f>_xlfn.XLOOKUP(Q3_2025[[#This Row],[Artikelnr]],Artikel_prijzen[Artnr],Artikel_prijzen[Prijs 2025],"")</f>
        <v/>
      </c>
      <c r="K931" t="str">
        <f>IF(Q3_2025[[#This Row],[Artikelprijs]]&lt;&gt;"",IF(Q3_2025[[#This Row],[Stuksprijs]]=Q3_2025[[#This Row],[Artikelprijs]],"Prijs gelijk","Prijs wijkt af"),"")</f>
        <v/>
      </c>
      <c r="L931" t="str">
        <f>IF(Q3_2025[[#This Row],[Relatiekorting percentage]]=0,
    "Nvt",
    IF(Q3_2025[[#This Row],[Brutobedrag 2]] &lt; Q3_2025[[#This Row],[Bruto - Rel.korting]],
        "Nee",
        "Ja"))</f>
        <v>Ja</v>
      </c>
      <c r="M931" s="10">
        <f>IF(Q3_2025[[#This Row],[Artikelprijs]]&lt;&gt;"",Q3_2025[[#This Row],[Artikelprijs]],Q3_2025[[#This Row],[Stuksprijs]])</f>
        <v>76.02</v>
      </c>
      <c r="N931" s="10">
        <f>Q3_2025[[#This Row],[Besteld]]*Q3_2025[[#This Row],[Prijs 2]]</f>
        <v>76.02</v>
      </c>
      <c r="O931" s="10">
        <f>IF(Q3_2025[[#This Row],[Brutobedrag 2]]&lt;Q3_2025[[#This Row],[Bruto - Rel.korting]],Q3_2025[[#This Row],[Brutobedrag 2]],Q3_2025[[#This Row],[Brutobedrag 2]]*(100-Q3_2025[[#This Row],[Relatiekorting percentage]])/100)</f>
        <v>53.213999999999999</v>
      </c>
      <c r="R931" s="3"/>
      <c r="W931"/>
      <c r="AB931"/>
    </row>
    <row r="932" spans="1:28" x14ac:dyDescent="0.3">
      <c r="A932" t="s">
        <v>763</v>
      </c>
      <c r="B932">
        <v>3001013</v>
      </c>
      <c r="C932" t="s">
        <v>325</v>
      </c>
      <c r="D932">
        <v>7</v>
      </c>
      <c r="E932" s="10">
        <v>17.89</v>
      </c>
      <c r="F932" s="10">
        <v>125.23</v>
      </c>
      <c r="G932" s="10">
        <v>87.66</v>
      </c>
      <c r="H932">
        <v>30</v>
      </c>
      <c r="I932" s="51" t="str">
        <f>_xlfn.XLOOKUP(Q3_2025[[#This Row],[Artikelnr]],Artikel_prijzen[Artnr],Artikel_prijzen[Groep],"")</f>
        <v/>
      </c>
      <c r="J932" s="10" t="str">
        <f>_xlfn.XLOOKUP(Q3_2025[[#This Row],[Artikelnr]],Artikel_prijzen[Artnr],Artikel_prijzen[Prijs 2025],"")</f>
        <v/>
      </c>
      <c r="K932" t="str">
        <f>IF(Q3_2025[[#This Row],[Artikelprijs]]&lt;&gt;"",IF(Q3_2025[[#This Row],[Stuksprijs]]=Q3_2025[[#This Row],[Artikelprijs]],"Prijs gelijk","Prijs wijkt af"),"")</f>
        <v/>
      </c>
      <c r="L932" t="str">
        <f>IF(Q3_2025[[#This Row],[Relatiekorting percentage]]=0,
    "Nvt",
    IF(Q3_2025[[#This Row],[Brutobedrag 2]] &lt; Q3_2025[[#This Row],[Bruto - Rel.korting]],
        "Nee",
        "Ja"))</f>
        <v>Ja</v>
      </c>
      <c r="M932" s="10">
        <f>IF(Q3_2025[[#This Row],[Artikelprijs]]&lt;&gt;"",Q3_2025[[#This Row],[Artikelprijs]],Q3_2025[[#This Row],[Stuksprijs]])</f>
        <v>17.89</v>
      </c>
      <c r="N932" s="10">
        <f>Q3_2025[[#This Row],[Besteld]]*Q3_2025[[#This Row],[Prijs 2]]</f>
        <v>125.23</v>
      </c>
      <c r="O932" s="10">
        <f>IF(Q3_2025[[#This Row],[Brutobedrag 2]]&lt;Q3_2025[[#This Row],[Bruto - Rel.korting]],Q3_2025[[#This Row],[Brutobedrag 2]],Q3_2025[[#This Row],[Brutobedrag 2]]*(100-Q3_2025[[#This Row],[Relatiekorting percentage]])/100)</f>
        <v>87.661000000000001</v>
      </c>
      <c r="R932" s="3"/>
      <c r="W932"/>
      <c r="AB932"/>
    </row>
    <row r="933" spans="1:28" x14ac:dyDescent="0.3">
      <c r="A933" t="s">
        <v>763</v>
      </c>
      <c r="B933">
        <v>3001044</v>
      </c>
      <c r="C933" t="s">
        <v>47</v>
      </c>
      <c r="D933">
        <v>10</v>
      </c>
      <c r="E933" s="10">
        <v>26.83</v>
      </c>
      <c r="F933" s="10">
        <v>268.3</v>
      </c>
      <c r="G933" s="10">
        <v>187.81</v>
      </c>
      <c r="H933">
        <v>30</v>
      </c>
      <c r="I933" s="51" t="str">
        <f>_xlfn.XLOOKUP(Q3_2025[[#This Row],[Artikelnr]],Artikel_prijzen[Artnr],Artikel_prijzen[Groep],"")</f>
        <v/>
      </c>
      <c r="J933" s="10" t="str">
        <f>_xlfn.XLOOKUP(Q3_2025[[#This Row],[Artikelnr]],Artikel_prijzen[Artnr],Artikel_prijzen[Prijs 2025],"")</f>
        <v/>
      </c>
      <c r="K933" t="str">
        <f>IF(Q3_2025[[#This Row],[Artikelprijs]]&lt;&gt;"",IF(Q3_2025[[#This Row],[Stuksprijs]]=Q3_2025[[#This Row],[Artikelprijs]],"Prijs gelijk","Prijs wijkt af"),"")</f>
        <v/>
      </c>
      <c r="L933" t="str">
        <f>IF(Q3_2025[[#This Row],[Relatiekorting percentage]]=0,
    "Nvt",
    IF(Q3_2025[[#This Row],[Brutobedrag 2]] &lt; Q3_2025[[#This Row],[Bruto - Rel.korting]],
        "Nee",
        "Ja"))</f>
        <v>Ja</v>
      </c>
      <c r="M933" s="10">
        <f>IF(Q3_2025[[#This Row],[Artikelprijs]]&lt;&gt;"",Q3_2025[[#This Row],[Artikelprijs]],Q3_2025[[#This Row],[Stuksprijs]])</f>
        <v>26.83</v>
      </c>
      <c r="N933" s="10">
        <f>Q3_2025[[#This Row],[Besteld]]*Q3_2025[[#This Row],[Prijs 2]]</f>
        <v>268.29999999999995</v>
      </c>
      <c r="O933" s="10">
        <f>IF(Q3_2025[[#This Row],[Brutobedrag 2]]&lt;Q3_2025[[#This Row],[Bruto - Rel.korting]],Q3_2025[[#This Row],[Brutobedrag 2]],Q3_2025[[#This Row],[Brutobedrag 2]]*(100-Q3_2025[[#This Row],[Relatiekorting percentage]])/100)</f>
        <v>187.80999999999997</v>
      </c>
      <c r="R933" s="3"/>
      <c r="W933"/>
      <c r="AB933"/>
    </row>
    <row r="934" spans="1:28" x14ac:dyDescent="0.3">
      <c r="A934" t="s">
        <v>763</v>
      </c>
      <c r="B934">
        <v>1009130</v>
      </c>
      <c r="C934" t="s">
        <v>250</v>
      </c>
      <c r="D934">
        <v>1</v>
      </c>
      <c r="E934" s="10">
        <v>24.73</v>
      </c>
      <c r="F934" s="10">
        <v>24.73</v>
      </c>
      <c r="G934" s="10">
        <v>17.309999999999999</v>
      </c>
      <c r="H934">
        <v>30</v>
      </c>
      <c r="I934" s="51" t="str">
        <f>_xlfn.XLOOKUP(Q3_2025[[#This Row],[Artikelnr]],Artikel_prijzen[Artnr],Artikel_prijzen[Groep],"")</f>
        <v/>
      </c>
      <c r="J934" s="10" t="str">
        <f>_xlfn.XLOOKUP(Q3_2025[[#This Row],[Artikelnr]],Artikel_prijzen[Artnr],Artikel_prijzen[Prijs 2025],"")</f>
        <v/>
      </c>
      <c r="K934" t="str">
        <f>IF(Q3_2025[[#This Row],[Artikelprijs]]&lt;&gt;"",IF(Q3_2025[[#This Row],[Stuksprijs]]=Q3_2025[[#This Row],[Artikelprijs]],"Prijs gelijk","Prijs wijkt af"),"")</f>
        <v/>
      </c>
      <c r="L934" t="str">
        <f>IF(Q3_2025[[#This Row],[Relatiekorting percentage]]=0,
    "Nvt",
    IF(Q3_2025[[#This Row],[Brutobedrag 2]] &lt; Q3_2025[[#This Row],[Bruto - Rel.korting]],
        "Nee",
        "Ja"))</f>
        <v>Ja</v>
      </c>
      <c r="M934" s="10">
        <f>IF(Q3_2025[[#This Row],[Artikelprijs]]&lt;&gt;"",Q3_2025[[#This Row],[Artikelprijs]],Q3_2025[[#This Row],[Stuksprijs]])</f>
        <v>24.73</v>
      </c>
      <c r="N934" s="10">
        <f>Q3_2025[[#This Row],[Besteld]]*Q3_2025[[#This Row],[Prijs 2]]</f>
        <v>24.73</v>
      </c>
      <c r="O934" s="10">
        <f>IF(Q3_2025[[#This Row],[Brutobedrag 2]]&lt;Q3_2025[[#This Row],[Bruto - Rel.korting]],Q3_2025[[#This Row],[Brutobedrag 2]],Q3_2025[[#This Row],[Brutobedrag 2]]*(100-Q3_2025[[#This Row],[Relatiekorting percentage]])/100)</f>
        <v>17.311</v>
      </c>
      <c r="R934" s="3"/>
      <c r="W934"/>
      <c r="AB934"/>
    </row>
    <row r="935" spans="1:28" x14ac:dyDescent="0.3">
      <c r="A935" t="s">
        <v>763</v>
      </c>
      <c r="B935">
        <v>1002030</v>
      </c>
      <c r="C935" t="s">
        <v>573</v>
      </c>
      <c r="D935">
        <v>9</v>
      </c>
      <c r="E935" s="10">
        <v>38.99</v>
      </c>
      <c r="F935" s="10">
        <v>350.91</v>
      </c>
      <c r="G935" s="10">
        <v>245.64</v>
      </c>
      <c r="H935">
        <v>30</v>
      </c>
      <c r="I935" s="51" t="str">
        <f>_xlfn.XLOOKUP(Q3_2025[[#This Row],[Artikelnr]],Artikel_prijzen[Artnr],Artikel_prijzen[Groep],"")</f>
        <v/>
      </c>
      <c r="J935" s="10" t="str">
        <f>_xlfn.XLOOKUP(Q3_2025[[#This Row],[Artikelnr]],Artikel_prijzen[Artnr],Artikel_prijzen[Prijs 2025],"")</f>
        <v/>
      </c>
      <c r="K935" t="str">
        <f>IF(Q3_2025[[#This Row],[Artikelprijs]]&lt;&gt;"",IF(Q3_2025[[#This Row],[Stuksprijs]]=Q3_2025[[#This Row],[Artikelprijs]],"Prijs gelijk","Prijs wijkt af"),"")</f>
        <v/>
      </c>
      <c r="L935" t="str">
        <f>IF(Q3_2025[[#This Row],[Relatiekorting percentage]]=0,
    "Nvt",
    IF(Q3_2025[[#This Row],[Brutobedrag 2]] &lt; Q3_2025[[#This Row],[Bruto - Rel.korting]],
        "Nee",
        "Ja"))</f>
        <v>Ja</v>
      </c>
      <c r="M935" s="10">
        <f>IF(Q3_2025[[#This Row],[Artikelprijs]]&lt;&gt;"",Q3_2025[[#This Row],[Artikelprijs]],Q3_2025[[#This Row],[Stuksprijs]])</f>
        <v>38.99</v>
      </c>
      <c r="N935" s="10">
        <f>Q3_2025[[#This Row],[Besteld]]*Q3_2025[[#This Row],[Prijs 2]]</f>
        <v>350.91</v>
      </c>
      <c r="O935" s="10">
        <f>IF(Q3_2025[[#This Row],[Brutobedrag 2]]&lt;Q3_2025[[#This Row],[Bruto - Rel.korting]],Q3_2025[[#This Row],[Brutobedrag 2]],Q3_2025[[#This Row],[Brutobedrag 2]]*(100-Q3_2025[[#This Row],[Relatiekorting percentage]])/100)</f>
        <v>245.637</v>
      </c>
      <c r="R935" s="3"/>
      <c r="W935"/>
      <c r="AB935"/>
    </row>
    <row r="936" spans="1:28" x14ac:dyDescent="0.3">
      <c r="A936" t="s">
        <v>763</v>
      </c>
      <c r="B936">
        <v>1001027</v>
      </c>
      <c r="C936" t="s">
        <v>407</v>
      </c>
      <c r="D936">
        <v>8</v>
      </c>
      <c r="E936" s="10">
        <v>28.39</v>
      </c>
      <c r="F936" s="10">
        <v>227.12</v>
      </c>
      <c r="G936" s="10">
        <v>158.97999999999999</v>
      </c>
      <c r="H936">
        <v>30</v>
      </c>
      <c r="I936" s="51" t="str">
        <f>_xlfn.XLOOKUP(Q3_2025[[#This Row],[Artikelnr]],Artikel_prijzen[Artnr],Artikel_prijzen[Groep],"")</f>
        <v/>
      </c>
      <c r="J936" s="10" t="str">
        <f>_xlfn.XLOOKUP(Q3_2025[[#This Row],[Artikelnr]],Artikel_prijzen[Artnr],Artikel_prijzen[Prijs 2025],"")</f>
        <v/>
      </c>
      <c r="K936" t="str">
        <f>IF(Q3_2025[[#This Row],[Artikelprijs]]&lt;&gt;"",IF(Q3_2025[[#This Row],[Stuksprijs]]=Q3_2025[[#This Row],[Artikelprijs]],"Prijs gelijk","Prijs wijkt af"),"")</f>
        <v/>
      </c>
      <c r="L936" t="str">
        <f>IF(Q3_2025[[#This Row],[Relatiekorting percentage]]=0,
    "Nvt",
    IF(Q3_2025[[#This Row],[Brutobedrag 2]] &lt; Q3_2025[[#This Row],[Bruto - Rel.korting]],
        "Nee",
        "Ja"))</f>
        <v>Ja</v>
      </c>
      <c r="M936" s="10">
        <f>IF(Q3_2025[[#This Row],[Artikelprijs]]&lt;&gt;"",Q3_2025[[#This Row],[Artikelprijs]],Q3_2025[[#This Row],[Stuksprijs]])</f>
        <v>28.39</v>
      </c>
      <c r="N936" s="10">
        <f>Q3_2025[[#This Row],[Besteld]]*Q3_2025[[#This Row],[Prijs 2]]</f>
        <v>227.12</v>
      </c>
      <c r="O936" s="10">
        <f>IF(Q3_2025[[#This Row],[Brutobedrag 2]]&lt;Q3_2025[[#This Row],[Bruto - Rel.korting]],Q3_2025[[#This Row],[Brutobedrag 2]],Q3_2025[[#This Row],[Brutobedrag 2]]*(100-Q3_2025[[#This Row],[Relatiekorting percentage]])/100)</f>
        <v>158.98400000000001</v>
      </c>
      <c r="R936" s="3"/>
      <c r="W936"/>
      <c r="AB936"/>
    </row>
    <row r="937" spans="1:28" x14ac:dyDescent="0.3">
      <c r="A937" t="s">
        <v>763</v>
      </c>
      <c r="B937">
        <v>4001245</v>
      </c>
      <c r="C937" t="s">
        <v>354</v>
      </c>
      <c r="D937">
        <v>2</v>
      </c>
      <c r="E937" s="10">
        <v>990.68</v>
      </c>
      <c r="F937" s="10">
        <v>1981.36</v>
      </c>
      <c r="G937" s="10">
        <v>1783.22</v>
      </c>
      <c r="H937">
        <v>10</v>
      </c>
      <c r="I937" s="51" t="str">
        <f>_xlfn.XLOOKUP(Q3_2025[[#This Row],[Artikelnr]],Artikel_prijzen[Artnr],Artikel_prijzen[Groep],"")</f>
        <v/>
      </c>
      <c r="J937" s="10" t="str">
        <f>_xlfn.XLOOKUP(Q3_2025[[#This Row],[Artikelnr]],Artikel_prijzen[Artnr],Artikel_prijzen[Prijs 2025],"")</f>
        <v/>
      </c>
      <c r="K937" t="str">
        <f>IF(Q3_2025[[#This Row],[Artikelprijs]]&lt;&gt;"",IF(Q3_2025[[#This Row],[Stuksprijs]]=Q3_2025[[#This Row],[Artikelprijs]],"Prijs gelijk","Prijs wijkt af"),"")</f>
        <v/>
      </c>
      <c r="L937" t="str">
        <f>IF(Q3_2025[[#This Row],[Relatiekorting percentage]]=0,
    "Nvt",
    IF(Q3_2025[[#This Row],[Brutobedrag 2]] &lt; Q3_2025[[#This Row],[Bruto - Rel.korting]],
        "Nee",
        "Ja"))</f>
        <v>Ja</v>
      </c>
      <c r="M937" s="10">
        <f>IF(Q3_2025[[#This Row],[Artikelprijs]]&lt;&gt;"",Q3_2025[[#This Row],[Artikelprijs]],Q3_2025[[#This Row],[Stuksprijs]])</f>
        <v>990.68</v>
      </c>
      <c r="N937" s="10">
        <f>Q3_2025[[#This Row],[Besteld]]*Q3_2025[[#This Row],[Prijs 2]]</f>
        <v>1981.36</v>
      </c>
      <c r="O937" s="10">
        <f>IF(Q3_2025[[#This Row],[Brutobedrag 2]]&lt;Q3_2025[[#This Row],[Bruto - Rel.korting]],Q3_2025[[#This Row],[Brutobedrag 2]],Q3_2025[[#This Row],[Brutobedrag 2]]*(100-Q3_2025[[#This Row],[Relatiekorting percentage]])/100)</f>
        <v>1783.2239999999999</v>
      </c>
      <c r="R937" s="3"/>
      <c r="W937"/>
      <c r="AB937"/>
    </row>
    <row r="938" spans="1:28" x14ac:dyDescent="0.3">
      <c r="A938" t="s">
        <v>763</v>
      </c>
      <c r="B938">
        <v>2004040</v>
      </c>
      <c r="C938" t="s">
        <v>41</v>
      </c>
      <c r="D938">
        <v>4</v>
      </c>
      <c r="E938" s="10">
        <v>11.03</v>
      </c>
      <c r="F938" s="10">
        <v>44.12</v>
      </c>
      <c r="G938" s="10">
        <v>30.88</v>
      </c>
      <c r="H938">
        <v>30</v>
      </c>
      <c r="I938" s="51" t="str">
        <f>_xlfn.XLOOKUP(Q3_2025[[#This Row],[Artikelnr]],Artikel_prijzen[Artnr],Artikel_prijzen[Groep],"")</f>
        <v/>
      </c>
      <c r="J938" s="10" t="str">
        <f>_xlfn.XLOOKUP(Q3_2025[[#This Row],[Artikelnr]],Artikel_prijzen[Artnr],Artikel_prijzen[Prijs 2025],"")</f>
        <v/>
      </c>
      <c r="K938" t="str">
        <f>IF(Q3_2025[[#This Row],[Artikelprijs]]&lt;&gt;"",IF(Q3_2025[[#This Row],[Stuksprijs]]=Q3_2025[[#This Row],[Artikelprijs]],"Prijs gelijk","Prijs wijkt af"),"")</f>
        <v/>
      </c>
      <c r="L938" t="str">
        <f>IF(Q3_2025[[#This Row],[Relatiekorting percentage]]=0,
    "Nvt",
    IF(Q3_2025[[#This Row],[Brutobedrag 2]] &lt; Q3_2025[[#This Row],[Bruto - Rel.korting]],
        "Nee",
        "Ja"))</f>
        <v>Ja</v>
      </c>
      <c r="M938" s="10">
        <f>IF(Q3_2025[[#This Row],[Artikelprijs]]&lt;&gt;"",Q3_2025[[#This Row],[Artikelprijs]],Q3_2025[[#This Row],[Stuksprijs]])</f>
        <v>11.03</v>
      </c>
      <c r="N938" s="10">
        <f>Q3_2025[[#This Row],[Besteld]]*Q3_2025[[#This Row],[Prijs 2]]</f>
        <v>44.12</v>
      </c>
      <c r="O938" s="10">
        <f>IF(Q3_2025[[#This Row],[Brutobedrag 2]]&lt;Q3_2025[[#This Row],[Bruto - Rel.korting]],Q3_2025[[#This Row],[Brutobedrag 2]],Q3_2025[[#This Row],[Brutobedrag 2]]*(100-Q3_2025[[#This Row],[Relatiekorting percentage]])/100)</f>
        <v>30.883999999999997</v>
      </c>
      <c r="R938" s="3"/>
      <c r="W938"/>
      <c r="AB938"/>
    </row>
    <row r="939" spans="1:28" x14ac:dyDescent="0.3">
      <c r="A939" t="s">
        <v>763</v>
      </c>
      <c r="B939">
        <v>2004032</v>
      </c>
      <c r="C939" t="s">
        <v>43</v>
      </c>
      <c r="D939">
        <v>2</v>
      </c>
      <c r="E939" s="10">
        <v>16.22</v>
      </c>
      <c r="F939" s="10">
        <v>32.44</v>
      </c>
      <c r="G939" s="10">
        <v>22.71</v>
      </c>
      <c r="H939">
        <v>30</v>
      </c>
      <c r="I939" s="51" t="str">
        <f>_xlfn.XLOOKUP(Q3_2025[[#This Row],[Artikelnr]],Artikel_prijzen[Artnr],Artikel_prijzen[Groep],"")</f>
        <v/>
      </c>
      <c r="J939" s="10" t="str">
        <f>_xlfn.XLOOKUP(Q3_2025[[#This Row],[Artikelnr]],Artikel_prijzen[Artnr],Artikel_prijzen[Prijs 2025],"")</f>
        <v/>
      </c>
      <c r="K939" t="str">
        <f>IF(Q3_2025[[#This Row],[Artikelprijs]]&lt;&gt;"",IF(Q3_2025[[#This Row],[Stuksprijs]]=Q3_2025[[#This Row],[Artikelprijs]],"Prijs gelijk","Prijs wijkt af"),"")</f>
        <v/>
      </c>
      <c r="L939" t="str">
        <f>IF(Q3_2025[[#This Row],[Relatiekorting percentage]]=0,
    "Nvt",
    IF(Q3_2025[[#This Row],[Brutobedrag 2]] &lt; Q3_2025[[#This Row],[Bruto - Rel.korting]],
        "Nee",
        "Ja"))</f>
        <v>Ja</v>
      </c>
      <c r="M939" s="10">
        <f>IF(Q3_2025[[#This Row],[Artikelprijs]]&lt;&gt;"",Q3_2025[[#This Row],[Artikelprijs]],Q3_2025[[#This Row],[Stuksprijs]])</f>
        <v>16.22</v>
      </c>
      <c r="N939" s="10">
        <f>Q3_2025[[#This Row],[Besteld]]*Q3_2025[[#This Row],[Prijs 2]]</f>
        <v>32.44</v>
      </c>
      <c r="O939" s="10">
        <f>IF(Q3_2025[[#This Row],[Brutobedrag 2]]&lt;Q3_2025[[#This Row],[Bruto - Rel.korting]],Q3_2025[[#This Row],[Brutobedrag 2]],Q3_2025[[#This Row],[Brutobedrag 2]]*(100-Q3_2025[[#This Row],[Relatiekorting percentage]])/100)</f>
        <v>22.707999999999998</v>
      </c>
      <c r="R939" s="3"/>
      <c r="W939"/>
      <c r="AB939"/>
    </row>
    <row r="940" spans="1:28" x14ac:dyDescent="0.3">
      <c r="A940" t="s">
        <v>763</v>
      </c>
      <c r="B940">
        <v>2004148</v>
      </c>
      <c r="C940" t="s">
        <v>814</v>
      </c>
      <c r="D940">
        <v>2</v>
      </c>
      <c r="E940" s="10">
        <v>13.65</v>
      </c>
      <c r="F940" s="10">
        <v>27.3</v>
      </c>
      <c r="G940" s="10">
        <v>19.11</v>
      </c>
      <c r="H940">
        <v>30</v>
      </c>
      <c r="I940" s="51" t="str">
        <f>_xlfn.XLOOKUP(Q3_2025[[#This Row],[Artikelnr]],Artikel_prijzen[Artnr],Artikel_prijzen[Groep],"")</f>
        <v/>
      </c>
      <c r="J940" s="10" t="str">
        <f>_xlfn.XLOOKUP(Q3_2025[[#This Row],[Artikelnr]],Artikel_prijzen[Artnr],Artikel_prijzen[Prijs 2025],"")</f>
        <v/>
      </c>
      <c r="K940" t="str">
        <f>IF(Q3_2025[[#This Row],[Artikelprijs]]&lt;&gt;"",IF(Q3_2025[[#This Row],[Stuksprijs]]=Q3_2025[[#This Row],[Artikelprijs]],"Prijs gelijk","Prijs wijkt af"),"")</f>
        <v/>
      </c>
      <c r="L940" t="str">
        <f>IF(Q3_2025[[#This Row],[Relatiekorting percentage]]=0,
    "Nvt",
    IF(Q3_2025[[#This Row],[Brutobedrag 2]] &lt; Q3_2025[[#This Row],[Bruto - Rel.korting]],
        "Nee",
        "Ja"))</f>
        <v>Ja</v>
      </c>
      <c r="M940" s="10">
        <f>IF(Q3_2025[[#This Row],[Artikelprijs]]&lt;&gt;"",Q3_2025[[#This Row],[Artikelprijs]],Q3_2025[[#This Row],[Stuksprijs]])</f>
        <v>13.65</v>
      </c>
      <c r="N940" s="10">
        <f>Q3_2025[[#This Row],[Besteld]]*Q3_2025[[#This Row],[Prijs 2]]</f>
        <v>27.3</v>
      </c>
      <c r="O940" s="10">
        <f>IF(Q3_2025[[#This Row],[Brutobedrag 2]]&lt;Q3_2025[[#This Row],[Bruto - Rel.korting]],Q3_2025[[#This Row],[Brutobedrag 2]],Q3_2025[[#This Row],[Brutobedrag 2]]*(100-Q3_2025[[#This Row],[Relatiekorting percentage]])/100)</f>
        <v>19.11</v>
      </c>
      <c r="R940" s="3"/>
      <c r="W940"/>
      <c r="AB940"/>
    </row>
    <row r="941" spans="1:28" x14ac:dyDescent="0.3">
      <c r="A941" t="s">
        <v>763</v>
      </c>
      <c r="B941">
        <v>4001022</v>
      </c>
      <c r="C941" t="s">
        <v>815</v>
      </c>
      <c r="D941">
        <v>2</v>
      </c>
      <c r="E941" s="10">
        <v>75</v>
      </c>
      <c r="F941" s="10">
        <v>150</v>
      </c>
      <c r="G941" s="10">
        <v>135</v>
      </c>
      <c r="H941">
        <v>10</v>
      </c>
      <c r="I941" s="51" t="str">
        <f>_xlfn.XLOOKUP(Q3_2025[[#This Row],[Artikelnr]],Artikel_prijzen[Artnr],Artikel_prijzen[Groep],"")</f>
        <v/>
      </c>
      <c r="J941" s="10" t="str">
        <f>_xlfn.XLOOKUP(Q3_2025[[#This Row],[Artikelnr]],Artikel_prijzen[Artnr],Artikel_prijzen[Prijs 2025],"")</f>
        <v/>
      </c>
      <c r="K941" t="str">
        <f>IF(Q3_2025[[#This Row],[Artikelprijs]]&lt;&gt;"",IF(Q3_2025[[#This Row],[Stuksprijs]]=Q3_2025[[#This Row],[Artikelprijs]],"Prijs gelijk","Prijs wijkt af"),"")</f>
        <v/>
      </c>
      <c r="L941" t="str">
        <f>IF(Q3_2025[[#This Row],[Relatiekorting percentage]]=0,
    "Nvt",
    IF(Q3_2025[[#This Row],[Brutobedrag 2]] &lt; Q3_2025[[#This Row],[Bruto - Rel.korting]],
        "Nee",
        "Ja"))</f>
        <v>Ja</v>
      </c>
      <c r="M941" s="10">
        <f>IF(Q3_2025[[#This Row],[Artikelprijs]]&lt;&gt;"",Q3_2025[[#This Row],[Artikelprijs]],Q3_2025[[#This Row],[Stuksprijs]])</f>
        <v>75</v>
      </c>
      <c r="N941" s="10">
        <f>Q3_2025[[#This Row],[Besteld]]*Q3_2025[[#This Row],[Prijs 2]]</f>
        <v>150</v>
      </c>
      <c r="O941" s="10">
        <f>IF(Q3_2025[[#This Row],[Brutobedrag 2]]&lt;Q3_2025[[#This Row],[Bruto - Rel.korting]],Q3_2025[[#This Row],[Brutobedrag 2]],Q3_2025[[#This Row],[Brutobedrag 2]]*(100-Q3_2025[[#This Row],[Relatiekorting percentage]])/100)</f>
        <v>135</v>
      </c>
      <c r="R941" s="3"/>
      <c r="W941"/>
      <c r="AB941"/>
    </row>
    <row r="942" spans="1:28" x14ac:dyDescent="0.3">
      <c r="A942" t="s">
        <v>763</v>
      </c>
      <c r="B942">
        <v>5022046</v>
      </c>
      <c r="C942" t="s">
        <v>554</v>
      </c>
      <c r="D942">
        <v>1</v>
      </c>
      <c r="E942" s="10">
        <v>416.72</v>
      </c>
      <c r="F942" s="10">
        <v>416.72</v>
      </c>
      <c r="G942" s="10">
        <v>416.72</v>
      </c>
      <c r="H942">
        <v>0</v>
      </c>
      <c r="I942" s="51" t="str">
        <f>_xlfn.XLOOKUP(Q3_2025[[#This Row],[Artikelnr]],Artikel_prijzen[Artnr],Artikel_prijzen[Groep],"")</f>
        <v>Elektra</v>
      </c>
      <c r="J942" s="10">
        <f>_xlfn.XLOOKUP(Q3_2025[[#This Row],[Artikelnr]],Artikel_prijzen[Artnr],Artikel_prijzen[Prijs 2025],"")</f>
        <v>329.6</v>
      </c>
      <c r="K942" t="str">
        <f>IF(Q3_2025[[#This Row],[Artikelprijs]]&lt;&gt;"",IF(Q3_2025[[#This Row],[Stuksprijs]]=Q3_2025[[#This Row],[Artikelprijs]],"Prijs gelijk","Prijs wijkt af"),"")</f>
        <v>Prijs wijkt af</v>
      </c>
      <c r="L942" t="str">
        <f>IF(Q3_2025[[#This Row],[Relatiekorting percentage]]=0,
    "Nvt",
    IF(Q3_2025[[#This Row],[Brutobedrag 2]] &lt; Q3_2025[[#This Row],[Bruto - Rel.korting]],
        "Nee",
        "Ja"))</f>
        <v>Nvt</v>
      </c>
      <c r="M942" s="10">
        <f>IF(Q3_2025[[#This Row],[Artikelprijs]]&lt;&gt;"",Q3_2025[[#This Row],[Artikelprijs]],Q3_2025[[#This Row],[Stuksprijs]])</f>
        <v>329.6</v>
      </c>
      <c r="N942" s="10">
        <f>Q3_2025[[#This Row],[Besteld]]*Q3_2025[[#This Row],[Prijs 2]]</f>
        <v>329.6</v>
      </c>
      <c r="O942" s="10">
        <f>IF(Q3_2025[[#This Row],[Brutobedrag 2]]&lt;Q3_2025[[#This Row],[Bruto - Rel.korting]],Q3_2025[[#This Row],[Brutobedrag 2]],Q3_2025[[#This Row],[Brutobedrag 2]]*(100-Q3_2025[[#This Row],[Relatiekorting percentage]])/100)</f>
        <v>329.6</v>
      </c>
      <c r="R942" s="3"/>
      <c r="W942"/>
      <c r="AB942"/>
    </row>
    <row r="943" spans="1:28" x14ac:dyDescent="0.3">
      <c r="A943" t="s">
        <v>763</v>
      </c>
      <c r="B943">
        <v>5022048</v>
      </c>
      <c r="C943" t="s">
        <v>578</v>
      </c>
      <c r="D943">
        <v>1</v>
      </c>
      <c r="E943" s="10">
        <v>521.69000000000005</v>
      </c>
      <c r="F943" s="10">
        <v>521.69000000000005</v>
      </c>
      <c r="G943" s="10">
        <v>521.69000000000005</v>
      </c>
      <c r="H943">
        <v>0</v>
      </c>
      <c r="I943" s="51" t="str">
        <f>_xlfn.XLOOKUP(Q3_2025[[#This Row],[Artikelnr]],Artikel_prijzen[Artnr],Artikel_prijzen[Groep],"")</f>
        <v>Elektra</v>
      </c>
      <c r="J943" s="10">
        <f>_xlfn.XLOOKUP(Q3_2025[[#This Row],[Artikelnr]],Artikel_prijzen[Artnr],Artikel_prijzen[Prijs 2025],"")</f>
        <v>417.15</v>
      </c>
      <c r="K943" t="str">
        <f>IF(Q3_2025[[#This Row],[Artikelprijs]]&lt;&gt;"",IF(Q3_2025[[#This Row],[Stuksprijs]]=Q3_2025[[#This Row],[Artikelprijs]],"Prijs gelijk","Prijs wijkt af"),"")</f>
        <v>Prijs wijkt af</v>
      </c>
      <c r="L943" t="str">
        <f>IF(Q3_2025[[#This Row],[Relatiekorting percentage]]=0,
    "Nvt",
    IF(Q3_2025[[#This Row],[Brutobedrag 2]] &lt; Q3_2025[[#This Row],[Bruto - Rel.korting]],
        "Nee",
        "Ja"))</f>
        <v>Nvt</v>
      </c>
      <c r="M943" s="10">
        <f>IF(Q3_2025[[#This Row],[Artikelprijs]]&lt;&gt;"",Q3_2025[[#This Row],[Artikelprijs]],Q3_2025[[#This Row],[Stuksprijs]])</f>
        <v>417.15</v>
      </c>
      <c r="N943" s="10">
        <f>Q3_2025[[#This Row],[Besteld]]*Q3_2025[[#This Row],[Prijs 2]]</f>
        <v>417.15</v>
      </c>
      <c r="O943" s="10">
        <f>IF(Q3_2025[[#This Row],[Brutobedrag 2]]&lt;Q3_2025[[#This Row],[Bruto - Rel.korting]],Q3_2025[[#This Row],[Brutobedrag 2]],Q3_2025[[#This Row],[Brutobedrag 2]]*(100-Q3_2025[[#This Row],[Relatiekorting percentage]])/100)</f>
        <v>417.15</v>
      </c>
      <c r="R943" s="3"/>
      <c r="W943"/>
      <c r="AB943"/>
    </row>
    <row r="944" spans="1:28" x14ac:dyDescent="0.3">
      <c r="A944" t="s">
        <v>763</v>
      </c>
      <c r="B944">
        <v>5020002</v>
      </c>
      <c r="C944" t="s">
        <v>56</v>
      </c>
      <c r="D944">
        <v>5</v>
      </c>
      <c r="E944" s="10">
        <v>39.65</v>
      </c>
      <c r="F944" s="10">
        <v>198.25</v>
      </c>
      <c r="G944" s="10">
        <v>198.25</v>
      </c>
      <c r="H944">
        <v>0</v>
      </c>
      <c r="I944" s="51" t="str">
        <f>_xlfn.XLOOKUP(Q3_2025[[#This Row],[Artikelnr]],Artikel_prijzen[Artnr],Artikel_prijzen[Groep],"")</f>
        <v/>
      </c>
      <c r="J944" s="10" t="str">
        <f>_xlfn.XLOOKUP(Q3_2025[[#This Row],[Artikelnr]],Artikel_prijzen[Artnr],Artikel_prijzen[Prijs 2025],"")</f>
        <v/>
      </c>
      <c r="K944" t="str">
        <f>IF(Q3_2025[[#This Row],[Artikelprijs]]&lt;&gt;"",IF(Q3_2025[[#This Row],[Stuksprijs]]=Q3_2025[[#This Row],[Artikelprijs]],"Prijs gelijk","Prijs wijkt af"),"")</f>
        <v/>
      </c>
      <c r="L944" t="str">
        <f>IF(Q3_2025[[#This Row],[Relatiekorting percentage]]=0,
    "Nvt",
    IF(Q3_2025[[#This Row],[Brutobedrag 2]] &lt; Q3_2025[[#This Row],[Bruto - Rel.korting]],
        "Nee",
        "Ja"))</f>
        <v>Nvt</v>
      </c>
      <c r="M944" s="10">
        <f>IF(Q3_2025[[#This Row],[Artikelprijs]]&lt;&gt;"",Q3_2025[[#This Row],[Artikelprijs]],Q3_2025[[#This Row],[Stuksprijs]])</f>
        <v>39.65</v>
      </c>
      <c r="N944" s="10">
        <f>Q3_2025[[#This Row],[Besteld]]*Q3_2025[[#This Row],[Prijs 2]]</f>
        <v>198.25</v>
      </c>
      <c r="O944" s="10">
        <f>IF(Q3_2025[[#This Row],[Brutobedrag 2]]&lt;Q3_2025[[#This Row],[Bruto - Rel.korting]],Q3_2025[[#This Row],[Brutobedrag 2]],Q3_2025[[#This Row],[Brutobedrag 2]]*(100-Q3_2025[[#This Row],[Relatiekorting percentage]])/100)</f>
        <v>198.25</v>
      </c>
      <c r="R944" s="3"/>
      <c r="W944"/>
      <c r="AB944"/>
    </row>
    <row r="945" spans="1:28" x14ac:dyDescent="0.3">
      <c r="A945" t="s">
        <v>763</v>
      </c>
      <c r="B945">
        <v>3001013</v>
      </c>
      <c r="C945" t="s">
        <v>325</v>
      </c>
      <c r="D945">
        <v>7</v>
      </c>
      <c r="E945" s="10">
        <v>17.04</v>
      </c>
      <c r="F945" s="10">
        <v>119.28</v>
      </c>
      <c r="G945" s="10">
        <v>119.28</v>
      </c>
      <c r="H945">
        <v>0</v>
      </c>
      <c r="I945" s="51" t="str">
        <f>_xlfn.XLOOKUP(Q3_2025[[#This Row],[Artikelnr]],Artikel_prijzen[Artnr],Artikel_prijzen[Groep],"")</f>
        <v/>
      </c>
      <c r="J945" s="10" t="str">
        <f>_xlfn.XLOOKUP(Q3_2025[[#This Row],[Artikelnr]],Artikel_prijzen[Artnr],Artikel_prijzen[Prijs 2025],"")</f>
        <v/>
      </c>
      <c r="K945" t="str">
        <f>IF(Q3_2025[[#This Row],[Artikelprijs]]&lt;&gt;"",IF(Q3_2025[[#This Row],[Stuksprijs]]=Q3_2025[[#This Row],[Artikelprijs]],"Prijs gelijk","Prijs wijkt af"),"")</f>
        <v/>
      </c>
      <c r="L945" t="str">
        <f>IF(Q3_2025[[#This Row],[Relatiekorting percentage]]=0,
    "Nvt",
    IF(Q3_2025[[#This Row],[Brutobedrag 2]] &lt; Q3_2025[[#This Row],[Bruto - Rel.korting]],
        "Nee",
        "Ja"))</f>
        <v>Nvt</v>
      </c>
      <c r="M945" s="10">
        <f>IF(Q3_2025[[#This Row],[Artikelprijs]]&lt;&gt;"",Q3_2025[[#This Row],[Artikelprijs]],Q3_2025[[#This Row],[Stuksprijs]])</f>
        <v>17.04</v>
      </c>
      <c r="N945" s="10">
        <f>Q3_2025[[#This Row],[Besteld]]*Q3_2025[[#This Row],[Prijs 2]]</f>
        <v>119.28</v>
      </c>
      <c r="O945" s="10">
        <f>IF(Q3_2025[[#This Row],[Brutobedrag 2]]&lt;Q3_2025[[#This Row],[Bruto - Rel.korting]],Q3_2025[[#This Row],[Brutobedrag 2]],Q3_2025[[#This Row],[Brutobedrag 2]]*(100-Q3_2025[[#This Row],[Relatiekorting percentage]])/100)</f>
        <v>119.28</v>
      </c>
      <c r="R945" s="3"/>
      <c r="W945"/>
      <c r="AB945"/>
    </row>
    <row r="946" spans="1:28" x14ac:dyDescent="0.3">
      <c r="A946" t="s">
        <v>763</v>
      </c>
      <c r="B946">
        <v>5030232</v>
      </c>
      <c r="C946" t="s">
        <v>116</v>
      </c>
      <c r="D946">
        <v>1</v>
      </c>
      <c r="E946" s="10">
        <v>144.19999999999999</v>
      </c>
      <c r="F946" s="10">
        <v>144.19999999999999</v>
      </c>
      <c r="G946" s="10">
        <v>144.19999999999999</v>
      </c>
      <c r="H946">
        <v>0</v>
      </c>
      <c r="I946" s="51" t="str">
        <f>_xlfn.XLOOKUP(Q3_2025[[#This Row],[Artikelnr]],Artikel_prijzen[Artnr],Artikel_prijzen[Groep],"")</f>
        <v>Rigging</v>
      </c>
      <c r="J946" s="10">
        <f>_xlfn.XLOOKUP(Q3_2025[[#This Row],[Artikelnr]],Artikel_prijzen[Artnr],Artikel_prijzen[Prijs 2025],"")</f>
        <v>140</v>
      </c>
      <c r="K946" t="str">
        <f>IF(Q3_2025[[#This Row],[Artikelprijs]]&lt;&gt;"",IF(Q3_2025[[#This Row],[Stuksprijs]]=Q3_2025[[#This Row],[Artikelprijs]],"Prijs gelijk","Prijs wijkt af"),"")</f>
        <v>Prijs wijkt af</v>
      </c>
      <c r="L946" t="str">
        <f>IF(Q3_2025[[#This Row],[Relatiekorting percentage]]=0,
    "Nvt",
    IF(Q3_2025[[#This Row],[Brutobedrag 2]] &lt; Q3_2025[[#This Row],[Bruto - Rel.korting]],
        "Nee",
        "Ja"))</f>
        <v>Nvt</v>
      </c>
      <c r="M946" s="10">
        <f>IF(Q3_2025[[#This Row],[Artikelprijs]]&lt;&gt;"",Q3_2025[[#This Row],[Artikelprijs]],Q3_2025[[#This Row],[Stuksprijs]])</f>
        <v>140</v>
      </c>
      <c r="N946" s="10">
        <f>Q3_2025[[#This Row],[Besteld]]*Q3_2025[[#This Row],[Prijs 2]]</f>
        <v>140</v>
      </c>
      <c r="O946" s="10">
        <f>IF(Q3_2025[[#This Row],[Brutobedrag 2]]&lt;Q3_2025[[#This Row],[Bruto - Rel.korting]],Q3_2025[[#This Row],[Brutobedrag 2]],Q3_2025[[#This Row],[Brutobedrag 2]]*(100-Q3_2025[[#This Row],[Relatiekorting percentage]])/100)</f>
        <v>140</v>
      </c>
      <c r="R946" s="3"/>
      <c r="W946"/>
      <c r="AB946"/>
    </row>
    <row r="947" spans="1:28" x14ac:dyDescent="0.3">
      <c r="A947" t="s">
        <v>763</v>
      </c>
      <c r="B947">
        <v>5030229</v>
      </c>
      <c r="C947" t="s">
        <v>18</v>
      </c>
      <c r="D947">
        <v>4</v>
      </c>
      <c r="E947" s="10">
        <v>303.85000000000002</v>
      </c>
      <c r="F947" s="10">
        <v>1215.4000000000001</v>
      </c>
      <c r="G947" s="10">
        <v>1215.4000000000001</v>
      </c>
      <c r="H947">
        <v>0</v>
      </c>
      <c r="I947" s="51" t="str">
        <f>_xlfn.XLOOKUP(Q3_2025[[#This Row],[Artikelnr]],Artikel_prijzen[Artnr],Artikel_prijzen[Groep],"")</f>
        <v>Rigging</v>
      </c>
      <c r="J947" s="10">
        <f>_xlfn.XLOOKUP(Q3_2025[[#This Row],[Artikelnr]],Artikel_prijzen[Artnr],Artikel_prijzen[Prijs 2025],"")</f>
        <v>295</v>
      </c>
      <c r="K947" t="str">
        <f>IF(Q3_2025[[#This Row],[Artikelprijs]]&lt;&gt;"",IF(Q3_2025[[#This Row],[Stuksprijs]]=Q3_2025[[#This Row],[Artikelprijs]],"Prijs gelijk","Prijs wijkt af"),"")</f>
        <v>Prijs wijkt af</v>
      </c>
      <c r="L947" t="str">
        <f>IF(Q3_2025[[#This Row],[Relatiekorting percentage]]=0,
    "Nvt",
    IF(Q3_2025[[#This Row],[Brutobedrag 2]] &lt; Q3_2025[[#This Row],[Bruto - Rel.korting]],
        "Nee",
        "Ja"))</f>
        <v>Nvt</v>
      </c>
      <c r="M947" s="10">
        <f>IF(Q3_2025[[#This Row],[Artikelprijs]]&lt;&gt;"",Q3_2025[[#This Row],[Artikelprijs]],Q3_2025[[#This Row],[Stuksprijs]])</f>
        <v>295</v>
      </c>
      <c r="N947" s="10">
        <f>Q3_2025[[#This Row],[Besteld]]*Q3_2025[[#This Row],[Prijs 2]]</f>
        <v>1180</v>
      </c>
      <c r="O947" s="10">
        <f>IF(Q3_2025[[#This Row],[Brutobedrag 2]]&lt;Q3_2025[[#This Row],[Bruto - Rel.korting]],Q3_2025[[#This Row],[Brutobedrag 2]],Q3_2025[[#This Row],[Brutobedrag 2]]*(100-Q3_2025[[#This Row],[Relatiekorting percentage]])/100)</f>
        <v>1180</v>
      </c>
      <c r="R947" s="3"/>
      <c r="W947"/>
      <c r="AB947"/>
    </row>
    <row r="948" spans="1:28" x14ac:dyDescent="0.3">
      <c r="A948" t="s">
        <v>763</v>
      </c>
      <c r="B948">
        <v>5031051</v>
      </c>
      <c r="C948" t="s">
        <v>25</v>
      </c>
      <c r="D948">
        <v>2</v>
      </c>
      <c r="E948" s="10">
        <v>52.79</v>
      </c>
      <c r="F948" s="10">
        <v>105.58</v>
      </c>
      <c r="G948" s="10">
        <v>105.58</v>
      </c>
      <c r="H948">
        <v>0</v>
      </c>
      <c r="I948" s="51" t="str">
        <f>_xlfn.XLOOKUP(Q3_2025[[#This Row],[Artikelnr]],Artikel_prijzen[Artnr],Artikel_prijzen[Groep],"")</f>
        <v/>
      </c>
      <c r="J948" s="10" t="str">
        <f>_xlfn.XLOOKUP(Q3_2025[[#This Row],[Artikelnr]],Artikel_prijzen[Artnr],Artikel_prijzen[Prijs 2025],"")</f>
        <v/>
      </c>
      <c r="K948" t="str">
        <f>IF(Q3_2025[[#This Row],[Artikelprijs]]&lt;&gt;"",IF(Q3_2025[[#This Row],[Stuksprijs]]=Q3_2025[[#This Row],[Artikelprijs]],"Prijs gelijk","Prijs wijkt af"),"")</f>
        <v/>
      </c>
      <c r="L948" t="str">
        <f>IF(Q3_2025[[#This Row],[Relatiekorting percentage]]=0,
    "Nvt",
    IF(Q3_2025[[#This Row],[Brutobedrag 2]] &lt; Q3_2025[[#This Row],[Bruto - Rel.korting]],
        "Nee",
        "Ja"))</f>
        <v>Nvt</v>
      </c>
      <c r="M948" s="10">
        <f>IF(Q3_2025[[#This Row],[Artikelprijs]]&lt;&gt;"",Q3_2025[[#This Row],[Artikelprijs]],Q3_2025[[#This Row],[Stuksprijs]])</f>
        <v>52.79</v>
      </c>
      <c r="N948" s="10">
        <f>Q3_2025[[#This Row],[Besteld]]*Q3_2025[[#This Row],[Prijs 2]]</f>
        <v>105.58</v>
      </c>
      <c r="O948" s="10">
        <f>IF(Q3_2025[[#This Row],[Brutobedrag 2]]&lt;Q3_2025[[#This Row],[Bruto - Rel.korting]],Q3_2025[[#This Row],[Brutobedrag 2]],Q3_2025[[#This Row],[Brutobedrag 2]]*(100-Q3_2025[[#This Row],[Relatiekorting percentage]])/100)</f>
        <v>105.58</v>
      </c>
      <c r="R948" s="3"/>
      <c r="W948"/>
      <c r="AB948"/>
    </row>
    <row r="949" spans="1:28" x14ac:dyDescent="0.3">
      <c r="A949" t="s">
        <v>763</v>
      </c>
      <c r="B949">
        <v>5031052</v>
      </c>
      <c r="C949" t="s">
        <v>12</v>
      </c>
      <c r="D949">
        <v>2</v>
      </c>
      <c r="E949" s="10">
        <v>88.07</v>
      </c>
      <c r="F949" s="10">
        <v>176.14</v>
      </c>
      <c r="G949" s="10">
        <v>176.14</v>
      </c>
      <c r="H949">
        <v>0</v>
      </c>
      <c r="I949" s="51" t="str">
        <f>_xlfn.XLOOKUP(Q3_2025[[#This Row],[Artikelnr]],Artikel_prijzen[Artnr],Artikel_prijzen[Groep],"")</f>
        <v/>
      </c>
      <c r="J949" s="10" t="str">
        <f>_xlfn.XLOOKUP(Q3_2025[[#This Row],[Artikelnr]],Artikel_prijzen[Artnr],Artikel_prijzen[Prijs 2025],"")</f>
        <v/>
      </c>
      <c r="K949" t="str">
        <f>IF(Q3_2025[[#This Row],[Artikelprijs]]&lt;&gt;"",IF(Q3_2025[[#This Row],[Stuksprijs]]=Q3_2025[[#This Row],[Artikelprijs]],"Prijs gelijk","Prijs wijkt af"),"")</f>
        <v/>
      </c>
      <c r="L949" t="str">
        <f>IF(Q3_2025[[#This Row],[Relatiekorting percentage]]=0,
    "Nvt",
    IF(Q3_2025[[#This Row],[Brutobedrag 2]] &lt; Q3_2025[[#This Row],[Bruto - Rel.korting]],
        "Nee",
        "Ja"))</f>
        <v>Nvt</v>
      </c>
      <c r="M949" s="10">
        <f>IF(Q3_2025[[#This Row],[Artikelprijs]]&lt;&gt;"",Q3_2025[[#This Row],[Artikelprijs]],Q3_2025[[#This Row],[Stuksprijs]])</f>
        <v>88.07</v>
      </c>
      <c r="N949" s="10">
        <f>Q3_2025[[#This Row],[Besteld]]*Q3_2025[[#This Row],[Prijs 2]]</f>
        <v>176.14</v>
      </c>
      <c r="O949" s="10">
        <f>IF(Q3_2025[[#This Row],[Brutobedrag 2]]&lt;Q3_2025[[#This Row],[Bruto - Rel.korting]],Q3_2025[[#This Row],[Brutobedrag 2]],Q3_2025[[#This Row],[Brutobedrag 2]]*(100-Q3_2025[[#This Row],[Relatiekorting percentage]])/100)</f>
        <v>176.14</v>
      </c>
      <c r="R949" s="3"/>
      <c r="W949"/>
      <c r="AB949"/>
    </row>
    <row r="950" spans="1:28" x14ac:dyDescent="0.3">
      <c r="A950" t="s">
        <v>763</v>
      </c>
      <c r="B950">
        <v>5031053</v>
      </c>
      <c r="C950" t="s">
        <v>10</v>
      </c>
      <c r="D950">
        <v>4</v>
      </c>
      <c r="E950" s="10">
        <v>113.3</v>
      </c>
      <c r="F950" s="10">
        <v>453.2</v>
      </c>
      <c r="G950" s="10">
        <v>453.2</v>
      </c>
      <c r="H950">
        <v>0</v>
      </c>
      <c r="I950" s="51" t="str">
        <f>_xlfn.XLOOKUP(Q3_2025[[#This Row],[Artikelnr]],Artikel_prijzen[Artnr],Artikel_prijzen[Groep],"")</f>
        <v/>
      </c>
      <c r="J950" s="10" t="str">
        <f>_xlfn.XLOOKUP(Q3_2025[[#This Row],[Artikelnr]],Artikel_prijzen[Artnr],Artikel_prijzen[Prijs 2025],"")</f>
        <v/>
      </c>
      <c r="K950" t="str">
        <f>IF(Q3_2025[[#This Row],[Artikelprijs]]&lt;&gt;"",IF(Q3_2025[[#This Row],[Stuksprijs]]=Q3_2025[[#This Row],[Artikelprijs]],"Prijs gelijk","Prijs wijkt af"),"")</f>
        <v/>
      </c>
      <c r="L950" t="str">
        <f>IF(Q3_2025[[#This Row],[Relatiekorting percentage]]=0,
    "Nvt",
    IF(Q3_2025[[#This Row],[Brutobedrag 2]] &lt; Q3_2025[[#This Row],[Bruto - Rel.korting]],
        "Nee",
        "Ja"))</f>
        <v>Nvt</v>
      </c>
      <c r="M950" s="10">
        <f>IF(Q3_2025[[#This Row],[Artikelprijs]]&lt;&gt;"",Q3_2025[[#This Row],[Artikelprijs]],Q3_2025[[#This Row],[Stuksprijs]])</f>
        <v>113.3</v>
      </c>
      <c r="N950" s="10">
        <f>Q3_2025[[#This Row],[Besteld]]*Q3_2025[[#This Row],[Prijs 2]]</f>
        <v>453.2</v>
      </c>
      <c r="O950" s="10">
        <f>IF(Q3_2025[[#This Row],[Brutobedrag 2]]&lt;Q3_2025[[#This Row],[Bruto - Rel.korting]],Q3_2025[[#This Row],[Brutobedrag 2]],Q3_2025[[#This Row],[Brutobedrag 2]]*(100-Q3_2025[[#This Row],[Relatiekorting percentage]])/100)</f>
        <v>453.2</v>
      </c>
      <c r="R950" s="3"/>
      <c r="W950"/>
      <c r="AB950"/>
    </row>
    <row r="951" spans="1:28" x14ac:dyDescent="0.3">
      <c r="A951" t="s">
        <v>763</v>
      </c>
      <c r="B951">
        <v>5031056</v>
      </c>
      <c r="C951" t="s">
        <v>15</v>
      </c>
      <c r="D951">
        <v>4</v>
      </c>
      <c r="E951" s="10">
        <v>69.78</v>
      </c>
      <c r="F951" s="10">
        <v>279.12</v>
      </c>
      <c r="G951" s="10">
        <v>279.12</v>
      </c>
      <c r="H951">
        <v>0</v>
      </c>
      <c r="I951" s="51" t="str">
        <f>_xlfn.XLOOKUP(Q3_2025[[#This Row],[Artikelnr]],Artikel_prijzen[Artnr],Artikel_prijzen[Groep],"")</f>
        <v/>
      </c>
      <c r="J951" s="10" t="str">
        <f>_xlfn.XLOOKUP(Q3_2025[[#This Row],[Artikelnr]],Artikel_prijzen[Artnr],Artikel_prijzen[Prijs 2025],"")</f>
        <v/>
      </c>
      <c r="K951" t="str">
        <f>IF(Q3_2025[[#This Row],[Artikelprijs]]&lt;&gt;"",IF(Q3_2025[[#This Row],[Stuksprijs]]=Q3_2025[[#This Row],[Artikelprijs]],"Prijs gelijk","Prijs wijkt af"),"")</f>
        <v/>
      </c>
      <c r="L951" t="str">
        <f>IF(Q3_2025[[#This Row],[Relatiekorting percentage]]=0,
    "Nvt",
    IF(Q3_2025[[#This Row],[Brutobedrag 2]] &lt; Q3_2025[[#This Row],[Bruto - Rel.korting]],
        "Nee",
        "Ja"))</f>
        <v>Nvt</v>
      </c>
      <c r="M951" s="10">
        <f>IF(Q3_2025[[#This Row],[Artikelprijs]]&lt;&gt;"",Q3_2025[[#This Row],[Artikelprijs]],Q3_2025[[#This Row],[Stuksprijs]])</f>
        <v>69.78</v>
      </c>
      <c r="N951" s="10">
        <f>Q3_2025[[#This Row],[Besteld]]*Q3_2025[[#This Row],[Prijs 2]]</f>
        <v>279.12</v>
      </c>
      <c r="O951" s="10">
        <f>IF(Q3_2025[[#This Row],[Brutobedrag 2]]&lt;Q3_2025[[#This Row],[Bruto - Rel.korting]],Q3_2025[[#This Row],[Brutobedrag 2]],Q3_2025[[#This Row],[Brutobedrag 2]]*(100-Q3_2025[[#This Row],[Relatiekorting percentage]])/100)</f>
        <v>279.12</v>
      </c>
      <c r="R951" s="3"/>
      <c r="W951"/>
      <c r="AB951"/>
    </row>
    <row r="952" spans="1:28" x14ac:dyDescent="0.3">
      <c r="A952" t="s">
        <v>763</v>
      </c>
      <c r="B952">
        <v>5010017</v>
      </c>
      <c r="C952" t="s">
        <v>248</v>
      </c>
      <c r="D952">
        <v>8</v>
      </c>
      <c r="E952" s="10">
        <v>48.93</v>
      </c>
      <c r="F952" s="10">
        <v>391.44</v>
      </c>
      <c r="G952" s="10">
        <v>391.44</v>
      </c>
      <c r="H952">
        <v>0</v>
      </c>
      <c r="I952" s="51" t="str">
        <f>_xlfn.XLOOKUP(Q3_2025[[#This Row],[Artikelnr]],Artikel_prijzen[Artnr],Artikel_prijzen[Groep],"")</f>
        <v/>
      </c>
      <c r="J952" s="10" t="str">
        <f>_xlfn.XLOOKUP(Q3_2025[[#This Row],[Artikelnr]],Artikel_prijzen[Artnr],Artikel_prijzen[Prijs 2025],"")</f>
        <v/>
      </c>
      <c r="K952" t="str">
        <f>IF(Q3_2025[[#This Row],[Artikelprijs]]&lt;&gt;"",IF(Q3_2025[[#This Row],[Stuksprijs]]=Q3_2025[[#This Row],[Artikelprijs]],"Prijs gelijk","Prijs wijkt af"),"")</f>
        <v/>
      </c>
      <c r="L952" t="str">
        <f>IF(Q3_2025[[#This Row],[Relatiekorting percentage]]=0,
    "Nvt",
    IF(Q3_2025[[#This Row],[Brutobedrag 2]] &lt; Q3_2025[[#This Row],[Bruto - Rel.korting]],
        "Nee",
        "Ja"))</f>
        <v>Nvt</v>
      </c>
      <c r="M952" s="10">
        <f>IF(Q3_2025[[#This Row],[Artikelprijs]]&lt;&gt;"",Q3_2025[[#This Row],[Artikelprijs]],Q3_2025[[#This Row],[Stuksprijs]])</f>
        <v>48.93</v>
      </c>
      <c r="N952" s="10">
        <f>Q3_2025[[#This Row],[Besteld]]*Q3_2025[[#This Row],[Prijs 2]]</f>
        <v>391.44</v>
      </c>
      <c r="O952" s="10">
        <f>IF(Q3_2025[[#This Row],[Brutobedrag 2]]&lt;Q3_2025[[#This Row],[Bruto - Rel.korting]],Q3_2025[[#This Row],[Brutobedrag 2]],Q3_2025[[#This Row],[Brutobedrag 2]]*(100-Q3_2025[[#This Row],[Relatiekorting percentage]])/100)</f>
        <v>391.44</v>
      </c>
      <c r="R952" s="3"/>
      <c r="W952"/>
      <c r="AB952"/>
    </row>
    <row r="953" spans="1:28" x14ac:dyDescent="0.3">
      <c r="A953" t="s">
        <v>763</v>
      </c>
      <c r="B953">
        <v>5020002</v>
      </c>
      <c r="C953" t="s">
        <v>56</v>
      </c>
      <c r="D953">
        <v>1</v>
      </c>
      <c r="E953" s="10">
        <v>39.65</v>
      </c>
      <c r="F953" s="10">
        <v>39.65</v>
      </c>
      <c r="G953" s="10">
        <v>39.65</v>
      </c>
      <c r="H953">
        <v>0</v>
      </c>
      <c r="I953" s="51" t="str">
        <f>_xlfn.XLOOKUP(Q3_2025[[#This Row],[Artikelnr]],Artikel_prijzen[Artnr],Artikel_prijzen[Groep],"")</f>
        <v/>
      </c>
      <c r="J953" s="10" t="str">
        <f>_xlfn.XLOOKUP(Q3_2025[[#This Row],[Artikelnr]],Artikel_prijzen[Artnr],Artikel_prijzen[Prijs 2025],"")</f>
        <v/>
      </c>
      <c r="K953" t="str">
        <f>IF(Q3_2025[[#This Row],[Artikelprijs]]&lt;&gt;"",IF(Q3_2025[[#This Row],[Stuksprijs]]=Q3_2025[[#This Row],[Artikelprijs]],"Prijs gelijk","Prijs wijkt af"),"")</f>
        <v/>
      </c>
      <c r="L953" t="str">
        <f>IF(Q3_2025[[#This Row],[Relatiekorting percentage]]=0,
    "Nvt",
    IF(Q3_2025[[#This Row],[Brutobedrag 2]] &lt; Q3_2025[[#This Row],[Bruto - Rel.korting]],
        "Nee",
        "Ja"))</f>
        <v>Nvt</v>
      </c>
      <c r="M953" s="10">
        <f>IF(Q3_2025[[#This Row],[Artikelprijs]]&lt;&gt;"",Q3_2025[[#This Row],[Artikelprijs]],Q3_2025[[#This Row],[Stuksprijs]])</f>
        <v>39.65</v>
      </c>
      <c r="N953" s="10">
        <f>Q3_2025[[#This Row],[Besteld]]*Q3_2025[[#This Row],[Prijs 2]]</f>
        <v>39.65</v>
      </c>
      <c r="O953" s="10">
        <f>IF(Q3_2025[[#This Row],[Brutobedrag 2]]&lt;Q3_2025[[#This Row],[Bruto - Rel.korting]],Q3_2025[[#This Row],[Brutobedrag 2]],Q3_2025[[#This Row],[Brutobedrag 2]]*(100-Q3_2025[[#This Row],[Relatiekorting percentage]])/100)</f>
        <v>39.65</v>
      </c>
      <c r="R953" s="3"/>
      <c r="W953"/>
      <c r="AB953"/>
    </row>
    <row r="954" spans="1:28" x14ac:dyDescent="0.3">
      <c r="A954" t="s">
        <v>763</v>
      </c>
      <c r="B954">
        <v>3002024</v>
      </c>
      <c r="C954" t="s">
        <v>700</v>
      </c>
      <c r="D954">
        <v>1</v>
      </c>
      <c r="E954" s="10">
        <v>104.09</v>
      </c>
      <c r="F954" s="10">
        <v>104.09</v>
      </c>
      <c r="G954" s="10">
        <v>104.09</v>
      </c>
      <c r="H954">
        <v>0</v>
      </c>
      <c r="I954" s="51" t="str">
        <f>_xlfn.XLOOKUP(Q3_2025[[#This Row],[Artikelnr]],Artikel_prijzen[Artnr],Artikel_prijzen[Groep],"")</f>
        <v/>
      </c>
      <c r="J954" s="10" t="str">
        <f>_xlfn.XLOOKUP(Q3_2025[[#This Row],[Artikelnr]],Artikel_prijzen[Artnr],Artikel_prijzen[Prijs 2025],"")</f>
        <v/>
      </c>
      <c r="K954" t="str">
        <f>IF(Q3_2025[[#This Row],[Artikelprijs]]&lt;&gt;"",IF(Q3_2025[[#This Row],[Stuksprijs]]=Q3_2025[[#This Row],[Artikelprijs]],"Prijs gelijk","Prijs wijkt af"),"")</f>
        <v/>
      </c>
      <c r="L954" t="str">
        <f>IF(Q3_2025[[#This Row],[Relatiekorting percentage]]=0,
    "Nvt",
    IF(Q3_2025[[#This Row],[Brutobedrag 2]] &lt; Q3_2025[[#This Row],[Bruto - Rel.korting]],
        "Nee",
        "Ja"))</f>
        <v>Nvt</v>
      </c>
      <c r="M954" s="10">
        <f>IF(Q3_2025[[#This Row],[Artikelprijs]]&lt;&gt;"",Q3_2025[[#This Row],[Artikelprijs]],Q3_2025[[#This Row],[Stuksprijs]])</f>
        <v>104.09</v>
      </c>
      <c r="N954" s="10">
        <f>Q3_2025[[#This Row],[Besteld]]*Q3_2025[[#This Row],[Prijs 2]]</f>
        <v>104.09</v>
      </c>
      <c r="O954" s="10">
        <f>IF(Q3_2025[[#This Row],[Brutobedrag 2]]&lt;Q3_2025[[#This Row],[Bruto - Rel.korting]],Q3_2025[[#This Row],[Brutobedrag 2]],Q3_2025[[#This Row],[Brutobedrag 2]]*(100-Q3_2025[[#This Row],[Relatiekorting percentage]])/100)</f>
        <v>104.09</v>
      </c>
      <c r="R954" s="3"/>
      <c r="W954"/>
      <c r="AB954"/>
    </row>
    <row r="955" spans="1:28" x14ac:dyDescent="0.3">
      <c r="A955" t="s">
        <v>763</v>
      </c>
      <c r="B955">
        <v>3001044</v>
      </c>
      <c r="C955" t="s">
        <v>47</v>
      </c>
      <c r="D955">
        <v>33</v>
      </c>
      <c r="E955" s="10">
        <v>26.83</v>
      </c>
      <c r="F955" s="10">
        <v>885.39</v>
      </c>
      <c r="G955" s="10">
        <v>885.39</v>
      </c>
      <c r="H955">
        <v>0</v>
      </c>
      <c r="I955" s="51" t="str">
        <f>_xlfn.XLOOKUP(Q3_2025[[#This Row],[Artikelnr]],Artikel_prijzen[Artnr],Artikel_prijzen[Groep],"")</f>
        <v/>
      </c>
      <c r="J955" s="10" t="str">
        <f>_xlfn.XLOOKUP(Q3_2025[[#This Row],[Artikelnr]],Artikel_prijzen[Artnr],Artikel_prijzen[Prijs 2025],"")</f>
        <v/>
      </c>
      <c r="K955" t="str">
        <f>IF(Q3_2025[[#This Row],[Artikelprijs]]&lt;&gt;"",IF(Q3_2025[[#This Row],[Stuksprijs]]=Q3_2025[[#This Row],[Artikelprijs]],"Prijs gelijk","Prijs wijkt af"),"")</f>
        <v/>
      </c>
      <c r="L955" t="str">
        <f>IF(Q3_2025[[#This Row],[Relatiekorting percentage]]=0,
    "Nvt",
    IF(Q3_2025[[#This Row],[Brutobedrag 2]] &lt; Q3_2025[[#This Row],[Bruto - Rel.korting]],
        "Nee",
        "Ja"))</f>
        <v>Nvt</v>
      </c>
      <c r="M955" s="10">
        <f>IF(Q3_2025[[#This Row],[Artikelprijs]]&lt;&gt;"",Q3_2025[[#This Row],[Artikelprijs]],Q3_2025[[#This Row],[Stuksprijs]])</f>
        <v>26.83</v>
      </c>
      <c r="N955" s="10">
        <f>Q3_2025[[#This Row],[Besteld]]*Q3_2025[[#This Row],[Prijs 2]]</f>
        <v>885.39</v>
      </c>
      <c r="O955" s="10">
        <f>IF(Q3_2025[[#This Row],[Brutobedrag 2]]&lt;Q3_2025[[#This Row],[Bruto - Rel.korting]],Q3_2025[[#This Row],[Brutobedrag 2]],Q3_2025[[#This Row],[Brutobedrag 2]]*(100-Q3_2025[[#This Row],[Relatiekorting percentage]])/100)</f>
        <v>885.39</v>
      </c>
      <c r="R955" s="3"/>
      <c r="W955"/>
      <c r="AB955"/>
    </row>
    <row r="956" spans="1:28" x14ac:dyDescent="0.3">
      <c r="A956" t="s">
        <v>763</v>
      </c>
      <c r="B956">
        <v>3001013</v>
      </c>
      <c r="C956" t="s">
        <v>325</v>
      </c>
      <c r="D956">
        <v>15</v>
      </c>
      <c r="E956" s="10">
        <v>17.89</v>
      </c>
      <c r="F956" s="10">
        <v>268.35000000000002</v>
      </c>
      <c r="G956" s="10">
        <v>268.35000000000002</v>
      </c>
      <c r="H956">
        <v>0</v>
      </c>
      <c r="I956" s="51" t="str">
        <f>_xlfn.XLOOKUP(Q3_2025[[#This Row],[Artikelnr]],Artikel_prijzen[Artnr],Artikel_prijzen[Groep],"")</f>
        <v/>
      </c>
      <c r="J956" s="10" t="str">
        <f>_xlfn.XLOOKUP(Q3_2025[[#This Row],[Artikelnr]],Artikel_prijzen[Artnr],Artikel_prijzen[Prijs 2025],"")</f>
        <v/>
      </c>
      <c r="K956" t="str">
        <f>IF(Q3_2025[[#This Row],[Artikelprijs]]&lt;&gt;"",IF(Q3_2025[[#This Row],[Stuksprijs]]=Q3_2025[[#This Row],[Artikelprijs]],"Prijs gelijk","Prijs wijkt af"),"")</f>
        <v/>
      </c>
      <c r="L956" t="str">
        <f>IF(Q3_2025[[#This Row],[Relatiekorting percentage]]=0,
    "Nvt",
    IF(Q3_2025[[#This Row],[Brutobedrag 2]] &lt; Q3_2025[[#This Row],[Bruto - Rel.korting]],
        "Nee",
        "Ja"))</f>
        <v>Nvt</v>
      </c>
      <c r="M956" s="10">
        <f>IF(Q3_2025[[#This Row],[Artikelprijs]]&lt;&gt;"",Q3_2025[[#This Row],[Artikelprijs]],Q3_2025[[#This Row],[Stuksprijs]])</f>
        <v>17.89</v>
      </c>
      <c r="N956" s="10">
        <f>Q3_2025[[#This Row],[Besteld]]*Q3_2025[[#This Row],[Prijs 2]]</f>
        <v>268.35000000000002</v>
      </c>
      <c r="O956" s="10">
        <f>IF(Q3_2025[[#This Row],[Brutobedrag 2]]&lt;Q3_2025[[#This Row],[Bruto - Rel.korting]],Q3_2025[[#This Row],[Brutobedrag 2]],Q3_2025[[#This Row],[Brutobedrag 2]]*(100-Q3_2025[[#This Row],[Relatiekorting percentage]])/100)</f>
        <v>268.35000000000002</v>
      </c>
      <c r="R956" s="3"/>
      <c r="W956"/>
      <c r="AB956"/>
    </row>
    <row r="957" spans="1:28" x14ac:dyDescent="0.3">
      <c r="A957" t="s">
        <v>763</v>
      </c>
      <c r="B957">
        <v>1009003</v>
      </c>
      <c r="C957" t="s">
        <v>808</v>
      </c>
      <c r="D957">
        <v>1</v>
      </c>
      <c r="E957" s="10">
        <v>24.73</v>
      </c>
      <c r="F957" s="10">
        <v>24.73</v>
      </c>
      <c r="G957" s="10">
        <v>24.73</v>
      </c>
      <c r="H957">
        <v>0</v>
      </c>
      <c r="I957" s="51" t="str">
        <f>_xlfn.XLOOKUP(Q3_2025[[#This Row],[Artikelnr]],Artikel_prijzen[Artnr],Artikel_prijzen[Groep],"")</f>
        <v/>
      </c>
      <c r="J957" s="10" t="str">
        <f>_xlfn.XLOOKUP(Q3_2025[[#This Row],[Artikelnr]],Artikel_prijzen[Artnr],Artikel_prijzen[Prijs 2025],"")</f>
        <v/>
      </c>
      <c r="K957" t="str">
        <f>IF(Q3_2025[[#This Row],[Artikelprijs]]&lt;&gt;"",IF(Q3_2025[[#This Row],[Stuksprijs]]=Q3_2025[[#This Row],[Artikelprijs]],"Prijs gelijk","Prijs wijkt af"),"")</f>
        <v/>
      </c>
      <c r="L957" t="str">
        <f>IF(Q3_2025[[#This Row],[Relatiekorting percentage]]=0,
    "Nvt",
    IF(Q3_2025[[#This Row],[Brutobedrag 2]] &lt; Q3_2025[[#This Row],[Bruto - Rel.korting]],
        "Nee",
        "Ja"))</f>
        <v>Nvt</v>
      </c>
      <c r="M957" s="10">
        <f>IF(Q3_2025[[#This Row],[Artikelprijs]]&lt;&gt;"",Q3_2025[[#This Row],[Artikelprijs]],Q3_2025[[#This Row],[Stuksprijs]])</f>
        <v>24.73</v>
      </c>
      <c r="N957" s="10">
        <f>Q3_2025[[#This Row],[Besteld]]*Q3_2025[[#This Row],[Prijs 2]]</f>
        <v>24.73</v>
      </c>
      <c r="O957" s="10">
        <f>IF(Q3_2025[[#This Row],[Brutobedrag 2]]&lt;Q3_2025[[#This Row],[Bruto - Rel.korting]],Q3_2025[[#This Row],[Brutobedrag 2]],Q3_2025[[#This Row],[Brutobedrag 2]]*(100-Q3_2025[[#This Row],[Relatiekorting percentage]])/100)</f>
        <v>24.73</v>
      </c>
      <c r="R957" s="3"/>
      <c r="W957"/>
      <c r="AB957"/>
    </row>
    <row r="958" spans="1:28" x14ac:dyDescent="0.3">
      <c r="A958" t="s">
        <v>763</v>
      </c>
      <c r="B958">
        <v>1002030</v>
      </c>
      <c r="C958" t="s">
        <v>573</v>
      </c>
      <c r="D958">
        <v>14</v>
      </c>
      <c r="E958" s="10">
        <v>38.99</v>
      </c>
      <c r="F958" s="10">
        <v>545.86</v>
      </c>
      <c r="G958" s="10">
        <v>545.86</v>
      </c>
      <c r="H958">
        <v>0</v>
      </c>
      <c r="I958" s="51" t="str">
        <f>_xlfn.XLOOKUP(Q3_2025[[#This Row],[Artikelnr]],Artikel_prijzen[Artnr],Artikel_prijzen[Groep],"")</f>
        <v/>
      </c>
      <c r="J958" s="10" t="str">
        <f>_xlfn.XLOOKUP(Q3_2025[[#This Row],[Artikelnr]],Artikel_prijzen[Artnr],Artikel_prijzen[Prijs 2025],"")</f>
        <v/>
      </c>
      <c r="K958" t="str">
        <f>IF(Q3_2025[[#This Row],[Artikelprijs]]&lt;&gt;"",IF(Q3_2025[[#This Row],[Stuksprijs]]=Q3_2025[[#This Row],[Artikelprijs]],"Prijs gelijk","Prijs wijkt af"),"")</f>
        <v/>
      </c>
      <c r="L958" t="str">
        <f>IF(Q3_2025[[#This Row],[Relatiekorting percentage]]=0,
    "Nvt",
    IF(Q3_2025[[#This Row],[Brutobedrag 2]] &lt; Q3_2025[[#This Row],[Bruto - Rel.korting]],
        "Nee",
        "Ja"))</f>
        <v>Nvt</v>
      </c>
      <c r="M958" s="10">
        <f>IF(Q3_2025[[#This Row],[Artikelprijs]]&lt;&gt;"",Q3_2025[[#This Row],[Artikelprijs]],Q3_2025[[#This Row],[Stuksprijs]])</f>
        <v>38.99</v>
      </c>
      <c r="N958" s="10">
        <f>Q3_2025[[#This Row],[Besteld]]*Q3_2025[[#This Row],[Prijs 2]]</f>
        <v>545.86</v>
      </c>
      <c r="O958" s="10">
        <f>IF(Q3_2025[[#This Row],[Brutobedrag 2]]&lt;Q3_2025[[#This Row],[Bruto - Rel.korting]],Q3_2025[[#This Row],[Brutobedrag 2]],Q3_2025[[#This Row],[Brutobedrag 2]]*(100-Q3_2025[[#This Row],[Relatiekorting percentage]])/100)</f>
        <v>545.86</v>
      </c>
      <c r="R958" s="3"/>
      <c r="W958"/>
      <c r="AB958"/>
    </row>
    <row r="959" spans="1:28" x14ac:dyDescent="0.3">
      <c r="A959" t="s">
        <v>763</v>
      </c>
      <c r="B959">
        <v>1001029</v>
      </c>
      <c r="C959" t="s">
        <v>175</v>
      </c>
      <c r="D959">
        <v>24</v>
      </c>
      <c r="E959" s="10">
        <v>52.99</v>
      </c>
      <c r="F959" s="10">
        <v>1271.76</v>
      </c>
      <c r="G959" s="10">
        <v>1271.76</v>
      </c>
      <c r="H959">
        <v>0</v>
      </c>
      <c r="I959" s="51" t="str">
        <f>_xlfn.XLOOKUP(Q3_2025[[#This Row],[Artikelnr]],Artikel_prijzen[Artnr],Artikel_prijzen[Groep],"")</f>
        <v/>
      </c>
      <c r="J959" s="10" t="str">
        <f>_xlfn.XLOOKUP(Q3_2025[[#This Row],[Artikelnr]],Artikel_prijzen[Artnr],Artikel_prijzen[Prijs 2025],"")</f>
        <v/>
      </c>
      <c r="K959" t="str">
        <f>IF(Q3_2025[[#This Row],[Artikelprijs]]&lt;&gt;"",IF(Q3_2025[[#This Row],[Stuksprijs]]=Q3_2025[[#This Row],[Artikelprijs]],"Prijs gelijk","Prijs wijkt af"),"")</f>
        <v/>
      </c>
      <c r="L959" t="str">
        <f>IF(Q3_2025[[#This Row],[Relatiekorting percentage]]=0,
    "Nvt",
    IF(Q3_2025[[#This Row],[Brutobedrag 2]] &lt; Q3_2025[[#This Row],[Bruto - Rel.korting]],
        "Nee",
        "Ja"))</f>
        <v>Nvt</v>
      </c>
      <c r="M959" s="10">
        <f>IF(Q3_2025[[#This Row],[Artikelprijs]]&lt;&gt;"",Q3_2025[[#This Row],[Artikelprijs]],Q3_2025[[#This Row],[Stuksprijs]])</f>
        <v>52.99</v>
      </c>
      <c r="N959" s="10">
        <f>Q3_2025[[#This Row],[Besteld]]*Q3_2025[[#This Row],[Prijs 2]]</f>
        <v>1271.76</v>
      </c>
      <c r="O959" s="10">
        <f>IF(Q3_2025[[#This Row],[Brutobedrag 2]]&lt;Q3_2025[[#This Row],[Bruto - Rel.korting]],Q3_2025[[#This Row],[Brutobedrag 2]],Q3_2025[[#This Row],[Brutobedrag 2]]*(100-Q3_2025[[#This Row],[Relatiekorting percentage]])/100)</f>
        <v>1271.76</v>
      </c>
      <c r="R959" s="3"/>
      <c r="W959"/>
      <c r="AB959"/>
    </row>
    <row r="960" spans="1:28" x14ac:dyDescent="0.3">
      <c r="A960" t="s">
        <v>763</v>
      </c>
      <c r="B960">
        <v>2001090</v>
      </c>
      <c r="C960" t="s">
        <v>141</v>
      </c>
      <c r="D960">
        <v>7</v>
      </c>
      <c r="E960" s="10">
        <v>73.02</v>
      </c>
      <c r="F960" s="10">
        <v>511.14</v>
      </c>
      <c r="G960" s="10">
        <v>511.14</v>
      </c>
      <c r="H960">
        <v>0</v>
      </c>
      <c r="I960" s="51" t="str">
        <f>_xlfn.XLOOKUP(Q3_2025[[#This Row],[Artikelnr]],Artikel_prijzen[Artnr],Artikel_prijzen[Groep],"")</f>
        <v/>
      </c>
      <c r="J960" s="10" t="str">
        <f>_xlfn.XLOOKUP(Q3_2025[[#This Row],[Artikelnr]],Artikel_prijzen[Artnr],Artikel_prijzen[Prijs 2025],"")</f>
        <v/>
      </c>
      <c r="K960" t="str">
        <f>IF(Q3_2025[[#This Row],[Artikelprijs]]&lt;&gt;"",IF(Q3_2025[[#This Row],[Stuksprijs]]=Q3_2025[[#This Row],[Artikelprijs]],"Prijs gelijk","Prijs wijkt af"),"")</f>
        <v/>
      </c>
      <c r="L960" t="str">
        <f>IF(Q3_2025[[#This Row],[Relatiekorting percentage]]=0,
    "Nvt",
    IF(Q3_2025[[#This Row],[Brutobedrag 2]] &lt; Q3_2025[[#This Row],[Bruto - Rel.korting]],
        "Nee",
        "Ja"))</f>
        <v>Nvt</v>
      </c>
      <c r="M960" s="10">
        <f>IF(Q3_2025[[#This Row],[Artikelprijs]]&lt;&gt;"",Q3_2025[[#This Row],[Artikelprijs]],Q3_2025[[#This Row],[Stuksprijs]])</f>
        <v>73.02</v>
      </c>
      <c r="N960" s="10">
        <f>Q3_2025[[#This Row],[Besteld]]*Q3_2025[[#This Row],[Prijs 2]]</f>
        <v>511.14</v>
      </c>
      <c r="O960" s="10">
        <f>IF(Q3_2025[[#This Row],[Brutobedrag 2]]&lt;Q3_2025[[#This Row],[Bruto - Rel.korting]],Q3_2025[[#This Row],[Brutobedrag 2]],Q3_2025[[#This Row],[Brutobedrag 2]]*(100-Q3_2025[[#This Row],[Relatiekorting percentage]])/100)</f>
        <v>511.14</v>
      </c>
      <c r="R960" s="3"/>
      <c r="W960"/>
      <c r="AB960"/>
    </row>
    <row r="961" spans="1:28" x14ac:dyDescent="0.3">
      <c r="A961" t="s">
        <v>763</v>
      </c>
      <c r="B961">
        <v>2001094</v>
      </c>
      <c r="C961" t="s">
        <v>142</v>
      </c>
      <c r="D961">
        <v>3</v>
      </c>
      <c r="E961" s="10">
        <v>48.68</v>
      </c>
      <c r="F961" s="10">
        <v>146.04</v>
      </c>
      <c r="G961" s="10">
        <v>146.04</v>
      </c>
      <c r="H961">
        <v>0</v>
      </c>
      <c r="I961" s="51" t="str">
        <f>_xlfn.XLOOKUP(Q3_2025[[#This Row],[Artikelnr]],Artikel_prijzen[Artnr],Artikel_prijzen[Groep],"")</f>
        <v/>
      </c>
      <c r="J961" s="10" t="str">
        <f>_xlfn.XLOOKUP(Q3_2025[[#This Row],[Artikelnr]],Artikel_prijzen[Artnr],Artikel_prijzen[Prijs 2025],"")</f>
        <v/>
      </c>
      <c r="K961" t="str">
        <f>IF(Q3_2025[[#This Row],[Artikelprijs]]&lt;&gt;"",IF(Q3_2025[[#This Row],[Stuksprijs]]=Q3_2025[[#This Row],[Artikelprijs]],"Prijs gelijk","Prijs wijkt af"),"")</f>
        <v/>
      </c>
      <c r="L961" t="str">
        <f>IF(Q3_2025[[#This Row],[Relatiekorting percentage]]=0,
    "Nvt",
    IF(Q3_2025[[#This Row],[Brutobedrag 2]] &lt; Q3_2025[[#This Row],[Bruto - Rel.korting]],
        "Nee",
        "Ja"))</f>
        <v>Nvt</v>
      </c>
      <c r="M961" s="10">
        <f>IF(Q3_2025[[#This Row],[Artikelprijs]]&lt;&gt;"",Q3_2025[[#This Row],[Artikelprijs]],Q3_2025[[#This Row],[Stuksprijs]])</f>
        <v>48.68</v>
      </c>
      <c r="N961" s="10">
        <f>Q3_2025[[#This Row],[Besteld]]*Q3_2025[[#This Row],[Prijs 2]]</f>
        <v>146.04</v>
      </c>
      <c r="O961" s="10">
        <f>IF(Q3_2025[[#This Row],[Brutobedrag 2]]&lt;Q3_2025[[#This Row],[Bruto - Rel.korting]],Q3_2025[[#This Row],[Brutobedrag 2]],Q3_2025[[#This Row],[Brutobedrag 2]]*(100-Q3_2025[[#This Row],[Relatiekorting percentage]])/100)</f>
        <v>146.04</v>
      </c>
      <c r="R961" s="3"/>
      <c r="W961"/>
      <c r="AB961"/>
    </row>
    <row r="962" spans="1:28" x14ac:dyDescent="0.3">
      <c r="A962" t="s">
        <v>763</v>
      </c>
      <c r="B962">
        <v>2001048</v>
      </c>
      <c r="C962" t="s">
        <v>146</v>
      </c>
      <c r="D962">
        <v>4</v>
      </c>
      <c r="E962" s="10">
        <v>42.18</v>
      </c>
      <c r="F962" s="10">
        <v>168.72</v>
      </c>
      <c r="G962" s="10">
        <v>168.72</v>
      </c>
      <c r="H962">
        <v>0</v>
      </c>
      <c r="I962" s="51" t="str">
        <f>_xlfn.XLOOKUP(Q3_2025[[#This Row],[Artikelnr]],Artikel_prijzen[Artnr],Artikel_prijzen[Groep],"")</f>
        <v/>
      </c>
      <c r="J962" s="10" t="str">
        <f>_xlfn.XLOOKUP(Q3_2025[[#This Row],[Artikelnr]],Artikel_prijzen[Artnr],Artikel_prijzen[Prijs 2025],"")</f>
        <v/>
      </c>
      <c r="K962" t="str">
        <f>IF(Q3_2025[[#This Row],[Artikelprijs]]&lt;&gt;"",IF(Q3_2025[[#This Row],[Stuksprijs]]=Q3_2025[[#This Row],[Artikelprijs]],"Prijs gelijk","Prijs wijkt af"),"")</f>
        <v/>
      </c>
      <c r="L962" t="str">
        <f>IF(Q3_2025[[#This Row],[Relatiekorting percentage]]=0,
    "Nvt",
    IF(Q3_2025[[#This Row],[Brutobedrag 2]] &lt; Q3_2025[[#This Row],[Bruto - Rel.korting]],
        "Nee",
        "Ja"))</f>
        <v>Nvt</v>
      </c>
      <c r="M962" s="10">
        <f>IF(Q3_2025[[#This Row],[Artikelprijs]]&lt;&gt;"",Q3_2025[[#This Row],[Artikelprijs]],Q3_2025[[#This Row],[Stuksprijs]])</f>
        <v>42.18</v>
      </c>
      <c r="N962" s="10">
        <f>Q3_2025[[#This Row],[Besteld]]*Q3_2025[[#This Row],[Prijs 2]]</f>
        <v>168.72</v>
      </c>
      <c r="O962" s="10">
        <f>IF(Q3_2025[[#This Row],[Brutobedrag 2]]&lt;Q3_2025[[#This Row],[Bruto - Rel.korting]],Q3_2025[[#This Row],[Brutobedrag 2]],Q3_2025[[#This Row],[Brutobedrag 2]]*(100-Q3_2025[[#This Row],[Relatiekorting percentage]])/100)</f>
        <v>168.72</v>
      </c>
      <c r="R962" s="3"/>
      <c r="W962"/>
      <c r="AB962"/>
    </row>
    <row r="963" spans="1:28" x14ac:dyDescent="0.3">
      <c r="A963" t="s">
        <v>763</v>
      </c>
      <c r="B963">
        <v>2001077</v>
      </c>
      <c r="C963" t="s">
        <v>816</v>
      </c>
      <c r="D963">
        <v>2</v>
      </c>
      <c r="E963" s="10">
        <v>42.18</v>
      </c>
      <c r="F963" s="10">
        <v>84.36</v>
      </c>
      <c r="G963" s="10">
        <v>84.36</v>
      </c>
      <c r="H963">
        <v>0</v>
      </c>
      <c r="I963" s="51" t="str">
        <f>_xlfn.XLOOKUP(Q3_2025[[#This Row],[Artikelnr]],Artikel_prijzen[Artnr],Artikel_prijzen[Groep],"")</f>
        <v/>
      </c>
      <c r="J963" s="10" t="str">
        <f>_xlfn.XLOOKUP(Q3_2025[[#This Row],[Artikelnr]],Artikel_prijzen[Artnr],Artikel_prijzen[Prijs 2025],"")</f>
        <v/>
      </c>
      <c r="K963" t="str">
        <f>IF(Q3_2025[[#This Row],[Artikelprijs]]&lt;&gt;"",IF(Q3_2025[[#This Row],[Stuksprijs]]=Q3_2025[[#This Row],[Artikelprijs]],"Prijs gelijk","Prijs wijkt af"),"")</f>
        <v/>
      </c>
      <c r="L963" t="str">
        <f>IF(Q3_2025[[#This Row],[Relatiekorting percentage]]=0,
    "Nvt",
    IF(Q3_2025[[#This Row],[Brutobedrag 2]] &lt; Q3_2025[[#This Row],[Bruto - Rel.korting]],
        "Nee",
        "Ja"))</f>
        <v>Nvt</v>
      </c>
      <c r="M963" s="10">
        <f>IF(Q3_2025[[#This Row],[Artikelprijs]]&lt;&gt;"",Q3_2025[[#This Row],[Artikelprijs]],Q3_2025[[#This Row],[Stuksprijs]])</f>
        <v>42.18</v>
      </c>
      <c r="N963" s="10">
        <f>Q3_2025[[#This Row],[Besteld]]*Q3_2025[[#This Row],[Prijs 2]]</f>
        <v>84.36</v>
      </c>
      <c r="O963" s="10">
        <f>IF(Q3_2025[[#This Row],[Brutobedrag 2]]&lt;Q3_2025[[#This Row],[Bruto - Rel.korting]],Q3_2025[[#This Row],[Brutobedrag 2]],Q3_2025[[#This Row],[Brutobedrag 2]]*(100-Q3_2025[[#This Row],[Relatiekorting percentage]])/100)</f>
        <v>84.36</v>
      </c>
      <c r="R963" s="3"/>
      <c r="W963"/>
      <c r="AB963"/>
    </row>
    <row r="964" spans="1:28" x14ac:dyDescent="0.3">
      <c r="A964" t="s">
        <v>763</v>
      </c>
      <c r="B964">
        <v>5030228</v>
      </c>
      <c r="C964" t="s">
        <v>113</v>
      </c>
      <c r="D964">
        <v>4</v>
      </c>
      <c r="E964" s="10">
        <v>236.9</v>
      </c>
      <c r="F964" s="10">
        <v>947.6</v>
      </c>
      <c r="G964" s="10">
        <v>947.6</v>
      </c>
      <c r="H964">
        <v>0</v>
      </c>
      <c r="I964" s="51" t="str">
        <f>_xlfn.XLOOKUP(Q3_2025[[#This Row],[Artikelnr]],Artikel_prijzen[Artnr],Artikel_prijzen[Groep],"")</f>
        <v>Rigging</v>
      </c>
      <c r="J964" s="10">
        <f>_xlfn.XLOOKUP(Q3_2025[[#This Row],[Artikelnr]],Artikel_prijzen[Artnr],Artikel_prijzen[Prijs 2025],"")</f>
        <v>230</v>
      </c>
      <c r="K964" t="str">
        <f>IF(Q3_2025[[#This Row],[Artikelprijs]]&lt;&gt;"",IF(Q3_2025[[#This Row],[Stuksprijs]]=Q3_2025[[#This Row],[Artikelprijs]],"Prijs gelijk","Prijs wijkt af"),"")</f>
        <v>Prijs wijkt af</v>
      </c>
      <c r="L964" t="str">
        <f>IF(Q3_2025[[#This Row],[Relatiekorting percentage]]=0,
    "Nvt",
    IF(Q3_2025[[#This Row],[Brutobedrag 2]] &lt; Q3_2025[[#This Row],[Bruto - Rel.korting]],
        "Nee",
        "Ja"))</f>
        <v>Nvt</v>
      </c>
      <c r="M964" s="10">
        <f>IF(Q3_2025[[#This Row],[Artikelprijs]]&lt;&gt;"",Q3_2025[[#This Row],[Artikelprijs]],Q3_2025[[#This Row],[Stuksprijs]])</f>
        <v>230</v>
      </c>
      <c r="N964" s="10">
        <f>Q3_2025[[#This Row],[Besteld]]*Q3_2025[[#This Row],[Prijs 2]]</f>
        <v>920</v>
      </c>
      <c r="O964" s="10">
        <f>IF(Q3_2025[[#This Row],[Brutobedrag 2]]&lt;Q3_2025[[#This Row],[Bruto - Rel.korting]],Q3_2025[[#This Row],[Brutobedrag 2]],Q3_2025[[#This Row],[Brutobedrag 2]]*(100-Q3_2025[[#This Row],[Relatiekorting percentage]])/100)</f>
        <v>920</v>
      </c>
      <c r="R964" s="3"/>
      <c r="W964"/>
      <c r="AB964"/>
    </row>
    <row r="965" spans="1:28" x14ac:dyDescent="0.3">
      <c r="A965" t="s">
        <v>763</v>
      </c>
      <c r="B965">
        <v>2004027</v>
      </c>
      <c r="C965" t="s">
        <v>339</v>
      </c>
      <c r="D965">
        <v>4</v>
      </c>
      <c r="E965" s="10">
        <v>16.54</v>
      </c>
      <c r="F965" s="10">
        <v>66.16</v>
      </c>
      <c r="G965" s="10">
        <v>66.16</v>
      </c>
      <c r="H965">
        <v>0</v>
      </c>
      <c r="I965" s="51" t="str">
        <f>_xlfn.XLOOKUP(Q3_2025[[#This Row],[Artikelnr]],Artikel_prijzen[Artnr],Artikel_prijzen[Groep],"")</f>
        <v/>
      </c>
      <c r="J965" s="10" t="str">
        <f>_xlfn.XLOOKUP(Q3_2025[[#This Row],[Artikelnr]],Artikel_prijzen[Artnr],Artikel_prijzen[Prijs 2025],"")</f>
        <v/>
      </c>
      <c r="K965" t="str">
        <f>IF(Q3_2025[[#This Row],[Artikelprijs]]&lt;&gt;"",IF(Q3_2025[[#This Row],[Stuksprijs]]=Q3_2025[[#This Row],[Artikelprijs]],"Prijs gelijk","Prijs wijkt af"),"")</f>
        <v/>
      </c>
      <c r="L965" t="str">
        <f>IF(Q3_2025[[#This Row],[Relatiekorting percentage]]=0,
    "Nvt",
    IF(Q3_2025[[#This Row],[Brutobedrag 2]] &lt; Q3_2025[[#This Row],[Bruto - Rel.korting]],
        "Nee",
        "Ja"))</f>
        <v>Nvt</v>
      </c>
      <c r="M965" s="10">
        <f>IF(Q3_2025[[#This Row],[Artikelprijs]]&lt;&gt;"",Q3_2025[[#This Row],[Artikelprijs]],Q3_2025[[#This Row],[Stuksprijs]])</f>
        <v>16.54</v>
      </c>
      <c r="N965" s="10">
        <f>Q3_2025[[#This Row],[Besteld]]*Q3_2025[[#This Row],[Prijs 2]]</f>
        <v>66.16</v>
      </c>
      <c r="O965" s="10">
        <f>IF(Q3_2025[[#This Row],[Brutobedrag 2]]&lt;Q3_2025[[#This Row],[Bruto - Rel.korting]],Q3_2025[[#This Row],[Brutobedrag 2]],Q3_2025[[#This Row],[Brutobedrag 2]]*(100-Q3_2025[[#This Row],[Relatiekorting percentage]])/100)</f>
        <v>66.16</v>
      </c>
      <c r="R965" s="3"/>
      <c r="W965"/>
      <c r="AB965"/>
    </row>
    <row r="966" spans="1:28" x14ac:dyDescent="0.3">
      <c r="A966" t="s">
        <v>763</v>
      </c>
      <c r="B966">
        <v>1002060</v>
      </c>
      <c r="C966" t="s">
        <v>338</v>
      </c>
      <c r="D966">
        <v>16</v>
      </c>
      <c r="E966" s="10">
        <v>49</v>
      </c>
      <c r="F966" s="10">
        <v>784</v>
      </c>
      <c r="G966" s="10">
        <v>784</v>
      </c>
      <c r="H966">
        <v>0</v>
      </c>
      <c r="I966" s="51" t="str">
        <f>_xlfn.XLOOKUP(Q3_2025[[#This Row],[Artikelnr]],Artikel_prijzen[Artnr],Artikel_prijzen[Groep],"")</f>
        <v/>
      </c>
      <c r="J966" s="10" t="str">
        <f>_xlfn.XLOOKUP(Q3_2025[[#This Row],[Artikelnr]],Artikel_prijzen[Artnr],Artikel_prijzen[Prijs 2025],"")</f>
        <v/>
      </c>
      <c r="K966" t="str">
        <f>IF(Q3_2025[[#This Row],[Artikelprijs]]&lt;&gt;"",IF(Q3_2025[[#This Row],[Stuksprijs]]=Q3_2025[[#This Row],[Artikelprijs]],"Prijs gelijk","Prijs wijkt af"),"")</f>
        <v/>
      </c>
      <c r="L966" t="str">
        <f>IF(Q3_2025[[#This Row],[Relatiekorting percentage]]=0,
    "Nvt",
    IF(Q3_2025[[#This Row],[Brutobedrag 2]] &lt; Q3_2025[[#This Row],[Bruto - Rel.korting]],
        "Nee",
        "Ja"))</f>
        <v>Nvt</v>
      </c>
      <c r="M966" s="10">
        <f>IF(Q3_2025[[#This Row],[Artikelprijs]]&lt;&gt;"",Q3_2025[[#This Row],[Artikelprijs]],Q3_2025[[#This Row],[Stuksprijs]])</f>
        <v>49</v>
      </c>
      <c r="N966" s="10">
        <f>Q3_2025[[#This Row],[Besteld]]*Q3_2025[[#This Row],[Prijs 2]]</f>
        <v>784</v>
      </c>
      <c r="O966" s="10">
        <f>IF(Q3_2025[[#This Row],[Brutobedrag 2]]&lt;Q3_2025[[#This Row],[Bruto - Rel.korting]],Q3_2025[[#This Row],[Brutobedrag 2]],Q3_2025[[#This Row],[Brutobedrag 2]]*(100-Q3_2025[[#This Row],[Relatiekorting percentage]])/100)</f>
        <v>784</v>
      </c>
      <c r="R966" s="3"/>
      <c r="W966"/>
      <c r="AB966"/>
    </row>
    <row r="967" spans="1:28" x14ac:dyDescent="0.3">
      <c r="A967" t="s">
        <v>763</v>
      </c>
      <c r="B967">
        <v>1007051</v>
      </c>
      <c r="C967" t="s">
        <v>54</v>
      </c>
      <c r="D967">
        <v>4</v>
      </c>
      <c r="E967" s="10">
        <v>88.57</v>
      </c>
      <c r="F967" s="10">
        <v>354.28</v>
      </c>
      <c r="G967" s="10">
        <v>354.28</v>
      </c>
      <c r="H967">
        <v>0</v>
      </c>
      <c r="I967" s="51" t="str">
        <f>_xlfn.XLOOKUP(Q3_2025[[#This Row],[Artikelnr]],Artikel_prijzen[Artnr],Artikel_prijzen[Groep],"")</f>
        <v/>
      </c>
      <c r="J967" s="10" t="str">
        <f>_xlfn.XLOOKUP(Q3_2025[[#This Row],[Artikelnr]],Artikel_prijzen[Artnr],Artikel_prijzen[Prijs 2025],"")</f>
        <v/>
      </c>
      <c r="K967" t="str">
        <f>IF(Q3_2025[[#This Row],[Artikelprijs]]&lt;&gt;"",IF(Q3_2025[[#This Row],[Stuksprijs]]=Q3_2025[[#This Row],[Artikelprijs]],"Prijs gelijk","Prijs wijkt af"),"")</f>
        <v/>
      </c>
      <c r="L967" t="str">
        <f>IF(Q3_2025[[#This Row],[Relatiekorting percentage]]=0,
    "Nvt",
    IF(Q3_2025[[#This Row],[Brutobedrag 2]] &lt; Q3_2025[[#This Row],[Bruto - Rel.korting]],
        "Nee",
        "Ja"))</f>
        <v>Nvt</v>
      </c>
      <c r="M967" s="10">
        <f>IF(Q3_2025[[#This Row],[Artikelprijs]]&lt;&gt;"",Q3_2025[[#This Row],[Artikelprijs]],Q3_2025[[#This Row],[Stuksprijs]])</f>
        <v>88.57</v>
      </c>
      <c r="N967" s="10">
        <f>Q3_2025[[#This Row],[Besteld]]*Q3_2025[[#This Row],[Prijs 2]]</f>
        <v>354.28</v>
      </c>
      <c r="O967" s="10">
        <f>IF(Q3_2025[[#This Row],[Brutobedrag 2]]&lt;Q3_2025[[#This Row],[Bruto - Rel.korting]],Q3_2025[[#This Row],[Brutobedrag 2]],Q3_2025[[#This Row],[Brutobedrag 2]]*(100-Q3_2025[[#This Row],[Relatiekorting percentage]])/100)</f>
        <v>354.28</v>
      </c>
      <c r="R967" s="3"/>
      <c r="W967"/>
      <c r="AB967"/>
    </row>
    <row r="968" spans="1:28" x14ac:dyDescent="0.3">
      <c r="A968" t="s">
        <v>763</v>
      </c>
      <c r="B968">
        <v>3001086</v>
      </c>
      <c r="C968" t="s">
        <v>817</v>
      </c>
      <c r="D968">
        <v>1</v>
      </c>
      <c r="E968" s="10">
        <v>10.82</v>
      </c>
      <c r="F968" s="10">
        <v>10.82</v>
      </c>
      <c r="G968" s="10">
        <v>10.82</v>
      </c>
      <c r="H968">
        <v>0</v>
      </c>
      <c r="I968" s="51" t="str">
        <f>_xlfn.XLOOKUP(Q3_2025[[#This Row],[Artikelnr]],Artikel_prijzen[Artnr],Artikel_prijzen[Groep],"")</f>
        <v/>
      </c>
      <c r="J968" s="10" t="str">
        <f>_xlfn.XLOOKUP(Q3_2025[[#This Row],[Artikelnr]],Artikel_prijzen[Artnr],Artikel_prijzen[Prijs 2025],"")</f>
        <v/>
      </c>
      <c r="K968" t="str">
        <f>IF(Q3_2025[[#This Row],[Artikelprijs]]&lt;&gt;"",IF(Q3_2025[[#This Row],[Stuksprijs]]=Q3_2025[[#This Row],[Artikelprijs]],"Prijs gelijk","Prijs wijkt af"),"")</f>
        <v/>
      </c>
      <c r="L968" t="str">
        <f>IF(Q3_2025[[#This Row],[Relatiekorting percentage]]=0,
    "Nvt",
    IF(Q3_2025[[#This Row],[Brutobedrag 2]] &lt; Q3_2025[[#This Row],[Bruto - Rel.korting]],
        "Nee",
        "Ja"))</f>
        <v>Nvt</v>
      </c>
      <c r="M968" s="10">
        <f>IF(Q3_2025[[#This Row],[Artikelprijs]]&lt;&gt;"",Q3_2025[[#This Row],[Artikelprijs]],Q3_2025[[#This Row],[Stuksprijs]])</f>
        <v>10.82</v>
      </c>
      <c r="N968" s="10">
        <f>Q3_2025[[#This Row],[Besteld]]*Q3_2025[[#This Row],[Prijs 2]]</f>
        <v>10.82</v>
      </c>
      <c r="O968" s="10">
        <f>IF(Q3_2025[[#This Row],[Brutobedrag 2]]&lt;Q3_2025[[#This Row],[Bruto - Rel.korting]],Q3_2025[[#This Row],[Brutobedrag 2]],Q3_2025[[#This Row],[Brutobedrag 2]]*(100-Q3_2025[[#This Row],[Relatiekorting percentage]])/100)</f>
        <v>10.82</v>
      </c>
      <c r="R968" s="3"/>
      <c r="W968"/>
      <c r="AB968"/>
    </row>
    <row r="969" spans="1:28" x14ac:dyDescent="0.3">
      <c r="A969" t="s">
        <v>763</v>
      </c>
      <c r="B969">
        <v>3002022</v>
      </c>
      <c r="C969" t="s">
        <v>195</v>
      </c>
      <c r="D969">
        <v>1</v>
      </c>
      <c r="E969" s="10">
        <v>76.02</v>
      </c>
      <c r="F969" s="10">
        <v>76.02</v>
      </c>
      <c r="G969" s="10">
        <v>53.21</v>
      </c>
      <c r="H969">
        <v>30</v>
      </c>
      <c r="I969" s="51" t="str">
        <f>_xlfn.XLOOKUP(Q3_2025[[#This Row],[Artikelnr]],Artikel_prijzen[Artnr],Artikel_prijzen[Groep],"")</f>
        <v/>
      </c>
      <c r="J969" s="10" t="str">
        <f>_xlfn.XLOOKUP(Q3_2025[[#This Row],[Artikelnr]],Artikel_prijzen[Artnr],Artikel_prijzen[Prijs 2025],"")</f>
        <v/>
      </c>
      <c r="K969" t="str">
        <f>IF(Q3_2025[[#This Row],[Artikelprijs]]&lt;&gt;"",IF(Q3_2025[[#This Row],[Stuksprijs]]=Q3_2025[[#This Row],[Artikelprijs]],"Prijs gelijk","Prijs wijkt af"),"")</f>
        <v/>
      </c>
      <c r="L969" t="str">
        <f>IF(Q3_2025[[#This Row],[Relatiekorting percentage]]=0,
    "Nvt",
    IF(Q3_2025[[#This Row],[Brutobedrag 2]] &lt; Q3_2025[[#This Row],[Bruto - Rel.korting]],
        "Nee",
        "Ja"))</f>
        <v>Ja</v>
      </c>
      <c r="M969" s="10">
        <f>IF(Q3_2025[[#This Row],[Artikelprijs]]&lt;&gt;"",Q3_2025[[#This Row],[Artikelprijs]],Q3_2025[[#This Row],[Stuksprijs]])</f>
        <v>76.02</v>
      </c>
      <c r="N969" s="10">
        <f>Q3_2025[[#This Row],[Besteld]]*Q3_2025[[#This Row],[Prijs 2]]</f>
        <v>76.02</v>
      </c>
      <c r="O969" s="10">
        <f>IF(Q3_2025[[#This Row],[Brutobedrag 2]]&lt;Q3_2025[[#This Row],[Bruto - Rel.korting]],Q3_2025[[#This Row],[Brutobedrag 2]],Q3_2025[[#This Row],[Brutobedrag 2]]*(100-Q3_2025[[#This Row],[Relatiekorting percentage]])/100)</f>
        <v>53.213999999999999</v>
      </c>
      <c r="R969" s="3"/>
      <c r="W969"/>
      <c r="AB969"/>
    </row>
    <row r="970" spans="1:28" x14ac:dyDescent="0.3">
      <c r="A970" t="s">
        <v>763</v>
      </c>
      <c r="B970">
        <v>3001044</v>
      </c>
      <c r="C970" t="s">
        <v>47</v>
      </c>
      <c r="D970">
        <v>4</v>
      </c>
      <c r="E970" s="10">
        <v>26.83</v>
      </c>
      <c r="F970" s="10">
        <v>107.32</v>
      </c>
      <c r="G970" s="10">
        <v>75.12</v>
      </c>
      <c r="H970">
        <v>30</v>
      </c>
      <c r="I970" s="51" t="str">
        <f>_xlfn.XLOOKUP(Q3_2025[[#This Row],[Artikelnr]],Artikel_prijzen[Artnr],Artikel_prijzen[Groep],"")</f>
        <v/>
      </c>
      <c r="J970" s="10" t="str">
        <f>_xlfn.XLOOKUP(Q3_2025[[#This Row],[Artikelnr]],Artikel_prijzen[Artnr],Artikel_prijzen[Prijs 2025],"")</f>
        <v/>
      </c>
      <c r="K970" t="str">
        <f>IF(Q3_2025[[#This Row],[Artikelprijs]]&lt;&gt;"",IF(Q3_2025[[#This Row],[Stuksprijs]]=Q3_2025[[#This Row],[Artikelprijs]],"Prijs gelijk","Prijs wijkt af"),"")</f>
        <v/>
      </c>
      <c r="L970" t="str">
        <f>IF(Q3_2025[[#This Row],[Relatiekorting percentage]]=0,
    "Nvt",
    IF(Q3_2025[[#This Row],[Brutobedrag 2]] &lt; Q3_2025[[#This Row],[Bruto - Rel.korting]],
        "Nee",
        "Ja"))</f>
        <v>Ja</v>
      </c>
      <c r="M970" s="10">
        <f>IF(Q3_2025[[#This Row],[Artikelprijs]]&lt;&gt;"",Q3_2025[[#This Row],[Artikelprijs]],Q3_2025[[#This Row],[Stuksprijs]])</f>
        <v>26.83</v>
      </c>
      <c r="N970" s="10">
        <f>Q3_2025[[#This Row],[Besteld]]*Q3_2025[[#This Row],[Prijs 2]]</f>
        <v>107.32</v>
      </c>
      <c r="O970" s="10">
        <f>IF(Q3_2025[[#This Row],[Brutobedrag 2]]&lt;Q3_2025[[#This Row],[Bruto - Rel.korting]],Q3_2025[[#This Row],[Brutobedrag 2]],Q3_2025[[#This Row],[Brutobedrag 2]]*(100-Q3_2025[[#This Row],[Relatiekorting percentage]])/100)</f>
        <v>75.123999999999995</v>
      </c>
      <c r="R970" s="3"/>
      <c r="W970"/>
      <c r="AB970"/>
    </row>
    <row r="971" spans="1:28" x14ac:dyDescent="0.3">
      <c r="A971" t="s">
        <v>763</v>
      </c>
      <c r="B971">
        <v>1002030</v>
      </c>
      <c r="C971" t="s">
        <v>573</v>
      </c>
      <c r="D971">
        <v>4</v>
      </c>
      <c r="E971" s="10">
        <v>38.99</v>
      </c>
      <c r="F971" s="10">
        <v>155.96</v>
      </c>
      <c r="G971" s="10">
        <v>109.17</v>
      </c>
      <c r="H971">
        <v>30</v>
      </c>
      <c r="I971" s="51" t="str">
        <f>_xlfn.XLOOKUP(Q3_2025[[#This Row],[Artikelnr]],Artikel_prijzen[Artnr],Artikel_prijzen[Groep],"")</f>
        <v/>
      </c>
      <c r="J971" s="10" t="str">
        <f>_xlfn.XLOOKUP(Q3_2025[[#This Row],[Artikelnr]],Artikel_prijzen[Artnr],Artikel_prijzen[Prijs 2025],"")</f>
        <v/>
      </c>
      <c r="K971" t="str">
        <f>IF(Q3_2025[[#This Row],[Artikelprijs]]&lt;&gt;"",IF(Q3_2025[[#This Row],[Stuksprijs]]=Q3_2025[[#This Row],[Artikelprijs]],"Prijs gelijk","Prijs wijkt af"),"")</f>
        <v/>
      </c>
      <c r="L971" t="str">
        <f>IF(Q3_2025[[#This Row],[Relatiekorting percentage]]=0,
    "Nvt",
    IF(Q3_2025[[#This Row],[Brutobedrag 2]] &lt; Q3_2025[[#This Row],[Bruto - Rel.korting]],
        "Nee",
        "Ja"))</f>
        <v>Ja</v>
      </c>
      <c r="M971" s="10">
        <f>IF(Q3_2025[[#This Row],[Artikelprijs]]&lt;&gt;"",Q3_2025[[#This Row],[Artikelprijs]],Q3_2025[[#This Row],[Stuksprijs]])</f>
        <v>38.99</v>
      </c>
      <c r="N971" s="10">
        <f>Q3_2025[[#This Row],[Besteld]]*Q3_2025[[#This Row],[Prijs 2]]</f>
        <v>155.96</v>
      </c>
      <c r="O971" s="10">
        <f>IF(Q3_2025[[#This Row],[Brutobedrag 2]]&lt;Q3_2025[[#This Row],[Bruto - Rel.korting]],Q3_2025[[#This Row],[Brutobedrag 2]],Q3_2025[[#This Row],[Brutobedrag 2]]*(100-Q3_2025[[#This Row],[Relatiekorting percentage]])/100)</f>
        <v>109.17200000000001</v>
      </c>
      <c r="R971" s="3"/>
      <c r="W971"/>
      <c r="AB971"/>
    </row>
    <row r="972" spans="1:28" x14ac:dyDescent="0.3">
      <c r="A972" t="s">
        <v>763</v>
      </c>
      <c r="B972">
        <v>1001029</v>
      </c>
      <c r="C972" t="s">
        <v>175</v>
      </c>
      <c r="D972">
        <v>10</v>
      </c>
      <c r="E972" s="10">
        <v>52.99</v>
      </c>
      <c r="F972" s="10">
        <v>529.9</v>
      </c>
      <c r="G972" s="10">
        <v>370.93</v>
      </c>
      <c r="H972">
        <v>30</v>
      </c>
      <c r="I972" s="51" t="str">
        <f>_xlfn.XLOOKUP(Q3_2025[[#This Row],[Artikelnr]],Artikel_prijzen[Artnr],Artikel_prijzen[Groep],"")</f>
        <v/>
      </c>
      <c r="J972" s="10" t="str">
        <f>_xlfn.XLOOKUP(Q3_2025[[#This Row],[Artikelnr]],Artikel_prijzen[Artnr],Artikel_prijzen[Prijs 2025],"")</f>
        <v/>
      </c>
      <c r="K972" t="str">
        <f>IF(Q3_2025[[#This Row],[Artikelprijs]]&lt;&gt;"",IF(Q3_2025[[#This Row],[Stuksprijs]]=Q3_2025[[#This Row],[Artikelprijs]],"Prijs gelijk","Prijs wijkt af"),"")</f>
        <v/>
      </c>
      <c r="L972" t="str">
        <f>IF(Q3_2025[[#This Row],[Relatiekorting percentage]]=0,
    "Nvt",
    IF(Q3_2025[[#This Row],[Brutobedrag 2]] &lt; Q3_2025[[#This Row],[Bruto - Rel.korting]],
        "Nee",
        "Ja"))</f>
        <v>Ja</v>
      </c>
      <c r="M972" s="10">
        <f>IF(Q3_2025[[#This Row],[Artikelprijs]]&lt;&gt;"",Q3_2025[[#This Row],[Artikelprijs]],Q3_2025[[#This Row],[Stuksprijs]])</f>
        <v>52.99</v>
      </c>
      <c r="N972" s="10">
        <f>Q3_2025[[#This Row],[Besteld]]*Q3_2025[[#This Row],[Prijs 2]]</f>
        <v>529.9</v>
      </c>
      <c r="O972" s="10">
        <f>IF(Q3_2025[[#This Row],[Brutobedrag 2]]&lt;Q3_2025[[#This Row],[Bruto - Rel.korting]],Q3_2025[[#This Row],[Brutobedrag 2]],Q3_2025[[#This Row],[Brutobedrag 2]]*(100-Q3_2025[[#This Row],[Relatiekorting percentage]])/100)</f>
        <v>370.93</v>
      </c>
      <c r="R972" s="3"/>
      <c r="W972"/>
      <c r="AB972"/>
    </row>
    <row r="973" spans="1:28" x14ac:dyDescent="0.3">
      <c r="A973" t="s">
        <v>763</v>
      </c>
      <c r="B973">
        <v>3002010</v>
      </c>
      <c r="C973" t="s">
        <v>184</v>
      </c>
      <c r="D973">
        <v>2</v>
      </c>
      <c r="E973" s="10">
        <v>25.52</v>
      </c>
      <c r="F973" s="10">
        <v>51.04</v>
      </c>
      <c r="G973" s="10">
        <v>51.04</v>
      </c>
      <c r="H973">
        <v>0</v>
      </c>
      <c r="I973" s="51" t="str">
        <f>_xlfn.XLOOKUP(Q3_2025[[#This Row],[Artikelnr]],Artikel_prijzen[Artnr],Artikel_prijzen[Groep],"")</f>
        <v/>
      </c>
      <c r="J973" s="10" t="str">
        <f>_xlfn.XLOOKUP(Q3_2025[[#This Row],[Artikelnr]],Artikel_prijzen[Artnr],Artikel_prijzen[Prijs 2025],"")</f>
        <v/>
      </c>
      <c r="K973" t="str">
        <f>IF(Q3_2025[[#This Row],[Artikelprijs]]&lt;&gt;"",IF(Q3_2025[[#This Row],[Stuksprijs]]=Q3_2025[[#This Row],[Artikelprijs]],"Prijs gelijk","Prijs wijkt af"),"")</f>
        <v/>
      </c>
      <c r="L973" t="str">
        <f>IF(Q3_2025[[#This Row],[Relatiekorting percentage]]=0,
    "Nvt",
    IF(Q3_2025[[#This Row],[Brutobedrag 2]] &lt; Q3_2025[[#This Row],[Bruto - Rel.korting]],
        "Nee",
        "Ja"))</f>
        <v>Nvt</v>
      </c>
      <c r="M973" s="10">
        <f>IF(Q3_2025[[#This Row],[Artikelprijs]]&lt;&gt;"",Q3_2025[[#This Row],[Artikelprijs]],Q3_2025[[#This Row],[Stuksprijs]])</f>
        <v>25.52</v>
      </c>
      <c r="N973" s="10">
        <f>Q3_2025[[#This Row],[Besteld]]*Q3_2025[[#This Row],[Prijs 2]]</f>
        <v>51.04</v>
      </c>
      <c r="O973" s="10">
        <f>IF(Q3_2025[[#This Row],[Brutobedrag 2]]&lt;Q3_2025[[#This Row],[Bruto - Rel.korting]],Q3_2025[[#This Row],[Brutobedrag 2]],Q3_2025[[#This Row],[Brutobedrag 2]]*(100-Q3_2025[[#This Row],[Relatiekorting percentage]])/100)</f>
        <v>51.04</v>
      </c>
      <c r="R973" s="3"/>
      <c r="W973"/>
      <c r="AB973"/>
    </row>
    <row r="974" spans="1:28" x14ac:dyDescent="0.3">
      <c r="A974" t="s">
        <v>763</v>
      </c>
      <c r="B974">
        <v>1009001</v>
      </c>
      <c r="C974" t="s">
        <v>355</v>
      </c>
      <c r="D974">
        <v>1</v>
      </c>
      <c r="E974" s="10">
        <v>24.73</v>
      </c>
      <c r="F974" s="10">
        <v>24.73</v>
      </c>
      <c r="G974" s="10">
        <v>17.309999999999999</v>
      </c>
      <c r="H974">
        <v>30</v>
      </c>
      <c r="I974" s="51" t="str">
        <f>_xlfn.XLOOKUP(Q3_2025[[#This Row],[Artikelnr]],Artikel_prijzen[Artnr],Artikel_prijzen[Groep],"")</f>
        <v/>
      </c>
      <c r="J974" s="10" t="str">
        <f>_xlfn.XLOOKUP(Q3_2025[[#This Row],[Artikelnr]],Artikel_prijzen[Artnr],Artikel_prijzen[Prijs 2025],"")</f>
        <v/>
      </c>
      <c r="K974" t="str">
        <f>IF(Q3_2025[[#This Row],[Artikelprijs]]&lt;&gt;"",IF(Q3_2025[[#This Row],[Stuksprijs]]=Q3_2025[[#This Row],[Artikelprijs]],"Prijs gelijk","Prijs wijkt af"),"")</f>
        <v/>
      </c>
      <c r="L974" t="str">
        <f>IF(Q3_2025[[#This Row],[Relatiekorting percentage]]=0,
    "Nvt",
    IF(Q3_2025[[#This Row],[Brutobedrag 2]] &lt; Q3_2025[[#This Row],[Bruto - Rel.korting]],
        "Nee",
        "Ja"))</f>
        <v>Ja</v>
      </c>
      <c r="M974" s="10">
        <f>IF(Q3_2025[[#This Row],[Artikelprijs]]&lt;&gt;"",Q3_2025[[#This Row],[Artikelprijs]],Q3_2025[[#This Row],[Stuksprijs]])</f>
        <v>24.73</v>
      </c>
      <c r="N974" s="10">
        <f>Q3_2025[[#This Row],[Besteld]]*Q3_2025[[#This Row],[Prijs 2]]</f>
        <v>24.73</v>
      </c>
      <c r="O974" s="10">
        <f>IF(Q3_2025[[#This Row],[Brutobedrag 2]]&lt;Q3_2025[[#This Row],[Bruto - Rel.korting]],Q3_2025[[#This Row],[Brutobedrag 2]],Q3_2025[[#This Row],[Brutobedrag 2]]*(100-Q3_2025[[#This Row],[Relatiekorting percentage]])/100)</f>
        <v>17.311</v>
      </c>
      <c r="R974" s="3"/>
      <c r="W974"/>
      <c r="AB974"/>
    </row>
    <row r="975" spans="1:28" x14ac:dyDescent="0.3">
      <c r="A975" t="s">
        <v>763</v>
      </c>
      <c r="B975">
        <v>3002024</v>
      </c>
      <c r="C975" t="s">
        <v>700</v>
      </c>
      <c r="D975">
        <v>2</v>
      </c>
      <c r="E975" s="10">
        <v>104.09</v>
      </c>
      <c r="F975" s="10">
        <v>208.18</v>
      </c>
      <c r="G975" s="10">
        <v>145.72999999999999</v>
      </c>
      <c r="H975">
        <v>30</v>
      </c>
      <c r="I975" s="51" t="str">
        <f>_xlfn.XLOOKUP(Q3_2025[[#This Row],[Artikelnr]],Artikel_prijzen[Artnr],Artikel_prijzen[Groep],"")</f>
        <v/>
      </c>
      <c r="J975" s="10" t="str">
        <f>_xlfn.XLOOKUP(Q3_2025[[#This Row],[Artikelnr]],Artikel_prijzen[Artnr],Artikel_prijzen[Prijs 2025],"")</f>
        <v/>
      </c>
      <c r="K975" t="str">
        <f>IF(Q3_2025[[#This Row],[Artikelprijs]]&lt;&gt;"",IF(Q3_2025[[#This Row],[Stuksprijs]]=Q3_2025[[#This Row],[Artikelprijs]],"Prijs gelijk","Prijs wijkt af"),"")</f>
        <v/>
      </c>
      <c r="L975" t="str">
        <f>IF(Q3_2025[[#This Row],[Relatiekorting percentage]]=0,
    "Nvt",
    IF(Q3_2025[[#This Row],[Brutobedrag 2]] &lt; Q3_2025[[#This Row],[Bruto - Rel.korting]],
        "Nee",
        "Ja"))</f>
        <v>Ja</v>
      </c>
      <c r="M975" s="10">
        <f>IF(Q3_2025[[#This Row],[Artikelprijs]]&lt;&gt;"",Q3_2025[[#This Row],[Artikelprijs]],Q3_2025[[#This Row],[Stuksprijs]])</f>
        <v>104.09</v>
      </c>
      <c r="N975" s="10">
        <f>Q3_2025[[#This Row],[Besteld]]*Q3_2025[[#This Row],[Prijs 2]]</f>
        <v>208.18</v>
      </c>
      <c r="O975" s="10">
        <f>IF(Q3_2025[[#This Row],[Brutobedrag 2]]&lt;Q3_2025[[#This Row],[Bruto - Rel.korting]],Q3_2025[[#This Row],[Brutobedrag 2]],Q3_2025[[#This Row],[Brutobedrag 2]]*(100-Q3_2025[[#This Row],[Relatiekorting percentage]])/100)</f>
        <v>145.726</v>
      </c>
      <c r="R975" s="3"/>
      <c r="W975"/>
      <c r="AB975"/>
    </row>
    <row r="976" spans="1:28" x14ac:dyDescent="0.3">
      <c r="A976" t="s">
        <v>763</v>
      </c>
      <c r="B976">
        <v>3001013</v>
      </c>
      <c r="C976" t="s">
        <v>325</v>
      </c>
      <c r="D976">
        <v>35</v>
      </c>
      <c r="E976" s="10">
        <v>17.89</v>
      </c>
      <c r="F976" s="10">
        <v>626.15</v>
      </c>
      <c r="G976" s="10">
        <v>438.3</v>
      </c>
      <c r="H976">
        <v>30</v>
      </c>
      <c r="I976" s="51" t="str">
        <f>_xlfn.XLOOKUP(Q3_2025[[#This Row],[Artikelnr]],Artikel_prijzen[Artnr],Artikel_prijzen[Groep],"")</f>
        <v/>
      </c>
      <c r="J976" s="10" t="str">
        <f>_xlfn.XLOOKUP(Q3_2025[[#This Row],[Artikelnr]],Artikel_prijzen[Artnr],Artikel_prijzen[Prijs 2025],"")</f>
        <v/>
      </c>
      <c r="K976" t="str">
        <f>IF(Q3_2025[[#This Row],[Artikelprijs]]&lt;&gt;"",IF(Q3_2025[[#This Row],[Stuksprijs]]=Q3_2025[[#This Row],[Artikelprijs]],"Prijs gelijk","Prijs wijkt af"),"")</f>
        <v/>
      </c>
      <c r="L976" t="str">
        <f>IF(Q3_2025[[#This Row],[Relatiekorting percentage]]=0,
    "Nvt",
    IF(Q3_2025[[#This Row],[Brutobedrag 2]] &lt; Q3_2025[[#This Row],[Bruto - Rel.korting]],
        "Nee",
        "Ja"))</f>
        <v>Ja</v>
      </c>
      <c r="M976" s="10">
        <f>IF(Q3_2025[[#This Row],[Artikelprijs]]&lt;&gt;"",Q3_2025[[#This Row],[Artikelprijs]],Q3_2025[[#This Row],[Stuksprijs]])</f>
        <v>17.89</v>
      </c>
      <c r="N976" s="10">
        <f>Q3_2025[[#This Row],[Besteld]]*Q3_2025[[#This Row],[Prijs 2]]</f>
        <v>626.15</v>
      </c>
      <c r="O976" s="10">
        <f>IF(Q3_2025[[#This Row],[Brutobedrag 2]]&lt;Q3_2025[[#This Row],[Bruto - Rel.korting]],Q3_2025[[#This Row],[Brutobedrag 2]],Q3_2025[[#This Row],[Brutobedrag 2]]*(100-Q3_2025[[#This Row],[Relatiekorting percentage]])/100)</f>
        <v>438.30500000000001</v>
      </c>
      <c r="R976" s="3"/>
      <c r="W976"/>
      <c r="AB976"/>
    </row>
    <row r="977" spans="1:28" x14ac:dyDescent="0.3">
      <c r="A977" t="s">
        <v>763</v>
      </c>
      <c r="B977">
        <v>3001053</v>
      </c>
      <c r="C977" t="s">
        <v>172</v>
      </c>
      <c r="D977">
        <v>35</v>
      </c>
      <c r="E977" s="10">
        <v>5</v>
      </c>
      <c r="F977" s="10">
        <v>175</v>
      </c>
      <c r="G977" s="10">
        <v>122.5</v>
      </c>
      <c r="H977">
        <v>30</v>
      </c>
      <c r="I977" s="51" t="str">
        <f>_xlfn.XLOOKUP(Q3_2025[[#This Row],[Artikelnr]],Artikel_prijzen[Artnr],Artikel_prijzen[Groep],"")</f>
        <v/>
      </c>
      <c r="J977" s="10" t="str">
        <f>_xlfn.XLOOKUP(Q3_2025[[#This Row],[Artikelnr]],Artikel_prijzen[Artnr],Artikel_prijzen[Prijs 2025],"")</f>
        <v/>
      </c>
      <c r="K977" t="str">
        <f>IF(Q3_2025[[#This Row],[Artikelprijs]]&lt;&gt;"",IF(Q3_2025[[#This Row],[Stuksprijs]]=Q3_2025[[#This Row],[Artikelprijs]],"Prijs gelijk","Prijs wijkt af"),"")</f>
        <v/>
      </c>
      <c r="L977" t="str">
        <f>IF(Q3_2025[[#This Row],[Relatiekorting percentage]]=0,
    "Nvt",
    IF(Q3_2025[[#This Row],[Brutobedrag 2]] &lt; Q3_2025[[#This Row],[Bruto - Rel.korting]],
        "Nee",
        "Ja"))</f>
        <v>Ja</v>
      </c>
      <c r="M977" s="10">
        <f>IF(Q3_2025[[#This Row],[Artikelprijs]]&lt;&gt;"",Q3_2025[[#This Row],[Artikelprijs]],Q3_2025[[#This Row],[Stuksprijs]])</f>
        <v>5</v>
      </c>
      <c r="N977" s="10">
        <f>Q3_2025[[#This Row],[Besteld]]*Q3_2025[[#This Row],[Prijs 2]]</f>
        <v>175</v>
      </c>
      <c r="O977" s="10">
        <f>IF(Q3_2025[[#This Row],[Brutobedrag 2]]&lt;Q3_2025[[#This Row],[Bruto - Rel.korting]],Q3_2025[[#This Row],[Brutobedrag 2]],Q3_2025[[#This Row],[Brutobedrag 2]]*(100-Q3_2025[[#This Row],[Relatiekorting percentage]])/100)</f>
        <v>122.5</v>
      </c>
      <c r="R977" s="3"/>
      <c r="W977"/>
      <c r="AB977"/>
    </row>
    <row r="978" spans="1:28" x14ac:dyDescent="0.3">
      <c r="A978" t="s">
        <v>763</v>
      </c>
      <c r="B978">
        <v>3001041</v>
      </c>
      <c r="C978" t="s">
        <v>68</v>
      </c>
      <c r="D978">
        <v>35</v>
      </c>
      <c r="E978" s="10">
        <v>9</v>
      </c>
      <c r="F978" s="10">
        <v>315</v>
      </c>
      <c r="G978" s="10">
        <v>220.5</v>
      </c>
      <c r="H978">
        <v>30</v>
      </c>
      <c r="I978" s="51" t="str">
        <f>_xlfn.XLOOKUP(Q3_2025[[#This Row],[Artikelnr]],Artikel_prijzen[Artnr],Artikel_prijzen[Groep],"")</f>
        <v/>
      </c>
      <c r="J978" s="10" t="str">
        <f>_xlfn.XLOOKUP(Q3_2025[[#This Row],[Artikelnr]],Artikel_prijzen[Artnr],Artikel_prijzen[Prijs 2025],"")</f>
        <v/>
      </c>
      <c r="K978" t="str">
        <f>IF(Q3_2025[[#This Row],[Artikelprijs]]&lt;&gt;"",IF(Q3_2025[[#This Row],[Stuksprijs]]=Q3_2025[[#This Row],[Artikelprijs]],"Prijs gelijk","Prijs wijkt af"),"")</f>
        <v/>
      </c>
      <c r="L978" t="str">
        <f>IF(Q3_2025[[#This Row],[Relatiekorting percentage]]=0,
    "Nvt",
    IF(Q3_2025[[#This Row],[Brutobedrag 2]] &lt; Q3_2025[[#This Row],[Bruto - Rel.korting]],
        "Nee",
        "Ja"))</f>
        <v>Ja</v>
      </c>
      <c r="M978" s="10">
        <f>IF(Q3_2025[[#This Row],[Artikelprijs]]&lt;&gt;"",Q3_2025[[#This Row],[Artikelprijs]],Q3_2025[[#This Row],[Stuksprijs]])</f>
        <v>9</v>
      </c>
      <c r="N978" s="10">
        <f>Q3_2025[[#This Row],[Besteld]]*Q3_2025[[#This Row],[Prijs 2]]</f>
        <v>315</v>
      </c>
      <c r="O978" s="10">
        <f>IF(Q3_2025[[#This Row],[Brutobedrag 2]]&lt;Q3_2025[[#This Row],[Bruto - Rel.korting]],Q3_2025[[#This Row],[Brutobedrag 2]],Q3_2025[[#This Row],[Brutobedrag 2]]*(100-Q3_2025[[#This Row],[Relatiekorting percentage]])/100)</f>
        <v>220.5</v>
      </c>
      <c r="R978" s="3"/>
      <c r="W978"/>
      <c r="AB978"/>
    </row>
    <row r="979" spans="1:28" x14ac:dyDescent="0.3">
      <c r="A979" t="s">
        <v>763</v>
      </c>
      <c r="B979">
        <v>3001042</v>
      </c>
      <c r="C979" t="s">
        <v>69</v>
      </c>
      <c r="D979">
        <v>35</v>
      </c>
      <c r="E979" s="10">
        <v>11</v>
      </c>
      <c r="F979" s="10">
        <v>385</v>
      </c>
      <c r="G979" s="10">
        <v>269.5</v>
      </c>
      <c r="H979">
        <v>30</v>
      </c>
      <c r="I979" s="51" t="str">
        <f>_xlfn.XLOOKUP(Q3_2025[[#This Row],[Artikelnr]],Artikel_prijzen[Artnr],Artikel_prijzen[Groep],"")</f>
        <v/>
      </c>
      <c r="J979" s="10" t="str">
        <f>_xlfn.XLOOKUP(Q3_2025[[#This Row],[Artikelnr]],Artikel_prijzen[Artnr],Artikel_prijzen[Prijs 2025],"")</f>
        <v/>
      </c>
      <c r="K979" t="str">
        <f>IF(Q3_2025[[#This Row],[Artikelprijs]]&lt;&gt;"",IF(Q3_2025[[#This Row],[Stuksprijs]]=Q3_2025[[#This Row],[Artikelprijs]],"Prijs gelijk","Prijs wijkt af"),"")</f>
        <v/>
      </c>
      <c r="L979" t="str">
        <f>IF(Q3_2025[[#This Row],[Relatiekorting percentage]]=0,
    "Nvt",
    IF(Q3_2025[[#This Row],[Brutobedrag 2]] &lt; Q3_2025[[#This Row],[Bruto - Rel.korting]],
        "Nee",
        "Ja"))</f>
        <v>Ja</v>
      </c>
      <c r="M979" s="10">
        <f>IF(Q3_2025[[#This Row],[Artikelprijs]]&lt;&gt;"",Q3_2025[[#This Row],[Artikelprijs]],Q3_2025[[#This Row],[Stuksprijs]])</f>
        <v>11</v>
      </c>
      <c r="N979" s="10">
        <f>Q3_2025[[#This Row],[Besteld]]*Q3_2025[[#This Row],[Prijs 2]]</f>
        <v>385</v>
      </c>
      <c r="O979" s="10">
        <f>IF(Q3_2025[[#This Row],[Brutobedrag 2]]&lt;Q3_2025[[#This Row],[Bruto - Rel.korting]],Q3_2025[[#This Row],[Brutobedrag 2]],Q3_2025[[#This Row],[Brutobedrag 2]]*(100-Q3_2025[[#This Row],[Relatiekorting percentage]])/100)</f>
        <v>269.5</v>
      </c>
      <c r="R979" s="3"/>
      <c r="W979"/>
      <c r="AB979"/>
    </row>
    <row r="980" spans="1:28" x14ac:dyDescent="0.3">
      <c r="A980" t="s">
        <v>763</v>
      </c>
      <c r="B980">
        <v>3001043</v>
      </c>
      <c r="C980" t="s">
        <v>70</v>
      </c>
      <c r="D980">
        <v>35</v>
      </c>
      <c r="E980" s="10">
        <v>13</v>
      </c>
      <c r="F980" s="10">
        <v>455</v>
      </c>
      <c r="G980" s="10">
        <v>318.5</v>
      </c>
      <c r="H980">
        <v>30</v>
      </c>
      <c r="I980" s="51" t="str">
        <f>_xlfn.XLOOKUP(Q3_2025[[#This Row],[Artikelnr]],Artikel_prijzen[Artnr],Artikel_prijzen[Groep],"")</f>
        <v/>
      </c>
      <c r="J980" s="10" t="str">
        <f>_xlfn.XLOOKUP(Q3_2025[[#This Row],[Artikelnr]],Artikel_prijzen[Artnr],Artikel_prijzen[Prijs 2025],"")</f>
        <v/>
      </c>
      <c r="K980" t="str">
        <f>IF(Q3_2025[[#This Row],[Artikelprijs]]&lt;&gt;"",IF(Q3_2025[[#This Row],[Stuksprijs]]=Q3_2025[[#This Row],[Artikelprijs]],"Prijs gelijk","Prijs wijkt af"),"")</f>
        <v/>
      </c>
      <c r="L980" t="str">
        <f>IF(Q3_2025[[#This Row],[Relatiekorting percentage]]=0,
    "Nvt",
    IF(Q3_2025[[#This Row],[Brutobedrag 2]] &lt; Q3_2025[[#This Row],[Bruto - Rel.korting]],
        "Nee",
        "Ja"))</f>
        <v>Ja</v>
      </c>
      <c r="M980" s="10">
        <f>IF(Q3_2025[[#This Row],[Artikelprijs]]&lt;&gt;"",Q3_2025[[#This Row],[Artikelprijs]],Q3_2025[[#This Row],[Stuksprijs]])</f>
        <v>13</v>
      </c>
      <c r="N980" s="10">
        <f>Q3_2025[[#This Row],[Besteld]]*Q3_2025[[#This Row],[Prijs 2]]</f>
        <v>455</v>
      </c>
      <c r="O980" s="10">
        <f>IF(Q3_2025[[#This Row],[Brutobedrag 2]]&lt;Q3_2025[[#This Row],[Bruto - Rel.korting]],Q3_2025[[#This Row],[Brutobedrag 2]],Q3_2025[[#This Row],[Brutobedrag 2]]*(100-Q3_2025[[#This Row],[Relatiekorting percentage]])/100)</f>
        <v>318.5</v>
      </c>
      <c r="R980" s="3"/>
      <c r="W980"/>
      <c r="AB980"/>
    </row>
    <row r="981" spans="1:28" x14ac:dyDescent="0.3">
      <c r="A981" t="s">
        <v>763</v>
      </c>
      <c r="B981">
        <v>4001114</v>
      </c>
      <c r="C981" t="s">
        <v>818</v>
      </c>
      <c r="D981">
        <v>1</v>
      </c>
      <c r="E981" s="10">
        <v>19</v>
      </c>
      <c r="F981" s="10">
        <v>19</v>
      </c>
      <c r="G981" s="10">
        <v>17.100000000000001</v>
      </c>
      <c r="H981">
        <v>10</v>
      </c>
      <c r="I981" s="51" t="str">
        <f>_xlfn.XLOOKUP(Q3_2025[[#This Row],[Artikelnr]],Artikel_prijzen[Artnr],Artikel_prijzen[Groep],"")</f>
        <v/>
      </c>
      <c r="J981" s="10" t="str">
        <f>_xlfn.XLOOKUP(Q3_2025[[#This Row],[Artikelnr]],Artikel_prijzen[Artnr],Artikel_prijzen[Prijs 2025],"")</f>
        <v/>
      </c>
      <c r="K981" t="str">
        <f>IF(Q3_2025[[#This Row],[Artikelprijs]]&lt;&gt;"",IF(Q3_2025[[#This Row],[Stuksprijs]]=Q3_2025[[#This Row],[Artikelprijs]],"Prijs gelijk","Prijs wijkt af"),"")</f>
        <v/>
      </c>
      <c r="L981" t="str">
        <f>IF(Q3_2025[[#This Row],[Relatiekorting percentage]]=0,
    "Nvt",
    IF(Q3_2025[[#This Row],[Brutobedrag 2]] &lt; Q3_2025[[#This Row],[Bruto - Rel.korting]],
        "Nee",
        "Ja"))</f>
        <v>Ja</v>
      </c>
      <c r="M981" s="10">
        <f>IF(Q3_2025[[#This Row],[Artikelprijs]]&lt;&gt;"",Q3_2025[[#This Row],[Artikelprijs]],Q3_2025[[#This Row],[Stuksprijs]])</f>
        <v>19</v>
      </c>
      <c r="N981" s="10">
        <f>Q3_2025[[#This Row],[Besteld]]*Q3_2025[[#This Row],[Prijs 2]]</f>
        <v>19</v>
      </c>
      <c r="O981" s="10">
        <f>IF(Q3_2025[[#This Row],[Brutobedrag 2]]&lt;Q3_2025[[#This Row],[Bruto - Rel.korting]],Q3_2025[[#This Row],[Brutobedrag 2]],Q3_2025[[#This Row],[Brutobedrag 2]]*(100-Q3_2025[[#This Row],[Relatiekorting percentage]])/100)</f>
        <v>17.100000000000001</v>
      </c>
      <c r="R981" s="3"/>
      <c r="W981"/>
      <c r="AB981"/>
    </row>
    <row r="982" spans="1:28" x14ac:dyDescent="0.3">
      <c r="A982" t="s">
        <v>763</v>
      </c>
      <c r="B982">
        <v>3001044</v>
      </c>
      <c r="C982" t="s">
        <v>47</v>
      </c>
      <c r="D982">
        <v>37</v>
      </c>
      <c r="E982" s="10">
        <v>26.83</v>
      </c>
      <c r="F982" s="10">
        <v>992.71</v>
      </c>
      <c r="G982" s="10">
        <v>694.9</v>
      </c>
      <c r="H982">
        <v>30</v>
      </c>
      <c r="I982" s="51" t="str">
        <f>_xlfn.XLOOKUP(Q3_2025[[#This Row],[Artikelnr]],Artikel_prijzen[Artnr],Artikel_prijzen[Groep],"")</f>
        <v/>
      </c>
      <c r="J982" s="10" t="str">
        <f>_xlfn.XLOOKUP(Q3_2025[[#This Row],[Artikelnr]],Artikel_prijzen[Artnr],Artikel_prijzen[Prijs 2025],"")</f>
        <v/>
      </c>
      <c r="K982" t="str">
        <f>IF(Q3_2025[[#This Row],[Artikelprijs]]&lt;&gt;"",IF(Q3_2025[[#This Row],[Stuksprijs]]=Q3_2025[[#This Row],[Artikelprijs]],"Prijs gelijk","Prijs wijkt af"),"")</f>
        <v/>
      </c>
      <c r="L982" t="str">
        <f>IF(Q3_2025[[#This Row],[Relatiekorting percentage]]=0,
    "Nvt",
    IF(Q3_2025[[#This Row],[Brutobedrag 2]] &lt; Q3_2025[[#This Row],[Bruto - Rel.korting]],
        "Nee",
        "Ja"))</f>
        <v>Ja</v>
      </c>
      <c r="M982" s="10">
        <f>IF(Q3_2025[[#This Row],[Artikelprijs]]&lt;&gt;"",Q3_2025[[#This Row],[Artikelprijs]],Q3_2025[[#This Row],[Stuksprijs]])</f>
        <v>26.83</v>
      </c>
      <c r="N982" s="10">
        <f>Q3_2025[[#This Row],[Besteld]]*Q3_2025[[#This Row],[Prijs 2]]</f>
        <v>992.70999999999992</v>
      </c>
      <c r="O982" s="10">
        <f>IF(Q3_2025[[#This Row],[Brutobedrag 2]]&lt;Q3_2025[[#This Row],[Bruto - Rel.korting]],Q3_2025[[#This Row],[Brutobedrag 2]],Q3_2025[[#This Row],[Brutobedrag 2]]*(100-Q3_2025[[#This Row],[Relatiekorting percentage]])/100)</f>
        <v>694.89699999999993</v>
      </c>
      <c r="R982" s="3"/>
      <c r="W982"/>
      <c r="AB982"/>
    </row>
    <row r="983" spans="1:28" x14ac:dyDescent="0.3">
      <c r="A983" t="s">
        <v>763</v>
      </c>
      <c r="B983">
        <v>3002010</v>
      </c>
      <c r="C983" t="s">
        <v>184</v>
      </c>
      <c r="D983">
        <v>7</v>
      </c>
      <c r="E983" s="10">
        <v>25.52</v>
      </c>
      <c r="F983" s="10">
        <v>178.64</v>
      </c>
      <c r="G983" s="10">
        <v>178.64</v>
      </c>
      <c r="H983">
        <v>0</v>
      </c>
      <c r="I983" s="51" t="str">
        <f>_xlfn.XLOOKUP(Q3_2025[[#This Row],[Artikelnr]],Artikel_prijzen[Artnr],Artikel_prijzen[Groep],"")</f>
        <v/>
      </c>
      <c r="J983" s="10" t="str">
        <f>_xlfn.XLOOKUP(Q3_2025[[#This Row],[Artikelnr]],Artikel_prijzen[Artnr],Artikel_prijzen[Prijs 2025],"")</f>
        <v/>
      </c>
      <c r="K983" t="str">
        <f>IF(Q3_2025[[#This Row],[Artikelprijs]]&lt;&gt;"",IF(Q3_2025[[#This Row],[Stuksprijs]]=Q3_2025[[#This Row],[Artikelprijs]],"Prijs gelijk","Prijs wijkt af"),"")</f>
        <v/>
      </c>
      <c r="L983" t="str">
        <f>IF(Q3_2025[[#This Row],[Relatiekorting percentage]]=0,
    "Nvt",
    IF(Q3_2025[[#This Row],[Brutobedrag 2]] &lt; Q3_2025[[#This Row],[Bruto - Rel.korting]],
        "Nee",
        "Ja"))</f>
        <v>Nvt</v>
      </c>
      <c r="M983" s="10">
        <f>IF(Q3_2025[[#This Row],[Artikelprijs]]&lt;&gt;"",Q3_2025[[#This Row],[Artikelprijs]],Q3_2025[[#This Row],[Stuksprijs]])</f>
        <v>25.52</v>
      </c>
      <c r="N983" s="10">
        <f>Q3_2025[[#This Row],[Besteld]]*Q3_2025[[#This Row],[Prijs 2]]</f>
        <v>178.64</v>
      </c>
      <c r="O983" s="10">
        <f>IF(Q3_2025[[#This Row],[Brutobedrag 2]]&lt;Q3_2025[[#This Row],[Bruto - Rel.korting]],Q3_2025[[#This Row],[Brutobedrag 2]],Q3_2025[[#This Row],[Brutobedrag 2]]*(100-Q3_2025[[#This Row],[Relatiekorting percentage]])/100)</f>
        <v>178.64</v>
      </c>
      <c r="R983" s="3"/>
      <c r="W983"/>
      <c r="AB983"/>
    </row>
    <row r="984" spans="1:28" x14ac:dyDescent="0.3">
      <c r="A984" t="s">
        <v>763</v>
      </c>
      <c r="B984">
        <v>1009003</v>
      </c>
      <c r="C984" t="s">
        <v>808</v>
      </c>
      <c r="D984">
        <v>1</v>
      </c>
      <c r="E984" s="10">
        <v>24.73</v>
      </c>
      <c r="F984" s="10">
        <v>24.73</v>
      </c>
      <c r="G984" s="10">
        <v>17.309999999999999</v>
      </c>
      <c r="H984">
        <v>30</v>
      </c>
      <c r="I984" s="51" t="str">
        <f>_xlfn.XLOOKUP(Q3_2025[[#This Row],[Artikelnr]],Artikel_prijzen[Artnr],Artikel_prijzen[Groep],"")</f>
        <v/>
      </c>
      <c r="J984" s="10" t="str">
        <f>_xlfn.XLOOKUP(Q3_2025[[#This Row],[Artikelnr]],Artikel_prijzen[Artnr],Artikel_prijzen[Prijs 2025],"")</f>
        <v/>
      </c>
      <c r="K984" t="str">
        <f>IF(Q3_2025[[#This Row],[Artikelprijs]]&lt;&gt;"",IF(Q3_2025[[#This Row],[Stuksprijs]]=Q3_2025[[#This Row],[Artikelprijs]],"Prijs gelijk","Prijs wijkt af"),"")</f>
        <v/>
      </c>
      <c r="L984" t="str">
        <f>IF(Q3_2025[[#This Row],[Relatiekorting percentage]]=0,
    "Nvt",
    IF(Q3_2025[[#This Row],[Brutobedrag 2]] &lt; Q3_2025[[#This Row],[Bruto - Rel.korting]],
        "Nee",
        "Ja"))</f>
        <v>Ja</v>
      </c>
      <c r="M984" s="10">
        <f>IF(Q3_2025[[#This Row],[Artikelprijs]]&lt;&gt;"",Q3_2025[[#This Row],[Artikelprijs]],Q3_2025[[#This Row],[Stuksprijs]])</f>
        <v>24.73</v>
      </c>
      <c r="N984" s="10">
        <f>Q3_2025[[#This Row],[Besteld]]*Q3_2025[[#This Row],[Prijs 2]]</f>
        <v>24.73</v>
      </c>
      <c r="O984" s="10">
        <f>IF(Q3_2025[[#This Row],[Brutobedrag 2]]&lt;Q3_2025[[#This Row],[Bruto - Rel.korting]],Q3_2025[[#This Row],[Brutobedrag 2]],Q3_2025[[#This Row],[Brutobedrag 2]]*(100-Q3_2025[[#This Row],[Relatiekorting percentage]])/100)</f>
        <v>17.311</v>
      </c>
      <c r="R984" s="3"/>
      <c r="W984"/>
      <c r="AB984"/>
    </row>
    <row r="985" spans="1:28" x14ac:dyDescent="0.3">
      <c r="A985" t="s">
        <v>763</v>
      </c>
      <c r="B985">
        <v>3001116</v>
      </c>
      <c r="C985" t="s">
        <v>765</v>
      </c>
      <c r="D985">
        <v>1</v>
      </c>
      <c r="E985" s="10">
        <v>47.99</v>
      </c>
      <c r="F985" s="10">
        <v>47.99</v>
      </c>
      <c r="G985" s="10">
        <v>33.590000000000003</v>
      </c>
      <c r="H985">
        <v>30</v>
      </c>
      <c r="I985" s="51" t="str">
        <f>_xlfn.XLOOKUP(Q3_2025[[#This Row],[Artikelnr]],Artikel_prijzen[Artnr],Artikel_prijzen[Groep],"")</f>
        <v/>
      </c>
      <c r="J985" s="10" t="str">
        <f>_xlfn.XLOOKUP(Q3_2025[[#This Row],[Artikelnr]],Artikel_prijzen[Artnr],Artikel_prijzen[Prijs 2025],"")</f>
        <v/>
      </c>
      <c r="K985" t="str">
        <f>IF(Q3_2025[[#This Row],[Artikelprijs]]&lt;&gt;"",IF(Q3_2025[[#This Row],[Stuksprijs]]=Q3_2025[[#This Row],[Artikelprijs]],"Prijs gelijk","Prijs wijkt af"),"")</f>
        <v/>
      </c>
      <c r="L985" t="str">
        <f>IF(Q3_2025[[#This Row],[Relatiekorting percentage]]=0,
    "Nvt",
    IF(Q3_2025[[#This Row],[Brutobedrag 2]] &lt; Q3_2025[[#This Row],[Bruto - Rel.korting]],
        "Nee",
        "Ja"))</f>
        <v>Ja</v>
      </c>
      <c r="M985" s="10">
        <f>IF(Q3_2025[[#This Row],[Artikelprijs]]&lt;&gt;"",Q3_2025[[#This Row],[Artikelprijs]],Q3_2025[[#This Row],[Stuksprijs]])</f>
        <v>47.99</v>
      </c>
      <c r="N985" s="10">
        <f>Q3_2025[[#This Row],[Besteld]]*Q3_2025[[#This Row],[Prijs 2]]</f>
        <v>47.99</v>
      </c>
      <c r="O985" s="10">
        <f>IF(Q3_2025[[#This Row],[Brutobedrag 2]]&lt;Q3_2025[[#This Row],[Bruto - Rel.korting]],Q3_2025[[#This Row],[Brutobedrag 2]],Q3_2025[[#This Row],[Brutobedrag 2]]*(100-Q3_2025[[#This Row],[Relatiekorting percentage]])/100)</f>
        <v>33.593000000000004</v>
      </c>
      <c r="R985" s="3"/>
      <c r="W985"/>
      <c r="AB985"/>
    </row>
    <row r="986" spans="1:28" x14ac:dyDescent="0.3">
      <c r="A986" t="s">
        <v>763</v>
      </c>
      <c r="B986">
        <v>3002010</v>
      </c>
      <c r="C986" t="s">
        <v>184</v>
      </c>
      <c r="D986">
        <v>10</v>
      </c>
      <c r="E986" s="10">
        <v>25.52</v>
      </c>
      <c r="F986" s="10">
        <v>255.2</v>
      </c>
      <c r="G986" s="10">
        <v>255.2</v>
      </c>
      <c r="H986">
        <v>0</v>
      </c>
      <c r="I986" s="51" t="str">
        <f>_xlfn.XLOOKUP(Q3_2025[[#This Row],[Artikelnr]],Artikel_prijzen[Artnr],Artikel_prijzen[Groep],"")</f>
        <v/>
      </c>
      <c r="J986" s="10" t="str">
        <f>_xlfn.XLOOKUP(Q3_2025[[#This Row],[Artikelnr]],Artikel_prijzen[Artnr],Artikel_prijzen[Prijs 2025],"")</f>
        <v/>
      </c>
      <c r="K986" t="str">
        <f>IF(Q3_2025[[#This Row],[Artikelprijs]]&lt;&gt;"",IF(Q3_2025[[#This Row],[Stuksprijs]]=Q3_2025[[#This Row],[Artikelprijs]],"Prijs gelijk","Prijs wijkt af"),"")</f>
        <v/>
      </c>
      <c r="L986" t="str">
        <f>IF(Q3_2025[[#This Row],[Relatiekorting percentage]]=0,
    "Nvt",
    IF(Q3_2025[[#This Row],[Brutobedrag 2]] &lt; Q3_2025[[#This Row],[Bruto - Rel.korting]],
        "Nee",
        "Ja"))</f>
        <v>Nvt</v>
      </c>
      <c r="M986" s="10">
        <f>IF(Q3_2025[[#This Row],[Artikelprijs]]&lt;&gt;"",Q3_2025[[#This Row],[Artikelprijs]],Q3_2025[[#This Row],[Stuksprijs]])</f>
        <v>25.52</v>
      </c>
      <c r="N986" s="10">
        <f>Q3_2025[[#This Row],[Besteld]]*Q3_2025[[#This Row],[Prijs 2]]</f>
        <v>255.2</v>
      </c>
      <c r="O986" s="10">
        <f>IF(Q3_2025[[#This Row],[Brutobedrag 2]]&lt;Q3_2025[[#This Row],[Bruto - Rel.korting]],Q3_2025[[#This Row],[Brutobedrag 2]],Q3_2025[[#This Row],[Brutobedrag 2]]*(100-Q3_2025[[#This Row],[Relatiekorting percentage]])/100)</f>
        <v>255.2</v>
      </c>
      <c r="R986" s="3"/>
      <c r="W986"/>
      <c r="AB986"/>
    </row>
    <row r="987" spans="1:28" x14ac:dyDescent="0.3">
      <c r="A987" t="s">
        <v>763</v>
      </c>
      <c r="B987">
        <v>2001090</v>
      </c>
      <c r="C987" t="s">
        <v>141</v>
      </c>
      <c r="D987">
        <v>8</v>
      </c>
      <c r="E987" s="10">
        <v>73.02</v>
      </c>
      <c r="F987" s="10">
        <v>584.16</v>
      </c>
      <c r="G987" s="10">
        <v>408.91</v>
      </c>
      <c r="H987">
        <v>30</v>
      </c>
      <c r="I987" s="51" t="str">
        <f>_xlfn.XLOOKUP(Q3_2025[[#This Row],[Artikelnr]],Artikel_prijzen[Artnr],Artikel_prijzen[Groep],"")</f>
        <v/>
      </c>
      <c r="J987" s="10" t="str">
        <f>_xlfn.XLOOKUP(Q3_2025[[#This Row],[Artikelnr]],Artikel_prijzen[Artnr],Artikel_prijzen[Prijs 2025],"")</f>
        <v/>
      </c>
      <c r="K987" t="str">
        <f>IF(Q3_2025[[#This Row],[Artikelprijs]]&lt;&gt;"",IF(Q3_2025[[#This Row],[Stuksprijs]]=Q3_2025[[#This Row],[Artikelprijs]],"Prijs gelijk","Prijs wijkt af"),"")</f>
        <v/>
      </c>
      <c r="L987" t="str">
        <f>IF(Q3_2025[[#This Row],[Relatiekorting percentage]]=0,
    "Nvt",
    IF(Q3_2025[[#This Row],[Brutobedrag 2]] &lt; Q3_2025[[#This Row],[Bruto - Rel.korting]],
        "Nee",
        "Ja"))</f>
        <v>Ja</v>
      </c>
      <c r="M987" s="10">
        <f>IF(Q3_2025[[#This Row],[Artikelprijs]]&lt;&gt;"",Q3_2025[[#This Row],[Artikelprijs]],Q3_2025[[#This Row],[Stuksprijs]])</f>
        <v>73.02</v>
      </c>
      <c r="N987" s="10">
        <f>Q3_2025[[#This Row],[Besteld]]*Q3_2025[[#This Row],[Prijs 2]]</f>
        <v>584.16</v>
      </c>
      <c r="O987" s="10">
        <f>IF(Q3_2025[[#This Row],[Brutobedrag 2]]&lt;Q3_2025[[#This Row],[Bruto - Rel.korting]],Q3_2025[[#This Row],[Brutobedrag 2]],Q3_2025[[#This Row],[Brutobedrag 2]]*(100-Q3_2025[[#This Row],[Relatiekorting percentage]])/100)</f>
        <v>408.91199999999998</v>
      </c>
      <c r="R987" s="3"/>
      <c r="W987"/>
      <c r="AB987"/>
    </row>
    <row r="988" spans="1:28" x14ac:dyDescent="0.3">
      <c r="A988" t="s">
        <v>763</v>
      </c>
      <c r="B988">
        <v>2001044</v>
      </c>
      <c r="C988" t="s">
        <v>149</v>
      </c>
      <c r="D988">
        <v>1</v>
      </c>
      <c r="E988" s="10">
        <v>24.34</v>
      </c>
      <c r="F988" s="10">
        <v>24.34</v>
      </c>
      <c r="G988" s="10">
        <v>17.04</v>
      </c>
      <c r="H988">
        <v>30</v>
      </c>
      <c r="I988" s="51" t="str">
        <f>_xlfn.XLOOKUP(Q3_2025[[#This Row],[Artikelnr]],Artikel_prijzen[Artnr],Artikel_prijzen[Groep],"")</f>
        <v/>
      </c>
      <c r="J988" s="10" t="str">
        <f>_xlfn.XLOOKUP(Q3_2025[[#This Row],[Artikelnr]],Artikel_prijzen[Artnr],Artikel_prijzen[Prijs 2025],"")</f>
        <v/>
      </c>
      <c r="K988" t="str">
        <f>IF(Q3_2025[[#This Row],[Artikelprijs]]&lt;&gt;"",IF(Q3_2025[[#This Row],[Stuksprijs]]=Q3_2025[[#This Row],[Artikelprijs]],"Prijs gelijk","Prijs wijkt af"),"")</f>
        <v/>
      </c>
      <c r="L988" t="str">
        <f>IF(Q3_2025[[#This Row],[Relatiekorting percentage]]=0,
    "Nvt",
    IF(Q3_2025[[#This Row],[Brutobedrag 2]] &lt; Q3_2025[[#This Row],[Bruto - Rel.korting]],
        "Nee",
        "Ja"))</f>
        <v>Ja</v>
      </c>
      <c r="M988" s="10">
        <f>IF(Q3_2025[[#This Row],[Artikelprijs]]&lt;&gt;"",Q3_2025[[#This Row],[Artikelprijs]],Q3_2025[[#This Row],[Stuksprijs]])</f>
        <v>24.34</v>
      </c>
      <c r="N988" s="10">
        <f>Q3_2025[[#This Row],[Besteld]]*Q3_2025[[#This Row],[Prijs 2]]</f>
        <v>24.34</v>
      </c>
      <c r="O988" s="10">
        <f>IF(Q3_2025[[#This Row],[Brutobedrag 2]]&lt;Q3_2025[[#This Row],[Bruto - Rel.korting]],Q3_2025[[#This Row],[Brutobedrag 2]],Q3_2025[[#This Row],[Brutobedrag 2]]*(100-Q3_2025[[#This Row],[Relatiekorting percentage]])/100)</f>
        <v>17.038</v>
      </c>
      <c r="R988" s="3"/>
      <c r="W988"/>
      <c r="AB988"/>
    </row>
    <row r="989" spans="1:28" x14ac:dyDescent="0.3">
      <c r="A989" t="s">
        <v>763</v>
      </c>
      <c r="B989">
        <v>1007051</v>
      </c>
      <c r="C989" t="s">
        <v>54</v>
      </c>
      <c r="D989">
        <v>29</v>
      </c>
      <c r="E989" s="10">
        <v>88.57</v>
      </c>
      <c r="F989" s="10">
        <v>2568.5300000000002</v>
      </c>
      <c r="G989" s="10">
        <v>1797.97</v>
      </c>
      <c r="H989">
        <v>30</v>
      </c>
      <c r="I989" s="51" t="str">
        <f>_xlfn.XLOOKUP(Q3_2025[[#This Row],[Artikelnr]],Artikel_prijzen[Artnr],Artikel_prijzen[Groep],"")</f>
        <v/>
      </c>
      <c r="J989" s="10" t="str">
        <f>_xlfn.XLOOKUP(Q3_2025[[#This Row],[Artikelnr]],Artikel_prijzen[Artnr],Artikel_prijzen[Prijs 2025],"")</f>
        <v/>
      </c>
      <c r="K989" t="str">
        <f>IF(Q3_2025[[#This Row],[Artikelprijs]]&lt;&gt;"",IF(Q3_2025[[#This Row],[Stuksprijs]]=Q3_2025[[#This Row],[Artikelprijs]],"Prijs gelijk","Prijs wijkt af"),"")</f>
        <v/>
      </c>
      <c r="L989" t="str">
        <f>IF(Q3_2025[[#This Row],[Relatiekorting percentage]]=0,
    "Nvt",
    IF(Q3_2025[[#This Row],[Brutobedrag 2]] &lt; Q3_2025[[#This Row],[Bruto - Rel.korting]],
        "Nee",
        "Ja"))</f>
        <v>Ja</v>
      </c>
      <c r="M989" s="10">
        <f>IF(Q3_2025[[#This Row],[Artikelprijs]]&lt;&gt;"",Q3_2025[[#This Row],[Artikelprijs]],Q3_2025[[#This Row],[Stuksprijs]])</f>
        <v>88.57</v>
      </c>
      <c r="N989" s="10">
        <f>Q3_2025[[#This Row],[Besteld]]*Q3_2025[[#This Row],[Prijs 2]]</f>
        <v>2568.5299999999997</v>
      </c>
      <c r="O989" s="10">
        <f>IF(Q3_2025[[#This Row],[Brutobedrag 2]]&lt;Q3_2025[[#This Row],[Bruto - Rel.korting]],Q3_2025[[#This Row],[Brutobedrag 2]],Q3_2025[[#This Row],[Brutobedrag 2]]*(100-Q3_2025[[#This Row],[Relatiekorting percentage]])/100)</f>
        <v>1797.9709999999998</v>
      </c>
      <c r="R989" s="3"/>
      <c r="W989"/>
      <c r="AB989"/>
    </row>
    <row r="990" spans="1:28" x14ac:dyDescent="0.3">
      <c r="A990" t="s">
        <v>763</v>
      </c>
      <c r="B990">
        <v>1007050</v>
      </c>
      <c r="C990" t="s">
        <v>567</v>
      </c>
      <c r="D990">
        <v>29</v>
      </c>
      <c r="E990" s="10">
        <v>0</v>
      </c>
      <c r="F990" s="10">
        <v>0</v>
      </c>
      <c r="G990" s="10">
        <v>0</v>
      </c>
      <c r="H990">
        <v>0</v>
      </c>
      <c r="I990" s="51" t="str">
        <f>_xlfn.XLOOKUP(Q3_2025[[#This Row],[Artikelnr]],Artikel_prijzen[Artnr],Artikel_prijzen[Groep],"")</f>
        <v/>
      </c>
      <c r="J990" s="10" t="str">
        <f>_xlfn.XLOOKUP(Q3_2025[[#This Row],[Artikelnr]],Artikel_prijzen[Artnr],Artikel_prijzen[Prijs 2025],"")</f>
        <v/>
      </c>
      <c r="K990" t="str">
        <f>IF(Q3_2025[[#This Row],[Artikelprijs]]&lt;&gt;"",IF(Q3_2025[[#This Row],[Stuksprijs]]=Q3_2025[[#This Row],[Artikelprijs]],"Prijs gelijk","Prijs wijkt af"),"")</f>
        <v/>
      </c>
      <c r="L990" t="str">
        <f>IF(Q3_2025[[#This Row],[Relatiekorting percentage]]=0,
    "Nvt",
    IF(Q3_2025[[#This Row],[Brutobedrag 2]] &lt; Q3_2025[[#This Row],[Bruto - Rel.korting]],
        "Nee",
        "Ja"))</f>
        <v>Nvt</v>
      </c>
      <c r="M990" s="10">
        <f>IF(Q3_2025[[#This Row],[Artikelprijs]]&lt;&gt;"",Q3_2025[[#This Row],[Artikelprijs]],Q3_2025[[#This Row],[Stuksprijs]])</f>
        <v>0</v>
      </c>
      <c r="N990" s="10">
        <f>Q3_2025[[#This Row],[Besteld]]*Q3_2025[[#This Row],[Prijs 2]]</f>
        <v>0</v>
      </c>
      <c r="O990" s="10">
        <f>IF(Q3_2025[[#This Row],[Brutobedrag 2]]&lt;Q3_2025[[#This Row],[Bruto - Rel.korting]],Q3_2025[[#This Row],[Brutobedrag 2]],Q3_2025[[#This Row],[Brutobedrag 2]]*(100-Q3_2025[[#This Row],[Relatiekorting percentage]])/100)</f>
        <v>0</v>
      </c>
      <c r="R990" s="3"/>
      <c r="W990"/>
      <c r="AB990"/>
    </row>
    <row r="991" spans="1:28" x14ac:dyDescent="0.3">
      <c r="A991" t="s">
        <v>763</v>
      </c>
      <c r="B991">
        <v>2004027</v>
      </c>
      <c r="C991" t="s">
        <v>339</v>
      </c>
      <c r="D991">
        <v>5</v>
      </c>
      <c r="E991" s="10">
        <v>16.54</v>
      </c>
      <c r="F991" s="10">
        <v>82.7</v>
      </c>
      <c r="G991" s="10">
        <v>57.89</v>
      </c>
      <c r="H991">
        <v>30</v>
      </c>
      <c r="I991" s="51" t="str">
        <f>_xlfn.XLOOKUP(Q3_2025[[#This Row],[Artikelnr]],Artikel_prijzen[Artnr],Artikel_prijzen[Groep],"")</f>
        <v/>
      </c>
      <c r="J991" s="10" t="str">
        <f>_xlfn.XLOOKUP(Q3_2025[[#This Row],[Artikelnr]],Artikel_prijzen[Artnr],Artikel_prijzen[Prijs 2025],"")</f>
        <v/>
      </c>
      <c r="K991" t="str">
        <f>IF(Q3_2025[[#This Row],[Artikelprijs]]&lt;&gt;"",IF(Q3_2025[[#This Row],[Stuksprijs]]=Q3_2025[[#This Row],[Artikelprijs]],"Prijs gelijk","Prijs wijkt af"),"")</f>
        <v/>
      </c>
      <c r="L991" t="str">
        <f>IF(Q3_2025[[#This Row],[Relatiekorting percentage]]=0,
    "Nvt",
    IF(Q3_2025[[#This Row],[Brutobedrag 2]] &lt; Q3_2025[[#This Row],[Bruto - Rel.korting]],
        "Nee",
        "Ja"))</f>
        <v>Ja</v>
      </c>
      <c r="M991" s="10">
        <f>IF(Q3_2025[[#This Row],[Artikelprijs]]&lt;&gt;"",Q3_2025[[#This Row],[Artikelprijs]],Q3_2025[[#This Row],[Stuksprijs]])</f>
        <v>16.54</v>
      </c>
      <c r="N991" s="10">
        <f>Q3_2025[[#This Row],[Besteld]]*Q3_2025[[#This Row],[Prijs 2]]</f>
        <v>82.699999999999989</v>
      </c>
      <c r="O991" s="10">
        <f>IF(Q3_2025[[#This Row],[Brutobedrag 2]]&lt;Q3_2025[[#This Row],[Bruto - Rel.korting]],Q3_2025[[#This Row],[Brutobedrag 2]],Q3_2025[[#This Row],[Brutobedrag 2]]*(100-Q3_2025[[#This Row],[Relatiekorting percentage]])/100)</f>
        <v>57.889999999999993</v>
      </c>
      <c r="R991" s="3"/>
      <c r="W991"/>
      <c r="AB991"/>
    </row>
    <row r="992" spans="1:28" x14ac:dyDescent="0.3">
      <c r="A992" t="s">
        <v>763</v>
      </c>
      <c r="B992">
        <v>2001094</v>
      </c>
      <c r="C992" t="s">
        <v>142</v>
      </c>
      <c r="D992">
        <v>2</v>
      </c>
      <c r="E992" s="10">
        <v>48.68</v>
      </c>
      <c r="F992" s="10">
        <v>97.36</v>
      </c>
      <c r="G992" s="10">
        <v>68.150000000000006</v>
      </c>
      <c r="H992">
        <v>30</v>
      </c>
      <c r="I992" s="51" t="str">
        <f>_xlfn.XLOOKUP(Q3_2025[[#This Row],[Artikelnr]],Artikel_prijzen[Artnr],Artikel_prijzen[Groep],"")</f>
        <v/>
      </c>
      <c r="J992" s="10" t="str">
        <f>_xlfn.XLOOKUP(Q3_2025[[#This Row],[Artikelnr]],Artikel_prijzen[Artnr],Artikel_prijzen[Prijs 2025],"")</f>
        <v/>
      </c>
      <c r="K992" t="str">
        <f>IF(Q3_2025[[#This Row],[Artikelprijs]]&lt;&gt;"",IF(Q3_2025[[#This Row],[Stuksprijs]]=Q3_2025[[#This Row],[Artikelprijs]],"Prijs gelijk","Prijs wijkt af"),"")</f>
        <v/>
      </c>
      <c r="L992" t="str">
        <f>IF(Q3_2025[[#This Row],[Relatiekorting percentage]]=0,
    "Nvt",
    IF(Q3_2025[[#This Row],[Brutobedrag 2]] &lt; Q3_2025[[#This Row],[Bruto - Rel.korting]],
        "Nee",
        "Ja"))</f>
        <v>Ja</v>
      </c>
      <c r="M992" s="10">
        <f>IF(Q3_2025[[#This Row],[Artikelprijs]]&lt;&gt;"",Q3_2025[[#This Row],[Artikelprijs]],Q3_2025[[#This Row],[Stuksprijs]])</f>
        <v>48.68</v>
      </c>
      <c r="N992" s="10">
        <f>Q3_2025[[#This Row],[Besteld]]*Q3_2025[[#This Row],[Prijs 2]]</f>
        <v>97.36</v>
      </c>
      <c r="O992" s="10">
        <f>IF(Q3_2025[[#This Row],[Brutobedrag 2]]&lt;Q3_2025[[#This Row],[Bruto - Rel.korting]],Q3_2025[[#This Row],[Brutobedrag 2]],Q3_2025[[#This Row],[Brutobedrag 2]]*(100-Q3_2025[[#This Row],[Relatiekorting percentage]])/100)</f>
        <v>68.152000000000001</v>
      </c>
      <c r="R992" s="3"/>
      <c r="W992"/>
      <c r="AB992"/>
    </row>
    <row r="993" spans="1:28" x14ac:dyDescent="0.3">
      <c r="A993" t="s">
        <v>763</v>
      </c>
      <c r="B993">
        <v>5030232</v>
      </c>
      <c r="C993" t="s">
        <v>116</v>
      </c>
      <c r="D993">
        <v>1</v>
      </c>
      <c r="E993" s="10">
        <v>144.19999999999999</v>
      </c>
      <c r="F993" s="10">
        <v>144.19999999999999</v>
      </c>
      <c r="G993" s="10">
        <v>144.19999999999999</v>
      </c>
      <c r="H993">
        <v>0</v>
      </c>
      <c r="I993" s="51" t="str">
        <f>_xlfn.XLOOKUP(Q3_2025[[#This Row],[Artikelnr]],Artikel_prijzen[Artnr],Artikel_prijzen[Groep],"")</f>
        <v>Rigging</v>
      </c>
      <c r="J993" s="10">
        <f>_xlfn.XLOOKUP(Q3_2025[[#This Row],[Artikelnr]],Artikel_prijzen[Artnr],Artikel_prijzen[Prijs 2025],"")</f>
        <v>140</v>
      </c>
      <c r="K993" t="str">
        <f>IF(Q3_2025[[#This Row],[Artikelprijs]]&lt;&gt;"",IF(Q3_2025[[#This Row],[Stuksprijs]]=Q3_2025[[#This Row],[Artikelprijs]],"Prijs gelijk","Prijs wijkt af"),"")</f>
        <v>Prijs wijkt af</v>
      </c>
      <c r="L993" t="str">
        <f>IF(Q3_2025[[#This Row],[Relatiekorting percentage]]=0,
    "Nvt",
    IF(Q3_2025[[#This Row],[Brutobedrag 2]] &lt; Q3_2025[[#This Row],[Bruto - Rel.korting]],
        "Nee",
        "Ja"))</f>
        <v>Nvt</v>
      </c>
      <c r="M993" s="10">
        <f>IF(Q3_2025[[#This Row],[Artikelprijs]]&lt;&gt;"",Q3_2025[[#This Row],[Artikelprijs]],Q3_2025[[#This Row],[Stuksprijs]])</f>
        <v>140</v>
      </c>
      <c r="N993" s="10">
        <f>Q3_2025[[#This Row],[Besteld]]*Q3_2025[[#This Row],[Prijs 2]]</f>
        <v>140</v>
      </c>
      <c r="O993" s="10">
        <f>IF(Q3_2025[[#This Row],[Brutobedrag 2]]&lt;Q3_2025[[#This Row],[Bruto - Rel.korting]],Q3_2025[[#This Row],[Brutobedrag 2]],Q3_2025[[#This Row],[Brutobedrag 2]]*(100-Q3_2025[[#This Row],[Relatiekorting percentage]])/100)</f>
        <v>140</v>
      </c>
      <c r="R993" s="3"/>
      <c r="W993"/>
      <c r="AB993"/>
    </row>
    <row r="994" spans="1:28" x14ac:dyDescent="0.3">
      <c r="A994" t="s">
        <v>763</v>
      </c>
      <c r="B994">
        <v>3001044</v>
      </c>
      <c r="C994" t="s">
        <v>47</v>
      </c>
      <c r="D994">
        <v>4</v>
      </c>
      <c r="E994" s="10">
        <v>26.83</v>
      </c>
      <c r="F994" s="10">
        <v>107.32</v>
      </c>
      <c r="G994" s="10">
        <v>75.12</v>
      </c>
      <c r="H994">
        <v>30</v>
      </c>
      <c r="I994" s="51" t="str">
        <f>_xlfn.XLOOKUP(Q3_2025[[#This Row],[Artikelnr]],Artikel_prijzen[Artnr],Artikel_prijzen[Groep],"")</f>
        <v/>
      </c>
      <c r="J994" s="10" t="str">
        <f>_xlfn.XLOOKUP(Q3_2025[[#This Row],[Artikelnr]],Artikel_prijzen[Artnr],Artikel_prijzen[Prijs 2025],"")</f>
        <v/>
      </c>
      <c r="K994" t="str">
        <f>IF(Q3_2025[[#This Row],[Artikelprijs]]&lt;&gt;"",IF(Q3_2025[[#This Row],[Stuksprijs]]=Q3_2025[[#This Row],[Artikelprijs]],"Prijs gelijk","Prijs wijkt af"),"")</f>
        <v/>
      </c>
      <c r="L994" t="str">
        <f>IF(Q3_2025[[#This Row],[Relatiekorting percentage]]=0,
    "Nvt",
    IF(Q3_2025[[#This Row],[Brutobedrag 2]] &lt; Q3_2025[[#This Row],[Bruto - Rel.korting]],
        "Nee",
        "Ja"))</f>
        <v>Ja</v>
      </c>
      <c r="M994" s="10">
        <f>IF(Q3_2025[[#This Row],[Artikelprijs]]&lt;&gt;"",Q3_2025[[#This Row],[Artikelprijs]],Q3_2025[[#This Row],[Stuksprijs]])</f>
        <v>26.83</v>
      </c>
      <c r="N994" s="10">
        <f>Q3_2025[[#This Row],[Besteld]]*Q3_2025[[#This Row],[Prijs 2]]</f>
        <v>107.32</v>
      </c>
      <c r="O994" s="10">
        <f>IF(Q3_2025[[#This Row],[Brutobedrag 2]]&lt;Q3_2025[[#This Row],[Bruto - Rel.korting]],Q3_2025[[#This Row],[Brutobedrag 2]],Q3_2025[[#This Row],[Brutobedrag 2]]*(100-Q3_2025[[#This Row],[Relatiekorting percentage]])/100)</f>
        <v>75.123999999999995</v>
      </c>
      <c r="R994" s="3"/>
      <c r="W994"/>
      <c r="AB994"/>
    </row>
    <row r="995" spans="1:28" x14ac:dyDescent="0.3">
      <c r="A995" t="s">
        <v>763</v>
      </c>
      <c r="B995">
        <v>1002019</v>
      </c>
      <c r="C995" t="s">
        <v>199</v>
      </c>
      <c r="D995">
        <v>4</v>
      </c>
      <c r="E995" s="10">
        <v>38.99</v>
      </c>
      <c r="F995" s="10">
        <v>155.96</v>
      </c>
      <c r="G995" s="10">
        <v>109.17</v>
      </c>
      <c r="H995">
        <v>30</v>
      </c>
      <c r="I995" s="51" t="str">
        <f>_xlfn.XLOOKUP(Q3_2025[[#This Row],[Artikelnr]],Artikel_prijzen[Artnr],Artikel_prijzen[Groep],"")</f>
        <v/>
      </c>
      <c r="J995" s="10" t="str">
        <f>_xlfn.XLOOKUP(Q3_2025[[#This Row],[Artikelnr]],Artikel_prijzen[Artnr],Artikel_prijzen[Prijs 2025],"")</f>
        <v/>
      </c>
      <c r="K995" t="str">
        <f>IF(Q3_2025[[#This Row],[Artikelprijs]]&lt;&gt;"",IF(Q3_2025[[#This Row],[Stuksprijs]]=Q3_2025[[#This Row],[Artikelprijs]],"Prijs gelijk","Prijs wijkt af"),"")</f>
        <v/>
      </c>
      <c r="L995" t="str">
        <f>IF(Q3_2025[[#This Row],[Relatiekorting percentage]]=0,
    "Nvt",
    IF(Q3_2025[[#This Row],[Brutobedrag 2]] &lt; Q3_2025[[#This Row],[Bruto - Rel.korting]],
        "Nee",
        "Ja"))</f>
        <v>Ja</v>
      </c>
      <c r="M995" s="10">
        <f>IF(Q3_2025[[#This Row],[Artikelprijs]]&lt;&gt;"",Q3_2025[[#This Row],[Artikelprijs]],Q3_2025[[#This Row],[Stuksprijs]])</f>
        <v>38.99</v>
      </c>
      <c r="N995" s="10">
        <f>Q3_2025[[#This Row],[Besteld]]*Q3_2025[[#This Row],[Prijs 2]]</f>
        <v>155.96</v>
      </c>
      <c r="O995" s="10">
        <f>IF(Q3_2025[[#This Row],[Brutobedrag 2]]&lt;Q3_2025[[#This Row],[Bruto - Rel.korting]],Q3_2025[[#This Row],[Brutobedrag 2]],Q3_2025[[#This Row],[Brutobedrag 2]]*(100-Q3_2025[[#This Row],[Relatiekorting percentage]])/100)</f>
        <v>109.17200000000001</v>
      </c>
      <c r="R995" s="3"/>
      <c r="W995"/>
      <c r="AB995"/>
    </row>
    <row r="996" spans="1:28" x14ac:dyDescent="0.3">
      <c r="A996" t="s">
        <v>763</v>
      </c>
      <c r="B996">
        <v>3001013</v>
      </c>
      <c r="C996" t="s">
        <v>325</v>
      </c>
      <c r="D996">
        <v>1</v>
      </c>
      <c r="E996" s="10">
        <v>17.89</v>
      </c>
      <c r="F996" s="10">
        <v>17.89</v>
      </c>
      <c r="G996" s="10">
        <v>12.52</v>
      </c>
      <c r="H996">
        <v>30</v>
      </c>
      <c r="I996" s="51" t="str">
        <f>_xlfn.XLOOKUP(Q3_2025[[#This Row],[Artikelnr]],Artikel_prijzen[Artnr],Artikel_prijzen[Groep],"")</f>
        <v/>
      </c>
      <c r="J996" s="10" t="str">
        <f>_xlfn.XLOOKUP(Q3_2025[[#This Row],[Artikelnr]],Artikel_prijzen[Artnr],Artikel_prijzen[Prijs 2025],"")</f>
        <v/>
      </c>
      <c r="K996" t="str">
        <f>IF(Q3_2025[[#This Row],[Artikelprijs]]&lt;&gt;"",IF(Q3_2025[[#This Row],[Stuksprijs]]=Q3_2025[[#This Row],[Artikelprijs]],"Prijs gelijk","Prijs wijkt af"),"")</f>
        <v/>
      </c>
      <c r="L996" t="str">
        <f>IF(Q3_2025[[#This Row],[Relatiekorting percentage]]=0,
    "Nvt",
    IF(Q3_2025[[#This Row],[Brutobedrag 2]] &lt; Q3_2025[[#This Row],[Bruto - Rel.korting]],
        "Nee",
        "Ja"))</f>
        <v>Ja</v>
      </c>
      <c r="M996" s="10">
        <f>IF(Q3_2025[[#This Row],[Artikelprijs]]&lt;&gt;"",Q3_2025[[#This Row],[Artikelprijs]],Q3_2025[[#This Row],[Stuksprijs]])</f>
        <v>17.89</v>
      </c>
      <c r="N996" s="10">
        <f>Q3_2025[[#This Row],[Besteld]]*Q3_2025[[#This Row],[Prijs 2]]</f>
        <v>17.89</v>
      </c>
      <c r="O996" s="10">
        <f>IF(Q3_2025[[#This Row],[Brutobedrag 2]]&lt;Q3_2025[[#This Row],[Bruto - Rel.korting]],Q3_2025[[#This Row],[Brutobedrag 2]],Q3_2025[[#This Row],[Brutobedrag 2]]*(100-Q3_2025[[#This Row],[Relatiekorting percentage]])/100)</f>
        <v>12.523</v>
      </c>
      <c r="R996" s="3"/>
      <c r="W996"/>
      <c r="AB996"/>
    </row>
    <row r="997" spans="1:28" x14ac:dyDescent="0.3">
      <c r="A997" t="s">
        <v>763</v>
      </c>
      <c r="B997">
        <v>3002010</v>
      </c>
      <c r="C997" t="s">
        <v>184</v>
      </c>
      <c r="D997">
        <v>1</v>
      </c>
      <c r="E997" s="10">
        <v>25.52</v>
      </c>
      <c r="F997" s="10">
        <v>25.52</v>
      </c>
      <c r="G997" s="10">
        <v>25.52</v>
      </c>
      <c r="H997">
        <v>0</v>
      </c>
      <c r="I997" s="51" t="str">
        <f>_xlfn.XLOOKUP(Q3_2025[[#This Row],[Artikelnr]],Artikel_prijzen[Artnr],Artikel_prijzen[Groep],"")</f>
        <v/>
      </c>
      <c r="J997" s="10" t="str">
        <f>_xlfn.XLOOKUP(Q3_2025[[#This Row],[Artikelnr]],Artikel_prijzen[Artnr],Artikel_prijzen[Prijs 2025],"")</f>
        <v/>
      </c>
      <c r="K997" t="str">
        <f>IF(Q3_2025[[#This Row],[Artikelprijs]]&lt;&gt;"",IF(Q3_2025[[#This Row],[Stuksprijs]]=Q3_2025[[#This Row],[Artikelprijs]],"Prijs gelijk","Prijs wijkt af"),"")</f>
        <v/>
      </c>
      <c r="L997" t="str">
        <f>IF(Q3_2025[[#This Row],[Relatiekorting percentage]]=0,
    "Nvt",
    IF(Q3_2025[[#This Row],[Brutobedrag 2]] &lt; Q3_2025[[#This Row],[Bruto - Rel.korting]],
        "Nee",
        "Ja"))</f>
        <v>Nvt</v>
      </c>
      <c r="M997" s="10">
        <f>IF(Q3_2025[[#This Row],[Artikelprijs]]&lt;&gt;"",Q3_2025[[#This Row],[Artikelprijs]],Q3_2025[[#This Row],[Stuksprijs]])</f>
        <v>25.52</v>
      </c>
      <c r="N997" s="10">
        <f>Q3_2025[[#This Row],[Besteld]]*Q3_2025[[#This Row],[Prijs 2]]</f>
        <v>25.52</v>
      </c>
      <c r="O997" s="10">
        <f>IF(Q3_2025[[#This Row],[Brutobedrag 2]]&lt;Q3_2025[[#This Row],[Bruto - Rel.korting]],Q3_2025[[#This Row],[Brutobedrag 2]],Q3_2025[[#This Row],[Brutobedrag 2]]*(100-Q3_2025[[#This Row],[Relatiekorting percentage]])/100)</f>
        <v>25.52</v>
      </c>
      <c r="R997" s="3"/>
      <c r="W997"/>
      <c r="AB997"/>
    </row>
    <row r="998" spans="1:28" x14ac:dyDescent="0.3">
      <c r="A998" t="s">
        <v>763</v>
      </c>
      <c r="B998">
        <v>3002024</v>
      </c>
      <c r="C998" t="s">
        <v>700</v>
      </c>
      <c r="D998">
        <v>4</v>
      </c>
      <c r="E998" s="10">
        <v>104.09</v>
      </c>
      <c r="F998" s="10">
        <v>416.36</v>
      </c>
      <c r="G998" s="10">
        <v>291.45</v>
      </c>
      <c r="H998">
        <v>30</v>
      </c>
      <c r="I998" s="51" t="str">
        <f>_xlfn.XLOOKUP(Q3_2025[[#This Row],[Artikelnr]],Artikel_prijzen[Artnr],Artikel_prijzen[Groep],"")</f>
        <v/>
      </c>
      <c r="J998" s="10" t="str">
        <f>_xlfn.XLOOKUP(Q3_2025[[#This Row],[Artikelnr]],Artikel_prijzen[Artnr],Artikel_prijzen[Prijs 2025],"")</f>
        <v/>
      </c>
      <c r="K998" t="str">
        <f>IF(Q3_2025[[#This Row],[Artikelprijs]]&lt;&gt;"",IF(Q3_2025[[#This Row],[Stuksprijs]]=Q3_2025[[#This Row],[Artikelprijs]],"Prijs gelijk","Prijs wijkt af"),"")</f>
        <v/>
      </c>
      <c r="L998" t="str">
        <f>IF(Q3_2025[[#This Row],[Relatiekorting percentage]]=0,
    "Nvt",
    IF(Q3_2025[[#This Row],[Brutobedrag 2]] &lt; Q3_2025[[#This Row],[Bruto - Rel.korting]],
        "Nee",
        "Ja"))</f>
        <v>Ja</v>
      </c>
      <c r="M998" s="10">
        <f>IF(Q3_2025[[#This Row],[Artikelprijs]]&lt;&gt;"",Q3_2025[[#This Row],[Artikelprijs]],Q3_2025[[#This Row],[Stuksprijs]])</f>
        <v>104.09</v>
      </c>
      <c r="N998" s="10">
        <f>Q3_2025[[#This Row],[Besteld]]*Q3_2025[[#This Row],[Prijs 2]]</f>
        <v>416.36</v>
      </c>
      <c r="O998" s="10">
        <f>IF(Q3_2025[[#This Row],[Brutobedrag 2]]&lt;Q3_2025[[#This Row],[Bruto - Rel.korting]],Q3_2025[[#This Row],[Brutobedrag 2]],Q3_2025[[#This Row],[Brutobedrag 2]]*(100-Q3_2025[[#This Row],[Relatiekorting percentage]])/100)</f>
        <v>291.452</v>
      </c>
      <c r="R998" s="3"/>
      <c r="W998"/>
      <c r="AB998"/>
    </row>
    <row r="999" spans="1:28" x14ac:dyDescent="0.3">
      <c r="A999" t="s">
        <v>763</v>
      </c>
      <c r="B999">
        <v>3001013</v>
      </c>
      <c r="C999" t="s">
        <v>325</v>
      </c>
      <c r="D999">
        <v>30</v>
      </c>
      <c r="E999" s="10">
        <v>17.89</v>
      </c>
      <c r="F999" s="10">
        <v>536.70000000000005</v>
      </c>
      <c r="G999" s="10">
        <v>375.69</v>
      </c>
      <c r="H999">
        <v>30</v>
      </c>
      <c r="I999" s="51" t="str">
        <f>_xlfn.XLOOKUP(Q3_2025[[#This Row],[Artikelnr]],Artikel_prijzen[Artnr],Artikel_prijzen[Groep],"")</f>
        <v/>
      </c>
      <c r="J999" s="10" t="str">
        <f>_xlfn.XLOOKUP(Q3_2025[[#This Row],[Artikelnr]],Artikel_prijzen[Artnr],Artikel_prijzen[Prijs 2025],"")</f>
        <v/>
      </c>
      <c r="K999" t="str">
        <f>IF(Q3_2025[[#This Row],[Artikelprijs]]&lt;&gt;"",IF(Q3_2025[[#This Row],[Stuksprijs]]=Q3_2025[[#This Row],[Artikelprijs]],"Prijs gelijk","Prijs wijkt af"),"")</f>
        <v/>
      </c>
      <c r="L999" t="str">
        <f>IF(Q3_2025[[#This Row],[Relatiekorting percentage]]=0,
    "Nvt",
    IF(Q3_2025[[#This Row],[Brutobedrag 2]] &lt; Q3_2025[[#This Row],[Bruto - Rel.korting]],
        "Nee",
        "Ja"))</f>
        <v>Ja</v>
      </c>
      <c r="M999" s="10">
        <f>IF(Q3_2025[[#This Row],[Artikelprijs]]&lt;&gt;"",Q3_2025[[#This Row],[Artikelprijs]],Q3_2025[[#This Row],[Stuksprijs]])</f>
        <v>17.89</v>
      </c>
      <c r="N999" s="10">
        <f>Q3_2025[[#This Row],[Besteld]]*Q3_2025[[#This Row],[Prijs 2]]</f>
        <v>536.70000000000005</v>
      </c>
      <c r="O999" s="10">
        <f>IF(Q3_2025[[#This Row],[Brutobedrag 2]]&lt;Q3_2025[[#This Row],[Bruto - Rel.korting]],Q3_2025[[#This Row],[Brutobedrag 2]],Q3_2025[[#This Row],[Brutobedrag 2]]*(100-Q3_2025[[#This Row],[Relatiekorting percentage]])/100)</f>
        <v>375.69</v>
      </c>
      <c r="R999" s="3"/>
      <c r="W999"/>
      <c r="AB999"/>
    </row>
    <row r="1000" spans="1:28" x14ac:dyDescent="0.3">
      <c r="A1000" t="s">
        <v>763</v>
      </c>
      <c r="B1000">
        <v>3001014</v>
      </c>
      <c r="C1000" t="s">
        <v>571</v>
      </c>
      <c r="D1000">
        <v>2</v>
      </c>
      <c r="E1000" s="10">
        <v>28.34</v>
      </c>
      <c r="F1000" s="10">
        <v>56.68</v>
      </c>
      <c r="G1000" s="10">
        <v>39.68</v>
      </c>
      <c r="H1000">
        <v>30</v>
      </c>
      <c r="I1000" s="51" t="str">
        <f>_xlfn.XLOOKUP(Q3_2025[[#This Row],[Artikelnr]],Artikel_prijzen[Artnr],Artikel_prijzen[Groep],"")</f>
        <v/>
      </c>
      <c r="J1000" s="10" t="str">
        <f>_xlfn.XLOOKUP(Q3_2025[[#This Row],[Artikelnr]],Artikel_prijzen[Artnr],Artikel_prijzen[Prijs 2025],"")</f>
        <v/>
      </c>
      <c r="K1000" t="str">
        <f>IF(Q3_2025[[#This Row],[Artikelprijs]]&lt;&gt;"",IF(Q3_2025[[#This Row],[Stuksprijs]]=Q3_2025[[#This Row],[Artikelprijs]],"Prijs gelijk","Prijs wijkt af"),"")</f>
        <v/>
      </c>
      <c r="L1000" t="str">
        <f>IF(Q3_2025[[#This Row],[Relatiekorting percentage]]=0,
    "Nvt",
    IF(Q3_2025[[#This Row],[Brutobedrag 2]] &lt; Q3_2025[[#This Row],[Bruto - Rel.korting]],
        "Nee",
        "Ja"))</f>
        <v>Ja</v>
      </c>
      <c r="M1000" s="10">
        <f>IF(Q3_2025[[#This Row],[Artikelprijs]]&lt;&gt;"",Q3_2025[[#This Row],[Artikelprijs]],Q3_2025[[#This Row],[Stuksprijs]])</f>
        <v>28.34</v>
      </c>
      <c r="N1000" s="10">
        <f>Q3_2025[[#This Row],[Besteld]]*Q3_2025[[#This Row],[Prijs 2]]</f>
        <v>56.68</v>
      </c>
      <c r="O1000" s="10">
        <f>IF(Q3_2025[[#This Row],[Brutobedrag 2]]&lt;Q3_2025[[#This Row],[Bruto - Rel.korting]],Q3_2025[[#This Row],[Brutobedrag 2]],Q3_2025[[#This Row],[Brutobedrag 2]]*(100-Q3_2025[[#This Row],[Relatiekorting percentage]])/100)</f>
        <v>39.676000000000002</v>
      </c>
      <c r="R1000" s="3"/>
      <c r="W1000"/>
      <c r="AB1000"/>
    </row>
    <row r="1001" spans="1:28" x14ac:dyDescent="0.3">
      <c r="A1001" t="s">
        <v>763</v>
      </c>
      <c r="B1001">
        <v>3001085</v>
      </c>
      <c r="C1001" t="s">
        <v>765</v>
      </c>
      <c r="D1001">
        <v>2</v>
      </c>
      <c r="E1001" s="10">
        <v>58.17</v>
      </c>
      <c r="F1001" s="10">
        <v>116.34</v>
      </c>
      <c r="G1001" s="10">
        <v>81.44</v>
      </c>
      <c r="H1001">
        <v>30</v>
      </c>
      <c r="I1001" s="51" t="str">
        <f>_xlfn.XLOOKUP(Q3_2025[[#This Row],[Artikelnr]],Artikel_prijzen[Artnr],Artikel_prijzen[Groep],"")</f>
        <v/>
      </c>
      <c r="J1001" s="10" t="str">
        <f>_xlfn.XLOOKUP(Q3_2025[[#This Row],[Artikelnr]],Artikel_prijzen[Artnr],Artikel_prijzen[Prijs 2025],"")</f>
        <v/>
      </c>
      <c r="K1001" t="str">
        <f>IF(Q3_2025[[#This Row],[Artikelprijs]]&lt;&gt;"",IF(Q3_2025[[#This Row],[Stuksprijs]]=Q3_2025[[#This Row],[Artikelprijs]],"Prijs gelijk","Prijs wijkt af"),"")</f>
        <v/>
      </c>
      <c r="L1001" t="str">
        <f>IF(Q3_2025[[#This Row],[Relatiekorting percentage]]=0,
    "Nvt",
    IF(Q3_2025[[#This Row],[Brutobedrag 2]] &lt; Q3_2025[[#This Row],[Bruto - Rel.korting]],
        "Nee",
        "Ja"))</f>
        <v>Ja</v>
      </c>
      <c r="M1001" s="10">
        <f>IF(Q3_2025[[#This Row],[Artikelprijs]]&lt;&gt;"",Q3_2025[[#This Row],[Artikelprijs]],Q3_2025[[#This Row],[Stuksprijs]])</f>
        <v>58.17</v>
      </c>
      <c r="N1001" s="10">
        <f>Q3_2025[[#This Row],[Besteld]]*Q3_2025[[#This Row],[Prijs 2]]</f>
        <v>116.34</v>
      </c>
      <c r="O1001" s="10">
        <f>IF(Q3_2025[[#This Row],[Brutobedrag 2]]&lt;Q3_2025[[#This Row],[Bruto - Rel.korting]],Q3_2025[[#This Row],[Brutobedrag 2]],Q3_2025[[#This Row],[Brutobedrag 2]]*(100-Q3_2025[[#This Row],[Relatiekorting percentage]])/100)</f>
        <v>81.438000000000002</v>
      </c>
      <c r="R1001" s="3"/>
      <c r="W1001"/>
      <c r="AB1001"/>
    </row>
    <row r="1002" spans="1:28" x14ac:dyDescent="0.3">
      <c r="A1002" t="s">
        <v>763</v>
      </c>
      <c r="B1002">
        <v>3001044</v>
      </c>
      <c r="C1002" t="s">
        <v>47</v>
      </c>
      <c r="D1002">
        <v>57</v>
      </c>
      <c r="E1002" s="10">
        <v>26.83</v>
      </c>
      <c r="F1002" s="10">
        <v>1529.31</v>
      </c>
      <c r="G1002" s="10">
        <v>1070.52</v>
      </c>
      <c r="H1002">
        <v>30</v>
      </c>
      <c r="I1002" s="51" t="str">
        <f>_xlfn.XLOOKUP(Q3_2025[[#This Row],[Artikelnr]],Artikel_prijzen[Artnr],Artikel_prijzen[Groep],"")</f>
        <v/>
      </c>
      <c r="J1002" s="10" t="str">
        <f>_xlfn.XLOOKUP(Q3_2025[[#This Row],[Artikelnr]],Artikel_prijzen[Artnr],Artikel_prijzen[Prijs 2025],"")</f>
        <v/>
      </c>
      <c r="K1002" t="str">
        <f>IF(Q3_2025[[#This Row],[Artikelprijs]]&lt;&gt;"",IF(Q3_2025[[#This Row],[Stuksprijs]]=Q3_2025[[#This Row],[Artikelprijs]],"Prijs gelijk","Prijs wijkt af"),"")</f>
        <v/>
      </c>
      <c r="L1002" t="str">
        <f>IF(Q3_2025[[#This Row],[Relatiekorting percentage]]=0,
    "Nvt",
    IF(Q3_2025[[#This Row],[Brutobedrag 2]] &lt; Q3_2025[[#This Row],[Bruto - Rel.korting]],
        "Nee",
        "Ja"))</f>
        <v>Ja</v>
      </c>
      <c r="M1002" s="10">
        <f>IF(Q3_2025[[#This Row],[Artikelprijs]]&lt;&gt;"",Q3_2025[[#This Row],[Artikelprijs]],Q3_2025[[#This Row],[Stuksprijs]])</f>
        <v>26.83</v>
      </c>
      <c r="N1002" s="10">
        <f>Q3_2025[[#This Row],[Besteld]]*Q3_2025[[#This Row],[Prijs 2]]</f>
        <v>1529.31</v>
      </c>
      <c r="O1002" s="10">
        <f>IF(Q3_2025[[#This Row],[Brutobedrag 2]]&lt;Q3_2025[[#This Row],[Bruto - Rel.korting]],Q3_2025[[#This Row],[Brutobedrag 2]],Q3_2025[[#This Row],[Brutobedrag 2]]*(100-Q3_2025[[#This Row],[Relatiekorting percentage]])/100)</f>
        <v>1070.5170000000001</v>
      </c>
      <c r="R1002" s="3"/>
      <c r="W1002"/>
      <c r="AB1002"/>
    </row>
    <row r="1003" spans="1:28" x14ac:dyDescent="0.3">
      <c r="A1003" t="s">
        <v>763</v>
      </c>
      <c r="B1003">
        <v>3002010</v>
      </c>
      <c r="C1003" t="s">
        <v>184</v>
      </c>
      <c r="D1003">
        <v>10</v>
      </c>
      <c r="E1003" s="10">
        <v>25.52</v>
      </c>
      <c r="F1003" s="10">
        <v>255.2</v>
      </c>
      <c r="G1003" s="10">
        <v>255.2</v>
      </c>
      <c r="H1003">
        <v>0</v>
      </c>
      <c r="I1003" s="51" t="str">
        <f>_xlfn.XLOOKUP(Q3_2025[[#This Row],[Artikelnr]],Artikel_prijzen[Artnr],Artikel_prijzen[Groep],"")</f>
        <v/>
      </c>
      <c r="J1003" s="10" t="str">
        <f>_xlfn.XLOOKUP(Q3_2025[[#This Row],[Artikelnr]],Artikel_prijzen[Artnr],Artikel_prijzen[Prijs 2025],"")</f>
        <v/>
      </c>
      <c r="K1003" t="str">
        <f>IF(Q3_2025[[#This Row],[Artikelprijs]]&lt;&gt;"",IF(Q3_2025[[#This Row],[Stuksprijs]]=Q3_2025[[#This Row],[Artikelprijs]],"Prijs gelijk","Prijs wijkt af"),"")</f>
        <v/>
      </c>
      <c r="L1003" t="str">
        <f>IF(Q3_2025[[#This Row],[Relatiekorting percentage]]=0,
    "Nvt",
    IF(Q3_2025[[#This Row],[Brutobedrag 2]] &lt; Q3_2025[[#This Row],[Bruto - Rel.korting]],
        "Nee",
        "Ja"))</f>
        <v>Nvt</v>
      </c>
      <c r="M1003" s="10">
        <f>IF(Q3_2025[[#This Row],[Artikelprijs]]&lt;&gt;"",Q3_2025[[#This Row],[Artikelprijs]],Q3_2025[[#This Row],[Stuksprijs]])</f>
        <v>25.52</v>
      </c>
      <c r="N1003" s="10">
        <f>Q3_2025[[#This Row],[Besteld]]*Q3_2025[[#This Row],[Prijs 2]]</f>
        <v>255.2</v>
      </c>
      <c r="O1003" s="10">
        <f>IF(Q3_2025[[#This Row],[Brutobedrag 2]]&lt;Q3_2025[[#This Row],[Bruto - Rel.korting]],Q3_2025[[#This Row],[Brutobedrag 2]],Q3_2025[[#This Row],[Brutobedrag 2]]*(100-Q3_2025[[#This Row],[Relatiekorting percentage]])/100)</f>
        <v>255.2</v>
      </c>
      <c r="R1003" s="3"/>
      <c r="W1003"/>
      <c r="AB1003"/>
    </row>
    <row r="1004" spans="1:28" x14ac:dyDescent="0.3">
      <c r="A1004" t="s">
        <v>763</v>
      </c>
      <c r="B1004">
        <v>3002010</v>
      </c>
      <c r="C1004" t="s">
        <v>184</v>
      </c>
      <c r="D1004">
        <v>16</v>
      </c>
      <c r="E1004" s="10">
        <v>25.52</v>
      </c>
      <c r="F1004" s="10">
        <v>408.32</v>
      </c>
      <c r="G1004" s="10">
        <v>408.32</v>
      </c>
      <c r="H1004">
        <v>0</v>
      </c>
      <c r="I1004" s="51" t="str">
        <f>_xlfn.XLOOKUP(Q3_2025[[#This Row],[Artikelnr]],Artikel_prijzen[Artnr],Artikel_prijzen[Groep],"")</f>
        <v/>
      </c>
      <c r="J1004" s="10" t="str">
        <f>_xlfn.XLOOKUP(Q3_2025[[#This Row],[Artikelnr]],Artikel_prijzen[Artnr],Artikel_prijzen[Prijs 2025],"")</f>
        <v/>
      </c>
      <c r="K1004" t="str">
        <f>IF(Q3_2025[[#This Row],[Artikelprijs]]&lt;&gt;"",IF(Q3_2025[[#This Row],[Stuksprijs]]=Q3_2025[[#This Row],[Artikelprijs]],"Prijs gelijk","Prijs wijkt af"),"")</f>
        <v/>
      </c>
      <c r="L1004" t="str">
        <f>IF(Q3_2025[[#This Row],[Relatiekorting percentage]]=0,
    "Nvt",
    IF(Q3_2025[[#This Row],[Brutobedrag 2]] &lt; Q3_2025[[#This Row],[Bruto - Rel.korting]],
        "Nee",
        "Ja"))</f>
        <v>Nvt</v>
      </c>
      <c r="M1004" s="10">
        <f>IF(Q3_2025[[#This Row],[Artikelprijs]]&lt;&gt;"",Q3_2025[[#This Row],[Artikelprijs]],Q3_2025[[#This Row],[Stuksprijs]])</f>
        <v>25.52</v>
      </c>
      <c r="N1004" s="10">
        <f>Q3_2025[[#This Row],[Besteld]]*Q3_2025[[#This Row],[Prijs 2]]</f>
        <v>408.32</v>
      </c>
      <c r="O1004" s="10">
        <f>IF(Q3_2025[[#This Row],[Brutobedrag 2]]&lt;Q3_2025[[#This Row],[Bruto - Rel.korting]],Q3_2025[[#This Row],[Brutobedrag 2]],Q3_2025[[#This Row],[Brutobedrag 2]]*(100-Q3_2025[[#This Row],[Relatiekorting percentage]])/100)</f>
        <v>408.32</v>
      </c>
      <c r="R1004" s="3"/>
      <c r="W1004"/>
      <c r="AB1004"/>
    </row>
    <row r="1005" spans="1:28" x14ac:dyDescent="0.3">
      <c r="A1005" t="s">
        <v>763</v>
      </c>
      <c r="B1005">
        <v>3002010</v>
      </c>
      <c r="C1005" t="s">
        <v>184</v>
      </c>
      <c r="D1005">
        <v>2</v>
      </c>
      <c r="E1005" s="10">
        <v>25.52</v>
      </c>
      <c r="F1005" s="10">
        <v>51.04</v>
      </c>
      <c r="G1005" s="10">
        <v>51.04</v>
      </c>
      <c r="H1005">
        <v>0</v>
      </c>
      <c r="I1005" s="51" t="str">
        <f>_xlfn.XLOOKUP(Q3_2025[[#This Row],[Artikelnr]],Artikel_prijzen[Artnr],Artikel_prijzen[Groep],"")</f>
        <v/>
      </c>
      <c r="J1005" s="10" t="str">
        <f>_xlfn.XLOOKUP(Q3_2025[[#This Row],[Artikelnr]],Artikel_prijzen[Artnr],Artikel_prijzen[Prijs 2025],"")</f>
        <v/>
      </c>
      <c r="K1005" t="str">
        <f>IF(Q3_2025[[#This Row],[Artikelprijs]]&lt;&gt;"",IF(Q3_2025[[#This Row],[Stuksprijs]]=Q3_2025[[#This Row],[Artikelprijs]],"Prijs gelijk","Prijs wijkt af"),"")</f>
        <v/>
      </c>
      <c r="L1005" t="str">
        <f>IF(Q3_2025[[#This Row],[Relatiekorting percentage]]=0,
    "Nvt",
    IF(Q3_2025[[#This Row],[Brutobedrag 2]] &lt; Q3_2025[[#This Row],[Bruto - Rel.korting]],
        "Nee",
        "Ja"))</f>
        <v>Nvt</v>
      </c>
      <c r="M1005" s="10">
        <f>IF(Q3_2025[[#This Row],[Artikelprijs]]&lt;&gt;"",Q3_2025[[#This Row],[Artikelprijs]],Q3_2025[[#This Row],[Stuksprijs]])</f>
        <v>25.52</v>
      </c>
      <c r="N1005" s="10">
        <f>Q3_2025[[#This Row],[Besteld]]*Q3_2025[[#This Row],[Prijs 2]]</f>
        <v>51.04</v>
      </c>
      <c r="O1005" s="10">
        <f>IF(Q3_2025[[#This Row],[Brutobedrag 2]]&lt;Q3_2025[[#This Row],[Bruto - Rel.korting]],Q3_2025[[#This Row],[Brutobedrag 2]],Q3_2025[[#This Row],[Brutobedrag 2]]*(100-Q3_2025[[#This Row],[Relatiekorting percentage]])/100)</f>
        <v>51.04</v>
      </c>
      <c r="R1005" s="3"/>
      <c r="W1005"/>
      <c r="AB1005"/>
    </row>
    <row r="1006" spans="1:28" x14ac:dyDescent="0.3">
      <c r="A1006" t="s">
        <v>763</v>
      </c>
      <c r="B1006">
        <v>2001094</v>
      </c>
      <c r="C1006" t="s">
        <v>142</v>
      </c>
      <c r="D1006">
        <v>2</v>
      </c>
      <c r="E1006" s="10">
        <v>48.68</v>
      </c>
      <c r="F1006" s="10">
        <v>97.36</v>
      </c>
      <c r="G1006" s="10">
        <v>68.150000000000006</v>
      </c>
      <c r="H1006">
        <v>30</v>
      </c>
      <c r="I1006" s="51" t="str">
        <f>_xlfn.XLOOKUP(Q3_2025[[#This Row],[Artikelnr]],Artikel_prijzen[Artnr],Artikel_prijzen[Groep],"")</f>
        <v/>
      </c>
      <c r="J1006" s="10" t="str">
        <f>_xlfn.XLOOKUP(Q3_2025[[#This Row],[Artikelnr]],Artikel_prijzen[Artnr],Artikel_prijzen[Prijs 2025],"")</f>
        <v/>
      </c>
      <c r="K1006" t="str">
        <f>IF(Q3_2025[[#This Row],[Artikelprijs]]&lt;&gt;"",IF(Q3_2025[[#This Row],[Stuksprijs]]=Q3_2025[[#This Row],[Artikelprijs]],"Prijs gelijk","Prijs wijkt af"),"")</f>
        <v/>
      </c>
      <c r="L1006" t="str">
        <f>IF(Q3_2025[[#This Row],[Relatiekorting percentage]]=0,
    "Nvt",
    IF(Q3_2025[[#This Row],[Brutobedrag 2]] &lt; Q3_2025[[#This Row],[Bruto - Rel.korting]],
        "Nee",
        "Ja"))</f>
        <v>Ja</v>
      </c>
      <c r="M1006" s="10">
        <f>IF(Q3_2025[[#This Row],[Artikelprijs]]&lt;&gt;"",Q3_2025[[#This Row],[Artikelprijs]],Q3_2025[[#This Row],[Stuksprijs]])</f>
        <v>48.68</v>
      </c>
      <c r="N1006" s="10">
        <f>Q3_2025[[#This Row],[Besteld]]*Q3_2025[[#This Row],[Prijs 2]]</f>
        <v>97.36</v>
      </c>
      <c r="O1006" s="10">
        <f>IF(Q3_2025[[#This Row],[Brutobedrag 2]]&lt;Q3_2025[[#This Row],[Bruto - Rel.korting]],Q3_2025[[#This Row],[Brutobedrag 2]],Q3_2025[[#This Row],[Brutobedrag 2]]*(100-Q3_2025[[#This Row],[Relatiekorting percentage]])/100)</f>
        <v>68.152000000000001</v>
      </c>
      <c r="R1006" s="3"/>
      <c r="W1006"/>
      <c r="AB1006"/>
    </row>
    <row r="1007" spans="1:28" x14ac:dyDescent="0.3">
      <c r="A1007" t="s">
        <v>763</v>
      </c>
      <c r="B1007">
        <v>2001090</v>
      </c>
      <c r="C1007" t="s">
        <v>141</v>
      </c>
      <c r="D1007">
        <v>14</v>
      </c>
      <c r="E1007" s="10">
        <v>73.02</v>
      </c>
      <c r="F1007" s="10">
        <v>1022.28</v>
      </c>
      <c r="G1007" s="10">
        <v>715.6</v>
      </c>
      <c r="H1007">
        <v>30</v>
      </c>
      <c r="I1007" s="51" t="str">
        <f>_xlfn.XLOOKUP(Q3_2025[[#This Row],[Artikelnr]],Artikel_prijzen[Artnr],Artikel_prijzen[Groep],"")</f>
        <v/>
      </c>
      <c r="J1007" s="10" t="str">
        <f>_xlfn.XLOOKUP(Q3_2025[[#This Row],[Artikelnr]],Artikel_prijzen[Artnr],Artikel_prijzen[Prijs 2025],"")</f>
        <v/>
      </c>
      <c r="K1007" t="str">
        <f>IF(Q3_2025[[#This Row],[Artikelprijs]]&lt;&gt;"",IF(Q3_2025[[#This Row],[Stuksprijs]]=Q3_2025[[#This Row],[Artikelprijs]],"Prijs gelijk","Prijs wijkt af"),"")</f>
        <v/>
      </c>
      <c r="L1007" t="str">
        <f>IF(Q3_2025[[#This Row],[Relatiekorting percentage]]=0,
    "Nvt",
    IF(Q3_2025[[#This Row],[Brutobedrag 2]] &lt; Q3_2025[[#This Row],[Bruto - Rel.korting]],
        "Nee",
        "Ja"))</f>
        <v>Ja</v>
      </c>
      <c r="M1007" s="10">
        <f>IF(Q3_2025[[#This Row],[Artikelprijs]]&lt;&gt;"",Q3_2025[[#This Row],[Artikelprijs]],Q3_2025[[#This Row],[Stuksprijs]])</f>
        <v>73.02</v>
      </c>
      <c r="N1007" s="10">
        <f>Q3_2025[[#This Row],[Besteld]]*Q3_2025[[#This Row],[Prijs 2]]</f>
        <v>1022.28</v>
      </c>
      <c r="O1007" s="10">
        <f>IF(Q3_2025[[#This Row],[Brutobedrag 2]]&lt;Q3_2025[[#This Row],[Bruto - Rel.korting]],Q3_2025[[#This Row],[Brutobedrag 2]],Q3_2025[[#This Row],[Brutobedrag 2]]*(100-Q3_2025[[#This Row],[Relatiekorting percentage]])/100)</f>
        <v>715.59599999999989</v>
      </c>
      <c r="R1007" s="3"/>
      <c r="W1007"/>
      <c r="AB1007"/>
    </row>
    <row r="1008" spans="1:28" x14ac:dyDescent="0.3">
      <c r="A1008" t="s">
        <v>763</v>
      </c>
      <c r="B1008">
        <v>2001013</v>
      </c>
      <c r="C1008" t="s">
        <v>416</v>
      </c>
      <c r="D1008">
        <v>4</v>
      </c>
      <c r="E1008" s="10">
        <v>37</v>
      </c>
      <c r="F1008" s="10">
        <v>148</v>
      </c>
      <c r="G1008" s="10">
        <v>103.6</v>
      </c>
      <c r="H1008">
        <v>30</v>
      </c>
      <c r="I1008" s="51" t="str">
        <f>_xlfn.XLOOKUP(Q3_2025[[#This Row],[Artikelnr]],Artikel_prijzen[Artnr],Artikel_prijzen[Groep],"")</f>
        <v/>
      </c>
      <c r="J1008" s="10" t="str">
        <f>_xlfn.XLOOKUP(Q3_2025[[#This Row],[Artikelnr]],Artikel_prijzen[Artnr],Artikel_prijzen[Prijs 2025],"")</f>
        <v/>
      </c>
      <c r="K1008" t="str">
        <f>IF(Q3_2025[[#This Row],[Artikelprijs]]&lt;&gt;"",IF(Q3_2025[[#This Row],[Stuksprijs]]=Q3_2025[[#This Row],[Artikelprijs]],"Prijs gelijk","Prijs wijkt af"),"")</f>
        <v/>
      </c>
      <c r="L1008" t="str">
        <f>IF(Q3_2025[[#This Row],[Relatiekorting percentage]]=0,
    "Nvt",
    IF(Q3_2025[[#This Row],[Brutobedrag 2]] &lt; Q3_2025[[#This Row],[Bruto - Rel.korting]],
        "Nee",
        "Ja"))</f>
        <v>Ja</v>
      </c>
      <c r="M1008" s="10">
        <f>IF(Q3_2025[[#This Row],[Artikelprijs]]&lt;&gt;"",Q3_2025[[#This Row],[Artikelprijs]],Q3_2025[[#This Row],[Stuksprijs]])</f>
        <v>37</v>
      </c>
      <c r="N1008" s="10">
        <f>Q3_2025[[#This Row],[Besteld]]*Q3_2025[[#This Row],[Prijs 2]]</f>
        <v>148</v>
      </c>
      <c r="O1008" s="10">
        <f>IF(Q3_2025[[#This Row],[Brutobedrag 2]]&lt;Q3_2025[[#This Row],[Bruto - Rel.korting]],Q3_2025[[#This Row],[Brutobedrag 2]],Q3_2025[[#This Row],[Brutobedrag 2]]*(100-Q3_2025[[#This Row],[Relatiekorting percentage]])/100)</f>
        <v>103.6</v>
      </c>
      <c r="R1008" s="3"/>
      <c r="W1008"/>
      <c r="AB1008"/>
    </row>
    <row r="1009" spans="1:28" x14ac:dyDescent="0.3">
      <c r="A1009" t="s">
        <v>763</v>
      </c>
      <c r="B1009">
        <v>2001021</v>
      </c>
      <c r="C1009" t="s">
        <v>819</v>
      </c>
      <c r="D1009">
        <v>4</v>
      </c>
      <c r="E1009" s="10">
        <v>37</v>
      </c>
      <c r="F1009" s="10">
        <v>148</v>
      </c>
      <c r="G1009" s="10">
        <v>103.6</v>
      </c>
      <c r="H1009">
        <v>30</v>
      </c>
      <c r="I1009" s="51" t="str">
        <f>_xlfn.XLOOKUP(Q3_2025[[#This Row],[Artikelnr]],Artikel_prijzen[Artnr],Artikel_prijzen[Groep],"")</f>
        <v/>
      </c>
      <c r="J1009" s="10" t="str">
        <f>_xlfn.XLOOKUP(Q3_2025[[#This Row],[Artikelnr]],Artikel_prijzen[Artnr],Artikel_prijzen[Prijs 2025],"")</f>
        <v/>
      </c>
      <c r="K1009" t="str">
        <f>IF(Q3_2025[[#This Row],[Artikelprijs]]&lt;&gt;"",IF(Q3_2025[[#This Row],[Stuksprijs]]=Q3_2025[[#This Row],[Artikelprijs]],"Prijs gelijk","Prijs wijkt af"),"")</f>
        <v/>
      </c>
      <c r="L1009" t="str">
        <f>IF(Q3_2025[[#This Row],[Relatiekorting percentage]]=0,
    "Nvt",
    IF(Q3_2025[[#This Row],[Brutobedrag 2]] &lt; Q3_2025[[#This Row],[Bruto - Rel.korting]],
        "Nee",
        "Ja"))</f>
        <v>Ja</v>
      </c>
      <c r="M1009" s="10">
        <f>IF(Q3_2025[[#This Row],[Artikelprijs]]&lt;&gt;"",Q3_2025[[#This Row],[Artikelprijs]],Q3_2025[[#This Row],[Stuksprijs]])</f>
        <v>37</v>
      </c>
      <c r="N1009" s="10">
        <f>Q3_2025[[#This Row],[Besteld]]*Q3_2025[[#This Row],[Prijs 2]]</f>
        <v>148</v>
      </c>
      <c r="O1009" s="10">
        <f>IF(Q3_2025[[#This Row],[Brutobedrag 2]]&lt;Q3_2025[[#This Row],[Bruto - Rel.korting]],Q3_2025[[#This Row],[Brutobedrag 2]],Q3_2025[[#This Row],[Brutobedrag 2]]*(100-Q3_2025[[#This Row],[Relatiekorting percentage]])/100)</f>
        <v>103.6</v>
      </c>
      <c r="R1009" s="3"/>
      <c r="W1009"/>
      <c r="AB1009"/>
    </row>
    <row r="1010" spans="1:28" x14ac:dyDescent="0.3">
      <c r="A1010" t="s">
        <v>763</v>
      </c>
      <c r="B1010">
        <v>2004051</v>
      </c>
      <c r="C1010" t="s">
        <v>255</v>
      </c>
      <c r="D1010">
        <v>6</v>
      </c>
      <c r="E1010" s="10">
        <v>16.54</v>
      </c>
      <c r="F1010" s="10">
        <v>99.24</v>
      </c>
      <c r="G1010" s="10">
        <v>69.47</v>
      </c>
      <c r="H1010">
        <v>30</v>
      </c>
      <c r="I1010" s="51" t="str">
        <f>_xlfn.XLOOKUP(Q3_2025[[#This Row],[Artikelnr]],Artikel_prijzen[Artnr],Artikel_prijzen[Groep],"")</f>
        <v/>
      </c>
      <c r="J1010" s="10" t="str">
        <f>_xlfn.XLOOKUP(Q3_2025[[#This Row],[Artikelnr]],Artikel_prijzen[Artnr],Artikel_prijzen[Prijs 2025],"")</f>
        <v/>
      </c>
      <c r="K1010" t="str">
        <f>IF(Q3_2025[[#This Row],[Artikelprijs]]&lt;&gt;"",IF(Q3_2025[[#This Row],[Stuksprijs]]=Q3_2025[[#This Row],[Artikelprijs]],"Prijs gelijk","Prijs wijkt af"),"")</f>
        <v/>
      </c>
      <c r="L1010" t="str">
        <f>IF(Q3_2025[[#This Row],[Relatiekorting percentage]]=0,
    "Nvt",
    IF(Q3_2025[[#This Row],[Brutobedrag 2]] &lt; Q3_2025[[#This Row],[Bruto - Rel.korting]],
        "Nee",
        "Ja"))</f>
        <v>Ja</v>
      </c>
      <c r="M1010" s="10">
        <f>IF(Q3_2025[[#This Row],[Artikelprijs]]&lt;&gt;"",Q3_2025[[#This Row],[Artikelprijs]],Q3_2025[[#This Row],[Stuksprijs]])</f>
        <v>16.54</v>
      </c>
      <c r="N1010" s="10">
        <f>Q3_2025[[#This Row],[Besteld]]*Q3_2025[[#This Row],[Prijs 2]]</f>
        <v>99.24</v>
      </c>
      <c r="O1010" s="10">
        <f>IF(Q3_2025[[#This Row],[Brutobedrag 2]]&lt;Q3_2025[[#This Row],[Bruto - Rel.korting]],Q3_2025[[#This Row],[Brutobedrag 2]],Q3_2025[[#This Row],[Brutobedrag 2]]*(100-Q3_2025[[#This Row],[Relatiekorting percentage]])/100)</f>
        <v>69.467999999999989</v>
      </c>
      <c r="R1010" s="3"/>
      <c r="W1010"/>
      <c r="AB1010"/>
    </row>
    <row r="1011" spans="1:28" x14ac:dyDescent="0.3">
      <c r="A1011" t="s">
        <v>763</v>
      </c>
      <c r="B1011">
        <v>1007051</v>
      </c>
      <c r="C1011" t="s">
        <v>54</v>
      </c>
      <c r="D1011">
        <v>34</v>
      </c>
      <c r="E1011" s="10">
        <v>88.57</v>
      </c>
      <c r="F1011" s="10">
        <v>3011.38</v>
      </c>
      <c r="G1011" s="10">
        <v>2107.9699999999998</v>
      </c>
      <c r="H1011">
        <v>30</v>
      </c>
      <c r="I1011" s="51" t="str">
        <f>_xlfn.XLOOKUP(Q3_2025[[#This Row],[Artikelnr]],Artikel_prijzen[Artnr],Artikel_prijzen[Groep],"")</f>
        <v/>
      </c>
      <c r="J1011" s="10" t="str">
        <f>_xlfn.XLOOKUP(Q3_2025[[#This Row],[Artikelnr]],Artikel_prijzen[Artnr],Artikel_prijzen[Prijs 2025],"")</f>
        <v/>
      </c>
      <c r="K1011" t="str">
        <f>IF(Q3_2025[[#This Row],[Artikelprijs]]&lt;&gt;"",IF(Q3_2025[[#This Row],[Stuksprijs]]=Q3_2025[[#This Row],[Artikelprijs]],"Prijs gelijk","Prijs wijkt af"),"")</f>
        <v/>
      </c>
      <c r="L1011" t="str">
        <f>IF(Q3_2025[[#This Row],[Relatiekorting percentage]]=0,
    "Nvt",
    IF(Q3_2025[[#This Row],[Brutobedrag 2]] &lt; Q3_2025[[#This Row],[Bruto - Rel.korting]],
        "Nee",
        "Ja"))</f>
        <v>Ja</v>
      </c>
      <c r="M1011" s="10">
        <f>IF(Q3_2025[[#This Row],[Artikelprijs]]&lt;&gt;"",Q3_2025[[#This Row],[Artikelprijs]],Q3_2025[[#This Row],[Stuksprijs]])</f>
        <v>88.57</v>
      </c>
      <c r="N1011" s="10">
        <f>Q3_2025[[#This Row],[Besteld]]*Q3_2025[[#This Row],[Prijs 2]]</f>
        <v>3011.3799999999997</v>
      </c>
      <c r="O1011" s="10">
        <f>IF(Q3_2025[[#This Row],[Brutobedrag 2]]&lt;Q3_2025[[#This Row],[Bruto - Rel.korting]],Q3_2025[[#This Row],[Brutobedrag 2]],Q3_2025[[#This Row],[Brutobedrag 2]]*(100-Q3_2025[[#This Row],[Relatiekorting percentage]])/100)</f>
        <v>2107.9659999999999</v>
      </c>
      <c r="R1011" s="3"/>
      <c r="W1011"/>
      <c r="AB1011"/>
    </row>
    <row r="1012" spans="1:28" x14ac:dyDescent="0.3">
      <c r="A1012" t="s">
        <v>763</v>
      </c>
      <c r="B1012">
        <v>1007050</v>
      </c>
      <c r="C1012" t="s">
        <v>567</v>
      </c>
      <c r="D1012">
        <v>34</v>
      </c>
      <c r="E1012" s="10">
        <v>0</v>
      </c>
      <c r="F1012" s="10">
        <v>0</v>
      </c>
      <c r="G1012" s="10">
        <v>0</v>
      </c>
      <c r="H1012">
        <v>0</v>
      </c>
      <c r="I1012" s="51" t="str">
        <f>_xlfn.XLOOKUP(Q3_2025[[#This Row],[Artikelnr]],Artikel_prijzen[Artnr],Artikel_prijzen[Groep],"")</f>
        <v/>
      </c>
      <c r="J1012" s="10" t="str">
        <f>_xlfn.XLOOKUP(Q3_2025[[#This Row],[Artikelnr]],Artikel_prijzen[Artnr],Artikel_prijzen[Prijs 2025],"")</f>
        <v/>
      </c>
      <c r="K1012" t="str">
        <f>IF(Q3_2025[[#This Row],[Artikelprijs]]&lt;&gt;"",IF(Q3_2025[[#This Row],[Stuksprijs]]=Q3_2025[[#This Row],[Artikelprijs]],"Prijs gelijk","Prijs wijkt af"),"")</f>
        <v/>
      </c>
      <c r="L1012" t="str">
        <f>IF(Q3_2025[[#This Row],[Relatiekorting percentage]]=0,
    "Nvt",
    IF(Q3_2025[[#This Row],[Brutobedrag 2]] &lt; Q3_2025[[#This Row],[Bruto - Rel.korting]],
        "Nee",
        "Ja"))</f>
        <v>Nvt</v>
      </c>
      <c r="M1012" s="10">
        <f>IF(Q3_2025[[#This Row],[Artikelprijs]]&lt;&gt;"",Q3_2025[[#This Row],[Artikelprijs]],Q3_2025[[#This Row],[Stuksprijs]])</f>
        <v>0</v>
      </c>
      <c r="N1012" s="10">
        <f>Q3_2025[[#This Row],[Besteld]]*Q3_2025[[#This Row],[Prijs 2]]</f>
        <v>0</v>
      </c>
      <c r="O1012" s="10">
        <f>IF(Q3_2025[[#This Row],[Brutobedrag 2]]&lt;Q3_2025[[#This Row],[Bruto - Rel.korting]],Q3_2025[[#This Row],[Brutobedrag 2]],Q3_2025[[#This Row],[Brutobedrag 2]]*(100-Q3_2025[[#This Row],[Relatiekorting percentage]])/100)</f>
        <v>0</v>
      </c>
      <c r="R1012" s="3"/>
      <c r="W1012"/>
      <c r="AB1012"/>
    </row>
    <row r="1013" spans="1:28" x14ac:dyDescent="0.3">
      <c r="A1013" t="s">
        <v>763</v>
      </c>
      <c r="B1013">
        <v>1002060</v>
      </c>
      <c r="C1013" t="s">
        <v>338</v>
      </c>
      <c r="D1013">
        <v>12</v>
      </c>
      <c r="E1013" s="10">
        <v>49</v>
      </c>
      <c r="F1013" s="10">
        <v>588</v>
      </c>
      <c r="G1013" s="10">
        <v>411.6</v>
      </c>
      <c r="H1013">
        <v>30</v>
      </c>
      <c r="I1013" s="51" t="str">
        <f>_xlfn.XLOOKUP(Q3_2025[[#This Row],[Artikelnr]],Artikel_prijzen[Artnr],Artikel_prijzen[Groep],"")</f>
        <v/>
      </c>
      <c r="J1013" s="10" t="str">
        <f>_xlfn.XLOOKUP(Q3_2025[[#This Row],[Artikelnr]],Artikel_prijzen[Artnr],Artikel_prijzen[Prijs 2025],"")</f>
        <v/>
      </c>
      <c r="K1013" t="str">
        <f>IF(Q3_2025[[#This Row],[Artikelprijs]]&lt;&gt;"",IF(Q3_2025[[#This Row],[Stuksprijs]]=Q3_2025[[#This Row],[Artikelprijs]],"Prijs gelijk","Prijs wijkt af"),"")</f>
        <v/>
      </c>
      <c r="L1013" t="str">
        <f>IF(Q3_2025[[#This Row],[Relatiekorting percentage]]=0,
    "Nvt",
    IF(Q3_2025[[#This Row],[Brutobedrag 2]] &lt; Q3_2025[[#This Row],[Bruto - Rel.korting]],
        "Nee",
        "Ja"))</f>
        <v>Ja</v>
      </c>
      <c r="M1013" s="10">
        <f>IF(Q3_2025[[#This Row],[Artikelprijs]]&lt;&gt;"",Q3_2025[[#This Row],[Artikelprijs]],Q3_2025[[#This Row],[Stuksprijs]])</f>
        <v>49</v>
      </c>
      <c r="N1013" s="10">
        <f>Q3_2025[[#This Row],[Besteld]]*Q3_2025[[#This Row],[Prijs 2]]</f>
        <v>588</v>
      </c>
      <c r="O1013" s="10">
        <f>IF(Q3_2025[[#This Row],[Brutobedrag 2]]&lt;Q3_2025[[#This Row],[Bruto - Rel.korting]],Q3_2025[[#This Row],[Brutobedrag 2]],Q3_2025[[#This Row],[Brutobedrag 2]]*(100-Q3_2025[[#This Row],[Relatiekorting percentage]])/100)</f>
        <v>411.6</v>
      </c>
      <c r="R1013" s="3"/>
      <c r="W1013"/>
      <c r="AB1013"/>
    </row>
    <row r="1014" spans="1:28" x14ac:dyDescent="0.3">
      <c r="A1014" t="s">
        <v>763</v>
      </c>
      <c r="B1014">
        <v>3001044</v>
      </c>
      <c r="C1014" t="s">
        <v>47</v>
      </c>
      <c r="D1014">
        <v>4</v>
      </c>
      <c r="E1014" s="10">
        <v>26.83</v>
      </c>
      <c r="F1014" s="10">
        <v>107.32</v>
      </c>
      <c r="G1014" s="10">
        <v>91.22</v>
      </c>
      <c r="H1014">
        <v>15</v>
      </c>
      <c r="I1014" s="51" t="str">
        <f>_xlfn.XLOOKUP(Q3_2025[[#This Row],[Artikelnr]],Artikel_prijzen[Artnr],Artikel_prijzen[Groep],"")</f>
        <v/>
      </c>
      <c r="J1014" s="10" t="str">
        <f>_xlfn.XLOOKUP(Q3_2025[[#This Row],[Artikelnr]],Artikel_prijzen[Artnr],Artikel_prijzen[Prijs 2025],"")</f>
        <v/>
      </c>
      <c r="K1014" t="str">
        <f>IF(Q3_2025[[#This Row],[Artikelprijs]]&lt;&gt;"",IF(Q3_2025[[#This Row],[Stuksprijs]]=Q3_2025[[#This Row],[Artikelprijs]],"Prijs gelijk","Prijs wijkt af"),"")</f>
        <v/>
      </c>
      <c r="L1014" t="str">
        <f>IF(Q3_2025[[#This Row],[Relatiekorting percentage]]=0,
    "Nvt",
    IF(Q3_2025[[#This Row],[Brutobedrag 2]] &lt; Q3_2025[[#This Row],[Bruto - Rel.korting]],
        "Nee",
        "Ja"))</f>
        <v>Ja</v>
      </c>
      <c r="M1014" s="10">
        <f>IF(Q3_2025[[#This Row],[Artikelprijs]]&lt;&gt;"",Q3_2025[[#This Row],[Artikelprijs]],Q3_2025[[#This Row],[Stuksprijs]])</f>
        <v>26.83</v>
      </c>
      <c r="N1014" s="10">
        <f>Q3_2025[[#This Row],[Besteld]]*Q3_2025[[#This Row],[Prijs 2]]</f>
        <v>107.32</v>
      </c>
      <c r="O1014" s="10">
        <f>IF(Q3_2025[[#This Row],[Brutobedrag 2]]&lt;Q3_2025[[#This Row],[Bruto - Rel.korting]],Q3_2025[[#This Row],[Brutobedrag 2]],Q3_2025[[#This Row],[Brutobedrag 2]]*(100-Q3_2025[[#This Row],[Relatiekorting percentage]])/100)</f>
        <v>91.221999999999994</v>
      </c>
      <c r="R1014" s="3"/>
      <c r="W1014"/>
      <c r="AB1014"/>
    </row>
    <row r="1015" spans="1:28" x14ac:dyDescent="0.3">
      <c r="A1015" t="s">
        <v>763</v>
      </c>
      <c r="B1015">
        <v>4611035</v>
      </c>
      <c r="C1015" t="s">
        <v>820</v>
      </c>
      <c r="D1015">
        <v>15</v>
      </c>
      <c r="E1015" s="10">
        <v>29.75</v>
      </c>
      <c r="F1015" s="10">
        <v>446.25</v>
      </c>
      <c r="G1015" s="10">
        <v>379.31</v>
      </c>
      <c r="H1015">
        <v>15</v>
      </c>
      <c r="I1015" s="51" t="str">
        <f>_xlfn.XLOOKUP(Q3_2025[[#This Row],[Artikelnr]],Artikel_prijzen[Artnr],Artikel_prijzen[Groep],"")</f>
        <v/>
      </c>
      <c r="J1015" s="10" t="str">
        <f>_xlfn.XLOOKUP(Q3_2025[[#This Row],[Artikelnr]],Artikel_prijzen[Artnr],Artikel_prijzen[Prijs 2025],"")</f>
        <v/>
      </c>
      <c r="K1015" t="str">
        <f>IF(Q3_2025[[#This Row],[Artikelprijs]]&lt;&gt;"",IF(Q3_2025[[#This Row],[Stuksprijs]]=Q3_2025[[#This Row],[Artikelprijs]],"Prijs gelijk","Prijs wijkt af"),"")</f>
        <v/>
      </c>
      <c r="L1015" t="str">
        <f>IF(Q3_2025[[#This Row],[Relatiekorting percentage]]=0,
    "Nvt",
    IF(Q3_2025[[#This Row],[Brutobedrag 2]] &lt; Q3_2025[[#This Row],[Bruto - Rel.korting]],
        "Nee",
        "Ja"))</f>
        <v>Ja</v>
      </c>
      <c r="M1015" s="10">
        <f>IF(Q3_2025[[#This Row],[Artikelprijs]]&lt;&gt;"",Q3_2025[[#This Row],[Artikelprijs]],Q3_2025[[#This Row],[Stuksprijs]])</f>
        <v>29.75</v>
      </c>
      <c r="N1015" s="10">
        <f>Q3_2025[[#This Row],[Besteld]]*Q3_2025[[#This Row],[Prijs 2]]</f>
        <v>446.25</v>
      </c>
      <c r="O1015" s="10">
        <f>IF(Q3_2025[[#This Row],[Brutobedrag 2]]&lt;Q3_2025[[#This Row],[Bruto - Rel.korting]],Q3_2025[[#This Row],[Brutobedrag 2]],Q3_2025[[#This Row],[Brutobedrag 2]]*(100-Q3_2025[[#This Row],[Relatiekorting percentage]])/100)</f>
        <v>379.3125</v>
      </c>
      <c r="R1015" s="3"/>
      <c r="W1015"/>
      <c r="AB1015"/>
    </row>
    <row r="1016" spans="1:28" x14ac:dyDescent="0.3">
      <c r="A1016" t="s">
        <v>763</v>
      </c>
      <c r="B1016">
        <v>1003030</v>
      </c>
      <c r="C1016" t="s">
        <v>805</v>
      </c>
      <c r="D1016">
        <v>14</v>
      </c>
      <c r="E1016" s="10">
        <v>29</v>
      </c>
      <c r="F1016" s="10">
        <v>406</v>
      </c>
      <c r="G1016" s="10">
        <v>345.1</v>
      </c>
      <c r="H1016">
        <v>15</v>
      </c>
      <c r="I1016" s="51" t="str">
        <f>_xlfn.XLOOKUP(Q3_2025[[#This Row],[Artikelnr]],Artikel_prijzen[Artnr],Artikel_prijzen[Groep],"")</f>
        <v/>
      </c>
      <c r="J1016" s="10" t="str">
        <f>_xlfn.XLOOKUP(Q3_2025[[#This Row],[Artikelnr]],Artikel_prijzen[Artnr],Artikel_prijzen[Prijs 2025],"")</f>
        <v/>
      </c>
      <c r="K1016" t="str">
        <f>IF(Q3_2025[[#This Row],[Artikelprijs]]&lt;&gt;"",IF(Q3_2025[[#This Row],[Stuksprijs]]=Q3_2025[[#This Row],[Artikelprijs]],"Prijs gelijk","Prijs wijkt af"),"")</f>
        <v/>
      </c>
      <c r="L1016" t="str">
        <f>IF(Q3_2025[[#This Row],[Relatiekorting percentage]]=0,
    "Nvt",
    IF(Q3_2025[[#This Row],[Brutobedrag 2]] &lt; Q3_2025[[#This Row],[Bruto - Rel.korting]],
        "Nee",
        "Ja"))</f>
        <v>Ja</v>
      </c>
      <c r="M1016" s="10">
        <f>IF(Q3_2025[[#This Row],[Artikelprijs]]&lt;&gt;"",Q3_2025[[#This Row],[Artikelprijs]],Q3_2025[[#This Row],[Stuksprijs]])</f>
        <v>29</v>
      </c>
      <c r="N1016" s="10">
        <f>Q3_2025[[#This Row],[Besteld]]*Q3_2025[[#This Row],[Prijs 2]]</f>
        <v>406</v>
      </c>
      <c r="O1016" s="10">
        <f>IF(Q3_2025[[#This Row],[Brutobedrag 2]]&lt;Q3_2025[[#This Row],[Bruto - Rel.korting]],Q3_2025[[#This Row],[Brutobedrag 2]],Q3_2025[[#This Row],[Brutobedrag 2]]*(100-Q3_2025[[#This Row],[Relatiekorting percentage]])/100)</f>
        <v>345.1</v>
      </c>
      <c r="R1016" s="3"/>
      <c r="W1016"/>
      <c r="AB1016"/>
    </row>
    <row r="1017" spans="1:28" x14ac:dyDescent="0.3">
      <c r="A1017" t="s">
        <v>763</v>
      </c>
      <c r="B1017">
        <v>3002027</v>
      </c>
      <c r="C1017" t="s">
        <v>821</v>
      </c>
      <c r="D1017">
        <v>2</v>
      </c>
      <c r="E1017" s="10">
        <v>204.75</v>
      </c>
      <c r="F1017" s="10">
        <v>409.5</v>
      </c>
      <c r="G1017" s="10">
        <v>286.64999999999998</v>
      </c>
      <c r="H1017">
        <v>30</v>
      </c>
      <c r="I1017" s="51" t="str">
        <f>_xlfn.XLOOKUP(Q3_2025[[#This Row],[Artikelnr]],Artikel_prijzen[Artnr],Artikel_prijzen[Groep],"")</f>
        <v/>
      </c>
      <c r="J1017" s="10" t="str">
        <f>_xlfn.XLOOKUP(Q3_2025[[#This Row],[Artikelnr]],Artikel_prijzen[Artnr],Artikel_prijzen[Prijs 2025],"")</f>
        <v/>
      </c>
      <c r="K1017" t="str">
        <f>IF(Q3_2025[[#This Row],[Artikelprijs]]&lt;&gt;"",IF(Q3_2025[[#This Row],[Stuksprijs]]=Q3_2025[[#This Row],[Artikelprijs]],"Prijs gelijk","Prijs wijkt af"),"")</f>
        <v/>
      </c>
      <c r="L1017" t="str">
        <f>IF(Q3_2025[[#This Row],[Relatiekorting percentage]]=0,
    "Nvt",
    IF(Q3_2025[[#This Row],[Brutobedrag 2]] &lt; Q3_2025[[#This Row],[Bruto - Rel.korting]],
        "Nee",
        "Ja"))</f>
        <v>Ja</v>
      </c>
      <c r="M1017" s="10">
        <f>IF(Q3_2025[[#This Row],[Artikelprijs]]&lt;&gt;"",Q3_2025[[#This Row],[Artikelprijs]],Q3_2025[[#This Row],[Stuksprijs]])</f>
        <v>204.75</v>
      </c>
      <c r="N1017" s="10">
        <f>Q3_2025[[#This Row],[Besteld]]*Q3_2025[[#This Row],[Prijs 2]]</f>
        <v>409.5</v>
      </c>
      <c r="O1017" s="10">
        <f>IF(Q3_2025[[#This Row],[Brutobedrag 2]]&lt;Q3_2025[[#This Row],[Bruto - Rel.korting]],Q3_2025[[#This Row],[Brutobedrag 2]],Q3_2025[[#This Row],[Brutobedrag 2]]*(100-Q3_2025[[#This Row],[Relatiekorting percentage]])/100)</f>
        <v>286.64999999999998</v>
      </c>
      <c r="R1017" s="3"/>
      <c r="W1017"/>
      <c r="AB1017"/>
    </row>
    <row r="1018" spans="1:28" x14ac:dyDescent="0.3">
      <c r="A1018" t="s">
        <v>763</v>
      </c>
      <c r="B1018">
        <v>3002026</v>
      </c>
      <c r="C1018" t="s">
        <v>822</v>
      </c>
      <c r="D1018">
        <v>1</v>
      </c>
      <c r="E1018" s="10">
        <v>101.06</v>
      </c>
      <c r="F1018" s="10">
        <v>101.06</v>
      </c>
      <c r="G1018" s="10">
        <v>70.739999999999995</v>
      </c>
      <c r="H1018">
        <v>30</v>
      </c>
      <c r="I1018" s="51" t="str">
        <f>_xlfn.XLOOKUP(Q3_2025[[#This Row],[Artikelnr]],Artikel_prijzen[Artnr],Artikel_prijzen[Groep],"")</f>
        <v/>
      </c>
      <c r="J1018" s="10" t="str">
        <f>_xlfn.XLOOKUP(Q3_2025[[#This Row],[Artikelnr]],Artikel_prijzen[Artnr],Artikel_prijzen[Prijs 2025],"")</f>
        <v/>
      </c>
      <c r="K1018" t="str">
        <f>IF(Q3_2025[[#This Row],[Artikelprijs]]&lt;&gt;"",IF(Q3_2025[[#This Row],[Stuksprijs]]=Q3_2025[[#This Row],[Artikelprijs]],"Prijs gelijk","Prijs wijkt af"),"")</f>
        <v/>
      </c>
      <c r="L1018" t="str">
        <f>IF(Q3_2025[[#This Row],[Relatiekorting percentage]]=0,
    "Nvt",
    IF(Q3_2025[[#This Row],[Brutobedrag 2]] &lt; Q3_2025[[#This Row],[Bruto - Rel.korting]],
        "Nee",
        "Ja"))</f>
        <v>Ja</v>
      </c>
      <c r="M1018" s="10">
        <f>IF(Q3_2025[[#This Row],[Artikelprijs]]&lt;&gt;"",Q3_2025[[#This Row],[Artikelprijs]],Q3_2025[[#This Row],[Stuksprijs]])</f>
        <v>101.06</v>
      </c>
      <c r="N1018" s="10">
        <f>Q3_2025[[#This Row],[Besteld]]*Q3_2025[[#This Row],[Prijs 2]]</f>
        <v>101.06</v>
      </c>
      <c r="O1018" s="10">
        <f>IF(Q3_2025[[#This Row],[Brutobedrag 2]]&lt;Q3_2025[[#This Row],[Bruto - Rel.korting]],Q3_2025[[#This Row],[Brutobedrag 2]],Q3_2025[[#This Row],[Brutobedrag 2]]*(100-Q3_2025[[#This Row],[Relatiekorting percentage]])/100)</f>
        <v>70.742000000000004</v>
      </c>
      <c r="R1018" s="3"/>
      <c r="W1018"/>
      <c r="AB1018"/>
    </row>
    <row r="1019" spans="1:28" x14ac:dyDescent="0.3">
      <c r="A1019" t="s">
        <v>763</v>
      </c>
      <c r="B1019">
        <v>3002030</v>
      </c>
      <c r="C1019" t="s">
        <v>99</v>
      </c>
      <c r="D1019">
        <v>1</v>
      </c>
      <c r="E1019" s="10">
        <v>80</v>
      </c>
      <c r="F1019" s="10">
        <v>80</v>
      </c>
      <c r="G1019" s="10">
        <v>56</v>
      </c>
      <c r="H1019">
        <v>30</v>
      </c>
      <c r="I1019" s="51" t="str">
        <f>_xlfn.XLOOKUP(Q3_2025[[#This Row],[Artikelnr]],Artikel_prijzen[Artnr],Artikel_prijzen[Groep],"")</f>
        <v/>
      </c>
      <c r="J1019" s="10" t="str">
        <f>_xlfn.XLOOKUP(Q3_2025[[#This Row],[Artikelnr]],Artikel_prijzen[Artnr],Artikel_prijzen[Prijs 2025],"")</f>
        <v/>
      </c>
      <c r="K1019" t="str">
        <f>IF(Q3_2025[[#This Row],[Artikelprijs]]&lt;&gt;"",IF(Q3_2025[[#This Row],[Stuksprijs]]=Q3_2025[[#This Row],[Artikelprijs]],"Prijs gelijk","Prijs wijkt af"),"")</f>
        <v/>
      </c>
      <c r="L1019" t="str">
        <f>IF(Q3_2025[[#This Row],[Relatiekorting percentage]]=0,
    "Nvt",
    IF(Q3_2025[[#This Row],[Brutobedrag 2]] &lt; Q3_2025[[#This Row],[Bruto - Rel.korting]],
        "Nee",
        "Ja"))</f>
        <v>Ja</v>
      </c>
      <c r="M1019" s="10">
        <f>IF(Q3_2025[[#This Row],[Artikelprijs]]&lt;&gt;"",Q3_2025[[#This Row],[Artikelprijs]],Q3_2025[[#This Row],[Stuksprijs]])</f>
        <v>80</v>
      </c>
      <c r="N1019" s="10">
        <f>Q3_2025[[#This Row],[Besteld]]*Q3_2025[[#This Row],[Prijs 2]]</f>
        <v>80</v>
      </c>
      <c r="O1019" s="10">
        <f>IF(Q3_2025[[#This Row],[Brutobedrag 2]]&lt;Q3_2025[[#This Row],[Bruto - Rel.korting]],Q3_2025[[#This Row],[Brutobedrag 2]],Q3_2025[[#This Row],[Brutobedrag 2]]*(100-Q3_2025[[#This Row],[Relatiekorting percentage]])/100)</f>
        <v>56</v>
      </c>
      <c r="R1019" s="3"/>
      <c r="W1019"/>
      <c r="AB1019"/>
    </row>
    <row r="1020" spans="1:28" x14ac:dyDescent="0.3">
      <c r="A1020" t="s">
        <v>763</v>
      </c>
      <c r="B1020">
        <v>3001014</v>
      </c>
      <c r="C1020" t="s">
        <v>571</v>
      </c>
      <c r="D1020">
        <v>4</v>
      </c>
      <c r="E1020" s="10">
        <v>26.99</v>
      </c>
      <c r="F1020" s="10">
        <v>107.96</v>
      </c>
      <c r="G1020" s="10">
        <v>75.569999999999993</v>
      </c>
      <c r="H1020">
        <v>30</v>
      </c>
      <c r="I1020" s="51" t="str">
        <f>_xlfn.XLOOKUP(Q3_2025[[#This Row],[Artikelnr]],Artikel_prijzen[Artnr],Artikel_prijzen[Groep],"")</f>
        <v/>
      </c>
      <c r="J1020" s="10" t="str">
        <f>_xlfn.XLOOKUP(Q3_2025[[#This Row],[Artikelnr]],Artikel_prijzen[Artnr],Artikel_prijzen[Prijs 2025],"")</f>
        <v/>
      </c>
      <c r="K1020" t="str">
        <f>IF(Q3_2025[[#This Row],[Artikelprijs]]&lt;&gt;"",IF(Q3_2025[[#This Row],[Stuksprijs]]=Q3_2025[[#This Row],[Artikelprijs]],"Prijs gelijk","Prijs wijkt af"),"")</f>
        <v/>
      </c>
      <c r="L1020" t="str">
        <f>IF(Q3_2025[[#This Row],[Relatiekorting percentage]]=0,
    "Nvt",
    IF(Q3_2025[[#This Row],[Brutobedrag 2]] &lt; Q3_2025[[#This Row],[Bruto - Rel.korting]],
        "Nee",
        "Ja"))</f>
        <v>Ja</v>
      </c>
      <c r="M1020" s="10">
        <f>IF(Q3_2025[[#This Row],[Artikelprijs]]&lt;&gt;"",Q3_2025[[#This Row],[Artikelprijs]],Q3_2025[[#This Row],[Stuksprijs]])</f>
        <v>26.99</v>
      </c>
      <c r="N1020" s="10">
        <f>Q3_2025[[#This Row],[Besteld]]*Q3_2025[[#This Row],[Prijs 2]]</f>
        <v>107.96</v>
      </c>
      <c r="O1020" s="10">
        <f>IF(Q3_2025[[#This Row],[Brutobedrag 2]]&lt;Q3_2025[[#This Row],[Bruto - Rel.korting]],Q3_2025[[#This Row],[Brutobedrag 2]],Q3_2025[[#This Row],[Brutobedrag 2]]*(100-Q3_2025[[#This Row],[Relatiekorting percentage]])/100)</f>
        <v>75.572000000000003</v>
      </c>
      <c r="R1020" s="3"/>
      <c r="W1020"/>
      <c r="AB1020"/>
    </row>
    <row r="1021" spans="1:28" x14ac:dyDescent="0.3">
      <c r="A1021" t="s">
        <v>763</v>
      </c>
      <c r="B1021">
        <v>3001004</v>
      </c>
      <c r="C1021" t="s">
        <v>765</v>
      </c>
      <c r="D1021">
        <v>6</v>
      </c>
      <c r="E1021" s="10">
        <v>45.7</v>
      </c>
      <c r="F1021" s="10">
        <v>274.2</v>
      </c>
      <c r="G1021" s="10">
        <v>191.94</v>
      </c>
      <c r="H1021">
        <v>30</v>
      </c>
      <c r="I1021" s="51" t="str">
        <f>_xlfn.XLOOKUP(Q3_2025[[#This Row],[Artikelnr]],Artikel_prijzen[Artnr],Artikel_prijzen[Groep],"")</f>
        <v/>
      </c>
      <c r="J1021" s="10" t="str">
        <f>_xlfn.XLOOKUP(Q3_2025[[#This Row],[Artikelnr]],Artikel_prijzen[Artnr],Artikel_prijzen[Prijs 2025],"")</f>
        <v/>
      </c>
      <c r="K1021" t="str">
        <f>IF(Q3_2025[[#This Row],[Artikelprijs]]&lt;&gt;"",IF(Q3_2025[[#This Row],[Stuksprijs]]=Q3_2025[[#This Row],[Artikelprijs]],"Prijs gelijk","Prijs wijkt af"),"")</f>
        <v/>
      </c>
      <c r="L1021" t="str">
        <f>IF(Q3_2025[[#This Row],[Relatiekorting percentage]]=0,
    "Nvt",
    IF(Q3_2025[[#This Row],[Brutobedrag 2]] &lt; Q3_2025[[#This Row],[Bruto - Rel.korting]],
        "Nee",
        "Ja"))</f>
        <v>Ja</v>
      </c>
      <c r="M1021" s="10">
        <f>IF(Q3_2025[[#This Row],[Artikelprijs]]&lt;&gt;"",Q3_2025[[#This Row],[Artikelprijs]],Q3_2025[[#This Row],[Stuksprijs]])</f>
        <v>45.7</v>
      </c>
      <c r="N1021" s="10">
        <f>Q3_2025[[#This Row],[Besteld]]*Q3_2025[[#This Row],[Prijs 2]]</f>
        <v>274.20000000000005</v>
      </c>
      <c r="O1021" s="10">
        <f>IF(Q3_2025[[#This Row],[Brutobedrag 2]]&lt;Q3_2025[[#This Row],[Bruto - Rel.korting]],Q3_2025[[#This Row],[Brutobedrag 2]],Q3_2025[[#This Row],[Brutobedrag 2]]*(100-Q3_2025[[#This Row],[Relatiekorting percentage]])/100)</f>
        <v>191.94000000000003</v>
      </c>
      <c r="R1021" s="3"/>
      <c r="W1021"/>
      <c r="AB1021"/>
    </row>
    <row r="1022" spans="1:28" x14ac:dyDescent="0.3">
      <c r="A1022" t="s">
        <v>763</v>
      </c>
      <c r="B1022">
        <v>3001016</v>
      </c>
      <c r="C1022" t="s">
        <v>823</v>
      </c>
      <c r="D1022">
        <v>2</v>
      </c>
      <c r="E1022" s="10">
        <v>45.97</v>
      </c>
      <c r="F1022" s="10">
        <v>91.94</v>
      </c>
      <c r="G1022" s="10">
        <v>64.36</v>
      </c>
      <c r="H1022">
        <v>30</v>
      </c>
      <c r="I1022" s="51" t="str">
        <f>_xlfn.XLOOKUP(Q3_2025[[#This Row],[Artikelnr]],Artikel_prijzen[Artnr],Artikel_prijzen[Groep],"")</f>
        <v/>
      </c>
      <c r="J1022" s="10" t="str">
        <f>_xlfn.XLOOKUP(Q3_2025[[#This Row],[Artikelnr]],Artikel_prijzen[Artnr],Artikel_prijzen[Prijs 2025],"")</f>
        <v/>
      </c>
      <c r="K1022" t="str">
        <f>IF(Q3_2025[[#This Row],[Artikelprijs]]&lt;&gt;"",IF(Q3_2025[[#This Row],[Stuksprijs]]=Q3_2025[[#This Row],[Artikelprijs]],"Prijs gelijk","Prijs wijkt af"),"")</f>
        <v/>
      </c>
      <c r="L1022" t="str">
        <f>IF(Q3_2025[[#This Row],[Relatiekorting percentage]]=0,
    "Nvt",
    IF(Q3_2025[[#This Row],[Brutobedrag 2]] &lt; Q3_2025[[#This Row],[Bruto - Rel.korting]],
        "Nee",
        "Ja"))</f>
        <v>Ja</v>
      </c>
      <c r="M1022" s="10">
        <f>IF(Q3_2025[[#This Row],[Artikelprijs]]&lt;&gt;"",Q3_2025[[#This Row],[Artikelprijs]],Q3_2025[[#This Row],[Stuksprijs]])</f>
        <v>45.97</v>
      </c>
      <c r="N1022" s="10">
        <f>Q3_2025[[#This Row],[Besteld]]*Q3_2025[[#This Row],[Prijs 2]]</f>
        <v>91.94</v>
      </c>
      <c r="O1022" s="10">
        <f>IF(Q3_2025[[#This Row],[Brutobedrag 2]]&lt;Q3_2025[[#This Row],[Bruto - Rel.korting]],Q3_2025[[#This Row],[Brutobedrag 2]],Q3_2025[[#This Row],[Brutobedrag 2]]*(100-Q3_2025[[#This Row],[Relatiekorting percentage]])/100)</f>
        <v>64.358000000000004</v>
      </c>
      <c r="R1022" s="3"/>
      <c r="W1022"/>
      <c r="AB1022"/>
    </row>
    <row r="1023" spans="1:28" x14ac:dyDescent="0.3">
      <c r="A1023" t="s">
        <v>763</v>
      </c>
      <c r="B1023">
        <v>3001005</v>
      </c>
      <c r="C1023" t="s">
        <v>232</v>
      </c>
      <c r="D1023">
        <v>3</v>
      </c>
      <c r="E1023" s="10">
        <v>80.63</v>
      </c>
      <c r="F1023" s="10">
        <v>241.89</v>
      </c>
      <c r="G1023" s="10">
        <v>169.32</v>
      </c>
      <c r="H1023">
        <v>30</v>
      </c>
      <c r="I1023" s="51" t="str">
        <f>_xlfn.XLOOKUP(Q3_2025[[#This Row],[Artikelnr]],Artikel_prijzen[Artnr],Artikel_prijzen[Groep],"")</f>
        <v/>
      </c>
      <c r="J1023" s="10" t="str">
        <f>_xlfn.XLOOKUP(Q3_2025[[#This Row],[Artikelnr]],Artikel_prijzen[Artnr],Artikel_prijzen[Prijs 2025],"")</f>
        <v/>
      </c>
      <c r="K1023" t="str">
        <f>IF(Q3_2025[[#This Row],[Artikelprijs]]&lt;&gt;"",IF(Q3_2025[[#This Row],[Stuksprijs]]=Q3_2025[[#This Row],[Artikelprijs]],"Prijs gelijk","Prijs wijkt af"),"")</f>
        <v/>
      </c>
      <c r="L1023" t="str">
        <f>IF(Q3_2025[[#This Row],[Relatiekorting percentage]]=0,
    "Nvt",
    IF(Q3_2025[[#This Row],[Brutobedrag 2]] &lt; Q3_2025[[#This Row],[Bruto - Rel.korting]],
        "Nee",
        "Ja"))</f>
        <v>Ja</v>
      </c>
      <c r="M1023" s="10">
        <f>IF(Q3_2025[[#This Row],[Artikelprijs]]&lt;&gt;"",Q3_2025[[#This Row],[Artikelprijs]],Q3_2025[[#This Row],[Stuksprijs]])</f>
        <v>80.63</v>
      </c>
      <c r="N1023" s="10">
        <f>Q3_2025[[#This Row],[Besteld]]*Q3_2025[[#This Row],[Prijs 2]]</f>
        <v>241.89</v>
      </c>
      <c r="O1023" s="10">
        <f>IF(Q3_2025[[#This Row],[Brutobedrag 2]]&lt;Q3_2025[[#This Row],[Bruto - Rel.korting]],Q3_2025[[#This Row],[Brutobedrag 2]],Q3_2025[[#This Row],[Brutobedrag 2]]*(100-Q3_2025[[#This Row],[Relatiekorting percentage]])/100)</f>
        <v>169.32299999999998</v>
      </c>
      <c r="R1023" s="3"/>
      <c r="W1023"/>
      <c r="AB1023"/>
    </row>
    <row r="1024" spans="1:28" x14ac:dyDescent="0.3">
      <c r="A1024" t="s">
        <v>763</v>
      </c>
      <c r="B1024">
        <v>3001013</v>
      </c>
      <c r="C1024" t="s">
        <v>325</v>
      </c>
      <c r="D1024">
        <v>8</v>
      </c>
      <c r="E1024" s="10">
        <v>17.04</v>
      </c>
      <c r="F1024" s="10">
        <v>136.32</v>
      </c>
      <c r="G1024" s="10">
        <v>95.42</v>
      </c>
      <c r="H1024">
        <v>30</v>
      </c>
      <c r="I1024" s="51" t="str">
        <f>_xlfn.XLOOKUP(Q3_2025[[#This Row],[Artikelnr]],Artikel_prijzen[Artnr],Artikel_prijzen[Groep],"")</f>
        <v/>
      </c>
      <c r="J1024" s="10" t="str">
        <f>_xlfn.XLOOKUP(Q3_2025[[#This Row],[Artikelnr]],Artikel_prijzen[Artnr],Artikel_prijzen[Prijs 2025],"")</f>
        <v/>
      </c>
      <c r="K1024" t="str">
        <f>IF(Q3_2025[[#This Row],[Artikelprijs]]&lt;&gt;"",IF(Q3_2025[[#This Row],[Stuksprijs]]=Q3_2025[[#This Row],[Artikelprijs]],"Prijs gelijk","Prijs wijkt af"),"")</f>
        <v/>
      </c>
      <c r="L1024" t="str">
        <f>IF(Q3_2025[[#This Row],[Relatiekorting percentage]]=0,
    "Nvt",
    IF(Q3_2025[[#This Row],[Brutobedrag 2]] &lt; Q3_2025[[#This Row],[Bruto - Rel.korting]],
        "Nee",
        "Ja"))</f>
        <v>Ja</v>
      </c>
      <c r="M1024" s="10">
        <f>IF(Q3_2025[[#This Row],[Artikelprijs]]&lt;&gt;"",Q3_2025[[#This Row],[Artikelprijs]],Q3_2025[[#This Row],[Stuksprijs]])</f>
        <v>17.04</v>
      </c>
      <c r="N1024" s="10">
        <f>Q3_2025[[#This Row],[Besteld]]*Q3_2025[[#This Row],[Prijs 2]]</f>
        <v>136.32</v>
      </c>
      <c r="O1024" s="10">
        <f>IF(Q3_2025[[#This Row],[Brutobedrag 2]]&lt;Q3_2025[[#This Row],[Bruto - Rel.korting]],Q3_2025[[#This Row],[Brutobedrag 2]],Q3_2025[[#This Row],[Brutobedrag 2]]*(100-Q3_2025[[#This Row],[Relatiekorting percentage]])/100)</f>
        <v>95.423999999999992</v>
      </c>
      <c r="R1024" s="3"/>
      <c r="W1024"/>
      <c r="AB1024"/>
    </row>
    <row r="1025" spans="1:28" x14ac:dyDescent="0.3">
      <c r="A1025" t="s">
        <v>763</v>
      </c>
      <c r="B1025">
        <v>3001044</v>
      </c>
      <c r="C1025" t="s">
        <v>47</v>
      </c>
      <c r="D1025">
        <v>12</v>
      </c>
      <c r="E1025" s="10">
        <v>25.55</v>
      </c>
      <c r="F1025" s="10">
        <v>306.60000000000002</v>
      </c>
      <c r="G1025" s="10">
        <v>214.62</v>
      </c>
      <c r="H1025">
        <v>30</v>
      </c>
      <c r="I1025" s="51" t="str">
        <f>_xlfn.XLOOKUP(Q3_2025[[#This Row],[Artikelnr]],Artikel_prijzen[Artnr],Artikel_prijzen[Groep],"")</f>
        <v/>
      </c>
      <c r="J1025" s="10" t="str">
        <f>_xlfn.XLOOKUP(Q3_2025[[#This Row],[Artikelnr]],Artikel_prijzen[Artnr],Artikel_prijzen[Prijs 2025],"")</f>
        <v/>
      </c>
      <c r="K1025" t="str">
        <f>IF(Q3_2025[[#This Row],[Artikelprijs]]&lt;&gt;"",IF(Q3_2025[[#This Row],[Stuksprijs]]=Q3_2025[[#This Row],[Artikelprijs]],"Prijs gelijk","Prijs wijkt af"),"")</f>
        <v/>
      </c>
      <c r="L1025" t="str">
        <f>IF(Q3_2025[[#This Row],[Relatiekorting percentage]]=0,
    "Nvt",
    IF(Q3_2025[[#This Row],[Brutobedrag 2]] &lt; Q3_2025[[#This Row],[Bruto - Rel.korting]],
        "Nee",
        "Ja"))</f>
        <v>Ja</v>
      </c>
      <c r="M1025" s="10">
        <f>IF(Q3_2025[[#This Row],[Artikelprijs]]&lt;&gt;"",Q3_2025[[#This Row],[Artikelprijs]],Q3_2025[[#This Row],[Stuksprijs]])</f>
        <v>25.55</v>
      </c>
      <c r="N1025" s="10">
        <f>Q3_2025[[#This Row],[Besteld]]*Q3_2025[[#This Row],[Prijs 2]]</f>
        <v>306.60000000000002</v>
      </c>
      <c r="O1025" s="10">
        <f>IF(Q3_2025[[#This Row],[Brutobedrag 2]]&lt;Q3_2025[[#This Row],[Bruto - Rel.korting]],Q3_2025[[#This Row],[Brutobedrag 2]],Q3_2025[[#This Row],[Brutobedrag 2]]*(100-Q3_2025[[#This Row],[Relatiekorting percentage]])/100)</f>
        <v>214.62</v>
      </c>
      <c r="R1025" s="3"/>
      <c r="W1025"/>
      <c r="AB1025"/>
    </row>
    <row r="1026" spans="1:28" x14ac:dyDescent="0.3">
      <c r="A1026" t="s">
        <v>763</v>
      </c>
      <c r="B1026">
        <v>3002022</v>
      </c>
      <c r="C1026" t="s">
        <v>195</v>
      </c>
      <c r="D1026">
        <v>1</v>
      </c>
      <c r="E1026" s="10">
        <v>73.81</v>
      </c>
      <c r="F1026" s="10">
        <v>73.81</v>
      </c>
      <c r="G1026" s="10">
        <v>51.67</v>
      </c>
      <c r="H1026">
        <v>30</v>
      </c>
      <c r="I1026" s="51" t="str">
        <f>_xlfn.XLOOKUP(Q3_2025[[#This Row],[Artikelnr]],Artikel_prijzen[Artnr],Artikel_prijzen[Groep],"")</f>
        <v/>
      </c>
      <c r="J1026" s="10" t="str">
        <f>_xlfn.XLOOKUP(Q3_2025[[#This Row],[Artikelnr]],Artikel_prijzen[Artnr],Artikel_prijzen[Prijs 2025],"")</f>
        <v/>
      </c>
      <c r="K1026" t="str">
        <f>IF(Q3_2025[[#This Row],[Artikelprijs]]&lt;&gt;"",IF(Q3_2025[[#This Row],[Stuksprijs]]=Q3_2025[[#This Row],[Artikelprijs]],"Prijs gelijk","Prijs wijkt af"),"")</f>
        <v/>
      </c>
      <c r="L1026" t="str">
        <f>IF(Q3_2025[[#This Row],[Relatiekorting percentage]]=0,
    "Nvt",
    IF(Q3_2025[[#This Row],[Brutobedrag 2]] &lt; Q3_2025[[#This Row],[Bruto - Rel.korting]],
        "Nee",
        "Ja"))</f>
        <v>Ja</v>
      </c>
      <c r="M1026" s="10">
        <f>IF(Q3_2025[[#This Row],[Artikelprijs]]&lt;&gt;"",Q3_2025[[#This Row],[Artikelprijs]],Q3_2025[[#This Row],[Stuksprijs]])</f>
        <v>73.81</v>
      </c>
      <c r="N1026" s="10">
        <f>Q3_2025[[#This Row],[Besteld]]*Q3_2025[[#This Row],[Prijs 2]]</f>
        <v>73.81</v>
      </c>
      <c r="O1026" s="10">
        <f>IF(Q3_2025[[#This Row],[Brutobedrag 2]]&lt;Q3_2025[[#This Row],[Bruto - Rel.korting]],Q3_2025[[#This Row],[Brutobedrag 2]],Q3_2025[[#This Row],[Brutobedrag 2]]*(100-Q3_2025[[#This Row],[Relatiekorting percentage]])/100)</f>
        <v>51.667000000000002</v>
      </c>
      <c r="R1026" s="3"/>
      <c r="W1026"/>
      <c r="AB1026"/>
    </row>
    <row r="1027" spans="1:28" x14ac:dyDescent="0.3">
      <c r="A1027" t="s">
        <v>763</v>
      </c>
      <c r="B1027">
        <v>3002007</v>
      </c>
      <c r="C1027" t="s">
        <v>824</v>
      </c>
      <c r="D1027">
        <v>1</v>
      </c>
      <c r="E1027" s="10">
        <v>98.12</v>
      </c>
      <c r="F1027" s="10">
        <v>98.12</v>
      </c>
      <c r="G1027" s="10">
        <v>68.680000000000007</v>
      </c>
      <c r="H1027">
        <v>30</v>
      </c>
      <c r="I1027" s="51" t="str">
        <f>_xlfn.XLOOKUP(Q3_2025[[#This Row],[Artikelnr]],Artikel_prijzen[Artnr],Artikel_prijzen[Groep],"")</f>
        <v/>
      </c>
      <c r="J1027" s="10" t="str">
        <f>_xlfn.XLOOKUP(Q3_2025[[#This Row],[Artikelnr]],Artikel_prijzen[Artnr],Artikel_prijzen[Prijs 2025],"")</f>
        <v/>
      </c>
      <c r="K1027" t="str">
        <f>IF(Q3_2025[[#This Row],[Artikelprijs]]&lt;&gt;"",IF(Q3_2025[[#This Row],[Stuksprijs]]=Q3_2025[[#This Row],[Artikelprijs]],"Prijs gelijk","Prijs wijkt af"),"")</f>
        <v/>
      </c>
      <c r="L1027" t="str">
        <f>IF(Q3_2025[[#This Row],[Relatiekorting percentage]]=0,
    "Nvt",
    IF(Q3_2025[[#This Row],[Brutobedrag 2]] &lt; Q3_2025[[#This Row],[Bruto - Rel.korting]],
        "Nee",
        "Ja"))</f>
        <v>Ja</v>
      </c>
      <c r="M1027" s="10">
        <f>IF(Q3_2025[[#This Row],[Artikelprijs]]&lt;&gt;"",Q3_2025[[#This Row],[Artikelprijs]],Q3_2025[[#This Row],[Stuksprijs]])</f>
        <v>98.12</v>
      </c>
      <c r="N1027" s="10">
        <f>Q3_2025[[#This Row],[Besteld]]*Q3_2025[[#This Row],[Prijs 2]]</f>
        <v>98.12</v>
      </c>
      <c r="O1027" s="10">
        <f>IF(Q3_2025[[#This Row],[Brutobedrag 2]]&lt;Q3_2025[[#This Row],[Bruto - Rel.korting]],Q3_2025[[#This Row],[Brutobedrag 2]],Q3_2025[[#This Row],[Brutobedrag 2]]*(100-Q3_2025[[#This Row],[Relatiekorting percentage]])/100)</f>
        <v>68.684000000000012</v>
      </c>
      <c r="R1027" s="3"/>
      <c r="W1027"/>
      <c r="AB1027"/>
    </row>
    <row r="1028" spans="1:28" x14ac:dyDescent="0.3">
      <c r="A1028" t="s">
        <v>763</v>
      </c>
      <c r="B1028">
        <v>3001013</v>
      </c>
      <c r="C1028" t="s">
        <v>325</v>
      </c>
      <c r="D1028">
        <v>9</v>
      </c>
      <c r="E1028" s="10">
        <v>17.04</v>
      </c>
      <c r="F1028" s="10">
        <v>153.36000000000001</v>
      </c>
      <c r="G1028" s="10">
        <v>107.35</v>
      </c>
      <c r="H1028">
        <v>30</v>
      </c>
      <c r="I1028" s="51" t="str">
        <f>_xlfn.XLOOKUP(Q3_2025[[#This Row],[Artikelnr]],Artikel_prijzen[Artnr],Artikel_prijzen[Groep],"")</f>
        <v/>
      </c>
      <c r="J1028" s="10" t="str">
        <f>_xlfn.XLOOKUP(Q3_2025[[#This Row],[Artikelnr]],Artikel_prijzen[Artnr],Artikel_prijzen[Prijs 2025],"")</f>
        <v/>
      </c>
      <c r="K1028" t="str">
        <f>IF(Q3_2025[[#This Row],[Artikelprijs]]&lt;&gt;"",IF(Q3_2025[[#This Row],[Stuksprijs]]=Q3_2025[[#This Row],[Artikelprijs]],"Prijs gelijk","Prijs wijkt af"),"")</f>
        <v/>
      </c>
      <c r="L1028" t="str">
        <f>IF(Q3_2025[[#This Row],[Relatiekorting percentage]]=0,
    "Nvt",
    IF(Q3_2025[[#This Row],[Brutobedrag 2]] &lt; Q3_2025[[#This Row],[Bruto - Rel.korting]],
        "Nee",
        "Ja"))</f>
        <v>Ja</v>
      </c>
      <c r="M1028" s="10">
        <f>IF(Q3_2025[[#This Row],[Artikelprijs]]&lt;&gt;"",Q3_2025[[#This Row],[Artikelprijs]],Q3_2025[[#This Row],[Stuksprijs]])</f>
        <v>17.04</v>
      </c>
      <c r="N1028" s="10">
        <f>Q3_2025[[#This Row],[Besteld]]*Q3_2025[[#This Row],[Prijs 2]]</f>
        <v>153.35999999999999</v>
      </c>
      <c r="O1028" s="10">
        <f>IF(Q3_2025[[#This Row],[Brutobedrag 2]]&lt;Q3_2025[[#This Row],[Bruto - Rel.korting]],Q3_2025[[#This Row],[Brutobedrag 2]],Q3_2025[[#This Row],[Brutobedrag 2]]*(100-Q3_2025[[#This Row],[Relatiekorting percentage]])/100)</f>
        <v>107.35199999999999</v>
      </c>
      <c r="R1028" s="3"/>
      <c r="W1028"/>
      <c r="AB1028"/>
    </row>
    <row r="1029" spans="1:28" x14ac:dyDescent="0.3">
      <c r="A1029" t="s">
        <v>763</v>
      </c>
      <c r="B1029">
        <v>3001014</v>
      </c>
      <c r="C1029" t="s">
        <v>571</v>
      </c>
      <c r="D1029">
        <v>2</v>
      </c>
      <c r="E1029" s="10">
        <v>26.99</v>
      </c>
      <c r="F1029" s="10">
        <v>53.98</v>
      </c>
      <c r="G1029" s="10">
        <v>37.79</v>
      </c>
      <c r="H1029">
        <v>30</v>
      </c>
      <c r="I1029" s="51" t="str">
        <f>_xlfn.XLOOKUP(Q3_2025[[#This Row],[Artikelnr]],Artikel_prijzen[Artnr],Artikel_prijzen[Groep],"")</f>
        <v/>
      </c>
      <c r="J1029" s="10" t="str">
        <f>_xlfn.XLOOKUP(Q3_2025[[#This Row],[Artikelnr]],Artikel_prijzen[Artnr],Artikel_prijzen[Prijs 2025],"")</f>
        <v/>
      </c>
      <c r="K1029" t="str">
        <f>IF(Q3_2025[[#This Row],[Artikelprijs]]&lt;&gt;"",IF(Q3_2025[[#This Row],[Stuksprijs]]=Q3_2025[[#This Row],[Artikelprijs]],"Prijs gelijk","Prijs wijkt af"),"")</f>
        <v/>
      </c>
      <c r="L1029" t="str">
        <f>IF(Q3_2025[[#This Row],[Relatiekorting percentage]]=0,
    "Nvt",
    IF(Q3_2025[[#This Row],[Brutobedrag 2]] &lt; Q3_2025[[#This Row],[Bruto - Rel.korting]],
        "Nee",
        "Ja"))</f>
        <v>Ja</v>
      </c>
      <c r="M1029" s="10">
        <f>IF(Q3_2025[[#This Row],[Artikelprijs]]&lt;&gt;"",Q3_2025[[#This Row],[Artikelprijs]],Q3_2025[[#This Row],[Stuksprijs]])</f>
        <v>26.99</v>
      </c>
      <c r="N1029" s="10">
        <f>Q3_2025[[#This Row],[Besteld]]*Q3_2025[[#This Row],[Prijs 2]]</f>
        <v>53.98</v>
      </c>
      <c r="O1029" s="10">
        <f>IF(Q3_2025[[#This Row],[Brutobedrag 2]]&lt;Q3_2025[[#This Row],[Bruto - Rel.korting]],Q3_2025[[#This Row],[Brutobedrag 2]],Q3_2025[[#This Row],[Brutobedrag 2]]*(100-Q3_2025[[#This Row],[Relatiekorting percentage]])/100)</f>
        <v>37.786000000000001</v>
      </c>
      <c r="R1029" s="3"/>
      <c r="W1029"/>
      <c r="AB1029"/>
    </row>
    <row r="1030" spans="1:28" x14ac:dyDescent="0.3">
      <c r="A1030" t="s">
        <v>763</v>
      </c>
      <c r="B1030">
        <v>3001044</v>
      </c>
      <c r="C1030" t="s">
        <v>47</v>
      </c>
      <c r="D1030">
        <v>8</v>
      </c>
      <c r="E1030" s="10">
        <v>25.55</v>
      </c>
      <c r="F1030" s="10">
        <v>204.4</v>
      </c>
      <c r="G1030" s="10">
        <v>143.08000000000001</v>
      </c>
      <c r="H1030">
        <v>30</v>
      </c>
      <c r="I1030" s="51" t="str">
        <f>_xlfn.XLOOKUP(Q3_2025[[#This Row],[Artikelnr]],Artikel_prijzen[Artnr],Artikel_prijzen[Groep],"")</f>
        <v/>
      </c>
      <c r="J1030" s="10" t="str">
        <f>_xlfn.XLOOKUP(Q3_2025[[#This Row],[Artikelnr]],Artikel_prijzen[Artnr],Artikel_prijzen[Prijs 2025],"")</f>
        <v/>
      </c>
      <c r="K1030" t="str">
        <f>IF(Q3_2025[[#This Row],[Artikelprijs]]&lt;&gt;"",IF(Q3_2025[[#This Row],[Stuksprijs]]=Q3_2025[[#This Row],[Artikelprijs]],"Prijs gelijk","Prijs wijkt af"),"")</f>
        <v/>
      </c>
      <c r="L1030" t="str">
        <f>IF(Q3_2025[[#This Row],[Relatiekorting percentage]]=0,
    "Nvt",
    IF(Q3_2025[[#This Row],[Brutobedrag 2]] &lt; Q3_2025[[#This Row],[Bruto - Rel.korting]],
        "Nee",
        "Ja"))</f>
        <v>Ja</v>
      </c>
      <c r="M1030" s="10">
        <f>IF(Q3_2025[[#This Row],[Artikelprijs]]&lt;&gt;"",Q3_2025[[#This Row],[Artikelprijs]],Q3_2025[[#This Row],[Stuksprijs]])</f>
        <v>25.55</v>
      </c>
      <c r="N1030" s="10">
        <f>Q3_2025[[#This Row],[Besteld]]*Q3_2025[[#This Row],[Prijs 2]]</f>
        <v>204.4</v>
      </c>
      <c r="O1030" s="10">
        <f>IF(Q3_2025[[#This Row],[Brutobedrag 2]]&lt;Q3_2025[[#This Row],[Bruto - Rel.korting]],Q3_2025[[#This Row],[Brutobedrag 2]],Q3_2025[[#This Row],[Brutobedrag 2]]*(100-Q3_2025[[#This Row],[Relatiekorting percentage]])/100)</f>
        <v>143.08000000000001</v>
      </c>
      <c r="R1030" s="3"/>
      <c r="W1030"/>
      <c r="AB1030"/>
    </row>
    <row r="1031" spans="1:28" x14ac:dyDescent="0.3">
      <c r="A1031" t="s">
        <v>763</v>
      </c>
      <c r="B1031">
        <v>3001004</v>
      </c>
      <c r="C1031" t="s">
        <v>765</v>
      </c>
      <c r="D1031">
        <v>3</v>
      </c>
      <c r="E1031" s="10">
        <v>45.7</v>
      </c>
      <c r="F1031" s="10">
        <v>137.1</v>
      </c>
      <c r="G1031" s="10">
        <v>95.97</v>
      </c>
      <c r="H1031">
        <v>30</v>
      </c>
      <c r="I1031" s="51" t="str">
        <f>_xlfn.XLOOKUP(Q3_2025[[#This Row],[Artikelnr]],Artikel_prijzen[Artnr],Artikel_prijzen[Groep],"")</f>
        <v/>
      </c>
      <c r="J1031" s="10" t="str">
        <f>_xlfn.XLOOKUP(Q3_2025[[#This Row],[Artikelnr]],Artikel_prijzen[Artnr],Artikel_prijzen[Prijs 2025],"")</f>
        <v/>
      </c>
      <c r="K1031" t="str">
        <f>IF(Q3_2025[[#This Row],[Artikelprijs]]&lt;&gt;"",IF(Q3_2025[[#This Row],[Stuksprijs]]=Q3_2025[[#This Row],[Artikelprijs]],"Prijs gelijk","Prijs wijkt af"),"")</f>
        <v/>
      </c>
      <c r="L1031" t="str">
        <f>IF(Q3_2025[[#This Row],[Relatiekorting percentage]]=0,
    "Nvt",
    IF(Q3_2025[[#This Row],[Brutobedrag 2]] &lt; Q3_2025[[#This Row],[Bruto - Rel.korting]],
        "Nee",
        "Ja"))</f>
        <v>Ja</v>
      </c>
      <c r="M1031" s="10">
        <f>IF(Q3_2025[[#This Row],[Artikelprijs]]&lt;&gt;"",Q3_2025[[#This Row],[Artikelprijs]],Q3_2025[[#This Row],[Stuksprijs]])</f>
        <v>45.7</v>
      </c>
      <c r="N1031" s="10">
        <f>Q3_2025[[#This Row],[Besteld]]*Q3_2025[[#This Row],[Prijs 2]]</f>
        <v>137.10000000000002</v>
      </c>
      <c r="O1031" s="10">
        <f>IF(Q3_2025[[#This Row],[Brutobedrag 2]]&lt;Q3_2025[[#This Row],[Bruto - Rel.korting]],Q3_2025[[#This Row],[Brutobedrag 2]],Q3_2025[[#This Row],[Brutobedrag 2]]*(100-Q3_2025[[#This Row],[Relatiekorting percentage]])/100)</f>
        <v>95.970000000000013</v>
      </c>
      <c r="R1031" s="3"/>
      <c r="W1031"/>
      <c r="AB1031"/>
    </row>
    <row r="1032" spans="1:28" x14ac:dyDescent="0.3">
      <c r="A1032" t="s">
        <v>763</v>
      </c>
      <c r="B1032">
        <v>1009001</v>
      </c>
      <c r="C1032" t="s">
        <v>355</v>
      </c>
      <c r="D1032">
        <v>1</v>
      </c>
      <c r="E1032" s="10">
        <v>24.01</v>
      </c>
      <c r="F1032" s="10">
        <v>24.01</v>
      </c>
      <c r="G1032" s="10">
        <v>16.809999999999999</v>
      </c>
      <c r="H1032">
        <v>30</v>
      </c>
      <c r="I1032" s="51" t="str">
        <f>_xlfn.XLOOKUP(Q3_2025[[#This Row],[Artikelnr]],Artikel_prijzen[Artnr],Artikel_prijzen[Groep],"")</f>
        <v/>
      </c>
      <c r="J1032" s="10" t="str">
        <f>_xlfn.XLOOKUP(Q3_2025[[#This Row],[Artikelnr]],Artikel_prijzen[Artnr],Artikel_prijzen[Prijs 2025],"")</f>
        <v/>
      </c>
      <c r="K1032" t="str">
        <f>IF(Q3_2025[[#This Row],[Artikelprijs]]&lt;&gt;"",IF(Q3_2025[[#This Row],[Stuksprijs]]=Q3_2025[[#This Row],[Artikelprijs]],"Prijs gelijk","Prijs wijkt af"),"")</f>
        <v/>
      </c>
      <c r="L1032" t="str">
        <f>IF(Q3_2025[[#This Row],[Relatiekorting percentage]]=0,
    "Nvt",
    IF(Q3_2025[[#This Row],[Brutobedrag 2]] &lt; Q3_2025[[#This Row],[Bruto - Rel.korting]],
        "Nee",
        "Ja"))</f>
        <v>Ja</v>
      </c>
      <c r="M1032" s="10">
        <f>IF(Q3_2025[[#This Row],[Artikelprijs]]&lt;&gt;"",Q3_2025[[#This Row],[Artikelprijs]],Q3_2025[[#This Row],[Stuksprijs]])</f>
        <v>24.01</v>
      </c>
      <c r="N1032" s="10">
        <f>Q3_2025[[#This Row],[Besteld]]*Q3_2025[[#This Row],[Prijs 2]]</f>
        <v>24.01</v>
      </c>
      <c r="O1032" s="10">
        <f>IF(Q3_2025[[#This Row],[Brutobedrag 2]]&lt;Q3_2025[[#This Row],[Bruto - Rel.korting]],Q3_2025[[#This Row],[Brutobedrag 2]],Q3_2025[[#This Row],[Brutobedrag 2]]*(100-Q3_2025[[#This Row],[Relatiekorting percentage]])/100)</f>
        <v>16.807000000000002</v>
      </c>
      <c r="R1032" s="3"/>
      <c r="W1032"/>
      <c r="AB1032"/>
    </row>
    <row r="1033" spans="1:28" x14ac:dyDescent="0.3">
      <c r="A1033" t="s">
        <v>763</v>
      </c>
      <c r="B1033">
        <v>3002037</v>
      </c>
      <c r="C1033" t="s">
        <v>825</v>
      </c>
      <c r="D1033">
        <v>1</v>
      </c>
      <c r="E1033" s="10">
        <v>71.66</v>
      </c>
      <c r="F1033" s="10">
        <v>71.66</v>
      </c>
      <c r="G1033" s="10">
        <v>50.16</v>
      </c>
      <c r="H1033">
        <v>30</v>
      </c>
      <c r="I1033" s="51" t="str">
        <f>_xlfn.XLOOKUP(Q3_2025[[#This Row],[Artikelnr]],Artikel_prijzen[Artnr],Artikel_prijzen[Groep],"")</f>
        <v/>
      </c>
      <c r="J1033" s="10" t="str">
        <f>_xlfn.XLOOKUP(Q3_2025[[#This Row],[Artikelnr]],Artikel_prijzen[Artnr],Artikel_prijzen[Prijs 2025],"")</f>
        <v/>
      </c>
      <c r="K1033" t="str">
        <f>IF(Q3_2025[[#This Row],[Artikelprijs]]&lt;&gt;"",IF(Q3_2025[[#This Row],[Stuksprijs]]=Q3_2025[[#This Row],[Artikelprijs]],"Prijs gelijk","Prijs wijkt af"),"")</f>
        <v/>
      </c>
      <c r="L1033" t="str">
        <f>IF(Q3_2025[[#This Row],[Relatiekorting percentage]]=0,
    "Nvt",
    IF(Q3_2025[[#This Row],[Brutobedrag 2]] &lt; Q3_2025[[#This Row],[Bruto - Rel.korting]],
        "Nee",
        "Ja"))</f>
        <v>Ja</v>
      </c>
      <c r="M1033" s="10">
        <f>IF(Q3_2025[[#This Row],[Artikelprijs]]&lt;&gt;"",Q3_2025[[#This Row],[Artikelprijs]],Q3_2025[[#This Row],[Stuksprijs]])</f>
        <v>71.66</v>
      </c>
      <c r="N1033" s="10">
        <f>Q3_2025[[#This Row],[Besteld]]*Q3_2025[[#This Row],[Prijs 2]]</f>
        <v>71.66</v>
      </c>
      <c r="O1033" s="10">
        <f>IF(Q3_2025[[#This Row],[Brutobedrag 2]]&lt;Q3_2025[[#This Row],[Bruto - Rel.korting]],Q3_2025[[#This Row],[Brutobedrag 2]],Q3_2025[[#This Row],[Brutobedrag 2]]*(100-Q3_2025[[#This Row],[Relatiekorting percentage]])/100)</f>
        <v>50.161999999999999</v>
      </c>
      <c r="R1033" s="3"/>
      <c r="W1033"/>
      <c r="AB1033"/>
    </row>
    <row r="1034" spans="1:28" x14ac:dyDescent="0.3">
      <c r="A1034" t="s">
        <v>763</v>
      </c>
      <c r="B1034">
        <v>3001044</v>
      </c>
      <c r="C1034" t="s">
        <v>47</v>
      </c>
      <c r="D1034">
        <v>6</v>
      </c>
      <c r="E1034" s="10">
        <v>26.83</v>
      </c>
      <c r="F1034" s="10">
        <v>160.97999999999999</v>
      </c>
      <c r="G1034" s="10">
        <v>112.69</v>
      </c>
      <c r="H1034">
        <v>30</v>
      </c>
      <c r="I1034" s="51" t="str">
        <f>_xlfn.XLOOKUP(Q3_2025[[#This Row],[Artikelnr]],Artikel_prijzen[Artnr],Artikel_prijzen[Groep],"")</f>
        <v/>
      </c>
      <c r="J1034" s="10" t="str">
        <f>_xlfn.XLOOKUP(Q3_2025[[#This Row],[Artikelnr]],Artikel_prijzen[Artnr],Artikel_prijzen[Prijs 2025],"")</f>
        <v/>
      </c>
      <c r="K1034" t="str">
        <f>IF(Q3_2025[[#This Row],[Artikelprijs]]&lt;&gt;"",IF(Q3_2025[[#This Row],[Stuksprijs]]=Q3_2025[[#This Row],[Artikelprijs]],"Prijs gelijk","Prijs wijkt af"),"")</f>
        <v/>
      </c>
      <c r="L1034" t="str">
        <f>IF(Q3_2025[[#This Row],[Relatiekorting percentage]]=0,
    "Nvt",
    IF(Q3_2025[[#This Row],[Brutobedrag 2]] &lt; Q3_2025[[#This Row],[Bruto - Rel.korting]],
        "Nee",
        "Ja"))</f>
        <v>Ja</v>
      </c>
      <c r="M1034" s="10">
        <f>IF(Q3_2025[[#This Row],[Artikelprijs]]&lt;&gt;"",Q3_2025[[#This Row],[Artikelprijs]],Q3_2025[[#This Row],[Stuksprijs]])</f>
        <v>26.83</v>
      </c>
      <c r="N1034" s="10">
        <f>Q3_2025[[#This Row],[Besteld]]*Q3_2025[[#This Row],[Prijs 2]]</f>
        <v>160.97999999999999</v>
      </c>
      <c r="O1034" s="10">
        <f>IF(Q3_2025[[#This Row],[Brutobedrag 2]]&lt;Q3_2025[[#This Row],[Bruto - Rel.korting]],Q3_2025[[#This Row],[Brutobedrag 2]],Q3_2025[[#This Row],[Brutobedrag 2]]*(100-Q3_2025[[#This Row],[Relatiekorting percentage]])/100)</f>
        <v>112.68599999999998</v>
      </c>
      <c r="R1034" s="3"/>
      <c r="W1034"/>
      <c r="AB1034"/>
    </row>
    <row r="1035" spans="1:28" x14ac:dyDescent="0.3">
      <c r="A1035" t="s">
        <v>763</v>
      </c>
      <c r="B1035">
        <v>1003012</v>
      </c>
      <c r="C1035" t="s">
        <v>221</v>
      </c>
      <c r="D1035">
        <v>3</v>
      </c>
      <c r="E1035" s="10">
        <v>30.45</v>
      </c>
      <c r="F1035" s="10">
        <v>91.35</v>
      </c>
      <c r="G1035" s="10">
        <v>63.94</v>
      </c>
      <c r="H1035">
        <v>30</v>
      </c>
      <c r="I1035" s="51" t="str">
        <f>_xlfn.XLOOKUP(Q3_2025[[#This Row],[Artikelnr]],Artikel_prijzen[Artnr],Artikel_prijzen[Groep],"")</f>
        <v/>
      </c>
      <c r="J1035" s="10" t="str">
        <f>_xlfn.XLOOKUP(Q3_2025[[#This Row],[Artikelnr]],Artikel_prijzen[Artnr],Artikel_prijzen[Prijs 2025],"")</f>
        <v/>
      </c>
      <c r="K1035" t="str">
        <f>IF(Q3_2025[[#This Row],[Artikelprijs]]&lt;&gt;"",IF(Q3_2025[[#This Row],[Stuksprijs]]=Q3_2025[[#This Row],[Artikelprijs]],"Prijs gelijk","Prijs wijkt af"),"")</f>
        <v/>
      </c>
      <c r="L1035" t="str">
        <f>IF(Q3_2025[[#This Row],[Relatiekorting percentage]]=0,
    "Nvt",
    IF(Q3_2025[[#This Row],[Brutobedrag 2]] &lt; Q3_2025[[#This Row],[Bruto - Rel.korting]],
        "Nee",
        "Ja"))</f>
        <v>Ja</v>
      </c>
      <c r="M1035" s="10">
        <f>IF(Q3_2025[[#This Row],[Artikelprijs]]&lt;&gt;"",Q3_2025[[#This Row],[Artikelprijs]],Q3_2025[[#This Row],[Stuksprijs]])</f>
        <v>30.45</v>
      </c>
      <c r="N1035" s="10">
        <f>Q3_2025[[#This Row],[Besteld]]*Q3_2025[[#This Row],[Prijs 2]]</f>
        <v>91.35</v>
      </c>
      <c r="O1035" s="10">
        <f>IF(Q3_2025[[#This Row],[Brutobedrag 2]]&lt;Q3_2025[[#This Row],[Bruto - Rel.korting]],Q3_2025[[#This Row],[Brutobedrag 2]],Q3_2025[[#This Row],[Brutobedrag 2]]*(100-Q3_2025[[#This Row],[Relatiekorting percentage]])/100)</f>
        <v>63.945</v>
      </c>
      <c r="R1035" s="3"/>
      <c r="W1035"/>
      <c r="AB1035"/>
    </row>
    <row r="1036" spans="1:28" x14ac:dyDescent="0.3">
      <c r="A1036" t="s">
        <v>763</v>
      </c>
      <c r="B1036">
        <v>1009130</v>
      </c>
      <c r="C1036" t="s">
        <v>250</v>
      </c>
      <c r="D1036">
        <v>1</v>
      </c>
      <c r="E1036" s="10">
        <v>24.73</v>
      </c>
      <c r="F1036" s="10">
        <v>24.73</v>
      </c>
      <c r="G1036" s="10">
        <v>17.309999999999999</v>
      </c>
      <c r="H1036">
        <v>30</v>
      </c>
      <c r="I1036" s="51" t="str">
        <f>_xlfn.XLOOKUP(Q3_2025[[#This Row],[Artikelnr]],Artikel_prijzen[Artnr],Artikel_prijzen[Groep],"")</f>
        <v/>
      </c>
      <c r="J1036" s="10" t="str">
        <f>_xlfn.XLOOKUP(Q3_2025[[#This Row],[Artikelnr]],Artikel_prijzen[Artnr],Artikel_prijzen[Prijs 2025],"")</f>
        <v/>
      </c>
      <c r="K1036" t="str">
        <f>IF(Q3_2025[[#This Row],[Artikelprijs]]&lt;&gt;"",IF(Q3_2025[[#This Row],[Stuksprijs]]=Q3_2025[[#This Row],[Artikelprijs]],"Prijs gelijk","Prijs wijkt af"),"")</f>
        <v/>
      </c>
      <c r="L1036" t="str">
        <f>IF(Q3_2025[[#This Row],[Relatiekorting percentage]]=0,
    "Nvt",
    IF(Q3_2025[[#This Row],[Brutobedrag 2]] &lt; Q3_2025[[#This Row],[Bruto - Rel.korting]],
        "Nee",
        "Ja"))</f>
        <v>Ja</v>
      </c>
      <c r="M1036" s="10">
        <f>IF(Q3_2025[[#This Row],[Artikelprijs]]&lt;&gt;"",Q3_2025[[#This Row],[Artikelprijs]],Q3_2025[[#This Row],[Stuksprijs]])</f>
        <v>24.73</v>
      </c>
      <c r="N1036" s="10">
        <f>Q3_2025[[#This Row],[Besteld]]*Q3_2025[[#This Row],[Prijs 2]]</f>
        <v>24.73</v>
      </c>
      <c r="O1036" s="10">
        <f>IF(Q3_2025[[#This Row],[Brutobedrag 2]]&lt;Q3_2025[[#This Row],[Bruto - Rel.korting]],Q3_2025[[#This Row],[Brutobedrag 2]],Q3_2025[[#This Row],[Brutobedrag 2]]*(100-Q3_2025[[#This Row],[Relatiekorting percentage]])/100)</f>
        <v>17.311</v>
      </c>
      <c r="R1036" s="3"/>
      <c r="W1036"/>
      <c r="AB1036"/>
    </row>
    <row r="1037" spans="1:28" x14ac:dyDescent="0.3">
      <c r="A1037" t="s">
        <v>763</v>
      </c>
      <c r="B1037">
        <v>1002019</v>
      </c>
      <c r="C1037" t="s">
        <v>199</v>
      </c>
      <c r="D1037">
        <v>5</v>
      </c>
      <c r="E1037" s="10">
        <v>38.99</v>
      </c>
      <c r="F1037" s="10">
        <v>194.95</v>
      </c>
      <c r="G1037" s="10">
        <v>136.46</v>
      </c>
      <c r="H1037">
        <v>30</v>
      </c>
      <c r="I1037" s="51" t="str">
        <f>_xlfn.XLOOKUP(Q3_2025[[#This Row],[Artikelnr]],Artikel_prijzen[Artnr],Artikel_prijzen[Groep],"")</f>
        <v/>
      </c>
      <c r="J1037" s="10" t="str">
        <f>_xlfn.XLOOKUP(Q3_2025[[#This Row],[Artikelnr]],Artikel_prijzen[Artnr],Artikel_prijzen[Prijs 2025],"")</f>
        <v/>
      </c>
      <c r="K1037" t="str">
        <f>IF(Q3_2025[[#This Row],[Artikelprijs]]&lt;&gt;"",IF(Q3_2025[[#This Row],[Stuksprijs]]=Q3_2025[[#This Row],[Artikelprijs]],"Prijs gelijk","Prijs wijkt af"),"")</f>
        <v/>
      </c>
      <c r="L1037" t="str">
        <f>IF(Q3_2025[[#This Row],[Relatiekorting percentage]]=0,
    "Nvt",
    IF(Q3_2025[[#This Row],[Brutobedrag 2]] &lt; Q3_2025[[#This Row],[Bruto - Rel.korting]],
        "Nee",
        "Ja"))</f>
        <v>Ja</v>
      </c>
      <c r="M1037" s="10">
        <f>IF(Q3_2025[[#This Row],[Artikelprijs]]&lt;&gt;"",Q3_2025[[#This Row],[Artikelprijs]],Q3_2025[[#This Row],[Stuksprijs]])</f>
        <v>38.99</v>
      </c>
      <c r="N1037" s="10">
        <f>Q3_2025[[#This Row],[Besteld]]*Q3_2025[[#This Row],[Prijs 2]]</f>
        <v>194.95000000000002</v>
      </c>
      <c r="O1037" s="10">
        <f>IF(Q3_2025[[#This Row],[Brutobedrag 2]]&lt;Q3_2025[[#This Row],[Bruto - Rel.korting]],Q3_2025[[#This Row],[Brutobedrag 2]],Q3_2025[[#This Row],[Brutobedrag 2]]*(100-Q3_2025[[#This Row],[Relatiekorting percentage]])/100)</f>
        <v>136.46500000000003</v>
      </c>
      <c r="R1037" s="3"/>
      <c r="W1037"/>
      <c r="AB1037"/>
    </row>
    <row r="1038" spans="1:28" x14ac:dyDescent="0.3">
      <c r="A1038" t="s">
        <v>763</v>
      </c>
      <c r="B1038">
        <v>5031047</v>
      </c>
      <c r="C1038" t="s">
        <v>27</v>
      </c>
      <c r="D1038">
        <v>4</v>
      </c>
      <c r="E1038" s="10">
        <v>35.020000000000003</v>
      </c>
      <c r="F1038" s="10">
        <v>140.08000000000001</v>
      </c>
      <c r="G1038" s="10">
        <v>105.06</v>
      </c>
      <c r="H1038">
        <v>25</v>
      </c>
      <c r="I1038" s="51" t="str">
        <f>_xlfn.XLOOKUP(Q3_2025[[#This Row],[Artikelnr]],Artikel_prijzen[Artnr],Artikel_prijzen[Groep],"")</f>
        <v/>
      </c>
      <c r="J1038" s="10" t="str">
        <f>_xlfn.XLOOKUP(Q3_2025[[#This Row],[Artikelnr]],Artikel_prijzen[Artnr],Artikel_prijzen[Prijs 2025],"")</f>
        <v/>
      </c>
      <c r="K1038" t="str">
        <f>IF(Q3_2025[[#This Row],[Artikelprijs]]&lt;&gt;"",IF(Q3_2025[[#This Row],[Stuksprijs]]=Q3_2025[[#This Row],[Artikelprijs]],"Prijs gelijk","Prijs wijkt af"),"")</f>
        <v/>
      </c>
      <c r="L1038" t="str">
        <f>IF(Q3_2025[[#This Row],[Relatiekorting percentage]]=0,
    "Nvt",
    IF(Q3_2025[[#This Row],[Brutobedrag 2]] &lt; Q3_2025[[#This Row],[Bruto - Rel.korting]],
        "Nee",
        "Ja"))</f>
        <v>Ja</v>
      </c>
      <c r="M1038" s="10">
        <f>IF(Q3_2025[[#This Row],[Artikelprijs]]&lt;&gt;"",Q3_2025[[#This Row],[Artikelprijs]],Q3_2025[[#This Row],[Stuksprijs]])</f>
        <v>35.020000000000003</v>
      </c>
      <c r="N1038" s="10">
        <f>Q3_2025[[#This Row],[Besteld]]*Q3_2025[[#This Row],[Prijs 2]]</f>
        <v>140.08000000000001</v>
      </c>
      <c r="O1038" s="10">
        <f>IF(Q3_2025[[#This Row],[Brutobedrag 2]]&lt;Q3_2025[[#This Row],[Bruto - Rel.korting]],Q3_2025[[#This Row],[Brutobedrag 2]],Q3_2025[[#This Row],[Brutobedrag 2]]*(100-Q3_2025[[#This Row],[Relatiekorting percentage]])/100)</f>
        <v>105.06000000000002</v>
      </c>
      <c r="R1038" s="3"/>
      <c r="W1038"/>
      <c r="AB1038"/>
    </row>
    <row r="1039" spans="1:28" x14ac:dyDescent="0.3">
      <c r="A1039" t="s">
        <v>763</v>
      </c>
      <c r="B1039">
        <v>5031052</v>
      </c>
      <c r="C1039" t="s">
        <v>12</v>
      </c>
      <c r="D1039">
        <v>6</v>
      </c>
      <c r="E1039" s="10">
        <v>88.07</v>
      </c>
      <c r="F1039" s="10">
        <v>528.41999999999996</v>
      </c>
      <c r="G1039" s="10">
        <v>396.31</v>
      </c>
      <c r="H1039">
        <v>25</v>
      </c>
      <c r="I1039" s="51" t="str">
        <f>_xlfn.XLOOKUP(Q3_2025[[#This Row],[Artikelnr]],Artikel_prijzen[Artnr],Artikel_prijzen[Groep],"")</f>
        <v/>
      </c>
      <c r="J1039" s="10" t="str">
        <f>_xlfn.XLOOKUP(Q3_2025[[#This Row],[Artikelnr]],Artikel_prijzen[Artnr],Artikel_prijzen[Prijs 2025],"")</f>
        <v/>
      </c>
      <c r="K1039" t="str">
        <f>IF(Q3_2025[[#This Row],[Artikelprijs]]&lt;&gt;"",IF(Q3_2025[[#This Row],[Stuksprijs]]=Q3_2025[[#This Row],[Artikelprijs]],"Prijs gelijk","Prijs wijkt af"),"")</f>
        <v/>
      </c>
      <c r="L1039" t="str">
        <f>IF(Q3_2025[[#This Row],[Relatiekorting percentage]]=0,
    "Nvt",
    IF(Q3_2025[[#This Row],[Brutobedrag 2]] &lt; Q3_2025[[#This Row],[Bruto - Rel.korting]],
        "Nee",
        "Ja"))</f>
        <v>Ja</v>
      </c>
      <c r="M1039" s="10">
        <f>IF(Q3_2025[[#This Row],[Artikelprijs]]&lt;&gt;"",Q3_2025[[#This Row],[Artikelprijs]],Q3_2025[[#This Row],[Stuksprijs]])</f>
        <v>88.07</v>
      </c>
      <c r="N1039" s="10">
        <f>Q3_2025[[#This Row],[Besteld]]*Q3_2025[[#This Row],[Prijs 2]]</f>
        <v>528.41999999999996</v>
      </c>
      <c r="O1039" s="10">
        <f>IF(Q3_2025[[#This Row],[Brutobedrag 2]]&lt;Q3_2025[[#This Row],[Bruto - Rel.korting]],Q3_2025[[#This Row],[Brutobedrag 2]],Q3_2025[[#This Row],[Brutobedrag 2]]*(100-Q3_2025[[#This Row],[Relatiekorting percentage]])/100)</f>
        <v>396.315</v>
      </c>
      <c r="R1039" s="3"/>
      <c r="W1039"/>
      <c r="AB1039"/>
    </row>
    <row r="1040" spans="1:28" x14ac:dyDescent="0.3">
      <c r="A1040" t="s">
        <v>763</v>
      </c>
      <c r="B1040">
        <v>2002095</v>
      </c>
      <c r="C1040" t="s">
        <v>11</v>
      </c>
      <c r="D1040">
        <v>18</v>
      </c>
      <c r="E1040" s="10">
        <v>89.25</v>
      </c>
      <c r="F1040" s="10">
        <v>1606.5</v>
      </c>
      <c r="G1040" s="10">
        <v>1204.8699999999999</v>
      </c>
      <c r="H1040">
        <v>25</v>
      </c>
      <c r="I1040" s="51" t="str">
        <f>_xlfn.XLOOKUP(Q3_2025[[#This Row],[Artikelnr]],Artikel_prijzen[Artnr],Artikel_prijzen[Groep],"")</f>
        <v/>
      </c>
      <c r="J1040" s="10" t="str">
        <f>_xlfn.XLOOKUP(Q3_2025[[#This Row],[Artikelnr]],Artikel_prijzen[Artnr],Artikel_prijzen[Prijs 2025],"")</f>
        <v/>
      </c>
      <c r="K1040" t="str">
        <f>IF(Q3_2025[[#This Row],[Artikelprijs]]&lt;&gt;"",IF(Q3_2025[[#This Row],[Stuksprijs]]=Q3_2025[[#This Row],[Artikelprijs]],"Prijs gelijk","Prijs wijkt af"),"")</f>
        <v/>
      </c>
      <c r="L1040" t="str">
        <f>IF(Q3_2025[[#This Row],[Relatiekorting percentage]]=0,
    "Nvt",
    IF(Q3_2025[[#This Row],[Brutobedrag 2]] &lt; Q3_2025[[#This Row],[Bruto - Rel.korting]],
        "Nee",
        "Ja"))</f>
        <v>Ja</v>
      </c>
      <c r="M1040" s="10">
        <f>IF(Q3_2025[[#This Row],[Artikelprijs]]&lt;&gt;"",Q3_2025[[#This Row],[Artikelprijs]],Q3_2025[[#This Row],[Stuksprijs]])</f>
        <v>89.25</v>
      </c>
      <c r="N1040" s="10">
        <f>Q3_2025[[#This Row],[Besteld]]*Q3_2025[[#This Row],[Prijs 2]]</f>
        <v>1606.5</v>
      </c>
      <c r="O1040" s="10">
        <f>IF(Q3_2025[[#This Row],[Brutobedrag 2]]&lt;Q3_2025[[#This Row],[Bruto - Rel.korting]],Q3_2025[[#This Row],[Brutobedrag 2]],Q3_2025[[#This Row],[Brutobedrag 2]]*(100-Q3_2025[[#This Row],[Relatiekorting percentage]])/100)</f>
        <v>1204.875</v>
      </c>
      <c r="R1040" s="3"/>
      <c r="W1040"/>
      <c r="AB1040"/>
    </row>
    <row r="1041" spans="1:28" x14ac:dyDescent="0.3">
      <c r="A1041" t="s">
        <v>763</v>
      </c>
      <c r="B1041">
        <v>5031056</v>
      </c>
      <c r="C1041" t="s">
        <v>15</v>
      </c>
      <c r="D1041">
        <v>4</v>
      </c>
      <c r="E1041" s="10">
        <v>69.78</v>
      </c>
      <c r="F1041" s="10">
        <v>279.12</v>
      </c>
      <c r="G1041" s="10">
        <v>209.34</v>
      </c>
      <c r="H1041">
        <v>25</v>
      </c>
      <c r="I1041" s="51" t="str">
        <f>_xlfn.XLOOKUP(Q3_2025[[#This Row],[Artikelnr]],Artikel_prijzen[Artnr],Artikel_prijzen[Groep],"")</f>
        <v/>
      </c>
      <c r="J1041" s="10" t="str">
        <f>_xlfn.XLOOKUP(Q3_2025[[#This Row],[Artikelnr]],Artikel_prijzen[Artnr],Artikel_prijzen[Prijs 2025],"")</f>
        <v/>
      </c>
      <c r="K1041" t="str">
        <f>IF(Q3_2025[[#This Row],[Artikelprijs]]&lt;&gt;"",IF(Q3_2025[[#This Row],[Stuksprijs]]=Q3_2025[[#This Row],[Artikelprijs]],"Prijs gelijk","Prijs wijkt af"),"")</f>
        <v/>
      </c>
      <c r="L1041" t="str">
        <f>IF(Q3_2025[[#This Row],[Relatiekorting percentage]]=0,
    "Nvt",
    IF(Q3_2025[[#This Row],[Brutobedrag 2]] &lt; Q3_2025[[#This Row],[Bruto - Rel.korting]],
        "Nee",
        "Ja"))</f>
        <v>Ja</v>
      </c>
      <c r="M1041" s="10">
        <f>IF(Q3_2025[[#This Row],[Artikelprijs]]&lt;&gt;"",Q3_2025[[#This Row],[Artikelprijs]],Q3_2025[[#This Row],[Stuksprijs]])</f>
        <v>69.78</v>
      </c>
      <c r="N1041" s="10">
        <f>Q3_2025[[#This Row],[Besteld]]*Q3_2025[[#This Row],[Prijs 2]]</f>
        <v>279.12</v>
      </c>
      <c r="O1041" s="10">
        <f>IF(Q3_2025[[#This Row],[Brutobedrag 2]]&lt;Q3_2025[[#This Row],[Bruto - Rel.korting]],Q3_2025[[#This Row],[Brutobedrag 2]],Q3_2025[[#This Row],[Brutobedrag 2]]*(100-Q3_2025[[#This Row],[Relatiekorting percentage]])/100)</f>
        <v>209.34</v>
      </c>
      <c r="R1041" s="3"/>
      <c r="W1041"/>
      <c r="AB1041"/>
    </row>
    <row r="1042" spans="1:28" x14ac:dyDescent="0.3">
      <c r="A1042" t="s">
        <v>763</v>
      </c>
      <c r="B1042">
        <v>5031059</v>
      </c>
      <c r="C1042" t="s">
        <v>17</v>
      </c>
      <c r="D1042">
        <v>4</v>
      </c>
      <c r="E1042" s="10">
        <v>69.78</v>
      </c>
      <c r="F1042" s="10">
        <v>279.12</v>
      </c>
      <c r="G1042" s="10">
        <v>209.34</v>
      </c>
      <c r="H1042">
        <v>25</v>
      </c>
      <c r="I1042" s="51" t="str">
        <f>_xlfn.XLOOKUP(Q3_2025[[#This Row],[Artikelnr]],Artikel_prijzen[Artnr],Artikel_prijzen[Groep],"")</f>
        <v/>
      </c>
      <c r="J1042" s="10" t="str">
        <f>_xlfn.XLOOKUP(Q3_2025[[#This Row],[Artikelnr]],Artikel_prijzen[Artnr],Artikel_prijzen[Prijs 2025],"")</f>
        <v/>
      </c>
      <c r="K1042" t="str">
        <f>IF(Q3_2025[[#This Row],[Artikelprijs]]&lt;&gt;"",IF(Q3_2025[[#This Row],[Stuksprijs]]=Q3_2025[[#This Row],[Artikelprijs]],"Prijs gelijk","Prijs wijkt af"),"")</f>
        <v/>
      </c>
      <c r="L1042" t="str">
        <f>IF(Q3_2025[[#This Row],[Relatiekorting percentage]]=0,
    "Nvt",
    IF(Q3_2025[[#This Row],[Brutobedrag 2]] &lt; Q3_2025[[#This Row],[Bruto - Rel.korting]],
        "Nee",
        "Ja"))</f>
        <v>Ja</v>
      </c>
      <c r="M1042" s="10">
        <f>IF(Q3_2025[[#This Row],[Artikelprijs]]&lt;&gt;"",Q3_2025[[#This Row],[Artikelprijs]],Q3_2025[[#This Row],[Stuksprijs]])</f>
        <v>69.78</v>
      </c>
      <c r="N1042" s="10">
        <f>Q3_2025[[#This Row],[Besteld]]*Q3_2025[[#This Row],[Prijs 2]]</f>
        <v>279.12</v>
      </c>
      <c r="O1042" s="10">
        <f>IF(Q3_2025[[#This Row],[Brutobedrag 2]]&lt;Q3_2025[[#This Row],[Bruto - Rel.korting]],Q3_2025[[#This Row],[Brutobedrag 2]],Q3_2025[[#This Row],[Brutobedrag 2]]*(100-Q3_2025[[#This Row],[Relatiekorting percentage]])/100)</f>
        <v>209.34</v>
      </c>
      <c r="R1042" s="3"/>
      <c r="W1042"/>
      <c r="AB1042"/>
    </row>
    <row r="1043" spans="1:28" x14ac:dyDescent="0.3">
      <c r="A1043" t="s">
        <v>763</v>
      </c>
      <c r="B1043">
        <v>1010023</v>
      </c>
      <c r="C1043" t="s">
        <v>826</v>
      </c>
      <c r="D1043">
        <v>4</v>
      </c>
      <c r="E1043" s="10">
        <v>5</v>
      </c>
      <c r="F1043" s="10">
        <v>20</v>
      </c>
      <c r="G1043" s="10">
        <v>20</v>
      </c>
      <c r="H1043">
        <v>0</v>
      </c>
      <c r="I1043" s="51" t="str">
        <f>_xlfn.XLOOKUP(Q3_2025[[#This Row],[Artikelnr]],Artikel_prijzen[Artnr],Artikel_prijzen[Groep],"")</f>
        <v/>
      </c>
      <c r="J1043" s="10" t="str">
        <f>_xlfn.XLOOKUP(Q3_2025[[#This Row],[Artikelnr]],Artikel_prijzen[Artnr],Artikel_prijzen[Prijs 2025],"")</f>
        <v/>
      </c>
      <c r="K1043" t="str">
        <f>IF(Q3_2025[[#This Row],[Artikelprijs]]&lt;&gt;"",IF(Q3_2025[[#This Row],[Stuksprijs]]=Q3_2025[[#This Row],[Artikelprijs]],"Prijs gelijk","Prijs wijkt af"),"")</f>
        <v/>
      </c>
      <c r="L1043" t="str">
        <f>IF(Q3_2025[[#This Row],[Relatiekorting percentage]]=0,
    "Nvt",
    IF(Q3_2025[[#This Row],[Brutobedrag 2]] &lt; Q3_2025[[#This Row],[Bruto - Rel.korting]],
        "Nee",
        "Ja"))</f>
        <v>Nvt</v>
      </c>
      <c r="M1043" s="10">
        <f>IF(Q3_2025[[#This Row],[Artikelprijs]]&lt;&gt;"",Q3_2025[[#This Row],[Artikelprijs]],Q3_2025[[#This Row],[Stuksprijs]])</f>
        <v>5</v>
      </c>
      <c r="N1043" s="10">
        <f>Q3_2025[[#This Row],[Besteld]]*Q3_2025[[#This Row],[Prijs 2]]</f>
        <v>20</v>
      </c>
      <c r="O1043" s="10">
        <f>IF(Q3_2025[[#This Row],[Brutobedrag 2]]&lt;Q3_2025[[#This Row],[Bruto - Rel.korting]],Q3_2025[[#This Row],[Brutobedrag 2]],Q3_2025[[#This Row],[Brutobedrag 2]]*(100-Q3_2025[[#This Row],[Relatiekorting percentage]])/100)</f>
        <v>20</v>
      </c>
      <c r="R1043" s="3"/>
      <c r="W1043"/>
      <c r="AB1043"/>
    </row>
    <row r="1044" spans="1:28" x14ac:dyDescent="0.3">
      <c r="A1044" t="s">
        <v>763</v>
      </c>
      <c r="B1044">
        <v>5010013</v>
      </c>
      <c r="C1044" t="s">
        <v>174</v>
      </c>
      <c r="D1044">
        <v>4</v>
      </c>
      <c r="E1044" s="10">
        <v>56.65</v>
      </c>
      <c r="F1044" s="10">
        <v>226.6</v>
      </c>
      <c r="G1044" s="10">
        <v>226.6</v>
      </c>
      <c r="H1044">
        <v>0</v>
      </c>
      <c r="I1044" s="51" t="str">
        <f>_xlfn.XLOOKUP(Q3_2025[[#This Row],[Artikelnr]],Artikel_prijzen[Artnr],Artikel_prijzen[Groep],"")</f>
        <v/>
      </c>
      <c r="J1044" s="10" t="str">
        <f>_xlfn.XLOOKUP(Q3_2025[[#This Row],[Artikelnr]],Artikel_prijzen[Artnr],Artikel_prijzen[Prijs 2025],"")</f>
        <v/>
      </c>
      <c r="K1044" t="str">
        <f>IF(Q3_2025[[#This Row],[Artikelprijs]]&lt;&gt;"",IF(Q3_2025[[#This Row],[Stuksprijs]]=Q3_2025[[#This Row],[Artikelprijs]],"Prijs gelijk","Prijs wijkt af"),"")</f>
        <v/>
      </c>
      <c r="L1044" t="str">
        <f>IF(Q3_2025[[#This Row],[Relatiekorting percentage]]=0,
    "Nvt",
    IF(Q3_2025[[#This Row],[Brutobedrag 2]] &lt; Q3_2025[[#This Row],[Bruto - Rel.korting]],
        "Nee",
        "Ja"))</f>
        <v>Nvt</v>
      </c>
      <c r="M1044" s="10">
        <f>IF(Q3_2025[[#This Row],[Artikelprijs]]&lt;&gt;"",Q3_2025[[#This Row],[Artikelprijs]],Q3_2025[[#This Row],[Stuksprijs]])</f>
        <v>56.65</v>
      </c>
      <c r="N1044" s="10">
        <f>Q3_2025[[#This Row],[Besteld]]*Q3_2025[[#This Row],[Prijs 2]]</f>
        <v>226.6</v>
      </c>
      <c r="O1044" s="10">
        <f>IF(Q3_2025[[#This Row],[Brutobedrag 2]]&lt;Q3_2025[[#This Row],[Bruto - Rel.korting]],Q3_2025[[#This Row],[Brutobedrag 2]],Q3_2025[[#This Row],[Brutobedrag 2]]*(100-Q3_2025[[#This Row],[Relatiekorting percentage]])/100)</f>
        <v>226.6</v>
      </c>
      <c r="R1044" s="3"/>
      <c r="W1044"/>
      <c r="AB1044"/>
    </row>
    <row r="1045" spans="1:28" x14ac:dyDescent="0.3">
      <c r="A1045" t="s">
        <v>763</v>
      </c>
      <c r="B1045">
        <v>3001013</v>
      </c>
      <c r="C1045" t="s">
        <v>325</v>
      </c>
      <c r="D1045">
        <v>6</v>
      </c>
      <c r="E1045" s="10">
        <v>17.89</v>
      </c>
      <c r="F1045" s="10">
        <v>107.34</v>
      </c>
      <c r="G1045" s="10">
        <v>107.34</v>
      </c>
      <c r="H1045">
        <v>0</v>
      </c>
      <c r="I1045" s="51" t="str">
        <f>_xlfn.XLOOKUP(Q3_2025[[#This Row],[Artikelnr]],Artikel_prijzen[Artnr],Artikel_prijzen[Groep],"")</f>
        <v/>
      </c>
      <c r="J1045" s="10" t="str">
        <f>_xlfn.XLOOKUP(Q3_2025[[#This Row],[Artikelnr]],Artikel_prijzen[Artnr],Artikel_prijzen[Prijs 2025],"")</f>
        <v/>
      </c>
      <c r="K1045" t="str">
        <f>IF(Q3_2025[[#This Row],[Artikelprijs]]&lt;&gt;"",IF(Q3_2025[[#This Row],[Stuksprijs]]=Q3_2025[[#This Row],[Artikelprijs]],"Prijs gelijk","Prijs wijkt af"),"")</f>
        <v/>
      </c>
      <c r="L1045" t="str">
        <f>IF(Q3_2025[[#This Row],[Relatiekorting percentage]]=0,
    "Nvt",
    IF(Q3_2025[[#This Row],[Brutobedrag 2]] &lt; Q3_2025[[#This Row],[Bruto - Rel.korting]],
        "Nee",
        "Ja"))</f>
        <v>Nvt</v>
      </c>
      <c r="M1045" s="10">
        <f>IF(Q3_2025[[#This Row],[Artikelprijs]]&lt;&gt;"",Q3_2025[[#This Row],[Artikelprijs]],Q3_2025[[#This Row],[Stuksprijs]])</f>
        <v>17.89</v>
      </c>
      <c r="N1045" s="10">
        <f>Q3_2025[[#This Row],[Besteld]]*Q3_2025[[#This Row],[Prijs 2]]</f>
        <v>107.34</v>
      </c>
      <c r="O1045" s="10">
        <f>IF(Q3_2025[[#This Row],[Brutobedrag 2]]&lt;Q3_2025[[#This Row],[Bruto - Rel.korting]],Q3_2025[[#This Row],[Brutobedrag 2]],Q3_2025[[#This Row],[Brutobedrag 2]]*(100-Q3_2025[[#This Row],[Relatiekorting percentage]])/100)</f>
        <v>107.34</v>
      </c>
      <c r="R1045" s="3"/>
      <c r="W1045"/>
      <c r="AB1045"/>
    </row>
    <row r="1046" spans="1:28" x14ac:dyDescent="0.3">
      <c r="A1046" t="s">
        <v>763</v>
      </c>
      <c r="B1046">
        <v>1008039</v>
      </c>
      <c r="C1046" t="s">
        <v>827</v>
      </c>
      <c r="D1046">
        <v>1</v>
      </c>
      <c r="E1046" s="10">
        <v>16</v>
      </c>
      <c r="F1046" s="10">
        <v>16</v>
      </c>
      <c r="G1046" s="10">
        <v>16</v>
      </c>
      <c r="H1046">
        <v>0</v>
      </c>
      <c r="I1046" s="51" t="str">
        <f>_xlfn.XLOOKUP(Q3_2025[[#This Row],[Artikelnr]],Artikel_prijzen[Artnr],Artikel_prijzen[Groep],"")</f>
        <v/>
      </c>
      <c r="J1046" s="10" t="str">
        <f>_xlfn.XLOOKUP(Q3_2025[[#This Row],[Artikelnr]],Artikel_prijzen[Artnr],Artikel_prijzen[Prijs 2025],"")</f>
        <v/>
      </c>
      <c r="K1046" t="str">
        <f>IF(Q3_2025[[#This Row],[Artikelprijs]]&lt;&gt;"",IF(Q3_2025[[#This Row],[Stuksprijs]]=Q3_2025[[#This Row],[Artikelprijs]],"Prijs gelijk","Prijs wijkt af"),"")</f>
        <v/>
      </c>
      <c r="L1046" t="str">
        <f>IF(Q3_2025[[#This Row],[Relatiekorting percentage]]=0,
    "Nvt",
    IF(Q3_2025[[#This Row],[Brutobedrag 2]] &lt; Q3_2025[[#This Row],[Bruto - Rel.korting]],
        "Nee",
        "Ja"))</f>
        <v>Nvt</v>
      </c>
      <c r="M1046" s="10">
        <f>IF(Q3_2025[[#This Row],[Artikelprijs]]&lt;&gt;"",Q3_2025[[#This Row],[Artikelprijs]],Q3_2025[[#This Row],[Stuksprijs]])</f>
        <v>16</v>
      </c>
      <c r="N1046" s="10">
        <f>Q3_2025[[#This Row],[Besteld]]*Q3_2025[[#This Row],[Prijs 2]]</f>
        <v>16</v>
      </c>
      <c r="O1046" s="10">
        <f>IF(Q3_2025[[#This Row],[Brutobedrag 2]]&lt;Q3_2025[[#This Row],[Bruto - Rel.korting]],Q3_2025[[#This Row],[Brutobedrag 2]],Q3_2025[[#This Row],[Brutobedrag 2]]*(100-Q3_2025[[#This Row],[Relatiekorting percentage]])/100)</f>
        <v>16</v>
      </c>
      <c r="R1046" s="3"/>
      <c r="W1046"/>
      <c r="AB1046"/>
    </row>
    <row r="1047" spans="1:28" x14ac:dyDescent="0.3">
      <c r="A1047" t="s">
        <v>763</v>
      </c>
      <c r="B1047">
        <v>3002024</v>
      </c>
      <c r="C1047" t="s">
        <v>700</v>
      </c>
      <c r="D1047">
        <v>1</v>
      </c>
      <c r="E1047" s="10">
        <v>104.09</v>
      </c>
      <c r="F1047" s="10">
        <v>104.09</v>
      </c>
      <c r="G1047" s="10">
        <v>83.27</v>
      </c>
      <c r="H1047">
        <v>20</v>
      </c>
      <c r="I1047" s="51" t="str">
        <f>_xlfn.XLOOKUP(Q3_2025[[#This Row],[Artikelnr]],Artikel_prijzen[Artnr],Artikel_prijzen[Groep],"")</f>
        <v/>
      </c>
      <c r="J1047" s="10" t="str">
        <f>_xlfn.XLOOKUP(Q3_2025[[#This Row],[Artikelnr]],Artikel_prijzen[Artnr],Artikel_prijzen[Prijs 2025],"")</f>
        <v/>
      </c>
      <c r="K1047" t="str">
        <f>IF(Q3_2025[[#This Row],[Artikelprijs]]&lt;&gt;"",IF(Q3_2025[[#This Row],[Stuksprijs]]=Q3_2025[[#This Row],[Artikelprijs]],"Prijs gelijk","Prijs wijkt af"),"")</f>
        <v/>
      </c>
      <c r="L1047" t="str">
        <f>IF(Q3_2025[[#This Row],[Relatiekorting percentage]]=0,
    "Nvt",
    IF(Q3_2025[[#This Row],[Brutobedrag 2]] &lt; Q3_2025[[#This Row],[Bruto - Rel.korting]],
        "Nee",
        "Ja"))</f>
        <v>Ja</v>
      </c>
      <c r="M1047" s="10">
        <f>IF(Q3_2025[[#This Row],[Artikelprijs]]&lt;&gt;"",Q3_2025[[#This Row],[Artikelprijs]],Q3_2025[[#This Row],[Stuksprijs]])</f>
        <v>104.09</v>
      </c>
      <c r="N1047" s="10">
        <f>Q3_2025[[#This Row],[Besteld]]*Q3_2025[[#This Row],[Prijs 2]]</f>
        <v>104.09</v>
      </c>
      <c r="O1047" s="10">
        <f>IF(Q3_2025[[#This Row],[Brutobedrag 2]]&lt;Q3_2025[[#This Row],[Bruto - Rel.korting]],Q3_2025[[#This Row],[Brutobedrag 2]],Q3_2025[[#This Row],[Brutobedrag 2]]*(100-Q3_2025[[#This Row],[Relatiekorting percentage]])/100)</f>
        <v>83.272000000000006</v>
      </c>
      <c r="R1047" s="3"/>
      <c r="W1047"/>
      <c r="AB1047"/>
    </row>
    <row r="1048" spans="1:28" x14ac:dyDescent="0.3">
      <c r="A1048" t="s">
        <v>763</v>
      </c>
      <c r="B1048">
        <v>5020001</v>
      </c>
      <c r="C1048" t="s">
        <v>46</v>
      </c>
      <c r="D1048">
        <v>2</v>
      </c>
      <c r="E1048" s="10">
        <v>29.35</v>
      </c>
      <c r="F1048" s="10">
        <v>58.7</v>
      </c>
      <c r="G1048" s="10">
        <v>46.96</v>
      </c>
      <c r="H1048">
        <v>20</v>
      </c>
      <c r="I1048" s="51" t="str">
        <f>_xlfn.XLOOKUP(Q3_2025[[#This Row],[Artikelnr]],Artikel_prijzen[Artnr],Artikel_prijzen[Groep],"")</f>
        <v/>
      </c>
      <c r="J1048" s="10" t="str">
        <f>_xlfn.XLOOKUP(Q3_2025[[#This Row],[Artikelnr]],Artikel_prijzen[Artnr],Artikel_prijzen[Prijs 2025],"")</f>
        <v/>
      </c>
      <c r="K1048" t="str">
        <f>IF(Q3_2025[[#This Row],[Artikelprijs]]&lt;&gt;"",IF(Q3_2025[[#This Row],[Stuksprijs]]=Q3_2025[[#This Row],[Artikelprijs]],"Prijs gelijk","Prijs wijkt af"),"")</f>
        <v/>
      </c>
      <c r="L1048" t="str">
        <f>IF(Q3_2025[[#This Row],[Relatiekorting percentage]]=0,
    "Nvt",
    IF(Q3_2025[[#This Row],[Brutobedrag 2]] &lt; Q3_2025[[#This Row],[Bruto - Rel.korting]],
        "Nee",
        "Ja"))</f>
        <v>Ja</v>
      </c>
      <c r="M1048" s="10">
        <f>IF(Q3_2025[[#This Row],[Artikelprijs]]&lt;&gt;"",Q3_2025[[#This Row],[Artikelprijs]],Q3_2025[[#This Row],[Stuksprijs]])</f>
        <v>29.35</v>
      </c>
      <c r="N1048" s="10">
        <f>Q3_2025[[#This Row],[Besteld]]*Q3_2025[[#This Row],[Prijs 2]]</f>
        <v>58.7</v>
      </c>
      <c r="O1048" s="10">
        <f>IF(Q3_2025[[#This Row],[Brutobedrag 2]]&lt;Q3_2025[[#This Row],[Bruto - Rel.korting]],Q3_2025[[#This Row],[Brutobedrag 2]],Q3_2025[[#This Row],[Brutobedrag 2]]*(100-Q3_2025[[#This Row],[Relatiekorting percentage]])/100)</f>
        <v>46.96</v>
      </c>
      <c r="R1048" s="3"/>
      <c r="W1048"/>
      <c r="AB1048"/>
    </row>
    <row r="1049" spans="1:28" x14ac:dyDescent="0.3">
      <c r="A1049" t="s">
        <v>763</v>
      </c>
      <c r="B1049">
        <v>5020002</v>
      </c>
      <c r="C1049" t="s">
        <v>56</v>
      </c>
      <c r="D1049">
        <v>6</v>
      </c>
      <c r="E1049" s="10">
        <v>39.65</v>
      </c>
      <c r="F1049" s="10">
        <v>237.9</v>
      </c>
      <c r="G1049" s="10">
        <v>190.32</v>
      </c>
      <c r="H1049">
        <v>20</v>
      </c>
      <c r="I1049" s="51" t="str">
        <f>_xlfn.XLOOKUP(Q3_2025[[#This Row],[Artikelnr]],Artikel_prijzen[Artnr],Artikel_prijzen[Groep],"")</f>
        <v/>
      </c>
      <c r="J1049" s="10" t="str">
        <f>_xlfn.XLOOKUP(Q3_2025[[#This Row],[Artikelnr]],Artikel_prijzen[Artnr],Artikel_prijzen[Prijs 2025],"")</f>
        <v/>
      </c>
      <c r="K1049" t="str">
        <f>IF(Q3_2025[[#This Row],[Artikelprijs]]&lt;&gt;"",IF(Q3_2025[[#This Row],[Stuksprijs]]=Q3_2025[[#This Row],[Artikelprijs]],"Prijs gelijk","Prijs wijkt af"),"")</f>
        <v/>
      </c>
      <c r="L1049" t="str">
        <f>IF(Q3_2025[[#This Row],[Relatiekorting percentage]]=0,
    "Nvt",
    IF(Q3_2025[[#This Row],[Brutobedrag 2]] &lt; Q3_2025[[#This Row],[Bruto - Rel.korting]],
        "Nee",
        "Ja"))</f>
        <v>Ja</v>
      </c>
      <c r="M1049" s="10">
        <f>IF(Q3_2025[[#This Row],[Artikelprijs]]&lt;&gt;"",Q3_2025[[#This Row],[Artikelprijs]],Q3_2025[[#This Row],[Stuksprijs]])</f>
        <v>39.65</v>
      </c>
      <c r="N1049" s="10">
        <f>Q3_2025[[#This Row],[Besteld]]*Q3_2025[[#This Row],[Prijs 2]]</f>
        <v>237.89999999999998</v>
      </c>
      <c r="O1049" s="10">
        <f>IF(Q3_2025[[#This Row],[Brutobedrag 2]]&lt;Q3_2025[[#This Row],[Bruto - Rel.korting]],Q3_2025[[#This Row],[Brutobedrag 2]],Q3_2025[[#This Row],[Brutobedrag 2]]*(100-Q3_2025[[#This Row],[Relatiekorting percentage]])/100)</f>
        <v>190.32</v>
      </c>
      <c r="R1049" s="3"/>
      <c r="W1049"/>
      <c r="AB1049"/>
    </row>
    <row r="1050" spans="1:28" x14ac:dyDescent="0.3">
      <c r="A1050" t="s">
        <v>763</v>
      </c>
      <c r="B1050">
        <v>5020004</v>
      </c>
      <c r="C1050" t="s">
        <v>231</v>
      </c>
      <c r="D1050">
        <v>1</v>
      </c>
      <c r="E1050" s="10">
        <v>77.25</v>
      </c>
      <c r="F1050" s="10">
        <v>77.25</v>
      </c>
      <c r="G1050" s="10">
        <v>61.8</v>
      </c>
      <c r="H1050">
        <v>20</v>
      </c>
      <c r="I1050" s="51" t="str">
        <f>_xlfn.XLOOKUP(Q3_2025[[#This Row],[Artikelnr]],Artikel_prijzen[Artnr],Artikel_prijzen[Groep],"")</f>
        <v/>
      </c>
      <c r="J1050" s="10" t="str">
        <f>_xlfn.XLOOKUP(Q3_2025[[#This Row],[Artikelnr]],Artikel_prijzen[Artnr],Artikel_prijzen[Prijs 2025],"")</f>
        <v/>
      </c>
      <c r="K1050" t="str">
        <f>IF(Q3_2025[[#This Row],[Artikelprijs]]&lt;&gt;"",IF(Q3_2025[[#This Row],[Stuksprijs]]=Q3_2025[[#This Row],[Artikelprijs]],"Prijs gelijk","Prijs wijkt af"),"")</f>
        <v/>
      </c>
      <c r="L1050" t="str">
        <f>IF(Q3_2025[[#This Row],[Relatiekorting percentage]]=0,
    "Nvt",
    IF(Q3_2025[[#This Row],[Brutobedrag 2]] &lt; Q3_2025[[#This Row],[Bruto - Rel.korting]],
        "Nee",
        "Ja"))</f>
        <v>Ja</v>
      </c>
      <c r="M1050" s="10">
        <f>IF(Q3_2025[[#This Row],[Artikelprijs]]&lt;&gt;"",Q3_2025[[#This Row],[Artikelprijs]],Q3_2025[[#This Row],[Stuksprijs]])</f>
        <v>77.25</v>
      </c>
      <c r="N1050" s="10">
        <f>Q3_2025[[#This Row],[Besteld]]*Q3_2025[[#This Row],[Prijs 2]]</f>
        <v>77.25</v>
      </c>
      <c r="O1050" s="10">
        <f>IF(Q3_2025[[#This Row],[Brutobedrag 2]]&lt;Q3_2025[[#This Row],[Bruto - Rel.korting]],Q3_2025[[#This Row],[Brutobedrag 2]],Q3_2025[[#This Row],[Brutobedrag 2]]*(100-Q3_2025[[#This Row],[Relatiekorting percentage]])/100)</f>
        <v>61.8</v>
      </c>
      <c r="R1050" s="3"/>
      <c r="W1050"/>
      <c r="AB1050"/>
    </row>
    <row r="1051" spans="1:28" x14ac:dyDescent="0.3">
      <c r="A1051" t="s">
        <v>763</v>
      </c>
      <c r="B1051">
        <v>5030229</v>
      </c>
      <c r="C1051" t="s">
        <v>18</v>
      </c>
      <c r="D1051">
        <v>4</v>
      </c>
      <c r="E1051" s="10">
        <v>303.85000000000002</v>
      </c>
      <c r="F1051" s="10">
        <v>1215.4000000000001</v>
      </c>
      <c r="G1051" s="10">
        <v>1215.4000000000001</v>
      </c>
      <c r="H1051">
        <v>0</v>
      </c>
      <c r="I1051" s="51" t="str">
        <f>_xlfn.XLOOKUP(Q3_2025[[#This Row],[Artikelnr]],Artikel_prijzen[Artnr],Artikel_prijzen[Groep],"")</f>
        <v>Rigging</v>
      </c>
      <c r="J1051" s="10">
        <f>_xlfn.XLOOKUP(Q3_2025[[#This Row],[Artikelnr]],Artikel_prijzen[Artnr],Artikel_prijzen[Prijs 2025],"")</f>
        <v>295</v>
      </c>
      <c r="K1051" t="str">
        <f>IF(Q3_2025[[#This Row],[Artikelprijs]]&lt;&gt;"",IF(Q3_2025[[#This Row],[Stuksprijs]]=Q3_2025[[#This Row],[Artikelprijs]],"Prijs gelijk","Prijs wijkt af"),"")</f>
        <v>Prijs wijkt af</v>
      </c>
      <c r="L1051" t="str">
        <f>IF(Q3_2025[[#This Row],[Relatiekorting percentage]]=0,
    "Nvt",
    IF(Q3_2025[[#This Row],[Brutobedrag 2]] &lt; Q3_2025[[#This Row],[Bruto - Rel.korting]],
        "Nee",
        "Ja"))</f>
        <v>Nvt</v>
      </c>
      <c r="M1051" s="10">
        <f>IF(Q3_2025[[#This Row],[Artikelprijs]]&lt;&gt;"",Q3_2025[[#This Row],[Artikelprijs]],Q3_2025[[#This Row],[Stuksprijs]])</f>
        <v>295</v>
      </c>
      <c r="N1051" s="10">
        <f>Q3_2025[[#This Row],[Besteld]]*Q3_2025[[#This Row],[Prijs 2]]</f>
        <v>1180</v>
      </c>
      <c r="O1051" s="10">
        <f>IF(Q3_2025[[#This Row],[Brutobedrag 2]]&lt;Q3_2025[[#This Row],[Bruto - Rel.korting]],Q3_2025[[#This Row],[Brutobedrag 2]],Q3_2025[[#This Row],[Brutobedrag 2]]*(100-Q3_2025[[#This Row],[Relatiekorting percentage]])/100)</f>
        <v>1180</v>
      </c>
      <c r="R1051" s="3"/>
      <c r="W1051"/>
      <c r="AB1051"/>
    </row>
    <row r="1052" spans="1:28" x14ac:dyDescent="0.3">
      <c r="A1052" t="s">
        <v>763</v>
      </c>
      <c r="B1052">
        <v>5031009</v>
      </c>
      <c r="C1052" t="s">
        <v>141</v>
      </c>
      <c r="D1052">
        <v>4</v>
      </c>
      <c r="E1052" s="10">
        <v>89.61</v>
      </c>
      <c r="F1052" s="10">
        <v>358.44</v>
      </c>
      <c r="G1052" s="10">
        <v>286.75</v>
      </c>
      <c r="H1052">
        <v>20</v>
      </c>
      <c r="I1052" s="51" t="str">
        <f>_xlfn.XLOOKUP(Q3_2025[[#This Row],[Artikelnr]],Artikel_prijzen[Artnr],Artikel_prijzen[Groep],"")</f>
        <v/>
      </c>
      <c r="J1052" s="10" t="str">
        <f>_xlfn.XLOOKUP(Q3_2025[[#This Row],[Artikelnr]],Artikel_prijzen[Artnr],Artikel_prijzen[Prijs 2025],"")</f>
        <v/>
      </c>
      <c r="K1052" t="str">
        <f>IF(Q3_2025[[#This Row],[Artikelprijs]]&lt;&gt;"",IF(Q3_2025[[#This Row],[Stuksprijs]]=Q3_2025[[#This Row],[Artikelprijs]],"Prijs gelijk","Prijs wijkt af"),"")</f>
        <v/>
      </c>
      <c r="L1052" t="str">
        <f>IF(Q3_2025[[#This Row],[Relatiekorting percentage]]=0,
    "Nvt",
    IF(Q3_2025[[#This Row],[Brutobedrag 2]] &lt; Q3_2025[[#This Row],[Bruto - Rel.korting]],
        "Nee",
        "Ja"))</f>
        <v>Ja</v>
      </c>
      <c r="M1052" s="10">
        <f>IF(Q3_2025[[#This Row],[Artikelprijs]]&lt;&gt;"",Q3_2025[[#This Row],[Artikelprijs]],Q3_2025[[#This Row],[Stuksprijs]])</f>
        <v>89.61</v>
      </c>
      <c r="N1052" s="10">
        <f>Q3_2025[[#This Row],[Besteld]]*Q3_2025[[#This Row],[Prijs 2]]</f>
        <v>358.44</v>
      </c>
      <c r="O1052" s="10">
        <f>IF(Q3_2025[[#This Row],[Brutobedrag 2]]&lt;Q3_2025[[#This Row],[Bruto - Rel.korting]],Q3_2025[[#This Row],[Brutobedrag 2]],Q3_2025[[#This Row],[Brutobedrag 2]]*(100-Q3_2025[[#This Row],[Relatiekorting percentage]])/100)</f>
        <v>286.75200000000001</v>
      </c>
      <c r="R1052" s="3"/>
      <c r="W1052"/>
      <c r="AB1052"/>
    </row>
    <row r="1053" spans="1:28" x14ac:dyDescent="0.3">
      <c r="A1053" t="s">
        <v>763</v>
      </c>
      <c r="B1053">
        <v>5031013</v>
      </c>
      <c r="C1053" t="s">
        <v>146</v>
      </c>
      <c r="D1053">
        <v>4</v>
      </c>
      <c r="E1053" s="10">
        <v>44.29</v>
      </c>
      <c r="F1053" s="10">
        <v>177.16</v>
      </c>
      <c r="G1053" s="10">
        <v>141.72999999999999</v>
      </c>
      <c r="H1053">
        <v>20</v>
      </c>
      <c r="I1053" s="51" t="str">
        <f>_xlfn.XLOOKUP(Q3_2025[[#This Row],[Artikelnr]],Artikel_prijzen[Artnr],Artikel_prijzen[Groep],"")</f>
        <v/>
      </c>
      <c r="J1053" s="10" t="str">
        <f>_xlfn.XLOOKUP(Q3_2025[[#This Row],[Artikelnr]],Artikel_prijzen[Artnr],Artikel_prijzen[Prijs 2025],"")</f>
        <v/>
      </c>
      <c r="K1053" t="str">
        <f>IF(Q3_2025[[#This Row],[Artikelprijs]]&lt;&gt;"",IF(Q3_2025[[#This Row],[Stuksprijs]]=Q3_2025[[#This Row],[Artikelprijs]],"Prijs gelijk","Prijs wijkt af"),"")</f>
        <v/>
      </c>
      <c r="L1053" t="str">
        <f>IF(Q3_2025[[#This Row],[Relatiekorting percentage]]=0,
    "Nvt",
    IF(Q3_2025[[#This Row],[Brutobedrag 2]] &lt; Q3_2025[[#This Row],[Bruto - Rel.korting]],
        "Nee",
        "Ja"))</f>
        <v>Ja</v>
      </c>
      <c r="M1053" s="10">
        <f>IF(Q3_2025[[#This Row],[Artikelprijs]]&lt;&gt;"",Q3_2025[[#This Row],[Artikelprijs]],Q3_2025[[#This Row],[Stuksprijs]])</f>
        <v>44.29</v>
      </c>
      <c r="N1053" s="10">
        <f>Q3_2025[[#This Row],[Besteld]]*Q3_2025[[#This Row],[Prijs 2]]</f>
        <v>177.16</v>
      </c>
      <c r="O1053" s="10">
        <f>IF(Q3_2025[[#This Row],[Brutobedrag 2]]&lt;Q3_2025[[#This Row],[Bruto - Rel.korting]],Q3_2025[[#This Row],[Brutobedrag 2]],Q3_2025[[#This Row],[Brutobedrag 2]]*(100-Q3_2025[[#This Row],[Relatiekorting percentage]])/100)</f>
        <v>141.72799999999998</v>
      </c>
      <c r="R1053" s="3"/>
      <c r="W1053"/>
      <c r="AB1053"/>
    </row>
    <row r="1054" spans="1:28" x14ac:dyDescent="0.3">
      <c r="A1054" t="s">
        <v>763</v>
      </c>
      <c r="B1054">
        <v>1007051</v>
      </c>
      <c r="C1054" t="s">
        <v>54</v>
      </c>
      <c r="D1054">
        <v>7</v>
      </c>
      <c r="E1054" s="10">
        <v>88.57</v>
      </c>
      <c r="F1054" s="10">
        <v>619.99</v>
      </c>
      <c r="G1054" s="10">
        <v>495.99</v>
      </c>
      <c r="H1054">
        <v>20</v>
      </c>
      <c r="I1054" s="51" t="str">
        <f>_xlfn.XLOOKUP(Q3_2025[[#This Row],[Artikelnr]],Artikel_prijzen[Artnr],Artikel_prijzen[Groep],"")</f>
        <v/>
      </c>
      <c r="J1054" s="10" t="str">
        <f>_xlfn.XLOOKUP(Q3_2025[[#This Row],[Artikelnr]],Artikel_prijzen[Artnr],Artikel_prijzen[Prijs 2025],"")</f>
        <v/>
      </c>
      <c r="K1054" t="str">
        <f>IF(Q3_2025[[#This Row],[Artikelprijs]]&lt;&gt;"",IF(Q3_2025[[#This Row],[Stuksprijs]]=Q3_2025[[#This Row],[Artikelprijs]],"Prijs gelijk","Prijs wijkt af"),"")</f>
        <v/>
      </c>
      <c r="L1054" t="str">
        <f>IF(Q3_2025[[#This Row],[Relatiekorting percentage]]=0,
    "Nvt",
    IF(Q3_2025[[#This Row],[Brutobedrag 2]] &lt; Q3_2025[[#This Row],[Bruto - Rel.korting]],
        "Nee",
        "Ja"))</f>
        <v>Ja</v>
      </c>
      <c r="M1054" s="10">
        <f>IF(Q3_2025[[#This Row],[Artikelprijs]]&lt;&gt;"",Q3_2025[[#This Row],[Artikelprijs]],Q3_2025[[#This Row],[Stuksprijs]])</f>
        <v>88.57</v>
      </c>
      <c r="N1054" s="10">
        <f>Q3_2025[[#This Row],[Besteld]]*Q3_2025[[#This Row],[Prijs 2]]</f>
        <v>619.99</v>
      </c>
      <c r="O1054" s="10">
        <f>IF(Q3_2025[[#This Row],[Brutobedrag 2]]&lt;Q3_2025[[#This Row],[Bruto - Rel.korting]],Q3_2025[[#This Row],[Brutobedrag 2]],Q3_2025[[#This Row],[Brutobedrag 2]]*(100-Q3_2025[[#This Row],[Relatiekorting percentage]])/100)</f>
        <v>495.99199999999996</v>
      </c>
      <c r="R1054" s="3"/>
      <c r="W1054"/>
      <c r="AB1054"/>
    </row>
    <row r="1055" spans="1:28" x14ac:dyDescent="0.3">
      <c r="A1055" t="s">
        <v>763</v>
      </c>
      <c r="B1055">
        <v>5010016</v>
      </c>
      <c r="C1055" t="s">
        <v>200</v>
      </c>
      <c r="D1055">
        <v>5</v>
      </c>
      <c r="E1055" s="10">
        <v>48.93</v>
      </c>
      <c r="F1055" s="10">
        <v>244.65</v>
      </c>
      <c r="G1055" s="10">
        <v>195.72</v>
      </c>
      <c r="H1055">
        <v>20</v>
      </c>
      <c r="I1055" s="51" t="str">
        <f>_xlfn.XLOOKUP(Q3_2025[[#This Row],[Artikelnr]],Artikel_prijzen[Artnr],Artikel_prijzen[Groep],"")</f>
        <v/>
      </c>
      <c r="J1055" s="10" t="str">
        <f>_xlfn.XLOOKUP(Q3_2025[[#This Row],[Artikelnr]],Artikel_prijzen[Artnr],Artikel_prijzen[Prijs 2025],"")</f>
        <v/>
      </c>
      <c r="K1055" t="str">
        <f>IF(Q3_2025[[#This Row],[Artikelprijs]]&lt;&gt;"",IF(Q3_2025[[#This Row],[Stuksprijs]]=Q3_2025[[#This Row],[Artikelprijs]],"Prijs gelijk","Prijs wijkt af"),"")</f>
        <v/>
      </c>
      <c r="L1055" t="str">
        <f>IF(Q3_2025[[#This Row],[Relatiekorting percentage]]=0,
    "Nvt",
    IF(Q3_2025[[#This Row],[Brutobedrag 2]] &lt; Q3_2025[[#This Row],[Bruto - Rel.korting]],
        "Nee",
        "Ja"))</f>
        <v>Ja</v>
      </c>
      <c r="M1055" s="10">
        <f>IF(Q3_2025[[#This Row],[Artikelprijs]]&lt;&gt;"",Q3_2025[[#This Row],[Artikelprijs]],Q3_2025[[#This Row],[Stuksprijs]])</f>
        <v>48.93</v>
      </c>
      <c r="N1055" s="10">
        <f>Q3_2025[[#This Row],[Besteld]]*Q3_2025[[#This Row],[Prijs 2]]</f>
        <v>244.65</v>
      </c>
      <c r="O1055" s="10">
        <f>IF(Q3_2025[[#This Row],[Brutobedrag 2]]&lt;Q3_2025[[#This Row],[Bruto - Rel.korting]],Q3_2025[[#This Row],[Brutobedrag 2]],Q3_2025[[#This Row],[Brutobedrag 2]]*(100-Q3_2025[[#This Row],[Relatiekorting percentage]])/100)</f>
        <v>195.72</v>
      </c>
      <c r="R1055" s="3"/>
      <c r="W1055"/>
      <c r="AB1055"/>
    </row>
    <row r="1056" spans="1:28" x14ac:dyDescent="0.3">
      <c r="A1056" t="s">
        <v>763</v>
      </c>
      <c r="B1056">
        <v>5040010</v>
      </c>
      <c r="C1056" t="s">
        <v>318</v>
      </c>
      <c r="D1056">
        <v>1</v>
      </c>
      <c r="E1056" s="10">
        <v>448.05</v>
      </c>
      <c r="F1056" s="10">
        <v>448.05</v>
      </c>
      <c r="G1056" s="10">
        <v>403.24</v>
      </c>
      <c r="H1056">
        <v>10</v>
      </c>
      <c r="I1056" s="51" t="str">
        <f>_xlfn.XLOOKUP(Q3_2025[[#This Row],[Artikelnr]],Artikel_prijzen[Artnr],Artikel_prijzen[Groep],"")</f>
        <v>AV</v>
      </c>
      <c r="J1056" s="10">
        <f>_xlfn.XLOOKUP(Q3_2025[[#This Row],[Artikelnr]],Artikel_prijzen[Artnr],Artikel_prijzen[Prijs 2025],"")</f>
        <v>435</v>
      </c>
      <c r="K1056" t="str">
        <f>IF(Q3_2025[[#This Row],[Artikelprijs]]&lt;&gt;"",IF(Q3_2025[[#This Row],[Stuksprijs]]=Q3_2025[[#This Row],[Artikelprijs]],"Prijs gelijk","Prijs wijkt af"),"")</f>
        <v>Prijs wijkt af</v>
      </c>
      <c r="L1056" t="str">
        <f>IF(Q3_2025[[#This Row],[Relatiekorting percentage]]=0,
    "Nvt",
    IF(Q3_2025[[#This Row],[Brutobedrag 2]] &lt; Q3_2025[[#This Row],[Bruto - Rel.korting]],
        "Nee",
        "Ja"))</f>
        <v>Ja</v>
      </c>
      <c r="M1056" s="10">
        <f>IF(Q3_2025[[#This Row],[Artikelprijs]]&lt;&gt;"",Q3_2025[[#This Row],[Artikelprijs]],Q3_2025[[#This Row],[Stuksprijs]])</f>
        <v>435</v>
      </c>
      <c r="N1056" s="10">
        <f>Q3_2025[[#This Row],[Besteld]]*Q3_2025[[#This Row],[Prijs 2]]</f>
        <v>435</v>
      </c>
      <c r="O1056" s="10">
        <f>IF(Q3_2025[[#This Row],[Brutobedrag 2]]&lt;Q3_2025[[#This Row],[Bruto - Rel.korting]],Q3_2025[[#This Row],[Brutobedrag 2]],Q3_2025[[#This Row],[Brutobedrag 2]]*(100-Q3_2025[[#This Row],[Relatiekorting percentage]])/100)</f>
        <v>391.5</v>
      </c>
      <c r="R1056" s="3"/>
      <c r="W1056"/>
      <c r="AB1056"/>
    </row>
    <row r="1057" spans="1:28" x14ac:dyDescent="0.3">
      <c r="A1057" t="s">
        <v>763</v>
      </c>
      <c r="B1057">
        <v>5021030</v>
      </c>
      <c r="C1057" t="s">
        <v>276</v>
      </c>
      <c r="D1057">
        <v>1</v>
      </c>
      <c r="E1057" s="10">
        <v>175</v>
      </c>
      <c r="F1057" s="10">
        <v>175</v>
      </c>
      <c r="G1057" s="10">
        <v>175</v>
      </c>
      <c r="H1057">
        <v>0</v>
      </c>
      <c r="I1057" s="51" t="str">
        <f>_xlfn.XLOOKUP(Q3_2025[[#This Row],[Artikelnr]],Artikel_prijzen[Artnr],Artikel_prijzen[Groep],"")</f>
        <v>Elektra</v>
      </c>
      <c r="J1057" s="10">
        <f>_xlfn.XLOOKUP(Q3_2025[[#This Row],[Artikelnr]],Artikel_prijzen[Artnr],Artikel_prijzen[Prijs 2025],"")</f>
        <v>106.8625</v>
      </c>
      <c r="K1057" t="str">
        <f>IF(Q3_2025[[#This Row],[Artikelprijs]]&lt;&gt;"",IF(Q3_2025[[#This Row],[Stuksprijs]]=Q3_2025[[#This Row],[Artikelprijs]],"Prijs gelijk","Prijs wijkt af"),"")</f>
        <v>Prijs wijkt af</v>
      </c>
      <c r="L1057" t="str">
        <f>IF(Q3_2025[[#This Row],[Relatiekorting percentage]]=0,
    "Nvt",
    IF(Q3_2025[[#This Row],[Brutobedrag 2]] &lt; Q3_2025[[#This Row],[Bruto - Rel.korting]],
        "Nee",
        "Ja"))</f>
        <v>Nvt</v>
      </c>
      <c r="M1057" s="10">
        <f>IF(Q3_2025[[#This Row],[Artikelprijs]]&lt;&gt;"",Q3_2025[[#This Row],[Artikelprijs]],Q3_2025[[#This Row],[Stuksprijs]])</f>
        <v>106.8625</v>
      </c>
      <c r="N1057" s="10">
        <f>Q3_2025[[#This Row],[Besteld]]*Q3_2025[[#This Row],[Prijs 2]]</f>
        <v>106.8625</v>
      </c>
      <c r="O1057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1057" s="3"/>
      <c r="W1057"/>
      <c r="AB1057"/>
    </row>
    <row r="1058" spans="1:28" x14ac:dyDescent="0.3">
      <c r="A1058" t="s">
        <v>763</v>
      </c>
      <c r="B1058">
        <v>5020008</v>
      </c>
      <c r="C1058" t="s">
        <v>52</v>
      </c>
      <c r="D1058">
        <v>5</v>
      </c>
      <c r="E1058" s="10">
        <v>32.96</v>
      </c>
      <c r="F1058" s="10">
        <v>164.8</v>
      </c>
      <c r="G1058" s="10">
        <v>164.8</v>
      </c>
      <c r="H1058">
        <v>0</v>
      </c>
      <c r="I1058" s="51" t="str">
        <f>_xlfn.XLOOKUP(Q3_2025[[#This Row],[Artikelnr]],Artikel_prijzen[Artnr],Artikel_prijzen[Groep],"")</f>
        <v/>
      </c>
      <c r="J1058" s="10" t="str">
        <f>_xlfn.XLOOKUP(Q3_2025[[#This Row],[Artikelnr]],Artikel_prijzen[Artnr],Artikel_prijzen[Prijs 2025],"")</f>
        <v/>
      </c>
      <c r="K1058" t="str">
        <f>IF(Q3_2025[[#This Row],[Artikelprijs]]&lt;&gt;"",IF(Q3_2025[[#This Row],[Stuksprijs]]=Q3_2025[[#This Row],[Artikelprijs]],"Prijs gelijk","Prijs wijkt af"),"")</f>
        <v/>
      </c>
      <c r="L1058" t="str">
        <f>IF(Q3_2025[[#This Row],[Relatiekorting percentage]]=0,
    "Nvt",
    IF(Q3_2025[[#This Row],[Brutobedrag 2]] &lt; Q3_2025[[#This Row],[Bruto - Rel.korting]],
        "Nee",
        "Ja"))</f>
        <v>Nvt</v>
      </c>
      <c r="M1058" s="10">
        <f>IF(Q3_2025[[#This Row],[Artikelprijs]]&lt;&gt;"",Q3_2025[[#This Row],[Artikelprijs]],Q3_2025[[#This Row],[Stuksprijs]])</f>
        <v>32.96</v>
      </c>
      <c r="N1058" s="10">
        <f>Q3_2025[[#This Row],[Besteld]]*Q3_2025[[#This Row],[Prijs 2]]</f>
        <v>164.8</v>
      </c>
      <c r="O1058" s="10">
        <f>IF(Q3_2025[[#This Row],[Brutobedrag 2]]&lt;Q3_2025[[#This Row],[Bruto - Rel.korting]],Q3_2025[[#This Row],[Brutobedrag 2]],Q3_2025[[#This Row],[Brutobedrag 2]]*(100-Q3_2025[[#This Row],[Relatiekorting percentage]])/100)</f>
        <v>164.8</v>
      </c>
      <c r="R1058" s="3"/>
      <c r="W1058"/>
      <c r="AB1058"/>
    </row>
    <row r="1059" spans="1:28" x14ac:dyDescent="0.3">
      <c r="A1059" t="s">
        <v>763</v>
      </c>
      <c r="B1059">
        <v>5020005</v>
      </c>
      <c r="C1059" t="s">
        <v>124</v>
      </c>
      <c r="D1059">
        <v>10</v>
      </c>
      <c r="E1059" s="10">
        <v>18.03</v>
      </c>
      <c r="F1059" s="10">
        <v>180.3</v>
      </c>
      <c r="G1059" s="10">
        <v>180.3</v>
      </c>
      <c r="H1059">
        <v>0</v>
      </c>
      <c r="I1059" s="51" t="str">
        <f>_xlfn.XLOOKUP(Q3_2025[[#This Row],[Artikelnr]],Artikel_prijzen[Artnr],Artikel_prijzen[Groep],"")</f>
        <v/>
      </c>
      <c r="J1059" s="10" t="str">
        <f>_xlfn.XLOOKUP(Q3_2025[[#This Row],[Artikelnr]],Artikel_prijzen[Artnr],Artikel_prijzen[Prijs 2025],"")</f>
        <v/>
      </c>
      <c r="K1059" t="str">
        <f>IF(Q3_2025[[#This Row],[Artikelprijs]]&lt;&gt;"",IF(Q3_2025[[#This Row],[Stuksprijs]]=Q3_2025[[#This Row],[Artikelprijs]],"Prijs gelijk","Prijs wijkt af"),"")</f>
        <v/>
      </c>
      <c r="L1059" t="str">
        <f>IF(Q3_2025[[#This Row],[Relatiekorting percentage]]=0,
    "Nvt",
    IF(Q3_2025[[#This Row],[Brutobedrag 2]] &lt; Q3_2025[[#This Row],[Bruto - Rel.korting]],
        "Nee",
        "Ja"))</f>
        <v>Nvt</v>
      </c>
      <c r="M1059" s="10">
        <f>IF(Q3_2025[[#This Row],[Artikelprijs]]&lt;&gt;"",Q3_2025[[#This Row],[Artikelprijs]],Q3_2025[[#This Row],[Stuksprijs]])</f>
        <v>18.03</v>
      </c>
      <c r="N1059" s="10">
        <f>Q3_2025[[#This Row],[Besteld]]*Q3_2025[[#This Row],[Prijs 2]]</f>
        <v>180.3</v>
      </c>
      <c r="O1059" s="10">
        <f>IF(Q3_2025[[#This Row],[Brutobedrag 2]]&lt;Q3_2025[[#This Row],[Bruto - Rel.korting]],Q3_2025[[#This Row],[Brutobedrag 2]],Q3_2025[[#This Row],[Brutobedrag 2]]*(100-Q3_2025[[#This Row],[Relatiekorting percentage]])/100)</f>
        <v>180.3</v>
      </c>
      <c r="R1059" s="3"/>
      <c r="W1059"/>
      <c r="AB1059"/>
    </row>
    <row r="1060" spans="1:28" x14ac:dyDescent="0.3">
      <c r="A1060" t="s">
        <v>763</v>
      </c>
      <c r="B1060">
        <v>2002070</v>
      </c>
      <c r="C1060" t="s">
        <v>104</v>
      </c>
      <c r="D1060">
        <v>6</v>
      </c>
      <c r="E1060" s="10">
        <v>69.3</v>
      </c>
      <c r="F1060" s="10">
        <v>415.8</v>
      </c>
      <c r="G1060" s="10">
        <v>415.8</v>
      </c>
      <c r="H1060">
        <v>0</v>
      </c>
      <c r="I1060" s="51" t="str">
        <f>_xlfn.XLOOKUP(Q3_2025[[#This Row],[Artikelnr]],Artikel_prijzen[Artnr],Artikel_prijzen[Groep],"")</f>
        <v/>
      </c>
      <c r="J1060" s="10" t="str">
        <f>_xlfn.XLOOKUP(Q3_2025[[#This Row],[Artikelnr]],Artikel_prijzen[Artnr],Artikel_prijzen[Prijs 2025],"")</f>
        <v/>
      </c>
      <c r="K1060" t="str">
        <f>IF(Q3_2025[[#This Row],[Artikelprijs]]&lt;&gt;"",IF(Q3_2025[[#This Row],[Stuksprijs]]=Q3_2025[[#This Row],[Artikelprijs]],"Prijs gelijk","Prijs wijkt af"),"")</f>
        <v/>
      </c>
      <c r="L1060" t="str">
        <f>IF(Q3_2025[[#This Row],[Relatiekorting percentage]]=0,
    "Nvt",
    IF(Q3_2025[[#This Row],[Brutobedrag 2]] &lt; Q3_2025[[#This Row],[Bruto - Rel.korting]],
        "Nee",
        "Ja"))</f>
        <v>Nvt</v>
      </c>
      <c r="M1060" s="10">
        <f>IF(Q3_2025[[#This Row],[Artikelprijs]]&lt;&gt;"",Q3_2025[[#This Row],[Artikelprijs]],Q3_2025[[#This Row],[Stuksprijs]])</f>
        <v>69.3</v>
      </c>
      <c r="N1060" s="10">
        <f>Q3_2025[[#This Row],[Besteld]]*Q3_2025[[#This Row],[Prijs 2]]</f>
        <v>415.79999999999995</v>
      </c>
      <c r="O1060" s="10">
        <f>IF(Q3_2025[[#This Row],[Brutobedrag 2]]&lt;Q3_2025[[#This Row],[Bruto - Rel.korting]],Q3_2025[[#This Row],[Brutobedrag 2]],Q3_2025[[#This Row],[Brutobedrag 2]]*(100-Q3_2025[[#This Row],[Relatiekorting percentage]])/100)</f>
        <v>415.79999999999995</v>
      </c>
      <c r="R1060" s="3"/>
      <c r="W1060"/>
      <c r="AB1060"/>
    </row>
    <row r="1061" spans="1:28" x14ac:dyDescent="0.3">
      <c r="A1061" t="s">
        <v>763</v>
      </c>
      <c r="B1061">
        <v>2002029</v>
      </c>
      <c r="C1061" t="s">
        <v>828</v>
      </c>
      <c r="D1061">
        <v>4</v>
      </c>
      <c r="E1061" s="10">
        <v>31.5</v>
      </c>
      <c r="F1061" s="10">
        <v>126</v>
      </c>
      <c r="G1061" s="10">
        <v>126</v>
      </c>
      <c r="H1061">
        <v>0</v>
      </c>
      <c r="I1061" s="51" t="str">
        <f>_xlfn.XLOOKUP(Q3_2025[[#This Row],[Artikelnr]],Artikel_prijzen[Artnr],Artikel_prijzen[Groep],"")</f>
        <v/>
      </c>
      <c r="J1061" s="10" t="str">
        <f>_xlfn.XLOOKUP(Q3_2025[[#This Row],[Artikelnr]],Artikel_prijzen[Artnr],Artikel_prijzen[Prijs 2025],"")</f>
        <v/>
      </c>
      <c r="K1061" t="str">
        <f>IF(Q3_2025[[#This Row],[Artikelprijs]]&lt;&gt;"",IF(Q3_2025[[#This Row],[Stuksprijs]]=Q3_2025[[#This Row],[Artikelprijs]],"Prijs gelijk","Prijs wijkt af"),"")</f>
        <v/>
      </c>
      <c r="L1061" t="str">
        <f>IF(Q3_2025[[#This Row],[Relatiekorting percentage]]=0,
    "Nvt",
    IF(Q3_2025[[#This Row],[Brutobedrag 2]] &lt; Q3_2025[[#This Row],[Bruto - Rel.korting]],
        "Nee",
        "Ja"))</f>
        <v>Nvt</v>
      </c>
      <c r="M1061" s="10">
        <f>IF(Q3_2025[[#This Row],[Artikelprijs]]&lt;&gt;"",Q3_2025[[#This Row],[Artikelprijs]],Q3_2025[[#This Row],[Stuksprijs]])</f>
        <v>31.5</v>
      </c>
      <c r="N1061" s="10">
        <f>Q3_2025[[#This Row],[Besteld]]*Q3_2025[[#This Row],[Prijs 2]]</f>
        <v>126</v>
      </c>
      <c r="O1061" s="10">
        <f>IF(Q3_2025[[#This Row],[Brutobedrag 2]]&lt;Q3_2025[[#This Row],[Bruto - Rel.korting]],Q3_2025[[#This Row],[Brutobedrag 2]],Q3_2025[[#This Row],[Brutobedrag 2]]*(100-Q3_2025[[#This Row],[Relatiekorting percentage]])/100)</f>
        <v>126</v>
      </c>
      <c r="R1061" s="3"/>
      <c r="W1061"/>
      <c r="AB1061"/>
    </row>
    <row r="1062" spans="1:28" x14ac:dyDescent="0.3">
      <c r="A1062" t="s">
        <v>763</v>
      </c>
      <c r="B1062">
        <v>2002033</v>
      </c>
      <c r="C1062" t="s">
        <v>106</v>
      </c>
      <c r="D1062">
        <v>4</v>
      </c>
      <c r="E1062" s="10">
        <v>63</v>
      </c>
      <c r="F1062" s="10">
        <v>252</v>
      </c>
      <c r="G1062" s="10">
        <v>252</v>
      </c>
      <c r="H1062">
        <v>0</v>
      </c>
      <c r="I1062" s="51" t="str">
        <f>_xlfn.XLOOKUP(Q3_2025[[#This Row],[Artikelnr]],Artikel_prijzen[Artnr],Artikel_prijzen[Groep],"")</f>
        <v/>
      </c>
      <c r="J1062" s="10" t="str">
        <f>_xlfn.XLOOKUP(Q3_2025[[#This Row],[Artikelnr]],Artikel_prijzen[Artnr],Artikel_prijzen[Prijs 2025],"")</f>
        <v/>
      </c>
      <c r="K1062" t="str">
        <f>IF(Q3_2025[[#This Row],[Artikelprijs]]&lt;&gt;"",IF(Q3_2025[[#This Row],[Stuksprijs]]=Q3_2025[[#This Row],[Artikelprijs]],"Prijs gelijk","Prijs wijkt af"),"")</f>
        <v/>
      </c>
      <c r="L1062" t="str">
        <f>IF(Q3_2025[[#This Row],[Relatiekorting percentage]]=0,
    "Nvt",
    IF(Q3_2025[[#This Row],[Brutobedrag 2]] &lt; Q3_2025[[#This Row],[Bruto - Rel.korting]],
        "Nee",
        "Ja"))</f>
        <v>Nvt</v>
      </c>
      <c r="M1062" s="10">
        <f>IF(Q3_2025[[#This Row],[Artikelprijs]]&lt;&gt;"",Q3_2025[[#This Row],[Artikelprijs]],Q3_2025[[#This Row],[Stuksprijs]])</f>
        <v>63</v>
      </c>
      <c r="N1062" s="10">
        <f>Q3_2025[[#This Row],[Besteld]]*Q3_2025[[#This Row],[Prijs 2]]</f>
        <v>252</v>
      </c>
      <c r="O1062" s="10">
        <f>IF(Q3_2025[[#This Row],[Brutobedrag 2]]&lt;Q3_2025[[#This Row],[Bruto - Rel.korting]],Q3_2025[[#This Row],[Brutobedrag 2]],Q3_2025[[#This Row],[Brutobedrag 2]]*(100-Q3_2025[[#This Row],[Relatiekorting percentage]])/100)</f>
        <v>252</v>
      </c>
      <c r="R1062" s="3"/>
      <c r="W1062"/>
      <c r="AB1062"/>
    </row>
    <row r="1063" spans="1:28" x14ac:dyDescent="0.3">
      <c r="A1063" t="s">
        <v>763</v>
      </c>
      <c r="B1063">
        <v>5022038</v>
      </c>
      <c r="C1063" t="s">
        <v>516</v>
      </c>
      <c r="D1063">
        <v>1</v>
      </c>
      <c r="E1063" s="10">
        <v>1127.56</v>
      </c>
      <c r="F1063" s="10">
        <v>1127.56</v>
      </c>
      <c r="G1063" s="10">
        <v>1127.56</v>
      </c>
      <c r="H1063">
        <v>0</v>
      </c>
      <c r="I1063" s="51" t="str">
        <f>_xlfn.XLOOKUP(Q3_2025[[#This Row],[Artikelnr]],Artikel_prijzen[Artnr],Artikel_prijzen[Groep],"")</f>
        <v>Elektra</v>
      </c>
      <c r="J1063" s="10">
        <f>_xlfn.XLOOKUP(Q3_2025[[#This Row],[Artikelnr]],Artikel_prijzen[Artnr],Artikel_prijzen[Prijs 2025],"")</f>
        <v>700</v>
      </c>
      <c r="K1063" t="str">
        <f>IF(Q3_2025[[#This Row],[Artikelprijs]]&lt;&gt;"",IF(Q3_2025[[#This Row],[Stuksprijs]]=Q3_2025[[#This Row],[Artikelprijs]],"Prijs gelijk","Prijs wijkt af"),"")</f>
        <v>Prijs wijkt af</v>
      </c>
      <c r="L1063" t="str">
        <f>IF(Q3_2025[[#This Row],[Relatiekorting percentage]]=0,
    "Nvt",
    IF(Q3_2025[[#This Row],[Brutobedrag 2]] &lt; Q3_2025[[#This Row],[Bruto - Rel.korting]],
        "Nee",
        "Ja"))</f>
        <v>Nvt</v>
      </c>
      <c r="M1063" s="10">
        <f>IF(Q3_2025[[#This Row],[Artikelprijs]]&lt;&gt;"",Q3_2025[[#This Row],[Artikelprijs]],Q3_2025[[#This Row],[Stuksprijs]])</f>
        <v>700</v>
      </c>
      <c r="N1063" s="10">
        <f>Q3_2025[[#This Row],[Besteld]]*Q3_2025[[#This Row],[Prijs 2]]</f>
        <v>700</v>
      </c>
      <c r="O1063" s="10">
        <f>IF(Q3_2025[[#This Row],[Brutobedrag 2]]&lt;Q3_2025[[#This Row],[Bruto - Rel.korting]],Q3_2025[[#This Row],[Brutobedrag 2]],Q3_2025[[#This Row],[Brutobedrag 2]]*(100-Q3_2025[[#This Row],[Relatiekorting percentage]])/100)</f>
        <v>700</v>
      </c>
      <c r="R1063" s="3"/>
      <c r="W1063"/>
      <c r="AB1063"/>
    </row>
    <row r="1064" spans="1:28" x14ac:dyDescent="0.3">
      <c r="A1064" t="s">
        <v>763</v>
      </c>
      <c r="B1064">
        <v>5020002</v>
      </c>
      <c r="C1064" t="s">
        <v>56</v>
      </c>
      <c r="D1064">
        <v>8</v>
      </c>
      <c r="E1064" s="10">
        <v>39.65</v>
      </c>
      <c r="F1064" s="10">
        <v>317.2</v>
      </c>
      <c r="G1064" s="10">
        <v>269.62</v>
      </c>
      <c r="H1064">
        <v>15</v>
      </c>
      <c r="I1064" s="51" t="str">
        <f>_xlfn.XLOOKUP(Q3_2025[[#This Row],[Artikelnr]],Artikel_prijzen[Artnr],Artikel_prijzen[Groep],"")</f>
        <v/>
      </c>
      <c r="J1064" s="10" t="str">
        <f>_xlfn.XLOOKUP(Q3_2025[[#This Row],[Artikelnr]],Artikel_prijzen[Artnr],Artikel_prijzen[Prijs 2025],"")</f>
        <v/>
      </c>
      <c r="K1064" t="str">
        <f>IF(Q3_2025[[#This Row],[Artikelprijs]]&lt;&gt;"",IF(Q3_2025[[#This Row],[Stuksprijs]]=Q3_2025[[#This Row],[Artikelprijs]],"Prijs gelijk","Prijs wijkt af"),"")</f>
        <v/>
      </c>
      <c r="L1064" t="str">
        <f>IF(Q3_2025[[#This Row],[Relatiekorting percentage]]=0,
    "Nvt",
    IF(Q3_2025[[#This Row],[Brutobedrag 2]] &lt; Q3_2025[[#This Row],[Bruto - Rel.korting]],
        "Nee",
        "Ja"))</f>
        <v>Ja</v>
      </c>
      <c r="M1064" s="10">
        <f>IF(Q3_2025[[#This Row],[Artikelprijs]]&lt;&gt;"",Q3_2025[[#This Row],[Artikelprijs]],Q3_2025[[#This Row],[Stuksprijs]])</f>
        <v>39.65</v>
      </c>
      <c r="N1064" s="10">
        <f>Q3_2025[[#This Row],[Besteld]]*Q3_2025[[#This Row],[Prijs 2]]</f>
        <v>317.2</v>
      </c>
      <c r="O1064" s="10">
        <f>IF(Q3_2025[[#This Row],[Brutobedrag 2]]&lt;Q3_2025[[#This Row],[Bruto - Rel.korting]],Q3_2025[[#This Row],[Brutobedrag 2]],Q3_2025[[#This Row],[Brutobedrag 2]]*(100-Q3_2025[[#This Row],[Relatiekorting percentage]])/100)</f>
        <v>269.62</v>
      </c>
      <c r="R1064" s="3"/>
      <c r="W1064"/>
      <c r="AB1064"/>
    </row>
    <row r="1065" spans="1:28" x14ac:dyDescent="0.3">
      <c r="A1065" t="s">
        <v>763</v>
      </c>
      <c r="B1065">
        <v>5020016</v>
      </c>
      <c r="C1065" t="s">
        <v>771</v>
      </c>
      <c r="D1065">
        <v>6</v>
      </c>
      <c r="E1065" s="10">
        <v>18.03</v>
      </c>
      <c r="F1065" s="10">
        <v>108.18</v>
      </c>
      <c r="G1065" s="10">
        <v>91.95</v>
      </c>
      <c r="H1065">
        <v>15</v>
      </c>
      <c r="I1065" s="51" t="str">
        <f>_xlfn.XLOOKUP(Q3_2025[[#This Row],[Artikelnr]],Artikel_prijzen[Artnr],Artikel_prijzen[Groep],"")</f>
        <v/>
      </c>
      <c r="J1065" s="10" t="str">
        <f>_xlfn.XLOOKUP(Q3_2025[[#This Row],[Artikelnr]],Artikel_prijzen[Artnr],Artikel_prijzen[Prijs 2025],"")</f>
        <v/>
      </c>
      <c r="K1065" t="str">
        <f>IF(Q3_2025[[#This Row],[Artikelprijs]]&lt;&gt;"",IF(Q3_2025[[#This Row],[Stuksprijs]]=Q3_2025[[#This Row],[Artikelprijs]],"Prijs gelijk","Prijs wijkt af"),"")</f>
        <v/>
      </c>
      <c r="L1065" t="str">
        <f>IF(Q3_2025[[#This Row],[Relatiekorting percentage]]=0,
    "Nvt",
    IF(Q3_2025[[#This Row],[Brutobedrag 2]] &lt; Q3_2025[[#This Row],[Bruto - Rel.korting]],
        "Nee",
        "Ja"))</f>
        <v>Ja</v>
      </c>
      <c r="M1065" s="10">
        <f>IF(Q3_2025[[#This Row],[Artikelprijs]]&lt;&gt;"",Q3_2025[[#This Row],[Artikelprijs]],Q3_2025[[#This Row],[Stuksprijs]])</f>
        <v>18.03</v>
      </c>
      <c r="N1065" s="10">
        <f>Q3_2025[[#This Row],[Besteld]]*Q3_2025[[#This Row],[Prijs 2]]</f>
        <v>108.18</v>
      </c>
      <c r="O1065" s="10">
        <f>IF(Q3_2025[[#This Row],[Brutobedrag 2]]&lt;Q3_2025[[#This Row],[Bruto - Rel.korting]],Q3_2025[[#This Row],[Brutobedrag 2]],Q3_2025[[#This Row],[Brutobedrag 2]]*(100-Q3_2025[[#This Row],[Relatiekorting percentage]])/100)</f>
        <v>91.953000000000017</v>
      </c>
      <c r="R1065" s="3"/>
      <c r="W1065"/>
      <c r="AB1065"/>
    </row>
    <row r="1066" spans="1:28" x14ac:dyDescent="0.3">
      <c r="A1066" t="s">
        <v>763</v>
      </c>
      <c r="B1066">
        <v>5020003</v>
      </c>
      <c r="C1066" t="s">
        <v>258</v>
      </c>
      <c r="D1066">
        <v>1</v>
      </c>
      <c r="E1066" s="10">
        <v>66.95</v>
      </c>
      <c r="F1066" s="10">
        <v>66.95</v>
      </c>
      <c r="G1066" s="10">
        <v>56.91</v>
      </c>
      <c r="H1066">
        <v>15</v>
      </c>
      <c r="I1066" s="51" t="str">
        <f>_xlfn.XLOOKUP(Q3_2025[[#This Row],[Artikelnr]],Artikel_prijzen[Artnr],Artikel_prijzen[Groep],"")</f>
        <v/>
      </c>
      <c r="J1066" s="10" t="str">
        <f>_xlfn.XLOOKUP(Q3_2025[[#This Row],[Artikelnr]],Artikel_prijzen[Artnr],Artikel_prijzen[Prijs 2025],"")</f>
        <v/>
      </c>
      <c r="K1066" t="str">
        <f>IF(Q3_2025[[#This Row],[Artikelprijs]]&lt;&gt;"",IF(Q3_2025[[#This Row],[Stuksprijs]]=Q3_2025[[#This Row],[Artikelprijs]],"Prijs gelijk","Prijs wijkt af"),"")</f>
        <v/>
      </c>
      <c r="L1066" t="str">
        <f>IF(Q3_2025[[#This Row],[Relatiekorting percentage]]=0,
    "Nvt",
    IF(Q3_2025[[#This Row],[Brutobedrag 2]] &lt; Q3_2025[[#This Row],[Bruto - Rel.korting]],
        "Nee",
        "Ja"))</f>
        <v>Ja</v>
      </c>
      <c r="M1066" s="10">
        <f>IF(Q3_2025[[#This Row],[Artikelprijs]]&lt;&gt;"",Q3_2025[[#This Row],[Artikelprijs]],Q3_2025[[#This Row],[Stuksprijs]])</f>
        <v>66.95</v>
      </c>
      <c r="N1066" s="10">
        <f>Q3_2025[[#This Row],[Besteld]]*Q3_2025[[#This Row],[Prijs 2]]</f>
        <v>66.95</v>
      </c>
      <c r="O1066" s="10">
        <f>IF(Q3_2025[[#This Row],[Brutobedrag 2]]&lt;Q3_2025[[#This Row],[Bruto - Rel.korting]],Q3_2025[[#This Row],[Brutobedrag 2]],Q3_2025[[#This Row],[Brutobedrag 2]]*(100-Q3_2025[[#This Row],[Relatiekorting percentage]])/100)</f>
        <v>56.907499999999999</v>
      </c>
      <c r="R1066" s="3"/>
      <c r="W1066"/>
      <c r="AB1066"/>
    </row>
    <row r="1067" spans="1:28" x14ac:dyDescent="0.3">
      <c r="A1067" t="s">
        <v>763</v>
      </c>
      <c r="B1067">
        <v>5020004</v>
      </c>
      <c r="C1067" t="s">
        <v>231</v>
      </c>
      <c r="D1067">
        <v>1</v>
      </c>
      <c r="E1067" s="10">
        <v>77.25</v>
      </c>
      <c r="F1067" s="10">
        <v>77.25</v>
      </c>
      <c r="G1067" s="10">
        <v>65.66</v>
      </c>
      <c r="H1067">
        <v>15</v>
      </c>
      <c r="I1067" s="51" t="str">
        <f>_xlfn.XLOOKUP(Q3_2025[[#This Row],[Artikelnr]],Artikel_prijzen[Artnr],Artikel_prijzen[Groep],"")</f>
        <v/>
      </c>
      <c r="J1067" s="10" t="str">
        <f>_xlfn.XLOOKUP(Q3_2025[[#This Row],[Artikelnr]],Artikel_prijzen[Artnr],Artikel_prijzen[Prijs 2025],"")</f>
        <v/>
      </c>
      <c r="K1067" t="str">
        <f>IF(Q3_2025[[#This Row],[Artikelprijs]]&lt;&gt;"",IF(Q3_2025[[#This Row],[Stuksprijs]]=Q3_2025[[#This Row],[Artikelprijs]],"Prijs gelijk","Prijs wijkt af"),"")</f>
        <v/>
      </c>
      <c r="L1067" t="str">
        <f>IF(Q3_2025[[#This Row],[Relatiekorting percentage]]=0,
    "Nvt",
    IF(Q3_2025[[#This Row],[Brutobedrag 2]] &lt; Q3_2025[[#This Row],[Bruto - Rel.korting]],
        "Nee",
        "Ja"))</f>
        <v>Ja</v>
      </c>
      <c r="M1067" s="10">
        <f>IF(Q3_2025[[#This Row],[Artikelprijs]]&lt;&gt;"",Q3_2025[[#This Row],[Artikelprijs]],Q3_2025[[#This Row],[Stuksprijs]])</f>
        <v>77.25</v>
      </c>
      <c r="N1067" s="10">
        <f>Q3_2025[[#This Row],[Besteld]]*Q3_2025[[#This Row],[Prijs 2]]</f>
        <v>77.25</v>
      </c>
      <c r="O1067" s="10">
        <f>IF(Q3_2025[[#This Row],[Brutobedrag 2]]&lt;Q3_2025[[#This Row],[Bruto - Rel.korting]],Q3_2025[[#This Row],[Brutobedrag 2]],Q3_2025[[#This Row],[Brutobedrag 2]]*(100-Q3_2025[[#This Row],[Relatiekorting percentage]])/100)</f>
        <v>65.662499999999994</v>
      </c>
      <c r="R1067" s="3"/>
      <c r="W1067"/>
      <c r="AB1067"/>
    </row>
    <row r="1068" spans="1:28" x14ac:dyDescent="0.3">
      <c r="A1068" t="s">
        <v>763</v>
      </c>
      <c r="B1068">
        <v>5030228</v>
      </c>
      <c r="C1068" t="s">
        <v>113</v>
      </c>
      <c r="D1068">
        <v>2</v>
      </c>
      <c r="E1068" s="10">
        <v>236.9</v>
      </c>
      <c r="F1068" s="10">
        <v>473.8</v>
      </c>
      <c r="G1068" s="10">
        <v>473.8</v>
      </c>
      <c r="H1068">
        <v>0</v>
      </c>
      <c r="I1068" s="51" t="str">
        <f>_xlfn.XLOOKUP(Q3_2025[[#This Row],[Artikelnr]],Artikel_prijzen[Artnr],Artikel_prijzen[Groep],"")</f>
        <v>Rigging</v>
      </c>
      <c r="J1068" s="10">
        <f>_xlfn.XLOOKUP(Q3_2025[[#This Row],[Artikelnr]],Artikel_prijzen[Artnr],Artikel_prijzen[Prijs 2025],"")</f>
        <v>230</v>
      </c>
      <c r="K1068" t="str">
        <f>IF(Q3_2025[[#This Row],[Artikelprijs]]&lt;&gt;"",IF(Q3_2025[[#This Row],[Stuksprijs]]=Q3_2025[[#This Row],[Artikelprijs]],"Prijs gelijk","Prijs wijkt af"),"")</f>
        <v>Prijs wijkt af</v>
      </c>
      <c r="L1068" t="str">
        <f>IF(Q3_2025[[#This Row],[Relatiekorting percentage]]=0,
    "Nvt",
    IF(Q3_2025[[#This Row],[Brutobedrag 2]] &lt; Q3_2025[[#This Row],[Bruto - Rel.korting]],
        "Nee",
        "Ja"))</f>
        <v>Nvt</v>
      </c>
      <c r="M1068" s="10">
        <f>IF(Q3_2025[[#This Row],[Artikelprijs]]&lt;&gt;"",Q3_2025[[#This Row],[Artikelprijs]],Q3_2025[[#This Row],[Stuksprijs]])</f>
        <v>230</v>
      </c>
      <c r="N1068" s="10">
        <f>Q3_2025[[#This Row],[Besteld]]*Q3_2025[[#This Row],[Prijs 2]]</f>
        <v>460</v>
      </c>
      <c r="O1068" s="10">
        <f>IF(Q3_2025[[#This Row],[Brutobedrag 2]]&lt;Q3_2025[[#This Row],[Bruto - Rel.korting]],Q3_2025[[#This Row],[Brutobedrag 2]],Q3_2025[[#This Row],[Brutobedrag 2]]*(100-Q3_2025[[#This Row],[Relatiekorting percentage]])/100)</f>
        <v>460</v>
      </c>
      <c r="R1068" s="3"/>
      <c r="W1068"/>
      <c r="AB1068"/>
    </row>
    <row r="1069" spans="1:28" x14ac:dyDescent="0.3">
      <c r="A1069" t="s">
        <v>763</v>
      </c>
      <c r="B1069">
        <v>5031052</v>
      </c>
      <c r="C1069" t="s">
        <v>12</v>
      </c>
      <c r="D1069">
        <v>4</v>
      </c>
      <c r="E1069" s="10">
        <v>88.07</v>
      </c>
      <c r="F1069" s="10">
        <v>352.28</v>
      </c>
      <c r="G1069" s="10">
        <v>299.44</v>
      </c>
      <c r="H1069">
        <v>15</v>
      </c>
      <c r="I1069" s="51" t="str">
        <f>_xlfn.XLOOKUP(Q3_2025[[#This Row],[Artikelnr]],Artikel_prijzen[Artnr],Artikel_prijzen[Groep],"")</f>
        <v/>
      </c>
      <c r="J1069" s="10" t="str">
        <f>_xlfn.XLOOKUP(Q3_2025[[#This Row],[Artikelnr]],Artikel_prijzen[Artnr],Artikel_prijzen[Prijs 2025],"")</f>
        <v/>
      </c>
      <c r="K1069" t="str">
        <f>IF(Q3_2025[[#This Row],[Artikelprijs]]&lt;&gt;"",IF(Q3_2025[[#This Row],[Stuksprijs]]=Q3_2025[[#This Row],[Artikelprijs]],"Prijs gelijk","Prijs wijkt af"),"")</f>
        <v/>
      </c>
      <c r="L1069" t="str">
        <f>IF(Q3_2025[[#This Row],[Relatiekorting percentage]]=0,
    "Nvt",
    IF(Q3_2025[[#This Row],[Brutobedrag 2]] &lt; Q3_2025[[#This Row],[Bruto - Rel.korting]],
        "Nee",
        "Ja"))</f>
        <v>Ja</v>
      </c>
      <c r="M1069" s="10">
        <f>IF(Q3_2025[[#This Row],[Artikelprijs]]&lt;&gt;"",Q3_2025[[#This Row],[Artikelprijs]],Q3_2025[[#This Row],[Stuksprijs]])</f>
        <v>88.07</v>
      </c>
      <c r="N1069" s="10">
        <f>Q3_2025[[#This Row],[Besteld]]*Q3_2025[[#This Row],[Prijs 2]]</f>
        <v>352.28</v>
      </c>
      <c r="O1069" s="10">
        <f>IF(Q3_2025[[#This Row],[Brutobedrag 2]]&lt;Q3_2025[[#This Row],[Bruto - Rel.korting]],Q3_2025[[#This Row],[Brutobedrag 2]],Q3_2025[[#This Row],[Brutobedrag 2]]*(100-Q3_2025[[#This Row],[Relatiekorting percentage]])/100)</f>
        <v>299.43799999999999</v>
      </c>
      <c r="R1069" s="3"/>
      <c r="W1069"/>
      <c r="AB1069"/>
    </row>
    <row r="1070" spans="1:28" x14ac:dyDescent="0.3">
      <c r="A1070" t="s">
        <v>763</v>
      </c>
      <c r="B1070">
        <v>5010017</v>
      </c>
      <c r="C1070" t="s">
        <v>248</v>
      </c>
      <c r="D1070">
        <v>5</v>
      </c>
      <c r="E1070" s="10">
        <v>48.93</v>
      </c>
      <c r="F1070" s="10">
        <v>244.65</v>
      </c>
      <c r="G1070" s="10">
        <v>207.95</v>
      </c>
      <c r="H1070">
        <v>15</v>
      </c>
      <c r="I1070" s="51" t="str">
        <f>_xlfn.XLOOKUP(Q3_2025[[#This Row],[Artikelnr]],Artikel_prijzen[Artnr],Artikel_prijzen[Groep],"")</f>
        <v/>
      </c>
      <c r="J1070" s="10" t="str">
        <f>_xlfn.XLOOKUP(Q3_2025[[#This Row],[Artikelnr]],Artikel_prijzen[Artnr],Artikel_prijzen[Prijs 2025],"")</f>
        <v/>
      </c>
      <c r="K1070" t="str">
        <f>IF(Q3_2025[[#This Row],[Artikelprijs]]&lt;&gt;"",IF(Q3_2025[[#This Row],[Stuksprijs]]=Q3_2025[[#This Row],[Artikelprijs]],"Prijs gelijk","Prijs wijkt af"),"")</f>
        <v/>
      </c>
      <c r="L1070" t="str">
        <f>IF(Q3_2025[[#This Row],[Relatiekorting percentage]]=0,
    "Nvt",
    IF(Q3_2025[[#This Row],[Brutobedrag 2]] &lt; Q3_2025[[#This Row],[Bruto - Rel.korting]],
        "Nee",
        "Ja"))</f>
        <v>Ja</v>
      </c>
      <c r="M1070" s="10">
        <f>IF(Q3_2025[[#This Row],[Artikelprijs]]&lt;&gt;"",Q3_2025[[#This Row],[Artikelprijs]],Q3_2025[[#This Row],[Stuksprijs]])</f>
        <v>48.93</v>
      </c>
      <c r="N1070" s="10">
        <f>Q3_2025[[#This Row],[Besteld]]*Q3_2025[[#This Row],[Prijs 2]]</f>
        <v>244.65</v>
      </c>
      <c r="O1070" s="10">
        <f>IF(Q3_2025[[#This Row],[Brutobedrag 2]]&lt;Q3_2025[[#This Row],[Bruto - Rel.korting]],Q3_2025[[#This Row],[Brutobedrag 2]],Q3_2025[[#This Row],[Brutobedrag 2]]*(100-Q3_2025[[#This Row],[Relatiekorting percentage]])/100)</f>
        <v>207.95249999999999</v>
      </c>
      <c r="R1070" s="3"/>
      <c r="W1070"/>
      <c r="AB1070"/>
    </row>
    <row r="1071" spans="1:28" x14ac:dyDescent="0.3">
      <c r="A1071" t="s">
        <v>763</v>
      </c>
      <c r="B1071">
        <v>5030228</v>
      </c>
      <c r="C1071" t="s">
        <v>113</v>
      </c>
      <c r="D1071">
        <v>4</v>
      </c>
      <c r="E1071" s="10">
        <v>236.9</v>
      </c>
      <c r="F1071" s="10">
        <v>947.6</v>
      </c>
      <c r="G1071" s="10">
        <v>947.6</v>
      </c>
      <c r="H1071">
        <v>0</v>
      </c>
      <c r="I1071" s="51" t="str">
        <f>_xlfn.XLOOKUP(Q3_2025[[#This Row],[Artikelnr]],Artikel_prijzen[Artnr],Artikel_prijzen[Groep],"")</f>
        <v>Rigging</v>
      </c>
      <c r="J1071" s="10">
        <f>_xlfn.XLOOKUP(Q3_2025[[#This Row],[Artikelnr]],Artikel_prijzen[Artnr],Artikel_prijzen[Prijs 2025],"")</f>
        <v>230</v>
      </c>
      <c r="K1071" t="str">
        <f>IF(Q3_2025[[#This Row],[Artikelprijs]]&lt;&gt;"",IF(Q3_2025[[#This Row],[Stuksprijs]]=Q3_2025[[#This Row],[Artikelprijs]],"Prijs gelijk","Prijs wijkt af"),"")</f>
        <v>Prijs wijkt af</v>
      </c>
      <c r="L1071" t="str">
        <f>IF(Q3_2025[[#This Row],[Relatiekorting percentage]]=0,
    "Nvt",
    IF(Q3_2025[[#This Row],[Brutobedrag 2]] &lt; Q3_2025[[#This Row],[Bruto - Rel.korting]],
        "Nee",
        "Ja"))</f>
        <v>Nvt</v>
      </c>
      <c r="M1071" s="10">
        <f>IF(Q3_2025[[#This Row],[Artikelprijs]]&lt;&gt;"",Q3_2025[[#This Row],[Artikelprijs]],Q3_2025[[#This Row],[Stuksprijs]])</f>
        <v>230</v>
      </c>
      <c r="N1071" s="10">
        <f>Q3_2025[[#This Row],[Besteld]]*Q3_2025[[#This Row],[Prijs 2]]</f>
        <v>920</v>
      </c>
      <c r="O1071" s="10">
        <f>IF(Q3_2025[[#This Row],[Brutobedrag 2]]&lt;Q3_2025[[#This Row],[Bruto - Rel.korting]],Q3_2025[[#This Row],[Brutobedrag 2]],Q3_2025[[#This Row],[Brutobedrag 2]]*(100-Q3_2025[[#This Row],[Relatiekorting percentage]])/100)</f>
        <v>920</v>
      </c>
      <c r="R1071" s="3"/>
      <c r="W1071"/>
      <c r="AB1071"/>
    </row>
    <row r="1072" spans="1:28" x14ac:dyDescent="0.3">
      <c r="A1072" t="s">
        <v>763</v>
      </c>
      <c r="B1072">
        <v>5031049</v>
      </c>
      <c r="C1072" t="s">
        <v>14</v>
      </c>
      <c r="D1072">
        <v>2</v>
      </c>
      <c r="E1072" s="10">
        <v>35.020000000000003</v>
      </c>
      <c r="F1072" s="10">
        <v>70.040000000000006</v>
      </c>
      <c r="G1072" s="10">
        <v>59.53</v>
      </c>
      <c r="H1072">
        <v>15</v>
      </c>
      <c r="I1072" s="51" t="str">
        <f>_xlfn.XLOOKUP(Q3_2025[[#This Row],[Artikelnr]],Artikel_prijzen[Artnr],Artikel_prijzen[Groep],"")</f>
        <v/>
      </c>
      <c r="J1072" s="10" t="str">
        <f>_xlfn.XLOOKUP(Q3_2025[[#This Row],[Artikelnr]],Artikel_prijzen[Artnr],Artikel_prijzen[Prijs 2025],"")</f>
        <v/>
      </c>
      <c r="K1072" t="str">
        <f>IF(Q3_2025[[#This Row],[Artikelprijs]]&lt;&gt;"",IF(Q3_2025[[#This Row],[Stuksprijs]]=Q3_2025[[#This Row],[Artikelprijs]],"Prijs gelijk","Prijs wijkt af"),"")</f>
        <v/>
      </c>
      <c r="L1072" t="str">
        <f>IF(Q3_2025[[#This Row],[Relatiekorting percentage]]=0,
    "Nvt",
    IF(Q3_2025[[#This Row],[Brutobedrag 2]] &lt; Q3_2025[[#This Row],[Bruto - Rel.korting]],
        "Nee",
        "Ja"))</f>
        <v>Ja</v>
      </c>
      <c r="M1072" s="10">
        <f>IF(Q3_2025[[#This Row],[Artikelprijs]]&lt;&gt;"",Q3_2025[[#This Row],[Artikelprijs]],Q3_2025[[#This Row],[Stuksprijs]])</f>
        <v>35.020000000000003</v>
      </c>
      <c r="N1072" s="10">
        <f>Q3_2025[[#This Row],[Besteld]]*Q3_2025[[#This Row],[Prijs 2]]</f>
        <v>70.040000000000006</v>
      </c>
      <c r="O1072" s="10">
        <f>IF(Q3_2025[[#This Row],[Brutobedrag 2]]&lt;Q3_2025[[#This Row],[Bruto - Rel.korting]],Q3_2025[[#This Row],[Brutobedrag 2]],Q3_2025[[#This Row],[Brutobedrag 2]]*(100-Q3_2025[[#This Row],[Relatiekorting percentage]])/100)</f>
        <v>59.534000000000006</v>
      </c>
      <c r="R1072" s="3"/>
      <c r="W1072"/>
      <c r="AB1072"/>
    </row>
    <row r="1073" spans="1:28" x14ac:dyDescent="0.3">
      <c r="A1073" t="s">
        <v>763</v>
      </c>
      <c r="B1073">
        <v>5031051</v>
      </c>
      <c r="C1073" t="s">
        <v>25</v>
      </c>
      <c r="D1073">
        <v>4</v>
      </c>
      <c r="E1073" s="10">
        <v>52.79</v>
      </c>
      <c r="F1073" s="10">
        <v>211.16</v>
      </c>
      <c r="G1073" s="10">
        <v>179.49</v>
      </c>
      <c r="H1073">
        <v>15</v>
      </c>
      <c r="I1073" s="51" t="str">
        <f>_xlfn.XLOOKUP(Q3_2025[[#This Row],[Artikelnr]],Artikel_prijzen[Artnr],Artikel_prijzen[Groep],"")</f>
        <v/>
      </c>
      <c r="J1073" s="10" t="str">
        <f>_xlfn.XLOOKUP(Q3_2025[[#This Row],[Artikelnr]],Artikel_prijzen[Artnr],Artikel_prijzen[Prijs 2025],"")</f>
        <v/>
      </c>
      <c r="K1073" t="str">
        <f>IF(Q3_2025[[#This Row],[Artikelprijs]]&lt;&gt;"",IF(Q3_2025[[#This Row],[Stuksprijs]]=Q3_2025[[#This Row],[Artikelprijs]],"Prijs gelijk","Prijs wijkt af"),"")</f>
        <v/>
      </c>
      <c r="L1073" t="str">
        <f>IF(Q3_2025[[#This Row],[Relatiekorting percentage]]=0,
    "Nvt",
    IF(Q3_2025[[#This Row],[Brutobedrag 2]] &lt; Q3_2025[[#This Row],[Bruto - Rel.korting]],
        "Nee",
        "Ja"))</f>
        <v>Ja</v>
      </c>
      <c r="M1073" s="10">
        <f>IF(Q3_2025[[#This Row],[Artikelprijs]]&lt;&gt;"",Q3_2025[[#This Row],[Artikelprijs]],Q3_2025[[#This Row],[Stuksprijs]])</f>
        <v>52.79</v>
      </c>
      <c r="N1073" s="10">
        <f>Q3_2025[[#This Row],[Besteld]]*Q3_2025[[#This Row],[Prijs 2]]</f>
        <v>211.16</v>
      </c>
      <c r="O1073" s="10">
        <f>IF(Q3_2025[[#This Row],[Brutobedrag 2]]&lt;Q3_2025[[#This Row],[Bruto - Rel.korting]],Q3_2025[[#This Row],[Brutobedrag 2]],Q3_2025[[#This Row],[Brutobedrag 2]]*(100-Q3_2025[[#This Row],[Relatiekorting percentage]])/100)</f>
        <v>179.48599999999999</v>
      </c>
      <c r="R1073" s="3"/>
      <c r="W1073"/>
      <c r="AB1073"/>
    </row>
    <row r="1074" spans="1:28" x14ac:dyDescent="0.3">
      <c r="A1074" t="s">
        <v>763</v>
      </c>
      <c r="B1074">
        <v>5031052</v>
      </c>
      <c r="C1074" t="s">
        <v>12</v>
      </c>
      <c r="D1074">
        <v>8</v>
      </c>
      <c r="E1074" s="10">
        <v>88.07</v>
      </c>
      <c r="F1074" s="10">
        <v>704.56</v>
      </c>
      <c r="G1074" s="10">
        <v>704.56</v>
      </c>
      <c r="H1074">
        <v>0</v>
      </c>
      <c r="I1074" s="51" t="str">
        <f>_xlfn.XLOOKUP(Q3_2025[[#This Row],[Artikelnr]],Artikel_prijzen[Artnr],Artikel_prijzen[Groep],"")</f>
        <v/>
      </c>
      <c r="J1074" s="10" t="str">
        <f>_xlfn.XLOOKUP(Q3_2025[[#This Row],[Artikelnr]],Artikel_prijzen[Artnr],Artikel_prijzen[Prijs 2025],"")</f>
        <v/>
      </c>
      <c r="K1074" t="str">
        <f>IF(Q3_2025[[#This Row],[Artikelprijs]]&lt;&gt;"",IF(Q3_2025[[#This Row],[Stuksprijs]]=Q3_2025[[#This Row],[Artikelprijs]],"Prijs gelijk","Prijs wijkt af"),"")</f>
        <v/>
      </c>
      <c r="L1074" t="str">
        <f>IF(Q3_2025[[#This Row],[Relatiekorting percentage]]=0,
    "Nvt",
    IF(Q3_2025[[#This Row],[Brutobedrag 2]] &lt; Q3_2025[[#This Row],[Bruto - Rel.korting]],
        "Nee",
        "Ja"))</f>
        <v>Nvt</v>
      </c>
      <c r="M1074" s="10">
        <f>IF(Q3_2025[[#This Row],[Artikelprijs]]&lt;&gt;"",Q3_2025[[#This Row],[Artikelprijs]],Q3_2025[[#This Row],[Stuksprijs]])</f>
        <v>88.07</v>
      </c>
      <c r="N1074" s="10">
        <f>Q3_2025[[#This Row],[Besteld]]*Q3_2025[[#This Row],[Prijs 2]]</f>
        <v>704.56</v>
      </c>
      <c r="O1074" s="10">
        <f>IF(Q3_2025[[#This Row],[Brutobedrag 2]]&lt;Q3_2025[[#This Row],[Bruto - Rel.korting]],Q3_2025[[#This Row],[Brutobedrag 2]],Q3_2025[[#This Row],[Brutobedrag 2]]*(100-Q3_2025[[#This Row],[Relatiekorting percentage]])/100)</f>
        <v>704.56</v>
      </c>
      <c r="R1074" s="3"/>
      <c r="W1074"/>
      <c r="AB1074"/>
    </row>
    <row r="1075" spans="1:28" x14ac:dyDescent="0.3">
      <c r="A1075" t="s">
        <v>763</v>
      </c>
      <c r="B1075">
        <v>5031056</v>
      </c>
      <c r="C1075" t="s">
        <v>15</v>
      </c>
      <c r="D1075">
        <v>4</v>
      </c>
      <c r="E1075" s="10">
        <v>69.78</v>
      </c>
      <c r="F1075" s="10">
        <v>279.12</v>
      </c>
      <c r="G1075" s="10">
        <v>237.25</v>
      </c>
      <c r="H1075">
        <v>15</v>
      </c>
      <c r="I1075" s="51" t="str">
        <f>_xlfn.XLOOKUP(Q3_2025[[#This Row],[Artikelnr]],Artikel_prijzen[Artnr],Artikel_prijzen[Groep],"")</f>
        <v/>
      </c>
      <c r="J1075" s="10" t="str">
        <f>_xlfn.XLOOKUP(Q3_2025[[#This Row],[Artikelnr]],Artikel_prijzen[Artnr],Artikel_prijzen[Prijs 2025],"")</f>
        <v/>
      </c>
      <c r="K1075" t="str">
        <f>IF(Q3_2025[[#This Row],[Artikelprijs]]&lt;&gt;"",IF(Q3_2025[[#This Row],[Stuksprijs]]=Q3_2025[[#This Row],[Artikelprijs]],"Prijs gelijk","Prijs wijkt af"),"")</f>
        <v/>
      </c>
      <c r="L1075" t="str">
        <f>IF(Q3_2025[[#This Row],[Relatiekorting percentage]]=0,
    "Nvt",
    IF(Q3_2025[[#This Row],[Brutobedrag 2]] &lt; Q3_2025[[#This Row],[Bruto - Rel.korting]],
        "Nee",
        "Ja"))</f>
        <v>Ja</v>
      </c>
      <c r="M1075" s="10">
        <f>IF(Q3_2025[[#This Row],[Artikelprijs]]&lt;&gt;"",Q3_2025[[#This Row],[Artikelprijs]],Q3_2025[[#This Row],[Stuksprijs]])</f>
        <v>69.78</v>
      </c>
      <c r="N1075" s="10">
        <f>Q3_2025[[#This Row],[Besteld]]*Q3_2025[[#This Row],[Prijs 2]]</f>
        <v>279.12</v>
      </c>
      <c r="O1075" s="10">
        <f>IF(Q3_2025[[#This Row],[Brutobedrag 2]]&lt;Q3_2025[[#This Row],[Bruto - Rel.korting]],Q3_2025[[#This Row],[Brutobedrag 2]],Q3_2025[[#This Row],[Brutobedrag 2]]*(100-Q3_2025[[#This Row],[Relatiekorting percentage]])/100)</f>
        <v>237.25200000000001</v>
      </c>
      <c r="R1075" s="3"/>
      <c r="W1075"/>
      <c r="AB1075"/>
    </row>
    <row r="1076" spans="1:28" x14ac:dyDescent="0.3">
      <c r="A1076" t="s">
        <v>763</v>
      </c>
      <c r="B1076">
        <v>5030232</v>
      </c>
      <c r="C1076" t="s">
        <v>116</v>
      </c>
      <c r="D1076">
        <v>1</v>
      </c>
      <c r="E1076" s="10">
        <v>144.19999999999999</v>
      </c>
      <c r="F1076" s="10">
        <v>144.19999999999999</v>
      </c>
      <c r="G1076" s="10">
        <v>122.57</v>
      </c>
      <c r="H1076">
        <v>15</v>
      </c>
      <c r="I1076" s="51" t="str">
        <f>_xlfn.XLOOKUP(Q3_2025[[#This Row],[Artikelnr]],Artikel_prijzen[Artnr],Artikel_prijzen[Groep],"")</f>
        <v>Rigging</v>
      </c>
      <c r="J1076" s="10">
        <f>_xlfn.XLOOKUP(Q3_2025[[#This Row],[Artikelnr]],Artikel_prijzen[Artnr],Artikel_prijzen[Prijs 2025],"")</f>
        <v>140</v>
      </c>
      <c r="K1076" t="str">
        <f>IF(Q3_2025[[#This Row],[Artikelprijs]]&lt;&gt;"",IF(Q3_2025[[#This Row],[Stuksprijs]]=Q3_2025[[#This Row],[Artikelprijs]],"Prijs gelijk","Prijs wijkt af"),"")</f>
        <v>Prijs wijkt af</v>
      </c>
      <c r="L1076" t="str">
        <f>IF(Q3_2025[[#This Row],[Relatiekorting percentage]]=0,
    "Nvt",
    IF(Q3_2025[[#This Row],[Brutobedrag 2]] &lt; Q3_2025[[#This Row],[Bruto - Rel.korting]],
        "Nee",
        "Ja"))</f>
        <v>Ja</v>
      </c>
      <c r="M1076" s="10">
        <f>IF(Q3_2025[[#This Row],[Artikelprijs]]&lt;&gt;"",Q3_2025[[#This Row],[Artikelprijs]],Q3_2025[[#This Row],[Stuksprijs]])</f>
        <v>140</v>
      </c>
      <c r="N1076" s="10">
        <f>Q3_2025[[#This Row],[Besteld]]*Q3_2025[[#This Row],[Prijs 2]]</f>
        <v>140</v>
      </c>
      <c r="O1076" s="10">
        <f>IF(Q3_2025[[#This Row],[Brutobedrag 2]]&lt;Q3_2025[[#This Row],[Bruto - Rel.korting]],Q3_2025[[#This Row],[Brutobedrag 2]],Q3_2025[[#This Row],[Brutobedrag 2]]*(100-Q3_2025[[#This Row],[Relatiekorting percentage]])/100)</f>
        <v>119</v>
      </c>
      <c r="R1076" s="3"/>
      <c r="W1076"/>
      <c r="AB1076"/>
    </row>
    <row r="1077" spans="1:28" x14ac:dyDescent="0.3">
      <c r="A1077" t="s">
        <v>763</v>
      </c>
      <c r="B1077">
        <v>1007051</v>
      </c>
      <c r="C1077" t="s">
        <v>54</v>
      </c>
      <c r="D1077">
        <v>12</v>
      </c>
      <c r="E1077" s="10">
        <v>88.57</v>
      </c>
      <c r="F1077" s="10">
        <v>1062.8399999999999</v>
      </c>
      <c r="G1077" s="10">
        <v>903.41</v>
      </c>
      <c r="H1077">
        <v>15</v>
      </c>
      <c r="I1077" s="51" t="str">
        <f>_xlfn.XLOOKUP(Q3_2025[[#This Row],[Artikelnr]],Artikel_prijzen[Artnr],Artikel_prijzen[Groep],"")</f>
        <v/>
      </c>
      <c r="J1077" s="10" t="str">
        <f>_xlfn.XLOOKUP(Q3_2025[[#This Row],[Artikelnr]],Artikel_prijzen[Artnr],Artikel_prijzen[Prijs 2025],"")</f>
        <v/>
      </c>
      <c r="K1077" t="str">
        <f>IF(Q3_2025[[#This Row],[Artikelprijs]]&lt;&gt;"",IF(Q3_2025[[#This Row],[Stuksprijs]]=Q3_2025[[#This Row],[Artikelprijs]],"Prijs gelijk","Prijs wijkt af"),"")</f>
        <v/>
      </c>
      <c r="L1077" t="str">
        <f>IF(Q3_2025[[#This Row],[Relatiekorting percentage]]=0,
    "Nvt",
    IF(Q3_2025[[#This Row],[Brutobedrag 2]] &lt; Q3_2025[[#This Row],[Bruto - Rel.korting]],
        "Nee",
        "Ja"))</f>
        <v>Ja</v>
      </c>
      <c r="M1077" s="10">
        <f>IF(Q3_2025[[#This Row],[Artikelprijs]]&lt;&gt;"",Q3_2025[[#This Row],[Artikelprijs]],Q3_2025[[#This Row],[Stuksprijs]])</f>
        <v>88.57</v>
      </c>
      <c r="N1077" s="10">
        <f>Q3_2025[[#This Row],[Besteld]]*Q3_2025[[#This Row],[Prijs 2]]</f>
        <v>1062.8399999999999</v>
      </c>
      <c r="O1077" s="10">
        <f>IF(Q3_2025[[#This Row],[Brutobedrag 2]]&lt;Q3_2025[[#This Row],[Bruto - Rel.korting]],Q3_2025[[#This Row],[Brutobedrag 2]],Q3_2025[[#This Row],[Brutobedrag 2]]*(100-Q3_2025[[#This Row],[Relatiekorting percentage]])/100)</f>
        <v>903.41399999999999</v>
      </c>
      <c r="R1077" s="3"/>
      <c r="W1077"/>
      <c r="AB1077"/>
    </row>
    <row r="1078" spans="1:28" x14ac:dyDescent="0.3">
      <c r="A1078" t="s">
        <v>763</v>
      </c>
      <c r="B1078">
        <v>1007052</v>
      </c>
      <c r="C1078" t="s">
        <v>720</v>
      </c>
      <c r="D1078">
        <v>12</v>
      </c>
      <c r="E1078" s="10">
        <v>0</v>
      </c>
      <c r="F1078" s="10">
        <v>0</v>
      </c>
      <c r="G1078" s="10">
        <v>0</v>
      </c>
      <c r="H1078">
        <v>0</v>
      </c>
      <c r="I1078" s="51" t="str">
        <f>_xlfn.XLOOKUP(Q3_2025[[#This Row],[Artikelnr]],Artikel_prijzen[Artnr],Artikel_prijzen[Groep],"")</f>
        <v/>
      </c>
      <c r="J1078" s="10" t="str">
        <f>_xlfn.XLOOKUP(Q3_2025[[#This Row],[Artikelnr]],Artikel_prijzen[Artnr],Artikel_prijzen[Prijs 2025],"")</f>
        <v/>
      </c>
      <c r="K1078" t="str">
        <f>IF(Q3_2025[[#This Row],[Artikelprijs]]&lt;&gt;"",IF(Q3_2025[[#This Row],[Stuksprijs]]=Q3_2025[[#This Row],[Artikelprijs]],"Prijs gelijk","Prijs wijkt af"),"")</f>
        <v/>
      </c>
      <c r="L1078" t="str">
        <f>IF(Q3_2025[[#This Row],[Relatiekorting percentage]]=0,
    "Nvt",
    IF(Q3_2025[[#This Row],[Brutobedrag 2]] &lt; Q3_2025[[#This Row],[Bruto - Rel.korting]],
        "Nee",
        "Ja"))</f>
        <v>Nvt</v>
      </c>
      <c r="M1078" s="10">
        <f>IF(Q3_2025[[#This Row],[Artikelprijs]]&lt;&gt;"",Q3_2025[[#This Row],[Artikelprijs]],Q3_2025[[#This Row],[Stuksprijs]])</f>
        <v>0</v>
      </c>
      <c r="N1078" s="10">
        <f>Q3_2025[[#This Row],[Besteld]]*Q3_2025[[#This Row],[Prijs 2]]</f>
        <v>0</v>
      </c>
      <c r="O1078" s="10">
        <f>IF(Q3_2025[[#This Row],[Brutobedrag 2]]&lt;Q3_2025[[#This Row],[Bruto - Rel.korting]],Q3_2025[[#This Row],[Brutobedrag 2]],Q3_2025[[#This Row],[Brutobedrag 2]]*(100-Q3_2025[[#This Row],[Relatiekorting percentage]])/100)</f>
        <v>0</v>
      </c>
      <c r="R1078" s="3"/>
      <c r="W1078"/>
      <c r="AB1078"/>
    </row>
    <row r="1079" spans="1:28" x14ac:dyDescent="0.3">
      <c r="A1079" t="s">
        <v>763</v>
      </c>
      <c r="B1079">
        <v>1007051</v>
      </c>
      <c r="C1079" t="s">
        <v>54</v>
      </c>
      <c r="D1079">
        <v>1</v>
      </c>
      <c r="E1079" s="10">
        <v>88.57</v>
      </c>
      <c r="F1079" s="10">
        <v>88.57</v>
      </c>
      <c r="G1079" s="10">
        <v>88.57</v>
      </c>
      <c r="H1079">
        <v>0</v>
      </c>
      <c r="I1079" s="51" t="str">
        <f>_xlfn.XLOOKUP(Q3_2025[[#This Row],[Artikelnr]],Artikel_prijzen[Artnr],Artikel_prijzen[Groep],"")</f>
        <v/>
      </c>
      <c r="J1079" s="10" t="str">
        <f>_xlfn.XLOOKUP(Q3_2025[[#This Row],[Artikelnr]],Artikel_prijzen[Artnr],Artikel_prijzen[Prijs 2025],"")</f>
        <v/>
      </c>
      <c r="K1079" t="str">
        <f>IF(Q3_2025[[#This Row],[Artikelprijs]]&lt;&gt;"",IF(Q3_2025[[#This Row],[Stuksprijs]]=Q3_2025[[#This Row],[Artikelprijs]],"Prijs gelijk","Prijs wijkt af"),"")</f>
        <v/>
      </c>
      <c r="L1079" t="str">
        <f>IF(Q3_2025[[#This Row],[Relatiekorting percentage]]=0,
    "Nvt",
    IF(Q3_2025[[#This Row],[Brutobedrag 2]] &lt; Q3_2025[[#This Row],[Bruto - Rel.korting]],
        "Nee",
        "Ja"))</f>
        <v>Nvt</v>
      </c>
      <c r="M1079" s="10">
        <f>IF(Q3_2025[[#This Row],[Artikelprijs]]&lt;&gt;"",Q3_2025[[#This Row],[Artikelprijs]],Q3_2025[[#This Row],[Stuksprijs]])</f>
        <v>88.57</v>
      </c>
      <c r="N1079" s="10">
        <f>Q3_2025[[#This Row],[Besteld]]*Q3_2025[[#This Row],[Prijs 2]]</f>
        <v>88.57</v>
      </c>
      <c r="O1079" s="10">
        <f>IF(Q3_2025[[#This Row],[Brutobedrag 2]]&lt;Q3_2025[[#This Row],[Bruto - Rel.korting]],Q3_2025[[#This Row],[Brutobedrag 2]],Q3_2025[[#This Row],[Brutobedrag 2]]*(100-Q3_2025[[#This Row],[Relatiekorting percentage]])/100)</f>
        <v>88.57</v>
      </c>
      <c r="R1079" s="3"/>
      <c r="W1079"/>
      <c r="AB1079"/>
    </row>
    <row r="1080" spans="1:28" x14ac:dyDescent="0.3">
      <c r="A1080" t="s">
        <v>829</v>
      </c>
      <c r="B1080">
        <v>5022009</v>
      </c>
      <c r="C1080" t="s">
        <v>45</v>
      </c>
      <c r="D1080">
        <v>5</v>
      </c>
      <c r="E1080" s="10">
        <v>103.75</v>
      </c>
      <c r="F1080" s="10">
        <v>518.75</v>
      </c>
      <c r="G1080" s="10">
        <v>415</v>
      </c>
      <c r="H1080">
        <v>20</v>
      </c>
      <c r="I1080" s="51" t="str">
        <f>_xlfn.XLOOKUP(Q3_2025[[#This Row],[Artikelnr]],Artikel_prijzen[Artnr],Artikel_prijzen[Groep],"")</f>
        <v>Elektra</v>
      </c>
      <c r="J1080" s="10">
        <f>_xlfn.XLOOKUP(Q3_2025[[#This Row],[Artikelnr]],Artikel_prijzen[Artnr],Artikel_prijzen[Prijs 2025],"")</f>
        <v>106.8625</v>
      </c>
      <c r="K1080" t="str">
        <f>IF(Q3_2025[[#This Row],[Artikelprijs]]&lt;&gt;"",IF(Q3_2025[[#This Row],[Stuksprijs]]=Q3_2025[[#This Row],[Artikelprijs]],"Prijs gelijk","Prijs wijkt af"),"")</f>
        <v>Prijs wijkt af</v>
      </c>
      <c r="L1080" t="str">
        <f>IF(Q3_2025[[#This Row],[Relatiekorting percentage]]=0,
    "Nvt",
    IF(Q3_2025[[#This Row],[Brutobedrag 2]] &lt; Q3_2025[[#This Row],[Bruto - Rel.korting]],
        "Nee",
        "Ja"))</f>
        <v>Ja</v>
      </c>
      <c r="M1080" s="10">
        <f>IF(Q3_2025[[#This Row],[Artikelprijs]]&lt;&gt;"",Q3_2025[[#This Row],[Artikelprijs]],Q3_2025[[#This Row],[Stuksprijs]])</f>
        <v>106.8625</v>
      </c>
      <c r="N1080" s="10">
        <f>Q3_2025[[#This Row],[Besteld]]*Q3_2025[[#This Row],[Prijs 2]]</f>
        <v>534.3125</v>
      </c>
      <c r="O1080" s="10">
        <f>IF(Q3_2025[[#This Row],[Brutobedrag 2]]&lt;Q3_2025[[#This Row],[Bruto - Rel.korting]],Q3_2025[[#This Row],[Brutobedrag 2]],Q3_2025[[#This Row],[Brutobedrag 2]]*(100-Q3_2025[[#This Row],[Relatiekorting percentage]])/100)</f>
        <v>427.45</v>
      </c>
      <c r="R1080" s="3"/>
      <c r="W1080"/>
      <c r="AB1080"/>
    </row>
    <row r="1081" spans="1:28" x14ac:dyDescent="0.3">
      <c r="A1081" t="s">
        <v>829</v>
      </c>
      <c r="B1081">
        <v>5020002</v>
      </c>
      <c r="C1081" t="s">
        <v>122</v>
      </c>
      <c r="D1081">
        <v>5</v>
      </c>
      <c r="E1081" s="10">
        <v>39.65</v>
      </c>
      <c r="F1081" s="10">
        <v>198.25</v>
      </c>
      <c r="G1081" s="10">
        <v>158.6</v>
      </c>
      <c r="H1081">
        <v>20</v>
      </c>
      <c r="I1081" s="51" t="str">
        <f>_xlfn.XLOOKUP(Q3_2025[[#This Row],[Artikelnr]],Artikel_prijzen[Artnr],Artikel_prijzen[Groep],"")</f>
        <v/>
      </c>
      <c r="J1081" s="10" t="str">
        <f>_xlfn.XLOOKUP(Q3_2025[[#This Row],[Artikelnr]],Artikel_prijzen[Artnr],Artikel_prijzen[Prijs 2025],"")</f>
        <v/>
      </c>
      <c r="K1081" t="str">
        <f>IF(Q3_2025[[#This Row],[Artikelprijs]]&lt;&gt;"",IF(Q3_2025[[#This Row],[Stuksprijs]]=Q3_2025[[#This Row],[Artikelprijs]],"Prijs gelijk","Prijs wijkt af"),"")</f>
        <v/>
      </c>
      <c r="L1081" t="str">
        <f>IF(Q3_2025[[#This Row],[Relatiekorting percentage]]=0,
    "Nvt",
    IF(Q3_2025[[#This Row],[Brutobedrag 2]] &lt; Q3_2025[[#This Row],[Bruto - Rel.korting]],
        "Nee",
        "Ja"))</f>
        <v>Ja</v>
      </c>
      <c r="M1081" s="10">
        <f>IF(Q3_2025[[#This Row],[Artikelprijs]]&lt;&gt;"",Q3_2025[[#This Row],[Artikelprijs]],Q3_2025[[#This Row],[Stuksprijs]])</f>
        <v>39.65</v>
      </c>
      <c r="N1081" s="10">
        <f>Q3_2025[[#This Row],[Besteld]]*Q3_2025[[#This Row],[Prijs 2]]</f>
        <v>198.25</v>
      </c>
      <c r="O1081" s="10">
        <f>IF(Q3_2025[[#This Row],[Brutobedrag 2]]&lt;Q3_2025[[#This Row],[Bruto - Rel.korting]],Q3_2025[[#This Row],[Brutobedrag 2]],Q3_2025[[#This Row],[Brutobedrag 2]]*(100-Q3_2025[[#This Row],[Relatiekorting percentage]])/100)</f>
        <v>158.6</v>
      </c>
      <c r="R1081" s="3"/>
      <c r="W1081"/>
      <c r="AB1081"/>
    </row>
    <row r="1082" spans="1:28" x14ac:dyDescent="0.3">
      <c r="A1082" t="s">
        <v>829</v>
      </c>
      <c r="B1082">
        <v>5022009</v>
      </c>
      <c r="C1082" t="s">
        <v>45</v>
      </c>
      <c r="D1082">
        <v>2</v>
      </c>
      <c r="E1082" s="10">
        <v>103.75</v>
      </c>
      <c r="F1082" s="10">
        <v>207.5</v>
      </c>
      <c r="G1082" s="10">
        <v>166</v>
      </c>
      <c r="H1082">
        <v>20</v>
      </c>
      <c r="I1082" s="51" t="str">
        <f>_xlfn.XLOOKUP(Q3_2025[[#This Row],[Artikelnr]],Artikel_prijzen[Artnr],Artikel_prijzen[Groep],"")</f>
        <v>Elektra</v>
      </c>
      <c r="J1082" s="10">
        <f>_xlfn.XLOOKUP(Q3_2025[[#This Row],[Artikelnr]],Artikel_prijzen[Artnr],Artikel_prijzen[Prijs 2025],"")</f>
        <v>106.8625</v>
      </c>
      <c r="K1082" t="str">
        <f>IF(Q3_2025[[#This Row],[Artikelprijs]]&lt;&gt;"",IF(Q3_2025[[#This Row],[Stuksprijs]]=Q3_2025[[#This Row],[Artikelprijs]],"Prijs gelijk","Prijs wijkt af"),"")</f>
        <v>Prijs wijkt af</v>
      </c>
      <c r="L1082" t="str">
        <f>IF(Q3_2025[[#This Row],[Relatiekorting percentage]]=0,
    "Nvt",
    IF(Q3_2025[[#This Row],[Brutobedrag 2]] &lt; Q3_2025[[#This Row],[Bruto - Rel.korting]],
        "Nee",
        "Ja"))</f>
        <v>Ja</v>
      </c>
      <c r="M1082" s="10">
        <f>IF(Q3_2025[[#This Row],[Artikelprijs]]&lt;&gt;"",Q3_2025[[#This Row],[Artikelprijs]],Q3_2025[[#This Row],[Stuksprijs]])</f>
        <v>106.8625</v>
      </c>
      <c r="N1082" s="10">
        <f>Q3_2025[[#This Row],[Besteld]]*Q3_2025[[#This Row],[Prijs 2]]</f>
        <v>213.72499999999999</v>
      </c>
      <c r="O1082" s="10">
        <f>IF(Q3_2025[[#This Row],[Brutobedrag 2]]&lt;Q3_2025[[#This Row],[Bruto - Rel.korting]],Q3_2025[[#This Row],[Brutobedrag 2]],Q3_2025[[#This Row],[Brutobedrag 2]]*(100-Q3_2025[[#This Row],[Relatiekorting percentage]])/100)</f>
        <v>170.98</v>
      </c>
      <c r="R1082" s="3"/>
      <c r="W1082"/>
      <c r="AB1082"/>
    </row>
    <row r="1083" spans="1:28" x14ac:dyDescent="0.3">
      <c r="A1083" t="s">
        <v>829</v>
      </c>
      <c r="B1083">
        <v>5020002</v>
      </c>
      <c r="C1083" t="s">
        <v>122</v>
      </c>
      <c r="D1083">
        <v>2</v>
      </c>
      <c r="E1083" s="10">
        <v>39.65</v>
      </c>
      <c r="F1083" s="10">
        <v>79.3</v>
      </c>
      <c r="G1083" s="10">
        <v>63.44</v>
      </c>
      <c r="H1083">
        <v>20</v>
      </c>
      <c r="I1083" s="51" t="str">
        <f>_xlfn.XLOOKUP(Q3_2025[[#This Row],[Artikelnr]],Artikel_prijzen[Artnr],Artikel_prijzen[Groep],"")</f>
        <v/>
      </c>
      <c r="J1083" s="10" t="str">
        <f>_xlfn.XLOOKUP(Q3_2025[[#This Row],[Artikelnr]],Artikel_prijzen[Artnr],Artikel_prijzen[Prijs 2025],"")</f>
        <v/>
      </c>
      <c r="K1083" t="str">
        <f>IF(Q3_2025[[#This Row],[Artikelprijs]]&lt;&gt;"",IF(Q3_2025[[#This Row],[Stuksprijs]]=Q3_2025[[#This Row],[Artikelprijs]],"Prijs gelijk","Prijs wijkt af"),"")</f>
        <v/>
      </c>
      <c r="L1083" t="str">
        <f>IF(Q3_2025[[#This Row],[Relatiekorting percentage]]=0,
    "Nvt",
    IF(Q3_2025[[#This Row],[Brutobedrag 2]] &lt; Q3_2025[[#This Row],[Bruto - Rel.korting]],
        "Nee",
        "Ja"))</f>
        <v>Ja</v>
      </c>
      <c r="M1083" s="10">
        <f>IF(Q3_2025[[#This Row],[Artikelprijs]]&lt;&gt;"",Q3_2025[[#This Row],[Artikelprijs]],Q3_2025[[#This Row],[Stuksprijs]])</f>
        <v>39.65</v>
      </c>
      <c r="N1083" s="10">
        <f>Q3_2025[[#This Row],[Besteld]]*Q3_2025[[#This Row],[Prijs 2]]</f>
        <v>79.3</v>
      </c>
      <c r="O1083" s="10">
        <f>IF(Q3_2025[[#This Row],[Brutobedrag 2]]&lt;Q3_2025[[#This Row],[Bruto - Rel.korting]],Q3_2025[[#This Row],[Brutobedrag 2]],Q3_2025[[#This Row],[Brutobedrag 2]]*(100-Q3_2025[[#This Row],[Relatiekorting percentage]])/100)</f>
        <v>63.44</v>
      </c>
      <c r="R1083" s="3"/>
      <c r="W1083"/>
      <c r="AB1083"/>
    </row>
    <row r="1084" spans="1:28" x14ac:dyDescent="0.3">
      <c r="A1084" t="s">
        <v>829</v>
      </c>
      <c r="B1084">
        <v>5022009</v>
      </c>
      <c r="C1084" t="s">
        <v>45</v>
      </c>
      <c r="D1084">
        <v>1</v>
      </c>
      <c r="E1084" s="10">
        <v>103.75</v>
      </c>
      <c r="F1084" s="10">
        <v>103.75</v>
      </c>
      <c r="G1084" s="10">
        <v>83</v>
      </c>
      <c r="H1084">
        <v>20</v>
      </c>
      <c r="I1084" s="51" t="str">
        <f>_xlfn.XLOOKUP(Q3_2025[[#This Row],[Artikelnr]],Artikel_prijzen[Artnr],Artikel_prijzen[Groep],"")</f>
        <v>Elektra</v>
      </c>
      <c r="J1084" s="10">
        <f>_xlfn.XLOOKUP(Q3_2025[[#This Row],[Artikelnr]],Artikel_prijzen[Artnr],Artikel_prijzen[Prijs 2025],"")</f>
        <v>106.8625</v>
      </c>
      <c r="K1084" t="str">
        <f>IF(Q3_2025[[#This Row],[Artikelprijs]]&lt;&gt;"",IF(Q3_2025[[#This Row],[Stuksprijs]]=Q3_2025[[#This Row],[Artikelprijs]],"Prijs gelijk","Prijs wijkt af"),"")</f>
        <v>Prijs wijkt af</v>
      </c>
      <c r="L1084" t="str">
        <f>IF(Q3_2025[[#This Row],[Relatiekorting percentage]]=0,
    "Nvt",
    IF(Q3_2025[[#This Row],[Brutobedrag 2]] &lt; Q3_2025[[#This Row],[Bruto - Rel.korting]],
        "Nee",
        "Ja"))</f>
        <v>Ja</v>
      </c>
      <c r="M1084" s="10">
        <f>IF(Q3_2025[[#This Row],[Artikelprijs]]&lt;&gt;"",Q3_2025[[#This Row],[Artikelprijs]],Q3_2025[[#This Row],[Stuksprijs]])</f>
        <v>106.8625</v>
      </c>
      <c r="N1084" s="10">
        <f>Q3_2025[[#This Row],[Besteld]]*Q3_2025[[#This Row],[Prijs 2]]</f>
        <v>106.8625</v>
      </c>
      <c r="O1084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084" s="3"/>
      <c r="W1084"/>
      <c r="AB1084"/>
    </row>
    <row r="1085" spans="1:28" x14ac:dyDescent="0.3">
      <c r="A1085" t="s">
        <v>829</v>
      </c>
      <c r="B1085">
        <v>5020002</v>
      </c>
      <c r="C1085" t="s">
        <v>122</v>
      </c>
      <c r="D1085">
        <v>2</v>
      </c>
      <c r="E1085" s="10">
        <v>39.65</v>
      </c>
      <c r="F1085" s="10">
        <v>79.3</v>
      </c>
      <c r="G1085" s="10">
        <v>63.44</v>
      </c>
      <c r="H1085">
        <v>20</v>
      </c>
      <c r="I1085" s="51" t="str">
        <f>_xlfn.XLOOKUP(Q3_2025[[#This Row],[Artikelnr]],Artikel_prijzen[Artnr],Artikel_prijzen[Groep],"")</f>
        <v/>
      </c>
      <c r="J1085" s="10" t="str">
        <f>_xlfn.XLOOKUP(Q3_2025[[#This Row],[Artikelnr]],Artikel_prijzen[Artnr],Artikel_prijzen[Prijs 2025],"")</f>
        <v/>
      </c>
      <c r="K1085" t="str">
        <f>IF(Q3_2025[[#This Row],[Artikelprijs]]&lt;&gt;"",IF(Q3_2025[[#This Row],[Stuksprijs]]=Q3_2025[[#This Row],[Artikelprijs]],"Prijs gelijk","Prijs wijkt af"),"")</f>
        <v/>
      </c>
      <c r="L1085" t="str">
        <f>IF(Q3_2025[[#This Row],[Relatiekorting percentage]]=0,
    "Nvt",
    IF(Q3_2025[[#This Row],[Brutobedrag 2]] &lt; Q3_2025[[#This Row],[Bruto - Rel.korting]],
        "Nee",
        "Ja"))</f>
        <v>Ja</v>
      </c>
      <c r="M1085" s="10">
        <f>IF(Q3_2025[[#This Row],[Artikelprijs]]&lt;&gt;"",Q3_2025[[#This Row],[Artikelprijs]],Q3_2025[[#This Row],[Stuksprijs]])</f>
        <v>39.65</v>
      </c>
      <c r="N1085" s="10">
        <f>Q3_2025[[#This Row],[Besteld]]*Q3_2025[[#This Row],[Prijs 2]]</f>
        <v>79.3</v>
      </c>
      <c r="O1085" s="10">
        <f>IF(Q3_2025[[#This Row],[Brutobedrag 2]]&lt;Q3_2025[[#This Row],[Bruto - Rel.korting]],Q3_2025[[#This Row],[Brutobedrag 2]],Q3_2025[[#This Row],[Brutobedrag 2]]*(100-Q3_2025[[#This Row],[Relatiekorting percentage]])/100)</f>
        <v>63.44</v>
      </c>
      <c r="R1085" s="3"/>
      <c r="W1085"/>
      <c r="AB1085"/>
    </row>
    <row r="1086" spans="1:28" x14ac:dyDescent="0.3">
      <c r="A1086" t="s">
        <v>829</v>
      </c>
      <c r="B1086">
        <v>5022009</v>
      </c>
      <c r="C1086" t="s">
        <v>45</v>
      </c>
      <c r="D1086">
        <v>1</v>
      </c>
      <c r="E1086" s="10">
        <v>103.75</v>
      </c>
      <c r="F1086" s="10">
        <v>103.75</v>
      </c>
      <c r="G1086" s="10">
        <v>83</v>
      </c>
      <c r="H1086">
        <v>20</v>
      </c>
      <c r="I1086" s="51" t="str">
        <f>_xlfn.XLOOKUP(Q3_2025[[#This Row],[Artikelnr]],Artikel_prijzen[Artnr],Artikel_prijzen[Groep],"")</f>
        <v>Elektra</v>
      </c>
      <c r="J1086" s="10">
        <f>_xlfn.XLOOKUP(Q3_2025[[#This Row],[Artikelnr]],Artikel_prijzen[Artnr],Artikel_prijzen[Prijs 2025],"")</f>
        <v>106.8625</v>
      </c>
      <c r="K1086" t="str">
        <f>IF(Q3_2025[[#This Row],[Artikelprijs]]&lt;&gt;"",IF(Q3_2025[[#This Row],[Stuksprijs]]=Q3_2025[[#This Row],[Artikelprijs]],"Prijs gelijk","Prijs wijkt af"),"")</f>
        <v>Prijs wijkt af</v>
      </c>
      <c r="L1086" t="str">
        <f>IF(Q3_2025[[#This Row],[Relatiekorting percentage]]=0,
    "Nvt",
    IF(Q3_2025[[#This Row],[Brutobedrag 2]] &lt; Q3_2025[[#This Row],[Bruto - Rel.korting]],
        "Nee",
        "Ja"))</f>
        <v>Ja</v>
      </c>
      <c r="M1086" s="10">
        <f>IF(Q3_2025[[#This Row],[Artikelprijs]]&lt;&gt;"",Q3_2025[[#This Row],[Artikelprijs]],Q3_2025[[#This Row],[Stuksprijs]])</f>
        <v>106.8625</v>
      </c>
      <c r="N1086" s="10">
        <f>Q3_2025[[#This Row],[Besteld]]*Q3_2025[[#This Row],[Prijs 2]]</f>
        <v>106.8625</v>
      </c>
      <c r="O1086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086" s="3"/>
      <c r="W1086"/>
      <c r="AB1086"/>
    </row>
    <row r="1087" spans="1:28" x14ac:dyDescent="0.3">
      <c r="A1087" t="s">
        <v>829</v>
      </c>
      <c r="B1087">
        <v>5020002</v>
      </c>
      <c r="C1087" t="s">
        <v>122</v>
      </c>
      <c r="D1087">
        <v>1</v>
      </c>
      <c r="E1087" s="10">
        <v>39.65</v>
      </c>
      <c r="F1087" s="10">
        <v>39.65</v>
      </c>
      <c r="G1087" s="10">
        <v>31.72</v>
      </c>
      <c r="H1087">
        <v>20</v>
      </c>
      <c r="I1087" s="51" t="str">
        <f>_xlfn.XLOOKUP(Q3_2025[[#This Row],[Artikelnr]],Artikel_prijzen[Artnr],Artikel_prijzen[Groep],"")</f>
        <v/>
      </c>
      <c r="J1087" s="10" t="str">
        <f>_xlfn.XLOOKUP(Q3_2025[[#This Row],[Artikelnr]],Artikel_prijzen[Artnr],Artikel_prijzen[Prijs 2025],"")</f>
        <v/>
      </c>
      <c r="K1087" t="str">
        <f>IF(Q3_2025[[#This Row],[Artikelprijs]]&lt;&gt;"",IF(Q3_2025[[#This Row],[Stuksprijs]]=Q3_2025[[#This Row],[Artikelprijs]],"Prijs gelijk","Prijs wijkt af"),"")</f>
        <v/>
      </c>
      <c r="L1087" t="str">
        <f>IF(Q3_2025[[#This Row],[Relatiekorting percentage]]=0,
    "Nvt",
    IF(Q3_2025[[#This Row],[Brutobedrag 2]] &lt; Q3_2025[[#This Row],[Bruto - Rel.korting]],
        "Nee",
        "Ja"))</f>
        <v>Ja</v>
      </c>
      <c r="M1087" s="10">
        <f>IF(Q3_2025[[#This Row],[Artikelprijs]]&lt;&gt;"",Q3_2025[[#This Row],[Artikelprijs]],Q3_2025[[#This Row],[Stuksprijs]])</f>
        <v>39.65</v>
      </c>
      <c r="N1087" s="10">
        <f>Q3_2025[[#This Row],[Besteld]]*Q3_2025[[#This Row],[Prijs 2]]</f>
        <v>39.65</v>
      </c>
      <c r="O1087" s="10">
        <f>IF(Q3_2025[[#This Row],[Brutobedrag 2]]&lt;Q3_2025[[#This Row],[Bruto - Rel.korting]],Q3_2025[[#This Row],[Brutobedrag 2]],Q3_2025[[#This Row],[Brutobedrag 2]]*(100-Q3_2025[[#This Row],[Relatiekorting percentage]])/100)</f>
        <v>31.72</v>
      </c>
      <c r="R1087" s="3"/>
      <c r="W1087"/>
      <c r="AB1087"/>
    </row>
    <row r="1088" spans="1:28" x14ac:dyDescent="0.3">
      <c r="A1088" t="s">
        <v>829</v>
      </c>
      <c r="B1088">
        <v>5022009</v>
      </c>
      <c r="C1088" t="s">
        <v>45</v>
      </c>
      <c r="D1088">
        <v>10</v>
      </c>
      <c r="E1088" s="10">
        <v>103.75</v>
      </c>
      <c r="F1088" s="10">
        <v>1037.5</v>
      </c>
      <c r="G1088" s="10">
        <v>830</v>
      </c>
      <c r="H1088">
        <v>20</v>
      </c>
      <c r="I1088" s="51" t="str">
        <f>_xlfn.XLOOKUP(Q3_2025[[#This Row],[Artikelnr]],Artikel_prijzen[Artnr],Artikel_prijzen[Groep],"")</f>
        <v>Elektra</v>
      </c>
      <c r="J1088" s="10">
        <f>_xlfn.XLOOKUP(Q3_2025[[#This Row],[Artikelnr]],Artikel_prijzen[Artnr],Artikel_prijzen[Prijs 2025],"")</f>
        <v>106.8625</v>
      </c>
      <c r="K1088" t="str">
        <f>IF(Q3_2025[[#This Row],[Artikelprijs]]&lt;&gt;"",IF(Q3_2025[[#This Row],[Stuksprijs]]=Q3_2025[[#This Row],[Artikelprijs]],"Prijs gelijk","Prijs wijkt af"),"")</f>
        <v>Prijs wijkt af</v>
      </c>
      <c r="L1088" t="str">
        <f>IF(Q3_2025[[#This Row],[Relatiekorting percentage]]=0,
    "Nvt",
    IF(Q3_2025[[#This Row],[Brutobedrag 2]] &lt; Q3_2025[[#This Row],[Bruto - Rel.korting]],
        "Nee",
        "Ja"))</f>
        <v>Ja</v>
      </c>
      <c r="M1088" s="10">
        <f>IF(Q3_2025[[#This Row],[Artikelprijs]]&lt;&gt;"",Q3_2025[[#This Row],[Artikelprijs]],Q3_2025[[#This Row],[Stuksprijs]])</f>
        <v>106.8625</v>
      </c>
      <c r="N1088" s="10">
        <f>Q3_2025[[#This Row],[Besteld]]*Q3_2025[[#This Row],[Prijs 2]]</f>
        <v>1068.625</v>
      </c>
      <c r="O1088" s="10">
        <f>IF(Q3_2025[[#This Row],[Brutobedrag 2]]&lt;Q3_2025[[#This Row],[Bruto - Rel.korting]],Q3_2025[[#This Row],[Brutobedrag 2]],Q3_2025[[#This Row],[Brutobedrag 2]]*(100-Q3_2025[[#This Row],[Relatiekorting percentage]])/100)</f>
        <v>854.9</v>
      </c>
      <c r="R1088" s="3"/>
      <c r="W1088"/>
      <c r="AB1088"/>
    </row>
    <row r="1089" spans="1:28" x14ac:dyDescent="0.3">
      <c r="A1089" t="s">
        <v>829</v>
      </c>
      <c r="B1089">
        <v>5020002</v>
      </c>
      <c r="C1089" t="s">
        <v>122</v>
      </c>
      <c r="D1089">
        <v>10</v>
      </c>
      <c r="E1089" s="10">
        <v>39.65</v>
      </c>
      <c r="F1089" s="10">
        <v>396.5</v>
      </c>
      <c r="G1089" s="10">
        <v>317.2</v>
      </c>
      <c r="H1089">
        <v>20</v>
      </c>
      <c r="I1089" s="51" t="str">
        <f>_xlfn.XLOOKUP(Q3_2025[[#This Row],[Artikelnr]],Artikel_prijzen[Artnr],Artikel_prijzen[Groep],"")</f>
        <v/>
      </c>
      <c r="J1089" s="10" t="str">
        <f>_xlfn.XLOOKUP(Q3_2025[[#This Row],[Artikelnr]],Artikel_prijzen[Artnr],Artikel_prijzen[Prijs 2025],"")</f>
        <v/>
      </c>
      <c r="K1089" t="str">
        <f>IF(Q3_2025[[#This Row],[Artikelprijs]]&lt;&gt;"",IF(Q3_2025[[#This Row],[Stuksprijs]]=Q3_2025[[#This Row],[Artikelprijs]],"Prijs gelijk","Prijs wijkt af"),"")</f>
        <v/>
      </c>
      <c r="L1089" t="str">
        <f>IF(Q3_2025[[#This Row],[Relatiekorting percentage]]=0,
    "Nvt",
    IF(Q3_2025[[#This Row],[Brutobedrag 2]] &lt; Q3_2025[[#This Row],[Bruto - Rel.korting]],
        "Nee",
        "Ja"))</f>
        <v>Ja</v>
      </c>
      <c r="M1089" s="10">
        <f>IF(Q3_2025[[#This Row],[Artikelprijs]]&lt;&gt;"",Q3_2025[[#This Row],[Artikelprijs]],Q3_2025[[#This Row],[Stuksprijs]])</f>
        <v>39.65</v>
      </c>
      <c r="N1089" s="10">
        <f>Q3_2025[[#This Row],[Besteld]]*Q3_2025[[#This Row],[Prijs 2]]</f>
        <v>396.5</v>
      </c>
      <c r="O1089" s="10">
        <f>IF(Q3_2025[[#This Row],[Brutobedrag 2]]&lt;Q3_2025[[#This Row],[Bruto - Rel.korting]],Q3_2025[[#This Row],[Brutobedrag 2]],Q3_2025[[#This Row],[Brutobedrag 2]]*(100-Q3_2025[[#This Row],[Relatiekorting percentage]])/100)</f>
        <v>317.2</v>
      </c>
      <c r="R1089" s="3"/>
      <c r="W1089"/>
      <c r="AB1089"/>
    </row>
    <row r="1090" spans="1:28" x14ac:dyDescent="0.3">
      <c r="A1090" t="s">
        <v>829</v>
      </c>
      <c r="B1090">
        <v>5022009</v>
      </c>
      <c r="C1090" t="s">
        <v>45</v>
      </c>
      <c r="D1090">
        <v>2</v>
      </c>
      <c r="E1090" s="10">
        <v>103.75</v>
      </c>
      <c r="F1090" s="10">
        <v>207.5</v>
      </c>
      <c r="G1090" s="10">
        <v>166</v>
      </c>
      <c r="H1090">
        <v>20</v>
      </c>
      <c r="I1090" s="51" t="str">
        <f>_xlfn.XLOOKUP(Q3_2025[[#This Row],[Artikelnr]],Artikel_prijzen[Artnr],Artikel_prijzen[Groep],"")</f>
        <v>Elektra</v>
      </c>
      <c r="J1090" s="10">
        <f>_xlfn.XLOOKUP(Q3_2025[[#This Row],[Artikelnr]],Artikel_prijzen[Artnr],Artikel_prijzen[Prijs 2025],"")</f>
        <v>106.8625</v>
      </c>
      <c r="K1090" t="str">
        <f>IF(Q3_2025[[#This Row],[Artikelprijs]]&lt;&gt;"",IF(Q3_2025[[#This Row],[Stuksprijs]]=Q3_2025[[#This Row],[Artikelprijs]],"Prijs gelijk","Prijs wijkt af"),"")</f>
        <v>Prijs wijkt af</v>
      </c>
      <c r="L1090" t="str">
        <f>IF(Q3_2025[[#This Row],[Relatiekorting percentage]]=0,
    "Nvt",
    IF(Q3_2025[[#This Row],[Brutobedrag 2]] &lt; Q3_2025[[#This Row],[Bruto - Rel.korting]],
        "Nee",
        "Ja"))</f>
        <v>Ja</v>
      </c>
      <c r="M1090" s="10">
        <f>IF(Q3_2025[[#This Row],[Artikelprijs]]&lt;&gt;"",Q3_2025[[#This Row],[Artikelprijs]],Q3_2025[[#This Row],[Stuksprijs]])</f>
        <v>106.8625</v>
      </c>
      <c r="N1090" s="10">
        <f>Q3_2025[[#This Row],[Besteld]]*Q3_2025[[#This Row],[Prijs 2]]</f>
        <v>213.72499999999999</v>
      </c>
      <c r="O1090" s="10">
        <f>IF(Q3_2025[[#This Row],[Brutobedrag 2]]&lt;Q3_2025[[#This Row],[Bruto - Rel.korting]],Q3_2025[[#This Row],[Brutobedrag 2]],Q3_2025[[#This Row],[Brutobedrag 2]]*(100-Q3_2025[[#This Row],[Relatiekorting percentage]])/100)</f>
        <v>170.98</v>
      </c>
      <c r="R1090" s="3"/>
      <c r="W1090"/>
      <c r="AB1090"/>
    </row>
    <row r="1091" spans="1:28" x14ac:dyDescent="0.3">
      <c r="A1091" t="s">
        <v>829</v>
      </c>
      <c r="B1091">
        <v>5020002</v>
      </c>
      <c r="C1091" t="s">
        <v>122</v>
      </c>
      <c r="D1091">
        <v>2</v>
      </c>
      <c r="E1091" s="10">
        <v>39.65</v>
      </c>
      <c r="F1091" s="10">
        <v>79.3</v>
      </c>
      <c r="G1091" s="10">
        <v>63.44</v>
      </c>
      <c r="H1091">
        <v>20</v>
      </c>
      <c r="I1091" s="51" t="str">
        <f>_xlfn.XLOOKUP(Q3_2025[[#This Row],[Artikelnr]],Artikel_prijzen[Artnr],Artikel_prijzen[Groep],"")</f>
        <v/>
      </c>
      <c r="J1091" s="10" t="str">
        <f>_xlfn.XLOOKUP(Q3_2025[[#This Row],[Artikelnr]],Artikel_prijzen[Artnr],Artikel_prijzen[Prijs 2025],"")</f>
        <v/>
      </c>
      <c r="K1091" t="str">
        <f>IF(Q3_2025[[#This Row],[Artikelprijs]]&lt;&gt;"",IF(Q3_2025[[#This Row],[Stuksprijs]]=Q3_2025[[#This Row],[Artikelprijs]],"Prijs gelijk","Prijs wijkt af"),"")</f>
        <v/>
      </c>
      <c r="L1091" t="str">
        <f>IF(Q3_2025[[#This Row],[Relatiekorting percentage]]=0,
    "Nvt",
    IF(Q3_2025[[#This Row],[Brutobedrag 2]] &lt; Q3_2025[[#This Row],[Bruto - Rel.korting]],
        "Nee",
        "Ja"))</f>
        <v>Ja</v>
      </c>
      <c r="M1091" s="10">
        <f>IF(Q3_2025[[#This Row],[Artikelprijs]]&lt;&gt;"",Q3_2025[[#This Row],[Artikelprijs]],Q3_2025[[#This Row],[Stuksprijs]])</f>
        <v>39.65</v>
      </c>
      <c r="N1091" s="10">
        <f>Q3_2025[[#This Row],[Besteld]]*Q3_2025[[#This Row],[Prijs 2]]</f>
        <v>79.3</v>
      </c>
      <c r="O1091" s="10">
        <f>IF(Q3_2025[[#This Row],[Brutobedrag 2]]&lt;Q3_2025[[#This Row],[Bruto - Rel.korting]],Q3_2025[[#This Row],[Brutobedrag 2]],Q3_2025[[#This Row],[Brutobedrag 2]]*(100-Q3_2025[[#This Row],[Relatiekorting percentage]])/100)</f>
        <v>63.44</v>
      </c>
      <c r="R1091" s="3"/>
      <c r="W1091"/>
      <c r="AB1091"/>
    </row>
    <row r="1092" spans="1:28" x14ac:dyDescent="0.3">
      <c r="A1092" t="s">
        <v>829</v>
      </c>
      <c r="B1092">
        <v>5022009</v>
      </c>
      <c r="C1092" t="s">
        <v>45</v>
      </c>
      <c r="D1092">
        <v>2</v>
      </c>
      <c r="E1092" s="10">
        <v>103.75</v>
      </c>
      <c r="F1092" s="10">
        <v>207.5</v>
      </c>
      <c r="G1092" s="10">
        <v>166</v>
      </c>
      <c r="H1092">
        <v>20</v>
      </c>
      <c r="I1092" s="51" t="str">
        <f>_xlfn.XLOOKUP(Q3_2025[[#This Row],[Artikelnr]],Artikel_prijzen[Artnr],Artikel_prijzen[Groep],"")</f>
        <v>Elektra</v>
      </c>
      <c r="J1092" s="10">
        <f>_xlfn.XLOOKUP(Q3_2025[[#This Row],[Artikelnr]],Artikel_prijzen[Artnr],Artikel_prijzen[Prijs 2025],"")</f>
        <v>106.8625</v>
      </c>
      <c r="K1092" t="str">
        <f>IF(Q3_2025[[#This Row],[Artikelprijs]]&lt;&gt;"",IF(Q3_2025[[#This Row],[Stuksprijs]]=Q3_2025[[#This Row],[Artikelprijs]],"Prijs gelijk","Prijs wijkt af"),"")</f>
        <v>Prijs wijkt af</v>
      </c>
      <c r="L1092" t="str">
        <f>IF(Q3_2025[[#This Row],[Relatiekorting percentage]]=0,
    "Nvt",
    IF(Q3_2025[[#This Row],[Brutobedrag 2]] &lt; Q3_2025[[#This Row],[Bruto - Rel.korting]],
        "Nee",
        "Ja"))</f>
        <v>Ja</v>
      </c>
      <c r="M1092" s="10">
        <f>IF(Q3_2025[[#This Row],[Artikelprijs]]&lt;&gt;"",Q3_2025[[#This Row],[Artikelprijs]],Q3_2025[[#This Row],[Stuksprijs]])</f>
        <v>106.8625</v>
      </c>
      <c r="N1092" s="10">
        <f>Q3_2025[[#This Row],[Besteld]]*Q3_2025[[#This Row],[Prijs 2]]</f>
        <v>213.72499999999999</v>
      </c>
      <c r="O1092" s="10">
        <f>IF(Q3_2025[[#This Row],[Brutobedrag 2]]&lt;Q3_2025[[#This Row],[Bruto - Rel.korting]],Q3_2025[[#This Row],[Brutobedrag 2]],Q3_2025[[#This Row],[Brutobedrag 2]]*(100-Q3_2025[[#This Row],[Relatiekorting percentage]])/100)</f>
        <v>170.98</v>
      </c>
      <c r="R1092" s="3"/>
      <c r="W1092"/>
      <c r="AB1092"/>
    </row>
    <row r="1093" spans="1:28" x14ac:dyDescent="0.3">
      <c r="A1093" t="s">
        <v>829</v>
      </c>
      <c r="B1093">
        <v>5020002</v>
      </c>
      <c r="C1093" t="s">
        <v>122</v>
      </c>
      <c r="D1093">
        <v>2</v>
      </c>
      <c r="E1093" s="10">
        <v>39.65</v>
      </c>
      <c r="F1093" s="10">
        <v>79.3</v>
      </c>
      <c r="G1093" s="10">
        <v>63.44</v>
      </c>
      <c r="H1093">
        <v>20</v>
      </c>
      <c r="I1093" s="51" t="str">
        <f>_xlfn.XLOOKUP(Q3_2025[[#This Row],[Artikelnr]],Artikel_prijzen[Artnr],Artikel_prijzen[Groep],"")</f>
        <v/>
      </c>
      <c r="J1093" s="10" t="str">
        <f>_xlfn.XLOOKUP(Q3_2025[[#This Row],[Artikelnr]],Artikel_prijzen[Artnr],Artikel_prijzen[Prijs 2025],"")</f>
        <v/>
      </c>
      <c r="K1093" t="str">
        <f>IF(Q3_2025[[#This Row],[Artikelprijs]]&lt;&gt;"",IF(Q3_2025[[#This Row],[Stuksprijs]]=Q3_2025[[#This Row],[Artikelprijs]],"Prijs gelijk","Prijs wijkt af"),"")</f>
        <v/>
      </c>
      <c r="L1093" t="str">
        <f>IF(Q3_2025[[#This Row],[Relatiekorting percentage]]=0,
    "Nvt",
    IF(Q3_2025[[#This Row],[Brutobedrag 2]] &lt; Q3_2025[[#This Row],[Bruto - Rel.korting]],
        "Nee",
        "Ja"))</f>
        <v>Ja</v>
      </c>
      <c r="M1093" s="10">
        <f>IF(Q3_2025[[#This Row],[Artikelprijs]]&lt;&gt;"",Q3_2025[[#This Row],[Artikelprijs]],Q3_2025[[#This Row],[Stuksprijs]])</f>
        <v>39.65</v>
      </c>
      <c r="N1093" s="10">
        <f>Q3_2025[[#This Row],[Besteld]]*Q3_2025[[#This Row],[Prijs 2]]</f>
        <v>79.3</v>
      </c>
      <c r="O1093" s="10">
        <f>IF(Q3_2025[[#This Row],[Brutobedrag 2]]&lt;Q3_2025[[#This Row],[Bruto - Rel.korting]],Q3_2025[[#This Row],[Brutobedrag 2]],Q3_2025[[#This Row],[Brutobedrag 2]]*(100-Q3_2025[[#This Row],[Relatiekorting percentage]])/100)</f>
        <v>63.44</v>
      </c>
      <c r="R1093" s="3"/>
      <c r="W1093"/>
      <c r="AB1093"/>
    </row>
    <row r="1094" spans="1:28" x14ac:dyDescent="0.3">
      <c r="A1094" t="s">
        <v>829</v>
      </c>
      <c r="B1094">
        <v>5022009</v>
      </c>
      <c r="C1094" t="s">
        <v>45</v>
      </c>
      <c r="D1094">
        <v>4</v>
      </c>
      <c r="E1094" s="10">
        <v>103.75</v>
      </c>
      <c r="F1094" s="10">
        <v>415</v>
      </c>
      <c r="G1094" s="10">
        <v>332</v>
      </c>
      <c r="H1094">
        <v>20</v>
      </c>
      <c r="I1094" s="51" t="str">
        <f>_xlfn.XLOOKUP(Q3_2025[[#This Row],[Artikelnr]],Artikel_prijzen[Artnr],Artikel_prijzen[Groep],"")</f>
        <v>Elektra</v>
      </c>
      <c r="J1094" s="10">
        <f>_xlfn.XLOOKUP(Q3_2025[[#This Row],[Artikelnr]],Artikel_prijzen[Artnr],Artikel_prijzen[Prijs 2025],"")</f>
        <v>106.8625</v>
      </c>
      <c r="K1094" t="str">
        <f>IF(Q3_2025[[#This Row],[Artikelprijs]]&lt;&gt;"",IF(Q3_2025[[#This Row],[Stuksprijs]]=Q3_2025[[#This Row],[Artikelprijs]],"Prijs gelijk","Prijs wijkt af"),"")</f>
        <v>Prijs wijkt af</v>
      </c>
      <c r="L1094" t="str">
        <f>IF(Q3_2025[[#This Row],[Relatiekorting percentage]]=0,
    "Nvt",
    IF(Q3_2025[[#This Row],[Brutobedrag 2]] &lt; Q3_2025[[#This Row],[Bruto - Rel.korting]],
        "Nee",
        "Ja"))</f>
        <v>Ja</v>
      </c>
      <c r="M1094" s="10">
        <f>IF(Q3_2025[[#This Row],[Artikelprijs]]&lt;&gt;"",Q3_2025[[#This Row],[Artikelprijs]],Q3_2025[[#This Row],[Stuksprijs]])</f>
        <v>106.8625</v>
      </c>
      <c r="N1094" s="10">
        <f>Q3_2025[[#This Row],[Besteld]]*Q3_2025[[#This Row],[Prijs 2]]</f>
        <v>427.45</v>
      </c>
      <c r="O1094" s="10">
        <f>IF(Q3_2025[[#This Row],[Brutobedrag 2]]&lt;Q3_2025[[#This Row],[Bruto - Rel.korting]],Q3_2025[[#This Row],[Brutobedrag 2]],Q3_2025[[#This Row],[Brutobedrag 2]]*(100-Q3_2025[[#This Row],[Relatiekorting percentage]])/100)</f>
        <v>341.96</v>
      </c>
      <c r="R1094" s="3"/>
      <c r="W1094"/>
      <c r="AB1094"/>
    </row>
    <row r="1095" spans="1:28" x14ac:dyDescent="0.3">
      <c r="A1095" t="s">
        <v>829</v>
      </c>
      <c r="B1095">
        <v>5020002</v>
      </c>
      <c r="C1095" t="s">
        <v>122</v>
      </c>
      <c r="D1095">
        <v>4</v>
      </c>
      <c r="E1095" s="10">
        <v>39.65</v>
      </c>
      <c r="F1095" s="10">
        <v>158.6</v>
      </c>
      <c r="G1095" s="10">
        <v>126.88</v>
      </c>
      <c r="H1095">
        <v>20</v>
      </c>
      <c r="I1095" s="51" t="str">
        <f>_xlfn.XLOOKUP(Q3_2025[[#This Row],[Artikelnr]],Artikel_prijzen[Artnr],Artikel_prijzen[Groep],"")</f>
        <v/>
      </c>
      <c r="J1095" s="10" t="str">
        <f>_xlfn.XLOOKUP(Q3_2025[[#This Row],[Artikelnr]],Artikel_prijzen[Artnr],Artikel_prijzen[Prijs 2025],"")</f>
        <v/>
      </c>
      <c r="K1095" t="str">
        <f>IF(Q3_2025[[#This Row],[Artikelprijs]]&lt;&gt;"",IF(Q3_2025[[#This Row],[Stuksprijs]]=Q3_2025[[#This Row],[Artikelprijs]],"Prijs gelijk","Prijs wijkt af"),"")</f>
        <v/>
      </c>
      <c r="L1095" t="str">
        <f>IF(Q3_2025[[#This Row],[Relatiekorting percentage]]=0,
    "Nvt",
    IF(Q3_2025[[#This Row],[Brutobedrag 2]] &lt; Q3_2025[[#This Row],[Bruto - Rel.korting]],
        "Nee",
        "Ja"))</f>
        <v>Ja</v>
      </c>
      <c r="M1095" s="10">
        <f>IF(Q3_2025[[#This Row],[Artikelprijs]]&lt;&gt;"",Q3_2025[[#This Row],[Artikelprijs]],Q3_2025[[#This Row],[Stuksprijs]])</f>
        <v>39.65</v>
      </c>
      <c r="N1095" s="10">
        <f>Q3_2025[[#This Row],[Besteld]]*Q3_2025[[#This Row],[Prijs 2]]</f>
        <v>158.6</v>
      </c>
      <c r="O1095" s="10">
        <f>IF(Q3_2025[[#This Row],[Brutobedrag 2]]&lt;Q3_2025[[#This Row],[Bruto - Rel.korting]],Q3_2025[[#This Row],[Brutobedrag 2]],Q3_2025[[#This Row],[Brutobedrag 2]]*(100-Q3_2025[[#This Row],[Relatiekorting percentage]])/100)</f>
        <v>126.88</v>
      </c>
      <c r="R1095" s="3"/>
      <c r="W1095"/>
      <c r="AB1095"/>
    </row>
    <row r="1096" spans="1:28" x14ac:dyDescent="0.3">
      <c r="A1096" t="s">
        <v>829</v>
      </c>
      <c r="B1096">
        <v>5022009</v>
      </c>
      <c r="C1096" t="s">
        <v>45</v>
      </c>
      <c r="D1096">
        <v>3</v>
      </c>
      <c r="E1096" s="10">
        <v>103.75</v>
      </c>
      <c r="F1096" s="10">
        <v>311.25</v>
      </c>
      <c r="G1096" s="10">
        <v>249</v>
      </c>
      <c r="H1096">
        <v>20</v>
      </c>
      <c r="I1096" s="51" t="str">
        <f>_xlfn.XLOOKUP(Q3_2025[[#This Row],[Artikelnr]],Artikel_prijzen[Artnr],Artikel_prijzen[Groep],"")</f>
        <v>Elektra</v>
      </c>
      <c r="J1096" s="10">
        <f>_xlfn.XLOOKUP(Q3_2025[[#This Row],[Artikelnr]],Artikel_prijzen[Artnr],Artikel_prijzen[Prijs 2025],"")</f>
        <v>106.8625</v>
      </c>
      <c r="K1096" t="str">
        <f>IF(Q3_2025[[#This Row],[Artikelprijs]]&lt;&gt;"",IF(Q3_2025[[#This Row],[Stuksprijs]]=Q3_2025[[#This Row],[Artikelprijs]],"Prijs gelijk","Prijs wijkt af"),"")</f>
        <v>Prijs wijkt af</v>
      </c>
      <c r="L1096" t="str">
        <f>IF(Q3_2025[[#This Row],[Relatiekorting percentage]]=0,
    "Nvt",
    IF(Q3_2025[[#This Row],[Brutobedrag 2]] &lt; Q3_2025[[#This Row],[Bruto - Rel.korting]],
        "Nee",
        "Ja"))</f>
        <v>Ja</v>
      </c>
      <c r="M1096" s="10">
        <f>IF(Q3_2025[[#This Row],[Artikelprijs]]&lt;&gt;"",Q3_2025[[#This Row],[Artikelprijs]],Q3_2025[[#This Row],[Stuksprijs]])</f>
        <v>106.8625</v>
      </c>
      <c r="N1096" s="10">
        <f>Q3_2025[[#This Row],[Besteld]]*Q3_2025[[#This Row],[Prijs 2]]</f>
        <v>320.58749999999998</v>
      </c>
      <c r="O1096" s="10">
        <f>IF(Q3_2025[[#This Row],[Brutobedrag 2]]&lt;Q3_2025[[#This Row],[Bruto - Rel.korting]],Q3_2025[[#This Row],[Brutobedrag 2]],Q3_2025[[#This Row],[Brutobedrag 2]]*(100-Q3_2025[[#This Row],[Relatiekorting percentage]])/100)</f>
        <v>256.47000000000003</v>
      </c>
      <c r="R1096" s="3"/>
      <c r="W1096"/>
      <c r="AB1096"/>
    </row>
    <row r="1097" spans="1:28" x14ac:dyDescent="0.3">
      <c r="A1097" t="s">
        <v>829</v>
      </c>
      <c r="B1097">
        <v>5020002</v>
      </c>
      <c r="C1097" t="s">
        <v>122</v>
      </c>
      <c r="D1097">
        <v>3</v>
      </c>
      <c r="E1097" s="10">
        <v>39.65</v>
      </c>
      <c r="F1097" s="10">
        <v>118.95</v>
      </c>
      <c r="G1097" s="10">
        <v>95.16</v>
      </c>
      <c r="H1097">
        <v>20</v>
      </c>
      <c r="I1097" s="51" t="str">
        <f>_xlfn.XLOOKUP(Q3_2025[[#This Row],[Artikelnr]],Artikel_prijzen[Artnr],Artikel_prijzen[Groep],"")</f>
        <v/>
      </c>
      <c r="J1097" s="10" t="str">
        <f>_xlfn.XLOOKUP(Q3_2025[[#This Row],[Artikelnr]],Artikel_prijzen[Artnr],Artikel_prijzen[Prijs 2025],"")</f>
        <v/>
      </c>
      <c r="K1097" t="str">
        <f>IF(Q3_2025[[#This Row],[Artikelprijs]]&lt;&gt;"",IF(Q3_2025[[#This Row],[Stuksprijs]]=Q3_2025[[#This Row],[Artikelprijs]],"Prijs gelijk","Prijs wijkt af"),"")</f>
        <v/>
      </c>
      <c r="L1097" t="str">
        <f>IF(Q3_2025[[#This Row],[Relatiekorting percentage]]=0,
    "Nvt",
    IF(Q3_2025[[#This Row],[Brutobedrag 2]] &lt; Q3_2025[[#This Row],[Bruto - Rel.korting]],
        "Nee",
        "Ja"))</f>
        <v>Ja</v>
      </c>
      <c r="M1097" s="10">
        <f>IF(Q3_2025[[#This Row],[Artikelprijs]]&lt;&gt;"",Q3_2025[[#This Row],[Artikelprijs]],Q3_2025[[#This Row],[Stuksprijs]])</f>
        <v>39.65</v>
      </c>
      <c r="N1097" s="10">
        <f>Q3_2025[[#This Row],[Besteld]]*Q3_2025[[#This Row],[Prijs 2]]</f>
        <v>118.94999999999999</v>
      </c>
      <c r="O1097" s="10">
        <f>IF(Q3_2025[[#This Row],[Brutobedrag 2]]&lt;Q3_2025[[#This Row],[Bruto - Rel.korting]],Q3_2025[[#This Row],[Brutobedrag 2]],Q3_2025[[#This Row],[Brutobedrag 2]]*(100-Q3_2025[[#This Row],[Relatiekorting percentage]])/100)</f>
        <v>95.16</v>
      </c>
      <c r="R1097" s="3"/>
      <c r="W1097"/>
      <c r="AB1097"/>
    </row>
    <row r="1098" spans="1:28" x14ac:dyDescent="0.3">
      <c r="A1098" t="s">
        <v>829</v>
      </c>
      <c r="B1098">
        <v>5021011</v>
      </c>
      <c r="C1098" t="s">
        <v>115</v>
      </c>
      <c r="D1098">
        <v>1</v>
      </c>
      <c r="E1098" s="10">
        <v>458.35</v>
      </c>
      <c r="F1098" s="10">
        <v>458.35</v>
      </c>
      <c r="G1098" s="10">
        <v>366.68</v>
      </c>
      <c r="H1098">
        <v>20</v>
      </c>
      <c r="I1098" s="51" t="str">
        <f>_xlfn.XLOOKUP(Q3_2025[[#This Row],[Artikelnr]],Artikel_prijzen[Artnr],Artikel_prijzen[Groep],"")</f>
        <v>Elektra</v>
      </c>
      <c r="J1098" s="10">
        <f>_xlfn.XLOOKUP(Q3_2025[[#This Row],[Artikelnr]],Artikel_prijzen[Artnr],Artikel_prijzen[Prijs 2025],"")</f>
        <v>458.35</v>
      </c>
      <c r="K1098" t="str">
        <f>IF(Q3_2025[[#This Row],[Artikelprijs]]&lt;&gt;"",IF(Q3_2025[[#This Row],[Stuksprijs]]=Q3_2025[[#This Row],[Artikelprijs]],"Prijs gelijk","Prijs wijkt af"),"")</f>
        <v>Prijs gelijk</v>
      </c>
      <c r="L1098" t="str">
        <f>IF(Q3_2025[[#This Row],[Relatiekorting percentage]]=0,
    "Nvt",
    IF(Q3_2025[[#This Row],[Brutobedrag 2]] &lt; Q3_2025[[#This Row],[Bruto - Rel.korting]],
        "Nee",
        "Ja"))</f>
        <v>Ja</v>
      </c>
      <c r="M1098" s="10">
        <f>IF(Q3_2025[[#This Row],[Artikelprijs]]&lt;&gt;"",Q3_2025[[#This Row],[Artikelprijs]],Q3_2025[[#This Row],[Stuksprijs]])</f>
        <v>458.35</v>
      </c>
      <c r="N1098" s="10">
        <f>Q3_2025[[#This Row],[Besteld]]*Q3_2025[[#This Row],[Prijs 2]]</f>
        <v>458.35</v>
      </c>
      <c r="O1098" s="10">
        <f>IF(Q3_2025[[#This Row],[Brutobedrag 2]]&lt;Q3_2025[[#This Row],[Bruto - Rel.korting]],Q3_2025[[#This Row],[Brutobedrag 2]],Q3_2025[[#This Row],[Brutobedrag 2]]*(100-Q3_2025[[#This Row],[Relatiekorting percentage]])/100)</f>
        <v>366.68</v>
      </c>
      <c r="R1098" s="3"/>
      <c r="W1098"/>
      <c r="AB1098"/>
    </row>
    <row r="1099" spans="1:28" x14ac:dyDescent="0.3">
      <c r="A1099" t="s">
        <v>829</v>
      </c>
      <c r="B1099">
        <v>5021007</v>
      </c>
      <c r="C1099" t="s">
        <v>49</v>
      </c>
      <c r="D1099">
        <v>3</v>
      </c>
      <c r="E1099" s="10">
        <v>339.9</v>
      </c>
      <c r="F1099" s="10">
        <v>1019.7</v>
      </c>
      <c r="G1099" s="10">
        <v>815.76</v>
      </c>
      <c r="H1099">
        <v>20</v>
      </c>
      <c r="I1099" s="51" t="str">
        <f>_xlfn.XLOOKUP(Q3_2025[[#This Row],[Artikelnr]],Artikel_prijzen[Artnr],Artikel_prijzen[Groep],"")</f>
        <v>Elektra</v>
      </c>
      <c r="J1099" s="10">
        <f>_xlfn.XLOOKUP(Q3_2025[[#This Row],[Artikelnr]],Artikel_prijzen[Artnr],Artikel_prijzen[Prijs 2025],"")</f>
        <v>339.9</v>
      </c>
      <c r="K1099" t="str">
        <f>IF(Q3_2025[[#This Row],[Artikelprijs]]&lt;&gt;"",IF(Q3_2025[[#This Row],[Stuksprijs]]=Q3_2025[[#This Row],[Artikelprijs]],"Prijs gelijk","Prijs wijkt af"),"")</f>
        <v>Prijs gelijk</v>
      </c>
      <c r="L1099" t="str">
        <f>IF(Q3_2025[[#This Row],[Relatiekorting percentage]]=0,
    "Nvt",
    IF(Q3_2025[[#This Row],[Brutobedrag 2]] &lt; Q3_2025[[#This Row],[Bruto - Rel.korting]],
        "Nee",
        "Ja"))</f>
        <v>Ja</v>
      </c>
      <c r="M1099" s="10">
        <f>IF(Q3_2025[[#This Row],[Artikelprijs]]&lt;&gt;"",Q3_2025[[#This Row],[Artikelprijs]],Q3_2025[[#This Row],[Stuksprijs]])</f>
        <v>339.9</v>
      </c>
      <c r="N1099" s="10">
        <f>Q3_2025[[#This Row],[Besteld]]*Q3_2025[[#This Row],[Prijs 2]]</f>
        <v>1019.6999999999999</v>
      </c>
      <c r="O1099" s="10">
        <f>IF(Q3_2025[[#This Row],[Brutobedrag 2]]&lt;Q3_2025[[#This Row],[Bruto - Rel.korting]],Q3_2025[[#This Row],[Brutobedrag 2]],Q3_2025[[#This Row],[Brutobedrag 2]]*(100-Q3_2025[[#This Row],[Relatiekorting percentage]])/100)</f>
        <v>815.76</v>
      </c>
      <c r="R1099" s="3"/>
      <c r="W1099"/>
      <c r="AB1099"/>
    </row>
    <row r="1100" spans="1:28" x14ac:dyDescent="0.3">
      <c r="A1100" t="s">
        <v>829</v>
      </c>
      <c r="B1100">
        <v>5021005</v>
      </c>
      <c r="C1100" t="s">
        <v>153</v>
      </c>
      <c r="D1100">
        <v>3</v>
      </c>
      <c r="E1100" s="10">
        <v>298.7</v>
      </c>
      <c r="F1100" s="10">
        <v>896.1</v>
      </c>
      <c r="G1100" s="10">
        <v>716.88</v>
      </c>
      <c r="H1100">
        <v>20</v>
      </c>
      <c r="I1100" s="51" t="str">
        <f>_xlfn.XLOOKUP(Q3_2025[[#This Row],[Artikelnr]],Artikel_prijzen[Artnr],Artikel_prijzen[Groep],"")</f>
        <v>Elektra</v>
      </c>
      <c r="J1100" s="10">
        <f>_xlfn.XLOOKUP(Q3_2025[[#This Row],[Artikelnr]],Artikel_prijzen[Artnr],Artikel_prijzen[Prijs 2025],"")</f>
        <v>298.7</v>
      </c>
      <c r="K1100" t="str">
        <f>IF(Q3_2025[[#This Row],[Artikelprijs]]&lt;&gt;"",IF(Q3_2025[[#This Row],[Stuksprijs]]=Q3_2025[[#This Row],[Artikelprijs]],"Prijs gelijk","Prijs wijkt af"),"")</f>
        <v>Prijs gelijk</v>
      </c>
      <c r="L1100" t="str">
        <f>IF(Q3_2025[[#This Row],[Relatiekorting percentage]]=0,
    "Nvt",
    IF(Q3_2025[[#This Row],[Brutobedrag 2]] &lt; Q3_2025[[#This Row],[Bruto - Rel.korting]],
        "Nee",
        "Ja"))</f>
        <v>Ja</v>
      </c>
      <c r="M1100" s="10">
        <f>IF(Q3_2025[[#This Row],[Artikelprijs]]&lt;&gt;"",Q3_2025[[#This Row],[Artikelprijs]],Q3_2025[[#This Row],[Stuksprijs]])</f>
        <v>298.7</v>
      </c>
      <c r="N1100" s="10">
        <f>Q3_2025[[#This Row],[Besteld]]*Q3_2025[[#This Row],[Prijs 2]]</f>
        <v>896.09999999999991</v>
      </c>
      <c r="O1100" s="10">
        <f>IF(Q3_2025[[#This Row],[Brutobedrag 2]]&lt;Q3_2025[[#This Row],[Bruto - Rel.korting]],Q3_2025[[#This Row],[Brutobedrag 2]],Q3_2025[[#This Row],[Brutobedrag 2]]*(100-Q3_2025[[#This Row],[Relatiekorting percentage]])/100)</f>
        <v>716.88</v>
      </c>
      <c r="R1100" s="3"/>
      <c r="W1100"/>
      <c r="AB1100"/>
    </row>
    <row r="1101" spans="1:28" x14ac:dyDescent="0.3">
      <c r="A1101" t="s">
        <v>829</v>
      </c>
      <c r="B1101">
        <v>3001085</v>
      </c>
      <c r="C1101" t="s">
        <v>765</v>
      </c>
      <c r="D1101">
        <v>3</v>
      </c>
      <c r="E1101" s="10">
        <v>58.17</v>
      </c>
      <c r="F1101" s="10">
        <v>174.51</v>
      </c>
      <c r="G1101" s="10">
        <v>139.61000000000001</v>
      </c>
      <c r="H1101">
        <v>20</v>
      </c>
      <c r="I1101" s="51" t="str">
        <f>_xlfn.XLOOKUP(Q3_2025[[#This Row],[Artikelnr]],Artikel_prijzen[Artnr],Artikel_prijzen[Groep],"")</f>
        <v/>
      </c>
      <c r="J1101" s="10" t="str">
        <f>_xlfn.XLOOKUP(Q3_2025[[#This Row],[Artikelnr]],Artikel_prijzen[Artnr],Artikel_prijzen[Prijs 2025],"")</f>
        <v/>
      </c>
      <c r="K1101" t="str">
        <f>IF(Q3_2025[[#This Row],[Artikelprijs]]&lt;&gt;"",IF(Q3_2025[[#This Row],[Stuksprijs]]=Q3_2025[[#This Row],[Artikelprijs]],"Prijs gelijk","Prijs wijkt af"),"")</f>
        <v/>
      </c>
      <c r="L1101" t="str">
        <f>IF(Q3_2025[[#This Row],[Relatiekorting percentage]]=0,
    "Nvt",
    IF(Q3_2025[[#This Row],[Brutobedrag 2]] &lt; Q3_2025[[#This Row],[Bruto - Rel.korting]],
        "Nee",
        "Ja"))</f>
        <v>Ja</v>
      </c>
      <c r="M1101" s="10">
        <f>IF(Q3_2025[[#This Row],[Artikelprijs]]&lt;&gt;"",Q3_2025[[#This Row],[Artikelprijs]],Q3_2025[[#This Row],[Stuksprijs]])</f>
        <v>58.17</v>
      </c>
      <c r="N1101" s="10">
        <f>Q3_2025[[#This Row],[Besteld]]*Q3_2025[[#This Row],[Prijs 2]]</f>
        <v>174.51</v>
      </c>
      <c r="O1101" s="10">
        <f>IF(Q3_2025[[#This Row],[Brutobedrag 2]]&lt;Q3_2025[[#This Row],[Bruto - Rel.korting]],Q3_2025[[#This Row],[Brutobedrag 2]],Q3_2025[[#This Row],[Brutobedrag 2]]*(100-Q3_2025[[#This Row],[Relatiekorting percentage]])/100)</f>
        <v>139.608</v>
      </c>
      <c r="R1101" s="3"/>
      <c r="W1101"/>
      <c r="AB1101"/>
    </row>
    <row r="1102" spans="1:28" x14ac:dyDescent="0.3">
      <c r="A1102" t="s">
        <v>829</v>
      </c>
      <c r="B1102">
        <v>5022009</v>
      </c>
      <c r="C1102" t="s">
        <v>45</v>
      </c>
      <c r="D1102">
        <v>4</v>
      </c>
      <c r="E1102" s="10">
        <v>103.75</v>
      </c>
      <c r="F1102" s="10">
        <v>415</v>
      </c>
      <c r="G1102" s="10">
        <v>332</v>
      </c>
      <c r="H1102">
        <v>20</v>
      </c>
      <c r="I1102" s="51" t="str">
        <f>_xlfn.XLOOKUP(Q3_2025[[#This Row],[Artikelnr]],Artikel_prijzen[Artnr],Artikel_prijzen[Groep],"")</f>
        <v>Elektra</v>
      </c>
      <c r="J1102" s="10">
        <f>_xlfn.XLOOKUP(Q3_2025[[#This Row],[Artikelnr]],Artikel_prijzen[Artnr],Artikel_prijzen[Prijs 2025],"")</f>
        <v>106.8625</v>
      </c>
      <c r="K1102" t="str">
        <f>IF(Q3_2025[[#This Row],[Artikelprijs]]&lt;&gt;"",IF(Q3_2025[[#This Row],[Stuksprijs]]=Q3_2025[[#This Row],[Artikelprijs]],"Prijs gelijk","Prijs wijkt af"),"")</f>
        <v>Prijs wijkt af</v>
      </c>
      <c r="L1102" t="str">
        <f>IF(Q3_2025[[#This Row],[Relatiekorting percentage]]=0,
    "Nvt",
    IF(Q3_2025[[#This Row],[Brutobedrag 2]] &lt; Q3_2025[[#This Row],[Bruto - Rel.korting]],
        "Nee",
        "Ja"))</f>
        <v>Ja</v>
      </c>
      <c r="M1102" s="10">
        <f>IF(Q3_2025[[#This Row],[Artikelprijs]]&lt;&gt;"",Q3_2025[[#This Row],[Artikelprijs]],Q3_2025[[#This Row],[Stuksprijs]])</f>
        <v>106.8625</v>
      </c>
      <c r="N1102" s="10">
        <f>Q3_2025[[#This Row],[Besteld]]*Q3_2025[[#This Row],[Prijs 2]]</f>
        <v>427.45</v>
      </c>
      <c r="O1102" s="10">
        <f>IF(Q3_2025[[#This Row],[Brutobedrag 2]]&lt;Q3_2025[[#This Row],[Bruto - Rel.korting]],Q3_2025[[#This Row],[Brutobedrag 2]],Q3_2025[[#This Row],[Brutobedrag 2]]*(100-Q3_2025[[#This Row],[Relatiekorting percentage]])/100)</f>
        <v>341.96</v>
      </c>
      <c r="R1102" s="3"/>
      <c r="W1102"/>
      <c r="AB1102"/>
    </row>
    <row r="1103" spans="1:28" x14ac:dyDescent="0.3">
      <c r="A1103" t="s">
        <v>829</v>
      </c>
      <c r="B1103">
        <v>5020002</v>
      </c>
      <c r="C1103" t="s">
        <v>122</v>
      </c>
      <c r="D1103">
        <v>4</v>
      </c>
      <c r="E1103" s="10">
        <v>39.65</v>
      </c>
      <c r="F1103" s="10">
        <v>158.6</v>
      </c>
      <c r="G1103" s="10">
        <v>126.88</v>
      </c>
      <c r="H1103">
        <v>20</v>
      </c>
      <c r="I1103" s="51" t="str">
        <f>_xlfn.XLOOKUP(Q3_2025[[#This Row],[Artikelnr]],Artikel_prijzen[Artnr],Artikel_prijzen[Groep],"")</f>
        <v/>
      </c>
      <c r="J1103" s="10" t="str">
        <f>_xlfn.XLOOKUP(Q3_2025[[#This Row],[Artikelnr]],Artikel_prijzen[Artnr],Artikel_prijzen[Prijs 2025],"")</f>
        <v/>
      </c>
      <c r="K1103" t="str">
        <f>IF(Q3_2025[[#This Row],[Artikelprijs]]&lt;&gt;"",IF(Q3_2025[[#This Row],[Stuksprijs]]=Q3_2025[[#This Row],[Artikelprijs]],"Prijs gelijk","Prijs wijkt af"),"")</f>
        <v/>
      </c>
      <c r="L1103" t="str">
        <f>IF(Q3_2025[[#This Row],[Relatiekorting percentage]]=0,
    "Nvt",
    IF(Q3_2025[[#This Row],[Brutobedrag 2]] &lt; Q3_2025[[#This Row],[Bruto - Rel.korting]],
        "Nee",
        "Ja"))</f>
        <v>Ja</v>
      </c>
      <c r="M1103" s="10">
        <f>IF(Q3_2025[[#This Row],[Artikelprijs]]&lt;&gt;"",Q3_2025[[#This Row],[Artikelprijs]],Q3_2025[[#This Row],[Stuksprijs]])</f>
        <v>39.65</v>
      </c>
      <c r="N1103" s="10">
        <f>Q3_2025[[#This Row],[Besteld]]*Q3_2025[[#This Row],[Prijs 2]]</f>
        <v>158.6</v>
      </c>
      <c r="O1103" s="10">
        <f>IF(Q3_2025[[#This Row],[Brutobedrag 2]]&lt;Q3_2025[[#This Row],[Bruto - Rel.korting]],Q3_2025[[#This Row],[Brutobedrag 2]],Q3_2025[[#This Row],[Brutobedrag 2]]*(100-Q3_2025[[#This Row],[Relatiekorting percentage]])/100)</f>
        <v>126.88</v>
      </c>
      <c r="R1103" s="3"/>
      <c r="W1103"/>
      <c r="AB1103"/>
    </row>
    <row r="1104" spans="1:28" x14ac:dyDescent="0.3">
      <c r="A1104" t="s">
        <v>829</v>
      </c>
      <c r="B1104">
        <v>5022009</v>
      </c>
      <c r="C1104" t="s">
        <v>45</v>
      </c>
      <c r="D1104">
        <v>3</v>
      </c>
      <c r="E1104" s="10">
        <v>103.75</v>
      </c>
      <c r="F1104" s="10">
        <v>311.25</v>
      </c>
      <c r="G1104" s="10">
        <v>249</v>
      </c>
      <c r="H1104">
        <v>20</v>
      </c>
      <c r="I1104" s="51" t="str">
        <f>_xlfn.XLOOKUP(Q3_2025[[#This Row],[Artikelnr]],Artikel_prijzen[Artnr],Artikel_prijzen[Groep],"")</f>
        <v>Elektra</v>
      </c>
      <c r="J1104" s="10">
        <f>_xlfn.XLOOKUP(Q3_2025[[#This Row],[Artikelnr]],Artikel_prijzen[Artnr],Artikel_prijzen[Prijs 2025],"")</f>
        <v>106.8625</v>
      </c>
      <c r="K1104" t="str">
        <f>IF(Q3_2025[[#This Row],[Artikelprijs]]&lt;&gt;"",IF(Q3_2025[[#This Row],[Stuksprijs]]=Q3_2025[[#This Row],[Artikelprijs]],"Prijs gelijk","Prijs wijkt af"),"")</f>
        <v>Prijs wijkt af</v>
      </c>
      <c r="L1104" t="str">
        <f>IF(Q3_2025[[#This Row],[Relatiekorting percentage]]=0,
    "Nvt",
    IF(Q3_2025[[#This Row],[Brutobedrag 2]] &lt; Q3_2025[[#This Row],[Bruto - Rel.korting]],
        "Nee",
        "Ja"))</f>
        <v>Ja</v>
      </c>
      <c r="M1104" s="10">
        <f>IF(Q3_2025[[#This Row],[Artikelprijs]]&lt;&gt;"",Q3_2025[[#This Row],[Artikelprijs]],Q3_2025[[#This Row],[Stuksprijs]])</f>
        <v>106.8625</v>
      </c>
      <c r="N1104" s="10">
        <f>Q3_2025[[#This Row],[Besteld]]*Q3_2025[[#This Row],[Prijs 2]]</f>
        <v>320.58749999999998</v>
      </c>
      <c r="O1104" s="10">
        <f>IF(Q3_2025[[#This Row],[Brutobedrag 2]]&lt;Q3_2025[[#This Row],[Bruto - Rel.korting]],Q3_2025[[#This Row],[Brutobedrag 2]],Q3_2025[[#This Row],[Brutobedrag 2]]*(100-Q3_2025[[#This Row],[Relatiekorting percentage]])/100)</f>
        <v>256.47000000000003</v>
      </c>
      <c r="R1104" s="3"/>
      <c r="W1104"/>
      <c r="AB1104"/>
    </row>
    <row r="1105" spans="1:28" x14ac:dyDescent="0.3">
      <c r="A1105" t="s">
        <v>829</v>
      </c>
      <c r="B1105">
        <v>5020002</v>
      </c>
      <c r="C1105" t="s">
        <v>122</v>
      </c>
      <c r="D1105">
        <v>6</v>
      </c>
      <c r="E1105" s="10">
        <v>39.65</v>
      </c>
      <c r="F1105" s="10">
        <v>237.9</v>
      </c>
      <c r="G1105" s="10">
        <v>190.32</v>
      </c>
      <c r="H1105">
        <v>20</v>
      </c>
      <c r="I1105" s="51" t="str">
        <f>_xlfn.XLOOKUP(Q3_2025[[#This Row],[Artikelnr]],Artikel_prijzen[Artnr],Artikel_prijzen[Groep],"")</f>
        <v/>
      </c>
      <c r="J1105" s="10" t="str">
        <f>_xlfn.XLOOKUP(Q3_2025[[#This Row],[Artikelnr]],Artikel_prijzen[Artnr],Artikel_prijzen[Prijs 2025],"")</f>
        <v/>
      </c>
      <c r="K1105" t="str">
        <f>IF(Q3_2025[[#This Row],[Artikelprijs]]&lt;&gt;"",IF(Q3_2025[[#This Row],[Stuksprijs]]=Q3_2025[[#This Row],[Artikelprijs]],"Prijs gelijk","Prijs wijkt af"),"")</f>
        <v/>
      </c>
      <c r="L1105" t="str">
        <f>IF(Q3_2025[[#This Row],[Relatiekorting percentage]]=0,
    "Nvt",
    IF(Q3_2025[[#This Row],[Brutobedrag 2]] &lt; Q3_2025[[#This Row],[Bruto - Rel.korting]],
        "Nee",
        "Ja"))</f>
        <v>Ja</v>
      </c>
      <c r="M1105" s="10">
        <f>IF(Q3_2025[[#This Row],[Artikelprijs]]&lt;&gt;"",Q3_2025[[#This Row],[Artikelprijs]],Q3_2025[[#This Row],[Stuksprijs]])</f>
        <v>39.65</v>
      </c>
      <c r="N1105" s="10">
        <f>Q3_2025[[#This Row],[Besteld]]*Q3_2025[[#This Row],[Prijs 2]]</f>
        <v>237.89999999999998</v>
      </c>
      <c r="O1105" s="10">
        <f>IF(Q3_2025[[#This Row],[Brutobedrag 2]]&lt;Q3_2025[[#This Row],[Bruto - Rel.korting]],Q3_2025[[#This Row],[Brutobedrag 2]],Q3_2025[[#This Row],[Brutobedrag 2]]*(100-Q3_2025[[#This Row],[Relatiekorting percentage]])/100)</f>
        <v>190.32</v>
      </c>
      <c r="R1105" s="3"/>
      <c r="W1105"/>
      <c r="AB1105"/>
    </row>
    <row r="1106" spans="1:28" x14ac:dyDescent="0.3">
      <c r="A1106" t="s">
        <v>829</v>
      </c>
      <c r="B1106">
        <v>5022009</v>
      </c>
      <c r="C1106" t="s">
        <v>45</v>
      </c>
      <c r="D1106">
        <v>3</v>
      </c>
      <c r="E1106" s="10">
        <v>103.75</v>
      </c>
      <c r="F1106" s="10">
        <v>311.25</v>
      </c>
      <c r="G1106" s="10">
        <v>249</v>
      </c>
      <c r="H1106">
        <v>20</v>
      </c>
      <c r="I1106" s="51" t="str">
        <f>_xlfn.XLOOKUP(Q3_2025[[#This Row],[Artikelnr]],Artikel_prijzen[Artnr],Artikel_prijzen[Groep],"")</f>
        <v>Elektra</v>
      </c>
      <c r="J1106" s="10">
        <f>_xlfn.XLOOKUP(Q3_2025[[#This Row],[Artikelnr]],Artikel_prijzen[Artnr],Artikel_prijzen[Prijs 2025],"")</f>
        <v>106.8625</v>
      </c>
      <c r="K1106" t="str">
        <f>IF(Q3_2025[[#This Row],[Artikelprijs]]&lt;&gt;"",IF(Q3_2025[[#This Row],[Stuksprijs]]=Q3_2025[[#This Row],[Artikelprijs]],"Prijs gelijk","Prijs wijkt af"),"")</f>
        <v>Prijs wijkt af</v>
      </c>
      <c r="L1106" t="str">
        <f>IF(Q3_2025[[#This Row],[Relatiekorting percentage]]=0,
    "Nvt",
    IF(Q3_2025[[#This Row],[Brutobedrag 2]] &lt; Q3_2025[[#This Row],[Bruto - Rel.korting]],
        "Nee",
        "Ja"))</f>
        <v>Ja</v>
      </c>
      <c r="M1106" s="10">
        <f>IF(Q3_2025[[#This Row],[Artikelprijs]]&lt;&gt;"",Q3_2025[[#This Row],[Artikelprijs]],Q3_2025[[#This Row],[Stuksprijs]])</f>
        <v>106.8625</v>
      </c>
      <c r="N1106" s="10">
        <f>Q3_2025[[#This Row],[Besteld]]*Q3_2025[[#This Row],[Prijs 2]]</f>
        <v>320.58749999999998</v>
      </c>
      <c r="O1106" s="10">
        <f>IF(Q3_2025[[#This Row],[Brutobedrag 2]]&lt;Q3_2025[[#This Row],[Bruto - Rel.korting]],Q3_2025[[#This Row],[Brutobedrag 2]],Q3_2025[[#This Row],[Brutobedrag 2]]*(100-Q3_2025[[#This Row],[Relatiekorting percentage]])/100)</f>
        <v>256.47000000000003</v>
      </c>
      <c r="R1106" s="3"/>
      <c r="W1106"/>
      <c r="AB1106"/>
    </row>
    <row r="1107" spans="1:28" x14ac:dyDescent="0.3">
      <c r="A1107" t="s">
        <v>829</v>
      </c>
      <c r="B1107">
        <v>5020002</v>
      </c>
      <c r="C1107" t="s">
        <v>122</v>
      </c>
      <c r="D1107">
        <v>3</v>
      </c>
      <c r="E1107" s="10">
        <v>39.65</v>
      </c>
      <c r="F1107" s="10">
        <v>118.95</v>
      </c>
      <c r="G1107" s="10">
        <v>95.16</v>
      </c>
      <c r="H1107">
        <v>20</v>
      </c>
      <c r="I1107" s="51" t="str">
        <f>_xlfn.XLOOKUP(Q3_2025[[#This Row],[Artikelnr]],Artikel_prijzen[Artnr],Artikel_prijzen[Groep],"")</f>
        <v/>
      </c>
      <c r="J1107" s="10" t="str">
        <f>_xlfn.XLOOKUP(Q3_2025[[#This Row],[Artikelnr]],Artikel_prijzen[Artnr],Artikel_prijzen[Prijs 2025],"")</f>
        <v/>
      </c>
      <c r="K1107" t="str">
        <f>IF(Q3_2025[[#This Row],[Artikelprijs]]&lt;&gt;"",IF(Q3_2025[[#This Row],[Stuksprijs]]=Q3_2025[[#This Row],[Artikelprijs]],"Prijs gelijk","Prijs wijkt af"),"")</f>
        <v/>
      </c>
      <c r="L1107" t="str">
        <f>IF(Q3_2025[[#This Row],[Relatiekorting percentage]]=0,
    "Nvt",
    IF(Q3_2025[[#This Row],[Brutobedrag 2]] &lt; Q3_2025[[#This Row],[Bruto - Rel.korting]],
        "Nee",
        "Ja"))</f>
        <v>Ja</v>
      </c>
      <c r="M1107" s="10">
        <f>IF(Q3_2025[[#This Row],[Artikelprijs]]&lt;&gt;"",Q3_2025[[#This Row],[Artikelprijs]],Q3_2025[[#This Row],[Stuksprijs]])</f>
        <v>39.65</v>
      </c>
      <c r="N1107" s="10">
        <f>Q3_2025[[#This Row],[Besteld]]*Q3_2025[[#This Row],[Prijs 2]]</f>
        <v>118.94999999999999</v>
      </c>
      <c r="O1107" s="10">
        <f>IF(Q3_2025[[#This Row],[Brutobedrag 2]]&lt;Q3_2025[[#This Row],[Bruto - Rel.korting]],Q3_2025[[#This Row],[Brutobedrag 2]],Q3_2025[[#This Row],[Brutobedrag 2]]*(100-Q3_2025[[#This Row],[Relatiekorting percentage]])/100)</f>
        <v>95.16</v>
      </c>
      <c r="R1107" s="3"/>
      <c r="W1107"/>
      <c r="AB1107"/>
    </row>
    <row r="1108" spans="1:28" x14ac:dyDescent="0.3">
      <c r="A1108" t="s">
        <v>829</v>
      </c>
      <c r="B1108">
        <v>5022009</v>
      </c>
      <c r="C1108" t="s">
        <v>45</v>
      </c>
      <c r="D1108">
        <v>2</v>
      </c>
      <c r="E1108" s="10">
        <v>103.75</v>
      </c>
      <c r="F1108" s="10">
        <v>207.5</v>
      </c>
      <c r="G1108" s="10">
        <v>166</v>
      </c>
      <c r="H1108">
        <v>20</v>
      </c>
      <c r="I1108" s="51" t="str">
        <f>_xlfn.XLOOKUP(Q3_2025[[#This Row],[Artikelnr]],Artikel_prijzen[Artnr],Artikel_prijzen[Groep],"")</f>
        <v>Elektra</v>
      </c>
      <c r="J1108" s="10">
        <f>_xlfn.XLOOKUP(Q3_2025[[#This Row],[Artikelnr]],Artikel_prijzen[Artnr],Artikel_prijzen[Prijs 2025],"")</f>
        <v>106.8625</v>
      </c>
      <c r="K1108" t="str">
        <f>IF(Q3_2025[[#This Row],[Artikelprijs]]&lt;&gt;"",IF(Q3_2025[[#This Row],[Stuksprijs]]=Q3_2025[[#This Row],[Artikelprijs]],"Prijs gelijk","Prijs wijkt af"),"")</f>
        <v>Prijs wijkt af</v>
      </c>
      <c r="L1108" t="str">
        <f>IF(Q3_2025[[#This Row],[Relatiekorting percentage]]=0,
    "Nvt",
    IF(Q3_2025[[#This Row],[Brutobedrag 2]] &lt; Q3_2025[[#This Row],[Bruto - Rel.korting]],
        "Nee",
        "Ja"))</f>
        <v>Ja</v>
      </c>
      <c r="M1108" s="10">
        <f>IF(Q3_2025[[#This Row],[Artikelprijs]]&lt;&gt;"",Q3_2025[[#This Row],[Artikelprijs]],Q3_2025[[#This Row],[Stuksprijs]])</f>
        <v>106.8625</v>
      </c>
      <c r="N1108" s="10">
        <f>Q3_2025[[#This Row],[Besteld]]*Q3_2025[[#This Row],[Prijs 2]]</f>
        <v>213.72499999999999</v>
      </c>
      <c r="O1108" s="10">
        <f>IF(Q3_2025[[#This Row],[Brutobedrag 2]]&lt;Q3_2025[[#This Row],[Bruto - Rel.korting]],Q3_2025[[#This Row],[Brutobedrag 2]],Q3_2025[[#This Row],[Brutobedrag 2]]*(100-Q3_2025[[#This Row],[Relatiekorting percentage]])/100)</f>
        <v>170.98</v>
      </c>
      <c r="R1108" s="3"/>
      <c r="W1108"/>
      <c r="AB1108"/>
    </row>
    <row r="1109" spans="1:28" x14ac:dyDescent="0.3">
      <c r="A1109" t="s">
        <v>829</v>
      </c>
      <c r="B1109">
        <v>5020002</v>
      </c>
      <c r="C1109" t="s">
        <v>122</v>
      </c>
      <c r="D1109">
        <v>2</v>
      </c>
      <c r="E1109" s="10">
        <v>39.65</v>
      </c>
      <c r="F1109" s="10">
        <v>79.3</v>
      </c>
      <c r="G1109" s="10">
        <v>63.44</v>
      </c>
      <c r="H1109">
        <v>20</v>
      </c>
      <c r="I1109" s="51" t="str">
        <f>_xlfn.XLOOKUP(Q3_2025[[#This Row],[Artikelnr]],Artikel_prijzen[Artnr],Artikel_prijzen[Groep],"")</f>
        <v/>
      </c>
      <c r="J1109" s="10" t="str">
        <f>_xlfn.XLOOKUP(Q3_2025[[#This Row],[Artikelnr]],Artikel_prijzen[Artnr],Artikel_prijzen[Prijs 2025],"")</f>
        <v/>
      </c>
      <c r="K1109" t="str">
        <f>IF(Q3_2025[[#This Row],[Artikelprijs]]&lt;&gt;"",IF(Q3_2025[[#This Row],[Stuksprijs]]=Q3_2025[[#This Row],[Artikelprijs]],"Prijs gelijk","Prijs wijkt af"),"")</f>
        <v/>
      </c>
      <c r="L1109" t="str">
        <f>IF(Q3_2025[[#This Row],[Relatiekorting percentage]]=0,
    "Nvt",
    IF(Q3_2025[[#This Row],[Brutobedrag 2]] &lt; Q3_2025[[#This Row],[Bruto - Rel.korting]],
        "Nee",
        "Ja"))</f>
        <v>Ja</v>
      </c>
      <c r="M1109" s="10">
        <f>IF(Q3_2025[[#This Row],[Artikelprijs]]&lt;&gt;"",Q3_2025[[#This Row],[Artikelprijs]],Q3_2025[[#This Row],[Stuksprijs]])</f>
        <v>39.65</v>
      </c>
      <c r="N1109" s="10">
        <f>Q3_2025[[#This Row],[Besteld]]*Q3_2025[[#This Row],[Prijs 2]]</f>
        <v>79.3</v>
      </c>
      <c r="O1109" s="10">
        <f>IF(Q3_2025[[#This Row],[Brutobedrag 2]]&lt;Q3_2025[[#This Row],[Bruto - Rel.korting]],Q3_2025[[#This Row],[Brutobedrag 2]],Q3_2025[[#This Row],[Brutobedrag 2]]*(100-Q3_2025[[#This Row],[Relatiekorting percentage]])/100)</f>
        <v>63.44</v>
      </c>
      <c r="R1109" s="3"/>
      <c r="W1109"/>
      <c r="AB1109"/>
    </row>
    <row r="1110" spans="1:28" x14ac:dyDescent="0.3">
      <c r="A1110" t="s">
        <v>829</v>
      </c>
      <c r="B1110">
        <v>5022009</v>
      </c>
      <c r="C1110" t="s">
        <v>45</v>
      </c>
      <c r="D1110">
        <v>7</v>
      </c>
      <c r="E1110" s="10">
        <v>103.75</v>
      </c>
      <c r="F1110" s="10">
        <v>726.25</v>
      </c>
      <c r="G1110" s="10">
        <v>581</v>
      </c>
      <c r="H1110">
        <v>20</v>
      </c>
      <c r="I1110" s="51" t="str">
        <f>_xlfn.XLOOKUP(Q3_2025[[#This Row],[Artikelnr]],Artikel_prijzen[Artnr],Artikel_prijzen[Groep],"")</f>
        <v>Elektra</v>
      </c>
      <c r="J1110" s="10">
        <f>_xlfn.XLOOKUP(Q3_2025[[#This Row],[Artikelnr]],Artikel_prijzen[Artnr],Artikel_prijzen[Prijs 2025],"")</f>
        <v>106.8625</v>
      </c>
      <c r="K1110" t="str">
        <f>IF(Q3_2025[[#This Row],[Artikelprijs]]&lt;&gt;"",IF(Q3_2025[[#This Row],[Stuksprijs]]=Q3_2025[[#This Row],[Artikelprijs]],"Prijs gelijk","Prijs wijkt af"),"")</f>
        <v>Prijs wijkt af</v>
      </c>
      <c r="L1110" t="str">
        <f>IF(Q3_2025[[#This Row],[Relatiekorting percentage]]=0,
    "Nvt",
    IF(Q3_2025[[#This Row],[Brutobedrag 2]] &lt; Q3_2025[[#This Row],[Bruto - Rel.korting]],
        "Nee",
        "Ja"))</f>
        <v>Ja</v>
      </c>
      <c r="M1110" s="10">
        <f>IF(Q3_2025[[#This Row],[Artikelprijs]]&lt;&gt;"",Q3_2025[[#This Row],[Artikelprijs]],Q3_2025[[#This Row],[Stuksprijs]])</f>
        <v>106.8625</v>
      </c>
      <c r="N1110" s="10">
        <f>Q3_2025[[#This Row],[Besteld]]*Q3_2025[[#This Row],[Prijs 2]]</f>
        <v>748.03750000000002</v>
      </c>
      <c r="O1110" s="10">
        <f>IF(Q3_2025[[#This Row],[Brutobedrag 2]]&lt;Q3_2025[[#This Row],[Bruto - Rel.korting]],Q3_2025[[#This Row],[Brutobedrag 2]],Q3_2025[[#This Row],[Brutobedrag 2]]*(100-Q3_2025[[#This Row],[Relatiekorting percentage]])/100)</f>
        <v>598.42999999999995</v>
      </c>
      <c r="R1110" s="3"/>
      <c r="W1110"/>
      <c r="AB1110"/>
    </row>
    <row r="1111" spans="1:28" x14ac:dyDescent="0.3">
      <c r="A1111" t="s">
        <v>829</v>
      </c>
      <c r="B1111">
        <v>5020002</v>
      </c>
      <c r="C1111" t="s">
        <v>122</v>
      </c>
      <c r="D1111">
        <v>8</v>
      </c>
      <c r="E1111" s="10">
        <v>39.65</v>
      </c>
      <c r="F1111" s="10">
        <v>317.2</v>
      </c>
      <c r="G1111" s="10">
        <v>253.76</v>
      </c>
      <c r="H1111">
        <v>20</v>
      </c>
      <c r="I1111" s="51" t="str">
        <f>_xlfn.XLOOKUP(Q3_2025[[#This Row],[Artikelnr]],Artikel_prijzen[Artnr],Artikel_prijzen[Groep],"")</f>
        <v/>
      </c>
      <c r="J1111" s="10" t="str">
        <f>_xlfn.XLOOKUP(Q3_2025[[#This Row],[Artikelnr]],Artikel_prijzen[Artnr],Artikel_prijzen[Prijs 2025],"")</f>
        <v/>
      </c>
      <c r="K1111" t="str">
        <f>IF(Q3_2025[[#This Row],[Artikelprijs]]&lt;&gt;"",IF(Q3_2025[[#This Row],[Stuksprijs]]=Q3_2025[[#This Row],[Artikelprijs]],"Prijs gelijk","Prijs wijkt af"),"")</f>
        <v/>
      </c>
      <c r="L1111" t="str">
        <f>IF(Q3_2025[[#This Row],[Relatiekorting percentage]]=0,
    "Nvt",
    IF(Q3_2025[[#This Row],[Brutobedrag 2]] &lt; Q3_2025[[#This Row],[Bruto - Rel.korting]],
        "Nee",
        "Ja"))</f>
        <v>Ja</v>
      </c>
      <c r="M1111" s="10">
        <f>IF(Q3_2025[[#This Row],[Artikelprijs]]&lt;&gt;"",Q3_2025[[#This Row],[Artikelprijs]],Q3_2025[[#This Row],[Stuksprijs]])</f>
        <v>39.65</v>
      </c>
      <c r="N1111" s="10">
        <f>Q3_2025[[#This Row],[Besteld]]*Q3_2025[[#This Row],[Prijs 2]]</f>
        <v>317.2</v>
      </c>
      <c r="O1111" s="10">
        <f>IF(Q3_2025[[#This Row],[Brutobedrag 2]]&lt;Q3_2025[[#This Row],[Bruto - Rel.korting]],Q3_2025[[#This Row],[Brutobedrag 2]],Q3_2025[[#This Row],[Brutobedrag 2]]*(100-Q3_2025[[#This Row],[Relatiekorting percentage]])/100)</f>
        <v>253.76</v>
      </c>
      <c r="R1111" s="3"/>
      <c r="W1111"/>
      <c r="AB1111"/>
    </row>
    <row r="1112" spans="1:28" x14ac:dyDescent="0.3">
      <c r="A1112" t="s">
        <v>829</v>
      </c>
      <c r="B1112">
        <v>5022009</v>
      </c>
      <c r="C1112" t="s">
        <v>45</v>
      </c>
      <c r="D1112">
        <v>3</v>
      </c>
      <c r="E1112" s="10">
        <v>103.75</v>
      </c>
      <c r="F1112" s="10">
        <v>311.25</v>
      </c>
      <c r="G1112" s="10">
        <v>249</v>
      </c>
      <c r="H1112">
        <v>20</v>
      </c>
      <c r="I1112" s="51" t="str">
        <f>_xlfn.XLOOKUP(Q3_2025[[#This Row],[Artikelnr]],Artikel_prijzen[Artnr],Artikel_prijzen[Groep],"")</f>
        <v>Elektra</v>
      </c>
      <c r="J1112" s="10">
        <f>_xlfn.XLOOKUP(Q3_2025[[#This Row],[Artikelnr]],Artikel_prijzen[Artnr],Artikel_prijzen[Prijs 2025],"")</f>
        <v>106.8625</v>
      </c>
      <c r="K1112" t="str">
        <f>IF(Q3_2025[[#This Row],[Artikelprijs]]&lt;&gt;"",IF(Q3_2025[[#This Row],[Stuksprijs]]=Q3_2025[[#This Row],[Artikelprijs]],"Prijs gelijk","Prijs wijkt af"),"")</f>
        <v>Prijs wijkt af</v>
      </c>
      <c r="L1112" t="str">
        <f>IF(Q3_2025[[#This Row],[Relatiekorting percentage]]=0,
    "Nvt",
    IF(Q3_2025[[#This Row],[Brutobedrag 2]] &lt; Q3_2025[[#This Row],[Bruto - Rel.korting]],
        "Nee",
        "Ja"))</f>
        <v>Ja</v>
      </c>
      <c r="M1112" s="10">
        <f>IF(Q3_2025[[#This Row],[Artikelprijs]]&lt;&gt;"",Q3_2025[[#This Row],[Artikelprijs]],Q3_2025[[#This Row],[Stuksprijs]])</f>
        <v>106.8625</v>
      </c>
      <c r="N1112" s="10">
        <f>Q3_2025[[#This Row],[Besteld]]*Q3_2025[[#This Row],[Prijs 2]]</f>
        <v>320.58749999999998</v>
      </c>
      <c r="O1112" s="10">
        <f>IF(Q3_2025[[#This Row],[Brutobedrag 2]]&lt;Q3_2025[[#This Row],[Bruto - Rel.korting]],Q3_2025[[#This Row],[Brutobedrag 2]],Q3_2025[[#This Row],[Brutobedrag 2]]*(100-Q3_2025[[#This Row],[Relatiekorting percentage]])/100)</f>
        <v>256.47000000000003</v>
      </c>
      <c r="R1112" s="3"/>
      <c r="W1112"/>
      <c r="AB1112"/>
    </row>
    <row r="1113" spans="1:28" x14ac:dyDescent="0.3">
      <c r="A1113" t="s">
        <v>829</v>
      </c>
      <c r="B1113">
        <v>5020008</v>
      </c>
      <c r="C1113" t="s">
        <v>52</v>
      </c>
      <c r="D1113">
        <v>8</v>
      </c>
      <c r="E1113" s="10">
        <v>32.96</v>
      </c>
      <c r="F1113" s="10">
        <v>263.68</v>
      </c>
      <c r="G1113" s="10">
        <v>184.58</v>
      </c>
      <c r="H1113">
        <v>30</v>
      </c>
      <c r="I1113" s="51" t="str">
        <f>_xlfn.XLOOKUP(Q3_2025[[#This Row],[Artikelnr]],Artikel_prijzen[Artnr],Artikel_prijzen[Groep],"")</f>
        <v/>
      </c>
      <c r="J1113" s="10" t="str">
        <f>_xlfn.XLOOKUP(Q3_2025[[#This Row],[Artikelnr]],Artikel_prijzen[Artnr],Artikel_prijzen[Prijs 2025],"")</f>
        <v/>
      </c>
      <c r="K1113" t="str">
        <f>IF(Q3_2025[[#This Row],[Artikelprijs]]&lt;&gt;"",IF(Q3_2025[[#This Row],[Stuksprijs]]=Q3_2025[[#This Row],[Artikelprijs]],"Prijs gelijk","Prijs wijkt af"),"")</f>
        <v/>
      </c>
      <c r="L1113" t="str">
        <f>IF(Q3_2025[[#This Row],[Relatiekorting percentage]]=0,
    "Nvt",
    IF(Q3_2025[[#This Row],[Brutobedrag 2]] &lt; Q3_2025[[#This Row],[Bruto - Rel.korting]],
        "Nee",
        "Ja"))</f>
        <v>Ja</v>
      </c>
      <c r="M1113" s="10">
        <f>IF(Q3_2025[[#This Row],[Artikelprijs]]&lt;&gt;"",Q3_2025[[#This Row],[Artikelprijs]],Q3_2025[[#This Row],[Stuksprijs]])</f>
        <v>32.96</v>
      </c>
      <c r="N1113" s="10">
        <f>Q3_2025[[#This Row],[Besteld]]*Q3_2025[[#This Row],[Prijs 2]]</f>
        <v>263.68</v>
      </c>
      <c r="O1113" s="10">
        <f>IF(Q3_2025[[#This Row],[Brutobedrag 2]]&lt;Q3_2025[[#This Row],[Bruto - Rel.korting]],Q3_2025[[#This Row],[Brutobedrag 2]],Q3_2025[[#This Row],[Brutobedrag 2]]*(100-Q3_2025[[#This Row],[Relatiekorting percentage]])/100)</f>
        <v>184.57600000000002</v>
      </c>
      <c r="R1113" s="3"/>
      <c r="W1113"/>
      <c r="AB1113"/>
    </row>
    <row r="1114" spans="1:28" x14ac:dyDescent="0.3">
      <c r="A1114" t="s">
        <v>829</v>
      </c>
      <c r="B1114">
        <v>5022024</v>
      </c>
      <c r="C1114" t="s">
        <v>830</v>
      </c>
      <c r="D1114">
        <v>3640</v>
      </c>
      <c r="E1114" s="10">
        <v>0.32</v>
      </c>
      <c r="F1114" s="10">
        <v>1164.8</v>
      </c>
      <c r="G1114" s="10">
        <v>1164.8</v>
      </c>
      <c r="H1114">
        <v>0</v>
      </c>
      <c r="I1114" s="51" t="str">
        <f>_xlfn.XLOOKUP(Q3_2025[[#This Row],[Artikelnr]],Artikel_prijzen[Artnr],Artikel_prijzen[Groep],"")</f>
        <v/>
      </c>
      <c r="J1114" s="10" t="str">
        <f>_xlfn.XLOOKUP(Q3_2025[[#This Row],[Artikelnr]],Artikel_prijzen[Artnr],Artikel_prijzen[Prijs 2025],"")</f>
        <v/>
      </c>
      <c r="K1114" t="str">
        <f>IF(Q3_2025[[#This Row],[Artikelprijs]]&lt;&gt;"",IF(Q3_2025[[#This Row],[Stuksprijs]]=Q3_2025[[#This Row],[Artikelprijs]],"Prijs gelijk","Prijs wijkt af"),"")</f>
        <v/>
      </c>
      <c r="L1114" t="str">
        <f>IF(Q3_2025[[#This Row],[Relatiekorting percentage]]=0,
    "Nvt",
    IF(Q3_2025[[#This Row],[Brutobedrag 2]] &lt; Q3_2025[[#This Row],[Bruto - Rel.korting]],
        "Nee",
        "Ja"))</f>
        <v>Nvt</v>
      </c>
      <c r="M1114" s="10">
        <f>IF(Q3_2025[[#This Row],[Artikelprijs]]&lt;&gt;"",Q3_2025[[#This Row],[Artikelprijs]],Q3_2025[[#This Row],[Stuksprijs]])</f>
        <v>0.32</v>
      </c>
      <c r="N1114" s="10">
        <f>Q3_2025[[#This Row],[Besteld]]*Q3_2025[[#This Row],[Prijs 2]]</f>
        <v>1164.8</v>
      </c>
      <c r="O1114" s="10">
        <f>IF(Q3_2025[[#This Row],[Brutobedrag 2]]&lt;Q3_2025[[#This Row],[Bruto - Rel.korting]],Q3_2025[[#This Row],[Brutobedrag 2]],Q3_2025[[#This Row],[Brutobedrag 2]]*(100-Q3_2025[[#This Row],[Relatiekorting percentage]])/100)</f>
        <v>1164.8</v>
      </c>
      <c r="R1114" s="3"/>
      <c r="W1114"/>
      <c r="AB1114"/>
    </row>
    <row r="1115" spans="1:28" x14ac:dyDescent="0.3">
      <c r="A1115" t="s">
        <v>829</v>
      </c>
      <c r="B1115">
        <v>5022009</v>
      </c>
      <c r="C1115" t="s">
        <v>297</v>
      </c>
      <c r="D1115">
        <v>1</v>
      </c>
      <c r="E1115" s="10">
        <v>103.75</v>
      </c>
      <c r="F1115" s="10">
        <v>103.75</v>
      </c>
      <c r="G1115" s="10">
        <v>83</v>
      </c>
      <c r="H1115">
        <v>20</v>
      </c>
      <c r="I1115" s="51" t="str">
        <f>_xlfn.XLOOKUP(Q3_2025[[#This Row],[Artikelnr]],Artikel_prijzen[Artnr],Artikel_prijzen[Groep],"")</f>
        <v>Elektra</v>
      </c>
      <c r="J1115" s="10">
        <f>_xlfn.XLOOKUP(Q3_2025[[#This Row],[Artikelnr]],Artikel_prijzen[Artnr],Artikel_prijzen[Prijs 2025],"")</f>
        <v>106.8625</v>
      </c>
      <c r="K1115" t="str">
        <f>IF(Q3_2025[[#This Row],[Artikelprijs]]&lt;&gt;"",IF(Q3_2025[[#This Row],[Stuksprijs]]=Q3_2025[[#This Row],[Artikelprijs]],"Prijs gelijk","Prijs wijkt af"),"")</f>
        <v>Prijs wijkt af</v>
      </c>
      <c r="L1115" t="str">
        <f>IF(Q3_2025[[#This Row],[Relatiekorting percentage]]=0,
    "Nvt",
    IF(Q3_2025[[#This Row],[Brutobedrag 2]] &lt; Q3_2025[[#This Row],[Bruto - Rel.korting]],
        "Nee",
        "Ja"))</f>
        <v>Ja</v>
      </c>
      <c r="M1115" s="10">
        <f>IF(Q3_2025[[#This Row],[Artikelprijs]]&lt;&gt;"",Q3_2025[[#This Row],[Artikelprijs]],Q3_2025[[#This Row],[Stuksprijs]])</f>
        <v>106.8625</v>
      </c>
      <c r="N1115" s="10">
        <f>Q3_2025[[#This Row],[Besteld]]*Q3_2025[[#This Row],[Prijs 2]]</f>
        <v>106.8625</v>
      </c>
      <c r="O1115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115" s="3"/>
      <c r="W1115"/>
      <c r="AB1115"/>
    </row>
    <row r="1116" spans="1:28" x14ac:dyDescent="0.3">
      <c r="A1116" t="s">
        <v>829</v>
      </c>
      <c r="B1116">
        <v>5020002</v>
      </c>
      <c r="C1116" t="s">
        <v>56</v>
      </c>
      <c r="D1116">
        <v>1</v>
      </c>
      <c r="E1116" s="10">
        <v>39.65</v>
      </c>
      <c r="F1116" s="10">
        <v>39.65</v>
      </c>
      <c r="G1116" s="10">
        <v>31.72</v>
      </c>
      <c r="H1116">
        <v>20</v>
      </c>
      <c r="I1116" s="51" t="str">
        <f>_xlfn.XLOOKUP(Q3_2025[[#This Row],[Artikelnr]],Artikel_prijzen[Artnr],Artikel_prijzen[Groep],"")</f>
        <v/>
      </c>
      <c r="J1116" s="10" t="str">
        <f>_xlfn.XLOOKUP(Q3_2025[[#This Row],[Artikelnr]],Artikel_prijzen[Artnr],Artikel_prijzen[Prijs 2025],"")</f>
        <v/>
      </c>
      <c r="K1116" t="str">
        <f>IF(Q3_2025[[#This Row],[Artikelprijs]]&lt;&gt;"",IF(Q3_2025[[#This Row],[Stuksprijs]]=Q3_2025[[#This Row],[Artikelprijs]],"Prijs gelijk","Prijs wijkt af"),"")</f>
        <v/>
      </c>
      <c r="L1116" t="str">
        <f>IF(Q3_2025[[#This Row],[Relatiekorting percentage]]=0,
    "Nvt",
    IF(Q3_2025[[#This Row],[Brutobedrag 2]] &lt; Q3_2025[[#This Row],[Bruto - Rel.korting]],
        "Nee",
        "Ja"))</f>
        <v>Ja</v>
      </c>
      <c r="M1116" s="10">
        <f>IF(Q3_2025[[#This Row],[Artikelprijs]]&lt;&gt;"",Q3_2025[[#This Row],[Artikelprijs]],Q3_2025[[#This Row],[Stuksprijs]])</f>
        <v>39.65</v>
      </c>
      <c r="N1116" s="10">
        <f>Q3_2025[[#This Row],[Besteld]]*Q3_2025[[#This Row],[Prijs 2]]</f>
        <v>39.65</v>
      </c>
      <c r="O1116" s="10">
        <f>IF(Q3_2025[[#This Row],[Brutobedrag 2]]&lt;Q3_2025[[#This Row],[Bruto - Rel.korting]],Q3_2025[[#This Row],[Brutobedrag 2]],Q3_2025[[#This Row],[Brutobedrag 2]]*(100-Q3_2025[[#This Row],[Relatiekorting percentage]])/100)</f>
        <v>31.72</v>
      </c>
      <c r="R1116" s="3"/>
      <c r="W1116"/>
      <c r="AB1116"/>
    </row>
    <row r="1117" spans="1:28" x14ac:dyDescent="0.3">
      <c r="A1117" t="s">
        <v>829</v>
      </c>
      <c r="B1117">
        <v>5021005</v>
      </c>
      <c r="C1117" t="s">
        <v>153</v>
      </c>
      <c r="D1117">
        <v>1</v>
      </c>
      <c r="E1117" s="10">
        <v>298.7</v>
      </c>
      <c r="F1117" s="10">
        <v>298.7</v>
      </c>
      <c r="G1117" s="10">
        <v>238.96</v>
      </c>
      <c r="H1117">
        <v>20</v>
      </c>
      <c r="I1117" s="51" t="str">
        <f>_xlfn.XLOOKUP(Q3_2025[[#This Row],[Artikelnr]],Artikel_prijzen[Artnr],Artikel_prijzen[Groep],"")</f>
        <v>Elektra</v>
      </c>
      <c r="J1117" s="10">
        <f>_xlfn.XLOOKUP(Q3_2025[[#This Row],[Artikelnr]],Artikel_prijzen[Artnr],Artikel_prijzen[Prijs 2025],"")</f>
        <v>298.7</v>
      </c>
      <c r="K1117" t="str">
        <f>IF(Q3_2025[[#This Row],[Artikelprijs]]&lt;&gt;"",IF(Q3_2025[[#This Row],[Stuksprijs]]=Q3_2025[[#This Row],[Artikelprijs]],"Prijs gelijk","Prijs wijkt af"),"")</f>
        <v>Prijs gelijk</v>
      </c>
      <c r="L1117" t="str">
        <f>IF(Q3_2025[[#This Row],[Relatiekorting percentage]]=0,
    "Nvt",
    IF(Q3_2025[[#This Row],[Brutobedrag 2]] &lt; Q3_2025[[#This Row],[Bruto - Rel.korting]],
        "Nee",
        "Ja"))</f>
        <v>Ja</v>
      </c>
      <c r="M1117" s="10">
        <f>IF(Q3_2025[[#This Row],[Artikelprijs]]&lt;&gt;"",Q3_2025[[#This Row],[Artikelprijs]],Q3_2025[[#This Row],[Stuksprijs]])</f>
        <v>298.7</v>
      </c>
      <c r="N1117" s="10">
        <f>Q3_2025[[#This Row],[Besteld]]*Q3_2025[[#This Row],[Prijs 2]]</f>
        <v>298.7</v>
      </c>
      <c r="O1117" s="10">
        <f>IF(Q3_2025[[#This Row],[Brutobedrag 2]]&lt;Q3_2025[[#This Row],[Bruto - Rel.korting]],Q3_2025[[#This Row],[Brutobedrag 2]],Q3_2025[[#This Row],[Brutobedrag 2]]*(100-Q3_2025[[#This Row],[Relatiekorting percentage]])/100)</f>
        <v>238.96</v>
      </c>
      <c r="R1117" s="3"/>
      <c r="W1117"/>
      <c r="AB1117"/>
    </row>
    <row r="1118" spans="1:28" x14ac:dyDescent="0.3">
      <c r="A1118" t="s">
        <v>829</v>
      </c>
      <c r="B1118">
        <v>5020008</v>
      </c>
      <c r="C1118" t="s">
        <v>52</v>
      </c>
      <c r="D1118">
        <v>3</v>
      </c>
      <c r="E1118" s="10">
        <v>32.96</v>
      </c>
      <c r="F1118" s="10">
        <v>98.88</v>
      </c>
      <c r="G1118" s="10">
        <v>69.22</v>
      </c>
      <c r="H1118">
        <v>30</v>
      </c>
      <c r="I1118" s="51" t="str">
        <f>_xlfn.XLOOKUP(Q3_2025[[#This Row],[Artikelnr]],Artikel_prijzen[Artnr],Artikel_prijzen[Groep],"")</f>
        <v/>
      </c>
      <c r="J1118" s="10" t="str">
        <f>_xlfn.XLOOKUP(Q3_2025[[#This Row],[Artikelnr]],Artikel_prijzen[Artnr],Artikel_prijzen[Prijs 2025],"")</f>
        <v/>
      </c>
      <c r="K1118" t="str">
        <f>IF(Q3_2025[[#This Row],[Artikelprijs]]&lt;&gt;"",IF(Q3_2025[[#This Row],[Stuksprijs]]=Q3_2025[[#This Row],[Artikelprijs]],"Prijs gelijk","Prijs wijkt af"),"")</f>
        <v/>
      </c>
      <c r="L1118" t="str">
        <f>IF(Q3_2025[[#This Row],[Relatiekorting percentage]]=0,
    "Nvt",
    IF(Q3_2025[[#This Row],[Brutobedrag 2]] &lt; Q3_2025[[#This Row],[Bruto - Rel.korting]],
        "Nee",
        "Ja"))</f>
        <v>Ja</v>
      </c>
      <c r="M1118" s="10">
        <f>IF(Q3_2025[[#This Row],[Artikelprijs]]&lt;&gt;"",Q3_2025[[#This Row],[Artikelprijs]],Q3_2025[[#This Row],[Stuksprijs]])</f>
        <v>32.96</v>
      </c>
      <c r="N1118" s="10">
        <f>Q3_2025[[#This Row],[Besteld]]*Q3_2025[[#This Row],[Prijs 2]]</f>
        <v>98.88</v>
      </c>
      <c r="O1118" s="10">
        <f>IF(Q3_2025[[#This Row],[Brutobedrag 2]]&lt;Q3_2025[[#This Row],[Bruto - Rel.korting]],Q3_2025[[#This Row],[Brutobedrag 2]],Q3_2025[[#This Row],[Brutobedrag 2]]*(100-Q3_2025[[#This Row],[Relatiekorting percentage]])/100)</f>
        <v>69.215999999999994</v>
      </c>
      <c r="R1118" s="3"/>
      <c r="W1118"/>
      <c r="AB1118"/>
    </row>
    <row r="1119" spans="1:28" x14ac:dyDescent="0.3">
      <c r="A1119" t="s">
        <v>829</v>
      </c>
      <c r="B1119">
        <v>5020008</v>
      </c>
      <c r="C1119" t="s">
        <v>52</v>
      </c>
      <c r="D1119">
        <v>4</v>
      </c>
      <c r="E1119" s="10">
        <v>32.96</v>
      </c>
      <c r="F1119" s="10">
        <v>131.84</v>
      </c>
      <c r="G1119" s="10">
        <v>92.29</v>
      </c>
      <c r="H1119">
        <v>30</v>
      </c>
      <c r="I1119" s="51" t="str">
        <f>_xlfn.XLOOKUP(Q3_2025[[#This Row],[Artikelnr]],Artikel_prijzen[Artnr],Artikel_prijzen[Groep],"")</f>
        <v/>
      </c>
      <c r="J1119" s="10" t="str">
        <f>_xlfn.XLOOKUP(Q3_2025[[#This Row],[Artikelnr]],Artikel_prijzen[Artnr],Artikel_prijzen[Prijs 2025],"")</f>
        <v/>
      </c>
      <c r="K1119" t="str">
        <f>IF(Q3_2025[[#This Row],[Artikelprijs]]&lt;&gt;"",IF(Q3_2025[[#This Row],[Stuksprijs]]=Q3_2025[[#This Row],[Artikelprijs]],"Prijs gelijk","Prijs wijkt af"),"")</f>
        <v/>
      </c>
      <c r="L1119" t="str">
        <f>IF(Q3_2025[[#This Row],[Relatiekorting percentage]]=0,
    "Nvt",
    IF(Q3_2025[[#This Row],[Brutobedrag 2]] &lt; Q3_2025[[#This Row],[Bruto - Rel.korting]],
        "Nee",
        "Ja"))</f>
        <v>Ja</v>
      </c>
      <c r="M1119" s="10">
        <f>IF(Q3_2025[[#This Row],[Artikelprijs]]&lt;&gt;"",Q3_2025[[#This Row],[Artikelprijs]],Q3_2025[[#This Row],[Stuksprijs]])</f>
        <v>32.96</v>
      </c>
      <c r="N1119" s="10">
        <f>Q3_2025[[#This Row],[Besteld]]*Q3_2025[[#This Row],[Prijs 2]]</f>
        <v>131.84</v>
      </c>
      <c r="O1119" s="10">
        <f>IF(Q3_2025[[#This Row],[Brutobedrag 2]]&lt;Q3_2025[[#This Row],[Bruto - Rel.korting]],Q3_2025[[#This Row],[Brutobedrag 2]],Q3_2025[[#This Row],[Brutobedrag 2]]*(100-Q3_2025[[#This Row],[Relatiekorting percentage]])/100)</f>
        <v>92.288000000000011</v>
      </c>
      <c r="R1119" s="3"/>
      <c r="W1119"/>
      <c r="AB1119"/>
    </row>
    <row r="1120" spans="1:28" x14ac:dyDescent="0.3">
      <c r="A1120" t="s">
        <v>829</v>
      </c>
      <c r="B1120">
        <v>5022009</v>
      </c>
      <c r="C1120" t="s">
        <v>297</v>
      </c>
      <c r="D1120">
        <v>1</v>
      </c>
      <c r="E1120" s="10">
        <v>103.75</v>
      </c>
      <c r="F1120" s="10">
        <v>103.75</v>
      </c>
      <c r="G1120" s="10">
        <v>83</v>
      </c>
      <c r="H1120">
        <v>20</v>
      </c>
      <c r="I1120" s="51" t="str">
        <f>_xlfn.XLOOKUP(Q3_2025[[#This Row],[Artikelnr]],Artikel_prijzen[Artnr],Artikel_prijzen[Groep],"")</f>
        <v>Elektra</v>
      </c>
      <c r="J1120" s="10">
        <f>_xlfn.XLOOKUP(Q3_2025[[#This Row],[Artikelnr]],Artikel_prijzen[Artnr],Artikel_prijzen[Prijs 2025],"")</f>
        <v>106.8625</v>
      </c>
      <c r="K1120" t="str">
        <f>IF(Q3_2025[[#This Row],[Artikelprijs]]&lt;&gt;"",IF(Q3_2025[[#This Row],[Stuksprijs]]=Q3_2025[[#This Row],[Artikelprijs]],"Prijs gelijk","Prijs wijkt af"),"")</f>
        <v>Prijs wijkt af</v>
      </c>
      <c r="L1120" t="str">
        <f>IF(Q3_2025[[#This Row],[Relatiekorting percentage]]=0,
    "Nvt",
    IF(Q3_2025[[#This Row],[Brutobedrag 2]] &lt; Q3_2025[[#This Row],[Bruto - Rel.korting]],
        "Nee",
        "Ja"))</f>
        <v>Ja</v>
      </c>
      <c r="M1120" s="10">
        <f>IF(Q3_2025[[#This Row],[Artikelprijs]]&lt;&gt;"",Q3_2025[[#This Row],[Artikelprijs]],Q3_2025[[#This Row],[Stuksprijs]])</f>
        <v>106.8625</v>
      </c>
      <c r="N1120" s="10">
        <f>Q3_2025[[#This Row],[Besteld]]*Q3_2025[[#This Row],[Prijs 2]]</f>
        <v>106.8625</v>
      </c>
      <c r="O1120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120" s="3"/>
      <c r="W1120"/>
      <c r="AB1120"/>
    </row>
    <row r="1121" spans="1:28" x14ac:dyDescent="0.3">
      <c r="A1121" t="s">
        <v>829</v>
      </c>
      <c r="B1121">
        <v>5020002</v>
      </c>
      <c r="C1121" t="s">
        <v>56</v>
      </c>
      <c r="D1121">
        <v>1</v>
      </c>
      <c r="E1121" s="10">
        <v>39.65</v>
      </c>
      <c r="F1121" s="10">
        <v>39.65</v>
      </c>
      <c r="G1121" s="10">
        <v>31.72</v>
      </c>
      <c r="H1121">
        <v>20</v>
      </c>
      <c r="I1121" s="51" t="str">
        <f>_xlfn.XLOOKUP(Q3_2025[[#This Row],[Artikelnr]],Artikel_prijzen[Artnr],Artikel_prijzen[Groep],"")</f>
        <v/>
      </c>
      <c r="J1121" s="10" t="str">
        <f>_xlfn.XLOOKUP(Q3_2025[[#This Row],[Artikelnr]],Artikel_prijzen[Artnr],Artikel_prijzen[Prijs 2025],"")</f>
        <v/>
      </c>
      <c r="K1121" t="str">
        <f>IF(Q3_2025[[#This Row],[Artikelprijs]]&lt;&gt;"",IF(Q3_2025[[#This Row],[Stuksprijs]]=Q3_2025[[#This Row],[Artikelprijs]],"Prijs gelijk","Prijs wijkt af"),"")</f>
        <v/>
      </c>
      <c r="L1121" t="str">
        <f>IF(Q3_2025[[#This Row],[Relatiekorting percentage]]=0,
    "Nvt",
    IF(Q3_2025[[#This Row],[Brutobedrag 2]] &lt; Q3_2025[[#This Row],[Bruto - Rel.korting]],
        "Nee",
        "Ja"))</f>
        <v>Ja</v>
      </c>
      <c r="M1121" s="10">
        <f>IF(Q3_2025[[#This Row],[Artikelprijs]]&lt;&gt;"",Q3_2025[[#This Row],[Artikelprijs]],Q3_2025[[#This Row],[Stuksprijs]])</f>
        <v>39.65</v>
      </c>
      <c r="N1121" s="10">
        <f>Q3_2025[[#This Row],[Besteld]]*Q3_2025[[#This Row],[Prijs 2]]</f>
        <v>39.65</v>
      </c>
      <c r="O1121" s="10">
        <f>IF(Q3_2025[[#This Row],[Brutobedrag 2]]&lt;Q3_2025[[#This Row],[Bruto - Rel.korting]],Q3_2025[[#This Row],[Brutobedrag 2]],Q3_2025[[#This Row],[Brutobedrag 2]]*(100-Q3_2025[[#This Row],[Relatiekorting percentage]])/100)</f>
        <v>31.72</v>
      </c>
      <c r="R1121" s="3"/>
      <c r="W1121"/>
      <c r="AB1121"/>
    </row>
    <row r="1122" spans="1:28" x14ac:dyDescent="0.3">
      <c r="A1122" t="s">
        <v>829</v>
      </c>
      <c r="B1122">
        <v>5021005</v>
      </c>
      <c r="C1122" t="s">
        <v>153</v>
      </c>
      <c r="D1122">
        <v>1</v>
      </c>
      <c r="E1122" s="10">
        <v>298.7</v>
      </c>
      <c r="F1122" s="10">
        <v>298.7</v>
      </c>
      <c r="G1122" s="10">
        <v>238.96</v>
      </c>
      <c r="H1122">
        <v>20</v>
      </c>
      <c r="I1122" s="51" t="str">
        <f>_xlfn.XLOOKUP(Q3_2025[[#This Row],[Artikelnr]],Artikel_prijzen[Artnr],Artikel_prijzen[Groep],"")</f>
        <v>Elektra</v>
      </c>
      <c r="J1122" s="10">
        <f>_xlfn.XLOOKUP(Q3_2025[[#This Row],[Artikelnr]],Artikel_prijzen[Artnr],Artikel_prijzen[Prijs 2025],"")</f>
        <v>298.7</v>
      </c>
      <c r="K1122" t="str">
        <f>IF(Q3_2025[[#This Row],[Artikelprijs]]&lt;&gt;"",IF(Q3_2025[[#This Row],[Stuksprijs]]=Q3_2025[[#This Row],[Artikelprijs]],"Prijs gelijk","Prijs wijkt af"),"")</f>
        <v>Prijs gelijk</v>
      </c>
      <c r="L1122" t="str">
        <f>IF(Q3_2025[[#This Row],[Relatiekorting percentage]]=0,
    "Nvt",
    IF(Q3_2025[[#This Row],[Brutobedrag 2]] &lt; Q3_2025[[#This Row],[Bruto - Rel.korting]],
        "Nee",
        "Ja"))</f>
        <v>Ja</v>
      </c>
      <c r="M1122" s="10">
        <f>IF(Q3_2025[[#This Row],[Artikelprijs]]&lt;&gt;"",Q3_2025[[#This Row],[Artikelprijs]],Q3_2025[[#This Row],[Stuksprijs]])</f>
        <v>298.7</v>
      </c>
      <c r="N1122" s="10">
        <f>Q3_2025[[#This Row],[Besteld]]*Q3_2025[[#This Row],[Prijs 2]]</f>
        <v>298.7</v>
      </c>
      <c r="O1122" s="10">
        <f>IF(Q3_2025[[#This Row],[Brutobedrag 2]]&lt;Q3_2025[[#This Row],[Bruto - Rel.korting]],Q3_2025[[#This Row],[Brutobedrag 2]],Q3_2025[[#This Row],[Brutobedrag 2]]*(100-Q3_2025[[#This Row],[Relatiekorting percentage]])/100)</f>
        <v>238.96</v>
      </c>
      <c r="R1122" s="3"/>
      <c r="W1122"/>
      <c r="AB1122"/>
    </row>
    <row r="1123" spans="1:28" x14ac:dyDescent="0.3">
      <c r="A1123" t="s">
        <v>829</v>
      </c>
      <c r="B1123">
        <v>5022009</v>
      </c>
      <c r="C1123" t="s">
        <v>297</v>
      </c>
      <c r="D1123">
        <v>4</v>
      </c>
      <c r="E1123" s="10">
        <v>103.75</v>
      </c>
      <c r="F1123" s="10">
        <v>415</v>
      </c>
      <c r="G1123" s="10">
        <v>332</v>
      </c>
      <c r="H1123">
        <v>20</v>
      </c>
      <c r="I1123" s="51" t="str">
        <f>_xlfn.XLOOKUP(Q3_2025[[#This Row],[Artikelnr]],Artikel_prijzen[Artnr],Artikel_prijzen[Groep],"")</f>
        <v>Elektra</v>
      </c>
      <c r="J1123" s="10">
        <f>_xlfn.XLOOKUP(Q3_2025[[#This Row],[Artikelnr]],Artikel_prijzen[Artnr],Artikel_prijzen[Prijs 2025],"")</f>
        <v>106.8625</v>
      </c>
      <c r="K1123" t="str">
        <f>IF(Q3_2025[[#This Row],[Artikelprijs]]&lt;&gt;"",IF(Q3_2025[[#This Row],[Stuksprijs]]=Q3_2025[[#This Row],[Artikelprijs]],"Prijs gelijk","Prijs wijkt af"),"")</f>
        <v>Prijs wijkt af</v>
      </c>
      <c r="L1123" t="str">
        <f>IF(Q3_2025[[#This Row],[Relatiekorting percentage]]=0,
    "Nvt",
    IF(Q3_2025[[#This Row],[Brutobedrag 2]] &lt; Q3_2025[[#This Row],[Bruto - Rel.korting]],
        "Nee",
        "Ja"))</f>
        <v>Ja</v>
      </c>
      <c r="M1123" s="10">
        <f>IF(Q3_2025[[#This Row],[Artikelprijs]]&lt;&gt;"",Q3_2025[[#This Row],[Artikelprijs]],Q3_2025[[#This Row],[Stuksprijs]])</f>
        <v>106.8625</v>
      </c>
      <c r="N1123" s="10">
        <f>Q3_2025[[#This Row],[Besteld]]*Q3_2025[[#This Row],[Prijs 2]]</f>
        <v>427.45</v>
      </c>
      <c r="O1123" s="10">
        <f>IF(Q3_2025[[#This Row],[Brutobedrag 2]]&lt;Q3_2025[[#This Row],[Bruto - Rel.korting]],Q3_2025[[#This Row],[Brutobedrag 2]],Q3_2025[[#This Row],[Brutobedrag 2]]*(100-Q3_2025[[#This Row],[Relatiekorting percentage]])/100)</f>
        <v>341.96</v>
      </c>
      <c r="R1123" s="3"/>
      <c r="W1123"/>
      <c r="AB1123"/>
    </row>
    <row r="1124" spans="1:28" x14ac:dyDescent="0.3">
      <c r="A1124" t="s">
        <v>829</v>
      </c>
      <c r="B1124">
        <v>5020002</v>
      </c>
      <c r="C1124" t="s">
        <v>56</v>
      </c>
      <c r="D1124">
        <v>4</v>
      </c>
      <c r="E1124" s="10">
        <v>39.65</v>
      </c>
      <c r="F1124" s="10">
        <v>158.6</v>
      </c>
      <c r="G1124" s="10">
        <v>126.88</v>
      </c>
      <c r="H1124">
        <v>20</v>
      </c>
      <c r="I1124" s="51" t="str">
        <f>_xlfn.XLOOKUP(Q3_2025[[#This Row],[Artikelnr]],Artikel_prijzen[Artnr],Artikel_prijzen[Groep],"")</f>
        <v/>
      </c>
      <c r="J1124" s="10" t="str">
        <f>_xlfn.XLOOKUP(Q3_2025[[#This Row],[Artikelnr]],Artikel_prijzen[Artnr],Artikel_prijzen[Prijs 2025],"")</f>
        <v/>
      </c>
      <c r="K1124" t="str">
        <f>IF(Q3_2025[[#This Row],[Artikelprijs]]&lt;&gt;"",IF(Q3_2025[[#This Row],[Stuksprijs]]=Q3_2025[[#This Row],[Artikelprijs]],"Prijs gelijk","Prijs wijkt af"),"")</f>
        <v/>
      </c>
      <c r="L1124" t="str">
        <f>IF(Q3_2025[[#This Row],[Relatiekorting percentage]]=0,
    "Nvt",
    IF(Q3_2025[[#This Row],[Brutobedrag 2]] &lt; Q3_2025[[#This Row],[Bruto - Rel.korting]],
        "Nee",
        "Ja"))</f>
        <v>Ja</v>
      </c>
      <c r="M1124" s="10">
        <f>IF(Q3_2025[[#This Row],[Artikelprijs]]&lt;&gt;"",Q3_2025[[#This Row],[Artikelprijs]],Q3_2025[[#This Row],[Stuksprijs]])</f>
        <v>39.65</v>
      </c>
      <c r="N1124" s="10">
        <f>Q3_2025[[#This Row],[Besteld]]*Q3_2025[[#This Row],[Prijs 2]]</f>
        <v>158.6</v>
      </c>
      <c r="O1124" s="10">
        <f>IF(Q3_2025[[#This Row],[Brutobedrag 2]]&lt;Q3_2025[[#This Row],[Bruto - Rel.korting]],Q3_2025[[#This Row],[Brutobedrag 2]],Q3_2025[[#This Row],[Brutobedrag 2]]*(100-Q3_2025[[#This Row],[Relatiekorting percentage]])/100)</f>
        <v>126.88</v>
      </c>
      <c r="R1124" s="3"/>
      <c r="W1124"/>
      <c r="AB1124"/>
    </row>
    <row r="1125" spans="1:28" x14ac:dyDescent="0.3">
      <c r="A1125" t="s">
        <v>829</v>
      </c>
      <c r="B1125">
        <v>5022009</v>
      </c>
      <c r="C1125" t="s">
        <v>297</v>
      </c>
      <c r="D1125">
        <v>-2</v>
      </c>
      <c r="E1125" s="10">
        <v>103.75</v>
      </c>
      <c r="F1125" s="10">
        <v>-207.5</v>
      </c>
      <c r="G1125" s="10">
        <v>-166</v>
      </c>
      <c r="H1125">
        <v>20</v>
      </c>
      <c r="I1125" s="51" t="str">
        <f>_xlfn.XLOOKUP(Q3_2025[[#This Row],[Artikelnr]],Artikel_prijzen[Artnr],Artikel_prijzen[Groep],"")</f>
        <v>Elektra</v>
      </c>
      <c r="J1125" s="10">
        <f>_xlfn.XLOOKUP(Q3_2025[[#This Row],[Artikelnr]],Artikel_prijzen[Artnr],Artikel_prijzen[Prijs 2025],"")</f>
        <v>106.8625</v>
      </c>
      <c r="K1125" t="str">
        <f>IF(Q3_2025[[#This Row],[Artikelprijs]]&lt;&gt;"",IF(Q3_2025[[#This Row],[Stuksprijs]]=Q3_2025[[#This Row],[Artikelprijs]],"Prijs gelijk","Prijs wijkt af"),"")</f>
        <v>Prijs wijkt af</v>
      </c>
      <c r="L1125" t="str">
        <f>IF(Q3_2025[[#This Row],[Relatiekorting percentage]]=0,
    "Nvt",
    IF(Q3_2025[[#This Row],[Brutobedrag 2]] &lt; Q3_2025[[#This Row],[Bruto - Rel.korting]],
        "Nee",
        "Ja"))</f>
        <v>Nee</v>
      </c>
      <c r="M1125" s="10">
        <f>IF(Q3_2025[[#This Row],[Artikelprijs]]&lt;&gt;"",Q3_2025[[#This Row],[Artikelprijs]],Q3_2025[[#This Row],[Stuksprijs]])</f>
        <v>106.8625</v>
      </c>
      <c r="N1125" s="10">
        <f>Q3_2025[[#This Row],[Besteld]]*Q3_2025[[#This Row],[Prijs 2]]</f>
        <v>-213.72499999999999</v>
      </c>
      <c r="O1125" s="10">
        <f>IF(Q3_2025[[#This Row],[Brutobedrag 2]]&lt;Q3_2025[[#This Row],[Bruto - Rel.korting]],Q3_2025[[#This Row],[Brutobedrag 2]],Q3_2025[[#This Row],[Brutobedrag 2]]*(100-Q3_2025[[#This Row],[Relatiekorting percentage]])/100)</f>
        <v>-213.72499999999999</v>
      </c>
      <c r="R1125" s="3"/>
      <c r="W1125"/>
      <c r="AB1125"/>
    </row>
    <row r="1126" spans="1:28" x14ac:dyDescent="0.3">
      <c r="A1126" t="s">
        <v>829</v>
      </c>
      <c r="B1126">
        <v>5020002</v>
      </c>
      <c r="C1126" t="s">
        <v>56</v>
      </c>
      <c r="D1126">
        <v>-2</v>
      </c>
      <c r="E1126" s="10">
        <v>39.65</v>
      </c>
      <c r="F1126" s="10">
        <v>-79.3</v>
      </c>
      <c r="G1126" s="10">
        <v>-63.44</v>
      </c>
      <c r="H1126">
        <v>20</v>
      </c>
      <c r="I1126" s="51" t="str">
        <f>_xlfn.XLOOKUP(Q3_2025[[#This Row],[Artikelnr]],Artikel_prijzen[Artnr],Artikel_prijzen[Groep],"")</f>
        <v/>
      </c>
      <c r="J1126" s="10" t="str">
        <f>_xlfn.XLOOKUP(Q3_2025[[#This Row],[Artikelnr]],Artikel_prijzen[Artnr],Artikel_prijzen[Prijs 2025],"")</f>
        <v/>
      </c>
      <c r="K1126" t="str">
        <f>IF(Q3_2025[[#This Row],[Artikelprijs]]&lt;&gt;"",IF(Q3_2025[[#This Row],[Stuksprijs]]=Q3_2025[[#This Row],[Artikelprijs]],"Prijs gelijk","Prijs wijkt af"),"")</f>
        <v/>
      </c>
      <c r="L1126" t="str">
        <f>IF(Q3_2025[[#This Row],[Relatiekorting percentage]]=0,
    "Nvt",
    IF(Q3_2025[[#This Row],[Brutobedrag 2]] &lt; Q3_2025[[#This Row],[Bruto - Rel.korting]],
        "Nee",
        "Ja"))</f>
        <v>Nee</v>
      </c>
      <c r="M1126" s="10">
        <f>IF(Q3_2025[[#This Row],[Artikelprijs]]&lt;&gt;"",Q3_2025[[#This Row],[Artikelprijs]],Q3_2025[[#This Row],[Stuksprijs]])</f>
        <v>39.65</v>
      </c>
      <c r="N1126" s="10">
        <f>Q3_2025[[#This Row],[Besteld]]*Q3_2025[[#This Row],[Prijs 2]]</f>
        <v>-79.3</v>
      </c>
      <c r="O1126" s="10">
        <f>IF(Q3_2025[[#This Row],[Brutobedrag 2]]&lt;Q3_2025[[#This Row],[Bruto - Rel.korting]],Q3_2025[[#This Row],[Brutobedrag 2]],Q3_2025[[#This Row],[Brutobedrag 2]]*(100-Q3_2025[[#This Row],[Relatiekorting percentage]])/100)</f>
        <v>-79.3</v>
      </c>
      <c r="R1126" s="3"/>
      <c r="W1126"/>
      <c r="AB1126"/>
    </row>
    <row r="1127" spans="1:28" x14ac:dyDescent="0.3">
      <c r="A1127" t="s">
        <v>831</v>
      </c>
      <c r="B1127">
        <v>5021019</v>
      </c>
      <c r="C1127" t="s">
        <v>257</v>
      </c>
      <c r="D1127">
        <v>2</v>
      </c>
      <c r="E1127" s="10">
        <v>927</v>
      </c>
      <c r="F1127" s="10">
        <v>1854</v>
      </c>
      <c r="G1127" s="10">
        <v>1483.2</v>
      </c>
      <c r="H1127">
        <v>20</v>
      </c>
      <c r="I1127" s="51" t="str">
        <f>_xlfn.XLOOKUP(Q3_2025[[#This Row],[Artikelnr]],Artikel_prijzen[Artnr],Artikel_prijzen[Groep],"")</f>
        <v>Elektra</v>
      </c>
      <c r="J1127" s="10">
        <f>_xlfn.XLOOKUP(Q3_2025[[#This Row],[Artikelnr]],Artikel_prijzen[Artnr],Artikel_prijzen[Prijs 2025],"")</f>
        <v>900</v>
      </c>
      <c r="K1127" t="str">
        <f>IF(Q3_2025[[#This Row],[Artikelprijs]]&lt;&gt;"",IF(Q3_2025[[#This Row],[Stuksprijs]]=Q3_2025[[#This Row],[Artikelprijs]],"Prijs gelijk","Prijs wijkt af"),"")</f>
        <v>Prijs wijkt af</v>
      </c>
      <c r="L1127" t="str">
        <f>IF(Q3_2025[[#This Row],[Relatiekorting percentage]]=0,
    "Nvt",
    IF(Q3_2025[[#This Row],[Brutobedrag 2]] &lt; Q3_2025[[#This Row],[Bruto - Rel.korting]],
        "Nee",
        "Ja"))</f>
        <v>Ja</v>
      </c>
      <c r="M1127" s="10">
        <f>IF(Q3_2025[[#This Row],[Artikelprijs]]&lt;&gt;"",Q3_2025[[#This Row],[Artikelprijs]],Q3_2025[[#This Row],[Stuksprijs]])</f>
        <v>900</v>
      </c>
      <c r="N1127" s="10">
        <f>Q3_2025[[#This Row],[Besteld]]*Q3_2025[[#This Row],[Prijs 2]]</f>
        <v>1800</v>
      </c>
      <c r="O1127" s="10">
        <f>IF(Q3_2025[[#This Row],[Brutobedrag 2]]&lt;Q3_2025[[#This Row],[Bruto - Rel.korting]],Q3_2025[[#This Row],[Brutobedrag 2]],Q3_2025[[#This Row],[Brutobedrag 2]]*(100-Q3_2025[[#This Row],[Relatiekorting percentage]])/100)</f>
        <v>1440</v>
      </c>
      <c r="R1127" s="3"/>
      <c r="W1127"/>
      <c r="AB1127"/>
    </row>
    <row r="1128" spans="1:28" x14ac:dyDescent="0.3">
      <c r="A1128" t="s">
        <v>831</v>
      </c>
      <c r="B1128">
        <v>3002027</v>
      </c>
      <c r="C1128" t="s">
        <v>821</v>
      </c>
      <c r="D1128">
        <v>2</v>
      </c>
      <c r="E1128" s="10">
        <v>210.89</v>
      </c>
      <c r="F1128" s="10">
        <v>421.78</v>
      </c>
      <c r="G1128" s="10">
        <v>337.42</v>
      </c>
      <c r="H1128">
        <v>20</v>
      </c>
      <c r="I1128" s="51" t="str">
        <f>_xlfn.XLOOKUP(Q3_2025[[#This Row],[Artikelnr]],Artikel_prijzen[Artnr],Artikel_prijzen[Groep],"")</f>
        <v/>
      </c>
      <c r="J1128" s="10" t="str">
        <f>_xlfn.XLOOKUP(Q3_2025[[#This Row],[Artikelnr]],Artikel_prijzen[Artnr],Artikel_prijzen[Prijs 2025],"")</f>
        <v/>
      </c>
      <c r="K1128" t="str">
        <f>IF(Q3_2025[[#This Row],[Artikelprijs]]&lt;&gt;"",IF(Q3_2025[[#This Row],[Stuksprijs]]=Q3_2025[[#This Row],[Artikelprijs]],"Prijs gelijk","Prijs wijkt af"),"")</f>
        <v/>
      </c>
      <c r="L1128" t="str">
        <f>IF(Q3_2025[[#This Row],[Relatiekorting percentage]]=0,
    "Nvt",
    IF(Q3_2025[[#This Row],[Brutobedrag 2]] &lt; Q3_2025[[#This Row],[Bruto - Rel.korting]],
        "Nee",
        "Ja"))</f>
        <v>Ja</v>
      </c>
      <c r="M1128" s="10">
        <f>IF(Q3_2025[[#This Row],[Artikelprijs]]&lt;&gt;"",Q3_2025[[#This Row],[Artikelprijs]],Q3_2025[[#This Row],[Stuksprijs]])</f>
        <v>210.89</v>
      </c>
      <c r="N1128" s="10">
        <f>Q3_2025[[#This Row],[Besteld]]*Q3_2025[[#This Row],[Prijs 2]]</f>
        <v>421.78</v>
      </c>
      <c r="O1128" s="10">
        <f>IF(Q3_2025[[#This Row],[Brutobedrag 2]]&lt;Q3_2025[[#This Row],[Bruto - Rel.korting]],Q3_2025[[#This Row],[Brutobedrag 2]],Q3_2025[[#This Row],[Brutobedrag 2]]*(100-Q3_2025[[#This Row],[Relatiekorting percentage]])/100)</f>
        <v>337.42399999999992</v>
      </c>
      <c r="R1128" s="3"/>
      <c r="W1128"/>
      <c r="AB1128"/>
    </row>
    <row r="1129" spans="1:28" x14ac:dyDescent="0.3">
      <c r="A1129" t="s">
        <v>831</v>
      </c>
      <c r="B1129">
        <v>5021009</v>
      </c>
      <c r="C1129" t="s">
        <v>50</v>
      </c>
      <c r="D1129">
        <v>1</v>
      </c>
      <c r="E1129" s="10">
        <v>386.25</v>
      </c>
      <c r="F1129" s="10">
        <v>386.25</v>
      </c>
      <c r="G1129" s="10">
        <v>309</v>
      </c>
      <c r="H1129">
        <v>20</v>
      </c>
      <c r="I1129" s="51" t="str">
        <f>_xlfn.XLOOKUP(Q3_2025[[#This Row],[Artikelnr]],Artikel_prijzen[Artnr],Artikel_prijzen[Groep],"")</f>
        <v>Elektra</v>
      </c>
      <c r="J1129" s="10">
        <f>_xlfn.XLOOKUP(Q3_2025[[#This Row],[Artikelnr]],Artikel_prijzen[Artnr],Artikel_prijzen[Prijs 2025],"")</f>
        <v>386.25</v>
      </c>
      <c r="K1129" t="str">
        <f>IF(Q3_2025[[#This Row],[Artikelprijs]]&lt;&gt;"",IF(Q3_2025[[#This Row],[Stuksprijs]]=Q3_2025[[#This Row],[Artikelprijs]],"Prijs gelijk","Prijs wijkt af"),"")</f>
        <v>Prijs gelijk</v>
      </c>
      <c r="L1129" t="str">
        <f>IF(Q3_2025[[#This Row],[Relatiekorting percentage]]=0,
    "Nvt",
    IF(Q3_2025[[#This Row],[Brutobedrag 2]] &lt; Q3_2025[[#This Row],[Bruto - Rel.korting]],
        "Nee",
        "Ja"))</f>
        <v>Ja</v>
      </c>
      <c r="M1129" s="10">
        <f>IF(Q3_2025[[#This Row],[Artikelprijs]]&lt;&gt;"",Q3_2025[[#This Row],[Artikelprijs]],Q3_2025[[#This Row],[Stuksprijs]])</f>
        <v>386.25</v>
      </c>
      <c r="N1129" s="10">
        <f>Q3_2025[[#This Row],[Besteld]]*Q3_2025[[#This Row],[Prijs 2]]</f>
        <v>386.25</v>
      </c>
      <c r="O1129" s="10">
        <f>IF(Q3_2025[[#This Row],[Brutobedrag 2]]&lt;Q3_2025[[#This Row],[Bruto - Rel.korting]],Q3_2025[[#This Row],[Brutobedrag 2]],Q3_2025[[#This Row],[Brutobedrag 2]]*(100-Q3_2025[[#This Row],[Relatiekorting percentage]])/100)</f>
        <v>309</v>
      </c>
      <c r="R1129" s="3"/>
      <c r="W1129"/>
      <c r="AB1129"/>
    </row>
    <row r="1130" spans="1:28" x14ac:dyDescent="0.3">
      <c r="A1130" t="s">
        <v>831</v>
      </c>
      <c r="B1130">
        <v>5021007</v>
      </c>
      <c r="C1130" t="s">
        <v>49</v>
      </c>
      <c r="D1130">
        <v>2</v>
      </c>
      <c r="E1130" s="10">
        <v>339.9</v>
      </c>
      <c r="F1130" s="10">
        <v>679.8</v>
      </c>
      <c r="G1130" s="10">
        <v>543.84</v>
      </c>
      <c r="H1130">
        <v>20</v>
      </c>
      <c r="I1130" s="51" t="str">
        <f>_xlfn.XLOOKUP(Q3_2025[[#This Row],[Artikelnr]],Artikel_prijzen[Artnr],Artikel_prijzen[Groep],"")</f>
        <v>Elektra</v>
      </c>
      <c r="J1130" s="10">
        <f>_xlfn.XLOOKUP(Q3_2025[[#This Row],[Artikelnr]],Artikel_prijzen[Artnr],Artikel_prijzen[Prijs 2025],"")</f>
        <v>339.9</v>
      </c>
      <c r="K1130" t="str">
        <f>IF(Q3_2025[[#This Row],[Artikelprijs]]&lt;&gt;"",IF(Q3_2025[[#This Row],[Stuksprijs]]=Q3_2025[[#This Row],[Artikelprijs]],"Prijs gelijk","Prijs wijkt af"),"")</f>
        <v>Prijs gelijk</v>
      </c>
      <c r="L1130" t="str">
        <f>IF(Q3_2025[[#This Row],[Relatiekorting percentage]]=0,
    "Nvt",
    IF(Q3_2025[[#This Row],[Brutobedrag 2]] &lt; Q3_2025[[#This Row],[Bruto - Rel.korting]],
        "Nee",
        "Ja"))</f>
        <v>Ja</v>
      </c>
      <c r="M1130" s="10">
        <f>IF(Q3_2025[[#This Row],[Artikelprijs]]&lt;&gt;"",Q3_2025[[#This Row],[Artikelprijs]],Q3_2025[[#This Row],[Stuksprijs]])</f>
        <v>339.9</v>
      </c>
      <c r="N1130" s="10">
        <f>Q3_2025[[#This Row],[Besteld]]*Q3_2025[[#This Row],[Prijs 2]]</f>
        <v>679.8</v>
      </c>
      <c r="O1130" s="10">
        <f>IF(Q3_2025[[#This Row],[Brutobedrag 2]]&lt;Q3_2025[[#This Row],[Bruto - Rel.korting]],Q3_2025[[#This Row],[Brutobedrag 2]],Q3_2025[[#This Row],[Brutobedrag 2]]*(100-Q3_2025[[#This Row],[Relatiekorting percentage]])/100)</f>
        <v>543.84</v>
      </c>
      <c r="R1130" s="3"/>
      <c r="W1130"/>
      <c r="AB1130"/>
    </row>
    <row r="1131" spans="1:28" x14ac:dyDescent="0.3">
      <c r="A1131" t="s">
        <v>831</v>
      </c>
      <c r="B1131">
        <v>5021016</v>
      </c>
      <c r="C1131" t="s">
        <v>51</v>
      </c>
      <c r="D1131">
        <v>1</v>
      </c>
      <c r="E1131" s="10">
        <v>602.54999999999995</v>
      </c>
      <c r="F1131" s="10">
        <v>602.54999999999995</v>
      </c>
      <c r="G1131" s="10">
        <v>482.04</v>
      </c>
      <c r="H1131">
        <v>20</v>
      </c>
      <c r="I1131" s="51" t="str">
        <f>_xlfn.XLOOKUP(Q3_2025[[#This Row],[Artikelnr]],Artikel_prijzen[Artnr],Artikel_prijzen[Groep],"")</f>
        <v>Elektra</v>
      </c>
      <c r="J1131" s="10">
        <f>_xlfn.XLOOKUP(Q3_2025[[#This Row],[Artikelnr]],Artikel_prijzen[Artnr],Artikel_prijzen[Prijs 2025],"")</f>
        <v>585</v>
      </c>
      <c r="K1131" t="str">
        <f>IF(Q3_2025[[#This Row],[Artikelprijs]]&lt;&gt;"",IF(Q3_2025[[#This Row],[Stuksprijs]]=Q3_2025[[#This Row],[Artikelprijs]],"Prijs gelijk","Prijs wijkt af"),"")</f>
        <v>Prijs wijkt af</v>
      </c>
      <c r="L1131" t="str">
        <f>IF(Q3_2025[[#This Row],[Relatiekorting percentage]]=0,
    "Nvt",
    IF(Q3_2025[[#This Row],[Brutobedrag 2]] &lt; Q3_2025[[#This Row],[Bruto - Rel.korting]],
        "Nee",
        "Ja"))</f>
        <v>Ja</v>
      </c>
      <c r="M1131" s="10">
        <f>IF(Q3_2025[[#This Row],[Artikelprijs]]&lt;&gt;"",Q3_2025[[#This Row],[Artikelprijs]],Q3_2025[[#This Row],[Stuksprijs]])</f>
        <v>585</v>
      </c>
      <c r="N1131" s="10">
        <f>Q3_2025[[#This Row],[Besteld]]*Q3_2025[[#This Row],[Prijs 2]]</f>
        <v>585</v>
      </c>
      <c r="O1131" s="10">
        <f>IF(Q3_2025[[#This Row],[Brutobedrag 2]]&lt;Q3_2025[[#This Row],[Bruto - Rel.korting]],Q3_2025[[#This Row],[Brutobedrag 2]],Q3_2025[[#This Row],[Brutobedrag 2]]*(100-Q3_2025[[#This Row],[Relatiekorting percentage]])/100)</f>
        <v>468</v>
      </c>
      <c r="R1131" s="3"/>
      <c r="W1131"/>
      <c r="AB1131"/>
    </row>
    <row r="1132" spans="1:28" x14ac:dyDescent="0.3">
      <c r="A1132" t="s">
        <v>831</v>
      </c>
      <c r="B1132">
        <v>5021009</v>
      </c>
      <c r="C1132" t="s">
        <v>50</v>
      </c>
      <c r="D1132">
        <v>1</v>
      </c>
      <c r="E1132" s="10">
        <v>386.25</v>
      </c>
      <c r="F1132" s="10">
        <v>386.25</v>
      </c>
      <c r="G1132" s="10">
        <v>309</v>
      </c>
      <c r="H1132">
        <v>20</v>
      </c>
      <c r="I1132" s="51" t="str">
        <f>_xlfn.XLOOKUP(Q3_2025[[#This Row],[Artikelnr]],Artikel_prijzen[Artnr],Artikel_prijzen[Groep],"")</f>
        <v>Elektra</v>
      </c>
      <c r="J1132" s="10">
        <f>_xlfn.XLOOKUP(Q3_2025[[#This Row],[Artikelnr]],Artikel_prijzen[Artnr],Artikel_prijzen[Prijs 2025],"")</f>
        <v>386.25</v>
      </c>
      <c r="K1132" t="str">
        <f>IF(Q3_2025[[#This Row],[Artikelprijs]]&lt;&gt;"",IF(Q3_2025[[#This Row],[Stuksprijs]]=Q3_2025[[#This Row],[Artikelprijs]],"Prijs gelijk","Prijs wijkt af"),"")</f>
        <v>Prijs gelijk</v>
      </c>
      <c r="L1132" t="str">
        <f>IF(Q3_2025[[#This Row],[Relatiekorting percentage]]=0,
    "Nvt",
    IF(Q3_2025[[#This Row],[Brutobedrag 2]] &lt; Q3_2025[[#This Row],[Bruto - Rel.korting]],
        "Nee",
        "Ja"))</f>
        <v>Ja</v>
      </c>
      <c r="M1132" s="10">
        <f>IF(Q3_2025[[#This Row],[Artikelprijs]]&lt;&gt;"",Q3_2025[[#This Row],[Artikelprijs]],Q3_2025[[#This Row],[Stuksprijs]])</f>
        <v>386.25</v>
      </c>
      <c r="N1132" s="10">
        <f>Q3_2025[[#This Row],[Besteld]]*Q3_2025[[#This Row],[Prijs 2]]</f>
        <v>386.25</v>
      </c>
      <c r="O1132" s="10">
        <f>IF(Q3_2025[[#This Row],[Brutobedrag 2]]&lt;Q3_2025[[#This Row],[Bruto - Rel.korting]],Q3_2025[[#This Row],[Brutobedrag 2]],Q3_2025[[#This Row],[Brutobedrag 2]]*(100-Q3_2025[[#This Row],[Relatiekorting percentage]])/100)</f>
        <v>309</v>
      </c>
      <c r="R1132" s="3"/>
      <c r="W1132"/>
      <c r="AB1132"/>
    </row>
    <row r="1133" spans="1:28" x14ac:dyDescent="0.3">
      <c r="A1133" t="s">
        <v>831</v>
      </c>
      <c r="B1133">
        <v>5021016</v>
      </c>
      <c r="C1133" t="s">
        <v>51</v>
      </c>
      <c r="D1133">
        <v>1</v>
      </c>
      <c r="E1133" s="10">
        <v>602.54999999999995</v>
      </c>
      <c r="F1133" s="10">
        <v>602.54999999999995</v>
      </c>
      <c r="G1133" s="10">
        <v>482.04</v>
      </c>
      <c r="H1133">
        <v>20</v>
      </c>
      <c r="I1133" s="51" t="str">
        <f>_xlfn.XLOOKUP(Q3_2025[[#This Row],[Artikelnr]],Artikel_prijzen[Artnr],Artikel_prijzen[Groep],"")</f>
        <v>Elektra</v>
      </c>
      <c r="J1133" s="10">
        <f>_xlfn.XLOOKUP(Q3_2025[[#This Row],[Artikelnr]],Artikel_prijzen[Artnr],Artikel_prijzen[Prijs 2025],"")</f>
        <v>585</v>
      </c>
      <c r="K1133" t="str">
        <f>IF(Q3_2025[[#This Row],[Artikelprijs]]&lt;&gt;"",IF(Q3_2025[[#This Row],[Stuksprijs]]=Q3_2025[[#This Row],[Artikelprijs]],"Prijs gelijk","Prijs wijkt af"),"")</f>
        <v>Prijs wijkt af</v>
      </c>
      <c r="L1133" t="str">
        <f>IF(Q3_2025[[#This Row],[Relatiekorting percentage]]=0,
    "Nvt",
    IF(Q3_2025[[#This Row],[Brutobedrag 2]] &lt; Q3_2025[[#This Row],[Bruto - Rel.korting]],
        "Nee",
        "Ja"))</f>
        <v>Ja</v>
      </c>
      <c r="M1133" s="10">
        <f>IF(Q3_2025[[#This Row],[Artikelprijs]]&lt;&gt;"",Q3_2025[[#This Row],[Artikelprijs]],Q3_2025[[#This Row],[Stuksprijs]])</f>
        <v>585</v>
      </c>
      <c r="N1133" s="10">
        <f>Q3_2025[[#This Row],[Besteld]]*Q3_2025[[#This Row],[Prijs 2]]</f>
        <v>585</v>
      </c>
      <c r="O1133" s="10">
        <f>IF(Q3_2025[[#This Row],[Brutobedrag 2]]&lt;Q3_2025[[#This Row],[Bruto - Rel.korting]],Q3_2025[[#This Row],[Brutobedrag 2]],Q3_2025[[#This Row],[Brutobedrag 2]]*(100-Q3_2025[[#This Row],[Relatiekorting percentage]])/100)</f>
        <v>468</v>
      </c>
      <c r="R1133" s="3"/>
      <c r="W1133"/>
      <c r="AB1133"/>
    </row>
    <row r="1134" spans="1:28" x14ac:dyDescent="0.3">
      <c r="A1134" t="s">
        <v>831</v>
      </c>
      <c r="B1134">
        <v>5021009</v>
      </c>
      <c r="C1134" t="s">
        <v>50</v>
      </c>
      <c r="D1134">
        <v>1</v>
      </c>
      <c r="E1134" s="10">
        <v>386.25</v>
      </c>
      <c r="F1134" s="10">
        <v>386.25</v>
      </c>
      <c r="G1134" s="10">
        <v>309</v>
      </c>
      <c r="H1134">
        <v>20</v>
      </c>
      <c r="I1134" s="51" t="str">
        <f>_xlfn.XLOOKUP(Q3_2025[[#This Row],[Artikelnr]],Artikel_prijzen[Artnr],Artikel_prijzen[Groep],"")</f>
        <v>Elektra</v>
      </c>
      <c r="J1134" s="10">
        <f>_xlfn.XLOOKUP(Q3_2025[[#This Row],[Artikelnr]],Artikel_prijzen[Artnr],Artikel_prijzen[Prijs 2025],"")</f>
        <v>386.25</v>
      </c>
      <c r="K1134" t="str">
        <f>IF(Q3_2025[[#This Row],[Artikelprijs]]&lt;&gt;"",IF(Q3_2025[[#This Row],[Stuksprijs]]=Q3_2025[[#This Row],[Artikelprijs]],"Prijs gelijk","Prijs wijkt af"),"")</f>
        <v>Prijs gelijk</v>
      </c>
      <c r="L1134" t="str">
        <f>IF(Q3_2025[[#This Row],[Relatiekorting percentage]]=0,
    "Nvt",
    IF(Q3_2025[[#This Row],[Brutobedrag 2]] &lt; Q3_2025[[#This Row],[Bruto - Rel.korting]],
        "Nee",
        "Ja"))</f>
        <v>Ja</v>
      </c>
      <c r="M1134" s="10">
        <f>IF(Q3_2025[[#This Row],[Artikelprijs]]&lt;&gt;"",Q3_2025[[#This Row],[Artikelprijs]],Q3_2025[[#This Row],[Stuksprijs]])</f>
        <v>386.25</v>
      </c>
      <c r="N1134" s="10">
        <f>Q3_2025[[#This Row],[Besteld]]*Q3_2025[[#This Row],[Prijs 2]]</f>
        <v>386.25</v>
      </c>
      <c r="O1134" s="10">
        <f>IF(Q3_2025[[#This Row],[Brutobedrag 2]]&lt;Q3_2025[[#This Row],[Bruto - Rel.korting]],Q3_2025[[#This Row],[Brutobedrag 2]],Q3_2025[[#This Row],[Brutobedrag 2]]*(100-Q3_2025[[#This Row],[Relatiekorting percentage]])/100)</f>
        <v>309</v>
      </c>
      <c r="R1134" s="3"/>
      <c r="W1134"/>
      <c r="AB1134"/>
    </row>
    <row r="1135" spans="1:28" x14ac:dyDescent="0.3">
      <c r="A1135" t="s">
        <v>831</v>
      </c>
      <c r="B1135">
        <v>5021016</v>
      </c>
      <c r="C1135" t="s">
        <v>51</v>
      </c>
      <c r="D1135">
        <v>1</v>
      </c>
      <c r="E1135" s="10">
        <v>602.54999999999995</v>
      </c>
      <c r="F1135" s="10">
        <v>602.54999999999995</v>
      </c>
      <c r="G1135" s="10">
        <v>482.04</v>
      </c>
      <c r="H1135">
        <v>20</v>
      </c>
      <c r="I1135" s="51" t="str">
        <f>_xlfn.XLOOKUP(Q3_2025[[#This Row],[Artikelnr]],Artikel_prijzen[Artnr],Artikel_prijzen[Groep],"")</f>
        <v>Elektra</v>
      </c>
      <c r="J1135" s="10">
        <f>_xlfn.XLOOKUP(Q3_2025[[#This Row],[Artikelnr]],Artikel_prijzen[Artnr],Artikel_prijzen[Prijs 2025],"")</f>
        <v>585</v>
      </c>
      <c r="K1135" t="str">
        <f>IF(Q3_2025[[#This Row],[Artikelprijs]]&lt;&gt;"",IF(Q3_2025[[#This Row],[Stuksprijs]]=Q3_2025[[#This Row],[Artikelprijs]],"Prijs gelijk","Prijs wijkt af"),"")</f>
        <v>Prijs wijkt af</v>
      </c>
      <c r="L1135" t="str">
        <f>IF(Q3_2025[[#This Row],[Relatiekorting percentage]]=0,
    "Nvt",
    IF(Q3_2025[[#This Row],[Brutobedrag 2]] &lt; Q3_2025[[#This Row],[Bruto - Rel.korting]],
        "Nee",
        "Ja"))</f>
        <v>Ja</v>
      </c>
      <c r="M1135" s="10">
        <f>IF(Q3_2025[[#This Row],[Artikelprijs]]&lt;&gt;"",Q3_2025[[#This Row],[Artikelprijs]],Q3_2025[[#This Row],[Stuksprijs]])</f>
        <v>585</v>
      </c>
      <c r="N1135" s="10">
        <f>Q3_2025[[#This Row],[Besteld]]*Q3_2025[[#This Row],[Prijs 2]]</f>
        <v>585</v>
      </c>
      <c r="O1135" s="10">
        <f>IF(Q3_2025[[#This Row],[Brutobedrag 2]]&lt;Q3_2025[[#This Row],[Bruto - Rel.korting]],Q3_2025[[#This Row],[Brutobedrag 2]],Q3_2025[[#This Row],[Brutobedrag 2]]*(100-Q3_2025[[#This Row],[Relatiekorting percentage]])/100)</f>
        <v>468</v>
      </c>
      <c r="R1135" s="3"/>
      <c r="W1135"/>
      <c r="AB1135"/>
    </row>
    <row r="1136" spans="1:28" x14ac:dyDescent="0.3">
      <c r="A1136" t="s">
        <v>831</v>
      </c>
      <c r="B1136">
        <v>5021009</v>
      </c>
      <c r="C1136" t="s">
        <v>50</v>
      </c>
      <c r="D1136">
        <v>1</v>
      </c>
      <c r="E1136" s="10">
        <v>386.25</v>
      </c>
      <c r="F1136" s="10">
        <v>386.25</v>
      </c>
      <c r="G1136" s="10">
        <v>309</v>
      </c>
      <c r="H1136">
        <v>20</v>
      </c>
      <c r="I1136" s="51" t="str">
        <f>_xlfn.XLOOKUP(Q3_2025[[#This Row],[Artikelnr]],Artikel_prijzen[Artnr],Artikel_prijzen[Groep],"")</f>
        <v>Elektra</v>
      </c>
      <c r="J1136" s="10">
        <f>_xlfn.XLOOKUP(Q3_2025[[#This Row],[Artikelnr]],Artikel_prijzen[Artnr],Artikel_prijzen[Prijs 2025],"")</f>
        <v>386.25</v>
      </c>
      <c r="K1136" t="str">
        <f>IF(Q3_2025[[#This Row],[Artikelprijs]]&lt;&gt;"",IF(Q3_2025[[#This Row],[Stuksprijs]]=Q3_2025[[#This Row],[Artikelprijs]],"Prijs gelijk","Prijs wijkt af"),"")</f>
        <v>Prijs gelijk</v>
      </c>
      <c r="L1136" t="str">
        <f>IF(Q3_2025[[#This Row],[Relatiekorting percentage]]=0,
    "Nvt",
    IF(Q3_2025[[#This Row],[Brutobedrag 2]] &lt; Q3_2025[[#This Row],[Bruto - Rel.korting]],
        "Nee",
        "Ja"))</f>
        <v>Ja</v>
      </c>
      <c r="M1136" s="10">
        <f>IF(Q3_2025[[#This Row],[Artikelprijs]]&lt;&gt;"",Q3_2025[[#This Row],[Artikelprijs]],Q3_2025[[#This Row],[Stuksprijs]])</f>
        <v>386.25</v>
      </c>
      <c r="N1136" s="10">
        <f>Q3_2025[[#This Row],[Besteld]]*Q3_2025[[#This Row],[Prijs 2]]</f>
        <v>386.25</v>
      </c>
      <c r="O1136" s="10">
        <f>IF(Q3_2025[[#This Row],[Brutobedrag 2]]&lt;Q3_2025[[#This Row],[Bruto - Rel.korting]],Q3_2025[[#This Row],[Brutobedrag 2]],Q3_2025[[#This Row],[Brutobedrag 2]]*(100-Q3_2025[[#This Row],[Relatiekorting percentage]])/100)</f>
        <v>309</v>
      </c>
      <c r="R1136" s="3"/>
      <c r="W1136"/>
      <c r="AB1136"/>
    </row>
    <row r="1137" spans="1:28" x14ac:dyDescent="0.3">
      <c r="A1137" t="s">
        <v>831</v>
      </c>
      <c r="B1137">
        <v>5021016</v>
      </c>
      <c r="C1137" t="s">
        <v>51</v>
      </c>
      <c r="D1137">
        <v>1</v>
      </c>
      <c r="E1137" s="10">
        <v>602.54999999999995</v>
      </c>
      <c r="F1137" s="10">
        <v>602.54999999999995</v>
      </c>
      <c r="G1137" s="10">
        <v>482.04</v>
      </c>
      <c r="H1137">
        <v>20</v>
      </c>
      <c r="I1137" s="51" t="str">
        <f>_xlfn.XLOOKUP(Q3_2025[[#This Row],[Artikelnr]],Artikel_prijzen[Artnr],Artikel_prijzen[Groep],"")</f>
        <v>Elektra</v>
      </c>
      <c r="J1137" s="10">
        <f>_xlfn.XLOOKUP(Q3_2025[[#This Row],[Artikelnr]],Artikel_prijzen[Artnr],Artikel_prijzen[Prijs 2025],"")</f>
        <v>585</v>
      </c>
      <c r="K1137" t="str">
        <f>IF(Q3_2025[[#This Row],[Artikelprijs]]&lt;&gt;"",IF(Q3_2025[[#This Row],[Stuksprijs]]=Q3_2025[[#This Row],[Artikelprijs]],"Prijs gelijk","Prijs wijkt af"),"")</f>
        <v>Prijs wijkt af</v>
      </c>
      <c r="L1137" t="str">
        <f>IF(Q3_2025[[#This Row],[Relatiekorting percentage]]=0,
    "Nvt",
    IF(Q3_2025[[#This Row],[Brutobedrag 2]] &lt; Q3_2025[[#This Row],[Bruto - Rel.korting]],
        "Nee",
        "Ja"))</f>
        <v>Ja</v>
      </c>
      <c r="M1137" s="10">
        <f>IF(Q3_2025[[#This Row],[Artikelprijs]]&lt;&gt;"",Q3_2025[[#This Row],[Artikelprijs]],Q3_2025[[#This Row],[Stuksprijs]])</f>
        <v>585</v>
      </c>
      <c r="N1137" s="10">
        <f>Q3_2025[[#This Row],[Besteld]]*Q3_2025[[#This Row],[Prijs 2]]</f>
        <v>585</v>
      </c>
      <c r="O1137" s="10">
        <f>IF(Q3_2025[[#This Row],[Brutobedrag 2]]&lt;Q3_2025[[#This Row],[Bruto - Rel.korting]],Q3_2025[[#This Row],[Brutobedrag 2]],Q3_2025[[#This Row],[Brutobedrag 2]]*(100-Q3_2025[[#This Row],[Relatiekorting percentage]])/100)</f>
        <v>468</v>
      </c>
      <c r="R1137" s="3"/>
      <c r="W1137"/>
      <c r="AB1137"/>
    </row>
    <row r="1138" spans="1:28" x14ac:dyDescent="0.3">
      <c r="A1138" t="s">
        <v>831</v>
      </c>
      <c r="B1138">
        <v>5021009</v>
      </c>
      <c r="C1138" t="s">
        <v>50</v>
      </c>
      <c r="D1138">
        <v>1</v>
      </c>
      <c r="E1138" s="10">
        <v>386.25</v>
      </c>
      <c r="F1138" s="10">
        <v>386.25</v>
      </c>
      <c r="G1138" s="10">
        <v>309</v>
      </c>
      <c r="H1138">
        <v>20</v>
      </c>
      <c r="I1138" s="51" t="str">
        <f>_xlfn.XLOOKUP(Q3_2025[[#This Row],[Artikelnr]],Artikel_prijzen[Artnr],Artikel_prijzen[Groep],"")</f>
        <v>Elektra</v>
      </c>
      <c r="J1138" s="10">
        <f>_xlfn.XLOOKUP(Q3_2025[[#This Row],[Artikelnr]],Artikel_prijzen[Artnr],Artikel_prijzen[Prijs 2025],"")</f>
        <v>386.25</v>
      </c>
      <c r="K1138" t="str">
        <f>IF(Q3_2025[[#This Row],[Artikelprijs]]&lt;&gt;"",IF(Q3_2025[[#This Row],[Stuksprijs]]=Q3_2025[[#This Row],[Artikelprijs]],"Prijs gelijk","Prijs wijkt af"),"")</f>
        <v>Prijs gelijk</v>
      </c>
      <c r="L1138" t="str">
        <f>IF(Q3_2025[[#This Row],[Relatiekorting percentage]]=0,
    "Nvt",
    IF(Q3_2025[[#This Row],[Brutobedrag 2]] &lt; Q3_2025[[#This Row],[Bruto - Rel.korting]],
        "Nee",
        "Ja"))</f>
        <v>Ja</v>
      </c>
      <c r="M1138" s="10">
        <f>IF(Q3_2025[[#This Row],[Artikelprijs]]&lt;&gt;"",Q3_2025[[#This Row],[Artikelprijs]],Q3_2025[[#This Row],[Stuksprijs]])</f>
        <v>386.25</v>
      </c>
      <c r="N1138" s="10">
        <f>Q3_2025[[#This Row],[Besteld]]*Q3_2025[[#This Row],[Prijs 2]]</f>
        <v>386.25</v>
      </c>
      <c r="O1138" s="10">
        <f>IF(Q3_2025[[#This Row],[Brutobedrag 2]]&lt;Q3_2025[[#This Row],[Bruto - Rel.korting]],Q3_2025[[#This Row],[Brutobedrag 2]],Q3_2025[[#This Row],[Brutobedrag 2]]*(100-Q3_2025[[#This Row],[Relatiekorting percentage]])/100)</f>
        <v>309</v>
      </c>
      <c r="R1138" s="3"/>
      <c r="W1138"/>
      <c r="AB1138"/>
    </row>
    <row r="1139" spans="1:28" x14ac:dyDescent="0.3">
      <c r="A1139" t="s">
        <v>831</v>
      </c>
      <c r="B1139">
        <v>5022009</v>
      </c>
      <c r="C1139" t="s">
        <v>45</v>
      </c>
      <c r="D1139">
        <v>1</v>
      </c>
      <c r="E1139" s="10">
        <v>103.75</v>
      </c>
      <c r="F1139" s="10">
        <v>103.75</v>
      </c>
      <c r="G1139" s="10">
        <v>83</v>
      </c>
      <c r="H1139">
        <v>20</v>
      </c>
      <c r="I1139" s="51" t="str">
        <f>_xlfn.XLOOKUP(Q3_2025[[#This Row],[Artikelnr]],Artikel_prijzen[Artnr],Artikel_prijzen[Groep],"")</f>
        <v>Elektra</v>
      </c>
      <c r="J1139" s="10">
        <f>_xlfn.XLOOKUP(Q3_2025[[#This Row],[Artikelnr]],Artikel_prijzen[Artnr],Artikel_prijzen[Prijs 2025],"")</f>
        <v>106.8625</v>
      </c>
      <c r="K1139" t="str">
        <f>IF(Q3_2025[[#This Row],[Artikelprijs]]&lt;&gt;"",IF(Q3_2025[[#This Row],[Stuksprijs]]=Q3_2025[[#This Row],[Artikelprijs]],"Prijs gelijk","Prijs wijkt af"),"")</f>
        <v>Prijs wijkt af</v>
      </c>
      <c r="L1139" t="str">
        <f>IF(Q3_2025[[#This Row],[Relatiekorting percentage]]=0,
    "Nvt",
    IF(Q3_2025[[#This Row],[Brutobedrag 2]] &lt; Q3_2025[[#This Row],[Bruto - Rel.korting]],
        "Nee",
        "Ja"))</f>
        <v>Ja</v>
      </c>
      <c r="M1139" s="10">
        <f>IF(Q3_2025[[#This Row],[Artikelprijs]]&lt;&gt;"",Q3_2025[[#This Row],[Artikelprijs]],Q3_2025[[#This Row],[Stuksprijs]])</f>
        <v>106.8625</v>
      </c>
      <c r="N1139" s="10">
        <f>Q3_2025[[#This Row],[Besteld]]*Q3_2025[[#This Row],[Prijs 2]]</f>
        <v>106.8625</v>
      </c>
      <c r="O1139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139" s="3"/>
      <c r="W1139"/>
      <c r="AB1139"/>
    </row>
    <row r="1140" spans="1:28" x14ac:dyDescent="0.3">
      <c r="A1140" t="s">
        <v>831</v>
      </c>
      <c r="B1140">
        <v>5021016</v>
      </c>
      <c r="C1140" t="s">
        <v>51</v>
      </c>
      <c r="D1140">
        <v>1</v>
      </c>
      <c r="E1140" s="10">
        <v>602.54999999999995</v>
      </c>
      <c r="F1140" s="10">
        <v>602.54999999999995</v>
      </c>
      <c r="G1140" s="10">
        <v>482.04</v>
      </c>
      <c r="H1140">
        <v>20</v>
      </c>
      <c r="I1140" s="51" t="str">
        <f>_xlfn.XLOOKUP(Q3_2025[[#This Row],[Artikelnr]],Artikel_prijzen[Artnr],Artikel_prijzen[Groep],"")</f>
        <v>Elektra</v>
      </c>
      <c r="J1140" s="10">
        <f>_xlfn.XLOOKUP(Q3_2025[[#This Row],[Artikelnr]],Artikel_prijzen[Artnr],Artikel_prijzen[Prijs 2025],"")</f>
        <v>585</v>
      </c>
      <c r="K1140" t="str">
        <f>IF(Q3_2025[[#This Row],[Artikelprijs]]&lt;&gt;"",IF(Q3_2025[[#This Row],[Stuksprijs]]=Q3_2025[[#This Row],[Artikelprijs]],"Prijs gelijk","Prijs wijkt af"),"")</f>
        <v>Prijs wijkt af</v>
      </c>
      <c r="L1140" t="str">
        <f>IF(Q3_2025[[#This Row],[Relatiekorting percentage]]=0,
    "Nvt",
    IF(Q3_2025[[#This Row],[Brutobedrag 2]] &lt; Q3_2025[[#This Row],[Bruto - Rel.korting]],
        "Nee",
        "Ja"))</f>
        <v>Ja</v>
      </c>
      <c r="M1140" s="10">
        <f>IF(Q3_2025[[#This Row],[Artikelprijs]]&lt;&gt;"",Q3_2025[[#This Row],[Artikelprijs]],Q3_2025[[#This Row],[Stuksprijs]])</f>
        <v>585</v>
      </c>
      <c r="N1140" s="10">
        <f>Q3_2025[[#This Row],[Besteld]]*Q3_2025[[#This Row],[Prijs 2]]</f>
        <v>585</v>
      </c>
      <c r="O1140" s="10">
        <f>IF(Q3_2025[[#This Row],[Brutobedrag 2]]&lt;Q3_2025[[#This Row],[Bruto - Rel.korting]],Q3_2025[[#This Row],[Brutobedrag 2]],Q3_2025[[#This Row],[Brutobedrag 2]]*(100-Q3_2025[[#This Row],[Relatiekorting percentage]])/100)</f>
        <v>468</v>
      </c>
      <c r="R1140" s="3"/>
      <c r="W1140"/>
      <c r="AB1140"/>
    </row>
    <row r="1141" spans="1:28" x14ac:dyDescent="0.3">
      <c r="A1141" t="s">
        <v>831</v>
      </c>
      <c r="B1141">
        <v>5022059</v>
      </c>
      <c r="C1141" t="s">
        <v>832</v>
      </c>
      <c r="D1141">
        <v>1</v>
      </c>
      <c r="E1141" s="10">
        <v>2418</v>
      </c>
      <c r="F1141" s="10">
        <v>2418</v>
      </c>
      <c r="G1141" s="10">
        <v>1934.4</v>
      </c>
      <c r="H1141">
        <v>20</v>
      </c>
      <c r="I1141" s="51" t="str">
        <f>_xlfn.XLOOKUP(Q3_2025[[#This Row],[Artikelnr]],Artikel_prijzen[Artnr],Artikel_prijzen[Groep],"")</f>
        <v/>
      </c>
      <c r="J1141" s="10" t="str">
        <f>_xlfn.XLOOKUP(Q3_2025[[#This Row],[Artikelnr]],Artikel_prijzen[Artnr],Artikel_prijzen[Prijs 2025],"")</f>
        <v/>
      </c>
      <c r="K1141" t="str">
        <f>IF(Q3_2025[[#This Row],[Artikelprijs]]&lt;&gt;"",IF(Q3_2025[[#This Row],[Stuksprijs]]=Q3_2025[[#This Row],[Artikelprijs]],"Prijs gelijk","Prijs wijkt af"),"")</f>
        <v/>
      </c>
      <c r="L1141" t="str">
        <f>IF(Q3_2025[[#This Row],[Relatiekorting percentage]]=0,
    "Nvt",
    IF(Q3_2025[[#This Row],[Brutobedrag 2]] &lt; Q3_2025[[#This Row],[Bruto - Rel.korting]],
        "Nee",
        "Ja"))</f>
        <v>Ja</v>
      </c>
      <c r="M1141" s="10">
        <f>IF(Q3_2025[[#This Row],[Artikelprijs]]&lt;&gt;"",Q3_2025[[#This Row],[Artikelprijs]],Q3_2025[[#This Row],[Stuksprijs]])</f>
        <v>2418</v>
      </c>
      <c r="N1141" s="10">
        <f>Q3_2025[[#This Row],[Besteld]]*Q3_2025[[#This Row],[Prijs 2]]</f>
        <v>2418</v>
      </c>
      <c r="O1141" s="10">
        <f>IF(Q3_2025[[#This Row],[Brutobedrag 2]]&lt;Q3_2025[[#This Row],[Bruto - Rel.korting]],Q3_2025[[#This Row],[Brutobedrag 2]],Q3_2025[[#This Row],[Brutobedrag 2]]*(100-Q3_2025[[#This Row],[Relatiekorting percentage]])/100)</f>
        <v>1934.4</v>
      </c>
      <c r="R1141" s="3"/>
      <c r="W1141"/>
      <c r="AB1141"/>
    </row>
    <row r="1142" spans="1:28" x14ac:dyDescent="0.3">
      <c r="A1142" t="s">
        <v>831</v>
      </c>
      <c r="B1142">
        <v>3098001</v>
      </c>
      <c r="C1142" t="s">
        <v>833</v>
      </c>
      <c r="D1142">
        <v>1</v>
      </c>
      <c r="E1142" s="10">
        <v>350</v>
      </c>
      <c r="F1142" s="10">
        <v>350</v>
      </c>
      <c r="G1142" s="10">
        <v>280</v>
      </c>
      <c r="H1142">
        <v>20</v>
      </c>
      <c r="I1142" s="51" t="str">
        <f>_xlfn.XLOOKUP(Q3_2025[[#This Row],[Artikelnr]],Artikel_prijzen[Artnr],Artikel_prijzen[Groep],"")</f>
        <v/>
      </c>
      <c r="J1142" s="10" t="str">
        <f>_xlfn.XLOOKUP(Q3_2025[[#This Row],[Artikelnr]],Artikel_prijzen[Artnr],Artikel_prijzen[Prijs 2025],"")</f>
        <v/>
      </c>
      <c r="K1142" t="str">
        <f>IF(Q3_2025[[#This Row],[Artikelprijs]]&lt;&gt;"",IF(Q3_2025[[#This Row],[Stuksprijs]]=Q3_2025[[#This Row],[Artikelprijs]],"Prijs gelijk","Prijs wijkt af"),"")</f>
        <v/>
      </c>
      <c r="L1142" t="str">
        <f>IF(Q3_2025[[#This Row],[Relatiekorting percentage]]=0,
    "Nvt",
    IF(Q3_2025[[#This Row],[Brutobedrag 2]] &lt; Q3_2025[[#This Row],[Bruto - Rel.korting]],
        "Nee",
        "Ja"))</f>
        <v>Ja</v>
      </c>
      <c r="M1142" s="10">
        <f>IF(Q3_2025[[#This Row],[Artikelprijs]]&lt;&gt;"",Q3_2025[[#This Row],[Artikelprijs]],Q3_2025[[#This Row],[Stuksprijs]])</f>
        <v>350</v>
      </c>
      <c r="N1142" s="10">
        <f>Q3_2025[[#This Row],[Besteld]]*Q3_2025[[#This Row],[Prijs 2]]</f>
        <v>350</v>
      </c>
      <c r="O1142" s="10">
        <f>IF(Q3_2025[[#This Row],[Brutobedrag 2]]&lt;Q3_2025[[#This Row],[Bruto - Rel.korting]],Q3_2025[[#This Row],[Brutobedrag 2]],Q3_2025[[#This Row],[Brutobedrag 2]]*(100-Q3_2025[[#This Row],[Relatiekorting percentage]])/100)</f>
        <v>280</v>
      </c>
      <c r="R1142" s="3"/>
      <c r="W1142"/>
      <c r="AB1142"/>
    </row>
    <row r="1143" spans="1:28" x14ac:dyDescent="0.3">
      <c r="A1143" t="s">
        <v>831</v>
      </c>
      <c r="B1143">
        <v>4802088</v>
      </c>
      <c r="C1143" t="s">
        <v>834</v>
      </c>
      <c r="D1143">
        <v>2</v>
      </c>
      <c r="E1143" s="10">
        <v>317.33</v>
      </c>
      <c r="F1143" s="10">
        <v>634.66</v>
      </c>
      <c r="G1143" s="10">
        <v>507.73</v>
      </c>
      <c r="H1143">
        <v>20</v>
      </c>
      <c r="I1143" s="51" t="str">
        <f>_xlfn.XLOOKUP(Q3_2025[[#This Row],[Artikelnr]],Artikel_prijzen[Artnr],Artikel_prijzen[Groep],"")</f>
        <v/>
      </c>
      <c r="J1143" s="10" t="str">
        <f>_xlfn.XLOOKUP(Q3_2025[[#This Row],[Artikelnr]],Artikel_prijzen[Artnr],Artikel_prijzen[Prijs 2025],"")</f>
        <v/>
      </c>
      <c r="K1143" t="str">
        <f>IF(Q3_2025[[#This Row],[Artikelprijs]]&lt;&gt;"",IF(Q3_2025[[#This Row],[Stuksprijs]]=Q3_2025[[#This Row],[Artikelprijs]],"Prijs gelijk","Prijs wijkt af"),"")</f>
        <v/>
      </c>
      <c r="L1143" t="str">
        <f>IF(Q3_2025[[#This Row],[Relatiekorting percentage]]=0,
    "Nvt",
    IF(Q3_2025[[#This Row],[Brutobedrag 2]] &lt; Q3_2025[[#This Row],[Bruto - Rel.korting]],
        "Nee",
        "Ja"))</f>
        <v>Ja</v>
      </c>
      <c r="M1143" s="10">
        <f>IF(Q3_2025[[#This Row],[Artikelprijs]]&lt;&gt;"",Q3_2025[[#This Row],[Artikelprijs]],Q3_2025[[#This Row],[Stuksprijs]])</f>
        <v>317.33</v>
      </c>
      <c r="N1143" s="10">
        <f>Q3_2025[[#This Row],[Besteld]]*Q3_2025[[#This Row],[Prijs 2]]</f>
        <v>634.66</v>
      </c>
      <c r="O1143" s="10">
        <f>IF(Q3_2025[[#This Row],[Brutobedrag 2]]&lt;Q3_2025[[#This Row],[Bruto - Rel.korting]],Q3_2025[[#This Row],[Brutobedrag 2]],Q3_2025[[#This Row],[Brutobedrag 2]]*(100-Q3_2025[[#This Row],[Relatiekorting percentage]])/100)</f>
        <v>507.72799999999995</v>
      </c>
      <c r="R1143" s="3"/>
      <c r="W1143"/>
      <c r="AB1143"/>
    </row>
    <row r="1144" spans="1:28" x14ac:dyDescent="0.3">
      <c r="A1144" t="s">
        <v>831</v>
      </c>
      <c r="B1144">
        <v>5020007</v>
      </c>
      <c r="C1144" t="s">
        <v>259</v>
      </c>
      <c r="D1144">
        <v>3</v>
      </c>
      <c r="E1144" s="10">
        <v>180.25</v>
      </c>
      <c r="F1144" s="10">
        <v>540.75</v>
      </c>
      <c r="G1144" s="10">
        <v>432.6</v>
      </c>
      <c r="H1144">
        <v>20</v>
      </c>
      <c r="I1144" s="51" t="str">
        <f>_xlfn.XLOOKUP(Q3_2025[[#This Row],[Artikelnr]],Artikel_prijzen[Artnr],Artikel_prijzen[Groep],"")</f>
        <v/>
      </c>
      <c r="J1144" s="10" t="str">
        <f>_xlfn.XLOOKUP(Q3_2025[[#This Row],[Artikelnr]],Artikel_prijzen[Artnr],Artikel_prijzen[Prijs 2025],"")</f>
        <v/>
      </c>
      <c r="K1144" t="str">
        <f>IF(Q3_2025[[#This Row],[Artikelprijs]]&lt;&gt;"",IF(Q3_2025[[#This Row],[Stuksprijs]]=Q3_2025[[#This Row],[Artikelprijs]],"Prijs gelijk","Prijs wijkt af"),"")</f>
        <v/>
      </c>
      <c r="L1144" t="str">
        <f>IF(Q3_2025[[#This Row],[Relatiekorting percentage]]=0,
    "Nvt",
    IF(Q3_2025[[#This Row],[Brutobedrag 2]] &lt; Q3_2025[[#This Row],[Bruto - Rel.korting]],
        "Nee",
        "Ja"))</f>
        <v>Ja</v>
      </c>
      <c r="M1144" s="10">
        <f>IF(Q3_2025[[#This Row],[Artikelprijs]]&lt;&gt;"",Q3_2025[[#This Row],[Artikelprijs]],Q3_2025[[#This Row],[Stuksprijs]])</f>
        <v>180.25</v>
      </c>
      <c r="N1144" s="10">
        <f>Q3_2025[[#This Row],[Besteld]]*Q3_2025[[#This Row],[Prijs 2]]</f>
        <v>540.75</v>
      </c>
      <c r="O1144" s="10">
        <f>IF(Q3_2025[[#This Row],[Brutobedrag 2]]&lt;Q3_2025[[#This Row],[Bruto - Rel.korting]],Q3_2025[[#This Row],[Brutobedrag 2]],Q3_2025[[#This Row],[Brutobedrag 2]]*(100-Q3_2025[[#This Row],[Relatiekorting percentage]])/100)</f>
        <v>432.6</v>
      </c>
      <c r="R1144" s="3"/>
      <c r="W1144"/>
      <c r="AB1144"/>
    </row>
    <row r="1145" spans="1:28" x14ac:dyDescent="0.3">
      <c r="A1145" t="s">
        <v>831</v>
      </c>
      <c r="B1145">
        <v>5021009</v>
      </c>
      <c r="C1145" t="s">
        <v>50</v>
      </c>
      <c r="D1145">
        <v>1</v>
      </c>
      <c r="E1145" s="10">
        <v>386.25</v>
      </c>
      <c r="F1145" s="10">
        <v>386.25</v>
      </c>
      <c r="G1145" s="10">
        <v>309</v>
      </c>
      <c r="H1145">
        <v>20</v>
      </c>
      <c r="I1145" s="51" t="str">
        <f>_xlfn.XLOOKUP(Q3_2025[[#This Row],[Artikelnr]],Artikel_prijzen[Artnr],Artikel_prijzen[Groep],"")</f>
        <v>Elektra</v>
      </c>
      <c r="J1145" s="10">
        <f>_xlfn.XLOOKUP(Q3_2025[[#This Row],[Artikelnr]],Artikel_prijzen[Artnr],Artikel_prijzen[Prijs 2025],"")</f>
        <v>386.25</v>
      </c>
      <c r="K1145" t="str">
        <f>IF(Q3_2025[[#This Row],[Artikelprijs]]&lt;&gt;"",IF(Q3_2025[[#This Row],[Stuksprijs]]=Q3_2025[[#This Row],[Artikelprijs]],"Prijs gelijk","Prijs wijkt af"),"")</f>
        <v>Prijs gelijk</v>
      </c>
      <c r="L1145" t="str">
        <f>IF(Q3_2025[[#This Row],[Relatiekorting percentage]]=0,
    "Nvt",
    IF(Q3_2025[[#This Row],[Brutobedrag 2]] &lt; Q3_2025[[#This Row],[Bruto - Rel.korting]],
        "Nee",
        "Ja"))</f>
        <v>Ja</v>
      </c>
      <c r="M1145" s="10">
        <f>IF(Q3_2025[[#This Row],[Artikelprijs]]&lt;&gt;"",Q3_2025[[#This Row],[Artikelprijs]],Q3_2025[[#This Row],[Stuksprijs]])</f>
        <v>386.25</v>
      </c>
      <c r="N1145" s="10">
        <f>Q3_2025[[#This Row],[Besteld]]*Q3_2025[[#This Row],[Prijs 2]]</f>
        <v>386.25</v>
      </c>
      <c r="O1145" s="10">
        <f>IF(Q3_2025[[#This Row],[Brutobedrag 2]]&lt;Q3_2025[[#This Row],[Bruto - Rel.korting]],Q3_2025[[#This Row],[Brutobedrag 2]],Q3_2025[[#This Row],[Brutobedrag 2]]*(100-Q3_2025[[#This Row],[Relatiekorting percentage]])/100)</f>
        <v>309</v>
      </c>
      <c r="R1145" s="3"/>
      <c r="W1145"/>
      <c r="AB1145"/>
    </row>
    <row r="1146" spans="1:28" x14ac:dyDescent="0.3">
      <c r="A1146" t="s">
        <v>831</v>
      </c>
      <c r="B1146">
        <v>3002030</v>
      </c>
      <c r="C1146" t="s">
        <v>99</v>
      </c>
      <c r="D1146">
        <v>1</v>
      </c>
      <c r="E1146" s="10">
        <v>82.4</v>
      </c>
      <c r="F1146" s="10">
        <v>82.4</v>
      </c>
      <c r="G1146" s="10">
        <v>65.92</v>
      </c>
      <c r="H1146">
        <v>20</v>
      </c>
      <c r="I1146" s="51" t="str">
        <f>_xlfn.XLOOKUP(Q3_2025[[#This Row],[Artikelnr]],Artikel_prijzen[Artnr],Artikel_prijzen[Groep],"")</f>
        <v/>
      </c>
      <c r="J1146" s="10" t="str">
        <f>_xlfn.XLOOKUP(Q3_2025[[#This Row],[Artikelnr]],Artikel_prijzen[Artnr],Artikel_prijzen[Prijs 2025],"")</f>
        <v/>
      </c>
      <c r="K1146" t="str">
        <f>IF(Q3_2025[[#This Row],[Artikelprijs]]&lt;&gt;"",IF(Q3_2025[[#This Row],[Stuksprijs]]=Q3_2025[[#This Row],[Artikelprijs]],"Prijs gelijk","Prijs wijkt af"),"")</f>
        <v/>
      </c>
      <c r="L1146" t="str">
        <f>IF(Q3_2025[[#This Row],[Relatiekorting percentage]]=0,
    "Nvt",
    IF(Q3_2025[[#This Row],[Brutobedrag 2]] &lt; Q3_2025[[#This Row],[Bruto - Rel.korting]],
        "Nee",
        "Ja"))</f>
        <v>Ja</v>
      </c>
      <c r="M1146" s="10">
        <f>IF(Q3_2025[[#This Row],[Artikelprijs]]&lt;&gt;"",Q3_2025[[#This Row],[Artikelprijs]],Q3_2025[[#This Row],[Stuksprijs]])</f>
        <v>82.4</v>
      </c>
      <c r="N1146" s="10">
        <f>Q3_2025[[#This Row],[Besteld]]*Q3_2025[[#This Row],[Prijs 2]]</f>
        <v>82.4</v>
      </c>
      <c r="O1146" s="10">
        <f>IF(Q3_2025[[#This Row],[Brutobedrag 2]]&lt;Q3_2025[[#This Row],[Bruto - Rel.korting]],Q3_2025[[#This Row],[Brutobedrag 2]],Q3_2025[[#This Row],[Brutobedrag 2]]*(100-Q3_2025[[#This Row],[Relatiekorting percentage]])/100)</f>
        <v>65.92</v>
      </c>
      <c r="R1146" s="3"/>
      <c r="W1146"/>
      <c r="AB1146"/>
    </row>
    <row r="1147" spans="1:28" x14ac:dyDescent="0.3">
      <c r="A1147" t="s">
        <v>831</v>
      </c>
      <c r="B1147">
        <v>5021019</v>
      </c>
      <c r="C1147" t="s">
        <v>257</v>
      </c>
      <c r="D1147">
        <v>1</v>
      </c>
      <c r="E1147" s="10">
        <v>927</v>
      </c>
      <c r="F1147" s="10">
        <v>927</v>
      </c>
      <c r="G1147" s="10">
        <v>741.6</v>
      </c>
      <c r="H1147">
        <v>20</v>
      </c>
      <c r="I1147" s="51" t="str">
        <f>_xlfn.XLOOKUP(Q3_2025[[#This Row],[Artikelnr]],Artikel_prijzen[Artnr],Artikel_prijzen[Groep],"")</f>
        <v>Elektra</v>
      </c>
      <c r="J1147" s="10">
        <f>_xlfn.XLOOKUP(Q3_2025[[#This Row],[Artikelnr]],Artikel_prijzen[Artnr],Artikel_prijzen[Prijs 2025],"")</f>
        <v>900</v>
      </c>
      <c r="K1147" t="str">
        <f>IF(Q3_2025[[#This Row],[Artikelprijs]]&lt;&gt;"",IF(Q3_2025[[#This Row],[Stuksprijs]]=Q3_2025[[#This Row],[Artikelprijs]],"Prijs gelijk","Prijs wijkt af"),"")</f>
        <v>Prijs wijkt af</v>
      </c>
      <c r="L1147" t="str">
        <f>IF(Q3_2025[[#This Row],[Relatiekorting percentage]]=0,
    "Nvt",
    IF(Q3_2025[[#This Row],[Brutobedrag 2]] &lt; Q3_2025[[#This Row],[Bruto - Rel.korting]],
        "Nee",
        "Ja"))</f>
        <v>Ja</v>
      </c>
      <c r="M1147" s="10">
        <f>IF(Q3_2025[[#This Row],[Artikelprijs]]&lt;&gt;"",Q3_2025[[#This Row],[Artikelprijs]],Q3_2025[[#This Row],[Stuksprijs]])</f>
        <v>900</v>
      </c>
      <c r="N1147" s="10">
        <f>Q3_2025[[#This Row],[Besteld]]*Q3_2025[[#This Row],[Prijs 2]]</f>
        <v>900</v>
      </c>
      <c r="O1147" s="10">
        <f>IF(Q3_2025[[#This Row],[Brutobedrag 2]]&lt;Q3_2025[[#This Row],[Bruto - Rel.korting]],Q3_2025[[#This Row],[Brutobedrag 2]],Q3_2025[[#This Row],[Brutobedrag 2]]*(100-Q3_2025[[#This Row],[Relatiekorting percentage]])/100)</f>
        <v>720</v>
      </c>
      <c r="R1147" s="3"/>
      <c r="W1147"/>
      <c r="AB1147"/>
    </row>
    <row r="1148" spans="1:28" x14ac:dyDescent="0.3">
      <c r="A1148" t="s">
        <v>831</v>
      </c>
      <c r="B1148">
        <v>5021009</v>
      </c>
      <c r="C1148" t="s">
        <v>50</v>
      </c>
      <c r="D1148">
        <v>1</v>
      </c>
      <c r="E1148" s="10">
        <v>386.25</v>
      </c>
      <c r="F1148" s="10">
        <v>386.25</v>
      </c>
      <c r="G1148" s="10">
        <v>309</v>
      </c>
      <c r="H1148">
        <v>20</v>
      </c>
      <c r="I1148" s="51" t="str">
        <f>_xlfn.XLOOKUP(Q3_2025[[#This Row],[Artikelnr]],Artikel_prijzen[Artnr],Artikel_prijzen[Groep],"")</f>
        <v>Elektra</v>
      </c>
      <c r="J1148" s="10">
        <f>_xlfn.XLOOKUP(Q3_2025[[#This Row],[Artikelnr]],Artikel_prijzen[Artnr],Artikel_prijzen[Prijs 2025],"")</f>
        <v>386.25</v>
      </c>
      <c r="K1148" t="str">
        <f>IF(Q3_2025[[#This Row],[Artikelprijs]]&lt;&gt;"",IF(Q3_2025[[#This Row],[Stuksprijs]]=Q3_2025[[#This Row],[Artikelprijs]],"Prijs gelijk","Prijs wijkt af"),"")</f>
        <v>Prijs gelijk</v>
      </c>
      <c r="L1148" t="str">
        <f>IF(Q3_2025[[#This Row],[Relatiekorting percentage]]=0,
    "Nvt",
    IF(Q3_2025[[#This Row],[Brutobedrag 2]] &lt; Q3_2025[[#This Row],[Bruto - Rel.korting]],
        "Nee",
        "Ja"))</f>
        <v>Ja</v>
      </c>
      <c r="M1148" s="10">
        <f>IF(Q3_2025[[#This Row],[Artikelprijs]]&lt;&gt;"",Q3_2025[[#This Row],[Artikelprijs]],Q3_2025[[#This Row],[Stuksprijs]])</f>
        <v>386.25</v>
      </c>
      <c r="N1148" s="10">
        <f>Q3_2025[[#This Row],[Besteld]]*Q3_2025[[#This Row],[Prijs 2]]</f>
        <v>386.25</v>
      </c>
      <c r="O1148" s="10">
        <f>IF(Q3_2025[[#This Row],[Brutobedrag 2]]&lt;Q3_2025[[#This Row],[Bruto - Rel.korting]],Q3_2025[[#This Row],[Brutobedrag 2]],Q3_2025[[#This Row],[Brutobedrag 2]]*(100-Q3_2025[[#This Row],[Relatiekorting percentage]])/100)</f>
        <v>309</v>
      </c>
      <c r="R1148" s="3"/>
      <c r="W1148"/>
      <c r="AB1148"/>
    </row>
    <row r="1149" spans="1:28" x14ac:dyDescent="0.3">
      <c r="A1149" t="s">
        <v>831</v>
      </c>
      <c r="B1149">
        <v>5022009</v>
      </c>
      <c r="C1149" t="s">
        <v>45</v>
      </c>
      <c r="D1149">
        <v>1</v>
      </c>
      <c r="E1149" s="10">
        <v>103.75</v>
      </c>
      <c r="F1149" s="10">
        <v>103.75</v>
      </c>
      <c r="G1149" s="10">
        <v>83</v>
      </c>
      <c r="H1149">
        <v>20</v>
      </c>
      <c r="I1149" s="51" t="str">
        <f>_xlfn.XLOOKUP(Q3_2025[[#This Row],[Artikelnr]],Artikel_prijzen[Artnr],Artikel_prijzen[Groep],"")</f>
        <v>Elektra</v>
      </c>
      <c r="J1149" s="10">
        <f>_xlfn.XLOOKUP(Q3_2025[[#This Row],[Artikelnr]],Artikel_prijzen[Artnr],Artikel_prijzen[Prijs 2025],"")</f>
        <v>106.8625</v>
      </c>
      <c r="K1149" t="str">
        <f>IF(Q3_2025[[#This Row],[Artikelprijs]]&lt;&gt;"",IF(Q3_2025[[#This Row],[Stuksprijs]]=Q3_2025[[#This Row],[Artikelprijs]],"Prijs gelijk","Prijs wijkt af"),"")</f>
        <v>Prijs wijkt af</v>
      </c>
      <c r="L1149" t="str">
        <f>IF(Q3_2025[[#This Row],[Relatiekorting percentage]]=0,
    "Nvt",
    IF(Q3_2025[[#This Row],[Brutobedrag 2]] &lt; Q3_2025[[#This Row],[Bruto - Rel.korting]],
        "Nee",
        "Ja"))</f>
        <v>Ja</v>
      </c>
      <c r="M1149" s="10">
        <f>IF(Q3_2025[[#This Row],[Artikelprijs]]&lt;&gt;"",Q3_2025[[#This Row],[Artikelprijs]],Q3_2025[[#This Row],[Stuksprijs]])</f>
        <v>106.8625</v>
      </c>
      <c r="N1149" s="10">
        <f>Q3_2025[[#This Row],[Besteld]]*Q3_2025[[#This Row],[Prijs 2]]</f>
        <v>106.8625</v>
      </c>
      <c r="O1149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149" s="3"/>
      <c r="W1149"/>
      <c r="AB1149"/>
    </row>
    <row r="1150" spans="1:28" x14ac:dyDescent="0.3">
      <c r="A1150" t="s">
        <v>831</v>
      </c>
      <c r="B1150">
        <v>5021016</v>
      </c>
      <c r="C1150" t="s">
        <v>51</v>
      </c>
      <c r="D1150">
        <v>1</v>
      </c>
      <c r="E1150" s="10">
        <v>602.54999999999995</v>
      </c>
      <c r="F1150" s="10">
        <v>602.54999999999995</v>
      </c>
      <c r="G1150" s="10">
        <v>482.04</v>
      </c>
      <c r="H1150">
        <v>20</v>
      </c>
      <c r="I1150" s="51" t="str">
        <f>_xlfn.XLOOKUP(Q3_2025[[#This Row],[Artikelnr]],Artikel_prijzen[Artnr],Artikel_prijzen[Groep],"")</f>
        <v>Elektra</v>
      </c>
      <c r="J1150" s="10">
        <f>_xlfn.XLOOKUP(Q3_2025[[#This Row],[Artikelnr]],Artikel_prijzen[Artnr],Artikel_prijzen[Prijs 2025],"")</f>
        <v>585</v>
      </c>
      <c r="K1150" t="str">
        <f>IF(Q3_2025[[#This Row],[Artikelprijs]]&lt;&gt;"",IF(Q3_2025[[#This Row],[Stuksprijs]]=Q3_2025[[#This Row],[Artikelprijs]],"Prijs gelijk","Prijs wijkt af"),"")</f>
        <v>Prijs wijkt af</v>
      </c>
      <c r="L1150" t="str">
        <f>IF(Q3_2025[[#This Row],[Relatiekorting percentage]]=0,
    "Nvt",
    IF(Q3_2025[[#This Row],[Brutobedrag 2]] &lt; Q3_2025[[#This Row],[Bruto - Rel.korting]],
        "Nee",
        "Ja"))</f>
        <v>Ja</v>
      </c>
      <c r="M1150" s="10">
        <f>IF(Q3_2025[[#This Row],[Artikelprijs]]&lt;&gt;"",Q3_2025[[#This Row],[Artikelprijs]],Q3_2025[[#This Row],[Stuksprijs]])</f>
        <v>585</v>
      </c>
      <c r="N1150" s="10">
        <f>Q3_2025[[#This Row],[Besteld]]*Q3_2025[[#This Row],[Prijs 2]]</f>
        <v>585</v>
      </c>
      <c r="O1150" s="10">
        <f>IF(Q3_2025[[#This Row],[Brutobedrag 2]]&lt;Q3_2025[[#This Row],[Bruto - Rel.korting]],Q3_2025[[#This Row],[Brutobedrag 2]],Q3_2025[[#This Row],[Brutobedrag 2]]*(100-Q3_2025[[#This Row],[Relatiekorting percentage]])/100)</f>
        <v>468</v>
      </c>
      <c r="R1150" s="3"/>
      <c r="W1150"/>
      <c r="AB1150"/>
    </row>
    <row r="1151" spans="1:28" x14ac:dyDescent="0.3">
      <c r="A1151" t="s">
        <v>831</v>
      </c>
      <c r="B1151">
        <v>5022009</v>
      </c>
      <c r="C1151" t="s">
        <v>45</v>
      </c>
      <c r="D1151">
        <v>1</v>
      </c>
      <c r="E1151" s="10">
        <v>103.75</v>
      </c>
      <c r="F1151" s="10">
        <v>103.75</v>
      </c>
      <c r="G1151" s="10">
        <v>83</v>
      </c>
      <c r="H1151">
        <v>20</v>
      </c>
      <c r="I1151" s="51" t="str">
        <f>_xlfn.XLOOKUP(Q3_2025[[#This Row],[Artikelnr]],Artikel_prijzen[Artnr],Artikel_prijzen[Groep],"")</f>
        <v>Elektra</v>
      </c>
      <c r="J1151" s="10">
        <f>_xlfn.XLOOKUP(Q3_2025[[#This Row],[Artikelnr]],Artikel_prijzen[Artnr],Artikel_prijzen[Prijs 2025],"")</f>
        <v>106.8625</v>
      </c>
      <c r="K1151" t="str">
        <f>IF(Q3_2025[[#This Row],[Artikelprijs]]&lt;&gt;"",IF(Q3_2025[[#This Row],[Stuksprijs]]=Q3_2025[[#This Row],[Artikelprijs]],"Prijs gelijk","Prijs wijkt af"),"")</f>
        <v>Prijs wijkt af</v>
      </c>
      <c r="L1151" t="str">
        <f>IF(Q3_2025[[#This Row],[Relatiekorting percentage]]=0,
    "Nvt",
    IF(Q3_2025[[#This Row],[Brutobedrag 2]] &lt; Q3_2025[[#This Row],[Bruto - Rel.korting]],
        "Nee",
        "Ja"))</f>
        <v>Ja</v>
      </c>
      <c r="M1151" s="10">
        <f>IF(Q3_2025[[#This Row],[Artikelprijs]]&lt;&gt;"",Q3_2025[[#This Row],[Artikelprijs]],Q3_2025[[#This Row],[Stuksprijs]])</f>
        <v>106.8625</v>
      </c>
      <c r="N1151" s="10">
        <f>Q3_2025[[#This Row],[Besteld]]*Q3_2025[[#This Row],[Prijs 2]]</f>
        <v>106.8625</v>
      </c>
      <c r="O1151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151" s="3"/>
      <c r="W1151"/>
      <c r="AB1151"/>
    </row>
    <row r="1152" spans="1:28" x14ac:dyDescent="0.3">
      <c r="A1152" t="s">
        <v>831</v>
      </c>
      <c r="B1152">
        <v>5021019</v>
      </c>
      <c r="C1152" t="s">
        <v>257</v>
      </c>
      <c r="D1152">
        <v>1</v>
      </c>
      <c r="E1152" s="10">
        <v>927</v>
      </c>
      <c r="F1152" s="10">
        <v>927</v>
      </c>
      <c r="G1152" s="10">
        <v>741.6</v>
      </c>
      <c r="H1152">
        <v>20</v>
      </c>
      <c r="I1152" s="51" t="str">
        <f>_xlfn.XLOOKUP(Q3_2025[[#This Row],[Artikelnr]],Artikel_prijzen[Artnr],Artikel_prijzen[Groep],"")</f>
        <v>Elektra</v>
      </c>
      <c r="J1152" s="10">
        <f>_xlfn.XLOOKUP(Q3_2025[[#This Row],[Artikelnr]],Artikel_prijzen[Artnr],Artikel_prijzen[Prijs 2025],"")</f>
        <v>900</v>
      </c>
      <c r="K1152" t="str">
        <f>IF(Q3_2025[[#This Row],[Artikelprijs]]&lt;&gt;"",IF(Q3_2025[[#This Row],[Stuksprijs]]=Q3_2025[[#This Row],[Artikelprijs]],"Prijs gelijk","Prijs wijkt af"),"")</f>
        <v>Prijs wijkt af</v>
      </c>
      <c r="L1152" t="str">
        <f>IF(Q3_2025[[#This Row],[Relatiekorting percentage]]=0,
    "Nvt",
    IF(Q3_2025[[#This Row],[Brutobedrag 2]] &lt; Q3_2025[[#This Row],[Bruto - Rel.korting]],
        "Nee",
        "Ja"))</f>
        <v>Ja</v>
      </c>
      <c r="M1152" s="10">
        <f>IF(Q3_2025[[#This Row],[Artikelprijs]]&lt;&gt;"",Q3_2025[[#This Row],[Artikelprijs]],Q3_2025[[#This Row],[Stuksprijs]])</f>
        <v>900</v>
      </c>
      <c r="N1152" s="10">
        <f>Q3_2025[[#This Row],[Besteld]]*Q3_2025[[#This Row],[Prijs 2]]</f>
        <v>900</v>
      </c>
      <c r="O1152" s="10">
        <f>IF(Q3_2025[[#This Row],[Brutobedrag 2]]&lt;Q3_2025[[#This Row],[Bruto - Rel.korting]],Q3_2025[[#This Row],[Brutobedrag 2]],Q3_2025[[#This Row],[Brutobedrag 2]]*(100-Q3_2025[[#This Row],[Relatiekorting percentage]])/100)</f>
        <v>720</v>
      </c>
      <c r="R1152" s="3"/>
      <c r="W1152"/>
      <c r="AB1152"/>
    </row>
    <row r="1153" spans="1:28" x14ac:dyDescent="0.3">
      <c r="A1153" t="s">
        <v>831</v>
      </c>
      <c r="B1153">
        <v>5021016</v>
      </c>
      <c r="C1153" t="s">
        <v>51</v>
      </c>
      <c r="D1153">
        <v>1</v>
      </c>
      <c r="E1153" s="10">
        <v>602.54999999999995</v>
      </c>
      <c r="F1153" s="10">
        <v>602.54999999999995</v>
      </c>
      <c r="G1153" s="10">
        <v>482.04</v>
      </c>
      <c r="H1153">
        <v>20</v>
      </c>
      <c r="I1153" s="51" t="str">
        <f>_xlfn.XLOOKUP(Q3_2025[[#This Row],[Artikelnr]],Artikel_prijzen[Artnr],Artikel_prijzen[Groep],"")</f>
        <v>Elektra</v>
      </c>
      <c r="J1153" s="10">
        <f>_xlfn.XLOOKUP(Q3_2025[[#This Row],[Artikelnr]],Artikel_prijzen[Artnr],Artikel_prijzen[Prijs 2025],"")</f>
        <v>585</v>
      </c>
      <c r="K1153" t="str">
        <f>IF(Q3_2025[[#This Row],[Artikelprijs]]&lt;&gt;"",IF(Q3_2025[[#This Row],[Stuksprijs]]=Q3_2025[[#This Row],[Artikelprijs]],"Prijs gelijk","Prijs wijkt af"),"")</f>
        <v>Prijs wijkt af</v>
      </c>
      <c r="L1153" t="str">
        <f>IF(Q3_2025[[#This Row],[Relatiekorting percentage]]=0,
    "Nvt",
    IF(Q3_2025[[#This Row],[Brutobedrag 2]] &lt; Q3_2025[[#This Row],[Bruto - Rel.korting]],
        "Nee",
        "Ja"))</f>
        <v>Ja</v>
      </c>
      <c r="M1153" s="10">
        <f>IF(Q3_2025[[#This Row],[Artikelprijs]]&lt;&gt;"",Q3_2025[[#This Row],[Artikelprijs]],Q3_2025[[#This Row],[Stuksprijs]])</f>
        <v>585</v>
      </c>
      <c r="N1153" s="10">
        <f>Q3_2025[[#This Row],[Besteld]]*Q3_2025[[#This Row],[Prijs 2]]</f>
        <v>585</v>
      </c>
      <c r="O1153" s="10">
        <f>IF(Q3_2025[[#This Row],[Brutobedrag 2]]&lt;Q3_2025[[#This Row],[Bruto - Rel.korting]],Q3_2025[[#This Row],[Brutobedrag 2]],Q3_2025[[#This Row],[Brutobedrag 2]]*(100-Q3_2025[[#This Row],[Relatiekorting percentage]])/100)</f>
        <v>468</v>
      </c>
      <c r="R1153" s="3"/>
      <c r="W1153"/>
      <c r="AB1153"/>
    </row>
    <row r="1154" spans="1:28" x14ac:dyDescent="0.3">
      <c r="A1154" t="s">
        <v>831</v>
      </c>
      <c r="B1154">
        <v>5021009</v>
      </c>
      <c r="C1154" t="s">
        <v>50</v>
      </c>
      <c r="D1154">
        <v>1</v>
      </c>
      <c r="E1154" s="10">
        <v>386.25</v>
      </c>
      <c r="F1154" s="10">
        <v>386.25</v>
      </c>
      <c r="G1154" s="10">
        <v>309</v>
      </c>
      <c r="H1154">
        <v>20</v>
      </c>
      <c r="I1154" s="51" t="str">
        <f>_xlfn.XLOOKUP(Q3_2025[[#This Row],[Artikelnr]],Artikel_prijzen[Artnr],Artikel_prijzen[Groep],"")</f>
        <v>Elektra</v>
      </c>
      <c r="J1154" s="10">
        <f>_xlfn.XLOOKUP(Q3_2025[[#This Row],[Artikelnr]],Artikel_prijzen[Artnr],Artikel_prijzen[Prijs 2025],"")</f>
        <v>386.25</v>
      </c>
      <c r="K1154" t="str">
        <f>IF(Q3_2025[[#This Row],[Artikelprijs]]&lt;&gt;"",IF(Q3_2025[[#This Row],[Stuksprijs]]=Q3_2025[[#This Row],[Artikelprijs]],"Prijs gelijk","Prijs wijkt af"),"")</f>
        <v>Prijs gelijk</v>
      </c>
      <c r="L1154" t="str">
        <f>IF(Q3_2025[[#This Row],[Relatiekorting percentage]]=0,
    "Nvt",
    IF(Q3_2025[[#This Row],[Brutobedrag 2]] &lt; Q3_2025[[#This Row],[Bruto - Rel.korting]],
        "Nee",
        "Ja"))</f>
        <v>Ja</v>
      </c>
      <c r="M1154" s="10">
        <f>IF(Q3_2025[[#This Row],[Artikelprijs]]&lt;&gt;"",Q3_2025[[#This Row],[Artikelprijs]],Q3_2025[[#This Row],[Stuksprijs]])</f>
        <v>386.25</v>
      </c>
      <c r="N1154" s="10">
        <f>Q3_2025[[#This Row],[Besteld]]*Q3_2025[[#This Row],[Prijs 2]]</f>
        <v>386.25</v>
      </c>
      <c r="O1154" s="10">
        <f>IF(Q3_2025[[#This Row],[Brutobedrag 2]]&lt;Q3_2025[[#This Row],[Bruto - Rel.korting]],Q3_2025[[#This Row],[Brutobedrag 2]],Q3_2025[[#This Row],[Brutobedrag 2]]*(100-Q3_2025[[#This Row],[Relatiekorting percentage]])/100)</f>
        <v>309</v>
      </c>
      <c r="R1154" s="3"/>
      <c r="W1154"/>
      <c r="AB1154"/>
    </row>
    <row r="1155" spans="1:28" x14ac:dyDescent="0.3">
      <c r="A1155" t="s">
        <v>831</v>
      </c>
      <c r="B1155">
        <v>5021009</v>
      </c>
      <c r="C1155" t="s">
        <v>50</v>
      </c>
      <c r="D1155">
        <v>1</v>
      </c>
      <c r="E1155" s="10">
        <v>386.25</v>
      </c>
      <c r="F1155" s="10">
        <v>386.25</v>
      </c>
      <c r="G1155" s="10">
        <v>309</v>
      </c>
      <c r="H1155">
        <v>20</v>
      </c>
      <c r="I1155" s="51" t="str">
        <f>_xlfn.XLOOKUP(Q3_2025[[#This Row],[Artikelnr]],Artikel_prijzen[Artnr],Artikel_prijzen[Groep],"")</f>
        <v>Elektra</v>
      </c>
      <c r="J1155" s="10">
        <f>_xlfn.XLOOKUP(Q3_2025[[#This Row],[Artikelnr]],Artikel_prijzen[Artnr],Artikel_prijzen[Prijs 2025],"")</f>
        <v>386.25</v>
      </c>
      <c r="K1155" t="str">
        <f>IF(Q3_2025[[#This Row],[Artikelprijs]]&lt;&gt;"",IF(Q3_2025[[#This Row],[Stuksprijs]]=Q3_2025[[#This Row],[Artikelprijs]],"Prijs gelijk","Prijs wijkt af"),"")</f>
        <v>Prijs gelijk</v>
      </c>
      <c r="L1155" t="str">
        <f>IF(Q3_2025[[#This Row],[Relatiekorting percentage]]=0,
    "Nvt",
    IF(Q3_2025[[#This Row],[Brutobedrag 2]] &lt; Q3_2025[[#This Row],[Bruto - Rel.korting]],
        "Nee",
        "Ja"))</f>
        <v>Ja</v>
      </c>
      <c r="M1155" s="10">
        <f>IF(Q3_2025[[#This Row],[Artikelprijs]]&lt;&gt;"",Q3_2025[[#This Row],[Artikelprijs]],Q3_2025[[#This Row],[Stuksprijs]])</f>
        <v>386.25</v>
      </c>
      <c r="N1155" s="10">
        <f>Q3_2025[[#This Row],[Besteld]]*Q3_2025[[#This Row],[Prijs 2]]</f>
        <v>386.25</v>
      </c>
      <c r="O1155" s="10">
        <f>IF(Q3_2025[[#This Row],[Brutobedrag 2]]&lt;Q3_2025[[#This Row],[Bruto - Rel.korting]],Q3_2025[[#This Row],[Brutobedrag 2]],Q3_2025[[#This Row],[Brutobedrag 2]]*(100-Q3_2025[[#This Row],[Relatiekorting percentage]])/100)</f>
        <v>309</v>
      </c>
      <c r="R1155" s="3"/>
      <c r="W1155"/>
      <c r="AB1155"/>
    </row>
    <row r="1156" spans="1:28" x14ac:dyDescent="0.3">
      <c r="A1156" t="s">
        <v>831</v>
      </c>
      <c r="B1156">
        <v>5021009</v>
      </c>
      <c r="C1156" t="s">
        <v>50</v>
      </c>
      <c r="D1156">
        <v>1</v>
      </c>
      <c r="E1156" s="10">
        <v>386.25</v>
      </c>
      <c r="F1156" s="10">
        <v>386.25</v>
      </c>
      <c r="G1156" s="10">
        <v>309</v>
      </c>
      <c r="H1156">
        <v>20</v>
      </c>
      <c r="I1156" s="51" t="str">
        <f>_xlfn.XLOOKUP(Q3_2025[[#This Row],[Artikelnr]],Artikel_prijzen[Artnr],Artikel_prijzen[Groep],"")</f>
        <v>Elektra</v>
      </c>
      <c r="J1156" s="10">
        <f>_xlfn.XLOOKUP(Q3_2025[[#This Row],[Artikelnr]],Artikel_prijzen[Artnr],Artikel_prijzen[Prijs 2025],"")</f>
        <v>386.25</v>
      </c>
      <c r="K1156" t="str">
        <f>IF(Q3_2025[[#This Row],[Artikelprijs]]&lt;&gt;"",IF(Q3_2025[[#This Row],[Stuksprijs]]=Q3_2025[[#This Row],[Artikelprijs]],"Prijs gelijk","Prijs wijkt af"),"")</f>
        <v>Prijs gelijk</v>
      </c>
      <c r="L1156" t="str">
        <f>IF(Q3_2025[[#This Row],[Relatiekorting percentage]]=0,
    "Nvt",
    IF(Q3_2025[[#This Row],[Brutobedrag 2]] &lt; Q3_2025[[#This Row],[Bruto - Rel.korting]],
        "Nee",
        "Ja"))</f>
        <v>Ja</v>
      </c>
      <c r="M1156" s="10">
        <f>IF(Q3_2025[[#This Row],[Artikelprijs]]&lt;&gt;"",Q3_2025[[#This Row],[Artikelprijs]],Q3_2025[[#This Row],[Stuksprijs]])</f>
        <v>386.25</v>
      </c>
      <c r="N1156" s="10">
        <f>Q3_2025[[#This Row],[Besteld]]*Q3_2025[[#This Row],[Prijs 2]]</f>
        <v>386.25</v>
      </c>
      <c r="O1156" s="10">
        <f>IF(Q3_2025[[#This Row],[Brutobedrag 2]]&lt;Q3_2025[[#This Row],[Bruto - Rel.korting]],Q3_2025[[#This Row],[Brutobedrag 2]],Q3_2025[[#This Row],[Brutobedrag 2]]*(100-Q3_2025[[#This Row],[Relatiekorting percentage]])/100)</f>
        <v>309</v>
      </c>
      <c r="R1156" s="3"/>
      <c r="W1156"/>
      <c r="AB1156"/>
    </row>
    <row r="1157" spans="1:28" x14ac:dyDescent="0.3">
      <c r="A1157" t="s">
        <v>831</v>
      </c>
      <c r="B1157">
        <v>5021019</v>
      </c>
      <c r="C1157" t="s">
        <v>257</v>
      </c>
      <c r="D1157">
        <v>1</v>
      </c>
      <c r="E1157" s="10">
        <v>927</v>
      </c>
      <c r="F1157" s="10">
        <v>927</v>
      </c>
      <c r="G1157" s="10">
        <v>741.6</v>
      </c>
      <c r="H1157">
        <v>20</v>
      </c>
      <c r="I1157" s="51" t="str">
        <f>_xlfn.XLOOKUP(Q3_2025[[#This Row],[Artikelnr]],Artikel_prijzen[Artnr],Artikel_prijzen[Groep],"")</f>
        <v>Elektra</v>
      </c>
      <c r="J1157" s="10">
        <f>_xlfn.XLOOKUP(Q3_2025[[#This Row],[Artikelnr]],Artikel_prijzen[Artnr],Artikel_prijzen[Prijs 2025],"")</f>
        <v>900</v>
      </c>
      <c r="K1157" t="str">
        <f>IF(Q3_2025[[#This Row],[Artikelprijs]]&lt;&gt;"",IF(Q3_2025[[#This Row],[Stuksprijs]]=Q3_2025[[#This Row],[Artikelprijs]],"Prijs gelijk","Prijs wijkt af"),"")</f>
        <v>Prijs wijkt af</v>
      </c>
      <c r="L1157" t="str">
        <f>IF(Q3_2025[[#This Row],[Relatiekorting percentage]]=0,
    "Nvt",
    IF(Q3_2025[[#This Row],[Brutobedrag 2]] &lt; Q3_2025[[#This Row],[Bruto - Rel.korting]],
        "Nee",
        "Ja"))</f>
        <v>Ja</v>
      </c>
      <c r="M1157" s="10">
        <f>IF(Q3_2025[[#This Row],[Artikelprijs]]&lt;&gt;"",Q3_2025[[#This Row],[Artikelprijs]],Q3_2025[[#This Row],[Stuksprijs]])</f>
        <v>900</v>
      </c>
      <c r="N1157" s="10">
        <f>Q3_2025[[#This Row],[Besteld]]*Q3_2025[[#This Row],[Prijs 2]]</f>
        <v>900</v>
      </c>
      <c r="O1157" s="10">
        <f>IF(Q3_2025[[#This Row],[Brutobedrag 2]]&lt;Q3_2025[[#This Row],[Bruto - Rel.korting]],Q3_2025[[#This Row],[Brutobedrag 2]],Q3_2025[[#This Row],[Brutobedrag 2]]*(100-Q3_2025[[#This Row],[Relatiekorting percentage]])/100)</f>
        <v>720</v>
      </c>
      <c r="R1157" s="3"/>
      <c r="W1157"/>
      <c r="AB1157"/>
    </row>
    <row r="1158" spans="1:28" x14ac:dyDescent="0.3">
      <c r="A1158" t="s">
        <v>831</v>
      </c>
      <c r="B1158">
        <v>5022059</v>
      </c>
      <c r="C1158" t="s">
        <v>832</v>
      </c>
      <c r="D1158">
        <v>1</v>
      </c>
      <c r="E1158" s="10">
        <v>2418</v>
      </c>
      <c r="F1158" s="10">
        <v>2418</v>
      </c>
      <c r="G1158" s="10">
        <v>1934.4</v>
      </c>
      <c r="H1158">
        <v>20</v>
      </c>
      <c r="I1158" s="51" t="str">
        <f>_xlfn.XLOOKUP(Q3_2025[[#This Row],[Artikelnr]],Artikel_prijzen[Artnr],Artikel_prijzen[Groep],"")</f>
        <v/>
      </c>
      <c r="J1158" s="10" t="str">
        <f>_xlfn.XLOOKUP(Q3_2025[[#This Row],[Artikelnr]],Artikel_prijzen[Artnr],Artikel_prijzen[Prijs 2025],"")</f>
        <v/>
      </c>
      <c r="K1158" t="str">
        <f>IF(Q3_2025[[#This Row],[Artikelprijs]]&lt;&gt;"",IF(Q3_2025[[#This Row],[Stuksprijs]]=Q3_2025[[#This Row],[Artikelprijs]],"Prijs gelijk","Prijs wijkt af"),"")</f>
        <v/>
      </c>
      <c r="L1158" t="str">
        <f>IF(Q3_2025[[#This Row],[Relatiekorting percentage]]=0,
    "Nvt",
    IF(Q3_2025[[#This Row],[Brutobedrag 2]] &lt; Q3_2025[[#This Row],[Bruto - Rel.korting]],
        "Nee",
        "Ja"))</f>
        <v>Ja</v>
      </c>
      <c r="M1158" s="10">
        <f>IF(Q3_2025[[#This Row],[Artikelprijs]]&lt;&gt;"",Q3_2025[[#This Row],[Artikelprijs]],Q3_2025[[#This Row],[Stuksprijs]])</f>
        <v>2418</v>
      </c>
      <c r="N1158" s="10">
        <f>Q3_2025[[#This Row],[Besteld]]*Q3_2025[[#This Row],[Prijs 2]]</f>
        <v>2418</v>
      </c>
      <c r="O1158" s="10">
        <f>IF(Q3_2025[[#This Row],[Brutobedrag 2]]&lt;Q3_2025[[#This Row],[Bruto - Rel.korting]],Q3_2025[[#This Row],[Brutobedrag 2]],Q3_2025[[#This Row],[Brutobedrag 2]]*(100-Q3_2025[[#This Row],[Relatiekorting percentage]])/100)</f>
        <v>1934.4</v>
      </c>
      <c r="R1158" s="3"/>
      <c r="W1158"/>
      <c r="AB1158"/>
    </row>
    <row r="1159" spans="1:28" x14ac:dyDescent="0.3">
      <c r="A1159" t="s">
        <v>831</v>
      </c>
      <c r="B1159">
        <v>5021009</v>
      </c>
      <c r="C1159" t="s">
        <v>50</v>
      </c>
      <c r="D1159">
        <v>2</v>
      </c>
      <c r="E1159" s="10">
        <v>386.25</v>
      </c>
      <c r="F1159" s="10">
        <v>772.5</v>
      </c>
      <c r="G1159" s="10">
        <v>618</v>
      </c>
      <c r="H1159">
        <v>20</v>
      </c>
      <c r="I1159" s="51" t="str">
        <f>_xlfn.XLOOKUP(Q3_2025[[#This Row],[Artikelnr]],Artikel_prijzen[Artnr],Artikel_prijzen[Groep],"")</f>
        <v>Elektra</v>
      </c>
      <c r="J1159" s="10">
        <f>_xlfn.XLOOKUP(Q3_2025[[#This Row],[Artikelnr]],Artikel_prijzen[Artnr],Artikel_prijzen[Prijs 2025],"")</f>
        <v>386.25</v>
      </c>
      <c r="K1159" t="str">
        <f>IF(Q3_2025[[#This Row],[Artikelprijs]]&lt;&gt;"",IF(Q3_2025[[#This Row],[Stuksprijs]]=Q3_2025[[#This Row],[Artikelprijs]],"Prijs gelijk","Prijs wijkt af"),"")</f>
        <v>Prijs gelijk</v>
      </c>
      <c r="L1159" t="str">
        <f>IF(Q3_2025[[#This Row],[Relatiekorting percentage]]=0,
    "Nvt",
    IF(Q3_2025[[#This Row],[Brutobedrag 2]] &lt; Q3_2025[[#This Row],[Bruto - Rel.korting]],
        "Nee",
        "Ja"))</f>
        <v>Ja</v>
      </c>
      <c r="M1159" s="10">
        <f>IF(Q3_2025[[#This Row],[Artikelprijs]]&lt;&gt;"",Q3_2025[[#This Row],[Artikelprijs]],Q3_2025[[#This Row],[Stuksprijs]])</f>
        <v>386.25</v>
      </c>
      <c r="N1159" s="10">
        <f>Q3_2025[[#This Row],[Besteld]]*Q3_2025[[#This Row],[Prijs 2]]</f>
        <v>772.5</v>
      </c>
      <c r="O1159" s="10">
        <f>IF(Q3_2025[[#This Row],[Brutobedrag 2]]&lt;Q3_2025[[#This Row],[Bruto - Rel.korting]],Q3_2025[[#This Row],[Brutobedrag 2]],Q3_2025[[#This Row],[Brutobedrag 2]]*(100-Q3_2025[[#This Row],[Relatiekorting percentage]])/100)</f>
        <v>618</v>
      </c>
      <c r="R1159" s="3"/>
      <c r="W1159"/>
      <c r="AB1159"/>
    </row>
    <row r="1160" spans="1:28" x14ac:dyDescent="0.3">
      <c r="A1160" t="s">
        <v>831</v>
      </c>
      <c r="B1160">
        <v>5021009</v>
      </c>
      <c r="C1160" t="s">
        <v>50</v>
      </c>
      <c r="D1160">
        <v>1</v>
      </c>
      <c r="E1160" s="10">
        <v>386.25</v>
      </c>
      <c r="F1160" s="10">
        <v>386.25</v>
      </c>
      <c r="G1160" s="10">
        <v>309</v>
      </c>
      <c r="H1160">
        <v>20</v>
      </c>
      <c r="I1160" s="51" t="str">
        <f>_xlfn.XLOOKUP(Q3_2025[[#This Row],[Artikelnr]],Artikel_prijzen[Artnr],Artikel_prijzen[Groep],"")</f>
        <v>Elektra</v>
      </c>
      <c r="J1160" s="10">
        <f>_xlfn.XLOOKUP(Q3_2025[[#This Row],[Artikelnr]],Artikel_prijzen[Artnr],Artikel_prijzen[Prijs 2025],"")</f>
        <v>386.25</v>
      </c>
      <c r="K1160" t="str">
        <f>IF(Q3_2025[[#This Row],[Artikelprijs]]&lt;&gt;"",IF(Q3_2025[[#This Row],[Stuksprijs]]=Q3_2025[[#This Row],[Artikelprijs]],"Prijs gelijk","Prijs wijkt af"),"")</f>
        <v>Prijs gelijk</v>
      </c>
      <c r="L1160" t="str">
        <f>IF(Q3_2025[[#This Row],[Relatiekorting percentage]]=0,
    "Nvt",
    IF(Q3_2025[[#This Row],[Brutobedrag 2]] &lt; Q3_2025[[#This Row],[Bruto - Rel.korting]],
        "Nee",
        "Ja"))</f>
        <v>Ja</v>
      </c>
      <c r="M1160" s="10">
        <f>IF(Q3_2025[[#This Row],[Artikelprijs]]&lt;&gt;"",Q3_2025[[#This Row],[Artikelprijs]],Q3_2025[[#This Row],[Stuksprijs]])</f>
        <v>386.25</v>
      </c>
      <c r="N1160" s="10">
        <f>Q3_2025[[#This Row],[Besteld]]*Q3_2025[[#This Row],[Prijs 2]]</f>
        <v>386.25</v>
      </c>
      <c r="O1160" s="10">
        <f>IF(Q3_2025[[#This Row],[Brutobedrag 2]]&lt;Q3_2025[[#This Row],[Bruto - Rel.korting]],Q3_2025[[#This Row],[Brutobedrag 2]],Q3_2025[[#This Row],[Brutobedrag 2]]*(100-Q3_2025[[#This Row],[Relatiekorting percentage]])/100)</f>
        <v>309</v>
      </c>
      <c r="R1160" s="3"/>
      <c r="W1160"/>
      <c r="AB1160"/>
    </row>
    <row r="1161" spans="1:28" x14ac:dyDescent="0.3">
      <c r="A1161" t="s">
        <v>831</v>
      </c>
      <c r="B1161">
        <v>5021009</v>
      </c>
      <c r="C1161" t="s">
        <v>50</v>
      </c>
      <c r="D1161">
        <v>1</v>
      </c>
      <c r="E1161" s="10">
        <v>386.25</v>
      </c>
      <c r="F1161" s="10">
        <v>386.25</v>
      </c>
      <c r="G1161" s="10">
        <v>309</v>
      </c>
      <c r="H1161">
        <v>20</v>
      </c>
      <c r="I1161" s="51" t="str">
        <f>_xlfn.XLOOKUP(Q3_2025[[#This Row],[Artikelnr]],Artikel_prijzen[Artnr],Artikel_prijzen[Groep],"")</f>
        <v>Elektra</v>
      </c>
      <c r="J1161" s="10">
        <f>_xlfn.XLOOKUP(Q3_2025[[#This Row],[Artikelnr]],Artikel_prijzen[Artnr],Artikel_prijzen[Prijs 2025],"")</f>
        <v>386.25</v>
      </c>
      <c r="K1161" t="str">
        <f>IF(Q3_2025[[#This Row],[Artikelprijs]]&lt;&gt;"",IF(Q3_2025[[#This Row],[Stuksprijs]]=Q3_2025[[#This Row],[Artikelprijs]],"Prijs gelijk","Prijs wijkt af"),"")</f>
        <v>Prijs gelijk</v>
      </c>
      <c r="L1161" t="str">
        <f>IF(Q3_2025[[#This Row],[Relatiekorting percentage]]=0,
    "Nvt",
    IF(Q3_2025[[#This Row],[Brutobedrag 2]] &lt; Q3_2025[[#This Row],[Bruto - Rel.korting]],
        "Nee",
        "Ja"))</f>
        <v>Ja</v>
      </c>
      <c r="M1161" s="10">
        <f>IF(Q3_2025[[#This Row],[Artikelprijs]]&lt;&gt;"",Q3_2025[[#This Row],[Artikelprijs]],Q3_2025[[#This Row],[Stuksprijs]])</f>
        <v>386.25</v>
      </c>
      <c r="N1161" s="10">
        <f>Q3_2025[[#This Row],[Besteld]]*Q3_2025[[#This Row],[Prijs 2]]</f>
        <v>386.25</v>
      </c>
      <c r="O1161" s="10">
        <f>IF(Q3_2025[[#This Row],[Brutobedrag 2]]&lt;Q3_2025[[#This Row],[Bruto - Rel.korting]],Q3_2025[[#This Row],[Brutobedrag 2]],Q3_2025[[#This Row],[Brutobedrag 2]]*(100-Q3_2025[[#This Row],[Relatiekorting percentage]])/100)</f>
        <v>309</v>
      </c>
      <c r="R1161" s="3"/>
      <c r="W1161"/>
      <c r="AB1161"/>
    </row>
    <row r="1162" spans="1:28" x14ac:dyDescent="0.3">
      <c r="A1162" t="s">
        <v>831</v>
      </c>
      <c r="B1162">
        <v>5021009</v>
      </c>
      <c r="C1162" t="s">
        <v>50</v>
      </c>
      <c r="D1162">
        <v>1</v>
      </c>
      <c r="E1162" s="10">
        <v>386.25</v>
      </c>
      <c r="F1162" s="10">
        <v>386.25</v>
      </c>
      <c r="G1162" s="10">
        <v>309</v>
      </c>
      <c r="H1162">
        <v>20</v>
      </c>
      <c r="I1162" s="51" t="str">
        <f>_xlfn.XLOOKUP(Q3_2025[[#This Row],[Artikelnr]],Artikel_prijzen[Artnr],Artikel_prijzen[Groep],"")</f>
        <v>Elektra</v>
      </c>
      <c r="J1162" s="10">
        <f>_xlfn.XLOOKUP(Q3_2025[[#This Row],[Artikelnr]],Artikel_prijzen[Artnr],Artikel_prijzen[Prijs 2025],"")</f>
        <v>386.25</v>
      </c>
      <c r="K1162" t="str">
        <f>IF(Q3_2025[[#This Row],[Artikelprijs]]&lt;&gt;"",IF(Q3_2025[[#This Row],[Stuksprijs]]=Q3_2025[[#This Row],[Artikelprijs]],"Prijs gelijk","Prijs wijkt af"),"")</f>
        <v>Prijs gelijk</v>
      </c>
      <c r="L1162" t="str">
        <f>IF(Q3_2025[[#This Row],[Relatiekorting percentage]]=0,
    "Nvt",
    IF(Q3_2025[[#This Row],[Brutobedrag 2]] &lt; Q3_2025[[#This Row],[Bruto - Rel.korting]],
        "Nee",
        "Ja"))</f>
        <v>Ja</v>
      </c>
      <c r="M1162" s="10">
        <f>IF(Q3_2025[[#This Row],[Artikelprijs]]&lt;&gt;"",Q3_2025[[#This Row],[Artikelprijs]],Q3_2025[[#This Row],[Stuksprijs]])</f>
        <v>386.25</v>
      </c>
      <c r="N1162" s="10">
        <f>Q3_2025[[#This Row],[Besteld]]*Q3_2025[[#This Row],[Prijs 2]]</f>
        <v>386.25</v>
      </c>
      <c r="O1162" s="10">
        <f>IF(Q3_2025[[#This Row],[Brutobedrag 2]]&lt;Q3_2025[[#This Row],[Bruto - Rel.korting]],Q3_2025[[#This Row],[Brutobedrag 2]],Q3_2025[[#This Row],[Brutobedrag 2]]*(100-Q3_2025[[#This Row],[Relatiekorting percentage]])/100)</f>
        <v>309</v>
      </c>
      <c r="R1162" s="3"/>
      <c r="W1162"/>
      <c r="AB1162"/>
    </row>
    <row r="1163" spans="1:28" x14ac:dyDescent="0.3">
      <c r="A1163" t="s">
        <v>831</v>
      </c>
      <c r="B1163">
        <v>5021016</v>
      </c>
      <c r="C1163" t="s">
        <v>51</v>
      </c>
      <c r="D1163">
        <v>1</v>
      </c>
      <c r="E1163" s="10">
        <v>602.54999999999995</v>
      </c>
      <c r="F1163" s="10">
        <v>602.54999999999995</v>
      </c>
      <c r="G1163" s="10">
        <v>482.04</v>
      </c>
      <c r="H1163">
        <v>20</v>
      </c>
      <c r="I1163" s="51" t="str">
        <f>_xlfn.XLOOKUP(Q3_2025[[#This Row],[Artikelnr]],Artikel_prijzen[Artnr],Artikel_prijzen[Groep],"")</f>
        <v>Elektra</v>
      </c>
      <c r="J1163" s="10">
        <f>_xlfn.XLOOKUP(Q3_2025[[#This Row],[Artikelnr]],Artikel_prijzen[Artnr],Artikel_prijzen[Prijs 2025],"")</f>
        <v>585</v>
      </c>
      <c r="K1163" t="str">
        <f>IF(Q3_2025[[#This Row],[Artikelprijs]]&lt;&gt;"",IF(Q3_2025[[#This Row],[Stuksprijs]]=Q3_2025[[#This Row],[Artikelprijs]],"Prijs gelijk","Prijs wijkt af"),"")</f>
        <v>Prijs wijkt af</v>
      </c>
      <c r="L1163" t="str">
        <f>IF(Q3_2025[[#This Row],[Relatiekorting percentage]]=0,
    "Nvt",
    IF(Q3_2025[[#This Row],[Brutobedrag 2]] &lt; Q3_2025[[#This Row],[Bruto - Rel.korting]],
        "Nee",
        "Ja"))</f>
        <v>Ja</v>
      </c>
      <c r="M1163" s="10">
        <f>IF(Q3_2025[[#This Row],[Artikelprijs]]&lt;&gt;"",Q3_2025[[#This Row],[Artikelprijs]],Q3_2025[[#This Row],[Stuksprijs]])</f>
        <v>585</v>
      </c>
      <c r="N1163" s="10">
        <f>Q3_2025[[#This Row],[Besteld]]*Q3_2025[[#This Row],[Prijs 2]]</f>
        <v>585</v>
      </c>
      <c r="O1163" s="10">
        <f>IF(Q3_2025[[#This Row],[Brutobedrag 2]]&lt;Q3_2025[[#This Row],[Bruto - Rel.korting]],Q3_2025[[#This Row],[Brutobedrag 2]],Q3_2025[[#This Row],[Brutobedrag 2]]*(100-Q3_2025[[#This Row],[Relatiekorting percentage]])/100)</f>
        <v>468</v>
      </c>
      <c r="R1163" s="3"/>
      <c r="W1163"/>
      <c r="AB1163"/>
    </row>
    <row r="1164" spans="1:28" x14ac:dyDescent="0.3">
      <c r="A1164" t="s">
        <v>831</v>
      </c>
      <c r="B1164">
        <v>5021009</v>
      </c>
      <c r="C1164" t="s">
        <v>50</v>
      </c>
      <c r="D1164">
        <v>2</v>
      </c>
      <c r="E1164" s="10">
        <v>386.25</v>
      </c>
      <c r="F1164" s="10">
        <v>772.5</v>
      </c>
      <c r="G1164" s="10">
        <v>618</v>
      </c>
      <c r="H1164">
        <v>20</v>
      </c>
      <c r="I1164" s="51" t="str">
        <f>_xlfn.XLOOKUP(Q3_2025[[#This Row],[Artikelnr]],Artikel_prijzen[Artnr],Artikel_prijzen[Groep],"")</f>
        <v>Elektra</v>
      </c>
      <c r="J1164" s="10">
        <f>_xlfn.XLOOKUP(Q3_2025[[#This Row],[Artikelnr]],Artikel_prijzen[Artnr],Artikel_prijzen[Prijs 2025],"")</f>
        <v>386.25</v>
      </c>
      <c r="K1164" t="str">
        <f>IF(Q3_2025[[#This Row],[Artikelprijs]]&lt;&gt;"",IF(Q3_2025[[#This Row],[Stuksprijs]]=Q3_2025[[#This Row],[Artikelprijs]],"Prijs gelijk","Prijs wijkt af"),"")</f>
        <v>Prijs gelijk</v>
      </c>
      <c r="L1164" t="str">
        <f>IF(Q3_2025[[#This Row],[Relatiekorting percentage]]=0,
    "Nvt",
    IF(Q3_2025[[#This Row],[Brutobedrag 2]] &lt; Q3_2025[[#This Row],[Bruto - Rel.korting]],
        "Nee",
        "Ja"))</f>
        <v>Ja</v>
      </c>
      <c r="M1164" s="10">
        <f>IF(Q3_2025[[#This Row],[Artikelprijs]]&lt;&gt;"",Q3_2025[[#This Row],[Artikelprijs]],Q3_2025[[#This Row],[Stuksprijs]])</f>
        <v>386.25</v>
      </c>
      <c r="N1164" s="10">
        <f>Q3_2025[[#This Row],[Besteld]]*Q3_2025[[#This Row],[Prijs 2]]</f>
        <v>772.5</v>
      </c>
      <c r="O1164" s="10">
        <f>IF(Q3_2025[[#This Row],[Brutobedrag 2]]&lt;Q3_2025[[#This Row],[Bruto - Rel.korting]],Q3_2025[[#This Row],[Brutobedrag 2]],Q3_2025[[#This Row],[Brutobedrag 2]]*(100-Q3_2025[[#This Row],[Relatiekorting percentage]])/100)</f>
        <v>618</v>
      </c>
      <c r="R1164" s="3"/>
      <c r="W1164"/>
      <c r="AB1164"/>
    </row>
    <row r="1165" spans="1:28" x14ac:dyDescent="0.3">
      <c r="A1165" t="s">
        <v>831</v>
      </c>
      <c r="B1165">
        <v>5020004</v>
      </c>
      <c r="C1165" t="s">
        <v>231</v>
      </c>
      <c r="D1165">
        <v>9</v>
      </c>
      <c r="E1165" s="10">
        <v>77.25</v>
      </c>
      <c r="F1165" s="10">
        <v>695.25</v>
      </c>
      <c r="G1165" s="10">
        <v>556.20000000000005</v>
      </c>
      <c r="H1165">
        <v>20</v>
      </c>
      <c r="I1165" s="51" t="str">
        <f>_xlfn.XLOOKUP(Q3_2025[[#This Row],[Artikelnr]],Artikel_prijzen[Artnr],Artikel_prijzen[Groep],"")</f>
        <v/>
      </c>
      <c r="J1165" s="10" t="str">
        <f>_xlfn.XLOOKUP(Q3_2025[[#This Row],[Artikelnr]],Artikel_prijzen[Artnr],Artikel_prijzen[Prijs 2025],"")</f>
        <v/>
      </c>
      <c r="K1165" t="str">
        <f>IF(Q3_2025[[#This Row],[Artikelprijs]]&lt;&gt;"",IF(Q3_2025[[#This Row],[Stuksprijs]]=Q3_2025[[#This Row],[Artikelprijs]],"Prijs gelijk","Prijs wijkt af"),"")</f>
        <v/>
      </c>
      <c r="L1165" t="str">
        <f>IF(Q3_2025[[#This Row],[Relatiekorting percentage]]=0,
    "Nvt",
    IF(Q3_2025[[#This Row],[Brutobedrag 2]] &lt; Q3_2025[[#This Row],[Bruto - Rel.korting]],
        "Nee",
        "Ja"))</f>
        <v>Ja</v>
      </c>
      <c r="M1165" s="10">
        <f>IF(Q3_2025[[#This Row],[Artikelprijs]]&lt;&gt;"",Q3_2025[[#This Row],[Artikelprijs]],Q3_2025[[#This Row],[Stuksprijs]])</f>
        <v>77.25</v>
      </c>
      <c r="N1165" s="10">
        <f>Q3_2025[[#This Row],[Besteld]]*Q3_2025[[#This Row],[Prijs 2]]</f>
        <v>695.25</v>
      </c>
      <c r="O1165" s="10">
        <f>IF(Q3_2025[[#This Row],[Brutobedrag 2]]&lt;Q3_2025[[#This Row],[Bruto - Rel.korting]],Q3_2025[[#This Row],[Brutobedrag 2]],Q3_2025[[#This Row],[Brutobedrag 2]]*(100-Q3_2025[[#This Row],[Relatiekorting percentage]])/100)</f>
        <v>556.20000000000005</v>
      </c>
      <c r="R1165" s="3"/>
      <c r="W1165"/>
      <c r="AB1165"/>
    </row>
    <row r="1166" spans="1:28" x14ac:dyDescent="0.3">
      <c r="A1166" t="s">
        <v>831</v>
      </c>
      <c r="B1166">
        <v>5021003</v>
      </c>
      <c r="C1166" t="s">
        <v>188</v>
      </c>
      <c r="D1166">
        <v>1</v>
      </c>
      <c r="E1166" s="10">
        <v>252.35</v>
      </c>
      <c r="F1166" s="10">
        <v>252.35</v>
      </c>
      <c r="G1166" s="10">
        <v>201.88</v>
      </c>
      <c r="H1166">
        <v>20</v>
      </c>
      <c r="I1166" s="51" t="str">
        <f>_xlfn.XLOOKUP(Q3_2025[[#This Row],[Artikelnr]],Artikel_prijzen[Artnr],Artikel_prijzen[Groep],"")</f>
        <v>Elektra</v>
      </c>
      <c r="J1166" s="10">
        <f>_xlfn.XLOOKUP(Q3_2025[[#This Row],[Artikelnr]],Artikel_prijzen[Artnr],Artikel_prijzen[Prijs 2025],"")</f>
        <v>252.35</v>
      </c>
      <c r="K1166" t="str">
        <f>IF(Q3_2025[[#This Row],[Artikelprijs]]&lt;&gt;"",IF(Q3_2025[[#This Row],[Stuksprijs]]=Q3_2025[[#This Row],[Artikelprijs]],"Prijs gelijk","Prijs wijkt af"),"")</f>
        <v>Prijs gelijk</v>
      </c>
      <c r="L1166" t="str">
        <f>IF(Q3_2025[[#This Row],[Relatiekorting percentage]]=0,
    "Nvt",
    IF(Q3_2025[[#This Row],[Brutobedrag 2]] &lt; Q3_2025[[#This Row],[Bruto - Rel.korting]],
        "Nee",
        "Ja"))</f>
        <v>Ja</v>
      </c>
      <c r="M1166" s="10">
        <f>IF(Q3_2025[[#This Row],[Artikelprijs]]&lt;&gt;"",Q3_2025[[#This Row],[Artikelprijs]],Q3_2025[[#This Row],[Stuksprijs]])</f>
        <v>252.35</v>
      </c>
      <c r="N1166" s="10">
        <f>Q3_2025[[#This Row],[Besteld]]*Q3_2025[[#This Row],[Prijs 2]]</f>
        <v>252.35</v>
      </c>
      <c r="O1166" s="10">
        <f>IF(Q3_2025[[#This Row],[Brutobedrag 2]]&lt;Q3_2025[[#This Row],[Bruto - Rel.korting]],Q3_2025[[#This Row],[Brutobedrag 2]],Q3_2025[[#This Row],[Brutobedrag 2]]*(100-Q3_2025[[#This Row],[Relatiekorting percentage]])/100)</f>
        <v>201.88</v>
      </c>
      <c r="R1166" s="3"/>
      <c r="W1166"/>
      <c r="AB1166"/>
    </row>
    <row r="1167" spans="1:28" x14ac:dyDescent="0.3">
      <c r="A1167" t="s">
        <v>831</v>
      </c>
      <c r="B1167">
        <v>5022009</v>
      </c>
      <c r="C1167" t="s">
        <v>45</v>
      </c>
      <c r="D1167">
        <v>1</v>
      </c>
      <c r="E1167" s="10">
        <v>103.75</v>
      </c>
      <c r="F1167" s="10">
        <v>103.75</v>
      </c>
      <c r="G1167" s="10">
        <v>83</v>
      </c>
      <c r="H1167">
        <v>20</v>
      </c>
      <c r="I1167" s="51" t="str">
        <f>_xlfn.XLOOKUP(Q3_2025[[#This Row],[Artikelnr]],Artikel_prijzen[Artnr],Artikel_prijzen[Groep],"")</f>
        <v>Elektra</v>
      </c>
      <c r="J1167" s="10">
        <f>_xlfn.XLOOKUP(Q3_2025[[#This Row],[Artikelnr]],Artikel_prijzen[Artnr],Artikel_prijzen[Prijs 2025],"")</f>
        <v>106.8625</v>
      </c>
      <c r="K1167" t="str">
        <f>IF(Q3_2025[[#This Row],[Artikelprijs]]&lt;&gt;"",IF(Q3_2025[[#This Row],[Stuksprijs]]=Q3_2025[[#This Row],[Artikelprijs]],"Prijs gelijk","Prijs wijkt af"),"")</f>
        <v>Prijs wijkt af</v>
      </c>
      <c r="L1167" t="str">
        <f>IF(Q3_2025[[#This Row],[Relatiekorting percentage]]=0,
    "Nvt",
    IF(Q3_2025[[#This Row],[Brutobedrag 2]] &lt; Q3_2025[[#This Row],[Bruto - Rel.korting]],
        "Nee",
        "Ja"))</f>
        <v>Ja</v>
      </c>
      <c r="M1167" s="10">
        <f>IF(Q3_2025[[#This Row],[Artikelprijs]]&lt;&gt;"",Q3_2025[[#This Row],[Artikelprijs]],Q3_2025[[#This Row],[Stuksprijs]])</f>
        <v>106.8625</v>
      </c>
      <c r="N1167" s="10">
        <f>Q3_2025[[#This Row],[Besteld]]*Q3_2025[[#This Row],[Prijs 2]]</f>
        <v>106.8625</v>
      </c>
      <c r="O1167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167" s="3"/>
      <c r="W1167"/>
      <c r="AB1167"/>
    </row>
    <row r="1168" spans="1:28" x14ac:dyDescent="0.3">
      <c r="A1168" t="s">
        <v>831</v>
      </c>
      <c r="B1168">
        <v>5021011</v>
      </c>
      <c r="C1168" t="s">
        <v>115</v>
      </c>
      <c r="D1168">
        <v>1</v>
      </c>
      <c r="E1168" s="10">
        <v>458.35</v>
      </c>
      <c r="F1168" s="10">
        <v>458.35</v>
      </c>
      <c r="G1168" s="10">
        <v>366.68</v>
      </c>
      <c r="H1168">
        <v>20</v>
      </c>
      <c r="I1168" s="51" t="str">
        <f>_xlfn.XLOOKUP(Q3_2025[[#This Row],[Artikelnr]],Artikel_prijzen[Artnr],Artikel_prijzen[Groep],"")</f>
        <v>Elektra</v>
      </c>
      <c r="J1168" s="10">
        <f>_xlfn.XLOOKUP(Q3_2025[[#This Row],[Artikelnr]],Artikel_prijzen[Artnr],Artikel_prijzen[Prijs 2025],"")</f>
        <v>458.35</v>
      </c>
      <c r="K1168" t="str">
        <f>IF(Q3_2025[[#This Row],[Artikelprijs]]&lt;&gt;"",IF(Q3_2025[[#This Row],[Stuksprijs]]=Q3_2025[[#This Row],[Artikelprijs]],"Prijs gelijk","Prijs wijkt af"),"")</f>
        <v>Prijs gelijk</v>
      </c>
      <c r="L1168" t="str">
        <f>IF(Q3_2025[[#This Row],[Relatiekorting percentage]]=0,
    "Nvt",
    IF(Q3_2025[[#This Row],[Brutobedrag 2]] &lt; Q3_2025[[#This Row],[Bruto - Rel.korting]],
        "Nee",
        "Ja"))</f>
        <v>Ja</v>
      </c>
      <c r="M1168" s="10">
        <f>IF(Q3_2025[[#This Row],[Artikelprijs]]&lt;&gt;"",Q3_2025[[#This Row],[Artikelprijs]],Q3_2025[[#This Row],[Stuksprijs]])</f>
        <v>458.35</v>
      </c>
      <c r="N1168" s="10">
        <f>Q3_2025[[#This Row],[Besteld]]*Q3_2025[[#This Row],[Prijs 2]]</f>
        <v>458.35</v>
      </c>
      <c r="O1168" s="10">
        <f>IF(Q3_2025[[#This Row],[Brutobedrag 2]]&lt;Q3_2025[[#This Row],[Bruto - Rel.korting]],Q3_2025[[#This Row],[Brutobedrag 2]],Q3_2025[[#This Row],[Brutobedrag 2]]*(100-Q3_2025[[#This Row],[Relatiekorting percentage]])/100)</f>
        <v>366.68</v>
      </c>
      <c r="R1168" s="3"/>
      <c r="W1168"/>
      <c r="AB1168"/>
    </row>
    <row r="1169" spans="1:28" x14ac:dyDescent="0.3">
      <c r="A1169" t="s">
        <v>831</v>
      </c>
      <c r="B1169">
        <v>5020004</v>
      </c>
      <c r="C1169" t="s">
        <v>231</v>
      </c>
      <c r="D1169">
        <v>6</v>
      </c>
      <c r="E1169" s="10">
        <v>77.25</v>
      </c>
      <c r="F1169" s="10">
        <v>463.5</v>
      </c>
      <c r="G1169" s="10">
        <v>370.8</v>
      </c>
      <c r="H1169">
        <v>20</v>
      </c>
      <c r="I1169" s="51" t="str">
        <f>_xlfn.XLOOKUP(Q3_2025[[#This Row],[Artikelnr]],Artikel_prijzen[Artnr],Artikel_prijzen[Groep],"")</f>
        <v/>
      </c>
      <c r="J1169" s="10" t="str">
        <f>_xlfn.XLOOKUP(Q3_2025[[#This Row],[Artikelnr]],Artikel_prijzen[Artnr],Artikel_prijzen[Prijs 2025],"")</f>
        <v/>
      </c>
      <c r="K1169" t="str">
        <f>IF(Q3_2025[[#This Row],[Artikelprijs]]&lt;&gt;"",IF(Q3_2025[[#This Row],[Stuksprijs]]=Q3_2025[[#This Row],[Artikelprijs]],"Prijs gelijk","Prijs wijkt af"),"")</f>
        <v/>
      </c>
      <c r="L1169" t="str">
        <f>IF(Q3_2025[[#This Row],[Relatiekorting percentage]]=0,
    "Nvt",
    IF(Q3_2025[[#This Row],[Brutobedrag 2]] &lt; Q3_2025[[#This Row],[Bruto - Rel.korting]],
        "Nee",
        "Ja"))</f>
        <v>Ja</v>
      </c>
      <c r="M1169" s="10">
        <f>IF(Q3_2025[[#This Row],[Artikelprijs]]&lt;&gt;"",Q3_2025[[#This Row],[Artikelprijs]],Q3_2025[[#This Row],[Stuksprijs]])</f>
        <v>77.25</v>
      </c>
      <c r="N1169" s="10">
        <f>Q3_2025[[#This Row],[Besteld]]*Q3_2025[[#This Row],[Prijs 2]]</f>
        <v>463.5</v>
      </c>
      <c r="O1169" s="10">
        <f>IF(Q3_2025[[#This Row],[Brutobedrag 2]]&lt;Q3_2025[[#This Row],[Bruto - Rel.korting]],Q3_2025[[#This Row],[Brutobedrag 2]],Q3_2025[[#This Row],[Brutobedrag 2]]*(100-Q3_2025[[#This Row],[Relatiekorting percentage]])/100)</f>
        <v>370.8</v>
      </c>
      <c r="R1169" s="3"/>
      <c r="W1169"/>
      <c r="AB1169"/>
    </row>
    <row r="1170" spans="1:28" x14ac:dyDescent="0.3">
      <c r="A1170" t="s">
        <v>831</v>
      </c>
      <c r="B1170">
        <v>5022009</v>
      </c>
      <c r="C1170" t="s">
        <v>45</v>
      </c>
      <c r="D1170">
        <v>6</v>
      </c>
      <c r="E1170" s="10">
        <v>103.75</v>
      </c>
      <c r="F1170" s="10">
        <v>622.5</v>
      </c>
      <c r="G1170" s="10">
        <v>498</v>
      </c>
      <c r="H1170">
        <v>20</v>
      </c>
      <c r="I1170" s="51" t="str">
        <f>_xlfn.XLOOKUP(Q3_2025[[#This Row],[Artikelnr]],Artikel_prijzen[Artnr],Artikel_prijzen[Groep],"")</f>
        <v>Elektra</v>
      </c>
      <c r="J1170" s="10">
        <f>_xlfn.XLOOKUP(Q3_2025[[#This Row],[Artikelnr]],Artikel_prijzen[Artnr],Artikel_prijzen[Prijs 2025],"")</f>
        <v>106.8625</v>
      </c>
      <c r="K1170" t="str">
        <f>IF(Q3_2025[[#This Row],[Artikelprijs]]&lt;&gt;"",IF(Q3_2025[[#This Row],[Stuksprijs]]=Q3_2025[[#This Row],[Artikelprijs]],"Prijs gelijk","Prijs wijkt af"),"")</f>
        <v>Prijs wijkt af</v>
      </c>
      <c r="L1170" t="str">
        <f>IF(Q3_2025[[#This Row],[Relatiekorting percentage]]=0,
    "Nvt",
    IF(Q3_2025[[#This Row],[Brutobedrag 2]] &lt; Q3_2025[[#This Row],[Bruto - Rel.korting]],
        "Nee",
        "Ja"))</f>
        <v>Ja</v>
      </c>
      <c r="M1170" s="10">
        <f>IF(Q3_2025[[#This Row],[Artikelprijs]]&lt;&gt;"",Q3_2025[[#This Row],[Artikelprijs]],Q3_2025[[#This Row],[Stuksprijs]])</f>
        <v>106.8625</v>
      </c>
      <c r="N1170" s="10">
        <f>Q3_2025[[#This Row],[Besteld]]*Q3_2025[[#This Row],[Prijs 2]]</f>
        <v>641.17499999999995</v>
      </c>
      <c r="O1170" s="10">
        <f>IF(Q3_2025[[#This Row],[Brutobedrag 2]]&lt;Q3_2025[[#This Row],[Bruto - Rel.korting]],Q3_2025[[#This Row],[Brutobedrag 2]],Q3_2025[[#This Row],[Brutobedrag 2]]*(100-Q3_2025[[#This Row],[Relatiekorting percentage]])/100)</f>
        <v>512.94000000000005</v>
      </c>
      <c r="R1170" s="3"/>
      <c r="W1170"/>
      <c r="AB1170"/>
    </row>
    <row r="1171" spans="1:28" x14ac:dyDescent="0.3">
      <c r="A1171" t="s">
        <v>831</v>
      </c>
      <c r="B1171">
        <v>5020016</v>
      </c>
      <c r="C1171" t="s">
        <v>771</v>
      </c>
      <c r="D1171">
        <v>20</v>
      </c>
      <c r="E1171" s="10">
        <v>18.03</v>
      </c>
      <c r="F1171" s="10">
        <v>360.6</v>
      </c>
      <c r="G1171" s="10">
        <v>288.48</v>
      </c>
      <c r="H1171">
        <v>20</v>
      </c>
      <c r="I1171" s="51" t="str">
        <f>_xlfn.XLOOKUP(Q3_2025[[#This Row],[Artikelnr]],Artikel_prijzen[Artnr],Artikel_prijzen[Groep],"")</f>
        <v/>
      </c>
      <c r="J1171" s="10" t="str">
        <f>_xlfn.XLOOKUP(Q3_2025[[#This Row],[Artikelnr]],Artikel_prijzen[Artnr],Artikel_prijzen[Prijs 2025],"")</f>
        <v/>
      </c>
      <c r="K1171" t="str">
        <f>IF(Q3_2025[[#This Row],[Artikelprijs]]&lt;&gt;"",IF(Q3_2025[[#This Row],[Stuksprijs]]=Q3_2025[[#This Row],[Artikelprijs]],"Prijs gelijk","Prijs wijkt af"),"")</f>
        <v/>
      </c>
      <c r="L1171" t="str">
        <f>IF(Q3_2025[[#This Row],[Relatiekorting percentage]]=0,
    "Nvt",
    IF(Q3_2025[[#This Row],[Brutobedrag 2]] &lt; Q3_2025[[#This Row],[Bruto - Rel.korting]],
        "Nee",
        "Ja"))</f>
        <v>Ja</v>
      </c>
      <c r="M1171" s="10">
        <f>IF(Q3_2025[[#This Row],[Artikelprijs]]&lt;&gt;"",Q3_2025[[#This Row],[Artikelprijs]],Q3_2025[[#This Row],[Stuksprijs]])</f>
        <v>18.03</v>
      </c>
      <c r="N1171" s="10">
        <f>Q3_2025[[#This Row],[Besteld]]*Q3_2025[[#This Row],[Prijs 2]]</f>
        <v>360.6</v>
      </c>
      <c r="O1171" s="10">
        <f>IF(Q3_2025[[#This Row],[Brutobedrag 2]]&lt;Q3_2025[[#This Row],[Bruto - Rel.korting]],Q3_2025[[#This Row],[Brutobedrag 2]],Q3_2025[[#This Row],[Brutobedrag 2]]*(100-Q3_2025[[#This Row],[Relatiekorting percentage]])/100)</f>
        <v>288.48</v>
      </c>
      <c r="R1171" s="3"/>
      <c r="W1171"/>
      <c r="AB1171"/>
    </row>
    <row r="1172" spans="1:28" x14ac:dyDescent="0.3">
      <c r="A1172" t="s">
        <v>831</v>
      </c>
      <c r="B1172">
        <v>5022009</v>
      </c>
      <c r="C1172" t="s">
        <v>45</v>
      </c>
      <c r="D1172">
        <v>2</v>
      </c>
      <c r="E1172" s="10">
        <v>103.75</v>
      </c>
      <c r="F1172" s="10">
        <v>207.5</v>
      </c>
      <c r="G1172" s="10">
        <v>166</v>
      </c>
      <c r="H1172">
        <v>20</v>
      </c>
      <c r="I1172" s="51" t="str">
        <f>_xlfn.XLOOKUP(Q3_2025[[#This Row],[Artikelnr]],Artikel_prijzen[Artnr],Artikel_prijzen[Groep],"")</f>
        <v>Elektra</v>
      </c>
      <c r="J1172" s="10">
        <f>_xlfn.XLOOKUP(Q3_2025[[#This Row],[Artikelnr]],Artikel_prijzen[Artnr],Artikel_prijzen[Prijs 2025],"")</f>
        <v>106.8625</v>
      </c>
      <c r="K1172" t="str">
        <f>IF(Q3_2025[[#This Row],[Artikelprijs]]&lt;&gt;"",IF(Q3_2025[[#This Row],[Stuksprijs]]=Q3_2025[[#This Row],[Artikelprijs]],"Prijs gelijk","Prijs wijkt af"),"")</f>
        <v>Prijs wijkt af</v>
      </c>
      <c r="L1172" t="str">
        <f>IF(Q3_2025[[#This Row],[Relatiekorting percentage]]=0,
    "Nvt",
    IF(Q3_2025[[#This Row],[Brutobedrag 2]] &lt; Q3_2025[[#This Row],[Bruto - Rel.korting]],
        "Nee",
        "Ja"))</f>
        <v>Ja</v>
      </c>
      <c r="M1172" s="10">
        <f>IF(Q3_2025[[#This Row],[Artikelprijs]]&lt;&gt;"",Q3_2025[[#This Row],[Artikelprijs]],Q3_2025[[#This Row],[Stuksprijs]])</f>
        <v>106.8625</v>
      </c>
      <c r="N1172" s="10">
        <f>Q3_2025[[#This Row],[Besteld]]*Q3_2025[[#This Row],[Prijs 2]]</f>
        <v>213.72499999999999</v>
      </c>
      <c r="O1172" s="10">
        <f>IF(Q3_2025[[#This Row],[Brutobedrag 2]]&lt;Q3_2025[[#This Row],[Bruto - Rel.korting]],Q3_2025[[#This Row],[Brutobedrag 2]],Q3_2025[[#This Row],[Brutobedrag 2]]*(100-Q3_2025[[#This Row],[Relatiekorting percentage]])/100)</f>
        <v>170.98</v>
      </c>
      <c r="R1172" s="3"/>
      <c r="W1172"/>
      <c r="AB1172"/>
    </row>
    <row r="1173" spans="1:28" x14ac:dyDescent="0.3">
      <c r="A1173" t="s">
        <v>831</v>
      </c>
      <c r="B1173">
        <v>5022009</v>
      </c>
      <c r="C1173" t="s">
        <v>45</v>
      </c>
      <c r="D1173">
        <v>1</v>
      </c>
      <c r="E1173" s="10">
        <v>103.75</v>
      </c>
      <c r="F1173" s="10">
        <v>103.75</v>
      </c>
      <c r="G1173" s="10">
        <v>83</v>
      </c>
      <c r="H1173">
        <v>20</v>
      </c>
      <c r="I1173" s="51" t="str">
        <f>_xlfn.XLOOKUP(Q3_2025[[#This Row],[Artikelnr]],Artikel_prijzen[Artnr],Artikel_prijzen[Groep],"")</f>
        <v>Elektra</v>
      </c>
      <c r="J1173" s="10">
        <f>_xlfn.XLOOKUP(Q3_2025[[#This Row],[Artikelnr]],Artikel_prijzen[Artnr],Artikel_prijzen[Prijs 2025],"")</f>
        <v>106.8625</v>
      </c>
      <c r="K1173" t="str">
        <f>IF(Q3_2025[[#This Row],[Artikelprijs]]&lt;&gt;"",IF(Q3_2025[[#This Row],[Stuksprijs]]=Q3_2025[[#This Row],[Artikelprijs]],"Prijs gelijk","Prijs wijkt af"),"")</f>
        <v>Prijs wijkt af</v>
      </c>
      <c r="L1173" t="str">
        <f>IF(Q3_2025[[#This Row],[Relatiekorting percentage]]=0,
    "Nvt",
    IF(Q3_2025[[#This Row],[Brutobedrag 2]] &lt; Q3_2025[[#This Row],[Bruto - Rel.korting]],
        "Nee",
        "Ja"))</f>
        <v>Ja</v>
      </c>
      <c r="M1173" s="10">
        <f>IF(Q3_2025[[#This Row],[Artikelprijs]]&lt;&gt;"",Q3_2025[[#This Row],[Artikelprijs]],Q3_2025[[#This Row],[Stuksprijs]])</f>
        <v>106.8625</v>
      </c>
      <c r="N1173" s="10">
        <f>Q3_2025[[#This Row],[Besteld]]*Q3_2025[[#This Row],[Prijs 2]]</f>
        <v>106.8625</v>
      </c>
      <c r="O1173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173" s="3"/>
      <c r="W1173"/>
      <c r="AB1173"/>
    </row>
    <row r="1174" spans="1:28" x14ac:dyDescent="0.3">
      <c r="A1174" t="s">
        <v>831</v>
      </c>
      <c r="B1174">
        <v>5022009</v>
      </c>
      <c r="C1174" t="s">
        <v>45</v>
      </c>
      <c r="D1174">
        <v>1</v>
      </c>
      <c r="E1174" s="10">
        <v>103.75</v>
      </c>
      <c r="F1174" s="10">
        <v>103.75</v>
      </c>
      <c r="G1174" s="10">
        <v>83</v>
      </c>
      <c r="H1174">
        <v>20</v>
      </c>
      <c r="I1174" s="51" t="str">
        <f>_xlfn.XLOOKUP(Q3_2025[[#This Row],[Artikelnr]],Artikel_prijzen[Artnr],Artikel_prijzen[Groep],"")</f>
        <v>Elektra</v>
      </c>
      <c r="J1174" s="10">
        <f>_xlfn.XLOOKUP(Q3_2025[[#This Row],[Artikelnr]],Artikel_prijzen[Artnr],Artikel_prijzen[Prijs 2025],"")</f>
        <v>106.8625</v>
      </c>
      <c r="K1174" t="str">
        <f>IF(Q3_2025[[#This Row],[Artikelprijs]]&lt;&gt;"",IF(Q3_2025[[#This Row],[Stuksprijs]]=Q3_2025[[#This Row],[Artikelprijs]],"Prijs gelijk","Prijs wijkt af"),"")</f>
        <v>Prijs wijkt af</v>
      </c>
      <c r="L1174" t="str">
        <f>IF(Q3_2025[[#This Row],[Relatiekorting percentage]]=0,
    "Nvt",
    IF(Q3_2025[[#This Row],[Brutobedrag 2]] &lt; Q3_2025[[#This Row],[Bruto - Rel.korting]],
        "Nee",
        "Ja"))</f>
        <v>Ja</v>
      </c>
      <c r="M1174" s="10">
        <f>IF(Q3_2025[[#This Row],[Artikelprijs]]&lt;&gt;"",Q3_2025[[#This Row],[Artikelprijs]],Q3_2025[[#This Row],[Stuksprijs]])</f>
        <v>106.8625</v>
      </c>
      <c r="N1174" s="10">
        <f>Q3_2025[[#This Row],[Besteld]]*Q3_2025[[#This Row],[Prijs 2]]</f>
        <v>106.8625</v>
      </c>
      <c r="O1174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174" s="3"/>
      <c r="W1174"/>
      <c r="AB1174"/>
    </row>
    <row r="1175" spans="1:28" x14ac:dyDescent="0.3">
      <c r="A1175" t="s">
        <v>831</v>
      </c>
      <c r="B1175">
        <v>1010008</v>
      </c>
      <c r="C1175" t="s">
        <v>58</v>
      </c>
      <c r="D1175">
        <v>1</v>
      </c>
      <c r="E1175" s="10">
        <v>40.950000000000003</v>
      </c>
      <c r="F1175" s="10">
        <v>40.950000000000003</v>
      </c>
      <c r="G1175" s="10">
        <v>32.76</v>
      </c>
      <c r="H1175">
        <v>20</v>
      </c>
      <c r="I1175" s="51" t="str">
        <f>_xlfn.XLOOKUP(Q3_2025[[#This Row],[Artikelnr]],Artikel_prijzen[Artnr],Artikel_prijzen[Groep],"")</f>
        <v/>
      </c>
      <c r="J1175" s="10" t="str">
        <f>_xlfn.XLOOKUP(Q3_2025[[#This Row],[Artikelnr]],Artikel_prijzen[Artnr],Artikel_prijzen[Prijs 2025],"")</f>
        <v/>
      </c>
      <c r="K1175" t="str">
        <f>IF(Q3_2025[[#This Row],[Artikelprijs]]&lt;&gt;"",IF(Q3_2025[[#This Row],[Stuksprijs]]=Q3_2025[[#This Row],[Artikelprijs]],"Prijs gelijk","Prijs wijkt af"),"")</f>
        <v/>
      </c>
      <c r="L1175" t="str">
        <f>IF(Q3_2025[[#This Row],[Relatiekorting percentage]]=0,
    "Nvt",
    IF(Q3_2025[[#This Row],[Brutobedrag 2]] &lt; Q3_2025[[#This Row],[Bruto - Rel.korting]],
        "Nee",
        "Ja"))</f>
        <v>Ja</v>
      </c>
      <c r="M1175" s="10">
        <f>IF(Q3_2025[[#This Row],[Artikelprijs]]&lt;&gt;"",Q3_2025[[#This Row],[Artikelprijs]],Q3_2025[[#This Row],[Stuksprijs]])</f>
        <v>40.950000000000003</v>
      </c>
      <c r="N1175" s="10">
        <f>Q3_2025[[#This Row],[Besteld]]*Q3_2025[[#This Row],[Prijs 2]]</f>
        <v>40.950000000000003</v>
      </c>
      <c r="O1175" s="10">
        <f>IF(Q3_2025[[#This Row],[Brutobedrag 2]]&lt;Q3_2025[[#This Row],[Bruto - Rel.korting]],Q3_2025[[#This Row],[Brutobedrag 2]],Q3_2025[[#This Row],[Brutobedrag 2]]*(100-Q3_2025[[#This Row],[Relatiekorting percentage]])/100)</f>
        <v>32.76</v>
      </c>
      <c r="R1175" s="3"/>
      <c r="W1175"/>
      <c r="AB1175"/>
    </row>
    <row r="1176" spans="1:28" x14ac:dyDescent="0.3">
      <c r="A1176" t="s">
        <v>831</v>
      </c>
      <c r="B1176">
        <v>5021007</v>
      </c>
      <c r="C1176" t="s">
        <v>49</v>
      </c>
      <c r="D1176">
        <v>1</v>
      </c>
      <c r="E1176" s="10">
        <v>339.9</v>
      </c>
      <c r="F1176" s="10">
        <v>339.9</v>
      </c>
      <c r="G1176" s="10">
        <v>271.92</v>
      </c>
      <c r="H1176">
        <v>20</v>
      </c>
      <c r="I1176" s="51" t="str">
        <f>_xlfn.XLOOKUP(Q3_2025[[#This Row],[Artikelnr]],Artikel_prijzen[Artnr],Artikel_prijzen[Groep],"")</f>
        <v>Elektra</v>
      </c>
      <c r="J1176" s="10">
        <f>_xlfn.XLOOKUP(Q3_2025[[#This Row],[Artikelnr]],Artikel_prijzen[Artnr],Artikel_prijzen[Prijs 2025],"")</f>
        <v>339.9</v>
      </c>
      <c r="K1176" t="str">
        <f>IF(Q3_2025[[#This Row],[Artikelprijs]]&lt;&gt;"",IF(Q3_2025[[#This Row],[Stuksprijs]]=Q3_2025[[#This Row],[Artikelprijs]],"Prijs gelijk","Prijs wijkt af"),"")</f>
        <v>Prijs gelijk</v>
      </c>
      <c r="L1176" t="str">
        <f>IF(Q3_2025[[#This Row],[Relatiekorting percentage]]=0,
    "Nvt",
    IF(Q3_2025[[#This Row],[Brutobedrag 2]] &lt; Q3_2025[[#This Row],[Bruto - Rel.korting]],
        "Nee",
        "Ja"))</f>
        <v>Ja</v>
      </c>
      <c r="M1176" s="10">
        <f>IF(Q3_2025[[#This Row],[Artikelprijs]]&lt;&gt;"",Q3_2025[[#This Row],[Artikelprijs]],Q3_2025[[#This Row],[Stuksprijs]])</f>
        <v>339.9</v>
      </c>
      <c r="N1176" s="10">
        <f>Q3_2025[[#This Row],[Besteld]]*Q3_2025[[#This Row],[Prijs 2]]</f>
        <v>339.9</v>
      </c>
      <c r="O1176" s="10">
        <f>IF(Q3_2025[[#This Row],[Brutobedrag 2]]&lt;Q3_2025[[#This Row],[Bruto - Rel.korting]],Q3_2025[[#This Row],[Brutobedrag 2]],Q3_2025[[#This Row],[Brutobedrag 2]]*(100-Q3_2025[[#This Row],[Relatiekorting percentage]])/100)</f>
        <v>271.92</v>
      </c>
      <c r="R1176" s="3"/>
      <c r="W1176"/>
      <c r="AB1176"/>
    </row>
    <row r="1177" spans="1:28" x14ac:dyDescent="0.3">
      <c r="A1177" t="s">
        <v>831</v>
      </c>
      <c r="B1177">
        <v>5022009</v>
      </c>
      <c r="C1177" t="s">
        <v>45</v>
      </c>
      <c r="D1177">
        <v>2</v>
      </c>
      <c r="E1177" s="10">
        <v>103.75</v>
      </c>
      <c r="F1177" s="10">
        <v>207.5</v>
      </c>
      <c r="G1177" s="10">
        <v>166</v>
      </c>
      <c r="H1177">
        <v>20</v>
      </c>
      <c r="I1177" s="51" t="str">
        <f>_xlfn.XLOOKUP(Q3_2025[[#This Row],[Artikelnr]],Artikel_prijzen[Artnr],Artikel_prijzen[Groep],"")</f>
        <v>Elektra</v>
      </c>
      <c r="J1177" s="10">
        <f>_xlfn.XLOOKUP(Q3_2025[[#This Row],[Artikelnr]],Artikel_prijzen[Artnr],Artikel_prijzen[Prijs 2025],"")</f>
        <v>106.8625</v>
      </c>
      <c r="K1177" t="str">
        <f>IF(Q3_2025[[#This Row],[Artikelprijs]]&lt;&gt;"",IF(Q3_2025[[#This Row],[Stuksprijs]]=Q3_2025[[#This Row],[Artikelprijs]],"Prijs gelijk","Prijs wijkt af"),"")</f>
        <v>Prijs wijkt af</v>
      </c>
      <c r="L1177" t="str">
        <f>IF(Q3_2025[[#This Row],[Relatiekorting percentage]]=0,
    "Nvt",
    IF(Q3_2025[[#This Row],[Brutobedrag 2]] &lt; Q3_2025[[#This Row],[Bruto - Rel.korting]],
        "Nee",
        "Ja"))</f>
        <v>Ja</v>
      </c>
      <c r="M1177" s="10">
        <f>IF(Q3_2025[[#This Row],[Artikelprijs]]&lt;&gt;"",Q3_2025[[#This Row],[Artikelprijs]],Q3_2025[[#This Row],[Stuksprijs]])</f>
        <v>106.8625</v>
      </c>
      <c r="N1177" s="10">
        <f>Q3_2025[[#This Row],[Besteld]]*Q3_2025[[#This Row],[Prijs 2]]</f>
        <v>213.72499999999999</v>
      </c>
      <c r="O1177" s="10">
        <f>IF(Q3_2025[[#This Row],[Brutobedrag 2]]&lt;Q3_2025[[#This Row],[Bruto - Rel.korting]],Q3_2025[[#This Row],[Brutobedrag 2]],Q3_2025[[#This Row],[Brutobedrag 2]]*(100-Q3_2025[[#This Row],[Relatiekorting percentage]])/100)</f>
        <v>170.98</v>
      </c>
      <c r="R1177" s="3"/>
      <c r="W1177"/>
      <c r="AB1177"/>
    </row>
    <row r="1178" spans="1:28" x14ac:dyDescent="0.3">
      <c r="A1178" t="s">
        <v>831</v>
      </c>
      <c r="B1178">
        <v>5020016</v>
      </c>
      <c r="C1178" t="s">
        <v>771</v>
      </c>
      <c r="D1178">
        <v>2</v>
      </c>
      <c r="E1178" s="10">
        <v>18.03</v>
      </c>
      <c r="F1178" s="10">
        <v>36.06</v>
      </c>
      <c r="G1178" s="10">
        <v>28.85</v>
      </c>
      <c r="H1178">
        <v>20</v>
      </c>
      <c r="I1178" s="51" t="str">
        <f>_xlfn.XLOOKUP(Q3_2025[[#This Row],[Artikelnr]],Artikel_prijzen[Artnr],Artikel_prijzen[Groep],"")</f>
        <v/>
      </c>
      <c r="J1178" s="10" t="str">
        <f>_xlfn.XLOOKUP(Q3_2025[[#This Row],[Artikelnr]],Artikel_prijzen[Artnr],Artikel_prijzen[Prijs 2025],"")</f>
        <v/>
      </c>
      <c r="K1178" t="str">
        <f>IF(Q3_2025[[#This Row],[Artikelprijs]]&lt;&gt;"",IF(Q3_2025[[#This Row],[Stuksprijs]]=Q3_2025[[#This Row],[Artikelprijs]],"Prijs gelijk","Prijs wijkt af"),"")</f>
        <v/>
      </c>
      <c r="L1178" t="str">
        <f>IF(Q3_2025[[#This Row],[Relatiekorting percentage]]=0,
    "Nvt",
    IF(Q3_2025[[#This Row],[Brutobedrag 2]] &lt; Q3_2025[[#This Row],[Bruto - Rel.korting]],
        "Nee",
        "Ja"))</f>
        <v>Ja</v>
      </c>
      <c r="M1178" s="10">
        <f>IF(Q3_2025[[#This Row],[Artikelprijs]]&lt;&gt;"",Q3_2025[[#This Row],[Artikelprijs]],Q3_2025[[#This Row],[Stuksprijs]])</f>
        <v>18.03</v>
      </c>
      <c r="N1178" s="10">
        <f>Q3_2025[[#This Row],[Besteld]]*Q3_2025[[#This Row],[Prijs 2]]</f>
        <v>36.06</v>
      </c>
      <c r="O1178" s="10">
        <f>IF(Q3_2025[[#This Row],[Brutobedrag 2]]&lt;Q3_2025[[#This Row],[Bruto - Rel.korting]],Q3_2025[[#This Row],[Brutobedrag 2]],Q3_2025[[#This Row],[Brutobedrag 2]]*(100-Q3_2025[[#This Row],[Relatiekorting percentage]])/100)</f>
        <v>28.848000000000003</v>
      </c>
      <c r="R1178" s="3"/>
      <c r="W1178"/>
      <c r="AB1178"/>
    </row>
    <row r="1179" spans="1:28" x14ac:dyDescent="0.3">
      <c r="A1179" t="s">
        <v>831</v>
      </c>
      <c r="B1179">
        <v>5021007</v>
      </c>
      <c r="C1179" t="s">
        <v>49</v>
      </c>
      <c r="D1179">
        <v>2</v>
      </c>
      <c r="E1179" s="10">
        <v>339.9</v>
      </c>
      <c r="F1179" s="10">
        <v>679.8</v>
      </c>
      <c r="G1179" s="10">
        <v>543.84</v>
      </c>
      <c r="H1179">
        <v>20</v>
      </c>
      <c r="I1179" s="51" t="str">
        <f>_xlfn.XLOOKUP(Q3_2025[[#This Row],[Artikelnr]],Artikel_prijzen[Artnr],Artikel_prijzen[Groep],"")</f>
        <v>Elektra</v>
      </c>
      <c r="J1179" s="10">
        <f>_xlfn.XLOOKUP(Q3_2025[[#This Row],[Artikelnr]],Artikel_prijzen[Artnr],Artikel_prijzen[Prijs 2025],"")</f>
        <v>339.9</v>
      </c>
      <c r="K1179" t="str">
        <f>IF(Q3_2025[[#This Row],[Artikelprijs]]&lt;&gt;"",IF(Q3_2025[[#This Row],[Stuksprijs]]=Q3_2025[[#This Row],[Artikelprijs]],"Prijs gelijk","Prijs wijkt af"),"")</f>
        <v>Prijs gelijk</v>
      </c>
      <c r="L1179" t="str">
        <f>IF(Q3_2025[[#This Row],[Relatiekorting percentage]]=0,
    "Nvt",
    IF(Q3_2025[[#This Row],[Brutobedrag 2]] &lt; Q3_2025[[#This Row],[Bruto - Rel.korting]],
        "Nee",
        "Ja"))</f>
        <v>Ja</v>
      </c>
      <c r="M1179" s="10">
        <f>IF(Q3_2025[[#This Row],[Artikelprijs]]&lt;&gt;"",Q3_2025[[#This Row],[Artikelprijs]],Q3_2025[[#This Row],[Stuksprijs]])</f>
        <v>339.9</v>
      </c>
      <c r="N1179" s="10">
        <f>Q3_2025[[#This Row],[Besteld]]*Q3_2025[[#This Row],[Prijs 2]]</f>
        <v>679.8</v>
      </c>
      <c r="O1179" s="10">
        <f>IF(Q3_2025[[#This Row],[Brutobedrag 2]]&lt;Q3_2025[[#This Row],[Bruto - Rel.korting]],Q3_2025[[#This Row],[Brutobedrag 2]],Q3_2025[[#This Row],[Brutobedrag 2]]*(100-Q3_2025[[#This Row],[Relatiekorting percentage]])/100)</f>
        <v>543.84</v>
      </c>
      <c r="R1179" s="3"/>
      <c r="W1179"/>
      <c r="AB1179"/>
    </row>
    <row r="1180" spans="1:28" x14ac:dyDescent="0.3">
      <c r="A1180" t="s">
        <v>831</v>
      </c>
      <c r="B1180">
        <v>5022009</v>
      </c>
      <c r="C1180" t="s">
        <v>45</v>
      </c>
      <c r="D1180">
        <v>1</v>
      </c>
      <c r="E1180" s="10">
        <v>103.75</v>
      </c>
      <c r="F1180" s="10">
        <v>103.75</v>
      </c>
      <c r="G1180" s="10">
        <v>83</v>
      </c>
      <c r="H1180">
        <v>20</v>
      </c>
      <c r="I1180" s="51" t="str">
        <f>_xlfn.XLOOKUP(Q3_2025[[#This Row],[Artikelnr]],Artikel_prijzen[Artnr],Artikel_prijzen[Groep],"")</f>
        <v>Elektra</v>
      </c>
      <c r="J1180" s="10">
        <f>_xlfn.XLOOKUP(Q3_2025[[#This Row],[Artikelnr]],Artikel_prijzen[Artnr],Artikel_prijzen[Prijs 2025],"")</f>
        <v>106.8625</v>
      </c>
      <c r="K1180" t="str">
        <f>IF(Q3_2025[[#This Row],[Artikelprijs]]&lt;&gt;"",IF(Q3_2025[[#This Row],[Stuksprijs]]=Q3_2025[[#This Row],[Artikelprijs]],"Prijs gelijk","Prijs wijkt af"),"")</f>
        <v>Prijs wijkt af</v>
      </c>
      <c r="L1180" t="str">
        <f>IF(Q3_2025[[#This Row],[Relatiekorting percentage]]=0,
    "Nvt",
    IF(Q3_2025[[#This Row],[Brutobedrag 2]] &lt; Q3_2025[[#This Row],[Bruto - Rel.korting]],
        "Nee",
        "Ja"))</f>
        <v>Ja</v>
      </c>
      <c r="M1180" s="10">
        <f>IF(Q3_2025[[#This Row],[Artikelprijs]]&lt;&gt;"",Q3_2025[[#This Row],[Artikelprijs]],Q3_2025[[#This Row],[Stuksprijs]])</f>
        <v>106.8625</v>
      </c>
      <c r="N1180" s="10">
        <f>Q3_2025[[#This Row],[Besteld]]*Q3_2025[[#This Row],[Prijs 2]]</f>
        <v>106.8625</v>
      </c>
      <c r="O1180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180" s="3"/>
      <c r="W1180"/>
      <c r="AB1180"/>
    </row>
    <row r="1181" spans="1:28" x14ac:dyDescent="0.3">
      <c r="A1181" t="s">
        <v>831</v>
      </c>
      <c r="B1181">
        <v>5020016</v>
      </c>
      <c r="C1181" t="s">
        <v>771</v>
      </c>
      <c r="D1181">
        <v>3</v>
      </c>
      <c r="E1181" s="10">
        <v>18.03</v>
      </c>
      <c r="F1181" s="10">
        <v>54.09</v>
      </c>
      <c r="G1181" s="10">
        <v>43.27</v>
      </c>
      <c r="H1181">
        <v>20</v>
      </c>
      <c r="I1181" s="51" t="str">
        <f>_xlfn.XLOOKUP(Q3_2025[[#This Row],[Artikelnr]],Artikel_prijzen[Artnr],Artikel_prijzen[Groep],"")</f>
        <v/>
      </c>
      <c r="J1181" s="10" t="str">
        <f>_xlfn.XLOOKUP(Q3_2025[[#This Row],[Artikelnr]],Artikel_prijzen[Artnr],Artikel_prijzen[Prijs 2025],"")</f>
        <v/>
      </c>
      <c r="K1181" t="str">
        <f>IF(Q3_2025[[#This Row],[Artikelprijs]]&lt;&gt;"",IF(Q3_2025[[#This Row],[Stuksprijs]]=Q3_2025[[#This Row],[Artikelprijs]],"Prijs gelijk","Prijs wijkt af"),"")</f>
        <v/>
      </c>
      <c r="L1181" t="str">
        <f>IF(Q3_2025[[#This Row],[Relatiekorting percentage]]=0,
    "Nvt",
    IF(Q3_2025[[#This Row],[Brutobedrag 2]] &lt; Q3_2025[[#This Row],[Bruto - Rel.korting]],
        "Nee",
        "Ja"))</f>
        <v>Ja</v>
      </c>
      <c r="M1181" s="10">
        <f>IF(Q3_2025[[#This Row],[Artikelprijs]]&lt;&gt;"",Q3_2025[[#This Row],[Artikelprijs]],Q3_2025[[#This Row],[Stuksprijs]])</f>
        <v>18.03</v>
      </c>
      <c r="N1181" s="10">
        <f>Q3_2025[[#This Row],[Besteld]]*Q3_2025[[#This Row],[Prijs 2]]</f>
        <v>54.09</v>
      </c>
      <c r="O1181" s="10">
        <f>IF(Q3_2025[[#This Row],[Brutobedrag 2]]&lt;Q3_2025[[#This Row],[Bruto - Rel.korting]],Q3_2025[[#This Row],[Brutobedrag 2]],Q3_2025[[#This Row],[Brutobedrag 2]]*(100-Q3_2025[[#This Row],[Relatiekorting percentage]])/100)</f>
        <v>43.272000000000006</v>
      </c>
      <c r="R1181" s="3"/>
      <c r="W1181"/>
      <c r="AB1181"/>
    </row>
    <row r="1182" spans="1:28" x14ac:dyDescent="0.3">
      <c r="A1182" t="s">
        <v>831</v>
      </c>
      <c r="B1182">
        <v>5022009</v>
      </c>
      <c r="C1182" t="s">
        <v>45</v>
      </c>
      <c r="D1182">
        <v>1</v>
      </c>
      <c r="E1182" s="10">
        <v>103.75</v>
      </c>
      <c r="F1182" s="10">
        <v>103.75</v>
      </c>
      <c r="G1182" s="10">
        <v>83</v>
      </c>
      <c r="H1182">
        <v>20</v>
      </c>
      <c r="I1182" s="51" t="str">
        <f>_xlfn.XLOOKUP(Q3_2025[[#This Row],[Artikelnr]],Artikel_prijzen[Artnr],Artikel_prijzen[Groep],"")</f>
        <v>Elektra</v>
      </c>
      <c r="J1182" s="10">
        <f>_xlfn.XLOOKUP(Q3_2025[[#This Row],[Artikelnr]],Artikel_prijzen[Artnr],Artikel_prijzen[Prijs 2025],"")</f>
        <v>106.8625</v>
      </c>
      <c r="K1182" t="str">
        <f>IF(Q3_2025[[#This Row],[Artikelprijs]]&lt;&gt;"",IF(Q3_2025[[#This Row],[Stuksprijs]]=Q3_2025[[#This Row],[Artikelprijs]],"Prijs gelijk","Prijs wijkt af"),"")</f>
        <v>Prijs wijkt af</v>
      </c>
      <c r="L1182" t="str">
        <f>IF(Q3_2025[[#This Row],[Relatiekorting percentage]]=0,
    "Nvt",
    IF(Q3_2025[[#This Row],[Brutobedrag 2]] &lt; Q3_2025[[#This Row],[Bruto - Rel.korting]],
        "Nee",
        "Ja"))</f>
        <v>Ja</v>
      </c>
      <c r="M1182" s="10">
        <f>IF(Q3_2025[[#This Row],[Artikelprijs]]&lt;&gt;"",Q3_2025[[#This Row],[Artikelprijs]],Q3_2025[[#This Row],[Stuksprijs]])</f>
        <v>106.8625</v>
      </c>
      <c r="N1182" s="10">
        <f>Q3_2025[[#This Row],[Besteld]]*Q3_2025[[#This Row],[Prijs 2]]</f>
        <v>106.8625</v>
      </c>
      <c r="O1182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182" s="3"/>
      <c r="W1182"/>
      <c r="AB1182"/>
    </row>
    <row r="1183" spans="1:28" x14ac:dyDescent="0.3">
      <c r="A1183" t="s">
        <v>831</v>
      </c>
      <c r="B1183">
        <v>5022009</v>
      </c>
      <c r="C1183" t="s">
        <v>45</v>
      </c>
      <c r="D1183">
        <v>1</v>
      </c>
      <c r="E1183" s="10">
        <v>103.75</v>
      </c>
      <c r="F1183" s="10">
        <v>103.75</v>
      </c>
      <c r="G1183" s="10">
        <v>83</v>
      </c>
      <c r="H1183">
        <v>20</v>
      </c>
      <c r="I1183" s="51" t="str">
        <f>_xlfn.XLOOKUP(Q3_2025[[#This Row],[Artikelnr]],Artikel_prijzen[Artnr],Artikel_prijzen[Groep],"")</f>
        <v>Elektra</v>
      </c>
      <c r="J1183" s="10">
        <f>_xlfn.XLOOKUP(Q3_2025[[#This Row],[Artikelnr]],Artikel_prijzen[Artnr],Artikel_prijzen[Prijs 2025],"")</f>
        <v>106.8625</v>
      </c>
      <c r="K1183" t="str">
        <f>IF(Q3_2025[[#This Row],[Artikelprijs]]&lt;&gt;"",IF(Q3_2025[[#This Row],[Stuksprijs]]=Q3_2025[[#This Row],[Artikelprijs]],"Prijs gelijk","Prijs wijkt af"),"")</f>
        <v>Prijs wijkt af</v>
      </c>
      <c r="L1183" t="str">
        <f>IF(Q3_2025[[#This Row],[Relatiekorting percentage]]=0,
    "Nvt",
    IF(Q3_2025[[#This Row],[Brutobedrag 2]] &lt; Q3_2025[[#This Row],[Bruto - Rel.korting]],
        "Nee",
        "Ja"))</f>
        <v>Ja</v>
      </c>
      <c r="M1183" s="10">
        <f>IF(Q3_2025[[#This Row],[Artikelprijs]]&lt;&gt;"",Q3_2025[[#This Row],[Artikelprijs]],Q3_2025[[#This Row],[Stuksprijs]])</f>
        <v>106.8625</v>
      </c>
      <c r="N1183" s="10">
        <f>Q3_2025[[#This Row],[Besteld]]*Q3_2025[[#This Row],[Prijs 2]]</f>
        <v>106.8625</v>
      </c>
      <c r="O1183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183" s="3"/>
      <c r="W1183"/>
      <c r="AB1183"/>
    </row>
    <row r="1184" spans="1:28" x14ac:dyDescent="0.3">
      <c r="A1184" t="s">
        <v>831</v>
      </c>
      <c r="B1184">
        <v>5020016</v>
      </c>
      <c r="C1184" t="s">
        <v>771</v>
      </c>
      <c r="D1184">
        <v>3</v>
      </c>
      <c r="E1184" s="10">
        <v>18.03</v>
      </c>
      <c r="F1184" s="10">
        <v>54.09</v>
      </c>
      <c r="G1184" s="10">
        <v>43.27</v>
      </c>
      <c r="H1184">
        <v>20</v>
      </c>
      <c r="I1184" s="51" t="str">
        <f>_xlfn.XLOOKUP(Q3_2025[[#This Row],[Artikelnr]],Artikel_prijzen[Artnr],Artikel_prijzen[Groep],"")</f>
        <v/>
      </c>
      <c r="J1184" s="10" t="str">
        <f>_xlfn.XLOOKUP(Q3_2025[[#This Row],[Artikelnr]],Artikel_prijzen[Artnr],Artikel_prijzen[Prijs 2025],"")</f>
        <v/>
      </c>
      <c r="K1184" t="str">
        <f>IF(Q3_2025[[#This Row],[Artikelprijs]]&lt;&gt;"",IF(Q3_2025[[#This Row],[Stuksprijs]]=Q3_2025[[#This Row],[Artikelprijs]],"Prijs gelijk","Prijs wijkt af"),"")</f>
        <v/>
      </c>
      <c r="L1184" t="str">
        <f>IF(Q3_2025[[#This Row],[Relatiekorting percentage]]=0,
    "Nvt",
    IF(Q3_2025[[#This Row],[Brutobedrag 2]] &lt; Q3_2025[[#This Row],[Bruto - Rel.korting]],
        "Nee",
        "Ja"))</f>
        <v>Ja</v>
      </c>
      <c r="M1184" s="10">
        <f>IF(Q3_2025[[#This Row],[Artikelprijs]]&lt;&gt;"",Q3_2025[[#This Row],[Artikelprijs]],Q3_2025[[#This Row],[Stuksprijs]])</f>
        <v>18.03</v>
      </c>
      <c r="N1184" s="10">
        <f>Q3_2025[[#This Row],[Besteld]]*Q3_2025[[#This Row],[Prijs 2]]</f>
        <v>54.09</v>
      </c>
      <c r="O1184" s="10">
        <f>IF(Q3_2025[[#This Row],[Brutobedrag 2]]&lt;Q3_2025[[#This Row],[Bruto - Rel.korting]],Q3_2025[[#This Row],[Brutobedrag 2]],Q3_2025[[#This Row],[Brutobedrag 2]]*(100-Q3_2025[[#This Row],[Relatiekorting percentage]])/100)</f>
        <v>43.272000000000006</v>
      </c>
      <c r="R1184" s="3"/>
      <c r="W1184"/>
      <c r="AB1184"/>
    </row>
    <row r="1185" spans="1:28" x14ac:dyDescent="0.3">
      <c r="A1185" t="s">
        <v>831</v>
      </c>
      <c r="B1185">
        <v>5022009</v>
      </c>
      <c r="C1185" t="s">
        <v>45</v>
      </c>
      <c r="D1185">
        <v>1</v>
      </c>
      <c r="E1185" s="10">
        <v>103.75</v>
      </c>
      <c r="F1185" s="10">
        <v>103.75</v>
      </c>
      <c r="G1185" s="10">
        <v>83</v>
      </c>
      <c r="H1185">
        <v>20</v>
      </c>
      <c r="I1185" s="51" t="str">
        <f>_xlfn.XLOOKUP(Q3_2025[[#This Row],[Artikelnr]],Artikel_prijzen[Artnr],Artikel_prijzen[Groep],"")</f>
        <v>Elektra</v>
      </c>
      <c r="J1185" s="10">
        <f>_xlfn.XLOOKUP(Q3_2025[[#This Row],[Artikelnr]],Artikel_prijzen[Artnr],Artikel_prijzen[Prijs 2025],"")</f>
        <v>106.8625</v>
      </c>
      <c r="K1185" t="str">
        <f>IF(Q3_2025[[#This Row],[Artikelprijs]]&lt;&gt;"",IF(Q3_2025[[#This Row],[Stuksprijs]]=Q3_2025[[#This Row],[Artikelprijs]],"Prijs gelijk","Prijs wijkt af"),"")</f>
        <v>Prijs wijkt af</v>
      </c>
      <c r="L1185" t="str">
        <f>IF(Q3_2025[[#This Row],[Relatiekorting percentage]]=0,
    "Nvt",
    IF(Q3_2025[[#This Row],[Brutobedrag 2]] &lt; Q3_2025[[#This Row],[Bruto - Rel.korting]],
        "Nee",
        "Ja"))</f>
        <v>Ja</v>
      </c>
      <c r="M1185" s="10">
        <f>IF(Q3_2025[[#This Row],[Artikelprijs]]&lt;&gt;"",Q3_2025[[#This Row],[Artikelprijs]],Q3_2025[[#This Row],[Stuksprijs]])</f>
        <v>106.8625</v>
      </c>
      <c r="N1185" s="10">
        <f>Q3_2025[[#This Row],[Besteld]]*Q3_2025[[#This Row],[Prijs 2]]</f>
        <v>106.8625</v>
      </c>
      <c r="O1185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185" s="3"/>
      <c r="W1185"/>
      <c r="AB1185"/>
    </row>
    <row r="1186" spans="1:28" x14ac:dyDescent="0.3">
      <c r="A1186" t="s">
        <v>831</v>
      </c>
      <c r="B1186">
        <v>5022009</v>
      </c>
      <c r="C1186" t="s">
        <v>45</v>
      </c>
      <c r="D1186">
        <v>1</v>
      </c>
      <c r="E1186" s="10">
        <v>103.75</v>
      </c>
      <c r="F1186" s="10">
        <v>103.75</v>
      </c>
      <c r="G1186" s="10">
        <v>83</v>
      </c>
      <c r="H1186">
        <v>20</v>
      </c>
      <c r="I1186" s="51" t="str">
        <f>_xlfn.XLOOKUP(Q3_2025[[#This Row],[Artikelnr]],Artikel_prijzen[Artnr],Artikel_prijzen[Groep],"")</f>
        <v>Elektra</v>
      </c>
      <c r="J1186" s="10">
        <f>_xlfn.XLOOKUP(Q3_2025[[#This Row],[Artikelnr]],Artikel_prijzen[Artnr],Artikel_prijzen[Prijs 2025],"")</f>
        <v>106.8625</v>
      </c>
      <c r="K1186" t="str">
        <f>IF(Q3_2025[[#This Row],[Artikelprijs]]&lt;&gt;"",IF(Q3_2025[[#This Row],[Stuksprijs]]=Q3_2025[[#This Row],[Artikelprijs]],"Prijs gelijk","Prijs wijkt af"),"")</f>
        <v>Prijs wijkt af</v>
      </c>
      <c r="L1186" t="str">
        <f>IF(Q3_2025[[#This Row],[Relatiekorting percentage]]=0,
    "Nvt",
    IF(Q3_2025[[#This Row],[Brutobedrag 2]] &lt; Q3_2025[[#This Row],[Bruto - Rel.korting]],
        "Nee",
        "Ja"))</f>
        <v>Ja</v>
      </c>
      <c r="M1186" s="10">
        <f>IF(Q3_2025[[#This Row],[Artikelprijs]]&lt;&gt;"",Q3_2025[[#This Row],[Artikelprijs]],Q3_2025[[#This Row],[Stuksprijs]])</f>
        <v>106.8625</v>
      </c>
      <c r="N1186" s="10">
        <f>Q3_2025[[#This Row],[Besteld]]*Q3_2025[[#This Row],[Prijs 2]]</f>
        <v>106.8625</v>
      </c>
      <c r="O1186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186" s="3"/>
      <c r="W1186"/>
      <c r="AB1186"/>
    </row>
    <row r="1187" spans="1:28" x14ac:dyDescent="0.3">
      <c r="A1187" t="s">
        <v>831</v>
      </c>
      <c r="B1187">
        <v>5020016</v>
      </c>
      <c r="C1187" t="s">
        <v>771</v>
      </c>
      <c r="D1187">
        <v>1</v>
      </c>
      <c r="E1187" s="10">
        <v>18.03</v>
      </c>
      <c r="F1187" s="10">
        <v>18.03</v>
      </c>
      <c r="G1187" s="10">
        <v>14.42</v>
      </c>
      <c r="H1187">
        <v>20</v>
      </c>
      <c r="I1187" s="51" t="str">
        <f>_xlfn.XLOOKUP(Q3_2025[[#This Row],[Artikelnr]],Artikel_prijzen[Artnr],Artikel_prijzen[Groep],"")</f>
        <v/>
      </c>
      <c r="J1187" s="10" t="str">
        <f>_xlfn.XLOOKUP(Q3_2025[[#This Row],[Artikelnr]],Artikel_prijzen[Artnr],Artikel_prijzen[Prijs 2025],"")</f>
        <v/>
      </c>
      <c r="K1187" t="str">
        <f>IF(Q3_2025[[#This Row],[Artikelprijs]]&lt;&gt;"",IF(Q3_2025[[#This Row],[Stuksprijs]]=Q3_2025[[#This Row],[Artikelprijs]],"Prijs gelijk","Prijs wijkt af"),"")</f>
        <v/>
      </c>
      <c r="L1187" t="str">
        <f>IF(Q3_2025[[#This Row],[Relatiekorting percentage]]=0,
    "Nvt",
    IF(Q3_2025[[#This Row],[Brutobedrag 2]] &lt; Q3_2025[[#This Row],[Bruto - Rel.korting]],
        "Nee",
        "Ja"))</f>
        <v>Ja</v>
      </c>
      <c r="M1187" s="10">
        <f>IF(Q3_2025[[#This Row],[Artikelprijs]]&lt;&gt;"",Q3_2025[[#This Row],[Artikelprijs]],Q3_2025[[#This Row],[Stuksprijs]])</f>
        <v>18.03</v>
      </c>
      <c r="N1187" s="10">
        <f>Q3_2025[[#This Row],[Besteld]]*Q3_2025[[#This Row],[Prijs 2]]</f>
        <v>18.03</v>
      </c>
      <c r="O1187" s="10">
        <f>IF(Q3_2025[[#This Row],[Brutobedrag 2]]&lt;Q3_2025[[#This Row],[Bruto - Rel.korting]],Q3_2025[[#This Row],[Brutobedrag 2]],Q3_2025[[#This Row],[Brutobedrag 2]]*(100-Q3_2025[[#This Row],[Relatiekorting percentage]])/100)</f>
        <v>14.424000000000001</v>
      </c>
      <c r="R1187" s="3"/>
      <c r="W1187"/>
      <c r="AB1187"/>
    </row>
    <row r="1188" spans="1:28" x14ac:dyDescent="0.3">
      <c r="A1188" t="s">
        <v>831</v>
      </c>
      <c r="B1188">
        <v>5022009</v>
      </c>
      <c r="C1188" t="s">
        <v>45</v>
      </c>
      <c r="D1188">
        <v>2</v>
      </c>
      <c r="E1188" s="10">
        <v>103.75</v>
      </c>
      <c r="F1188" s="10">
        <v>207.5</v>
      </c>
      <c r="G1188" s="10">
        <v>166</v>
      </c>
      <c r="H1188">
        <v>20</v>
      </c>
      <c r="I1188" s="51" t="str">
        <f>_xlfn.XLOOKUP(Q3_2025[[#This Row],[Artikelnr]],Artikel_prijzen[Artnr],Artikel_prijzen[Groep],"")</f>
        <v>Elektra</v>
      </c>
      <c r="J1188" s="10">
        <f>_xlfn.XLOOKUP(Q3_2025[[#This Row],[Artikelnr]],Artikel_prijzen[Artnr],Artikel_prijzen[Prijs 2025],"")</f>
        <v>106.8625</v>
      </c>
      <c r="K1188" t="str">
        <f>IF(Q3_2025[[#This Row],[Artikelprijs]]&lt;&gt;"",IF(Q3_2025[[#This Row],[Stuksprijs]]=Q3_2025[[#This Row],[Artikelprijs]],"Prijs gelijk","Prijs wijkt af"),"")</f>
        <v>Prijs wijkt af</v>
      </c>
      <c r="L1188" t="str">
        <f>IF(Q3_2025[[#This Row],[Relatiekorting percentage]]=0,
    "Nvt",
    IF(Q3_2025[[#This Row],[Brutobedrag 2]] &lt; Q3_2025[[#This Row],[Bruto - Rel.korting]],
        "Nee",
        "Ja"))</f>
        <v>Ja</v>
      </c>
      <c r="M1188" s="10">
        <f>IF(Q3_2025[[#This Row],[Artikelprijs]]&lt;&gt;"",Q3_2025[[#This Row],[Artikelprijs]],Q3_2025[[#This Row],[Stuksprijs]])</f>
        <v>106.8625</v>
      </c>
      <c r="N1188" s="10">
        <f>Q3_2025[[#This Row],[Besteld]]*Q3_2025[[#This Row],[Prijs 2]]</f>
        <v>213.72499999999999</v>
      </c>
      <c r="O1188" s="10">
        <f>IF(Q3_2025[[#This Row],[Brutobedrag 2]]&lt;Q3_2025[[#This Row],[Bruto - Rel.korting]],Q3_2025[[#This Row],[Brutobedrag 2]],Q3_2025[[#This Row],[Brutobedrag 2]]*(100-Q3_2025[[#This Row],[Relatiekorting percentage]])/100)</f>
        <v>170.98</v>
      </c>
      <c r="R1188" s="3"/>
      <c r="W1188"/>
      <c r="AB1188"/>
    </row>
    <row r="1189" spans="1:28" x14ac:dyDescent="0.3">
      <c r="A1189" t="s">
        <v>831</v>
      </c>
      <c r="B1189">
        <v>5020016</v>
      </c>
      <c r="C1189" t="s">
        <v>771</v>
      </c>
      <c r="D1189">
        <v>2</v>
      </c>
      <c r="E1189" s="10">
        <v>18.03</v>
      </c>
      <c r="F1189" s="10">
        <v>36.06</v>
      </c>
      <c r="G1189" s="10">
        <v>28.85</v>
      </c>
      <c r="H1189">
        <v>20</v>
      </c>
      <c r="I1189" s="51" t="str">
        <f>_xlfn.XLOOKUP(Q3_2025[[#This Row],[Artikelnr]],Artikel_prijzen[Artnr],Artikel_prijzen[Groep],"")</f>
        <v/>
      </c>
      <c r="J1189" s="10" t="str">
        <f>_xlfn.XLOOKUP(Q3_2025[[#This Row],[Artikelnr]],Artikel_prijzen[Artnr],Artikel_prijzen[Prijs 2025],"")</f>
        <v/>
      </c>
      <c r="K1189" t="str">
        <f>IF(Q3_2025[[#This Row],[Artikelprijs]]&lt;&gt;"",IF(Q3_2025[[#This Row],[Stuksprijs]]=Q3_2025[[#This Row],[Artikelprijs]],"Prijs gelijk","Prijs wijkt af"),"")</f>
        <v/>
      </c>
      <c r="L1189" t="str">
        <f>IF(Q3_2025[[#This Row],[Relatiekorting percentage]]=0,
    "Nvt",
    IF(Q3_2025[[#This Row],[Brutobedrag 2]] &lt; Q3_2025[[#This Row],[Bruto - Rel.korting]],
        "Nee",
        "Ja"))</f>
        <v>Ja</v>
      </c>
      <c r="M1189" s="10">
        <f>IF(Q3_2025[[#This Row],[Artikelprijs]]&lt;&gt;"",Q3_2025[[#This Row],[Artikelprijs]],Q3_2025[[#This Row],[Stuksprijs]])</f>
        <v>18.03</v>
      </c>
      <c r="N1189" s="10">
        <f>Q3_2025[[#This Row],[Besteld]]*Q3_2025[[#This Row],[Prijs 2]]</f>
        <v>36.06</v>
      </c>
      <c r="O1189" s="10">
        <f>IF(Q3_2025[[#This Row],[Brutobedrag 2]]&lt;Q3_2025[[#This Row],[Bruto - Rel.korting]],Q3_2025[[#This Row],[Brutobedrag 2]],Q3_2025[[#This Row],[Brutobedrag 2]]*(100-Q3_2025[[#This Row],[Relatiekorting percentage]])/100)</f>
        <v>28.848000000000003</v>
      </c>
      <c r="R1189" s="3"/>
      <c r="W1189"/>
      <c r="AB1189"/>
    </row>
    <row r="1190" spans="1:28" x14ac:dyDescent="0.3">
      <c r="A1190" t="s">
        <v>831</v>
      </c>
      <c r="B1190">
        <v>5021007</v>
      </c>
      <c r="C1190" t="s">
        <v>49</v>
      </c>
      <c r="D1190">
        <v>2</v>
      </c>
      <c r="E1190" s="10">
        <v>339.9</v>
      </c>
      <c r="F1190" s="10">
        <v>679.8</v>
      </c>
      <c r="G1190" s="10">
        <v>543.84</v>
      </c>
      <c r="H1190">
        <v>20</v>
      </c>
      <c r="I1190" s="51" t="str">
        <f>_xlfn.XLOOKUP(Q3_2025[[#This Row],[Artikelnr]],Artikel_prijzen[Artnr],Artikel_prijzen[Groep],"")</f>
        <v>Elektra</v>
      </c>
      <c r="J1190" s="10">
        <f>_xlfn.XLOOKUP(Q3_2025[[#This Row],[Artikelnr]],Artikel_prijzen[Artnr],Artikel_prijzen[Prijs 2025],"")</f>
        <v>339.9</v>
      </c>
      <c r="K1190" t="str">
        <f>IF(Q3_2025[[#This Row],[Artikelprijs]]&lt;&gt;"",IF(Q3_2025[[#This Row],[Stuksprijs]]=Q3_2025[[#This Row],[Artikelprijs]],"Prijs gelijk","Prijs wijkt af"),"")</f>
        <v>Prijs gelijk</v>
      </c>
      <c r="L1190" t="str">
        <f>IF(Q3_2025[[#This Row],[Relatiekorting percentage]]=0,
    "Nvt",
    IF(Q3_2025[[#This Row],[Brutobedrag 2]] &lt; Q3_2025[[#This Row],[Bruto - Rel.korting]],
        "Nee",
        "Ja"))</f>
        <v>Ja</v>
      </c>
      <c r="M1190" s="10">
        <f>IF(Q3_2025[[#This Row],[Artikelprijs]]&lt;&gt;"",Q3_2025[[#This Row],[Artikelprijs]],Q3_2025[[#This Row],[Stuksprijs]])</f>
        <v>339.9</v>
      </c>
      <c r="N1190" s="10">
        <f>Q3_2025[[#This Row],[Besteld]]*Q3_2025[[#This Row],[Prijs 2]]</f>
        <v>679.8</v>
      </c>
      <c r="O1190" s="10">
        <f>IF(Q3_2025[[#This Row],[Brutobedrag 2]]&lt;Q3_2025[[#This Row],[Bruto - Rel.korting]],Q3_2025[[#This Row],[Brutobedrag 2]],Q3_2025[[#This Row],[Brutobedrag 2]]*(100-Q3_2025[[#This Row],[Relatiekorting percentage]])/100)</f>
        <v>543.84</v>
      </c>
      <c r="R1190" s="3"/>
      <c r="W1190"/>
      <c r="AB1190"/>
    </row>
    <row r="1191" spans="1:28" x14ac:dyDescent="0.3">
      <c r="A1191" t="s">
        <v>831</v>
      </c>
      <c r="B1191">
        <v>5022009</v>
      </c>
      <c r="C1191" t="s">
        <v>45</v>
      </c>
      <c r="D1191">
        <v>1</v>
      </c>
      <c r="E1191" s="10">
        <v>103.75</v>
      </c>
      <c r="F1191" s="10">
        <v>103.75</v>
      </c>
      <c r="G1191" s="10">
        <v>83</v>
      </c>
      <c r="H1191">
        <v>20</v>
      </c>
      <c r="I1191" s="51" t="str">
        <f>_xlfn.XLOOKUP(Q3_2025[[#This Row],[Artikelnr]],Artikel_prijzen[Artnr],Artikel_prijzen[Groep],"")</f>
        <v>Elektra</v>
      </c>
      <c r="J1191" s="10">
        <f>_xlfn.XLOOKUP(Q3_2025[[#This Row],[Artikelnr]],Artikel_prijzen[Artnr],Artikel_prijzen[Prijs 2025],"")</f>
        <v>106.8625</v>
      </c>
      <c r="K1191" t="str">
        <f>IF(Q3_2025[[#This Row],[Artikelprijs]]&lt;&gt;"",IF(Q3_2025[[#This Row],[Stuksprijs]]=Q3_2025[[#This Row],[Artikelprijs]],"Prijs gelijk","Prijs wijkt af"),"")</f>
        <v>Prijs wijkt af</v>
      </c>
      <c r="L1191" t="str">
        <f>IF(Q3_2025[[#This Row],[Relatiekorting percentage]]=0,
    "Nvt",
    IF(Q3_2025[[#This Row],[Brutobedrag 2]] &lt; Q3_2025[[#This Row],[Bruto - Rel.korting]],
        "Nee",
        "Ja"))</f>
        <v>Ja</v>
      </c>
      <c r="M1191" s="10">
        <f>IF(Q3_2025[[#This Row],[Artikelprijs]]&lt;&gt;"",Q3_2025[[#This Row],[Artikelprijs]],Q3_2025[[#This Row],[Stuksprijs]])</f>
        <v>106.8625</v>
      </c>
      <c r="N1191" s="10">
        <f>Q3_2025[[#This Row],[Besteld]]*Q3_2025[[#This Row],[Prijs 2]]</f>
        <v>106.8625</v>
      </c>
      <c r="O1191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191" s="3"/>
      <c r="W1191"/>
      <c r="AB1191"/>
    </row>
    <row r="1192" spans="1:28" x14ac:dyDescent="0.3">
      <c r="A1192" t="s">
        <v>831</v>
      </c>
      <c r="B1192">
        <v>5020016</v>
      </c>
      <c r="C1192" t="s">
        <v>771</v>
      </c>
      <c r="D1192">
        <v>3</v>
      </c>
      <c r="E1192" s="10">
        <v>18.03</v>
      </c>
      <c r="F1192" s="10">
        <v>54.09</v>
      </c>
      <c r="G1192" s="10">
        <v>43.27</v>
      </c>
      <c r="H1192">
        <v>20</v>
      </c>
      <c r="I1192" s="51" t="str">
        <f>_xlfn.XLOOKUP(Q3_2025[[#This Row],[Artikelnr]],Artikel_prijzen[Artnr],Artikel_prijzen[Groep],"")</f>
        <v/>
      </c>
      <c r="J1192" s="10" t="str">
        <f>_xlfn.XLOOKUP(Q3_2025[[#This Row],[Artikelnr]],Artikel_prijzen[Artnr],Artikel_prijzen[Prijs 2025],"")</f>
        <v/>
      </c>
      <c r="K1192" t="str">
        <f>IF(Q3_2025[[#This Row],[Artikelprijs]]&lt;&gt;"",IF(Q3_2025[[#This Row],[Stuksprijs]]=Q3_2025[[#This Row],[Artikelprijs]],"Prijs gelijk","Prijs wijkt af"),"")</f>
        <v/>
      </c>
      <c r="L1192" t="str">
        <f>IF(Q3_2025[[#This Row],[Relatiekorting percentage]]=0,
    "Nvt",
    IF(Q3_2025[[#This Row],[Brutobedrag 2]] &lt; Q3_2025[[#This Row],[Bruto - Rel.korting]],
        "Nee",
        "Ja"))</f>
        <v>Ja</v>
      </c>
      <c r="M1192" s="10">
        <f>IF(Q3_2025[[#This Row],[Artikelprijs]]&lt;&gt;"",Q3_2025[[#This Row],[Artikelprijs]],Q3_2025[[#This Row],[Stuksprijs]])</f>
        <v>18.03</v>
      </c>
      <c r="N1192" s="10">
        <f>Q3_2025[[#This Row],[Besteld]]*Q3_2025[[#This Row],[Prijs 2]]</f>
        <v>54.09</v>
      </c>
      <c r="O1192" s="10">
        <f>IF(Q3_2025[[#This Row],[Brutobedrag 2]]&lt;Q3_2025[[#This Row],[Bruto - Rel.korting]],Q3_2025[[#This Row],[Brutobedrag 2]],Q3_2025[[#This Row],[Brutobedrag 2]]*(100-Q3_2025[[#This Row],[Relatiekorting percentage]])/100)</f>
        <v>43.272000000000006</v>
      </c>
      <c r="R1192" s="3"/>
      <c r="W1192"/>
      <c r="AB1192"/>
    </row>
    <row r="1193" spans="1:28" x14ac:dyDescent="0.3">
      <c r="A1193" t="s">
        <v>831</v>
      </c>
      <c r="B1193">
        <v>5022009</v>
      </c>
      <c r="C1193" t="s">
        <v>45</v>
      </c>
      <c r="D1193">
        <v>1</v>
      </c>
      <c r="E1193" s="10">
        <v>103.75</v>
      </c>
      <c r="F1193" s="10">
        <v>103.75</v>
      </c>
      <c r="G1193" s="10">
        <v>83</v>
      </c>
      <c r="H1193">
        <v>20</v>
      </c>
      <c r="I1193" s="51" t="str">
        <f>_xlfn.XLOOKUP(Q3_2025[[#This Row],[Artikelnr]],Artikel_prijzen[Artnr],Artikel_prijzen[Groep],"")</f>
        <v>Elektra</v>
      </c>
      <c r="J1193" s="10">
        <f>_xlfn.XLOOKUP(Q3_2025[[#This Row],[Artikelnr]],Artikel_prijzen[Artnr],Artikel_prijzen[Prijs 2025],"")</f>
        <v>106.8625</v>
      </c>
      <c r="K1193" t="str">
        <f>IF(Q3_2025[[#This Row],[Artikelprijs]]&lt;&gt;"",IF(Q3_2025[[#This Row],[Stuksprijs]]=Q3_2025[[#This Row],[Artikelprijs]],"Prijs gelijk","Prijs wijkt af"),"")</f>
        <v>Prijs wijkt af</v>
      </c>
      <c r="L1193" t="str">
        <f>IF(Q3_2025[[#This Row],[Relatiekorting percentage]]=0,
    "Nvt",
    IF(Q3_2025[[#This Row],[Brutobedrag 2]] &lt; Q3_2025[[#This Row],[Bruto - Rel.korting]],
        "Nee",
        "Ja"))</f>
        <v>Ja</v>
      </c>
      <c r="M1193" s="10">
        <f>IF(Q3_2025[[#This Row],[Artikelprijs]]&lt;&gt;"",Q3_2025[[#This Row],[Artikelprijs]],Q3_2025[[#This Row],[Stuksprijs]])</f>
        <v>106.8625</v>
      </c>
      <c r="N1193" s="10">
        <f>Q3_2025[[#This Row],[Besteld]]*Q3_2025[[#This Row],[Prijs 2]]</f>
        <v>106.8625</v>
      </c>
      <c r="O1193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193" s="3"/>
      <c r="W1193"/>
      <c r="AB1193"/>
    </row>
    <row r="1194" spans="1:28" x14ac:dyDescent="0.3">
      <c r="A1194" t="s">
        <v>831</v>
      </c>
      <c r="B1194">
        <v>5022009</v>
      </c>
      <c r="C1194" t="s">
        <v>45</v>
      </c>
      <c r="D1194">
        <v>1</v>
      </c>
      <c r="E1194" s="10">
        <v>103.75</v>
      </c>
      <c r="F1194" s="10">
        <v>103.75</v>
      </c>
      <c r="G1194" s="10">
        <v>83</v>
      </c>
      <c r="H1194">
        <v>20</v>
      </c>
      <c r="I1194" s="51" t="str">
        <f>_xlfn.XLOOKUP(Q3_2025[[#This Row],[Artikelnr]],Artikel_prijzen[Artnr],Artikel_prijzen[Groep],"")</f>
        <v>Elektra</v>
      </c>
      <c r="J1194" s="10">
        <f>_xlfn.XLOOKUP(Q3_2025[[#This Row],[Artikelnr]],Artikel_prijzen[Artnr],Artikel_prijzen[Prijs 2025],"")</f>
        <v>106.8625</v>
      </c>
      <c r="K1194" t="str">
        <f>IF(Q3_2025[[#This Row],[Artikelprijs]]&lt;&gt;"",IF(Q3_2025[[#This Row],[Stuksprijs]]=Q3_2025[[#This Row],[Artikelprijs]],"Prijs gelijk","Prijs wijkt af"),"")</f>
        <v>Prijs wijkt af</v>
      </c>
      <c r="L1194" t="str">
        <f>IF(Q3_2025[[#This Row],[Relatiekorting percentage]]=0,
    "Nvt",
    IF(Q3_2025[[#This Row],[Brutobedrag 2]] &lt; Q3_2025[[#This Row],[Bruto - Rel.korting]],
        "Nee",
        "Ja"))</f>
        <v>Ja</v>
      </c>
      <c r="M1194" s="10">
        <f>IF(Q3_2025[[#This Row],[Artikelprijs]]&lt;&gt;"",Q3_2025[[#This Row],[Artikelprijs]],Q3_2025[[#This Row],[Stuksprijs]])</f>
        <v>106.8625</v>
      </c>
      <c r="N1194" s="10">
        <f>Q3_2025[[#This Row],[Besteld]]*Q3_2025[[#This Row],[Prijs 2]]</f>
        <v>106.8625</v>
      </c>
      <c r="O1194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194" s="3"/>
      <c r="W1194"/>
      <c r="AB1194"/>
    </row>
    <row r="1195" spans="1:28" x14ac:dyDescent="0.3">
      <c r="A1195" t="s">
        <v>831</v>
      </c>
      <c r="B1195">
        <v>5020016</v>
      </c>
      <c r="C1195" t="s">
        <v>771</v>
      </c>
      <c r="D1195">
        <v>3</v>
      </c>
      <c r="E1195" s="10">
        <v>18.03</v>
      </c>
      <c r="F1195" s="10">
        <v>54.09</v>
      </c>
      <c r="G1195" s="10">
        <v>43.27</v>
      </c>
      <c r="H1195">
        <v>20</v>
      </c>
      <c r="I1195" s="51" t="str">
        <f>_xlfn.XLOOKUP(Q3_2025[[#This Row],[Artikelnr]],Artikel_prijzen[Artnr],Artikel_prijzen[Groep],"")</f>
        <v/>
      </c>
      <c r="J1195" s="10" t="str">
        <f>_xlfn.XLOOKUP(Q3_2025[[#This Row],[Artikelnr]],Artikel_prijzen[Artnr],Artikel_prijzen[Prijs 2025],"")</f>
        <v/>
      </c>
      <c r="K1195" t="str">
        <f>IF(Q3_2025[[#This Row],[Artikelprijs]]&lt;&gt;"",IF(Q3_2025[[#This Row],[Stuksprijs]]=Q3_2025[[#This Row],[Artikelprijs]],"Prijs gelijk","Prijs wijkt af"),"")</f>
        <v/>
      </c>
      <c r="L1195" t="str">
        <f>IF(Q3_2025[[#This Row],[Relatiekorting percentage]]=0,
    "Nvt",
    IF(Q3_2025[[#This Row],[Brutobedrag 2]] &lt; Q3_2025[[#This Row],[Bruto - Rel.korting]],
        "Nee",
        "Ja"))</f>
        <v>Ja</v>
      </c>
      <c r="M1195" s="10">
        <f>IF(Q3_2025[[#This Row],[Artikelprijs]]&lt;&gt;"",Q3_2025[[#This Row],[Artikelprijs]],Q3_2025[[#This Row],[Stuksprijs]])</f>
        <v>18.03</v>
      </c>
      <c r="N1195" s="10">
        <f>Q3_2025[[#This Row],[Besteld]]*Q3_2025[[#This Row],[Prijs 2]]</f>
        <v>54.09</v>
      </c>
      <c r="O1195" s="10">
        <f>IF(Q3_2025[[#This Row],[Brutobedrag 2]]&lt;Q3_2025[[#This Row],[Bruto - Rel.korting]],Q3_2025[[#This Row],[Brutobedrag 2]],Q3_2025[[#This Row],[Brutobedrag 2]]*(100-Q3_2025[[#This Row],[Relatiekorting percentage]])/100)</f>
        <v>43.272000000000006</v>
      </c>
      <c r="R1195" s="3"/>
      <c r="W1195"/>
      <c r="AB1195"/>
    </row>
    <row r="1196" spans="1:28" x14ac:dyDescent="0.3">
      <c r="A1196" t="s">
        <v>831</v>
      </c>
      <c r="B1196">
        <v>5022009</v>
      </c>
      <c r="C1196" t="s">
        <v>45</v>
      </c>
      <c r="D1196">
        <v>1</v>
      </c>
      <c r="E1196" s="10">
        <v>103.75</v>
      </c>
      <c r="F1196" s="10">
        <v>103.75</v>
      </c>
      <c r="G1196" s="10">
        <v>83</v>
      </c>
      <c r="H1196">
        <v>20</v>
      </c>
      <c r="I1196" s="51" t="str">
        <f>_xlfn.XLOOKUP(Q3_2025[[#This Row],[Artikelnr]],Artikel_prijzen[Artnr],Artikel_prijzen[Groep],"")</f>
        <v>Elektra</v>
      </c>
      <c r="J1196" s="10">
        <f>_xlfn.XLOOKUP(Q3_2025[[#This Row],[Artikelnr]],Artikel_prijzen[Artnr],Artikel_prijzen[Prijs 2025],"")</f>
        <v>106.8625</v>
      </c>
      <c r="K1196" t="str">
        <f>IF(Q3_2025[[#This Row],[Artikelprijs]]&lt;&gt;"",IF(Q3_2025[[#This Row],[Stuksprijs]]=Q3_2025[[#This Row],[Artikelprijs]],"Prijs gelijk","Prijs wijkt af"),"")</f>
        <v>Prijs wijkt af</v>
      </c>
      <c r="L1196" t="str">
        <f>IF(Q3_2025[[#This Row],[Relatiekorting percentage]]=0,
    "Nvt",
    IF(Q3_2025[[#This Row],[Brutobedrag 2]] &lt; Q3_2025[[#This Row],[Bruto - Rel.korting]],
        "Nee",
        "Ja"))</f>
        <v>Ja</v>
      </c>
      <c r="M1196" s="10">
        <f>IF(Q3_2025[[#This Row],[Artikelprijs]]&lt;&gt;"",Q3_2025[[#This Row],[Artikelprijs]],Q3_2025[[#This Row],[Stuksprijs]])</f>
        <v>106.8625</v>
      </c>
      <c r="N1196" s="10">
        <f>Q3_2025[[#This Row],[Besteld]]*Q3_2025[[#This Row],[Prijs 2]]</f>
        <v>106.8625</v>
      </c>
      <c r="O1196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196" s="3"/>
      <c r="W1196"/>
      <c r="AB1196"/>
    </row>
    <row r="1197" spans="1:28" x14ac:dyDescent="0.3">
      <c r="A1197" t="s">
        <v>831</v>
      </c>
      <c r="B1197">
        <v>5022009</v>
      </c>
      <c r="C1197" t="s">
        <v>45</v>
      </c>
      <c r="D1197">
        <v>1</v>
      </c>
      <c r="E1197" s="10">
        <v>103.75</v>
      </c>
      <c r="F1197" s="10">
        <v>103.75</v>
      </c>
      <c r="G1197" s="10">
        <v>83</v>
      </c>
      <c r="H1197">
        <v>20</v>
      </c>
      <c r="I1197" s="51" t="str">
        <f>_xlfn.XLOOKUP(Q3_2025[[#This Row],[Artikelnr]],Artikel_prijzen[Artnr],Artikel_prijzen[Groep],"")</f>
        <v>Elektra</v>
      </c>
      <c r="J1197" s="10">
        <f>_xlfn.XLOOKUP(Q3_2025[[#This Row],[Artikelnr]],Artikel_prijzen[Artnr],Artikel_prijzen[Prijs 2025],"")</f>
        <v>106.8625</v>
      </c>
      <c r="K1197" t="str">
        <f>IF(Q3_2025[[#This Row],[Artikelprijs]]&lt;&gt;"",IF(Q3_2025[[#This Row],[Stuksprijs]]=Q3_2025[[#This Row],[Artikelprijs]],"Prijs gelijk","Prijs wijkt af"),"")</f>
        <v>Prijs wijkt af</v>
      </c>
      <c r="L1197" t="str">
        <f>IF(Q3_2025[[#This Row],[Relatiekorting percentage]]=0,
    "Nvt",
    IF(Q3_2025[[#This Row],[Brutobedrag 2]] &lt; Q3_2025[[#This Row],[Bruto - Rel.korting]],
        "Nee",
        "Ja"))</f>
        <v>Ja</v>
      </c>
      <c r="M1197" s="10">
        <f>IF(Q3_2025[[#This Row],[Artikelprijs]]&lt;&gt;"",Q3_2025[[#This Row],[Artikelprijs]],Q3_2025[[#This Row],[Stuksprijs]])</f>
        <v>106.8625</v>
      </c>
      <c r="N1197" s="10">
        <f>Q3_2025[[#This Row],[Besteld]]*Q3_2025[[#This Row],[Prijs 2]]</f>
        <v>106.8625</v>
      </c>
      <c r="O1197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197" s="3"/>
      <c r="W1197"/>
      <c r="AB1197"/>
    </row>
    <row r="1198" spans="1:28" x14ac:dyDescent="0.3">
      <c r="A1198" t="s">
        <v>831</v>
      </c>
      <c r="B1198">
        <v>5020016</v>
      </c>
      <c r="C1198" t="s">
        <v>771</v>
      </c>
      <c r="D1198">
        <v>1</v>
      </c>
      <c r="E1198" s="10">
        <v>18.03</v>
      </c>
      <c r="F1198" s="10">
        <v>18.03</v>
      </c>
      <c r="G1198" s="10">
        <v>14.42</v>
      </c>
      <c r="H1198">
        <v>20</v>
      </c>
      <c r="I1198" s="51" t="str">
        <f>_xlfn.XLOOKUP(Q3_2025[[#This Row],[Artikelnr]],Artikel_prijzen[Artnr],Artikel_prijzen[Groep],"")</f>
        <v/>
      </c>
      <c r="J1198" s="10" t="str">
        <f>_xlfn.XLOOKUP(Q3_2025[[#This Row],[Artikelnr]],Artikel_prijzen[Artnr],Artikel_prijzen[Prijs 2025],"")</f>
        <v/>
      </c>
      <c r="K1198" t="str">
        <f>IF(Q3_2025[[#This Row],[Artikelprijs]]&lt;&gt;"",IF(Q3_2025[[#This Row],[Stuksprijs]]=Q3_2025[[#This Row],[Artikelprijs]],"Prijs gelijk","Prijs wijkt af"),"")</f>
        <v/>
      </c>
      <c r="L1198" t="str">
        <f>IF(Q3_2025[[#This Row],[Relatiekorting percentage]]=0,
    "Nvt",
    IF(Q3_2025[[#This Row],[Brutobedrag 2]] &lt; Q3_2025[[#This Row],[Bruto - Rel.korting]],
        "Nee",
        "Ja"))</f>
        <v>Ja</v>
      </c>
      <c r="M1198" s="10">
        <f>IF(Q3_2025[[#This Row],[Artikelprijs]]&lt;&gt;"",Q3_2025[[#This Row],[Artikelprijs]],Q3_2025[[#This Row],[Stuksprijs]])</f>
        <v>18.03</v>
      </c>
      <c r="N1198" s="10">
        <f>Q3_2025[[#This Row],[Besteld]]*Q3_2025[[#This Row],[Prijs 2]]</f>
        <v>18.03</v>
      </c>
      <c r="O1198" s="10">
        <f>IF(Q3_2025[[#This Row],[Brutobedrag 2]]&lt;Q3_2025[[#This Row],[Bruto - Rel.korting]],Q3_2025[[#This Row],[Brutobedrag 2]],Q3_2025[[#This Row],[Brutobedrag 2]]*(100-Q3_2025[[#This Row],[Relatiekorting percentage]])/100)</f>
        <v>14.424000000000001</v>
      </c>
      <c r="R1198" s="3"/>
      <c r="W1198"/>
      <c r="AB1198"/>
    </row>
    <row r="1199" spans="1:28" x14ac:dyDescent="0.3">
      <c r="A1199" t="s">
        <v>831</v>
      </c>
      <c r="B1199">
        <v>5021007</v>
      </c>
      <c r="C1199" t="s">
        <v>49</v>
      </c>
      <c r="D1199">
        <v>1</v>
      </c>
      <c r="E1199" s="10">
        <v>339.9</v>
      </c>
      <c r="F1199" s="10">
        <v>339.9</v>
      </c>
      <c r="G1199" s="10">
        <v>271.92</v>
      </c>
      <c r="H1199">
        <v>20</v>
      </c>
      <c r="I1199" s="51" t="str">
        <f>_xlfn.XLOOKUP(Q3_2025[[#This Row],[Artikelnr]],Artikel_prijzen[Artnr],Artikel_prijzen[Groep],"")</f>
        <v>Elektra</v>
      </c>
      <c r="J1199" s="10">
        <f>_xlfn.XLOOKUP(Q3_2025[[#This Row],[Artikelnr]],Artikel_prijzen[Artnr],Artikel_prijzen[Prijs 2025],"")</f>
        <v>339.9</v>
      </c>
      <c r="K1199" t="str">
        <f>IF(Q3_2025[[#This Row],[Artikelprijs]]&lt;&gt;"",IF(Q3_2025[[#This Row],[Stuksprijs]]=Q3_2025[[#This Row],[Artikelprijs]],"Prijs gelijk","Prijs wijkt af"),"")</f>
        <v>Prijs gelijk</v>
      </c>
      <c r="L1199" t="str">
        <f>IF(Q3_2025[[#This Row],[Relatiekorting percentage]]=0,
    "Nvt",
    IF(Q3_2025[[#This Row],[Brutobedrag 2]] &lt; Q3_2025[[#This Row],[Bruto - Rel.korting]],
        "Nee",
        "Ja"))</f>
        <v>Ja</v>
      </c>
      <c r="M1199" s="10">
        <f>IF(Q3_2025[[#This Row],[Artikelprijs]]&lt;&gt;"",Q3_2025[[#This Row],[Artikelprijs]],Q3_2025[[#This Row],[Stuksprijs]])</f>
        <v>339.9</v>
      </c>
      <c r="N1199" s="10">
        <f>Q3_2025[[#This Row],[Besteld]]*Q3_2025[[#This Row],[Prijs 2]]</f>
        <v>339.9</v>
      </c>
      <c r="O1199" s="10">
        <f>IF(Q3_2025[[#This Row],[Brutobedrag 2]]&lt;Q3_2025[[#This Row],[Bruto - Rel.korting]],Q3_2025[[#This Row],[Brutobedrag 2]],Q3_2025[[#This Row],[Brutobedrag 2]]*(100-Q3_2025[[#This Row],[Relatiekorting percentage]])/100)</f>
        <v>271.92</v>
      </c>
      <c r="R1199" s="3"/>
      <c r="W1199"/>
      <c r="AB1199"/>
    </row>
    <row r="1200" spans="1:28" x14ac:dyDescent="0.3">
      <c r="A1200" t="s">
        <v>831</v>
      </c>
      <c r="B1200">
        <v>5022009</v>
      </c>
      <c r="C1200" t="s">
        <v>297</v>
      </c>
      <c r="D1200">
        <v>1</v>
      </c>
      <c r="E1200" s="10">
        <v>103.75</v>
      </c>
      <c r="F1200" s="10">
        <v>103.75</v>
      </c>
      <c r="G1200" s="10">
        <v>83</v>
      </c>
      <c r="H1200">
        <v>20</v>
      </c>
      <c r="I1200" s="51" t="str">
        <f>_xlfn.XLOOKUP(Q3_2025[[#This Row],[Artikelnr]],Artikel_prijzen[Artnr],Artikel_prijzen[Groep],"")</f>
        <v>Elektra</v>
      </c>
      <c r="J1200" s="10">
        <f>_xlfn.XLOOKUP(Q3_2025[[#This Row],[Artikelnr]],Artikel_prijzen[Artnr],Artikel_prijzen[Prijs 2025],"")</f>
        <v>106.8625</v>
      </c>
      <c r="K1200" t="str">
        <f>IF(Q3_2025[[#This Row],[Artikelprijs]]&lt;&gt;"",IF(Q3_2025[[#This Row],[Stuksprijs]]=Q3_2025[[#This Row],[Artikelprijs]],"Prijs gelijk","Prijs wijkt af"),"")</f>
        <v>Prijs wijkt af</v>
      </c>
      <c r="L1200" t="str">
        <f>IF(Q3_2025[[#This Row],[Relatiekorting percentage]]=0,
    "Nvt",
    IF(Q3_2025[[#This Row],[Brutobedrag 2]] &lt; Q3_2025[[#This Row],[Bruto - Rel.korting]],
        "Nee",
        "Ja"))</f>
        <v>Ja</v>
      </c>
      <c r="M1200" s="10">
        <f>IF(Q3_2025[[#This Row],[Artikelprijs]]&lt;&gt;"",Q3_2025[[#This Row],[Artikelprijs]],Q3_2025[[#This Row],[Stuksprijs]])</f>
        <v>106.8625</v>
      </c>
      <c r="N1200" s="10">
        <f>Q3_2025[[#This Row],[Besteld]]*Q3_2025[[#This Row],[Prijs 2]]</f>
        <v>106.8625</v>
      </c>
      <c r="O1200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200" s="3"/>
      <c r="W1200"/>
      <c r="AB1200"/>
    </row>
    <row r="1201" spans="1:28" x14ac:dyDescent="0.3">
      <c r="A1201" t="s">
        <v>831</v>
      </c>
      <c r="B1201">
        <v>5022009</v>
      </c>
      <c r="C1201" t="s">
        <v>297</v>
      </c>
      <c r="D1201">
        <v>2</v>
      </c>
      <c r="E1201" s="10">
        <v>103.75</v>
      </c>
      <c r="F1201" s="10">
        <v>207.5</v>
      </c>
      <c r="G1201" s="10">
        <v>166</v>
      </c>
      <c r="H1201">
        <v>20</v>
      </c>
      <c r="I1201" s="51" t="str">
        <f>_xlfn.XLOOKUP(Q3_2025[[#This Row],[Artikelnr]],Artikel_prijzen[Artnr],Artikel_prijzen[Groep],"")</f>
        <v>Elektra</v>
      </c>
      <c r="J1201" s="10">
        <f>_xlfn.XLOOKUP(Q3_2025[[#This Row],[Artikelnr]],Artikel_prijzen[Artnr],Artikel_prijzen[Prijs 2025],"")</f>
        <v>106.8625</v>
      </c>
      <c r="K1201" t="str">
        <f>IF(Q3_2025[[#This Row],[Artikelprijs]]&lt;&gt;"",IF(Q3_2025[[#This Row],[Stuksprijs]]=Q3_2025[[#This Row],[Artikelprijs]],"Prijs gelijk","Prijs wijkt af"),"")</f>
        <v>Prijs wijkt af</v>
      </c>
      <c r="L1201" t="str">
        <f>IF(Q3_2025[[#This Row],[Relatiekorting percentage]]=0,
    "Nvt",
    IF(Q3_2025[[#This Row],[Brutobedrag 2]] &lt; Q3_2025[[#This Row],[Bruto - Rel.korting]],
        "Nee",
        "Ja"))</f>
        <v>Ja</v>
      </c>
      <c r="M1201" s="10">
        <f>IF(Q3_2025[[#This Row],[Artikelprijs]]&lt;&gt;"",Q3_2025[[#This Row],[Artikelprijs]],Q3_2025[[#This Row],[Stuksprijs]])</f>
        <v>106.8625</v>
      </c>
      <c r="N1201" s="10">
        <f>Q3_2025[[#This Row],[Besteld]]*Q3_2025[[#This Row],[Prijs 2]]</f>
        <v>213.72499999999999</v>
      </c>
      <c r="O1201" s="10">
        <f>IF(Q3_2025[[#This Row],[Brutobedrag 2]]&lt;Q3_2025[[#This Row],[Bruto - Rel.korting]],Q3_2025[[#This Row],[Brutobedrag 2]],Q3_2025[[#This Row],[Brutobedrag 2]]*(100-Q3_2025[[#This Row],[Relatiekorting percentage]])/100)</f>
        <v>170.98</v>
      </c>
      <c r="R1201" s="3"/>
      <c r="W1201"/>
      <c r="AB1201"/>
    </row>
    <row r="1202" spans="1:28" x14ac:dyDescent="0.3">
      <c r="A1202" t="s">
        <v>831</v>
      </c>
      <c r="B1202">
        <v>5022009</v>
      </c>
      <c r="C1202" t="s">
        <v>297</v>
      </c>
      <c r="D1202">
        <v>1</v>
      </c>
      <c r="E1202" s="10">
        <v>103.75</v>
      </c>
      <c r="F1202" s="10">
        <v>103.75</v>
      </c>
      <c r="G1202" s="10">
        <v>83</v>
      </c>
      <c r="H1202">
        <v>20</v>
      </c>
      <c r="I1202" s="51" t="str">
        <f>_xlfn.XLOOKUP(Q3_2025[[#This Row],[Artikelnr]],Artikel_prijzen[Artnr],Artikel_prijzen[Groep],"")</f>
        <v>Elektra</v>
      </c>
      <c r="J1202" s="10">
        <f>_xlfn.XLOOKUP(Q3_2025[[#This Row],[Artikelnr]],Artikel_prijzen[Artnr],Artikel_prijzen[Prijs 2025],"")</f>
        <v>106.8625</v>
      </c>
      <c r="K1202" t="str">
        <f>IF(Q3_2025[[#This Row],[Artikelprijs]]&lt;&gt;"",IF(Q3_2025[[#This Row],[Stuksprijs]]=Q3_2025[[#This Row],[Artikelprijs]],"Prijs gelijk","Prijs wijkt af"),"")</f>
        <v>Prijs wijkt af</v>
      </c>
      <c r="L1202" t="str">
        <f>IF(Q3_2025[[#This Row],[Relatiekorting percentage]]=0,
    "Nvt",
    IF(Q3_2025[[#This Row],[Brutobedrag 2]] &lt; Q3_2025[[#This Row],[Bruto - Rel.korting]],
        "Nee",
        "Ja"))</f>
        <v>Ja</v>
      </c>
      <c r="M1202" s="10">
        <f>IF(Q3_2025[[#This Row],[Artikelprijs]]&lt;&gt;"",Q3_2025[[#This Row],[Artikelprijs]],Q3_2025[[#This Row],[Stuksprijs]])</f>
        <v>106.8625</v>
      </c>
      <c r="N1202" s="10">
        <f>Q3_2025[[#This Row],[Besteld]]*Q3_2025[[#This Row],[Prijs 2]]</f>
        <v>106.8625</v>
      </c>
      <c r="O1202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202" s="3"/>
      <c r="W1202"/>
      <c r="AB1202"/>
    </row>
    <row r="1203" spans="1:28" x14ac:dyDescent="0.3">
      <c r="A1203" t="s">
        <v>831</v>
      </c>
      <c r="B1203">
        <v>5022009</v>
      </c>
      <c r="C1203" t="s">
        <v>45</v>
      </c>
      <c r="D1203">
        <v>1</v>
      </c>
      <c r="E1203" s="10">
        <v>103.75</v>
      </c>
      <c r="F1203" s="10">
        <v>103.75</v>
      </c>
      <c r="G1203" s="10">
        <v>83</v>
      </c>
      <c r="H1203">
        <v>20</v>
      </c>
      <c r="I1203" s="51" t="str">
        <f>_xlfn.XLOOKUP(Q3_2025[[#This Row],[Artikelnr]],Artikel_prijzen[Artnr],Artikel_prijzen[Groep],"")</f>
        <v>Elektra</v>
      </c>
      <c r="J1203" s="10">
        <f>_xlfn.XLOOKUP(Q3_2025[[#This Row],[Artikelnr]],Artikel_prijzen[Artnr],Artikel_prijzen[Prijs 2025],"")</f>
        <v>106.8625</v>
      </c>
      <c r="K1203" t="str">
        <f>IF(Q3_2025[[#This Row],[Artikelprijs]]&lt;&gt;"",IF(Q3_2025[[#This Row],[Stuksprijs]]=Q3_2025[[#This Row],[Artikelprijs]],"Prijs gelijk","Prijs wijkt af"),"")</f>
        <v>Prijs wijkt af</v>
      </c>
      <c r="L1203" t="str">
        <f>IF(Q3_2025[[#This Row],[Relatiekorting percentage]]=0,
    "Nvt",
    IF(Q3_2025[[#This Row],[Brutobedrag 2]] &lt; Q3_2025[[#This Row],[Bruto - Rel.korting]],
        "Nee",
        "Ja"))</f>
        <v>Ja</v>
      </c>
      <c r="M1203" s="10">
        <f>IF(Q3_2025[[#This Row],[Artikelprijs]]&lt;&gt;"",Q3_2025[[#This Row],[Artikelprijs]],Q3_2025[[#This Row],[Stuksprijs]])</f>
        <v>106.8625</v>
      </c>
      <c r="N1203" s="10">
        <f>Q3_2025[[#This Row],[Besteld]]*Q3_2025[[#This Row],[Prijs 2]]</f>
        <v>106.8625</v>
      </c>
      <c r="O1203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203" s="3"/>
      <c r="W1203"/>
      <c r="AB1203"/>
    </row>
    <row r="1204" spans="1:28" x14ac:dyDescent="0.3">
      <c r="A1204" t="s">
        <v>831</v>
      </c>
      <c r="B1204">
        <v>5022009</v>
      </c>
      <c r="C1204" t="s">
        <v>45</v>
      </c>
      <c r="D1204">
        <v>10</v>
      </c>
      <c r="E1204" s="10">
        <v>103.75</v>
      </c>
      <c r="F1204" s="10">
        <v>1037.5</v>
      </c>
      <c r="G1204" s="10">
        <v>830</v>
      </c>
      <c r="H1204">
        <v>20</v>
      </c>
      <c r="I1204" s="51" t="str">
        <f>_xlfn.XLOOKUP(Q3_2025[[#This Row],[Artikelnr]],Artikel_prijzen[Artnr],Artikel_prijzen[Groep],"")</f>
        <v>Elektra</v>
      </c>
      <c r="J1204" s="10">
        <f>_xlfn.XLOOKUP(Q3_2025[[#This Row],[Artikelnr]],Artikel_prijzen[Artnr],Artikel_prijzen[Prijs 2025],"")</f>
        <v>106.8625</v>
      </c>
      <c r="K1204" t="str">
        <f>IF(Q3_2025[[#This Row],[Artikelprijs]]&lt;&gt;"",IF(Q3_2025[[#This Row],[Stuksprijs]]=Q3_2025[[#This Row],[Artikelprijs]],"Prijs gelijk","Prijs wijkt af"),"")</f>
        <v>Prijs wijkt af</v>
      </c>
      <c r="L1204" t="str">
        <f>IF(Q3_2025[[#This Row],[Relatiekorting percentage]]=0,
    "Nvt",
    IF(Q3_2025[[#This Row],[Brutobedrag 2]] &lt; Q3_2025[[#This Row],[Bruto - Rel.korting]],
        "Nee",
        "Ja"))</f>
        <v>Ja</v>
      </c>
      <c r="M1204" s="10">
        <f>IF(Q3_2025[[#This Row],[Artikelprijs]]&lt;&gt;"",Q3_2025[[#This Row],[Artikelprijs]],Q3_2025[[#This Row],[Stuksprijs]])</f>
        <v>106.8625</v>
      </c>
      <c r="N1204" s="10">
        <f>Q3_2025[[#This Row],[Besteld]]*Q3_2025[[#This Row],[Prijs 2]]</f>
        <v>1068.625</v>
      </c>
      <c r="O1204" s="10">
        <f>IF(Q3_2025[[#This Row],[Brutobedrag 2]]&lt;Q3_2025[[#This Row],[Bruto - Rel.korting]],Q3_2025[[#This Row],[Brutobedrag 2]],Q3_2025[[#This Row],[Brutobedrag 2]]*(100-Q3_2025[[#This Row],[Relatiekorting percentage]])/100)</f>
        <v>854.9</v>
      </c>
      <c r="R1204" s="3"/>
      <c r="W1204"/>
      <c r="AB1204"/>
    </row>
    <row r="1205" spans="1:28" x14ac:dyDescent="0.3">
      <c r="A1205" t="s">
        <v>831</v>
      </c>
      <c r="B1205">
        <v>5020016</v>
      </c>
      <c r="C1205" t="s">
        <v>771</v>
      </c>
      <c r="D1205">
        <v>10</v>
      </c>
      <c r="E1205" s="10">
        <v>18.03</v>
      </c>
      <c r="F1205" s="10">
        <v>180.3</v>
      </c>
      <c r="G1205" s="10">
        <v>144.24</v>
      </c>
      <c r="H1205">
        <v>20</v>
      </c>
      <c r="I1205" s="51" t="str">
        <f>_xlfn.XLOOKUP(Q3_2025[[#This Row],[Artikelnr]],Artikel_prijzen[Artnr],Artikel_prijzen[Groep],"")</f>
        <v/>
      </c>
      <c r="J1205" s="10" t="str">
        <f>_xlfn.XLOOKUP(Q3_2025[[#This Row],[Artikelnr]],Artikel_prijzen[Artnr],Artikel_prijzen[Prijs 2025],"")</f>
        <v/>
      </c>
      <c r="K1205" t="str">
        <f>IF(Q3_2025[[#This Row],[Artikelprijs]]&lt;&gt;"",IF(Q3_2025[[#This Row],[Stuksprijs]]=Q3_2025[[#This Row],[Artikelprijs]],"Prijs gelijk","Prijs wijkt af"),"")</f>
        <v/>
      </c>
      <c r="L1205" t="str">
        <f>IF(Q3_2025[[#This Row],[Relatiekorting percentage]]=0,
    "Nvt",
    IF(Q3_2025[[#This Row],[Brutobedrag 2]] &lt; Q3_2025[[#This Row],[Bruto - Rel.korting]],
        "Nee",
        "Ja"))</f>
        <v>Ja</v>
      </c>
      <c r="M1205" s="10">
        <f>IF(Q3_2025[[#This Row],[Artikelprijs]]&lt;&gt;"",Q3_2025[[#This Row],[Artikelprijs]],Q3_2025[[#This Row],[Stuksprijs]])</f>
        <v>18.03</v>
      </c>
      <c r="N1205" s="10">
        <f>Q3_2025[[#This Row],[Besteld]]*Q3_2025[[#This Row],[Prijs 2]]</f>
        <v>180.3</v>
      </c>
      <c r="O1205" s="10">
        <f>IF(Q3_2025[[#This Row],[Brutobedrag 2]]&lt;Q3_2025[[#This Row],[Bruto - Rel.korting]],Q3_2025[[#This Row],[Brutobedrag 2]],Q3_2025[[#This Row],[Brutobedrag 2]]*(100-Q3_2025[[#This Row],[Relatiekorting percentage]])/100)</f>
        <v>144.24</v>
      </c>
      <c r="R1205" s="3"/>
      <c r="W1205"/>
      <c r="AB1205"/>
    </row>
    <row r="1206" spans="1:28" x14ac:dyDescent="0.3">
      <c r="A1206" t="s">
        <v>831</v>
      </c>
      <c r="B1206">
        <v>5022009</v>
      </c>
      <c r="C1206" t="s">
        <v>45</v>
      </c>
      <c r="D1206">
        <v>4</v>
      </c>
      <c r="E1206" s="10">
        <v>103.75</v>
      </c>
      <c r="F1206" s="10">
        <v>415</v>
      </c>
      <c r="G1206" s="10">
        <v>332</v>
      </c>
      <c r="H1206">
        <v>20</v>
      </c>
      <c r="I1206" s="51" t="str">
        <f>_xlfn.XLOOKUP(Q3_2025[[#This Row],[Artikelnr]],Artikel_prijzen[Artnr],Artikel_prijzen[Groep],"")</f>
        <v>Elektra</v>
      </c>
      <c r="J1206" s="10">
        <f>_xlfn.XLOOKUP(Q3_2025[[#This Row],[Artikelnr]],Artikel_prijzen[Artnr],Artikel_prijzen[Prijs 2025],"")</f>
        <v>106.8625</v>
      </c>
      <c r="K1206" t="str">
        <f>IF(Q3_2025[[#This Row],[Artikelprijs]]&lt;&gt;"",IF(Q3_2025[[#This Row],[Stuksprijs]]=Q3_2025[[#This Row],[Artikelprijs]],"Prijs gelijk","Prijs wijkt af"),"")</f>
        <v>Prijs wijkt af</v>
      </c>
      <c r="L1206" t="str">
        <f>IF(Q3_2025[[#This Row],[Relatiekorting percentage]]=0,
    "Nvt",
    IF(Q3_2025[[#This Row],[Brutobedrag 2]] &lt; Q3_2025[[#This Row],[Bruto - Rel.korting]],
        "Nee",
        "Ja"))</f>
        <v>Ja</v>
      </c>
      <c r="M1206" s="10">
        <f>IF(Q3_2025[[#This Row],[Artikelprijs]]&lt;&gt;"",Q3_2025[[#This Row],[Artikelprijs]],Q3_2025[[#This Row],[Stuksprijs]])</f>
        <v>106.8625</v>
      </c>
      <c r="N1206" s="10">
        <f>Q3_2025[[#This Row],[Besteld]]*Q3_2025[[#This Row],[Prijs 2]]</f>
        <v>427.45</v>
      </c>
      <c r="O1206" s="10">
        <f>IF(Q3_2025[[#This Row],[Brutobedrag 2]]&lt;Q3_2025[[#This Row],[Bruto - Rel.korting]],Q3_2025[[#This Row],[Brutobedrag 2]],Q3_2025[[#This Row],[Brutobedrag 2]]*(100-Q3_2025[[#This Row],[Relatiekorting percentage]])/100)</f>
        <v>341.96</v>
      </c>
      <c r="R1206" s="3"/>
      <c r="W1206"/>
      <c r="AB1206"/>
    </row>
    <row r="1207" spans="1:28" x14ac:dyDescent="0.3">
      <c r="A1207" t="s">
        <v>831</v>
      </c>
      <c r="B1207">
        <v>5022009</v>
      </c>
      <c r="C1207" t="s">
        <v>45</v>
      </c>
      <c r="D1207">
        <v>1</v>
      </c>
      <c r="E1207" s="10">
        <v>103.75</v>
      </c>
      <c r="F1207" s="10">
        <v>103.75</v>
      </c>
      <c r="G1207" s="10">
        <v>83</v>
      </c>
      <c r="H1207">
        <v>20</v>
      </c>
      <c r="I1207" s="51" t="str">
        <f>_xlfn.XLOOKUP(Q3_2025[[#This Row],[Artikelnr]],Artikel_prijzen[Artnr],Artikel_prijzen[Groep],"")</f>
        <v>Elektra</v>
      </c>
      <c r="J1207" s="10">
        <f>_xlfn.XLOOKUP(Q3_2025[[#This Row],[Artikelnr]],Artikel_prijzen[Artnr],Artikel_prijzen[Prijs 2025],"")</f>
        <v>106.8625</v>
      </c>
      <c r="K1207" t="str">
        <f>IF(Q3_2025[[#This Row],[Artikelprijs]]&lt;&gt;"",IF(Q3_2025[[#This Row],[Stuksprijs]]=Q3_2025[[#This Row],[Artikelprijs]],"Prijs gelijk","Prijs wijkt af"),"")</f>
        <v>Prijs wijkt af</v>
      </c>
      <c r="L1207" t="str">
        <f>IF(Q3_2025[[#This Row],[Relatiekorting percentage]]=0,
    "Nvt",
    IF(Q3_2025[[#This Row],[Brutobedrag 2]] &lt; Q3_2025[[#This Row],[Bruto - Rel.korting]],
        "Nee",
        "Ja"))</f>
        <v>Ja</v>
      </c>
      <c r="M1207" s="10">
        <f>IF(Q3_2025[[#This Row],[Artikelprijs]]&lt;&gt;"",Q3_2025[[#This Row],[Artikelprijs]],Q3_2025[[#This Row],[Stuksprijs]])</f>
        <v>106.8625</v>
      </c>
      <c r="N1207" s="10">
        <f>Q3_2025[[#This Row],[Besteld]]*Q3_2025[[#This Row],[Prijs 2]]</f>
        <v>106.8625</v>
      </c>
      <c r="O1207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207" s="3"/>
      <c r="W1207"/>
      <c r="AB1207"/>
    </row>
    <row r="1208" spans="1:28" x14ac:dyDescent="0.3">
      <c r="A1208" t="s">
        <v>831</v>
      </c>
      <c r="B1208">
        <v>5021003</v>
      </c>
      <c r="C1208" t="s">
        <v>188</v>
      </c>
      <c r="D1208">
        <v>2</v>
      </c>
      <c r="E1208" s="10">
        <v>252.35</v>
      </c>
      <c r="F1208" s="10">
        <v>504.7</v>
      </c>
      <c r="G1208" s="10">
        <v>403.76</v>
      </c>
      <c r="H1208">
        <v>20</v>
      </c>
      <c r="I1208" s="51" t="str">
        <f>_xlfn.XLOOKUP(Q3_2025[[#This Row],[Artikelnr]],Artikel_prijzen[Artnr],Artikel_prijzen[Groep],"")</f>
        <v>Elektra</v>
      </c>
      <c r="J1208" s="10">
        <f>_xlfn.XLOOKUP(Q3_2025[[#This Row],[Artikelnr]],Artikel_prijzen[Artnr],Artikel_prijzen[Prijs 2025],"")</f>
        <v>252.35</v>
      </c>
      <c r="K1208" t="str">
        <f>IF(Q3_2025[[#This Row],[Artikelprijs]]&lt;&gt;"",IF(Q3_2025[[#This Row],[Stuksprijs]]=Q3_2025[[#This Row],[Artikelprijs]],"Prijs gelijk","Prijs wijkt af"),"")</f>
        <v>Prijs gelijk</v>
      </c>
      <c r="L1208" t="str">
        <f>IF(Q3_2025[[#This Row],[Relatiekorting percentage]]=0,
    "Nvt",
    IF(Q3_2025[[#This Row],[Brutobedrag 2]] &lt; Q3_2025[[#This Row],[Bruto - Rel.korting]],
        "Nee",
        "Ja"))</f>
        <v>Ja</v>
      </c>
      <c r="M1208" s="10">
        <f>IF(Q3_2025[[#This Row],[Artikelprijs]]&lt;&gt;"",Q3_2025[[#This Row],[Artikelprijs]],Q3_2025[[#This Row],[Stuksprijs]])</f>
        <v>252.35</v>
      </c>
      <c r="N1208" s="10">
        <f>Q3_2025[[#This Row],[Besteld]]*Q3_2025[[#This Row],[Prijs 2]]</f>
        <v>504.7</v>
      </c>
      <c r="O1208" s="10">
        <f>IF(Q3_2025[[#This Row],[Brutobedrag 2]]&lt;Q3_2025[[#This Row],[Bruto - Rel.korting]],Q3_2025[[#This Row],[Brutobedrag 2]],Q3_2025[[#This Row],[Brutobedrag 2]]*(100-Q3_2025[[#This Row],[Relatiekorting percentage]])/100)</f>
        <v>403.76</v>
      </c>
      <c r="R1208" s="3"/>
      <c r="W1208"/>
      <c r="AB1208"/>
    </row>
    <row r="1209" spans="1:28" x14ac:dyDescent="0.3">
      <c r="A1209" t="s">
        <v>831</v>
      </c>
      <c r="B1209">
        <v>5022009</v>
      </c>
      <c r="C1209" t="s">
        <v>45</v>
      </c>
      <c r="D1209">
        <v>7</v>
      </c>
      <c r="E1209" s="10">
        <v>103.75</v>
      </c>
      <c r="F1209" s="10">
        <v>726.25</v>
      </c>
      <c r="G1209" s="10">
        <v>581</v>
      </c>
      <c r="H1209">
        <v>20</v>
      </c>
      <c r="I1209" s="51" t="str">
        <f>_xlfn.XLOOKUP(Q3_2025[[#This Row],[Artikelnr]],Artikel_prijzen[Artnr],Artikel_prijzen[Groep],"")</f>
        <v>Elektra</v>
      </c>
      <c r="J1209" s="10">
        <f>_xlfn.XLOOKUP(Q3_2025[[#This Row],[Artikelnr]],Artikel_prijzen[Artnr],Artikel_prijzen[Prijs 2025],"")</f>
        <v>106.8625</v>
      </c>
      <c r="K1209" t="str">
        <f>IF(Q3_2025[[#This Row],[Artikelprijs]]&lt;&gt;"",IF(Q3_2025[[#This Row],[Stuksprijs]]=Q3_2025[[#This Row],[Artikelprijs]],"Prijs gelijk","Prijs wijkt af"),"")</f>
        <v>Prijs wijkt af</v>
      </c>
      <c r="L1209" t="str">
        <f>IF(Q3_2025[[#This Row],[Relatiekorting percentage]]=0,
    "Nvt",
    IF(Q3_2025[[#This Row],[Brutobedrag 2]] &lt; Q3_2025[[#This Row],[Bruto - Rel.korting]],
        "Nee",
        "Ja"))</f>
        <v>Ja</v>
      </c>
      <c r="M1209" s="10">
        <f>IF(Q3_2025[[#This Row],[Artikelprijs]]&lt;&gt;"",Q3_2025[[#This Row],[Artikelprijs]],Q3_2025[[#This Row],[Stuksprijs]])</f>
        <v>106.8625</v>
      </c>
      <c r="N1209" s="10">
        <f>Q3_2025[[#This Row],[Besteld]]*Q3_2025[[#This Row],[Prijs 2]]</f>
        <v>748.03750000000002</v>
      </c>
      <c r="O1209" s="10">
        <f>IF(Q3_2025[[#This Row],[Brutobedrag 2]]&lt;Q3_2025[[#This Row],[Bruto - Rel.korting]],Q3_2025[[#This Row],[Brutobedrag 2]],Q3_2025[[#This Row],[Brutobedrag 2]]*(100-Q3_2025[[#This Row],[Relatiekorting percentage]])/100)</f>
        <v>598.42999999999995</v>
      </c>
      <c r="R1209" s="3"/>
      <c r="W1209"/>
      <c r="AB1209"/>
    </row>
    <row r="1210" spans="1:28" x14ac:dyDescent="0.3">
      <c r="A1210" t="s">
        <v>831</v>
      </c>
      <c r="B1210">
        <v>5022009</v>
      </c>
      <c r="C1210" t="s">
        <v>45</v>
      </c>
      <c r="D1210">
        <v>2</v>
      </c>
      <c r="E1210" s="10">
        <v>103.75</v>
      </c>
      <c r="F1210" s="10">
        <v>207.5</v>
      </c>
      <c r="G1210" s="10">
        <v>166</v>
      </c>
      <c r="H1210">
        <v>20</v>
      </c>
      <c r="I1210" s="51" t="str">
        <f>_xlfn.XLOOKUP(Q3_2025[[#This Row],[Artikelnr]],Artikel_prijzen[Artnr],Artikel_prijzen[Groep],"")</f>
        <v>Elektra</v>
      </c>
      <c r="J1210" s="10">
        <f>_xlfn.XLOOKUP(Q3_2025[[#This Row],[Artikelnr]],Artikel_prijzen[Artnr],Artikel_prijzen[Prijs 2025],"")</f>
        <v>106.8625</v>
      </c>
      <c r="K1210" t="str">
        <f>IF(Q3_2025[[#This Row],[Artikelprijs]]&lt;&gt;"",IF(Q3_2025[[#This Row],[Stuksprijs]]=Q3_2025[[#This Row],[Artikelprijs]],"Prijs gelijk","Prijs wijkt af"),"")</f>
        <v>Prijs wijkt af</v>
      </c>
      <c r="L1210" t="str">
        <f>IF(Q3_2025[[#This Row],[Relatiekorting percentage]]=0,
    "Nvt",
    IF(Q3_2025[[#This Row],[Brutobedrag 2]] &lt; Q3_2025[[#This Row],[Bruto - Rel.korting]],
        "Nee",
        "Ja"))</f>
        <v>Ja</v>
      </c>
      <c r="M1210" s="10">
        <f>IF(Q3_2025[[#This Row],[Artikelprijs]]&lt;&gt;"",Q3_2025[[#This Row],[Artikelprijs]],Q3_2025[[#This Row],[Stuksprijs]])</f>
        <v>106.8625</v>
      </c>
      <c r="N1210" s="10">
        <f>Q3_2025[[#This Row],[Besteld]]*Q3_2025[[#This Row],[Prijs 2]]</f>
        <v>213.72499999999999</v>
      </c>
      <c r="O1210" s="10">
        <f>IF(Q3_2025[[#This Row],[Brutobedrag 2]]&lt;Q3_2025[[#This Row],[Bruto - Rel.korting]],Q3_2025[[#This Row],[Brutobedrag 2]],Q3_2025[[#This Row],[Brutobedrag 2]]*(100-Q3_2025[[#This Row],[Relatiekorting percentage]])/100)</f>
        <v>170.98</v>
      </c>
      <c r="R1210" s="3"/>
      <c r="W1210"/>
      <c r="AB1210"/>
    </row>
    <row r="1211" spans="1:28" x14ac:dyDescent="0.3">
      <c r="A1211" t="s">
        <v>831</v>
      </c>
      <c r="B1211">
        <v>5020016</v>
      </c>
      <c r="C1211" t="s">
        <v>771</v>
      </c>
      <c r="D1211">
        <v>2</v>
      </c>
      <c r="E1211" s="10">
        <v>18.03</v>
      </c>
      <c r="F1211" s="10">
        <v>36.06</v>
      </c>
      <c r="G1211" s="10">
        <v>28.85</v>
      </c>
      <c r="H1211">
        <v>20</v>
      </c>
      <c r="I1211" s="51" t="str">
        <f>_xlfn.XLOOKUP(Q3_2025[[#This Row],[Artikelnr]],Artikel_prijzen[Artnr],Artikel_prijzen[Groep],"")</f>
        <v/>
      </c>
      <c r="J1211" s="10" t="str">
        <f>_xlfn.XLOOKUP(Q3_2025[[#This Row],[Artikelnr]],Artikel_prijzen[Artnr],Artikel_prijzen[Prijs 2025],"")</f>
        <v/>
      </c>
      <c r="K1211" t="str">
        <f>IF(Q3_2025[[#This Row],[Artikelprijs]]&lt;&gt;"",IF(Q3_2025[[#This Row],[Stuksprijs]]=Q3_2025[[#This Row],[Artikelprijs]],"Prijs gelijk","Prijs wijkt af"),"")</f>
        <v/>
      </c>
      <c r="L1211" t="str">
        <f>IF(Q3_2025[[#This Row],[Relatiekorting percentage]]=0,
    "Nvt",
    IF(Q3_2025[[#This Row],[Brutobedrag 2]] &lt; Q3_2025[[#This Row],[Bruto - Rel.korting]],
        "Nee",
        "Ja"))</f>
        <v>Ja</v>
      </c>
      <c r="M1211" s="10">
        <f>IF(Q3_2025[[#This Row],[Artikelprijs]]&lt;&gt;"",Q3_2025[[#This Row],[Artikelprijs]],Q3_2025[[#This Row],[Stuksprijs]])</f>
        <v>18.03</v>
      </c>
      <c r="N1211" s="10">
        <f>Q3_2025[[#This Row],[Besteld]]*Q3_2025[[#This Row],[Prijs 2]]</f>
        <v>36.06</v>
      </c>
      <c r="O1211" s="10">
        <f>IF(Q3_2025[[#This Row],[Brutobedrag 2]]&lt;Q3_2025[[#This Row],[Bruto - Rel.korting]],Q3_2025[[#This Row],[Brutobedrag 2]],Q3_2025[[#This Row],[Brutobedrag 2]]*(100-Q3_2025[[#This Row],[Relatiekorting percentage]])/100)</f>
        <v>28.848000000000003</v>
      </c>
      <c r="R1211" s="3"/>
      <c r="W1211"/>
      <c r="AB1211"/>
    </row>
    <row r="1212" spans="1:28" x14ac:dyDescent="0.3">
      <c r="A1212" t="s">
        <v>831</v>
      </c>
      <c r="B1212">
        <v>5021007</v>
      </c>
      <c r="C1212" t="s">
        <v>49</v>
      </c>
      <c r="D1212">
        <v>2</v>
      </c>
      <c r="E1212" s="10">
        <v>339.9</v>
      </c>
      <c r="F1212" s="10">
        <v>679.8</v>
      </c>
      <c r="G1212" s="10">
        <v>543.84</v>
      </c>
      <c r="H1212">
        <v>20</v>
      </c>
      <c r="I1212" s="51" t="str">
        <f>_xlfn.XLOOKUP(Q3_2025[[#This Row],[Artikelnr]],Artikel_prijzen[Artnr],Artikel_prijzen[Groep],"")</f>
        <v>Elektra</v>
      </c>
      <c r="J1212" s="10">
        <f>_xlfn.XLOOKUP(Q3_2025[[#This Row],[Artikelnr]],Artikel_prijzen[Artnr],Artikel_prijzen[Prijs 2025],"")</f>
        <v>339.9</v>
      </c>
      <c r="K1212" t="str">
        <f>IF(Q3_2025[[#This Row],[Artikelprijs]]&lt;&gt;"",IF(Q3_2025[[#This Row],[Stuksprijs]]=Q3_2025[[#This Row],[Artikelprijs]],"Prijs gelijk","Prijs wijkt af"),"")</f>
        <v>Prijs gelijk</v>
      </c>
      <c r="L1212" t="str">
        <f>IF(Q3_2025[[#This Row],[Relatiekorting percentage]]=0,
    "Nvt",
    IF(Q3_2025[[#This Row],[Brutobedrag 2]] &lt; Q3_2025[[#This Row],[Bruto - Rel.korting]],
        "Nee",
        "Ja"))</f>
        <v>Ja</v>
      </c>
      <c r="M1212" s="10">
        <f>IF(Q3_2025[[#This Row],[Artikelprijs]]&lt;&gt;"",Q3_2025[[#This Row],[Artikelprijs]],Q3_2025[[#This Row],[Stuksprijs]])</f>
        <v>339.9</v>
      </c>
      <c r="N1212" s="10">
        <f>Q3_2025[[#This Row],[Besteld]]*Q3_2025[[#This Row],[Prijs 2]]</f>
        <v>679.8</v>
      </c>
      <c r="O1212" s="10">
        <f>IF(Q3_2025[[#This Row],[Brutobedrag 2]]&lt;Q3_2025[[#This Row],[Bruto - Rel.korting]],Q3_2025[[#This Row],[Brutobedrag 2]],Q3_2025[[#This Row],[Brutobedrag 2]]*(100-Q3_2025[[#This Row],[Relatiekorting percentage]])/100)</f>
        <v>543.84</v>
      </c>
      <c r="R1212" s="3"/>
      <c r="W1212"/>
      <c r="AB1212"/>
    </row>
    <row r="1213" spans="1:28" x14ac:dyDescent="0.3">
      <c r="A1213" t="s">
        <v>831</v>
      </c>
      <c r="B1213">
        <v>5022009</v>
      </c>
      <c r="C1213" t="s">
        <v>45</v>
      </c>
      <c r="D1213">
        <v>1</v>
      </c>
      <c r="E1213" s="10">
        <v>103.75</v>
      </c>
      <c r="F1213" s="10">
        <v>103.75</v>
      </c>
      <c r="G1213" s="10">
        <v>83</v>
      </c>
      <c r="H1213">
        <v>20</v>
      </c>
      <c r="I1213" s="51" t="str">
        <f>_xlfn.XLOOKUP(Q3_2025[[#This Row],[Artikelnr]],Artikel_prijzen[Artnr],Artikel_prijzen[Groep],"")</f>
        <v>Elektra</v>
      </c>
      <c r="J1213" s="10">
        <f>_xlfn.XLOOKUP(Q3_2025[[#This Row],[Artikelnr]],Artikel_prijzen[Artnr],Artikel_prijzen[Prijs 2025],"")</f>
        <v>106.8625</v>
      </c>
      <c r="K1213" t="str">
        <f>IF(Q3_2025[[#This Row],[Artikelprijs]]&lt;&gt;"",IF(Q3_2025[[#This Row],[Stuksprijs]]=Q3_2025[[#This Row],[Artikelprijs]],"Prijs gelijk","Prijs wijkt af"),"")</f>
        <v>Prijs wijkt af</v>
      </c>
      <c r="L1213" t="str">
        <f>IF(Q3_2025[[#This Row],[Relatiekorting percentage]]=0,
    "Nvt",
    IF(Q3_2025[[#This Row],[Brutobedrag 2]] &lt; Q3_2025[[#This Row],[Bruto - Rel.korting]],
        "Nee",
        "Ja"))</f>
        <v>Ja</v>
      </c>
      <c r="M1213" s="10">
        <f>IF(Q3_2025[[#This Row],[Artikelprijs]]&lt;&gt;"",Q3_2025[[#This Row],[Artikelprijs]],Q3_2025[[#This Row],[Stuksprijs]])</f>
        <v>106.8625</v>
      </c>
      <c r="N1213" s="10">
        <f>Q3_2025[[#This Row],[Besteld]]*Q3_2025[[#This Row],[Prijs 2]]</f>
        <v>106.8625</v>
      </c>
      <c r="O1213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213" s="3"/>
      <c r="W1213"/>
      <c r="AB1213"/>
    </row>
    <row r="1214" spans="1:28" x14ac:dyDescent="0.3">
      <c r="A1214" t="s">
        <v>831</v>
      </c>
      <c r="B1214">
        <v>5020016</v>
      </c>
      <c r="C1214" t="s">
        <v>771</v>
      </c>
      <c r="D1214">
        <v>3</v>
      </c>
      <c r="E1214" s="10">
        <v>18.03</v>
      </c>
      <c r="F1214" s="10">
        <v>54.09</v>
      </c>
      <c r="G1214" s="10">
        <v>43.27</v>
      </c>
      <c r="H1214">
        <v>20</v>
      </c>
      <c r="I1214" s="51" t="str">
        <f>_xlfn.XLOOKUP(Q3_2025[[#This Row],[Artikelnr]],Artikel_prijzen[Artnr],Artikel_prijzen[Groep],"")</f>
        <v/>
      </c>
      <c r="J1214" s="10" t="str">
        <f>_xlfn.XLOOKUP(Q3_2025[[#This Row],[Artikelnr]],Artikel_prijzen[Artnr],Artikel_prijzen[Prijs 2025],"")</f>
        <v/>
      </c>
      <c r="K1214" t="str">
        <f>IF(Q3_2025[[#This Row],[Artikelprijs]]&lt;&gt;"",IF(Q3_2025[[#This Row],[Stuksprijs]]=Q3_2025[[#This Row],[Artikelprijs]],"Prijs gelijk","Prijs wijkt af"),"")</f>
        <v/>
      </c>
      <c r="L1214" t="str">
        <f>IF(Q3_2025[[#This Row],[Relatiekorting percentage]]=0,
    "Nvt",
    IF(Q3_2025[[#This Row],[Brutobedrag 2]] &lt; Q3_2025[[#This Row],[Bruto - Rel.korting]],
        "Nee",
        "Ja"))</f>
        <v>Ja</v>
      </c>
      <c r="M1214" s="10">
        <f>IF(Q3_2025[[#This Row],[Artikelprijs]]&lt;&gt;"",Q3_2025[[#This Row],[Artikelprijs]],Q3_2025[[#This Row],[Stuksprijs]])</f>
        <v>18.03</v>
      </c>
      <c r="N1214" s="10">
        <f>Q3_2025[[#This Row],[Besteld]]*Q3_2025[[#This Row],[Prijs 2]]</f>
        <v>54.09</v>
      </c>
      <c r="O1214" s="10">
        <f>IF(Q3_2025[[#This Row],[Brutobedrag 2]]&lt;Q3_2025[[#This Row],[Bruto - Rel.korting]],Q3_2025[[#This Row],[Brutobedrag 2]],Q3_2025[[#This Row],[Brutobedrag 2]]*(100-Q3_2025[[#This Row],[Relatiekorting percentage]])/100)</f>
        <v>43.272000000000006</v>
      </c>
      <c r="R1214" s="3"/>
      <c r="W1214"/>
      <c r="AB1214"/>
    </row>
    <row r="1215" spans="1:28" x14ac:dyDescent="0.3">
      <c r="A1215" t="s">
        <v>831</v>
      </c>
      <c r="B1215">
        <v>5022009</v>
      </c>
      <c r="C1215" t="s">
        <v>45</v>
      </c>
      <c r="D1215">
        <v>1</v>
      </c>
      <c r="E1215" s="10">
        <v>103.75</v>
      </c>
      <c r="F1215" s="10">
        <v>103.75</v>
      </c>
      <c r="G1215" s="10">
        <v>83</v>
      </c>
      <c r="H1215">
        <v>20</v>
      </c>
      <c r="I1215" s="51" t="str">
        <f>_xlfn.XLOOKUP(Q3_2025[[#This Row],[Artikelnr]],Artikel_prijzen[Artnr],Artikel_prijzen[Groep],"")</f>
        <v>Elektra</v>
      </c>
      <c r="J1215" s="10">
        <f>_xlfn.XLOOKUP(Q3_2025[[#This Row],[Artikelnr]],Artikel_prijzen[Artnr],Artikel_prijzen[Prijs 2025],"")</f>
        <v>106.8625</v>
      </c>
      <c r="K1215" t="str">
        <f>IF(Q3_2025[[#This Row],[Artikelprijs]]&lt;&gt;"",IF(Q3_2025[[#This Row],[Stuksprijs]]=Q3_2025[[#This Row],[Artikelprijs]],"Prijs gelijk","Prijs wijkt af"),"")</f>
        <v>Prijs wijkt af</v>
      </c>
      <c r="L1215" t="str">
        <f>IF(Q3_2025[[#This Row],[Relatiekorting percentage]]=0,
    "Nvt",
    IF(Q3_2025[[#This Row],[Brutobedrag 2]] &lt; Q3_2025[[#This Row],[Bruto - Rel.korting]],
        "Nee",
        "Ja"))</f>
        <v>Ja</v>
      </c>
      <c r="M1215" s="10">
        <f>IF(Q3_2025[[#This Row],[Artikelprijs]]&lt;&gt;"",Q3_2025[[#This Row],[Artikelprijs]],Q3_2025[[#This Row],[Stuksprijs]])</f>
        <v>106.8625</v>
      </c>
      <c r="N1215" s="10">
        <f>Q3_2025[[#This Row],[Besteld]]*Q3_2025[[#This Row],[Prijs 2]]</f>
        <v>106.8625</v>
      </c>
      <c r="O1215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215" s="3"/>
      <c r="W1215"/>
      <c r="AB1215"/>
    </row>
    <row r="1216" spans="1:28" x14ac:dyDescent="0.3">
      <c r="A1216" t="s">
        <v>831</v>
      </c>
      <c r="B1216">
        <v>5022009</v>
      </c>
      <c r="C1216" t="s">
        <v>45</v>
      </c>
      <c r="D1216">
        <v>1</v>
      </c>
      <c r="E1216" s="10">
        <v>103.75</v>
      </c>
      <c r="F1216" s="10">
        <v>103.75</v>
      </c>
      <c r="G1216" s="10">
        <v>83</v>
      </c>
      <c r="H1216">
        <v>20</v>
      </c>
      <c r="I1216" s="51" t="str">
        <f>_xlfn.XLOOKUP(Q3_2025[[#This Row],[Artikelnr]],Artikel_prijzen[Artnr],Artikel_prijzen[Groep],"")</f>
        <v>Elektra</v>
      </c>
      <c r="J1216" s="10">
        <f>_xlfn.XLOOKUP(Q3_2025[[#This Row],[Artikelnr]],Artikel_prijzen[Artnr],Artikel_prijzen[Prijs 2025],"")</f>
        <v>106.8625</v>
      </c>
      <c r="K1216" t="str">
        <f>IF(Q3_2025[[#This Row],[Artikelprijs]]&lt;&gt;"",IF(Q3_2025[[#This Row],[Stuksprijs]]=Q3_2025[[#This Row],[Artikelprijs]],"Prijs gelijk","Prijs wijkt af"),"")</f>
        <v>Prijs wijkt af</v>
      </c>
      <c r="L1216" t="str">
        <f>IF(Q3_2025[[#This Row],[Relatiekorting percentage]]=0,
    "Nvt",
    IF(Q3_2025[[#This Row],[Brutobedrag 2]] &lt; Q3_2025[[#This Row],[Bruto - Rel.korting]],
        "Nee",
        "Ja"))</f>
        <v>Ja</v>
      </c>
      <c r="M1216" s="10">
        <f>IF(Q3_2025[[#This Row],[Artikelprijs]]&lt;&gt;"",Q3_2025[[#This Row],[Artikelprijs]],Q3_2025[[#This Row],[Stuksprijs]])</f>
        <v>106.8625</v>
      </c>
      <c r="N1216" s="10">
        <f>Q3_2025[[#This Row],[Besteld]]*Q3_2025[[#This Row],[Prijs 2]]</f>
        <v>106.8625</v>
      </c>
      <c r="O1216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216" s="3"/>
      <c r="W1216"/>
      <c r="AB1216"/>
    </row>
    <row r="1217" spans="1:28" x14ac:dyDescent="0.3">
      <c r="A1217" t="s">
        <v>831</v>
      </c>
      <c r="B1217">
        <v>5020016</v>
      </c>
      <c r="C1217" t="s">
        <v>771</v>
      </c>
      <c r="D1217">
        <v>3</v>
      </c>
      <c r="E1217" s="10">
        <v>18.03</v>
      </c>
      <c r="F1217" s="10">
        <v>54.09</v>
      </c>
      <c r="G1217" s="10">
        <v>43.27</v>
      </c>
      <c r="H1217">
        <v>20</v>
      </c>
      <c r="I1217" s="51" t="str">
        <f>_xlfn.XLOOKUP(Q3_2025[[#This Row],[Artikelnr]],Artikel_prijzen[Artnr],Artikel_prijzen[Groep],"")</f>
        <v/>
      </c>
      <c r="J1217" s="10" t="str">
        <f>_xlfn.XLOOKUP(Q3_2025[[#This Row],[Artikelnr]],Artikel_prijzen[Artnr],Artikel_prijzen[Prijs 2025],"")</f>
        <v/>
      </c>
      <c r="K1217" t="str">
        <f>IF(Q3_2025[[#This Row],[Artikelprijs]]&lt;&gt;"",IF(Q3_2025[[#This Row],[Stuksprijs]]=Q3_2025[[#This Row],[Artikelprijs]],"Prijs gelijk","Prijs wijkt af"),"")</f>
        <v/>
      </c>
      <c r="L1217" t="str">
        <f>IF(Q3_2025[[#This Row],[Relatiekorting percentage]]=0,
    "Nvt",
    IF(Q3_2025[[#This Row],[Brutobedrag 2]] &lt; Q3_2025[[#This Row],[Bruto - Rel.korting]],
        "Nee",
        "Ja"))</f>
        <v>Ja</v>
      </c>
      <c r="M1217" s="10">
        <f>IF(Q3_2025[[#This Row],[Artikelprijs]]&lt;&gt;"",Q3_2025[[#This Row],[Artikelprijs]],Q3_2025[[#This Row],[Stuksprijs]])</f>
        <v>18.03</v>
      </c>
      <c r="N1217" s="10">
        <f>Q3_2025[[#This Row],[Besteld]]*Q3_2025[[#This Row],[Prijs 2]]</f>
        <v>54.09</v>
      </c>
      <c r="O1217" s="10">
        <f>IF(Q3_2025[[#This Row],[Brutobedrag 2]]&lt;Q3_2025[[#This Row],[Bruto - Rel.korting]],Q3_2025[[#This Row],[Brutobedrag 2]],Q3_2025[[#This Row],[Brutobedrag 2]]*(100-Q3_2025[[#This Row],[Relatiekorting percentage]])/100)</f>
        <v>43.272000000000006</v>
      </c>
      <c r="R1217" s="3"/>
      <c r="W1217"/>
      <c r="AB1217"/>
    </row>
    <row r="1218" spans="1:28" x14ac:dyDescent="0.3">
      <c r="A1218" t="s">
        <v>831</v>
      </c>
      <c r="B1218">
        <v>5022009</v>
      </c>
      <c r="C1218" t="s">
        <v>45</v>
      </c>
      <c r="D1218">
        <v>1</v>
      </c>
      <c r="E1218" s="10">
        <v>103.75</v>
      </c>
      <c r="F1218" s="10">
        <v>103.75</v>
      </c>
      <c r="G1218" s="10">
        <v>83</v>
      </c>
      <c r="H1218">
        <v>20</v>
      </c>
      <c r="I1218" s="51" t="str">
        <f>_xlfn.XLOOKUP(Q3_2025[[#This Row],[Artikelnr]],Artikel_prijzen[Artnr],Artikel_prijzen[Groep],"")</f>
        <v>Elektra</v>
      </c>
      <c r="J1218" s="10">
        <f>_xlfn.XLOOKUP(Q3_2025[[#This Row],[Artikelnr]],Artikel_prijzen[Artnr],Artikel_prijzen[Prijs 2025],"")</f>
        <v>106.8625</v>
      </c>
      <c r="K1218" t="str">
        <f>IF(Q3_2025[[#This Row],[Artikelprijs]]&lt;&gt;"",IF(Q3_2025[[#This Row],[Stuksprijs]]=Q3_2025[[#This Row],[Artikelprijs]],"Prijs gelijk","Prijs wijkt af"),"")</f>
        <v>Prijs wijkt af</v>
      </c>
      <c r="L1218" t="str">
        <f>IF(Q3_2025[[#This Row],[Relatiekorting percentage]]=0,
    "Nvt",
    IF(Q3_2025[[#This Row],[Brutobedrag 2]] &lt; Q3_2025[[#This Row],[Bruto - Rel.korting]],
        "Nee",
        "Ja"))</f>
        <v>Ja</v>
      </c>
      <c r="M1218" s="10">
        <f>IF(Q3_2025[[#This Row],[Artikelprijs]]&lt;&gt;"",Q3_2025[[#This Row],[Artikelprijs]],Q3_2025[[#This Row],[Stuksprijs]])</f>
        <v>106.8625</v>
      </c>
      <c r="N1218" s="10">
        <f>Q3_2025[[#This Row],[Besteld]]*Q3_2025[[#This Row],[Prijs 2]]</f>
        <v>106.8625</v>
      </c>
      <c r="O1218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218" s="3"/>
      <c r="W1218"/>
      <c r="AB1218"/>
    </row>
    <row r="1219" spans="1:28" x14ac:dyDescent="0.3">
      <c r="A1219" t="s">
        <v>831</v>
      </c>
      <c r="B1219">
        <v>5022009</v>
      </c>
      <c r="C1219" t="s">
        <v>45</v>
      </c>
      <c r="D1219">
        <v>1</v>
      </c>
      <c r="E1219" s="10">
        <v>103.75</v>
      </c>
      <c r="F1219" s="10">
        <v>103.75</v>
      </c>
      <c r="G1219" s="10">
        <v>83</v>
      </c>
      <c r="H1219">
        <v>20</v>
      </c>
      <c r="I1219" s="51" t="str">
        <f>_xlfn.XLOOKUP(Q3_2025[[#This Row],[Artikelnr]],Artikel_prijzen[Artnr],Artikel_prijzen[Groep],"")</f>
        <v>Elektra</v>
      </c>
      <c r="J1219" s="10">
        <f>_xlfn.XLOOKUP(Q3_2025[[#This Row],[Artikelnr]],Artikel_prijzen[Artnr],Artikel_prijzen[Prijs 2025],"")</f>
        <v>106.8625</v>
      </c>
      <c r="K1219" t="str">
        <f>IF(Q3_2025[[#This Row],[Artikelprijs]]&lt;&gt;"",IF(Q3_2025[[#This Row],[Stuksprijs]]=Q3_2025[[#This Row],[Artikelprijs]],"Prijs gelijk","Prijs wijkt af"),"")</f>
        <v>Prijs wijkt af</v>
      </c>
      <c r="L1219" t="str">
        <f>IF(Q3_2025[[#This Row],[Relatiekorting percentage]]=0,
    "Nvt",
    IF(Q3_2025[[#This Row],[Brutobedrag 2]] &lt; Q3_2025[[#This Row],[Bruto - Rel.korting]],
        "Nee",
        "Ja"))</f>
        <v>Ja</v>
      </c>
      <c r="M1219" s="10">
        <f>IF(Q3_2025[[#This Row],[Artikelprijs]]&lt;&gt;"",Q3_2025[[#This Row],[Artikelprijs]],Q3_2025[[#This Row],[Stuksprijs]])</f>
        <v>106.8625</v>
      </c>
      <c r="N1219" s="10">
        <f>Q3_2025[[#This Row],[Besteld]]*Q3_2025[[#This Row],[Prijs 2]]</f>
        <v>106.8625</v>
      </c>
      <c r="O1219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219" s="3"/>
      <c r="W1219"/>
      <c r="AB1219"/>
    </row>
    <row r="1220" spans="1:28" x14ac:dyDescent="0.3">
      <c r="A1220" t="s">
        <v>831</v>
      </c>
      <c r="B1220">
        <v>5020016</v>
      </c>
      <c r="C1220" t="s">
        <v>771</v>
      </c>
      <c r="D1220">
        <v>1</v>
      </c>
      <c r="E1220" s="10">
        <v>18.03</v>
      </c>
      <c r="F1220" s="10">
        <v>18.03</v>
      </c>
      <c r="G1220" s="10">
        <v>14.42</v>
      </c>
      <c r="H1220">
        <v>20</v>
      </c>
      <c r="I1220" s="51" t="str">
        <f>_xlfn.XLOOKUP(Q3_2025[[#This Row],[Artikelnr]],Artikel_prijzen[Artnr],Artikel_prijzen[Groep],"")</f>
        <v/>
      </c>
      <c r="J1220" s="10" t="str">
        <f>_xlfn.XLOOKUP(Q3_2025[[#This Row],[Artikelnr]],Artikel_prijzen[Artnr],Artikel_prijzen[Prijs 2025],"")</f>
        <v/>
      </c>
      <c r="K1220" t="str">
        <f>IF(Q3_2025[[#This Row],[Artikelprijs]]&lt;&gt;"",IF(Q3_2025[[#This Row],[Stuksprijs]]=Q3_2025[[#This Row],[Artikelprijs]],"Prijs gelijk","Prijs wijkt af"),"")</f>
        <v/>
      </c>
      <c r="L1220" t="str">
        <f>IF(Q3_2025[[#This Row],[Relatiekorting percentage]]=0,
    "Nvt",
    IF(Q3_2025[[#This Row],[Brutobedrag 2]] &lt; Q3_2025[[#This Row],[Bruto - Rel.korting]],
        "Nee",
        "Ja"))</f>
        <v>Ja</v>
      </c>
      <c r="M1220" s="10">
        <f>IF(Q3_2025[[#This Row],[Artikelprijs]]&lt;&gt;"",Q3_2025[[#This Row],[Artikelprijs]],Q3_2025[[#This Row],[Stuksprijs]])</f>
        <v>18.03</v>
      </c>
      <c r="N1220" s="10">
        <f>Q3_2025[[#This Row],[Besteld]]*Q3_2025[[#This Row],[Prijs 2]]</f>
        <v>18.03</v>
      </c>
      <c r="O1220" s="10">
        <f>IF(Q3_2025[[#This Row],[Brutobedrag 2]]&lt;Q3_2025[[#This Row],[Bruto - Rel.korting]],Q3_2025[[#This Row],[Brutobedrag 2]],Q3_2025[[#This Row],[Brutobedrag 2]]*(100-Q3_2025[[#This Row],[Relatiekorting percentage]])/100)</f>
        <v>14.424000000000001</v>
      </c>
      <c r="R1220" s="3"/>
      <c r="W1220"/>
      <c r="AB1220"/>
    </row>
    <row r="1221" spans="1:28" x14ac:dyDescent="0.3">
      <c r="A1221" t="s">
        <v>831</v>
      </c>
      <c r="B1221">
        <v>5022009</v>
      </c>
      <c r="C1221" t="s">
        <v>45</v>
      </c>
      <c r="D1221">
        <v>2</v>
      </c>
      <c r="E1221" s="10">
        <v>103.75</v>
      </c>
      <c r="F1221" s="10">
        <v>207.5</v>
      </c>
      <c r="G1221" s="10">
        <v>166</v>
      </c>
      <c r="H1221">
        <v>20</v>
      </c>
      <c r="I1221" s="51" t="str">
        <f>_xlfn.XLOOKUP(Q3_2025[[#This Row],[Artikelnr]],Artikel_prijzen[Artnr],Artikel_prijzen[Groep],"")</f>
        <v>Elektra</v>
      </c>
      <c r="J1221" s="10">
        <f>_xlfn.XLOOKUP(Q3_2025[[#This Row],[Artikelnr]],Artikel_prijzen[Artnr],Artikel_prijzen[Prijs 2025],"")</f>
        <v>106.8625</v>
      </c>
      <c r="K1221" t="str">
        <f>IF(Q3_2025[[#This Row],[Artikelprijs]]&lt;&gt;"",IF(Q3_2025[[#This Row],[Stuksprijs]]=Q3_2025[[#This Row],[Artikelprijs]],"Prijs gelijk","Prijs wijkt af"),"")</f>
        <v>Prijs wijkt af</v>
      </c>
      <c r="L1221" t="str">
        <f>IF(Q3_2025[[#This Row],[Relatiekorting percentage]]=0,
    "Nvt",
    IF(Q3_2025[[#This Row],[Brutobedrag 2]] &lt; Q3_2025[[#This Row],[Bruto - Rel.korting]],
        "Nee",
        "Ja"))</f>
        <v>Ja</v>
      </c>
      <c r="M1221" s="10">
        <f>IF(Q3_2025[[#This Row],[Artikelprijs]]&lt;&gt;"",Q3_2025[[#This Row],[Artikelprijs]],Q3_2025[[#This Row],[Stuksprijs]])</f>
        <v>106.8625</v>
      </c>
      <c r="N1221" s="10">
        <f>Q3_2025[[#This Row],[Besteld]]*Q3_2025[[#This Row],[Prijs 2]]</f>
        <v>213.72499999999999</v>
      </c>
      <c r="O1221" s="10">
        <f>IF(Q3_2025[[#This Row],[Brutobedrag 2]]&lt;Q3_2025[[#This Row],[Bruto - Rel.korting]],Q3_2025[[#This Row],[Brutobedrag 2]],Q3_2025[[#This Row],[Brutobedrag 2]]*(100-Q3_2025[[#This Row],[Relatiekorting percentage]])/100)</f>
        <v>170.98</v>
      </c>
      <c r="R1221" s="3"/>
      <c r="W1221"/>
      <c r="AB1221"/>
    </row>
    <row r="1222" spans="1:28" x14ac:dyDescent="0.3">
      <c r="A1222" t="s">
        <v>831</v>
      </c>
      <c r="B1222">
        <v>5022009</v>
      </c>
      <c r="C1222" t="s">
        <v>45</v>
      </c>
      <c r="D1222">
        <v>1</v>
      </c>
      <c r="E1222" s="10">
        <v>103.75</v>
      </c>
      <c r="F1222" s="10">
        <v>103.75</v>
      </c>
      <c r="G1222" s="10">
        <v>83</v>
      </c>
      <c r="H1222">
        <v>20</v>
      </c>
      <c r="I1222" s="51" t="str">
        <f>_xlfn.XLOOKUP(Q3_2025[[#This Row],[Artikelnr]],Artikel_prijzen[Artnr],Artikel_prijzen[Groep],"")</f>
        <v>Elektra</v>
      </c>
      <c r="J1222" s="10">
        <f>_xlfn.XLOOKUP(Q3_2025[[#This Row],[Artikelnr]],Artikel_prijzen[Artnr],Artikel_prijzen[Prijs 2025],"")</f>
        <v>106.8625</v>
      </c>
      <c r="K1222" t="str">
        <f>IF(Q3_2025[[#This Row],[Artikelprijs]]&lt;&gt;"",IF(Q3_2025[[#This Row],[Stuksprijs]]=Q3_2025[[#This Row],[Artikelprijs]],"Prijs gelijk","Prijs wijkt af"),"")</f>
        <v>Prijs wijkt af</v>
      </c>
      <c r="L1222" t="str">
        <f>IF(Q3_2025[[#This Row],[Relatiekorting percentage]]=0,
    "Nvt",
    IF(Q3_2025[[#This Row],[Brutobedrag 2]] &lt; Q3_2025[[#This Row],[Bruto - Rel.korting]],
        "Nee",
        "Ja"))</f>
        <v>Ja</v>
      </c>
      <c r="M1222" s="10">
        <f>IF(Q3_2025[[#This Row],[Artikelprijs]]&lt;&gt;"",Q3_2025[[#This Row],[Artikelprijs]],Q3_2025[[#This Row],[Stuksprijs]])</f>
        <v>106.8625</v>
      </c>
      <c r="N1222" s="10">
        <f>Q3_2025[[#This Row],[Besteld]]*Q3_2025[[#This Row],[Prijs 2]]</f>
        <v>106.8625</v>
      </c>
      <c r="O1222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222" s="3"/>
      <c r="W1222"/>
      <c r="AB1222"/>
    </row>
    <row r="1223" spans="1:28" x14ac:dyDescent="0.3">
      <c r="A1223" t="s">
        <v>831</v>
      </c>
      <c r="B1223">
        <v>5022009</v>
      </c>
      <c r="C1223" t="s">
        <v>45</v>
      </c>
      <c r="D1223">
        <v>1</v>
      </c>
      <c r="E1223" s="10">
        <v>103.75</v>
      </c>
      <c r="F1223" s="10">
        <v>103.75</v>
      </c>
      <c r="G1223" s="10">
        <v>83</v>
      </c>
      <c r="H1223">
        <v>20</v>
      </c>
      <c r="I1223" s="51" t="str">
        <f>_xlfn.XLOOKUP(Q3_2025[[#This Row],[Artikelnr]],Artikel_prijzen[Artnr],Artikel_prijzen[Groep],"")</f>
        <v>Elektra</v>
      </c>
      <c r="J1223" s="10">
        <f>_xlfn.XLOOKUP(Q3_2025[[#This Row],[Artikelnr]],Artikel_prijzen[Artnr],Artikel_prijzen[Prijs 2025],"")</f>
        <v>106.8625</v>
      </c>
      <c r="K1223" t="str">
        <f>IF(Q3_2025[[#This Row],[Artikelprijs]]&lt;&gt;"",IF(Q3_2025[[#This Row],[Stuksprijs]]=Q3_2025[[#This Row],[Artikelprijs]],"Prijs gelijk","Prijs wijkt af"),"")</f>
        <v>Prijs wijkt af</v>
      </c>
      <c r="L1223" t="str">
        <f>IF(Q3_2025[[#This Row],[Relatiekorting percentage]]=0,
    "Nvt",
    IF(Q3_2025[[#This Row],[Brutobedrag 2]] &lt; Q3_2025[[#This Row],[Bruto - Rel.korting]],
        "Nee",
        "Ja"))</f>
        <v>Ja</v>
      </c>
      <c r="M1223" s="10">
        <f>IF(Q3_2025[[#This Row],[Artikelprijs]]&lt;&gt;"",Q3_2025[[#This Row],[Artikelprijs]],Q3_2025[[#This Row],[Stuksprijs]])</f>
        <v>106.8625</v>
      </c>
      <c r="N1223" s="10">
        <f>Q3_2025[[#This Row],[Besteld]]*Q3_2025[[#This Row],[Prijs 2]]</f>
        <v>106.8625</v>
      </c>
      <c r="O1223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223" s="3"/>
      <c r="W1223"/>
      <c r="AB1223"/>
    </row>
    <row r="1224" spans="1:28" x14ac:dyDescent="0.3">
      <c r="A1224" t="s">
        <v>831</v>
      </c>
      <c r="B1224">
        <v>5021009</v>
      </c>
      <c r="C1224" t="s">
        <v>50</v>
      </c>
      <c r="D1224">
        <v>1</v>
      </c>
      <c r="E1224" s="10">
        <v>386.25</v>
      </c>
      <c r="F1224" s="10">
        <v>386.25</v>
      </c>
      <c r="G1224" s="10">
        <v>309</v>
      </c>
      <c r="H1224">
        <v>20</v>
      </c>
      <c r="I1224" s="51" t="str">
        <f>_xlfn.XLOOKUP(Q3_2025[[#This Row],[Artikelnr]],Artikel_prijzen[Artnr],Artikel_prijzen[Groep],"")</f>
        <v>Elektra</v>
      </c>
      <c r="J1224" s="10">
        <f>_xlfn.XLOOKUP(Q3_2025[[#This Row],[Artikelnr]],Artikel_prijzen[Artnr],Artikel_prijzen[Prijs 2025],"")</f>
        <v>386.25</v>
      </c>
      <c r="K1224" t="str">
        <f>IF(Q3_2025[[#This Row],[Artikelprijs]]&lt;&gt;"",IF(Q3_2025[[#This Row],[Stuksprijs]]=Q3_2025[[#This Row],[Artikelprijs]],"Prijs gelijk","Prijs wijkt af"),"")</f>
        <v>Prijs gelijk</v>
      </c>
      <c r="L1224" t="str">
        <f>IF(Q3_2025[[#This Row],[Relatiekorting percentage]]=0,
    "Nvt",
    IF(Q3_2025[[#This Row],[Brutobedrag 2]] &lt; Q3_2025[[#This Row],[Bruto - Rel.korting]],
        "Nee",
        "Ja"))</f>
        <v>Ja</v>
      </c>
      <c r="M1224" s="10">
        <f>IF(Q3_2025[[#This Row],[Artikelprijs]]&lt;&gt;"",Q3_2025[[#This Row],[Artikelprijs]],Q3_2025[[#This Row],[Stuksprijs]])</f>
        <v>386.25</v>
      </c>
      <c r="N1224" s="10">
        <f>Q3_2025[[#This Row],[Besteld]]*Q3_2025[[#This Row],[Prijs 2]]</f>
        <v>386.25</v>
      </c>
      <c r="O1224" s="10">
        <f>IF(Q3_2025[[#This Row],[Brutobedrag 2]]&lt;Q3_2025[[#This Row],[Bruto - Rel.korting]],Q3_2025[[#This Row],[Brutobedrag 2]],Q3_2025[[#This Row],[Brutobedrag 2]]*(100-Q3_2025[[#This Row],[Relatiekorting percentage]])/100)</f>
        <v>309</v>
      </c>
      <c r="R1224" s="3"/>
      <c r="W1224"/>
      <c r="AB1224"/>
    </row>
    <row r="1225" spans="1:28" x14ac:dyDescent="0.3">
      <c r="A1225" t="s">
        <v>831</v>
      </c>
      <c r="B1225">
        <v>5022009</v>
      </c>
      <c r="C1225" t="s">
        <v>45</v>
      </c>
      <c r="D1225">
        <v>1</v>
      </c>
      <c r="E1225" s="10">
        <v>103.75</v>
      </c>
      <c r="F1225" s="10">
        <v>103.75</v>
      </c>
      <c r="G1225" s="10">
        <v>83</v>
      </c>
      <c r="H1225">
        <v>20</v>
      </c>
      <c r="I1225" s="51" t="str">
        <f>_xlfn.XLOOKUP(Q3_2025[[#This Row],[Artikelnr]],Artikel_prijzen[Artnr],Artikel_prijzen[Groep],"")</f>
        <v>Elektra</v>
      </c>
      <c r="J1225" s="10">
        <f>_xlfn.XLOOKUP(Q3_2025[[#This Row],[Artikelnr]],Artikel_prijzen[Artnr],Artikel_prijzen[Prijs 2025],"")</f>
        <v>106.8625</v>
      </c>
      <c r="K1225" t="str">
        <f>IF(Q3_2025[[#This Row],[Artikelprijs]]&lt;&gt;"",IF(Q3_2025[[#This Row],[Stuksprijs]]=Q3_2025[[#This Row],[Artikelprijs]],"Prijs gelijk","Prijs wijkt af"),"")</f>
        <v>Prijs wijkt af</v>
      </c>
      <c r="L1225" t="str">
        <f>IF(Q3_2025[[#This Row],[Relatiekorting percentage]]=0,
    "Nvt",
    IF(Q3_2025[[#This Row],[Brutobedrag 2]] &lt; Q3_2025[[#This Row],[Bruto - Rel.korting]],
        "Nee",
        "Ja"))</f>
        <v>Ja</v>
      </c>
      <c r="M1225" s="10">
        <f>IF(Q3_2025[[#This Row],[Artikelprijs]]&lt;&gt;"",Q3_2025[[#This Row],[Artikelprijs]],Q3_2025[[#This Row],[Stuksprijs]])</f>
        <v>106.8625</v>
      </c>
      <c r="N1225" s="10">
        <f>Q3_2025[[#This Row],[Besteld]]*Q3_2025[[#This Row],[Prijs 2]]</f>
        <v>106.8625</v>
      </c>
      <c r="O1225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225" s="3"/>
      <c r="W1225"/>
      <c r="AB1225"/>
    </row>
    <row r="1226" spans="1:28" x14ac:dyDescent="0.3">
      <c r="A1226" t="s">
        <v>831</v>
      </c>
      <c r="B1226">
        <v>5022009</v>
      </c>
      <c r="C1226" t="s">
        <v>45</v>
      </c>
      <c r="D1226">
        <v>1</v>
      </c>
      <c r="E1226" s="10">
        <v>103.75</v>
      </c>
      <c r="F1226" s="10">
        <v>103.75</v>
      </c>
      <c r="G1226" s="10">
        <v>83</v>
      </c>
      <c r="H1226">
        <v>20</v>
      </c>
      <c r="I1226" s="51" t="str">
        <f>_xlfn.XLOOKUP(Q3_2025[[#This Row],[Artikelnr]],Artikel_prijzen[Artnr],Artikel_prijzen[Groep],"")</f>
        <v>Elektra</v>
      </c>
      <c r="J1226" s="10">
        <f>_xlfn.XLOOKUP(Q3_2025[[#This Row],[Artikelnr]],Artikel_prijzen[Artnr],Artikel_prijzen[Prijs 2025],"")</f>
        <v>106.8625</v>
      </c>
      <c r="K1226" t="str">
        <f>IF(Q3_2025[[#This Row],[Artikelprijs]]&lt;&gt;"",IF(Q3_2025[[#This Row],[Stuksprijs]]=Q3_2025[[#This Row],[Artikelprijs]],"Prijs gelijk","Prijs wijkt af"),"")</f>
        <v>Prijs wijkt af</v>
      </c>
      <c r="L1226" t="str">
        <f>IF(Q3_2025[[#This Row],[Relatiekorting percentage]]=0,
    "Nvt",
    IF(Q3_2025[[#This Row],[Brutobedrag 2]] &lt; Q3_2025[[#This Row],[Bruto - Rel.korting]],
        "Nee",
        "Ja"))</f>
        <v>Ja</v>
      </c>
      <c r="M1226" s="10">
        <f>IF(Q3_2025[[#This Row],[Artikelprijs]]&lt;&gt;"",Q3_2025[[#This Row],[Artikelprijs]],Q3_2025[[#This Row],[Stuksprijs]])</f>
        <v>106.8625</v>
      </c>
      <c r="N1226" s="10">
        <f>Q3_2025[[#This Row],[Besteld]]*Q3_2025[[#This Row],[Prijs 2]]</f>
        <v>106.8625</v>
      </c>
      <c r="O1226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226" s="3"/>
      <c r="W1226"/>
      <c r="AB1226"/>
    </row>
    <row r="1227" spans="1:28" x14ac:dyDescent="0.3">
      <c r="A1227" t="s">
        <v>831</v>
      </c>
      <c r="B1227">
        <v>5021003</v>
      </c>
      <c r="C1227" t="s">
        <v>188</v>
      </c>
      <c r="D1227">
        <v>1</v>
      </c>
      <c r="E1227" s="10">
        <v>252.35</v>
      </c>
      <c r="F1227" s="10">
        <v>252.35</v>
      </c>
      <c r="G1227" s="10">
        <v>201.88</v>
      </c>
      <c r="H1227">
        <v>20</v>
      </c>
      <c r="I1227" s="51" t="str">
        <f>_xlfn.XLOOKUP(Q3_2025[[#This Row],[Artikelnr]],Artikel_prijzen[Artnr],Artikel_prijzen[Groep],"")</f>
        <v>Elektra</v>
      </c>
      <c r="J1227" s="10">
        <f>_xlfn.XLOOKUP(Q3_2025[[#This Row],[Artikelnr]],Artikel_prijzen[Artnr],Artikel_prijzen[Prijs 2025],"")</f>
        <v>252.35</v>
      </c>
      <c r="K1227" t="str">
        <f>IF(Q3_2025[[#This Row],[Artikelprijs]]&lt;&gt;"",IF(Q3_2025[[#This Row],[Stuksprijs]]=Q3_2025[[#This Row],[Artikelprijs]],"Prijs gelijk","Prijs wijkt af"),"")</f>
        <v>Prijs gelijk</v>
      </c>
      <c r="L1227" t="str">
        <f>IF(Q3_2025[[#This Row],[Relatiekorting percentage]]=0,
    "Nvt",
    IF(Q3_2025[[#This Row],[Brutobedrag 2]] &lt; Q3_2025[[#This Row],[Bruto - Rel.korting]],
        "Nee",
        "Ja"))</f>
        <v>Ja</v>
      </c>
      <c r="M1227" s="10">
        <f>IF(Q3_2025[[#This Row],[Artikelprijs]]&lt;&gt;"",Q3_2025[[#This Row],[Artikelprijs]],Q3_2025[[#This Row],[Stuksprijs]])</f>
        <v>252.35</v>
      </c>
      <c r="N1227" s="10">
        <f>Q3_2025[[#This Row],[Besteld]]*Q3_2025[[#This Row],[Prijs 2]]</f>
        <v>252.35</v>
      </c>
      <c r="O1227" s="10">
        <f>IF(Q3_2025[[#This Row],[Brutobedrag 2]]&lt;Q3_2025[[#This Row],[Bruto - Rel.korting]],Q3_2025[[#This Row],[Brutobedrag 2]],Q3_2025[[#This Row],[Brutobedrag 2]]*(100-Q3_2025[[#This Row],[Relatiekorting percentage]])/100)</f>
        <v>201.88</v>
      </c>
      <c r="R1227" s="3"/>
      <c r="W1227"/>
      <c r="AB1227"/>
    </row>
    <row r="1228" spans="1:28" x14ac:dyDescent="0.3">
      <c r="A1228" t="s">
        <v>831</v>
      </c>
      <c r="B1228">
        <v>5022009</v>
      </c>
      <c r="C1228" t="s">
        <v>45</v>
      </c>
      <c r="D1228">
        <v>1</v>
      </c>
      <c r="E1228" s="10">
        <v>103.75</v>
      </c>
      <c r="F1228" s="10">
        <v>103.75</v>
      </c>
      <c r="G1228" s="10">
        <v>83</v>
      </c>
      <c r="H1228">
        <v>20</v>
      </c>
      <c r="I1228" s="51" t="str">
        <f>_xlfn.XLOOKUP(Q3_2025[[#This Row],[Artikelnr]],Artikel_prijzen[Artnr],Artikel_prijzen[Groep],"")</f>
        <v>Elektra</v>
      </c>
      <c r="J1228" s="10">
        <f>_xlfn.XLOOKUP(Q3_2025[[#This Row],[Artikelnr]],Artikel_prijzen[Artnr],Artikel_prijzen[Prijs 2025],"")</f>
        <v>106.8625</v>
      </c>
      <c r="K1228" t="str">
        <f>IF(Q3_2025[[#This Row],[Artikelprijs]]&lt;&gt;"",IF(Q3_2025[[#This Row],[Stuksprijs]]=Q3_2025[[#This Row],[Artikelprijs]],"Prijs gelijk","Prijs wijkt af"),"")</f>
        <v>Prijs wijkt af</v>
      </c>
      <c r="L1228" t="str">
        <f>IF(Q3_2025[[#This Row],[Relatiekorting percentage]]=0,
    "Nvt",
    IF(Q3_2025[[#This Row],[Brutobedrag 2]] &lt; Q3_2025[[#This Row],[Bruto - Rel.korting]],
        "Nee",
        "Ja"))</f>
        <v>Ja</v>
      </c>
      <c r="M1228" s="10">
        <f>IF(Q3_2025[[#This Row],[Artikelprijs]]&lt;&gt;"",Q3_2025[[#This Row],[Artikelprijs]],Q3_2025[[#This Row],[Stuksprijs]])</f>
        <v>106.8625</v>
      </c>
      <c r="N1228" s="10">
        <f>Q3_2025[[#This Row],[Besteld]]*Q3_2025[[#This Row],[Prijs 2]]</f>
        <v>106.8625</v>
      </c>
      <c r="O1228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228" s="3"/>
      <c r="W1228"/>
      <c r="AB1228"/>
    </row>
    <row r="1229" spans="1:28" x14ac:dyDescent="0.3">
      <c r="A1229" t="s">
        <v>831</v>
      </c>
      <c r="B1229">
        <v>5021003</v>
      </c>
      <c r="C1229" t="s">
        <v>188</v>
      </c>
      <c r="D1229">
        <v>1</v>
      </c>
      <c r="E1229" s="10">
        <v>252.35</v>
      </c>
      <c r="F1229" s="10">
        <v>252.35</v>
      </c>
      <c r="G1229" s="10">
        <v>201.88</v>
      </c>
      <c r="H1229">
        <v>20</v>
      </c>
      <c r="I1229" s="51" t="str">
        <f>_xlfn.XLOOKUP(Q3_2025[[#This Row],[Artikelnr]],Artikel_prijzen[Artnr],Artikel_prijzen[Groep],"")</f>
        <v>Elektra</v>
      </c>
      <c r="J1229" s="10">
        <f>_xlfn.XLOOKUP(Q3_2025[[#This Row],[Artikelnr]],Artikel_prijzen[Artnr],Artikel_prijzen[Prijs 2025],"")</f>
        <v>252.35</v>
      </c>
      <c r="K1229" t="str">
        <f>IF(Q3_2025[[#This Row],[Artikelprijs]]&lt;&gt;"",IF(Q3_2025[[#This Row],[Stuksprijs]]=Q3_2025[[#This Row],[Artikelprijs]],"Prijs gelijk","Prijs wijkt af"),"")</f>
        <v>Prijs gelijk</v>
      </c>
      <c r="L1229" t="str">
        <f>IF(Q3_2025[[#This Row],[Relatiekorting percentage]]=0,
    "Nvt",
    IF(Q3_2025[[#This Row],[Brutobedrag 2]] &lt; Q3_2025[[#This Row],[Bruto - Rel.korting]],
        "Nee",
        "Ja"))</f>
        <v>Ja</v>
      </c>
      <c r="M1229" s="10">
        <f>IF(Q3_2025[[#This Row],[Artikelprijs]]&lt;&gt;"",Q3_2025[[#This Row],[Artikelprijs]],Q3_2025[[#This Row],[Stuksprijs]])</f>
        <v>252.35</v>
      </c>
      <c r="N1229" s="10">
        <f>Q3_2025[[#This Row],[Besteld]]*Q3_2025[[#This Row],[Prijs 2]]</f>
        <v>252.35</v>
      </c>
      <c r="O1229" s="10">
        <f>IF(Q3_2025[[#This Row],[Brutobedrag 2]]&lt;Q3_2025[[#This Row],[Bruto - Rel.korting]],Q3_2025[[#This Row],[Brutobedrag 2]],Q3_2025[[#This Row],[Brutobedrag 2]]*(100-Q3_2025[[#This Row],[Relatiekorting percentage]])/100)</f>
        <v>201.88</v>
      </c>
      <c r="R1229" s="3"/>
      <c r="W1229"/>
      <c r="AB1229"/>
    </row>
    <row r="1230" spans="1:28" x14ac:dyDescent="0.3">
      <c r="A1230" t="s">
        <v>831</v>
      </c>
      <c r="B1230">
        <v>5022009</v>
      </c>
      <c r="C1230" t="s">
        <v>45</v>
      </c>
      <c r="D1230">
        <v>1</v>
      </c>
      <c r="E1230" s="10">
        <v>103.75</v>
      </c>
      <c r="F1230" s="10">
        <v>103.75</v>
      </c>
      <c r="G1230" s="10">
        <v>83</v>
      </c>
      <c r="H1230">
        <v>20</v>
      </c>
      <c r="I1230" s="51" t="str">
        <f>_xlfn.XLOOKUP(Q3_2025[[#This Row],[Artikelnr]],Artikel_prijzen[Artnr],Artikel_prijzen[Groep],"")</f>
        <v>Elektra</v>
      </c>
      <c r="J1230" s="10">
        <f>_xlfn.XLOOKUP(Q3_2025[[#This Row],[Artikelnr]],Artikel_prijzen[Artnr],Artikel_prijzen[Prijs 2025],"")</f>
        <v>106.8625</v>
      </c>
      <c r="K1230" t="str">
        <f>IF(Q3_2025[[#This Row],[Artikelprijs]]&lt;&gt;"",IF(Q3_2025[[#This Row],[Stuksprijs]]=Q3_2025[[#This Row],[Artikelprijs]],"Prijs gelijk","Prijs wijkt af"),"")</f>
        <v>Prijs wijkt af</v>
      </c>
      <c r="L1230" t="str">
        <f>IF(Q3_2025[[#This Row],[Relatiekorting percentage]]=0,
    "Nvt",
    IF(Q3_2025[[#This Row],[Brutobedrag 2]] &lt; Q3_2025[[#This Row],[Bruto - Rel.korting]],
        "Nee",
        "Ja"))</f>
        <v>Ja</v>
      </c>
      <c r="M1230" s="10">
        <f>IF(Q3_2025[[#This Row],[Artikelprijs]]&lt;&gt;"",Q3_2025[[#This Row],[Artikelprijs]],Q3_2025[[#This Row],[Stuksprijs]])</f>
        <v>106.8625</v>
      </c>
      <c r="N1230" s="10">
        <f>Q3_2025[[#This Row],[Besteld]]*Q3_2025[[#This Row],[Prijs 2]]</f>
        <v>106.8625</v>
      </c>
      <c r="O1230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230" s="3"/>
      <c r="W1230"/>
      <c r="AB1230"/>
    </row>
    <row r="1231" spans="1:28" x14ac:dyDescent="0.3">
      <c r="A1231" t="s">
        <v>831</v>
      </c>
      <c r="B1231">
        <v>5022009</v>
      </c>
      <c r="C1231" t="s">
        <v>45</v>
      </c>
      <c r="D1231">
        <v>1</v>
      </c>
      <c r="E1231" s="10">
        <v>103.75</v>
      </c>
      <c r="F1231" s="10">
        <v>103.75</v>
      </c>
      <c r="G1231" s="10">
        <v>83</v>
      </c>
      <c r="H1231">
        <v>20</v>
      </c>
      <c r="I1231" s="51" t="str">
        <f>_xlfn.XLOOKUP(Q3_2025[[#This Row],[Artikelnr]],Artikel_prijzen[Artnr],Artikel_prijzen[Groep],"")</f>
        <v>Elektra</v>
      </c>
      <c r="J1231" s="10">
        <f>_xlfn.XLOOKUP(Q3_2025[[#This Row],[Artikelnr]],Artikel_prijzen[Artnr],Artikel_prijzen[Prijs 2025],"")</f>
        <v>106.8625</v>
      </c>
      <c r="K1231" t="str">
        <f>IF(Q3_2025[[#This Row],[Artikelprijs]]&lt;&gt;"",IF(Q3_2025[[#This Row],[Stuksprijs]]=Q3_2025[[#This Row],[Artikelprijs]],"Prijs gelijk","Prijs wijkt af"),"")</f>
        <v>Prijs wijkt af</v>
      </c>
      <c r="L1231" t="str">
        <f>IF(Q3_2025[[#This Row],[Relatiekorting percentage]]=0,
    "Nvt",
    IF(Q3_2025[[#This Row],[Brutobedrag 2]] &lt; Q3_2025[[#This Row],[Bruto - Rel.korting]],
        "Nee",
        "Ja"))</f>
        <v>Ja</v>
      </c>
      <c r="M1231" s="10">
        <f>IF(Q3_2025[[#This Row],[Artikelprijs]]&lt;&gt;"",Q3_2025[[#This Row],[Artikelprijs]],Q3_2025[[#This Row],[Stuksprijs]])</f>
        <v>106.8625</v>
      </c>
      <c r="N1231" s="10">
        <f>Q3_2025[[#This Row],[Besteld]]*Q3_2025[[#This Row],[Prijs 2]]</f>
        <v>106.8625</v>
      </c>
      <c r="O1231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231" s="3"/>
      <c r="W1231"/>
      <c r="AB1231"/>
    </row>
    <row r="1232" spans="1:28" x14ac:dyDescent="0.3">
      <c r="A1232" t="s">
        <v>831</v>
      </c>
      <c r="B1232">
        <v>5021009</v>
      </c>
      <c r="C1232" t="s">
        <v>50</v>
      </c>
      <c r="D1232">
        <v>1</v>
      </c>
      <c r="E1232" s="10">
        <v>386.25</v>
      </c>
      <c r="F1232" s="10">
        <v>386.25</v>
      </c>
      <c r="G1232" s="10">
        <v>309</v>
      </c>
      <c r="H1232">
        <v>20</v>
      </c>
      <c r="I1232" s="51" t="str">
        <f>_xlfn.XLOOKUP(Q3_2025[[#This Row],[Artikelnr]],Artikel_prijzen[Artnr],Artikel_prijzen[Groep],"")</f>
        <v>Elektra</v>
      </c>
      <c r="J1232" s="10">
        <f>_xlfn.XLOOKUP(Q3_2025[[#This Row],[Artikelnr]],Artikel_prijzen[Artnr],Artikel_prijzen[Prijs 2025],"")</f>
        <v>386.25</v>
      </c>
      <c r="K1232" t="str">
        <f>IF(Q3_2025[[#This Row],[Artikelprijs]]&lt;&gt;"",IF(Q3_2025[[#This Row],[Stuksprijs]]=Q3_2025[[#This Row],[Artikelprijs]],"Prijs gelijk","Prijs wijkt af"),"")</f>
        <v>Prijs gelijk</v>
      </c>
      <c r="L1232" t="str">
        <f>IF(Q3_2025[[#This Row],[Relatiekorting percentage]]=0,
    "Nvt",
    IF(Q3_2025[[#This Row],[Brutobedrag 2]] &lt; Q3_2025[[#This Row],[Bruto - Rel.korting]],
        "Nee",
        "Ja"))</f>
        <v>Ja</v>
      </c>
      <c r="M1232" s="10">
        <f>IF(Q3_2025[[#This Row],[Artikelprijs]]&lt;&gt;"",Q3_2025[[#This Row],[Artikelprijs]],Q3_2025[[#This Row],[Stuksprijs]])</f>
        <v>386.25</v>
      </c>
      <c r="N1232" s="10">
        <f>Q3_2025[[#This Row],[Besteld]]*Q3_2025[[#This Row],[Prijs 2]]</f>
        <v>386.25</v>
      </c>
      <c r="O1232" s="10">
        <f>IF(Q3_2025[[#This Row],[Brutobedrag 2]]&lt;Q3_2025[[#This Row],[Bruto - Rel.korting]],Q3_2025[[#This Row],[Brutobedrag 2]],Q3_2025[[#This Row],[Brutobedrag 2]]*(100-Q3_2025[[#This Row],[Relatiekorting percentage]])/100)</f>
        <v>309</v>
      </c>
      <c r="R1232" s="3"/>
      <c r="W1232"/>
      <c r="AB1232"/>
    </row>
    <row r="1233" spans="1:28" x14ac:dyDescent="0.3">
      <c r="A1233" t="s">
        <v>831</v>
      </c>
      <c r="B1233">
        <v>5022009</v>
      </c>
      <c r="C1233" t="s">
        <v>45</v>
      </c>
      <c r="D1233">
        <v>1</v>
      </c>
      <c r="E1233" s="10">
        <v>103.75</v>
      </c>
      <c r="F1233" s="10">
        <v>103.75</v>
      </c>
      <c r="G1233" s="10">
        <v>83</v>
      </c>
      <c r="H1233">
        <v>20</v>
      </c>
      <c r="I1233" s="51" t="str">
        <f>_xlfn.XLOOKUP(Q3_2025[[#This Row],[Artikelnr]],Artikel_prijzen[Artnr],Artikel_prijzen[Groep],"")</f>
        <v>Elektra</v>
      </c>
      <c r="J1233" s="10">
        <f>_xlfn.XLOOKUP(Q3_2025[[#This Row],[Artikelnr]],Artikel_prijzen[Artnr],Artikel_prijzen[Prijs 2025],"")</f>
        <v>106.8625</v>
      </c>
      <c r="K1233" t="str">
        <f>IF(Q3_2025[[#This Row],[Artikelprijs]]&lt;&gt;"",IF(Q3_2025[[#This Row],[Stuksprijs]]=Q3_2025[[#This Row],[Artikelprijs]],"Prijs gelijk","Prijs wijkt af"),"")</f>
        <v>Prijs wijkt af</v>
      </c>
      <c r="L1233" t="str">
        <f>IF(Q3_2025[[#This Row],[Relatiekorting percentage]]=0,
    "Nvt",
    IF(Q3_2025[[#This Row],[Brutobedrag 2]] &lt; Q3_2025[[#This Row],[Bruto - Rel.korting]],
        "Nee",
        "Ja"))</f>
        <v>Ja</v>
      </c>
      <c r="M1233" s="10">
        <f>IF(Q3_2025[[#This Row],[Artikelprijs]]&lt;&gt;"",Q3_2025[[#This Row],[Artikelprijs]],Q3_2025[[#This Row],[Stuksprijs]])</f>
        <v>106.8625</v>
      </c>
      <c r="N1233" s="10">
        <f>Q3_2025[[#This Row],[Besteld]]*Q3_2025[[#This Row],[Prijs 2]]</f>
        <v>106.8625</v>
      </c>
      <c r="O1233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233" s="3"/>
      <c r="W1233"/>
      <c r="AB1233"/>
    </row>
    <row r="1234" spans="1:28" x14ac:dyDescent="0.3">
      <c r="A1234" t="s">
        <v>831</v>
      </c>
      <c r="B1234">
        <v>5022009</v>
      </c>
      <c r="C1234" t="s">
        <v>45</v>
      </c>
      <c r="D1234">
        <v>1</v>
      </c>
      <c r="E1234" s="10">
        <v>103.75</v>
      </c>
      <c r="F1234" s="10">
        <v>103.75</v>
      </c>
      <c r="G1234" s="10">
        <v>83</v>
      </c>
      <c r="H1234">
        <v>20</v>
      </c>
      <c r="I1234" s="51" t="str">
        <f>_xlfn.XLOOKUP(Q3_2025[[#This Row],[Artikelnr]],Artikel_prijzen[Artnr],Artikel_prijzen[Groep],"")</f>
        <v>Elektra</v>
      </c>
      <c r="J1234" s="10">
        <f>_xlfn.XLOOKUP(Q3_2025[[#This Row],[Artikelnr]],Artikel_prijzen[Artnr],Artikel_prijzen[Prijs 2025],"")</f>
        <v>106.8625</v>
      </c>
      <c r="K1234" t="str">
        <f>IF(Q3_2025[[#This Row],[Artikelprijs]]&lt;&gt;"",IF(Q3_2025[[#This Row],[Stuksprijs]]=Q3_2025[[#This Row],[Artikelprijs]],"Prijs gelijk","Prijs wijkt af"),"")</f>
        <v>Prijs wijkt af</v>
      </c>
      <c r="L1234" t="str">
        <f>IF(Q3_2025[[#This Row],[Relatiekorting percentage]]=0,
    "Nvt",
    IF(Q3_2025[[#This Row],[Brutobedrag 2]] &lt; Q3_2025[[#This Row],[Bruto - Rel.korting]],
        "Nee",
        "Ja"))</f>
        <v>Ja</v>
      </c>
      <c r="M1234" s="10">
        <f>IF(Q3_2025[[#This Row],[Artikelprijs]]&lt;&gt;"",Q3_2025[[#This Row],[Artikelprijs]],Q3_2025[[#This Row],[Stuksprijs]])</f>
        <v>106.8625</v>
      </c>
      <c r="N1234" s="10">
        <f>Q3_2025[[#This Row],[Besteld]]*Q3_2025[[#This Row],[Prijs 2]]</f>
        <v>106.8625</v>
      </c>
      <c r="O1234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234" s="3"/>
      <c r="W1234"/>
      <c r="AB1234"/>
    </row>
    <row r="1235" spans="1:28" x14ac:dyDescent="0.3">
      <c r="A1235" t="s">
        <v>831</v>
      </c>
      <c r="B1235">
        <v>5021009</v>
      </c>
      <c r="C1235" t="s">
        <v>50</v>
      </c>
      <c r="D1235">
        <v>2</v>
      </c>
      <c r="E1235" s="10">
        <v>386.25</v>
      </c>
      <c r="F1235" s="10">
        <v>772.5</v>
      </c>
      <c r="G1235" s="10">
        <v>618</v>
      </c>
      <c r="H1235">
        <v>20</v>
      </c>
      <c r="I1235" s="51" t="str">
        <f>_xlfn.XLOOKUP(Q3_2025[[#This Row],[Artikelnr]],Artikel_prijzen[Artnr],Artikel_prijzen[Groep],"")</f>
        <v>Elektra</v>
      </c>
      <c r="J1235" s="10">
        <f>_xlfn.XLOOKUP(Q3_2025[[#This Row],[Artikelnr]],Artikel_prijzen[Artnr],Artikel_prijzen[Prijs 2025],"")</f>
        <v>386.25</v>
      </c>
      <c r="K1235" t="str">
        <f>IF(Q3_2025[[#This Row],[Artikelprijs]]&lt;&gt;"",IF(Q3_2025[[#This Row],[Stuksprijs]]=Q3_2025[[#This Row],[Artikelprijs]],"Prijs gelijk","Prijs wijkt af"),"")</f>
        <v>Prijs gelijk</v>
      </c>
      <c r="L1235" t="str">
        <f>IF(Q3_2025[[#This Row],[Relatiekorting percentage]]=0,
    "Nvt",
    IF(Q3_2025[[#This Row],[Brutobedrag 2]] &lt; Q3_2025[[#This Row],[Bruto - Rel.korting]],
        "Nee",
        "Ja"))</f>
        <v>Ja</v>
      </c>
      <c r="M1235" s="10">
        <f>IF(Q3_2025[[#This Row],[Artikelprijs]]&lt;&gt;"",Q3_2025[[#This Row],[Artikelprijs]],Q3_2025[[#This Row],[Stuksprijs]])</f>
        <v>386.25</v>
      </c>
      <c r="N1235" s="10">
        <f>Q3_2025[[#This Row],[Besteld]]*Q3_2025[[#This Row],[Prijs 2]]</f>
        <v>772.5</v>
      </c>
      <c r="O1235" s="10">
        <f>IF(Q3_2025[[#This Row],[Brutobedrag 2]]&lt;Q3_2025[[#This Row],[Bruto - Rel.korting]],Q3_2025[[#This Row],[Brutobedrag 2]],Q3_2025[[#This Row],[Brutobedrag 2]]*(100-Q3_2025[[#This Row],[Relatiekorting percentage]])/100)</f>
        <v>618</v>
      </c>
      <c r="R1235" s="3"/>
      <c r="W1235"/>
      <c r="AB1235"/>
    </row>
    <row r="1236" spans="1:28" x14ac:dyDescent="0.3">
      <c r="A1236" t="s">
        <v>831</v>
      </c>
      <c r="B1236">
        <v>5022009</v>
      </c>
      <c r="C1236" t="s">
        <v>45</v>
      </c>
      <c r="D1236">
        <v>1</v>
      </c>
      <c r="E1236" s="10">
        <v>103.75</v>
      </c>
      <c r="F1236" s="10">
        <v>103.75</v>
      </c>
      <c r="G1236" s="10">
        <v>83</v>
      </c>
      <c r="H1236">
        <v>20</v>
      </c>
      <c r="I1236" s="51" t="str">
        <f>_xlfn.XLOOKUP(Q3_2025[[#This Row],[Artikelnr]],Artikel_prijzen[Artnr],Artikel_prijzen[Groep],"")</f>
        <v>Elektra</v>
      </c>
      <c r="J1236" s="10">
        <f>_xlfn.XLOOKUP(Q3_2025[[#This Row],[Artikelnr]],Artikel_prijzen[Artnr],Artikel_prijzen[Prijs 2025],"")</f>
        <v>106.8625</v>
      </c>
      <c r="K1236" t="str">
        <f>IF(Q3_2025[[#This Row],[Artikelprijs]]&lt;&gt;"",IF(Q3_2025[[#This Row],[Stuksprijs]]=Q3_2025[[#This Row],[Artikelprijs]],"Prijs gelijk","Prijs wijkt af"),"")</f>
        <v>Prijs wijkt af</v>
      </c>
      <c r="L1236" t="str">
        <f>IF(Q3_2025[[#This Row],[Relatiekorting percentage]]=0,
    "Nvt",
    IF(Q3_2025[[#This Row],[Brutobedrag 2]] &lt; Q3_2025[[#This Row],[Bruto - Rel.korting]],
        "Nee",
        "Ja"))</f>
        <v>Ja</v>
      </c>
      <c r="M1236" s="10">
        <f>IF(Q3_2025[[#This Row],[Artikelprijs]]&lt;&gt;"",Q3_2025[[#This Row],[Artikelprijs]],Q3_2025[[#This Row],[Stuksprijs]])</f>
        <v>106.8625</v>
      </c>
      <c r="N1236" s="10">
        <f>Q3_2025[[#This Row],[Besteld]]*Q3_2025[[#This Row],[Prijs 2]]</f>
        <v>106.8625</v>
      </c>
      <c r="O1236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236" s="3"/>
      <c r="W1236"/>
      <c r="AB1236"/>
    </row>
    <row r="1237" spans="1:28" x14ac:dyDescent="0.3">
      <c r="A1237" t="s">
        <v>831</v>
      </c>
      <c r="B1237">
        <v>5022009</v>
      </c>
      <c r="C1237" t="s">
        <v>45</v>
      </c>
      <c r="D1237">
        <v>1</v>
      </c>
      <c r="E1237" s="10">
        <v>103.75</v>
      </c>
      <c r="F1237" s="10">
        <v>103.75</v>
      </c>
      <c r="G1237" s="10">
        <v>83</v>
      </c>
      <c r="H1237">
        <v>20</v>
      </c>
      <c r="I1237" s="51" t="str">
        <f>_xlfn.XLOOKUP(Q3_2025[[#This Row],[Artikelnr]],Artikel_prijzen[Artnr],Artikel_prijzen[Groep],"")</f>
        <v>Elektra</v>
      </c>
      <c r="J1237" s="10">
        <f>_xlfn.XLOOKUP(Q3_2025[[#This Row],[Artikelnr]],Artikel_prijzen[Artnr],Artikel_prijzen[Prijs 2025],"")</f>
        <v>106.8625</v>
      </c>
      <c r="K1237" t="str">
        <f>IF(Q3_2025[[#This Row],[Artikelprijs]]&lt;&gt;"",IF(Q3_2025[[#This Row],[Stuksprijs]]=Q3_2025[[#This Row],[Artikelprijs]],"Prijs gelijk","Prijs wijkt af"),"")</f>
        <v>Prijs wijkt af</v>
      </c>
      <c r="L1237" t="str">
        <f>IF(Q3_2025[[#This Row],[Relatiekorting percentage]]=0,
    "Nvt",
    IF(Q3_2025[[#This Row],[Brutobedrag 2]] &lt; Q3_2025[[#This Row],[Bruto - Rel.korting]],
        "Nee",
        "Ja"))</f>
        <v>Ja</v>
      </c>
      <c r="M1237" s="10">
        <f>IF(Q3_2025[[#This Row],[Artikelprijs]]&lt;&gt;"",Q3_2025[[#This Row],[Artikelprijs]],Q3_2025[[#This Row],[Stuksprijs]])</f>
        <v>106.8625</v>
      </c>
      <c r="N1237" s="10">
        <f>Q3_2025[[#This Row],[Besteld]]*Q3_2025[[#This Row],[Prijs 2]]</f>
        <v>106.8625</v>
      </c>
      <c r="O1237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237" s="3"/>
      <c r="W1237"/>
      <c r="AB1237"/>
    </row>
    <row r="1238" spans="1:28" x14ac:dyDescent="0.3">
      <c r="A1238" t="s">
        <v>831</v>
      </c>
      <c r="B1238">
        <v>5021009</v>
      </c>
      <c r="C1238" t="s">
        <v>50</v>
      </c>
      <c r="D1238">
        <v>1</v>
      </c>
      <c r="E1238" s="10">
        <v>386.25</v>
      </c>
      <c r="F1238" s="10">
        <v>386.25</v>
      </c>
      <c r="G1238" s="10">
        <v>309</v>
      </c>
      <c r="H1238">
        <v>20</v>
      </c>
      <c r="I1238" s="51" t="str">
        <f>_xlfn.XLOOKUP(Q3_2025[[#This Row],[Artikelnr]],Artikel_prijzen[Artnr],Artikel_prijzen[Groep],"")</f>
        <v>Elektra</v>
      </c>
      <c r="J1238" s="10">
        <f>_xlfn.XLOOKUP(Q3_2025[[#This Row],[Artikelnr]],Artikel_prijzen[Artnr],Artikel_prijzen[Prijs 2025],"")</f>
        <v>386.25</v>
      </c>
      <c r="K1238" t="str">
        <f>IF(Q3_2025[[#This Row],[Artikelprijs]]&lt;&gt;"",IF(Q3_2025[[#This Row],[Stuksprijs]]=Q3_2025[[#This Row],[Artikelprijs]],"Prijs gelijk","Prijs wijkt af"),"")</f>
        <v>Prijs gelijk</v>
      </c>
      <c r="L1238" t="str">
        <f>IF(Q3_2025[[#This Row],[Relatiekorting percentage]]=0,
    "Nvt",
    IF(Q3_2025[[#This Row],[Brutobedrag 2]] &lt; Q3_2025[[#This Row],[Bruto - Rel.korting]],
        "Nee",
        "Ja"))</f>
        <v>Ja</v>
      </c>
      <c r="M1238" s="10">
        <f>IF(Q3_2025[[#This Row],[Artikelprijs]]&lt;&gt;"",Q3_2025[[#This Row],[Artikelprijs]],Q3_2025[[#This Row],[Stuksprijs]])</f>
        <v>386.25</v>
      </c>
      <c r="N1238" s="10">
        <f>Q3_2025[[#This Row],[Besteld]]*Q3_2025[[#This Row],[Prijs 2]]</f>
        <v>386.25</v>
      </c>
      <c r="O1238" s="10">
        <f>IF(Q3_2025[[#This Row],[Brutobedrag 2]]&lt;Q3_2025[[#This Row],[Bruto - Rel.korting]],Q3_2025[[#This Row],[Brutobedrag 2]],Q3_2025[[#This Row],[Brutobedrag 2]]*(100-Q3_2025[[#This Row],[Relatiekorting percentage]])/100)</f>
        <v>309</v>
      </c>
      <c r="R1238" s="3"/>
      <c r="W1238"/>
      <c r="AB1238"/>
    </row>
    <row r="1239" spans="1:28" x14ac:dyDescent="0.3">
      <c r="A1239" t="s">
        <v>831</v>
      </c>
      <c r="B1239">
        <v>5022009</v>
      </c>
      <c r="C1239" t="s">
        <v>45</v>
      </c>
      <c r="D1239">
        <v>1</v>
      </c>
      <c r="E1239" s="10">
        <v>103.75</v>
      </c>
      <c r="F1239" s="10">
        <v>103.75</v>
      </c>
      <c r="G1239" s="10">
        <v>83</v>
      </c>
      <c r="H1239">
        <v>20</v>
      </c>
      <c r="I1239" s="51" t="str">
        <f>_xlfn.XLOOKUP(Q3_2025[[#This Row],[Artikelnr]],Artikel_prijzen[Artnr],Artikel_prijzen[Groep],"")</f>
        <v>Elektra</v>
      </c>
      <c r="J1239" s="10">
        <f>_xlfn.XLOOKUP(Q3_2025[[#This Row],[Artikelnr]],Artikel_prijzen[Artnr],Artikel_prijzen[Prijs 2025],"")</f>
        <v>106.8625</v>
      </c>
      <c r="K1239" t="str">
        <f>IF(Q3_2025[[#This Row],[Artikelprijs]]&lt;&gt;"",IF(Q3_2025[[#This Row],[Stuksprijs]]=Q3_2025[[#This Row],[Artikelprijs]],"Prijs gelijk","Prijs wijkt af"),"")</f>
        <v>Prijs wijkt af</v>
      </c>
      <c r="L1239" t="str">
        <f>IF(Q3_2025[[#This Row],[Relatiekorting percentage]]=0,
    "Nvt",
    IF(Q3_2025[[#This Row],[Brutobedrag 2]] &lt; Q3_2025[[#This Row],[Bruto - Rel.korting]],
        "Nee",
        "Ja"))</f>
        <v>Ja</v>
      </c>
      <c r="M1239" s="10">
        <f>IF(Q3_2025[[#This Row],[Artikelprijs]]&lt;&gt;"",Q3_2025[[#This Row],[Artikelprijs]],Q3_2025[[#This Row],[Stuksprijs]])</f>
        <v>106.8625</v>
      </c>
      <c r="N1239" s="10">
        <f>Q3_2025[[#This Row],[Besteld]]*Q3_2025[[#This Row],[Prijs 2]]</f>
        <v>106.8625</v>
      </c>
      <c r="O1239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239" s="3"/>
      <c r="W1239"/>
      <c r="AB1239"/>
    </row>
    <row r="1240" spans="1:28" x14ac:dyDescent="0.3">
      <c r="A1240" t="s">
        <v>831</v>
      </c>
      <c r="B1240">
        <v>5021009</v>
      </c>
      <c r="C1240" t="s">
        <v>50</v>
      </c>
      <c r="D1240">
        <v>1</v>
      </c>
      <c r="E1240" s="10">
        <v>386.25</v>
      </c>
      <c r="F1240" s="10">
        <v>386.25</v>
      </c>
      <c r="G1240" s="10">
        <v>309</v>
      </c>
      <c r="H1240">
        <v>20</v>
      </c>
      <c r="I1240" s="51" t="str">
        <f>_xlfn.XLOOKUP(Q3_2025[[#This Row],[Artikelnr]],Artikel_prijzen[Artnr],Artikel_prijzen[Groep],"")</f>
        <v>Elektra</v>
      </c>
      <c r="J1240" s="10">
        <f>_xlfn.XLOOKUP(Q3_2025[[#This Row],[Artikelnr]],Artikel_prijzen[Artnr],Artikel_prijzen[Prijs 2025],"")</f>
        <v>386.25</v>
      </c>
      <c r="K1240" t="str">
        <f>IF(Q3_2025[[#This Row],[Artikelprijs]]&lt;&gt;"",IF(Q3_2025[[#This Row],[Stuksprijs]]=Q3_2025[[#This Row],[Artikelprijs]],"Prijs gelijk","Prijs wijkt af"),"")</f>
        <v>Prijs gelijk</v>
      </c>
      <c r="L1240" t="str">
        <f>IF(Q3_2025[[#This Row],[Relatiekorting percentage]]=0,
    "Nvt",
    IF(Q3_2025[[#This Row],[Brutobedrag 2]] &lt; Q3_2025[[#This Row],[Bruto - Rel.korting]],
        "Nee",
        "Ja"))</f>
        <v>Ja</v>
      </c>
      <c r="M1240" s="10">
        <f>IF(Q3_2025[[#This Row],[Artikelprijs]]&lt;&gt;"",Q3_2025[[#This Row],[Artikelprijs]],Q3_2025[[#This Row],[Stuksprijs]])</f>
        <v>386.25</v>
      </c>
      <c r="N1240" s="10">
        <f>Q3_2025[[#This Row],[Besteld]]*Q3_2025[[#This Row],[Prijs 2]]</f>
        <v>386.25</v>
      </c>
      <c r="O1240" s="10">
        <f>IF(Q3_2025[[#This Row],[Brutobedrag 2]]&lt;Q3_2025[[#This Row],[Bruto - Rel.korting]],Q3_2025[[#This Row],[Brutobedrag 2]],Q3_2025[[#This Row],[Brutobedrag 2]]*(100-Q3_2025[[#This Row],[Relatiekorting percentage]])/100)</f>
        <v>309</v>
      </c>
      <c r="R1240" s="3"/>
      <c r="W1240"/>
      <c r="AB1240"/>
    </row>
    <row r="1241" spans="1:28" x14ac:dyDescent="0.3">
      <c r="A1241" t="s">
        <v>831</v>
      </c>
      <c r="B1241">
        <v>5022009</v>
      </c>
      <c r="C1241" t="s">
        <v>45</v>
      </c>
      <c r="D1241">
        <v>1</v>
      </c>
      <c r="E1241" s="10">
        <v>103.75</v>
      </c>
      <c r="F1241" s="10">
        <v>103.75</v>
      </c>
      <c r="G1241" s="10">
        <v>83</v>
      </c>
      <c r="H1241">
        <v>20</v>
      </c>
      <c r="I1241" s="51" t="str">
        <f>_xlfn.XLOOKUP(Q3_2025[[#This Row],[Artikelnr]],Artikel_prijzen[Artnr],Artikel_prijzen[Groep],"")</f>
        <v>Elektra</v>
      </c>
      <c r="J1241" s="10">
        <f>_xlfn.XLOOKUP(Q3_2025[[#This Row],[Artikelnr]],Artikel_prijzen[Artnr],Artikel_prijzen[Prijs 2025],"")</f>
        <v>106.8625</v>
      </c>
      <c r="K1241" t="str">
        <f>IF(Q3_2025[[#This Row],[Artikelprijs]]&lt;&gt;"",IF(Q3_2025[[#This Row],[Stuksprijs]]=Q3_2025[[#This Row],[Artikelprijs]],"Prijs gelijk","Prijs wijkt af"),"")</f>
        <v>Prijs wijkt af</v>
      </c>
      <c r="L1241" t="str">
        <f>IF(Q3_2025[[#This Row],[Relatiekorting percentage]]=0,
    "Nvt",
    IF(Q3_2025[[#This Row],[Brutobedrag 2]] &lt; Q3_2025[[#This Row],[Bruto - Rel.korting]],
        "Nee",
        "Ja"))</f>
        <v>Ja</v>
      </c>
      <c r="M1241" s="10">
        <f>IF(Q3_2025[[#This Row],[Artikelprijs]]&lt;&gt;"",Q3_2025[[#This Row],[Artikelprijs]],Q3_2025[[#This Row],[Stuksprijs]])</f>
        <v>106.8625</v>
      </c>
      <c r="N1241" s="10">
        <f>Q3_2025[[#This Row],[Besteld]]*Q3_2025[[#This Row],[Prijs 2]]</f>
        <v>106.8625</v>
      </c>
      <c r="O1241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241" s="3"/>
      <c r="W1241"/>
      <c r="AB1241"/>
    </row>
    <row r="1242" spans="1:28" x14ac:dyDescent="0.3">
      <c r="A1242" t="s">
        <v>831</v>
      </c>
      <c r="B1242">
        <v>5022009</v>
      </c>
      <c r="C1242" t="s">
        <v>45</v>
      </c>
      <c r="D1242">
        <v>1</v>
      </c>
      <c r="E1242" s="10">
        <v>103.75</v>
      </c>
      <c r="F1242" s="10">
        <v>103.75</v>
      </c>
      <c r="G1242" s="10">
        <v>83</v>
      </c>
      <c r="H1242">
        <v>20</v>
      </c>
      <c r="I1242" s="51" t="str">
        <f>_xlfn.XLOOKUP(Q3_2025[[#This Row],[Artikelnr]],Artikel_prijzen[Artnr],Artikel_prijzen[Groep],"")</f>
        <v>Elektra</v>
      </c>
      <c r="J1242" s="10">
        <f>_xlfn.XLOOKUP(Q3_2025[[#This Row],[Artikelnr]],Artikel_prijzen[Artnr],Artikel_prijzen[Prijs 2025],"")</f>
        <v>106.8625</v>
      </c>
      <c r="K1242" t="str">
        <f>IF(Q3_2025[[#This Row],[Artikelprijs]]&lt;&gt;"",IF(Q3_2025[[#This Row],[Stuksprijs]]=Q3_2025[[#This Row],[Artikelprijs]],"Prijs gelijk","Prijs wijkt af"),"")</f>
        <v>Prijs wijkt af</v>
      </c>
      <c r="L1242" t="str">
        <f>IF(Q3_2025[[#This Row],[Relatiekorting percentage]]=0,
    "Nvt",
    IF(Q3_2025[[#This Row],[Brutobedrag 2]] &lt; Q3_2025[[#This Row],[Bruto - Rel.korting]],
        "Nee",
        "Ja"))</f>
        <v>Ja</v>
      </c>
      <c r="M1242" s="10">
        <f>IF(Q3_2025[[#This Row],[Artikelprijs]]&lt;&gt;"",Q3_2025[[#This Row],[Artikelprijs]],Q3_2025[[#This Row],[Stuksprijs]])</f>
        <v>106.8625</v>
      </c>
      <c r="N1242" s="10">
        <f>Q3_2025[[#This Row],[Besteld]]*Q3_2025[[#This Row],[Prijs 2]]</f>
        <v>106.8625</v>
      </c>
      <c r="O1242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242" s="3"/>
      <c r="W1242"/>
      <c r="AB1242"/>
    </row>
    <row r="1243" spans="1:28" x14ac:dyDescent="0.3">
      <c r="A1243" t="s">
        <v>831</v>
      </c>
      <c r="B1243">
        <v>5021016</v>
      </c>
      <c r="C1243" t="s">
        <v>51</v>
      </c>
      <c r="D1243">
        <v>1</v>
      </c>
      <c r="E1243" s="10">
        <v>602.54999999999995</v>
      </c>
      <c r="F1243" s="10">
        <v>602.54999999999995</v>
      </c>
      <c r="G1243" s="10">
        <v>482.04</v>
      </c>
      <c r="H1243">
        <v>20</v>
      </c>
      <c r="I1243" s="51" t="str">
        <f>_xlfn.XLOOKUP(Q3_2025[[#This Row],[Artikelnr]],Artikel_prijzen[Artnr],Artikel_prijzen[Groep],"")</f>
        <v>Elektra</v>
      </c>
      <c r="J1243" s="10">
        <f>_xlfn.XLOOKUP(Q3_2025[[#This Row],[Artikelnr]],Artikel_prijzen[Artnr],Artikel_prijzen[Prijs 2025],"")</f>
        <v>585</v>
      </c>
      <c r="K1243" t="str">
        <f>IF(Q3_2025[[#This Row],[Artikelprijs]]&lt;&gt;"",IF(Q3_2025[[#This Row],[Stuksprijs]]=Q3_2025[[#This Row],[Artikelprijs]],"Prijs gelijk","Prijs wijkt af"),"")</f>
        <v>Prijs wijkt af</v>
      </c>
      <c r="L1243" t="str">
        <f>IF(Q3_2025[[#This Row],[Relatiekorting percentage]]=0,
    "Nvt",
    IF(Q3_2025[[#This Row],[Brutobedrag 2]] &lt; Q3_2025[[#This Row],[Bruto - Rel.korting]],
        "Nee",
        "Ja"))</f>
        <v>Ja</v>
      </c>
      <c r="M1243" s="10">
        <f>IF(Q3_2025[[#This Row],[Artikelprijs]]&lt;&gt;"",Q3_2025[[#This Row],[Artikelprijs]],Q3_2025[[#This Row],[Stuksprijs]])</f>
        <v>585</v>
      </c>
      <c r="N1243" s="10">
        <f>Q3_2025[[#This Row],[Besteld]]*Q3_2025[[#This Row],[Prijs 2]]</f>
        <v>585</v>
      </c>
      <c r="O1243" s="10">
        <f>IF(Q3_2025[[#This Row],[Brutobedrag 2]]&lt;Q3_2025[[#This Row],[Bruto - Rel.korting]],Q3_2025[[#This Row],[Brutobedrag 2]],Q3_2025[[#This Row],[Brutobedrag 2]]*(100-Q3_2025[[#This Row],[Relatiekorting percentage]])/100)</f>
        <v>468</v>
      </c>
      <c r="R1243" s="3"/>
      <c r="W1243"/>
      <c r="AB1243"/>
    </row>
    <row r="1244" spans="1:28" x14ac:dyDescent="0.3">
      <c r="A1244" t="s">
        <v>831</v>
      </c>
      <c r="B1244">
        <v>5022009</v>
      </c>
      <c r="C1244" t="s">
        <v>45</v>
      </c>
      <c r="D1244">
        <v>1</v>
      </c>
      <c r="E1244" s="10">
        <v>103.75</v>
      </c>
      <c r="F1244" s="10">
        <v>103.75</v>
      </c>
      <c r="G1244" s="10">
        <v>83</v>
      </c>
      <c r="H1244">
        <v>20</v>
      </c>
      <c r="I1244" s="51" t="str">
        <f>_xlfn.XLOOKUP(Q3_2025[[#This Row],[Artikelnr]],Artikel_prijzen[Artnr],Artikel_prijzen[Groep],"")</f>
        <v>Elektra</v>
      </c>
      <c r="J1244" s="10">
        <f>_xlfn.XLOOKUP(Q3_2025[[#This Row],[Artikelnr]],Artikel_prijzen[Artnr],Artikel_prijzen[Prijs 2025],"")</f>
        <v>106.8625</v>
      </c>
      <c r="K1244" t="str">
        <f>IF(Q3_2025[[#This Row],[Artikelprijs]]&lt;&gt;"",IF(Q3_2025[[#This Row],[Stuksprijs]]=Q3_2025[[#This Row],[Artikelprijs]],"Prijs gelijk","Prijs wijkt af"),"")</f>
        <v>Prijs wijkt af</v>
      </c>
      <c r="L1244" t="str">
        <f>IF(Q3_2025[[#This Row],[Relatiekorting percentage]]=0,
    "Nvt",
    IF(Q3_2025[[#This Row],[Brutobedrag 2]] &lt; Q3_2025[[#This Row],[Bruto - Rel.korting]],
        "Nee",
        "Ja"))</f>
        <v>Ja</v>
      </c>
      <c r="M1244" s="10">
        <f>IF(Q3_2025[[#This Row],[Artikelprijs]]&lt;&gt;"",Q3_2025[[#This Row],[Artikelprijs]],Q3_2025[[#This Row],[Stuksprijs]])</f>
        <v>106.8625</v>
      </c>
      <c r="N1244" s="10">
        <f>Q3_2025[[#This Row],[Besteld]]*Q3_2025[[#This Row],[Prijs 2]]</f>
        <v>106.8625</v>
      </c>
      <c r="O1244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244" s="3"/>
      <c r="W1244"/>
      <c r="AB1244"/>
    </row>
    <row r="1245" spans="1:28" x14ac:dyDescent="0.3">
      <c r="A1245" t="s">
        <v>831</v>
      </c>
      <c r="B1245">
        <v>5022009</v>
      </c>
      <c r="C1245" t="s">
        <v>45</v>
      </c>
      <c r="D1245">
        <v>1</v>
      </c>
      <c r="E1245" s="10">
        <v>103.75</v>
      </c>
      <c r="F1245" s="10">
        <v>103.75</v>
      </c>
      <c r="G1245" s="10">
        <v>83</v>
      </c>
      <c r="H1245">
        <v>20</v>
      </c>
      <c r="I1245" s="51" t="str">
        <f>_xlfn.XLOOKUP(Q3_2025[[#This Row],[Artikelnr]],Artikel_prijzen[Artnr],Artikel_prijzen[Groep],"")</f>
        <v>Elektra</v>
      </c>
      <c r="J1245" s="10">
        <f>_xlfn.XLOOKUP(Q3_2025[[#This Row],[Artikelnr]],Artikel_prijzen[Artnr],Artikel_prijzen[Prijs 2025],"")</f>
        <v>106.8625</v>
      </c>
      <c r="K1245" t="str">
        <f>IF(Q3_2025[[#This Row],[Artikelprijs]]&lt;&gt;"",IF(Q3_2025[[#This Row],[Stuksprijs]]=Q3_2025[[#This Row],[Artikelprijs]],"Prijs gelijk","Prijs wijkt af"),"")</f>
        <v>Prijs wijkt af</v>
      </c>
      <c r="L1245" t="str">
        <f>IF(Q3_2025[[#This Row],[Relatiekorting percentage]]=0,
    "Nvt",
    IF(Q3_2025[[#This Row],[Brutobedrag 2]] &lt; Q3_2025[[#This Row],[Bruto - Rel.korting]],
        "Nee",
        "Ja"))</f>
        <v>Ja</v>
      </c>
      <c r="M1245" s="10">
        <f>IF(Q3_2025[[#This Row],[Artikelprijs]]&lt;&gt;"",Q3_2025[[#This Row],[Artikelprijs]],Q3_2025[[#This Row],[Stuksprijs]])</f>
        <v>106.8625</v>
      </c>
      <c r="N1245" s="10">
        <f>Q3_2025[[#This Row],[Besteld]]*Q3_2025[[#This Row],[Prijs 2]]</f>
        <v>106.8625</v>
      </c>
      <c r="O1245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245" s="3"/>
      <c r="W1245"/>
      <c r="AB1245"/>
    </row>
    <row r="1246" spans="1:28" x14ac:dyDescent="0.3">
      <c r="A1246" t="s">
        <v>831</v>
      </c>
      <c r="B1246">
        <v>5022009</v>
      </c>
      <c r="C1246" t="s">
        <v>45</v>
      </c>
      <c r="D1246">
        <v>2</v>
      </c>
      <c r="E1246" s="10">
        <v>103.75</v>
      </c>
      <c r="F1246" s="10">
        <v>207.5</v>
      </c>
      <c r="G1246" s="10">
        <v>166</v>
      </c>
      <c r="H1246">
        <v>20</v>
      </c>
      <c r="I1246" s="51" t="str">
        <f>_xlfn.XLOOKUP(Q3_2025[[#This Row],[Artikelnr]],Artikel_prijzen[Artnr],Artikel_prijzen[Groep],"")</f>
        <v>Elektra</v>
      </c>
      <c r="J1246" s="10">
        <f>_xlfn.XLOOKUP(Q3_2025[[#This Row],[Artikelnr]],Artikel_prijzen[Artnr],Artikel_prijzen[Prijs 2025],"")</f>
        <v>106.8625</v>
      </c>
      <c r="K1246" t="str">
        <f>IF(Q3_2025[[#This Row],[Artikelprijs]]&lt;&gt;"",IF(Q3_2025[[#This Row],[Stuksprijs]]=Q3_2025[[#This Row],[Artikelprijs]],"Prijs gelijk","Prijs wijkt af"),"")</f>
        <v>Prijs wijkt af</v>
      </c>
      <c r="L1246" t="str">
        <f>IF(Q3_2025[[#This Row],[Relatiekorting percentage]]=0,
    "Nvt",
    IF(Q3_2025[[#This Row],[Brutobedrag 2]] &lt; Q3_2025[[#This Row],[Bruto - Rel.korting]],
        "Nee",
        "Ja"))</f>
        <v>Ja</v>
      </c>
      <c r="M1246" s="10">
        <f>IF(Q3_2025[[#This Row],[Artikelprijs]]&lt;&gt;"",Q3_2025[[#This Row],[Artikelprijs]],Q3_2025[[#This Row],[Stuksprijs]])</f>
        <v>106.8625</v>
      </c>
      <c r="N1246" s="10">
        <f>Q3_2025[[#This Row],[Besteld]]*Q3_2025[[#This Row],[Prijs 2]]</f>
        <v>213.72499999999999</v>
      </c>
      <c r="O1246" s="10">
        <f>IF(Q3_2025[[#This Row],[Brutobedrag 2]]&lt;Q3_2025[[#This Row],[Bruto - Rel.korting]],Q3_2025[[#This Row],[Brutobedrag 2]],Q3_2025[[#This Row],[Brutobedrag 2]]*(100-Q3_2025[[#This Row],[Relatiekorting percentage]])/100)</f>
        <v>170.98</v>
      </c>
      <c r="R1246" s="3"/>
      <c r="W1246"/>
      <c r="AB1246"/>
    </row>
    <row r="1247" spans="1:28" x14ac:dyDescent="0.3">
      <c r="A1247" t="s">
        <v>831</v>
      </c>
      <c r="B1247">
        <v>5022009</v>
      </c>
      <c r="C1247" t="s">
        <v>45</v>
      </c>
      <c r="D1247">
        <v>1</v>
      </c>
      <c r="E1247" s="10">
        <v>103.75</v>
      </c>
      <c r="F1247" s="10">
        <v>103.75</v>
      </c>
      <c r="G1247" s="10">
        <v>83</v>
      </c>
      <c r="H1247">
        <v>20</v>
      </c>
      <c r="I1247" s="51" t="str">
        <f>_xlfn.XLOOKUP(Q3_2025[[#This Row],[Artikelnr]],Artikel_prijzen[Artnr],Artikel_prijzen[Groep],"")</f>
        <v>Elektra</v>
      </c>
      <c r="J1247" s="10">
        <f>_xlfn.XLOOKUP(Q3_2025[[#This Row],[Artikelnr]],Artikel_prijzen[Artnr],Artikel_prijzen[Prijs 2025],"")</f>
        <v>106.8625</v>
      </c>
      <c r="K1247" t="str">
        <f>IF(Q3_2025[[#This Row],[Artikelprijs]]&lt;&gt;"",IF(Q3_2025[[#This Row],[Stuksprijs]]=Q3_2025[[#This Row],[Artikelprijs]],"Prijs gelijk","Prijs wijkt af"),"")</f>
        <v>Prijs wijkt af</v>
      </c>
      <c r="L1247" t="str">
        <f>IF(Q3_2025[[#This Row],[Relatiekorting percentage]]=0,
    "Nvt",
    IF(Q3_2025[[#This Row],[Brutobedrag 2]] &lt; Q3_2025[[#This Row],[Bruto - Rel.korting]],
        "Nee",
        "Ja"))</f>
        <v>Ja</v>
      </c>
      <c r="M1247" s="10">
        <f>IF(Q3_2025[[#This Row],[Artikelprijs]]&lt;&gt;"",Q3_2025[[#This Row],[Artikelprijs]],Q3_2025[[#This Row],[Stuksprijs]])</f>
        <v>106.8625</v>
      </c>
      <c r="N1247" s="10">
        <f>Q3_2025[[#This Row],[Besteld]]*Q3_2025[[#This Row],[Prijs 2]]</f>
        <v>106.8625</v>
      </c>
      <c r="O1247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247" s="3"/>
      <c r="W1247"/>
      <c r="AB1247"/>
    </row>
    <row r="1248" spans="1:28" x14ac:dyDescent="0.3">
      <c r="A1248" t="s">
        <v>831</v>
      </c>
      <c r="B1248">
        <v>5021009</v>
      </c>
      <c r="C1248" t="s">
        <v>50</v>
      </c>
      <c r="D1248">
        <v>2</v>
      </c>
      <c r="E1248" s="10">
        <v>386.25</v>
      </c>
      <c r="F1248" s="10">
        <v>772.5</v>
      </c>
      <c r="G1248" s="10">
        <v>618</v>
      </c>
      <c r="H1248">
        <v>20</v>
      </c>
      <c r="I1248" s="51" t="str">
        <f>_xlfn.XLOOKUP(Q3_2025[[#This Row],[Artikelnr]],Artikel_prijzen[Artnr],Artikel_prijzen[Groep],"")</f>
        <v>Elektra</v>
      </c>
      <c r="J1248" s="10">
        <f>_xlfn.XLOOKUP(Q3_2025[[#This Row],[Artikelnr]],Artikel_prijzen[Artnr],Artikel_prijzen[Prijs 2025],"")</f>
        <v>386.25</v>
      </c>
      <c r="K1248" t="str">
        <f>IF(Q3_2025[[#This Row],[Artikelprijs]]&lt;&gt;"",IF(Q3_2025[[#This Row],[Stuksprijs]]=Q3_2025[[#This Row],[Artikelprijs]],"Prijs gelijk","Prijs wijkt af"),"")</f>
        <v>Prijs gelijk</v>
      </c>
      <c r="L1248" t="str">
        <f>IF(Q3_2025[[#This Row],[Relatiekorting percentage]]=0,
    "Nvt",
    IF(Q3_2025[[#This Row],[Brutobedrag 2]] &lt; Q3_2025[[#This Row],[Bruto - Rel.korting]],
        "Nee",
        "Ja"))</f>
        <v>Ja</v>
      </c>
      <c r="M1248" s="10">
        <f>IF(Q3_2025[[#This Row],[Artikelprijs]]&lt;&gt;"",Q3_2025[[#This Row],[Artikelprijs]],Q3_2025[[#This Row],[Stuksprijs]])</f>
        <v>386.25</v>
      </c>
      <c r="N1248" s="10">
        <f>Q3_2025[[#This Row],[Besteld]]*Q3_2025[[#This Row],[Prijs 2]]</f>
        <v>772.5</v>
      </c>
      <c r="O1248" s="10">
        <f>IF(Q3_2025[[#This Row],[Brutobedrag 2]]&lt;Q3_2025[[#This Row],[Bruto - Rel.korting]],Q3_2025[[#This Row],[Brutobedrag 2]],Q3_2025[[#This Row],[Brutobedrag 2]]*(100-Q3_2025[[#This Row],[Relatiekorting percentage]])/100)</f>
        <v>618</v>
      </c>
      <c r="R1248" s="3"/>
      <c r="W1248"/>
      <c r="AB1248"/>
    </row>
    <row r="1249" spans="1:28" x14ac:dyDescent="0.3">
      <c r="A1249" t="s">
        <v>831</v>
      </c>
      <c r="B1249">
        <v>5022009</v>
      </c>
      <c r="C1249" t="s">
        <v>45</v>
      </c>
      <c r="D1249">
        <v>1</v>
      </c>
      <c r="E1249" s="10">
        <v>103.75</v>
      </c>
      <c r="F1249" s="10">
        <v>103.75</v>
      </c>
      <c r="G1249" s="10">
        <v>83</v>
      </c>
      <c r="H1249">
        <v>20</v>
      </c>
      <c r="I1249" s="51" t="str">
        <f>_xlfn.XLOOKUP(Q3_2025[[#This Row],[Artikelnr]],Artikel_prijzen[Artnr],Artikel_prijzen[Groep],"")</f>
        <v>Elektra</v>
      </c>
      <c r="J1249" s="10">
        <f>_xlfn.XLOOKUP(Q3_2025[[#This Row],[Artikelnr]],Artikel_prijzen[Artnr],Artikel_prijzen[Prijs 2025],"")</f>
        <v>106.8625</v>
      </c>
      <c r="K1249" t="str">
        <f>IF(Q3_2025[[#This Row],[Artikelprijs]]&lt;&gt;"",IF(Q3_2025[[#This Row],[Stuksprijs]]=Q3_2025[[#This Row],[Artikelprijs]],"Prijs gelijk","Prijs wijkt af"),"")</f>
        <v>Prijs wijkt af</v>
      </c>
      <c r="L1249" t="str">
        <f>IF(Q3_2025[[#This Row],[Relatiekorting percentage]]=0,
    "Nvt",
    IF(Q3_2025[[#This Row],[Brutobedrag 2]] &lt; Q3_2025[[#This Row],[Bruto - Rel.korting]],
        "Nee",
        "Ja"))</f>
        <v>Ja</v>
      </c>
      <c r="M1249" s="10">
        <f>IF(Q3_2025[[#This Row],[Artikelprijs]]&lt;&gt;"",Q3_2025[[#This Row],[Artikelprijs]],Q3_2025[[#This Row],[Stuksprijs]])</f>
        <v>106.8625</v>
      </c>
      <c r="N1249" s="10">
        <f>Q3_2025[[#This Row],[Besteld]]*Q3_2025[[#This Row],[Prijs 2]]</f>
        <v>106.8625</v>
      </c>
      <c r="O1249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249" s="3"/>
      <c r="W1249"/>
      <c r="AB1249"/>
    </row>
    <row r="1250" spans="1:28" x14ac:dyDescent="0.3">
      <c r="A1250" t="s">
        <v>831</v>
      </c>
      <c r="B1250">
        <v>5022009</v>
      </c>
      <c r="C1250" t="s">
        <v>45</v>
      </c>
      <c r="D1250">
        <v>1</v>
      </c>
      <c r="E1250" s="10">
        <v>103.75</v>
      </c>
      <c r="F1250" s="10">
        <v>103.75</v>
      </c>
      <c r="G1250" s="10">
        <v>83</v>
      </c>
      <c r="H1250">
        <v>20</v>
      </c>
      <c r="I1250" s="51" t="str">
        <f>_xlfn.XLOOKUP(Q3_2025[[#This Row],[Artikelnr]],Artikel_prijzen[Artnr],Artikel_prijzen[Groep],"")</f>
        <v>Elektra</v>
      </c>
      <c r="J1250" s="10">
        <f>_xlfn.XLOOKUP(Q3_2025[[#This Row],[Artikelnr]],Artikel_prijzen[Artnr],Artikel_prijzen[Prijs 2025],"")</f>
        <v>106.8625</v>
      </c>
      <c r="K1250" t="str">
        <f>IF(Q3_2025[[#This Row],[Artikelprijs]]&lt;&gt;"",IF(Q3_2025[[#This Row],[Stuksprijs]]=Q3_2025[[#This Row],[Artikelprijs]],"Prijs gelijk","Prijs wijkt af"),"")</f>
        <v>Prijs wijkt af</v>
      </c>
      <c r="L1250" t="str">
        <f>IF(Q3_2025[[#This Row],[Relatiekorting percentage]]=0,
    "Nvt",
    IF(Q3_2025[[#This Row],[Brutobedrag 2]] &lt; Q3_2025[[#This Row],[Bruto - Rel.korting]],
        "Nee",
        "Ja"))</f>
        <v>Ja</v>
      </c>
      <c r="M1250" s="10">
        <f>IF(Q3_2025[[#This Row],[Artikelprijs]]&lt;&gt;"",Q3_2025[[#This Row],[Artikelprijs]],Q3_2025[[#This Row],[Stuksprijs]])</f>
        <v>106.8625</v>
      </c>
      <c r="N1250" s="10">
        <f>Q3_2025[[#This Row],[Besteld]]*Q3_2025[[#This Row],[Prijs 2]]</f>
        <v>106.8625</v>
      </c>
      <c r="O1250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250" s="3"/>
      <c r="W1250"/>
      <c r="AB1250"/>
    </row>
    <row r="1251" spans="1:28" x14ac:dyDescent="0.3">
      <c r="A1251" t="s">
        <v>831</v>
      </c>
      <c r="B1251">
        <v>5022009</v>
      </c>
      <c r="C1251" t="s">
        <v>45</v>
      </c>
      <c r="D1251">
        <v>1</v>
      </c>
      <c r="E1251" s="10">
        <v>103.75</v>
      </c>
      <c r="F1251" s="10">
        <v>103.75</v>
      </c>
      <c r="G1251" s="10">
        <v>83</v>
      </c>
      <c r="H1251">
        <v>20</v>
      </c>
      <c r="I1251" s="51" t="str">
        <f>_xlfn.XLOOKUP(Q3_2025[[#This Row],[Artikelnr]],Artikel_prijzen[Artnr],Artikel_prijzen[Groep],"")</f>
        <v>Elektra</v>
      </c>
      <c r="J1251" s="10">
        <f>_xlfn.XLOOKUP(Q3_2025[[#This Row],[Artikelnr]],Artikel_prijzen[Artnr],Artikel_prijzen[Prijs 2025],"")</f>
        <v>106.8625</v>
      </c>
      <c r="K1251" t="str">
        <f>IF(Q3_2025[[#This Row],[Artikelprijs]]&lt;&gt;"",IF(Q3_2025[[#This Row],[Stuksprijs]]=Q3_2025[[#This Row],[Artikelprijs]],"Prijs gelijk","Prijs wijkt af"),"")</f>
        <v>Prijs wijkt af</v>
      </c>
      <c r="L1251" t="str">
        <f>IF(Q3_2025[[#This Row],[Relatiekorting percentage]]=0,
    "Nvt",
    IF(Q3_2025[[#This Row],[Brutobedrag 2]] &lt; Q3_2025[[#This Row],[Bruto - Rel.korting]],
        "Nee",
        "Ja"))</f>
        <v>Ja</v>
      </c>
      <c r="M1251" s="10">
        <f>IF(Q3_2025[[#This Row],[Artikelprijs]]&lt;&gt;"",Q3_2025[[#This Row],[Artikelprijs]],Q3_2025[[#This Row],[Stuksprijs]])</f>
        <v>106.8625</v>
      </c>
      <c r="N1251" s="10">
        <f>Q3_2025[[#This Row],[Besteld]]*Q3_2025[[#This Row],[Prijs 2]]</f>
        <v>106.8625</v>
      </c>
      <c r="O1251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251" s="3"/>
      <c r="W1251"/>
      <c r="AB1251"/>
    </row>
    <row r="1252" spans="1:28" x14ac:dyDescent="0.3">
      <c r="A1252" t="s">
        <v>831</v>
      </c>
      <c r="B1252">
        <v>5022009</v>
      </c>
      <c r="C1252" t="s">
        <v>45</v>
      </c>
      <c r="D1252">
        <v>1</v>
      </c>
      <c r="E1252" s="10">
        <v>103.75</v>
      </c>
      <c r="F1252" s="10">
        <v>103.75</v>
      </c>
      <c r="G1252" s="10">
        <v>83</v>
      </c>
      <c r="H1252">
        <v>20</v>
      </c>
      <c r="I1252" s="51" t="str">
        <f>_xlfn.XLOOKUP(Q3_2025[[#This Row],[Artikelnr]],Artikel_prijzen[Artnr],Artikel_prijzen[Groep],"")</f>
        <v>Elektra</v>
      </c>
      <c r="J1252" s="10">
        <f>_xlfn.XLOOKUP(Q3_2025[[#This Row],[Artikelnr]],Artikel_prijzen[Artnr],Artikel_prijzen[Prijs 2025],"")</f>
        <v>106.8625</v>
      </c>
      <c r="K1252" t="str">
        <f>IF(Q3_2025[[#This Row],[Artikelprijs]]&lt;&gt;"",IF(Q3_2025[[#This Row],[Stuksprijs]]=Q3_2025[[#This Row],[Artikelprijs]],"Prijs gelijk","Prijs wijkt af"),"")</f>
        <v>Prijs wijkt af</v>
      </c>
      <c r="L1252" t="str">
        <f>IF(Q3_2025[[#This Row],[Relatiekorting percentage]]=0,
    "Nvt",
    IF(Q3_2025[[#This Row],[Brutobedrag 2]] &lt; Q3_2025[[#This Row],[Bruto - Rel.korting]],
        "Nee",
        "Ja"))</f>
        <v>Ja</v>
      </c>
      <c r="M1252" s="10">
        <f>IF(Q3_2025[[#This Row],[Artikelprijs]]&lt;&gt;"",Q3_2025[[#This Row],[Artikelprijs]],Q3_2025[[#This Row],[Stuksprijs]])</f>
        <v>106.8625</v>
      </c>
      <c r="N1252" s="10">
        <f>Q3_2025[[#This Row],[Besteld]]*Q3_2025[[#This Row],[Prijs 2]]</f>
        <v>106.8625</v>
      </c>
      <c r="O1252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252" s="3"/>
      <c r="W1252"/>
      <c r="AB1252"/>
    </row>
    <row r="1253" spans="1:28" x14ac:dyDescent="0.3">
      <c r="A1253" t="s">
        <v>831</v>
      </c>
      <c r="B1253">
        <v>5021007</v>
      </c>
      <c r="C1253" t="s">
        <v>49</v>
      </c>
      <c r="D1253">
        <v>1</v>
      </c>
      <c r="E1253" s="10">
        <v>339.9</v>
      </c>
      <c r="F1253" s="10">
        <v>339.9</v>
      </c>
      <c r="G1253" s="10">
        <v>271.92</v>
      </c>
      <c r="H1253">
        <v>20</v>
      </c>
      <c r="I1253" s="51" t="str">
        <f>_xlfn.XLOOKUP(Q3_2025[[#This Row],[Artikelnr]],Artikel_prijzen[Artnr],Artikel_prijzen[Groep],"")</f>
        <v>Elektra</v>
      </c>
      <c r="J1253" s="10">
        <f>_xlfn.XLOOKUP(Q3_2025[[#This Row],[Artikelnr]],Artikel_prijzen[Artnr],Artikel_prijzen[Prijs 2025],"")</f>
        <v>339.9</v>
      </c>
      <c r="K1253" t="str">
        <f>IF(Q3_2025[[#This Row],[Artikelprijs]]&lt;&gt;"",IF(Q3_2025[[#This Row],[Stuksprijs]]=Q3_2025[[#This Row],[Artikelprijs]],"Prijs gelijk","Prijs wijkt af"),"")</f>
        <v>Prijs gelijk</v>
      </c>
      <c r="L1253" t="str">
        <f>IF(Q3_2025[[#This Row],[Relatiekorting percentage]]=0,
    "Nvt",
    IF(Q3_2025[[#This Row],[Brutobedrag 2]] &lt; Q3_2025[[#This Row],[Bruto - Rel.korting]],
        "Nee",
        "Ja"))</f>
        <v>Ja</v>
      </c>
      <c r="M1253" s="10">
        <f>IF(Q3_2025[[#This Row],[Artikelprijs]]&lt;&gt;"",Q3_2025[[#This Row],[Artikelprijs]],Q3_2025[[#This Row],[Stuksprijs]])</f>
        <v>339.9</v>
      </c>
      <c r="N1253" s="10">
        <f>Q3_2025[[#This Row],[Besteld]]*Q3_2025[[#This Row],[Prijs 2]]</f>
        <v>339.9</v>
      </c>
      <c r="O1253" s="10">
        <f>IF(Q3_2025[[#This Row],[Brutobedrag 2]]&lt;Q3_2025[[#This Row],[Bruto - Rel.korting]],Q3_2025[[#This Row],[Brutobedrag 2]],Q3_2025[[#This Row],[Brutobedrag 2]]*(100-Q3_2025[[#This Row],[Relatiekorting percentage]])/100)</f>
        <v>271.92</v>
      </c>
      <c r="R1253" s="3"/>
      <c r="W1253"/>
      <c r="AB1253"/>
    </row>
    <row r="1254" spans="1:28" x14ac:dyDescent="0.3">
      <c r="A1254" t="s">
        <v>831</v>
      </c>
      <c r="B1254">
        <v>5021007</v>
      </c>
      <c r="C1254" t="s">
        <v>49</v>
      </c>
      <c r="D1254">
        <v>1</v>
      </c>
      <c r="E1254" s="10">
        <v>339.9</v>
      </c>
      <c r="F1254" s="10">
        <v>339.9</v>
      </c>
      <c r="G1254" s="10">
        <v>271.92</v>
      </c>
      <c r="H1254">
        <v>20</v>
      </c>
      <c r="I1254" s="51" t="str">
        <f>_xlfn.XLOOKUP(Q3_2025[[#This Row],[Artikelnr]],Artikel_prijzen[Artnr],Artikel_prijzen[Groep],"")</f>
        <v>Elektra</v>
      </c>
      <c r="J1254" s="10">
        <f>_xlfn.XLOOKUP(Q3_2025[[#This Row],[Artikelnr]],Artikel_prijzen[Artnr],Artikel_prijzen[Prijs 2025],"")</f>
        <v>339.9</v>
      </c>
      <c r="K1254" t="str">
        <f>IF(Q3_2025[[#This Row],[Artikelprijs]]&lt;&gt;"",IF(Q3_2025[[#This Row],[Stuksprijs]]=Q3_2025[[#This Row],[Artikelprijs]],"Prijs gelijk","Prijs wijkt af"),"")</f>
        <v>Prijs gelijk</v>
      </c>
      <c r="L1254" t="str">
        <f>IF(Q3_2025[[#This Row],[Relatiekorting percentage]]=0,
    "Nvt",
    IF(Q3_2025[[#This Row],[Brutobedrag 2]] &lt; Q3_2025[[#This Row],[Bruto - Rel.korting]],
        "Nee",
        "Ja"))</f>
        <v>Ja</v>
      </c>
      <c r="M1254" s="10">
        <f>IF(Q3_2025[[#This Row],[Artikelprijs]]&lt;&gt;"",Q3_2025[[#This Row],[Artikelprijs]],Q3_2025[[#This Row],[Stuksprijs]])</f>
        <v>339.9</v>
      </c>
      <c r="N1254" s="10">
        <f>Q3_2025[[#This Row],[Besteld]]*Q3_2025[[#This Row],[Prijs 2]]</f>
        <v>339.9</v>
      </c>
      <c r="O1254" s="10">
        <f>IF(Q3_2025[[#This Row],[Brutobedrag 2]]&lt;Q3_2025[[#This Row],[Bruto - Rel.korting]],Q3_2025[[#This Row],[Brutobedrag 2]],Q3_2025[[#This Row],[Brutobedrag 2]]*(100-Q3_2025[[#This Row],[Relatiekorting percentage]])/100)</f>
        <v>271.92</v>
      </c>
      <c r="R1254" s="3"/>
      <c r="W1254"/>
      <c r="AB1254"/>
    </row>
    <row r="1255" spans="1:28" x14ac:dyDescent="0.3">
      <c r="A1255" t="s">
        <v>831</v>
      </c>
      <c r="B1255">
        <v>5022009</v>
      </c>
      <c r="C1255" t="s">
        <v>45</v>
      </c>
      <c r="D1255">
        <v>1</v>
      </c>
      <c r="E1255" s="10">
        <v>103.75</v>
      </c>
      <c r="F1255" s="10">
        <v>103.75</v>
      </c>
      <c r="G1255" s="10">
        <v>83</v>
      </c>
      <c r="H1255">
        <v>20</v>
      </c>
      <c r="I1255" s="51" t="str">
        <f>_xlfn.XLOOKUP(Q3_2025[[#This Row],[Artikelnr]],Artikel_prijzen[Artnr],Artikel_prijzen[Groep],"")</f>
        <v>Elektra</v>
      </c>
      <c r="J1255" s="10">
        <f>_xlfn.XLOOKUP(Q3_2025[[#This Row],[Artikelnr]],Artikel_prijzen[Artnr],Artikel_prijzen[Prijs 2025],"")</f>
        <v>106.8625</v>
      </c>
      <c r="K1255" t="str">
        <f>IF(Q3_2025[[#This Row],[Artikelprijs]]&lt;&gt;"",IF(Q3_2025[[#This Row],[Stuksprijs]]=Q3_2025[[#This Row],[Artikelprijs]],"Prijs gelijk","Prijs wijkt af"),"")</f>
        <v>Prijs wijkt af</v>
      </c>
      <c r="L1255" t="str">
        <f>IF(Q3_2025[[#This Row],[Relatiekorting percentage]]=0,
    "Nvt",
    IF(Q3_2025[[#This Row],[Brutobedrag 2]] &lt; Q3_2025[[#This Row],[Bruto - Rel.korting]],
        "Nee",
        "Ja"))</f>
        <v>Ja</v>
      </c>
      <c r="M1255" s="10">
        <f>IF(Q3_2025[[#This Row],[Artikelprijs]]&lt;&gt;"",Q3_2025[[#This Row],[Artikelprijs]],Q3_2025[[#This Row],[Stuksprijs]])</f>
        <v>106.8625</v>
      </c>
      <c r="N1255" s="10">
        <f>Q3_2025[[#This Row],[Besteld]]*Q3_2025[[#This Row],[Prijs 2]]</f>
        <v>106.8625</v>
      </c>
      <c r="O1255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255" s="3"/>
      <c r="W1255"/>
      <c r="AB1255"/>
    </row>
    <row r="1256" spans="1:28" x14ac:dyDescent="0.3">
      <c r="A1256" t="s">
        <v>831</v>
      </c>
      <c r="B1256">
        <v>5022009</v>
      </c>
      <c r="C1256" t="s">
        <v>45</v>
      </c>
      <c r="D1256">
        <v>1</v>
      </c>
      <c r="E1256" s="10">
        <v>103.75</v>
      </c>
      <c r="F1256" s="10">
        <v>103.75</v>
      </c>
      <c r="G1256" s="10">
        <v>83</v>
      </c>
      <c r="H1256">
        <v>20</v>
      </c>
      <c r="I1256" s="51" t="str">
        <f>_xlfn.XLOOKUP(Q3_2025[[#This Row],[Artikelnr]],Artikel_prijzen[Artnr],Artikel_prijzen[Groep],"")</f>
        <v>Elektra</v>
      </c>
      <c r="J1256" s="10">
        <f>_xlfn.XLOOKUP(Q3_2025[[#This Row],[Artikelnr]],Artikel_prijzen[Artnr],Artikel_prijzen[Prijs 2025],"")</f>
        <v>106.8625</v>
      </c>
      <c r="K1256" t="str">
        <f>IF(Q3_2025[[#This Row],[Artikelprijs]]&lt;&gt;"",IF(Q3_2025[[#This Row],[Stuksprijs]]=Q3_2025[[#This Row],[Artikelprijs]],"Prijs gelijk","Prijs wijkt af"),"")</f>
        <v>Prijs wijkt af</v>
      </c>
      <c r="L1256" t="str">
        <f>IF(Q3_2025[[#This Row],[Relatiekorting percentage]]=0,
    "Nvt",
    IF(Q3_2025[[#This Row],[Brutobedrag 2]] &lt; Q3_2025[[#This Row],[Bruto - Rel.korting]],
        "Nee",
        "Ja"))</f>
        <v>Ja</v>
      </c>
      <c r="M1256" s="10">
        <f>IF(Q3_2025[[#This Row],[Artikelprijs]]&lt;&gt;"",Q3_2025[[#This Row],[Artikelprijs]],Q3_2025[[#This Row],[Stuksprijs]])</f>
        <v>106.8625</v>
      </c>
      <c r="N1256" s="10">
        <f>Q3_2025[[#This Row],[Besteld]]*Q3_2025[[#This Row],[Prijs 2]]</f>
        <v>106.8625</v>
      </c>
      <c r="O1256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256" s="3"/>
      <c r="W1256"/>
      <c r="AB1256"/>
    </row>
    <row r="1257" spans="1:28" x14ac:dyDescent="0.3">
      <c r="A1257" t="s">
        <v>831</v>
      </c>
      <c r="B1257">
        <v>5022009</v>
      </c>
      <c r="C1257" t="s">
        <v>297</v>
      </c>
      <c r="D1257">
        <v>2</v>
      </c>
      <c r="E1257" s="10">
        <v>103.75</v>
      </c>
      <c r="F1257" s="10">
        <v>207.5</v>
      </c>
      <c r="G1257" s="10">
        <v>166</v>
      </c>
      <c r="H1257">
        <v>20</v>
      </c>
      <c r="I1257" s="51" t="str">
        <f>_xlfn.XLOOKUP(Q3_2025[[#This Row],[Artikelnr]],Artikel_prijzen[Artnr],Artikel_prijzen[Groep],"")</f>
        <v>Elektra</v>
      </c>
      <c r="J1257" s="10">
        <f>_xlfn.XLOOKUP(Q3_2025[[#This Row],[Artikelnr]],Artikel_prijzen[Artnr],Artikel_prijzen[Prijs 2025],"")</f>
        <v>106.8625</v>
      </c>
      <c r="K1257" t="str">
        <f>IF(Q3_2025[[#This Row],[Artikelprijs]]&lt;&gt;"",IF(Q3_2025[[#This Row],[Stuksprijs]]=Q3_2025[[#This Row],[Artikelprijs]],"Prijs gelijk","Prijs wijkt af"),"")</f>
        <v>Prijs wijkt af</v>
      </c>
      <c r="L1257" t="str">
        <f>IF(Q3_2025[[#This Row],[Relatiekorting percentage]]=0,
    "Nvt",
    IF(Q3_2025[[#This Row],[Brutobedrag 2]] &lt; Q3_2025[[#This Row],[Bruto - Rel.korting]],
        "Nee",
        "Ja"))</f>
        <v>Ja</v>
      </c>
      <c r="M1257" s="10">
        <f>IF(Q3_2025[[#This Row],[Artikelprijs]]&lt;&gt;"",Q3_2025[[#This Row],[Artikelprijs]],Q3_2025[[#This Row],[Stuksprijs]])</f>
        <v>106.8625</v>
      </c>
      <c r="N1257" s="10">
        <f>Q3_2025[[#This Row],[Besteld]]*Q3_2025[[#This Row],[Prijs 2]]</f>
        <v>213.72499999999999</v>
      </c>
      <c r="O1257" s="10">
        <f>IF(Q3_2025[[#This Row],[Brutobedrag 2]]&lt;Q3_2025[[#This Row],[Bruto - Rel.korting]],Q3_2025[[#This Row],[Brutobedrag 2]],Q3_2025[[#This Row],[Brutobedrag 2]]*(100-Q3_2025[[#This Row],[Relatiekorting percentage]])/100)</f>
        <v>170.98</v>
      </c>
      <c r="R1257" s="3"/>
      <c r="W1257"/>
      <c r="AB1257"/>
    </row>
    <row r="1258" spans="1:28" x14ac:dyDescent="0.3">
      <c r="A1258" t="s">
        <v>831</v>
      </c>
      <c r="B1258">
        <v>5021007</v>
      </c>
      <c r="C1258" t="s">
        <v>49</v>
      </c>
      <c r="D1258">
        <v>1</v>
      </c>
      <c r="E1258" s="10">
        <v>339.9</v>
      </c>
      <c r="F1258" s="10">
        <v>339.9</v>
      </c>
      <c r="G1258" s="10">
        <v>271.92</v>
      </c>
      <c r="H1258">
        <v>20</v>
      </c>
      <c r="I1258" s="51" t="str">
        <f>_xlfn.XLOOKUP(Q3_2025[[#This Row],[Artikelnr]],Artikel_prijzen[Artnr],Artikel_prijzen[Groep],"")</f>
        <v>Elektra</v>
      </c>
      <c r="J1258" s="10">
        <f>_xlfn.XLOOKUP(Q3_2025[[#This Row],[Artikelnr]],Artikel_prijzen[Artnr],Artikel_prijzen[Prijs 2025],"")</f>
        <v>339.9</v>
      </c>
      <c r="K1258" t="str">
        <f>IF(Q3_2025[[#This Row],[Artikelprijs]]&lt;&gt;"",IF(Q3_2025[[#This Row],[Stuksprijs]]=Q3_2025[[#This Row],[Artikelprijs]],"Prijs gelijk","Prijs wijkt af"),"")</f>
        <v>Prijs gelijk</v>
      </c>
      <c r="L1258" t="str">
        <f>IF(Q3_2025[[#This Row],[Relatiekorting percentage]]=0,
    "Nvt",
    IF(Q3_2025[[#This Row],[Brutobedrag 2]] &lt; Q3_2025[[#This Row],[Bruto - Rel.korting]],
        "Nee",
        "Ja"))</f>
        <v>Ja</v>
      </c>
      <c r="M1258" s="10">
        <f>IF(Q3_2025[[#This Row],[Artikelprijs]]&lt;&gt;"",Q3_2025[[#This Row],[Artikelprijs]],Q3_2025[[#This Row],[Stuksprijs]])</f>
        <v>339.9</v>
      </c>
      <c r="N1258" s="10">
        <f>Q3_2025[[#This Row],[Besteld]]*Q3_2025[[#This Row],[Prijs 2]]</f>
        <v>339.9</v>
      </c>
      <c r="O1258" s="10">
        <f>IF(Q3_2025[[#This Row],[Brutobedrag 2]]&lt;Q3_2025[[#This Row],[Bruto - Rel.korting]],Q3_2025[[#This Row],[Brutobedrag 2]],Q3_2025[[#This Row],[Brutobedrag 2]]*(100-Q3_2025[[#This Row],[Relatiekorting percentage]])/100)</f>
        <v>271.92</v>
      </c>
      <c r="R1258" s="3"/>
      <c r="W1258"/>
      <c r="AB1258"/>
    </row>
    <row r="1259" spans="1:28" x14ac:dyDescent="0.3">
      <c r="A1259" t="s">
        <v>831</v>
      </c>
      <c r="B1259">
        <v>5021007</v>
      </c>
      <c r="C1259" t="s">
        <v>49</v>
      </c>
      <c r="D1259">
        <v>1</v>
      </c>
      <c r="E1259" s="10">
        <v>339.9</v>
      </c>
      <c r="F1259" s="10">
        <v>339.9</v>
      </c>
      <c r="G1259" s="10">
        <v>271.92</v>
      </c>
      <c r="H1259">
        <v>20</v>
      </c>
      <c r="I1259" s="51" t="str">
        <f>_xlfn.XLOOKUP(Q3_2025[[#This Row],[Artikelnr]],Artikel_prijzen[Artnr],Artikel_prijzen[Groep],"")</f>
        <v>Elektra</v>
      </c>
      <c r="J1259" s="10">
        <f>_xlfn.XLOOKUP(Q3_2025[[#This Row],[Artikelnr]],Artikel_prijzen[Artnr],Artikel_prijzen[Prijs 2025],"")</f>
        <v>339.9</v>
      </c>
      <c r="K1259" t="str">
        <f>IF(Q3_2025[[#This Row],[Artikelprijs]]&lt;&gt;"",IF(Q3_2025[[#This Row],[Stuksprijs]]=Q3_2025[[#This Row],[Artikelprijs]],"Prijs gelijk","Prijs wijkt af"),"")</f>
        <v>Prijs gelijk</v>
      </c>
      <c r="L1259" t="str">
        <f>IF(Q3_2025[[#This Row],[Relatiekorting percentage]]=0,
    "Nvt",
    IF(Q3_2025[[#This Row],[Brutobedrag 2]] &lt; Q3_2025[[#This Row],[Bruto - Rel.korting]],
        "Nee",
        "Ja"))</f>
        <v>Ja</v>
      </c>
      <c r="M1259" s="10">
        <f>IF(Q3_2025[[#This Row],[Artikelprijs]]&lt;&gt;"",Q3_2025[[#This Row],[Artikelprijs]],Q3_2025[[#This Row],[Stuksprijs]])</f>
        <v>339.9</v>
      </c>
      <c r="N1259" s="10">
        <f>Q3_2025[[#This Row],[Besteld]]*Q3_2025[[#This Row],[Prijs 2]]</f>
        <v>339.9</v>
      </c>
      <c r="O1259" s="10">
        <f>IF(Q3_2025[[#This Row],[Brutobedrag 2]]&lt;Q3_2025[[#This Row],[Bruto - Rel.korting]],Q3_2025[[#This Row],[Brutobedrag 2]],Q3_2025[[#This Row],[Brutobedrag 2]]*(100-Q3_2025[[#This Row],[Relatiekorting percentage]])/100)</f>
        <v>271.92</v>
      </c>
      <c r="R1259" s="3"/>
      <c r="W1259"/>
      <c r="AB1259"/>
    </row>
    <row r="1260" spans="1:28" x14ac:dyDescent="0.3">
      <c r="A1260" t="s">
        <v>831</v>
      </c>
      <c r="B1260">
        <v>5021003</v>
      </c>
      <c r="C1260" t="s">
        <v>188</v>
      </c>
      <c r="D1260">
        <v>1</v>
      </c>
      <c r="E1260" s="10">
        <v>252.35</v>
      </c>
      <c r="F1260" s="10">
        <v>252.35</v>
      </c>
      <c r="G1260" s="10">
        <v>201.88</v>
      </c>
      <c r="H1260">
        <v>20</v>
      </c>
      <c r="I1260" s="51" t="str">
        <f>_xlfn.XLOOKUP(Q3_2025[[#This Row],[Artikelnr]],Artikel_prijzen[Artnr],Artikel_prijzen[Groep],"")</f>
        <v>Elektra</v>
      </c>
      <c r="J1260" s="10">
        <f>_xlfn.XLOOKUP(Q3_2025[[#This Row],[Artikelnr]],Artikel_prijzen[Artnr],Artikel_prijzen[Prijs 2025],"")</f>
        <v>252.35</v>
      </c>
      <c r="K1260" t="str">
        <f>IF(Q3_2025[[#This Row],[Artikelprijs]]&lt;&gt;"",IF(Q3_2025[[#This Row],[Stuksprijs]]=Q3_2025[[#This Row],[Artikelprijs]],"Prijs gelijk","Prijs wijkt af"),"")</f>
        <v>Prijs gelijk</v>
      </c>
      <c r="L1260" t="str">
        <f>IF(Q3_2025[[#This Row],[Relatiekorting percentage]]=0,
    "Nvt",
    IF(Q3_2025[[#This Row],[Brutobedrag 2]] &lt; Q3_2025[[#This Row],[Bruto - Rel.korting]],
        "Nee",
        "Ja"))</f>
        <v>Ja</v>
      </c>
      <c r="M1260" s="10">
        <f>IF(Q3_2025[[#This Row],[Artikelprijs]]&lt;&gt;"",Q3_2025[[#This Row],[Artikelprijs]],Q3_2025[[#This Row],[Stuksprijs]])</f>
        <v>252.35</v>
      </c>
      <c r="N1260" s="10">
        <f>Q3_2025[[#This Row],[Besteld]]*Q3_2025[[#This Row],[Prijs 2]]</f>
        <v>252.35</v>
      </c>
      <c r="O1260" s="10">
        <f>IF(Q3_2025[[#This Row],[Brutobedrag 2]]&lt;Q3_2025[[#This Row],[Bruto - Rel.korting]],Q3_2025[[#This Row],[Brutobedrag 2]],Q3_2025[[#This Row],[Brutobedrag 2]]*(100-Q3_2025[[#This Row],[Relatiekorting percentage]])/100)</f>
        <v>201.88</v>
      </c>
      <c r="R1260" s="3"/>
      <c r="W1260"/>
      <c r="AB1260"/>
    </row>
    <row r="1261" spans="1:28" x14ac:dyDescent="0.3">
      <c r="A1261" t="s">
        <v>831</v>
      </c>
      <c r="B1261">
        <v>5022009</v>
      </c>
      <c r="C1261" t="s">
        <v>297</v>
      </c>
      <c r="D1261">
        <v>1</v>
      </c>
      <c r="E1261" s="10">
        <v>103.75</v>
      </c>
      <c r="F1261" s="10">
        <v>103.75</v>
      </c>
      <c r="G1261" s="10">
        <v>83</v>
      </c>
      <c r="H1261">
        <v>20</v>
      </c>
      <c r="I1261" s="51" t="str">
        <f>_xlfn.XLOOKUP(Q3_2025[[#This Row],[Artikelnr]],Artikel_prijzen[Artnr],Artikel_prijzen[Groep],"")</f>
        <v>Elektra</v>
      </c>
      <c r="J1261" s="10">
        <f>_xlfn.XLOOKUP(Q3_2025[[#This Row],[Artikelnr]],Artikel_prijzen[Artnr],Artikel_prijzen[Prijs 2025],"")</f>
        <v>106.8625</v>
      </c>
      <c r="K1261" t="str">
        <f>IF(Q3_2025[[#This Row],[Artikelprijs]]&lt;&gt;"",IF(Q3_2025[[#This Row],[Stuksprijs]]=Q3_2025[[#This Row],[Artikelprijs]],"Prijs gelijk","Prijs wijkt af"),"")</f>
        <v>Prijs wijkt af</v>
      </c>
      <c r="L1261" t="str">
        <f>IF(Q3_2025[[#This Row],[Relatiekorting percentage]]=0,
    "Nvt",
    IF(Q3_2025[[#This Row],[Brutobedrag 2]] &lt; Q3_2025[[#This Row],[Bruto - Rel.korting]],
        "Nee",
        "Ja"))</f>
        <v>Ja</v>
      </c>
      <c r="M1261" s="10">
        <f>IF(Q3_2025[[#This Row],[Artikelprijs]]&lt;&gt;"",Q3_2025[[#This Row],[Artikelprijs]],Q3_2025[[#This Row],[Stuksprijs]])</f>
        <v>106.8625</v>
      </c>
      <c r="N1261" s="10">
        <f>Q3_2025[[#This Row],[Besteld]]*Q3_2025[[#This Row],[Prijs 2]]</f>
        <v>106.8625</v>
      </c>
      <c r="O1261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261" s="3"/>
      <c r="W1261"/>
      <c r="AB1261"/>
    </row>
    <row r="1262" spans="1:28" x14ac:dyDescent="0.3">
      <c r="A1262" t="s">
        <v>831</v>
      </c>
      <c r="B1262">
        <v>5022009</v>
      </c>
      <c r="C1262" t="s">
        <v>297</v>
      </c>
      <c r="D1262">
        <v>2</v>
      </c>
      <c r="E1262" s="10">
        <v>103.75</v>
      </c>
      <c r="F1262" s="10">
        <v>207.5</v>
      </c>
      <c r="G1262" s="10">
        <v>166</v>
      </c>
      <c r="H1262">
        <v>20</v>
      </c>
      <c r="I1262" s="51" t="str">
        <f>_xlfn.XLOOKUP(Q3_2025[[#This Row],[Artikelnr]],Artikel_prijzen[Artnr],Artikel_prijzen[Groep],"")</f>
        <v>Elektra</v>
      </c>
      <c r="J1262" s="10">
        <f>_xlfn.XLOOKUP(Q3_2025[[#This Row],[Artikelnr]],Artikel_prijzen[Artnr],Artikel_prijzen[Prijs 2025],"")</f>
        <v>106.8625</v>
      </c>
      <c r="K1262" t="str">
        <f>IF(Q3_2025[[#This Row],[Artikelprijs]]&lt;&gt;"",IF(Q3_2025[[#This Row],[Stuksprijs]]=Q3_2025[[#This Row],[Artikelprijs]],"Prijs gelijk","Prijs wijkt af"),"")</f>
        <v>Prijs wijkt af</v>
      </c>
      <c r="L1262" t="str">
        <f>IF(Q3_2025[[#This Row],[Relatiekorting percentage]]=0,
    "Nvt",
    IF(Q3_2025[[#This Row],[Brutobedrag 2]] &lt; Q3_2025[[#This Row],[Bruto - Rel.korting]],
        "Nee",
        "Ja"))</f>
        <v>Ja</v>
      </c>
      <c r="M1262" s="10">
        <f>IF(Q3_2025[[#This Row],[Artikelprijs]]&lt;&gt;"",Q3_2025[[#This Row],[Artikelprijs]],Q3_2025[[#This Row],[Stuksprijs]])</f>
        <v>106.8625</v>
      </c>
      <c r="N1262" s="10">
        <f>Q3_2025[[#This Row],[Besteld]]*Q3_2025[[#This Row],[Prijs 2]]</f>
        <v>213.72499999999999</v>
      </c>
      <c r="O1262" s="10">
        <f>IF(Q3_2025[[#This Row],[Brutobedrag 2]]&lt;Q3_2025[[#This Row],[Bruto - Rel.korting]],Q3_2025[[#This Row],[Brutobedrag 2]],Q3_2025[[#This Row],[Brutobedrag 2]]*(100-Q3_2025[[#This Row],[Relatiekorting percentage]])/100)</f>
        <v>170.98</v>
      </c>
      <c r="R1262" s="3"/>
      <c r="W1262"/>
      <c r="AB1262"/>
    </row>
    <row r="1263" spans="1:28" x14ac:dyDescent="0.3">
      <c r="A1263" t="s">
        <v>831</v>
      </c>
      <c r="B1263">
        <v>5022009</v>
      </c>
      <c r="C1263" t="s">
        <v>45</v>
      </c>
      <c r="D1263">
        <v>2</v>
      </c>
      <c r="E1263" s="10">
        <v>103.75</v>
      </c>
      <c r="F1263" s="10">
        <v>207.5</v>
      </c>
      <c r="G1263" s="10">
        <v>166</v>
      </c>
      <c r="H1263">
        <v>20</v>
      </c>
      <c r="I1263" s="51" t="str">
        <f>_xlfn.XLOOKUP(Q3_2025[[#This Row],[Artikelnr]],Artikel_prijzen[Artnr],Artikel_prijzen[Groep],"")</f>
        <v>Elektra</v>
      </c>
      <c r="J1263" s="10">
        <f>_xlfn.XLOOKUP(Q3_2025[[#This Row],[Artikelnr]],Artikel_prijzen[Artnr],Artikel_prijzen[Prijs 2025],"")</f>
        <v>106.8625</v>
      </c>
      <c r="K1263" t="str">
        <f>IF(Q3_2025[[#This Row],[Artikelprijs]]&lt;&gt;"",IF(Q3_2025[[#This Row],[Stuksprijs]]=Q3_2025[[#This Row],[Artikelprijs]],"Prijs gelijk","Prijs wijkt af"),"")</f>
        <v>Prijs wijkt af</v>
      </c>
      <c r="L1263" t="str">
        <f>IF(Q3_2025[[#This Row],[Relatiekorting percentage]]=0,
    "Nvt",
    IF(Q3_2025[[#This Row],[Brutobedrag 2]] &lt; Q3_2025[[#This Row],[Bruto - Rel.korting]],
        "Nee",
        "Ja"))</f>
        <v>Ja</v>
      </c>
      <c r="M1263" s="10">
        <f>IF(Q3_2025[[#This Row],[Artikelprijs]]&lt;&gt;"",Q3_2025[[#This Row],[Artikelprijs]],Q3_2025[[#This Row],[Stuksprijs]])</f>
        <v>106.8625</v>
      </c>
      <c r="N1263" s="10">
        <f>Q3_2025[[#This Row],[Besteld]]*Q3_2025[[#This Row],[Prijs 2]]</f>
        <v>213.72499999999999</v>
      </c>
      <c r="O1263" s="10">
        <f>IF(Q3_2025[[#This Row],[Brutobedrag 2]]&lt;Q3_2025[[#This Row],[Bruto - Rel.korting]],Q3_2025[[#This Row],[Brutobedrag 2]],Q3_2025[[#This Row],[Brutobedrag 2]]*(100-Q3_2025[[#This Row],[Relatiekorting percentage]])/100)</f>
        <v>170.98</v>
      </c>
      <c r="R1263" s="3"/>
      <c r="W1263"/>
      <c r="AB1263"/>
    </row>
    <row r="1264" spans="1:28" x14ac:dyDescent="0.3">
      <c r="A1264" t="s">
        <v>831</v>
      </c>
      <c r="B1264">
        <v>5021007</v>
      </c>
      <c r="C1264" t="s">
        <v>49</v>
      </c>
      <c r="D1264">
        <v>1</v>
      </c>
      <c r="E1264" s="10">
        <v>339.9</v>
      </c>
      <c r="F1264" s="10">
        <v>339.9</v>
      </c>
      <c r="G1264" s="10">
        <v>271.92</v>
      </c>
      <c r="H1264">
        <v>20</v>
      </c>
      <c r="I1264" s="51" t="str">
        <f>_xlfn.XLOOKUP(Q3_2025[[#This Row],[Artikelnr]],Artikel_prijzen[Artnr],Artikel_prijzen[Groep],"")</f>
        <v>Elektra</v>
      </c>
      <c r="J1264" s="10">
        <f>_xlfn.XLOOKUP(Q3_2025[[#This Row],[Artikelnr]],Artikel_prijzen[Artnr],Artikel_prijzen[Prijs 2025],"")</f>
        <v>339.9</v>
      </c>
      <c r="K1264" t="str">
        <f>IF(Q3_2025[[#This Row],[Artikelprijs]]&lt;&gt;"",IF(Q3_2025[[#This Row],[Stuksprijs]]=Q3_2025[[#This Row],[Artikelprijs]],"Prijs gelijk","Prijs wijkt af"),"")</f>
        <v>Prijs gelijk</v>
      </c>
      <c r="L1264" t="str">
        <f>IF(Q3_2025[[#This Row],[Relatiekorting percentage]]=0,
    "Nvt",
    IF(Q3_2025[[#This Row],[Brutobedrag 2]] &lt; Q3_2025[[#This Row],[Bruto - Rel.korting]],
        "Nee",
        "Ja"))</f>
        <v>Ja</v>
      </c>
      <c r="M1264" s="10">
        <f>IF(Q3_2025[[#This Row],[Artikelprijs]]&lt;&gt;"",Q3_2025[[#This Row],[Artikelprijs]],Q3_2025[[#This Row],[Stuksprijs]])</f>
        <v>339.9</v>
      </c>
      <c r="N1264" s="10">
        <f>Q3_2025[[#This Row],[Besteld]]*Q3_2025[[#This Row],[Prijs 2]]</f>
        <v>339.9</v>
      </c>
      <c r="O1264" s="10">
        <f>IF(Q3_2025[[#This Row],[Brutobedrag 2]]&lt;Q3_2025[[#This Row],[Bruto - Rel.korting]],Q3_2025[[#This Row],[Brutobedrag 2]],Q3_2025[[#This Row],[Brutobedrag 2]]*(100-Q3_2025[[#This Row],[Relatiekorting percentage]])/100)</f>
        <v>271.92</v>
      </c>
      <c r="R1264" s="3"/>
      <c r="W1264"/>
      <c r="AB1264"/>
    </row>
    <row r="1265" spans="1:28" x14ac:dyDescent="0.3">
      <c r="A1265" t="s">
        <v>831</v>
      </c>
      <c r="B1265">
        <v>5021009</v>
      </c>
      <c r="C1265" t="s">
        <v>50</v>
      </c>
      <c r="D1265">
        <v>1</v>
      </c>
      <c r="E1265" s="10">
        <v>386.25</v>
      </c>
      <c r="F1265" s="10">
        <v>386.25</v>
      </c>
      <c r="G1265" s="10">
        <v>309</v>
      </c>
      <c r="H1265">
        <v>20</v>
      </c>
      <c r="I1265" s="51" t="str">
        <f>_xlfn.XLOOKUP(Q3_2025[[#This Row],[Artikelnr]],Artikel_prijzen[Artnr],Artikel_prijzen[Groep],"")</f>
        <v>Elektra</v>
      </c>
      <c r="J1265" s="10">
        <f>_xlfn.XLOOKUP(Q3_2025[[#This Row],[Artikelnr]],Artikel_prijzen[Artnr],Artikel_prijzen[Prijs 2025],"")</f>
        <v>386.25</v>
      </c>
      <c r="K1265" t="str">
        <f>IF(Q3_2025[[#This Row],[Artikelprijs]]&lt;&gt;"",IF(Q3_2025[[#This Row],[Stuksprijs]]=Q3_2025[[#This Row],[Artikelprijs]],"Prijs gelijk","Prijs wijkt af"),"")</f>
        <v>Prijs gelijk</v>
      </c>
      <c r="L1265" t="str">
        <f>IF(Q3_2025[[#This Row],[Relatiekorting percentage]]=0,
    "Nvt",
    IF(Q3_2025[[#This Row],[Brutobedrag 2]] &lt; Q3_2025[[#This Row],[Bruto - Rel.korting]],
        "Nee",
        "Ja"))</f>
        <v>Ja</v>
      </c>
      <c r="M1265" s="10">
        <f>IF(Q3_2025[[#This Row],[Artikelprijs]]&lt;&gt;"",Q3_2025[[#This Row],[Artikelprijs]],Q3_2025[[#This Row],[Stuksprijs]])</f>
        <v>386.25</v>
      </c>
      <c r="N1265" s="10">
        <f>Q3_2025[[#This Row],[Besteld]]*Q3_2025[[#This Row],[Prijs 2]]</f>
        <v>386.25</v>
      </c>
      <c r="O1265" s="10">
        <f>IF(Q3_2025[[#This Row],[Brutobedrag 2]]&lt;Q3_2025[[#This Row],[Bruto - Rel.korting]],Q3_2025[[#This Row],[Brutobedrag 2]],Q3_2025[[#This Row],[Brutobedrag 2]]*(100-Q3_2025[[#This Row],[Relatiekorting percentage]])/100)</f>
        <v>309</v>
      </c>
      <c r="R1265" s="3"/>
      <c r="W1265"/>
      <c r="AB1265"/>
    </row>
    <row r="1266" spans="1:28" x14ac:dyDescent="0.3">
      <c r="A1266" t="s">
        <v>831</v>
      </c>
      <c r="B1266">
        <v>5022009</v>
      </c>
      <c r="C1266" t="s">
        <v>297</v>
      </c>
      <c r="D1266">
        <v>2</v>
      </c>
      <c r="E1266" s="10">
        <v>103.75</v>
      </c>
      <c r="F1266" s="10">
        <v>207.5</v>
      </c>
      <c r="G1266" s="10">
        <v>166</v>
      </c>
      <c r="H1266">
        <v>20</v>
      </c>
      <c r="I1266" s="51" t="str">
        <f>_xlfn.XLOOKUP(Q3_2025[[#This Row],[Artikelnr]],Artikel_prijzen[Artnr],Artikel_prijzen[Groep],"")</f>
        <v>Elektra</v>
      </c>
      <c r="J1266" s="10">
        <f>_xlfn.XLOOKUP(Q3_2025[[#This Row],[Artikelnr]],Artikel_prijzen[Artnr],Artikel_prijzen[Prijs 2025],"")</f>
        <v>106.8625</v>
      </c>
      <c r="K1266" t="str">
        <f>IF(Q3_2025[[#This Row],[Artikelprijs]]&lt;&gt;"",IF(Q3_2025[[#This Row],[Stuksprijs]]=Q3_2025[[#This Row],[Artikelprijs]],"Prijs gelijk","Prijs wijkt af"),"")</f>
        <v>Prijs wijkt af</v>
      </c>
      <c r="L1266" t="str">
        <f>IF(Q3_2025[[#This Row],[Relatiekorting percentage]]=0,
    "Nvt",
    IF(Q3_2025[[#This Row],[Brutobedrag 2]] &lt; Q3_2025[[#This Row],[Bruto - Rel.korting]],
        "Nee",
        "Ja"))</f>
        <v>Ja</v>
      </c>
      <c r="M1266" s="10">
        <f>IF(Q3_2025[[#This Row],[Artikelprijs]]&lt;&gt;"",Q3_2025[[#This Row],[Artikelprijs]],Q3_2025[[#This Row],[Stuksprijs]])</f>
        <v>106.8625</v>
      </c>
      <c r="N1266" s="10">
        <f>Q3_2025[[#This Row],[Besteld]]*Q3_2025[[#This Row],[Prijs 2]]</f>
        <v>213.72499999999999</v>
      </c>
      <c r="O1266" s="10">
        <f>IF(Q3_2025[[#This Row],[Brutobedrag 2]]&lt;Q3_2025[[#This Row],[Bruto - Rel.korting]],Q3_2025[[#This Row],[Brutobedrag 2]],Q3_2025[[#This Row],[Brutobedrag 2]]*(100-Q3_2025[[#This Row],[Relatiekorting percentage]])/100)</f>
        <v>170.98</v>
      </c>
      <c r="R1266" s="3"/>
      <c r="W1266"/>
      <c r="AB1266"/>
    </row>
    <row r="1267" spans="1:28" x14ac:dyDescent="0.3">
      <c r="A1267" t="s">
        <v>831</v>
      </c>
      <c r="B1267">
        <v>5022009</v>
      </c>
      <c r="C1267" t="s">
        <v>45</v>
      </c>
      <c r="D1267">
        <v>1</v>
      </c>
      <c r="E1267" s="10">
        <v>103.75</v>
      </c>
      <c r="F1267" s="10">
        <v>103.75</v>
      </c>
      <c r="G1267" s="10">
        <v>83</v>
      </c>
      <c r="H1267">
        <v>20</v>
      </c>
      <c r="I1267" s="51" t="str">
        <f>_xlfn.XLOOKUP(Q3_2025[[#This Row],[Artikelnr]],Artikel_prijzen[Artnr],Artikel_prijzen[Groep],"")</f>
        <v>Elektra</v>
      </c>
      <c r="J1267" s="10">
        <f>_xlfn.XLOOKUP(Q3_2025[[#This Row],[Artikelnr]],Artikel_prijzen[Artnr],Artikel_prijzen[Prijs 2025],"")</f>
        <v>106.8625</v>
      </c>
      <c r="K1267" t="str">
        <f>IF(Q3_2025[[#This Row],[Artikelprijs]]&lt;&gt;"",IF(Q3_2025[[#This Row],[Stuksprijs]]=Q3_2025[[#This Row],[Artikelprijs]],"Prijs gelijk","Prijs wijkt af"),"")</f>
        <v>Prijs wijkt af</v>
      </c>
      <c r="L1267" t="str">
        <f>IF(Q3_2025[[#This Row],[Relatiekorting percentage]]=0,
    "Nvt",
    IF(Q3_2025[[#This Row],[Brutobedrag 2]] &lt; Q3_2025[[#This Row],[Bruto - Rel.korting]],
        "Nee",
        "Ja"))</f>
        <v>Ja</v>
      </c>
      <c r="M1267" s="10">
        <f>IF(Q3_2025[[#This Row],[Artikelprijs]]&lt;&gt;"",Q3_2025[[#This Row],[Artikelprijs]],Q3_2025[[#This Row],[Stuksprijs]])</f>
        <v>106.8625</v>
      </c>
      <c r="N1267" s="10">
        <f>Q3_2025[[#This Row],[Besteld]]*Q3_2025[[#This Row],[Prijs 2]]</f>
        <v>106.8625</v>
      </c>
      <c r="O1267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267" s="3"/>
      <c r="W1267"/>
      <c r="AB1267"/>
    </row>
    <row r="1268" spans="1:28" x14ac:dyDescent="0.3">
      <c r="A1268" t="s">
        <v>831</v>
      </c>
      <c r="B1268">
        <v>5021009</v>
      </c>
      <c r="C1268" t="s">
        <v>50</v>
      </c>
      <c r="D1268">
        <v>1</v>
      </c>
      <c r="E1268" s="10">
        <v>386.25</v>
      </c>
      <c r="F1268" s="10">
        <v>386.25</v>
      </c>
      <c r="G1268" s="10">
        <v>309</v>
      </c>
      <c r="H1268">
        <v>20</v>
      </c>
      <c r="I1268" s="51" t="str">
        <f>_xlfn.XLOOKUP(Q3_2025[[#This Row],[Artikelnr]],Artikel_prijzen[Artnr],Artikel_prijzen[Groep],"")</f>
        <v>Elektra</v>
      </c>
      <c r="J1268" s="10">
        <f>_xlfn.XLOOKUP(Q3_2025[[#This Row],[Artikelnr]],Artikel_prijzen[Artnr],Artikel_prijzen[Prijs 2025],"")</f>
        <v>386.25</v>
      </c>
      <c r="K1268" t="str">
        <f>IF(Q3_2025[[#This Row],[Artikelprijs]]&lt;&gt;"",IF(Q3_2025[[#This Row],[Stuksprijs]]=Q3_2025[[#This Row],[Artikelprijs]],"Prijs gelijk","Prijs wijkt af"),"")</f>
        <v>Prijs gelijk</v>
      </c>
      <c r="L1268" t="str">
        <f>IF(Q3_2025[[#This Row],[Relatiekorting percentage]]=0,
    "Nvt",
    IF(Q3_2025[[#This Row],[Brutobedrag 2]] &lt; Q3_2025[[#This Row],[Bruto - Rel.korting]],
        "Nee",
        "Ja"))</f>
        <v>Ja</v>
      </c>
      <c r="M1268" s="10">
        <f>IF(Q3_2025[[#This Row],[Artikelprijs]]&lt;&gt;"",Q3_2025[[#This Row],[Artikelprijs]],Q3_2025[[#This Row],[Stuksprijs]])</f>
        <v>386.25</v>
      </c>
      <c r="N1268" s="10">
        <f>Q3_2025[[#This Row],[Besteld]]*Q3_2025[[#This Row],[Prijs 2]]</f>
        <v>386.25</v>
      </c>
      <c r="O1268" s="10">
        <f>IF(Q3_2025[[#This Row],[Brutobedrag 2]]&lt;Q3_2025[[#This Row],[Bruto - Rel.korting]],Q3_2025[[#This Row],[Brutobedrag 2]],Q3_2025[[#This Row],[Brutobedrag 2]]*(100-Q3_2025[[#This Row],[Relatiekorting percentage]])/100)</f>
        <v>309</v>
      </c>
      <c r="R1268" s="3"/>
      <c r="W1268"/>
      <c r="AB1268"/>
    </row>
    <row r="1269" spans="1:28" x14ac:dyDescent="0.3">
      <c r="A1269" t="s">
        <v>831</v>
      </c>
      <c r="B1269">
        <v>5021009</v>
      </c>
      <c r="C1269" t="s">
        <v>50</v>
      </c>
      <c r="D1269">
        <v>1</v>
      </c>
      <c r="E1269" s="10">
        <v>386.25</v>
      </c>
      <c r="F1269" s="10">
        <v>386.25</v>
      </c>
      <c r="G1269" s="10">
        <v>309</v>
      </c>
      <c r="H1269">
        <v>20</v>
      </c>
      <c r="I1269" s="51" t="str">
        <f>_xlfn.XLOOKUP(Q3_2025[[#This Row],[Artikelnr]],Artikel_prijzen[Artnr],Artikel_prijzen[Groep],"")</f>
        <v>Elektra</v>
      </c>
      <c r="J1269" s="10">
        <f>_xlfn.XLOOKUP(Q3_2025[[#This Row],[Artikelnr]],Artikel_prijzen[Artnr],Artikel_prijzen[Prijs 2025],"")</f>
        <v>386.25</v>
      </c>
      <c r="K1269" t="str">
        <f>IF(Q3_2025[[#This Row],[Artikelprijs]]&lt;&gt;"",IF(Q3_2025[[#This Row],[Stuksprijs]]=Q3_2025[[#This Row],[Artikelprijs]],"Prijs gelijk","Prijs wijkt af"),"")</f>
        <v>Prijs gelijk</v>
      </c>
      <c r="L1269" t="str">
        <f>IF(Q3_2025[[#This Row],[Relatiekorting percentage]]=0,
    "Nvt",
    IF(Q3_2025[[#This Row],[Brutobedrag 2]] &lt; Q3_2025[[#This Row],[Bruto - Rel.korting]],
        "Nee",
        "Ja"))</f>
        <v>Ja</v>
      </c>
      <c r="M1269" s="10">
        <f>IF(Q3_2025[[#This Row],[Artikelprijs]]&lt;&gt;"",Q3_2025[[#This Row],[Artikelprijs]],Q3_2025[[#This Row],[Stuksprijs]])</f>
        <v>386.25</v>
      </c>
      <c r="N1269" s="10">
        <f>Q3_2025[[#This Row],[Besteld]]*Q3_2025[[#This Row],[Prijs 2]]</f>
        <v>386.25</v>
      </c>
      <c r="O1269" s="10">
        <f>IF(Q3_2025[[#This Row],[Brutobedrag 2]]&lt;Q3_2025[[#This Row],[Bruto - Rel.korting]],Q3_2025[[#This Row],[Brutobedrag 2]],Q3_2025[[#This Row],[Brutobedrag 2]]*(100-Q3_2025[[#This Row],[Relatiekorting percentage]])/100)</f>
        <v>309</v>
      </c>
      <c r="R1269" s="3"/>
      <c r="W1269"/>
      <c r="AB1269"/>
    </row>
    <row r="1270" spans="1:28" x14ac:dyDescent="0.3">
      <c r="A1270" t="s">
        <v>831</v>
      </c>
      <c r="B1270">
        <v>5021016</v>
      </c>
      <c r="C1270" t="s">
        <v>51</v>
      </c>
      <c r="D1270">
        <v>1</v>
      </c>
      <c r="E1270" s="10">
        <v>602.54999999999995</v>
      </c>
      <c r="F1270" s="10">
        <v>602.54999999999995</v>
      </c>
      <c r="G1270" s="10">
        <v>482.04</v>
      </c>
      <c r="H1270">
        <v>20</v>
      </c>
      <c r="I1270" s="51" t="str">
        <f>_xlfn.XLOOKUP(Q3_2025[[#This Row],[Artikelnr]],Artikel_prijzen[Artnr],Artikel_prijzen[Groep],"")</f>
        <v>Elektra</v>
      </c>
      <c r="J1270" s="10">
        <f>_xlfn.XLOOKUP(Q3_2025[[#This Row],[Artikelnr]],Artikel_prijzen[Artnr],Artikel_prijzen[Prijs 2025],"")</f>
        <v>585</v>
      </c>
      <c r="K1270" t="str">
        <f>IF(Q3_2025[[#This Row],[Artikelprijs]]&lt;&gt;"",IF(Q3_2025[[#This Row],[Stuksprijs]]=Q3_2025[[#This Row],[Artikelprijs]],"Prijs gelijk","Prijs wijkt af"),"")</f>
        <v>Prijs wijkt af</v>
      </c>
      <c r="L1270" t="str">
        <f>IF(Q3_2025[[#This Row],[Relatiekorting percentage]]=0,
    "Nvt",
    IF(Q3_2025[[#This Row],[Brutobedrag 2]] &lt; Q3_2025[[#This Row],[Bruto - Rel.korting]],
        "Nee",
        "Ja"))</f>
        <v>Ja</v>
      </c>
      <c r="M1270" s="10">
        <f>IF(Q3_2025[[#This Row],[Artikelprijs]]&lt;&gt;"",Q3_2025[[#This Row],[Artikelprijs]],Q3_2025[[#This Row],[Stuksprijs]])</f>
        <v>585</v>
      </c>
      <c r="N1270" s="10">
        <f>Q3_2025[[#This Row],[Besteld]]*Q3_2025[[#This Row],[Prijs 2]]</f>
        <v>585</v>
      </c>
      <c r="O1270" s="10">
        <f>IF(Q3_2025[[#This Row],[Brutobedrag 2]]&lt;Q3_2025[[#This Row],[Bruto - Rel.korting]],Q3_2025[[#This Row],[Brutobedrag 2]],Q3_2025[[#This Row],[Brutobedrag 2]]*(100-Q3_2025[[#This Row],[Relatiekorting percentage]])/100)</f>
        <v>468</v>
      </c>
      <c r="R1270" s="3"/>
      <c r="W1270"/>
      <c r="AB1270"/>
    </row>
    <row r="1271" spans="1:28" x14ac:dyDescent="0.3">
      <c r="A1271" t="s">
        <v>831</v>
      </c>
      <c r="B1271">
        <v>5021016</v>
      </c>
      <c r="C1271" t="s">
        <v>51</v>
      </c>
      <c r="D1271">
        <v>1</v>
      </c>
      <c r="E1271" s="10">
        <v>602.54999999999995</v>
      </c>
      <c r="F1271" s="10">
        <v>602.54999999999995</v>
      </c>
      <c r="G1271" s="10">
        <v>482.04</v>
      </c>
      <c r="H1271">
        <v>20</v>
      </c>
      <c r="I1271" s="51" t="str">
        <f>_xlfn.XLOOKUP(Q3_2025[[#This Row],[Artikelnr]],Artikel_prijzen[Artnr],Artikel_prijzen[Groep],"")</f>
        <v>Elektra</v>
      </c>
      <c r="J1271" s="10">
        <f>_xlfn.XLOOKUP(Q3_2025[[#This Row],[Artikelnr]],Artikel_prijzen[Artnr],Artikel_prijzen[Prijs 2025],"")</f>
        <v>585</v>
      </c>
      <c r="K1271" t="str">
        <f>IF(Q3_2025[[#This Row],[Artikelprijs]]&lt;&gt;"",IF(Q3_2025[[#This Row],[Stuksprijs]]=Q3_2025[[#This Row],[Artikelprijs]],"Prijs gelijk","Prijs wijkt af"),"")</f>
        <v>Prijs wijkt af</v>
      </c>
      <c r="L1271" t="str">
        <f>IF(Q3_2025[[#This Row],[Relatiekorting percentage]]=0,
    "Nvt",
    IF(Q3_2025[[#This Row],[Brutobedrag 2]] &lt; Q3_2025[[#This Row],[Bruto - Rel.korting]],
        "Nee",
        "Ja"))</f>
        <v>Ja</v>
      </c>
      <c r="M1271" s="10">
        <f>IF(Q3_2025[[#This Row],[Artikelprijs]]&lt;&gt;"",Q3_2025[[#This Row],[Artikelprijs]],Q3_2025[[#This Row],[Stuksprijs]])</f>
        <v>585</v>
      </c>
      <c r="N1271" s="10">
        <f>Q3_2025[[#This Row],[Besteld]]*Q3_2025[[#This Row],[Prijs 2]]</f>
        <v>585</v>
      </c>
      <c r="O1271" s="10">
        <f>IF(Q3_2025[[#This Row],[Brutobedrag 2]]&lt;Q3_2025[[#This Row],[Bruto - Rel.korting]],Q3_2025[[#This Row],[Brutobedrag 2]],Q3_2025[[#This Row],[Brutobedrag 2]]*(100-Q3_2025[[#This Row],[Relatiekorting percentage]])/100)</f>
        <v>468</v>
      </c>
      <c r="R1271" s="3"/>
      <c r="W1271"/>
      <c r="AB1271"/>
    </row>
    <row r="1272" spans="1:28" x14ac:dyDescent="0.3">
      <c r="A1272" t="s">
        <v>831</v>
      </c>
      <c r="B1272">
        <v>5021009</v>
      </c>
      <c r="C1272" t="s">
        <v>50</v>
      </c>
      <c r="D1272">
        <v>1</v>
      </c>
      <c r="E1272" s="10">
        <v>386.25</v>
      </c>
      <c r="F1272" s="10">
        <v>386.25</v>
      </c>
      <c r="G1272" s="10">
        <v>309</v>
      </c>
      <c r="H1272">
        <v>20</v>
      </c>
      <c r="I1272" s="51" t="str">
        <f>_xlfn.XLOOKUP(Q3_2025[[#This Row],[Artikelnr]],Artikel_prijzen[Artnr],Artikel_prijzen[Groep],"")</f>
        <v>Elektra</v>
      </c>
      <c r="J1272" s="10">
        <f>_xlfn.XLOOKUP(Q3_2025[[#This Row],[Artikelnr]],Artikel_prijzen[Artnr],Artikel_prijzen[Prijs 2025],"")</f>
        <v>386.25</v>
      </c>
      <c r="K1272" t="str">
        <f>IF(Q3_2025[[#This Row],[Artikelprijs]]&lt;&gt;"",IF(Q3_2025[[#This Row],[Stuksprijs]]=Q3_2025[[#This Row],[Artikelprijs]],"Prijs gelijk","Prijs wijkt af"),"")</f>
        <v>Prijs gelijk</v>
      </c>
      <c r="L1272" t="str">
        <f>IF(Q3_2025[[#This Row],[Relatiekorting percentage]]=0,
    "Nvt",
    IF(Q3_2025[[#This Row],[Brutobedrag 2]] &lt; Q3_2025[[#This Row],[Bruto - Rel.korting]],
        "Nee",
        "Ja"))</f>
        <v>Ja</v>
      </c>
      <c r="M1272" s="10">
        <f>IF(Q3_2025[[#This Row],[Artikelprijs]]&lt;&gt;"",Q3_2025[[#This Row],[Artikelprijs]],Q3_2025[[#This Row],[Stuksprijs]])</f>
        <v>386.25</v>
      </c>
      <c r="N1272" s="10">
        <f>Q3_2025[[#This Row],[Besteld]]*Q3_2025[[#This Row],[Prijs 2]]</f>
        <v>386.25</v>
      </c>
      <c r="O1272" s="10">
        <f>IF(Q3_2025[[#This Row],[Brutobedrag 2]]&lt;Q3_2025[[#This Row],[Bruto - Rel.korting]],Q3_2025[[#This Row],[Brutobedrag 2]],Q3_2025[[#This Row],[Brutobedrag 2]]*(100-Q3_2025[[#This Row],[Relatiekorting percentage]])/100)</f>
        <v>309</v>
      </c>
      <c r="R1272" s="3"/>
      <c r="W1272"/>
      <c r="AB1272"/>
    </row>
    <row r="1273" spans="1:28" x14ac:dyDescent="0.3">
      <c r="A1273" t="s">
        <v>831</v>
      </c>
      <c r="B1273">
        <v>5021016</v>
      </c>
      <c r="C1273" t="s">
        <v>51</v>
      </c>
      <c r="D1273">
        <v>1</v>
      </c>
      <c r="E1273" s="10">
        <v>602.54999999999995</v>
      </c>
      <c r="F1273" s="10">
        <v>602.54999999999995</v>
      </c>
      <c r="G1273" s="10">
        <v>482.04</v>
      </c>
      <c r="H1273">
        <v>20</v>
      </c>
      <c r="I1273" s="51" t="str">
        <f>_xlfn.XLOOKUP(Q3_2025[[#This Row],[Artikelnr]],Artikel_prijzen[Artnr],Artikel_prijzen[Groep],"")</f>
        <v>Elektra</v>
      </c>
      <c r="J1273" s="10">
        <f>_xlfn.XLOOKUP(Q3_2025[[#This Row],[Artikelnr]],Artikel_prijzen[Artnr],Artikel_prijzen[Prijs 2025],"")</f>
        <v>585</v>
      </c>
      <c r="K1273" t="str">
        <f>IF(Q3_2025[[#This Row],[Artikelprijs]]&lt;&gt;"",IF(Q3_2025[[#This Row],[Stuksprijs]]=Q3_2025[[#This Row],[Artikelprijs]],"Prijs gelijk","Prijs wijkt af"),"")</f>
        <v>Prijs wijkt af</v>
      </c>
      <c r="L1273" t="str">
        <f>IF(Q3_2025[[#This Row],[Relatiekorting percentage]]=0,
    "Nvt",
    IF(Q3_2025[[#This Row],[Brutobedrag 2]] &lt; Q3_2025[[#This Row],[Bruto - Rel.korting]],
        "Nee",
        "Ja"))</f>
        <v>Ja</v>
      </c>
      <c r="M1273" s="10">
        <f>IF(Q3_2025[[#This Row],[Artikelprijs]]&lt;&gt;"",Q3_2025[[#This Row],[Artikelprijs]],Q3_2025[[#This Row],[Stuksprijs]])</f>
        <v>585</v>
      </c>
      <c r="N1273" s="10">
        <f>Q3_2025[[#This Row],[Besteld]]*Q3_2025[[#This Row],[Prijs 2]]</f>
        <v>585</v>
      </c>
      <c r="O1273" s="10">
        <f>IF(Q3_2025[[#This Row],[Brutobedrag 2]]&lt;Q3_2025[[#This Row],[Bruto - Rel.korting]],Q3_2025[[#This Row],[Brutobedrag 2]],Q3_2025[[#This Row],[Brutobedrag 2]]*(100-Q3_2025[[#This Row],[Relatiekorting percentage]])/100)</f>
        <v>468</v>
      </c>
      <c r="R1273" s="3"/>
      <c r="W1273"/>
      <c r="AB1273"/>
    </row>
    <row r="1274" spans="1:28" x14ac:dyDescent="0.3">
      <c r="A1274" t="s">
        <v>831</v>
      </c>
      <c r="B1274">
        <v>5021019</v>
      </c>
      <c r="C1274" t="s">
        <v>257</v>
      </c>
      <c r="D1274">
        <v>1</v>
      </c>
      <c r="E1274" s="10">
        <v>927</v>
      </c>
      <c r="F1274" s="10">
        <v>927</v>
      </c>
      <c r="G1274" s="10">
        <v>741.6</v>
      </c>
      <c r="H1274">
        <v>20</v>
      </c>
      <c r="I1274" s="51" t="str">
        <f>_xlfn.XLOOKUP(Q3_2025[[#This Row],[Artikelnr]],Artikel_prijzen[Artnr],Artikel_prijzen[Groep],"")</f>
        <v>Elektra</v>
      </c>
      <c r="J1274" s="10">
        <f>_xlfn.XLOOKUP(Q3_2025[[#This Row],[Artikelnr]],Artikel_prijzen[Artnr],Artikel_prijzen[Prijs 2025],"")</f>
        <v>900</v>
      </c>
      <c r="K1274" t="str">
        <f>IF(Q3_2025[[#This Row],[Artikelprijs]]&lt;&gt;"",IF(Q3_2025[[#This Row],[Stuksprijs]]=Q3_2025[[#This Row],[Artikelprijs]],"Prijs gelijk","Prijs wijkt af"),"")</f>
        <v>Prijs wijkt af</v>
      </c>
      <c r="L1274" t="str">
        <f>IF(Q3_2025[[#This Row],[Relatiekorting percentage]]=0,
    "Nvt",
    IF(Q3_2025[[#This Row],[Brutobedrag 2]] &lt; Q3_2025[[#This Row],[Bruto - Rel.korting]],
        "Nee",
        "Ja"))</f>
        <v>Ja</v>
      </c>
      <c r="M1274" s="10">
        <f>IF(Q3_2025[[#This Row],[Artikelprijs]]&lt;&gt;"",Q3_2025[[#This Row],[Artikelprijs]],Q3_2025[[#This Row],[Stuksprijs]])</f>
        <v>900</v>
      </c>
      <c r="N1274" s="10">
        <f>Q3_2025[[#This Row],[Besteld]]*Q3_2025[[#This Row],[Prijs 2]]</f>
        <v>900</v>
      </c>
      <c r="O1274" s="10">
        <f>IF(Q3_2025[[#This Row],[Brutobedrag 2]]&lt;Q3_2025[[#This Row],[Bruto - Rel.korting]],Q3_2025[[#This Row],[Brutobedrag 2]],Q3_2025[[#This Row],[Brutobedrag 2]]*(100-Q3_2025[[#This Row],[Relatiekorting percentage]])/100)</f>
        <v>720</v>
      </c>
      <c r="R1274" s="3"/>
      <c r="W1274"/>
      <c r="AB1274"/>
    </row>
    <row r="1275" spans="1:28" x14ac:dyDescent="0.3">
      <c r="A1275" t="s">
        <v>831</v>
      </c>
      <c r="B1275">
        <v>5021016</v>
      </c>
      <c r="C1275" t="s">
        <v>51</v>
      </c>
      <c r="D1275">
        <v>2</v>
      </c>
      <c r="E1275" s="10">
        <v>602.54999999999995</v>
      </c>
      <c r="F1275" s="10">
        <v>1205.0999999999999</v>
      </c>
      <c r="G1275" s="10">
        <v>964.08</v>
      </c>
      <c r="H1275">
        <v>20</v>
      </c>
      <c r="I1275" s="51" t="str">
        <f>_xlfn.XLOOKUP(Q3_2025[[#This Row],[Artikelnr]],Artikel_prijzen[Artnr],Artikel_prijzen[Groep],"")</f>
        <v>Elektra</v>
      </c>
      <c r="J1275" s="10">
        <f>_xlfn.XLOOKUP(Q3_2025[[#This Row],[Artikelnr]],Artikel_prijzen[Artnr],Artikel_prijzen[Prijs 2025],"")</f>
        <v>585</v>
      </c>
      <c r="K1275" t="str">
        <f>IF(Q3_2025[[#This Row],[Artikelprijs]]&lt;&gt;"",IF(Q3_2025[[#This Row],[Stuksprijs]]=Q3_2025[[#This Row],[Artikelprijs]],"Prijs gelijk","Prijs wijkt af"),"")</f>
        <v>Prijs wijkt af</v>
      </c>
      <c r="L1275" t="str">
        <f>IF(Q3_2025[[#This Row],[Relatiekorting percentage]]=0,
    "Nvt",
    IF(Q3_2025[[#This Row],[Brutobedrag 2]] &lt; Q3_2025[[#This Row],[Bruto - Rel.korting]],
        "Nee",
        "Ja"))</f>
        <v>Ja</v>
      </c>
      <c r="M1275" s="10">
        <f>IF(Q3_2025[[#This Row],[Artikelprijs]]&lt;&gt;"",Q3_2025[[#This Row],[Artikelprijs]],Q3_2025[[#This Row],[Stuksprijs]])</f>
        <v>585</v>
      </c>
      <c r="N1275" s="10">
        <f>Q3_2025[[#This Row],[Besteld]]*Q3_2025[[#This Row],[Prijs 2]]</f>
        <v>1170</v>
      </c>
      <c r="O1275" s="10">
        <f>IF(Q3_2025[[#This Row],[Brutobedrag 2]]&lt;Q3_2025[[#This Row],[Bruto - Rel.korting]],Q3_2025[[#This Row],[Brutobedrag 2]],Q3_2025[[#This Row],[Brutobedrag 2]]*(100-Q3_2025[[#This Row],[Relatiekorting percentage]])/100)</f>
        <v>936</v>
      </c>
      <c r="R1275" s="3"/>
      <c r="W1275"/>
      <c r="AB1275"/>
    </row>
    <row r="1276" spans="1:28" x14ac:dyDescent="0.3">
      <c r="A1276" t="s">
        <v>831</v>
      </c>
      <c r="B1276">
        <v>5022009</v>
      </c>
      <c r="C1276" t="s">
        <v>45</v>
      </c>
      <c r="D1276">
        <v>1</v>
      </c>
      <c r="E1276" s="10">
        <v>103.75</v>
      </c>
      <c r="F1276" s="10">
        <v>103.75</v>
      </c>
      <c r="G1276" s="10">
        <v>83</v>
      </c>
      <c r="H1276">
        <v>20</v>
      </c>
      <c r="I1276" s="51" t="str">
        <f>_xlfn.XLOOKUP(Q3_2025[[#This Row],[Artikelnr]],Artikel_prijzen[Artnr],Artikel_prijzen[Groep],"")</f>
        <v>Elektra</v>
      </c>
      <c r="J1276" s="10">
        <f>_xlfn.XLOOKUP(Q3_2025[[#This Row],[Artikelnr]],Artikel_prijzen[Artnr],Artikel_prijzen[Prijs 2025],"")</f>
        <v>106.8625</v>
      </c>
      <c r="K1276" t="str">
        <f>IF(Q3_2025[[#This Row],[Artikelprijs]]&lt;&gt;"",IF(Q3_2025[[#This Row],[Stuksprijs]]=Q3_2025[[#This Row],[Artikelprijs]],"Prijs gelijk","Prijs wijkt af"),"")</f>
        <v>Prijs wijkt af</v>
      </c>
      <c r="L1276" t="str">
        <f>IF(Q3_2025[[#This Row],[Relatiekorting percentage]]=0,
    "Nvt",
    IF(Q3_2025[[#This Row],[Brutobedrag 2]] &lt; Q3_2025[[#This Row],[Bruto - Rel.korting]],
        "Nee",
        "Ja"))</f>
        <v>Ja</v>
      </c>
      <c r="M1276" s="10">
        <f>IF(Q3_2025[[#This Row],[Artikelprijs]]&lt;&gt;"",Q3_2025[[#This Row],[Artikelprijs]],Q3_2025[[#This Row],[Stuksprijs]])</f>
        <v>106.8625</v>
      </c>
      <c r="N1276" s="10">
        <f>Q3_2025[[#This Row],[Besteld]]*Q3_2025[[#This Row],[Prijs 2]]</f>
        <v>106.8625</v>
      </c>
      <c r="O1276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276" s="3"/>
      <c r="W1276"/>
      <c r="AB1276"/>
    </row>
    <row r="1277" spans="1:28" x14ac:dyDescent="0.3">
      <c r="A1277" t="s">
        <v>831</v>
      </c>
      <c r="B1277">
        <v>5020016</v>
      </c>
      <c r="C1277" t="s">
        <v>771</v>
      </c>
      <c r="D1277">
        <v>1</v>
      </c>
      <c r="E1277" s="10">
        <v>18.03</v>
      </c>
      <c r="F1277" s="10">
        <v>18.03</v>
      </c>
      <c r="G1277" s="10">
        <v>14.42</v>
      </c>
      <c r="H1277">
        <v>20</v>
      </c>
      <c r="I1277" s="51" t="str">
        <f>_xlfn.XLOOKUP(Q3_2025[[#This Row],[Artikelnr]],Artikel_prijzen[Artnr],Artikel_prijzen[Groep],"")</f>
        <v/>
      </c>
      <c r="J1277" s="10" t="str">
        <f>_xlfn.XLOOKUP(Q3_2025[[#This Row],[Artikelnr]],Artikel_prijzen[Artnr],Artikel_prijzen[Prijs 2025],"")</f>
        <v/>
      </c>
      <c r="K1277" t="str">
        <f>IF(Q3_2025[[#This Row],[Artikelprijs]]&lt;&gt;"",IF(Q3_2025[[#This Row],[Stuksprijs]]=Q3_2025[[#This Row],[Artikelprijs]],"Prijs gelijk","Prijs wijkt af"),"")</f>
        <v/>
      </c>
      <c r="L1277" t="str">
        <f>IF(Q3_2025[[#This Row],[Relatiekorting percentage]]=0,
    "Nvt",
    IF(Q3_2025[[#This Row],[Brutobedrag 2]] &lt; Q3_2025[[#This Row],[Bruto - Rel.korting]],
        "Nee",
        "Ja"))</f>
        <v>Ja</v>
      </c>
      <c r="M1277" s="10">
        <f>IF(Q3_2025[[#This Row],[Artikelprijs]]&lt;&gt;"",Q3_2025[[#This Row],[Artikelprijs]],Q3_2025[[#This Row],[Stuksprijs]])</f>
        <v>18.03</v>
      </c>
      <c r="N1277" s="10">
        <f>Q3_2025[[#This Row],[Besteld]]*Q3_2025[[#This Row],[Prijs 2]]</f>
        <v>18.03</v>
      </c>
      <c r="O1277" s="10">
        <f>IF(Q3_2025[[#This Row],[Brutobedrag 2]]&lt;Q3_2025[[#This Row],[Bruto - Rel.korting]],Q3_2025[[#This Row],[Brutobedrag 2]],Q3_2025[[#This Row],[Brutobedrag 2]]*(100-Q3_2025[[#This Row],[Relatiekorting percentage]])/100)</f>
        <v>14.424000000000001</v>
      </c>
      <c r="R1277" s="3"/>
      <c r="W1277"/>
      <c r="AB1277"/>
    </row>
    <row r="1278" spans="1:28" x14ac:dyDescent="0.3">
      <c r="A1278" t="s">
        <v>831</v>
      </c>
      <c r="B1278">
        <v>5021007</v>
      </c>
      <c r="C1278" t="s">
        <v>49</v>
      </c>
      <c r="D1278">
        <v>2</v>
      </c>
      <c r="E1278" s="10">
        <v>339.9</v>
      </c>
      <c r="F1278" s="10">
        <v>679.8</v>
      </c>
      <c r="G1278" s="10">
        <v>543.84</v>
      </c>
      <c r="H1278">
        <v>20</v>
      </c>
      <c r="I1278" s="51" t="str">
        <f>_xlfn.XLOOKUP(Q3_2025[[#This Row],[Artikelnr]],Artikel_prijzen[Artnr],Artikel_prijzen[Groep],"")</f>
        <v>Elektra</v>
      </c>
      <c r="J1278" s="10">
        <f>_xlfn.XLOOKUP(Q3_2025[[#This Row],[Artikelnr]],Artikel_prijzen[Artnr],Artikel_prijzen[Prijs 2025],"")</f>
        <v>339.9</v>
      </c>
      <c r="K1278" t="str">
        <f>IF(Q3_2025[[#This Row],[Artikelprijs]]&lt;&gt;"",IF(Q3_2025[[#This Row],[Stuksprijs]]=Q3_2025[[#This Row],[Artikelprijs]],"Prijs gelijk","Prijs wijkt af"),"")</f>
        <v>Prijs gelijk</v>
      </c>
      <c r="L1278" t="str">
        <f>IF(Q3_2025[[#This Row],[Relatiekorting percentage]]=0,
    "Nvt",
    IF(Q3_2025[[#This Row],[Brutobedrag 2]] &lt; Q3_2025[[#This Row],[Bruto - Rel.korting]],
        "Nee",
        "Ja"))</f>
        <v>Ja</v>
      </c>
      <c r="M1278" s="10">
        <f>IF(Q3_2025[[#This Row],[Artikelprijs]]&lt;&gt;"",Q3_2025[[#This Row],[Artikelprijs]],Q3_2025[[#This Row],[Stuksprijs]])</f>
        <v>339.9</v>
      </c>
      <c r="N1278" s="10">
        <f>Q3_2025[[#This Row],[Besteld]]*Q3_2025[[#This Row],[Prijs 2]]</f>
        <v>679.8</v>
      </c>
      <c r="O1278" s="10">
        <f>IF(Q3_2025[[#This Row],[Brutobedrag 2]]&lt;Q3_2025[[#This Row],[Bruto - Rel.korting]],Q3_2025[[#This Row],[Brutobedrag 2]],Q3_2025[[#This Row],[Brutobedrag 2]]*(100-Q3_2025[[#This Row],[Relatiekorting percentage]])/100)</f>
        <v>543.84</v>
      </c>
      <c r="R1278" s="3"/>
      <c r="W1278"/>
      <c r="AB1278"/>
    </row>
    <row r="1279" spans="1:28" x14ac:dyDescent="0.3">
      <c r="A1279" t="s">
        <v>831</v>
      </c>
      <c r="B1279">
        <v>5021007</v>
      </c>
      <c r="C1279" t="s">
        <v>49</v>
      </c>
      <c r="D1279">
        <v>1</v>
      </c>
      <c r="E1279" s="10">
        <v>339.9</v>
      </c>
      <c r="F1279" s="10">
        <v>339.9</v>
      </c>
      <c r="G1279" s="10">
        <v>271.92</v>
      </c>
      <c r="H1279">
        <v>20</v>
      </c>
      <c r="I1279" s="51" t="str">
        <f>_xlfn.XLOOKUP(Q3_2025[[#This Row],[Artikelnr]],Artikel_prijzen[Artnr],Artikel_prijzen[Groep],"")</f>
        <v>Elektra</v>
      </c>
      <c r="J1279" s="10">
        <f>_xlfn.XLOOKUP(Q3_2025[[#This Row],[Artikelnr]],Artikel_prijzen[Artnr],Artikel_prijzen[Prijs 2025],"")</f>
        <v>339.9</v>
      </c>
      <c r="K1279" t="str">
        <f>IF(Q3_2025[[#This Row],[Artikelprijs]]&lt;&gt;"",IF(Q3_2025[[#This Row],[Stuksprijs]]=Q3_2025[[#This Row],[Artikelprijs]],"Prijs gelijk","Prijs wijkt af"),"")</f>
        <v>Prijs gelijk</v>
      </c>
      <c r="L1279" t="str">
        <f>IF(Q3_2025[[#This Row],[Relatiekorting percentage]]=0,
    "Nvt",
    IF(Q3_2025[[#This Row],[Brutobedrag 2]] &lt; Q3_2025[[#This Row],[Bruto - Rel.korting]],
        "Nee",
        "Ja"))</f>
        <v>Ja</v>
      </c>
      <c r="M1279" s="10">
        <f>IF(Q3_2025[[#This Row],[Artikelprijs]]&lt;&gt;"",Q3_2025[[#This Row],[Artikelprijs]],Q3_2025[[#This Row],[Stuksprijs]])</f>
        <v>339.9</v>
      </c>
      <c r="N1279" s="10">
        <f>Q3_2025[[#This Row],[Besteld]]*Q3_2025[[#This Row],[Prijs 2]]</f>
        <v>339.9</v>
      </c>
      <c r="O1279" s="10">
        <f>IF(Q3_2025[[#This Row],[Brutobedrag 2]]&lt;Q3_2025[[#This Row],[Bruto - Rel.korting]],Q3_2025[[#This Row],[Brutobedrag 2]],Q3_2025[[#This Row],[Brutobedrag 2]]*(100-Q3_2025[[#This Row],[Relatiekorting percentage]])/100)</f>
        <v>271.92</v>
      </c>
      <c r="R1279" s="3"/>
      <c r="W1279"/>
      <c r="AB1279"/>
    </row>
    <row r="1280" spans="1:28" x14ac:dyDescent="0.3">
      <c r="A1280" t="s">
        <v>831</v>
      </c>
      <c r="B1280">
        <v>5022009</v>
      </c>
      <c r="C1280" t="s">
        <v>45</v>
      </c>
      <c r="D1280">
        <v>1</v>
      </c>
      <c r="E1280" s="10">
        <v>103.75</v>
      </c>
      <c r="F1280" s="10">
        <v>103.75</v>
      </c>
      <c r="G1280" s="10">
        <v>83</v>
      </c>
      <c r="H1280">
        <v>20</v>
      </c>
      <c r="I1280" s="51" t="str">
        <f>_xlfn.XLOOKUP(Q3_2025[[#This Row],[Artikelnr]],Artikel_prijzen[Artnr],Artikel_prijzen[Groep],"")</f>
        <v>Elektra</v>
      </c>
      <c r="J1280" s="10">
        <f>_xlfn.XLOOKUP(Q3_2025[[#This Row],[Artikelnr]],Artikel_prijzen[Artnr],Artikel_prijzen[Prijs 2025],"")</f>
        <v>106.8625</v>
      </c>
      <c r="K1280" t="str">
        <f>IF(Q3_2025[[#This Row],[Artikelprijs]]&lt;&gt;"",IF(Q3_2025[[#This Row],[Stuksprijs]]=Q3_2025[[#This Row],[Artikelprijs]],"Prijs gelijk","Prijs wijkt af"),"")</f>
        <v>Prijs wijkt af</v>
      </c>
      <c r="L1280" t="str">
        <f>IF(Q3_2025[[#This Row],[Relatiekorting percentage]]=0,
    "Nvt",
    IF(Q3_2025[[#This Row],[Brutobedrag 2]] &lt; Q3_2025[[#This Row],[Bruto - Rel.korting]],
        "Nee",
        "Ja"))</f>
        <v>Ja</v>
      </c>
      <c r="M1280" s="10">
        <f>IF(Q3_2025[[#This Row],[Artikelprijs]]&lt;&gt;"",Q3_2025[[#This Row],[Artikelprijs]],Q3_2025[[#This Row],[Stuksprijs]])</f>
        <v>106.8625</v>
      </c>
      <c r="N1280" s="10">
        <f>Q3_2025[[#This Row],[Besteld]]*Q3_2025[[#This Row],[Prijs 2]]</f>
        <v>106.8625</v>
      </c>
      <c r="O1280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280" s="3"/>
      <c r="W1280"/>
      <c r="AB1280"/>
    </row>
    <row r="1281" spans="1:28" x14ac:dyDescent="0.3">
      <c r="A1281" t="s">
        <v>831</v>
      </c>
      <c r="B1281">
        <v>5020016</v>
      </c>
      <c r="C1281" t="s">
        <v>771</v>
      </c>
      <c r="D1281">
        <v>1</v>
      </c>
      <c r="E1281" s="10">
        <v>18.03</v>
      </c>
      <c r="F1281" s="10">
        <v>18.03</v>
      </c>
      <c r="G1281" s="10">
        <v>14.42</v>
      </c>
      <c r="H1281">
        <v>20</v>
      </c>
      <c r="I1281" s="51" t="str">
        <f>_xlfn.XLOOKUP(Q3_2025[[#This Row],[Artikelnr]],Artikel_prijzen[Artnr],Artikel_prijzen[Groep],"")</f>
        <v/>
      </c>
      <c r="J1281" s="10" t="str">
        <f>_xlfn.XLOOKUP(Q3_2025[[#This Row],[Artikelnr]],Artikel_prijzen[Artnr],Artikel_prijzen[Prijs 2025],"")</f>
        <v/>
      </c>
      <c r="K1281" t="str">
        <f>IF(Q3_2025[[#This Row],[Artikelprijs]]&lt;&gt;"",IF(Q3_2025[[#This Row],[Stuksprijs]]=Q3_2025[[#This Row],[Artikelprijs]],"Prijs gelijk","Prijs wijkt af"),"")</f>
        <v/>
      </c>
      <c r="L1281" t="str">
        <f>IF(Q3_2025[[#This Row],[Relatiekorting percentage]]=0,
    "Nvt",
    IF(Q3_2025[[#This Row],[Brutobedrag 2]] &lt; Q3_2025[[#This Row],[Bruto - Rel.korting]],
        "Nee",
        "Ja"))</f>
        <v>Ja</v>
      </c>
      <c r="M1281" s="10">
        <f>IF(Q3_2025[[#This Row],[Artikelprijs]]&lt;&gt;"",Q3_2025[[#This Row],[Artikelprijs]],Q3_2025[[#This Row],[Stuksprijs]])</f>
        <v>18.03</v>
      </c>
      <c r="N1281" s="10">
        <f>Q3_2025[[#This Row],[Besteld]]*Q3_2025[[#This Row],[Prijs 2]]</f>
        <v>18.03</v>
      </c>
      <c r="O1281" s="10">
        <f>IF(Q3_2025[[#This Row],[Brutobedrag 2]]&lt;Q3_2025[[#This Row],[Bruto - Rel.korting]],Q3_2025[[#This Row],[Brutobedrag 2]],Q3_2025[[#This Row],[Brutobedrag 2]]*(100-Q3_2025[[#This Row],[Relatiekorting percentage]])/100)</f>
        <v>14.424000000000001</v>
      </c>
      <c r="R1281" s="3"/>
      <c r="W1281"/>
      <c r="AB1281"/>
    </row>
    <row r="1282" spans="1:28" x14ac:dyDescent="0.3">
      <c r="A1282" t="s">
        <v>831</v>
      </c>
      <c r="B1282">
        <v>5022009</v>
      </c>
      <c r="C1282" t="s">
        <v>45</v>
      </c>
      <c r="D1282">
        <v>1</v>
      </c>
      <c r="E1282" s="10">
        <v>103.75</v>
      </c>
      <c r="F1282" s="10">
        <v>103.75</v>
      </c>
      <c r="G1282" s="10">
        <v>83</v>
      </c>
      <c r="H1282">
        <v>20</v>
      </c>
      <c r="I1282" s="51" t="str">
        <f>_xlfn.XLOOKUP(Q3_2025[[#This Row],[Artikelnr]],Artikel_prijzen[Artnr],Artikel_prijzen[Groep],"")</f>
        <v>Elektra</v>
      </c>
      <c r="J1282" s="10">
        <f>_xlfn.XLOOKUP(Q3_2025[[#This Row],[Artikelnr]],Artikel_prijzen[Artnr],Artikel_prijzen[Prijs 2025],"")</f>
        <v>106.8625</v>
      </c>
      <c r="K1282" t="str">
        <f>IF(Q3_2025[[#This Row],[Artikelprijs]]&lt;&gt;"",IF(Q3_2025[[#This Row],[Stuksprijs]]=Q3_2025[[#This Row],[Artikelprijs]],"Prijs gelijk","Prijs wijkt af"),"")</f>
        <v>Prijs wijkt af</v>
      </c>
      <c r="L1282" t="str">
        <f>IF(Q3_2025[[#This Row],[Relatiekorting percentage]]=0,
    "Nvt",
    IF(Q3_2025[[#This Row],[Brutobedrag 2]] &lt; Q3_2025[[#This Row],[Bruto - Rel.korting]],
        "Nee",
        "Ja"))</f>
        <v>Ja</v>
      </c>
      <c r="M1282" s="10">
        <f>IF(Q3_2025[[#This Row],[Artikelprijs]]&lt;&gt;"",Q3_2025[[#This Row],[Artikelprijs]],Q3_2025[[#This Row],[Stuksprijs]])</f>
        <v>106.8625</v>
      </c>
      <c r="N1282" s="10">
        <f>Q3_2025[[#This Row],[Besteld]]*Q3_2025[[#This Row],[Prijs 2]]</f>
        <v>106.8625</v>
      </c>
      <c r="O1282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282" s="3"/>
      <c r="W1282"/>
      <c r="AB1282"/>
    </row>
    <row r="1283" spans="1:28" x14ac:dyDescent="0.3">
      <c r="A1283" t="s">
        <v>831</v>
      </c>
      <c r="B1283">
        <v>5022009</v>
      </c>
      <c r="C1283" t="s">
        <v>45</v>
      </c>
      <c r="D1283">
        <v>1</v>
      </c>
      <c r="E1283" s="10">
        <v>103.75</v>
      </c>
      <c r="F1283" s="10">
        <v>103.75</v>
      </c>
      <c r="G1283" s="10">
        <v>83</v>
      </c>
      <c r="H1283">
        <v>20</v>
      </c>
      <c r="I1283" s="51" t="str">
        <f>_xlfn.XLOOKUP(Q3_2025[[#This Row],[Artikelnr]],Artikel_prijzen[Artnr],Artikel_prijzen[Groep],"")</f>
        <v>Elektra</v>
      </c>
      <c r="J1283" s="10">
        <f>_xlfn.XLOOKUP(Q3_2025[[#This Row],[Artikelnr]],Artikel_prijzen[Artnr],Artikel_prijzen[Prijs 2025],"")</f>
        <v>106.8625</v>
      </c>
      <c r="K1283" t="str">
        <f>IF(Q3_2025[[#This Row],[Artikelprijs]]&lt;&gt;"",IF(Q3_2025[[#This Row],[Stuksprijs]]=Q3_2025[[#This Row],[Artikelprijs]],"Prijs gelijk","Prijs wijkt af"),"")</f>
        <v>Prijs wijkt af</v>
      </c>
      <c r="L1283" t="str">
        <f>IF(Q3_2025[[#This Row],[Relatiekorting percentage]]=0,
    "Nvt",
    IF(Q3_2025[[#This Row],[Brutobedrag 2]] &lt; Q3_2025[[#This Row],[Bruto - Rel.korting]],
        "Nee",
        "Ja"))</f>
        <v>Ja</v>
      </c>
      <c r="M1283" s="10">
        <f>IF(Q3_2025[[#This Row],[Artikelprijs]]&lt;&gt;"",Q3_2025[[#This Row],[Artikelprijs]],Q3_2025[[#This Row],[Stuksprijs]])</f>
        <v>106.8625</v>
      </c>
      <c r="N1283" s="10">
        <f>Q3_2025[[#This Row],[Besteld]]*Q3_2025[[#This Row],[Prijs 2]]</f>
        <v>106.8625</v>
      </c>
      <c r="O1283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283" s="3"/>
      <c r="W1283"/>
      <c r="AB1283"/>
    </row>
    <row r="1284" spans="1:28" x14ac:dyDescent="0.3">
      <c r="A1284" t="s">
        <v>831</v>
      </c>
      <c r="B1284">
        <v>5020016</v>
      </c>
      <c r="C1284" t="s">
        <v>771</v>
      </c>
      <c r="D1284">
        <v>2</v>
      </c>
      <c r="E1284" s="10">
        <v>18.03</v>
      </c>
      <c r="F1284" s="10">
        <v>36.06</v>
      </c>
      <c r="G1284" s="10">
        <v>28.85</v>
      </c>
      <c r="H1284">
        <v>20</v>
      </c>
      <c r="I1284" s="51" t="str">
        <f>_xlfn.XLOOKUP(Q3_2025[[#This Row],[Artikelnr]],Artikel_prijzen[Artnr],Artikel_prijzen[Groep],"")</f>
        <v/>
      </c>
      <c r="J1284" s="10" t="str">
        <f>_xlfn.XLOOKUP(Q3_2025[[#This Row],[Artikelnr]],Artikel_prijzen[Artnr],Artikel_prijzen[Prijs 2025],"")</f>
        <v/>
      </c>
      <c r="K1284" t="str">
        <f>IF(Q3_2025[[#This Row],[Artikelprijs]]&lt;&gt;"",IF(Q3_2025[[#This Row],[Stuksprijs]]=Q3_2025[[#This Row],[Artikelprijs]],"Prijs gelijk","Prijs wijkt af"),"")</f>
        <v/>
      </c>
      <c r="L1284" t="str">
        <f>IF(Q3_2025[[#This Row],[Relatiekorting percentage]]=0,
    "Nvt",
    IF(Q3_2025[[#This Row],[Brutobedrag 2]] &lt; Q3_2025[[#This Row],[Bruto - Rel.korting]],
        "Nee",
        "Ja"))</f>
        <v>Ja</v>
      </c>
      <c r="M1284" s="10">
        <f>IF(Q3_2025[[#This Row],[Artikelprijs]]&lt;&gt;"",Q3_2025[[#This Row],[Artikelprijs]],Q3_2025[[#This Row],[Stuksprijs]])</f>
        <v>18.03</v>
      </c>
      <c r="N1284" s="10">
        <f>Q3_2025[[#This Row],[Besteld]]*Q3_2025[[#This Row],[Prijs 2]]</f>
        <v>36.06</v>
      </c>
      <c r="O1284" s="10">
        <f>IF(Q3_2025[[#This Row],[Brutobedrag 2]]&lt;Q3_2025[[#This Row],[Bruto - Rel.korting]],Q3_2025[[#This Row],[Brutobedrag 2]],Q3_2025[[#This Row],[Brutobedrag 2]]*(100-Q3_2025[[#This Row],[Relatiekorting percentage]])/100)</f>
        <v>28.848000000000003</v>
      </c>
      <c r="R1284" s="3"/>
      <c r="W1284"/>
      <c r="AB1284"/>
    </row>
    <row r="1285" spans="1:28" x14ac:dyDescent="0.3">
      <c r="A1285" t="s">
        <v>831</v>
      </c>
      <c r="B1285">
        <v>5022009</v>
      </c>
      <c r="C1285" t="s">
        <v>45</v>
      </c>
      <c r="D1285">
        <v>1</v>
      </c>
      <c r="E1285" s="10">
        <v>103.75</v>
      </c>
      <c r="F1285" s="10">
        <v>103.75</v>
      </c>
      <c r="G1285" s="10">
        <v>83</v>
      </c>
      <c r="H1285">
        <v>20</v>
      </c>
      <c r="I1285" s="51" t="str">
        <f>_xlfn.XLOOKUP(Q3_2025[[#This Row],[Artikelnr]],Artikel_prijzen[Artnr],Artikel_prijzen[Groep],"")</f>
        <v>Elektra</v>
      </c>
      <c r="J1285" s="10">
        <f>_xlfn.XLOOKUP(Q3_2025[[#This Row],[Artikelnr]],Artikel_prijzen[Artnr],Artikel_prijzen[Prijs 2025],"")</f>
        <v>106.8625</v>
      </c>
      <c r="K1285" t="str">
        <f>IF(Q3_2025[[#This Row],[Artikelprijs]]&lt;&gt;"",IF(Q3_2025[[#This Row],[Stuksprijs]]=Q3_2025[[#This Row],[Artikelprijs]],"Prijs gelijk","Prijs wijkt af"),"")</f>
        <v>Prijs wijkt af</v>
      </c>
      <c r="L1285" t="str">
        <f>IF(Q3_2025[[#This Row],[Relatiekorting percentage]]=0,
    "Nvt",
    IF(Q3_2025[[#This Row],[Brutobedrag 2]] &lt; Q3_2025[[#This Row],[Bruto - Rel.korting]],
        "Nee",
        "Ja"))</f>
        <v>Ja</v>
      </c>
      <c r="M1285" s="10">
        <f>IF(Q3_2025[[#This Row],[Artikelprijs]]&lt;&gt;"",Q3_2025[[#This Row],[Artikelprijs]],Q3_2025[[#This Row],[Stuksprijs]])</f>
        <v>106.8625</v>
      </c>
      <c r="N1285" s="10">
        <f>Q3_2025[[#This Row],[Besteld]]*Q3_2025[[#This Row],[Prijs 2]]</f>
        <v>106.8625</v>
      </c>
      <c r="O1285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285" s="3"/>
      <c r="W1285"/>
      <c r="AB1285"/>
    </row>
    <row r="1286" spans="1:28" x14ac:dyDescent="0.3">
      <c r="A1286" t="s">
        <v>831</v>
      </c>
      <c r="B1286">
        <v>5022009</v>
      </c>
      <c r="C1286" t="s">
        <v>45</v>
      </c>
      <c r="D1286">
        <v>1</v>
      </c>
      <c r="E1286" s="10">
        <v>103.75</v>
      </c>
      <c r="F1286" s="10">
        <v>103.75</v>
      </c>
      <c r="G1286" s="10">
        <v>83</v>
      </c>
      <c r="H1286">
        <v>20</v>
      </c>
      <c r="I1286" s="51" t="str">
        <f>_xlfn.XLOOKUP(Q3_2025[[#This Row],[Artikelnr]],Artikel_prijzen[Artnr],Artikel_prijzen[Groep],"")</f>
        <v>Elektra</v>
      </c>
      <c r="J1286" s="10">
        <f>_xlfn.XLOOKUP(Q3_2025[[#This Row],[Artikelnr]],Artikel_prijzen[Artnr],Artikel_prijzen[Prijs 2025],"")</f>
        <v>106.8625</v>
      </c>
      <c r="K1286" t="str">
        <f>IF(Q3_2025[[#This Row],[Artikelprijs]]&lt;&gt;"",IF(Q3_2025[[#This Row],[Stuksprijs]]=Q3_2025[[#This Row],[Artikelprijs]],"Prijs gelijk","Prijs wijkt af"),"")</f>
        <v>Prijs wijkt af</v>
      </c>
      <c r="L1286" t="str">
        <f>IF(Q3_2025[[#This Row],[Relatiekorting percentage]]=0,
    "Nvt",
    IF(Q3_2025[[#This Row],[Brutobedrag 2]] &lt; Q3_2025[[#This Row],[Bruto - Rel.korting]],
        "Nee",
        "Ja"))</f>
        <v>Ja</v>
      </c>
      <c r="M1286" s="10">
        <f>IF(Q3_2025[[#This Row],[Artikelprijs]]&lt;&gt;"",Q3_2025[[#This Row],[Artikelprijs]],Q3_2025[[#This Row],[Stuksprijs]])</f>
        <v>106.8625</v>
      </c>
      <c r="N1286" s="10">
        <f>Q3_2025[[#This Row],[Besteld]]*Q3_2025[[#This Row],[Prijs 2]]</f>
        <v>106.8625</v>
      </c>
      <c r="O1286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286" s="3"/>
      <c r="W1286"/>
      <c r="AB1286"/>
    </row>
    <row r="1287" spans="1:28" x14ac:dyDescent="0.3">
      <c r="A1287" t="s">
        <v>831</v>
      </c>
      <c r="B1287">
        <v>5021016</v>
      </c>
      <c r="C1287" t="s">
        <v>51</v>
      </c>
      <c r="D1287">
        <v>2</v>
      </c>
      <c r="E1287" s="10">
        <v>602.54999999999995</v>
      </c>
      <c r="F1287" s="10">
        <v>1205.0999999999999</v>
      </c>
      <c r="G1287" s="10">
        <v>964.08</v>
      </c>
      <c r="H1287">
        <v>20</v>
      </c>
      <c r="I1287" s="51" t="str">
        <f>_xlfn.XLOOKUP(Q3_2025[[#This Row],[Artikelnr]],Artikel_prijzen[Artnr],Artikel_prijzen[Groep],"")</f>
        <v>Elektra</v>
      </c>
      <c r="J1287" s="10">
        <f>_xlfn.XLOOKUP(Q3_2025[[#This Row],[Artikelnr]],Artikel_prijzen[Artnr],Artikel_prijzen[Prijs 2025],"")</f>
        <v>585</v>
      </c>
      <c r="K1287" t="str">
        <f>IF(Q3_2025[[#This Row],[Artikelprijs]]&lt;&gt;"",IF(Q3_2025[[#This Row],[Stuksprijs]]=Q3_2025[[#This Row],[Artikelprijs]],"Prijs gelijk","Prijs wijkt af"),"")</f>
        <v>Prijs wijkt af</v>
      </c>
      <c r="L1287" t="str">
        <f>IF(Q3_2025[[#This Row],[Relatiekorting percentage]]=0,
    "Nvt",
    IF(Q3_2025[[#This Row],[Brutobedrag 2]] &lt; Q3_2025[[#This Row],[Bruto - Rel.korting]],
        "Nee",
        "Ja"))</f>
        <v>Ja</v>
      </c>
      <c r="M1287" s="10">
        <f>IF(Q3_2025[[#This Row],[Artikelprijs]]&lt;&gt;"",Q3_2025[[#This Row],[Artikelprijs]],Q3_2025[[#This Row],[Stuksprijs]])</f>
        <v>585</v>
      </c>
      <c r="N1287" s="10">
        <f>Q3_2025[[#This Row],[Besteld]]*Q3_2025[[#This Row],[Prijs 2]]</f>
        <v>1170</v>
      </c>
      <c r="O1287" s="10">
        <f>IF(Q3_2025[[#This Row],[Brutobedrag 2]]&lt;Q3_2025[[#This Row],[Bruto - Rel.korting]],Q3_2025[[#This Row],[Brutobedrag 2]],Q3_2025[[#This Row],[Brutobedrag 2]]*(100-Q3_2025[[#This Row],[Relatiekorting percentage]])/100)</f>
        <v>936</v>
      </c>
      <c r="R1287" s="3"/>
      <c r="W1287"/>
      <c r="AB1287"/>
    </row>
    <row r="1288" spans="1:28" x14ac:dyDescent="0.3">
      <c r="A1288" t="s">
        <v>831</v>
      </c>
      <c r="B1288">
        <v>5021003</v>
      </c>
      <c r="C1288" t="s">
        <v>188</v>
      </c>
      <c r="D1288">
        <v>1</v>
      </c>
      <c r="E1288" s="10">
        <v>252.35</v>
      </c>
      <c r="F1288" s="10">
        <v>252.35</v>
      </c>
      <c r="G1288" s="10">
        <v>201.88</v>
      </c>
      <c r="H1288">
        <v>20</v>
      </c>
      <c r="I1288" s="51" t="str">
        <f>_xlfn.XLOOKUP(Q3_2025[[#This Row],[Artikelnr]],Artikel_prijzen[Artnr],Artikel_prijzen[Groep],"")</f>
        <v>Elektra</v>
      </c>
      <c r="J1288" s="10">
        <f>_xlfn.XLOOKUP(Q3_2025[[#This Row],[Artikelnr]],Artikel_prijzen[Artnr],Artikel_prijzen[Prijs 2025],"")</f>
        <v>252.35</v>
      </c>
      <c r="K1288" t="str">
        <f>IF(Q3_2025[[#This Row],[Artikelprijs]]&lt;&gt;"",IF(Q3_2025[[#This Row],[Stuksprijs]]=Q3_2025[[#This Row],[Artikelprijs]],"Prijs gelijk","Prijs wijkt af"),"")</f>
        <v>Prijs gelijk</v>
      </c>
      <c r="L1288" t="str">
        <f>IF(Q3_2025[[#This Row],[Relatiekorting percentage]]=0,
    "Nvt",
    IF(Q3_2025[[#This Row],[Brutobedrag 2]] &lt; Q3_2025[[#This Row],[Bruto - Rel.korting]],
        "Nee",
        "Ja"))</f>
        <v>Ja</v>
      </c>
      <c r="M1288" s="10">
        <f>IF(Q3_2025[[#This Row],[Artikelprijs]]&lt;&gt;"",Q3_2025[[#This Row],[Artikelprijs]],Q3_2025[[#This Row],[Stuksprijs]])</f>
        <v>252.35</v>
      </c>
      <c r="N1288" s="10">
        <f>Q3_2025[[#This Row],[Besteld]]*Q3_2025[[#This Row],[Prijs 2]]</f>
        <v>252.35</v>
      </c>
      <c r="O1288" s="10">
        <f>IF(Q3_2025[[#This Row],[Brutobedrag 2]]&lt;Q3_2025[[#This Row],[Bruto - Rel.korting]],Q3_2025[[#This Row],[Brutobedrag 2]],Q3_2025[[#This Row],[Brutobedrag 2]]*(100-Q3_2025[[#This Row],[Relatiekorting percentage]])/100)</f>
        <v>201.88</v>
      </c>
      <c r="R1288" s="3"/>
      <c r="W1288"/>
      <c r="AB1288"/>
    </row>
    <row r="1289" spans="1:28" x14ac:dyDescent="0.3">
      <c r="A1289" t="s">
        <v>831</v>
      </c>
      <c r="B1289">
        <v>5022009</v>
      </c>
      <c r="C1289" t="s">
        <v>45</v>
      </c>
      <c r="D1289">
        <v>1</v>
      </c>
      <c r="E1289" s="10">
        <v>103.75</v>
      </c>
      <c r="F1289" s="10">
        <v>103.75</v>
      </c>
      <c r="G1289" s="10">
        <v>83</v>
      </c>
      <c r="H1289">
        <v>20</v>
      </c>
      <c r="I1289" s="51" t="str">
        <f>_xlfn.XLOOKUP(Q3_2025[[#This Row],[Artikelnr]],Artikel_prijzen[Artnr],Artikel_prijzen[Groep],"")</f>
        <v>Elektra</v>
      </c>
      <c r="J1289" s="10">
        <f>_xlfn.XLOOKUP(Q3_2025[[#This Row],[Artikelnr]],Artikel_prijzen[Artnr],Artikel_prijzen[Prijs 2025],"")</f>
        <v>106.8625</v>
      </c>
      <c r="K1289" t="str">
        <f>IF(Q3_2025[[#This Row],[Artikelprijs]]&lt;&gt;"",IF(Q3_2025[[#This Row],[Stuksprijs]]=Q3_2025[[#This Row],[Artikelprijs]],"Prijs gelijk","Prijs wijkt af"),"")</f>
        <v>Prijs wijkt af</v>
      </c>
      <c r="L1289" t="str">
        <f>IF(Q3_2025[[#This Row],[Relatiekorting percentage]]=0,
    "Nvt",
    IF(Q3_2025[[#This Row],[Brutobedrag 2]] &lt; Q3_2025[[#This Row],[Bruto - Rel.korting]],
        "Nee",
        "Ja"))</f>
        <v>Ja</v>
      </c>
      <c r="M1289" s="10">
        <f>IF(Q3_2025[[#This Row],[Artikelprijs]]&lt;&gt;"",Q3_2025[[#This Row],[Artikelprijs]],Q3_2025[[#This Row],[Stuksprijs]])</f>
        <v>106.8625</v>
      </c>
      <c r="N1289" s="10">
        <f>Q3_2025[[#This Row],[Besteld]]*Q3_2025[[#This Row],[Prijs 2]]</f>
        <v>106.8625</v>
      </c>
      <c r="O1289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289" s="3"/>
      <c r="W1289"/>
      <c r="AB1289"/>
    </row>
    <row r="1290" spans="1:28" x14ac:dyDescent="0.3">
      <c r="A1290" t="s">
        <v>831</v>
      </c>
      <c r="B1290">
        <v>5021003</v>
      </c>
      <c r="C1290" t="s">
        <v>188</v>
      </c>
      <c r="D1290">
        <v>1</v>
      </c>
      <c r="E1290" s="10">
        <v>252.35</v>
      </c>
      <c r="F1290" s="10">
        <v>252.35</v>
      </c>
      <c r="G1290" s="10">
        <v>201.88</v>
      </c>
      <c r="H1290">
        <v>20</v>
      </c>
      <c r="I1290" s="51" t="str">
        <f>_xlfn.XLOOKUP(Q3_2025[[#This Row],[Artikelnr]],Artikel_prijzen[Artnr],Artikel_prijzen[Groep],"")</f>
        <v>Elektra</v>
      </c>
      <c r="J1290" s="10">
        <f>_xlfn.XLOOKUP(Q3_2025[[#This Row],[Artikelnr]],Artikel_prijzen[Artnr],Artikel_prijzen[Prijs 2025],"")</f>
        <v>252.35</v>
      </c>
      <c r="K1290" t="str">
        <f>IF(Q3_2025[[#This Row],[Artikelprijs]]&lt;&gt;"",IF(Q3_2025[[#This Row],[Stuksprijs]]=Q3_2025[[#This Row],[Artikelprijs]],"Prijs gelijk","Prijs wijkt af"),"")</f>
        <v>Prijs gelijk</v>
      </c>
      <c r="L1290" t="str">
        <f>IF(Q3_2025[[#This Row],[Relatiekorting percentage]]=0,
    "Nvt",
    IF(Q3_2025[[#This Row],[Brutobedrag 2]] &lt; Q3_2025[[#This Row],[Bruto - Rel.korting]],
        "Nee",
        "Ja"))</f>
        <v>Ja</v>
      </c>
      <c r="M1290" s="10">
        <f>IF(Q3_2025[[#This Row],[Artikelprijs]]&lt;&gt;"",Q3_2025[[#This Row],[Artikelprijs]],Q3_2025[[#This Row],[Stuksprijs]])</f>
        <v>252.35</v>
      </c>
      <c r="N1290" s="10">
        <f>Q3_2025[[#This Row],[Besteld]]*Q3_2025[[#This Row],[Prijs 2]]</f>
        <v>252.35</v>
      </c>
      <c r="O1290" s="10">
        <f>IF(Q3_2025[[#This Row],[Brutobedrag 2]]&lt;Q3_2025[[#This Row],[Bruto - Rel.korting]],Q3_2025[[#This Row],[Brutobedrag 2]],Q3_2025[[#This Row],[Brutobedrag 2]]*(100-Q3_2025[[#This Row],[Relatiekorting percentage]])/100)</f>
        <v>201.88</v>
      </c>
      <c r="R1290" s="3"/>
      <c r="W1290"/>
      <c r="AB1290"/>
    </row>
    <row r="1291" spans="1:28" x14ac:dyDescent="0.3">
      <c r="A1291" t="s">
        <v>831</v>
      </c>
      <c r="B1291">
        <v>5022009</v>
      </c>
      <c r="C1291" t="s">
        <v>45</v>
      </c>
      <c r="D1291">
        <v>1</v>
      </c>
      <c r="E1291" s="10">
        <v>103.75</v>
      </c>
      <c r="F1291" s="10">
        <v>103.75</v>
      </c>
      <c r="G1291" s="10">
        <v>83</v>
      </c>
      <c r="H1291">
        <v>20</v>
      </c>
      <c r="I1291" s="51" t="str">
        <f>_xlfn.XLOOKUP(Q3_2025[[#This Row],[Artikelnr]],Artikel_prijzen[Artnr],Artikel_prijzen[Groep],"")</f>
        <v>Elektra</v>
      </c>
      <c r="J1291" s="10">
        <f>_xlfn.XLOOKUP(Q3_2025[[#This Row],[Artikelnr]],Artikel_prijzen[Artnr],Artikel_prijzen[Prijs 2025],"")</f>
        <v>106.8625</v>
      </c>
      <c r="K1291" t="str">
        <f>IF(Q3_2025[[#This Row],[Artikelprijs]]&lt;&gt;"",IF(Q3_2025[[#This Row],[Stuksprijs]]=Q3_2025[[#This Row],[Artikelprijs]],"Prijs gelijk","Prijs wijkt af"),"")</f>
        <v>Prijs wijkt af</v>
      </c>
      <c r="L1291" t="str">
        <f>IF(Q3_2025[[#This Row],[Relatiekorting percentage]]=0,
    "Nvt",
    IF(Q3_2025[[#This Row],[Brutobedrag 2]] &lt; Q3_2025[[#This Row],[Bruto - Rel.korting]],
        "Nee",
        "Ja"))</f>
        <v>Ja</v>
      </c>
      <c r="M1291" s="10">
        <f>IF(Q3_2025[[#This Row],[Artikelprijs]]&lt;&gt;"",Q3_2025[[#This Row],[Artikelprijs]],Q3_2025[[#This Row],[Stuksprijs]])</f>
        <v>106.8625</v>
      </c>
      <c r="N1291" s="10">
        <f>Q3_2025[[#This Row],[Besteld]]*Q3_2025[[#This Row],[Prijs 2]]</f>
        <v>106.8625</v>
      </c>
      <c r="O1291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291" s="3"/>
      <c r="W1291"/>
      <c r="AB1291"/>
    </row>
    <row r="1292" spans="1:28" x14ac:dyDescent="0.3">
      <c r="A1292" t="s">
        <v>831</v>
      </c>
      <c r="B1292">
        <v>5021009</v>
      </c>
      <c r="C1292" t="s">
        <v>50</v>
      </c>
      <c r="D1292">
        <v>2</v>
      </c>
      <c r="E1292" s="10">
        <v>386.25</v>
      </c>
      <c r="F1292" s="10">
        <v>772.5</v>
      </c>
      <c r="G1292" s="10">
        <v>618</v>
      </c>
      <c r="H1292">
        <v>20</v>
      </c>
      <c r="I1292" s="51" t="str">
        <f>_xlfn.XLOOKUP(Q3_2025[[#This Row],[Artikelnr]],Artikel_prijzen[Artnr],Artikel_prijzen[Groep],"")</f>
        <v>Elektra</v>
      </c>
      <c r="J1292" s="10">
        <f>_xlfn.XLOOKUP(Q3_2025[[#This Row],[Artikelnr]],Artikel_prijzen[Artnr],Artikel_prijzen[Prijs 2025],"")</f>
        <v>386.25</v>
      </c>
      <c r="K1292" t="str">
        <f>IF(Q3_2025[[#This Row],[Artikelprijs]]&lt;&gt;"",IF(Q3_2025[[#This Row],[Stuksprijs]]=Q3_2025[[#This Row],[Artikelprijs]],"Prijs gelijk","Prijs wijkt af"),"")</f>
        <v>Prijs gelijk</v>
      </c>
      <c r="L1292" t="str">
        <f>IF(Q3_2025[[#This Row],[Relatiekorting percentage]]=0,
    "Nvt",
    IF(Q3_2025[[#This Row],[Brutobedrag 2]] &lt; Q3_2025[[#This Row],[Bruto - Rel.korting]],
        "Nee",
        "Ja"))</f>
        <v>Ja</v>
      </c>
      <c r="M1292" s="10">
        <f>IF(Q3_2025[[#This Row],[Artikelprijs]]&lt;&gt;"",Q3_2025[[#This Row],[Artikelprijs]],Q3_2025[[#This Row],[Stuksprijs]])</f>
        <v>386.25</v>
      </c>
      <c r="N1292" s="10">
        <f>Q3_2025[[#This Row],[Besteld]]*Q3_2025[[#This Row],[Prijs 2]]</f>
        <v>772.5</v>
      </c>
      <c r="O1292" s="10">
        <f>IF(Q3_2025[[#This Row],[Brutobedrag 2]]&lt;Q3_2025[[#This Row],[Bruto - Rel.korting]],Q3_2025[[#This Row],[Brutobedrag 2]],Q3_2025[[#This Row],[Brutobedrag 2]]*(100-Q3_2025[[#This Row],[Relatiekorting percentage]])/100)</f>
        <v>618</v>
      </c>
      <c r="R1292" s="3"/>
      <c r="W1292"/>
      <c r="AB1292"/>
    </row>
    <row r="1293" spans="1:28" x14ac:dyDescent="0.3">
      <c r="A1293" t="s">
        <v>831</v>
      </c>
      <c r="B1293">
        <v>5022009</v>
      </c>
      <c r="C1293" t="s">
        <v>45</v>
      </c>
      <c r="D1293">
        <v>1</v>
      </c>
      <c r="E1293" s="10">
        <v>103.75</v>
      </c>
      <c r="F1293" s="10">
        <v>103.75</v>
      </c>
      <c r="G1293" s="10">
        <v>83</v>
      </c>
      <c r="H1293">
        <v>20</v>
      </c>
      <c r="I1293" s="51" t="str">
        <f>_xlfn.XLOOKUP(Q3_2025[[#This Row],[Artikelnr]],Artikel_prijzen[Artnr],Artikel_prijzen[Groep],"")</f>
        <v>Elektra</v>
      </c>
      <c r="J1293" s="10">
        <f>_xlfn.XLOOKUP(Q3_2025[[#This Row],[Artikelnr]],Artikel_prijzen[Artnr],Artikel_prijzen[Prijs 2025],"")</f>
        <v>106.8625</v>
      </c>
      <c r="K1293" t="str">
        <f>IF(Q3_2025[[#This Row],[Artikelprijs]]&lt;&gt;"",IF(Q3_2025[[#This Row],[Stuksprijs]]=Q3_2025[[#This Row],[Artikelprijs]],"Prijs gelijk","Prijs wijkt af"),"")</f>
        <v>Prijs wijkt af</v>
      </c>
      <c r="L1293" t="str">
        <f>IF(Q3_2025[[#This Row],[Relatiekorting percentage]]=0,
    "Nvt",
    IF(Q3_2025[[#This Row],[Brutobedrag 2]] &lt; Q3_2025[[#This Row],[Bruto - Rel.korting]],
        "Nee",
        "Ja"))</f>
        <v>Ja</v>
      </c>
      <c r="M1293" s="10">
        <f>IF(Q3_2025[[#This Row],[Artikelprijs]]&lt;&gt;"",Q3_2025[[#This Row],[Artikelprijs]],Q3_2025[[#This Row],[Stuksprijs]])</f>
        <v>106.8625</v>
      </c>
      <c r="N1293" s="10">
        <f>Q3_2025[[#This Row],[Besteld]]*Q3_2025[[#This Row],[Prijs 2]]</f>
        <v>106.8625</v>
      </c>
      <c r="O1293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293" s="3"/>
      <c r="W1293"/>
      <c r="AB1293"/>
    </row>
    <row r="1294" spans="1:28" x14ac:dyDescent="0.3">
      <c r="A1294" t="s">
        <v>831</v>
      </c>
      <c r="B1294">
        <v>5021009</v>
      </c>
      <c r="C1294" t="s">
        <v>50</v>
      </c>
      <c r="D1294">
        <v>1</v>
      </c>
      <c r="E1294" s="10">
        <v>386.25</v>
      </c>
      <c r="F1294" s="10">
        <v>386.25</v>
      </c>
      <c r="G1294" s="10">
        <v>309</v>
      </c>
      <c r="H1294">
        <v>20</v>
      </c>
      <c r="I1294" s="51" t="str">
        <f>_xlfn.XLOOKUP(Q3_2025[[#This Row],[Artikelnr]],Artikel_prijzen[Artnr],Artikel_prijzen[Groep],"")</f>
        <v>Elektra</v>
      </c>
      <c r="J1294" s="10">
        <f>_xlfn.XLOOKUP(Q3_2025[[#This Row],[Artikelnr]],Artikel_prijzen[Artnr],Artikel_prijzen[Prijs 2025],"")</f>
        <v>386.25</v>
      </c>
      <c r="K1294" t="str">
        <f>IF(Q3_2025[[#This Row],[Artikelprijs]]&lt;&gt;"",IF(Q3_2025[[#This Row],[Stuksprijs]]=Q3_2025[[#This Row],[Artikelprijs]],"Prijs gelijk","Prijs wijkt af"),"")</f>
        <v>Prijs gelijk</v>
      </c>
      <c r="L1294" t="str">
        <f>IF(Q3_2025[[#This Row],[Relatiekorting percentage]]=0,
    "Nvt",
    IF(Q3_2025[[#This Row],[Brutobedrag 2]] &lt; Q3_2025[[#This Row],[Bruto - Rel.korting]],
        "Nee",
        "Ja"))</f>
        <v>Ja</v>
      </c>
      <c r="M1294" s="10">
        <f>IF(Q3_2025[[#This Row],[Artikelprijs]]&lt;&gt;"",Q3_2025[[#This Row],[Artikelprijs]],Q3_2025[[#This Row],[Stuksprijs]])</f>
        <v>386.25</v>
      </c>
      <c r="N1294" s="10">
        <f>Q3_2025[[#This Row],[Besteld]]*Q3_2025[[#This Row],[Prijs 2]]</f>
        <v>386.25</v>
      </c>
      <c r="O1294" s="10">
        <f>IF(Q3_2025[[#This Row],[Brutobedrag 2]]&lt;Q3_2025[[#This Row],[Bruto - Rel.korting]],Q3_2025[[#This Row],[Brutobedrag 2]],Q3_2025[[#This Row],[Brutobedrag 2]]*(100-Q3_2025[[#This Row],[Relatiekorting percentage]])/100)</f>
        <v>309</v>
      </c>
      <c r="R1294" s="3"/>
      <c r="W1294"/>
      <c r="AB1294"/>
    </row>
    <row r="1295" spans="1:28" x14ac:dyDescent="0.3">
      <c r="A1295" t="s">
        <v>831</v>
      </c>
      <c r="B1295">
        <v>5021009</v>
      </c>
      <c r="C1295" t="s">
        <v>50</v>
      </c>
      <c r="D1295">
        <v>2</v>
      </c>
      <c r="E1295" s="10">
        <v>386.25</v>
      </c>
      <c r="F1295" s="10">
        <v>772.5</v>
      </c>
      <c r="G1295" s="10">
        <v>618</v>
      </c>
      <c r="H1295">
        <v>20</v>
      </c>
      <c r="I1295" s="51" t="str">
        <f>_xlfn.XLOOKUP(Q3_2025[[#This Row],[Artikelnr]],Artikel_prijzen[Artnr],Artikel_prijzen[Groep],"")</f>
        <v>Elektra</v>
      </c>
      <c r="J1295" s="10">
        <f>_xlfn.XLOOKUP(Q3_2025[[#This Row],[Artikelnr]],Artikel_prijzen[Artnr],Artikel_prijzen[Prijs 2025],"")</f>
        <v>386.25</v>
      </c>
      <c r="K1295" t="str">
        <f>IF(Q3_2025[[#This Row],[Artikelprijs]]&lt;&gt;"",IF(Q3_2025[[#This Row],[Stuksprijs]]=Q3_2025[[#This Row],[Artikelprijs]],"Prijs gelijk","Prijs wijkt af"),"")</f>
        <v>Prijs gelijk</v>
      </c>
      <c r="L1295" t="str">
        <f>IF(Q3_2025[[#This Row],[Relatiekorting percentage]]=0,
    "Nvt",
    IF(Q3_2025[[#This Row],[Brutobedrag 2]] &lt; Q3_2025[[#This Row],[Bruto - Rel.korting]],
        "Nee",
        "Ja"))</f>
        <v>Ja</v>
      </c>
      <c r="M1295" s="10">
        <f>IF(Q3_2025[[#This Row],[Artikelprijs]]&lt;&gt;"",Q3_2025[[#This Row],[Artikelprijs]],Q3_2025[[#This Row],[Stuksprijs]])</f>
        <v>386.25</v>
      </c>
      <c r="N1295" s="10">
        <f>Q3_2025[[#This Row],[Besteld]]*Q3_2025[[#This Row],[Prijs 2]]</f>
        <v>772.5</v>
      </c>
      <c r="O1295" s="10">
        <f>IF(Q3_2025[[#This Row],[Brutobedrag 2]]&lt;Q3_2025[[#This Row],[Bruto - Rel.korting]],Q3_2025[[#This Row],[Brutobedrag 2]],Q3_2025[[#This Row],[Brutobedrag 2]]*(100-Q3_2025[[#This Row],[Relatiekorting percentage]])/100)</f>
        <v>618</v>
      </c>
      <c r="R1295" s="3"/>
      <c r="W1295"/>
      <c r="AB1295"/>
    </row>
    <row r="1296" spans="1:28" x14ac:dyDescent="0.3">
      <c r="A1296" t="s">
        <v>831</v>
      </c>
      <c r="B1296">
        <v>5022009</v>
      </c>
      <c r="C1296" t="s">
        <v>45</v>
      </c>
      <c r="D1296">
        <v>1</v>
      </c>
      <c r="E1296" s="10">
        <v>103.75</v>
      </c>
      <c r="F1296" s="10">
        <v>103.75</v>
      </c>
      <c r="G1296" s="10">
        <v>83</v>
      </c>
      <c r="H1296">
        <v>20</v>
      </c>
      <c r="I1296" s="51" t="str">
        <f>_xlfn.XLOOKUP(Q3_2025[[#This Row],[Artikelnr]],Artikel_prijzen[Artnr],Artikel_prijzen[Groep],"")</f>
        <v>Elektra</v>
      </c>
      <c r="J1296" s="10">
        <f>_xlfn.XLOOKUP(Q3_2025[[#This Row],[Artikelnr]],Artikel_prijzen[Artnr],Artikel_prijzen[Prijs 2025],"")</f>
        <v>106.8625</v>
      </c>
      <c r="K1296" t="str">
        <f>IF(Q3_2025[[#This Row],[Artikelprijs]]&lt;&gt;"",IF(Q3_2025[[#This Row],[Stuksprijs]]=Q3_2025[[#This Row],[Artikelprijs]],"Prijs gelijk","Prijs wijkt af"),"")</f>
        <v>Prijs wijkt af</v>
      </c>
      <c r="L1296" t="str">
        <f>IF(Q3_2025[[#This Row],[Relatiekorting percentage]]=0,
    "Nvt",
    IF(Q3_2025[[#This Row],[Brutobedrag 2]] &lt; Q3_2025[[#This Row],[Bruto - Rel.korting]],
        "Nee",
        "Ja"))</f>
        <v>Ja</v>
      </c>
      <c r="M1296" s="10">
        <f>IF(Q3_2025[[#This Row],[Artikelprijs]]&lt;&gt;"",Q3_2025[[#This Row],[Artikelprijs]],Q3_2025[[#This Row],[Stuksprijs]])</f>
        <v>106.8625</v>
      </c>
      <c r="N1296" s="10">
        <f>Q3_2025[[#This Row],[Besteld]]*Q3_2025[[#This Row],[Prijs 2]]</f>
        <v>106.8625</v>
      </c>
      <c r="O1296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296" s="3"/>
      <c r="W1296"/>
      <c r="AB1296"/>
    </row>
    <row r="1297" spans="1:28" x14ac:dyDescent="0.3">
      <c r="A1297" t="s">
        <v>831</v>
      </c>
      <c r="B1297">
        <v>5021003</v>
      </c>
      <c r="C1297" t="s">
        <v>188</v>
      </c>
      <c r="D1297">
        <v>2</v>
      </c>
      <c r="E1297" s="10">
        <v>252.35</v>
      </c>
      <c r="F1297" s="10">
        <v>504.7</v>
      </c>
      <c r="G1297" s="10">
        <v>403.76</v>
      </c>
      <c r="H1297">
        <v>20</v>
      </c>
      <c r="I1297" s="51" t="str">
        <f>_xlfn.XLOOKUP(Q3_2025[[#This Row],[Artikelnr]],Artikel_prijzen[Artnr],Artikel_prijzen[Groep],"")</f>
        <v>Elektra</v>
      </c>
      <c r="J1297" s="10">
        <f>_xlfn.XLOOKUP(Q3_2025[[#This Row],[Artikelnr]],Artikel_prijzen[Artnr],Artikel_prijzen[Prijs 2025],"")</f>
        <v>252.35</v>
      </c>
      <c r="K1297" t="str">
        <f>IF(Q3_2025[[#This Row],[Artikelprijs]]&lt;&gt;"",IF(Q3_2025[[#This Row],[Stuksprijs]]=Q3_2025[[#This Row],[Artikelprijs]],"Prijs gelijk","Prijs wijkt af"),"")</f>
        <v>Prijs gelijk</v>
      </c>
      <c r="L1297" t="str">
        <f>IF(Q3_2025[[#This Row],[Relatiekorting percentage]]=0,
    "Nvt",
    IF(Q3_2025[[#This Row],[Brutobedrag 2]] &lt; Q3_2025[[#This Row],[Bruto - Rel.korting]],
        "Nee",
        "Ja"))</f>
        <v>Ja</v>
      </c>
      <c r="M1297" s="10">
        <f>IF(Q3_2025[[#This Row],[Artikelprijs]]&lt;&gt;"",Q3_2025[[#This Row],[Artikelprijs]],Q3_2025[[#This Row],[Stuksprijs]])</f>
        <v>252.35</v>
      </c>
      <c r="N1297" s="10">
        <f>Q3_2025[[#This Row],[Besteld]]*Q3_2025[[#This Row],[Prijs 2]]</f>
        <v>504.7</v>
      </c>
      <c r="O1297" s="10">
        <f>IF(Q3_2025[[#This Row],[Brutobedrag 2]]&lt;Q3_2025[[#This Row],[Bruto - Rel.korting]],Q3_2025[[#This Row],[Brutobedrag 2]],Q3_2025[[#This Row],[Brutobedrag 2]]*(100-Q3_2025[[#This Row],[Relatiekorting percentage]])/100)</f>
        <v>403.76</v>
      </c>
      <c r="R1297" s="3"/>
      <c r="W1297"/>
      <c r="AB1297"/>
    </row>
    <row r="1298" spans="1:28" x14ac:dyDescent="0.3">
      <c r="A1298" t="s">
        <v>831</v>
      </c>
      <c r="B1298">
        <v>5022009</v>
      </c>
      <c r="C1298" t="s">
        <v>45</v>
      </c>
      <c r="D1298">
        <v>1</v>
      </c>
      <c r="E1298" s="10">
        <v>103.75</v>
      </c>
      <c r="F1298" s="10">
        <v>103.75</v>
      </c>
      <c r="G1298" s="10">
        <v>83</v>
      </c>
      <c r="H1298">
        <v>20</v>
      </c>
      <c r="I1298" s="51" t="str">
        <f>_xlfn.XLOOKUP(Q3_2025[[#This Row],[Artikelnr]],Artikel_prijzen[Artnr],Artikel_prijzen[Groep],"")</f>
        <v>Elektra</v>
      </c>
      <c r="J1298" s="10">
        <f>_xlfn.XLOOKUP(Q3_2025[[#This Row],[Artikelnr]],Artikel_prijzen[Artnr],Artikel_prijzen[Prijs 2025],"")</f>
        <v>106.8625</v>
      </c>
      <c r="K1298" t="str">
        <f>IF(Q3_2025[[#This Row],[Artikelprijs]]&lt;&gt;"",IF(Q3_2025[[#This Row],[Stuksprijs]]=Q3_2025[[#This Row],[Artikelprijs]],"Prijs gelijk","Prijs wijkt af"),"")</f>
        <v>Prijs wijkt af</v>
      </c>
      <c r="L1298" t="str">
        <f>IF(Q3_2025[[#This Row],[Relatiekorting percentage]]=0,
    "Nvt",
    IF(Q3_2025[[#This Row],[Brutobedrag 2]] &lt; Q3_2025[[#This Row],[Bruto - Rel.korting]],
        "Nee",
        "Ja"))</f>
        <v>Ja</v>
      </c>
      <c r="M1298" s="10">
        <f>IF(Q3_2025[[#This Row],[Artikelprijs]]&lt;&gt;"",Q3_2025[[#This Row],[Artikelprijs]],Q3_2025[[#This Row],[Stuksprijs]])</f>
        <v>106.8625</v>
      </c>
      <c r="N1298" s="10">
        <f>Q3_2025[[#This Row],[Besteld]]*Q3_2025[[#This Row],[Prijs 2]]</f>
        <v>106.8625</v>
      </c>
      <c r="O1298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298" s="3"/>
      <c r="W1298"/>
      <c r="AB1298"/>
    </row>
    <row r="1299" spans="1:28" x14ac:dyDescent="0.3">
      <c r="A1299" t="s">
        <v>831</v>
      </c>
      <c r="B1299">
        <v>5022009</v>
      </c>
      <c r="C1299" t="s">
        <v>45</v>
      </c>
      <c r="D1299">
        <v>1</v>
      </c>
      <c r="E1299" s="10">
        <v>103.75</v>
      </c>
      <c r="F1299" s="10">
        <v>103.75</v>
      </c>
      <c r="G1299" s="10">
        <v>83</v>
      </c>
      <c r="H1299">
        <v>20</v>
      </c>
      <c r="I1299" s="51" t="str">
        <f>_xlfn.XLOOKUP(Q3_2025[[#This Row],[Artikelnr]],Artikel_prijzen[Artnr],Artikel_prijzen[Groep],"")</f>
        <v>Elektra</v>
      </c>
      <c r="J1299" s="10">
        <f>_xlfn.XLOOKUP(Q3_2025[[#This Row],[Artikelnr]],Artikel_prijzen[Artnr],Artikel_prijzen[Prijs 2025],"")</f>
        <v>106.8625</v>
      </c>
      <c r="K1299" t="str">
        <f>IF(Q3_2025[[#This Row],[Artikelprijs]]&lt;&gt;"",IF(Q3_2025[[#This Row],[Stuksprijs]]=Q3_2025[[#This Row],[Artikelprijs]],"Prijs gelijk","Prijs wijkt af"),"")</f>
        <v>Prijs wijkt af</v>
      </c>
      <c r="L1299" t="str">
        <f>IF(Q3_2025[[#This Row],[Relatiekorting percentage]]=0,
    "Nvt",
    IF(Q3_2025[[#This Row],[Brutobedrag 2]] &lt; Q3_2025[[#This Row],[Bruto - Rel.korting]],
        "Nee",
        "Ja"))</f>
        <v>Ja</v>
      </c>
      <c r="M1299" s="10">
        <f>IF(Q3_2025[[#This Row],[Artikelprijs]]&lt;&gt;"",Q3_2025[[#This Row],[Artikelprijs]],Q3_2025[[#This Row],[Stuksprijs]])</f>
        <v>106.8625</v>
      </c>
      <c r="N1299" s="10">
        <f>Q3_2025[[#This Row],[Besteld]]*Q3_2025[[#This Row],[Prijs 2]]</f>
        <v>106.8625</v>
      </c>
      <c r="O1299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299" s="3"/>
      <c r="W1299"/>
      <c r="AB1299"/>
    </row>
    <row r="1300" spans="1:28" x14ac:dyDescent="0.3">
      <c r="A1300" t="s">
        <v>831</v>
      </c>
      <c r="B1300">
        <v>5021009</v>
      </c>
      <c r="C1300" t="s">
        <v>50</v>
      </c>
      <c r="D1300">
        <v>1</v>
      </c>
      <c r="E1300" s="10">
        <v>386.25</v>
      </c>
      <c r="F1300" s="10">
        <v>386.25</v>
      </c>
      <c r="G1300" s="10">
        <v>309</v>
      </c>
      <c r="H1300">
        <v>20</v>
      </c>
      <c r="I1300" s="51" t="str">
        <f>_xlfn.XLOOKUP(Q3_2025[[#This Row],[Artikelnr]],Artikel_prijzen[Artnr],Artikel_prijzen[Groep],"")</f>
        <v>Elektra</v>
      </c>
      <c r="J1300" s="10">
        <f>_xlfn.XLOOKUP(Q3_2025[[#This Row],[Artikelnr]],Artikel_prijzen[Artnr],Artikel_prijzen[Prijs 2025],"")</f>
        <v>386.25</v>
      </c>
      <c r="K1300" t="str">
        <f>IF(Q3_2025[[#This Row],[Artikelprijs]]&lt;&gt;"",IF(Q3_2025[[#This Row],[Stuksprijs]]=Q3_2025[[#This Row],[Artikelprijs]],"Prijs gelijk","Prijs wijkt af"),"")</f>
        <v>Prijs gelijk</v>
      </c>
      <c r="L1300" t="str">
        <f>IF(Q3_2025[[#This Row],[Relatiekorting percentage]]=0,
    "Nvt",
    IF(Q3_2025[[#This Row],[Brutobedrag 2]] &lt; Q3_2025[[#This Row],[Bruto - Rel.korting]],
        "Nee",
        "Ja"))</f>
        <v>Ja</v>
      </c>
      <c r="M1300" s="10">
        <f>IF(Q3_2025[[#This Row],[Artikelprijs]]&lt;&gt;"",Q3_2025[[#This Row],[Artikelprijs]],Q3_2025[[#This Row],[Stuksprijs]])</f>
        <v>386.25</v>
      </c>
      <c r="N1300" s="10">
        <f>Q3_2025[[#This Row],[Besteld]]*Q3_2025[[#This Row],[Prijs 2]]</f>
        <v>386.25</v>
      </c>
      <c r="O1300" s="10">
        <f>IF(Q3_2025[[#This Row],[Brutobedrag 2]]&lt;Q3_2025[[#This Row],[Bruto - Rel.korting]],Q3_2025[[#This Row],[Brutobedrag 2]],Q3_2025[[#This Row],[Brutobedrag 2]]*(100-Q3_2025[[#This Row],[Relatiekorting percentage]])/100)</f>
        <v>309</v>
      </c>
      <c r="R1300" s="3"/>
      <c r="W1300"/>
      <c r="AB1300"/>
    </row>
    <row r="1301" spans="1:28" x14ac:dyDescent="0.3">
      <c r="A1301" t="s">
        <v>831</v>
      </c>
      <c r="B1301">
        <v>3002030</v>
      </c>
      <c r="C1301" t="s">
        <v>99</v>
      </c>
      <c r="D1301">
        <v>1</v>
      </c>
      <c r="E1301" s="10">
        <v>82.4</v>
      </c>
      <c r="F1301" s="10">
        <v>82.4</v>
      </c>
      <c r="G1301" s="10">
        <v>65.92</v>
      </c>
      <c r="H1301">
        <v>20</v>
      </c>
      <c r="I1301" s="51" t="str">
        <f>_xlfn.XLOOKUP(Q3_2025[[#This Row],[Artikelnr]],Artikel_prijzen[Artnr],Artikel_prijzen[Groep],"")</f>
        <v/>
      </c>
      <c r="J1301" s="10" t="str">
        <f>_xlfn.XLOOKUP(Q3_2025[[#This Row],[Artikelnr]],Artikel_prijzen[Artnr],Artikel_prijzen[Prijs 2025],"")</f>
        <v/>
      </c>
      <c r="K1301" t="str">
        <f>IF(Q3_2025[[#This Row],[Artikelprijs]]&lt;&gt;"",IF(Q3_2025[[#This Row],[Stuksprijs]]=Q3_2025[[#This Row],[Artikelprijs]],"Prijs gelijk","Prijs wijkt af"),"")</f>
        <v/>
      </c>
      <c r="L1301" t="str">
        <f>IF(Q3_2025[[#This Row],[Relatiekorting percentage]]=0,
    "Nvt",
    IF(Q3_2025[[#This Row],[Brutobedrag 2]] &lt; Q3_2025[[#This Row],[Bruto - Rel.korting]],
        "Nee",
        "Ja"))</f>
        <v>Ja</v>
      </c>
      <c r="M1301" s="10">
        <f>IF(Q3_2025[[#This Row],[Artikelprijs]]&lt;&gt;"",Q3_2025[[#This Row],[Artikelprijs]],Q3_2025[[#This Row],[Stuksprijs]])</f>
        <v>82.4</v>
      </c>
      <c r="N1301" s="10">
        <f>Q3_2025[[#This Row],[Besteld]]*Q3_2025[[#This Row],[Prijs 2]]</f>
        <v>82.4</v>
      </c>
      <c r="O1301" s="10">
        <f>IF(Q3_2025[[#This Row],[Brutobedrag 2]]&lt;Q3_2025[[#This Row],[Bruto - Rel.korting]],Q3_2025[[#This Row],[Brutobedrag 2]],Q3_2025[[#This Row],[Brutobedrag 2]]*(100-Q3_2025[[#This Row],[Relatiekorting percentage]])/100)</f>
        <v>65.92</v>
      </c>
      <c r="R1301" s="3"/>
      <c r="W1301"/>
      <c r="AB1301"/>
    </row>
    <row r="1302" spans="1:28" x14ac:dyDescent="0.3">
      <c r="A1302" t="s">
        <v>831</v>
      </c>
      <c r="B1302">
        <v>5022009</v>
      </c>
      <c r="C1302" t="s">
        <v>45</v>
      </c>
      <c r="D1302">
        <v>1</v>
      </c>
      <c r="E1302" s="10">
        <v>103.75</v>
      </c>
      <c r="F1302" s="10">
        <v>103.75</v>
      </c>
      <c r="G1302" s="10">
        <v>83</v>
      </c>
      <c r="H1302">
        <v>20</v>
      </c>
      <c r="I1302" s="51" t="str">
        <f>_xlfn.XLOOKUP(Q3_2025[[#This Row],[Artikelnr]],Artikel_prijzen[Artnr],Artikel_prijzen[Groep],"")</f>
        <v>Elektra</v>
      </c>
      <c r="J1302" s="10">
        <f>_xlfn.XLOOKUP(Q3_2025[[#This Row],[Artikelnr]],Artikel_prijzen[Artnr],Artikel_prijzen[Prijs 2025],"")</f>
        <v>106.8625</v>
      </c>
      <c r="K1302" t="str">
        <f>IF(Q3_2025[[#This Row],[Artikelprijs]]&lt;&gt;"",IF(Q3_2025[[#This Row],[Stuksprijs]]=Q3_2025[[#This Row],[Artikelprijs]],"Prijs gelijk","Prijs wijkt af"),"")</f>
        <v>Prijs wijkt af</v>
      </c>
      <c r="L1302" t="str">
        <f>IF(Q3_2025[[#This Row],[Relatiekorting percentage]]=0,
    "Nvt",
    IF(Q3_2025[[#This Row],[Brutobedrag 2]] &lt; Q3_2025[[#This Row],[Bruto - Rel.korting]],
        "Nee",
        "Ja"))</f>
        <v>Ja</v>
      </c>
      <c r="M1302" s="10">
        <f>IF(Q3_2025[[#This Row],[Artikelprijs]]&lt;&gt;"",Q3_2025[[#This Row],[Artikelprijs]],Q3_2025[[#This Row],[Stuksprijs]])</f>
        <v>106.8625</v>
      </c>
      <c r="N1302" s="10">
        <f>Q3_2025[[#This Row],[Besteld]]*Q3_2025[[#This Row],[Prijs 2]]</f>
        <v>106.8625</v>
      </c>
      <c r="O1302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302" s="3"/>
      <c r="W1302"/>
      <c r="AB1302"/>
    </row>
    <row r="1303" spans="1:28" x14ac:dyDescent="0.3">
      <c r="A1303" t="s">
        <v>831</v>
      </c>
      <c r="B1303">
        <v>5022009</v>
      </c>
      <c r="C1303" t="s">
        <v>45</v>
      </c>
      <c r="D1303">
        <v>1</v>
      </c>
      <c r="E1303" s="10">
        <v>103.75</v>
      </c>
      <c r="F1303" s="10">
        <v>103.75</v>
      </c>
      <c r="G1303" s="10">
        <v>83</v>
      </c>
      <c r="H1303">
        <v>20</v>
      </c>
      <c r="I1303" s="51" t="str">
        <f>_xlfn.XLOOKUP(Q3_2025[[#This Row],[Artikelnr]],Artikel_prijzen[Artnr],Artikel_prijzen[Groep],"")</f>
        <v>Elektra</v>
      </c>
      <c r="J1303" s="10">
        <f>_xlfn.XLOOKUP(Q3_2025[[#This Row],[Artikelnr]],Artikel_prijzen[Artnr],Artikel_prijzen[Prijs 2025],"")</f>
        <v>106.8625</v>
      </c>
      <c r="K1303" t="str">
        <f>IF(Q3_2025[[#This Row],[Artikelprijs]]&lt;&gt;"",IF(Q3_2025[[#This Row],[Stuksprijs]]=Q3_2025[[#This Row],[Artikelprijs]],"Prijs gelijk","Prijs wijkt af"),"")</f>
        <v>Prijs wijkt af</v>
      </c>
      <c r="L1303" t="str">
        <f>IF(Q3_2025[[#This Row],[Relatiekorting percentage]]=0,
    "Nvt",
    IF(Q3_2025[[#This Row],[Brutobedrag 2]] &lt; Q3_2025[[#This Row],[Bruto - Rel.korting]],
        "Nee",
        "Ja"))</f>
        <v>Ja</v>
      </c>
      <c r="M1303" s="10">
        <f>IF(Q3_2025[[#This Row],[Artikelprijs]]&lt;&gt;"",Q3_2025[[#This Row],[Artikelprijs]],Q3_2025[[#This Row],[Stuksprijs]])</f>
        <v>106.8625</v>
      </c>
      <c r="N1303" s="10">
        <f>Q3_2025[[#This Row],[Besteld]]*Q3_2025[[#This Row],[Prijs 2]]</f>
        <v>106.8625</v>
      </c>
      <c r="O1303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303" s="3"/>
      <c r="W1303"/>
      <c r="AB1303"/>
    </row>
    <row r="1304" spans="1:28" x14ac:dyDescent="0.3">
      <c r="A1304" t="s">
        <v>831</v>
      </c>
      <c r="B1304">
        <v>5021007</v>
      </c>
      <c r="C1304" t="s">
        <v>49</v>
      </c>
      <c r="D1304">
        <v>1</v>
      </c>
      <c r="E1304" s="10">
        <v>339.9</v>
      </c>
      <c r="F1304" s="10">
        <v>339.9</v>
      </c>
      <c r="G1304" s="10">
        <v>271.92</v>
      </c>
      <c r="H1304">
        <v>20</v>
      </c>
      <c r="I1304" s="51" t="str">
        <f>_xlfn.XLOOKUP(Q3_2025[[#This Row],[Artikelnr]],Artikel_prijzen[Artnr],Artikel_prijzen[Groep],"")</f>
        <v>Elektra</v>
      </c>
      <c r="J1304" s="10">
        <f>_xlfn.XLOOKUP(Q3_2025[[#This Row],[Artikelnr]],Artikel_prijzen[Artnr],Artikel_prijzen[Prijs 2025],"")</f>
        <v>339.9</v>
      </c>
      <c r="K1304" t="str">
        <f>IF(Q3_2025[[#This Row],[Artikelprijs]]&lt;&gt;"",IF(Q3_2025[[#This Row],[Stuksprijs]]=Q3_2025[[#This Row],[Artikelprijs]],"Prijs gelijk","Prijs wijkt af"),"")</f>
        <v>Prijs gelijk</v>
      </c>
      <c r="L1304" t="str">
        <f>IF(Q3_2025[[#This Row],[Relatiekorting percentage]]=0,
    "Nvt",
    IF(Q3_2025[[#This Row],[Brutobedrag 2]] &lt; Q3_2025[[#This Row],[Bruto - Rel.korting]],
        "Nee",
        "Ja"))</f>
        <v>Ja</v>
      </c>
      <c r="M1304" s="10">
        <f>IF(Q3_2025[[#This Row],[Artikelprijs]]&lt;&gt;"",Q3_2025[[#This Row],[Artikelprijs]],Q3_2025[[#This Row],[Stuksprijs]])</f>
        <v>339.9</v>
      </c>
      <c r="N1304" s="10">
        <f>Q3_2025[[#This Row],[Besteld]]*Q3_2025[[#This Row],[Prijs 2]]</f>
        <v>339.9</v>
      </c>
      <c r="O1304" s="10">
        <f>IF(Q3_2025[[#This Row],[Brutobedrag 2]]&lt;Q3_2025[[#This Row],[Bruto - Rel.korting]],Q3_2025[[#This Row],[Brutobedrag 2]],Q3_2025[[#This Row],[Brutobedrag 2]]*(100-Q3_2025[[#This Row],[Relatiekorting percentage]])/100)</f>
        <v>271.92</v>
      </c>
      <c r="R1304" s="3"/>
      <c r="W1304"/>
      <c r="AB1304"/>
    </row>
    <row r="1305" spans="1:28" x14ac:dyDescent="0.3">
      <c r="A1305" t="s">
        <v>831</v>
      </c>
      <c r="B1305">
        <v>5022009</v>
      </c>
      <c r="C1305" t="s">
        <v>45</v>
      </c>
      <c r="D1305">
        <v>1</v>
      </c>
      <c r="E1305" s="10">
        <v>103.75</v>
      </c>
      <c r="F1305" s="10">
        <v>103.75</v>
      </c>
      <c r="G1305" s="10">
        <v>83</v>
      </c>
      <c r="H1305">
        <v>20</v>
      </c>
      <c r="I1305" s="51" t="str">
        <f>_xlfn.XLOOKUP(Q3_2025[[#This Row],[Artikelnr]],Artikel_prijzen[Artnr],Artikel_prijzen[Groep],"")</f>
        <v>Elektra</v>
      </c>
      <c r="J1305" s="10">
        <f>_xlfn.XLOOKUP(Q3_2025[[#This Row],[Artikelnr]],Artikel_prijzen[Artnr],Artikel_prijzen[Prijs 2025],"")</f>
        <v>106.8625</v>
      </c>
      <c r="K1305" t="str">
        <f>IF(Q3_2025[[#This Row],[Artikelprijs]]&lt;&gt;"",IF(Q3_2025[[#This Row],[Stuksprijs]]=Q3_2025[[#This Row],[Artikelprijs]],"Prijs gelijk","Prijs wijkt af"),"")</f>
        <v>Prijs wijkt af</v>
      </c>
      <c r="L1305" t="str">
        <f>IF(Q3_2025[[#This Row],[Relatiekorting percentage]]=0,
    "Nvt",
    IF(Q3_2025[[#This Row],[Brutobedrag 2]] &lt; Q3_2025[[#This Row],[Bruto - Rel.korting]],
        "Nee",
        "Ja"))</f>
        <v>Ja</v>
      </c>
      <c r="M1305" s="10">
        <f>IF(Q3_2025[[#This Row],[Artikelprijs]]&lt;&gt;"",Q3_2025[[#This Row],[Artikelprijs]],Q3_2025[[#This Row],[Stuksprijs]])</f>
        <v>106.8625</v>
      </c>
      <c r="N1305" s="10">
        <f>Q3_2025[[#This Row],[Besteld]]*Q3_2025[[#This Row],[Prijs 2]]</f>
        <v>106.8625</v>
      </c>
      <c r="O1305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305" s="3"/>
      <c r="W1305"/>
      <c r="AB1305"/>
    </row>
    <row r="1306" spans="1:28" x14ac:dyDescent="0.3">
      <c r="A1306" t="s">
        <v>831</v>
      </c>
      <c r="B1306">
        <v>5022009</v>
      </c>
      <c r="C1306" t="s">
        <v>45</v>
      </c>
      <c r="D1306">
        <v>1</v>
      </c>
      <c r="E1306" s="10">
        <v>103.75</v>
      </c>
      <c r="F1306" s="10">
        <v>103.75</v>
      </c>
      <c r="G1306" s="10">
        <v>83</v>
      </c>
      <c r="H1306">
        <v>20</v>
      </c>
      <c r="I1306" s="51" t="str">
        <f>_xlfn.XLOOKUP(Q3_2025[[#This Row],[Artikelnr]],Artikel_prijzen[Artnr],Artikel_prijzen[Groep],"")</f>
        <v>Elektra</v>
      </c>
      <c r="J1306" s="10">
        <f>_xlfn.XLOOKUP(Q3_2025[[#This Row],[Artikelnr]],Artikel_prijzen[Artnr],Artikel_prijzen[Prijs 2025],"")</f>
        <v>106.8625</v>
      </c>
      <c r="K1306" t="str">
        <f>IF(Q3_2025[[#This Row],[Artikelprijs]]&lt;&gt;"",IF(Q3_2025[[#This Row],[Stuksprijs]]=Q3_2025[[#This Row],[Artikelprijs]],"Prijs gelijk","Prijs wijkt af"),"")</f>
        <v>Prijs wijkt af</v>
      </c>
      <c r="L1306" t="str">
        <f>IF(Q3_2025[[#This Row],[Relatiekorting percentage]]=0,
    "Nvt",
    IF(Q3_2025[[#This Row],[Brutobedrag 2]] &lt; Q3_2025[[#This Row],[Bruto - Rel.korting]],
        "Nee",
        "Ja"))</f>
        <v>Ja</v>
      </c>
      <c r="M1306" s="10">
        <f>IF(Q3_2025[[#This Row],[Artikelprijs]]&lt;&gt;"",Q3_2025[[#This Row],[Artikelprijs]],Q3_2025[[#This Row],[Stuksprijs]])</f>
        <v>106.8625</v>
      </c>
      <c r="N1306" s="10">
        <f>Q3_2025[[#This Row],[Besteld]]*Q3_2025[[#This Row],[Prijs 2]]</f>
        <v>106.8625</v>
      </c>
      <c r="O1306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306" s="3"/>
      <c r="W1306"/>
      <c r="AB1306"/>
    </row>
    <row r="1307" spans="1:28" x14ac:dyDescent="0.3">
      <c r="A1307" t="s">
        <v>831</v>
      </c>
      <c r="B1307">
        <v>5022009</v>
      </c>
      <c r="C1307" t="s">
        <v>45</v>
      </c>
      <c r="D1307">
        <v>1</v>
      </c>
      <c r="E1307" s="10">
        <v>103.75</v>
      </c>
      <c r="F1307" s="10">
        <v>103.75</v>
      </c>
      <c r="G1307" s="10">
        <v>83</v>
      </c>
      <c r="H1307">
        <v>20</v>
      </c>
      <c r="I1307" s="51" t="str">
        <f>_xlfn.XLOOKUP(Q3_2025[[#This Row],[Artikelnr]],Artikel_prijzen[Artnr],Artikel_prijzen[Groep],"")</f>
        <v>Elektra</v>
      </c>
      <c r="J1307" s="10">
        <f>_xlfn.XLOOKUP(Q3_2025[[#This Row],[Artikelnr]],Artikel_prijzen[Artnr],Artikel_prijzen[Prijs 2025],"")</f>
        <v>106.8625</v>
      </c>
      <c r="K1307" t="str">
        <f>IF(Q3_2025[[#This Row],[Artikelprijs]]&lt;&gt;"",IF(Q3_2025[[#This Row],[Stuksprijs]]=Q3_2025[[#This Row],[Artikelprijs]],"Prijs gelijk","Prijs wijkt af"),"")</f>
        <v>Prijs wijkt af</v>
      </c>
      <c r="L1307" t="str">
        <f>IF(Q3_2025[[#This Row],[Relatiekorting percentage]]=0,
    "Nvt",
    IF(Q3_2025[[#This Row],[Brutobedrag 2]] &lt; Q3_2025[[#This Row],[Bruto - Rel.korting]],
        "Nee",
        "Ja"))</f>
        <v>Ja</v>
      </c>
      <c r="M1307" s="10">
        <f>IF(Q3_2025[[#This Row],[Artikelprijs]]&lt;&gt;"",Q3_2025[[#This Row],[Artikelprijs]],Q3_2025[[#This Row],[Stuksprijs]])</f>
        <v>106.8625</v>
      </c>
      <c r="N1307" s="10">
        <f>Q3_2025[[#This Row],[Besteld]]*Q3_2025[[#This Row],[Prijs 2]]</f>
        <v>106.8625</v>
      </c>
      <c r="O1307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307" s="3"/>
      <c r="W1307"/>
      <c r="AB1307"/>
    </row>
    <row r="1308" spans="1:28" x14ac:dyDescent="0.3">
      <c r="A1308" t="s">
        <v>831</v>
      </c>
      <c r="B1308">
        <v>5020016</v>
      </c>
      <c r="C1308" t="s">
        <v>771</v>
      </c>
      <c r="D1308">
        <v>2</v>
      </c>
      <c r="E1308" s="10">
        <v>18.03</v>
      </c>
      <c r="F1308" s="10">
        <v>36.06</v>
      </c>
      <c r="G1308" s="10">
        <v>28.85</v>
      </c>
      <c r="H1308">
        <v>20</v>
      </c>
      <c r="I1308" s="51" t="str">
        <f>_xlfn.XLOOKUP(Q3_2025[[#This Row],[Artikelnr]],Artikel_prijzen[Artnr],Artikel_prijzen[Groep],"")</f>
        <v/>
      </c>
      <c r="J1308" s="10" t="str">
        <f>_xlfn.XLOOKUP(Q3_2025[[#This Row],[Artikelnr]],Artikel_prijzen[Artnr],Artikel_prijzen[Prijs 2025],"")</f>
        <v/>
      </c>
      <c r="K1308" t="str">
        <f>IF(Q3_2025[[#This Row],[Artikelprijs]]&lt;&gt;"",IF(Q3_2025[[#This Row],[Stuksprijs]]=Q3_2025[[#This Row],[Artikelprijs]],"Prijs gelijk","Prijs wijkt af"),"")</f>
        <v/>
      </c>
      <c r="L1308" t="str">
        <f>IF(Q3_2025[[#This Row],[Relatiekorting percentage]]=0,
    "Nvt",
    IF(Q3_2025[[#This Row],[Brutobedrag 2]] &lt; Q3_2025[[#This Row],[Bruto - Rel.korting]],
        "Nee",
        "Ja"))</f>
        <v>Ja</v>
      </c>
      <c r="M1308" s="10">
        <f>IF(Q3_2025[[#This Row],[Artikelprijs]]&lt;&gt;"",Q3_2025[[#This Row],[Artikelprijs]],Q3_2025[[#This Row],[Stuksprijs]])</f>
        <v>18.03</v>
      </c>
      <c r="N1308" s="10">
        <f>Q3_2025[[#This Row],[Besteld]]*Q3_2025[[#This Row],[Prijs 2]]</f>
        <v>36.06</v>
      </c>
      <c r="O1308" s="10">
        <f>IF(Q3_2025[[#This Row],[Brutobedrag 2]]&lt;Q3_2025[[#This Row],[Bruto - Rel.korting]],Q3_2025[[#This Row],[Brutobedrag 2]],Q3_2025[[#This Row],[Brutobedrag 2]]*(100-Q3_2025[[#This Row],[Relatiekorting percentage]])/100)</f>
        <v>28.848000000000003</v>
      </c>
      <c r="R1308" s="3"/>
      <c r="W1308"/>
      <c r="AB1308"/>
    </row>
    <row r="1309" spans="1:28" x14ac:dyDescent="0.3">
      <c r="A1309" t="s">
        <v>831</v>
      </c>
      <c r="B1309">
        <v>5022009</v>
      </c>
      <c r="C1309" t="s">
        <v>45</v>
      </c>
      <c r="D1309">
        <v>1</v>
      </c>
      <c r="E1309" s="10">
        <v>103.75</v>
      </c>
      <c r="F1309" s="10">
        <v>103.75</v>
      </c>
      <c r="G1309" s="10">
        <v>83</v>
      </c>
      <c r="H1309">
        <v>20</v>
      </c>
      <c r="I1309" s="51" t="str">
        <f>_xlfn.XLOOKUP(Q3_2025[[#This Row],[Artikelnr]],Artikel_prijzen[Artnr],Artikel_prijzen[Groep],"")</f>
        <v>Elektra</v>
      </c>
      <c r="J1309" s="10">
        <f>_xlfn.XLOOKUP(Q3_2025[[#This Row],[Artikelnr]],Artikel_prijzen[Artnr],Artikel_prijzen[Prijs 2025],"")</f>
        <v>106.8625</v>
      </c>
      <c r="K1309" t="str">
        <f>IF(Q3_2025[[#This Row],[Artikelprijs]]&lt;&gt;"",IF(Q3_2025[[#This Row],[Stuksprijs]]=Q3_2025[[#This Row],[Artikelprijs]],"Prijs gelijk","Prijs wijkt af"),"")</f>
        <v>Prijs wijkt af</v>
      </c>
      <c r="L1309" t="str">
        <f>IF(Q3_2025[[#This Row],[Relatiekorting percentage]]=0,
    "Nvt",
    IF(Q3_2025[[#This Row],[Brutobedrag 2]] &lt; Q3_2025[[#This Row],[Bruto - Rel.korting]],
        "Nee",
        "Ja"))</f>
        <v>Ja</v>
      </c>
      <c r="M1309" s="10">
        <f>IF(Q3_2025[[#This Row],[Artikelprijs]]&lt;&gt;"",Q3_2025[[#This Row],[Artikelprijs]],Q3_2025[[#This Row],[Stuksprijs]])</f>
        <v>106.8625</v>
      </c>
      <c r="N1309" s="10">
        <f>Q3_2025[[#This Row],[Besteld]]*Q3_2025[[#This Row],[Prijs 2]]</f>
        <v>106.8625</v>
      </c>
      <c r="O1309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309" s="3"/>
      <c r="W1309"/>
      <c r="AB1309"/>
    </row>
    <row r="1310" spans="1:28" x14ac:dyDescent="0.3">
      <c r="A1310" t="s">
        <v>831</v>
      </c>
      <c r="B1310">
        <v>5022009</v>
      </c>
      <c r="C1310" t="s">
        <v>45</v>
      </c>
      <c r="D1310">
        <v>1</v>
      </c>
      <c r="E1310" s="10">
        <v>103.75</v>
      </c>
      <c r="F1310" s="10">
        <v>103.75</v>
      </c>
      <c r="G1310" s="10">
        <v>83</v>
      </c>
      <c r="H1310">
        <v>20</v>
      </c>
      <c r="I1310" s="51" t="str">
        <f>_xlfn.XLOOKUP(Q3_2025[[#This Row],[Artikelnr]],Artikel_prijzen[Artnr],Artikel_prijzen[Groep],"")</f>
        <v>Elektra</v>
      </c>
      <c r="J1310" s="10">
        <f>_xlfn.XLOOKUP(Q3_2025[[#This Row],[Artikelnr]],Artikel_prijzen[Artnr],Artikel_prijzen[Prijs 2025],"")</f>
        <v>106.8625</v>
      </c>
      <c r="K1310" t="str">
        <f>IF(Q3_2025[[#This Row],[Artikelprijs]]&lt;&gt;"",IF(Q3_2025[[#This Row],[Stuksprijs]]=Q3_2025[[#This Row],[Artikelprijs]],"Prijs gelijk","Prijs wijkt af"),"")</f>
        <v>Prijs wijkt af</v>
      </c>
      <c r="L1310" t="str">
        <f>IF(Q3_2025[[#This Row],[Relatiekorting percentage]]=0,
    "Nvt",
    IF(Q3_2025[[#This Row],[Brutobedrag 2]] &lt; Q3_2025[[#This Row],[Bruto - Rel.korting]],
        "Nee",
        "Ja"))</f>
        <v>Ja</v>
      </c>
      <c r="M1310" s="10">
        <f>IF(Q3_2025[[#This Row],[Artikelprijs]]&lt;&gt;"",Q3_2025[[#This Row],[Artikelprijs]],Q3_2025[[#This Row],[Stuksprijs]])</f>
        <v>106.8625</v>
      </c>
      <c r="N1310" s="10">
        <f>Q3_2025[[#This Row],[Besteld]]*Q3_2025[[#This Row],[Prijs 2]]</f>
        <v>106.8625</v>
      </c>
      <c r="O1310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310" s="3"/>
      <c r="W1310"/>
      <c r="AB1310"/>
    </row>
    <row r="1311" spans="1:28" x14ac:dyDescent="0.3">
      <c r="A1311" t="s">
        <v>831</v>
      </c>
      <c r="B1311">
        <v>5020016</v>
      </c>
      <c r="C1311" t="s">
        <v>771</v>
      </c>
      <c r="D1311">
        <v>2</v>
      </c>
      <c r="E1311" s="10">
        <v>18.03</v>
      </c>
      <c r="F1311" s="10">
        <v>36.06</v>
      </c>
      <c r="G1311" s="10">
        <v>28.85</v>
      </c>
      <c r="H1311">
        <v>20</v>
      </c>
      <c r="I1311" s="51" t="str">
        <f>_xlfn.XLOOKUP(Q3_2025[[#This Row],[Artikelnr]],Artikel_prijzen[Artnr],Artikel_prijzen[Groep],"")</f>
        <v/>
      </c>
      <c r="J1311" s="10" t="str">
        <f>_xlfn.XLOOKUP(Q3_2025[[#This Row],[Artikelnr]],Artikel_prijzen[Artnr],Artikel_prijzen[Prijs 2025],"")</f>
        <v/>
      </c>
      <c r="K1311" t="str">
        <f>IF(Q3_2025[[#This Row],[Artikelprijs]]&lt;&gt;"",IF(Q3_2025[[#This Row],[Stuksprijs]]=Q3_2025[[#This Row],[Artikelprijs]],"Prijs gelijk","Prijs wijkt af"),"")</f>
        <v/>
      </c>
      <c r="L1311" t="str">
        <f>IF(Q3_2025[[#This Row],[Relatiekorting percentage]]=0,
    "Nvt",
    IF(Q3_2025[[#This Row],[Brutobedrag 2]] &lt; Q3_2025[[#This Row],[Bruto - Rel.korting]],
        "Nee",
        "Ja"))</f>
        <v>Ja</v>
      </c>
      <c r="M1311" s="10">
        <f>IF(Q3_2025[[#This Row],[Artikelprijs]]&lt;&gt;"",Q3_2025[[#This Row],[Artikelprijs]],Q3_2025[[#This Row],[Stuksprijs]])</f>
        <v>18.03</v>
      </c>
      <c r="N1311" s="10">
        <f>Q3_2025[[#This Row],[Besteld]]*Q3_2025[[#This Row],[Prijs 2]]</f>
        <v>36.06</v>
      </c>
      <c r="O1311" s="10">
        <f>IF(Q3_2025[[#This Row],[Brutobedrag 2]]&lt;Q3_2025[[#This Row],[Bruto - Rel.korting]],Q3_2025[[#This Row],[Brutobedrag 2]],Q3_2025[[#This Row],[Brutobedrag 2]]*(100-Q3_2025[[#This Row],[Relatiekorting percentage]])/100)</f>
        <v>28.848000000000003</v>
      </c>
      <c r="R1311" s="3"/>
      <c r="W1311"/>
      <c r="AB1311"/>
    </row>
    <row r="1312" spans="1:28" x14ac:dyDescent="0.3">
      <c r="A1312" t="s">
        <v>831</v>
      </c>
      <c r="B1312">
        <v>5022009</v>
      </c>
      <c r="C1312" t="s">
        <v>45</v>
      </c>
      <c r="D1312">
        <v>1</v>
      </c>
      <c r="E1312" s="10">
        <v>103.75</v>
      </c>
      <c r="F1312" s="10">
        <v>103.75</v>
      </c>
      <c r="G1312" s="10">
        <v>83</v>
      </c>
      <c r="H1312">
        <v>20</v>
      </c>
      <c r="I1312" s="51" t="str">
        <f>_xlfn.XLOOKUP(Q3_2025[[#This Row],[Artikelnr]],Artikel_prijzen[Artnr],Artikel_prijzen[Groep],"")</f>
        <v>Elektra</v>
      </c>
      <c r="J1312" s="10">
        <f>_xlfn.XLOOKUP(Q3_2025[[#This Row],[Artikelnr]],Artikel_prijzen[Artnr],Artikel_prijzen[Prijs 2025],"")</f>
        <v>106.8625</v>
      </c>
      <c r="K1312" t="str">
        <f>IF(Q3_2025[[#This Row],[Artikelprijs]]&lt;&gt;"",IF(Q3_2025[[#This Row],[Stuksprijs]]=Q3_2025[[#This Row],[Artikelprijs]],"Prijs gelijk","Prijs wijkt af"),"")</f>
        <v>Prijs wijkt af</v>
      </c>
      <c r="L1312" t="str">
        <f>IF(Q3_2025[[#This Row],[Relatiekorting percentage]]=0,
    "Nvt",
    IF(Q3_2025[[#This Row],[Brutobedrag 2]] &lt; Q3_2025[[#This Row],[Bruto - Rel.korting]],
        "Nee",
        "Ja"))</f>
        <v>Ja</v>
      </c>
      <c r="M1312" s="10">
        <f>IF(Q3_2025[[#This Row],[Artikelprijs]]&lt;&gt;"",Q3_2025[[#This Row],[Artikelprijs]],Q3_2025[[#This Row],[Stuksprijs]])</f>
        <v>106.8625</v>
      </c>
      <c r="N1312" s="10">
        <f>Q3_2025[[#This Row],[Besteld]]*Q3_2025[[#This Row],[Prijs 2]]</f>
        <v>106.8625</v>
      </c>
      <c r="O1312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312" s="3"/>
      <c r="W1312"/>
      <c r="AB1312"/>
    </row>
    <row r="1313" spans="1:28" x14ac:dyDescent="0.3">
      <c r="A1313" t="s">
        <v>831</v>
      </c>
      <c r="B1313">
        <v>5021009</v>
      </c>
      <c r="C1313" t="s">
        <v>50</v>
      </c>
      <c r="D1313">
        <v>1</v>
      </c>
      <c r="E1313" s="10">
        <v>386.25</v>
      </c>
      <c r="F1313" s="10">
        <v>386.25</v>
      </c>
      <c r="G1313" s="10">
        <v>309</v>
      </c>
      <c r="H1313">
        <v>20</v>
      </c>
      <c r="I1313" s="51" t="str">
        <f>_xlfn.XLOOKUP(Q3_2025[[#This Row],[Artikelnr]],Artikel_prijzen[Artnr],Artikel_prijzen[Groep],"")</f>
        <v>Elektra</v>
      </c>
      <c r="J1313" s="10">
        <f>_xlfn.XLOOKUP(Q3_2025[[#This Row],[Artikelnr]],Artikel_prijzen[Artnr],Artikel_prijzen[Prijs 2025],"")</f>
        <v>386.25</v>
      </c>
      <c r="K1313" t="str">
        <f>IF(Q3_2025[[#This Row],[Artikelprijs]]&lt;&gt;"",IF(Q3_2025[[#This Row],[Stuksprijs]]=Q3_2025[[#This Row],[Artikelprijs]],"Prijs gelijk","Prijs wijkt af"),"")</f>
        <v>Prijs gelijk</v>
      </c>
      <c r="L1313" t="str">
        <f>IF(Q3_2025[[#This Row],[Relatiekorting percentage]]=0,
    "Nvt",
    IF(Q3_2025[[#This Row],[Brutobedrag 2]] &lt; Q3_2025[[#This Row],[Bruto - Rel.korting]],
        "Nee",
        "Ja"))</f>
        <v>Ja</v>
      </c>
      <c r="M1313" s="10">
        <f>IF(Q3_2025[[#This Row],[Artikelprijs]]&lt;&gt;"",Q3_2025[[#This Row],[Artikelprijs]],Q3_2025[[#This Row],[Stuksprijs]])</f>
        <v>386.25</v>
      </c>
      <c r="N1313" s="10">
        <f>Q3_2025[[#This Row],[Besteld]]*Q3_2025[[#This Row],[Prijs 2]]</f>
        <v>386.25</v>
      </c>
      <c r="O1313" s="10">
        <f>IF(Q3_2025[[#This Row],[Brutobedrag 2]]&lt;Q3_2025[[#This Row],[Bruto - Rel.korting]],Q3_2025[[#This Row],[Brutobedrag 2]],Q3_2025[[#This Row],[Brutobedrag 2]]*(100-Q3_2025[[#This Row],[Relatiekorting percentage]])/100)</f>
        <v>309</v>
      </c>
      <c r="R1313" s="3"/>
      <c r="W1313"/>
      <c r="AB1313"/>
    </row>
    <row r="1314" spans="1:28" x14ac:dyDescent="0.3">
      <c r="A1314" t="s">
        <v>831</v>
      </c>
      <c r="B1314">
        <v>5021009</v>
      </c>
      <c r="C1314" t="s">
        <v>50</v>
      </c>
      <c r="D1314">
        <v>1</v>
      </c>
      <c r="E1314" s="10">
        <v>386.25</v>
      </c>
      <c r="F1314" s="10">
        <v>386.25</v>
      </c>
      <c r="G1314" s="10">
        <v>309</v>
      </c>
      <c r="H1314">
        <v>20</v>
      </c>
      <c r="I1314" s="51" t="str">
        <f>_xlfn.XLOOKUP(Q3_2025[[#This Row],[Artikelnr]],Artikel_prijzen[Artnr],Artikel_prijzen[Groep],"")</f>
        <v>Elektra</v>
      </c>
      <c r="J1314" s="10">
        <f>_xlfn.XLOOKUP(Q3_2025[[#This Row],[Artikelnr]],Artikel_prijzen[Artnr],Artikel_prijzen[Prijs 2025],"")</f>
        <v>386.25</v>
      </c>
      <c r="K1314" t="str">
        <f>IF(Q3_2025[[#This Row],[Artikelprijs]]&lt;&gt;"",IF(Q3_2025[[#This Row],[Stuksprijs]]=Q3_2025[[#This Row],[Artikelprijs]],"Prijs gelijk","Prijs wijkt af"),"")</f>
        <v>Prijs gelijk</v>
      </c>
      <c r="L1314" t="str">
        <f>IF(Q3_2025[[#This Row],[Relatiekorting percentage]]=0,
    "Nvt",
    IF(Q3_2025[[#This Row],[Brutobedrag 2]] &lt; Q3_2025[[#This Row],[Bruto - Rel.korting]],
        "Nee",
        "Ja"))</f>
        <v>Ja</v>
      </c>
      <c r="M1314" s="10">
        <f>IF(Q3_2025[[#This Row],[Artikelprijs]]&lt;&gt;"",Q3_2025[[#This Row],[Artikelprijs]],Q3_2025[[#This Row],[Stuksprijs]])</f>
        <v>386.25</v>
      </c>
      <c r="N1314" s="10">
        <f>Q3_2025[[#This Row],[Besteld]]*Q3_2025[[#This Row],[Prijs 2]]</f>
        <v>386.25</v>
      </c>
      <c r="O1314" s="10">
        <f>IF(Q3_2025[[#This Row],[Brutobedrag 2]]&lt;Q3_2025[[#This Row],[Bruto - Rel.korting]],Q3_2025[[#This Row],[Brutobedrag 2]],Q3_2025[[#This Row],[Brutobedrag 2]]*(100-Q3_2025[[#This Row],[Relatiekorting percentage]])/100)</f>
        <v>309</v>
      </c>
      <c r="R1314" s="3"/>
      <c r="W1314"/>
      <c r="AB1314"/>
    </row>
    <row r="1315" spans="1:28" x14ac:dyDescent="0.3">
      <c r="A1315" t="s">
        <v>831</v>
      </c>
      <c r="B1315">
        <v>5021009</v>
      </c>
      <c r="C1315" t="s">
        <v>50</v>
      </c>
      <c r="D1315">
        <v>1</v>
      </c>
      <c r="E1315" s="10">
        <v>386.25</v>
      </c>
      <c r="F1315" s="10">
        <v>386.25</v>
      </c>
      <c r="G1315" s="10">
        <v>309</v>
      </c>
      <c r="H1315">
        <v>20</v>
      </c>
      <c r="I1315" s="51" t="str">
        <f>_xlfn.XLOOKUP(Q3_2025[[#This Row],[Artikelnr]],Artikel_prijzen[Artnr],Artikel_prijzen[Groep],"")</f>
        <v>Elektra</v>
      </c>
      <c r="J1315" s="10">
        <f>_xlfn.XLOOKUP(Q3_2025[[#This Row],[Artikelnr]],Artikel_prijzen[Artnr],Artikel_prijzen[Prijs 2025],"")</f>
        <v>386.25</v>
      </c>
      <c r="K1315" t="str">
        <f>IF(Q3_2025[[#This Row],[Artikelprijs]]&lt;&gt;"",IF(Q3_2025[[#This Row],[Stuksprijs]]=Q3_2025[[#This Row],[Artikelprijs]],"Prijs gelijk","Prijs wijkt af"),"")</f>
        <v>Prijs gelijk</v>
      </c>
      <c r="L1315" t="str">
        <f>IF(Q3_2025[[#This Row],[Relatiekorting percentage]]=0,
    "Nvt",
    IF(Q3_2025[[#This Row],[Brutobedrag 2]] &lt; Q3_2025[[#This Row],[Bruto - Rel.korting]],
        "Nee",
        "Ja"))</f>
        <v>Ja</v>
      </c>
      <c r="M1315" s="10">
        <f>IF(Q3_2025[[#This Row],[Artikelprijs]]&lt;&gt;"",Q3_2025[[#This Row],[Artikelprijs]],Q3_2025[[#This Row],[Stuksprijs]])</f>
        <v>386.25</v>
      </c>
      <c r="N1315" s="10">
        <f>Q3_2025[[#This Row],[Besteld]]*Q3_2025[[#This Row],[Prijs 2]]</f>
        <v>386.25</v>
      </c>
      <c r="O1315" s="10">
        <f>IF(Q3_2025[[#This Row],[Brutobedrag 2]]&lt;Q3_2025[[#This Row],[Bruto - Rel.korting]],Q3_2025[[#This Row],[Brutobedrag 2]],Q3_2025[[#This Row],[Brutobedrag 2]]*(100-Q3_2025[[#This Row],[Relatiekorting percentage]])/100)</f>
        <v>309</v>
      </c>
      <c r="R1315" s="3"/>
      <c r="W1315"/>
      <c r="AB1315"/>
    </row>
    <row r="1316" spans="1:28" x14ac:dyDescent="0.3">
      <c r="A1316" t="s">
        <v>831</v>
      </c>
      <c r="B1316">
        <v>5021016</v>
      </c>
      <c r="C1316" t="s">
        <v>51</v>
      </c>
      <c r="D1316">
        <v>2</v>
      </c>
      <c r="E1316" s="10">
        <v>602.54999999999995</v>
      </c>
      <c r="F1316" s="10">
        <v>1205.0999999999999</v>
      </c>
      <c r="G1316" s="10">
        <v>964.08</v>
      </c>
      <c r="H1316">
        <v>20</v>
      </c>
      <c r="I1316" s="51" t="str">
        <f>_xlfn.XLOOKUP(Q3_2025[[#This Row],[Artikelnr]],Artikel_prijzen[Artnr],Artikel_prijzen[Groep],"")</f>
        <v>Elektra</v>
      </c>
      <c r="J1316" s="10">
        <f>_xlfn.XLOOKUP(Q3_2025[[#This Row],[Artikelnr]],Artikel_prijzen[Artnr],Artikel_prijzen[Prijs 2025],"")</f>
        <v>585</v>
      </c>
      <c r="K1316" t="str">
        <f>IF(Q3_2025[[#This Row],[Artikelprijs]]&lt;&gt;"",IF(Q3_2025[[#This Row],[Stuksprijs]]=Q3_2025[[#This Row],[Artikelprijs]],"Prijs gelijk","Prijs wijkt af"),"")</f>
        <v>Prijs wijkt af</v>
      </c>
      <c r="L1316" t="str">
        <f>IF(Q3_2025[[#This Row],[Relatiekorting percentage]]=0,
    "Nvt",
    IF(Q3_2025[[#This Row],[Brutobedrag 2]] &lt; Q3_2025[[#This Row],[Bruto - Rel.korting]],
        "Nee",
        "Ja"))</f>
        <v>Ja</v>
      </c>
      <c r="M1316" s="10">
        <f>IF(Q3_2025[[#This Row],[Artikelprijs]]&lt;&gt;"",Q3_2025[[#This Row],[Artikelprijs]],Q3_2025[[#This Row],[Stuksprijs]])</f>
        <v>585</v>
      </c>
      <c r="N1316" s="10">
        <f>Q3_2025[[#This Row],[Besteld]]*Q3_2025[[#This Row],[Prijs 2]]</f>
        <v>1170</v>
      </c>
      <c r="O1316" s="10">
        <f>IF(Q3_2025[[#This Row],[Brutobedrag 2]]&lt;Q3_2025[[#This Row],[Bruto - Rel.korting]],Q3_2025[[#This Row],[Brutobedrag 2]],Q3_2025[[#This Row],[Brutobedrag 2]]*(100-Q3_2025[[#This Row],[Relatiekorting percentage]])/100)</f>
        <v>936</v>
      </c>
      <c r="R1316" s="3"/>
      <c r="W1316"/>
      <c r="AB1316"/>
    </row>
    <row r="1317" spans="1:28" x14ac:dyDescent="0.3">
      <c r="A1317" t="s">
        <v>831</v>
      </c>
      <c r="B1317">
        <v>5021016</v>
      </c>
      <c r="C1317" t="s">
        <v>51</v>
      </c>
      <c r="D1317">
        <v>1</v>
      </c>
      <c r="E1317" s="10">
        <v>602.54999999999995</v>
      </c>
      <c r="F1317" s="10">
        <v>602.54999999999995</v>
      </c>
      <c r="G1317" s="10">
        <v>482.04</v>
      </c>
      <c r="H1317">
        <v>20</v>
      </c>
      <c r="I1317" s="51" t="str">
        <f>_xlfn.XLOOKUP(Q3_2025[[#This Row],[Artikelnr]],Artikel_prijzen[Artnr],Artikel_prijzen[Groep],"")</f>
        <v>Elektra</v>
      </c>
      <c r="J1317" s="10">
        <f>_xlfn.XLOOKUP(Q3_2025[[#This Row],[Artikelnr]],Artikel_prijzen[Artnr],Artikel_prijzen[Prijs 2025],"")</f>
        <v>585</v>
      </c>
      <c r="K1317" t="str">
        <f>IF(Q3_2025[[#This Row],[Artikelprijs]]&lt;&gt;"",IF(Q3_2025[[#This Row],[Stuksprijs]]=Q3_2025[[#This Row],[Artikelprijs]],"Prijs gelijk","Prijs wijkt af"),"")</f>
        <v>Prijs wijkt af</v>
      </c>
      <c r="L1317" t="str">
        <f>IF(Q3_2025[[#This Row],[Relatiekorting percentage]]=0,
    "Nvt",
    IF(Q3_2025[[#This Row],[Brutobedrag 2]] &lt; Q3_2025[[#This Row],[Bruto - Rel.korting]],
        "Nee",
        "Ja"))</f>
        <v>Ja</v>
      </c>
      <c r="M1317" s="10">
        <f>IF(Q3_2025[[#This Row],[Artikelprijs]]&lt;&gt;"",Q3_2025[[#This Row],[Artikelprijs]],Q3_2025[[#This Row],[Stuksprijs]])</f>
        <v>585</v>
      </c>
      <c r="N1317" s="10">
        <f>Q3_2025[[#This Row],[Besteld]]*Q3_2025[[#This Row],[Prijs 2]]</f>
        <v>585</v>
      </c>
      <c r="O1317" s="10">
        <f>IF(Q3_2025[[#This Row],[Brutobedrag 2]]&lt;Q3_2025[[#This Row],[Bruto - Rel.korting]],Q3_2025[[#This Row],[Brutobedrag 2]],Q3_2025[[#This Row],[Brutobedrag 2]]*(100-Q3_2025[[#This Row],[Relatiekorting percentage]])/100)</f>
        <v>468</v>
      </c>
      <c r="R1317" s="3"/>
      <c r="W1317"/>
      <c r="AB1317"/>
    </row>
    <row r="1318" spans="1:28" x14ac:dyDescent="0.3">
      <c r="A1318" t="s">
        <v>831</v>
      </c>
      <c r="B1318">
        <v>5022009</v>
      </c>
      <c r="C1318" t="s">
        <v>45</v>
      </c>
      <c r="D1318">
        <v>8</v>
      </c>
      <c r="E1318" s="10">
        <v>103.75</v>
      </c>
      <c r="F1318" s="10">
        <v>830</v>
      </c>
      <c r="G1318" s="10">
        <v>664</v>
      </c>
      <c r="H1318">
        <v>20</v>
      </c>
      <c r="I1318" s="51" t="str">
        <f>_xlfn.XLOOKUP(Q3_2025[[#This Row],[Artikelnr]],Artikel_prijzen[Artnr],Artikel_prijzen[Groep],"")</f>
        <v>Elektra</v>
      </c>
      <c r="J1318" s="10">
        <f>_xlfn.XLOOKUP(Q3_2025[[#This Row],[Artikelnr]],Artikel_prijzen[Artnr],Artikel_prijzen[Prijs 2025],"")</f>
        <v>106.8625</v>
      </c>
      <c r="K1318" t="str">
        <f>IF(Q3_2025[[#This Row],[Artikelprijs]]&lt;&gt;"",IF(Q3_2025[[#This Row],[Stuksprijs]]=Q3_2025[[#This Row],[Artikelprijs]],"Prijs gelijk","Prijs wijkt af"),"")</f>
        <v>Prijs wijkt af</v>
      </c>
      <c r="L1318" t="str">
        <f>IF(Q3_2025[[#This Row],[Relatiekorting percentage]]=0,
    "Nvt",
    IF(Q3_2025[[#This Row],[Brutobedrag 2]] &lt; Q3_2025[[#This Row],[Bruto - Rel.korting]],
        "Nee",
        "Ja"))</f>
        <v>Ja</v>
      </c>
      <c r="M1318" s="10">
        <f>IF(Q3_2025[[#This Row],[Artikelprijs]]&lt;&gt;"",Q3_2025[[#This Row],[Artikelprijs]],Q3_2025[[#This Row],[Stuksprijs]])</f>
        <v>106.8625</v>
      </c>
      <c r="N1318" s="10">
        <f>Q3_2025[[#This Row],[Besteld]]*Q3_2025[[#This Row],[Prijs 2]]</f>
        <v>854.9</v>
      </c>
      <c r="O1318" s="10">
        <f>IF(Q3_2025[[#This Row],[Brutobedrag 2]]&lt;Q3_2025[[#This Row],[Bruto - Rel.korting]],Q3_2025[[#This Row],[Brutobedrag 2]],Q3_2025[[#This Row],[Brutobedrag 2]]*(100-Q3_2025[[#This Row],[Relatiekorting percentage]])/100)</f>
        <v>683.92</v>
      </c>
      <c r="R1318" s="3"/>
      <c r="W1318"/>
      <c r="AB1318"/>
    </row>
    <row r="1319" spans="1:28" x14ac:dyDescent="0.3">
      <c r="A1319" t="s">
        <v>831</v>
      </c>
      <c r="B1319">
        <v>5020016</v>
      </c>
      <c r="C1319" t="s">
        <v>771</v>
      </c>
      <c r="D1319">
        <v>8</v>
      </c>
      <c r="E1319" s="10">
        <v>18.03</v>
      </c>
      <c r="F1319" s="10">
        <v>144.24</v>
      </c>
      <c r="G1319" s="10">
        <v>115.39</v>
      </c>
      <c r="H1319">
        <v>20</v>
      </c>
      <c r="I1319" s="51" t="str">
        <f>_xlfn.XLOOKUP(Q3_2025[[#This Row],[Artikelnr]],Artikel_prijzen[Artnr],Artikel_prijzen[Groep],"")</f>
        <v/>
      </c>
      <c r="J1319" s="10" t="str">
        <f>_xlfn.XLOOKUP(Q3_2025[[#This Row],[Artikelnr]],Artikel_prijzen[Artnr],Artikel_prijzen[Prijs 2025],"")</f>
        <v/>
      </c>
      <c r="K1319" t="str">
        <f>IF(Q3_2025[[#This Row],[Artikelprijs]]&lt;&gt;"",IF(Q3_2025[[#This Row],[Stuksprijs]]=Q3_2025[[#This Row],[Artikelprijs]],"Prijs gelijk","Prijs wijkt af"),"")</f>
        <v/>
      </c>
      <c r="L1319" t="str">
        <f>IF(Q3_2025[[#This Row],[Relatiekorting percentage]]=0,
    "Nvt",
    IF(Q3_2025[[#This Row],[Brutobedrag 2]] &lt; Q3_2025[[#This Row],[Bruto - Rel.korting]],
        "Nee",
        "Ja"))</f>
        <v>Ja</v>
      </c>
      <c r="M1319" s="10">
        <f>IF(Q3_2025[[#This Row],[Artikelprijs]]&lt;&gt;"",Q3_2025[[#This Row],[Artikelprijs]],Q3_2025[[#This Row],[Stuksprijs]])</f>
        <v>18.03</v>
      </c>
      <c r="N1319" s="10">
        <f>Q3_2025[[#This Row],[Besteld]]*Q3_2025[[#This Row],[Prijs 2]]</f>
        <v>144.24</v>
      </c>
      <c r="O1319" s="10">
        <f>IF(Q3_2025[[#This Row],[Brutobedrag 2]]&lt;Q3_2025[[#This Row],[Bruto - Rel.korting]],Q3_2025[[#This Row],[Brutobedrag 2]],Q3_2025[[#This Row],[Brutobedrag 2]]*(100-Q3_2025[[#This Row],[Relatiekorting percentage]])/100)</f>
        <v>115.39200000000001</v>
      </c>
      <c r="R1319" s="3"/>
      <c r="W1319"/>
      <c r="AB1319"/>
    </row>
    <row r="1320" spans="1:28" x14ac:dyDescent="0.3">
      <c r="A1320" t="s">
        <v>831</v>
      </c>
      <c r="B1320">
        <v>5022009</v>
      </c>
      <c r="C1320" t="s">
        <v>45</v>
      </c>
      <c r="D1320">
        <v>1</v>
      </c>
      <c r="E1320" s="10">
        <v>103.75</v>
      </c>
      <c r="F1320" s="10">
        <v>103.75</v>
      </c>
      <c r="G1320" s="10">
        <v>83</v>
      </c>
      <c r="H1320">
        <v>20</v>
      </c>
      <c r="I1320" s="51" t="str">
        <f>_xlfn.XLOOKUP(Q3_2025[[#This Row],[Artikelnr]],Artikel_prijzen[Artnr],Artikel_prijzen[Groep],"")</f>
        <v>Elektra</v>
      </c>
      <c r="J1320" s="10">
        <f>_xlfn.XLOOKUP(Q3_2025[[#This Row],[Artikelnr]],Artikel_prijzen[Artnr],Artikel_prijzen[Prijs 2025],"")</f>
        <v>106.8625</v>
      </c>
      <c r="K1320" t="str">
        <f>IF(Q3_2025[[#This Row],[Artikelprijs]]&lt;&gt;"",IF(Q3_2025[[#This Row],[Stuksprijs]]=Q3_2025[[#This Row],[Artikelprijs]],"Prijs gelijk","Prijs wijkt af"),"")</f>
        <v>Prijs wijkt af</v>
      </c>
      <c r="L1320" t="str">
        <f>IF(Q3_2025[[#This Row],[Relatiekorting percentage]]=0,
    "Nvt",
    IF(Q3_2025[[#This Row],[Brutobedrag 2]] &lt; Q3_2025[[#This Row],[Bruto - Rel.korting]],
        "Nee",
        "Ja"))</f>
        <v>Ja</v>
      </c>
      <c r="M1320" s="10">
        <f>IF(Q3_2025[[#This Row],[Artikelprijs]]&lt;&gt;"",Q3_2025[[#This Row],[Artikelprijs]],Q3_2025[[#This Row],[Stuksprijs]])</f>
        <v>106.8625</v>
      </c>
      <c r="N1320" s="10">
        <f>Q3_2025[[#This Row],[Besteld]]*Q3_2025[[#This Row],[Prijs 2]]</f>
        <v>106.8625</v>
      </c>
      <c r="O1320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320" s="3"/>
      <c r="W1320"/>
      <c r="AB1320"/>
    </row>
    <row r="1321" spans="1:28" x14ac:dyDescent="0.3">
      <c r="A1321" t="s">
        <v>831</v>
      </c>
      <c r="B1321">
        <v>5022009</v>
      </c>
      <c r="C1321" t="s">
        <v>45</v>
      </c>
      <c r="D1321">
        <v>1</v>
      </c>
      <c r="E1321" s="10">
        <v>103.75</v>
      </c>
      <c r="F1321" s="10">
        <v>103.75</v>
      </c>
      <c r="G1321" s="10">
        <v>83</v>
      </c>
      <c r="H1321">
        <v>20</v>
      </c>
      <c r="I1321" s="51" t="str">
        <f>_xlfn.XLOOKUP(Q3_2025[[#This Row],[Artikelnr]],Artikel_prijzen[Artnr],Artikel_prijzen[Groep],"")</f>
        <v>Elektra</v>
      </c>
      <c r="J1321" s="10">
        <f>_xlfn.XLOOKUP(Q3_2025[[#This Row],[Artikelnr]],Artikel_prijzen[Artnr],Artikel_prijzen[Prijs 2025],"")</f>
        <v>106.8625</v>
      </c>
      <c r="K1321" t="str">
        <f>IF(Q3_2025[[#This Row],[Artikelprijs]]&lt;&gt;"",IF(Q3_2025[[#This Row],[Stuksprijs]]=Q3_2025[[#This Row],[Artikelprijs]],"Prijs gelijk","Prijs wijkt af"),"")</f>
        <v>Prijs wijkt af</v>
      </c>
      <c r="L1321" t="str">
        <f>IF(Q3_2025[[#This Row],[Relatiekorting percentage]]=0,
    "Nvt",
    IF(Q3_2025[[#This Row],[Brutobedrag 2]] &lt; Q3_2025[[#This Row],[Bruto - Rel.korting]],
        "Nee",
        "Ja"))</f>
        <v>Ja</v>
      </c>
      <c r="M1321" s="10">
        <f>IF(Q3_2025[[#This Row],[Artikelprijs]]&lt;&gt;"",Q3_2025[[#This Row],[Artikelprijs]],Q3_2025[[#This Row],[Stuksprijs]])</f>
        <v>106.8625</v>
      </c>
      <c r="N1321" s="10">
        <f>Q3_2025[[#This Row],[Besteld]]*Q3_2025[[#This Row],[Prijs 2]]</f>
        <v>106.8625</v>
      </c>
      <c r="O1321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321" s="3"/>
      <c r="W1321"/>
      <c r="AB1321"/>
    </row>
    <row r="1322" spans="1:28" x14ac:dyDescent="0.3">
      <c r="A1322" t="s">
        <v>831</v>
      </c>
      <c r="B1322">
        <v>5020016</v>
      </c>
      <c r="C1322" t="s">
        <v>771</v>
      </c>
      <c r="D1322">
        <v>1</v>
      </c>
      <c r="E1322" s="10">
        <v>18.03</v>
      </c>
      <c r="F1322" s="10">
        <v>18.03</v>
      </c>
      <c r="G1322" s="10">
        <v>14.42</v>
      </c>
      <c r="H1322">
        <v>20</v>
      </c>
      <c r="I1322" s="51" t="str">
        <f>_xlfn.XLOOKUP(Q3_2025[[#This Row],[Artikelnr]],Artikel_prijzen[Artnr],Artikel_prijzen[Groep],"")</f>
        <v/>
      </c>
      <c r="J1322" s="10" t="str">
        <f>_xlfn.XLOOKUP(Q3_2025[[#This Row],[Artikelnr]],Artikel_prijzen[Artnr],Artikel_prijzen[Prijs 2025],"")</f>
        <v/>
      </c>
      <c r="K1322" t="str">
        <f>IF(Q3_2025[[#This Row],[Artikelprijs]]&lt;&gt;"",IF(Q3_2025[[#This Row],[Stuksprijs]]=Q3_2025[[#This Row],[Artikelprijs]],"Prijs gelijk","Prijs wijkt af"),"")</f>
        <v/>
      </c>
      <c r="L1322" t="str">
        <f>IF(Q3_2025[[#This Row],[Relatiekorting percentage]]=0,
    "Nvt",
    IF(Q3_2025[[#This Row],[Brutobedrag 2]] &lt; Q3_2025[[#This Row],[Bruto - Rel.korting]],
        "Nee",
        "Ja"))</f>
        <v>Ja</v>
      </c>
      <c r="M1322" s="10">
        <f>IF(Q3_2025[[#This Row],[Artikelprijs]]&lt;&gt;"",Q3_2025[[#This Row],[Artikelprijs]],Q3_2025[[#This Row],[Stuksprijs]])</f>
        <v>18.03</v>
      </c>
      <c r="N1322" s="10">
        <f>Q3_2025[[#This Row],[Besteld]]*Q3_2025[[#This Row],[Prijs 2]]</f>
        <v>18.03</v>
      </c>
      <c r="O1322" s="10">
        <f>IF(Q3_2025[[#This Row],[Brutobedrag 2]]&lt;Q3_2025[[#This Row],[Bruto - Rel.korting]],Q3_2025[[#This Row],[Brutobedrag 2]],Q3_2025[[#This Row],[Brutobedrag 2]]*(100-Q3_2025[[#This Row],[Relatiekorting percentage]])/100)</f>
        <v>14.424000000000001</v>
      </c>
      <c r="R1322" s="3"/>
      <c r="W1322"/>
      <c r="AB1322"/>
    </row>
    <row r="1323" spans="1:28" x14ac:dyDescent="0.3">
      <c r="A1323" t="s">
        <v>831</v>
      </c>
      <c r="B1323">
        <v>1010006</v>
      </c>
      <c r="C1323" t="s">
        <v>835</v>
      </c>
      <c r="D1323">
        <v>2</v>
      </c>
      <c r="E1323" s="10">
        <v>43</v>
      </c>
      <c r="F1323" s="10">
        <v>86</v>
      </c>
      <c r="G1323" s="10">
        <v>68.8</v>
      </c>
      <c r="H1323">
        <v>20</v>
      </c>
      <c r="I1323" s="51" t="str">
        <f>_xlfn.XLOOKUP(Q3_2025[[#This Row],[Artikelnr]],Artikel_prijzen[Artnr],Artikel_prijzen[Groep],"")</f>
        <v/>
      </c>
      <c r="J1323" s="10" t="str">
        <f>_xlfn.XLOOKUP(Q3_2025[[#This Row],[Artikelnr]],Artikel_prijzen[Artnr],Artikel_prijzen[Prijs 2025],"")</f>
        <v/>
      </c>
      <c r="K1323" t="str">
        <f>IF(Q3_2025[[#This Row],[Artikelprijs]]&lt;&gt;"",IF(Q3_2025[[#This Row],[Stuksprijs]]=Q3_2025[[#This Row],[Artikelprijs]],"Prijs gelijk","Prijs wijkt af"),"")</f>
        <v/>
      </c>
      <c r="L1323" t="str">
        <f>IF(Q3_2025[[#This Row],[Relatiekorting percentage]]=0,
    "Nvt",
    IF(Q3_2025[[#This Row],[Brutobedrag 2]] &lt; Q3_2025[[#This Row],[Bruto - Rel.korting]],
        "Nee",
        "Ja"))</f>
        <v>Ja</v>
      </c>
      <c r="M1323" s="10">
        <f>IF(Q3_2025[[#This Row],[Artikelprijs]]&lt;&gt;"",Q3_2025[[#This Row],[Artikelprijs]],Q3_2025[[#This Row],[Stuksprijs]])</f>
        <v>43</v>
      </c>
      <c r="N1323" s="10">
        <f>Q3_2025[[#This Row],[Besteld]]*Q3_2025[[#This Row],[Prijs 2]]</f>
        <v>86</v>
      </c>
      <c r="O1323" s="10">
        <f>IF(Q3_2025[[#This Row],[Brutobedrag 2]]&lt;Q3_2025[[#This Row],[Bruto - Rel.korting]],Q3_2025[[#This Row],[Brutobedrag 2]],Q3_2025[[#This Row],[Brutobedrag 2]]*(100-Q3_2025[[#This Row],[Relatiekorting percentage]])/100)</f>
        <v>68.8</v>
      </c>
      <c r="R1323" s="3"/>
      <c r="W1323"/>
      <c r="AB1323"/>
    </row>
    <row r="1324" spans="1:28" x14ac:dyDescent="0.3">
      <c r="A1324" t="s">
        <v>831</v>
      </c>
      <c r="B1324">
        <v>5022009</v>
      </c>
      <c r="C1324" t="s">
        <v>45</v>
      </c>
      <c r="D1324">
        <v>2</v>
      </c>
      <c r="E1324" s="10">
        <v>103.75</v>
      </c>
      <c r="F1324" s="10">
        <v>207.5</v>
      </c>
      <c r="G1324" s="10">
        <v>166</v>
      </c>
      <c r="H1324">
        <v>20</v>
      </c>
      <c r="I1324" s="51" t="str">
        <f>_xlfn.XLOOKUP(Q3_2025[[#This Row],[Artikelnr]],Artikel_prijzen[Artnr],Artikel_prijzen[Groep],"")</f>
        <v>Elektra</v>
      </c>
      <c r="J1324" s="10">
        <f>_xlfn.XLOOKUP(Q3_2025[[#This Row],[Artikelnr]],Artikel_prijzen[Artnr],Artikel_prijzen[Prijs 2025],"")</f>
        <v>106.8625</v>
      </c>
      <c r="K1324" t="str">
        <f>IF(Q3_2025[[#This Row],[Artikelprijs]]&lt;&gt;"",IF(Q3_2025[[#This Row],[Stuksprijs]]=Q3_2025[[#This Row],[Artikelprijs]],"Prijs gelijk","Prijs wijkt af"),"")</f>
        <v>Prijs wijkt af</v>
      </c>
      <c r="L1324" t="str">
        <f>IF(Q3_2025[[#This Row],[Relatiekorting percentage]]=0,
    "Nvt",
    IF(Q3_2025[[#This Row],[Brutobedrag 2]] &lt; Q3_2025[[#This Row],[Bruto - Rel.korting]],
        "Nee",
        "Ja"))</f>
        <v>Ja</v>
      </c>
      <c r="M1324" s="10">
        <f>IF(Q3_2025[[#This Row],[Artikelprijs]]&lt;&gt;"",Q3_2025[[#This Row],[Artikelprijs]],Q3_2025[[#This Row],[Stuksprijs]])</f>
        <v>106.8625</v>
      </c>
      <c r="N1324" s="10">
        <f>Q3_2025[[#This Row],[Besteld]]*Q3_2025[[#This Row],[Prijs 2]]</f>
        <v>213.72499999999999</v>
      </c>
      <c r="O1324" s="10">
        <f>IF(Q3_2025[[#This Row],[Brutobedrag 2]]&lt;Q3_2025[[#This Row],[Bruto - Rel.korting]],Q3_2025[[#This Row],[Brutobedrag 2]],Q3_2025[[#This Row],[Brutobedrag 2]]*(100-Q3_2025[[#This Row],[Relatiekorting percentage]])/100)</f>
        <v>170.98</v>
      </c>
      <c r="R1324" s="3"/>
      <c r="W1324"/>
      <c r="AB1324"/>
    </row>
    <row r="1325" spans="1:28" x14ac:dyDescent="0.3">
      <c r="A1325" t="s">
        <v>831</v>
      </c>
      <c r="B1325">
        <v>5021007</v>
      </c>
      <c r="C1325" t="s">
        <v>49</v>
      </c>
      <c r="D1325">
        <v>1</v>
      </c>
      <c r="E1325" s="10">
        <v>339.9</v>
      </c>
      <c r="F1325" s="10">
        <v>339.9</v>
      </c>
      <c r="G1325" s="10">
        <v>271.92</v>
      </c>
      <c r="H1325">
        <v>20</v>
      </c>
      <c r="I1325" s="51" t="str">
        <f>_xlfn.XLOOKUP(Q3_2025[[#This Row],[Artikelnr]],Artikel_prijzen[Artnr],Artikel_prijzen[Groep],"")</f>
        <v>Elektra</v>
      </c>
      <c r="J1325" s="10">
        <f>_xlfn.XLOOKUP(Q3_2025[[#This Row],[Artikelnr]],Artikel_prijzen[Artnr],Artikel_prijzen[Prijs 2025],"")</f>
        <v>339.9</v>
      </c>
      <c r="K1325" t="str">
        <f>IF(Q3_2025[[#This Row],[Artikelprijs]]&lt;&gt;"",IF(Q3_2025[[#This Row],[Stuksprijs]]=Q3_2025[[#This Row],[Artikelprijs]],"Prijs gelijk","Prijs wijkt af"),"")</f>
        <v>Prijs gelijk</v>
      </c>
      <c r="L1325" t="str">
        <f>IF(Q3_2025[[#This Row],[Relatiekorting percentage]]=0,
    "Nvt",
    IF(Q3_2025[[#This Row],[Brutobedrag 2]] &lt; Q3_2025[[#This Row],[Bruto - Rel.korting]],
        "Nee",
        "Ja"))</f>
        <v>Ja</v>
      </c>
      <c r="M1325" s="10">
        <f>IF(Q3_2025[[#This Row],[Artikelprijs]]&lt;&gt;"",Q3_2025[[#This Row],[Artikelprijs]],Q3_2025[[#This Row],[Stuksprijs]])</f>
        <v>339.9</v>
      </c>
      <c r="N1325" s="10">
        <f>Q3_2025[[#This Row],[Besteld]]*Q3_2025[[#This Row],[Prijs 2]]</f>
        <v>339.9</v>
      </c>
      <c r="O1325" s="10">
        <f>IF(Q3_2025[[#This Row],[Brutobedrag 2]]&lt;Q3_2025[[#This Row],[Bruto - Rel.korting]],Q3_2025[[#This Row],[Brutobedrag 2]],Q3_2025[[#This Row],[Brutobedrag 2]]*(100-Q3_2025[[#This Row],[Relatiekorting percentage]])/100)</f>
        <v>271.92</v>
      </c>
      <c r="R1325" s="3"/>
      <c r="W1325"/>
      <c r="AB1325"/>
    </row>
    <row r="1326" spans="1:28" x14ac:dyDescent="0.3">
      <c r="A1326" t="s">
        <v>831</v>
      </c>
      <c r="B1326">
        <v>5022009</v>
      </c>
      <c r="C1326" t="s">
        <v>45</v>
      </c>
      <c r="D1326">
        <v>1</v>
      </c>
      <c r="E1326" s="10">
        <v>103.75</v>
      </c>
      <c r="F1326" s="10">
        <v>103.75</v>
      </c>
      <c r="G1326" s="10">
        <v>83</v>
      </c>
      <c r="H1326">
        <v>20</v>
      </c>
      <c r="I1326" s="51" t="str">
        <f>_xlfn.XLOOKUP(Q3_2025[[#This Row],[Artikelnr]],Artikel_prijzen[Artnr],Artikel_prijzen[Groep],"")</f>
        <v>Elektra</v>
      </c>
      <c r="J1326" s="10">
        <f>_xlfn.XLOOKUP(Q3_2025[[#This Row],[Artikelnr]],Artikel_prijzen[Artnr],Artikel_prijzen[Prijs 2025],"")</f>
        <v>106.8625</v>
      </c>
      <c r="K1326" t="str">
        <f>IF(Q3_2025[[#This Row],[Artikelprijs]]&lt;&gt;"",IF(Q3_2025[[#This Row],[Stuksprijs]]=Q3_2025[[#This Row],[Artikelprijs]],"Prijs gelijk","Prijs wijkt af"),"")</f>
        <v>Prijs wijkt af</v>
      </c>
      <c r="L1326" t="str">
        <f>IF(Q3_2025[[#This Row],[Relatiekorting percentage]]=0,
    "Nvt",
    IF(Q3_2025[[#This Row],[Brutobedrag 2]] &lt; Q3_2025[[#This Row],[Bruto - Rel.korting]],
        "Nee",
        "Ja"))</f>
        <v>Ja</v>
      </c>
      <c r="M1326" s="10">
        <f>IF(Q3_2025[[#This Row],[Artikelprijs]]&lt;&gt;"",Q3_2025[[#This Row],[Artikelprijs]],Q3_2025[[#This Row],[Stuksprijs]])</f>
        <v>106.8625</v>
      </c>
      <c r="N1326" s="10">
        <f>Q3_2025[[#This Row],[Besteld]]*Q3_2025[[#This Row],[Prijs 2]]</f>
        <v>106.8625</v>
      </c>
      <c r="O1326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326" s="3"/>
      <c r="W1326"/>
      <c r="AB1326"/>
    </row>
    <row r="1327" spans="1:28" x14ac:dyDescent="0.3">
      <c r="A1327" t="s">
        <v>831</v>
      </c>
      <c r="B1327">
        <v>5020016</v>
      </c>
      <c r="C1327" t="s">
        <v>771</v>
      </c>
      <c r="D1327">
        <v>1</v>
      </c>
      <c r="E1327" s="10">
        <v>18.03</v>
      </c>
      <c r="F1327" s="10">
        <v>18.03</v>
      </c>
      <c r="G1327" s="10">
        <v>14.42</v>
      </c>
      <c r="H1327">
        <v>20</v>
      </c>
      <c r="I1327" s="51" t="str">
        <f>_xlfn.XLOOKUP(Q3_2025[[#This Row],[Artikelnr]],Artikel_prijzen[Artnr],Artikel_prijzen[Groep],"")</f>
        <v/>
      </c>
      <c r="J1327" s="10" t="str">
        <f>_xlfn.XLOOKUP(Q3_2025[[#This Row],[Artikelnr]],Artikel_prijzen[Artnr],Artikel_prijzen[Prijs 2025],"")</f>
        <v/>
      </c>
      <c r="K1327" t="str">
        <f>IF(Q3_2025[[#This Row],[Artikelprijs]]&lt;&gt;"",IF(Q3_2025[[#This Row],[Stuksprijs]]=Q3_2025[[#This Row],[Artikelprijs]],"Prijs gelijk","Prijs wijkt af"),"")</f>
        <v/>
      </c>
      <c r="L1327" t="str">
        <f>IF(Q3_2025[[#This Row],[Relatiekorting percentage]]=0,
    "Nvt",
    IF(Q3_2025[[#This Row],[Brutobedrag 2]] &lt; Q3_2025[[#This Row],[Bruto - Rel.korting]],
        "Nee",
        "Ja"))</f>
        <v>Ja</v>
      </c>
      <c r="M1327" s="10">
        <f>IF(Q3_2025[[#This Row],[Artikelprijs]]&lt;&gt;"",Q3_2025[[#This Row],[Artikelprijs]],Q3_2025[[#This Row],[Stuksprijs]])</f>
        <v>18.03</v>
      </c>
      <c r="N1327" s="10">
        <f>Q3_2025[[#This Row],[Besteld]]*Q3_2025[[#This Row],[Prijs 2]]</f>
        <v>18.03</v>
      </c>
      <c r="O1327" s="10">
        <f>IF(Q3_2025[[#This Row],[Brutobedrag 2]]&lt;Q3_2025[[#This Row],[Bruto - Rel.korting]],Q3_2025[[#This Row],[Brutobedrag 2]],Q3_2025[[#This Row],[Brutobedrag 2]]*(100-Q3_2025[[#This Row],[Relatiekorting percentage]])/100)</f>
        <v>14.424000000000001</v>
      </c>
      <c r="R1327" s="3"/>
      <c r="W1327"/>
      <c r="AB1327"/>
    </row>
    <row r="1328" spans="1:28" x14ac:dyDescent="0.3">
      <c r="A1328" t="s">
        <v>831</v>
      </c>
      <c r="B1328">
        <v>5022009</v>
      </c>
      <c r="C1328" t="s">
        <v>45</v>
      </c>
      <c r="D1328">
        <v>1</v>
      </c>
      <c r="E1328" s="10">
        <v>103.75</v>
      </c>
      <c r="F1328" s="10">
        <v>103.75</v>
      </c>
      <c r="G1328" s="10">
        <v>83</v>
      </c>
      <c r="H1328">
        <v>20</v>
      </c>
      <c r="I1328" s="51" t="str">
        <f>_xlfn.XLOOKUP(Q3_2025[[#This Row],[Artikelnr]],Artikel_prijzen[Artnr],Artikel_prijzen[Groep],"")</f>
        <v>Elektra</v>
      </c>
      <c r="J1328" s="10">
        <f>_xlfn.XLOOKUP(Q3_2025[[#This Row],[Artikelnr]],Artikel_prijzen[Artnr],Artikel_prijzen[Prijs 2025],"")</f>
        <v>106.8625</v>
      </c>
      <c r="K1328" t="str">
        <f>IF(Q3_2025[[#This Row],[Artikelprijs]]&lt;&gt;"",IF(Q3_2025[[#This Row],[Stuksprijs]]=Q3_2025[[#This Row],[Artikelprijs]],"Prijs gelijk","Prijs wijkt af"),"")</f>
        <v>Prijs wijkt af</v>
      </c>
      <c r="L1328" t="str">
        <f>IF(Q3_2025[[#This Row],[Relatiekorting percentage]]=0,
    "Nvt",
    IF(Q3_2025[[#This Row],[Brutobedrag 2]] &lt; Q3_2025[[#This Row],[Bruto - Rel.korting]],
        "Nee",
        "Ja"))</f>
        <v>Ja</v>
      </c>
      <c r="M1328" s="10">
        <f>IF(Q3_2025[[#This Row],[Artikelprijs]]&lt;&gt;"",Q3_2025[[#This Row],[Artikelprijs]],Q3_2025[[#This Row],[Stuksprijs]])</f>
        <v>106.8625</v>
      </c>
      <c r="N1328" s="10">
        <f>Q3_2025[[#This Row],[Besteld]]*Q3_2025[[#This Row],[Prijs 2]]</f>
        <v>106.8625</v>
      </c>
      <c r="O1328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328" s="3"/>
      <c r="W1328"/>
      <c r="AB1328"/>
    </row>
    <row r="1329" spans="1:28" x14ac:dyDescent="0.3">
      <c r="A1329" t="s">
        <v>831</v>
      </c>
      <c r="B1329">
        <v>5020016</v>
      </c>
      <c r="C1329" t="s">
        <v>771</v>
      </c>
      <c r="D1329">
        <v>2</v>
      </c>
      <c r="E1329" s="10">
        <v>18.03</v>
      </c>
      <c r="F1329" s="10">
        <v>36.06</v>
      </c>
      <c r="G1329" s="10">
        <v>28.85</v>
      </c>
      <c r="H1329">
        <v>20</v>
      </c>
      <c r="I1329" s="51" t="str">
        <f>_xlfn.XLOOKUP(Q3_2025[[#This Row],[Artikelnr]],Artikel_prijzen[Artnr],Artikel_prijzen[Groep],"")</f>
        <v/>
      </c>
      <c r="J1329" s="10" t="str">
        <f>_xlfn.XLOOKUP(Q3_2025[[#This Row],[Artikelnr]],Artikel_prijzen[Artnr],Artikel_prijzen[Prijs 2025],"")</f>
        <v/>
      </c>
      <c r="K1329" t="str">
        <f>IF(Q3_2025[[#This Row],[Artikelprijs]]&lt;&gt;"",IF(Q3_2025[[#This Row],[Stuksprijs]]=Q3_2025[[#This Row],[Artikelprijs]],"Prijs gelijk","Prijs wijkt af"),"")</f>
        <v/>
      </c>
      <c r="L1329" t="str">
        <f>IF(Q3_2025[[#This Row],[Relatiekorting percentage]]=0,
    "Nvt",
    IF(Q3_2025[[#This Row],[Brutobedrag 2]] &lt; Q3_2025[[#This Row],[Bruto - Rel.korting]],
        "Nee",
        "Ja"))</f>
        <v>Ja</v>
      </c>
      <c r="M1329" s="10">
        <f>IF(Q3_2025[[#This Row],[Artikelprijs]]&lt;&gt;"",Q3_2025[[#This Row],[Artikelprijs]],Q3_2025[[#This Row],[Stuksprijs]])</f>
        <v>18.03</v>
      </c>
      <c r="N1329" s="10">
        <f>Q3_2025[[#This Row],[Besteld]]*Q3_2025[[#This Row],[Prijs 2]]</f>
        <v>36.06</v>
      </c>
      <c r="O1329" s="10">
        <f>IF(Q3_2025[[#This Row],[Brutobedrag 2]]&lt;Q3_2025[[#This Row],[Bruto - Rel.korting]],Q3_2025[[#This Row],[Brutobedrag 2]],Q3_2025[[#This Row],[Brutobedrag 2]]*(100-Q3_2025[[#This Row],[Relatiekorting percentage]])/100)</f>
        <v>28.848000000000003</v>
      </c>
      <c r="R1329" s="3"/>
      <c r="W1329"/>
      <c r="AB1329"/>
    </row>
    <row r="1330" spans="1:28" x14ac:dyDescent="0.3">
      <c r="A1330" t="s">
        <v>831</v>
      </c>
      <c r="B1330">
        <v>5022009</v>
      </c>
      <c r="C1330" t="s">
        <v>45</v>
      </c>
      <c r="D1330">
        <v>1</v>
      </c>
      <c r="E1330" s="10">
        <v>103.75</v>
      </c>
      <c r="F1330" s="10">
        <v>103.75</v>
      </c>
      <c r="G1330" s="10">
        <v>83</v>
      </c>
      <c r="H1330">
        <v>20</v>
      </c>
      <c r="I1330" s="51" t="str">
        <f>_xlfn.XLOOKUP(Q3_2025[[#This Row],[Artikelnr]],Artikel_prijzen[Artnr],Artikel_prijzen[Groep],"")</f>
        <v>Elektra</v>
      </c>
      <c r="J1330" s="10">
        <f>_xlfn.XLOOKUP(Q3_2025[[#This Row],[Artikelnr]],Artikel_prijzen[Artnr],Artikel_prijzen[Prijs 2025],"")</f>
        <v>106.8625</v>
      </c>
      <c r="K1330" t="str">
        <f>IF(Q3_2025[[#This Row],[Artikelprijs]]&lt;&gt;"",IF(Q3_2025[[#This Row],[Stuksprijs]]=Q3_2025[[#This Row],[Artikelprijs]],"Prijs gelijk","Prijs wijkt af"),"")</f>
        <v>Prijs wijkt af</v>
      </c>
      <c r="L1330" t="str">
        <f>IF(Q3_2025[[#This Row],[Relatiekorting percentage]]=0,
    "Nvt",
    IF(Q3_2025[[#This Row],[Brutobedrag 2]] &lt; Q3_2025[[#This Row],[Bruto - Rel.korting]],
        "Nee",
        "Ja"))</f>
        <v>Ja</v>
      </c>
      <c r="M1330" s="10">
        <f>IF(Q3_2025[[#This Row],[Artikelprijs]]&lt;&gt;"",Q3_2025[[#This Row],[Artikelprijs]],Q3_2025[[#This Row],[Stuksprijs]])</f>
        <v>106.8625</v>
      </c>
      <c r="N1330" s="10">
        <f>Q3_2025[[#This Row],[Besteld]]*Q3_2025[[#This Row],[Prijs 2]]</f>
        <v>106.8625</v>
      </c>
      <c r="O1330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330" s="3"/>
      <c r="W1330"/>
      <c r="AB1330"/>
    </row>
    <row r="1331" spans="1:28" x14ac:dyDescent="0.3">
      <c r="A1331" t="s">
        <v>831</v>
      </c>
      <c r="B1331">
        <v>5022009</v>
      </c>
      <c r="C1331" t="s">
        <v>45</v>
      </c>
      <c r="D1331">
        <v>2</v>
      </c>
      <c r="E1331" s="10">
        <v>103.75</v>
      </c>
      <c r="F1331" s="10">
        <v>207.5</v>
      </c>
      <c r="G1331" s="10">
        <v>166</v>
      </c>
      <c r="H1331">
        <v>20</v>
      </c>
      <c r="I1331" s="51" t="str">
        <f>_xlfn.XLOOKUP(Q3_2025[[#This Row],[Artikelnr]],Artikel_prijzen[Artnr],Artikel_prijzen[Groep],"")</f>
        <v>Elektra</v>
      </c>
      <c r="J1331" s="10">
        <f>_xlfn.XLOOKUP(Q3_2025[[#This Row],[Artikelnr]],Artikel_prijzen[Artnr],Artikel_prijzen[Prijs 2025],"")</f>
        <v>106.8625</v>
      </c>
      <c r="K1331" t="str">
        <f>IF(Q3_2025[[#This Row],[Artikelprijs]]&lt;&gt;"",IF(Q3_2025[[#This Row],[Stuksprijs]]=Q3_2025[[#This Row],[Artikelprijs]],"Prijs gelijk","Prijs wijkt af"),"")</f>
        <v>Prijs wijkt af</v>
      </c>
      <c r="L1331" t="str">
        <f>IF(Q3_2025[[#This Row],[Relatiekorting percentage]]=0,
    "Nvt",
    IF(Q3_2025[[#This Row],[Brutobedrag 2]] &lt; Q3_2025[[#This Row],[Bruto - Rel.korting]],
        "Nee",
        "Ja"))</f>
        <v>Ja</v>
      </c>
      <c r="M1331" s="10">
        <f>IF(Q3_2025[[#This Row],[Artikelprijs]]&lt;&gt;"",Q3_2025[[#This Row],[Artikelprijs]],Q3_2025[[#This Row],[Stuksprijs]])</f>
        <v>106.8625</v>
      </c>
      <c r="N1331" s="10">
        <f>Q3_2025[[#This Row],[Besteld]]*Q3_2025[[#This Row],[Prijs 2]]</f>
        <v>213.72499999999999</v>
      </c>
      <c r="O1331" s="10">
        <f>IF(Q3_2025[[#This Row],[Brutobedrag 2]]&lt;Q3_2025[[#This Row],[Bruto - Rel.korting]],Q3_2025[[#This Row],[Brutobedrag 2]],Q3_2025[[#This Row],[Brutobedrag 2]]*(100-Q3_2025[[#This Row],[Relatiekorting percentage]])/100)</f>
        <v>170.98</v>
      </c>
      <c r="R1331" s="3"/>
      <c r="W1331"/>
      <c r="AB1331"/>
    </row>
    <row r="1332" spans="1:28" x14ac:dyDescent="0.3">
      <c r="A1332" t="s">
        <v>831</v>
      </c>
      <c r="B1332">
        <v>5021003</v>
      </c>
      <c r="C1332" t="s">
        <v>188</v>
      </c>
      <c r="D1332">
        <v>1</v>
      </c>
      <c r="E1332" s="10">
        <v>252.35</v>
      </c>
      <c r="F1332" s="10">
        <v>252.35</v>
      </c>
      <c r="G1332" s="10">
        <v>201.88</v>
      </c>
      <c r="H1332">
        <v>20</v>
      </c>
      <c r="I1332" s="51" t="str">
        <f>_xlfn.XLOOKUP(Q3_2025[[#This Row],[Artikelnr]],Artikel_prijzen[Artnr],Artikel_prijzen[Groep],"")</f>
        <v>Elektra</v>
      </c>
      <c r="J1332" s="10">
        <f>_xlfn.XLOOKUP(Q3_2025[[#This Row],[Artikelnr]],Artikel_prijzen[Artnr],Artikel_prijzen[Prijs 2025],"")</f>
        <v>252.35</v>
      </c>
      <c r="K1332" t="str">
        <f>IF(Q3_2025[[#This Row],[Artikelprijs]]&lt;&gt;"",IF(Q3_2025[[#This Row],[Stuksprijs]]=Q3_2025[[#This Row],[Artikelprijs]],"Prijs gelijk","Prijs wijkt af"),"")</f>
        <v>Prijs gelijk</v>
      </c>
      <c r="L1332" t="str">
        <f>IF(Q3_2025[[#This Row],[Relatiekorting percentage]]=0,
    "Nvt",
    IF(Q3_2025[[#This Row],[Brutobedrag 2]] &lt; Q3_2025[[#This Row],[Bruto - Rel.korting]],
        "Nee",
        "Ja"))</f>
        <v>Ja</v>
      </c>
      <c r="M1332" s="10">
        <f>IF(Q3_2025[[#This Row],[Artikelprijs]]&lt;&gt;"",Q3_2025[[#This Row],[Artikelprijs]],Q3_2025[[#This Row],[Stuksprijs]])</f>
        <v>252.35</v>
      </c>
      <c r="N1332" s="10">
        <f>Q3_2025[[#This Row],[Besteld]]*Q3_2025[[#This Row],[Prijs 2]]</f>
        <v>252.35</v>
      </c>
      <c r="O1332" s="10">
        <f>IF(Q3_2025[[#This Row],[Brutobedrag 2]]&lt;Q3_2025[[#This Row],[Bruto - Rel.korting]],Q3_2025[[#This Row],[Brutobedrag 2]],Q3_2025[[#This Row],[Brutobedrag 2]]*(100-Q3_2025[[#This Row],[Relatiekorting percentage]])/100)</f>
        <v>201.88</v>
      </c>
      <c r="R1332" s="3"/>
      <c r="W1332"/>
      <c r="AB1332"/>
    </row>
    <row r="1333" spans="1:28" x14ac:dyDescent="0.3">
      <c r="A1333" t="s">
        <v>831</v>
      </c>
      <c r="B1333">
        <v>5022009</v>
      </c>
      <c r="C1333" t="s">
        <v>45</v>
      </c>
      <c r="D1333">
        <v>1</v>
      </c>
      <c r="E1333" s="10">
        <v>103.75</v>
      </c>
      <c r="F1333" s="10">
        <v>103.75</v>
      </c>
      <c r="G1333" s="10">
        <v>83</v>
      </c>
      <c r="H1333">
        <v>20</v>
      </c>
      <c r="I1333" s="51" t="str">
        <f>_xlfn.XLOOKUP(Q3_2025[[#This Row],[Artikelnr]],Artikel_prijzen[Artnr],Artikel_prijzen[Groep],"")</f>
        <v>Elektra</v>
      </c>
      <c r="J1333" s="10">
        <f>_xlfn.XLOOKUP(Q3_2025[[#This Row],[Artikelnr]],Artikel_prijzen[Artnr],Artikel_prijzen[Prijs 2025],"")</f>
        <v>106.8625</v>
      </c>
      <c r="K1333" t="str">
        <f>IF(Q3_2025[[#This Row],[Artikelprijs]]&lt;&gt;"",IF(Q3_2025[[#This Row],[Stuksprijs]]=Q3_2025[[#This Row],[Artikelprijs]],"Prijs gelijk","Prijs wijkt af"),"")</f>
        <v>Prijs wijkt af</v>
      </c>
      <c r="L1333" t="str">
        <f>IF(Q3_2025[[#This Row],[Relatiekorting percentage]]=0,
    "Nvt",
    IF(Q3_2025[[#This Row],[Brutobedrag 2]] &lt; Q3_2025[[#This Row],[Bruto - Rel.korting]],
        "Nee",
        "Ja"))</f>
        <v>Ja</v>
      </c>
      <c r="M1333" s="10">
        <f>IF(Q3_2025[[#This Row],[Artikelprijs]]&lt;&gt;"",Q3_2025[[#This Row],[Artikelprijs]],Q3_2025[[#This Row],[Stuksprijs]])</f>
        <v>106.8625</v>
      </c>
      <c r="N1333" s="10">
        <f>Q3_2025[[#This Row],[Besteld]]*Q3_2025[[#This Row],[Prijs 2]]</f>
        <v>106.8625</v>
      </c>
      <c r="O1333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333" s="3"/>
      <c r="W1333"/>
      <c r="AB1333"/>
    </row>
    <row r="1334" spans="1:28" x14ac:dyDescent="0.3">
      <c r="A1334" t="s">
        <v>831</v>
      </c>
      <c r="B1334">
        <v>5021003</v>
      </c>
      <c r="C1334" t="s">
        <v>188</v>
      </c>
      <c r="D1334">
        <v>1</v>
      </c>
      <c r="E1334" s="10">
        <v>252.35</v>
      </c>
      <c r="F1334" s="10">
        <v>252.35</v>
      </c>
      <c r="G1334" s="10">
        <v>201.88</v>
      </c>
      <c r="H1334">
        <v>20</v>
      </c>
      <c r="I1334" s="51" t="str">
        <f>_xlfn.XLOOKUP(Q3_2025[[#This Row],[Artikelnr]],Artikel_prijzen[Artnr],Artikel_prijzen[Groep],"")</f>
        <v>Elektra</v>
      </c>
      <c r="J1334" s="10">
        <f>_xlfn.XLOOKUP(Q3_2025[[#This Row],[Artikelnr]],Artikel_prijzen[Artnr],Artikel_prijzen[Prijs 2025],"")</f>
        <v>252.35</v>
      </c>
      <c r="K1334" t="str">
        <f>IF(Q3_2025[[#This Row],[Artikelprijs]]&lt;&gt;"",IF(Q3_2025[[#This Row],[Stuksprijs]]=Q3_2025[[#This Row],[Artikelprijs]],"Prijs gelijk","Prijs wijkt af"),"")</f>
        <v>Prijs gelijk</v>
      </c>
      <c r="L1334" t="str">
        <f>IF(Q3_2025[[#This Row],[Relatiekorting percentage]]=0,
    "Nvt",
    IF(Q3_2025[[#This Row],[Brutobedrag 2]] &lt; Q3_2025[[#This Row],[Bruto - Rel.korting]],
        "Nee",
        "Ja"))</f>
        <v>Ja</v>
      </c>
      <c r="M1334" s="10">
        <f>IF(Q3_2025[[#This Row],[Artikelprijs]]&lt;&gt;"",Q3_2025[[#This Row],[Artikelprijs]],Q3_2025[[#This Row],[Stuksprijs]])</f>
        <v>252.35</v>
      </c>
      <c r="N1334" s="10">
        <f>Q3_2025[[#This Row],[Besteld]]*Q3_2025[[#This Row],[Prijs 2]]</f>
        <v>252.35</v>
      </c>
      <c r="O1334" s="10">
        <f>IF(Q3_2025[[#This Row],[Brutobedrag 2]]&lt;Q3_2025[[#This Row],[Bruto - Rel.korting]],Q3_2025[[#This Row],[Brutobedrag 2]],Q3_2025[[#This Row],[Brutobedrag 2]]*(100-Q3_2025[[#This Row],[Relatiekorting percentage]])/100)</f>
        <v>201.88</v>
      </c>
      <c r="R1334" s="3"/>
      <c r="W1334"/>
      <c r="AB1334"/>
    </row>
    <row r="1335" spans="1:28" x14ac:dyDescent="0.3">
      <c r="A1335" t="s">
        <v>831</v>
      </c>
      <c r="B1335">
        <v>5022009</v>
      </c>
      <c r="C1335" t="s">
        <v>45</v>
      </c>
      <c r="D1335">
        <v>1</v>
      </c>
      <c r="E1335" s="10">
        <v>103.75</v>
      </c>
      <c r="F1335" s="10">
        <v>103.75</v>
      </c>
      <c r="G1335" s="10">
        <v>83</v>
      </c>
      <c r="H1335">
        <v>20</v>
      </c>
      <c r="I1335" s="51" t="str">
        <f>_xlfn.XLOOKUP(Q3_2025[[#This Row],[Artikelnr]],Artikel_prijzen[Artnr],Artikel_prijzen[Groep],"")</f>
        <v>Elektra</v>
      </c>
      <c r="J1335" s="10">
        <f>_xlfn.XLOOKUP(Q3_2025[[#This Row],[Artikelnr]],Artikel_prijzen[Artnr],Artikel_prijzen[Prijs 2025],"")</f>
        <v>106.8625</v>
      </c>
      <c r="K1335" t="str">
        <f>IF(Q3_2025[[#This Row],[Artikelprijs]]&lt;&gt;"",IF(Q3_2025[[#This Row],[Stuksprijs]]=Q3_2025[[#This Row],[Artikelprijs]],"Prijs gelijk","Prijs wijkt af"),"")</f>
        <v>Prijs wijkt af</v>
      </c>
      <c r="L1335" t="str">
        <f>IF(Q3_2025[[#This Row],[Relatiekorting percentage]]=0,
    "Nvt",
    IF(Q3_2025[[#This Row],[Brutobedrag 2]] &lt; Q3_2025[[#This Row],[Bruto - Rel.korting]],
        "Nee",
        "Ja"))</f>
        <v>Ja</v>
      </c>
      <c r="M1335" s="10">
        <f>IF(Q3_2025[[#This Row],[Artikelprijs]]&lt;&gt;"",Q3_2025[[#This Row],[Artikelprijs]],Q3_2025[[#This Row],[Stuksprijs]])</f>
        <v>106.8625</v>
      </c>
      <c r="N1335" s="10">
        <f>Q3_2025[[#This Row],[Besteld]]*Q3_2025[[#This Row],[Prijs 2]]</f>
        <v>106.8625</v>
      </c>
      <c r="O1335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335" s="3"/>
      <c r="W1335"/>
      <c r="AB1335"/>
    </row>
    <row r="1336" spans="1:28" x14ac:dyDescent="0.3">
      <c r="A1336" t="s">
        <v>831</v>
      </c>
      <c r="B1336">
        <v>5022009</v>
      </c>
      <c r="C1336" t="s">
        <v>45</v>
      </c>
      <c r="D1336">
        <v>1</v>
      </c>
      <c r="E1336" s="10">
        <v>103.75</v>
      </c>
      <c r="F1336" s="10">
        <v>103.75</v>
      </c>
      <c r="G1336" s="10">
        <v>83</v>
      </c>
      <c r="H1336">
        <v>20</v>
      </c>
      <c r="I1336" s="51" t="str">
        <f>_xlfn.XLOOKUP(Q3_2025[[#This Row],[Artikelnr]],Artikel_prijzen[Artnr],Artikel_prijzen[Groep],"")</f>
        <v>Elektra</v>
      </c>
      <c r="J1336" s="10">
        <f>_xlfn.XLOOKUP(Q3_2025[[#This Row],[Artikelnr]],Artikel_prijzen[Artnr],Artikel_prijzen[Prijs 2025],"")</f>
        <v>106.8625</v>
      </c>
      <c r="K1336" t="str">
        <f>IF(Q3_2025[[#This Row],[Artikelprijs]]&lt;&gt;"",IF(Q3_2025[[#This Row],[Stuksprijs]]=Q3_2025[[#This Row],[Artikelprijs]],"Prijs gelijk","Prijs wijkt af"),"")</f>
        <v>Prijs wijkt af</v>
      </c>
      <c r="L1336" t="str">
        <f>IF(Q3_2025[[#This Row],[Relatiekorting percentage]]=0,
    "Nvt",
    IF(Q3_2025[[#This Row],[Brutobedrag 2]] &lt; Q3_2025[[#This Row],[Bruto - Rel.korting]],
        "Nee",
        "Ja"))</f>
        <v>Ja</v>
      </c>
      <c r="M1336" s="10">
        <f>IF(Q3_2025[[#This Row],[Artikelprijs]]&lt;&gt;"",Q3_2025[[#This Row],[Artikelprijs]],Q3_2025[[#This Row],[Stuksprijs]])</f>
        <v>106.8625</v>
      </c>
      <c r="N1336" s="10">
        <f>Q3_2025[[#This Row],[Besteld]]*Q3_2025[[#This Row],[Prijs 2]]</f>
        <v>106.8625</v>
      </c>
      <c r="O1336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336" s="3"/>
      <c r="W1336"/>
      <c r="AB1336"/>
    </row>
    <row r="1337" spans="1:28" x14ac:dyDescent="0.3">
      <c r="A1337" t="s">
        <v>831</v>
      </c>
      <c r="B1337">
        <v>5022009</v>
      </c>
      <c r="C1337" t="s">
        <v>45</v>
      </c>
      <c r="D1337">
        <v>2</v>
      </c>
      <c r="E1337" s="10">
        <v>103.75</v>
      </c>
      <c r="F1337" s="10">
        <v>207.5</v>
      </c>
      <c r="G1337" s="10">
        <v>166</v>
      </c>
      <c r="H1337">
        <v>20</v>
      </c>
      <c r="I1337" s="51" t="str">
        <f>_xlfn.XLOOKUP(Q3_2025[[#This Row],[Artikelnr]],Artikel_prijzen[Artnr],Artikel_prijzen[Groep],"")</f>
        <v>Elektra</v>
      </c>
      <c r="J1337" s="10">
        <f>_xlfn.XLOOKUP(Q3_2025[[#This Row],[Artikelnr]],Artikel_prijzen[Artnr],Artikel_prijzen[Prijs 2025],"")</f>
        <v>106.8625</v>
      </c>
      <c r="K1337" t="str">
        <f>IF(Q3_2025[[#This Row],[Artikelprijs]]&lt;&gt;"",IF(Q3_2025[[#This Row],[Stuksprijs]]=Q3_2025[[#This Row],[Artikelprijs]],"Prijs gelijk","Prijs wijkt af"),"")</f>
        <v>Prijs wijkt af</v>
      </c>
      <c r="L1337" t="str">
        <f>IF(Q3_2025[[#This Row],[Relatiekorting percentage]]=0,
    "Nvt",
    IF(Q3_2025[[#This Row],[Brutobedrag 2]] &lt; Q3_2025[[#This Row],[Bruto - Rel.korting]],
        "Nee",
        "Ja"))</f>
        <v>Ja</v>
      </c>
      <c r="M1337" s="10">
        <f>IF(Q3_2025[[#This Row],[Artikelprijs]]&lt;&gt;"",Q3_2025[[#This Row],[Artikelprijs]],Q3_2025[[#This Row],[Stuksprijs]])</f>
        <v>106.8625</v>
      </c>
      <c r="N1337" s="10">
        <f>Q3_2025[[#This Row],[Besteld]]*Q3_2025[[#This Row],[Prijs 2]]</f>
        <v>213.72499999999999</v>
      </c>
      <c r="O1337" s="10">
        <f>IF(Q3_2025[[#This Row],[Brutobedrag 2]]&lt;Q3_2025[[#This Row],[Bruto - Rel.korting]],Q3_2025[[#This Row],[Brutobedrag 2]],Q3_2025[[#This Row],[Brutobedrag 2]]*(100-Q3_2025[[#This Row],[Relatiekorting percentage]])/100)</f>
        <v>170.98</v>
      </c>
      <c r="R1337" s="3"/>
      <c r="W1337"/>
      <c r="AB1337"/>
    </row>
    <row r="1338" spans="1:28" x14ac:dyDescent="0.3">
      <c r="A1338" t="s">
        <v>831</v>
      </c>
      <c r="B1338">
        <v>5022009</v>
      </c>
      <c r="C1338" t="s">
        <v>45</v>
      </c>
      <c r="D1338">
        <v>1</v>
      </c>
      <c r="E1338" s="10">
        <v>103.75</v>
      </c>
      <c r="F1338" s="10">
        <v>103.75</v>
      </c>
      <c r="G1338" s="10">
        <v>83</v>
      </c>
      <c r="H1338">
        <v>20</v>
      </c>
      <c r="I1338" s="51" t="str">
        <f>_xlfn.XLOOKUP(Q3_2025[[#This Row],[Artikelnr]],Artikel_prijzen[Artnr],Artikel_prijzen[Groep],"")</f>
        <v>Elektra</v>
      </c>
      <c r="J1338" s="10">
        <f>_xlfn.XLOOKUP(Q3_2025[[#This Row],[Artikelnr]],Artikel_prijzen[Artnr],Artikel_prijzen[Prijs 2025],"")</f>
        <v>106.8625</v>
      </c>
      <c r="K1338" t="str">
        <f>IF(Q3_2025[[#This Row],[Artikelprijs]]&lt;&gt;"",IF(Q3_2025[[#This Row],[Stuksprijs]]=Q3_2025[[#This Row],[Artikelprijs]],"Prijs gelijk","Prijs wijkt af"),"")</f>
        <v>Prijs wijkt af</v>
      </c>
      <c r="L1338" t="str">
        <f>IF(Q3_2025[[#This Row],[Relatiekorting percentage]]=0,
    "Nvt",
    IF(Q3_2025[[#This Row],[Brutobedrag 2]] &lt; Q3_2025[[#This Row],[Bruto - Rel.korting]],
        "Nee",
        "Ja"))</f>
        <v>Ja</v>
      </c>
      <c r="M1338" s="10">
        <f>IF(Q3_2025[[#This Row],[Artikelprijs]]&lt;&gt;"",Q3_2025[[#This Row],[Artikelprijs]],Q3_2025[[#This Row],[Stuksprijs]])</f>
        <v>106.8625</v>
      </c>
      <c r="N1338" s="10">
        <f>Q3_2025[[#This Row],[Besteld]]*Q3_2025[[#This Row],[Prijs 2]]</f>
        <v>106.8625</v>
      </c>
      <c r="O1338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338" s="3"/>
      <c r="W1338"/>
      <c r="AB1338"/>
    </row>
    <row r="1339" spans="1:28" x14ac:dyDescent="0.3">
      <c r="A1339" t="s">
        <v>831</v>
      </c>
      <c r="B1339">
        <v>5022009</v>
      </c>
      <c r="C1339" t="s">
        <v>45</v>
      </c>
      <c r="D1339">
        <v>5</v>
      </c>
      <c r="E1339" s="10">
        <v>103.75</v>
      </c>
      <c r="F1339" s="10">
        <v>518.75</v>
      </c>
      <c r="G1339" s="10">
        <v>415</v>
      </c>
      <c r="H1339">
        <v>20</v>
      </c>
      <c r="I1339" s="51" t="str">
        <f>_xlfn.XLOOKUP(Q3_2025[[#This Row],[Artikelnr]],Artikel_prijzen[Artnr],Artikel_prijzen[Groep],"")</f>
        <v>Elektra</v>
      </c>
      <c r="J1339" s="10">
        <f>_xlfn.XLOOKUP(Q3_2025[[#This Row],[Artikelnr]],Artikel_prijzen[Artnr],Artikel_prijzen[Prijs 2025],"")</f>
        <v>106.8625</v>
      </c>
      <c r="K1339" t="str">
        <f>IF(Q3_2025[[#This Row],[Artikelprijs]]&lt;&gt;"",IF(Q3_2025[[#This Row],[Stuksprijs]]=Q3_2025[[#This Row],[Artikelprijs]],"Prijs gelijk","Prijs wijkt af"),"")</f>
        <v>Prijs wijkt af</v>
      </c>
      <c r="L1339" t="str">
        <f>IF(Q3_2025[[#This Row],[Relatiekorting percentage]]=0,
    "Nvt",
    IF(Q3_2025[[#This Row],[Brutobedrag 2]] &lt; Q3_2025[[#This Row],[Bruto - Rel.korting]],
        "Nee",
        "Ja"))</f>
        <v>Ja</v>
      </c>
      <c r="M1339" s="10">
        <f>IF(Q3_2025[[#This Row],[Artikelprijs]]&lt;&gt;"",Q3_2025[[#This Row],[Artikelprijs]],Q3_2025[[#This Row],[Stuksprijs]])</f>
        <v>106.8625</v>
      </c>
      <c r="N1339" s="10">
        <f>Q3_2025[[#This Row],[Besteld]]*Q3_2025[[#This Row],[Prijs 2]]</f>
        <v>534.3125</v>
      </c>
      <c r="O1339" s="10">
        <f>IF(Q3_2025[[#This Row],[Brutobedrag 2]]&lt;Q3_2025[[#This Row],[Bruto - Rel.korting]],Q3_2025[[#This Row],[Brutobedrag 2]],Q3_2025[[#This Row],[Brutobedrag 2]]*(100-Q3_2025[[#This Row],[Relatiekorting percentage]])/100)</f>
        <v>427.45</v>
      </c>
      <c r="R1339" s="3"/>
      <c r="W1339"/>
      <c r="AB1339"/>
    </row>
    <row r="1340" spans="1:28" x14ac:dyDescent="0.3">
      <c r="A1340" t="s">
        <v>831</v>
      </c>
      <c r="B1340">
        <v>5022009</v>
      </c>
      <c r="C1340" t="s">
        <v>45</v>
      </c>
      <c r="D1340">
        <v>1</v>
      </c>
      <c r="E1340" s="10">
        <v>103.75</v>
      </c>
      <c r="F1340" s="10">
        <v>103.75</v>
      </c>
      <c r="G1340" s="10">
        <v>83</v>
      </c>
      <c r="H1340">
        <v>20</v>
      </c>
      <c r="I1340" s="51" t="str">
        <f>_xlfn.XLOOKUP(Q3_2025[[#This Row],[Artikelnr]],Artikel_prijzen[Artnr],Artikel_prijzen[Groep],"")</f>
        <v>Elektra</v>
      </c>
      <c r="J1340" s="10">
        <f>_xlfn.XLOOKUP(Q3_2025[[#This Row],[Artikelnr]],Artikel_prijzen[Artnr],Artikel_prijzen[Prijs 2025],"")</f>
        <v>106.8625</v>
      </c>
      <c r="K1340" t="str">
        <f>IF(Q3_2025[[#This Row],[Artikelprijs]]&lt;&gt;"",IF(Q3_2025[[#This Row],[Stuksprijs]]=Q3_2025[[#This Row],[Artikelprijs]],"Prijs gelijk","Prijs wijkt af"),"")</f>
        <v>Prijs wijkt af</v>
      </c>
      <c r="L1340" t="str">
        <f>IF(Q3_2025[[#This Row],[Relatiekorting percentage]]=0,
    "Nvt",
    IF(Q3_2025[[#This Row],[Brutobedrag 2]] &lt; Q3_2025[[#This Row],[Bruto - Rel.korting]],
        "Nee",
        "Ja"))</f>
        <v>Ja</v>
      </c>
      <c r="M1340" s="10">
        <f>IF(Q3_2025[[#This Row],[Artikelprijs]]&lt;&gt;"",Q3_2025[[#This Row],[Artikelprijs]],Q3_2025[[#This Row],[Stuksprijs]])</f>
        <v>106.8625</v>
      </c>
      <c r="N1340" s="10">
        <f>Q3_2025[[#This Row],[Besteld]]*Q3_2025[[#This Row],[Prijs 2]]</f>
        <v>106.8625</v>
      </c>
      <c r="O1340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340" s="3"/>
      <c r="W1340"/>
      <c r="AB1340"/>
    </row>
    <row r="1341" spans="1:28" x14ac:dyDescent="0.3">
      <c r="A1341" t="s">
        <v>831</v>
      </c>
      <c r="B1341">
        <v>5021016</v>
      </c>
      <c r="C1341" t="s">
        <v>51</v>
      </c>
      <c r="D1341">
        <v>1</v>
      </c>
      <c r="E1341" s="10">
        <v>602.54999999999995</v>
      </c>
      <c r="F1341" s="10">
        <v>602.54999999999995</v>
      </c>
      <c r="G1341" s="10">
        <v>482.04</v>
      </c>
      <c r="H1341">
        <v>20</v>
      </c>
      <c r="I1341" s="51" t="str">
        <f>_xlfn.XLOOKUP(Q3_2025[[#This Row],[Artikelnr]],Artikel_prijzen[Artnr],Artikel_prijzen[Groep],"")</f>
        <v>Elektra</v>
      </c>
      <c r="J1341" s="10">
        <f>_xlfn.XLOOKUP(Q3_2025[[#This Row],[Artikelnr]],Artikel_prijzen[Artnr],Artikel_prijzen[Prijs 2025],"")</f>
        <v>585</v>
      </c>
      <c r="K1341" t="str">
        <f>IF(Q3_2025[[#This Row],[Artikelprijs]]&lt;&gt;"",IF(Q3_2025[[#This Row],[Stuksprijs]]=Q3_2025[[#This Row],[Artikelprijs]],"Prijs gelijk","Prijs wijkt af"),"")</f>
        <v>Prijs wijkt af</v>
      </c>
      <c r="L1341" t="str">
        <f>IF(Q3_2025[[#This Row],[Relatiekorting percentage]]=0,
    "Nvt",
    IF(Q3_2025[[#This Row],[Brutobedrag 2]] &lt; Q3_2025[[#This Row],[Bruto - Rel.korting]],
        "Nee",
        "Ja"))</f>
        <v>Ja</v>
      </c>
      <c r="M1341" s="10">
        <f>IF(Q3_2025[[#This Row],[Artikelprijs]]&lt;&gt;"",Q3_2025[[#This Row],[Artikelprijs]],Q3_2025[[#This Row],[Stuksprijs]])</f>
        <v>585</v>
      </c>
      <c r="N1341" s="10">
        <f>Q3_2025[[#This Row],[Besteld]]*Q3_2025[[#This Row],[Prijs 2]]</f>
        <v>585</v>
      </c>
      <c r="O1341" s="10">
        <f>IF(Q3_2025[[#This Row],[Brutobedrag 2]]&lt;Q3_2025[[#This Row],[Bruto - Rel.korting]],Q3_2025[[#This Row],[Brutobedrag 2]],Q3_2025[[#This Row],[Brutobedrag 2]]*(100-Q3_2025[[#This Row],[Relatiekorting percentage]])/100)</f>
        <v>468</v>
      </c>
      <c r="R1341" s="3"/>
      <c r="W1341"/>
      <c r="AB1341"/>
    </row>
    <row r="1342" spans="1:28" x14ac:dyDescent="0.3">
      <c r="A1342" t="s">
        <v>831</v>
      </c>
      <c r="B1342">
        <v>5021016</v>
      </c>
      <c r="C1342" t="s">
        <v>51</v>
      </c>
      <c r="D1342">
        <v>1</v>
      </c>
      <c r="E1342" s="10">
        <v>602.54999999999995</v>
      </c>
      <c r="F1342" s="10">
        <v>602.54999999999995</v>
      </c>
      <c r="G1342" s="10">
        <v>482.04</v>
      </c>
      <c r="H1342">
        <v>20</v>
      </c>
      <c r="I1342" s="51" t="str">
        <f>_xlfn.XLOOKUP(Q3_2025[[#This Row],[Artikelnr]],Artikel_prijzen[Artnr],Artikel_prijzen[Groep],"")</f>
        <v>Elektra</v>
      </c>
      <c r="J1342" s="10">
        <f>_xlfn.XLOOKUP(Q3_2025[[#This Row],[Artikelnr]],Artikel_prijzen[Artnr],Artikel_prijzen[Prijs 2025],"")</f>
        <v>585</v>
      </c>
      <c r="K1342" t="str">
        <f>IF(Q3_2025[[#This Row],[Artikelprijs]]&lt;&gt;"",IF(Q3_2025[[#This Row],[Stuksprijs]]=Q3_2025[[#This Row],[Artikelprijs]],"Prijs gelijk","Prijs wijkt af"),"")</f>
        <v>Prijs wijkt af</v>
      </c>
      <c r="L1342" t="str">
        <f>IF(Q3_2025[[#This Row],[Relatiekorting percentage]]=0,
    "Nvt",
    IF(Q3_2025[[#This Row],[Brutobedrag 2]] &lt; Q3_2025[[#This Row],[Bruto - Rel.korting]],
        "Nee",
        "Ja"))</f>
        <v>Ja</v>
      </c>
      <c r="M1342" s="10">
        <f>IF(Q3_2025[[#This Row],[Artikelprijs]]&lt;&gt;"",Q3_2025[[#This Row],[Artikelprijs]],Q3_2025[[#This Row],[Stuksprijs]])</f>
        <v>585</v>
      </c>
      <c r="N1342" s="10">
        <f>Q3_2025[[#This Row],[Besteld]]*Q3_2025[[#This Row],[Prijs 2]]</f>
        <v>585</v>
      </c>
      <c r="O1342" s="10">
        <f>IF(Q3_2025[[#This Row],[Brutobedrag 2]]&lt;Q3_2025[[#This Row],[Bruto - Rel.korting]],Q3_2025[[#This Row],[Brutobedrag 2]],Q3_2025[[#This Row],[Brutobedrag 2]]*(100-Q3_2025[[#This Row],[Relatiekorting percentage]])/100)</f>
        <v>468</v>
      </c>
      <c r="R1342" s="3"/>
      <c r="W1342"/>
      <c r="AB1342"/>
    </row>
    <row r="1343" spans="1:28" x14ac:dyDescent="0.3">
      <c r="A1343" t="s">
        <v>831</v>
      </c>
      <c r="B1343">
        <v>5021016</v>
      </c>
      <c r="C1343" t="s">
        <v>51</v>
      </c>
      <c r="D1343">
        <v>1</v>
      </c>
      <c r="E1343" s="10">
        <v>602.54999999999995</v>
      </c>
      <c r="F1343" s="10">
        <v>602.54999999999995</v>
      </c>
      <c r="G1343" s="10">
        <v>482.04</v>
      </c>
      <c r="H1343">
        <v>20</v>
      </c>
      <c r="I1343" s="51" t="str">
        <f>_xlfn.XLOOKUP(Q3_2025[[#This Row],[Artikelnr]],Artikel_prijzen[Artnr],Artikel_prijzen[Groep],"")</f>
        <v>Elektra</v>
      </c>
      <c r="J1343" s="10">
        <f>_xlfn.XLOOKUP(Q3_2025[[#This Row],[Artikelnr]],Artikel_prijzen[Artnr],Artikel_prijzen[Prijs 2025],"")</f>
        <v>585</v>
      </c>
      <c r="K1343" t="str">
        <f>IF(Q3_2025[[#This Row],[Artikelprijs]]&lt;&gt;"",IF(Q3_2025[[#This Row],[Stuksprijs]]=Q3_2025[[#This Row],[Artikelprijs]],"Prijs gelijk","Prijs wijkt af"),"")</f>
        <v>Prijs wijkt af</v>
      </c>
      <c r="L1343" t="str">
        <f>IF(Q3_2025[[#This Row],[Relatiekorting percentage]]=0,
    "Nvt",
    IF(Q3_2025[[#This Row],[Brutobedrag 2]] &lt; Q3_2025[[#This Row],[Bruto - Rel.korting]],
        "Nee",
        "Ja"))</f>
        <v>Ja</v>
      </c>
      <c r="M1343" s="10">
        <f>IF(Q3_2025[[#This Row],[Artikelprijs]]&lt;&gt;"",Q3_2025[[#This Row],[Artikelprijs]],Q3_2025[[#This Row],[Stuksprijs]])</f>
        <v>585</v>
      </c>
      <c r="N1343" s="10">
        <f>Q3_2025[[#This Row],[Besteld]]*Q3_2025[[#This Row],[Prijs 2]]</f>
        <v>585</v>
      </c>
      <c r="O1343" s="10">
        <f>IF(Q3_2025[[#This Row],[Brutobedrag 2]]&lt;Q3_2025[[#This Row],[Bruto - Rel.korting]],Q3_2025[[#This Row],[Brutobedrag 2]],Q3_2025[[#This Row],[Brutobedrag 2]]*(100-Q3_2025[[#This Row],[Relatiekorting percentage]])/100)</f>
        <v>468</v>
      </c>
      <c r="R1343" s="3"/>
      <c r="W1343"/>
      <c r="AB1343"/>
    </row>
    <row r="1344" spans="1:28" x14ac:dyDescent="0.3">
      <c r="A1344" t="s">
        <v>831</v>
      </c>
      <c r="B1344">
        <v>5021009</v>
      </c>
      <c r="C1344" t="s">
        <v>50</v>
      </c>
      <c r="D1344">
        <v>2</v>
      </c>
      <c r="E1344" s="10">
        <v>386.25</v>
      </c>
      <c r="F1344" s="10">
        <v>772.5</v>
      </c>
      <c r="G1344" s="10">
        <v>618</v>
      </c>
      <c r="H1344">
        <v>20</v>
      </c>
      <c r="I1344" s="51" t="str">
        <f>_xlfn.XLOOKUP(Q3_2025[[#This Row],[Artikelnr]],Artikel_prijzen[Artnr],Artikel_prijzen[Groep],"")</f>
        <v>Elektra</v>
      </c>
      <c r="J1344" s="10">
        <f>_xlfn.XLOOKUP(Q3_2025[[#This Row],[Artikelnr]],Artikel_prijzen[Artnr],Artikel_prijzen[Prijs 2025],"")</f>
        <v>386.25</v>
      </c>
      <c r="K1344" t="str">
        <f>IF(Q3_2025[[#This Row],[Artikelprijs]]&lt;&gt;"",IF(Q3_2025[[#This Row],[Stuksprijs]]=Q3_2025[[#This Row],[Artikelprijs]],"Prijs gelijk","Prijs wijkt af"),"")</f>
        <v>Prijs gelijk</v>
      </c>
      <c r="L1344" t="str">
        <f>IF(Q3_2025[[#This Row],[Relatiekorting percentage]]=0,
    "Nvt",
    IF(Q3_2025[[#This Row],[Brutobedrag 2]] &lt; Q3_2025[[#This Row],[Bruto - Rel.korting]],
        "Nee",
        "Ja"))</f>
        <v>Ja</v>
      </c>
      <c r="M1344" s="10">
        <f>IF(Q3_2025[[#This Row],[Artikelprijs]]&lt;&gt;"",Q3_2025[[#This Row],[Artikelprijs]],Q3_2025[[#This Row],[Stuksprijs]])</f>
        <v>386.25</v>
      </c>
      <c r="N1344" s="10">
        <f>Q3_2025[[#This Row],[Besteld]]*Q3_2025[[#This Row],[Prijs 2]]</f>
        <v>772.5</v>
      </c>
      <c r="O1344" s="10">
        <f>IF(Q3_2025[[#This Row],[Brutobedrag 2]]&lt;Q3_2025[[#This Row],[Bruto - Rel.korting]],Q3_2025[[#This Row],[Brutobedrag 2]],Q3_2025[[#This Row],[Brutobedrag 2]]*(100-Q3_2025[[#This Row],[Relatiekorting percentage]])/100)</f>
        <v>618</v>
      </c>
      <c r="R1344" s="3"/>
      <c r="W1344"/>
      <c r="AB1344"/>
    </row>
    <row r="1345" spans="1:28" x14ac:dyDescent="0.3">
      <c r="A1345" t="s">
        <v>831</v>
      </c>
      <c r="B1345">
        <v>5021009</v>
      </c>
      <c r="C1345" t="s">
        <v>50</v>
      </c>
      <c r="D1345">
        <v>1</v>
      </c>
      <c r="E1345" s="10">
        <v>386.25</v>
      </c>
      <c r="F1345" s="10">
        <v>386.25</v>
      </c>
      <c r="G1345" s="10">
        <v>309</v>
      </c>
      <c r="H1345">
        <v>20</v>
      </c>
      <c r="I1345" s="51" t="str">
        <f>_xlfn.XLOOKUP(Q3_2025[[#This Row],[Artikelnr]],Artikel_prijzen[Artnr],Artikel_prijzen[Groep],"")</f>
        <v>Elektra</v>
      </c>
      <c r="J1345" s="10">
        <f>_xlfn.XLOOKUP(Q3_2025[[#This Row],[Artikelnr]],Artikel_prijzen[Artnr],Artikel_prijzen[Prijs 2025],"")</f>
        <v>386.25</v>
      </c>
      <c r="K1345" t="str">
        <f>IF(Q3_2025[[#This Row],[Artikelprijs]]&lt;&gt;"",IF(Q3_2025[[#This Row],[Stuksprijs]]=Q3_2025[[#This Row],[Artikelprijs]],"Prijs gelijk","Prijs wijkt af"),"")</f>
        <v>Prijs gelijk</v>
      </c>
      <c r="L1345" t="str">
        <f>IF(Q3_2025[[#This Row],[Relatiekorting percentage]]=0,
    "Nvt",
    IF(Q3_2025[[#This Row],[Brutobedrag 2]] &lt; Q3_2025[[#This Row],[Bruto - Rel.korting]],
        "Nee",
        "Ja"))</f>
        <v>Ja</v>
      </c>
      <c r="M1345" s="10">
        <f>IF(Q3_2025[[#This Row],[Artikelprijs]]&lt;&gt;"",Q3_2025[[#This Row],[Artikelprijs]],Q3_2025[[#This Row],[Stuksprijs]])</f>
        <v>386.25</v>
      </c>
      <c r="N1345" s="10">
        <f>Q3_2025[[#This Row],[Besteld]]*Q3_2025[[#This Row],[Prijs 2]]</f>
        <v>386.25</v>
      </c>
      <c r="O1345" s="10">
        <f>IF(Q3_2025[[#This Row],[Brutobedrag 2]]&lt;Q3_2025[[#This Row],[Bruto - Rel.korting]],Q3_2025[[#This Row],[Brutobedrag 2]],Q3_2025[[#This Row],[Brutobedrag 2]]*(100-Q3_2025[[#This Row],[Relatiekorting percentage]])/100)</f>
        <v>309</v>
      </c>
      <c r="R1345" s="3"/>
      <c r="W1345"/>
      <c r="AB1345"/>
    </row>
    <row r="1346" spans="1:28" x14ac:dyDescent="0.3">
      <c r="A1346" t="s">
        <v>831</v>
      </c>
      <c r="B1346">
        <v>5021016</v>
      </c>
      <c r="C1346" t="s">
        <v>51</v>
      </c>
      <c r="D1346">
        <v>1</v>
      </c>
      <c r="E1346" s="10">
        <v>602.54999999999995</v>
      </c>
      <c r="F1346" s="10">
        <v>602.54999999999995</v>
      </c>
      <c r="G1346" s="10">
        <v>482.04</v>
      </c>
      <c r="H1346">
        <v>20</v>
      </c>
      <c r="I1346" s="51" t="str">
        <f>_xlfn.XLOOKUP(Q3_2025[[#This Row],[Artikelnr]],Artikel_prijzen[Artnr],Artikel_prijzen[Groep],"")</f>
        <v>Elektra</v>
      </c>
      <c r="J1346" s="10">
        <f>_xlfn.XLOOKUP(Q3_2025[[#This Row],[Artikelnr]],Artikel_prijzen[Artnr],Artikel_prijzen[Prijs 2025],"")</f>
        <v>585</v>
      </c>
      <c r="K1346" t="str">
        <f>IF(Q3_2025[[#This Row],[Artikelprijs]]&lt;&gt;"",IF(Q3_2025[[#This Row],[Stuksprijs]]=Q3_2025[[#This Row],[Artikelprijs]],"Prijs gelijk","Prijs wijkt af"),"")</f>
        <v>Prijs wijkt af</v>
      </c>
      <c r="L1346" t="str">
        <f>IF(Q3_2025[[#This Row],[Relatiekorting percentage]]=0,
    "Nvt",
    IF(Q3_2025[[#This Row],[Brutobedrag 2]] &lt; Q3_2025[[#This Row],[Bruto - Rel.korting]],
        "Nee",
        "Ja"))</f>
        <v>Ja</v>
      </c>
      <c r="M1346" s="10">
        <f>IF(Q3_2025[[#This Row],[Artikelprijs]]&lt;&gt;"",Q3_2025[[#This Row],[Artikelprijs]],Q3_2025[[#This Row],[Stuksprijs]])</f>
        <v>585</v>
      </c>
      <c r="N1346" s="10">
        <f>Q3_2025[[#This Row],[Besteld]]*Q3_2025[[#This Row],[Prijs 2]]</f>
        <v>585</v>
      </c>
      <c r="O1346" s="10">
        <f>IF(Q3_2025[[#This Row],[Brutobedrag 2]]&lt;Q3_2025[[#This Row],[Bruto - Rel.korting]],Q3_2025[[#This Row],[Brutobedrag 2]],Q3_2025[[#This Row],[Brutobedrag 2]]*(100-Q3_2025[[#This Row],[Relatiekorting percentage]])/100)</f>
        <v>468</v>
      </c>
      <c r="R1346" s="3"/>
      <c r="W1346"/>
      <c r="AB1346"/>
    </row>
    <row r="1347" spans="1:28" x14ac:dyDescent="0.3">
      <c r="A1347" t="s">
        <v>831</v>
      </c>
      <c r="B1347">
        <v>5021016</v>
      </c>
      <c r="C1347" t="s">
        <v>51</v>
      </c>
      <c r="D1347">
        <v>1</v>
      </c>
      <c r="E1347" s="10">
        <v>602.54999999999995</v>
      </c>
      <c r="F1347" s="10">
        <v>602.54999999999995</v>
      </c>
      <c r="G1347" s="10">
        <v>482.04</v>
      </c>
      <c r="H1347">
        <v>20</v>
      </c>
      <c r="I1347" s="51" t="str">
        <f>_xlfn.XLOOKUP(Q3_2025[[#This Row],[Artikelnr]],Artikel_prijzen[Artnr],Artikel_prijzen[Groep],"")</f>
        <v>Elektra</v>
      </c>
      <c r="J1347" s="10">
        <f>_xlfn.XLOOKUP(Q3_2025[[#This Row],[Artikelnr]],Artikel_prijzen[Artnr],Artikel_prijzen[Prijs 2025],"")</f>
        <v>585</v>
      </c>
      <c r="K1347" t="str">
        <f>IF(Q3_2025[[#This Row],[Artikelprijs]]&lt;&gt;"",IF(Q3_2025[[#This Row],[Stuksprijs]]=Q3_2025[[#This Row],[Artikelprijs]],"Prijs gelijk","Prijs wijkt af"),"")</f>
        <v>Prijs wijkt af</v>
      </c>
      <c r="L1347" t="str">
        <f>IF(Q3_2025[[#This Row],[Relatiekorting percentage]]=0,
    "Nvt",
    IF(Q3_2025[[#This Row],[Brutobedrag 2]] &lt; Q3_2025[[#This Row],[Bruto - Rel.korting]],
        "Nee",
        "Ja"))</f>
        <v>Ja</v>
      </c>
      <c r="M1347" s="10">
        <f>IF(Q3_2025[[#This Row],[Artikelprijs]]&lt;&gt;"",Q3_2025[[#This Row],[Artikelprijs]],Q3_2025[[#This Row],[Stuksprijs]])</f>
        <v>585</v>
      </c>
      <c r="N1347" s="10">
        <f>Q3_2025[[#This Row],[Besteld]]*Q3_2025[[#This Row],[Prijs 2]]</f>
        <v>585</v>
      </c>
      <c r="O1347" s="10">
        <f>IF(Q3_2025[[#This Row],[Brutobedrag 2]]&lt;Q3_2025[[#This Row],[Bruto - Rel.korting]],Q3_2025[[#This Row],[Brutobedrag 2]],Q3_2025[[#This Row],[Brutobedrag 2]]*(100-Q3_2025[[#This Row],[Relatiekorting percentage]])/100)</f>
        <v>468</v>
      </c>
      <c r="R1347" s="3"/>
      <c r="W1347"/>
      <c r="AB1347"/>
    </row>
    <row r="1348" spans="1:28" x14ac:dyDescent="0.3">
      <c r="A1348" t="s">
        <v>831</v>
      </c>
      <c r="B1348">
        <v>5021003</v>
      </c>
      <c r="C1348" t="s">
        <v>188</v>
      </c>
      <c r="D1348">
        <v>1</v>
      </c>
      <c r="E1348" s="10">
        <v>252.35</v>
      </c>
      <c r="F1348" s="10">
        <v>252.35</v>
      </c>
      <c r="G1348" s="10">
        <v>201.88</v>
      </c>
      <c r="H1348">
        <v>20</v>
      </c>
      <c r="I1348" s="51" t="str">
        <f>_xlfn.XLOOKUP(Q3_2025[[#This Row],[Artikelnr]],Artikel_prijzen[Artnr],Artikel_prijzen[Groep],"")</f>
        <v>Elektra</v>
      </c>
      <c r="J1348" s="10">
        <f>_xlfn.XLOOKUP(Q3_2025[[#This Row],[Artikelnr]],Artikel_prijzen[Artnr],Artikel_prijzen[Prijs 2025],"")</f>
        <v>252.35</v>
      </c>
      <c r="K1348" t="str">
        <f>IF(Q3_2025[[#This Row],[Artikelprijs]]&lt;&gt;"",IF(Q3_2025[[#This Row],[Stuksprijs]]=Q3_2025[[#This Row],[Artikelprijs]],"Prijs gelijk","Prijs wijkt af"),"")</f>
        <v>Prijs gelijk</v>
      </c>
      <c r="L1348" t="str">
        <f>IF(Q3_2025[[#This Row],[Relatiekorting percentage]]=0,
    "Nvt",
    IF(Q3_2025[[#This Row],[Brutobedrag 2]] &lt; Q3_2025[[#This Row],[Bruto - Rel.korting]],
        "Nee",
        "Ja"))</f>
        <v>Ja</v>
      </c>
      <c r="M1348" s="10">
        <f>IF(Q3_2025[[#This Row],[Artikelprijs]]&lt;&gt;"",Q3_2025[[#This Row],[Artikelprijs]],Q3_2025[[#This Row],[Stuksprijs]])</f>
        <v>252.35</v>
      </c>
      <c r="N1348" s="10">
        <f>Q3_2025[[#This Row],[Besteld]]*Q3_2025[[#This Row],[Prijs 2]]</f>
        <v>252.35</v>
      </c>
      <c r="O1348" s="10">
        <f>IF(Q3_2025[[#This Row],[Brutobedrag 2]]&lt;Q3_2025[[#This Row],[Bruto - Rel.korting]],Q3_2025[[#This Row],[Brutobedrag 2]],Q3_2025[[#This Row],[Brutobedrag 2]]*(100-Q3_2025[[#This Row],[Relatiekorting percentage]])/100)</f>
        <v>201.88</v>
      </c>
      <c r="R1348" s="3"/>
      <c r="W1348"/>
      <c r="AB1348"/>
    </row>
    <row r="1349" spans="1:28" x14ac:dyDescent="0.3">
      <c r="A1349" t="s">
        <v>831</v>
      </c>
      <c r="B1349">
        <v>5020004</v>
      </c>
      <c r="C1349" t="s">
        <v>231</v>
      </c>
      <c r="D1349">
        <v>2</v>
      </c>
      <c r="E1349" s="10">
        <v>77.25</v>
      </c>
      <c r="F1349" s="10">
        <v>154.5</v>
      </c>
      <c r="G1349" s="10">
        <v>123.6</v>
      </c>
      <c r="H1349">
        <v>20</v>
      </c>
      <c r="I1349" s="51" t="str">
        <f>_xlfn.XLOOKUP(Q3_2025[[#This Row],[Artikelnr]],Artikel_prijzen[Artnr],Artikel_prijzen[Groep],"")</f>
        <v/>
      </c>
      <c r="J1349" s="10" t="str">
        <f>_xlfn.XLOOKUP(Q3_2025[[#This Row],[Artikelnr]],Artikel_prijzen[Artnr],Artikel_prijzen[Prijs 2025],"")</f>
        <v/>
      </c>
      <c r="K1349" t="str">
        <f>IF(Q3_2025[[#This Row],[Artikelprijs]]&lt;&gt;"",IF(Q3_2025[[#This Row],[Stuksprijs]]=Q3_2025[[#This Row],[Artikelprijs]],"Prijs gelijk","Prijs wijkt af"),"")</f>
        <v/>
      </c>
      <c r="L1349" t="str">
        <f>IF(Q3_2025[[#This Row],[Relatiekorting percentage]]=0,
    "Nvt",
    IF(Q3_2025[[#This Row],[Brutobedrag 2]] &lt; Q3_2025[[#This Row],[Bruto - Rel.korting]],
        "Nee",
        "Ja"))</f>
        <v>Ja</v>
      </c>
      <c r="M1349" s="10">
        <f>IF(Q3_2025[[#This Row],[Artikelprijs]]&lt;&gt;"",Q3_2025[[#This Row],[Artikelprijs]],Q3_2025[[#This Row],[Stuksprijs]])</f>
        <v>77.25</v>
      </c>
      <c r="N1349" s="10">
        <f>Q3_2025[[#This Row],[Besteld]]*Q3_2025[[#This Row],[Prijs 2]]</f>
        <v>154.5</v>
      </c>
      <c r="O1349" s="10">
        <f>IF(Q3_2025[[#This Row],[Brutobedrag 2]]&lt;Q3_2025[[#This Row],[Bruto - Rel.korting]],Q3_2025[[#This Row],[Brutobedrag 2]],Q3_2025[[#This Row],[Brutobedrag 2]]*(100-Q3_2025[[#This Row],[Relatiekorting percentage]])/100)</f>
        <v>123.6</v>
      </c>
      <c r="R1349" s="3"/>
      <c r="W1349"/>
      <c r="AB1349"/>
    </row>
    <row r="1350" spans="1:28" x14ac:dyDescent="0.3">
      <c r="A1350" t="s">
        <v>831</v>
      </c>
      <c r="B1350">
        <v>5022009</v>
      </c>
      <c r="C1350" t="s">
        <v>45</v>
      </c>
      <c r="D1350">
        <v>8</v>
      </c>
      <c r="E1350" s="10">
        <v>103.75</v>
      </c>
      <c r="F1350" s="10">
        <v>830</v>
      </c>
      <c r="G1350" s="10">
        <v>664</v>
      </c>
      <c r="H1350">
        <v>20</v>
      </c>
      <c r="I1350" s="51" t="str">
        <f>_xlfn.XLOOKUP(Q3_2025[[#This Row],[Artikelnr]],Artikel_prijzen[Artnr],Artikel_prijzen[Groep],"")</f>
        <v>Elektra</v>
      </c>
      <c r="J1350" s="10">
        <f>_xlfn.XLOOKUP(Q3_2025[[#This Row],[Artikelnr]],Artikel_prijzen[Artnr],Artikel_prijzen[Prijs 2025],"")</f>
        <v>106.8625</v>
      </c>
      <c r="K1350" t="str">
        <f>IF(Q3_2025[[#This Row],[Artikelprijs]]&lt;&gt;"",IF(Q3_2025[[#This Row],[Stuksprijs]]=Q3_2025[[#This Row],[Artikelprijs]],"Prijs gelijk","Prijs wijkt af"),"")</f>
        <v>Prijs wijkt af</v>
      </c>
      <c r="L1350" t="str">
        <f>IF(Q3_2025[[#This Row],[Relatiekorting percentage]]=0,
    "Nvt",
    IF(Q3_2025[[#This Row],[Brutobedrag 2]] &lt; Q3_2025[[#This Row],[Bruto - Rel.korting]],
        "Nee",
        "Ja"))</f>
        <v>Ja</v>
      </c>
      <c r="M1350" s="10">
        <f>IF(Q3_2025[[#This Row],[Artikelprijs]]&lt;&gt;"",Q3_2025[[#This Row],[Artikelprijs]],Q3_2025[[#This Row],[Stuksprijs]])</f>
        <v>106.8625</v>
      </c>
      <c r="N1350" s="10">
        <f>Q3_2025[[#This Row],[Besteld]]*Q3_2025[[#This Row],[Prijs 2]]</f>
        <v>854.9</v>
      </c>
      <c r="O1350" s="10">
        <f>IF(Q3_2025[[#This Row],[Brutobedrag 2]]&lt;Q3_2025[[#This Row],[Bruto - Rel.korting]],Q3_2025[[#This Row],[Brutobedrag 2]],Q3_2025[[#This Row],[Brutobedrag 2]]*(100-Q3_2025[[#This Row],[Relatiekorting percentage]])/100)</f>
        <v>683.92</v>
      </c>
      <c r="R1350" s="3"/>
      <c r="W1350"/>
      <c r="AB1350"/>
    </row>
    <row r="1351" spans="1:28" x14ac:dyDescent="0.3">
      <c r="A1351" t="s">
        <v>831</v>
      </c>
      <c r="B1351">
        <v>1010006</v>
      </c>
      <c r="C1351" t="s">
        <v>157</v>
      </c>
      <c r="D1351">
        <v>8</v>
      </c>
      <c r="E1351" s="10">
        <v>43</v>
      </c>
      <c r="F1351" s="10">
        <v>344</v>
      </c>
      <c r="G1351" s="10">
        <v>275.2</v>
      </c>
      <c r="H1351">
        <v>20</v>
      </c>
      <c r="I1351" s="51" t="str">
        <f>_xlfn.XLOOKUP(Q3_2025[[#This Row],[Artikelnr]],Artikel_prijzen[Artnr],Artikel_prijzen[Groep],"")</f>
        <v/>
      </c>
      <c r="J1351" s="10" t="str">
        <f>_xlfn.XLOOKUP(Q3_2025[[#This Row],[Artikelnr]],Artikel_prijzen[Artnr],Artikel_prijzen[Prijs 2025],"")</f>
        <v/>
      </c>
      <c r="K1351" t="str">
        <f>IF(Q3_2025[[#This Row],[Artikelprijs]]&lt;&gt;"",IF(Q3_2025[[#This Row],[Stuksprijs]]=Q3_2025[[#This Row],[Artikelprijs]],"Prijs gelijk","Prijs wijkt af"),"")</f>
        <v/>
      </c>
      <c r="L1351" t="str">
        <f>IF(Q3_2025[[#This Row],[Relatiekorting percentage]]=0,
    "Nvt",
    IF(Q3_2025[[#This Row],[Brutobedrag 2]] &lt; Q3_2025[[#This Row],[Bruto - Rel.korting]],
        "Nee",
        "Ja"))</f>
        <v>Ja</v>
      </c>
      <c r="M1351" s="10">
        <f>IF(Q3_2025[[#This Row],[Artikelprijs]]&lt;&gt;"",Q3_2025[[#This Row],[Artikelprijs]],Q3_2025[[#This Row],[Stuksprijs]])</f>
        <v>43</v>
      </c>
      <c r="N1351" s="10">
        <f>Q3_2025[[#This Row],[Besteld]]*Q3_2025[[#This Row],[Prijs 2]]</f>
        <v>344</v>
      </c>
      <c r="O1351" s="10">
        <f>IF(Q3_2025[[#This Row],[Brutobedrag 2]]&lt;Q3_2025[[#This Row],[Bruto - Rel.korting]],Q3_2025[[#This Row],[Brutobedrag 2]],Q3_2025[[#This Row],[Brutobedrag 2]]*(100-Q3_2025[[#This Row],[Relatiekorting percentage]])/100)</f>
        <v>275.2</v>
      </c>
      <c r="R1351" s="3"/>
      <c r="W1351"/>
      <c r="AB1351"/>
    </row>
    <row r="1352" spans="1:28" x14ac:dyDescent="0.3">
      <c r="A1352" t="s">
        <v>831</v>
      </c>
      <c r="B1352">
        <v>5021007</v>
      </c>
      <c r="C1352" t="s">
        <v>49</v>
      </c>
      <c r="D1352">
        <v>1</v>
      </c>
      <c r="E1352" s="10">
        <v>339.9</v>
      </c>
      <c r="F1352" s="10">
        <v>339.9</v>
      </c>
      <c r="G1352" s="10">
        <v>271.92</v>
      </c>
      <c r="H1352">
        <v>20</v>
      </c>
      <c r="I1352" s="51" t="str">
        <f>_xlfn.XLOOKUP(Q3_2025[[#This Row],[Artikelnr]],Artikel_prijzen[Artnr],Artikel_prijzen[Groep],"")</f>
        <v>Elektra</v>
      </c>
      <c r="J1352" s="10">
        <f>_xlfn.XLOOKUP(Q3_2025[[#This Row],[Artikelnr]],Artikel_prijzen[Artnr],Artikel_prijzen[Prijs 2025],"")</f>
        <v>339.9</v>
      </c>
      <c r="K1352" t="str">
        <f>IF(Q3_2025[[#This Row],[Artikelprijs]]&lt;&gt;"",IF(Q3_2025[[#This Row],[Stuksprijs]]=Q3_2025[[#This Row],[Artikelprijs]],"Prijs gelijk","Prijs wijkt af"),"")</f>
        <v>Prijs gelijk</v>
      </c>
      <c r="L1352" t="str">
        <f>IF(Q3_2025[[#This Row],[Relatiekorting percentage]]=0,
    "Nvt",
    IF(Q3_2025[[#This Row],[Brutobedrag 2]] &lt; Q3_2025[[#This Row],[Bruto - Rel.korting]],
        "Nee",
        "Ja"))</f>
        <v>Ja</v>
      </c>
      <c r="M1352" s="10">
        <f>IF(Q3_2025[[#This Row],[Artikelprijs]]&lt;&gt;"",Q3_2025[[#This Row],[Artikelprijs]],Q3_2025[[#This Row],[Stuksprijs]])</f>
        <v>339.9</v>
      </c>
      <c r="N1352" s="10">
        <f>Q3_2025[[#This Row],[Besteld]]*Q3_2025[[#This Row],[Prijs 2]]</f>
        <v>339.9</v>
      </c>
      <c r="O1352" s="10">
        <f>IF(Q3_2025[[#This Row],[Brutobedrag 2]]&lt;Q3_2025[[#This Row],[Bruto - Rel.korting]],Q3_2025[[#This Row],[Brutobedrag 2]],Q3_2025[[#This Row],[Brutobedrag 2]]*(100-Q3_2025[[#This Row],[Relatiekorting percentage]])/100)</f>
        <v>271.92</v>
      </c>
      <c r="R1352" s="3"/>
      <c r="W1352"/>
      <c r="AB1352"/>
    </row>
    <row r="1353" spans="1:28" x14ac:dyDescent="0.3">
      <c r="A1353" t="s">
        <v>831</v>
      </c>
      <c r="B1353">
        <v>5022009</v>
      </c>
      <c r="C1353" t="s">
        <v>45</v>
      </c>
      <c r="D1353">
        <v>1</v>
      </c>
      <c r="E1353" s="10">
        <v>103.75</v>
      </c>
      <c r="F1353" s="10">
        <v>103.75</v>
      </c>
      <c r="G1353" s="10">
        <v>83</v>
      </c>
      <c r="H1353">
        <v>20</v>
      </c>
      <c r="I1353" s="51" t="str">
        <f>_xlfn.XLOOKUP(Q3_2025[[#This Row],[Artikelnr]],Artikel_prijzen[Artnr],Artikel_prijzen[Groep],"")</f>
        <v>Elektra</v>
      </c>
      <c r="J1353" s="10">
        <f>_xlfn.XLOOKUP(Q3_2025[[#This Row],[Artikelnr]],Artikel_prijzen[Artnr],Artikel_prijzen[Prijs 2025],"")</f>
        <v>106.8625</v>
      </c>
      <c r="K1353" t="str">
        <f>IF(Q3_2025[[#This Row],[Artikelprijs]]&lt;&gt;"",IF(Q3_2025[[#This Row],[Stuksprijs]]=Q3_2025[[#This Row],[Artikelprijs]],"Prijs gelijk","Prijs wijkt af"),"")</f>
        <v>Prijs wijkt af</v>
      </c>
      <c r="L1353" t="str">
        <f>IF(Q3_2025[[#This Row],[Relatiekorting percentage]]=0,
    "Nvt",
    IF(Q3_2025[[#This Row],[Brutobedrag 2]] &lt; Q3_2025[[#This Row],[Bruto - Rel.korting]],
        "Nee",
        "Ja"))</f>
        <v>Ja</v>
      </c>
      <c r="M1353" s="10">
        <f>IF(Q3_2025[[#This Row],[Artikelprijs]]&lt;&gt;"",Q3_2025[[#This Row],[Artikelprijs]],Q3_2025[[#This Row],[Stuksprijs]])</f>
        <v>106.8625</v>
      </c>
      <c r="N1353" s="10">
        <f>Q3_2025[[#This Row],[Besteld]]*Q3_2025[[#This Row],[Prijs 2]]</f>
        <v>106.8625</v>
      </c>
      <c r="O1353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353" s="3"/>
      <c r="W1353"/>
      <c r="AB1353"/>
    </row>
    <row r="1354" spans="1:28" x14ac:dyDescent="0.3">
      <c r="A1354" t="s">
        <v>831</v>
      </c>
      <c r="B1354">
        <v>5020016</v>
      </c>
      <c r="C1354" t="s">
        <v>771</v>
      </c>
      <c r="D1354">
        <v>1</v>
      </c>
      <c r="E1354" s="10">
        <v>18.03</v>
      </c>
      <c r="F1354" s="10">
        <v>18.03</v>
      </c>
      <c r="G1354" s="10">
        <v>14.42</v>
      </c>
      <c r="H1354">
        <v>20</v>
      </c>
      <c r="I1354" s="51" t="str">
        <f>_xlfn.XLOOKUP(Q3_2025[[#This Row],[Artikelnr]],Artikel_prijzen[Artnr],Artikel_prijzen[Groep],"")</f>
        <v/>
      </c>
      <c r="J1354" s="10" t="str">
        <f>_xlfn.XLOOKUP(Q3_2025[[#This Row],[Artikelnr]],Artikel_prijzen[Artnr],Artikel_prijzen[Prijs 2025],"")</f>
        <v/>
      </c>
      <c r="K1354" t="str">
        <f>IF(Q3_2025[[#This Row],[Artikelprijs]]&lt;&gt;"",IF(Q3_2025[[#This Row],[Stuksprijs]]=Q3_2025[[#This Row],[Artikelprijs]],"Prijs gelijk","Prijs wijkt af"),"")</f>
        <v/>
      </c>
      <c r="L1354" t="str">
        <f>IF(Q3_2025[[#This Row],[Relatiekorting percentage]]=0,
    "Nvt",
    IF(Q3_2025[[#This Row],[Brutobedrag 2]] &lt; Q3_2025[[#This Row],[Bruto - Rel.korting]],
        "Nee",
        "Ja"))</f>
        <v>Ja</v>
      </c>
      <c r="M1354" s="10">
        <f>IF(Q3_2025[[#This Row],[Artikelprijs]]&lt;&gt;"",Q3_2025[[#This Row],[Artikelprijs]],Q3_2025[[#This Row],[Stuksprijs]])</f>
        <v>18.03</v>
      </c>
      <c r="N1354" s="10">
        <f>Q3_2025[[#This Row],[Besteld]]*Q3_2025[[#This Row],[Prijs 2]]</f>
        <v>18.03</v>
      </c>
      <c r="O1354" s="10">
        <f>IF(Q3_2025[[#This Row],[Brutobedrag 2]]&lt;Q3_2025[[#This Row],[Bruto - Rel.korting]],Q3_2025[[#This Row],[Brutobedrag 2]],Q3_2025[[#This Row],[Brutobedrag 2]]*(100-Q3_2025[[#This Row],[Relatiekorting percentage]])/100)</f>
        <v>14.424000000000001</v>
      </c>
      <c r="R1354" s="3"/>
      <c r="W1354"/>
      <c r="AB1354"/>
    </row>
    <row r="1355" spans="1:28" x14ac:dyDescent="0.3">
      <c r="A1355" t="s">
        <v>831</v>
      </c>
      <c r="B1355">
        <v>5022009</v>
      </c>
      <c r="C1355" t="s">
        <v>45</v>
      </c>
      <c r="D1355">
        <v>1</v>
      </c>
      <c r="E1355" s="10">
        <v>103.75</v>
      </c>
      <c r="F1355" s="10">
        <v>103.75</v>
      </c>
      <c r="G1355" s="10">
        <v>83</v>
      </c>
      <c r="H1355">
        <v>20</v>
      </c>
      <c r="I1355" s="51" t="str">
        <f>_xlfn.XLOOKUP(Q3_2025[[#This Row],[Artikelnr]],Artikel_prijzen[Artnr],Artikel_prijzen[Groep],"")</f>
        <v>Elektra</v>
      </c>
      <c r="J1355" s="10">
        <f>_xlfn.XLOOKUP(Q3_2025[[#This Row],[Artikelnr]],Artikel_prijzen[Artnr],Artikel_prijzen[Prijs 2025],"")</f>
        <v>106.8625</v>
      </c>
      <c r="K1355" t="str">
        <f>IF(Q3_2025[[#This Row],[Artikelprijs]]&lt;&gt;"",IF(Q3_2025[[#This Row],[Stuksprijs]]=Q3_2025[[#This Row],[Artikelprijs]],"Prijs gelijk","Prijs wijkt af"),"")</f>
        <v>Prijs wijkt af</v>
      </c>
      <c r="L1355" t="str">
        <f>IF(Q3_2025[[#This Row],[Relatiekorting percentage]]=0,
    "Nvt",
    IF(Q3_2025[[#This Row],[Brutobedrag 2]] &lt; Q3_2025[[#This Row],[Bruto - Rel.korting]],
        "Nee",
        "Ja"))</f>
        <v>Ja</v>
      </c>
      <c r="M1355" s="10">
        <f>IF(Q3_2025[[#This Row],[Artikelprijs]]&lt;&gt;"",Q3_2025[[#This Row],[Artikelprijs]],Q3_2025[[#This Row],[Stuksprijs]])</f>
        <v>106.8625</v>
      </c>
      <c r="N1355" s="10">
        <f>Q3_2025[[#This Row],[Besteld]]*Q3_2025[[#This Row],[Prijs 2]]</f>
        <v>106.8625</v>
      </c>
      <c r="O1355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355" s="3"/>
      <c r="W1355"/>
      <c r="AB1355"/>
    </row>
    <row r="1356" spans="1:28" x14ac:dyDescent="0.3">
      <c r="A1356" t="s">
        <v>831</v>
      </c>
      <c r="B1356">
        <v>5021009</v>
      </c>
      <c r="C1356" t="s">
        <v>50</v>
      </c>
      <c r="D1356">
        <v>1</v>
      </c>
      <c r="E1356" s="10">
        <v>386.25</v>
      </c>
      <c r="F1356" s="10">
        <v>386.25</v>
      </c>
      <c r="G1356" s="10">
        <v>309</v>
      </c>
      <c r="H1356">
        <v>20</v>
      </c>
      <c r="I1356" s="51" t="str">
        <f>_xlfn.XLOOKUP(Q3_2025[[#This Row],[Artikelnr]],Artikel_prijzen[Artnr],Artikel_prijzen[Groep],"")</f>
        <v>Elektra</v>
      </c>
      <c r="J1356" s="10">
        <f>_xlfn.XLOOKUP(Q3_2025[[#This Row],[Artikelnr]],Artikel_prijzen[Artnr],Artikel_prijzen[Prijs 2025],"")</f>
        <v>386.25</v>
      </c>
      <c r="K1356" t="str">
        <f>IF(Q3_2025[[#This Row],[Artikelprijs]]&lt;&gt;"",IF(Q3_2025[[#This Row],[Stuksprijs]]=Q3_2025[[#This Row],[Artikelprijs]],"Prijs gelijk","Prijs wijkt af"),"")</f>
        <v>Prijs gelijk</v>
      </c>
      <c r="L1356" t="str">
        <f>IF(Q3_2025[[#This Row],[Relatiekorting percentage]]=0,
    "Nvt",
    IF(Q3_2025[[#This Row],[Brutobedrag 2]] &lt; Q3_2025[[#This Row],[Bruto - Rel.korting]],
        "Nee",
        "Ja"))</f>
        <v>Ja</v>
      </c>
      <c r="M1356" s="10">
        <f>IF(Q3_2025[[#This Row],[Artikelprijs]]&lt;&gt;"",Q3_2025[[#This Row],[Artikelprijs]],Q3_2025[[#This Row],[Stuksprijs]])</f>
        <v>386.25</v>
      </c>
      <c r="N1356" s="10">
        <f>Q3_2025[[#This Row],[Besteld]]*Q3_2025[[#This Row],[Prijs 2]]</f>
        <v>386.25</v>
      </c>
      <c r="O1356" s="10">
        <f>IF(Q3_2025[[#This Row],[Brutobedrag 2]]&lt;Q3_2025[[#This Row],[Bruto - Rel.korting]],Q3_2025[[#This Row],[Brutobedrag 2]],Q3_2025[[#This Row],[Brutobedrag 2]]*(100-Q3_2025[[#This Row],[Relatiekorting percentage]])/100)</f>
        <v>309</v>
      </c>
      <c r="R1356" s="3"/>
      <c r="W1356"/>
      <c r="AB1356"/>
    </row>
    <row r="1357" spans="1:28" x14ac:dyDescent="0.3">
      <c r="A1357" t="s">
        <v>831</v>
      </c>
      <c r="B1357">
        <v>5021016</v>
      </c>
      <c r="C1357" t="s">
        <v>51</v>
      </c>
      <c r="D1357">
        <v>1</v>
      </c>
      <c r="E1357" s="10">
        <v>602.54999999999995</v>
      </c>
      <c r="F1357" s="10">
        <v>602.54999999999995</v>
      </c>
      <c r="G1357" s="10">
        <v>482.04</v>
      </c>
      <c r="H1357">
        <v>20</v>
      </c>
      <c r="I1357" s="51" t="str">
        <f>_xlfn.XLOOKUP(Q3_2025[[#This Row],[Artikelnr]],Artikel_prijzen[Artnr],Artikel_prijzen[Groep],"")</f>
        <v>Elektra</v>
      </c>
      <c r="J1357" s="10">
        <f>_xlfn.XLOOKUP(Q3_2025[[#This Row],[Artikelnr]],Artikel_prijzen[Artnr],Artikel_prijzen[Prijs 2025],"")</f>
        <v>585</v>
      </c>
      <c r="K1357" t="str">
        <f>IF(Q3_2025[[#This Row],[Artikelprijs]]&lt;&gt;"",IF(Q3_2025[[#This Row],[Stuksprijs]]=Q3_2025[[#This Row],[Artikelprijs]],"Prijs gelijk","Prijs wijkt af"),"")</f>
        <v>Prijs wijkt af</v>
      </c>
      <c r="L1357" t="str">
        <f>IF(Q3_2025[[#This Row],[Relatiekorting percentage]]=0,
    "Nvt",
    IF(Q3_2025[[#This Row],[Brutobedrag 2]] &lt; Q3_2025[[#This Row],[Bruto - Rel.korting]],
        "Nee",
        "Ja"))</f>
        <v>Ja</v>
      </c>
      <c r="M1357" s="10">
        <f>IF(Q3_2025[[#This Row],[Artikelprijs]]&lt;&gt;"",Q3_2025[[#This Row],[Artikelprijs]],Q3_2025[[#This Row],[Stuksprijs]])</f>
        <v>585</v>
      </c>
      <c r="N1357" s="10">
        <f>Q3_2025[[#This Row],[Besteld]]*Q3_2025[[#This Row],[Prijs 2]]</f>
        <v>585</v>
      </c>
      <c r="O1357" s="10">
        <f>IF(Q3_2025[[#This Row],[Brutobedrag 2]]&lt;Q3_2025[[#This Row],[Bruto - Rel.korting]],Q3_2025[[#This Row],[Brutobedrag 2]],Q3_2025[[#This Row],[Brutobedrag 2]]*(100-Q3_2025[[#This Row],[Relatiekorting percentage]])/100)</f>
        <v>468</v>
      </c>
      <c r="R1357" s="3"/>
      <c r="W1357"/>
      <c r="AB1357"/>
    </row>
    <row r="1358" spans="1:28" x14ac:dyDescent="0.3">
      <c r="A1358" t="s">
        <v>831</v>
      </c>
      <c r="B1358">
        <v>5021009</v>
      </c>
      <c r="C1358" t="s">
        <v>50</v>
      </c>
      <c r="D1358">
        <v>1</v>
      </c>
      <c r="E1358" s="10">
        <v>386.25</v>
      </c>
      <c r="F1358" s="10">
        <v>386.25</v>
      </c>
      <c r="G1358" s="10">
        <v>309</v>
      </c>
      <c r="H1358">
        <v>20</v>
      </c>
      <c r="I1358" s="51" t="str">
        <f>_xlfn.XLOOKUP(Q3_2025[[#This Row],[Artikelnr]],Artikel_prijzen[Artnr],Artikel_prijzen[Groep],"")</f>
        <v>Elektra</v>
      </c>
      <c r="J1358" s="10">
        <f>_xlfn.XLOOKUP(Q3_2025[[#This Row],[Artikelnr]],Artikel_prijzen[Artnr],Artikel_prijzen[Prijs 2025],"")</f>
        <v>386.25</v>
      </c>
      <c r="K1358" t="str">
        <f>IF(Q3_2025[[#This Row],[Artikelprijs]]&lt;&gt;"",IF(Q3_2025[[#This Row],[Stuksprijs]]=Q3_2025[[#This Row],[Artikelprijs]],"Prijs gelijk","Prijs wijkt af"),"")</f>
        <v>Prijs gelijk</v>
      </c>
      <c r="L1358" t="str">
        <f>IF(Q3_2025[[#This Row],[Relatiekorting percentage]]=0,
    "Nvt",
    IF(Q3_2025[[#This Row],[Brutobedrag 2]] &lt; Q3_2025[[#This Row],[Bruto - Rel.korting]],
        "Nee",
        "Ja"))</f>
        <v>Ja</v>
      </c>
      <c r="M1358" s="10">
        <f>IF(Q3_2025[[#This Row],[Artikelprijs]]&lt;&gt;"",Q3_2025[[#This Row],[Artikelprijs]],Q3_2025[[#This Row],[Stuksprijs]])</f>
        <v>386.25</v>
      </c>
      <c r="N1358" s="10">
        <f>Q3_2025[[#This Row],[Besteld]]*Q3_2025[[#This Row],[Prijs 2]]</f>
        <v>386.25</v>
      </c>
      <c r="O1358" s="10">
        <f>IF(Q3_2025[[#This Row],[Brutobedrag 2]]&lt;Q3_2025[[#This Row],[Bruto - Rel.korting]],Q3_2025[[#This Row],[Brutobedrag 2]],Q3_2025[[#This Row],[Brutobedrag 2]]*(100-Q3_2025[[#This Row],[Relatiekorting percentage]])/100)</f>
        <v>309</v>
      </c>
      <c r="R1358" s="3"/>
      <c r="W1358"/>
      <c r="AB1358"/>
    </row>
    <row r="1359" spans="1:28" x14ac:dyDescent="0.3">
      <c r="A1359" t="s">
        <v>831</v>
      </c>
      <c r="B1359">
        <v>5021016</v>
      </c>
      <c r="C1359" t="s">
        <v>51</v>
      </c>
      <c r="D1359">
        <v>1</v>
      </c>
      <c r="E1359" s="10">
        <v>602.54999999999995</v>
      </c>
      <c r="F1359" s="10">
        <v>602.54999999999995</v>
      </c>
      <c r="G1359" s="10">
        <v>482.04</v>
      </c>
      <c r="H1359">
        <v>20</v>
      </c>
      <c r="I1359" s="51" t="str">
        <f>_xlfn.XLOOKUP(Q3_2025[[#This Row],[Artikelnr]],Artikel_prijzen[Artnr],Artikel_prijzen[Groep],"")</f>
        <v>Elektra</v>
      </c>
      <c r="J1359" s="10">
        <f>_xlfn.XLOOKUP(Q3_2025[[#This Row],[Artikelnr]],Artikel_prijzen[Artnr],Artikel_prijzen[Prijs 2025],"")</f>
        <v>585</v>
      </c>
      <c r="K1359" t="str">
        <f>IF(Q3_2025[[#This Row],[Artikelprijs]]&lt;&gt;"",IF(Q3_2025[[#This Row],[Stuksprijs]]=Q3_2025[[#This Row],[Artikelprijs]],"Prijs gelijk","Prijs wijkt af"),"")</f>
        <v>Prijs wijkt af</v>
      </c>
      <c r="L1359" t="str">
        <f>IF(Q3_2025[[#This Row],[Relatiekorting percentage]]=0,
    "Nvt",
    IF(Q3_2025[[#This Row],[Brutobedrag 2]] &lt; Q3_2025[[#This Row],[Bruto - Rel.korting]],
        "Nee",
        "Ja"))</f>
        <v>Ja</v>
      </c>
      <c r="M1359" s="10">
        <f>IF(Q3_2025[[#This Row],[Artikelprijs]]&lt;&gt;"",Q3_2025[[#This Row],[Artikelprijs]],Q3_2025[[#This Row],[Stuksprijs]])</f>
        <v>585</v>
      </c>
      <c r="N1359" s="10">
        <f>Q3_2025[[#This Row],[Besteld]]*Q3_2025[[#This Row],[Prijs 2]]</f>
        <v>585</v>
      </c>
      <c r="O1359" s="10">
        <f>IF(Q3_2025[[#This Row],[Brutobedrag 2]]&lt;Q3_2025[[#This Row],[Bruto - Rel.korting]],Q3_2025[[#This Row],[Brutobedrag 2]],Q3_2025[[#This Row],[Brutobedrag 2]]*(100-Q3_2025[[#This Row],[Relatiekorting percentage]])/100)</f>
        <v>468</v>
      </c>
      <c r="R1359" s="3"/>
      <c r="W1359"/>
      <c r="AB1359"/>
    </row>
    <row r="1360" spans="1:28" x14ac:dyDescent="0.3">
      <c r="A1360" t="s">
        <v>831</v>
      </c>
      <c r="B1360">
        <v>5022009</v>
      </c>
      <c r="C1360" t="s">
        <v>45</v>
      </c>
      <c r="D1360">
        <v>5</v>
      </c>
      <c r="E1360" s="10">
        <v>103.75</v>
      </c>
      <c r="F1360" s="10">
        <v>518.75</v>
      </c>
      <c r="G1360" s="10">
        <v>415</v>
      </c>
      <c r="H1360">
        <v>20</v>
      </c>
      <c r="I1360" s="51" t="str">
        <f>_xlfn.XLOOKUP(Q3_2025[[#This Row],[Artikelnr]],Artikel_prijzen[Artnr],Artikel_prijzen[Groep],"")</f>
        <v>Elektra</v>
      </c>
      <c r="J1360" s="10">
        <f>_xlfn.XLOOKUP(Q3_2025[[#This Row],[Artikelnr]],Artikel_prijzen[Artnr],Artikel_prijzen[Prijs 2025],"")</f>
        <v>106.8625</v>
      </c>
      <c r="K1360" t="str">
        <f>IF(Q3_2025[[#This Row],[Artikelprijs]]&lt;&gt;"",IF(Q3_2025[[#This Row],[Stuksprijs]]=Q3_2025[[#This Row],[Artikelprijs]],"Prijs gelijk","Prijs wijkt af"),"")</f>
        <v>Prijs wijkt af</v>
      </c>
      <c r="L1360" t="str">
        <f>IF(Q3_2025[[#This Row],[Relatiekorting percentage]]=0,
    "Nvt",
    IF(Q3_2025[[#This Row],[Brutobedrag 2]] &lt; Q3_2025[[#This Row],[Bruto - Rel.korting]],
        "Nee",
        "Ja"))</f>
        <v>Ja</v>
      </c>
      <c r="M1360" s="10">
        <f>IF(Q3_2025[[#This Row],[Artikelprijs]]&lt;&gt;"",Q3_2025[[#This Row],[Artikelprijs]],Q3_2025[[#This Row],[Stuksprijs]])</f>
        <v>106.8625</v>
      </c>
      <c r="N1360" s="10">
        <f>Q3_2025[[#This Row],[Besteld]]*Q3_2025[[#This Row],[Prijs 2]]</f>
        <v>534.3125</v>
      </c>
      <c r="O1360" s="10">
        <f>IF(Q3_2025[[#This Row],[Brutobedrag 2]]&lt;Q3_2025[[#This Row],[Bruto - Rel.korting]],Q3_2025[[#This Row],[Brutobedrag 2]],Q3_2025[[#This Row],[Brutobedrag 2]]*(100-Q3_2025[[#This Row],[Relatiekorting percentage]])/100)</f>
        <v>427.45</v>
      </c>
      <c r="R1360" s="3"/>
      <c r="W1360"/>
      <c r="AB1360"/>
    </row>
    <row r="1361" spans="1:28" x14ac:dyDescent="0.3">
      <c r="A1361" t="s">
        <v>831</v>
      </c>
      <c r="B1361">
        <v>5022009</v>
      </c>
      <c r="C1361" t="s">
        <v>45</v>
      </c>
      <c r="D1361">
        <v>1</v>
      </c>
      <c r="E1361" s="10">
        <v>103.75</v>
      </c>
      <c r="F1361" s="10">
        <v>103.75</v>
      </c>
      <c r="G1361" s="10">
        <v>83</v>
      </c>
      <c r="H1361">
        <v>20</v>
      </c>
      <c r="I1361" s="51" t="str">
        <f>_xlfn.XLOOKUP(Q3_2025[[#This Row],[Artikelnr]],Artikel_prijzen[Artnr],Artikel_prijzen[Groep],"")</f>
        <v>Elektra</v>
      </c>
      <c r="J1361" s="10">
        <f>_xlfn.XLOOKUP(Q3_2025[[#This Row],[Artikelnr]],Artikel_prijzen[Artnr],Artikel_prijzen[Prijs 2025],"")</f>
        <v>106.8625</v>
      </c>
      <c r="K1361" t="str">
        <f>IF(Q3_2025[[#This Row],[Artikelprijs]]&lt;&gt;"",IF(Q3_2025[[#This Row],[Stuksprijs]]=Q3_2025[[#This Row],[Artikelprijs]],"Prijs gelijk","Prijs wijkt af"),"")</f>
        <v>Prijs wijkt af</v>
      </c>
      <c r="L1361" t="str">
        <f>IF(Q3_2025[[#This Row],[Relatiekorting percentage]]=0,
    "Nvt",
    IF(Q3_2025[[#This Row],[Brutobedrag 2]] &lt; Q3_2025[[#This Row],[Bruto - Rel.korting]],
        "Nee",
        "Ja"))</f>
        <v>Ja</v>
      </c>
      <c r="M1361" s="10">
        <f>IF(Q3_2025[[#This Row],[Artikelprijs]]&lt;&gt;"",Q3_2025[[#This Row],[Artikelprijs]],Q3_2025[[#This Row],[Stuksprijs]])</f>
        <v>106.8625</v>
      </c>
      <c r="N1361" s="10">
        <f>Q3_2025[[#This Row],[Besteld]]*Q3_2025[[#This Row],[Prijs 2]]</f>
        <v>106.8625</v>
      </c>
      <c r="O1361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361" s="3"/>
      <c r="W1361"/>
      <c r="AB1361"/>
    </row>
    <row r="1362" spans="1:28" x14ac:dyDescent="0.3">
      <c r="A1362" t="s">
        <v>831</v>
      </c>
      <c r="B1362">
        <v>5022009</v>
      </c>
      <c r="C1362" t="s">
        <v>45</v>
      </c>
      <c r="D1362">
        <v>1</v>
      </c>
      <c r="E1362" s="10">
        <v>103.75</v>
      </c>
      <c r="F1362" s="10">
        <v>103.75</v>
      </c>
      <c r="G1362" s="10">
        <v>83</v>
      </c>
      <c r="H1362">
        <v>20</v>
      </c>
      <c r="I1362" s="51" t="str">
        <f>_xlfn.XLOOKUP(Q3_2025[[#This Row],[Artikelnr]],Artikel_prijzen[Artnr],Artikel_prijzen[Groep],"")</f>
        <v>Elektra</v>
      </c>
      <c r="J1362" s="10">
        <f>_xlfn.XLOOKUP(Q3_2025[[#This Row],[Artikelnr]],Artikel_prijzen[Artnr],Artikel_prijzen[Prijs 2025],"")</f>
        <v>106.8625</v>
      </c>
      <c r="K1362" t="str">
        <f>IF(Q3_2025[[#This Row],[Artikelprijs]]&lt;&gt;"",IF(Q3_2025[[#This Row],[Stuksprijs]]=Q3_2025[[#This Row],[Artikelprijs]],"Prijs gelijk","Prijs wijkt af"),"")</f>
        <v>Prijs wijkt af</v>
      </c>
      <c r="L1362" t="str">
        <f>IF(Q3_2025[[#This Row],[Relatiekorting percentage]]=0,
    "Nvt",
    IF(Q3_2025[[#This Row],[Brutobedrag 2]] &lt; Q3_2025[[#This Row],[Bruto - Rel.korting]],
        "Nee",
        "Ja"))</f>
        <v>Ja</v>
      </c>
      <c r="M1362" s="10">
        <f>IF(Q3_2025[[#This Row],[Artikelprijs]]&lt;&gt;"",Q3_2025[[#This Row],[Artikelprijs]],Q3_2025[[#This Row],[Stuksprijs]])</f>
        <v>106.8625</v>
      </c>
      <c r="N1362" s="10">
        <f>Q3_2025[[#This Row],[Besteld]]*Q3_2025[[#This Row],[Prijs 2]]</f>
        <v>106.8625</v>
      </c>
      <c r="O1362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362" s="3"/>
      <c r="W1362"/>
      <c r="AB1362"/>
    </row>
    <row r="1363" spans="1:28" x14ac:dyDescent="0.3">
      <c r="A1363" t="s">
        <v>831</v>
      </c>
      <c r="B1363">
        <v>5022009</v>
      </c>
      <c r="C1363" t="s">
        <v>45</v>
      </c>
      <c r="D1363">
        <v>1</v>
      </c>
      <c r="E1363" s="10">
        <v>103.75</v>
      </c>
      <c r="F1363" s="10">
        <v>103.75</v>
      </c>
      <c r="G1363" s="10">
        <v>83</v>
      </c>
      <c r="H1363">
        <v>20</v>
      </c>
      <c r="I1363" s="51" t="str">
        <f>_xlfn.XLOOKUP(Q3_2025[[#This Row],[Artikelnr]],Artikel_prijzen[Artnr],Artikel_prijzen[Groep],"")</f>
        <v>Elektra</v>
      </c>
      <c r="J1363" s="10">
        <f>_xlfn.XLOOKUP(Q3_2025[[#This Row],[Artikelnr]],Artikel_prijzen[Artnr],Artikel_prijzen[Prijs 2025],"")</f>
        <v>106.8625</v>
      </c>
      <c r="K1363" t="str">
        <f>IF(Q3_2025[[#This Row],[Artikelprijs]]&lt;&gt;"",IF(Q3_2025[[#This Row],[Stuksprijs]]=Q3_2025[[#This Row],[Artikelprijs]],"Prijs gelijk","Prijs wijkt af"),"")</f>
        <v>Prijs wijkt af</v>
      </c>
      <c r="L1363" t="str">
        <f>IF(Q3_2025[[#This Row],[Relatiekorting percentage]]=0,
    "Nvt",
    IF(Q3_2025[[#This Row],[Brutobedrag 2]] &lt; Q3_2025[[#This Row],[Bruto - Rel.korting]],
        "Nee",
        "Ja"))</f>
        <v>Ja</v>
      </c>
      <c r="M1363" s="10">
        <f>IF(Q3_2025[[#This Row],[Artikelprijs]]&lt;&gt;"",Q3_2025[[#This Row],[Artikelprijs]],Q3_2025[[#This Row],[Stuksprijs]])</f>
        <v>106.8625</v>
      </c>
      <c r="N1363" s="10">
        <f>Q3_2025[[#This Row],[Besteld]]*Q3_2025[[#This Row],[Prijs 2]]</f>
        <v>106.8625</v>
      </c>
      <c r="O1363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363" s="3"/>
      <c r="W1363"/>
      <c r="AB1363"/>
    </row>
    <row r="1364" spans="1:28" x14ac:dyDescent="0.3">
      <c r="A1364" t="s">
        <v>831</v>
      </c>
      <c r="B1364">
        <v>5022009</v>
      </c>
      <c r="C1364" t="s">
        <v>297</v>
      </c>
      <c r="D1364">
        <v>1</v>
      </c>
      <c r="E1364" s="10">
        <v>103.75</v>
      </c>
      <c r="F1364" s="10">
        <v>103.75</v>
      </c>
      <c r="G1364" s="10">
        <v>83</v>
      </c>
      <c r="H1364">
        <v>20</v>
      </c>
      <c r="I1364" s="51" t="str">
        <f>_xlfn.XLOOKUP(Q3_2025[[#This Row],[Artikelnr]],Artikel_prijzen[Artnr],Artikel_prijzen[Groep],"")</f>
        <v>Elektra</v>
      </c>
      <c r="J1364" s="10">
        <f>_xlfn.XLOOKUP(Q3_2025[[#This Row],[Artikelnr]],Artikel_prijzen[Artnr],Artikel_prijzen[Prijs 2025],"")</f>
        <v>106.8625</v>
      </c>
      <c r="K1364" t="str">
        <f>IF(Q3_2025[[#This Row],[Artikelprijs]]&lt;&gt;"",IF(Q3_2025[[#This Row],[Stuksprijs]]=Q3_2025[[#This Row],[Artikelprijs]],"Prijs gelijk","Prijs wijkt af"),"")</f>
        <v>Prijs wijkt af</v>
      </c>
      <c r="L1364" t="str">
        <f>IF(Q3_2025[[#This Row],[Relatiekorting percentage]]=0,
    "Nvt",
    IF(Q3_2025[[#This Row],[Brutobedrag 2]] &lt; Q3_2025[[#This Row],[Bruto - Rel.korting]],
        "Nee",
        "Ja"))</f>
        <v>Ja</v>
      </c>
      <c r="M1364" s="10">
        <f>IF(Q3_2025[[#This Row],[Artikelprijs]]&lt;&gt;"",Q3_2025[[#This Row],[Artikelprijs]],Q3_2025[[#This Row],[Stuksprijs]])</f>
        <v>106.8625</v>
      </c>
      <c r="N1364" s="10">
        <f>Q3_2025[[#This Row],[Besteld]]*Q3_2025[[#This Row],[Prijs 2]]</f>
        <v>106.8625</v>
      </c>
      <c r="O1364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364" s="3"/>
      <c r="W1364"/>
      <c r="AB1364"/>
    </row>
    <row r="1365" spans="1:28" x14ac:dyDescent="0.3">
      <c r="A1365" t="s">
        <v>831</v>
      </c>
      <c r="B1365">
        <v>5021009</v>
      </c>
      <c r="C1365" t="s">
        <v>50</v>
      </c>
      <c r="D1365">
        <v>1</v>
      </c>
      <c r="E1365" s="10">
        <v>375</v>
      </c>
      <c r="F1365" s="10">
        <v>375</v>
      </c>
      <c r="G1365" s="10">
        <v>300</v>
      </c>
      <c r="H1365">
        <v>20</v>
      </c>
      <c r="I1365" s="51" t="str">
        <f>_xlfn.XLOOKUP(Q3_2025[[#This Row],[Artikelnr]],Artikel_prijzen[Artnr],Artikel_prijzen[Groep],"")</f>
        <v>Elektra</v>
      </c>
      <c r="J1365" s="10">
        <f>_xlfn.XLOOKUP(Q3_2025[[#This Row],[Artikelnr]],Artikel_prijzen[Artnr],Artikel_prijzen[Prijs 2025],"")</f>
        <v>386.25</v>
      </c>
      <c r="K1365" t="str">
        <f>IF(Q3_2025[[#This Row],[Artikelprijs]]&lt;&gt;"",IF(Q3_2025[[#This Row],[Stuksprijs]]=Q3_2025[[#This Row],[Artikelprijs]],"Prijs gelijk","Prijs wijkt af"),"")</f>
        <v>Prijs wijkt af</v>
      </c>
      <c r="L1365" t="str">
        <f>IF(Q3_2025[[#This Row],[Relatiekorting percentage]]=0,
    "Nvt",
    IF(Q3_2025[[#This Row],[Brutobedrag 2]] &lt; Q3_2025[[#This Row],[Bruto - Rel.korting]],
        "Nee",
        "Ja"))</f>
        <v>Ja</v>
      </c>
      <c r="M1365" s="10">
        <f>IF(Q3_2025[[#This Row],[Artikelprijs]]&lt;&gt;"",Q3_2025[[#This Row],[Artikelprijs]],Q3_2025[[#This Row],[Stuksprijs]])</f>
        <v>386.25</v>
      </c>
      <c r="N1365" s="10">
        <f>Q3_2025[[#This Row],[Besteld]]*Q3_2025[[#This Row],[Prijs 2]]</f>
        <v>386.25</v>
      </c>
      <c r="O1365" s="10">
        <f>IF(Q3_2025[[#This Row],[Brutobedrag 2]]&lt;Q3_2025[[#This Row],[Bruto - Rel.korting]],Q3_2025[[#This Row],[Brutobedrag 2]],Q3_2025[[#This Row],[Brutobedrag 2]]*(100-Q3_2025[[#This Row],[Relatiekorting percentage]])/100)</f>
        <v>309</v>
      </c>
      <c r="R1365" s="3"/>
      <c r="W1365"/>
      <c r="AB1365"/>
    </row>
    <row r="1366" spans="1:28" x14ac:dyDescent="0.3">
      <c r="A1366" t="s">
        <v>831</v>
      </c>
      <c r="B1366">
        <v>5022009</v>
      </c>
      <c r="C1366" t="s">
        <v>297</v>
      </c>
      <c r="D1366">
        <v>1</v>
      </c>
      <c r="E1366" s="10">
        <v>103.75</v>
      </c>
      <c r="F1366" s="10">
        <v>103.75</v>
      </c>
      <c r="G1366" s="10">
        <v>83</v>
      </c>
      <c r="H1366">
        <v>20</v>
      </c>
      <c r="I1366" s="51" t="str">
        <f>_xlfn.XLOOKUP(Q3_2025[[#This Row],[Artikelnr]],Artikel_prijzen[Artnr],Artikel_prijzen[Groep],"")</f>
        <v>Elektra</v>
      </c>
      <c r="J1366" s="10">
        <f>_xlfn.XLOOKUP(Q3_2025[[#This Row],[Artikelnr]],Artikel_prijzen[Artnr],Artikel_prijzen[Prijs 2025],"")</f>
        <v>106.8625</v>
      </c>
      <c r="K1366" t="str">
        <f>IF(Q3_2025[[#This Row],[Artikelprijs]]&lt;&gt;"",IF(Q3_2025[[#This Row],[Stuksprijs]]=Q3_2025[[#This Row],[Artikelprijs]],"Prijs gelijk","Prijs wijkt af"),"")</f>
        <v>Prijs wijkt af</v>
      </c>
      <c r="L1366" t="str">
        <f>IF(Q3_2025[[#This Row],[Relatiekorting percentage]]=0,
    "Nvt",
    IF(Q3_2025[[#This Row],[Brutobedrag 2]] &lt; Q3_2025[[#This Row],[Bruto - Rel.korting]],
        "Nee",
        "Ja"))</f>
        <v>Ja</v>
      </c>
      <c r="M1366" s="10">
        <f>IF(Q3_2025[[#This Row],[Artikelprijs]]&lt;&gt;"",Q3_2025[[#This Row],[Artikelprijs]],Q3_2025[[#This Row],[Stuksprijs]])</f>
        <v>106.8625</v>
      </c>
      <c r="N1366" s="10">
        <f>Q3_2025[[#This Row],[Besteld]]*Q3_2025[[#This Row],[Prijs 2]]</f>
        <v>106.8625</v>
      </c>
      <c r="O1366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366" s="3"/>
      <c r="W1366"/>
      <c r="AB1366"/>
    </row>
    <row r="1367" spans="1:28" x14ac:dyDescent="0.3">
      <c r="A1367" t="s">
        <v>831</v>
      </c>
      <c r="B1367">
        <v>5022009</v>
      </c>
      <c r="C1367" t="s">
        <v>297</v>
      </c>
      <c r="D1367">
        <v>2</v>
      </c>
      <c r="E1367" s="10">
        <v>103.75</v>
      </c>
      <c r="F1367" s="10">
        <v>207.5</v>
      </c>
      <c r="G1367" s="10">
        <v>166</v>
      </c>
      <c r="H1367">
        <v>20</v>
      </c>
      <c r="I1367" s="51" t="str">
        <f>_xlfn.XLOOKUP(Q3_2025[[#This Row],[Artikelnr]],Artikel_prijzen[Artnr],Artikel_prijzen[Groep],"")</f>
        <v>Elektra</v>
      </c>
      <c r="J1367" s="10">
        <f>_xlfn.XLOOKUP(Q3_2025[[#This Row],[Artikelnr]],Artikel_prijzen[Artnr],Artikel_prijzen[Prijs 2025],"")</f>
        <v>106.8625</v>
      </c>
      <c r="K1367" t="str">
        <f>IF(Q3_2025[[#This Row],[Artikelprijs]]&lt;&gt;"",IF(Q3_2025[[#This Row],[Stuksprijs]]=Q3_2025[[#This Row],[Artikelprijs]],"Prijs gelijk","Prijs wijkt af"),"")</f>
        <v>Prijs wijkt af</v>
      </c>
      <c r="L1367" t="str">
        <f>IF(Q3_2025[[#This Row],[Relatiekorting percentage]]=0,
    "Nvt",
    IF(Q3_2025[[#This Row],[Brutobedrag 2]] &lt; Q3_2025[[#This Row],[Bruto - Rel.korting]],
        "Nee",
        "Ja"))</f>
        <v>Ja</v>
      </c>
      <c r="M1367" s="10">
        <f>IF(Q3_2025[[#This Row],[Artikelprijs]]&lt;&gt;"",Q3_2025[[#This Row],[Artikelprijs]],Q3_2025[[#This Row],[Stuksprijs]])</f>
        <v>106.8625</v>
      </c>
      <c r="N1367" s="10">
        <f>Q3_2025[[#This Row],[Besteld]]*Q3_2025[[#This Row],[Prijs 2]]</f>
        <v>213.72499999999999</v>
      </c>
      <c r="O1367" s="10">
        <f>IF(Q3_2025[[#This Row],[Brutobedrag 2]]&lt;Q3_2025[[#This Row],[Bruto - Rel.korting]],Q3_2025[[#This Row],[Brutobedrag 2]],Q3_2025[[#This Row],[Brutobedrag 2]]*(100-Q3_2025[[#This Row],[Relatiekorting percentage]])/100)</f>
        <v>170.98</v>
      </c>
      <c r="R1367" s="3"/>
      <c r="W1367"/>
      <c r="AB1367"/>
    </row>
    <row r="1368" spans="1:28" x14ac:dyDescent="0.3">
      <c r="A1368" t="s">
        <v>831</v>
      </c>
      <c r="B1368">
        <v>5020016</v>
      </c>
      <c r="C1368" t="s">
        <v>771</v>
      </c>
      <c r="D1368">
        <v>2</v>
      </c>
      <c r="E1368" s="10">
        <v>17.5</v>
      </c>
      <c r="F1368" s="10">
        <v>35</v>
      </c>
      <c r="G1368" s="10">
        <v>28</v>
      </c>
      <c r="H1368">
        <v>20</v>
      </c>
      <c r="I1368" s="51" t="str">
        <f>_xlfn.XLOOKUP(Q3_2025[[#This Row],[Artikelnr]],Artikel_prijzen[Artnr],Artikel_prijzen[Groep],"")</f>
        <v/>
      </c>
      <c r="J1368" s="10" t="str">
        <f>_xlfn.XLOOKUP(Q3_2025[[#This Row],[Artikelnr]],Artikel_prijzen[Artnr],Artikel_prijzen[Prijs 2025],"")</f>
        <v/>
      </c>
      <c r="K1368" t="str">
        <f>IF(Q3_2025[[#This Row],[Artikelprijs]]&lt;&gt;"",IF(Q3_2025[[#This Row],[Stuksprijs]]=Q3_2025[[#This Row],[Artikelprijs]],"Prijs gelijk","Prijs wijkt af"),"")</f>
        <v/>
      </c>
      <c r="L1368" t="str">
        <f>IF(Q3_2025[[#This Row],[Relatiekorting percentage]]=0,
    "Nvt",
    IF(Q3_2025[[#This Row],[Brutobedrag 2]] &lt; Q3_2025[[#This Row],[Bruto - Rel.korting]],
        "Nee",
        "Ja"))</f>
        <v>Ja</v>
      </c>
      <c r="M1368" s="10">
        <f>IF(Q3_2025[[#This Row],[Artikelprijs]]&lt;&gt;"",Q3_2025[[#This Row],[Artikelprijs]],Q3_2025[[#This Row],[Stuksprijs]])</f>
        <v>17.5</v>
      </c>
      <c r="N1368" s="10">
        <f>Q3_2025[[#This Row],[Besteld]]*Q3_2025[[#This Row],[Prijs 2]]</f>
        <v>35</v>
      </c>
      <c r="O1368" s="10">
        <f>IF(Q3_2025[[#This Row],[Brutobedrag 2]]&lt;Q3_2025[[#This Row],[Bruto - Rel.korting]],Q3_2025[[#This Row],[Brutobedrag 2]],Q3_2025[[#This Row],[Brutobedrag 2]]*(100-Q3_2025[[#This Row],[Relatiekorting percentage]])/100)</f>
        <v>28</v>
      </c>
      <c r="R1368" s="3"/>
      <c r="W1368"/>
      <c r="AB1368"/>
    </row>
    <row r="1369" spans="1:28" x14ac:dyDescent="0.3">
      <c r="A1369" t="s">
        <v>831</v>
      </c>
      <c r="B1369">
        <v>5021009</v>
      </c>
      <c r="C1369" t="s">
        <v>50</v>
      </c>
      <c r="D1369">
        <v>1</v>
      </c>
      <c r="E1369" s="10">
        <v>375</v>
      </c>
      <c r="F1369" s="10">
        <v>375</v>
      </c>
      <c r="G1369" s="10">
        <v>300</v>
      </c>
      <c r="H1369">
        <v>20</v>
      </c>
      <c r="I1369" s="51" t="str">
        <f>_xlfn.XLOOKUP(Q3_2025[[#This Row],[Artikelnr]],Artikel_prijzen[Artnr],Artikel_prijzen[Groep],"")</f>
        <v>Elektra</v>
      </c>
      <c r="J1369" s="10">
        <f>_xlfn.XLOOKUP(Q3_2025[[#This Row],[Artikelnr]],Artikel_prijzen[Artnr],Artikel_prijzen[Prijs 2025],"")</f>
        <v>386.25</v>
      </c>
      <c r="K1369" t="str">
        <f>IF(Q3_2025[[#This Row],[Artikelprijs]]&lt;&gt;"",IF(Q3_2025[[#This Row],[Stuksprijs]]=Q3_2025[[#This Row],[Artikelprijs]],"Prijs gelijk","Prijs wijkt af"),"")</f>
        <v>Prijs wijkt af</v>
      </c>
      <c r="L1369" t="str">
        <f>IF(Q3_2025[[#This Row],[Relatiekorting percentage]]=0,
    "Nvt",
    IF(Q3_2025[[#This Row],[Brutobedrag 2]] &lt; Q3_2025[[#This Row],[Bruto - Rel.korting]],
        "Nee",
        "Ja"))</f>
        <v>Ja</v>
      </c>
      <c r="M1369" s="10">
        <f>IF(Q3_2025[[#This Row],[Artikelprijs]]&lt;&gt;"",Q3_2025[[#This Row],[Artikelprijs]],Q3_2025[[#This Row],[Stuksprijs]])</f>
        <v>386.25</v>
      </c>
      <c r="N1369" s="10">
        <f>Q3_2025[[#This Row],[Besteld]]*Q3_2025[[#This Row],[Prijs 2]]</f>
        <v>386.25</v>
      </c>
      <c r="O1369" s="10">
        <f>IF(Q3_2025[[#This Row],[Brutobedrag 2]]&lt;Q3_2025[[#This Row],[Bruto - Rel.korting]],Q3_2025[[#This Row],[Brutobedrag 2]],Q3_2025[[#This Row],[Brutobedrag 2]]*(100-Q3_2025[[#This Row],[Relatiekorting percentage]])/100)</f>
        <v>309</v>
      </c>
      <c r="R1369" s="3"/>
      <c r="W1369"/>
      <c r="AB1369"/>
    </row>
    <row r="1370" spans="1:28" x14ac:dyDescent="0.3">
      <c r="A1370" t="s">
        <v>831</v>
      </c>
      <c r="B1370">
        <v>5021009</v>
      </c>
      <c r="C1370" t="s">
        <v>50</v>
      </c>
      <c r="D1370">
        <v>1</v>
      </c>
      <c r="E1370" s="10">
        <v>375</v>
      </c>
      <c r="F1370" s="10">
        <v>375</v>
      </c>
      <c r="G1370" s="10">
        <v>300</v>
      </c>
      <c r="H1370">
        <v>20</v>
      </c>
      <c r="I1370" s="51" t="str">
        <f>_xlfn.XLOOKUP(Q3_2025[[#This Row],[Artikelnr]],Artikel_prijzen[Artnr],Artikel_prijzen[Groep],"")</f>
        <v>Elektra</v>
      </c>
      <c r="J1370" s="10">
        <f>_xlfn.XLOOKUP(Q3_2025[[#This Row],[Artikelnr]],Artikel_prijzen[Artnr],Artikel_prijzen[Prijs 2025],"")</f>
        <v>386.25</v>
      </c>
      <c r="K1370" t="str">
        <f>IF(Q3_2025[[#This Row],[Artikelprijs]]&lt;&gt;"",IF(Q3_2025[[#This Row],[Stuksprijs]]=Q3_2025[[#This Row],[Artikelprijs]],"Prijs gelijk","Prijs wijkt af"),"")</f>
        <v>Prijs wijkt af</v>
      </c>
      <c r="L1370" t="str">
        <f>IF(Q3_2025[[#This Row],[Relatiekorting percentage]]=0,
    "Nvt",
    IF(Q3_2025[[#This Row],[Brutobedrag 2]] &lt; Q3_2025[[#This Row],[Bruto - Rel.korting]],
        "Nee",
        "Ja"))</f>
        <v>Ja</v>
      </c>
      <c r="M1370" s="10">
        <f>IF(Q3_2025[[#This Row],[Artikelprijs]]&lt;&gt;"",Q3_2025[[#This Row],[Artikelprijs]],Q3_2025[[#This Row],[Stuksprijs]])</f>
        <v>386.25</v>
      </c>
      <c r="N1370" s="10">
        <f>Q3_2025[[#This Row],[Besteld]]*Q3_2025[[#This Row],[Prijs 2]]</f>
        <v>386.25</v>
      </c>
      <c r="O1370" s="10">
        <f>IF(Q3_2025[[#This Row],[Brutobedrag 2]]&lt;Q3_2025[[#This Row],[Bruto - Rel.korting]],Q3_2025[[#This Row],[Brutobedrag 2]],Q3_2025[[#This Row],[Brutobedrag 2]]*(100-Q3_2025[[#This Row],[Relatiekorting percentage]])/100)</f>
        <v>309</v>
      </c>
      <c r="R1370" s="3"/>
      <c r="W1370"/>
      <c r="AB1370"/>
    </row>
    <row r="1371" spans="1:28" x14ac:dyDescent="0.3">
      <c r="A1371" t="s">
        <v>831</v>
      </c>
      <c r="B1371">
        <v>5021007</v>
      </c>
      <c r="C1371" t="s">
        <v>49</v>
      </c>
      <c r="D1371">
        <v>2</v>
      </c>
      <c r="E1371" s="10">
        <v>330</v>
      </c>
      <c r="F1371" s="10">
        <v>660</v>
      </c>
      <c r="G1371" s="10">
        <v>528</v>
      </c>
      <c r="H1371">
        <v>20</v>
      </c>
      <c r="I1371" s="51" t="str">
        <f>_xlfn.XLOOKUP(Q3_2025[[#This Row],[Artikelnr]],Artikel_prijzen[Artnr],Artikel_prijzen[Groep],"")</f>
        <v>Elektra</v>
      </c>
      <c r="J1371" s="10">
        <f>_xlfn.XLOOKUP(Q3_2025[[#This Row],[Artikelnr]],Artikel_prijzen[Artnr],Artikel_prijzen[Prijs 2025],"")</f>
        <v>339.9</v>
      </c>
      <c r="K1371" t="str">
        <f>IF(Q3_2025[[#This Row],[Artikelprijs]]&lt;&gt;"",IF(Q3_2025[[#This Row],[Stuksprijs]]=Q3_2025[[#This Row],[Artikelprijs]],"Prijs gelijk","Prijs wijkt af"),"")</f>
        <v>Prijs wijkt af</v>
      </c>
      <c r="L1371" t="str">
        <f>IF(Q3_2025[[#This Row],[Relatiekorting percentage]]=0,
    "Nvt",
    IF(Q3_2025[[#This Row],[Brutobedrag 2]] &lt; Q3_2025[[#This Row],[Bruto - Rel.korting]],
        "Nee",
        "Ja"))</f>
        <v>Ja</v>
      </c>
      <c r="M1371" s="10">
        <f>IF(Q3_2025[[#This Row],[Artikelprijs]]&lt;&gt;"",Q3_2025[[#This Row],[Artikelprijs]],Q3_2025[[#This Row],[Stuksprijs]])</f>
        <v>339.9</v>
      </c>
      <c r="N1371" s="10">
        <f>Q3_2025[[#This Row],[Besteld]]*Q3_2025[[#This Row],[Prijs 2]]</f>
        <v>679.8</v>
      </c>
      <c r="O1371" s="10">
        <f>IF(Q3_2025[[#This Row],[Brutobedrag 2]]&lt;Q3_2025[[#This Row],[Bruto - Rel.korting]],Q3_2025[[#This Row],[Brutobedrag 2]],Q3_2025[[#This Row],[Brutobedrag 2]]*(100-Q3_2025[[#This Row],[Relatiekorting percentage]])/100)</f>
        <v>543.84</v>
      </c>
      <c r="R1371" s="3"/>
      <c r="W1371"/>
      <c r="AB1371"/>
    </row>
    <row r="1372" spans="1:28" x14ac:dyDescent="0.3">
      <c r="A1372" t="s">
        <v>831</v>
      </c>
      <c r="B1372">
        <v>5022009</v>
      </c>
      <c r="C1372" t="s">
        <v>297</v>
      </c>
      <c r="D1372">
        <v>2</v>
      </c>
      <c r="E1372" s="10">
        <v>103.75</v>
      </c>
      <c r="F1372" s="10">
        <v>207.5</v>
      </c>
      <c r="G1372" s="10">
        <v>166</v>
      </c>
      <c r="H1372">
        <v>20</v>
      </c>
      <c r="I1372" s="51" t="str">
        <f>_xlfn.XLOOKUP(Q3_2025[[#This Row],[Artikelnr]],Artikel_prijzen[Artnr],Artikel_prijzen[Groep],"")</f>
        <v>Elektra</v>
      </c>
      <c r="J1372" s="10">
        <f>_xlfn.XLOOKUP(Q3_2025[[#This Row],[Artikelnr]],Artikel_prijzen[Artnr],Artikel_prijzen[Prijs 2025],"")</f>
        <v>106.8625</v>
      </c>
      <c r="K1372" t="str">
        <f>IF(Q3_2025[[#This Row],[Artikelprijs]]&lt;&gt;"",IF(Q3_2025[[#This Row],[Stuksprijs]]=Q3_2025[[#This Row],[Artikelprijs]],"Prijs gelijk","Prijs wijkt af"),"")</f>
        <v>Prijs wijkt af</v>
      </c>
      <c r="L1372" t="str">
        <f>IF(Q3_2025[[#This Row],[Relatiekorting percentage]]=0,
    "Nvt",
    IF(Q3_2025[[#This Row],[Brutobedrag 2]] &lt; Q3_2025[[#This Row],[Bruto - Rel.korting]],
        "Nee",
        "Ja"))</f>
        <v>Ja</v>
      </c>
      <c r="M1372" s="10">
        <f>IF(Q3_2025[[#This Row],[Artikelprijs]]&lt;&gt;"",Q3_2025[[#This Row],[Artikelprijs]],Q3_2025[[#This Row],[Stuksprijs]])</f>
        <v>106.8625</v>
      </c>
      <c r="N1372" s="10">
        <f>Q3_2025[[#This Row],[Besteld]]*Q3_2025[[#This Row],[Prijs 2]]</f>
        <v>213.72499999999999</v>
      </c>
      <c r="O1372" s="10">
        <f>IF(Q3_2025[[#This Row],[Brutobedrag 2]]&lt;Q3_2025[[#This Row],[Bruto - Rel.korting]],Q3_2025[[#This Row],[Brutobedrag 2]],Q3_2025[[#This Row],[Brutobedrag 2]]*(100-Q3_2025[[#This Row],[Relatiekorting percentage]])/100)</f>
        <v>170.98</v>
      </c>
      <c r="R1372" s="3"/>
      <c r="W1372"/>
      <c r="AB1372"/>
    </row>
    <row r="1373" spans="1:28" x14ac:dyDescent="0.3">
      <c r="A1373" t="s">
        <v>831</v>
      </c>
      <c r="B1373">
        <v>5020016</v>
      </c>
      <c r="C1373" t="s">
        <v>771</v>
      </c>
      <c r="D1373">
        <v>2</v>
      </c>
      <c r="E1373" s="10">
        <v>17.5</v>
      </c>
      <c r="F1373" s="10">
        <v>35</v>
      </c>
      <c r="G1373" s="10">
        <v>28</v>
      </c>
      <c r="H1373">
        <v>20</v>
      </c>
      <c r="I1373" s="51" t="str">
        <f>_xlfn.XLOOKUP(Q3_2025[[#This Row],[Artikelnr]],Artikel_prijzen[Artnr],Artikel_prijzen[Groep],"")</f>
        <v/>
      </c>
      <c r="J1373" s="10" t="str">
        <f>_xlfn.XLOOKUP(Q3_2025[[#This Row],[Artikelnr]],Artikel_prijzen[Artnr],Artikel_prijzen[Prijs 2025],"")</f>
        <v/>
      </c>
      <c r="K1373" t="str">
        <f>IF(Q3_2025[[#This Row],[Artikelprijs]]&lt;&gt;"",IF(Q3_2025[[#This Row],[Stuksprijs]]=Q3_2025[[#This Row],[Artikelprijs]],"Prijs gelijk","Prijs wijkt af"),"")</f>
        <v/>
      </c>
      <c r="L1373" t="str">
        <f>IF(Q3_2025[[#This Row],[Relatiekorting percentage]]=0,
    "Nvt",
    IF(Q3_2025[[#This Row],[Brutobedrag 2]] &lt; Q3_2025[[#This Row],[Bruto - Rel.korting]],
        "Nee",
        "Ja"))</f>
        <v>Ja</v>
      </c>
      <c r="M1373" s="10">
        <f>IF(Q3_2025[[#This Row],[Artikelprijs]]&lt;&gt;"",Q3_2025[[#This Row],[Artikelprijs]],Q3_2025[[#This Row],[Stuksprijs]])</f>
        <v>17.5</v>
      </c>
      <c r="N1373" s="10">
        <f>Q3_2025[[#This Row],[Besteld]]*Q3_2025[[#This Row],[Prijs 2]]</f>
        <v>35</v>
      </c>
      <c r="O1373" s="10">
        <f>IF(Q3_2025[[#This Row],[Brutobedrag 2]]&lt;Q3_2025[[#This Row],[Bruto - Rel.korting]],Q3_2025[[#This Row],[Brutobedrag 2]],Q3_2025[[#This Row],[Brutobedrag 2]]*(100-Q3_2025[[#This Row],[Relatiekorting percentage]])/100)</f>
        <v>28</v>
      </c>
      <c r="R1373" s="3"/>
      <c r="W1373"/>
      <c r="AB1373"/>
    </row>
    <row r="1374" spans="1:28" x14ac:dyDescent="0.3">
      <c r="A1374" t="s">
        <v>831</v>
      </c>
      <c r="B1374">
        <v>5022009</v>
      </c>
      <c r="C1374" t="s">
        <v>297</v>
      </c>
      <c r="D1374">
        <v>1</v>
      </c>
      <c r="E1374" s="10">
        <v>103.75</v>
      </c>
      <c r="F1374" s="10">
        <v>103.75</v>
      </c>
      <c r="G1374" s="10">
        <v>83</v>
      </c>
      <c r="H1374">
        <v>20</v>
      </c>
      <c r="I1374" s="51" t="str">
        <f>_xlfn.XLOOKUP(Q3_2025[[#This Row],[Artikelnr]],Artikel_prijzen[Artnr],Artikel_prijzen[Groep],"")</f>
        <v>Elektra</v>
      </c>
      <c r="J1374" s="10">
        <f>_xlfn.XLOOKUP(Q3_2025[[#This Row],[Artikelnr]],Artikel_prijzen[Artnr],Artikel_prijzen[Prijs 2025],"")</f>
        <v>106.8625</v>
      </c>
      <c r="K1374" t="str">
        <f>IF(Q3_2025[[#This Row],[Artikelprijs]]&lt;&gt;"",IF(Q3_2025[[#This Row],[Stuksprijs]]=Q3_2025[[#This Row],[Artikelprijs]],"Prijs gelijk","Prijs wijkt af"),"")</f>
        <v>Prijs wijkt af</v>
      </c>
      <c r="L1374" t="str">
        <f>IF(Q3_2025[[#This Row],[Relatiekorting percentage]]=0,
    "Nvt",
    IF(Q3_2025[[#This Row],[Brutobedrag 2]] &lt; Q3_2025[[#This Row],[Bruto - Rel.korting]],
        "Nee",
        "Ja"))</f>
        <v>Ja</v>
      </c>
      <c r="M1374" s="10">
        <f>IF(Q3_2025[[#This Row],[Artikelprijs]]&lt;&gt;"",Q3_2025[[#This Row],[Artikelprijs]],Q3_2025[[#This Row],[Stuksprijs]])</f>
        <v>106.8625</v>
      </c>
      <c r="N1374" s="10">
        <f>Q3_2025[[#This Row],[Besteld]]*Q3_2025[[#This Row],[Prijs 2]]</f>
        <v>106.8625</v>
      </c>
      <c r="O1374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374" s="3"/>
      <c r="W1374"/>
      <c r="AB1374"/>
    </row>
    <row r="1375" spans="1:28" x14ac:dyDescent="0.3">
      <c r="A1375" t="s">
        <v>831</v>
      </c>
      <c r="B1375">
        <v>5022009</v>
      </c>
      <c r="C1375" t="s">
        <v>297</v>
      </c>
      <c r="D1375">
        <v>1</v>
      </c>
      <c r="E1375" s="10">
        <v>103.75</v>
      </c>
      <c r="F1375" s="10">
        <v>103.75</v>
      </c>
      <c r="G1375" s="10">
        <v>83</v>
      </c>
      <c r="H1375">
        <v>20</v>
      </c>
      <c r="I1375" s="51" t="str">
        <f>_xlfn.XLOOKUP(Q3_2025[[#This Row],[Artikelnr]],Artikel_prijzen[Artnr],Artikel_prijzen[Groep],"")</f>
        <v>Elektra</v>
      </c>
      <c r="J1375" s="10">
        <f>_xlfn.XLOOKUP(Q3_2025[[#This Row],[Artikelnr]],Artikel_prijzen[Artnr],Artikel_prijzen[Prijs 2025],"")</f>
        <v>106.8625</v>
      </c>
      <c r="K1375" t="str">
        <f>IF(Q3_2025[[#This Row],[Artikelprijs]]&lt;&gt;"",IF(Q3_2025[[#This Row],[Stuksprijs]]=Q3_2025[[#This Row],[Artikelprijs]],"Prijs gelijk","Prijs wijkt af"),"")</f>
        <v>Prijs wijkt af</v>
      </c>
      <c r="L1375" t="str">
        <f>IF(Q3_2025[[#This Row],[Relatiekorting percentage]]=0,
    "Nvt",
    IF(Q3_2025[[#This Row],[Brutobedrag 2]] &lt; Q3_2025[[#This Row],[Bruto - Rel.korting]],
        "Nee",
        "Ja"))</f>
        <v>Ja</v>
      </c>
      <c r="M1375" s="10">
        <f>IF(Q3_2025[[#This Row],[Artikelprijs]]&lt;&gt;"",Q3_2025[[#This Row],[Artikelprijs]],Q3_2025[[#This Row],[Stuksprijs]])</f>
        <v>106.8625</v>
      </c>
      <c r="N1375" s="10">
        <f>Q3_2025[[#This Row],[Besteld]]*Q3_2025[[#This Row],[Prijs 2]]</f>
        <v>106.8625</v>
      </c>
      <c r="O1375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375" s="3"/>
      <c r="W1375"/>
      <c r="AB1375"/>
    </row>
    <row r="1376" spans="1:28" x14ac:dyDescent="0.3">
      <c r="A1376" t="s">
        <v>831</v>
      </c>
      <c r="B1376">
        <v>5022009</v>
      </c>
      <c r="C1376" t="s">
        <v>297</v>
      </c>
      <c r="D1376">
        <v>1</v>
      </c>
      <c r="E1376" s="10">
        <v>103.75</v>
      </c>
      <c r="F1376" s="10">
        <v>103.75</v>
      </c>
      <c r="G1376" s="10">
        <v>83</v>
      </c>
      <c r="H1376">
        <v>20</v>
      </c>
      <c r="I1376" s="51" t="str">
        <f>_xlfn.XLOOKUP(Q3_2025[[#This Row],[Artikelnr]],Artikel_prijzen[Artnr],Artikel_prijzen[Groep],"")</f>
        <v>Elektra</v>
      </c>
      <c r="J1376" s="10">
        <f>_xlfn.XLOOKUP(Q3_2025[[#This Row],[Artikelnr]],Artikel_prijzen[Artnr],Artikel_prijzen[Prijs 2025],"")</f>
        <v>106.8625</v>
      </c>
      <c r="K1376" t="str">
        <f>IF(Q3_2025[[#This Row],[Artikelprijs]]&lt;&gt;"",IF(Q3_2025[[#This Row],[Stuksprijs]]=Q3_2025[[#This Row],[Artikelprijs]],"Prijs gelijk","Prijs wijkt af"),"")</f>
        <v>Prijs wijkt af</v>
      </c>
      <c r="L1376" t="str">
        <f>IF(Q3_2025[[#This Row],[Relatiekorting percentage]]=0,
    "Nvt",
    IF(Q3_2025[[#This Row],[Brutobedrag 2]] &lt; Q3_2025[[#This Row],[Bruto - Rel.korting]],
        "Nee",
        "Ja"))</f>
        <v>Ja</v>
      </c>
      <c r="M1376" s="10">
        <f>IF(Q3_2025[[#This Row],[Artikelprijs]]&lt;&gt;"",Q3_2025[[#This Row],[Artikelprijs]],Q3_2025[[#This Row],[Stuksprijs]])</f>
        <v>106.8625</v>
      </c>
      <c r="N1376" s="10">
        <f>Q3_2025[[#This Row],[Besteld]]*Q3_2025[[#This Row],[Prijs 2]]</f>
        <v>106.8625</v>
      </c>
      <c r="O1376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376" s="3"/>
      <c r="W1376"/>
      <c r="AB1376"/>
    </row>
    <row r="1377" spans="1:28" x14ac:dyDescent="0.3">
      <c r="A1377" t="s">
        <v>831</v>
      </c>
      <c r="B1377">
        <v>5022009</v>
      </c>
      <c r="C1377" t="s">
        <v>297</v>
      </c>
      <c r="D1377">
        <v>1</v>
      </c>
      <c r="E1377" s="10">
        <v>103.75</v>
      </c>
      <c r="F1377" s="10">
        <v>103.75</v>
      </c>
      <c r="G1377" s="10">
        <v>83</v>
      </c>
      <c r="H1377">
        <v>20</v>
      </c>
      <c r="I1377" s="51" t="str">
        <f>_xlfn.XLOOKUP(Q3_2025[[#This Row],[Artikelnr]],Artikel_prijzen[Artnr],Artikel_prijzen[Groep],"")</f>
        <v>Elektra</v>
      </c>
      <c r="J1377" s="10">
        <f>_xlfn.XLOOKUP(Q3_2025[[#This Row],[Artikelnr]],Artikel_prijzen[Artnr],Artikel_prijzen[Prijs 2025],"")</f>
        <v>106.8625</v>
      </c>
      <c r="K1377" t="str">
        <f>IF(Q3_2025[[#This Row],[Artikelprijs]]&lt;&gt;"",IF(Q3_2025[[#This Row],[Stuksprijs]]=Q3_2025[[#This Row],[Artikelprijs]],"Prijs gelijk","Prijs wijkt af"),"")</f>
        <v>Prijs wijkt af</v>
      </c>
      <c r="L1377" t="str">
        <f>IF(Q3_2025[[#This Row],[Relatiekorting percentage]]=0,
    "Nvt",
    IF(Q3_2025[[#This Row],[Brutobedrag 2]] &lt; Q3_2025[[#This Row],[Bruto - Rel.korting]],
        "Nee",
        "Ja"))</f>
        <v>Ja</v>
      </c>
      <c r="M1377" s="10">
        <f>IF(Q3_2025[[#This Row],[Artikelprijs]]&lt;&gt;"",Q3_2025[[#This Row],[Artikelprijs]],Q3_2025[[#This Row],[Stuksprijs]])</f>
        <v>106.8625</v>
      </c>
      <c r="N1377" s="10">
        <f>Q3_2025[[#This Row],[Besteld]]*Q3_2025[[#This Row],[Prijs 2]]</f>
        <v>106.8625</v>
      </c>
      <c r="O1377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377" s="3"/>
      <c r="W1377"/>
      <c r="AB1377"/>
    </row>
    <row r="1378" spans="1:28" x14ac:dyDescent="0.3">
      <c r="A1378" t="s">
        <v>831</v>
      </c>
      <c r="B1378">
        <v>5020016</v>
      </c>
      <c r="C1378" t="s">
        <v>771</v>
      </c>
      <c r="D1378">
        <v>1</v>
      </c>
      <c r="E1378" s="10">
        <v>17.5</v>
      </c>
      <c r="F1378" s="10">
        <v>17.5</v>
      </c>
      <c r="G1378" s="10">
        <v>14</v>
      </c>
      <c r="H1378">
        <v>20</v>
      </c>
      <c r="I1378" s="51" t="str">
        <f>_xlfn.XLOOKUP(Q3_2025[[#This Row],[Artikelnr]],Artikel_prijzen[Artnr],Artikel_prijzen[Groep],"")</f>
        <v/>
      </c>
      <c r="J1378" s="10" t="str">
        <f>_xlfn.XLOOKUP(Q3_2025[[#This Row],[Artikelnr]],Artikel_prijzen[Artnr],Artikel_prijzen[Prijs 2025],"")</f>
        <v/>
      </c>
      <c r="K1378" t="str">
        <f>IF(Q3_2025[[#This Row],[Artikelprijs]]&lt;&gt;"",IF(Q3_2025[[#This Row],[Stuksprijs]]=Q3_2025[[#This Row],[Artikelprijs]],"Prijs gelijk","Prijs wijkt af"),"")</f>
        <v/>
      </c>
      <c r="L1378" t="str">
        <f>IF(Q3_2025[[#This Row],[Relatiekorting percentage]]=0,
    "Nvt",
    IF(Q3_2025[[#This Row],[Brutobedrag 2]] &lt; Q3_2025[[#This Row],[Bruto - Rel.korting]],
        "Nee",
        "Ja"))</f>
        <v>Ja</v>
      </c>
      <c r="M1378" s="10">
        <f>IF(Q3_2025[[#This Row],[Artikelprijs]]&lt;&gt;"",Q3_2025[[#This Row],[Artikelprijs]],Q3_2025[[#This Row],[Stuksprijs]])</f>
        <v>17.5</v>
      </c>
      <c r="N1378" s="10">
        <f>Q3_2025[[#This Row],[Besteld]]*Q3_2025[[#This Row],[Prijs 2]]</f>
        <v>17.5</v>
      </c>
      <c r="O1378" s="10">
        <f>IF(Q3_2025[[#This Row],[Brutobedrag 2]]&lt;Q3_2025[[#This Row],[Bruto - Rel.korting]],Q3_2025[[#This Row],[Brutobedrag 2]],Q3_2025[[#This Row],[Brutobedrag 2]]*(100-Q3_2025[[#This Row],[Relatiekorting percentage]])/100)</f>
        <v>14</v>
      </c>
      <c r="R1378" s="3"/>
      <c r="W1378"/>
      <c r="AB1378"/>
    </row>
    <row r="1379" spans="1:28" x14ac:dyDescent="0.3">
      <c r="A1379" t="s">
        <v>831</v>
      </c>
      <c r="B1379">
        <v>5022009</v>
      </c>
      <c r="C1379" t="s">
        <v>297</v>
      </c>
      <c r="D1379">
        <v>1</v>
      </c>
      <c r="E1379" s="10">
        <v>103.75</v>
      </c>
      <c r="F1379" s="10">
        <v>103.75</v>
      </c>
      <c r="G1379" s="10">
        <v>83</v>
      </c>
      <c r="H1379">
        <v>20</v>
      </c>
      <c r="I1379" s="51" t="str">
        <f>_xlfn.XLOOKUP(Q3_2025[[#This Row],[Artikelnr]],Artikel_prijzen[Artnr],Artikel_prijzen[Groep],"")</f>
        <v>Elektra</v>
      </c>
      <c r="J1379" s="10">
        <f>_xlfn.XLOOKUP(Q3_2025[[#This Row],[Artikelnr]],Artikel_prijzen[Artnr],Artikel_prijzen[Prijs 2025],"")</f>
        <v>106.8625</v>
      </c>
      <c r="K1379" t="str">
        <f>IF(Q3_2025[[#This Row],[Artikelprijs]]&lt;&gt;"",IF(Q3_2025[[#This Row],[Stuksprijs]]=Q3_2025[[#This Row],[Artikelprijs]],"Prijs gelijk","Prijs wijkt af"),"")</f>
        <v>Prijs wijkt af</v>
      </c>
      <c r="L1379" t="str">
        <f>IF(Q3_2025[[#This Row],[Relatiekorting percentage]]=0,
    "Nvt",
    IF(Q3_2025[[#This Row],[Brutobedrag 2]] &lt; Q3_2025[[#This Row],[Bruto - Rel.korting]],
        "Nee",
        "Ja"))</f>
        <v>Ja</v>
      </c>
      <c r="M1379" s="10">
        <f>IF(Q3_2025[[#This Row],[Artikelprijs]]&lt;&gt;"",Q3_2025[[#This Row],[Artikelprijs]],Q3_2025[[#This Row],[Stuksprijs]])</f>
        <v>106.8625</v>
      </c>
      <c r="N1379" s="10">
        <f>Q3_2025[[#This Row],[Besteld]]*Q3_2025[[#This Row],[Prijs 2]]</f>
        <v>106.8625</v>
      </c>
      <c r="O1379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379" s="3"/>
      <c r="W1379"/>
      <c r="AB1379"/>
    </row>
    <row r="1380" spans="1:28" x14ac:dyDescent="0.3">
      <c r="A1380" t="s">
        <v>831</v>
      </c>
      <c r="B1380">
        <v>5021009</v>
      </c>
      <c r="C1380" t="s">
        <v>50</v>
      </c>
      <c r="D1380">
        <v>1</v>
      </c>
      <c r="E1380" s="10">
        <v>375</v>
      </c>
      <c r="F1380" s="10">
        <v>375</v>
      </c>
      <c r="G1380" s="10">
        <v>300</v>
      </c>
      <c r="H1380">
        <v>20</v>
      </c>
      <c r="I1380" s="51" t="str">
        <f>_xlfn.XLOOKUP(Q3_2025[[#This Row],[Artikelnr]],Artikel_prijzen[Artnr],Artikel_prijzen[Groep],"")</f>
        <v>Elektra</v>
      </c>
      <c r="J1380" s="10">
        <f>_xlfn.XLOOKUP(Q3_2025[[#This Row],[Artikelnr]],Artikel_prijzen[Artnr],Artikel_prijzen[Prijs 2025],"")</f>
        <v>386.25</v>
      </c>
      <c r="K1380" t="str">
        <f>IF(Q3_2025[[#This Row],[Artikelprijs]]&lt;&gt;"",IF(Q3_2025[[#This Row],[Stuksprijs]]=Q3_2025[[#This Row],[Artikelprijs]],"Prijs gelijk","Prijs wijkt af"),"")</f>
        <v>Prijs wijkt af</v>
      </c>
      <c r="L1380" t="str">
        <f>IF(Q3_2025[[#This Row],[Relatiekorting percentage]]=0,
    "Nvt",
    IF(Q3_2025[[#This Row],[Brutobedrag 2]] &lt; Q3_2025[[#This Row],[Bruto - Rel.korting]],
        "Nee",
        "Ja"))</f>
        <v>Ja</v>
      </c>
      <c r="M1380" s="10">
        <f>IF(Q3_2025[[#This Row],[Artikelprijs]]&lt;&gt;"",Q3_2025[[#This Row],[Artikelprijs]],Q3_2025[[#This Row],[Stuksprijs]])</f>
        <v>386.25</v>
      </c>
      <c r="N1380" s="10">
        <f>Q3_2025[[#This Row],[Besteld]]*Q3_2025[[#This Row],[Prijs 2]]</f>
        <v>386.25</v>
      </c>
      <c r="O1380" s="10">
        <f>IF(Q3_2025[[#This Row],[Brutobedrag 2]]&lt;Q3_2025[[#This Row],[Bruto - Rel.korting]],Q3_2025[[#This Row],[Brutobedrag 2]],Q3_2025[[#This Row],[Brutobedrag 2]]*(100-Q3_2025[[#This Row],[Relatiekorting percentage]])/100)</f>
        <v>309</v>
      </c>
      <c r="R1380" s="3"/>
      <c r="W1380"/>
      <c r="AB1380"/>
    </row>
    <row r="1381" spans="1:28" x14ac:dyDescent="0.3">
      <c r="A1381" t="s">
        <v>831</v>
      </c>
      <c r="B1381">
        <v>5021009</v>
      </c>
      <c r="C1381" t="s">
        <v>50</v>
      </c>
      <c r="D1381">
        <v>1</v>
      </c>
      <c r="E1381" s="10">
        <v>375</v>
      </c>
      <c r="F1381" s="10">
        <v>375</v>
      </c>
      <c r="G1381" s="10">
        <v>300</v>
      </c>
      <c r="H1381">
        <v>20</v>
      </c>
      <c r="I1381" s="51" t="str">
        <f>_xlfn.XLOOKUP(Q3_2025[[#This Row],[Artikelnr]],Artikel_prijzen[Artnr],Artikel_prijzen[Groep],"")</f>
        <v>Elektra</v>
      </c>
      <c r="J1381" s="10">
        <f>_xlfn.XLOOKUP(Q3_2025[[#This Row],[Artikelnr]],Artikel_prijzen[Artnr],Artikel_prijzen[Prijs 2025],"")</f>
        <v>386.25</v>
      </c>
      <c r="K1381" t="str">
        <f>IF(Q3_2025[[#This Row],[Artikelprijs]]&lt;&gt;"",IF(Q3_2025[[#This Row],[Stuksprijs]]=Q3_2025[[#This Row],[Artikelprijs]],"Prijs gelijk","Prijs wijkt af"),"")</f>
        <v>Prijs wijkt af</v>
      </c>
      <c r="L1381" t="str">
        <f>IF(Q3_2025[[#This Row],[Relatiekorting percentage]]=0,
    "Nvt",
    IF(Q3_2025[[#This Row],[Brutobedrag 2]] &lt; Q3_2025[[#This Row],[Bruto - Rel.korting]],
        "Nee",
        "Ja"))</f>
        <v>Ja</v>
      </c>
      <c r="M1381" s="10">
        <f>IF(Q3_2025[[#This Row],[Artikelprijs]]&lt;&gt;"",Q3_2025[[#This Row],[Artikelprijs]],Q3_2025[[#This Row],[Stuksprijs]])</f>
        <v>386.25</v>
      </c>
      <c r="N1381" s="10">
        <f>Q3_2025[[#This Row],[Besteld]]*Q3_2025[[#This Row],[Prijs 2]]</f>
        <v>386.25</v>
      </c>
      <c r="O1381" s="10">
        <f>IF(Q3_2025[[#This Row],[Brutobedrag 2]]&lt;Q3_2025[[#This Row],[Bruto - Rel.korting]],Q3_2025[[#This Row],[Brutobedrag 2]],Q3_2025[[#This Row],[Brutobedrag 2]]*(100-Q3_2025[[#This Row],[Relatiekorting percentage]])/100)</f>
        <v>309</v>
      </c>
      <c r="R1381" s="3"/>
      <c r="W1381"/>
      <c r="AB1381"/>
    </row>
    <row r="1382" spans="1:28" x14ac:dyDescent="0.3">
      <c r="A1382" t="s">
        <v>831</v>
      </c>
      <c r="B1382">
        <v>5022009</v>
      </c>
      <c r="C1382" t="s">
        <v>297</v>
      </c>
      <c r="D1382">
        <v>1</v>
      </c>
      <c r="E1382" s="10">
        <v>103.75</v>
      </c>
      <c r="F1382" s="10">
        <v>103.75</v>
      </c>
      <c r="G1382" s="10">
        <v>83</v>
      </c>
      <c r="H1382">
        <v>20</v>
      </c>
      <c r="I1382" s="51" t="str">
        <f>_xlfn.XLOOKUP(Q3_2025[[#This Row],[Artikelnr]],Artikel_prijzen[Artnr],Artikel_prijzen[Groep],"")</f>
        <v>Elektra</v>
      </c>
      <c r="J1382" s="10">
        <f>_xlfn.XLOOKUP(Q3_2025[[#This Row],[Artikelnr]],Artikel_prijzen[Artnr],Artikel_prijzen[Prijs 2025],"")</f>
        <v>106.8625</v>
      </c>
      <c r="K1382" t="str">
        <f>IF(Q3_2025[[#This Row],[Artikelprijs]]&lt;&gt;"",IF(Q3_2025[[#This Row],[Stuksprijs]]=Q3_2025[[#This Row],[Artikelprijs]],"Prijs gelijk","Prijs wijkt af"),"")</f>
        <v>Prijs wijkt af</v>
      </c>
      <c r="L1382" t="str">
        <f>IF(Q3_2025[[#This Row],[Relatiekorting percentage]]=0,
    "Nvt",
    IF(Q3_2025[[#This Row],[Brutobedrag 2]] &lt; Q3_2025[[#This Row],[Bruto - Rel.korting]],
        "Nee",
        "Ja"))</f>
        <v>Ja</v>
      </c>
      <c r="M1382" s="10">
        <f>IF(Q3_2025[[#This Row],[Artikelprijs]]&lt;&gt;"",Q3_2025[[#This Row],[Artikelprijs]],Q3_2025[[#This Row],[Stuksprijs]])</f>
        <v>106.8625</v>
      </c>
      <c r="N1382" s="10">
        <f>Q3_2025[[#This Row],[Besteld]]*Q3_2025[[#This Row],[Prijs 2]]</f>
        <v>106.8625</v>
      </c>
      <c r="O1382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382" s="3"/>
      <c r="W1382"/>
      <c r="AB1382"/>
    </row>
    <row r="1383" spans="1:28" x14ac:dyDescent="0.3">
      <c r="A1383" t="s">
        <v>831</v>
      </c>
      <c r="B1383">
        <v>5022009</v>
      </c>
      <c r="C1383" t="s">
        <v>297</v>
      </c>
      <c r="D1383">
        <v>1</v>
      </c>
      <c r="E1383" s="10">
        <v>103.75</v>
      </c>
      <c r="F1383" s="10">
        <v>103.75</v>
      </c>
      <c r="G1383" s="10">
        <v>83</v>
      </c>
      <c r="H1383">
        <v>20</v>
      </c>
      <c r="I1383" s="51" t="str">
        <f>_xlfn.XLOOKUP(Q3_2025[[#This Row],[Artikelnr]],Artikel_prijzen[Artnr],Artikel_prijzen[Groep],"")</f>
        <v>Elektra</v>
      </c>
      <c r="J1383" s="10">
        <f>_xlfn.XLOOKUP(Q3_2025[[#This Row],[Artikelnr]],Artikel_prijzen[Artnr],Artikel_prijzen[Prijs 2025],"")</f>
        <v>106.8625</v>
      </c>
      <c r="K1383" t="str">
        <f>IF(Q3_2025[[#This Row],[Artikelprijs]]&lt;&gt;"",IF(Q3_2025[[#This Row],[Stuksprijs]]=Q3_2025[[#This Row],[Artikelprijs]],"Prijs gelijk","Prijs wijkt af"),"")</f>
        <v>Prijs wijkt af</v>
      </c>
      <c r="L1383" t="str">
        <f>IF(Q3_2025[[#This Row],[Relatiekorting percentage]]=0,
    "Nvt",
    IF(Q3_2025[[#This Row],[Brutobedrag 2]] &lt; Q3_2025[[#This Row],[Bruto - Rel.korting]],
        "Nee",
        "Ja"))</f>
        <v>Ja</v>
      </c>
      <c r="M1383" s="10">
        <f>IF(Q3_2025[[#This Row],[Artikelprijs]]&lt;&gt;"",Q3_2025[[#This Row],[Artikelprijs]],Q3_2025[[#This Row],[Stuksprijs]])</f>
        <v>106.8625</v>
      </c>
      <c r="N1383" s="10">
        <f>Q3_2025[[#This Row],[Besteld]]*Q3_2025[[#This Row],[Prijs 2]]</f>
        <v>106.8625</v>
      </c>
      <c r="O1383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383" s="3"/>
      <c r="W1383"/>
      <c r="AB1383"/>
    </row>
    <row r="1384" spans="1:28" x14ac:dyDescent="0.3">
      <c r="A1384" t="s">
        <v>831</v>
      </c>
      <c r="B1384">
        <v>5022009</v>
      </c>
      <c r="C1384" t="s">
        <v>297</v>
      </c>
      <c r="D1384">
        <v>1</v>
      </c>
      <c r="E1384" s="10">
        <v>103.75</v>
      </c>
      <c r="F1384" s="10">
        <v>103.75</v>
      </c>
      <c r="G1384" s="10">
        <v>83</v>
      </c>
      <c r="H1384">
        <v>20</v>
      </c>
      <c r="I1384" s="51" t="str">
        <f>_xlfn.XLOOKUP(Q3_2025[[#This Row],[Artikelnr]],Artikel_prijzen[Artnr],Artikel_prijzen[Groep],"")</f>
        <v>Elektra</v>
      </c>
      <c r="J1384" s="10">
        <f>_xlfn.XLOOKUP(Q3_2025[[#This Row],[Artikelnr]],Artikel_prijzen[Artnr],Artikel_prijzen[Prijs 2025],"")</f>
        <v>106.8625</v>
      </c>
      <c r="K1384" t="str">
        <f>IF(Q3_2025[[#This Row],[Artikelprijs]]&lt;&gt;"",IF(Q3_2025[[#This Row],[Stuksprijs]]=Q3_2025[[#This Row],[Artikelprijs]],"Prijs gelijk","Prijs wijkt af"),"")</f>
        <v>Prijs wijkt af</v>
      </c>
      <c r="L1384" t="str">
        <f>IF(Q3_2025[[#This Row],[Relatiekorting percentage]]=0,
    "Nvt",
    IF(Q3_2025[[#This Row],[Brutobedrag 2]] &lt; Q3_2025[[#This Row],[Bruto - Rel.korting]],
        "Nee",
        "Ja"))</f>
        <v>Ja</v>
      </c>
      <c r="M1384" s="10">
        <f>IF(Q3_2025[[#This Row],[Artikelprijs]]&lt;&gt;"",Q3_2025[[#This Row],[Artikelprijs]],Q3_2025[[#This Row],[Stuksprijs]])</f>
        <v>106.8625</v>
      </c>
      <c r="N1384" s="10">
        <f>Q3_2025[[#This Row],[Besteld]]*Q3_2025[[#This Row],[Prijs 2]]</f>
        <v>106.8625</v>
      </c>
      <c r="O1384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384" s="3"/>
      <c r="W1384"/>
      <c r="AB1384"/>
    </row>
    <row r="1385" spans="1:28" x14ac:dyDescent="0.3">
      <c r="A1385" t="s">
        <v>831</v>
      </c>
      <c r="B1385">
        <v>5020016</v>
      </c>
      <c r="C1385" t="s">
        <v>771</v>
      </c>
      <c r="D1385">
        <v>1</v>
      </c>
      <c r="E1385" s="10">
        <v>17.5</v>
      </c>
      <c r="F1385" s="10">
        <v>17.5</v>
      </c>
      <c r="G1385" s="10">
        <v>14</v>
      </c>
      <c r="H1385">
        <v>20</v>
      </c>
      <c r="I1385" s="51" t="str">
        <f>_xlfn.XLOOKUP(Q3_2025[[#This Row],[Artikelnr]],Artikel_prijzen[Artnr],Artikel_prijzen[Groep],"")</f>
        <v/>
      </c>
      <c r="J1385" s="10" t="str">
        <f>_xlfn.XLOOKUP(Q3_2025[[#This Row],[Artikelnr]],Artikel_prijzen[Artnr],Artikel_prijzen[Prijs 2025],"")</f>
        <v/>
      </c>
      <c r="K1385" t="str">
        <f>IF(Q3_2025[[#This Row],[Artikelprijs]]&lt;&gt;"",IF(Q3_2025[[#This Row],[Stuksprijs]]=Q3_2025[[#This Row],[Artikelprijs]],"Prijs gelijk","Prijs wijkt af"),"")</f>
        <v/>
      </c>
      <c r="L1385" t="str">
        <f>IF(Q3_2025[[#This Row],[Relatiekorting percentage]]=0,
    "Nvt",
    IF(Q3_2025[[#This Row],[Brutobedrag 2]] &lt; Q3_2025[[#This Row],[Bruto - Rel.korting]],
        "Nee",
        "Ja"))</f>
        <v>Ja</v>
      </c>
      <c r="M1385" s="10">
        <f>IF(Q3_2025[[#This Row],[Artikelprijs]]&lt;&gt;"",Q3_2025[[#This Row],[Artikelprijs]],Q3_2025[[#This Row],[Stuksprijs]])</f>
        <v>17.5</v>
      </c>
      <c r="N1385" s="10">
        <f>Q3_2025[[#This Row],[Besteld]]*Q3_2025[[#This Row],[Prijs 2]]</f>
        <v>17.5</v>
      </c>
      <c r="O1385" s="10">
        <f>IF(Q3_2025[[#This Row],[Brutobedrag 2]]&lt;Q3_2025[[#This Row],[Bruto - Rel.korting]],Q3_2025[[#This Row],[Brutobedrag 2]],Q3_2025[[#This Row],[Brutobedrag 2]]*(100-Q3_2025[[#This Row],[Relatiekorting percentage]])/100)</f>
        <v>14</v>
      </c>
      <c r="R1385" s="3"/>
      <c r="W1385"/>
      <c r="AB1385"/>
    </row>
    <row r="1386" spans="1:28" x14ac:dyDescent="0.3">
      <c r="A1386" t="s">
        <v>831</v>
      </c>
      <c r="B1386">
        <v>5022009</v>
      </c>
      <c r="C1386" t="s">
        <v>297</v>
      </c>
      <c r="D1386">
        <v>1</v>
      </c>
      <c r="E1386" s="10">
        <v>103.75</v>
      </c>
      <c r="F1386" s="10">
        <v>103.75</v>
      </c>
      <c r="G1386" s="10">
        <v>83</v>
      </c>
      <c r="H1386">
        <v>20</v>
      </c>
      <c r="I1386" s="51" t="str">
        <f>_xlfn.XLOOKUP(Q3_2025[[#This Row],[Artikelnr]],Artikel_prijzen[Artnr],Artikel_prijzen[Groep],"")</f>
        <v>Elektra</v>
      </c>
      <c r="J1386" s="10">
        <f>_xlfn.XLOOKUP(Q3_2025[[#This Row],[Artikelnr]],Artikel_prijzen[Artnr],Artikel_prijzen[Prijs 2025],"")</f>
        <v>106.8625</v>
      </c>
      <c r="K1386" t="str">
        <f>IF(Q3_2025[[#This Row],[Artikelprijs]]&lt;&gt;"",IF(Q3_2025[[#This Row],[Stuksprijs]]=Q3_2025[[#This Row],[Artikelprijs]],"Prijs gelijk","Prijs wijkt af"),"")</f>
        <v>Prijs wijkt af</v>
      </c>
      <c r="L1386" t="str">
        <f>IF(Q3_2025[[#This Row],[Relatiekorting percentage]]=0,
    "Nvt",
    IF(Q3_2025[[#This Row],[Brutobedrag 2]] &lt; Q3_2025[[#This Row],[Bruto - Rel.korting]],
        "Nee",
        "Ja"))</f>
        <v>Ja</v>
      </c>
      <c r="M1386" s="10">
        <f>IF(Q3_2025[[#This Row],[Artikelprijs]]&lt;&gt;"",Q3_2025[[#This Row],[Artikelprijs]],Q3_2025[[#This Row],[Stuksprijs]])</f>
        <v>106.8625</v>
      </c>
      <c r="N1386" s="10">
        <f>Q3_2025[[#This Row],[Besteld]]*Q3_2025[[#This Row],[Prijs 2]]</f>
        <v>106.8625</v>
      </c>
      <c r="O1386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386" s="3"/>
      <c r="W1386"/>
      <c r="AB1386"/>
    </row>
    <row r="1387" spans="1:28" x14ac:dyDescent="0.3">
      <c r="A1387" t="s">
        <v>831</v>
      </c>
      <c r="B1387">
        <v>5021003</v>
      </c>
      <c r="C1387" t="s">
        <v>188</v>
      </c>
      <c r="D1387">
        <v>1</v>
      </c>
      <c r="E1387" s="10">
        <v>252.35</v>
      </c>
      <c r="F1387" s="10">
        <v>252.35</v>
      </c>
      <c r="G1387" s="10">
        <v>201.88</v>
      </c>
      <c r="H1387">
        <v>20</v>
      </c>
      <c r="I1387" s="51" t="str">
        <f>_xlfn.XLOOKUP(Q3_2025[[#This Row],[Artikelnr]],Artikel_prijzen[Artnr],Artikel_prijzen[Groep],"")</f>
        <v>Elektra</v>
      </c>
      <c r="J1387" s="10">
        <f>_xlfn.XLOOKUP(Q3_2025[[#This Row],[Artikelnr]],Artikel_prijzen[Artnr],Artikel_prijzen[Prijs 2025],"")</f>
        <v>252.35</v>
      </c>
      <c r="K1387" t="str">
        <f>IF(Q3_2025[[#This Row],[Artikelprijs]]&lt;&gt;"",IF(Q3_2025[[#This Row],[Stuksprijs]]=Q3_2025[[#This Row],[Artikelprijs]],"Prijs gelijk","Prijs wijkt af"),"")</f>
        <v>Prijs gelijk</v>
      </c>
      <c r="L1387" t="str">
        <f>IF(Q3_2025[[#This Row],[Relatiekorting percentage]]=0,
    "Nvt",
    IF(Q3_2025[[#This Row],[Brutobedrag 2]] &lt; Q3_2025[[#This Row],[Bruto - Rel.korting]],
        "Nee",
        "Ja"))</f>
        <v>Ja</v>
      </c>
      <c r="M1387" s="10">
        <f>IF(Q3_2025[[#This Row],[Artikelprijs]]&lt;&gt;"",Q3_2025[[#This Row],[Artikelprijs]],Q3_2025[[#This Row],[Stuksprijs]])</f>
        <v>252.35</v>
      </c>
      <c r="N1387" s="10">
        <f>Q3_2025[[#This Row],[Besteld]]*Q3_2025[[#This Row],[Prijs 2]]</f>
        <v>252.35</v>
      </c>
      <c r="O1387" s="10">
        <f>IF(Q3_2025[[#This Row],[Brutobedrag 2]]&lt;Q3_2025[[#This Row],[Bruto - Rel.korting]],Q3_2025[[#This Row],[Brutobedrag 2]],Q3_2025[[#This Row],[Brutobedrag 2]]*(100-Q3_2025[[#This Row],[Relatiekorting percentage]])/100)</f>
        <v>201.88</v>
      </c>
      <c r="R1387" s="3"/>
      <c r="W1387"/>
      <c r="AB1387"/>
    </row>
    <row r="1388" spans="1:28" x14ac:dyDescent="0.3">
      <c r="A1388" t="s">
        <v>831</v>
      </c>
      <c r="B1388">
        <v>5022009</v>
      </c>
      <c r="C1388" t="s">
        <v>297</v>
      </c>
      <c r="D1388">
        <v>1</v>
      </c>
      <c r="E1388" s="10">
        <v>103.75</v>
      </c>
      <c r="F1388" s="10">
        <v>103.75</v>
      </c>
      <c r="G1388" s="10">
        <v>83</v>
      </c>
      <c r="H1388">
        <v>20</v>
      </c>
      <c r="I1388" s="51" t="str">
        <f>_xlfn.XLOOKUP(Q3_2025[[#This Row],[Artikelnr]],Artikel_prijzen[Artnr],Artikel_prijzen[Groep],"")</f>
        <v>Elektra</v>
      </c>
      <c r="J1388" s="10">
        <f>_xlfn.XLOOKUP(Q3_2025[[#This Row],[Artikelnr]],Artikel_prijzen[Artnr],Artikel_prijzen[Prijs 2025],"")</f>
        <v>106.8625</v>
      </c>
      <c r="K1388" t="str">
        <f>IF(Q3_2025[[#This Row],[Artikelprijs]]&lt;&gt;"",IF(Q3_2025[[#This Row],[Stuksprijs]]=Q3_2025[[#This Row],[Artikelprijs]],"Prijs gelijk","Prijs wijkt af"),"")</f>
        <v>Prijs wijkt af</v>
      </c>
      <c r="L1388" t="str">
        <f>IF(Q3_2025[[#This Row],[Relatiekorting percentage]]=0,
    "Nvt",
    IF(Q3_2025[[#This Row],[Brutobedrag 2]] &lt; Q3_2025[[#This Row],[Bruto - Rel.korting]],
        "Nee",
        "Ja"))</f>
        <v>Ja</v>
      </c>
      <c r="M1388" s="10">
        <f>IF(Q3_2025[[#This Row],[Artikelprijs]]&lt;&gt;"",Q3_2025[[#This Row],[Artikelprijs]],Q3_2025[[#This Row],[Stuksprijs]])</f>
        <v>106.8625</v>
      </c>
      <c r="N1388" s="10">
        <f>Q3_2025[[#This Row],[Besteld]]*Q3_2025[[#This Row],[Prijs 2]]</f>
        <v>106.8625</v>
      </c>
      <c r="O1388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388" s="3"/>
      <c r="W1388"/>
      <c r="AB1388"/>
    </row>
    <row r="1389" spans="1:28" x14ac:dyDescent="0.3">
      <c r="A1389" t="s">
        <v>831</v>
      </c>
      <c r="B1389">
        <v>5022009</v>
      </c>
      <c r="C1389" t="s">
        <v>297</v>
      </c>
      <c r="D1389">
        <v>1</v>
      </c>
      <c r="E1389" s="10">
        <v>103.75</v>
      </c>
      <c r="F1389" s="10">
        <v>103.75</v>
      </c>
      <c r="G1389" s="10">
        <v>83</v>
      </c>
      <c r="H1389">
        <v>20</v>
      </c>
      <c r="I1389" s="51" t="str">
        <f>_xlfn.XLOOKUP(Q3_2025[[#This Row],[Artikelnr]],Artikel_prijzen[Artnr],Artikel_prijzen[Groep],"")</f>
        <v>Elektra</v>
      </c>
      <c r="J1389" s="10">
        <f>_xlfn.XLOOKUP(Q3_2025[[#This Row],[Artikelnr]],Artikel_prijzen[Artnr],Artikel_prijzen[Prijs 2025],"")</f>
        <v>106.8625</v>
      </c>
      <c r="K1389" t="str">
        <f>IF(Q3_2025[[#This Row],[Artikelprijs]]&lt;&gt;"",IF(Q3_2025[[#This Row],[Stuksprijs]]=Q3_2025[[#This Row],[Artikelprijs]],"Prijs gelijk","Prijs wijkt af"),"")</f>
        <v>Prijs wijkt af</v>
      </c>
      <c r="L1389" t="str">
        <f>IF(Q3_2025[[#This Row],[Relatiekorting percentage]]=0,
    "Nvt",
    IF(Q3_2025[[#This Row],[Brutobedrag 2]] &lt; Q3_2025[[#This Row],[Bruto - Rel.korting]],
        "Nee",
        "Ja"))</f>
        <v>Ja</v>
      </c>
      <c r="M1389" s="10">
        <f>IF(Q3_2025[[#This Row],[Artikelprijs]]&lt;&gt;"",Q3_2025[[#This Row],[Artikelprijs]],Q3_2025[[#This Row],[Stuksprijs]])</f>
        <v>106.8625</v>
      </c>
      <c r="N1389" s="10">
        <f>Q3_2025[[#This Row],[Besteld]]*Q3_2025[[#This Row],[Prijs 2]]</f>
        <v>106.8625</v>
      </c>
      <c r="O1389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389" s="3"/>
      <c r="W1389"/>
      <c r="AB1389"/>
    </row>
    <row r="1390" spans="1:28" x14ac:dyDescent="0.3">
      <c r="A1390" t="s">
        <v>831</v>
      </c>
      <c r="B1390">
        <v>5021009</v>
      </c>
      <c r="C1390" t="s">
        <v>50</v>
      </c>
      <c r="D1390">
        <v>3</v>
      </c>
      <c r="E1390" s="10">
        <v>375</v>
      </c>
      <c r="F1390" s="10">
        <v>1125</v>
      </c>
      <c r="G1390" s="10">
        <v>900</v>
      </c>
      <c r="H1390">
        <v>20</v>
      </c>
      <c r="I1390" s="51" t="str">
        <f>_xlfn.XLOOKUP(Q3_2025[[#This Row],[Artikelnr]],Artikel_prijzen[Artnr],Artikel_prijzen[Groep],"")</f>
        <v>Elektra</v>
      </c>
      <c r="J1390" s="10">
        <f>_xlfn.XLOOKUP(Q3_2025[[#This Row],[Artikelnr]],Artikel_prijzen[Artnr],Artikel_prijzen[Prijs 2025],"")</f>
        <v>386.25</v>
      </c>
      <c r="K1390" t="str">
        <f>IF(Q3_2025[[#This Row],[Artikelprijs]]&lt;&gt;"",IF(Q3_2025[[#This Row],[Stuksprijs]]=Q3_2025[[#This Row],[Artikelprijs]],"Prijs gelijk","Prijs wijkt af"),"")</f>
        <v>Prijs wijkt af</v>
      </c>
      <c r="L1390" t="str">
        <f>IF(Q3_2025[[#This Row],[Relatiekorting percentage]]=0,
    "Nvt",
    IF(Q3_2025[[#This Row],[Brutobedrag 2]] &lt; Q3_2025[[#This Row],[Bruto - Rel.korting]],
        "Nee",
        "Ja"))</f>
        <v>Ja</v>
      </c>
      <c r="M1390" s="10">
        <f>IF(Q3_2025[[#This Row],[Artikelprijs]]&lt;&gt;"",Q3_2025[[#This Row],[Artikelprijs]],Q3_2025[[#This Row],[Stuksprijs]])</f>
        <v>386.25</v>
      </c>
      <c r="N1390" s="10">
        <f>Q3_2025[[#This Row],[Besteld]]*Q3_2025[[#This Row],[Prijs 2]]</f>
        <v>1158.75</v>
      </c>
      <c r="O1390" s="10">
        <f>IF(Q3_2025[[#This Row],[Brutobedrag 2]]&lt;Q3_2025[[#This Row],[Bruto - Rel.korting]],Q3_2025[[#This Row],[Brutobedrag 2]],Q3_2025[[#This Row],[Brutobedrag 2]]*(100-Q3_2025[[#This Row],[Relatiekorting percentage]])/100)</f>
        <v>927</v>
      </c>
      <c r="R1390" s="3"/>
      <c r="W1390"/>
      <c r="AB1390"/>
    </row>
    <row r="1391" spans="1:28" x14ac:dyDescent="0.3">
      <c r="A1391" t="s">
        <v>831</v>
      </c>
      <c r="B1391">
        <v>5021009</v>
      </c>
      <c r="C1391" t="s">
        <v>50</v>
      </c>
      <c r="D1391">
        <v>2</v>
      </c>
      <c r="E1391" s="10">
        <v>375</v>
      </c>
      <c r="F1391" s="10">
        <v>750</v>
      </c>
      <c r="G1391" s="10">
        <v>600</v>
      </c>
      <c r="H1391">
        <v>20</v>
      </c>
      <c r="I1391" s="51" t="str">
        <f>_xlfn.XLOOKUP(Q3_2025[[#This Row],[Artikelnr]],Artikel_prijzen[Artnr],Artikel_prijzen[Groep],"")</f>
        <v>Elektra</v>
      </c>
      <c r="J1391" s="10">
        <f>_xlfn.XLOOKUP(Q3_2025[[#This Row],[Artikelnr]],Artikel_prijzen[Artnr],Artikel_prijzen[Prijs 2025],"")</f>
        <v>386.25</v>
      </c>
      <c r="K1391" t="str">
        <f>IF(Q3_2025[[#This Row],[Artikelprijs]]&lt;&gt;"",IF(Q3_2025[[#This Row],[Stuksprijs]]=Q3_2025[[#This Row],[Artikelprijs]],"Prijs gelijk","Prijs wijkt af"),"")</f>
        <v>Prijs wijkt af</v>
      </c>
      <c r="L1391" t="str">
        <f>IF(Q3_2025[[#This Row],[Relatiekorting percentage]]=0,
    "Nvt",
    IF(Q3_2025[[#This Row],[Brutobedrag 2]] &lt; Q3_2025[[#This Row],[Bruto - Rel.korting]],
        "Nee",
        "Ja"))</f>
        <v>Ja</v>
      </c>
      <c r="M1391" s="10">
        <f>IF(Q3_2025[[#This Row],[Artikelprijs]]&lt;&gt;"",Q3_2025[[#This Row],[Artikelprijs]],Q3_2025[[#This Row],[Stuksprijs]])</f>
        <v>386.25</v>
      </c>
      <c r="N1391" s="10">
        <f>Q3_2025[[#This Row],[Besteld]]*Q3_2025[[#This Row],[Prijs 2]]</f>
        <v>772.5</v>
      </c>
      <c r="O1391" s="10">
        <f>IF(Q3_2025[[#This Row],[Brutobedrag 2]]&lt;Q3_2025[[#This Row],[Bruto - Rel.korting]],Q3_2025[[#This Row],[Brutobedrag 2]],Q3_2025[[#This Row],[Brutobedrag 2]]*(100-Q3_2025[[#This Row],[Relatiekorting percentage]])/100)</f>
        <v>618</v>
      </c>
      <c r="R1391" s="3"/>
      <c r="W1391"/>
      <c r="AB1391"/>
    </row>
    <row r="1392" spans="1:28" x14ac:dyDescent="0.3">
      <c r="A1392" t="s">
        <v>831</v>
      </c>
      <c r="B1392">
        <v>5022009</v>
      </c>
      <c r="C1392" t="s">
        <v>297</v>
      </c>
      <c r="D1392">
        <v>1</v>
      </c>
      <c r="E1392" s="10">
        <v>103.75</v>
      </c>
      <c r="F1392" s="10">
        <v>103.75</v>
      </c>
      <c r="G1392" s="10">
        <v>83</v>
      </c>
      <c r="H1392">
        <v>20</v>
      </c>
      <c r="I1392" s="51" t="str">
        <f>_xlfn.XLOOKUP(Q3_2025[[#This Row],[Artikelnr]],Artikel_prijzen[Artnr],Artikel_prijzen[Groep],"")</f>
        <v>Elektra</v>
      </c>
      <c r="J1392" s="10">
        <f>_xlfn.XLOOKUP(Q3_2025[[#This Row],[Artikelnr]],Artikel_prijzen[Artnr],Artikel_prijzen[Prijs 2025],"")</f>
        <v>106.8625</v>
      </c>
      <c r="K1392" t="str">
        <f>IF(Q3_2025[[#This Row],[Artikelprijs]]&lt;&gt;"",IF(Q3_2025[[#This Row],[Stuksprijs]]=Q3_2025[[#This Row],[Artikelprijs]],"Prijs gelijk","Prijs wijkt af"),"")</f>
        <v>Prijs wijkt af</v>
      </c>
      <c r="L1392" t="str">
        <f>IF(Q3_2025[[#This Row],[Relatiekorting percentage]]=0,
    "Nvt",
    IF(Q3_2025[[#This Row],[Brutobedrag 2]] &lt; Q3_2025[[#This Row],[Bruto - Rel.korting]],
        "Nee",
        "Ja"))</f>
        <v>Ja</v>
      </c>
      <c r="M1392" s="10">
        <f>IF(Q3_2025[[#This Row],[Artikelprijs]]&lt;&gt;"",Q3_2025[[#This Row],[Artikelprijs]],Q3_2025[[#This Row],[Stuksprijs]])</f>
        <v>106.8625</v>
      </c>
      <c r="N1392" s="10">
        <f>Q3_2025[[#This Row],[Besteld]]*Q3_2025[[#This Row],[Prijs 2]]</f>
        <v>106.8625</v>
      </c>
      <c r="O1392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392" s="3"/>
      <c r="W1392"/>
      <c r="AB1392"/>
    </row>
    <row r="1393" spans="1:28" x14ac:dyDescent="0.3">
      <c r="A1393" t="s">
        <v>831</v>
      </c>
      <c r="B1393">
        <v>5022009</v>
      </c>
      <c r="C1393" t="s">
        <v>297</v>
      </c>
      <c r="D1393">
        <v>1</v>
      </c>
      <c r="E1393" s="10">
        <v>103.75</v>
      </c>
      <c r="F1393" s="10">
        <v>103.75</v>
      </c>
      <c r="G1393" s="10">
        <v>83</v>
      </c>
      <c r="H1393">
        <v>20</v>
      </c>
      <c r="I1393" s="51" t="str">
        <f>_xlfn.XLOOKUP(Q3_2025[[#This Row],[Artikelnr]],Artikel_prijzen[Artnr],Artikel_prijzen[Groep],"")</f>
        <v>Elektra</v>
      </c>
      <c r="J1393" s="10">
        <f>_xlfn.XLOOKUP(Q3_2025[[#This Row],[Artikelnr]],Artikel_prijzen[Artnr],Artikel_prijzen[Prijs 2025],"")</f>
        <v>106.8625</v>
      </c>
      <c r="K1393" t="str">
        <f>IF(Q3_2025[[#This Row],[Artikelprijs]]&lt;&gt;"",IF(Q3_2025[[#This Row],[Stuksprijs]]=Q3_2025[[#This Row],[Artikelprijs]],"Prijs gelijk","Prijs wijkt af"),"")</f>
        <v>Prijs wijkt af</v>
      </c>
      <c r="L1393" t="str">
        <f>IF(Q3_2025[[#This Row],[Relatiekorting percentage]]=0,
    "Nvt",
    IF(Q3_2025[[#This Row],[Brutobedrag 2]] &lt; Q3_2025[[#This Row],[Bruto - Rel.korting]],
        "Nee",
        "Ja"))</f>
        <v>Ja</v>
      </c>
      <c r="M1393" s="10">
        <f>IF(Q3_2025[[#This Row],[Artikelprijs]]&lt;&gt;"",Q3_2025[[#This Row],[Artikelprijs]],Q3_2025[[#This Row],[Stuksprijs]])</f>
        <v>106.8625</v>
      </c>
      <c r="N1393" s="10">
        <f>Q3_2025[[#This Row],[Besteld]]*Q3_2025[[#This Row],[Prijs 2]]</f>
        <v>106.8625</v>
      </c>
      <c r="O1393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393" s="3"/>
      <c r="W1393"/>
      <c r="AB1393"/>
    </row>
    <row r="1394" spans="1:28" x14ac:dyDescent="0.3">
      <c r="A1394" t="s">
        <v>831</v>
      </c>
      <c r="B1394">
        <v>5021009</v>
      </c>
      <c r="C1394" t="s">
        <v>50</v>
      </c>
      <c r="D1394">
        <v>1</v>
      </c>
      <c r="E1394" s="10">
        <v>375</v>
      </c>
      <c r="F1394" s="10">
        <v>375</v>
      </c>
      <c r="G1394" s="10">
        <v>300</v>
      </c>
      <c r="H1394">
        <v>20</v>
      </c>
      <c r="I1394" s="51" t="str">
        <f>_xlfn.XLOOKUP(Q3_2025[[#This Row],[Artikelnr]],Artikel_prijzen[Artnr],Artikel_prijzen[Groep],"")</f>
        <v>Elektra</v>
      </c>
      <c r="J1394" s="10">
        <f>_xlfn.XLOOKUP(Q3_2025[[#This Row],[Artikelnr]],Artikel_prijzen[Artnr],Artikel_prijzen[Prijs 2025],"")</f>
        <v>386.25</v>
      </c>
      <c r="K1394" t="str">
        <f>IF(Q3_2025[[#This Row],[Artikelprijs]]&lt;&gt;"",IF(Q3_2025[[#This Row],[Stuksprijs]]=Q3_2025[[#This Row],[Artikelprijs]],"Prijs gelijk","Prijs wijkt af"),"")</f>
        <v>Prijs wijkt af</v>
      </c>
      <c r="L1394" t="str">
        <f>IF(Q3_2025[[#This Row],[Relatiekorting percentage]]=0,
    "Nvt",
    IF(Q3_2025[[#This Row],[Brutobedrag 2]] &lt; Q3_2025[[#This Row],[Bruto - Rel.korting]],
        "Nee",
        "Ja"))</f>
        <v>Ja</v>
      </c>
      <c r="M1394" s="10">
        <f>IF(Q3_2025[[#This Row],[Artikelprijs]]&lt;&gt;"",Q3_2025[[#This Row],[Artikelprijs]],Q3_2025[[#This Row],[Stuksprijs]])</f>
        <v>386.25</v>
      </c>
      <c r="N1394" s="10">
        <f>Q3_2025[[#This Row],[Besteld]]*Q3_2025[[#This Row],[Prijs 2]]</f>
        <v>386.25</v>
      </c>
      <c r="O1394" s="10">
        <f>IF(Q3_2025[[#This Row],[Brutobedrag 2]]&lt;Q3_2025[[#This Row],[Bruto - Rel.korting]],Q3_2025[[#This Row],[Brutobedrag 2]],Q3_2025[[#This Row],[Brutobedrag 2]]*(100-Q3_2025[[#This Row],[Relatiekorting percentage]])/100)</f>
        <v>309</v>
      </c>
      <c r="R1394" s="3"/>
      <c r="W1394"/>
      <c r="AB1394"/>
    </row>
    <row r="1395" spans="1:28" x14ac:dyDescent="0.3">
      <c r="A1395" t="s">
        <v>831</v>
      </c>
      <c r="B1395">
        <v>5021003</v>
      </c>
      <c r="C1395" t="s">
        <v>188</v>
      </c>
      <c r="D1395">
        <v>1</v>
      </c>
      <c r="E1395" s="10">
        <v>252.35</v>
      </c>
      <c r="F1395" s="10">
        <v>252.35</v>
      </c>
      <c r="G1395" s="10">
        <v>201.88</v>
      </c>
      <c r="H1395">
        <v>20</v>
      </c>
      <c r="I1395" s="51" t="str">
        <f>_xlfn.XLOOKUP(Q3_2025[[#This Row],[Artikelnr]],Artikel_prijzen[Artnr],Artikel_prijzen[Groep],"")</f>
        <v>Elektra</v>
      </c>
      <c r="J1395" s="10">
        <f>_xlfn.XLOOKUP(Q3_2025[[#This Row],[Artikelnr]],Artikel_prijzen[Artnr],Artikel_prijzen[Prijs 2025],"")</f>
        <v>252.35</v>
      </c>
      <c r="K1395" t="str">
        <f>IF(Q3_2025[[#This Row],[Artikelprijs]]&lt;&gt;"",IF(Q3_2025[[#This Row],[Stuksprijs]]=Q3_2025[[#This Row],[Artikelprijs]],"Prijs gelijk","Prijs wijkt af"),"")</f>
        <v>Prijs gelijk</v>
      </c>
      <c r="L1395" t="str">
        <f>IF(Q3_2025[[#This Row],[Relatiekorting percentage]]=0,
    "Nvt",
    IF(Q3_2025[[#This Row],[Brutobedrag 2]] &lt; Q3_2025[[#This Row],[Bruto - Rel.korting]],
        "Nee",
        "Ja"))</f>
        <v>Ja</v>
      </c>
      <c r="M1395" s="10">
        <f>IF(Q3_2025[[#This Row],[Artikelprijs]]&lt;&gt;"",Q3_2025[[#This Row],[Artikelprijs]],Q3_2025[[#This Row],[Stuksprijs]])</f>
        <v>252.35</v>
      </c>
      <c r="N1395" s="10">
        <f>Q3_2025[[#This Row],[Besteld]]*Q3_2025[[#This Row],[Prijs 2]]</f>
        <v>252.35</v>
      </c>
      <c r="O1395" s="10">
        <f>IF(Q3_2025[[#This Row],[Brutobedrag 2]]&lt;Q3_2025[[#This Row],[Bruto - Rel.korting]],Q3_2025[[#This Row],[Brutobedrag 2]],Q3_2025[[#This Row],[Brutobedrag 2]]*(100-Q3_2025[[#This Row],[Relatiekorting percentage]])/100)</f>
        <v>201.88</v>
      </c>
      <c r="R1395" s="3"/>
      <c r="W1395"/>
      <c r="AB1395"/>
    </row>
    <row r="1396" spans="1:28" x14ac:dyDescent="0.3">
      <c r="A1396" t="s">
        <v>831</v>
      </c>
      <c r="B1396">
        <v>5022009</v>
      </c>
      <c r="C1396" t="s">
        <v>297</v>
      </c>
      <c r="D1396">
        <v>1</v>
      </c>
      <c r="E1396" s="10">
        <v>103.75</v>
      </c>
      <c r="F1396" s="10">
        <v>103.75</v>
      </c>
      <c r="G1396" s="10">
        <v>83</v>
      </c>
      <c r="H1396">
        <v>20</v>
      </c>
      <c r="I1396" s="51" t="str">
        <f>_xlfn.XLOOKUP(Q3_2025[[#This Row],[Artikelnr]],Artikel_prijzen[Artnr],Artikel_prijzen[Groep],"")</f>
        <v>Elektra</v>
      </c>
      <c r="J1396" s="10">
        <f>_xlfn.XLOOKUP(Q3_2025[[#This Row],[Artikelnr]],Artikel_prijzen[Artnr],Artikel_prijzen[Prijs 2025],"")</f>
        <v>106.8625</v>
      </c>
      <c r="K1396" t="str">
        <f>IF(Q3_2025[[#This Row],[Artikelprijs]]&lt;&gt;"",IF(Q3_2025[[#This Row],[Stuksprijs]]=Q3_2025[[#This Row],[Artikelprijs]],"Prijs gelijk","Prijs wijkt af"),"")</f>
        <v>Prijs wijkt af</v>
      </c>
      <c r="L1396" t="str">
        <f>IF(Q3_2025[[#This Row],[Relatiekorting percentage]]=0,
    "Nvt",
    IF(Q3_2025[[#This Row],[Brutobedrag 2]] &lt; Q3_2025[[#This Row],[Bruto - Rel.korting]],
        "Nee",
        "Ja"))</f>
        <v>Ja</v>
      </c>
      <c r="M1396" s="10">
        <f>IF(Q3_2025[[#This Row],[Artikelprijs]]&lt;&gt;"",Q3_2025[[#This Row],[Artikelprijs]],Q3_2025[[#This Row],[Stuksprijs]])</f>
        <v>106.8625</v>
      </c>
      <c r="N1396" s="10">
        <f>Q3_2025[[#This Row],[Besteld]]*Q3_2025[[#This Row],[Prijs 2]]</f>
        <v>106.8625</v>
      </c>
      <c r="O1396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396" s="3"/>
      <c r="W1396"/>
      <c r="AB1396"/>
    </row>
    <row r="1397" spans="1:28" x14ac:dyDescent="0.3">
      <c r="A1397" t="s">
        <v>831</v>
      </c>
      <c r="B1397">
        <v>5022009</v>
      </c>
      <c r="C1397" t="s">
        <v>297</v>
      </c>
      <c r="D1397">
        <v>1</v>
      </c>
      <c r="E1397" s="10">
        <v>103.75</v>
      </c>
      <c r="F1397" s="10">
        <v>103.75</v>
      </c>
      <c r="G1397" s="10">
        <v>83</v>
      </c>
      <c r="H1397">
        <v>20</v>
      </c>
      <c r="I1397" s="51" t="str">
        <f>_xlfn.XLOOKUP(Q3_2025[[#This Row],[Artikelnr]],Artikel_prijzen[Artnr],Artikel_prijzen[Groep],"")</f>
        <v>Elektra</v>
      </c>
      <c r="J1397" s="10">
        <f>_xlfn.XLOOKUP(Q3_2025[[#This Row],[Artikelnr]],Artikel_prijzen[Artnr],Artikel_prijzen[Prijs 2025],"")</f>
        <v>106.8625</v>
      </c>
      <c r="K1397" t="str">
        <f>IF(Q3_2025[[#This Row],[Artikelprijs]]&lt;&gt;"",IF(Q3_2025[[#This Row],[Stuksprijs]]=Q3_2025[[#This Row],[Artikelprijs]],"Prijs gelijk","Prijs wijkt af"),"")</f>
        <v>Prijs wijkt af</v>
      </c>
      <c r="L1397" t="str">
        <f>IF(Q3_2025[[#This Row],[Relatiekorting percentage]]=0,
    "Nvt",
    IF(Q3_2025[[#This Row],[Brutobedrag 2]] &lt; Q3_2025[[#This Row],[Bruto - Rel.korting]],
        "Nee",
        "Ja"))</f>
        <v>Ja</v>
      </c>
      <c r="M1397" s="10">
        <f>IF(Q3_2025[[#This Row],[Artikelprijs]]&lt;&gt;"",Q3_2025[[#This Row],[Artikelprijs]],Q3_2025[[#This Row],[Stuksprijs]])</f>
        <v>106.8625</v>
      </c>
      <c r="N1397" s="10">
        <f>Q3_2025[[#This Row],[Besteld]]*Q3_2025[[#This Row],[Prijs 2]]</f>
        <v>106.8625</v>
      </c>
      <c r="O1397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397" s="3"/>
      <c r="W1397"/>
      <c r="AB1397"/>
    </row>
    <row r="1398" spans="1:28" x14ac:dyDescent="0.3">
      <c r="A1398" t="s">
        <v>831</v>
      </c>
      <c r="B1398">
        <v>5021009</v>
      </c>
      <c r="C1398" t="s">
        <v>50</v>
      </c>
      <c r="D1398">
        <v>1</v>
      </c>
      <c r="E1398" s="10">
        <v>375</v>
      </c>
      <c r="F1398" s="10">
        <v>375</v>
      </c>
      <c r="G1398" s="10">
        <v>300</v>
      </c>
      <c r="H1398">
        <v>20</v>
      </c>
      <c r="I1398" s="51" t="str">
        <f>_xlfn.XLOOKUP(Q3_2025[[#This Row],[Artikelnr]],Artikel_prijzen[Artnr],Artikel_prijzen[Groep],"")</f>
        <v>Elektra</v>
      </c>
      <c r="J1398" s="10">
        <f>_xlfn.XLOOKUP(Q3_2025[[#This Row],[Artikelnr]],Artikel_prijzen[Artnr],Artikel_prijzen[Prijs 2025],"")</f>
        <v>386.25</v>
      </c>
      <c r="K1398" t="str">
        <f>IF(Q3_2025[[#This Row],[Artikelprijs]]&lt;&gt;"",IF(Q3_2025[[#This Row],[Stuksprijs]]=Q3_2025[[#This Row],[Artikelprijs]],"Prijs gelijk","Prijs wijkt af"),"")</f>
        <v>Prijs wijkt af</v>
      </c>
      <c r="L1398" t="str">
        <f>IF(Q3_2025[[#This Row],[Relatiekorting percentage]]=0,
    "Nvt",
    IF(Q3_2025[[#This Row],[Brutobedrag 2]] &lt; Q3_2025[[#This Row],[Bruto - Rel.korting]],
        "Nee",
        "Ja"))</f>
        <v>Ja</v>
      </c>
      <c r="M1398" s="10">
        <f>IF(Q3_2025[[#This Row],[Artikelprijs]]&lt;&gt;"",Q3_2025[[#This Row],[Artikelprijs]],Q3_2025[[#This Row],[Stuksprijs]])</f>
        <v>386.25</v>
      </c>
      <c r="N1398" s="10">
        <f>Q3_2025[[#This Row],[Besteld]]*Q3_2025[[#This Row],[Prijs 2]]</f>
        <v>386.25</v>
      </c>
      <c r="O1398" s="10">
        <f>IF(Q3_2025[[#This Row],[Brutobedrag 2]]&lt;Q3_2025[[#This Row],[Bruto - Rel.korting]],Q3_2025[[#This Row],[Brutobedrag 2]],Q3_2025[[#This Row],[Brutobedrag 2]]*(100-Q3_2025[[#This Row],[Relatiekorting percentage]])/100)</f>
        <v>309</v>
      </c>
      <c r="R1398" s="3"/>
      <c r="W1398"/>
      <c r="AB1398"/>
    </row>
    <row r="1399" spans="1:28" x14ac:dyDescent="0.3">
      <c r="A1399" t="s">
        <v>831</v>
      </c>
      <c r="B1399">
        <v>3002030</v>
      </c>
      <c r="C1399" t="s">
        <v>99</v>
      </c>
      <c r="D1399">
        <v>1</v>
      </c>
      <c r="E1399" s="10">
        <v>82.4</v>
      </c>
      <c r="F1399" s="10">
        <v>82.4</v>
      </c>
      <c r="G1399" s="10">
        <v>65.92</v>
      </c>
      <c r="H1399">
        <v>20</v>
      </c>
      <c r="I1399" s="51" t="str">
        <f>_xlfn.XLOOKUP(Q3_2025[[#This Row],[Artikelnr]],Artikel_prijzen[Artnr],Artikel_prijzen[Groep],"")</f>
        <v/>
      </c>
      <c r="J1399" s="10" t="str">
        <f>_xlfn.XLOOKUP(Q3_2025[[#This Row],[Artikelnr]],Artikel_prijzen[Artnr],Artikel_prijzen[Prijs 2025],"")</f>
        <v/>
      </c>
      <c r="K1399" t="str">
        <f>IF(Q3_2025[[#This Row],[Artikelprijs]]&lt;&gt;"",IF(Q3_2025[[#This Row],[Stuksprijs]]=Q3_2025[[#This Row],[Artikelprijs]],"Prijs gelijk","Prijs wijkt af"),"")</f>
        <v/>
      </c>
      <c r="L1399" t="str">
        <f>IF(Q3_2025[[#This Row],[Relatiekorting percentage]]=0,
    "Nvt",
    IF(Q3_2025[[#This Row],[Brutobedrag 2]] &lt; Q3_2025[[#This Row],[Bruto - Rel.korting]],
        "Nee",
        "Ja"))</f>
        <v>Ja</v>
      </c>
      <c r="M1399" s="10">
        <f>IF(Q3_2025[[#This Row],[Artikelprijs]]&lt;&gt;"",Q3_2025[[#This Row],[Artikelprijs]],Q3_2025[[#This Row],[Stuksprijs]])</f>
        <v>82.4</v>
      </c>
      <c r="N1399" s="10">
        <f>Q3_2025[[#This Row],[Besteld]]*Q3_2025[[#This Row],[Prijs 2]]</f>
        <v>82.4</v>
      </c>
      <c r="O1399" s="10">
        <f>IF(Q3_2025[[#This Row],[Brutobedrag 2]]&lt;Q3_2025[[#This Row],[Bruto - Rel.korting]],Q3_2025[[#This Row],[Brutobedrag 2]],Q3_2025[[#This Row],[Brutobedrag 2]]*(100-Q3_2025[[#This Row],[Relatiekorting percentage]])/100)</f>
        <v>65.92</v>
      </c>
      <c r="R1399" s="3"/>
      <c r="W1399"/>
      <c r="AB1399"/>
    </row>
    <row r="1400" spans="1:28" x14ac:dyDescent="0.3">
      <c r="A1400" t="s">
        <v>831</v>
      </c>
      <c r="B1400">
        <v>5022009</v>
      </c>
      <c r="C1400" t="s">
        <v>297</v>
      </c>
      <c r="D1400">
        <v>1</v>
      </c>
      <c r="E1400" s="10">
        <v>103.75</v>
      </c>
      <c r="F1400" s="10">
        <v>103.75</v>
      </c>
      <c r="G1400" s="10">
        <v>83</v>
      </c>
      <c r="H1400">
        <v>20</v>
      </c>
      <c r="I1400" s="51" t="str">
        <f>_xlfn.XLOOKUP(Q3_2025[[#This Row],[Artikelnr]],Artikel_prijzen[Artnr],Artikel_prijzen[Groep],"")</f>
        <v>Elektra</v>
      </c>
      <c r="J1400" s="10">
        <f>_xlfn.XLOOKUP(Q3_2025[[#This Row],[Artikelnr]],Artikel_prijzen[Artnr],Artikel_prijzen[Prijs 2025],"")</f>
        <v>106.8625</v>
      </c>
      <c r="K1400" t="str">
        <f>IF(Q3_2025[[#This Row],[Artikelprijs]]&lt;&gt;"",IF(Q3_2025[[#This Row],[Stuksprijs]]=Q3_2025[[#This Row],[Artikelprijs]],"Prijs gelijk","Prijs wijkt af"),"")</f>
        <v>Prijs wijkt af</v>
      </c>
      <c r="L1400" t="str">
        <f>IF(Q3_2025[[#This Row],[Relatiekorting percentage]]=0,
    "Nvt",
    IF(Q3_2025[[#This Row],[Brutobedrag 2]] &lt; Q3_2025[[#This Row],[Bruto - Rel.korting]],
        "Nee",
        "Ja"))</f>
        <v>Ja</v>
      </c>
      <c r="M1400" s="10">
        <f>IF(Q3_2025[[#This Row],[Artikelprijs]]&lt;&gt;"",Q3_2025[[#This Row],[Artikelprijs]],Q3_2025[[#This Row],[Stuksprijs]])</f>
        <v>106.8625</v>
      </c>
      <c r="N1400" s="10">
        <f>Q3_2025[[#This Row],[Besteld]]*Q3_2025[[#This Row],[Prijs 2]]</f>
        <v>106.8625</v>
      </c>
      <c r="O1400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400" s="3"/>
      <c r="W1400"/>
      <c r="AB1400"/>
    </row>
    <row r="1401" spans="1:28" x14ac:dyDescent="0.3">
      <c r="A1401" t="s">
        <v>831</v>
      </c>
      <c r="B1401">
        <v>5022009</v>
      </c>
      <c r="C1401" t="s">
        <v>297</v>
      </c>
      <c r="D1401">
        <v>1</v>
      </c>
      <c r="E1401" s="10">
        <v>103.75</v>
      </c>
      <c r="F1401" s="10">
        <v>103.75</v>
      </c>
      <c r="G1401" s="10">
        <v>83</v>
      </c>
      <c r="H1401">
        <v>20</v>
      </c>
      <c r="I1401" s="51" t="str">
        <f>_xlfn.XLOOKUP(Q3_2025[[#This Row],[Artikelnr]],Artikel_prijzen[Artnr],Artikel_prijzen[Groep],"")</f>
        <v>Elektra</v>
      </c>
      <c r="J1401" s="10">
        <f>_xlfn.XLOOKUP(Q3_2025[[#This Row],[Artikelnr]],Artikel_prijzen[Artnr],Artikel_prijzen[Prijs 2025],"")</f>
        <v>106.8625</v>
      </c>
      <c r="K1401" t="str">
        <f>IF(Q3_2025[[#This Row],[Artikelprijs]]&lt;&gt;"",IF(Q3_2025[[#This Row],[Stuksprijs]]=Q3_2025[[#This Row],[Artikelprijs]],"Prijs gelijk","Prijs wijkt af"),"")</f>
        <v>Prijs wijkt af</v>
      </c>
      <c r="L1401" t="str">
        <f>IF(Q3_2025[[#This Row],[Relatiekorting percentage]]=0,
    "Nvt",
    IF(Q3_2025[[#This Row],[Brutobedrag 2]] &lt; Q3_2025[[#This Row],[Bruto - Rel.korting]],
        "Nee",
        "Ja"))</f>
        <v>Ja</v>
      </c>
      <c r="M1401" s="10">
        <f>IF(Q3_2025[[#This Row],[Artikelprijs]]&lt;&gt;"",Q3_2025[[#This Row],[Artikelprijs]],Q3_2025[[#This Row],[Stuksprijs]])</f>
        <v>106.8625</v>
      </c>
      <c r="N1401" s="10">
        <f>Q3_2025[[#This Row],[Besteld]]*Q3_2025[[#This Row],[Prijs 2]]</f>
        <v>106.8625</v>
      </c>
      <c r="O1401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401" s="3"/>
      <c r="W1401"/>
      <c r="AB1401"/>
    </row>
    <row r="1402" spans="1:28" x14ac:dyDescent="0.3">
      <c r="A1402" t="s">
        <v>831</v>
      </c>
      <c r="B1402">
        <v>5022009</v>
      </c>
      <c r="C1402" t="s">
        <v>297</v>
      </c>
      <c r="D1402">
        <v>1</v>
      </c>
      <c r="E1402" s="10">
        <v>103.75</v>
      </c>
      <c r="F1402" s="10">
        <v>103.75</v>
      </c>
      <c r="G1402" s="10">
        <v>83</v>
      </c>
      <c r="H1402">
        <v>20</v>
      </c>
      <c r="I1402" s="51" t="str">
        <f>_xlfn.XLOOKUP(Q3_2025[[#This Row],[Artikelnr]],Artikel_prijzen[Artnr],Artikel_prijzen[Groep],"")</f>
        <v>Elektra</v>
      </c>
      <c r="J1402" s="10">
        <f>_xlfn.XLOOKUP(Q3_2025[[#This Row],[Artikelnr]],Artikel_prijzen[Artnr],Artikel_prijzen[Prijs 2025],"")</f>
        <v>106.8625</v>
      </c>
      <c r="K1402" t="str">
        <f>IF(Q3_2025[[#This Row],[Artikelprijs]]&lt;&gt;"",IF(Q3_2025[[#This Row],[Stuksprijs]]=Q3_2025[[#This Row],[Artikelprijs]],"Prijs gelijk","Prijs wijkt af"),"")</f>
        <v>Prijs wijkt af</v>
      </c>
      <c r="L1402" t="str">
        <f>IF(Q3_2025[[#This Row],[Relatiekorting percentage]]=0,
    "Nvt",
    IF(Q3_2025[[#This Row],[Brutobedrag 2]] &lt; Q3_2025[[#This Row],[Bruto - Rel.korting]],
        "Nee",
        "Ja"))</f>
        <v>Ja</v>
      </c>
      <c r="M1402" s="10">
        <f>IF(Q3_2025[[#This Row],[Artikelprijs]]&lt;&gt;"",Q3_2025[[#This Row],[Artikelprijs]],Q3_2025[[#This Row],[Stuksprijs]])</f>
        <v>106.8625</v>
      </c>
      <c r="N1402" s="10">
        <f>Q3_2025[[#This Row],[Besteld]]*Q3_2025[[#This Row],[Prijs 2]]</f>
        <v>106.8625</v>
      </c>
      <c r="O1402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402" s="3"/>
      <c r="W1402"/>
      <c r="AB1402"/>
    </row>
    <row r="1403" spans="1:28" x14ac:dyDescent="0.3">
      <c r="A1403" t="s">
        <v>831</v>
      </c>
      <c r="B1403">
        <v>5022009</v>
      </c>
      <c r="C1403" t="s">
        <v>297</v>
      </c>
      <c r="D1403">
        <v>1</v>
      </c>
      <c r="E1403" s="10">
        <v>103.75</v>
      </c>
      <c r="F1403" s="10">
        <v>103.75</v>
      </c>
      <c r="G1403" s="10">
        <v>83</v>
      </c>
      <c r="H1403">
        <v>20</v>
      </c>
      <c r="I1403" s="51" t="str">
        <f>_xlfn.XLOOKUP(Q3_2025[[#This Row],[Artikelnr]],Artikel_prijzen[Artnr],Artikel_prijzen[Groep],"")</f>
        <v>Elektra</v>
      </c>
      <c r="J1403" s="10">
        <f>_xlfn.XLOOKUP(Q3_2025[[#This Row],[Artikelnr]],Artikel_prijzen[Artnr],Artikel_prijzen[Prijs 2025],"")</f>
        <v>106.8625</v>
      </c>
      <c r="K1403" t="str">
        <f>IF(Q3_2025[[#This Row],[Artikelprijs]]&lt;&gt;"",IF(Q3_2025[[#This Row],[Stuksprijs]]=Q3_2025[[#This Row],[Artikelprijs]],"Prijs gelijk","Prijs wijkt af"),"")</f>
        <v>Prijs wijkt af</v>
      </c>
      <c r="L1403" t="str">
        <f>IF(Q3_2025[[#This Row],[Relatiekorting percentage]]=0,
    "Nvt",
    IF(Q3_2025[[#This Row],[Brutobedrag 2]] &lt; Q3_2025[[#This Row],[Bruto - Rel.korting]],
        "Nee",
        "Ja"))</f>
        <v>Ja</v>
      </c>
      <c r="M1403" s="10">
        <f>IF(Q3_2025[[#This Row],[Artikelprijs]]&lt;&gt;"",Q3_2025[[#This Row],[Artikelprijs]],Q3_2025[[#This Row],[Stuksprijs]])</f>
        <v>106.8625</v>
      </c>
      <c r="N1403" s="10">
        <f>Q3_2025[[#This Row],[Besteld]]*Q3_2025[[#This Row],[Prijs 2]]</f>
        <v>106.8625</v>
      </c>
      <c r="O1403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403" s="3"/>
      <c r="W1403"/>
      <c r="AB1403"/>
    </row>
    <row r="1404" spans="1:28" x14ac:dyDescent="0.3">
      <c r="A1404" t="s">
        <v>831</v>
      </c>
      <c r="B1404">
        <v>5022009</v>
      </c>
      <c r="C1404" t="s">
        <v>297</v>
      </c>
      <c r="D1404">
        <v>1</v>
      </c>
      <c r="E1404" s="10">
        <v>103.75</v>
      </c>
      <c r="F1404" s="10">
        <v>103.75</v>
      </c>
      <c r="G1404" s="10">
        <v>83</v>
      </c>
      <c r="H1404">
        <v>20</v>
      </c>
      <c r="I1404" s="51" t="str">
        <f>_xlfn.XLOOKUP(Q3_2025[[#This Row],[Artikelnr]],Artikel_prijzen[Artnr],Artikel_prijzen[Groep],"")</f>
        <v>Elektra</v>
      </c>
      <c r="J1404" s="10">
        <f>_xlfn.XLOOKUP(Q3_2025[[#This Row],[Artikelnr]],Artikel_prijzen[Artnr],Artikel_prijzen[Prijs 2025],"")</f>
        <v>106.8625</v>
      </c>
      <c r="K1404" t="str">
        <f>IF(Q3_2025[[#This Row],[Artikelprijs]]&lt;&gt;"",IF(Q3_2025[[#This Row],[Stuksprijs]]=Q3_2025[[#This Row],[Artikelprijs]],"Prijs gelijk","Prijs wijkt af"),"")</f>
        <v>Prijs wijkt af</v>
      </c>
      <c r="L1404" t="str">
        <f>IF(Q3_2025[[#This Row],[Relatiekorting percentage]]=0,
    "Nvt",
    IF(Q3_2025[[#This Row],[Brutobedrag 2]] &lt; Q3_2025[[#This Row],[Bruto - Rel.korting]],
        "Nee",
        "Ja"))</f>
        <v>Ja</v>
      </c>
      <c r="M1404" s="10">
        <f>IF(Q3_2025[[#This Row],[Artikelprijs]]&lt;&gt;"",Q3_2025[[#This Row],[Artikelprijs]],Q3_2025[[#This Row],[Stuksprijs]])</f>
        <v>106.8625</v>
      </c>
      <c r="N1404" s="10">
        <f>Q3_2025[[#This Row],[Besteld]]*Q3_2025[[#This Row],[Prijs 2]]</f>
        <v>106.8625</v>
      </c>
      <c r="O1404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404" s="3"/>
      <c r="W1404"/>
      <c r="AB1404"/>
    </row>
    <row r="1405" spans="1:28" x14ac:dyDescent="0.3">
      <c r="A1405" t="s">
        <v>831</v>
      </c>
      <c r="B1405">
        <v>5021009</v>
      </c>
      <c r="C1405" t="s">
        <v>50</v>
      </c>
      <c r="D1405">
        <v>1</v>
      </c>
      <c r="E1405" s="10">
        <v>375</v>
      </c>
      <c r="F1405" s="10">
        <v>375</v>
      </c>
      <c r="G1405" s="10">
        <v>300</v>
      </c>
      <c r="H1405">
        <v>20</v>
      </c>
      <c r="I1405" s="51" t="str">
        <f>_xlfn.XLOOKUP(Q3_2025[[#This Row],[Artikelnr]],Artikel_prijzen[Artnr],Artikel_prijzen[Groep],"")</f>
        <v>Elektra</v>
      </c>
      <c r="J1405" s="10">
        <f>_xlfn.XLOOKUP(Q3_2025[[#This Row],[Artikelnr]],Artikel_prijzen[Artnr],Artikel_prijzen[Prijs 2025],"")</f>
        <v>386.25</v>
      </c>
      <c r="K1405" t="str">
        <f>IF(Q3_2025[[#This Row],[Artikelprijs]]&lt;&gt;"",IF(Q3_2025[[#This Row],[Stuksprijs]]=Q3_2025[[#This Row],[Artikelprijs]],"Prijs gelijk","Prijs wijkt af"),"")</f>
        <v>Prijs wijkt af</v>
      </c>
      <c r="L1405" t="str">
        <f>IF(Q3_2025[[#This Row],[Relatiekorting percentage]]=0,
    "Nvt",
    IF(Q3_2025[[#This Row],[Brutobedrag 2]] &lt; Q3_2025[[#This Row],[Bruto - Rel.korting]],
        "Nee",
        "Ja"))</f>
        <v>Ja</v>
      </c>
      <c r="M1405" s="10">
        <f>IF(Q3_2025[[#This Row],[Artikelprijs]]&lt;&gt;"",Q3_2025[[#This Row],[Artikelprijs]],Q3_2025[[#This Row],[Stuksprijs]])</f>
        <v>386.25</v>
      </c>
      <c r="N1405" s="10">
        <f>Q3_2025[[#This Row],[Besteld]]*Q3_2025[[#This Row],[Prijs 2]]</f>
        <v>386.25</v>
      </c>
      <c r="O1405" s="10">
        <f>IF(Q3_2025[[#This Row],[Brutobedrag 2]]&lt;Q3_2025[[#This Row],[Bruto - Rel.korting]],Q3_2025[[#This Row],[Brutobedrag 2]],Q3_2025[[#This Row],[Brutobedrag 2]]*(100-Q3_2025[[#This Row],[Relatiekorting percentage]])/100)</f>
        <v>309</v>
      </c>
      <c r="R1405" s="3"/>
      <c r="W1405"/>
      <c r="AB1405"/>
    </row>
    <row r="1406" spans="1:28" x14ac:dyDescent="0.3">
      <c r="A1406" t="s">
        <v>831</v>
      </c>
      <c r="B1406">
        <v>5022009</v>
      </c>
      <c r="C1406" t="s">
        <v>297</v>
      </c>
      <c r="D1406">
        <v>1</v>
      </c>
      <c r="E1406" s="10">
        <v>103.75</v>
      </c>
      <c r="F1406" s="10">
        <v>103.75</v>
      </c>
      <c r="G1406" s="10">
        <v>83</v>
      </c>
      <c r="H1406">
        <v>20</v>
      </c>
      <c r="I1406" s="51" t="str">
        <f>_xlfn.XLOOKUP(Q3_2025[[#This Row],[Artikelnr]],Artikel_prijzen[Artnr],Artikel_prijzen[Groep],"")</f>
        <v>Elektra</v>
      </c>
      <c r="J1406" s="10">
        <f>_xlfn.XLOOKUP(Q3_2025[[#This Row],[Artikelnr]],Artikel_prijzen[Artnr],Artikel_prijzen[Prijs 2025],"")</f>
        <v>106.8625</v>
      </c>
      <c r="K1406" t="str">
        <f>IF(Q3_2025[[#This Row],[Artikelprijs]]&lt;&gt;"",IF(Q3_2025[[#This Row],[Stuksprijs]]=Q3_2025[[#This Row],[Artikelprijs]],"Prijs gelijk","Prijs wijkt af"),"")</f>
        <v>Prijs wijkt af</v>
      </c>
      <c r="L1406" t="str">
        <f>IF(Q3_2025[[#This Row],[Relatiekorting percentage]]=0,
    "Nvt",
    IF(Q3_2025[[#This Row],[Brutobedrag 2]] &lt; Q3_2025[[#This Row],[Bruto - Rel.korting]],
        "Nee",
        "Ja"))</f>
        <v>Ja</v>
      </c>
      <c r="M1406" s="10">
        <f>IF(Q3_2025[[#This Row],[Artikelprijs]]&lt;&gt;"",Q3_2025[[#This Row],[Artikelprijs]],Q3_2025[[#This Row],[Stuksprijs]])</f>
        <v>106.8625</v>
      </c>
      <c r="N1406" s="10">
        <f>Q3_2025[[#This Row],[Besteld]]*Q3_2025[[#This Row],[Prijs 2]]</f>
        <v>106.8625</v>
      </c>
      <c r="O1406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406" s="3"/>
      <c r="W1406"/>
      <c r="AB1406"/>
    </row>
    <row r="1407" spans="1:28" x14ac:dyDescent="0.3">
      <c r="A1407" t="s">
        <v>831</v>
      </c>
      <c r="B1407">
        <v>5022009</v>
      </c>
      <c r="C1407" t="s">
        <v>297</v>
      </c>
      <c r="D1407">
        <v>1</v>
      </c>
      <c r="E1407" s="10">
        <v>103.75</v>
      </c>
      <c r="F1407" s="10">
        <v>103.75</v>
      </c>
      <c r="G1407" s="10">
        <v>83</v>
      </c>
      <c r="H1407">
        <v>20</v>
      </c>
      <c r="I1407" s="51" t="str">
        <f>_xlfn.XLOOKUP(Q3_2025[[#This Row],[Artikelnr]],Artikel_prijzen[Artnr],Artikel_prijzen[Groep],"")</f>
        <v>Elektra</v>
      </c>
      <c r="J1407" s="10">
        <f>_xlfn.XLOOKUP(Q3_2025[[#This Row],[Artikelnr]],Artikel_prijzen[Artnr],Artikel_prijzen[Prijs 2025],"")</f>
        <v>106.8625</v>
      </c>
      <c r="K1407" t="str">
        <f>IF(Q3_2025[[#This Row],[Artikelprijs]]&lt;&gt;"",IF(Q3_2025[[#This Row],[Stuksprijs]]=Q3_2025[[#This Row],[Artikelprijs]],"Prijs gelijk","Prijs wijkt af"),"")</f>
        <v>Prijs wijkt af</v>
      </c>
      <c r="L1407" t="str">
        <f>IF(Q3_2025[[#This Row],[Relatiekorting percentage]]=0,
    "Nvt",
    IF(Q3_2025[[#This Row],[Brutobedrag 2]] &lt; Q3_2025[[#This Row],[Bruto - Rel.korting]],
        "Nee",
        "Ja"))</f>
        <v>Ja</v>
      </c>
      <c r="M1407" s="10">
        <f>IF(Q3_2025[[#This Row],[Artikelprijs]]&lt;&gt;"",Q3_2025[[#This Row],[Artikelprijs]],Q3_2025[[#This Row],[Stuksprijs]])</f>
        <v>106.8625</v>
      </c>
      <c r="N1407" s="10">
        <f>Q3_2025[[#This Row],[Besteld]]*Q3_2025[[#This Row],[Prijs 2]]</f>
        <v>106.8625</v>
      </c>
      <c r="O1407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407" s="3"/>
      <c r="W1407"/>
      <c r="AB1407"/>
    </row>
    <row r="1408" spans="1:28" x14ac:dyDescent="0.3">
      <c r="A1408" t="s">
        <v>831</v>
      </c>
      <c r="B1408">
        <v>5021007</v>
      </c>
      <c r="C1408" t="s">
        <v>49</v>
      </c>
      <c r="D1408">
        <v>1</v>
      </c>
      <c r="E1408" s="10">
        <v>330</v>
      </c>
      <c r="F1408" s="10">
        <v>330</v>
      </c>
      <c r="G1408" s="10">
        <v>264</v>
      </c>
      <c r="H1408">
        <v>20</v>
      </c>
      <c r="I1408" s="51" t="str">
        <f>_xlfn.XLOOKUP(Q3_2025[[#This Row],[Artikelnr]],Artikel_prijzen[Artnr],Artikel_prijzen[Groep],"")</f>
        <v>Elektra</v>
      </c>
      <c r="J1408" s="10">
        <f>_xlfn.XLOOKUP(Q3_2025[[#This Row],[Artikelnr]],Artikel_prijzen[Artnr],Artikel_prijzen[Prijs 2025],"")</f>
        <v>339.9</v>
      </c>
      <c r="K1408" t="str">
        <f>IF(Q3_2025[[#This Row],[Artikelprijs]]&lt;&gt;"",IF(Q3_2025[[#This Row],[Stuksprijs]]=Q3_2025[[#This Row],[Artikelprijs]],"Prijs gelijk","Prijs wijkt af"),"")</f>
        <v>Prijs wijkt af</v>
      </c>
      <c r="L1408" t="str">
        <f>IF(Q3_2025[[#This Row],[Relatiekorting percentage]]=0,
    "Nvt",
    IF(Q3_2025[[#This Row],[Brutobedrag 2]] &lt; Q3_2025[[#This Row],[Bruto - Rel.korting]],
        "Nee",
        "Ja"))</f>
        <v>Ja</v>
      </c>
      <c r="M1408" s="10">
        <f>IF(Q3_2025[[#This Row],[Artikelprijs]]&lt;&gt;"",Q3_2025[[#This Row],[Artikelprijs]],Q3_2025[[#This Row],[Stuksprijs]])</f>
        <v>339.9</v>
      </c>
      <c r="N1408" s="10">
        <f>Q3_2025[[#This Row],[Besteld]]*Q3_2025[[#This Row],[Prijs 2]]</f>
        <v>339.9</v>
      </c>
      <c r="O1408" s="10">
        <f>IF(Q3_2025[[#This Row],[Brutobedrag 2]]&lt;Q3_2025[[#This Row],[Bruto - Rel.korting]],Q3_2025[[#This Row],[Brutobedrag 2]],Q3_2025[[#This Row],[Brutobedrag 2]]*(100-Q3_2025[[#This Row],[Relatiekorting percentage]])/100)</f>
        <v>271.92</v>
      </c>
      <c r="R1408" s="3"/>
      <c r="W1408"/>
      <c r="AB1408"/>
    </row>
    <row r="1409" spans="1:28" x14ac:dyDescent="0.3">
      <c r="A1409" t="s">
        <v>831</v>
      </c>
      <c r="B1409">
        <v>5022009</v>
      </c>
      <c r="C1409" t="s">
        <v>297</v>
      </c>
      <c r="D1409">
        <v>2</v>
      </c>
      <c r="E1409" s="10">
        <v>103.75</v>
      </c>
      <c r="F1409" s="10">
        <v>207.5</v>
      </c>
      <c r="G1409" s="10">
        <v>166</v>
      </c>
      <c r="H1409">
        <v>20</v>
      </c>
      <c r="I1409" s="51" t="str">
        <f>_xlfn.XLOOKUP(Q3_2025[[#This Row],[Artikelnr]],Artikel_prijzen[Artnr],Artikel_prijzen[Groep],"")</f>
        <v>Elektra</v>
      </c>
      <c r="J1409" s="10">
        <f>_xlfn.XLOOKUP(Q3_2025[[#This Row],[Artikelnr]],Artikel_prijzen[Artnr],Artikel_prijzen[Prijs 2025],"")</f>
        <v>106.8625</v>
      </c>
      <c r="K1409" t="str">
        <f>IF(Q3_2025[[#This Row],[Artikelprijs]]&lt;&gt;"",IF(Q3_2025[[#This Row],[Stuksprijs]]=Q3_2025[[#This Row],[Artikelprijs]],"Prijs gelijk","Prijs wijkt af"),"")</f>
        <v>Prijs wijkt af</v>
      </c>
      <c r="L1409" t="str">
        <f>IF(Q3_2025[[#This Row],[Relatiekorting percentage]]=0,
    "Nvt",
    IF(Q3_2025[[#This Row],[Brutobedrag 2]] &lt; Q3_2025[[#This Row],[Bruto - Rel.korting]],
        "Nee",
        "Ja"))</f>
        <v>Ja</v>
      </c>
      <c r="M1409" s="10">
        <f>IF(Q3_2025[[#This Row],[Artikelprijs]]&lt;&gt;"",Q3_2025[[#This Row],[Artikelprijs]],Q3_2025[[#This Row],[Stuksprijs]])</f>
        <v>106.8625</v>
      </c>
      <c r="N1409" s="10">
        <f>Q3_2025[[#This Row],[Besteld]]*Q3_2025[[#This Row],[Prijs 2]]</f>
        <v>213.72499999999999</v>
      </c>
      <c r="O1409" s="10">
        <f>IF(Q3_2025[[#This Row],[Brutobedrag 2]]&lt;Q3_2025[[#This Row],[Bruto - Rel.korting]],Q3_2025[[#This Row],[Brutobedrag 2]],Q3_2025[[#This Row],[Brutobedrag 2]]*(100-Q3_2025[[#This Row],[Relatiekorting percentage]])/100)</f>
        <v>170.98</v>
      </c>
      <c r="R1409" s="3"/>
      <c r="W1409"/>
      <c r="AB1409"/>
    </row>
    <row r="1410" spans="1:28" x14ac:dyDescent="0.3">
      <c r="A1410" t="s">
        <v>831</v>
      </c>
      <c r="B1410">
        <v>5020016</v>
      </c>
      <c r="C1410" t="s">
        <v>771</v>
      </c>
      <c r="D1410">
        <v>2</v>
      </c>
      <c r="E1410" s="10">
        <v>17.5</v>
      </c>
      <c r="F1410" s="10">
        <v>35</v>
      </c>
      <c r="G1410" s="10">
        <v>28</v>
      </c>
      <c r="H1410">
        <v>20</v>
      </c>
      <c r="I1410" s="51" t="str">
        <f>_xlfn.XLOOKUP(Q3_2025[[#This Row],[Artikelnr]],Artikel_prijzen[Artnr],Artikel_prijzen[Groep],"")</f>
        <v/>
      </c>
      <c r="J1410" s="10" t="str">
        <f>_xlfn.XLOOKUP(Q3_2025[[#This Row],[Artikelnr]],Artikel_prijzen[Artnr],Artikel_prijzen[Prijs 2025],"")</f>
        <v/>
      </c>
      <c r="K1410" t="str">
        <f>IF(Q3_2025[[#This Row],[Artikelprijs]]&lt;&gt;"",IF(Q3_2025[[#This Row],[Stuksprijs]]=Q3_2025[[#This Row],[Artikelprijs]],"Prijs gelijk","Prijs wijkt af"),"")</f>
        <v/>
      </c>
      <c r="L1410" t="str">
        <f>IF(Q3_2025[[#This Row],[Relatiekorting percentage]]=0,
    "Nvt",
    IF(Q3_2025[[#This Row],[Brutobedrag 2]] &lt; Q3_2025[[#This Row],[Bruto - Rel.korting]],
        "Nee",
        "Ja"))</f>
        <v>Ja</v>
      </c>
      <c r="M1410" s="10">
        <f>IF(Q3_2025[[#This Row],[Artikelprijs]]&lt;&gt;"",Q3_2025[[#This Row],[Artikelprijs]],Q3_2025[[#This Row],[Stuksprijs]])</f>
        <v>17.5</v>
      </c>
      <c r="N1410" s="10">
        <f>Q3_2025[[#This Row],[Besteld]]*Q3_2025[[#This Row],[Prijs 2]]</f>
        <v>35</v>
      </c>
      <c r="O1410" s="10">
        <f>IF(Q3_2025[[#This Row],[Brutobedrag 2]]&lt;Q3_2025[[#This Row],[Bruto - Rel.korting]],Q3_2025[[#This Row],[Brutobedrag 2]],Q3_2025[[#This Row],[Brutobedrag 2]]*(100-Q3_2025[[#This Row],[Relatiekorting percentage]])/100)</f>
        <v>28</v>
      </c>
      <c r="R1410" s="3"/>
      <c r="W1410"/>
      <c r="AB1410"/>
    </row>
    <row r="1411" spans="1:28" x14ac:dyDescent="0.3">
      <c r="A1411" t="s">
        <v>831</v>
      </c>
      <c r="B1411">
        <v>5022009</v>
      </c>
      <c r="C1411" t="s">
        <v>297</v>
      </c>
      <c r="D1411">
        <v>1</v>
      </c>
      <c r="E1411" s="10">
        <v>103.75</v>
      </c>
      <c r="F1411" s="10">
        <v>103.75</v>
      </c>
      <c r="G1411" s="10">
        <v>83</v>
      </c>
      <c r="H1411">
        <v>20</v>
      </c>
      <c r="I1411" s="51" t="str">
        <f>_xlfn.XLOOKUP(Q3_2025[[#This Row],[Artikelnr]],Artikel_prijzen[Artnr],Artikel_prijzen[Groep],"")</f>
        <v>Elektra</v>
      </c>
      <c r="J1411" s="10">
        <f>_xlfn.XLOOKUP(Q3_2025[[#This Row],[Artikelnr]],Artikel_prijzen[Artnr],Artikel_prijzen[Prijs 2025],"")</f>
        <v>106.8625</v>
      </c>
      <c r="K1411" t="str">
        <f>IF(Q3_2025[[#This Row],[Artikelprijs]]&lt;&gt;"",IF(Q3_2025[[#This Row],[Stuksprijs]]=Q3_2025[[#This Row],[Artikelprijs]],"Prijs gelijk","Prijs wijkt af"),"")</f>
        <v>Prijs wijkt af</v>
      </c>
      <c r="L1411" t="str">
        <f>IF(Q3_2025[[#This Row],[Relatiekorting percentage]]=0,
    "Nvt",
    IF(Q3_2025[[#This Row],[Brutobedrag 2]] &lt; Q3_2025[[#This Row],[Bruto - Rel.korting]],
        "Nee",
        "Ja"))</f>
        <v>Ja</v>
      </c>
      <c r="M1411" s="10">
        <f>IF(Q3_2025[[#This Row],[Artikelprijs]]&lt;&gt;"",Q3_2025[[#This Row],[Artikelprijs]],Q3_2025[[#This Row],[Stuksprijs]])</f>
        <v>106.8625</v>
      </c>
      <c r="N1411" s="10">
        <f>Q3_2025[[#This Row],[Besteld]]*Q3_2025[[#This Row],[Prijs 2]]</f>
        <v>106.8625</v>
      </c>
      <c r="O1411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411" s="3"/>
      <c r="W1411"/>
      <c r="AB1411"/>
    </row>
    <row r="1412" spans="1:28" x14ac:dyDescent="0.3">
      <c r="A1412" t="s">
        <v>831</v>
      </c>
      <c r="B1412">
        <v>5022009</v>
      </c>
      <c r="C1412" t="s">
        <v>297</v>
      </c>
      <c r="D1412">
        <v>1</v>
      </c>
      <c r="E1412" s="10">
        <v>103.75</v>
      </c>
      <c r="F1412" s="10">
        <v>103.75</v>
      </c>
      <c r="G1412" s="10">
        <v>83</v>
      </c>
      <c r="H1412">
        <v>20</v>
      </c>
      <c r="I1412" s="51" t="str">
        <f>_xlfn.XLOOKUP(Q3_2025[[#This Row],[Artikelnr]],Artikel_prijzen[Artnr],Artikel_prijzen[Groep],"")</f>
        <v>Elektra</v>
      </c>
      <c r="J1412" s="10">
        <f>_xlfn.XLOOKUP(Q3_2025[[#This Row],[Artikelnr]],Artikel_prijzen[Artnr],Artikel_prijzen[Prijs 2025],"")</f>
        <v>106.8625</v>
      </c>
      <c r="K1412" t="str">
        <f>IF(Q3_2025[[#This Row],[Artikelprijs]]&lt;&gt;"",IF(Q3_2025[[#This Row],[Stuksprijs]]=Q3_2025[[#This Row],[Artikelprijs]],"Prijs gelijk","Prijs wijkt af"),"")</f>
        <v>Prijs wijkt af</v>
      </c>
      <c r="L1412" t="str">
        <f>IF(Q3_2025[[#This Row],[Relatiekorting percentage]]=0,
    "Nvt",
    IF(Q3_2025[[#This Row],[Brutobedrag 2]] &lt; Q3_2025[[#This Row],[Bruto - Rel.korting]],
        "Nee",
        "Ja"))</f>
        <v>Ja</v>
      </c>
      <c r="M1412" s="10">
        <f>IF(Q3_2025[[#This Row],[Artikelprijs]]&lt;&gt;"",Q3_2025[[#This Row],[Artikelprijs]],Q3_2025[[#This Row],[Stuksprijs]])</f>
        <v>106.8625</v>
      </c>
      <c r="N1412" s="10">
        <f>Q3_2025[[#This Row],[Besteld]]*Q3_2025[[#This Row],[Prijs 2]]</f>
        <v>106.8625</v>
      </c>
      <c r="O1412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412" s="3"/>
      <c r="W1412"/>
      <c r="AB1412"/>
    </row>
    <row r="1413" spans="1:28" x14ac:dyDescent="0.3">
      <c r="A1413" t="s">
        <v>831</v>
      </c>
      <c r="B1413">
        <v>5020016</v>
      </c>
      <c r="C1413" t="s">
        <v>771</v>
      </c>
      <c r="D1413">
        <v>3</v>
      </c>
      <c r="E1413" s="10">
        <v>17.5</v>
      </c>
      <c r="F1413" s="10">
        <v>52.5</v>
      </c>
      <c r="G1413" s="10">
        <v>42</v>
      </c>
      <c r="H1413">
        <v>20</v>
      </c>
      <c r="I1413" s="51" t="str">
        <f>_xlfn.XLOOKUP(Q3_2025[[#This Row],[Artikelnr]],Artikel_prijzen[Artnr],Artikel_prijzen[Groep],"")</f>
        <v/>
      </c>
      <c r="J1413" s="10" t="str">
        <f>_xlfn.XLOOKUP(Q3_2025[[#This Row],[Artikelnr]],Artikel_prijzen[Artnr],Artikel_prijzen[Prijs 2025],"")</f>
        <v/>
      </c>
      <c r="K1413" t="str">
        <f>IF(Q3_2025[[#This Row],[Artikelprijs]]&lt;&gt;"",IF(Q3_2025[[#This Row],[Stuksprijs]]=Q3_2025[[#This Row],[Artikelprijs]],"Prijs gelijk","Prijs wijkt af"),"")</f>
        <v/>
      </c>
      <c r="L1413" t="str">
        <f>IF(Q3_2025[[#This Row],[Relatiekorting percentage]]=0,
    "Nvt",
    IF(Q3_2025[[#This Row],[Brutobedrag 2]] &lt; Q3_2025[[#This Row],[Bruto - Rel.korting]],
        "Nee",
        "Ja"))</f>
        <v>Ja</v>
      </c>
      <c r="M1413" s="10">
        <f>IF(Q3_2025[[#This Row],[Artikelprijs]]&lt;&gt;"",Q3_2025[[#This Row],[Artikelprijs]],Q3_2025[[#This Row],[Stuksprijs]])</f>
        <v>17.5</v>
      </c>
      <c r="N1413" s="10">
        <f>Q3_2025[[#This Row],[Besteld]]*Q3_2025[[#This Row],[Prijs 2]]</f>
        <v>52.5</v>
      </c>
      <c r="O1413" s="10">
        <f>IF(Q3_2025[[#This Row],[Brutobedrag 2]]&lt;Q3_2025[[#This Row],[Bruto - Rel.korting]],Q3_2025[[#This Row],[Brutobedrag 2]],Q3_2025[[#This Row],[Brutobedrag 2]]*(100-Q3_2025[[#This Row],[Relatiekorting percentage]])/100)</f>
        <v>42</v>
      </c>
      <c r="R1413" s="3"/>
      <c r="W1413"/>
      <c r="AB1413"/>
    </row>
    <row r="1414" spans="1:28" x14ac:dyDescent="0.3">
      <c r="A1414" t="s">
        <v>831</v>
      </c>
      <c r="B1414">
        <v>5022009</v>
      </c>
      <c r="C1414" t="s">
        <v>297</v>
      </c>
      <c r="D1414">
        <v>1</v>
      </c>
      <c r="E1414" s="10">
        <v>103.75</v>
      </c>
      <c r="F1414" s="10">
        <v>103.75</v>
      </c>
      <c r="G1414" s="10">
        <v>83</v>
      </c>
      <c r="H1414">
        <v>20</v>
      </c>
      <c r="I1414" s="51" t="str">
        <f>_xlfn.XLOOKUP(Q3_2025[[#This Row],[Artikelnr]],Artikel_prijzen[Artnr],Artikel_prijzen[Groep],"")</f>
        <v>Elektra</v>
      </c>
      <c r="J1414" s="10">
        <f>_xlfn.XLOOKUP(Q3_2025[[#This Row],[Artikelnr]],Artikel_prijzen[Artnr],Artikel_prijzen[Prijs 2025],"")</f>
        <v>106.8625</v>
      </c>
      <c r="K1414" t="str">
        <f>IF(Q3_2025[[#This Row],[Artikelprijs]]&lt;&gt;"",IF(Q3_2025[[#This Row],[Stuksprijs]]=Q3_2025[[#This Row],[Artikelprijs]],"Prijs gelijk","Prijs wijkt af"),"")</f>
        <v>Prijs wijkt af</v>
      </c>
      <c r="L1414" t="str">
        <f>IF(Q3_2025[[#This Row],[Relatiekorting percentage]]=0,
    "Nvt",
    IF(Q3_2025[[#This Row],[Brutobedrag 2]] &lt; Q3_2025[[#This Row],[Bruto - Rel.korting]],
        "Nee",
        "Ja"))</f>
        <v>Ja</v>
      </c>
      <c r="M1414" s="10">
        <f>IF(Q3_2025[[#This Row],[Artikelprijs]]&lt;&gt;"",Q3_2025[[#This Row],[Artikelprijs]],Q3_2025[[#This Row],[Stuksprijs]])</f>
        <v>106.8625</v>
      </c>
      <c r="N1414" s="10">
        <f>Q3_2025[[#This Row],[Besteld]]*Q3_2025[[#This Row],[Prijs 2]]</f>
        <v>106.8625</v>
      </c>
      <c r="O1414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414" s="3"/>
      <c r="W1414"/>
      <c r="AB1414"/>
    </row>
    <row r="1415" spans="1:28" x14ac:dyDescent="0.3">
      <c r="A1415" t="s">
        <v>831</v>
      </c>
      <c r="B1415">
        <v>5020016</v>
      </c>
      <c r="C1415" t="s">
        <v>771</v>
      </c>
      <c r="D1415">
        <v>3</v>
      </c>
      <c r="E1415" s="10">
        <v>17.5</v>
      </c>
      <c r="F1415" s="10">
        <v>52.5</v>
      </c>
      <c r="G1415" s="10">
        <v>42</v>
      </c>
      <c r="H1415">
        <v>20</v>
      </c>
      <c r="I1415" s="51" t="str">
        <f>_xlfn.XLOOKUP(Q3_2025[[#This Row],[Artikelnr]],Artikel_prijzen[Artnr],Artikel_prijzen[Groep],"")</f>
        <v/>
      </c>
      <c r="J1415" s="10" t="str">
        <f>_xlfn.XLOOKUP(Q3_2025[[#This Row],[Artikelnr]],Artikel_prijzen[Artnr],Artikel_prijzen[Prijs 2025],"")</f>
        <v/>
      </c>
      <c r="K1415" t="str">
        <f>IF(Q3_2025[[#This Row],[Artikelprijs]]&lt;&gt;"",IF(Q3_2025[[#This Row],[Stuksprijs]]=Q3_2025[[#This Row],[Artikelprijs]],"Prijs gelijk","Prijs wijkt af"),"")</f>
        <v/>
      </c>
      <c r="L1415" t="str">
        <f>IF(Q3_2025[[#This Row],[Relatiekorting percentage]]=0,
    "Nvt",
    IF(Q3_2025[[#This Row],[Brutobedrag 2]] &lt; Q3_2025[[#This Row],[Bruto - Rel.korting]],
        "Nee",
        "Ja"))</f>
        <v>Ja</v>
      </c>
      <c r="M1415" s="10">
        <f>IF(Q3_2025[[#This Row],[Artikelprijs]]&lt;&gt;"",Q3_2025[[#This Row],[Artikelprijs]],Q3_2025[[#This Row],[Stuksprijs]])</f>
        <v>17.5</v>
      </c>
      <c r="N1415" s="10">
        <f>Q3_2025[[#This Row],[Besteld]]*Q3_2025[[#This Row],[Prijs 2]]</f>
        <v>52.5</v>
      </c>
      <c r="O1415" s="10">
        <f>IF(Q3_2025[[#This Row],[Brutobedrag 2]]&lt;Q3_2025[[#This Row],[Bruto - Rel.korting]],Q3_2025[[#This Row],[Brutobedrag 2]],Q3_2025[[#This Row],[Brutobedrag 2]]*(100-Q3_2025[[#This Row],[Relatiekorting percentage]])/100)</f>
        <v>42</v>
      </c>
      <c r="R1415" s="3"/>
      <c r="W1415"/>
      <c r="AB1415"/>
    </row>
    <row r="1416" spans="1:28" x14ac:dyDescent="0.3">
      <c r="A1416" t="s">
        <v>831</v>
      </c>
      <c r="B1416">
        <v>5022009</v>
      </c>
      <c r="C1416" t="s">
        <v>297</v>
      </c>
      <c r="D1416">
        <v>3</v>
      </c>
      <c r="E1416" s="10">
        <v>103.75</v>
      </c>
      <c r="F1416" s="10">
        <v>311.25</v>
      </c>
      <c r="G1416" s="10">
        <v>249</v>
      </c>
      <c r="H1416">
        <v>20</v>
      </c>
      <c r="I1416" s="51" t="str">
        <f>_xlfn.XLOOKUP(Q3_2025[[#This Row],[Artikelnr]],Artikel_prijzen[Artnr],Artikel_prijzen[Groep],"")</f>
        <v>Elektra</v>
      </c>
      <c r="J1416" s="10">
        <f>_xlfn.XLOOKUP(Q3_2025[[#This Row],[Artikelnr]],Artikel_prijzen[Artnr],Artikel_prijzen[Prijs 2025],"")</f>
        <v>106.8625</v>
      </c>
      <c r="K1416" t="str">
        <f>IF(Q3_2025[[#This Row],[Artikelprijs]]&lt;&gt;"",IF(Q3_2025[[#This Row],[Stuksprijs]]=Q3_2025[[#This Row],[Artikelprijs]],"Prijs gelijk","Prijs wijkt af"),"")</f>
        <v>Prijs wijkt af</v>
      </c>
      <c r="L1416" t="str">
        <f>IF(Q3_2025[[#This Row],[Relatiekorting percentage]]=0,
    "Nvt",
    IF(Q3_2025[[#This Row],[Brutobedrag 2]] &lt; Q3_2025[[#This Row],[Bruto - Rel.korting]],
        "Nee",
        "Ja"))</f>
        <v>Ja</v>
      </c>
      <c r="M1416" s="10">
        <f>IF(Q3_2025[[#This Row],[Artikelprijs]]&lt;&gt;"",Q3_2025[[#This Row],[Artikelprijs]],Q3_2025[[#This Row],[Stuksprijs]])</f>
        <v>106.8625</v>
      </c>
      <c r="N1416" s="10">
        <f>Q3_2025[[#This Row],[Besteld]]*Q3_2025[[#This Row],[Prijs 2]]</f>
        <v>320.58749999999998</v>
      </c>
      <c r="O1416" s="10">
        <f>IF(Q3_2025[[#This Row],[Brutobedrag 2]]&lt;Q3_2025[[#This Row],[Bruto - Rel.korting]],Q3_2025[[#This Row],[Brutobedrag 2]],Q3_2025[[#This Row],[Brutobedrag 2]]*(100-Q3_2025[[#This Row],[Relatiekorting percentage]])/100)</f>
        <v>256.47000000000003</v>
      </c>
      <c r="R1416" s="3"/>
      <c r="W1416"/>
      <c r="AB1416"/>
    </row>
    <row r="1417" spans="1:28" x14ac:dyDescent="0.3">
      <c r="A1417" t="s">
        <v>831</v>
      </c>
      <c r="B1417">
        <v>5022009</v>
      </c>
      <c r="C1417" t="s">
        <v>297</v>
      </c>
      <c r="D1417">
        <v>1</v>
      </c>
      <c r="E1417" s="10">
        <v>103.75</v>
      </c>
      <c r="F1417" s="10">
        <v>103.75</v>
      </c>
      <c r="G1417" s="10">
        <v>83</v>
      </c>
      <c r="H1417">
        <v>20</v>
      </c>
      <c r="I1417" s="51" t="str">
        <f>_xlfn.XLOOKUP(Q3_2025[[#This Row],[Artikelnr]],Artikel_prijzen[Artnr],Artikel_prijzen[Groep],"")</f>
        <v>Elektra</v>
      </c>
      <c r="J1417" s="10">
        <f>_xlfn.XLOOKUP(Q3_2025[[#This Row],[Artikelnr]],Artikel_prijzen[Artnr],Artikel_prijzen[Prijs 2025],"")</f>
        <v>106.8625</v>
      </c>
      <c r="K1417" t="str">
        <f>IF(Q3_2025[[#This Row],[Artikelprijs]]&lt;&gt;"",IF(Q3_2025[[#This Row],[Stuksprijs]]=Q3_2025[[#This Row],[Artikelprijs]],"Prijs gelijk","Prijs wijkt af"),"")</f>
        <v>Prijs wijkt af</v>
      </c>
      <c r="L1417" t="str">
        <f>IF(Q3_2025[[#This Row],[Relatiekorting percentage]]=0,
    "Nvt",
    IF(Q3_2025[[#This Row],[Brutobedrag 2]] &lt; Q3_2025[[#This Row],[Bruto - Rel.korting]],
        "Nee",
        "Ja"))</f>
        <v>Ja</v>
      </c>
      <c r="M1417" s="10">
        <f>IF(Q3_2025[[#This Row],[Artikelprijs]]&lt;&gt;"",Q3_2025[[#This Row],[Artikelprijs]],Q3_2025[[#This Row],[Stuksprijs]])</f>
        <v>106.8625</v>
      </c>
      <c r="N1417" s="10">
        <f>Q3_2025[[#This Row],[Besteld]]*Q3_2025[[#This Row],[Prijs 2]]</f>
        <v>106.8625</v>
      </c>
      <c r="O1417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417" s="3"/>
      <c r="W1417"/>
      <c r="AB1417"/>
    </row>
    <row r="1418" spans="1:28" x14ac:dyDescent="0.3">
      <c r="A1418" t="s">
        <v>831</v>
      </c>
      <c r="B1418">
        <v>5022009</v>
      </c>
      <c r="C1418" t="s">
        <v>297</v>
      </c>
      <c r="D1418">
        <v>2</v>
      </c>
      <c r="E1418" s="10">
        <v>103.75</v>
      </c>
      <c r="F1418" s="10">
        <v>207.5</v>
      </c>
      <c r="G1418" s="10">
        <v>166</v>
      </c>
      <c r="H1418">
        <v>20</v>
      </c>
      <c r="I1418" s="51" t="str">
        <f>_xlfn.XLOOKUP(Q3_2025[[#This Row],[Artikelnr]],Artikel_prijzen[Artnr],Artikel_prijzen[Groep],"")</f>
        <v>Elektra</v>
      </c>
      <c r="J1418" s="10">
        <f>_xlfn.XLOOKUP(Q3_2025[[#This Row],[Artikelnr]],Artikel_prijzen[Artnr],Artikel_prijzen[Prijs 2025],"")</f>
        <v>106.8625</v>
      </c>
      <c r="K1418" t="str">
        <f>IF(Q3_2025[[#This Row],[Artikelprijs]]&lt;&gt;"",IF(Q3_2025[[#This Row],[Stuksprijs]]=Q3_2025[[#This Row],[Artikelprijs]],"Prijs gelijk","Prijs wijkt af"),"")</f>
        <v>Prijs wijkt af</v>
      </c>
      <c r="L1418" t="str">
        <f>IF(Q3_2025[[#This Row],[Relatiekorting percentage]]=0,
    "Nvt",
    IF(Q3_2025[[#This Row],[Brutobedrag 2]] &lt; Q3_2025[[#This Row],[Bruto - Rel.korting]],
        "Nee",
        "Ja"))</f>
        <v>Ja</v>
      </c>
      <c r="M1418" s="10">
        <f>IF(Q3_2025[[#This Row],[Artikelprijs]]&lt;&gt;"",Q3_2025[[#This Row],[Artikelprijs]],Q3_2025[[#This Row],[Stuksprijs]])</f>
        <v>106.8625</v>
      </c>
      <c r="N1418" s="10">
        <f>Q3_2025[[#This Row],[Besteld]]*Q3_2025[[#This Row],[Prijs 2]]</f>
        <v>213.72499999999999</v>
      </c>
      <c r="O1418" s="10">
        <f>IF(Q3_2025[[#This Row],[Brutobedrag 2]]&lt;Q3_2025[[#This Row],[Bruto - Rel.korting]],Q3_2025[[#This Row],[Brutobedrag 2]],Q3_2025[[#This Row],[Brutobedrag 2]]*(100-Q3_2025[[#This Row],[Relatiekorting percentage]])/100)</f>
        <v>170.98</v>
      </c>
      <c r="R1418" s="3"/>
      <c r="W1418"/>
      <c r="AB1418"/>
    </row>
    <row r="1419" spans="1:28" x14ac:dyDescent="0.3">
      <c r="A1419" t="s">
        <v>831</v>
      </c>
      <c r="B1419">
        <v>5021009</v>
      </c>
      <c r="C1419" t="s">
        <v>50</v>
      </c>
      <c r="D1419">
        <v>2</v>
      </c>
      <c r="E1419" s="10">
        <v>375</v>
      </c>
      <c r="F1419" s="10">
        <v>750</v>
      </c>
      <c r="G1419" s="10">
        <v>600</v>
      </c>
      <c r="H1419">
        <v>20</v>
      </c>
      <c r="I1419" s="51" t="str">
        <f>_xlfn.XLOOKUP(Q3_2025[[#This Row],[Artikelnr]],Artikel_prijzen[Artnr],Artikel_prijzen[Groep],"")</f>
        <v>Elektra</v>
      </c>
      <c r="J1419" s="10">
        <f>_xlfn.XLOOKUP(Q3_2025[[#This Row],[Artikelnr]],Artikel_prijzen[Artnr],Artikel_prijzen[Prijs 2025],"")</f>
        <v>386.25</v>
      </c>
      <c r="K1419" t="str">
        <f>IF(Q3_2025[[#This Row],[Artikelprijs]]&lt;&gt;"",IF(Q3_2025[[#This Row],[Stuksprijs]]=Q3_2025[[#This Row],[Artikelprijs]],"Prijs gelijk","Prijs wijkt af"),"")</f>
        <v>Prijs wijkt af</v>
      </c>
      <c r="L1419" t="str">
        <f>IF(Q3_2025[[#This Row],[Relatiekorting percentage]]=0,
    "Nvt",
    IF(Q3_2025[[#This Row],[Brutobedrag 2]] &lt; Q3_2025[[#This Row],[Bruto - Rel.korting]],
        "Nee",
        "Ja"))</f>
        <v>Ja</v>
      </c>
      <c r="M1419" s="10">
        <f>IF(Q3_2025[[#This Row],[Artikelprijs]]&lt;&gt;"",Q3_2025[[#This Row],[Artikelprijs]],Q3_2025[[#This Row],[Stuksprijs]])</f>
        <v>386.25</v>
      </c>
      <c r="N1419" s="10">
        <f>Q3_2025[[#This Row],[Besteld]]*Q3_2025[[#This Row],[Prijs 2]]</f>
        <v>772.5</v>
      </c>
      <c r="O1419" s="10">
        <f>IF(Q3_2025[[#This Row],[Brutobedrag 2]]&lt;Q3_2025[[#This Row],[Bruto - Rel.korting]],Q3_2025[[#This Row],[Brutobedrag 2]],Q3_2025[[#This Row],[Brutobedrag 2]]*(100-Q3_2025[[#This Row],[Relatiekorting percentage]])/100)</f>
        <v>618</v>
      </c>
      <c r="R1419" s="3"/>
      <c r="W1419"/>
      <c r="AB1419"/>
    </row>
    <row r="1420" spans="1:28" x14ac:dyDescent="0.3">
      <c r="A1420" t="s">
        <v>831</v>
      </c>
      <c r="B1420">
        <v>5022009</v>
      </c>
      <c r="C1420" t="s">
        <v>297</v>
      </c>
      <c r="D1420">
        <v>1</v>
      </c>
      <c r="E1420" s="10">
        <v>103.75</v>
      </c>
      <c r="F1420" s="10">
        <v>103.75</v>
      </c>
      <c r="G1420" s="10">
        <v>83</v>
      </c>
      <c r="H1420">
        <v>20</v>
      </c>
      <c r="I1420" s="51" t="str">
        <f>_xlfn.XLOOKUP(Q3_2025[[#This Row],[Artikelnr]],Artikel_prijzen[Artnr],Artikel_prijzen[Groep],"")</f>
        <v>Elektra</v>
      </c>
      <c r="J1420" s="10">
        <f>_xlfn.XLOOKUP(Q3_2025[[#This Row],[Artikelnr]],Artikel_prijzen[Artnr],Artikel_prijzen[Prijs 2025],"")</f>
        <v>106.8625</v>
      </c>
      <c r="K1420" t="str">
        <f>IF(Q3_2025[[#This Row],[Artikelprijs]]&lt;&gt;"",IF(Q3_2025[[#This Row],[Stuksprijs]]=Q3_2025[[#This Row],[Artikelprijs]],"Prijs gelijk","Prijs wijkt af"),"")</f>
        <v>Prijs wijkt af</v>
      </c>
      <c r="L1420" t="str">
        <f>IF(Q3_2025[[#This Row],[Relatiekorting percentage]]=0,
    "Nvt",
    IF(Q3_2025[[#This Row],[Brutobedrag 2]] &lt; Q3_2025[[#This Row],[Bruto - Rel.korting]],
        "Nee",
        "Ja"))</f>
        <v>Ja</v>
      </c>
      <c r="M1420" s="10">
        <f>IF(Q3_2025[[#This Row],[Artikelprijs]]&lt;&gt;"",Q3_2025[[#This Row],[Artikelprijs]],Q3_2025[[#This Row],[Stuksprijs]])</f>
        <v>106.8625</v>
      </c>
      <c r="N1420" s="10">
        <f>Q3_2025[[#This Row],[Besteld]]*Q3_2025[[#This Row],[Prijs 2]]</f>
        <v>106.8625</v>
      </c>
      <c r="O1420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420" s="3"/>
      <c r="W1420"/>
      <c r="AB1420"/>
    </row>
    <row r="1421" spans="1:28" x14ac:dyDescent="0.3">
      <c r="A1421" t="s">
        <v>831</v>
      </c>
      <c r="B1421">
        <v>5022009</v>
      </c>
      <c r="C1421" t="s">
        <v>297</v>
      </c>
      <c r="D1421">
        <v>1</v>
      </c>
      <c r="E1421" s="10">
        <v>103.75</v>
      </c>
      <c r="F1421" s="10">
        <v>103.75</v>
      </c>
      <c r="G1421" s="10">
        <v>83</v>
      </c>
      <c r="H1421">
        <v>20</v>
      </c>
      <c r="I1421" s="51" t="str">
        <f>_xlfn.XLOOKUP(Q3_2025[[#This Row],[Artikelnr]],Artikel_prijzen[Artnr],Artikel_prijzen[Groep],"")</f>
        <v>Elektra</v>
      </c>
      <c r="J1421" s="10">
        <f>_xlfn.XLOOKUP(Q3_2025[[#This Row],[Artikelnr]],Artikel_prijzen[Artnr],Artikel_prijzen[Prijs 2025],"")</f>
        <v>106.8625</v>
      </c>
      <c r="K1421" t="str">
        <f>IF(Q3_2025[[#This Row],[Artikelprijs]]&lt;&gt;"",IF(Q3_2025[[#This Row],[Stuksprijs]]=Q3_2025[[#This Row],[Artikelprijs]],"Prijs gelijk","Prijs wijkt af"),"")</f>
        <v>Prijs wijkt af</v>
      </c>
      <c r="L1421" t="str">
        <f>IF(Q3_2025[[#This Row],[Relatiekorting percentage]]=0,
    "Nvt",
    IF(Q3_2025[[#This Row],[Brutobedrag 2]] &lt; Q3_2025[[#This Row],[Bruto - Rel.korting]],
        "Nee",
        "Ja"))</f>
        <v>Ja</v>
      </c>
      <c r="M1421" s="10">
        <f>IF(Q3_2025[[#This Row],[Artikelprijs]]&lt;&gt;"",Q3_2025[[#This Row],[Artikelprijs]],Q3_2025[[#This Row],[Stuksprijs]])</f>
        <v>106.8625</v>
      </c>
      <c r="N1421" s="10">
        <f>Q3_2025[[#This Row],[Besteld]]*Q3_2025[[#This Row],[Prijs 2]]</f>
        <v>106.8625</v>
      </c>
      <c r="O1421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421" s="3"/>
      <c r="W1421"/>
      <c r="AB1421"/>
    </row>
    <row r="1422" spans="1:28" x14ac:dyDescent="0.3">
      <c r="A1422" t="s">
        <v>831</v>
      </c>
      <c r="B1422">
        <v>5021009</v>
      </c>
      <c r="C1422" t="s">
        <v>50</v>
      </c>
      <c r="D1422">
        <v>1</v>
      </c>
      <c r="E1422" s="10">
        <v>375</v>
      </c>
      <c r="F1422" s="10">
        <v>375</v>
      </c>
      <c r="G1422" s="10">
        <v>300</v>
      </c>
      <c r="H1422">
        <v>20</v>
      </c>
      <c r="I1422" s="51" t="str">
        <f>_xlfn.XLOOKUP(Q3_2025[[#This Row],[Artikelnr]],Artikel_prijzen[Artnr],Artikel_prijzen[Groep],"")</f>
        <v>Elektra</v>
      </c>
      <c r="J1422" s="10">
        <f>_xlfn.XLOOKUP(Q3_2025[[#This Row],[Artikelnr]],Artikel_prijzen[Artnr],Artikel_prijzen[Prijs 2025],"")</f>
        <v>386.25</v>
      </c>
      <c r="K1422" t="str">
        <f>IF(Q3_2025[[#This Row],[Artikelprijs]]&lt;&gt;"",IF(Q3_2025[[#This Row],[Stuksprijs]]=Q3_2025[[#This Row],[Artikelprijs]],"Prijs gelijk","Prijs wijkt af"),"")</f>
        <v>Prijs wijkt af</v>
      </c>
      <c r="L1422" t="str">
        <f>IF(Q3_2025[[#This Row],[Relatiekorting percentage]]=0,
    "Nvt",
    IF(Q3_2025[[#This Row],[Brutobedrag 2]] &lt; Q3_2025[[#This Row],[Bruto - Rel.korting]],
        "Nee",
        "Ja"))</f>
        <v>Ja</v>
      </c>
      <c r="M1422" s="10">
        <f>IF(Q3_2025[[#This Row],[Artikelprijs]]&lt;&gt;"",Q3_2025[[#This Row],[Artikelprijs]],Q3_2025[[#This Row],[Stuksprijs]])</f>
        <v>386.25</v>
      </c>
      <c r="N1422" s="10">
        <f>Q3_2025[[#This Row],[Besteld]]*Q3_2025[[#This Row],[Prijs 2]]</f>
        <v>386.25</v>
      </c>
      <c r="O1422" s="10">
        <f>IF(Q3_2025[[#This Row],[Brutobedrag 2]]&lt;Q3_2025[[#This Row],[Bruto - Rel.korting]],Q3_2025[[#This Row],[Brutobedrag 2]],Q3_2025[[#This Row],[Brutobedrag 2]]*(100-Q3_2025[[#This Row],[Relatiekorting percentage]])/100)</f>
        <v>309</v>
      </c>
      <c r="R1422" s="3"/>
      <c r="W1422"/>
      <c r="AB1422"/>
    </row>
    <row r="1423" spans="1:28" x14ac:dyDescent="0.3">
      <c r="A1423" t="s">
        <v>831</v>
      </c>
      <c r="B1423">
        <v>5022009</v>
      </c>
      <c r="C1423" t="s">
        <v>297</v>
      </c>
      <c r="D1423">
        <v>1</v>
      </c>
      <c r="E1423" s="10">
        <v>103.75</v>
      </c>
      <c r="F1423" s="10">
        <v>103.75</v>
      </c>
      <c r="G1423" s="10">
        <v>83</v>
      </c>
      <c r="H1423">
        <v>20</v>
      </c>
      <c r="I1423" s="51" t="str">
        <f>_xlfn.XLOOKUP(Q3_2025[[#This Row],[Artikelnr]],Artikel_prijzen[Artnr],Artikel_prijzen[Groep],"")</f>
        <v>Elektra</v>
      </c>
      <c r="J1423" s="10">
        <f>_xlfn.XLOOKUP(Q3_2025[[#This Row],[Artikelnr]],Artikel_prijzen[Artnr],Artikel_prijzen[Prijs 2025],"")</f>
        <v>106.8625</v>
      </c>
      <c r="K1423" t="str">
        <f>IF(Q3_2025[[#This Row],[Artikelprijs]]&lt;&gt;"",IF(Q3_2025[[#This Row],[Stuksprijs]]=Q3_2025[[#This Row],[Artikelprijs]],"Prijs gelijk","Prijs wijkt af"),"")</f>
        <v>Prijs wijkt af</v>
      </c>
      <c r="L1423" t="str">
        <f>IF(Q3_2025[[#This Row],[Relatiekorting percentage]]=0,
    "Nvt",
    IF(Q3_2025[[#This Row],[Brutobedrag 2]] &lt; Q3_2025[[#This Row],[Bruto - Rel.korting]],
        "Nee",
        "Ja"))</f>
        <v>Ja</v>
      </c>
      <c r="M1423" s="10">
        <f>IF(Q3_2025[[#This Row],[Artikelprijs]]&lt;&gt;"",Q3_2025[[#This Row],[Artikelprijs]],Q3_2025[[#This Row],[Stuksprijs]])</f>
        <v>106.8625</v>
      </c>
      <c r="N1423" s="10">
        <f>Q3_2025[[#This Row],[Besteld]]*Q3_2025[[#This Row],[Prijs 2]]</f>
        <v>106.8625</v>
      </c>
      <c r="O1423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423" s="3"/>
      <c r="W1423"/>
      <c r="AB1423"/>
    </row>
    <row r="1424" spans="1:28" x14ac:dyDescent="0.3">
      <c r="A1424" t="s">
        <v>831</v>
      </c>
      <c r="B1424">
        <v>5022009</v>
      </c>
      <c r="C1424" t="s">
        <v>297</v>
      </c>
      <c r="D1424">
        <v>1</v>
      </c>
      <c r="E1424" s="10">
        <v>103.75</v>
      </c>
      <c r="F1424" s="10">
        <v>103.75</v>
      </c>
      <c r="G1424" s="10">
        <v>83</v>
      </c>
      <c r="H1424">
        <v>20</v>
      </c>
      <c r="I1424" s="51" t="str">
        <f>_xlfn.XLOOKUP(Q3_2025[[#This Row],[Artikelnr]],Artikel_prijzen[Artnr],Artikel_prijzen[Groep],"")</f>
        <v>Elektra</v>
      </c>
      <c r="J1424" s="10">
        <f>_xlfn.XLOOKUP(Q3_2025[[#This Row],[Artikelnr]],Artikel_prijzen[Artnr],Artikel_prijzen[Prijs 2025],"")</f>
        <v>106.8625</v>
      </c>
      <c r="K1424" t="str">
        <f>IF(Q3_2025[[#This Row],[Artikelprijs]]&lt;&gt;"",IF(Q3_2025[[#This Row],[Stuksprijs]]=Q3_2025[[#This Row],[Artikelprijs]],"Prijs gelijk","Prijs wijkt af"),"")</f>
        <v>Prijs wijkt af</v>
      </c>
      <c r="L1424" t="str">
        <f>IF(Q3_2025[[#This Row],[Relatiekorting percentage]]=0,
    "Nvt",
    IF(Q3_2025[[#This Row],[Brutobedrag 2]] &lt; Q3_2025[[#This Row],[Bruto - Rel.korting]],
        "Nee",
        "Ja"))</f>
        <v>Ja</v>
      </c>
      <c r="M1424" s="10">
        <f>IF(Q3_2025[[#This Row],[Artikelprijs]]&lt;&gt;"",Q3_2025[[#This Row],[Artikelprijs]],Q3_2025[[#This Row],[Stuksprijs]])</f>
        <v>106.8625</v>
      </c>
      <c r="N1424" s="10">
        <f>Q3_2025[[#This Row],[Besteld]]*Q3_2025[[#This Row],[Prijs 2]]</f>
        <v>106.8625</v>
      </c>
      <c r="O1424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424" s="3"/>
      <c r="W1424"/>
      <c r="AB1424"/>
    </row>
    <row r="1425" spans="1:28" x14ac:dyDescent="0.3">
      <c r="A1425" t="s">
        <v>831</v>
      </c>
      <c r="B1425">
        <v>5022009</v>
      </c>
      <c r="C1425" t="s">
        <v>297</v>
      </c>
      <c r="D1425">
        <v>1</v>
      </c>
      <c r="E1425" s="10">
        <v>103.75</v>
      </c>
      <c r="F1425" s="10">
        <v>103.75</v>
      </c>
      <c r="G1425" s="10">
        <v>83</v>
      </c>
      <c r="H1425">
        <v>20</v>
      </c>
      <c r="I1425" s="51" t="str">
        <f>_xlfn.XLOOKUP(Q3_2025[[#This Row],[Artikelnr]],Artikel_prijzen[Artnr],Artikel_prijzen[Groep],"")</f>
        <v>Elektra</v>
      </c>
      <c r="J1425" s="10">
        <f>_xlfn.XLOOKUP(Q3_2025[[#This Row],[Artikelnr]],Artikel_prijzen[Artnr],Artikel_prijzen[Prijs 2025],"")</f>
        <v>106.8625</v>
      </c>
      <c r="K1425" t="str">
        <f>IF(Q3_2025[[#This Row],[Artikelprijs]]&lt;&gt;"",IF(Q3_2025[[#This Row],[Stuksprijs]]=Q3_2025[[#This Row],[Artikelprijs]],"Prijs gelijk","Prijs wijkt af"),"")</f>
        <v>Prijs wijkt af</v>
      </c>
      <c r="L1425" t="str">
        <f>IF(Q3_2025[[#This Row],[Relatiekorting percentage]]=0,
    "Nvt",
    IF(Q3_2025[[#This Row],[Brutobedrag 2]] &lt; Q3_2025[[#This Row],[Bruto - Rel.korting]],
        "Nee",
        "Ja"))</f>
        <v>Ja</v>
      </c>
      <c r="M1425" s="10">
        <f>IF(Q3_2025[[#This Row],[Artikelprijs]]&lt;&gt;"",Q3_2025[[#This Row],[Artikelprijs]],Q3_2025[[#This Row],[Stuksprijs]])</f>
        <v>106.8625</v>
      </c>
      <c r="N1425" s="10">
        <f>Q3_2025[[#This Row],[Besteld]]*Q3_2025[[#This Row],[Prijs 2]]</f>
        <v>106.8625</v>
      </c>
      <c r="O1425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425" s="3"/>
      <c r="W1425"/>
      <c r="AB1425"/>
    </row>
    <row r="1426" spans="1:28" x14ac:dyDescent="0.3">
      <c r="A1426" t="s">
        <v>831</v>
      </c>
      <c r="B1426">
        <v>5022009</v>
      </c>
      <c r="C1426" t="s">
        <v>297</v>
      </c>
      <c r="D1426">
        <v>1</v>
      </c>
      <c r="E1426" s="10">
        <v>103.75</v>
      </c>
      <c r="F1426" s="10">
        <v>103.75</v>
      </c>
      <c r="G1426" s="10">
        <v>83</v>
      </c>
      <c r="H1426">
        <v>20</v>
      </c>
      <c r="I1426" s="51" t="str">
        <f>_xlfn.XLOOKUP(Q3_2025[[#This Row],[Artikelnr]],Artikel_prijzen[Artnr],Artikel_prijzen[Groep],"")</f>
        <v>Elektra</v>
      </c>
      <c r="J1426" s="10">
        <f>_xlfn.XLOOKUP(Q3_2025[[#This Row],[Artikelnr]],Artikel_prijzen[Artnr],Artikel_prijzen[Prijs 2025],"")</f>
        <v>106.8625</v>
      </c>
      <c r="K1426" t="str">
        <f>IF(Q3_2025[[#This Row],[Artikelprijs]]&lt;&gt;"",IF(Q3_2025[[#This Row],[Stuksprijs]]=Q3_2025[[#This Row],[Artikelprijs]],"Prijs gelijk","Prijs wijkt af"),"")</f>
        <v>Prijs wijkt af</v>
      </c>
      <c r="L1426" t="str">
        <f>IF(Q3_2025[[#This Row],[Relatiekorting percentage]]=0,
    "Nvt",
    IF(Q3_2025[[#This Row],[Brutobedrag 2]] &lt; Q3_2025[[#This Row],[Bruto - Rel.korting]],
        "Nee",
        "Ja"))</f>
        <v>Ja</v>
      </c>
      <c r="M1426" s="10">
        <f>IF(Q3_2025[[#This Row],[Artikelprijs]]&lt;&gt;"",Q3_2025[[#This Row],[Artikelprijs]],Q3_2025[[#This Row],[Stuksprijs]])</f>
        <v>106.8625</v>
      </c>
      <c r="N1426" s="10">
        <f>Q3_2025[[#This Row],[Besteld]]*Q3_2025[[#This Row],[Prijs 2]]</f>
        <v>106.8625</v>
      </c>
      <c r="O1426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426" s="3"/>
      <c r="W1426"/>
      <c r="AB1426"/>
    </row>
    <row r="1427" spans="1:28" x14ac:dyDescent="0.3">
      <c r="A1427" t="s">
        <v>831</v>
      </c>
      <c r="B1427">
        <v>5021007</v>
      </c>
      <c r="C1427" t="s">
        <v>49</v>
      </c>
      <c r="D1427">
        <v>1</v>
      </c>
      <c r="E1427" s="10">
        <v>339.9</v>
      </c>
      <c r="F1427" s="10">
        <v>339.9</v>
      </c>
      <c r="G1427" s="10">
        <v>271.92</v>
      </c>
      <c r="H1427">
        <v>20</v>
      </c>
      <c r="I1427" s="51" t="str">
        <f>_xlfn.XLOOKUP(Q3_2025[[#This Row],[Artikelnr]],Artikel_prijzen[Artnr],Artikel_prijzen[Groep],"")</f>
        <v>Elektra</v>
      </c>
      <c r="J1427" s="10">
        <f>_xlfn.XLOOKUP(Q3_2025[[#This Row],[Artikelnr]],Artikel_prijzen[Artnr],Artikel_prijzen[Prijs 2025],"")</f>
        <v>339.9</v>
      </c>
      <c r="K1427" t="str">
        <f>IF(Q3_2025[[#This Row],[Artikelprijs]]&lt;&gt;"",IF(Q3_2025[[#This Row],[Stuksprijs]]=Q3_2025[[#This Row],[Artikelprijs]],"Prijs gelijk","Prijs wijkt af"),"")</f>
        <v>Prijs gelijk</v>
      </c>
      <c r="L1427" t="str">
        <f>IF(Q3_2025[[#This Row],[Relatiekorting percentage]]=0,
    "Nvt",
    IF(Q3_2025[[#This Row],[Brutobedrag 2]] &lt; Q3_2025[[#This Row],[Bruto - Rel.korting]],
        "Nee",
        "Ja"))</f>
        <v>Ja</v>
      </c>
      <c r="M1427" s="10">
        <f>IF(Q3_2025[[#This Row],[Artikelprijs]]&lt;&gt;"",Q3_2025[[#This Row],[Artikelprijs]],Q3_2025[[#This Row],[Stuksprijs]])</f>
        <v>339.9</v>
      </c>
      <c r="N1427" s="10">
        <f>Q3_2025[[#This Row],[Besteld]]*Q3_2025[[#This Row],[Prijs 2]]</f>
        <v>339.9</v>
      </c>
      <c r="O1427" s="10">
        <f>IF(Q3_2025[[#This Row],[Brutobedrag 2]]&lt;Q3_2025[[#This Row],[Bruto - Rel.korting]],Q3_2025[[#This Row],[Brutobedrag 2]],Q3_2025[[#This Row],[Brutobedrag 2]]*(100-Q3_2025[[#This Row],[Relatiekorting percentage]])/100)</f>
        <v>271.92</v>
      </c>
      <c r="R1427" s="3"/>
      <c r="W1427"/>
      <c r="AB1427"/>
    </row>
    <row r="1428" spans="1:28" x14ac:dyDescent="0.3">
      <c r="A1428" t="s">
        <v>831</v>
      </c>
      <c r="B1428">
        <v>5022009</v>
      </c>
      <c r="C1428" t="s">
        <v>297</v>
      </c>
      <c r="D1428">
        <v>1</v>
      </c>
      <c r="E1428" s="10">
        <v>103.75</v>
      </c>
      <c r="F1428" s="10">
        <v>103.75</v>
      </c>
      <c r="G1428" s="10">
        <v>83</v>
      </c>
      <c r="H1428">
        <v>20</v>
      </c>
      <c r="I1428" s="51" t="str">
        <f>_xlfn.XLOOKUP(Q3_2025[[#This Row],[Artikelnr]],Artikel_prijzen[Artnr],Artikel_prijzen[Groep],"")</f>
        <v>Elektra</v>
      </c>
      <c r="J1428" s="10">
        <f>_xlfn.XLOOKUP(Q3_2025[[#This Row],[Artikelnr]],Artikel_prijzen[Artnr],Artikel_prijzen[Prijs 2025],"")</f>
        <v>106.8625</v>
      </c>
      <c r="K1428" t="str">
        <f>IF(Q3_2025[[#This Row],[Artikelprijs]]&lt;&gt;"",IF(Q3_2025[[#This Row],[Stuksprijs]]=Q3_2025[[#This Row],[Artikelprijs]],"Prijs gelijk","Prijs wijkt af"),"")</f>
        <v>Prijs wijkt af</v>
      </c>
      <c r="L1428" t="str">
        <f>IF(Q3_2025[[#This Row],[Relatiekorting percentage]]=0,
    "Nvt",
    IF(Q3_2025[[#This Row],[Brutobedrag 2]] &lt; Q3_2025[[#This Row],[Bruto - Rel.korting]],
        "Nee",
        "Ja"))</f>
        <v>Ja</v>
      </c>
      <c r="M1428" s="10">
        <f>IF(Q3_2025[[#This Row],[Artikelprijs]]&lt;&gt;"",Q3_2025[[#This Row],[Artikelprijs]],Q3_2025[[#This Row],[Stuksprijs]])</f>
        <v>106.8625</v>
      </c>
      <c r="N1428" s="10">
        <f>Q3_2025[[#This Row],[Besteld]]*Q3_2025[[#This Row],[Prijs 2]]</f>
        <v>106.8625</v>
      </c>
      <c r="O1428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428" s="3"/>
      <c r="W1428"/>
      <c r="AB1428"/>
    </row>
    <row r="1429" spans="1:28" x14ac:dyDescent="0.3">
      <c r="A1429" t="s">
        <v>831</v>
      </c>
      <c r="B1429">
        <v>5021007</v>
      </c>
      <c r="C1429" t="s">
        <v>49</v>
      </c>
      <c r="D1429">
        <v>1</v>
      </c>
      <c r="E1429" s="10">
        <v>339.9</v>
      </c>
      <c r="F1429" s="10">
        <v>339.9</v>
      </c>
      <c r="G1429" s="10">
        <v>271.92</v>
      </c>
      <c r="H1429">
        <v>20</v>
      </c>
      <c r="I1429" s="51" t="str">
        <f>_xlfn.XLOOKUP(Q3_2025[[#This Row],[Artikelnr]],Artikel_prijzen[Artnr],Artikel_prijzen[Groep],"")</f>
        <v>Elektra</v>
      </c>
      <c r="J1429" s="10">
        <f>_xlfn.XLOOKUP(Q3_2025[[#This Row],[Artikelnr]],Artikel_prijzen[Artnr],Artikel_prijzen[Prijs 2025],"")</f>
        <v>339.9</v>
      </c>
      <c r="K1429" t="str">
        <f>IF(Q3_2025[[#This Row],[Artikelprijs]]&lt;&gt;"",IF(Q3_2025[[#This Row],[Stuksprijs]]=Q3_2025[[#This Row],[Artikelprijs]],"Prijs gelijk","Prijs wijkt af"),"")</f>
        <v>Prijs gelijk</v>
      </c>
      <c r="L1429" t="str">
        <f>IF(Q3_2025[[#This Row],[Relatiekorting percentage]]=0,
    "Nvt",
    IF(Q3_2025[[#This Row],[Brutobedrag 2]] &lt; Q3_2025[[#This Row],[Bruto - Rel.korting]],
        "Nee",
        "Ja"))</f>
        <v>Ja</v>
      </c>
      <c r="M1429" s="10">
        <f>IF(Q3_2025[[#This Row],[Artikelprijs]]&lt;&gt;"",Q3_2025[[#This Row],[Artikelprijs]],Q3_2025[[#This Row],[Stuksprijs]])</f>
        <v>339.9</v>
      </c>
      <c r="N1429" s="10">
        <f>Q3_2025[[#This Row],[Besteld]]*Q3_2025[[#This Row],[Prijs 2]]</f>
        <v>339.9</v>
      </c>
      <c r="O1429" s="10">
        <f>IF(Q3_2025[[#This Row],[Brutobedrag 2]]&lt;Q3_2025[[#This Row],[Bruto - Rel.korting]],Q3_2025[[#This Row],[Brutobedrag 2]],Q3_2025[[#This Row],[Brutobedrag 2]]*(100-Q3_2025[[#This Row],[Relatiekorting percentage]])/100)</f>
        <v>271.92</v>
      </c>
      <c r="R1429" s="3"/>
      <c r="W1429"/>
      <c r="AB1429"/>
    </row>
    <row r="1430" spans="1:28" x14ac:dyDescent="0.3">
      <c r="A1430" t="s">
        <v>831</v>
      </c>
      <c r="B1430">
        <v>5022009</v>
      </c>
      <c r="C1430" t="s">
        <v>297</v>
      </c>
      <c r="D1430">
        <v>1</v>
      </c>
      <c r="E1430" s="10">
        <v>103.75</v>
      </c>
      <c r="F1430" s="10">
        <v>103.75</v>
      </c>
      <c r="G1430" s="10">
        <v>83</v>
      </c>
      <c r="H1430">
        <v>20</v>
      </c>
      <c r="I1430" s="51" t="str">
        <f>_xlfn.XLOOKUP(Q3_2025[[#This Row],[Artikelnr]],Artikel_prijzen[Artnr],Artikel_prijzen[Groep],"")</f>
        <v>Elektra</v>
      </c>
      <c r="J1430" s="10">
        <f>_xlfn.XLOOKUP(Q3_2025[[#This Row],[Artikelnr]],Artikel_prijzen[Artnr],Artikel_prijzen[Prijs 2025],"")</f>
        <v>106.8625</v>
      </c>
      <c r="K1430" t="str">
        <f>IF(Q3_2025[[#This Row],[Artikelprijs]]&lt;&gt;"",IF(Q3_2025[[#This Row],[Stuksprijs]]=Q3_2025[[#This Row],[Artikelprijs]],"Prijs gelijk","Prijs wijkt af"),"")</f>
        <v>Prijs wijkt af</v>
      </c>
      <c r="L1430" t="str">
        <f>IF(Q3_2025[[#This Row],[Relatiekorting percentage]]=0,
    "Nvt",
    IF(Q3_2025[[#This Row],[Brutobedrag 2]] &lt; Q3_2025[[#This Row],[Bruto - Rel.korting]],
        "Nee",
        "Ja"))</f>
        <v>Ja</v>
      </c>
      <c r="M1430" s="10">
        <f>IF(Q3_2025[[#This Row],[Artikelprijs]]&lt;&gt;"",Q3_2025[[#This Row],[Artikelprijs]],Q3_2025[[#This Row],[Stuksprijs]])</f>
        <v>106.8625</v>
      </c>
      <c r="N1430" s="10">
        <f>Q3_2025[[#This Row],[Besteld]]*Q3_2025[[#This Row],[Prijs 2]]</f>
        <v>106.8625</v>
      </c>
      <c r="O1430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430" s="3"/>
      <c r="W1430"/>
      <c r="AB1430"/>
    </row>
    <row r="1431" spans="1:28" x14ac:dyDescent="0.3">
      <c r="A1431" t="s">
        <v>831</v>
      </c>
      <c r="B1431">
        <v>5022009</v>
      </c>
      <c r="C1431" t="s">
        <v>297</v>
      </c>
      <c r="D1431">
        <v>2</v>
      </c>
      <c r="E1431" s="10">
        <v>103.75</v>
      </c>
      <c r="F1431" s="10">
        <v>207.5</v>
      </c>
      <c r="G1431" s="10">
        <v>166</v>
      </c>
      <c r="H1431">
        <v>20</v>
      </c>
      <c r="I1431" s="51" t="str">
        <f>_xlfn.XLOOKUP(Q3_2025[[#This Row],[Artikelnr]],Artikel_prijzen[Artnr],Artikel_prijzen[Groep],"")</f>
        <v>Elektra</v>
      </c>
      <c r="J1431" s="10">
        <f>_xlfn.XLOOKUP(Q3_2025[[#This Row],[Artikelnr]],Artikel_prijzen[Artnr],Artikel_prijzen[Prijs 2025],"")</f>
        <v>106.8625</v>
      </c>
      <c r="K1431" t="str">
        <f>IF(Q3_2025[[#This Row],[Artikelprijs]]&lt;&gt;"",IF(Q3_2025[[#This Row],[Stuksprijs]]=Q3_2025[[#This Row],[Artikelprijs]],"Prijs gelijk","Prijs wijkt af"),"")</f>
        <v>Prijs wijkt af</v>
      </c>
      <c r="L1431" t="str">
        <f>IF(Q3_2025[[#This Row],[Relatiekorting percentage]]=0,
    "Nvt",
    IF(Q3_2025[[#This Row],[Brutobedrag 2]] &lt; Q3_2025[[#This Row],[Bruto - Rel.korting]],
        "Nee",
        "Ja"))</f>
        <v>Ja</v>
      </c>
      <c r="M1431" s="10">
        <f>IF(Q3_2025[[#This Row],[Artikelprijs]]&lt;&gt;"",Q3_2025[[#This Row],[Artikelprijs]],Q3_2025[[#This Row],[Stuksprijs]])</f>
        <v>106.8625</v>
      </c>
      <c r="N1431" s="10">
        <f>Q3_2025[[#This Row],[Besteld]]*Q3_2025[[#This Row],[Prijs 2]]</f>
        <v>213.72499999999999</v>
      </c>
      <c r="O1431" s="10">
        <f>IF(Q3_2025[[#This Row],[Brutobedrag 2]]&lt;Q3_2025[[#This Row],[Bruto - Rel.korting]],Q3_2025[[#This Row],[Brutobedrag 2]],Q3_2025[[#This Row],[Brutobedrag 2]]*(100-Q3_2025[[#This Row],[Relatiekorting percentage]])/100)</f>
        <v>170.98</v>
      </c>
      <c r="R1431" s="3"/>
      <c r="W1431"/>
      <c r="AB1431"/>
    </row>
    <row r="1432" spans="1:28" x14ac:dyDescent="0.3">
      <c r="A1432" t="s">
        <v>831</v>
      </c>
      <c r="B1432">
        <v>5022009</v>
      </c>
      <c r="C1432" t="s">
        <v>297</v>
      </c>
      <c r="D1432">
        <v>3</v>
      </c>
      <c r="E1432" s="10">
        <v>103.75</v>
      </c>
      <c r="F1432" s="10">
        <v>311.25</v>
      </c>
      <c r="G1432" s="10">
        <v>249</v>
      </c>
      <c r="H1432">
        <v>20</v>
      </c>
      <c r="I1432" s="51" t="str">
        <f>_xlfn.XLOOKUP(Q3_2025[[#This Row],[Artikelnr]],Artikel_prijzen[Artnr],Artikel_prijzen[Groep],"")</f>
        <v>Elektra</v>
      </c>
      <c r="J1432" s="10">
        <f>_xlfn.XLOOKUP(Q3_2025[[#This Row],[Artikelnr]],Artikel_prijzen[Artnr],Artikel_prijzen[Prijs 2025],"")</f>
        <v>106.8625</v>
      </c>
      <c r="K1432" t="str">
        <f>IF(Q3_2025[[#This Row],[Artikelprijs]]&lt;&gt;"",IF(Q3_2025[[#This Row],[Stuksprijs]]=Q3_2025[[#This Row],[Artikelprijs]],"Prijs gelijk","Prijs wijkt af"),"")</f>
        <v>Prijs wijkt af</v>
      </c>
      <c r="L1432" t="str">
        <f>IF(Q3_2025[[#This Row],[Relatiekorting percentage]]=0,
    "Nvt",
    IF(Q3_2025[[#This Row],[Brutobedrag 2]] &lt; Q3_2025[[#This Row],[Bruto - Rel.korting]],
        "Nee",
        "Ja"))</f>
        <v>Ja</v>
      </c>
      <c r="M1432" s="10">
        <f>IF(Q3_2025[[#This Row],[Artikelprijs]]&lt;&gt;"",Q3_2025[[#This Row],[Artikelprijs]],Q3_2025[[#This Row],[Stuksprijs]])</f>
        <v>106.8625</v>
      </c>
      <c r="N1432" s="10">
        <f>Q3_2025[[#This Row],[Besteld]]*Q3_2025[[#This Row],[Prijs 2]]</f>
        <v>320.58749999999998</v>
      </c>
      <c r="O1432" s="10">
        <f>IF(Q3_2025[[#This Row],[Brutobedrag 2]]&lt;Q3_2025[[#This Row],[Bruto - Rel.korting]],Q3_2025[[#This Row],[Brutobedrag 2]],Q3_2025[[#This Row],[Brutobedrag 2]]*(100-Q3_2025[[#This Row],[Relatiekorting percentage]])/100)</f>
        <v>256.47000000000003</v>
      </c>
      <c r="R1432" s="3"/>
      <c r="W1432"/>
      <c r="AB1432"/>
    </row>
    <row r="1433" spans="1:28" x14ac:dyDescent="0.3">
      <c r="A1433" t="s">
        <v>831</v>
      </c>
      <c r="B1433">
        <v>5022009</v>
      </c>
      <c r="C1433" t="s">
        <v>297</v>
      </c>
      <c r="D1433">
        <v>1</v>
      </c>
      <c r="E1433" s="10">
        <v>103.75</v>
      </c>
      <c r="F1433" s="10">
        <v>103.75</v>
      </c>
      <c r="G1433" s="10">
        <v>83</v>
      </c>
      <c r="H1433">
        <v>20</v>
      </c>
      <c r="I1433" s="51" t="str">
        <f>_xlfn.XLOOKUP(Q3_2025[[#This Row],[Artikelnr]],Artikel_prijzen[Artnr],Artikel_prijzen[Groep],"")</f>
        <v>Elektra</v>
      </c>
      <c r="J1433" s="10">
        <f>_xlfn.XLOOKUP(Q3_2025[[#This Row],[Artikelnr]],Artikel_prijzen[Artnr],Artikel_prijzen[Prijs 2025],"")</f>
        <v>106.8625</v>
      </c>
      <c r="K1433" t="str">
        <f>IF(Q3_2025[[#This Row],[Artikelprijs]]&lt;&gt;"",IF(Q3_2025[[#This Row],[Stuksprijs]]=Q3_2025[[#This Row],[Artikelprijs]],"Prijs gelijk","Prijs wijkt af"),"")</f>
        <v>Prijs wijkt af</v>
      </c>
      <c r="L1433" t="str">
        <f>IF(Q3_2025[[#This Row],[Relatiekorting percentage]]=0,
    "Nvt",
    IF(Q3_2025[[#This Row],[Brutobedrag 2]] &lt; Q3_2025[[#This Row],[Bruto - Rel.korting]],
        "Nee",
        "Ja"))</f>
        <v>Ja</v>
      </c>
      <c r="M1433" s="10">
        <f>IF(Q3_2025[[#This Row],[Artikelprijs]]&lt;&gt;"",Q3_2025[[#This Row],[Artikelprijs]],Q3_2025[[#This Row],[Stuksprijs]])</f>
        <v>106.8625</v>
      </c>
      <c r="N1433" s="10">
        <f>Q3_2025[[#This Row],[Besteld]]*Q3_2025[[#This Row],[Prijs 2]]</f>
        <v>106.8625</v>
      </c>
      <c r="O1433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433" s="3"/>
      <c r="W1433"/>
      <c r="AB1433"/>
    </row>
    <row r="1434" spans="1:28" x14ac:dyDescent="0.3">
      <c r="A1434" t="s">
        <v>831</v>
      </c>
      <c r="B1434">
        <v>5021009</v>
      </c>
      <c r="C1434" t="s">
        <v>50</v>
      </c>
      <c r="D1434">
        <v>1</v>
      </c>
      <c r="E1434" s="10">
        <v>375</v>
      </c>
      <c r="F1434" s="10">
        <v>375</v>
      </c>
      <c r="G1434" s="10">
        <v>300</v>
      </c>
      <c r="H1434">
        <v>20</v>
      </c>
      <c r="I1434" s="51" t="str">
        <f>_xlfn.XLOOKUP(Q3_2025[[#This Row],[Artikelnr]],Artikel_prijzen[Artnr],Artikel_prijzen[Groep],"")</f>
        <v>Elektra</v>
      </c>
      <c r="J1434" s="10">
        <f>_xlfn.XLOOKUP(Q3_2025[[#This Row],[Artikelnr]],Artikel_prijzen[Artnr],Artikel_prijzen[Prijs 2025],"")</f>
        <v>386.25</v>
      </c>
      <c r="K1434" t="str">
        <f>IF(Q3_2025[[#This Row],[Artikelprijs]]&lt;&gt;"",IF(Q3_2025[[#This Row],[Stuksprijs]]=Q3_2025[[#This Row],[Artikelprijs]],"Prijs gelijk","Prijs wijkt af"),"")</f>
        <v>Prijs wijkt af</v>
      </c>
      <c r="L1434" t="str">
        <f>IF(Q3_2025[[#This Row],[Relatiekorting percentage]]=0,
    "Nvt",
    IF(Q3_2025[[#This Row],[Brutobedrag 2]] &lt; Q3_2025[[#This Row],[Bruto - Rel.korting]],
        "Nee",
        "Ja"))</f>
        <v>Ja</v>
      </c>
      <c r="M1434" s="10">
        <f>IF(Q3_2025[[#This Row],[Artikelprijs]]&lt;&gt;"",Q3_2025[[#This Row],[Artikelprijs]],Q3_2025[[#This Row],[Stuksprijs]])</f>
        <v>386.25</v>
      </c>
      <c r="N1434" s="10">
        <f>Q3_2025[[#This Row],[Besteld]]*Q3_2025[[#This Row],[Prijs 2]]</f>
        <v>386.25</v>
      </c>
      <c r="O1434" s="10">
        <f>IF(Q3_2025[[#This Row],[Brutobedrag 2]]&lt;Q3_2025[[#This Row],[Bruto - Rel.korting]],Q3_2025[[#This Row],[Brutobedrag 2]],Q3_2025[[#This Row],[Brutobedrag 2]]*(100-Q3_2025[[#This Row],[Relatiekorting percentage]])/100)</f>
        <v>309</v>
      </c>
      <c r="R1434" s="3"/>
      <c r="W1434"/>
      <c r="AB1434"/>
    </row>
    <row r="1435" spans="1:28" x14ac:dyDescent="0.3">
      <c r="A1435" t="s">
        <v>831</v>
      </c>
      <c r="B1435">
        <v>5021009</v>
      </c>
      <c r="C1435" t="s">
        <v>50</v>
      </c>
      <c r="D1435">
        <v>1</v>
      </c>
      <c r="E1435" s="10">
        <v>375</v>
      </c>
      <c r="F1435" s="10">
        <v>375</v>
      </c>
      <c r="G1435" s="10">
        <v>300</v>
      </c>
      <c r="H1435">
        <v>20</v>
      </c>
      <c r="I1435" s="51" t="str">
        <f>_xlfn.XLOOKUP(Q3_2025[[#This Row],[Artikelnr]],Artikel_prijzen[Artnr],Artikel_prijzen[Groep],"")</f>
        <v>Elektra</v>
      </c>
      <c r="J1435" s="10">
        <f>_xlfn.XLOOKUP(Q3_2025[[#This Row],[Artikelnr]],Artikel_prijzen[Artnr],Artikel_prijzen[Prijs 2025],"")</f>
        <v>386.25</v>
      </c>
      <c r="K1435" t="str">
        <f>IF(Q3_2025[[#This Row],[Artikelprijs]]&lt;&gt;"",IF(Q3_2025[[#This Row],[Stuksprijs]]=Q3_2025[[#This Row],[Artikelprijs]],"Prijs gelijk","Prijs wijkt af"),"")</f>
        <v>Prijs wijkt af</v>
      </c>
      <c r="L1435" t="str">
        <f>IF(Q3_2025[[#This Row],[Relatiekorting percentage]]=0,
    "Nvt",
    IF(Q3_2025[[#This Row],[Brutobedrag 2]] &lt; Q3_2025[[#This Row],[Bruto - Rel.korting]],
        "Nee",
        "Ja"))</f>
        <v>Ja</v>
      </c>
      <c r="M1435" s="10">
        <f>IF(Q3_2025[[#This Row],[Artikelprijs]]&lt;&gt;"",Q3_2025[[#This Row],[Artikelprijs]],Q3_2025[[#This Row],[Stuksprijs]])</f>
        <v>386.25</v>
      </c>
      <c r="N1435" s="10">
        <f>Q3_2025[[#This Row],[Besteld]]*Q3_2025[[#This Row],[Prijs 2]]</f>
        <v>386.25</v>
      </c>
      <c r="O1435" s="10">
        <f>IF(Q3_2025[[#This Row],[Brutobedrag 2]]&lt;Q3_2025[[#This Row],[Bruto - Rel.korting]],Q3_2025[[#This Row],[Brutobedrag 2]],Q3_2025[[#This Row],[Brutobedrag 2]]*(100-Q3_2025[[#This Row],[Relatiekorting percentage]])/100)</f>
        <v>309</v>
      </c>
      <c r="R1435" s="3"/>
      <c r="W1435"/>
      <c r="AB1435"/>
    </row>
    <row r="1436" spans="1:28" x14ac:dyDescent="0.3">
      <c r="A1436" t="s">
        <v>831</v>
      </c>
      <c r="B1436">
        <v>5021016</v>
      </c>
      <c r="C1436" t="s">
        <v>51</v>
      </c>
      <c r="D1436">
        <v>1</v>
      </c>
      <c r="E1436" s="10">
        <v>602.54999999999995</v>
      </c>
      <c r="F1436" s="10">
        <v>602.54999999999995</v>
      </c>
      <c r="G1436" s="10">
        <v>482.04</v>
      </c>
      <c r="H1436">
        <v>20</v>
      </c>
      <c r="I1436" s="51" t="str">
        <f>_xlfn.XLOOKUP(Q3_2025[[#This Row],[Artikelnr]],Artikel_prijzen[Artnr],Artikel_prijzen[Groep],"")</f>
        <v>Elektra</v>
      </c>
      <c r="J1436" s="10">
        <f>_xlfn.XLOOKUP(Q3_2025[[#This Row],[Artikelnr]],Artikel_prijzen[Artnr],Artikel_prijzen[Prijs 2025],"")</f>
        <v>585</v>
      </c>
      <c r="K1436" t="str">
        <f>IF(Q3_2025[[#This Row],[Artikelprijs]]&lt;&gt;"",IF(Q3_2025[[#This Row],[Stuksprijs]]=Q3_2025[[#This Row],[Artikelprijs]],"Prijs gelijk","Prijs wijkt af"),"")</f>
        <v>Prijs wijkt af</v>
      </c>
      <c r="L1436" t="str">
        <f>IF(Q3_2025[[#This Row],[Relatiekorting percentage]]=0,
    "Nvt",
    IF(Q3_2025[[#This Row],[Brutobedrag 2]] &lt; Q3_2025[[#This Row],[Bruto - Rel.korting]],
        "Nee",
        "Ja"))</f>
        <v>Ja</v>
      </c>
      <c r="M1436" s="10">
        <f>IF(Q3_2025[[#This Row],[Artikelprijs]]&lt;&gt;"",Q3_2025[[#This Row],[Artikelprijs]],Q3_2025[[#This Row],[Stuksprijs]])</f>
        <v>585</v>
      </c>
      <c r="N1436" s="10">
        <f>Q3_2025[[#This Row],[Besteld]]*Q3_2025[[#This Row],[Prijs 2]]</f>
        <v>585</v>
      </c>
      <c r="O1436" s="10">
        <f>IF(Q3_2025[[#This Row],[Brutobedrag 2]]&lt;Q3_2025[[#This Row],[Bruto - Rel.korting]],Q3_2025[[#This Row],[Brutobedrag 2]],Q3_2025[[#This Row],[Brutobedrag 2]]*(100-Q3_2025[[#This Row],[Relatiekorting percentage]])/100)</f>
        <v>468</v>
      </c>
      <c r="R1436" s="3"/>
      <c r="W1436"/>
      <c r="AB1436"/>
    </row>
    <row r="1437" spans="1:28" x14ac:dyDescent="0.3">
      <c r="A1437" t="s">
        <v>831</v>
      </c>
      <c r="B1437">
        <v>5021009</v>
      </c>
      <c r="C1437" t="s">
        <v>50</v>
      </c>
      <c r="D1437">
        <v>1</v>
      </c>
      <c r="E1437" s="10">
        <v>386.25</v>
      </c>
      <c r="F1437" s="10">
        <v>386.25</v>
      </c>
      <c r="G1437" s="10">
        <v>309</v>
      </c>
      <c r="H1437">
        <v>20</v>
      </c>
      <c r="I1437" s="51" t="str">
        <f>_xlfn.XLOOKUP(Q3_2025[[#This Row],[Artikelnr]],Artikel_prijzen[Artnr],Artikel_prijzen[Groep],"")</f>
        <v>Elektra</v>
      </c>
      <c r="J1437" s="10">
        <f>_xlfn.XLOOKUP(Q3_2025[[#This Row],[Artikelnr]],Artikel_prijzen[Artnr],Artikel_prijzen[Prijs 2025],"")</f>
        <v>386.25</v>
      </c>
      <c r="K1437" t="str">
        <f>IF(Q3_2025[[#This Row],[Artikelprijs]]&lt;&gt;"",IF(Q3_2025[[#This Row],[Stuksprijs]]=Q3_2025[[#This Row],[Artikelprijs]],"Prijs gelijk","Prijs wijkt af"),"")</f>
        <v>Prijs gelijk</v>
      </c>
      <c r="L1437" t="str">
        <f>IF(Q3_2025[[#This Row],[Relatiekorting percentage]]=0,
    "Nvt",
    IF(Q3_2025[[#This Row],[Brutobedrag 2]] &lt; Q3_2025[[#This Row],[Bruto - Rel.korting]],
        "Nee",
        "Ja"))</f>
        <v>Ja</v>
      </c>
      <c r="M1437" s="10">
        <f>IF(Q3_2025[[#This Row],[Artikelprijs]]&lt;&gt;"",Q3_2025[[#This Row],[Artikelprijs]],Q3_2025[[#This Row],[Stuksprijs]])</f>
        <v>386.25</v>
      </c>
      <c r="N1437" s="10">
        <f>Q3_2025[[#This Row],[Besteld]]*Q3_2025[[#This Row],[Prijs 2]]</f>
        <v>386.25</v>
      </c>
      <c r="O1437" s="10">
        <f>IF(Q3_2025[[#This Row],[Brutobedrag 2]]&lt;Q3_2025[[#This Row],[Bruto - Rel.korting]],Q3_2025[[#This Row],[Brutobedrag 2]],Q3_2025[[#This Row],[Brutobedrag 2]]*(100-Q3_2025[[#This Row],[Relatiekorting percentage]])/100)</f>
        <v>309</v>
      </c>
      <c r="R1437" s="3"/>
      <c r="W1437"/>
      <c r="AB1437"/>
    </row>
    <row r="1438" spans="1:28" x14ac:dyDescent="0.3">
      <c r="A1438" t="s">
        <v>831</v>
      </c>
      <c r="B1438">
        <v>5021009</v>
      </c>
      <c r="C1438" t="s">
        <v>50</v>
      </c>
      <c r="D1438">
        <v>2</v>
      </c>
      <c r="E1438" s="10">
        <v>386.25</v>
      </c>
      <c r="F1438" s="10">
        <v>772.5</v>
      </c>
      <c r="G1438" s="10">
        <v>618</v>
      </c>
      <c r="H1438">
        <v>20</v>
      </c>
      <c r="I1438" s="51" t="str">
        <f>_xlfn.XLOOKUP(Q3_2025[[#This Row],[Artikelnr]],Artikel_prijzen[Artnr],Artikel_prijzen[Groep],"")</f>
        <v>Elektra</v>
      </c>
      <c r="J1438" s="10">
        <f>_xlfn.XLOOKUP(Q3_2025[[#This Row],[Artikelnr]],Artikel_prijzen[Artnr],Artikel_prijzen[Prijs 2025],"")</f>
        <v>386.25</v>
      </c>
      <c r="K1438" t="str">
        <f>IF(Q3_2025[[#This Row],[Artikelprijs]]&lt;&gt;"",IF(Q3_2025[[#This Row],[Stuksprijs]]=Q3_2025[[#This Row],[Artikelprijs]],"Prijs gelijk","Prijs wijkt af"),"")</f>
        <v>Prijs gelijk</v>
      </c>
      <c r="L1438" t="str">
        <f>IF(Q3_2025[[#This Row],[Relatiekorting percentage]]=0,
    "Nvt",
    IF(Q3_2025[[#This Row],[Brutobedrag 2]] &lt; Q3_2025[[#This Row],[Bruto - Rel.korting]],
        "Nee",
        "Ja"))</f>
        <v>Ja</v>
      </c>
      <c r="M1438" s="10">
        <f>IF(Q3_2025[[#This Row],[Artikelprijs]]&lt;&gt;"",Q3_2025[[#This Row],[Artikelprijs]],Q3_2025[[#This Row],[Stuksprijs]])</f>
        <v>386.25</v>
      </c>
      <c r="N1438" s="10">
        <f>Q3_2025[[#This Row],[Besteld]]*Q3_2025[[#This Row],[Prijs 2]]</f>
        <v>772.5</v>
      </c>
      <c r="O1438" s="10">
        <f>IF(Q3_2025[[#This Row],[Brutobedrag 2]]&lt;Q3_2025[[#This Row],[Bruto - Rel.korting]],Q3_2025[[#This Row],[Brutobedrag 2]],Q3_2025[[#This Row],[Brutobedrag 2]]*(100-Q3_2025[[#This Row],[Relatiekorting percentage]])/100)</f>
        <v>618</v>
      </c>
      <c r="R1438" s="3"/>
      <c r="W1438"/>
      <c r="AB1438"/>
    </row>
    <row r="1439" spans="1:28" x14ac:dyDescent="0.3">
      <c r="A1439" t="s">
        <v>831</v>
      </c>
      <c r="B1439">
        <v>5021009</v>
      </c>
      <c r="C1439" t="s">
        <v>50</v>
      </c>
      <c r="D1439">
        <v>2</v>
      </c>
      <c r="E1439" s="10">
        <v>386.25</v>
      </c>
      <c r="F1439" s="10">
        <v>772.5</v>
      </c>
      <c r="G1439" s="10">
        <v>618</v>
      </c>
      <c r="H1439">
        <v>20</v>
      </c>
      <c r="I1439" s="51" t="str">
        <f>_xlfn.XLOOKUP(Q3_2025[[#This Row],[Artikelnr]],Artikel_prijzen[Artnr],Artikel_prijzen[Groep],"")</f>
        <v>Elektra</v>
      </c>
      <c r="J1439" s="10">
        <f>_xlfn.XLOOKUP(Q3_2025[[#This Row],[Artikelnr]],Artikel_prijzen[Artnr],Artikel_prijzen[Prijs 2025],"")</f>
        <v>386.25</v>
      </c>
      <c r="K1439" t="str">
        <f>IF(Q3_2025[[#This Row],[Artikelprijs]]&lt;&gt;"",IF(Q3_2025[[#This Row],[Stuksprijs]]=Q3_2025[[#This Row],[Artikelprijs]],"Prijs gelijk","Prijs wijkt af"),"")</f>
        <v>Prijs gelijk</v>
      </c>
      <c r="L1439" t="str">
        <f>IF(Q3_2025[[#This Row],[Relatiekorting percentage]]=0,
    "Nvt",
    IF(Q3_2025[[#This Row],[Brutobedrag 2]] &lt; Q3_2025[[#This Row],[Bruto - Rel.korting]],
        "Nee",
        "Ja"))</f>
        <v>Ja</v>
      </c>
      <c r="M1439" s="10">
        <f>IF(Q3_2025[[#This Row],[Artikelprijs]]&lt;&gt;"",Q3_2025[[#This Row],[Artikelprijs]],Q3_2025[[#This Row],[Stuksprijs]])</f>
        <v>386.25</v>
      </c>
      <c r="N1439" s="10">
        <f>Q3_2025[[#This Row],[Besteld]]*Q3_2025[[#This Row],[Prijs 2]]</f>
        <v>772.5</v>
      </c>
      <c r="O1439" s="10">
        <f>IF(Q3_2025[[#This Row],[Brutobedrag 2]]&lt;Q3_2025[[#This Row],[Bruto - Rel.korting]],Q3_2025[[#This Row],[Brutobedrag 2]],Q3_2025[[#This Row],[Brutobedrag 2]]*(100-Q3_2025[[#This Row],[Relatiekorting percentage]])/100)</f>
        <v>618</v>
      </c>
      <c r="R1439" s="3"/>
      <c r="W1439"/>
      <c r="AB1439"/>
    </row>
    <row r="1440" spans="1:28" x14ac:dyDescent="0.3">
      <c r="A1440" t="s">
        <v>831</v>
      </c>
      <c r="B1440">
        <v>5021009</v>
      </c>
      <c r="C1440" t="s">
        <v>50</v>
      </c>
      <c r="D1440">
        <v>1</v>
      </c>
      <c r="E1440" s="10">
        <v>386.25</v>
      </c>
      <c r="F1440" s="10">
        <v>386.25</v>
      </c>
      <c r="G1440" s="10">
        <v>309</v>
      </c>
      <c r="H1440">
        <v>20</v>
      </c>
      <c r="I1440" s="51" t="str">
        <f>_xlfn.XLOOKUP(Q3_2025[[#This Row],[Artikelnr]],Artikel_prijzen[Artnr],Artikel_prijzen[Groep],"")</f>
        <v>Elektra</v>
      </c>
      <c r="J1440" s="10">
        <f>_xlfn.XLOOKUP(Q3_2025[[#This Row],[Artikelnr]],Artikel_prijzen[Artnr],Artikel_prijzen[Prijs 2025],"")</f>
        <v>386.25</v>
      </c>
      <c r="K1440" t="str">
        <f>IF(Q3_2025[[#This Row],[Artikelprijs]]&lt;&gt;"",IF(Q3_2025[[#This Row],[Stuksprijs]]=Q3_2025[[#This Row],[Artikelprijs]],"Prijs gelijk","Prijs wijkt af"),"")</f>
        <v>Prijs gelijk</v>
      </c>
      <c r="L1440" t="str">
        <f>IF(Q3_2025[[#This Row],[Relatiekorting percentage]]=0,
    "Nvt",
    IF(Q3_2025[[#This Row],[Brutobedrag 2]] &lt; Q3_2025[[#This Row],[Bruto - Rel.korting]],
        "Nee",
        "Ja"))</f>
        <v>Ja</v>
      </c>
      <c r="M1440" s="10">
        <f>IF(Q3_2025[[#This Row],[Artikelprijs]]&lt;&gt;"",Q3_2025[[#This Row],[Artikelprijs]],Q3_2025[[#This Row],[Stuksprijs]])</f>
        <v>386.25</v>
      </c>
      <c r="N1440" s="10">
        <f>Q3_2025[[#This Row],[Besteld]]*Q3_2025[[#This Row],[Prijs 2]]</f>
        <v>386.25</v>
      </c>
      <c r="O1440" s="10">
        <f>IF(Q3_2025[[#This Row],[Brutobedrag 2]]&lt;Q3_2025[[#This Row],[Bruto - Rel.korting]],Q3_2025[[#This Row],[Brutobedrag 2]],Q3_2025[[#This Row],[Brutobedrag 2]]*(100-Q3_2025[[#This Row],[Relatiekorting percentage]])/100)</f>
        <v>309</v>
      </c>
      <c r="R1440" s="3"/>
      <c r="W1440"/>
      <c r="AB1440"/>
    </row>
    <row r="1441" spans="1:28" x14ac:dyDescent="0.3">
      <c r="A1441" t="s">
        <v>831</v>
      </c>
      <c r="B1441">
        <v>5021016</v>
      </c>
      <c r="C1441" t="s">
        <v>51</v>
      </c>
      <c r="D1441">
        <v>1</v>
      </c>
      <c r="E1441" s="10">
        <v>602.54999999999995</v>
      </c>
      <c r="F1441" s="10">
        <v>602.54999999999995</v>
      </c>
      <c r="G1441" s="10">
        <v>482.04</v>
      </c>
      <c r="H1441">
        <v>20</v>
      </c>
      <c r="I1441" s="51" t="str">
        <f>_xlfn.XLOOKUP(Q3_2025[[#This Row],[Artikelnr]],Artikel_prijzen[Artnr],Artikel_prijzen[Groep],"")</f>
        <v>Elektra</v>
      </c>
      <c r="J1441" s="10">
        <f>_xlfn.XLOOKUP(Q3_2025[[#This Row],[Artikelnr]],Artikel_prijzen[Artnr],Artikel_prijzen[Prijs 2025],"")</f>
        <v>585</v>
      </c>
      <c r="K1441" t="str">
        <f>IF(Q3_2025[[#This Row],[Artikelprijs]]&lt;&gt;"",IF(Q3_2025[[#This Row],[Stuksprijs]]=Q3_2025[[#This Row],[Artikelprijs]],"Prijs gelijk","Prijs wijkt af"),"")</f>
        <v>Prijs wijkt af</v>
      </c>
      <c r="L1441" t="str">
        <f>IF(Q3_2025[[#This Row],[Relatiekorting percentage]]=0,
    "Nvt",
    IF(Q3_2025[[#This Row],[Brutobedrag 2]] &lt; Q3_2025[[#This Row],[Bruto - Rel.korting]],
        "Nee",
        "Ja"))</f>
        <v>Ja</v>
      </c>
      <c r="M1441" s="10">
        <f>IF(Q3_2025[[#This Row],[Artikelprijs]]&lt;&gt;"",Q3_2025[[#This Row],[Artikelprijs]],Q3_2025[[#This Row],[Stuksprijs]])</f>
        <v>585</v>
      </c>
      <c r="N1441" s="10">
        <f>Q3_2025[[#This Row],[Besteld]]*Q3_2025[[#This Row],[Prijs 2]]</f>
        <v>585</v>
      </c>
      <c r="O1441" s="10">
        <f>IF(Q3_2025[[#This Row],[Brutobedrag 2]]&lt;Q3_2025[[#This Row],[Bruto - Rel.korting]],Q3_2025[[#This Row],[Brutobedrag 2]],Q3_2025[[#This Row],[Brutobedrag 2]]*(100-Q3_2025[[#This Row],[Relatiekorting percentage]])/100)</f>
        <v>468</v>
      </c>
      <c r="R1441" s="3"/>
      <c r="W1441"/>
      <c r="AB1441"/>
    </row>
    <row r="1442" spans="1:28" x14ac:dyDescent="0.3">
      <c r="A1442" t="s">
        <v>831</v>
      </c>
      <c r="B1442">
        <v>5021019</v>
      </c>
      <c r="C1442" t="s">
        <v>257</v>
      </c>
      <c r="D1442">
        <v>1</v>
      </c>
      <c r="E1442" s="10">
        <v>927</v>
      </c>
      <c r="F1442" s="10">
        <v>927</v>
      </c>
      <c r="G1442" s="10">
        <v>741.6</v>
      </c>
      <c r="H1442">
        <v>20</v>
      </c>
      <c r="I1442" s="51" t="str">
        <f>_xlfn.XLOOKUP(Q3_2025[[#This Row],[Artikelnr]],Artikel_prijzen[Artnr],Artikel_prijzen[Groep],"")</f>
        <v>Elektra</v>
      </c>
      <c r="J1442" s="10">
        <f>_xlfn.XLOOKUP(Q3_2025[[#This Row],[Artikelnr]],Artikel_prijzen[Artnr],Artikel_prijzen[Prijs 2025],"")</f>
        <v>900</v>
      </c>
      <c r="K1442" t="str">
        <f>IF(Q3_2025[[#This Row],[Artikelprijs]]&lt;&gt;"",IF(Q3_2025[[#This Row],[Stuksprijs]]=Q3_2025[[#This Row],[Artikelprijs]],"Prijs gelijk","Prijs wijkt af"),"")</f>
        <v>Prijs wijkt af</v>
      </c>
      <c r="L1442" t="str">
        <f>IF(Q3_2025[[#This Row],[Relatiekorting percentage]]=0,
    "Nvt",
    IF(Q3_2025[[#This Row],[Brutobedrag 2]] &lt; Q3_2025[[#This Row],[Bruto - Rel.korting]],
        "Nee",
        "Ja"))</f>
        <v>Ja</v>
      </c>
      <c r="M1442" s="10">
        <f>IF(Q3_2025[[#This Row],[Artikelprijs]]&lt;&gt;"",Q3_2025[[#This Row],[Artikelprijs]],Q3_2025[[#This Row],[Stuksprijs]])</f>
        <v>900</v>
      </c>
      <c r="N1442" s="10">
        <f>Q3_2025[[#This Row],[Besteld]]*Q3_2025[[#This Row],[Prijs 2]]</f>
        <v>900</v>
      </c>
      <c r="O1442" s="10">
        <f>IF(Q3_2025[[#This Row],[Brutobedrag 2]]&lt;Q3_2025[[#This Row],[Bruto - Rel.korting]],Q3_2025[[#This Row],[Brutobedrag 2]],Q3_2025[[#This Row],[Brutobedrag 2]]*(100-Q3_2025[[#This Row],[Relatiekorting percentage]])/100)</f>
        <v>720</v>
      </c>
      <c r="R1442" s="3"/>
      <c r="W1442"/>
      <c r="AB1442"/>
    </row>
    <row r="1443" spans="1:28" x14ac:dyDescent="0.3">
      <c r="A1443" t="s">
        <v>831</v>
      </c>
      <c r="B1443">
        <v>5021016</v>
      </c>
      <c r="C1443" t="s">
        <v>51</v>
      </c>
      <c r="D1443">
        <v>1</v>
      </c>
      <c r="E1443" s="10">
        <v>602.54999999999995</v>
      </c>
      <c r="F1443" s="10">
        <v>602.54999999999995</v>
      </c>
      <c r="G1443" s="10">
        <v>482.04</v>
      </c>
      <c r="H1443">
        <v>20</v>
      </c>
      <c r="I1443" s="51" t="str">
        <f>_xlfn.XLOOKUP(Q3_2025[[#This Row],[Artikelnr]],Artikel_prijzen[Artnr],Artikel_prijzen[Groep],"")</f>
        <v>Elektra</v>
      </c>
      <c r="J1443" s="10">
        <f>_xlfn.XLOOKUP(Q3_2025[[#This Row],[Artikelnr]],Artikel_prijzen[Artnr],Artikel_prijzen[Prijs 2025],"")</f>
        <v>585</v>
      </c>
      <c r="K1443" t="str">
        <f>IF(Q3_2025[[#This Row],[Artikelprijs]]&lt;&gt;"",IF(Q3_2025[[#This Row],[Stuksprijs]]=Q3_2025[[#This Row],[Artikelprijs]],"Prijs gelijk","Prijs wijkt af"),"")</f>
        <v>Prijs wijkt af</v>
      </c>
      <c r="L1443" t="str">
        <f>IF(Q3_2025[[#This Row],[Relatiekorting percentage]]=0,
    "Nvt",
    IF(Q3_2025[[#This Row],[Brutobedrag 2]] &lt; Q3_2025[[#This Row],[Bruto - Rel.korting]],
        "Nee",
        "Ja"))</f>
        <v>Ja</v>
      </c>
      <c r="M1443" s="10">
        <f>IF(Q3_2025[[#This Row],[Artikelprijs]]&lt;&gt;"",Q3_2025[[#This Row],[Artikelprijs]],Q3_2025[[#This Row],[Stuksprijs]])</f>
        <v>585</v>
      </c>
      <c r="N1443" s="10">
        <f>Q3_2025[[#This Row],[Besteld]]*Q3_2025[[#This Row],[Prijs 2]]</f>
        <v>585</v>
      </c>
      <c r="O1443" s="10">
        <f>IF(Q3_2025[[#This Row],[Brutobedrag 2]]&lt;Q3_2025[[#This Row],[Bruto - Rel.korting]],Q3_2025[[#This Row],[Brutobedrag 2]],Q3_2025[[#This Row],[Brutobedrag 2]]*(100-Q3_2025[[#This Row],[Relatiekorting percentage]])/100)</f>
        <v>468</v>
      </c>
      <c r="R1443" s="3"/>
      <c r="W1443"/>
      <c r="AB1443"/>
    </row>
    <row r="1444" spans="1:28" x14ac:dyDescent="0.3">
      <c r="A1444" t="s">
        <v>831</v>
      </c>
      <c r="B1444">
        <v>5021009</v>
      </c>
      <c r="C1444" t="s">
        <v>50</v>
      </c>
      <c r="D1444">
        <v>1</v>
      </c>
      <c r="E1444" s="10">
        <v>386.25</v>
      </c>
      <c r="F1444" s="10">
        <v>386.25</v>
      </c>
      <c r="G1444" s="10">
        <v>309</v>
      </c>
      <c r="H1444">
        <v>20</v>
      </c>
      <c r="I1444" s="51" t="str">
        <f>_xlfn.XLOOKUP(Q3_2025[[#This Row],[Artikelnr]],Artikel_prijzen[Artnr],Artikel_prijzen[Groep],"")</f>
        <v>Elektra</v>
      </c>
      <c r="J1444" s="10">
        <f>_xlfn.XLOOKUP(Q3_2025[[#This Row],[Artikelnr]],Artikel_prijzen[Artnr],Artikel_prijzen[Prijs 2025],"")</f>
        <v>386.25</v>
      </c>
      <c r="K1444" t="str">
        <f>IF(Q3_2025[[#This Row],[Artikelprijs]]&lt;&gt;"",IF(Q3_2025[[#This Row],[Stuksprijs]]=Q3_2025[[#This Row],[Artikelprijs]],"Prijs gelijk","Prijs wijkt af"),"")</f>
        <v>Prijs gelijk</v>
      </c>
      <c r="L1444" t="str">
        <f>IF(Q3_2025[[#This Row],[Relatiekorting percentage]]=0,
    "Nvt",
    IF(Q3_2025[[#This Row],[Brutobedrag 2]] &lt; Q3_2025[[#This Row],[Bruto - Rel.korting]],
        "Nee",
        "Ja"))</f>
        <v>Ja</v>
      </c>
      <c r="M1444" s="10">
        <f>IF(Q3_2025[[#This Row],[Artikelprijs]]&lt;&gt;"",Q3_2025[[#This Row],[Artikelprijs]],Q3_2025[[#This Row],[Stuksprijs]])</f>
        <v>386.25</v>
      </c>
      <c r="N1444" s="10">
        <f>Q3_2025[[#This Row],[Besteld]]*Q3_2025[[#This Row],[Prijs 2]]</f>
        <v>386.25</v>
      </c>
      <c r="O1444" s="10">
        <f>IF(Q3_2025[[#This Row],[Brutobedrag 2]]&lt;Q3_2025[[#This Row],[Bruto - Rel.korting]],Q3_2025[[#This Row],[Brutobedrag 2]],Q3_2025[[#This Row],[Brutobedrag 2]]*(100-Q3_2025[[#This Row],[Relatiekorting percentage]])/100)</f>
        <v>309</v>
      </c>
      <c r="R1444" s="3"/>
      <c r="W1444"/>
      <c r="AB1444"/>
    </row>
    <row r="1445" spans="1:28" x14ac:dyDescent="0.3">
      <c r="A1445" t="s">
        <v>831</v>
      </c>
      <c r="B1445">
        <v>5022009</v>
      </c>
      <c r="C1445" t="s">
        <v>45</v>
      </c>
      <c r="D1445">
        <v>6</v>
      </c>
      <c r="E1445" s="10">
        <v>103.75</v>
      </c>
      <c r="F1445" s="10">
        <v>622.5</v>
      </c>
      <c r="G1445" s="10">
        <v>498</v>
      </c>
      <c r="H1445">
        <v>20</v>
      </c>
      <c r="I1445" s="51" t="str">
        <f>_xlfn.XLOOKUP(Q3_2025[[#This Row],[Artikelnr]],Artikel_prijzen[Artnr],Artikel_prijzen[Groep],"")</f>
        <v>Elektra</v>
      </c>
      <c r="J1445" s="10">
        <f>_xlfn.XLOOKUP(Q3_2025[[#This Row],[Artikelnr]],Artikel_prijzen[Artnr],Artikel_prijzen[Prijs 2025],"")</f>
        <v>106.8625</v>
      </c>
      <c r="K1445" t="str">
        <f>IF(Q3_2025[[#This Row],[Artikelprijs]]&lt;&gt;"",IF(Q3_2025[[#This Row],[Stuksprijs]]=Q3_2025[[#This Row],[Artikelprijs]],"Prijs gelijk","Prijs wijkt af"),"")</f>
        <v>Prijs wijkt af</v>
      </c>
      <c r="L1445" t="str">
        <f>IF(Q3_2025[[#This Row],[Relatiekorting percentage]]=0,
    "Nvt",
    IF(Q3_2025[[#This Row],[Brutobedrag 2]] &lt; Q3_2025[[#This Row],[Bruto - Rel.korting]],
        "Nee",
        "Ja"))</f>
        <v>Ja</v>
      </c>
      <c r="M1445" s="10">
        <f>IF(Q3_2025[[#This Row],[Artikelprijs]]&lt;&gt;"",Q3_2025[[#This Row],[Artikelprijs]],Q3_2025[[#This Row],[Stuksprijs]])</f>
        <v>106.8625</v>
      </c>
      <c r="N1445" s="10">
        <f>Q3_2025[[#This Row],[Besteld]]*Q3_2025[[#This Row],[Prijs 2]]</f>
        <v>641.17499999999995</v>
      </c>
      <c r="O1445" s="10">
        <f>IF(Q3_2025[[#This Row],[Brutobedrag 2]]&lt;Q3_2025[[#This Row],[Bruto - Rel.korting]],Q3_2025[[#This Row],[Brutobedrag 2]],Q3_2025[[#This Row],[Brutobedrag 2]]*(100-Q3_2025[[#This Row],[Relatiekorting percentage]])/100)</f>
        <v>512.94000000000005</v>
      </c>
      <c r="R1445" s="3"/>
      <c r="W1445"/>
      <c r="AB1445"/>
    </row>
    <row r="1446" spans="1:28" x14ac:dyDescent="0.3">
      <c r="A1446" t="s">
        <v>831</v>
      </c>
      <c r="B1446">
        <v>5020008</v>
      </c>
      <c r="C1446" t="s">
        <v>52</v>
      </c>
      <c r="D1446">
        <v>9</v>
      </c>
      <c r="E1446" s="10">
        <v>32.96</v>
      </c>
      <c r="F1446" s="10">
        <v>296.64</v>
      </c>
      <c r="G1446" s="10">
        <v>237.31</v>
      </c>
      <c r="H1446">
        <v>20</v>
      </c>
      <c r="I1446" s="51" t="str">
        <f>_xlfn.XLOOKUP(Q3_2025[[#This Row],[Artikelnr]],Artikel_prijzen[Artnr],Artikel_prijzen[Groep],"")</f>
        <v/>
      </c>
      <c r="J1446" s="10" t="str">
        <f>_xlfn.XLOOKUP(Q3_2025[[#This Row],[Artikelnr]],Artikel_prijzen[Artnr],Artikel_prijzen[Prijs 2025],"")</f>
        <v/>
      </c>
      <c r="K1446" t="str">
        <f>IF(Q3_2025[[#This Row],[Artikelprijs]]&lt;&gt;"",IF(Q3_2025[[#This Row],[Stuksprijs]]=Q3_2025[[#This Row],[Artikelprijs]],"Prijs gelijk","Prijs wijkt af"),"")</f>
        <v/>
      </c>
      <c r="L1446" t="str">
        <f>IF(Q3_2025[[#This Row],[Relatiekorting percentage]]=0,
    "Nvt",
    IF(Q3_2025[[#This Row],[Brutobedrag 2]] &lt; Q3_2025[[#This Row],[Bruto - Rel.korting]],
        "Nee",
        "Ja"))</f>
        <v>Ja</v>
      </c>
      <c r="M1446" s="10">
        <f>IF(Q3_2025[[#This Row],[Artikelprijs]]&lt;&gt;"",Q3_2025[[#This Row],[Artikelprijs]],Q3_2025[[#This Row],[Stuksprijs]])</f>
        <v>32.96</v>
      </c>
      <c r="N1446" s="10">
        <f>Q3_2025[[#This Row],[Besteld]]*Q3_2025[[#This Row],[Prijs 2]]</f>
        <v>296.64</v>
      </c>
      <c r="O1446" s="10">
        <f>IF(Q3_2025[[#This Row],[Brutobedrag 2]]&lt;Q3_2025[[#This Row],[Bruto - Rel.korting]],Q3_2025[[#This Row],[Brutobedrag 2]],Q3_2025[[#This Row],[Brutobedrag 2]]*(100-Q3_2025[[#This Row],[Relatiekorting percentage]])/100)</f>
        <v>237.31199999999998</v>
      </c>
      <c r="R1446" s="3"/>
      <c r="W1446"/>
      <c r="AB1446"/>
    </row>
    <row r="1447" spans="1:28" x14ac:dyDescent="0.3">
      <c r="A1447" t="s">
        <v>831</v>
      </c>
      <c r="B1447">
        <v>5020009</v>
      </c>
      <c r="C1447" t="s">
        <v>125</v>
      </c>
      <c r="D1447">
        <v>1</v>
      </c>
      <c r="E1447" s="10">
        <v>45.32</v>
      </c>
      <c r="F1447" s="10">
        <v>45.32</v>
      </c>
      <c r="G1447" s="10">
        <v>36.26</v>
      </c>
      <c r="H1447">
        <v>20</v>
      </c>
      <c r="I1447" s="51" t="str">
        <f>_xlfn.XLOOKUP(Q3_2025[[#This Row],[Artikelnr]],Artikel_prijzen[Artnr],Artikel_prijzen[Groep],"")</f>
        <v/>
      </c>
      <c r="J1447" s="10" t="str">
        <f>_xlfn.XLOOKUP(Q3_2025[[#This Row],[Artikelnr]],Artikel_prijzen[Artnr],Artikel_prijzen[Prijs 2025],"")</f>
        <v/>
      </c>
      <c r="K1447" t="str">
        <f>IF(Q3_2025[[#This Row],[Artikelprijs]]&lt;&gt;"",IF(Q3_2025[[#This Row],[Stuksprijs]]=Q3_2025[[#This Row],[Artikelprijs]],"Prijs gelijk","Prijs wijkt af"),"")</f>
        <v/>
      </c>
      <c r="L1447" t="str">
        <f>IF(Q3_2025[[#This Row],[Relatiekorting percentage]]=0,
    "Nvt",
    IF(Q3_2025[[#This Row],[Brutobedrag 2]] &lt; Q3_2025[[#This Row],[Bruto - Rel.korting]],
        "Nee",
        "Ja"))</f>
        <v>Ja</v>
      </c>
      <c r="M1447" s="10">
        <f>IF(Q3_2025[[#This Row],[Artikelprijs]]&lt;&gt;"",Q3_2025[[#This Row],[Artikelprijs]],Q3_2025[[#This Row],[Stuksprijs]])</f>
        <v>45.32</v>
      </c>
      <c r="N1447" s="10">
        <f>Q3_2025[[#This Row],[Besteld]]*Q3_2025[[#This Row],[Prijs 2]]</f>
        <v>45.32</v>
      </c>
      <c r="O1447" s="10">
        <f>IF(Q3_2025[[#This Row],[Brutobedrag 2]]&lt;Q3_2025[[#This Row],[Bruto - Rel.korting]],Q3_2025[[#This Row],[Brutobedrag 2]],Q3_2025[[#This Row],[Brutobedrag 2]]*(100-Q3_2025[[#This Row],[Relatiekorting percentage]])/100)</f>
        <v>36.256</v>
      </c>
      <c r="R1447" s="3"/>
      <c r="W1447"/>
      <c r="AB1447"/>
    </row>
    <row r="1448" spans="1:28" x14ac:dyDescent="0.3">
      <c r="A1448" t="s">
        <v>831</v>
      </c>
      <c r="B1448">
        <v>5022009</v>
      </c>
      <c r="C1448" t="s">
        <v>45</v>
      </c>
      <c r="D1448">
        <v>1</v>
      </c>
      <c r="E1448" s="10">
        <v>103.75</v>
      </c>
      <c r="F1448" s="10">
        <v>103.75</v>
      </c>
      <c r="G1448" s="10">
        <v>83</v>
      </c>
      <c r="H1448">
        <v>20</v>
      </c>
      <c r="I1448" s="51" t="str">
        <f>_xlfn.XLOOKUP(Q3_2025[[#This Row],[Artikelnr]],Artikel_prijzen[Artnr],Artikel_prijzen[Groep],"")</f>
        <v>Elektra</v>
      </c>
      <c r="J1448" s="10">
        <f>_xlfn.XLOOKUP(Q3_2025[[#This Row],[Artikelnr]],Artikel_prijzen[Artnr],Artikel_prijzen[Prijs 2025],"")</f>
        <v>106.8625</v>
      </c>
      <c r="K1448" t="str">
        <f>IF(Q3_2025[[#This Row],[Artikelprijs]]&lt;&gt;"",IF(Q3_2025[[#This Row],[Stuksprijs]]=Q3_2025[[#This Row],[Artikelprijs]],"Prijs gelijk","Prijs wijkt af"),"")</f>
        <v>Prijs wijkt af</v>
      </c>
      <c r="L1448" t="str">
        <f>IF(Q3_2025[[#This Row],[Relatiekorting percentage]]=0,
    "Nvt",
    IF(Q3_2025[[#This Row],[Brutobedrag 2]] &lt; Q3_2025[[#This Row],[Bruto - Rel.korting]],
        "Nee",
        "Ja"))</f>
        <v>Ja</v>
      </c>
      <c r="M1448" s="10">
        <f>IF(Q3_2025[[#This Row],[Artikelprijs]]&lt;&gt;"",Q3_2025[[#This Row],[Artikelprijs]],Q3_2025[[#This Row],[Stuksprijs]])</f>
        <v>106.8625</v>
      </c>
      <c r="N1448" s="10">
        <f>Q3_2025[[#This Row],[Besteld]]*Q3_2025[[#This Row],[Prijs 2]]</f>
        <v>106.8625</v>
      </c>
      <c r="O1448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448" s="3"/>
      <c r="W1448"/>
      <c r="AB1448"/>
    </row>
    <row r="1449" spans="1:28" x14ac:dyDescent="0.3">
      <c r="A1449" t="s">
        <v>831</v>
      </c>
      <c r="B1449">
        <v>5022009</v>
      </c>
      <c r="C1449" t="s">
        <v>45</v>
      </c>
      <c r="D1449">
        <v>8</v>
      </c>
      <c r="E1449" s="10">
        <v>103.75</v>
      </c>
      <c r="F1449" s="10">
        <v>830</v>
      </c>
      <c r="G1449" s="10">
        <v>664</v>
      </c>
      <c r="H1449">
        <v>20</v>
      </c>
      <c r="I1449" s="51" t="str">
        <f>_xlfn.XLOOKUP(Q3_2025[[#This Row],[Artikelnr]],Artikel_prijzen[Artnr],Artikel_prijzen[Groep],"")</f>
        <v>Elektra</v>
      </c>
      <c r="J1449" s="10">
        <f>_xlfn.XLOOKUP(Q3_2025[[#This Row],[Artikelnr]],Artikel_prijzen[Artnr],Artikel_prijzen[Prijs 2025],"")</f>
        <v>106.8625</v>
      </c>
      <c r="K1449" t="str">
        <f>IF(Q3_2025[[#This Row],[Artikelprijs]]&lt;&gt;"",IF(Q3_2025[[#This Row],[Stuksprijs]]=Q3_2025[[#This Row],[Artikelprijs]],"Prijs gelijk","Prijs wijkt af"),"")</f>
        <v>Prijs wijkt af</v>
      </c>
      <c r="L1449" t="str">
        <f>IF(Q3_2025[[#This Row],[Relatiekorting percentage]]=0,
    "Nvt",
    IF(Q3_2025[[#This Row],[Brutobedrag 2]] &lt; Q3_2025[[#This Row],[Bruto - Rel.korting]],
        "Nee",
        "Ja"))</f>
        <v>Ja</v>
      </c>
      <c r="M1449" s="10">
        <f>IF(Q3_2025[[#This Row],[Artikelprijs]]&lt;&gt;"",Q3_2025[[#This Row],[Artikelprijs]],Q3_2025[[#This Row],[Stuksprijs]])</f>
        <v>106.8625</v>
      </c>
      <c r="N1449" s="10">
        <f>Q3_2025[[#This Row],[Besteld]]*Q3_2025[[#This Row],[Prijs 2]]</f>
        <v>854.9</v>
      </c>
      <c r="O1449" s="10">
        <f>IF(Q3_2025[[#This Row],[Brutobedrag 2]]&lt;Q3_2025[[#This Row],[Bruto - Rel.korting]],Q3_2025[[#This Row],[Brutobedrag 2]],Q3_2025[[#This Row],[Brutobedrag 2]]*(100-Q3_2025[[#This Row],[Relatiekorting percentage]])/100)</f>
        <v>683.92</v>
      </c>
      <c r="R1449" s="3"/>
      <c r="W1449"/>
      <c r="AB1449"/>
    </row>
    <row r="1450" spans="1:28" x14ac:dyDescent="0.3">
      <c r="A1450" t="s">
        <v>831</v>
      </c>
      <c r="B1450">
        <v>1010006</v>
      </c>
      <c r="C1450" t="s">
        <v>157</v>
      </c>
      <c r="D1450">
        <v>8</v>
      </c>
      <c r="E1450" s="10">
        <v>43</v>
      </c>
      <c r="F1450" s="10">
        <v>344</v>
      </c>
      <c r="G1450" s="10">
        <v>275.2</v>
      </c>
      <c r="H1450">
        <v>20</v>
      </c>
      <c r="I1450" s="51" t="str">
        <f>_xlfn.XLOOKUP(Q3_2025[[#This Row],[Artikelnr]],Artikel_prijzen[Artnr],Artikel_prijzen[Groep],"")</f>
        <v/>
      </c>
      <c r="J1450" s="10" t="str">
        <f>_xlfn.XLOOKUP(Q3_2025[[#This Row],[Artikelnr]],Artikel_prijzen[Artnr],Artikel_prijzen[Prijs 2025],"")</f>
        <v/>
      </c>
      <c r="K1450" t="str">
        <f>IF(Q3_2025[[#This Row],[Artikelprijs]]&lt;&gt;"",IF(Q3_2025[[#This Row],[Stuksprijs]]=Q3_2025[[#This Row],[Artikelprijs]],"Prijs gelijk","Prijs wijkt af"),"")</f>
        <v/>
      </c>
      <c r="L1450" t="str">
        <f>IF(Q3_2025[[#This Row],[Relatiekorting percentage]]=0,
    "Nvt",
    IF(Q3_2025[[#This Row],[Brutobedrag 2]] &lt; Q3_2025[[#This Row],[Bruto - Rel.korting]],
        "Nee",
        "Ja"))</f>
        <v>Ja</v>
      </c>
      <c r="M1450" s="10">
        <f>IF(Q3_2025[[#This Row],[Artikelprijs]]&lt;&gt;"",Q3_2025[[#This Row],[Artikelprijs]],Q3_2025[[#This Row],[Stuksprijs]])</f>
        <v>43</v>
      </c>
      <c r="N1450" s="10">
        <f>Q3_2025[[#This Row],[Besteld]]*Q3_2025[[#This Row],[Prijs 2]]</f>
        <v>344</v>
      </c>
      <c r="O1450" s="10">
        <f>IF(Q3_2025[[#This Row],[Brutobedrag 2]]&lt;Q3_2025[[#This Row],[Bruto - Rel.korting]],Q3_2025[[#This Row],[Brutobedrag 2]],Q3_2025[[#This Row],[Brutobedrag 2]]*(100-Q3_2025[[#This Row],[Relatiekorting percentage]])/100)</f>
        <v>275.2</v>
      </c>
      <c r="R1450" s="3"/>
      <c r="W1450"/>
      <c r="AB1450"/>
    </row>
    <row r="1451" spans="1:28" x14ac:dyDescent="0.3">
      <c r="A1451" t="s">
        <v>831</v>
      </c>
      <c r="B1451">
        <v>5021016</v>
      </c>
      <c r="C1451" t="s">
        <v>51</v>
      </c>
      <c r="D1451">
        <v>1</v>
      </c>
      <c r="E1451" s="10">
        <v>602.54999999999995</v>
      </c>
      <c r="F1451" s="10">
        <v>602.54999999999995</v>
      </c>
      <c r="G1451" s="10">
        <v>482.04</v>
      </c>
      <c r="H1451">
        <v>20</v>
      </c>
      <c r="I1451" s="51" t="str">
        <f>_xlfn.XLOOKUP(Q3_2025[[#This Row],[Artikelnr]],Artikel_prijzen[Artnr],Artikel_prijzen[Groep],"")</f>
        <v>Elektra</v>
      </c>
      <c r="J1451" s="10">
        <f>_xlfn.XLOOKUP(Q3_2025[[#This Row],[Artikelnr]],Artikel_prijzen[Artnr],Artikel_prijzen[Prijs 2025],"")</f>
        <v>585</v>
      </c>
      <c r="K1451" t="str">
        <f>IF(Q3_2025[[#This Row],[Artikelprijs]]&lt;&gt;"",IF(Q3_2025[[#This Row],[Stuksprijs]]=Q3_2025[[#This Row],[Artikelprijs]],"Prijs gelijk","Prijs wijkt af"),"")</f>
        <v>Prijs wijkt af</v>
      </c>
      <c r="L1451" t="str">
        <f>IF(Q3_2025[[#This Row],[Relatiekorting percentage]]=0,
    "Nvt",
    IF(Q3_2025[[#This Row],[Brutobedrag 2]] &lt; Q3_2025[[#This Row],[Bruto - Rel.korting]],
        "Nee",
        "Ja"))</f>
        <v>Ja</v>
      </c>
      <c r="M1451" s="10">
        <f>IF(Q3_2025[[#This Row],[Artikelprijs]]&lt;&gt;"",Q3_2025[[#This Row],[Artikelprijs]],Q3_2025[[#This Row],[Stuksprijs]])</f>
        <v>585</v>
      </c>
      <c r="N1451" s="10">
        <f>Q3_2025[[#This Row],[Besteld]]*Q3_2025[[#This Row],[Prijs 2]]</f>
        <v>585</v>
      </c>
      <c r="O1451" s="10">
        <f>IF(Q3_2025[[#This Row],[Brutobedrag 2]]&lt;Q3_2025[[#This Row],[Bruto - Rel.korting]],Q3_2025[[#This Row],[Brutobedrag 2]],Q3_2025[[#This Row],[Brutobedrag 2]]*(100-Q3_2025[[#This Row],[Relatiekorting percentage]])/100)</f>
        <v>468</v>
      </c>
      <c r="R1451" s="3"/>
      <c r="W1451"/>
      <c r="AB1451"/>
    </row>
    <row r="1452" spans="1:28" x14ac:dyDescent="0.3">
      <c r="A1452" t="s">
        <v>831</v>
      </c>
      <c r="B1452">
        <v>5022009</v>
      </c>
      <c r="C1452" t="s">
        <v>45</v>
      </c>
      <c r="D1452">
        <v>1</v>
      </c>
      <c r="E1452" s="10">
        <v>103.75</v>
      </c>
      <c r="F1452" s="10">
        <v>103.75</v>
      </c>
      <c r="G1452" s="10">
        <v>83</v>
      </c>
      <c r="H1452">
        <v>20</v>
      </c>
      <c r="I1452" s="51" t="str">
        <f>_xlfn.XLOOKUP(Q3_2025[[#This Row],[Artikelnr]],Artikel_prijzen[Artnr],Artikel_prijzen[Groep],"")</f>
        <v>Elektra</v>
      </c>
      <c r="J1452" s="10">
        <f>_xlfn.XLOOKUP(Q3_2025[[#This Row],[Artikelnr]],Artikel_prijzen[Artnr],Artikel_prijzen[Prijs 2025],"")</f>
        <v>106.8625</v>
      </c>
      <c r="K1452" t="str">
        <f>IF(Q3_2025[[#This Row],[Artikelprijs]]&lt;&gt;"",IF(Q3_2025[[#This Row],[Stuksprijs]]=Q3_2025[[#This Row],[Artikelprijs]],"Prijs gelijk","Prijs wijkt af"),"")</f>
        <v>Prijs wijkt af</v>
      </c>
      <c r="L1452" t="str">
        <f>IF(Q3_2025[[#This Row],[Relatiekorting percentage]]=0,
    "Nvt",
    IF(Q3_2025[[#This Row],[Brutobedrag 2]] &lt; Q3_2025[[#This Row],[Bruto - Rel.korting]],
        "Nee",
        "Ja"))</f>
        <v>Ja</v>
      </c>
      <c r="M1452" s="10">
        <f>IF(Q3_2025[[#This Row],[Artikelprijs]]&lt;&gt;"",Q3_2025[[#This Row],[Artikelprijs]],Q3_2025[[#This Row],[Stuksprijs]])</f>
        <v>106.8625</v>
      </c>
      <c r="N1452" s="10">
        <f>Q3_2025[[#This Row],[Besteld]]*Q3_2025[[#This Row],[Prijs 2]]</f>
        <v>106.8625</v>
      </c>
      <c r="O1452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452" s="3"/>
      <c r="W1452"/>
      <c r="AB1452"/>
    </row>
    <row r="1453" spans="1:28" x14ac:dyDescent="0.3">
      <c r="A1453" t="s">
        <v>831</v>
      </c>
      <c r="B1453">
        <v>5021016</v>
      </c>
      <c r="C1453" t="s">
        <v>51</v>
      </c>
      <c r="D1453">
        <v>1</v>
      </c>
      <c r="E1453" s="10">
        <v>602.54999999999995</v>
      </c>
      <c r="F1453" s="10">
        <v>602.54999999999995</v>
      </c>
      <c r="G1453" s="10">
        <v>482.04</v>
      </c>
      <c r="H1453">
        <v>20</v>
      </c>
      <c r="I1453" s="51" t="str">
        <f>_xlfn.XLOOKUP(Q3_2025[[#This Row],[Artikelnr]],Artikel_prijzen[Artnr],Artikel_prijzen[Groep],"")</f>
        <v>Elektra</v>
      </c>
      <c r="J1453" s="10">
        <f>_xlfn.XLOOKUP(Q3_2025[[#This Row],[Artikelnr]],Artikel_prijzen[Artnr],Artikel_prijzen[Prijs 2025],"")</f>
        <v>585</v>
      </c>
      <c r="K1453" t="str">
        <f>IF(Q3_2025[[#This Row],[Artikelprijs]]&lt;&gt;"",IF(Q3_2025[[#This Row],[Stuksprijs]]=Q3_2025[[#This Row],[Artikelprijs]],"Prijs gelijk","Prijs wijkt af"),"")</f>
        <v>Prijs wijkt af</v>
      </c>
      <c r="L1453" t="str">
        <f>IF(Q3_2025[[#This Row],[Relatiekorting percentage]]=0,
    "Nvt",
    IF(Q3_2025[[#This Row],[Brutobedrag 2]] &lt; Q3_2025[[#This Row],[Bruto - Rel.korting]],
        "Nee",
        "Ja"))</f>
        <v>Ja</v>
      </c>
      <c r="M1453" s="10">
        <f>IF(Q3_2025[[#This Row],[Artikelprijs]]&lt;&gt;"",Q3_2025[[#This Row],[Artikelprijs]],Q3_2025[[#This Row],[Stuksprijs]])</f>
        <v>585</v>
      </c>
      <c r="N1453" s="10">
        <f>Q3_2025[[#This Row],[Besteld]]*Q3_2025[[#This Row],[Prijs 2]]</f>
        <v>585</v>
      </c>
      <c r="O1453" s="10">
        <f>IF(Q3_2025[[#This Row],[Brutobedrag 2]]&lt;Q3_2025[[#This Row],[Bruto - Rel.korting]],Q3_2025[[#This Row],[Brutobedrag 2]],Q3_2025[[#This Row],[Brutobedrag 2]]*(100-Q3_2025[[#This Row],[Relatiekorting percentage]])/100)</f>
        <v>468</v>
      </c>
      <c r="R1453" s="3"/>
      <c r="W1453"/>
      <c r="AB1453"/>
    </row>
    <row r="1454" spans="1:28" x14ac:dyDescent="0.3">
      <c r="A1454" t="s">
        <v>831</v>
      </c>
      <c r="B1454">
        <v>5021009</v>
      </c>
      <c r="C1454" t="s">
        <v>50</v>
      </c>
      <c r="D1454">
        <v>1</v>
      </c>
      <c r="E1454" s="10">
        <v>386.25</v>
      </c>
      <c r="F1454" s="10">
        <v>386.25</v>
      </c>
      <c r="G1454" s="10">
        <v>309</v>
      </c>
      <c r="H1454">
        <v>20</v>
      </c>
      <c r="I1454" s="51" t="str">
        <f>_xlfn.XLOOKUP(Q3_2025[[#This Row],[Artikelnr]],Artikel_prijzen[Artnr],Artikel_prijzen[Groep],"")</f>
        <v>Elektra</v>
      </c>
      <c r="J1454" s="10">
        <f>_xlfn.XLOOKUP(Q3_2025[[#This Row],[Artikelnr]],Artikel_prijzen[Artnr],Artikel_prijzen[Prijs 2025],"")</f>
        <v>386.25</v>
      </c>
      <c r="K1454" t="str">
        <f>IF(Q3_2025[[#This Row],[Artikelprijs]]&lt;&gt;"",IF(Q3_2025[[#This Row],[Stuksprijs]]=Q3_2025[[#This Row],[Artikelprijs]],"Prijs gelijk","Prijs wijkt af"),"")</f>
        <v>Prijs gelijk</v>
      </c>
      <c r="L1454" t="str">
        <f>IF(Q3_2025[[#This Row],[Relatiekorting percentage]]=0,
    "Nvt",
    IF(Q3_2025[[#This Row],[Brutobedrag 2]] &lt; Q3_2025[[#This Row],[Bruto - Rel.korting]],
        "Nee",
        "Ja"))</f>
        <v>Ja</v>
      </c>
      <c r="M1454" s="10">
        <f>IF(Q3_2025[[#This Row],[Artikelprijs]]&lt;&gt;"",Q3_2025[[#This Row],[Artikelprijs]],Q3_2025[[#This Row],[Stuksprijs]])</f>
        <v>386.25</v>
      </c>
      <c r="N1454" s="10">
        <f>Q3_2025[[#This Row],[Besteld]]*Q3_2025[[#This Row],[Prijs 2]]</f>
        <v>386.25</v>
      </c>
      <c r="O1454" s="10">
        <f>IF(Q3_2025[[#This Row],[Brutobedrag 2]]&lt;Q3_2025[[#This Row],[Bruto - Rel.korting]],Q3_2025[[#This Row],[Brutobedrag 2]],Q3_2025[[#This Row],[Brutobedrag 2]]*(100-Q3_2025[[#This Row],[Relatiekorting percentage]])/100)</f>
        <v>309</v>
      </c>
      <c r="R1454" s="3"/>
      <c r="W1454"/>
      <c r="AB1454"/>
    </row>
    <row r="1455" spans="1:28" x14ac:dyDescent="0.3">
      <c r="A1455" t="s">
        <v>831</v>
      </c>
      <c r="B1455">
        <v>5021003</v>
      </c>
      <c r="C1455" t="s">
        <v>836</v>
      </c>
      <c r="D1455">
        <v>3</v>
      </c>
      <c r="E1455" s="10">
        <v>252.35</v>
      </c>
      <c r="F1455" s="10">
        <v>757.05</v>
      </c>
      <c r="G1455" s="10">
        <v>605.64</v>
      </c>
      <c r="H1455">
        <v>20</v>
      </c>
      <c r="I1455" s="51" t="str">
        <f>_xlfn.XLOOKUP(Q3_2025[[#This Row],[Artikelnr]],Artikel_prijzen[Artnr],Artikel_prijzen[Groep],"")</f>
        <v>Elektra</v>
      </c>
      <c r="J1455" s="10">
        <f>_xlfn.XLOOKUP(Q3_2025[[#This Row],[Artikelnr]],Artikel_prijzen[Artnr],Artikel_prijzen[Prijs 2025],"")</f>
        <v>252.35</v>
      </c>
      <c r="K1455" t="str">
        <f>IF(Q3_2025[[#This Row],[Artikelprijs]]&lt;&gt;"",IF(Q3_2025[[#This Row],[Stuksprijs]]=Q3_2025[[#This Row],[Artikelprijs]],"Prijs gelijk","Prijs wijkt af"),"")</f>
        <v>Prijs gelijk</v>
      </c>
      <c r="L1455" t="str">
        <f>IF(Q3_2025[[#This Row],[Relatiekorting percentage]]=0,
    "Nvt",
    IF(Q3_2025[[#This Row],[Brutobedrag 2]] &lt; Q3_2025[[#This Row],[Bruto - Rel.korting]],
        "Nee",
        "Ja"))</f>
        <v>Ja</v>
      </c>
      <c r="M1455" s="10">
        <f>IF(Q3_2025[[#This Row],[Artikelprijs]]&lt;&gt;"",Q3_2025[[#This Row],[Artikelprijs]],Q3_2025[[#This Row],[Stuksprijs]])</f>
        <v>252.35</v>
      </c>
      <c r="N1455" s="10">
        <f>Q3_2025[[#This Row],[Besteld]]*Q3_2025[[#This Row],[Prijs 2]]</f>
        <v>757.05</v>
      </c>
      <c r="O1455" s="10">
        <f>IF(Q3_2025[[#This Row],[Brutobedrag 2]]&lt;Q3_2025[[#This Row],[Bruto - Rel.korting]],Q3_2025[[#This Row],[Brutobedrag 2]],Q3_2025[[#This Row],[Brutobedrag 2]]*(100-Q3_2025[[#This Row],[Relatiekorting percentage]])/100)</f>
        <v>605.64</v>
      </c>
      <c r="R1455" s="3"/>
      <c r="W1455"/>
      <c r="AB1455"/>
    </row>
    <row r="1456" spans="1:28" x14ac:dyDescent="0.3">
      <c r="A1456" t="s">
        <v>831</v>
      </c>
      <c r="B1456">
        <v>5022009</v>
      </c>
      <c r="C1456" t="s">
        <v>45</v>
      </c>
      <c r="D1456">
        <v>12</v>
      </c>
      <c r="E1456" s="10">
        <v>103.75</v>
      </c>
      <c r="F1456" s="10">
        <v>1245</v>
      </c>
      <c r="G1456" s="10">
        <v>996</v>
      </c>
      <c r="H1456">
        <v>20</v>
      </c>
      <c r="I1456" s="51" t="str">
        <f>_xlfn.XLOOKUP(Q3_2025[[#This Row],[Artikelnr]],Artikel_prijzen[Artnr],Artikel_prijzen[Groep],"")</f>
        <v>Elektra</v>
      </c>
      <c r="J1456" s="10">
        <f>_xlfn.XLOOKUP(Q3_2025[[#This Row],[Artikelnr]],Artikel_prijzen[Artnr],Artikel_prijzen[Prijs 2025],"")</f>
        <v>106.8625</v>
      </c>
      <c r="K1456" t="str">
        <f>IF(Q3_2025[[#This Row],[Artikelprijs]]&lt;&gt;"",IF(Q3_2025[[#This Row],[Stuksprijs]]=Q3_2025[[#This Row],[Artikelprijs]],"Prijs gelijk","Prijs wijkt af"),"")</f>
        <v>Prijs wijkt af</v>
      </c>
      <c r="L1456" t="str">
        <f>IF(Q3_2025[[#This Row],[Relatiekorting percentage]]=0,
    "Nvt",
    IF(Q3_2025[[#This Row],[Brutobedrag 2]] &lt; Q3_2025[[#This Row],[Bruto - Rel.korting]],
        "Nee",
        "Ja"))</f>
        <v>Ja</v>
      </c>
      <c r="M1456" s="10">
        <f>IF(Q3_2025[[#This Row],[Artikelprijs]]&lt;&gt;"",Q3_2025[[#This Row],[Artikelprijs]],Q3_2025[[#This Row],[Stuksprijs]])</f>
        <v>106.8625</v>
      </c>
      <c r="N1456" s="10">
        <f>Q3_2025[[#This Row],[Besteld]]*Q3_2025[[#This Row],[Prijs 2]]</f>
        <v>1282.3499999999999</v>
      </c>
      <c r="O1456" s="10">
        <f>IF(Q3_2025[[#This Row],[Brutobedrag 2]]&lt;Q3_2025[[#This Row],[Bruto - Rel.korting]],Q3_2025[[#This Row],[Brutobedrag 2]],Q3_2025[[#This Row],[Brutobedrag 2]]*(100-Q3_2025[[#This Row],[Relatiekorting percentage]])/100)</f>
        <v>1025.8800000000001</v>
      </c>
      <c r="R1456" s="3"/>
      <c r="W1456"/>
      <c r="AB1456"/>
    </row>
    <row r="1457" spans="1:28" x14ac:dyDescent="0.3">
      <c r="A1457" t="s">
        <v>831</v>
      </c>
      <c r="B1457">
        <v>5020016</v>
      </c>
      <c r="C1457" t="s">
        <v>771</v>
      </c>
      <c r="D1457">
        <v>30</v>
      </c>
      <c r="E1457" s="10">
        <v>18.03</v>
      </c>
      <c r="F1457" s="10">
        <v>540.9</v>
      </c>
      <c r="G1457" s="10">
        <v>432.72</v>
      </c>
      <c r="H1457">
        <v>20</v>
      </c>
      <c r="I1457" s="51" t="str">
        <f>_xlfn.XLOOKUP(Q3_2025[[#This Row],[Artikelnr]],Artikel_prijzen[Artnr],Artikel_prijzen[Groep],"")</f>
        <v/>
      </c>
      <c r="J1457" s="10" t="str">
        <f>_xlfn.XLOOKUP(Q3_2025[[#This Row],[Artikelnr]],Artikel_prijzen[Artnr],Artikel_prijzen[Prijs 2025],"")</f>
        <v/>
      </c>
      <c r="K1457" t="str">
        <f>IF(Q3_2025[[#This Row],[Artikelprijs]]&lt;&gt;"",IF(Q3_2025[[#This Row],[Stuksprijs]]=Q3_2025[[#This Row],[Artikelprijs]],"Prijs gelijk","Prijs wijkt af"),"")</f>
        <v/>
      </c>
      <c r="L1457" t="str">
        <f>IF(Q3_2025[[#This Row],[Relatiekorting percentage]]=0,
    "Nvt",
    IF(Q3_2025[[#This Row],[Brutobedrag 2]] &lt; Q3_2025[[#This Row],[Bruto - Rel.korting]],
        "Nee",
        "Ja"))</f>
        <v>Ja</v>
      </c>
      <c r="M1457" s="10">
        <f>IF(Q3_2025[[#This Row],[Artikelprijs]]&lt;&gt;"",Q3_2025[[#This Row],[Artikelprijs]],Q3_2025[[#This Row],[Stuksprijs]])</f>
        <v>18.03</v>
      </c>
      <c r="N1457" s="10">
        <f>Q3_2025[[#This Row],[Besteld]]*Q3_2025[[#This Row],[Prijs 2]]</f>
        <v>540.90000000000009</v>
      </c>
      <c r="O1457" s="10">
        <f>IF(Q3_2025[[#This Row],[Brutobedrag 2]]&lt;Q3_2025[[#This Row],[Bruto - Rel.korting]],Q3_2025[[#This Row],[Brutobedrag 2]],Q3_2025[[#This Row],[Brutobedrag 2]]*(100-Q3_2025[[#This Row],[Relatiekorting percentage]])/100)</f>
        <v>432.72000000000008</v>
      </c>
      <c r="R1457" s="3"/>
      <c r="W1457"/>
      <c r="AB1457"/>
    </row>
    <row r="1458" spans="1:28" x14ac:dyDescent="0.3">
      <c r="A1458" t="s">
        <v>831</v>
      </c>
      <c r="B1458">
        <v>5022009</v>
      </c>
      <c r="C1458" t="s">
        <v>45</v>
      </c>
      <c r="D1458">
        <v>8</v>
      </c>
      <c r="E1458" s="10">
        <v>103.75</v>
      </c>
      <c r="F1458" s="10">
        <v>830</v>
      </c>
      <c r="G1458" s="10">
        <v>664</v>
      </c>
      <c r="H1458">
        <v>20</v>
      </c>
      <c r="I1458" s="51" t="str">
        <f>_xlfn.XLOOKUP(Q3_2025[[#This Row],[Artikelnr]],Artikel_prijzen[Artnr],Artikel_prijzen[Groep],"")</f>
        <v>Elektra</v>
      </c>
      <c r="J1458" s="10">
        <f>_xlfn.XLOOKUP(Q3_2025[[#This Row],[Artikelnr]],Artikel_prijzen[Artnr],Artikel_prijzen[Prijs 2025],"")</f>
        <v>106.8625</v>
      </c>
      <c r="K1458" t="str">
        <f>IF(Q3_2025[[#This Row],[Artikelprijs]]&lt;&gt;"",IF(Q3_2025[[#This Row],[Stuksprijs]]=Q3_2025[[#This Row],[Artikelprijs]],"Prijs gelijk","Prijs wijkt af"),"")</f>
        <v>Prijs wijkt af</v>
      </c>
      <c r="L1458" t="str">
        <f>IF(Q3_2025[[#This Row],[Relatiekorting percentage]]=0,
    "Nvt",
    IF(Q3_2025[[#This Row],[Brutobedrag 2]] &lt; Q3_2025[[#This Row],[Bruto - Rel.korting]],
        "Nee",
        "Ja"))</f>
        <v>Ja</v>
      </c>
      <c r="M1458" s="10">
        <f>IF(Q3_2025[[#This Row],[Artikelprijs]]&lt;&gt;"",Q3_2025[[#This Row],[Artikelprijs]],Q3_2025[[#This Row],[Stuksprijs]])</f>
        <v>106.8625</v>
      </c>
      <c r="N1458" s="10">
        <f>Q3_2025[[#This Row],[Besteld]]*Q3_2025[[#This Row],[Prijs 2]]</f>
        <v>854.9</v>
      </c>
      <c r="O1458" s="10">
        <f>IF(Q3_2025[[#This Row],[Brutobedrag 2]]&lt;Q3_2025[[#This Row],[Bruto - Rel.korting]],Q3_2025[[#This Row],[Brutobedrag 2]],Q3_2025[[#This Row],[Brutobedrag 2]]*(100-Q3_2025[[#This Row],[Relatiekorting percentage]])/100)</f>
        <v>683.92</v>
      </c>
      <c r="R1458" s="3"/>
      <c r="W1458"/>
      <c r="AB1458"/>
    </row>
    <row r="1459" spans="1:28" x14ac:dyDescent="0.3">
      <c r="A1459" t="s">
        <v>831</v>
      </c>
      <c r="B1459">
        <v>5020016</v>
      </c>
      <c r="C1459" t="s">
        <v>771</v>
      </c>
      <c r="D1459">
        <v>8</v>
      </c>
      <c r="E1459" s="10">
        <v>18.03</v>
      </c>
      <c r="F1459" s="10">
        <v>144.24</v>
      </c>
      <c r="G1459" s="10">
        <v>115.39</v>
      </c>
      <c r="H1459">
        <v>20</v>
      </c>
      <c r="I1459" s="51" t="str">
        <f>_xlfn.XLOOKUP(Q3_2025[[#This Row],[Artikelnr]],Artikel_prijzen[Artnr],Artikel_prijzen[Groep],"")</f>
        <v/>
      </c>
      <c r="J1459" s="10" t="str">
        <f>_xlfn.XLOOKUP(Q3_2025[[#This Row],[Artikelnr]],Artikel_prijzen[Artnr],Artikel_prijzen[Prijs 2025],"")</f>
        <v/>
      </c>
      <c r="K1459" t="str">
        <f>IF(Q3_2025[[#This Row],[Artikelprijs]]&lt;&gt;"",IF(Q3_2025[[#This Row],[Stuksprijs]]=Q3_2025[[#This Row],[Artikelprijs]],"Prijs gelijk","Prijs wijkt af"),"")</f>
        <v/>
      </c>
      <c r="L1459" t="str">
        <f>IF(Q3_2025[[#This Row],[Relatiekorting percentage]]=0,
    "Nvt",
    IF(Q3_2025[[#This Row],[Brutobedrag 2]] &lt; Q3_2025[[#This Row],[Bruto - Rel.korting]],
        "Nee",
        "Ja"))</f>
        <v>Ja</v>
      </c>
      <c r="M1459" s="10">
        <f>IF(Q3_2025[[#This Row],[Artikelprijs]]&lt;&gt;"",Q3_2025[[#This Row],[Artikelprijs]],Q3_2025[[#This Row],[Stuksprijs]])</f>
        <v>18.03</v>
      </c>
      <c r="N1459" s="10">
        <f>Q3_2025[[#This Row],[Besteld]]*Q3_2025[[#This Row],[Prijs 2]]</f>
        <v>144.24</v>
      </c>
      <c r="O1459" s="10">
        <f>IF(Q3_2025[[#This Row],[Brutobedrag 2]]&lt;Q3_2025[[#This Row],[Bruto - Rel.korting]],Q3_2025[[#This Row],[Brutobedrag 2]],Q3_2025[[#This Row],[Brutobedrag 2]]*(100-Q3_2025[[#This Row],[Relatiekorting percentage]])/100)</f>
        <v>115.39200000000001</v>
      </c>
      <c r="R1459" s="3"/>
      <c r="W1459"/>
      <c r="AB1459"/>
    </row>
    <row r="1460" spans="1:28" x14ac:dyDescent="0.3">
      <c r="A1460" t="s">
        <v>831</v>
      </c>
      <c r="B1460">
        <v>5020008</v>
      </c>
      <c r="C1460" t="s">
        <v>52</v>
      </c>
      <c r="D1460">
        <v>8</v>
      </c>
      <c r="E1460" s="10">
        <v>32.96</v>
      </c>
      <c r="F1460" s="10">
        <v>263.68</v>
      </c>
      <c r="G1460" s="10">
        <v>210.94</v>
      </c>
      <c r="H1460">
        <v>20</v>
      </c>
      <c r="I1460" s="51" t="str">
        <f>_xlfn.XLOOKUP(Q3_2025[[#This Row],[Artikelnr]],Artikel_prijzen[Artnr],Artikel_prijzen[Groep],"")</f>
        <v/>
      </c>
      <c r="J1460" s="10" t="str">
        <f>_xlfn.XLOOKUP(Q3_2025[[#This Row],[Artikelnr]],Artikel_prijzen[Artnr],Artikel_prijzen[Prijs 2025],"")</f>
        <v/>
      </c>
      <c r="K1460" t="str">
        <f>IF(Q3_2025[[#This Row],[Artikelprijs]]&lt;&gt;"",IF(Q3_2025[[#This Row],[Stuksprijs]]=Q3_2025[[#This Row],[Artikelprijs]],"Prijs gelijk","Prijs wijkt af"),"")</f>
        <v/>
      </c>
      <c r="L1460" t="str">
        <f>IF(Q3_2025[[#This Row],[Relatiekorting percentage]]=0,
    "Nvt",
    IF(Q3_2025[[#This Row],[Brutobedrag 2]] &lt; Q3_2025[[#This Row],[Bruto - Rel.korting]],
        "Nee",
        "Ja"))</f>
        <v>Ja</v>
      </c>
      <c r="M1460" s="10">
        <f>IF(Q3_2025[[#This Row],[Artikelprijs]]&lt;&gt;"",Q3_2025[[#This Row],[Artikelprijs]],Q3_2025[[#This Row],[Stuksprijs]])</f>
        <v>32.96</v>
      </c>
      <c r="N1460" s="10">
        <f>Q3_2025[[#This Row],[Besteld]]*Q3_2025[[#This Row],[Prijs 2]]</f>
        <v>263.68</v>
      </c>
      <c r="O1460" s="10">
        <f>IF(Q3_2025[[#This Row],[Brutobedrag 2]]&lt;Q3_2025[[#This Row],[Bruto - Rel.korting]],Q3_2025[[#This Row],[Brutobedrag 2]],Q3_2025[[#This Row],[Brutobedrag 2]]*(100-Q3_2025[[#This Row],[Relatiekorting percentage]])/100)</f>
        <v>210.94400000000002</v>
      </c>
      <c r="R1460" s="3"/>
      <c r="W1460"/>
      <c r="AB1460"/>
    </row>
    <row r="1461" spans="1:28" x14ac:dyDescent="0.3">
      <c r="A1461" t="s">
        <v>831</v>
      </c>
      <c r="B1461">
        <v>5020009</v>
      </c>
      <c r="C1461" t="s">
        <v>125</v>
      </c>
      <c r="D1461">
        <v>4</v>
      </c>
      <c r="E1461" s="10">
        <v>45.32</v>
      </c>
      <c r="F1461" s="10">
        <v>181.28</v>
      </c>
      <c r="G1461" s="10">
        <v>145.02000000000001</v>
      </c>
      <c r="H1461">
        <v>20</v>
      </c>
      <c r="I1461" s="51" t="str">
        <f>_xlfn.XLOOKUP(Q3_2025[[#This Row],[Artikelnr]],Artikel_prijzen[Artnr],Artikel_prijzen[Groep],"")</f>
        <v/>
      </c>
      <c r="J1461" s="10" t="str">
        <f>_xlfn.XLOOKUP(Q3_2025[[#This Row],[Artikelnr]],Artikel_prijzen[Artnr],Artikel_prijzen[Prijs 2025],"")</f>
        <v/>
      </c>
      <c r="K1461" t="str">
        <f>IF(Q3_2025[[#This Row],[Artikelprijs]]&lt;&gt;"",IF(Q3_2025[[#This Row],[Stuksprijs]]=Q3_2025[[#This Row],[Artikelprijs]],"Prijs gelijk","Prijs wijkt af"),"")</f>
        <v/>
      </c>
      <c r="L1461" t="str">
        <f>IF(Q3_2025[[#This Row],[Relatiekorting percentage]]=0,
    "Nvt",
    IF(Q3_2025[[#This Row],[Brutobedrag 2]] &lt; Q3_2025[[#This Row],[Bruto - Rel.korting]],
        "Nee",
        "Ja"))</f>
        <v>Ja</v>
      </c>
      <c r="M1461" s="10">
        <f>IF(Q3_2025[[#This Row],[Artikelprijs]]&lt;&gt;"",Q3_2025[[#This Row],[Artikelprijs]],Q3_2025[[#This Row],[Stuksprijs]])</f>
        <v>45.32</v>
      </c>
      <c r="N1461" s="10">
        <f>Q3_2025[[#This Row],[Besteld]]*Q3_2025[[#This Row],[Prijs 2]]</f>
        <v>181.28</v>
      </c>
      <c r="O1461" s="10">
        <f>IF(Q3_2025[[#This Row],[Brutobedrag 2]]&lt;Q3_2025[[#This Row],[Bruto - Rel.korting]],Q3_2025[[#This Row],[Brutobedrag 2]],Q3_2025[[#This Row],[Brutobedrag 2]]*(100-Q3_2025[[#This Row],[Relatiekorting percentage]])/100)</f>
        <v>145.024</v>
      </c>
      <c r="R1461" s="3"/>
      <c r="W1461"/>
      <c r="AB1461"/>
    </row>
    <row r="1462" spans="1:28" x14ac:dyDescent="0.3">
      <c r="A1462" t="s">
        <v>831</v>
      </c>
      <c r="B1462">
        <v>5022009</v>
      </c>
      <c r="C1462" t="s">
        <v>45</v>
      </c>
      <c r="D1462">
        <v>1</v>
      </c>
      <c r="E1462" s="10">
        <v>103.75</v>
      </c>
      <c r="F1462" s="10">
        <v>103.75</v>
      </c>
      <c r="G1462" s="10">
        <v>83</v>
      </c>
      <c r="H1462">
        <v>20</v>
      </c>
      <c r="I1462" s="51" t="str">
        <f>_xlfn.XLOOKUP(Q3_2025[[#This Row],[Artikelnr]],Artikel_prijzen[Artnr],Artikel_prijzen[Groep],"")</f>
        <v>Elektra</v>
      </c>
      <c r="J1462" s="10">
        <f>_xlfn.XLOOKUP(Q3_2025[[#This Row],[Artikelnr]],Artikel_prijzen[Artnr],Artikel_prijzen[Prijs 2025],"")</f>
        <v>106.8625</v>
      </c>
      <c r="K1462" t="str">
        <f>IF(Q3_2025[[#This Row],[Artikelprijs]]&lt;&gt;"",IF(Q3_2025[[#This Row],[Stuksprijs]]=Q3_2025[[#This Row],[Artikelprijs]],"Prijs gelijk","Prijs wijkt af"),"")</f>
        <v>Prijs wijkt af</v>
      </c>
      <c r="L1462" t="str">
        <f>IF(Q3_2025[[#This Row],[Relatiekorting percentage]]=0,
    "Nvt",
    IF(Q3_2025[[#This Row],[Brutobedrag 2]] &lt; Q3_2025[[#This Row],[Bruto - Rel.korting]],
        "Nee",
        "Ja"))</f>
        <v>Ja</v>
      </c>
      <c r="M1462" s="10">
        <f>IF(Q3_2025[[#This Row],[Artikelprijs]]&lt;&gt;"",Q3_2025[[#This Row],[Artikelprijs]],Q3_2025[[#This Row],[Stuksprijs]])</f>
        <v>106.8625</v>
      </c>
      <c r="N1462" s="10">
        <f>Q3_2025[[#This Row],[Besteld]]*Q3_2025[[#This Row],[Prijs 2]]</f>
        <v>106.8625</v>
      </c>
      <c r="O1462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462" s="3"/>
      <c r="W1462"/>
      <c r="AB1462"/>
    </row>
    <row r="1463" spans="1:28" x14ac:dyDescent="0.3">
      <c r="A1463" t="s">
        <v>831</v>
      </c>
      <c r="B1463">
        <v>5020016</v>
      </c>
      <c r="C1463" t="s">
        <v>771</v>
      </c>
      <c r="D1463">
        <v>2</v>
      </c>
      <c r="E1463" s="10">
        <v>18.03</v>
      </c>
      <c r="F1463" s="10">
        <v>36.06</v>
      </c>
      <c r="G1463" s="10">
        <v>28.85</v>
      </c>
      <c r="H1463">
        <v>20</v>
      </c>
      <c r="I1463" s="51" t="str">
        <f>_xlfn.XLOOKUP(Q3_2025[[#This Row],[Artikelnr]],Artikel_prijzen[Artnr],Artikel_prijzen[Groep],"")</f>
        <v/>
      </c>
      <c r="J1463" s="10" t="str">
        <f>_xlfn.XLOOKUP(Q3_2025[[#This Row],[Artikelnr]],Artikel_prijzen[Artnr],Artikel_prijzen[Prijs 2025],"")</f>
        <v/>
      </c>
      <c r="K1463" t="str">
        <f>IF(Q3_2025[[#This Row],[Artikelprijs]]&lt;&gt;"",IF(Q3_2025[[#This Row],[Stuksprijs]]=Q3_2025[[#This Row],[Artikelprijs]],"Prijs gelijk","Prijs wijkt af"),"")</f>
        <v/>
      </c>
      <c r="L1463" t="str">
        <f>IF(Q3_2025[[#This Row],[Relatiekorting percentage]]=0,
    "Nvt",
    IF(Q3_2025[[#This Row],[Brutobedrag 2]] &lt; Q3_2025[[#This Row],[Bruto - Rel.korting]],
        "Nee",
        "Ja"))</f>
        <v>Ja</v>
      </c>
      <c r="M1463" s="10">
        <f>IF(Q3_2025[[#This Row],[Artikelprijs]]&lt;&gt;"",Q3_2025[[#This Row],[Artikelprijs]],Q3_2025[[#This Row],[Stuksprijs]])</f>
        <v>18.03</v>
      </c>
      <c r="N1463" s="10">
        <f>Q3_2025[[#This Row],[Besteld]]*Q3_2025[[#This Row],[Prijs 2]]</f>
        <v>36.06</v>
      </c>
      <c r="O1463" s="10">
        <f>IF(Q3_2025[[#This Row],[Brutobedrag 2]]&lt;Q3_2025[[#This Row],[Bruto - Rel.korting]],Q3_2025[[#This Row],[Brutobedrag 2]],Q3_2025[[#This Row],[Brutobedrag 2]]*(100-Q3_2025[[#This Row],[Relatiekorting percentage]])/100)</f>
        <v>28.848000000000003</v>
      </c>
      <c r="R1463" s="3"/>
      <c r="W1463"/>
      <c r="AB1463"/>
    </row>
    <row r="1464" spans="1:28" x14ac:dyDescent="0.3">
      <c r="A1464" t="s">
        <v>831</v>
      </c>
      <c r="B1464">
        <v>5022009</v>
      </c>
      <c r="C1464" t="s">
        <v>45</v>
      </c>
      <c r="D1464">
        <v>3</v>
      </c>
      <c r="E1464" s="10">
        <v>103.75</v>
      </c>
      <c r="F1464" s="10">
        <v>311.25</v>
      </c>
      <c r="G1464" s="10">
        <v>249</v>
      </c>
      <c r="H1464">
        <v>20</v>
      </c>
      <c r="I1464" s="51" t="str">
        <f>_xlfn.XLOOKUP(Q3_2025[[#This Row],[Artikelnr]],Artikel_prijzen[Artnr],Artikel_prijzen[Groep],"")</f>
        <v>Elektra</v>
      </c>
      <c r="J1464" s="10">
        <f>_xlfn.XLOOKUP(Q3_2025[[#This Row],[Artikelnr]],Artikel_prijzen[Artnr],Artikel_prijzen[Prijs 2025],"")</f>
        <v>106.8625</v>
      </c>
      <c r="K1464" t="str">
        <f>IF(Q3_2025[[#This Row],[Artikelprijs]]&lt;&gt;"",IF(Q3_2025[[#This Row],[Stuksprijs]]=Q3_2025[[#This Row],[Artikelprijs]],"Prijs gelijk","Prijs wijkt af"),"")</f>
        <v>Prijs wijkt af</v>
      </c>
      <c r="L1464" t="str">
        <f>IF(Q3_2025[[#This Row],[Relatiekorting percentage]]=0,
    "Nvt",
    IF(Q3_2025[[#This Row],[Brutobedrag 2]] &lt; Q3_2025[[#This Row],[Bruto - Rel.korting]],
        "Nee",
        "Ja"))</f>
        <v>Ja</v>
      </c>
      <c r="M1464" s="10">
        <f>IF(Q3_2025[[#This Row],[Artikelprijs]]&lt;&gt;"",Q3_2025[[#This Row],[Artikelprijs]],Q3_2025[[#This Row],[Stuksprijs]])</f>
        <v>106.8625</v>
      </c>
      <c r="N1464" s="10">
        <f>Q3_2025[[#This Row],[Besteld]]*Q3_2025[[#This Row],[Prijs 2]]</f>
        <v>320.58749999999998</v>
      </c>
      <c r="O1464" s="10">
        <f>IF(Q3_2025[[#This Row],[Brutobedrag 2]]&lt;Q3_2025[[#This Row],[Bruto - Rel.korting]],Q3_2025[[#This Row],[Brutobedrag 2]],Q3_2025[[#This Row],[Brutobedrag 2]]*(100-Q3_2025[[#This Row],[Relatiekorting percentage]])/100)</f>
        <v>256.47000000000003</v>
      </c>
      <c r="R1464" s="3"/>
      <c r="W1464"/>
      <c r="AB1464"/>
    </row>
    <row r="1465" spans="1:28" x14ac:dyDescent="0.3">
      <c r="A1465" t="s">
        <v>831</v>
      </c>
      <c r="B1465">
        <v>5020016</v>
      </c>
      <c r="C1465" t="s">
        <v>771</v>
      </c>
      <c r="D1465">
        <v>3</v>
      </c>
      <c r="E1465" s="10">
        <v>18.03</v>
      </c>
      <c r="F1465" s="10">
        <v>54.09</v>
      </c>
      <c r="G1465" s="10">
        <v>43.27</v>
      </c>
      <c r="H1465">
        <v>20</v>
      </c>
      <c r="I1465" s="51" t="str">
        <f>_xlfn.XLOOKUP(Q3_2025[[#This Row],[Artikelnr]],Artikel_prijzen[Artnr],Artikel_prijzen[Groep],"")</f>
        <v/>
      </c>
      <c r="J1465" s="10" t="str">
        <f>_xlfn.XLOOKUP(Q3_2025[[#This Row],[Artikelnr]],Artikel_prijzen[Artnr],Artikel_prijzen[Prijs 2025],"")</f>
        <v/>
      </c>
      <c r="K1465" t="str">
        <f>IF(Q3_2025[[#This Row],[Artikelprijs]]&lt;&gt;"",IF(Q3_2025[[#This Row],[Stuksprijs]]=Q3_2025[[#This Row],[Artikelprijs]],"Prijs gelijk","Prijs wijkt af"),"")</f>
        <v/>
      </c>
      <c r="L1465" t="str">
        <f>IF(Q3_2025[[#This Row],[Relatiekorting percentage]]=0,
    "Nvt",
    IF(Q3_2025[[#This Row],[Brutobedrag 2]] &lt; Q3_2025[[#This Row],[Bruto - Rel.korting]],
        "Nee",
        "Ja"))</f>
        <v>Ja</v>
      </c>
      <c r="M1465" s="10">
        <f>IF(Q3_2025[[#This Row],[Artikelprijs]]&lt;&gt;"",Q3_2025[[#This Row],[Artikelprijs]],Q3_2025[[#This Row],[Stuksprijs]])</f>
        <v>18.03</v>
      </c>
      <c r="N1465" s="10">
        <f>Q3_2025[[#This Row],[Besteld]]*Q3_2025[[#This Row],[Prijs 2]]</f>
        <v>54.09</v>
      </c>
      <c r="O1465" s="10">
        <f>IF(Q3_2025[[#This Row],[Brutobedrag 2]]&lt;Q3_2025[[#This Row],[Bruto - Rel.korting]],Q3_2025[[#This Row],[Brutobedrag 2]],Q3_2025[[#This Row],[Brutobedrag 2]]*(100-Q3_2025[[#This Row],[Relatiekorting percentage]])/100)</f>
        <v>43.272000000000006</v>
      </c>
      <c r="R1465" s="3"/>
      <c r="W1465"/>
      <c r="AB1465"/>
    </row>
    <row r="1466" spans="1:28" x14ac:dyDescent="0.3">
      <c r="A1466" t="s">
        <v>831</v>
      </c>
      <c r="B1466">
        <v>5022009</v>
      </c>
      <c r="C1466" t="s">
        <v>45</v>
      </c>
      <c r="D1466">
        <v>2</v>
      </c>
      <c r="E1466" s="10">
        <v>103.75</v>
      </c>
      <c r="F1466" s="10">
        <v>207.5</v>
      </c>
      <c r="G1466" s="10">
        <v>166</v>
      </c>
      <c r="H1466">
        <v>20</v>
      </c>
      <c r="I1466" s="51" t="str">
        <f>_xlfn.XLOOKUP(Q3_2025[[#This Row],[Artikelnr]],Artikel_prijzen[Artnr],Artikel_prijzen[Groep],"")</f>
        <v>Elektra</v>
      </c>
      <c r="J1466" s="10">
        <f>_xlfn.XLOOKUP(Q3_2025[[#This Row],[Artikelnr]],Artikel_prijzen[Artnr],Artikel_prijzen[Prijs 2025],"")</f>
        <v>106.8625</v>
      </c>
      <c r="K1466" t="str">
        <f>IF(Q3_2025[[#This Row],[Artikelprijs]]&lt;&gt;"",IF(Q3_2025[[#This Row],[Stuksprijs]]=Q3_2025[[#This Row],[Artikelprijs]],"Prijs gelijk","Prijs wijkt af"),"")</f>
        <v>Prijs wijkt af</v>
      </c>
      <c r="L1466" t="str">
        <f>IF(Q3_2025[[#This Row],[Relatiekorting percentage]]=0,
    "Nvt",
    IF(Q3_2025[[#This Row],[Brutobedrag 2]] &lt; Q3_2025[[#This Row],[Bruto - Rel.korting]],
        "Nee",
        "Ja"))</f>
        <v>Ja</v>
      </c>
      <c r="M1466" s="10">
        <f>IF(Q3_2025[[#This Row],[Artikelprijs]]&lt;&gt;"",Q3_2025[[#This Row],[Artikelprijs]],Q3_2025[[#This Row],[Stuksprijs]])</f>
        <v>106.8625</v>
      </c>
      <c r="N1466" s="10">
        <f>Q3_2025[[#This Row],[Besteld]]*Q3_2025[[#This Row],[Prijs 2]]</f>
        <v>213.72499999999999</v>
      </c>
      <c r="O1466" s="10">
        <f>IF(Q3_2025[[#This Row],[Brutobedrag 2]]&lt;Q3_2025[[#This Row],[Bruto - Rel.korting]],Q3_2025[[#This Row],[Brutobedrag 2]],Q3_2025[[#This Row],[Brutobedrag 2]]*(100-Q3_2025[[#This Row],[Relatiekorting percentage]])/100)</f>
        <v>170.98</v>
      </c>
      <c r="R1466" s="3"/>
      <c r="W1466"/>
      <c r="AB1466"/>
    </row>
    <row r="1467" spans="1:28" x14ac:dyDescent="0.3">
      <c r="A1467" t="s">
        <v>831</v>
      </c>
      <c r="B1467">
        <v>5020016</v>
      </c>
      <c r="C1467" t="s">
        <v>771</v>
      </c>
      <c r="D1467">
        <v>2</v>
      </c>
      <c r="E1467" s="10">
        <v>18.03</v>
      </c>
      <c r="F1467" s="10">
        <v>36.06</v>
      </c>
      <c r="G1467" s="10">
        <v>28.85</v>
      </c>
      <c r="H1467">
        <v>20</v>
      </c>
      <c r="I1467" s="51" t="str">
        <f>_xlfn.XLOOKUP(Q3_2025[[#This Row],[Artikelnr]],Artikel_prijzen[Artnr],Artikel_prijzen[Groep],"")</f>
        <v/>
      </c>
      <c r="J1467" s="10" t="str">
        <f>_xlfn.XLOOKUP(Q3_2025[[#This Row],[Artikelnr]],Artikel_prijzen[Artnr],Artikel_prijzen[Prijs 2025],"")</f>
        <v/>
      </c>
      <c r="K1467" t="str">
        <f>IF(Q3_2025[[#This Row],[Artikelprijs]]&lt;&gt;"",IF(Q3_2025[[#This Row],[Stuksprijs]]=Q3_2025[[#This Row],[Artikelprijs]],"Prijs gelijk","Prijs wijkt af"),"")</f>
        <v/>
      </c>
      <c r="L1467" t="str">
        <f>IF(Q3_2025[[#This Row],[Relatiekorting percentage]]=0,
    "Nvt",
    IF(Q3_2025[[#This Row],[Brutobedrag 2]] &lt; Q3_2025[[#This Row],[Bruto - Rel.korting]],
        "Nee",
        "Ja"))</f>
        <v>Ja</v>
      </c>
      <c r="M1467" s="10">
        <f>IF(Q3_2025[[#This Row],[Artikelprijs]]&lt;&gt;"",Q3_2025[[#This Row],[Artikelprijs]],Q3_2025[[#This Row],[Stuksprijs]])</f>
        <v>18.03</v>
      </c>
      <c r="N1467" s="10">
        <f>Q3_2025[[#This Row],[Besteld]]*Q3_2025[[#This Row],[Prijs 2]]</f>
        <v>36.06</v>
      </c>
      <c r="O1467" s="10">
        <f>IF(Q3_2025[[#This Row],[Brutobedrag 2]]&lt;Q3_2025[[#This Row],[Bruto - Rel.korting]],Q3_2025[[#This Row],[Brutobedrag 2]],Q3_2025[[#This Row],[Brutobedrag 2]]*(100-Q3_2025[[#This Row],[Relatiekorting percentage]])/100)</f>
        <v>28.848000000000003</v>
      </c>
      <c r="R1467" s="3"/>
      <c r="W1467"/>
      <c r="AB1467"/>
    </row>
    <row r="1468" spans="1:28" x14ac:dyDescent="0.3">
      <c r="A1468" t="s">
        <v>831</v>
      </c>
      <c r="B1468">
        <v>5022009</v>
      </c>
      <c r="C1468" t="s">
        <v>45</v>
      </c>
      <c r="D1468">
        <v>2</v>
      </c>
      <c r="E1468" s="10">
        <v>103.75</v>
      </c>
      <c r="F1468" s="10">
        <v>207.5</v>
      </c>
      <c r="G1468" s="10">
        <v>166</v>
      </c>
      <c r="H1468">
        <v>20</v>
      </c>
      <c r="I1468" s="51" t="str">
        <f>_xlfn.XLOOKUP(Q3_2025[[#This Row],[Artikelnr]],Artikel_prijzen[Artnr],Artikel_prijzen[Groep],"")</f>
        <v>Elektra</v>
      </c>
      <c r="J1468" s="10">
        <f>_xlfn.XLOOKUP(Q3_2025[[#This Row],[Artikelnr]],Artikel_prijzen[Artnr],Artikel_prijzen[Prijs 2025],"")</f>
        <v>106.8625</v>
      </c>
      <c r="K1468" t="str">
        <f>IF(Q3_2025[[#This Row],[Artikelprijs]]&lt;&gt;"",IF(Q3_2025[[#This Row],[Stuksprijs]]=Q3_2025[[#This Row],[Artikelprijs]],"Prijs gelijk","Prijs wijkt af"),"")</f>
        <v>Prijs wijkt af</v>
      </c>
      <c r="L1468" t="str">
        <f>IF(Q3_2025[[#This Row],[Relatiekorting percentage]]=0,
    "Nvt",
    IF(Q3_2025[[#This Row],[Brutobedrag 2]] &lt; Q3_2025[[#This Row],[Bruto - Rel.korting]],
        "Nee",
        "Ja"))</f>
        <v>Ja</v>
      </c>
      <c r="M1468" s="10">
        <f>IF(Q3_2025[[#This Row],[Artikelprijs]]&lt;&gt;"",Q3_2025[[#This Row],[Artikelprijs]],Q3_2025[[#This Row],[Stuksprijs]])</f>
        <v>106.8625</v>
      </c>
      <c r="N1468" s="10">
        <f>Q3_2025[[#This Row],[Besteld]]*Q3_2025[[#This Row],[Prijs 2]]</f>
        <v>213.72499999999999</v>
      </c>
      <c r="O1468" s="10">
        <f>IF(Q3_2025[[#This Row],[Brutobedrag 2]]&lt;Q3_2025[[#This Row],[Bruto - Rel.korting]],Q3_2025[[#This Row],[Brutobedrag 2]],Q3_2025[[#This Row],[Brutobedrag 2]]*(100-Q3_2025[[#This Row],[Relatiekorting percentage]])/100)</f>
        <v>170.98</v>
      </c>
      <c r="R1468" s="3"/>
      <c r="W1468"/>
      <c r="AB1468"/>
    </row>
    <row r="1469" spans="1:28" x14ac:dyDescent="0.3">
      <c r="A1469" t="s">
        <v>831</v>
      </c>
      <c r="B1469">
        <v>5020016</v>
      </c>
      <c r="C1469" t="s">
        <v>771</v>
      </c>
      <c r="D1469">
        <v>4</v>
      </c>
      <c r="E1469" s="10">
        <v>18.03</v>
      </c>
      <c r="F1469" s="10">
        <v>72.12</v>
      </c>
      <c r="G1469" s="10">
        <v>57.7</v>
      </c>
      <c r="H1469">
        <v>20</v>
      </c>
      <c r="I1469" s="51" t="str">
        <f>_xlfn.XLOOKUP(Q3_2025[[#This Row],[Artikelnr]],Artikel_prijzen[Artnr],Artikel_prijzen[Groep],"")</f>
        <v/>
      </c>
      <c r="J1469" s="10" t="str">
        <f>_xlfn.XLOOKUP(Q3_2025[[#This Row],[Artikelnr]],Artikel_prijzen[Artnr],Artikel_prijzen[Prijs 2025],"")</f>
        <v/>
      </c>
      <c r="K1469" t="str">
        <f>IF(Q3_2025[[#This Row],[Artikelprijs]]&lt;&gt;"",IF(Q3_2025[[#This Row],[Stuksprijs]]=Q3_2025[[#This Row],[Artikelprijs]],"Prijs gelijk","Prijs wijkt af"),"")</f>
        <v/>
      </c>
      <c r="L1469" t="str">
        <f>IF(Q3_2025[[#This Row],[Relatiekorting percentage]]=0,
    "Nvt",
    IF(Q3_2025[[#This Row],[Brutobedrag 2]] &lt; Q3_2025[[#This Row],[Bruto - Rel.korting]],
        "Nee",
        "Ja"))</f>
        <v>Ja</v>
      </c>
      <c r="M1469" s="10">
        <f>IF(Q3_2025[[#This Row],[Artikelprijs]]&lt;&gt;"",Q3_2025[[#This Row],[Artikelprijs]],Q3_2025[[#This Row],[Stuksprijs]])</f>
        <v>18.03</v>
      </c>
      <c r="N1469" s="10">
        <f>Q3_2025[[#This Row],[Besteld]]*Q3_2025[[#This Row],[Prijs 2]]</f>
        <v>72.12</v>
      </c>
      <c r="O1469" s="10">
        <f>IF(Q3_2025[[#This Row],[Brutobedrag 2]]&lt;Q3_2025[[#This Row],[Bruto - Rel.korting]],Q3_2025[[#This Row],[Brutobedrag 2]],Q3_2025[[#This Row],[Brutobedrag 2]]*(100-Q3_2025[[#This Row],[Relatiekorting percentage]])/100)</f>
        <v>57.696000000000005</v>
      </c>
      <c r="R1469" s="3"/>
      <c r="W1469"/>
      <c r="AB1469"/>
    </row>
    <row r="1470" spans="1:28" x14ac:dyDescent="0.3">
      <c r="A1470" t="s">
        <v>831</v>
      </c>
      <c r="B1470">
        <v>5021007</v>
      </c>
      <c r="C1470" t="s">
        <v>49</v>
      </c>
      <c r="D1470">
        <v>1</v>
      </c>
      <c r="E1470" s="10">
        <v>339.9</v>
      </c>
      <c r="F1470" s="10">
        <v>339.9</v>
      </c>
      <c r="G1470" s="10">
        <v>271.92</v>
      </c>
      <c r="H1470">
        <v>20</v>
      </c>
      <c r="I1470" s="51" t="str">
        <f>_xlfn.XLOOKUP(Q3_2025[[#This Row],[Artikelnr]],Artikel_prijzen[Artnr],Artikel_prijzen[Groep],"")</f>
        <v>Elektra</v>
      </c>
      <c r="J1470" s="10">
        <f>_xlfn.XLOOKUP(Q3_2025[[#This Row],[Artikelnr]],Artikel_prijzen[Artnr],Artikel_prijzen[Prijs 2025],"")</f>
        <v>339.9</v>
      </c>
      <c r="K1470" t="str">
        <f>IF(Q3_2025[[#This Row],[Artikelprijs]]&lt;&gt;"",IF(Q3_2025[[#This Row],[Stuksprijs]]=Q3_2025[[#This Row],[Artikelprijs]],"Prijs gelijk","Prijs wijkt af"),"")</f>
        <v>Prijs gelijk</v>
      </c>
      <c r="L1470" t="str">
        <f>IF(Q3_2025[[#This Row],[Relatiekorting percentage]]=0,
    "Nvt",
    IF(Q3_2025[[#This Row],[Brutobedrag 2]] &lt; Q3_2025[[#This Row],[Bruto - Rel.korting]],
        "Nee",
        "Ja"))</f>
        <v>Ja</v>
      </c>
      <c r="M1470" s="10">
        <f>IF(Q3_2025[[#This Row],[Artikelprijs]]&lt;&gt;"",Q3_2025[[#This Row],[Artikelprijs]],Q3_2025[[#This Row],[Stuksprijs]])</f>
        <v>339.9</v>
      </c>
      <c r="N1470" s="10">
        <f>Q3_2025[[#This Row],[Besteld]]*Q3_2025[[#This Row],[Prijs 2]]</f>
        <v>339.9</v>
      </c>
      <c r="O1470" s="10">
        <f>IF(Q3_2025[[#This Row],[Brutobedrag 2]]&lt;Q3_2025[[#This Row],[Bruto - Rel.korting]],Q3_2025[[#This Row],[Brutobedrag 2]],Q3_2025[[#This Row],[Brutobedrag 2]]*(100-Q3_2025[[#This Row],[Relatiekorting percentage]])/100)</f>
        <v>271.92</v>
      </c>
      <c r="R1470" s="3"/>
      <c r="W1470"/>
      <c r="AB1470"/>
    </row>
    <row r="1471" spans="1:28" x14ac:dyDescent="0.3">
      <c r="A1471" t="s">
        <v>831</v>
      </c>
      <c r="B1471">
        <v>5020004</v>
      </c>
      <c r="C1471" t="s">
        <v>231</v>
      </c>
      <c r="D1471">
        <v>4</v>
      </c>
      <c r="E1471" s="10">
        <v>77.25</v>
      </c>
      <c r="F1471" s="10">
        <v>309</v>
      </c>
      <c r="G1471" s="10">
        <v>247.2</v>
      </c>
      <c r="H1471">
        <v>20</v>
      </c>
      <c r="I1471" s="51" t="str">
        <f>_xlfn.XLOOKUP(Q3_2025[[#This Row],[Artikelnr]],Artikel_prijzen[Artnr],Artikel_prijzen[Groep],"")</f>
        <v/>
      </c>
      <c r="J1471" s="10" t="str">
        <f>_xlfn.XLOOKUP(Q3_2025[[#This Row],[Artikelnr]],Artikel_prijzen[Artnr],Artikel_prijzen[Prijs 2025],"")</f>
        <v/>
      </c>
      <c r="K1471" t="str">
        <f>IF(Q3_2025[[#This Row],[Artikelprijs]]&lt;&gt;"",IF(Q3_2025[[#This Row],[Stuksprijs]]=Q3_2025[[#This Row],[Artikelprijs]],"Prijs gelijk","Prijs wijkt af"),"")</f>
        <v/>
      </c>
      <c r="L1471" t="str">
        <f>IF(Q3_2025[[#This Row],[Relatiekorting percentage]]=0,
    "Nvt",
    IF(Q3_2025[[#This Row],[Brutobedrag 2]] &lt; Q3_2025[[#This Row],[Bruto - Rel.korting]],
        "Nee",
        "Ja"))</f>
        <v>Ja</v>
      </c>
      <c r="M1471" s="10">
        <f>IF(Q3_2025[[#This Row],[Artikelprijs]]&lt;&gt;"",Q3_2025[[#This Row],[Artikelprijs]],Q3_2025[[#This Row],[Stuksprijs]])</f>
        <v>77.25</v>
      </c>
      <c r="N1471" s="10">
        <f>Q3_2025[[#This Row],[Besteld]]*Q3_2025[[#This Row],[Prijs 2]]</f>
        <v>309</v>
      </c>
      <c r="O1471" s="10">
        <f>IF(Q3_2025[[#This Row],[Brutobedrag 2]]&lt;Q3_2025[[#This Row],[Bruto - Rel.korting]],Q3_2025[[#This Row],[Brutobedrag 2]],Q3_2025[[#This Row],[Brutobedrag 2]]*(100-Q3_2025[[#This Row],[Relatiekorting percentage]])/100)</f>
        <v>247.2</v>
      </c>
      <c r="R1471" s="3"/>
      <c r="W1471"/>
      <c r="AB1471"/>
    </row>
    <row r="1472" spans="1:28" x14ac:dyDescent="0.3">
      <c r="A1472" t="s">
        <v>831</v>
      </c>
      <c r="B1472">
        <v>5020016</v>
      </c>
      <c r="C1472" t="s">
        <v>771</v>
      </c>
      <c r="D1472">
        <v>4</v>
      </c>
      <c r="E1472" s="10">
        <v>18.03</v>
      </c>
      <c r="F1472" s="10">
        <v>72.12</v>
      </c>
      <c r="G1472" s="10">
        <v>57.7</v>
      </c>
      <c r="H1472">
        <v>20</v>
      </c>
      <c r="I1472" s="51" t="str">
        <f>_xlfn.XLOOKUP(Q3_2025[[#This Row],[Artikelnr]],Artikel_prijzen[Artnr],Artikel_prijzen[Groep],"")</f>
        <v/>
      </c>
      <c r="J1472" s="10" t="str">
        <f>_xlfn.XLOOKUP(Q3_2025[[#This Row],[Artikelnr]],Artikel_prijzen[Artnr],Artikel_prijzen[Prijs 2025],"")</f>
        <v/>
      </c>
      <c r="K1472" t="str">
        <f>IF(Q3_2025[[#This Row],[Artikelprijs]]&lt;&gt;"",IF(Q3_2025[[#This Row],[Stuksprijs]]=Q3_2025[[#This Row],[Artikelprijs]],"Prijs gelijk","Prijs wijkt af"),"")</f>
        <v/>
      </c>
      <c r="L1472" t="str">
        <f>IF(Q3_2025[[#This Row],[Relatiekorting percentage]]=0,
    "Nvt",
    IF(Q3_2025[[#This Row],[Brutobedrag 2]] &lt; Q3_2025[[#This Row],[Bruto - Rel.korting]],
        "Nee",
        "Ja"))</f>
        <v>Ja</v>
      </c>
      <c r="M1472" s="10">
        <f>IF(Q3_2025[[#This Row],[Artikelprijs]]&lt;&gt;"",Q3_2025[[#This Row],[Artikelprijs]],Q3_2025[[#This Row],[Stuksprijs]])</f>
        <v>18.03</v>
      </c>
      <c r="N1472" s="10">
        <f>Q3_2025[[#This Row],[Besteld]]*Q3_2025[[#This Row],[Prijs 2]]</f>
        <v>72.12</v>
      </c>
      <c r="O1472" s="10">
        <f>IF(Q3_2025[[#This Row],[Brutobedrag 2]]&lt;Q3_2025[[#This Row],[Bruto - Rel.korting]],Q3_2025[[#This Row],[Brutobedrag 2]],Q3_2025[[#This Row],[Brutobedrag 2]]*(100-Q3_2025[[#This Row],[Relatiekorting percentage]])/100)</f>
        <v>57.696000000000005</v>
      </c>
      <c r="R1472" s="3"/>
      <c r="W1472"/>
      <c r="AB1472"/>
    </row>
    <row r="1473" spans="1:28" x14ac:dyDescent="0.3">
      <c r="A1473" t="s">
        <v>831</v>
      </c>
      <c r="B1473">
        <v>5021009</v>
      </c>
      <c r="C1473" t="s">
        <v>50</v>
      </c>
      <c r="D1473">
        <v>2</v>
      </c>
      <c r="E1473" s="10">
        <v>386.25</v>
      </c>
      <c r="F1473" s="10">
        <v>772.5</v>
      </c>
      <c r="G1473" s="10">
        <v>618</v>
      </c>
      <c r="H1473">
        <v>20</v>
      </c>
      <c r="I1473" s="51" t="str">
        <f>_xlfn.XLOOKUP(Q3_2025[[#This Row],[Artikelnr]],Artikel_prijzen[Artnr],Artikel_prijzen[Groep],"")</f>
        <v>Elektra</v>
      </c>
      <c r="J1473" s="10">
        <f>_xlfn.XLOOKUP(Q3_2025[[#This Row],[Artikelnr]],Artikel_prijzen[Artnr],Artikel_prijzen[Prijs 2025],"")</f>
        <v>386.25</v>
      </c>
      <c r="K1473" t="str">
        <f>IF(Q3_2025[[#This Row],[Artikelprijs]]&lt;&gt;"",IF(Q3_2025[[#This Row],[Stuksprijs]]=Q3_2025[[#This Row],[Artikelprijs]],"Prijs gelijk","Prijs wijkt af"),"")</f>
        <v>Prijs gelijk</v>
      </c>
      <c r="L1473" t="str">
        <f>IF(Q3_2025[[#This Row],[Relatiekorting percentage]]=0,
    "Nvt",
    IF(Q3_2025[[#This Row],[Brutobedrag 2]] &lt; Q3_2025[[#This Row],[Bruto - Rel.korting]],
        "Nee",
        "Ja"))</f>
        <v>Ja</v>
      </c>
      <c r="M1473" s="10">
        <f>IF(Q3_2025[[#This Row],[Artikelprijs]]&lt;&gt;"",Q3_2025[[#This Row],[Artikelprijs]],Q3_2025[[#This Row],[Stuksprijs]])</f>
        <v>386.25</v>
      </c>
      <c r="N1473" s="10">
        <f>Q3_2025[[#This Row],[Besteld]]*Q3_2025[[#This Row],[Prijs 2]]</f>
        <v>772.5</v>
      </c>
      <c r="O1473" s="10">
        <f>IF(Q3_2025[[#This Row],[Brutobedrag 2]]&lt;Q3_2025[[#This Row],[Bruto - Rel.korting]],Q3_2025[[#This Row],[Brutobedrag 2]],Q3_2025[[#This Row],[Brutobedrag 2]]*(100-Q3_2025[[#This Row],[Relatiekorting percentage]])/100)</f>
        <v>618</v>
      </c>
      <c r="R1473" s="3"/>
      <c r="W1473"/>
      <c r="AB1473"/>
    </row>
    <row r="1474" spans="1:28" x14ac:dyDescent="0.3">
      <c r="A1474" t="s">
        <v>831</v>
      </c>
      <c r="B1474">
        <v>5021003</v>
      </c>
      <c r="C1474" t="s">
        <v>836</v>
      </c>
      <c r="D1474">
        <v>2</v>
      </c>
      <c r="E1474" s="10">
        <v>252.35</v>
      </c>
      <c r="F1474" s="10">
        <v>504.7</v>
      </c>
      <c r="G1474" s="10">
        <v>403.76</v>
      </c>
      <c r="H1474">
        <v>20</v>
      </c>
      <c r="I1474" s="51" t="str">
        <f>_xlfn.XLOOKUP(Q3_2025[[#This Row],[Artikelnr]],Artikel_prijzen[Artnr],Artikel_prijzen[Groep],"")</f>
        <v>Elektra</v>
      </c>
      <c r="J1474" s="10">
        <f>_xlfn.XLOOKUP(Q3_2025[[#This Row],[Artikelnr]],Artikel_prijzen[Artnr],Artikel_prijzen[Prijs 2025],"")</f>
        <v>252.35</v>
      </c>
      <c r="K1474" t="str">
        <f>IF(Q3_2025[[#This Row],[Artikelprijs]]&lt;&gt;"",IF(Q3_2025[[#This Row],[Stuksprijs]]=Q3_2025[[#This Row],[Artikelprijs]],"Prijs gelijk","Prijs wijkt af"),"")</f>
        <v>Prijs gelijk</v>
      </c>
      <c r="L1474" t="str">
        <f>IF(Q3_2025[[#This Row],[Relatiekorting percentage]]=0,
    "Nvt",
    IF(Q3_2025[[#This Row],[Brutobedrag 2]] &lt; Q3_2025[[#This Row],[Bruto - Rel.korting]],
        "Nee",
        "Ja"))</f>
        <v>Ja</v>
      </c>
      <c r="M1474" s="10">
        <f>IF(Q3_2025[[#This Row],[Artikelprijs]]&lt;&gt;"",Q3_2025[[#This Row],[Artikelprijs]],Q3_2025[[#This Row],[Stuksprijs]])</f>
        <v>252.35</v>
      </c>
      <c r="N1474" s="10">
        <f>Q3_2025[[#This Row],[Besteld]]*Q3_2025[[#This Row],[Prijs 2]]</f>
        <v>504.7</v>
      </c>
      <c r="O1474" s="10">
        <f>IF(Q3_2025[[#This Row],[Brutobedrag 2]]&lt;Q3_2025[[#This Row],[Bruto - Rel.korting]],Q3_2025[[#This Row],[Brutobedrag 2]],Q3_2025[[#This Row],[Brutobedrag 2]]*(100-Q3_2025[[#This Row],[Relatiekorting percentage]])/100)</f>
        <v>403.76</v>
      </c>
      <c r="R1474" s="3"/>
      <c r="W1474"/>
      <c r="AB1474"/>
    </row>
    <row r="1475" spans="1:28" x14ac:dyDescent="0.3">
      <c r="A1475" t="s">
        <v>831</v>
      </c>
      <c r="B1475">
        <v>5022009</v>
      </c>
      <c r="C1475" t="s">
        <v>45</v>
      </c>
      <c r="D1475">
        <v>2</v>
      </c>
      <c r="E1475" s="10">
        <v>103.75</v>
      </c>
      <c r="F1475" s="10">
        <v>207.5</v>
      </c>
      <c r="G1475" s="10">
        <v>166</v>
      </c>
      <c r="H1475">
        <v>20</v>
      </c>
      <c r="I1475" s="51" t="str">
        <f>_xlfn.XLOOKUP(Q3_2025[[#This Row],[Artikelnr]],Artikel_prijzen[Artnr],Artikel_prijzen[Groep],"")</f>
        <v>Elektra</v>
      </c>
      <c r="J1475" s="10">
        <f>_xlfn.XLOOKUP(Q3_2025[[#This Row],[Artikelnr]],Artikel_prijzen[Artnr],Artikel_prijzen[Prijs 2025],"")</f>
        <v>106.8625</v>
      </c>
      <c r="K1475" t="str">
        <f>IF(Q3_2025[[#This Row],[Artikelprijs]]&lt;&gt;"",IF(Q3_2025[[#This Row],[Stuksprijs]]=Q3_2025[[#This Row],[Artikelprijs]],"Prijs gelijk","Prijs wijkt af"),"")</f>
        <v>Prijs wijkt af</v>
      </c>
      <c r="L1475" t="str">
        <f>IF(Q3_2025[[#This Row],[Relatiekorting percentage]]=0,
    "Nvt",
    IF(Q3_2025[[#This Row],[Brutobedrag 2]] &lt; Q3_2025[[#This Row],[Bruto - Rel.korting]],
        "Nee",
        "Ja"))</f>
        <v>Ja</v>
      </c>
      <c r="M1475" s="10">
        <f>IF(Q3_2025[[#This Row],[Artikelprijs]]&lt;&gt;"",Q3_2025[[#This Row],[Artikelprijs]],Q3_2025[[#This Row],[Stuksprijs]])</f>
        <v>106.8625</v>
      </c>
      <c r="N1475" s="10">
        <f>Q3_2025[[#This Row],[Besteld]]*Q3_2025[[#This Row],[Prijs 2]]</f>
        <v>213.72499999999999</v>
      </c>
      <c r="O1475" s="10">
        <f>IF(Q3_2025[[#This Row],[Brutobedrag 2]]&lt;Q3_2025[[#This Row],[Bruto - Rel.korting]],Q3_2025[[#This Row],[Brutobedrag 2]],Q3_2025[[#This Row],[Brutobedrag 2]]*(100-Q3_2025[[#This Row],[Relatiekorting percentage]])/100)</f>
        <v>170.98</v>
      </c>
      <c r="R1475" s="3"/>
      <c r="W1475"/>
      <c r="AB1475"/>
    </row>
    <row r="1476" spans="1:28" x14ac:dyDescent="0.3">
      <c r="A1476" t="s">
        <v>831</v>
      </c>
      <c r="B1476">
        <v>5022009</v>
      </c>
      <c r="C1476" t="s">
        <v>45</v>
      </c>
      <c r="D1476">
        <v>1</v>
      </c>
      <c r="E1476" s="10">
        <v>103.75</v>
      </c>
      <c r="F1476" s="10">
        <v>103.75</v>
      </c>
      <c r="G1476" s="10">
        <v>83</v>
      </c>
      <c r="H1476">
        <v>20</v>
      </c>
      <c r="I1476" s="51" t="str">
        <f>_xlfn.XLOOKUP(Q3_2025[[#This Row],[Artikelnr]],Artikel_prijzen[Artnr],Artikel_prijzen[Groep],"")</f>
        <v>Elektra</v>
      </c>
      <c r="J1476" s="10">
        <f>_xlfn.XLOOKUP(Q3_2025[[#This Row],[Artikelnr]],Artikel_prijzen[Artnr],Artikel_prijzen[Prijs 2025],"")</f>
        <v>106.8625</v>
      </c>
      <c r="K1476" t="str">
        <f>IF(Q3_2025[[#This Row],[Artikelprijs]]&lt;&gt;"",IF(Q3_2025[[#This Row],[Stuksprijs]]=Q3_2025[[#This Row],[Artikelprijs]],"Prijs gelijk","Prijs wijkt af"),"")</f>
        <v>Prijs wijkt af</v>
      </c>
      <c r="L1476" t="str">
        <f>IF(Q3_2025[[#This Row],[Relatiekorting percentage]]=0,
    "Nvt",
    IF(Q3_2025[[#This Row],[Brutobedrag 2]] &lt; Q3_2025[[#This Row],[Bruto - Rel.korting]],
        "Nee",
        "Ja"))</f>
        <v>Ja</v>
      </c>
      <c r="M1476" s="10">
        <f>IF(Q3_2025[[#This Row],[Artikelprijs]]&lt;&gt;"",Q3_2025[[#This Row],[Artikelprijs]],Q3_2025[[#This Row],[Stuksprijs]])</f>
        <v>106.8625</v>
      </c>
      <c r="N1476" s="10">
        <f>Q3_2025[[#This Row],[Besteld]]*Q3_2025[[#This Row],[Prijs 2]]</f>
        <v>106.8625</v>
      </c>
      <c r="O1476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476" s="3"/>
      <c r="W1476"/>
      <c r="AB1476"/>
    </row>
    <row r="1477" spans="1:28" x14ac:dyDescent="0.3">
      <c r="A1477" t="s">
        <v>831</v>
      </c>
      <c r="B1477">
        <v>5022009</v>
      </c>
      <c r="C1477" t="s">
        <v>45</v>
      </c>
      <c r="D1477">
        <v>1</v>
      </c>
      <c r="E1477" s="10">
        <v>103.75</v>
      </c>
      <c r="F1477" s="10">
        <v>103.75</v>
      </c>
      <c r="G1477" s="10">
        <v>83</v>
      </c>
      <c r="H1477">
        <v>20</v>
      </c>
      <c r="I1477" s="51" t="str">
        <f>_xlfn.XLOOKUP(Q3_2025[[#This Row],[Artikelnr]],Artikel_prijzen[Artnr],Artikel_prijzen[Groep],"")</f>
        <v>Elektra</v>
      </c>
      <c r="J1477" s="10">
        <f>_xlfn.XLOOKUP(Q3_2025[[#This Row],[Artikelnr]],Artikel_prijzen[Artnr],Artikel_prijzen[Prijs 2025],"")</f>
        <v>106.8625</v>
      </c>
      <c r="K1477" t="str">
        <f>IF(Q3_2025[[#This Row],[Artikelprijs]]&lt;&gt;"",IF(Q3_2025[[#This Row],[Stuksprijs]]=Q3_2025[[#This Row],[Artikelprijs]],"Prijs gelijk","Prijs wijkt af"),"")</f>
        <v>Prijs wijkt af</v>
      </c>
      <c r="L1477" t="str">
        <f>IF(Q3_2025[[#This Row],[Relatiekorting percentage]]=0,
    "Nvt",
    IF(Q3_2025[[#This Row],[Brutobedrag 2]] &lt; Q3_2025[[#This Row],[Bruto - Rel.korting]],
        "Nee",
        "Ja"))</f>
        <v>Ja</v>
      </c>
      <c r="M1477" s="10">
        <f>IF(Q3_2025[[#This Row],[Artikelprijs]]&lt;&gt;"",Q3_2025[[#This Row],[Artikelprijs]],Q3_2025[[#This Row],[Stuksprijs]])</f>
        <v>106.8625</v>
      </c>
      <c r="N1477" s="10">
        <f>Q3_2025[[#This Row],[Besteld]]*Q3_2025[[#This Row],[Prijs 2]]</f>
        <v>106.8625</v>
      </c>
      <c r="O1477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477" s="3"/>
      <c r="W1477"/>
      <c r="AB1477"/>
    </row>
    <row r="1478" spans="1:28" x14ac:dyDescent="0.3">
      <c r="A1478" t="s">
        <v>831</v>
      </c>
      <c r="B1478">
        <v>5020016</v>
      </c>
      <c r="C1478" t="s">
        <v>771</v>
      </c>
      <c r="D1478">
        <v>1</v>
      </c>
      <c r="E1478" s="10">
        <v>18.03</v>
      </c>
      <c r="F1478" s="10">
        <v>18.03</v>
      </c>
      <c r="G1478" s="10">
        <v>14.42</v>
      </c>
      <c r="H1478">
        <v>20</v>
      </c>
      <c r="I1478" s="51" t="str">
        <f>_xlfn.XLOOKUP(Q3_2025[[#This Row],[Artikelnr]],Artikel_prijzen[Artnr],Artikel_prijzen[Groep],"")</f>
        <v/>
      </c>
      <c r="J1478" s="10" t="str">
        <f>_xlfn.XLOOKUP(Q3_2025[[#This Row],[Artikelnr]],Artikel_prijzen[Artnr],Artikel_prijzen[Prijs 2025],"")</f>
        <v/>
      </c>
      <c r="K1478" t="str">
        <f>IF(Q3_2025[[#This Row],[Artikelprijs]]&lt;&gt;"",IF(Q3_2025[[#This Row],[Stuksprijs]]=Q3_2025[[#This Row],[Artikelprijs]],"Prijs gelijk","Prijs wijkt af"),"")</f>
        <v/>
      </c>
      <c r="L1478" t="str">
        <f>IF(Q3_2025[[#This Row],[Relatiekorting percentage]]=0,
    "Nvt",
    IF(Q3_2025[[#This Row],[Brutobedrag 2]] &lt; Q3_2025[[#This Row],[Bruto - Rel.korting]],
        "Nee",
        "Ja"))</f>
        <v>Ja</v>
      </c>
      <c r="M1478" s="10">
        <f>IF(Q3_2025[[#This Row],[Artikelprijs]]&lt;&gt;"",Q3_2025[[#This Row],[Artikelprijs]],Q3_2025[[#This Row],[Stuksprijs]])</f>
        <v>18.03</v>
      </c>
      <c r="N1478" s="10">
        <f>Q3_2025[[#This Row],[Besteld]]*Q3_2025[[#This Row],[Prijs 2]]</f>
        <v>18.03</v>
      </c>
      <c r="O1478" s="10">
        <f>IF(Q3_2025[[#This Row],[Brutobedrag 2]]&lt;Q3_2025[[#This Row],[Bruto - Rel.korting]],Q3_2025[[#This Row],[Brutobedrag 2]],Q3_2025[[#This Row],[Brutobedrag 2]]*(100-Q3_2025[[#This Row],[Relatiekorting percentage]])/100)</f>
        <v>14.424000000000001</v>
      </c>
      <c r="R1478" s="3"/>
      <c r="W1478"/>
      <c r="AB1478"/>
    </row>
    <row r="1479" spans="1:28" x14ac:dyDescent="0.3">
      <c r="A1479" t="s">
        <v>831</v>
      </c>
      <c r="B1479">
        <v>5022009</v>
      </c>
      <c r="C1479" t="s">
        <v>45</v>
      </c>
      <c r="D1479">
        <v>1</v>
      </c>
      <c r="E1479" s="10">
        <v>103.75</v>
      </c>
      <c r="F1479" s="10">
        <v>103.75</v>
      </c>
      <c r="G1479" s="10">
        <v>83</v>
      </c>
      <c r="H1479">
        <v>20</v>
      </c>
      <c r="I1479" s="51" t="str">
        <f>_xlfn.XLOOKUP(Q3_2025[[#This Row],[Artikelnr]],Artikel_prijzen[Artnr],Artikel_prijzen[Groep],"")</f>
        <v>Elektra</v>
      </c>
      <c r="J1479" s="10">
        <f>_xlfn.XLOOKUP(Q3_2025[[#This Row],[Artikelnr]],Artikel_prijzen[Artnr],Artikel_prijzen[Prijs 2025],"")</f>
        <v>106.8625</v>
      </c>
      <c r="K1479" t="str">
        <f>IF(Q3_2025[[#This Row],[Artikelprijs]]&lt;&gt;"",IF(Q3_2025[[#This Row],[Stuksprijs]]=Q3_2025[[#This Row],[Artikelprijs]],"Prijs gelijk","Prijs wijkt af"),"")</f>
        <v>Prijs wijkt af</v>
      </c>
      <c r="L1479" t="str">
        <f>IF(Q3_2025[[#This Row],[Relatiekorting percentage]]=0,
    "Nvt",
    IF(Q3_2025[[#This Row],[Brutobedrag 2]] &lt; Q3_2025[[#This Row],[Bruto - Rel.korting]],
        "Nee",
        "Ja"))</f>
        <v>Ja</v>
      </c>
      <c r="M1479" s="10">
        <f>IF(Q3_2025[[#This Row],[Artikelprijs]]&lt;&gt;"",Q3_2025[[#This Row],[Artikelprijs]],Q3_2025[[#This Row],[Stuksprijs]])</f>
        <v>106.8625</v>
      </c>
      <c r="N1479" s="10">
        <f>Q3_2025[[#This Row],[Besteld]]*Q3_2025[[#This Row],[Prijs 2]]</f>
        <v>106.8625</v>
      </c>
      <c r="O1479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479" s="3"/>
      <c r="W1479"/>
      <c r="AB1479"/>
    </row>
    <row r="1480" spans="1:28" x14ac:dyDescent="0.3">
      <c r="A1480" t="s">
        <v>831</v>
      </c>
      <c r="B1480">
        <v>5020016</v>
      </c>
      <c r="C1480" t="s">
        <v>771</v>
      </c>
      <c r="D1480">
        <v>1</v>
      </c>
      <c r="E1480" s="10">
        <v>18.03</v>
      </c>
      <c r="F1480" s="10">
        <v>18.03</v>
      </c>
      <c r="G1480" s="10">
        <v>14.42</v>
      </c>
      <c r="H1480">
        <v>20</v>
      </c>
      <c r="I1480" s="51" t="str">
        <f>_xlfn.XLOOKUP(Q3_2025[[#This Row],[Artikelnr]],Artikel_prijzen[Artnr],Artikel_prijzen[Groep],"")</f>
        <v/>
      </c>
      <c r="J1480" s="10" t="str">
        <f>_xlfn.XLOOKUP(Q3_2025[[#This Row],[Artikelnr]],Artikel_prijzen[Artnr],Artikel_prijzen[Prijs 2025],"")</f>
        <v/>
      </c>
      <c r="K1480" t="str">
        <f>IF(Q3_2025[[#This Row],[Artikelprijs]]&lt;&gt;"",IF(Q3_2025[[#This Row],[Stuksprijs]]=Q3_2025[[#This Row],[Artikelprijs]],"Prijs gelijk","Prijs wijkt af"),"")</f>
        <v/>
      </c>
      <c r="L1480" t="str">
        <f>IF(Q3_2025[[#This Row],[Relatiekorting percentage]]=0,
    "Nvt",
    IF(Q3_2025[[#This Row],[Brutobedrag 2]] &lt; Q3_2025[[#This Row],[Bruto - Rel.korting]],
        "Nee",
        "Ja"))</f>
        <v>Ja</v>
      </c>
      <c r="M1480" s="10">
        <f>IF(Q3_2025[[#This Row],[Artikelprijs]]&lt;&gt;"",Q3_2025[[#This Row],[Artikelprijs]],Q3_2025[[#This Row],[Stuksprijs]])</f>
        <v>18.03</v>
      </c>
      <c r="N1480" s="10">
        <f>Q3_2025[[#This Row],[Besteld]]*Q3_2025[[#This Row],[Prijs 2]]</f>
        <v>18.03</v>
      </c>
      <c r="O1480" s="10">
        <f>IF(Q3_2025[[#This Row],[Brutobedrag 2]]&lt;Q3_2025[[#This Row],[Bruto - Rel.korting]],Q3_2025[[#This Row],[Brutobedrag 2]],Q3_2025[[#This Row],[Brutobedrag 2]]*(100-Q3_2025[[#This Row],[Relatiekorting percentage]])/100)</f>
        <v>14.424000000000001</v>
      </c>
      <c r="R1480" s="3"/>
      <c r="W1480"/>
      <c r="AB1480"/>
    </row>
    <row r="1481" spans="1:28" x14ac:dyDescent="0.3">
      <c r="A1481" t="s">
        <v>831</v>
      </c>
      <c r="B1481">
        <v>5022009</v>
      </c>
      <c r="C1481" t="s">
        <v>45</v>
      </c>
      <c r="D1481">
        <v>1</v>
      </c>
      <c r="E1481" s="10">
        <v>103.75</v>
      </c>
      <c r="F1481" s="10">
        <v>103.75</v>
      </c>
      <c r="G1481" s="10">
        <v>83</v>
      </c>
      <c r="H1481">
        <v>20</v>
      </c>
      <c r="I1481" s="51" t="str">
        <f>_xlfn.XLOOKUP(Q3_2025[[#This Row],[Artikelnr]],Artikel_prijzen[Artnr],Artikel_prijzen[Groep],"")</f>
        <v>Elektra</v>
      </c>
      <c r="J1481" s="10">
        <f>_xlfn.XLOOKUP(Q3_2025[[#This Row],[Artikelnr]],Artikel_prijzen[Artnr],Artikel_prijzen[Prijs 2025],"")</f>
        <v>106.8625</v>
      </c>
      <c r="K1481" t="str">
        <f>IF(Q3_2025[[#This Row],[Artikelprijs]]&lt;&gt;"",IF(Q3_2025[[#This Row],[Stuksprijs]]=Q3_2025[[#This Row],[Artikelprijs]],"Prijs gelijk","Prijs wijkt af"),"")</f>
        <v>Prijs wijkt af</v>
      </c>
      <c r="L1481" t="str">
        <f>IF(Q3_2025[[#This Row],[Relatiekorting percentage]]=0,
    "Nvt",
    IF(Q3_2025[[#This Row],[Brutobedrag 2]] &lt; Q3_2025[[#This Row],[Bruto - Rel.korting]],
        "Nee",
        "Ja"))</f>
        <v>Ja</v>
      </c>
      <c r="M1481" s="10">
        <f>IF(Q3_2025[[#This Row],[Artikelprijs]]&lt;&gt;"",Q3_2025[[#This Row],[Artikelprijs]],Q3_2025[[#This Row],[Stuksprijs]])</f>
        <v>106.8625</v>
      </c>
      <c r="N1481" s="10">
        <f>Q3_2025[[#This Row],[Besteld]]*Q3_2025[[#This Row],[Prijs 2]]</f>
        <v>106.8625</v>
      </c>
      <c r="O1481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481" s="3"/>
      <c r="W1481"/>
      <c r="AB1481"/>
    </row>
    <row r="1482" spans="1:28" x14ac:dyDescent="0.3">
      <c r="A1482" t="s">
        <v>831</v>
      </c>
      <c r="B1482">
        <v>5020016</v>
      </c>
      <c r="C1482" t="s">
        <v>771</v>
      </c>
      <c r="D1482">
        <v>1</v>
      </c>
      <c r="E1482" s="10">
        <v>18.03</v>
      </c>
      <c r="F1482" s="10">
        <v>18.03</v>
      </c>
      <c r="G1482" s="10">
        <v>14.42</v>
      </c>
      <c r="H1482">
        <v>20</v>
      </c>
      <c r="I1482" s="51" t="str">
        <f>_xlfn.XLOOKUP(Q3_2025[[#This Row],[Artikelnr]],Artikel_prijzen[Artnr],Artikel_prijzen[Groep],"")</f>
        <v/>
      </c>
      <c r="J1482" s="10" t="str">
        <f>_xlfn.XLOOKUP(Q3_2025[[#This Row],[Artikelnr]],Artikel_prijzen[Artnr],Artikel_prijzen[Prijs 2025],"")</f>
        <v/>
      </c>
      <c r="K1482" t="str">
        <f>IF(Q3_2025[[#This Row],[Artikelprijs]]&lt;&gt;"",IF(Q3_2025[[#This Row],[Stuksprijs]]=Q3_2025[[#This Row],[Artikelprijs]],"Prijs gelijk","Prijs wijkt af"),"")</f>
        <v/>
      </c>
      <c r="L1482" t="str">
        <f>IF(Q3_2025[[#This Row],[Relatiekorting percentage]]=0,
    "Nvt",
    IF(Q3_2025[[#This Row],[Brutobedrag 2]] &lt; Q3_2025[[#This Row],[Bruto - Rel.korting]],
        "Nee",
        "Ja"))</f>
        <v>Ja</v>
      </c>
      <c r="M1482" s="10">
        <f>IF(Q3_2025[[#This Row],[Artikelprijs]]&lt;&gt;"",Q3_2025[[#This Row],[Artikelprijs]],Q3_2025[[#This Row],[Stuksprijs]])</f>
        <v>18.03</v>
      </c>
      <c r="N1482" s="10">
        <f>Q3_2025[[#This Row],[Besteld]]*Q3_2025[[#This Row],[Prijs 2]]</f>
        <v>18.03</v>
      </c>
      <c r="O1482" s="10">
        <f>IF(Q3_2025[[#This Row],[Brutobedrag 2]]&lt;Q3_2025[[#This Row],[Bruto - Rel.korting]],Q3_2025[[#This Row],[Brutobedrag 2]],Q3_2025[[#This Row],[Brutobedrag 2]]*(100-Q3_2025[[#This Row],[Relatiekorting percentage]])/100)</f>
        <v>14.424000000000001</v>
      </c>
      <c r="R1482" s="3"/>
      <c r="W1482"/>
      <c r="AB1482"/>
    </row>
    <row r="1483" spans="1:28" x14ac:dyDescent="0.3">
      <c r="A1483" t="s">
        <v>831</v>
      </c>
      <c r="B1483">
        <v>5022009</v>
      </c>
      <c r="C1483" t="s">
        <v>45</v>
      </c>
      <c r="D1483">
        <v>1</v>
      </c>
      <c r="E1483" s="10">
        <v>103.75</v>
      </c>
      <c r="F1483" s="10">
        <v>103.75</v>
      </c>
      <c r="G1483" s="10">
        <v>83</v>
      </c>
      <c r="H1483">
        <v>20</v>
      </c>
      <c r="I1483" s="51" t="str">
        <f>_xlfn.XLOOKUP(Q3_2025[[#This Row],[Artikelnr]],Artikel_prijzen[Artnr],Artikel_prijzen[Groep],"")</f>
        <v>Elektra</v>
      </c>
      <c r="J1483" s="10">
        <f>_xlfn.XLOOKUP(Q3_2025[[#This Row],[Artikelnr]],Artikel_prijzen[Artnr],Artikel_prijzen[Prijs 2025],"")</f>
        <v>106.8625</v>
      </c>
      <c r="K1483" t="str">
        <f>IF(Q3_2025[[#This Row],[Artikelprijs]]&lt;&gt;"",IF(Q3_2025[[#This Row],[Stuksprijs]]=Q3_2025[[#This Row],[Artikelprijs]],"Prijs gelijk","Prijs wijkt af"),"")</f>
        <v>Prijs wijkt af</v>
      </c>
      <c r="L1483" t="str">
        <f>IF(Q3_2025[[#This Row],[Relatiekorting percentage]]=0,
    "Nvt",
    IF(Q3_2025[[#This Row],[Brutobedrag 2]] &lt; Q3_2025[[#This Row],[Bruto - Rel.korting]],
        "Nee",
        "Ja"))</f>
        <v>Ja</v>
      </c>
      <c r="M1483" s="10">
        <f>IF(Q3_2025[[#This Row],[Artikelprijs]]&lt;&gt;"",Q3_2025[[#This Row],[Artikelprijs]],Q3_2025[[#This Row],[Stuksprijs]])</f>
        <v>106.8625</v>
      </c>
      <c r="N1483" s="10">
        <f>Q3_2025[[#This Row],[Besteld]]*Q3_2025[[#This Row],[Prijs 2]]</f>
        <v>106.8625</v>
      </c>
      <c r="O1483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483" s="3"/>
      <c r="W1483"/>
      <c r="AB1483"/>
    </row>
    <row r="1484" spans="1:28" x14ac:dyDescent="0.3">
      <c r="A1484" t="s">
        <v>831</v>
      </c>
      <c r="B1484">
        <v>5020016</v>
      </c>
      <c r="C1484" t="s">
        <v>771</v>
      </c>
      <c r="D1484">
        <v>1</v>
      </c>
      <c r="E1484" s="10">
        <v>18.03</v>
      </c>
      <c r="F1484" s="10">
        <v>18.03</v>
      </c>
      <c r="G1484" s="10">
        <v>14.42</v>
      </c>
      <c r="H1484">
        <v>20</v>
      </c>
      <c r="I1484" s="51" t="str">
        <f>_xlfn.XLOOKUP(Q3_2025[[#This Row],[Artikelnr]],Artikel_prijzen[Artnr],Artikel_prijzen[Groep],"")</f>
        <v/>
      </c>
      <c r="J1484" s="10" t="str">
        <f>_xlfn.XLOOKUP(Q3_2025[[#This Row],[Artikelnr]],Artikel_prijzen[Artnr],Artikel_prijzen[Prijs 2025],"")</f>
        <v/>
      </c>
      <c r="K1484" t="str">
        <f>IF(Q3_2025[[#This Row],[Artikelprijs]]&lt;&gt;"",IF(Q3_2025[[#This Row],[Stuksprijs]]=Q3_2025[[#This Row],[Artikelprijs]],"Prijs gelijk","Prijs wijkt af"),"")</f>
        <v/>
      </c>
      <c r="L1484" t="str">
        <f>IF(Q3_2025[[#This Row],[Relatiekorting percentage]]=0,
    "Nvt",
    IF(Q3_2025[[#This Row],[Brutobedrag 2]] &lt; Q3_2025[[#This Row],[Bruto - Rel.korting]],
        "Nee",
        "Ja"))</f>
        <v>Ja</v>
      </c>
      <c r="M1484" s="10">
        <f>IF(Q3_2025[[#This Row],[Artikelprijs]]&lt;&gt;"",Q3_2025[[#This Row],[Artikelprijs]],Q3_2025[[#This Row],[Stuksprijs]])</f>
        <v>18.03</v>
      </c>
      <c r="N1484" s="10">
        <f>Q3_2025[[#This Row],[Besteld]]*Q3_2025[[#This Row],[Prijs 2]]</f>
        <v>18.03</v>
      </c>
      <c r="O1484" s="10">
        <f>IF(Q3_2025[[#This Row],[Brutobedrag 2]]&lt;Q3_2025[[#This Row],[Bruto - Rel.korting]],Q3_2025[[#This Row],[Brutobedrag 2]],Q3_2025[[#This Row],[Brutobedrag 2]]*(100-Q3_2025[[#This Row],[Relatiekorting percentage]])/100)</f>
        <v>14.424000000000001</v>
      </c>
      <c r="R1484" s="3"/>
      <c r="W1484"/>
      <c r="AB1484"/>
    </row>
    <row r="1485" spans="1:28" x14ac:dyDescent="0.3">
      <c r="A1485" t="s">
        <v>831</v>
      </c>
      <c r="B1485">
        <v>5022009</v>
      </c>
      <c r="C1485" t="s">
        <v>45</v>
      </c>
      <c r="D1485">
        <v>1</v>
      </c>
      <c r="E1485" s="10">
        <v>103.75</v>
      </c>
      <c r="F1485" s="10">
        <v>103.75</v>
      </c>
      <c r="G1485" s="10">
        <v>83</v>
      </c>
      <c r="H1485">
        <v>20</v>
      </c>
      <c r="I1485" s="51" t="str">
        <f>_xlfn.XLOOKUP(Q3_2025[[#This Row],[Artikelnr]],Artikel_prijzen[Artnr],Artikel_prijzen[Groep],"")</f>
        <v>Elektra</v>
      </c>
      <c r="J1485" s="10">
        <f>_xlfn.XLOOKUP(Q3_2025[[#This Row],[Artikelnr]],Artikel_prijzen[Artnr],Artikel_prijzen[Prijs 2025],"")</f>
        <v>106.8625</v>
      </c>
      <c r="K1485" t="str">
        <f>IF(Q3_2025[[#This Row],[Artikelprijs]]&lt;&gt;"",IF(Q3_2025[[#This Row],[Stuksprijs]]=Q3_2025[[#This Row],[Artikelprijs]],"Prijs gelijk","Prijs wijkt af"),"")</f>
        <v>Prijs wijkt af</v>
      </c>
      <c r="L1485" t="str">
        <f>IF(Q3_2025[[#This Row],[Relatiekorting percentage]]=0,
    "Nvt",
    IF(Q3_2025[[#This Row],[Brutobedrag 2]] &lt; Q3_2025[[#This Row],[Bruto - Rel.korting]],
        "Nee",
        "Ja"))</f>
        <v>Ja</v>
      </c>
      <c r="M1485" s="10">
        <f>IF(Q3_2025[[#This Row],[Artikelprijs]]&lt;&gt;"",Q3_2025[[#This Row],[Artikelprijs]],Q3_2025[[#This Row],[Stuksprijs]])</f>
        <v>106.8625</v>
      </c>
      <c r="N1485" s="10">
        <f>Q3_2025[[#This Row],[Besteld]]*Q3_2025[[#This Row],[Prijs 2]]</f>
        <v>106.8625</v>
      </c>
      <c r="O1485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485" s="3"/>
      <c r="W1485"/>
      <c r="AB1485"/>
    </row>
    <row r="1486" spans="1:28" x14ac:dyDescent="0.3">
      <c r="A1486" t="s">
        <v>831</v>
      </c>
      <c r="B1486">
        <v>5022009</v>
      </c>
      <c r="C1486" t="s">
        <v>45</v>
      </c>
      <c r="D1486">
        <v>1</v>
      </c>
      <c r="E1486" s="10">
        <v>103.75</v>
      </c>
      <c r="F1486" s="10">
        <v>103.75</v>
      </c>
      <c r="G1486" s="10">
        <v>83</v>
      </c>
      <c r="H1486">
        <v>20</v>
      </c>
      <c r="I1486" s="51" t="str">
        <f>_xlfn.XLOOKUP(Q3_2025[[#This Row],[Artikelnr]],Artikel_prijzen[Artnr],Artikel_prijzen[Groep],"")</f>
        <v>Elektra</v>
      </c>
      <c r="J1486" s="10">
        <f>_xlfn.XLOOKUP(Q3_2025[[#This Row],[Artikelnr]],Artikel_prijzen[Artnr],Artikel_prijzen[Prijs 2025],"")</f>
        <v>106.8625</v>
      </c>
      <c r="K1486" t="str">
        <f>IF(Q3_2025[[#This Row],[Artikelprijs]]&lt;&gt;"",IF(Q3_2025[[#This Row],[Stuksprijs]]=Q3_2025[[#This Row],[Artikelprijs]],"Prijs gelijk","Prijs wijkt af"),"")</f>
        <v>Prijs wijkt af</v>
      </c>
      <c r="L1486" t="str">
        <f>IF(Q3_2025[[#This Row],[Relatiekorting percentage]]=0,
    "Nvt",
    IF(Q3_2025[[#This Row],[Brutobedrag 2]] &lt; Q3_2025[[#This Row],[Bruto - Rel.korting]],
        "Nee",
        "Ja"))</f>
        <v>Ja</v>
      </c>
      <c r="M1486" s="10">
        <f>IF(Q3_2025[[#This Row],[Artikelprijs]]&lt;&gt;"",Q3_2025[[#This Row],[Artikelprijs]],Q3_2025[[#This Row],[Stuksprijs]])</f>
        <v>106.8625</v>
      </c>
      <c r="N1486" s="10">
        <f>Q3_2025[[#This Row],[Besteld]]*Q3_2025[[#This Row],[Prijs 2]]</f>
        <v>106.8625</v>
      </c>
      <c r="O1486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486" s="3"/>
      <c r="W1486"/>
      <c r="AB1486"/>
    </row>
    <row r="1487" spans="1:28" x14ac:dyDescent="0.3">
      <c r="A1487" t="s">
        <v>831</v>
      </c>
      <c r="B1487">
        <v>5022009</v>
      </c>
      <c r="C1487" t="s">
        <v>45</v>
      </c>
      <c r="D1487">
        <v>1</v>
      </c>
      <c r="E1487" s="10">
        <v>103.75</v>
      </c>
      <c r="F1487" s="10">
        <v>103.75</v>
      </c>
      <c r="G1487" s="10">
        <v>83</v>
      </c>
      <c r="H1487">
        <v>20</v>
      </c>
      <c r="I1487" s="51" t="str">
        <f>_xlfn.XLOOKUP(Q3_2025[[#This Row],[Artikelnr]],Artikel_prijzen[Artnr],Artikel_prijzen[Groep],"")</f>
        <v>Elektra</v>
      </c>
      <c r="J1487" s="10">
        <f>_xlfn.XLOOKUP(Q3_2025[[#This Row],[Artikelnr]],Artikel_prijzen[Artnr],Artikel_prijzen[Prijs 2025],"")</f>
        <v>106.8625</v>
      </c>
      <c r="K1487" t="str">
        <f>IF(Q3_2025[[#This Row],[Artikelprijs]]&lt;&gt;"",IF(Q3_2025[[#This Row],[Stuksprijs]]=Q3_2025[[#This Row],[Artikelprijs]],"Prijs gelijk","Prijs wijkt af"),"")</f>
        <v>Prijs wijkt af</v>
      </c>
      <c r="L1487" t="str">
        <f>IF(Q3_2025[[#This Row],[Relatiekorting percentage]]=0,
    "Nvt",
    IF(Q3_2025[[#This Row],[Brutobedrag 2]] &lt; Q3_2025[[#This Row],[Bruto - Rel.korting]],
        "Nee",
        "Ja"))</f>
        <v>Ja</v>
      </c>
      <c r="M1487" s="10">
        <f>IF(Q3_2025[[#This Row],[Artikelprijs]]&lt;&gt;"",Q3_2025[[#This Row],[Artikelprijs]],Q3_2025[[#This Row],[Stuksprijs]])</f>
        <v>106.8625</v>
      </c>
      <c r="N1487" s="10">
        <f>Q3_2025[[#This Row],[Besteld]]*Q3_2025[[#This Row],[Prijs 2]]</f>
        <v>106.8625</v>
      </c>
      <c r="O1487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487" s="3"/>
      <c r="W1487"/>
      <c r="AB1487"/>
    </row>
    <row r="1488" spans="1:28" x14ac:dyDescent="0.3">
      <c r="A1488" t="s">
        <v>831</v>
      </c>
      <c r="B1488">
        <v>5022009</v>
      </c>
      <c r="C1488" t="s">
        <v>45</v>
      </c>
      <c r="D1488">
        <v>1</v>
      </c>
      <c r="E1488" s="10">
        <v>103.75</v>
      </c>
      <c r="F1488" s="10">
        <v>103.75</v>
      </c>
      <c r="G1488" s="10">
        <v>83</v>
      </c>
      <c r="H1488">
        <v>20</v>
      </c>
      <c r="I1488" s="51" t="str">
        <f>_xlfn.XLOOKUP(Q3_2025[[#This Row],[Artikelnr]],Artikel_prijzen[Artnr],Artikel_prijzen[Groep],"")</f>
        <v>Elektra</v>
      </c>
      <c r="J1488" s="10">
        <f>_xlfn.XLOOKUP(Q3_2025[[#This Row],[Artikelnr]],Artikel_prijzen[Artnr],Artikel_prijzen[Prijs 2025],"")</f>
        <v>106.8625</v>
      </c>
      <c r="K1488" t="str">
        <f>IF(Q3_2025[[#This Row],[Artikelprijs]]&lt;&gt;"",IF(Q3_2025[[#This Row],[Stuksprijs]]=Q3_2025[[#This Row],[Artikelprijs]],"Prijs gelijk","Prijs wijkt af"),"")</f>
        <v>Prijs wijkt af</v>
      </c>
      <c r="L1488" t="str">
        <f>IF(Q3_2025[[#This Row],[Relatiekorting percentage]]=0,
    "Nvt",
    IF(Q3_2025[[#This Row],[Brutobedrag 2]] &lt; Q3_2025[[#This Row],[Bruto - Rel.korting]],
        "Nee",
        "Ja"))</f>
        <v>Ja</v>
      </c>
      <c r="M1488" s="10">
        <f>IF(Q3_2025[[#This Row],[Artikelprijs]]&lt;&gt;"",Q3_2025[[#This Row],[Artikelprijs]],Q3_2025[[#This Row],[Stuksprijs]])</f>
        <v>106.8625</v>
      </c>
      <c r="N1488" s="10">
        <f>Q3_2025[[#This Row],[Besteld]]*Q3_2025[[#This Row],[Prijs 2]]</f>
        <v>106.8625</v>
      </c>
      <c r="O1488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488" s="3"/>
      <c r="W1488"/>
      <c r="AB1488"/>
    </row>
    <row r="1489" spans="1:28" x14ac:dyDescent="0.3">
      <c r="A1489" t="s">
        <v>831</v>
      </c>
      <c r="B1489">
        <v>1010006</v>
      </c>
      <c r="C1489" t="s">
        <v>157</v>
      </c>
      <c r="D1489">
        <v>1</v>
      </c>
      <c r="E1489" s="10">
        <v>43</v>
      </c>
      <c r="F1489" s="10">
        <v>43</v>
      </c>
      <c r="G1489" s="10">
        <v>34.4</v>
      </c>
      <c r="H1489">
        <v>20</v>
      </c>
      <c r="I1489" s="51" t="str">
        <f>_xlfn.XLOOKUP(Q3_2025[[#This Row],[Artikelnr]],Artikel_prijzen[Artnr],Artikel_prijzen[Groep],"")</f>
        <v/>
      </c>
      <c r="J1489" s="10" t="str">
        <f>_xlfn.XLOOKUP(Q3_2025[[#This Row],[Artikelnr]],Artikel_prijzen[Artnr],Artikel_prijzen[Prijs 2025],"")</f>
        <v/>
      </c>
      <c r="K1489" t="str">
        <f>IF(Q3_2025[[#This Row],[Artikelprijs]]&lt;&gt;"",IF(Q3_2025[[#This Row],[Stuksprijs]]=Q3_2025[[#This Row],[Artikelprijs]],"Prijs gelijk","Prijs wijkt af"),"")</f>
        <v/>
      </c>
      <c r="L1489" t="str">
        <f>IF(Q3_2025[[#This Row],[Relatiekorting percentage]]=0,
    "Nvt",
    IF(Q3_2025[[#This Row],[Brutobedrag 2]] &lt; Q3_2025[[#This Row],[Bruto - Rel.korting]],
        "Nee",
        "Ja"))</f>
        <v>Ja</v>
      </c>
      <c r="M1489" s="10">
        <f>IF(Q3_2025[[#This Row],[Artikelprijs]]&lt;&gt;"",Q3_2025[[#This Row],[Artikelprijs]],Q3_2025[[#This Row],[Stuksprijs]])</f>
        <v>43</v>
      </c>
      <c r="N1489" s="10">
        <f>Q3_2025[[#This Row],[Besteld]]*Q3_2025[[#This Row],[Prijs 2]]</f>
        <v>43</v>
      </c>
      <c r="O1489" s="10">
        <f>IF(Q3_2025[[#This Row],[Brutobedrag 2]]&lt;Q3_2025[[#This Row],[Bruto - Rel.korting]],Q3_2025[[#This Row],[Brutobedrag 2]],Q3_2025[[#This Row],[Brutobedrag 2]]*(100-Q3_2025[[#This Row],[Relatiekorting percentage]])/100)</f>
        <v>34.4</v>
      </c>
      <c r="R1489" s="3"/>
      <c r="W1489"/>
      <c r="AB1489"/>
    </row>
    <row r="1490" spans="1:28" x14ac:dyDescent="0.3">
      <c r="A1490" t="s">
        <v>831</v>
      </c>
      <c r="B1490">
        <v>5021007</v>
      </c>
      <c r="C1490" t="s">
        <v>49</v>
      </c>
      <c r="D1490">
        <v>4</v>
      </c>
      <c r="E1490" s="10">
        <v>339.9</v>
      </c>
      <c r="F1490" s="10">
        <v>1359.6</v>
      </c>
      <c r="G1490" s="10">
        <v>1087.68</v>
      </c>
      <c r="H1490">
        <v>20</v>
      </c>
      <c r="I1490" s="51" t="str">
        <f>_xlfn.XLOOKUP(Q3_2025[[#This Row],[Artikelnr]],Artikel_prijzen[Artnr],Artikel_prijzen[Groep],"")</f>
        <v>Elektra</v>
      </c>
      <c r="J1490" s="10">
        <f>_xlfn.XLOOKUP(Q3_2025[[#This Row],[Artikelnr]],Artikel_prijzen[Artnr],Artikel_prijzen[Prijs 2025],"")</f>
        <v>339.9</v>
      </c>
      <c r="K1490" t="str">
        <f>IF(Q3_2025[[#This Row],[Artikelprijs]]&lt;&gt;"",IF(Q3_2025[[#This Row],[Stuksprijs]]=Q3_2025[[#This Row],[Artikelprijs]],"Prijs gelijk","Prijs wijkt af"),"")</f>
        <v>Prijs gelijk</v>
      </c>
      <c r="L1490" t="str">
        <f>IF(Q3_2025[[#This Row],[Relatiekorting percentage]]=0,
    "Nvt",
    IF(Q3_2025[[#This Row],[Brutobedrag 2]] &lt; Q3_2025[[#This Row],[Bruto - Rel.korting]],
        "Nee",
        "Ja"))</f>
        <v>Ja</v>
      </c>
      <c r="M1490" s="10">
        <f>IF(Q3_2025[[#This Row],[Artikelprijs]]&lt;&gt;"",Q3_2025[[#This Row],[Artikelprijs]],Q3_2025[[#This Row],[Stuksprijs]])</f>
        <v>339.9</v>
      </c>
      <c r="N1490" s="10">
        <f>Q3_2025[[#This Row],[Besteld]]*Q3_2025[[#This Row],[Prijs 2]]</f>
        <v>1359.6</v>
      </c>
      <c r="O1490" s="10">
        <f>IF(Q3_2025[[#This Row],[Brutobedrag 2]]&lt;Q3_2025[[#This Row],[Bruto - Rel.korting]],Q3_2025[[#This Row],[Brutobedrag 2]],Q3_2025[[#This Row],[Brutobedrag 2]]*(100-Q3_2025[[#This Row],[Relatiekorting percentage]])/100)</f>
        <v>1087.68</v>
      </c>
      <c r="R1490" s="3"/>
      <c r="W1490"/>
      <c r="AB1490"/>
    </row>
    <row r="1491" spans="1:28" x14ac:dyDescent="0.3">
      <c r="A1491" t="s">
        <v>831</v>
      </c>
      <c r="B1491">
        <v>5031009</v>
      </c>
      <c r="C1491" t="s">
        <v>141</v>
      </c>
      <c r="D1491">
        <v>15</v>
      </c>
      <c r="E1491" s="10">
        <v>89.61</v>
      </c>
      <c r="F1491" s="10">
        <v>1344.15</v>
      </c>
      <c r="G1491" s="10">
        <v>1075.32</v>
      </c>
      <c r="H1491">
        <v>20</v>
      </c>
      <c r="I1491" s="51" t="str">
        <f>_xlfn.XLOOKUP(Q3_2025[[#This Row],[Artikelnr]],Artikel_prijzen[Artnr],Artikel_prijzen[Groep],"")</f>
        <v/>
      </c>
      <c r="J1491" s="10" t="str">
        <f>_xlfn.XLOOKUP(Q3_2025[[#This Row],[Artikelnr]],Artikel_prijzen[Artnr],Artikel_prijzen[Prijs 2025],"")</f>
        <v/>
      </c>
      <c r="K1491" t="str">
        <f>IF(Q3_2025[[#This Row],[Artikelprijs]]&lt;&gt;"",IF(Q3_2025[[#This Row],[Stuksprijs]]=Q3_2025[[#This Row],[Artikelprijs]],"Prijs gelijk","Prijs wijkt af"),"")</f>
        <v/>
      </c>
      <c r="L1491" t="str">
        <f>IF(Q3_2025[[#This Row],[Relatiekorting percentage]]=0,
    "Nvt",
    IF(Q3_2025[[#This Row],[Brutobedrag 2]] &lt; Q3_2025[[#This Row],[Bruto - Rel.korting]],
        "Nee",
        "Ja"))</f>
        <v>Ja</v>
      </c>
      <c r="M1491" s="10">
        <f>IF(Q3_2025[[#This Row],[Artikelprijs]]&lt;&gt;"",Q3_2025[[#This Row],[Artikelprijs]],Q3_2025[[#This Row],[Stuksprijs]])</f>
        <v>89.61</v>
      </c>
      <c r="N1491" s="10">
        <f>Q3_2025[[#This Row],[Besteld]]*Q3_2025[[#This Row],[Prijs 2]]</f>
        <v>1344.15</v>
      </c>
      <c r="O1491" s="10">
        <f>IF(Q3_2025[[#This Row],[Brutobedrag 2]]&lt;Q3_2025[[#This Row],[Bruto - Rel.korting]],Q3_2025[[#This Row],[Brutobedrag 2]],Q3_2025[[#This Row],[Brutobedrag 2]]*(100-Q3_2025[[#This Row],[Relatiekorting percentage]])/100)</f>
        <v>1075.32</v>
      </c>
      <c r="R1491" s="3"/>
      <c r="W1491"/>
      <c r="AB1491"/>
    </row>
    <row r="1492" spans="1:28" x14ac:dyDescent="0.3">
      <c r="A1492" t="s">
        <v>831</v>
      </c>
      <c r="B1492">
        <v>5030228</v>
      </c>
      <c r="C1492" t="s">
        <v>113</v>
      </c>
      <c r="D1492">
        <v>10</v>
      </c>
      <c r="E1492" s="10">
        <v>236.9</v>
      </c>
      <c r="F1492" s="10">
        <v>2369</v>
      </c>
      <c r="G1492" s="10">
        <v>1895.2</v>
      </c>
      <c r="H1492">
        <v>20</v>
      </c>
      <c r="I1492" s="51" t="str">
        <f>_xlfn.XLOOKUP(Q3_2025[[#This Row],[Artikelnr]],Artikel_prijzen[Artnr],Artikel_prijzen[Groep],"")</f>
        <v>Rigging</v>
      </c>
      <c r="J1492" s="10">
        <f>_xlfn.XLOOKUP(Q3_2025[[#This Row],[Artikelnr]],Artikel_prijzen[Artnr],Artikel_prijzen[Prijs 2025],"")</f>
        <v>230</v>
      </c>
      <c r="K1492" t="str">
        <f>IF(Q3_2025[[#This Row],[Artikelprijs]]&lt;&gt;"",IF(Q3_2025[[#This Row],[Stuksprijs]]=Q3_2025[[#This Row],[Artikelprijs]],"Prijs gelijk","Prijs wijkt af"),"")</f>
        <v>Prijs wijkt af</v>
      </c>
      <c r="L1492" t="str">
        <f>IF(Q3_2025[[#This Row],[Relatiekorting percentage]]=0,
    "Nvt",
    IF(Q3_2025[[#This Row],[Brutobedrag 2]] &lt; Q3_2025[[#This Row],[Bruto - Rel.korting]],
        "Nee",
        "Ja"))</f>
        <v>Ja</v>
      </c>
      <c r="M1492" s="10">
        <f>IF(Q3_2025[[#This Row],[Artikelprijs]]&lt;&gt;"",Q3_2025[[#This Row],[Artikelprijs]],Q3_2025[[#This Row],[Stuksprijs]])</f>
        <v>230</v>
      </c>
      <c r="N1492" s="10">
        <f>Q3_2025[[#This Row],[Besteld]]*Q3_2025[[#This Row],[Prijs 2]]</f>
        <v>2300</v>
      </c>
      <c r="O1492" s="10">
        <f>IF(Q3_2025[[#This Row],[Brutobedrag 2]]&lt;Q3_2025[[#This Row],[Bruto - Rel.korting]],Q3_2025[[#This Row],[Brutobedrag 2]],Q3_2025[[#This Row],[Brutobedrag 2]]*(100-Q3_2025[[#This Row],[Relatiekorting percentage]])/100)</f>
        <v>1840</v>
      </c>
      <c r="R1492" s="3"/>
      <c r="W1492"/>
      <c r="AB1492"/>
    </row>
    <row r="1493" spans="1:28" x14ac:dyDescent="0.3">
      <c r="A1493" t="s">
        <v>831</v>
      </c>
      <c r="B1493">
        <v>1007028</v>
      </c>
      <c r="C1493" t="s">
        <v>35</v>
      </c>
      <c r="D1493">
        <v>30</v>
      </c>
      <c r="E1493" s="10">
        <v>115</v>
      </c>
      <c r="F1493" s="10">
        <v>3450</v>
      </c>
      <c r="G1493" s="10">
        <v>2760</v>
      </c>
      <c r="H1493">
        <v>20</v>
      </c>
      <c r="I1493" s="51" t="str">
        <f>_xlfn.XLOOKUP(Q3_2025[[#This Row],[Artikelnr]],Artikel_prijzen[Artnr],Artikel_prijzen[Groep],"")</f>
        <v/>
      </c>
      <c r="J1493" s="10" t="str">
        <f>_xlfn.XLOOKUP(Q3_2025[[#This Row],[Artikelnr]],Artikel_prijzen[Artnr],Artikel_prijzen[Prijs 2025],"")</f>
        <v/>
      </c>
      <c r="K1493" t="str">
        <f>IF(Q3_2025[[#This Row],[Artikelprijs]]&lt;&gt;"",IF(Q3_2025[[#This Row],[Stuksprijs]]=Q3_2025[[#This Row],[Artikelprijs]],"Prijs gelijk","Prijs wijkt af"),"")</f>
        <v/>
      </c>
      <c r="L1493" t="str">
        <f>IF(Q3_2025[[#This Row],[Relatiekorting percentage]]=0,
    "Nvt",
    IF(Q3_2025[[#This Row],[Brutobedrag 2]] &lt; Q3_2025[[#This Row],[Bruto - Rel.korting]],
        "Nee",
        "Ja"))</f>
        <v>Ja</v>
      </c>
      <c r="M1493" s="10">
        <f>IF(Q3_2025[[#This Row],[Artikelprijs]]&lt;&gt;"",Q3_2025[[#This Row],[Artikelprijs]],Q3_2025[[#This Row],[Stuksprijs]])</f>
        <v>115</v>
      </c>
      <c r="N1493" s="10">
        <f>Q3_2025[[#This Row],[Besteld]]*Q3_2025[[#This Row],[Prijs 2]]</f>
        <v>3450</v>
      </c>
      <c r="O1493" s="10">
        <f>IF(Q3_2025[[#This Row],[Brutobedrag 2]]&lt;Q3_2025[[#This Row],[Bruto - Rel.korting]],Q3_2025[[#This Row],[Brutobedrag 2]],Q3_2025[[#This Row],[Brutobedrag 2]]*(100-Q3_2025[[#This Row],[Relatiekorting percentage]])/100)</f>
        <v>2760</v>
      </c>
      <c r="R1493" s="3"/>
      <c r="W1493"/>
      <c r="AB1493"/>
    </row>
    <row r="1494" spans="1:28" x14ac:dyDescent="0.3">
      <c r="A1494" t="s">
        <v>831</v>
      </c>
      <c r="B1494">
        <v>5021009</v>
      </c>
      <c r="C1494" t="s">
        <v>50</v>
      </c>
      <c r="D1494">
        <v>1</v>
      </c>
      <c r="E1494" s="10">
        <v>386.25</v>
      </c>
      <c r="F1494" s="10">
        <v>386.25</v>
      </c>
      <c r="G1494" s="10">
        <v>309</v>
      </c>
      <c r="H1494">
        <v>20</v>
      </c>
      <c r="I1494" s="51" t="str">
        <f>_xlfn.XLOOKUP(Q3_2025[[#This Row],[Artikelnr]],Artikel_prijzen[Artnr],Artikel_prijzen[Groep],"")</f>
        <v>Elektra</v>
      </c>
      <c r="J1494" s="10">
        <f>_xlfn.XLOOKUP(Q3_2025[[#This Row],[Artikelnr]],Artikel_prijzen[Artnr],Artikel_prijzen[Prijs 2025],"")</f>
        <v>386.25</v>
      </c>
      <c r="K1494" t="str">
        <f>IF(Q3_2025[[#This Row],[Artikelprijs]]&lt;&gt;"",IF(Q3_2025[[#This Row],[Stuksprijs]]=Q3_2025[[#This Row],[Artikelprijs]],"Prijs gelijk","Prijs wijkt af"),"")</f>
        <v>Prijs gelijk</v>
      </c>
      <c r="L1494" t="str">
        <f>IF(Q3_2025[[#This Row],[Relatiekorting percentage]]=0,
    "Nvt",
    IF(Q3_2025[[#This Row],[Brutobedrag 2]] &lt; Q3_2025[[#This Row],[Bruto - Rel.korting]],
        "Nee",
        "Ja"))</f>
        <v>Ja</v>
      </c>
      <c r="M1494" s="10">
        <f>IF(Q3_2025[[#This Row],[Artikelprijs]]&lt;&gt;"",Q3_2025[[#This Row],[Artikelprijs]],Q3_2025[[#This Row],[Stuksprijs]])</f>
        <v>386.25</v>
      </c>
      <c r="N1494" s="10">
        <f>Q3_2025[[#This Row],[Besteld]]*Q3_2025[[#This Row],[Prijs 2]]</f>
        <v>386.25</v>
      </c>
      <c r="O1494" s="10">
        <f>IF(Q3_2025[[#This Row],[Brutobedrag 2]]&lt;Q3_2025[[#This Row],[Bruto - Rel.korting]],Q3_2025[[#This Row],[Brutobedrag 2]],Q3_2025[[#This Row],[Brutobedrag 2]]*(100-Q3_2025[[#This Row],[Relatiekorting percentage]])/100)</f>
        <v>309</v>
      </c>
      <c r="R1494" s="3"/>
      <c r="W1494"/>
      <c r="AB1494"/>
    </row>
    <row r="1495" spans="1:28" x14ac:dyDescent="0.3">
      <c r="A1495" t="s">
        <v>831</v>
      </c>
      <c r="B1495">
        <v>5022009</v>
      </c>
      <c r="C1495" t="s">
        <v>45</v>
      </c>
      <c r="D1495">
        <v>1</v>
      </c>
      <c r="E1495" s="10">
        <v>103.75</v>
      </c>
      <c r="F1495" s="10">
        <v>103.75</v>
      </c>
      <c r="G1495" s="10">
        <v>83</v>
      </c>
      <c r="H1495">
        <v>20</v>
      </c>
      <c r="I1495" s="51" t="str">
        <f>_xlfn.XLOOKUP(Q3_2025[[#This Row],[Artikelnr]],Artikel_prijzen[Artnr],Artikel_prijzen[Groep],"")</f>
        <v>Elektra</v>
      </c>
      <c r="J1495" s="10">
        <f>_xlfn.XLOOKUP(Q3_2025[[#This Row],[Artikelnr]],Artikel_prijzen[Artnr],Artikel_prijzen[Prijs 2025],"")</f>
        <v>106.8625</v>
      </c>
      <c r="K1495" t="str">
        <f>IF(Q3_2025[[#This Row],[Artikelprijs]]&lt;&gt;"",IF(Q3_2025[[#This Row],[Stuksprijs]]=Q3_2025[[#This Row],[Artikelprijs]],"Prijs gelijk","Prijs wijkt af"),"")</f>
        <v>Prijs wijkt af</v>
      </c>
      <c r="L1495" t="str">
        <f>IF(Q3_2025[[#This Row],[Relatiekorting percentage]]=0,
    "Nvt",
    IF(Q3_2025[[#This Row],[Brutobedrag 2]] &lt; Q3_2025[[#This Row],[Bruto - Rel.korting]],
        "Nee",
        "Ja"))</f>
        <v>Ja</v>
      </c>
      <c r="M1495" s="10">
        <f>IF(Q3_2025[[#This Row],[Artikelprijs]]&lt;&gt;"",Q3_2025[[#This Row],[Artikelprijs]],Q3_2025[[#This Row],[Stuksprijs]])</f>
        <v>106.8625</v>
      </c>
      <c r="N1495" s="10">
        <f>Q3_2025[[#This Row],[Besteld]]*Q3_2025[[#This Row],[Prijs 2]]</f>
        <v>106.8625</v>
      </c>
      <c r="O1495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495" s="3"/>
      <c r="W1495"/>
      <c r="AB1495"/>
    </row>
    <row r="1496" spans="1:28" x14ac:dyDescent="0.3">
      <c r="A1496" t="s">
        <v>831</v>
      </c>
      <c r="B1496">
        <v>5021007</v>
      </c>
      <c r="C1496" t="s">
        <v>49</v>
      </c>
      <c r="D1496">
        <v>1</v>
      </c>
      <c r="E1496" s="10">
        <v>330</v>
      </c>
      <c r="F1496" s="10">
        <v>330</v>
      </c>
      <c r="G1496" s="10">
        <v>264</v>
      </c>
      <c r="H1496">
        <v>20</v>
      </c>
      <c r="I1496" s="51" t="str">
        <f>_xlfn.XLOOKUP(Q3_2025[[#This Row],[Artikelnr]],Artikel_prijzen[Artnr],Artikel_prijzen[Groep],"")</f>
        <v>Elektra</v>
      </c>
      <c r="J1496" s="10">
        <f>_xlfn.XLOOKUP(Q3_2025[[#This Row],[Artikelnr]],Artikel_prijzen[Artnr],Artikel_prijzen[Prijs 2025],"")</f>
        <v>339.9</v>
      </c>
      <c r="K1496" t="str">
        <f>IF(Q3_2025[[#This Row],[Artikelprijs]]&lt;&gt;"",IF(Q3_2025[[#This Row],[Stuksprijs]]=Q3_2025[[#This Row],[Artikelprijs]],"Prijs gelijk","Prijs wijkt af"),"")</f>
        <v>Prijs wijkt af</v>
      </c>
      <c r="L1496" t="str">
        <f>IF(Q3_2025[[#This Row],[Relatiekorting percentage]]=0,
    "Nvt",
    IF(Q3_2025[[#This Row],[Brutobedrag 2]] &lt; Q3_2025[[#This Row],[Bruto - Rel.korting]],
        "Nee",
        "Ja"))</f>
        <v>Ja</v>
      </c>
      <c r="M1496" s="10">
        <f>IF(Q3_2025[[#This Row],[Artikelprijs]]&lt;&gt;"",Q3_2025[[#This Row],[Artikelprijs]],Q3_2025[[#This Row],[Stuksprijs]])</f>
        <v>339.9</v>
      </c>
      <c r="N1496" s="10">
        <f>Q3_2025[[#This Row],[Besteld]]*Q3_2025[[#This Row],[Prijs 2]]</f>
        <v>339.9</v>
      </c>
      <c r="O1496" s="10">
        <f>IF(Q3_2025[[#This Row],[Brutobedrag 2]]&lt;Q3_2025[[#This Row],[Bruto - Rel.korting]],Q3_2025[[#This Row],[Brutobedrag 2]],Q3_2025[[#This Row],[Brutobedrag 2]]*(100-Q3_2025[[#This Row],[Relatiekorting percentage]])/100)</f>
        <v>271.92</v>
      </c>
      <c r="R1496" s="3"/>
      <c r="W1496"/>
      <c r="AB1496"/>
    </row>
    <row r="1497" spans="1:28" x14ac:dyDescent="0.3">
      <c r="A1497" t="s">
        <v>831</v>
      </c>
      <c r="B1497">
        <v>5022009</v>
      </c>
      <c r="C1497" t="s">
        <v>297</v>
      </c>
      <c r="D1497">
        <v>2</v>
      </c>
      <c r="E1497" s="10">
        <v>103.75</v>
      </c>
      <c r="F1497" s="10">
        <v>207.5</v>
      </c>
      <c r="G1497" s="10">
        <v>166</v>
      </c>
      <c r="H1497">
        <v>20</v>
      </c>
      <c r="I1497" s="51" t="str">
        <f>_xlfn.XLOOKUP(Q3_2025[[#This Row],[Artikelnr]],Artikel_prijzen[Artnr],Artikel_prijzen[Groep],"")</f>
        <v>Elektra</v>
      </c>
      <c r="J1497" s="10">
        <f>_xlfn.XLOOKUP(Q3_2025[[#This Row],[Artikelnr]],Artikel_prijzen[Artnr],Artikel_prijzen[Prijs 2025],"")</f>
        <v>106.8625</v>
      </c>
      <c r="K1497" t="str">
        <f>IF(Q3_2025[[#This Row],[Artikelprijs]]&lt;&gt;"",IF(Q3_2025[[#This Row],[Stuksprijs]]=Q3_2025[[#This Row],[Artikelprijs]],"Prijs gelijk","Prijs wijkt af"),"")</f>
        <v>Prijs wijkt af</v>
      </c>
      <c r="L1497" t="str">
        <f>IF(Q3_2025[[#This Row],[Relatiekorting percentage]]=0,
    "Nvt",
    IF(Q3_2025[[#This Row],[Brutobedrag 2]] &lt; Q3_2025[[#This Row],[Bruto - Rel.korting]],
        "Nee",
        "Ja"))</f>
        <v>Ja</v>
      </c>
      <c r="M1497" s="10">
        <f>IF(Q3_2025[[#This Row],[Artikelprijs]]&lt;&gt;"",Q3_2025[[#This Row],[Artikelprijs]],Q3_2025[[#This Row],[Stuksprijs]])</f>
        <v>106.8625</v>
      </c>
      <c r="N1497" s="10">
        <f>Q3_2025[[#This Row],[Besteld]]*Q3_2025[[#This Row],[Prijs 2]]</f>
        <v>213.72499999999999</v>
      </c>
      <c r="O1497" s="10">
        <f>IF(Q3_2025[[#This Row],[Brutobedrag 2]]&lt;Q3_2025[[#This Row],[Bruto - Rel.korting]],Q3_2025[[#This Row],[Brutobedrag 2]],Q3_2025[[#This Row],[Brutobedrag 2]]*(100-Q3_2025[[#This Row],[Relatiekorting percentage]])/100)</f>
        <v>170.98</v>
      </c>
      <c r="R1497" s="3"/>
      <c r="W1497"/>
      <c r="AB1497"/>
    </row>
    <row r="1498" spans="1:28" x14ac:dyDescent="0.3">
      <c r="A1498" t="s">
        <v>831</v>
      </c>
      <c r="B1498">
        <v>5022009</v>
      </c>
      <c r="C1498" t="s">
        <v>297</v>
      </c>
      <c r="D1498">
        <v>3</v>
      </c>
      <c r="E1498" s="10">
        <v>103.75</v>
      </c>
      <c r="F1498" s="10">
        <v>311.25</v>
      </c>
      <c r="G1498" s="10">
        <v>249</v>
      </c>
      <c r="H1498">
        <v>20</v>
      </c>
      <c r="I1498" s="51" t="str">
        <f>_xlfn.XLOOKUP(Q3_2025[[#This Row],[Artikelnr]],Artikel_prijzen[Artnr],Artikel_prijzen[Groep],"")</f>
        <v>Elektra</v>
      </c>
      <c r="J1498" s="10">
        <f>_xlfn.XLOOKUP(Q3_2025[[#This Row],[Artikelnr]],Artikel_prijzen[Artnr],Artikel_prijzen[Prijs 2025],"")</f>
        <v>106.8625</v>
      </c>
      <c r="K1498" t="str">
        <f>IF(Q3_2025[[#This Row],[Artikelprijs]]&lt;&gt;"",IF(Q3_2025[[#This Row],[Stuksprijs]]=Q3_2025[[#This Row],[Artikelprijs]],"Prijs gelijk","Prijs wijkt af"),"")</f>
        <v>Prijs wijkt af</v>
      </c>
      <c r="L1498" t="str">
        <f>IF(Q3_2025[[#This Row],[Relatiekorting percentage]]=0,
    "Nvt",
    IF(Q3_2025[[#This Row],[Brutobedrag 2]] &lt; Q3_2025[[#This Row],[Bruto - Rel.korting]],
        "Nee",
        "Ja"))</f>
        <v>Ja</v>
      </c>
      <c r="M1498" s="10">
        <f>IF(Q3_2025[[#This Row],[Artikelprijs]]&lt;&gt;"",Q3_2025[[#This Row],[Artikelprijs]],Q3_2025[[#This Row],[Stuksprijs]])</f>
        <v>106.8625</v>
      </c>
      <c r="N1498" s="10">
        <f>Q3_2025[[#This Row],[Besteld]]*Q3_2025[[#This Row],[Prijs 2]]</f>
        <v>320.58749999999998</v>
      </c>
      <c r="O1498" s="10">
        <f>IF(Q3_2025[[#This Row],[Brutobedrag 2]]&lt;Q3_2025[[#This Row],[Bruto - Rel.korting]],Q3_2025[[#This Row],[Brutobedrag 2]],Q3_2025[[#This Row],[Brutobedrag 2]]*(100-Q3_2025[[#This Row],[Relatiekorting percentage]])/100)</f>
        <v>256.47000000000003</v>
      </c>
      <c r="R1498" s="3"/>
      <c r="W1498"/>
      <c r="AB1498"/>
    </row>
    <row r="1499" spans="1:28" x14ac:dyDescent="0.3">
      <c r="A1499" t="s">
        <v>831</v>
      </c>
      <c r="B1499">
        <v>5022009</v>
      </c>
      <c r="C1499" t="s">
        <v>297</v>
      </c>
      <c r="D1499">
        <v>1</v>
      </c>
      <c r="E1499" s="10">
        <v>103.75</v>
      </c>
      <c r="F1499" s="10">
        <v>103.75</v>
      </c>
      <c r="G1499" s="10">
        <v>83</v>
      </c>
      <c r="H1499">
        <v>20</v>
      </c>
      <c r="I1499" s="51" t="str">
        <f>_xlfn.XLOOKUP(Q3_2025[[#This Row],[Artikelnr]],Artikel_prijzen[Artnr],Artikel_prijzen[Groep],"")</f>
        <v>Elektra</v>
      </c>
      <c r="J1499" s="10">
        <f>_xlfn.XLOOKUP(Q3_2025[[#This Row],[Artikelnr]],Artikel_prijzen[Artnr],Artikel_prijzen[Prijs 2025],"")</f>
        <v>106.8625</v>
      </c>
      <c r="K1499" t="str">
        <f>IF(Q3_2025[[#This Row],[Artikelprijs]]&lt;&gt;"",IF(Q3_2025[[#This Row],[Stuksprijs]]=Q3_2025[[#This Row],[Artikelprijs]],"Prijs gelijk","Prijs wijkt af"),"")</f>
        <v>Prijs wijkt af</v>
      </c>
      <c r="L1499" t="str">
        <f>IF(Q3_2025[[#This Row],[Relatiekorting percentage]]=0,
    "Nvt",
    IF(Q3_2025[[#This Row],[Brutobedrag 2]] &lt; Q3_2025[[#This Row],[Bruto - Rel.korting]],
        "Nee",
        "Ja"))</f>
        <v>Ja</v>
      </c>
      <c r="M1499" s="10">
        <f>IF(Q3_2025[[#This Row],[Artikelprijs]]&lt;&gt;"",Q3_2025[[#This Row],[Artikelprijs]],Q3_2025[[#This Row],[Stuksprijs]])</f>
        <v>106.8625</v>
      </c>
      <c r="N1499" s="10">
        <f>Q3_2025[[#This Row],[Besteld]]*Q3_2025[[#This Row],[Prijs 2]]</f>
        <v>106.8625</v>
      </c>
      <c r="O1499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499" s="3"/>
      <c r="W1499"/>
      <c r="AB1499"/>
    </row>
    <row r="1500" spans="1:28" x14ac:dyDescent="0.3">
      <c r="A1500" t="s">
        <v>831</v>
      </c>
      <c r="B1500">
        <v>5022009</v>
      </c>
      <c r="C1500" t="s">
        <v>297</v>
      </c>
      <c r="D1500">
        <v>1</v>
      </c>
      <c r="E1500" s="10">
        <v>103.75</v>
      </c>
      <c r="F1500" s="10">
        <v>103.75</v>
      </c>
      <c r="G1500" s="10">
        <v>83</v>
      </c>
      <c r="H1500">
        <v>20</v>
      </c>
      <c r="I1500" s="51" t="str">
        <f>_xlfn.XLOOKUP(Q3_2025[[#This Row],[Artikelnr]],Artikel_prijzen[Artnr],Artikel_prijzen[Groep],"")</f>
        <v>Elektra</v>
      </c>
      <c r="J1500" s="10">
        <f>_xlfn.XLOOKUP(Q3_2025[[#This Row],[Artikelnr]],Artikel_prijzen[Artnr],Artikel_prijzen[Prijs 2025],"")</f>
        <v>106.8625</v>
      </c>
      <c r="K1500" t="str">
        <f>IF(Q3_2025[[#This Row],[Artikelprijs]]&lt;&gt;"",IF(Q3_2025[[#This Row],[Stuksprijs]]=Q3_2025[[#This Row],[Artikelprijs]],"Prijs gelijk","Prijs wijkt af"),"")</f>
        <v>Prijs wijkt af</v>
      </c>
      <c r="L1500" t="str">
        <f>IF(Q3_2025[[#This Row],[Relatiekorting percentage]]=0,
    "Nvt",
    IF(Q3_2025[[#This Row],[Brutobedrag 2]] &lt; Q3_2025[[#This Row],[Bruto - Rel.korting]],
        "Nee",
        "Ja"))</f>
        <v>Ja</v>
      </c>
      <c r="M1500" s="10">
        <f>IF(Q3_2025[[#This Row],[Artikelprijs]]&lt;&gt;"",Q3_2025[[#This Row],[Artikelprijs]],Q3_2025[[#This Row],[Stuksprijs]])</f>
        <v>106.8625</v>
      </c>
      <c r="N1500" s="10">
        <f>Q3_2025[[#This Row],[Besteld]]*Q3_2025[[#This Row],[Prijs 2]]</f>
        <v>106.8625</v>
      </c>
      <c r="O1500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500" s="3"/>
      <c r="W1500"/>
      <c r="AB1500"/>
    </row>
    <row r="1501" spans="1:28" x14ac:dyDescent="0.3">
      <c r="A1501" t="s">
        <v>831</v>
      </c>
      <c r="B1501">
        <v>5021009</v>
      </c>
      <c r="C1501" t="s">
        <v>50</v>
      </c>
      <c r="D1501">
        <v>1</v>
      </c>
      <c r="E1501" s="10">
        <v>386.25</v>
      </c>
      <c r="F1501" s="10">
        <v>386.25</v>
      </c>
      <c r="G1501" s="10">
        <v>309</v>
      </c>
      <c r="H1501">
        <v>20</v>
      </c>
      <c r="I1501" s="51" t="str">
        <f>_xlfn.XLOOKUP(Q3_2025[[#This Row],[Artikelnr]],Artikel_prijzen[Artnr],Artikel_prijzen[Groep],"")</f>
        <v>Elektra</v>
      </c>
      <c r="J1501" s="10">
        <f>_xlfn.XLOOKUP(Q3_2025[[#This Row],[Artikelnr]],Artikel_prijzen[Artnr],Artikel_prijzen[Prijs 2025],"")</f>
        <v>386.25</v>
      </c>
      <c r="K1501" t="str">
        <f>IF(Q3_2025[[#This Row],[Artikelprijs]]&lt;&gt;"",IF(Q3_2025[[#This Row],[Stuksprijs]]=Q3_2025[[#This Row],[Artikelprijs]],"Prijs gelijk","Prijs wijkt af"),"")</f>
        <v>Prijs gelijk</v>
      </c>
      <c r="L1501" t="str">
        <f>IF(Q3_2025[[#This Row],[Relatiekorting percentage]]=0,
    "Nvt",
    IF(Q3_2025[[#This Row],[Brutobedrag 2]] &lt; Q3_2025[[#This Row],[Bruto - Rel.korting]],
        "Nee",
        "Ja"))</f>
        <v>Ja</v>
      </c>
      <c r="M1501" s="10">
        <f>IF(Q3_2025[[#This Row],[Artikelprijs]]&lt;&gt;"",Q3_2025[[#This Row],[Artikelprijs]],Q3_2025[[#This Row],[Stuksprijs]])</f>
        <v>386.25</v>
      </c>
      <c r="N1501" s="10">
        <f>Q3_2025[[#This Row],[Besteld]]*Q3_2025[[#This Row],[Prijs 2]]</f>
        <v>386.25</v>
      </c>
      <c r="O1501" s="10">
        <f>IF(Q3_2025[[#This Row],[Brutobedrag 2]]&lt;Q3_2025[[#This Row],[Bruto - Rel.korting]],Q3_2025[[#This Row],[Brutobedrag 2]],Q3_2025[[#This Row],[Brutobedrag 2]]*(100-Q3_2025[[#This Row],[Relatiekorting percentage]])/100)</f>
        <v>309</v>
      </c>
      <c r="R1501" s="3"/>
      <c r="W1501"/>
      <c r="AB1501"/>
    </row>
    <row r="1502" spans="1:28" x14ac:dyDescent="0.3">
      <c r="A1502" t="s">
        <v>831</v>
      </c>
      <c r="B1502">
        <v>5022009</v>
      </c>
      <c r="C1502" t="s">
        <v>45</v>
      </c>
      <c r="D1502">
        <v>1</v>
      </c>
      <c r="E1502" s="10">
        <v>103.75</v>
      </c>
      <c r="F1502" s="10">
        <v>103.75</v>
      </c>
      <c r="G1502" s="10">
        <v>83</v>
      </c>
      <c r="H1502">
        <v>20</v>
      </c>
      <c r="I1502" s="51" t="str">
        <f>_xlfn.XLOOKUP(Q3_2025[[#This Row],[Artikelnr]],Artikel_prijzen[Artnr],Artikel_prijzen[Groep],"")</f>
        <v>Elektra</v>
      </c>
      <c r="J1502" s="10">
        <f>_xlfn.XLOOKUP(Q3_2025[[#This Row],[Artikelnr]],Artikel_prijzen[Artnr],Artikel_prijzen[Prijs 2025],"")</f>
        <v>106.8625</v>
      </c>
      <c r="K1502" t="str">
        <f>IF(Q3_2025[[#This Row],[Artikelprijs]]&lt;&gt;"",IF(Q3_2025[[#This Row],[Stuksprijs]]=Q3_2025[[#This Row],[Artikelprijs]],"Prijs gelijk","Prijs wijkt af"),"")</f>
        <v>Prijs wijkt af</v>
      </c>
      <c r="L1502" t="str">
        <f>IF(Q3_2025[[#This Row],[Relatiekorting percentage]]=0,
    "Nvt",
    IF(Q3_2025[[#This Row],[Brutobedrag 2]] &lt; Q3_2025[[#This Row],[Bruto - Rel.korting]],
        "Nee",
        "Ja"))</f>
        <v>Ja</v>
      </c>
      <c r="M1502" s="10">
        <f>IF(Q3_2025[[#This Row],[Artikelprijs]]&lt;&gt;"",Q3_2025[[#This Row],[Artikelprijs]],Q3_2025[[#This Row],[Stuksprijs]])</f>
        <v>106.8625</v>
      </c>
      <c r="N1502" s="10">
        <f>Q3_2025[[#This Row],[Besteld]]*Q3_2025[[#This Row],[Prijs 2]]</f>
        <v>106.8625</v>
      </c>
      <c r="O1502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502" s="3"/>
      <c r="W1502"/>
      <c r="AB1502"/>
    </row>
    <row r="1503" spans="1:28" x14ac:dyDescent="0.3">
      <c r="A1503" t="s">
        <v>831</v>
      </c>
      <c r="B1503">
        <v>5021009</v>
      </c>
      <c r="C1503" t="s">
        <v>50</v>
      </c>
      <c r="D1503">
        <v>1</v>
      </c>
      <c r="E1503" s="10">
        <v>386.25</v>
      </c>
      <c r="F1503" s="10">
        <v>386.25</v>
      </c>
      <c r="G1503" s="10">
        <v>309</v>
      </c>
      <c r="H1503">
        <v>20</v>
      </c>
      <c r="I1503" s="51" t="str">
        <f>_xlfn.XLOOKUP(Q3_2025[[#This Row],[Artikelnr]],Artikel_prijzen[Artnr],Artikel_prijzen[Groep],"")</f>
        <v>Elektra</v>
      </c>
      <c r="J1503" s="10">
        <f>_xlfn.XLOOKUP(Q3_2025[[#This Row],[Artikelnr]],Artikel_prijzen[Artnr],Artikel_prijzen[Prijs 2025],"")</f>
        <v>386.25</v>
      </c>
      <c r="K1503" t="str">
        <f>IF(Q3_2025[[#This Row],[Artikelprijs]]&lt;&gt;"",IF(Q3_2025[[#This Row],[Stuksprijs]]=Q3_2025[[#This Row],[Artikelprijs]],"Prijs gelijk","Prijs wijkt af"),"")</f>
        <v>Prijs gelijk</v>
      </c>
      <c r="L1503" t="str">
        <f>IF(Q3_2025[[#This Row],[Relatiekorting percentage]]=0,
    "Nvt",
    IF(Q3_2025[[#This Row],[Brutobedrag 2]] &lt; Q3_2025[[#This Row],[Bruto - Rel.korting]],
        "Nee",
        "Ja"))</f>
        <v>Ja</v>
      </c>
      <c r="M1503" s="10">
        <f>IF(Q3_2025[[#This Row],[Artikelprijs]]&lt;&gt;"",Q3_2025[[#This Row],[Artikelprijs]],Q3_2025[[#This Row],[Stuksprijs]])</f>
        <v>386.25</v>
      </c>
      <c r="N1503" s="10">
        <f>Q3_2025[[#This Row],[Besteld]]*Q3_2025[[#This Row],[Prijs 2]]</f>
        <v>386.25</v>
      </c>
      <c r="O1503" s="10">
        <f>IF(Q3_2025[[#This Row],[Brutobedrag 2]]&lt;Q3_2025[[#This Row],[Bruto - Rel.korting]],Q3_2025[[#This Row],[Brutobedrag 2]],Q3_2025[[#This Row],[Brutobedrag 2]]*(100-Q3_2025[[#This Row],[Relatiekorting percentage]])/100)</f>
        <v>309</v>
      </c>
      <c r="R1503" s="3"/>
      <c r="W1503"/>
      <c r="AB1503"/>
    </row>
    <row r="1504" spans="1:28" x14ac:dyDescent="0.3">
      <c r="A1504" t="s">
        <v>831</v>
      </c>
      <c r="B1504">
        <v>5022009</v>
      </c>
      <c r="C1504" t="s">
        <v>45</v>
      </c>
      <c r="D1504">
        <v>1</v>
      </c>
      <c r="E1504" s="10">
        <v>103.75</v>
      </c>
      <c r="F1504" s="10">
        <v>103.75</v>
      </c>
      <c r="G1504" s="10">
        <v>83</v>
      </c>
      <c r="H1504">
        <v>20</v>
      </c>
      <c r="I1504" s="51" t="str">
        <f>_xlfn.XLOOKUP(Q3_2025[[#This Row],[Artikelnr]],Artikel_prijzen[Artnr],Artikel_prijzen[Groep],"")</f>
        <v>Elektra</v>
      </c>
      <c r="J1504" s="10">
        <f>_xlfn.XLOOKUP(Q3_2025[[#This Row],[Artikelnr]],Artikel_prijzen[Artnr],Artikel_prijzen[Prijs 2025],"")</f>
        <v>106.8625</v>
      </c>
      <c r="K1504" t="str">
        <f>IF(Q3_2025[[#This Row],[Artikelprijs]]&lt;&gt;"",IF(Q3_2025[[#This Row],[Stuksprijs]]=Q3_2025[[#This Row],[Artikelprijs]],"Prijs gelijk","Prijs wijkt af"),"")</f>
        <v>Prijs wijkt af</v>
      </c>
      <c r="L1504" t="str">
        <f>IF(Q3_2025[[#This Row],[Relatiekorting percentage]]=0,
    "Nvt",
    IF(Q3_2025[[#This Row],[Brutobedrag 2]] &lt; Q3_2025[[#This Row],[Bruto - Rel.korting]],
        "Nee",
        "Ja"))</f>
        <v>Ja</v>
      </c>
      <c r="M1504" s="10">
        <f>IF(Q3_2025[[#This Row],[Artikelprijs]]&lt;&gt;"",Q3_2025[[#This Row],[Artikelprijs]],Q3_2025[[#This Row],[Stuksprijs]])</f>
        <v>106.8625</v>
      </c>
      <c r="N1504" s="10">
        <f>Q3_2025[[#This Row],[Besteld]]*Q3_2025[[#This Row],[Prijs 2]]</f>
        <v>106.8625</v>
      </c>
      <c r="O1504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504" s="3"/>
      <c r="W1504"/>
      <c r="AB1504"/>
    </row>
    <row r="1505" spans="1:28" x14ac:dyDescent="0.3">
      <c r="A1505" t="s">
        <v>831</v>
      </c>
      <c r="B1505">
        <v>5021007</v>
      </c>
      <c r="C1505" t="s">
        <v>49</v>
      </c>
      <c r="D1505">
        <v>1</v>
      </c>
      <c r="E1505" s="10">
        <v>339.9</v>
      </c>
      <c r="F1505" s="10">
        <v>339.9</v>
      </c>
      <c r="G1505" s="10">
        <v>271.92</v>
      </c>
      <c r="H1505">
        <v>20</v>
      </c>
      <c r="I1505" s="51" t="str">
        <f>_xlfn.XLOOKUP(Q3_2025[[#This Row],[Artikelnr]],Artikel_prijzen[Artnr],Artikel_prijzen[Groep],"")</f>
        <v>Elektra</v>
      </c>
      <c r="J1505" s="10">
        <f>_xlfn.XLOOKUP(Q3_2025[[#This Row],[Artikelnr]],Artikel_prijzen[Artnr],Artikel_prijzen[Prijs 2025],"")</f>
        <v>339.9</v>
      </c>
      <c r="K1505" t="str">
        <f>IF(Q3_2025[[#This Row],[Artikelprijs]]&lt;&gt;"",IF(Q3_2025[[#This Row],[Stuksprijs]]=Q3_2025[[#This Row],[Artikelprijs]],"Prijs gelijk","Prijs wijkt af"),"")</f>
        <v>Prijs gelijk</v>
      </c>
      <c r="L1505" t="str">
        <f>IF(Q3_2025[[#This Row],[Relatiekorting percentage]]=0,
    "Nvt",
    IF(Q3_2025[[#This Row],[Brutobedrag 2]] &lt; Q3_2025[[#This Row],[Bruto - Rel.korting]],
        "Nee",
        "Ja"))</f>
        <v>Ja</v>
      </c>
      <c r="M1505" s="10">
        <f>IF(Q3_2025[[#This Row],[Artikelprijs]]&lt;&gt;"",Q3_2025[[#This Row],[Artikelprijs]],Q3_2025[[#This Row],[Stuksprijs]])</f>
        <v>339.9</v>
      </c>
      <c r="N1505" s="10">
        <f>Q3_2025[[#This Row],[Besteld]]*Q3_2025[[#This Row],[Prijs 2]]</f>
        <v>339.9</v>
      </c>
      <c r="O1505" s="10">
        <f>IF(Q3_2025[[#This Row],[Brutobedrag 2]]&lt;Q3_2025[[#This Row],[Bruto - Rel.korting]],Q3_2025[[#This Row],[Brutobedrag 2]],Q3_2025[[#This Row],[Brutobedrag 2]]*(100-Q3_2025[[#This Row],[Relatiekorting percentage]])/100)</f>
        <v>271.92</v>
      </c>
      <c r="R1505" s="3"/>
      <c r="W1505"/>
      <c r="AB1505"/>
    </row>
    <row r="1506" spans="1:28" x14ac:dyDescent="0.3">
      <c r="A1506" t="s">
        <v>831</v>
      </c>
      <c r="B1506">
        <v>5022009</v>
      </c>
      <c r="C1506" t="s">
        <v>45</v>
      </c>
      <c r="D1506">
        <v>1</v>
      </c>
      <c r="E1506" s="10">
        <v>103.75</v>
      </c>
      <c r="F1506" s="10">
        <v>103.75</v>
      </c>
      <c r="G1506" s="10">
        <v>83</v>
      </c>
      <c r="H1506">
        <v>20</v>
      </c>
      <c r="I1506" s="51" t="str">
        <f>_xlfn.XLOOKUP(Q3_2025[[#This Row],[Artikelnr]],Artikel_prijzen[Artnr],Artikel_prijzen[Groep],"")</f>
        <v>Elektra</v>
      </c>
      <c r="J1506" s="10">
        <f>_xlfn.XLOOKUP(Q3_2025[[#This Row],[Artikelnr]],Artikel_prijzen[Artnr],Artikel_prijzen[Prijs 2025],"")</f>
        <v>106.8625</v>
      </c>
      <c r="K1506" t="str">
        <f>IF(Q3_2025[[#This Row],[Artikelprijs]]&lt;&gt;"",IF(Q3_2025[[#This Row],[Stuksprijs]]=Q3_2025[[#This Row],[Artikelprijs]],"Prijs gelijk","Prijs wijkt af"),"")</f>
        <v>Prijs wijkt af</v>
      </c>
      <c r="L1506" t="str">
        <f>IF(Q3_2025[[#This Row],[Relatiekorting percentage]]=0,
    "Nvt",
    IF(Q3_2025[[#This Row],[Brutobedrag 2]] &lt; Q3_2025[[#This Row],[Bruto - Rel.korting]],
        "Nee",
        "Ja"))</f>
        <v>Ja</v>
      </c>
      <c r="M1506" s="10">
        <f>IF(Q3_2025[[#This Row],[Artikelprijs]]&lt;&gt;"",Q3_2025[[#This Row],[Artikelprijs]],Q3_2025[[#This Row],[Stuksprijs]])</f>
        <v>106.8625</v>
      </c>
      <c r="N1506" s="10">
        <f>Q3_2025[[#This Row],[Besteld]]*Q3_2025[[#This Row],[Prijs 2]]</f>
        <v>106.8625</v>
      </c>
      <c r="O1506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506" s="3"/>
      <c r="W1506"/>
      <c r="AB1506"/>
    </row>
    <row r="1507" spans="1:28" x14ac:dyDescent="0.3">
      <c r="A1507" t="s">
        <v>831</v>
      </c>
      <c r="B1507">
        <v>5022009</v>
      </c>
      <c r="C1507" t="s">
        <v>45</v>
      </c>
      <c r="D1507">
        <v>1</v>
      </c>
      <c r="E1507" s="10">
        <v>103.75</v>
      </c>
      <c r="F1507" s="10">
        <v>103.75</v>
      </c>
      <c r="G1507" s="10">
        <v>83</v>
      </c>
      <c r="H1507">
        <v>20</v>
      </c>
      <c r="I1507" s="51" t="str">
        <f>_xlfn.XLOOKUP(Q3_2025[[#This Row],[Artikelnr]],Artikel_prijzen[Artnr],Artikel_prijzen[Groep],"")</f>
        <v>Elektra</v>
      </c>
      <c r="J1507" s="10">
        <f>_xlfn.XLOOKUP(Q3_2025[[#This Row],[Artikelnr]],Artikel_prijzen[Artnr],Artikel_prijzen[Prijs 2025],"")</f>
        <v>106.8625</v>
      </c>
      <c r="K1507" t="str">
        <f>IF(Q3_2025[[#This Row],[Artikelprijs]]&lt;&gt;"",IF(Q3_2025[[#This Row],[Stuksprijs]]=Q3_2025[[#This Row],[Artikelprijs]],"Prijs gelijk","Prijs wijkt af"),"")</f>
        <v>Prijs wijkt af</v>
      </c>
      <c r="L1507" t="str">
        <f>IF(Q3_2025[[#This Row],[Relatiekorting percentage]]=0,
    "Nvt",
    IF(Q3_2025[[#This Row],[Brutobedrag 2]] &lt; Q3_2025[[#This Row],[Bruto - Rel.korting]],
        "Nee",
        "Ja"))</f>
        <v>Ja</v>
      </c>
      <c r="M1507" s="10">
        <f>IF(Q3_2025[[#This Row],[Artikelprijs]]&lt;&gt;"",Q3_2025[[#This Row],[Artikelprijs]],Q3_2025[[#This Row],[Stuksprijs]])</f>
        <v>106.8625</v>
      </c>
      <c r="N1507" s="10">
        <f>Q3_2025[[#This Row],[Besteld]]*Q3_2025[[#This Row],[Prijs 2]]</f>
        <v>106.8625</v>
      </c>
      <c r="O1507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507" s="3"/>
      <c r="W1507"/>
      <c r="AB1507"/>
    </row>
    <row r="1508" spans="1:28" x14ac:dyDescent="0.3">
      <c r="A1508" t="s">
        <v>831</v>
      </c>
      <c r="B1508">
        <v>5022009</v>
      </c>
      <c r="C1508" t="s">
        <v>45</v>
      </c>
      <c r="D1508">
        <v>2</v>
      </c>
      <c r="E1508" s="10">
        <v>103.75</v>
      </c>
      <c r="F1508" s="10">
        <v>207.5</v>
      </c>
      <c r="G1508" s="10">
        <v>166</v>
      </c>
      <c r="H1508">
        <v>20</v>
      </c>
      <c r="I1508" s="51" t="str">
        <f>_xlfn.XLOOKUP(Q3_2025[[#This Row],[Artikelnr]],Artikel_prijzen[Artnr],Artikel_prijzen[Groep],"")</f>
        <v>Elektra</v>
      </c>
      <c r="J1508" s="10">
        <f>_xlfn.XLOOKUP(Q3_2025[[#This Row],[Artikelnr]],Artikel_prijzen[Artnr],Artikel_prijzen[Prijs 2025],"")</f>
        <v>106.8625</v>
      </c>
      <c r="K1508" t="str">
        <f>IF(Q3_2025[[#This Row],[Artikelprijs]]&lt;&gt;"",IF(Q3_2025[[#This Row],[Stuksprijs]]=Q3_2025[[#This Row],[Artikelprijs]],"Prijs gelijk","Prijs wijkt af"),"")</f>
        <v>Prijs wijkt af</v>
      </c>
      <c r="L1508" t="str">
        <f>IF(Q3_2025[[#This Row],[Relatiekorting percentage]]=0,
    "Nvt",
    IF(Q3_2025[[#This Row],[Brutobedrag 2]] &lt; Q3_2025[[#This Row],[Bruto - Rel.korting]],
        "Nee",
        "Ja"))</f>
        <v>Ja</v>
      </c>
      <c r="M1508" s="10">
        <f>IF(Q3_2025[[#This Row],[Artikelprijs]]&lt;&gt;"",Q3_2025[[#This Row],[Artikelprijs]],Q3_2025[[#This Row],[Stuksprijs]])</f>
        <v>106.8625</v>
      </c>
      <c r="N1508" s="10">
        <f>Q3_2025[[#This Row],[Besteld]]*Q3_2025[[#This Row],[Prijs 2]]</f>
        <v>213.72499999999999</v>
      </c>
      <c r="O1508" s="10">
        <f>IF(Q3_2025[[#This Row],[Brutobedrag 2]]&lt;Q3_2025[[#This Row],[Bruto - Rel.korting]],Q3_2025[[#This Row],[Brutobedrag 2]],Q3_2025[[#This Row],[Brutobedrag 2]]*(100-Q3_2025[[#This Row],[Relatiekorting percentage]])/100)</f>
        <v>170.98</v>
      </c>
      <c r="R1508" s="3"/>
      <c r="W1508"/>
      <c r="AB1508"/>
    </row>
    <row r="1509" spans="1:28" x14ac:dyDescent="0.3">
      <c r="A1509" t="s">
        <v>831</v>
      </c>
      <c r="B1509">
        <v>5022009</v>
      </c>
      <c r="C1509" t="s">
        <v>297</v>
      </c>
      <c r="D1509">
        <v>2</v>
      </c>
      <c r="E1509" s="10">
        <v>103.75</v>
      </c>
      <c r="F1509" s="10">
        <v>207.5</v>
      </c>
      <c r="G1509" s="10">
        <v>166</v>
      </c>
      <c r="H1509">
        <v>20</v>
      </c>
      <c r="I1509" s="51" t="str">
        <f>_xlfn.XLOOKUP(Q3_2025[[#This Row],[Artikelnr]],Artikel_prijzen[Artnr],Artikel_prijzen[Groep],"")</f>
        <v>Elektra</v>
      </c>
      <c r="J1509" s="10">
        <f>_xlfn.XLOOKUP(Q3_2025[[#This Row],[Artikelnr]],Artikel_prijzen[Artnr],Artikel_prijzen[Prijs 2025],"")</f>
        <v>106.8625</v>
      </c>
      <c r="K1509" t="str">
        <f>IF(Q3_2025[[#This Row],[Artikelprijs]]&lt;&gt;"",IF(Q3_2025[[#This Row],[Stuksprijs]]=Q3_2025[[#This Row],[Artikelprijs]],"Prijs gelijk","Prijs wijkt af"),"")</f>
        <v>Prijs wijkt af</v>
      </c>
      <c r="L1509" t="str">
        <f>IF(Q3_2025[[#This Row],[Relatiekorting percentage]]=0,
    "Nvt",
    IF(Q3_2025[[#This Row],[Brutobedrag 2]] &lt; Q3_2025[[#This Row],[Bruto - Rel.korting]],
        "Nee",
        "Ja"))</f>
        <v>Ja</v>
      </c>
      <c r="M1509" s="10">
        <f>IF(Q3_2025[[#This Row],[Artikelprijs]]&lt;&gt;"",Q3_2025[[#This Row],[Artikelprijs]],Q3_2025[[#This Row],[Stuksprijs]])</f>
        <v>106.8625</v>
      </c>
      <c r="N1509" s="10">
        <f>Q3_2025[[#This Row],[Besteld]]*Q3_2025[[#This Row],[Prijs 2]]</f>
        <v>213.72499999999999</v>
      </c>
      <c r="O1509" s="10">
        <f>IF(Q3_2025[[#This Row],[Brutobedrag 2]]&lt;Q3_2025[[#This Row],[Bruto - Rel.korting]],Q3_2025[[#This Row],[Brutobedrag 2]],Q3_2025[[#This Row],[Brutobedrag 2]]*(100-Q3_2025[[#This Row],[Relatiekorting percentage]])/100)</f>
        <v>170.98</v>
      </c>
      <c r="R1509" s="3"/>
      <c r="W1509"/>
      <c r="AB1509"/>
    </row>
    <row r="1510" spans="1:28" x14ac:dyDescent="0.3">
      <c r="A1510" t="s">
        <v>831</v>
      </c>
      <c r="B1510">
        <v>5022009</v>
      </c>
      <c r="C1510" t="s">
        <v>45</v>
      </c>
      <c r="D1510">
        <v>2</v>
      </c>
      <c r="E1510" s="10">
        <v>103.75</v>
      </c>
      <c r="F1510" s="10">
        <v>207.5</v>
      </c>
      <c r="G1510" s="10">
        <v>166</v>
      </c>
      <c r="H1510">
        <v>20</v>
      </c>
      <c r="I1510" s="51" t="str">
        <f>_xlfn.XLOOKUP(Q3_2025[[#This Row],[Artikelnr]],Artikel_prijzen[Artnr],Artikel_prijzen[Groep],"")</f>
        <v>Elektra</v>
      </c>
      <c r="J1510" s="10">
        <f>_xlfn.XLOOKUP(Q3_2025[[#This Row],[Artikelnr]],Artikel_prijzen[Artnr],Artikel_prijzen[Prijs 2025],"")</f>
        <v>106.8625</v>
      </c>
      <c r="K1510" t="str">
        <f>IF(Q3_2025[[#This Row],[Artikelprijs]]&lt;&gt;"",IF(Q3_2025[[#This Row],[Stuksprijs]]=Q3_2025[[#This Row],[Artikelprijs]],"Prijs gelijk","Prijs wijkt af"),"")</f>
        <v>Prijs wijkt af</v>
      </c>
      <c r="L1510" t="str">
        <f>IF(Q3_2025[[#This Row],[Relatiekorting percentage]]=0,
    "Nvt",
    IF(Q3_2025[[#This Row],[Brutobedrag 2]] &lt; Q3_2025[[#This Row],[Bruto - Rel.korting]],
        "Nee",
        "Ja"))</f>
        <v>Ja</v>
      </c>
      <c r="M1510" s="10">
        <f>IF(Q3_2025[[#This Row],[Artikelprijs]]&lt;&gt;"",Q3_2025[[#This Row],[Artikelprijs]],Q3_2025[[#This Row],[Stuksprijs]])</f>
        <v>106.8625</v>
      </c>
      <c r="N1510" s="10">
        <f>Q3_2025[[#This Row],[Besteld]]*Q3_2025[[#This Row],[Prijs 2]]</f>
        <v>213.72499999999999</v>
      </c>
      <c r="O1510" s="10">
        <f>IF(Q3_2025[[#This Row],[Brutobedrag 2]]&lt;Q3_2025[[#This Row],[Bruto - Rel.korting]],Q3_2025[[#This Row],[Brutobedrag 2]],Q3_2025[[#This Row],[Brutobedrag 2]]*(100-Q3_2025[[#This Row],[Relatiekorting percentage]])/100)</f>
        <v>170.98</v>
      </c>
      <c r="R1510" s="3"/>
      <c r="W1510"/>
      <c r="AB1510"/>
    </row>
    <row r="1511" spans="1:28" x14ac:dyDescent="0.3">
      <c r="A1511" t="s">
        <v>831</v>
      </c>
      <c r="B1511">
        <v>5022009</v>
      </c>
      <c r="C1511" t="s">
        <v>45</v>
      </c>
      <c r="D1511">
        <v>2</v>
      </c>
      <c r="E1511" s="10">
        <v>103.75</v>
      </c>
      <c r="F1511" s="10">
        <v>207.5</v>
      </c>
      <c r="G1511" s="10">
        <v>166</v>
      </c>
      <c r="H1511">
        <v>20</v>
      </c>
      <c r="I1511" s="51" t="str">
        <f>_xlfn.XLOOKUP(Q3_2025[[#This Row],[Artikelnr]],Artikel_prijzen[Artnr],Artikel_prijzen[Groep],"")</f>
        <v>Elektra</v>
      </c>
      <c r="J1511" s="10">
        <f>_xlfn.XLOOKUP(Q3_2025[[#This Row],[Artikelnr]],Artikel_prijzen[Artnr],Artikel_prijzen[Prijs 2025],"")</f>
        <v>106.8625</v>
      </c>
      <c r="K1511" t="str">
        <f>IF(Q3_2025[[#This Row],[Artikelprijs]]&lt;&gt;"",IF(Q3_2025[[#This Row],[Stuksprijs]]=Q3_2025[[#This Row],[Artikelprijs]],"Prijs gelijk","Prijs wijkt af"),"")</f>
        <v>Prijs wijkt af</v>
      </c>
      <c r="L1511" t="str">
        <f>IF(Q3_2025[[#This Row],[Relatiekorting percentage]]=0,
    "Nvt",
    IF(Q3_2025[[#This Row],[Brutobedrag 2]] &lt; Q3_2025[[#This Row],[Bruto - Rel.korting]],
        "Nee",
        "Ja"))</f>
        <v>Ja</v>
      </c>
      <c r="M1511" s="10">
        <f>IF(Q3_2025[[#This Row],[Artikelprijs]]&lt;&gt;"",Q3_2025[[#This Row],[Artikelprijs]],Q3_2025[[#This Row],[Stuksprijs]])</f>
        <v>106.8625</v>
      </c>
      <c r="N1511" s="10">
        <f>Q3_2025[[#This Row],[Besteld]]*Q3_2025[[#This Row],[Prijs 2]]</f>
        <v>213.72499999999999</v>
      </c>
      <c r="O1511" s="10">
        <f>IF(Q3_2025[[#This Row],[Brutobedrag 2]]&lt;Q3_2025[[#This Row],[Bruto - Rel.korting]],Q3_2025[[#This Row],[Brutobedrag 2]],Q3_2025[[#This Row],[Brutobedrag 2]]*(100-Q3_2025[[#This Row],[Relatiekorting percentage]])/100)</f>
        <v>170.98</v>
      </c>
      <c r="R1511" s="3"/>
      <c r="W1511"/>
      <c r="AB1511"/>
    </row>
    <row r="1512" spans="1:28" x14ac:dyDescent="0.3">
      <c r="A1512" t="s">
        <v>831</v>
      </c>
      <c r="B1512">
        <v>5021016</v>
      </c>
      <c r="C1512" t="s">
        <v>51</v>
      </c>
      <c r="D1512">
        <v>1</v>
      </c>
      <c r="E1512" s="10">
        <v>602.54999999999995</v>
      </c>
      <c r="F1512" s="10">
        <v>602.54999999999995</v>
      </c>
      <c r="G1512" s="10">
        <v>482.04</v>
      </c>
      <c r="H1512">
        <v>20</v>
      </c>
      <c r="I1512" s="51" t="str">
        <f>_xlfn.XLOOKUP(Q3_2025[[#This Row],[Artikelnr]],Artikel_prijzen[Artnr],Artikel_prijzen[Groep],"")</f>
        <v>Elektra</v>
      </c>
      <c r="J1512" s="10">
        <f>_xlfn.XLOOKUP(Q3_2025[[#This Row],[Artikelnr]],Artikel_prijzen[Artnr],Artikel_prijzen[Prijs 2025],"")</f>
        <v>585</v>
      </c>
      <c r="K1512" t="str">
        <f>IF(Q3_2025[[#This Row],[Artikelprijs]]&lt;&gt;"",IF(Q3_2025[[#This Row],[Stuksprijs]]=Q3_2025[[#This Row],[Artikelprijs]],"Prijs gelijk","Prijs wijkt af"),"")</f>
        <v>Prijs wijkt af</v>
      </c>
      <c r="L1512" t="str">
        <f>IF(Q3_2025[[#This Row],[Relatiekorting percentage]]=0,
    "Nvt",
    IF(Q3_2025[[#This Row],[Brutobedrag 2]] &lt; Q3_2025[[#This Row],[Bruto - Rel.korting]],
        "Nee",
        "Ja"))</f>
        <v>Ja</v>
      </c>
      <c r="M1512" s="10">
        <f>IF(Q3_2025[[#This Row],[Artikelprijs]]&lt;&gt;"",Q3_2025[[#This Row],[Artikelprijs]],Q3_2025[[#This Row],[Stuksprijs]])</f>
        <v>585</v>
      </c>
      <c r="N1512" s="10">
        <f>Q3_2025[[#This Row],[Besteld]]*Q3_2025[[#This Row],[Prijs 2]]</f>
        <v>585</v>
      </c>
      <c r="O1512" s="10">
        <f>IF(Q3_2025[[#This Row],[Brutobedrag 2]]&lt;Q3_2025[[#This Row],[Bruto - Rel.korting]],Q3_2025[[#This Row],[Brutobedrag 2]],Q3_2025[[#This Row],[Brutobedrag 2]]*(100-Q3_2025[[#This Row],[Relatiekorting percentage]])/100)</f>
        <v>468</v>
      </c>
      <c r="R1512" s="3"/>
      <c r="W1512"/>
      <c r="AB1512"/>
    </row>
    <row r="1513" spans="1:28" x14ac:dyDescent="0.3">
      <c r="A1513" t="s">
        <v>831</v>
      </c>
      <c r="B1513">
        <v>5021009</v>
      </c>
      <c r="C1513" t="s">
        <v>50</v>
      </c>
      <c r="D1513">
        <v>1</v>
      </c>
      <c r="E1513" s="10">
        <v>386.25</v>
      </c>
      <c r="F1513" s="10">
        <v>386.25</v>
      </c>
      <c r="G1513" s="10">
        <v>309</v>
      </c>
      <c r="H1513">
        <v>20</v>
      </c>
      <c r="I1513" s="51" t="str">
        <f>_xlfn.XLOOKUP(Q3_2025[[#This Row],[Artikelnr]],Artikel_prijzen[Artnr],Artikel_prijzen[Groep],"")</f>
        <v>Elektra</v>
      </c>
      <c r="J1513" s="10">
        <f>_xlfn.XLOOKUP(Q3_2025[[#This Row],[Artikelnr]],Artikel_prijzen[Artnr],Artikel_prijzen[Prijs 2025],"")</f>
        <v>386.25</v>
      </c>
      <c r="K1513" t="str">
        <f>IF(Q3_2025[[#This Row],[Artikelprijs]]&lt;&gt;"",IF(Q3_2025[[#This Row],[Stuksprijs]]=Q3_2025[[#This Row],[Artikelprijs]],"Prijs gelijk","Prijs wijkt af"),"")</f>
        <v>Prijs gelijk</v>
      </c>
      <c r="L1513" t="str">
        <f>IF(Q3_2025[[#This Row],[Relatiekorting percentage]]=0,
    "Nvt",
    IF(Q3_2025[[#This Row],[Brutobedrag 2]] &lt; Q3_2025[[#This Row],[Bruto - Rel.korting]],
        "Nee",
        "Ja"))</f>
        <v>Ja</v>
      </c>
      <c r="M1513" s="10">
        <f>IF(Q3_2025[[#This Row],[Artikelprijs]]&lt;&gt;"",Q3_2025[[#This Row],[Artikelprijs]],Q3_2025[[#This Row],[Stuksprijs]])</f>
        <v>386.25</v>
      </c>
      <c r="N1513" s="10">
        <f>Q3_2025[[#This Row],[Besteld]]*Q3_2025[[#This Row],[Prijs 2]]</f>
        <v>386.25</v>
      </c>
      <c r="O1513" s="10">
        <f>IF(Q3_2025[[#This Row],[Brutobedrag 2]]&lt;Q3_2025[[#This Row],[Bruto - Rel.korting]],Q3_2025[[#This Row],[Brutobedrag 2]],Q3_2025[[#This Row],[Brutobedrag 2]]*(100-Q3_2025[[#This Row],[Relatiekorting percentage]])/100)</f>
        <v>309</v>
      </c>
      <c r="R1513" s="3"/>
      <c r="W1513"/>
      <c r="AB1513"/>
    </row>
    <row r="1514" spans="1:28" x14ac:dyDescent="0.3">
      <c r="A1514" t="s">
        <v>831</v>
      </c>
      <c r="B1514">
        <v>5022009</v>
      </c>
      <c r="C1514" t="s">
        <v>297</v>
      </c>
      <c r="D1514">
        <v>1</v>
      </c>
      <c r="E1514" s="10">
        <v>103.75</v>
      </c>
      <c r="F1514" s="10">
        <v>103.75</v>
      </c>
      <c r="G1514" s="10">
        <v>83</v>
      </c>
      <c r="H1514">
        <v>20</v>
      </c>
      <c r="I1514" s="51" t="str">
        <f>_xlfn.XLOOKUP(Q3_2025[[#This Row],[Artikelnr]],Artikel_prijzen[Artnr],Artikel_prijzen[Groep],"")</f>
        <v>Elektra</v>
      </c>
      <c r="J1514" s="10">
        <f>_xlfn.XLOOKUP(Q3_2025[[#This Row],[Artikelnr]],Artikel_prijzen[Artnr],Artikel_prijzen[Prijs 2025],"")</f>
        <v>106.8625</v>
      </c>
      <c r="K1514" t="str">
        <f>IF(Q3_2025[[#This Row],[Artikelprijs]]&lt;&gt;"",IF(Q3_2025[[#This Row],[Stuksprijs]]=Q3_2025[[#This Row],[Artikelprijs]],"Prijs gelijk","Prijs wijkt af"),"")</f>
        <v>Prijs wijkt af</v>
      </c>
      <c r="L1514" t="str">
        <f>IF(Q3_2025[[#This Row],[Relatiekorting percentage]]=0,
    "Nvt",
    IF(Q3_2025[[#This Row],[Brutobedrag 2]] &lt; Q3_2025[[#This Row],[Bruto - Rel.korting]],
        "Nee",
        "Ja"))</f>
        <v>Ja</v>
      </c>
      <c r="M1514" s="10">
        <f>IF(Q3_2025[[#This Row],[Artikelprijs]]&lt;&gt;"",Q3_2025[[#This Row],[Artikelprijs]],Q3_2025[[#This Row],[Stuksprijs]])</f>
        <v>106.8625</v>
      </c>
      <c r="N1514" s="10">
        <f>Q3_2025[[#This Row],[Besteld]]*Q3_2025[[#This Row],[Prijs 2]]</f>
        <v>106.8625</v>
      </c>
      <c r="O1514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514" s="3"/>
      <c r="W1514"/>
      <c r="AB1514"/>
    </row>
    <row r="1515" spans="1:28" x14ac:dyDescent="0.3">
      <c r="A1515" t="s">
        <v>831</v>
      </c>
      <c r="B1515">
        <v>5021009</v>
      </c>
      <c r="C1515" t="s">
        <v>50</v>
      </c>
      <c r="D1515">
        <v>1</v>
      </c>
      <c r="E1515" s="10">
        <v>386.25</v>
      </c>
      <c r="F1515" s="10">
        <v>386.25</v>
      </c>
      <c r="G1515" s="10">
        <v>309</v>
      </c>
      <c r="H1515">
        <v>20</v>
      </c>
      <c r="I1515" s="51" t="str">
        <f>_xlfn.XLOOKUP(Q3_2025[[#This Row],[Artikelnr]],Artikel_prijzen[Artnr],Artikel_prijzen[Groep],"")</f>
        <v>Elektra</v>
      </c>
      <c r="J1515" s="10">
        <f>_xlfn.XLOOKUP(Q3_2025[[#This Row],[Artikelnr]],Artikel_prijzen[Artnr],Artikel_prijzen[Prijs 2025],"")</f>
        <v>386.25</v>
      </c>
      <c r="K1515" t="str">
        <f>IF(Q3_2025[[#This Row],[Artikelprijs]]&lt;&gt;"",IF(Q3_2025[[#This Row],[Stuksprijs]]=Q3_2025[[#This Row],[Artikelprijs]],"Prijs gelijk","Prijs wijkt af"),"")</f>
        <v>Prijs gelijk</v>
      </c>
      <c r="L1515" t="str">
        <f>IF(Q3_2025[[#This Row],[Relatiekorting percentage]]=0,
    "Nvt",
    IF(Q3_2025[[#This Row],[Brutobedrag 2]] &lt; Q3_2025[[#This Row],[Bruto - Rel.korting]],
        "Nee",
        "Ja"))</f>
        <v>Ja</v>
      </c>
      <c r="M1515" s="10">
        <f>IF(Q3_2025[[#This Row],[Artikelprijs]]&lt;&gt;"",Q3_2025[[#This Row],[Artikelprijs]],Q3_2025[[#This Row],[Stuksprijs]])</f>
        <v>386.25</v>
      </c>
      <c r="N1515" s="10">
        <f>Q3_2025[[#This Row],[Besteld]]*Q3_2025[[#This Row],[Prijs 2]]</f>
        <v>386.25</v>
      </c>
      <c r="O1515" s="10">
        <f>IF(Q3_2025[[#This Row],[Brutobedrag 2]]&lt;Q3_2025[[#This Row],[Bruto - Rel.korting]],Q3_2025[[#This Row],[Brutobedrag 2]],Q3_2025[[#This Row],[Brutobedrag 2]]*(100-Q3_2025[[#This Row],[Relatiekorting percentage]])/100)</f>
        <v>309</v>
      </c>
      <c r="R1515" s="3"/>
      <c r="W1515"/>
      <c r="AB1515"/>
    </row>
    <row r="1516" spans="1:28" x14ac:dyDescent="0.3">
      <c r="A1516" t="s">
        <v>831</v>
      </c>
      <c r="B1516">
        <v>3002030</v>
      </c>
      <c r="C1516" t="s">
        <v>99</v>
      </c>
      <c r="D1516">
        <v>1</v>
      </c>
      <c r="E1516" s="10">
        <v>82.4</v>
      </c>
      <c r="F1516" s="10">
        <v>82.4</v>
      </c>
      <c r="G1516" s="10">
        <v>65.92</v>
      </c>
      <c r="H1516">
        <v>20</v>
      </c>
      <c r="I1516" s="51" t="str">
        <f>_xlfn.XLOOKUP(Q3_2025[[#This Row],[Artikelnr]],Artikel_prijzen[Artnr],Artikel_prijzen[Groep],"")</f>
        <v/>
      </c>
      <c r="J1516" s="10" t="str">
        <f>_xlfn.XLOOKUP(Q3_2025[[#This Row],[Artikelnr]],Artikel_prijzen[Artnr],Artikel_prijzen[Prijs 2025],"")</f>
        <v/>
      </c>
      <c r="K1516" t="str">
        <f>IF(Q3_2025[[#This Row],[Artikelprijs]]&lt;&gt;"",IF(Q3_2025[[#This Row],[Stuksprijs]]=Q3_2025[[#This Row],[Artikelprijs]],"Prijs gelijk","Prijs wijkt af"),"")</f>
        <v/>
      </c>
      <c r="L1516" t="str">
        <f>IF(Q3_2025[[#This Row],[Relatiekorting percentage]]=0,
    "Nvt",
    IF(Q3_2025[[#This Row],[Brutobedrag 2]] &lt; Q3_2025[[#This Row],[Bruto - Rel.korting]],
        "Nee",
        "Ja"))</f>
        <v>Ja</v>
      </c>
      <c r="M1516" s="10">
        <f>IF(Q3_2025[[#This Row],[Artikelprijs]]&lt;&gt;"",Q3_2025[[#This Row],[Artikelprijs]],Q3_2025[[#This Row],[Stuksprijs]])</f>
        <v>82.4</v>
      </c>
      <c r="N1516" s="10">
        <f>Q3_2025[[#This Row],[Besteld]]*Q3_2025[[#This Row],[Prijs 2]]</f>
        <v>82.4</v>
      </c>
      <c r="O1516" s="10">
        <f>IF(Q3_2025[[#This Row],[Brutobedrag 2]]&lt;Q3_2025[[#This Row],[Bruto - Rel.korting]],Q3_2025[[#This Row],[Brutobedrag 2]],Q3_2025[[#This Row],[Brutobedrag 2]]*(100-Q3_2025[[#This Row],[Relatiekorting percentage]])/100)</f>
        <v>65.92</v>
      </c>
      <c r="R1516" s="3"/>
      <c r="W1516"/>
      <c r="AB1516"/>
    </row>
    <row r="1517" spans="1:28" x14ac:dyDescent="0.3">
      <c r="A1517" t="s">
        <v>831</v>
      </c>
      <c r="B1517">
        <v>5021019</v>
      </c>
      <c r="C1517" t="s">
        <v>257</v>
      </c>
      <c r="D1517">
        <v>1</v>
      </c>
      <c r="E1517" s="10">
        <v>927</v>
      </c>
      <c r="F1517" s="10">
        <v>927</v>
      </c>
      <c r="G1517" s="10">
        <v>741.6</v>
      </c>
      <c r="H1517">
        <v>20</v>
      </c>
      <c r="I1517" s="51" t="str">
        <f>_xlfn.XLOOKUP(Q3_2025[[#This Row],[Artikelnr]],Artikel_prijzen[Artnr],Artikel_prijzen[Groep],"")</f>
        <v>Elektra</v>
      </c>
      <c r="J1517" s="10">
        <f>_xlfn.XLOOKUP(Q3_2025[[#This Row],[Artikelnr]],Artikel_prijzen[Artnr],Artikel_prijzen[Prijs 2025],"")</f>
        <v>900</v>
      </c>
      <c r="K1517" t="str">
        <f>IF(Q3_2025[[#This Row],[Artikelprijs]]&lt;&gt;"",IF(Q3_2025[[#This Row],[Stuksprijs]]=Q3_2025[[#This Row],[Artikelprijs]],"Prijs gelijk","Prijs wijkt af"),"")</f>
        <v>Prijs wijkt af</v>
      </c>
      <c r="L1517" t="str">
        <f>IF(Q3_2025[[#This Row],[Relatiekorting percentage]]=0,
    "Nvt",
    IF(Q3_2025[[#This Row],[Brutobedrag 2]] &lt; Q3_2025[[#This Row],[Bruto - Rel.korting]],
        "Nee",
        "Ja"))</f>
        <v>Ja</v>
      </c>
      <c r="M1517" s="10">
        <f>IF(Q3_2025[[#This Row],[Artikelprijs]]&lt;&gt;"",Q3_2025[[#This Row],[Artikelprijs]],Q3_2025[[#This Row],[Stuksprijs]])</f>
        <v>900</v>
      </c>
      <c r="N1517" s="10">
        <f>Q3_2025[[#This Row],[Besteld]]*Q3_2025[[#This Row],[Prijs 2]]</f>
        <v>900</v>
      </c>
      <c r="O1517" s="10">
        <f>IF(Q3_2025[[#This Row],[Brutobedrag 2]]&lt;Q3_2025[[#This Row],[Bruto - Rel.korting]],Q3_2025[[#This Row],[Brutobedrag 2]],Q3_2025[[#This Row],[Brutobedrag 2]]*(100-Q3_2025[[#This Row],[Relatiekorting percentage]])/100)</f>
        <v>720</v>
      </c>
      <c r="R1517" s="3"/>
      <c r="W1517"/>
      <c r="AB1517"/>
    </row>
    <row r="1518" spans="1:28" x14ac:dyDescent="0.3">
      <c r="A1518" t="s">
        <v>831</v>
      </c>
      <c r="B1518">
        <v>5022009</v>
      </c>
      <c r="C1518" t="s">
        <v>297</v>
      </c>
      <c r="D1518">
        <v>1</v>
      </c>
      <c r="E1518" s="10">
        <v>103.75</v>
      </c>
      <c r="F1518" s="10">
        <v>103.75</v>
      </c>
      <c r="G1518" s="10">
        <v>83</v>
      </c>
      <c r="H1518">
        <v>20</v>
      </c>
      <c r="I1518" s="51" t="str">
        <f>_xlfn.XLOOKUP(Q3_2025[[#This Row],[Artikelnr]],Artikel_prijzen[Artnr],Artikel_prijzen[Groep],"")</f>
        <v>Elektra</v>
      </c>
      <c r="J1518" s="10">
        <f>_xlfn.XLOOKUP(Q3_2025[[#This Row],[Artikelnr]],Artikel_prijzen[Artnr],Artikel_prijzen[Prijs 2025],"")</f>
        <v>106.8625</v>
      </c>
      <c r="K1518" t="str">
        <f>IF(Q3_2025[[#This Row],[Artikelprijs]]&lt;&gt;"",IF(Q3_2025[[#This Row],[Stuksprijs]]=Q3_2025[[#This Row],[Artikelprijs]],"Prijs gelijk","Prijs wijkt af"),"")</f>
        <v>Prijs wijkt af</v>
      </c>
      <c r="L1518" t="str">
        <f>IF(Q3_2025[[#This Row],[Relatiekorting percentage]]=0,
    "Nvt",
    IF(Q3_2025[[#This Row],[Brutobedrag 2]] &lt; Q3_2025[[#This Row],[Bruto - Rel.korting]],
        "Nee",
        "Ja"))</f>
        <v>Ja</v>
      </c>
      <c r="M1518" s="10">
        <f>IF(Q3_2025[[#This Row],[Artikelprijs]]&lt;&gt;"",Q3_2025[[#This Row],[Artikelprijs]],Q3_2025[[#This Row],[Stuksprijs]])</f>
        <v>106.8625</v>
      </c>
      <c r="N1518" s="10">
        <f>Q3_2025[[#This Row],[Besteld]]*Q3_2025[[#This Row],[Prijs 2]]</f>
        <v>106.8625</v>
      </c>
      <c r="O1518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518" s="3"/>
      <c r="W1518"/>
      <c r="AB1518"/>
    </row>
    <row r="1519" spans="1:28" x14ac:dyDescent="0.3">
      <c r="A1519" t="s">
        <v>831</v>
      </c>
      <c r="B1519">
        <v>5022009</v>
      </c>
      <c r="C1519" t="s">
        <v>45</v>
      </c>
      <c r="D1519">
        <v>2</v>
      </c>
      <c r="E1519" s="10">
        <v>103.75</v>
      </c>
      <c r="F1519" s="10">
        <v>207.5</v>
      </c>
      <c r="G1519" s="10">
        <v>166</v>
      </c>
      <c r="H1519">
        <v>20</v>
      </c>
      <c r="I1519" s="51" t="str">
        <f>_xlfn.XLOOKUP(Q3_2025[[#This Row],[Artikelnr]],Artikel_prijzen[Artnr],Artikel_prijzen[Groep],"")</f>
        <v>Elektra</v>
      </c>
      <c r="J1519" s="10">
        <f>_xlfn.XLOOKUP(Q3_2025[[#This Row],[Artikelnr]],Artikel_prijzen[Artnr],Artikel_prijzen[Prijs 2025],"")</f>
        <v>106.8625</v>
      </c>
      <c r="K1519" t="str">
        <f>IF(Q3_2025[[#This Row],[Artikelprijs]]&lt;&gt;"",IF(Q3_2025[[#This Row],[Stuksprijs]]=Q3_2025[[#This Row],[Artikelprijs]],"Prijs gelijk","Prijs wijkt af"),"")</f>
        <v>Prijs wijkt af</v>
      </c>
      <c r="L1519" t="str">
        <f>IF(Q3_2025[[#This Row],[Relatiekorting percentage]]=0,
    "Nvt",
    IF(Q3_2025[[#This Row],[Brutobedrag 2]] &lt; Q3_2025[[#This Row],[Bruto - Rel.korting]],
        "Nee",
        "Ja"))</f>
        <v>Ja</v>
      </c>
      <c r="M1519" s="10">
        <f>IF(Q3_2025[[#This Row],[Artikelprijs]]&lt;&gt;"",Q3_2025[[#This Row],[Artikelprijs]],Q3_2025[[#This Row],[Stuksprijs]])</f>
        <v>106.8625</v>
      </c>
      <c r="N1519" s="10">
        <f>Q3_2025[[#This Row],[Besteld]]*Q3_2025[[#This Row],[Prijs 2]]</f>
        <v>213.72499999999999</v>
      </c>
      <c r="O1519" s="10">
        <f>IF(Q3_2025[[#This Row],[Brutobedrag 2]]&lt;Q3_2025[[#This Row],[Bruto - Rel.korting]],Q3_2025[[#This Row],[Brutobedrag 2]],Q3_2025[[#This Row],[Brutobedrag 2]]*(100-Q3_2025[[#This Row],[Relatiekorting percentage]])/100)</f>
        <v>170.98</v>
      </c>
      <c r="R1519" s="3"/>
      <c r="W1519"/>
      <c r="AB1519"/>
    </row>
    <row r="1520" spans="1:28" x14ac:dyDescent="0.3">
      <c r="A1520" t="s">
        <v>831</v>
      </c>
      <c r="B1520">
        <v>5021009</v>
      </c>
      <c r="C1520" t="s">
        <v>50</v>
      </c>
      <c r="D1520">
        <v>2</v>
      </c>
      <c r="E1520" s="10">
        <v>386.25</v>
      </c>
      <c r="F1520" s="10">
        <v>772.5</v>
      </c>
      <c r="G1520" s="10">
        <v>618</v>
      </c>
      <c r="H1520">
        <v>20</v>
      </c>
      <c r="I1520" s="51" t="str">
        <f>_xlfn.XLOOKUP(Q3_2025[[#This Row],[Artikelnr]],Artikel_prijzen[Artnr],Artikel_prijzen[Groep],"")</f>
        <v>Elektra</v>
      </c>
      <c r="J1520" s="10">
        <f>_xlfn.XLOOKUP(Q3_2025[[#This Row],[Artikelnr]],Artikel_prijzen[Artnr],Artikel_prijzen[Prijs 2025],"")</f>
        <v>386.25</v>
      </c>
      <c r="K1520" t="str">
        <f>IF(Q3_2025[[#This Row],[Artikelprijs]]&lt;&gt;"",IF(Q3_2025[[#This Row],[Stuksprijs]]=Q3_2025[[#This Row],[Artikelprijs]],"Prijs gelijk","Prijs wijkt af"),"")</f>
        <v>Prijs gelijk</v>
      </c>
      <c r="L1520" t="str">
        <f>IF(Q3_2025[[#This Row],[Relatiekorting percentage]]=0,
    "Nvt",
    IF(Q3_2025[[#This Row],[Brutobedrag 2]] &lt; Q3_2025[[#This Row],[Bruto - Rel.korting]],
        "Nee",
        "Ja"))</f>
        <v>Ja</v>
      </c>
      <c r="M1520" s="10">
        <f>IF(Q3_2025[[#This Row],[Artikelprijs]]&lt;&gt;"",Q3_2025[[#This Row],[Artikelprijs]],Q3_2025[[#This Row],[Stuksprijs]])</f>
        <v>386.25</v>
      </c>
      <c r="N1520" s="10">
        <f>Q3_2025[[#This Row],[Besteld]]*Q3_2025[[#This Row],[Prijs 2]]</f>
        <v>772.5</v>
      </c>
      <c r="O1520" s="10">
        <f>IF(Q3_2025[[#This Row],[Brutobedrag 2]]&lt;Q3_2025[[#This Row],[Bruto - Rel.korting]],Q3_2025[[#This Row],[Brutobedrag 2]],Q3_2025[[#This Row],[Brutobedrag 2]]*(100-Q3_2025[[#This Row],[Relatiekorting percentage]])/100)</f>
        <v>618</v>
      </c>
      <c r="R1520" s="3"/>
      <c r="W1520"/>
      <c r="AB1520"/>
    </row>
    <row r="1521" spans="1:28" x14ac:dyDescent="0.3">
      <c r="A1521" t="s">
        <v>831</v>
      </c>
      <c r="B1521">
        <v>5021009</v>
      </c>
      <c r="C1521" t="s">
        <v>50</v>
      </c>
      <c r="D1521">
        <v>1</v>
      </c>
      <c r="E1521" s="10">
        <v>386.25</v>
      </c>
      <c r="F1521" s="10">
        <v>386.25</v>
      </c>
      <c r="G1521" s="10">
        <v>309</v>
      </c>
      <c r="H1521">
        <v>20</v>
      </c>
      <c r="I1521" s="51" t="str">
        <f>_xlfn.XLOOKUP(Q3_2025[[#This Row],[Artikelnr]],Artikel_prijzen[Artnr],Artikel_prijzen[Groep],"")</f>
        <v>Elektra</v>
      </c>
      <c r="J1521" s="10">
        <f>_xlfn.XLOOKUP(Q3_2025[[#This Row],[Artikelnr]],Artikel_prijzen[Artnr],Artikel_prijzen[Prijs 2025],"")</f>
        <v>386.25</v>
      </c>
      <c r="K1521" t="str">
        <f>IF(Q3_2025[[#This Row],[Artikelprijs]]&lt;&gt;"",IF(Q3_2025[[#This Row],[Stuksprijs]]=Q3_2025[[#This Row],[Artikelprijs]],"Prijs gelijk","Prijs wijkt af"),"")</f>
        <v>Prijs gelijk</v>
      </c>
      <c r="L1521" t="str">
        <f>IF(Q3_2025[[#This Row],[Relatiekorting percentage]]=0,
    "Nvt",
    IF(Q3_2025[[#This Row],[Brutobedrag 2]] &lt; Q3_2025[[#This Row],[Bruto - Rel.korting]],
        "Nee",
        "Ja"))</f>
        <v>Ja</v>
      </c>
      <c r="M1521" s="10">
        <f>IF(Q3_2025[[#This Row],[Artikelprijs]]&lt;&gt;"",Q3_2025[[#This Row],[Artikelprijs]],Q3_2025[[#This Row],[Stuksprijs]])</f>
        <v>386.25</v>
      </c>
      <c r="N1521" s="10">
        <f>Q3_2025[[#This Row],[Besteld]]*Q3_2025[[#This Row],[Prijs 2]]</f>
        <v>386.25</v>
      </c>
      <c r="O1521" s="10">
        <f>IF(Q3_2025[[#This Row],[Brutobedrag 2]]&lt;Q3_2025[[#This Row],[Bruto - Rel.korting]],Q3_2025[[#This Row],[Brutobedrag 2]],Q3_2025[[#This Row],[Brutobedrag 2]]*(100-Q3_2025[[#This Row],[Relatiekorting percentage]])/100)</f>
        <v>309</v>
      </c>
      <c r="R1521" s="3"/>
      <c r="W1521"/>
      <c r="AB1521"/>
    </row>
    <row r="1522" spans="1:28" x14ac:dyDescent="0.3">
      <c r="A1522" t="s">
        <v>831</v>
      </c>
      <c r="B1522">
        <v>5021009</v>
      </c>
      <c r="C1522" t="s">
        <v>50</v>
      </c>
      <c r="D1522">
        <v>1</v>
      </c>
      <c r="E1522" s="10">
        <v>386.25</v>
      </c>
      <c r="F1522" s="10">
        <v>386.25</v>
      </c>
      <c r="G1522" s="10">
        <v>309</v>
      </c>
      <c r="H1522">
        <v>20</v>
      </c>
      <c r="I1522" s="51" t="str">
        <f>_xlfn.XLOOKUP(Q3_2025[[#This Row],[Artikelnr]],Artikel_prijzen[Artnr],Artikel_prijzen[Groep],"")</f>
        <v>Elektra</v>
      </c>
      <c r="J1522" s="10">
        <f>_xlfn.XLOOKUP(Q3_2025[[#This Row],[Artikelnr]],Artikel_prijzen[Artnr],Artikel_prijzen[Prijs 2025],"")</f>
        <v>386.25</v>
      </c>
      <c r="K1522" t="str">
        <f>IF(Q3_2025[[#This Row],[Artikelprijs]]&lt;&gt;"",IF(Q3_2025[[#This Row],[Stuksprijs]]=Q3_2025[[#This Row],[Artikelprijs]],"Prijs gelijk","Prijs wijkt af"),"")</f>
        <v>Prijs gelijk</v>
      </c>
      <c r="L1522" t="str">
        <f>IF(Q3_2025[[#This Row],[Relatiekorting percentage]]=0,
    "Nvt",
    IF(Q3_2025[[#This Row],[Brutobedrag 2]] &lt; Q3_2025[[#This Row],[Bruto - Rel.korting]],
        "Nee",
        "Ja"))</f>
        <v>Ja</v>
      </c>
      <c r="M1522" s="10">
        <f>IF(Q3_2025[[#This Row],[Artikelprijs]]&lt;&gt;"",Q3_2025[[#This Row],[Artikelprijs]],Q3_2025[[#This Row],[Stuksprijs]])</f>
        <v>386.25</v>
      </c>
      <c r="N1522" s="10">
        <f>Q3_2025[[#This Row],[Besteld]]*Q3_2025[[#This Row],[Prijs 2]]</f>
        <v>386.25</v>
      </c>
      <c r="O1522" s="10">
        <f>IF(Q3_2025[[#This Row],[Brutobedrag 2]]&lt;Q3_2025[[#This Row],[Bruto - Rel.korting]],Q3_2025[[#This Row],[Brutobedrag 2]],Q3_2025[[#This Row],[Brutobedrag 2]]*(100-Q3_2025[[#This Row],[Relatiekorting percentage]])/100)</f>
        <v>309</v>
      </c>
      <c r="R1522" s="3"/>
      <c r="W1522"/>
      <c r="AB1522"/>
    </row>
    <row r="1523" spans="1:28" x14ac:dyDescent="0.3">
      <c r="A1523" t="s">
        <v>831</v>
      </c>
      <c r="B1523">
        <v>5021009</v>
      </c>
      <c r="C1523" t="s">
        <v>50</v>
      </c>
      <c r="D1523">
        <v>1</v>
      </c>
      <c r="E1523" s="10">
        <v>386.25</v>
      </c>
      <c r="F1523" s="10">
        <v>386.25</v>
      </c>
      <c r="G1523" s="10">
        <v>309</v>
      </c>
      <c r="H1523">
        <v>20</v>
      </c>
      <c r="I1523" s="51" t="str">
        <f>_xlfn.XLOOKUP(Q3_2025[[#This Row],[Artikelnr]],Artikel_prijzen[Artnr],Artikel_prijzen[Groep],"")</f>
        <v>Elektra</v>
      </c>
      <c r="J1523" s="10">
        <f>_xlfn.XLOOKUP(Q3_2025[[#This Row],[Artikelnr]],Artikel_prijzen[Artnr],Artikel_prijzen[Prijs 2025],"")</f>
        <v>386.25</v>
      </c>
      <c r="K1523" t="str">
        <f>IF(Q3_2025[[#This Row],[Artikelprijs]]&lt;&gt;"",IF(Q3_2025[[#This Row],[Stuksprijs]]=Q3_2025[[#This Row],[Artikelprijs]],"Prijs gelijk","Prijs wijkt af"),"")</f>
        <v>Prijs gelijk</v>
      </c>
      <c r="L1523" t="str">
        <f>IF(Q3_2025[[#This Row],[Relatiekorting percentage]]=0,
    "Nvt",
    IF(Q3_2025[[#This Row],[Brutobedrag 2]] &lt; Q3_2025[[#This Row],[Bruto - Rel.korting]],
        "Nee",
        "Ja"))</f>
        <v>Ja</v>
      </c>
      <c r="M1523" s="10">
        <f>IF(Q3_2025[[#This Row],[Artikelprijs]]&lt;&gt;"",Q3_2025[[#This Row],[Artikelprijs]],Q3_2025[[#This Row],[Stuksprijs]])</f>
        <v>386.25</v>
      </c>
      <c r="N1523" s="10">
        <f>Q3_2025[[#This Row],[Besteld]]*Q3_2025[[#This Row],[Prijs 2]]</f>
        <v>386.25</v>
      </c>
      <c r="O1523" s="10">
        <f>IF(Q3_2025[[#This Row],[Brutobedrag 2]]&lt;Q3_2025[[#This Row],[Bruto - Rel.korting]],Q3_2025[[#This Row],[Brutobedrag 2]],Q3_2025[[#This Row],[Brutobedrag 2]]*(100-Q3_2025[[#This Row],[Relatiekorting percentage]])/100)</f>
        <v>309</v>
      </c>
      <c r="R1523" s="3"/>
      <c r="W1523"/>
      <c r="AB1523"/>
    </row>
    <row r="1524" spans="1:28" x14ac:dyDescent="0.3">
      <c r="A1524" t="s">
        <v>831</v>
      </c>
      <c r="B1524">
        <v>5022009</v>
      </c>
      <c r="C1524" t="s">
        <v>45</v>
      </c>
      <c r="D1524">
        <v>4</v>
      </c>
      <c r="E1524" s="10">
        <v>103.75</v>
      </c>
      <c r="F1524" s="10">
        <v>415</v>
      </c>
      <c r="G1524" s="10">
        <v>332</v>
      </c>
      <c r="H1524">
        <v>20</v>
      </c>
      <c r="I1524" s="51" t="str">
        <f>_xlfn.XLOOKUP(Q3_2025[[#This Row],[Artikelnr]],Artikel_prijzen[Artnr],Artikel_prijzen[Groep],"")</f>
        <v>Elektra</v>
      </c>
      <c r="J1524" s="10">
        <f>_xlfn.XLOOKUP(Q3_2025[[#This Row],[Artikelnr]],Artikel_prijzen[Artnr],Artikel_prijzen[Prijs 2025],"")</f>
        <v>106.8625</v>
      </c>
      <c r="K1524" t="str">
        <f>IF(Q3_2025[[#This Row],[Artikelprijs]]&lt;&gt;"",IF(Q3_2025[[#This Row],[Stuksprijs]]=Q3_2025[[#This Row],[Artikelprijs]],"Prijs gelijk","Prijs wijkt af"),"")</f>
        <v>Prijs wijkt af</v>
      </c>
      <c r="L1524" t="str">
        <f>IF(Q3_2025[[#This Row],[Relatiekorting percentage]]=0,
    "Nvt",
    IF(Q3_2025[[#This Row],[Brutobedrag 2]] &lt; Q3_2025[[#This Row],[Bruto - Rel.korting]],
        "Nee",
        "Ja"))</f>
        <v>Ja</v>
      </c>
      <c r="M1524" s="10">
        <f>IF(Q3_2025[[#This Row],[Artikelprijs]]&lt;&gt;"",Q3_2025[[#This Row],[Artikelprijs]],Q3_2025[[#This Row],[Stuksprijs]])</f>
        <v>106.8625</v>
      </c>
      <c r="N1524" s="10">
        <f>Q3_2025[[#This Row],[Besteld]]*Q3_2025[[#This Row],[Prijs 2]]</f>
        <v>427.45</v>
      </c>
      <c r="O1524" s="10">
        <f>IF(Q3_2025[[#This Row],[Brutobedrag 2]]&lt;Q3_2025[[#This Row],[Bruto - Rel.korting]],Q3_2025[[#This Row],[Brutobedrag 2]],Q3_2025[[#This Row],[Brutobedrag 2]]*(100-Q3_2025[[#This Row],[Relatiekorting percentage]])/100)</f>
        <v>341.96</v>
      </c>
      <c r="R1524" s="3"/>
      <c r="W1524"/>
      <c r="AB1524"/>
    </row>
    <row r="1525" spans="1:28" x14ac:dyDescent="0.3">
      <c r="A1525" t="s">
        <v>831</v>
      </c>
      <c r="B1525">
        <v>5022009</v>
      </c>
      <c r="C1525" t="s">
        <v>45</v>
      </c>
      <c r="D1525">
        <v>1</v>
      </c>
      <c r="E1525" s="10">
        <v>103.75</v>
      </c>
      <c r="F1525" s="10">
        <v>103.75</v>
      </c>
      <c r="G1525" s="10">
        <v>83</v>
      </c>
      <c r="H1525">
        <v>20</v>
      </c>
      <c r="I1525" s="51" t="str">
        <f>_xlfn.XLOOKUP(Q3_2025[[#This Row],[Artikelnr]],Artikel_prijzen[Artnr],Artikel_prijzen[Groep],"")</f>
        <v>Elektra</v>
      </c>
      <c r="J1525" s="10">
        <f>_xlfn.XLOOKUP(Q3_2025[[#This Row],[Artikelnr]],Artikel_prijzen[Artnr],Artikel_prijzen[Prijs 2025],"")</f>
        <v>106.8625</v>
      </c>
      <c r="K1525" t="str">
        <f>IF(Q3_2025[[#This Row],[Artikelprijs]]&lt;&gt;"",IF(Q3_2025[[#This Row],[Stuksprijs]]=Q3_2025[[#This Row],[Artikelprijs]],"Prijs gelijk","Prijs wijkt af"),"")</f>
        <v>Prijs wijkt af</v>
      </c>
      <c r="L1525" t="str">
        <f>IF(Q3_2025[[#This Row],[Relatiekorting percentage]]=0,
    "Nvt",
    IF(Q3_2025[[#This Row],[Brutobedrag 2]] &lt; Q3_2025[[#This Row],[Bruto - Rel.korting]],
        "Nee",
        "Ja"))</f>
        <v>Ja</v>
      </c>
      <c r="M1525" s="10">
        <f>IF(Q3_2025[[#This Row],[Artikelprijs]]&lt;&gt;"",Q3_2025[[#This Row],[Artikelprijs]],Q3_2025[[#This Row],[Stuksprijs]])</f>
        <v>106.8625</v>
      </c>
      <c r="N1525" s="10">
        <f>Q3_2025[[#This Row],[Besteld]]*Q3_2025[[#This Row],[Prijs 2]]</f>
        <v>106.8625</v>
      </c>
      <c r="O1525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525" s="3"/>
      <c r="W1525"/>
      <c r="AB1525"/>
    </row>
    <row r="1526" spans="1:28" x14ac:dyDescent="0.3">
      <c r="A1526" t="s">
        <v>831</v>
      </c>
      <c r="B1526">
        <v>5021007</v>
      </c>
      <c r="C1526" t="s">
        <v>49</v>
      </c>
      <c r="D1526">
        <v>2</v>
      </c>
      <c r="E1526" s="10">
        <v>339.9</v>
      </c>
      <c r="F1526" s="10">
        <v>679.8</v>
      </c>
      <c r="G1526" s="10">
        <v>543.84</v>
      </c>
      <c r="H1526">
        <v>20</v>
      </c>
      <c r="I1526" s="51" t="str">
        <f>_xlfn.XLOOKUP(Q3_2025[[#This Row],[Artikelnr]],Artikel_prijzen[Artnr],Artikel_prijzen[Groep],"")</f>
        <v>Elektra</v>
      </c>
      <c r="J1526" s="10">
        <f>_xlfn.XLOOKUP(Q3_2025[[#This Row],[Artikelnr]],Artikel_prijzen[Artnr],Artikel_prijzen[Prijs 2025],"")</f>
        <v>339.9</v>
      </c>
      <c r="K1526" t="str">
        <f>IF(Q3_2025[[#This Row],[Artikelprijs]]&lt;&gt;"",IF(Q3_2025[[#This Row],[Stuksprijs]]=Q3_2025[[#This Row],[Artikelprijs]],"Prijs gelijk","Prijs wijkt af"),"")</f>
        <v>Prijs gelijk</v>
      </c>
      <c r="L1526" t="str">
        <f>IF(Q3_2025[[#This Row],[Relatiekorting percentage]]=0,
    "Nvt",
    IF(Q3_2025[[#This Row],[Brutobedrag 2]] &lt; Q3_2025[[#This Row],[Bruto - Rel.korting]],
        "Nee",
        "Ja"))</f>
        <v>Ja</v>
      </c>
      <c r="M1526" s="10">
        <f>IF(Q3_2025[[#This Row],[Artikelprijs]]&lt;&gt;"",Q3_2025[[#This Row],[Artikelprijs]],Q3_2025[[#This Row],[Stuksprijs]])</f>
        <v>339.9</v>
      </c>
      <c r="N1526" s="10">
        <f>Q3_2025[[#This Row],[Besteld]]*Q3_2025[[#This Row],[Prijs 2]]</f>
        <v>679.8</v>
      </c>
      <c r="O1526" s="10">
        <f>IF(Q3_2025[[#This Row],[Brutobedrag 2]]&lt;Q3_2025[[#This Row],[Bruto - Rel.korting]],Q3_2025[[#This Row],[Brutobedrag 2]],Q3_2025[[#This Row],[Brutobedrag 2]]*(100-Q3_2025[[#This Row],[Relatiekorting percentage]])/100)</f>
        <v>543.84</v>
      </c>
      <c r="R1526" s="3"/>
      <c r="W1526"/>
      <c r="AB1526"/>
    </row>
    <row r="1527" spans="1:28" x14ac:dyDescent="0.3">
      <c r="A1527" t="s">
        <v>831</v>
      </c>
      <c r="B1527">
        <v>5021009</v>
      </c>
      <c r="C1527" t="s">
        <v>50</v>
      </c>
      <c r="D1527">
        <v>1</v>
      </c>
      <c r="E1527" s="10">
        <v>386.25</v>
      </c>
      <c r="F1527" s="10">
        <v>386.25</v>
      </c>
      <c r="G1527" s="10">
        <v>309</v>
      </c>
      <c r="H1527">
        <v>20</v>
      </c>
      <c r="I1527" s="51" t="str">
        <f>_xlfn.XLOOKUP(Q3_2025[[#This Row],[Artikelnr]],Artikel_prijzen[Artnr],Artikel_prijzen[Groep],"")</f>
        <v>Elektra</v>
      </c>
      <c r="J1527" s="10">
        <f>_xlfn.XLOOKUP(Q3_2025[[#This Row],[Artikelnr]],Artikel_prijzen[Artnr],Artikel_prijzen[Prijs 2025],"")</f>
        <v>386.25</v>
      </c>
      <c r="K1527" t="str">
        <f>IF(Q3_2025[[#This Row],[Artikelprijs]]&lt;&gt;"",IF(Q3_2025[[#This Row],[Stuksprijs]]=Q3_2025[[#This Row],[Artikelprijs]],"Prijs gelijk","Prijs wijkt af"),"")</f>
        <v>Prijs gelijk</v>
      </c>
      <c r="L1527" t="str">
        <f>IF(Q3_2025[[#This Row],[Relatiekorting percentage]]=0,
    "Nvt",
    IF(Q3_2025[[#This Row],[Brutobedrag 2]] &lt; Q3_2025[[#This Row],[Bruto - Rel.korting]],
        "Nee",
        "Ja"))</f>
        <v>Ja</v>
      </c>
      <c r="M1527" s="10">
        <f>IF(Q3_2025[[#This Row],[Artikelprijs]]&lt;&gt;"",Q3_2025[[#This Row],[Artikelprijs]],Q3_2025[[#This Row],[Stuksprijs]])</f>
        <v>386.25</v>
      </c>
      <c r="N1527" s="10">
        <f>Q3_2025[[#This Row],[Besteld]]*Q3_2025[[#This Row],[Prijs 2]]</f>
        <v>386.25</v>
      </c>
      <c r="O1527" s="10">
        <f>IF(Q3_2025[[#This Row],[Brutobedrag 2]]&lt;Q3_2025[[#This Row],[Bruto - Rel.korting]],Q3_2025[[#This Row],[Brutobedrag 2]],Q3_2025[[#This Row],[Brutobedrag 2]]*(100-Q3_2025[[#This Row],[Relatiekorting percentage]])/100)</f>
        <v>309</v>
      </c>
      <c r="R1527" s="3"/>
      <c r="W1527"/>
      <c r="AB1527"/>
    </row>
    <row r="1528" spans="1:28" x14ac:dyDescent="0.3">
      <c r="A1528" t="s">
        <v>831</v>
      </c>
      <c r="B1528">
        <v>5021007</v>
      </c>
      <c r="C1528" t="s">
        <v>49</v>
      </c>
      <c r="D1528">
        <v>2</v>
      </c>
      <c r="E1528" s="10">
        <v>330</v>
      </c>
      <c r="F1528" s="10">
        <v>660</v>
      </c>
      <c r="G1528" s="10">
        <v>528</v>
      </c>
      <c r="H1528">
        <v>20</v>
      </c>
      <c r="I1528" s="51" t="str">
        <f>_xlfn.XLOOKUP(Q3_2025[[#This Row],[Artikelnr]],Artikel_prijzen[Artnr],Artikel_prijzen[Groep],"")</f>
        <v>Elektra</v>
      </c>
      <c r="J1528" s="10">
        <f>_xlfn.XLOOKUP(Q3_2025[[#This Row],[Artikelnr]],Artikel_prijzen[Artnr],Artikel_prijzen[Prijs 2025],"")</f>
        <v>339.9</v>
      </c>
      <c r="K1528" t="str">
        <f>IF(Q3_2025[[#This Row],[Artikelprijs]]&lt;&gt;"",IF(Q3_2025[[#This Row],[Stuksprijs]]=Q3_2025[[#This Row],[Artikelprijs]],"Prijs gelijk","Prijs wijkt af"),"")</f>
        <v>Prijs wijkt af</v>
      </c>
      <c r="L1528" t="str">
        <f>IF(Q3_2025[[#This Row],[Relatiekorting percentage]]=0,
    "Nvt",
    IF(Q3_2025[[#This Row],[Brutobedrag 2]] &lt; Q3_2025[[#This Row],[Bruto - Rel.korting]],
        "Nee",
        "Ja"))</f>
        <v>Ja</v>
      </c>
      <c r="M1528" s="10">
        <f>IF(Q3_2025[[#This Row],[Artikelprijs]]&lt;&gt;"",Q3_2025[[#This Row],[Artikelprijs]],Q3_2025[[#This Row],[Stuksprijs]])</f>
        <v>339.9</v>
      </c>
      <c r="N1528" s="10">
        <f>Q3_2025[[#This Row],[Besteld]]*Q3_2025[[#This Row],[Prijs 2]]</f>
        <v>679.8</v>
      </c>
      <c r="O1528" s="10">
        <f>IF(Q3_2025[[#This Row],[Brutobedrag 2]]&lt;Q3_2025[[#This Row],[Bruto - Rel.korting]],Q3_2025[[#This Row],[Brutobedrag 2]],Q3_2025[[#This Row],[Brutobedrag 2]]*(100-Q3_2025[[#This Row],[Relatiekorting percentage]])/100)</f>
        <v>543.84</v>
      </c>
      <c r="R1528" s="3"/>
      <c r="W1528"/>
      <c r="AB1528"/>
    </row>
    <row r="1529" spans="1:28" x14ac:dyDescent="0.3">
      <c r="A1529" t="s">
        <v>831</v>
      </c>
      <c r="B1529">
        <v>5022009</v>
      </c>
      <c r="C1529" t="s">
        <v>297</v>
      </c>
      <c r="D1529">
        <v>2</v>
      </c>
      <c r="E1529" s="10">
        <v>103.75</v>
      </c>
      <c r="F1529" s="10">
        <v>207.5</v>
      </c>
      <c r="G1529" s="10">
        <v>166</v>
      </c>
      <c r="H1529">
        <v>20</v>
      </c>
      <c r="I1529" s="51" t="str">
        <f>_xlfn.XLOOKUP(Q3_2025[[#This Row],[Artikelnr]],Artikel_prijzen[Artnr],Artikel_prijzen[Groep],"")</f>
        <v>Elektra</v>
      </c>
      <c r="J1529" s="10">
        <f>_xlfn.XLOOKUP(Q3_2025[[#This Row],[Artikelnr]],Artikel_prijzen[Artnr],Artikel_prijzen[Prijs 2025],"")</f>
        <v>106.8625</v>
      </c>
      <c r="K1529" t="str">
        <f>IF(Q3_2025[[#This Row],[Artikelprijs]]&lt;&gt;"",IF(Q3_2025[[#This Row],[Stuksprijs]]=Q3_2025[[#This Row],[Artikelprijs]],"Prijs gelijk","Prijs wijkt af"),"")</f>
        <v>Prijs wijkt af</v>
      </c>
      <c r="L1529" t="str">
        <f>IF(Q3_2025[[#This Row],[Relatiekorting percentage]]=0,
    "Nvt",
    IF(Q3_2025[[#This Row],[Brutobedrag 2]] &lt; Q3_2025[[#This Row],[Bruto - Rel.korting]],
        "Nee",
        "Ja"))</f>
        <v>Ja</v>
      </c>
      <c r="M1529" s="10">
        <f>IF(Q3_2025[[#This Row],[Artikelprijs]]&lt;&gt;"",Q3_2025[[#This Row],[Artikelprijs]],Q3_2025[[#This Row],[Stuksprijs]])</f>
        <v>106.8625</v>
      </c>
      <c r="N1529" s="10">
        <f>Q3_2025[[#This Row],[Besteld]]*Q3_2025[[#This Row],[Prijs 2]]</f>
        <v>213.72499999999999</v>
      </c>
      <c r="O1529" s="10">
        <f>IF(Q3_2025[[#This Row],[Brutobedrag 2]]&lt;Q3_2025[[#This Row],[Bruto - Rel.korting]],Q3_2025[[#This Row],[Brutobedrag 2]],Q3_2025[[#This Row],[Brutobedrag 2]]*(100-Q3_2025[[#This Row],[Relatiekorting percentage]])/100)</f>
        <v>170.98</v>
      </c>
      <c r="R1529" s="3"/>
      <c r="W1529"/>
      <c r="AB1529"/>
    </row>
    <row r="1530" spans="1:28" x14ac:dyDescent="0.3">
      <c r="A1530" t="s">
        <v>831</v>
      </c>
      <c r="B1530">
        <v>5020016</v>
      </c>
      <c r="C1530" t="s">
        <v>771</v>
      </c>
      <c r="D1530">
        <v>3</v>
      </c>
      <c r="E1530" s="10">
        <v>18.03</v>
      </c>
      <c r="F1530" s="10">
        <v>54.09</v>
      </c>
      <c r="G1530" s="10">
        <v>43.27</v>
      </c>
      <c r="H1530">
        <v>20</v>
      </c>
      <c r="I1530" s="51" t="str">
        <f>_xlfn.XLOOKUP(Q3_2025[[#This Row],[Artikelnr]],Artikel_prijzen[Artnr],Artikel_prijzen[Groep],"")</f>
        <v/>
      </c>
      <c r="J1530" s="10" t="str">
        <f>_xlfn.XLOOKUP(Q3_2025[[#This Row],[Artikelnr]],Artikel_prijzen[Artnr],Artikel_prijzen[Prijs 2025],"")</f>
        <v/>
      </c>
      <c r="K1530" t="str">
        <f>IF(Q3_2025[[#This Row],[Artikelprijs]]&lt;&gt;"",IF(Q3_2025[[#This Row],[Stuksprijs]]=Q3_2025[[#This Row],[Artikelprijs]],"Prijs gelijk","Prijs wijkt af"),"")</f>
        <v/>
      </c>
      <c r="L1530" t="str">
        <f>IF(Q3_2025[[#This Row],[Relatiekorting percentage]]=0,
    "Nvt",
    IF(Q3_2025[[#This Row],[Brutobedrag 2]] &lt; Q3_2025[[#This Row],[Bruto - Rel.korting]],
        "Nee",
        "Ja"))</f>
        <v>Ja</v>
      </c>
      <c r="M1530" s="10">
        <f>IF(Q3_2025[[#This Row],[Artikelprijs]]&lt;&gt;"",Q3_2025[[#This Row],[Artikelprijs]],Q3_2025[[#This Row],[Stuksprijs]])</f>
        <v>18.03</v>
      </c>
      <c r="N1530" s="10">
        <f>Q3_2025[[#This Row],[Besteld]]*Q3_2025[[#This Row],[Prijs 2]]</f>
        <v>54.09</v>
      </c>
      <c r="O1530" s="10">
        <f>IF(Q3_2025[[#This Row],[Brutobedrag 2]]&lt;Q3_2025[[#This Row],[Bruto - Rel.korting]],Q3_2025[[#This Row],[Brutobedrag 2]],Q3_2025[[#This Row],[Brutobedrag 2]]*(100-Q3_2025[[#This Row],[Relatiekorting percentage]])/100)</f>
        <v>43.272000000000006</v>
      </c>
      <c r="R1530" s="3"/>
      <c r="W1530"/>
      <c r="AB1530"/>
    </row>
    <row r="1531" spans="1:28" x14ac:dyDescent="0.3">
      <c r="A1531" t="s">
        <v>831</v>
      </c>
      <c r="B1531">
        <v>5022009</v>
      </c>
      <c r="C1531" t="s">
        <v>297</v>
      </c>
      <c r="D1531">
        <v>1</v>
      </c>
      <c r="E1531" s="10">
        <v>103.75</v>
      </c>
      <c r="F1531" s="10">
        <v>103.75</v>
      </c>
      <c r="G1531" s="10">
        <v>83</v>
      </c>
      <c r="H1531">
        <v>20</v>
      </c>
      <c r="I1531" s="51" t="str">
        <f>_xlfn.XLOOKUP(Q3_2025[[#This Row],[Artikelnr]],Artikel_prijzen[Artnr],Artikel_prijzen[Groep],"")</f>
        <v>Elektra</v>
      </c>
      <c r="J1531" s="10">
        <f>_xlfn.XLOOKUP(Q3_2025[[#This Row],[Artikelnr]],Artikel_prijzen[Artnr],Artikel_prijzen[Prijs 2025],"")</f>
        <v>106.8625</v>
      </c>
      <c r="K1531" t="str">
        <f>IF(Q3_2025[[#This Row],[Artikelprijs]]&lt;&gt;"",IF(Q3_2025[[#This Row],[Stuksprijs]]=Q3_2025[[#This Row],[Artikelprijs]],"Prijs gelijk","Prijs wijkt af"),"")</f>
        <v>Prijs wijkt af</v>
      </c>
      <c r="L1531" t="str">
        <f>IF(Q3_2025[[#This Row],[Relatiekorting percentage]]=0,
    "Nvt",
    IF(Q3_2025[[#This Row],[Brutobedrag 2]] &lt; Q3_2025[[#This Row],[Bruto - Rel.korting]],
        "Nee",
        "Ja"))</f>
        <v>Ja</v>
      </c>
      <c r="M1531" s="10">
        <f>IF(Q3_2025[[#This Row],[Artikelprijs]]&lt;&gt;"",Q3_2025[[#This Row],[Artikelprijs]],Q3_2025[[#This Row],[Stuksprijs]])</f>
        <v>106.8625</v>
      </c>
      <c r="N1531" s="10">
        <f>Q3_2025[[#This Row],[Besteld]]*Q3_2025[[#This Row],[Prijs 2]]</f>
        <v>106.8625</v>
      </c>
      <c r="O1531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531" s="3"/>
      <c r="W1531"/>
      <c r="AB1531"/>
    </row>
    <row r="1532" spans="1:28" x14ac:dyDescent="0.3">
      <c r="A1532" t="s">
        <v>831</v>
      </c>
      <c r="B1532">
        <v>5022009</v>
      </c>
      <c r="C1532" t="s">
        <v>297</v>
      </c>
      <c r="D1532">
        <v>1</v>
      </c>
      <c r="E1532" s="10">
        <v>103.75</v>
      </c>
      <c r="F1532" s="10">
        <v>103.75</v>
      </c>
      <c r="G1532" s="10">
        <v>83</v>
      </c>
      <c r="H1532">
        <v>20</v>
      </c>
      <c r="I1532" s="51" t="str">
        <f>_xlfn.XLOOKUP(Q3_2025[[#This Row],[Artikelnr]],Artikel_prijzen[Artnr],Artikel_prijzen[Groep],"")</f>
        <v>Elektra</v>
      </c>
      <c r="J1532" s="10">
        <f>_xlfn.XLOOKUP(Q3_2025[[#This Row],[Artikelnr]],Artikel_prijzen[Artnr],Artikel_prijzen[Prijs 2025],"")</f>
        <v>106.8625</v>
      </c>
      <c r="K1532" t="str">
        <f>IF(Q3_2025[[#This Row],[Artikelprijs]]&lt;&gt;"",IF(Q3_2025[[#This Row],[Stuksprijs]]=Q3_2025[[#This Row],[Artikelprijs]],"Prijs gelijk","Prijs wijkt af"),"")</f>
        <v>Prijs wijkt af</v>
      </c>
      <c r="L1532" t="str">
        <f>IF(Q3_2025[[#This Row],[Relatiekorting percentage]]=0,
    "Nvt",
    IF(Q3_2025[[#This Row],[Brutobedrag 2]] &lt; Q3_2025[[#This Row],[Bruto - Rel.korting]],
        "Nee",
        "Ja"))</f>
        <v>Ja</v>
      </c>
      <c r="M1532" s="10">
        <f>IF(Q3_2025[[#This Row],[Artikelprijs]]&lt;&gt;"",Q3_2025[[#This Row],[Artikelprijs]],Q3_2025[[#This Row],[Stuksprijs]])</f>
        <v>106.8625</v>
      </c>
      <c r="N1532" s="10">
        <f>Q3_2025[[#This Row],[Besteld]]*Q3_2025[[#This Row],[Prijs 2]]</f>
        <v>106.8625</v>
      </c>
      <c r="O1532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532" s="3"/>
      <c r="W1532"/>
      <c r="AB1532"/>
    </row>
    <row r="1533" spans="1:28" x14ac:dyDescent="0.3">
      <c r="A1533" t="s">
        <v>831</v>
      </c>
      <c r="B1533">
        <v>5022009</v>
      </c>
      <c r="C1533" t="s">
        <v>297</v>
      </c>
      <c r="D1533">
        <v>1</v>
      </c>
      <c r="E1533" s="10">
        <v>103.75</v>
      </c>
      <c r="F1533" s="10">
        <v>103.75</v>
      </c>
      <c r="G1533" s="10">
        <v>83</v>
      </c>
      <c r="H1533">
        <v>20</v>
      </c>
      <c r="I1533" s="51" t="str">
        <f>_xlfn.XLOOKUP(Q3_2025[[#This Row],[Artikelnr]],Artikel_prijzen[Artnr],Artikel_prijzen[Groep],"")</f>
        <v>Elektra</v>
      </c>
      <c r="J1533" s="10">
        <f>_xlfn.XLOOKUP(Q3_2025[[#This Row],[Artikelnr]],Artikel_prijzen[Artnr],Artikel_prijzen[Prijs 2025],"")</f>
        <v>106.8625</v>
      </c>
      <c r="K1533" t="str">
        <f>IF(Q3_2025[[#This Row],[Artikelprijs]]&lt;&gt;"",IF(Q3_2025[[#This Row],[Stuksprijs]]=Q3_2025[[#This Row],[Artikelprijs]],"Prijs gelijk","Prijs wijkt af"),"")</f>
        <v>Prijs wijkt af</v>
      </c>
      <c r="L1533" t="str">
        <f>IF(Q3_2025[[#This Row],[Relatiekorting percentage]]=0,
    "Nvt",
    IF(Q3_2025[[#This Row],[Brutobedrag 2]] &lt; Q3_2025[[#This Row],[Bruto - Rel.korting]],
        "Nee",
        "Ja"))</f>
        <v>Ja</v>
      </c>
      <c r="M1533" s="10">
        <f>IF(Q3_2025[[#This Row],[Artikelprijs]]&lt;&gt;"",Q3_2025[[#This Row],[Artikelprijs]],Q3_2025[[#This Row],[Stuksprijs]])</f>
        <v>106.8625</v>
      </c>
      <c r="N1533" s="10">
        <f>Q3_2025[[#This Row],[Besteld]]*Q3_2025[[#This Row],[Prijs 2]]</f>
        <v>106.8625</v>
      </c>
      <c r="O1533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533" s="3"/>
      <c r="W1533"/>
      <c r="AB1533"/>
    </row>
    <row r="1534" spans="1:28" x14ac:dyDescent="0.3">
      <c r="A1534" t="s">
        <v>831</v>
      </c>
      <c r="B1534">
        <v>5020016</v>
      </c>
      <c r="C1534" t="s">
        <v>771</v>
      </c>
      <c r="D1534">
        <v>3</v>
      </c>
      <c r="E1534" s="10">
        <v>18.03</v>
      </c>
      <c r="F1534" s="10">
        <v>54.09</v>
      </c>
      <c r="G1534" s="10">
        <v>43.27</v>
      </c>
      <c r="H1534">
        <v>20</v>
      </c>
      <c r="I1534" s="51" t="str">
        <f>_xlfn.XLOOKUP(Q3_2025[[#This Row],[Artikelnr]],Artikel_prijzen[Artnr],Artikel_prijzen[Groep],"")</f>
        <v/>
      </c>
      <c r="J1534" s="10" t="str">
        <f>_xlfn.XLOOKUP(Q3_2025[[#This Row],[Artikelnr]],Artikel_prijzen[Artnr],Artikel_prijzen[Prijs 2025],"")</f>
        <v/>
      </c>
      <c r="K1534" t="str">
        <f>IF(Q3_2025[[#This Row],[Artikelprijs]]&lt;&gt;"",IF(Q3_2025[[#This Row],[Stuksprijs]]=Q3_2025[[#This Row],[Artikelprijs]],"Prijs gelijk","Prijs wijkt af"),"")</f>
        <v/>
      </c>
      <c r="L1534" t="str">
        <f>IF(Q3_2025[[#This Row],[Relatiekorting percentage]]=0,
    "Nvt",
    IF(Q3_2025[[#This Row],[Brutobedrag 2]] &lt; Q3_2025[[#This Row],[Bruto - Rel.korting]],
        "Nee",
        "Ja"))</f>
        <v>Ja</v>
      </c>
      <c r="M1534" s="10">
        <f>IF(Q3_2025[[#This Row],[Artikelprijs]]&lt;&gt;"",Q3_2025[[#This Row],[Artikelprijs]],Q3_2025[[#This Row],[Stuksprijs]])</f>
        <v>18.03</v>
      </c>
      <c r="N1534" s="10">
        <f>Q3_2025[[#This Row],[Besteld]]*Q3_2025[[#This Row],[Prijs 2]]</f>
        <v>54.09</v>
      </c>
      <c r="O1534" s="10">
        <f>IF(Q3_2025[[#This Row],[Brutobedrag 2]]&lt;Q3_2025[[#This Row],[Bruto - Rel.korting]],Q3_2025[[#This Row],[Brutobedrag 2]],Q3_2025[[#This Row],[Brutobedrag 2]]*(100-Q3_2025[[#This Row],[Relatiekorting percentage]])/100)</f>
        <v>43.272000000000006</v>
      </c>
      <c r="R1534" s="3"/>
      <c r="W1534"/>
      <c r="AB1534"/>
    </row>
    <row r="1535" spans="1:28" x14ac:dyDescent="0.3">
      <c r="A1535" t="s">
        <v>831</v>
      </c>
      <c r="B1535">
        <v>5022009</v>
      </c>
      <c r="C1535" t="s">
        <v>297</v>
      </c>
      <c r="D1535">
        <v>1</v>
      </c>
      <c r="E1535" s="10">
        <v>103.75</v>
      </c>
      <c r="F1535" s="10">
        <v>103.75</v>
      </c>
      <c r="G1535" s="10">
        <v>83</v>
      </c>
      <c r="H1535">
        <v>20</v>
      </c>
      <c r="I1535" s="51" t="str">
        <f>_xlfn.XLOOKUP(Q3_2025[[#This Row],[Artikelnr]],Artikel_prijzen[Artnr],Artikel_prijzen[Groep],"")</f>
        <v>Elektra</v>
      </c>
      <c r="J1535" s="10">
        <f>_xlfn.XLOOKUP(Q3_2025[[#This Row],[Artikelnr]],Artikel_prijzen[Artnr],Artikel_prijzen[Prijs 2025],"")</f>
        <v>106.8625</v>
      </c>
      <c r="K1535" t="str">
        <f>IF(Q3_2025[[#This Row],[Artikelprijs]]&lt;&gt;"",IF(Q3_2025[[#This Row],[Stuksprijs]]=Q3_2025[[#This Row],[Artikelprijs]],"Prijs gelijk","Prijs wijkt af"),"")</f>
        <v>Prijs wijkt af</v>
      </c>
      <c r="L1535" t="str">
        <f>IF(Q3_2025[[#This Row],[Relatiekorting percentage]]=0,
    "Nvt",
    IF(Q3_2025[[#This Row],[Brutobedrag 2]] &lt; Q3_2025[[#This Row],[Bruto - Rel.korting]],
        "Nee",
        "Ja"))</f>
        <v>Ja</v>
      </c>
      <c r="M1535" s="10">
        <f>IF(Q3_2025[[#This Row],[Artikelprijs]]&lt;&gt;"",Q3_2025[[#This Row],[Artikelprijs]],Q3_2025[[#This Row],[Stuksprijs]])</f>
        <v>106.8625</v>
      </c>
      <c r="N1535" s="10">
        <f>Q3_2025[[#This Row],[Besteld]]*Q3_2025[[#This Row],[Prijs 2]]</f>
        <v>106.8625</v>
      </c>
      <c r="O1535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535" s="3"/>
      <c r="W1535"/>
      <c r="AB1535"/>
    </row>
    <row r="1536" spans="1:28" x14ac:dyDescent="0.3">
      <c r="A1536" t="s">
        <v>831</v>
      </c>
      <c r="B1536">
        <v>5021009</v>
      </c>
      <c r="C1536" t="s">
        <v>50</v>
      </c>
      <c r="D1536">
        <v>1</v>
      </c>
      <c r="E1536" s="10">
        <v>386.25</v>
      </c>
      <c r="F1536" s="10">
        <v>386.25</v>
      </c>
      <c r="G1536" s="10">
        <v>309</v>
      </c>
      <c r="H1536">
        <v>20</v>
      </c>
      <c r="I1536" s="51" t="str">
        <f>_xlfn.XLOOKUP(Q3_2025[[#This Row],[Artikelnr]],Artikel_prijzen[Artnr],Artikel_prijzen[Groep],"")</f>
        <v>Elektra</v>
      </c>
      <c r="J1536" s="10">
        <f>_xlfn.XLOOKUP(Q3_2025[[#This Row],[Artikelnr]],Artikel_prijzen[Artnr],Artikel_prijzen[Prijs 2025],"")</f>
        <v>386.25</v>
      </c>
      <c r="K1536" t="str">
        <f>IF(Q3_2025[[#This Row],[Artikelprijs]]&lt;&gt;"",IF(Q3_2025[[#This Row],[Stuksprijs]]=Q3_2025[[#This Row],[Artikelprijs]],"Prijs gelijk","Prijs wijkt af"),"")</f>
        <v>Prijs gelijk</v>
      </c>
      <c r="L1536" t="str">
        <f>IF(Q3_2025[[#This Row],[Relatiekorting percentage]]=0,
    "Nvt",
    IF(Q3_2025[[#This Row],[Brutobedrag 2]] &lt; Q3_2025[[#This Row],[Bruto - Rel.korting]],
        "Nee",
        "Ja"))</f>
        <v>Ja</v>
      </c>
      <c r="M1536" s="10">
        <f>IF(Q3_2025[[#This Row],[Artikelprijs]]&lt;&gt;"",Q3_2025[[#This Row],[Artikelprijs]],Q3_2025[[#This Row],[Stuksprijs]])</f>
        <v>386.25</v>
      </c>
      <c r="N1536" s="10">
        <f>Q3_2025[[#This Row],[Besteld]]*Q3_2025[[#This Row],[Prijs 2]]</f>
        <v>386.25</v>
      </c>
      <c r="O1536" s="10">
        <f>IF(Q3_2025[[#This Row],[Brutobedrag 2]]&lt;Q3_2025[[#This Row],[Bruto - Rel.korting]],Q3_2025[[#This Row],[Brutobedrag 2]],Q3_2025[[#This Row],[Brutobedrag 2]]*(100-Q3_2025[[#This Row],[Relatiekorting percentage]])/100)</f>
        <v>309</v>
      </c>
      <c r="R1536" s="3"/>
      <c r="W1536"/>
      <c r="AB1536"/>
    </row>
    <row r="1537" spans="1:28" x14ac:dyDescent="0.3">
      <c r="A1537" t="s">
        <v>831</v>
      </c>
      <c r="B1537">
        <v>5021003</v>
      </c>
      <c r="C1537" t="s">
        <v>836</v>
      </c>
      <c r="D1537">
        <v>1</v>
      </c>
      <c r="E1537" s="10">
        <v>252.35</v>
      </c>
      <c r="F1537" s="10">
        <v>252.35</v>
      </c>
      <c r="G1537" s="10">
        <v>201.88</v>
      </c>
      <c r="H1537">
        <v>20</v>
      </c>
      <c r="I1537" s="51" t="str">
        <f>_xlfn.XLOOKUP(Q3_2025[[#This Row],[Artikelnr]],Artikel_prijzen[Artnr],Artikel_prijzen[Groep],"")</f>
        <v>Elektra</v>
      </c>
      <c r="J1537" s="10">
        <f>_xlfn.XLOOKUP(Q3_2025[[#This Row],[Artikelnr]],Artikel_prijzen[Artnr],Artikel_prijzen[Prijs 2025],"")</f>
        <v>252.35</v>
      </c>
      <c r="K1537" t="str">
        <f>IF(Q3_2025[[#This Row],[Artikelprijs]]&lt;&gt;"",IF(Q3_2025[[#This Row],[Stuksprijs]]=Q3_2025[[#This Row],[Artikelprijs]],"Prijs gelijk","Prijs wijkt af"),"")</f>
        <v>Prijs gelijk</v>
      </c>
      <c r="L1537" t="str">
        <f>IF(Q3_2025[[#This Row],[Relatiekorting percentage]]=0,
    "Nvt",
    IF(Q3_2025[[#This Row],[Brutobedrag 2]] &lt; Q3_2025[[#This Row],[Bruto - Rel.korting]],
        "Nee",
        "Ja"))</f>
        <v>Ja</v>
      </c>
      <c r="M1537" s="10">
        <f>IF(Q3_2025[[#This Row],[Artikelprijs]]&lt;&gt;"",Q3_2025[[#This Row],[Artikelprijs]],Q3_2025[[#This Row],[Stuksprijs]])</f>
        <v>252.35</v>
      </c>
      <c r="N1537" s="10">
        <f>Q3_2025[[#This Row],[Besteld]]*Q3_2025[[#This Row],[Prijs 2]]</f>
        <v>252.35</v>
      </c>
      <c r="O1537" s="10">
        <f>IF(Q3_2025[[#This Row],[Brutobedrag 2]]&lt;Q3_2025[[#This Row],[Bruto - Rel.korting]],Q3_2025[[#This Row],[Brutobedrag 2]],Q3_2025[[#This Row],[Brutobedrag 2]]*(100-Q3_2025[[#This Row],[Relatiekorting percentage]])/100)</f>
        <v>201.88</v>
      </c>
      <c r="R1537" s="3"/>
      <c r="W1537"/>
      <c r="AB1537"/>
    </row>
    <row r="1538" spans="1:28" x14ac:dyDescent="0.3">
      <c r="A1538" t="s">
        <v>831</v>
      </c>
      <c r="B1538">
        <v>5022009</v>
      </c>
      <c r="C1538" t="s">
        <v>45</v>
      </c>
      <c r="D1538">
        <v>1</v>
      </c>
      <c r="E1538" s="10">
        <v>103.75</v>
      </c>
      <c r="F1538" s="10">
        <v>103.75</v>
      </c>
      <c r="G1538" s="10">
        <v>83</v>
      </c>
      <c r="H1538">
        <v>20</v>
      </c>
      <c r="I1538" s="51" t="str">
        <f>_xlfn.XLOOKUP(Q3_2025[[#This Row],[Artikelnr]],Artikel_prijzen[Artnr],Artikel_prijzen[Groep],"")</f>
        <v>Elektra</v>
      </c>
      <c r="J1538" s="10">
        <f>_xlfn.XLOOKUP(Q3_2025[[#This Row],[Artikelnr]],Artikel_prijzen[Artnr],Artikel_prijzen[Prijs 2025],"")</f>
        <v>106.8625</v>
      </c>
      <c r="K1538" t="str">
        <f>IF(Q3_2025[[#This Row],[Artikelprijs]]&lt;&gt;"",IF(Q3_2025[[#This Row],[Stuksprijs]]=Q3_2025[[#This Row],[Artikelprijs]],"Prijs gelijk","Prijs wijkt af"),"")</f>
        <v>Prijs wijkt af</v>
      </c>
      <c r="L1538" t="str">
        <f>IF(Q3_2025[[#This Row],[Relatiekorting percentage]]=0,
    "Nvt",
    IF(Q3_2025[[#This Row],[Brutobedrag 2]] &lt; Q3_2025[[#This Row],[Bruto - Rel.korting]],
        "Nee",
        "Ja"))</f>
        <v>Ja</v>
      </c>
      <c r="M1538" s="10">
        <f>IF(Q3_2025[[#This Row],[Artikelprijs]]&lt;&gt;"",Q3_2025[[#This Row],[Artikelprijs]],Q3_2025[[#This Row],[Stuksprijs]])</f>
        <v>106.8625</v>
      </c>
      <c r="N1538" s="10">
        <f>Q3_2025[[#This Row],[Besteld]]*Q3_2025[[#This Row],[Prijs 2]]</f>
        <v>106.8625</v>
      </c>
      <c r="O1538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538" s="3"/>
      <c r="W1538"/>
      <c r="AB1538"/>
    </row>
    <row r="1539" spans="1:28" x14ac:dyDescent="0.3">
      <c r="A1539" t="s">
        <v>831</v>
      </c>
      <c r="B1539">
        <v>5021003</v>
      </c>
      <c r="C1539" t="s">
        <v>188</v>
      </c>
      <c r="D1539">
        <v>1</v>
      </c>
      <c r="E1539" s="10">
        <v>252.35</v>
      </c>
      <c r="F1539" s="10">
        <v>252.35</v>
      </c>
      <c r="G1539" s="10">
        <v>201.88</v>
      </c>
      <c r="H1539">
        <v>20</v>
      </c>
      <c r="I1539" s="51" t="str">
        <f>_xlfn.XLOOKUP(Q3_2025[[#This Row],[Artikelnr]],Artikel_prijzen[Artnr],Artikel_prijzen[Groep],"")</f>
        <v>Elektra</v>
      </c>
      <c r="J1539" s="10">
        <f>_xlfn.XLOOKUP(Q3_2025[[#This Row],[Artikelnr]],Artikel_prijzen[Artnr],Artikel_prijzen[Prijs 2025],"")</f>
        <v>252.35</v>
      </c>
      <c r="K1539" t="str">
        <f>IF(Q3_2025[[#This Row],[Artikelprijs]]&lt;&gt;"",IF(Q3_2025[[#This Row],[Stuksprijs]]=Q3_2025[[#This Row],[Artikelprijs]],"Prijs gelijk","Prijs wijkt af"),"")</f>
        <v>Prijs gelijk</v>
      </c>
      <c r="L1539" t="str">
        <f>IF(Q3_2025[[#This Row],[Relatiekorting percentage]]=0,
    "Nvt",
    IF(Q3_2025[[#This Row],[Brutobedrag 2]] &lt; Q3_2025[[#This Row],[Bruto - Rel.korting]],
        "Nee",
        "Ja"))</f>
        <v>Ja</v>
      </c>
      <c r="M1539" s="10">
        <f>IF(Q3_2025[[#This Row],[Artikelprijs]]&lt;&gt;"",Q3_2025[[#This Row],[Artikelprijs]],Q3_2025[[#This Row],[Stuksprijs]])</f>
        <v>252.35</v>
      </c>
      <c r="N1539" s="10">
        <f>Q3_2025[[#This Row],[Besteld]]*Q3_2025[[#This Row],[Prijs 2]]</f>
        <v>252.35</v>
      </c>
      <c r="O1539" s="10">
        <f>IF(Q3_2025[[#This Row],[Brutobedrag 2]]&lt;Q3_2025[[#This Row],[Bruto - Rel.korting]],Q3_2025[[#This Row],[Brutobedrag 2]],Q3_2025[[#This Row],[Brutobedrag 2]]*(100-Q3_2025[[#This Row],[Relatiekorting percentage]])/100)</f>
        <v>201.88</v>
      </c>
      <c r="R1539" s="3"/>
      <c r="W1539"/>
      <c r="AB1539"/>
    </row>
    <row r="1540" spans="1:28" x14ac:dyDescent="0.3">
      <c r="A1540" t="s">
        <v>831</v>
      </c>
      <c r="B1540">
        <v>5022009</v>
      </c>
      <c r="C1540" t="s">
        <v>45</v>
      </c>
      <c r="D1540">
        <v>1</v>
      </c>
      <c r="E1540" s="10">
        <v>103.75</v>
      </c>
      <c r="F1540" s="10">
        <v>103.75</v>
      </c>
      <c r="G1540" s="10">
        <v>83</v>
      </c>
      <c r="H1540">
        <v>20</v>
      </c>
      <c r="I1540" s="51" t="str">
        <f>_xlfn.XLOOKUP(Q3_2025[[#This Row],[Artikelnr]],Artikel_prijzen[Artnr],Artikel_prijzen[Groep],"")</f>
        <v>Elektra</v>
      </c>
      <c r="J1540" s="10">
        <f>_xlfn.XLOOKUP(Q3_2025[[#This Row],[Artikelnr]],Artikel_prijzen[Artnr],Artikel_prijzen[Prijs 2025],"")</f>
        <v>106.8625</v>
      </c>
      <c r="K1540" t="str">
        <f>IF(Q3_2025[[#This Row],[Artikelprijs]]&lt;&gt;"",IF(Q3_2025[[#This Row],[Stuksprijs]]=Q3_2025[[#This Row],[Artikelprijs]],"Prijs gelijk","Prijs wijkt af"),"")</f>
        <v>Prijs wijkt af</v>
      </c>
      <c r="L1540" t="str">
        <f>IF(Q3_2025[[#This Row],[Relatiekorting percentage]]=0,
    "Nvt",
    IF(Q3_2025[[#This Row],[Brutobedrag 2]] &lt; Q3_2025[[#This Row],[Bruto - Rel.korting]],
        "Nee",
        "Ja"))</f>
        <v>Ja</v>
      </c>
      <c r="M1540" s="10">
        <f>IF(Q3_2025[[#This Row],[Artikelprijs]]&lt;&gt;"",Q3_2025[[#This Row],[Artikelprijs]],Q3_2025[[#This Row],[Stuksprijs]])</f>
        <v>106.8625</v>
      </c>
      <c r="N1540" s="10">
        <f>Q3_2025[[#This Row],[Besteld]]*Q3_2025[[#This Row],[Prijs 2]]</f>
        <v>106.8625</v>
      </c>
      <c r="O1540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540" s="3"/>
      <c r="W1540"/>
      <c r="AB1540"/>
    </row>
    <row r="1541" spans="1:28" x14ac:dyDescent="0.3">
      <c r="A1541" t="s">
        <v>831</v>
      </c>
      <c r="B1541">
        <v>5021009</v>
      </c>
      <c r="C1541" t="s">
        <v>50</v>
      </c>
      <c r="D1541">
        <v>3</v>
      </c>
      <c r="E1541" s="10">
        <v>386.25</v>
      </c>
      <c r="F1541" s="10">
        <v>1158.75</v>
      </c>
      <c r="G1541" s="10">
        <v>927</v>
      </c>
      <c r="H1541">
        <v>20</v>
      </c>
      <c r="I1541" s="51" t="str">
        <f>_xlfn.XLOOKUP(Q3_2025[[#This Row],[Artikelnr]],Artikel_prijzen[Artnr],Artikel_prijzen[Groep],"")</f>
        <v>Elektra</v>
      </c>
      <c r="J1541" s="10">
        <f>_xlfn.XLOOKUP(Q3_2025[[#This Row],[Artikelnr]],Artikel_prijzen[Artnr],Artikel_prijzen[Prijs 2025],"")</f>
        <v>386.25</v>
      </c>
      <c r="K1541" t="str">
        <f>IF(Q3_2025[[#This Row],[Artikelprijs]]&lt;&gt;"",IF(Q3_2025[[#This Row],[Stuksprijs]]=Q3_2025[[#This Row],[Artikelprijs]],"Prijs gelijk","Prijs wijkt af"),"")</f>
        <v>Prijs gelijk</v>
      </c>
      <c r="L1541" t="str">
        <f>IF(Q3_2025[[#This Row],[Relatiekorting percentage]]=0,
    "Nvt",
    IF(Q3_2025[[#This Row],[Brutobedrag 2]] &lt; Q3_2025[[#This Row],[Bruto - Rel.korting]],
        "Nee",
        "Ja"))</f>
        <v>Ja</v>
      </c>
      <c r="M1541" s="10">
        <f>IF(Q3_2025[[#This Row],[Artikelprijs]]&lt;&gt;"",Q3_2025[[#This Row],[Artikelprijs]],Q3_2025[[#This Row],[Stuksprijs]])</f>
        <v>386.25</v>
      </c>
      <c r="N1541" s="10">
        <f>Q3_2025[[#This Row],[Besteld]]*Q3_2025[[#This Row],[Prijs 2]]</f>
        <v>1158.75</v>
      </c>
      <c r="O1541" s="10">
        <f>IF(Q3_2025[[#This Row],[Brutobedrag 2]]&lt;Q3_2025[[#This Row],[Bruto - Rel.korting]],Q3_2025[[#This Row],[Brutobedrag 2]],Q3_2025[[#This Row],[Brutobedrag 2]]*(100-Q3_2025[[#This Row],[Relatiekorting percentage]])/100)</f>
        <v>927</v>
      </c>
      <c r="R1541" s="3"/>
      <c r="W1541"/>
      <c r="AB1541"/>
    </row>
    <row r="1542" spans="1:28" x14ac:dyDescent="0.3">
      <c r="A1542" t="s">
        <v>831</v>
      </c>
      <c r="B1542">
        <v>5021003</v>
      </c>
      <c r="C1542" t="s">
        <v>836</v>
      </c>
      <c r="D1542">
        <v>1</v>
      </c>
      <c r="E1542" s="10">
        <v>252.35</v>
      </c>
      <c r="F1542" s="10">
        <v>252.35</v>
      </c>
      <c r="G1542" s="10">
        <v>201.88</v>
      </c>
      <c r="H1542">
        <v>20</v>
      </c>
      <c r="I1542" s="51" t="str">
        <f>_xlfn.XLOOKUP(Q3_2025[[#This Row],[Artikelnr]],Artikel_prijzen[Artnr],Artikel_prijzen[Groep],"")</f>
        <v>Elektra</v>
      </c>
      <c r="J1542" s="10">
        <f>_xlfn.XLOOKUP(Q3_2025[[#This Row],[Artikelnr]],Artikel_prijzen[Artnr],Artikel_prijzen[Prijs 2025],"")</f>
        <v>252.35</v>
      </c>
      <c r="K1542" t="str">
        <f>IF(Q3_2025[[#This Row],[Artikelprijs]]&lt;&gt;"",IF(Q3_2025[[#This Row],[Stuksprijs]]=Q3_2025[[#This Row],[Artikelprijs]],"Prijs gelijk","Prijs wijkt af"),"")</f>
        <v>Prijs gelijk</v>
      </c>
      <c r="L1542" t="str">
        <f>IF(Q3_2025[[#This Row],[Relatiekorting percentage]]=0,
    "Nvt",
    IF(Q3_2025[[#This Row],[Brutobedrag 2]] &lt; Q3_2025[[#This Row],[Bruto - Rel.korting]],
        "Nee",
        "Ja"))</f>
        <v>Ja</v>
      </c>
      <c r="M1542" s="10">
        <f>IF(Q3_2025[[#This Row],[Artikelprijs]]&lt;&gt;"",Q3_2025[[#This Row],[Artikelprijs]],Q3_2025[[#This Row],[Stuksprijs]])</f>
        <v>252.35</v>
      </c>
      <c r="N1542" s="10">
        <f>Q3_2025[[#This Row],[Besteld]]*Q3_2025[[#This Row],[Prijs 2]]</f>
        <v>252.35</v>
      </c>
      <c r="O1542" s="10">
        <f>IF(Q3_2025[[#This Row],[Brutobedrag 2]]&lt;Q3_2025[[#This Row],[Bruto - Rel.korting]],Q3_2025[[#This Row],[Brutobedrag 2]],Q3_2025[[#This Row],[Brutobedrag 2]]*(100-Q3_2025[[#This Row],[Relatiekorting percentage]])/100)</f>
        <v>201.88</v>
      </c>
      <c r="R1542" s="3"/>
      <c r="W1542"/>
      <c r="AB1542"/>
    </row>
    <row r="1543" spans="1:28" x14ac:dyDescent="0.3">
      <c r="A1543" t="s">
        <v>831</v>
      </c>
      <c r="B1543">
        <v>5022009</v>
      </c>
      <c r="C1543" t="s">
        <v>45</v>
      </c>
      <c r="D1543">
        <v>1</v>
      </c>
      <c r="E1543" s="10">
        <v>103.75</v>
      </c>
      <c r="F1543" s="10">
        <v>103.75</v>
      </c>
      <c r="G1543" s="10">
        <v>83</v>
      </c>
      <c r="H1543">
        <v>20</v>
      </c>
      <c r="I1543" s="51" t="str">
        <f>_xlfn.XLOOKUP(Q3_2025[[#This Row],[Artikelnr]],Artikel_prijzen[Artnr],Artikel_prijzen[Groep],"")</f>
        <v>Elektra</v>
      </c>
      <c r="J1543" s="10">
        <f>_xlfn.XLOOKUP(Q3_2025[[#This Row],[Artikelnr]],Artikel_prijzen[Artnr],Artikel_prijzen[Prijs 2025],"")</f>
        <v>106.8625</v>
      </c>
      <c r="K1543" t="str">
        <f>IF(Q3_2025[[#This Row],[Artikelprijs]]&lt;&gt;"",IF(Q3_2025[[#This Row],[Stuksprijs]]=Q3_2025[[#This Row],[Artikelprijs]],"Prijs gelijk","Prijs wijkt af"),"")</f>
        <v>Prijs wijkt af</v>
      </c>
      <c r="L1543" t="str">
        <f>IF(Q3_2025[[#This Row],[Relatiekorting percentage]]=0,
    "Nvt",
    IF(Q3_2025[[#This Row],[Brutobedrag 2]] &lt; Q3_2025[[#This Row],[Bruto - Rel.korting]],
        "Nee",
        "Ja"))</f>
        <v>Ja</v>
      </c>
      <c r="M1543" s="10">
        <f>IF(Q3_2025[[#This Row],[Artikelprijs]]&lt;&gt;"",Q3_2025[[#This Row],[Artikelprijs]],Q3_2025[[#This Row],[Stuksprijs]])</f>
        <v>106.8625</v>
      </c>
      <c r="N1543" s="10">
        <f>Q3_2025[[#This Row],[Besteld]]*Q3_2025[[#This Row],[Prijs 2]]</f>
        <v>106.8625</v>
      </c>
      <c r="O1543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543" s="3"/>
      <c r="W1543"/>
      <c r="AB1543"/>
    </row>
    <row r="1544" spans="1:28" x14ac:dyDescent="0.3">
      <c r="A1544" t="s">
        <v>831</v>
      </c>
      <c r="B1544">
        <v>5022009</v>
      </c>
      <c r="C1544" t="s">
        <v>297</v>
      </c>
      <c r="D1544">
        <v>1</v>
      </c>
      <c r="E1544" s="10">
        <v>103.75</v>
      </c>
      <c r="F1544" s="10">
        <v>103.75</v>
      </c>
      <c r="G1544" s="10">
        <v>83</v>
      </c>
      <c r="H1544">
        <v>20</v>
      </c>
      <c r="I1544" s="51" t="str">
        <f>_xlfn.XLOOKUP(Q3_2025[[#This Row],[Artikelnr]],Artikel_prijzen[Artnr],Artikel_prijzen[Groep],"")</f>
        <v>Elektra</v>
      </c>
      <c r="J1544" s="10">
        <f>_xlfn.XLOOKUP(Q3_2025[[#This Row],[Artikelnr]],Artikel_prijzen[Artnr],Artikel_prijzen[Prijs 2025],"")</f>
        <v>106.8625</v>
      </c>
      <c r="K1544" t="str">
        <f>IF(Q3_2025[[#This Row],[Artikelprijs]]&lt;&gt;"",IF(Q3_2025[[#This Row],[Stuksprijs]]=Q3_2025[[#This Row],[Artikelprijs]],"Prijs gelijk","Prijs wijkt af"),"")</f>
        <v>Prijs wijkt af</v>
      </c>
      <c r="L1544" t="str">
        <f>IF(Q3_2025[[#This Row],[Relatiekorting percentage]]=0,
    "Nvt",
    IF(Q3_2025[[#This Row],[Brutobedrag 2]] &lt; Q3_2025[[#This Row],[Bruto - Rel.korting]],
        "Nee",
        "Ja"))</f>
        <v>Ja</v>
      </c>
      <c r="M1544" s="10">
        <f>IF(Q3_2025[[#This Row],[Artikelprijs]]&lt;&gt;"",Q3_2025[[#This Row],[Artikelprijs]],Q3_2025[[#This Row],[Stuksprijs]])</f>
        <v>106.8625</v>
      </c>
      <c r="N1544" s="10">
        <f>Q3_2025[[#This Row],[Besteld]]*Q3_2025[[#This Row],[Prijs 2]]</f>
        <v>106.8625</v>
      </c>
      <c r="O1544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544" s="3"/>
      <c r="W1544"/>
      <c r="AB1544"/>
    </row>
    <row r="1545" spans="1:28" x14ac:dyDescent="0.3">
      <c r="A1545" t="s">
        <v>831</v>
      </c>
      <c r="B1545">
        <v>5021009</v>
      </c>
      <c r="C1545" t="s">
        <v>50</v>
      </c>
      <c r="D1545">
        <v>1</v>
      </c>
      <c r="E1545" s="10">
        <v>386.25</v>
      </c>
      <c r="F1545" s="10">
        <v>386.25</v>
      </c>
      <c r="G1545" s="10">
        <v>309</v>
      </c>
      <c r="H1545">
        <v>20</v>
      </c>
      <c r="I1545" s="51" t="str">
        <f>_xlfn.XLOOKUP(Q3_2025[[#This Row],[Artikelnr]],Artikel_prijzen[Artnr],Artikel_prijzen[Groep],"")</f>
        <v>Elektra</v>
      </c>
      <c r="J1545" s="10">
        <f>_xlfn.XLOOKUP(Q3_2025[[#This Row],[Artikelnr]],Artikel_prijzen[Artnr],Artikel_prijzen[Prijs 2025],"")</f>
        <v>386.25</v>
      </c>
      <c r="K1545" t="str">
        <f>IF(Q3_2025[[#This Row],[Artikelprijs]]&lt;&gt;"",IF(Q3_2025[[#This Row],[Stuksprijs]]=Q3_2025[[#This Row],[Artikelprijs]],"Prijs gelijk","Prijs wijkt af"),"")</f>
        <v>Prijs gelijk</v>
      </c>
      <c r="L1545" t="str">
        <f>IF(Q3_2025[[#This Row],[Relatiekorting percentage]]=0,
    "Nvt",
    IF(Q3_2025[[#This Row],[Brutobedrag 2]] &lt; Q3_2025[[#This Row],[Bruto - Rel.korting]],
        "Nee",
        "Ja"))</f>
        <v>Ja</v>
      </c>
      <c r="M1545" s="10">
        <f>IF(Q3_2025[[#This Row],[Artikelprijs]]&lt;&gt;"",Q3_2025[[#This Row],[Artikelprijs]],Q3_2025[[#This Row],[Stuksprijs]])</f>
        <v>386.25</v>
      </c>
      <c r="N1545" s="10">
        <f>Q3_2025[[#This Row],[Besteld]]*Q3_2025[[#This Row],[Prijs 2]]</f>
        <v>386.25</v>
      </c>
      <c r="O1545" s="10">
        <f>IF(Q3_2025[[#This Row],[Brutobedrag 2]]&lt;Q3_2025[[#This Row],[Bruto - Rel.korting]],Q3_2025[[#This Row],[Brutobedrag 2]],Q3_2025[[#This Row],[Brutobedrag 2]]*(100-Q3_2025[[#This Row],[Relatiekorting percentage]])/100)</f>
        <v>309</v>
      </c>
      <c r="R1545" s="3"/>
      <c r="W1545"/>
      <c r="AB1545"/>
    </row>
    <row r="1546" spans="1:28" x14ac:dyDescent="0.3">
      <c r="A1546" t="s">
        <v>831</v>
      </c>
      <c r="B1546">
        <v>5021009</v>
      </c>
      <c r="C1546" t="s">
        <v>50</v>
      </c>
      <c r="D1546">
        <v>1</v>
      </c>
      <c r="E1546" s="10">
        <v>386.25</v>
      </c>
      <c r="F1546" s="10">
        <v>386.25</v>
      </c>
      <c r="G1546" s="10">
        <v>309</v>
      </c>
      <c r="H1546">
        <v>20</v>
      </c>
      <c r="I1546" s="51" t="str">
        <f>_xlfn.XLOOKUP(Q3_2025[[#This Row],[Artikelnr]],Artikel_prijzen[Artnr],Artikel_prijzen[Groep],"")</f>
        <v>Elektra</v>
      </c>
      <c r="J1546" s="10">
        <f>_xlfn.XLOOKUP(Q3_2025[[#This Row],[Artikelnr]],Artikel_prijzen[Artnr],Artikel_prijzen[Prijs 2025],"")</f>
        <v>386.25</v>
      </c>
      <c r="K1546" t="str">
        <f>IF(Q3_2025[[#This Row],[Artikelprijs]]&lt;&gt;"",IF(Q3_2025[[#This Row],[Stuksprijs]]=Q3_2025[[#This Row],[Artikelprijs]],"Prijs gelijk","Prijs wijkt af"),"")</f>
        <v>Prijs gelijk</v>
      </c>
      <c r="L1546" t="str">
        <f>IF(Q3_2025[[#This Row],[Relatiekorting percentage]]=0,
    "Nvt",
    IF(Q3_2025[[#This Row],[Brutobedrag 2]] &lt; Q3_2025[[#This Row],[Bruto - Rel.korting]],
        "Nee",
        "Ja"))</f>
        <v>Ja</v>
      </c>
      <c r="M1546" s="10">
        <f>IF(Q3_2025[[#This Row],[Artikelprijs]]&lt;&gt;"",Q3_2025[[#This Row],[Artikelprijs]],Q3_2025[[#This Row],[Stuksprijs]])</f>
        <v>386.25</v>
      </c>
      <c r="N1546" s="10">
        <f>Q3_2025[[#This Row],[Besteld]]*Q3_2025[[#This Row],[Prijs 2]]</f>
        <v>386.25</v>
      </c>
      <c r="O1546" s="10">
        <f>IF(Q3_2025[[#This Row],[Brutobedrag 2]]&lt;Q3_2025[[#This Row],[Bruto - Rel.korting]],Q3_2025[[#This Row],[Brutobedrag 2]],Q3_2025[[#This Row],[Brutobedrag 2]]*(100-Q3_2025[[#This Row],[Relatiekorting percentage]])/100)</f>
        <v>309</v>
      </c>
      <c r="R1546" s="3"/>
      <c r="W1546"/>
      <c r="AB1546"/>
    </row>
    <row r="1547" spans="1:28" x14ac:dyDescent="0.3">
      <c r="A1547" t="s">
        <v>831</v>
      </c>
      <c r="B1547">
        <v>5021009</v>
      </c>
      <c r="C1547" t="s">
        <v>50</v>
      </c>
      <c r="D1547">
        <v>1</v>
      </c>
      <c r="E1547" s="10">
        <v>386.25</v>
      </c>
      <c r="F1547" s="10">
        <v>386.25</v>
      </c>
      <c r="G1547" s="10">
        <v>309</v>
      </c>
      <c r="H1547">
        <v>20</v>
      </c>
      <c r="I1547" s="51" t="str">
        <f>_xlfn.XLOOKUP(Q3_2025[[#This Row],[Artikelnr]],Artikel_prijzen[Artnr],Artikel_prijzen[Groep],"")</f>
        <v>Elektra</v>
      </c>
      <c r="J1547" s="10">
        <f>_xlfn.XLOOKUP(Q3_2025[[#This Row],[Artikelnr]],Artikel_prijzen[Artnr],Artikel_prijzen[Prijs 2025],"")</f>
        <v>386.25</v>
      </c>
      <c r="K1547" t="str">
        <f>IF(Q3_2025[[#This Row],[Artikelprijs]]&lt;&gt;"",IF(Q3_2025[[#This Row],[Stuksprijs]]=Q3_2025[[#This Row],[Artikelprijs]],"Prijs gelijk","Prijs wijkt af"),"")</f>
        <v>Prijs gelijk</v>
      </c>
      <c r="L1547" t="str">
        <f>IF(Q3_2025[[#This Row],[Relatiekorting percentage]]=0,
    "Nvt",
    IF(Q3_2025[[#This Row],[Brutobedrag 2]] &lt; Q3_2025[[#This Row],[Bruto - Rel.korting]],
        "Nee",
        "Ja"))</f>
        <v>Ja</v>
      </c>
      <c r="M1547" s="10">
        <f>IF(Q3_2025[[#This Row],[Artikelprijs]]&lt;&gt;"",Q3_2025[[#This Row],[Artikelprijs]],Q3_2025[[#This Row],[Stuksprijs]])</f>
        <v>386.25</v>
      </c>
      <c r="N1547" s="10">
        <f>Q3_2025[[#This Row],[Besteld]]*Q3_2025[[#This Row],[Prijs 2]]</f>
        <v>386.25</v>
      </c>
      <c r="O1547" s="10">
        <f>IF(Q3_2025[[#This Row],[Brutobedrag 2]]&lt;Q3_2025[[#This Row],[Bruto - Rel.korting]],Q3_2025[[#This Row],[Brutobedrag 2]],Q3_2025[[#This Row],[Brutobedrag 2]]*(100-Q3_2025[[#This Row],[Relatiekorting percentage]])/100)</f>
        <v>309</v>
      </c>
      <c r="R1547" s="3"/>
      <c r="W1547"/>
      <c r="AB1547"/>
    </row>
    <row r="1548" spans="1:28" x14ac:dyDescent="0.3">
      <c r="A1548" t="s">
        <v>831</v>
      </c>
      <c r="B1548">
        <v>5021009</v>
      </c>
      <c r="C1548" t="s">
        <v>50</v>
      </c>
      <c r="D1548">
        <v>1</v>
      </c>
      <c r="E1548" s="10">
        <v>386.25</v>
      </c>
      <c r="F1548" s="10">
        <v>386.25</v>
      </c>
      <c r="G1548" s="10">
        <v>309</v>
      </c>
      <c r="H1548">
        <v>20</v>
      </c>
      <c r="I1548" s="51" t="str">
        <f>_xlfn.XLOOKUP(Q3_2025[[#This Row],[Artikelnr]],Artikel_prijzen[Artnr],Artikel_prijzen[Groep],"")</f>
        <v>Elektra</v>
      </c>
      <c r="J1548" s="10">
        <f>_xlfn.XLOOKUP(Q3_2025[[#This Row],[Artikelnr]],Artikel_prijzen[Artnr],Artikel_prijzen[Prijs 2025],"")</f>
        <v>386.25</v>
      </c>
      <c r="K1548" t="str">
        <f>IF(Q3_2025[[#This Row],[Artikelprijs]]&lt;&gt;"",IF(Q3_2025[[#This Row],[Stuksprijs]]=Q3_2025[[#This Row],[Artikelprijs]],"Prijs gelijk","Prijs wijkt af"),"")</f>
        <v>Prijs gelijk</v>
      </c>
      <c r="L1548" t="str">
        <f>IF(Q3_2025[[#This Row],[Relatiekorting percentage]]=0,
    "Nvt",
    IF(Q3_2025[[#This Row],[Brutobedrag 2]] &lt; Q3_2025[[#This Row],[Bruto - Rel.korting]],
        "Nee",
        "Ja"))</f>
        <v>Ja</v>
      </c>
      <c r="M1548" s="10">
        <f>IF(Q3_2025[[#This Row],[Artikelprijs]]&lt;&gt;"",Q3_2025[[#This Row],[Artikelprijs]],Q3_2025[[#This Row],[Stuksprijs]])</f>
        <v>386.25</v>
      </c>
      <c r="N1548" s="10">
        <f>Q3_2025[[#This Row],[Besteld]]*Q3_2025[[#This Row],[Prijs 2]]</f>
        <v>386.25</v>
      </c>
      <c r="O1548" s="10">
        <f>IF(Q3_2025[[#This Row],[Brutobedrag 2]]&lt;Q3_2025[[#This Row],[Bruto - Rel.korting]],Q3_2025[[#This Row],[Brutobedrag 2]],Q3_2025[[#This Row],[Brutobedrag 2]]*(100-Q3_2025[[#This Row],[Relatiekorting percentage]])/100)</f>
        <v>309</v>
      </c>
      <c r="R1548" s="3"/>
      <c r="W1548"/>
      <c r="AB1548"/>
    </row>
    <row r="1549" spans="1:28" x14ac:dyDescent="0.3">
      <c r="A1549" t="s">
        <v>831</v>
      </c>
      <c r="B1549">
        <v>5021009</v>
      </c>
      <c r="C1549" t="s">
        <v>50</v>
      </c>
      <c r="D1549">
        <v>1</v>
      </c>
      <c r="E1549" s="10">
        <v>386.25</v>
      </c>
      <c r="F1549" s="10">
        <v>386.25</v>
      </c>
      <c r="G1549" s="10">
        <v>309</v>
      </c>
      <c r="H1549">
        <v>20</v>
      </c>
      <c r="I1549" s="51" t="str">
        <f>_xlfn.XLOOKUP(Q3_2025[[#This Row],[Artikelnr]],Artikel_prijzen[Artnr],Artikel_prijzen[Groep],"")</f>
        <v>Elektra</v>
      </c>
      <c r="J1549" s="10">
        <f>_xlfn.XLOOKUP(Q3_2025[[#This Row],[Artikelnr]],Artikel_prijzen[Artnr],Artikel_prijzen[Prijs 2025],"")</f>
        <v>386.25</v>
      </c>
      <c r="K1549" t="str">
        <f>IF(Q3_2025[[#This Row],[Artikelprijs]]&lt;&gt;"",IF(Q3_2025[[#This Row],[Stuksprijs]]=Q3_2025[[#This Row],[Artikelprijs]],"Prijs gelijk","Prijs wijkt af"),"")</f>
        <v>Prijs gelijk</v>
      </c>
      <c r="L1549" t="str">
        <f>IF(Q3_2025[[#This Row],[Relatiekorting percentage]]=0,
    "Nvt",
    IF(Q3_2025[[#This Row],[Brutobedrag 2]] &lt; Q3_2025[[#This Row],[Bruto - Rel.korting]],
        "Nee",
        "Ja"))</f>
        <v>Ja</v>
      </c>
      <c r="M1549" s="10">
        <f>IF(Q3_2025[[#This Row],[Artikelprijs]]&lt;&gt;"",Q3_2025[[#This Row],[Artikelprijs]],Q3_2025[[#This Row],[Stuksprijs]])</f>
        <v>386.25</v>
      </c>
      <c r="N1549" s="10">
        <f>Q3_2025[[#This Row],[Besteld]]*Q3_2025[[#This Row],[Prijs 2]]</f>
        <v>386.25</v>
      </c>
      <c r="O1549" s="10">
        <f>IF(Q3_2025[[#This Row],[Brutobedrag 2]]&lt;Q3_2025[[#This Row],[Bruto - Rel.korting]],Q3_2025[[#This Row],[Brutobedrag 2]],Q3_2025[[#This Row],[Brutobedrag 2]]*(100-Q3_2025[[#This Row],[Relatiekorting percentage]])/100)</f>
        <v>309</v>
      </c>
      <c r="R1549" s="3"/>
      <c r="W1549"/>
      <c r="AB1549"/>
    </row>
    <row r="1550" spans="1:28" x14ac:dyDescent="0.3">
      <c r="A1550" t="s">
        <v>831</v>
      </c>
      <c r="B1550">
        <v>5022009</v>
      </c>
      <c r="C1550" t="s">
        <v>45</v>
      </c>
      <c r="D1550">
        <v>1</v>
      </c>
      <c r="E1550" s="10">
        <v>103.75</v>
      </c>
      <c r="F1550" s="10">
        <v>103.75</v>
      </c>
      <c r="G1550" s="10">
        <v>83</v>
      </c>
      <c r="H1550">
        <v>20</v>
      </c>
      <c r="I1550" s="51" t="str">
        <f>_xlfn.XLOOKUP(Q3_2025[[#This Row],[Artikelnr]],Artikel_prijzen[Artnr],Artikel_prijzen[Groep],"")</f>
        <v>Elektra</v>
      </c>
      <c r="J1550" s="10">
        <f>_xlfn.XLOOKUP(Q3_2025[[#This Row],[Artikelnr]],Artikel_prijzen[Artnr],Artikel_prijzen[Prijs 2025],"")</f>
        <v>106.8625</v>
      </c>
      <c r="K1550" t="str">
        <f>IF(Q3_2025[[#This Row],[Artikelprijs]]&lt;&gt;"",IF(Q3_2025[[#This Row],[Stuksprijs]]=Q3_2025[[#This Row],[Artikelprijs]],"Prijs gelijk","Prijs wijkt af"),"")</f>
        <v>Prijs wijkt af</v>
      </c>
      <c r="L1550" t="str">
        <f>IF(Q3_2025[[#This Row],[Relatiekorting percentage]]=0,
    "Nvt",
    IF(Q3_2025[[#This Row],[Brutobedrag 2]] &lt; Q3_2025[[#This Row],[Bruto - Rel.korting]],
        "Nee",
        "Ja"))</f>
        <v>Ja</v>
      </c>
      <c r="M1550" s="10">
        <f>IF(Q3_2025[[#This Row],[Artikelprijs]]&lt;&gt;"",Q3_2025[[#This Row],[Artikelprijs]],Q3_2025[[#This Row],[Stuksprijs]])</f>
        <v>106.8625</v>
      </c>
      <c r="N1550" s="10">
        <f>Q3_2025[[#This Row],[Besteld]]*Q3_2025[[#This Row],[Prijs 2]]</f>
        <v>106.8625</v>
      </c>
      <c r="O1550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550" s="3"/>
      <c r="W1550"/>
      <c r="AB1550"/>
    </row>
    <row r="1551" spans="1:28" x14ac:dyDescent="0.3">
      <c r="A1551" t="s">
        <v>831</v>
      </c>
      <c r="B1551">
        <v>5021007</v>
      </c>
      <c r="C1551" t="s">
        <v>49</v>
      </c>
      <c r="D1551">
        <v>1</v>
      </c>
      <c r="E1551" s="10">
        <v>330</v>
      </c>
      <c r="F1551" s="10">
        <v>330</v>
      </c>
      <c r="G1551" s="10">
        <v>264</v>
      </c>
      <c r="H1551">
        <v>20</v>
      </c>
      <c r="I1551" s="51" t="str">
        <f>_xlfn.XLOOKUP(Q3_2025[[#This Row],[Artikelnr]],Artikel_prijzen[Artnr],Artikel_prijzen[Groep],"")</f>
        <v>Elektra</v>
      </c>
      <c r="J1551" s="10">
        <f>_xlfn.XLOOKUP(Q3_2025[[#This Row],[Artikelnr]],Artikel_prijzen[Artnr],Artikel_prijzen[Prijs 2025],"")</f>
        <v>339.9</v>
      </c>
      <c r="K1551" t="str">
        <f>IF(Q3_2025[[#This Row],[Artikelprijs]]&lt;&gt;"",IF(Q3_2025[[#This Row],[Stuksprijs]]=Q3_2025[[#This Row],[Artikelprijs]],"Prijs gelijk","Prijs wijkt af"),"")</f>
        <v>Prijs wijkt af</v>
      </c>
      <c r="L1551" t="str">
        <f>IF(Q3_2025[[#This Row],[Relatiekorting percentage]]=0,
    "Nvt",
    IF(Q3_2025[[#This Row],[Brutobedrag 2]] &lt; Q3_2025[[#This Row],[Bruto - Rel.korting]],
        "Nee",
        "Ja"))</f>
        <v>Ja</v>
      </c>
      <c r="M1551" s="10">
        <f>IF(Q3_2025[[#This Row],[Artikelprijs]]&lt;&gt;"",Q3_2025[[#This Row],[Artikelprijs]],Q3_2025[[#This Row],[Stuksprijs]])</f>
        <v>339.9</v>
      </c>
      <c r="N1551" s="10">
        <f>Q3_2025[[#This Row],[Besteld]]*Q3_2025[[#This Row],[Prijs 2]]</f>
        <v>339.9</v>
      </c>
      <c r="O1551" s="10">
        <f>IF(Q3_2025[[#This Row],[Brutobedrag 2]]&lt;Q3_2025[[#This Row],[Bruto - Rel.korting]],Q3_2025[[#This Row],[Brutobedrag 2]],Q3_2025[[#This Row],[Brutobedrag 2]]*(100-Q3_2025[[#This Row],[Relatiekorting percentage]])/100)</f>
        <v>271.92</v>
      </c>
      <c r="R1551" s="3"/>
      <c r="W1551"/>
      <c r="AB1551"/>
    </row>
    <row r="1552" spans="1:28" x14ac:dyDescent="0.3">
      <c r="A1552" t="s">
        <v>831</v>
      </c>
      <c r="B1552">
        <v>5022009</v>
      </c>
      <c r="C1552" t="s">
        <v>297</v>
      </c>
      <c r="D1552">
        <v>2</v>
      </c>
      <c r="E1552" s="10">
        <v>103.75</v>
      </c>
      <c r="F1552" s="10">
        <v>207.5</v>
      </c>
      <c r="G1552" s="10">
        <v>166</v>
      </c>
      <c r="H1552">
        <v>20</v>
      </c>
      <c r="I1552" s="51" t="str">
        <f>_xlfn.XLOOKUP(Q3_2025[[#This Row],[Artikelnr]],Artikel_prijzen[Artnr],Artikel_prijzen[Groep],"")</f>
        <v>Elektra</v>
      </c>
      <c r="J1552" s="10">
        <f>_xlfn.XLOOKUP(Q3_2025[[#This Row],[Artikelnr]],Artikel_prijzen[Artnr],Artikel_prijzen[Prijs 2025],"")</f>
        <v>106.8625</v>
      </c>
      <c r="K1552" t="str">
        <f>IF(Q3_2025[[#This Row],[Artikelprijs]]&lt;&gt;"",IF(Q3_2025[[#This Row],[Stuksprijs]]=Q3_2025[[#This Row],[Artikelprijs]],"Prijs gelijk","Prijs wijkt af"),"")</f>
        <v>Prijs wijkt af</v>
      </c>
      <c r="L1552" t="str">
        <f>IF(Q3_2025[[#This Row],[Relatiekorting percentage]]=0,
    "Nvt",
    IF(Q3_2025[[#This Row],[Brutobedrag 2]] &lt; Q3_2025[[#This Row],[Bruto - Rel.korting]],
        "Nee",
        "Ja"))</f>
        <v>Ja</v>
      </c>
      <c r="M1552" s="10">
        <f>IF(Q3_2025[[#This Row],[Artikelprijs]]&lt;&gt;"",Q3_2025[[#This Row],[Artikelprijs]],Q3_2025[[#This Row],[Stuksprijs]])</f>
        <v>106.8625</v>
      </c>
      <c r="N1552" s="10">
        <f>Q3_2025[[#This Row],[Besteld]]*Q3_2025[[#This Row],[Prijs 2]]</f>
        <v>213.72499999999999</v>
      </c>
      <c r="O1552" s="10">
        <f>IF(Q3_2025[[#This Row],[Brutobedrag 2]]&lt;Q3_2025[[#This Row],[Bruto - Rel.korting]],Q3_2025[[#This Row],[Brutobedrag 2]],Q3_2025[[#This Row],[Brutobedrag 2]]*(100-Q3_2025[[#This Row],[Relatiekorting percentage]])/100)</f>
        <v>170.98</v>
      </c>
      <c r="R1552" s="3"/>
      <c r="W1552"/>
      <c r="AB1552"/>
    </row>
    <row r="1553" spans="1:28" x14ac:dyDescent="0.3">
      <c r="A1553" t="s">
        <v>831</v>
      </c>
      <c r="B1553">
        <v>5020016</v>
      </c>
      <c r="C1553" t="s">
        <v>771</v>
      </c>
      <c r="D1553">
        <v>3</v>
      </c>
      <c r="E1553" s="10">
        <v>18.03</v>
      </c>
      <c r="F1553" s="10">
        <v>54.09</v>
      </c>
      <c r="G1553" s="10">
        <v>43.27</v>
      </c>
      <c r="H1553">
        <v>20</v>
      </c>
      <c r="I1553" s="51" t="str">
        <f>_xlfn.XLOOKUP(Q3_2025[[#This Row],[Artikelnr]],Artikel_prijzen[Artnr],Artikel_prijzen[Groep],"")</f>
        <v/>
      </c>
      <c r="J1553" s="10" t="str">
        <f>_xlfn.XLOOKUP(Q3_2025[[#This Row],[Artikelnr]],Artikel_prijzen[Artnr],Artikel_prijzen[Prijs 2025],"")</f>
        <v/>
      </c>
      <c r="K1553" t="str">
        <f>IF(Q3_2025[[#This Row],[Artikelprijs]]&lt;&gt;"",IF(Q3_2025[[#This Row],[Stuksprijs]]=Q3_2025[[#This Row],[Artikelprijs]],"Prijs gelijk","Prijs wijkt af"),"")</f>
        <v/>
      </c>
      <c r="L1553" t="str">
        <f>IF(Q3_2025[[#This Row],[Relatiekorting percentage]]=0,
    "Nvt",
    IF(Q3_2025[[#This Row],[Brutobedrag 2]] &lt; Q3_2025[[#This Row],[Bruto - Rel.korting]],
        "Nee",
        "Ja"))</f>
        <v>Ja</v>
      </c>
      <c r="M1553" s="10">
        <f>IF(Q3_2025[[#This Row],[Artikelprijs]]&lt;&gt;"",Q3_2025[[#This Row],[Artikelprijs]],Q3_2025[[#This Row],[Stuksprijs]])</f>
        <v>18.03</v>
      </c>
      <c r="N1553" s="10">
        <f>Q3_2025[[#This Row],[Besteld]]*Q3_2025[[#This Row],[Prijs 2]]</f>
        <v>54.09</v>
      </c>
      <c r="O1553" s="10">
        <f>IF(Q3_2025[[#This Row],[Brutobedrag 2]]&lt;Q3_2025[[#This Row],[Bruto - Rel.korting]],Q3_2025[[#This Row],[Brutobedrag 2]],Q3_2025[[#This Row],[Brutobedrag 2]]*(100-Q3_2025[[#This Row],[Relatiekorting percentage]])/100)</f>
        <v>43.272000000000006</v>
      </c>
      <c r="R1553" s="3"/>
      <c r="W1553"/>
      <c r="AB1553"/>
    </row>
    <row r="1554" spans="1:28" x14ac:dyDescent="0.3">
      <c r="A1554" t="s">
        <v>831</v>
      </c>
      <c r="B1554">
        <v>5022009</v>
      </c>
      <c r="C1554" t="s">
        <v>297</v>
      </c>
      <c r="D1554">
        <v>1</v>
      </c>
      <c r="E1554" s="10">
        <v>103.75</v>
      </c>
      <c r="F1554" s="10">
        <v>103.75</v>
      </c>
      <c r="G1554" s="10">
        <v>83</v>
      </c>
      <c r="H1554">
        <v>20</v>
      </c>
      <c r="I1554" s="51" t="str">
        <f>_xlfn.XLOOKUP(Q3_2025[[#This Row],[Artikelnr]],Artikel_prijzen[Artnr],Artikel_prijzen[Groep],"")</f>
        <v>Elektra</v>
      </c>
      <c r="J1554" s="10">
        <f>_xlfn.XLOOKUP(Q3_2025[[#This Row],[Artikelnr]],Artikel_prijzen[Artnr],Artikel_prijzen[Prijs 2025],"")</f>
        <v>106.8625</v>
      </c>
      <c r="K1554" t="str">
        <f>IF(Q3_2025[[#This Row],[Artikelprijs]]&lt;&gt;"",IF(Q3_2025[[#This Row],[Stuksprijs]]=Q3_2025[[#This Row],[Artikelprijs]],"Prijs gelijk","Prijs wijkt af"),"")</f>
        <v>Prijs wijkt af</v>
      </c>
      <c r="L1554" t="str">
        <f>IF(Q3_2025[[#This Row],[Relatiekorting percentage]]=0,
    "Nvt",
    IF(Q3_2025[[#This Row],[Brutobedrag 2]] &lt; Q3_2025[[#This Row],[Bruto - Rel.korting]],
        "Nee",
        "Ja"))</f>
        <v>Ja</v>
      </c>
      <c r="M1554" s="10">
        <f>IF(Q3_2025[[#This Row],[Artikelprijs]]&lt;&gt;"",Q3_2025[[#This Row],[Artikelprijs]],Q3_2025[[#This Row],[Stuksprijs]])</f>
        <v>106.8625</v>
      </c>
      <c r="N1554" s="10">
        <f>Q3_2025[[#This Row],[Besteld]]*Q3_2025[[#This Row],[Prijs 2]]</f>
        <v>106.8625</v>
      </c>
      <c r="O1554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554" s="3"/>
      <c r="W1554"/>
      <c r="AB1554"/>
    </row>
    <row r="1555" spans="1:28" x14ac:dyDescent="0.3">
      <c r="A1555" t="s">
        <v>831</v>
      </c>
      <c r="B1555">
        <v>5022009</v>
      </c>
      <c r="C1555" t="s">
        <v>297</v>
      </c>
      <c r="D1555">
        <v>1</v>
      </c>
      <c r="E1555" s="10">
        <v>103.75</v>
      </c>
      <c r="F1555" s="10">
        <v>103.75</v>
      </c>
      <c r="G1555" s="10">
        <v>83</v>
      </c>
      <c r="H1555">
        <v>20</v>
      </c>
      <c r="I1555" s="51" t="str">
        <f>_xlfn.XLOOKUP(Q3_2025[[#This Row],[Artikelnr]],Artikel_prijzen[Artnr],Artikel_prijzen[Groep],"")</f>
        <v>Elektra</v>
      </c>
      <c r="J1555" s="10">
        <f>_xlfn.XLOOKUP(Q3_2025[[#This Row],[Artikelnr]],Artikel_prijzen[Artnr],Artikel_prijzen[Prijs 2025],"")</f>
        <v>106.8625</v>
      </c>
      <c r="K1555" t="str">
        <f>IF(Q3_2025[[#This Row],[Artikelprijs]]&lt;&gt;"",IF(Q3_2025[[#This Row],[Stuksprijs]]=Q3_2025[[#This Row],[Artikelprijs]],"Prijs gelijk","Prijs wijkt af"),"")</f>
        <v>Prijs wijkt af</v>
      </c>
      <c r="L1555" t="str">
        <f>IF(Q3_2025[[#This Row],[Relatiekorting percentage]]=0,
    "Nvt",
    IF(Q3_2025[[#This Row],[Brutobedrag 2]] &lt; Q3_2025[[#This Row],[Bruto - Rel.korting]],
        "Nee",
        "Ja"))</f>
        <v>Ja</v>
      </c>
      <c r="M1555" s="10">
        <f>IF(Q3_2025[[#This Row],[Artikelprijs]]&lt;&gt;"",Q3_2025[[#This Row],[Artikelprijs]],Q3_2025[[#This Row],[Stuksprijs]])</f>
        <v>106.8625</v>
      </c>
      <c r="N1555" s="10">
        <f>Q3_2025[[#This Row],[Besteld]]*Q3_2025[[#This Row],[Prijs 2]]</f>
        <v>106.8625</v>
      </c>
      <c r="O1555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555" s="3"/>
      <c r="W1555"/>
      <c r="AB1555"/>
    </row>
    <row r="1556" spans="1:28" x14ac:dyDescent="0.3">
      <c r="A1556" t="s">
        <v>831</v>
      </c>
      <c r="B1556">
        <v>5022009</v>
      </c>
      <c r="C1556" t="s">
        <v>297</v>
      </c>
      <c r="D1556">
        <v>1</v>
      </c>
      <c r="E1556" s="10">
        <v>103.75</v>
      </c>
      <c r="F1556" s="10">
        <v>103.75</v>
      </c>
      <c r="G1556" s="10">
        <v>83</v>
      </c>
      <c r="H1556">
        <v>20</v>
      </c>
      <c r="I1556" s="51" t="str">
        <f>_xlfn.XLOOKUP(Q3_2025[[#This Row],[Artikelnr]],Artikel_prijzen[Artnr],Artikel_prijzen[Groep],"")</f>
        <v>Elektra</v>
      </c>
      <c r="J1556" s="10">
        <f>_xlfn.XLOOKUP(Q3_2025[[#This Row],[Artikelnr]],Artikel_prijzen[Artnr],Artikel_prijzen[Prijs 2025],"")</f>
        <v>106.8625</v>
      </c>
      <c r="K1556" t="str">
        <f>IF(Q3_2025[[#This Row],[Artikelprijs]]&lt;&gt;"",IF(Q3_2025[[#This Row],[Stuksprijs]]=Q3_2025[[#This Row],[Artikelprijs]],"Prijs gelijk","Prijs wijkt af"),"")</f>
        <v>Prijs wijkt af</v>
      </c>
      <c r="L1556" t="str">
        <f>IF(Q3_2025[[#This Row],[Relatiekorting percentage]]=0,
    "Nvt",
    IF(Q3_2025[[#This Row],[Brutobedrag 2]] &lt; Q3_2025[[#This Row],[Bruto - Rel.korting]],
        "Nee",
        "Ja"))</f>
        <v>Ja</v>
      </c>
      <c r="M1556" s="10">
        <f>IF(Q3_2025[[#This Row],[Artikelprijs]]&lt;&gt;"",Q3_2025[[#This Row],[Artikelprijs]],Q3_2025[[#This Row],[Stuksprijs]])</f>
        <v>106.8625</v>
      </c>
      <c r="N1556" s="10">
        <f>Q3_2025[[#This Row],[Besteld]]*Q3_2025[[#This Row],[Prijs 2]]</f>
        <v>106.8625</v>
      </c>
      <c r="O1556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556" s="3"/>
      <c r="W1556"/>
      <c r="AB1556"/>
    </row>
    <row r="1557" spans="1:28" x14ac:dyDescent="0.3">
      <c r="A1557" t="s">
        <v>831</v>
      </c>
      <c r="B1557">
        <v>5021009</v>
      </c>
      <c r="C1557" t="s">
        <v>50</v>
      </c>
      <c r="D1557">
        <v>1</v>
      </c>
      <c r="E1557" s="10">
        <v>386.25</v>
      </c>
      <c r="F1557" s="10">
        <v>386.25</v>
      </c>
      <c r="G1557" s="10">
        <v>309</v>
      </c>
      <c r="H1557">
        <v>20</v>
      </c>
      <c r="I1557" s="51" t="str">
        <f>_xlfn.XLOOKUP(Q3_2025[[#This Row],[Artikelnr]],Artikel_prijzen[Artnr],Artikel_prijzen[Groep],"")</f>
        <v>Elektra</v>
      </c>
      <c r="J1557" s="10">
        <f>_xlfn.XLOOKUP(Q3_2025[[#This Row],[Artikelnr]],Artikel_prijzen[Artnr],Artikel_prijzen[Prijs 2025],"")</f>
        <v>386.25</v>
      </c>
      <c r="K1557" t="str">
        <f>IF(Q3_2025[[#This Row],[Artikelprijs]]&lt;&gt;"",IF(Q3_2025[[#This Row],[Stuksprijs]]=Q3_2025[[#This Row],[Artikelprijs]],"Prijs gelijk","Prijs wijkt af"),"")</f>
        <v>Prijs gelijk</v>
      </c>
      <c r="L1557" t="str">
        <f>IF(Q3_2025[[#This Row],[Relatiekorting percentage]]=0,
    "Nvt",
    IF(Q3_2025[[#This Row],[Brutobedrag 2]] &lt; Q3_2025[[#This Row],[Bruto - Rel.korting]],
        "Nee",
        "Ja"))</f>
        <v>Ja</v>
      </c>
      <c r="M1557" s="10">
        <f>IF(Q3_2025[[#This Row],[Artikelprijs]]&lt;&gt;"",Q3_2025[[#This Row],[Artikelprijs]],Q3_2025[[#This Row],[Stuksprijs]])</f>
        <v>386.25</v>
      </c>
      <c r="N1557" s="10">
        <f>Q3_2025[[#This Row],[Besteld]]*Q3_2025[[#This Row],[Prijs 2]]</f>
        <v>386.25</v>
      </c>
      <c r="O1557" s="10">
        <f>IF(Q3_2025[[#This Row],[Brutobedrag 2]]&lt;Q3_2025[[#This Row],[Bruto - Rel.korting]],Q3_2025[[#This Row],[Brutobedrag 2]],Q3_2025[[#This Row],[Brutobedrag 2]]*(100-Q3_2025[[#This Row],[Relatiekorting percentage]])/100)</f>
        <v>309</v>
      </c>
      <c r="R1557" s="3"/>
      <c r="W1557"/>
      <c r="AB1557"/>
    </row>
    <row r="1558" spans="1:28" x14ac:dyDescent="0.3">
      <c r="A1558" t="s">
        <v>831</v>
      </c>
      <c r="B1558">
        <v>5022009</v>
      </c>
      <c r="C1558" t="s">
        <v>45</v>
      </c>
      <c r="D1558">
        <v>1</v>
      </c>
      <c r="E1558" s="10">
        <v>103.75</v>
      </c>
      <c r="F1558" s="10">
        <v>103.75</v>
      </c>
      <c r="G1558" s="10">
        <v>83</v>
      </c>
      <c r="H1558">
        <v>20</v>
      </c>
      <c r="I1558" s="51" t="str">
        <f>_xlfn.XLOOKUP(Q3_2025[[#This Row],[Artikelnr]],Artikel_prijzen[Artnr],Artikel_prijzen[Groep],"")</f>
        <v>Elektra</v>
      </c>
      <c r="J1558" s="10">
        <f>_xlfn.XLOOKUP(Q3_2025[[#This Row],[Artikelnr]],Artikel_prijzen[Artnr],Artikel_prijzen[Prijs 2025],"")</f>
        <v>106.8625</v>
      </c>
      <c r="K1558" t="str">
        <f>IF(Q3_2025[[#This Row],[Artikelprijs]]&lt;&gt;"",IF(Q3_2025[[#This Row],[Stuksprijs]]=Q3_2025[[#This Row],[Artikelprijs]],"Prijs gelijk","Prijs wijkt af"),"")</f>
        <v>Prijs wijkt af</v>
      </c>
      <c r="L1558" t="str">
        <f>IF(Q3_2025[[#This Row],[Relatiekorting percentage]]=0,
    "Nvt",
    IF(Q3_2025[[#This Row],[Brutobedrag 2]] &lt; Q3_2025[[#This Row],[Bruto - Rel.korting]],
        "Nee",
        "Ja"))</f>
        <v>Ja</v>
      </c>
      <c r="M1558" s="10">
        <f>IF(Q3_2025[[#This Row],[Artikelprijs]]&lt;&gt;"",Q3_2025[[#This Row],[Artikelprijs]],Q3_2025[[#This Row],[Stuksprijs]])</f>
        <v>106.8625</v>
      </c>
      <c r="N1558" s="10">
        <f>Q3_2025[[#This Row],[Besteld]]*Q3_2025[[#This Row],[Prijs 2]]</f>
        <v>106.8625</v>
      </c>
      <c r="O1558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558" s="3"/>
      <c r="W1558"/>
      <c r="AB1558"/>
    </row>
    <row r="1559" spans="1:28" x14ac:dyDescent="0.3">
      <c r="A1559" t="s">
        <v>831</v>
      </c>
      <c r="B1559">
        <v>5022009</v>
      </c>
      <c r="C1559" t="s">
        <v>297</v>
      </c>
      <c r="D1559">
        <v>1</v>
      </c>
      <c r="E1559" s="10">
        <v>103.75</v>
      </c>
      <c r="F1559" s="10">
        <v>103.75</v>
      </c>
      <c r="G1559" s="10">
        <v>83</v>
      </c>
      <c r="H1559">
        <v>20</v>
      </c>
      <c r="I1559" s="51" t="str">
        <f>_xlfn.XLOOKUP(Q3_2025[[#This Row],[Artikelnr]],Artikel_prijzen[Artnr],Artikel_prijzen[Groep],"")</f>
        <v>Elektra</v>
      </c>
      <c r="J1559" s="10">
        <f>_xlfn.XLOOKUP(Q3_2025[[#This Row],[Artikelnr]],Artikel_prijzen[Artnr],Artikel_prijzen[Prijs 2025],"")</f>
        <v>106.8625</v>
      </c>
      <c r="K1559" t="str">
        <f>IF(Q3_2025[[#This Row],[Artikelprijs]]&lt;&gt;"",IF(Q3_2025[[#This Row],[Stuksprijs]]=Q3_2025[[#This Row],[Artikelprijs]],"Prijs gelijk","Prijs wijkt af"),"")</f>
        <v>Prijs wijkt af</v>
      </c>
      <c r="L1559" t="str">
        <f>IF(Q3_2025[[#This Row],[Relatiekorting percentage]]=0,
    "Nvt",
    IF(Q3_2025[[#This Row],[Brutobedrag 2]] &lt; Q3_2025[[#This Row],[Bruto - Rel.korting]],
        "Nee",
        "Ja"))</f>
        <v>Ja</v>
      </c>
      <c r="M1559" s="10">
        <f>IF(Q3_2025[[#This Row],[Artikelprijs]]&lt;&gt;"",Q3_2025[[#This Row],[Artikelprijs]],Q3_2025[[#This Row],[Stuksprijs]])</f>
        <v>106.8625</v>
      </c>
      <c r="N1559" s="10">
        <f>Q3_2025[[#This Row],[Besteld]]*Q3_2025[[#This Row],[Prijs 2]]</f>
        <v>106.8625</v>
      </c>
      <c r="O1559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559" s="3"/>
      <c r="W1559"/>
      <c r="AB1559"/>
    </row>
    <row r="1560" spans="1:28" x14ac:dyDescent="0.3">
      <c r="A1560" t="s">
        <v>831</v>
      </c>
      <c r="B1560">
        <v>5021016</v>
      </c>
      <c r="C1560" t="s">
        <v>51</v>
      </c>
      <c r="D1560">
        <v>1</v>
      </c>
      <c r="E1560" s="10">
        <v>602.54999999999995</v>
      </c>
      <c r="F1560" s="10">
        <v>602.54999999999995</v>
      </c>
      <c r="G1560" s="10">
        <v>482.04</v>
      </c>
      <c r="H1560">
        <v>20</v>
      </c>
      <c r="I1560" s="51" t="str">
        <f>_xlfn.XLOOKUP(Q3_2025[[#This Row],[Artikelnr]],Artikel_prijzen[Artnr],Artikel_prijzen[Groep],"")</f>
        <v>Elektra</v>
      </c>
      <c r="J1560" s="10">
        <f>_xlfn.XLOOKUP(Q3_2025[[#This Row],[Artikelnr]],Artikel_prijzen[Artnr],Artikel_prijzen[Prijs 2025],"")</f>
        <v>585</v>
      </c>
      <c r="K1560" t="str">
        <f>IF(Q3_2025[[#This Row],[Artikelprijs]]&lt;&gt;"",IF(Q3_2025[[#This Row],[Stuksprijs]]=Q3_2025[[#This Row],[Artikelprijs]],"Prijs gelijk","Prijs wijkt af"),"")</f>
        <v>Prijs wijkt af</v>
      </c>
      <c r="L1560" t="str">
        <f>IF(Q3_2025[[#This Row],[Relatiekorting percentage]]=0,
    "Nvt",
    IF(Q3_2025[[#This Row],[Brutobedrag 2]] &lt; Q3_2025[[#This Row],[Bruto - Rel.korting]],
        "Nee",
        "Ja"))</f>
        <v>Ja</v>
      </c>
      <c r="M1560" s="10">
        <f>IF(Q3_2025[[#This Row],[Artikelprijs]]&lt;&gt;"",Q3_2025[[#This Row],[Artikelprijs]],Q3_2025[[#This Row],[Stuksprijs]])</f>
        <v>585</v>
      </c>
      <c r="N1560" s="10">
        <f>Q3_2025[[#This Row],[Besteld]]*Q3_2025[[#This Row],[Prijs 2]]</f>
        <v>585</v>
      </c>
      <c r="O1560" s="10">
        <f>IF(Q3_2025[[#This Row],[Brutobedrag 2]]&lt;Q3_2025[[#This Row],[Bruto - Rel.korting]],Q3_2025[[#This Row],[Brutobedrag 2]],Q3_2025[[#This Row],[Brutobedrag 2]]*(100-Q3_2025[[#This Row],[Relatiekorting percentage]])/100)</f>
        <v>468</v>
      </c>
      <c r="R1560" s="3"/>
      <c r="W1560"/>
      <c r="AB1560"/>
    </row>
    <row r="1561" spans="1:28" x14ac:dyDescent="0.3">
      <c r="A1561" t="s">
        <v>831</v>
      </c>
      <c r="B1561">
        <v>5022009</v>
      </c>
      <c r="C1561" t="s">
        <v>45</v>
      </c>
      <c r="D1561">
        <v>1</v>
      </c>
      <c r="E1561" s="10">
        <v>103.75</v>
      </c>
      <c r="F1561" s="10">
        <v>103.75</v>
      </c>
      <c r="G1561" s="10">
        <v>83</v>
      </c>
      <c r="H1561">
        <v>20</v>
      </c>
      <c r="I1561" s="51" t="str">
        <f>_xlfn.XLOOKUP(Q3_2025[[#This Row],[Artikelnr]],Artikel_prijzen[Artnr],Artikel_prijzen[Groep],"")</f>
        <v>Elektra</v>
      </c>
      <c r="J1561" s="10">
        <f>_xlfn.XLOOKUP(Q3_2025[[#This Row],[Artikelnr]],Artikel_prijzen[Artnr],Artikel_prijzen[Prijs 2025],"")</f>
        <v>106.8625</v>
      </c>
      <c r="K1561" t="str">
        <f>IF(Q3_2025[[#This Row],[Artikelprijs]]&lt;&gt;"",IF(Q3_2025[[#This Row],[Stuksprijs]]=Q3_2025[[#This Row],[Artikelprijs]],"Prijs gelijk","Prijs wijkt af"),"")</f>
        <v>Prijs wijkt af</v>
      </c>
      <c r="L1561" t="str">
        <f>IF(Q3_2025[[#This Row],[Relatiekorting percentage]]=0,
    "Nvt",
    IF(Q3_2025[[#This Row],[Brutobedrag 2]] &lt; Q3_2025[[#This Row],[Bruto - Rel.korting]],
        "Nee",
        "Ja"))</f>
        <v>Ja</v>
      </c>
      <c r="M1561" s="10">
        <f>IF(Q3_2025[[#This Row],[Artikelprijs]]&lt;&gt;"",Q3_2025[[#This Row],[Artikelprijs]],Q3_2025[[#This Row],[Stuksprijs]])</f>
        <v>106.8625</v>
      </c>
      <c r="N1561" s="10">
        <f>Q3_2025[[#This Row],[Besteld]]*Q3_2025[[#This Row],[Prijs 2]]</f>
        <v>106.8625</v>
      </c>
      <c r="O1561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561" s="3"/>
      <c r="W1561"/>
      <c r="AB1561"/>
    </row>
    <row r="1562" spans="1:28" x14ac:dyDescent="0.3">
      <c r="A1562" t="s">
        <v>831</v>
      </c>
      <c r="B1562">
        <v>5022009</v>
      </c>
      <c r="C1562" t="s">
        <v>297</v>
      </c>
      <c r="D1562">
        <v>1</v>
      </c>
      <c r="E1562" s="10">
        <v>103.75</v>
      </c>
      <c r="F1562" s="10">
        <v>103.75</v>
      </c>
      <c r="G1562" s="10">
        <v>83</v>
      </c>
      <c r="H1562">
        <v>20</v>
      </c>
      <c r="I1562" s="51" t="str">
        <f>_xlfn.XLOOKUP(Q3_2025[[#This Row],[Artikelnr]],Artikel_prijzen[Artnr],Artikel_prijzen[Groep],"")</f>
        <v>Elektra</v>
      </c>
      <c r="J1562" s="10">
        <f>_xlfn.XLOOKUP(Q3_2025[[#This Row],[Artikelnr]],Artikel_prijzen[Artnr],Artikel_prijzen[Prijs 2025],"")</f>
        <v>106.8625</v>
      </c>
      <c r="K1562" t="str">
        <f>IF(Q3_2025[[#This Row],[Artikelprijs]]&lt;&gt;"",IF(Q3_2025[[#This Row],[Stuksprijs]]=Q3_2025[[#This Row],[Artikelprijs]],"Prijs gelijk","Prijs wijkt af"),"")</f>
        <v>Prijs wijkt af</v>
      </c>
      <c r="L1562" t="str">
        <f>IF(Q3_2025[[#This Row],[Relatiekorting percentage]]=0,
    "Nvt",
    IF(Q3_2025[[#This Row],[Brutobedrag 2]] &lt; Q3_2025[[#This Row],[Bruto - Rel.korting]],
        "Nee",
        "Ja"))</f>
        <v>Ja</v>
      </c>
      <c r="M1562" s="10">
        <f>IF(Q3_2025[[#This Row],[Artikelprijs]]&lt;&gt;"",Q3_2025[[#This Row],[Artikelprijs]],Q3_2025[[#This Row],[Stuksprijs]])</f>
        <v>106.8625</v>
      </c>
      <c r="N1562" s="10">
        <f>Q3_2025[[#This Row],[Besteld]]*Q3_2025[[#This Row],[Prijs 2]]</f>
        <v>106.8625</v>
      </c>
      <c r="O1562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562" s="3"/>
      <c r="W1562"/>
      <c r="AB1562"/>
    </row>
    <row r="1563" spans="1:28" x14ac:dyDescent="0.3">
      <c r="A1563" t="s">
        <v>831</v>
      </c>
      <c r="B1563">
        <v>5021003</v>
      </c>
      <c r="C1563" t="s">
        <v>188</v>
      </c>
      <c r="D1563">
        <v>1</v>
      </c>
      <c r="E1563" s="10">
        <v>252.35</v>
      </c>
      <c r="F1563" s="10">
        <v>252.35</v>
      </c>
      <c r="G1563" s="10">
        <v>201.88</v>
      </c>
      <c r="H1563">
        <v>20</v>
      </c>
      <c r="I1563" s="51" t="str">
        <f>_xlfn.XLOOKUP(Q3_2025[[#This Row],[Artikelnr]],Artikel_prijzen[Artnr],Artikel_prijzen[Groep],"")</f>
        <v>Elektra</v>
      </c>
      <c r="J1563" s="10">
        <f>_xlfn.XLOOKUP(Q3_2025[[#This Row],[Artikelnr]],Artikel_prijzen[Artnr],Artikel_prijzen[Prijs 2025],"")</f>
        <v>252.35</v>
      </c>
      <c r="K1563" t="str">
        <f>IF(Q3_2025[[#This Row],[Artikelprijs]]&lt;&gt;"",IF(Q3_2025[[#This Row],[Stuksprijs]]=Q3_2025[[#This Row],[Artikelprijs]],"Prijs gelijk","Prijs wijkt af"),"")</f>
        <v>Prijs gelijk</v>
      </c>
      <c r="L1563" t="str">
        <f>IF(Q3_2025[[#This Row],[Relatiekorting percentage]]=0,
    "Nvt",
    IF(Q3_2025[[#This Row],[Brutobedrag 2]] &lt; Q3_2025[[#This Row],[Bruto - Rel.korting]],
        "Nee",
        "Ja"))</f>
        <v>Ja</v>
      </c>
      <c r="M1563" s="10">
        <f>IF(Q3_2025[[#This Row],[Artikelprijs]]&lt;&gt;"",Q3_2025[[#This Row],[Artikelprijs]],Q3_2025[[#This Row],[Stuksprijs]])</f>
        <v>252.35</v>
      </c>
      <c r="N1563" s="10">
        <f>Q3_2025[[#This Row],[Besteld]]*Q3_2025[[#This Row],[Prijs 2]]</f>
        <v>252.35</v>
      </c>
      <c r="O1563" s="10">
        <f>IF(Q3_2025[[#This Row],[Brutobedrag 2]]&lt;Q3_2025[[#This Row],[Bruto - Rel.korting]],Q3_2025[[#This Row],[Brutobedrag 2]],Q3_2025[[#This Row],[Brutobedrag 2]]*(100-Q3_2025[[#This Row],[Relatiekorting percentage]])/100)</f>
        <v>201.88</v>
      </c>
      <c r="R1563" s="3"/>
      <c r="W1563"/>
      <c r="AB1563"/>
    </row>
    <row r="1564" spans="1:28" x14ac:dyDescent="0.3">
      <c r="A1564" t="s">
        <v>831</v>
      </c>
      <c r="B1564">
        <v>5021009</v>
      </c>
      <c r="C1564" t="s">
        <v>837</v>
      </c>
      <c r="D1564">
        <v>1</v>
      </c>
      <c r="E1564" s="10">
        <v>386.25</v>
      </c>
      <c r="F1564" s="10">
        <v>386.25</v>
      </c>
      <c r="G1564" s="10">
        <v>309</v>
      </c>
      <c r="H1564">
        <v>20</v>
      </c>
      <c r="I1564" s="51" t="str">
        <f>_xlfn.XLOOKUP(Q3_2025[[#This Row],[Artikelnr]],Artikel_prijzen[Artnr],Artikel_prijzen[Groep],"")</f>
        <v>Elektra</v>
      </c>
      <c r="J1564" s="10">
        <f>_xlfn.XLOOKUP(Q3_2025[[#This Row],[Artikelnr]],Artikel_prijzen[Artnr],Artikel_prijzen[Prijs 2025],"")</f>
        <v>386.25</v>
      </c>
      <c r="K1564" t="str">
        <f>IF(Q3_2025[[#This Row],[Artikelprijs]]&lt;&gt;"",IF(Q3_2025[[#This Row],[Stuksprijs]]=Q3_2025[[#This Row],[Artikelprijs]],"Prijs gelijk","Prijs wijkt af"),"")</f>
        <v>Prijs gelijk</v>
      </c>
      <c r="L1564" t="str">
        <f>IF(Q3_2025[[#This Row],[Relatiekorting percentage]]=0,
    "Nvt",
    IF(Q3_2025[[#This Row],[Brutobedrag 2]] &lt; Q3_2025[[#This Row],[Bruto - Rel.korting]],
        "Nee",
        "Ja"))</f>
        <v>Ja</v>
      </c>
      <c r="M1564" s="10">
        <f>IF(Q3_2025[[#This Row],[Artikelprijs]]&lt;&gt;"",Q3_2025[[#This Row],[Artikelprijs]],Q3_2025[[#This Row],[Stuksprijs]])</f>
        <v>386.25</v>
      </c>
      <c r="N1564" s="10">
        <f>Q3_2025[[#This Row],[Besteld]]*Q3_2025[[#This Row],[Prijs 2]]</f>
        <v>386.25</v>
      </c>
      <c r="O1564" s="10">
        <f>IF(Q3_2025[[#This Row],[Brutobedrag 2]]&lt;Q3_2025[[#This Row],[Bruto - Rel.korting]],Q3_2025[[#This Row],[Brutobedrag 2]],Q3_2025[[#This Row],[Brutobedrag 2]]*(100-Q3_2025[[#This Row],[Relatiekorting percentage]])/100)</f>
        <v>309</v>
      </c>
      <c r="R1564" s="3"/>
      <c r="W1564"/>
      <c r="AB1564"/>
    </row>
    <row r="1565" spans="1:28" x14ac:dyDescent="0.3">
      <c r="A1565" t="s">
        <v>831</v>
      </c>
      <c r="B1565">
        <v>5022009</v>
      </c>
      <c r="C1565" t="s">
        <v>45</v>
      </c>
      <c r="D1565">
        <v>1</v>
      </c>
      <c r="E1565" s="10">
        <v>103.75</v>
      </c>
      <c r="F1565" s="10">
        <v>103.75</v>
      </c>
      <c r="G1565" s="10">
        <v>83</v>
      </c>
      <c r="H1565">
        <v>20</v>
      </c>
      <c r="I1565" s="51" t="str">
        <f>_xlfn.XLOOKUP(Q3_2025[[#This Row],[Artikelnr]],Artikel_prijzen[Artnr],Artikel_prijzen[Groep],"")</f>
        <v>Elektra</v>
      </c>
      <c r="J1565" s="10">
        <f>_xlfn.XLOOKUP(Q3_2025[[#This Row],[Artikelnr]],Artikel_prijzen[Artnr],Artikel_prijzen[Prijs 2025],"")</f>
        <v>106.8625</v>
      </c>
      <c r="K1565" t="str">
        <f>IF(Q3_2025[[#This Row],[Artikelprijs]]&lt;&gt;"",IF(Q3_2025[[#This Row],[Stuksprijs]]=Q3_2025[[#This Row],[Artikelprijs]],"Prijs gelijk","Prijs wijkt af"),"")</f>
        <v>Prijs wijkt af</v>
      </c>
      <c r="L1565" t="str">
        <f>IF(Q3_2025[[#This Row],[Relatiekorting percentage]]=0,
    "Nvt",
    IF(Q3_2025[[#This Row],[Brutobedrag 2]] &lt; Q3_2025[[#This Row],[Bruto - Rel.korting]],
        "Nee",
        "Ja"))</f>
        <v>Ja</v>
      </c>
      <c r="M1565" s="10">
        <f>IF(Q3_2025[[#This Row],[Artikelprijs]]&lt;&gt;"",Q3_2025[[#This Row],[Artikelprijs]],Q3_2025[[#This Row],[Stuksprijs]])</f>
        <v>106.8625</v>
      </c>
      <c r="N1565" s="10">
        <f>Q3_2025[[#This Row],[Besteld]]*Q3_2025[[#This Row],[Prijs 2]]</f>
        <v>106.8625</v>
      </c>
      <c r="O1565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565" s="3"/>
      <c r="W1565"/>
      <c r="AB1565"/>
    </row>
    <row r="1566" spans="1:28" x14ac:dyDescent="0.3">
      <c r="A1566" t="s">
        <v>831</v>
      </c>
      <c r="B1566">
        <v>5022009</v>
      </c>
      <c r="C1566" t="s">
        <v>297</v>
      </c>
      <c r="D1566">
        <v>1</v>
      </c>
      <c r="E1566" s="10">
        <v>103.75</v>
      </c>
      <c r="F1566" s="10">
        <v>103.75</v>
      </c>
      <c r="G1566" s="10">
        <v>83</v>
      </c>
      <c r="H1566">
        <v>20</v>
      </c>
      <c r="I1566" s="51" t="str">
        <f>_xlfn.XLOOKUP(Q3_2025[[#This Row],[Artikelnr]],Artikel_prijzen[Artnr],Artikel_prijzen[Groep],"")</f>
        <v>Elektra</v>
      </c>
      <c r="J1566" s="10">
        <f>_xlfn.XLOOKUP(Q3_2025[[#This Row],[Artikelnr]],Artikel_prijzen[Artnr],Artikel_prijzen[Prijs 2025],"")</f>
        <v>106.8625</v>
      </c>
      <c r="K1566" t="str">
        <f>IF(Q3_2025[[#This Row],[Artikelprijs]]&lt;&gt;"",IF(Q3_2025[[#This Row],[Stuksprijs]]=Q3_2025[[#This Row],[Artikelprijs]],"Prijs gelijk","Prijs wijkt af"),"")</f>
        <v>Prijs wijkt af</v>
      </c>
      <c r="L1566" t="str">
        <f>IF(Q3_2025[[#This Row],[Relatiekorting percentage]]=0,
    "Nvt",
    IF(Q3_2025[[#This Row],[Brutobedrag 2]] &lt; Q3_2025[[#This Row],[Bruto - Rel.korting]],
        "Nee",
        "Ja"))</f>
        <v>Ja</v>
      </c>
      <c r="M1566" s="10">
        <f>IF(Q3_2025[[#This Row],[Artikelprijs]]&lt;&gt;"",Q3_2025[[#This Row],[Artikelprijs]],Q3_2025[[#This Row],[Stuksprijs]])</f>
        <v>106.8625</v>
      </c>
      <c r="N1566" s="10">
        <f>Q3_2025[[#This Row],[Besteld]]*Q3_2025[[#This Row],[Prijs 2]]</f>
        <v>106.8625</v>
      </c>
      <c r="O1566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566" s="3"/>
      <c r="W1566"/>
      <c r="AB1566"/>
    </row>
    <row r="1567" spans="1:28" x14ac:dyDescent="0.3">
      <c r="A1567" t="s">
        <v>831</v>
      </c>
      <c r="B1567">
        <v>5021009</v>
      </c>
      <c r="C1567" t="s">
        <v>50</v>
      </c>
      <c r="D1567">
        <v>1</v>
      </c>
      <c r="E1567" s="10">
        <v>386.25</v>
      </c>
      <c r="F1567" s="10">
        <v>386.25</v>
      </c>
      <c r="G1567" s="10">
        <v>309</v>
      </c>
      <c r="H1567">
        <v>20</v>
      </c>
      <c r="I1567" s="51" t="str">
        <f>_xlfn.XLOOKUP(Q3_2025[[#This Row],[Artikelnr]],Artikel_prijzen[Artnr],Artikel_prijzen[Groep],"")</f>
        <v>Elektra</v>
      </c>
      <c r="J1567" s="10">
        <f>_xlfn.XLOOKUP(Q3_2025[[#This Row],[Artikelnr]],Artikel_prijzen[Artnr],Artikel_prijzen[Prijs 2025],"")</f>
        <v>386.25</v>
      </c>
      <c r="K1567" t="str">
        <f>IF(Q3_2025[[#This Row],[Artikelprijs]]&lt;&gt;"",IF(Q3_2025[[#This Row],[Stuksprijs]]=Q3_2025[[#This Row],[Artikelprijs]],"Prijs gelijk","Prijs wijkt af"),"")</f>
        <v>Prijs gelijk</v>
      </c>
      <c r="L1567" t="str">
        <f>IF(Q3_2025[[#This Row],[Relatiekorting percentage]]=0,
    "Nvt",
    IF(Q3_2025[[#This Row],[Brutobedrag 2]] &lt; Q3_2025[[#This Row],[Bruto - Rel.korting]],
        "Nee",
        "Ja"))</f>
        <v>Ja</v>
      </c>
      <c r="M1567" s="10">
        <f>IF(Q3_2025[[#This Row],[Artikelprijs]]&lt;&gt;"",Q3_2025[[#This Row],[Artikelprijs]],Q3_2025[[#This Row],[Stuksprijs]])</f>
        <v>386.25</v>
      </c>
      <c r="N1567" s="10">
        <f>Q3_2025[[#This Row],[Besteld]]*Q3_2025[[#This Row],[Prijs 2]]</f>
        <v>386.25</v>
      </c>
      <c r="O1567" s="10">
        <f>IF(Q3_2025[[#This Row],[Brutobedrag 2]]&lt;Q3_2025[[#This Row],[Bruto - Rel.korting]],Q3_2025[[#This Row],[Brutobedrag 2]],Q3_2025[[#This Row],[Brutobedrag 2]]*(100-Q3_2025[[#This Row],[Relatiekorting percentage]])/100)</f>
        <v>309</v>
      </c>
      <c r="R1567" s="3"/>
      <c r="W1567"/>
      <c r="AB1567"/>
    </row>
    <row r="1568" spans="1:28" x14ac:dyDescent="0.3">
      <c r="A1568" t="s">
        <v>831</v>
      </c>
      <c r="B1568">
        <v>5022009</v>
      </c>
      <c r="C1568" t="s">
        <v>45</v>
      </c>
      <c r="D1568">
        <v>1</v>
      </c>
      <c r="E1568" s="10">
        <v>103.75</v>
      </c>
      <c r="F1568" s="10">
        <v>103.75</v>
      </c>
      <c r="G1568" s="10">
        <v>83</v>
      </c>
      <c r="H1568">
        <v>20</v>
      </c>
      <c r="I1568" s="51" t="str">
        <f>_xlfn.XLOOKUP(Q3_2025[[#This Row],[Artikelnr]],Artikel_prijzen[Artnr],Artikel_prijzen[Groep],"")</f>
        <v>Elektra</v>
      </c>
      <c r="J1568" s="10">
        <f>_xlfn.XLOOKUP(Q3_2025[[#This Row],[Artikelnr]],Artikel_prijzen[Artnr],Artikel_prijzen[Prijs 2025],"")</f>
        <v>106.8625</v>
      </c>
      <c r="K1568" t="str">
        <f>IF(Q3_2025[[#This Row],[Artikelprijs]]&lt;&gt;"",IF(Q3_2025[[#This Row],[Stuksprijs]]=Q3_2025[[#This Row],[Artikelprijs]],"Prijs gelijk","Prijs wijkt af"),"")</f>
        <v>Prijs wijkt af</v>
      </c>
      <c r="L1568" t="str">
        <f>IF(Q3_2025[[#This Row],[Relatiekorting percentage]]=0,
    "Nvt",
    IF(Q3_2025[[#This Row],[Brutobedrag 2]] &lt; Q3_2025[[#This Row],[Bruto - Rel.korting]],
        "Nee",
        "Ja"))</f>
        <v>Ja</v>
      </c>
      <c r="M1568" s="10">
        <f>IF(Q3_2025[[#This Row],[Artikelprijs]]&lt;&gt;"",Q3_2025[[#This Row],[Artikelprijs]],Q3_2025[[#This Row],[Stuksprijs]])</f>
        <v>106.8625</v>
      </c>
      <c r="N1568" s="10">
        <f>Q3_2025[[#This Row],[Besteld]]*Q3_2025[[#This Row],[Prijs 2]]</f>
        <v>106.8625</v>
      </c>
      <c r="O1568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568" s="3"/>
      <c r="W1568"/>
      <c r="AB1568"/>
    </row>
    <row r="1569" spans="1:28" x14ac:dyDescent="0.3">
      <c r="A1569" t="s">
        <v>831</v>
      </c>
      <c r="B1569">
        <v>5022009</v>
      </c>
      <c r="C1569" t="s">
        <v>45</v>
      </c>
      <c r="D1569">
        <v>1</v>
      </c>
      <c r="E1569" s="10">
        <v>103.75</v>
      </c>
      <c r="F1569" s="10">
        <v>103.75</v>
      </c>
      <c r="G1569" s="10">
        <v>83</v>
      </c>
      <c r="H1569">
        <v>20</v>
      </c>
      <c r="I1569" s="51" t="str">
        <f>_xlfn.XLOOKUP(Q3_2025[[#This Row],[Artikelnr]],Artikel_prijzen[Artnr],Artikel_prijzen[Groep],"")</f>
        <v>Elektra</v>
      </c>
      <c r="J1569" s="10">
        <f>_xlfn.XLOOKUP(Q3_2025[[#This Row],[Artikelnr]],Artikel_prijzen[Artnr],Artikel_prijzen[Prijs 2025],"")</f>
        <v>106.8625</v>
      </c>
      <c r="K1569" t="str">
        <f>IF(Q3_2025[[#This Row],[Artikelprijs]]&lt;&gt;"",IF(Q3_2025[[#This Row],[Stuksprijs]]=Q3_2025[[#This Row],[Artikelprijs]],"Prijs gelijk","Prijs wijkt af"),"")</f>
        <v>Prijs wijkt af</v>
      </c>
      <c r="L1569" t="str">
        <f>IF(Q3_2025[[#This Row],[Relatiekorting percentage]]=0,
    "Nvt",
    IF(Q3_2025[[#This Row],[Brutobedrag 2]] &lt; Q3_2025[[#This Row],[Bruto - Rel.korting]],
        "Nee",
        "Ja"))</f>
        <v>Ja</v>
      </c>
      <c r="M1569" s="10">
        <f>IF(Q3_2025[[#This Row],[Artikelprijs]]&lt;&gt;"",Q3_2025[[#This Row],[Artikelprijs]],Q3_2025[[#This Row],[Stuksprijs]])</f>
        <v>106.8625</v>
      </c>
      <c r="N1569" s="10">
        <f>Q3_2025[[#This Row],[Besteld]]*Q3_2025[[#This Row],[Prijs 2]]</f>
        <v>106.8625</v>
      </c>
      <c r="O1569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569" s="3"/>
      <c r="W1569"/>
      <c r="AB1569"/>
    </row>
    <row r="1570" spans="1:28" x14ac:dyDescent="0.3">
      <c r="A1570" t="s">
        <v>831</v>
      </c>
      <c r="B1570">
        <v>5021009</v>
      </c>
      <c r="C1570" t="s">
        <v>50</v>
      </c>
      <c r="D1570">
        <v>1</v>
      </c>
      <c r="E1570" s="10">
        <v>386.25</v>
      </c>
      <c r="F1570" s="10">
        <v>386.25</v>
      </c>
      <c r="G1570" s="10">
        <v>309</v>
      </c>
      <c r="H1570">
        <v>20</v>
      </c>
      <c r="I1570" s="51" t="str">
        <f>_xlfn.XLOOKUP(Q3_2025[[#This Row],[Artikelnr]],Artikel_prijzen[Artnr],Artikel_prijzen[Groep],"")</f>
        <v>Elektra</v>
      </c>
      <c r="J1570" s="10">
        <f>_xlfn.XLOOKUP(Q3_2025[[#This Row],[Artikelnr]],Artikel_prijzen[Artnr],Artikel_prijzen[Prijs 2025],"")</f>
        <v>386.25</v>
      </c>
      <c r="K1570" t="str">
        <f>IF(Q3_2025[[#This Row],[Artikelprijs]]&lt;&gt;"",IF(Q3_2025[[#This Row],[Stuksprijs]]=Q3_2025[[#This Row],[Artikelprijs]],"Prijs gelijk","Prijs wijkt af"),"")</f>
        <v>Prijs gelijk</v>
      </c>
      <c r="L1570" t="str">
        <f>IF(Q3_2025[[#This Row],[Relatiekorting percentage]]=0,
    "Nvt",
    IF(Q3_2025[[#This Row],[Brutobedrag 2]] &lt; Q3_2025[[#This Row],[Bruto - Rel.korting]],
        "Nee",
        "Ja"))</f>
        <v>Ja</v>
      </c>
      <c r="M1570" s="10">
        <f>IF(Q3_2025[[#This Row],[Artikelprijs]]&lt;&gt;"",Q3_2025[[#This Row],[Artikelprijs]],Q3_2025[[#This Row],[Stuksprijs]])</f>
        <v>386.25</v>
      </c>
      <c r="N1570" s="10">
        <f>Q3_2025[[#This Row],[Besteld]]*Q3_2025[[#This Row],[Prijs 2]]</f>
        <v>386.25</v>
      </c>
      <c r="O1570" s="10">
        <f>IF(Q3_2025[[#This Row],[Brutobedrag 2]]&lt;Q3_2025[[#This Row],[Bruto - Rel.korting]],Q3_2025[[#This Row],[Brutobedrag 2]],Q3_2025[[#This Row],[Brutobedrag 2]]*(100-Q3_2025[[#This Row],[Relatiekorting percentage]])/100)</f>
        <v>309</v>
      </c>
      <c r="R1570" s="3"/>
      <c r="W1570"/>
      <c r="AB1570"/>
    </row>
    <row r="1571" spans="1:28" x14ac:dyDescent="0.3">
      <c r="A1571" t="s">
        <v>831</v>
      </c>
      <c r="B1571">
        <v>5021009</v>
      </c>
      <c r="C1571" t="s">
        <v>50</v>
      </c>
      <c r="D1571">
        <v>1</v>
      </c>
      <c r="E1571" s="10">
        <v>386.25</v>
      </c>
      <c r="F1571" s="10">
        <v>386.25</v>
      </c>
      <c r="G1571" s="10">
        <v>309</v>
      </c>
      <c r="H1571">
        <v>20</v>
      </c>
      <c r="I1571" s="51" t="str">
        <f>_xlfn.XLOOKUP(Q3_2025[[#This Row],[Artikelnr]],Artikel_prijzen[Artnr],Artikel_prijzen[Groep],"")</f>
        <v>Elektra</v>
      </c>
      <c r="J1571" s="10">
        <f>_xlfn.XLOOKUP(Q3_2025[[#This Row],[Artikelnr]],Artikel_prijzen[Artnr],Artikel_prijzen[Prijs 2025],"")</f>
        <v>386.25</v>
      </c>
      <c r="K1571" t="str">
        <f>IF(Q3_2025[[#This Row],[Artikelprijs]]&lt;&gt;"",IF(Q3_2025[[#This Row],[Stuksprijs]]=Q3_2025[[#This Row],[Artikelprijs]],"Prijs gelijk","Prijs wijkt af"),"")</f>
        <v>Prijs gelijk</v>
      </c>
      <c r="L1571" t="str">
        <f>IF(Q3_2025[[#This Row],[Relatiekorting percentage]]=0,
    "Nvt",
    IF(Q3_2025[[#This Row],[Brutobedrag 2]] &lt; Q3_2025[[#This Row],[Bruto - Rel.korting]],
        "Nee",
        "Ja"))</f>
        <v>Ja</v>
      </c>
      <c r="M1571" s="10">
        <f>IF(Q3_2025[[#This Row],[Artikelprijs]]&lt;&gt;"",Q3_2025[[#This Row],[Artikelprijs]],Q3_2025[[#This Row],[Stuksprijs]])</f>
        <v>386.25</v>
      </c>
      <c r="N1571" s="10">
        <f>Q3_2025[[#This Row],[Besteld]]*Q3_2025[[#This Row],[Prijs 2]]</f>
        <v>386.25</v>
      </c>
      <c r="O1571" s="10">
        <f>IF(Q3_2025[[#This Row],[Brutobedrag 2]]&lt;Q3_2025[[#This Row],[Bruto - Rel.korting]],Q3_2025[[#This Row],[Brutobedrag 2]],Q3_2025[[#This Row],[Brutobedrag 2]]*(100-Q3_2025[[#This Row],[Relatiekorting percentage]])/100)</f>
        <v>309</v>
      </c>
      <c r="R1571" s="3"/>
      <c r="W1571"/>
      <c r="AB1571"/>
    </row>
    <row r="1572" spans="1:28" x14ac:dyDescent="0.3">
      <c r="A1572" t="s">
        <v>831</v>
      </c>
      <c r="B1572">
        <v>5022009</v>
      </c>
      <c r="C1572" t="s">
        <v>45</v>
      </c>
      <c r="D1572">
        <v>2</v>
      </c>
      <c r="E1572" s="10">
        <v>103.75</v>
      </c>
      <c r="F1572" s="10">
        <v>207.5</v>
      </c>
      <c r="G1572" s="10">
        <v>166</v>
      </c>
      <c r="H1572">
        <v>20</v>
      </c>
      <c r="I1572" s="51" t="str">
        <f>_xlfn.XLOOKUP(Q3_2025[[#This Row],[Artikelnr]],Artikel_prijzen[Artnr],Artikel_prijzen[Groep],"")</f>
        <v>Elektra</v>
      </c>
      <c r="J1572" s="10">
        <f>_xlfn.XLOOKUP(Q3_2025[[#This Row],[Artikelnr]],Artikel_prijzen[Artnr],Artikel_prijzen[Prijs 2025],"")</f>
        <v>106.8625</v>
      </c>
      <c r="K1572" t="str">
        <f>IF(Q3_2025[[#This Row],[Artikelprijs]]&lt;&gt;"",IF(Q3_2025[[#This Row],[Stuksprijs]]=Q3_2025[[#This Row],[Artikelprijs]],"Prijs gelijk","Prijs wijkt af"),"")</f>
        <v>Prijs wijkt af</v>
      </c>
      <c r="L1572" t="str">
        <f>IF(Q3_2025[[#This Row],[Relatiekorting percentage]]=0,
    "Nvt",
    IF(Q3_2025[[#This Row],[Brutobedrag 2]] &lt; Q3_2025[[#This Row],[Bruto - Rel.korting]],
        "Nee",
        "Ja"))</f>
        <v>Ja</v>
      </c>
      <c r="M1572" s="10">
        <f>IF(Q3_2025[[#This Row],[Artikelprijs]]&lt;&gt;"",Q3_2025[[#This Row],[Artikelprijs]],Q3_2025[[#This Row],[Stuksprijs]])</f>
        <v>106.8625</v>
      </c>
      <c r="N1572" s="10">
        <f>Q3_2025[[#This Row],[Besteld]]*Q3_2025[[#This Row],[Prijs 2]]</f>
        <v>213.72499999999999</v>
      </c>
      <c r="O1572" s="10">
        <f>IF(Q3_2025[[#This Row],[Brutobedrag 2]]&lt;Q3_2025[[#This Row],[Bruto - Rel.korting]],Q3_2025[[#This Row],[Brutobedrag 2]],Q3_2025[[#This Row],[Brutobedrag 2]]*(100-Q3_2025[[#This Row],[Relatiekorting percentage]])/100)</f>
        <v>170.98</v>
      </c>
      <c r="R1572" s="3"/>
      <c r="W1572"/>
      <c r="AB1572"/>
    </row>
    <row r="1573" spans="1:28" x14ac:dyDescent="0.3">
      <c r="A1573" t="s">
        <v>831</v>
      </c>
      <c r="B1573">
        <v>5022009</v>
      </c>
      <c r="C1573" t="s">
        <v>45</v>
      </c>
      <c r="D1573">
        <v>2</v>
      </c>
      <c r="E1573" s="10">
        <v>103.75</v>
      </c>
      <c r="F1573" s="10">
        <v>207.5</v>
      </c>
      <c r="G1573" s="10">
        <v>166</v>
      </c>
      <c r="H1573">
        <v>20</v>
      </c>
      <c r="I1573" s="51" t="str">
        <f>_xlfn.XLOOKUP(Q3_2025[[#This Row],[Artikelnr]],Artikel_prijzen[Artnr],Artikel_prijzen[Groep],"")</f>
        <v>Elektra</v>
      </c>
      <c r="J1573" s="10">
        <f>_xlfn.XLOOKUP(Q3_2025[[#This Row],[Artikelnr]],Artikel_prijzen[Artnr],Artikel_prijzen[Prijs 2025],"")</f>
        <v>106.8625</v>
      </c>
      <c r="K1573" t="str">
        <f>IF(Q3_2025[[#This Row],[Artikelprijs]]&lt;&gt;"",IF(Q3_2025[[#This Row],[Stuksprijs]]=Q3_2025[[#This Row],[Artikelprijs]],"Prijs gelijk","Prijs wijkt af"),"")</f>
        <v>Prijs wijkt af</v>
      </c>
      <c r="L1573" t="str">
        <f>IF(Q3_2025[[#This Row],[Relatiekorting percentage]]=0,
    "Nvt",
    IF(Q3_2025[[#This Row],[Brutobedrag 2]] &lt; Q3_2025[[#This Row],[Bruto - Rel.korting]],
        "Nee",
        "Ja"))</f>
        <v>Ja</v>
      </c>
      <c r="M1573" s="10">
        <f>IF(Q3_2025[[#This Row],[Artikelprijs]]&lt;&gt;"",Q3_2025[[#This Row],[Artikelprijs]],Q3_2025[[#This Row],[Stuksprijs]])</f>
        <v>106.8625</v>
      </c>
      <c r="N1573" s="10">
        <f>Q3_2025[[#This Row],[Besteld]]*Q3_2025[[#This Row],[Prijs 2]]</f>
        <v>213.72499999999999</v>
      </c>
      <c r="O1573" s="10">
        <f>IF(Q3_2025[[#This Row],[Brutobedrag 2]]&lt;Q3_2025[[#This Row],[Bruto - Rel.korting]],Q3_2025[[#This Row],[Brutobedrag 2]],Q3_2025[[#This Row],[Brutobedrag 2]]*(100-Q3_2025[[#This Row],[Relatiekorting percentage]])/100)</f>
        <v>170.98</v>
      </c>
      <c r="R1573" s="3"/>
      <c r="W1573"/>
      <c r="AB1573"/>
    </row>
    <row r="1574" spans="1:28" x14ac:dyDescent="0.3">
      <c r="A1574" t="s">
        <v>831</v>
      </c>
      <c r="B1574">
        <v>5021003</v>
      </c>
      <c r="C1574" t="s">
        <v>838</v>
      </c>
      <c r="D1574">
        <v>1</v>
      </c>
      <c r="E1574" s="10">
        <v>252.35</v>
      </c>
      <c r="F1574" s="10">
        <v>252.35</v>
      </c>
      <c r="G1574" s="10">
        <v>201.88</v>
      </c>
      <c r="H1574">
        <v>20</v>
      </c>
      <c r="I1574" s="51" t="str">
        <f>_xlfn.XLOOKUP(Q3_2025[[#This Row],[Artikelnr]],Artikel_prijzen[Artnr],Artikel_prijzen[Groep],"")</f>
        <v>Elektra</v>
      </c>
      <c r="J1574" s="10">
        <f>_xlfn.XLOOKUP(Q3_2025[[#This Row],[Artikelnr]],Artikel_prijzen[Artnr],Artikel_prijzen[Prijs 2025],"")</f>
        <v>252.35</v>
      </c>
      <c r="K1574" t="str">
        <f>IF(Q3_2025[[#This Row],[Artikelprijs]]&lt;&gt;"",IF(Q3_2025[[#This Row],[Stuksprijs]]=Q3_2025[[#This Row],[Artikelprijs]],"Prijs gelijk","Prijs wijkt af"),"")</f>
        <v>Prijs gelijk</v>
      </c>
      <c r="L1574" t="str">
        <f>IF(Q3_2025[[#This Row],[Relatiekorting percentage]]=0,
    "Nvt",
    IF(Q3_2025[[#This Row],[Brutobedrag 2]] &lt; Q3_2025[[#This Row],[Bruto - Rel.korting]],
        "Nee",
        "Ja"))</f>
        <v>Ja</v>
      </c>
      <c r="M1574" s="10">
        <f>IF(Q3_2025[[#This Row],[Artikelprijs]]&lt;&gt;"",Q3_2025[[#This Row],[Artikelprijs]],Q3_2025[[#This Row],[Stuksprijs]])</f>
        <v>252.35</v>
      </c>
      <c r="N1574" s="10">
        <f>Q3_2025[[#This Row],[Besteld]]*Q3_2025[[#This Row],[Prijs 2]]</f>
        <v>252.35</v>
      </c>
      <c r="O1574" s="10">
        <f>IF(Q3_2025[[#This Row],[Brutobedrag 2]]&lt;Q3_2025[[#This Row],[Bruto - Rel.korting]],Q3_2025[[#This Row],[Brutobedrag 2]],Q3_2025[[#This Row],[Brutobedrag 2]]*(100-Q3_2025[[#This Row],[Relatiekorting percentage]])/100)</f>
        <v>201.88</v>
      </c>
      <c r="R1574" s="3"/>
      <c r="W1574"/>
      <c r="AB1574"/>
    </row>
    <row r="1575" spans="1:28" x14ac:dyDescent="0.3">
      <c r="A1575" t="s">
        <v>831</v>
      </c>
      <c r="B1575">
        <v>5022009</v>
      </c>
      <c r="C1575" t="s">
        <v>45</v>
      </c>
      <c r="D1575">
        <v>2</v>
      </c>
      <c r="E1575" s="10">
        <v>103.75</v>
      </c>
      <c r="F1575" s="10">
        <v>207.5</v>
      </c>
      <c r="G1575" s="10">
        <v>166</v>
      </c>
      <c r="H1575">
        <v>20</v>
      </c>
      <c r="I1575" s="51" t="str">
        <f>_xlfn.XLOOKUP(Q3_2025[[#This Row],[Artikelnr]],Artikel_prijzen[Artnr],Artikel_prijzen[Groep],"")</f>
        <v>Elektra</v>
      </c>
      <c r="J1575" s="10">
        <f>_xlfn.XLOOKUP(Q3_2025[[#This Row],[Artikelnr]],Artikel_prijzen[Artnr],Artikel_prijzen[Prijs 2025],"")</f>
        <v>106.8625</v>
      </c>
      <c r="K1575" t="str">
        <f>IF(Q3_2025[[#This Row],[Artikelprijs]]&lt;&gt;"",IF(Q3_2025[[#This Row],[Stuksprijs]]=Q3_2025[[#This Row],[Artikelprijs]],"Prijs gelijk","Prijs wijkt af"),"")</f>
        <v>Prijs wijkt af</v>
      </c>
      <c r="L1575" t="str">
        <f>IF(Q3_2025[[#This Row],[Relatiekorting percentage]]=0,
    "Nvt",
    IF(Q3_2025[[#This Row],[Brutobedrag 2]] &lt; Q3_2025[[#This Row],[Bruto - Rel.korting]],
        "Nee",
        "Ja"))</f>
        <v>Ja</v>
      </c>
      <c r="M1575" s="10">
        <f>IF(Q3_2025[[#This Row],[Artikelprijs]]&lt;&gt;"",Q3_2025[[#This Row],[Artikelprijs]],Q3_2025[[#This Row],[Stuksprijs]])</f>
        <v>106.8625</v>
      </c>
      <c r="N1575" s="10">
        <f>Q3_2025[[#This Row],[Besteld]]*Q3_2025[[#This Row],[Prijs 2]]</f>
        <v>213.72499999999999</v>
      </c>
      <c r="O1575" s="10">
        <f>IF(Q3_2025[[#This Row],[Brutobedrag 2]]&lt;Q3_2025[[#This Row],[Bruto - Rel.korting]],Q3_2025[[#This Row],[Brutobedrag 2]],Q3_2025[[#This Row],[Brutobedrag 2]]*(100-Q3_2025[[#This Row],[Relatiekorting percentage]])/100)</f>
        <v>170.98</v>
      </c>
      <c r="R1575" s="3"/>
      <c r="W1575"/>
      <c r="AB1575"/>
    </row>
    <row r="1576" spans="1:28" x14ac:dyDescent="0.3">
      <c r="A1576" t="s">
        <v>831</v>
      </c>
      <c r="B1576">
        <v>5022009</v>
      </c>
      <c r="C1576" t="s">
        <v>297</v>
      </c>
      <c r="D1576">
        <v>2</v>
      </c>
      <c r="E1576" s="10">
        <v>103.75</v>
      </c>
      <c r="F1576" s="10">
        <v>207.5</v>
      </c>
      <c r="G1576" s="10">
        <v>166</v>
      </c>
      <c r="H1576">
        <v>20</v>
      </c>
      <c r="I1576" s="51" t="str">
        <f>_xlfn.XLOOKUP(Q3_2025[[#This Row],[Artikelnr]],Artikel_prijzen[Artnr],Artikel_prijzen[Groep],"")</f>
        <v>Elektra</v>
      </c>
      <c r="J1576" s="10">
        <f>_xlfn.XLOOKUP(Q3_2025[[#This Row],[Artikelnr]],Artikel_prijzen[Artnr],Artikel_prijzen[Prijs 2025],"")</f>
        <v>106.8625</v>
      </c>
      <c r="K1576" t="str">
        <f>IF(Q3_2025[[#This Row],[Artikelprijs]]&lt;&gt;"",IF(Q3_2025[[#This Row],[Stuksprijs]]=Q3_2025[[#This Row],[Artikelprijs]],"Prijs gelijk","Prijs wijkt af"),"")</f>
        <v>Prijs wijkt af</v>
      </c>
      <c r="L1576" t="str">
        <f>IF(Q3_2025[[#This Row],[Relatiekorting percentage]]=0,
    "Nvt",
    IF(Q3_2025[[#This Row],[Brutobedrag 2]] &lt; Q3_2025[[#This Row],[Bruto - Rel.korting]],
        "Nee",
        "Ja"))</f>
        <v>Ja</v>
      </c>
      <c r="M1576" s="10">
        <f>IF(Q3_2025[[#This Row],[Artikelprijs]]&lt;&gt;"",Q3_2025[[#This Row],[Artikelprijs]],Q3_2025[[#This Row],[Stuksprijs]])</f>
        <v>106.8625</v>
      </c>
      <c r="N1576" s="10">
        <f>Q3_2025[[#This Row],[Besteld]]*Q3_2025[[#This Row],[Prijs 2]]</f>
        <v>213.72499999999999</v>
      </c>
      <c r="O1576" s="10">
        <f>IF(Q3_2025[[#This Row],[Brutobedrag 2]]&lt;Q3_2025[[#This Row],[Bruto - Rel.korting]],Q3_2025[[#This Row],[Brutobedrag 2]],Q3_2025[[#This Row],[Brutobedrag 2]]*(100-Q3_2025[[#This Row],[Relatiekorting percentage]])/100)</f>
        <v>170.98</v>
      </c>
      <c r="R1576" s="3"/>
      <c r="W1576"/>
      <c r="AB1576"/>
    </row>
    <row r="1577" spans="1:28" x14ac:dyDescent="0.3">
      <c r="A1577" t="s">
        <v>831</v>
      </c>
      <c r="B1577">
        <v>5022009</v>
      </c>
      <c r="C1577" t="s">
        <v>297</v>
      </c>
      <c r="D1577">
        <v>2</v>
      </c>
      <c r="E1577" s="10">
        <v>103.75</v>
      </c>
      <c r="F1577" s="10">
        <v>207.5</v>
      </c>
      <c r="G1577" s="10">
        <v>166</v>
      </c>
      <c r="H1577">
        <v>20</v>
      </c>
      <c r="I1577" s="51" t="str">
        <f>_xlfn.XLOOKUP(Q3_2025[[#This Row],[Artikelnr]],Artikel_prijzen[Artnr],Artikel_prijzen[Groep],"")</f>
        <v>Elektra</v>
      </c>
      <c r="J1577" s="10">
        <f>_xlfn.XLOOKUP(Q3_2025[[#This Row],[Artikelnr]],Artikel_prijzen[Artnr],Artikel_prijzen[Prijs 2025],"")</f>
        <v>106.8625</v>
      </c>
      <c r="K1577" t="str">
        <f>IF(Q3_2025[[#This Row],[Artikelprijs]]&lt;&gt;"",IF(Q3_2025[[#This Row],[Stuksprijs]]=Q3_2025[[#This Row],[Artikelprijs]],"Prijs gelijk","Prijs wijkt af"),"")</f>
        <v>Prijs wijkt af</v>
      </c>
      <c r="L1577" t="str">
        <f>IF(Q3_2025[[#This Row],[Relatiekorting percentage]]=0,
    "Nvt",
    IF(Q3_2025[[#This Row],[Brutobedrag 2]] &lt; Q3_2025[[#This Row],[Bruto - Rel.korting]],
        "Nee",
        "Ja"))</f>
        <v>Ja</v>
      </c>
      <c r="M1577" s="10">
        <f>IF(Q3_2025[[#This Row],[Artikelprijs]]&lt;&gt;"",Q3_2025[[#This Row],[Artikelprijs]],Q3_2025[[#This Row],[Stuksprijs]])</f>
        <v>106.8625</v>
      </c>
      <c r="N1577" s="10">
        <f>Q3_2025[[#This Row],[Besteld]]*Q3_2025[[#This Row],[Prijs 2]]</f>
        <v>213.72499999999999</v>
      </c>
      <c r="O1577" s="10">
        <f>IF(Q3_2025[[#This Row],[Brutobedrag 2]]&lt;Q3_2025[[#This Row],[Bruto - Rel.korting]],Q3_2025[[#This Row],[Brutobedrag 2]],Q3_2025[[#This Row],[Brutobedrag 2]]*(100-Q3_2025[[#This Row],[Relatiekorting percentage]])/100)</f>
        <v>170.98</v>
      </c>
      <c r="R1577" s="3"/>
      <c r="W1577"/>
      <c r="AB1577"/>
    </row>
    <row r="1578" spans="1:28" x14ac:dyDescent="0.3">
      <c r="A1578" t="s">
        <v>831</v>
      </c>
      <c r="B1578">
        <v>5021009</v>
      </c>
      <c r="C1578" t="s">
        <v>50</v>
      </c>
      <c r="D1578">
        <v>1</v>
      </c>
      <c r="E1578" s="10">
        <v>386.25</v>
      </c>
      <c r="F1578" s="10">
        <v>386.25</v>
      </c>
      <c r="G1578" s="10">
        <v>309</v>
      </c>
      <c r="H1578">
        <v>20</v>
      </c>
      <c r="I1578" s="51" t="str">
        <f>_xlfn.XLOOKUP(Q3_2025[[#This Row],[Artikelnr]],Artikel_prijzen[Artnr],Artikel_prijzen[Groep],"")</f>
        <v>Elektra</v>
      </c>
      <c r="J1578" s="10">
        <f>_xlfn.XLOOKUP(Q3_2025[[#This Row],[Artikelnr]],Artikel_prijzen[Artnr],Artikel_prijzen[Prijs 2025],"")</f>
        <v>386.25</v>
      </c>
      <c r="K1578" t="str">
        <f>IF(Q3_2025[[#This Row],[Artikelprijs]]&lt;&gt;"",IF(Q3_2025[[#This Row],[Stuksprijs]]=Q3_2025[[#This Row],[Artikelprijs]],"Prijs gelijk","Prijs wijkt af"),"")</f>
        <v>Prijs gelijk</v>
      </c>
      <c r="L1578" t="str">
        <f>IF(Q3_2025[[#This Row],[Relatiekorting percentage]]=0,
    "Nvt",
    IF(Q3_2025[[#This Row],[Brutobedrag 2]] &lt; Q3_2025[[#This Row],[Bruto - Rel.korting]],
        "Nee",
        "Ja"))</f>
        <v>Ja</v>
      </c>
      <c r="M1578" s="10">
        <f>IF(Q3_2025[[#This Row],[Artikelprijs]]&lt;&gt;"",Q3_2025[[#This Row],[Artikelprijs]],Q3_2025[[#This Row],[Stuksprijs]])</f>
        <v>386.25</v>
      </c>
      <c r="N1578" s="10">
        <f>Q3_2025[[#This Row],[Besteld]]*Q3_2025[[#This Row],[Prijs 2]]</f>
        <v>386.25</v>
      </c>
      <c r="O1578" s="10">
        <f>IF(Q3_2025[[#This Row],[Brutobedrag 2]]&lt;Q3_2025[[#This Row],[Bruto - Rel.korting]],Q3_2025[[#This Row],[Brutobedrag 2]],Q3_2025[[#This Row],[Brutobedrag 2]]*(100-Q3_2025[[#This Row],[Relatiekorting percentage]])/100)</f>
        <v>309</v>
      </c>
      <c r="R1578" s="3"/>
      <c r="W1578"/>
      <c r="AB1578"/>
    </row>
    <row r="1579" spans="1:28" x14ac:dyDescent="0.3">
      <c r="A1579" t="s">
        <v>831</v>
      </c>
      <c r="B1579">
        <v>5021009</v>
      </c>
      <c r="C1579" t="s">
        <v>50</v>
      </c>
      <c r="D1579">
        <v>1</v>
      </c>
      <c r="E1579" s="10">
        <v>386.25</v>
      </c>
      <c r="F1579" s="10">
        <v>386.25</v>
      </c>
      <c r="G1579" s="10">
        <v>309</v>
      </c>
      <c r="H1579">
        <v>20</v>
      </c>
      <c r="I1579" s="51" t="str">
        <f>_xlfn.XLOOKUP(Q3_2025[[#This Row],[Artikelnr]],Artikel_prijzen[Artnr],Artikel_prijzen[Groep],"")</f>
        <v>Elektra</v>
      </c>
      <c r="J1579" s="10">
        <f>_xlfn.XLOOKUP(Q3_2025[[#This Row],[Artikelnr]],Artikel_prijzen[Artnr],Artikel_prijzen[Prijs 2025],"")</f>
        <v>386.25</v>
      </c>
      <c r="K1579" t="str">
        <f>IF(Q3_2025[[#This Row],[Artikelprijs]]&lt;&gt;"",IF(Q3_2025[[#This Row],[Stuksprijs]]=Q3_2025[[#This Row],[Artikelprijs]],"Prijs gelijk","Prijs wijkt af"),"")</f>
        <v>Prijs gelijk</v>
      </c>
      <c r="L1579" t="str">
        <f>IF(Q3_2025[[#This Row],[Relatiekorting percentage]]=0,
    "Nvt",
    IF(Q3_2025[[#This Row],[Brutobedrag 2]] &lt; Q3_2025[[#This Row],[Bruto - Rel.korting]],
        "Nee",
        "Ja"))</f>
        <v>Ja</v>
      </c>
      <c r="M1579" s="10">
        <f>IF(Q3_2025[[#This Row],[Artikelprijs]]&lt;&gt;"",Q3_2025[[#This Row],[Artikelprijs]],Q3_2025[[#This Row],[Stuksprijs]])</f>
        <v>386.25</v>
      </c>
      <c r="N1579" s="10">
        <f>Q3_2025[[#This Row],[Besteld]]*Q3_2025[[#This Row],[Prijs 2]]</f>
        <v>386.25</v>
      </c>
      <c r="O1579" s="10">
        <f>IF(Q3_2025[[#This Row],[Brutobedrag 2]]&lt;Q3_2025[[#This Row],[Bruto - Rel.korting]],Q3_2025[[#This Row],[Brutobedrag 2]],Q3_2025[[#This Row],[Brutobedrag 2]]*(100-Q3_2025[[#This Row],[Relatiekorting percentage]])/100)</f>
        <v>309</v>
      </c>
      <c r="R1579" s="3"/>
      <c r="W1579"/>
      <c r="AB1579"/>
    </row>
    <row r="1580" spans="1:28" x14ac:dyDescent="0.3">
      <c r="A1580" t="s">
        <v>831</v>
      </c>
      <c r="B1580">
        <v>5021009</v>
      </c>
      <c r="C1580" t="s">
        <v>50</v>
      </c>
      <c r="D1580">
        <v>1</v>
      </c>
      <c r="E1580" s="10">
        <v>386.25</v>
      </c>
      <c r="F1580" s="10">
        <v>386.25</v>
      </c>
      <c r="G1580" s="10">
        <v>309</v>
      </c>
      <c r="H1580">
        <v>20</v>
      </c>
      <c r="I1580" s="51" t="str">
        <f>_xlfn.XLOOKUP(Q3_2025[[#This Row],[Artikelnr]],Artikel_prijzen[Artnr],Artikel_prijzen[Groep],"")</f>
        <v>Elektra</v>
      </c>
      <c r="J1580" s="10">
        <f>_xlfn.XLOOKUP(Q3_2025[[#This Row],[Artikelnr]],Artikel_prijzen[Artnr],Artikel_prijzen[Prijs 2025],"")</f>
        <v>386.25</v>
      </c>
      <c r="K1580" t="str">
        <f>IF(Q3_2025[[#This Row],[Artikelprijs]]&lt;&gt;"",IF(Q3_2025[[#This Row],[Stuksprijs]]=Q3_2025[[#This Row],[Artikelprijs]],"Prijs gelijk","Prijs wijkt af"),"")</f>
        <v>Prijs gelijk</v>
      </c>
      <c r="L1580" t="str">
        <f>IF(Q3_2025[[#This Row],[Relatiekorting percentage]]=0,
    "Nvt",
    IF(Q3_2025[[#This Row],[Brutobedrag 2]] &lt; Q3_2025[[#This Row],[Bruto - Rel.korting]],
        "Nee",
        "Ja"))</f>
        <v>Ja</v>
      </c>
      <c r="M1580" s="10">
        <f>IF(Q3_2025[[#This Row],[Artikelprijs]]&lt;&gt;"",Q3_2025[[#This Row],[Artikelprijs]],Q3_2025[[#This Row],[Stuksprijs]])</f>
        <v>386.25</v>
      </c>
      <c r="N1580" s="10">
        <f>Q3_2025[[#This Row],[Besteld]]*Q3_2025[[#This Row],[Prijs 2]]</f>
        <v>386.25</v>
      </c>
      <c r="O1580" s="10">
        <f>IF(Q3_2025[[#This Row],[Brutobedrag 2]]&lt;Q3_2025[[#This Row],[Bruto - Rel.korting]],Q3_2025[[#This Row],[Brutobedrag 2]],Q3_2025[[#This Row],[Brutobedrag 2]]*(100-Q3_2025[[#This Row],[Relatiekorting percentage]])/100)</f>
        <v>309</v>
      </c>
      <c r="R1580" s="3"/>
      <c r="W1580"/>
      <c r="AB1580"/>
    </row>
    <row r="1581" spans="1:28" x14ac:dyDescent="0.3">
      <c r="A1581" t="s">
        <v>831</v>
      </c>
      <c r="B1581">
        <v>5022009</v>
      </c>
      <c r="C1581" t="s">
        <v>45</v>
      </c>
      <c r="D1581">
        <v>4</v>
      </c>
      <c r="E1581" s="10">
        <v>103.75</v>
      </c>
      <c r="F1581" s="10">
        <v>415</v>
      </c>
      <c r="G1581" s="10">
        <v>332</v>
      </c>
      <c r="H1581">
        <v>20</v>
      </c>
      <c r="I1581" s="51" t="str">
        <f>_xlfn.XLOOKUP(Q3_2025[[#This Row],[Artikelnr]],Artikel_prijzen[Artnr],Artikel_prijzen[Groep],"")</f>
        <v>Elektra</v>
      </c>
      <c r="J1581" s="10">
        <f>_xlfn.XLOOKUP(Q3_2025[[#This Row],[Artikelnr]],Artikel_prijzen[Artnr],Artikel_prijzen[Prijs 2025],"")</f>
        <v>106.8625</v>
      </c>
      <c r="K1581" t="str">
        <f>IF(Q3_2025[[#This Row],[Artikelprijs]]&lt;&gt;"",IF(Q3_2025[[#This Row],[Stuksprijs]]=Q3_2025[[#This Row],[Artikelprijs]],"Prijs gelijk","Prijs wijkt af"),"")</f>
        <v>Prijs wijkt af</v>
      </c>
      <c r="L1581" t="str">
        <f>IF(Q3_2025[[#This Row],[Relatiekorting percentage]]=0,
    "Nvt",
    IF(Q3_2025[[#This Row],[Brutobedrag 2]] &lt; Q3_2025[[#This Row],[Bruto - Rel.korting]],
        "Nee",
        "Ja"))</f>
        <v>Ja</v>
      </c>
      <c r="M1581" s="10">
        <f>IF(Q3_2025[[#This Row],[Artikelprijs]]&lt;&gt;"",Q3_2025[[#This Row],[Artikelprijs]],Q3_2025[[#This Row],[Stuksprijs]])</f>
        <v>106.8625</v>
      </c>
      <c r="N1581" s="10">
        <f>Q3_2025[[#This Row],[Besteld]]*Q3_2025[[#This Row],[Prijs 2]]</f>
        <v>427.45</v>
      </c>
      <c r="O1581" s="10">
        <f>IF(Q3_2025[[#This Row],[Brutobedrag 2]]&lt;Q3_2025[[#This Row],[Bruto - Rel.korting]],Q3_2025[[#This Row],[Brutobedrag 2]],Q3_2025[[#This Row],[Brutobedrag 2]]*(100-Q3_2025[[#This Row],[Relatiekorting percentage]])/100)</f>
        <v>341.96</v>
      </c>
      <c r="R1581" s="3"/>
      <c r="W1581"/>
      <c r="AB1581"/>
    </row>
    <row r="1582" spans="1:28" x14ac:dyDescent="0.3">
      <c r="A1582" t="s">
        <v>831</v>
      </c>
      <c r="B1582">
        <v>5020016</v>
      </c>
      <c r="C1582" t="s">
        <v>771</v>
      </c>
      <c r="D1582">
        <v>4</v>
      </c>
      <c r="E1582" s="10">
        <v>18.03</v>
      </c>
      <c r="F1582" s="10">
        <v>72.12</v>
      </c>
      <c r="G1582" s="10">
        <v>57.7</v>
      </c>
      <c r="H1582">
        <v>20</v>
      </c>
      <c r="I1582" s="51" t="str">
        <f>_xlfn.XLOOKUP(Q3_2025[[#This Row],[Artikelnr]],Artikel_prijzen[Artnr],Artikel_prijzen[Groep],"")</f>
        <v/>
      </c>
      <c r="J1582" s="10" t="str">
        <f>_xlfn.XLOOKUP(Q3_2025[[#This Row],[Artikelnr]],Artikel_prijzen[Artnr],Artikel_prijzen[Prijs 2025],"")</f>
        <v/>
      </c>
      <c r="K1582" t="str">
        <f>IF(Q3_2025[[#This Row],[Artikelprijs]]&lt;&gt;"",IF(Q3_2025[[#This Row],[Stuksprijs]]=Q3_2025[[#This Row],[Artikelprijs]],"Prijs gelijk","Prijs wijkt af"),"")</f>
        <v/>
      </c>
      <c r="L1582" t="str">
        <f>IF(Q3_2025[[#This Row],[Relatiekorting percentage]]=0,
    "Nvt",
    IF(Q3_2025[[#This Row],[Brutobedrag 2]] &lt; Q3_2025[[#This Row],[Bruto - Rel.korting]],
        "Nee",
        "Ja"))</f>
        <v>Ja</v>
      </c>
      <c r="M1582" s="10">
        <f>IF(Q3_2025[[#This Row],[Artikelprijs]]&lt;&gt;"",Q3_2025[[#This Row],[Artikelprijs]],Q3_2025[[#This Row],[Stuksprijs]])</f>
        <v>18.03</v>
      </c>
      <c r="N1582" s="10">
        <f>Q3_2025[[#This Row],[Besteld]]*Q3_2025[[#This Row],[Prijs 2]]</f>
        <v>72.12</v>
      </c>
      <c r="O1582" s="10">
        <f>IF(Q3_2025[[#This Row],[Brutobedrag 2]]&lt;Q3_2025[[#This Row],[Bruto - Rel.korting]],Q3_2025[[#This Row],[Brutobedrag 2]],Q3_2025[[#This Row],[Brutobedrag 2]]*(100-Q3_2025[[#This Row],[Relatiekorting percentage]])/100)</f>
        <v>57.696000000000005</v>
      </c>
      <c r="R1582" s="3"/>
      <c r="W1582"/>
      <c r="AB1582"/>
    </row>
    <row r="1583" spans="1:28" x14ac:dyDescent="0.3">
      <c r="A1583" t="s">
        <v>831</v>
      </c>
      <c r="B1583">
        <v>5022009</v>
      </c>
      <c r="C1583" t="s">
        <v>45</v>
      </c>
      <c r="D1583">
        <v>1</v>
      </c>
      <c r="E1583" s="10">
        <v>103.75</v>
      </c>
      <c r="F1583" s="10">
        <v>103.75</v>
      </c>
      <c r="G1583" s="10">
        <v>83</v>
      </c>
      <c r="H1583">
        <v>20</v>
      </c>
      <c r="I1583" s="51" t="str">
        <f>_xlfn.XLOOKUP(Q3_2025[[#This Row],[Artikelnr]],Artikel_prijzen[Artnr],Artikel_prijzen[Groep],"")</f>
        <v>Elektra</v>
      </c>
      <c r="J1583" s="10">
        <f>_xlfn.XLOOKUP(Q3_2025[[#This Row],[Artikelnr]],Artikel_prijzen[Artnr],Artikel_prijzen[Prijs 2025],"")</f>
        <v>106.8625</v>
      </c>
      <c r="K1583" t="str">
        <f>IF(Q3_2025[[#This Row],[Artikelprijs]]&lt;&gt;"",IF(Q3_2025[[#This Row],[Stuksprijs]]=Q3_2025[[#This Row],[Artikelprijs]],"Prijs gelijk","Prijs wijkt af"),"")</f>
        <v>Prijs wijkt af</v>
      </c>
      <c r="L1583" t="str">
        <f>IF(Q3_2025[[#This Row],[Relatiekorting percentage]]=0,
    "Nvt",
    IF(Q3_2025[[#This Row],[Brutobedrag 2]] &lt; Q3_2025[[#This Row],[Bruto - Rel.korting]],
        "Nee",
        "Ja"))</f>
        <v>Ja</v>
      </c>
      <c r="M1583" s="10">
        <f>IF(Q3_2025[[#This Row],[Artikelprijs]]&lt;&gt;"",Q3_2025[[#This Row],[Artikelprijs]],Q3_2025[[#This Row],[Stuksprijs]])</f>
        <v>106.8625</v>
      </c>
      <c r="N1583" s="10">
        <f>Q3_2025[[#This Row],[Besteld]]*Q3_2025[[#This Row],[Prijs 2]]</f>
        <v>106.8625</v>
      </c>
      <c r="O1583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583" s="3"/>
      <c r="W1583"/>
      <c r="AB1583"/>
    </row>
    <row r="1584" spans="1:28" x14ac:dyDescent="0.3">
      <c r="A1584" t="s">
        <v>831</v>
      </c>
      <c r="B1584">
        <v>5022009</v>
      </c>
      <c r="C1584" t="s">
        <v>45</v>
      </c>
      <c r="D1584">
        <v>1</v>
      </c>
      <c r="E1584" s="10">
        <v>103.75</v>
      </c>
      <c r="F1584" s="10">
        <v>103.75</v>
      </c>
      <c r="G1584" s="10">
        <v>83</v>
      </c>
      <c r="H1584">
        <v>20</v>
      </c>
      <c r="I1584" s="51" t="str">
        <f>_xlfn.XLOOKUP(Q3_2025[[#This Row],[Artikelnr]],Artikel_prijzen[Artnr],Artikel_prijzen[Groep],"")</f>
        <v>Elektra</v>
      </c>
      <c r="J1584" s="10">
        <f>_xlfn.XLOOKUP(Q3_2025[[#This Row],[Artikelnr]],Artikel_prijzen[Artnr],Artikel_prijzen[Prijs 2025],"")</f>
        <v>106.8625</v>
      </c>
      <c r="K1584" t="str">
        <f>IF(Q3_2025[[#This Row],[Artikelprijs]]&lt;&gt;"",IF(Q3_2025[[#This Row],[Stuksprijs]]=Q3_2025[[#This Row],[Artikelprijs]],"Prijs gelijk","Prijs wijkt af"),"")</f>
        <v>Prijs wijkt af</v>
      </c>
      <c r="L1584" t="str">
        <f>IF(Q3_2025[[#This Row],[Relatiekorting percentage]]=0,
    "Nvt",
    IF(Q3_2025[[#This Row],[Brutobedrag 2]] &lt; Q3_2025[[#This Row],[Bruto - Rel.korting]],
        "Nee",
        "Ja"))</f>
        <v>Ja</v>
      </c>
      <c r="M1584" s="10">
        <f>IF(Q3_2025[[#This Row],[Artikelprijs]]&lt;&gt;"",Q3_2025[[#This Row],[Artikelprijs]],Q3_2025[[#This Row],[Stuksprijs]])</f>
        <v>106.8625</v>
      </c>
      <c r="N1584" s="10">
        <f>Q3_2025[[#This Row],[Besteld]]*Q3_2025[[#This Row],[Prijs 2]]</f>
        <v>106.8625</v>
      </c>
      <c r="O1584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584" s="3"/>
      <c r="W1584"/>
      <c r="AB1584"/>
    </row>
    <row r="1585" spans="1:28" x14ac:dyDescent="0.3">
      <c r="A1585" t="s">
        <v>831</v>
      </c>
      <c r="B1585">
        <v>5022009</v>
      </c>
      <c r="C1585" t="s">
        <v>45</v>
      </c>
      <c r="D1585">
        <v>1</v>
      </c>
      <c r="E1585" s="10">
        <v>103.75</v>
      </c>
      <c r="F1585" s="10">
        <v>103.75</v>
      </c>
      <c r="G1585" s="10">
        <v>83</v>
      </c>
      <c r="H1585">
        <v>20</v>
      </c>
      <c r="I1585" s="51" t="str">
        <f>_xlfn.XLOOKUP(Q3_2025[[#This Row],[Artikelnr]],Artikel_prijzen[Artnr],Artikel_prijzen[Groep],"")</f>
        <v>Elektra</v>
      </c>
      <c r="J1585" s="10">
        <f>_xlfn.XLOOKUP(Q3_2025[[#This Row],[Artikelnr]],Artikel_prijzen[Artnr],Artikel_prijzen[Prijs 2025],"")</f>
        <v>106.8625</v>
      </c>
      <c r="K1585" t="str">
        <f>IF(Q3_2025[[#This Row],[Artikelprijs]]&lt;&gt;"",IF(Q3_2025[[#This Row],[Stuksprijs]]=Q3_2025[[#This Row],[Artikelprijs]],"Prijs gelijk","Prijs wijkt af"),"")</f>
        <v>Prijs wijkt af</v>
      </c>
      <c r="L1585" t="str">
        <f>IF(Q3_2025[[#This Row],[Relatiekorting percentage]]=0,
    "Nvt",
    IF(Q3_2025[[#This Row],[Brutobedrag 2]] &lt; Q3_2025[[#This Row],[Bruto - Rel.korting]],
        "Nee",
        "Ja"))</f>
        <v>Ja</v>
      </c>
      <c r="M1585" s="10">
        <f>IF(Q3_2025[[#This Row],[Artikelprijs]]&lt;&gt;"",Q3_2025[[#This Row],[Artikelprijs]],Q3_2025[[#This Row],[Stuksprijs]])</f>
        <v>106.8625</v>
      </c>
      <c r="N1585" s="10">
        <f>Q3_2025[[#This Row],[Besteld]]*Q3_2025[[#This Row],[Prijs 2]]</f>
        <v>106.8625</v>
      </c>
      <c r="O1585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585" s="3"/>
      <c r="W1585"/>
      <c r="AB1585"/>
    </row>
    <row r="1586" spans="1:28" x14ac:dyDescent="0.3">
      <c r="A1586" t="s">
        <v>831</v>
      </c>
      <c r="B1586">
        <v>5021007</v>
      </c>
      <c r="C1586" t="s">
        <v>49</v>
      </c>
      <c r="D1586">
        <v>1</v>
      </c>
      <c r="E1586" s="10">
        <v>339.9</v>
      </c>
      <c r="F1586" s="10">
        <v>339.9</v>
      </c>
      <c r="G1586" s="10">
        <v>271.92</v>
      </c>
      <c r="H1586">
        <v>20</v>
      </c>
      <c r="I1586" s="51" t="str">
        <f>_xlfn.XLOOKUP(Q3_2025[[#This Row],[Artikelnr]],Artikel_prijzen[Artnr],Artikel_prijzen[Groep],"")</f>
        <v>Elektra</v>
      </c>
      <c r="J1586" s="10">
        <f>_xlfn.XLOOKUP(Q3_2025[[#This Row],[Artikelnr]],Artikel_prijzen[Artnr],Artikel_prijzen[Prijs 2025],"")</f>
        <v>339.9</v>
      </c>
      <c r="K1586" t="str">
        <f>IF(Q3_2025[[#This Row],[Artikelprijs]]&lt;&gt;"",IF(Q3_2025[[#This Row],[Stuksprijs]]=Q3_2025[[#This Row],[Artikelprijs]],"Prijs gelijk","Prijs wijkt af"),"")</f>
        <v>Prijs gelijk</v>
      </c>
      <c r="L1586" t="str">
        <f>IF(Q3_2025[[#This Row],[Relatiekorting percentage]]=0,
    "Nvt",
    IF(Q3_2025[[#This Row],[Brutobedrag 2]] &lt; Q3_2025[[#This Row],[Bruto - Rel.korting]],
        "Nee",
        "Ja"))</f>
        <v>Ja</v>
      </c>
      <c r="M1586" s="10">
        <f>IF(Q3_2025[[#This Row],[Artikelprijs]]&lt;&gt;"",Q3_2025[[#This Row],[Artikelprijs]],Q3_2025[[#This Row],[Stuksprijs]])</f>
        <v>339.9</v>
      </c>
      <c r="N1586" s="10">
        <f>Q3_2025[[#This Row],[Besteld]]*Q3_2025[[#This Row],[Prijs 2]]</f>
        <v>339.9</v>
      </c>
      <c r="O1586" s="10">
        <f>IF(Q3_2025[[#This Row],[Brutobedrag 2]]&lt;Q3_2025[[#This Row],[Bruto - Rel.korting]],Q3_2025[[#This Row],[Brutobedrag 2]],Q3_2025[[#This Row],[Brutobedrag 2]]*(100-Q3_2025[[#This Row],[Relatiekorting percentage]])/100)</f>
        <v>271.92</v>
      </c>
      <c r="R1586" s="3"/>
      <c r="W1586"/>
      <c r="AB1586"/>
    </row>
    <row r="1587" spans="1:28" x14ac:dyDescent="0.3">
      <c r="A1587" t="s">
        <v>831</v>
      </c>
      <c r="B1587">
        <v>5022009</v>
      </c>
      <c r="C1587" t="s">
        <v>45</v>
      </c>
      <c r="D1587">
        <v>1</v>
      </c>
      <c r="E1587" s="10">
        <v>103.75</v>
      </c>
      <c r="F1587" s="10">
        <v>103.75</v>
      </c>
      <c r="G1587" s="10">
        <v>83</v>
      </c>
      <c r="H1587">
        <v>20</v>
      </c>
      <c r="I1587" s="51" t="str">
        <f>_xlfn.XLOOKUP(Q3_2025[[#This Row],[Artikelnr]],Artikel_prijzen[Artnr],Artikel_prijzen[Groep],"")</f>
        <v>Elektra</v>
      </c>
      <c r="J1587" s="10">
        <f>_xlfn.XLOOKUP(Q3_2025[[#This Row],[Artikelnr]],Artikel_prijzen[Artnr],Artikel_prijzen[Prijs 2025],"")</f>
        <v>106.8625</v>
      </c>
      <c r="K1587" t="str">
        <f>IF(Q3_2025[[#This Row],[Artikelprijs]]&lt;&gt;"",IF(Q3_2025[[#This Row],[Stuksprijs]]=Q3_2025[[#This Row],[Artikelprijs]],"Prijs gelijk","Prijs wijkt af"),"")</f>
        <v>Prijs wijkt af</v>
      </c>
      <c r="L1587" t="str">
        <f>IF(Q3_2025[[#This Row],[Relatiekorting percentage]]=0,
    "Nvt",
    IF(Q3_2025[[#This Row],[Brutobedrag 2]] &lt; Q3_2025[[#This Row],[Bruto - Rel.korting]],
        "Nee",
        "Ja"))</f>
        <v>Ja</v>
      </c>
      <c r="M1587" s="10">
        <f>IF(Q3_2025[[#This Row],[Artikelprijs]]&lt;&gt;"",Q3_2025[[#This Row],[Artikelprijs]],Q3_2025[[#This Row],[Stuksprijs]])</f>
        <v>106.8625</v>
      </c>
      <c r="N1587" s="10">
        <f>Q3_2025[[#This Row],[Besteld]]*Q3_2025[[#This Row],[Prijs 2]]</f>
        <v>106.8625</v>
      </c>
      <c r="O1587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587" s="3"/>
      <c r="W1587"/>
      <c r="AB1587"/>
    </row>
    <row r="1588" spans="1:28" x14ac:dyDescent="0.3">
      <c r="A1588" t="s">
        <v>831</v>
      </c>
      <c r="B1588">
        <v>5022009</v>
      </c>
      <c r="C1588" t="s">
        <v>45</v>
      </c>
      <c r="D1588">
        <v>1</v>
      </c>
      <c r="E1588" s="10">
        <v>103.75</v>
      </c>
      <c r="F1588" s="10">
        <v>103.75</v>
      </c>
      <c r="G1588" s="10">
        <v>83</v>
      </c>
      <c r="H1588">
        <v>20</v>
      </c>
      <c r="I1588" s="51" t="str">
        <f>_xlfn.XLOOKUP(Q3_2025[[#This Row],[Artikelnr]],Artikel_prijzen[Artnr],Artikel_prijzen[Groep],"")</f>
        <v>Elektra</v>
      </c>
      <c r="J1588" s="10">
        <f>_xlfn.XLOOKUP(Q3_2025[[#This Row],[Artikelnr]],Artikel_prijzen[Artnr],Artikel_prijzen[Prijs 2025],"")</f>
        <v>106.8625</v>
      </c>
      <c r="K1588" t="str">
        <f>IF(Q3_2025[[#This Row],[Artikelprijs]]&lt;&gt;"",IF(Q3_2025[[#This Row],[Stuksprijs]]=Q3_2025[[#This Row],[Artikelprijs]],"Prijs gelijk","Prijs wijkt af"),"")</f>
        <v>Prijs wijkt af</v>
      </c>
      <c r="L1588" t="str">
        <f>IF(Q3_2025[[#This Row],[Relatiekorting percentage]]=0,
    "Nvt",
    IF(Q3_2025[[#This Row],[Brutobedrag 2]] &lt; Q3_2025[[#This Row],[Bruto - Rel.korting]],
        "Nee",
        "Ja"))</f>
        <v>Ja</v>
      </c>
      <c r="M1588" s="10">
        <f>IF(Q3_2025[[#This Row],[Artikelprijs]]&lt;&gt;"",Q3_2025[[#This Row],[Artikelprijs]],Q3_2025[[#This Row],[Stuksprijs]])</f>
        <v>106.8625</v>
      </c>
      <c r="N1588" s="10">
        <f>Q3_2025[[#This Row],[Besteld]]*Q3_2025[[#This Row],[Prijs 2]]</f>
        <v>106.8625</v>
      </c>
      <c r="O1588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588" s="3"/>
      <c r="W1588"/>
      <c r="AB1588"/>
    </row>
    <row r="1589" spans="1:28" x14ac:dyDescent="0.3">
      <c r="A1589" t="s">
        <v>831</v>
      </c>
      <c r="B1589">
        <v>5022009</v>
      </c>
      <c r="C1589" t="s">
        <v>45</v>
      </c>
      <c r="D1589">
        <v>5</v>
      </c>
      <c r="E1589" s="10">
        <v>103.75</v>
      </c>
      <c r="F1589" s="10">
        <v>518.75</v>
      </c>
      <c r="G1589" s="10">
        <v>415</v>
      </c>
      <c r="H1589">
        <v>20</v>
      </c>
      <c r="I1589" s="51" t="str">
        <f>_xlfn.XLOOKUP(Q3_2025[[#This Row],[Artikelnr]],Artikel_prijzen[Artnr],Artikel_prijzen[Groep],"")</f>
        <v>Elektra</v>
      </c>
      <c r="J1589" s="10">
        <f>_xlfn.XLOOKUP(Q3_2025[[#This Row],[Artikelnr]],Artikel_prijzen[Artnr],Artikel_prijzen[Prijs 2025],"")</f>
        <v>106.8625</v>
      </c>
      <c r="K1589" t="str">
        <f>IF(Q3_2025[[#This Row],[Artikelprijs]]&lt;&gt;"",IF(Q3_2025[[#This Row],[Stuksprijs]]=Q3_2025[[#This Row],[Artikelprijs]],"Prijs gelijk","Prijs wijkt af"),"")</f>
        <v>Prijs wijkt af</v>
      </c>
      <c r="L1589" t="str">
        <f>IF(Q3_2025[[#This Row],[Relatiekorting percentage]]=0,
    "Nvt",
    IF(Q3_2025[[#This Row],[Brutobedrag 2]] &lt; Q3_2025[[#This Row],[Bruto - Rel.korting]],
        "Nee",
        "Ja"))</f>
        <v>Ja</v>
      </c>
      <c r="M1589" s="10">
        <f>IF(Q3_2025[[#This Row],[Artikelprijs]]&lt;&gt;"",Q3_2025[[#This Row],[Artikelprijs]],Q3_2025[[#This Row],[Stuksprijs]])</f>
        <v>106.8625</v>
      </c>
      <c r="N1589" s="10">
        <f>Q3_2025[[#This Row],[Besteld]]*Q3_2025[[#This Row],[Prijs 2]]</f>
        <v>534.3125</v>
      </c>
      <c r="O1589" s="10">
        <f>IF(Q3_2025[[#This Row],[Brutobedrag 2]]&lt;Q3_2025[[#This Row],[Bruto - Rel.korting]],Q3_2025[[#This Row],[Brutobedrag 2]],Q3_2025[[#This Row],[Brutobedrag 2]]*(100-Q3_2025[[#This Row],[Relatiekorting percentage]])/100)</f>
        <v>427.45</v>
      </c>
      <c r="R1589" s="3"/>
      <c r="W1589"/>
      <c r="AB1589"/>
    </row>
    <row r="1590" spans="1:28" x14ac:dyDescent="0.3">
      <c r="A1590" t="s">
        <v>831</v>
      </c>
      <c r="B1590">
        <v>5022009</v>
      </c>
      <c r="C1590" t="s">
        <v>45</v>
      </c>
      <c r="D1590">
        <v>1</v>
      </c>
      <c r="E1590" s="10">
        <v>103.75</v>
      </c>
      <c r="F1590" s="10">
        <v>103.75</v>
      </c>
      <c r="G1590" s="10">
        <v>83</v>
      </c>
      <c r="H1590">
        <v>20</v>
      </c>
      <c r="I1590" s="51" t="str">
        <f>_xlfn.XLOOKUP(Q3_2025[[#This Row],[Artikelnr]],Artikel_prijzen[Artnr],Artikel_prijzen[Groep],"")</f>
        <v>Elektra</v>
      </c>
      <c r="J1590" s="10">
        <f>_xlfn.XLOOKUP(Q3_2025[[#This Row],[Artikelnr]],Artikel_prijzen[Artnr],Artikel_prijzen[Prijs 2025],"")</f>
        <v>106.8625</v>
      </c>
      <c r="K1590" t="str">
        <f>IF(Q3_2025[[#This Row],[Artikelprijs]]&lt;&gt;"",IF(Q3_2025[[#This Row],[Stuksprijs]]=Q3_2025[[#This Row],[Artikelprijs]],"Prijs gelijk","Prijs wijkt af"),"")</f>
        <v>Prijs wijkt af</v>
      </c>
      <c r="L1590" t="str">
        <f>IF(Q3_2025[[#This Row],[Relatiekorting percentage]]=0,
    "Nvt",
    IF(Q3_2025[[#This Row],[Brutobedrag 2]] &lt; Q3_2025[[#This Row],[Bruto - Rel.korting]],
        "Nee",
        "Ja"))</f>
        <v>Ja</v>
      </c>
      <c r="M1590" s="10">
        <f>IF(Q3_2025[[#This Row],[Artikelprijs]]&lt;&gt;"",Q3_2025[[#This Row],[Artikelprijs]],Q3_2025[[#This Row],[Stuksprijs]])</f>
        <v>106.8625</v>
      </c>
      <c r="N1590" s="10">
        <f>Q3_2025[[#This Row],[Besteld]]*Q3_2025[[#This Row],[Prijs 2]]</f>
        <v>106.8625</v>
      </c>
      <c r="O1590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590" s="3"/>
      <c r="W1590"/>
      <c r="AB1590"/>
    </row>
    <row r="1591" spans="1:28" x14ac:dyDescent="0.3">
      <c r="A1591" t="s">
        <v>831</v>
      </c>
      <c r="B1591">
        <v>5022009</v>
      </c>
      <c r="C1591" t="s">
        <v>45</v>
      </c>
      <c r="D1591">
        <v>1</v>
      </c>
      <c r="E1591" s="10">
        <v>103.75</v>
      </c>
      <c r="F1591" s="10">
        <v>103.75</v>
      </c>
      <c r="G1591" s="10">
        <v>83</v>
      </c>
      <c r="H1591">
        <v>20</v>
      </c>
      <c r="I1591" s="51" t="str">
        <f>_xlfn.XLOOKUP(Q3_2025[[#This Row],[Artikelnr]],Artikel_prijzen[Artnr],Artikel_prijzen[Groep],"")</f>
        <v>Elektra</v>
      </c>
      <c r="J1591" s="10">
        <f>_xlfn.XLOOKUP(Q3_2025[[#This Row],[Artikelnr]],Artikel_prijzen[Artnr],Artikel_prijzen[Prijs 2025],"")</f>
        <v>106.8625</v>
      </c>
      <c r="K1591" t="str">
        <f>IF(Q3_2025[[#This Row],[Artikelprijs]]&lt;&gt;"",IF(Q3_2025[[#This Row],[Stuksprijs]]=Q3_2025[[#This Row],[Artikelprijs]],"Prijs gelijk","Prijs wijkt af"),"")</f>
        <v>Prijs wijkt af</v>
      </c>
      <c r="L1591" t="str">
        <f>IF(Q3_2025[[#This Row],[Relatiekorting percentage]]=0,
    "Nvt",
    IF(Q3_2025[[#This Row],[Brutobedrag 2]] &lt; Q3_2025[[#This Row],[Bruto - Rel.korting]],
        "Nee",
        "Ja"))</f>
        <v>Ja</v>
      </c>
      <c r="M1591" s="10">
        <f>IF(Q3_2025[[#This Row],[Artikelprijs]]&lt;&gt;"",Q3_2025[[#This Row],[Artikelprijs]],Q3_2025[[#This Row],[Stuksprijs]])</f>
        <v>106.8625</v>
      </c>
      <c r="N1591" s="10">
        <f>Q3_2025[[#This Row],[Besteld]]*Q3_2025[[#This Row],[Prijs 2]]</f>
        <v>106.8625</v>
      </c>
      <c r="O1591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591" s="3"/>
      <c r="W1591"/>
      <c r="AB1591"/>
    </row>
    <row r="1592" spans="1:28" x14ac:dyDescent="0.3">
      <c r="A1592" t="s">
        <v>831</v>
      </c>
      <c r="B1592">
        <v>5020016</v>
      </c>
      <c r="C1592" t="s">
        <v>771</v>
      </c>
      <c r="D1592">
        <v>1</v>
      </c>
      <c r="E1592" s="10">
        <v>18.03</v>
      </c>
      <c r="F1592" s="10">
        <v>18.03</v>
      </c>
      <c r="G1592" s="10">
        <v>14.42</v>
      </c>
      <c r="H1592">
        <v>20</v>
      </c>
      <c r="I1592" s="51" t="str">
        <f>_xlfn.XLOOKUP(Q3_2025[[#This Row],[Artikelnr]],Artikel_prijzen[Artnr],Artikel_prijzen[Groep],"")</f>
        <v/>
      </c>
      <c r="J1592" s="10" t="str">
        <f>_xlfn.XLOOKUP(Q3_2025[[#This Row],[Artikelnr]],Artikel_prijzen[Artnr],Artikel_prijzen[Prijs 2025],"")</f>
        <v/>
      </c>
      <c r="K1592" t="str">
        <f>IF(Q3_2025[[#This Row],[Artikelprijs]]&lt;&gt;"",IF(Q3_2025[[#This Row],[Stuksprijs]]=Q3_2025[[#This Row],[Artikelprijs]],"Prijs gelijk","Prijs wijkt af"),"")</f>
        <v/>
      </c>
      <c r="L1592" t="str">
        <f>IF(Q3_2025[[#This Row],[Relatiekorting percentage]]=0,
    "Nvt",
    IF(Q3_2025[[#This Row],[Brutobedrag 2]] &lt; Q3_2025[[#This Row],[Bruto - Rel.korting]],
        "Nee",
        "Ja"))</f>
        <v>Ja</v>
      </c>
      <c r="M1592" s="10">
        <f>IF(Q3_2025[[#This Row],[Artikelprijs]]&lt;&gt;"",Q3_2025[[#This Row],[Artikelprijs]],Q3_2025[[#This Row],[Stuksprijs]])</f>
        <v>18.03</v>
      </c>
      <c r="N1592" s="10">
        <f>Q3_2025[[#This Row],[Besteld]]*Q3_2025[[#This Row],[Prijs 2]]</f>
        <v>18.03</v>
      </c>
      <c r="O1592" s="10">
        <f>IF(Q3_2025[[#This Row],[Brutobedrag 2]]&lt;Q3_2025[[#This Row],[Bruto - Rel.korting]],Q3_2025[[#This Row],[Brutobedrag 2]],Q3_2025[[#This Row],[Brutobedrag 2]]*(100-Q3_2025[[#This Row],[Relatiekorting percentage]])/100)</f>
        <v>14.424000000000001</v>
      </c>
      <c r="R1592" s="3"/>
      <c r="W1592"/>
      <c r="AB1592"/>
    </row>
    <row r="1593" spans="1:28" x14ac:dyDescent="0.3">
      <c r="A1593" t="s">
        <v>831</v>
      </c>
      <c r="B1593">
        <v>5022009</v>
      </c>
      <c r="C1593" t="s">
        <v>45</v>
      </c>
      <c r="D1593">
        <v>1</v>
      </c>
      <c r="E1593" s="10">
        <v>103.75</v>
      </c>
      <c r="F1593" s="10">
        <v>103.75</v>
      </c>
      <c r="G1593" s="10">
        <v>83</v>
      </c>
      <c r="H1593">
        <v>20</v>
      </c>
      <c r="I1593" s="51" t="str">
        <f>_xlfn.XLOOKUP(Q3_2025[[#This Row],[Artikelnr]],Artikel_prijzen[Artnr],Artikel_prijzen[Groep],"")</f>
        <v>Elektra</v>
      </c>
      <c r="J1593" s="10">
        <f>_xlfn.XLOOKUP(Q3_2025[[#This Row],[Artikelnr]],Artikel_prijzen[Artnr],Artikel_prijzen[Prijs 2025],"")</f>
        <v>106.8625</v>
      </c>
      <c r="K1593" t="str">
        <f>IF(Q3_2025[[#This Row],[Artikelprijs]]&lt;&gt;"",IF(Q3_2025[[#This Row],[Stuksprijs]]=Q3_2025[[#This Row],[Artikelprijs]],"Prijs gelijk","Prijs wijkt af"),"")</f>
        <v>Prijs wijkt af</v>
      </c>
      <c r="L1593" t="str">
        <f>IF(Q3_2025[[#This Row],[Relatiekorting percentage]]=0,
    "Nvt",
    IF(Q3_2025[[#This Row],[Brutobedrag 2]] &lt; Q3_2025[[#This Row],[Bruto - Rel.korting]],
        "Nee",
        "Ja"))</f>
        <v>Ja</v>
      </c>
      <c r="M1593" s="10">
        <f>IF(Q3_2025[[#This Row],[Artikelprijs]]&lt;&gt;"",Q3_2025[[#This Row],[Artikelprijs]],Q3_2025[[#This Row],[Stuksprijs]])</f>
        <v>106.8625</v>
      </c>
      <c r="N1593" s="10">
        <f>Q3_2025[[#This Row],[Besteld]]*Q3_2025[[#This Row],[Prijs 2]]</f>
        <v>106.8625</v>
      </c>
      <c r="O1593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593" s="3"/>
      <c r="W1593"/>
      <c r="AB1593"/>
    </row>
    <row r="1594" spans="1:28" x14ac:dyDescent="0.3">
      <c r="A1594" t="s">
        <v>831</v>
      </c>
      <c r="B1594">
        <v>5022009</v>
      </c>
      <c r="C1594" t="s">
        <v>45</v>
      </c>
      <c r="D1594">
        <v>1</v>
      </c>
      <c r="E1594" s="10">
        <v>103.75</v>
      </c>
      <c r="F1594" s="10">
        <v>103.75</v>
      </c>
      <c r="G1594" s="10">
        <v>83</v>
      </c>
      <c r="H1594">
        <v>20</v>
      </c>
      <c r="I1594" s="51" t="str">
        <f>_xlfn.XLOOKUP(Q3_2025[[#This Row],[Artikelnr]],Artikel_prijzen[Artnr],Artikel_prijzen[Groep],"")</f>
        <v>Elektra</v>
      </c>
      <c r="J1594" s="10">
        <f>_xlfn.XLOOKUP(Q3_2025[[#This Row],[Artikelnr]],Artikel_prijzen[Artnr],Artikel_prijzen[Prijs 2025],"")</f>
        <v>106.8625</v>
      </c>
      <c r="K1594" t="str">
        <f>IF(Q3_2025[[#This Row],[Artikelprijs]]&lt;&gt;"",IF(Q3_2025[[#This Row],[Stuksprijs]]=Q3_2025[[#This Row],[Artikelprijs]],"Prijs gelijk","Prijs wijkt af"),"")</f>
        <v>Prijs wijkt af</v>
      </c>
      <c r="L1594" t="str">
        <f>IF(Q3_2025[[#This Row],[Relatiekorting percentage]]=0,
    "Nvt",
    IF(Q3_2025[[#This Row],[Brutobedrag 2]] &lt; Q3_2025[[#This Row],[Bruto - Rel.korting]],
        "Nee",
        "Ja"))</f>
        <v>Ja</v>
      </c>
      <c r="M1594" s="10">
        <f>IF(Q3_2025[[#This Row],[Artikelprijs]]&lt;&gt;"",Q3_2025[[#This Row],[Artikelprijs]],Q3_2025[[#This Row],[Stuksprijs]])</f>
        <v>106.8625</v>
      </c>
      <c r="N1594" s="10">
        <f>Q3_2025[[#This Row],[Besteld]]*Q3_2025[[#This Row],[Prijs 2]]</f>
        <v>106.8625</v>
      </c>
      <c r="O1594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594" s="3"/>
      <c r="W1594"/>
      <c r="AB1594"/>
    </row>
    <row r="1595" spans="1:28" x14ac:dyDescent="0.3">
      <c r="A1595" t="s">
        <v>831</v>
      </c>
      <c r="B1595">
        <v>5020016</v>
      </c>
      <c r="C1595" t="s">
        <v>771</v>
      </c>
      <c r="D1595">
        <v>1</v>
      </c>
      <c r="E1595" s="10">
        <v>18.03</v>
      </c>
      <c r="F1595" s="10">
        <v>18.03</v>
      </c>
      <c r="G1595" s="10">
        <v>14.42</v>
      </c>
      <c r="H1595">
        <v>20</v>
      </c>
      <c r="I1595" s="51" t="str">
        <f>_xlfn.XLOOKUP(Q3_2025[[#This Row],[Artikelnr]],Artikel_prijzen[Artnr],Artikel_prijzen[Groep],"")</f>
        <v/>
      </c>
      <c r="J1595" s="10" t="str">
        <f>_xlfn.XLOOKUP(Q3_2025[[#This Row],[Artikelnr]],Artikel_prijzen[Artnr],Artikel_prijzen[Prijs 2025],"")</f>
        <v/>
      </c>
      <c r="K1595" t="str">
        <f>IF(Q3_2025[[#This Row],[Artikelprijs]]&lt;&gt;"",IF(Q3_2025[[#This Row],[Stuksprijs]]=Q3_2025[[#This Row],[Artikelprijs]],"Prijs gelijk","Prijs wijkt af"),"")</f>
        <v/>
      </c>
      <c r="L1595" t="str">
        <f>IF(Q3_2025[[#This Row],[Relatiekorting percentage]]=0,
    "Nvt",
    IF(Q3_2025[[#This Row],[Brutobedrag 2]] &lt; Q3_2025[[#This Row],[Bruto - Rel.korting]],
        "Nee",
        "Ja"))</f>
        <v>Ja</v>
      </c>
      <c r="M1595" s="10">
        <f>IF(Q3_2025[[#This Row],[Artikelprijs]]&lt;&gt;"",Q3_2025[[#This Row],[Artikelprijs]],Q3_2025[[#This Row],[Stuksprijs]])</f>
        <v>18.03</v>
      </c>
      <c r="N1595" s="10">
        <f>Q3_2025[[#This Row],[Besteld]]*Q3_2025[[#This Row],[Prijs 2]]</f>
        <v>18.03</v>
      </c>
      <c r="O1595" s="10">
        <f>IF(Q3_2025[[#This Row],[Brutobedrag 2]]&lt;Q3_2025[[#This Row],[Bruto - Rel.korting]],Q3_2025[[#This Row],[Brutobedrag 2]],Q3_2025[[#This Row],[Brutobedrag 2]]*(100-Q3_2025[[#This Row],[Relatiekorting percentage]])/100)</f>
        <v>14.424000000000001</v>
      </c>
      <c r="R1595" s="3"/>
      <c r="W1595"/>
      <c r="AB1595"/>
    </row>
    <row r="1596" spans="1:28" x14ac:dyDescent="0.3">
      <c r="A1596" t="s">
        <v>831</v>
      </c>
      <c r="B1596">
        <v>5022009</v>
      </c>
      <c r="C1596" t="s">
        <v>45</v>
      </c>
      <c r="D1596">
        <v>1</v>
      </c>
      <c r="E1596" s="10">
        <v>103.75</v>
      </c>
      <c r="F1596" s="10">
        <v>103.75</v>
      </c>
      <c r="G1596" s="10">
        <v>83</v>
      </c>
      <c r="H1596">
        <v>20</v>
      </c>
      <c r="I1596" s="51" t="str">
        <f>_xlfn.XLOOKUP(Q3_2025[[#This Row],[Artikelnr]],Artikel_prijzen[Artnr],Artikel_prijzen[Groep],"")</f>
        <v>Elektra</v>
      </c>
      <c r="J1596" s="10">
        <f>_xlfn.XLOOKUP(Q3_2025[[#This Row],[Artikelnr]],Artikel_prijzen[Artnr],Artikel_prijzen[Prijs 2025],"")</f>
        <v>106.8625</v>
      </c>
      <c r="K1596" t="str">
        <f>IF(Q3_2025[[#This Row],[Artikelprijs]]&lt;&gt;"",IF(Q3_2025[[#This Row],[Stuksprijs]]=Q3_2025[[#This Row],[Artikelprijs]],"Prijs gelijk","Prijs wijkt af"),"")</f>
        <v>Prijs wijkt af</v>
      </c>
      <c r="L1596" t="str">
        <f>IF(Q3_2025[[#This Row],[Relatiekorting percentage]]=0,
    "Nvt",
    IF(Q3_2025[[#This Row],[Brutobedrag 2]] &lt; Q3_2025[[#This Row],[Bruto - Rel.korting]],
        "Nee",
        "Ja"))</f>
        <v>Ja</v>
      </c>
      <c r="M1596" s="10">
        <f>IF(Q3_2025[[#This Row],[Artikelprijs]]&lt;&gt;"",Q3_2025[[#This Row],[Artikelprijs]],Q3_2025[[#This Row],[Stuksprijs]])</f>
        <v>106.8625</v>
      </c>
      <c r="N1596" s="10">
        <f>Q3_2025[[#This Row],[Besteld]]*Q3_2025[[#This Row],[Prijs 2]]</f>
        <v>106.8625</v>
      </c>
      <c r="O1596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596" s="3"/>
      <c r="W1596"/>
      <c r="AB1596"/>
    </row>
    <row r="1597" spans="1:28" x14ac:dyDescent="0.3">
      <c r="A1597" t="s">
        <v>831</v>
      </c>
      <c r="B1597">
        <v>5022009</v>
      </c>
      <c r="C1597" t="s">
        <v>45</v>
      </c>
      <c r="D1597">
        <v>1</v>
      </c>
      <c r="E1597" s="10">
        <v>103.75</v>
      </c>
      <c r="F1597" s="10">
        <v>103.75</v>
      </c>
      <c r="G1597" s="10">
        <v>83</v>
      </c>
      <c r="H1597">
        <v>20</v>
      </c>
      <c r="I1597" s="51" t="str">
        <f>_xlfn.XLOOKUP(Q3_2025[[#This Row],[Artikelnr]],Artikel_prijzen[Artnr],Artikel_prijzen[Groep],"")</f>
        <v>Elektra</v>
      </c>
      <c r="J1597" s="10">
        <f>_xlfn.XLOOKUP(Q3_2025[[#This Row],[Artikelnr]],Artikel_prijzen[Artnr],Artikel_prijzen[Prijs 2025],"")</f>
        <v>106.8625</v>
      </c>
      <c r="K1597" t="str">
        <f>IF(Q3_2025[[#This Row],[Artikelprijs]]&lt;&gt;"",IF(Q3_2025[[#This Row],[Stuksprijs]]=Q3_2025[[#This Row],[Artikelprijs]],"Prijs gelijk","Prijs wijkt af"),"")</f>
        <v>Prijs wijkt af</v>
      </c>
      <c r="L1597" t="str">
        <f>IF(Q3_2025[[#This Row],[Relatiekorting percentage]]=0,
    "Nvt",
    IF(Q3_2025[[#This Row],[Brutobedrag 2]] &lt; Q3_2025[[#This Row],[Bruto - Rel.korting]],
        "Nee",
        "Ja"))</f>
        <v>Ja</v>
      </c>
      <c r="M1597" s="10">
        <f>IF(Q3_2025[[#This Row],[Artikelprijs]]&lt;&gt;"",Q3_2025[[#This Row],[Artikelprijs]],Q3_2025[[#This Row],[Stuksprijs]])</f>
        <v>106.8625</v>
      </c>
      <c r="N1597" s="10">
        <f>Q3_2025[[#This Row],[Besteld]]*Q3_2025[[#This Row],[Prijs 2]]</f>
        <v>106.8625</v>
      </c>
      <c r="O1597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597" s="3"/>
      <c r="W1597"/>
      <c r="AB1597"/>
    </row>
    <row r="1598" spans="1:28" x14ac:dyDescent="0.3">
      <c r="A1598" t="s">
        <v>831</v>
      </c>
      <c r="B1598">
        <v>1010006</v>
      </c>
      <c r="C1598" t="s">
        <v>157</v>
      </c>
      <c r="D1598">
        <v>1</v>
      </c>
      <c r="E1598" s="10">
        <v>43</v>
      </c>
      <c r="F1598" s="10">
        <v>43</v>
      </c>
      <c r="G1598" s="10">
        <v>34.4</v>
      </c>
      <c r="H1598">
        <v>20</v>
      </c>
      <c r="I1598" s="51" t="str">
        <f>_xlfn.XLOOKUP(Q3_2025[[#This Row],[Artikelnr]],Artikel_prijzen[Artnr],Artikel_prijzen[Groep],"")</f>
        <v/>
      </c>
      <c r="J1598" s="10" t="str">
        <f>_xlfn.XLOOKUP(Q3_2025[[#This Row],[Artikelnr]],Artikel_prijzen[Artnr],Artikel_prijzen[Prijs 2025],"")</f>
        <v/>
      </c>
      <c r="K1598" t="str">
        <f>IF(Q3_2025[[#This Row],[Artikelprijs]]&lt;&gt;"",IF(Q3_2025[[#This Row],[Stuksprijs]]=Q3_2025[[#This Row],[Artikelprijs]],"Prijs gelijk","Prijs wijkt af"),"")</f>
        <v/>
      </c>
      <c r="L1598" t="str">
        <f>IF(Q3_2025[[#This Row],[Relatiekorting percentage]]=0,
    "Nvt",
    IF(Q3_2025[[#This Row],[Brutobedrag 2]] &lt; Q3_2025[[#This Row],[Bruto - Rel.korting]],
        "Nee",
        "Ja"))</f>
        <v>Ja</v>
      </c>
      <c r="M1598" s="10">
        <f>IF(Q3_2025[[#This Row],[Artikelprijs]]&lt;&gt;"",Q3_2025[[#This Row],[Artikelprijs]],Q3_2025[[#This Row],[Stuksprijs]])</f>
        <v>43</v>
      </c>
      <c r="N1598" s="10">
        <f>Q3_2025[[#This Row],[Besteld]]*Q3_2025[[#This Row],[Prijs 2]]</f>
        <v>43</v>
      </c>
      <c r="O1598" s="10">
        <f>IF(Q3_2025[[#This Row],[Brutobedrag 2]]&lt;Q3_2025[[#This Row],[Bruto - Rel.korting]],Q3_2025[[#This Row],[Brutobedrag 2]],Q3_2025[[#This Row],[Brutobedrag 2]]*(100-Q3_2025[[#This Row],[Relatiekorting percentage]])/100)</f>
        <v>34.4</v>
      </c>
      <c r="R1598" s="3"/>
      <c r="W1598"/>
      <c r="AB1598"/>
    </row>
    <row r="1599" spans="1:28" x14ac:dyDescent="0.3">
      <c r="A1599" t="s">
        <v>831</v>
      </c>
      <c r="B1599">
        <v>5021009</v>
      </c>
      <c r="C1599" t="s">
        <v>50</v>
      </c>
      <c r="D1599">
        <v>1</v>
      </c>
      <c r="E1599" s="10">
        <v>386.25</v>
      </c>
      <c r="F1599" s="10">
        <v>386.25</v>
      </c>
      <c r="G1599" s="10">
        <v>309</v>
      </c>
      <c r="H1599">
        <v>20</v>
      </c>
      <c r="I1599" s="51" t="str">
        <f>_xlfn.XLOOKUP(Q3_2025[[#This Row],[Artikelnr]],Artikel_prijzen[Artnr],Artikel_prijzen[Groep],"")</f>
        <v>Elektra</v>
      </c>
      <c r="J1599" s="10">
        <f>_xlfn.XLOOKUP(Q3_2025[[#This Row],[Artikelnr]],Artikel_prijzen[Artnr],Artikel_prijzen[Prijs 2025],"")</f>
        <v>386.25</v>
      </c>
      <c r="K1599" t="str">
        <f>IF(Q3_2025[[#This Row],[Artikelprijs]]&lt;&gt;"",IF(Q3_2025[[#This Row],[Stuksprijs]]=Q3_2025[[#This Row],[Artikelprijs]],"Prijs gelijk","Prijs wijkt af"),"")</f>
        <v>Prijs gelijk</v>
      </c>
      <c r="L1599" t="str">
        <f>IF(Q3_2025[[#This Row],[Relatiekorting percentage]]=0,
    "Nvt",
    IF(Q3_2025[[#This Row],[Brutobedrag 2]] &lt; Q3_2025[[#This Row],[Bruto - Rel.korting]],
        "Nee",
        "Ja"))</f>
        <v>Ja</v>
      </c>
      <c r="M1599" s="10">
        <f>IF(Q3_2025[[#This Row],[Artikelprijs]]&lt;&gt;"",Q3_2025[[#This Row],[Artikelprijs]],Q3_2025[[#This Row],[Stuksprijs]])</f>
        <v>386.25</v>
      </c>
      <c r="N1599" s="10">
        <f>Q3_2025[[#This Row],[Besteld]]*Q3_2025[[#This Row],[Prijs 2]]</f>
        <v>386.25</v>
      </c>
      <c r="O1599" s="10">
        <f>IF(Q3_2025[[#This Row],[Brutobedrag 2]]&lt;Q3_2025[[#This Row],[Bruto - Rel.korting]],Q3_2025[[#This Row],[Brutobedrag 2]],Q3_2025[[#This Row],[Brutobedrag 2]]*(100-Q3_2025[[#This Row],[Relatiekorting percentage]])/100)</f>
        <v>309</v>
      </c>
      <c r="R1599" s="3"/>
      <c r="W1599"/>
      <c r="AB1599"/>
    </row>
    <row r="1600" spans="1:28" x14ac:dyDescent="0.3">
      <c r="A1600" t="s">
        <v>831</v>
      </c>
      <c r="B1600">
        <v>5022009</v>
      </c>
      <c r="C1600" t="s">
        <v>45</v>
      </c>
      <c r="D1600">
        <v>1</v>
      </c>
      <c r="E1600" s="10">
        <v>103.75</v>
      </c>
      <c r="F1600" s="10">
        <v>103.75</v>
      </c>
      <c r="G1600" s="10">
        <v>83</v>
      </c>
      <c r="H1600">
        <v>20</v>
      </c>
      <c r="I1600" s="51" t="str">
        <f>_xlfn.XLOOKUP(Q3_2025[[#This Row],[Artikelnr]],Artikel_prijzen[Artnr],Artikel_prijzen[Groep],"")</f>
        <v>Elektra</v>
      </c>
      <c r="J1600" s="10">
        <f>_xlfn.XLOOKUP(Q3_2025[[#This Row],[Artikelnr]],Artikel_prijzen[Artnr],Artikel_prijzen[Prijs 2025],"")</f>
        <v>106.8625</v>
      </c>
      <c r="K1600" t="str">
        <f>IF(Q3_2025[[#This Row],[Artikelprijs]]&lt;&gt;"",IF(Q3_2025[[#This Row],[Stuksprijs]]=Q3_2025[[#This Row],[Artikelprijs]],"Prijs gelijk","Prijs wijkt af"),"")</f>
        <v>Prijs wijkt af</v>
      </c>
      <c r="L1600" t="str">
        <f>IF(Q3_2025[[#This Row],[Relatiekorting percentage]]=0,
    "Nvt",
    IF(Q3_2025[[#This Row],[Brutobedrag 2]] &lt; Q3_2025[[#This Row],[Bruto - Rel.korting]],
        "Nee",
        "Ja"))</f>
        <v>Ja</v>
      </c>
      <c r="M1600" s="10">
        <f>IF(Q3_2025[[#This Row],[Artikelprijs]]&lt;&gt;"",Q3_2025[[#This Row],[Artikelprijs]],Q3_2025[[#This Row],[Stuksprijs]])</f>
        <v>106.8625</v>
      </c>
      <c r="N1600" s="10">
        <f>Q3_2025[[#This Row],[Besteld]]*Q3_2025[[#This Row],[Prijs 2]]</f>
        <v>106.8625</v>
      </c>
      <c r="O1600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600" s="3"/>
      <c r="W1600"/>
      <c r="AB1600"/>
    </row>
    <row r="1601" spans="1:28" x14ac:dyDescent="0.3">
      <c r="A1601" t="s">
        <v>831</v>
      </c>
      <c r="B1601">
        <v>5020016</v>
      </c>
      <c r="C1601" t="s">
        <v>771</v>
      </c>
      <c r="D1601">
        <v>3</v>
      </c>
      <c r="E1601" s="10">
        <v>18.03</v>
      </c>
      <c r="F1601" s="10">
        <v>54.09</v>
      </c>
      <c r="G1601" s="10">
        <v>43.27</v>
      </c>
      <c r="H1601">
        <v>20</v>
      </c>
      <c r="I1601" s="51" t="str">
        <f>_xlfn.XLOOKUP(Q3_2025[[#This Row],[Artikelnr]],Artikel_prijzen[Artnr],Artikel_prijzen[Groep],"")</f>
        <v/>
      </c>
      <c r="J1601" s="10" t="str">
        <f>_xlfn.XLOOKUP(Q3_2025[[#This Row],[Artikelnr]],Artikel_prijzen[Artnr],Artikel_prijzen[Prijs 2025],"")</f>
        <v/>
      </c>
      <c r="K1601" t="str">
        <f>IF(Q3_2025[[#This Row],[Artikelprijs]]&lt;&gt;"",IF(Q3_2025[[#This Row],[Stuksprijs]]=Q3_2025[[#This Row],[Artikelprijs]],"Prijs gelijk","Prijs wijkt af"),"")</f>
        <v/>
      </c>
      <c r="L1601" t="str">
        <f>IF(Q3_2025[[#This Row],[Relatiekorting percentage]]=0,
    "Nvt",
    IF(Q3_2025[[#This Row],[Brutobedrag 2]] &lt; Q3_2025[[#This Row],[Bruto - Rel.korting]],
        "Nee",
        "Ja"))</f>
        <v>Ja</v>
      </c>
      <c r="M1601" s="10">
        <f>IF(Q3_2025[[#This Row],[Artikelprijs]]&lt;&gt;"",Q3_2025[[#This Row],[Artikelprijs]],Q3_2025[[#This Row],[Stuksprijs]])</f>
        <v>18.03</v>
      </c>
      <c r="N1601" s="10">
        <f>Q3_2025[[#This Row],[Besteld]]*Q3_2025[[#This Row],[Prijs 2]]</f>
        <v>54.09</v>
      </c>
      <c r="O1601" s="10">
        <f>IF(Q3_2025[[#This Row],[Brutobedrag 2]]&lt;Q3_2025[[#This Row],[Bruto - Rel.korting]],Q3_2025[[#This Row],[Brutobedrag 2]],Q3_2025[[#This Row],[Brutobedrag 2]]*(100-Q3_2025[[#This Row],[Relatiekorting percentage]])/100)</f>
        <v>43.272000000000006</v>
      </c>
      <c r="R1601" s="3"/>
      <c r="W1601"/>
      <c r="AB1601"/>
    </row>
    <row r="1602" spans="1:28" x14ac:dyDescent="0.3">
      <c r="A1602" t="s">
        <v>831</v>
      </c>
      <c r="B1602">
        <v>5022009</v>
      </c>
      <c r="C1602" t="s">
        <v>45</v>
      </c>
      <c r="D1602">
        <v>1</v>
      </c>
      <c r="E1602" s="10">
        <v>103.75</v>
      </c>
      <c r="F1602" s="10">
        <v>103.75</v>
      </c>
      <c r="G1602" s="10">
        <v>83</v>
      </c>
      <c r="H1602">
        <v>20</v>
      </c>
      <c r="I1602" s="51" t="str">
        <f>_xlfn.XLOOKUP(Q3_2025[[#This Row],[Artikelnr]],Artikel_prijzen[Artnr],Artikel_prijzen[Groep],"")</f>
        <v>Elektra</v>
      </c>
      <c r="J1602" s="10">
        <f>_xlfn.XLOOKUP(Q3_2025[[#This Row],[Artikelnr]],Artikel_prijzen[Artnr],Artikel_prijzen[Prijs 2025],"")</f>
        <v>106.8625</v>
      </c>
      <c r="K1602" t="str">
        <f>IF(Q3_2025[[#This Row],[Artikelprijs]]&lt;&gt;"",IF(Q3_2025[[#This Row],[Stuksprijs]]=Q3_2025[[#This Row],[Artikelprijs]],"Prijs gelijk","Prijs wijkt af"),"")</f>
        <v>Prijs wijkt af</v>
      </c>
      <c r="L1602" t="str">
        <f>IF(Q3_2025[[#This Row],[Relatiekorting percentage]]=0,
    "Nvt",
    IF(Q3_2025[[#This Row],[Brutobedrag 2]] &lt; Q3_2025[[#This Row],[Bruto - Rel.korting]],
        "Nee",
        "Ja"))</f>
        <v>Ja</v>
      </c>
      <c r="M1602" s="10">
        <f>IF(Q3_2025[[#This Row],[Artikelprijs]]&lt;&gt;"",Q3_2025[[#This Row],[Artikelprijs]],Q3_2025[[#This Row],[Stuksprijs]])</f>
        <v>106.8625</v>
      </c>
      <c r="N1602" s="10">
        <f>Q3_2025[[#This Row],[Besteld]]*Q3_2025[[#This Row],[Prijs 2]]</f>
        <v>106.8625</v>
      </c>
      <c r="O1602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602" s="3"/>
      <c r="W1602"/>
      <c r="AB1602"/>
    </row>
    <row r="1603" spans="1:28" x14ac:dyDescent="0.3">
      <c r="A1603" t="s">
        <v>831</v>
      </c>
      <c r="B1603">
        <v>5020016</v>
      </c>
      <c r="C1603" t="s">
        <v>771</v>
      </c>
      <c r="D1603">
        <v>1</v>
      </c>
      <c r="E1603" s="10">
        <v>18.03</v>
      </c>
      <c r="F1603" s="10">
        <v>18.03</v>
      </c>
      <c r="G1603" s="10">
        <v>14.42</v>
      </c>
      <c r="H1603">
        <v>20</v>
      </c>
      <c r="I1603" s="51" t="str">
        <f>_xlfn.XLOOKUP(Q3_2025[[#This Row],[Artikelnr]],Artikel_prijzen[Artnr],Artikel_prijzen[Groep],"")</f>
        <v/>
      </c>
      <c r="J1603" s="10" t="str">
        <f>_xlfn.XLOOKUP(Q3_2025[[#This Row],[Artikelnr]],Artikel_prijzen[Artnr],Artikel_prijzen[Prijs 2025],"")</f>
        <v/>
      </c>
      <c r="K1603" t="str">
        <f>IF(Q3_2025[[#This Row],[Artikelprijs]]&lt;&gt;"",IF(Q3_2025[[#This Row],[Stuksprijs]]=Q3_2025[[#This Row],[Artikelprijs]],"Prijs gelijk","Prijs wijkt af"),"")</f>
        <v/>
      </c>
      <c r="L1603" t="str">
        <f>IF(Q3_2025[[#This Row],[Relatiekorting percentage]]=0,
    "Nvt",
    IF(Q3_2025[[#This Row],[Brutobedrag 2]] &lt; Q3_2025[[#This Row],[Bruto - Rel.korting]],
        "Nee",
        "Ja"))</f>
        <v>Ja</v>
      </c>
      <c r="M1603" s="10">
        <f>IF(Q3_2025[[#This Row],[Artikelprijs]]&lt;&gt;"",Q3_2025[[#This Row],[Artikelprijs]],Q3_2025[[#This Row],[Stuksprijs]])</f>
        <v>18.03</v>
      </c>
      <c r="N1603" s="10">
        <f>Q3_2025[[#This Row],[Besteld]]*Q3_2025[[#This Row],[Prijs 2]]</f>
        <v>18.03</v>
      </c>
      <c r="O1603" s="10">
        <f>IF(Q3_2025[[#This Row],[Brutobedrag 2]]&lt;Q3_2025[[#This Row],[Bruto - Rel.korting]],Q3_2025[[#This Row],[Brutobedrag 2]],Q3_2025[[#This Row],[Brutobedrag 2]]*(100-Q3_2025[[#This Row],[Relatiekorting percentage]])/100)</f>
        <v>14.424000000000001</v>
      </c>
      <c r="R1603" s="3"/>
      <c r="W1603"/>
      <c r="AB1603"/>
    </row>
    <row r="1604" spans="1:28" x14ac:dyDescent="0.3">
      <c r="A1604" t="s">
        <v>831</v>
      </c>
      <c r="B1604">
        <v>5020016</v>
      </c>
      <c r="C1604" t="s">
        <v>771</v>
      </c>
      <c r="D1604">
        <v>1</v>
      </c>
      <c r="E1604" s="10">
        <v>18.03</v>
      </c>
      <c r="F1604" s="10">
        <v>18.03</v>
      </c>
      <c r="G1604" s="10">
        <v>14.42</v>
      </c>
      <c r="H1604">
        <v>20</v>
      </c>
      <c r="I1604" s="51" t="str">
        <f>_xlfn.XLOOKUP(Q3_2025[[#This Row],[Artikelnr]],Artikel_prijzen[Artnr],Artikel_prijzen[Groep],"")</f>
        <v/>
      </c>
      <c r="J1604" s="10" t="str">
        <f>_xlfn.XLOOKUP(Q3_2025[[#This Row],[Artikelnr]],Artikel_prijzen[Artnr],Artikel_prijzen[Prijs 2025],"")</f>
        <v/>
      </c>
      <c r="K1604" t="str">
        <f>IF(Q3_2025[[#This Row],[Artikelprijs]]&lt;&gt;"",IF(Q3_2025[[#This Row],[Stuksprijs]]=Q3_2025[[#This Row],[Artikelprijs]],"Prijs gelijk","Prijs wijkt af"),"")</f>
        <v/>
      </c>
      <c r="L1604" t="str">
        <f>IF(Q3_2025[[#This Row],[Relatiekorting percentage]]=0,
    "Nvt",
    IF(Q3_2025[[#This Row],[Brutobedrag 2]] &lt; Q3_2025[[#This Row],[Bruto - Rel.korting]],
        "Nee",
        "Ja"))</f>
        <v>Ja</v>
      </c>
      <c r="M1604" s="10">
        <f>IF(Q3_2025[[#This Row],[Artikelprijs]]&lt;&gt;"",Q3_2025[[#This Row],[Artikelprijs]],Q3_2025[[#This Row],[Stuksprijs]])</f>
        <v>18.03</v>
      </c>
      <c r="N1604" s="10">
        <f>Q3_2025[[#This Row],[Besteld]]*Q3_2025[[#This Row],[Prijs 2]]</f>
        <v>18.03</v>
      </c>
      <c r="O1604" s="10">
        <f>IF(Q3_2025[[#This Row],[Brutobedrag 2]]&lt;Q3_2025[[#This Row],[Bruto - Rel.korting]],Q3_2025[[#This Row],[Brutobedrag 2]],Q3_2025[[#This Row],[Brutobedrag 2]]*(100-Q3_2025[[#This Row],[Relatiekorting percentage]])/100)</f>
        <v>14.424000000000001</v>
      </c>
      <c r="R1604" s="3"/>
      <c r="W1604"/>
      <c r="AB1604"/>
    </row>
    <row r="1605" spans="1:28" x14ac:dyDescent="0.3">
      <c r="A1605" t="s">
        <v>831</v>
      </c>
      <c r="B1605">
        <v>5021007</v>
      </c>
      <c r="C1605" t="s">
        <v>49</v>
      </c>
      <c r="D1605">
        <v>1</v>
      </c>
      <c r="E1605" s="10">
        <v>330</v>
      </c>
      <c r="F1605" s="10">
        <v>330</v>
      </c>
      <c r="G1605" s="10">
        <v>264</v>
      </c>
      <c r="H1605">
        <v>20</v>
      </c>
      <c r="I1605" s="51" t="str">
        <f>_xlfn.XLOOKUP(Q3_2025[[#This Row],[Artikelnr]],Artikel_prijzen[Artnr],Artikel_prijzen[Groep],"")</f>
        <v>Elektra</v>
      </c>
      <c r="J1605" s="10">
        <f>_xlfn.XLOOKUP(Q3_2025[[#This Row],[Artikelnr]],Artikel_prijzen[Artnr],Artikel_prijzen[Prijs 2025],"")</f>
        <v>339.9</v>
      </c>
      <c r="K1605" t="str">
        <f>IF(Q3_2025[[#This Row],[Artikelprijs]]&lt;&gt;"",IF(Q3_2025[[#This Row],[Stuksprijs]]=Q3_2025[[#This Row],[Artikelprijs]],"Prijs gelijk","Prijs wijkt af"),"")</f>
        <v>Prijs wijkt af</v>
      </c>
      <c r="L1605" t="str">
        <f>IF(Q3_2025[[#This Row],[Relatiekorting percentage]]=0,
    "Nvt",
    IF(Q3_2025[[#This Row],[Brutobedrag 2]] &lt; Q3_2025[[#This Row],[Bruto - Rel.korting]],
        "Nee",
        "Ja"))</f>
        <v>Ja</v>
      </c>
      <c r="M1605" s="10">
        <f>IF(Q3_2025[[#This Row],[Artikelprijs]]&lt;&gt;"",Q3_2025[[#This Row],[Artikelprijs]],Q3_2025[[#This Row],[Stuksprijs]])</f>
        <v>339.9</v>
      </c>
      <c r="N1605" s="10">
        <f>Q3_2025[[#This Row],[Besteld]]*Q3_2025[[#This Row],[Prijs 2]]</f>
        <v>339.9</v>
      </c>
      <c r="O1605" s="10">
        <f>IF(Q3_2025[[#This Row],[Brutobedrag 2]]&lt;Q3_2025[[#This Row],[Bruto - Rel.korting]],Q3_2025[[#This Row],[Brutobedrag 2]],Q3_2025[[#This Row],[Brutobedrag 2]]*(100-Q3_2025[[#This Row],[Relatiekorting percentage]])/100)</f>
        <v>271.92</v>
      </c>
      <c r="R1605" s="3"/>
      <c r="W1605"/>
      <c r="AB1605"/>
    </row>
    <row r="1606" spans="1:28" x14ac:dyDescent="0.3">
      <c r="A1606" t="s">
        <v>831</v>
      </c>
      <c r="B1606">
        <v>5022009</v>
      </c>
      <c r="C1606" t="s">
        <v>297</v>
      </c>
      <c r="D1606">
        <v>1</v>
      </c>
      <c r="E1606" s="10">
        <v>103.75</v>
      </c>
      <c r="F1606" s="10">
        <v>103.75</v>
      </c>
      <c r="G1606" s="10">
        <v>83</v>
      </c>
      <c r="H1606">
        <v>20</v>
      </c>
      <c r="I1606" s="51" t="str">
        <f>_xlfn.XLOOKUP(Q3_2025[[#This Row],[Artikelnr]],Artikel_prijzen[Artnr],Artikel_prijzen[Groep],"")</f>
        <v>Elektra</v>
      </c>
      <c r="J1606" s="10">
        <f>_xlfn.XLOOKUP(Q3_2025[[#This Row],[Artikelnr]],Artikel_prijzen[Artnr],Artikel_prijzen[Prijs 2025],"")</f>
        <v>106.8625</v>
      </c>
      <c r="K1606" t="str">
        <f>IF(Q3_2025[[#This Row],[Artikelprijs]]&lt;&gt;"",IF(Q3_2025[[#This Row],[Stuksprijs]]=Q3_2025[[#This Row],[Artikelprijs]],"Prijs gelijk","Prijs wijkt af"),"")</f>
        <v>Prijs wijkt af</v>
      </c>
      <c r="L1606" t="str">
        <f>IF(Q3_2025[[#This Row],[Relatiekorting percentage]]=0,
    "Nvt",
    IF(Q3_2025[[#This Row],[Brutobedrag 2]] &lt; Q3_2025[[#This Row],[Bruto - Rel.korting]],
        "Nee",
        "Ja"))</f>
        <v>Ja</v>
      </c>
      <c r="M1606" s="10">
        <f>IF(Q3_2025[[#This Row],[Artikelprijs]]&lt;&gt;"",Q3_2025[[#This Row],[Artikelprijs]],Q3_2025[[#This Row],[Stuksprijs]])</f>
        <v>106.8625</v>
      </c>
      <c r="N1606" s="10">
        <f>Q3_2025[[#This Row],[Besteld]]*Q3_2025[[#This Row],[Prijs 2]]</f>
        <v>106.8625</v>
      </c>
      <c r="O1606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606" s="3"/>
      <c r="W1606"/>
      <c r="AB1606"/>
    </row>
    <row r="1607" spans="1:28" x14ac:dyDescent="0.3">
      <c r="A1607" t="s">
        <v>831</v>
      </c>
      <c r="B1607">
        <v>5020016</v>
      </c>
      <c r="C1607" t="s">
        <v>771</v>
      </c>
      <c r="D1607">
        <v>1</v>
      </c>
      <c r="E1607" s="10">
        <v>18.03</v>
      </c>
      <c r="F1607" s="10">
        <v>18.03</v>
      </c>
      <c r="G1607" s="10">
        <v>14.42</v>
      </c>
      <c r="H1607">
        <v>20</v>
      </c>
      <c r="I1607" s="51" t="str">
        <f>_xlfn.XLOOKUP(Q3_2025[[#This Row],[Artikelnr]],Artikel_prijzen[Artnr],Artikel_prijzen[Groep],"")</f>
        <v/>
      </c>
      <c r="J1607" s="10" t="str">
        <f>_xlfn.XLOOKUP(Q3_2025[[#This Row],[Artikelnr]],Artikel_prijzen[Artnr],Artikel_prijzen[Prijs 2025],"")</f>
        <v/>
      </c>
      <c r="K1607" t="str">
        <f>IF(Q3_2025[[#This Row],[Artikelprijs]]&lt;&gt;"",IF(Q3_2025[[#This Row],[Stuksprijs]]=Q3_2025[[#This Row],[Artikelprijs]],"Prijs gelijk","Prijs wijkt af"),"")</f>
        <v/>
      </c>
      <c r="L1607" t="str">
        <f>IF(Q3_2025[[#This Row],[Relatiekorting percentage]]=0,
    "Nvt",
    IF(Q3_2025[[#This Row],[Brutobedrag 2]] &lt; Q3_2025[[#This Row],[Bruto - Rel.korting]],
        "Nee",
        "Ja"))</f>
        <v>Ja</v>
      </c>
      <c r="M1607" s="10">
        <f>IF(Q3_2025[[#This Row],[Artikelprijs]]&lt;&gt;"",Q3_2025[[#This Row],[Artikelprijs]],Q3_2025[[#This Row],[Stuksprijs]])</f>
        <v>18.03</v>
      </c>
      <c r="N1607" s="10">
        <f>Q3_2025[[#This Row],[Besteld]]*Q3_2025[[#This Row],[Prijs 2]]</f>
        <v>18.03</v>
      </c>
      <c r="O1607" s="10">
        <f>IF(Q3_2025[[#This Row],[Brutobedrag 2]]&lt;Q3_2025[[#This Row],[Bruto - Rel.korting]],Q3_2025[[#This Row],[Brutobedrag 2]],Q3_2025[[#This Row],[Brutobedrag 2]]*(100-Q3_2025[[#This Row],[Relatiekorting percentage]])/100)</f>
        <v>14.424000000000001</v>
      </c>
      <c r="R1607" s="3"/>
      <c r="W1607"/>
      <c r="AB1607"/>
    </row>
    <row r="1608" spans="1:28" x14ac:dyDescent="0.3">
      <c r="A1608" t="s">
        <v>831</v>
      </c>
      <c r="B1608">
        <v>5022009</v>
      </c>
      <c r="C1608" t="s">
        <v>297</v>
      </c>
      <c r="D1608">
        <v>1</v>
      </c>
      <c r="E1608" s="10">
        <v>103.75</v>
      </c>
      <c r="F1608" s="10">
        <v>103.75</v>
      </c>
      <c r="G1608" s="10">
        <v>83</v>
      </c>
      <c r="H1608">
        <v>20</v>
      </c>
      <c r="I1608" s="51" t="str">
        <f>_xlfn.XLOOKUP(Q3_2025[[#This Row],[Artikelnr]],Artikel_prijzen[Artnr],Artikel_prijzen[Groep],"")</f>
        <v>Elektra</v>
      </c>
      <c r="J1608" s="10">
        <f>_xlfn.XLOOKUP(Q3_2025[[#This Row],[Artikelnr]],Artikel_prijzen[Artnr],Artikel_prijzen[Prijs 2025],"")</f>
        <v>106.8625</v>
      </c>
      <c r="K1608" t="str">
        <f>IF(Q3_2025[[#This Row],[Artikelprijs]]&lt;&gt;"",IF(Q3_2025[[#This Row],[Stuksprijs]]=Q3_2025[[#This Row],[Artikelprijs]],"Prijs gelijk","Prijs wijkt af"),"")</f>
        <v>Prijs wijkt af</v>
      </c>
      <c r="L1608" t="str">
        <f>IF(Q3_2025[[#This Row],[Relatiekorting percentage]]=0,
    "Nvt",
    IF(Q3_2025[[#This Row],[Brutobedrag 2]] &lt; Q3_2025[[#This Row],[Bruto - Rel.korting]],
        "Nee",
        "Ja"))</f>
        <v>Ja</v>
      </c>
      <c r="M1608" s="10">
        <f>IF(Q3_2025[[#This Row],[Artikelprijs]]&lt;&gt;"",Q3_2025[[#This Row],[Artikelprijs]],Q3_2025[[#This Row],[Stuksprijs]])</f>
        <v>106.8625</v>
      </c>
      <c r="N1608" s="10">
        <f>Q3_2025[[#This Row],[Besteld]]*Q3_2025[[#This Row],[Prijs 2]]</f>
        <v>106.8625</v>
      </c>
      <c r="O1608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608" s="3"/>
      <c r="W1608"/>
      <c r="AB1608"/>
    </row>
    <row r="1609" spans="1:28" x14ac:dyDescent="0.3">
      <c r="A1609" t="s">
        <v>831</v>
      </c>
      <c r="B1609">
        <v>5020016</v>
      </c>
      <c r="C1609" t="s">
        <v>771</v>
      </c>
      <c r="D1609">
        <v>3</v>
      </c>
      <c r="E1609" s="10">
        <v>18.03</v>
      </c>
      <c r="F1609" s="10">
        <v>54.09</v>
      </c>
      <c r="G1609" s="10">
        <v>43.27</v>
      </c>
      <c r="H1609">
        <v>20</v>
      </c>
      <c r="I1609" s="51" t="str">
        <f>_xlfn.XLOOKUP(Q3_2025[[#This Row],[Artikelnr]],Artikel_prijzen[Artnr],Artikel_prijzen[Groep],"")</f>
        <v/>
      </c>
      <c r="J1609" s="10" t="str">
        <f>_xlfn.XLOOKUP(Q3_2025[[#This Row],[Artikelnr]],Artikel_prijzen[Artnr],Artikel_prijzen[Prijs 2025],"")</f>
        <v/>
      </c>
      <c r="K1609" t="str">
        <f>IF(Q3_2025[[#This Row],[Artikelprijs]]&lt;&gt;"",IF(Q3_2025[[#This Row],[Stuksprijs]]=Q3_2025[[#This Row],[Artikelprijs]],"Prijs gelijk","Prijs wijkt af"),"")</f>
        <v/>
      </c>
      <c r="L1609" t="str">
        <f>IF(Q3_2025[[#This Row],[Relatiekorting percentage]]=0,
    "Nvt",
    IF(Q3_2025[[#This Row],[Brutobedrag 2]] &lt; Q3_2025[[#This Row],[Bruto - Rel.korting]],
        "Nee",
        "Ja"))</f>
        <v>Ja</v>
      </c>
      <c r="M1609" s="10">
        <f>IF(Q3_2025[[#This Row],[Artikelprijs]]&lt;&gt;"",Q3_2025[[#This Row],[Artikelprijs]],Q3_2025[[#This Row],[Stuksprijs]])</f>
        <v>18.03</v>
      </c>
      <c r="N1609" s="10">
        <f>Q3_2025[[#This Row],[Besteld]]*Q3_2025[[#This Row],[Prijs 2]]</f>
        <v>54.09</v>
      </c>
      <c r="O1609" s="10">
        <f>IF(Q3_2025[[#This Row],[Brutobedrag 2]]&lt;Q3_2025[[#This Row],[Bruto - Rel.korting]],Q3_2025[[#This Row],[Brutobedrag 2]],Q3_2025[[#This Row],[Brutobedrag 2]]*(100-Q3_2025[[#This Row],[Relatiekorting percentage]])/100)</f>
        <v>43.272000000000006</v>
      </c>
      <c r="R1609" s="3"/>
      <c r="W1609"/>
      <c r="AB1609"/>
    </row>
    <row r="1610" spans="1:28" x14ac:dyDescent="0.3">
      <c r="A1610" t="s">
        <v>831</v>
      </c>
      <c r="B1610">
        <v>5022009</v>
      </c>
      <c r="C1610" t="s">
        <v>297</v>
      </c>
      <c r="D1610">
        <v>2</v>
      </c>
      <c r="E1610" s="10">
        <v>103.75</v>
      </c>
      <c r="F1610" s="10">
        <v>207.5</v>
      </c>
      <c r="G1610" s="10">
        <v>166</v>
      </c>
      <c r="H1610">
        <v>20</v>
      </c>
      <c r="I1610" s="51" t="str">
        <f>_xlfn.XLOOKUP(Q3_2025[[#This Row],[Artikelnr]],Artikel_prijzen[Artnr],Artikel_prijzen[Groep],"")</f>
        <v>Elektra</v>
      </c>
      <c r="J1610" s="10">
        <f>_xlfn.XLOOKUP(Q3_2025[[#This Row],[Artikelnr]],Artikel_prijzen[Artnr],Artikel_prijzen[Prijs 2025],"")</f>
        <v>106.8625</v>
      </c>
      <c r="K1610" t="str">
        <f>IF(Q3_2025[[#This Row],[Artikelprijs]]&lt;&gt;"",IF(Q3_2025[[#This Row],[Stuksprijs]]=Q3_2025[[#This Row],[Artikelprijs]],"Prijs gelijk","Prijs wijkt af"),"")</f>
        <v>Prijs wijkt af</v>
      </c>
      <c r="L1610" t="str">
        <f>IF(Q3_2025[[#This Row],[Relatiekorting percentage]]=0,
    "Nvt",
    IF(Q3_2025[[#This Row],[Brutobedrag 2]] &lt; Q3_2025[[#This Row],[Bruto - Rel.korting]],
        "Nee",
        "Ja"))</f>
        <v>Ja</v>
      </c>
      <c r="M1610" s="10">
        <f>IF(Q3_2025[[#This Row],[Artikelprijs]]&lt;&gt;"",Q3_2025[[#This Row],[Artikelprijs]],Q3_2025[[#This Row],[Stuksprijs]])</f>
        <v>106.8625</v>
      </c>
      <c r="N1610" s="10">
        <f>Q3_2025[[#This Row],[Besteld]]*Q3_2025[[#This Row],[Prijs 2]]</f>
        <v>213.72499999999999</v>
      </c>
      <c r="O1610" s="10">
        <f>IF(Q3_2025[[#This Row],[Brutobedrag 2]]&lt;Q3_2025[[#This Row],[Bruto - Rel.korting]],Q3_2025[[#This Row],[Brutobedrag 2]],Q3_2025[[#This Row],[Brutobedrag 2]]*(100-Q3_2025[[#This Row],[Relatiekorting percentage]])/100)</f>
        <v>170.98</v>
      </c>
      <c r="R1610" s="3"/>
      <c r="W1610"/>
      <c r="AB1610"/>
    </row>
    <row r="1611" spans="1:28" x14ac:dyDescent="0.3">
      <c r="A1611" t="s">
        <v>831</v>
      </c>
      <c r="B1611">
        <v>5020016</v>
      </c>
      <c r="C1611" t="s">
        <v>771</v>
      </c>
      <c r="D1611">
        <v>3</v>
      </c>
      <c r="E1611" s="10">
        <v>18.03</v>
      </c>
      <c r="F1611" s="10">
        <v>54.09</v>
      </c>
      <c r="G1611" s="10">
        <v>43.27</v>
      </c>
      <c r="H1611">
        <v>20</v>
      </c>
      <c r="I1611" s="51" t="str">
        <f>_xlfn.XLOOKUP(Q3_2025[[#This Row],[Artikelnr]],Artikel_prijzen[Artnr],Artikel_prijzen[Groep],"")</f>
        <v/>
      </c>
      <c r="J1611" s="10" t="str">
        <f>_xlfn.XLOOKUP(Q3_2025[[#This Row],[Artikelnr]],Artikel_prijzen[Artnr],Artikel_prijzen[Prijs 2025],"")</f>
        <v/>
      </c>
      <c r="K1611" t="str">
        <f>IF(Q3_2025[[#This Row],[Artikelprijs]]&lt;&gt;"",IF(Q3_2025[[#This Row],[Stuksprijs]]=Q3_2025[[#This Row],[Artikelprijs]],"Prijs gelijk","Prijs wijkt af"),"")</f>
        <v/>
      </c>
      <c r="L1611" t="str">
        <f>IF(Q3_2025[[#This Row],[Relatiekorting percentage]]=0,
    "Nvt",
    IF(Q3_2025[[#This Row],[Brutobedrag 2]] &lt; Q3_2025[[#This Row],[Bruto - Rel.korting]],
        "Nee",
        "Ja"))</f>
        <v>Ja</v>
      </c>
      <c r="M1611" s="10">
        <f>IF(Q3_2025[[#This Row],[Artikelprijs]]&lt;&gt;"",Q3_2025[[#This Row],[Artikelprijs]],Q3_2025[[#This Row],[Stuksprijs]])</f>
        <v>18.03</v>
      </c>
      <c r="N1611" s="10">
        <f>Q3_2025[[#This Row],[Besteld]]*Q3_2025[[#This Row],[Prijs 2]]</f>
        <v>54.09</v>
      </c>
      <c r="O1611" s="10">
        <f>IF(Q3_2025[[#This Row],[Brutobedrag 2]]&lt;Q3_2025[[#This Row],[Bruto - Rel.korting]],Q3_2025[[#This Row],[Brutobedrag 2]],Q3_2025[[#This Row],[Brutobedrag 2]]*(100-Q3_2025[[#This Row],[Relatiekorting percentage]])/100)</f>
        <v>43.272000000000006</v>
      </c>
      <c r="R1611" s="3"/>
      <c r="W1611"/>
      <c r="AB1611"/>
    </row>
    <row r="1612" spans="1:28" x14ac:dyDescent="0.3">
      <c r="A1612" t="s">
        <v>831</v>
      </c>
      <c r="B1612">
        <v>5022009</v>
      </c>
      <c r="C1612" t="s">
        <v>297</v>
      </c>
      <c r="D1612">
        <v>1</v>
      </c>
      <c r="E1612" s="10">
        <v>103.75</v>
      </c>
      <c r="F1612" s="10">
        <v>103.75</v>
      </c>
      <c r="G1612" s="10">
        <v>83</v>
      </c>
      <c r="H1612">
        <v>20</v>
      </c>
      <c r="I1612" s="51" t="str">
        <f>_xlfn.XLOOKUP(Q3_2025[[#This Row],[Artikelnr]],Artikel_prijzen[Artnr],Artikel_prijzen[Groep],"")</f>
        <v>Elektra</v>
      </c>
      <c r="J1612" s="10">
        <f>_xlfn.XLOOKUP(Q3_2025[[#This Row],[Artikelnr]],Artikel_prijzen[Artnr],Artikel_prijzen[Prijs 2025],"")</f>
        <v>106.8625</v>
      </c>
      <c r="K1612" t="str">
        <f>IF(Q3_2025[[#This Row],[Artikelprijs]]&lt;&gt;"",IF(Q3_2025[[#This Row],[Stuksprijs]]=Q3_2025[[#This Row],[Artikelprijs]],"Prijs gelijk","Prijs wijkt af"),"")</f>
        <v>Prijs wijkt af</v>
      </c>
      <c r="L1612" t="str">
        <f>IF(Q3_2025[[#This Row],[Relatiekorting percentage]]=0,
    "Nvt",
    IF(Q3_2025[[#This Row],[Brutobedrag 2]] &lt; Q3_2025[[#This Row],[Bruto - Rel.korting]],
        "Nee",
        "Ja"))</f>
        <v>Ja</v>
      </c>
      <c r="M1612" s="10">
        <f>IF(Q3_2025[[#This Row],[Artikelprijs]]&lt;&gt;"",Q3_2025[[#This Row],[Artikelprijs]],Q3_2025[[#This Row],[Stuksprijs]])</f>
        <v>106.8625</v>
      </c>
      <c r="N1612" s="10">
        <f>Q3_2025[[#This Row],[Besteld]]*Q3_2025[[#This Row],[Prijs 2]]</f>
        <v>106.8625</v>
      </c>
      <c r="O1612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612" s="3"/>
      <c r="W1612"/>
      <c r="AB1612"/>
    </row>
    <row r="1613" spans="1:28" x14ac:dyDescent="0.3">
      <c r="A1613" t="s">
        <v>831</v>
      </c>
      <c r="B1613">
        <v>5022009</v>
      </c>
      <c r="C1613" t="s">
        <v>297</v>
      </c>
      <c r="D1613">
        <v>1</v>
      </c>
      <c r="E1613" s="10">
        <v>103.75</v>
      </c>
      <c r="F1613" s="10">
        <v>103.75</v>
      </c>
      <c r="G1613" s="10">
        <v>83</v>
      </c>
      <c r="H1613">
        <v>20</v>
      </c>
      <c r="I1613" s="51" t="str">
        <f>_xlfn.XLOOKUP(Q3_2025[[#This Row],[Artikelnr]],Artikel_prijzen[Artnr],Artikel_prijzen[Groep],"")</f>
        <v>Elektra</v>
      </c>
      <c r="J1613" s="10">
        <f>_xlfn.XLOOKUP(Q3_2025[[#This Row],[Artikelnr]],Artikel_prijzen[Artnr],Artikel_prijzen[Prijs 2025],"")</f>
        <v>106.8625</v>
      </c>
      <c r="K1613" t="str">
        <f>IF(Q3_2025[[#This Row],[Artikelprijs]]&lt;&gt;"",IF(Q3_2025[[#This Row],[Stuksprijs]]=Q3_2025[[#This Row],[Artikelprijs]],"Prijs gelijk","Prijs wijkt af"),"")</f>
        <v>Prijs wijkt af</v>
      </c>
      <c r="L1613" t="str">
        <f>IF(Q3_2025[[#This Row],[Relatiekorting percentage]]=0,
    "Nvt",
    IF(Q3_2025[[#This Row],[Brutobedrag 2]] &lt; Q3_2025[[#This Row],[Bruto - Rel.korting]],
        "Nee",
        "Ja"))</f>
        <v>Ja</v>
      </c>
      <c r="M1613" s="10">
        <f>IF(Q3_2025[[#This Row],[Artikelprijs]]&lt;&gt;"",Q3_2025[[#This Row],[Artikelprijs]],Q3_2025[[#This Row],[Stuksprijs]])</f>
        <v>106.8625</v>
      </c>
      <c r="N1613" s="10">
        <f>Q3_2025[[#This Row],[Besteld]]*Q3_2025[[#This Row],[Prijs 2]]</f>
        <v>106.8625</v>
      </c>
      <c r="O1613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613" s="3"/>
      <c r="W1613"/>
      <c r="AB1613"/>
    </row>
    <row r="1614" spans="1:28" x14ac:dyDescent="0.3">
      <c r="A1614" t="s">
        <v>831</v>
      </c>
      <c r="B1614">
        <v>5022009</v>
      </c>
      <c r="C1614" t="s">
        <v>45</v>
      </c>
      <c r="D1614">
        <v>7</v>
      </c>
      <c r="E1614" s="10">
        <v>103.75</v>
      </c>
      <c r="F1614" s="10">
        <v>726.25</v>
      </c>
      <c r="G1614" s="10">
        <v>581</v>
      </c>
      <c r="H1614">
        <v>20</v>
      </c>
      <c r="I1614" s="51" t="str">
        <f>_xlfn.XLOOKUP(Q3_2025[[#This Row],[Artikelnr]],Artikel_prijzen[Artnr],Artikel_prijzen[Groep],"")</f>
        <v>Elektra</v>
      </c>
      <c r="J1614" s="10">
        <f>_xlfn.XLOOKUP(Q3_2025[[#This Row],[Artikelnr]],Artikel_prijzen[Artnr],Artikel_prijzen[Prijs 2025],"")</f>
        <v>106.8625</v>
      </c>
      <c r="K1614" t="str">
        <f>IF(Q3_2025[[#This Row],[Artikelprijs]]&lt;&gt;"",IF(Q3_2025[[#This Row],[Stuksprijs]]=Q3_2025[[#This Row],[Artikelprijs]],"Prijs gelijk","Prijs wijkt af"),"")</f>
        <v>Prijs wijkt af</v>
      </c>
      <c r="L1614" t="str">
        <f>IF(Q3_2025[[#This Row],[Relatiekorting percentage]]=0,
    "Nvt",
    IF(Q3_2025[[#This Row],[Brutobedrag 2]] &lt; Q3_2025[[#This Row],[Bruto - Rel.korting]],
        "Nee",
        "Ja"))</f>
        <v>Ja</v>
      </c>
      <c r="M1614" s="10">
        <f>IF(Q3_2025[[#This Row],[Artikelprijs]]&lt;&gt;"",Q3_2025[[#This Row],[Artikelprijs]],Q3_2025[[#This Row],[Stuksprijs]])</f>
        <v>106.8625</v>
      </c>
      <c r="N1614" s="10">
        <f>Q3_2025[[#This Row],[Besteld]]*Q3_2025[[#This Row],[Prijs 2]]</f>
        <v>748.03750000000002</v>
      </c>
      <c r="O1614" s="10">
        <f>IF(Q3_2025[[#This Row],[Brutobedrag 2]]&lt;Q3_2025[[#This Row],[Bruto - Rel.korting]],Q3_2025[[#This Row],[Brutobedrag 2]],Q3_2025[[#This Row],[Brutobedrag 2]]*(100-Q3_2025[[#This Row],[Relatiekorting percentage]])/100)</f>
        <v>598.42999999999995</v>
      </c>
      <c r="R1614" s="3"/>
      <c r="W1614"/>
      <c r="AB1614"/>
    </row>
    <row r="1615" spans="1:28" x14ac:dyDescent="0.3">
      <c r="A1615" t="s">
        <v>831</v>
      </c>
      <c r="B1615">
        <v>5020016</v>
      </c>
      <c r="C1615" t="s">
        <v>771</v>
      </c>
      <c r="D1615">
        <v>3</v>
      </c>
      <c r="E1615" s="10">
        <v>18.03</v>
      </c>
      <c r="F1615" s="10">
        <v>54.09</v>
      </c>
      <c r="G1615" s="10">
        <v>43.27</v>
      </c>
      <c r="H1615">
        <v>20</v>
      </c>
      <c r="I1615" s="51" t="str">
        <f>_xlfn.XLOOKUP(Q3_2025[[#This Row],[Artikelnr]],Artikel_prijzen[Artnr],Artikel_prijzen[Groep],"")</f>
        <v/>
      </c>
      <c r="J1615" s="10" t="str">
        <f>_xlfn.XLOOKUP(Q3_2025[[#This Row],[Artikelnr]],Artikel_prijzen[Artnr],Artikel_prijzen[Prijs 2025],"")</f>
        <v/>
      </c>
      <c r="K1615" t="str">
        <f>IF(Q3_2025[[#This Row],[Artikelprijs]]&lt;&gt;"",IF(Q3_2025[[#This Row],[Stuksprijs]]=Q3_2025[[#This Row],[Artikelprijs]],"Prijs gelijk","Prijs wijkt af"),"")</f>
        <v/>
      </c>
      <c r="L1615" t="str">
        <f>IF(Q3_2025[[#This Row],[Relatiekorting percentage]]=0,
    "Nvt",
    IF(Q3_2025[[#This Row],[Brutobedrag 2]] &lt; Q3_2025[[#This Row],[Bruto - Rel.korting]],
        "Nee",
        "Ja"))</f>
        <v>Ja</v>
      </c>
      <c r="M1615" s="10">
        <f>IF(Q3_2025[[#This Row],[Artikelprijs]]&lt;&gt;"",Q3_2025[[#This Row],[Artikelprijs]],Q3_2025[[#This Row],[Stuksprijs]])</f>
        <v>18.03</v>
      </c>
      <c r="N1615" s="10">
        <f>Q3_2025[[#This Row],[Besteld]]*Q3_2025[[#This Row],[Prijs 2]]</f>
        <v>54.09</v>
      </c>
      <c r="O1615" s="10">
        <f>IF(Q3_2025[[#This Row],[Brutobedrag 2]]&lt;Q3_2025[[#This Row],[Bruto - Rel.korting]],Q3_2025[[#This Row],[Brutobedrag 2]],Q3_2025[[#This Row],[Brutobedrag 2]]*(100-Q3_2025[[#This Row],[Relatiekorting percentage]])/100)</f>
        <v>43.272000000000006</v>
      </c>
      <c r="R1615" s="3"/>
      <c r="W1615"/>
      <c r="AB1615"/>
    </row>
    <row r="1616" spans="1:28" x14ac:dyDescent="0.3">
      <c r="A1616" t="s">
        <v>831</v>
      </c>
      <c r="B1616">
        <v>5021003</v>
      </c>
      <c r="C1616" t="s">
        <v>839</v>
      </c>
      <c r="D1616">
        <v>3</v>
      </c>
      <c r="E1616" s="10">
        <v>252.35</v>
      </c>
      <c r="F1616" s="10">
        <v>757.05</v>
      </c>
      <c r="G1616" s="10">
        <v>605.64</v>
      </c>
      <c r="H1616">
        <v>20</v>
      </c>
      <c r="I1616" s="51" t="str">
        <f>_xlfn.XLOOKUP(Q3_2025[[#This Row],[Artikelnr]],Artikel_prijzen[Artnr],Artikel_prijzen[Groep],"")</f>
        <v>Elektra</v>
      </c>
      <c r="J1616" s="10">
        <f>_xlfn.XLOOKUP(Q3_2025[[#This Row],[Artikelnr]],Artikel_prijzen[Artnr],Artikel_prijzen[Prijs 2025],"")</f>
        <v>252.35</v>
      </c>
      <c r="K1616" t="str">
        <f>IF(Q3_2025[[#This Row],[Artikelprijs]]&lt;&gt;"",IF(Q3_2025[[#This Row],[Stuksprijs]]=Q3_2025[[#This Row],[Artikelprijs]],"Prijs gelijk","Prijs wijkt af"),"")</f>
        <v>Prijs gelijk</v>
      </c>
      <c r="L1616" t="str">
        <f>IF(Q3_2025[[#This Row],[Relatiekorting percentage]]=0,
    "Nvt",
    IF(Q3_2025[[#This Row],[Brutobedrag 2]] &lt; Q3_2025[[#This Row],[Bruto - Rel.korting]],
        "Nee",
        "Ja"))</f>
        <v>Ja</v>
      </c>
      <c r="M1616" s="10">
        <f>IF(Q3_2025[[#This Row],[Artikelprijs]]&lt;&gt;"",Q3_2025[[#This Row],[Artikelprijs]],Q3_2025[[#This Row],[Stuksprijs]])</f>
        <v>252.35</v>
      </c>
      <c r="N1616" s="10">
        <f>Q3_2025[[#This Row],[Besteld]]*Q3_2025[[#This Row],[Prijs 2]]</f>
        <v>757.05</v>
      </c>
      <c r="O1616" s="10">
        <f>IF(Q3_2025[[#This Row],[Brutobedrag 2]]&lt;Q3_2025[[#This Row],[Bruto - Rel.korting]],Q3_2025[[#This Row],[Brutobedrag 2]],Q3_2025[[#This Row],[Brutobedrag 2]]*(100-Q3_2025[[#This Row],[Relatiekorting percentage]])/100)</f>
        <v>605.64</v>
      </c>
      <c r="R1616" s="3"/>
      <c r="W1616"/>
      <c r="AB1616"/>
    </row>
    <row r="1617" spans="1:28" x14ac:dyDescent="0.3">
      <c r="A1617" t="s">
        <v>831</v>
      </c>
      <c r="B1617">
        <v>5022009</v>
      </c>
      <c r="C1617" t="s">
        <v>45</v>
      </c>
      <c r="D1617">
        <v>3</v>
      </c>
      <c r="E1617" s="10">
        <v>103.75</v>
      </c>
      <c r="F1617" s="10">
        <v>311.25</v>
      </c>
      <c r="G1617" s="10">
        <v>249</v>
      </c>
      <c r="H1617">
        <v>20</v>
      </c>
      <c r="I1617" s="51" t="str">
        <f>_xlfn.XLOOKUP(Q3_2025[[#This Row],[Artikelnr]],Artikel_prijzen[Artnr],Artikel_prijzen[Groep],"")</f>
        <v>Elektra</v>
      </c>
      <c r="J1617" s="10">
        <f>_xlfn.XLOOKUP(Q3_2025[[#This Row],[Artikelnr]],Artikel_prijzen[Artnr],Artikel_prijzen[Prijs 2025],"")</f>
        <v>106.8625</v>
      </c>
      <c r="K1617" t="str">
        <f>IF(Q3_2025[[#This Row],[Artikelprijs]]&lt;&gt;"",IF(Q3_2025[[#This Row],[Stuksprijs]]=Q3_2025[[#This Row],[Artikelprijs]],"Prijs gelijk","Prijs wijkt af"),"")</f>
        <v>Prijs wijkt af</v>
      </c>
      <c r="L1617" t="str">
        <f>IF(Q3_2025[[#This Row],[Relatiekorting percentage]]=0,
    "Nvt",
    IF(Q3_2025[[#This Row],[Brutobedrag 2]] &lt; Q3_2025[[#This Row],[Bruto - Rel.korting]],
        "Nee",
        "Ja"))</f>
        <v>Ja</v>
      </c>
      <c r="M1617" s="10">
        <f>IF(Q3_2025[[#This Row],[Artikelprijs]]&lt;&gt;"",Q3_2025[[#This Row],[Artikelprijs]],Q3_2025[[#This Row],[Stuksprijs]])</f>
        <v>106.8625</v>
      </c>
      <c r="N1617" s="10">
        <f>Q3_2025[[#This Row],[Besteld]]*Q3_2025[[#This Row],[Prijs 2]]</f>
        <v>320.58749999999998</v>
      </c>
      <c r="O1617" s="10">
        <f>IF(Q3_2025[[#This Row],[Brutobedrag 2]]&lt;Q3_2025[[#This Row],[Bruto - Rel.korting]],Q3_2025[[#This Row],[Brutobedrag 2]],Q3_2025[[#This Row],[Brutobedrag 2]]*(100-Q3_2025[[#This Row],[Relatiekorting percentage]])/100)</f>
        <v>256.47000000000003</v>
      </c>
      <c r="R1617" s="3"/>
      <c r="W1617"/>
      <c r="AB1617"/>
    </row>
    <row r="1618" spans="1:28" x14ac:dyDescent="0.3">
      <c r="A1618" t="s">
        <v>831</v>
      </c>
      <c r="B1618">
        <v>5022009</v>
      </c>
      <c r="C1618" t="s">
        <v>45</v>
      </c>
      <c r="D1618">
        <v>3</v>
      </c>
      <c r="E1618" s="10">
        <v>103.75</v>
      </c>
      <c r="F1618" s="10">
        <v>311.25</v>
      </c>
      <c r="G1618" s="10">
        <v>249</v>
      </c>
      <c r="H1618">
        <v>20</v>
      </c>
      <c r="I1618" s="51" t="str">
        <f>_xlfn.XLOOKUP(Q3_2025[[#This Row],[Artikelnr]],Artikel_prijzen[Artnr],Artikel_prijzen[Groep],"")</f>
        <v>Elektra</v>
      </c>
      <c r="J1618" s="10">
        <f>_xlfn.XLOOKUP(Q3_2025[[#This Row],[Artikelnr]],Artikel_prijzen[Artnr],Artikel_prijzen[Prijs 2025],"")</f>
        <v>106.8625</v>
      </c>
      <c r="K1618" t="str">
        <f>IF(Q3_2025[[#This Row],[Artikelprijs]]&lt;&gt;"",IF(Q3_2025[[#This Row],[Stuksprijs]]=Q3_2025[[#This Row],[Artikelprijs]],"Prijs gelijk","Prijs wijkt af"),"")</f>
        <v>Prijs wijkt af</v>
      </c>
      <c r="L1618" t="str">
        <f>IF(Q3_2025[[#This Row],[Relatiekorting percentage]]=0,
    "Nvt",
    IF(Q3_2025[[#This Row],[Brutobedrag 2]] &lt; Q3_2025[[#This Row],[Bruto - Rel.korting]],
        "Nee",
        "Ja"))</f>
        <v>Ja</v>
      </c>
      <c r="M1618" s="10">
        <f>IF(Q3_2025[[#This Row],[Artikelprijs]]&lt;&gt;"",Q3_2025[[#This Row],[Artikelprijs]],Q3_2025[[#This Row],[Stuksprijs]])</f>
        <v>106.8625</v>
      </c>
      <c r="N1618" s="10">
        <f>Q3_2025[[#This Row],[Besteld]]*Q3_2025[[#This Row],[Prijs 2]]</f>
        <v>320.58749999999998</v>
      </c>
      <c r="O1618" s="10">
        <f>IF(Q3_2025[[#This Row],[Brutobedrag 2]]&lt;Q3_2025[[#This Row],[Bruto - Rel.korting]],Q3_2025[[#This Row],[Brutobedrag 2]],Q3_2025[[#This Row],[Brutobedrag 2]]*(100-Q3_2025[[#This Row],[Relatiekorting percentage]])/100)</f>
        <v>256.47000000000003</v>
      </c>
      <c r="R1618" s="3"/>
      <c r="W1618"/>
      <c r="AB1618"/>
    </row>
    <row r="1619" spans="1:28" x14ac:dyDescent="0.3">
      <c r="A1619" t="s">
        <v>831</v>
      </c>
      <c r="B1619">
        <v>5021009</v>
      </c>
      <c r="C1619" t="s">
        <v>50</v>
      </c>
      <c r="D1619">
        <v>1</v>
      </c>
      <c r="E1619" s="10">
        <v>386.25</v>
      </c>
      <c r="F1619" s="10">
        <v>386.25</v>
      </c>
      <c r="G1619" s="10">
        <v>309</v>
      </c>
      <c r="H1619">
        <v>20</v>
      </c>
      <c r="I1619" s="51" t="str">
        <f>_xlfn.XLOOKUP(Q3_2025[[#This Row],[Artikelnr]],Artikel_prijzen[Artnr],Artikel_prijzen[Groep],"")</f>
        <v>Elektra</v>
      </c>
      <c r="J1619" s="10">
        <f>_xlfn.XLOOKUP(Q3_2025[[#This Row],[Artikelnr]],Artikel_prijzen[Artnr],Artikel_prijzen[Prijs 2025],"")</f>
        <v>386.25</v>
      </c>
      <c r="K1619" t="str">
        <f>IF(Q3_2025[[#This Row],[Artikelprijs]]&lt;&gt;"",IF(Q3_2025[[#This Row],[Stuksprijs]]=Q3_2025[[#This Row],[Artikelprijs]],"Prijs gelijk","Prijs wijkt af"),"")</f>
        <v>Prijs gelijk</v>
      </c>
      <c r="L1619" t="str">
        <f>IF(Q3_2025[[#This Row],[Relatiekorting percentage]]=0,
    "Nvt",
    IF(Q3_2025[[#This Row],[Brutobedrag 2]] &lt; Q3_2025[[#This Row],[Bruto - Rel.korting]],
        "Nee",
        "Ja"))</f>
        <v>Ja</v>
      </c>
      <c r="M1619" s="10">
        <f>IF(Q3_2025[[#This Row],[Artikelprijs]]&lt;&gt;"",Q3_2025[[#This Row],[Artikelprijs]],Q3_2025[[#This Row],[Stuksprijs]])</f>
        <v>386.25</v>
      </c>
      <c r="N1619" s="10">
        <f>Q3_2025[[#This Row],[Besteld]]*Q3_2025[[#This Row],[Prijs 2]]</f>
        <v>386.25</v>
      </c>
      <c r="O1619" s="10">
        <f>IF(Q3_2025[[#This Row],[Brutobedrag 2]]&lt;Q3_2025[[#This Row],[Bruto - Rel.korting]],Q3_2025[[#This Row],[Brutobedrag 2]],Q3_2025[[#This Row],[Brutobedrag 2]]*(100-Q3_2025[[#This Row],[Relatiekorting percentage]])/100)</f>
        <v>309</v>
      </c>
      <c r="R1619" s="3"/>
      <c r="W1619"/>
      <c r="AB1619"/>
    </row>
    <row r="1620" spans="1:28" x14ac:dyDescent="0.3">
      <c r="A1620" t="s">
        <v>831</v>
      </c>
      <c r="B1620">
        <v>5021009</v>
      </c>
      <c r="C1620" t="s">
        <v>50</v>
      </c>
      <c r="D1620">
        <v>2</v>
      </c>
      <c r="E1620" s="10">
        <v>386.25</v>
      </c>
      <c r="F1620" s="10">
        <v>772.5</v>
      </c>
      <c r="G1620" s="10">
        <v>618</v>
      </c>
      <c r="H1620">
        <v>20</v>
      </c>
      <c r="I1620" s="51" t="str">
        <f>_xlfn.XLOOKUP(Q3_2025[[#This Row],[Artikelnr]],Artikel_prijzen[Artnr],Artikel_prijzen[Groep],"")</f>
        <v>Elektra</v>
      </c>
      <c r="J1620" s="10">
        <f>_xlfn.XLOOKUP(Q3_2025[[#This Row],[Artikelnr]],Artikel_prijzen[Artnr],Artikel_prijzen[Prijs 2025],"")</f>
        <v>386.25</v>
      </c>
      <c r="K1620" t="str">
        <f>IF(Q3_2025[[#This Row],[Artikelprijs]]&lt;&gt;"",IF(Q3_2025[[#This Row],[Stuksprijs]]=Q3_2025[[#This Row],[Artikelprijs]],"Prijs gelijk","Prijs wijkt af"),"")</f>
        <v>Prijs gelijk</v>
      </c>
      <c r="L1620" t="str">
        <f>IF(Q3_2025[[#This Row],[Relatiekorting percentage]]=0,
    "Nvt",
    IF(Q3_2025[[#This Row],[Brutobedrag 2]] &lt; Q3_2025[[#This Row],[Bruto - Rel.korting]],
        "Nee",
        "Ja"))</f>
        <v>Ja</v>
      </c>
      <c r="M1620" s="10">
        <f>IF(Q3_2025[[#This Row],[Artikelprijs]]&lt;&gt;"",Q3_2025[[#This Row],[Artikelprijs]],Q3_2025[[#This Row],[Stuksprijs]])</f>
        <v>386.25</v>
      </c>
      <c r="N1620" s="10">
        <f>Q3_2025[[#This Row],[Besteld]]*Q3_2025[[#This Row],[Prijs 2]]</f>
        <v>772.5</v>
      </c>
      <c r="O1620" s="10">
        <f>IF(Q3_2025[[#This Row],[Brutobedrag 2]]&lt;Q3_2025[[#This Row],[Bruto - Rel.korting]],Q3_2025[[#This Row],[Brutobedrag 2]],Q3_2025[[#This Row],[Brutobedrag 2]]*(100-Q3_2025[[#This Row],[Relatiekorting percentage]])/100)</f>
        <v>618</v>
      </c>
      <c r="R1620" s="3"/>
      <c r="W1620"/>
      <c r="AB1620"/>
    </row>
    <row r="1621" spans="1:28" x14ac:dyDescent="0.3">
      <c r="A1621" t="s">
        <v>831</v>
      </c>
      <c r="B1621">
        <v>5022009</v>
      </c>
      <c r="C1621" t="s">
        <v>45</v>
      </c>
      <c r="D1621">
        <v>2</v>
      </c>
      <c r="E1621" s="10">
        <v>103.75</v>
      </c>
      <c r="F1621" s="10">
        <v>207.5</v>
      </c>
      <c r="G1621" s="10">
        <v>166</v>
      </c>
      <c r="H1621">
        <v>20</v>
      </c>
      <c r="I1621" s="51" t="str">
        <f>_xlfn.XLOOKUP(Q3_2025[[#This Row],[Artikelnr]],Artikel_prijzen[Artnr],Artikel_prijzen[Groep],"")</f>
        <v>Elektra</v>
      </c>
      <c r="J1621" s="10">
        <f>_xlfn.XLOOKUP(Q3_2025[[#This Row],[Artikelnr]],Artikel_prijzen[Artnr],Artikel_prijzen[Prijs 2025],"")</f>
        <v>106.8625</v>
      </c>
      <c r="K1621" t="str">
        <f>IF(Q3_2025[[#This Row],[Artikelprijs]]&lt;&gt;"",IF(Q3_2025[[#This Row],[Stuksprijs]]=Q3_2025[[#This Row],[Artikelprijs]],"Prijs gelijk","Prijs wijkt af"),"")</f>
        <v>Prijs wijkt af</v>
      </c>
      <c r="L1621" t="str">
        <f>IF(Q3_2025[[#This Row],[Relatiekorting percentage]]=0,
    "Nvt",
    IF(Q3_2025[[#This Row],[Brutobedrag 2]] &lt; Q3_2025[[#This Row],[Bruto - Rel.korting]],
        "Nee",
        "Ja"))</f>
        <v>Ja</v>
      </c>
      <c r="M1621" s="10">
        <f>IF(Q3_2025[[#This Row],[Artikelprijs]]&lt;&gt;"",Q3_2025[[#This Row],[Artikelprijs]],Q3_2025[[#This Row],[Stuksprijs]])</f>
        <v>106.8625</v>
      </c>
      <c r="N1621" s="10">
        <f>Q3_2025[[#This Row],[Besteld]]*Q3_2025[[#This Row],[Prijs 2]]</f>
        <v>213.72499999999999</v>
      </c>
      <c r="O1621" s="10">
        <f>IF(Q3_2025[[#This Row],[Brutobedrag 2]]&lt;Q3_2025[[#This Row],[Bruto - Rel.korting]],Q3_2025[[#This Row],[Brutobedrag 2]],Q3_2025[[#This Row],[Brutobedrag 2]]*(100-Q3_2025[[#This Row],[Relatiekorting percentage]])/100)</f>
        <v>170.98</v>
      </c>
      <c r="R1621" s="3"/>
      <c r="W1621"/>
      <c r="AB1621"/>
    </row>
    <row r="1622" spans="1:28" x14ac:dyDescent="0.3">
      <c r="A1622" t="s">
        <v>831</v>
      </c>
      <c r="B1622">
        <v>5022009</v>
      </c>
      <c r="C1622" t="s">
        <v>45</v>
      </c>
      <c r="D1622">
        <v>1</v>
      </c>
      <c r="E1622" s="10">
        <v>103.75</v>
      </c>
      <c r="F1622" s="10">
        <v>103.75</v>
      </c>
      <c r="G1622" s="10">
        <v>83</v>
      </c>
      <c r="H1622">
        <v>20</v>
      </c>
      <c r="I1622" s="51" t="str">
        <f>_xlfn.XLOOKUP(Q3_2025[[#This Row],[Artikelnr]],Artikel_prijzen[Artnr],Artikel_prijzen[Groep],"")</f>
        <v>Elektra</v>
      </c>
      <c r="J1622" s="10">
        <f>_xlfn.XLOOKUP(Q3_2025[[#This Row],[Artikelnr]],Artikel_prijzen[Artnr],Artikel_prijzen[Prijs 2025],"")</f>
        <v>106.8625</v>
      </c>
      <c r="K1622" t="str">
        <f>IF(Q3_2025[[#This Row],[Artikelprijs]]&lt;&gt;"",IF(Q3_2025[[#This Row],[Stuksprijs]]=Q3_2025[[#This Row],[Artikelprijs]],"Prijs gelijk","Prijs wijkt af"),"")</f>
        <v>Prijs wijkt af</v>
      </c>
      <c r="L1622" t="str">
        <f>IF(Q3_2025[[#This Row],[Relatiekorting percentage]]=0,
    "Nvt",
    IF(Q3_2025[[#This Row],[Brutobedrag 2]] &lt; Q3_2025[[#This Row],[Bruto - Rel.korting]],
        "Nee",
        "Ja"))</f>
        <v>Ja</v>
      </c>
      <c r="M1622" s="10">
        <f>IF(Q3_2025[[#This Row],[Artikelprijs]]&lt;&gt;"",Q3_2025[[#This Row],[Artikelprijs]],Q3_2025[[#This Row],[Stuksprijs]])</f>
        <v>106.8625</v>
      </c>
      <c r="N1622" s="10">
        <f>Q3_2025[[#This Row],[Besteld]]*Q3_2025[[#This Row],[Prijs 2]]</f>
        <v>106.8625</v>
      </c>
      <c r="O1622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622" s="3"/>
      <c r="W1622"/>
      <c r="AB1622"/>
    </row>
    <row r="1623" spans="1:28" x14ac:dyDescent="0.3">
      <c r="A1623" t="s">
        <v>831</v>
      </c>
      <c r="B1623">
        <v>5022009</v>
      </c>
      <c r="C1623" t="s">
        <v>45</v>
      </c>
      <c r="D1623">
        <v>1</v>
      </c>
      <c r="E1623" s="10">
        <v>103.75</v>
      </c>
      <c r="F1623" s="10">
        <v>103.75</v>
      </c>
      <c r="G1623" s="10">
        <v>83</v>
      </c>
      <c r="H1623">
        <v>20</v>
      </c>
      <c r="I1623" s="51" t="str">
        <f>_xlfn.XLOOKUP(Q3_2025[[#This Row],[Artikelnr]],Artikel_prijzen[Artnr],Artikel_prijzen[Groep],"")</f>
        <v>Elektra</v>
      </c>
      <c r="J1623" s="10">
        <f>_xlfn.XLOOKUP(Q3_2025[[#This Row],[Artikelnr]],Artikel_prijzen[Artnr],Artikel_prijzen[Prijs 2025],"")</f>
        <v>106.8625</v>
      </c>
      <c r="K1623" t="str">
        <f>IF(Q3_2025[[#This Row],[Artikelprijs]]&lt;&gt;"",IF(Q3_2025[[#This Row],[Stuksprijs]]=Q3_2025[[#This Row],[Artikelprijs]],"Prijs gelijk","Prijs wijkt af"),"")</f>
        <v>Prijs wijkt af</v>
      </c>
      <c r="L1623" t="str">
        <f>IF(Q3_2025[[#This Row],[Relatiekorting percentage]]=0,
    "Nvt",
    IF(Q3_2025[[#This Row],[Brutobedrag 2]] &lt; Q3_2025[[#This Row],[Bruto - Rel.korting]],
        "Nee",
        "Ja"))</f>
        <v>Ja</v>
      </c>
      <c r="M1623" s="10">
        <f>IF(Q3_2025[[#This Row],[Artikelprijs]]&lt;&gt;"",Q3_2025[[#This Row],[Artikelprijs]],Q3_2025[[#This Row],[Stuksprijs]])</f>
        <v>106.8625</v>
      </c>
      <c r="N1623" s="10">
        <f>Q3_2025[[#This Row],[Besteld]]*Q3_2025[[#This Row],[Prijs 2]]</f>
        <v>106.8625</v>
      </c>
      <c r="O1623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623" s="3"/>
      <c r="W1623"/>
      <c r="AB1623"/>
    </row>
    <row r="1624" spans="1:28" x14ac:dyDescent="0.3">
      <c r="A1624" t="s">
        <v>831</v>
      </c>
      <c r="B1624">
        <v>5022009</v>
      </c>
      <c r="C1624" t="s">
        <v>45</v>
      </c>
      <c r="D1624">
        <v>1</v>
      </c>
      <c r="E1624" s="10">
        <v>103.75</v>
      </c>
      <c r="F1624" s="10">
        <v>103.75</v>
      </c>
      <c r="G1624" s="10">
        <v>83</v>
      </c>
      <c r="H1624">
        <v>20</v>
      </c>
      <c r="I1624" s="51" t="str">
        <f>_xlfn.XLOOKUP(Q3_2025[[#This Row],[Artikelnr]],Artikel_prijzen[Artnr],Artikel_prijzen[Groep],"")</f>
        <v>Elektra</v>
      </c>
      <c r="J1624" s="10">
        <f>_xlfn.XLOOKUP(Q3_2025[[#This Row],[Artikelnr]],Artikel_prijzen[Artnr],Artikel_prijzen[Prijs 2025],"")</f>
        <v>106.8625</v>
      </c>
      <c r="K1624" t="str">
        <f>IF(Q3_2025[[#This Row],[Artikelprijs]]&lt;&gt;"",IF(Q3_2025[[#This Row],[Stuksprijs]]=Q3_2025[[#This Row],[Artikelprijs]],"Prijs gelijk","Prijs wijkt af"),"")</f>
        <v>Prijs wijkt af</v>
      </c>
      <c r="L1624" t="str">
        <f>IF(Q3_2025[[#This Row],[Relatiekorting percentage]]=0,
    "Nvt",
    IF(Q3_2025[[#This Row],[Brutobedrag 2]] &lt; Q3_2025[[#This Row],[Bruto - Rel.korting]],
        "Nee",
        "Ja"))</f>
        <v>Ja</v>
      </c>
      <c r="M1624" s="10">
        <f>IF(Q3_2025[[#This Row],[Artikelprijs]]&lt;&gt;"",Q3_2025[[#This Row],[Artikelprijs]],Q3_2025[[#This Row],[Stuksprijs]])</f>
        <v>106.8625</v>
      </c>
      <c r="N1624" s="10">
        <f>Q3_2025[[#This Row],[Besteld]]*Q3_2025[[#This Row],[Prijs 2]]</f>
        <v>106.8625</v>
      </c>
      <c r="O1624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624" s="3"/>
      <c r="W1624"/>
      <c r="AB1624"/>
    </row>
    <row r="1625" spans="1:28" x14ac:dyDescent="0.3">
      <c r="A1625" t="s">
        <v>831</v>
      </c>
      <c r="B1625">
        <v>5021009</v>
      </c>
      <c r="C1625" t="s">
        <v>50</v>
      </c>
      <c r="D1625">
        <v>1</v>
      </c>
      <c r="E1625" s="10">
        <v>386.25</v>
      </c>
      <c r="F1625" s="10">
        <v>386.25</v>
      </c>
      <c r="G1625" s="10">
        <v>309</v>
      </c>
      <c r="H1625">
        <v>20</v>
      </c>
      <c r="I1625" s="51" t="str">
        <f>_xlfn.XLOOKUP(Q3_2025[[#This Row],[Artikelnr]],Artikel_prijzen[Artnr],Artikel_prijzen[Groep],"")</f>
        <v>Elektra</v>
      </c>
      <c r="J1625" s="10">
        <f>_xlfn.XLOOKUP(Q3_2025[[#This Row],[Artikelnr]],Artikel_prijzen[Artnr],Artikel_prijzen[Prijs 2025],"")</f>
        <v>386.25</v>
      </c>
      <c r="K1625" t="str">
        <f>IF(Q3_2025[[#This Row],[Artikelprijs]]&lt;&gt;"",IF(Q3_2025[[#This Row],[Stuksprijs]]=Q3_2025[[#This Row],[Artikelprijs]],"Prijs gelijk","Prijs wijkt af"),"")</f>
        <v>Prijs gelijk</v>
      </c>
      <c r="L1625" t="str">
        <f>IF(Q3_2025[[#This Row],[Relatiekorting percentage]]=0,
    "Nvt",
    IF(Q3_2025[[#This Row],[Brutobedrag 2]] &lt; Q3_2025[[#This Row],[Bruto - Rel.korting]],
        "Nee",
        "Ja"))</f>
        <v>Ja</v>
      </c>
      <c r="M1625" s="10">
        <f>IF(Q3_2025[[#This Row],[Artikelprijs]]&lt;&gt;"",Q3_2025[[#This Row],[Artikelprijs]],Q3_2025[[#This Row],[Stuksprijs]])</f>
        <v>386.25</v>
      </c>
      <c r="N1625" s="10">
        <f>Q3_2025[[#This Row],[Besteld]]*Q3_2025[[#This Row],[Prijs 2]]</f>
        <v>386.25</v>
      </c>
      <c r="O1625" s="10">
        <f>IF(Q3_2025[[#This Row],[Brutobedrag 2]]&lt;Q3_2025[[#This Row],[Bruto - Rel.korting]],Q3_2025[[#This Row],[Brutobedrag 2]],Q3_2025[[#This Row],[Brutobedrag 2]]*(100-Q3_2025[[#This Row],[Relatiekorting percentage]])/100)</f>
        <v>309</v>
      </c>
      <c r="R1625" s="3"/>
      <c r="W1625"/>
      <c r="AB1625"/>
    </row>
    <row r="1626" spans="1:28" x14ac:dyDescent="0.3">
      <c r="A1626" t="s">
        <v>831</v>
      </c>
      <c r="B1626">
        <v>5022009</v>
      </c>
      <c r="C1626" t="s">
        <v>45</v>
      </c>
      <c r="D1626">
        <v>1</v>
      </c>
      <c r="E1626" s="10">
        <v>103.75</v>
      </c>
      <c r="F1626" s="10">
        <v>103.75</v>
      </c>
      <c r="G1626" s="10">
        <v>83</v>
      </c>
      <c r="H1626">
        <v>20</v>
      </c>
      <c r="I1626" s="51" t="str">
        <f>_xlfn.XLOOKUP(Q3_2025[[#This Row],[Artikelnr]],Artikel_prijzen[Artnr],Artikel_prijzen[Groep],"")</f>
        <v>Elektra</v>
      </c>
      <c r="J1626" s="10">
        <f>_xlfn.XLOOKUP(Q3_2025[[#This Row],[Artikelnr]],Artikel_prijzen[Artnr],Artikel_prijzen[Prijs 2025],"")</f>
        <v>106.8625</v>
      </c>
      <c r="K1626" t="str">
        <f>IF(Q3_2025[[#This Row],[Artikelprijs]]&lt;&gt;"",IF(Q3_2025[[#This Row],[Stuksprijs]]=Q3_2025[[#This Row],[Artikelprijs]],"Prijs gelijk","Prijs wijkt af"),"")</f>
        <v>Prijs wijkt af</v>
      </c>
      <c r="L1626" t="str">
        <f>IF(Q3_2025[[#This Row],[Relatiekorting percentage]]=0,
    "Nvt",
    IF(Q3_2025[[#This Row],[Brutobedrag 2]] &lt; Q3_2025[[#This Row],[Bruto - Rel.korting]],
        "Nee",
        "Ja"))</f>
        <v>Ja</v>
      </c>
      <c r="M1626" s="10">
        <f>IF(Q3_2025[[#This Row],[Artikelprijs]]&lt;&gt;"",Q3_2025[[#This Row],[Artikelprijs]],Q3_2025[[#This Row],[Stuksprijs]])</f>
        <v>106.8625</v>
      </c>
      <c r="N1626" s="10">
        <f>Q3_2025[[#This Row],[Besteld]]*Q3_2025[[#This Row],[Prijs 2]]</f>
        <v>106.8625</v>
      </c>
      <c r="O1626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626" s="3"/>
      <c r="W1626"/>
      <c r="AB1626"/>
    </row>
    <row r="1627" spans="1:28" x14ac:dyDescent="0.3">
      <c r="A1627" t="s">
        <v>831</v>
      </c>
      <c r="B1627">
        <v>5022009</v>
      </c>
      <c r="C1627" t="s">
        <v>45</v>
      </c>
      <c r="D1627">
        <v>3</v>
      </c>
      <c r="E1627" s="10">
        <v>103.75</v>
      </c>
      <c r="F1627" s="10">
        <v>311.25</v>
      </c>
      <c r="G1627" s="10">
        <v>249</v>
      </c>
      <c r="H1627">
        <v>20</v>
      </c>
      <c r="I1627" s="51" t="str">
        <f>_xlfn.XLOOKUP(Q3_2025[[#This Row],[Artikelnr]],Artikel_prijzen[Artnr],Artikel_prijzen[Groep],"")</f>
        <v>Elektra</v>
      </c>
      <c r="J1627" s="10">
        <f>_xlfn.XLOOKUP(Q3_2025[[#This Row],[Artikelnr]],Artikel_prijzen[Artnr],Artikel_prijzen[Prijs 2025],"")</f>
        <v>106.8625</v>
      </c>
      <c r="K1627" t="str">
        <f>IF(Q3_2025[[#This Row],[Artikelprijs]]&lt;&gt;"",IF(Q3_2025[[#This Row],[Stuksprijs]]=Q3_2025[[#This Row],[Artikelprijs]],"Prijs gelijk","Prijs wijkt af"),"")</f>
        <v>Prijs wijkt af</v>
      </c>
      <c r="L1627" t="str">
        <f>IF(Q3_2025[[#This Row],[Relatiekorting percentage]]=0,
    "Nvt",
    IF(Q3_2025[[#This Row],[Brutobedrag 2]] &lt; Q3_2025[[#This Row],[Bruto - Rel.korting]],
        "Nee",
        "Ja"))</f>
        <v>Ja</v>
      </c>
      <c r="M1627" s="10">
        <f>IF(Q3_2025[[#This Row],[Artikelprijs]]&lt;&gt;"",Q3_2025[[#This Row],[Artikelprijs]],Q3_2025[[#This Row],[Stuksprijs]])</f>
        <v>106.8625</v>
      </c>
      <c r="N1627" s="10">
        <f>Q3_2025[[#This Row],[Besteld]]*Q3_2025[[#This Row],[Prijs 2]]</f>
        <v>320.58749999999998</v>
      </c>
      <c r="O1627" s="10">
        <f>IF(Q3_2025[[#This Row],[Brutobedrag 2]]&lt;Q3_2025[[#This Row],[Bruto - Rel.korting]],Q3_2025[[#This Row],[Brutobedrag 2]],Q3_2025[[#This Row],[Brutobedrag 2]]*(100-Q3_2025[[#This Row],[Relatiekorting percentage]])/100)</f>
        <v>256.47000000000003</v>
      </c>
      <c r="R1627" s="3"/>
      <c r="W1627"/>
      <c r="AB1627"/>
    </row>
    <row r="1628" spans="1:28" x14ac:dyDescent="0.3">
      <c r="A1628" t="s">
        <v>831</v>
      </c>
      <c r="B1628">
        <v>5020016</v>
      </c>
      <c r="C1628" t="s">
        <v>771</v>
      </c>
      <c r="D1628">
        <v>6</v>
      </c>
      <c r="E1628" s="10">
        <v>18.03</v>
      </c>
      <c r="F1628" s="10">
        <v>108.18</v>
      </c>
      <c r="G1628" s="10">
        <v>86.54</v>
      </c>
      <c r="H1628">
        <v>20</v>
      </c>
      <c r="I1628" s="51" t="str">
        <f>_xlfn.XLOOKUP(Q3_2025[[#This Row],[Artikelnr]],Artikel_prijzen[Artnr],Artikel_prijzen[Groep],"")</f>
        <v/>
      </c>
      <c r="J1628" s="10" t="str">
        <f>_xlfn.XLOOKUP(Q3_2025[[#This Row],[Artikelnr]],Artikel_prijzen[Artnr],Artikel_prijzen[Prijs 2025],"")</f>
        <v/>
      </c>
      <c r="K1628" t="str">
        <f>IF(Q3_2025[[#This Row],[Artikelprijs]]&lt;&gt;"",IF(Q3_2025[[#This Row],[Stuksprijs]]=Q3_2025[[#This Row],[Artikelprijs]],"Prijs gelijk","Prijs wijkt af"),"")</f>
        <v/>
      </c>
      <c r="L1628" t="str">
        <f>IF(Q3_2025[[#This Row],[Relatiekorting percentage]]=0,
    "Nvt",
    IF(Q3_2025[[#This Row],[Brutobedrag 2]] &lt; Q3_2025[[#This Row],[Bruto - Rel.korting]],
        "Nee",
        "Ja"))</f>
        <v>Ja</v>
      </c>
      <c r="M1628" s="10">
        <f>IF(Q3_2025[[#This Row],[Artikelprijs]]&lt;&gt;"",Q3_2025[[#This Row],[Artikelprijs]],Q3_2025[[#This Row],[Stuksprijs]])</f>
        <v>18.03</v>
      </c>
      <c r="N1628" s="10">
        <f>Q3_2025[[#This Row],[Besteld]]*Q3_2025[[#This Row],[Prijs 2]]</f>
        <v>108.18</v>
      </c>
      <c r="O1628" s="10">
        <f>IF(Q3_2025[[#This Row],[Brutobedrag 2]]&lt;Q3_2025[[#This Row],[Bruto - Rel.korting]],Q3_2025[[#This Row],[Brutobedrag 2]],Q3_2025[[#This Row],[Brutobedrag 2]]*(100-Q3_2025[[#This Row],[Relatiekorting percentage]])/100)</f>
        <v>86.544000000000011</v>
      </c>
      <c r="R1628" s="3"/>
      <c r="W1628"/>
      <c r="AB1628"/>
    </row>
    <row r="1629" spans="1:28" x14ac:dyDescent="0.3">
      <c r="A1629" t="s">
        <v>831</v>
      </c>
      <c r="B1629">
        <v>5021017</v>
      </c>
      <c r="C1629" t="s">
        <v>256</v>
      </c>
      <c r="D1629">
        <v>1</v>
      </c>
      <c r="E1629" s="10">
        <v>721</v>
      </c>
      <c r="F1629" s="10">
        <v>721</v>
      </c>
      <c r="G1629" s="10">
        <v>721</v>
      </c>
      <c r="H1629">
        <v>0</v>
      </c>
      <c r="I1629" s="51" t="str">
        <f>_xlfn.XLOOKUP(Q3_2025[[#This Row],[Artikelnr]],Artikel_prijzen[Artnr],Artikel_prijzen[Groep],"")</f>
        <v>Elektra</v>
      </c>
      <c r="J1629" s="10">
        <f>_xlfn.XLOOKUP(Q3_2025[[#This Row],[Artikelnr]],Artikel_prijzen[Artnr],Artikel_prijzen[Prijs 2025],"")</f>
        <v>700</v>
      </c>
      <c r="K1629" t="str">
        <f>IF(Q3_2025[[#This Row],[Artikelprijs]]&lt;&gt;"",IF(Q3_2025[[#This Row],[Stuksprijs]]=Q3_2025[[#This Row],[Artikelprijs]],"Prijs gelijk","Prijs wijkt af"),"")</f>
        <v>Prijs wijkt af</v>
      </c>
      <c r="L1629" t="str">
        <f>IF(Q3_2025[[#This Row],[Relatiekorting percentage]]=0,
    "Nvt",
    IF(Q3_2025[[#This Row],[Brutobedrag 2]] &lt; Q3_2025[[#This Row],[Bruto - Rel.korting]],
        "Nee",
        "Ja"))</f>
        <v>Nvt</v>
      </c>
      <c r="M1629" s="10">
        <f>IF(Q3_2025[[#This Row],[Artikelprijs]]&lt;&gt;"",Q3_2025[[#This Row],[Artikelprijs]],Q3_2025[[#This Row],[Stuksprijs]])</f>
        <v>700</v>
      </c>
      <c r="N1629" s="10">
        <f>Q3_2025[[#This Row],[Besteld]]*Q3_2025[[#This Row],[Prijs 2]]</f>
        <v>700</v>
      </c>
      <c r="O1629" s="10">
        <f>IF(Q3_2025[[#This Row],[Brutobedrag 2]]&lt;Q3_2025[[#This Row],[Bruto - Rel.korting]],Q3_2025[[#This Row],[Brutobedrag 2]],Q3_2025[[#This Row],[Brutobedrag 2]]*(100-Q3_2025[[#This Row],[Relatiekorting percentage]])/100)</f>
        <v>700</v>
      </c>
      <c r="R1629" s="3"/>
      <c r="W1629"/>
      <c r="AB1629"/>
    </row>
    <row r="1630" spans="1:28" x14ac:dyDescent="0.3">
      <c r="A1630" t="s">
        <v>831</v>
      </c>
      <c r="B1630">
        <v>5021011</v>
      </c>
      <c r="C1630" t="s">
        <v>115</v>
      </c>
      <c r="D1630">
        <v>1</v>
      </c>
      <c r="E1630" s="10">
        <v>458.35</v>
      </c>
      <c r="F1630" s="10">
        <v>458.35</v>
      </c>
      <c r="G1630" s="10">
        <v>458.35</v>
      </c>
      <c r="H1630">
        <v>0</v>
      </c>
      <c r="I1630" s="51" t="str">
        <f>_xlfn.XLOOKUP(Q3_2025[[#This Row],[Artikelnr]],Artikel_prijzen[Artnr],Artikel_prijzen[Groep],"")</f>
        <v>Elektra</v>
      </c>
      <c r="J1630" s="10">
        <f>_xlfn.XLOOKUP(Q3_2025[[#This Row],[Artikelnr]],Artikel_prijzen[Artnr],Artikel_prijzen[Prijs 2025],"")</f>
        <v>458.35</v>
      </c>
      <c r="K1630" t="str">
        <f>IF(Q3_2025[[#This Row],[Artikelprijs]]&lt;&gt;"",IF(Q3_2025[[#This Row],[Stuksprijs]]=Q3_2025[[#This Row],[Artikelprijs]],"Prijs gelijk","Prijs wijkt af"),"")</f>
        <v>Prijs gelijk</v>
      </c>
      <c r="L1630" t="str">
        <f>IF(Q3_2025[[#This Row],[Relatiekorting percentage]]=0,
    "Nvt",
    IF(Q3_2025[[#This Row],[Brutobedrag 2]] &lt; Q3_2025[[#This Row],[Bruto - Rel.korting]],
        "Nee",
        "Ja"))</f>
        <v>Nvt</v>
      </c>
      <c r="M1630" s="10">
        <f>IF(Q3_2025[[#This Row],[Artikelprijs]]&lt;&gt;"",Q3_2025[[#This Row],[Artikelprijs]],Q3_2025[[#This Row],[Stuksprijs]])</f>
        <v>458.35</v>
      </c>
      <c r="N1630" s="10">
        <f>Q3_2025[[#This Row],[Besteld]]*Q3_2025[[#This Row],[Prijs 2]]</f>
        <v>458.35</v>
      </c>
      <c r="O1630" s="10">
        <f>IF(Q3_2025[[#This Row],[Brutobedrag 2]]&lt;Q3_2025[[#This Row],[Bruto - Rel.korting]],Q3_2025[[#This Row],[Brutobedrag 2]],Q3_2025[[#This Row],[Brutobedrag 2]]*(100-Q3_2025[[#This Row],[Relatiekorting percentage]])/100)</f>
        <v>458.35</v>
      </c>
      <c r="R1630" s="3"/>
      <c r="W1630"/>
      <c r="AB1630"/>
    </row>
    <row r="1631" spans="1:28" x14ac:dyDescent="0.3">
      <c r="A1631" t="s">
        <v>831</v>
      </c>
      <c r="B1631">
        <v>5022009</v>
      </c>
      <c r="C1631" t="s">
        <v>45</v>
      </c>
      <c r="D1631">
        <v>1</v>
      </c>
      <c r="E1631" s="10">
        <v>103.75</v>
      </c>
      <c r="F1631" s="10">
        <v>103.75</v>
      </c>
      <c r="G1631" s="10">
        <v>103.75</v>
      </c>
      <c r="H1631">
        <v>0</v>
      </c>
      <c r="I1631" s="51" t="str">
        <f>_xlfn.XLOOKUP(Q3_2025[[#This Row],[Artikelnr]],Artikel_prijzen[Artnr],Artikel_prijzen[Groep],"")</f>
        <v>Elektra</v>
      </c>
      <c r="J1631" s="10">
        <f>_xlfn.XLOOKUP(Q3_2025[[#This Row],[Artikelnr]],Artikel_prijzen[Artnr],Artikel_prijzen[Prijs 2025],"")</f>
        <v>106.8625</v>
      </c>
      <c r="K1631" t="str">
        <f>IF(Q3_2025[[#This Row],[Artikelprijs]]&lt;&gt;"",IF(Q3_2025[[#This Row],[Stuksprijs]]=Q3_2025[[#This Row],[Artikelprijs]],"Prijs gelijk","Prijs wijkt af"),"")</f>
        <v>Prijs wijkt af</v>
      </c>
      <c r="L1631" t="str">
        <f>IF(Q3_2025[[#This Row],[Relatiekorting percentage]]=0,
    "Nvt",
    IF(Q3_2025[[#This Row],[Brutobedrag 2]] &lt; Q3_2025[[#This Row],[Bruto - Rel.korting]],
        "Nee",
        "Ja"))</f>
        <v>Nvt</v>
      </c>
      <c r="M1631" s="10">
        <f>IF(Q3_2025[[#This Row],[Artikelprijs]]&lt;&gt;"",Q3_2025[[#This Row],[Artikelprijs]],Q3_2025[[#This Row],[Stuksprijs]])</f>
        <v>106.8625</v>
      </c>
      <c r="N1631" s="10">
        <f>Q3_2025[[#This Row],[Besteld]]*Q3_2025[[#This Row],[Prijs 2]]</f>
        <v>106.8625</v>
      </c>
      <c r="O1631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1631" s="3"/>
      <c r="W1631"/>
      <c r="AB1631"/>
    </row>
    <row r="1632" spans="1:28" x14ac:dyDescent="0.3">
      <c r="A1632" t="s">
        <v>831</v>
      </c>
      <c r="B1632">
        <v>5021011</v>
      </c>
      <c r="C1632" t="s">
        <v>115</v>
      </c>
      <c r="D1632">
        <v>1</v>
      </c>
      <c r="E1632" s="10">
        <v>458.35</v>
      </c>
      <c r="F1632" s="10">
        <v>458.35</v>
      </c>
      <c r="G1632" s="10">
        <v>458.35</v>
      </c>
      <c r="H1632">
        <v>0</v>
      </c>
      <c r="I1632" s="51" t="str">
        <f>_xlfn.XLOOKUP(Q3_2025[[#This Row],[Artikelnr]],Artikel_prijzen[Artnr],Artikel_prijzen[Groep],"")</f>
        <v>Elektra</v>
      </c>
      <c r="J1632" s="10">
        <f>_xlfn.XLOOKUP(Q3_2025[[#This Row],[Artikelnr]],Artikel_prijzen[Artnr],Artikel_prijzen[Prijs 2025],"")</f>
        <v>458.35</v>
      </c>
      <c r="K1632" t="str">
        <f>IF(Q3_2025[[#This Row],[Artikelprijs]]&lt;&gt;"",IF(Q3_2025[[#This Row],[Stuksprijs]]=Q3_2025[[#This Row],[Artikelprijs]],"Prijs gelijk","Prijs wijkt af"),"")</f>
        <v>Prijs gelijk</v>
      </c>
      <c r="L1632" t="str">
        <f>IF(Q3_2025[[#This Row],[Relatiekorting percentage]]=0,
    "Nvt",
    IF(Q3_2025[[#This Row],[Brutobedrag 2]] &lt; Q3_2025[[#This Row],[Bruto - Rel.korting]],
        "Nee",
        "Ja"))</f>
        <v>Nvt</v>
      </c>
      <c r="M1632" s="10">
        <f>IF(Q3_2025[[#This Row],[Artikelprijs]]&lt;&gt;"",Q3_2025[[#This Row],[Artikelprijs]],Q3_2025[[#This Row],[Stuksprijs]])</f>
        <v>458.35</v>
      </c>
      <c r="N1632" s="10">
        <f>Q3_2025[[#This Row],[Besteld]]*Q3_2025[[#This Row],[Prijs 2]]</f>
        <v>458.35</v>
      </c>
      <c r="O1632" s="10">
        <f>IF(Q3_2025[[#This Row],[Brutobedrag 2]]&lt;Q3_2025[[#This Row],[Bruto - Rel.korting]],Q3_2025[[#This Row],[Brutobedrag 2]],Q3_2025[[#This Row],[Brutobedrag 2]]*(100-Q3_2025[[#This Row],[Relatiekorting percentage]])/100)</f>
        <v>458.35</v>
      </c>
      <c r="R1632" s="3"/>
      <c r="W1632"/>
      <c r="AB1632"/>
    </row>
    <row r="1633" spans="1:28" x14ac:dyDescent="0.3">
      <c r="A1633" t="s">
        <v>831</v>
      </c>
      <c r="B1633">
        <v>5021011</v>
      </c>
      <c r="C1633" t="s">
        <v>115</v>
      </c>
      <c r="D1633">
        <v>1</v>
      </c>
      <c r="E1633" s="10">
        <v>458.35</v>
      </c>
      <c r="F1633" s="10">
        <v>458.35</v>
      </c>
      <c r="G1633" s="10">
        <v>458.35</v>
      </c>
      <c r="H1633">
        <v>0</v>
      </c>
      <c r="I1633" s="51" t="str">
        <f>_xlfn.XLOOKUP(Q3_2025[[#This Row],[Artikelnr]],Artikel_prijzen[Artnr],Artikel_prijzen[Groep],"")</f>
        <v>Elektra</v>
      </c>
      <c r="J1633" s="10">
        <f>_xlfn.XLOOKUP(Q3_2025[[#This Row],[Artikelnr]],Artikel_prijzen[Artnr],Artikel_prijzen[Prijs 2025],"")</f>
        <v>458.35</v>
      </c>
      <c r="K1633" t="str">
        <f>IF(Q3_2025[[#This Row],[Artikelprijs]]&lt;&gt;"",IF(Q3_2025[[#This Row],[Stuksprijs]]=Q3_2025[[#This Row],[Artikelprijs]],"Prijs gelijk","Prijs wijkt af"),"")</f>
        <v>Prijs gelijk</v>
      </c>
      <c r="L1633" t="str">
        <f>IF(Q3_2025[[#This Row],[Relatiekorting percentage]]=0,
    "Nvt",
    IF(Q3_2025[[#This Row],[Brutobedrag 2]] &lt; Q3_2025[[#This Row],[Bruto - Rel.korting]],
        "Nee",
        "Ja"))</f>
        <v>Nvt</v>
      </c>
      <c r="M1633" s="10">
        <f>IF(Q3_2025[[#This Row],[Artikelprijs]]&lt;&gt;"",Q3_2025[[#This Row],[Artikelprijs]],Q3_2025[[#This Row],[Stuksprijs]])</f>
        <v>458.35</v>
      </c>
      <c r="N1633" s="10">
        <f>Q3_2025[[#This Row],[Besteld]]*Q3_2025[[#This Row],[Prijs 2]]</f>
        <v>458.35</v>
      </c>
      <c r="O1633" s="10">
        <f>IF(Q3_2025[[#This Row],[Brutobedrag 2]]&lt;Q3_2025[[#This Row],[Bruto - Rel.korting]],Q3_2025[[#This Row],[Brutobedrag 2]],Q3_2025[[#This Row],[Brutobedrag 2]]*(100-Q3_2025[[#This Row],[Relatiekorting percentage]])/100)</f>
        <v>458.35</v>
      </c>
      <c r="R1633" s="3"/>
      <c r="W1633"/>
      <c r="AB1633"/>
    </row>
    <row r="1634" spans="1:28" x14ac:dyDescent="0.3">
      <c r="A1634" t="s">
        <v>831</v>
      </c>
      <c r="B1634">
        <v>5022009</v>
      </c>
      <c r="C1634" t="s">
        <v>45</v>
      </c>
      <c r="D1634">
        <v>7</v>
      </c>
      <c r="E1634" s="10">
        <v>103.75</v>
      </c>
      <c r="F1634" s="10">
        <v>726.25</v>
      </c>
      <c r="G1634" s="10">
        <v>726.25</v>
      </c>
      <c r="H1634">
        <v>0</v>
      </c>
      <c r="I1634" s="51" t="str">
        <f>_xlfn.XLOOKUP(Q3_2025[[#This Row],[Artikelnr]],Artikel_prijzen[Artnr],Artikel_prijzen[Groep],"")</f>
        <v>Elektra</v>
      </c>
      <c r="J1634" s="10">
        <f>_xlfn.XLOOKUP(Q3_2025[[#This Row],[Artikelnr]],Artikel_prijzen[Artnr],Artikel_prijzen[Prijs 2025],"")</f>
        <v>106.8625</v>
      </c>
      <c r="K1634" t="str">
        <f>IF(Q3_2025[[#This Row],[Artikelprijs]]&lt;&gt;"",IF(Q3_2025[[#This Row],[Stuksprijs]]=Q3_2025[[#This Row],[Artikelprijs]],"Prijs gelijk","Prijs wijkt af"),"")</f>
        <v>Prijs wijkt af</v>
      </c>
      <c r="L1634" t="str">
        <f>IF(Q3_2025[[#This Row],[Relatiekorting percentage]]=0,
    "Nvt",
    IF(Q3_2025[[#This Row],[Brutobedrag 2]] &lt; Q3_2025[[#This Row],[Bruto - Rel.korting]],
        "Nee",
        "Ja"))</f>
        <v>Nvt</v>
      </c>
      <c r="M1634" s="10">
        <f>IF(Q3_2025[[#This Row],[Artikelprijs]]&lt;&gt;"",Q3_2025[[#This Row],[Artikelprijs]],Q3_2025[[#This Row],[Stuksprijs]])</f>
        <v>106.8625</v>
      </c>
      <c r="N1634" s="10">
        <f>Q3_2025[[#This Row],[Besteld]]*Q3_2025[[#This Row],[Prijs 2]]</f>
        <v>748.03750000000002</v>
      </c>
      <c r="O1634" s="10">
        <f>IF(Q3_2025[[#This Row],[Brutobedrag 2]]&lt;Q3_2025[[#This Row],[Bruto - Rel.korting]],Q3_2025[[#This Row],[Brutobedrag 2]],Q3_2025[[#This Row],[Brutobedrag 2]]*(100-Q3_2025[[#This Row],[Relatiekorting percentage]])/100)</f>
        <v>748.03750000000002</v>
      </c>
      <c r="R1634" s="3"/>
      <c r="W1634"/>
      <c r="AB1634"/>
    </row>
    <row r="1635" spans="1:28" x14ac:dyDescent="0.3">
      <c r="A1635" t="s">
        <v>831</v>
      </c>
      <c r="B1635">
        <v>5021011</v>
      </c>
      <c r="C1635" t="s">
        <v>115</v>
      </c>
      <c r="D1635">
        <v>1</v>
      </c>
      <c r="E1635" s="10">
        <v>458.35</v>
      </c>
      <c r="F1635" s="10">
        <v>458.35</v>
      </c>
      <c r="G1635" s="10">
        <v>458.35</v>
      </c>
      <c r="H1635">
        <v>0</v>
      </c>
      <c r="I1635" s="51" t="str">
        <f>_xlfn.XLOOKUP(Q3_2025[[#This Row],[Artikelnr]],Artikel_prijzen[Artnr],Artikel_prijzen[Groep],"")</f>
        <v>Elektra</v>
      </c>
      <c r="J1635" s="10">
        <f>_xlfn.XLOOKUP(Q3_2025[[#This Row],[Artikelnr]],Artikel_prijzen[Artnr],Artikel_prijzen[Prijs 2025],"")</f>
        <v>458.35</v>
      </c>
      <c r="K1635" t="str">
        <f>IF(Q3_2025[[#This Row],[Artikelprijs]]&lt;&gt;"",IF(Q3_2025[[#This Row],[Stuksprijs]]=Q3_2025[[#This Row],[Artikelprijs]],"Prijs gelijk","Prijs wijkt af"),"")</f>
        <v>Prijs gelijk</v>
      </c>
      <c r="L1635" t="str">
        <f>IF(Q3_2025[[#This Row],[Relatiekorting percentage]]=0,
    "Nvt",
    IF(Q3_2025[[#This Row],[Brutobedrag 2]] &lt; Q3_2025[[#This Row],[Bruto - Rel.korting]],
        "Nee",
        "Ja"))</f>
        <v>Nvt</v>
      </c>
      <c r="M1635" s="10">
        <f>IF(Q3_2025[[#This Row],[Artikelprijs]]&lt;&gt;"",Q3_2025[[#This Row],[Artikelprijs]],Q3_2025[[#This Row],[Stuksprijs]])</f>
        <v>458.35</v>
      </c>
      <c r="N1635" s="10">
        <f>Q3_2025[[#This Row],[Besteld]]*Q3_2025[[#This Row],[Prijs 2]]</f>
        <v>458.35</v>
      </c>
      <c r="O1635" s="10">
        <f>IF(Q3_2025[[#This Row],[Brutobedrag 2]]&lt;Q3_2025[[#This Row],[Bruto - Rel.korting]],Q3_2025[[#This Row],[Brutobedrag 2]],Q3_2025[[#This Row],[Brutobedrag 2]]*(100-Q3_2025[[#This Row],[Relatiekorting percentage]])/100)</f>
        <v>458.35</v>
      </c>
      <c r="R1635" s="3"/>
      <c r="W1635"/>
      <c r="AB1635"/>
    </row>
    <row r="1636" spans="1:28" x14ac:dyDescent="0.3">
      <c r="A1636" t="s">
        <v>831</v>
      </c>
      <c r="B1636">
        <v>5021011</v>
      </c>
      <c r="C1636" t="s">
        <v>115</v>
      </c>
      <c r="D1636">
        <v>1</v>
      </c>
      <c r="E1636" s="10">
        <v>458.35</v>
      </c>
      <c r="F1636" s="10">
        <v>458.35</v>
      </c>
      <c r="G1636" s="10">
        <v>458.35</v>
      </c>
      <c r="H1636">
        <v>0</v>
      </c>
      <c r="I1636" s="51" t="str">
        <f>_xlfn.XLOOKUP(Q3_2025[[#This Row],[Artikelnr]],Artikel_prijzen[Artnr],Artikel_prijzen[Groep],"")</f>
        <v>Elektra</v>
      </c>
      <c r="J1636" s="10">
        <f>_xlfn.XLOOKUP(Q3_2025[[#This Row],[Artikelnr]],Artikel_prijzen[Artnr],Artikel_prijzen[Prijs 2025],"")</f>
        <v>458.35</v>
      </c>
      <c r="K1636" t="str">
        <f>IF(Q3_2025[[#This Row],[Artikelprijs]]&lt;&gt;"",IF(Q3_2025[[#This Row],[Stuksprijs]]=Q3_2025[[#This Row],[Artikelprijs]],"Prijs gelijk","Prijs wijkt af"),"")</f>
        <v>Prijs gelijk</v>
      </c>
      <c r="L1636" t="str">
        <f>IF(Q3_2025[[#This Row],[Relatiekorting percentage]]=0,
    "Nvt",
    IF(Q3_2025[[#This Row],[Brutobedrag 2]] &lt; Q3_2025[[#This Row],[Bruto - Rel.korting]],
        "Nee",
        "Ja"))</f>
        <v>Nvt</v>
      </c>
      <c r="M1636" s="10">
        <f>IF(Q3_2025[[#This Row],[Artikelprijs]]&lt;&gt;"",Q3_2025[[#This Row],[Artikelprijs]],Q3_2025[[#This Row],[Stuksprijs]])</f>
        <v>458.35</v>
      </c>
      <c r="N1636" s="10">
        <f>Q3_2025[[#This Row],[Besteld]]*Q3_2025[[#This Row],[Prijs 2]]</f>
        <v>458.35</v>
      </c>
      <c r="O1636" s="10">
        <f>IF(Q3_2025[[#This Row],[Brutobedrag 2]]&lt;Q3_2025[[#This Row],[Bruto - Rel.korting]],Q3_2025[[#This Row],[Brutobedrag 2]],Q3_2025[[#This Row],[Brutobedrag 2]]*(100-Q3_2025[[#This Row],[Relatiekorting percentage]])/100)</f>
        <v>458.35</v>
      </c>
      <c r="R1636" s="3"/>
      <c r="W1636"/>
      <c r="AB1636"/>
    </row>
    <row r="1637" spans="1:28" x14ac:dyDescent="0.3">
      <c r="A1637" t="s">
        <v>831</v>
      </c>
      <c r="B1637">
        <v>5022009</v>
      </c>
      <c r="C1637" t="s">
        <v>45</v>
      </c>
      <c r="D1637">
        <v>1</v>
      </c>
      <c r="E1637" s="10">
        <v>103.75</v>
      </c>
      <c r="F1637" s="10">
        <v>103.75</v>
      </c>
      <c r="G1637" s="10">
        <v>103.75</v>
      </c>
      <c r="H1637">
        <v>0</v>
      </c>
      <c r="I1637" s="51" t="str">
        <f>_xlfn.XLOOKUP(Q3_2025[[#This Row],[Artikelnr]],Artikel_prijzen[Artnr],Artikel_prijzen[Groep],"")</f>
        <v>Elektra</v>
      </c>
      <c r="J1637" s="10">
        <f>_xlfn.XLOOKUP(Q3_2025[[#This Row],[Artikelnr]],Artikel_prijzen[Artnr],Artikel_prijzen[Prijs 2025],"")</f>
        <v>106.8625</v>
      </c>
      <c r="K1637" t="str">
        <f>IF(Q3_2025[[#This Row],[Artikelprijs]]&lt;&gt;"",IF(Q3_2025[[#This Row],[Stuksprijs]]=Q3_2025[[#This Row],[Artikelprijs]],"Prijs gelijk","Prijs wijkt af"),"")</f>
        <v>Prijs wijkt af</v>
      </c>
      <c r="L1637" t="str">
        <f>IF(Q3_2025[[#This Row],[Relatiekorting percentage]]=0,
    "Nvt",
    IF(Q3_2025[[#This Row],[Brutobedrag 2]] &lt; Q3_2025[[#This Row],[Bruto - Rel.korting]],
        "Nee",
        "Ja"))</f>
        <v>Nvt</v>
      </c>
      <c r="M1637" s="10">
        <f>IF(Q3_2025[[#This Row],[Artikelprijs]]&lt;&gt;"",Q3_2025[[#This Row],[Artikelprijs]],Q3_2025[[#This Row],[Stuksprijs]])</f>
        <v>106.8625</v>
      </c>
      <c r="N1637" s="10">
        <f>Q3_2025[[#This Row],[Besteld]]*Q3_2025[[#This Row],[Prijs 2]]</f>
        <v>106.8625</v>
      </c>
      <c r="O1637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1637" s="3"/>
      <c r="W1637"/>
      <c r="AB1637"/>
    </row>
    <row r="1638" spans="1:28" x14ac:dyDescent="0.3">
      <c r="A1638" t="s">
        <v>831</v>
      </c>
      <c r="B1638">
        <v>1010006</v>
      </c>
      <c r="C1638" t="s">
        <v>157</v>
      </c>
      <c r="D1638">
        <v>1</v>
      </c>
      <c r="E1638" s="10">
        <v>43</v>
      </c>
      <c r="F1638" s="10">
        <v>43</v>
      </c>
      <c r="G1638" s="10">
        <v>43</v>
      </c>
      <c r="H1638">
        <v>0</v>
      </c>
      <c r="I1638" s="51" t="str">
        <f>_xlfn.XLOOKUP(Q3_2025[[#This Row],[Artikelnr]],Artikel_prijzen[Artnr],Artikel_prijzen[Groep],"")</f>
        <v/>
      </c>
      <c r="J1638" s="10" t="str">
        <f>_xlfn.XLOOKUP(Q3_2025[[#This Row],[Artikelnr]],Artikel_prijzen[Artnr],Artikel_prijzen[Prijs 2025],"")</f>
        <v/>
      </c>
      <c r="K1638" t="str">
        <f>IF(Q3_2025[[#This Row],[Artikelprijs]]&lt;&gt;"",IF(Q3_2025[[#This Row],[Stuksprijs]]=Q3_2025[[#This Row],[Artikelprijs]],"Prijs gelijk","Prijs wijkt af"),"")</f>
        <v/>
      </c>
      <c r="L1638" t="str">
        <f>IF(Q3_2025[[#This Row],[Relatiekorting percentage]]=0,
    "Nvt",
    IF(Q3_2025[[#This Row],[Brutobedrag 2]] &lt; Q3_2025[[#This Row],[Bruto - Rel.korting]],
        "Nee",
        "Ja"))</f>
        <v>Nvt</v>
      </c>
      <c r="M1638" s="10">
        <f>IF(Q3_2025[[#This Row],[Artikelprijs]]&lt;&gt;"",Q3_2025[[#This Row],[Artikelprijs]],Q3_2025[[#This Row],[Stuksprijs]])</f>
        <v>43</v>
      </c>
      <c r="N1638" s="10">
        <f>Q3_2025[[#This Row],[Besteld]]*Q3_2025[[#This Row],[Prijs 2]]</f>
        <v>43</v>
      </c>
      <c r="O1638" s="10">
        <f>IF(Q3_2025[[#This Row],[Brutobedrag 2]]&lt;Q3_2025[[#This Row],[Bruto - Rel.korting]],Q3_2025[[#This Row],[Brutobedrag 2]],Q3_2025[[#This Row],[Brutobedrag 2]]*(100-Q3_2025[[#This Row],[Relatiekorting percentage]])/100)</f>
        <v>43</v>
      </c>
      <c r="R1638" s="3"/>
      <c r="W1638"/>
      <c r="AB1638"/>
    </row>
    <row r="1639" spans="1:28" x14ac:dyDescent="0.3">
      <c r="A1639" t="s">
        <v>831</v>
      </c>
      <c r="B1639">
        <v>5030025</v>
      </c>
      <c r="C1639" t="s">
        <v>840</v>
      </c>
      <c r="D1639">
        <v>47</v>
      </c>
      <c r="E1639" s="10">
        <v>35</v>
      </c>
      <c r="F1639" s="10">
        <v>1645</v>
      </c>
      <c r="G1639" s="10">
        <v>1645</v>
      </c>
      <c r="H1639">
        <v>0</v>
      </c>
      <c r="I1639" s="51" t="str">
        <f>_xlfn.XLOOKUP(Q3_2025[[#This Row],[Artikelnr]],Artikel_prijzen[Artnr],Artikel_prijzen[Groep],"")</f>
        <v/>
      </c>
      <c r="J1639" s="10" t="str">
        <f>_xlfn.XLOOKUP(Q3_2025[[#This Row],[Artikelnr]],Artikel_prijzen[Artnr],Artikel_prijzen[Prijs 2025],"")</f>
        <v/>
      </c>
      <c r="K1639" t="str">
        <f>IF(Q3_2025[[#This Row],[Artikelprijs]]&lt;&gt;"",IF(Q3_2025[[#This Row],[Stuksprijs]]=Q3_2025[[#This Row],[Artikelprijs]],"Prijs gelijk","Prijs wijkt af"),"")</f>
        <v/>
      </c>
      <c r="L1639" t="str">
        <f>IF(Q3_2025[[#This Row],[Relatiekorting percentage]]=0,
    "Nvt",
    IF(Q3_2025[[#This Row],[Brutobedrag 2]] &lt; Q3_2025[[#This Row],[Bruto - Rel.korting]],
        "Nee",
        "Ja"))</f>
        <v>Nvt</v>
      </c>
      <c r="M1639" s="10">
        <f>IF(Q3_2025[[#This Row],[Artikelprijs]]&lt;&gt;"",Q3_2025[[#This Row],[Artikelprijs]],Q3_2025[[#This Row],[Stuksprijs]])</f>
        <v>35</v>
      </c>
      <c r="N1639" s="10">
        <f>Q3_2025[[#This Row],[Besteld]]*Q3_2025[[#This Row],[Prijs 2]]</f>
        <v>1645</v>
      </c>
      <c r="O1639" s="10">
        <f>IF(Q3_2025[[#This Row],[Brutobedrag 2]]&lt;Q3_2025[[#This Row],[Bruto - Rel.korting]],Q3_2025[[#This Row],[Brutobedrag 2]],Q3_2025[[#This Row],[Brutobedrag 2]]*(100-Q3_2025[[#This Row],[Relatiekorting percentage]])/100)</f>
        <v>1645</v>
      </c>
      <c r="R1639" s="3"/>
      <c r="W1639"/>
      <c r="AB1639"/>
    </row>
    <row r="1640" spans="1:28" x14ac:dyDescent="0.3">
      <c r="A1640" t="s">
        <v>831</v>
      </c>
      <c r="B1640">
        <v>5022009</v>
      </c>
      <c r="C1640" t="s">
        <v>45</v>
      </c>
      <c r="D1640">
        <v>1</v>
      </c>
      <c r="E1640" s="10">
        <v>103.75</v>
      </c>
      <c r="F1640" s="10">
        <v>103.75</v>
      </c>
      <c r="G1640" s="10">
        <v>103.75</v>
      </c>
      <c r="H1640">
        <v>0</v>
      </c>
      <c r="I1640" s="51" t="str">
        <f>_xlfn.XLOOKUP(Q3_2025[[#This Row],[Artikelnr]],Artikel_prijzen[Artnr],Artikel_prijzen[Groep],"")</f>
        <v>Elektra</v>
      </c>
      <c r="J1640" s="10">
        <f>_xlfn.XLOOKUP(Q3_2025[[#This Row],[Artikelnr]],Artikel_prijzen[Artnr],Artikel_prijzen[Prijs 2025],"")</f>
        <v>106.8625</v>
      </c>
      <c r="K1640" t="str">
        <f>IF(Q3_2025[[#This Row],[Artikelprijs]]&lt;&gt;"",IF(Q3_2025[[#This Row],[Stuksprijs]]=Q3_2025[[#This Row],[Artikelprijs]],"Prijs gelijk","Prijs wijkt af"),"")</f>
        <v>Prijs wijkt af</v>
      </c>
      <c r="L1640" t="str">
        <f>IF(Q3_2025[[#This Row],[Relatiekorting percentage]]=0,
    "Nvt",
    IF(Q3_2025[[#This Row],[Brutobedrag 2]] &lt; Q3_2025[[#This Row],[Bruto - Rel.korting]],
        "Nee",
        "Ja"))</f>
        <v>Nvt</v>
      </c>
      <c r="M1640" s="10">
        <f>IF(Q3_2025[[#This Row],[Artikelprijs]]&lt;&gt;"",Q3_2025[[#This Row],[Artikelprijs]],Q3_2025[[#This Row],[Stuksprijs]])</f>
        <v>106.8625</v>
      </c>
      <c r="N1640" s="10">
        <f>Q3_2025[[#This Row],[Besteld]]*Q3_2025[[#This Row],[Prijs 2]]</f>
        <v>106.8625</v>
      </c>
      <c r="O1640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1640" s="3"/>
      <c r="W1640"/>
      <c r="AB1640"/>
    </row>
    <row r="1641" spans="1:28" x14ac:dyDescent="0.3">
      <c r="A1641" t="s">
        <v>831</v>
      </c>
      <c r="B1641">
        <v>5022009</v>
      </c>
      <c r="C1641" t="s">
        <v>45</v>
      </c>
      <c r="D1641">
        <v>1</v>
      </c>
      <c r="E1641" s="10">
        <v>103.75</v>
      </c>
      <c r="F1641" s="10">
        <v>103.75</v>
      </c>
      <c r="G1641" s="10">
        <v>103.75</v>
      </c>
      <c r="H1641">
        <v>0</v>
      </c>
      <c r="I1641" s="51" t="str">
        <f>_xlfn.XLOOKUP(Q3_2025[[#This Row],[Artikelnr]],Artikel_prijzen[Artnr],Artikel_prijzen[Groep],"")</f>
        <v>Elektra</v>
      </c>
      <c r="J1641" s="10">
        <f>_xlfn.XLOOKUP(Q3_2025[[#This Row],[Artikelnr]],Artikel_prijzen[Artnr],Artikel_prijzen[Prijs 2025],"")</f>
        <v>106.8625</v>
      </c>
      <c r="K1641" t="str">
        <f>IF(Q3_2025[[#This Row],[Artikelprijs]]&lt;&gt;"",IF(Q3_2025[[#This Row],[Stuksprijs]]=Q3_2025[[#This Row],[Artikelprijs]],"Prijs gelijk","Prijs wijkt af"),"")</f>
        <v>Prijs wijkt af</v>
      </c>
      <c r="L1641" t="str">
        <f>IF(Q3_2025[[#This Row],[Relatiekorting percentage]]=0,
    "Nvt",
    IF(Q3_2025[[#This Row],[Brutobedrag 2]] &lt; Q3_2025[[#This Row],[Bruto - Rel.korting]],
        "Nee",
        "Ja"))</f>
        <v>Nvt</v>
      </c>
      <c r="M1641" s="10">
        <f>IF(Q3_2025[[#This Row],[Artikelprijs]]&lt;&gt;"",Q3_2025[[#This Row],[Artikelprijs]],Q3_2025[[#This Row],[Stuksprijs]])</f>
        <v>106.8625</v>
      </c>
      <c r="N1641" s="10">
        <f>Q3_2025[[#This Row],[Besteld]]*Q3_2025[[#This Row],[Prijs 2]]</f>
        <v>106.8625</v>
      </c>
      <c r="O1641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1641" s="3"/>
      <c r="W1641"/>
      <c r="AB1641"/>
    </row>
    <row r="1642" spans="1:28" x14ac:dyDescent="0.3">
      <c r="A1642" t="s">
        <v>831</v>
      </c>
      <c r="B1642">
        <v>5022009</v>
      </c>
      <c r="C1642" t="s">
        <v>45</v>
      </c>
      <c r="D1642">
        <v>1</v>
      </c>
      <c r="E1642" s="10">
        <v>103.75</v>
      </c>
      <c r="F1642" s="10">
        <v>103.75</v>
      </c>
      <c r="G1642" s="10">
        <v>103.75</v>
      </c>
      <c r="H1642">
        <v>0</v>
      </c>
      <c r="I1642" s="51" t="str">
        <f>_xlfn.XLOOKUP(Q3_2025[[#This Row],[Artikelnr]],Artikel_prijzen[Artnr],Artikel_prijzen[Groep],"")</f>
        <v>Elektra</v>
      </c>
      <c r="J1642" s="10">
        <f>_xlfn.XLOOKUP(Q3_2025[[#This Row],[Artikelnr]],Artikel_prijzen[Artnr],Artikel_prijzen[Prijs 2025],"")</f>
        <v>106.8625</v>
      </c>
      <c r="K1642" t="str">
        <f>IF(Q3_2025[[#This Row],[Artikelprijs]]&lt;&gt;"",IF(Q3_2025[[#This Row],[Stuksprijs]]=Q3_2025[[#This Row],[Artikelprijs]],"Prijs gelijk","Prijs wijkt af"),"")</f>
        <v>Prijs wijkt af</v>
      </c>
      <c r="L1642" t="str">
        <f>IF(Q3_2025[[#This Row],[Relatiekorting percentage]]=0,
    "Nvt",
    IF(Q3_2025[[#This Row],[Brutobedrag 2]] &lt; Q3_2025[[#This Row],[Bruto - Rel.korting]],
        "Nee",
        "Ja"))</f>
        <v>Nvt</v>
      </c>
      <c r="M1642" s="10">
        <f>IF(Q3_2025[[#This Row],[Artikelprijs]]&lt;&gt;"",Q3_2025[[#This Row],[Artikelprijs]],Q3_2025[[#This Row],[Stuksprijs]])</f>
        <v>106.8625</v>
      </c>
      <c r="N1642" s="10">
        <f>Q3_2025[[#This Row],[Besteld]]*Q3_2025[[#This Row],[Prijs 2]]</f>
        <v>106.8625</v>
      </c>
      <c r="O1642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1642" s="3"/>
      <c r="W1642"/>
      <c r="AB1642"/>
    </row>
    <row r="1643" spans="1:28" x14ac:dyDescent="0.3">
      <c r="A1643" t="s">
        <v>831</v>
      </c>
      <c r="B1643">
        <v>5021003</v>
      </c>
      <c r="C1643" t="s">
        <v>836</v>
      </c>
      <c r="D1643">
        <v>1</v>
      </c>
      <c r="E1643" s="10">
        <v>252.35</v>
      </c>
      <c r="F1643" s="10">
        <v>252.35</v>
      </c>
      <c r="G1643" s="10">
        <v>252.35</v>
      </c>
      <c r="H1643">
        <v>0</v>
      </c>
      <c r="I1643" s="51" t="str">
        <f>_xlfn.XLOOKUP(Q3_2025[[#This Row],[Artikelnr]],Artikel_prijzen[Artnr],Artikel_prijzen[Groep],"")</f>
        <v>Elektra</v>
      </c>
      <c r="J1643" s="10">
        <f>_xlfn.XLOOKUP(Q3_2025[[#This Row],[Artikelnr]],Artikel_prijzen[Artnr],Artikel_prijzen[Prijs 2025],"")</f>
        <v>252.35</v>
      </c>
      <c r="K1643" t="str">
        <f>IF(Q3_2025[[#This Row],[Artikelprijs]]&lt;&gt;"",IF(Q3_2025[[#This Row],[Stuksprijs]]=Q3_2025[[#This Row],[Artikelprijs]],"Prijs gelijk","Prijs wijkt af"),"")</f>
        <v>Prijs gelijk</v>
      </c>
      <c r="L1643" t="str">
        <f>IF(Q3_2025[[#This Row],[Relatiekorting percentage]]=0,
    "Nvt",
    IF(Q3_2025[[#This Row],[Brutobedrag 2]] &lt; Q3_2025[[#This Row],[Bruto - Rel.korting]],
        "Nee",
        "Ja"))</f>
        <v>Nvt</v>
      </c>
      <c r="M1643" s="10">
        <f>IF(Q3_2025[[#This Row],[Artikelprijs]]&lt;&gt;"",Q3_2025[[#This Row],[Artikelprijs]],Q3_2025[[#This Row],[Stuksprijs]])</f>
        <v>252.35</v>
      </c>
      <c r="N1643" s="10">
        <f>Q3_2025[[#This Row],[Besteld]]*Q3_2025[[#This Row],[Prijs 2]]</f>
        <v>252.35</v>
      </c>
      <c r="O1643" s="10">
        <f>IF(Q3_2025[[#This Row],[Brutobedrag 2]]&lt;Q3_2025[[#This Row],[Bruto - Rel.korting]],Q3_2025[[#This Row],[Brutobedrag 2]],Q3_2025[[#This Row],[Brutobedrag 2]]*(100-Q3_2025[[#This Row],[Relatiekorting percentage]])/100)</f>
        <v>252.35</v>
      </c>
      <c r="R1643" s="3"/>
      <c r="W1643"/>
      <c r="AB1643"/>
    </row>
    <row r="1644" spans="1:28" x14ac:dyDescent="0.3">
      <c r="A1644" t="s">
        <v>831</v>
      </c>
      <c r="B1644">
        <v>5022009</v>
      </c>
      <c r="C1644" t="s">
        <v>45</v>
      </c>
      <c r="D1644">
        <v>1</v>
      </c>
      <c r="E1644" s="10">
        <v>103.75</v>
      </c>
      <c r="F1644" s="10">
        <v>103.75</v>
      </c>
      <c r="G1644" s="10">
        <v>103.75</v>
      </c>
      <c r="H1644">
        <v>0</v>
      </c>
      <c r="I1644" s="51" t="str">
        <f>_xlfn.XLOOKUP(Q3_2025[[#This Row],[Artikelnr]],Artikel_prijzen[Artnr],Artikel_prijzen[Groep],"")</f>
        <v>Elektra</v>
      </c>
      <c r="J1644" s="10">
        <f>_xlfn.XLOOKUP(Q3_2025[[#This Row],[Artikelnr]],Artikel_prijzen[Artnr],Artikel_prijzen[Prijs 2025],"")</f>
        <v>106.8625</v>
      </c>
      <c r="K1644" t="str">
        <f>IF(Q3_2025[[#This Row],[Artikelprijs]]&lt;&gt;"",IF(Q3_2025[[#This Row],[Stuksprijs]]=Q3_2025[[#This Row],[Artikelprijs]],"Prijs gelijk","Prijs wijkt af"),"")</f>
        <v>Prijs wijkt af</v>
      </c>
      <c r="L1644" t="str">
        <f>IF(Q3_2025[[#This Row],[Relatiekorting percentage]]=0,
    "Nvt",
    IF(Q3_2025[[#This Row],[Brutobedrag 2]] &lt; Q3_2025[[#This Row],[Bruto - Rel.korting]],
        "Nee",
        "Ja"))</f>
        <v>Nvt</v>
      </c>
      <c r="M1644" s="10">
        <f>IF(Q3_2025[[#This Row],[Artikelprijs]]&lt;&gt;"",Q3_2025[[#This Row],[Artikelprijs]],Q3_2025[[#This Row],[Stuksprijs]])</f>
        <v>106.8625</v>
      </c>
      <c r="N1644" s="10">
        <f>Q3_2025[[#This Row],[Besteld]]*Q3_2025[[#This Row],[Prijs 2]]</f>
        <v>106.8625</v>
      </c>
      <c r="O1644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1644" s="3"/>
      <c r="W1644"/>
      <c r="AB1644"/>
    </row>
    <row r="1645" spans="1:28" x14ac:dyDescent="0.3">
      <c r="A1645" t="s">
        <v>831</v>
      </c>
      <c r="B1645">
        <v>5022009</v>
      </c>
      <c r="C1645" t="s">
        <v>45</v>
      </c>
      <c r="D1645">
        <v>1</v>
      </c>
      <c r="E1645" s="10">
        <v>103.75</v>
      </c>
      <c r="F1645" s="10">
        <v>103.75</v>
      </c>
      <c r="G1645" s="10">
        <v>103.75</v>
      </c>
      <c r="H1645">
        <v>0</v>
      </c>
      <c r="I1645" s="51" t="str">
        <f>_xlfn.XLOOKUP(Q3_2025[[#This Row],[Artikelnr]],Artikel_prijzen[Artnr],Artikel_prijzen[Groep],"")</f>
        <v>Elektra</v>
      </c>
      <c r="J1645" s="10">
        <f>_xlfn.XLOOKUP(Q3_2025[[#This Row],[Artikelnr]],Artikel_prijzen[Artnr],Artikel_prijzen[Prijs 2025],"")</f>
        <v>106.8625</v>
      </c>
      <c r="K1645" t="str">
        <f>IF(Q3_2025[[#This Row],[Artikelprijs]]&lt;&gt;"",IF(Q3_2025[[#This Row],[Stuksprijs]]=Q3_2025[[#This Row],[Artikelprijs]],"Prijs gelijk","Prijs wijkt af"),"")</f>
        <v>Prijs wijkt af</v>
      </c>
      <c r="L1645" t="str">
        <f>IF(Q3_2025[[#This Row],[Relatiekorting percentage]]=0,
    "Nvt",
    IF(Q3_2025[[#This Row],[Brutobedrag 2]] &lt; Q3_2025[[#This Row],[Bruto - Rel.korting]],
        "Nee",
        "Ja"))</f>
        <v>Nvt</v>
      </c>
      <c r="M1645" s="10">
        <f>IF(Q3_2025[[#This Row],[Artikelprijs]]&lt;&gt;"",Q3_2025[[#This Row],[Artikelprijs]],Q3_2025[[#This Row],[Stuksprijs]])</f>
        <v>106.8625</v>
      </c>
      <c r="N1645" s="10">
        <f>Q3_2025[[#This Row],[Besteld]]*Q3_2025[[#This Row],[Prijs 2]]</f>
        <v>106.8625</v>
      </c>
      <c r="O1645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1645" s="3"/>
      <c r="W1645"/>
      <c r="AB1645"/>
    </row>
    <row r="1646" spans="1:28" x14ac:dyDescent="0.3">
      <c r="A1646" t="s">
        <v>831</v>
      </c>
      <c r="B1646">
        <v>5021003</v>
      </c>
      <c r="C1646" t="s">
        <v>836</v>
      </c>
      <c r="D1646">
        <v>1</v>
      </c>
      <c r="E1646" s="10">
        <v>252.35</v>
      </c>
      <c r="F1646" s="10">
        <v>252.35</v>
      </c>
      <c r="G1646" s="10">
        <v>252.35</v>
      </c>
      <c r="H1646">
        <v>0</v>
      </c>
      <c r="I1646" s="51" t="str">
        <f>_xlfn.XLOOKUP(Q3_2025[[#This Row],[Artikelnr]],Artikel_prijzen[Artnr],Artikel_prijzen[Groep],"")</f>
        <v>Elektra</v>
      </c>
      <c r="J1646" s="10">
        <f>_xlfn.XLOOKUP(Q3_2025[[#This Row],[Artikelnr]],Artikel_prijzen[Artnr],Artikel_prijzen[Prijs 2025],"")</f>
        <v>252.35</v>
      </c>
      <c r="K1646" t="str">
        <f>IF(Q3_2025[[#This Row],[Artikelprijs]]&lt;&gt;"",IF(Q3_2025[[#This Row],[Stuksprijs]]=Q3_2025[[#This Row],[Artikelprijs]],"Prijs gelijk","Prijs wijkt af"),"")</f>
        <v>Prijs gelijk</v>
      </c>
      <c r="L1646" t="str">
        <f>IF(Q3_2025[[#This Row],[Relatiekorting percentage]]=0,
    "Nvt",
    IF(Q3_2025[[#This Row],[Brutobedrag 2]] &lt; Q3_2025[[#This Row],[Bruto - Rel.korting]],
        "Nee",
        "Ja"))</f>
        <v>Nvt</v>
      </c>
      <c r="M1646" s="10">
        <f>IF(Q3_2025[[#This Row],[Artikelprijs]]&lt;&gt;"",Q3_2025[[#This Row],[Artikelprijs]],Q3_2025[[#This Row],[Stuksprijs]])</f>
        <v>252.35</v>
      </c>
      <c r="N1646" s="10">
        <f>Q3_2025[[#This Row],[Besteld]]*Q3_2025[[#This Row],[Prijs 2]]</f>
        <v>252.35</v>
      </c>
      <c r="O1646" s="10">
        <f>IF(Q3_2025[[#This Row],[Brutobedrag 2]]&lt;Q3_2025[[#This Row],[Bruto - Rel.korting]],Q3_2025[[#This Row],[Brutobedrag 2]],Q3_2025[[#This Row],[Brutobedrag 2]]*(100-Q3_2025[[#This Row],[Relatiekorting percentage]])/100)</f>
        <v>252.35</v>
      </c>
      <c r="R1646" s="3"/>
      <c r="W1646"/>
      <c r="AB1646"/>
    </row>
    <row r="1647" spans="1:28" x14ac:dyDescent="0.3">
      <c r="A1647" t="s">
        <v>831</v>
      </c>
      <c r="B1647">
        <v>5022009</v>
      </c>
      <c r="C1647" t="s">
        <v>45</v>
      </c>
      <c r="D1647">
        <v>4</v>
      </c>
      <c r="E1647" s="10">
        <v>103.75</v>
      </c>
      <c r="F1647" s="10">
        <v>415</v>
      </c>
      <c r="G1647" s="10">
        <v>332</v>
      </c>
      <c r="H1647">
        <v>20</v>
      </c>
      <c r="I1647" s="51" t="str">
        <f>_xlfn.XLOOKUP(Q3_2025[[#This Row],[Artikelnr]],Artikel_prijzen[Artnr],Artikel_prijzen[Groep],"")</f>
        <v>Elektra</v>
      </c>
      <c r="J1647" s="10">
        <f>_xlfn.XLOOKUP(Q3_2025[[#This Row],[Artikelnr]],Artikel_prijzen[Artnr],Artikel_prijzen[Prijs 2025],"")</f>
        <v>106.8625</v>
      </c>
      <c r="K1647" t="str">
        <f>IF(Q3_2025[[#This Row],[Artikelprijs]]&lt;&gt;"",IF(Q3_2025[[#This Row],[Stuksprijs]]=Q3_2025[[#This Row],[Artikelprijs]],"Prijs gelijk","Prijs wijkt af"),"")</f>
        <v>Prijs wijkt af</v>
      </c>
      <c r="L1647" t="str">
        <f>IF(Q3_2025[[#This Row],[Relatiekorting percentage]]=0,
    "Nvt",
    IF(Q3_2025[[#This Row],[Brutobedrag 2]] &lt; Q3_2025[[#This Row],[Bruto - Rel.korting]],
        "Nee",
        "Ja"))</f>
        <v>Ja</v>
      </c>
      <c r="M1647" s="10">
        <f>IF(Q3_2025[[#This Row],[Artikelprijs]]&lt;&gt;"",Q3_2025[[#This Row],[Artikelprijs]],Q3_2025[[#This Row],[Stuksprijs]])</f>
        <v>106.8625</v>
      </c>
      <c r="N1647" s="10">
        <f>Q3_2025[[#This Row],[Besteld]]*Q3_2025[[#This Row],[Prijs 2]]</f>
        <v>427.45</v>
      </c>
      <c r="O1647" s="10">
        <f>IF(Q3_2025[[#This Row],[Brutobedrag 2]]&lt;Q3_2025[[#This Row],[Bruto - Rel.korting]],Q3_2025[[#This Row],[Brutobedrag 2]],Q3_2025[[#This Row],[Brutobedrag 2]]*(100-Q3_2025[[#This Row],[Relatiekorting percentage]])/100)</f>
        <v>341.96</v>
      </c>
      <c r="R1647" s="3"/>
      <c r="W1647"/>
      <c r="AB1647"/>
    </row>
    <row r="1648" spans="1:28" x14ac:dyDescent="0.3">
      <c r="A1648" t="s">
        <v>831</v>
      </c>
      <c r="B1648">
        <v>5022009</v>
      </c>
      <c r="C1648" t="s">
        <v>45</v>
      </c>
      <c r="D1648">
        <v>1</v>
      </c>
      <c r="E1648" s="10">
        <v>103.75</v>
      </c>
      <c r="F1648" s="10">
        <v>103.75</v>
      </c>
      <c r="G1648" s="10">
        <v>83</v>
      </c>
      <c r="H1648">
        <v>20</v>
      </c>
      <c r="I1648" s="51" t="str">
        <f>_xlfn.XLOOKUP(Q3_2025[[#This Row],[Artikelnr]],Artikel_prijzen[Artnr],Artikel_prijzen[Groep],"")</f>
        <v>Elektra</v>
      </c>
      <c r="J1648" s="10">
        <f>_xlfn.XLOOKUP(Q3_2025[[#This Row],[Artikelnr]],Artikel_prijzen[Artnr],Artikel_prijzen[Prijs 2025],"")</f>
        <v>106.8625</v>
      </c>
      <c r="K1648" t="str">
        <f>IF(Q3_2025[[#This Row],[Artikelprijs]]&lt;&gt;"",IF(Q3_2025[[#This Row],[Stuksprijs]]=Q3_2025[[#This Row],[Artikelprijs]],"Prijs gelijk","Prijs wijkt af"),"")</f>
        <v>Prijs wijkt af</v>
      </c>
      <c r="L1648" t="str">
        <f>IF(Q3_2025[[#This Row],[Relatiekorting percentage]]=0,
    "Nvt",
    IF(Q3_2025[[#This Row],[Brutobedrag 2]] &lt; Q3_2025[[#This Row],[Bruto - Rel.korting]],
        "Nee",
        "Ja"))</f>
        <v>Ja</v>
      </c>
      <c r="M1648" s="10">
        <f>IF(Q3_2025[[#This Row],[Artikelprijs]]&lt;&gt;"",Q3_2025[[#This Row],[Artikelprijs]],Q3_2025[[#This Row],[Stuksprijs]])</f>
        <v>106.8625</v>
      </c>
      <c r="N1648" s="10">
        <f>Q3_2025[[#This Row],[Besteld]]*Q3_2025[[#This Row],[Prijs 2]]</f>
        <v>106.8625</v>
      </c>
      <c r="O1648" s="10">
        <f>IF(Q3_2025[[#This Row],[Brutobedrag 2]]&lt;Q3_2025[[#This Row],[Bruto - Rel.korting]],Q3_2025[[#This Row],[Brutobedrag 2]],Q3_2025[[#This Row],[Brutobedrag 2]]*(100-Q3_2025[[#This Row],[Relatiekorting percentage]])/100)</f>
        <v>85.49</v>
      </c>
      <c r="R1648" s="3"/>
      <c r="W1648"/>
      <c r="AB1648"/>
    </row>
    <row r="1649" spans="1:28" x14ac:dyDescent="0.3">
      <c r="A1649" t="s">
        <v>831</v>
      </c>
      <c r="B1649">
        <v>3001112</v>
      </c>
      <c r="C1649" t="s">
        <v>128</v>
      </c>
      <c r="D1649">
        <v>80</v>
      </c>
      <c r="E1649" s="10">
        <v>13</v>
      </c>
      <c r="F1649" s="10">
        <v>1040</v>
      </c>
      <c r="G1649" s="10">
        <v>832</v>
      </c>
      <c r="H1649">
        <v>20</v>
      </c>
      <c r="I1649" s="51" t="str">
        <f>_xlfn.XLOOKUP(Q3_2025[[#This Row],[Artikelnr]],Artikel_prijzen[Artnr],Artikel_prijzen[Groep],"")</f>
        <v/>
      </c>
      <c r="J1649" s="10" t="str">
        <f>_xlfn.XLOOKUP(Q3_2025[[#This Row],[Artikelnr]],Artikel_prijzen[Artnr],Artikel_prijzen[Prijs 2025],"")</f>
        <v/>
      </c>
      <c r="K1649" t="str">
        <f>IF(Q3_2025[[#This Row],[Artikelprijs]]&lt;&gt;"",IF(Q3_2025[[#This Row],[Stuksprijs]]=Q3_2025[[#This Row],[Artikelprijs]],"Prijs gelijk","Prijs wijkt af"),"")</f>
        <v/>
      </c>
      <c r="L1649" t="str">
        <f>IF(Q3_2025[[#This Row],[Relatiekorting percentage]]=0,
    "Nvt",
    IF(Q3_2025[[#This Row],[Brutobedrag 2]] &lt; Q3_2025[[#This Row],[Bruto - Rel.korting]],
        "Nee",
        "Ja"))</f>
        <v>Ja</v>
      </c>
      <c r="M1649" s="10">
        <f>IF(Q3_2025[[#This Row],[Artikelprijs]]&lt;&gt;"",Q3_2025[[#This Row],[Artikelprijs]],Q3_2025[[#This Row],[Stuksprijs]])</f>
        <v>13</v>
      </c>
      <c r="N1649" s="10">
        <f>Q3_2025[[#This Row],[Besteld]]*Q3_2025[[#This Row],[Prijs 2]]</f>
        <v>1040</v>
      </c>
      <c r="O1649" s="10">
        <f>IF(Q3_2025[[#This Row],[Brutobedrag 2]]&lt;Q3_2025[[#This Row],[Bruto - Rel.korting]],Q3_2025[[#This Row],[Brutobedrag 2]],Q3_2025[[#This Row],[Brutobedrag 2]]*(100-Q3_2025[[#This Row],[Relatiekorting percentage]])/100)</f>
        <v>832</v>
      </c>
      <c r="R1649" s="3"/>
      <c r="W1649"/>
      <c r="AB1649"/>
    </row>
    <row r="1650" spans="1:28" x14ac:dyDescent="0.3">
      <c r="A1650" t="s">
        <v>831</v>
      </c>
      <c r="B1650">
        <v>5020008</v>
      </c>
      <c r="C1650" t="s">
        <v>52</v>
      </c>
      <c r="D1650">
        <v>2</v>
      </c>
      <c r="E1650" s="10">
        <v>32.96</v>
      </c>
      <c r="F1650" s="10">
        <v>65.92</v>
      </c>
      <c r="G1650" s="10">
        <v>52.74</v>
      </c>
      <c r="H1650">
        <v>20</v>
      </c>
      <c r="I1650" s="51" t="str">
        <f>_xlfn.XLOOKUP(Q3_2025[[#This Row],[Artikelnr]],Artikel_prijzen[Artnr],Artikel_prijzen[Groep],"")</f>
        <v/>
      </c>
      <c r="J1650" s="10" t="str">
        <f>_xlfn.XLOOKUP(Q3_2025[[#This Row],[Artikelnr]],Artikel_prijzen[Artnr],Artikel_prijzen[Prijs 2025],"")</f>
        <v/>
      </c>
      <c r="K1650" t="str">
        <f>IF(Q3_2025[[#This Row],[Artikelprijs]]&lt;&gt;"",IF(Q3_2025[[#This Row],[Stuksprijs]]=Q3_2025[[#This Row],[Artikelprijs]],"Prijs gelijk","Prijs wijkt af"),"")</f>
        <v/>
      </c>
      <c r="L1650" t="str">
        <f>IF(Q3_2025[[#This Row],[Relatiekorting percentage]]=0,
    "Nvt",
    IF(Q3_2025[[#This Row],[Brutobedrag 2]] &lt; Q3_2025[[#This Row],[Bruto - Rel.korting]],
        "Nee",
        "Ja"))</f>
        <v>Ja</v>
      </c>
      <c r="M1650" s="10">
        <f>IF(Q3_2025[[#This Row],[Artikelprijs]]&lt;&gt;"",Q3_2025[[#This Row],[Artikelprijs]],Q3_2025[[#This Row],[Stuksprijs]])</f>
        <v>32.96</v>
      </c>
      <c r="N1650" s="10">
        <f>Q3_2025[[#This Row],[Besteld]]*Q3_2025[[#This Row],[Prijs 2]]</f>
        <v>65.92</v>
      </c>
      <c r="O1650" s="10">
        <f>IF(Q3_2025[[#This Row],[Brutobedrag 2]]&lt;Q3_2025[[#This Row],[Bruto - Rel.korting]],Q3_2025[[#This Row],[Brutobedrag 2]],Q3_2025[[#This Row],[Brutobedrag 2]]*(100-Q3_2025[[#This Row],[Relatiekorting percentage]])/100)</f>
        <v>52.736000000000004</v>
      </c>
      <c r="R1650" s="3"/>
      <c r="W1650"/>
      <c r="AB1650"/>
    </row>
    <row r="1651" spans="1:28" x14ac:dyDescent="0.3">
      <c r="A1651" t="s">
        <v>831</v>
      </c>
      <c r="B1651">
        <v>5020009</v>
      </c>
      <c r="C1651" t="s">
        <v>125</v>
      </c>
      <c r="D1651">
        <v>8</v>
      </c>
      <c r="E1651" s="10">
        <v>45.32</v>
      </c>
      <c r="F1651" s="10">
        <v>362.56</v>
      </c>
      <c r="G1651" s="10">
        <v>290.05</v>
      </c>
      <c r="H1651">
        <v>20</v>
      </c>
      <c r="I1651" s="51" t="str">
        <f>_xlfn.XLOOKUP(Q3_2025[[#This Row],[Artikelnr]],Artikel_prijzen[Artnr],Artikel_prijzen[Groep],"")</f>
        <v/>
      </c>
      <c r="J1651" s="10" t="str">
        <f>_xlfn.XLOOKUP(Q3_2025[[#This Row],[Artikelnr]],Artikel_prijzen[Artnr],Artikel_prijzen[Prijs 2025],"")</f>
        <v/>
      </c>
      <c r="K1651" t="str">
        <f>IF(Q3_2025[[#This Row],[Artikelprijs]]&lt;&gt;"",IF(Q3_2025[[#This Row],[Stuksprijs]]=Q3_2025[[#This Row],[Artikelprijs]],"Prijs gelijk","Prijs wijkt af"),"")</f>
        <v/>
      </c>
      <c r="L1651" t="str">
        <f>IF(Q3_2025[[#This Row],[Relatiekorting percentage]]=0,
    "Nvt",
    IF(Q3_2025[[#This Row],[Brutobedrag 2]] &lt; Q3_2025[[#This Row],[Bruto - Rel.korting]],
        "Nee",
        "Ja"))</f>
        <v>Ja</v>
      </c>
      <c r="M1651" s="10">
        <f>IF(Q3_2025[[#This Row],[Artikelprijs]]&lt;&gt;"",Q3_2025[[#This Row],[Artikelprijs]],Q3_2025[[#This Row],[Stuksprijs]])</f>
        <v>45.32</v>
      </c>
      <c r="N1651" s="10">
        <f>Q3_2025[[#This Row],[Besteld]]*Q3_2025[[#This Row],[Prijs 2]]</f>
        <v>362.56</v>
      </c>
      <c r="O1651" s="10">
        <f>IF(Q3_2025[[#This Row],[Brutobedrag 2]]&lt;Q3_2025[[#This Row],[Bruto - Rel.korting]],Q3_2025[[#This Row],[Brutobedrag 2]],Q3_2025[[#This Row],[Brutobedrag 2]]*(100-Q3_2025[[#This Row],[Relatiekorting percentage]])/100)</f>
        <v>290.048</v>
      </c>
      <c r="R1651" s="3"/>
      <c r="W1651"/>
      <c r="AB1651"/>
    </row>
    <row r="1652" spans="1:28" x14ac:dyDescent="0.3">
      <c r="A1652" t="s">
        <v>831</v>
      </c>
      <c r="B1652">
        <v>3098001</v>
      </c>
      <c r="C1652" t="s">
        <v>833</v>
      </c>
      <c r="D1652">
        <v>1</v>
      </c>
      <c r="E1652" s="10">
        <v>350</v>
      </c>
      <c r="F1652" s="10">
        <v>350</v>
      </c>
      <c r="G1652" s="10">
        <v>280</v>
      </c>
      <c r="H1652">
        <v>20</v>
      </c>
      <c r="I1652" s="51" t="str">
        <f>_xlfn.XLOOKUP(Q3_2025[[#This Row],[Artikelnr]],Artikel_prijzen[Artnr],Artikel_prijzen[Groep],"")</f>
        <v/>
      </c>
      <c r="J1652" s="10" t="str">
        <f>_xlfn.XLOOKUP(Q3_2025[[#This Row],[Artikelnr]],Artikel_prijzen[Artnr],Artikel_prijzen[Prijs 2025],"")</f>
        <v/>
      </c>
      <c r="K1652" t="str">
        <f>IF(Q3_2025[[#This Row],[Artikelprijs]]&lt;&gt;"",IF(Q3_2025[[#This Row],[Stuksprijs]]=Q3_2025[[#This Row],[Artikelprijs]],"Prijs gelijk","Prijs wijkt af"),"")</f>
        <v/>
      </c>
      <c r="L1652" t="str">
        <f>IF(Q3_2025[[#This Row],[Relatiekorting percentage]]=0,
    "Nvt",
    IF(Q3_2025[[#This Row],[Brutobedrag 2]] &lt; Q3_2025[[#This Row],[Bruto - Rel.korting]],
        "Nee",
        "Ja"))</f>
        <v>Ja</v>
      </c>
      <c r="M1652" s="10">
        <f>IF(Q3_2025[[#This Row],[Artikelprijs]]&lt;&gt;"",Q3_2025[[#This Row],[Artikelprijs]],Q3_2025[[#This Row],[Stuksprijs]])</f>
        <v>350</v>
      </c>
      <c r="N1652" s="10">
        <f>Q3_2025[[#This Row],[Besteld]]*Q3_2025[[#This Row],[Prijs 2]]</f>
        <v>350</v>
      </c>
      <c r="O1652" s="10">
        <f>IF(Q3_2025[[#This Row],[Brutobedrag 2]]&lt;Q3_2025[[#This Row],[Bruto - Rel.korting]],Q3_2025[[#This Row],[Brutobedrag 2]],Q3_2025[[#This Row],[Brutobedrag 2]]*(100-Q3_2025[[#This Row],[Relatiekorting percentage]])/100)</f>
        <v>280</v>
      </c>
      <c r="R1652" s="3"/>
      <c r="W1652"/>
      <c r="AB1652"/>
    </row>
    <row r="1653" spans="1:28" x14ac:dyDescent="0.3">
      <c r="A1653" t="s">
        <v>831</v>
      </c>
      <c r="B1653">
        <v>3001112</v>
      </c>
      <c r="C1653" t="s">
        <v>128</v>
      </c>
      <c r="D1653">
        <v>20</v>
      </c>
      <c r="E1653" s="10">
        <v>13</v>
      </c>
      <c r="F1653" s="10">
        <v>260</v>
      </c>
      <c r="G1653" s="10">
        <v>208</v>
      </c>
      <c r="H1653">
        <v>20</v>
      </c>
      <c r="I1653" s="51" t="str">
        <f>_xlfn.XLOOKUP(Q3_2025[[#This Row],[Artikelnr]],Artikel_prijzen[Artnr],Artikel_prijzen[Groep],"")</f>
        <v/>
      </c>
      <c r="J1653" s="10" t="str">
        <f>_xlfn.XLOOKUP(Q3_2025[[#This Row],[Artikelnr]],Artikel_prijzen[Artnr],Artikel_prijzen[Prijs 2025],"")</f>
        <v/>
      </c>
      <c r="K1653" t="str">
        <f>IF(Q3_2025[[#This Row],[Artikelprijs]]&lt;&gt;"",IF(Q3_2025[[#This Row],[Stuksprijs]]=Q3_2025[[#This Row],[Artikelprijs]],"Prijs gelijk","Prijs wijkt af"),"")</f>
        <v/>
      </c>
      <c r="L1653" t="str">
        <f>IF(Q3_2025[[#This Row],[Relatiekorting percentage]]=0,
    "Nvt",
    IF(Q3_2025[[#This Row],[Brutobedrag 2]] &lt; Q3_2025[[#This Row],[Bruto - Rel.korting]],
        "Nee",
        "Ja"))</f>
        <v>Ja</v>
      </c>
      <c r="M1653" s="10">
        <f>IF(Q3_2025[[#This Row],[Artikelprijs]]&lt;&gt;"",Q3_2025[[#This Row],[Artikelprijs]],Q3_2025[[#This Row],[Stuksprijs]])</f>
        <v>13</v>
      </c>
      <c r="N1653" s="10">
        <f>Q3_2025[[#This Row],[Besteld]]*Q3_2025[[#This Row],[Prijs 2]]</f>
        <v>260</v>
      </c>
      <c r="O1653" s="10">
        <f>IF(Q3_2025[[#This Row],[Brutobedrag 2]]&lt;Q3_2025[[#This Row],[Bruto - Rel.korting]],Q3_2025[[#This Row],[Brutobedrag 2]],Q3_2025[[#This Row],[Brutobedrag 2]]*(100-Q3_2025[[#This Row],[Relatiekorting percentage]])/100)</f>
        <v>208</v>
      </c>
      <c r="R1653" s="3"/>
      <c r="W1653"/>
      <c r="AB1653"/>
    </row>
    <row r="1654" spans="1:28" x14ac:dyDescent="0.3">
      <c r="A1654" t="s">
        <v>831</v>
      </c>
      <c r="B1654">
        <v>5021011</v>
      </c>
      <c r="C1654" t="s">
        <v>115</v>
      </c>
      <c r="D1654">
        <v>1</v>
      </c>
      <c r="E1654" s="10">
        <v>458.35</v>
      </c>
      <c r="F1654" s="10">
        <v>458.35</v>
      </c>
      <c r="G1654" s="10">
        <v>366.68</v>
      </c>
      <c r="H1654">
        <v>20</v>
      </c>
      <c r="I1654" s="51" t="str">
        <f>_xlfn.XLOOKUP(Q3_2025[[#This Row],[Artikelnr]],Artikel_prijzen[Artnr],Artikel_prijzen[Groep],"")</f>
        <v>Elektra</v>
      </c>
      <c r="J1654" s="10">
        <f>_xlfn.XLOOKUP(Q3_2025[[#This Row],[Artikelnr]],Artikel_prijzen[Artnr],Artikel_prijzen[Prijs 2025],"")</f>
        <v>458.35</v>
      </c>
      <c r="K1654" t="str">
        <f>IF(Q3_2025[[#This Row],[Artikelprijs]]&lt;&gt;"",IF(Q3_2025[[#This Row],[Stuksprijs]]=Q3_2025[[#This Row],[Artikelprijs]],"Prijs gelijk","Prijs wijkt af"),"")</f>
        <v>Prijs gelijk</v>
      </c>
      <c r="L1654" t="str">
        <f>IF(Q3_2025[[#This Row],[Relatiekorting percentage]]=0,
    "Nvt",
    IF(Q3_2025[[#This Row],[Brutobedrag 2]] &lt; Q3_2025[[#This Row],[Bruto - Rel.korting]],
        "Nee",
        "Ja"))</f>
        <v>Ja</v>
      </c>
      <c r="M1654" s="10">
        <f>IF(Q3_2025[[#This Row],[Artikelprijs]]&lt;&gt;"",Q3_2025[[#This Row],[Artikelprijs]],Q3_2025[[#This Row],[Stuksprijs]])</f>
        <v>458.35</v>
      </c>
      <c r="N1654" s="10">
        <f>Q3_2025[[#This Row],[Besteld]]*Q3_2025[[#This Row],[Prijs 2]]</f>
        <v>458.35</v>
      </c>
      <c r="O1654" s="10">
        <f>IF(Q3_2025[[#This Row],[Brutobedrag 2]]&lt;Q3_2025[[#This Row],[Bruto - Rel.korting]],Q3_2025[[#This Row],[Brutobedrag 2]],Q3_2025[[#This Row],[Brutobedrag 2]]*(100-Q3_2025[[#This Row],[Relatiekorting percentage]])/100)</f>
        <v>366.68</v>
      </c>
      <c r="R1654" s="3"/>
      <c r="W1654"/>
      <c r="AB1654"/>
    </row>
    <row r="1655" spans="1:28" x14ac:dyDescent="0.3">
      <c r="A1655" t="s">
        <v>831</v>
      </c>
      <c r="B1655">
        <v>5021011</v>
      </c>
      <c r="C1655" t="s">
        <v>115</v>
      </c>
      <c r="D1655">
        <v>1</v>
      </c>
      <c r="E1655" s="10">
        <v>458.35</v>
      </c>
      <c r="F1655" s="10">
        <v>458.35</v>
      </c>
      <c r="G1655" s="10">
        <v>366.68</v>
      </c>
      <c r="H1655">
        <v>20</v>
      </c>
      <c r="I1655" s="51" t="str">
        <f>_xlfn.XLOOKUP(Q3_2025[[#This Row],[Artikelnr]],Artikel_prijzen[Artnr],Artikel_prijzen[Groep],"")</f>
        <v>Elektra</v>
      </c>
      <c r="J1655" s="10">
        <f>_xlfn.XLOOKUP(Q3_2025[[#This Row],[Artikelnr]],Artikel_prijzen[Artnr],Artikel_prijzen[Prijs 2025],"")</f>
        <v>458.35</v>
      </c>
      <c r="K1655" t="str">
        <f>IF(Q3_2025[[#This Row],[Artikelprijs]]&lt;&gt;"",IF(Q3_2025[[#This Row],[Stuksprijs]]=Q3_2025[[#This Row],[Artikelprijs]],"Prijs gelijk","Prijs wijkt af"),"")</f>
        <v>Prijs gelijk</v>
      </c>
      <c r="L1655" t="str">
        <f>IF(Q3_2025[[#This Row],[Relatiekorting percentage]]=0,
    "Nvt",
    IF(Q3_2025[[#This Row],[Brutobedrag 2]] &lt; Q3_2025[[#This Row],[Bruto - Rel.korting]],
        "Nee",
        "Ja"))</f>
        <v>Ja</v>
      </c>
      <c r="M1655" s="10">
        <f>IF(Q3_2025[[#This Row],[Artikelprijs]]&lt;&gt;"",Q3_2025[[#This Row],[Artikelprijs]],Q3_2025[[#This Row],[Stuksprijs]])</f>
        <v>458.35</v>
      </c>
      <c r="N1655" s="10">
        <f>Q3_2025[[#This Row],[Besteld]]*Q3_2025[[#This Row],[Prijs 2]]</f>
        <v>458.35</v>
      </c>
      <c r="O1655" s="10">
        <f>IF(Q3_2025[[#This Row],[Brutobedrag 2]]&lt;Q3_2025[[#This Row],[Bruto - Rel.korting]],Q3_2025[[#This Row],[Brutobedrag 2]],Q3_2025[[#This Row],[Brutobedrag 2]]*(100-Q3_2025[[#This Row],[Relatiekorting percentage]])/100)</f>
        <v>366.68</v>
      </c>
      <c r="R1655" s="3"/>
      <c r="W1655"/>
      <c r="AB1655"/>
    </row>
    <row r="1656" spans="1:28" x14ac:dyDescent="0.3">
      <c r="A1656" t="s">
        <v>831</v>
      </c>
      <c r="B1656">
        <v>5022009</v>
      </c>
      <c r="C1656" t="s">
        <v>297</v>
      </c>
      <c r="D1656">
        <v>14</v>
      </c>
      <c r="E1656" s="10">
        <v>103.75</v>
      </c>
      <c r="F1656" s="10">
        <v>1452.5</v>
      </c>
      <c r="G1656" s="10">
        <v>1162</v>
      </c>
      <c r="H1656">
        <v>20</v>
      </c>
      <c r="I1656" s="51" t="str">
        <f>_xlfn.XLOOKUP(Q3_2025[[#This Row],[Artikelnr]],Artikel_prijzen[Artnr],Artikel_prijzen[Groep],"")</f>
        <v>Elektra</v>
      </c>
      <c r="J1656" s="10">
        <f>_xlfn.XLOOKUP(Q3_2025[[#This Row],[Artikelnr]],Artikel_prijzen[Artnr],Artikel_prijzen[Prijs 2025],"")</f>
        <v>106.8625</v>
      </c>
      <c r="K1656" t="str">
        <f>IF(Q3_2025[[#This Row],[Artikelprijs]]&lt;&gt;"",IF(Q3_2025[[#This Row],[Stuksprijs]]=Q3_2025[[#This Row],[Artikelprijs]],"Prijs gelijk","Prijs wijkt af"),"")</f>
        <v>Prijs wijkt af</v>
      </c>
      <c r="L1656" t="str">
        <f>IF(Q3_2025[[#This Row],[Relatiekorting percentage]]=0,
    "Nvt",
    IF(Q3_2025[[#This Row],[Brutobedrag 2]] &lt; Q3_2025[[#This Row],[Bruto - Rel.korting]],
        "Nee",
        "Ja"))</f>
        <v>Ja</v>
      </c>
      <c r="M1656" s="10">
        <f>IF(Q3_2025[[#This Row],[Artikelprijs]]&lt;&gt;"",Q3_2025[[#This Row],[Artikelprijs]],Q3_2025[[#This Row],[Stuksprijs]])</f>
        <v>106.8625</v>
      </c>
      <c r="N1656" s="10">
        <f>Q3_2025[[#This Row],[Besteld]]*Q3_2025[[#This Row],[Prijs 2]]</f>
        <v>1496.075</v>
      </c>
      <c r="O1656" s="10">
        <f>IF(Q3_2025[[#This Row],[Brutobedrag 2]]&lt;Q3_2025[[#This Row],[Bruto - Rel.korting]],Q3_2025[[#This Row],[Brutobedrag 2]],Q3_2025[[#This Row],[Brutobedrag 2]]*(100-Q3_2025[[#This Row],[Relatiekorting percentage]])/100)</f>
        <v>1196.8599999999999</v>
      </c>
      <c r="R1656" s="3"/>
      <c r="W1656"/>
      <c r="AB1656"/>
    </row>
    <row r="1657" spans="1:28" x14ac:dyDescent="0.3">
      <c r="A1657" t="s">
        <v>831</v>
      </c>
      <c r="B1657">
        <v>2098001</v>
      </c>
      <c r="C1657" t="s">
        <v>841</v>
      </c>
      <c r="D1657">
        <v>1</v>
      </c>
      <c r="E1657" s="10">
        <v>150</v>
      </c>
      <c r="F1657" s="10">
        <v>150</v>
      </c>
      <c r="G1657" s="10">
        <v>112.5</v>
      </c>
      <c r="H1657">
        <v>25</v>
      </c>
      <c r="I1657" s="51" t="str">
        <f>_xlfn.XLOOKUP(Q3_2025[[#This Row],[Artikelnr]],Artikel_prijzen[Artnr],Artikel_prijzen[Groep],"")</f>
        <v/>
      </c>
      <c r="J1657" s="10" t="str">
        <f>_xlfn.XLOOKUP(Q3_2025[[#This Row],[Artikelnr]],Artikel_prijzen[Artnr],Artikel_prijzen[Prijs 2025],"")</f>
        <v/>
      </c>
      <c r="K1657" t="str">
        <f>IF(Q3_2025[[#This Row],[Artikelprijs]]&lt;&gt;"",IF(Q3_2025[[#This Row],[Stuksprijs]]=Q3_2025[[#This Row],[Artikelprijs]],"Prijs gelijk","Prijs wijkt af"),"")</f>
        <v/>
      </c>
      <c r="L1657" t="str">
        <f>IF(Q3_2025[[#This Row],[Relatiekorting percentage]]=0,
    "Nvt",
    IF(Q3_2025[[#This Row],[Brutobedrag 2]] &lt; Q3_2025[[#This Row],[Bruto - Rel.korting]],
        "Nee",
        "Ja"))</f>
        <v>Ja</v>
      </c>
      <c r="M1657" s="10">
        <f>IF(Q3_2025[[#This Row],[Artikelprijs]]&lt;&gt;"",Q3_2025[[#This Row],[Artikelprijs]],Q3_2025[[#This Row],[Stuksprijs]])</f>
        <v>150</v>
      </c>
      <c r="N1657" s="10">
        <f>Q3_2025[[#This Row],[Besteld]]*Q3_2025[[#This Row],[Prijs 2]]</f>
        <v>150</v>
      </c>
      <c r="O1657" s="10">
        <f>IF(Q3_2025[[#This Row],[Brutobedrag 2]]&lt;Q3_2025[[#This Row],[Bruto - Rel.korting]],Q3_2025[[#This Row],[Brutobedrag 2]],Q3_2025[[#This Row],[Brutobedrag 2]]*(100-Q3_2025[[#This Row],[Relatiekorting percentage]])/100)</f>
        <v>112.5</v>
      </c>
      <c r="R1657" s="3"/>
      <c r="W1657"/>
      <c r="AB1657"/>
    </row>
    <row r="1658" spans="1:28" x14ac:dyDescent="0.3">
      <c r="A1658" t="s">
        <v>831</v>
      </c>
      <c r="B1658">
        <v>5031063</v>
      </c>
      <c r="C1658" t="s">
        <v>181</v>
      </c>
      <c r="D1658">
        <v>1</v>
      </c>
      <c r="E1658" s="10">
        <v>24.87</v>
      </c>
      <c r="F1658" s="10">
        <v>24.87</v>
      </c>
      <c r="G1658" s="10">
        <v>18.649999999999999</v>
      </c>
      <c r="H1658">
        <v>25</v>
      </c>
      <c r="I1658" s="51" t="str">
        <f>_xlfn.XLOOKUP(Q3_2025[[#This Row],[Artikelnr]],Artikel_prijzen[Artnr],Artikel_prijzen[Groep],"")</f>
        <v/>
      </c>
      <c r="J1658" s="10" t="str">
        <f>_xlfn.XLOOKUP(Q3_2025[[#This Row],[Artikelnr]],Artikel_prijzen[Artnr],Artikel_prijzen[Prijs 2025],"")</f>
        <v/>
      </c>
      <c r="K1658" t="str">
        <f>IF(Q3_2025[[#This Row],[Artikelprijs]]&lt;&gt;"",IF(Q3_2025[[#This Row],[Stuksprijs]]=Q3_2025[[#This Row],[Artikelprijs]],"Prijs gelijk","Prijs wijkt af"),"")</f>
        <v/>
      </c>
      <c r="L1658" t="str">
        <f>IF(Q3_2025[[#This Row],[Relatiekorting percentage]]=0,
    "Nvt",
    IF(Q3_2025[[#This Row],[Brutobedrag 2]] &lt; Q3_2025[[#This Row],[Bruto - Rel.korting]],
        "Nee",
        "Ja"))</f>
        <v>Ja</v>
      </c>
      <c r="M1658" s="10">
        <f>IF(Q3_2025[[#This Row],[Artikelprijs]]&lt;&gt;"",Q3_2025[[#This Row],[Artikelprijs]],Q3_2025[[#This Row],[Stuksprijs]])</f>
        <v>24.87</v>
      </c>
      <c r="N1658" s="10">
        <f>Q3_2025[[#This Row],[Besteld]]*Q3_2025[[#This Row],[Prijs 2]]</f>
        <v>24.87</v>
      </c>
      <c r="O1658" s="10">
        <f>IF(Q3_2025[[#This Row],[Brutobedrag 2]]&lt;Q3_2025[[#This Row],[Bruto - Rel.korting]],Q3_2025[[#This Row],[Brutobedrag 2]],Q3_2025[[#This Row],[Brutobedrag 2]]*(100-Q3_2025[[#This Row],[Relatiekorting percentage]])/100)</f>
        <v>18.6525</v>
      </c>
      <c r="R1658" s="3"/>
      <c r="W1658"/>
      <c r="AB1658"/>
    </row>
    <row r="1659" spans="1:28" x14ac:dyDescent="0.3">
      <c r="A1659" t="s">
        <v>831</v>
      </c>
      <c r="B1659">
        <v>5031049</v>
      </c>
      <c r="C1659" t="s">
        <v>14</v>
      </c>
      <c r="D1659">
        <v>1</v>
      </c>
      <c r="E1659" s="10">
        <v>35.020000000000003</v>
      </c>
      <c r="F1659" s="10">
        <v>35.020000000000003</v>
      </c>
      <c r="G1659" s="10">
        <v>26.26</v>
      </c>
      <c r="H1659">
        <v>25</v>
      </c>
      <c r="I1659" s="51" t="str">
        <f>_xlfn.XLOOKUP(Q3_2025[[#This Row],[Artikelnr]],Artikel_prijzen[Artnr],Artikel_prijzen[Groep],"")</f>
        <v/>
      </c>
      <c r="J1659" s="10" t="str">
        <f>_xlfn.XLOOKUP(Q3_2025[[#This Row],[Artikelnr]],Artikel_prijzen[Artnr],Artikel_prijzen[Prijs 2025],"")</f>
        <v/>
      </c>
      <c r="K1659" t="str">
        <f>IF(Q3_2025[[#This Row],[Artikelprijs]]&lt;&gt;"",IF(Q3_2025[[#This Row],[Stuksprijs]]=Q3_2025[[#This Row],[Artikelprijs]],"Prijs gelijk","Prijs wijkt af"),"")</f>
        <v/>
      </c>
      <c r="L1659" t="str">
        <f>IF(Q3_2025[[#This Row],[Relatiekorting percentage]]=0,
    "Nvt",
    IF(Q3_2025[[#This Row],[Brutobedrag 2]] &lt; Q3_2025[[#This Row],[Bruto - Rel.korting]],
        "Nee",
        "Ja"))</f>
        <v>Ja</v>
      </c>
      <c r="M1659" s="10">
        <f>IF(Q3_2025[[#This Row],[Artikelprijs]]&lt;&gt;"",Q3_2025[[#This Row],[Artikelprijs]],Q3_2025[[#This Row],[Stuksprijs]])</f>
        <v>35.020000000000003</v>
      </c>
      <c r="N1659" s="10">
        <f>Q3_2025[[#This Row],[Besteld]]*Q3_2025[[#This Row],[Prijs 2]]</f>
        <v>35.020000000000003</v>
      </c>
      <c r="O1659" s="10">
        <f>IF(Q3_2025[[#This Row],[Brutobedrag 2]]&lt;Q3_2025[[#This Row],[Bruto - Rel.korting]],Q3_2025[[#This Row],[Brutobedrag 2]],Q3_2025[[#This Row],[Brutobedrag 2]]*(100-Q3_2025[[#This Row],[Relatiekorting percentage]])/100)</f>
        <v>26.265000000000004</v>
      </c>
      <c r="R1659" s="3"/>
      <c r="W1659"/>
      <c r="AB1659"/>
    </row>
    <row r="1660" spans="1:28" x14ac:dyDescent="0.3">
      <c r="A1660" t="s">
        <v>831</v>
      </c>
      <c r="B1660">
        <v>5031051</v>
      </c>
      <c r="C1660" t="s">
        <v>25</v>
      </c>
      <c r="D1660">
        <v>2</v>
      </c>
      <c r="E1660" s="10">
        <v>52.79</v>
      </c>
      <c r="F1660" s="10">
        <v>105.58</v>
      </c>
      <c r="G1660" s="10">
        <v>79.180000000000007</v>
      </c>
      <c r="H1660">
        <v>25</v>
      </c>
      <c r="I1660" s="51" t="str">
        <f>_xlfn.XLOOKUP(Q3_2025[[#This Row],[Artikelnr]],Artikel_prijzen[Artnr],Artikel_prijzen[Groep],"")</f>
        <v/>
      </c>
      <c r="J1660" s="10" t="str">
        <f>_xlfn.XLOOKUP(Q3_2025[[#This Row],[Artikelnr]],Artikel_prijzen[Artnr],Artikel_prijzen[Prijs 2025],"")</f>
        <v/>
      </c>
      <c r="K1660" t="str">
        <f>IF(Q3_2025[[#This Row],[Artikelprijs]]&lt;&gt;"",IF(Q3_2025[[#This Row],[Stuksprijs]]=Q3_2025[[#This Row],[Artikelprijs]],"Prijs gelijk","Prijs wijkt af"),"")</f>
        <v/>
      </c>
      <c r="L1660" t="str">
        <f>IF(Q3_2025[[#This Row],[Relatiekorting percentage]]=0,
    "Nvt",
    IF(Q3_2025[[#This Row],[Brutobedrag 2]] &lt; Q3_2025[[#This Row],[Bruto - Rel.korting]],
        "Nee",
        "Ja"))</f>
        <v>Ja</v>
      </c>
      <c r="M1660" s="10">
        <f>IF(Q3_2025[[#This Row],[Artikelprijs]]&lt;&gt;"",Q3_2025[[#This Row],[Artikelprijs]],Q3_2025[[#This Row],[Stuksprijs]])</f>
        <v>52.79</v>
      </c>
      <c r="N1660" s="10">
        <f>Q3_2025[[#This Row],[Besteld]]*Q3_2025[[#This Row],[Prijs 2]]</f>
        <v>105.58</v>
      </c>
      <c r="O1660" s="10">
        <f>IF(Q3_2025[[#This Row],[Brutobedrag 2]]&lt;Q3_2025[[#This Row],[Bruto - Rel.korting]],Q3_2025[[#This Row],[Brutobedrag 2]],Q3_2025[[#This Row],[Brutobedrag 2]]*(100-Q3_2025[[#This Row],[Relatiekorting percentage]])/100)</f>
        <v>79.185000000000002</v>
      </c>
      <c r="R1660" s="3"/>
      <c r="W1660"/>
      <c r="AB1660"/>
    </row>
    <row r="1661" spans="1:28" x14ac:dyDescent="0.3">
      <c r="A1661" t="s">
        <v>831</v>
      </c>
      <c r="B1661">
        <v>5031053</v>
      </c>
      <c r="C1661" t="s">
        <v>10</v>
      </c>
      <c r="D1661">
        <v>4</v>
      </c>
      <c r="E1661" s="10">
        <v>113.3</v>
      </c>
      <c r="F1661" s="10">
        <v>453.2</v>
      </c>
      <c r="G1661" s="10">
        <v>339.9</v>
      </c>
      <c r="H1661">
        <v>25</v>
      </c>
      <c r="I1661" s="51" t="str">
        <f>_xlfn.XLOOKUP(Q3_2025[[#This Row],[Artikelnr]],Artikel_prijzen[Artnr],Artikel_prijzen[Groep],"")</f>
        <v/>
      </c>
      <c r="J1661" s="10" t="str">
        <f>_xlfn.XLOOKUP(Q3_2025[[#This Row],[Artikelnr]],Artikel_prijzen[Artnr],Artikel_prijzen[Prijs 2025],"")</f>
        <v/>
      </c>
      <c r="K1661" t="str">
        <f>IF(Q3_2025[[#This Row],[Artikelprijs]]&lt;&gt;"",IF(Q3_2025[[#This Row],[Stuksprijs]]=Q3_2025[[#This Row],[Artikelprijs]],"Prijs gelijk","Prijs wijkt af"),"")</f>
        <v/>
      </c>
      <c r="L1661" t="str">
        <f>IF(Q3_2025[[#This Row],[Relatiekorting percentage]]=0,
    "Nvt",
    IF(Q3_2025[[#This Row],[Brutobedrag 2]] &lt; Q3_2025[[#This Row],[Bruto - Rel.korting]],
        "Nee",
        "Ja"))</f>
        <v>Ja</v>
      </c>
      <c r="M1661" s="10">
        <f>IF(Q3_2025[[#This Row],[Artikelprijs]]&lt;&gt;"",Q3_2025[[#This Row],[Artikelprijs]],Q3_2025[[#This Row],[Stuksprijs]])</f>
        <v>113.3</v>
      </c>
      <c r="N1661" s="10">
        <f>Q3_2025[[#This Row],[Besteld]]*Q3_2025[[#This Row],[Prijs 2]]</f>
        <v>453.2</v>
      </c>
      <c r="O1661" s="10">
        <f>IF(Q3_2025[[#This Row],[Brutobedrag 2]]&lt;Q3_2025[[#This Row],[Bruto - Rel.korting]],Q3_2025[[#This Row],[Brutobedrag 2]],Q3_2025[[#This Row],[Brutobedrag 2]]*(100-Q3_2025[[#This Row],[Relatiekorting percentage]])/100)</f>
        <v>339.9</v>
      </c>
      <c r="R1661" s="3"/>
      <c r="W1661"/>
      <c r="AB1661"/>
    </row>
    <row r="1662" spans="1:28" x14ac:dyDescent="0.3">
      <c r="A1662" t="s">
        <v>831</v>
      </c>
      <c r="B1662">
        <v>5031056</v>
      </c>
      <c r="C1662" t="s">
        <v>15</v>
      </c>
      <c r="D1662">
        <v>2</v>
      </c>
      <c r="E1662" s="10">
        <v>69.78</v>
      </c>
      <c r="F1662" s="10">
        <v>139.56</v>
      </c>
      <c r="G1662" s="10">
        <v>104.67</v>
      </c>
      <c r="H1662">
        <v>25</v>
      </c>
      <c r="I1662" s="51" t="str">
        <f>_xlfn.XLOOKUP(Q3_2025[[#This Row],[Artikelnr]],Artikel_prijzen[Artnr],Artikel_prijzen[Groep],"")</f>
        <v/>
      </c>
      <c r="J1662" s="10" t="str">
        <f>_xlfn.XLOOKUP(Q3_2025[[#This Row],[Artikelnr]],Artikel_prijzen[Artnr],Artikel_prijzen[Prijs 2025],"")</f>
        <v/>
      </c>
      <c r="K1662" t="str">
        <f>IF(Q3_2025[[#This Row],[Artikelprijs]]&lt;&gt;"",IF(Q3_2025[[#This Row],[Stuksprijs]]=Q3_2025[[#This Row],[Artikelprijs]],"Prijs gelijk","Prijs wijkt af"),"")</f>
        <v/>
      </c>
      <c r="L1662" t="str">
        <f>IF(Q3_2025[[#This Row],[Relatiekorting percentage]]=0,
    "Nvt",
    IF(Q3_2025[[#This Row],[Brutobedrag 2]] &lt; Q3_2025[[#This Row],[Bruto - Rel.korting]],
        "Nee",
        "Ja"))</f>
        <v>Ja</v>
      </c>
      <c r="M1662" s="10">
        <f>IF(Q3_2025[[#This Row],[Artikelprijs]]&lt;&gt;"",Q3_2025[[#This Row],[Artikelprijs]],Q3_2025[[#This Row],[Stuksprijs]])</f>
        <v>69.78</v>
      </c>
      <c r="N1662" s="10">
        <f>Q3_2025[[#This Row],[Besteld]]*Q3_2025[[#This Row],[Prijs 2]]</f>
        <v>139.56</v>
      </c>
      <c r="O1662" s="10">
        <f>IF(Q3_2025[[#This Row],[Brutobedrag 2]]&lt;Q3_2025[[#This Row],[Bruto - Rel.korting]],Q3_2025[[#This Row],[Brutobedrag 2]],Q3_2025[[#This Row],[Brutobedrag 2]]*(100-Q3_2025[[#This Row],[Relatiekorting percentage]])/100)</f>
        <v>104.67</v>
      </c>
      <c r="R1662" s="3"/>
      <c r="W1662"/>
      <c r="AB1662"/>
    </row>
    <row r="1663" spans="1:28" x14ac:dyDescent="0.3">
      <c r="A1663" t="s">
        <v>831</v>
      </c>
      <c r="B1663">
        <v>2098001</v>
      </c>
      <c r="C1663" t="s">
        <v>841</v>
      </c>
      <c r="D1663">
        <v>1</v>
      </c>
      <c r="E1663" s="10">
        <v>150</v>
      </c>
      <c r="F1663" s="10">
        <v>150</v>
      </c>
      <c r="G1663" s="10">
        <v>112.5</v>
      </c>
      <c r="H1663">
        <v>25</v>
      </c>
      <c r="I1663" s="51" t="str">
        <f>_xlfn.XLOOKUP(Q3_2025[[#This Row],[Artikelnr]],Artikel_prijzen[Artnr],Artikel_prijzen[Groep],"")</f>
        <v/>
      </c>
      <c r="J1663" s="10" t="str">
        <f>_xlfn.XLOOKUP(Q3_2025[[#This Row],[Artikelnr]],Artikel_prijzen[Artnr],Artikel_prijzen[Prijs 2025],"")</f>
        <v/>
      </c>
      <c r="K1663" t="str">
        <f>IF(Q3_2025[[#This Row],[Artikelprijs]]&lt;&gt;"",IF(Q3_2025[[#This Row],[Stuksprijs]]=Q3_2025[[#This Row],[Artikelprijs]],"Prijs gelijk","Prijs wijkt af"),"")</f>
        <v/>
      </c>
      <c r="L1663" t="str">
        <f>IF(Q3_2025[[#This Row],[Relatiekorting percentage]]=0,
    "Nvt",
    IF(Q3_2025[[#This Row],[Brutobedrag 2]] &lt; Q3_2025[[#This Row],[Bruto - Rel.korting]],
        "Nee",
        "Ja"))</f>
        <v>Ja</v>
      </c>
      <c r="M1663" s="10">
        <f>IF(Q3_2025[[#This Row],[Artikelprijs]]&lt;&gt;"",Q3_2025[[#This Row],[Artikelprijs]],Q3_2025[[#This Row],[Stuksprijs]])</f>
        <v>150</v>
      </c>
      <c r="N1663" s="10">
        <f>Q3_2025[[#This Row],[Besteld]]*Q3_2025[[#This Row],[Prijs 2]]</f>
        <v>150</v>
      </c>
      <c r="O1663" s="10">
        <f>IF(Q3_2025[[#This Row],[Brutobedrag 2]]&lt;Q3_2025[[#This Row],[Bruto - Rel.korting]],Q3_2025[[#This Row],[Brutobedrag 2]],Q3_2025[[#This Row],[Brutobedrag 2]]*(100-Q3_2025[[#This Row],[Relatiekorting percentage]])/100)</f>
        <v>112.5</v>
      </c>
      <c r="R1663" s="3"/>
      <c r="W1663"/>
      <c r="AB1663"/>
    </row>
    <row r="1664" spans="1:28" x14ac:dyDescent="0.3">
      <c r="A1664" t="s">
        <v>831</v>
      </c>
      <c r="B1664">
        <v>5031063</v>
      </c>
      <c r="C1664" t="s">
        <v>181</v>
      </c>
      <c r="D1664">
        <v>4</v>
      </c>
      <c r="E1664" s="10">
        <v>24.87</v>
      </c>
      <c r="F1664" s="10">
        <v>99.48</v>
      </c>
      <c r="G1664" s="10">
        <v>74.61</v>
      </c>
      <c r="H1664">
        <v>25</v>
      </c>
      <c r="I1664" s="51" t="str">
        <f>_xlfn.XLOOKUP(Q3_2025[[#This Row],[Artikelnr]],Artikel_prijzen[Artnr],Artikel_prijzen[Groep],"")</f>
        <v/>
      </c>
      <c r="J1664" s="10" t="str">
        <f>_xlfn.XLOOKUP(Q3_2025[[#This Row],[Artikelnr]],Artikel_prijzen[Artnr],Artikel_prijzen[Prijs 2025],"")</f>
        <v/>
      </c>
      <c r="K1664" t="str">
        <f>IF(Q3_2025[[#This Row],[Artikelprijs]]&lt;&gt;"",IF(Q3_2025[[#This Row],[Stuksprijs]]=Q3_2025[[#This Row],[Artikelprijs]],"Prijs gelijk","Prijs wijkt af"),"")</f>
        <v/>
      </c>
      <c r="L1664" t="str">
        <f>IF(Q3_2025[[#This Row],[Relatiekorting percentage]]=0,
    "Nvt",
    IF(Q3_2025[[#This Row],[Brutobedrag 2]] &lt; Q3_2025[[#This Row],[Bruto - Rel.korting]],
        "Nee",
        "Ja"))</f>
        <v>Ja</v>
      </c>
      <c r="M1664" s="10">
        <f>IF(Q3_2025[[#This Row],[Artikelprijs]]&lt;&gt;"",Q3_2025[[#This Row],[Artikelprijs]],Q3_2025[[#This Row],[Stuksprijs]])</f>
        <v>24.87</v>
      </c>
      <c r="N1664" s="10">
        <f>Q3_2025[[#This Row],[Besteld]]*Q3_2025[[#This Row],[Prijs 2]]</f>
        <v>99.48</v>
      </c>
      <c r="O1664" s="10">
        <f>IF(Q3_2025[[#This Row],[Brutobedrag 2]]&lt;Q3_2025[[#This Row],[Bruto - Rel.korting]],Q3_2025[[#This Row],[Brutobedrag 2]],Q3_2025[[#This Row],[Brutobedrag 2]]*(100-Q3_2025[[#This Row],[Relatiekorting percentage]])/100)</f>
        <v>74.61</v>
      </c>
      <c r="R1664" s="3"/>
      <c r="W1664"/>
      <c r="AB1664"/>
    </row>
    <row r="1665" spans="1:28" x14ac:dyDescent="0.3">
      <c r="A1665" t="s">
        <v>831</v>
      </c>
      <c r="B1665">
        <v>5031049</v>
      </c>
      <c r="C1665" t="s">
        <v>14</v>
      </c>
      <c r="D1665">
        <v>4</v>
      </c>
      <c r="E1665" s="10">
        <v>35.020000000000003</v>
      </c>
      <c r="F1665" s="10">
        <v>140.08000000000001</v>
      </c>
      <c r="G1665" s="10">
        <v>105.06</v>
      </c>
      <c r="H1665">
        <v>25</v>
      </c>
      <c r="I1665" s="51" t="str">
        <f>_xlfn.XLOOKUP(Q3_2025[[#This Row],[Artikelnr]],Artikel_prijzen[Artnr],Artikel_prijzen[Groep],"")</f>
        <v/>
      </c>
      <c r="J1665" s="10" t="str">
        <f>_xlfn.XLOOKUP(Q3_2025[[#This Row],[Artikelnr]],Artikel_prijzen[Artnr],Artikel_prijzen[Prijs 2025],"")</f>
        <v/>
      </c>
      <c r="K1665" t="str">
        <f>IF(Q3_2025[[#This Row],[Artikelprijs]]&lt;&gt;"",IF(Q3_2025[[#This Row],[Stuksprijs]]=Q3_2025[[#This Row],[Artikelprijs]],"Prijs gelijk","Prijs wijkt af"),"")</f>
        <v/>
      </c>
      <c r="L1665" t="str">
        <f>IF(Q3_2025[[#This Row],[Relatiekorting percentage]]=0,
    "Nvt",
    IF(Q3_2025[[#This Row],[Brutobedrag 2]] &lt; Q3_2025[[#This Row],[Bruto - Rel.korting]],
        "Nee",
        "Ja"))</f>
        <v>Ja</v>
      </c>
      <c r="M1665" s="10">
        <f>IF(Q3_2025[[#This Row],[Artikelprijs]]&lt;&gt;"",Q3_2025[[#This Row],[Artikelprijs]],Q3_2025[[#This Row],[Stuksprijs]])</f>
        <v>35.020000000000003</v>
      </c>
      <c r="N1665" s="10">
        <f>Q3_2025[[#This Row],[Besteld]]*Q3_2025[[#This Row],[Prijs 2]]</f>
        <v>140.08000000000001</v>
      </c>
      <c r="O1665" s="10">
        <f>IF(Q3_2025[[#This Row],[Brutobedrag 2]]&lt;Q3_2025[[#This Row],[Bruto - Rel.korting]],Q3_2025[[#This Row],[Brutobedrag 2]],Q3_2025[[#This Row],[Brutobedrag 2]]*(100-Q3_2025[[#This Row],[Relatiekorting percentage]])/100)</f>
        <v>105.06000000000002</v>
      </c>
      <c r="R1665" s="3"/>
      <c r="W1665"/>
      <c r="AB1665"/>
    </row>
    <row r="1666" spans="1:28" x14ac:dyDescent="0.3">
      <c r="A1666" t="s">
        <v>831</v>
      </c>
      <c r="B1666">
        <v>5031051</v>
      </c>
      <c r="C1666" t="s">
        <v>25</v>
      </c>
      <c r="D1666">
        <v>8</v>
      </c>
      <c r="E1666" s="10">
        <v>52.79</v>
      </c>
      <c r="F1666" s="10">
        <v>422.32</v>
      </c>
      <c r="G1666" s="10">
        <v>316.74</v>
      </c>
      <c r="H1666">
        <v>25</v>
      </c>
      <c r="I1666" s="51" t="str">
        <f>_xlfn.XLOOKUP(Q3_2025[[#This Row],[Artikelnr]],Artikel_prijzen[Artnr],Artikel_prijzen[Groep],"")</f>
        <v/>
      </c>
      <c r="J1666" s="10" t="str">
        <f>_xlfn.XLOOKUP(Q3_2025[[#This Row],[Artikelnr]],Artikel_prijzen[Artnr],Artikel_prijzen[Prijs 2025],"")</f>
        <v/>
      </c>
      <c r="K1666" t="str">
        <f>IF(Q3_2025[[#This Row],[Artikelprijs]]&lt;&gt;"",IF(Q3_2025[[#This Row],[Stuksprijs]]=Q3_2025[[#This Row],[Artikelprijs]],"Prijs gelijk","Prijs wijkt af"),"")</f>
        <v/>
      </c>
      <c r="L1666" t="str">
        <f>IF(Q3_2025[[#This Row],[Relatiekorting percentage]]=0,
    "Nvt",
    IF(Q3_2025[[#This Row],[Brutobedrag 2]] &lt; Q3_2025[[#This Row],[Bruto - Rel.korting]],
        "Nee",
        "Ja"))</f>
        <v>Ja</v>
      </c>
      <c r="M1666" s="10">
        <f>IF(Q3_2025[[#This Row],[Artikelprijs]]&lt;&gt;"",Q3_2025[[#This Row],[Artikelprijs]],Q3_2025[[#This Row],[Stuksprijs]])</f>
        <v>52.79</v>
      </c>
      <c r="N1666" s="10">
        <f>Q3_2025[[#This Row],[Besteld]]*Q3_2025[[#This Row],[Prijs 2]]</f>
        <v>422.32</v>
      </c>
      <c r="O1666" s="10">
        <f>IF(Q3_2025[[#This Row],[Brutobedrag 2]]&lt;Q3_2025[[#This Row],[Bruto - Rel.korting]],Q3_2025[[#This Row],[Brutobedrag 2]],Q3_2025[[#This Row],[Brutobedrag 2]]*(100-Q3_2025[[#This Row],[Relatiekorting percentage]])/100)</f>
        <v>316.74</v>
      </c>
      <c r="R1666" s="3"/>
      <c r="W1666"/>
      <c r="AB1666"/>
    </row>
    <row r="1667" spans="1:28" x14ac:dyDescent="0.3">
      <c r="A1667" t="s">
        <v>831</v>
      </c>
      <c r="B1667">
        <v>5031053</v>
      </c>
      <c r="C1667" t="s">
        <v>10</v>
      </c>
      <c r="D1667">
        <v>14</v>
      </c>
      <c r="E1667" s="10">
        <v>113.3</v>
      </c>
      <c r="F1667" s="10">
        <v>1586.2</v>
      </c>
      <c r="G1667" s="10">
        <v>1189.6500000000001</v>
      </c>
      <c r="H1667">
        <v>25</v>
      </c>
      <c r="I1667" s="51" t="str">
        <f>_xlfn.XLOOKUP(Q3_2025[[#This Row],[Artikelnr]],Artikel_prijzen[Artnr],Artikel_prijzen[Groep],"")</f>
        <v/>
      </c>
      <c r="J1667" s="10" t="str">
        <f>_xlfn.XLOOKUP(Q3_2025[[#This Row],[Artikelnr]],Artikel_prijzen[Artnr],Artikel_prijzen[Prijs 2025],"")</f>
        <v/>
      </c>
      <c r="K1667" t="str">
        <f>IF(Q3_2025[[#This Row],[Artikelprijs]]&lt;&gt;"",IF(Q3_2025[[#This Row],[Stuksprijs]]=Q3_2025[[#This Row],[Artikelprijs]],"Prijs gelijk","Prijs wijkt af"),"")</f>
        <v/>
      </c>
      <c r="L1667" t="str">
        <f>IF(Q3_2025[[#This Row],[Relatiekorting percentage]]=0,
    "Nvt",
    IF(Q3_2025[[#This Row],[Brutobedrag 2]] &lt; Q3_2025[[#This Row],[Bruto - Rel.korting]],
        "Nee",
        "Ja"))</f>
        <v>Ja</v>
      </c>
      <c r="M1667" s="10">
        <f>IF(Q3_2025[[#This Row],[Artikelprijs]]&lt;&gt;"",Q3_2025[[#This Row],[Artikelprijs]],Q3_2025[[#This Row],[Stuksprijs]])</f>
        <v>113.3</v>
      </c>
      <c r="N1667" s="10">
        <f>Q3_2025[[#This Row],[Besteld]]*Q3_2025[[#This Row],[Prijs 2]]</f>
        <v>1586.2</v>
      </c>
      <c r="O1667" s="10">
        <f>IF(Q3_2025[[#This Row],[Brutobedrag 2]]&lt;Q3_2025[[#This Row],[Bruto - Rel.korting]],Q3_2025[[#This Row],[Brutobedrag 2]],Q3_2025[[#This Row],[Brutobedrag 2]]*(100-Q3_2025[[#This Row],[Relatiekorting percentage]])/100)</f>
        <v>1189.6500000000001</v>
      </c>
      <c r="R1667" s="3"/>
      <c r="W1667"/>
      <c r="AB1667"/>
    </row>
    <row r="1668" spans="1:28" x14ac:dyDescent="0.3">
      <c r="A1668" t="s">
        <v>831</v>
      </c>
      <c r="B1668">
        <v>5031056</v>
      </c>
      <c r="C1668" t="s">
        <v>15</v>
      </c>
      <c r="D1668">
        <v>3</v>
      </c>
      <c r="E1668" s="10">
        <v>69.78</v>
      </c>
      <c r="F1668" s="10">
        <v>209.34</v>
      </c>
      <c r="G1668" s="10">
        <v>157</v>
      </c>
      <c r="H1668">
        <v>25</v>
      </c>
      <c r="I1668" s="51" t="str">
        <f>_xlfn.XLOOKUP(Q3_2025[[#This Row],[Artikelnr]],Artikel_prijzen[Artnr],Artikel_prijzen[Groep],"")</f>
        <v/>
      </c>
      <c r="J1668" s="10" t="str">
        <f>_xlfn.XLOOKUP(Q3_2025[[#This Row],[Artikelnr]],Artikel_prijzen[Artnr],Artikel_prijzen[Prijs 2025],"")</f>
        <v/>
      </c>
      <c r="K1668" t="str">
        <f>IF(Q3_2025[[#This Row],[Artikelprijs]]&lt;&gt;"",IF(Q3_2025[[#This Row],[Stuksprijs]]=Q3_2025[[#This Row],[Artikelprijs]],"Prijs gelijk","Prijs wijkt af"),"")</f>
        <v/>
      </c>
      <c r="L1668" t="str">
        <f>IF(Q3_2025[[#This Row],[Relatiekorting percentage]]=0,
    "Nvt",
    IF(Q3_2025[[#This Row],[Brutobedrag 2]] &lt; Q3_2025[[#This Row],[Bruto - Rel.korting]],
        "Nee",
        "Ja"))</f>
        <v>Ja</v>
      </c>
      <c r="M1668" s="10">
        <f>IF(Q3_2025[[#This Row],[Artikelprijs]]&lt;&gt;"",Q3_2025[[#This Row],[Artikelprijs]],Q3_2025[[#This Row],[Stuksprijs]])</f>
        <v>69.78</v>
      </c>
      <c r="N1668" s="10">
        <f>Q3_2025[[#This Row],[Besteld]]*Q3_2025[[#This Row],[Prijs 2]]</f>
        <v>209.34</v>
      </c>
      <c r="O1668" s="10">
        <f>IF(Q3_2025[[#This Row],[Brutobedrag 2]]&lt;Q3_2025[[#This Row],[Bruto - Rel.korting]],Q3_2025[[#This Row],[Brutobedrag 2]],Q3_2025[[#This Row],[Brutobedrag 2]]*(100-Q3_2025[[#This Row],[Relatiekorting percentage]])/100)</f>
        <v>157.005</v>
      </c>
      <c r="R1668" s="3"/>
      <c r="W1668"/>
      <c r="AB1668"/>
    </row>
    <row r="1669" spans="1:28" x14ac:dyDescent="0.3">
      <c r="A1669" t="s">
        <v>831</v>
      </c>
      <c r="B1669">
        <v>5031059</v>
      </c>
      <c r="C1669" t="s">
        <v>17</v>
      </c>
      <c r="D1669">
        <v>3</v>
      </c>
      <c r="E1669" s="10">
        <v>69.78</v>
      </c>
      <c r="F1669" s="10">
        <v>209.34</v>
      </c>
      <c r="G1669" s="10">
        <v>157</v>
      </c>
      <c r="H1669">
        <v>25</v>
      </c>
      <c r="I1669" s="51" t="str">
        <f>_xlfn.XLOOKUP(Q3_2025[[#This Row],[Artikelnr]],Artikel_prijzen[Artnr],Artikel_prijzen[Groep],"")</f>
        <v/>
      </c>
      <c r="J1669" s="10" t="str">
        <f>_xlfn.XLOOKUP(Q3_2025[[#This Row],[Artikelnr]],Artikel_prijzen[Artnr],Artikel_prijzen[Prijs 2025],"")</f>
        <v/>
      </c>
      <c r="K1669" t="str">
        <f>IF(Q3_2025[[#This Row],[Artikelprijs]]&lt;&gt;"",IF(Q3_2025[[#This Row],[Stuksprijs]]=Q3_2025[[#This Row],[Artikelprijs]],"Prijs gelijk","Prijs wijkt af"),"")</f>
        <v/>
      </c>
      <c r="L1669" t="str">
        <f>IF(Q3_2025[[#This Row],[Relatiekorting percentage]]=0,
    "Nvt",
    IF(Q3_2025[[#This Row],[Brutobedrag 2]] &lt; Q3_2025[[#This Row],[Bruto - Rel.korting]],
        "Nee",
        "Ja"))</f>
        <v>Ja</v>
      </c>
      <c r="M1669" s="10">
        <f>IF(Q3_2025[[#This Row],[Artikelprijs]]&lt;&gt;"",Q3_2025[[#This Row],[Artikelprijs]],Q3_2025[[#This Row],[Stuksprijs]])</f>
        <v>69.78</v>
      </c>
      <c r="N1669" s="10">
        <f>Q3_2025[[#This Row],[Besteld]]*Q3_2025[[#This Row],[Prijs 2]]</f>
        <v>209.34</v>
      </c>
      <c r="O1669" s="10">
        <f>IF(Q3_2025[[#This Row],[Brutobedrag 2]]&lt;Q3_2025[[#This Row],[Bruto - Rel.korting]],Q3_2025[[#This Row],[Brutobedrag 2]],Q3_2025[[#This Row],[Brutobedrag 2]]*(100-Q3_2025[[#This Row],[Relatiekorting percentage]])/100)</f>
        <v>157.005</v>
      </c>
      <c r="R1669" s="3"/>
      <c r="W1669"/>
      <c r="AB1669"/>
    </row>
    <row r="1670" spans="1:28" x14ac:dyDescent="0.3">
      <c r="A1670" t="s">
        <v>831</v>
      </c>
      <c r="B1670">
        <v>2098001</v>
      </c>
      <c r="C1670" t="s">
        <v>841</v>
      </c>
      <c r="D1670">
        <v>2</v>
      </c>
      <c r="E1670" s="10">
        <v>150</v>
      </c>
      <c r="F1670" s="10">
        <v>300</v>
      </c>
      <c r="G1670" s="10">
        <v>225</v>
      </c>
      <c r="H1670">
        <v>25</v>
      </c>
      <c r="I1670" s="51" t="str">
        <f>_xlfn.XLOOKUP(Q3_2025[[#This Row],[Artikelnr]],Artikel_prijzen[Artnr],Artikel_prijzen[Groep],"")</f>
        <v/>
      </c>
      <c r="J1670" s="10" t="str">
        <f>_xlfn.XLOOKUP(Q3_2025[[#This Row],[Artikelnr]],Artikel_prijzen[Artnr],Artikel_prijzen[Prijs 2025],"")</f>
        <v/>
      </c>
      <c r="K1670" t="str">
        <f>IF(Q3_2025[[#This Row],[Artikelprijs]]&lt;&gt;"",IF(Q3_2025[[#This Row],[Stuksprijs]]=Q3_2025[[#This Row],[Artikelprijs]],"Prijs gelijk","Prijs wijkt af"),"")</f>
        <v/>
      </c>
      <c r="L1670" t="str">
        <f>IF(Q3_2025[[#This Row],[Relatiekorting percentage]]=0,
    "Nvt",
    IF(Q3_2025[[#This Row],[Brutobedrag 2]] &lt; Q3_2025[[#This Row],[Bruto - Rel.korting]],
        "Nee",
        "Ja"))</f>
        <v>Ja</v>
      </c>
      <c r="M1670" s="10">
        <f>IF(Q3_2025[[#This Row],[Artikelprijs]]&lt;&gt;"",Q3_2025[[#This Row],[Artikelprijs]],Q3_2025[[#This Row],[Stuksprijs]])</f>
        <v>150</v>
      </c>
      <c r="N1670" s="10">
        <f>Q3_2025[[#This Row],[Besteld]]*Q3_2025[[#This Row],[Prijs 2]]</f>
        <v>300</v>
      </c>
      <c r="O1670" s="10">
        <f>IF(Q3_2025[[#This Row],[Brutobedrag 2]]&lt;Q3_2025[[#This Row],[Bruto - Rel.korting]],Q3_2025[[#This Row],[Brutobedrag 2]],Q3_2025[[#This Row],[Brutobedrag 2]]*(100-Q3_2025[[#This Row],[Relatiekorting percentage]])/100)</f>
        <v>225</v>
      </c>
      <c r="R1670" s="3"/>
      <c r="W1670"/>
      <c r="AB1670"/>
    </row>
    <row r="1671" spans="1:28" x14ac:dyDescent="0.3">
      <c r="A1671" t="s">
        <v>831</v>
      </c>
      <c r="B1671">
        <v>5031052</v>
      </c>
      <c r="C1671" t="s">
        <v>12</v>
      </c>
      <c r="D1671">
        <v>4</v>
      </c>
      <c r="E1671" s="10">
        <v>88.07</v>
      </c>
      <c r="F1671" s="10">
        <v>352.28</v>
      </c>
      <c r="G1671" s="10">
        <v>264.20999999999998</v>
      </c>
      <c r="H1671">
        <v>25</v>
      </c>
      <c r="I1671" s="51" t="str">
        <f>_xlfn.XLOOKUP(Q3_2025[[#This Row],[Artikelnr]],Artikel_prijzen[Artnr],Artikel_prijzen[Groep],"")</f>
        <v/>
      </c>
      <c r="J1671" s="10" t="str">
        <f>_xlfn.XLOOKUP(Q3_2025[[#This Row],[Artikelnr]],Artikel_prijzen[Artnr],Artikel_prijzen[Prijs 2025],"")</f>
        <v/>
      </c>
      <c r="K1671" t="str">
        <f>IF(Q3_2025[[#This Row],[Artikelprijs]]&lt;&gt;"",IF(Q3_2025[[#This Row],[Stuksprijs]]=Q3_2025[[#This Row],[Artikelprijs]],"Prijs gelijk","Prijs wijkt af"),"")</f>
        <v/>
      </c>
      <c r="L1671" t="str">
        <f>IF(Q3_2025[[#This Row],[Relatiekorting percentage]]=0,
    "Nvt",
    IF(Q3_2025[[#This Row],[Brutobedrag 2]] &lt; Q3_2025[[#This Row],[Bruto - Rel.korting]],
        "Nee",
        "Ja"))</f>
        <v>Ja</v>
      </c>
      <c r="M1671" s="10">
        <f>IF(Q3_2025[[#This Row],[Artikelprijs]]&lt;&gt;"",Q3_2025[[#This Row],[Artikelprijs]],Q3_2025[[#This Row],[Stuksprijs]])</f>
        <v>88.07</v>
      </c>
      <c r="N1671" s="10">
        <f>Q3_2025[[#This Row],[Besteld]]*Q3_2025[[#This Row],[Prijs 2]]</f>
        <v>352.28</v>
      </c>
      <c r="O1671" s="10">
        <f>IF(Q3_2025[[#This Row],[Brutobedrag 2]]&lt;Q3_2025[[#This Row],[Bruto - Rel.korting]],Q3_2025[[#This Row],[Brutobedrag 2]],Q3_2025[[#This Row],[Brutobedrag 2]]*(100-Q3_2025[[#This Row],[Relatiekorting percentage]])/100)</f>
        <v>264.20999999999998</v>
      </c>
      <c r="R1671" s="3"/>
      <c r="W1671"/>
      <c r="AB1671"/>
    </row>
    <row r="1672" spans="1:28" x14ac:dyDescent="0.3">
      <c r="A1672" t="s">
        <v>831</v>
      </c>
      <c r="B1672">
        <v>5031053</v>
      </c>
      <c r="C1672" t="s">
        <v>10</v>
      </c>
      <c r="D1672">
        <v>4</v>
      </c>
      <c r="E1672" s="10">
        <v>113.3</v>
      </c>
      <c r="F1672" s="10">
        <v>453.2</v>
      </c>
      <c r="G1672" s="10">
        <v>339.9</v>
      </c>
      <c r="H1672">
        <v>25</v>
      </c>
      <c r="I1672" s="51" t="str">
        <f>_xlfn.XLOOKUP(Q3_2025[[#This Row],[Artikelnr]],Artikel_prijzen[Artnr],Artikel_prijzen[Groep],"")</f>
        <v/>
      </c>
      <c r="J1672" s="10" t="str">
        <f>_xlfn.XLOOKUP(Q3_2025[[#This Row],[Artikelnr]],Artikel_prijzen[Artnr],Artikel_prijzen[Prijs 2025],"")</f>
        <v/>
      </c>
      <c r="K1672" t="str">
        <f>IF(Q3_2025[[#This Row],[Artikelprijs]]&lt;&gt;"",IF(Q3_2025[[#This Row],[Stuksprijs]]=Q3_2025[[#This Row],[Artikelprijs]],"Prijs gelijk","Prijs wijkt af"),"")</f>
        <v/>
      </c>
      <c r="L1672" t="str">
        <f>IF(Q3_2025[[#This Row],[Relatiekorting percentage]]=0,
    "Nvt",
    IF(Q3_2025[[#This Row],[Brutobedrag 2]] &lt; Q3_2025[[#This Row],[Bruto - Rel.korting]],
        "Nee",
        "Ja"))</f>
        <v>Ja</v>
      </c>
      <c r="M1672" s="10">
        <f>IF(Q3_2025[[#This Row],[Artikelprijs]]&lt;&gt;"",Q3_2025[[#This Row],[Artikelprijs]],Q3_2025[[#This Row],[Stuksprijs]])</f>
        <v>113.3</v>
      </c>
      <c r="N1672" s="10">
        <f>Q3_2025[[#This Row],[Besteld]]*Q3_2025[[#This Row],[Prijs 2]]</f>
        <v>453.2</v>
      </c>
      <c r="O1672" s="10">
        <f>IF(Q3_2025[[#This Row],[Brutobedrag 2]]&lt;Q3_2025[[#This Row],[Bruto - Rel.korting]],Q3_2025[[#This Row],[Brutobedrag 2]],Q3_2025[[#This Row],[Brutobedrag 2]]*(100-Q3_2025[[#This Row],[Relatiekorting percentage]])/100)</f>
        <v>339.9</v>
      </c>
      <c r="R1672" s="3"/>
      <c r="W1672"/>
      <c r="AB1672"/>
    </row>
    <row r="1673" spans="1:28" x14ac:dyDescent="0.3">
      <c r="A1673" t="s">
        <v>831</v>
      </c>
      <c r="B1673">
        <v>5031056</v>
      </c>
      <c r="C1673" t="s">
        <v>15</v>
      </c>
      <c r="D1673">
        <v>2</v>
      </c>
      <c r="E1673" s="10">
        <v>69.78</v>
      </c>
      <c r="F1673" s="10">
        <v>139.56</v>
      </c>
      <c r="G1673" s="10">
        <v>104.67</v>
      </c>
      <c r="H1673">
        <v>25</v>
      </c>
      <c r="I1673" s="51" t="str">
        <f>_xlfn.XLOOKUP(Q3_2025[[#This Row],[Artikelnr]],Artikel_prijzen[Artnr],Artikel_prijzen[Groep],"")</f>
        <v/>
      </c>
      <c r="J1673" s="10" t="str">
        <f>_xlfn.XLOOKUP(Q3_2025[[#This Row],[Artikelnr]],Artikel_prijzen[Artnr],Artikel_prijzen[Prijs 2025],"")</f>
        <v/>
      </c>
      <c r="K1673" t="str">
        <f>IF(Q3_2025[[#This Row],[Artikelprijs]]&lt;&gt;"",IF(Q3_2025[[#This Row],[Stuksprijs]]=Q3_2025[[#This Row],[Artikelprijs]],"Prijs gelijk","Prijs wijkt af"),"")</f>
        <v/>
      </c>
      <c r="L1673" t="str">
        <f>IF(Q3_2025[[#This Row],[Relatiekorting percentage]]=0,
    "Nvt",
    IF(Q3_2025[[#This Row],[Brutobedrag 2]] &lt; Q3_2025[[#This Row],[Bruto - Rel.korting]],
        "Nee",
        "Ja"))</f>
        <v>Ja</v>
      </c>
      <c r="M1673" s="10">
        <f>IF(Q3_2025[[#This Row],[Artikelprijs]]&lt;&gt;"",Q3_2025[[#This Row],[Artikelprijs]],Q3_2025[[#This Row],[Stuksprijs]])</f>
        <v>69.78</v>
      </c>
      <c r="N1673" s="10">
        <f>Q3_2025[[#This Row],[Besteld]]*Q3_2025[[#This Row],[Prijs 2]]</f>
        <v>139.56</v>
      </c>
      <c r="O1673" s="10">
        <f>IF(Q3_2025[[#This Row],[Brutobedrag 2]]&lt;Q3_2025[[#This Row],[Bruto - Rel.korting]],Q3_2025[[#This Row],[Brutobedrag 2]],Q3_2025[[#This Row],[Brutobedrag 2]]*(100-Q3_2025[[#This Row],[Relatiekorting percentage]])/100)</f>
        <v>104.67</v>
      </c>
      <c r="R1673" s="3"/>
      <c r="W1673"/>
      <c r="AB1673"/>
    </row>
    <row r="1674" spans="1:28" x14ac:dyDescent="0.3">
      <c r="A1674" t="s">
        <v>831</v>
      </c>
      <c r="B1674">
        <v>2098001</v>
      </c>
      <c r="C1674" t="s">
        <v>841</v>
      </c>
      <c r="D1674">
        <v>2</v>
      </c>
      <c r="E1674" s="10">
        <v>150</v>
      </c>
      <c r="F1674" s="10">
        <v>300</v>
      </c>
      <c r="G1674" s="10">
        <v>225</v>
      </c>
      <c r="H1674">
        <v>25</v>
      </c>
      <c r="I1674" s="51" t="str">
        <f>_xlfn.XLOOKUP(Q3_2025[[#This Row],[Artikelnr]],Artikel_prijzen[Artnr],Artikel_prijzen[Groep],"")</f>
        <v/>
      </c>
      <c r="J1674" s="10" t="str">
        <f>_xlfn.XLOOKUP(Q3_2025[[#This Row],[Artikelnr]],Artikel_prijzen[Artnr],Artikel_prijzen[Prijs 2025],"")</f>
        <v/>
      </c>
      <c r="K1674" t="str">
        <f>IF(Q3_2025[[#This Row],[Artikelprijs]]&lt;&gt;"",IF(Q3_2025[[#This Row],[Stuksprijs]]=Q3_2025[[#This Row],[Artikelprijs]],"Prijs gelijk","Prijs wijkt af"),"")</f>
        <v/>
      </c>
      <c r="L1674" t="str">
        <f>IF(Q3_2025[[#This Row],[Relatiekorting percentage]]=0,
    "Nvt",
    IF(Q3_2025[[#This Row],[Brutobedrag 2]] &lt; Q3_2025[[#This Row],[Bruto - Rel.korting]],
        "Nee",
        "Ja"))</f>
        <v>Ja</v>
      </c>
      <c r="M1674" s="10">
        <f>IF(Q3_2025[[#This Row],[Artikelprijs]]&lt;&gt;"",Q3_2025[[#This Row],[Artikelprijs]],Q3_2025[[#This Row],[Stuksprijs]])</f>
        <v>150</v>
      </c>
      <c r="N1674" s="10">
        <f>Q3_2025[[#This Row],[Besteld]]*Q3_2025[[#This Row],[Prijs 2]]</f>
        <v>300</v>
      </c>
      <c r="O1674" s="10">
        <f>IF(Q3_2025[[#This Row],[Brutobedrag 2]]&lt;Q3_2025[[#This Row],[Bruto - Rel.korting]],Q3_2025[[#This Row],[Brutobedrag 2]],Q3_2025[[#This Row],[Brutobedrag 2]]*(100-Q3_2025[[#This Row],[Relatiekorting percentage]])/100)</f>
        <v>225</v>
      </c>
      <c r="R1674" s="3"/>
      <c r="W1674"/>
      <c r="AB1674"/>
    </row>
    <row r="1675" spans="1:28" x14ac:dyDescent="0.3">
      <c r="A1675" t="s">
        <v>831</v>
      </c>
      <c r="B1675">
        <v>5031051</v>
      </c>
      <c r="C1675" t="s">
        <v>25</v>
      </c>
      <c r="D1675">
        <v>2</v>
      </c>
      <c r="E1675" s="10">
        <v>52.79</v>
      </c>
      <c r="F1675" s="10">
        <v>105.58</v>
      </c>
      <c r="G1675" s="10">
        <v>79.180000000000007</v>
      </c>
      <c r="H1675">
        <v>25</v>
      </c>
      <c r="I1675" s="51" t="str">
        <f>_xlfn.XLOOKUP(Q3_2025[[#This Row],[Artikelnr]],Artikel_prijzen[Artnr],Artikel_prijzen[Groep],"")</f>
        <v/>
      </c>
      <c r="J1675" s="10" t="str">
        <f>_xlfn.XLOOKUP(Q3_2025[[#This Row],[Artikelnr]],Artikel_prijzen[Artnr],Artikel_prijzen[Prijs 2025],"")</f>
        <v/>
      </c>
      <c r="K1675" t="str">
        <f>IF(Q3_2025[[#This Row],[Artikelprijs]]&lt;&gt;"",IF(Q3_2025[[#This Row],[Stuksprijs]]=Q3_2025[[#This Row],[Artikelprijs]],"Prijs gelijk","Prijs wijkt af"),"")</f>
        <v/>
      </c>
      <c r="L1675" t="str">
        <f>IF(Q3_2025[[#This Row],[Relatiekorting percentage]]=0,
    "Nvt",
    IF(Q3_2025[[#This Row],[Brutobedrag 2]] &lt; Q3_2025[[#This Row],[Bruto - Rel.korting]],
        "Nee",
        "Ja"))</f>
        <v>Ja</v>
      </c>
      <c r="M1675" s="10">
        <f>IF(Q3_2025[[#This Row],[Artikelprijs]]&lt;&gt;"",Q3_2025[[#This Row],[Artikelprijs]],Q3_2025[[#This Row],[Stuksprijs]])</f>
        <v>52.79</v>
      </c>
      <c r="N1675" s="10">
        <f>Q3_2025[[#This Row],[Besteld]]*Q3_2025[[#This Row],[Prijs 2]]</f>
        <v>105.58</v>
      </c>
      <c r="O1675" s="10">
        <f>IF(Q3_2025[[#This Row],[Brutobedrag 2]]&lt;Q3_2025[[#This Row],[Bruto - Rel.korting]],Q3_2025[[#This Row],[Brutobedrag 2]],Q3_2025[[#This Row],[Brutobedrag 2]]*(100-Q3_2025[[#This Row],[Relatiekorting percentage]])/100)</f>
        <v>79.185000000000002</v>
      </c>
      <c r="R1675" s="3"/>
      <c r="W1675"/>
      <c r="AB1675"/>
    </row>
    <row r="1676" spans="1:28" x14ac:dyDescent="0.3">
      <c r="A1676" t="s">
        <v>831</v>
      </c>
      <c r="B1676">
        <v>5031052</v>
      </c>
      <c r="C1676" t="s">
        <v>12</v>
      </c>
      <c r="D1676">
        <v>1</v>
      </c>
      <c r="E1676" s="10">
        <v>88.07</v>
      </c>
      <c r="F1676" s="10">
        <v>88.07</v>
      </c>
      <c r="G1676" s="10">
        <v>66.05</v>
      </c>
      <c r="H1676">
        <v>25</v>
      </c>
      <c r="I1676" s="51" t="str">
        <f>_xlfn.XLOOKUP(Q3_2025[[#This Row],[Artikelnr]],Artikel_prijzen[Artnr],Artikel_prijzen[Groep],"")</f>
        <v/>
      </c>
      <c r="J1676" s="10" t="str">
        <f>_xlfn.XLOOKUP(Q3_2025[[#This Row],[Artikelnr]],Artikel_prijzen[Artnr],Artikel_prijzen[Prijs 2025],"")</f>
        <v/>
      </c>
      <c r="K1676" t="str">
        <f>IF(Q3_2025[[#This Row],[Artikelprijs]]&lt;&gt;"",IF(Q3_2025[[#This Row],[Stuksprijs]]=Q3_2025[[#This Row],[Artikelprijs]],"Prijs gelijk","Prijs wijkt af"),"")</f>
        <v/>
      </c>
      <c r="L1676" t="str">
        <f>IF(Q3_2025[[#This Row],[Relatiekorting percentage]]=0,
    "Nvt",
    IF(Q3_2025[[#This Row],[Brutobedrag 2]] &lt; Q3_2025[[#This Row],[Bruto - Rel.korting]],
        "Nee",
        "Ja"))</f>
        <v>Ja</v>
      </c>
      <c r="M1676" s="10">
        <f>IF(Q3_2025[[#This Row],[Artikelprijs]]&lt;&gt;"",Q3_2025[[#This Row],[Artikelprijs]],Q3_2025[[#This Row],[Stuksprijs]])</f>
        <v>88.07</v>
      </c>
      <c r="N1676" s="10">
        <f>Q3_2025[[#This Row],[Besteld]]*Q3_2025[[#This Row],[Prijs 2]]</f>
        <v>88.07</v>
      </c>
      <c r="O1676" s="10">
        <f>IF(Q3_2025[[#This Row],[Brutobedrag 2]]&lt;Q3_2025[[#This Row],[Bruto - Rel.korting]],Q3_2025[[#This Row],[Brutobedrag 2]],Q3_2025[[#This Row],[Brutobedrag 2]]*(100-Q3_2025[[#This Row],[Relatiekorting percentage]])/100)</f>
        <v>66.052499999999995</v>
      </c>
      <c r="R1676" s="3"/>
      <c r="W1676"/>
      <c r="AB1676"/>
    </row>
    <row r="1677" spans="1:28" x14ac:dyDescent="0.3">
      <c r="A1677" t="s">
        <v>831</v>
      </c>
      <c r="B1677">
        <v>5031053</v>
      </c>
      <c r="C1677" t="s">
        <v>10</v>
      </c>
      <c r="D1677">
        <v>4</v>
      </c>
      <c r="E1677" s="10">
        <v>113.3</v>
      </c>
      <c r="F1677" s="10">
        <v>453.2</v>
      </c>
      <c r="G1677" s="10">
        <v>339.9</v>
      </c>
      <c r="H1677">
        <v>25</v>
      </c>
      <c r="I1677" s="51" t="str">
        <f>_xlfn.XLOOKUP(Q3_2025[[#This Row],[Artikelnr]],Artikel_prijzen[Artnr],Artikel_prijzen[Groep],"")</f>
        <v/>
      </c>
      <c r="J1677" s="10" t="str">
        <f>_xlfn.XLOOKUP(Q3_2025[[#This Row],[Artikelnr]],Artikel_prijzen[Artnr],Artikel_prijzen[Prijs 2025],"")</f>
        <v/>
      </c>
      <c r="K1677" t="str">
        <f>IF(Q3_2025[[#This Row],[Artikelprijs]]&lt;&gt;"",IF(Q3_2025[[#This Row],[Stuksprijs]]=Q3_2025[[#This Row],[Artikelprijs]],"Prijs gelijk","Prijs wijkt af"),"")</f>
        <v/>
      </c>
      <c r="L1677" t="str">
        <f>IF(Q3_2025[[#This Row],[Relatiekorting percentage]]=0,
    "Nvt",
    IF(Q3_2025[[#This Row],[Brutobedrag 2]] &lt; Q3_2025[[#This Row],[Bruto - Rel.korting]],
        "Nee",
        "Ja"))</f>
        <v>Ja</v>
      </c>
      <c r="M1677" s="10">
        <f>IF(Q3_2025[[#This Row],[Artikelprijs]]&lt;&gt;"",Q3_2025[[#This Row],[Artikelprijs]],Q3_2025[[#This Row],[Stuksprijs]])</f>
        <v>113.3</v>
      </c>
      <c r="N1677" s="10">
        <f>Q3_2025[[#This Row],[Besteld]]*Q3_2025[[#This Row],[Prijs 2]]</f>
        <v>453.2</v>
      </c>
      <c r="O1677" s="10">
        <f>IF(Q3_2025[[#This Row],[Brutobedrag 2]]&lt;Q3_2025[[#This Row],[Bruto - Rel.korting]],Q3_2025[[#This Row],[Brutobedrag 2]],Q3_2025[[#This Row],[Brutobedrag 2]]*(100-Q3_2025[[#This Row],[Relatiekorting percentage]])/100)</f>
        <v>339.9</v>
      </c>
      <c r="R1677" s="3"/>
      <c r="W1677"/>
      <c r="AB1677"/>
    </row>
    <row r="1678" spans="1:28" x14ac:dyDescent="0.3">
      <c r="A1678" t="s">
        <v>831</v>
      </c>
      <c r="B1678">
        <v>5031056</v>
      </c>
      <c r="C1678" t="s">
        <v>15</v>
      </c>
      <c r="D1678">
        <v>2</v>
      </c>
      <c r="E1678" s="10">
        <v>69.78</v>
      </c>
      <c r="F1678" s="10">
        <v>139.56</v>
      </c>
      <c r="G1678" s="10">
        <v>104.67</v>
      </c>
      <c r="H1678">
        <v>25</v>
      </c>
      <c r="I1678" s="51" t="str">
        <f>_xlfn.XLOOKUP(Q3_2025[[#This Row],[Artikelnr]],Artikel_prijzen[Artnr],Artikel_prijzen[Groep],"")</f>
        <v/>
      </c>
      <c r="J1678" s="10" t="str">
        <f>_xlfn.XLOOKUP(Q3_2025[[#This Row],[Artikelnr]],Artikel_prijzen[Artnr],Artikel_prijzen[Prijs 2025],"")</f>
        <v/>
      </c>
      <c r="K1678" t="str">
        <f>IF(Q3_2025[[#This Row],[Artikelprijs]]&lt;&gt;"",IF(Q3_2025[[#This Row],[Stuksprijs]]=Q3_2025[[#This Row],[Artikelprijs]],"Prijs gelijk","Prijs wijkt af"),"")</f>
        <v/>
      </c>
      <c r="L1678" t="str">
        <f>IF(Q3_2025[[#This Row],[Relatiekorting percentage]]=0,
    "Nvt",
    IF(Q3_2025[[#This Row],[Brutobedrag 2]] &lt; Q3_2025[[#This Row],[Bruto - Rel.korting]],
        "Nee",
        "Ja"))</f>
        <v>Ja</v>
      </c>
      <c r="M1678" s="10">
        <f>IF(Q3_2025[[#This Row],[Artikelprijs]]&lt;&gt;"",Q3_2025[[#This Row],[Artikelprijs]],Q3_2025[[#This Row],[Stuksprijs]])</f>
        <v>69.78</v>
      </c>
      <c r="N1678" s="10">
        <f>Q3_2025[[#This Row],[Besteld]]*Q3_2025[[#This Row],[Prijs 2]]</f>
        <v>139.56</v>
      </c>
      <c r="O1678" s="10">
        <f>IF(Q3_2025[[#This Row],[Brutobedrag 2]]&lt;Q3_2025[[#This Row],[Bruto - Rel.korting]],Q3_2025[[#This Row],[Brutobedrag 2]],Q3_2025[[#This Row],[Brutobedrag 2]]*(100-Q3_2025[[#This Row],[Relatiekorting percentage]])/100)</f>
        <v>104.67</v>
      </c>
      <c r="R1678" s="3"/>
      <c r="W1678"/>
      <c r="AB1678"/>
    </row>
    <row r="1679" spans="1:28" x14ac:dyDescent="0.3">
      <c r="A1679" t="s">
        <v>831</v>
      </c>
      <c r="B1679">
        <v>2098001</v>
      </c>
      <c r="C1679" t="s">
        <v>841</v>
      </c>
      <c r="D1679">
        <v>2</v>
      </c>
      <c r="E1679" s="10">
        <v>150</v>
      </c>
      <c r="F1679" s="10">
        <v>300</v>
      </c>
      <c r="G1679" s="10">
        <v>225</v>
      </c>
      <c r="H1679">
        <v>25</v>
      </c>
      <c r="I1679" s="51" t="str">
        <f>_xlfn.XLOOKUP(Q3_2025[[#This Row],[Artikelnr]],Artikel_prijzen[Artnr],Artikel_prijzen[Groep],"")</f>
        <v/>
      </c>
      <c r="J1679" s="10" t="str">
        <f>_xlfn.XLOOKUP(Q3_2025[[#This Row],[Artikelnr]],Artikel_prijzen[Artnr],Artikel_prijzen[Prijs 2025],"")</f>
        <v/>
      </c>
      <c r="K1679" t="str">
        <f>IF(Q3_2025[[#This Row],[Artikelprijs]]&lt;&gt;"",IF(Q3_2025[[#This Row],[Stuksprijs]]=Q3_2025[[#This Row],[Artikelprijs]],"Prijs gelijk","Prijs wijkt af"),"")</f>
        <v/>
      </c>
      <c r="L1679" t="str">
        <f>IF(Q3_2025[[#This Row],[Relatiekorting percentage]]=0,
    "Nvt",
    IF(Q3_2025[[#This Row],[Brutobedrag 2]] &lt; Q3_2025[[#This Row],[Bruto - Rel.korting]],
        "Nee",
        "Ja"))</f>
        <v>Ja</v>
      </c>
      <c r="M1679" s="10">
        <f>IF(Q3_2025[[#This Row],[Artikelprijs]]&lt;&gt;"",Q3_2025[[#This Row],[Artikelprijs]],Q3_2025[[#This Row],[Stuksprijs]])</f>
        <v>150</v>
      </c>
      <c r="N1679" s="10">
        <f>Q3_2025[[#This Row],[Besteld]]*Q3_2025[[#This Row],[Prijs 2]]</f>
        <v>300</v>
      </c>
      <c r="O1679" s="10">
        <f>IF(Q3_2025[[#This Row],[Brutobedrag 2]]&lt;Q3_2025[[#This Row],[Bruto - Rel.korting]],Q3_2025[[#This Row],[Brutobedrag 2]],Q3_2025[[#This Row],[Brutobedrag 2]]*(100-Q3_2025[[#This Row],[Relatiekorting percentage]])/100)</f>
        <v>225</v>
      </c>
      <c r="R1679" s="3"/>
      <c r="W1679"/>
      <c r="AB1679"/>
    </row>
    <row r="1680" spans="1:28" x14ac:dyDescent="0.3">
      <c r="A1680" t="s">
        <v>831</v>
      </c>
      <c r="B1680">
        <v>5031051</v>
      </c>
      <c r="C1680" t="s">
        <v>25</v>
      </c>
      <c r="D1680">
        <v>2</v>
      </c>
      <c r="E1680" s="10">
        <v>52.79</v>
      </c>
      <c r="F1680" s="10">
        <v>105.58</v>
      </c>
      <c r="G1680" s="10">
        <v>79.180000000000007</v>
      </c>
      <c r="H1680">
        <v>25</v>
      </c>
      <c r="I1680" s="51" t="str">
        <f>_xlfn.XLOOKUP(Q3_2025[[#This Row],[Artikelnr]],Artikel_prijzen[Artnr],Artikel_prijzen[Groep],"")</f>
        <v/>
      </c>
      <c r="J1680" s="10" t="str">
        <f>_xlfn.XLOOKUP(Q3_2025[[#This Row],[Artikelnr]],Artikel_prijzen[Artnr],Artikel_prijzen[Prijs 2025],"")</f>
        <v/>
      </c>
      <c r="K1680" t="str">
        <f>IF(Q3_2025[[#This Row],[Artikelprijs]]&lt;&gt;"",IF(Q3_2025[[#This Row],[Stuksprijs]]=Q3_2025[[#This Row],[Artikelprijs]],"Prijs gelijk","Prijs wijkt af"),"")</f>
        <v/>
      </c>
      <c r="L1680" t="str">
        <f>IF(Q3_2025[[#This Row],[Relatiekorting percentage]]=0,
    "Nvt",
    IF(Q3_2025[[#This Row],[Brutobedrag 2]] &lt; Q3_2025[[#This Row],[Bruto - Rel.korting]],
        "Nee",
        "Ja"))</f>
        <v>Ja</v>
      </c>
      <c r="M1680" s="10">
        <f>IF(Q3_2025[[#This Row],[Artikelprijs]]&lt;&gt;"",Q3_2025[[#This Row],[Artikelprijs]],Q3_2025[[#This Row],[Stuksprijs]])</f>
        <v>52.79</v>
      </c>
      <c r="N1680" s="10">
        <f>Q3_2025[[#This Row],[Besteld]]*Q3_2025[[#This Row],[Prijs 2]]</f>
        <v>105.58</v>
      </c>
      <c r="O1680" s="10">
        <f>IF(Q3_2025[[#This Row],[Brutobedrag 2]]&lt;Q3_2025[[#This Row],[Bruto - Rel.korting]],Q3_2025[[#This Row],[Brutobedrag 2]],Q3_2025[[#This Row],[Brutobedrag 2]]*(100-Q3_2025[[#This Row],[Relatiekorting percentage]])/100)</f>
        <v>79.185000000000002</v>
      </c>
      <c r="R1680" s="3"/>
      <c r="W1680"/>
      <c r="AB1680"/>
    </row>
    <row r="1681" spans="1:28" x14ac:dyDescent="0.3">
      <c r="A1681" t="s">
        <v>831</v>
      </c>
      <c r="B1681">
        <v>5031053</v>
      </c>
      <c r="C1681" t="s">
        <v>10</v>
      </c>
      <c r="D1681">
        <v>7</v>
      </c>
      <c r="E1681" s="10">
        <v>113.3</v>
      </c>
      <c r="F1681" s="10">
        <v>793.1</v>
      </c>
      <c r="G1681" s="10">
        <v>594.82000000000005</v>
      </c>
      <c r="H1681">
        <v>25</v>
      </c>
      <c r="I1681" s="51" t="str">
        <f>_xlfn.XLOOKUP(Q3_2025[[#This Row],[Artikelnr]],Artikel_prijzen[Artnr],Artikel_prijzen[Groep],"")</f>
        <v/>
      </c>
      <c r="J1681" s="10" t="str">
        <f>_xlfn.XLOOKUP(Q3_2025[[#This Row],[Artikelnr]],Artikel_prijzen[Artnr],Artikel_prijzen[Prijs 2025],"")</f>
        <v/>
      </c>
      <c r="K1681" t="str">
        <f>IF(Q3_2025[[#This Row],[Artikelprijs]]&lt;&gt;"",IF(Q3_2025[[#This Row],[Stuksprijs]]=Q3_2025[[#This Row],[Artikelprijs]],"Prijs gelijk","Prijs wijkt af"),"")</f>
        <v/>
      </c>
      <c r="L1681" t="str">
        <f>IF(Q3_2025[[#This Row],[Relatiekorting percentage]]=0,
    "Nvt",
    IF(Q3_2025[[#This Row],[Brutobedrag 2]] &lt; Q3_2025[[#This Row],[Bruto - Rel.korting]],
        "Nee",
        "Ja"))</f>
        <v>Ja</v>
      </c>
      <c r="M1681" s="10">
        <f>IF(Q3_2025[[#This Row],[Artikelprijs]]&lt;&gt;"",Q3_2025[[#This Row],[Artikelprijs]],Q3_2025[[#This Row],[Stuksprijs]])</f>
        <v>113.3</v>
      </c>
      <c r="N1681" s="10">
        <f>Q3_2025[[#This Row],[Besteld]]*Q3_2025[[#This Row],[Prijs 2]]</f>
        <v>793.1</v>
      </c>
      <c r="O1681" s="10">
        <f>IF(Q3_2025[[#This Row],[Brutobedrag 2]]&lt;Q3_2025[[#This Row],[Bruto - Rel.korting]],Q3_2025[[#This Row],[Brutobedrag 2]],Q3_2025[[#This Row],[Brutobedrag 2]]*(100-Q3_2025[[#This Row],[Relatiekorting percentage]])/100)</f>
        <v>594.82500000000005</v>
      </c>
      <c r="R1681" s="3"/>
      <c r="W1681"/>
      <c r="AB1681"/>
    </row>
    <row r="1682" spans="1:28" x14ac:dyDescent="0.3">
      <c r="A1682" t="s">
        <v>831</v>
      </c>
      <c r="B1682">
        <v>5031056</v>
      </c>
      <c r="C1682" t="s">
        <v>15</v>
      </c>
      <c r="D1682">
        <v>2</v>
      </c>
      <c r="E1682" s="10">
        <v>69.78</v>
      </c>
      <c r="F1682" s="10">
        <v>139.56</v>
      </c>
      <c r="G1682" s="10">
        <v>104.67</v>
      </c>
      <c r="H1682">
        <v>25</v>
      </c>
      <c r="I1682" s="51" t="str">
        <f>_xlfn.XLOOKUP(Q3_2025[[#This Row],[Artikelnr]],Artikel_prijzen[Artnr],Artikel_prijzen[Groep],"")</f>
        <v/>
      </c>
      <c r="J1682" s="10" t="str">
        <f>_xlfn.XLOOKUP(Q3_2025[[#This Row],[Artikelnr]],Artikel_prijzen[Artnr],Artikel_prijzen[Prijs 2025],"")</f>
        <v/>
      </c>
      <c r="K1682" t="str">
        <f>IF(Q3_2025[[#This Row],[Artikelprijs]]&lt;&gt;"",IF(Q3_2025[[#This Row],[Stuksprijs]]=Q3_2025[[#This Row],[Artikelprijs]],"Prijs gelijk","Prijs wijkt af"),"")</f>
        <v/>
      </c>
      <c r="L1682" t="str">
        <f>IF(Q3_2025[[#This Row],[Relatiekorting percentage]]=0,
    "Nvt",
    IF(Q3_2025[[#This Row],[Brutobedrag 2]] &lt; Q3_2025[[#This Row],[Bruto - Rel.korting]],
        "Nee",
        "Ja"))</f>
        <v>Ja</v>
      </c>
      <c r="M1682" s="10">
        <f>IF(Q3_2025[[#This Row],[Artikelprijs]]&lt;&gt;"",Q3_2025[[#This Row],[Artikelprijs]],Q3_2025[[#This Row],[Stuksprijs]])</f>
        <v>69.78</v>
      </c>
      <c r="N1682" s="10">
        <f>Q3_2025[[#This Row],[Besteld]]*Q3_2025[[#This Row],[Prijs 2]]</f>
        <v>139.56</v>
      </c>
      <c r="O1682" s="10">
        <f>IF(Q3_2025[[#This Row],[Brutobedrag 2]]&lt;Q3_2025[[#This Row],[Bruto - Rel.korting]],Q3_2025[[#This Row],[Brutobedrag 2]],Q3_2025[[#This Row],[Brutobedrag 2]]*(100-Q3_2025[[#This Row],[Relatiekorting percentage]])/100)</f>
        <v>104.67</v>
      </c>
      <c r="R1682" s="3"/>
      <c r="W1682"/>
      <c r="AB1682"/>
    </row>
    <row r="1683" spans="1:28" x14ac:dyDescent="0.3">
      <c r="A1683" t="s">
        <v>831</v>
      </c>
      <c r="B1683">
        <v>2098001</v>
      </c>
      <c r="C1683" t="s">
        <v>841</v>
      </c>
      <c r="D1683">
        <v>2</v>
      </c>
      <c r="E1683" s="10">
        <v>150</v>
      </c>
      <c r="F1683" s="10">
        <v>300</v>
      </c>
      <c r="G1683" s="10">
        <v>225</v>
      </c>
      <c r="H1683">
        <v>25</v>
      </c>
      <c r="I1683" s="51" t="str">
        <f>_xlfn.XLOOKUP(Q3_2025[[#This Row],[Artikelnr]],Artikel_prijzen[Artnr],Artikel_prijzen[Groep],"")</f>
        <v/>
      </c>
      <c r="J1683" s="10" t="str">
        <f>_xlfn.XLOOKUP(Q3_2025[[#This Row],[Artikelnr]],Artikel_prijzen[Artnr],Artikel_prijzen[Prijs 2025],"")</f>
        <v/>
      </c>
      <c r="K1683" t="str">
        <f>IF(Q3_2025[[#This Row],[Artikelprijs]]&lt;&gt;"",IF(Q3_2025[[#This Row],[Stuksprijs]]=Q3_2025[[#This Row],[Artikelprijs]],"Prijs gelijk","Prijs wijkt af"),"")</f>
        <v/>
      </c>
      <c r="L1683" t="str">
        <f>IF(Q3_2025[[#This Row],[Relatiekorting percentage]]=0,
    "Nvt",
    IF(Q3_2025[[#This Row],[Brutobedrag 2]] &lt; Q3_2025[[#This Row],[Bruto - Rel.korting]],
        "Nee",
        "Ja"))</f>
        <v>Ja</v>
      </c>
      <c r="M1683" s="10">
        <f>IF(Q3_2025[[#This Row],[Artikelprijs]]&lt;&gt;"",Q3_2025[[#This Row],[Artikelprijs]],Q3_2025[[#This Row],[Stuksprijs]])</f>
        <v>150</v>
      </c>
      <c r="N1683" s="10">
        <f>Q3_2025[[#This Row],[Besteld]]*Q3_2025[[#This Row],[Prijs 2]]</f>
        <v>300</v>
      </c>
      <c r="O1683" s="10">
        <f>IF(Q3_2025[[#This Row],[Brutobedrag 2]]&lt;Q3_2025[[#This Row],[Bruto - Rel.korting]],Q3_2025[[#This Row],[Brutobedrag 2]],Q3_2025[[#This Row],[Brutobedrag 2]]*(100-Q3_2025[[#This Row],[Relatiekorting percentage]])/100)</f>
        <v>225</v>
      </c>
      <c r="R1683" s="3"/>
      <c r="W1683"/>
      <c r="AB1683"/>
    </row>
    <row r="1684" spans="1:28" x14ac:dyDescent="0.3">
      <c r="A1684" t="s">
        <v>831</v>
      </c>
      <c r="B1684">
        <v>5031030</v>
      </c>
      <c r="C1684" t="s">
        <v>842</v>
      </c>
      <c r="D1684">
        <v>2</v>
      </c>
      <c r="E1684" s="10">
        <v>28.39</v>
      </c>
      <c r="F1684" s="10">
        <v>56.78</v>
      </c>
      <c r="G1684" s="10">
        <v>42.58</v>
      </c>
      <c r="H1684">
        <v>25</v>
      </c>
      <c r="I1684" s="51" t="str">
        <f>_xlfn.XLOOKUP(Q3_2025[[#This Row],[Artikelnr]],Artikel_prijzen[Artnr],Artikel_prijzen[Groep],"")</f>
        <v/>
      </c>
      <c r="J1684" s="10" t="str">
        <f>_xlfn.XLOOKUP(Q3_2025[[#This Row],[Artikelnr]],Artikel_prijzen[Artnr],Artikel_prijzen[Prijs 2025],"")</f>
        <v/>
      </c>
      <c r="K1684" t="str">
        <f>IF(Q3_2025[[#This Row],[Artikelprijs]]&lt;&gt;"",IF(Q3_2025[[#This Row],[Stuksprijs]]=Q3_2025[[#This Row],[Artikelprijs]],"Prijs gelijk","Prijs wijkt af"),"")</f>
        <v/>
      </c>
      <c r="L1684" t="str">
        <f>IF(Q3_2025[[#This Row],[Relatiekorting percentage]]=0,
    "Nvt",
    IF(Q3_2025[[#This Row],[Brutobedrag 2]] &lt; Q3_2025[[#This Row],[Bruto - Rel.korting]],
        "Nee",
        "Ja"))</f>
        <v>Ja</v>
      </c>
      <c r="M1684" s="10">
        <f>IF(Q3_2025[[#This Row],[Artikelprijs]]&lt;&gt;"",Q3_2025[[#This Row],[Artikelprijs]],Q3_2025[[#This Row],[Stuksprijs]])</f>
        <v>28.39</v>
      </c>
      <c r="N1684" s="10">
        <f>Q3_2025[[#This Row],[Besteld]]*Q3_2025[[#This Row],[Prijs 2]]</f>
        <v>56.78</v>
      </c>
      <c r="O1684" s="10">
        <f>IF(Q3_2025[[#This Row],[Brutobedrag 2]]&lt;Q3_2025[[#This Row],[Bruto - Rel.korting]],Q3_2025[[#This Row],[Brutobedrag 2]],Q3_2025[[#This Row],[Brutobedrag 2]]*(100-Q3_2025[[#This Row],[Relatiekorting percentage]])/100)</f>
        <v>42.585000000000001</v>
      </c>
      <c r="R1684" s="3"/>
      <c r="W1684"/>
      <c r="AB1684"/>
    </row>
    <row r="1685" spans="1:28" x14ac:dyDescent="0.3">
      <c r="A1685" t="s">
        <v>831</v>
      </c>
      <c r="B1685">
        <v>5031049</v>
      </c>
      <c r="C1685" t="s">
        <v>14</v>
      </c>
      <c r="D1685">
        <v>5</v>
      </c>
      <c r="E1685" s="10">
        <v>35.020000000000003</v>
      </c>
      <c r="F1685" s="10">
        <v>175.1</v>
      </c>
      <c r="G1685" s="10">
        <v>131.32</v>
      </c>
      <c r="H1685">
        <v>25</v>
      </c>
      <c r="I1685" s="51" t="str">
        <f>_xlfn.XLOOKUP(Q3_2025[[#This Row],[Artikelnr]],Artikel_prijzen[Artnr],Artikel_prijzen[Groep],"")</f>
        <v/>
      </c>
      <c r="J1685" s="10" t="str">
        <f>_xlfn.XLOOKUP(Q3_2025[[#This Row],[Artikelnr]],Artikel_prijzen[Artnr],Artikel_prijzen[Prijs 2025],"")</f>
        <v/>
      </c>
      <c r="K1685" t="str">
        <f>IF(Q3_2025[[#This Row],[Artikelprijs]]&lt;&gt;"",IF(Q3_2025[[#This Row],[Stuksprijs]]=Q3_2025[[#This Row],[Artikelprijs]],"Prijs gelijk","Prijs wijkt af"),"")</f>
        <v/>
      </c>
      <c r="L1685" t="str">
        <f>IF(Q3_2025[[#This Row],[Relatiekorting percentage]]=0,
    "Nvt",
    IF(Q3_2025[[#This Row],[Brutobedrag 2]] &lt; Q3_2025[[#This Row],[Bruto - Rel.korting]],
        "Nee",
        "Ja"))</f>
        <v>Ja</v>
      </c>
      <c r="M1685" s="10">
        <f>IF(Q3_2025[[#This Row],[Artikelprijs]]&lt;&gt;"",Q3_2025[[#This Row],[Artikelprijs]],Q3_2025[[#This Row],[Stuksprijs]])</f>
        <v>35.020000000000003</v>
      </c>
      <c r="N1685" s="10">
        <f>Q3_2025[[#This Row],[Besteld]]*Q3_2025[[#This Row],[Prijs 2]]</f>
        <v>175.10000000000002</v>
      </c>
      <c r="O1685" s="10">
        <f>IF(Q3_2025[[#This Row],[Brutobedrag 2]]&lt;Q3_2025[[#This Row],[Bruto - Rel.korting]],Q3_2025[[#This Row],[Brutobedrag 2]],Q3_2025[[#This Row],[Brutobedrag 2]]*(100-Q3_2025[[#This Row],[Relatiekorting percentage]])/100)</f>
        <v>131.32500000000002</v>
      </c>
      <c r="R1685" s="3"/>
      <c r="W1685"/>
      <c r="AB1685"/>
    </row>
    <row r="1686" spans="1:28" x14ac:dyDescent="0.3">
      <c r="A1686" t="s">
        <v>831</v>
      </c>
      <c r="B1686">
        <v>5031051</v>
      </c>
      <c r="C1686" t="s">
        <v>25</v>
      </c>
      <c r="D1686">
        <v>8</v>
      </c>
      <c r="E1686" s="10">
        <v>52.79</v>
      </c>
      <c r="F1686" s="10">
        <v>422.32</v>
      </c>
      <c r="G1686" s="10">
        <v>316.74</v>
      </c>
      <c r="H1686">
        <v>25</v>
      </c>
      <c r="I1686" s="51" t="str">
        <f>_xlfn.XLOOKUP(Q3_2025[[#This Row],[Artikelnr]],Artikel_prijzen[Artnr],Artikel_prijzen[Groep],"")</f>
        <v/>
      </c>
      <c r="J1686" s="10" t="str">
        <f>_xlfn.XLOOKUP(Q3_2025[[#This Row],[Artikelnr]],Artikel_prijzen[Artnr],Artikel_prijzen[Prijs 2025],"")</f>
        <v/>
      </c>
      <c r="K1686" t="str">
        <f>IF(Q3_2025[[#This Row],[Artikelprijs]]&lt;&gt;"",IF(Q3_2025[[#This Row],[Stuksprijs]]=Q3_2025[[#This Row],[Artikelprijs]],"Prijs gelijk","Prijs wijkt af"),"")</f>
        <v/>
      </c>
      <c r="L1686" t="str">
        <f>IF(Q3_2025[[#This Row],[Relatiekorting percentage]]=0,
    "Nvt",
    IF(Q3_2025[[#This Row],[Brutobedrag 2]] &lt; Q3_2025[[#This Row],[Bruto - Rel.korting]],
        "Nee",
        "Ja"))</f>
        <v>Ja</v>
      </c>
      <c r="M1686" s="10">
        <f>IF(Q3_2025[[#This Row],[Artikelprijs]]&lt;&gt;"",Q3_2025[[#This Row],[Artikelprijs]],Q3_2025[[#This Row],[Stuksprijs]])</f>
        <v>52.79</v>
      </c>
      <c r="N1686" s="10">
        <f>Q3_2025[[#This Row],[Besteld]]*Q3_2025[[#This Row],[Prijs 2]]</f>
        <v>422.32</v>
      </c>
      <c r="O1686" s="10">
        <f>IF(Q3_2025[[#This Row],[Brutobedrag 2]]&lt;Q3_2025[[#This Row],[Bruto - Rel.korting]],Q3_2025[[#This Row],[Brutobedrag 2]],Q3_2025[[#This Row],[Brutobedrag 2]]*(100-Q3_2025[[#This Row],[Relatiekorting percentage]])/100)</f>
        <v>316.74</v>
      </c>
      <c r="R1686" s="3"/>
      <c r="W1686"/>
      <c r="AB1686"/>
    </row>
    <row r="1687" spans="1:28" x14ac:dyDescent="0.3">
      <c r="A1687" t="s">
        <v>831</v>
      </c>
      <c r="B1687">
        <v>5031052</v>
      </c>
      <c r="C1687" t="s">
        <v>12</v>
      </c>
      <c r="D1687">
        <v>1</v>
      </c>
      <c r="E1687" s="10">
        <v>88.07</v>
      </c>
      <c r="F1687" s="10">
        <v>88.07</v>
      </c>
      <c r="G1687" s="10">
        <v>66.05</v>
      </c>
      <c r="H1687">
        <v>25</v>
      </c>
      <c r="I1687" s="51" t="str">
        <f>_xlfn.XLOOKUP(Q3_2025[[#This Row],[Artikelnr]],Artikel_prijzen[Artnr],Artikel_prijzen[Groep],"")</f>
        <v/>
      </c>
      <c r="J1687" s="10" t="str">
        <f>_xlfn.XLOOKUP(Q3_2025[[#This Row],[Artikelnr]],Artikel_prijzen[Artnr],Artikel_prijzen[Prijs 2025],"")</f>
        <v/>
      </c>
      <c r="K1687" t="str">
        <f>IF(Q3_2025[[#This Row],[Artikelprijs]]&lt;&gt;"",IF(Q3_2025[[#This Row],[Stuksprijs]]=Q3_2025[[#This Row],[Artikelprijs]],"Prijs gelijk","Prijs wijkt af"),"")</f>
        <v/>
      </c>
      <c r="L1687" t="str">
        <f>IF(Q3_2025[[#This Row],[Relatiekorting percentage]]=0,
    "Nvt",
    IF(Q3_2025[[#This Row],[Brutobedrag 2]] &lt; Q3_2025[[#This Row],[Bruto - Rel.korting]],
        "Nee",
        "Ja"))</f>
        <v>Ja</v>
      </c>
      <c r="M1687" s="10">
        <f>IF(Q3_2025[[#This Row],[Artikelprijs]]&lt;&gt;"",Q3_2025[[#This Row],[Artikelprijs]],Q3_2025[[#This Row],[Stuksprijs]])</f>
        <v>88.07</v>
      </c>
      <c r="N1687" s="10">
        <f>Q3_2025[[#This Row],[Besteld]]*Q3_2025[[#This Row],[Prijs 2]]</f>
        <v>88.07</v>
      </c>
      <c r="O1687" s="10">
        <f>IF(Q3_2025[[#This Row],[Brutobedrag 2]]&lt;Q3_2025[[#This Row],[Bruto - Rel.korting]],Q3_2025[[#This Row],[Brutobedrag 2]],Q3_2025[[#This Row],[Brutobedrag 2]]*(100-Q3_2025[[#This Row],[Relatiekorting percentage]])/100)</f>
        <v>66.052499999999995</v>
      </c>
      <c r="R1687" s="3"/>
      <c r="W1687"/>
      <c r="AB1687"/>
    </row>
    <row r="1688" spans="1:28" x14ac:dyDescent="0.3">
      <c r="A1688" t="s">
        <v>831</v>
      </c>
      <c r="B1688">
        <v>5031053</v>
      </c>
      <c r="C1688" t="s">
        <v>10</v>
      </c>
      <c r="D1688">
        <v>8</v>
      </c>
      <c r="E1688" s="10">
        <v>113.3</v>
      </c>
      <c r="F1688" s="10">
        <v>906.4</v>
      </c>
      <c r="G1688" s="10">
        <v>679.8</v>
      </c>
      <c r="H1688">
        <v>25</v>
      </c>
      <c r="I1688" s="51" t="str">
        <f>_xlfn.XLOOKUP(Q3_2025[[#This Row],[Artikelnr]],Artikel_prijzen[Artnr],Artikel_prijzen[Groep],"")</f>
        <v/>
      </c>
      <c r="J1688" s="10" t="str">
        <f>_xlfn.XLOOKUP(Q3_2025[[#This Row],[Artikelnr]],Artikel_prijzen[Artnr],Artikel_prijzen[Prijs 2025],"")</f>
        <v/>
      </c>
      <c r="K1688" t="str">
        <f>IF(Q3_2025[[#This Row],[Artikelprijs]]&lt;&gt;"",IF(Q3_2025[[#This Row],[Stuksprijs]]=Q3_2025[[#This Row],[Artikelprijs]],"Prijs gelijk","Prijs wijkt af"),"")</f>
        <v/>
      </c>
      <c r="L1688" t="str">
        <f>IF(Q3_2025[[#This Row],[Relatiekorting percentage]]=0,
    "Nvt",
    IF(Q3_2025[[#This Row],[Brutobedrag 2]] &lt; Q3_2025[[#This Row],[Bruto - Rel.korting]],
        "Nee",
        "Ja"))</f>
        <v>Ja</v>
      </c>
      <c r="M1688" s="10">
        <f>IF(Q3_2025[[#This Row],[Artikelprijs]]&lt;&gt;"",Q3_2025[[#This Row],[Artikelprijs]],Q3_2025[[#This Row],[Stuksprijs]])</f>
        <v>113.3</v>
      </c>
      <c r="N1688" s="10">
        <f>Q3_2025[[#This Row],[Besteld]]*Q3_2025[[#This Row],[Prijs 2]]</f>
        <v>906.4</v>
      </c>
      <c r="O1688" s="10">
        <f>IF(Q3_2025[[#This Row],[Brutobedrag 2]]&lt;Q3_2025[[#This Row],[Bruto - Rel.korting]],Q3_2025[[#This Row],[Brutobedrag 2]],Q3_2025[[#This Row],[Brutobedrag 2]]*(100-Q3_2025[[#This Row],[Relatiekorting percentage]])/100)</f>
        <v>679.8</v>
      </c>
      <c r="R1688" s="3"/>
      <c r="W1688"/>
      <c r="AB1688"/>
    </row>
    <row r="1689" spans="1:28" x14ac:dyDescent="0.3">
      <c r="A1689" t="s">
        <v>831</v>
      </c>
      <c r="B1689">
        <v>5031056</v>
      </c>
      <c r="C1689" t="s">
        <v>15</v>
      </c>
      <c r="D1689">
        <v>4</v>
      </c>
      <c r="E1689" s="10">
        <v>69.78</v>
      </c>
      <c r="F1689" s="10">
        <v>279.12</v>
      </c>
      <c r="G1689" s="10">
        <v>209.34</v>
      </c>
      <c r="H1689">
        <v>25</v>
      </c>
      <c r="I1689" s="51" t="str">
        <f>_xlfn.XLOOKUP(Q3_2025[[#This Row],[Artikelnr]],Artikel_prijzen[Artnr],Artikel_prijzen[Groep],"")</f>
        <v/>
      </c>
      <c r="J1689" s="10" t="str">
        <f>_xlfn.XLOOKUP(Q3_2025[[#This Row],[Artikelnr]],Artikel_prijzen[Artnr],Artikel_prijzen[Prijs 2025],"")</f>
        <v/>
      </c>
      <c r="K1689" t="str">
        <f>IF(Q3_2025[[#This Row],[Artikelprijs]]&lt;&gt;"",IF(Q3_2025[[#This Row],[Stuksprijs]]=Q3_2025[[#This Row],[Artikelprijs]],"Prijs gelijk","Prijs wijkt af"),"")</f>
        <v/>
      </c>
      <c r="L1689" t="str">
        <f>IF(Q3_2025[[#This Row],[Relatiekorting percentage]]=0,
    "Nvt",
    IF(Q3_2025[[#This Row],[Brutobedrag 2]] &lt; Q3_2025[[#This Row],[Bruto - Rel.korting]],
        "Nee",
        "Ja"))</f>
        <v>Ja</v>
      </c>
      <c r="M1689" s="10">
        <f>IF(Q3_2025[[#This Row],[Artikelprijs]]&lt;&gt;"",Q3_2025[[#This Row],[Artikelprijs]],Q3_2025[[#This Row],[Stuksprijs]])</f>
        <v>69.78</v>
      </c>
      <c r="N1689" s="10">
        <f>Q3_2025[[#This Row],[Besteld]]*Q3_2025[[#This Row],[Prijs 2]]</f>
        <v>279.12</v>
      </c>
      <c r="O1689" s="10">
        <f>IF(Q3_2025[[#This Row],[Brutobedrag 2]]&lt;Q3_2025[[#This Row],[Bruto - Rel.korting]],Q3_2025[[#This Row],[Brutobedrag 2]],Q3_2025[[#This Row],[Brutobedrag 2]]*(100-Q3_2025[[#This Row],[Relatiekorting percentage]])/100)</f>
        <v>209.34</v>
      </c>
      <c r="R1689" s="3"/>
      <c r="W1689"/>
      <c r="AB1689"/>
    </row>
    <row r="1690" spans="1:28" x14ac:dyDescent="0.3">
      <c r="A1690" t="s">
        <v>831</v>
      </c>
      <c r="B1690">
        <v>5031059</v>
      </c>
      <c r="C1690" t="s">
        <v>17</v>
      </c>
      <c r="D1690">
        <v>2</v>
      </c>
      <c r="E1690" s="10">
        <v>69.78</v>
      </c>
      <c r="F1690" s="10">
        <v>139.56</v>
      </c>
      <c r="G1690" s="10">
        <v>104.67</v>
      </c>
      <c r="H1690">
        <v>25</v>
      </c>
      <c r="I1690" s="51" t="str">
        <f>_xlfn.XLOOKUP(Q3_2025[[#This Row],[Artikelnr]],Artikel_prijzen[Artnr],Artikel_prijzen[Groep],"")</f>
        <v/>
      </c>
      <c r="J1690" s="10" t="str">
        <f>_xlfn.XLOOKUP(Q3_2025[[#This Row],[Artikelnr]],Artikel_prijzen[Artnr],Artikel_prijzen[Prijs 2025],"")</f>
        <v/>
      </c>
      <c r="K1690" t="str">
        <f>IF(Q3_2025[[#This Row],[Artikelprijs]]&lt;&gt;"",IF(Q3_2025[[#This Row],[Stuksprijs]]=Q3_2025[[#This Row],[Artikelprijs]],"Prijs gelijk","Prijs wijkt af"),"")</f>
        <v/>
      </c>
      <c r="L1690" t="str">
        <f>IF(Q3_2025[[#This Row],[Relatiekorting percentage]]=0,
    "Nvt",
    IF(Q3_2025[[#This Row],[Brutobedrag 2]] &lt; Q3_2025[[#This Row],[Bruto - Rel.korting]],
        "Nee",
        "Ja"))</f>
        <v>Ja</v>
      </c>
      <c r="M1690" s="10">
        <f>IF(Q3_2025[[#This Row],[Artikelprijs]]&lt;&gt;"",Q3_2025[[#This Row],[Artikelprijs]],Q3_2025[[#This Row],[Stuksprijs]])</f>
        <v>69.78</v>
      </c>
      <c r="N1690" s="10">
        <f>Q3_2025[[#This Row],[Besteld]]*Q3_2025[[#This Row],[Prijs 2]]</f>
        <v>139.56</v>
      </c>
      <c r="O1690" s="10">
        <f>IF(Q3_2025[[#This Row],[Brutobedrag 2]]&lt;Q3_2025[[#This Row],[Bruto - Rel.korting]],Q3_2025[[#This Row],[Brutobedrag 2]],Q3_2025[[#This Row],[Brutobedrag 2]]*(100-Q3_2025[[#This Row],[Relatiekorting percentage]])/100)</f>
        <v>104.67</v>
      </c>
      <c r="R1690" s="3"/>
      <c r="W1690"/>
      <c r="AB1690"/>
    </row>
    <row r="1691" spans="1:28" x14ac:dyDescent="0.3">
      <c r="A1691" t="s">
        <v>831</v>
      </c>
      <c r="B1691">
        <v>5031030</v>
      </c>
      <c r="C1691" t="s">
        <v>842</v>
      </c>
      <c r="D1691">
        <v>4</v>
      </c>
      <c r="E1691" s="10">
        <v>28.39</v>
      </c>
      <c r="F1691" s="10">
        <v>113.56</v>
      </c>
      <c r="G1691" s="10">
        <v>85.17</v>
      </c>
      <c r="H1691">
        <v>25</v>
      </c>
      <c r="I1691" s="51" t="str">
        <f>_xlfn.XLOOKUP(Q3_2025[[#This Row],[Artikelnr]],Artikel_prijzen[Artnr],Artikel_prijzen[Groep],"")</f>
        <v/>
      </c>
      <c r="J1691" s="10" t="str">
        <f>_xlfn.XLOOKUP(Q3_2025[[#This Row],[Artikelnr]],Artikel_prijzen[Artnr],Artikel_prijzen[Prijs 2025],"")</f>
        <v/>
      </c>
      <c r="K1691" t="str">
        <f>IF(Q3_2025[[#This Row],[Artikelprijs]]&lt;&gt;"",IF(Q3_2025[[#This Row],[Stuksprijs]]=Q3_2025[[#This Row],[Artikelprijs]],"Prijs gelijk","Prijs wijkt af"),"")</f>
        <v/>
      </c>
      <c r="L1691" t="str">
        <f>IF(Q3_2025[[#This Row],[Relatiekorting percentage]]=0,
    "Nvt",
    IF(Q3_2025[[#This Row],[Brutobedrag 2]] &lt; Q3_2025[[#This Row],[Bruto - Rel.korting]],
        "Nee",
        "Ja"))</f>
        <v>Ja</v>
      </c>
      <c r="M1691" s="10">
        <f>IF(Q3_2025[[#This Row],[Artikelprijs]]&lt;&gt;"",Q3_2025[[#This Row],[Artikelprijs]],Q3_2025[[#This Row],[Stuksprijs]])</f>
        <v>28.39</v>
      </c>
      <c r="N1691" s="10">
        <f>Q3_2025[[#This Row],[Besteld]]*Q3_2025[[#This Row],[Prijs 2]]</f>
        <v>113.56</v>
      </c>
      <c r="O1691" s="10">
        <f>IF(Q3_2025[[#This Row],[Brutobedrag 2]]&lt;Q3_2025[[#This Row],[Bruto - Rel.korting]],Q3_2025[[#This Row],[Brutobedrag 2]],Q3_2025[[#This Row],[Brutobedrag 2]]*(100-Q3_2025[[#This Row],[Relatiekorting percentage]])/100)</f>
        <v>85.17</v>
      </c>
      <c r="R1691" s="3"/>
      <c r="W1691"/>
      <c r="AB1691"/>
    </row>
    <row r="1692" spans="1:28" x14ac:dyDescent="0.3">
      <c r="A1692" t="s">
        <v>831</v>
      </c>
      <c r="B1692">
        <v>5031049</v>
      </c>
      <c r="C1692" t="s">
        <v>14</v>
      </c>
      <c r="D1692">
        <v>4</v>
      </c>
      <c r="E1692" s="10">
        <v>35.020000000000003</v>
      </c>
      <c r="F1692" s="10">
        <v>140.08000000000001</v>
      </c>
      <c r="G1692" s="10">
        <v>105.06</v>
      </c>
      <c r="H1692">
        <v>25</v>
      </c>
      <c r="I1692" s="51" t="str">
        <f>_xlfn.XLOOKUP(Q3_2025[[#This Row],[Artikelnr]],Artikel_prijzen[Artnr],Artikel_prijzen[Groep],"")</f>
        <v/>
      </c>
      <c r="J1692" s="10" t="str">
        <f>_xlfn.XLOOKUP(Q3_2025[[#This Row],[Artikelnr]],Artikel_prijzen[Artnr],Artikel_prijzen[Prijs 2025],"")</f>
        <v/>
      </c>
      <c r="K1692" t="str">
        <f>IF(Q3_2025[[#This Row],[Artikelprijs]]&lt;&gt;"",IF(Q3_2025[[#This Row],[Stuksprijs]]=Q3_2025[[#This Row],[Artikelprijs]],"Prijs gelijk","Prijs wijkt af"),"")</f>
        <v/>
      </c>
      <c r="L1692" t="str">
        <f>IF(Q3_2025[[#This Row],[Relatiekorting percentage]]=0,
    "Nvt",
    IF(Q3_2025[[#This Row],[Brutobedrag 2]] &lt; Q3_2025[[#This Row],[Bruto - Rel.korting]],
        "Nee",
        "Ja"))</f>
        <v>Ja</v>
      </c>
      <c r="M1692" s="10">
        <f>IF(Q3_2025[[#This Row],[Artikelprijs]]&lt;&gt;"",Q3_2025[[#This Row],[Artikelprijs]],Q3_2025[[#This Row],[Stuksprijs]])</f>
        <v>35.020000000000003</v>
      </c>
      <c r="N1692" s="10">
        <f>Q3_2025[[#This Row],[Besteld]]*Q3_2025[[#This Row],[Prijs 2]]</f>
        <v>140.08000000000001</v>
      </c>
      <c r="O1692" s="10">
        <f>IF(Q3_2025[[#This Row],[Brutobedrag 2]]&lt;Q3_2025[[#This Row],[Bruto - Rel.korting]],Q3_2025[[#This Row],[Brutobedrag 2]],Q3_2025[[#This Row],[Brutobedrag 2]]*(100-Q3_2025[[#This Row],[Relatiekorting percentage]])/100)</f>
        <v>105.06000000000002</v>
      </c>
      <c r="R1692" s="3"/>
      <c r="W1692"/>
      <c r="AB1692"/>
    </row>
    <row r="1693" spans="1:28" x14ac:dyDescent="0.3">
      <c r="A1693" t="s">
        <v>831</v>
      </c>
      <c r="B1693">
        <v>5031051</v>
      </c>
      <c r="C1693" t="s">
        <v>25</v>
      </c>
      <c r="D1693">
        <v>8</v>
      </c>
      <c r="E1693" s="10">
        <v>52.79</v>
      </c>
      <c r="F1693" s="10">
        <v>422.32</v>
      </c>
      <c r="G1693" s="10">
        <v>316.74</v>
      </c>
      <c r="H1693">
        <v>25</v>
      </c>
      <c r="I1693" s="51" t="str">
        <f>_xlfn.XLOOKUP(Q3_2025[[#This Row],[Artikelnr]],Artikel_prijzen[Artnr],Artikel_prijzen[Groep],"")</f>
        <v/>
      </c>
      <c r="J1693" s="10" t="str">
        <f>_xlfn.XLOOKUP(Q3_2025[[#This Row],[Artikelnr]],Artikel_prijzen[Artnr],Artikel_prijzen[Prijs 2025],"")</f>
        <v/>
      </c>
      <c r="K1693" t="str">
        <f>IF(Q3_2025[[#This Row],[Artikelprijs]]&lt;&gt;"",IF(Q3_2025[[#This Row],[Stuksprijs]]=Q3_2025[[#This Row],[Artikelprijs]],"Prijs gelijk","Prijs wijkt af"),"")</f>
        <v/>
      </c>
      <c r="L1693" t="str">
        <f>IF(Q3_2025[[#This Row],[Relatiekorting percentage]]=0,
    "Nvt",
    IF(Q3_2025[[#This Row],[Brutobedrag 2]] &lt; Q3_2025[[#This Row],[Bruto - Rel.korting]],
        "Nee",
        "Ja"))</f>
        <v>Ja</v>
      </c>
      <c r="M1693" s="10">
        <f>IF(Q3_2025[[#This Row],[Artikelprijs]]&lt;&gt;"",Q3_2025[[#This Row],[Artikelprijs]],Q3_2025[[#This Row],[Stuksprijs]])</f>
        <v>52.79</v>
      </c>
      <c r="N1693" s="10">
        <f>Q3_2025[[#This Row],[Besteld]]*Q3_2025[[#This Row],[Prijs 2]]</f>
        <v>422.32</v>
      </c>
      <c r="O1693" s="10">
        <f>IF(Q3_2025[[#This Row],[Brutobedrag 2]]&lt;Q3_2025[[#This Row],[Bruto - Rel.korting]],Q3_2025[[#This Row],[Brutobedrag 2]],Q3_2025[[#This Row],[Brutobedrag 2]]*(100-Q3_2025[[#This Row],[Relatiekorting percentage]])/100)</f>
        <v>316.74</v>
      </c>
      <c r="R1693" s="3"/>
      <c r="W1693"/>
      <c r="AB1693"/>
    </row>
    <row r="1694" spans="1:28" x14ac:dyDescent="0.3">
      <c r="A1694" t="s">
        <v>831</v>
      </c>
      <c r="B1694">
        <v>5031053</v>
      </c>
      <c r="C1694" t="s">
        <v>10</v>
      </c>
      <c r="D1694">
        <v>8</v>
      </c>
      <c r="E1694" s="10">
        <v>113.3</v>
      </c>
      <c r="F1694" s="10">
        <v>906.4</v>
      </c>
      <c r="G1694" s="10">
        <v>679.8</v>
      </c>
      <c r="H1694">
        <v>25</v>
      </c>
      <c r="I1694" s="51" t="str">
        <f>_xlfn.XLOOKUP(Q3_2025[[#This Row],[Artikelnr]],Artikel_prijzen[Artnr],Artikel_prijzen[Groep],"")</f>
        <v/>
      </c>
      <c r="J1694" s="10" t="str">
        <f>_xlfn.XLOOKUP(Q3_2025[[#This Row],[Artikelnr]],Artikel_prijzen[Artnr],Artikel_prijzen[Prijs 2025],"")</f>
        <v/>
      </c>
      <c r="K1694" t="str">
        <f>IF(Q3_2025[[#This Row],[Artikelprijs]]&lt;&gt;"",IF(Q3_2025[[#This Row],[Stuksprijs]]=Q3_2025[[#This Row],[Artikelprijs]],"Prijs gelijk","Prijs wijkt af"),"")</f>
        <v/>
      </c>
      <c r="L1694" t="str">
        <f>IF(Q3_2025[[#This Row],[Relatiekorting percentage]]=0,
    "Nvt",
    IF(Q3_2025[[#This Row],[Brutobedrag 2]] &lt; Q3_2025[[#This Row],[Bruto - Rel.korting]],
        "Nee",
        "Ja"))</f>
        <v>Ja</v>
      </c>
      <c r="M1694" s="10">
        <f>IF(Q3_2025[[#This Row],[Artikelprijs]]&lt;&gt;"",Q3_2025[[#This Row],[Artikelprijs]],Q3_2025[[#This Row],[Stuksprijs]])</f>
        <v>113.3</v>
      </c>
      <c r="N1694" s="10">
        <f>Q3_2025[[#This Row],[Besteld]]*Q3_2025[[#This Row],[Prijs 2]]</f>
        <v>906.4</v>
      </c>
      <c r="O1694" s="10">
        <f>IF(Q3_2025[[#This Row],[Brutobedrag 2]]&lt;Q3_2025[[#This Row],[Bruto - Rel.korting]],Q3_2025[[#This Row],[Brutobedrag 2]],Q3_2025[[#This Row],[Brutobedrag 2]]*(100-Q3_2025[[#This Row],[Relatiekorting percentage]])/100)</f>
        <v>679.8</v>
      </c>
      <c r="R1694" s="3"/>
      <c r="W1694"/>
      <c r="AB1694"/>
    </row>
    <row r="1695" spans="1:28" x14ac:dyDescent="0.3">
      <c r="A1695" t="s">
        <v>831</v>
      </c>
      <c r="B1695">
        <v>5031056</v>
      </c>
      <c r="C1695" t="s">
        <v>15</v>
      </c>
      <c r="D1695">
        <v>4</v>
      </c>
      <c r="E1695" s="10">
        <v>69.78</v>
      </c>
      <c r="F1695" s="10">
        <v>279.12</v>
      </c>
      <c r="G1695" s="10">
        <v>209.34</v>
      </c>
      <c r="H1695">
        <v>25</v>
      </c>
      <c r="I1695" s="51" t="str">
        <f>_xlfn.XLOOKUP(Q3_2025[[#This Row],[Artikelnr]],Artikel_prijzen[Artnr],Artikel_prijzen[Groep],"")</f>
        <v/>
      </c>
      <c r="J1695" s="10" t="str">
        <f>_xlfn.XLOOKUP(Q3_2025[[#This Row],[Artikelnr]],Artikel_prijzen[Artnr],Artikel_prijzen[Prijs 2025],"")</f>
        <v/>
      </c>
      <c r="K1695" t="str">
        <f>IF(Q3_2025[[#This Row],[Artikelprijs]]&lt;&gt;"",IF(Q3_2025[[#This Row],[Stuksprijs]]=Q3_2025[[#This Row],[Artikelprijs]],"Prijs gelijk","Prijs wijkt af"),"")</f>
        <v/>
      </c>
      <c r="L1695" t="str">
        <f>IF(Q3_2025[[#This Row],[Relatiekorting percentage]]=0,
    "Nvt",
    IF(Q3_2025[[#This Row],[Brutobedrag 2]] &lt; Q3_2025[[#This Row],[Bruto - Rel.korting]],
        "Nee",
        "Ja"))</f>
        <v>Ja</v>
      </c>
      <c r="M1695" s="10">
        <f>IF(Q3_2025[[#This Row],[Artikelprijs]]&lt;&gt;"",Q3_2025[[#This Row],[Artikelprijs]],Q3_2025[[#This Row],[Stuksprijs]])</f>
        <v>69.78</v>
      </c>
      <c r="N1695" s="10">
        <f>Q3_2025[[#This Row],[Besteld]]*Q3_2025[[#This Row],[Prijs 2]]</f>
        <v>279.12</v>
      </c>
      <c r="O1695" s="10">
        <f>IF(Q3_2025[[#This Row],[Brutobedrag 2]]&lt;Q3_2025[[#This Row],[Bruto - Rel.korting]],Q3_2025[[#This Row],[Brutobedrag 2]],Q3_2025[[#This Row],[Brutobedrag 2]]*(100-Q3_2025[[#This Row],[Relatiekorting percentage]])/100)</f>
        <v>209.34</v>
      </c>
      <c r="R1695" s="3"/>
      <c r="W1695"/>
      <c r="AB1695"/>
    </row>
    <row r="1696" spans="1:28" x14ac:dyDescent="0.3">
      <c r="A1696" t="s">
        <v>831</v>
      </c>
      <c r="B1696">
        <v>5031059</v>
      </c>
      <c r="C1696" t="s">
        <v>17</v>
      </c>
      <c r="D1696">
        <v>2</v>
      </c>
      <c r="E1696" s="10">
        <v>69.78</v>
      </c>
      <c r="F1696" s="10">
        <v>139.56</v>
      </c>
      <c r="G1696" s="10">
        <v>104.67</v>
      </c>
      <c r="H1696">
        <v>25</v>
      </c>
      <c r="I1696" s="51" t="str">
        <f>_xlfn.XLOOKUP(Q3_2025[[#This Row],[Artikelnr]],Artikel_prijzen[Artnr],Artikel_prijzen[Groep],"")</f>
        <v/>
      </c>
      <c r="J1696" s="10" t="str">
        <f>_xlfn.XLOOKUP(Q3_2025[[#This Row],[Artikelnr]],Artikel_prijzen[Artnr],Artikel_prijzen[Prijs 2025],"")</f>
        <v/>
      </c>
      <c r="K1696" t="str">
        <f>IF(Q3_2025[[#This Row],[Artikelprijs]]&lt;&gt;"",IF(Q3_2025[[#This Row],[Stuksprijs]]=Q3_2025[[#This Row],[Artikelprijs]],"Prijs gelijk","Prijs wijkt af"),"")</f>
        <v/>
      </c>
      <c r="L1696" t="str">
        <f>IF(Q3_2025[[#This Row],[Relatiekorting percentage]]=0,
    "Nvt",
    IF(Q3_2025[[#This Row],[Brutobedrag 2]] &lt; Q3_2025[[#This Row],[Bruto - Rel.korting]],
        "Nee",
        "Ja"))</f>
        <v>Ja</v>
      </c>
      <c r="M1696" s="10">
        <f>IF(Q3_2025[[#This Row],[Artikelprijs]]&lt;&gt;"",Q3_2025[[#This Row],[Artikelprijs]],Q3_2025[[#This Row],[Stuksprijs]])</f>
        <v>69.78</v>
      </c>
      <c r="N1696" s="10">
        <f>Q3_2025[[#This Row],[Besteld]]*Q3_2025[[#This Row],[Prijs 2]]</f>
        <v>139.56</v>
      </c>
      <c r="O1696" s="10">
        <f>IF(Q3_2025[[#This Row],[Brutobedrag 2]]&lt;Q3_2025[[#This Row],[Bruto - Rel.korting]],Q3_2025[[#This Row],[Brutobedrag 2]],Q3_2025[[#This Row],[Brutobedrag 2]]*(100-Q3_2025[[#This Row],[Relatiekorting percentage]])/100)</f>
        <v>104.67</v>
      </c>
      <c r="R1696" s="3"/>
      <c r="W1696"/>
      <c r="AB1696"/>
    </row>
    <row r="1697" spans="1:28" x14ac:dyDescent="0.3">
      <c r="A1697" t="s">
        <v>831</v>
      </c>
      <c r="B1697">
        <v>2098001</v>
      </c>
      <c r="C1697" t="s">
        <v>841</v>
      </c>
      <c r="D1697">
        <v>2</v>
      </c>
      <c r="E1697" s="10">
        <v>150</v>
      </c>
      <c r="F1697" s="10">
        <v>300</v>
      </c>
      <c r="G1697" s="10">
        <v>225</v>
      </c>
      <c r="H1697">
        <v>25</v>
      </c>
      <c r="I1697" s="51" t="str">
        <f>_xlfn.XLOOKUP(Q3_2025[[#This Row],[Artikelnr]],Artikel_prijzen[Artnr],Artikel_prijzen[Groep],"")</f>
        <v/>
      </c>
      <c r="J1697" s="10" t="str">
        <f>_xlfn.XLOOKUP(Q3_2025[[#This Row],[Artikelnr]],Artikel_prijzen[Artnr],Artikel_prijzen[Prijs 2025],"")</f>
        <v/>
      </c>
      <c r="K1697" t="str">
        <f>IF(Q3_2025[[#This Row],[Artikelprijs]]&lt;&gt;"",IF(Q3_2025[[#This Row],[Stuksprijs]]=Q3_2025[[#This Row],[Artikelprijs]],"Prijs gelijk","Prijs wijkt af"),"")</f>
        <v/>
      </c>
      <c r="L1697" t="str">
        <f>IF(Q3_2025[[#This Row],[Relatiekorting percentage]]=0,
    "Nvt",
    IF(Q3_2025[[#This Row],[Brutobedrag 2]] &lt; Q3_2025[[#This Row],[Bruto - Rel.korting]],
        "Nee",
        "Ja"))</f>
        <v>Ja</v>
      </c>
      <c r="M1697" s="10">
        <f>IF(Q3_2025[[#This Row],[Artikelprijs]]&lt;&gt;"",Q3_2025[[#This Row],[Artikelprijs]],Q3_2025[[#This Row],[Stuksprijs]])</f>
        <v>150</v>
      </c>
      <c r="N1697" s="10">
        <f>Q3_2025[[#This Row],[Besteld]]*Q3_2025[[#This Row],[Prijs 2]]</f>
        <v>300</v>
      </c>
      <c r="O1697" s="10">
        <f>IF(Q3_2025[[#This Row],[Brutobedrag 2]]&lt;Q3_2025[[#This Row],[Bruto - Rel.korting]],Q3_2025[[#This Row],[Brutobedrag 2]],Q3_2025[[#This Row],[Brutobedrag 2]]*(100-Q3_2025[[#This Row],[Relatiekorting percentage]])/100)</f>
        <v>225</v>
      </c>
      <c r="R1697" s="3"/>
      <c r="W1697"/>
      <c r="AB1697"/>
    </row>
    <row r="1698" spans="1:28" x14ac:dyDescent="0.3">
      <c r="A1698" t="s">
        <v>831</v>
      </c>
      <c r="B1698">
        <v>5031053</v>
      </c>
      <c r="C1698" t="s">
        <v>10</v>
      </c>
      <c r="D1698">
        <v>5</v>
      </c>
      <c r="E1698" s="10">
        <v>113.3</v>
      </c>
      <c r="F1698" s="10">
        <v>566.5</v>
      </c>
      <c r="G1698" s="10">
        <v>424.87</v>
      </c>
      <c r="H1698">
        <v>25</v>
      </c>
      <c r="I1698" s="51" t="str">
        <f>_xlfn.XLOOKUP(Q3_2025[[#This Row],[Artikelnr]],Artikel_prijzen[Artnr],Artikel_prijzen[Groep],"")</f>
        <v/>
      </c>
      <c r="J1698" s="10" t="str">
        <f>_xlfn.XLOOKUP(Q3_2025[[#This Row],[Artikelnr]],Artikel_prijzen[Artnr],Artikel_prijzen[Prijs 2025],"")</f>
        <v/>
      </c>
      <c r="K1698" t="str">
        <f>IF(Q3_2025[[#This Row],[Artikelprijs]]&lt;&gt;"",IF(Q3_2025[[#This Row],[Stuksprijs]]=Q3_2025[[#This Row],[Artikelprijs]],"Prijs gelijk","Prijs wijkt af"),"")</f>
        <v/>
      </c>
      <c r="L1698" t="str">
        <f>IF(Q3_2025[[#This Row],[Relatiekorting percentage]]=0,
    "Nvt",
    IF(Q3_2025[[#This Row],[Brutobedrag 2]] &lt; Q3_2025[[#This Row],[Bruto - Rel.korting]],
        "Nee",
        "Ja"))</f>
        <v>Ja</v>
      </c>
      <c r="M1698" s="10">
        <f>IF(Q3_2025[[#This Row],[Artikelprijs]]&lt;&gt;"",Q3_2025[[#This Row],[Artikelprijs]],Q3_2025[[#This Row],[Stuksprijs]])</f>
        <v>113.3</v>
      </c>
      <c r="N1698" s="10">
        <f>Q3_2025[[#This Row],[Besteld]]*Q3_2025[[#This Row],[Prijs 2]]</f>
        <v>566.5</v>
      </c>
      <c r="O1698" s="10">
        <f>IF(Q3_2025[[#This Row],[Brutobedrag 2]]&lt;Q3_2025[[#This Row],[Bruto - Rel.korting]],Q3_2025[[#This Row],[Brutobedrag 2]],Q3_2025[[#This Row],[Brutobedrag 2]]*(100-Q3_2025[[#This Row],[Relatiekorting percentage]])/100)</f>
        <v>424.875</v>
      </c>
      <c r="R1698" s="3"/>
      <c r="W1698"/>
      <c r="AB1698"/>
    </row>
    <row r="1699" spans="1:28" x14ac:dyDescent="0.3">
      <c r="A1699" t="s">
        <v>831</v>
      </c>
      <c r="B1699">
        <v>5031051</v>
      </c>
      <c r="C1699" t="s">
        <v>25</v>
      </c>
      <c r="D1699">
        <v>3</v>
      </c>
      <c r="E1699" s="10">
        <v>52.79</v>
      </c>
      <c r="F1699" s="10">
        <v>158.37</v>
      </c>
      <c r="G1699" s="10">
        <v>118.78</v>
      </c>
      <c r="H1699">
        <v>25</v>
      </c>
      <c r="I1699" s="51" t="str">
        <f>_xlfn.XLOOKUP(Q3_2025[[#This Row],[Artikelnr]],Artikel_prijzen[Artnr],Artikel_prijzen[Groep],"")</f>
        <v/>
      </c>
      <c r="J1699" s="10" t="str">
        <f>_xlfn.XLOOKUP(Q3_2025[[#This Row],[Artikelnr]],Artikel_prijzen[Artnr],Artikel_prijzen[Prijs 2025],"")</f>
        <v/>
      </c>
      <c r="K1699" t="str">
        <f>IF(Q3_2025[[#This Row],[Artikelprijs]]&lt;&gt;"",IF(Q3_2025[[#This Row],[Stuksprijs]]=Q3_2025[[#This Row],[Artikelprijs]],"Prijs gelijk","Prijs wijkt af"),"")</f>
        <v/>
      </c>
      <c r="L1699" t="str">
        <f>IF(Q3_2025[[#This Row],[Relatiekorting percentage]]=0,
    "Nvt",
    IF(Q3_2025[[#This Row],[Brutobedrag 2]] &lt; Q3_2025[[#This Row],[Bruto - Rel.korting]],
        "Nee",
        "Ja"))</f>
        <v>Ja</v>
      </c>
      <c r="M1699" s="10">
        <f>IF(Q3_2025[[#This Row],[Artikelprijs]]&lt;&gt;"",Q3_2025[[#This Row],[Artikelprijs]],Q3_2025[[#This Row],[Stuksprijs]])</f>
        <v>52.79</v>
      </c>
      <c r="N1699" s="10">
        <f>Q3_2025[[#This Row],[Besteld]]*Q3_2025[[#This Row],[Prijs 2]]</f>
        <v>158.37</v>
      </c>
      <c r="O1699" s="10">
        <f>IF(Q3_2025[[#This Row],[Brutobedrag 2]]&lt;Q3_2025[[#This Row],[Bruto - Rel.korting]],Q3_2025[[#This Row],[Brutobedrag 2]],Q3_2025[[#This Row],[Brutobedrag 2]]*(100-Q3_2025[[#This Row],[Relatiekorting percentage]])/100)</f>
        <v>118.7775</v>
      </c>
      <c r="R1699" s="3"/>
      <c r="W1699"/>
      <c r="AB1699"/>
    </row>
    <row r="1700" spans="1:28" x14ac:dyDescent="0.3">
      <c r="A1700" t="s">
        <v>831</v>
      </c>
      <c r="B1700">
        <v>5031056</v>
      </c>
      <c r="C1700" t="s">
        <v>15</v>
      </c>
      <c r="D1700">
        <v>2</v>
      </c>
      <c r="E1700" s="10">
        <v>69.78</v>
      </c>
      <c r="F1700" s="10">
        <v>139.56</v>
      </c>
      <c r="G1700" s="10">
        <v>104.67</v>
      </c>
      <c r="H1700">
        <v>25</v>
      </c>
      <c r="I1700" s="51" t="str">
        <f>_xlfn.XLOOKUP(Q3_2025[[#This Row],[Artikelnr]],Artikel_prijzen[Artnr],Artikel_prijzen[Groep],"")</f>
        <v/>
      </c>
      <c r="J1700" s="10" t="str">
        <f>_xlfn.XLOOKUP(Q3_2025[[#This Row],[Artikelnr]],Artikel_prijzen[Artnr],Artikel_prijzen[Prijs 2025],"")</f>
        <v/>
      </c>
      <c r="K1700" t="str">
        <f>IF(Q3_2025[[#This Row],[Artikelprijs]]&lt;&gt;"",IF(Q3_2025[[#This Row],[Stuksprijs]]=Q3_2025[[#This Row],[Artikelprijs]],"Prijs gelijk","Prijs wijkt af"),"")</f>
        <v/>
      </c>
      <c r="L1700" t="str">
        <f>IF(Q3_2025[[#This Row],[Relatiekorting percentage]]=0,
    "Nvt",
    IF(Q3_2025[[#This Row],[Brutobedrag 2]] &lt; Q3_2025[[#This Row],[Bruto - Rel.korting]],
        "Nee",
        "Ja"))</f>
        <v>Ja</v>
      </c>
      <c r="M1700" s="10">
        <f>IF(Q3_2025[[#This Row],[Artikelprijs]]&lt;&gt;"",Q3_2025[[#This Row],[Artikelprijs]],Q3_2025[[#This Row],[Stuksprijs]])</f>
        <v>69.78</v>
      </c>
      <c r="N1700" s="10">
        <f>Q3_2025[[#This Row],[Besteld]]*Q3_2025[[#This Row],[Prijs 2]]</f>
        <v>139.56</v>
      </c>
      <c r="O1700" s="10">
        <f>IF(Q3_2025[[#This Row],[Brutobedrag 2]]&lt;Q3_2025[[#This Row],[Bruto - Rel.korting]],Q3_2025[[#This Row],[Brutobedrag 2]],Q3_2025[[#This Row],[Brutobedrag 2]]*(100-Q3_2025[[#This Row],[Relatiekorting percentage]])/100)</f>
        <v>104.67</v>
      </c>
      <c r="R1700" s="3"/>
      <c r="W1700"/>
      <c r="AB1700"/>
    </row>
    <row r="1701" spans="1:28" x14ac:dyDescent="0.3">
      <c r="A1701" t="s">
        <v>831</v>
      </c>
      <c r="B1701">
        <v>2098001</v>
      </c>
      <c r="C1701" t="s">
        <v>841</v>
      </c>
      <c r="D1701">
        <v>2</v>
      </c>
      <c r="E1701" s="10">
        <v>150</v>
      </c>
      <c r="F1701" s="10">
        <v>300</v>
      </c>
      <c r="G1701" s="10">
        <v>225</v>
      </c>
      <c r="H1701">
        <v>25</v>
      </c>
      <c r="I1701" s="51" t="str">
        <f>_xlfn.XLOOKUP(Q3_2025[[#This Row],[Artikelnr]],Artikel_prijzen[Artnr],Artikel_prijzen[Groep],"")</f>
        <v/>
      </c>
      <c r="J1701" s="10" t="str">
        <f>_xlfn.XLOOKUP(Q3_2025[[#This Row],[Artikelnr]],Artikel_prijzen[Artnr],Artikel_prijzen[Prijs 2025],"")</f>
        <v/>
      </c>
      <c r="K1701" t="str">
        <f>IF(Q3_2025[[#This Row],[Artikelprijs]]&lt;&gt;"",IF(Q3_2025[[#This Row],[Stuksprijs]]=Q3_2025[[#This Row],[Artikelprijs]],"Prijs gelijk","Prijs wijkt af"),"")</f>
        <v/>
      </c>
      <c r="L1701" t="str">
        <f>IF(Q3_2025[[#This Row],[Relatiekorting percentage]]=0,
    "Nvt",
    IF(Q3_2025[[#This Row],[Brutobedrag 2]] &lt; Q3_2025[[#This Row],[Bruto - Rel.korting]],
        "Nee",
        "Ja"))</f>
        <v>Ja</v>
      </c>
      <c r="M1701" s="10">
        <f>IF(Q3_2025[[#This Row],[Artikelprijs]]&lt;&gt;"",Q3_2025[[#This Row],[Artikelprijs]],Q3_2025[[#This Row],[Stuksprijs]])</f>
        <v>150</v>
      </c>
      <c r="N1701" s="10">
        <f>Q3_2025[[#This Row],[Besteld]]*Q3_2025[[#This Row],[Prijs 2]]</f>
        <v>300</v>
      </c>
      <c r="O1701" s="10">
        <f>IF(Q3_2025[[#This Row],[Brutobedrag 2]]&lt;Q3_2025[[#This Row],[Bruto - Rel.korting]],Q3_2025[[#This Row],[Brutobedrag 2]],Q3_2025[[#This Row],[Brutobedrag 2]]*(100-Q3_2025[[#This Row],[Relatiekorting percentage]])/100)</f>
        <v>225</v>
      </c>
      <c r="R1701" s="3"/>
      <c r="W1701"/>
      <c r="AB1701"/>
    </row>
    <row r="1702" spans="1:28" x14ac:dyDescent="0.3">
      <c r="A1702" t="s">
        <v>831</v>
      </c>
      <c r="B1702">
        <v>5031052</v>
      </c>
      <c r="C1702" t="s">
        <v>12</v>
      </c>
      <c r="D1702">
        <v>5</v>
      </c>
      <c r="E1702" s="10">
        <v>88.07</v>
      </c>
      <c r="F1702" s="10">
        <v>440.35</v>
      </c>
      <c r="G1702" s="10">
        <v>330.26</v>
      </c>
      <c r="H1702">
        <v>25</v>
      </c>
      <c r="I1702" s="51" t="str">
        <f>_xlfn.XLOOKUP(Q3_2025[[#This Row],[Artikelnr]],Artikel_prijzen[Artnr],Artikel_prijzen[Groep],"")</f>
        <v/>
      </c>
      <c r="J1702" s="10" t="str">
        <f>_xlfn.XLOOKUP(Q3_2025[[#This Row],[Artikelnr]],Artikel_prijzen[Artnr],Artikel_prijzen[Prijs 2025],"")</f>
        <v/>
      </c>
      <c r="K1702" t="str">
        <f>IF(Q3_2025[[#This Row],[Artikelprijs]]&lt;&gt;"",IF(Q3_2025[[#This Row],[Stuksprijs]]=Q3_2025[[#This Row],[Artikelprijs]],"Prijs gelijk","Prijs wijkt af"),"")</f>
        <v/>
      </c>
      <c r="L1702" t="str">
        <f>IF(Q3_2025[[#This Row],[Relatiekorting percentage]]=0,
    "Nvt",
    IF(Q3_2025[[#This Row],[Brutobedrag 2]] &lt; Q3_2025[[#This Row],[Bruto - Rel.korting]],
        "Nee",
        "Ja"))</f>
        <v>Ja</v>
      </c>
      <c r="M1702" s="10">
        <f>IF(Q3_2025[[#This Row],[Artikelprijs]]&lt;&gt;"",Q3_2025[[#This Row],[Artikelprijs]],Q3_2025[[#This Row],[Stuksprijs]])</f>
        <v>88.07</v>
      </c>
      <c r="N1702" s="10">
        <f>Q3_2025[[#This Row],[Besteld]]*Q3_2025[[#This Row],[Prijs 2]]</f>
        <v>440.34999999999997</v>
      </c>
      <c r="O1702" s="10">
        <f>IF(Q3_2025[[#This Row],[Brutobedrag 2]]&lt;Q3_2025[[#This Row],[Bruto - Rel.korting]],Q3_2025[[#This Row],[Brutobedrag 2]],Q3_2025[[#This Row],[Brutobedrag 2]]*(100-Q3_2025[[#This Row],[Relatiekorting percentage]])/100)</f>
        <v>330.26249999999999</v>
      </c>
      <c r="R1702" s="3"/>
      <c r="W1702"/>
      <c r="AB1702"/>
    </row>
    <row r="1703" spans="1:28" x14ac:dyDescent="0.3">
      <c r="A1703" t="s">
        <v>831</v>
      </c>
      <c r="B1703">
        <v>5031053</v>
      </c>
      <c r="C1703" t="s">
        <v>10</v>
      </c>
      <c r="D1703">
        <v>3</v>
      </c>
      <c r="E1703" s="10">
        <v>113.3</v>
      </c>
      <c r="F1703" s="10">
        <v>339.9</v>
      </c>
      <c r="G1703" s="10">
        <v>254.92</v>
      </c>
      <c r="H1703">
        <v>25</v>
      </c>
      <c r="I1703" s="51" t="str">
        <f>_xlfn.XLOOKUP(Q3_2025[[#This Row],[Artikelnr]],Artikel_prijzen[Artnr],Artikel_prijzen[Groep],"")</f>
        <v/>
      </c>
      <c r="J1703" s="10" t="str">
        <f>_xlfn.XLOOKUP(Q3_2025[[#This Row],[Artikelnr]],Artikel_prijzen[Artnr],Artikel_prijzen[Prijs 2025],"")</f>
        <v/>
      </c>
      <c r="K1703" t="str">
        <f>IF(Q3_2025[[#This Row],[Artikelprijs]]&lt;&gt;"",IF(Q3_2025[[#This Row],[Stuksprijs]]=Q3_2025[[#This Row],[Artikelprijs]],"Prijs gelijk","Prijs wijkt af"),"")</f>
        <v/>
      </c>
      <c r="L1703" t="str">
        <f>IF(Q3_2025[[#This Row],[Relatiekorting percentage]]=0,
    "Nvt",
    IF(Q3_2025[[#This Row],[Brutobedrag 2]] &lt; Q3_2025[[#This Row],[Bruto - Rel.korting]],
        "Nee",
        "Ja"))</f>
        <v>Ja</v>
      </c>
      <c r="M1703" s="10">
        <f>IF(Q3_2025[[#This Row],[Artikelprijs]]&lt;&gt;"",Q3_2025[[#This Row],[Artikelprijs]],Q3_2025[[#This Row],[Stuksprijs]])</f>
        <v>113.3</v>
      </c>
      <c r="N1703" s="10">
        <f>Q3_2025[[#This Row],[Besteld]]*Q3_2025[[#This Row],[Prijs 2]]</f>
        <v>339.9</v>
      </c>
      <c r="O1703" s="10">
        <f>IF(Q3_2025[[#This Row],[Brutobedrag 2]]&lt;Q3_2025[[#This Row],[Bruto - Rel.korting]],Q3_2025[[#This Row],[Brutobedrag 2]],Q3_2025[[#This Row],[Brutobedrag 2]]*(100-Q3_2025[[#This Row],[Relatiekorting percentage]])/100)</f>
        <v>254.92500000000001</v>
      </c>
      <c r="R1703" s="3"/>
      <c r="W1703"/>
      <c r="AB1703"/>
    </row>
    <row r="1704" spans="1:28" x14ac:dyDescent="0.3">
      <c r="A1704" t="s">
        <v>831</v>
      </c>
      <c r="B1704">
        <v>5031056</v>
      </c>
      <c r="C1704" t="s">
        <v>15</v>
      </c>
      <c r="D1704">
        <v>2</v>
      </c>
      <c r="E1704" s="10">
        <v>69.78</v>
      </c>
      <c r="F1704" s="10">
        <v>139.56</v>
      </c>
      <c r="G1704" s="10">
        <v>104.67</v>
      </c>
      <c r="H1704">
        <v>25</v>
      </c>
      <c r="I1704" s="51" t="str">
        <f>_xlfn.XLOOKUP(Q3_2025[[#This Row],[Artikelnr]],Artikel_prijzen[Artnr],Artikel_prijzen[Groep],"")</f>
        <v/>
      </c>
      <c r="J1704" s="10" t="str">
        <f>_xlfn.XLOOKUP(Q3_2025[[#This Row],[Artikelnr]],Artikel_prijzen[Artnr],Artikel_prijzen[Prijs 2025],"")</f>
        <v/>
      </c>
      <c r="K1704" t="str">
        <f>IF(Q3_2025[[#This Row],[Artikelprijs]]&lt;&gt;"",IF(Q3_2025[[#This Row],[Stuksprijs]]=Q3_2025[[#This Row],[Artikelprijs]],"Prijs gelijk","Prijs wijkt af"),"")</f>
        <v/>
      </c>
      <c r="L1704" t="str">
        <f>IF(Q3_2025[[#This Row],[Relatiekorting percentage]]=0,
    "Nvt",
    IF(Q3_2025[[#This Row],[Brutobedrag 2]] &lt; Q3_2025[[#This Row],[Bruto - Rel.korting]],
        "Nee",
        "Ja"))</f>
        <v>Ja</v>
      </c>
      <c r="M1704" s="10">
        <f>IF(Q3_2025[[#This Row],[Artikelprijs]]&lt;&gt;"",Q3_2025[[#This Row],[Artikelprijs]],Q3_2025[[#This Row],[Stuksprijs]])</f>
        <v>69.78</v>
      </c>
      <c r="N1704" s="10">
        <f>Q3_2025[[#This Row],[Besteld]]*Q3_2025[[#This Row],[Prijs 2]]</f>
        <v>139.56</v>
      </c>
      <c r="O1704" s="10">
        <f>IF(Q3_2025[[#This Row],[Brutobedrag 2]]&lt;Q3_2025[[#This Row],[Bruto - Rel.korting]],Q3_2025[[#This Row],[Brutobedrag 2]],Q3_2025[[#This Row],[Brutobedrag 2]]*(100-Q3_2025[[#This Row],[Relatiekorting percentage]])/100)</f>
        <v>104.67</v>
      </c>
      <c r="R1704" s="3"/>
      <c r="W1704"/>
      <c r="AB1704"/>
    </row>
    <row r="1705" spans="1:28" x14ac:dyDescent="0.3">
      <c r="A1705" t="s">
        <v>831</v>
      </c>
      <c r="B1705">
        <v>2098001</v>
      </c>
      <c r="C1705" t="s">
        <v>841</v>
      </c>
      <c r="D1705">
        <v>1</v>
      </c>
      <c r="E1705" s="10">
        <v>150</v>
      </c>
      <c r="F1705" s="10">
        <v>150</v>
      </c>
      <c r="G1705" s="10">
        <v>112.5</v>
      </c>
      <c r="H1705">
        <v>25</v>
      </c>
      <c r="I1705" s="51" t="str">
        <f>_xlfn.XLOOKUP(Q3_2025[[#This Row],[Artikelnr]],Artikel_prijzen[Artnr],Artikel_prijzen[Groep],"")</f>
        <v/>
      </c>
      <c r="J1705" s="10" t="str">
        <f>_xlfn.XLOOKUP(Q3_2025[[#This Row],[Artikelnr]],Artikel_prijzen[Artnr],Artikel_prijzen[Prijs 2025],"")</f>
        <v/>
      </c>
      <c r="K1705" t="str">
        <f>IF(Q3_2025[[#This Row],[Artikelprijs]]&lt;&gt;"",IF(Q3_2025[[#This Row],[Stuksprijs]]=Q3_2025[[#This Row],[Artikelprijs]],"Prijs gelijk","Prijs wijkt af"),"")</f>
        <v/>
      </c>
      <c r="L1705" t="str">
        <f>IF(Q3_2025[[#This Row],[Relatiekorting percentage]]=0,
    "Nvt",
    IF(Q3_2025[[#This Row],[Brutobedrag 2]] &lt; Q3_2025[[#This Row],[Bruto - Rel.korting]],
        "Nee",
        "Ja"))</f>
        <v>Ja</v>
      </c>
      <c r="M1705" s="10">
        <f>IF(Q3_2025[[#This Row],[Artikelprijs]]&lt;&gt;"",Q3_2025[[#This Row],[Artikelprijs]],Q3_2025[[#This Row],[Stuksprijs]])</f>
        <v>150</v>
      </c>
      <c r="N1705" s="10">
        <f>Q3_2025[[#This Row],[Besteld]]*Q3_2025[[#This Row],[Prijs 2]]</f>
        <v>150</v>
      </c>
      <c r="O1705" s="10">
        <f>IF(Q3_2025[[#This Row],[Brutobedrag 2]]&lt;Q3_2025[[#This Row],[Bruto - Rel.korting]],Q3_2025[[#This Row],[Brutobedrag 2]],Q3_2025[[#This Row],[Brutobedrag 2]]*(100-Q3_2025[[#This Row],[Relatiekorting percentage]])/100)</f>
        <v>112.5</v>
      </c>
      <c r="R1705" s="3"/>
      <c r="W1705"/>
      <c r="AB1705"/>
    </row>
    <row r="1706" spans="1:28" x14ac:dyDescent="0.3">
      <c r="A1706" t="s">
        <v>831</v>
      </c>
      <c r="B1706">
        <v>5031030</v>
      </c>
      <c r="C1706" t="s">
        <v>842</v>
      </c>
      <c r="D1706">
        <v>1</v>
      </c>
      <c r="E1706" s="10">
        <v>28.39</v>
      </c>
      <c r="F1706" s="10">
        <v>28.39</v>
      </c>
      <c r="G1706" s="10">
        <v>21.29</v>
      </c>
      <c r="H1706">
        <v>25</v>
      </c>
      <c r="I1706" s="51" t="str">
        <f>_xlfn.XLOOKUP(Q3_2025[[#This Row],[Artikelnr]],Artikel_prijzen[Artnr],Artikel_prijzen[Groep],"")</f>
        <v/>
      </c>
      <c r="J1706" s="10" t="str">
        <f>_xlfn.XLOOKUP(Q3_2025[[#This Row],[Artikelnr]],Artikel_prijzen[Artnr],Artikel_prijzen[Prijs 2025],"")</f>
        <v/>
      </c>
      <c r="K1706" t="str">
        <f>IF(Q3_2025[[#This Row],[Artikelprijs]]&lt;&gt;"",IF(Q3_2025[[#This Row],[Stuksprijs]]=Q3_2025[[#This Row],[Artikelprijs]],"Prijs gelijk","Prijs wijkt af"),"")</f>
        <v/>
      </c>
      <c r="L1706" t="str">
        <f>IF(Q3_2025[[#This Row],[Relatiekorting percentage]]=0,
    "Nvt",
    IF(Q3_2025[[#This Row],[Brutobedrag 2]] &lt; Q3_2025[[#This Row],[Bruto - Rel.korting]],
        "Nee",
        "Ja"))</f>
        <v>Ja</v>
      </c>
      <c r="M1706" s="10">
        <f>IF(Q3_2025[[#This Row],[Artikelprijs]]&lt;&gt;"",Q3_2025[[#This Row],[Artikelprijs]],Q3_2025[[#This Row],[Stuksprijs]])</f>
        <v>28.39</v>
      </c>
      <c r="N1706" s="10">
        <f>Q3_2025[[#This Row],[Besteld]]*Q3_2025[[#This Row],[Prijs 2]]</f>
        <v>28.39</v>
      </c>
      <c r="O1706" s="10">
        <f>IF(Q3_2025[[#This Row],[Brutobedrag 2]]&lt;Q3_2025[[#This Row],[Bruto - Rel.korting]],Q3_2025[[#This Row],[Brutobedrag 2]],Q3_2025[[#This Row],[Brutobedrag 2]]*(100-Q3_2025[[#This Row],[Relatiekorting percentage]])/100)</f>
        <v>21.2925</v>
      </c>
      <c r="R1706" s="3"/>
      <c r="W1706"/>
      <c r="AB1706"/>
    </row>
    <row r="1707" spans="1:28" x14ac:dyDescent="0.3">
      <c r="A1707" t="s">
        <v>831</v>
      </c>
      <c r="B1707">
        <v>5031051</v>
      </c>
      <c r="C1707" t="s">
        <v>25</v>
      </c>
      <c r="D1707">
        <v>4</v>
      </c>
      <c r="E1707" s="10">
        <v>52.79</v>
      </c>
      <c r="F1707" s="10">
        <v>211.16</v>
      </c>
      <c r="G1707" s="10">
        <v>158.37</v>
      </c>
      <c r="H1707">
        <v>25</v>
      </c>
      <c r="I1707" s="51" t="str">
        <f>_xlfn.XLOOKUP(Q3_2025[[#This Row],[Artikelnr]],Artikel_prijzen[Artnr],Artikel_prijzen[Groep],"")</f>
        <v/>
      </c>
      <c r="J1707" s="10" t="str">
        <f>_xlfn.XLOOKUP(Q3_2025[[#This Row],[Artikelnr]],Artikel_prijzen[Artnr],Artikel_prijzen[Prijs 2025],"")</f>
        <v/>
      </c>
      <c r="K1707" t="str">
        <f>IF(Q3_2025[[#This Row],[Artikelprijs]]&lt;&gt;"",IF(Q3_2025[[#This Row],[Stuksprijs]]=Q3_2025[[#This Row],[Artikelprijs]],"Prijs gelijk","Prijs wijkt af"),"")</f>
        <v/>
      </c>
      <c r="L1707" t="str">
        <f>IF(Q3_2025[[#This Row],[Relatiekorting percentage]]=0,
    "Nvt",
    IF(Q3_2025[[#This Row],[Brutobedrag 2]] &lt; Q3_2025[[#This Row],[Bruto - Rel.korting]],
        "Nee",
        "Ja"))</f>
        <v>Ja</v>
      </c>
      <c r="M1707" s="10">
        <f>IF(Q3_2025[[#This Row],[Artikelprijs]]&lt;&gt;"",Q3_2025[[#This Row],[Artikelprijs]],Q3_2025[[#This Row],[Stuksprijs]])</f>
        <v>52.79</v>
      </c>
      <c r="N1707" s="10">
        <f>Q3_2025[[#This Row],[Besteld]]*Q3_2025[[#This Row],[Prijs 2]]</f>
        <v>211.16</v>
      </c>
      <c r="O1707" s="10">
        <f>IF(Q3_2025[[#This Row],[Brutobedrag 2]]&lt;Q3_2025[[#This Row],[Bruto - Rel.korting]],Q3_2025[[#This Row],[Brutobedrag 2]],Q3_2025[[#This Row],[Brutobedrag 2]]*(100-Q3_2025[[#This Row],[Relatiekorting percentage]])/100)</f>
        <v>158.37</v>
      </c>
      <c r="R1707" s="3"/>
      <c r="W1707"/>
      <c r="AB1707"/>
    </row>
    <row r="1708" spans="1:28" x14ac:dyDescent="0.3">
      <c r="A1708" t="s">
        <v>831</v>
      </c>
      <c r="B1708">
        <v>5031053</v>
      </c>
      <c r="C1708" t="s">
        <v>10</v>
      </c>
      <c r="D1708">
        <v>5</v>
      </c>
      <c r="E1708" s="10">
        <v>113.3</v>
      </c>
      <c r="F1708" s="10">
        <v>566.5</v>
      </c>
      <c r="G1708" s="10">
        <v>424.87</v>
      </c>
      <c r="H1708">
        <v>25</v>
      </c>
      <c r="I1708" s="51" t="str">
        <f>_xlfn.XLOOKUP(Q3_2025[[#This Row],[Artikelnr]],Artikel_prijzen[Artnr],Artikel_prijzen[Groep],"")</f>
        <v/>
      </c>
      <c r="J1708" s="10" t="str">
        <f>_xlfn.XLOOKUP(Q3_2025[[#This Row],[Artikelnr]],Artikel_prijzen[Artnr],Artikel_prijzen[Prijs 2025],"")</f>
        <v/>
      </c>
      <c r="K1708" t="str">
        <f>IF(Q3_2025[[#This Row],[Artikelprijs]]&lt;&gt;"",IF(Q3_2025[[#This Row],[Stuksprijs]]=Q3_2025[[#This Row],[Artikelprijs]],"Prijs gelijk","Prijs wijkt af"),"")</f>
        <v/>
      </c>
      <c r="L1708" t="str">
        <f>IF(Q3_2025[[#This Row],[Relatiekorting percentage]]=0,
    "Nvt",
    IF(Q3_2025[[#This Row],[Brutobedrag 2]] &lt; Q3_2025[[#This Row],[Bruto - Rel.korting]],
        "Nee",
        "Ja"))</f>
        <v>Ja</v>
      </c>
      <c r="M1708" s="10">
        <f>IF(Q3_2025[[#This Row],[Artikelprijs]]&lt;&gt;"",Q3_2025[[#This Row],[Artikelprijs]],Q3_2025[[#This Row],[Stuksprijs]])</f>
        <v>113.3</v>
      </c>
      <c r="N1708" s="10">
        <f>Q3_2025[[#This Row],[Besteld]]*Q3_2025[[#This Row],[Prijs 2]]</f>
        <v>566.5</v>
      </c>
      <c r="O1708" s="10">
        <f>IF(Q3_2025[[#This Row],[Brutobedrag 2]]&lt;Q3_2025[[#This Row],[Bruto - Rel.korting]],Q3_2025[[#This Row],[Brutobedrag 2]],Q3_2025[[#This Row],[Brutobedrag 2]]*(100-Q3_2025[[#This Row],[Relatiekorting percentage]])/100)</f>
        <v>424.875</v>
      </c>
      <c r="R1708" s="3"/>
      <c r="W1708"/>
      <c r="AB1708"/>
    </row>
    <row r="1709" spans="1:28" x14ac:dyDescent="0.3">
      <c r="A1709" t="s">
        <v>831</v>
      </c>
      <c r="B1709">
        <v>5031056</v>
      </c>
      <c r="C1709" t="s">
        <v>15</v>
      </c>
      <c r="D1709">
        <v>2</v>
      </c>
      <c r="E1709" s="10">
        <v>69.78</v>
      </c>
      <c r="F1709" s="10">
        <v>139.56</v>
      </c>
      <c r="G1709" s="10">
        <v>104.67</v>
      </c>
      <c r="H1709">
        <v>25</v>
      </c>
      <c r="I1709" s="51" t="str">
        <f>_xlfn.XLOOKUP(Q3_2025[[#This Row],[Artikelnr]],Artikel_prijzen[Artnr],Artikel_prijzen[Groep],"")</f>
        <v/>
      </c>
      <c r="J1709" s="10" t="str">
        <f>_xlfn.XLOOKUP(Q3_2025[[#This Row],[Artikelnr]],Artikel_prijzen[Artnr],Artikel_prijzen[Prijs 2025],"")</f>
        <v/>
      </c>
      <c r="K1709" t="str">
        <f>IF(Q3_2025[[#This Row],[Artikelprijs]]&lt;&gt;"",IF(Q3_2025[[#This Row],[Stuksprijs]]=Q3_2025[[#This Row],[Artikelprijs]],"Prijs gelijk","Prijs wijkt af"),"")</f>
        <v/>
      </c>
      <c r="L1709" t="str">
        <f>IF(Q3_2025[[#This Row],[Relatiekorting percentage]]=0,
    "Nvt",
    IF(Q3_2025[[#This Row],[Brutobedrag 2]] &lt; Q3_2025[[#This Row],[Bruto - Rel.korting]],
        "Nee",
        "Ja"))</f>
        <v>Ja</v>
      </c>
      <c r="M1709" s="10">
        <f>IF(Q3_2025[[#This Row],[Artikelprijs]]&lt;&gt;"",Q3_2025[[#This Row],[Artikelprijs]],Q3_2025[[#This Row],[Stuksprijs]])</f>
        <v>69.78</v>
      </c>
      <c r="N1709" s="10">
        <f>Q3_2025[[#This Row],[Besteld]]*Q3_2025[[#This Row],[Prijs 2]]</f>
        <v>139.56</v>
      </c>
      <c r="O1709" s="10">
        <f>IF(Q3_2025[[#This Row],[Brutobedrag 2]]&lt;Q3_2025[[#This Row],[Bruto - Rel.korting]],Q3_2025[[#This Row],[Brutobedrag 2]],Q3_2025[[#This Row],[Brutobedrag 2]]*(100-Q3_2025[[#This Row],[Relatiekorting percentage]])/100)</f>
        <v>104.67</v>
      </c>
      <c r="R1709" s="3"/>
      <c r="W1709"/>
      <c r="AB1709"/>
    </row>
    <row r="1710" spans="1:28" x14ac:dyDescent="0.3">
      <c r="A1710" t="s">
        <v>831</v>
      </c>
      <c r="B1710">
        <v>2098001</v>
      </c>
      <c r="C1710" t="s">
        <v>841</v>
      </c>
      <c r="D1710">
        <v>1</v>
      </c>
      <c r="E1710" s="10">
        <v>150</v>
      </c>
      <c r="F1710" s="10">
        <v>150</v>
      </c>
      <c r="G1710" s="10">
        <v>112.5</v>
      </c>
      <c r="H1710">
        <v>25</v>
      </c>
      <c r="I1710" s="51" t="str">
        <f>_xlfn.XLOOKUP(Q3_2025[[#This Row],[Artikelnr]],Artikel_prijzen[Artnr],Artikel_prijzen[Groep],"")</f>
        <v/>
      </c>
      <c r="J1710" s="10" t="str">
        <f>_xlfn.XLOOKUP(Q3_2025[[#This Row],[Artikelnr]],Artikel_prijzen[Artnr],Artikel_prijzen[Prijs 2025],"")</f>
        <v/>
      </c>
      <c r="K1710" t="str">
        <f>IF(Q3_2025[[#This Row],[Artikelprijs]]&lt;&gt;"",IF(Q3_2025[[#This Row],[Stuksprijs]]=Q3_2025[[#This Row],[Artikelprijs]],"Prijs gelijk","Prijs wijkt af"),"")</f>
        <v/>
      </c>
      <c r="L1710" t="str">
        <f>IF(Q3_2025[[#This Row],[Relatiekorting percentage]]=0,
    "Nvt",
    IF(Q3_2025[[#This Row],[Brutobedrag 2]] &lt; Q3_2025[[#This Row],[Bruto - Rel.korting]],
        "Nee",
        "Ja"))</f>
        <v>Ja</v>
      </c>
      <c r="M1710" s="10">
        <f>IF(Q3_2025[[#This Row],[Artikelprijs]]&lt;&gt;"",Q3_2025[[#This Row],[Artikelprijs]],Q3_2025[[#This Row],[Stuksprijs]])</f>
        <v>150</v>
      </c>
      <c r="N1710" s="10">
        <f>Q3_2025[[#This Row],[Besteld]]*Q3_2025[[#This Row],[Prijs 2]]</f>
        <v>150</v>
      </c>
      <c r="O1710" s="10">
        <f>IF(Q3_2025[[#This Row],[Brutobedrag 2]]&lt;Q3_2025[[#This Row],[Bruto - Rel.korting]],Q3_2025[[#This Row],[Brutobedrag 2]],Q3_2025[[#This Row],[Brutobedrag 2]]*(100-Q3_2025[[#This Row],[Relatiekorting percentage]])/100)</f>
        <v>112.5</v>
      </c>
      <c r="R1710" s="3"/>
      <c r="W1710"/>
      <c r="AB1710"/>
    </row>
    <row r="1711" spans="1:28" x14ac:dyDescent="0.3">
      <c r="A1711" t="s">
        <v>831</v>
      </c>
      <c r="B1711">
        <v>2002009</v>
      </c>
      <c r="C1711" t="s">
        <v>843</v>
      </c>
      <c r="D1711">
        <v>1</v>
      </c>
      <c r="E1711" s="10">
        <v>38.93</v>
      </c>
      <c r="F1711" s="10">
        <v>38.93</v>
      </c>
      <c r="G1711" s="10">
        <v>29.2</v>
      </c>
      <c r="H1711">
        <v>25</v>
      </c>
      <c r="I1711" s="51" t="str">
        <f>_xlfn.XLOOKUP(Q3_2025[[#This Row],[Artikelnr]],Artikel_prijzen[Artnr],Artikel_prijzen[Groep],"")</f>
        <v/>
      </c>
      <c r="J1711" s="10" t="str">
        <f>_xlfn.XLOOKUP(Q3_2025[[#This Row],[Artikelnr]],Artikel_prijzen[Artnr],Artikel_prijzen[Prijs 2025],"")</f>
        <v/>
      </c>
      <c r="K1711" t="str">
        <f>IF(Q3_2025[[#This Row],[Artikelprijs]]&lt;&gt;"",IF(Q3_2025[[#This Row],[Stuksprijs]]=Q3_2025[[#This Row],[Artikelprijs]],"Prijs gelijk","Prijs wijkt af"),"")</f>
        <v/>
      </c>
      <c r="L1711" t="str">
        <f>IF(Q3_2025[[#This Row],[Relatiekorting percentage]]=0,
    "Nvt",
    IF(Q3_2025[[#This Row],[Brutobedrag 2]] &lt; Q3_2025[[#This Row],[Bruto - Rel.korting]],
        "Nee",
        "Ja"))</f>
        <v>Ja</v>
      </c>
      <c r="M1711" s="10">
        <f>IF(Q3_2025[[#This Row],[Artikelprijs]]&lt;&gt;"",Q3_2025[[#This Row],[Artikelprijs]],Q3_2025[[#This Row],[Stuksprijs]])</f>
        <v>38.93</v>
      </c>
      <c r="N1711" s="10">
        <f>Q3_2025[[#This Row],[Besteld]]*Q3_2025[[#This Row],[Prijs 2]]</f>
        <v>38.93</v>
      </c>
      <c r="O1711" s="10">
        <f>IF(Q3_2025[[#This Row],[Brutobedrag 2]]&lt;Q3_2025[[#This Row],[Bruto - Rel.korting]],Q3_2025[[#This Row],[Brutobedrag 2]],Q3_2025[[#This Row],[Brutobedrag 2]]*(100-Q3_2025[[#This Row],[Relatiekorting percentage]])/100)</f>
        <v>29.197500000000002</v>
      </c>
      <c r="R1711" s="3"/>
      <c r="W1711"/>
      <c r="AB1711"/>
    </row>
    <row r="1712" spans="1:28" x14ac:dyDescent="0.3">
      <c r="A1712" t="s">
        <v>831</v>
      </c>
      <c r="B1712">
        <v>5031051</v>
      </c>
      <c r="C1712" t="s">
        <v>25</v>
      </c>
      <c r="D1712">
        <v>1</v>
      </c>
      <c r="E1712" s="10">
        <v>52.79</v>
      </c>
      <c r="F1712" s="10">
        <v>52.79</v>
      </c>
      <c r="G1712" s="10">
        <v>39.590000000000003</v>
      </c>
      <c r="H1712">
        <v>25</v>
      </c>
      <c r="I1712" s="51" t="str">
        <f>_xlfn.XLOOKUP(Q3_2025[[#This Row],[Artikelnr]],Artikel_prijzen[Artnr],Artikel_prijzen[Groep],"")</f>
        <v/>
      </c>
      <c r="J1712" s="10" t="str">
        <f>_xlfn.XLOOKUP(Q3_2025[[#This Row],[Artikelnr]],Artikel_prijzen[Artnr],Artikel_prijzen[Prijs 2025],"")</f>
        <v/>
      </c>
      <c r="K1712" t="str">
        <f>IF(Q3_2025[[#This Row],[Artikelprijs]]&lt;&gt;"",IF(Q3_2025[[#This Row],[Stuksprijs]]=Q3_2025[[#This Row],[Artikelprijs]],"Prijs gelijk","Prijs wijkt af"),"")</f>
        <v/>
      </c>
      <c r="L1712" t="str">
        <f>IF(Q3_2025[[#This Row],[Relatiekorting percentage]]=0,
    "Nvt",
    IF(Q3_2025[[#This Row],[Brutobedrag 2]] &lt; Q3_2025[[#This Row],[Bruto - Rel.korting]],
        "Nee",
        "Ja"))</f>
        <v>Ja</v>
      </c>
      <c r="M1712" s="10">
        <f>IF(Q3_2025[[#This Row],[Artikelprijs]]&lt;&gt;"",Q3_2025[[#This Row],[Artikelprijs]],Q3_2025[[#This Row],[Stuksprijs]])</f>
        <v>52.79</v>
      </c>
      <c r="N1712" s="10">
        <f>Q3_2025[[#This Row],[Besteld]]*Q3_2025[[#This Row],[Prijs 2]]</f>
        <v>52.79</v>
      </c>
      <c r="O1712" s="10">
        <f>IF(Q3_2025[[#This Row],[Brutobedrag 2]]&lt;Q3_2025[[#This Row],[Bruto - Rel.korting]],Q3_2025[[#This Row],[Brutobedrag 2]],Q3_2025[[#This Row],[Brutobedrag 2]]*(100-Q3_2025[[#This Row],[Relatiekorting percentage]])/100)</f>
        <v>39.592500000000001</v>
      </c>
      <c r="R1712" s="3"/>
      <c r="W1712"/>
      <c r="AB1712"/>
    </row>
    <row r="1713" spans="1:28" x14ac:dyDescent="0.3">
      <c r="A1713" t="s">
        <v>831</v>
      </c>
      <c r="B1713">
        <v>5031052</v>
      </c>
      <c r="C1713" t="s">
        <v>12</v>
      </c>
      <c r="D1713">
        <v>2</v>
      </c>
      <c r="E1713" s="10">
        <v>88.07</v>
      </c>
      <c r="F1713" s="10">
        <v>176.14</v>
      </c>
      <c r="G1713" s="10">
        <v>132.1</v>
      </c>
      <c r="H1713">
        <v>25</v>
      </c>
      <c r="I1713" s="51" t="str">
        <f>_xlfn.XLOOKUP(Q3_2025[[#This Row],[Artikelnr]],Artikel_prijzen[Artnr],Artikel_prijzen[Groep],"")</f>
        <v/>
      </c>
      <c r="J1713" s="10" t="str">
        <f>_xlfn.XLOOKUP(Q3_2025[[#This Row],[Artikelnr]],Artikel_prijzen[Artnr],Artikel_prijzen[Prijs 2025],"")</f>
        <v/>
      </c>
      <c r="K1713" t="str">
        <f>IF(Q3_2025[[#This Row],[Artikelprijs]]&lt;&gt;"",IF(Q3_2025[[#This Row],[Stuksprijs]]=Q3_2025[[#This Row],[Artikelprijs]],"Prijs gelijk","Prijs wijkt af"),"")</f>
        <v/>
      </c>
      <c r="L1713" t="str">
        <f>IF(Q3_2025[[#This Row],[Relatiekorting percentage]]=0,
    "Nvt",
    IF(Q3_2025[[#This Row],[Brutobedrag 2]] &lt; Q3_2025[[#This Row],[Bruto - Rel.korting]],
        "Nee",
        "Ja"))</f>
        <v>Ja</v>
      </c>
      <c r="M1713" s="10">
        <f>IF(Q3_2025[[#This Row],[Artikelprijs]]&lt;&gt;"",Q3_2025[[#This Row],[Artikelprijs]],Q3_2025[[#This Row],[Stuksprijs]])</f>
        <v>88.07</v>
      </c>
      <c r="N1713" s="10">
        <f>Q3_2025[[#This Row],[Besteld]]*Q3_2025[[#This Row],[Prijs 2]]</f>
        <v>176.14</v>
      </c>
      <c r="O1713" s="10">
        <f>IF(Q3_2025[[#This Row],[Brutobedrag 2]]&lt;Q3_2025[[#This Row],[Bruto - Rel.korting]],Q3_2025[[#This Row],[Brutobedrag 2]],Q3_2025[[#This Row],[Brutobedrag 2]]*(100-Q3_2025[[#This Row],[Relatiekorting percentage]])/100)</f>
        <v>132.10499999999999</v>
      </c>
      <c r="R1713" s="3"/>
      <c r="W1713"/>
      <c r="AB1713"/>
    </row>
    <row r="1714" spans="1:28" x14ac:dyDescent="0.3">
      <c r="A1714" t="s">
        <v>831</v>
      </c>
      <c r="B1714">
        <v>5031053</v>
      </c>
      <c r="C1714" t="s">
        <v>10</v>
      </c>
      <c r="D1714">
        <v>6</v>
      </c>
      <c r="E1714" s="10">
        <v>113.3</v>
      </c>
      <c r="F1714" s="10">
        <v>679.8</v>
      </c>
      <c r="G1714" s="10">
        <v>509.85</v>
      </c>
      <c r="H1714">
        <v>25</v>
      </c>
      <c r="I1714" s="51" t="str">
        <f>_xlfn.XLOOKUP(Q3_2025[[#This Row],[Artikelnr]],Artikel_prijzen[Artnr],Artikel_prijzen[Groep],"")</f>
        <v/>
      </c>
      <c r="J1714" s="10" t="str">
        <f>_xlfn.XLOOKUP(Q3_2025[[#This Row],[Artikelnr]],Artikel_prijzen[Artnr],Artikel_prijzen[Prijs 2025],"")</f>
        <v/>
      </c>
      <c r="K1714" t="str">
        <f>IF(Q3_2025[[#This Row],[Artikelprijs]]&lt;&gt;"",IF(Q3_2025[[#This Row],[Stuksprijs]]=Q3_2025[[#This Row],[Artikelprijs]],"Prijs gelijk","Prijs wijkt af"),"")</f>
        <v/>
      </c>
      <c r="L1714" t="str">
        <f>IF(Q3_2025[[#This Row],[Relatiekorting percentage]]=0,
    "Nvt",
    IF(Q3_2025[[#This Row],[Brutobedrag 2]] &lt; Q3_2025[[#This Row],[Bruto - Rel.korting]],
        "Nee",
        "Ja"))</f>
        <v>Ja</v>
      </c>
      <c r="M1714" s="10">
        <f>IF(Q3_2025[[#This Row],[Artikelprijs]]&lt;&gt;"",Q3_2025[[#This Row],[Artikelprijs]],Q3_2025[[#This Row],[Stuksprijs]])</f>
        <v>113.3</v>
      </c>
      <c r="N1714" s="10">
        <f>Q3_2025[[#This Row],[Besteld]]*Q3_2025[[#This Row],[Prijs 2]]</f>
        <v>679.8</v>
      </c>
      <c r="O1714" s="10">
        <f>IF(Q3_2025[[#This Row],[Brutobedrag 2]]&lt;Q3_2025[[#This Row],[Bruto - Rel.korting]],Q3_2025[[#This Row],[Brutobedrag 2]],Q3_2025[[#This Row],[Brutobedrag 2]]*(100-Q3_2025[[#This Row],[Relatiekorting percentage]])/100)</f>
        <v>509.85</v>
      </c>
      <c r="R1714" s="3"/>
      <c r="W1714"/>
      <c r="AB1714"/>
    </row>
    <row r="1715" spans="1:28" x14ac:dyDescent="0.3">
      <c r="A1715" t="s">
        <v>831</v>
      </c>
      <c r="B1715">
        <v>5031056</v>
      </c>
      <c r="C1715" t="s">
        <v>15</v>
      </c>
      <c r="D1715">
        <v>2</v>
      </c>
      <c r="E1715" s="10">
        <v>69.78</v>
      </c>
      <c r="F1715" s="10">
        <v>139.56</v>
      </c>
      <c r="G1715" s="10">
        <v>104.67</v>
      </c>
      <c r="H1715">
        <v>25</v>
      </c>
      <c r="I1715" s="51" t="str">
        <f>_xlfn.XLOOKUP(Q3_2025[[#This Row],[Artikelnr]],Artikel_prijzen[Artnr],Artikel_prijzen[Groep],"")</f>
        <v/>
      </c>
      <c r="J1715" s="10" t="str">
        <f>_xlfn.XLOOKUP(Q3_2025[[#This Row],[Artikelnr]],Artikel_prijzen[Artnr],Artikel_prijzen[Prijs 2025],"")</f>
        <v/>
      </c>
      <c r="K1715" t="str">
        <f>IF(Q3_2025[[#This Row],[Artikelprijs]]&lt;&gt;"",IF(Q3_2025[[#This Row],[Stuksprijs]]=Q3_2025[[#This Row],[Artikelprijs]],"Prijs gelijk","Prijs wijkt af"),"")</f>
        <v/>
      </c>
      <c r="L1715" t="str">
        <f>IF(Q3_2025[[#This Row],[Relatiekorting percentage]]=0,
    "Nvt",
    IF(Q3_2025[[#This Row],[Brutobedrag 2]] &lt; Q3_2025[[#This Row],[Bruto - Rel.korting]],
        "Nee",
        "Ja"))</f>
        <v>Ja</v>
      </c>
      <c r="M1715" s="10">
        <f>IF(Q3_2025[[#This Row],[Artikelprijs]]&lt;&gt;"",Q3_2025[[#This Row],[Artikelprijs]],Q3_2025[[#This Row],[Stuksprijs]])</f>
        <v>69.78</v>
      </c>
      <c r="N1715" s="10">
        <f>Q3_2025[[#This Row],[Besteld]]*Q3_2025[[#This Row],[Prijs 2]]</f>
        <v>139.56</v>
      </c>
      <c r="O1715" s="10">
        <f>IF(Q3_2025[[#This Row],[Brutobedrag 2]]&lt;Q3_2025[[#This Row],[Bruto - Rel.korting]],Q3_2025[[#This Row],[Brutobedrag 2]],Q3_2025[[#This Row],[Brutobedrag 2]]*(100-Q3_2025[[#This Row],[Relatiekorting percentage]])/100)</f>
        <v>104.67</v>
      </c>
      <c r="R1715" s="3"/>
      <c r="W1715"/>
      <c r="AB1715"/>
    </row>
    <row r="1716" spans="1:28" x14ac:dyDescent="0.3">
      <c r="A1716" t="s">
        <v>831</v>
      </c>
      <c r="B1716">
        <v>2098001</v>
      </c>
      <c r="C1716" t="s">
        <v>841</v>
      </c>
      <c r="D1716">
        <v>2</v>
      </c>
      <c r="E1716" s="10">
        <v>150</v>
      </c>
      <c r="F1716" s="10">
        <v>300</v>
      </c>
      <c r="G1716" s="10">
        <v>225</v>
      </c>
      <c r="H1716">
        <v>25</v>
      </c>
      <c r="I1716" s="51" t="str">
        <f>_xlfn.XLOOKUP(Q3_2025[[#This Row],[Artikelnr]],Artikel_prijzen[Artnr],Artikel_prijzen[Groep],"")</f>
        <v/>
      </c>
      <c r="J1716" s="10" t="str">
        <f>_xlfn.XLOOKUP(Q3_2025[[#This Row],[Artikelnr]],Artikel_prijzen[Artnr],Artikel_prijzen[Prijs 2025],"")</f>
        <v/>
      </c>
      <c r="K1716" t="str">
        <f>IF(Q3_2025[[#This Row],[Artikelprijs]]&lt;&gt;"",IF(Q3_2025[[#This Row],[Stuksprijs]]=Q3_2025[[#This Row],[Artikelprijs]],"Prijs gelijk","Prijs wijkt af"),"")</f>
        <v/>
      </c>
      <c r="L1716" t="str">
        <f>IF(Q3_2025[[#This Row],[Relatiekorting percentage]]=0,
    "Nvt",
    IF(Q3_2025[[#This Row],[Brutobedrag 2]] &lt; Q3_2025[[#This Row],[Bruto - Rel.korting]],
        "Nee",
        "Ja"))</f>
        <v>Ja</v>
      </c>
      <c r="M1716" s="10">
        <f>IF(Q3_2025[[#This Row],[Artikelprijs]]&lt;&gt;"",Q3_2025[[#This Row],[Artikelprijs]],Q3_2025[[#This Row],[Stuksprijs]])</f>
        <v>150</v>
      </c>
      <c r="N1716" s="10">
        <f>Q3_2025[[#This Row],[Besteld]]*Q3_2025[[#This Row],[Prijs 2]]</f>
        <v>300</v>
      </c>
      <c r="O1716" s="10">
        <f>IF(Q3_2025[[#This Row],[Brutobedrag 2]]&lt;Q3_2025[[#This Row],[Bruto - Rel.korting]],Q3_2025[[#This Row],[Brutobedrag 2]],Q3_2025[[#This Row],[Brutobedrag 2]]*(100-Q3_2025[[#This Row],[Relatiekorting percentage]])/100)</f>
        <v>225</v>
      </c>
      <c r="R1716" s="3"/>
      <c r="W1716"/>
      <c r="AB1716"/>
    </row>
    <row r="1717" spans="1:28" x14ac:dyDescent="0.3">
      <c r="A1717" t="s">
        <v>831</v>
      </c>
      <c r="B1717">
        <v>5031051</v>
      </c>
      <c r="C1717" t="s">
        <v>25</v>
      </c>
      <c r="D1717">
        <v>2</v>
      </c>
      <c r="E1717" s="10">
        <v>52.79</v>
      </c>
      <c r="F1717" s="10">
        <v>105.58</v>
      </c>
      <c r="G1717" s="10">
        <v>79.180000000000007</v>
      </c>
      <c r="H1717">
        <v>25</v>
      </c>
      <c r="I1717" s="51" t="str">
        <f>_xlfn.XLOOKUP(Q3_2025[[#This Row],[Artikelnr]],Artikel_prijzen[Artnr],Artikel_prijzen[Groep],"")</f>
        <v/>
      </c>
      <c r="J1717" s="10" t="str">
        <f>_xlfn.XLOOKUP(Q3_2025[[#This Row],[Artikelnr]],Artikel_prijzen[Artnr],Artikel_prijzen[Prijs 2025],"")</f>
        <v/>
      </c>
      <c r="K1717" t="str">
        <f>IF(Q3_2025[[#This Row],[Artikelprijs]]&lt;&gt;"",IF(Q3_2025[[#This Row],[Stuksprijs]]=Q3_2025[[#This Row],[Artikelprijs]],"Prijs gelijk","Prijs wijkt af"),"")</f>
        <v/>
      </c>
      <c r="L1717" t="str">
        <f>IF(Q3_2025[[#This Row],[Relatiekorting percentage]]=0,
    "Nvt",
    IF(Q3_2025[[#This Row],[Brutobedrag 2]] &lt; Q3_2025[[#This Row],[Bruto - Rel.korting]],
        "Nee",
        "Ja"))</f>
        <v>Ja</v>
      </c>
      <c r="M1717" s="10">
        <f>IF(Q3_2025[[#This Row],[Artikelprijs]]&lt;&gt;"",Q3_2025[[#This Row],[Artikelprijs]],Q3_2025[[#This Row],[Stuksprijs]])</f>
        <v>52.79</v>
      </c>
      <c r="N1717" s="10">
        <f>Q3_2025[[#This Row],[Besteld]]*Q3_2025[[#This Row],[Prijs 2]]</f>
        <v>105.58</v>
      </c>
      <c r="O1717" s="10">
        <f>IF(Q3_2025[[#This Row],[Brutobedrag 2]]&lt;Q3_2025[[#This Row],[Bruto - Rel.korting]],Q3_2025[[#This Row],[Brutobedrag 2]],Q3_2025[[#This Row],[Brutobedrag 2]]*(100-Q3_2025[[#This Row],[Relatiekorting percentage]])/100)</f>
        <v>79.185000000000002</v>
      </c>
      <c r="R1717" s="3"/>
      <c r="W1717"/>
      <c r="AB1717"/>
    </row>
    <row r="1718" spans="1:28" x14ac:dyDescent="0.3">
      <c r="A1718" t="s">
        <v>831</v>
      </c>
      <c r="B1718">
        <v>5031053</v>
      </c>
      <c r="C1718" t="s">
        <v>10</v>
      </c>
      <c r="D1718">
        <v>5</v>
      </c>
      <c r="E1718" s="10">
        <v>113.3</v>
      </c>
      <c r="F1718" s="10">
        <v>566.5</v>
      </c>
      <c r="G1718" s="10">
        <v>424.87</v>
      </c>
      <c r="H1718">
        <v>25</v>
      </c>
      <c r="I1718" s="51" t="str">
        <f>_xlfn.XLOOKUP(Q3_2025[[#This Row],[Artikelnr]],Artikel_prijzen[Artnr],Artikel_prijzen[Groep],"")</f>
        <v/>
      </c>
      <c r="J1718" s="10" t="str">
        <f>_xlfn.XLOOKUP(Q3_2025[[#This Row],[Artikelnr]],Artikel_prijzen[Artnr],Artikel_prijzen[Prijs 2025],"")</f>
        <v/>
      </c>
      <c r="K1718" t="str">
        <f>IF(Q3_2025[[#This Row],[Artikelprijs]]&lt;&gt;"",IF(Q3_2025[[#This Row],[Stuksprijs]]=Q3_2025[[#This Row],[Artikelprijs]],"Prijs gelijk","Prijs wijkt af"),"")</f>
        <v/>
      </c>
      <c r="L1718" t="str">
        <f>IF(Q3_2025[[#This Row],[Relatiekorting percentage]]=0,
    "Nvt",
    IF(Q3_2025[[#This Row],[Brutobedrag 2]] &lt; Q3_2025[[#This Row],[Bruto - Rel.korting]],
        "Nee",
        "Ja"))</f>
        <v>Ja</v>
      </c>
      <c r="M1718" s="10">
        <f>IF(Q3_2025[[#This Row],[Artikelprijs]]&lt;&gt;"",Q3_2025[[#This Row],[Artikelprijs]],Q3_2025[[#This Row],[Stuksprijs]])</f>
        <v>113.3</v>
      </c>
      <c r="N1718" s="10">
        <f>Q3_2025[[#This Row],[Besteld]]*Q3_2025[[#This Row],[Prijs 2]]</f>
        <v>566.5</v>
      </c>
      <c r="O1718" s="10">
        <f>IF(Q3_2025[[#This Row],[Brutobedrag 2]]&lt;Q3_2025[[#This Row],[Bruto - Rel.korting]],Q3_2025[[#This Row],[Brutobedrag 2]],Q3_2025[[#This Row],[Brutobedrag 2]]*(100-Q3_2025[[#This Row],[Relatiekorting percentage]])/100)</f>
        <v>424.875</v>
      </c>
      <c r="R1718" s="3"/>
      <c r="W1718"/>
      <c r="AB1718"/>
    </row>
    <row r="1719" spans="1:28" x14ac:dyDescent="0.3">
      <c r="A1719" t="s">
        <v>831</v>
      </c>
      <c r="B1719">
        <v>5031056</v>
      </c>
      <c r="C1719" t="s">
        <v>15</v>
      </c>
      <c r="D1719">
        <v>2</v>
      </c>
      <c r="E1719" s="10">
        <v>69.78</v>
      </c>
      <c r="F1719" s="10">
        <v>139.56</v>
      </c>
      <c r="G1719" s="10">
        <v>104.67</v>
      </c>
      <c r="H1719">
        <v>25</v>
      </c>
      <c r="I1719" s="51" t="str">
        <f>_xlfn.XLOOKUP(Q3_2025[[#This Row],[Artikelnr]],Artikel_prijzen[Artnr],Artikel_prijzen[Groep],"")</f>
        <v/>
      </c>
      <c r="J1719" s="10" t="str">
        <f>_xlfn.XLOOKUP(Q3_2025[[#This Row],[Artikelnr]],Artikel_prijzen[Artnr],Artikel_prijzen[Prijs 2025],"")</f>
        <v/>
      </c>
      <c r="K1719" t="str">
        <f>IF(Q3_2025[[#This Row],[Artikelprijs]]&lt;&gt;"",IF(Q3_2025[[#This Row],[Stuksprijs]]=Q3_2025[[#This Row],[Artikelprijs]],"Prijs gelijk","Prijs wijkt af"),"")</f>
        <v/>
      </c>
      <c r="L1719" t="str">
        <f>IF(Q3_2025[[#This Row],[Relatiekorting percentage]]=0,
    "Nvt",
    IF(Q3_2025[[#This Row],[Brutobedrag 2]] &lt; Q3_2025[[#This Row],[Bruto - Rel.korting]],
        "Nee",
        "Ja"))</f>
        <v>Ja</v>
      </c>
      <c r="M1719" s="10">
        <f>IF(Q3_2025[[#This Row],[Artikelprijs]]&lt;&gt;"",Q3_2025[[#This Row],[Artikelprijs]],Q3_2025[[#This Row],[Stuksprijs]])</f>
        <v>69.78</v>
      </c>
      <c r="N1719" s="10">
        <f>Q3_2025[[#This Row],[Besteld]]*Q3_2025[[#This Row],[Prijs 2]]</f>
        <v>139.56</v>
      </c>
      <c r="O1719" s="10">
        <f>IF(Q3_2025[[#This Row],[Brutobedrag 2]]&lt;Q3_2025[[#This Row],[Bruto - Rel.korting]],Q3_2025[[#This Row],[Brutobedrag 2]],Q3_2025[[#This Row],[Brutobedrag 2]]*(100-Q3_2025[[#This Row],[Relatiekorting percentage]])/100)</f>
        <v>104.67</v>
      </c>
      <c r="R1719" s="3"/>
      <c r="W1719"/>
      <c r="AB1719"/>
    </row>
    <row r="1720" spans="1:28" x14ac:dyDescent="0.3">
      <c r="A1720" t="s">
        <v>831</v>
      </c>
      <c r="B1720">
        <v>5021017</v>
      </c>
      <c r="C1720" t="s">
        <v>256</v>
      </c>
      <c r="D1720">
        <v>1</v>
      </c>
      <c r="E1720" s="10">
        <v>721</v>
      </c>
      <c r="F1720" s="10">
        <v>721</v>
      </c>
      <c r="G1720" s="10">
        <v>721</v>
      </c>
      <c r="H1720">
        <v>0</v>
      </c>
      <c r="I1720" s="51" t="str">
        <f>_xlfn.XLOOKUP(Q3_2025[[#This Row],[Artikelnr]],Artikel_prijzen[Artnr],Artikel_prijzen[Groep],"")</f>
        <v>Elektra</v>
      </c>
      <c r="J1720" s="10">
        <f>_xlfn.XLOOKUP(Q3_2025[[#This Row],[Artikelnr]],Artikel_prijzen[Artnr],Artikel_prijzen[Prijs 2025],"")</f>
        <v>700</v>
      </c>
      <c r="K1720" t="str">
        <f>IF(Q3_2025[[#This Row],[Artikelprijs]]&lt;&gt;"",IF(Q3_2025[[#This Row],[Stuksprijs]]=Q3_2025[[#This Row],[Artikelprijs]],"Prijs gelijk","Prijs wijkt af"),"")</f>
        <v>Prijs wijkt af</v>
      </c>
      <c r="L1720" t="str">
        <f>IF(Q3_2025[[#This Row],[Relatiekorting percentage]]=0,
    "Nvt",
    IF(Q3_2025[[#This Row],[Brutobedrag 2]] &lt; Q3_2025[[#This Row],[Bruto - Rel.korting]],
        "Nee",
        "Ja"))</f>
        <v>Nvt</v>
      </c>
      <c r="M1720" s="10">
        <f>IF(Q3_2025[[#This Row],[Artikelprijs]]&lt;&gt;"",Q3_2025[[#This Row],[Artikelprijs]],Q3_2025[[#This Row],[Stuksprijs]])</f>
        <v>700</v>
      </c>
      <c r="N1720" s="10">
        <f>Q3_2025[[#This Row],[Besteld]]*Q3_2025[[#This Row],[Prijs 2]]</f>
        <v>700</v>
      </c>
      <c r="O1720" s="10">
        <f>IF(Q3_2025[[#This Row],[Brutobedrag 2]]&lt;Q3_2025[[#This Row],[Bruto - Rel.korting]],Q3_2025[[#This Row],[Brutobedrag 2]],Q3_2025[[#This Row],[Brutobedrag 2]]*(100-Q3_2025[[#This Row],[Relatiekorting percentage]])/100)</f>
        <v>700</v>
      </c>
      <c r="R1720" s="3"/>
      <c r="W1720"/>
      <c r="AB1720"/>
    </row>
    <row r="1721" spans="1:28" x14ac:dyDescent="0.3">
      <c r="A1721" t="s">
        <v>831</v>
      </c>
      <c r="B1721">
        <v>5020004</v>
      </c>
      <c r="C1721" t="s">
        <v>231</v>
      </c>
      <c r="D1721">
        <v>2</v>
      </c>
      <c r="E1721" s="10">
        <v>77.25</v>
      </c>
      <c r="F1721" s="10">
        <v>154.5</v>
      </c>
      <c r="G1721" s="10">
        <v>123.6</v>
      </c>
      <c r="H1721">
        <v>20</v>
      </c>
      <c r="I1721" s="51" t="str">
        <f>_xlfn.XLOOKUP(Q3_2025[[#This Row],[Artikelnr]],Artikel_prijzen[Artnr],Artikel_prijzen[Groep],"")</f>
        <v/>
      </c>
      <c r="J1721" s="10" t="str">
        <f>_xlfn.XLOOKUP(Q3_2025[[#This Row],[Artikelnr]],Artikel_prijzen[Artnr],Artikel_prijzen[Prijs 2025],"")</f>
        <v/>
      </c>
      <c r="K1721" t="str">
        <f>IF(Q3_2025[[#This Row],[Artikelprijs]]&lt;&gt;"",IF(Q3_2025[[#This Row],[Stuksprijs]]=Q3_2025[[#This Row],[Artikelprijs]],"Prijs gelijk","Prijs wijkt af"),"")</f>
        <v/>
      </c>
      <c r="L1721" t="str">
        <f>IF(Q3_2025[[#This Row],[Relatiekorting percentage]]=0,
    "Nvt",
    IF(Q3_2025[[#This Row],[Brutobedrag 2]] &lt; Q3_2025[[#This Row],[Bruto - Rel.korting]],
        "Nee",
        "Ja"))</f>
        <v>Ja</v>
      </c>
      <c r="M1721" s="10">
        <f>IF(Q3_2025[[#This Row],[Artikelprijs]]&lt;&gt;"",Q3_2025[[#This Row],[Artikelprijs]],Q3_2025[[#This Row],[Stuksprijs]])</f>
        <v>77.25</v>
      </c>
      <c r="N1721" s="10">
        <f>Q3_2025[[#This Row],[Besteld]]*Q3_2025[[#This Row],[Prijs 2]]</f>
        <v>154.5</v>
      </c>
      <c r="O1721" s="10">
        <f>IF(Q3_2025[[#This Row],[Brutobedrag 2]]&lt;Q3_2025[[#This Row],[Bruto - Rel.korting]],Q3_2025[[#This Row],[Brutobedrag 2]],Q3_2025[[#This Row],[Brutobedrag 2]]*(100-Q3_2025[[#This Row],[Relatiekorting percentage]])/100)</f>
        <v>123.6</v>
      </c>
      <c r="R1721" s="3"/>
      <c r="W1721"/>
      <c r="AB1721"/>
    </row>
    <row r="1722" spans="1:28" x14ac:dyDescent="0.3">
      <c r="A1722" t="s">
        <v>831</v>
      </c>
      <c r="B1722">
        <v>3002026</v>
      </c>
      <c r="C1722" t="s">
        <v>844</v>
      </c>
      <c r="D1722">
        <v>1</v>
      </c>
      <c r="E1722" s="10">
        <v>104.09</v>
      </c>
      <c r="F1722" s="10">
        <v>104.09</v>
      </c>
      <c r="G1722" s="10">
        <v>83.27</v>
      </c>
      <c r="H1722">
        <v>20</v>
      </c>
      <c r="I1722" s="51" t="str">
        <f>_xlfn.XLOOKUP(Q3_2025[[#This Row],[Artikelnr]],Artikel_prijzen[Artnr],Artikel_prijzen[Groep],"")</f>
        <v/>
      </c>
      <c r="J1722" s="10" t="str">
        <f>_xlfn.XLOOKUP(Q3_2025[[#This Row],[Artikelnr]],Artikel_prijzen[Artnr],Artikel_prijzen[Prijs 2025],"")</f>
        <v/>
      </c>
      <c r="K1722" t="str">
        <f>IF(Q3_2025[[#This Row],[Artikelprijs]]&lt;&gt;"",IF(Q3_2025[[#This Row],[Stuksprijs]]=Q3_2025[[#This Row],[Artikelprijs]],"Prijs gelijk","Prijs wijkt af"),"")</f>
        <v/>
      </c>
      <c r="L1722" t="str">
        <f>IF(Q3_2025[[#This Row],[Relatiekorting percentage]]=0,
    "Nvt",
    IF(Q3_2025[[#This Row],[Brutobedrag 2]] &lt; Q3_2025[[#This Row],[Bruto - Rel.korting]],
        "Nee",
        "Ja"))</f>
        <v>Ja</v>
      </c>
      <c r="M1722" s="10">
        <f>IF(Q3_2025[[#This Row],[Artikelprijs]]&lt;&gt;"",Q3_2025[[#This Row],[Artikelprijs]],Q3_2025[[#This Row],[Stuksprijs]])</f>
        <v>104.09</v>
      </c>
      <c r="N1722" s="10">
        <f>Q3_2025[[#This Row],[Besteld]]*Q3_2025[[#This Row],[Prijs 2]]</f>
        <v>104.09</v>
      </c>
      <c r="O1722" s="10">
        <f>IF(Q3_2025[[#This Row],[Brutobedrag 2]]&lt;Q3_2025[[#This Row],[Bruto - Rel.korting]],Q3_2025[[#This Row],[Brutobedrag 2]],Q3_2025[[#This Row],[Brutobedrag 2]]*(100-Q3_2025[[#This Row],[Relatiekorting percentage]])/100)</f>
        <v>83.272000000000006</v>
      </c>
      <c r="R1722" s="3"/>
      <c r="W1722"/>
      <c r="AB1722"/>
    </row>
    <row r="1723" spans="1:28" x14ac:dyDescent="0.3">
      <c r="A1723" t="s">
        <v>831</v>
      </c>
      <c r="B1723">
        <v>5021009</v>
      </c>
      <c r="C1723" t="s">
        <v>50</v>
      </c>
      <c r="D1723">
        <v>1</v>
      </c>
      <c r="E1723" s="10">
        <v>386.25</v>
      </c>
      <c r="F1723" s="10">
        <v>386.25</v>
      </c>
      <c r="G1723" s="10">
        <v>386.25</v>
      </c>
      <c r="H1723">
        <v>0</v>
      </c>
      <c r="I1723" s="51" t="str">
        <f>_xlfn.XLOOKUP(Q3_2025[[#This Row],[Artikelnr]],Artikel_prijzen[Artnr],Artikel_prijzen[Groep],"")</f>
        <v>Elektra</v>
      </c>
      <c r="J1723" s="10">
        <f>_xlfn.XLOOKUP(Q3_2025[[#This Row],[Artikelnr]],Artikel_prijzen[Artnr],Artikel_prijzen[Prijs 2025],"")</f>
        <v>386.25</v>
      </c>
      <c r="K1723" t="str">
        <f>IF(Q3_2025[[#This Row],[Artikelprijs]]&lt;&gt;"",IF(Q3_2025[[#This Row],[Stuksprijs]]=Q3_2025[[#This Row],[Artikelprijs]],"Prijs gelijk","Prijs wijkt af"),"")</f>
        <v>Prijs gelijk</v>
      </c>
      <c r="L1723" t="str">
        <f>IF(Q3_2025[[#This Row],[Relatiekorting percentage]]=0,
    "Nvt",
    IF(Q3_2025[[#This Row],[Brutobedrag 2]] &lt; Q3_2025[[#This Row],[Bruto - Rel.korting]],
        "Nee",
        "Ja"))</f>
        <v>Nvt</v>
      </c>
      <c r="M1723" s="10">
        <f>IF(Q3_2025[[#This Row],[Artikelprijs]]&lt;&gt;"",Q3_2025[[#This Row],[Artikelprijs]],Q3_2025[[#This Row],[Stuksprijs]])</f>
        <v>386.25</v>
      </c>
      <c r="N1723" s="10">
        <f>Q3_2025[[#This Row],[Besteld]]*Q3_2025[[#This Row],[Prijs 2]]</f>
        <v>386.25</v>
      </c>
      <c r="O1723" s="10">
        <f>IF(Q3_2025[[#This Row],[Brutobedrag 2]]&lt;Q3_2025[[#This Row],[Bruto - Rel.korting]],Q3_2025[[#This Row],[Brutobedrag 2]],Q3_2025[[#This Row],[Brutobedrag 2]]*(100-Q3_2025[[#This Row],[Relatiekorting percentage]])/100)</f>
        <v>386.25</v>
      </c>
      <c r="R1723" s="3"/>
      <c r="W1723"/>
      <c r="AB1723"/>
    </row>
    <row r="1724" spans="1:28" x14ac:dyDescent="0.3">
      <c r="A1724" t="s">
        <v>831</v>
      </c>
      <c r="B1724">
        <v>3002038</v>
      </c>
      <c r="C1724" t="s">
        <v>662</v>
      </c>
      <c r="D1724">
        <v>1</v>
      </c>
      <c r="E1724" s="10">
        <v>76.02</v>
      </c>
      <c r="F1724" s="10">
        <v>76.02</v>
      </c>
      <c r="G1724" s="10">
        <v>60.82</v>
      </c>
      <c r="H1724">
        <v>20</v>
      </c>
      <c r="I1724" s="51" t="str">
        <f>_xlfn.XLOOKUP(Q3_2025[[#This Row],[Artikelnr]],Artikel_prijzen[Artnr],Artikel_prijzen[Groep],"")</f>
        <v/>
      </c>
      <c r="J1724" s="10" t="str">
        <f>_xlfn.XLOOKUP(Q3_2025[[#This Row],[Artikelnr]],Artikel_prijzen[Artnr],Artikel_prijzen[Prijs 2025],"")</f>
        <v/>
      </c>
      <c r="K1724" t="str">
        <f>IF(Q3_2025[[#This Row],[Artikelprijs]]&lt;&gt;"",IF(Q3_2025[[#This Row],[Stuksprijs]]=Q3_2025[[#This Row],[Artikelprijs]],"Prijs gelijk","Prijs wijkt af"),"")</f>
        <v/>
      </c>
      <c r="L1724" t="str">
        <f>IF(Q3_2025[[#This Row],[Relatiekorting percentage]]=0,
    "Nvt",
    IF(Q3_2025[[#This Row],[Brutobedrag 2]] &lt; Q3_2025[[#This Row],[Bruto - Rel.korting]],
        "Nee",
        "Ja"))</f>
        <v>Ja</v>
      </c>
      <c r="M1724" s="10">
        <f>IF(Q3_2025[[#This Row],[Artikelprijs]]&lt;&gt;"",Q3_2025[[#This Row],[Artikelprijs]],Q3_2025[[#This Row],[Stuksprijs]])</f>
        <v>76.02</v>
      </c>
      <c r="N1724" s="10">
        <f>Q3_2025[[#This Row],[Besteld]]*Q3_2025[[#This Row],[Prijs 2]]</f>
        <v>76.02</v>
      </c>
      <c r="O1724" s="10">
        <f>IF(Q3_2025[[#This Row],[Brutobedrag 2]]&lt;Q3_2025[[#This Row],[Bruto - Rel.korting]],Q3_2025[[#This Row],[Brutobedrag 2]],Q3_2025[[#This Row],[Brutobedrag 2]]*(100-Q3_2025[[#This Row],[Relatiekorting percentage]])/100)</f>
        <v>60.815999999999995</v>
      </c>
      <c r="R1724" s="3"/>
      <c r="W1724"/>
      <c r="AB1724"/>
    </row>
    <row r="1725" spans="1:28" x14ac:dyDescent="0.3">
      <c r="A1725" t="s">
        <v>831</v>
      </c>
      <c r="B1725">
        <v>5020002</v>
      </c>
      <c r="C1725" t="s">
        <v>122</v>
      </c>
      <c r="D1725">
        <v>1</v>
      </c>
      <c r="E1725" s="10">
        <v>39.65</v>
      </c>
      <c r="F1725" s="10">
        <v>39.65</v>
      </c>
      <c r="G1725" s="10">
        <v>31.72</v>
      </c>
      <c r="H1725">
        <v>20</v>
      </c>
      <c r="I1725" s="51" t="str">
        <f>_xlfn.XLOOKUP(Q3_2025[[#This Row],[Artikelnr]],Artikel_prijzen[Artnr],Artikel_prijzen[Groep],"")</f>
        <v/>
      </c>
      <c r="J1725" s="10" t="str">
        <f>_xlfn.XLOOKUP(Q3_2025[[#This Row],[Artikelnr]],Artikel_prijzen[Artnr],Artikel_prijzen[Prijs 2025],"")</f>
        <v/>
      </c>
      <c r="K1725" t="str">
        <f>IF(Q3_2025[[#This Row],[Artikelprijs]]&lt;&gt;"",IF(Q3_2025[[#This Row],[Stuksprijs]]=Q3_2025[[#This Row],[Artikelprijs]],"Prijs gelijk","Prijs wijkt af"),"")</f>
        <v/>
      </c>
      <c r="L1725" t="str">
        <f>IF(Q3_2025[[#This Row],[Relatiekorting percentage]]=0,
    "Nvt",
    IF(Q3_2025[[#This Row],[Brutobedrag 2]] &lt; Q3_2025[[#This Row],[Bruto - Rel.korting]],
        "Nee",
        "Ja"))</f>
        <v>Ja</v>
      </c>
      <c r="M1725" s="10">
        <f>IF(Q3_2025[[#This Row],[Artikelprijs]]&lt;&gt;"",Q3_2025[[#This Row],[Artikelprijs]],Q3_2025[[#This Row],[Stuksprijs]])</f>
        <v>39.65</v>
      </c>
      <c r="N1725" s="10">
        <f>Q3_2025[[#This Row],[Besteld]]*Q3_2025[[#This Row],[Prijs 2]]</f>
        <v>39.65</v>
      </c>
      <c r="O1725" s="10">
        <f>IF(Q3_2025[[#This Row],[Brutobedrag 2]]&lt;Q3_2025[[#This Row],[Bruto - Rel.korting]],Q3_2025[[#This Row],[Brutobedrag 2]],Q3_2025[[#This Row],[Brutobedrag 2]]*(100-Q3_2025[[#This Row],[Relatiekorting percentage]])/100)</f>
        <v>31.72</v>
      </c>
      <c r="R1725" s="3"/>
      <c r="W1725"/>
      <c r="AB1725"/>
    </row>
    <row r="1726" spans="1:28" x14ac:dyDescent="0.3">
      <c r="A1726" t="s">
        <v>831</v>
      </c>
      <c r="B1726">
        <v>5022012</v>
      </c>
      <c r="C1726" t="s">
        <v>273</v>
      </c>
      <c r="D1726">
        <v>1</v>
      </c>
      <c r="E1726" s="10">
        <v>12.75</v>
      </c>
      <c r="F1726" s="10">
        <v>12.75</v>
      </c>
      <c r="G1726" s="10">
        <v>10.199999999999999</v>
      </c>
      <c r="H1726">
        <v>20</v>
      </c>
      <c r="I1726" s="51" t="str">
        <f>_xlfn.XLOOKUP(Q3_2025[[#This Row],[Artikelnr]],Artikel_prijzen[Artnr],Artikel_prijzen[Groep],"")</f>
        <v/>
      </c>
      <c r="J1726" s="10" t="str">
        <f>_xlfn.XLOOKUP(Q3_2025[[#This Row],[Artikelnr]],Artikel_prijzen[Artnr],Artikel_prijzen[Prijs 2025],"")</f>
        <v/>
      </c>
      <c r="K1726" t="str">
        <f>IF(Q3_2025[[#This Row],[Artikelprijs]]&lt;&gt;"",IF(Q3_2025[[#This Row],[Stuksprijs]]=Q3_2025[[#This Row],[Artikelprijs]],"Prijs gelijk","Prijs wijkt af"),"")</f>
        <v/>
      </c>
      <c r="L1726" t="str">
        <f>IF(Q3_2025[[#This Row],[Relatiekorting percentage]]=0,
    "Nvt",
    IF(Q3_2025[[#This Row],[Brutobedrag 2]] &lt; Q3_2025[[#This Row],[Bruto - Rel.korting]],
        "Nee",
        "Ja"))</f>
        <v>Ja</v>
      </c>
      <c r="M1726" s="10">
        <f>IF(Q3_2025[[#This Row],[Artikelprijs]]&lt;&gt;"",Q3_2025[[#This Row],[Artikelprijs]],Q3_2025[[#This Row],[Stuksprijs]])</f>
        <v>12.75</v>
      </c>
      <c r="N1726" s="10">
        <f>Q3_2025[[#This Row],[Besteld]]*Q3_2025[[#This Row],[Prijs 2]]</f>
        <v>12.75</v>
      </c>
      <c r="O1726" s="10">
        <f>IF(Q3_2025[[#This Row],[Brutobedrag 2]]&lt;Q3_2025[[#This Row],[Bruto - Rel.korting]],Q3_2025[[#This Row],[Brutobedrag 2]],Q3_2025[[#This Row],[Brutobedrag 2]]*(100-Q3_2025[[#This Row],[Relatiekorting percentage]])/100)</f>
        <v>10.199999999999999</v>
      </c>
      <c r="R1726" s="3"/>
      <c r="W1726"/>
      <c r="AB1726"/>
    </row>
    <row r="1727" spans="1:28" x14ac:dyDescent="0.3">
      <c r="A1727" t="s">
        <v>831</v>
      </c>
      <c r="B1727">
        <v>5021011</v>
      </c>
      <c r="C1727" t="s">
        <v>115</v>
      </c>
      <c r="D1727">
        <v>2</v>
      </c>
      <c r="E1727" s="10">
        <v>458.35</v>
      </c>
      <c r="F1727" s="10">
        <v>916.7</v>
      </c>
      <c r="G1727" s="10">
        <v>916.7</v>
      </c>
      <c r="H1727">
        <v>0</v>
      </c>
      <c r="I1727" s="51" t="str">
        <f>_xlfn.XLOOKUP(Q3_2025[[#This Row],[Artikelnr]],Artikel_prijzen[Artnr],Artikel_prijzen[Groep],"")</f>
        <v>Elektra</v>
      </c>
      <c r="J1727" s="10">
        <f>_xlfn.XLOOKUP(Q3_2025[[#This Row],[Artikelnr]],Artikel_prijzen[Artnr],Artikel_prijzen[Prijs 2025],"")</f>
        <v>458.35</v>
      </c>
      <c r="K1727" t="str">
        <f>IF(Q3_2025[[#This Row],[Artikelprijs]]&lt;&gt;"",IF(Q3_2025[[#This Row],[Stuksprijs]]=Q3_2025[[#This Row],[Artikelprijs]],"Prijs gelijk","Prijs wijkt af"),"")</f>
        <v>Prijs gelijk</v>
      </c>
      <c r="L1727" t="str">
        <f>IF(Q3_2025[[#This Row],[Relatiekorting percentage]]=0,
    "Nvt",
    IF(Q3_2025[[#This Row],[Brutobedrag 2]] &lt; Q3_2025[[#This Row],[Bruto - Rel.korting]],
        "Nee",
        "Ja"))</f>
        <v>Nvt</v>
      </c>
      <c r="M1727" s="10">
        <f>IF(Q3_2025[[#This Row],[Artikelprijs]]&lt;&gt;"",Q3_2025[[#This Row],[Artikelprijs]],Q3_2025[[#This Row],[Stuksprijs]])</f>
        <v>458.35</v>
      </c>
      <c r="N1727" s="10">
        <f>Q3_2025[[#This Row],[Besteld]]*Q3_2025[[#This Row],[Prijs 2]]</f>
        <v>916.7</v>
      </c>
      <c r="O1727" s="10">
        <f>IF(Q3_2025[[#This Row],[Brutobedrag 2]]&lt;Q3_2025[[#This Row],[Bruto - Rel.korting]],Q3_2025[[#This Row],[Brutobedrag 2]],Q3_2025[[#This Row],[Brutobedrag 2]]*(100-Q3_2025[[#This Row],[Relatiekorting percentage]])/100)</f>
        <v>916.7</v>
      </c>
      <c r="R1727" s="3"/>
      <c r="W1727"/>
      <c r="AB1727"/>
    </row>
    <row r="1728" spans="1:28" x14ac:dyDescent="0.3">
      <c r="A1728" t="s">
        <v>831</v>
      </c>
      <c r="B1728">
        <v>3002038</v>
      </c>
      <c r="C1728" t="s">
        <v>662</v>
      </c>
      <c r="D1728">
        <v>2</v>
      </c>
      <c r="E1728" s="10">
        <v>76.02</v>
      </c>
      <c r="F1728" s="10">
        <v>152.04</v>
      </c>
      <c r="G1728" s="10">
        <v>121.63</v>
      </c>
      <c r="H1728">
        <v>20</v>
      </c>
      <c r="I1728" s="51" t="str">
        <f>_xlfn.XLOOKUP(Q3_2025[[#This Row],[Artikelnr]],Artikel_prijzen[Artnr],Artikel_prijzen[Groep],"")</f>
        <v/>
      </c>
      <c r="J1728" s="10" t="str">
        <f>_xlfn.XLOOKUP(Q3_2025[[#This Row],[Artikelnr]],Artikel_prijzen[Artnr],Artikel_prijzen[Prijs 2025],"")</f>
        <v/>
      </c>
      <c r="K1728" t="str">
        <f>IF(Q3_2025[[#This Row],[Artikelprijs]]&lt;&gt;"",IF(Q3_2025[[#This Row],[Stuksprijs]]=Q3_2025[[#This Row],[Artikelprijs]],"Prijs gelijk","Prijs wijkt af"),"")</f>
        <v/>
      </c>
      <c r="L1728" t="str">
        <f>IF(Q3_2025[[#This Row],[Relatiekorting percentage]]=0,
    "Nvt",
    IF(Q3_2025[[#This Row],[Brutobedrag 2]] &lt; Q3_2025[[#This Row],[Bruto - Rel.korting]],
        "Nee",
        "Ja"))</f>
        <v>Ja</v>
      </c>
      <c r="M1728" s="10">
        <f>IF(Q3_2025[[#This Row],[Artikelprijs]]&lt;&gt;"",Q3_2025[[#This Row],[Artikelprijs]],Q3_2025[[#This Row],[Stuksprijs]])</f>
        <v>76.02</v>
      </c>
      <c r="N1728" s="10">
        <f>Q3_2025[[#This Row],[Besteld]]*Q3_2025[[#This Row],[Prijs 2]]</f>
        <v>152.04</v>
      </c>
      <c r="O1728" s="10">
        <f>IF(Q3_2025[[#This Row],[Brutobedrag 2]]&lt;Q3_2025[[#This Row],[Bruto - Rel.korting]],Q3_2025[[#This Row],[Brutobedrag 2]],Q3_2025[[#This Row],[Brutobedrag 2]]*(100-Q3_2025[[#This Row],[Relatiekorting percentage]])/100)</f>
        <v>121.63199999999999</v>
      </c>
      <c r="R1728" s="3"/>
      <c r="W1728"/>
      <c r="AB1728"/>
    </row>
    <row r="1729" spans="1:28" x14ac:dyDescent="0.3">
      <c r="A1729" t="s">
        <v>845</v>
      </c>
      <c r="B1729">
        <v>5022009</v>
      </c>
      <c r="C1729" t="s">
        <v>297</v>
      </c>
      <c r="D1729">
        <v>5</v>
      </c>
      <c r="E1729" s="10">
        <v>103.75</v>
      </c>
      <c r="F1729" s="10">
        <v>518.75</v>
      </c>
      <c r="G1729" s="10">
        <v>440.94</v>
      </c>
      <c r="H1729">
        <v>15</v>
      </c>
      <c r="I1729" s="51" t="str">
        <f>_xlfn.XLOOKUP(Q3_2025[[#This Row],[Artikelnr]],Artikel_prijzen[Artnr],Artikel_prijzen[Groep],"")</f>
        <v>Elektra</v>
      </c>
      <c r="J1729" s="10">
        <f>_xlfn.XLOOKUP(Q3_2025[[#This Row],[Artikelnr]],Artikel_prijzen[Artnr],Artikel_prijzen[Prijs 2025],"")</f>
        <v>106.8625</v>
      </c>
      <c r="K1729" t="str">
        <f>IF(Q3_2025[[#This Row],[Artikelprijs]]&lt;&gt;"",IF(Q3_2025[[#This Row],[Stuksprijs]]=Q3_2025[[#This Row],[Artikelprijs]],"Prijs gelijk","Prijs wijkt af"),"")</f>
        <v>Prijs wijkt af</v>
      </c>
      <c r="L1729" t="str">
        <f>IF(Q3_2025[[#This Row],[Relatiekorting percentage]]=0,
    "Nvt",
    IF(Q3_2025[[#This Row],[Brutobedrag 2]] &lt; Q3_2025[[#This Row],[Bruto - Rel.korting]],
        "Nee",
        "Ja"))</f>
        <v>Ja</v>
      </c>
      <c r="M1729" s="10">
        <f>IF(Q3_2025[[#This Row],[Artikelprijs]]&lt;&gt;"",Q3_2025[[#This Row],[Artikelprijs]],Q3_2025[[#This Row],[Stuksprijs]])</f>
        <v>106.8625</v>
      </c>
      <c r="N1729" s="10">
        <f>Q3_2025[[#This Row],[Besteld]]*Q3_2025[[#This Row],[Prijs 2]]</f>
        <v>534.3125</v>
      </c>
      <c r="O1729" s="10">
        <f>IF(Q3_2025[[#This Row],[Brutobedrag 2]]&lt;Q3_2025[[#This Row],[Bruto - Rel.korting]],Q3_2025[[#This Row],[Brutobedrag 2]],Q3_2025[[#This Row],[Brutobedrag 2]]*(100-Q3_2025[[#This Row],[Relatiekorting percentage]])/100)</f>
        <v>454.16562499999998</v>
      </c>
      <c r="R1729" s="3"/>
      <c r="W1729"/>
      <c r="AB1729"/>
    </row>
    <row r="1730" spans="1:28" x14ac:dyDescent="0.3">
      <c r="A1730" t="s">
        <v>845</v>
      </c>
      <c r="B1730">
        <v>5020002</v>
      </c>
      <c r="C1730" t="s">
        <v>56</v>
      </c>
      <c r="D1730">
        <v>5</v>
      </c>
      <c r="E1730" s="10">
        <v>39.65</v>
      </c>
      <c r="F1730" s="10">
        <v>198.25</v>
      </c>
      <c r="G1730" s="10">
        <v>168.51</v>
      </c>
      <c r="H1730">
        <v>15</v>
      </c>
      <c r="I1730" s="51" t="str">
        <f>_xlfn.XLOOKUP(Q3_2025[[#This Row],[Artikelnr]],Artikel_prijzen[Artnr],Artikel_prijzen[Groep],"")</f>
        <v/>
      </c>
      <c r="J1730" s="10" t="str">
        <f>_xlfn.XLOOKUP(Q3_2025[[#This Row],[Artikelnr]],Artikel_prijzen[Artnr],Artikel_prijzen[Prijs 2025],"")</f>
        <v/>
      </c>
      <c r="K1730" t="str">
        <f>IF(Q3_2025[[#This Row],[Artikelprijs]]&lt;&gt;"",IF(Q3_2025[[#This Row],[Stuksprijs]]=Q3_2025[[#This Row],[Artikelprijs]],"Prijs gelijk","Prijs wijkt af"),"")</f>
        <v/>
      </c>
      <c r="L1730" t="str">
        <f>IF(Q3_2025[[#This Row],[Relatiekorting percentage]]=0,
    "Nvt",
    IF(Q3_2025[[#This Row],[Brutobedrag 2]] &lt; Q3_2025[[#This Row],[Bruto - Rel.korting]],
        "Nee",
        "Ja"))</f>
        <v>Ja</v>
      </c>
      <c r="M1730" s="10">
        <f>IF(Q3_2025[[#This Row],[Artikelprijs]]&lt;&gt;"",Q3_2025[[#This Row],[Artikelprijs]],Q3_2025[[#This Row],[Stuksprijs]])</f>
        <v>39.65</v>
      </c>
      <c r="N1730" s="10">
        <f>Q3_2025[[#This Row],[Besteld]]*Q3_2025[[#This Row],[Prijs 2]]</f>
        <v>198.25</v>
      </c>
      <c r="O1730" s="10">
        <f>IF(Q3_2025[[#This Row],[Brutobedrag 2]]&lt;Q3_2025[[#This Row],[Bruto - Rel.korting]],Q3_2025[[#This Row],[Brutobedrag 2]],Q3_2025[[#This Row],[Brutobedrag 2]]*(100-Q3_2025[[#This Row],[Relatiekorting percentage]])/100)</f>
        <v>168.51249999999999</v>
      </c>
      <c r="R1730" s="3"/>
      <c r="W1730"/>
      <c r="AB1730"/>
    </row>
    <row r="1731" spans="1:28" x14ac:dyDescent="0.3">
      <c r="A1731" t="s">
        <v>845</v>
      </c>
      <c r="B1731">
        <v>5022009</v>
      </c>
      <c r="C1731" t="s">
        <v>297</v>
      </c>
      <c r="D1731">
        <v>3</v>
      </c>
      <c r="E1731" s="10">
        <v>103.75</v>
      </c>
      <c r="F1731" s="10">
        <v>311.25</v>
      </c>
      <c r="G1731" s="10">
        <v>264.56</v>
      </c>
      <c r="H1731">
        <v>15</v>
      </c>
      <c r="I1731" s="51" t="str">
        <f>_xlfn.XLOOKUP(Q3_2025[[#This Row],[Artikelnr]],Artikel_prijzen[Artnr],Artikel_prijzen[Groep],"")</f>
        <v>Elektra</v>
      </c>
      <c r="J1731" s="10">
        <f>_xlfn.XLOOKUP(Q3_2025[[#This Row],[Artikelnr]],Artikel_prijzen[Artnr],Artikel_prijzen[Prijs 2025],"")</f>
        <v>106.8625</v>
      </c>
      <c r="K1731" t="str">
        <f>IF(Q3_2025[[#This Row],[Artikelprijs]]&lt;&gt;"",IF(Q3_2025[[#This Row],[Stuksprijs]]=Q3_2025[[#This Row],[Artikelprijs]],"Prijs gelijk","Prijs wijkt af"),"")</f>
        <v>Prijs wijkt af</v>
      </c>
      <c r="L1731" t="str">
        <f>IF(Q3_2025[[#This Row],[Relatiekorting percentage]]=0,
    "Nvt",
    IF(Q3_2025[[#This Row],[Brutobedrag 2]] &lt; Q3_2025[[#This Row],[Bruto - Rel.korting]],
        "Nee",
        "Ja"))</f>
        <v>Ja</v>
      </c>
      <c r="M1731" s="10">
        <f>IF(Q3_2025[[#This Row],[Artikelprijs]]&lt;&gt;"",Q3_2025[[#This Row],[Artikelprijs]],Q3_2025[[#This Row],[Stuksprijs]])</f>
        <v>106.8625</v>
      </c>
      <c r="N1731" s="10">
        <f>Q3_2025[[#This Row],[Besteld]]*Q3_2025[[#This Row],[Prijs 2]]</f>
        <v>320.58749999999998</v>
      </c>
      <c r="O1731" s="10">
        <f>IF(Q3_2025[[#This Row],[Brutobedrag 2]]&lt;Q3_2025[[#This Row],[Bruto - Rel.korting]],Q3_2025[[#This Row],[Brutobedrag 2]],Q3_2025[[#This Row],[Brutobedrag 2]]*(100-Q3_2025[[#This Row],[Relatiekorting percentage]])/100)</f>
        <v>272.49937499999999</v>
      </c>
      <c r="R1731" s="3"/>
      <c r="W1731"/>
      <c r="AB1731"/>
    </row>
    <row r="1732" spans="1:28" x14ac:dyDescent="0.3">
      <c r="A1732" t="s">
        <v>845</v>
      </c>
      <c r="B1732">
        <v>5020002</v>
      </c>
      <c r="C1732" t="s">
        <v>56</v>
      </c>
      <c r="D1732">
        <v>3</v>
      </c>
      <c r="E1732" s="10">
        <v>39.65</v>
      </c>
      <c r="F1732" s="10">
        <v>118.95</v>
      </c>
      <c r="G1732" s="10">
        <v>101.11</v>
      </c>
      <c r="H1732">
        <v>15</v>
      </c>
      <c r="I1732" s="51" t="str">
        <f>_xlfn.XLOOKUP(Q3_2025[[#This Row],[Artikelnr]],Artikel_prijzen[Artnr],Artikel_prijzen[Groep],"")</f>
        <v/>
      </c>
      <c r="J1732" s="10" t="str">
        <f>_xlfn.XLOOKUP(Q3_2025[[#This Row],[Artikelnr]],Artikel_prijzen[Artnr],Artikel_prijzen[Prijs 2025],"")</f>
        <v/>
      </c>
      <c r="K1732" t="str">
        <f>IF(Q3_2025[[#This Row],[Artikelprijs]]&lt;&gt;"",IF(Q3_2025[[#This Row],[Stuksprijs]]=Q3_2025[[#This Row],[Artikelprijs]],"Prijs gelijk","Prijs wijkt af"),"")</f>
        <v/>
      </c>
      <c r="L1732" t="str">
        <f>IF(Q3_2025[[#This Row],[Relatiekorting percentage]]=0,
    "Nvt",
    IF(Q3_2025[[#This Row],[Brutobedrag 2]] &lt; Q3_2025[[#This Row],[Bruto - Rel.korting]],
        "Nee",
        "Ja"))</f>
        <v>Ja</v>
      </c>
      <c r="M1732" s="10">
        <f>IF(Q3_2025[[#This Row],[Artikelprijs]]&lt;&gt;"",Q3_2025[[#This Row],[Artikelprijs]],Q3_2025[[#This Row],[Stuksprijs]])</f>
        <v>39.65</v>
      </c>
      <c r="N1732" s="10">
        <f>Q3_2025[[#This Row],[Besteld]]*Q3_2025[[#This Row],[Prijs 2]]</f>
        <v>118.94999999999999</v>
      </c>
      <c r="O1732" s="10">
        <f>IF(Q3_2025[[#This Row],[Brutobedrag 2]]&lt;Q3_2025[[#This Row],[Bruto - Rel.korting]],Q3_2025[[#This Row],[Brutobedrag 2]],Q3_2025[[#This Row],[Brutobedrag 2]]*(100-Q3_2025[[#This Row],[Relatiekorting percentage]])/100)</f>
        <v>101.10749999999999</v>
      </c>
      <c r="R1732" s="3"/>
      <c r="W1732"/>
      <c r="AB1732"/>
    </row>
    <row r="1733" spans="1:28" x14ac:dyDescent="0.3">
      <c r="A1733" t="s">
        <v>845</v>
      </c>
      <c r="B1733">
        <v>5022009</v>
      </c>
      <c r="C1733" t="s">
        <v>297</v>
      </c>
      <c r="D1733">
        <v>6</v>
      </c>
      <c r="E1733" s="10">
        <v>103.75</v>
      </c>
      <c r="F1733" s="10">
        <v>622.5</v>
      </c>
      <c r="G1733" s="10">
        <v>529.12</v>
      </c>
      <c r="H1733">
        <v>15</v>
      </c>
      <c r="I1733" s="51" t="str">
        <f>_xlfn.XLOOKUP(Q3_2025[[#This Row],[Artikelnr]],Artikel_prijzen[Artnr],Artikel_prijzen[Groep],"")</f>
        <v>Elektra</v>
      </c>
      <c r="J1733" s="10">
        <f>_xlfn.XLOOKUP(Q3_2025[[#This Row],[Artikelnr]],Artikel_prijzen[Artnr],Artikel_prijzen[Prijs 2025],"")</f>
        <v>106.8625</v>
      </c>
      <c r="K1733" t="str">
        <f>IF(Q3_2025[[#This Row],[Artikelprijs]]&lt;&gt;"",IF(Q3_2025[[#This Row],[Stuksprijs]]=Q3_2025[[#This Row],[Artikelprijs]],"Prijs gelijk","Prijs wijkt af"),"")</f>
        <v>Prijs wijkt af</v>
      </c>
      <c r="L1733" t="str">
        <f>IF(Q3_2025[[#This Row],[Relatiekorting percentage]]=0,
    "Nvt",
    IF(Q3_2025[[#This Row],[Brutobedrag 2]] &lt; Q3_2025[[#This Row],[Bruto - Rel.korting]],
        "Nee",
        "Ja"))</f>
        <v>Ja</v>
      </c>
      <c r="M1733" s="10">
        <f>IF(Q3_2025[[#This Row],[Artikelprijs]]&lt;&gt;"",Q3_2025[[#This Row],[Artikelprijs]],Q3_2025[[#This Row],[Stuksprijs]])</f>
        <v>106.8625</v>
      </c>
      <c r="N1733" s="10">
        <f>Q3_2025[[#This Row],[Besteld]]*Q3_2025[[#This Row],[Prijs 2]]</f>
        <v>641.17499999999995</v>
      </c>
      <c r="O1733" s="10">
        <f>IF(Q3_2025[[#This Row],[Brutobedrag 2]]&lt;Q3_2025[[#This Row],[Bruto - Rel.korting]],Q3_2025[[#This Row],[Brutobedrag 2]],Q3_2025[[#This Row],[Brutobedrag 2]]*(100-Q3_2025[[#This Row],[Relatiekorting percentage]])/100)</f>
        <v>544.99874999999997</v>
      </c>
      <c r="R1733" s="3"/>
      <c r="W1733"/>
      <c r="AB1733"/>
    </row>
    <row r="1734" spans="1:28" x14ac:dyDescent="0.3">
      <c r="A1734" t="s">
        <v>845</v>
      </c>
      <c r="B1734">
        <v>5020002</v>
      </c>
      <c r="C1734" t="s">
        <v>56</v>
      </c>
      <c r="D1734">
        <v>24</v>
      </c>
      <c r="E1734" s="10">
        <v>39.65</v>
      </c>
      <c r="F1734" s="10">
        <v>951.6</v>
      </c>
      <c r="G1734" s="10">
        <v>808.86</v>
      </c>
      <c r="H1734">
        <v>15</v>
      </c>
      <c r="I1734" s="51" t="str">
        <f>_xlfn.XLOOKUP(Q3_2025[[#This Row],[Artikelnr]],Artikel_prijzen[Artnr],Artikel_prijzen[Groep],"")</f>
        <v/>
      </c>
      <c r="J1734" s="10" t="str">
        <f>_xlfn.XLOOKUP(Q3_2025[[#This Row],[Artikelnr]],Artikel_prijzen[Artnr],Artikel_prijzen[Prijs 2025],"")</f>
        <v/>
      </c>
      <c r="K1734" t="str">
        <f>IF(Q3_2025[[#This Row],[Artikelprijs]]&lt;&gt;"",IF(Q3_2025[[#This Row],[Stuksprijs]]=Q3_2025[[#This Row],[Artikelprijs]],"Prijs gelijk","Prijs wijkt af"),"")</f>
        <v/>
      </c>
      <c r="L1734" t="str">
        <f>IF(Q3_2025[[#This Row],[Relatiekorting percentage]]=0,
    "Nvt",
    IF(Q3_2025[[#This Row],[Brutobedrag 2]] &lt; Q3_2025[[#This Row],[Bruto - Rel.korting]],
        "Nee",
        "Ja"))</f>
        <v>Ja</v>
      </c>
      <c r="M1734" s="10">
        <f>IF(Q3_2025[[#This Row],[Artikelprijs]]&lt;&gt;"",Q3_2025[[#This Row],[Artikelprijs]],Q3_2025[[#This Row],[Stuksprijs]])</f>
        <v>39.65</v>
      </c>
      <c r="N1734" s="10">
        <f>Q3_2025[[#This Row],[Besteld]]*Q3_2025[[#This Row],[Prijs 2]]</f>
        <v>951.59999999999991</v>
      </c>
      <c r="O1734" s="10">
        <f>IF(Q3_2025[[#This Row],[Brutobedrag 2]]&lt;Q3_2025[[#This Row],[Bruto - Rel.korting]],Q3_2025[[#This Row],[Brutobedrag 2]],Q3_2025[[#This Row],[Brutobedrag 2]]*(100-Q3_2025[[#This Row],[Relatiekorting percentage]])/100)</f>
        <v>808.8599999999999</v>
      </c>
      <c r="R1734" s="3"/>
      <c r="W1734"/>
      <c r="AB1734"/>
    </row>
    <row r="1735" spans="1:28" x14ac:dyDescent="0.3">
      <c r="A1735" t="s">
        <v>845</v>
      </c>
      <c r="B1735">
        <v>5022009</v>
      </c>
      <c r="C1735" t="s">
        <v>297</v>
      </c>
      <c r="D1735">
        <v>1</v>
      </c>
      <c r="E1735" s="10">
        <v>103.75</v>
      </c>
      <c r="F1735" s="10">
        <v>103.75</v>
      </c>
      <c r="G1735" s="10">
        <v>88.19</v>
      </c>
      <c r="H1735">
        <v>15</v>
      </c>
      <c r="I1735" s="51" t="str">
        <f>_xlfn.XLOOKUP(Q3_2025[[#This Row],[Artikelnr]],Artikel_prijzen[Artnr],Artikel_prijzen[Groep],"")</f>
        <v>Elektra</v>
      </c>
      <c r="J1735" s="10">
        <f>_xlfn.XLOOKUP(Q3_2025[[#This Row],[Artikelnr]],Artikel_prijzen[Artnr],Artikel_prijzen[Prijs 2025],"")</f>
        <v>106.8625</v>
      </c>
      <c r="K1735" t="str">
        <f>IF(Q3_2025[[#This Row],[Artikelprijs]]&lt;&gt;"",IF(Q3_2025[[#This Row],[Stuksprijs]]=Q3_2025[[#This Row],[Artikelprijs]],"Prijs gelijk","Prijs wijkt af"),"")</f>
        <v>Prijs wijkt af</v>
      </c>
      <c r="L1735" t="str">
        <f>IF(Q3_2025[[#This Row],[Relatiekorting percentage]]=0,
    "Nvt",
    IF(Q3_2025[[#This Row],[Brutobedrag 2]] &lt; Q3_2025[[#This Row],[Bruto - Rel.korting]],
        "Nee",
        "Ja"))</f>
        <v>Ja</v>
      </c>
      <c r="M1735" s="10">
        <f>IF(Q3_2025[[#This Row],[Artikelprijs]]&lt;&gt;"",Q3_2025[[#This Row],[Artikelprijs]],Q3_2025[[#This Row],[Stuksprijs]])</f>
        <v>106.8625</v>
      </c>
      <c r="N1735" s="10">
        <f>Q3_2025[[#This Row],[Besteld]]*Q3_2025[[#This Row],[Prijs 2]]</f>
        <v>106.8625</v>
      </c>
      <c r="O1735" s="10">
        <f>IF(Q3_2025[[#This Row],[Brutobedrag 2]]&lt;Q3_2025[[#This Row],[Bruto - Rel.korting]],Q3_2025[[#This Row],[Brutobedrag 2]],Q3_2025[[#This Row],[Brutobedrag 2]]*(100-Q3_2025[[#This Row],[Relatiekorting percentage]])/100)</f>
        <v>90.833124999999995</v>
      </c>
      <c r="R1735" s="3"/>
      <c r="W1735"/>
      <c r="AB1735"/>
    </row>
    <row r="1736" spans="1:28" x14ac:dyDescent="0.3">
      <c r="A1736" t="s">
        <v>845</v>
      </c>
      <c r="B1736">
        <v>5020002</v>
      </c>
      <c r="C1736" t="s">
        <v>56</v>
      </c>
      <c r="D1736">
        <v>1</v>
      </c>
      <c r="E1736" s="10">
        <v>39.65</v>
      </c>
      <c r="F1736" s="10">
        <v>39.65</v>
      </c>
      <c r="G1736" s="10">
        <v>33.700000000000003</v>
      </c>
      <c r="H1736">
        <v>15</v>
      </c>
      <c r="I1736" s="51" t="str">
        <f>_xlfn.XLOOKUP(Q3_2025[[#This Row],[Artikelnr]],Artikel_prijzen[Artnr],Artikel_prijzen[Groep],"")</f>
        <v/>
      </c>
      <c r="J1736" s="10" t="str">
        <f>_xlfn.XLOOKUP(Q3_2025[[#This Row],[Artikelnr]],Artikel_prijzen[Artnr],Artikel_prijzen[Prijs 2025],"")</f>
        <v/>
      </c>
      <c r="K1736" t="str">
        <f>IF(Q3_2025[[#This Row],[Artikelprijs]]&lt;&gt;"",IF(Q3_2025[[#This Row],[Stuksprijs]]=Q3_2025[[#This Row],[Artikelprijs]],"Prijs gelijk","Prijs wijkt af"),"")</f>
        <v/>
      </c>
      <c r="L1736" t="str">
        <f>IF(Q3_2025[[#This Row],[Relatiekorting percentage]]=0,
    "Nvt",
    IF(Q3_2025[[#This Row],[Brutobedrag 2]] &lt; Q3_2025[[#This Row],[Bruto - Rel.korting]],
        "Nee",
        "Ja"))</f>
        <v>Ja</v>
      </c>
      <c r="M1736" s="10">
        <f>IF(Q3_2025[[#This Row],[Artikelprijs]]&lt;&gt;"",Q3_2025[[#This Row],[Artikelprijs]],Q3_2025[[#This Row],[Stuksprijs]])</f>
        <v>39.65</v>
      </c>
      <c r="N1736" s="10">
        <f>Q3_2025[[#This Row],[Besteld]]*Q3_2025[[#This Row],[Prijs 2]]</f>
        <v>39.65</v>
      </c>
      <c r="O1736" s="10">
        <f>IF(Q3_2025[[#This Row],[Brutobedrag 2]]&lt;Q3_2025[[#This Row],[Bruto - Rel.korting]],Q3_2025[[#This Row],[Brutobedrag 2]],Q3_2025[[#This Row],[Brutobedrag 2]]*(100-Q3_2025[[#This Row],[Relatiekorting percentage]])/100)</f>
        <v>33.702500000000001</v>
      </c>
      <c r="R1736" s="3"/>
      <c r="W1736"/>
      <c r="AB1736"/>
    </row>
    <row r="1737" spans="1:28" x14ac:dyDescent="0.3">
      <c r="A1737" t="s">
        <v>845</v>
      </c>
      <c r="B1737">
        <v>5021009</v>
      </c>
      <c r="C1737" t="s">
        <v>50</v>
      </c>
      <c r="D1737">
        <v>8</v>
      </c>
      <c r="E1737" s="10">
        <v>386.25</v>
      </c>
      <c r="F1737" s="10">
        <v>3090</v>
      </c>
      <c r="G1737" s="10">
        <v>2626.5</v>
      </c>
      <c r="H1737">
        <v>15</v>
      </c>
      <c r="I1737" s="51" t="str">
        <f>_xlfn.XLOOKUP(Q3_2025[[#This Row],[Artikelnr]],Artikel_prijzen[Artnr],Artikel_prijzen[Groep],"")</f>
        <v>Elektra</v>
      </c>
      <c r="J1737" s="10">
        <f>_xlfn.XLOOKUP(Q3_2025[[#This Row],[Artikelnr]],Artikel_prijzen[Artnr],Artikel_prijzen[Prijs 2025],"")</f>
        <v>386.25</v>
      </c>
      <c r="K1737" t="str">
        <f>IF(Q3_2025[[#This Row],[Artikelprijs]]&lt;&gt;"",IF(Q3_2025[[#This Row],[Stuksprijs]]=Q3_2025[[#This Row],[Artikelprijs]],"Prijs gelijk","Prijs wijkt af"),"")</f>
        <v>Prijs gelijk</v>
      </c>
      <c r="L1737" t="str">
        <f>IF(Q3_2025[[#This Row],[Relatiekorting percentage]]=0,
    "Nvt",
    IF(Q3_2025[[#This Row],[Brutobedrag 2]] &lt; Q3_2025[[#This Row],[Bruto - Rel.korting]],
        "Nee",
        "Ja"))</f>
        <v>Ja</v>
      </c>
      <c r="M1737" s="10">
        <f>IF(Q3_2025[[#This Row],[Artikelprijs]]&lt;&gt;"",Q3_2025[[#This Row],[Artikelprijs]],Q3_2025[[#This Row],[Stuksprijs]])</f>
        <v>386.25</v>
      </c>
      <c r="N1737" s="10">
        <f>Q3_2025[[#This Row],[Besteld]]*Q3_2025[[#This Row],[Prijs 2]]</f>
        <v>3090</v>
      </c>
      <c r="O1737" s="10">
        <f>IF(Q3_2025[[#This Row],[Brutobedrag 2]]&lt;Q3_2025[[#This Row],[Bruto - Rel.korting]],Q3_2025[[#This Row],[Brutobedrag 2]],Q3_2025[[#This Row],[Brutobedrag 2]]*(100-Q3_2025[[#This Row],[Relatiekorting percentage]])/100)</f>
        <v>2626.5</v>
      </c>
      <c r="R1737" s="3"/>
      <c r="W1737"/>
      <c r="AB1737"/>
    </row>
    <row r="1738" spans="1:28" x14ac:dyDescent="0.3">
      <c r="A1738" t="s">
        <v>845</v>
      </c>
      <c r="B1738">
        <v>5021011</v>
      </c>
      <c r="C1738" t="s">
        <v>115</v>
      </c>
      <c r="D1738">
        <v>1</v>
      </c>
      <c r="E1738" s="10">
        <v>458.35</v>
      </c>
      <c r="F1738" s="10">
        <v>458.35</v>
      </c>
      <c r="G1738" s="10">
        <v>389.6</v>
      </c>
      <c r="H1738">
        <v>15</v>
      </c>
      <c r="I1738" s="51" t="str">
        <f>_xlfn.XLOOKUP(Q3_2025[[#This Row],[Artikelnr]],Artikel_prijzen[Artnr],Artikel_prijzen[Groep],"")</f>
        <v>Elektra</v>
      </c>
      <c r="J1738" s="10">
        <f>_xlfn.XLOOKUP(Q3_2025[[#This Row],[Artikelnr]],Artikel_prijzen[Artnr],Artikel_prijzen[Prijs 2025],"")</f>
        <v>458.35</v>
      </c>
      <c r="K1738" t="str">
        <f>IF(Q3_2025[[#This Row],[Artikelprijs]]&lt;&gt;"",IF(Q3_2025[[#This Row],[Stuksprijs]]=Q3_2025[[#This Row],[Artikelprijs]],"Prijs gelijk","Prijs wijkt af"),"")</f>
        <v>Prijs gelijk</v>
      </c>
      <c r="L1738" t="str">
        <f>IF(Q3_2025[[#This Row],[Relatiekorting percentage]]=0,
    "Nvt",
    IF(Q3_2025[[#This Row],[Brutobedrag 2]] &lt; Q3_2025[[#This Row],[Bruto - Rel.korting]],
        "Nee",
        "Ja"))</f>
        <v>Ja</v>
      </c>
      <c r="M1738" s="10">
        <f>IF(Q3_2025[[#This Row],[Artikelprijs]]&lt;&gt;"",Q3_2025[[#This Row],[Artikelprijs]],Q3_2025[[#This Row],[Stuksprijs]])</f>
        <v>458.35</v>
      </c>
      <c r="N1738" s="10">
        <f>Q3_2025[[#This Row],[Besteld]]*Q3_2025[[#This Row],[Prijs 2]]</f>
        <v>458.35</v>
      </c>
      <c r="O1738" s="10">
        <f>IF(Q3_2025[[#This Row],[Brutobedrag 2]]&lt;Q3_2025[[#This Row],[Bruto - Rel.korting]],Q3_2025[[#This Row],[Brutobedrag 2]],Q3_2025[[#This Row],[Brutobedrag 2]]*(100-Q3_2025[[#This Row],[Relatiekorting percentage]])/100)</f>
        <v>389.59750000000003</v>
      </c>
      <c r="R1738" s="3"/>
      <c r="W1738"/>
      <c r="AB1738"/>
    </row>
    <row r="1739" spans="1:28" x14ac:dyDescent="0.3">
      <c r="A1739" t="s">
        <v>845</v>
      </c>
      <c r="B1739">
        <v>5021005</v>
      </c>
      <c r="C1739" t="s">
        <v>153</v>
      </c>
      <c r="D1739">
        <v>1</v>
      </c>
      <c r="E1739" s="10">
        <v>298.7</v>
      </c>
      <c r="F1739" s="10">
        <v>298.7</v>
      </c>
      <c r="G1739" s="10">
        <v>253.89</v>
      </c>
      <c r="H1739">
        <v>15</v>
      </c>
      <c r="I1739" s="51" t="str">
        <f>_xlfn.XLOOKUP(Q3_2025[[#This Row],[Artikelnr]],Artikel_prijzen[Artnr],Artikel_prijzen[Groep],"")</f>
        <v>Elektra</v>
      </c>
      <c r="J1739" s="10">
        <f>_xlfn.XLOOKUP(Q3_2025[[#This Row],[Artikelnr]],Artikel_prijzen[Artnr],Artikel_prijzen[Prijs 2025],"")</f>
        <v>298.7</v>
      </c>
      <c r="K1739" t="str">
        <f>IF(Q3_2025[[#This Row],[Artikelprijs]]&lt;&gt;"",IF(Q3_2025[[#This Row],[Stuksprijs]]=Q3_2025[[#This Row],[Artikelprijs]],"Prijs gelijk","Prijs wijkt af"),"")</f>
        <v>Prijs gelijk</v>
      </c>
      <c r="L1739" t="str">
        <f>IF(Q3_2025[[#This Row],[Relatiekorting percentage]]=0,
    "Nvt",
    IF(Q3_2025[[#This Row],[Brutobedrag 2]] &lt; Q3_2025[[#This Row],[Bruto - Rel.korting]],
        "Nee",
        "Ja"))</f>
        <v>Ja</v>
      </c>
      <c r="M1739" s="10">
        <f>IF(Q3_2025[[#This Row],[Artikelprijs]]&lt;&gt;"",Q3_2025[[#This Row],[Artikelprijs]],Q3_2025[[#This Row],[Stuksprijs]])</f>
        <v>298.7</v>
      </c>
      <c r="N1739" s="10">
        <f>Q3_2025[[#This Row],[Besteld]]*Q3_2025[[#This Row],[Prijs 2]]</f>
        <v>298.7</v>
      </c>
      <c r="O1739" s="10">
        <f>IF(Q3_2025[[#This Row],[Brutobedrag 2]]&lt;Q3_2025[[#This Row],[Bruto - Rel.korting]],Q3_2025[[#This Row],[Brutobedrag 2]],Q3_2025[[#This Row],[Brutobedrag 2]]*(100-Q3_2025[[#This Row],[Relatiekorting percentage]])/100)</f>
        <v>253.89500000000001</v>
      </c>
      <c r="R1739" s="3"/>
      <c r="W1739"/>
      <c r="AB1739"/>
    </row>
    <row r="1740" spans="1:28" x14ac:dyDescent="0.3">
      <c r="A1740" t="s">
        <v>845</v>
      </c>
      <c r="B1740">
        <v>5022009</v>
      </c>
      <c r="C1740" t="s">
        <v>297</v>
      </c>
      <c r="D1740">
        <v>1</v>
      </c>
      <c r="E1740" s="10">
        <v>103.75</v>
      </c>
      <c r="F1740" s="10">
        <v>103.75</v>
      </c>
      <c r="G1740" s="10">
        <v>88.19</v>
      </c>
      <c r="H1740">
        <v>15</v>
      </c>
      <c r="I1740" s="51" t="str">
        <f>_xlfn.XLOOKUP(Q3_2025[[#This Row],[Artikelnr]],Artikel_prijzen[Artnr],Artikel_prijzen[Groep],"")</f>
        <v>Elektra</v>
      </c>
      <c r="J1740" s="10">
        <f>_xlfn.XLOOKUP(Q3_2025[[#This Row],[Artikelnr]],Artikel_prijzen[Artnr],Artikel_prijzen[Prijs 2025],"")</f>
        <v>106.8625</v>
      </c>
      <c r="K1740" t="str">
        <f>IF(Q3_2025[[#This Row],[Artikelprijs]]&lt;&gt;"",IF(Q3_2025[[#This Row],[Stuksprijs]]=Q3_2025[[#This Row],[Artikelprijs]],"Prijs gelijk","Prijs wijkt af"),"")</f>
        <v>Prijs wijkt af</v>
      </c>
      <c r="L1740" t="str">
        <f>IF(Q3_2025[[#This Row],[Relatiekorting percentage]]=0,
    "Nvt",
    IF(Q3_2025[[#This Row],[Brutobedrag 2]] &lt; Q3_2025[[#This Row],[Bruto - Rel.korting]],
        "Nee",
        "Ja"))</f>
        <v>Ja</v>
      </c>
      <c r="M1740" s="10">
        <f>IF(Q3_2025[[#This Row],[Artikelprijs]]&lt;&gt;"",Q3_2025[[#This Row],[Artikelprijs]],Q3_2025[[#This Row],[Stuksprijs]])</f>
        <v>106.8625</v>
      </c>
      <c r="N1740" s="10">
        <f>Q3_2025[[#This Row],[Besteld]]*Q3_2025[[#This Row],[Prijs 2]]</f>
        <v>106.8625</v>
      </c>
      <c r="O1740" s="10">
        <f>IF(Q3_2025[[#This Row],[Brutobedrag 2]]&lt;Q3_2025[[#This Row],[Bruto - Rel.korting]],Q3_2025[[#This Row],[Brutobedrag 2]],Q3_2025[[#This Row],[Brutobedrag 2]]*(100-Q3_2025[[#This Row],[Relatiekorting percentage]])/100)</f>
        <v>90.833124999999995</v>
      </c>
      <c r="R1740" s="3"/>
      <c r="W1740"/>
      <c r="AB1740"/>
    </row>
    <row r="1741" spans="1:28" x14ac:dyDescent="0.3">
      <c r="A1741" t="s">
        <v>845</v>
      </c>
      <c r="B1741">
        <v>5020002</v>
      </c>
      <c r="C1741" t="s">
        <v>56</v>
      </c>
      <c r="D1741">
        <v>1</v>
      </c>
      <c r="E1741" s="10">
        <v>39.65</v>
      </c>
      <c r="F1741" s="10">
        <v>39.65</v>
      </c>
      <c r="G1741" s="10">
        <v>33.700000000000003</v>
      </c>
      <c r="H1741">
        <v>15</v>
      </c>
      <c r="I1741" s="51" t="str">
        <f>_xlfn.XLOOKUP(Q3_2025[[#This Row],[Artikelnr]],Artikel_prijzen[Artnr],Artikel_prijzen[Groep],"")</f>
        <v/>
      </c>
      <c r="J1741" s="10" t="str">
        <f>_xlfn.XLOOKUP(Q3_2025[[#This Row],[Artikelnr]],Artikel_prijzen[Artnr],Artikel_prijzen[Prijs 2025],"")</f>
        <v/>
      </c>
      <c r="K1741" t="str">
        <f>IF(Q3_2025[[#This Row],[Artikelprijs]]&lt;&gt;"",IF(Q3_2025[[#This Row],[Stuksprijs]]=Q3_2025[[#This Row],[Artikelprijs]],"Prijs gelijk","Prijs wijkt af"),"")</f>
        <v/>
      </c>
      <c r="L1741" t="str">
        <f>IF(Q3_2025[[#This Row],[Relatiekorting percentage]]=0,
    "Nvt",
    IF(Q3_2025[[#This Row],[Brutobedrag 2]] &lt; Q3_2025[[#This Row],[Bruto - Rel.korting]],
        "Nee",
        "Ja"))</f>
        <v>Ja</v>
      </c>
      <c r="M1741" s="10">
        <f>IF(Q3_2025[[#This Row],[Artikelprijs]]&lt;&gt;"",Q3_2025[[#This Row],[Artikelprijs]],Q3_2025[[#This Row],[Stuksprijs]])</f>
        <v>39.65</v>
      </c>
      <c r="N1741" s="10">
        <f>Q3_2025[[#This Row],[Besteld]]*Q3_2025[[#This Row],[Prijs 2]]</f>
        <v>39.65</v>
      </c>
      <c r="O1741" s="10">
        <f>IF(Q3_2025[[#This Row],[Brutobedrag 2]]&lt;Q3_2025[[#This Row],[Bruto - Rel.korting]],Q3_2025[[#This Row],[Brutobedrag 2]],Q3_2025[[#This Row],[Brutobedrag 2]]*(100-Q3_2025[[#This Row],[Relatiekorting percentage]])/100)</f>
        <v>33.702500000000001</v>
      </c>
      <c r="R1741" s="3"/>
      <c r="W1741"/>
      <c r="AB1741"/>
    </row>
    <row r="1742" spans="1:28" x14ac:dyDescent="0.3">
      <c r="A1742" t="s">
        <v>845</v>
      </c>
      <c r="B1742">
        <v>5021003</v>
      </c>
      <c r="C1742" t="s">
        <v>188</v>
      </c>
      <c r="D1742">
        <v>1</v>
      </c>
      <c r="E1742" s="10">
        <v>252.35</v>
      </c>
      <c r="F1742" s="10">
        <v>252.35</v>
      </c>
      <c r="G1742" s="10">
        <v>214.5</v>
      </c>
      <c r="H1742">
        <v>15</v>
      </c>
      <c r="I1742" s="51" t="str">
        <f>_xlfn.XLOOKUP(Q3_2025[[#This Row],[Artikelnr]],Artikel_prijzen[Artnr],Artikel_prijzen[Groep],"")</f>
        <v>Elektra</v>
      </c>
      <c r="J1742" s="10">
        <f>_xlfn.XLOOKUP(Q3_2025[[#This Row],[Artikelnr]],Artikel_prijzen[Artnr],Artikel_prijzen[Prijs 2025],"")</f>
        <v>252.35</v>
      </c>
      <c r="K1742" t="str">
        <f>IF(Q3_2025[[#This Row],[Artikelprijs]]&lt;&gt;"",IF(Q3_2025[[#This Row],[Stuksprijs]]=Q3_2025[[#This Row],[Artikelprijs]],"Prijs gelijk","Prijs wijkt af"),"")</f>
        <v>Prijs gelijk</v>
      </c>
      <c r="L1742" t="str">
        <f>IF(Q3_2025[[#This Row],[Relatiekorting percentage]]=0,
    "Nvt",
    IF(Q3_2025[[#This Row],[Brutobedrag 2]] &lt; Q3_2025[[#This Row],[Bruto - Rel.korting]],
        "Nee",
        "Ja"))</f>
        <v>Ja</v>
      </c>
      <c r="M1742" s="10">
        <f>IF(Q3_2025[[#This Row],[Artikelprijs]]&lt;&gt;"",Q3_2025[[#This Row],[Artikelprijs]],Q3_2025[[#This Row],[Stuksprijs]])</f>
        <v>252.35</v>
      </c>
      <c r="N1742" s="10">
        <f>Q3_2025[[#This Row],[Besteld]]*Q3_2025[[#This Row],[Prijs 2]]</f>
        <v>252.35</v>
      </c>
      <c r="O1742" s="10">
        <f>IF(Q3_2025[[#This Row],[Brutobedrag 2]]&lt;Q3_2025[[#This Row],[Bruto - Rel.korting]],Q3_2025[[#This Row],[Brutobedrag 2]],Q3_2025[[#This Row],[Brutobedrag 2]]*(100-Q3_2025[[#This Row],[Relatiekorting percentage]])/100)</f>
        <v>214.4975</v>
      </c>
      <c r="R1742" s="3"/>
      <c r="W1742"/>
      <c r="AB1742"/>
    </row>
    <row r="1743" spans="1:28" x14ac:dyDescent="0.3">
      <c r="A1743" t="s">
        <v>845</v>
      </c>
      <c r="B1743">
        <v>5022009</v>
      </c>
      <c r="C1743" t="s">
        <v>297</v>
      </c>
      <c r="D1743">
        <v>1</v>
      </c>
      <c r="E1743" s="10">
        <v>103.75</v>
      </c>
      <c r="F1743" s="10">
        <v>103.75</v>
      </c>
      <c r="G1743" s="10">
        <v>88.19</v>
      </c>
      <c r="H1743">
        <v>15</v>
      </c>
      <c r="I1743" s="51" t="str">
        <f>_xlfn.XLOOKUP(Q3_2025[[#This Row],[Artikelnr]],Artikel_prijzen[Artnr],Artikel_prijzen[Groep],"")</f>
        <v>Elektra</v>
      </c>
      <c r="J1743" s="10">
        <f>_xlfn.XLOOKUP(Q3_2025[[#This Row],[Artikelnr]],Artikel_prijzen[Artnr],Artikel_prijzen[Prijs 2025],"")</f>
        <v>106.8625</v>
      </c>
      <c r="K1743" t="str">
        <f>IF(Q3_2025[[#This Row],[Artikelprijs]]&lt;&gt;"",IF(Q3_2025[[#This Row],[Stuksprijs]]=Q3_2025[[#This Row],[Artikelprijs]],"Prijs gelijk","Prijs wijkt af"),"")</f>
        <v>Prijs wijkt af</v>
      </c>
      <c r="L1743" t="str">
        <f>IF(Q3_2025[[#This Row],[Relatiekorting percentage]]=0,
    "Nvt",
    IF(Q3_2025[[#This Row],[Brutobedrag 2]] &lt; Q3_2025[[#This Row],[Bruto - Rel.korting]],
        "Nee",
        "Ja"))</f>
        <v>Ja</v>
      </c>
      <c r="M1743" s="10">
        <f>IF(Q3_2025[[#This Row],[Artikelprijs]]&lt;&gt;"",Q3_2025[[#This Row],[Artikelprijs]],Q3_2025[[#This Row],[Stuksprijs]])</f>
        <v>106.8625</v>
      </c>
      <c r="N1743" s="10">
        <f>Q3_2025[[#This Row],[Besteld]]*Q3_2025[[#This Row],[Prijs 2]]</f>
        <v>106.8625</v>
      </c>
      <c r="O1743" s="10">
        <f>IF(Q3_2025[[#This Row],[Brutobedrag 2]]&lt;Q3_2025[[#This Row],[Bruto - Rel.korting]],Q3_2025[[#This Row],[Brutobedrag 2]],Q3_2025[[#This Row],[Brutobedrag 2]]*(100-Q3_2025[[#This Row],[Relatiekorting percentage]])/100)</f>
        <v>90.833124999999995</v>
      </c>
      <c r="R1743" s="3"/>
      <c r="W1743"/>
      <c r="AB1743"/>
    </row>
    <row r="1744" spans="1:28" x14ac:dyDescent="0.3">
      <c r="A1744" t="s">
        <v>845</v>
      </c>
      <c r="B1744">
        <v>5020002</v>
      </c>
      <c r="C1744" t="s">
        <v>56</v>
      </c>
      <c r="D1744">
        <v>1</v>
      </c>
      <c r="E1744" s="10">
        <v>39.65</v>
      </c>
      <c r="F1744" s="10">
        <v>39.65</v>
      </c>
      <c r="G1744" s="10">
        <v>33.700000000000003</v>
      </c>
      <c r="H1744">
        <v>15</v>
      </c>
      <c r="I1744" s="51" t="str">
        <f>_xlfn.XLOOKUP(Q3_2025[[#This Row],[Artikelnr]],Artikel_prijzen[Artnr],Artikel_prijzen[Groep],"")</f>
        <v/>
      </c>
      <c r="J1744" s="10" t="str">
        <f>_xlfn.XLOOKUP(Q3_2025[[#This Row],[Artikelnr]],Artikel_prijzen[Artnr],Artikel_prijzen[Prijs 2025],"")</f>
        <v/>
      </c>
      <c r="K1744" t="str">
        <f>IF(Q3_2025[[#This Row],[Artikelprijs]]&lt;&gt;"",IF(Q3_2025[[#This Row],[Stuksprijs]]=Q3_2025[[#This Row],[Artikelprijs]],"Prijs gelijk","Prijs wijkt af"),"")</f>
        <v/>
      </c>
      <c r="L1744" t="str">
        <f>IF(Q3_2025[[#This Row],[Relatiekorting percentage]]=0,
    "Nvt",
    IF(Q3_2025[[#This Row],[Brutobedrag 2]] &lt; Q3_2025[[#This Row],[Bruto - Rel.korting]],
        "Nee",
        "Ja"))</f>
        <v>Ja</v>
      </c>
      <c r="M1744" s="10">
        <f>IF(Q3_2025[[#This Row],[Artikelprijs]]&lt;&gt;"",Q3_2025[[#This Row],[Artikelprijs]],Q3_2025[[#This Row],[Stuksprijs]])</f>
        <v>39.65</v>
      </c>
      <c r="N1744" s="10">
        <f>Q3_2025[[#This Row],[Besteld]]*Q3_2025[[#This Row],[Prijs 2]]</f>
        <v>39.65</v>
      </c>
      <c r="O1744" s="10">
        <f>IF(Q3_2025[[#This Row],[Brutobedrag 2]]&lt;Q3_2025[[#This Row],[Bruto - Rel.korting]],Q3_2025[[#This Row],[Brutobedrag 2]],Q3_2025[[#This Row],[Brutobedrag 2]]*(100-Q3_2025[[#This Row],[Relatiekorting percentage]])/100)</f>
        <v>33.702500000000001</v>
      </c>
      <c r="R1744" s="3"/>
      <c r="W1744"/>
      <c r="AB1744"/>
    </row>
    <row r="1745" spans="1:28" x14ac:dyDescent="0.3">
      <c r="A1745" t="s">
        <v>845</v>
      </c>
      <c r="B1745">
        <v>5022009</v>
      </c>
      <c r="C1745" t="s">
        <v>297</v>
      </c>
      <c r="D1745">
        <v>1</v>
      </c>
      <c r="E1745" s="10">
        <v>103.75</v>
      </c>
      <c r="F1745" s="10">
        <v>103.75</v>
      </c>
      <c r="G1745" s="10">
        <v>88.19</v>
      </c>
      <c r="H1745">
        <v>15</v>
      </c>
      <c r="I1745" s="51" t="str">
        <f>_xlfn.XLOOKUP(Q3_2025[[#This Row],[Artikelnr]],Artikel_prijzen[Artnr],Artikel_prijzen[Groep],"")</f>
        <v>Elektra</v>
      </c>
      <c r="J1745" s="10">
        <f>_xlfn.XLOOKUP(Q3_2025[[#This Row],[Artikelnr]],Artikel_prijzen[Artnr],Artikel_prijzen[Prijs 2025],"")</f>
        <v>106.8625</v>
      </c>
      <c r="K1745" t="str">
        <f>IF(Q3_2025[[#This Row],[Artikelprijs]]&lt;&gt;"",IF(Q3_2025[[#This Row],[Stuksprijs]]=Q3_2025[[#This Row],[Artikelprijs]],"Prijs gelijk","Prijs wijkt af"),"")</f>
        <v>Prijs wijkt af</v>
      </c>
      <c r="L1745" t="str">
        <f>IF(Q3_2025[[#This Row],[Relatiekorting percentage]]=0,
    "Nvt",
    IF(Q3_2025[[#This Row],[Brutobedrag 2]] &lt; Q3_2025[[#This Row],[Bruto - Rel.korting]],
        "Nee",
        "Ja"))</f>
        <v>Ja</v>
      </c>
      <c r="M1745" s="10">
        <f>IF(Q3_2025[[#This Row],[Artikelprijs]]&lt;&gt;"",Q3_2025[[#This Row],[Artikelprijs]],Q3_2025[[#This Row],[Stuksprijs]])</f>
        <v>106.8625</v>
      </c>
      <c r="N1745" s="10">
        <f>Q3_2025[[#This Row],[Besteld]]*Q3_2025[[#This Row],[Prijs 2]]</f>
        <v>106.8625</v>
      </c>
      <c r="O1745" s="10">
        <f>IF(Q3_2025[[#This Row],[Brutobedrag 2]]&lt;Q3_2025[[#This Row],[Bruto - Rel.korting]],Q3_2025[[#This Row],[Brutobedrag 2]],Q3_2025[[#This Row],[Brutobedrag 2]]*(100-Q3_2025[[#This Row],[Relatiekorting percentage]])/100)</f>
        <v>90.833124999999995</v>
      </c>
      <c r="R1745" s="3"/>
      <c r="W1745"/>
      <c r="AB1745"/>
    </row>
    <row r="1746" spans="1:28" x14ac:dyDescent="0.3">
      <c r="A1746" t="s">
        <v>845</v>
      </c>
      <c r="B1746">
        <v>5020002</v>
      </c>
      <c r="C1746" t="s">
        <v>56</v>
      </c>
      <c r="D1746">
        <v>1</v>
      </c>
      <c r="E1746" s="10">
        <v>39.65</v>
      </c>
      <c r="F1746" s="10">
        <v>39.65</v>
      </c>
      <c r="G1746" s="10">
        <v>33.700000000000003</v>
      </c>
      <c r="H1746">
        <v>15</v>
      </c>
      <c r="I1746" s="51" t="str">
        <f>_xlfn.XLOOKUP(Q3_2025[[#This Row],[Artikelnr]],Artikel_prijzen[Artnr],Artikel_prijzen[Groep],"")</f>
        <v/>
      </c>
      <c r="J1746" s="10" t="str">
        <f>_xlfn.XLOOKUP(Q3_2025[[#This Row],[Artikelnr]],Artikel_prijzen[Artnr],Artikel_prijzen[Prijs 2025],"")</f>
        <v/>
      </c>
      <c r="K1746" t="str">
        <f>IF(Q3_2025[[#This Row],[Artikelprijs]]&lt;&gt;"",IF(Q3_2025[[#This Row],[Stuksprijs]]=Q3_2025[[#This Row],[Artikelprijs]],"Prijs gelijk","Prijs wijkt af"),"")</f>
        <v/>
      </c>
      <c r="L1746" t="str">
        <f>IF(Q3_2025[[#This Row],[Relatiekorting percentage]]=0,
    "Nvt",
    IF(Q3_2025[[#This Row],[Brutobedrag 2]] &lt; Q3_2025[[#This Row],[Bruto - Rel.korting]],
        "Nee",
        "Ja"))</f>
        <v>Ja</v>
      </c>
      <c r="M1746" s="10">
        <f>IF(Q3_2025[[#This Row],[Artikelprijs]]&lt;&gt;"",Q3_2025[[#This Row],[Artikelprijs]],Q3_2025[[#This Row],[Stuksprijs]])</f>
        <v>39.65</v>
      </c>
      <c r="N1746" s="10">
        <f>Q3_2025[[#This Row],[Besteld]]*Q3_2025[[#This Row],[Prijs 2]]</f>
        <v>39.65</v>
      </c>
      <c r="O1746" s="10">
        <f>IF(Q3_2025[[#This Row],[Brutobedrag 2]]&lt;Q3_2025[[#This Row],[Bruto - Rel.korting]],Q3_2025[[#This Row],[Brutobedrag 2]],Q3_2025[[#This Row],[Brutobedrag 2]]*(100-Q3_2025[[#This Row],[Relatiekorting percentage]])/100)</f>
        <v>33.702500000000001</v>
      </c>
      <c r="R1746" s="3"/>
      <c r="W1746"/>
      <c r="AB1746"/>
    </row>
    <row r="1747" spans="1:28" x14ac:dyDescent="0.3">
      <c r="A1747" t="s">
        <v>845</v>
      </c>
      <c r="B1747">
        <v>5021016</v>
      </c>
      <c r="C1747" t="s">
        <v>51</v>
      </c>
      <c r="D1747">
        <v>1</v>
      </c>
      <c r="E1747" s="10">
        <v>602.54999999999995</v>
      </c>
      <c r="F1747" s="10">
        <v>602.54999999999995</v>
      </c>
      <c r="G1747" s="10">
        <v>512.16999999999996</v>
      </c>
      <c r="H1747">
        <v>15</v>
      </c>
      <c r="I1747" s="51" t="str">
        <f>_xlfn.XLOOKUP(Q3_2025[[#This Row],[Artikelnr]],Artikel_prijzen[Artnr],Artikel_prijzen[Groep],"")</f>
        <v>Elektra</v>
      </c>
      <c r="J1747" s="10">
        <f>_xlfn.XLOOKUP(Q3_2025[[#This Row],[Artikelnr]],Artikel_prijzen[Artnr],Artikel_prijzen[Prijs 2025],"")</f>
        <v>585</v>
      </c>
      <c r="K1747" t="str">
        <f>IF(Q3_2025[[#This Row],[Artikelprijs]]&lt;&gt;"",IF(Q3_2025[[#This Row],[Stuksprijs]]=Q3_2025[[#This Row],[Artikelprijs]],"Prijs gelijk","Prijs wijkt af"),"")</f>
        <v>Prijs wijkt af</v>
      </c>
      <c r="L1747" t="str">
        <f>IF(Q3_2025[[#This Row],[Relatiekorting percentage]]=0,
    "Nvt",
    IF(Q3_2025[[#This Row],[Brutobedrag 2]] &lt; Q3_2025[[#This Row],[Bruto - Rel.korting]],
        "Nee",
        "Ja"))</f>
        <v>Ja</v>
      </c>
      <c r="M1747" s="10">
        <f>IF(Q3_2025[[#This Row],[Artikelprijs]]&lt;&gt;"",Q3_2025[[#This Row],[Artikelprijs]],Q3_2025[[#This Row],[Stuksprijs]])</f>
        <v>585</v>
      </c>
      <c r="N1747" s="10">
        <f>Q3_2025[[#This Row],[Besteld]]*Q3_2025[[#This Row],[Prijs 2]]</f>
        <v>585</v>
      </c>
      <c r="O1747" s="10">
        <f>IF(Q3_2025[[#This Row],[Brutobedrag 2]]&lt;Q3_2025[[#This Row],[Bruto - Rel.korting]],Q3_2025[[#This Row],[Brutobedrag 2]],Q3_2025[[#This Row],[Brutobedrag 2]]*(100-Q3_2025[[#This Row],[Relatiekorting percentage]])/100)</f>
        <v>497.25</v>
      </c>
      <c r="R1747" s="3"/>
      <c r="W1747"/>
      <c r="AB1747"/>
    </row>
    <row r="1748" spans="1:28" x14ac:dyDescent="0.3">
      <c r="A1748" t="s">
        <v>845</v>
      </c>
      <c r="B1748">
        <v>5021016</v>
      </c>
      <c r="C1748" t="s">
        <v>51</v>
      </c>
      <c r="D1748">
        <v>1</v>
      </c>
      <c r="E1748" s="10">
        <v>602.54999999999995</v>
      </c>
      <c r="F1748" s="10">
        <v>602.54999999999995</v>
      </c>
      <c r="G1748" s="10">
        <v>512.16999999999996</v>
      </c>
      <c r="H1748">
        <v>15</v>
      </c>
      <c r="I1748" s="51" t="str">
        <f>_xlfn.XLOOKUP(Q3_2025[[#This Row],[Artikelnr]],Artikel_prijzen[Artnr],Artikel_prijzen[Groep],"")</f>
        <v>Elektra</v>
      </c>
      <c r="J1748" s="10">
        <f>_xlfn.XLOOKUP(Q3_2025[[#This Row],[Artikelnr]],Artikel_prijzen[Artnr],Artikel_prijzen[Prijs 2025],"")</f>
        <v>585</v>
      </c>
      <c r="K1748" t="str">
        <f>IF(Q3_2025[[#This Row],[Artikelprijs]]&lt;&gt;"",IF(Q3_2025[[#This Row],[Stuksprijs]]=Q3_2025[[#This Row],[Artikelprijs]],"Prijs gelijk","Prijs wijkt af"),"")</f>
        <v>Prijs wijkt af</v>
      </c>
      <c r="L1748" t="str">
        <f>IF(Q3_2025[[#This Row],[Relatiekorting percentage]]=0,
    "Nvt",
    IF(Q3_2025[[#This Row],[Brutobedrag 2]] &lt; Q3_2025[[#This Row],[Bruto - Rel.korting]],
        "Nee",
        "Ja"))</f>
        <v>Ja</v>
      </c>
      <c r="M1748" s="10">
        <f>IF(Q3_2025[[#This Row],[Artikelprijs]]&lt;&gt;"",Q3_2025[[#This Row],[Artikelprijs]],Q3_2025[[#This Row],[Stuksprijs]])</f>
        <v>585</v>
      </c>
      <c r="N1748" s="10">
        <f>Q3_2025[[#This Row],[Besteld]]*Q3_2025[[#This Row],[Prijs 2]]</f>
        <v>585</v>
      </c>
      <c r="O1748" s="10">
        <f>IF(Q3_2025[[#This Row],[Brutobedrag 2]]&lt;Q3_2025[[#This Row],[Bruto - Rel.korting]],Q3_2025[[#This Row],[Brutobedrag 2]],Q3_2025[[#This Row],[Brutobedrag 2]]*(100-Q3_2025[[#This Row],[Relatiekorting percentage]])/100)</f>
        <v>497.25</v>
      </c>
      <c r="R1748" s="3"/>
      <c r="W1748"/>
      <c r="AB1748"/>
    </row>
    <row r="1749" spans="1:28" x14ac:dyDescent="0.3">
      <c r="A1749" t="s">
        <v>845</v>
      </c>
      <c r="B1749">
        <v>5021019</v>
      </c>
      <c r="C1749" t="s">
        <v>257</v>
      </c>
      <c r="D1749">
        <v>1</v>
      </c>
      <c r="E1749" s="10">
        <v>927</v>
      </c>
      <c r="F1749" s="10">
        <v>927</v>
      </c>
      <c r="G1749" s="10">
        <v>787.95</v>
      </c>
      <c r="H1749">
        <v>15</v>
      </c>
      <c r="I1749" s="51" t="str">
        <f>_xlfn.XLOOKUP(Q3_2025[[#This Row],[Artikelnr]],Artikel_prijzen[Artnr],Artikel_prijzen[Groep],"")</f>
        <v>Elektra</v>
      </c>
      <c r="J1749" s="10">
        <f>_xlfn.XLOOKUP(Q3_2025[[#This Row],[Artikelnr]],Artikel_prijzen[Artnr],Artikel_prijzen[Prijs 2025],"")</f>
        <v>900</v>
      </c>
      <c r="K1749" t="str">
        <f>IF(Q3_2025[[#This Row],[Artikelprijs]]&lt;&gt;"",IF(Q3_2025[[#This Row],[Stuksprijs]]=Q3_2025[[#This Row],[Artikelprijs]],"Prijs gelijk","Prijs wijkt af"),"")</f>
        <v>Prijs wijkt af</v>
      </c>
      <c r="L1749" t="str">
        <f>IF(Q3_2025[[#This Row],[Relatiekorting percentage]]=0,
    "Nvt",
    IF(Q3_2025[[#This Row],[Brutobedrag 2]] &lt; Q3_2025[[#This Row],[Bruto - Rel.korting]],
        "Nee",
        "Ja"))</f>
        <v>Ja</v>
      </c>
      <c r="M1749" s="10">
        <f>IF(Q3_2025[[#This Row],[Artikelprijs]]&lt;&gt;"",Q3_2025[[#This Row],[Artikelprijs]],Q3_2025[[#This Row],[Stuksprijs]])</f>
        <v>900</v>
      </c>
      <c r="N1749" s="10">
        <f>Q3_2025[[#This Row],[Besteld]]*Q3_2025[[#This Row],[Prijs 2]]</f>
        <v>900</v>
      </c>
      <c r="O1749" s="10">
        <f>IF(Q3_2025[[#This Row],[Brutobedrag 2]]&lt;Q3_2025[[#This Row],[Bruto - Rel.korting]],Q3_2025[[#This Row],[Brutobedrag 2]],Q3_2025[[#This Row],[Brutobedrag 2]]*(100-Q3_2025[[#This Row],[Relatiekorting percentage]])/100)</f>
        <v>765</v>
      </c>
      <c r="R1749" s="3"/>
      <c r="W1749"/>
      <c r="AB1749"/>
    </row>
    <row r="1750" spans="1:28" x14ac:dyDescent="0.3">
      <c r="A1750" t="s">
        <v>845</v>
      </c>
      <c r="B1750">
        <v>5022009</v>
      </c>
      <c r="C1750" t="s">
        <v>297</v>
      </c>
      <c r="D1750">
        <v>22</v>
      </c>
      <c r="E1750" s="10">
        <v>103.75</v>
      </c>
      <c r="F1750" s="10">
        <v>2282.5</v>
      </c>
      <c r="G1750" s="10">
        <v>1940.12</v>
      </c>
      <c r="H1750">
        <v>15</v>
      </c>
      <c r="I1750" s="51" t="str">
        <f>_xlfn.XLOOKUP(Q3_2025[[#This Row],[Artikelnr]],Artikel_prijzen[Artnr],Artikel_prijzen[Groep],"")</f>
        <v>Elektra</v>
      </c>
      <c r="J1750" s="10">
        <f>_xlfn.XLOOKUP(Q3_2025[[#This Row],[Artikelnr]],Artikel_prijzen[Artnr],Artikel_prijzen[Prijs 2025],"")</f>
        <v>106.8625</v>
      </c>
      <c r="K1750" t="str">
        <f>IF(Q3_2025[[#This Row],[Artikelprijs]]&lt;&gt;"",IF(Q3_2025[[#This Row],[Stuksprijs]]=Q3_2025[[#This Row],[Artikelprijs]],"Prijs gelijk","Prijs wijkt af"),"")</f>
        <v>Prijs wijkt af</v>
      </c>
      <c r="L1750" t="str">
        <f>IF(Q3_2025[[#This Row],[Relatiekorting percentage]]=0,
    "Nvt",
    IF(Q3_2025[[#This Row],[Brutobedrag 2]] &lt; Q3_2025[[#This Row],[Bruto - Rel.korting]],
        "Nee",
        "Ja"))</f>
        <v>Ja</v>
      </c>
      <c r="M1750" s="10">
        <f>IF(Q3_2025[[#This Row],[Artikelprijs]]&lt;&gt;"",Q3_2025[[#This Row],[Artikelprijs]],Q3_2025[[#This Row],[Stuksprijs]])</f>
        <v>106.8625</v>
      </c>
      <c r="N1750" s="10">
        <f>Q3_2025[[#This Row],[Besteld]]*Q3_2025[[#This Row],[Prijs 2]]</f>
        <v>2350.9749999999999</v>
      </c>
      <c r="O1750" s="10">
        <f>IF(Q3_2025[[#This Row],[Brutobedrag 2]]&lt;Q3_2025[[#This Row],[Bruto - Rel.korting]],Q3_2025[[#This Row],[Brutobedrag 2]],Q3_2025[[#This Row],[Brutobedrag 2]]*(100-Q3_2025[[#This Row],[Relatiekorting percentage]])/100)</f>
        <v>1998.3287499999999</v>
      </c>
      <c r="R1750" s="3"/>
      <c r="W1750"/>
      <c r="AB1750"/>
    </row>
    <row r="1751" spans="1:28" x14ac:dyDescent="0.3">
      <c r="A1751" t="s">
        <v>845</v>
      </c>
      <c r="B1751">
        <v>5021011</v>
      </c>
      <c r="C1751" t="s">
        <v>115</v>
      </c>
      <c r="D1751">
        <v>2</v>
      </c>
      <c r="E1751" s="10">
        <v>458.35</v>
      </c>
      <c r="F1751" s="10">
        <v>916.7</v>
      </c>
      <c r="G1751" s="10">
        <v>779.19</v>
      </c>
      <c r="H1751">
        <v>15</v>
      </c>
      <c r="I1751" s="51" t="str">
        <f>_xlfn.XLOOKUP(Q3_2025[[#This Row],[Artikelnr]],Artikel_prijzen[Artnr],Artikel_prijzen[Groep],"")</f>
        <v>Elektra</v>
      </c>
      <c r="J1751" s="10">
        <f>_xlfn.XLOOKUP(Q3_2025[[#This Row],[Artikelnr]],Artikel_prijzen[Artnr],Artikel_prijzen[Prijs 2025],"")</f>
        <v>458.35</v>
      </c>
      <c r="K1751" t="str">
        <f>IF(Q3_2025[[#This Row],[Artikelprijs]]&lt;&gt;"",IF(Q3_2025[[#This Row],[Stuksprijs]]=Q3_2025[[#This Row],[Artikelprijs]],"Prijs gelijk","Prijs wijkt af"),"")</f>
        <v>Prijs gelijk</v>
      </c>
      <c r="L1751" t="str">
        <f>IF(Q3_2025[[#This Row],[Relatiekorting percentage]]=0,
    "Nvt",
    IF(Q3_2025[[#This Row],[Brutobedrag 2]] &lt; Q3_2025[[#This Row],[Bruto - Rel.korting]],
        "Nee",
        "Ja"))</f>
        <v>Ja</v>
      </c>
      <c r="M1751" s="10">
        <f>IF(Q3_2025[[#This Row],[Artikelprijs]]&lt;&gt;"",Q3_2025[[#This Row],[Artikelprijs]],Q3_2025[[#This Row],[Stuksprijs]])</f>
        <v>458.35</v>
      </c>
      <c r="N1751" s="10">
        <f>Q3_2025[[#This Row],[Besteld]]*Q3_2025[[#This Row],[Prijs 2]]</f>
        <v>916.7</v>
      </c>
      <c r="O1751" s="10">
        <f>IF(Q3_2025[[#This Row],[Brutobedrag 2]]&lt;Q3_2025[[#This Row],[Bruto - Rel.korting]],Q3_2025[[#This Row],[Brutobedrag 2]],Q3_2025[[#This Row],[Brutobedrag 2]]*(100-Q3_2025[[#This Row],[Relatiekorting percentage]])/100)</f>
        <v>779.19500000000005</v>
      </c>
      <c r="R1751" s="3"/>
      <c r="W1751"/>
      <c r="AB1751"/>
    </row>
    <row r="1752" spans="1:28" x14ac:dyDescent="0.3">
      <c r="A1752" t="s">
        <v>845</v>
      </c>
      <c r="B1752">
        <v>5030226</v>
      </c>
      <c r="C1752" t="s">
        <v>291</v>
      </c>
      <c r="D1752">
        <v>62</v>
      </c>
      <c r="E1752" s="10">
        <v>159.65</v>
      </c>
      <c r="F1752" s="10">
        <v>9898.2999999999993</v>
      </c>
      <c r="G1752" s="10">
        <v>9898.2999999999993</v>
      </c>
      <c r="H1752">
        <v>0</v>
      </c>
      <c r="I1752" s="51" t="str">
        <f>_xlfn.XLOOKUP(Q3_2025[[#This Row],[Artikelnr]],Artikel_prijzen[Artnr],Artikel_prijzen[Groep],"")</f>
        <v>Rigging</v>
      </c>
      <c r="J1752" s="10">
        <f>_xlfn.XLOOKUP(Q3_2025[[#This Row],[Artikelnr]],Artikel_prijzen[Artnr],Artikel_prijzen[Prijs 2025],"")</f>
        <v>155</v>
      </c>
      <c r="K1752" t="str">
        <f>IF(Q3_2025[[#This Row],[Artikelprijs]]&lt;&gt;"",IF(Q3_2025[[#This Row],[Stuksprijs]]=Q3_2025[[#This Row],[Artikelprijs]],"Prijs gelijk","Prijs wijkt af"),"")</f>
        <v>Prijs wijkt af</v>
      </c>
      <c r="L1752" t="str">
        <f>IF(Q3_2025[[#This Row],[Relatiekorting percentage]]=0,
    "Nvt",
    IF(Q3_2025[[#This Row],[Brutobedrag 2]] &lt; Q3_2025[[#This Row],[Bruto - Rel.korting]],
        "Nee",
        "Ja"))</f>
        <v>Nvt</v>
      </c>
      <c r="M1752" s="10">
        <f>IF(Q3_2025[[#This Row],[Artikelprijs]]&lt;&gt;"",Q3_2025[[#This Row],[Artikelprijs]],Q3_2025[[#This Row],[Stuksprijs]])</f>
        <v>155</v>
      </c>
      <c r="N1752" s="10">
        <f>Q3_2025[[#This Row],[Besteld]]*Q3_2025[[#This Row],[Prijs 2]]</f>
        <v>9610</v>
      </c>
      <c r="O1752" s="10">
        <f>IF(Q3_2025[[#This Row],[Brutobedrag 2]]&lt;Q3_2025[[#This Row],[Bruto - Rel.korting]],Q3_2025[[#This Row],[Brutobedrag 2]],Q3_2025[[#This Row],[Brutobedrag 2]]*(100-Q3_2025[[#This Row],[Relatiekorting percentage]])/100)</f>
        <v>9610</v>
      </c>
      <c r="R1752" s="3"/>
      <c r="W1752"/>
      <c r="AB1752"/>
    </row>
    <row r="1753" spans="1:28" x14ac:dyDescent="0.3">
      <c r="A1753" t="s">
        <v>845</v>
      </c>
      <c r="B1753">
        <v>5030226</v>
      </c>
      <c r="C1753" t="s">
        <v>846</v>
      </c>
      <c r="D1753">
        <v>2</v>
      </c>
      <c r="E1753" s="10">
        <v>159.65</v>
      </c>
      <c r="F1753" s="10">
        <v>319.3</v>
      </c>
      <c r="G1753" s="10">
        <v>319.3</v>
      </c>
      <c r="H1753">
        <v>0</v>
      </c>
      <c r="I1753" s="51" t="str">
        <f>_xlfn.XLOOKUP(Q3_2025[[#This Row],[Artikelnr]],Artikel_prijzen[Artnr],Artikel_prijzen[Groep],"")</f>
        <v>Rigging</v>
      </c>
      <c r="J1753" s="10">
        <f>_xlfn.XLOOKUP(Q3_2025[[#This Row],[Artikelnr]],Artikel_prijzen[Artnr],Artikel_prijzen[Prijs 2025],"")</f>
        <v>155</v>
      </c>
      <c r="K1753" t="str">
        <f>IF(Q3_2025[[#This Row],[Artikelprijs]]&lt;&gt;"",IF(Q3_2025[[#This Row],[Stuksprijs]]=Q3_2025[[#This Row],[Artikelprijs]],"Prijs gelijk","Prijs wijkt af"),"")</f>
        <v>Prijs wijkt af</v>
      </c>
      <c r="L1753" t="str">
        <f>IF(Q3_2025[[#This Row],[Relatiekorting percentage]]=0,
    "Nvt",
    IF(Q3_2025[[#This Row],[Brutobedrag 2]] &lt; Q3_2025[[#This Row],[Bruto - Rel.korting]],
        "Nee",
        "Ja"))</f>
        <v>Nvt</v>
      </c>
      <c r="M1753" s="10">
        <f>IF(Q3_2025[[#This Row],[Artikelprijs]]&lt;&gt;"",Q3_2025[[#This Row],[Artikelprijs]],Q3_2025[[#This Row],[Stuksprijs]])</f>
        <v>155</v>
      </c>
      <c r="N1753" s="10">
        <f>Q3_2025[[#This Row],[Besteld]]*Q3_2025[[#This Row],[Prijs 2]]</f>
        <v>310</v>
      </c>
      <c r="O1753" s="10">
        <f>IF(Q3_2025[[#This Row],[Brutobedrag 2]]&lt;Q3_2025[[#This Row],[Bruto - Rel.korting]],Q3_2025[[#This Row],[Brutobedrag 2]],Q3_2025[[#This Row],[Brutobedrag 2]]*(100-Q3_2025[[#This Row],[Relatiekorting percentage]])/100)</f>
        <v>310</v>
      </c>
      <c r="R1753" s="3"/>
      <c r="W1753"/>
      <c r="AB1753"/>
    </row>
    <row r="1754" spans="1:28" x14ac:dyDescent="0.3">
      <c r="A1754" t="s">
        <v>845</v>
      </c>
      <c r="B1754">
        <v>5030228</v>
      </c>
      <c r="C1754" t="s">
        <v>113</v>
      </c>
      <c r="D1754">
        <v>2</v>
      </c>
      <c r="E1754" s="10">
        <v>236.9</v>
      </c>
      <c r="F1754" s="10">
        <v>473.8</v>
      </c>
      <c r="G1754" s="10">
        <v>473.8</v>
      </c>
      <c r="H1754">
        <v>0</v>
      </c>
      <c r="I1754" s="51" t="str">
        <f>_xlfn.XLOOKUP(Q3_2025[[#This Row],[Artikelnr]],Artikel_prijzen[Artnr],Artikel_prijzen[Groep],"")</f>
        <v>Rigging</v>
      </c>
      <c r="J1754" s="10">
        <f>_xlfn.XLOOKUP(Q3_2025[[#This Row],[Artikelnr]],Artikel_prijzen[Artnr],Artikel_prijzen[Prijs 2025],"")</f>
        <v>230</v>
      </c>
      <c r="K1754" t="str">
        <f>IF(Q3_2025[[#This Row],[Artikelprijs]]&lt;&gt;"",IF(Q3_2025[[#This Row],[Stuksprijs]]=Q3_2025[[#This Row],[Artikelprijs]],"Prijs gelijk","Prijs wijkt af"),"")</f>
        <v>Prijs wijkt af</v>
      </c>
      <c r="L1754" t="str">
        <f>IF(Q3_2025[[#This Row],[Relatiekorting percentage]]=0,
    "Nvt",
    IF(Q3_2025[[#This Row],[Brutobedrag 2]] &lt; Q3_2025[[#This Row],[Bruto - Rel.korting]],
        "Nee",
        "Ja"))</f>
        <v>Nvt</v>
      </c>
      <c r="M1754" s="10">
        <f>IF(Q3_2025[[#This Row],[Artikelprijs]]&lt;&gt;"",Q3_2025[[#This Row],[Artikelprijs]],Q3_2025[[#This Row],[Stuksprijs]])</f>
        <v>230</v>
      </c>
      <c r="N1754" s="10">
        <f>Q3_2025[[#This Row],[Besteld]]*Q3_2025[[#This Row],[Prijs 2]]</f>
        <v>460</v>
      </c>
      <c r="O1754" s="10">
        <f>IF(Q3_2025[[#This Row],[Brutobedrag 2]]&lt;Q3_2025[[#This Row],[Bruto - Rel.korting]],Q3_2025[[#This Row],[Brutobedrag 2]],Q3_2025[[#This Row],[Brutobedrag 2]]*(100-Q3_2025[[#This Row],[Relatiekorting percentage]])/100)</f>
        <v>460</v>
      </c>
      <c r="R1754" s="3"/>
      <c r="W1754"/>
      <c r="AB1754"/>
    </row>
    <row r="1755" spans="1:28" x14ac:dyDescent="0.3">
      <c r="A1755" t="s">
        <v>845</v>
      </c>
      <c r="B1755">
        <v>5030005</v>
      </c>
      <c r="C1755" t="s">
        <v>33</v>
      </c>
      <c r="D1755">
        <v>1</v>
      </c>
      <c r="E1755" s="10">
        <v>200.85</v>
      </c>
      <c r="F1755" s="10">
        <v>200.85</v>
      </c>
      <c r="G1755" s="10">
        <v>200.85</v>
      </c>
      <c r="H1755">
        <v>0</v>
      </c>
      <c r="I1755" s="51" t="str">
        <f>_xlfn.XLOOKUP(Q3_2025[[#This Row],[Artikelnr]],Artikel_prijzen[Artnr],Artikel_prijzen[Groep],"")</f>
        <v>Rigging</v>
      </c>
      <c r="J1755" s="10">
        <f>_xlfn.XLOOKUP(Q3_2025[[#This Row],[Artikelnr]],Artikel_prijzen[Artnr],Artikel_prijzen[Prijs 2025],"")</f>
        <v>195</v>
      </c>
      <c r="K1755" t="str">
        <f>IF(Q3_2025[[#This Row],[Artikelprijs]]&lt;&gt;"",IF(Q3_2025[[#This Row],[Stuksprijs]]=Q3_2025[[#This Row],[Artikelprijs]],"Prijs gelijk","Prijs wijkt af"),"")</f>
        <v>Prijs wijkt af</v>
      </c>
      <c r="L1755" t="str">
        <f>IF(Q3_2025[[#This Row],[Relatiekorting percentage]]=0,
    "Nvt",
    IF(Q3_2025[[#This Row],[Brutobedrag 2]] &lt; Q3_2025[[#This Row],[Bruto - Rel.korting]],
        "Nee",
        "Ja"))</f>
        <v>Nvt</v>
      </c>
      <c r="M1755" s="10">
        <f>IF(Q3_2025[[#This Row],[Artikelprijs]]&lt;&gt;"",Q3_2025[[#This Row],[Artikelprijs]],Q3_2025[[#This Row],[Stuksprijs]])</f>
        <v>195</v>
      </c>
      <c r="N1755" s="10">
        <f>Q3_2025[[#This Row],[Besteld]]*Q3_2025[[#This Row],[Prijs 2]]</f>
        <v>195</v>
      </c>
      <c r="O1755" s="10">
        <f>IF(Q3_2025[[#This Row],[Brutobedrag 2]]&lt;Q3_2025[[#This Row],[Bruto - Rel.korting]],Q3_2025[[#This Row],[Brutobedrag 2]],Q3_2025[[#This Row],[Brutobedrag 2]]*(100-Q3_2025[[#This Row],[Relatiekorting percentage]])/100)</f>
        <v>195</v>
      </c>
      <c r="R1755" s="3"/>
      <c r="W1755"/>
      <c r="AB1755"/>
    </row>
    <row r="1756" spans="1:28" x14ac:dyDescent="0.3">
      <c r="A1756" t="s">
        <v>845</v>
      </c>
      <c r="B1756">
        <v>5020002</v>
      </c>
      <c r="C1756" t="s">
        <v>847</v>
      </c>
      <c r="D1756">
        <v>2</v>
      </c>
      <c r="E1756" s="10">
        <v>39.65</v>
      </c>
      <c r="F1756" s="10">
        <v>79.3</v>
      </c>
      <c r="G1756" s="10">
        <v>67.400000000000006</v>
      </c>
      <c r="H1756">
        <v>15</v>
      </c>
      <c r="I1756" s="51" t="str">
        <f>_xlfn.XLOOKUP(Q3_2025[[#This Row],[Artikelnr]],Artikel_prijzen[Artnr],Artikel_prijzen[Groep],"")</f>
        <v/>
      </c>
      <c r="J1756" s="10" t="str">
        <f>_xlfn.XLOOKUP(Q3_2025[[#This Row],[Artikelnr]],Artikel_prijzen[Artnr],Artikel_prijzen[Prijs 2025],"")</f>
        <v/>
      </c>
      <c r="K1756" t="str">
        <f>IF(Q3_2025[[#This Row],[Artikelprijs]]&lt;&gt;"",IF(Q3_2025[[#This Row],[Stuksprijs]]=Q3_2025[[#This Row],[Artikelprijs]],"Prijs gelijk","Prijs wijkt af"),"")</f>
        <v/>
      </c>
      <c r="L1756" t="str">
        <f>IF(Q3_2025[[#This Row],[Relatiekorting percentage]]=0,
    "Nvt",
    IF(Q3_2025[[#This Row],[Brutobedrag 2]] &lt; Q3_2025[[#This Row],[Bruto - Rel.korting]],
        "Nee",
        "Ja"))</f>
        <v>Ja</v>
      </c>
      <c r="M1756" s="10">
        <f>IF(Q3_2025[[#This Row],[Artikelprijs]]&lt;&gt;"",Q3_2025[[#This Row],[Artikelprijs]],Q3_2025[[#This Row],[Stuksprijs]])</f>
        <v>39.65</v>
      </c>
      <c r="N1756" s="10">
        <f>Q3_2025[[#This Row],[Besteld]]*Q3_2025[[#This Row],[Prijs 2]]</f>
        <v>79.3</v>
      </c>
      <c r="O1756" s="10">
        <f>IF(Q3_2025[[#This Row],[Brutobedrag 2]]&lt;Q3_2025[[#This Row],[Bruto - Rel.korting]],Q3_2025[[#This Row],[Brutobedrag 2]],Q3_2025[[#This Row],[Brutobedrag 2]]*(100-Q3_2025[[#This Row],[Relatiekorting percentage]])/100)</f>
        <v>67.405000000000001</v>
      </c>
      <c r="R1756" s="3"/>
      <c r="W1756"/>
      <c r="AB1756"/>
    </row>
    <row r="1757" spans="1:28" x14ac:dyDescent="0.3">
      <c r="A1757" t="s">
        <v>845</v>
      </c>
      <c r="B1757">
        <v>5030005</v>
      </c>
      <c r="C1757" t="s">
        <v>33</v>
      </c>
      <c r="D1757">
        <v>1</v>
      </c>
      <c r="E1757" s="10">
        <v>200.85</v>
      </c>
      <c r="F1757" s="10">
        <v>200.85</v>
      </c>
      <c r="G1757" s="10">
        <v>200.85</v>
      </c>
      <c r="H1757">
        <v>0</v>
      </c>
      <c r="I1757" s="51" t="str">
        <f>_xlfn.XLOOKUP(Q3_2025[[#This Row],[Artikelnr]],Artikel_prijzen[Artnr],Artikel_prijzen[Groep],"")</f>
        <v>Rigging</v>
      </c>
      <c r="J1757" s="10">
        <f>_xlfn.XLOOKUP(Q3_2025[[#This Row],[Artikelnr]],Artikel_prijzen[Artnr],Artikel_prijzen[Prijs 2025],"")</f>
        <v>195</v>
      </c>
      <c r="K1757" t="str">
        <f>IF(Q3_2025[[#This Row],[Artikelprijs]]&lt;&gt;"",IF(Q3_2025[[#This Row],[Stuksprijs]]=Q3_2025[[#This Row],[Artikelprijs]],"Prijs gelijk","Prijs wijkt af"),"")</f>
        <v>Prijs wijkt af</v>
      </c>
      <c r="L1757" t="str">
        <f>IF(Q3_2025[[#This Row],[Relatiekorting percentage]]=0,
    "Nvt",
    IF(Q3_2025[[#This Row],[Brutobedrag 2]] &lt; Q3_2025[[#This Row],[Bruto - Rel.korting]],
        "Nee",
        "Ja"))</f>
        <v>Nvt</v>
      </c>
      <c r="M1757" s="10">
        <f>IF(Q3_2025[[#This Row],[Artikelprijs]]&lt;&gt;"",Q3_2025[[#This Row],[Artikelprijs]],Q3_2025[[#This Row],[Stuksprijs]])</f>
        <v>195</v>
      </c>
      <c r="N1757" s="10">
        <f>Q3_2025[[#This Row],[Besteld]]*Q3_2025[[#This Row],[Prijs 2]]</f>
        <v>195</v>
      </c>
      <c r="O1757" s="10">
        <f>IF(Q3_2025[[#This Row],[Brutobedrag 2]]&lt;Q3_2025[[#This Row],[Bruto - Rel.korting]],Q3_2025[[#This Row],[Brutobedrag 2]],Q3_2025[[#This Row],[Brutobedrag 2]]*(100-Q3_2025[[#This Row],[Relatiekorting percentage]])/100)</f>
        <v>195</v>
      </c>
      <c r="R1757" s="3"/>
      <c r="W1757"/>
      <c r="AB1757"/>
    </row>
    <row r="1758" spans="1:28" x14ac:dyDescent="0.3">
      <c r="A1758" t="s">
        <v>845</v>
      </c>
      <c r="B1758">
        <v>5020002</v>
      </c>
      <c r="C1758" t="s">
        <v>847</v>
      </c>
      <c r="D1758">
        <v>3</v>
      </c>
      <c r="E1758" s="10">
        <v>39.65</v>
      </c>
      <c r="F1758" s="10">
        <v>118.95</v>
      </c>
      <c r="G1758" s="10">
        <v>101.11</v>
      </c>
      <c r="H1758">
        <v>15</v>
      </c>
      <c r="I1758" s="51" t="str">
        <f>_xlfn.XLOOKUP(Q3_2025[[#This Row],[Artikelnr]],Artikel_prijzen[Artnr],Artikel_prijzen[Groep],"")</f>
        <v/>
      </c>
      <c r="J1758" s="10" t="str">
        <f>_xlfn.XLOOKUP(Q3_2025[[#This Row],[Artikelnr]],Artikel_prijzen[Artnr],Artikel_prijzen[Prijs 2025],"")</f>
        <v/>
      </c>
      <c r="K1758" t="str">
        <f>IF(Q3_2025[[#This Row],[Artikelprijs]]&lt;&gt;"",IF(Q3_2025[[#This Row],[Stuksprijs]]=Q3_2025[[#This Row],[Artikelprijs]],"Prijs gelijk","Prijs wijkt af"),"")</f>
        <v/>
      </c>
      <c r="L1758" t="str">
        <f>IF(Q3_2025[[#This Row],[Relatiekorting percentage]]=0,
    "Nvt",
    IF(Q3_2025[[#This Row],[Brutobedrag 2]] &lt; Q3_2025[[#This Row],[Bruto - Rel.korting]],
        "Nee",
        "Ja"))</f>
        <v>Ja</v>
      </c>
      <c r="M1758" s="10">
        <f>IF(Q3_2025[[#This Row],[Artikelprijs]]&lt;&gt;"",Q3_2025[[#This Row],[Artikelprijs]],Q3_2025[[#This Row],[Stuksprijs]])</f>
        <v>39.65</v>
      </c>
      <c r="N1758" s="10">
        <f>Q3_2025[[#This Row],[Besteld]]*Q3_2025[[#This Row],[Prijs 2]]</f>
        <v>118.94999999999999</v>
      </c>
      <c r="O1758" s="10">
        <f>IF(Q3_2025[[#This Row],[Brutobedrag 2]]&lt;Q3_2025[[#This Row],[Bruto - Rel.korting]],Q3_2025[[#This Row],[Brutobedrag 2]],Q3_2025[[#This Row],[Brutobedrag 2]]*(100-Q3_2025[[#This Row],[Relatiekorting percentage]])/100)</f>
        <v>101.10749999999999</v>
      </c>
      <c r="R1758" s="3"/>
      <c r="W1758"/>
      <c r="AB1758"/>
    </row>
    <row r="1759" spans="1:28" x14ac:dyDescent="0.3">
      <c r="A1759" t="s">
        <v>845</v>
      </c>
      <c r="B1759">
        <v>2004003</v>
      </c>
      <c r="C1759" t="s">
        <v>114</v>
      </c>
      <c r="D1759">
        <v>4</v>
      </c>
      <c r="E1759" s="10">
        <v>93.45</v>
      </c>
      <c r="F1759" s="10">
        <v>373.8</v>
      </c>
      <c r="G1759" s="10">
        <v>317.73</v>
      </c>
      <c r="H1759">
        <v>15</v>
      </c>
      <c r="I1759" s="51" t="str">
        <f>_xlfn.XLOOKUP(Q3_2025[[#This Row],[Artikelnr]],Artikel_prijzen[Artnr],Artikel_prijzen[Groep],"")</f>
        <v/>
      </c>
      <c r="J1759" s="10" t="str">
        <f>_xlfn.XLOOKUP(Q3_2025[[#This Row],[Artikelnr]],Artikel_prijzen[Artnr],Artikel_prijzen[Prijs 2025],"")</f>
        <v/>
      </c>
      <c r="K1759" t="str">
        <f>IF(Q3_2025[[#This Row],[Artikelprijs]]&lt;&gt;"",IF(Q3_2025[[#This Row],[Stuksprijs]]=Q3_2025[[#This Row],[Artikelprijs]],"Prijs gelijk","Prijs wijkt af"),"")</f>
        <v/>
      </c>
      <c r="L1759" t="str">
        <f>IF(Q3_2025[[#This Row],[Relatiekorting percentage]]=0,
    "Nvt",
    IF(Q3_2025[[#This Row],[Brutobedrag 2]] &lt; Q3_2025[[#This Row],[Bruto - Rel.korting]],
        "Nee",
        "Ja"))</f>
        <v>Ja</v>
      </c>
      <c r="M1759" s="10">
        <f>IF(Q3_2025[[#This Row],[Artikelprijs]]&lt;&gt;"",Q3_2025[[#This Row],[Artikelprijs]],Q3_2025[[#This Row],[Stuksprijs]])</f>
        <v>93.45</v>
      </c>
      <c r="N1759" s="10">
        <f>Q3_2025[[#This Row],[Besteld]]*Q3_2025[[#This Row],[Prijs 2]]</f>
        <v>373.8</v>
      </c>
      <c r="O1759" s="10">
        <f>IF(Q3_2025[[#This Row],[Brutobedrag 2]]&lt;Q3_2025[[#This Row],[Bruto - Rel.korting]],Q3_2025[[#This Row],[Brutobedrag 2]],Q3_2025[[#This Row],[Brutobedrag 2]]*(100-Q3_2025[[#This Row],[Relatiekorting percentage]])/100)</f>
        <v>317.73</v>
      </c>
      <c r="R1759" s="3"/>
      <c r="W1759"/>
      <c r="AB1759"/>
    </row>
    <row r="1760" spans="1:28" x14ac:dyDescent="0.3">
      <c r="A1760" t="s">
        <v>845</v>
      </c>
      <c r="B1760">
        <v>5021009</v>
      </c>
      <c r="C1760" t="s">
        <v>50</v>
      </c>
      <c r="D1760">
        <v>2</v>
      </c>
      <c r="E1760" s="10">
        <v>386.25</v>
      </c>
      <c r="F1760" s="10">
        <v>772.5</v>
      </c>
      <c r="G1760" s="10">
        <v>656.62</v>
      </c>
      <c r="H1760">
        <v>15</v>
      </c>
      <c r="I1760" s="51" t="str">
        <f>_xlfn.XLOOKUP(Q3_2025[[#This Row],[Artikelnr]],Artikel_prijzen[Artnr],Artikel_prijzen[Groep],"")</f>
        <v>Elektra</v>
      </c>
      <c r="J1760" s="10">
        <f>_xlfn.XLOOKUP(Q3_2025[[#This Row],[Artikelnr]],Artikel_prijzen[Artnr],Artikel_prijzen[Prijs 2025],"")</f>
        <v>386.25</v>
      </c>
      <c r="K1760" t="str">
        <f>IF(Q3_2025[[#This Row],[Artikelprijs]]&lt;&gt;"",IF(Q3_2025[[#This Row],[Stuksprijs]]=Q3_2025[[#This Row],[Artikelprijs]],"Prijs gelijk","Prijs wijkt af"),"")</f>
        <v>Prijs gelijk</v>
      </c>
      <c r="L1760" t="str">
        <f>IF(Q3_2025[[#This Row],[Relatiekorting percentage]]=0,
    "Nvt",
    IF(Q3_2025[[#This Row],[Brutobedrag 2]] &lt; Q3_2025[[#This Row],[Bruto - Rel.korting]],
        "Nee",
        "Ja"))</f>
        <v>Ja</v>
      </c>
      <c r="M1760" s="10">
        <f>IF(Q3_2025[[#This Row],[Artikelprijs]]&lt;&gt;"",Q3_2025[[#This Row],[Artikelprijs]],Q3_2025[[#This Row],[Stuksprijs]])</f>
        <v>386.25</v>
      </c>
      <c r="N1760" s="10">
        <f>Q3_2025[[#This Row],[Besteld]]*Q3_2025[[#This Row],[Prijs 2]]</f>
        <v>772.5</v>
      </c>
      <c r="O1760" s="10">
        <f>IF(Q3_2025[[#This Row],[Brutobedrag 2]]&lt;Q3_2025[[#This Row],[Bruto - Rel.korting]],Q3_2025[[#This Row],[Brutobedrag 2]],Q3_2025[[#This Row],[Brutobedrag 2]]*(100-Q3_2025[[#This Row],[Relatiekorting percentage]])/100)</f>
        <v>656.625</v>
      </c>
      <c r="R1760" s="3"/>
      <c r="W1760"/>
      <c r="AB1760"/>
    </row>
    <row r="1761" spans="1:28" x14ac:dyDescent="0.3">
      <c r="A1761" t="s">
        <v>845</v>
      </c>
      <c r="B1761">
        <v>5020004</v>
      </c>
      <c r="C1761" t="s">
        <v>231</v>
      </c>
      <c r="D1761">
        <v>4</v>
      </c>
      <c r="E1761" s="10">
        <v>77.25</v>
      </c>
      <c r="F1761" s="10">
        <v>309</v>
      </c>
      <c r="G1761" s="10">
        <v>262.64999999999998</v>
      </c>
      <c r="H1761">
        <v>15</v>
      </c>
      <c r="I1761" s="51" t="str">
        <f>_xlfn.XLOOKUP(Q3_2025[[#This Row],[Artikelnr]],Artikel_prijzen[Artnr],Artikel_prijzen[Groep],"")</f>
        <v/>
      </c>
      <c r="J1761" s="10" t="str">
        <f>_xlfn.XLOOKUP(Q3_2025[[#This Row],[Artikelnr]],Artikel_prijzen[Artnr],Artikel_prijzen[Prijs 2025],"")</f>
        <v/>
      </c>
      <c r="K1761" t="str">
        <f>IF(Q3_2025[[#This Row],[Artikelprijs]]&lt;&gt;"",IF(Q3_2025[[#This Row],[Stuksprijs]]=Q3_2025[[#This Row],[Artikelprijs]],"Prijs gelijk","Prijs wijkt af"),"")</f>
        <v/>
      </c>
      <c r="L1761" t="str">
        <f>IF(Q3_2025[[#This Row],[Relatiekorting percentage]]=0,
    "Nvt",
    IF(Q3_2025[[#This Row],[Brutobedrag 2]] &lt; Q3_2025[[#This Row],[Bruto - Rel.korting]],
        "Nee",
        "Ja"))</f>
        <v>Ja</v>
      </c>
      <c r="M1761" s="10">
        <f>IF(Q3_2025[[#This Row],[Artikelprijs]]&lt;&gt;"",Q3_2025[[#This Row],[Artikelprijs]],Q3_2025[[#This Row],[Stuksprijs]])</f>
        <v>77.25</v>
      </c>
      <c r="N1761" s="10">
        <f>Q3_2025[[#This Row],[Besteld]]*Q3_2025[[#This Row],[Prijs 2]]</f>
        <v>309</v>
      </c>
      <c r="O1761" s="10">
        <f>IF(Q3_2025[[#This Row],[Brutobedrag 2]]&lt;Q3_2025[[#This Row],[Bruto - Rel.korting]],Q3_2025[[#This Row],[Brutobedrag 2]],Q3_2025[[#This Row],[Brutobedrag 2]]*(100-Q3_2025[[#This Row],[Relatiekorting percentage]])/100)</f>
        <v>262.64999999999998</v>
      </c>
      <c r="R1761" s="3"/>
      <c r="W1761"/>
      <c r="AB1761"/>
    </row>
    <row r="1762" spans="1:28" x14ac:dyDescent="0.3">
      <c r="A1762" t="s">
        <v>845</v>
      </c>
      <c r="B1762">
        <v>5022009</v>
      </c>
      <c r="C1762" t="s">
        <v>297</v>
      </c>
      <c r="D1762">
        <v>1</v>
      </c>
      <c r="E1762" s="10">
        <v>103.75</v>
      </c>
      <c r="F1762" s="10">
        <v>103.75</v>
      </c>
      <c r="G1762" s="10">
        <v>88.19</v>
      </c>
      <c r="H1762">
        <v>15</v>
      </c>
      <c r="I1762" s="51" t="str">
        <f>_xlfn.XLOOKUP(Q3_2025[[#This Row],[Artikelnr]],Artikel_prijzen[Artnr],Artikel_prijzen[Groep],"")</f>
        <v>Elektra</v>
      </c>
      <c r="J1762" s="10">
        <f>_xlfn.XLOOKUP(Q3_2025[[#This Row],[Artikelnr]],Artikel_prijzen[Artnr],Artikel_prijzen[Prijs 2025],"")</f>
        <v>106.8625</v>
      </c>
      <c r="K1762" t="str">
        <f>IF(Q3_2025[[#This Row],[Artikelprijs]]&lt;&gt;"",IF(Q3_2025[[#This Row],[Stuksprijs]]=Q3_2025[[#This Row],[Artikelprijs]],"Prijs gelijk","Prijs wijkt af"),"")</f>
        <v>Prijs wijkt af</v>
      </c>
      <c r="L1762" t="str">
        <f>IF(Q3_2025[[#This Row],[Relatiekorting percentage]]=0,
    "Nvt",
    IF(Q3_2025[[#This Row],[Brutobedrag 2]] &lt; Q3_2025[[#This Row],[Bruto - Rel.korting]],
        "Nee",
        "Ja"))</f>
        <v>Ja</v>
      </c>
      <c r="M1762" s="10">
        <f>IF(Q3_2025[[#This Row],[Artikelprijs]]&lt;&gt;"",Q3_2025[[#This Row],[Artikelprijs]],Q3_2025[[#This Row],[Stuksprijs]])</f>
        <v>106.8625</v>
      </c>
      <c r="N1762" s="10">
        <f>Q3_2025[[#This Row],[Besteld]]*Q3_2025[[#This Row],[Prijs 2]]</f>
        <v>106.8625</v>
      </c>
      <c r="O1762" s="10">
        <f>IF(Q3_2025[[#This Row],[Brutobedrag 2]]&lt;Q3_2025[[#This Row],[Bruto - Rel.korting]],Q3_2025[[#This Row],[Brutobedrag 2]],Q3_2025[[#This Row],[Brutobedrag 2]]*(100-Q3_2025[[#This Row],[Relatiekorting percentage]])/100)</f>
        <v>90.833124999999995</v>
      </c>
      <c r="R1762" s="3"/>
      <c r="W1762"/>
      <c r="AB1762"/>
    </row>
    <row r="1763" spans="1:28" x14ac:dyDescent="0.3">
      <c r="A1763" t="s">
        <v>845</v>
      </c>
      <c r="B1763">
        <v>5020002</v>
      </c>
      <c r="C1763" t="s">
        <v>56</v>
      </c>
      <c r="D1763">
        <v>2</v>
      </c>
      <c r="E1763" s="10">
        <v>39.65</v>
      </c>
      <c r="F1763" s="10">
        <v>79.3</v>
      </c>
      <c r="G1763" s="10">
        <v>67.400000000000006</v>
      </c>
      <c r="H1763">
        <v>15</v>
      </c>
      <c r="I1763" s="51" t="str">
        <f>_xlfn.XLOOKUP(Q3_2025[[#This Row],[Artikelnr]],Artikel_prijzen[Artnr],Artikel_prijzen[Groep],"")</f>
        <v/>
      </c>
      <c r="J1763" s="10" t="str">
        <f>_xlfn.XLOOKUP(Q3_2025[[#This Row],[Artikelnr]],Artikel_prijzen[Artnr],Artikel_prijzen[Prijs 2025],"")</f>
        <v/>
      </c>
      <c r="K1763" t="str">
        <f>IF(Q3_2025[[#This Row],[Artikelprijs]]&lt;&gt;"",IF(Q3_2025[[#This Row],[Stuksprijs]]=Q3_2025[[#This Row],[Artikelprijs]],"Prijs gelijk","Prijs wijkt af"),"")</f>
        <v/>
      </c>
      <c r="L1763" t="str">
        <f>IF(Q3_2025[[#This Row],[Relatiekorting percentage]]=0,
    "Nvt",
    IF(Q3_2025[[#This Row],[Brutobedrag 2]] &lt; Q3_2025[[#This Row],[Bruto - Rel.korting]],
        "Nee",
        "Ja"))</f>
        <v>Ja</v>
      </c>
      <c r="M1763" s="10">
        <f>IF(Q3_2025[[#This Row],[Artikelprijs]]&lt;&gt;"",Q3_2025[[#This Row],[Artikelprijs]],Q3_2025[[#This Row],[Stuksprijs]])</f>
        <v>39.65</v>
      </c>
      <c r="N1763" s="10">
        <f>Q3_2025[[#This Row],[Besteld]]*Q3_2025[[#This Row],[Prijs 2]]</f>
        <v>79.3</v>
      </c>
      <c r="O1763" s="10">
        <f>IF(Q3_2025[[#This Row],[Brutobedrag 2]]&lt;Q3_2025[[#This Row],[Bruto - Rel.korting]],Q3_2025[[#This Row],[Brutobedrag 2]],Q3_2025[[#This Row],[Brutobedrag 2]]*(100-Q3_2025[[#This Row],[Relatiekorting percentage]])/100)</f>
        <v>67.405000000000001</v>
      </c>
      <c r="R1763" s="3"/>
      <c r="W1763"/>
      <c r="AB1763"/>
    </row>
    <row r="1764" spans="1:28" x14ac:dyDescent="0.3">
      <c r="A1764" t="s">
        <v>845</v>
      </c>
      <c r="B1764">
        <v>5020002</v>
      </c>
      <c r="C1764" t="s">
        <v>56</v>
      </c>
      <c r="D1764">
        <v>1</v>
      </c>
      <c r="E1764" s="10">
        <v>39.65</v>
      </c>
      <c r="F1764" s="10">
        <v>39.65</v>
      </c>
      <c r="G1764" s="10">
        <v>33.700000000000003</v>
      </c>
      <c r="H1764">
        <v>15</v>
      </c>
      <c r="I1764" s="51" t="str">
        <f>_xlfn.XLOOKUP(Q3_2025[[#This Row],[Artikelnr]],Artikel_prijzen[Artnr],Artikel_prijzen[Groep],"")</f>
        <v/>
      </c>
      <c r="J1764" s="10" t="str">
        <f>_xlfn.XLOOKUP(Q3_2025[[#This Row],[Artikelnr]],Artikel_prijzen[Artnr],Artikel_prijzen[Prijs 2025],"")</f>
        <v/>
      </c>
      <c r="K1764" t="str">
        <f>IF(Q3_2025[[#This Row],[Artikelprijs]]&lt;&gt;"",IF(Q3_2025[[#This Row],[Stuksprijs]]=Q3_2025[[#This Row],[Artikelprijs]],"Prijs gelijk","Prijs wijkt af"),"")</f>
        <v/>
      </c>
      <c r="L1764" t="str">
        <f>IF(Q3_2025[[#This Row],[Relatiekorting percentage]]=0,
    "Nvt",
    IF(Q3_2025[[#This Row],[Brutobedrag 2]] &lt; Q3_2025[[#This Row],[Bruto - Rel.korting]],
        "Nee",
        "Ja"))</f>
        <v>Ja</v>
      </c>
      <c r="M1764" s="10">
        <f>IF(Q3_2025[[#This Row],[Artikelprijs]]&lt;&gt;"",Q3_2025[[#This Row],[Artikelprijs]],Q3_2025[[#This Row],[Stuksprijs]])</f>
        <v>39.65</v>
      </c>
      <c r="N1764" s="10">
        <f>Q3_2025[[#This Row],[Besteld]]*Q3_2025[[#This Row],[Prijs 2]]</f>
        <v>39.65</v>
      </c>
      <c r="O1764" s="10">
        <f>IF(Q3_2025[[#This Row],[Brutobedrag 2]]&lt;Q3_2025[[#This Row],[Bruto - Rel.korting]],Q3_2025[[#This Row],[Brutobedrag 2]],Q3_2025[[#This Row],[Brutobedrag 2]]*(100-Q3_2025[[#This Row],[Relatiekorting percentage]])/100)</f>
        <v>33.702500000000001</v>
      </c>
      <c r="R1764" s="3"/>
      <c r="W1764"/>
      <c r="AB1764"/>
    </row>
    <row r="1765" spans="1:28" x14ac:dyDescent="0.3">
      <c r="A1765" t="s">
        <v>845</v>
      </c>
      <c r="B1765">
        <v>5020006</v>
      </c>
      <c r="C1765" t="s">
        <v>848</v>
      </c>
      <c r="D1765">
        <v>16</v>
      </c>
      <c r="E1765" s="10">
        <v>2.2999999999999998</v>
      </c>
      <c r="F1765" s="10">
        <v>36.799999999999997</v>
      </c>
      <c r="G1765" s="10">
        <v>36.799999999999997</v>
      </c>
      <c r="H1765">
        <v>0</v>
      </c>
      <c r="I1765" s="51" t="str">
        <f>_xlfn.XLOOKUP(Q3_2025[[#This Row],[Artikelnr]],Artikel_prijzen[Artnr],Artikel_prijzen[Groep],"")</f>
        <v/>
      </c>
      <c r="J1765" s="10" t="str">
        <f>_xlfn.XLOOKUP(Q3_2025[[#This Row],[Artikelnr]],Artikel_prijzen[Artnr],Artikel_prijzen[Prijs 2025],"")</f>
        <v/>
      </c>
      <c r="K1765" t="str">
        <f>IF(Q3_2025[[#This Row],[Artikelprijs]]&lt;&gt;"",IF(Q3_2025[[#This Row],[Stuksprijs]]=Q3_2025[[#This Row],[Artikelprijs]],"Prijs gelijk","Prijs wijkt af"),"")</f>
        <v/>
      </c>
      <c r="L1765" t="str">
        <f>IF(Q3_2025[[#This Row],[Relatiekorting percentage]]=0,
    "Nvt",
    IF(Q3_2025[[#This Row],[Brutobedrag 2]] &lt; Q3_2025[[#This Row],[Bruto - Rel.korting]],
        "Nee",
        "Ja"))</f>
        <v>Nvt</v>
      </c>
      <c r="M1765" s="10">
        <f>IF(Q3_2025[[#This Row],[Artikelprijs]]&lt;&gt;"",Q3_2025[[#This Row],[Artikelprijs]],Q3_2025[[#This Row],[Stuksprijs]])</f>
        <v>2.2999999999999998</v>
      </c>
      <c r="N1765" s="10">
        <f>Q3_2025[[#This Row],[Besteld]]*Q3_2025[[#This Row],[Prijs 2]]</f>
        <v>36.799999999999997</v>
      </c>
      <c r="O1765" s="10">
        <f>IF(Q3_2025[[#This Row],[Brutobedrag 2]]&lt;Q3_2025[[#This Row],[Bruto - Rel.korting]],Q3_2025[[#This Row],[Brutobedrag 2]],Q3_2025[[#This Row],[Brutobedrag 2]]*(100-Q3_2025[[#This Row],[Relatiekorting percentage]])/100)</f>
        <v>36.799999999999997</v>
      </c>
      <c r="R1765" s="3"/>
      <c r="W1765"/>
      <c r="AB1765"/>
    </row>
    <row r="1766" spans="1:28" x14ac:dyDescent="0.3">
      <c r="A1766" t="s">
        <v>845</v>
      </c>
      <c r="B1766">
        <v>5022009</v>
      </c>
      <c r="C1766" t="s">
        <v>297</v>
      </c>
      <c r="D1766">
        <v>3</v>
      </c>
      <c r="E1766" s="10">
        <v>103.75</v>
      </c>
      <c r="F1766" s="10">
        <v>311.25</v>
      </c>
      <c r="G1766" s="10">
        <v>264.56</v>
      </c>
      <c r="H1766">
        <v>15</v>
      </c>
      <c r="I1766" s="51" t="str">
        <f>_xlfn.XLOOKUP(Q3_2025[[#This Row],[Artikelnr]],Artikel_prijzen[Artnr],Artikel_prijzen[Groep],"")</f>
        <v>Elektra</v>
      </c>
      <c r="J1766" s="10">
        <f>_xlfn.XLOOKUP(Q3_2025[[#This Row],[Artikelnr]],Artikel_prijzen[Artnr],Artikel_prijzen[Prijs 2025],"")</f>
        <v>106.8625</v>
      </c>
      <c r="K1766" t="str">
        <f>IF(Q3_2025[[#This Row],[Artikelprijs]]&lt;&gt;"",IF(Q3_2025[[#This Row],[Stuksprijs]]=Q3_2025[[#This Row],[Artikelprijs]],"Prijs gelijk","Prijs wijkt af"),"")</f>
        <v>Prijs wijkt af</v>
      </c>
      <c r="L1766" t="str">
        <f>IF(Q3_2025[[#This Row],[Relatiekorting percentage]]=0,
    "Nvt",
    IF(Q3_2025[[#This Row],[Brutobedrag 2]] &lt; Q3_2025[[#This Row],[Bruto - Rel.korting]],
        "Nee",
        "Ja"))</f>
        <v>Ja</v>
      </c>
      <c r="M1766" s="10">
        <f>IF(Q3_2025[[#This Row],[Artikelprijs]]&lt;&gt;"",Q3_2025[[#This Row],[Artikelprijs]],Q3_2025[[#This Row],[Stuksprijs]])</f>
        <v>106.8625</v>
      </c>
      <c r="N1766" s="10">
        <f>Q3_2025[[#This Row],[Besteld]]*Q3_2025[[#This Row],[Prijs 2]]</f>
        <v>320.58749999999998</v>
      </c>
      <c r="O1766" s="10">
        <f>IF(Q3_2025[[#This Row],[Brutobedrag 2]]&lt;Q3_2025[[#This Row],[Bruto - Rel.korting]],Q3_2025[[#This Row],[Brutobedrag 2]],Q3_2025[[#This Row],[Brutobedrag 2]]*(100-Q3_2025[[#This Row],[Relatiekorting percentage]])/100)</f>
        <v>272.49937499999999</v>
      </c>
      <c r="R1766" s="3"/>
      <c r="W1766"/>
      <c r="AB1766"/>
    </row>
    <row r="1767" spans="1:28" x14ac:dyDescent="0.3">
      <c r="A1767" t="s">
        <v>845</v>
      </c>
      <c r="B1767">
        <v>5020002</v>
      </c>
      <c r="C1767" t="s">
        <v>56</v>
      </c>
      <c r="D1767">
        <v>12</v>
      </c>
      <c r="E1767" s="10">
        <v>39.65</v>
      </c>
      <c r="F1767" s="10">
        <v>475.8</v>
      </c>
      <c r="G1767" s="10">
        <v>404.43</v>
      </c>
      <c r="H1767">
        <v>15</v>
      </c>
      <c r="I1767" s="51" t="str">
        <f>_xlfn.XLOOKUP(Q3_2025[[#This Row],[Artikelnr]],Artikel_prijzen[Artnr],Artikel_prijzen[Groep],"")</f>
        <v/>
      </c>
      <c r="J1767" s="10" t="str">
        <f>_xlfn.XLOOKUP(Q3_2025[[#This Row],[Artikelnr]],Artikel_prijzen[Artnr],Artikel_prijzen[Prijs 2025],"")</f>
        <v/>
      </c>
      <c r="K1767" t="str">
        <f>IF(Q3_2025[[#This Row],[Artikelprijs]]&lt;&gt;"",IF(Q3_2025[[#This Row],[Stuksprijs]]=Q3_2025[[#This Row],[Artikelprijs]],"Prijs gelijk","Prijs wijkt af"),"")</f>
        <v/>
      </c>
      <c r="L1767" t="str">
        <f>IF(Q3_2025[[#This Row],[Relatiekorting percentage]]=0,
    "Nvt",
    IF(Q3_2025[[#This Row],[Brutobedrag 2]] &lt; Q3_2025[[#This Row],[Bruto - Rel.korting]],
        "Nee",
        "Ja"))</f>
        <v>Ja</v>
      </c>
      <c r="M1767" s="10">
        <f>IF(Q3_2025[[#This Row],[Artikelprijs]]&lt;&gt;"",Q3_2025[[#This Row],[Artikelprijs]],Q3_2025[[#This Row],[Stuksprijs]])</f>
        <v>39.65</v>
      </c>
      <c r="N1767" s="10">
        <f>Q3_2025[[#This Row],[Besteld]]*Q3_2025[[#This Row],[Prijs 2]]</f>
        <v>475.79999999999995</v>
      </c>
      <c r="O1767" s="10">
        <f>IF(Q3_2025[[#This Row],[Brutobedrag 2]]&lt;Q3_2025[[#This Row],[Bruto - Rel.korting]],Q3_2025[[#This Row],[Brutobedrag 2]],Q3_2025[[#This Row],[Brutobedrag 2]]*(100-Q3_2025[[#This Row],[Relatiekorting percentage]])/100)</f>
        <v>404.42999999999995</v>
      </c>
      <c r="R1767" s="3"/>
      <c r="W1767"/>
      <c r="AB1767"/>
    </row>
    <row r="1768" spans="1:28" x14ac:dyDescent="0.3">
      <c r="A1768" t="s">
        <v>845</v>
      </c>
      <c r="B1768">
        <v>5020002</v>
      </c>
      <c r="C1768" t="s">
        <v>56</v>
      </c>
      <c r="D1768">
        <v>1</v>
      </c>
      <c r="E1768" s="10">
        <v>39.65</v>
      </c>
      <c r="F1768" s="10">
        <v>39.65</v>
      </c>
      <c r="G1768" s="10">
        <v>33.700000000000003</v>
      </c>
      <c r="H1768">
        <v>15</v>
      </c>
      <c r="I1768" s="51" t="str">
        <f>_xlfn.XLOOKUP(Q3_2025[[#This Row],[Artikelnr]],Artikel_prijzen[Artnr],Artikel_prijzen[Groep],"")</f>
        <v/>
      </c>
      <c r="J1768" s="10" t="str">
        <f>_xlfn.XLOOKUP(Q3_2025[[#This Row],[Artikelnr]],Artikel_prijzen[Artnr],Artikel_prijzen[Prijs 2025],"")</f>
        <v/>
      </c>
      <c r="K1768" t="str">
        <f>IF(Q3_2025[[#This Row],[Artikelprijs]]&lt;&gt;"",IF(Q3_2025[[#This Row],[Stuksprijs]]=Q3_2025[[#This Row],[Artikelprijs]],"Prijs gelijk","Prijs wijkt af"),"")</f>
        <v/>
      </c>
      <c r="L1768" t="str">
        <f>IF(Q3_2025[[#This Row],[Relatiekorting percentage]]=0,
    "Nvt",
    IF(Q3_2025[[#This Row],[Brutobedrag 2]] &lt; Q3_2025[[#This Row],[Bruto - Rel.korting]],
        "Nee",
        "Ja"))</f>
        <v>Ja</v>
      </c>
      <c r="M1768" s="10">
        <f>IF(Q3_2025[[#This Row],[Artikelprijs]]&lt;&gt;"",Q3_2025[[#This Row],[Artikelprijs]],Q3_2025[[#This Row],[Stuksprijs]])</f>
        <v>39.65</v>
      </c>
      <c r="N1768" s="10">
        <f>Q3_2025[[#This Row],[Besteld]]*Q3_2025[[#This Row],[Prijs 2]]</f>
        <v>39.65</v>
      </c>
      <c r="O1768" s="10">
        <f>IF(Q3_2025[[#This Row],[Brutobedrag 2]]&lt;Q3_2025[[#This Row],[Bruto - Rel.korting]],Q3_2025[[#This Row],[Brutobedrag 2]],Q3_2025[[#This Row],[Brutobedrag 2]]*(100-Q3_2025[[#This Row],[Relatiekorting percentage]])/100)</f>
        <v>33.702500000000001</v>
      </c>
      <c r="R1768" s="3"/>
      <c r="W1768"/>
      <c r="AB1768"/>
    </row>
    <row r="1769" spans="1:28" x14ac:dyDescent="0.3">
      <c r="A1769" t="s">
        <v>845</v>
      </c>
      <c r="B1769">
        <v>3001042</v>
      </c>
      <c r="C1769" t="s">
        <v>69</v>
      </c>
      <c r="D1769">
        <v>4</v>
      </c>
      <c r="E1769" s="10">
        <v>11</v>
      </c>
      <c r="F1769" s="10">
        <v>44</v>
      </c>
      <c r="G1769" s="10">
        <v>37.4</v>
      </c>
      <c r="H1769">
        <v>15</v>
      </c>
      <c r="I1769" s="51" t="str">
        <f>_xlfn.XLOOKUP(Q3_2025[[#This Row],[Artikelnr]],Artikel_prijzen[Artnr],Artikel_prijzen[Groep],"")</f>
        <v/>
      </c>
      <c r="J1769" s="10" t="str">
        <f>_xlfn.XLOOKUP(Q3_2025[[#This Row],[Artikelnr]],Artikel_prijzen[Artnr],Artikel_prijzen[Prijs 2025],"")</f>
        <v/>
      </c>
      <c r="K1769" t="str">
        <f>IF(Q3_2025[[#This Row],[Artikelprijs]]&lt;&gt;"",IF(Q3_2025[[#This Row],[Stuksprijs]]=Q3_2025[[#This Row],[Artikelprijs]],"Prijs gelijk","Prijs wijkt af"),"")</f>
        <v/>
      </c>
      <c r="L1769" t="str">
        <f>IF(Q3_2025[[#This Row],[Relatiekorting percentage]]=0,
    "Nvt",
    IF(Q3_2025[[#This Row],[Brutobedrag 2]] &lt; Q3_2025[[#This Row],[Bruto - Rel.korting]],
        "Nee",
        "Ja"))</f>
        <v>Ja</v>
      </c>
      <c r="M1769" s="10">
        <f>IF(Q3_2025[[#This Row],[Artikelprijs]]&lt;&gt;"",Q3_2025[[#This Row],[Artikelprijs]],Q3_2025[[#This Row],[Stuksprijs]])</f>
        <v>11</v>
      </c>
      <c r="N1769" s="10">
        <f>Q3_2025[[#This Row],[Besteld]]*Q3_2025[[#This Row],[Prijs 2]]</f>
        <v>44</v>
      </c>
      <c r="O1769" s="10">
        <f>IF(Q3_2025[[#This Row],[Brutobedrag 2]]&lt;Q3_2025[[#This Row],[Bruto - Rel.korting]],Q3_2025[[#This Row],[Brutobedrag 2]],Q3_2025[[#This Row],[Brutobedrag 2]]*(100-Q3_2025[[#This Row],[Relatiekorting percentage]])/100)</f>
        <v>37.4</v>
      </c>
      <c r="R1769" s="3"/>
      <c r="W1769"/>
      <c r="AB1769"/>
    </row>
    <row r="1770" spans="1:28" x14ac:dyDescent="0.3">
      <c r="A1770" t="s">
        <v>845</v>
      </c>
      <c r="B1770">
        <v>5020006</v>
      </c>
      <c r="C1770" t="s">
        <v>849</v>
      </c>
      <c r="D1770">
        <v>2</v>
      </c>
      <c r="E1770" s="10">
        <v>21.8</v>
      </c>
      <c r="F1770" s="10">
        <v>43.6</v>
      </c>
      <c r="G1770" s="10">
        <v>37.06</v>
      </c>
      <c r="H1770">
        <v>15</v>
      </c>
      <c r="I1770" s="51" t="str">
        <f>_xlfn.XLOOKUP(Q3_2025[[#This Row],[Artikelnr]],Artikel_prijzen[Artnr],Artikel_prijzen[Groep],"")</f>
        <v/>
      </c>
      <c r="J1770" s="10" t="str">
        <f>_xlfn.XLOOKUP(Q3_2025[[#This Row],[Artikelnr]],Artikel_prijzen[Artnr],Artikel_prijzen[Prijs 2025],"")</f>
        <v/>
      </c>
      <c r="K1770" t="str">
        <f>IF(Q3_2025[[#This Row],[Artikelprijs]]&lt;&gt;"",IF(Q3_2025[[#This Row],[Stuksprijs]]=Q3_2025[[#This Row],[Artikelprijs]],"Prijs gelijk","Prijs wijkt af"),"")</f>
        <v/>
      </c>
      <c r="L1770" t="str">
        <f>IF(Q3_2025[[#This Row],[Relatiekorting percentage]]=0,
    "Nvt",
    IF(Q3_2025[[#This Row],[Brutobedrag 2]] &lt; Q3_2025[[#This Row],[Bruto - Rel.korting]],
        "Nee",
        "Ja"))</f>
        <v>Ja</v>
      </c>
      <c r="M1770" s="10">
        <f>IF(Q3_2025[[#This Row],[Artikelprijs]]&lt;&gt;"",Q3_2025[[#This Row],[Artikelprijs]],Q3_2025[[#This Row],[Stuksprijs]])</f>
        <v>21.8</v>
      </c>
      <c r="N1770" s="10">
        <f>Q3_2025[[#This Row],[Besteld]]*Q3_2025[[#This Row],[Prijs 2]]</f>
        <v>43.6</v>
      </c>
      <c r="O1770" s="10">
        <f>IF(Q3_2025[[#This Row],[Brutobedrag 2]]&lt;Q3_2025[[#This Row],[Bruto - Rel.korting]],Q3_2025[[#This Row],[Brutobedrag 2]],Q3_2025[[#This Row],[Brutobedrag 2]]*(100-Q3_2025[[#This Row],[Relatiekorting percentage]])/100)</f>
        <v>37.06</v>
      </c>
      <c r="R1770" s="3"/>
      <c r="W1770"/>
      <c r="AB1770"/>
    </row>
    <row r="1771" spans="1:28" x14ac:dyDescent="0.3">
      <c r="A1771" t="s">
        <v>845</v>
      </c>
      <c r="B1771">
        <v>5020008</v>
      </c>
      <c r="C1771" t="s">
        <v>52</v>
      </c>
      <c r="D1771">
        <v>2</v>
      </c>
      <c r="E1771" s="10">
        <v>32.96</v>
      </c>
      <c r="F1771" s="10">
        <v>65.92</v>
      </c>
      <c r="G1771" s="10">
        <v>56.03</v>
      </c>
      <c r="H1771">
        <v>15</v>
      </c>
      <c r="I1771" s="51" t="str">
        <f>_xlfn.XLOOKUP(Q3_2025[[#This Row],[Artikelnr]],Artikel_prijzen[Artnr],Artikel_prijzen[Groep],"")</f>
        <v/>
      </c>
      <c r="J1771" s="10" t="str">
        <f>_xlfn.XLOOKUP(Q3_2025[[#This Row],[Artikelnr]],Artikel_prijzen[Artnr],Artikel_prijzen[Prijs 2025],"")</f>
        <v/>
      </c>
      <c r="K1771" t="str">
        <f>IF(Q3_2025[[#This Row],[Artikelprijs]]&lt;&gt;"",IF(Q3_2025[[#This Row],[Stuksprijs]]=Q3_2025[[#This Row],[Artikelprijs]],"Prijs gelijk","Prijs wijkt af"),"")</f>
        <v/>
      </c>
      <c r="L1771" t="str">
        <f>IF(Q3_2025[[#This Row],[Relatiekorting percentage]]=0,
    "Nvt",
    IF(Q3_2025[[#This Row],[Brutobedrag 2]] &lt; Q3_2025[[#This Row],[Bruto - Rel.korting]],
        "Nee",
        "Ja"))</f>
        <v>Ja</v>
      </c>
      <c r="M1771" s="10">
        <f>IF(Q3_2025[[#This Row],[Artikelprijs]]&lt;&gt;"",Q3_2025[[#This Row],[Artikelprijs]],Q3_2025[[#This Row],[Stuksprijs]])</f>
        <v>32.96</v>
      </c>
      <c r="N1771" s="10">
        <f>Q3_2025[[#This Row],[Besteld]]*Q3_2025[[#This Row],[Prijs 2]]</f>
        <v>65.92</v>
      </c>
      <c r="O1771" s="10">
        <f>IF(Q3_2025[[#This Row],[Brutobedrag 2]]&lt;Q3_2025[[#This Row],[Bruto - Rel.korting]],Q3_2025[[#This Row],[Brutobedrag 2]],Q3_2025[[#This Row],[Brutobedrag 2]]*(100-Q3_2025[[#This Row],[Relatiekorting percentage]])/100)</f>
        <v>56.031999999999996</v>
      </c>
      <c r="R1771" s="3"/>
      <c r="W1771"/>
      <c r="AB1771"/>
    </row>
    <row r="1772" spans="1:28" x14ac:dyDescent="0.3">
      <c r="A1772" t="s">
        <v>845</v>
      </c>
      <c r="B1772">
        <v>5021011</v>
      </c>
      <c r="C1772" t="s">
        <v>115</v>
      </c>
      <c r="D1772">
        <v>2</v>
      </c>
      <c r="E1772" s="10">
        <v>458.35</v>
      </c>
      <c r="F1772" s="10">
        <v>916.7</v>
      </c>
      <c r="G1772" s="10">
        <v>779.19</v>
      </c>
      <c r="H1772">
        <v>15</v>
      </c>
      <c r="I1772" s="51" t="str">
        <f>_xlfn.XLOOKUP(Q3_2025[[#This Row],[Artikelnr]],Artikel_prijzen[Artnr],Artikel_prijzen[Groep],"")</f>
        <v>Elektra</v>
      </c>
      <c r="J1772" s="10">
        <f>_xlfn.XLOOKUP(Q3_2025[[#This Row],[Artikelnr]],Artikel_prijzen[Artnr],Artikel_prijzen[Prijs 2025],"")</f>
        <v>458.35</v>
      </c>
      <c r="K1772" t="str">
        <f>IF(Q3_2025[[#This Row],[Artikelprijs]]&lt;&gt;"",IF(Q3_2025[[#This Row],[Stuksprijs]]=Q3_2025[[#This Row],[Artikelprijs]],"Prijs gelijk","Prijs wijkt af"),"")</f>
        <v>Prijs gelijk</v>
      </c>
      <c r="L1772" t="str">
        <f>IF(Q3_2025[[#This Row],[Relatiekorting percentage]]=0,
    "Nvt",
    IF(Q3_2025[[#This Row],[Brutobedrag 2]] &lt; Q3_2025[[#This Row],[Bruto - Rel.korting]],
        "Nee",
        "Ja"))</f>
        <v>Ja</v>
      </c>
      <c r="M1772" s="10">
        <f>IF(Q3_2025[[#This Row],[Artikelprijs]]&lt;&gt;"",Q3_2025[[#This Row],[Artikelprijs]],Q3_2025[[#This Row],[Stuksprijs]])</f>
        <v>458.35</v>
      </c>
      <c r="N1772" s="10">
        <f>Q3_2025[[#This Row],[Besteld]]*Q3_2025[[#This Row],[Prijs 2]]</f>
        <v>916.7</v>
      </c>
      <c r="O1772" s="10">
        <f>IF(Q3_2025[[#This Row],[Brutobedrag 2]]&lt;Q3_2025[[#This Row],[Bruto - Rel.korting]],Q3_2025[[#This Row],[Brutobedrag 2]],Q3_2025[[#This Row],[Brutobedrag 2]]*(100-Q3_2025[[#This Row],[Relatiekorting percentage]])/100)</f>
        <v>779.19500000000005</v>
      </c>
      <c r="R1772" s="3"/>
      <c r="W1772"/>
      <c r="AB1772"/>
    </row>
    <row r="1773" spans="1:28" x14ac:dyDescent="0.3">
      <c r="A1773" t="s">
        <v>845</v>
      </c>
      <c r="B1773">
        <v>5020002</v>
      </c>
      <c r="C1773" t="s">
        <v>56</v>
      </c>
      <c r="D1773">
        <v>1</v>
      </c>
      <c r="E1773" s="10">
        <v>39.65</v>
      </c>
      <c r="F1773" s="10">
        <v>39.65</v>
      </c>
      <c r="G1773" s="10">
        <v>33.700000000000003</v>
      </c>
      <c r="H1773">
        <v>15</v>
      </c>
      <c r="I1773" s="51" t="str">
        <f>_xlfn.XLOOKUP(Q3_2025[[#This Row],[Artikelnr]],Artikel_prijzen[Artnr],Artikel_prijzen[Groep],"")</f>
        <v/>
      </c>
      <c r="J1773" s="10" t="str">
        <f>_xlfn.XLOOKUP(Q3_2025[[#This Row],[Artikelnr]],Artikel_prijzen[Artnr],Artikel_prijzen[Prijs 2025],"")</f>
        <v/>
      </c>
      <c r="K1773" t="str">
        <f>IF(Q3_2025[[#This Row],[Artikelprijs]]&lt;&gt;"",IF(Q3_2025[[#This Row],[Stuksprijs]]=Q3_2025[[#This Row],[Artikelprijs]],"Prijs gelijk","Prijs wijkt af"),"")</f>
        <v/>
      </c>
      <c r="L1773" t="str">
        <f>IF(Q3_2025[[#This Row],[Relatiekorting percentage]]=0,
    "Nvt",
    IF(Q3_2025[[#This Row],[Brutobedrag 2]] &lt; Q3_2025[[#This Row],[Bruto - Rel.korting]],
        "Nee",
        "Ja"))</f>
        <v>Ja</v>
      </c>
      <c r="M1773" s="10">
        <f>IF(Q3_2025[[#This Row],[Artikelprijs]]&lt;&gt;"",Q3_2025[[#This Row],[Artikelprijs]],Q3_2025[[#This Row],[Stuksprijs]])</f>
        <v>39.65</v>
      </c>
      <c r="N1773" s="10">
        <f>Q3_2025[[#This Row],[Besteld]]*Q3_2025[[#This Row],[Prijs 2]]</f>
        <v>39.65</v>
      </c>
      <c r="O1773" s="10">
        <f>IF(Q3_2025[[#This Row],[Brutobedrag 2]]&lt;Q3_2025[[#This Row],[Bruto - Rel.korting]],Q3_2025[[#This Row],[Brutobedrag 2]],Q3_2025[[#This Row],[Brutobedrag 2]]*(100-Q3_2025[[#This Row],[Relatiekorting percentage]])/100)</f>
        <v>33.702500000000001</v>
      </c>
      <c r="R1773" s="3"/>
      <c r="W1773"/>
      <c r="AB1773"/>
    </row>
    <row r="1774" spans="1:28" x14ac:dyDescent="0.3">
      <c r="A1774" t="s">
        <v>850</v>
      </c>
      <c r="B1774">
        <v>5022014</v>
      </c>
      <c r="C1774" t="s">
        <v>309</v>
      </c>
      <c r="D1774">
        <v>1</v>
      </c>
      <c r="E1774" s="10">
        <v>377.11</v>
      </c>
      <c r="F1774" s="10">
        <v>377.11</v>
      </c>
      <c r="G1774" s="10">
        <v>282.83</v>
      </c>
      <c r="H1774">
        <v>25</v>
      </c>
      <c r="I1774" s="51" t="str">
        <f>_xlfn.XLOOKUP(Q3_2025[[#This Row],[Artikelnr]],Artikel_prijzen[Artnr],Artikel_prijzen[Groep],"")</f>
        <v>Elektra</v>
      </c>
      <c r="J1774" s="10">
        <f>_xlfn.XLOOKUP(Q3_2025[[#This Row],[Artikelnr]],Artikel_prijzen[Artnr],Artikel_prijzen[Prijs 2025],"")</f>
        <v>298.7</v>
      </c>
      <c r="K1774" t="str">
        <f>IF(Q3_2025[[#This Row],[Artikelprijs]]&lt;&gt;"",IF(Q3_2025[[#This Row],[Stuksprijs]]=Q3_2025[[#This Row],[Artikelprijs]],"Prijs gelijk","Prijs wijkt af"),"")</f>
        <v>Prijs wijkt af</v>
      </c>
      <c r="L1774" t="str">
        <f>IF(Q3_2025[[#This Row],[Relatiekorting percentage]]=0,
    "Nvt",
    IF(Q3_2025[[#This Row],[Brutobedrag 2]] &lt; Q3_2025[[#This Row],[Bruto - Rel.korting]],
        "Nee",
        "Ja"))</f>
        <v>Ja</v>
      </c>
      <c r="M1774" s="10">
        <f>IF(Q3_2025[[#This Row],[Artikelprijs]]&lt;&gt;"",Q3_2025[[#This Row],[Artikelprijs]],Q3_2025[[#This Row],[Stuksprijs]])</f>
        <v>298.7</v>
      </c>
      <c r="N1774" s="10">
        <f>Q3_2025[[#This Row],[Besteld]]*Q3_2025[[#This Row],[Prijs 2]]</f>
        <v>298.7</v>
      </c>
      <c r="O1774" s="10">
        <f>IF(Q3_2025[[#This Row],[Brutobedrag 2]]&lt;Q3_2025[[#This Row],[Bruto - Rel.korting]],Q3_2025[[#This Row],[Brutobedrag 2]],Q3_2025[[#This Row],[Brutobedrag 2]]*(100-Q3_2025[[#This Row],[Relatiekorting percentage]])/100)</f>
        <v>224.02500000000001</v>
      </c>
      <c r="R1774" s="3"/>
      <c r="W1774"/>
      <c r="AB1774"/>
    </row>
    <row r="1775" spans="1:28" x14ac:dyDescent="0.3">
      <c r="A1775" t="s">
        <v>850</v>
      </c>
      <c r="B1775">
        <v>3002030</v>
      </c>
      <c r="C1775" t="s">
        <v>99</v>
      </c>
      <c r="D1775">
        <v>1</v>
      </c>
      <c r="E1775" s="10">
        <v>82.4</v>
      </c>
      <c r="F1775" s="10">
        <v>82.4</v>
      </c>
      <c r="G1775" s="10">
        <v>61.8</v>
      </c>
      <c r="H1775">
        <v>25</v>
      </c>
      <c r="I1775" s="51" t="str">
        <f>_xlfn.XLOOKUP(Q3_2025[[#This Row],[Artikelnr]],Artikel_prijzen[Artnr],Artikel_prijzen[Groep],"")</f>
        <v/>
      </c>
      <c r="J1775" s="10" t="str">
        <f>_xlfn.XLOOKUP(Q3_2025[[#This Row],[Artikelnr]],Artikel_prijzen[Artnr],Artikel_prijzen[Prijs 2025],"")</f>
        <v/>
      </c>
      <c r="K1775" t="str">
        <f>IF(Q3_2025[[#This Row],[Artikelprijs]]&lt;&gt;"",IF(Q3_2025[[#This Row],[Stuksprijs]]=Q3_2025[[#This Row],[Artikelprijs]],"Prijs gelijk","Prijs wijkt af"),"")</f>
        <v/>
      </c>
      <c r="L1775" t="str">
        <f>IF(Q3_2025[[#This Row],[Relatiekorting percentage]]=0,
    "Nvt",
    IF(Q3_2025[[#This Row],[Brutobedrag 2]] &lt; Q3_2025[[#This Row],[Bruto - Rel.korting]],
        "Nee",
        "Ja"))</f>
        <v>Ja</v>
      </c>
      <c r="M1775" s="10">
        <f>IF(Q3_2025[[#This Row],[Artikelprijs]]&lt;&gt;"",Q3_2025[[#This Row],[Artikelprijs]],Q3_2025[[#This Row],[Stuksprijs]])</f>
        <v>82.4</v>
      </c>
      <c r="N1775" s="10">
        <f>Q3_2025[[#This Row],[Besteld]]*Q3_2025[[#This Row],[Prijs 2]]</f>
        <v>82.4</v>
      </c>
      <c r="O1775" s="10">
        <f>IF(Q3_2025[[#This Row],[Brutobedrag 2]]&lt;Q3_2025[[#This Row],[Bruto - Rel.korting]],Q3_2025[[#This Row],[Brutobedrag 2]],Q3_2025[[#This Row],[Brutobedrag 2]]*(100-Q3_2025[[#This Row],[Relatiekorting percentage]])/100)</f>
        <v>61.8</v>
      </c>
      <c r="R1775" s="3"/>
      <c r="W1775"/>
      <c r="AB1775"/>
    </row>
    <row r="1776" spans="1:28" x14ac:dyDescent="0.3">
      <c r="A1776" t="s">
        <v>850</v>
      </c>
      <c r="B1776">
        <v>5021026</v>
      </c>
      <c r="C1776" t="s">
        <v>276</v>
      </c>
      <c r="D1776">
        <v>1</v>
      </c>
      <c r="E1776" s="10">
        <v>164.8</v>
      </c>
      <c r="F1776" s="10">
        <v>164.8</v>
      </c>
      <c r="G1776" s="10">
        <v>123.6</v>
      </c>
      <c r="H1776">
        <v>25</v>
      </c>
      <c r="I1776" s="51" t="str">
        <f>_xlfn.XLOOKUP(Q3_2025[[#This Row],[Artikelnr]],Artikel_prijzen[Artnr],Artikel_prijzen[Groep],"")</f>
        <v>Elektra</v>
      </c>
      <c r="J1776" s="10">
        <f>_xlfn.XLOOKUP(Q3_2025[[#This Row],[Artikelnr]],Artikel_prijzen[Artnr],Artikel_prijzen[Prijs 2025],"")</f>
        <v>106.8625</v>
      </c>
      <c r="K1776" t="str">
        <f>IF(Q3_2025[[#This Row],[Artikelprijs]]&lt;&gt;"",IF(Q3_2025[[#This Row],[Stuksprijs]]=Q3_2025[[#This Row],[Artikelprijs]],"Prijs gelijk","Prijs wijkt af"),"")</f>
        <v>Prijs wijkt af</v>
      </c>
      <c r="L1776" t="str">
        <f>IF(Q3_2025[[#This Row],[Relatiekorting percentage]]=0,
    "Nvt",
    IF(Q3_2025[[#This Row],[Brutobedrag 2]] &lt; Q3_2025[[#This Row],[Bruto - Rel.korting]],
        "Nee",
        "Ja"))</f>
        <v>Nee</v>
      </c>
      <c r="M1776" s="10">
        <f>IF(Q3_2025[[#This Row],[Artikelprijs]]&lt;&gt;"",Q3_2025[[#This Row],[Artikelprijs]],Q3_2025[[#This Row],[Stuksprijs]])</f>
        <v>106.8625</v>
      </c>
      <c r="N1776" s="10">
        <f>Q3_2025[[#This Row],[Besteld]]*Q3_2025[[#This Row],[Prijs 2]]</f>
        <v>106.8625</v>
      </c>
      <c r="O1776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1776" s="3"/>
      <c r="W1776"/>
      <c r="AB1776"/>
    </row>
    <row r="1777" spans="1:28" x14ac:dyDescent="0.3">
      <c r="A1777" t="s">
        <v>850</v>
      </c>
      <c r="B1777">
        <v>5021026</v>
      </c>
      <c r="C1777" t="s">
        <v>276</v>
      </c>
      <c r="D1777">
        <v>1</v>
      </c>
      <c r="E1777" s="10">
        <v>164.8</v>
      </c>
      <c r="F1777" s="10">
        <v>164.8</v>
      </c>
      <c r="G1777" s="10">
        <v>123.6</v>
      </c>
      <c r="H1777">
        <v>25</v>
      </c>
      <c r="I1777" s="51" t="str">
        <f>_xlfn.XLOOKUP(Q3_2025[[#This Row],[Artikelnr]],Artikel_prijzen[Artnr],Artikel_prijzen[Groep],"")</f>
        <v>Elektra</v>
      </c>
      <c r="J1777" s="10">
        <f>_xlfn.XLOOKUP(Q3_2025[[#This Row],[Artikelnr]],Artikel_prijzen[Artnr],Artikel_prijzen[Prijs 2025],"")</f>
        <v>106.8625</v>
      </c>
      <c r="K1777" t="str">
        <f>IF(Q3_2025[[#This Row],[Artikelprijs]]&lt;&gt;"",IF(Q3_2025[[#This Row],[Stuksprijs]]=Q3_2025[[#This Row],[Artikelprijs]],"Prijs gelijk","Prijs wijkt af"),"")</f>
        <v>Prijs wijkt af</v>
      </c>
      <c r="L1777" t="str">
        <f>IF(Q3_2025[[#This Row],[Relatiekorting percentage]]=0,
    "Nvt",
    IF(Q3_2025[[#This Row],[Brutobedrag 2]] &lt; Q3_2025[[#This Row],[Bruto - Rel.korting]],
        "Nee",
        "Ja"))</f>
        <v>Nee</v>
      </c>
      <c r="M1777" s="10">
        <f>IF(Q3_2025[[#This Row],[Artikelprijs]]&lt;&gt;"",Q3_2025[[#This Row],[Artikelprijs]],Q3_2025[[#This Row],[Stuksprijs]])</f>
        <v>106.8625</v>
      </c>
      <c r="N1777" s="10">
        <f>Q3_2025[[#This Row],[Besteld]]*Q3_2025[[#This Row],[Prijs 2]]</f>
        <v>106.8625</v>
      </c>
      <c r="O1777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1777" s="3"/>
      <c r="W1777"/>
      <c r="AB1777"/>
    </row>
    <row r="1778" spans="1:28" x14ac:dyDescent="0.3">
      <c r="A1778" t="s">
        <v>850</v>
      </c>
      <c r="B1778">
        <v>5021026</v>
      </c>
      <c r="C1778" t="s">
        <v>276</v>
      </c>
      <c r="D1778">
        <v>3</v>
      </c>
      <c r="E1778" s="10">
        <v>164.8</v>
      </c>
      <c r="F1778" s="10">
        <v>494.4</v>
      </c>
      <c r="G1778" s="10">
        <v>370.8</v>
      </c>
      <c r="H1778">
        <v>25</v>
      </c>
      <c r="I1778" s="51" t="str">
        <f>_xlfn.XLOOKUP(Q3_2025[[#This Row],[Artikelnr]],Artikel_prijzen[Artnr],Artikel_prijzen[Groep],"")</f>
        <v>Elektra</v>
      </c>
      <c r="J1778" s="10">
        <f>_xlfn.XLOOKUP(Q3_2025[[#This Row],[Artikelnr]],Artikel_prijzen[Artnr],Artikel_prijzen[Prijs 2025],"")</f>
        <v>106.8625</v>
      </c>
      <c r="K1778" t="str">
        <f>IF(Q3_2025[[#This Row],[Artikelprijs]]&lt;&gt;"",IF(Q3_2025[[#This Row],[Stuksprijs]]=Q3_2025[[#This Row],[Artikelprijs]],"Prijs gelijk","Prijs wijkt af"),"")</f>
        <v>Prijs wijkt af</v>
      </c>
      <c r="L1778" t="str">
        <f>IF(Q3_2025[[#This Row],[Relatiekorting percentage]]=0,
    "Nvt",
    IF(Q3_2025[[#This Row],[Brutobedrag 2]] &lt; Q3_2025[[#This Row],[Bruto - Rel.korting]],
        "Nee",
        "Ja"))</f>
        <v>Nee</v>
      </c>
      <c r="M1778" s="10">
        <f>IF(Q3_2025[[#This Row],[Artikelprijs]]&lt;&gt;"",Q3_2025[[#This Row],[Artikelprijs]],Q3_2025[[#This Row],[Stuksprijs]])</f>
        <v>106.8625</v>
      </c>
      <c r="N1778" s="10">
        <f>Q3_2025[[#This Row],[Besteld]]*Q3_2025[[#This Row],[Prijs 2]]</f>
        <v>320.58749999999998</v>
      </c>
      <c r="O1778" s="10">
        <f>IF(Q3_2025[[#This Row],[Brutobedrag 2]]&lt;Q3_2025[[#This Row],[Bruto - Rel.korting]],Q3_2025[[#This Row],[Brutobedrag 2]],Q3_2025[[#This Row],[Brutobedrag 2]]*(100-Q3_2025[[#This Row],[Relatiekorting percentage]])/100)</f>
        <v>320.58749999999998</v>
      </c>
      <c r="R1778" s="3"/>
      <c r="W1778"/>
      <c r="AB1778"/>
    </row>
    <row r="1779" spans="1:28" x14ac:dyDescent="0.3">
      <c r="A1779" t="s">
        <v>850</v>
      </c>
      <c r="B1779">
        <v>5021026</v>
      </c>
      <c r="C1779" t="s">
        <v>276</v>
      </c>
      <c r="D1779">
        <v>1</v>
      </c>
      <c r="E1779" s="10">
        <v>164.8</v>
      </c>
      <c r="F1779" s="10">
        <v>164.8</v>
      </c>
      <c r="G1779" s="10">
        <v>123.6</v>
      </c>
      <c r="H1779">
        <v>25</v>
      </c>
      <c r="I1779" s="51" t="str">
        <f>_xlfn.XLOOKUP(Q3_2025[[#This Row],[Artikelnr]],Artikel_prijzen[Artnr],Artikel_prijzen[Groep],"")</f>
        <v>Elektra</v>
      </c>
      <c r="J1779" s="10">
        <f>_xlfn.XLOOKUP(Q3_2025[[#This Row],[Artikelnr]],Artikel_prijzen[Artnr],Artikel_prijzen[Prijs 2025],"")</f>
        <v>106.8625</v>
      </c>
      <c r="K1779" t="str">
        <f>IF(Q3_2025[[#This Row],[Artikelprijs]]&lt;&gt;"",IF(Q3_2025[[#This Row],[Stuksprijs]]=Q3_2025[[#This Row],[Artikelprijs]],"Prijs gelijk","Prijs wijkt af"),"")</f>
        <v>Prijs wijkt af</v>
      </c>
      <c r="L1779" t="str">
        <f>IF(Q3_2025[[#This Row],[Relatiekorting percentage]]=0,
    "Nvt",
    IF(Q3_2025[[#This Row],[Brutobedrag 2]] &lt; Q3_2025[[#This Row],[Bruto - Rel.korting]],
        "Nee",
        "Ja"))</f>
        <v>Nee</v>
      </c>
      <c r="M1779" s="10">
        <f>IF(Q3_2025[[#This Row],[Artikelprijs]]&lt;&gt;"",Q3_2025[[#This Row],[Artikelprijs]],Q3_2025[[#This Row],[Stuksprijs]])</f>
        <v>106.8625</v>
      </c>
      <c r="N1779" s="10">
        <f>Q3_2025[[#This Row],[Besteld]]*Q3_2025[[#This Row],[Prijs 2]]</f>
        <v>106.8625</v>
      </c>
      <c r="O1779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1779" s="3"/>
      <c r="W1779"/>
      <c r="AB1779"/>
    </row>
    <row r="1780" spans="1:28" x14ac:dyDescent="0.3">
      <c r="A1780" t="s">
        <v>850</v>
      </c>
      <c r="B1780">
        <v>5022022</v>
      </c>
      <c r="C1780" t="s">
        <v>458</v>
      </c>
      <c r="D1780">
        <v>1</v>
      </c>
      <c r="E1780" s="10">
        <v>1655.72</v>
      </c>
      <c r="F1780" s="10">
        <v>1655.72</v>
      </c>
      <c r="G1780" s="10">
        <v>1241.79</v>
      </c>
      <c r="H1780">
        <v>25</v>
      </c>
      <c r="I1780" s="51" t="str">
        <f>_xlfn.XLOOKUP(Q3_2025[[#This Row],[Artikelnr]],Artikel_prijzen[Artnr],Artikel_prijzen[Groep],"")</f>
        <v>Elektra</v>
      </c>
      <c r="J1780" s="10">
        <f>_xlfn.XLOOKUP(Q3_2025[[#This Row],[Artikelnr]],Artikel_prijzen[Artnr],Artikel_prijzen[Prijs 2025],"")</f>
        <v>1100</v>
      </c>
      <c r="K1780" t="str">
        <f>IF(Q3_2025[[#This Row],[Artikelprijs]]&lt;&gt;"",IF(Q3_2025[[#This Row],[Stuksprijs]]=Q3_2025[[#This Row],[Artikelprijs]],"Prijs gelijk","Prijs wijkt af"),"")</f>
        <v>Prijs wijkt af</v>
      </c>
      <c r="L1780" t="str">
        <f>IF(Q3_2025[[#This Row],[Relatiekorting percentage]]=0,
    "Nvt",
    IF(Q3_2025[[#This Row],[Brutobedrag 2]] &lt; Q3_2025[[#This Row],[Bruto - Rel.korting]],
        "Nee",
        "Ja"))</f>
        <v>Nee</v>
      </c>
      <c r="M1780" s="10">
        <f>IF(Q3_2025[[#This Row],[Artikelprijs]]&lt;&gt;"",Q3_2025[[#This Row],[Artikelprijs]],Q3_2025[[#This Row],[Stuksprijs]])</f>
        <v>1100</v>
      </c>
      <c r="N1780" s="10">
        <f>Q3_2025[[#This Row],[Besteld]]*Q3_2025[[#This Row],[Prijs 2]]</f>
        <v>1100</v>
      </c>
      <c r="O1780" s="10">
        <f>IF(Q3_2025[[#This Row],[Brutobedrag 2]]&lt;Q3_2025[[#This Row],[Bruto - Rel.korting]],Q3_2025[[#This Row],[Brutobedrag 2]],Q3_2025[[#This Row],[Brutobedrag 2]]*(100-Q3_2025[[#This Row],[Relatiekorting percentage]])/100)</f>
        <v>1100</v>
      </c>
      <c r="R1780" s="3"/>
      <c r="W1780"/>
      <c r="AB1780"/>
    </row>
    <row r="1781" spans="1:28" x14ac:dyDescent="0.3">
      <c r="A1781" t="s">
        <v>850</v>
      </c>
      <c r="B1781">
        <v>5021026</v>
      </c>
      <c r="C1781" t="s">
        <v>276</v>
      </c>
      <c r="D1781">
        <v>1</v>
      </c>
      <c r="E1781" s="10">
        <v>164.8</v>
      </c>
      <c r="F1781" s="10">
        <v>164.8</v>
      </c>
      <c r="G1781" s="10">
        <v>123.6</v>
      </c>
      <c r="H1781">
        <v>25</v>
      </c>
      <c r="I1781" s="51" t="str">
        <f>_xlfn.XLOOKUP(Q3_2025[[#This Row],[Artikelnr]],Artikel_prijzen[Artnr],Artikel_prijzen[Groep],"")</f>
        <v>Elektra</v>
      </c>
      <c r="J1781" s="10">
        <f>_xlfn.XLOOKUP(Q3_2025[[#This Row],[Artikelnr]],Artikel_prijzen[Artnr],Artikel_prijzen[Prijs 2025],"")</f>
        <v>106.8625</v>
      </c>
      <c r="K1781" t="str">
        <f>IF(Q3_2025[[#This Row],[Artikelprijs]]&lt;&gt;"",IF(Q3_2025[[#This Row],[Stuksprijs]]=Q3_2025[[#This Row],[Artikelprijs]],"Prijs gelijk","Prijs wijkt af"),"")</f>
        <v>Prijs wijkt af</v>
      </c>
      <c r="L1781" t="str">
        <f>IF(Q3_2025[[#This Row],[Relatiekorting percentage]]=0,
    "Nvt",
    IF(Q3_2025[[#This Row],[Brutobedrag 2]] &lt; Q3_2025[[#This Row],[Bruto - Rel.korting]],
        "Nee",
        "Ja"))</f>
        <v>Nee</v>
      </c>
      <c r="M1781" s="10">
        <f>IF(Q3_2025[[#This Row],[Artikelprijs]]&lt;&gt;"",Q3_2025[[#This Row],[Artikelprijs]],Q3_2025[[#This Row],[Stuksprijs]])</f>
        <v>106.8625</v>
      </c>
      <c r="N1781" s="10">
        <f>Q3_2025[[#This Row],[Besteld]]*Q3_2025[[#This Row],[Prijs 2]]</f>
        <v>106.8625</v>
      </c>
      <c r="O1781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1781" s="3"/>
      <c r="W1781"/>
      <c r="AB1781"/>
    </row>
    <row r="1782" spans="1:28" x14ac:dyDescent="0.3">
      <c r="A1782" t="s">
        <v>850</v>
      </c>
      <c r="B1782">
        <v>5022014</v>
      </c>
      <c r="C1782" t="s">
        <v>309</v>
      </c>
      <c r="D1782">
        <v>1</v>
      </c>
      <c r="E1782" s="10">
        <v>377.11</v>
      </c>
      <c r="F1782" s="10">
        <v>377.11</v>
      </c>
      <c r="G1782" s="10">
        <v>282.83</v>
      </c>
      <c r="H1782">
        <v>25</v>
      </c>
      <c r="I1782" s="51" t="str">
        <f>_xlfn.XLOOKUP(Q3_2025[[#This Row],[Artikelnr]],Artikel_prijzen[Artnr],Artikel_prijzen[Groep],"")</f>
        <v>Elektra</v>
      </c>
      <c r="J1782" s="10">
        <f>_xlfn.XLOOKUP(Q3_2025[[#This Row],[Artikelnr]],Artikel_prijzen[Artnr],Artikel_prijzen[Prijs 2025],"")</f>
        <v>298.7</v>
      </c>
      <c r="K1782" t="str">
        <f>IF(Q3_2025[[#This Row],[Artikelprijs]]&lt;&gt;"",IF(Q3_2025[[#This Row],[Stuksprijs]]=Q3_2025[[#This Row],[Artikelprijs]],"Prijs gelijk","Prijs wijkt af"),"")</f>
        <v>Prijs wijkt af</v>
      </c>
      <c r="L1782" t="str">
        <f>IF(Q3_2025[[#This Row],[Relatiekorting percentage]]=0,
    "Nvt",
    IF(Q3_2025[[#This Row],[Brutobedrag 2]] &lt; Q3_2025[[#This Row],[Bruto - Rel.korting]],
        "Nee",
        "Ja"))</f>
        <v>Ja</v>
      </c>
      <c r="M1782" s="10">
        <f>IF(Q3_2025[[#This Row],[Artikelprijs]]&lt;&gt;"",Q3_2025[[#This Row],[Artikelprijs]],Q3_2025[[#This Row],[Stuksprijs]])</f>
        <v>298.7</v>
      </c>
      <c r="N1782" s="10">
        <f>Q3_2025[[#This Row],[Besteld]]*Q3_2025[[#This Row],[Prijs 2]]</f>
        <v>298.7</v>
      </c>
      <c r="O1782" s="10">
        <f>IF(Q3_2025[[#This Row],[Brutobedrag 2]]&lt;Q3_2025[[#This Row],[Bruto - Rel.korting]],Q3_2025[[#This Row],[Brutobedrag 2]],Q3_2025[[#This Row],[Brutobedrag 2]]*(100-Q3_2025[[#This Row],[Relatiekorting percentage]])/100)</f>
        <v>224.02500000000001</v>
      </c>
      <c r="R1782" s="3"/>
      <c r="W1782"/>
      <c r="AB1782"/>
    </row>
    <row r="1783" spans="1:28" x14ac:dyDescent="0.3">
      <c r="A1783" t="s">
        <v>850</v>
      </c>
      <c r="B1783">
        <v>3002030</v>
      </c>
      <c r="C1783" t="s">
        <v>99</v>
      </c>
      <c r="D1783">
        <v>1</v>
      </c>
      <c r="E1783" s="10">
        <v>82.4</v>
      </c>
      <c r="F1783" s="10">
        <v>82.4</v>
      </c>
      <c r="G1783" s="10">
        <v>61.8</v>
      </c>
      <c r="H1783">
        <v>25</v>
      </c>
      <c r="I1783" s="51" t="str">
        <f>_xlfn.XLOOKUP(Q3_2025[[#This Row],[Artikelnr]],Artikel_prijzen[Artnr],Artikel_prijzen[Groep],"")</f>
        <v/>
      </c>
      <c r="J1783" s="10" t="str">
        <f>_xlfn.XLOOKUP(Q3_2025[[#This Row],[Artikelnr]],Artikel_prijzen[Artnr],Artikel_prijzen[Prijs 2025],"")</f>
        <v/>
      </c>
      <c r="K1783" t="str">
        <f>IF(Q3_2025[[#This Row],[Artikelprijs]]&lt;&gt;"",IF(Q3_2025[[#This Row],[Stuksprijs]]=Q3_2025[[#This Row],[Artikelprijs]],"Prijs gelijk","Prijs wijkt af"),"")</f>
        <v/>
      </c>
      <c r="L1783" t="str">
        <f>IF(Q3_2025[[#This Row],[Relatiekorting percentage]]=0,
    "Nvt",
    IF(Q3_2025[[#This Row],[Brutobedrag 2]] &lt; Q3_2025[[#This Row],[Bruto - Rel.korting]],
        "Nee",
        "Ja"))</f>
        <v>Ja</v>
      </c>
      <c r="M1783" s="10">
        <f>IF(Q3_2025[[#This Row],[Artikelprijs]]&lt;&gt;"",Q3_2025[[#This Row],[Artikelprijs]],Q3_2025[[#This Row],[Stuksprijs]])</f>
        <v>82.4</v>
      </c>
      <c r="N1783" s="10">
        <f>Q3_2025[[#This Row],[Besteld]]*Q3_2025[[#This Row],[Prijs 2]]</f>
        <v>82.4</v>
      </c>
      <c r="O1783" s="10">
        <f>IF(Q3_2025[[#This Row],[Brutobedrag 2]]&lt;Q3_2025[[#This Row],[Bruto - Rel.korting]],Q3_2025[[#This Row],[Brutobedrag 2]],Q3_2025[[#This Row],[Brutobedrag 2]]*(100-Q3_2025[[#This Row],[Relatiekorting percentage]])/100)</f>
        <v>61.8</v>
      </c>
      <c r="R1783" s="3"/>
      <c r="W1783"/>
      <c r="AB1783"/>
    </row>
    <row r="1784" spans="1:28" x14ac:dyDescent="0.3">
      <c r="A1784" t="s">
        <v>850</v>
      </c>
      <c r="B1784">
        <v>5022017</v>
      </c>
      <c r="C1784" t="s">
        <v>300</v>
      </c>
      <c r="D1784">
        <v>1</v>
      </c>
      <c r="E1784" s="10">
        <v>632.59</v>
      </c>
      <c r="F1784" s="10">
        <v>632.59</v>
      </c>
      <c r="G1784" s="10">
        <v>474.44</v>
      </c>
      <c r="H1784">
        <v>25</v>
      </c>
      <c r="I1784" s="51" t="str">
        <f>_xlfn.XLOOKUP(Q3_2025[[#This Row],[Artikelnr]],Artikel_prijzen[Artnr],Artikel_prijzen[Groep],"")</f>
        <v>Elektra</v>
      </c>
      <c r="J1784" s="10">
        <f>_xlfn.XLOOKUP(Q3_2025[[#This Row],[Artikelnr]],Artikel_prijzen[Artnr],Artikel_prijzen[Prijs 2025],"")</f>
        <v>458.35</v>
      </c>
      <c r="K1784" t="str">
        <f>IF(Q3_2025[[#This Row],[Artikelprijs]]&lt;&gt;"",IF(Q3_2025[[#This Row],[Stuksprijs]]=Q3_2025[[#This Row],[Artikelprijs]],"Prijs gelijk","Prijs wijkt af"),"")</f>
        <v>Prijs wijkt af</v>
      </c>
      <c r="L1784" t="str">
        <f>IF(Q3_2025[[#This Row],[Relatiekorting percentage]]=0,
    "Nvt",
    IF(Q3_2025[[#This Row],[Brutobedrag 2]] &lt; Q3_2025[[#This Row],[Bruto - Rel.korting]],
        "Nee",
        "Ja"))</f>
        <v>Nee</v>
      </c>
      <c r="M1784" s="10">
        <f>IF(Q3_2025[[#This Row],[Artikelprijs]]&lt;&gt;"",Q3_2025[[#This Row],[Artikelprijs]],Q3_2025[[#This Row],[Stuksprijs]])</f>
        <v>458.35</v>
      </c>
      <c r="N1784" s="10">
        <f>Q3_2025[[#This Row],[Besteld]]*Q3_2025[[#This Row],[Prijs 2]]</f>
        <v>458.35</v>
      </c>
      <c r="O1784" s="10">
        <f>IF(Q3_2025[[#This Row],[Brutobedrag 2]]&lt;Q3_2025[[#This Row],[Bruto - Rel.korting]],Q3_2025[[#This Row],[Brutobedrag 2]],Q3_2025[[#This Row],[Brutobedrag 2]]*(100-Q3_2025[[#This Row],[Relatiekorting percentage]])/100)</f>
        <v>458.35</v>
      </c>
      <c r="R1784" s="3"/>
      <c r="W1784"/>
      <c r="AB1784"/>
    </row>
    <row r="1785" spans="1:28" x14ac:dyDescent="0.3">
      <c r="A1785" t="s">
        <v>850</v>
      </c>
      <c r="B1785">
        <v>5021026</v>
      </c>
      <c r="C1785" t="s">
        <v>617</v>
      </c>
      <c r="D1785">
        <v>2</v>
      </c>
      <c r="E1785" s="10">
        <v>164.8</v>
      </c>
      <c r="F1785" s="10">
        <v>329.6</v>
      </c>
      <c r="G1785" s="10">
        <v>247.2</v>
      </c>
      <c r="H1785">
        <v>25</v>
      </c>
      <c r="I1785" s="51" t="str">
        <f>_xlfn.XLOOKUP(Q3_2025[[#This Row],[Artikelnr]],Artikel_prijzen[Artnr],Artikel_prijzen[Groep],"")</f>
        <v>Elektra</v>
      </c>
      <c r="J1785" s="10">
        <f>_xlfn.XLOOKUP(Q3_2025[[#This Row],[Artikelnr]],Artikel_prijzen[Artnr],Artikel_prijzen[Prijs 2025],"")</f>
        <v>106.8625</v>
      </c>
      <c r="K1785" t="str">
        <f>IF(Q3_2025[[#This Row],[Artikelprijs]]&lt;&gt;"",IF(Q3_2025[[#This Row],[Stuksprijs]]=Q3_2025[[#This Row],[Artikelprijs]],"Prijs gelijk","Prijs wijkt af"),"")</f>
        <v>Prijs wijkt af</v>
      </c>
      <c r="L1785" t="str">
        <f>IF(Q3_2025[[#This Row],[Relatiekorting percentage]]=0,
    "Nvt",
    IF(Q3_2025[[#This Row],[Brutobedrag 2]] &lt; Q3_2025[[#This Row],[Bruto - Rel.korting]],
        "Nee",
        "Ja"))</f>
        <v>Nee</v>
      </c>
      <c r="M1785" s="10">
        <f>IF(Q3_2025[[#This Row],[Artikelprijs]]&lt;&gt;"",Q3_2025[[#This Row],[Artikelprijs]],Q3_2025[[#This Row],[Stuksprijs]])</f>
        <v>106.8625</v>
      </c>
      <c r="N1785" s="10">
        <f>Q3_2025[[#This Row],[Besteld]]*Q3_2025[[#This Row],[Prijs 2]]</f>
        <v>213.72499999999999</v>
      </c>
      <c r="O1785" s="10">
        <f>IF(Q3_2025[[#This Row],[Brutobedrag 2]]&lt;Q3_2025[[#This Row],[Bruto - Rel.korting]],Q3_2025[[#This Row],[Brutobedrag 2]],Q3_2025[[#This Row],[Brutobedrag 2]]*(100-Q3_2025[[#This Row],[Relatiekorting percentage]])/100)</f>
        <v>213.72499999999999</v>
      </c>
      <c r="R1785" s="3"/>
      <c r="W1785"/>
      <c r="AB1785"/>
    </row>
    <row r="1786" spans="1:28" x14ac:dyDescent="0.3">
      <c r="A1786" t="s">
        <v>850</v>
      </c>
      <c r="B1786">
        <v>5021026</v>
      </c>
      <c r="C1786" t="s">
        <v>617</v>
      </c>
      <c r="D1786">
        <v>2</v>
      </c>
      <c r="E1786" s="10">
        <v>164.8</v>
      </c>
      <c r="F1786" s="10">
        <v>329.6</v>
      </c>
      <c r="G1786" s="10">
        <v>247.2</v>
      </c>
      <c r="H1786">
        <v>25</v>
      </c>
      <c r="I1786" s="51" t="str">
        <f>_xlfn.XLOOKUP(Q3_2025[[#This Row],[Artikelnr]],Artikel_prijzen[Artnr],Artikel_prijzen[Groep],"")</f>
        <v>Elektra</v>
      </c>
      <c r="J1786" s="10">
        <f>_xlfn.XLOOKUP(Q3_2025[[#This Row],[Artikelnr]],Artikel_prijzen[Artnr],Artikel_prijzen[Prijs 2025],"")</f>
        <v>106.8625</v>
      </c>
      <c r="K1786" t="str">
        <f>IF(Q3_2025[[#This Row],[Artikelprijs]]&lt;&gt;"",IF(Q3_2025[[#This Row],[Stuksprijs]]=Q3_2025[[#This Row],[Artikelprijs]],"Prijs gelijk","Prijs wijkt af"),"")</f>
        <v>Prijs wijkt af</v>
      </c>
      <c r="L1786" t="str">
        <f>IF(Q3_2025[[#This Row],[Relatiekorting percentage]]=0,
    "Nvt",
    IF(Q3_2025[[#This Row],[Brutobedrag 2]] &lt; Q3_2025[[#This Row],[Bruto - Rel.korting]],
        "Nee",
        "Ja"))</f>
        <v>Nee</v>
      </c>
      <c r="M1786" s="10">
        <f>IF(Q3_2025[[#This Row],[Artikelprijs]]&lt;&gt;"",Q3_2025[[#This Row],[Artikelprijs]],Q3_2025[[#This Row],[Stuksprijs]])</f>
        <v>106.8625</v>
      </c>
      <c r="N1786" s="10">
        <f>Q3_2025[[#This Row],[Besteld]]*Q3_2025[[#This Row],[Prijs 2]]</f>
        <v>213.72499999999999</v>
      </c>
      <c r="O1786" s="10">
        <f>IF(Q3_2025[[#This Row],[Brutobedrag 2]]&lt;Q3_2025[[#This Row],[Bruto - Rel.korting]],Q3_2025[[#This Row],[Brutobedrag 2]],Q3_2025[[#This Row],[Brutobedrag 2]]*(100-Q3_2025[[#This Row],[Relatiekorting percentage]])/100)</f>
        <v>213.72499999999999</v>
      </c>
      <c r="R1786" s="3"/>
      <c r="W1786"/>
      <c r="AB1786"/>
    </row>
    <row r="1787" spans="1:28" x14ac:dyDescent="0.3">
      <c r="A1787" t="s">
        <v>850</v>
      </c>
      <c r="B1787">
        <v>5021026</v>
      </c>
      <c r="C1787" t="s">
        <v>617</v>
      </c>
      <c r="D1787">
        <v>1</v>
      </c>
      <c r="E1787" s="10">
        <v>164.8</v>
      </c>
      <c r="F1787" s="10">
        <v>164.8</v>
      </c>
      <c r="G1787" s="10">
        <v>123.6</v>
      </c>
      <c r="H1787">
        <v>25</v>
      </c>
      <c r="I1787" s="51" t="str">
        <f>_xlfn.XLOOKUP(Q3_2025[[#This Row],[Artikelnr]],Artikel_prijzen[Artnr],Artikel_prijzen[Groep],"")</f>
        <v>Elektra</v>
      </c>
      <c r="J1787" s="10">
        <f>_xlfn.XLOOKUP(Q3_2025[[#This Row],[Artikelnr]],Artikel_prijzen[Artnr],Artikel_prijzen[Prijs 2025],"")</f>
        <v>106.8625</v>
      </c>
      <c r="K1787" t="str">
        <f>IF(Q3_2025[[#This Row],[Artikelprijs]]&lt;&gt;"",IF(Q3_2025[[#This Row],[Stuksprijs]]=Q3_2025[[#This Row],[Artikelprijs]],"Prijs gelijk","Prijs wijkt af"),"")</f>
        <v>Prijs wijkt af</v>
      </c>
      <c r="L1787" t="str">
        <f>IF(Q3_2025[[#This Row],[Relatiekorting percentage]]=0,
    "Nvt",
    IF(Q3_2025[[#This Row],[Brutobedrag 2]] &lt; Q3_2025[[#This Row],[Bruto - Rel.korting]],
        "Nee",
        "Ja"))</f>
        <v>Nee</v>
      </c>
      <c r="M1787" s="10">
        <f>IF(Q3_2025[[#This Row],[Artikelprijs]]&lt;&gt;"",Q3_2025[[#This Row],[Artikelprijs]],Q3_2025[[#This Row],[Stuksprijs]])</f>
        <v>106.8625</v>
      </c>
      <c r="N1787" s="10">
        <f>Q3_2025[[#This Row],[Besteld]]*Q3_2025[[#This Row],[Prijs 2]]</f>
        <v>106.8625</v>
      </c>
      <c r="O1787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1787" s="3"/>
      <c r="W1787"/>
      <c r="AB1787"/>
    </row>
    <row r="1788" spans="1:28" x14ac:dyDescent="0.3">
      <c r="A1788" t="s">
        <v>850</v>
      </c>
      <c r="B1788">
        <v>5021026</v>
      </c>
      <c r="C1788" t="s">
        <v>617</v>
      </c>
      <c r="D1788">
        <v>1</v>
      </c>
      <c r="E1788" s="10">
        <v>164.8</v>
      </c>
      <c r="F1788" s="10">
        <v>164.8</v>
      </c>
      <c r="G1788" s="10">
        <v>123.6</v>
      </c>
      <c r="H1788">
        <v>25</v>
      </c>
      <c r="I1788" s="51" t="str">
        <f>_xlfn.XLOOKUP(Q3_2025[[#This Row],[Artikelnr]],Artikel_prijzen[Artnr],Artikel_prijzen[Groep],"")</f>
        <v>Elektra</v>
      </c>
      <c r="J1788" s="10">
        <f>_xlfn.XLOOKUP(Q3_2025[[#This Row],[Artikelnr]],Artikel_prijzen[Artnr],Artikel_prijzen[Prijs 2025],"")</f>
        <v>106.8625</v>
      </c>
      <c r="K1788" t="str">
        <f>IF(Q3_2025[[#This Row],[Artikelprijs]]&lt;&gt;"",IF(Q3_2025[[#This Row],[Stuksprijs]]=Q3_2025[[#This Row],[Artikelprijs]],"Prijs gelijk","Prijs wijkt af"),"")</f>
        <v>Prijs wijkt af</v>
      </c>
      <c r="L1788" t="str">
        <f>IF(Q3_2025[[#This Row],[Relatiekorting percentage]]=0,
    "Nvt",
    IF(Q3_2025[[#This Row],[Brutobedrag 2]] &lt; Q3_2025[[#This Row],[Bruto - Rel.korting]],
        "Nee",
        "Ja"))</f>
        <v>Nee</v>
      </c>
      <c r="M1788" s="10">
        <f>IF(Q3_2025[[#This Row],[Artikelprijs]]&lt;&gt;"",Q3_2025[[#This Row],[Artikelprijs]],Q3_2025[[#This Row],[Stuksprijs]])</f>
        <v>106.8625</v>
      </c>
      <c r="N1788" s="10">
        <f>Q3_2025[[#This Row],[Besteld]]*Q3_2025[[#This Row],[Prijs 2]]</f>
        <v>106.8625</v>
      </c>
      <c r="O1788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1788" s="3"/>
      <c r="W1788"/>
      <c r="AB1788"/>
    </row>
    <row r="1789" spans="1:28" x14ac:dyDescent="0.3">
      <c r="A1789" t="s">
        <v>850</v>
      </c>
      <c r="B1789">
        <v>5022018</v>
      </c>
      <c r="C1789" t="s">
        <v>455</v>
      </c>
      <c r="D1789">
        <v>2</v>
      </c>
      <c r="E1789" s="10">
        <v>831.24</v>
      </c>
      <c r="F1789" s="10">
        <v>1662.48</v>
      </c>
      <c r="G1789" s="10">
        <v>1080.6099999999999</v>
      </c>
      <c r="H1789">
        <v>35</v>
      </c>
      <c r="I1789" s="51" t="str">
        <f>_xlfn.XLOOKUP(Q3_2025[[#This Row],[Artikelnr]],Artikel_prijzen[Artnr],Artikel_prijzen[Groep],"")</f>
        <v>Elektra</v>
      </c>
      <c r="J1789" s="10">
        <f>_xlfn.XLOOKUP(Q3_2025[[#This Row],[Artikelnr]],Artikel_prijzen[Artnr],Artikel_prijzen[Prijs 2025],"")</f>
        <v>585</v>
      </c>
      <c r="K1789" t="str">
        <f>IF(Q3_2025[[#This Row],[Artikelprijs]]&lt;&gt;"",IF(Q3_2025[[#This Row],[Stuksprijs]]=Q3_2025[[#This Row],[Artikelprijs]],"Prijs gelijk","Prijs wijkt af"),"")</f>
        <v>Prijs wijkt af</v>
      </c>
      <c r="L1789" t="str">
        <f>IF(Q3_2025[[#This Row],[Relatiekorting percentage]]=0,
    "Nvt",
    IF(Q3_2025[[#This Row],[Brutobedrag 2]] &lt; Q3_2025[[#This Row],[Bruto - Rel.korting]],
        "Nee",
        "Ja"))</f>
        <v>Ja</v>
      </c>
      <c r="M1789" s="10">
        <f>IF(Q3_2025[[#This Row],[Artikelprijs]]&lt;&gt;"",Q3_2025[[#This Row],[Artikelprijs]],Q3_2025[[#This Row],[Stuksprijs]])</f>
        <v>585</v>
      </c>
      <c r="N1789" s="10">
        <f>Q3_2025[[#This Row],[Besteld]]*Q3_2025[[#This Row],[Prijs 2]]</f>
        <v>1170</v>
      </c>
      <c r="O1789" s="10">
        <f>IF(Q3_2025[[#This Row],[Brutobedrag 2]]&lt;Q3_2025[[#This Row],[Bruto - Rel.korting]],Q3_2025[[#This Row],[Brutobedrag 2]],Q3_2025[[#This Row],[Brutobedrag 2]]*(100-Q3_2025[[#This Row],[Relatiekorting percentage]])/100)</f>
        <v>760.5</v>
      </c>
      <c r="R1789" s="3"/>
      <c r="W1789"/>
      <c r="AB1789"/>
    </row>
    <row r="1790" spans="1:28" x14ac:dyDescent="0.3">
      <c r="A1790" t="s">
        <v>850</v>
      </c>
      <c r="B1790">
        <v>3002032</v>
      </c>
      <c r="C1790" t="s">
        <v>756</v>
      </c>
      <c r="D1790">
        <v>2</v>
      </c>
      <c r="E1790" s="10">
        <v>120</v>
      </c>
      <c r="F1790" s="10">
        <v>240</v>
      </c>
      <c r="G1790" s="10">
        <v>156</v>
      </c>
      <c r="H1790">
        <v>35</v>
      </c>
      <c r="I1790" s="51" t="str">
        <f>_xlfn.XLOOKUP(Q3_2025[[#This Row],[Artikelnr]],Artikel_prijzen[Artnr],Artikel_prijzen[Groep],"")</f>
        <v/>
      </c>
      <c r="J1790" s="10" t="str">
        <f>_xlfn.XLOOKUP(Q3_2025[[#This Row],[Artikelnr]],Artikel_prijzen[Artnr],Artikel_prijzen[Prijs 2025],"")</f>
        <v/>
      </c>
      <c r="K1790" t="str">
        <f>IF(Q3_2025[[#This Row],[Artikelprijs]]&lt;&gt;"",IF(Q3_2025[[#This Row],[Stuksprijs]]=Q3_2025[[#This Row],[Artikelprijs]],"Prijs gelijk","Prijs wijkt af"),"")</f>
        <v/>
      </c>
      <c r="L1790" t="str">
        <f>IF(Q3_2025[[#This Row],[Relatiekorting percentage]]=0,
    "Nvt",
    IF(Q3_2025[[#This Row],[Brutobedrag 2]] &lt; Q3_2025[[#This Row],[Bruto - Rel.korting]],
        "Nee",
        "Ja"))</f>
        <v>Ja</v>
      </c>
      <c r="M1790" s="10">
        <f>IF(Q3_2025[[#This Row],[Artikelprijs]]&lt;&gt;"",Q3_2025[[#This Row],[Artikelprijs]],Q3_2025[[#This Row],[Stuksprijs]])</f>
        <v>120</v>
      </c>
      <c r="N1790" s="10">
        <f>Q3_2025[[#This Row],[Besteld]]*Q3_2025[[#This Row],[Prijs 2]]</f>
        <v>240</v>
      </c>
      <c r="O1790" s="10">
        <f>IF(Q3_2025[[#This Row],[Brutobedrag 2]]&lt;Q3_2025[[#This Row],[Bruto - Rel.korting]],Q3_2025[[#This Row],[Brutobedrag 2]],Q3_2025[[#This Row],[Brutobedrag 2]]*(100-Q3_2025[[#This Row],[Relatiekorting percentage]])/100)</f>
        <v>156</v>
      </c>
      <c r="R1790" s="3"/>
      <c r="W1790"/>
      <c r="AB1790"/>
    </row>
    <row r="1791" spans="1:28" x14ac:dyDescent="0.3">
      <c r="A1791" t="s">
        <v>850</v>
      </c>
      <c r="B1791">
        <v>5021026</v>
      </c>
      <c r="C1791" t="s">
        <v>617</v>
      </c>
      <c r="D1791">
        <v>2</v>
      </c>
      <c r="E1791" s="10">
        <v>164.8</v>
      </c>
      <c r="F1791" s="10">
        <v>329.6</v>
      </c>
      <c r="G1791" s="10">
        <v>247.2</v>
      </c>
      <c r="H1791">
        <v>25</v>
      </c>
      <c r="I1791" s="51" t="str">
        <f>_xlfn.XLOOKUP(Q3_2025[[#This Row],[Artikelnr]],Artikel_prijzen[Artnr],Artikel_prijzen[Groep],"")</f>
        <v>Elektra</v>
      </c>
      <c r="J1791" s="10">
        <f>_xlfn.XLOOKUP(Q3_2025[[#This Row],[Artikelnr]],Artikel_prijzen[Artnr],Artikel_prijzen[Prijs 2025],"")</f>
        <v>106.8625</v>
      </c>
      <c r="K1791" t="str">
        <f>IF(Q3_2025[[#This Row],[Artikelprijs]]&lt;&gt;"",IF(Q3_2025[[#This Row],[Stuksprijs]]=Q3_2025[[#This Row],[Artikelprijs]],"Prijs gelijk","Prijs wijkt af"),"")</f>
        <v>Prijs wijkt af</v>
      </c>
      <c r="L1791" t="str">
        <f>IF(Q3_2025[[#This Row],[Relatiekorting percentage]]=0,
    "Nvt",
    IF(Q3_2025[[#This Row],[Brutobedrag 2]] &lt; Q3_2025[[#This Row],[Bruto - Rel.korting]],
        "Nee",
        "Ja"))</f>
        <v>Nee</v>
      </c>
      <c r="M1791" s="10">
        <f>IF(Q3_2025[[#This Row],[Artikelprijs]]&lt;&gt;"",Q3_2025[[#This Row],[Artikelprijs]],Q3_2025[[#This Row],[Stuksprijs]])</f>
        <v>106.8625</v>
      </c>
      <c r="N1791" s="10">
        <f>Q3_2025[[#This Row],[Besteld]]*Q3_2025[[#This Row],[Prijs 2]]</f>
        <v>213.72499999999999</v>
      </c>
      <c r="O1791" s="10">
        <f>IF(Q3_2025[[#This Row],[Brutobedrag 2]]&lt;Q3_2025[[#This Row],[Bruto - Rel.korting]],Q3_2025[[#This Row],[Brutobedrag 2]],Q3_2025[[#This Row],[Brutobedrag 2]]*(100-Q3_2025[[#This Row],[Relatiekorting percentage]])/100)</f>
        <v>213.72499999999999</v>
      </c>
      <c r="R1791" s="3"/>
      <c r="W1791"/>
      <c r="AB1791"/>
    </row>
    <row r="1792" spans="1:28" x14ac:dyDescent="0.3">
      <c r="A1792" t="s">
        <v>850</v>
      </c>
      <c r="B1792">
        <v>5021026</v>
      </c>
      <c r="C1792" t="s">
        <v>617</v>
      </c>
      <c r="D1792">
        <v>1</v>
      </c>
      <c r="E1792" s="10">
        <v>164.8</v>
      </c>
      <c r="F1792" s="10">
        <v>164.8</v>
      </c>
      <c r="G1792" s="10">
        <v>123.6</v>
      </c>
      <c r="H1792">
        <v>25</v>
      </c>
      <c r="I1792" s="51" t="str">
        <f>_xlfn.XLOOKUP(Q3_2025[[#This Row],[Artikelnr]],Artikel_prijzen[Artnr],Artikel_prijzen[Groep],"")</f>
        <v>Elektra</v>
      </c>
      <c r="J1792" s="10">
        <f>_xlfn.XLOOKUP(Q3_2025[[#This Row],[Artikelnr]],Artikel_prijzen[Artnr],Artikel_prijzen[Prijs 2025],"")</f>
        <v>106.8625</v>
      </c>
      <c r="K1792" t="str">
        <f>IF(Q3_2025[[#This Row],[Artikelprijs]]&lt;&gt;"",IF(Q3_2025[[#This Row],[Stuksprijs]]=Q3_2025[[#This Row],[Artikelprijs]],"Prijs gelijk","Prijs wijkt af"),"")</f>
        <v>Prijs wijkt af</v>
      </c>
      <c r="L1792" t="str">
        <f>IF(Q3_2025[[#This Row],[Relatiekorting percentage]]=0,
    "Nvt",
    IF(Q3_2025[[#This Row],[Brutobedrag 2]] &lt; Q3_2025[[#This Row],[Bruto - Rel.korting]],
        "Nee",
        "Ja"))</f>
        <v>Nee</v>
      </c>
      <c r="M1792" s="10">
        <f>IF(Q3_2025[[#This Row],[Artikelprijs]]&lt;&gt;"",Q3_2025[[#This Row],[Artikelprijs]],Q3_2025[[#This Row],[Stuksprijs]])</f>
        <v>106.8625</v>
      </c>
      <c r="N1792" s="10">
        <f>Q3_2025[[#This Row],[Besteld]]*Q3_2025[[#This Row],[Prijs 2]]</f>
        <v>106.8625</v>
      </c>
      <c r="O1792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1792" s="3"/>
      <c r="W1792"/>
      <c r="AB1792"/>
    </row>
    <row r="1793" spans="1:28" x14ac:dyDescent="0.3">
      <c r="A1793" t="s">
        <v>850</v>
      </c>
      <c r="B1793">
        <v>5022022</v>
      </c>
      <c r="C1793" t="s">
        <v>458</v>
      </c>
      <c r="D1793">
        <v>3</v>
      </c>
      <c r="E1793" s="10">
        <v>1655.72</v>
      </c>
      <c r="F1793" s="10">
        <v>4967.16</v>
      </c>
      <c r="G1793" s="10">
        <v>3725.37</v>
      </c>
      <c r="H1793">
        <v>25</v>
      </c>
      <c r="I1793" s="51" t="str">
        <f>_xlfn.XLOOKUP(Q3_2025[[#This Row],[Artikelnr]],Artikel_prijzen[Artnr],Artikel_prijzen[Groep],"")</f>
        <v>Elektra</v>
      </c>
      <c r="J1793" s="10">
        <f>_xlfn.XLOOKUP(Q3_2025[[#This Row],[Artikelnr]],Artikel_prijzen[Artnr],Artikel_prijzen[Prijs 2025],"")</f>
        <v>1100</v>
      </c>
      <c r="K1793" t="str">
        <f>IF(Q3_2025[[#This Row],[Artikelprijs]]&lt;&gt;"",IF(Q3_2025[[#This Row],[Stuksprijs]]=Q3_2025[[#This Row],[Artikelprijs]],"Prijs gelijk","Prijs wijkt af"),"")</f>
        <v>Prijs wijkt af</v>
      </c>
      <c r="L1793" t="str">
        <f>IF(Q3_2025[[#This Row],[Relatiekorting percentage]]=0,
    "Nvt",
    IF(Q3_2025[[#This Row],[Brutobedrag 2]] &lt; Q3_2025[[#This Row],[Bruto - Rel.korting]],
        "Nee",
        "Ja"))</f>
        <v>Nee</v>
      </c>
      <c r="M1793" s="10">
        <f>IF(Q3_2025[[#This Row],[Artikelprijs]]&lt;&gt;"",Q3_2025[[#This Row],[Artikelprijs]],Q3_2025[[#This Row],[Stuksprijs]])</f>
        <v>1100</v>
      </c>
      <c r="N1793" s="10">
        <f>Q3_2025[[#This Row],[Besteld]]*Q3_2025[[#This Row],[Prijs 2]]</f>
        <v>3300</v>
      </c>
      <c r="O1793" s="10">
        <f>IF(Q3_2025[[#This Row],[Brutobedrag 2]]&lt;Q3_2025[[#This Row],[Bruto - Rel.korting]],Q3_2025[[#This Row],[Brutobedrag 2]],Q3_2025[[#This Row],[Brutobedrag 2]]*(100-Q3_2025[[#This Row],[Relatiekorting percentage]])/100)</f>
        <v>3300</v>
      </c>
      <c r="R1793" s="3"/>
      <c r="W1793"/>
      <c r="AB1793"/>
    </row>
    <row r="1794" spans="1:28" x14ac:dyDescent="0.3">
      <c r="A1794" t="s">
        <v>850</v>
      </c>
      <c r="B1794">
        <v>5022016</v>
      </c>
      <c r="C1794" t="s">
        <v>438</v>
      </c>
      <c r="D1794">
        <v>2</v>
      </c>
      <c r="E1794" s="10">
        <v>516.92999999999995</v>
      </c>
      <c r="F1794" s="10">
        <v>1033.8599999999999</v>
      </c>
      <c r="G1794" s="10">
        <v>775.39</v>
      </c>
      <c r="H1794">
        <v>25</v>
      </c>
      <c r="I1794" s="51" t="str">
        <f>_xlfn.XLOOKUP(Q3_2025[[#This Row],[Artikelnr]],Artikel_prijzen[Artnr],Artikel_prijzen[Groep],"")</f>
        <v>Elektra</v>
      </c>
      <c r="J1794" s="10">
        <f>_xlfn.XLOOKUP(Q3_2025[[#This Row],[Artikelnr]],Artikel_prijzen[Artnr],Artikel_prijzen[Prijs 2025],"")</f>
        <v>386.25</v>
      </c>
      <c r="K1794" t="str">
        <f>IF(Q3_2025[[#This Row],[Artikelprijs]]&lt;&gt;"",IF(Q3_2025[[#This Row],[Stuksprijs]]=Q3_2025[[#This Row],[Artikelprijs]],"Prijs gelijk","Prijs wijkt af"),"")</f>
        <v>Prijs wijkt af</v>
      </c>
      <c r="L1794" t="str">
        <f>IF(Q3_2025[[#This Row],[Relatiekorting percentage]]=0,
    "Nvt",
    IF(Q3_2025[[#This Row],[Brutobedrag 2]] &lt; Q3_2025[[#This Row],[Bruto - Rel.korting]],
        "Nee",
        "Ja"))</f>
        <v>Nee</v>
      </c>
      <c r="M1794" s="10">
        <f>IF(Q3_2025[[#This Row],[Artikelprijs]]&lt;&gt;"",Q3_2025[[#This Row],[Artikelprijs]],Q3_2025[[#This Row],[Stuksprijs]])</f>
        <v>386.25</v>
      </c>
      <c r="N1794" s="10">
        <f>Q3_2025[[#This Row],[Besteld]]*Q3_2025[[#This Row],[Prijs 2]]</f>
        <v>772.5</v>
      </c>
      <c r="O1794" s="10">
        <f>IF(Q3_2025[[#This Row],[Brutobedrag 2]]&lt;Q3_2025[[#This Row],[Bruto - Rel.korting]],Q3_2025[[#This Row],[Brutobedrag 2]],Q3_2025[[#This Row],[Brutobedrag 2]]*(100-Q3_2025[[#This Row],[Relatiekorting percentage]])/100)</f>
        <v>772.5</v>
      </c>
      <c r="R1794" s="3"/>
      <c r="W1794"/>
      <c r="AB1794"/>
    </row>
    <row r="1795" spans="1:28" x14ac:dyDescent="0.3">
      <c r="A1795" t="s">
        <v>850</v>
      </c>
      <c r="B1795">
        <v>5022022</v>
      </c>
      <c r="C1795" t="s">
        <v>458</v>
      </c>
      <c r="D1795">
        <v>1</v>
      </c>
      <c r="E1795" s="10">
        <v>1655.72</v>
      </c>
      <c r="F1795" s="10">
        <v>1655.72</v>
      </c>
      <c r="G1795" s="10">
        <v>1241.79</v>
      </c>
      <c r="H1795">
        <v>25</v>
      </c>
      <c r="I1795" s="51" t="str">
        <f>_xlfn.XLOOKUP(Q3_2025[[#This Row],[Artikelnr]],Artikel_prijzen[Artnr],Artikel_prijzen[Groep],"")</f>
        <v>Elektra</v>
      </c>
      <c r="J1795" s="10">
        <f>_xlfn.XLOOKUP(Q3_2025[[#This Row],[Artikelnr]],Artikel_prijzen[Artnr],Artikel_prijzen[Prijs 2025],"")</f>
        <v>1100</v>
      </c>
      <c r="K1795" t="str">
        <f>IF(Q3_2025[[#This Row],[Artikelprijs]]&lt;&gt;"",IF(Q3_2025[[#This Row],[Stuksprijs]]=Q3_2025[[#This Row],[Artikelprijs]],"Prijs gelijk","Prijs wijkt af"),"")</f>
        <v>Prijs wijkt af</v>
      </c>
      <c r="L1795" t="str">
        <f>IF(Q3_2025[[#This Row],[Relatiekorting percentage]]=0,
    "Nvt",
    IF(Q3_2025[[#This Row],[Brutobedrag 2]] &lt; Q3_2025[[#This Row],[Bruto - Rel.korting]],
        "Nee",
        "Ja"))</f>
        <v>Nee</v>
      </c>
      <c r="M1795" s="10">
        <f>IF(Q3_2025[[#This Row],[Artikelprijs]]&lt;&gt;"",Q3_2025[[#This Row],[Artikelprijs]],Q3_2025[[#This Row],[Stuksprijs]])</f>
        <v>1100</v>
      </c>
      <c r="N1795" s="10">
        <f>Q3_2025[[#This Row],[Besteld]]*Q3_2025[[#This Row],[Prijs 2]]</f>
        <v>1100</v>
      </c>
      <c r="O1795" s="10">
        <f>IF(Q3_2025[[#This Row],[Brutobedrag 2]]&lt;Q3_2025[[#This Row],[Bruto - Rel.korting]],Q3_2025[[#This Row],[Brutobedrag 2]],Q3_2025[[#This Row],[Brutobedrag 2]]*(100-Q3_2025[[#This Row],[Relatiekorting percentage]])/100)</f>
        <v>1100</v>
      </c>
      <c r="R1795" s="3"/>
      <c r="W1795"/>
      <c r="AB1795"/>
    </row>
    <row r="1796" spans="1:28" x14ac:dyDescent="0.3">
      <c r="A1796" t="s">
        <v>850</v>
      </c>
      <c r="B1796">
        <v>5021026</v>
      </c>
      <c r="C1796" t="s">
        <v>617</v>
      </c>
      <c r="D1796">
        <v>1</v>
      </c>
      <c r="E1796" s="10">
        <v>164.8</v>
      </c>
      <c r="F1796" s="10">
        <v>164.8</v>
      </c>
      <c r="G1796" s="10">
        <v>123.6</v>
      </c>
      <c r="H1796">
        <v>25</v>
      </c>
      <c r="I1796" s="51" t="str">
        <f>_xlfn.XLOOKUP(Q3_2025[[#This Row],[Artikelnr]],Artikel_prijzen[Artnr],Artikel_prijzen[Groep],"")</f>
        <v>Elektra</v>
      </c>
      <c r="J1796" s="10">
        <f>_xlfn.XLOOKUP(Q3_2025[[#This Row],[Artikelnr]],Artikel_prijzen[Artnr],Artikel_prijzen[Prijs 2025],"")</f>
        <v>106.8625</v>
      </c>
      <c r="K1796" t="str">
        <f>IF(Q3_2025[[#This Row],[Artikelprijs]]&lt;&gt;"",IF(Q3_2025[[#This Row],[Stuksprijs]]=Q3_2025[[#This Row],[Artikelprijs]],"Prijs gelijk","Prijs wijkt af"),"")</f>
        <v>Prijs wijkt af</v>
      </c>
      <c r="L1796" t="str">
        <f>IF(Q3_2025[[#This Row],[Relatiekorting percentage]]=0,
    "Nvt",
    IF(Q3_2025[[#This Row],[Brutobedrag 2]] &lt; Q3_2025[[#This Row],[Bruto - Rel.korting]],
        "Nee",
        "Ja"))</f>
        <v>Nee</v>
      </c>
      <c r="M1796" s="10">
        <f>IF(Q3_2025[[#This Row],[Artikelprijs]]&lt;&gt;"",Q3_2025[[#This Row],[Artikelprijs]],Q3_2025[[#This Row],[Stuksprijs]])</f>
        <v>106.8625</v>
      </c>
      <c r="N1796" s="10">
        <f>Q3_2025[[#This Row],[Besteld]]*Q3_2025[[#This Row],[Prijs 2]]</f>
        <v>106.8625</v>
      </c>
      <c r="O1796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1796" s="3"/>
      <c r="W1796"/>
      <c r="AB1796"/>
    </row>
    <row r="1797" spans="1:28" x14ac:dyDescent="0.3">
      <c r="A1797" t="s">
        <v>850</v>
      </c>
      <c r="B1797">
        <v>5021026</v>
      </c>
      <c r="C1797" t="s">
        <v>617</v>
      </c>
      <c r="D1797">
        <v>1</v>
      </c>
      <c r="E1797" s="10">
        <v>164.8</v>
      </c>
      <c r="F1797" s="10">
        <v>164.8</v>
      </c>
      <c r="G1797" s="10">
        <v>123.6</v>
      </c>
      <c r="H1797">
        <v>25</v>
      </c>
      <c r="I1797" s="51" t="str">
        <f>_xlfn.XLOOKUP(Q3_2025[[#This Row],[Artikelnr]],Artikel_prijzen[Artnr],Artikel_prijzen[Groep],"")</f>
        <v>Elektra</v>
      </c>
      <c r="J1797" s="10">
        <f>_xlfn.XLOOKUP(Q3_2025[[#This Row],[Artikelnr]],Artikel_prijzen[Artnr],Artikel_prijzen[Prijs 2025],"")</f>
        <v>106.8625</v>
      </c>
      <c r="K1797" t="str">
        <f>IF(Q3_2025[[#This Row],[Artikelprijs]]&lt;&gt;"",IF(Q3_2025[[#This Row],[Stuksprijs]]=Q3_2025[[#This Row],[Artikelprijs]],"Prijs gelijk","Prijs wijkt af"),"")</f>
        <v>Prijs wijkt af</v>
      </c>
      <c r="L1797" t="str">
        <f>IF(Q3_2025[[#This Row],[Relatiekorting percentage]]=0,
    "Nvt",
    IF(Q3_2025[[#This Row],[Brutobedrag 2]] &lt; Q3_2025[[#This Row],[Bruto - Rel.korting]],
        "Nee",
        "Ja"))</f>
        <v>Nee</v>
      </c>
      <c r="M1797" s="10">
        <f>IF(Q3_2025[[#This Row],[Artikelprijs]]&lt;&gt;"",Q3_2025[[#This Row],[Artikelprijs]],Q3_2025[[#This Row],[Stuksprijs]])</f>
        <v>106.8625</v>
      </c>
      <c r="N1797" s="10">
        <f>Q3_2025[[#This Row],[Besteld]]*Q3_2025[[#This Row],[Prijs 2]]</f>
        <v>106.8625</v>
      </c>
      <c r="O1797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1797" s="3"/>
      <c r="W1797"/>
      <c r="AB1797"/>
    </row>
    <row r="1798" spans="1:28" x14ac:dyDescent="0.3">
      <c r="A1798" t="s">
        <v>850</v>
      </c>
      <c r="B1798">
        <v>5022019</v>
      </c>
      <c r="C1798" t="s">
        <v>456</v>
      </c>
      <c r="D1798">
        <v>1</v>
      </c>
      <c r="E1798" s="10">
        <v>1025.92</v>
      </c>
      <c r="F1798" s="10">
        <v>1025.92</v>
      </c>
      <c r="G1798" s="10">
        <v>769.44</v>
      </c>
      <c r="H1798">
        <v>25</v>
      </c>
      <c r="I1798" s="51" t="str">
        <f>_xlfn.XLOOKUP(Q3_2025[[#This Row],[Artikelnr]],Artikel_prijzen[Artnr],Artikel_prijzen[Groep],"")</f>
        <v>Elektra</v>
      </c>
      <c r="J1798" s="10">
        <f>_xlfn.XLOOKUP(Q3_2025[[#This Row],[Artikelnr]],Artikel_prijzen[Artnr],Artikel_prijzen[Prijs 2025],"")</f>
        <v>700</v>
      </c>
      <c r="K1798" t="str">
        <f>IF(Q3_2025[[#This Row],[Artikelprijs]]&lt;&gt;"",IF(Q3_2025[[#This Row],[Stuksprijs]]=Q3_2025[[#This Row],[Artikelprijs]],"Prijs gelijk","Prijs wijkt af"),"")</f>
        <v>Prijs wijkt af</v>
      </c>
      <c r="L1798" t="str">
        <f>IF(Q3_2025[[#This Row],[Relatiekorting percentage]]=0,
    "Nvt",
    IF(Q3_2025[[#This Row],[Brutobedrag 2]] &lt; Q3_2025[[#This Row],[Bruto - Rel.korting]],
        "Nee",
        "Ja"))</f>
        <v>Nee</v>
      </c>
      <c r="M1798" s="10">
        <f>IF(Q3_2025[[#This Row],[Artikelprijs]]&lt;&gt;"",Q3_2025[[#This Row],[Artikelprijs]],Q3_2025[[#This Row],[Stuksprijs]])</f>
        <v>700</v>
      </c>
      <c r="N1798" s="10">
        <f>Q3_2025[[#This Row],[Besteld]]*Q3_2025[[#This Row],[Prijs 2]]</f>
        <v>700</v>
      </c>
      <c r="O1798" s="10">
        <f>IF(Q3_2025[[#This Row],[Brutobedrag 2]]&lt;Q3_2025[[#This Row],[Bruto - Rel.korting]],Q3_2025[[#This Row],[Brutobedrag 2]],Q3_2025[[#This Row],[Brutobedrag 2]]*(100-Q3_2025[[#This Row],[Relatiekorting percentage]])/100)</f>
        <v>700</v>
      </c>
      <c r="R1798" s="3"/>
      <c r="W1798"/>
      <c r="AB1798"/>
    </row>
    <row r="1799" spans="1:28" x14ac:dyDescent="0.3">
      <c r="A1799" t="s">
        <v>850</v>
      </c>
      <c r="B1799">
        <v>3098001</v>
      </c>
      <c r="C1799" t="s">
        <v>851</v>
      </c>
      <c r="D1799">
        <v>24</v>
      </c>
      <c r="E1799" s="10">
        <v>-6.3</v>
      </c>
      <c r="F1799" s="10">
        <v>-151.19999999999999</v>
      </c>
      <c r="G1799" s="10">
        <v>-151.19999999999999</v>
      </c>
      <c r="H1799">
        <v>0</v>
      </c>
      <c r="I1799" s="51" t="str">
        <f>_xlfn.XLOOKUP(Q3_2025[[#This Row],[Artikelnr]],Artikel_prijzen[Artnr],Artikel_prijzen[Groep],"")</f>
        <v/>
      </c>
      <c r="J1799" s="10" t="str">
        <f>_xlfn.XLOOKUP(Q3_2025[[#This Row],[Artikelnr]],Artikel_prijzen[Artnr],Artikel_prijzen[Prijs 2025],"")</f>
        <v/>
      </c>
      <c r="K1799" t="str">
        <f>IF(Q3_2025[[#This Row],[Artikelprijs]]&lt;&gt;"",IF(Q3_2025[[#This Row],[Stuksprijs]]=Q3_2025[[#This Row],[Artikelprijs]],"Prijs gelijk","Prijs wijkt af"),"")</f>
        <v/>
      </c>
      <c r="L1799" t="str">
        <f>IF(Q3_2025[[#This Row],[Relatiekorting percentage]]=0,
    "Nvt",
    IF(Q3_2025[[#This Row],[Brutobedrag 2]] &lt; Q3_2025[[#This Row],[Bruto - Rel.korting]],
        "Nee",
        "Ja"))</f>
        <v>Nvt</v>
      </c>
      <c r="M1799" s="10">
        <f>IF(Q3_2025[[#This Row],[Artikelprijs]]&lt;&gt;"",Q3_2025[[#This Row],[Artikelprijs]],Q3_2025[[#This Row],[Stuksprijs]])</f>
        <v>-6.3</v>
      </c>
      <c r="N1799" s="10">
        <f>Q3_2025[[#This Row],[Besteld]]*Q3_2025[[#This Row],[Prijs 2]]</f>
        <v>-151.19999999999999</v>
      </c>
      <c r="O1799" s="10">
        <f>IF(Q3_2025[[#This Row],[Brutobedrag 2]]&lt;Q3_2025[[#This Row],[Bruto - Rel.korting]],Q3_2025[[#This Row],[Brutobedrag 2]],Q3_2025[[#This Row],[Brutobedrag 2]]*(100-Q3_2025[[#This Row],[Relatiekorting percentage]])/100)</f>
        <v>-151.19999999999999</v>
      </c>
      <c r="R1799" s="3"/>
      <c r="W1799"/>
      <c r="AB1799"/>
    </row>
    <row r="1800" spans="1:28" x14ac:dyDescent="0.3">
      <c r="A1800" t="s">
        <v>850</v>
      </c>
      <c r="B1800">
        <v>3098001</v>
      </c>
      <c r="C1800" t="s">
        <v>852</v>
      </c>
      <c r="D1800">
        <v>12</v>
      </c>
      <c r="E1800" s="10">
        <v>-5.4</v>
      </c>
      <c r="F1800" s="10">
        <v>-64.8</v>
      </c>
      <c r="G1800" s="10">
        <v>-64.8</v>
      </c>
      <c r="H1800">
        <v>0</v>
      </c>
      <c r="I1800" s="51" t="str">
        <f>_xlfn.XLOOKUP(Q3_2025[[#This Row],[Artikelnr]],Artikel_prijzen[Artnr],Artikel_prijzen[Groep],"")</f>
        <v/>
      </c>
      <c r="J1800" s="10" t="str">
        <f>_xlfn.XLOOKUP(Q3_2025[[#This Row],[Artikelnr]],Artikel_prijzen[Artnr],Artikel_prijzen[Prijs 2025],"")</f>
        <v/>
      </c>
      <c r="K1800" t="str">
        <f>IF(Q3_2025[[#This Row],[Artikelprijs]]&lt;&gt;"",IF(Q3_2025[[#This Row],[Stuksprijs]]=Q3_2025[[#This Row],[Artikelprijs]],"Prijs gelijk","Prijs wijkt af"),"")</f>
        <v/>
      </c>
      <c r="L1800" t="str">
        <f>IF(Q3_2025[[#This Row],[Relatiekorting percentage]]=0,
    "Nvt",
    IF(Q3_2025[[#This Row],[Brutobedrag 2]] &lt; Q3_2025[[#This Row],[Bruto - Rel.korting]],
        "Nee",
        "Ja"))</f>
        <v>Nvt</v>
      </c>
      <c r="M1800" s="10">
        <f>IF(Q3_2025[[#This Row],[Artikelprijs]]&lt;&gt;"",Q3_2025[[#This Row],[Artikelprijs]],Q3_2025[[#This Row],[Stuksprijs]])</f>
        <v>-5.4</v>
      </c>
      <c r="N1800" s="10">
        <f>Q3_2025[[#This Row],[Besteld]]*Q3_2025[[#This Row],[Prijs 2]]</f>
        <v>-64.800000000000011</v>
      </c>
      <c r="O1800" s="10">
        <f>IF(Q3_2025[[#This Row],[Brutobedrag 2]]&lt;Q3_2025[[#This Row],[Bruto - Rel.korting]],Q3_2025[[#This Row],[Brutobedrag 2]],Q3_2025[[#This Row],[Brutobedrag 2]]*(100-Q3_2025[[#This Row],[Relatiekorting percentage]])/100)</f>
        <v>-64.800000000000011</v>
      </c>
      <c r="R1800" s="3"/>
      <c r="W1800"/>
      <c r="AB1800"/>
    </row>
    <row r="1801" spans="1:28" x14ac:dyDescent="0.3">
      <c r="A1801" t="s">
        <v>850</v>
      </c>
      <c r="B1801">
        <v>5021006</v>
      </c>
      <c r="C1801" t="s">
        <v>439</v>
      </c>
      <c r="D1801">
        <v>1</v>
      </c>
      <c r="E1801" s="10">
        <v>495.38</v>
      </c>
      <c r="F1801" s="10">
        <v>495.38</v>
      </c>
      <c r="G1801" s="10">
        <v>396.3</v>
      </c>
      <c r="H1801">
        <v>20</v>
      </c>
      <c r="I1801" s="51" t="str">
        <f>_xlfn.XLOOKUP(Q3_2025[[#This Row],[Artikelnr]],Artikel_prijzen[Artnr],Artikel_prijzen[Groep],"")</f>
        <v>Elektra</v>
      </c>
      <c r="J1801" s="10">
        <f>_xlfn.XLOOKUP(Q3_2025[[#This Row],[Artikelnr]],Artikel_prijzen[Artnr],Artikel_prijzen[Prijs 2025],"")</f>
        <v>417.15</v>
      </c>
      <c r="K1801" t="str">
        <f>IF(Q3_2025[[#This Row],[Artikelprijs]]&lt;&gt;"",IF(Q3_2025[[#This Row],[Stuksprijs]]=Q3_2025[[#This Row],[Artikelprijs]],"Prijs gelijk","Prijs wijkt af"),"")</f>
        <v>Prijs wijkt af</v>
      </c>
      <c r="L1801" t="str">
        <f>IF(Q3_2025[[#This Row],[Relatiekorting percentage]]=0,
    "Nvt",
    IF(Q3_2025[[#This Row],[Brutobedrag 2]] &lt; Q3_2025[[#This Row],[Bruto - Rel.korting]],
        "Nee",
        "Ja"))</f>
        <v>Ja</v>
      </c>
      <c r="M1801" s="10">
        <f>IF(Q3_2025[[#This Row],[Artikelprijs]]&lt;&gt;"",Q3_2025[[#This Row],[Artikelprijs]],Q3_2025[[#This Row],[Stuksprijs]])</f>
        <v>417.15</v>
      </c>
      <c r="N1801" s="10">
        <f>Q3_2025[[#This Row],[Besteld]]*Q3_2025[[#This Row],[Prijs 2]]</f>
        <v>417.15</v>
      </c>
      <c r="O1801" s="10">
        <f>IF(Q3_2025[[#This Row],[Brutobedrag 2]]&lt;Q3_2025[[#This Row],[Bruto - Rel.korting]],Q3_2025[[#This Row],[Brutobedrag 2]],Q3_2025[[#This Row],[Brutobedrag 2]]*(100-Q3_2025[[#This Row],[Relatiekorting percentage]])/100)</f>
        <v>333.72</v>
      </c>
      <c r="R1801" s="3"/>
      <c r="W1801"/>
      <c r="AB1801"/>
    </row>
    <row r="1802" spans="1:28" x14ac:dyDescent="0.3">
      <c r="A1802" t="s">
        <v>850</v>
      </c>
      <c r="B1802">
        <v>5022012</v>
      </c>
      <c r="C1802" t="s">
        <v>273</v>
      </c>
      <c r="D1802">
        <v>5</v>
      </c>
      <c r="E1802" s="10">
        <v>12.75</v>
      </c>
      <c r="F1802" s="10">
        <v>63.75</v>
      </c>
      <c r="G1802" s="10">
        <v>63.75</v>
      </c>
      <c r="H1802">
        <v>0</v>
      </c>
      <c r="I1802" s="51" t="str">
        <f>_xlfn.XLOOKUP(Q3_2025[[#This Row],[Artikelnr]],Artikel_prijzen[Artnr],Artikel_prijzen[Groep],"")</f>
        <v/>
      </c>
      <c r="J1802" s="10" t="str">
        <f>_xlfn.XLOOKUP(Q3_2025[[#This Row],[Artikelnr]],Artikel_prijzen[Artnr],Artikel_prijzen[Prijs 2025],"")</f>
        <v/>
      </c>
      <c r="K1802" t="str">
        <f>IF(Q3_2025[[#This Row],[Artikelprijs]]&lt;&gt;"",IF(Q3_2025[[#This Row],[Stuksprijs]]=Q3_2025[[#This Row],[Artikelprijs]],"Prijs gelijk","Prijs wijkt af"),"")</f>
        <v/>
      </c>
      <c r="L1802" t="str">
        <f>IF(Q3_2025[[#This Row],[Relatiekorting percentage]]=0,
    "Nvt",
    IF(Q3_2025[[#This Row],[Brutobedrag 2]] &lt; Q3_2025[[#This Row],[Bruto - Rel.korting]],
        "Nee",
        "Ja"))</f>
        <v>Nvt</v>
      </c>
      <c r="M1802" s="10">
        <f>IF(Q3_2025[[#This Row],[Artikelprijs]]&lt;&gt;"",Q3_2025[[#This Row],[Artikelprijs]],Q3_2025[[#This Row],[Stuksprijs]])</f>
        <v>12.75</v>
      </c>
      <c r="N1802" s="10">
        <f>Q3_2025[[#This Row],[Besteld]]*Q3_2025[[#This Row],[Prijs 2]]</f>
        <v>63.75</v>
      </c>
      <c r="O1802" s="10">
        <f>IF(Q3_2025[[#This Row],[Brutobedrag 2]]&lt;Q3_2025[[#This Row],[Bruto - Rel.korting]],Q3_2025[[#This Row],[Brutobedrag 2]],Q3_2025[[#This Row],[Brutobedrag 2]]*(100-Q3_2025[[#This Row],[Relatiekorting percentage]])/100)</f>
        <v>63.75</v>
      </c>
      <c r="R1802" s="3"/>
      <c r="W1802"/>
      <c r="AB1802"/>
    </row>
    <row r="1803" spans="1:28" x14ac:dyDescent="0.3">
      <c r="A1803" t="s">
        <v>850</v>
      </c>
      <c r="B1803">
        <v>5022014</v>
      </c>
      <c r="C1803" t="s">
        <v>309</v>
      </c>
      <c r="D1803">
        <v>1</v>
      </c>
      <c r="E1803" s="10">
        <v>377.11</v>
      </c>
      <c r="F1803" s="10">
        <v>377.11</v>
      </c>
      <c r="G1803" s="10">
        <v>301.69</v>
      </c>
      <c r="H1803">
        <v>20</v>
      </c>
      <c r="I1803" s="51" t="str">
        <f>_xlfn.XLOOKUP(Q3_2025[[#This Row],[Artikelnr]],Artikel_prijzen[Artnr],Artikel_prijzen[Groep],"")</f>
        <v>Elektra</v>
      </c>
      <c r="J1803" s="10">
        <f>_xlfn.XLOOKUP(Q3_2025[[#This Row],[Artikelnr]],Artikel_prijzen[Artnr],Artikel_prijzen[Prijs 2025],"")</f>
        <v>298.7</v>
      </c>
      <c r="K1803" t="str">
        <f>IF(Q3_2025[[#This Row],[Artikelprijs]]&lt;&gt;"",IF(Q3_2025[[#This Row],[Stuksprijs]]=Q3_2025[[#This Row],[Artikelprijs]],"Prijs gelijk","Prijs wijkt af"),"")</f>
        <v>Prijs wijkt af</v>
      </c>
      <c r="L1803" t="str">
        <f>IF(Q3_2025[[#This Row],[Relatiekorting percentage]]=0,
    "Nvt",
    IF(Q3_2025[[#This Row],[Brutobedrag 2]] &lt; Q3_2025[[#This Row],[Bruto - Rel.korting]],
        "Nee",
        "Ja"))</f>
        <v>Nee</v>
      </c>
      <c r="M1803" s="10">
        <f>IF(Q3_2025[[#This Row],[Artikelprijs]]&lt;&gt;"",Q3_2025[[#This Row],[Artikelprijs]],Q3_2025[[#This Row],[Stuksprijs]])</f>
        <v>298.7</v>
      </c>
      <c r="N1803" s="10">
        <f>Q3_2025[[#This Row],[Besteld]]*Q3_2025[[#This Row],[Prijs 2]]</f>
        <v>298.7</v>
      </c>
      <c r="O1803" s="10">
        <f>IF(Q3_2025[[#This Row],[Brutobedrag 2]]&lt;Q3_2025[[#This Row],[Bruto - Rel.korting]],Q3_2025[[#This Row],[Brutobedrag 2]],Q3_2025[[#This Row],[Brutobedrag 2]]*(100-Q3_2025[[#This Row],[Relatiekorting percentage]])/100)</f>
        <v>298.7</v>
      </c>
      <c r="R1803" s="3"/>
      <c r="W1803"/>
      <c r="AB1803"/>
    </row>
    <row r="1804" spans="1:28" x14ac:dyDescent="0.3">
      <c r="A1804" t="s">
        <v>850</v>
      </c>
      <c r="B1804">
        <v>5021026</v>
      </c>
      <c r="C1804" t="s">
        <v>617</v>
      </c>
      <c r="D1804">
        <v>2</v>
      </c>
      <c r="E1804" s="10">
        <v>164.8</v>
      </c>
      <c r="F1804" s="10">
        <v>329.6</v>
      </c>
      <c r="G1804" s="10">
        <v>263.68</v>
      </c>
      <c r="H1804">
        <v>20</v>
      </c>
      <c r="I1804" s="51" t="str">
        <f>_xlfn.XLOOKUP(Q3_2025[[#This Row],[Artikelnr]],Artikel_prijzen[Artnr],Artikel_prijzen[Groep],"")</f>
        <v>Elektra</v>
      </c>
      <c r="J1804" s="10">
        <f>_xlfn.XLOOKUP(Q3_2025[[#This Row],[Artikelnr]],Artikel_prijzen[Artnr],Artikel_prijzen[Prijs 2025],"")</f>
        <v>106.8625</v>
      </c>
      <c r="K1804" t="str">
        <f>IF(Q3_2025[[#This Row],[Artikelprijs]]&lt;&gt;"",IF(Q3_2025[[#This Row],[Stuksprijs]]=Q3_2025[[#This Row],[Artikelprijs]],"Prijs gelijk","Prijs wijkt af"),"")</f>
        <v>Prijs wijkt af</v>
      </c>
      <c r="L1804" t="str">
        <f>IF(Q3_2025[[#This Row],[Relatiekorting percentage]]=0,
    "Nvt",
    IF(Q3_2025[[#This Row],[Brutobedrag 2]] &lt; Q3_2025[[#This Row],[Bruto - Rel.korting]],
        "Nee",
        "Ja"))</f>
        <v>Nee</v>
      </c>
      <c r="M1804" s="10">
        <f>IF(Q3_2025[[#This Row],[Artikelprijs]]&lt;&gt;"",Q3_2025[[#This Row],[Artikelprijs]],Q3_2025[[#This Row],[Stuksprijs]])</f>
        <v>106.8625</v>
      </c>
      <c r="N1804" s="10">
        <f>Q3_2025[[#This Row],[Besteld]]*Q3_2025[[#This Row],[Prijs 2]]</f>
        <v>213.72499999999999</v>
      </c>
      <c r="O1804" s="10">
        <f>IF(Q3_2025[[#This Row],[Brutobedrag 2]]&lt;Q3_2025[[#This Row],[Bruto - Rel.korting]],Q3_2025[[#This Row],[Brutobedrag 2]],Q3_2025[[#This Row],[Brutobedrag 2]]*(100-Q3_2025[[#This Row],[Relatiekorting percentage]])/100)</f>
        <v>213.72499999999999</v>
      </c>
      <c r="R1804" s="3"/>
      <c r="W1804"/>
      <c r="AB1804"/>
    </row>
    <row r="1805" spans="1:28" x14ac:dyDescent="0.3">
      <c r="A1805" t="s">
        <v>850</v>
      </c>
      <c r="B1805">
        <v>5022012</v>
      </c>
      <c r="C1805" t="s">
        <v>273</v>
      </c>
      <c r="D1805">
        <v>1</v>
      </c>
      <c r="E1805" s="10">
        <v>12.75</v>
      </c>
      <c r="F1805" s="10">
        <v>12.75</v>
      </c>
      <c r="G1805" s="10">
        <v>12.75</v>
      </c>
      <c r="H1805">
        <v>0</v>
      </c>
      <c r="I1805" s="51" t="str">
        <f>_xlfn.XLOOKUP(Q3_2025[[#This Row],[Artikelnr]],Artikel_prijzen[Artnr],Artikel_prijzen[Groep],"")</f>
        <v/>
      </c>
      <c r="J1805" s="10" t="str">
        <f>_xlfn.XLOOKUP(Q3_2025[[#This Row],[Artikelnr]],Artikel_prijzen[Artnr],Artikel_prijzen[Prijs 2025],"")</f>
        <v/>
      </c>
      <c r="K1805" t="str">
        <f>IF(Q3_2025[[#This Row],[Artikelprijs]]&lt;&gt;"",IF(Q3_2025[[#This Row],[Stuksprijs]]=Q3_2025[[#This Row],[Artikelprijs]],"Prijs gelijk","Prijs wijkt af"),"")</f>
        <v/>
      </c>
      <c r="L1805" t="str">
        <f>IF(Q3_2025[[#This Row],[Relatiekorting percentage]]=0,
    "Nvt",
    IF(Q3_2025[[#This Row],[Brutobedrag 2]] &lt; Q3_2025[[#This Row],[Bruto - Rel.korting]],
        "Nee",
        "Ja"))</f>
        <v>Nvt</v>
      </c>
      <c r="M1805" s="10">
        <f>IF(Q3_2025[[#This Row],[Artikelprijs]]&lt;&gt;"",Q3_2025[[#This Row],[Artikelprijs]],Q3_2025[[#This Row],[Stuksprijs]])</f>
        <v>12.75</v>
      </c>
      <c r="N1805" s="10">
        <f>Q3_2025[[#This Row],[Besteld]]*Q3_2025[[#This Row],[Prijs 2]]</f>
        <v>12.75</v>
      </c>
      <c r="O1805" s="10">
        <f>IF(Q3_2025[[#This Row],[Brutobedrag 2]]&lt;Q3_2025[[#This Row],[Bruto - Rel.korting]],Q3_2025[[#This Row],[Brutobedrag 2]],Q3_2025[[#This Row],[Brutobedrag 2]]*(100-Q3_2025[[#This Row],[Relatiekorting percentage]])/100)</f>
        <v>12.75</v>
      </c>
      <c r="R1805" s="3"/>
      <c r="W1805"/>
      <c r="AB1805"/>
    </row>
    <row r="1806" spans="1:28" x14ac:dyDescent="0.3">
      <c r="A1806" t="s">
        <v>850</v>
      </c>
      <c r="B1806">
        <v>5021026</v>
      </c>
      <c r="C1806" t="s">
        <v>617</v>
      </c>
      <c r="D1806">
        <v>3</v>
      </c>
      <c r="E1806" s="10">
        <v>164.8</v>
      </c>
      <c r="F1806" s="10">
        <v>494.4</v>
      </c>
      <c r="G1806" s="10">
        <v>395.52</v>
      </c>
      <c r="H1806">
        <v>20</v>
      </c>
      <c r="I1806" s="51" t="str">
        <f>_xlfn.XLOOKUP(Q3_2025[[#This Row],[Artikelnr]],Artikel_prijzen[Artnr],Artikel_prijzen[Groep],"")</f>
        <v>Elektra</v>
      </c>
      <c r="J1806" s="10">
        <f>_xlfn.XLOOKUP(Q3_2025[[#This Row],[Artikelnr]],Artikel_prijzen[Artnr],Artikel_prijzen[Prijs 2025],"")</f>
        <v>106.8625</v>
      </c>
      <c r="K1806" t="str">
        <f>IF(Q3_2025[[#This Row],[Artikelprijs]]&lt;&gt;"",IF(Q3_2025[[#This Row],[Stuksprijs]]=Q3_2025[[#This Row],[Artikelprijs]],"Prijs gelijk","Prijs wijkt af"),"")</f>
        <v>Prijs wijkt af</v>
      </c>
      <c r="L1806" t="str">
        <f>IF(Q3_2025[[#This Row],[Relatiekorting percentage]]=0,
    "Nvt",
    IF(Q3_2025[[#This Row],[Brutobedrag 2]] &lt; Q3_2025[[#This Row],[Bruto - Rel.korting]],
        "Nee",
        "Ja"))</f>
        <v>Nee</v>
      </c>
      <c r="M1806" s="10">
        <f>IF(Q3_2025[[#This Row],[Artikelprijs]]&lt;&gt;"",Q3_2025[[#This Row],[Artikelprijs]],Q3_2025[[#This Row],[Stuksprijs]])</f>
        <v>106.8625</v>
      </c>
      <c r="N1806" s="10">
        <f>Q3_2025[[#This Row],[Besteld]]*Q3_2025[[#This Row],[Prijs 2]]</f>
        <v>320.58749999999998</v>
      </c>
      <c r="O1806" s="10">
        <f>IF(Q3_2025[[#This Row],[Brutobedrag 2]]&lt;Q3_2025[[#This Row],[Bruto - Rel.korting]],Q3_2025[[#This Row],[Brutobedrag 2]],Q3_2025[[#This Row],[Brutobedrag 2]]*(100-Q3_2025[[#This Row],[Relatiekorting percentage]])/100)</f>
        <v>320.58749999999998</v>
      </c>
      <c r="R1806" s="3"/>
      <c r="W1806"/>
      <c r="AB1806"/>
    </row>
    <row r="1807" spans="1:28" x14ac:dyDescent="0.3">
      <c r="A1807" t="s">
        <v>850</v>
      </c>
      <c r="B1807">
        <v>5021026</v>
      </c>
      <c r="C1807" t="s">
        <v>617</v>
      </c>
      <c r="D1807">
        <v>1</v>
      </c>
      <c r="E1807" s="10">
        <v>164.8</v>
      </c>
      <c r="F1807" s="10">
        <v>164.8</v>
      </c>
      <c r="G1807" s="10">
        <v>131.84</v>
      </c>
      <c r="H1807">
        <v>20</v>
      </c>
      <c r="I1807" s="51" t="str">
        <f>_xlfn.XLOOKUP(Q3_2025[[#This Row],[Artikelnr]],Artikel_prijzen[Artnr],Artikel_prijzen[Groep],"")</f>
        <v>Elektra</v>
      </c>
      <c r="J1807" s="10">
        <f>_xlfn.XLOOKUP(Q3_2025[[#This Row],[Artikelnr]],Artikel_prijzen[Artnr],Artikel_prijzen[Prijs 2025],"")</f>
        <v>106.8625</v>
      </c>
      <c r="K1807" t="str">
        <f>IF(Q3_2025[[#This Row],[Artikelprijs]]&lt;&gt;"",IF(Q3_2025[[#This Row],[Stuksprijs]]=Q3_2025[[#This Row],[Artikelprijs]],"Prijs gelijk","Prijs wijkt af"),"")</f>
        <v>Prijs wijkt af</v>
      </c>
      <c r="L1807" t="str">
        <f>IF(Q3_2025[[#This Row],[Relatiekorting percentage]]=0,
    "Nvt",
    IF(Q3_2025[[#This Row],[Brutobedrag 2]] &lt; Q3_2025[[#This Row],[Bruto - Rel.korting]],
        "Nee",
        "Ja"))</f>
        <v>Nee</v>
      </c>
      <c r="M1807" s="10">
        <f>IF(Q3_2025[[#This Row],[Artikelprijs]]&lt;&gt;"",Q3_2025[[#This Row],[Artikelprijs]],Q3_2025[[#This Row],[Stuksprijs]])</f>
        <v>106.8625</v>
      </c>
      <c r="N1807" s="10">
        <f>Q3_2025[[#This Row],[Besteld]]*Q3_2025[[#This Row],[Prijs 2]]</f>
        <v>106.8625</v>
      </c>
      <c r="O1807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1807" s="3"/>
      <c r="W1807"/>
      <c r="AB1807"/>
    </row>
    <row r="1808" spans="1:28" x14ac:dyDescent="0.3">
      <c r="A1808" t="s">
        <v>850</v>
      </c>
      <c r="B1808">
        <v>5021006</v>
      </c>
      <c r="C1808" t="s">
        <v>439</v>
      </c>
      <c r="D1808">
        <v>1</v>
      </c>
      <c r="E1808" s="10">
        <v>495.38</v>
      </c>
      <c r="F1808" s="10">
        <v>495.38</v>
      </c>
      <c r="G1808" s="10">
        <v>396.3</v>
      </c>
      <c r="H1808">
        <v>20</v>
      </c>
      <c r="I1808" s="51" t="str">
        <f>_xlfn.XLOOKUP(Q3_2025[[#This Row],[Artikelnr]],Artikel_prijzen[Artnr],Artikel_prijzen[Groep],"")</f>
        <v>Elektra</v>
      </c>
      <c r="J1808" s="10">
        <f>_xlfn.XLOOKUP(Q3_2025[[#This Row],[Artikelnr]],Artikel_prijzen[Artnr],Artikel_prijzen[Prijs 2025],"")</f>
        <v>417.15</v>
      </c>
      <c r="K1808" t="str">
        <f>IF(Q3_2025[[#This Row],[Artikelprijs]]&lt;&gt;"",IF(Q3_2025[[#This Row],[Stuksprijs]]=Q3_2025[[#This Row],[Artikelprijs]],"Prijs gelijk","Prijs wijkt af"),"")</f>
        <v>Prijs wijkt af</v>
      </c>
      <c r="L1808" t="str">
        <f>IF(Q3_2025[[#This Row],[Relatiekorting percentage]]=0,
    "Nvt",
    IF(Q3_2025[[#This Row],[Brutobedrag 2]] &lt; Q3_2025[[#This Row],[Bruto - Rel.korting]],
        "Nee",
        "Ja"))</f>
        <v>Ja</v>
      </c>
      <c r="M1808" s="10">
        <f>IF(Q3_2025[[#This Row],[Artikelprijs]]&lt;&gt;"",Q3_2025[[#This Row],[Artikelprijs]],Q3_2025[[#This Row],[Stuksprijs]])</f>
        <v>417.15</v>
      </c>
      <c r="N1808" s="10">
        <f>Q3_2025[[#This Row],[Besteld]]*Q3_2025[[#This Row],[Prijs 2]]</f>
        <v>417.15</v>
      </c>
      <c r="O1808" s="10">
        <f>IF(Q3_2025[[#This Row],[Brutobedrag 2]]&lt;Q3_2025[[#This Row],[Bruto - Rel.korting]],Q3_2025[[#This Row],[Brutobedrag 2]],Q3_2025[[#This Row],[Brutobedrag 2]]*(100-Q3_2025[[#This Row],[Relatiekorting percentage]])/100)</f>
        <v>333.72</v>
      </c>
      <c r="R1808" s="3"/>
      <c r="W1808"/>
      <c r="AB1808"/>
    </row>
    <row r="1809" spans="1:28" x14ac:dyDescent="0.3">
      <c r="A1809" t="s">
        <v>850</v>
      </c>
      <c r="B1809">
        <v>5022012</v>
      </c>
      <c r="C1809" t="s">
        <v>273</v>
      </c>
      <c r="D1809">
        <v>4</v>
      </c>
      <c r="E1809" s="10">
        <v>12.75</v>
      </c>
      <c r="F1809" s="10">
        <v>51</v>
      </c>
      <c r="G1809" s="10">
        <v>51</v>
      </c>
      <c r="H1809">
        <v>0</v>
      </c>
      <c r="I1809" s="51" t="str">
        <f>_xlfn.XLOOKUP(Q3_2025[[#This Row],[Artikelnr]],Artikel_prijzen[Artnr],Artikel_prijzen[Groep],"")</f>
        <v/>
      </c>
      <c r="J1809" s="10" t="str">
        <f>_xlfn.XLOOKUP(Q3_2025[[#This Row],[Artikelnr]],Artikel_prijzen[Artnr],Artikel_prijzen[Prijs 2025],"")</f>
        <v/>
      </c>
      <c r="K1809" t="str">
        <f>IF(Q3_2025[[#This Row],[Artikelprijs]]&lt;&gt;"",IF(Q3_2025[[#This Row],[Stuksprijs]]=Q3_2025[[#This Row],[Artikelprijs]],"Prijs gelijk","Prijs wijkt af"),"")</f>
        <v/>
      </c>
      <c r="L1809" t="str">
        <f>IF(Q3_2025[[#This Row],[Relatiekorting percentage]]=0,
    "Nvt",
    IF(Q3_2025[[#This Row],[Brutobedrag 2]] &lt; Q3_2025[[#This Row],[Bruto - Rel.korting]],
        "Nee",
        "Ja"))</f>
        <v>Nvt</v>
      </c>
      <c r="M1809" s="10">
        <f>IF(Q3_2025[[#This Row],[Artikelprijs]]&lt;&gt;"",Q3_2025[[#This Row],[Artikelprijs]],Q3_2025[[#This Row],[Stuksprijs]])</f>
        <v>12.75</v>
      </c>
      <c r="N1809" s="10">
        <f>Q3_2025[[#This Row],[Besteld]]*Q3_2025[[#This Row],[Prijs 2]]</f>
        <v>51</v>
      </c>
      <c r="O1809" s="10">
        <f>IF(Q3_2025[[#This Row],[Brutobedrag 2]]&lt;Q3_2025[[#This Row],[Bruto - Rel.korting]],Q3_2025[[#This Row],[Brutobedrag 2]],Q3_2025[[#This Row],[Brutobedrag 2]]*(100-Q3_2025[[#This Row],[Relatiekorting percentage]])/100)</f>
        <v>51</v>
      </c>
      <c r="R1809" s="3"/>
      <c r="W1809"/>
      <c r="AB1809"/>
    </row>
    <row r="1810" spans="1:28" x14ac:dyDescent="0.3">
      <c r="A1810" t="s">
        <v>850</v>
      </c>
      <c r="B1810">
        <v>5022017</v>
      </c>
      <c r="C1810" t="s">
        <v>300</v>
      </c>
      <c r="D1810">
        <v>1</v>
      </c>
      <c r="E1810" s="10">
        <v>632.59</v>
      </c>
      <c r="F1810" s="10">
        <v>632.59</v>
      </c>
      <c r="G1810" s="10">
        <v>506.07</v>
      </c>
      <c r="H1810">
        <v>20</v>
      </c>
      <c r="I1810" s="51" t="str">
        <f>_xlfn.XLOOKUP(Q3_2025[[#This Row],[Artikelnr]],Artikel_prijzen[Artnr],Artikel_prijzen[Groep],"")</f>
        <v>Elektra</v>
      </c>
      <c r="J1810" s="10">
        <f>_xlfn.XLOOKUP(Q3_2025[[#This Row],[Artikelnr]],Artikel_prijzen[Artnr],Artikel_prijzen[Prijs 2025],"")</f>
        <v>458.35</v>
      </c>
      <c r="K1810" t="str">
        <f>IF(Q3_2025[[#This Row],[Artikelprijs]]&lt;&gt;"",IF(Q3_2025[[#This Row],[Stuksprijs]]=Q3_2025[[#This Row],[Artikelprijs]],"Prijs gelijk","Prijs wijkt af"),"")</f>
        <v>Prijs wijkt af</v>
      </c>
      <c r="L1810" t="str">
        <f>IF(Q3_2025[[#This Row],[Relatiekorting percentage]]=0,
    "Nvt",
    IF(Q3_2025[[#This Row],[Brutobedrag 2]] &lt; Q3_2025[[#This Row],[Bruto - Rel.korting]],
        "Nee",
        "Ja"))</f>
        <v>Nee</v>
      </c>
      <c r="M1810" s="10">
        <f>IF(Q3_2025[[#This Row],[Artikelprijs]]&lt;&gt;"",Q3_2025[[#This Row],[Artikelprijs]],Q3_2025[[#This Row],[Stuksprijs]])</f>
        <v>458.35</v>
      </c>
      <c r="N1810" s="10">
        <f>Q3_2025[[#This Row],[Besteld]]*Q3_2025[[#This Row],[Prijs 2]]</f>
        <v>458.35</v>
      </c>
      <c r="O1810" s="10">
        <f>IF(Q3_2025[[#This Row],[Brutobedrag 2]]&lt;Q3_2025[[#This Row],[Bruto - Rel.korting]],Q3_2025[[#This Row],[Brutobedrag 2]],Q3_2025[[#This Row],[Brutobedrag 2]]*(100-Q3_2025[[#This Row],[Relatiekorting percentage]])/100)</f>
        <v>458.35</v>
      </c>
      <c r="R1810" s="3"/>
      <c r="W1810"/>
      <c r="AB1810"/>
    </row>
    <row r="1811" spans="1:28" x14ac:dyDescent="0.3">
      <c r="A1811" t="s">
        <v>850</v>
      </c>
      <c r="B1811">
        <v>5021026</v>
      </c>
      <c r="C1811" t="s">
        <v>617</v>
      </c>
      <c r="D1811">
        <v>1</v>
      </c>
      <c r="E1811" s="10">
        <v>164.8</v>
      </c>
      <c r="F1811" s="10">
        <v>164.8</v>
      </c>
      <c r="G1811" s="10">
        <v>131.84</v>
      </c>
      <c r="H1811">
        <v>20</v>
      </c>
      <c r="I1811" s="51" t="str">
        <f>_xlfn.XLOOKUP(Q3_2025[[#This Row],[Artikelnr]],Artikel_prijzen[Artnr],Artikel_prijzen[Groep],"")</f>
        <v>Elektra</v>
      </c>
      <c r="J1811" s="10">
        <f>_xlfn.XLOOKUP(Q3_2025[[#This Row],[Artikelnr]],Artikel_prijzen[Artnr],Artikel_prijzen[Prijs 2025],"")</f>
        <v>106.8625</v>
      </c>
      <c r="K1811" t="str">
        <f>IF(Q3_2025[[#This Row],[Artikelprijs]]&lt;&gt;"",IF(Q3_2025[[#This Row],[Stuksprijs]]=Q3_2025[[#This Row],[Artikelprijs]],"Prijs gelijk","Prijs wijkt af"),"")</f>
        <v>Prijs wijkt af</v>
      </c>
      <c r="L1811" t="str">
        <f>IF(Q3_2025[[#This Row],[Relatiekorting percentage]]=0,
    "Nvt",
    IF(Q3_2025[[#This Row],[Brutobedrag 2]] &lt; Q3_2025[[#This Row],[Bruto - Rel.korting]],
        "Nee",
        "Ja"))</f>
        <v>Nee</v>
      </c>
      <c r="M1811" s="10">
        <f>IF(Q3_2025[[#This Row],[Artikelprijs]]&lt;&gt;"",Q3_2025[[#This Row],[Artikelprijs]],Q3_2025[[#This Row],[Stuksprijs]])</f>
        <v>106.8625</v>
      </c>
      <c r="N1811" s="10">
        <f>Q3_2025[[#This Row],[Besteld]]*Q3_2025[[#This Row],[Prijs 2]]</f>
        <v>106.8625</v>
      </c>
      <c r="O1811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1811" s="3"/>
      <c r="W1811"/>
      <c r="AB1811"/>
    </row>
    <row r="1812" spans="1:28" x14ac:dyDescent="0.3">
      <c r="A1812" t="s">
        <v>850</v>
      </c>
      <c r="B1812">
        <v>5022012</v>
      </c>
      <c r="C1812" t="s">
        <v>273</v>
      </c>
      <c r="D1812">
        <v>1</v>
      </c>
      <c r="E1812" s="10">
        <v>12.75</v>
      </c>
      <c r="F1812" s="10">
        <v>12.75</v>
      </c>
      <c r="G1812" s="10">
        <v>12.75</v>
      </c>
      <c r="H1812">
        <v>0</v>
      </c>
      <c r="I1812" s="51" t="str">
        <f>_xlfn.XLOOKUP(Q3_2025[[#This Row],[Artikelnr]],Artikel_prijzen[Artnr],Artikel_prijzen[Groep],"")</f>
        <v/>
      </c>
      <c r="J1812" s="10" t="str">
        <f>_xlfn.XLOOKUP(Q3_2025[[#This Row],[Artikelnr]],Artikel_prijzen[Artnr],Artikel_prijzen[Prijs 2025],"")</f>
        <v/>
      </c>
      <c r="K1812" t="str">
        <f>IF(Q3_2025[[#This Row],[Artikelprijs]]&lt;&gt;"",IF(Q3_2025[[#This Row],[Stuksprijs]]=Q3_2025[[#This Row],[Artikelprijs]],"Prijs gelijk","Prijs wijkt af"),"")</f>
        <v/>
      </c>
      <c r="L1812" t="str">
        <f>IF(Q3_2025[[#This Row],[Relatiekorting percentage]]=0,
    "Nvt",
    IF(Q3_2025[[#This Row],[Brutobedrag 2]] &lt; Q3_2025[[#This Row],[Bruto - Rel.korting]],
        "Nee",
        "Ja"))</f>
        <v>Nvt</v>
      </c>
      <c r="M1812" s="10">
        <f>IF(Q3_2025[[#This Row],[Artikelprijs]]&lt;&gt;"",Q3_2025[[#This Row],[Artikelprijs]],Q3_2025[[#This Row],[Stuksprijs]])</f>
        <v>12.75</v>
      </c>
      <c r="N1812" s="10">
        <f>Q3_2025[[#This Row],[Besteld]]*Q3_2025[[#This Row],[Prijs 2]]</f>
        <v>12.75</v>
      </c>
      <c r="O1812" s="10">
        <f>IF(Q3_2025[[#This Row],[Brutobedrag 2]]&lt;Q3_2025[[#This Row],[Bruto - Rel.korting]],Q3_2025[[#This Row],[Brutobedrag 2]],Q3_2025[[#This Row],[Brutobedrag 2]]*(100-Q3_2025[[#This Row],[Relatiekorting percentage]])/100)</f>
        <v>12.75</v>
      </c>
      <c r="R1812" s="3"/>
      <c r="W1812"/>
      <c r="AB1812"/>
    </row>
    <row r="1813" spans="1:28" x14ac:dyDescent="0.3">
      <c r="A1813" t="s">
        <v>850</v>
      </c>
      <c r="B1813">
        <v>5022017</v>
      </c>
      <c r="C1813" t="s">
        <v>300</v>
      </c>
      <c r="D1813">
        <v>1</v>
      </c>
      <c r="E1813" s="10">
        <v>632.59</v>
      </c>
      <c r="F1813" s="10">
        <v>632.59</v>
      </c>
      <c r="G1813" s="10">
        <v>506.07</v>
      </c>
      <c r="H1813">
        <v>20</v>
      </c>
      <c r="I1813" s="51" t="str">
        <f>_xlfn.XLOOKUP(Q3_2025[[#This Row],[Artikelnr]],Artikel_prijzen[Artnr],Artikel_prijzen[Groep],"")</f>
        <v>Elektra</v>
      </c>
      <c r="J1813" s="10">
        <f>_xlfn.XLOOKUP(Q3_2025[[#This Row],[Artikelnr]],Artikel_prijzen[Artnr],Artikel_prijzen[Prijs 2025],"")</f>
        <v>458.35</v>
      </c>
      <c r="K1813" t="str">
        <f>IF(Q3_2025[[#This Row],[Artikelprijs]]&lt;&gt;"",IF(Q3_2025[[#This Row],[Stuksprijs]]=Q3_2025[[#This Row],[Artikelprijs]],"Prijs gelijk","Prijs wijkt af"),"")</f>
        <v>Prijs wijkt af</v>
      </c>
      <c r="L1813" t="str">
        <f>IF(Q3_2025[[#This Row],[Relatiekorting percentage]]=0,
    "Nvt",
    IF(Q3_2025[[#This Row],[Brutobedrag 2]] &lt; Q3_2025[[#This Row],[Bruto - Rel.korting]],
        "Nee",
        "Ja"))</f>
        <v>Nee</v>
      </c>
      <c r="M1813" s="10">
        <f>IF(Q3_2025[[#This Row],[Artikelprijs]]&lt;&gt;"",Q3_2025[[#This Row],[Artikelprijs]],Q3_2025[[#This Row],[Stuksprijs]])</f>
        <v>458.35</v>
      </c>
      <c r="N1813" s="10">
        <f>Q3_2025[[#This Row],[Besteld]]*Q3_2025[[#This Row],[Prijs 2]]</f>
        <v>458.35</v>
      </c>
      <c r="O1813" s="10">
        <f>IF(Q3_2025[[#This Row],[Brutobedrag 2]]&lt;Q3_2025[[#This Row],[Bruto - Rel.korting]],Q3_2025[[#This Row],[Brutobedrag 2]],Q3_2025[[#This Row],[Brutobedrag 2]]*(100-Q3_2025[[#This Row],[Relatiekorting percentage]])/100)</f>
        <v>458.35</v>
      </c>
      <c r="R1813" s="3"/>
      <c r="W1813"/>
      <c r="AB1813"/>
    </row>
    <row r="1814" spans="1:28" x14ac:dyDescent="0.3">
      <c r="A1814" t="s">
        <v>850</v>
      </c>
      <c r="B1814">
        <v>5021026</v>
      </c>
      <c r="C1814" t="s">
        <v>617</v>
      </c>
      <c r="D1814">
        <v>1</v>
      </c>
      <c r="E1814" s="10">
        <v>164.8</v>
      </c>
      <c r="F1814" s="10">
        <v>164.8</v>
      </c>
      <c r="G1814" s="10">
        <v>131.84</v>
      </c>
      <c r="H1814">
        <v>20</v>
      </c>
      <c r="I1814" s="51" t="str">
        <f>_xlfn.XLOOKUP(Q3_2025[[#This Row],[Artikelnr]],Artikel_prijzen[Artnr],Artikel_prijzen[Groep],"")</f>
        <v>Elektra</v>
      </c>
      <c r="J1814" s="10">
        <f>_xlfn.XLOOKUP(Q3_2025[[#This Row],[Artikelnr]],Artikel_prijzen[Artnr],Artikel_prijzen[Prijs 2025],"")</f>
        <v>106.8625</v>
      </c>
      <c r="K1814" t="str">
        <f>IF(Q3_2025[[#This Row],[Artikelprijs]]&lt;&gt;"",IF(Q3_2025[[#This Row],[Stuksprijs]]=Q3_2025[[#This Row],[Artikelprijs]],"Prijs gelijk","Prijs wijkt af"),"")</f>
        <v>Prijs wijkt af</v>
      </c>
      <c r="L1814" t="str">
        <f>IF(Q3_2025[[#This Row],[Relatiekorting percentage]]=0,
    "Nvt",
    IF(Q3_2025[[#This Row],[Brutobedrag 2]] &lt; Q3_2025[[#This Row],[Bruto - Rel.korting]],
        "Nee",
        "Ja"))</f>
        <v>Nee</v>
      </c>
      <c r="M1814" s="10">
        <f>IF(Q3_2025[[#This Row],[Artikelprijs]]&lt;&gt;"",Q3_2025[[#This Row],[Artikelprijs]],Q3_2025[[#This Row],[Stuksprijs]])</f>
        <v>106.8625</v>
      </c>
      <c r="N1814" s="10">
        <f>Q3_2025[[#This Row],[Besteld]]*Q3_2025[[#This Row],[Prijs 2]]</f>
        <v>106.8625</v>
      </c>
      <c r="O1814" s="10">
        <f>IF(Q3_2025[[#This Row],[Brutobedrag 2]]&lt;Q3_2025[[#This Row],[Bruto - Rel.korting]],Q3_2025[[#This Row],[Brutobedrag 2]],Q3_2025[[#This Row],[Brutobedrag 2]]*(100-Q3_2025[[#This Row],[Relatiekorting percentage]])/100)</f>
        <v>106.8625</v>
      </c>
      <c r="R1814" s="3"/>
      <c r="W1814"/>
      <c r="AB1814"/>
    </row>
    <row r="1815" spans="1:28" x14ac:dyDescent="0.3">
      <c r="A1815" t="s">
        <v>850</v>
      </c>
      <c r="B1815">
        <v>5021017</v>
      </c>
      <c r="C1815" t="s">
        <v>256</v>
      </c>
      <c r="D1815">
        <v>1</v>
      </c>
      <c r="E1815" s="10">
        <v>721</v>
      </c>
      <c r="F1815" s="10">
        <v>721</v>
      </c>
      <c r="G1815" s="10">
        <v>721</v>
      </c>
      <c r="H1815">
        <v>0</v>
      </c>
      <c r="I1815" s="51" t="str">
        <f>_xlfn.XLOOKUP(Q3_2025[[#This Row],[Artikelnr]],Artikel_prijzen[Artnr],Artikel_prijzen[Groep],"")</f>
        <v>Elektra</v>
      </c>
      <c r="J1815" s="10">
        <f>_xlfn.XLOOKUP(Q3_2025[[#This Row],[Artikelnr]],Artikel_prijzen[Artnr],Artikel_prijzen[Prijs 2025],"")</f>
        <v>700</v>
      </c>
      <c r="K1815" t="str">
        <f>IF(Q3_2025[[#This Row],[Artikelprijs]]&lt;&gt;"",IF(Q3_2025[[#This Row],[Stuksprijs]]=Q3_2025[[#This Row],[Artikelprijs]],"Prijs gelijk","Prijs wijkt af"),"")</f>
        <v>Prijs wijkt af</v>
      </c>
      <c r="L1815" t="str">
        <f>IF(Q3_2025[[#This Row],[Relatiekorting percentage]]=0,
    "Nvt",
    IF(Q3_2025[[#This Row],[Brutobedrag 2]] &lt; Q3_2025[[#This Row],[Bruto - Rel.korting]],
        "Nee",
        "Ja"))</f>
        <v>Nvt</v>
      </c>
      <c r="M1815" s="10">
        <f>IF(Q3_2025[[#This Row],[Artikelprijs]]&lt;&gt;"",Q3_2025[[#This Row],[Artikelprijs]],Q3_2025[[#This Row],[Stuksprijs]])</f>
        <v>700</v>
      </c>
      <c r="N1815" s="10">
        <f>Q3_2025[[#This Row],[Besteld]]*Q3_2025[[#This Row],[Prijs 2]]</f>
        <v>700</v>
      </c>
      <c r="O1815" s="10">
        <f>IF(Q3_2025[[#This Row],[Brutobedrag 2]]&lt;Q3_2025[[#This Row],[Bruto - Rel.korting]],Q3_2025[[#This Row],[Brutobedrag 2]],Q3_2025[[#This Row],[Brutobedrag 2]]*(100-Q3_2025[[#This Row],[Relatiekorting percentage]])/100)</f>
        <v>700</v>
      </c>
      <c r="R1815" s="3"/>
      <c r="W1815"/>
      <c r="AB1815"/>
    </row>
    <row r="1816" spans="1:28" x14ac:dyDescent="0.3">
      <c r="A1816" t="s">
        <v>850</v>
      </c>
      <c r="B1816">
        <v>5021011</v>
      </c>
      <c r="C1816" t="s">
        <v>115</v>
      </c>
      <c r="D1816">
        <v>1</v>
      </c>
      <c r="E1816" s="10">
        <v>458.35</v>
      </c>
      <c r="F1816" s="10">
        <v>458.35</v>
      </c>
      <c r="G1816" s="10">
        <v>458.35</v>
      </c>
      <c r="H1816">
        <v>0</v>
      </c>
      <c r="I1816" s="51" t="str">
        <f>_xlfn.XLOOKUP(Q3_2025[[#This Row],[Artikelnr]],Artikel_prijzen[Artnr],Artikel_prijzen[Groep],"")</f>
        <v>Elektra</v>
      </c>
      <c r="J1816" s="10">
        <f>_xlfn.XLOOKUP(Q3_2025[[#This Row],[Artikelnr]],Artikel_prijzen[Artnr],Artikel_prijzen[Prijs 2025],"")</f>
        <v>458.35</v>
      </c>
      <c r="K1816" t="str">
        <f>IF(Q3_2025[[#This Row],[Artikelprijs]]&lt;&gt;"",IF(Q3_2025[[#This Row],[Stuksprijs]]=Q3_2025[[#This Row],[Artikelprijs]],"Prijs gelijk","Prijs wijkt af"),"")</f>
        <v>Prijs gelijk</v>
      </c>
      <c r="L1816" t="str">
        <f>IF(Q3_2025[[#This Row],[Relatiekorting percentage]]=0,
    "Nvt",
    IF(Q3_2025[[#This Row],[Brutobedrag 2]] &lt; Q3_2025[[#This Row],[Bruto - Rel.korting]],
        "Nee",
        "Ja"))</f>
        <v>Nvt</v>
      </c>
      <c r="M1816" s="10">
        <f>IF(Q3_2025[[#This Row],[Artikelprijs]]&lt;&gt;"",Q3_2025[[#This Row],[Artikelprijs]],Q3_2025[[#This Row],[Stuksprijs]])</f>
        <v>458.35</v>
      </c>
      <c r="N1816" s="10">
        <f>Q3_2025[[#This Row],[Besteld]]*Q3_2025[[#This Row],[Prijs 2]]</f>
        <v>458.35</v>
      </c>
      <c r="O1816" s="10">
        <f>IF(Q3_2025[[#This Row],[Brutobedrag 2]]&lt;Q3_2025[[#This Row],[Bruto - Rel.korting]],Q3_2025[[#This Row],[Brutobedrag 2]],Q3_2025[[#This Row],[Brutobedrag 2]]*(100-Q3_2025[[#This Row],[Relatiekorting percentage]])/100)</f>
        <v>458.35</v>
      </c>
      <c r="R1816" s="3"/>
      <c r="W1816"/>
      <c r="AB1816"/>
    </row>
    <row r="1817" spans="1:28" x14ac:dyDescent="0.3">
      <c r="A1817" t="s">
        <v>850</v>
      </c>
      <c r="B1817">
        <v>5022019</v>
      </c>
      <c r="C1817" t="s">
        <v>456</v>
      </c>
      <c r="D1817">
        <v>1</v>
      </c>
      <c r="E1817" s="10">
        <v>1025.92</v>
      </c>
      <c r="F1817" s="10">
        <v>1025.92</v>
      </c>
      <c r="G1817" s="10">
        <v>820.74</v>
      </c>
      <c r="H1817">
        <v>20</v>
      </c>
      <c r="I1817" s="51" t="str">
        <f>_xlfn.XLOOKUP(Q3_2025[[#This Row],[Artikelnr]],Artikel_prijzen[Artnr],Artikel_prijzen[Groep],"")</f>
        <v>Elektra</v>
      </c>
      <c r="J1817" s="10">
        <f>_xlfn.XLOOKUP(Q3_2025[[#This Row],[Artikelnr]],Artikel_prijzen[Artnr],Artikel_prijzen[Prijs 2025],"")</f>
        <v>700</v>
      </c>
      <c r="K1817" t="str">
        <f>IF(Q3_2025[[#This Row],[Artikelprijs]]&lt;&gt;"",IF(Q3_2025[[#This Row],[Stuksprijs]]=Q3_2025[[#This Row],[Artikelprijs]],"Prijs gelijk","Prijs wijkt af"),"")</f>
        <v>Prijs wijkt af</v>
      </c>
      <c r="L1817" t="str">
        <f>IF(Q3_2025[[#This Row],[Relatiekorting percentage]]=0,
    "Nvt",
    IF(Q3_2025[[#This Row],[Brutobedrag 2]] &lt; Q3_2025[[#This Row],[Bruto - Rel.korting]],
        "Nee",
        "Ja"))</f>
        <v>Nee</v>
      </c>
      <c r="M1817" s="10">
        <f>IF(Q3_2025[[#This Row],[Artikelprijs]]&lt;&gt;"",Q3_2025[[#This Row],[Artikelprijs]],Q3_2025[[#This Row],[Stuksprijs]])</f>
        <v>700</v>
      </c>
      <c r="N1817" s="10">
        <f>Q3_2025[[#This Row],[Besteld]]*Q3_2025[[#This Row],[Prijs 2]]</f>
        <v>700</v>
      </c>
      <c r="O1817" s="10">
        <f>IF(Q3_2025[[#This Row],[Brutobedrag 2]]&lt;Q3_2025[[#This Row],[Bruto - Rel.korting]],Q3_2025[[#This Row],[Brutobedrag 2]],Q3_2025[[#This Row],[Brutobedrag 2]]*(100-Q3_2025[[#This Row],[Relatiekorting percentage]])/100)</f>
        <v>700</v>
      </c>
      <c r="R1817" s="3"/>
      <c r="W1817"/>
      <c r="AB1817"/>
    </row>
    <row r="1818" spans="1:28" x14ac:dyDescent="0.3">
      <c r="A1818" t="s">
        <v>850</v>
      </c>
      <c r="B1818">
        <v>5020004</v>
      </c>
      <c r="C1818" t="s">
        <v>231</v>
      </c>
      <c r="D1818">
        <v>4</v>
      </c>
      <c r="E1818" s="10">
        <v>77.25</v>
      </c>
      <c r="F1818" s="10">
        <v>309</v>
      </c>
      <c r="G1818" s="10">
        <v>231.75</v>
      </c>
      <c r="H1818">
        <v>25</v>
      </c>
      <c r="I1818" s="51" t="str">
        <f>_xlfn.XLOOKUP(Q3_2025[[#This Row],[Artikelnr]],Artikel_prijzen[Artnr],Artikel_prijzen[Groep],"")</f>
        <v/>
      </c>
      <c r="J1818" s="10" t="str">
        <f>_xlfn.XLOOKUP(Q3_2025[[#This Row],[Artikelnr]],Artikel_prijzen[Artnr],Artikel_prijzen[Prijs 2025],"")</f>
        <v/>
      </c>
      <c r="K1818" t="str">
        <f>IF(Q3_2025[[#This Row],[Artikelprijs]]&lt;&gt;"",IF(Q3_2025[[#This Row],[Stuksprijs]]=Q3_2025[[#This Row],[Artikelprijs]],"Prijs gelijk","Prijs wijkt af"),"")</f>
        <v/>
      </c>
      <c r="L1818" t="str">
        <f>IF(Q3_2025[[#This Row],[Relatiekorting percentage]]=0,
    "Nvt",
    IF(Q3_2025[[#This Row],[Brutobedrag 2]] &lt; Q3_2025[[#This Row],[Bruto - Rel.korting]],
        "Nee",
        "Ja"))</f>
        <v>Ja</v>
      </c>
      <c r="M1818" s="10">
        <f>IF(Q3_2025[[#This Row],[Artikelprijs]]&lt;&gt;"",Q3_2025[[#This Row],[Artikelprijs]],Q3_2025[[#This Row],[Stuksprijs]])</f>
        <v>77.25</v>
      </c>
      <c r="N1818" s="10">
        <f>Q3_2025[[#This Row],[Besteld]]*Q3_2025[[#This Row],[Prijs 2]]</f>
        <v>309</v>
      </c>
      <c r="O1818" s="10">
        <f>IF(Q3_2025[[#This Row],[Brutobedrag 2]]&lt;Q3_2025[[#This Row],[Bruto - Rel.korting]],Q3_2025[[#This Row],[Brutobedrag 2]],Q3_2025[[#This Row],[Brutobedrag 2]]*(100-Q3_2025[[#This Row],[Relatiekorting percentage]])/100)</f>
        <v>231.75</v>
      </c>
      <c r="R1818" s="3"/>
      <c r="W1818"/>
      <c r="AB1818"/>
    </row>
    <row r="1819" spans="1:28" x14ac:dyDescent="0.3">
      <c r="A1819" t="s">
        <v>850</v>
      </c>
      <c r="B1819">
        <v>5021001</v>
      </c>
      <c r="C1819" t="s">
        <v>8</v>
      </c>
      <c r="D1819">
        <v>6</v>
      </c>
      <c r="E1819" s="10">
        <v>154.5</v>
      </c>
      <c r="F1819" s="10">
        <v>927</v>
      </c>
      <c r="G1819" s="10">
        <v>741.6</v>
      </c>
      <c r="H1819">
        <v>20</v>
      </c>
      <c r="I1819" s="51" t="str">
        <f>_xlfn.XLOOKUP(Q3_2025[[#This Row],[Artikelnr]],Artikel_prijzen[Artnr],Artikel_prijzen[Groep],"")</f>
        <v>Elektra</v>
      </c>
      <c r="J1819" s="10">
        <f>_xlfn.XLOOKUP(Q3_2025[[#This Row],[Artikelnr]],Artikel_prijzen[Artnr],Artikel_prijzen[Prijs 2025],"")</f>
        <v>106.8625</v>
      </c>
      <c r="K1819" t="str">
        <f>IF(Q3_2025[[#This Row],[Artikelprijs]]&lt;&gt;"",IF(Q3_2025[[#This Row],[Stuksprijs]]=Q3_2025[[#This Row],[Artikelprijs]],"Prijs gelijk","Prijs wijkt af"),"")</f>
        <v>Prijs wijkt af</v>
      </c>
      <c r="L1819" t="str">
        <f>IF(Q3_2025[[#This Row],[Relatiekorting percentage]]=0,
    "Nvt",
    IF(Q3_2025[[#This Row],[Brutobedrag 2]] &lt; Q3_2025[[#This Row],[Bruto - Rel.korting]],
        "Nee",
        "Ja"))</f>
        <v>Nee</v>
      </c>
      <c r="M1819" s="10">
        <f>IF(Q3_2025[[#This Row],[Artikelprijs]]&lt;&gt;"",Q3_2025[[#This Row],[Artikelprijs]],Q3_2025[[#This Row],[Stuksprijs]])</f>
        <v>106.8625</v>
      </c>
      <c r="N1819" s="10">
        <f>Q3_2025[[#This Row],[Besteld]]*Q3_2025[[#This Row],[Prijs 2]]</f>
        <v>641.17499999999995</v>
      </c>
      <c r="O1819" s="10">
        <f>IF(Q3_2025[[#This Row],[Brutobedrag 2]]&lt;Q3_2025[[#This Row],[Bruto - Rel.korting]],Q3_2025[[#This Row],[Brutobedrag 2]],Q3_2025[[#This Row],[Brutobedrag 2]]*(100-Q3_2025[[#This Row],[Relatiekorting percentage]])/100)</f>
        <v>641.17499999999995</v>
      </c>
      <c r="R1819" s="3"/>
      <c r="W1819"/>
      <c r="AB1819"/>
    </row>
    <row r="1820" spans="1:28" x14ac:dyDescent="0.3">
      <c r="A1820" t="s">
        <v>739</v>
      </c>
      <c r="F1820" s="10">
        <f>SUBTOTAL(109,Q3_2025[Brutobedrag])</f>
        <v>760767.03000000212</v>
      </c>
      <c r="G1820" s="10">
        <f>SUBTOTAL(109,Q3_2025[Bruto - Rel.korting])</f>
        <v>630448.75999999943</v>
      </c>
      <c r="I1820" s="51"/>
      <c r="N1820" s="44">
        <f>SUBTOTAL(109,Q3_2025[Brutobedrag 2])</f>
        <v>697741.22750000586</v>
      </c>
      <c r="O1820" s="10">
        <f>SUBTOTAL(109,Q3_2025[Bruto-Rel. korting 2])</f>
        <v>581673.18024999695</v>
      </c>
      <c r="R1820" s="3"/>
      <c r="W1820"/>
      <c r="AB1820"/>
    </row>
    <row r="1821" spans="1:28" x14ac:dyDescent="0.3">
      <c r="R1821" s="3"/>
      <c r="W1821"/>
      <c r="AB1821"/>
    </row>
    <row r="1822" spans="1:28" x14ac:dyDescent="0.3">
      <c r="R1822" s="3"/>
      <c r="W1822"/>
      <c r="AB1822"/>
    </row>
    <row r="1823" spans="1:28" x14ac:dyDescent="0.3">
      <c r="R1823" s="3"/>
      <c r="W1823"/>
      <c r="AB1823"/>
    </row>
    <row r="1824" spans="1:28" x14ac:dyDescent="0.3">
      <c r="R1824" s="3"/>
      <c r="W1824"/>
      <c r="AB1824"/>
    </row>
    <row r="1825" spans="18:28" x14ac:dyDescent="0.3">
      <c r="R1825" s="3"/>
      <c r="W1825"/>
      <c r="AB1825"/>
    </row>
    <row r="1826" spans="18:28" x14ac:dyDescent="0.3">
      <c r="R1826" s="3"/>
      <c r="W1826"/>
      <c r="AB1826"/>
    </row>
    <row r="1827" spans="18:28" x14ac:dyDescent="0.3">
      <c r="R1827" s="3"/>
      <c r="W1827"/>
      <c r="AB1827"/>
    </row>
    <row r="1828" spans="18:28" x14ac:dyDescent="0.3">
      <c r="R1828" s="3"/>
      <c r="W1828"/>
      <c r="AB1828"/>
    </row>
    <row r="1829" spans="18:28" x14ac:dyDescent="0.3">
      <c r="R1829" s="3"/>
      <c r="W1829"/>
      <c r="AB1829"/>
    </row>
    <row r="1830" spans="18:28" x14ac:dyDescent="0.3">
      <c r="R1830" s="3"/>
      <c r="W1830"/>
      <c r="AB1830"/>
    </row>
    <row r="1831" spans="18:28" x14ac:dyDescent="0.3">
      <c r="R1831" s="3"/>
      <c r="W1831"/>
      <c r="AB1831"/>
    </row>
    <row r="1832" spans="18:28" x14ac:dyDescent="0.3">
      <c r="R1832" s="3"/>
      <c r="W1832"/>
      <c r="AB1832"/>
    </row>
    <row r="1833" spans="18:28" x14ac:dyDescent="0.3">
      <c r="R1833" s="3"/>
      <c r="W1833"/>
      <c r="AB1833"/>
    </row>
    <row r="1834" spans="18:28" x14ac:dyDescent="0.3">
      <c r="R1834" s="3"/>
      <c r="W1834"/>
      <c r="AB1834"/>
    </row>
    <row r="1835" spans="18:28" x14ac:dyDescent="0.3">
      <c r="R1835" s="3"/>
      <c r="W1835"/>
      <c r="AB1835"/>
    </row>
    <row r="1836" spans="18:28" x14ac:dyDescent="0.3">
      <c r="R1836" s="3"/>
      <c r="W1836"/>
      <c r="AB1836"/>
    </row>
    <row r="1837" spans="18:28" x14ac:dyDescent="0.3">
      <c r="R1837" s="3"/>
      <c r="W1837"/>
      <c r="AB1837"/>
    </row>
    <row r="1838" spans="18:28" x14ac:dyDescent="0.3">
      <c r="R1838" s="3"/>
      <c r="W1838"/>
      <c r="AB1838"/>
    </row>
    <row r="1839" spans="18:28" x14ac:dyDescent="0.3">
      <c r="R1839" s="3"/>
      <c r="W1839"/>
      <c r="AB1839"/>
    </row>
    <row r="1840" spans="18:28" x14ac:dyDescent="0.3">
      <c r="R1840" s="3"/>
      <c r="W1840"/>
      <c r="AB1840"/>
    </row>
    <row r="1841" spans="18:28" x14ac:dyDescent="0.3">
      <c r="R1841" s="3"/>
      <c r="W1841"/>
      <c r="AB1841"/>
    </row>
    <row r="1842" spans="18:28" x14ac:dyDescent="0.3">
      <c r="R1842" s="3"/>
      <c r="W1842"/>
      <c r="AB1842"/>
    </row>
    <row r="1843" spans="18:28" x14ac:dyDescent="0.3">
      <c r="R1843" s="3"/>
      <c r="W1843"/>
      <c r="AB1843"/>
    </row>
    <row r="1844" spans="18:28" x14ac:dyDescent="0.3">
      <c r="R1844" s="3"/>
      <c r="W1844"/>
      <c r="AB1844"/>
    </row>
    <row r="1845" spans="18:28" x14ac:dyDescent="0.3">
      <c r="R1845" s="3"/>
      <c r="W1845"/>
      <c r="AB1845"/>
    </row>
    <row r="1846" spans="18:28" x14ac:dyDescent="0.3">
      <c r="R1846" s="3"/>
      <c r="W1846"/>
      <c r="AB1846"/>
    </row>
    <row r="1847" spans="18:28" x14ac:dyDescent="0.3">
      <c r="R1847" s="3"/>
      <c r="W1847"/>
      <c r="AB1847"/>
    </row>
    <row r="1848" spans="18:28" x14ac:dyDescent="0.3">
      <c r="R1848" s="3"/>
      <c r="W1848"/>
      <c r="AB1848"/>
    </row>
    <row r="1849" spans="18:28" x14ac:dyDescent="0.3">
      <c r="R1849" s="3"/>
      <c r="W1849"/>
      <c r="AB1849"/>
    </row>
    <row r="1850" spans="18:28" x14ac:dyDescent="0.3">
      <c r="R1850" s="3"/>
      <c r="W1850"/>
      <c r="AB1850"/>
    </row>
    <row r="1851" spans="18:28" x14ac:dyDescent="0.3">
      <c r="R1851" s="3"/>
      <c r="W1851"/>
      <c r="AB1851"/>
    </row>
    <row r="1852" spans="18:28" x14ac:dyDescent="0.3">
      <c r="R1852" s="3"/>
      <c r="W1852"/>
      <c r="AB1852"/>
    </row>
    <row r="1853" spans="18:28" x14ac:dyDescent="0.3">
      <c r="R1853" s="3"/>
      <c r="W1853"/>
      <c r="AB1853"/>
    </row>
    <row r="1854" spans="18:28" x14ac:dyDescent="0.3">
      <c r="R1854" s="3"/>
      <c r="W1854"/>
      <c r="AB1854"/>
    </row>
    <row r="1855" spans="18:28" x14ac:dyDescent="0.3">
      <c r="R1855" s="3"/>
      <c r="W1855"/>
      <c r="AB1855"/>
    </row>
    <row r="1856" spans="18:28" x14ac:dyDescent="0.3">
      <c r="R1856" s="3"/>
      <c r="W1856"/>
      <c r="AB1856"/>
    </row>
    <row r="1857" spans="18:28" x14ac:dyDescent="0.3">
      <c r="R1857" s="3"/>
      <c r="W1857"/>
      <c r="AB1857"/>
    </row>
    <row r="1858" spans="18:28" x14ac:dyDescent="0.3">
      <c r="R1858" s="3"/>
      <c r="W1858"/>
      <c r="AB1858"/>
    </row>
    <row r="1859" spans="18:28" x14ac:dyDescent="0.3">
      <c r="R1859" s="3"/>
      <c r="W1859"/>
      <c r="AB1859"/>
    </row>
    <row r="1860" spans="18:28" x14ac:dyDescent="0.3">
      <c r="R1860" s="3"/>
      <c r="W1860"/>
      <c r="AB1860"/>
    </row>
    <row r="1861" spans="18:28" x14ac:dyDescent="0.3">
      <c r="R1861" s="3"/>
      <c r="W1861"/>
      <c r="AB1861"/>
    </row>
    <row r="1862" spans="18:28" x14ac:dyDescent="0.3">
      <c r="R1862" s="3"/>
      <c r="W1862"/>
      <c r="AB1862"/>
    </row>
    <row r="1863" spans="18:28" x14ac:dyDescent="0.3">
      <c r="R1863" s="3"/>
      <c r="W1863"/>
      <c r="AB1863"/>
    </row>
    <row r="1864" spans="18:28" x14ac:dyDescent="0.3">
      <c r="R1864" s="3"/>
      <c r="W1864"/>
      <c r="AB1864"/>
    </row>
    <row r="1865" spans="18:28" x14ac:dyDescent="0.3">
      <c r="R1865" s="3"/>
      <c r="W1865"/>
      <c r="AB1865"/>
    </row>
    <row r="1866" spans="18:28" x14ac:dyDescent="0.3">
      <c r="R1866" s="3"/>
      <c r="W1866"/>
      <c r="AB1866"/>
    </row>
    <row r="1867" spans="18:28" x14ac:dyDescent="0.3">
      <c r="R1867" s="3"/>
      <c r="W1867"/>
      <c r="AB1867"/>
    </row>
    <row r="1868" spans="18:28" x14ac:dyDescent="0.3">
      <c r="R1868" s="3"/>
      <c r="W1868"/>
      <c r="AB1868"/>
    </row>
    <row r="1869" spans="18:28" x14ac:dyDescent="0.3">
      <c r="R1869" s="3"/>
      <c r="W1869"/>
      <c r="AB1869"/>
    </row>
    <row r="1870" spans="18:28" x14ac:dyDescent="0.3">
      <c r="R1870" s="3"/>
      <c r="W1870"/>
      <c r="AB1870"/>
    </row>
    <row r="1871" spans="18:28" x14ac:dyDescent="0.3">
      <c r="R1871" s="3"/>
      <c r="W1871"/>
      <c r="AB1871"/>
    </row>
    <row r="1872" spans="18:28" x14ac:dyDescent="0.3">
      <c r="R1872" s="3"/>
      <c r="W1872"/>
      <c r="AB1872"/>
    </row>
    <row r="1873" spans="18:28" x14ac:dyDescent="0.3">
      <c r="R1873" s="3"/>
      <c r="W1873"/>
      <c r="AB1873"/>
    </row>
    <row r="1874" spans="18:28" x14ac:dyDescent="0.3">
      <c r="R1874" s="3"/>
      <c r="W1874"/>
      <c r="AB1874"/>
    </row>
    <row r="1875" spans="18:28" x14ac:dyDescent="0.3">
      <c r="R1875" s="3"/>
      <c r="W1875"/>
      <c r="AB1875"/>
    </row>
    <row r="1876" spans="18:28" x14ac:dyDescent="0.3">
      <c r="R1876" s="3"/>
      <c r="W1876"/>
      <c r="AB1876"/>
    </row>
    <row r="1877" spans="18:28" x14ac:dyDescent="0.3">
      <c r="R1877" s="3"/>
      <c r="W1877"/>
      <c r="AB1877"/>
    </row>
    <row r="1878" spans="18:28" x14ac:dyDescent="0.3">
      <c r="R1878" s="3"/>
      <c r="W1878"/>
      <c r="AB1878"/>
    </row>
    <row r="1879" spans="18:28" x14ac:dyDescent="0.3">
      <c r="R1879" s="3"/>
      <c r="W1879"/>
      <c r="AB1879"/>
    </row>
    <row r="1880" spans="18:28" x14ac:dyDescent="0.3">
      <c r="R1880" s="3"/>
      <c r="W1880"/>
      <c r="AB1880"/>
    </row>
    <row r="1881" spans="18:28" x14ac:dyDescent="0.3">
      <c r="R1881" s="3"/>
      <c r="W1881"/>
      <c r="AB1881"/>
    </row>
    <row r="1882" spans="18:28" x14ac:dyDescent="0.3">
      <c r="R1882" s="3"/>
      <c r="W1882"/>
      <c r="AB1882"/>
    </row>
    <row r="1883" spans="18:28" x14ac:dyDescent="0.3">
      <c r="R1883" s="3"/>
      <c r="W1883"/>
      <c r="AB1883"/>
    </row>
    <row r="1884" spans="18:28" x14ac:dyDescent="0.3">
      <c r="R1884" s="3"/>
      <c r="W1884"/>
      <c r="AB1884"/>
    </row>
    <row r="1885" spans="18:28" x14ac:dyDescent="0.3">
      <c r="R1885" s="3"/>
      <c r="W1885"/>
      <c r="AB1885"/>
    </row>
    <row r="1886" spans="18:28" x14ac:dyDescent="0.3">
      <c r="R1886" s="3"/>
      <c r="W1886"/>
      <c r="AB1886"/>
    </row>
    <row r="1887" spans="18:28" x14ac:dyDescent="0.3">
      <c r="R1887" s="3"/>
      <c r="W1887"/>
      <c r="AB1887"/>
    </row>
    <row r="1888" spans="18:28" x14ac:dyDescent="0.3">
      <c r="R1888" s="3"/>
      <c r="W1888"/>
      <c r="AB1888"/>
    </row>
    <row r="1889" spans="18:28" x14ac:dyDescent="0.3">
      <c r="R1889" s="3"/>
      <c r="W1889"/>
      <c r="AB1889"/>
    </row>
    <row r="1890" spans="18:28" x14ac:dyDescent="0.3">
      <c r="R1890" s="3"/>
      <c r="W1890"/>
      <c r="AB1890"/>
    </row>
    <row r="1891" spans="18:28" x14ac:dyDescent="0.3">
      <c r="R1891" s="3"/>
      <c r="W1891"/>
      <c r="AB1891"/>
    </row>
    <row r="1892" spans="18:28" x14ac:dyDescent="0.3">
      <c r="R1892" s="3"/>
      <c r="W1892"/>
      <c r="AB1892"/>
    </row>
    <row r="1893" spans="18:28" x14ac:dyDescent="0.3">
      <c r="R1893" s="3"/>
      <c r="W1893"/>
      <c r="AB1893"/>
    </row>
    <row r="1894" spans="18:28" x14ac:dyDescent="0.3">
      <c r="R1894" s="3"/>
      <c r="W1894"/>
      <c r="AB1894"/>
    </row>
    <row r="1895" spans="18:28" x14ac:dyDescent="0.3">
      <c r="R1895" s="3"/>
      <c r="W1895"/>
      <c r="AB1895"/>
    </row>
    <row r="1896" spans="18:28" x14ac:dyDescent="0.3">
      <c r="R1896" s="3"/>
      <c r="W1896"/>
      <c r="AB1896"/>
    </row>
    <row r="1897" spans="18:28" x14ac:dyDescent="0.3">
      <c r="R1897" s="3"/>
      <c r="W1897"/>
      <c r="AB1897"/>
    </row>
    <row r="1898" spans="18:28" x14ac:dyDescent="0.3">
      <c r="R1898" s="3"/>
      <c r="W1898"/>
      <c r="AB1898"/>
    </row>
    <row r="1899" spans="18:28" x14ac:dyDescent="0.3">
      <c r="R1899" s="3"/>
      <c r="W1899"/>
      <c r="AB1899"/>
    </row>
    <row r="1900" spans="18:28" x14ac:dyDescent="0.3">
      <c r="R1900" s="3"/>
      <c r="W1900"/>
      <c r="AB1900"/>
    </row>
    <row r="1901" spans="18:28" x14ac:dyDescent="0.3">
      <c r="R1901" s="3"/>
      <c r="W1901"/>
      <c r="AB1901"/>
    </row>
    <row r="1902" spans="18:28" x14ac:dyDescent="0.3">
      <c r="R1902" s="3"/>
      <c r="W1902"/>
      <c r="AB1902"/>
    </row>
    <row r="1903" spans="18:28" x14ac:dyDescent="0.3">
      <c r="R1903" s="3"/>
      <c r="W1903"/>
      <c r="AB1903"/>
    </row>
    <row r="1904" spans="18:28" x14ac:dyDescent="0.3">
      <c r="R1904" s="3"/>
      <c r="W1904"/>
      <c r="AB1904"/>
    </row>
    <row r="1905" spans="18:28" x14ac:dyDescent="0.3">
      <c r="R1905" s="3"/>
      <c r="W1905"/>
      <c r="AB1905"/>
    </row>
    <row r="1906" spans="18:28" x14ac:dyDescent="0.3">
      <c r="R1906" s="3"/>
      <c r="W1906"/>
      <c r="AB1906"/>
    </row>
    <row r="1907" spans="18:28" x14ac:dyDescent="0.3">
      <c r="R1907" s="3"/>
      <c r="W1907"/>
      <c r="AB1907"/>
    </row>
    <row r="1908" spans="18:28" x14ac:dyDescent="0.3">
      <c r="R1908" s="3"/>
      <c r="W1908"/>
      <c r="AB1908"/>
    </row>
    <row r="1909" spans="18:28" x14ac:dyDescent="0.3">
      <c r="R1909" s="3"/>
      <c r="W1909"/>
      <c r="AB1909"/>
    </row>
    <row r="1910" spans="18:28" x14ac:dyDescent="0.3">
      <c r="R1910" s="3"/>
      <c r="W1910"/>
      <c r="AB1910"/>
    </row>
    <row r="1911" spans="18:28" x14ac:dyDescent="0.3">
      <c r="R1911" s="3"/>
      <c r="W1911"/>
      <c r="AB1911"/>
    </row>
    <row r="1912" spans="18:28" x14ac:dyDescent="0.3">
      <c r="R1912" s="3"/>
      <c r="W1912"/>
      <c r="AB1912"/>
    </row>
    <row r="1913" spans="18:28" x14ac:dyDescent="0.3">
      <c r="R1913" s="3"/>
      <c r="W1913"/>
      <c r="AB1913"/>
    </row>
    <row r="1914" spans="18:28" x14ac:dyDescent="0.3">
      <c r="R1914" s="3"/>
      <c r="W1914"/>
      <c r="AB1914"/>
    </row>
    <row r="1915" spans="18:28" x14ac:dyDescent="0.3">
      <c r="R1915" s="3"/>
      <c r="W1915"/>
      <c r="AB1915"/>
    </row>
    <row r="1916" spans="18:28" x14ac:dyDescent="0.3">
      <c r="R1916" s="3"/>
      <c r="W1916"/>
      <c r="AB1916"/>
    </row>
    <row r="1917" spans="18:28" x14ac:dyDescent="0.3">
      <c r="R1917" s="3"/>
      <c r="W1917"/>
      <c r="AB1917"/>
    </row>
    <row r="1918" spans="18:28" x14ac:dyDescent="0.3">
      <c r="R1918" s="3"/>
      <c r="W1918"/>
      <c r="AB1918"/>
    </row>
    <row r="1919" spans="18:28" x14ac:dyDescent="0.3">
      <c r="R1919" s="3"/>
      <c r="W1919"/>
      <c r="AB1919"/>
    </row>
    <row r="1920" spans="18:28" x14ac:dyDescent="0.3">
      <c r="R1920" s="3"/>
      <c r="W1920"/>
      <c r="AB1920"/>
    </row>
    <row r="1921" spans="18:28" x14ac:dyDescent="0.3">
      <c r="R1921" s="3"/>
      <c r="W1921"/>
      <c r="AB1921"/>
    </row>
    <row r="1922" spans="18:28" x14ac:dyDescent="0.3">
      <c r="R1922" s="3"/>
      <c r="W1922"/>
      <c r="AB1922"/>
    </row>
    <row r="1923" spans="18:28" x14ac:dyDescent="0.3">
      <c r="R1923" s="3"/>
      <c r="W1923"/>
      <c r="AB1923"/>
    </row>
    <row r="1924" spans="18:28" x14ac:dyDescent="0.3">
      <c r="R1924" s="3"/>
      <c r="W1924"/>
      <c r="AB1924"/>
    </row>
    <row r="1925" spans="18:28" x14ac:dyDescent="0.3">
      <c r="R1925" s="3"/>
      <c r="W1925"/>
      <c r="AB1925"/>
    </row>
    <row r="1926" spans="18:28" x14ac:dyDescent="0.3">
      <c r="R1926" s="3"/>
      <c r="W1926"/>
      <c r="AB1926"/>
    </row>
    <row r="1927" spans="18:28" x14ac:dyDescent="0.3">
      <c r="R1927" s="3"/>
      <c r="W1927"/>
      <c r="AB1927"/>
    </row>
    <row r="1928" spans="18:28" x14ac:dyDescent="0.3">
      <c r="R1928" s="3"/>
      <c r="W1928"/>
      <c r="AB1928"/>
    </row>
    <row r="1929" spans="18:28" x14ac:dyDescent="0.3">
      <c r="R1929" s="3"/>
      <c r="W1929"/>
      <c r="AB1929"/>
    </row>
    <row r="1930" spans="18:28" x14ac:dyDescent="0.3">
      <c r="R1930" s="3"/>
      <c r="W1930"/>
      <c r="AB1930"/>
    </row>
    <row r="1931" spans="18:28" x14ac:dyDescent="0.3">
      <c r="R1931" s="3"/>
      <c r="W1931"/>
      <c r="AB1931"/>
    </row>
    <row r="1932" spans="18:28" x14ac:dyDescent="0.3">
      <c r="R1932" s="3"/>
      <c r="W1932"/>
      <c r="AB1932"/>
    </row>
    <row r="1933" spans="18:28" x14ac:dyDescent="0.3">
      <c r="R1933" s="3"/>
      <c r="W1933"/>
      <c r="AB1933"/>
    </row>
    <row r="1934" spans="18:28" x14ac:dyDescent="0.3">
      <c r="R1934" s="3"/>
      <c r="W1934"/>
      <c r="AB1934"/>
    </row>
    <row r="1935" spans="18:28" x14ac:dyDescent="0.3">
      <c r="R1935" s="3"/>
      <c r="W1935"/>
      <c r="AB1935"/>
    </row>
    <row r="1936" spans="18:28" x14ac:dyDescent="0.3">
      <c r="R1936" s="3"/>
      <c r="W1936"/>
      <c r="AB1936"/>
    </row>
    <row r="1937" spans="18:28" x14ac:dyDescent="0.3">
      <c r="R1937" s="3"/>
      <c r="W1937"/>
      <c r="AB1937"/>
    </row>
    <row r="1938" spans="18:28" x14ac:dyDescent="0.3">
      <c r="R1938" s="3"/>
      <c r="W1938"/>
      <c r="AB1938"/>
    </row>
    <row r="1939" spans="18:28" x14ac:dyDescent="0.3">
      <c r="R1939" s="3"/>
      <c r="W1939"/>
      <c r="AB1939"/>
    </row>
    <row r="1940" spans="18:28" x14ac:dyDescent="0.3">
      <c r="R1940" s="3"/>
      <c r="W1940"/>
      <c r="AB1940"/>
    </row>
    <row r="1941" spans="18:28" x14ac:dyDescent="0.3">
      <c r="R1941" s="3"/>
      <c r="W1941"/>
      <c r="AB1941"/>
    </row>
    <row r="1942" spans="18:28" x14ac:dyDescent="0.3">
      <c r="R1942" s="3"/>
      <c r="W1942"/>
      <c r="AB1942"/>
    </row>
    <row r="1943" spans="18:28" x14ac:dyDescent="0.3">
      <c r="R1943" s="3"/>
      <c r="W1943"/>
      <c r="AB1943"/>
    </row>
    <row r="1944" spans="18:28" x14ac:dyDescent="0.3">
      <c r="R1944" s="3"/>
      <c r="W1944"/>
      <c r="AB1944"/>
    </row>
    <row r="1945" spans="18:28" x14ac:dyDescent="0.3">
      <c r="R1945" s="3"/>
      <c r="W1945"/>
      <c r="AB1945"/>
    </row>
    <row r="1946" spans="18:28" x14ac:dyDescent="0.3">
      <c r="R1946" s="3"/>
      <c r="W1946"/>
      <c r="AB1946"/>
    </row>
    <row r="1947" spans="18:28" x14ac:dyDescent="0.3">
      <c r="R1947" s="3"/>
      <c r="W1947"/>
      <c r="AB1947"/>
    </row>
    <row r="1948" spans="18:28" x14ac:dyDescent="0.3">
      <c r="R1948" s="3"/>
      <c r="W1948"/>
      <c r="AB1948"/>
    </row>
    <row r="1949" spans="18:28" x14ac:dyDescent="0.3">
      <c r="R1949" s="3"/>
      <c r="W1949"/>
      <c r="AB1949"/>
    </row>
    <row r="1950" spans="18:28" x14ac:dyDescent="0.3">
      <c r="R1950" s="3"/>
      <c r="W1950"/>
      <c r="AB1950"/>
    </row>
    <row r="1951" spans="18:28" x14ac:dyDescent="0.3">
      <c r="R1951" s="3"/>
      <c r="W1951"/>
      <c r="AB1951"/>
    </row>
    <row r="1952" spans="18:28" x14ac:dyDescent="0.3">
      <c r="R1952" s="3"/>
      <c r="W1952"/>
      <c r="AB1952"/>
    </row>
    <row r="1953" spans="18:28" x14ac:dyDescent="0.3">
      <c r="R1953" s="3"/>
      <c r="W1953"/>
      <c r="AB1953"/>
    </row>
    <row r="1954" spans="18:28" x14ac:dyDescent="0.3">
      <c r="R1954" s="3"/>
      <c r="W1954"/>
      <c r="AB1954"/>
    </row>
    <row r="1955" spans="18:28" x14ac:dyDescent="0.3">
      <c r="R1955" s="3"/>
      <c r="W1955"/>
      <c r="AB1955"/>
    </row>
    <row r="1956" spans="18:28" x14ac:dyDescent="0.3">
      <c r="R1956" s="3"/>
      <c r="W1956"/>
      <c r="AB1956"/>
    </row>
    <row r="1957" spans="18:28" x14ac:dyDescent="0.3">
      <c r="R1957" s="3"/>
      <c r="W1957"/>
      <c r="AB1957"/>
    </row>
    <row r="1958" spans="18:28" x14ac:dyDescent="0.3">
      <c r="R1958" s="3"/>
      <c r="W1958"/>
      <c r="AB1958"/>
    </row>
    <row r="1959" spans="18:28" x14ac:dyDescent="0.3">
      <c r="R1959" s="3"/>
      <c r="W1959"/>
      <c r="AB1959"/>
    </row>
    <row r="1960" spans="18:28" x14ac:dyDescent="0.3">
      <c r="R1960" s="3"/>
      <c r="W1960"/>
      <c r="AB1960"/>
    </row>
    <row r="1961" spans="18:28" x14ac:dyDescent="0.3">
      <c r="R1961" s="3"/>
      <c r="W1961"/>
      <c r="AB1961"/>
    </row>
    <row r="1962" spans="18:28" x14ac:dyDescent="0.3">
      <c r="R1962" s="3"/>
      <c r="W1962"/>
      <c r="AB1962"/>
    </row>
    <row r="1963" spans="18:28" x14ac:dyDescent="0.3">
      <c r="R1963" s="3"/>
      <c r="W1963"/>
      <c r="AB1963"/>
    </row>
    <row r="1964" spans="18:28" x14ac:dyDescent="0.3">
      <c r="R1964" s="3"/>
      <c r="W1964"/>
      <c r="AB1964"/>
    </row>
    <row r="1965" spans="18:28" x14ac:dyDescent="0.3">
      <c r="R1965" s="3"/>
      <c r="W1965"/>
      <c r="AB1965"/>
    </row>
    <row r="1966" spans="18:28" x14ac:dyDescent="0.3">
      <c r="R1966" s="3"/>
      <c r="W1966"/>
      <c r="AB1966"/>
    </row>
    <row r="1967" spans="18:28" x14ac:dyDescent="0.3">
      <c r="R1967" s="3"/>
      <c r="W1967"/>
      <c r="AB1967"/>
    </row>
    <row r="1968" spans="18:28" x14ac:dyDescent="0.3">
      <c r="R1968" s="3"/>
      <c r="W1968"/>
      <c r="AB1968"/>
    </row>
    <row r="1969" spans="18:28" x14ac:dyDescent="0.3">
      <c r="R1969" s="3"/>
      <c r="W1969"/>
      <c r="AB1969"/>
    </row>
    <row r="1970" spans="18:28" x14ac:dyDescent="0.3">
      <c r="R1970" s="3"/>
      <c r="W1970"/>
      <c r="AB1970"/>
    </row>
    <row r="1971" spans="18:28" x14ac:dyDescent="0.3">
      <c r="R1971" s="3"/>
      <c r="W1971"/>
      <c r="AB1971"/>
    </row>
    <row r="1972" spans="18:28" x14ac:dyDescent="0.3">
      <c r="R1972" s="3"/>
      <c r="W1972"/>
      <c r="AB1972"/>
    </row>
    <row r="1973" spans="18:28" x14ac:dyDescent="0.3">
      <c r="R1973" s="3"/>
      <c r="W1973"/>
      <c r="AB1973"/>
    </row>
    <row r="1974" spans="18:28" x14ac:dyDescent="0.3">
      <c r="R1974" s="3"/>
      <c r="W1974"/>
      <c r="AB1974"/>
    </row>
    <row r="1975" spans="18:28" x14ac:dyDescent="0.3">
      <c r="R1975" s="3"/>
      <c r="W1975"/>
      <c r="AB1975"/>
    </row>
    <row r="1976" spans="18:28" x14ac:dyDescent="0.3">
      <c r="R1976" s="3"/>
      <c r="W1976"/>
      <c r="AB1976"/>
    </row>
    <row r="1977" spans="18:28" x14ac:dyDescent="0.3">
      <c r="R1977" s="3"/>
      <c r="W1977"/>
      <c r="AB1977"/>
    </row>
    <row r="1978" spans="18:28" x14ac:dyDescent="0.3">
      <c r="R1978" s="3"/>
      <c r="W1978"/>
      <c r="AB1978"/>
    </row>
    <row r="1979" spans="18:28" x14ac:dyDescent="0.3">
      <c r="R1979" s="3"/>
      <c r="W1979"/>
      <c r="AB1979"/>
    </row>
    <row r="1980" spans="18:28" x14ac:dyDescent="0.3">
      <c r="R1980" s="3"/>
      <c r="W1980"/>
      <c r="AB1980"/>
    </row>
    <row r="1981" spans="18:28" x14ac:dyDescent="0.3">
      <c r="R1981" s="3"/>
      <c r="W1981"/>
      <c r="AB1981"/>
    </row>
    <row r="1982" spans="18:28" x14ac:dyDescent="0.3">
      <c r="R1982" s="3"/>
      <c r="W1982"/>
      <c r="AB1982"/>
    </row>
    <row r="1983" spans="18:28" x14ac:dyDescent="0.3">
      <c r="R1983" s="3"/>
      <c r="W1983"/>
      <c r="AB1983"/>
    </row>
    <row r="1984" spans="18:28" x14ac:dyDescent="0.3">
      <c r="R1984" s="3"/>
      <c r="W1984"/>
      <c r="AB1984"/>
    </row>
    <row r="1985" spans="18:28" x14ac:dyDescent="0.3">
      <c r="R1985" s="3"/>
      <c r="W1985"/>
      <c r="AB1985"/>
    </row>
    <row r="1986" spans="18:28" x14ac:dyDescent="0.3">
      <c r="R1986" s="3"/>
      <c r="W1986"/>
      <c r="AB1986"/>
    </row>
    <row r="1987" spans="18:28" x14ac:dyDescent="0.3">
      <c r="R1987" s="3"/>
      <c r="W1987"/>
      <c r="AB1987"/>
    </row>
    <row r="1988" spans="18:28" x14ac:dyDescent="0.3">
      <c r="R1988" s="3"/>
      <c r="W1988"/>
      <c r="AB1988"/>
    </row>
    <row r="1989" spans="18:28" x14ac:dyDescent="0.3">
      <c r="R1989" s="3"/>
      <c r="W1989"/>
      <c r="AB1989"/>
    </row>
    <row r="1990" spans="18:28" x14ac:dyDescent="0.3">
      <c r="R1990" s="3"/>
      <c r="W1990"/>
      <c r="AB1990"/>
    </row>
    <row r="1991" spans="18:28" x14ac:dyDescent="0.3">
      <c r="R1991" s="3"/>
      <c r="W1991"/>
      <c r="AB1991"/>
    </row>
    <row r="1992" spans="18:28" x14ac:dyDescent="0.3">
      <c r="R1992" s="3"/>
      <c r="W1992"/>
      <c r="AB1992"/>
    </row>
    <row r="1993" spans="18:28" x14ac:dyDescent="0.3">
      <c r="R1993" s="3"/>
      <c r="W1993"/>
      <c r="AB1993"/>
    </row>
    <row r="1994" spans="18:28" x14ac:dyDescent="0.3">
      <c r="R1994" s="3"/>
      <c r="W1994"/>
      <c r="AB1994"/>
    </row>
    <row r="1995" spans="18:28" x14ac:dyDescent="0.3">
      <c r="R1995" s="3"/>
      <c r="W1995"/>
      <c r="AB1995"/>
    </row>
    <row r="1996" spans="18:28" x14ac:dyDescent="0.3">
      <c r="R1996" s="3"/>
      <c r="W1996"/>
      <c r="AB1996"/>
    </row>
    <row r="1997" spans="18:28" x14ac:dyDescent="0.3">
      <c r="R1997" s="3"/>
      <c r="W1997"/>
      <c r="AB1997"/>
    </row>
    <row r="1998" spans="18:28" x14ac:dyDescent="0.3">
      <c r="R1998" s="3"/>
      <c r="W1998"/>
      <c r="AB1998"/>
    </row>
    <row r="1999" spans="18:28" x14ac:dyDescent="0.3">
      <c r="R1999" s="3"/>
      <c r="W1999"/>
      <c r="AB1999"/>
    </row>
    <row r="2000" spans="18:28" x14ac:dyDescent="0.3">
      <c r="R2000" s="3"/>
      <c r="W2000"/>
      <c r="AB2000"/>
    </row>
    <row r="2001" spans="18:28" x14ac:dyDescent="0.3">
      <c r="R2001" s="3"/>
      <c r="W2001"/>
      <c r="AB2001"/>
    </row>
    <row r="2002" spans="18:28" x14ac:dyDescent="0.3">
      <c r="R2002" s="3"/>
      <c r="W2002"/>
      <c r="AB2002"/>
    </row>
    <row r="2003" spans="18:28" x14ac:dyDescent="0.3">
      <c r="R2003" s="3"/>
      <c r="W2003"/>
      <c r="AB2003"/>
    </row>
    <row r="2004" spans="18:28" x14ac:dyDescent="0.3">
      <c r="R2004" s="3"/>
      <c r="W2004"/>
      <c r="AB2004"/>
    </row>
    <row r="2005" spans="18:28" x14ac:dyDescent="0.3">
      <c r="R2005" s="3"/>
      <c r="W2005"/>
      <c r="AB2005"/>
    </row>
    <row r="2006" spans="18:28" x14ac:dyDescent="0.3">
      <c r="R2006" s="3"/>
      <c r="W2006"/>
      <c r="AB2006"/>
    </row>
    <row r="2007" spans="18:28" x14ac:dyDescent="0.3">
      <c r="R2007" s="3"/>
      <c r="W2007"/>
      <c r="AB2007"/>
    </row>
    <row r="2008" spans="18:28" x14ac:dyDescent="0.3">
      <c r="R2008" s="3"/>
      <c r="W2008"/>
      <c r="AB2008"/>
    </row>
    <row r="2009" spans="18:28" x14ac:dyDescent="0.3">
      <c r="R2009" s="3"/>
      <c r="W2009"/>
      <c r="AB2009"/>
    </row>
    <row r="2010" spans="18:28" x14ac:dyDescent="0.3">
      <c r="R2010" s="3"/>
      <c r="W2010"/>
      <c r="AB2010"/>
    </row>
    <row r="2011" spans="18:28" x14ac:dyDescent="0.3">
      <c r="R2011" s="3"/>
      <c r="W2011"/>
      <c r="AB2011"/>
    </row>
    <row r="2012" spans="18:28" x14ac:dyDescent="0.3">
      <c r="R2012" s="3"/>
      <c r="W2012"/>
      <c r="AB2012"/>
    </row>
    <row r="2013" spans="18:28" x14ac:dyDescent="0.3">
      <c r="R2013" s="3"/>
      <c r="W2013"/>
      <c r="AB2013"/>
    </row>
    <row r="2014" spans="18:28" x14ac:dyDescent="0.3">
      <c r="R2014" s="3"/>
      <c r="W2014"/>
      <c r="AB2014"/>
    </row>
    <row r="2015" spans="18:28" x14ac:dyDescent="0.3">
      <c r="R2015" s="3"/>
      <c r="W2015"/>
      <c r="AB2015"/>
    </row>
    <row r="2016" spans="18:28" x14ac:dyDescent="0.3">
      <c r="R2016" s="3"/>
      <c r="W2016"/>
      <c r="AB2016"/>
    </row>
    <row r="2017" spans="18:28" x14ac:dyDescent="0.3">
      <c r="R2017" s="3"/>
      <c r="W2017"/>
      <c r="AB2017"/>
    </row>
    <row r="2018" spans="18:28" x14ac:dyDescent="0.3">
      <c r="R2018" s="3"/>
      <c r="W2018"/>
      <c r="AB2018"/>
    </row>
    <row r="2019" spans="18:28" x14ac:dyDescent="0.3">
      <c r="R2019" s="3"/>
      <c r="W2019"/>
      <c r="AB2019"/>
    </row>
    <row r="2020" spans="18:28" x14ac:dyDescent="0.3">
      <c r="R2020" s="3"/>
      <c r="W2020"/>
      <c r="AB2020"/>
    </row>
    <row r="2021" spans="18:28" x14ac:dyDescent="0.3">
      <c r="R2021" s="3"/>
      <c r="W2021"/>
      <c r="AB2021"/>
    </row>
    <row r="2022" spans="18:28" x14ac:dyDescent="0.3">
      <c r="R2022" s="3"/>
      <c r="W2022"/>
      <c r="AB2022"/>
    </row>
    <row r="2023" spans="18:28" x14ac:dyDescent="0.3">
      <c r="R2023" s="3"/>
      <c r="W2023"/>
      <c r="AB2023"/>
    </row>
    <row r="2024" spans="18:28" x14ac:dyDescent="0.3">
      <c r="R2024" s="3"/>
      <c r="W2024"/>
      <c r="AB2024"/>
    </row>
    <row r="2025" spans="18:28" x14ac:dyDescent="0.3">
      <c r="R2025" s="3"/>
      <c r="W2025"/>
      <c r="AB2025"/>
    </row>
    <row r="2026" spans="18:28" x14ac:dyDescent="0.3">
      <c r="R2026" s="3"/>
      <c r="W2026"/>
      <c r="AB2026"/>
    </row>
    <row r="2027" spans="18:28" x14ac:dyDescent="0.3">
      <c r="R2027" s="3"/>
      <c r="W2027"/>
      <c r="AB2027"/>
    </row>
    <row r="2028" spans="18:28" x14ac:dyDescent="0.3">
      <c r="R2028" s="3"/>
      <c r="W2028"/>
      <c r="AB2028"/>
    </row>
    <row r="2029" spans="18:28" x14ac:dyDescent="0.3">
      <c r="R2029" s="3"/>
      <c r="W2029"/>
      <c r="AB2029"/>
    </row>
    <row r="2030" spans="18:28" x14ac:dyDescent="0.3">
      <c r="R2030" s="3"/>
      <c r="W2030"/>
      <c r="AB2030"/>
    </row>
    <row r="2031" spans="18:28" x14ac:dyDescent="0.3">
      <c r="R2031" s="3"/>
      <c r="W2031"/>
      <c r="AB2031"/>
    </row>
    <row r="2032" spans="18:28" x14ac:dyDescent="0.3">
      <c r="R2032" s="3"/>
      <c r="W2032"/>
      <c r="AB2032"/>
    </row>
    <row r="2033" spans="18:28" x14ac:dyDescent="0.3">
      <c r="R2033" s="3"/>
      <c r="W2033"/>
      <c r="AB2033"/>
    </row>
    <row r="2034" spans="18:28" x14ac:dyDescent="0.3">
      <c r="R2034" s="3"/>
      <c r="W2034"/>
      <c r="AB2034"/>
    </row>
    <row r="2035" spans="18:28" x14ac:dyDescent="0.3">
      <c r="R2035" s="3"/>
      <c r="W2035"/>
      <c r="AB2035"/>
    </row>
    <row r="2036" spans="18:28" x14ac:dyDescent="0.3">
      <c r="R2036" s="3"/>
      <c r="W2036"/>
      <c r="AB2036"/>
    </row>
    <row r="2037" spans="18:28" x14ac:dyDescent="0.3">
      <c r="R2037" s="3"/>
      <c r="W2037"/>
      <c r="AB2037"/>
    </row>
    <row r="2038" spans="18:28" x14ac:dyDescent="0.3">
      <c r="R2038" s="3"/>
      <c r="W2038"/>
      <c r="AB2038"/>
    </row>
    <row r="2039" spans="18:28" x14ac:dyDescent="0.3">
      <c r="R2039" s="3"/>
      <c r="W2039"/>
      <c r="AB2039"/>
    </row>
    <row r="2040" spans="18:28" x14ac:dyDescent="0.3">
      <c r="R2040" s="3"/>
      <c r="W2040"/>
      <c r="AB2040"/>
    </row>
    <row r="2041" spans="18:28" x14ac:dyDescent="0.3">
      <c r="R2041" s="3"/>
      <c r="W2041"/>
      <c r="AB2041"/>
    </row>
    <row r="2042" spans="18:28" x14ac:dyDescent="0.3">
      <c r="R2042" s="3"/>
      <c r="W2042"/>
      <c r="AB2042"/>
    </row>
    <row r="2043" spans="18:28" x14ac:dyDescent="0.3">
      <c r="R2043" s="3"/>
      <c r="W2043"/>
      <c r="AB2043"/>
    </row>
    <row r="2044" spans="18:28" x14ac:dyDescent="0.3">
      <c r="R2044" s="3"/>
      <c r="W2044"/>
      <c r="AB2044"/>
    </row>
    <row r="2045" spans="18:28" x14ac:dyDescent="0.3">
      <c r="R2045" s="3"/>
      <c r="W2045"/>
      <c r="AB2045"/>
    </row>
    <row r="2046" spans="18:28" x14ac:dyDescent="0.3">
      <c r="R2046" s="3"/>
      <c r="W2046"/>
      <c r="AB2046"/>
    </row>
    <row r="2047" spans="18:28" x14ac:dyDescent="0.3">
      <c r="R2047" s="3"/>
      <c r="W2047"/>
      <c r="AB2047"/>
    </row>
    <row r="2048" spans="18:28" x14ac:dyDescent="0.3">
      <c r="R2048" s="3"/>
      <c r="W2048"/>
      <c r="AB2048"/>
    </row>
    <row r="2049" spans="18:28" x14ac:dyDescent="0.3">
      <c r="R2049" s="3"/>
      <c r="W2049"/>
      <c r="AB2049"/>
    </row>
    <row r="2050" spans="18:28" x14ac:dyDescent="0.3">
      <c r="R2050" s="3"/>
      <c r="W2050"/>
      <c r="AB2050"/>
    </row>
    <row r="2051" spans="18:28" x14ac:dyDescent="0.3">
      <c r="R2051" s="3"/>
      <c r="W2051"/>
      <c r="AB2051"/>
    </row>
    <row r="2052" spans="18:28" x14ac:dyDescent="0.3">
      <c r="R2052" s="3"/>
      <c r="W2052"/>
      <c r="AB2052"/>
    </row>
    <row r="2053" spans="18:28" x14ac:dyDescent="0.3">
      <c r="R2053" s="3"/>
      <c r="W2053"/>
      <c r="AB2053"/>
    </row>
    <row r="2054" spans="18:28" x14ac:dyDescent="0.3">
      <c r="R2054" s="3"/>
      <c r="W2054"/>
      <c r="AB2054"/>
    </row>
    <row r="2055" spans="18:28" x14ac:dyDescent="0.3">
      <c r="R2055" s="3"/>
      <c r="W2055"/>
      <c r="AB2055"/>
    </row>
    <row r="2056" spans="18:28" x14ac:dyDescent="0.3">
      <c r="R2056" s="3"/>
      <c r="W2056"/>
      <c r="AB2056"/>
    </row>
    <row r="2057" spans="18:28" x14ac:dyDescent="0.3">
      <c r="R2057" s="3"/>
      <c r="W2057"/>
      <c r="AB2057"/>
    </row>
    <row r="2058" spans="18:28" x14ac:dyDescent="0.3">
      <c r="R2058" s="3"/>
      <c r="W2058"/>
      <c r="AB2058"/>
    </row>
    <row r="2059" spans="18:28" x14ac:dyDescent="0.3">
      <c r="R2059" s="3"/>
      <c r="W2059"/>
      <c r="AB2059"/>
    </row>
    <row r="2060" spans="18:28" x14ac:dyDescent="0.3">
      <c r="R2060" s="3"/>
      <c r="W2060"/>
      <c r="AB2060"/>
    </row>
    <row r="2061" spans="18:28" x14ac:dyDescent="0.3">
      <c r="R2061" s="3"/>
      <c r="W2061"/>
      <c r="AB2061"/>
    </row>
    <row r="2062" spans="18:28" x14ac:dyDescent="0.3">
      <c r="R2062" s="3"/>
      <c r="W2062"/>
      <c r="AB2062"/>
    </row>
    <row r="2063" spans="18:28" x14ac:dyDescent="0.3">
      <c r="R2063" s="3"/>
      <c r="W2063"/>
      <c r="AB2063"/>
    </row>
    <row r="2064" spans="18:28" x14ac:dyDescent="0.3">
      <c r="R2064" s="3"/>
      <c r="W2064"/>
      <c r="AB2064"/>
    </row>
    <row r="2065" spans="18:28" x14ac:dyDescent="0.3">
      <c r="R2065" s="3"/>
      <c r="W2065"/>
      <c r="AB2065"/>
    </row>
    <row r="2066" spans="18:28" x14ac:dyDescent="0.3">
      <c r="R2066" s="3"/>
      <c r="W2066"/>
      <c r="AB2066"/>
    </row>
    <row r="2067" spans="18:28" x14ac:dyDescent="0.3">
      <c r="R2067" s="3"/>
      <c r="W2067"/>
      <c r="AB2067"/>
    </row>
    <row r="2068" spans="18:28" x14ac:dyDescent="0.3">
      <c r="R2068" s="3"/>
      <c r="W2068"/>
      <c r="AB2068"/>
    </row>
    <row r="2069" spans="18:28" x14ac:dyDescent="0.3">
      <c r="R2069" s="3"/>
      <c r="W2069"/>
      <c r="AB2069"/>
    </row>
    <row r="2070" spans="18:28" x14ac:dyDescent="0.3">
      <c r="R2070" s="3"/>
      <c r="W2070"/>
      <c r="AB2070"/>
    </row>
    <row r="2071" spans="18:28" x14ac:dyDescent="0.3">
      <c r="R2071" s="3"/>
      <c r="W2071"/>
      <c r="AB2071"/>
    </row>
    <row r="2072" spans="18:28" x14ac:dyDescent="0.3">
      <c r="R2072" s="3"/>
      <c r="W2072"/>
      <c r="AB2072"/>
    </row>
    <row r="2073" spans="18:28" x14ac:dyDescent="0.3">
      <c r="R2073" s="3"/>
      <c r="W2073"/>
      <c r="AB2073"/>
    </row>
    <row r="2074" spans="18:28" x14ac:dyDescent="0.3">
      <c r="R2074" s="3"/>
      <c r="W2074"/>
      <c r="AB2074"/>
    </row>
    <row r="2075" spans="18:28" x14ac:dyDescent="0.3">
      <c r="R2075" s="3"/>
      <c r="W2075"/>
      <c r="AB2075"/>
    </row>
    <row r="2076" spans="18:28" x14ac:dyDescent="0.3">
      <c r="R2076" s="3"/>
      <c r="W2076"/>
      <c r="AB2076"/>
    </row>
    <row r="2077" spans="18:28" x14ac:dyDescent="0.3">
      <c r="R2077" s="3"/>
      <c r="W2077"/>
      <c r="AB2077"/>
    </row>
    <row r="2078" spans="18:28" x14ac:dyDescent="0.3">
      <c r="R2078" s="3"/>
      <c r="W2078"/>
      <c r="AB2078"/>
    </row>
    <row r="2079" spans="18:28" x14ac:dyDescent="0.3">
      <c r="R2079" s="3"/>
      <c r="W2079"/>
      <c r="AB2079"/>
    </row>
    <row r="2080" spans="18:28" x14ac:dyDescent="0.3">
      <c r="R2080" s="3"/>
      <c r="W2080"/>
      <c r="AB2080"/>
    </row>
    <row r="2081" spans="18:28" x14ac:dyDescent="0.3">
      <c r="R2081" s="3"/>
      <c r="W2081"/>
      <c r="AB2081"/>
    </row>
    <row r="2082" spans="18:28" x14ac:dyDescent="0.3">
      <c r="R2082" s="3"/>
      <c r="W2082"/>
      <c r="AB2082"/>
    </row>
    <row r="2083" spans="18:28" x14ac:dyDescent="0.3">
      <c r="R2083" s="3"/>
      <c r="W2083"/>
      <c r="AB2083"/>
    </row>
    <row r="2084" spans="18:28" x14ac:dyDescent="0.3">
      <c r="R2084" s="3"/>
      <c r="W2084"/>
      <c r="AB2084"/>
    </row>
    <row r="2085" spans="18:28" x14ac:dyDescent="0.3">
      <c r="R2085" s="3"/>
      <c r="W2085"/>
      <c r="AB2085"/>
    </row>
    <row r="2086" spans="18:28" x14ac:dyDescent="0.3">
      <c r="R2086" s="3"/>
      <c r="W2086"/>
      <c r="AB2086"/>
    </row>
    <row r="2087" spans="18:28" x14ac:dyDescent="0.3">
      <c r="R2087" s="3"/>
      <c r="W2087"/>
      <c r="AB2087"/>
    </row>
    <row r="2088" spans="18:28" x14ac:dyDescent="0.3">
      <c r="R2088" s="3"/>
      <c r="W2088"/>
      <c r="AB2088"/>
    </row>
    <row r="2089" spans="18:28" x14ac:dyDescent="0.3">
      <c r="R2089" s="3"/>
      <c r="W2089"/>
      <c r="AB2089"/>
    </row>
    <row r="2090" spans="18:28" x14ac:dyDescent="0.3">
      <c r="R2090" s="3"/>
      <c r="W2090"/>
      <c r="AB2090"/>
    </row>
    <row r="2091" spans="18:28" x14ac:dyDescent="0.3">
      <c r="R2091" s="3"/>
      <c r="W2091"/>
      <c r="AB2091"/>
    </row>
    <row r="2092" spans="18:28" x14ac:dyDescent="0.3">
      <c r="R2092" s="3"/>
      <c r="W2092"/>
      <c r="AB2092"/>
    </row>
    <row r="2093" spans="18:28" x14ac:dyDescent="0.3">
      <c r="R2093" s="3"/>
      <c r="W2093"/>
      <c r="AB2093"/>
    </row>
    <row r="2094" spans="18:28" x14ac:dyDescent="0.3">
      <c r="R2094" s="3"/>
      <c r="W2094"/>
      <c r="AB2094"/>
    </row>
    <row r="2095" spans="18:28" x14ac:dyDescent="0.3">
      <c r="R2095" s="3"/>
      <c r="W2095"/>
      <c r="AB2095"/>
    </row>
    <row r="2096" spans="18:28" x14ac:dyDescent="0.3">
      <c r="R2096" s="3"/>
      <c r="W2096"/>
      <c r="AB2096"/>
    </row>
    <row r="2097" spans="18:28" x14ac:dyDescent="0.3">
      <c r="R2097" s="3"/>
      <c r="W2097"/>
      <c r="AB2097"/>
    </row>
    <row r="2098" spans="18:28" x14ac:dyDescent="0.3">
      <c r="R2098" s="3"/>
      <c r="W2098"/>
      <c r="AB2098"/>
    </row>
    <row r="2099" spans="18:28" x14ac:dyDescent="0.3">
      <c r="R2099" s="3"/>
      <c r="W2099"/>
      <c r="AB2099"/>
    </row>
    <row r="2100" spans="18:28" x14ac:dyDescent="0.3">
      <c r="R2100" s="3"/>
      <c r="W2100"/>
      <c r="AB2100"/>
    </row>
    <row r="2101" spans="18:28" x14ac:dyDescent="0.3">
      <c r="R2101" s="3"/>
      <c r="W2101"/>
      <c r="AB2101"/>
    </row>
    <row r="2102" spans="18:28" x14ac:dyDescent="0.3">
      <c r="R2102" s="3"/>
      <c r="W2102"/>
      <c r="AB2102"/>
    </row>
    <row r="2103" spans="18:28" x14ac:dyDescent="0.3">
      <c r="R2103" s="3"/>
      <c r="W2103"/>
      <c r="AB2103"/>
    </row>
    <row r="2104" spans="18:28" x14ac:dyDescent="0.3">
      <c r="R2104" s="3"/>
      <c r="W2104"/>
      <c r="AB2104"/>
    </row>
    <row r="2105" spans="18:28" x14ac:dyDescent="0.3">
      <c r="R2105" s="3"/>
      <c r="W2105"/>
      <c r="AB2105"/>
    </row>
    <row r="2106" spans="18:28" x14ac:dyDescent="0.3">
      <c r="R2106" s="3"/>
      <c r="W2106"/>
      <c r="AB2106"/>
    </row>
    <row r="2107" spans="18:28" x14ac:dyDescent="0.3">
      <c r="R2107" s="3"/>
      <c r="W2107"/>
      <c r="AB2107"/>
    </row>
    <row r="2108" spans="18:28" x14ac:dyDescent="0.3">
      <c r="R2108" s="3"/>
      <c r="W2108"/>
      <c r="AB2108"/>
    </row>
    <row r="2109" spans="18:28" x14ac:dyDescent="0.3">
      <c r="R2109" s="3"/>
      <c r="W2109"/>
      <c r="AB2109"/>
    </row>
    <row r="2110" spans="18:28" x14ac:dyDescent="0.3">
      <c r="R2110" s="3"/>
      <c r="W2110"/>
      <c r="AB2110"/>
    </row>
    <row r="2111" spans="18:28" x14ac:dyDescent="0.3">
      <c r="R2111" s="3"/>
      <c r="W2111"/>
      <c r="AB2111"/>
    </row>
    <row r="2112" spans="18:28" x14ac:dyDescent="0.3">
      <c r="R2112" s="3"/>
      <c r="W2112"/>
      <c r="AB2112"/>
    </row>
    <row r="2113" spans="18:28" x14ac:dyDescent="0.3">
      <c r="R2113" s="3"/>
      <c r="W2113"/>
      <c r="AB2113"/>
    </row>
    <row r="2114" spans="18:28" x14ac:dyDescent="0.3">
      <c r="R2114" s="3"/>
      <c r="W2114"/>
      <c r="AB2114"/>
    </row>
    <row r="2115" spans="18:28" x14ac:dyDescent="0.3">
      <c r="R2115" s="3"/>
      <c r="W2115"/>
      <c r="AB2115"/>
    </row>
    <row r="2116" spans="18:28" x14ac:dyDescent="0.3">
      <c r="R2116" s="3"/>
      <c r="W2116"/>
      <c r="AB2116"/>
    </row>
    <row r="2117" spans="18:28" x14ac:dyDescent="0.3">
      <c r="R2117" s="3"/>
      <c r="W2117"/>
      <c r="AB2117"/>
    </row>
    <row r="2118" spans="18:28" x14ac:dyDescent="0.3">
      <c r="R2118" s="3"/>
      <c r="W2118"/>
      <c r="AB2118"/>
    </row>
    <row r="2119" spans="18:28" x14ac:dyDescent="0.3">
      <c r="R2119" s="3"/>
      <c r="W2119"/>
      <c r="AB2119"/>
    </row>
    <row r="2120" spans="18:28" x14ac:dyDescent="0.3">
      <c r="R2120" s="3"/>
      <c r="W2120"/>
      <c r="AB2120"/>
    </row>
    <row r="2121" spans="18:28" x14ac:dyDescent="0.3">
      <c r="R2121" s="3"/>
      <c r="W2121"/>
      <c r="AB2121"/>
    </row>
    <row r="2122" spans="18:28" x14ac:dyDescent="0.3">
      <c r="R2122" s="3"/>
      <c r="W2122"/>
      <c r="AB2122"/>
    </row>
    <row r="2123" spans="18:28" x14ac:dyDescent="0.3">
      <c r="R2123" s="3"/>
      <c r="W2123"/>
      <c r="AB2123"/>
    </row>
    <row r="2124" spans="18:28" x14ac:dyDescent="0.3">
      <c r="R2124" s="3"/>
      <c r="W2124"/>
      <c r="AB2124"/>
    </row>
    <row r="2125" spans="18:28" x14ac:dyDescent="0.3">
      <c r="R2125" s="3"/>
      <c r="W2125"/>
      <c r="AB2125"/>
    </row>
    <row r="2126" spans="18:28" x14ac:dyDescent="0.3">
      <c r="R2126" s="3"/>
      <c r="W2126"/>
      <c r="AB2126"/>
    </row>
    <row r="2127" spans="18:28" x14ac:dyDescent="0.3">
      <c r="R2127" s="3"/>
      <c r="W2127"/>
      <c r="AB2127"/>
    </row>
    <row r="2128" spans="18:28" x14ac:dyDescent="0.3">
      <c r="R2128" s="3"/>
      <c r="W2128"/>
      <c r="AB2128"/>
    </row>
    <row r="2129" spans="18:28" x14ac:dyDescent="0.3">
      <c r="R2129" s="3"/>
      <c r="W2129"/>
      <c r="AB2129"/>
    </row>
    <row r="2130" spans="18:28" x14ac:dyDescent="0.3">
      <c r="R2130" s="3"/>
      <c r="W2130"/>
      <c r="AB2130"/>
    </row>
    <row r="2131" spans="18:28" x14ac:dyDescent="0.3">
      <c r="R2131" s="3"/>
      <c r="W2131"/>
      <c r="AB2131"/>
    </row>
    <row r="2132" spans="18:28" x14ac:dyDescent="0.3">
      <c r="R2132" s="3"/>
      <c r="W2132"/>
      <c r="AB2132"/>
    </row>
    <row r="2133" spans="18:28" x14ac:dyDescent="0.3">
      <c r="R2133" s="3"/>
      <c r="W2133"/>
      <c r="AB2133"/>
    </row>
    <row r="2134" spans="18:28" x14ac:dyDescent="0.3">
      <c r="R2134" s="3"/>
      <c r="W2134"/>
      <c r="AB2134"/>
    </row>
    <row r="2135" spans="18:28" x14ac:dyDescent="0.3">
      <c r="R2135" s="3"/>
      <c r="W2135"/>
      <c r="AB2135"/>
    </row>
    <row r="2136" spans="18:28" x14ac:dyDescent="0.3">
      <c r="R2136" s="3"/>
      <c r="W2136"/>
      <c r="AB2136"/>
    </row>
    <row r="2137" spans="18:28" x14ac:dyDescent="0.3">
      <c r="R2137" s="3"/>
      <c r="W2137"/>
      <c r="AB2137"/>
    </row>
    <row r="2138" spans="18:28" x14ac:dyDescent="0.3">
      <c r="R2138" s="3"/>
      <c r="W2138"/>
      <c r="AB2138"/>
    </row>
    <row r="2139" spans="18:28" x14ac:dyDescent="0.3">
      <c r="R2139" s="3"/>
      <c r="W2139"/>
      <c r="AB2139"/>
    </row>
    <row r="2140" spans="18:28" x14ac:dyDescent="0.3">
      <c r="R2140" s="3"/>
      <c r="W2140"/>
      <c r="AB2140"/>
    </row>
    <row r="2141" spans="18:28" x14ac:dyDescent="0.3">
      <c r="R2141" s="3"/>
      <c r="W2141"/>
      <c r="AB2141"/>
    </row>
    <row r="2142" spans="18:28" x14ac:dyDescent="0.3">
      <c r="R2142" s="3"/>
      <c r="W2142"/>
      <c r="AB2142"/>
    </row>
    <row r="2143" spans="18:28" x14ac:dyDescent="0.3">
      <c r="R2143" s="3"/>
      <c r="W2143"/>
      <c r="AB2143"/>
    </row>
    <row r="2144" spans="18:28" x14ac:dyDescent="0.3">
      <c r="R2144" s="3"/>
      <c r="W2144"/>
      <c r="AB2144"/>
    </row>
    <row r="2145" spans="18:28" x14ac:dyDescent="0.3">
      <c r="R2145" s="3"/>
      <c r="W2145"/>
      <c r="AB2145"/>
    </row>
    <row r="2146" spans="18:28" x14ac:dyDescent="0.3">
      <c r="R2146" s="3"/>
      <c r="W2146"/>
      <c r="AB2146"/>
    </row>
    <row r="2147" spans="18:28" x14ac:dyDescent="0.3">
      <c r="R2147" s="3"/>
      <c r="W2147"/>
      <c r="AB2147"/>
    </row>
    <row r="2148" spans="18:28" x14ac:dyDescent="0.3">
      <c r="R2148" s="3"/>
      <c r="W2148"/>
      <c r="AB2148"/>
    </row>
    <row r="2149" spans="18:28" x14ac:dyDescent="0.3">
      <c r="R2149" s="3"/>
      <c r="W2149"/>
      <c r="AB2149"/>
    </row>
    <row r="2150" spans="18:28" x14ac:dyDescent="0.3">
      <c r="R2150" s="3"/>
      <c r="W2150"/>
      <c r="AB2150"/>
    </row>
    <row r="2151" spans="18:28" x14ac:dyDescent="0.3">
      <c r="R2151" s="3"/>
      <c r="W2151"/>
      <c r="AB2151"/>
    </row>
    <row r="2152" spans="18:28" x14ac:dyDescent="0.3">
      <c r="R2152" s="3"/>
      <c r="W2152"/>
      <c r="AB2152"/>
    </row>
    <row r="2153" spans="18:28" x14ac:dyDescent="0.3">
      <c r="R2153" s="3"/>
      <c r="W2153"/>
      <c r="AB2153"/>
    </row>
    <row r="2154" spans="18:28" x14ac:dyDescent="0.3">
      <c r="R2154" s="3"/>
      <c r="W2154"/>
      <c r="AB2154"/>
    </row>
    <row r="2155" spans="18:28" x14ac:dyDescent="0.3">
      <c r="R2155" s="3"/>
      <c r="W2155"/>
      <c r="AB2155"/>
    </row>
    <row r="2156" spans="18:28" x14ac:dyDescent="0.3">
      <c r="R2156" s="3"/>
      <c r="W2156"/>
      <c r="AB2156"/>
    </row>
    <row r="2157" spans="18:28" x14ac:dyDescent="0.3">
      <c r="R2157" s="3"/>
      <c r="W2157"/>
      <c r="AB2157"/>
    </row>
    <row r="2158" spans="18:28" x14ac:dyDescent="0.3">
      <c r="R2158" s="3"/>
      <c r="W2158"/>
      <c r="AB2158"/>
    </row>
    <row r="2159" spans="18:28" x14ac:dyDescent="0.3">
      <c r="R2159" s="3"/>
      <c r="W2159"/>
      <c r="AB2159"/>
    </row>
    <row r="2160" spans="18:28" x14ac:dyDescent="0.3">
      <c r="R2160" s="3"/>
      <c r="W2160"/>
      <c r="AB2160"/>
    </row>
    <row r="2161" spans="18:28" x14ac:dyDescent="0.3">
      <c r="R2161" s="3"/>
      <c r="W2161"/>
      <c r="AB2161"/>
    </row>
    <row r="2162" spans="18:28" x14ac:dyDescent="0.3">
      <c r="R2162" s="3"/>
      <c r="W2162"/>
      <c r="AB2162"/>
    </row>
    <row r="2163" spans="18:28" x14ac:dyDescent="0.3">
      <c r="R2163" s="3"/>
      <c r="W2163"/>
      <c r="AB2163"/>
    </row>
    <row r="2164" spans="18:28" x14ac:dyDescent="0.3">
      <c r="R2164" s="3"/>
      <c r="W2164"/>
      <c r="AB2164"/>
    </row>
    <row r="2165" spans="18:28" x14ac:dyDescent="0.3">
      <c r="R2165" s="3"/>
      <c r="W2165"/>
      <c r="AB2165"/>
    </row>
    <row r="2166" spans="18:28" x14ac:dyDescent="0.3">
      <c r="R2166" s="3"/>
      <c r="W2166"/>
      <c r="AB2166"/>
    </row>
    <row r="2167" spans="18:28" x14ac:dyDescent="0.3">
      <c r="R2167" s="3"/>
      <c r="W2167"/>
      <c r="AB2167"/>
    </row>
    <row r="2168" spans="18:28" x14ac:dyDescent="0.3">
      <c r="R2168" s="3"/>
      <c r="W2168"/>
      <c r="AB2168"/>
    </row>
    <row r="2169" spans="18:28" x14ac:dyDescent="0.3">
      <c r="R2169" s="3"/>
      <c r="W2169"/>
      <c r="AB2169"/>
    </row>
    <row r="2170" spans="18:28" x14ac:dyDescent="0.3">
      <c r="R2170" s="3"/>
      <c r="W2170"/>
      <c r="AB2170"/>
    </row>
    <row r="2171" spans="18:28" x14ac:dyDescent="0.3">
      <c r="R2171" s="3"/>
      <c r="W2171"/>
      <c r="AB2171"/>
    </row>
    <row r="2172" spans="18:28" x14ac:dyDescent="0.3">
      <c r="R2172" s="3"/>
      <c r="W2172"/>
      <c r="AB2172"/>
    </row>
    <row r="2173" spans="18:28" x14ac:dyDescent="0.3">
      <c r="R2173" s="3"/>
      <c r="W2173"/>
      <c r="AB2173"/>
    </row>
    <row r="2174" spans="18:28" x14ac:dyDescent="0.3">
      <c r="R2174" s="3"/>
      <c r="W2174"/>
      <c r="AB2174"/>
    </row>
    <row r="2175" spans="18:28" x14ac:dyDescent="0.3">
      <c r="R2175" s="3"/>
      <c r="W2175"/>
      <c r="AB2175"/>
    </row>
    <row r="2176" spans="18:28" x14ac:dyDescent="0.3">
      <c r="R2176" s="3"/>
      <c r="W2176"/>
      <c r="AB2176"/>
    </row>
    <row r="2177" spans="18:28" x14ac:dyDescent="0.3">
      <c r="R2177" s="3"/>
      <c r="W2177"/>
      <c r="AB2177"/>
    </row>
    <row r="2178" spans="18:28" x14ac:dyDescent="0.3">
      <c r="R2178" s="3"/>
      <c r="W2178"/>
      <c r="AB2178"/>
    </row>
    <row r="2179" spans="18:28" x14ac:dyDescent="0.3">
      <c r="R2179" s="3"/>
      <c r="W2179"/>
      <c r="AB2179"/>
    </row>
    <row r="2180" spans="18:28" x14ac:dyDescent="0.3">
      <c r="R2180" s="3"/>
      <c r="W2180"/>
      <c r="AB2180"/>
    </row>
    <row r="2181" spans="18:28" x14ac:dyDescent="0.3">
      <c r="R2181" s="3"/>
      <c r="W2181"/>
      <c r="AB2181"/>
    </row>
    <row r="2182" spans="18:28" x14ac:dyDescent="0.3">
      <c r="R2182" s="3"/>
      <c r="W2182"/>
      <c r="AB2182"/>
    </row>
    <row r="2183" spans="18:28" x14ac:dyDescent="0.3">
      <c r="R2183" s="3"/>
      <c r="W2183"/>
      <c r="AB2183"/>
    </row>
    <row r="2184" spans="18:28" x14ac:dyDescent="0.3">
      <c r="R2184" s="3"/>
      <c r="W2184"/>
      <c r="AB2184"/>
    </row>
    <row r="2185" spans="18:28" x14ac:dyDescent="0.3">
      <c r="R2185" s="3"/>
      <c r="W2185"/>
      <c r="AB2185"/>
    </row>
    <row r="2186" spans="18:28" x14ac:dyDescent="0.3">
      <c r="R2186" s="3"/>
      <c r="W2186"/>
      <c r="AB2186"/>
    </row>
    <row r="2187" spans="18:28" x14ac:dyDescent="0.3">
      <c r="R2187" s="3"/>
      <c r="W2187"/>
      <c r="AB2187"/>
    </row>
    <row r="2188" spans="18:28" x14ac:dyDescent="0.3">
      <c r="R2188" s="3"/>
      <c r="W2188"/>
      <c r="AB2188"/>
    </row>
    <row r="2189" spans="18:28" x14ac:dyDescent="0.3">
      <c r="R2189" s="3"/>
      <c r="W2189"/>
      <c r="AB2189"/>
    </row>
    <row r="2190" spans="18:28" x14ac:dyDescent="0.3">
      <c r="R2190" s="3"/>
      <c r="W2190"/>
      <c r="AB2190"/>
    </row>
    <row r="2191" spans="18:28" x14ac:dyDescent="0.3">
      <c r="R2191" s="3"/>
      <c r="W2191"/>
      <c r="AB2191"/>
    </row>
    <row r="2192" spans="18:28" x14ac:dyDescent="0.3">
      <c r="R2192" s="3"/>
      <c r="W2192"/>
      <c r="AB2192"/>
    </row>
    <row r="2193" spans="18:28" x14ac:dyDescent="0.3">
      <c r="R2193" s="3"/>
      <c r="W2193"/>
      <c r="AB2193"/>
    </row>
    <row r="2194" spans="18:28" x14ac:dyDescent="0.3">
      <c r="R2194" s="3"/>
      <c r="W2194"/>
      <c r="AB2194"/>
    </row>
    <row r="2195" spans="18:28" x14ac:dyDescent="0.3">
      <c r="R2195" s="3"/>
      <c r="W2195"/>
      <c r="AB2195"/>
    </row>
    <row r="2196" spans="18:28" x14ac:dyDescent="0.3">
      <c r="R2196" s="3"/>
      <c r="W2196"/>
      <c r="AB2196"/>
    </row>
    <row r="2197" spans="18:28" x14ac:dyDescent="0.3">
      <c r="R2197" s="3"/>
      <c r="W2197"/>
      <c r="AB2197"/>
    </row>
    <row r="2198" spans="18:28" x14ac:dyDescent="0.3">
      <c r="R2198" s="3"/>
      <c r="W2198"/>
      <c r="AB2198"/>
    </row>
    <row r="2199" spans="18:28" x14ac:dyDescent="0.3">
      <c r="R2199" s="3"/>
      <c r="W2199"/>
      <c r="AB2199"/>
    </row>
    <row r="2200" spans="18:28" x14ac:dyDescent="0.3">
      <c r="R2200" s="3"/>
      <c r="W2200"/>
      <c r="AB2200"/>
    </row>
    <row r="2201" spans="18:28" x14ac:dyDescent="0.3">
      <c r="R2201" s="3"/>
      <c r="W2201"/>
      <c r="AB2201"/>
    </row>
    <row r="2202" spans="18:28" x14ac:dyDescent="0.3">
      <c r="R2202" s="3"/>
      <c r="W2202"/>
      <c r="AB2202"/>
    </row>
    <row r="2203" spans="18:28" x14ac:dyDescent="0.3">
      <c r="R2203" s="3"/>
      <c r="W2203"/>
      <c r="AB2203"/>
    </row>
    <row r="2204" spans="18:28" x14ac:dyDescent="0.3">
      <c r="R2204" s="3"/>
      <c r="W2204"/>
      <c r="AB2204"/>
    </row>
    <row r="2205" spans="18:28" x14ac:dyDescent="0.3">
      <c r="R2205" s="3"/>
      <c r="W2205"/>
      <c r="AB2205"/>
    </row>
    <row r="2206" spans="18:28" x14ac:dyDescent="0.3">
      <c r="R2206" s="3"/>
      <c r="W2206"/>
      <c r="AB2206"/>
    </row>
    <row r="2207" spans="18:28" x14ac:dyDescent="0.3">
      <c r="R2207" s="3"/>
      <c r="W2207"/>
      <c r="AB2207"/>
    </row>
    <row r="2208" spans="18:28" x14ac:dyDescent="0.3">
      <c r="R2208" s="3"/>
      <c r="W2208"/>
      <c r="AB2208"/>
    </row>
    <row r="2209" spans="18:28" x14ac:dyDescent="0.3">
      <c r="R2209" s="3"/>
      <c r="W2209"/>
      <c r="AB2209"/>
    </row>
    <row r="2210" spans="18:28" x14ac:dyDescent="0.3">
      <c r="R2210" s="3"/>
      <c r="W2210"/>
      <c r="AB2210"/>
    </row>
    <row r="2211" spans="18:28" x14ac:dyDescent="0.3">
      <c r="R2211" s="3"/>
      <c r="W2211"/>
      <c r="AB2211"/>
    </row>
    <row r="2212" spans="18:28" x14ac:dyDescent="0.3">
      <c r="R2212" s="3"/>
      <c r="W2212"/>
      <c r="AB2212"/>
    </row>
    <row r="2213" spans="18:28" x14ac:dyDescent="0.3">
      <c r="R2213" s="3"/>
      <c r="W2213"/>
      <c r="AB2213"/>
    </row>
    <row r="2214" spans="18:28" x14ac:dyDescent="0.3">
      <c r="R2214" s="3"/>
      <c r="W2214"/>
      <c r="AB2214"/>
    </row>
    <row r="2215" spans="18:28" x14ac:dyDescent="0.3">
      <c r="R2215" s="3"/>
      <c r="W2215"/>
      <c r="AB2215"/>
    </row>
    <row r="2216" spans="18:28" x14ac:dyDescent="0.3">
      <c r="R2216" s="3"/>
      <c r="W2216"/>
      <c r="AB2216"/>
    </row>
    <row r="2217" spans="18:28" x14ac:dyDescent="0.3">
      <c r="R2217" s="3"/>
      <c r="W2217"/>
      <c r="AB2217"/>
    </row>
    <row r="2218" spans="18:28" x14ac:dyDescent="0.3">
      <c r="R2218" s="3"/>
      <c r="W2218"/>
      <c r="AB2218"/>
    </row>
    <row r="2219" spans="18:28" x14ac:dyDescent="0.3">
      <c r="R2219" s="3"/>
      <c r="W2219"/>
      <c r="AB2219"/>
    </row>
    <row r="2220" spans="18:28" x14ac:dyDescent="0.3">
      <c r="R2220" s="3"/>
      <c r="W2220"/>
      <c r="AB2220"/>
    </row>
    <row r="2221" spans="18:28" x14ac:dyDescent="0.3">
      <c r="R2221" s="3"/>
      <c r="W2221"/>
      <c r="AB2221"/>
    </row>
    <row r="2222" spans="18:28" x14ac:dyDescent="0.3">
      <c r="R2222" s="3"/>
      <c r="W2222"/>
      <c r="AB2222"/>
    </row>
    <row r="2223" spans="18:28" x14ac:dyDescent="0.3">
      <c r="R2223" s="3"/>
      <c r="W2223"/>
      <c r="AB2223"/>
    </row>
    <row r="2224" spans="18:28" x14ac:dyDescent="0.3">
      <c r="R2224" s="3"/>
      <c r="W2224"/>
      <c r="AB2224"/>
    </row>
    <row r="2225" spans="18:28" x14ac:dyDescent="0.3">
      <c r="R2225" s="3"/>
      <c r="W2225"/>
      <c r="AB2225"/>
    </row>
    <row r="2226" spans="18:28" x14ac:dyDescent="0.3">
      <c r="R2226" s="3"/>
      <c r="W2226"/>
      <c r="AB2226"/>
    </row>
    <row r="2227" spans="18:28" x14ac:dyDescent="0.3">
      <c r="R2227" s="3"/>
      <c r="W2227"/>
      <c r="AB2227"/>
    </row>
    <row r="2228" spans="18:28" x14ac:dyDescent="0.3">
      <c r="R2228" s="3"/>
      <c r="W2228"/>
      <c r="AB2228"/>
    </row>
    <row r="2229" spans="18:28" x14ac:dyDescent="0.3">
      <c r="R2229" s="3"/>
      <c r="W2229"/>
      <c r="AB2229"/>
    </row>
    <row r="2230" spans="18:28" x14ac:dyDescent="0.3">
      <c r="R2230" s="3"/>
      <c r="W2230"/>
      <c r="AB2230"/>
    </row>
    <row r="2231" spans="18:28" x14ac:dyDescent="0.3">
      <c r="R2231" s="3"/>
      <c r="W2231"/>
      <c r="AB2231"/>
    </row>
    <row r="2232" spans="18:28" x14ac:dyDescent="0.3">
      <c r="R2232" s="3"/>
      <c r="W2232"/>
      <c r="AB2232"/>
    </row>
    <row r="2233" spans="18:28" x14ac:dyDescent="0.3">
      <c r="R2233" s="3"/>
      <c r="W2233"/>
      <c r="AB2233"/>
    </row>
    <row r="2234" spans="18:28" x14ac:dyDescent="0.3">
      <c r="R2234" s="3"/>
      <c r="W2234"/>
      <c r="AB2234"/>
    </row>
    <row r="2235" spans="18:28" x14ac:dyDescent="0.3">
      <c r="R2235" s="3"/>
      <c r="W2235"/>
      <c r="AB2235"/>
    </row>
    <row r="2236" spans="18:28" x14ac:dyDescent="0.3">
      <c r="R2236" s="3"/>
      <c r="W2236"/>
      <c r="AB2236"/>
    </row>
    <row r="2237" spans="18:28" x14ac:dyDescent="0.3">
      <c r="R2237" s="3"/>
      <c r="W2237"/>
      <c r="AB2237"/>
    </row>
    <row r="2238" spans="18:28" x14ac:dyDescent="0.3">
      <c r="R2238" s="3"/>
      <c r="W2238"/>
      <c r="AB2238"/>
    </row>
    <row r="2239" spans="18:28" x14ac:dyDescent="0.3">
      <c r="R2239" s="3"/>
      <c r="W2239"/>
      <c r="AB2239"/>
    </row>
    <row r="2240" spans="18:28" x14ac:dyDescent="0.3">
      <c r="R2240" s="3"/>
      <c r="W2240"/>
      <c r="AB2240"/>
    </row>
    <row r="2241" spans="18:28" x14ac:dyDescent="0.3">
      <c r="R2241" s="3"/>
      <c r="W2241"/>
      <c r="AB2241"/>
    </row>
    <row r="2242" spans="18:28" x14ac:dyDescent="0.3">
      <c r="R2242" s="3"/>
      <c r="W2242"/>
      <c r="AB2242"/>
    </row>
    <row r="2243" spans="18:28" x14ac:dyDescent="0.3">
      <c r="R2243" s="3"/>
      <c r="W2243"/>
      <c r="AB2243"/>
    </row>
    <row r="2244" spans="18:28" x14ac:dyDescent="0.3">
      <c r="R2244" s="3"/>
      <c r="W2244"/>
      <c r="AB2244"/>
    </row>
    <row r="2245" spans="18:28" x14ac:dyDescent="0.3">
      <c r="R2245" s="3"/>
      <c r="W2245"/>
      <c r="AB2245"/>
    </row>
    <row r="2246" spans="18:28" x14ac:dyDescent="0.3">
      <c r="R2246" s="3"/>
      <c r="W2246"/>
      <c r="AB2246"/>
    </row>
    <row r="2247" spans="18:28" x14ac:dyDescent="0.3">
      <c r="R2247" s="3"/>
      <c r="W2247"/>
      <c r="AB2247"/>
    </row>
    <row r="2248" spans="18:28" x14ac:dyDescent="0.3">
      <c r="R2248" s="3"/>
      <c r="W2248"/>
      <c r="AB2248"/>
    </row>
    <row r="2249" spans="18:28" x14ac:dyDescent="0.3">
      <c r="R2249" s="3"/>
      <c r="W2249"/>
      <c r="AB2249"/>
    </row>
    <row r="2250" spans="18:28" x14ac:dyDescent="0.3">
      <c r="R2250" s="3"/>
      <c r="W2250"/>
      <c r="AB2250"/>
    </row>
    <row r="2251" spans="18:28" x14ac:dyDescent="0.3">
      <c r="R2251" s="3"/>
      <c r="W2251"/>
      <c r="AB2251"/>
    </row>
    <row r="2252" spans="18:28" x14ac:dyDescent="0.3">
      <c r="R2252" s="3"/>
      <c r="W2252"/>
      <c r="AB2252"/>
    </row>
    <row r="2253" spans="18:28" x14ac:dyDescent="0.3">
      <c r="R2253" s="3"/>
      <c r="W2253"/>
      <c r="AB2253"/>
    </row>
    <row r="2254" spans="18:28" x14ac:dyDescent="0.3">
      <c r="R2254" s="3"/>
      <c r="W2254"/>
      <c r="AB2254"/>
    </row>
    <row r="2255" spans="18:28" x14ac:dyDescent="0.3">
      <c r="R2255" s="3"/>
      <c r="W2255"/>
      <c r="AB2255"/>
    </row>
    <row r="2256" spans="18:28" x14ac:dyDescent="0.3">
      <c r="R2256" s="3"/>
      <c r="W2256"/>
      <c r="AB2256"/>
    </row>
    <row r="2257" spans="18:28" x14ac:dyDescent="0.3">
      <c r="R2257" s="3"/>
      <c r="W2257"/>
      <c r="AB2257"/>
    </row>
    <row r="2258" spans="18:28" x14ac:dyDescent="0.3">
      <c r="R2258" s="3"/>
      <c r="W2258"/>
      <c r="AB2258"/>
    </row>
    <row r="2259" spans="18:28" x14ac:dyDescent="0.3">
      <c r="R2259" s="3"/>
      <c r="W2259"/>
      <c r="AB2259"/>
    </row>
    <row r="2260" spans="18:28" x14ac:dyDescent="0.3">
      <c r="R2260" s="3"/>
      <c r="W2260"/>
      <c r="AB2260"/>
    </row>
    <row r="2261" spans="18:28" x14ac:dyDescent="0.3">
      <c r="R2261" s="3"/>
      <c r="W2261"/>
      <c r="AB2261"/>
    </row>
    <row r="2262" spans="18:28" x14ac:dyDescent="0.3">
      <c r="R2262" s="3"/>
      <c r="W2262"/>
      <c r="AB2262"/>
    </row>
    <row r="2263" spans="18:28" x14ac:dyDescent="0.3">
      <c r="R2263" s="3"/>
      <c r="W2263"/>
      <c r="AB2263"/>
    </row>
    <row r="2264" spans="18:28" x14ac:dyDescent="0.3">
      <c r="R2264" s="3"/>
      <c r="W2264"/>
      <c r="AB2264"/>
    </row>
    <row r="2265" spans="18:28" x14ac:dyDescent="0.3">
      <c r="R2265" s="3"/>
      <c r="W2265"/>
      <c r="AB2265"/>
    </row>
    <row r="2266" spans="18:28" x14ac:dyDescent="0.3">
      <c r="R2266" s="3"/>
      <c r="W2266"/>
      <c r="AB2266"/>
    </row>
    <row r="2267" spans="18:28" x14ac:dyDescent="0.3">
      <c r="R2267" s="3"/>
      <c r="W2267"/>
      <c r="AB2267"/>
    </row>
    <row r="2268" spans="18:28" x14ac:dyDescent="0.3">
      <c r="R2268" s="3"/>
      <c r="W2268"/>
      <c r="AB2268"/>
    </row>
    <row r="2269" spans="18:28" x14ac:dyDescent="0.3">
      <c r="R2269" s="3"/>
      <c r="W2269"/>
      <c r="AB2269"/>
    </row>
    <row r="2270" spans="18:28" x14ac:dyDescent="0.3">
      <c r="R2270" s="3"/>
      <c r="W2270"/>
      <c r="AB2270"/>
    </row>
    <row r="2271" spans="18:28" x14ac:dyDescent="0.3">
      <c r="R2271" s="3"/>
      <c r="W2271"/>
      <c r="AB2271"/>
    </row>
    <row r="2272" spans="18:28" x14ac:dyDescent="0.3">
      <c r="R2272" s="3"/>
      <c r="W2272"/>
      <c r="AB2272"/>
    </row>
    <row r="2273" spans="18:28" x14ac:dyDescent="0.3">
      <c r="R2273" s="3"/>
      <c r="W2273"/>
      <c r="AB2273"/>
    </row>
    <row r="2274" spans="18:28" x14ac:dyDescent="0.3">
      <c r="R2274" s="3"/>
      <c r="W2274"/>
      <c r="AB2274"/>
    </row>
    <row r="2275" spans="18:28" x14ac:dyDescent="0.3">
      <c r="R2275" s="3"/>
      <c r="W2275"/>
      <c r="AB2275"/>
    </row>
    <row r="2276" spans="18:28" x14ac:dyDescent="0.3">
      <c r="R2276" s="3"/>
      <c r="W2276"/>
      <c r="AB2276"/>
    </row>
    <row r="2277" spans="18:28" x14ac:dyDescent="0.3">
      <c r="R2277" s="3"/>
      <c r="W2277"/>
      <c r="AB2277"/>
    </row>
    <row r="2278" spans="18:28" x14ac:dyDescent="0.3">
      <c r="R2278" s="3"/>
      <c r="W2278"/>
      <c r="AB2278"/>
    </row>
    <row r="2279" spans="18:28" x14ac:dyDescent="0.3">
      <c r="R2279" s="3"/>
      <c r="W2279"/>
      <c r="AB2279"/>
    </row>
    <row r="2280" spans="18:28" x14ac:dyDescent="0.3">
      <c r="R2280" s="3"/>
      <c r="W2280"/>
      <c r="AB2280"/>
    </row>
    <row r="2281" spans="18:28" x14ac:dyDescent="0.3">
      <c r="R2281" s="3"/>
      <c r="W2281"/>
      <c r="AB2281"/>
    </row>
    <row r="2282" spans="18:28" x14ac:dyDescent="0.3">
      <c r="R2282" s="3"/>
      <c r="W2282"/>
      <c r="AB2282"/>
    </row>
    <row r="2283" spans="18:28" x14ac:dyDescent="0.3">
      <c r="R2283" s="3"/>
      <c r="W2283"/>
      <c r="AB2283"/>
    </row>
    <row r="2284" spans="18:28" x14ac:dyDescent="0.3">
      <c r="R2284" s="3"/>
      <c r="W2284"/>
      <c r="AB2284"/>
    </row>
    <row r="2285" spans="18:28" x14ac:dyDescent="0.3">
      <c r="R2285" s="3"/>
      <c r="W2285"/>
      <c r="AB2285"/>
    </row>
    <row r="2286" spans="18:28" x14ac:dyDescent="0.3">
      <c r="R2286" s="3"/>
      <c r="W2286"/>
      <c r="AB2286"/>
    </row>
    <row r="2287" spans="18:28" x14ac:dyDescent="0.3">
      <c r="R2287" s="3"/>
      <c r="W2287"/>
      <c r="AB2287"/>
    </row>
    <row r="2288" spans="18:28" x14ac:dyDescent="0.3">
      <c r="R2288" s="3"/>
      <c r="W2288"/>
      <c r="AB2288"/>
    </row>
    <row r="2289" spans="18:28" x14ac:dyDescent="0.3">
      <c r="R2289" s="3"/>
      <c r="W2289"/>
      <c r="AB2289"/>
    </row>
    <row r="2290" spans="18:28" x14ac:dyDescent="0.3">
      <c r="R2290" s="3"/>
      <c r="W2290"/>
      <c r="AB2290"/>
    </row>
    <row r="2291" spans="18:28" x14ac:dyDescent="0.3">
      <c r="R2291" s="3"/>
      <c r="W2291"/>
      <c r="AB2291"/>
    </row>
    <row r="2292" spans="18:28" x14ac:dyDescent="0.3">
      <c r="R2292" s="3"/>
      <c r="W2292"/>
      <c r="AB2292"/>
    </row>
    <row r="2293" spans="18:28" x14ac:dyDescent="0.3">
      <c r="R2293" s="3"/>
      <c r="W2293"/>
      <c r="AB2293"/>
    </row>
    <row r="2294" spans="18:28" x14ac:dyDescent="0.3">
      <c r="R2294" s="3"/>
      <c r="W2294"/>
      <c r="AB2294"/>
    </row>
    <row r="2295" spans="18:28" x14ac:dyDescent="0.3">
      <c r="R2295" s="3"/>
      <c r="W2295"/>
      <c r="AB2295"/>
    </row>
    <row r="2296" spans="18:28" x14ac:dyDescent="0.3">
      <c r="R2296" s="3"/>
      <c r="W2296"/>
      <c r="AB2296"/>
    </row>
    <row r="2297" spans="18:28" x14ac:dyDescent="0.3">
      <c r="R2297" s="3"/>
      <c r="W2297"/>
      <c r="AB2297"/>
    </row>
    <row r="2298" spans="18:28" x14ac:dyDescent="0.3">
      <c r="R2298" s="3"/>
      <c r="W2298"/>
      <c r="AB2298"/>
    </row>
    <row r="2299" spans="18:28" x14ac:dyDescent="0.3">
      <c r="R2299" s="3"/>
      <c r="W2299"/>
      <c r="AB2299"/>
    </row>
    <row r="2300" spans="18:28" x14ac:dyDescent="0.3">
      <c r="R2300" s="3"/>
      <c r="W2300"/>
      <c r="AB2300"/>
    </row>
    <row r="2301" spans="18:28" x14ac:dyDescent="0.3">
      <c r="R2301" s="3"/>
      <c r="W2301"/>
      <c r="AB2301"/>
    </row>
    <row r="2302" spans="18:28" x14ac:dyDescent="0.3">
      <c r="R2302" s="3"/>
      <c r="W2302"/>
      <c r="AB2302"/>
    </row>
    <row r="2303" spans="18:28" x14ac:dyDescent="0.3">
      <c r="R2303" s="3"/>
      <c r="W2303"/>
      <c r="AB2303"/>
    </row>
    <row r="2304" spans="18:28" x14ac:dyDescent="0.3">
      <c r="R2304" s="3"/>
      <c r="W2304"/>
      <c r="AB2304"/>
    </row>
    <row r="2305" spans="18:28" x14ac:dyDescent="0.3">
      <c r="R2305" s="3"/>
      <c r="W2305"/>
      <c r="AB2305"/>
    </row>
    <row r="2306" spans="18:28" x14ac:dyDescent="0.3">
      <c r="R2306" s="3"/>
      <c r="W2306"/>
      <c r="AB2306"/>
    </row>
    <row r="2307" spans="18:28" x14ac:dyDescent="0.3">
      <c r="R2307" s="3"/>
      <c r="W2307"/>
      <c r="AB2307"/>
    </row>
    <row r="2308" spans="18:28" x14ac:dyDescent="0.3">
      <c r="R2308" s="3"/>
      <c r="W2308"/>
      <c r="AB2308"/>
    </row>
    <row r="2309" spans="18:28" x14ac:dyDescent="0.3">
      <c r="R2309" s="3"/>
      <c r="W2309"/>
      <c r="AB2309"/>
    </row>
    <row r="2310" spans="18:28" x14ac:dyDescent="0.3">
      <c r="R2310" s="3"/>
      <c r="W2310"/>
      <c r="AB2310"/>
    </row>
    <row r="2311" spans="18:28" x14ac:dyDescent="0.3">
      <c r="R2311" s="3"/>
      <c r="W2311"/>
      <c r="AB2311"/>
    </row>
    <row r="2312" spans="18:28" x14ac:dyDescent="0.3">
      <c r="R2312" s="3"/>
      <c r="W2312"/>
      <c r="AB2312"/>
    </row>
    <row r="2313" spans="18:28" x14ac:dyDescent="0.3">
      <c r="R2313" s="3"/>
      <c r="W2313"/>
      <c r="AB2313"/>
    </row>
    <row r="2314" spans="18:28" x14ac:dyDescent="0.3">
      <c r="R2314" s="3"/>
      <c r="W2314"/>
      <c r="AB2314"/>
    </row>
    <row r="2315" spans="18:28" x14ac:dyDescent="0.3">
      <c r="R2315" s="3"/>
      <c r="W2315"/>
      <c r="AB2315"/>
    </row>
    <row r="2316" spans="18:28" x14ac:dyDescent="0.3">
      <c r="R2316" s="3"/>
      <c r="W2316"/>
      <c r="AB2316"/>
    </row>
    <row r="2317" spans="18:28" x14ac:dyDescent="0.3">
      <c r="R2317" s="3"/>
      <c r="W2317"/>
      <c r="AB2317"/>
    </row>
    <row r="2318" spans="18:28" x14ac:dyDescent="0.3">
      <c r="R2318" s="3"/>
      <c r="W2318"/>
      <c r="AB2318"/>
    </row>
    <row r="2319" spans="18:28" x14ac:dyDescent="0.3">
      <c r="R2319" s="3"/>
      <c r="W2319"/>
      <c r="AB2319"/>
    </row>
    <row r="2320" spans="18:28" x14ac:dyDescent="0.3">
      <c r="R2320" s="3"/>
      <c r="W2320"/>
      <c r="AB2320"/>
    </row>
    <row r="2321" spans="18:28" x14ac:dyDescent="0.3">
      <c r="R2321" s="3"/>
      <c r="W2321"/>
      <c r="AB2321"/>
    </row>
    <row r="2322" spans="18:28" x14ac:dyDescent="0.3">
      <c r="R2322" s="3"/>
    </row>
    <row r="2323" spans="18:28" x14ac:dyDescent="0.3">
      <c r="R2323" s="3"/>
    </row>
    <row r="2324" spans="18:28" x14ac:dyDescent="0.3">
      <c r="R2324" s="3"/>
    </row>
    <row r="2325" spans="18:28" x14ac:dyDescent="0.3">
      <c r="R2325" s="3"/>
    </row>
    <row r="2326" spans="18:28" x14ac:dyDescent="0.3">
      <c r="R2326" s="3"/>
    </row>
    <row r="2327" spans="18:28" x14ac:dyDescent="0.3">
      <c r="R2327" s="3"/>
    </row>
    <row r="2328" spans="18:28" x14ac:dyDescent="0.3">
      <c r="R2328" s="3"/>
    </row>
    <row r="2329" spans="18:28" x14ac:dyDescent="0.3">
      <c r="R2329" s="3"/>
    </row>
    <row r="2330" spans="18:28" x14ac:dyDescent="0.3">
      <c r="R2330" s="3"/>
    </row>
    <row r="2331" spans="18:28" x14ac:dyDescent="0.3">
      <c r="R2331" s="3"/>
    </row>
    <row r="2332" spans="18:28" x14ac:dyDescent="0.3">
      <c r="R2332" s="3"/>
    </row>
    <row r="2333" spans="18:28" x14ac:dyDescent="0.3">
      <c r="R2333" s="3"/>
    </row>
    <row r="2334" spans="18:28" x14ac:dyDescent="0.3">
      <c r="R2334" s="3"/>
    </row>
    <row r="2335" spans="18:28" x14ac:dyDescent="0.3">
      <c r="R2335" s="3"/>
    </row>
    <row r="2336" spans="18:28" x14ac:dyDescent="0.3">
      <c r="R2336" s="3"/>
    </row>
    <row r="2337" spans="18:18" x14ac:dyDescent="0.3">
      <c r="R2337" s="3"/>
    </row>
    <row r="2338" spans="18:18" x14ac:dyDescent="0.3">
      <c r="R2338" s="3"/>
    </row>
    <row r="2339" spans="18:18" x14ac:dyDescent="0.3">
      <c r="R2339" s="3"/>
    </row>
    <row r="2340" spans="18:18" x14ac:dyDescent="0.3">
      <c r="R2340" s="3"/>
    </row>
    <row r="2341" spans="18:18" x14ac:dyDescent="0.3">
      <c r="R2341" s="3"/>
    </row>
    <row r="2342" spans="18:18" x14ac:dyDescent="0.3">
      <c r="R2342" s="3"/>
    </row>
    <row r="2343" spans="18:18" x14ac:dyDescent="0.3">
      <c r="R2343" s="3"/>
    </row>
    <row r="2344" spans="18:18" x14ac:dyDescent="0.3">
      <c r="R2344" s="3"/>
    </row>
    <row r="2345" spans="18:18" x14ac:dyDescent="0.3">
      <c r="R2345" s="3"/>
    </row>
    <row r="2346" spans="18:18" x14ac:dyDescent="0.3">
      <c r="R2346" s="3"/>
    </row>
    <row r="2347" spans="18:18" x14ac:dyDescent="0.3">
      <c r="R2347" s="3"/>
    </row>
    <row r="2348" spans="18:18" x14ac:dyDescent="0.3">
      <c r="R2348" s="3"/>
    </row>
    <row r="2349" spans="18:18" x14ac:dyDescent="0.3">
      <c r="R2349" s="3"/>
    </row>
    <row r="2350" spans="18:18" x14ac:dyDescent="0.3">
      <c r="R2350" s="3"/>
    </row>
    <row r="2351" spans="18:18" x14ac:dyDescent="0.3">
      <c r="R2351" s="3"/>
    </row>
    <row r="2352" spans="18:18" x14ac:dyDescent="0.3">
      <c r="R2352" s="3"/>
    </row>
    <row r="2353" spans="18:18" x14ac:dyDescent="0.3">
      <c r="R2353" s="3"/>
    </row>
    <row r="2354" spans="18:18" x14ac:dyDescent="0.3">
      <c r="R2354" s="3"/>
    </row>
    <row r="2355" spans="18:18" x14ac:dyDescent="0.3">
      <c r="R2355" s="3"/>
    </row>
    <row r="2356" spans="18:18" x14ac:dyDescent="0.3">
      <c r="R2356" s="3"/>
    </row>
    <row r="2357" spans="18:18" x14ac:dyDescent="0.3">
      <c r="R2357" s="3"/>
    </row>
    <row r="2358" spans="18:18" x14ac:dyDescent="0.3">
      <c r="R2358" s="3"/>
    </row>
    <row r="2359" spans="18:18" x14ac:dyDescent="0.3">
      <c r="R2359" s="3"/>
    </row>
    <row r="2360" spans="18:18" x14ac:dyDescent="0.3">
      <c r="R2360" s="3"/>
    </row>
    <row r="2361" spans="18:18" x14ac:dyDescent="0.3">
      <c r="R2361" s="3"/>
    </row>
    <row r="2362" spans="18:18" x14ac:dyDescent="0.3">
      <c r="R2362" s="3"/>
    </row>
    <row r="2363" spans="18:18" x14ac:dyDescent="0.3">
      <c r="R2363" s="3"/>
    </row>
    <row r="2364" spans="18:18" x14ac:dyDescent="0.3">
      <c r="R2364" s="3"/>
    </row>
    <row r="2365" spans="18:18" x14ac:dyDescent="0.3">
      <c r="R2365" s="3"/>
    </row>
    <row r="2366" spans="18:18" x14ac:dyDescent="0.3">
      <c r="R2366" s="3"/>
    </row>
    <row r="2367" spans="18:18" x14ac:dyDescent="0.3">
      <c r="R2367" s="3"/>
    </row>
    <row r="2368" spans="18:18" x14ac:dyDescent="0.3">
      <c r="R2368" s="3"/>
    </row>
    <row r="2369" spans="18:18" x14ac:dyDescent="0.3">
      <c r="R2369" s="3"/>
    </row>
    <row r="2370" spans="18:18" x14ac:dyDescent="0.3">
      <c r="R2370" s="3"/>
    </row>
    <row r="2371" spans="18:18" x14ac:dyDescent="0.3">
      <c r="R2371" s="3"/>
    </row>
    <row r="2372" spans="18:18" x14ac:dyDescent="0.3">
      <c r="R2372" s="3"/>
    </row>
    <row r="2373" spans="18:18" x14ac:dyDescent="0.3">
      <c r="R2373" s="3"/>
    </row>
    <row r="2374" spans="18:18" x14ac:dyDescent="0.3">
      <c r="R2374" s="3"/>
    </row>
    <row r="2375" spans="18:18" x14ac:dyDescent="0.3">
      <c r="R2375" s="3"/>
    </row>
    <row r="2376" spans="18:18" x14ac:dyDescent="0.3">
      <c r="R2376" s="3"/>
    </row>
    <row r="2377" spans="18:18" x14ac:dyDescent="0.3">
      <c r="R2377" s="3"/>
    </row>
    <row r="2378" spans="18:18" x14ac:dyDescent="0.3">
      <c r="R2378" s="3"/>
    </row>
    <row r="2379" spans="18:18" x14ac:dyDescent="0.3">
      <c r="R2379" s="3"/>
    </row>
    <row r="2380" spans="18:18" x14ac:dyDescent="0.3">
      <c r="R2380" s="3"/>
    </row>
    <row r="2381" spans="18:18" x14ac:dyDescent="0.3">
      <c r="R2381" s="3"/>
    </row>
    <row r="2382" spans="18:18" x14ac:dyDescent="0.3">
      <c r="R2382" s="3"/>
    </row>
    <row r="2383" spans="18:18" x14ac:dyDescent="0.3">
      <c r="R2383" s="3"/>
    </row>
    <row r="2384" spans="18:18" x14ac:dyDescent="0.3">
      <c r="R2384" s="3"/>
    </row>
    <row r="2385" spans="18:18" x14ac:dyDescent="0.3">
      <c r="R2385" s="3"/>
    </row>
    <row r="2386" spans="18:18" x14ac:dyDescent="0.3">
      <c r="R2386" s="3"/>
    </row>
    <row r="2387" spans="18:18" x14ac:dyDescent="0.3">
      <c r="R2387" s="3"/>
    </row>
    <row r="2388" spans="18:18" x14ac:dyDescent="0.3">
      <c r="R2388" s="3"/>
    </row>
    <row r="2389" spans="18:18" x14ac:dyDescent="0.3">
      <c r="R2389" s="3"/>
    </row>
    <row r="2390" spans="18:18" x14ac:dyDescent="0.3">
      <c r="R2390" s="3"/>
    </row>
    <row r="2391" spans="18:18" x14ac:dyDescent="0.3">
      <c r="R2391" s="3"/>
    </row>
    <row r="2392" spans="18:18" x14ac:dyDescent="0.3">
      <c r="R2392" s="3"/>
    </row>
    <row r="2393" spans="18:18" x14ac:dyDescent="0.3">
      <c r="R2393" s="3"/>
    </row>
    <row r="2394" spans="18:18" x14ac:dyDescent="0.3">
      <c r="R2394" s="3"/>
    </row>
    <row r="2395" spans="18:18" x14ac:dyDescent="0.3">
      <c r="R2395" s="3"/>
    </row>
    <row r="2396" spans="18:18" x14ac:dyDescent="0.3">
      <c r="R2396" s="3"/>
    </row>
    <row r="2397" spans="18:18" x14ac:dyDescent="0.3">
      <c r="R2397" s="3"/>
    </row>
    <row r="2398" spans="18:18" x14ac:dyDescent="0.3">
      <c r="R2398" s="3"/>
    </row>
    <row r="2399" spans="18:18" x14ac:dyDescent="0.3">
      <c r="R2399" s="3"/>
    </row>
    <row r="2400" spans="18:18" x14ac:dyDescent="0.3">
      <c r="R2400" s="3"/>
    </row>
    <row r="2401" spans="18:18" x14ac:dyDescent="0.3">
      <c r="R2401" s="3"/>
    </row>
    <row r="2402" spans="18:18" x14ac:dyDescent="0.3">
      <c r="R2402" s="3"/>
    </row>
    <row r="2403" spans="18:18" x14ac:dyDescent="0.3">
      <c r="R2403" s="3"/>
    </row>
    <row r="2404" spans="18:18" x14ac:dyDescent="0.3">
      <c r="R2404" s="3"/>
    </row>
    <row r="2405" spans="18:18" x14ac:dyDescent="0.3">
      <c r="R2405" s="3"/>
    </row>
    <row r="2406" spans="18:18" x14ac:dyDescent="0.3">
      <c r="R2406" s="3"/>
    </row>
    <row r="2407" spans="18:18" x14ac:dyDescent="0.3">
      <c r="R2407" s="3"/>
    </row>
    <row r="2408" spans="18:18" x14ac:dyDescent="0.3">
      <c r="R2408" s="3"/>
    </row>
    <row r="2409" spans="18:18" x14ac:dyDescent="0.3">
      <c r="R2409" s="3"/>
    </row>
    <row r="2410" spans="18:18" x14ac:dyDescent="0.3">
      <c r="R2410" s="3"/>
    </row>
    <row r="2411" spans="18:18" x14ac:dyDescent="0.3">
      <c r="R2411" s="3"/>
    </row>
    <row r="2412" spans="18:18" x14ac:dyDescent="0.3">
      <c r="R2412" s="3"/>
    </row>
    <row r="2413" spans="18:18" x14ac:dyDescent="0.3">
      <c r="R2413" s="3"/>
    </row>
    <row r="2414" spans="18:18" x14ac:dyDescent="0.3">
      <c r="R2414" s="3"/>
    </row>
    <row r="2415" spans="18:18" x14ac:dyDescent="0.3">
      <c r="R2415" s="3"/>
    </row>
    <row r="2416" spans="18:18" x14ac:dyDescent="0.3">
      <c r="R2416" s="3"/>
    </row>
    <row r="2417" spans="18:18" x14ac:dyDescent="0.3">
      <c r="R2417" s="3"/>
    </row>
    <row r="2418" spans="18:18" x14ac:dyDescent="0.3">
      <c r="R2418" s="3"/>
    </row>
    <row r="2419" spans="18:18" x14ac:dyDescent="0.3">
      <c r="R2419" s="3"/>
    </row>
    <row r="2420" spans="18:18" x14ac:dyDescent="0.3">
      <c r="R2420" s="3"/>
    </row>
    <row r="2421" spans="18:18" x14ac:dyDescent="0.3">
      <c r="R2421" s="3"/>
    </row>
    <row r="2422" spans="18:18" x14ac:dyDescent="0.3">
      <c r="R2422" s="3"/>
    </row>
    <row r="2423" spans="18:18" x14ac:dyDescent="0.3">
      <c r="R2423" s="3"/>
    </row>
    <row r="2424" spans="18:18" x14ac:dyDescent="0.3">
      <c r="R2424" s="3"/>
    </row>
    <row r="2425" spans="18:18" x14ac:dyDescent="0.3">
      <c r="R2425" s="3"/>
    </row>
    <row r="2426" spans="18:18" x14ac:dyDescent="0.3">
      <c r="R2426" s="3"/>
    </row>
    <row r="2427" spans="18:18" x14ac:dyDescent="0.3">
      <c r="R2427" s="3"/>
    </row>
    <row r="2428" spans="18:18" x14ac:dyDescent="0.3">
      <c r="R2428" s="3"/>
    </row>
    <row r="2429" spans="18:18" x14ac:dyDescent="0.3">
      <c r="R2429" s="3"/>
    </row>
    <row r="2430" spans="18:18" x14ac:dyDescent="0.3">
      <c r="R2430" s="3"/>
    </row>
    <row r="2431" spans="18:18" x14ac:dyDescent="0.3">
      <c r="R2431" s="3"/>
    </row>
    <row r="2432" spans="18:18" x14ac:dyDescent="0.3">
      <c r="R2432" s="3"/>
    </row>
    <row r="2433" spans="18:18" x14ac:dyDescent="0.3">
      <c r="R2433" s="3"/>
    </row>
    <row r="2434" spans="18:18" x14ac:dyDescent="0.3">
      <c r="R2434" s="3"/>
    </row>
    <row r="2435" spans="18:18" x14ac:dyDescent="0.3">
      <c r="R2435" s="3"/>
    </row>
    <row r="2436" spans="18:18" x14ac:dyDescent="0.3">
      <c r="R2436" s="3"/>
    </row>
    <row r="2437" spans="18:18" x14ac:dyDescent="0.3">
      <c r="R2437" s="3"/>
    </row>
    <row r="2438" spans="18:18" x14ac:dyDescent="0.3">
      <c r="R2438" s="3"/>
    </row>
    <row r="2439" spans="18:18" x14ac:dyDescent="0.3">
      <c r="R2439" s="3"/>
    </row>
    <row r="2440" spans="18:18" x14ac:dyDescent="0.3">
      <c r="R2440" s="3"/>
    </row>
    <row r="2441" spans="18:18" x14ac:dyDescent="0.3">
      <c r="R2441" s="3"/>
    </row>
    <row r="2442" spans="18:18" x14ac:dyDescent="0.3">
      <c r="R2442" s="3"/>
    </row>
    <row r="2443" spans="18:18" x14ac:dyDescent="0.3">
      <c r="R2443" s="3"/>
    </row>
    <row r="2444" spans="18:18" x14ac:dyDescent="0.3">
      <c r="R2444" s="3"/>
    </row>
    <row r="2445" spans="18:18" x14ac:dyDescent="0.3">
      <c r="R2445" s="3"/>
    </row>
    <row r="2446" spans="18:18" x14ac:dyDescent="0.3">
      <c r="R2446" s="3"/>
    </row>
    <row r="2447" spans="18:18" x14ac:dyDescent="0.3">
      <c r="R2447" s="3"/>
    </row>
    <row r="2448" spans="18:18" x14ac:dyDescent="0.3">
      <c r="R2448" s="3"/>
    </row>
    <row r="2449" spans="18:18" x14ac:dyDescent="0.3">
      <c r="R2449" s="3"/>
    </row>
    <row r="2450" spans="18:18" x14ac:dyDescent="0.3">
      <c r="R2450" s="3"/>
    </row>
    <row r="2451" spans="18:18" x14ac:dyDescent="0.3">
      <c r="R2451" s="3"/>
    </row>
    <row r="2452" spans="18:18" x14ac:dyDescent="0.3">
      <c r="R2452" s="3"/>
    </row>
    <row r="2453" spans="18:18" x14ac:dyDescent="0.3">
      <c r="R2453" s="3"/>
    </row>
    <row r="2454" spans="18:18" x14ac:dyDescent="0.3">
      <c r="R2454" s="3"/>
    </row>
    <row r="2455" spans="18:18" x14ac:dyDescent="0.3">
      <c r="R2455" s="3"/>
    </row>
    <row r="2456" spans="18:18" x14ac:dyDescent="0.3">
      <c r="R2456" s="3"/>
    </row>
    <row r="2457" spans="18:18" x14ac:dyDescent="0.3">
      <c r="R2457" s="3"/>
    </row>
    <row r="2458" spans="18:18" x14ac:dyDescent="0.3">
      <c r="R2458" s="3"/>
    </row>
    <row r="2459" spans="18:18" x14ac:dyDescent="0.3">
      <c r="R2459" s="3"/>
    </row>
    <row r="2460" spans="18:18" x14ac:dyDescent="0.3">
      <c r="R2460" s="3"/>
    </row>
    <row r="2461" spans="18:18" x14ac:dyDescent="0.3">
      <c r="R2461" s="3"/>
    </row>
    <row r="2462" spans="18:18" x14ac:dyDescent="0.3">
      <c r="R2462" s="3"/>
    </row>
    <row r="2463" spans="18:18" x14ac:dyDescent="0.3">
      <c r="R2463" s="3"/>
    </row>
    <row r="2464" spans="18:18" x14ac:dyDescent="0.3">
      <c r="R2464" s="3"/>
    </row>
    <row r="2465" spans="18:18" x14ac:dyDescent="0.3">
      <c r="R2465" s="3"/>
    </row>
    <row r="2466" spans="18:18" x14ac:dyDescent="0.3">
      <c r="R2466" s="3"/>
    </row>
    <row r="2467" spans="18:18" x14ac:dyDescent="0.3">
      <c r="R2467" s="3"/>
    </row>
    <row r="2468" spans="18:18" x14ac:dyDescent="0.3">
      <c r="R2468" s="3"/>
    </row>
    <row r="2469" spans="18:18" x14ac:dyDescent="0.3">
      <c r="R2469" s="3"/>
    </row>
    <row r="2470" spans="18:18" x14ac:dyDescent="0.3">
      <c r="R2470" s="3"/>
    </row>
    <row r="2471" spans="18:18" x14ac:dyDescent="0.3">
      <c r="R2471" s="3"/>
    </row>
    <row r="2472" spans="18:18" x14ac:dyDescent="0.3">
      <c r="R2472" s="3"/>
    </row>
    <row r="2473" spans="18:18" x14ac:dyDescent="0.3">
      <c r="R2473" s="3"/>
    </row>
    <row r="2474" spans="18:18" x14ac:dyDescent="0.3">
      <c r="R2474" s="3"/>
    </row>
    <row r="2475" spans="18:18" x14ac:dyDescent="0.3">
      <c r="R2475" s="3"/>
    </row>
    <row r="2476" spans="18:18" x14ac:dyDescent="0.3">
      <c r="R2476" s="3"/>
    </row>
    <row r="2477" spans="18:18" x14ac:dyDescent="0.3">
      <c r="R2477" s="3"/>
    </row>
    <row r="2478" spans="18:18" x14ac:dyDescent="0.3">
      <c r="R2478" s="3"/>
    </row>
    <row r="2479" spans="18:18" x14ac:dyDescent="0.3">
      <c r="R2479" s="3"/>
    </row>
    <row r="2480" spans="18:18" x14ac:dyDescent="0.3">
      <c r="R2480" s="3"/>
    </row>
    <row r="2481" spans="18:18" x14ac:dyDescent="0.3">
      <c r="R2481" s="3"/>
    </row>
    <row r="2482" spans="18:18" x14ac:dyDescent="0.3">
      <c r="R2482" s="3"/>
    </row>
    <row r="2483" spans="18:18" x14ac:dyDescent="0.3">
      <c r="R2483" s="3"/>
    </row>
    <row r="2484" spans="18:18" x14ac:dyDescent="0.3">
      <c r="R2484" s="3"/>
    </row>
    <row r="2485" spans="18:18" x14ac:dyDescent="0.3">
      <c r="R2485" s="3"/>
    </row>
    <row r="2486" spans="18:18" x14ac:dyDescent="0.3">
      <c r="R2486" s="3"/>
    </row>
    <row r="2487" spans="18:18" x14ac:dyDescent="0.3">
      <c r="R2487" s="3"/>
    </row>
    <row r="2488" spans="18:18" x14ac:dyDescent="0.3">
      <c r="R2488" s="3"/>
    </row>
    <row r="2489" spans="18:18" x14ac:dyDescent="0.3">
      <c r="R2489" s="3"/>
    </row>
    <row r="2490" spans="18:18" x14ac:dyDescent="0.3">
      <c r="R2490" s="3"/>
    </row>
    <row r="2491" spans="18:18" x14ac:dyDescent="0.3">
      <c r="R2491" s="3"/>
    </row>
    <row r="2492" spans="18:18" x14ac:dyDescent="0.3">
      <c r="R2492" s="3"/>
    </row>
    <row r="2493" spans="18:18" x14ac:dyDescent="0.3">
      <c r="R2493" s="3"/>
    </row>
    <row r="2494" spans="18:18" x14ac:dyDescent="0.3">
      <c r="R2494" s="3"/>
    </row>
    <row r="2495" spans="18:18" x14ac:dyDescent="0.3">
      <c r="R2495" s="3"/>
    </row>
    <row r="2496" spans="18:18" x14ac:dyDescent="0.3">
      <c r="R2496" s="3"/>
    </row>
    <row r="2497" spans="18:18" x14ac:dyDescent="0.3">
      <c r="R2497" s="3"/>
    </row>
    <row r="2498" spans="18:18" x14ac:dyDescent="0.3">
      <c r="R2498" s="3"/>
    </row>
    <row r="2499" spans="18:18" x14ac:dyDescent="0.3">
      <c r="R2499" s="3"/>
    </row>
    <row r="2500" spans="18:18" x14ac:dyDescent="0.3">
      <c r="R2500" s="3"/>
    </row>
    <row r="2501" spans="18:18" x14ac:dyDescent="0.3">
      <c r="R2501" s="3"/>
    </row>
    <row r="2502" spans="18:18" x14ac:dyDescent="0.3">
      <c r="R2502" s="3"/>
    </row>
    <row r="2503" spans="18:18" x14ac:dyDescent="0.3">
      <c r="R2503" s="3"/>
    </row>
    <row r="2504" spans="18:18" x14ac:dyDescent="0.3">
      <c r="R2504" s="3"/>
    </row>
    <row r="2505" spans="18:18" x14ac:dyDescent="0.3">
      <c r="R2505" s="3"/>
    </row>
    <row r="2506" spans="18:18" x14ac:dyDescent="0.3">
      <c r="R2506" s="3"/>
    </row>
    <row r="2507" spans="18:18" x14ac:dyDescent="0.3">
      <c r="R2507" s="3"/>
    </row>
    <row r="2508" spans="18:18" x14ac:dyDescent="0.3">
      <c r="R2508" s="3"/>
    </row>
    <row r="2509" spans="18:18" x14ac:dyDescent="0.3">
      <c r="R2509" s="3"/>
    </row>
    <row r="2510" spans="18:18" x14ac:dyDescent="0.3">
      <c r="R2510" s="3"/>
    </row>
    <row r="2511" spans="18:18" x14ac:dyDescent="0.3">
      <c r="R2511" s="3"/>
    </row>
    <row r="2512" spans="18:18" x14ac:dyDescent="0.3">
      <c r="R2512" s="3"/>
    </row>
    <row r="2513" spans="18:18" x14ac:dyDescent="0.3">
      <c r="R2513" s="3"/>
    </row>
    <row r="2514" spans="18:18" x14ac:dyDescent="0.3">
      <c r="R2514" s="3"/>
    </row>
    <row r="2515" spans="18:18" x14ac:dyDescent="0.3">
      <c r="R2515" s="3"/>
    </row>
    <row r="2516" spans="18:18" x14ac:dyDescent="0.3">
      <c r="R2516" s="3"/>
    </row>
    <row r="2517" spans="18:18" x14ac:dyDescent="0.3">
      <c r="R2517" s="3"/>
    </row>
    <row r="2518" spans="18:18" x14ac:dyDescent="0.3">
      <c r="R2518" s="3"/>
    </row>
    <row r="2519" spans="18:18" x14ac:dyDescent="0.3">
      <c r="R2519" s="3"/>
    </row>
    <row r="2520" spans="18:18" x14ac:dyDescent="0.3">
      <c r="R2520" s="3"/>
    </row>
    <row r="2521" spans="18:18" x14ac:dyDescent="0.3">
      <c r="R2521" s="3"/>
    </row>
    <row r="2522" spans="18:18" x14ac:dyDescent="0.3">
      <c r="R2522" s="3"/>
    </row>
    <row r="2523" spans="18:18" x14ac:dyDescent="0.3">
      <c r="R2523" s="3"/>
    </row>
    <row r="2524" spans="18:18" x14ac:dyDescent="0.3">
      <c r="R2524" s="3"/>
    </row>
    <row r="2525" spans="18:18" x14ac:dyDescent="0.3">
      <c r="R2525" s="3"/>
    </row>
    <row r="2526" spans="18:18" x14ac:dyDescent="0.3">
      <c r="R2526" s="3"/>
    </row>
    <row r="2527" spans="18:18" x14ac:dyDescent="0.3">
      <c r="R2527" s="3"/>
    </row>
    <row r="2528" spans="18:18" x14ac:dyDescent="0.3">
      <c r="R2528" s="3"/>
    </row>
    <row r="2529" spans="18:18" x14ac:dyDescent="0.3">
      <c r="R2529" s="3"/>
    </row>
    <row r="2530" spans="18:18" x14ac:dyDescent="0.3">
      <c r="R2530" s="3"/>
    </row>
    <row r="2531" spans="18:18" x14ac:dyDescent="0.3">
      <c r="R2531" s="3"/>
    </row>
    <row r="2532" spans="18:18" x14ac:dyDescent="0.3">
      <c r="R2532" s="3"/>
    </row>
    <row r="2533" spans="18:18" x14ac:dyDescent="0.3">
      <c r="R2533" s="3"/>
    </row>
    <row r="2534" spans="18:18" x14ac:dyDescent="0.3">
      <c r="R2534" s="3"/>
    </row>
    <row r="2535" spans="18:18" x14ac:dyDescent="0.3">
      <c r="R2535" s="3"/>
    </row>
    <row r="2536" spans="18:18" x14ac:dyDescent="0.3">
      <c r="R2536" s="3"/>
    </row>
    <row r="2537" spans="18:18" x14ac:dyDescent="0.3">
      <c r="R2537" s="3"/>
    </row>
    <row r="2538" spans="18:18" x14ac:dyDescent="0.3">
      <c r="R2538" s="3"/>
    </row>
    <row r="2539" spans="18:18" x14ac:dyDescent="0.3">
      <c r="R2539" s="3"/>
    </row>
    <row r="2540" spans="18:18" x14ac:dyDescent="0.3">
      <c r="R2540" s="3"/>
    </row>
    <row r="2541" spans="18:18" x14ac:dyDescent="0.3">
      <c r="R2541" s="3"/>
    </row>
    <row r="2542" spans="18:18" x14ac:dyDescent="0.3">
      <c r="R2542" s="3"/>
    </row>
    <row r="2543" spans="18:18" x14ac:dyDescent="0.3">
      <c r="R2543" s="3"/>
    </row>
    <row r="2544" spans="18:18" x14ac:dyDescent="0.3">
      <c r="R2544" s="3"/>
    </row>
    <row r="2545" spans="18:18" x14ac:dyDescent="0.3">
      <c r="R2545" s="3"/>
    </row>
    <row r="2546" spans="18:18" x14ac:dyDescent="0.3">
      <c r="R2546" s="3"/>
    </row>
    <row r="2547" spans="18:18" x14ac:dyDescent="0.3">
      <c r="R2547" s="3"/>
    </row>
    <row r="2548" spans="18:18" x14ac:dyDescent="0.3">
      <c r="R2548" s="3"/>
    </row>
    <row r="2549" spans="18:18" x14ac:dyDescent="0.3">
      <c r="R2549" s="3"/>
    </row>
    <row r="2550" spans="18:18" x14ac:dyDescent="0.3">
      <c r="R2550" s="3"/>
    </row>
    <row r="2551" spans="18:18" x14ac:dyDescent="0.3">
      <c r="R2551" s="3"/>
    </row>
    <row r="2552" spans="18:18" x14ac:dyDescent="0.3">
      <c r="R2552" s="3"/>
    </row>
    <row r="2553" spans="18:18" x14ac:dyDescent="0.3">
      <c r="R2553" s="3"/>
    </row>
    <row r="2554" spans="18:18" x14ac:dyDescent="0.3">
      <c r="R2554" s="3"/>
    </row>
    <row r="2555" spans="18:18" x14ac:dyDescent="0.3">
      <c r="R2555" s="3"/>
    </row>
    <row r="2556" spans="18:18" x14ac:dyDescent="0.3">
      <c r="R2556" s="3"/>
    </row>
    <row r="2557" spans="18:18" x14ac:dyDescent="0.3">
      <c r="R2557" s="3"/>
    </row>
    <row r="2558" spans="18:18" x14ac:dyDescent="0.3">
      <c r="R2558" s="3"/>
    </row>
    <row r="2559" spans="18:18" x14ac:dyDescent="0.3">
      <c r="R2559" s="3"/>
    </row>
    <row r="2560" spans="18:18" x14ac:dyDescent="0.3">
      <c r="R2560" s="3"/>
    </row>
    <row r="2561" spans="18:18" x14ac:dyDescent="0.3">
      <c r="R2561" s="3"/>
    </row>
    <row r="2562" spans="18:18" x14ac:dyDescent="0.3">
      <c r="R2562" s="3"/>
    </row>
    <row r="2563" spans="18:18" x14ac:dyDescent="0.3">
      <c r="R2563" s="3"/>
    </row>
    <row r="2564" spans="18:18" x14ac:dyDescent="0.3">
      <c r="R2564" s="3"/>
    </row>
    <row r="2565" spans="18:18" x14ac:dyDescent="0.3">
      <c r="R2565" s="3"/>
    </row>
    <row r="2566" spans="18:18" x14ac:dyDescent="0.3">
      <c r="R2566" s="3"/>
    </row>
    <row r="2567" spans="18:18" x14ac:dyDescent="0.3">
      <c r="R2567" s="3"/>
    </row>
    <row r="2568" spans="18:18" x14ac:dyDescent="0.3">
      <c r="R2568" s="3"/>
    </row>
    <row r="2569" spans="18:18" x14ac:dyDescent="0.3">
      <c r="R2569" s="3"/>
    </row>
    <row r="2570" spans="18:18" x14ac:dyDescent="0.3">
      <c r="R2570" s="3"/>
    </row>
    <row r="2571" spans="18:18" x14ac:dyDescent="0.3">
      <c r="R2571" s="3"/>
    </row>
    <row r="2572" spans="18:18" x14ac:dyDescent="0.3">
      <c r="R2572" s="3"/>
    </row>
    <row r="2573" spans="18:18" x14ac:dyDescent="0.3">
      <c r="R2573" s="3"/>
    </row>
    <row r="2574" spans="18:18" x14ac:dyDescent="0.3">
      <c r="R2574" s="3"/>
    </row>
    <row r="2575" spans="18:18" x14ac:dyDescent="0.3">
      <c r="R2575" s="3"/>
    </row>
    <row r="2576" spans="18:18" x14ac:dyDescent="0.3">
      <c r="R2576" s="3"/>
    </row>
    <row r="2577" spans="18:18" x14ac:dyDescent="0.3">
      <c r="R2577" s="3"/>
    </row>
    <row r="2578" spans="18:18" x14ac:dyDescent="0.3">
      <c r="R2578" s="3"/>
    </row>
    <row r="2579" spans="18:18" x14ac:dyDescent="0.3">
      <c r="R2579" s="3"/>
    </row>
    <row r="2580" spans="18:18" x14ac:dyDescent="0.3">
      <c r="R2580" s="3"/>
    </row>
    <row r="2581" spans="18:18" x14ac:dyDescent="0.3">
      <c r="R2581" s="3"/>
    </row>
    <row r="2582" spans="18:18" x14ac:dyDescent="0.3">
      <c r="R2582" s="3"/>
    </row>
    <row r="2583" spans="18:18" x14ac:dyDescent="0.3">
      <c r="R2583" s="3"/>
    </row>
    <row r="2584" spans="18:18" x14ac:dyDescent="0.3">
      <c r="R2584" s="3"/>
    </row>
    <row r="2585" spans="18:18" x14ac:dyDescent="0.3">
      <c r="R2585" s="3"/>
    </row>
    <row r="2586" spans="18:18" x14ac:dyDescent="0.3">
      <c r="R2586" s="3"/>
    </row>
    <row r="2587" spans="18:18" x14ac:dyDescent="0.3">
      <c r="R2587" s="3"/>
    </row>
    <row r="2588" spans="18:18" x14ac:dyDescent="0.3">
      <c r="R2588" s="3"/>
    </row>
    <row r="2589" spans="18:18" x14ac:dyDescent="0.3">
      <c r="R2589" s="3"/>
    </row>
    <row r="2590" spans="18:18" x14ac:dyDescent="0.3">
      <c r="R2590" s="3"/>
    </row>
    <row r="2591" spans="18:18" x14ac:dyDescent="0.3">
      <c r="R2591" s="3"/>
    </row>
    <row r="2592" spans="18:18" x14ac:dyDescent="0.3">
      <c r="R2592" s="3"/>
    </row>
    <row r="2593" spans="18:18" x14ac:dyDescent="0.3">
      <c r="R2593" s="3"/>
    </row>
    <row r="2594" spans="18:18" x14ac:dyDescent="0.3">
      <c r="R2594" s="3"/>
    </row>
    <row r="2595" spans="18:18" x14ac:dyDescent="0.3">
      <c r="R2595" s="3"/>
    </row>
    <row r="2596" spans="18:18" x14ac:dyDescent="0.3">
      <c r="R2596" s="3"/>
    </row>
    <row r="2597" spans="18:18" x14ac:dyDescent="0.3">
      <c r="R2597" s="3"/>
    </row>
    <row r="2598" spans="18:18" x14ac:dyDescent="0.3">
      <c r="R2598" s="3"/>
    </row>
    <row r="2599" spans="18:18" x14ac:dyDescent="0.3">
      <c r="R2599" s="3"/>
    </row>
    <row r="2600" spans="18:18" x14ac:dyDescent="0.3">
      <c r="R2600" s="3"/>
    </row>
    <row r="2601" spans="18:18" x14ac:dyDescent="0.3">
      <c r="R2601" s="3"/>
    </row>
    <row r="2602" spans="18:18" x14ac:dyDescent="0.3">
      <c r="R2602" s="3"/>
    </row>
    <row r="2603" spans="18:18" x14ac:dyDescent="0.3">
      <c r="R2603" s="3"/>
    </row>
    <row r="2604" spans="18:18" x14ac:dyDescent="0.3">
      <c r="R2604" s="3"/>
    </row>
    <row r="2605" spans="18:18" x14ac:dyDescent="0.3">
      <c r="R2605" s="3"/>
    </row>
    <row r="2606" spans="18:18" x14ac:dyDescent="0.3">
      <c r="R2606" s="3"/>
    </row>
    <row r="2607" spans="18:18" x14ac:dyDescent="0.3">
      <c r="R2607" s="3"/>
    </row>
    <row r="2608" spans="18:18" x14ac:dyDescent="0.3">
      <c r="R2608" s="3"/>
    </row>
    <row r="2609" spans="18:18" x14ac:dyDescent="0.3">
      <c r="R2609" s="3"/>
    </row>
    <row r="2610" spans="18:18" x14ac:dyDescent="0.3">
      <c r="R2610" s="3"/>
    </row>
    <row r="2611" spans="18:18" x14ac:dyDescent="0.3">
      <c r="R2611" s="3"/>
    </row>
    <row r="2612" spans="18:18" x14ac:dyDescent="0.3">
      <c r="R2612" s="3"/>
    </row>
    <row r="2613" spans="18:18" x14ac:dyDescent="0.3">
      <c r="R2613" s="3"/>
    </row>
    <row r="2614" spans="18:18" x14ac:dyDescent="0.3">
      <c r="R2614" s="3"/>
    </row>
    <row r="2615" spans="18:18" x14ac:dyDescent="0.3">
      <c r="R2615" s="3"/>
    </row>
    <row r="2616" spans="18:18" x14ac:dyDescent="0.3">
      <c r="R2616" s="3"/>
    </row>
    <row r="2617" spans="18:18" x14ac:dyDescent="0.3">
      <c r="R2617" s="3"/>
    </row>
    <row r="2618" spans="18:18" x14ac:dyDescent="0.3">
      <c r="R2618" s="3"/>
    </row>
    <row r="2619" spans="18:18" x14ac:dyDescent="0.3">
      <c r="R2619" s="3"/>
    </row>
    <row r="2620" spans="18:18" x14ac:dyDescent="0.3">
      <c r="R2620" s="3"/>
    </row>
    <row r="2621" spans="18:18" x14ac:dyDescent="0.3">
      <c r="R2621" s="3"/>
    </row>
    <row r="2622" spans="18:18" x14ac:dyDescent="0.3">
      <c r="R2622" s="3"/>
    </row>
    <row r="2623" spans="18:18" x14ac:dyDescent="0.3">
      <c r="R2623" s="3"/>
    </row>
    <row r="2624" spans="18:18" x14ac:dyDescent="0.3">
      <c r="R2624" s="3"/>
    </row>
    <row r="2625" spans="18:18" x14ac:dyDescent="0.3">
      <c r="R2625" s="3"/>
    </row>
    <row r="2626" spans="18:18" x14ac:dyDescent="0.3">
      <c r="R2626" s="3"/>
    </row>
    <row r="2627" spans="18:18" x14ac:dyDescent="0.3">
      <c r="R2627" s="3"/>
    </row>
    <row r="2628" spans="18:18" x14ac:dyDescent="0.3">
      <c r="R2628" s="3"/>
    </row>
    <row r="2629" spans="18:18" x14ac:dyDescent="0.3">
      <c r="R2629" s="3"/>
    </row>
    <row r="2630" spans="18:18" x14ac:dyDescent="0.3">
      <c r="R2630" s="3"/>
    </row>
    <row r="2631" spans="18:18" x14ac:dyDescent="0.3">
      <c r="R2631" s="3"/>
    </row>
    <row r="2632" spans="18:18" x14ac:dyDescent="0.3">
      <c r="R2632" s="3"/>
    </row>
    <row r="2633" spans="18:18" x14ac:dyDescent="0.3">
      <c r="R2633" s="3"/>
    </row>
    <row r="2634" spans="18:18" x14ac:dyDescent="0.3">
      <c r="R2634" s="3"/>
    </row>
    <row r="2635" spans="18:18" x14ac:dyDescent="0.3">
      <c r="R2635" s="3"/>
    </row>
    <row r="2636" spans="18:18" x14ac:dyDescent="0.3">
      <c r="R2636" s="3"/>
    </row>
    <row r="2637" spans="18:18" x14ac:dyDescent="0.3">
      <c r="R2637" s="3"/>
    </row>
    <row r="2638" spans="18:18" x14ac:dyDescent="0.3">
      <c r="R2638" s="3"/>
    </row>
    <row r="2639" spans="18:18" x14ac:dyDescent="0.3">
      <c r="R2639" s="3"/>
    </row>
    <row r="2640" spans="18:18" x14ac:dyDescent="0.3">
      <c r="R2640" s="3"/>
    </row>
    <row r="2641" spans="18:18" x14ac:dyDescent="0.3">
      <c r="R2641" s="3"/>
    </row>
    <row r="2642" spans="18:18" x14ac:dyDescent="0.3">
      <c r="R2642" s="3"/>
    </row>
    <row r="2643" spans="18:18" x14ac:dyDescent="0.3">
      <c r="R2643" s="3"/>
    </row>
    <row r="2644" spans="18:18" x14ac:dyDescent="0.3">
      <c r="R2644" s="3"/>
    </row>
    <row r="2645" spans="18:18" x14ac:dyDescent="0.3">
      <c r="R2645" s="3"/>
    </row>
    <row r="2646" spans="18:18" x14ac:dyDescent="0.3">
      <c r="R2646" s="3"/>
    </row>
    <row r="2647" spans="18:18" x14ac:dyDescent="0.3">
      <c r="R2647" s="3"/>
    </row>
    <row r="2648" spans="18:18" x14ac:dyDescent="0.3">
      <c r="R2648" s="3"/>
    </row>
    <row r="2649" spans="18:18" x14ac:dyDescent="0.3">
      <c r="R2649" s="3"/>
    </row>
    <row r="2650" spans="18:18" x14ac:dyDescent="0.3">
      <c r="R2650" s="3"/>
    </row>
    <row r="2651" spans="18:18" x14ac:dyDescent="0.3">
      <c r="R2651" s="3"/>
    </row>
    <row r="2652" spans="18:18" x14ac:dyDescent="0.3">
      <c r="R2652" s="3"/>
    </row>
    <row r="2653" spans="18:18" x14ac:dyDescent="0.3">
      <c r="R2653" s="3"/>
    </row>
    <row r="2654" spans="18:18" x14ac:dyDescent="0.3">
      <c r="R2654" s="3"/>
    </row>
    <row r="2655" spans="18:18" x14ac:dyDescent="0.3">
      <c r="R2655" s="3"/>
    </row>
    <row r="2656" spans="18:18" x14ac:dyDescent="0.3">
      <c r="R2656" s="3"/>
    </row>
    <row r="2657" spans="18:18" x14ac:dyDescent="0.3">
      <c r="R2657" s="3"/>
    </row>
    <row r="2658" spans="18:18" x14ac:dyDescent="0.3">
      <c r="R2658" s="3"/>
    </row>
    <row r="2659" spans="18:18" x14ac:dyDescent="0.3">
      <c r="R2659" s="3"/>
    </row>
    <row r="2660" spans="18:18" x14ac:dyDescent="0.3">
      <c r="R2660" s="3"/>
    </row>
    <row r="2661" spans="18:18" x14ac:dyDescent="0.3">
      <c r="R2661" s="3"/>
    </row>
    <row r="2662" spans="18:18" x14ac:dyDescent="0.3">
      <c r="R2662" s="3"/>
    </row>
    <row r="2663" spans="18:18" x14ac:dyDescent="0.3">
      <c r="R2663" s="3"/>
    </row>
    <row r="2664" spans="18:18" x14ac:dyDescent="0.3">
      <c r="R2664" s="3"/>
    </row>
    <row r="2665" spans="18:18" x14ac:dyDescent="0.3">
      <c r="R2665" s="3"/>
    </row>
    <row r="2666" spans="18:18" x14ac:dyDescent="0.3">
      <c r="R2666" s="3"/>
    </row>
    <row r="2667" spans="18:18" x14ac:dyDescent="0.3">
      <c r="R2667" s="3"/>
    </row>
    <row r="2668" spans="18:18" x14ac:dyDescent="0.3">
      <c r="R2668" s="3"/>
    </row>
    <row r="2669" spans="18:18" x14ac:dyDescent="0.3">
      <c r="R2669" s="3"/>
    </row>
    <row r="2670" spans="18:18" x14ac:dyDescent="0.3">
      <c r="R2670" s="3"/>
    </row>
    <row r="2671" spans="18:18" x14ac:dyDescent="0.3">
      <c r="R2671" s="3"/>
    </row>
    <row r="2672" spans="18:18" x14ac:dyDescent="0.3">
      <c r="R2672" s="3"/>
    </row>
    <row r="2673" spans="18:18" x14ac:dyDescent="0.3">
      <c r="R2673" s="3"/>
    </row>
    <row r="2674" spans="18:18" x14ac:dyDescent="0.3">
      <c r="R2674" s="3"/>
    </row>
    <row r="2675" spans="18:18" x14ac:dyDescent="0.3">
      <c r="R2675" s="3"/>
    </row>
    <row r="2676" spans="18:18" x14ac:dyDescent="0.3">
      <c r="R2676" s="3"/>
    </row>
    <row r="2677" spans="18:18" x14ac:dyDescent="0.3">
      <c r="R2677" s="3"/>
    </row>
    <row r="2678" spans="18:18" x14ac:dyDescent="0.3">
      <c r="R2678" s="3"/>
    </row>
    <row r="2679" spans="18:18" x14ac:dyDescent="0.3">
      <c r="R2679" s="3"/>
    </row>
    <row r="2680" spans="18:18" x14ac:dyDescent="0.3">
      <c r="R2680" s="3"/>
    </row>
    <row r="2681" spans="18:18" x14ac:dyDescent="0.3">
      <c r="R2681" s="3"/>
    </row>
    <row r="2682" spans="18:18" x14ac:dyDescent="0.3">
      <c r="R2682" s="3"/>
    </row>
    <row r="2683" spans="18:18" x14ac:dyDescent="0.3">
      <c r="R2683" s="3"/>
    </row>
    <row r="2684" spans="18:18" x14ac:dyDescent="0.3">
      <c r="R2684" s="3"/>
    </row>
    <row r="2685" spans="18:18" x14ac:dyDescent="0.3">
      <c r="R2685" s="3"/>
    </row>
    <row r="2686" spans="18:18" x14ac:dyDescent="0.3">
      <c r="R2686" s="3"/>
    </row>
    <row r="2687" spans="18:18" x14ac:dyDescent="0.3">
      <c r="R2687" s="3"/>
    </row>
    <row r="2688" spans="18:18" x14ac:dyDescent="0.3">
      <c r="R2688" s="3"/>
    </row>
    <row r="2689" spans="18:18" x14ac:dyDescent="0.3">
      <c r="R2689" s="3"/>
    </row>
    <row r="2690" spans="18:18" x14ac:dyDescent="0.3">
      <c r="R2690" s="3"/>
    </row>
    <row r="2691" spans="18:18" x14ac:dyDescent="0.3">
      <c r="R2691" s="3"/>
    </row>
    <row r="2692" spans="18:18" x14ac:dyDescent="0.3">
      <c r="R2692" s="3"/>
    </row>
    <row r="2693" spans="18:18" x14ac:dyDescent="0.3">
      <c r="R2693" s="3"/>
    </row>
    <row r="2694" spans="18:18" x14ac:dyDescent="0.3">
      <c r="R2694" s="3"/>
    </row>
    <row r="2695" spans="18:18" x14ac:dyDescent="0.3">
      <c r="R2695" s="3"/>
    </row>
    <row r="2696" spans="18:18" x14ac:dyDescent="0.3">
      <c r="R2696" s="3"/>
    </row>
    <row r="2697" spans="18:18" x14ac:dyDescent="0.3">
      <c r="R2697" s="3"/>
    </row>
    <row r="2698" spans="18:18" x14ac:dyDescent="0.3">
      <c r="R2698" s="3"/>
    </row>
    <row r="2699" spans="18:18" x14ac:dyDescent="0.3">
      <c r="R2699" s="3"/>
    </row>
    <row r="2700" spans="18:18" x14ac:dyDescent="0.3">
      <c r="R2700" s="3"/>
    </row>
    <row r="2701" spans="18:18" x14ac:dyDescent="0.3">
      <c r="R2701" s="3"/>
    </row>
    <row r="2702" spans="18:18" x14ac:dyDescent="0.3">
      <c r="R2702" s="3"/>
    </row>
    <row r="2703" spans="18:18" x14ac:dyDescent="0.3">
      <c r="R2703" s="3"/>
    </row>
    <row r="2704" spans="18:18" x14ac:dyDescent="0.3">
      <c r="R2704" s="3"/>
    </row>
    <row r="2705" spans="18:18" x14ac:dyDescent="0.3">
      <c r="R2705" s="3"/>
    </row>
    <row r="2706" spans="18:18" x14ac:dyDescent="0.3">
      <c r="R2706" s="3"/>
    </row>
    <row r="2707" spans="18:18" x14ac:dyDescent="0.3">
      <c r="R2707" s="3"/>
    </row>
    <row r="2708" spans="18:18" x14ac:dyDescent="0.3">
      <c r="R2708" s="3"/>
    </row>
    <row r="2709" spans="18:18" x14ac:dyDescent="0.3">
      <c r="R2709" s="3"/>
    </row>
    <row r="2710" spans="18:18" x14ac:dyDescent="0.3">
      <c r="R2710" s="3"/>
    </row>
    <row r="2711" spans="18:18" x14ac:dyDescent="0.3">
      <c r="R2711" s="3"/>
    </row>
    <row r="2712" spans="18:18" x14ac:dyDescent="0.3">
      <c r="R2712" s="3"/>
    </row>
    <row r="2713" spans="18:18" x14ac:dyDescent="0.3">
      <c r="R2713" s="3"/>
    </row>
    <row r="2714" spans="18:18" x14ac:dyDescent="0.3">
      <c r="R2714" s="3"/>
    </row>
    <row r="2715" spans="18:18" x14ac:dyDescent="0.3">
      <c r="R2715" s="3"/>
    </row>
    <row r="2716" spans="18:18" x14ac:dyDescent="0.3">
      <c r="R2716" s="3"/>
    </row>
    <row r="2717" spans="18:18" x14ac:dyDescent="0.3">
      <c r="R2717" s="3"/>
    </row>
    <row r="2718" spans="18:18" x14ac:dyDescent="0.3">
      <c r="R2718" s="3"/>
    </row>
    <row r="2719" spans="18:18" x14ac:dyDescent="0.3">
      <c r="R2719" s="3"/>
    </row>
    <row r="2720" spans="18:18" x14ac:dyDescent="0.3">
      <c r="R2720" s="3"/>
    </row>
    <row r="2721" spans="18:18" x14ac:dyDescent="0.3">
      <c r="R2721" s="3"/>
    </row>
    <row r="2722" spans="18:18" x14ac:dyDescent="0.3">
      <c r="R2722" s="3"/>
    </row>
    <row r="2723" spans="18:18" x14ac:dyDescent="0.3">
      <c r="R2723" s="3"/>
    </row>
    <row r="2724" spans="18:18" x14ac:dyDescent="0.3">
      <c r="R2724" s="3"/>
    </row>
    <row r="2725" spans="18:18" x14ac:dyDescent="0.3">
      <c r="R2725" s="3"/>
    </row>
    <row r="2726" spans="18:18" x14ac:dyDescent="0.3">
      <c r="R2726" s="3"/>
    </row>
    <row r="2727" spans="18:18" x14ac:dyDescent="0.3">
      <c r="R2727" s="3"/>
    </row>
    <row r="2728" spans="18:18" x14ac:dyDescent="0.3">
      <c r="R2728" s="3"/>
    </row>
    <row r="2729" spans="18:18" x14ac:dyDescent="0.3">
      <c r="R2729" s="3"/>
    </row>
    <row r="2730" spans="18:18" x14ac:dyDescent="0.3">
      <c r="R2730" s="3"/>
    </row>
    <row r="2731" spans="18:18" x14ac:dyDescent="0.3">
      <c r="R2731" s="3"/>
    </row>
    <row r="2732" spans="18:18" x14ac:dyDescent="0.3">
      <c r="R2732" s="3"/>
    </row>
    <row r="2733" spans="18:18" x14ac:dyDescent="0.3">
      <c r="R2733" s="3"/>
    </row>
    <row r="2734" spans="18:18" x14ac:dyDescent="0.3">
      <c r="R2734" s="3"/>
    </row>
    <row r="2735" spans="18:18" x14ac:dyDescent="0.3">
      <c r="R2735" s="3"/>
    </row>
    <row r="2736" spans="18:18" x14ac:dyDescent="0.3">
      <c r="R2736" s="3"/>
    </row>
    <row r="2737" spans="18:18" x14ac:dyDescent="0.3">
      <c r="R2737" s="3"/>
    </row>
    <row r="2738" spans="18:18" x14ac:dyDescent="0.3">
      <c r="R2738" s="3"/>
    </row>
    <row r="2739" spans="18:18" x14ac:dyDescent="0.3">
      <c r="R2739" s="3"/>
    </row>
    <row r="2740" spans="18:18" x14ac:dyDescent="0.3">
      <c r="R2740" s="3"/>
    </row>
    <row r="2741" spans="18:18" x14ac:dyDescent="0.3">
      <c r="R2741" s="3"/>
    </row>
    <row r="2742" spans="18:18" x14ac:dyDescent="0.3">
      <c r="R2742" s="3"/>
    </row>
    <row r="2743" spans="18:18" x14ac:dyDescent="0.3">
      <c r="R2743" s="3"/>
    </row>
    <row r="2744" spans="18:18" x14ac:dyDescent="0.3">
      <c r="R2744" s="3"/>
    </row>
    <row r="2745" spans="18:18" x14ac:dyDescent="0.3">
      <c r="R2745" s="3"/>
    </row>
    <row r="2746" spans="18:18" x14ac:dyDescent="0.3">
      <c r="R2746" s="3"/>
    </row>
    <row r="2747" spans="18:18" x14ac:dyDescent="0.3">
      <c r="R2747" s="3"/>
    </row>
    <row r="2748" spans="18:18" x14ac:dyDescent="0.3">
      <c r="R2748" s="3"/>
    </row>
    <row r="2749" spans="18:18" x14ac:dyDescent="0.3">
      <c r="R2749" s="3"/>
    </row>
    <row r="2750" spans="18:18" x14ac:dyDescent="0.3">
      <c r="R2750" s="3"/>
    </row>
    <row r="2751" spans="18:18" x14ac:dyDescent="0.3">
      <c r="R2751" s="3"/>
    </row>
    <row r="2752" spans="18:18" x14ac:dyDescent="0.3">
      <c r="R2752" s="3"/>
    </row>
    <row r="2753" spans="18:18" x14ac:dyDescent="0.3">
      <c r="R2753" s="3"/>
    </row>
    <row r="2754" spans="18:18" x14ac:dyDescent="0.3">
      <c r="R2754" s="3"/>
    </row>
    <row r="2755" spans="18:18" x14ac:dyDescent="0.3">
      <c r="R2755" s="3"/>
    </row>
    <row r="2756" spans="18:18" x14ac:dyDescent="0.3">
      <c r="R2756" s="3"/>
    </row>
    <row r="2757" spans="18:18" x14ac:dyDescent="0.3">
      <c r="R2757" s="3"/>
    </row>
    <row r="2758" spans="18:18" x14ac:dyDescent="0.3">
      <c r="R2758" s="3"/>
    </row>
    <row r="2759" spans="18:18" x14ac:dyDescent="0.3">
      <c r="R2759" s="3"/>
    </row>
    <row r="2760" spans="18:18" x14ac:dyDescent="0.3">
      <c r="R2760" s="3"/>
    </row>
    <row r="2761" spans="18:18" x14ac:dyDescent="0.3">
      <c r="R2761" s="3"/>
    </row>
    <row r="2762" spans="18:18" x14ac:dyDescent="0.3">
      <c r="R2762" s="3"/>
    </row>
    <row r="2763" spans="18:18" x14ac:dyDescent="0.3">
      <c r="R2763" s="3"/>
    </row>
    <row r="2764" spans="18:18" x14ac:dyDescent="0.3">
      <c r="R2764" s="3"/>
    </row>
    <row r="2765" spans="18:18" x14ac:dyDescent="0.3">
      <c r="R2765" s="3"/>
    </row>
    <row r="2766" spans="18:18" x14ac:dyDescent="0.3">
      <c r="R2766" s="3"/>
    </row>
    <row r="2767" spans="18:18" x14ac:dyDescent="0.3">
      <c r="R2767" s="3"/>
    </row>
    <row r="2768" spans="18:18" x14ac:dyDescent="0.3">
      <c r="R2768" s="3"/>
    </row>
    <row r="2769" spans="18:18" x14ac:dyDescent="0.3">
      <c r="R2769" s="3"/>
    </row>
    <row r="2770" spans="18:18" x14ac:dyDescent="0.3">
      <c r="R2770" s="3"/>
    </row>
    <row r="2771" spans="18:18" x14ac:dyDescent="0.3">
      <c r="R2771" s="3"/>
    </row>
    <row r="2772" spans="18:18" x14ac:dyDescent="0.3">
      <c r="R2772" s="3"/>
    </row>
    <row r="2773" spans="18:18" x14ac:dyDescent="0.3">
      <c r="R2773" s="3"/>
    </row>
    <row r="2774" spans="18:18" x14ac:dyDescent="0.3">
      <c r="R2774" s="3"/>
    </row>
    <row r="2775" spans="18:18" x14ac:dyDescent="0.3">
      <c r="R2775" s="3"/>
    </row>
    <row r="2776" spans="18:18" x14ac:dyDescent="0.3">
      <c r="R2776" s="3"/>
    </row>
    <row r="2777" spans="18:18" x14ac:dyDescent="0.3">
      <c r="R2777" s="3"/>
    </row>
    <row r="2778" spans="18:18" x14ac:dyDescent="0.3">
      <c r="R2778" s="3"/>
    </row>
    <row r="2779" spans="18:18" x14ac:dyDescent="0.3">
      <c r="R2779" s="3"/>
    </row>
    <row r="2780" spans="18:18" x14ac:dyDescent="0.3">
      <c r="R2780" s="3"/>
    </row>
    <row r="2781" spans="18:18" x14ac:dyDescent="0.3">
      <c r="R2781" s="3"/>
    </row>
    <row r="2782" spans="18:18" x14ac:dyDescent="0.3">
      <c r="R2782" s="3"/>
    </row>
    <row r="2783" spans="18:18" x14ac:dyDescent="0.3">
      <c r="R2783" s="3"/>
    </row>
    <row r="2784" spans="18:18" x14ac:dyDescent="0.3">
      <c r="R2784" s="3"/>
    </row>
    <row r="2785" spans="18:18" x14ac:dyDescent="0.3">
      <c r="R2785" s="3"/>
    </row>
    <row r="2786" spans="18:18" x14ac:dyDescent="0.3">
      <c r="R2786" s="3"/>
    </row>
    <row r="2787" spans="18:18" x14ac:dyDescent="0.3">
      <c r="R2787" s="3"/>
    </row>
    <row r="2788" spans="18:18" x14ac:dyDescent="0.3">
      <c r="R2788" s="3"/>
    </row>
    <row r="2789" spans="18:18" x14ac:dyDescent="0.3">
      <c r="R2789" s="3"/>
    </row>
    <row r="2790" spans="18:18" x14ac:dyDescent="0.3">
      <c r="R2790" s="3"/>
    </row>
    <row r="2791" spans="18:18" x14ac:dyDescent="0.3">
      <c r="R2791" s="3"/>
    </row>
    <row r="2792" spans="18:18" x14ac:dyDescent="0.3">
      <c r="R2792" s="3"/>
    </row>
    <row r="2793" spans="18:18" x14ac:dyDescent="0.3">
      <c r="R2793" s="3"/>
    </row>
    <row r="2794" spans="18:18" x14ac:dyDescent="0.3">
      <c r="R2794" s="3"/>
    </row>
    <row r="2795" spans="18:18" x14ac:dyDescent="0.3">
      <c r="R2795" s="3"/>
    </row>
    <row r="2796" spans="18:18" x14ac:dyDescent="0.3">
      <c r="R2796" s="3"/>
    </row>
    <row r="2797" spans="18:18" x14ac:dyDescent="0.3">
      <c r="R2797" s="3"/>
    </row>
    <row r="2798" spans="18:18" x14ac:dyDescent="0.3">
      <c r="R2798" s="3"/>
    </row>
    <row r="2799" spans="18:18" x14ac:dyDescent="0.3">
      <c r="R2799" s="3"/>
    </row>
    <row r="2800" spans="18:18" x14ac:dyDescent="0.3">
      <c r="R2800" s="3"/>
    </row>
    <row r="2801" spans="18:18" x14ac:dyDescent="0.3">
      <c r="R2801" s="3"/>
    </row>
    <row r="2802" spans="18:18" x14ac:dyDescent="0.3">
      <c r="R2802" s="3"/>
    </row>
    <row r="2803" spans="18:18" x14ac:dyDescent="0.3">
      <c r="R2803" s="3"/>
    </row>
    <row r="2804" spans="18:18" x14ac:dyDescent="0.3">
      <c r="R2804" s="3"/>
    </row>
    <row r="2805" spans="18:18" x14ac:dyDescent="0.3">
      <c r="R2805" s="3"/>
    </row>
    <row r="2806" spans="18:18" x14ac:dyDescent="0.3">
      <c r="R2806" s="3"/>
    </row>
    <row r="2807" spans="18:18" x14ac:dyDescent="0.3">
      <c r="R2807" s="3"/>
    </row>
    <row r="2808" spans="18:18" x14ac:dyDescent="0.3">
      <c r="R2808" s="3"/>
    </row>
    <row r="2809" spans="18:18" x14ac:dyDescent="0.3">
      <c r="R2809" s="3"/>
    </row>
    <row r="2810" spans="18:18" x14ac:dyDescent="0.3">
      <c r="R2810" s="3"/>
    </row>
    <row r="2811" spans="18:18" x14ac:dyDescent="0.3">
      <c r="R2811" s="3"/>
    </row>
    <row r="2812" spans="18:18" x14ac:dyDescent="0.3">
      <c r="R2812" s="3"/>
    </row>
    <row r="2813" spans="18:18" x14ac:dyDescent="0.3">
      <c r="R2813" s="3"/>
    </row>
    <row r="2814" spans="18:18" x14ac:dyDescent="0.3">
      <c r="R2814" s="3"/>
    </row>
    <row r="2815" spans="18:18" x14ac:dyDescent="0.3">
      <c r="R2815" s="3"/>
    </row>
    <row r="2816" spans="18:18" x14ac:dyDescent="0.3">
      <c r="R2816" s="3"/>
    </row>
    <row r="2817" spans="18:18" x14ac:dyDescent="0.3">
      <c r="R2817" s="3"/>
    </row>
    <row r="2818" spans="18:18" x14ac:dyDescent="0.3">
      <c r="R2818" s="3"/>
    </row>
    <row r="2819" spans="18:18" x14ac:dyDescent="0.3">
      <c r="R2819" s="3"/>
    </row>
    <row r="2820" spans="18:18" x14ac:dyDescent="0.3">
      <c r="R2820" s="3"/>
    </row>
    <row r="2821" spans="18:18" x14ac:dyDescent="0.3">
      <c r="R2821" s="3"/>
    </row>
    <row r="2822" spans="18:18" x14ac:dyDescent="0.3">
      <c r="R2822" s="3"/>
    </row>
    <row r="2823" spans="18:18" x14ac:dyDescent="0.3">
      <c r="R2823" s="3"/>
    </row>
    <row r="2824" spans="18:18" x14ac:dyDescent="0.3">
      <c r="R2824" s="3"/>
    </row>
    <row r="2825" spans="18:18" x14ac:dyDescent="0.3">
      <c r="R2825" s="3"/>
    </row>
    <row r="2826" spans="18:18" x14ac:dyDescent="0.3">
      <c r="R2826" s="3"/>
    </row>
    <row r="2827" spans="18:18" x14ac:dyDescent="0.3">
      <c r="R2827" s="3"/>
    </row>
    <row r="2828" spans="18:18" x14ac:dyDescent="0.3">
      <c r="R2828" s="3"/>
    </row>
    <row r="2829" spans="18:18" x14ac:dyDescent="0.3">
      <c r="R2829" s="3"/>
    </row>
    <row r="2830" spans="18:18" x14ac:dyDescent="0.3">
      <c r="R2830" s="3"/>
    </row>
    <row r="2831" spans="18:18" x14ac:dyDescent="0.3">
      <c r="R2831" s="3"/>
    </row>
    <row r="2832" spans="18:18" x14ac:dyDescent="0.3">
      <c r="R2832" s="3"/>
    </row>
    <row r="2833" spans="18:18" x14ac:dyDescent="0.3">
      <c r="R2833" s="3"/>
    </row>
    <row r="2834" spans="18:18" x14ac:dyDescent="0.3">
      <c r="R2834" s="3"/>
    </row>
    <row r="2835" spans="18:18" x14ac:dyDescent="0.3">
      <c r="R2835" s="3"/>
    </row>
    <row r="2836" spans="18:18" x14ac:dyDescent="0.3">
      <c r="R2836" s="3"/>
    </row>
    <row r="2837" spans="18:18" x14ac:dyDescent="0.3">
      <c r="R2837" s="3"/>
    </row>
    <row r="2838" spans="18:18" x14ac:dyDescent="0.3">
      <c r="R2838" s="3"/>
    </row>
    <row r="2839" spans="18:18" x14ac:dyDescent="0.3">
      <c r="R2839" s="3"/>
    </row>
    <row r="2840" spans="18:18" x14ac:dyDescent="0.3">
      <c r="R2840" s="3"/>
    </row>
    <row r="2841" spans="18:18" x14ac:dyDescent="0.3">
      <c r="R2841" s="3"/>
    </row>
    <row r="2842" spans="18:18" x14ac:dyDescent="0.3">
      <c r="R2842" s="3"/>
    </row>
    <row r="2843" spans="18:18" x14ac:dyDescent="0.3">
      <c r="R2843" s="3"/>
    </row>
    <row r="2844" spans="18:18" x14ac:dyDescent="0.3">
      <c r="R2844" s="3"/>
    </row>
    <row r="2845" spans="18:18" x14ac:dyDescent="0.3">
      <c r="R2845" s="3"/>
    </row>
    <row r="2846" spans="18:18" x14ac:dyDescent="0.3">
      <c r="R2846" s="3"/>
    </row>
    <row r="2847" spans="18:18" x14ac:dyDescent="0.3">
      <c r="R2847" s="3"/>
    </row>
    <row r="2848" spans="18:18" x14ac:dyDescent="0.3">
      <c r="R2848" s="3"/>
    </row>
    <row r="2849" spans="18:18" x14ac:dyDescent="0.3">
      <c r="R2849" s="3"/>
    </row>
    <row r="2850" spans="18:18" x14ac:dyDescent="0.3">
      <c r="R2850" s="3"/>
    </row>
    <row r="2851" spans="18:18" x14ac:dyDescent="0.3">
      <c r="R2851" s="3"/>
    </row>
    <row r="2852" spans="18:18" x14ac:dyDescent="0.3">
      <c r="R2852" s="3"/>
    </row>
    <row r="2853" spans="18:18" x14ac:dyDescent="0.3">
      <c r="R2853" s="3"/>
    </row>
    <row r="2854" spans="18:18" x14ac:dyDescent="0.3">
      <c r="R2854" s="3"/>
    </row>
    <row r="2855" spans="18:18" x14ac:dyDescent="0.3">
      <c r="R2855" s="3"/>
    </row>
    <row r="2856" spans="18:18" x14ac:dyDescent="0.3">
      <c r="R2856" s="3"/>
    </row>
    <row r="2857" spans="18:18" x14ac:dyDescent="0.3">
      <c r="R2857" s="3"/>
    </row>
    <row r="2858" spans="18:18" x14ac:dyDescent="0.3">
      <c r="R2858" s="3"/>
    </row>
    <row r="2859" spans="18:18" x14ac:dyDescent="0.3">
      <c r="R2859" s="3"/>
    </row>
    <row r="2860" spans="18:18" x14ac:dyDescent="0.3">
      <c r="R2860" s="3"/>
    </row>
    <row r="2861" spans="18:18" x14ac:dyDescent="0.3">
      <c r="R2861" s="3"/>
    </row>
    <row r="2862" spans="18:18" x14ac:dyDescent="0.3">
      <c r="R2862" s="3"/>
    </row>
    <row r="2863" spans="18:18" x14ac:dyDescent="0.3">
      <c r="R2863" s="3"/>
    </row>
    <row r="2864" spans="18:18" x14ac:dyDescent="0.3">
      <c r="R2864" s="3"/>
    </row>
    <row r="2865" spans="18:18" x14ac:dyDescent="0.3">
      <c r="R2865" s="3"/>
    </row>
    <row r="2866" spans="18:18" x14ac:dyDescent="0.3">
      <c r="R2866" s="3"/>
    </row>
    <row r="2867" spans="18:18" x14ac:dyDescent="0.3">
      <c r="R2867" s="3"/>
    </row>
    <row r="2868" spans="18:18" x14ac:dyDescent="0.3">
      <c r="R2868" s="3"/>
    </row>
    <row r="2869" spans="18:18" x14ac:dyDescent="0.3">
      <c r="R2869" s="3"/>
    </row>
    <row r="2870" spans="18:18" x14ac:dyDescent="0.3">
      <c r="R2870" s="3"/>
    </row>
    <row r="2871" spans="18:18" x14ac:dyDescent="0.3">
      <c r="R2871" s="3"/>
    </row>
    <row r="2872" spans="18:18" x14ac:dyDescent="0.3">
      <c r="R2872" s="3"/>
    </row>
    <row r="2873" spans="18:18" x14ac:dyDescent="0.3">
      <c r="R2873" s="3"/>
    </row>
    <row r="2874" spans="18:18" x14ac:dyDescent="0.3">
      <c r="R2874" s="3"/>
    </row>
    <row r="2875" spans="18:18" x14ac:dyDescent="0.3">
      <c r="R2875" s="3"/>
    </row>
    <row r="2876" spans="18:18" x14ac:dyDescent="0.3">
      <c r="R2876" s="3"/>
    </row>
    <row r="2877" spans="18:18" x14ac:dyDescent="0.3">
      <c r="R2877" s="3"/>
    </row>
    <row r="2878" spans="18:18" x14ac:dyDescent="0.3">
      <c r="R2878" s="3"/>
    </row>
    <row r="2879" spans="18:18" x14ac:dyDescent="0.3">
      <c r="R2879" s="3"/>
    </row>
    <row r="2880" spans="18:18" x14ac:dyDescent="0.3">
      <c r="R2880" s="3"/>
    </row>
    <row r="2881" spans="18:18" x14ac:dyDescent="0.3">
      <c r="R2881" s="3"/>
    </row>
    <row r="2882" spans="18:18" x14ac:dyDescent="0.3">
      <c r="R2882" s="3"/>
    </row>
    <row r="2883" spans="18:18" x14ac:dyDescent="0.3">
      <c r="R2883" s="3"/>
    </row>
    <row r="2884" spans="18:18" x14ac:dyDescent="0.3">
      <c r="R2884" s="3"/>
    </row>
    <row r="2885" spans="18:18" x14ac:dyDescent="0.3">
      <c r="R2885" s="3"/>
    </row>
    <row r="2886" spans="18:18" x14ac:dyDescent="0.3">
      <c r="R2886" s="3"/>
    </row>
    <row r="2887" spans="18:18" x14ac:dyDescent="0.3">
      <c r="R2887" s="3"/>
    </row>
    <row r="2888" spans="18:18" x14ac:dyDescent="0.3">
      <c r="R2888" s="3"/>
    </row>
    <row r="2889" spans="18:18" x14ac:dyDescent="0.3">
      <c r="R2889" s="3"/>
    </row>
    <row r="2890" spans="18:18" x14ac:dyDescent="0.3">
      <c r="R2890" s="3"/>
    </row>
    <row r="2891" spans="18:18" x14ac:dyDescent="0.3">
      <c r="R2891" s="3"/>
    </row>
    <row r="2892" spans="18:18" x14ac:dyDescent="0.3">
      <c r="R2892" s="3"/>
    </row>
    <row r="2893" spans="18:18" x14ac:dyDescent="0.3">
      <c r="R2893" s="3"/>
    </row>
    <row r="2894" spans="18:18" x14ac:dyDescent="0.3">
      <c r="R2894" s="3"/>
    </row>
    <row r="2895" spans="18:18" x14ac:dyDescent="0.3">
      <c r="R2895" s="3"/>
    </row>
    <row r="2896" spans="18:18" x14ac:dyDescent="0.3">
      <c r="R2896" s="3"/>
    </row>
    <row r="2897" spans="18:18" x14ac:dyDescent="0.3">
      <c r="R2897" s="3"/>
    </row>
    <row r="2898" spans="18:18" x14ac:dyDescent="0.3">
      <c r="R2898" s="3"/>
    </row>
    <row r="2899" spans="18:18" x14ac:dyDescent="0.3">
      <c r="R2899" s="3"/>
    </row>
    <row r="2900" spans="18:18" x14ac:dyDescent="0.3">
      <c r="R2900" s="3"/>
    </row>
    <row r="2901" spans="18:18" x14ac:dyDescent="0.3">
      <c r="R2901" s="3"/>
    </row>
    <row r="2902" spans="18:18" x14ac:dyDescent="0.3">
      <c r="R2902" s="3"/>
    </row>
    <row r="2903" spans="18:18" x14ac:dyDescent="0.3">
      <c r="R2903" s="3"/>
    </row>
    <row r="2904" spans="18:18" x14ac:dyDescent="0.3">
      <c r="R2904" s="3"/>
    </row>
    <row r="2905" spans="18:18" x14ac:dyDescent="0.3">
      <c r="R2905" s="3"/>
    </row>
    <row r="2906" spans="18:18" x14ac:dyDescent="0.3">
      <c r="R2906" s="3"/>
    </row>
    <row r="2907" spans="18:18" x14ac:dyDescent="0.3">
      <c r="R2907" s="3"/>
    </row>
    <row r="2908" spans="18:18" x14ac:dyDescent="0.3">
      <c r="R2908" s="3"/>
    </row>
    <row r="2909" spans="18:18" x14ac:dyDescent="0.3">
      <c r="R2909" s="3"/>
    </row>
    <row r="2910" spans="18:18" x14ac:dyDescent="0.3">
      <c r="R2910" s="3"/>
    </row>
    <row r="2911" spans="18:18" x14ac:dyDescent="0.3">
      <c r="R2911" s="3"/>
    </row>
    <row r="2912" spans="18:18" x14ac:dyDescent="0.3">
      <c r="R2912" s="3"/>
    </row>
    <row r="2913" spans="18:18" x14ac:dyDescent="0.3">
      <c r="R2913" s="3"/>
    </row>
    <row r="2914" spans="18:18" x14ac:dyDescent="0.3">
      <c r="R2914" s="3"/>
    </row>
    <row r="2915" spans="18:18" x14ac:dyDescent="0.3">
      <c r="R2915" s="3"/>
    </row>
    <row r="2916" spans="18:18" x14ac:dyDescent="0.3">
      <c r="R2916" s="3"/>
    </row>
    <row r="2917" spans="18:18" x14ac:dyDescent="0.3">
      <c r="R2917" s="3"/>
    </row>
    <row r="2918" spans="18:18" x14ac:dyDescent="0.3">
      <c r="R2918" s="3"/>
    </row>
    <row r="2919" spans="18:18" x14ac:dyDescent="0.3">
      <c r="R2919" s="3"/>
    </row>
    <row r="2920" spans="18:18" x14ac:dyDescent="0.3">
      <c r="R2920" s="3"/>
    </row>
    <row r="2921" spans="18:18" x14ac:dyDescent="0.3">
      <c r="R2921" s="3"/>
    </row>
    <row r="2922" spans="18:18" x14ac:dyDescent="0.3">
      <c r="R2922" s="3"/>
    </row>
    <row r="2923" spans="18:18" x14ac:dyDescent="0.3">
      <c r="R2923" s="3"/>
    </row>
    <row r="2924" spans="18:18" x14ac:dyDescent="0.3">
      <c r="R2924" s="3"/>
    </row>
    <row r="2925" spans="18:18" x14ac:dyDescent="0.3">
      <c r="R2925" s="3"/>
    </row>
    <row r="2926" spans="18:18" x14ac:dyDescent="0.3">
      <c r="R2926" s="3"/>
    </row>
    <row r="2927" spans="18:18" x14ac:dyDescent="0.3">
      <c r="R2927" s="3"/>
    </row>
    <row r="2928" spans="18:18" x14ac:dyDescent="0.3">
      <c r="R2928" s="3"/>
    </row>
    <row r="2929" spans="18:18" x14ac:dyDescent="0.3">
      <c r="R2929" s="3"/>
    </row>
    <row r="2930" spans="18:18" x14ac:dyDescent="0.3">
      <c r="R2930" s="3"/>
    </row>
    <row r="2931" spans="18:18" x14ac:dyDescent="0.3">
      <c r="R2931" s="3"/>
    </row>
    <row r="2932" spans="18:18" x14ac:dyDescent="0.3">
      <c r="R2932" s="3"/>
    </row>
    <row r="2933" spans="18:18" x14ac:dyDescent="0.3">
      <c r="R2933" s="3"/>
    </row>
    <row r="2934" spans="18:18" x14ac:dyDescent="0.3">
      <c r="R2934" s="3"/>
    </row>
    <row r="2935" spans="18:18" x14ac:dyDescent="0.3">
      <c r="R2935" s="3"/>
    </row>
    <row r="2936" spans="18:18" x14ac:dyDescent="0.3">
      <c r="R2936" s="3"/>
    </row>
    <row r="2937" spans="18:18" x14ac:dyDescent="0.3">
      <c r="R2937" s="3"/>
    </row>
    <row r="2938" spans="18:18" x14ac:dyDescent="0.3">
      <c r="R2938" s="3"/>
    </row>
    <row r="2939" spans="18:18" x14ac:dyDescent="0.3">
      <c r="R2939" s="3"/>
    </row>
    <row r="2940" spans="18:18" x14ac:dyDescent="0.3">
      <c r="R2940" s="3"/>
    </row>
    <row r="2941" spans="18:18" x14ac:dyDescent="0.3">
      <c r="R2941" s="3"/>
    </row>
    <row r="2942" spans="18:18" x14ac:dyDescent="0.3">
      <c r="R2942" s="3"/>
    </row>
    <row r="2943" spans="18:18" x14ac:dyDescent="0.3">
      <c r="R2943" s="3"/>
    </row>
    <row r="2944" spans="18:18" x14ac:dyDescent="0.3">
      <c r="R2944" s="3"/>
    </row>
    <row r="2945" spans="18:18" x14ac:dyDescent="0.3">
      <c r="R2945" s="3"/>
    </row>
    <row r="2946" spans="18:18" x14ac:dyDescent="0.3">
      <c r="R2946" s="3"/>
    </row>
    <row r="2947" spans="18:18" x14ac:dyDescent="0.3">
      <c r="R2947" s="3"/>
    </row>
    <row r="2948" spans="18:18" x14ac:dyDescent="0.3">
      <c r="R2948" s="3"/>
    </row>
    <row r="2949" spans="18:18" x14ac:dyDescent="0.3">
      <c r="R2949" s="3"/>
    </row>
    <row r="2950" spans="18:18" x14ac:dyDescent="0.3">
      <c r="R2950" s="3"/>
    </row>
    <row r="2951" spans="18:18" x14ac:dyDescent="0.3">
      <c r="R2951" s="3"/>
    </row>
    <row r="2952" spans="18:18" x14ac:dyDescent="0.3">
      <c r="R2952" s="3"/>
    </row>
    <row r="2953" spans="18:18" x14ac:dyDescent="0.3">
      <c r="R2953" s="3"/>
    </row>
    <row r="2954" spans="18:18" x14ac:dyDescent="0.3">
      <c r="R2954" s="3"/>
    </row>
    <row r="2955" spans="18:18" x14ac:dyDescent="0.3">
      <c r="R2955" s="3"/>
    </row>
    <row r="2956" spans="18:18" x14ac:dyDescent="0.3">
      <c r="R2956" s="3"/>
    </row>
    <row r="2957" spans="18:18" x14ac:dyDescent="0.3">
      <c r="R2957" s="3"/>
    </row>
    <row r="2958" spans="18:18" x14ac:dyDescent="0.3">
      <c r="R2958" s="3"/>
    </row>
    <row r="2959" spans="18:18" x14ac:dyDescent="0.3">
      <c r="R2959" s="3"/>
    </row>
    <row r="2960" spans="18:18" x14ac:dyDescent="0.3">
      <c r="R2960" s="3"/>
    </row>
    <row r="2961" spans="18:18" x14ac:dyDescent="0.3">
      <c r="R2961" s="3"/>
    </row>
    <row r="2962" spans="18:18" x14ac:dyDescent="0.3">
      <c r="R2962" s="3"/>
    </row>
    <row r="2963" spans="18:18" x14ac:dyDescent="0.3">
      <c r="R2963" s="3"/>
    </row>
    <row r="2964" spans="18:18" x14ac:dyDescent="0.3">
      <c r="R2964" s="3"/>
    </row>
    <row r="2965" spans="18:18" x14ac:dyDescent="0.3">
      <c r="R2965" s="3"/>
    </row>
    <row r="2966" spans="18:18" x14ac:dyDescent="0.3">
      <c r="R2966" s="3"/>
    </row>
    <row r="2967" spans="18:18" x14ac:dyDescent="0.3">
      <c r="R2967" s="3"/>
    </row>
    <row r="2968" spans="18:18" x14ac:dyDescent="0.3">
      <c r="R2968" s="3"/>
    </row>
    <row r="2969" spans="18:18" x14ac:dyDescent="0.3">
      <c r="R2969" s="3"/>
    </row>
    <row r="2970" spans="18:18" x14ac:dyDescent="0.3">
      <c r="R2970" s="3"/>
    </row>
    <row r="2971" spans="18:18" x14ac:dyDescent="0.3">
      <c r="R2971" s="3"/>
    </row>
    <row r="2972" spans="18:18" x14ac:dyDescent="0.3">
      <c r="R2972" s="3"/>
    </row>
    <row r="2973" spans="18:18" x14ac:dyDescent="0.3">
      <c r="R2973" s="3"/>
    </row>
    <row r="2974" spans="18:18" x14ac:dyDescent="0.3">
      <c r="R2974" s="3"/>
    </row>
    <row r="2975" spans="18:18" x14ac:dyDescent="0.3">
      <c r="R2975" s="3"/>
    </row>
    <row r="2976" spans="18:18" x14ac:dyDescent="0.3">
      <c r="R2976" s="3"/>
    </row>
    <row r="2977" spans="18:18" x14ac:dyDescent="0.3">
      <c r="R2977" s="3"/>
    </row>
    <row r="2978" spans="18:18" x14ac:dyDescent="0.3">
      <c r="R2978" s="3"/>
    </row>
    <row r="2979" spans="18:18" x14ac:dyDescent="0.3">
      <c r="R2979" s="3"/>
    </row>
    <row r="2980" spans="18:18" x14ac:dyDescent="0.3">
      <c r="R2980" s="3"/>
    </row>
    <row r="2981" spans="18:18" x14ac:dyDescent="0.3">
      <c r="R2981" s="3"/>
    </row>
    <row r="2982" spans="18:18" x14ac:dyDescent="0.3">
      <c r="R2982" s="3"/>
    </row>
    <row r="2983" spans="18:18" x14ac:dyDescent="0.3">
      <c r="R2983" s="3"/>
    </row>
    <row r="2984" spans="18:18" x14ac:dyDescent="0.3">
      <c r="R2984" s="3"/>
    </row>
    <row r="2985" spans="18:18" x14ac:dyDescent="0.3">
      <c r="R2985" s="3"/>
    </row>
    <row r="2986" spans="18:18" x14ac:dyDescent="0.3">
      <c r="R2986" s="3"/>
    </row>
    <row r="2987" spans="18:18" x14ac:dyDescent="0.3">
      <c r="R2987" s="3"/>
    </row>
    <row r="2988" spans="18:18" x14ac:dyDescent="0.3">
      <c r="R2988" s="3"/>
    </row>
    <row r="2989" spans="18:18" x14ac:dyDescent="0.3">
      <c r="R2989" s="3"/>
    </row>
    <row r="2990" spans="18:18" x14ac:dyDescent="0.3">
      <c r="R2990" s="3"/>
    </row>
    <row r="2991" spans="18:18" x14ac:dyDescent="0.3">
      <c r="R2991" s="3"/>
    </row>
    <row r="2992" spans="18:18" x14ac:dyDescent="0.3">
      <c r="R2992" s="3"/>
    </row>
    <row r="2993" spans="18:18" x14ac:dyDescent="0.3">
      <c r="R2993" s="3"/>
    </row>
    <row r="2994" spans="18:18" x14ac:dyDescent="0.3">
      <c r="R2994" s="3"/>
    </row>
    <row r="2995" spans="18:18" x14ac:dyDescent="0.3">
      <c r="R2995" s="3"/>
    </row>
    <row r="2996" spans="18:18" x14ac:dyDescent="0.3">
      <c r="R2996" s="3"/>
    </row>
    <row r="2997" spans="18:18" x14ac:dyDescent="0.3">
      <c r="R2997" s="3"/>
    </row>
    <row r="2998" spans="18:18" x14ac:dyDescent="0.3">
      <c r="R2998" s="3"/>
    </row>
    <row r="2999" spans="18:18" x14ac:dyDescent="0.3">
      <c r="R2999" s="3"/>
    </row>
    <row r="3000" spans="18:18" x14ac:dyDescent="0.3">
      <c r="R3000" s="3"/>
    </row>
    <row r="3001" spans="18:18" x14ac:dyDescent="0.3">
      <c r="R3001" s="3"/>
    </row>
    <row r="3002" spans="18:18" x14ac:dyDescent="0.3">
      <c r="R3002" s="3"/>
    </row>
    <row r="3003" spans="18:18" x14ac:dyDescent="0.3">
      <c r="R3003" s="3"/>
    </row>
    <row r="3004" spans="18:18" x14ac:dyDescent="0.3">
      <c r="R3004" s="3"/>
    </row>
    <row r="3005" spans="18:18" x14ac:dyDescent="0.3">
      <c r="R3005" s="3"/>
    </row>
    <row r="3006" spans="18:18" x14ac:dyDescent="0.3">
      <c r="R3006" s="3"/>
    </row>
    <row r="3007" spans="18:18" x14ac:dyDescent="0.3">
      <c r="R3007" s="3"/>
    </row>
    <row r="3008" spans="18:18" x14ac:dyDescent="0.3">
      <c r="R3008" s="3"/>
    </row>
    <row r="3009" spans="18:18" x14ac:dyDescent="0.3">
      <c r="R3009" s="3"/>
    </row>
    <row r="3010" spans="18:18" x14ac:dyDescent="0.3">
      <c r="R3010" s="3"/>
    </row>
    <row r="3011" spans="18:18" x14ac:dyDescent="0.3">
      <c r="R3011" s="3"/>
    </row>
    <row r="3012" spans="18:18" x14ac:dyDescent="0.3">
      <c r="R3012" s="3"/>
    </row>
    <row r="3013" spans="18:18" x14ac:dyDescent="0.3">
      <c r="R3013" s="3"/>
    </row>
    <row r="3014" spans="18:18" x14ac:dyDescent="0.3">
      <c r="R3014" s="3"/>
    </row>
    <row r="3015" spans="18:18" x14ac:dyDescent="0.3">
      <c r="R3015" s="3"/>
    </row>
    <row r="3016" spans="18:18" x14ac:dyDescent="0.3">
      <c r="R3016" s="3"/>
    </row>
    <row r="3017" spans="18:18" x14ac:dyDescent="0.3">
      <c r="R3017" s="3"/>
    </row>
    <row r="3018" spans="18:18" x14ac:dyDescent="0.3">
      <c r="R3018" s="3"/>
    </row>
    <row r="3019" spans="18:18" x14ac:dyDescent="0.3">
      <c r="R3019" s="3"/>
    </row>
    <row r="3020" spans="18:18" x14ac:dyDescent="0.3">
      <c r="R3020" s="3"/>
    </row>
    <row r="3021" spans="18:18" x14ac:dyDescent="0.3">
      <c r="R3021" s="3"/>
    </row>
    <row r="3022" spans="18:18" x14ac:dyDescent="0.3">
      <c r="R3022" s="3"/>
    </row>
    <row r="3023" spans="18:18" x14ac:dyDescent="0.3">
      <c r="R3023" s="3"/>
    </row>
    <row r="3024" spans="18:18" x14ac:dyDescent="0.3">
      <c r="R3024" s="3"/>
    </row>
    <row r="3025" spans="18:18" x14ac:dyDescent="0.3">
      <c r="R3025" s="3"/>
    </row>
    <row r="3026" spans="18:18" x14ac:dyDescent="0.3">
      <c r="R3026" s="3"/>
    </row>
    <row r="3027" spans="18:18" x14ac:dyDescent="0.3">
      <c r="R3027" s="3"/>
    </row>
    <row r="3028" spans="18:18" x14ac:dyDescent="0.3">
      <c r="R3028" s="3"/>
    </row>
    <row r="3029" spans="18:18" x14ac:dyDescent="0.3">
      <c r="R3029" s="3"/>
    </row>
    <row r="3030" spans="18:18" x14ac:dyDescent="0.3">
      <c r="R3030" s="3"/>
    </row>
    <row r="3031" spans="18:18" x14ac:dyDescent="0.3">
      <c r="R3031" s="3"/>
    </row>
    <row r="3032" spans="18:18" x14ac:dyDescent="0.3">
      <c r="R3032" s="3"/>
    </row>
    <row r="3033" spans="18:18" x14ac:dyDescent="0.3">
      <c r="R3033" s="3"/>
    </row>
    <row r="3034" spans="18:18" x14ac:dyDescent="0.3">
      <c r="R3034" s="3"/>
    </row>
    <row r="3035" spans="18:18" x14ac:dyDescent="0.3">
      <c r="R3035" s="3"/>
    </row>
    <row r="3036" spans="18:18" x14ac:dyDescent="0.3">
      <c r="R3036" s="3"/>
    </row>
    <row r="3037" spans="18:18" x14ac:dyDescent="0.3">
      <c r="R3037" s="3"/>
    </row>
    <row r="3038" spans="18:18" x14ac:dyDescent="0.3">
      <c r="R3038" s="3"/>
    </row>
    <row r="3039" spans="18:18" x14ac:dyDescent="0.3">
      <c r="R3039" s="3"/>
    </row>
    <row r="3040" spans="18:18" x14ac:dyDescent="0.3">
      <c r="R3040" s="3"/>
    </row>
    <row r="3041" spans="18:18" x14ac:dyDescent="0.3">
      <c r="R3041" s="3"/>
    </row>
    <row r="3042" spans="18:18" x14ac:dyDescent="0.3">
      <c r="R3042" s="3"/>
    </row>
    <row r="3043" spans="18:18" x14ac:dyDescent="0.3">
      <c r="R3043" s="3"/>
    </row>
    <row r="3044" spans="18:18" x14ac:dyDescent="0.3">
      <c r="R3044" s="3"/>
    </row>
    <row r="3045" spans="18:18" x14ac:dyDescent="0.3">
      <c r="R3045" s="3"/>
    </row>
    <row r="3046" spans="18:18" x14ac:dyDescent="0.3">
      <c r="R3046" s="3"/>
    </row>
    <row r="3047" spans="18:18" x14ac:dyDescent="0.3">
      <c r="R3047" s="3"/>
    </row>
    <row r="3048" spans="18:18" x14ac:dyDescent="0.3">
      <c r="R3048" s="3"/>
    </row>
    <row r="3049" spans="18:18" x14ac:dyDescent="0.3">
      <c r="R3049" s="3"/>
    </row>
    <row r="3050" spans="18:18" x14ac:dyDescent="0.3">
      <c r="R3050" s="3"/>
    </row>
    <row r="3051" spans="18:18" x14ac:dyDescent="0.3">
      <c r="R3051" s="3"/>
    </row>
    <row r="3052" spans="18:18" x14ac:dyDescent="0.3">
      <c r="R3052" s="3"/>
    </row>
    <row r="3053" spans="18:18" x14ac:dyDescent="0.3">
      <c r="R3053" s="3"/>
    </row>
    <row r="3054" spans="18:18" x14ac:dyDescent="0.3">
      <c r="R3054" s="3"/>
    </row>
    <row r="3055" spans="18:18" x14ac:dyDescent="0.3">
      <c r="R3055" s="3"/>
    </row>
    <row r="3056" spans="18:18" x14ac:dyDescent="0.3">
      <c r="R3056" s="3"/>
    </row>
    <row r="3057" spans="18:18" x14ac:dyDescent="0.3">
      <c r="R3057" s="3"/>
    </row>
    <row r="3058" spans="18:18" x14ac:dyDescent="0.3">
      <c r="R3058" s="3"/>
    </row>
    <row r="3059" spans="18:18" x14ac:dyDescent="0.3">
      <c r="R3059" s="3"/>
    </row>
    <row r="3060" spans="18:18" x14ac:dyDescent="0.3">
      <c r="R3060" s="3"/>
    </row>
    <row r="3061" spans="18:18" x14ac:dyDescent="0.3">
      <c r="R3061" s="3"/>
    </row>
    <row r="3062" spans="18:18" x14ac:dyDescent="0.3">
      <c r="R3062" s="3"/>
    </row>
    <row r="3063" spans="18:18" x14ac:dyDescent="0.3">
      <c r="R3063" s="3"/>
    </row>
    <row r="3064" spans="18:18" x14ac:dyDescent="0.3">
      <c r="R3064" s="3"/>
    </row>
    <row r="3065" spans="18:18" x14ac:dyDescent="0.3">
      <c r="R3065" s="3"/>
    </row>
    <row r="3066" spans="18:18" x14ac:dyDescent="0.3">
      <c r="R3066" s="3"/>
    </row>
    <row r="3067" spans="18:18" x14ac:dyDescent="0.3">
      <c r="R3067" s="3"/>
    </row>
    <row r="3068" spans="18:18" x14ac:dyDescent="0.3">
      <c r="R3068" s="3"/>
    </row>
    <row r="3069" spans="18:18" x14ac:dyDescent="0.3">
      <c r="R3069" s="3"/>
    </row>
    <row r="3070" spans="18:18" x14ac:dyDescent="0.3">
      <c r="R3070" s="3"/>
    </row>
    <row r="3071" spans="18:18" x14ac:dyDescent="0.3">
      <c r="R3071" s="3"/>
    </row>
    <row r="3072" spans="18:18" x14ac:dyDescent="0.3">
      <c r="R3072" s="3"/>
    </row>
    <row r="3073" spans="18:18" x14ac:dyDescent="0.3">
      <c r="R3073" s="3"/>
    </row>
    <row r="3074" spans="18:18" x14ac:dyDescent="0.3">
      <c r="R3074" s="3"/>
    </row>
    <row r="3075" spans="18:18" x14ac:dyDescent="0.3">
      <c r="R3075" s="3"/>
    </row>
    <row r="3076" spans="18:18" x14ac:dyDescent="0.3">
      <c r="R3076" s="3"/>
    </row>
    <row r="3077" spans="18:18" x14ac:dyDescent="0.3">
      <c r="R3077" s="3"/>
    </row>
    <row r="3078" spans="18:18" x14ac:dyDescent="0.3">
      <c r="R3078" s="3"/>
    </row>
    <row r="3079" spans="18:18" x14ac:dyDescent="0.3">
      <c r="R3079" s="3"/>
    </row>
    <row r="3080" spans="18:18" x14ac:dyDescent="0.3">
      <c r="R3080" s="3"/>
    </row>
    <row r="3081" spans="18:18" x14ac:dyDescent="0.3">
      <c r="R3081" s="3"/>
    </row>
    <row r="3082" spans="18:18" x14ac:dyDescent="0.3">
      <c r="R3082" s="3"/>
    </row>
    <row r="3083" spans="18:18" x14ac:dyDescent="0.3">
      <c r="R3083" s="3"/>
    </row>
    <row r="3084" spans="18:18" x14ac:dyDescent="0.3">
      <c r="R3084" s="3"/>
    </row>
    <row r="3085" spans="18:18" x14ac:dyDescent="0.3">
      <c r="R3085" s="3"/>
    </row>
    <row r="3086" spans="18:18" x14ac:dyDescent="0.3">
      <c r="R3086" s="3"/>
    </row>
    <row r="3087" spans="18:18" x14ac:dyDescent="0.3">
      <c r="R3087" s="3"/>
    </row>
    <row r="3088" spans="18:18" x14ac:dyDescent="0.3">
      <c r="R3088" s="3"/>
    </row>
    <row r="3089" spans="18:18" x14ac:dyDescent="0.3">
      <c r="R3089" s="3"/>
    </row>
    <row r="3090" spans="18:18" x14ac:dyDescent="0.3">
      <c r="R3090" s="3"/>
    </row>
    <row r="3091" spans="18:18" x14ac:dyDescent="0.3">
      <c r="R3091" s="3"/>
    </row>
    <row r="3092" spans="18:18" x14ac:dyDescent="0.3">
      <c r="R3092" s="3"/>
    </row>
    <row r="3093" spans="18:18" x14ac:dyDescent="0.3">
      <c r="R3093" s="3"/>
    </row>
    <row r="3094" spans="18:18" x14ac:dyDescent="0.3">
      <c r="R3094" s="3"/>
    </row>
    <row r="3095" spans="18:18" x14ac:dyDescent="0.3">
      <c r="R3095" s="3"/>
    </row>
    <row r="3096" spans="18:18" x14ac:dyDescent="0.3">
      <c r="R3096" s="3"/>
    </row>
    <row r="3097" spans="18:18" x14ac:dyDescent="0.3">
      <c r="R3097" s="3"/>
    </row>
    <row r="3098" spans="18:18" x14ac:dyDescent="0.3">
      <c r="R3098" s="3"/>
    </row>
    <row r="3099" spans="18:18" x14ac:dyDescent="0.3">
      <c r="R3099" s="3"/>
    </row>
    <row r="3100" spans="18:18" x14ac:dyDescent="0.3">
      <c r="R3100" s="3"/>
    </row>
    <row r="3101" spans="18:18" x14ac:dyDescent="0.3">
      <c r="R3101" s="3"/>
    </row>
    <row r="3102" spans="18:18" x14ac:dyDescent="0.3">
      <c r="R3102" s="3"/>
    </row>
    <row r="3103" spans="18:18" x14ac:dyDescent="0.3">
      <c r="R3103" s="3"/>
    </row>
    <row r="3104" spans="18:18" x14ac:dyDescent="0.3">
      <c r="R3104" s="3"/>
    </row>
    <row r="3105" spans="18:18" x14ac:dyDescent="0.3">
      <c r="R3105" s="3"/>
    </row>
    <row r="3106" spans="18:18" x14ac:dyDescent="0.3">
      <c r="R3106" s="3"/>
    </row>
    <row r="3107" spans="18:18" x14ac:dyDescent="0.3">
      <c r="R3107" s="3"/>
    </row>
    <row r="3108" spans="18:18" x14ac:dyDescent="0.3">
      <c r="R3108" s="3"/>
    </row>
    <row r="3109" spans="18:18" x14ac:dyDescent="0.3">
      <c r="R3109" s="3"/>
    </row>
    <row r="3110" spans="18:18" x14ac:dyDescent="0.3">
      <c r="R3110" s="3"/>
    </row>
    <row r="3111" spans="18:18" x14ac:dyDescent="0.3">
      <c r="R3111" s="3"/>
    </row>
    <row r="3112" spans="18:18" x14ac:dyDescent="0.3">
      <c r="R3112" s="3"/>
    </row>
    <row r="3113" spans="18:18" x14ac:dyDescent="0.3">
      <c r="R3113" s="3"/>
    </row>
    <row r="3114" spans="18:18" x14ac:dyDescent="0.3">
      <c r="R3114" s="3"/>
    </row>
    <row r="3115" spans="18:18" x14ac:dyDescent="0.3">
      <c r="R3115" s="3"/>
    </row>
    <row r="3116" spans="18:18" x14ac:dyDescent="0.3">
      <c r="R3116" s="3"/>
    </row>
    <row r="3117" spans="18:18" x14ac:dyDescent="0.3">
      <c r="R3117" s="3"/>
    </row>
    <row r="3118" spans="18:18" x14ac:dyDescent="0.3">
      <c r="R3118" s="3"/>
    </row>
    <row r="3119" spans="18:18" x14ac:dyDescent="0.3">
      <c r="R3119" s="3"/>
    </row>
    <row r="3120" spans="18:18" x14ac:dyDescent="0.3">
      <c r="R3120" s="3"/>
    </row>
    <row r="3121" spans="18:18" x14ac:dyDescent="0.3">
      <c r="R3121" s="3"/>
    </row>
    <row r="3122" spans="18:18" x14ac:dyDescent="0.3">
      <c r="R3122" s="3"/>
    </row>
    <row r="3123" spans="18:18" x14ac:dyDescent="0.3">
      <c r="R3123" s="3"/>
    </row>
    <row r="3124" spans="18:18" x14ac:dyDescent="0.3">
      <c r="R3124" s="3"/>
    </row>
    <row r="3125" spans="18:18" x14ac:dyDescent="0.3">
      <c r="R3125" s="3"/>
    </row>
    <row r="3126" spans="18:18" x14ac:dyDescent="0.3">
      <c r="R3126" s="3"/>
    </row>
    <row r="3127" spans="18:18" x14ac:dyDescent="0.3">
      <c r="R3127" s="3"/>
    </row>
    <row r="3128" spans="18:18" x14ac:dyDescent="0.3">
      <c r="R3128" s="3"/>
    </row>
    <row r="3129" spans="18:18" x14ac:dyDescent="0.3">
      <c r="R3129" s="3"/>
    </row>
    <row r="3130" spans="18:18" x14ac:dyDescent="0.3">
      <c r="R3130" s="3"/>
    </row>
    <row r="3131" spans="18:18" x14ac:dyDescent="0.3">
      <c r="R3131" s="3"/>
    </row>
    <row r="3132" spans="18:18" x14ac:dyDescent="0.3">
      <c r="R3132" s="3"/>
    </row>
    <row r="3133" spans="18:18" x14ac:dyDescent="0.3">
      <c r="R3133" s="3"/>
    </row>
    <row r="3134" spans="18:18" x14ac:dyDescent="0.3">
      <c r="R3134" s="3"/>
    </row>
    <row r="3135" spans="18:18" x14ac:dyDescent="0.3">
      <c r="R3135" s="3"/>
    </row>
    <row r="3136" spans="18:18" x14ac:dyDescent="0.3">
      <c r="R3136" s="3"/>
    </row>
    <row r="3137" spans="18:18" x14ac:dyDescent="0.3">
      <c r="R3137" s="3"/>
    </row>
    <row r="3138" spans="18:18" x14ac:dyDescent="0.3">
      <c r="R3138" s="3"/>
    </row>
    <row r="3139" spans="18:18" x14ac:dyDescent="0.3">
      <c r="R3139" s="3"/>
    </row>
    <row r="3140" spans="18:18" x14ac:dyDescent="0.3">
      <c r="R3140" s="3"/>
    </row>
    <row r="3141" spans="18:18" x14ac:dyDescent="0.3">
      <c r="R3141" s="3"/>
    </row>
    <row r="3142" spans="18:18" x14ac:dyDescent="0.3">
      <c r="R3142" s="3"/>
    </row>
    <row r="3143" spans="18:18" x14ac:dyDescent="0.3">
      <c r="R3143" s="3"/>
    </row>
    <row r="3144" spans="18:18" x14ac:dyDescent="0.3">
      <c r="R3144" s="3"/>
    </row>
    <row r="3145" spans="18:18" x14ac:dyDescent="0.3">
      <c r="R3145" s="3"/>
    </row>
    <row r="3146" spans="18:18" x14ac:dyDescent="0.3">
      <c r="R3146" s="3"/>
    </row>
    <row r="3147" spans="18:18" x14ac:dyDescent="0.3">
      <c r="R3147" s="3"/>
    </row>
    <row r="3148" spans="18:18" x14ac:dyDescent="0.3">
      <c r="R3148" s="3"/>
    </row>
    <row r="3149" spans="18:18" x14ac:dyDescent="0.3">
      <c r="R3149" s="3"/>
    </row>
    <row r="3150" spans="18:18" x14ac:dyDescent="0.3">
      <c r="R3150" s="3"/>
    </row>
    <row r="3151" spans="18:18" x14ac:dyDescent="0.3">
      <c r="R3151" s="3"/>
    </row>
    <row r="3152" spans="18:18" x14ac:dyDescent="0.3">
      <c r="R3152" s="3"/>
    </row>
    <row r="3153" spans="18:18" x14ac:dyDescent="0.3">
      <c r="R3153" s="3"/>
    </row>
    <row r="3154" spans="18:18" x14ac:dyDescent="0.3">
      <c r="R3154" s="3"/>
    </row>
    <row r="3155" spans="18:18" x14ac:dyDescent="0.3">
      <c r="R3155" s="3"/>
    </row>
    <row r="3156" spans="18:18" x14ac:dyDescent="0.3">
      <c r="R3156" s="3"/>
    </row>
    <row r="3157" spans="18:18" x14ac:dyDescent="0.3">
      <c r="R3157" s="3"/>
    </row>
    <row r="3158" spans="18:18" x14ac:dyDescent="0.3">
      <c r="R3158" s="3"/>
    </row>
    <row r="3159" spans="18:18" x14ac:dyDescent="0.3">
      <c r="R3159" s="3"/>
    </row>
    <row r="3160" spans="18:18" x14ac:dyDescent="0.3">
      <c r="R3160" s="3"/>
    </row>
    <row r="3161" spans="18:18" x14ac:dyDescent="0.3">
      <c r="R3161" s="3"/>
    </row>
    <row r="3162" spans="18:18" x14ac:dyDescent="0.3">
      <c r="R3162" s="3"/>
    </row>
    <row r="3163" spans="18:18" x14ac:dyDescent="0.3">
      <c r="R3163" s="3"/>
    </row>
    <row r="3164" spans="18:18" x14ac:dyDescent="0.3">
      <c r="R3164" s="3"/>
    </row>
    <row r="3165" spans="18:18" x14ac:dyDescent="0.3">
      <c r="R3165" s="3"/>
    </row>
    <row r="3166" spans="18:18" x14ac:dyDescent="0.3">
      <c r="R3166" s="3"/>
    </row>
    <row r="3167" spans="18:18" x14ac:dyDescent="0.3">
      <c r="R3167" s="3"/>
    </row>
    <row r="3168" spans="18:18" x14ac:dyDescent="0.3">
      <c r="R3168" s="3"/>
    </row>
    <row r="3169" spans="18:18" x14ac:dyDescent="0.3">
      <c r="R3169" s="3"/>
    </row>
    <row r="3170" spans="18:18" x14ac:dyDescent="0.3">
      <c r="R3170" s="3"/>
    </row>
    <row r="3171" spans="18:18" x14ac:dyDescent="0.3">
      <c r="R3171" s="3"/>
    </row>
    <row r="3172" spans="18:18" x14ac:dyDescent="0.3">
      <c r="R3172" s="3"/>
    </row>
    <row r="3173" spans="18:18" x14ac:dyDescent="0.3">
      <c r="R3173" s="3"/>
    </row>
    <row r="3174" spans="18:18" x14ac:dyDescent="0.3">
      <c r="R3174" s="3"/>
    </row>
    <row r="3175" spans="18:18" x14ac:dyDescent="0.3">
      <c r="R3175" s="3"/>
    </row>
    <row r="3176" spans="18:18" x14ac:dyDescent="0.3">
      <c r="R3176" s="3"/>
    </row>
    <row r="3177" spans="18:18" x14ac:dyDescent="0.3">
      <c r="R3177" s="3"/>
    </row>
    <row r="3178" spans="18:18" x14ac:dyDescent="0.3">
      <c r="R3178" s="3"/>
    </row>
    <row r="3179" spans="18:18" x14ac:dyDescent="0.3">
      <c r="R3179" s="3"/>
    </row>
    <row r="3180" spans="18:18" x14ac:dyDescent="0.3">
      <c r="R3180" s="3"/>
    </row>
    <row r="3181" spans="18:18" x14ac:dyDescent="0.3">
      <c r="R3181" s="3"/>
    </row>
    <row r="3182" spans="18:18" x14ac:dyDescent="0.3">
      <c r="R3182" s="3"/>
    </row>
    <row r="3183" spans="18:18" x14ac:dyDescent="0.3">
      <c r="R3183" s="3"/>
    </row>
    <row r="3184" spans="18:18" x14ac:dyDescent="0.3">
      <c r="R3184" s="3"/>
    </row>
    <row r="3185" spans="18:18" x14ac:dyDescent="0.3">
      <c r="R3185" s="3"/>
    </row>
    <row r="3186" spans="18:18" x14ac:dyDescent="0.3">
      <c r="R3186" s="3"/>
    </row>
    <row r="3187" spans="18:18" x14ac:dyDescent="0.3">
      <c r="R3187" s="3"/>
    </row>
    <row r="3188" spans="18:18" x14ac:dyDescent="0.3">
      <c r="R3188" s="3"/>
    </row>
    <row r="3189" spans="18:18" x14ac:dyDescent="0.3">
      <c r="R3189" s="3"/>
    </row>
    <row r="3190" spans="18:18" x14ac:dyDescent="0.3">
      <c r="R3190" s="3"/>
    </row>
    <row r="3191" spans="18:18" x14ac:dyDescent="0.3">
      <c r="R3191" s="3"/>
    </row>
    <row r="3192" spans="18:18" x14ac:dyDescent="0.3">
      <c r="R3192" s="3"/>
    </row>
    <row r="3193" spans="18:18" x14ac:dyDescent="0.3">
      <c r="R3193" s="3"/>
    </row>
    <row r="3194" spans="18:18" x14ac:dyDescent="0.3">
      <c r="R3194" s="3"/>
    </row>
    <row r="3195" spans="18:18" x14ac:dyDescent="0.3">
      <c r="R3195" s="3"/>
    </row>
    <row r="3196" spans="18:18" x14ac:dyDescent="0.3">
      <c r="R3196" s="3"/>
    </row>
    <row r="3197" spans="18:18" x14ac:dyDescent="0.3">
      <c r="R3197" s="3"/>
    </row>
    <row r="3198" spans="18:18" x14ac:dyDescent="0.3">
      <c r="R3198" s="3"/>
    </row>
    <row r="3199" spans="18:18" x14ac:dyDescent="0.3">
      <c r="R3199" s="3"/>
    </row>
    <row r="3200" spans="18:18" x14ac:dyDescent="0.3">
      <c r="R3200" s="3"/>
    </row>
    <row r="3201" spans="18:18" x14ac:dyDescent="0.3">
      <c r="R3201" s="3"/>
    </row>
    <row r="3202" spans="18:18" x14ac:dyDescent="0.3">
      <c r="R3202" s="3"/>
    </row>
    <row r="3203" spans="18:18" x14ac:dyDescent="0.3">
      <c r="R3203" s="3"/>
    </row>
    <row r="3204" spans="18:18" x14ac:dyDescent="0.3">
      <c r="R3204" s="3"/>
    </row>
    <row r="3205" spans="18:18" x14ac:dyDescent="0.3">
      <c r="R3205" s="3"/>
    </row>
    <row r="3206" spans="18:18" x14ac:dyDescent="0.3">
      <c r="R3206" s="3"/>
    </row>
    <row r="3207" spans="18:18" x14ac:dyDescent="0.3">
      <c r="R3207" s="3"/>
    </row>
    <row r="3208" spans="18:18" x14ac:dyDescent="0.3">
      <c r="R3208" s="3"/>
    </row>
    <row r="3209" spans="18:18" x14ac:dyDescent="0.3">
      <c r="R3209" s="3"/>
    </row>
    <row r="3210" spans="18:18" x14ac:dyDescent="0.3">
      <c r="R3210" s="3"/>
    </row>
    <row r="3211" spans="18:18" x14ac:dyDescent="0.3">
      <c r="R3211" s="3"/>
    </row>
    <row r="3212" spans="18:18" x14ac:dyDescent="0.3">
      <c r="R3212" s="3"/>
    </row>
    <row r="3213" spans="18:18" x14ac:dyDescent="0.3">
      <c r="R3213" s="3"/>
    </row>
    <row r="3214" spans="18:18" x14ac:dyDescent="0.3">
      <c r="R3214" s="3"/>
    </row>
    <row r="3215" spans="18:18" x14ac:dyDescent="0.3">
      <c r="R3215" s="3"/>
    </row>
    <row r="3216" spans="18:18" x14ac:dyDescent="0.3">
      <c r="R3216" s="3"/>
    </row>
    <row r="3217" spans="18:18" x14ac:dyDescent="0.3">
      <c r="R3217" s="3"/>
    </row>
    <row r="3218" spans="18:18" x14ac:dyDescent="0.3">
      <c r="R3218" s="3"/>
    </row>
    <row r="3219" spans="18:18" x14ac:dyDescent="0.3">
      <c r="R3219" s="3"/>
    </row>
    <row r="3220" spans="18:18" x14ac:dyDescent="0.3">
      <c r="R3220" s="3"/>
    </row>
    <row r="3221" spans="18:18" x14ac:dyDescent="0.3">
      <c r="R3221" s="3"/>
    </row>
    <row r="3222" spans="18:18" x14ac:dyDescent="0.3">
      <c r="R3222" s="3"/>
    </row>
    <row r="3223" spans="18:18" x14ac:dyDescent="0.3">
      <c r="R3223" s="3"/>
    </row>
    <row r="3224" spans="18:18" x14ac:dyDescent="0.3">
      <c r="R3224" s="3"/>
    </row>
    <row r="3225" spans="18:18" x14ac:dyDescent="0.3">
      <c r="R3225" s="3"/>
    </row>
    <row r="3226" spans="18:18" x14ac:dyDescent="0.3">
      <c r="R3226" s="3"/>
    </row>
    <row r="3227" spans="18:18" x14ac:dyDescent="0.3">
      <c r="R3227" s="3"/>
    </row>
    <row r="3228" spans="18:18" x14ac:dyDescent="0.3">
      <c r="R3228" s="3"/>
    </row>
    <row r="3229" spans="18:18" x14ac:dyDescent="0.3">
      <c r="R3229" s="3"/>
    </row>
    <row r="3230" spans="18:18" x14ac:dyDescent="0.3">
      <c r="R3230" s="3"/>
    </row>
    <row r="3231" spans="18:18" x14ac:dyDescent="0.3">
      <c r="R3231" s="3"/>
    </row>
    <row r="3232" spans="18:18" x14ac:dyDescent="0.3">
      <c r="R3232" s="3"/>
    </row>
    <row r="3233" spans="18:18" x14ac:dyDescent="0.3">
      <c r="R3233" s="3"/>
    </row>
    <row r="3234" spans="18:18" x14ac:dyDescent="0.3">
      <c r="R3234" s="3"/>
    </row>
    <row r="3235" spans="18:18" x14ac:dyDescent="0.3">
      <c r="R3235" s="3"/>
    </row>
    <row r="3236" spans="18:18" x14ac:dyDescent="0.3">
      <c r="R3236" s="3"/>
    </row>
    <row r="3237" spans="18:18" x14ac:dyDescent="0.3">
      <c r="R3237" s="3"/>
    </row>
    <row r="3238" spans="18:18" x14ac:dyDescent="0.3">
      <c r="R3238" s="3"/>
    </row>
    <row r="3239" spans="18:18" x14ac:dyDescent="0.3">
      <c r="R3239" s="3"/>
    </row>
    <row r="3240" spans="18:18" x14ac:dyDescent="0.3">
      <c r="R3240" s="3"/>
    </row>
    <row r="3241" spans="18:18" x14ac:dyDescent="0.3">
      <c r="R3241" s="3"/>
    </row>
    <row r="3242" spans="18:18" x14ac:dyDescent="0.3">
      <c r="R3242" s="3"/>
    </row>
    <row r="3243" spans="18:18" x14ac:dyDescent="0.3">
      <c r="R3243" s="3"/>
    </row>
    <row r="3244" spans="18:18" x14ac:dyDescent="0.3">
      <c r="R3244" s="3"/>
    </row>
    <row r="3245" spans="18:18" x14ac:dyDescent="0.3">
      <c r="R3245" s="3"/>
    </row>
    <row r="3246" spans="18:18" x14ac:dyDescent="0.3">
      <c r="R3246" s="3"/>
    </row>
    <row r="3247" spans="18:18" x14ac:dyDescent="0.3">
      <c r="R3247" s="3"/>
    </row>
    <row r="3248" spans="18:18" x14ac:dyDescent="0.3">
      <c r="R3248" s="3"/>
    </row>
    <row r="3249" spans="18:18" x14ac:dyDescent="0.3">
      <c r="R3249" s="3"/>
    </row>
    <row r="3250" spans="18:18" x14ac:dyDescent="0.3">
      <c r="R3250" s="3"/>
    </row>
    <row r="3251" spans="18:18" x14ac:dyDescent="0.3">
      <c r="R3251" s="3"/>
    </row>
    <row r="3252" spans="18:18" x14ac:dyDescent="0.3">
      <c r="R3252" s="3"/>
    </row>
    <row r="3253" spans="18:18" x14ac:dyDescent="0.3">
      <c r="R3253" s="3"/>
    </row>
    <row r="3254" spans="18:18" x14ac:dyDescent="0.3">
      <c r="R3254" s="3"/>
    </row>
    <row r="3255" spans="18:18" x14ac:dyDescent="0.3">
      <c r="R3255" s="3"/>
    </row>
    <row r="3256" spans="18:18" x14ac:dyDescent="0.3">
      <c r="R3256" s="3"/>
    </row>
    <row r="3257" spans="18:18" x14ac:dyDescent="0.3">
      <c r="R3257" s="3"/>
    </row>
    <row r="3258" spans="18:18" x14ac:dyDescent="0.3">
      <c r="R3258" s="3"/>
    </row>
    <row r="3259" spans="18:18" x14ac:dyDescent="0.3">
      <c r="R3259" s="3"/>
    </row>
    <row r="3260" spans="18:18" x14ac:dyDescent="0.3">
      <c r="R3260" s="3"/>
    </row>
    <row r="3261" spans="18:18" x14ac:dyDescent="0.3">
      <c r="R3261" s="3"/>
    </row>
    <row r="3262" spans="18:18" x14ac:dyDescent="0.3">
      <c r="R3262" s="3"/>
    </row>
    <row r="3263" spans="18:18" x14ac:dyDescent="0.3">
      <c r="R3263" s="3"/>
    </row>
    <row r="3264" spans="18:18" x14ac:dyDescent="0.3">
      <c r="R3264" s="3"/>
    </row>
    <row r="3265" spans="18:18" x14ac:dyDescent="0.3">
      <c r="R3265" s="3"/>
    </row>
    <row r="3266" spans="18:18" x14ac:dyDescent="0.3">
      <c r="R3266" s="3"/>
    </row>
    <row r="3267" spans="18:18" x14ac:dyDescent="0.3">
      <c r="R3267" s="3"/>
    </row>
    <row r="3268" spans="18:18" x14ac:dyDescent="0.3">
      <c r="R3268" s="3"/>
    </row>
    <row r="3269" spans="18:18" x14ac:dyDescent="0.3">
      <c r="R3269" s="3"/>
    </row>
    <row r="3270" spans="18:18" x14ac:dyDescent="0.3">
      <c r="R3270" s="3"/>
    </row>
    <row r="3271" spans="18:18" x14ac:dyDescent="0.3">
      <c r="R3271" s="3"/>
    </row>
    <row r="3272" spans="18:18" x14ac:dyDescent="0.3">
      <c r="R3272" s="3"/>
    </row>
    <row r="3273" spans="18:18" x14ac:dyDescent="0.3">
      <c r="R3273" s="3"/>
    </row>
    <row r="3274" spans="18:18" x14ac:dyDescent="0.3">
      <c r="R3274" s="3"/>
    </row>
    <row r="3275" spans="18:18" x14ac:dyDescent="0.3">
      <c r="R3275" s="3"/>
    </row>
    <row r="3276" spans="18:18" x14ac:dyDescent="0.3">
      <c r="R3276" s="3"/>
    </row>
    <row r="3277" spans="18:18" x14ac:dyDescent="0.3">
      <c r="R3277" s="3"/>
    </row>
    <row r="3278" spans="18:18" x14ac:dyDescent="0.3">
      <c r="R3278" s="3"/>
    </row>
    <row r="3279" spans="18:18" x14ac:dyDescent="0.3">
      <c r="R3279" s="3"/>
    </row>
    <row r="3280" spans="18:18" x14ac:dyDescent="0.3">
      <c r="R3280" s="3"/>
    </row>
    <row r="3281" spans="18:18" x14ac:dyDescent="0.3">
      <c r="R3281" s="3"/>
    </row>
    <row r="3282" spans="18:18" x14ac:dyDescent="0.3">
      <c r="R3282" s="3"/>
    </row>
    <row r="3283" spans="18:18" x14ac:dyDescent="0.3">
      <c r="R3283" s="3"/>
    </row>
    <row r="3284" spans="18:18" x14ac:dyDescent="0.3">
      <c r="R3284" s="3"/>
    </row>
    <row r="3285" spans="18:18" x14ac:dyDescent="0.3">
      <c r="R3285" s="3"/>
    </row>
    <row r="3286" spans="18:18" x14ac:dyDescent="0.3">
      <c r="R3286" s="3"/>
    </row>
    <row r="3287" spans="18:18" x14ac:dyDescent="0.3">
      <c r="R3287" s="3"/>
    </row>
    <row r="3288" spans="18:18" x14ac:dyDescent="0.3">
      <c r="R3288" s="3"/>
    </row>
    <row r="3289" spans="18:18" x14ac:dyDescent="0.3">
      <c r="R3289" s="3"/>
    </row>
    <row r="3290" spans="18:18" x14ac:dyDescent="0.3">
      <c r="R3290" s="3"/>
    </row>
    <row r="3291" spans="18:18" x14ac:dyDescent="0.3">
      <c r="R3291" s="3"/>
    </row>
    <row r="3292" spans="18:18" x14ac:dyDescent="0.3">
      <c r="R3292" s="3"/>
    </row>
    <row r="3293" spans="18:18" x14ac:dyDescent="0.3">
      <c r="R3293" s="3"/>
    </row>
    <row r="3294" spans="18:18" x14ac:dyDescent="0.3">
      <c r="R3294" s="3"/>
    </row>
    <row r="3295" spans="18:18" x14ac:dyDescent="0.3">
      <c r="R3295" s="3"/>
    </row>
    <row r="3296" spans="18:18" x14ac:dyDescent="0.3">
      <c r="R3296" s="3"/>
    </row>
    <row r="3297" spans="18:18" x14ac:dyDescent="0.3">
      <c r="R3297" s="3"/>
    </row>
    <row r="3298" spans="18:18" x14ac:dyDescent="0.3">
      <c r="R3298" s="3"/>
    </row>
    <row r="3299" spans="18:18" x14ac:dyDescent="0.3">
      <c r="R3299" s="3"/>
    </row>
    <row r="3300" spans="18:18" x14ac:dyDescent="0.3">
      <c r="R3300" s="3"/>
    </row>
    <row r="3301" spans="18:18" x14ac:dyDescent="0.3">
      <c r="R3301" s="3"/>
    </row>
    <row r="3302" spans="18:18" x14ac:dyDescent="0.3">
      <c r="R3302" s="3"/>
    </row>
    <row r="3303" spans="18:18" x14ac:dyDescent="0.3">
      <c r="R3303" s="3"/>
    </row>
    <row r="3304" spans="18:18" x14ac:dyDescent="0.3">
      <c r="R3304" s="3"/>
    </row>
    <row r="3305" spans="18:18" x14ac:dyDescent="0.3">
      <c r="R3305" s="3"/>
    </row>
    <row r="3306" spans="18:18" x14ac:dyDescent="0.3">
      <c r="R3306" s="3"/>
    </row>
    <row r="3307" spans="18:18" x14ac:dyDescent="0.3">
      <c r="R3307" s="3"/>
    </row>
    <row r="3308" spans="18:18" x14ac:dyDescent="0.3">
      <c r="R3308" s="3"/>
    </row>
    <row r="3309" spans="18:18" x14ac:dyDescent="0.3">
      <c r="R3309" s="3"/>
    </row>
    <row r="3310" spans="18:18" x14ac:dyDescent="0.3">
      <c r="R3310" s="3"/>
    </row>
    <row r="3311" spans="18:18" x14ac:dyDescent="0.3">
      <c r="R3311" s="3"/>
    </row>
    <row r="3312" spans="18:18" x14ac:dyDescent="0.3">
      <c r="R3312" s="3"/>
    </row>
    <row r="3313" spans="18:18" x14ac:dyDescent="0.3">
      <c r="R3313" s="3"/>
    </row>
    <row r="3314" spans="18:18" x14ac:dyDescent="0.3">
      <c r="R3314" s="3"/>
    </row>
    <row r="3315" spans="18:18" x14ac:dyDescent="0.3">
      <c r="R3315" s="3"/>
    </row>
    <row r="3316" spans="18:18" x14ac:dyDescent="0.3">
      <c r="R3316" s="3"/>
    </row>
    <row r="3317" spans="18:18" x14ac:dyDescent="0.3">
      <c r="R3317" s="3"/>
    </row>
    <row r="3318" spans="18:18" x14ac:dyDescent="0.3">
      <c r="R3318" s="3"/>
    </row>
    <row r="3319" spans="18:18" x14ac:dyDescent="0.3">
      <c r="R3319" s="3"/>
    </row>
    <row r="3320" spans="18:18" x14ac:dyDescent="0.3">
      <c r="R3320" s="3"/>
    </row>
    <row r="3321" spans="18:18" x14ac:dyDescent="0.3">
      <c r="R3321" s="3"/>
    </row>
    <row r="3322" spans="18:18" x14ac:dyDescent="0.3">
      <c r="R3322" s="3"/>
    </row>
    <row r="3323" spans="18:18" x14ac:dyDescent="0.3">
      <c r="R3323" s="3"/>
    </row>
    <row r="3324" spans="18:18" x14ac:dyDescent="0.3">
      <c r="R3324" s="3"/>
    </row>
    <row r="3325" spans="18:18" x14ac:dyDescent="0.3">
      <c r="R3325" s="3"/>
    </row>
    <row r="3326" spans="18:18" x14ac:dyDescent="0.3">
      <c r="R3326" s="3"/>
    </row>
    <row r="3327" spans="18:18" x14ac:dyDescent="0.3">
      <c r="R3327" s="3"/>
    </row>
    <row r="3328" spans="18:18" x14ac:dyDescent="0.3">
      <c r="R3328" s="3"/>
    </row>
    <row r="3329" spans="18:18" x14ac:dyDescent="0.3">
      <c r="R3329" s="3"/>
    </row>
    <row r="3330" spans="18:18" x14ac:dyDescent="0.3">
      <c r="R3330" s="3"/>
    </row>
    <row r="3331" spans="18:18" x14ac:dyDescent="0.3">
      <c r="R3331" s="3"/>
    </row>
    <row r="3332" spans="18:18" x14ac:dyDescent="0.3">
      <c r="R3332" s="3"/>
    </row>
    <row r="3333" spans="18:18" x14ac:dyDescent="0.3">
      <c r="R3333" s="3"/>
    </row>
    <row r="3334" spans="18:18" x14ac:dyDescent="0.3">
      <c r="R3334" s="3"/>
    </row>
    <row r="3335" spans="18:18" x14ac:dyDescent="0.3">
      <c r="R3335" s="3"/>
    </row>
    <row r="3336" spans="18:18" x14ac:dyDescent="0.3">
      <c r="R3336" s="3"/>
    </row>
    <row r="3337" spans="18:18" x14ac:dyDescent="0.3">
      <c r="R3337" s="3"/>
    </row>
    <row r="3338" spans="18:18" x14ac:dyDescent="0.3">
      <c r="R3338" s="3"/>
    </row>
    <row r="3339" spans="18:18" x14ac:dyDescent="0.3">
      <c r="R3339" s="3"/>
    </row>
    <row r="3340" spans="18:18" x14ac:dyDescent="0.3">
      <c r="R3340" s="3"/>
    </row>
    <row r="3341" spans="18:18" x14ac:dyDescent="0.3">
      <c r="R3341" s="3"/>
    </row>
    <row r="3342" spans="18:18" x14ac:dyDescent="0.3">
      <c r="R3342" s="3"/>
    </row>
    <row r="3343" spans="18:18" x14ac:dyDescent="0.3">
      <c r="R3343" s="3"/>
    </row>
    <row r="3344" spans="18:18" x14ac:dyDescent="0.3">
      <c r="R3344" s="3"/>
    </row>
    <row r="3345" spans="18:18" x14ac:dyDescent="0.3">
      <c r="R3345" s="3"/>
    </row>
    <row r="3346" spans="18:18" x14ac:dyDescent="0.3">
      <c r="R3346" s="3"/>
    </row>
    <row r="3347" spans="18:18" x14ac:dyDescent="0.3">
      <c r="R3347" s="3"/>
    </row>
    <row r="3348" spans="18:18" x14ac:dyDescent="0.3">
      <c r="R3348" s="3"/>
    </row>
    <row r="3349" spans="18:18" x14ac:dyDescent="0.3">
      <c r="R3349" s="3"/>
    </row>
    <row r="3350" spans="18:18" x14ac:dyDescent="0.3">
      <c r="R3350" s="3"/>
    </row>
    <row r="3351" spans="18:18" x14ac:dyDescent="0.3">
      <c r="R3351" s="3"/>
    </row>
    <row r="3352" spans="18:18" x14ac:dyDescent="0.3">
      <c r="R3352" s="3"/>
    </row>
    <row r="3353" spans="18:18" x14ac:dyDescent="0.3">
      <c r="R3353" s="3"/>
    </row>
    <row r="3354" spans="18:18" x14ac:dyDescent="0.3">
      <c r="R3354" s="3"/>
    </row>
    <row r="3355" spans="18:18" x14ac:dyDescent="0.3">
      <c r="R3355" s="3"/>
    </row>
    <row r="3356" spans="18:18" x14ac:dyDescent="0.3">
      <c r="R3356" s="3"/>
    </row>
    <row r="3357" spans="18:18" x14ac:dyDescent="0.3">
      <c r="R3357" s="3"/>
    </row>
    <row r="3358" spans="18:18" x14ac:dyDescent="0.3">
      <c r="R3358" s="3"/>
    </row>
    <row r="3359" spans="18:18" x14ac:dyDescent="0.3">
      <c r="R3359" s="3"/>
    </row>
    <row r="3360" spans="18:18" x14ac:dyDescent="0.3">
      <c r="R3360" s="3"/>
    </row>
    <row r="3361" spans="18:18" x14ac:dyDescent="0.3">
      <c r="R3361" s="3"/>
    </row>
    <row r="3362" spans="18:18" x14ac:dyDescent="0.3">
      <c r="R3362" s="3"/>
    </row>
    <row r="3363" spans="18:18" x14ac:dyDescent="0.3">
      <c r="R3363" s="3"/>
    </row>
    <row r="3364" spans="18:18" x14ac:dyDescent="0.3">
      <c r="R3364" s="3"/>
    </row>
    <row r="3365" spans="18:18" x14ac:dyDescent="0.3">
      <c r="R3365" s="3"/>
    </row>
    <row r="3366" spans="18:18" x14ac:dyDescent="0.3">
      <c r="R3366" s="3"/>
    </row>
    <row r="3367" spans="18:18" x14ac:dyDescent="0.3">
      <c r="R3367" s="3"/>
    </row>
    <row r="3368" spans="18:18" x14ac:dyDescent="0.3">
      <c r="R3368" s="3"/>
    </row>
    <row r="3369" spans="18:18" x14ac:dyDescent="0.3">
      <c r="R3369" s="3"/>
    </row>
    <row r="3370" spans="18:18" x14ac:dyDescent="0.3">
      <c r="R3370" s="3"/>
    </row>
    <row r="3371" spans="18:18" x14ac:dyDescent="0.3">
      <c r="R3371" s="3"/>
    </row>
    <row r="3372" spans="18:18" x14ac:dyDescent="0.3">
      <c r="R3372" s="3"/>
    </row>
    <row r="3373" spans="18:18" x14ac:dyDescent="0.3">
      <c r="R3373" s="3"/>
    </row>
    <row r="3374" spans="18:18" x14ac:dyDescent="0.3">
      <c r="R3374" s="3"/>
    </row>
    <row r="3375" spans="18:18" x14ac:dyDescent="0.3">
      <c r="R3375" s="3"/>
    </row>
    <row r="3376" spans="18:18" x14ac:dyDescent="0.3">
      <c r="R3376" s="3"/>
    </row>
    <row r="3377" spans="18:18" x14ac:dyDescent="0.3">
      <c r="R3377" s="3"/>
    </row>
    <row r="3378" spans="18:18" x14ac:dyDescent="0.3">
      <c r="R3378" s="3"/>
    </row>
    <row r="3379" spans="18:18" x14ac:dyDescent="0.3">
      <c r="R3379" s="3"/>
    </row>
    <row r="3380" spans="18:18" x14ac:dyDescent="0.3">
      <c r="R3380" s="3"/>
    </row>
    <row r="3381" spans="18:18" x14ac:dyDescent="0.3">
      <c r="R3381" s="3"/>
    </row>
    <row r="3382" spans="18:18" x14ac:dyDescent="0.3">
      <c r="R3382" s="3"/>
    </row>
    <row r="3383" spans="18:18" x14ac:dyDescent="0.3">
      <c r="R3383" s="3"/>
    </row>
    <row r="3384" spans="18:18" x14ac:dyDescent="0.3">
      <c r="R3384" s="3"/>
    </row>
    <row r="3385" spans="18:18" x14ac:dyDescent="0.3">
      <c r="R3385" s="3"/>
    </row>
    <row r="3386" spans="18:18" x14ac:dyDescent="0.3">
      <c r="R3386" s="3"/>
    </row>
    <row r="3387" spans="18:18" x14ac:dyDescent="0.3">
      <c r="R3387" s="3"/>
    </row>
    <row r="3388" spans="18:18" x14ac:dyDescent="0.3">
      <c r="R3388" s="3"/>
    </row>
    <row r="3389" spans="18:18" x14ac:dyDescent="0.3">
      <c r="R3389" s="3"/>
    </row>
    <row r="3390" spans="18:18" x14ac:dyDescent="0.3">
      <c r="R3390" s="3"/>
    </row>
    <row r="3391" spans="18:18" x14ac:dyDescent="0.3">
      <c r="R3391" s="3"/>
    </row>
    <row r="3392" spans="18:18" x14ac:dyDescent="0.3">
      <c r="R3392" s="3"/>
    </row>
    <row r="3393" spans="18:18" x14ac:dyDescent="0.3">
      <c r="R3393" s="3"/>
    </row>
    <row r="3394" spans="18:18" x14ac:dyDescent="0.3">
      <c r="R3394" s="3"/>
    </row>
    <row r="3395" spans="18:18" x14ac:dyDescent="0.3">
      <c r="R3395" s="3"/>
    </row>
    <row r="3396" spans="18:18" x14ac:dyDescent="0.3">
      <c r="R3396" s="3"/>
    </row>
    <row r="3397" spans="18:18" x14ac:dyDescent="0.3">
      <c r="R3397" s="3"/>
    </row>
    <row r="3398" spans="18:18" x14ac:dyDescent="0.3">
      <c r="R3398" s="3"/>
    </row>
    <row r="3399" spans="18:18" x14ac:dyDescent="0.3">
      <c r="R3399" s="3"/>
    </row>
    <row r="3400" spans="18:18" x14ac:dyDescent="0.3">
      <c r="R3400" s="3"/>
    </row>
    <row r="3401" spans="18:18" x14ac:dyDescent="0.3">
      <c r="R3401" s="3"/>
    </row>
    <row r="3402" spans="18:18" x14ac:dyDescent="0.3">
      <c r="R3402" s="3"/>
    </row>
    <row r="3403" spans="18:18" x14ac:dyDescent="0.3">
      <c r="R3403" s="3"/>
    </row>
    <row r="3404" spans="18:18" x14ac:dyDescent="0.3">
      <c r="R3404" s="3"/>
    </row>
    <row r="3405" spans="18:18" x14ac:dyDescent="0.3">
      <c r="R3405" s="3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6D69E-5704-4505-9EEB-DD3CB657A1C1}">
  <sheetPr>
    <pageSetUpPr fitToPage="1"/>
  </sheetPr>
  <dimension ref="B1:J24"/>
  <sheetViews>
    <sheetView zoomScale="140" zoomScaleNormal="140" workbookViewId="0">
      <selection activeCell="D9" sqref="D9"/>
    </sheetView>
  </sheetViews>
  <sheetFormatPr defaultRowHeight="14.4" x14ac:dyDescent="0.3"/>
  <cols>
    <col min="1" max="1" width="1.33203125" customWidth="1"/>
    <col min="2" max="2" width="26.6640625" bestFit="1" customWidth="1"/>
    <col min="3" max="3" width="14.109375" bestFit="1" customWidth="1"/>
    <col min="4" max="4" width="13.6640625" bestFit="1" customWidth="1"/>
    <col min="5" max="5" width="14.88671875" bestFit="1" customWidth="1"/>
    <col min="6" max="7" width="13.6640625" bestFit="1" customWidth="1"/>
    <col min="8" max="8" width="13.44140625" bestFit="1" customWidth="1"/>
    <col min="9" max="9" width="13.6640625" bestFit="1" customWidth="1"/>
    <col min="10" max="10" width="12.109375" bestFit="1" customWidth="1"/>
    <col min="13" max="13" width="13.33203125" bestFit="1" customWidth="1"/>
  </cols>
  <sheetData>
    <row r="1" spans="2:10" ht="34.200000000000003" thickBot="1" x14ac:dyDescent="0.35">
      <c r="B1" s="102" t="s">
        <v>853</v>
      </c>
      <c r="C1" s="103"/>
      <c r="D1" s="103"/>
      <c r="E1" s="104"/>
    </row>
    <row r="4" spans="2:10" x14ac:dyDescent="0.3">
      <c r="B4" s="67" t="s">
        <v>484</v>
      </c>
      <c r="C4" s="67" t="s">
        <v>522</v>
      </c>
      <c r="D4" s="67" t="s">
        <v>523</v>
      </c>
      <c r="E4" s="67" t="s">
        <v>484</v>
      </c>
    </row>
    <row r="5" spans="2:10" x14ac:dyDescent="0.3">
      <c r="B5" s="39" t="s">
        <v>97</v>
      </c>
      <c r="C5" s="40">
        <v>0.23</v>
      </c>
      <c r="D5" s="41">
        <f>C24</f>
        <v>276964.9412500005</v>
      </c>
      <c r="E5" s="41">
        <f>C5*D5</f>
        <v>63701.936487500119</v>
      </c>
    </row>
    <row r="6" spans="2:10" x14ac:dyDescent="0.3">
      <c r="B6" s="39" t="s">
        <v>89</v>
      </c>
      <c r="C6" s="40">
        <v>0.16</v>
      </c>
      <c r="D6" s="41">
        <f>D24</f>
        <v>98784.25</v>
      </c>
      <c r="E6" s="41">
        <f t="shared" ref="E6:E7" si="0">C6*D6</f>
        <v>15805.48</v>
      </c>
    </row>
    <row r="7" spans="2:10" x14ac:dyDescent="0.3">
      <c r="B7" s="39" t="s">
        <v>512</v>
      </c>
      <c r="C7" s="40">
        <v>0.15</v>
      </c>
      <c r="D7" s="41">
        <f>E24</f>
        <v>7788.5</v>
      </c>
      <c r="E7" s="41">
        <f t="shared" si="0"/>
        <v>1168.2749999999999</v>
      </c>
    </row>
    <row r="8" spans="2:10" x14ac:dyDescent="0.3">
      <c r="B8" s="39" t="s">
        <v>855</v>
      </c>
      <c r="C8" s="40">
        <v>0.05</v>
      </c>
      <c r="D8" s="41">
        <f>G24</f>
        <v>581673.18025000056</v>
      </c>
      <c r="E8" s="41">
        <f>D8*C8</f>
        <v>29083.659012500029</v>
      </c>
    </row>
    <row r="9" spans="2:10" x14ac:dyDescent="0.3">
      <c r="B9" s="39" t="s">
        <v>524</v>
      </c>
      <c r="C9" s="40"/>
      <c r="D9" s="41">
        <f>'Q2 Provisie '!D9+D8</f>
        <v>2857203.2171250009</v>
      </c>
      <c r="E9" s="41"/>
    </row>
    <row r="10" spans="2:10" x14ac:dyDescent="0.3">
      <c r="B10" s="39" t="s">
        <v>525</v>
      </c>
      <c r="C10" s="40"/>
      <c r="D10" s="41"/>
      <c r="E10" s="41"/>
    </row>
    <row r="11" spans="2:10" ht="23.4" customHeight="1" x14ac:dyDescent="0.35">
      <c r="B11" s="42" t="s">
        <v>526</v>
      </c>
      <c r="C11" s="42"/>
      <c r="D11" s="42"/>
      <c r="E11" s="43">
        <f>SUM(E5:E10)</f>
        <v>109759.35050000015</v>
      </c>
    </row>
    <row r="13" spans="2:10" ht="15" thickBot="1" x14ac:dyDescent="0.35"/>
    <row r="14" spans="2:10" ht="42.6" customHeight="1" thickBot="1" x14ac:dyDescent="0.35">
      <c r="B14" s="68" t="s">
        <v>854</v>
      </c>
      <c r="C14" s="69" t="s">
        <v>527</v>
      </c>
      <c r="D14" s="69" t="s">
        <v>528</v>
      </c>
      <c r="E14" s="69" t="s">
        <v>529</v>
      </c>
      <c r="F14" s="70" t="s">
        <v>530</v>
      </c>
      <c r="G14" s="71" t="s">
        <v>531</v>
      </c>
      <c r="H14" s="72" t="s">
        <v>532</v>
      </c>
      <c r="I14" s="73" t="s">
        <v>533</v>
      </c>
      <c r="J14" s="73" t="s">
        <v>534</v>
      </c>
    </row>
    <row r="15" spans="2:10" ht="15" thickBot="1" x14ac:dyDescent="0.35">
      <c r="B15" s="47" t="str" cm="1">
        <f t="array" ref="B15:B23">_xlfn.UNIQUE(Q3_2025[Evenement])</f>
        <v>Albeda College - 2025.xls</v>
      </c>
      <c r="C15" s="48">
        <f>SUMIFS(Q3_2025[Bruto-Rel. korting 2],Q3_2025[Evenement],'Q3 Provisie'!B15,Q3_2025[Groep],'Q3 Provisie'!$B$5)</f>
        <v>10309.293749999999</v>
      </c>
      <c r="D15" s="48">
        <f>SUMIFS(Q3_2025[Bruto-Rel. korting 2],Q3_2025[Evenement],'Q3 Provisie'!B15,Q3_2025[Groep],'Q3 Provisie'!$B$6)</f>
        <v>17547.5</v>
      </c>
      <c r="E15" s="48">
        <f>SUMIFS(Q3_2025[Bruto-Rel. korting 2],Q3_2025[Evenement],'Q3 Provisie'!B15,Q3_2025[Groep],'Q3 Provisie'!$B$7)</f>
        <v>0</v>
      </c>
      <c r="F15" s="48">
        <f>SUMIFS(Q3_2025[Bruto-Rel. korting 2],Q3_2025[Evenement],'Q3 Provisie'!B15,Q3_2025[Groep],"")</f>
        <v>39080.667999999998</v>
      </c>
      <c r="G15" s="49">
        <f>SUM(C15:F15)</f>
        <v>66937.461749999988</v>
      </c>
      <c r="H15" s="48">
        <f>C15*$C$5</f>
        <v>2371.1375625000001</v>
      </c>
      <c r="I15" s="48">
        <f>D15*$C$6</f>
        <v>2807.6</v>
      </c>
      <c r="J15" s="48">
        <f>E15*$C$7</f>
        <v>0</v>
      </c>
    </row>
    <row r="16" spans="2:10" ht="15" thickBot="1" x14ac:dyDescent="0.35">
      <c r="B16" s="47" t="str">
        <v>Eurekaweek - 2025.xls</v>
      </c>
      <c r="C16" s="48">
        <f>SUMIFS(Q3_2025[Bruto-Rel. korting 2],Q3_2025[Evenement],'Q3 Provisie'!B16,Q3_2025[Groep],'Q3 Provisie'!$B$5)</f>
        <v>7633.05</v>
      </c>
      <c r="D16" s="48">
        <f>SUMIFS(Q3_2025[Bruto-Rel. korting 2],Q3_2025[Evenement],'Q3 Provisie'!B16,Q3_2025[Groep],'Q3 Provisie'!$B$6)</f>
        <v>7556.25</v>
      </c>
      <c r="E16" s="48">
        <f>SUMIFS(Q3_2025[Bruto-Rel. korting 2],Q3_2025[Evenement],'Q3 Provisie'!B16,Q3_2025[Groep],'Q3 Provisie'!$B$7)</f>
        <v>0</v>
      </c>
      <c r="F16" s="48">
        <f>SUMIFS(Q3_2025[Bruto-Rel. korting 2],Q3_2025[Evenement],'Q3 Provisie'!B16,Q3_2025[Groep],"")</f>
        <v>441</v>
      </c>
      <c r="G16" s="49">
        <f t="shared" ref="G16:G23" si="1">SUM(C16:F16)</f>
        <v>15630.3</v>
      </c>
      <c r="H16" s="48">
        <f t="shared" ref="H16:H23" si="2">C16*$C$5</f>
        <v>1755.6015000000002</v>
      </c>
      <c r="I16" s="48">
        <f t="shared" ref="I16:I23" si="3">D16*$C$6</f>
        <v>1209</v>
      </c>
      <c r="J16" s="48">
        <f t="shared" ref="J16:J23" si="4">E16*$C$7</f>
        <v>0</v>
      </c>
    </row>
    <row r="17" spans="2:10" ht="15" thickBot="1" x14ac:dyDescent="0.35">
      <c r="B17" s="47" t="str">
        <v>Gastvrij Elektra - 2025.xls</v>
      </c>
      <c r="C17" s="48">
        <f>SUMIFS(Q3_2025[Bruto-Rel. korting 2],Q3_2025[Evenement],'Q3 Provisie'!B17,Q3_2025[Groep],'Q3 Provisie'!$B$5)</f>
        <v>85167.550000000294</v>
      </c>
      <c r="D17" s="48">
        <f>SUMIFS(Q3_2025[Bruto-Rel. korting 2],Q3_2025[Evenement],'Q3 Provisie'!B17,Q3_2025[Groep],'Q3 Provisie'!$B$6)</f>
        <v>0</v>
      </c>
      <c r="E17" s="48">
        <f>SUMIFS(Q3_2025[Bruto-Rel. korting 2],Q3_2025[Evenement],'Q3 Provisie'!B17,Q3_2025[Groep],'Q3 Provisie'!$B$7)</f>
        <v>2695</v>
      </c>
      <c r="F17" s="48">
        <f>SUMIFS(Q3_2025[Bruto-Rel. korting 2],Q3_2025[Evenement],'Q3 Provisie'!B17,Q3_2025[Groep],"")</f>
        <v>4901.0509999999977</v>
      </c>
      <c r="G17" s="49">
        <f t="shared" si="1"/>
        <v>92763.601000000286</v>
      </c>
      <c r="H17" s="48">
        <f t="shared" si="2"/>
        <v>19588.536500000067</v>
      </c>
      <c r="I17" s="48">
        <f t="shared" si="3"/>
        <v>0</v>
      </c>
      <c r="J17" s="48">
        <f t="shared" si="4"/>
        <v>404.25</v>
      </c>
    </row>
    <row r="18" spans="2:10" ht="15" thickBot="1" x14ac:dyDescent="0.35">
      <c r="B18" s="47" t="str">
        <v>Gastvrij Rigging - 2025.xls</v>
      </c>
      <c r="C18" s="48">
        <f>SUMIFS(Q3_2025[Bruto-Rel. korting 2],Q3_2025[Evenement],'Q3 Provisie'!B18,Q3_2025[Groep],'Q3 Provisie'!$B$5)</f>
        <v>0</v>
      </c>
      <c r="D18" s="48">
        <f>SUMIFS(Q3_2025[Bruto-Rel. korting 2],Q3_2025[Evenement],'Q3 Provisie'!B18,Q3_2025[Groep],'Q3 Provisie'!$B$6)</f>
        <v>37629</v>
      </c>
      <c r="E18" s="48">
        <f>SUMIFS(Q3_2025[Bruto-Rel. korting 2],Q3_2025[Evenement],'Q3 Provisie'!B18,Q3_2025[Groep],'Q3 Provisie'!$B$7)</f>
        <v>0</v>
      </c>
      <c r="F18" s="48">
        <f>SUMIFS(Q3_2025[Bruto-Rel. korting 2],Q3_2025[Evenement],'Q3 Provisie'!B18,Q3_2025[Groep],"")</f>
        <v>2179.2599999999998</v>
      </c>
      <c r="G18" s="49">
        <f t="shared" si="1"/>
        <v>39808.26</v>
      </c>
      <c r="H18" s="48">
        <f t="shared" si="2"/>
        <v>0</v>
      </c>
      <c r="I18" s="48">
        <f t="shared" si="3"/>
        <v>6020.64</v>
      </c>
      <c r="J18" s="48">
        <f t="shared" si="4"/>
        <v>0</v>
      </c>
    </row>
    <row r="19" spans="2:10" ht="15" thickBot="1" x14ac:dyDescent="0.35">
      <c r="B19" s="47" t="str">
        <v>Gastvrij Stands - 2025.xls</v>
      </c>
      <c r="C19" s="48">
        <f>SUMIFS(Q3_2025[Bruto-Rel. korting 2],Q3_2025[Evenement],'Q3 Provisie'!B19,Q3_2025[Groep],'Q3 Provisie'!$B$5)</f>
        <v>26803.364999999994</v>
      </c>
      <c r="D19" s="48">
        <f>SUMIFS(Q3_2025[Bruto-Rel. korting 2],Q3_2025[Evenement],'Q3 Provisie'!B19,Q3_2025[Groep],'Q3 Provisie'!$B$6)</f>
        <v>23441.5</v>
      </c>
      <c r="E19" s="48">
        <f>SUMIFS(Q3_2025[Bruto-Rel. korting 2],Q3_2025[Evenement],'Q3 Provisie'!B19,Q3_2025[Groep],'Q3 Provisie'!$B$7)</f>
        <v>5093.5</v>
      </c>
      <c r="F19" s="48">
        <f>SUMIFS(Q3_2025[Bruto-Rel. korting 2],Q3_2025[Evenement],'Q3 Provisie'!B19,Q3_2025[Groep],"")</f>
        <v>113109.09400000006</v>
      </c>
      <c r="G19" s="49">
        <f t="shared" si="1"/>
        <v>168447.45900000003</v>
      </c>
      <c r="H19" s="48">
        <f t="shared" si="2"/>
        <v>6164.7739499999989</v>
      </c>
      <c r="I19" s="48">
        <f t="shared" si="3"/>
        <v>3750.64</v>
      </c>
      <c r="J19" s="48">
        <f t="shared" si="4"/>
        <v>764.02499999999998</v>
      </c>
    </row>
    <row r="20" spans="2:10" ht="15" thickBot="1" x14ac:dyDescent="0.35">
      <c r="B20" s="47" t="str">
        <v>Jeugdvakantieland - 2025.xls</v>
      </c>
      <c r="C20" s="48">
        <f>SUMIFS(Q3_2025[Bruto-Rel. korting 2],Q3_2025[Evenement],'Q3 Provisie'!B20,Q3_2025[Groep],'Q3 Provisie'!$B$5)</f>
        <v>7121.9349999999995</v>
      </c>
      <c r="D20" s="48">
        <f>SUMIFS(Q3_2025[Bruto-Rel. korting 2],Q3_2025[Evenement],'Q3 Provisie'!B20,Q3_2025[Groep],'Q3 Provisie'!$B$6)</f>
        <v>0</v>
      </c>
      <c r="E20" s="48">
        <f>SUMIFS(Q3_2025[Bruto-Rel. korting 2],Q3_2025[Evenement],'Q3 Provisie'!B20,Q3_2025[Groep],'Q3 Provisie'!$B$7)</f>
        <v>0</v>
      </c>
      <c r="F20" s="48">
        <f>SUMIFS(Q3_2025[Bruto-Rel. korting 2],Q3_2025[Evenement],'Q3 Provisie'!B20,Q3_2025[Groep],"")</f>
        <v>3474.3879999999995</v>
      </c>
      <c r="G20" s="49">
        <f t="shared" si="1"/>
        <v>10596.322999999999</v>
      </c>
      <c r="H20" s="48">
        <f t="shared" si="2"/>
        <v>1638.0450499999999</v>
      </c>
      <c r="I20" s="48">
        <f t="shared" si="3"/>
        <v>0</v>
      </c>
      <c r="J20" s="48">
        <f t="shared" si="4"/>
        <v>0</v>
      </c>
    </row>
    <row r="21" spans="2:10" ht="15" thickBot="1" x14ac:dyDescent="0.35">
      <c r="B21" s="47" t="str">
        <v>North Sea Jazz - 2025.xls</v>
      </c>
      <c r="C21" s="48">
        <f>SUMIFS(Q3_2025[Bruto-Rel. korting 2],Q3_2025[Evenement],'Q3 Provisie'!B21,Q3_2025[Groep],'Q3 Provisie'!$B$5)</f>
        <v>112673.89500000021</v>
      </c>
      <c r="D21" s="48">
        <f>SUMIFS(Q3_2025[Bruto-Rel. korting 2],Q3_2025[Evenement],'Q3 Provisie'!B21,Q3_2025[Groep],'Q3 Provisie'!$B$6)</f>
        <v>1840</v>
      </c>
      <c r="E21" s="48">
        <f>SUMIFS(Q3_2025[Bruto-Rel. korting 2],Q3_2025[Evenement],'Q3 Provisie'!B21,Q3_2025[Groep],'Q3 Provisie'!$B$7)</f>
        <v>0</v>
      </c>
      <c r="F21" s="48">
        <f>SUMIFS(Q3_2025[Bruto-Rel. korting 2],Q3_2025[Evenement],'Q3 Provisie'!B21,Q3_2025[Groep],"")</f>
        <v>31812.011000000006</v>
      </c>
      <c r="G21" s="49">
        <f t="shared" si="1"/>
        <v>146325.90600000022</v>
      </c>
      <c r="H21" s="48">
        <f t="shared" si="2"/>
        <v>25914.99585000005</v>
      </c>
      <c r="I21" s="48">
        <f t="shared" si="3"/>
        <v>294.40000000000003</v>
      </c>
      <c r="J21" s="48">
        <f t="shared" si="4"/>
        <v>0</v>
      </c>
    </row>
    <row r="22" spans="2:10" ht="15" thickBot="1" x14ac:dyDescent="0.35">
      <c r="B22" s="47" t="str">
        <v>Premier Padel - 2025.xls</v>
      </c>
      <c r="C22" s="48">
        <f>SUMIFS(Q3_2025[Bruto-Rel. korting 2],Q3_2025[Evenement],'Q3 Provisie'!B22,Q3_2025[Groep],'Q3 Provisie'!$B$5)</f>
        <v>11455.662499999999</v>
      </c>
      <c r="D22" s="48">
        <f>SUMIFS(Q3_2025[Bruto-Rel. korting 2],Q3_2025[Evenement],'Q3 Provisie'!B22,Q3_2025[Groep],'Q3 Provisie'!$B$6)</f>
        <v>10770</v>
      </c>
      <c r="E22" s="48">
        <f>SUMIFS(Q3_2025[Bruto-Rel. korting 2],Q3_2025[Evenement],'Q3 Provisie'!B22,Q3_2025[Groep],'Q3 Provisie'!$B$7)</f>
        <v>0</v>
      </c>
      <c r="F22" s="48">
        <f>SUMIFS(Q3_2025[Bruto-Rel. korting 2],Q3_2025[Evenement],'Q3 Provisie'!B22,Q3_2025[Groep],"")</f>
        <v>2702.4170000000004</v>
      </c>
      <c r="G22" s="49">
        <f t="shared" si="1"/>
        <v>24928.0795</v>
      </c>
      <c r="H22" s="48">
        <f t="shared" si="2"/>
        <v>2634.8023749999998</v>
      </c>
      <c r="I22" s="48">
        <f t="shared" si="3"/>
        <v>1723.2</v>
      </c>
      <c r="J22" s="48">
        <f t="shared" si="4"/>
        <v>0</v>
      </c>
    </row>
    <row r="23" spans="2:10" ht="15" thickBot="1" x14ac:dyDescent="0.35">
      <c r="B23" s="47" t="str">
        <v>Rotterdam Rave - 2025.xls</v>
      </c>
      <c r="C23" s="48">
        <f>SUMIFS(Q3_2025[Bruto-Rel. korting 2],Q3_2025[Evenement],'Q3 Provisie'!B23,Q3_2025[Groep],'Q3 Provisie'!$B$5)</f>
        <v>15800.189999999997</v>
      </c>
      <c r="D23" s="48">
        <f>SUMIFS(Q3_2025[Bruto-Rel. korting 2],Q3_2025[Evenement],'Q3 Provisie'!B23,Q3_2025[Groep],'Q3 Provisie'!$B$6)</f>
        <v>0</v>
      </c>
      <c r="E23" s="48">
        <f>SUMIFS(Q3_2025[Bruto-Rel. korting 2],Q3_2025[Evenement],'Q3 Provisie'!B23,Q3_2025[Groep],'Q3 Provisie'!$B$7)</f>
        <v>0</v>
      </c>
      <c r="F23" s="48">
        <f>SUMIFS(Q3_2025[Bruto-Rel. korting 2],Q3_2025[Evenement],'Q3 Provisie'!B23,Q3_2025[Groep],"")</f>
        <v>435.6</v>
      </c>
      <c r="G23" s="49">
        <f t="shared" si="1"/>
        <v>16235.789999999997</v>
      </c>
      <c r="H23" s="48">
        <f t="shared" si="2"/>
        <v>3634.0436999999993</v>
      </c>
      <c r="I23" s="48">
        <f t="shared" si="3"/>
        <v>0</v>
      </c>
      <c r="J23" s="48">
        <f t="shared" si="4"/>
        <v>0</v>
      </c>
    </row>
    <row r="24" spans="2:10" ht="15" thickBot="1" x14ac:dyDescent="0.35">
      <c r="B24" s="45" t="s">
        <v>535</v>
      </c>
      <c r="C24" s="46">
        <f t="shared" ref="C24:J24" si="5">SUM(C15:C23)</f>
        <v>276964.9412500005</v>
      </c>
      <c r="D24" s="46">
        <f t="shared" si="5"/>
        <v>98784.25</v>
      </c>
      <c r="E24" s="46">
        <f t="shared" si="5"/>
        <v>7788.5</v>
      </c>
      <c r="F24" s="46">
        <f t="shared" si="5"/>
        <v>198135.48900000006</v>
      </c>
      <c r="G24" s="46">
        <f t="shared" si="5"/>
        <v>581673.18025000056</v>
      </c>
      <c r="H24" s="46">
        <f t="shared" si="5"/>
        <v>63701.936487500119</v>
      </c>
      <c r="I24" s="46">
        <f t="shared" si="5"/>
        <v>15805.48</v>
      </c>
      <c r="J24" s="46">
        <f t="shared" si="5"/>
        <v>1168.2750000000001</v>
      </c>
    </row>
  </sheetData>
  <mergeCells count="1">
    <mergeCell ref="B1:E1"/>
  </mergeCells>
  <pageMargins left="0.7" right="0.7" top="0.75" bottom="0.75" header="0.3" footer="0.3"/>
  <pageSetup paperSize="9" scale="72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E0966-E474-4345-94DF-B74EB1BBE399}">
  <dimension ref="A3:E386"/>
  <sheetViews>
    <sheetView workbookViewId="0">
      <selection activeCell="C20" sqref="C20"/>
    </sheetView>
  </sheetViews>
  <sheetFormatPr defaultRowHeight="14.4" x14ac:dyDescent="0.3"/>
  <cols>
    <col min="1" max="1" width="62.88671875" bestFit="1" customWidth="1"/>
    <col min="2" max="2" width="13.5546875" bestFit="1" customWidth="1"/>
    <col min="3" max="3" width="64" bestFit="1" customWidth="1"/>
    <col min="4" max="4" width="8.5546875" customWidth="1"/>
    <col min="5" max="5" width="15.5546875" bestFit="1" customWidth="1"/>
  </cols>
  <sheetData>
    <row r="3" spans="1:5" x14ac:dyDescent="0.3">
      <c r="A3" s="50" t="s">
        <v>481</v>
      </c>
      <c r="B3" s="50" t="s">
        <v>0</v>
      </c>
      <c r="C3" s="50" t="s">
        <v>1</v>
      </c>
      <c r="D3" s="50" t="s">
        <v>482</v>
      </c>
      <c r="E3" t="s">
        <v>542</v>
      </c>
    </row>
    <row r="4" spans="1:5" x14ac:dyDescent="0.3">
      <c r="A4" t="s">
        <v>741</v>
      </c>
      <c r="B4">
        <v>1007023</v>
      </c>
      <c r="C4" t="s">
        <v>190</v>
      </c>
      <c r="E4">
        <v>1</v>
      </c>
    </row>
    <row r="5" spans="1:5" x14ac:dyDescent="0.3">
      <c r="B5">
        <v>1007051</v>
      </c>
      <c r="C5" t="s">
        <v>54</v>
      </c>
      <c r="E5">
        <v>34</v>
      </c>
    </row>
    <row r="6" spans="1:5" x14ac:dyDescent="0.3">
      <c r="B6">
        <v>1010006</v>
      </c>
      <c r="C6" t="s">
        <v>157</v>
      </c>
      <c r="E6">
        <v>2</v>
      </c>
    </row>
    <row r="7" spans="1:5" x14ac:dyDescent="0.3">
      <c r="B7">
        <v>1010007</v>
      </c>
      <c r="C7" t="s">
        <v>59</v>
      </c>
      <c r="E7">
        <v>2</v>
      </c>
    </row>
    <row r="8" spans="1:5" x14ac:dyDescent="0.3">
      <c r="B8">
        <v>1010008</v>
      </c>
      <c r="C8" t="s">
        <v>58</v>
      </c>
      <c r="E8">
        <v>2</v>
      </c>
    </row>
    <row r="9" spans="1:5" x14ac:dyDescent="0.3">
      <c r="B9">
        <v>1010010</v>
      </c>
      <c r="C9" t="s">
        <v>743</v>
      </c>
      <c r="E9">
        <v>2</v>
      </c>
    </row>
    <row r="10" spans="1:5" x14ac:dyDescent="0.3">
      <c r="B10">
        <v>1010011</v>
      </c>
      <c r="C10" t="s">
        <v>744</v>
      </c>
      <c r="E10">
        <v>2</v>
      </c>
    </row>
    <row r="11" spans="1:5" x14ac:dyDescent="0.3">
      <c r="B11">
        <v>2004003</v>
      </c>
      <c r="C11" t="s">
        <v>114</v>
      </c>
      <c r="E11">
        <v>10</v>
      </c>
    </row>
    <row r="12" spans="1:5" x14ac:dyDescent="0.3">
      <c r="B12">
        <v>2004006</v>
      </c>
      <c r="C12" t="s">
        <v>117</v>
      </c>
      <c r="E12">
        <v>8</v>
      </c>
    </row>
    <row r="13" spans="1:5" x14ac:dyDescent="0.3">
      <c r="B13">
        <v>2004053</v>
      </c>
      <c r="C13" t="s">
        <v>715</v>
      </c>
      <c r="E13">
        <v>69</v>
      </c>
    </row>
    <row r="14" spans="1:5" x14ac:dyDescent="0.3">
      <c r="B14">
        <v>2004075</v>
      </c>
      <c r="C14" t="s">
        <v>240</v>
      </c>
      <c r="E14">
        <v>3</v>
      </c>
    </row>
    <row r="15" spans="1:5" x14ac:dyDescent="0.3">
      <c r="B15">
        <v>3001044</v>
      </c>
      <c r="C15" t="s">
        <v>47</v>
      </c>
      <c r="E15">
        <v>125</v>
      </c>
    </row>
    <row r="16" spans="1:5" x14ac:dyDescent="0.3">
      <c r="B16">
        <v>3001102</v>
      </c>
      <c r="C16" t="s">
        <v>742</v>
      </c>
      <c r="D16" t="s">
        <v>97</v>
      </c>
      <c r="E16">
        <v>79</v>
      </c>
    </row>
    <row r="17" spans="2:5" x14ac:dyDescent="0.3">
      <c r="B17">
        <v>3001111</v>
      </c>
      <c r="C17" t="s">
        <v>34</v>
      </c>
      <c r="E17">
        <v>7</v>
      </c>
    </row>
    <row r="18" spans="2:5" x14ac:dyDescent="0.3">
      <c r="B18">
        <v>3001129</v>
      </c>
      <c r="C18" t="s">
        <v>745</v>
      </c>
      <c r="E18">
        <v>7</v>
      </c>
    </row>
    <row r="19" spans="2:5" x14ac:dyDescent="0.3">
      <c r="B19">
        <v>4801003</v>
      </c>
      <c r="C19" t="s">
        <v>157</v>
      </c>
      <c r="E19">
        <v>2</v>
      </c>
    </row>
    <row r="20" spans="2:5" x14ac:dyDescent="0.3">
      <c r="B20">
        <v>5010001</v>
      </c>
      <c r="C20" t="s">
        <v>753</v>
      </c>
      <c r="E20">
        <v>1</v>
      </c>
    </row>
    <row r="21" spans="2:5" x14ac:dyDescent="0.3">
      <c r="C21" t="s">
        <v>752</v>
      </c>
      <c r="E21">
        <v>1</v>
      </c>
    </row>
    <row r="22" spans="2:5" x14ac:dyDescent="0.3">
      <c r="C22" t="s">
        <v>751</v>
      </c>
      <c r="E22">
        <v>139</v>
      </c>
    </row>
    <row r="23" spans="2:5" x14ac:dyDescent="0.3">
      <c r="C23" t="s">
        <v>750</v>
      </c>
      <c r="E23">
        <v>104</v>
      </c>
    </row>
    <row r="24" spans="2:5" x14ac:dyDescent="0.3">
      <c r="C24" t="s">
        <v>107</v>
      </c>
      <c r="E24">
        <v>30</v>
      </c>
    </row>
    <row r="25" spans="2:5" x14ac:dyDescent="0.3">
      <c r="B25">
        <v>5020001</v>
      </c>
      <c r="C25" t="s">
        <v>46</v>
      </c>
      <c r="E25">
        <v>125</v>
      </c>
    </row>
    <row r="26" spans="2:5" x14ac:dyDescent="0.3">
      <c r="B26">
        <v>5021026</v>
      </c>
      <c r="C26" t="s">
        <v>617</v>
      </c>
      <c r="D26" t="s">
        <v>97</v>
      </c>
      <c r="E26">
        <v>1</v>
      </c>
    </row>
    <row r="27" spans="2:5" x14ac:dyDescent="0.3">
      <c r="B27">
        <v>5022013</v>
      </c>
      <c r="C27" t="s">
        <v>450</v>
      </c>
      <c r="D27" t="s">
        <v>97</v>
      </c>
      <c r="E27">
        <v>9</v>
      </c>
    </row>
    <row r="28" spans="2:5" x14ac:dyDescent="0.3">
      <c r="B28">
        <v>5022015</v>
      </c>
      <c r="C28" t="s">
        <v>495</v>
      </c>
      <c r="D28" t="s">
        <v>97</v>
      </c>
      <c r="E28">
        <v>4</v>
      </c>
    </row>
    <row r="29" spans="2:5" x14ac:dyDescent="0.3">
      <c r="B29">
        <v>5022020</v>
      </c>
      <c r="C29" t="s">
        <v>517</v>
      </c>
      <c r="D29" t="s">
        <v>97</v>
      </c>
      <c r="E29">
        <v>2</v>
      </c>
    </row>
    <row r="30" spans="2:5" x14ac:dyDescent="0.3">
      <c r="B30">
        <v>5030003</v>
      </c>
      <c r="C30" t="s">
        <v>746</v>
      </c>
      <c r="E30">
        <v>6</v>
      </c>
    </row>
    <row r="31" spans="2:5" x14ac:dyDescent="0.3">
      <c r="B31">
        <v>5030005</v>
      </c>
      <c r="C31" t="s">
        <v>33</v>
      </c>
      <c r="D31" t="s">
        <v>89</v>
      </c>
      <c r="E31">
        <v>15</v>
      </c>
    </row>
    <row r="32" spans="2:5" x14ac:dyDescent="0.3">
      <c r="B32">
        <v>5030228</v>
      </c>
      <c r="C32" t="s">
        <v>113</v>
      </c>
      <c r="D32" t="s">
        <v>89</v>
      </c>
      <c r="E32">
        <v>10</v>
      </c>
    </row>
    <row r="33" spans="1:5" x14ac:dyDescent="0.3">
      <c r="B33">
        <v>5030229</v>
      </c>
      <c r="C33" t="s">
        <v>18</v>
      </c>
      <c r="D33" t="s">
        <v>89</v>
      </c>
      <c r="E33">
        <v>69</v>
      </c>
    </row>
    <row r="34" spans="1:5" x14ac:dyDescent="0.3">
      <c r="B34">
        <v>5030232</v>
      </c>
      <c r="C34" t="s">
        <v>116</v>
      </c>
      <c r="D34" t="s">
        <v>89</v>
      </c>
      <c r="E34">
        <v>13</v>
      </c>
    </row>
    <row r="35" spans="1:5" x14ac:dyDescent="0.3">
      <c r="B35">
        <v>5030234</v>
      </c>
      <c r="C35" t="s">
        <v>155</v>
      </c>
      <c r="D35" t="s">
        <v>89</v>
      </c>
      <c r="E35">
        <v>3</v>
      </c>
    </row>
    <row r="36" spans="1:5" x14ac:dyDescent="0.3">
      <c r="B36">
        <v>5031009</v>
      </c>
      <c r="C36" t="s">
        <v>141</v>
      </c>
      <c r="E36">
        <v>219</v>
      </c>
    </row>
    <row r="37" spans="1:5" x14ac:dyDescent="0.3">
      <c r="B37">
        <v>5031074</v>
      </c>
      <c r="C37" t="s">
        <v>747</v>
      </c>
      <c r="E37">
        <v>40</v>
      </c>
    </row>
    <row r="38" spans="1:5" x14ac:dyDescent="0.3">
      <c r="B38">
        <v>5031075</v>
      </c>
      <c r="C38" t="s">
        <v>748</v>
      </c>
      <c r="E38">
        <v>40</v>
      </c>
    </row>
    <row r="39" spans="1:5" x14ac:dyDescent="0.3">
      <c r="B39">
        <v>5031076</v>
      </c>
      <c r="C39" t="s">
        <v>749</v>
      </c>
      <c r="E39">
        <v>40</v>
      </c>
    </row>
    <row r="40" spans="1:5" x14ac:dyDescent="0.3">
      <c r="A40" t="s">
        <v>754</v>
      </c>
      <c r="B40">
        <v>3098016</v>
      </c>
      <c r="C40" t="s">
        <v>48</v>
      </c>
      <c r="E40">
        <v>28</v>
      </c>
    </row>
    <row r="41" spans="1:5" x14ac:dyDescent="0.3">
      <c r="B41">
        <v>5022014</v>
      </c>
      <c r="C41" t="s">
        <v>309</v>
      </c>
      <c r="D41" t="s">
        <v>97</v>
      </c>
      <c r="E41">
        <v>2</v>
      </c>
    </row>
    <row r="42" spans="1:5" x14ac:dyDescent="0.3">
      <c r="B42">
        <v>5022016</v>
      </c>
      <c r="C42" t="s">
        <v>438</v>
      </c>
      <c r="D42" t="s">
        <v>97</v>
      </c>
      <c r="E42">
        <v>8</v>
      </c>
    </row>
    <row r="43" spans="1:5" x14ac:dyDescent="0.3">
      <c r="B43">
        <v>5022018</v>
      </c>
      <c r="C43" t="s">
        <v>455</v>
      </c>
      <c r="D43" t="s">
        <v>97</v>
      </c>
      <c r="E43">
        <v>7</v>
      </c>
    </row>
    <row r="44" spans="1:5" x14ac:dyDescent="0.3">
      <c r="B44">
        <v>5030226</v>
      </c>
      <c r="C44" t="s">
        <v>291</v>
      </c>
      <c r="D44" t="s">
        <v>89</v>
      </c>
      <c r="E44">
        <v>65</v>
      </c>
    </row>
    <row r="45" spans="1:5" x14ac:dyDescent="0.3">
      <c r="A45" t="s">
        <v>755</v>
      </c>
      <c r="B45">
        <v>1003012</v>
      </c>
      <c r="C45" t="s">
        <v>221</v>
      </c>
      <c r="E45">
        <v>3</v>
      </c>
    </row>
    <row r="46" spans="1:5" x14ac:dyDescent="0.3">
      <c r="B46">
        <v>1007051</v>
      </c>
      <c r="C46" t="s">
        <v>54</v>
      </c>
      <c r="E46">
        <v>1</v>
      </c>
    </row>
    <row r="47" spans="1:5" x14ac:dyDescent="0.3">
      <c r="B47">
        <v>3001079</v>
      </c>
      <c r="C47" t="s">
        <v>139</v>
      </c>
      <c r="E47">
        <v>6</v>
      </c>
    </row>
    <row r="48" spans="1:5" x14ac:dyDescent="0.3">
      <c r="B48">
        <v>3002024</v>
      </c>
      <c r="C48" t="s">
        <v>700</v>
      </c>
      <c r="E48">
        <v>2</v>
      </c>
    </row>
    <row r="49" spans="2:5" x14ac:dyDescent="0.3">
      <c r="B49">
        <v>3002030</v>
      </c>
      <c r="C49" t="s">
        <v>99</v>
      </c>
      <c r="E49">
        <v>3</v>
      </c>
    </row>
    <row r="50" spans="2:5" x14ac:dyDescent="0.3">
      <c r="B50">
        <v>3002032</v>
      </c>
      <c r="C50" t="s">
        <v>756</v>
      </c>
      <c r="E50">
        <v>1</v>
      </c>
    </row>
    <row r="51" spans="2:5" x14ac:dyDescent="0.3">
      <c r="B51">
        <v>3002038</v>
      </c>
      <c r="C51" t="s">
        <v>662</v>
      </c>
      <c r="E51">
        <v>5</v>
      </c>
    </row>
    <row r="52" spans="2:5" x14ac:dyDescent="0.3">
      <c r="B52">
        <v>3002039</v>
      </c>
      <c r="C52" t="s">
        <v>203</v>
      </c>
      <c r="E52">
        <v>1</v>
      </c>
    </row>
    <row r="53" spans="2:5" x14ac:dyDescent="0.3">
      <c r="B53">
        <v>5010014</v>
      </c>
      <c r="C53" t="s">
        <v>311</v>
      </c>
      <c r="E53">
        <v>2</v>
      </c>
    </row>
    <row r="54" spans="2:5" x14ac:dyDescent="0.3">
      <c r="B54">
        <v>5010016</v>
      </c>
      <c r="C54" t="s">
        <v>200</v>
      </c>
      <c r="E54">
        <v>1</v>
      </c>
    </row>
    <row r="55" spans="2:5" x14ac:dyDescent="0.3">
      <c r="C55" t="s">
        <v>760</v>
      </c>
      <c r="E55">
        <v>4</v>
      </c>
    </row>
    <row r="56" spans="2:5" x14ac:dyDescent="0.3">
      <c r="B56">
        <v>5010017</v>
      </c>
      <c r="C56" t="s">
        <v>248</v>
      </c>
      <c r="E56">
        <v>6</v>
      </c>
    </row>
    <row r="57" spans="2:5" x14ac:dyDescent="0.3">
      <c r="B57">
        <v>5020001</v>
      </c>
      <c r="C57" t="s">
        <v>46</v>
      </c>
      <c r="E57">
        <v>4</v>
      </c>
    </row>
    <row r="58" spans="2:5" x14ac:dyDescent="0.3">
      <c r="B58">
        <v>5020002</v>
      </c>
      <c r="C58" t="s">
        <v>624</v>
      </c>
      <c r="E58">
        <v>1</v>
      </c>
    </row>
    <row r="59" spans="2:5" x14ac:dyDescent="0.3">
      <c r="C59" t="s">
        <v>56</v>
      </c>
      <c r="E59">
        <v>16</v>
      </c>
    </row>
    <row r="60" spans="2:5" x14ac:dyDescent="0.3">
      <c r="B60">
        <v>5020003</v>
      </c>
      <c r="C60" t="s">
        <v>258</v>
      </c>
      <c r="E60">
        <v>9</v>
      </c>
    </row>
    <row r="61" spans="2:5" x14ac:dyDescent="0.3">
      <c r="B61">
        <v>5020004</v>
      </c>
      <c r="C61" t="s">
        <v>231</v>
      </c>
      <c r="E61">
        <v>3</v>
      </c>
    </row>
    <row r="62" spans="2:5" x14ac:dyDescent="0.3">
      <c r="B62">
        <v>5020005</v>
      </c>
      <c r="C62" t="s">
        <v>761</v>
      </c>
      <c r="E62">
        <v>1</v>
      </c>
    </row>
    <row r="63" spans="2:5" x14ac:dyDescent="0.3">
      <c r="B63">
        <v>5020008</v>
      </c>
      <c r="C63" t="s">
        <v>52</v>
      </c>
      <c r="E63">
        <v>4</v>
      </c>
    </row>
    <row r="64" spans="2:5" x14ac:dyDescent="0.3">
      <c r="B64">
        <v>5020009</v>
      </c>
      <c r="C64" t="s">
        <v>598</v>
      </c>
      <c r="E64">
        <v>1</v>
      </c>
    </row>
    <row r="65" spans="2:5" x14ac:dyDescent="0.3">
      <c r="C65" t="s">
        <v>125</v>
      </c>
      <c r="E65">
        <v>6</v>
      </c>
    </row>
    <row r="66" spans="2:5" x14ac:dyDescent="0.3">
      <c r="B66">
        <v>5020010</v>
      </c>
      <c r="C66" t="s">
        <v>757</v>
      </c>
      <c r="E66">
        <v>1</v>
      </c>
    </row>
    <row r="67" spans="2:5" x14ac:dyDescent="0.3">
      <c r="B67">
        <v>5020011</v>
      </c>
      <c r="C67" t="s">
        <v>336</v>
      </c>
      <c r="E67">
        <v>1</v>
      </c>
    </row>
    <row r="68" spans="2:5" x14ac:dyDescent="0.3">
      <c r="B68">
        <v>5021030</v>
      </c>
      <c r="C68" t="s">
        <v>299</v>
      </c>
      <c r="D68" t="s">
        <v>97</v>
      </c>
      <c r="E68">
        <v>1</v>
      </c>
    </row>
    <row r="69" spans="2:5" x14ac:dyDescent="0.3">
      <c r="C69" t="s">
        <v>758</v>
      </c>
      <c r="D69" t="s">
        <v>97</v>
      </c>
      <c r="E69">
        <v>1</v>
      </c>
    </row>
    <row r="70" spans="2:5" x14ac:dyDescent="0.3">
      <c r="C70" t="s">
        <v>546</v>
      </c>
      <c r="D70" t="s">
        <v>97</v>
      </c>
      <c r="E70">
        <v>178</v>
      </c>
    </row>
    <row r="71" spans="2:5" x14ac:dyDescent="0.3">
      <c r="B71">
        <v>5022012</v>
      </c>
      <c r="C71" t="s">
        <v>273</v>
      </c>
      <c r="E71">
        <v>1</v>
      </c>
    </row>
    <row r="72" spans="2:5" x14ac:dyDescent="0.3">
      <c r="B72">
        <v>5022023</v>
      </c>
      <c r="C72" t="s">
        <v>489</v>
      </c>
      <c r="D72" t="s">
        <v>97</v>
      </c>
      <c r="E72">
        <v>19</v>
      </c>
    </row>
    <row r="73" spans="2:5" x14ac:dyDescent="0.3">
      <c r="B73">
        <v>5022024</v>
      </c>
      <c r="C73" t="s">
        <v>759</v>
      </c>
      <c r="E73">
        <v>6</v>
      </c>
    </row>
    <row r="74" spans="2:5" x14ac:dyDescent="0.3">
      <c r="B74">
        <v>5022026</v>
      </c>
      <c r="C74" t="s">
        <v>492</v>
      </c>
      <c r="D74" t="s">
        <v>97</v>
      </c>
      <c r="E74">
        <v>19</v>
      </c>
    </row>
    <row r="75" spans="2:5" x14ac:dyDescent="0.3">
      <c r="B75">
        <v>5022028</v>
      </c>
      <c r="C75" t="s">
        <v>496</v>
      </c>
      <c r="D75" t="s">
        <v>97</v>
      </c>
      <c r="E75">
        <v>1</v>
      </c>
    </row>
    <row r="76" spans="2:5" x14ac:dyDescent="0.3">
      <c r="B76">
        <v>5022030</v>
      </c>
      <c r="C76" t="s">
        <v>500</v>
      </c>
      <c r="D76" t="s">
        <v>97</v>
      </c>
      <c r="E76">
        <v>22</v>
      </c>
    </row>
    <row r="77" spans="2:5" x14ac:dyDescent="0.3">
      <c r="B77">
        <v>5022032</v>
      </c>
      <c r="C77" t="s">
        <v>503</v>
      </c>
      <c r="D77" t="s">
        <v>97</v>
      </c>
      <c r="E77">
        <v>28</v>
      </c>
    </row>
    <row r="78" spans="2:5" x14ac:dyDescent="0.3">
      <c r="B78">
        <v>5022038</v>
      </c>
      <c r="C78" t="s">
        <v>516</v>
      </c>
      <c r="D78" t="s">
        <v>97</v>
      </c>
      <c r="E78">
        <v>13</v>
      </c>
    </row>
    <row r="79" spans="2:5" x14ac:dyDescent="0.3">
      <c r="B79">
        <v>5022042</v>
      </c>
      <c r="C79" t="s">
        <v>520</v>
      </c>
      <c r="D79" t="s">
        <v>97</v>
      </c>
      <c r="E79">
        <v>4</v>
      </c>
    </row>
    <row r="80" spans="2:5" x14ac:dyDescent="0.3">
      <c r="B80">
        <v>5022044</v>
      </c>
      <c r="C80" t="s">
        <v>521</v>
      </c>
      <c r="D80" t="s">
        <v>97</v>
      </c>
      <c r="E80">
        <v>4</v>
      </c>
    </row>
    <row r="81" spans="1:5" x14ac:dyDescent="0.3">
      <c r="B81">
        <v>5022046</v>
      </c>
      <c r="C81" t="s">
        <v>554</v>
      </c>
      <c r="D81" t="s">
        <v>97</v>
      </c>
      <c r="E81">
        <v>18</v>
      </c>
    </row>
    <row r="82" spans="1:5" x14ac:dyDescent="0.3">
      <c r="B82">
        <v>5022048</v>
      </c>
      <c r="C82" t="s">
        <v>578</v>
      </c>
      <c r="D82" t="s">
        <v>97</v>
      </c>
      <c r="E82">
        <v>9</v>
      </c>
    </row>
    <row r="83" spans="1:5" x14ac:dyDescent="0.3">
      <c r="B83">
        <v>5022052</v>
      </c>
      <c r="C83" t="s">
        <v>597</v>
      </c>
      <c r="D83" t="s">
        <v>97</v>
      </c>
      <c r="E83">
        <v>3</v>
      </c>
    </row>
    <row r="84" spans="1:5" x14ac:dyDescent="0.3">
      <c r="B84">
        <v>5022054</v>
      </c>
      <c r="C84" t="s">
        <v>557</v>
      </c>
      <c r="D84" t="s">
        <v>97</v>
      </c>
      <c r="E84">
        <v>8</v>
      </c>
    </row>
    <row r="85" spans="1:5" x14ac:dyDescent="0.3">
      <c r="B85">
        <v>5040007</v>
      </c>
      <c r="C85" t="s">
        <v>328</v>
      </c>
      <c r="D85" t="s">
        <v>512</v>
      </c>
      <c r="E85">
        <v>1</v>
      </c>
    </row>
    <row r="86" spans="1:5" x14ac:dyDescent="0.3">
      <c r="B86">
        <v>5040008</v>
      </c>
      <c r="C86" t="s">
        <v>333</v>
      </c>
      <c r="D86" t="s">
        <v>512</v>
      </c>
      <c r="E86">
        <v>2</v>
      </c>
    </row>
    <row r="87" spans="1:5" x14ac:dyDescent="0.3">
      <c r="B87">
        <v>5040010</v>
      </c>
      <c r="C87" t="s">
        <v>318</v>
      </c>
      <c r="D87" t="s">
        <v>512</v>
      </c>
      <c r="E87">
        <v>4</v>
      </c>
    </row>
    <row r="88" spans="1:5" x14ac:dyDescent="0.3">
      <c r="B88">
        <v>5040016</v>
      </c>
      <c r="C88" t="s">
        <v>211</v>
      </c>
      <c r="E88">
        <v>1</v>
      </c>
    </row>
    <row r="89" spans="1:5" x14ac:dyDescent="0.3">
      <c r="B89">
        <v>5040018</v>
      </c>
      <c r="C89" t="s">
        <v>319</v>
      </c>
      <c r="E89">
        <v>3</v>
      </c>
    </row>
    <row r="90" spans="1:5" x14ac:dyDescent="0.3">
      <c r="A90" t="s">
        <v>762</v>
      </c>
      <c r="B90">
        <v>2004057</v>
      </c>
      <c r="C90" t="s">
        <v>668</v>
      </c>
      <c r="E90">
        <v>4</v>
      </c>
    </row>
    <row r="91" spans="1:5" x14ac:dyDescent="0.3">
      <c r="B91">
        <v>2004082</v>
      </c>
      <c r="C91" t="s">
        <v>347</v>
      </c>
      <c r="E91">
        <v>2</v>
      </c>
    </row>
    <row r="92" spans="1:5" x14ac:dyDescent="0.3">
      <c r="B92">
        <v>5030001</v>
      </c>
      <c r="C92" t="s">
        <v>132</v>
      </c>
      <c r="D92" t="s">
        <v>89</v>
      </c>
      <c r="E92">
        <v>18</v>
      </c>
    </row>
    <row r="93" spans="1:5" x14ac:dyDescent="0.3">
      <c r="B93">
        <v>5030005</v>
      </c>
      <c r="C93" t="s">
        <v>33</v>
      </c>
      <c r="D93" t="s">
        <v>89</v>
      </c>
      <c r="E93">
        <v>2</v>
      </c>
    </row>
    <row r="94" spans="1:5" x14ac:dyDescent="0.3">
      <c r="B94">
        <v>5030028</v>
      </c>
      <c r="C94" t="s">
        <v>341</v>
      </c>
      <c r="E94">
        <v>62</v>
      </c>
    </row>
    <row r="95" spans="1:5" x14ac:dyDescent="0.3">
      <c r="B95">
        <v>5030225</v>
      </c>
      <c r="C95" t="s">
        <v>261</v>
      </c>
      <c r="D95" t="s">
        <v>89</v>
      </c>
      <c r="E95">
        <v>7</v>
      </c>
    </row>
    <row r="96" spans="1:5" x14ac:dyDescent="0.3">
      <c r="B96">
        <v>5030228</v>
      </c>
      <c r="C96" t="s">
        <v>113</v>
      </c>
      <c r="D96" t="s">
        <v>89</v>
      </c>
      <c r="E96">
        <v>99</v>
      </c>
    </row>
    <row r="97" spans="1:5" x14ac:dyDescent="0.3">
      <c r="C97" t="s">
        <v>473</v>
      </c>
      <c r="D97" t="s">
        <v>89</v>
      </c>
      <c r="E97">
        <v>9</v>
      </c>
    </row>
    <row r="98" spans="1:5" x14ac:dyDescent="0.3">
      <c r="B98">
        <v>5030229</v>
      </c>
      <c r="C98" t="s">
        <v>18</v>
      </c>
      <c r="D98" t="s">
        <v>89</v>
      </c>
      <c r="E98">
        <v>30</v>
      </c>
    </row>
    <row r="99" spans="1:5" x14ac:dyDescent="0.3">
      <c r="B99">
        <v>5030232</v>
      </c>
      <c r="C99" t="s">
        <v>395</v>
      </c>
      <c r="D99" t="s">
        <v>89</v>
      </c>
      <c r="E99">
        <v>1</v>
      </c>
    </row>
    <row r="100" spans="1:5" x14ac:dyDescent="0.3">
      <c r="C100" t="s">
        <v>116</v>
      </c>
      <c r="D100" t="s">
        <v>89</v>
      </c>
      <c r="E100">
        <v>13</v>
      </c>
    </row>
    <row r="101" spans="1:5" x14ac:dyDescent="0.3">
      <c r="B101">
        <v>5030234</v>
      </c>
      <c r="C101" t="s">
        <v>664</v>
      </c>
      <c r="D101" t="s">
        <v>89</v>
      </c>
      <c r="E101">
        <v>1</v>
      </c>
    </row>
    <row r="102" spans="1:5" x14ac:dyDescent="0.3">
      <c r="A102" t="s">
        <v>763</v>
      </c>
      <c r="B102">
        <v>1001009</v>
      </c>
      <c r="C102" t="s">
        <v>175</v>
      </c>
      <c r="E102">
        <v>13</v>
      </c>
    </row>
    <row r="103" spans="1:5" x14ac:dyDescent="0.3">
      <c r="B103">
        <v>1001027</v>
      </c>
      <c r="C103" t="s">
        <v>407</v>
      </c>
      <c r="E103">
        <v>8</v>
      </c>
    </row>
    <row r="104" spans="1:5" x14ac:dyDescent="0.3">
      <c r="B104">
        <v>1001029</v>
      </c>
      <c r="C104" t="s">
        <v>175</v>
      </c>
      <c r="E104">
        <v>62</v>
      </c>
    </row>
    <row r="105" spans="1:5" x14ac:dyDescent="0.3">
      <c r="B105">
        <v>1001031</v>
      </c>
      <c r="C105" t="s">
        <v>253</v>
      </c>
      <c r="E105">
        <v>6</v>
      </c>
    </row>
    <row r="106" spans="1:5" x14ac:dyDescent="0.3">
      <c r="B106">
        <v>1002019</v>
      </c>
      <c r="C106" t="s">
        <v>199</v>
      </c>
      <c r="E106">
        <v>19</v>
      </c>
    </row>
    <row r="107" spans="1:5" x14ac:dyDescent="0.3">
      <c r="B107">
        <v>1002027</v>
      </c>
      <c r="C107" t="s">
        <v>766</v>
      </c>
      <c r="E107">
        <v>13</v>
      </c>
    </row>
    <row r="108" spans="1:5" x14ac:dyDescent="0.3">
      <c r="B108">
        <v>1002028</v>
      </c>
      <c r="C108" t="s">
        <v>806</v>
      </c>
      <c r="E108">
        <v>13</v>
      </c>
    </row>
    <row r="109" spans="1:5" x14ac:dyDescent="0.3">
      <c r="B109">
        <v>1002030</v>
      </c>
      <c r="C109" t="s">
        <v>573</v>
      </c>
      <c r="E109">
        <v>61</v>
      </c>
    </row>
    <row r="110" spans="1:5" x14ac:dyDescent="0.3">
      <c r="B110">
        <v>1002060</v>
      </c>
      <c r="C110" t="s">
        <v>338</v>
      </c>
      <c r="E110">
        <v>46</v>
      </c>
    </row>
    <row r="111" spans="1:5" x14ac:dyDescent="0.3">
      <c r="B111">
        <v>1003012</v>
      </c>
      <c r="C111" t="s">
        <v>221</v>
      </c>
      <c r="E111">
        <v>3</v>
      </c>
    </row>
    <row r="112" spans="1:5" x14ac:dyDescent="0.3">
      <c r="B112">
        <v>1003029</v>
      </c>
      <c r="C112" t="s">
        <v>809</v>
      </c>
      <c r="E112">
        <v>2</v>
      </c>
    </row>
    <row r="113" spans="2:5" x14ac:dyDescent="0.3">
      <c r="B113">
        <v>1003030</v>
      </c>
      <c r="C113" t="s">
        <v>805</v>
      </c>
      <c r="E113">
        <v>17</v>
      </c>
    </row>
    <row r="114" spans="2:5" x14ac:dyDescent="0.3">
      <c r="B114">
        <v>1003041</v>
      </c>
      <c r="C114" t="s">
        <v>804</v>
      </c>
      <c r="E114">
        <v>3</v>
      </c>
    </row>
    <row r="115" spans="2:5" x14ac:dyDescent="0.3">
      <c r="B115">
        <v>1005013</v>
      </c>
      <c r="C115" t="s">
        <v>196</v>
      </c>
      <c r="E115">
        <v>56</v>
      </c>
    </row>
    <row r="116" spans="2:5" x14ac:dyDescent="0.3">
      <c r="B116">
        <v>1005014</v>
      </c>
      <c r="C116" t="s">
        <v>312</v>
      </c>
      <c r="E116">
        <v>3</v>
      </c>
    </row>
    <row r="117" spans="2:5" x14ac:dyDescent="0.3">
      <c r="B117">
        <v>1007025</v>
      </c>
      <c r="C117" t="s">
        <v>107</v>
      </c>
      <c r="E117">
        <v>10</v>
      </c>
    </row>
    <row r="118" spans="2:5" x14ac:dyDescent="0.3">
      <c r="B118">
        <v>1007050</v>
      </c>
      <c r="C118" t="s">
        <v>567</v>
      </c>
      <c r="E118">
        <v>226</v>
      </c>
    </row>
    <row r="119" spans="2:5" x14ac:dyDescent="0.3">
      <c r="B119">
        <v>1007051</v>
      </c>
      <c r="C119" t="s">
        <v>54</v>
      </c>
      <c r="E119">
        <v>311</v>
      </c>
    </row>
    <row r="120" spans="2:5" x14ac:dyDescent="0.3">
      <c r="B120">
        <v>1007052</v>
      </c>
      <c r="C120" t="s">
        <v>720</v>
      </c>
      <c r="E120">
        <v>12</v>
      </c>
    </row>
    <row r="121" spans="2:5" x14ac:dyDescent="0.3">
      <c r="B121">
        <v>1007057</v>
      </c>
      <c r="C121" t="s">
        <v>340</v>
      </c>
      <c r="E121">
        <v>6</v>
      </c>
    </row>
    <row r="122" spans="2:5" x14ac:dyDescent="0.3">
      <c r="B122">
        <v>1007059</v>
      </c>
      <c r="C122" t="s">
        <v>811</v>
      </c>
      <c r="E122">
        <v>7</v>
      </c>
    </row>
    <row r="123" spans="2:5" x14ac:dyDescent="0.3">
      <c r="B123">
        <v>1008006</v>
      </c>
      <c r="C123" t="s">
        <v>360</v>
      </c>
      <c r="E123">
        <v>13</v>
      </c>
    </row>
    <row r="124" spans="2:5" x14ac:dyDescent="0.3">
      <c r="B124">
        <v>1008015</v>
      </c>
      <c r="C124" t="s">
        <v>726</v>
      </c>
      <c r="E124">
        <v>1</v>
      </c>
    </row>
    <row r="125" spans="2:5" x14ac:dyDescent="0.3">
      <c r="B125">
        <v>1008027</v>
      </c>
      <c r="C125" t="s">
        <v>807</v>
      </c>
      <c r="E125">
        <v>3</v>
      </c>
    </row>
    <row r="126" spans="2:5" x14ac:dyDescent="0.3">
      <c r="B126">
        <v>1008039</v>
      </c>
      <c r="C126" t="s">
        <v>827</v>
      </c>
      <c r="E126">
        <v>1</v>
      </c>
    </row>
    <row r="127" spans="2:5" x14ac:dyDescent="0.3">
      <c r="B127">
        <v>1009001</v>
      </c>
      <c r="C127" t="s">
        <v>355</v>
      </c>
      <c r="E127">
        <v>4</v>
      </c>
    </row>
    <row r="128" spans="2:5" x14ac:dyDescent="0.3">
      <c r="B128">
        <v>1009003</v>
      </c>
      <c r="C128" t="s">
        <v>808</v>
      </c>
      <c r="E128">
        <v>4</v>
      </c>
    </row>
    <row r="129" spans="2:5" x14ac:dyDescent="0.3">
      <c r="B129">
        <v>1009130</v>
      </c>
      <c r="C129" t="s">
        <v>250</v>
      </c>
      <c r="E129">
        <v>5</v>
      </c>
    </row>
    <row r="130" spans="2:5" x14ac:dyDescent="0.3">
      <c r="B130">
        <v>1010023</v>
      </c>
      <c r="C130" t="s">
        <v>826</v>
      </c>
      <c r="E130">
        <v>4</v>
      </c>
    </row>
    <row r="131" spans="2:5" x14ac:dyDescent="0.3">
      <c r="B131">
        <v>1098001</v>
      </c>
      <c r="C131" t="s">
        <v>774</v>
      </c>
      <c r="E131">
        <v>10</v>
      </c>
    </row>
    <row r="132" spans="2:5" x14ac:dyDescent="0.3">
      <c r="B132">
        <v>2001013</v>
      </c>
      <c r="C132" t="s">
        <v>416</v>
      </c>
      <c r="E132">
        <v>4</v>
      </c>
    </row>
    <row r="133" spans="2:5" x14ac:dyDescent="0.3">
      <c r="B133">
        <v>2001021</v>
      </c>
      <c r="C133" t="s">
        <v>819</v>
      </c>
      <c r="E133">
        <v>4</v>
      </c>
    </row>
    <row r="134" spans="2:5" x14ac:dyDescent="0.3">
      <c r="B134">
        <v>2001043</v>
      </c>
      <c r="C134" t="s">
        <v>143</v>
      </c>
      <c r="E134">
        <v>4</v>
      </c>
    </row>
    <row r="135" spans="2:5" x14ac:dyDescent="0.3">
      <c r="B135">
        <v>2001044</v>
      </c>
      <c r="C135" t="s">
        <v>149</v>
      </c>
      <c r="E135">
        <v>7</v>
      </c>
    </row>
    <row r="136" spans="2:5" x14ac:dyDescent="0.3">
      <c r="B136">
        <v>2001048</v>
      </c>
      <c r="C136" t="s">
        <v>146</v>
      </c>
      <c r="E136">
        <v>10</v>
      </c>
    </row>
    <row r="137" spans="2:5" x14ac:dyDescent="0.3">
      <c r="B137">
        <v>2001054</v>
      </c>
      <c r="C137" t="s">
        <v>406</v>
      </c>
      <c r="E137">
        <v>1</v>
      </c>
    </row>
    <row r="138" spans="2:5" x14ac:dyDescent="0.3">
      <c r="B138">
        <v>2001077</v>
      </c>
      <c r="C138" t="s">
        <v>816</v>
      </c>
      <c r="E138">
        <v>2</v>
      </c>
    </row>
    <row r="139" spans="2:5" x14ac:dyDescent="0.3">
      <c r="B139">
        <v>2001078</v>
      </c>
      <c r="C139" t="s">
        <v>810</v>
      </c>
      <c r="E139">
        <v>1</v>
      </c>
    </row>
    <row r="140" spans="2:5" x14ac:dyDescent="0.3">
      <c r="B140">
        <v>2001090</v>
      </c>
      <c r="C140" t="s">
        <v>141</v>
      </c>
      <c r="E140">
        <v>35</v>
      </c>
    </row>
    <row r="141" spans="2:5" x14ac:dyDescent="0.3">
      <c r="B141">
        <v>2001094</v>
      </c>
      <c r="C141" t="s">
        <v>142</v>
      </c>
      <c r="E141">
        <v>7</v>
      </c>
    </row>
    <row r="142" spans="2:5" x14ac:dyDescent="0.3">
      <c r="B142">
        <v>2002029</v>
      </c>
      <c r="C142" t="s">
        <v>828</v>
      </c>
      <c r="E142">
        <v>4</v>
      </c>
    </row>
    <row r="143" spans="2:5" x14ac:dyDescent="0.3">
      <c r="B143">
        <v>2002033</v>
      </c>
      <c r="C143" t="s">
        <v>106</v>
      </c>
      <c r="E143">
        <v>4</v>
      </c>
    </row>
    <row r="144" spans="2:5" x14ac:dyDescent="0.3">
      <c r="B144">
        <v>2002070</v>
      </c>
      <c r="C144" t="s">
        <v>104</v>
      </c>
      <c r="E144">
        <v>6</v>
      </c>
    </row>
    <row r="145" spans="2:5" x14ac:dyDescent="0.3">
      <c r="B145">
        <v>2002095</v>
      </c>
      <c r="C145" t="s">
        <v>11</v>
      </c>
      <c r="E145">
        <v>18</v>
      </c>
    </row>
    <row r="146" spans="2:5" x14ac:dyDescent="0.3">
      <c r="B146">
        <v>2004021</v>
      </c>
      <c r="C146" t="s">
        <v>44</v>
      </c>
      <c r="E146">
        <v>8</v>
      </c>
    </row>
    <row r="147" spans="2:5" x14ac:dyDescent="0.3">
      <c r="B147">
        <v>2004027</v>
      </c>
      <c r="C147" t="s">
        <v>339</v>
      </c>
      <c r="E147">
        <v>17</v>
      </c>
    </row>
    <row r="148" spans="2:5" x14ac:dyDescent="0.3">
      <c r="B148">
        <v>2004032</v>
      </c>
      <c r="C148" t="s">
        <v>43</v>
      </c>
      <c r="E148">
        <v>2</v>
      </c>
    </row>
    <row r="149" spans="2:5" x14ac:dyDescent="0.3">
      <c r="B149">
        <v>2004040</v>
      </c>
      <c r="C149" t="s">
        <v>41</v>
      </c>
      <c r="E149">
        <v>6</v>
      </c>
    </row>
    <row r="150" spans="2:5" x14ac:dyDescent="0.3">
      <c r="B150">
        <v>2004041</v>
      </c>
      <c r="C150" t="s">
        <v>216</v>
      </c>
      <c r="E150">
        <v>2</v>
      </c>
    </row>
    <row r="151" spans="2:5" x14ac:dyDescent="0.3">
      <c r="B151">
        <v>2004051</v>
      </c>
      <c r="C151" t="s">
        <v>255</v>
      </c>
      <c r="E151">
        <v>13</v>
      </c>
    </row>
    <row r="152" spans="2:5" x14ac:dyDescent="0.3">
      <c r="B152">
        <v>2004082</v>
      </c>
      <c r="C152" t="s">
        <v>347</v>
      </c>
      <c r="E152">
        <v>3</v>
      </c>
    </row>
    <row r="153" spans="2:5" x14ac:dyDescent="0.3">
      <c r="B153">
        <v>2004148</v>
      </c>
      <c r="C153" t="s">
        <v>814</v>
      </c>
      <c r="E153">
        <v>2</v>
      </c>
    </row>
    <row r="154" spans="2:5" x14ac:dyDescent="0.3">
      <c r="B154">
        <v>2098001</v>
      </c>
      <c r="C154" t="s">
        <v>779</v>
      </c>
      <c r="E154">
        <v>6</v>
      </c>
    </row>
    <row r="155" spans="2:5" x14ac:dyDescent="0.3">
      <c r="C155" t="s">
        <v>772</v>
      </c>
      <c r="E155">
        <v>4</v>
      </c>
    </row>
    <row r="156" spans="2:5" x14ac:dyDescent="0.3">
      <c r="C156" t="s">
        <v>773</v>
      </c>
      <c r="E156">
        <v>1</v>
      </c>
    </row>
    <row r="157" spans="2:5" x14ac:dyDescent="0.3">
      <c r="B157">
        <v>3001004</v>
      </c>
      <c r="C157" t="s">
        <v>765</v>
      </c>
      <c r="E157">
        <v>11</v>
      </c>
    </row>
    <row r="158" spans="2:5" x14ac:dyDescent="0.3">
      <c r="B158">
        <v>3001005</v>
      </c>
      <c r="C158" t="s">
        <v>232</v>
      </c>
      <c r="E158">
        <v>4</v>
      </c>
    </row>
    <row r="159" spans="2:5" x14ac:dyDescent="0.3">
      <c r="B159">
        <v>3001013</v>
      </c>
      <c r="C159" t="s">
        <v>325</v>
      </c>
      <c r="E159">
        <v>142</v>
      </c>
    </row>
    <row r="160" spans="2:5" x14ac:dyDescent="0.3">
      <c r="B160">
        <v>3001014</v>
      </c>
      <c r="C160" t="s">
        <v>571</v>
      </c>
      <c r="E160">
        <v>9</v>
      </c>
    </row>
    <row r="161" spans="2:5" x14ac:dyDescent="0.3">
      <c r="B161">
        <v>3001016</v>
      </c>
      <c r="C161" t="s">
        <v>823</v>
      </c>
      <c r="E161">
        <v>2</v>
      </c>
    </row>
    <row r="162" spans="2:5" x14ac:dyDescent="0.3">
      <c r="B162">
        <v>3001019</v>
      </c>
      <c r="C162" t="s">
        <v>777</v>
      </c>
      <c r="E162">
        <v>4</v>
      </c>
    </row>
    <row r="163" spans="2:5" x14ac:dyDescent="0.3">
      <c r="B163">
        <v>3001020</v>
      </c>
      <c r="C163" t="s">
        <v>559</v>
      </c>
      <c r="E163">
        <v>2</v>
      </c>
    </row>
    <row r="164" spans="2:5" x14ac:dyDescent="0.3">
      <c r="B164">
        <v>3001041</v>
      </c>
      <c r="C164" t="s">
        <v>68</v>
      </c>
      <c r="E164">
        <v>35</v>
      </c>
    </row>
    <row r="165" spans="2:5" x14ac:dyDescent="0.3">
      <c r="B165">
        <v>3001042</v>
      </c>
      <c r="C165" t="s">
        <v>69</v>
      </c>
      <c r="E165">
        <v>35</v>
      </c>
    </row>
    <row r="166" spans="2:5" x14ac:dyDescent="0.3">
      <c r="B166">
        <v>3001043</v>
      </c>
      <c r="C166" t="s">
        <v>70</v>
      </c>
      <c r="E166">
        <v>41</v>
      </c>
    </row>
    <row r="167" spans="2:5" x14ac:dyDescent="0.3">
      <c r="B167">
        <v>3001044</v>
      </c>
      <c r="C167" t="s">
        <v>47</v>
      </c>
      <c r="E167">
        <v>471</v>
      </c>
    </row>
    <row r="168" spans="2:5" x14ac:dyDescent="0.3">
      <c r="B168">
        <v>3001053</v>
      </c>
      <c r="C168" t="s">
        <v>172</v>
      </c>
      <c r="E168">
        <v>35</v>
      </c>
    </row>
    <row r="169" spans="2:5" x14ac:dyDescent="0.3">
      <c r="B169">
        <v>3001068</v>
      </c>
      <c r="C169" t="s">
        <v>776</v>
      </c>
      <c r="E169">
        <v>4</v>
      </c>
    </row>
    <row r="170" spans="2:5" x14ac:dyDescent="0.3">
      <c r="B170">
        <v>3001079</v>
      </c>
      <c r="C170" t="s">
        <v>812</v>
      </c>
      <c r="E170">
        <v>6</v>
      </c>
    </row>
    <row r="171" spans="2:5" x14ac:dyDescent="0.3">
      <c r="B171">
        <v>3001085</v>
      </c>
      <c r="C171" t="s">
        <v>765</v>
      </c>
      <c r="E171">
        <v>2</v>
      </c>
    </row>
    <row r="172" spans="2:5" x14ac:dyDescent="0.3">
      <c r="B172">
        <v>3001086</v>
      </c>
      <c r="C172" t="s">
        <v>817</v>
      </c>
      <c r="E172">
        <v>1</v>
      </c>
    </row>
    <row r="173" spans="2:5" x14ac:dyDescent="0.3">
      <c r="B173">
        <v>3001102</v>
      </c>
      <c r="C173" t="s">
        <v>742</v>
      </c>
      <c r="D173" t="s">
        <v>97</v>
      </c>
      <c r="E173">
        <v>21</v>
      </c>
    </row>
    <row r="174" spans="2:5" x14ac:dyDescent="0.3">
      <c r="B174">
        <v>3001116</v>
      </c>
      <c r="C174" t="s">
        <v>765</v>
      </c>
      <c r="E174">
        <v>2</v>
      </c>
    </row>
    <row r="175" spans="2:5" x14ac:dyDescent="0.3">
      <c r="B175">
        <v>3001117</v>
      </c>
      <c r="C175" t="s">
        <v>232</v>
      </c>
      <c r="E175">
        <v>2</v>
      </c>
    </row>
    <row r="176" spans="2:5" x14ac:dyDescent="0.3">
      <c r="B176">
        <v>3002007</v>
      </c>
      <c r="C176" t="s">
        <v>824</v>
      </c>
      <c r="E176">
        <v>1</v>
      </c>
    </row>
    <row r="177" spans="2:5" x14ac:dyDescent="0.3">
      <c r="B177">
        <v>3002010</v>
      </c>
      <c r="C177" t="s">
        <v>184</v>
      </c>
      <c r="E177">
        <v>65</v>
      </c>
    </row>
    <row r="178" spans="2:5" x14ac:dyDescent="0.3">
      <c r="B178">
        <v>3002022</v>
      </c>
      <c r="C178" t="s">
        <v>195</v>
      </c>
      <c r="E178">
        <v>26</v>
      </c>
    </row>
    <row r="179" spans="2:5" x14ac:dyDescent="0.3">
      <c r="C179" t="s">
        <v>194</v>
      </c>
      <c r="E179">
        <v>1</v>
      </c>
    </row>
    <row r="180" spans="2:5" x14ac:dyDescent="0.3">
      <c r="B180">
        <v>3002024</v>
      </c>
      <c r="C180" t="s">
        <v>700</v>
      </c>
      <c r="E180">
        <v>10</v>
      </c>
    </row>
    <row r="181" spans="2:5" x14ac:dyDescent="0.3">
      <c r="B181">
        <v>3002026</v>
      </c>
      <c r="C181" t="s">
        <v>822</v>
      </c>
      <c r="E181">
        <v>1</v>
      </c>
    </row>
    <row r="182" spans="2:5" x14ac:dyDescent="0.3">
      <c r="B182">
        <v>3002027</v>
      </c>
      <c r="C182" t="s">
        <v>821</v>
      </c>
      <c r="E182">
        <v>2</v>
      </c>
    </row>
    <row r="183" spans="2:5" x14ac:dyDescent="0.3">
      <c r="B183">
        <v>3002030</v>
      </c>
      <c r="C183" t="s">
        <v>99</v>
      </c>
      <c r="E183">
        <v>2</v>
      </c>
    </row>
    <row r="184" spans="2:5" x14ac:dyDescent="0.3">
      <c r="B184">
        <v>3002036</v>
      </c>
      <c r="C184" t="s">
        <v>432</v>
      </c>
      <c r="E184">
        <v>3</v>
      </c>
    </row>
    <row r="185" spans="2:5" x14ac:dyDescent="0.3">
      <c r="B185">
        <v>3002037</v>
      </c>
      <c r="C185" t="s">
        <v>825</v>
      </c>
      <c r="E185">
        <v>1</v>
      </c>
    </row>
    <row r="186" spans="2:5" x14ac:dyDescent="0.3">
      <c r="B186">
        <v>3002039</v>
      </c>
      <c r="C186" t="s">
        <v>203</v>
      </c>
      <c r="E186">
        <v>1</v>
      </c>
    </row>
    <row r="187" spans="2:5" x14ac:dyDescent="0.3">
      <c r="B187">
        <v>3099008</v>
      </c>
      <c r="C187" t="s">
        <v>775</v>
      </c>
      <c r="E187">
        <v>20</v>
      </c>
    </row>
    <row r="188" spans="2:5" x14ac:dyDescent="0.3">
      <c r="B188">
        <v>4001022</v>
      </c>
      <c r="C188" t="s">
        <v>815</v>
      </c>
      <c r="E188">
        <v>2</v>
      </c>
    </row>
    <row r="189" spans="2:5" x14ac:dyDescent="0.3">
      <c r="B189">
        <v>4001073</v>
      </c>
      <c r="C189" t="s">
        <v>778</v>
      </c>
      <c r="E189">
        <v>16</v>
      </c>
    </row>
    <row r="190" spans="2:5" x14ac:dyDescent="0.3">
      <c r="B190">
        <v>4001074</v>
      </c>
      <c r="C190" t="s">
        <v>767</v>
      </c>
      <c r="E190">
        <v>2</v>
      </c>
    </row>
    <row r="191" spans="2:5" x14ac:dyDescent="0.3">
      <c r="B191">
        <v>4001075</v>
      </c>
      <c r="C191" t="s">
        <v>769</v>
      </c>
      <c r="E191">
        <v>5</v>
      </c>
    </row>
    <row r="192" spans="2:5" x14ac:dyDescent="0.3">
      <c r="B192">
        <v>4001076</v>
      </c>
      <c r="C192" t="s">
        <v>770</v>
      </c>
      <c r="E192">
        <v>4</v>
      </c>
    </row>
    <row r="193" spans="2:5" x14ac:dyDescent="0.3">
      <c r="B193">
        <v>4001114</v>
      </c>
      <c r="C193" t="s">
        <v>818</v>
      </c>
      <c r="E193">
        <v>1</v>
      </c>
    </row>
    <row r="194" spans="2:5" x14ac:dyDescent="0.3">
      <c r="B194">
        <v>4001131</v>
      </c>
      <c r="C194" t="s">
        <v>727</v>
      </c>
      <c r="E194">
        <v>2</v>
      </c>
    </row>
    <row r="195" spans="2:5" x14ac:dyDescent="0.3">
      <c r="B195">
        <v>4001150</v>
      </c>
      <c r="C195" t="s">
        <v>768</v>
      </c>
      <c r="E195">
        <v>22</v>
      </c>
    </row>
    <row r="196" spans="2:5" x14ac:dyDescent="0.3">
      <c r="B196">
        <v>4001151</v>
      </c>
      <c r="C196" t="s">
        <v>679</v>
      </c>
      <c r="E196">
        <v>4</v>
      </c>
    </row>
    <row r="197" spans="2:5" x14ac:dyDescent="0.3">
      <c r="B197">
        <v>4001156</v>
      </c>
      <c r="C197" t="s">
        <v>374</v>
      </c>
      <c r="E197">
        <v>1</v>
      </c>
    </row>
    <row r="198" spans="2:5" x14ac:dyDescent="0.3">
      <c r="B198">
        <v>4001182</v>
      </c>
      <c r="C198" t="s">
        <v>331</v>
      </c>
      <c r="E198">
        <v>2</v>
      </c>
    </row>
    <row r="199" spans="2:5" x14ac:dyDescent="0.3">
      <c r="B199">
        <v>4001224</v>
      </c>
      <c r="C199" t="s">
        <v>85</v>
      </c>
      <c r="E199">
        <v>1</v>
      </c>
    </row>
    <row r="200" spans="2:5" x14ac:dyDescent="0.3">
      <c r="B200">
        <v>4001238</v>
      </c>
      <c r="C200" t="s">
        <v>651</v>
      </c>
      <c r="E200">
        <v>1</v>
      </c>
    </row>
    <row r="201" spans="2:5" x14ac:dyDescent="0.3">
      <c r="B201">
        <v>4001244</v>
      </c>
      <c r="C201" t="s">
        <v>353</v>
      </c>
      <c r="E201">
        <v>2</v>
      </c>
    </row>
    <row r="202" spans="2:5" x14ac:dyDescent="0.3">
      <c r="B202">
        <v>4001245</v>
      </c>
      <c r="C202" t="s">
        <v>354</v>
      </c>
      <c r="E202">
        <v>2</v>
      </c>
    </row>
    <row r="203" spans="2:5" x14ac:dyDescent="0.3">
      <c r="B203">
        <v>4001287</v>
      </c>
      <c r="C203" t="s">
        <v>780</v>
      </c>
      <c r="E203">
        <v>1</v>
      </c>
    </row>
    <row r="204" spans="2:5" x14ac:dyDescent="0.3">
      <c r="B204">
        <v>4001288</v>
      </c>
      <c r="C204" t="s">
        <v>802</v>
      </c>
      <c r="E204">
        <v>1</v>
      </c>
    </row>
    <row r="205" spans="2:5" x14ac:dyDescent="0.3">
      <c r="B205">
        <v>4001289</v>
      </c>
      <c r="C205" t="s">
        <v>803</v>
      </c>
      <c r="E205">
        <v>1</v>
      </c>
    </row>
    <row r="206" spans="2:5" x14ac:dyDescent="0.3">
      <c r="B206">
        <v>4098001</v>
      </c>
      <c r="C206" t="s">
        <v>781</v>
      </c>
      <c r="E206">
        <v>1</v>
      </c>
    </row>
    <row r="207" spans="2:5" x14ac:dyDescent="0.3">
      <c r="C207" t="s">
        <v>798</v>
      </c>
      <c r="E207">
        <v>1</v>
      </c>
    </row>
    <row r="208" spans="2:5" x14ac:dyDescent="0.3">
      <c r="B208">
        <v>4611035</v>
      </c>
      <c r="C208" t="s">
        <v>820</v>
      </c>
      <c r="E208">
        <v>15</v>
      </c>
    </row>
    <row r="209" spans="2:5" x14ac:dyDescent="0.3">
      <c r="B209">
        <v>4621074</v>
      </c>
      <c r="C209" t="s">
        <v>573</v>
      </c>
      <c r="E209">
        <v>3</v>
      </c>
    </row>
    <row r="210" spans="2:5" x14ac:dyDescent="0.3">
      <c r="B210">
        <v>4801003</v>
      </c>
      <c r="C210" t="s">
        <v>157</v>
      </c>
      <c r="E210">
        <v>3</v>
      </c>
    </row>
    <row r="211" spans="2:5" x14ac:dyDescent="0.3">
      <c r="B211">
        <v>4801009</v>
      </c>
      <c r="C211" t="s">
        <v>764</v>
      </c>
      <c r="E211">
        <v>20</v>
      </c>
    </row>
    <row r="212" spans="2:5" x14ac:dyDescent="0.3">
      <c r="B212">
        <v>4920001</v>
      </c>
      <c r="C212" t="s">
        <v>765</v>
      </c>
      <c r="E212">
        <v>2</v>
      </c>
    </row>
    <row r="213" spans="2:5" x14ac:dyDescent="0.3">
      <c r="B213">
        <v>5010001</v>
      </c>
      <c r="C213" t="s">
        <v>774</v>
      </c>
      <c r="E213">
        <v>2</v>
      </c>
    </row>
    <row r="214" spans="2:5" x14ac:dyDescent="0.3">
      <c r="C214" t="s">
        <v>801</v>
      </c>
      <c r="E214">
        <v>2</v>
      </c>
    </row>
    <row r="215" spans="2:5" x14ac:dyDescent="0.3">
      <c r="B215">
        <v>5010013</v>
      </c>
      <c r="C215" t="s">
        <v>174</v>
      </c>
      <c r="E215">
        <v>18</v>
      </c>
    </row>
    <row r="216" spans="2:5" x14ac:dyDescent="0.3">
      <c r="B216">
        <v>5010014</v>
      </c>
      <c r="C216" t="s">
        <v>311</v>
      </c>
      <c r="E216">
        <v>79</v>
      </c>
    </row>
    <row r="217" spans="2:5" x14ac:dyDescent="0.3">
      <c r="B217">
        <v>5010016</v>
      </c>
      <c r="C217" t="s">
        <v>199</v>
      </c>
      <c r="E217">
        <v>10</v>
      </c>
    </row>
    <row r="218" spans="2:5" x14ac:dyDescent="0.3">
      <c r="C218" t="s">
        <v>200</v>
      </c>
      <c r="E218">
        <v>7</v>
      </c>
    </row>
    <row r="219" spans="2:5" x14ac:dyDescent="0.3">
      <c r="C219" t="s">
        <v>760</v>
      </c>
      <c r="E219">
        <v>4</v>
      </c>
    </row>
    <row r="220" spans="2:5" x14ac:dyDescent="0.3">
      <c r="B220">
        <v>5010017</v>
      </c>
      <c r="C220" t="s">
        <v>248</v>
      </c>
      <c r="E220">
        <v>13</v>
      </c>
    </row>
    <row r="221" spans="2:5" x14ac:dyDescent="0.3">
      <c r="B221">
        <v>5020001</v>
      </c>
      <c r="C221" t="s">
        <v>46</v>
      </c>
      <c r="E221">
        <v>61</v>
      </c>
    </row>
    <row r="222" spans="2:5" x14ac:dyDescent="0.3">
      <c r="B222">
        <v>5020002</v>
      </c>
      <c r="C222" t="s">
        <v>56</v>
      </c>
      <c r="E222">
        <v>60</v>
      </c>
    </row>
    <row r="223" spans="2:5" x14ac:dyDescent="0.3">
      <c r="B223">
        <v>5020003</v>
      </c>
      <c r="C223" t="s">
        <v>258</v>
      </c>
      <c r="E223">
        <v>10</v>
      </c>
    </row>
    <row r="224" spans="2:5" x14ac:dyDescent="0.3">
      <c r="B224">
        <v>5020004</v>
      </c>
      <c r="C224" t="s">
        <v>231</v>
      </c>
      <c r="E224">
        <v>3</v>
      </c>
    </row>
    <row r="225" spans="2:5" x14ac:dyDescent="0.3">
      <c r="B225">
        <v>5020005</v>
      </c>
      <c r="C225" t="s">
        <v>124</v>
      </c>
      <c r="E225">
        <v>16</v>
      </c>
    </row>
    <row r="226" spans="2:5" x14ac:dyDescent="0.3">
      <c r="B226">
        <v>5020008</v>
      </c>
      <c r="C226" t="s">
        <v>52</v>
      </c>
      <c r="E226">
        <v>112</v>
      </c>
    </row>
    <row r="227" spans="2:5" x14ac:dyDescent="0.3">
      <c r="B227">
        <v>5020009</v>
      </c>
      <c r="C227" t="s">
        <v>125</v>
      </c>
      <c r="E227">
        <v>73</v>
      </c>
    </row>
    <row r="228" spans="2:5" x14ac:dyDescent="0.3">
      <c r="B228">
        <v>5020016</v>
      </c>
      <c r="C228" t="s">
        <v>771</v>
      </c>
      <c r="E228">
        <v>22</v>
      </c>
    </row>
    <row r="229" spans="2:5" x14ac:dyDescent="0.3">
      <c r="B229">
        <v>5021026</v>
      </c>
      <c r="C229" t="s">
        <v>617</v>
      </c>
      <c r="D229" t="s">
        <v>97</v>
      </c>
      <c r="E229">
        <v>2</v>
      </c>
    </row>
    <row r="230" spans="2:5" x14ac:dyDescent="0.3">
      <c r="B230">
        <v>5021028</v>
      </c>
      <c r="C230" t="s">
        <v>611</v>
      </c>
      <c r="D230" t="s">
        <v>97</v>
      </c>
      <c r="E230">
        <v>23</v>
      </c>
    </row>
    <row r="231" spans="2:5" x14ac:dyDescent="0.3">
      <c r="B231">
        <v>5021030</v>
      </c>
      <c r="C231" t="s">
        <v>276</v>
      </c>
      <c r="D231" t="s">
        <v>97</v>
      </c>
      <c r="E231">
        <v>1</v>
      </c>
    </row>
    <row r="232" spans="2:5" x14ac:dyDescent="0.3">
      <c r="C232" t="s">
        <v>546</v>
      </c>
      <c r="D232" t="s">
        <v>97</v>
      </c>
      <c r="E232">
        <v>132</v>
      </c>
    </row>
    <row r="233" spans="2:5" x14ac:dyDescent="0.3">
      <c r="B233">
        <v>5022012</v>
      </c>
      <c r="C233" t="s">
        <v>273</v>
      </c>
      <c r="E233">
        <v>14</v>
      </c>
    </row>
    <row r="234" spans="2:5" x14ac:dyDescent="0.3">
      <c r="B234">
        <v>5022026</v>
      </c>
      <c r="C234" t="s">
        <v>492</v>
      </c>
      <c r="D234" t="s">
        <v>97</v>
      </c>
      <c r="E234">
        <v>4</v>
      </c>
    </row>
    <row r="235" spans="2:5" x14ac:dyDescent="0.3">
      <c r="B235">
        <v>5022030</v>
      </c>
      <c r="C235" t="s">
        <v>500</v>
      </c>
      <c r="D235" t="s">
        <v>97</v>
      </c>
      <c r="E235">
        <v>3</v>
      </c>
    </row>
    <row r="236" spans="2:5" x14ac:dyDescent="0.3">
      <c r="B236">
        <v>5022032</v>
      </c>
      <c r="C236" t="s">
        <v>503</v>
      </c>
      <c r="D236" t="s">
        <v>97</v>
      </c>
      <c r="E236">
        <v>5</v>
      </c>
    </row>
    <row r="237" spans="2:5" x14ac:dyDescent="0.3">
      <c r="B237">
        <v>5022036</v>
      </c>
      <c r="C237" t="s">
        <v>515</v>
      </c>
      <c r="D237" t="s">
        <v>97</v>
      </c>
      <c r="E237">
        <v>1</v>
      </c>
    </row>
    <row r="238" spans="2:5" x14ac:dyDescent="0.3">
      <c r="B238">
        <v>5022038</v>
      </c>
      <c r="C238" t="s">
        <v>516</v>
      </c>
      <c r="D238" t="s">
        <v>97</v>
      </c>
      <c r="E238">
        <v>2</v>
      </c>
    </row>
    <row r="239" spans="2:5" x14ac:dyDescent="0.3">
      <c r="B239">
        <v>5022046</v>
      </c>
      <c r="C239" t="s">
        <v>554</v>
      </c>
      <c r="D239" t="s">
        <v>97</v>
      </c>
      <c r="E239">
        <v>2</v>
      </c>
    </row>
    <row r="240" spans="2:5" x14ac:dyDescent="0.3">
      <c r="B240">
        <v>5022048</v>
      </c>
      <c r="C240" t="s">
        <v>578</v>
      </c>
      <c r="D240" t="s">
        <v>97</v>
      </c>
      <c r="E240">
        <v>2</v>
      </c>
    </row>
    <row r="241" spans="2:5" x14ac:dyDescent="0.3">
      <c r="B241">
        <v>5030001</v>
      </c>
      <c r="C241" t="s">
        <v>132</v>
      </c>
      <c r="D241" t="s">
        <v>89</v>
      </c>
      <c r="E241">
        <v>15</v>
      </c>
    </row>
    <row r="242" spans="2:5" x14ac:dyDescent="0.3">
      <c r="B242">
        <v>5030005</v>
      </c>
      <c r="C242" t="s">
        <v>33</v>
      </c>
      <c r="D242" t="s">
        <v>89</v>
      </c>
      <c r="E242">
        <v>1</v>
      </c>
    </row>
    <row r="243" spans="2:5" x14ac:dyDescent="0.3">
      <c r="B243">
        <v>5030225</v>
      </c>
      <c r="C243" t="s">
        <v>261</v>
      </c>
      <c r="D243" t="s">
        <v>89</v>
      </c>
      <c r="E243">
        <v>9</v>
      </c>
    </row>
    <row r="244" spans="2:5" x14ac:dyDescent="0.3">
      <c r="B244">
        <v>5030228</v>
      </c>
      <c r="C244" t="s">
        <v>113</v>
      </c>
      <c r="D244" t="s">
        <v>89</v>
      </c>
      <c r="E244">
        <v>31</v>
      </c>
    </row>
    <row r="245" spans="2:5" x14ac:dyDescent="0.3">
      <c r="B245">
        <v>5030229</v>
      </c>
      <c r="C245" t="s">
        <v>18</v>
      </c>
      <c r="D245" t="s">
        <v>89</v>
      </c>
      <c r="E245">
        <v>59</v>
      </c>
    </row>
    <row r="246" spans="2:5" x14ac:dyDescent="0.3">
      <c r="B246">
        <v>5030232</v>
      </c>
      <c r="C246" t="s">
        <v>116</v>
      </c>
      <c r="D246" t="s">
        <v>89</v>
      </c>
      <c r="E246">
        <v>11</v>
      </c>
    </row>
    <row r="247" spans="2:5" x14ac:dyDescent="0.3">
      <c r="B247">
        <v>5030234</v>
      </c>
      <c r="C247" t="s">
        <v>155</v>
      </c>
      <c r="D247" t="s">
        <v>89</v>
      </c>
      <c r="E247">
        <v>11</v>
      </c>
    </row>
    <row r="248" spans="2:5" x14ac:dyDescent="0.3">
      <c r="B248">
        <v>5031004</v>
      </c>
      <c r="C248" t="s">
        <v>144</v>
      </c>
      <c r="E248">
        <v>3</v>
      </c>
    </row>
    <row r="249" spans="2:5" x14ac:dyDescent="0.3">
      <c r="B249">
        <v>5031005</v>
      </c>
      <c r="C249" t="s">
        <v>143</v>
      </c>
      <c r="E249">
        <v>1</v>
      </c>
    </row>
    <row r="250" spans="2:5" x14ac:dyDescent="0.3">
      <c r="B250">
        <v>5031007</v>
      </c>
      <c r="C250" t="s">
        <v>149</v>
      </c>
      <c r="E250">
        <v>5</v>
      </c>
    </row>
    <row r="251" spans="2:5" x14ac:dyDescent="0.3">
      <c r="B251">
        <v>5031008</v>
      </c>
      <c r="C251" t="s">
        <v>142</v>
      </c>
      <c r="E251">
        <v>4</v>
      </c>
    </row>
    <row r="252" spans="2:5" x14ac:dyDescent="0.3">
      <c r="B252">
        <v>5031009</v>
      </c>
      <c r="C252" t="s">
        <v>141</v>
      </c>
      <c r="E252">
        <v>44</v>
      </c>
    </row>
    <row r="253" spans="2:5" x14ac:dyDescent="0.3">
      <c r="B253">
        <v>5031013</v>
      </c>
      <c r="C253" t="s">
        <v>146</v>
      </c>
      <c r="E253">
        <v>9</v>
      </c>
    </row>
    <row r="254" spans="2:5" x14ac:dyDescent="0.3">
      <c r="B254">
        <v>5031021</v>
      </c>
      <c r="C254" t="s">
        <v>800</v>
      </c>
      <c r="E254">
        <v>2</v>
      </c>
    </row>
    <row r="255" spans="2:5" x14ac:dyDescent="0.3">
      <c r="B255">
        <v>5031047</v>
      </c>
      <c r="C255" t="s">
        <v>27</v>
      </c>
      <c r="E255">
        <v>7</v>
      </c>
    </row>
    <row r="256" spans="2:5" x14ac:dyDescent="0.3">
      <c r="B256">
        <v>5031049</v>
      </c>
      <c r="C256" t="s">
        <v>14</v>
      </c>
      <c r="E256">
        <v>18</v>
      </c>
    </row>
    <row r="257" spans="2:5" x14ac:dyDescent="0.3">
      <c r="B257">
        <v>5031050</v>
      </c>
      <c r="C257" t="s">
        <v>180</v>
      </c>
      <c r="E257">
        <v>3</v>
      </c>
    </row>
    <row r="258" spans="2:5" x14ac:dyDescent="0.3">
      <c r="B258">
        <v>5031051</v>
      </c>
      <c r="C258" t="s">
        <v>25</v>
      </c>
      <c r="E258">
        <v>16</v>
      </c>
    </row>
    <row r="259" spans="2:5" x14ac:dyDescent="0.3">
      <c r="B259">
        <v>5031052</v>
      </c>
      <c r="C259" t="s">
        <v>12</v>
      </c>
      <c r="E259">
        <v>51</v>
      </c>
    </row>
    <row r="260" spans="2:5" x14ac:dyDescent="0.3">
      <c r="B260">
        <v>5031053</v>
      </c>
      <c r="C260" t="s">
        <v>10</v>
      </c>
      <c r="E260">
        <v>108</v>
      </c>
    </row>
    <row r="261" spans="2:5" x14ac:dyDescent="0.3">
      <c r="B261">
        <v>5031056</v>
      </c>
      <c r="C261" t="s">
        <v>15</v>
      </c>
      <c r="E261">
        <v>35</v>
      </c>
    </row>
    <row r="262" spans="2:5" x14ac:dyDescent="0.3">
      <c r="B262">
        <v>5031059</v>
      </c>
      <c r="C262" t="s">
        <v>17</v>
      </c>
      <c r="E262">
        <v>9</v>
      </c>
    </row>
    <row r="263" spans="2:5" x14ac:dyDescent="0.3">
      <c r="B263">
        <v>5031061</v>
      </c>
      <c r="C263" t="s">
        <v>176</v>
      </c>
      <c r="E263">
        <v>8</v>
      </c>
    </row>
    <row r="264" spans="2:5" x14ac:dyDescent="0.3">
      <c r="B264">
        <v>5040008</v>
      </c>
      <c r="C264" t="s">
        <v>333</v>
      </c>
      <c r="D264" t="s">
        <v>512</v>
      </c>
      <c r="E264">
        <v>9</v>
      </c>
    </row>
    <row r="265" spans="2:5" x14ac:dyDescent="0.3">
      <c r="B265">
        <v>5040009</v>
      </c>
      <c r="C265" t="s">
        <v>323</v>
      </c>
      <c r="D265" t="s">
        <v>512</v>
      </c>
      <c r="E265">
        <v>1</v>
      </c>
    </row>
    <row r="266" spans="2:5" x14ac:dyDescent="0.3">
      <c r="B266">
        <v>5040010</v>
      </c>
      <c r="C266" t="s">
        <v>318</v>
      </c>
      <c r="D266" t="s">
        <v>512</v>
      </c>
      <c r="E266">
        <v>1</v>
      </c>
    </row>
    <row r="267" spans="2:5" x14ac:dyDescent="0.3">
      <c r="B267">
        <v>5040011</v>
      </c>
      <c r="C267" t="s">
        <v>321</v>
      </c>
      <c r="D267" t="s">
        <v>512</v>
      </c>
      <c r="E267">
        <v>3</v>
      </c>
    </row>
    <row r="268" spans="2:5" x14ac:dyDescent="0.3">
      <c r="B268">
        <v>5040012</v>
      </c>
      <c r="C268" t="s">
        <v>330</v>
      </c>
      <c r="D268" t="s">
        <v>512</v>
      </c>
      <c r="E268">
        <v>1</v>
      </c>
    </row>
    <row r="269" spans="2:5" x14ac:dyDescent="0.3">
      <c r="B269">
        <v>5040015</v>
      </c>
      <c r="C269" t="s">
        <v>331</v>
      </c>
      <c r="D269" t="s">
        <v>512</v>
      </c>
      <c r="E269">
        <v>5</v>
      </c>
    </row>
    <row r="270" spans="2:5" x14ac:dyDescent="0.3">
      <c r="B270">
        <v>5040016</v>
      </c>
      <c r="C270" t="s">
        <v>211</v>
      </c>
      <c r="E270">
        <v>3</v>
      </c>
    </row>
    <row r="271" spans="2:5" x14ac:dyDescent="0.3">
      <c r="B271">
        <v>5040017</v>
      </c>
      <c r="C271" t="s">
        <v>164</v>
      </c>
      <c r="E271">
        <v>4</v>
      </c>
    </row>
    <row r="272" spans="2:5" x14ac:dyDescent="0.3">
      <c r="B272">
        <v>5040018</v>
      </c>
      <c r="C272" t="s">
        <v>319</v>
      </c>
      <c r="E272">
        <v>2</v>
      </c>
    </row>
    <row r="273" spans="2:5" x14ac:dyDescent="0.3">
      <c r="B273">
        <v>5040032</v>
      </c>
      <c r="C273" t="s">
        <v>787</v>
      </c>
      <c r="E273">
        <v>1</v>
      </c>
    </row>
    <row r="274" spans="2:5" x14ac:dyDescent="0.3">
      <c r="C274" t="s">
        <v>799</v>
      </c>
      <c r="E274">
        <v>1</v>
      </c>
    </row>
    <row r="275" spans="2:5" x14ac:dyDescent="0.3">
      <c r="C275" t="s">
        <v>793</v>
      </c>
      <c r="E275">
        <v>1</v>
      </c>
    </row>
    <row r="276" spans="2:5" x14ac:dyDescent="0.3">
      <c r="C276" t="s">
        <v>795</v>
      </c>
      <c r="E276">
        <v>1</v>
      </c>
    </row>
    <row r="277" spans="2:5" x14ac:dyDescent="0.3">
      <c r="C277" t="s">
        <v>786</v>
      </c>
      <c r="E277">
        <v>2</v>
      </c>
    </row>
    <row r="278" spans="2:5" x14ac:dyDescent="0.3">
      <c r="C278" t="s">
        <v>784</v>
      </c>
      <c r="E278">
        <v>8</v>
      </c>
    </row>
    <row r="279" spans="2:5" x14ac:dyDescent="0.3">
      <c r="C279" t="s">
        <v>785</v>
      </c>
      <c r="E279">
        <v>2</v>
      </c>
    </row>
    <row r="280" spans="2:5" x14ac:dyDescent="0.3">
      <c r="C280" t="s">
        <v>159</v>
      </c>
      <c r="E280">
        <v>4</v>
      </c>
    </row>
    <row r="281" spans="2:5" x14ac:dyDescent="0.3">
      <c r="C281" t="s">
        <v>797</v>
      </c>
      <c r="E281">
        <v>1</v>
      </c>
    </row>
    <row r="282" spans="2:5" x14ac:dyDescent="0.3">
      <c r="C282" t="s">
        <v>796</v>
      </c>
      <c r="E282">
        <v>1</v>
      </c>
    </row>
    <row r="283" spans="2:5" x14ac:dyDescent="0.3">
      <c r="C283" t="s">
        <v>792</v>
      </c>
      <c r="E283">
        <v>1</v>
      </c>
    </row>
    <row r="284" spans="2:5" x14ac:dyDescent="0.3">
      <c r="C284" t="s">
        <v>783</v>
      </c>
      <c r="E284">
        <v>1</v>
      </c>
    </row>
    <row r="285" spans="2:5" x14ac:dyDescent="0.3">
      <c r="C285" t="s">
        <v>794</v>
      </c>
      <c r="E285">
        <v>2</v>
      </c>
    </row>
    <row r="286" spans="2:5" x14ac:dyDescent="0.3">
      <c r="C286" t="s">
        <v>789</v>
      </c>
      <c r="E286">
        <v>1</v>
      </c>
    </row>
    <row r="287" spans="2:5" x14ac:dyDescent="0.3">
      <c r="C287" t="s">
        <v>788</v>
      </c>
      <c r="E287">
        <v>1</v>
      </c>
    </row>
    <row r="288" spans="2:5" x14ac:dyDescent="0.3">
      <c r="C288" t="s">
        <v>791</v>
      </c>
      <c r="E288">
        <v>1</v>
      </c>
    </row>
    <row r="289" spans="1:5" x14ac:dyDescent="0.3">
      <c r="C289" t="s">
        <v>73</v>
      </c>
      <c r="E289">
        <v>4</v>
      </c>
    </row>
    <row r="290" spans="1:5" x14ac:dyDescent="0.3">
      <c r="C290" t="s">
        <v>782</v>
      </c>
      <c r="E290">
        <v>1</v>
      </c>
    </row>
    <row r="291" spans="1:5" x14ac:dyDescent="0.3">
      <c r="C291" t="s">
        <v>790</v>
      </c>
      <c r="E291">
        <v>1</v>
      </c>
    </row>
    <row r="292" spans="1:5" x14ac:dyDescent="0.3">
      <c r="B292">
        <v>5040256</v>
      </c>
      <c r="C292" t="s">
        <v>315</v>
      </c>
      <c r="E292">
        <v>3</v>
      </c>
    </row>
    <row r="293" spans="1:5" x14ac:dyDescent="0.3">
      <c r="B293">
        <v>5040307</v>
      </c>
      <c r="C293" t="s">
        <v>604</v>
      </c>
      <c r="E293">
        <v>1</v>
      </c>
    </row>
    <row r="294" spans="1:5" x14ac:dyDescent="0.3">
      <c r="B294">
        <v>9805050</v>
      </c>
      <c r="C294" t="s">
        <v>84</v>
      </c>
      <c r="E294">
        <v>13</v>
      </c>
    </row>
    <row r="295" spans="1:5" x14ac:dyDescent="0.3">
      <c r="B295">
        <v>9805051</v>
      </c>
      <c r="C295" t="s">
        <v>83</v>
      </c>
      <c r="E295">
        <v>13</v>
      </c>
    </row>
    <row r="296" spans="1:5" x14ac:dyDescent="0.3">
      <c r="A296" t="s">
        <v>829</v>
      </c>
      <c r="B296">
        <v>3001085</v>
      </c>
      <c r="C296" t="s">
        <v>765</v>
      </c>
      <c r="E296">
        <v>3</v>
      </c>
    </row>
    <row r="297" spans="1:5" x14ac:dyDescent="0.3">
      <c r="B297">
        <v>5020002</v>
      </c>
      <c r="C297" t="s">
        <v>56</v>
      </c>
      <c r="E297">
        <v>58</v>
      </c>
    </row>
    <row r="298" spans="1:5" x14ac:dyDescent="0.3">
      <c r="B298">
        <v>5020008</v>
      </c>
      <c r="C298" t="s">
        <v>52</v>
      </c>
      <c r="E298">
        <v>15</v>
      </c>
    </row>
    <row r="299" spans="1:5" x14ac:dyDescent="0.3">
      <c r="B299">
        <v>5021005</v>
      </c>
      <c r="C299" t="s">
        <v>153</v>
      </c>
      <c r="D299" t="s">
        <v>97</v>
      </c>
      <c r="E299">
        <v>5</v>
      </c>
    </row>
    <row r="300" spans="1:5" x14ac:dyDescent="0.3">
      <c r="B300">
        <v>5021007</v>
      </c>
      <c r="C300" t="s">
        <v>49</v>
      </c>
      <c r="D300" t="s">
        <v>97</v>
      </c>
      <c r="E300">
        <v>3</v>
      </c>
    </row>
    <row r="301" spans="1:5" x14ac:dyDescent="0.3">
      <c r="B301">
        <v>5021011</v>
      </c>
      <c r="C301" t="s">
        <v>115</v>
      </c>
      <c r="D301" t="s">
        <v>97</v>
      </c>
      <c r="E301">
        <v>1</v>
      </c>
    </row>
    <row r="302" spans="1:5" x14ac:dyDescent="0.3">
      <c r="B302">
        <v>5022009</v>
      </c>
      <c r="C302" t="s">
        <v>45</v>
      </c>
      <c r="D302" t="s">
        <v>97</v>
      </c>
      <c r="E302">
        <v>52</v>
      </c>
    </row>
    <row r="303" spans="1:5" x14ac:dyDescent="0.3">
      <c r="C303" t="s">
        <v>297</v>
      </c>
      <c r="D303" t="s">
        <v>97</v>
      </c>
      <c r="E303">
        <v>4</v>
      </c>
    </row>
    <row r="304" spans="1:5" x14ac:dyDescent="0.3">
      <c r="B304">
        <v>5022024</v>
      </c>
      <c r="C304" t="s">
        <v>830</v>
      </c>
      <c r="E304">
        <v>3640</v>
      </c>
    </row>
    <row r="305" spans="1:5" x14ac:dyDescent="0.3">
      <c r="A305" t="s">
        <v>831</v>
      </c>
      <c r="B305">
        <v>1007028</v>
      </c>
      <c r="C305" t="s">
        <v>35</v>
      </c>
      <c r="E305">
        <v>30</v>
      </c>
    </row>
    <row r="306" spans="1:5" x14ac:dyDescent="0.3">
      <c r="B306">
        <v>1010006</v>
      </c>
      <c r="C306" t="s">
        <v>157</v>
      </c>
      <c r="E306">
        <v>19</v>
      </c>
    </row>
    <row r="307" spans="1:5" x14ac:dyDescent="0.3">
      <c r="C307" t="s">
        <v>835</v>
      </c>
      <c r="E307">
        <v>2</v>
      </c>
    </row>
    <row r="308" spans="1:5" x14ac:dyDescent="0.3">
      <c r="B308">
        <v>1010008</v>
      </c>
      <c r="C308" t="s">
        <v>58</v>
      </c>
      <c r="E308">
        <v>1</v>
      </c>
    </row>
    <row r="309" spans="1:5" x14ac:dyDescent="0.3">
      <c r="B309">
        <v>2002009</v>
      </c>
      <c r="C309" t="s">
        <v>843</v>
      </c>
      <c r="E309">
        <v>1</v>
      </c>
    </row>
    <row r="310" spans="1:5" x14ac:dyDescent="0.3">
      <c r="B310">
        <v>2098001</v>
      </c>
      <c r="C310" t="s">
        <v>841</v>
      </c>
      <c r="E310">
        <v>18</v>
      </c>
    </row>
    <row r="311" spans="1:5" x14ac:dyDescent="0.3">
      <c r="B311">
        <v>3001112</v>
      </c>
      <c r="C311" t="s">
        <v>128</v>
      </c>
      <c r="E311">
        <v>100</v>
      </c>
    </row>
    <row r="312" spans="1:5" x14ac:dyDescent="0.3">
      <c r="B312">
        <v>3002026</v>
      </c>
      <c r="C312" t="s">
        <v>844</v>
      </c>
      <c r="E312">
        <v>1</v>
      </c>
    </row>
    <row r="313" spans="1:5" x14ac:dyDescent="0.3">
      <c r="B313">
        <v>3002027</v>
      </c>
      <c r="C313" t="s">
        <v>821</v>
      </c>
      <c r="E313">
        <v>2</v>
      </c>
    </row>
    <row r="314" spans="1:5" x14ac:dyDescent="0.3">
      <c r="B314">
        <v>3002030</v>
      </c>
      <c r="C314" t="s">
        <v>99</v>
      </c>
      <c r="E314">
        <v>4</v>
      </c>
    </row>
    <row r="315" spans="1:5" x14ac:dyDescent="0.3">
      <c r="B315">
        <v>3002038</v>
      </c>
      <c r="C315" t="s">
        <v>662</v>
      </c>
      <c r="E315">
        <v>3</v>
      </c>
    </row>
    <row r="316" spans="1:5" x14ac:dyDescent="0.3">
      <c r="B316">
        <v>3098001</v>
      </c>
      <c r="C316" t="s">
        <v>833</v>
      </c>
      <c r="E316">
        <v>2</v>
      </c>
    </row>
    <row r="317" spans="1:5" x14ac:dyDescent="0.3">
      <c r="B317">
        <v>4802088</v>
      </c>
      <c r="C317" t="s">
        <v>834</v>
      </c>
      <c r="E317">
        <v>2</v>
      </c>
    </row>
    <row r="318" spans="1:5" x14ac:dyDescent="0.3">
      <c r="B318">
        <v>5020002</v>
      </c>
      <c r="C318" t="s">
        <v>56</v>
      </c>
      <c r="E318">
        <v>1</v>
      </c>
    </row>
    <row r="319" spans="1:5" x14ac:dyDescent="0.3">
      <c r="B319">
        <v>5020004</v>
      </c>
      <c r="C319" t="s">
        <v>231</v>
      </c>
      <c r="E319">
        <v>23</v>
      </c>
    </row>
    <row r="320" spans="1:5" x14ac:dyDescent="0.3">
      <c r="B320">
        <v>5020007</v>
      </c>
      <c r="C320" t="s">
        <v>259</v>
      </c>
      <c r="E320">
        <v>3</v>
      </c>
    </row>
    <row r="321" spans="2:5" x14ac:dyDescent="0.3">
      <c r="B321">
        <v>5020008</v>
      </c>
      <c r="C321" t="s">
        <v>52</v>
      </c>
      <c r="E321">
        <v>19</v>
      </c>
    </row>
    <row r="322" spans="2:5" x14ac:dyDescent="0.3">
      <c r="B322">
        <v>5020009</v>
      </c>
      <c r="C322" t="s">
        <v>125</v>
      </c>
      <c r="E322">
        <v>13</v>
      </c>
    </row>
    <row r="323" spans="2:5" x14ac:dyDescent="0.3">
      <c r="B323">
        <v>5020016</v>
      </c>
      <c r="C323" t="s">
        <v>771</v>
      </c>
      <c r="E323">
        <v>185</v>
      </c>
    </row>
    <row r="324" spans="2:5" x14ac:dyDescent="0.3">
      <c r="B324">
        <v>5021003</v>
      </c>
      <c r="C324" t="s">
        <v>839</v>
      </c>
      <c r="D324" t="s">
        <v>97</v>
      </c>
      <c r="E324">
        <v>3</v>
      </c>
    </row>
    <row r="325" spans="2:5" x14ac:dyDescent="0.3">
      <c r="C325" t="s">
        <v>836</v>
      </c>
      <c r="D325" t="s">
        <v>97</v>
      </c>
      <c r="E325">
        <v>10</v>
      </c>
    </row>
    <row r="326" spans="2:5" x14ac:dyDescent="0.3">
      <c r="C326" t="s">
        <v>188</v>
      </c>
      <c r="D326" t="s">
        <v>97</v>
      </c>
      <c r="E326">
        <v>17</v>
      </c>
    </row>
    <row r="327" spans="2:5" x14ac:dyDescent="0.3">
      <c r="B327">
        <v>5021007</v>
      </c>
      <c r="C327" t="s">
        <v>49</v>
      </c>
      <c r="D327" t="s">
        <v>97</v>
      </c>
      <c r="E327">
        <v>40</v>
      </c>
    </row>
    <row r="328" spans="2:5" x14ac:dyDescent="0.3">
      <c r="B328">
        <v>5021009</v>
      </c>
      <c r="C328" t="s">
        <v>837</v>
      </c>
      <c r="D328" t="s">
        <v>97</v>
      </c>
      <c r="E328">
        <v>1</v>
      </c>
    </row>
    <row r="329" spans="2:5" x14ac:dyDescent="0.3">
      <c r="C329" t="s">
        <v>50</v>
      </c>
      <c r="D329" t="s">
        <v>97</v>
      </c>
      <c r="E329">
        <v>104</v>
      </c>
    </row>
    <row r="330" spans="2:5" x14ac:dyDescent="0.3">
      <c r="B330">
        <v>5021011</v>
      </c>
      <c r="C330" t="s">
        <v>115</v>
      </c>
      <c r="D330" t="s">
        <v>97</v>
      </c>
      <c r="E330">
        <v>10</v>
      </c>
    </row>
    <row r="331" spans="2:5" x14ac:dyDescent="0.3">
      <c r="B331">
        <v>5021016</v>
      </c>
      <c r="C331" t="s">
        <v>51</v>
      </c>
      <c r="D331" t="s">
        <v>97</v>
      </c>
      <c r="E331">
        <v>33</v>
      </c>
    </row>
    <row r="332" spans="2:5" x14ac:dyDescent="0.3">
      <c r="B332">
        <v>5021017</v>
      </c>
      <c r="C332" t="s">
        <v>256</v>
      </c>
      <c r="D332" t="s">
        <v>97</v>
      </c>
      <c r="E332">
        <v>2</v>
      </c>
    </row>
    <row r="333" spans="2:5" x14ac:dyDescent="0.3">
      <c r="B333">
        <v>5021019</v>
      </c>
      <c r="C333" t="s">
        <v>257</v>
      </c>
      <c r="D333" t="s">
        <v>97</v>
      </c>
      <c r="E333">
        <v>8</v>
      </c>
    </row>
    <row r="334" spans="2:5" x14ac:dyDescent="0.3">
      <c r="B334">
        <v>5022009</v>
      </c>
      <c r="C334" t="s">
        <v>45</v>
      </c>
      <c r="D334" t="s">
        <v>97</v>
      </c>
      <c r="E334">
        <v>306</v>
      </c>
    </row>
    <row r="335" spans="2:5" x14ac:dyDescent="0.3">
      <c r="C335" t="s">
        <v>297</v>
      </c>
      <c r="D335" t="s">
        <v>97</v>
      </c>
      <c r="E335">
        <v>114</v>
      </c>
    </row>
    <row r="336" spans="2:5" x14ac:dyDescent="0.3">
      <c r="B336">
        <v>5022012</v>
      </c>
      <c r="C336" t="s">
        <v>273</v>
      </c>
      <c r="E336">
        <v>1</v>
      </c>
    </row>
    <row r="337" spans="1:5" x14ac:dyDescent="0.3">
      <c r="B337">
        <v>5022059</v>
      </c>
      <c r="C337" t="s">
        <v>832</v>
      </c>
      <c r="E337">
        <v>2</v>
      </c>
    </row>
    <row r="338" spans="1:5" x14ac:dyDescent="0.3">
      <c r="B338">
        <v>5030025</v>
      </c>
      <c r="C338" t="s">
        <v>840</v>
      </c>
      <c r="E338">
        <v>47</v>
      </c>
    </row>
    <row r="339" spans="1:5" x14ac:dyDescent="0.3">
      <c r="B339">
        <v>5030228</v>
      </c>
      <c r="C339" t="s">
        <v>113</v>
      </c>
      <c r="D339" t="s">
        <v>89</v>
      </c>
      <c r="E339">
        <v>10</v>
      </c>
    </row>
    <row r="340" spans="1:5" x14ac:dyDescent="0.3">
      <c r="B340">
        <v>5031009</v>
      </c>
      <c r="C340" t="s">
        <v>141</v>
      </c>
      <c r="E340">
        <v>15</v>
      </c>
    </row>
    <row r="341" spans="1:5" x14ac:dyDescent="0.3">
      <c r="B341">
        <v>5031030</v>
      </c>
      <c r="C341" t="s">
        <v>181</v>
      </c>
      <c r="E341">
        <v>7</v>
      </c>
    </row>
    <row r="342" spans="1:5" x14ac:dyDescent="0.3">
      <c r="B342">
        <v>5031049</v>
      </c>
      <c r="C342" t="s">
        <v>14</v>
      </c>
      <c r="E342">
        <v>14</v>
      </c>
    </row>
    <row r="343" spans="1:5" x14ac:dyDescent="0.3">
      <c r="B343">
        <v>5031051</v>
      </c>
      <c r="C343" t="s">
        <v>25</v>
      </c>
      <c r="E343">
        <v>40</v>
      </c>
    </row>
    <row r="344" spans="1:5" x14ac:dyDescent="0.3">
      <c r="B344">
        <v>5031052</v>
      </c>
      <c r="C344" t="s">
        <v>12</v>
      </c>
      <c r="E344">
        <v>13</v>
      </c>
    </row>
    <row r="345" spans="1:5" x14ac:dyDescent="0.3">
      <c r="B345">
        <v>5031053</v>
      </c>
      <c r="C345" t="s">
        <v>10</v>
      </c>
      <c r="E345">
        <v>73</v>
      </c>
    </row>
    <row r="346" spans="1:5" x14ac:dyDescent="0.3">
      <c r="B346">
        <v>5031056</v>
      </c>
      <c r="C346" t="s">
        <v>15</v>
      </c>
      <c r="E346">
        <v>29</v>
      </c>
    </row>
    <row r="347" spans="1:5" x14ac:dyDescent="0.3">
      <c r="B347">
        <v>5031059</v>
      </c>
      <c r="C347" t="s">
        <v>17</v>
      </c>
      <c r="E347">
        <v>7</v>
      </c>
    </row>
    <row r="348" spans="1:5" x14ac:dyDescent="0.3">
      <c r="B348">
        <v>5031063</v>
      </c>
      <c r="C348" t="s">
        <v>181</v>
      </c>
      <c r="E348">
        <v>5</v>
      </c>
    </row>
    <row r="349" spans="1:5" x14ac:dyDescent="0.3">
      <c r="A349" t="s">
        <v>845</v>
      </c>
      <c r="B349">
        <v>2004003</v>
      </c>
      <c r="C349" t="s">
        <v>114</v>
      </c>
      <c r="E349">
        <v>4</v>
      </c>
    </row>
    <row r="350" spans="1:5" x14ac:dyDescent="0.3">
      <c r="B350">
        <v>3001042</v>
      </c>
      <c r="C350" t="s">
        <v>69</v>
      </c>
      <c r="E350">
        <v>4</v>
      </c>
    </row>
    <row r="351" spans="1:5" x14ac:dyDescent="0.3">
      <c r="B351">
        <v>5020002</v>
      </c>
      <c r="C351" t="s">
        <v>56</v>
      </c>
      <c r="E351">
        <v>53</v>
      </c>
    </row>
    <row r="352" spans="1:5" x14ac:dyDescent="0.3">
      <c r="C352" t="s">
        <v>847</v>
      </c>
      <c r="E352">
        <v>5</v>
      </c>
    </row>
    <row r="353" spans="1:5" x14ac:dyDescent="0.3">
      <c r="B353">
        <v>5020004</v>
      </c>
      <c r="C353" t="s">
        <v>231</v>
      </c>
      <c r="E353">
        <v>4</v>
      </c>
    </row>
    <row r="354" spans="1:5" x14ac:dyDescent="0.3">
      <c r="B354">
        <v>5020006</v>
      </c>
      <c r="C354" t="s">
        <v>848</v>
      </c>
      <c r="E354">
        <v>16</v>
      </c>
    </row>
    <row r="355" spans="1:5" x14ac:dyDescent="0.3">
      <c r="C355" t="s">
        <v>849</v>
      </c>
      <c r="E355">
        <v>2</v>
      </c>
    </row>
    <row r="356" spans="1:5" x14ac:dyDescent="0.3">
      <c r="B356">
        <v>5020008</v>
      </c>
      <c r="C356" t="s">
        <v>52</v>
      </c>
      <c r="E356">
        <v>2</v>
      </c>
    </row>
    <row r="357" spans="1:5" x14ac:dyDescent="0.3">
      <c r="B357">
        <v>5021003</v>
      </c>
      <c r="C357" t="s">
        <v>188</v>
      </c>
      <c r="D357" t="s">
        <v>97</v>
      </c>
      <c r="E357">
        <v>1</v>
      </c>
    </row>
    <row r="358" spans="1:5" x14ac:dyDescent="0.3">
      <c r="B358">
        <v>5021005</v>
      </c>
      <c r="C358" t="s">
        <v>153</v>
      </c>
      <c r="D358" t="s">
        <v>97</v>
      </c>
      <c r="E358">
        <v>1</v>
      </c>
    </row>
    <row r="359" spans="1:5" x14ac:dyDescent="0.3">
      <c r="B359">
        <v>5021009</v>
      </c>
      <c r="C359" t="s">
        <v>50</v>
      </c>
      <c r="D359" t="s">
        <v>97</v>
      </c>
      <c r="E359">
        <v>10</v>
      </c>
    </row>
    <row r="360" spans="1:5" x14ac:dyDescent="0.3">
      <c r="B360">
        <v>5021011</v>
      </c>
      <c r="C360" t="s">
        <v>115</v>
      </c>
      <c r="D360" t="s">
        <v>97</v>
      </c>
      <c r="E360">
        <v>5</v>
      </c>
    </row>
    <row r="361" spans="1:5" x14ac:dyDescent="0.3">
      <c r="B361">
        <v>5021016</v>
      </c>
      <c r="C361" t="s">
        <v>51</v>
      </c>
      <c r="D361" t="s">
        <v>97</v>
      </c>
      <c r="E361">
        <v>2</v>
      </c>
    </row>
    <row r="362" spans="1:5" x14ac:dyDescent="0.3">
      <c r="B362">
        <v>5021019</v>
      </c>
      <c r="C362" t="s">
        <v>257</v>
      </c>
      <c r="D362" t="s">
        <v>97</v>
      </c>
      <c r="E362">
        <v>1</v>
      </c>
    </row>
    <row r="363" spans="1:5" x14ac:dyDescent="0.3">
      <c r="B363">
        <v>5022009</v>
      </c>
      <c r="C363" t="s">
        <v>297</v>
      </c>
      <c r="D363" t="s">
        <v>97</v>
      </c>
      <c r="E363">
        <v>44</v>
      </c>
    </row>
    <row r="364" spans="1:5" x14ac:dyDescent="0.3">
      <c r="B364">
        <v>5030005</v>
      </c>
      <c r="C364" t="s">
        <v>33</v>
      </c>
      <c r="D364" t="s">
        <v>89</v>
      </c>
      <c r="E364">
        <v>2</v>
      </c>
    </row>
    <row r="365" spans="1:5" x14ac:dyDescent="0.3">
      <c r="B365">
        <v>5030226</v>
      </c>
      <c r="C365" t="s">
        <v>846</v>
      </c>
      <c r="D365" t="s">
        <v>89</v>
      </c>
      <c r="E365">
        <v>2</v>
      </c>
    </row>
    <row r="366" spans="1:5" x14ac:dyDescent="0.3">
      <c r="C366" t="s">
        <v>291</v>
      </c>
      <c r="D366" t="s">
        <v>89</v>
      </c>
      <c r="E366">
        <v>62</v>
      </c>
    </row>
    <row r="367" spans="1:5" x14ac:dyDescent="0.3">
      <c r="B367">
        <v>5030228</v>
      </c>
      <c r="C367" t="s">
        <v>113</v>
      </c>
      <c r="D367" t="s">
        <v>89</v>
      </c>
      <c r="E367">
        <v>2</v>
      </c>
    </row>
    <row r="368" spans="1:5" x14ac:dyDescent="0.3">
      <c r="A368" t="s">
        <v>850</v>
      </c>
      <c r="B368">
        <v>3002030</v>
      </c>
      <c r="C368" t="s">
        <v>99</v>
      </c>
      <c r="E368">
        <v>2</v>
      </c>
    </row>
    <row r="369" spans="2:5" x14ac:dyDescent="0.3">
      <c r="B369">
        <v>3002032</v>
      </c>
      <c r="C369" t="s">
        <v>756</v>
      </c>
      <c r="E369">
        <v>2</v>
      </c>
    </row>
    <row r="370" spans="2:5" x14ac:dyDescent="0.3">
      <c r="B370">
        <v>3098001</v>
      </c>
      <c r="C370" t="s">
        <v>852</v>
      </c>
      <c r="E370">
        <v>12</v>
      </c>
    </row>
    <row r="371" spans="2:5" x14ac:dyDescent="0.3">
      <c r="C371" t="s">
        <v>851</v>
      </c>
      <c r="E371">
        <v>24</v>
      </c>
    </row>
    <row r="372" spans="2:5" x14ac:dyDescent="0.3">
      <c r="B372">
        <v>5020004</v>
      </c>
      <c r="C372" t="s">
        <v>231</v>
      </c>
      <c r="E372">
        <v>4</v>
      </c>
    </row>
    <row r="373" spans="2:5" x14ac:dyDescent="0.3">
      <c r="B373">
        <v>5021001</v>
      </c>
      <c r="C373" t="s">
        <v>8</v>
      </c>
      <c r="D373" t="s">
        <v>97</v>
      </c>
      <c r="E373">
        <v>6</v>
      </c>
    </row>
    <row r="374" spans="2:5" x14ac:dyDescent="0.3">
      <c r="B374">
        <v>5021006</v>
      </c>
      <c r="C374" t="s">
        <v>439</v>
      </c>
      <c r="D374" t="s">
        <v>97</v>
      </c>
      <c r="E374">
        <v>2</v>
      </c>
    </row>
    <row r="375" spans="2:5" x14ac:dyDescent="0.3">
      <c r="B375">
        <v>5021011</v>
      </c>
      <c r="C375" t="s">
        <v>115</v>
      </c>
      <c r="D375" t="s">
        <v>97</v>
      </c>
      <c r="E375">
        <v>1</v>
      </c>
    </row>
    <row r="376" spans="2:5" x14ac:dyDescent="0.3">
      <c r="B376">
        <v>5021017</v>
      </c>
      <c r="C376" t="s">
        <v>256</v>
      </c>
      <c r="D376" t="s">
        <v>97</v>
      </c>
      <c r="E376">
        <v>1</v>
      </c>
    </row>
    <row r="377" spans="2:5" x14ac:dyDescent="0.3">
      <c r="B377">
        <v>5021026</v>
      </c>
      <c r="C377" t="s">
        <v>276</v>
      </c>
      <c r="D377" t="s">
        <v>97</v>
      </c>
      <c r="E377">
        <v>7</v>
      </c>
    </row>
    <row r="378" spans="2:5" x14ac:dyDescent="0.3">
      <c r="C378" t="s">
        <v>617</v>
      </c>
      <c r="D378" t="s">
        <v>97</v>
      </c>
      <c r="E378">
        <v>19</v>
      </c>
    </row>
    <row r="379" spans="2:5" x14ac:dyDescent="0.3">
      <c r="B379">
        <v>5022012</v>
      </c>
      <c r="C379" t="s">
        <v>273</v>
      </c>
      <c r="E379">
        <v>11</v>
      </c>
    </row>
    <row r="380" spans="2:5" x14ac:dyDescent="0.3">
      <c r="B380">
        <v>5022014</v>
      </c>
      <c r="C380" t="s">
        <v>309</v>
      </c>
      <c r="D380" t="s">
        <v>97</v>
      </c>
      <c r="E380">
        <v>3</v>
      </c>
    </row>
    <row r="381" spans="2:5" x14ac:dyDescent="0.3">
      <c r="B381">
        <v>5022016</v>
      </c>
      <c r="C381" t="s">
        <v>438</v>
      </c>
      <c r="D381" t="s">
        <v>97</v>
      </c>
      <c r="E381">
        <v>2</v>
      </c>
    </row>
    <row r="382" spans="2:5" x14ac:dyDescent="0.3">
      <c r="B382">
        <v>5022017</v>
      </c>
      <c r="C382" t="s">
        <v>300</v>
      </c>
      <c r="D382" t="s">
        <v>97</v>
      </c>
      <c r="E382">
        <v>3</v>
      </c>
    </row>
    <row r="383" spans="2:5" x14ac:dyDescent="0.3">
      <c r="B383">
        <v>5022018</v>
      </c>
      <c r="C383" t="s">
        <v>455</v>
      </c>
      <c r="D383" t="s">
        <v>97</v>
      </c>
      <c r="E383">
        <v>2</v>
      </c>
    </row>
    <row r="384" spans="2:5" x14ac:dyDescent="0.3">
      <c r="B384">
        <v>5022019</v>
      </c>
      <c r="C384" t="s">
        <v>456</v>
      </c>
      <c r="D384" t="s">
        <v>97</v>
      </c>
      <c r="E384">
        <v>2</v>
      </c>
    </row>
    <row r="385" spans="1:5" x14ac:dyDescent="0.3">
      <c r="B385">
        <v>5022022</v>
      </c>
      <c r="C385" t="s">
        <v>458</v>
      </c>
      <c r="D385" t="s">
        <v>97</v>
      </c>
      <c r="E385">
        <v>5</v>
      </c>
    </row>
    <row r="386" spans="1:5" x14ac:dyDescent="0.3">
      <c r="A386" t="s">
        <v>541</v>
      </c>
      <c r="E386">
        <v>10890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07D06-240C-491D-8EC2-957086E2E4FA}">
  <dimension ref="A1:AB3405"/>
  <sheetViews>
    <sheetView workbookViewId="0">
      <selection activeCell="C8" sqref="C8"/>
    </sheetView>
  </sheetViews>
  <sheetFormatPr defaultRowHeight="14.4" x14ac:dyDescent="0.3"/>
  <cols>
    <col min="1" max="1" width="33.44140625" bestFit="1" customWidth="1"/>
    <col min="2" max="2" width="10.6640625" bestFit="1" customWidth="1"/>
    <col min="3" max="3" width="58" bestFit="1" customWidth="1"/>
    <col min="4" max="4" width="9.88671875" bestFit="1" customWidth="1"/>
    <col min="5" max="5" width="11.88671875" bestFit="1" customWidth="1"/>
    <col min="6" max="6" width="13.88671875" bestFit="1" customWidth="1"/>
    <col min="7" max="7" width="19.33203125" bestFit="1" customWidth="1"/>
    <col min="8" max="8" width="26.33203125" bestFit="1" customWidth="1"/>
    <col min="9" max="9" width="8.5546875" bestFit="1" customWidth="1"/>
    <col min="10" max="10" width="12.6640625" bestFit="1" customWidth="1"/>
    <col min="11" max="11" width="11.33203125" bestFit="1" customWidth="1"/>
    <col min="12" max="12" width="16.109375" bestFit="1" customWidth="1"/>
    <col min="13" max="13" width="9.44140625" bestFit="1" customWidth="1"/>
    <col min="14" max="14" width="15.44140625" bestFit="1" customWidth="1"/>
    <col min="15" max="15" width="20.33203125" bestFit="1" customWidth="1"/>
    <col min="16" max="16" width="4.44140625" bestFit="1" customWidth="1"/>
    <col min="17" max="17" width="10.33203125" style="10" bestFit="1" customWidth="1"/>
    <col min="18" max="18" width="11" style="10" bestFit="1" customWidth="1"/>
    <col min="19" max="19" width="8.44140625" style="10" bestFit="1" customWidth="1"/>
    <col min="20" max="20" width="15.44140625" style="10" bestFit="1" customWidth="1"/>
    <col min="21" max="21" width="20.33203125" bestFit="1" customWidth="1"/>
    <col min="22" max="22" width="12.6640625" bestFit="1" customWidth="1"/>
    <col min="23" max="23" width="11.33203125" style="10" bestFit="1" customWidth="1"/>
    <col min="24" max="24" width="4.44140625" bestFit="1" customWidth="1"/>
    <col min="25" max="25" width="10.33203125" bestFit="1" customWidth="1"/>
    <col min="26" max="26" width="11" bestFit="1" customWidth="1"/>
    <col min="27" max="27" width="9.44140625" bestFit="1" customWidth="1"/>
    <col min="28" max="28" width="15.44140625" style="10" bestFit="1" customWidth="1"/>
    <col min="29" max="30" width="20.33203125" bestFit="1" customWidth="1"/>
  </cols>
  <sheetData>
    <row r="1" spans="1:28" x14ac:dyDescent="0.3">
      <c r="A1" s="90" t="s">
        <v>481</v>
      </c>
      <c r="B1" s="90" t="s">
        <v>0</v>
      </c>
      <c r="C1" s="90" t="s">
        <v>1</v>
      </c>
      <c r="D1" s="90" t="s">
        <v>2</v>
      </c>
      <c r="E1" s="90" t="s">
        <v>3</v>
      </c>
      <c r="F1" s="90" t="s">
        <v>4</v>
      </c>
      <c r="G1" s="90" t="s">
        <v>5</v>
      </c>
      <c r="H1" s="90" t="s">
        <v>6</v>
      </c>
      <c r="I1" s="91" t="s">
        <v>482</v>
      </c>
      <c r="J1" s="92" t="s">
        <v>536</v>
      </c>
      <c r="K1" s="93" t="s">
        <v>483</v>
      </c>
      <c r="L1" s="94" t="s">
        <v>740</v>
      </c>
      <c r="M1" s="95" t="s">
        <v>538</v>
      </c>
      <c r="N1" s="92" t="s">
        <v>539</v>
      </c>
      <c r="O1" s="95" t="s">
        <v>540</v>
      </c>
      <c r="Q1"/>
      <c r="R1"/>
      <c r="S1"/>
      <c r="T1"/>
      <c r="W1"/>
      <c r="AB1"/>
    </row>
    <row r="2" spans="1:28" x14ac:dyDescent="0.3">
      <c r="A2" t="s">
        <v>856</v>
      </c>
      <c r="B2">
        <v>5021026</v>
      </c>
      <c r="C2" t="s">
        <v>617</v>
      </c>
      <c r="D2">
        <v>40</v>
      </c>
      <c r="E2" s="10">
        <v>164.8</v>
      </c>
      <c r="F2" s="10">
        <v>6592</v>
      </c>
      <c r="G2" s="10">
        <v>6592</v>
      </c>
      <c r="H2">
        <v>0</v>
      </c>
      <c r="I2" s="51" t="str">
        <f>_xlfn.XLOOKUP(Q4_2025[[#This Row],[Artikelnr]],Artikel_prijzen[Artnr],Artikel_prijzen[Groep],"")</f>
        <v>Elektra</v>
      </c>
      <c r="J2" s="10">
        <f>_xlfn.XLOOKUP(Q4_2025[[#This Row],[Artikelnr]],Artikel_prijzen[Artnr],Artikel_prijzen[Prijs 2025],"")</f>
        <v>106.8625</v>
      </c>
      <c r="K2" t="str">
        <f>IF(Q4_2025[[#This Row],[Artikelprijs]]&lt;&gt;"",IF(Q4_2025[[#This Row],[Stuksprijs]]=Q4_2025[[#This Row],[Artikelprijs]],"Prijs gelijk","Prijs wijkt af"),"")</f>
        <v>Prijs wijkt af</v>
      </c>
      <c r="L2" t="str">
        <f>IF(Q4_2025[[#This Row],[Relatiekorting percentage]]=0,
    "Nvt",
    IF(Q4_2025[[#This Row],[Brutobedrag 2]] &lt; Q4_2025[[#This Row],[Bruto - Rel.korting]],
        "Nee",
        "Ja"))</f>
        <v>Nvt</v>
      </c>
      <c r="M2" s="10">
        <f>IF(Q4_2025[[#This Row],[Artikelprijs]]&lt;&gt;"",Q4_2025[[#This Row],[Artikelprijs]],Q4_2025[[#This Row],[Stuksprijs]])</f>
        <v>106.8625</v>
      </c>
      <c r="N2" s="44">
        <f>Q4_2025[[#This Row],[Besteld]]*Q4_2025[[#This Row],[Prijs 2]]</f>
        <v>4274.5</v>
      </c>
      <c r="O2" s="10">
        <f>IF(Q4_2025[[#This Row],[Brutobedrag 2]]&lt;Q4_2025[[#This Row],[Bruto - Rel.korting]],Q4_2025[[#This Row],[Brutobedrag 2]],Q4_2025[[#This Row],[Brutobedrag 2]]*(100-Q4_2025[[#This Row],[Relatiekorting percentage]])/100)</f>
        <v>4274.5</v>
      </c>
      <c r="Q2"/>
      <c r="R2"/>
      <c r="S2"/>
      <c r="T2"/>
      <c r="W2"/>
      <c r="AB2"/>
    </row>
    <row r="3" spans="1:28" x14ac:dyDescent="0.3">
      <c r="A3" t="s">
        <v>856</v>
      </c>
      <c r="B3">
        <v>5022013</v>
      </c>
      <c r="C3" t="s">
        <v>450</v>
      </c>
      <c r="D3">
        <v>2</v>
      </c>
      <c r="E3" s="10">
        <v>317.69</v>
      </c>
      <c r="F3" s="10">
        <v>635.38</v>
      </c>
      <c r="G3" s="10">
        <v>635.38</v>
      </c>
      <c r="H3">
        <v>0</v>
      </c>
      <c r="I3" s="51" t="str">
        <f>_xlfn.XLOOKUP(Q4_2025[[#This Row],[Artikelnr]],Artikel_prijzen[Artnr],Artikel_prijzen[Groep],"")</f>
        <v>Elektra</v>
      </c>
      <c r="J3" s="10">
        <f>_xlfn.XLOOKUP(Q4_2025[[#This Row],[Artikelnr]],Artikel_prijzen[Artnr],Artikel_prijzen[Prijs 2025],"")</f>
        <v>252.35</v>
      </c>
      <c r="K3" t="str">
        <f>IF(Q4_2025[[#This Row],[Artikelprijs]]&lt;&gt;"",IF(Q4_2025[[#This Row],[Stuksprijs]]=Q4_2025[[#This Row],[Artikelprijs]],"Prijs gelijk","Prijs wijkt af"),"")</f>
        <v>Prijs wijkt af</v>
      </c>
      <c r="L3" t="str">
        <f>IF(Q4_2025[[#This Row],[Relatiekorting percentage]]=0,
    "Nvt",
    IF(Q4_2025[[#This Row],[Brutobedrag 2]] &lt; Q4_2025[[#This Row],[Bruto - Rel.korting]],
        "Nee",
        "Ja"))</f>
        <v>Nvt</v>
      </c>
      <c r="M3" s="10">
        <f>IF(Q4_2025[[#This Row],[Artikelprijs]]&lt;&gt;"",Q4_2025[[#This Row],[Artikelprijs]],Q4_2025[[#This Row],[Stuksprijs]])</f>
        <v>252.35</v>
      </c>
      <c r="N3" s="44">
        <f>Q4_2025[[#This Row],[Besteld]]*Q4_2025[[#This Row],[Prijs 2]]</f>
        <v>504.7</v>
      </c>
      <c r="O3" s="10">
        <f>IF(Q4_2025[[#This Row],[Brutobedrag 2]]&lt;Q4_2025[[#This Row],[Bruto - Rel.korting]],Q4_2025[[#This Row],[Brutobedrag 2]],Q4_2025[[#This Row],[Brutobedrag 2]]*(100-Q4_2025[[#This Row],[Relatiekorting percentage]])/100)</f>
        <v>504.7</v>
      </c>
      <c r="Q3"/>
      <c r="R3"/>
      <c r="S3"/>
      <c r="T3"/>
      <c r="W3"/>
      <c r="AB3"/>
    </row>
    <row r="4" spans="1:28" x14ac:dyDescent="0.3">
      <c r="A4" t="s">
        <v>856</v>
      </c>
      <c r="B4">
        <v>5021004</v>
      </c>
      <c r="C4" t="s">
        <v>386</v>
      </c>
      <c r="D4">
        <v>1</v>
      </c>
      <c r="E4" s="10">
        <v>394.94</v>
      </c>
      <c r="F4" s="10">
        <v>394.94</v>
      </c>
      <c r="G4" s="10">
        <v>394.94</v>
      </c>
      <c r="H4">
        <v>0</v>
      </c>
      <c r="I4" s="51" t="str">
        <f>_xlfn.XLOOKUP(Q4_2025[[#This Row],[Artikelnr]],Artikel_prijzen[Artnr],Artikel_prijzen[Groep],"")</f>
        <v>Elektra</v>
      </c>
      <c r="J4" s="10">
        <f>_xlfn.XLOOKUP(Q4_2025[[#This Row],[Artikelnr]],Artikel_prijzen[Artnr],Artikel_prijzen[Prijs 2025],"")</f>
        <v>329.6</v>
      </c>
      <c r="K4" t="str">
        <f>IF(Q4_2025[[#This Row],[Artikelprijs]]&lt;&gt;"",IF(Q4_2025[[#This Row],[Stuksprijs]]=Q4_2025[[#This Row],[Artikelprijs]],"Prijs gelijk","Prijs wijkt af"),"")</f>
        <v>Prijs wijkt af</v>
      </c>
      <c r="L4" t="str">
        <f>IF(Q4_2025[[#This Row],[Relatiekorting percentage]]=0,
    "Nvt",
    IF(Q4_2025[[#This Row],[Brutobedrag 2]] &lt; Q4_2025[[#This Row],[Bruto - Rel.korting]],
        "Nee",
        "Ja"))</f>
        <v>Nvt</v>
      </c>
      <c r="M4" s="10">
        <f>IF(Q4_2025[[#This Row],[Artikelprijs]]&lt;&gt;"",Q4_2025[[#This Row],[Artikelprijs]],Q4_2025[[#This Row],[Stuksprijs]])</f>
        <v>329.6</v>
      </c>
      <c r="N4" s="44">
        <f>Q4_2025[[#This Row],[Besteld]]*Q4_2025[[#This Row],[Prijs 2]]</f>
        <v>329.6</v>
      </c>
      <c r="O4" s="10">
        <f>IF(Q4_2025[[#This Row],[Brutobedrag 2]]&lt;Q4_2025[[#This Row],[Bruto - Rel.korting]],Q4_2025[[#This Row],[Brutobedrag 2]],Q4_2025[[#This Row],[Brutobedrag 2]]*(100-Q4_2025[[#This Row],[Relatiekorting percentage]])/100)</f>
        <v>329.6</v>
      </c>
      <c r="Q4"/>
      <c r="R4"/>
      <c r="S4"/>
      <c r="T4"/>
      <c r="W4"/>
      <c r="AB4"/>
    </row>
    <row r="5" spans="1:28" x14ac:dyDescent="0.3">
      <c r="A5" t="s">
        <v>856</v>
      </c>
      <c r="B5">
        <v>5022019</v>
      </c>
      <c r="C5" t="s">
        <v>456</v>
      </c>
      <c r="D5">
        <v>1</v>
      </c>
      <c r="E5" s="10">
        <v>1025.92</v>
      </c>
      <c r="F5" s="10">
        <v>1025.92</v>
      </c>
      <c r="G5" s="10">
        <v>1025.92</v>
      </c>
      <c r="H5">
        <v>0</v>
      </c>
      <c r="I5" s="51" t="str">
        <f>_xlfn.XLOOKUP(Q4_2025[[#This Row],[Artikelnr]],Artikel_prijzen[Artnr],Artikel_prijzen[Groep],"")</f>
        <v>Elektra</v>
      </c>
      <c r="J5" s="10">
        <f>_xlfn.XLOOKUP(Q4_2025[[#This Row],[Artikelnr]],Artikel_prijzen[Artnr],Artikel_prijzen[Prijs 2025],"")</f>
        <v>700</v>
      </c>
      <c r="K5" t="str">
        <f>IF(Q4_2025[[#This Row],[Artikelprijs]]&lt;&gt;"",IF(Q4_2025[[#This Row],[Stuksprijs]]=Q4_2025[[#This Row],[Artikelprijs]],"Prijs gelijk","Prijs wijkt af"),"")</f>
        <v>Prijs wijkt af</v>
      </c>
      <c r="L5" t="str">
        <f>IF(Q4_2025[[#This Row],[Relatiekorting percentage]]=0,
    "Nvt",
    IF(Q4_2025[[#This Row],[Brutobedrag 2]] &lt; Q4_2025[[#This Row],[Bruto - Rel.korting]],
        "Nee",
        "Ja"))</f>
        <v>Nvt</v>
      </c>
      <c r="M5" s="10">
        <f>IF(Q4_2025[[#This Row],[Artikelprijs]]&lt;&gt;"",Q4_2025[[#This Row],[Artikelprijs]],Q4_2025[[#This Row],[Stuksprijs]])</f>
        <v>700</v>
      </c>
      <c r="N5" s="44">
        <f>Q4_2025[[#This Row],[Besteld]]*Q4_2025[[#This Row],[Prijs 2]]</f>
        <v>700</v>
      </c>
      <c r="O5" s="10">
        <f>IF(Q4_2025[[#This Row],[Brutobedrag 2]]&lt;Q4_2025[[#This Row],[Bruto - Rel.korting]],Q4_2025[[#This Row],[Brutobedrag 2]],Q4_2025[[#This Row],[Brutobedrag 2]]*(100-Q4_2025[[#This Row],[Relatiekorting percentage]])/100)</f>
        <v>700</v>
      </c>
      <c r="Q5"/>
      <c r="R5"/>
      <c r="S5"/>
      <c r="T5"/>
      <c r="W5"/>
      <c r="AB5"/>
    </row>
    <row r="6" spans="1:28" x14ac:dyDescent="0.3">
      <c r="A6" t="s">
        <v>856</v>
      </c>
      <c r="B6">
        <v>5022017</v>
      </c>
      <c r="C6" t="s">
        <v>300</v>
      </c>
      <c r="D6">
        <v>3</v>
      </c>
      <c r="E6" s="10">
        <v>632.59</v>
      </c>
      <c r="F6" s="10">
        <v>1897.77</v>
      </c>
      <c r="G6" s="10">
        <v>1897.77</v>
      </c>
      <c r="H6">
        <v>0</v>
      </c>
      <c r="I6" s="51" t="str">
        <f>_xlfn.XLOOKUP(Q4_2025[[#This Row],[Artikelnr]],Artikel_prijzen[Artnr],Artikel_prijzen[Groep],"")</f>
        <v>Elektra</v>
      </c>
      <c r="J6" s="10">
        <f>_xlfn.XLOOKUP(Q4_2025[[#This Row],[Artikelnr]],Artikel_prijzen[Artnr],Artikel_prijzen[Prijs 2025],"")</f>
        <v>458.35</v>
      </c>
      <c r="K6" t="str">
        <f>IF(Q4_2025[[#This Row],[Artikelprijs]]&lt;&gt;"",IF(Q4_2025[[#This Row],[Stuksprijs]]=Q4_2025[[#This Row],[Artikelprijs]],"Prijs gelijk","Prijs wijkt af"),"")</f>
        <v>Prijs wijkt af</v>
      </c>
      <c r="L6" t="str">
        <f>IF(Q4_2025[[#This Row],[Relatiekorting percentage]]=0,
    "Nvt",
    IF(Q4_2025[[#This Row],[Brutobedrag 2]] &lt; Q4_2025[[#This Row],[Bruto - Rel.korting]],
        "Nee",
        "Ja"))</f>
        <v>Nvt</v>
      </c>
      <c r="M6" s="10">
        <f>IF(Q4_2025[[#This Row],[Artikelprijs]]&lt;&gt;"",Q4_2025[[#This Row],[Artikelprijs]],Q4_2025[[#This Row],[Stuksprijs]])</f>
        <v>458.35</v>
      </c>
      <c r="N6" s="44">
        <f>Q4_2025[[#This Row],[Besteld]]*Q4_2025[[#This Row],[Prijs 2]]</f>
        <v>1375.0500000000002</v>
      </c>
      <c r="O6" s="10">
        <f>IF(Q4_2025[[#This Row],[Brutobedrag 2]]&lt;Q4_2025[[#This Row],[Bruto - Rel.korting]],Q4_2025[[#This Row],[Brutobedrag 2]],Q4_2025[[#This Row],[Brutobedrag 2]]*(100-Q4_2025[[#This Row],[Relatiekorting percentage]])/100)</f>
        <v>1375.0500000000002</v>
      </c>
      <c r="Q6"/>
      <c r="R6" s="3"/>
      <c r="S6"/>
      <c r="T6"/>
      <c r="W6"/>
      <c r="AB6"/>
    </row>
    <row r="7" spans="1:28" x14ac:dyDescent="0.3">
      <c r="A7" t="s">
        <v>856</v>
      </c>
      <c r="B7">
        <v>5021026</v>
      </c>
      <c r="C7" t="s">
        <v>617</v>
      </c>
      <c r="D7">
        <v>1</v>
      </c>
      <c r="E7" s="10">
        <v>164.8</v>
      </c>
      <c r="F7" s="10">
        <v>164.8</v>
      </c>
      <c r="G7" s="10">
        <v>164.8</v>
      </c>
      <c r="H7">
        <v>0</v>
      </c>
      <c r="I7" s="51" t="str">
        <f>_xlfn.XLOOKUP(Q4_2025[[#This Row],[Artikelnr]],Artikel_prijzen[Artnr],Artikel_prijzen[Groep],"")</f>
        <v>Elektra</v>
      </c>
      <c r="J7" s="10">
        <f>_xlfn.XLOOKUP(Q4_2025[[#This Row],[Artikelnr]],Artikel_prijzen[Artnr],Artikel_prijzen[Prijs 2025],"")</f>
        <v>106.8625</v>
      </c>
      <c r="K7" t="str">
        <f>IF(Q4_2025[[#This Row],[Artikelprijs]]&lt;&gt;"",IF(Q4_2025[[#This Row],[Stuksprijs]]=Q4_2025[[#This Row],[Artikelprijs]],"Prijs gelijk","Prijs wijkt af"),"")</f>
        <v>Prijs wijkt af</v>
      </c>
      <c r="L7" t="str">
        <f>IF(Q4_2025[[#This Row],[Relatiekorting percentage]]=0,
    "Nvt",
    IF(Q4_2025[[#This Row],[Brutobedrag 2]] &lt; Q4_2025[[#This Row],[Bruto - Rel.korting]],
        "Nee",
        "Ja"))</f>
        <v>Nvt</v>
      </c>
      <c r="M7" s="10">
        <f>IF(Q4_2025[[#This Row],[Artikelprijs]]&lt;&gt;"",Q4_2025[[#This Row],[Artikelprijs]],Q4_2025[[#This Row],[Stuksprijs]])</f>
        <v>106.8625</v>
      </c>
      <c r="N7" s="44">
        <f>Q4_2025[[#This Row],[Besteld]]*Q4_2025[[#This Row],[Prijs 2]]</f>
        <v>106.8625</v>
      </c>
      <c r="O7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Q7"/>
      <c r="R7" s="3"/>
      <c r="S7"/>
      <c r="T7"/>
      <c r="W7"/>
      <c r="AB7"/>
    </row>
    <row r="8" spans="1:28" x14ac:dyDescent="0.3">
      <c r="A8" t="s">
        <v>856</v>
      </c>
      <c r="B8">
        <v>5030230</v>
      </c>
      <c r="C8" t="s">
        <v>292</v>
      </c>
      <c r="D8">
        <v>8</v>
      </c>
      <c r="E8" s="10">
        <v>247.2</v>
      </c>
      <c r="F8" s="10">
        <v>1977.6</v>
      </c>
      <c r="G8" s="10">
        <v>1977.6</v>
      </c>
      <c r="H8">
        <v>0</v>
      </c>
      <c r="I8" s="51" t="str">
        <f>_xlfn.XLOOKUP(Q4_2025[[#This Row],[Artikelnr]],Artikel_prijzen[Artnr],Artikel_prijzen[Groep],"")</f>
        <v>Rigging</v>
      </c>
      <c r="J8" s="10">
        <f>_xlfn.XLOOKUP(Q4_2025[[#This Row],[Artikelnr]],Artikel_prijzen[Artnr],Artikel_prijzen[Prijs 2025],"")</f>
        <v>240</v>
      </c>
      <c r="K8" t="str">
        <f>IF(Q4_2025[[#This Row],[Artikelprijs]]&lt;&gt;"",IF(Q4_2025[[#This Row],[Stuksprijs]]=Q4_2025[[#This Row],[Artikelprijs]],"Prijs gelijk","Prijs wijkt af"),"")</f>
        <v>Prijs wijkt af</v>
      </c>
      <c r="L8" t="str">
        <f>IF(Q4_2025[[#This Row],[Relatiekorting percentage]]=0,
    "Nvt",
    IF(Q4_2025[[#This Row],[Brutobedrag 2]] &lt; Q4_2025[[#This Row],[Bruto - Rel.korting]],
        "Nee",
        "Ja"))</f>
        <v>Nvt</v>
      </c>
      <c r="M8" s="10">
        <f>IF(Q4_2025[[#This Row],[Artikelprijs]]&lt;&gt;"",Q4_2025[[#This Row],[Artikelprijs]],Q4_2025[[#This Row],[Stuksprijs]])</f>
        <v>240</v>
      </c>
      <c r="N8" s="44">
        <f>Q4_2025[[#This Row],[Besteld]]*Q4_2025[[#This Row],[Prijs 2]]</f>
        <v>1920</v>
      </c>
      <c r="O8" s="10">
        <f>IF(Q4_2025[[#This Row],[Brutobedrag 2]]&lt;Q4_2025[[#This Row],[Bruto - Rel.korting]],Q4_2025[[#This Row],[Brutobedrag 2]],Q4_2025[[#This Row],[Brutobedrag 2]]*(100-Q4_2025[[#This Row],[Relatiekorting percentage]])/100)</f>
        <v>1920</v>
      </c>
      <c r="Q8"/>
      <c r="R8" s="3"/>
      <c r="S8"/>
      <c r="T8"/>
      <c r="W8"/>
      <c r="AB8"/>
    </row>
    <row r="9" spans="1:28" x14ac:dyDescent="0.3">
      <c r="A9" t="s">
        <v>856</v>
      </c>
      <c r="B9">
        <v>5021026</v>
      </c>
      <c r="C9" t="s">
        <v>617</v>
      </c>
      <c r="D9">
        <v>2</v>
      </c>
      <c r="E9" s="10">
        <v>164.8</v>
      </c>
      <c r="F9" s="10">
        <v>329.6</v>
      </c>
      <c r="G9" s="10">
        <v>329.6</v>
      </c>
      <c r="H9">
        <v>0</v>
      </c>
      <c r="I9" s="51" t="str">
        <f>_xlfn.XLOOKUP(Q4_2025[[#This Row],[Artikelnr]],Artikel_prijzen[Artnr],Artikel_prijzen[Groep],"")</f>
        <v>Elektra</v>
      </c>
      <c r="J9" s="10">
        <f>_xlfn.XLOOKUP(Q4_2025[[#This Row],[Artikelnr]],Artikel_prijzen[Artnr],Artikel_prijzen[Prijs 2025],"")</f>
        <v>106.8625</v>
      </c>
      <c r="K9" t="str">
        <f>IF(Q4_2025[[#This Row],[Artikelprijs]]&lt;&gt;"",IF(Q4_2025[[#This Row],[Stuksprijs]]=Q4_2025[[#This Row],[Artikelprijs]],"Prijs gelijk","Prijs wijkt af"),"")</f>
        <v>Prijs wijkt af</v>
      </c>
      <c r="L9" t="str">
        <f>IF(Q4_2025[[#This Row],[Relatiekorting percentage]]=0,
    "Nvt",
    IF(Q4_2025[[#This Row],[Brutobedrag 2]] &lt; Q4_2025[[#This Row],[Bruto - Rel.korting]],
        "Nee",
        "Ja"))</f>
        <v>Nvt</v>
      </c>
      <c r="M9" s="10">
        <f>IF(Q4_2025[[#This Row],[Artikelprijs]]&lt;&gt;"",Q4_2025[[#This Row],[Artikelprijs]],Q4_2025[[#This Row],[Stuksprijs]])</f>
        <v>106.8625</v>
      </c>
      <c r="N9" s="44">
        <f>Q4_2025[[#This Row],[Besteld]]*Q4_2025[[#This Row],[Prijs 2]]</f>
        <v>213.72499999999999</v>
      </c>
      <c r="O9" s="10">
        <f>IF(Q4_2025[[#This Row],[Brutobedrag 2]]&lt;Q4_2025[[#This Row],[Bruto - Rel.korting]],Q4_2025[[#This Row],[Brutobedrag 2]],Q4_2025[[#This Row],[Brutobedrag 2]]*(100-Q4_2025[[#This Row],[Relatiekorting percentage]])/100)</f>
        <v>213.72499999999999</v>
      </c>
      <c r="Q9"/>
      <c r="R9" s="3"/>
      <c r="S9"/>
      <c r="T9"/>
      <c r="W9"/>
      <c r="AB9"/>
    </row>
    <row r="10" spans="1:28" x14ac:dyDescent="0.3">
      <c r="A10" t="s">
        <v>856</v>
      </c>
      <c r="B10">
        <v>5030005</v>
      </c>
      <c r="C10" t="s">
        <v>33</v>
      </c>
      <c r="D10">
        <v>1</v>
      </c>
      <c r="E10" s="10">
        <v>200.85</v>
      </c>
      <c r="F10" s="10">
        <v>200.85</v>
      </c>
      <c r="G10" s="10">
        <v>200.85</v>
      </c>
      <c r="H10">
        <v>0</v>
      </c>
      <c r="I10" s="51" t="str">
        <f>_xlfn.XLOOKUP(Q4_2025[[#This Row],[Artikelnr]],Artikel_prijzen[Artnr],Artikel_prijzen[Groep],"")</f>
        <v>Rigging</v>
      </c>
      <c r="J10" s="10">
        <f>_xlfn.XLOOKUP(Q4_2025[[#This Row],[Artikelnr]],Artikel_prijzen[Artnr],Artikel_prijzen[Prijs 2025],"")</f>
        <v>195</v>
      </c>
      <c r="K10" t="str">
        <f>IF(Q4_2025[[#This Row],[Artikelprijs]]&lt;&gt;"",IF(Q4_2025[[#This Row],[Stuksprijs]]=Q4_2025[[#This Row],[Artikelprijs]],"Prijs gelijk","Prijs wijkt af"),"")</f>
        <v>Prijs wijkt af</v>
      </c>
      <c r="L10" t="str">
        <f>IF(Q4_2025[[#This Row],[Relatiekorting percentage]]=0,
    "Nvt",
    IF(Q4_2025[[#This Row],[Brutobedrag 2]] &lt; Q4_2025[[#This Row],[Bruto - Rel.korting]],
        "Nee",
        "Ja"))</f>
        <v>Nvt</v>
      </c>
      <c r="M10" s="10">
        <f>IF(Q4_2025[[#This Row],[Artikelprijs]]&lt;&gt;"",Q4_2025[[#This Row],[Artikelprijs]],Q4_2025[[#This Row],[Stuksprijs]])</f>
        <v>195</v>
      </c>
      <c r="N10" s="44">
        <f>Q4_2025[[#This Row],[Besteld]]*Q4_2025[[#This Row],[Prijs 2]]</f>
        <v>195</v>
      </c>
      <c r="O10" s="10">
        <f>IF(Q4_2025[[#This Row],[Brutobedrag 2]]&lt;Q4_2025[[#This Row],[Bruto - Rel.korting]],Q4_2025[[#This Row],[Brutobedrag 2]],Q4_2025[[#This Row],[Brutobedrag 2]]*(100-Q4_2025[[#This Row],[Relatiekorting percentage]])/100)</f>
        <v>195</v>
      </c>
      <c r="Q10"/>
      <c r="R10" s="3"/>
      <c r="S10"/>
      <c r="T10"/>
      <c r="W10"/>
      <c r="AB10"/>
    </row>
    <row r="11" spans="1:28" x14ac:dyDescent="0.3">
      <c r="A11" t="s">
        <v>856</v>
      </c>
      <c r="B11">
        <v>5022013</v>
      </c>
      <c r="C11" t="s">
        <v>450</v>
      </c>
      <c r="D11">
        <v>1</v>
      </c>
      <c r="E11" s="10">
        <v>317.69</v>
      </c>
      <c r="F11" s="10">
        <v>317.69</v>
      </c>
      <c r="G11" s="10">
        <v>317.69</v>
      </c>
      <c r="H11">
        <v>0</v>
      </c>
      <c r="I11" s="51" t="str">
        <f>_xlfn.XLOOKUP(Q4_2025[[#This Row],[Artikelnr]],Artikel_prijzen[Artnr],Artikel_prijzen[Groep],"")</f>
        <v>Elektra</v>
      </c>
      <c r="J11" s="10">
        <f>_xlfn.XLOOKUP(Q4_2025[[#This Row],[Artikelnr]],Artikel_prijzen[Artnr],Artikel_prijzen[Prijs 2025],"")</f>
        <v>252.35</v>
      </c>
      <c r="K11" t="str">
        <f>IF(Q4_2025[[#This Row],[Artikelprijs]]&lt;&gt;"",IF(Q4_2025[[#This Row],[Stuksprijs]]=Q4_2025[[#This Row],[Artikelprijs]],"Prijs gelijk","Prijs wijkt af"),"")</f>
        <v>Prijs wijkt af</v>
      </c>
      <c r="L11" t="str">
        <f>IF(Q4_2025[[#This Row],[Relatiekorting percentage]]=0,
    "Nvt",
    IF(Q4_2025[[#This Row],[Brutobedrag 2]] &lt; Q4_2025[[#This Row],[Bruto - Rel.korting]],
        "Nee",
        "Ja"))</f>
        <v>Nvt</v>
      </c>
      <c r="M11" s="10">
        <f>IF(Q4_2025[[#This Row],[Artikelprijs]]&lt;&gt;"",Q4_2025[[#This Row],[Artikelprijs]],Q4_2025[[#This Row],[Stuksprijs]])</f>
        <v>252.35</v>
      </c>
      <c r="N11" s="44">
        <f>Q4_2025[[#This Row],[Besteld]]*Q4_2025[[#This Row],[Prijs 2]]</f>
        <v>252.35</v>
      </c>
      <c r="O11" s="10">
        <f>IF(Q4_2025[[#This Row],[Brutobedrag 2]]&lt;Q4_2025[[#This Row],[Bruto - Rel.korting]],Q4_2025[[#This Row],[Brutobedrag 2]],Q4_2025[[#This Row],[Brutobedrag 2]]*(100-Q4_2025[[#This Row],[Relatiekorting percentage]])/100)</f>
        <v>252.35</v>
      </c>
      <c r="Q11"/>
      <c r="R11" s="3"/>
      <c r="S11"/>
      <c r="T11"/>
      <c r="W11"/>
      <c r="AB11"/>
    </row>
    <row r="12" spans="1:28" x14ac:dyDescent="0.3">
      <c r="A12" t="s">
        <v>856</v>
      </c>
      <c r="B12">
        <v>5021026</v>
      </c>
      <c r="C12" t="s">
        <v>617</v>
      </c>
      <c r="D12">
        <v>-1</v>
      </c>
      <c r="E12" s="10">
        <v>164.8</v>
      </c>
      <c r="F12" s="10">
        <v>-164.8</v>
      </c>
      <c r="G12" s="10">
        <v>-164.8</v>
      </c>
      <c r="H12">
        <v>0</v>
      </c>
      <c r="I12" s="51" t="str">
        <f>_xlfn.XLOOKUP(Q4_2025[[#This Row],[Artikelnr]],Artikel_prijzen[Artnr],Artikel_prijzen[Groep],"")</f>
        <v>Elektra</v>
      </c>
      <c r="J12" s="10">
        <f>_xlfn.XLOOKUP(Q4_2025[[#This Row],[Artikelnr]],Artikel_prijzen[Artnr],Artikel_prijzen[Prijs 2025],"")</f>
        <v>106.8625</v>
      </c>
      <c r="K12" t="str">
        <f>IF(Q4_2025[[#This Row],[Artikelprijs]]&lt;&gt;"",IF(Q4_2025[[#This Row],[Stuksprijs]]=Q4_2025[[#This Row],[Artikelprijs]],"Prijs gelijk","Prijs wijkt af"),"")</f>
        <v>Prijs wijkt af</v>
      </c>
      <c r="L12" t="str">
        <f>IF(Q4_2025[[#This Row],[Relatiekorting percentage]]=0,
    "Nvt",
    IF(Q4_2025[[#This Row],[Brutobedrag 2]] &lt; Q4_2025[[#This Row],[Bruto - Rel.korting]],
        "Nee",
        "Ja"))</f>
        <v>Nvt</v>
      </c>
      <c r="M12" s="10">
        <f>IF(Q4_2025[[#This Row],[Artikelprijs]]&lt;&gt;"",Q4_2025[[#This Row],[Artikelprijs]],Q4_2025[[#This Row],[Stuksprijs]])</f>
        <v>106.8625</v>
      </c>
      <c r="N12" s="44">
        <f>Q4_2025[[#This Row],[Besteld]]*Q4_2025[[#This Row],[Prijs 2]]</f>
        <v>-106.8625</v>
      </c>
      <c r="O12" s="10">
        <f>IF(Q4_2025[[#This Row],[Brutobedrag 2]]&lt;Q4_2025[[#This Row],[Bruto - Rel.korting]],Q4_2025[[#This Row],[Brutobedrag 2]],Q4_2025[[#This Row],[Brutobedrag 2]]*(100-Q4_2025[[#This Row],[Relatiekorting percentage]])/100)</f>
        <v>-106.8625</v>
      </c>
      <c r="Q12"/>
      <c r="R12" s="3"/>
      <c r="S12"/>
      <c r="T12"/>
      <c r="W12"/>
      <c r="AB12"/>
    </row>
    <row r="13" spans="1:28" x14ac:dyDescent="0.3">
      <c r="A13" t="s">
        <v>856</v>
      </c>
      <c r="B13">
        <v>5022013</v>
      </c>
      <c r="C13" t="s">
        <v>450</v>
      </c>
      <c r="D13">
        <v>1</v>
      </c>
      <c r="E13" s="10">
        <v>317.69</v>
      </c>
      <c r="F13" s="10">
        <v>317.69</v>
      </c>
      <c r="G13" s="10">
        <v>317.69</v>
      </c>
      <c r="H13">
        <v>0</v>
      </c>
      <c r="I13" s="51" t="str">
        <f>_xlfn.XLOOKUP(Q4_2025[[#This Row],[Artikelnr]],Artikel_prijzen[Artnr],Artikel_prijzen[Groep],"")</f>
        <v>Elektra</v>
      </c>
      <c r="J13" s="10">
        <f>_xlfn.XLOOKUP(Q4_2025[[#This Row],[Artikelnr]],Artikel_prijzen[Artnr],Artikel_prijzen[Prijs 2025],"")</f>
        <v>252.35</v>
      </c>
      <c r="K13" t="str">
        <f>IF(Q4_2025[[#This Row],[Artikelprijs]]&lt;&gt;"",IF(Q4_2025[[#This Row],[Stuksprijs]]=Q4_2025[[#This Row],[Artikelprijs]],"Prijs gelijk","Prijs wijkt af"),"")</f>
        <v>Prijs wijkt af</v>
      </c>
      <c r="L13" t="str">
        <f>IF(Q4_2025[[#This Row],[Relatiekorting percentage]]=0,
    "Nvt",
    IF(Q4_2025[[#This Row],[Brutobedrag 2]] &lt; Q4_2025[[#This Row],[Bruto - Rel.korting]],
        "Nee",
        "Ja"))</f>
        <v>Nvt</v>
      </c>
      <c r="M13" s="10">
        <f>IF(Q4_2025[[#This Row],[Artikelprijs]]&lt;&gt;"",Q4_2025[[#This Row],[Artikelprijs]],Q4_2025[[#This Row],[Stuksprijs]])</f>
        <v>252.35</v>
      </c>
      <c r="N13" s="44">
        <f>Q4_2025[[#This Row],[Besteld]]*Q4_2025[[#This Row],[Prijs 2]]</f>
        <v>252.35</v>
      </c>
      <c r="O13" s="10">
        <f>IF(Q4_2025[[#This Row],[Brutobedrag 2]]&lt;Q4_2025[[#This Row],[Bruto - Rel.korting]],Q4_2025[[#This Row],[Brutobedrag 2]],Q4_2025[[#This Row],[Brutobedrag 2]]*(100-Q4_2025[[#This Row],[Relatiekorting percentage]])/100)</f>
        <v>252.35</v>
      </c>
      <c r="Q13"/>
      <c r="R13" s="3"/>
      <c r="S13"/>
      <c r="T13"/>
      <c r="W13"/>
      <c r="AB13"/>
    </row>
    <row r="14" spans="1:28" x14ac:dyDescent="0.3">
      <c r="A14" t="s">
        <v>856</v>
      </c>
      <c r="B14">
        <v>5021026</v>
      </c>
      <c r="C14" t="s">
        <v>617</v>
      </c>
      <c r="D14">
        <v>1</v>
      </c>
      <c r="E14" s="10">
        <v>164.8</v>
      </c>
      <c r="F14" s="10">
        <v>164.8</v>
      </c>
      <c r="G14" s="10">
        <v>164.8</v>
      </c>
      <c r="H14">
        <v>0</v>
      </c>
      <c r="I14" s="51" t="str">
        <f>_xlfn.XLOOKUP(Q4_2025[[#This Row],[Artikelnr]],Artikel_prijzen[Artnr],Artikel_prijzen[Groep],"")</f>
        <v>Elektra</v>
      </c>
      <c r="J14" s="10">
        <f>_xlfn.XLOOKUP(Q4_2025[[#This Row],[Artikelnr]],Artikel_prijzen[Artnr],Artikel_prijzen[Prijs 2025],"")</f>
        <v>106.8625</v>
      </c>
      <c r="K14" t="str">
        <f>IF(Q4_2025[[#This Row],[Artikelprijs]]&lt;&gt;"",IF(Q4_2025[[#This Row],[Stuksprijs]]=Q4_2025[[#This Row],[Artikelprijs]],"Prijs gelijk","Prijs wijkt af"),"")</f>
        <v>Prijs wijkt af</v>
      </c>
      <c r="L14" t="str">
        <f>IF(Q4_2025[[#This Row],[Relatiekorting percentage]]=0,
    "Nvt",
    IF(Q4_2025[[#This Row],[Brutobedrag 2]] &lt; Q4_2025[[#This Row],[Bruto - Rel.korting]],
        "Nee",
        "Ja"))</f>
        <v>Nvt</v>
      </c>
      <c r="M14" s="10">
        <f>IF(Q4_2025[[#This Row],[Artikelprijs]]&lt;&gt;"",Q4_2025[[#This Row],[Artikelprijs]],Q4_2025[[#This Row],[Stuksprijs]])</f>
        <v>106.8625</v>
      </c>
      <c r="N14" s="44">
        <f>Q4_2025[[#This Row],[Besteld]]*Q4_2025[[#This Row],[Prijs 2]]</f>
        <v>106.8625</v>
      </c>
      <c r="O14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Q14"/>
      <c r="R14" s="3"/>
      <c r="S14"/>
      <c r="T14"/>
      <c r="W14"/>
      <c r="AB14"/>
    </row>
    <row r="15" spans="1:28" x14ac:dyDescent="0.3">
      <c r="A15" t="s">
        <v>856</v>
      </c>
      <c r="B15">
        <v>5021026</v>
      </c>
      <c r="C15" t="s">
        <v>617</v>
      </c>
      <c r="D15">
        <v>1</v>
      </c>
      <c r="E15" s="10">
        <v>164.8</v>
      </c>
      <c r="F15" s="10">
        <v>164.8</v>
      </c>
      <c r="G15" s="10">
        <v>164.8</v>
      </c>
      <c r="H15">
        <v>0</v>
      </c>
      <c r="I15" s="51" t="str">
        <f>_xlfn.XLOOKUP(Q4_2025[[#This Row],[Artikelnr]],Artikel_prijzen[Artnr],Artikel_prijzen[Groep],"")</f>
        <v>Elektra</v>
      </c>
      <c r="J15" s="10">
        <f>_xlfn.XLOOKUP(Q4_2025[[#This Row],[Artikelnr]],Artikel_prijzen[Artnr],Artikel_prijzen[Prijs 2025],"")</f>
        <v>106.8625</v>
      </c>
      <c r="K15" t="str">
        <f>IF(Q4_2025[[#This Row],[Artikelprijs]]&lt;&gt;"",IF(Q4_2025[[#This Row],[Stuksprijs]]=Q4_2025[[#This Row],[Artikelprijs]],"Prijs gelijk","Prijs wijkt af"),"")</f>
        <v>Prijs wijkt af</v>
      </c>
      <c r="L15" t="str">
        <f>IF(Q4_2025[[#This Row],[Relatiekorting percentage]]=0,
    "Nvt",
    IF(Q4_2025[[#This Row],[Brutobedrag 2]] &lt; Q4_2025[[#This Row],[Bruto - Rel.korting]],
        "Nee",
        "Ja"))</f>
        <v>Nvt</v>
      </c>
      <c r="M15" s="10">
        <f>IF(Q4_2025[[#This Row],[Artikelprijs]]&lt;&gt;"",Q4_2025[[#This Row],[Artikelprijs]],Q4_2025[[#This Row],[Stuksprijs]])</f>
        <v>106.8625</v>
      </c>
      <c r="N15" s="44">
        <f>Q4_2025[[#This Row],[Besteld]]*Q4_2025[[#This Row],[Prijs 2]]</f>
        <v>106.8625</v>
      </c>
      <c r="O15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Q15"/>
      <c r="R15" s="3"/>
      <c r="S15"/>
      <c r="T15"/>
      <c r="W15"/>
      <c r="AB15"/>
    </row>
    <row r="16" spans="1:28" x14ac:dyDescent="0.3">
      <c r="A16" t="s">
        <v>856</v>
      </c>
      <c r="B16">
        <v>5021026</v>
      </c>
      <c r="C16" t="s">
        <v>617</v>
      </c>
      <c r="D16">
        <v>1</v>
      </c>
      <c r="E16" s="10">
        <v>164.8</v>
      </c>
      <c r="F16" s="10">
        <v>164.8</v>
      </c>
      <c r="G16" s="10">
        <v>164.8</v>
      </c>
      <c r="H16">
        <v>0</v>
      </c>
      <c r="I16" s="51" t="str">
        <f>_xlfn.XLOOKUP(Q4_2025[[#This Row],[Artikelnr]],Artikel_prijzen[Artnr],Artikel_prijzen[Groep],"")</f>
        <v>Elektra</v>
      </c>
      <c r="J16" s="10">
        <f>_xlfn.XLOOKUP(Q4_2025[[#This Row],[Artikelnr]],Artikel_prijzen[Artnr],Artikel_prijzen[Prijs 2025],"")</f>
        <v>106.8625</v>
      </c>
      <c r="K16" t="str">
        <f>IF(Q4_2025[[#This Row],[Artikelprijs]]&lt;&gt;"",IF(Q4_2025[[#This Row],[Stuksprijs]]=Q4_2025[[#This Row],[Artikelprijs]],"Prijs gelijk","Prijs wijkt af"),"")</f>
        <v>Prijs wijkt af</v>
      </c>
      <c r="L16" t="str">
        <f>IF(Q4_2025[[#This Row],[Relatiekorting percentage]]=0,
    "Nvt",
    IF(Q4_2025[[#This Row],[Brutobedrag 2]] &lt; Q4_2025[[#This Row],[Bruto - Rel.korting]],
        "Nee",
        "Ja"))</f>
        <v>Nvt</v>
      </c>
      <c r="M16" s="10">
        <f>IF(Q4_2025[[#This Row],[Artikelprijs]]&lt;&gt;"",Q4_2025[[#This Row],[Artikelprijs]],Q4_2025[[#This Row],[Stuksprijs]])</f>
        <v>106.8625</v>
      </c>
      <c r="N16" s="44">
        <f>Q4_2025[[#This Row],[Besteld]]*Q4_2025[[#This Row],[Prijs 2]]</f>
        <v>106.8625</v>
      </c>
      <c r="O16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Q16"/>
      <c r="R16" s="3"/>
      <c r="S16"/>
      <c r="T16"/>
      <c r="W16"/>
      <c r="AB16"/>
    </row>
    <row r="17" spans="1:28" x14ac:dyDescent="0.3">
      <c r="A17" t="s">
        <v>856</v>
      </c>
      <c r="B17">
        <v>5021026</v>
      </c>
      <c r="C17" t="s">
        <v>617</v>
      </c>
      <c r="D17">
        <v>1</v>
      </c>
      <c r="E17" s="10">
        <v>164.8</v>
      </c>
      <c r="F17" s="10">
        <v>164.8</v>
      </c>
      <c r="G17" s="10">
        <v>164.8</v>
      </c>
      <c r="H17">
        <v>0</v>
      </c>
      <c r="I17" s="51" t="str">
        <f>_xlfn.XLOOKUP(Q4_2025[[#This Row],[Artikelnr]],Artikel_prijzen[Artnr],Artikel_prijzen[Groep],"")</f>
        <v>Elektra</v>
      </c>
      <c r="J17" s="10">
        <f>_xlfn.XLOOKUP(Q4_2025[[#This Row],[Artikelnr]],Artikel_prijzen[Artnr],Artikel_prijzen[Prijs 2025],"")</f>
        <v>106.8625</v>
      </c>
      <c r="K17" t="str">
        <f>IF(Q4_2025[[#This Row],[Artikelprijs]]&lt;&gt;"",IF(Q4_2025[[#This Row],[Stuksprijs]]=Q4_2025[[#This Row],[Artikelprijs]],"Prijs gelijk","Prijs wijkt af"),"")</f>
        <v>Prijs wijkt af</v>
      </c>
      <c r="L17" t="str">
        <f>IF(Q4_2025[[#This Row],[Relatiekorting percentage]]=0,
    "Nvt",
    IF(Q4_2025[[#This Row],[Brutobedrag 2]] &lt; Q4_2025[[#This Row],[Bruto - Rel.korting]],
        "Nee",
        "Ja"))</f>
        <v>Nvt</v>
      </c>
      <c r="M17" s="10">
        <f>IF(Q4_2025[[#This Row],[Artikelprijs]]&lt;&gt;"",Q4_2025[[#This Row],[Artikelprijs]],Q4_2025[[#This Row],[Stuksprijs]])</f>
        <v>106.8625</v>
      </c>
      <c r="N17" s="44">
        <f>Q4_2025[[#This Row],[Besteld]]*Q4_2025[[#This Row],[Prijs 2]]</f>
        <v>106.8625</v>
      </c>
      <c r="O17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Q17"/>
      <c r="R17" s="3"/>
      <c r="S17"/>
      <c r="T17"/>
      <c r="W17"/>
      <c r="AB17"/>
    </row>
    <row r="18" spans="1:28" x14ac:dyDescent="0.3">
      <c r="A18" t="s">
        <v>856</v>
      </c>
      <c r="B18">
        <v>5022008</v>
      </c>
      <c r="C18" t="s">
        <v>857</v>
      </c>
      <c r="D18">
        <v>2</v>
      </c>
      <c r="E18" s="10">
        <v>125</v>
      </c>
      <c r="F18" s="10">
        <v>250</v>
      </c>
      <c r="G18" s="10">
        <v>250</v>
      </c>
      <c r="H18">
        <v>0</v>
      </c>
      <c r="I18" s="51" t="str">
        <f>_xlfn.XLOOKUP(Q4_2025[[#This Row],[Artikelnr]],Artikel_prijzen[Artnr],Artikel_prijzen[Groep],"")</f>
        <v/>
      </c>
      <c r="J18" s="10" t="str">
        <f>_xlfn.XLOOKUP(Q4_2025[[#This Row],[Artikelnr]],Artikel_prijzen[Artnr],Artikel_prijzen[Prijs 2025],"")</f>
        <v/>
      </c>
      <c r="K18" t="str">
        <f>IF(Q4_2025[[#This Row],[Artikelprijs]]&lt;&gt;"",IF(Q4_2025[[#This Row],[Stuksprijs]]=Q4_2025[[#This Row],[Artikelprijs]],"Prijs gelijk","Prijs wijkt af"),"")</f>
        <v/>
      </c>
      <c r="L18" t="str">
        <f>IF(Q4_2025[[#This Row],[Relatiekorting percentage]]=0,
    "Nvt",
    IF(Q4_2025[[#This Row],[Brutobedrag 2]] &lt; Q4_2025[[#This Row],[Bruto - Rel.korting]],
        "Nee",
        "Ja"))</f>
        <v>Nvt</v>
      </c>
      <c r="M18" s="10">
        <f>IF(Q4_2025[[#This Row],[Artikelprijs]]&lt;&gt;"",Q4_2025[[#This Row],[Artikelprijs]],Q4_2025[[#This Row],[Stuksprijs]])</f>
        <v>125</v>
      </c>
      <c r="N18" s="44">
        <f>Q4_2025[[#This Row],[Besteld]]*Q4_2025[[#This Row],[Prijs 2]]</f>
        <v>250</v>
      </c>
      <c r="O18" s="10">
        <f>IF(Q4_2025[[#This Row],[Brutobedrag 2]]&lt;Q4_2025[[#This Row],[Bruto - Rel.korting]],Q4_2025[[#This Row],[Brutobedrag 2]],Q4_2025[[#This Row],[Brutobedrag 2]]*(100-Q4_2025[[#This Row],[Relatiekorting percentage]])/100)</f>
        <v>250</v>
      </c>
      <c r="Q18"/>
      <c r="R18" s="3"/>
      <c r="S18"/>
      <c r="T18"/>
      <c r="W18"/>
      <c r="AB18"/>
    </row>
    <row r="19" spans="1:28" x14ac:dyDescent="0.3">
      <c r="A19" t="s">
        <v>856</v>
      </c>
      <c r="B19">
        <v>5022007</v>
      </c>
      <c r="C19" t="s">
        <v>294</v>
      </c>
      <c r="D19">
        <v>2</v>
      </c>
      <c r="E19" s="10">
        <v>65</v>
      </c>
      <c r="F19" s="10">
        <v>130</v>
      </c>
      <c r="G19" s="10">
        <v>130</v>
      </c>
      <c r="H19">
        <v>0</v>
      </c>
      <c r="I19" s="51" t="str">
        <f>_xlfn.XLOOKUP(Q4_2025[[#This Row],[Artikelnr]],Artikel_prijzen[Artnr],Artikel_prijzen[Groep],"")</f>
        <v/>
      </c>
      <c r="J19" s="10" t="str">
        <f>_xlfn.XLOOKUP(Q4_2025[[#This Row],[Artikelnr]],Artikel_prijzen[Artnr],Artikel_prijzen[Prijs 2025],"")</f>
        <v/>
      </c>
      <c r="K19" t="str">
        <f>IF(Q4_2025[[#This Row],[Artikelprijs]]&lt;&gt;"",IF(Q4_2025[[#This Row],[Stuksprijs]]=Q4_2025[[#This Row],[Artikelprijs]],"Prijs gelijk","Prijs wijkt af"),"")</f>
        <v/>
      </c>
      <c r="L19" t="str">
        <f>IF(Q4_2025[[#This Row],[Relatiekorting percentage]]=0,
    "Nvt",
    IF(Q4_2025[[#This Row],[Brutobedrag 2]] &lt; Q4_2025[[#This Row],[Bruto - Rel.korting]],
        "Nee",
        "Ja"))</f>
        <v>Nvt</v>
      </c>
      <c r="M19" s="10">
        <f>IF(Q4_2025[[#This Row],[Artikelprijs]]&lt;&gt;"",Q4_2025[[#This Row],[Artikelprijs]],Q4_2025[[#This Row],[Stuksprijs]])</f>
        <v>65</v>
      </c>
      <c r="N19" s="44">
        <f>Q4_2025[[#This Row],[Besteld]]*Q4_2025[[#This Row],[Prijs 2]]</f>
        <v>130</v>
      </c>
      <c r="O19" s="10">
        <f>IF(Q4_2025[[#This Row],[Brutobedrag 2]]&lt;Q4_2025[[#This Row],[Bruto - Rel.korting]],Q4_2025[[#This Row],[Brutobedrag 2]],Q4_2025[[#This Row],[Brutobedrag 2]]*(100-Q4_2025[[#This Row],[Relatiekorting percentage]])/100)</f>
        <v>130</v>
      </c>
      <c r="Q19"/>
      <c r="R19" s="3"/>
      <c r="S19"/>
      <c r="T19"/>
      <c r="W19"/>
      <c r="AB19"/>
    </row>
    <row r="20" spans="1:28" x14ac:dyDescent="0.3">
      <c r="A20" t="s">
        <v>856</v>
      </c>
      <c r="B20">
        <v>5022007</v>
      </c>
      <c r="C20" t="s">
        <v>294</v>
      </c>
      <c r="D20">
        <v>4</v>
      </c>
      <c r="E20" s="10">
        <v>65</v>
      </c>
      <c r="F20" s="10">
        <v>260</v>
      </c>
      <c r="G20" s="10">
        <v>260</v>
      </c>
      <c r="H20">
        <v>0</v>
      </c>
      <c r="I20" s="51" t="str">
        <f>_xlfn.XLOOKUP(Q4_2025[[#This Row],[Artikelnr]],Artikel_prijzen[Artnr],Artikel_prijzen[Groep],"")</f>
        <v/>
      </c>
      <c r="J20" s="10" t="str">
        <f>_xlfn.XLOOKUP(Q4_2025[[#This Row],[Artikelnr]],Artikel_prijzen[Artnr],Artikel_prijzen[Prijs 2025],"")</f>
        <v/>
      </c>
      <c r="K20" t="str">
        <f>IF(Q4_2025[[#This Row],[Artikelprijs]]&lt;&gt;"",IF(Q4_2025[[#This Row],[Stuksprijs]]=Q4_2025[[#This Row],[Artikelprijs]],"Prijs gelijk","Prijs wijkt af"),"")</f>
        <v/>
      </c>
      <c r="L20" t="str">
        <f>IF(Q4_2025[[#This Row],[Relatiekorting percentage]]=0,
    "Nvt",
    IF(Q4_2025[[#This Row],[Brutobedrag 2]] &lt; Q4_2025[[#This Row],[Bruto - Rel.korting]],
        "Nee",
        "Ja"))</f>
        <v>Nvt</v>
      </c>
      <c r="M20" s="10">
        <f>IF(Q4_2025[[#This Row],[Artikelprijs]]&lt;&gt;"",Q4_2025[[#This Row],[Artikelprijs]],Q4_2025[[#This Row],[Stuksprijs]])</f>
        <v>65</v>
      </c>
      <c r="N20" s="44">
        <f>Q4_2025[[#This Row],[Besteld]]*Q4_2025[[#This Row],[Prijs 2]]</f>
        <v>260</v>
      </c>
      <c r="O20" s="10">
        <f>IF(Q4_2025[[#This Row],[Brutobedrag 2]]&lt;Q4_2025[[#This Row],[Bruto - Rel.korting]],Q4_2025[[#This Row],[Brutobedrag 2]],Q4_2025[[#This Row],[Brutobedrag 2]]*(100-Q4_2025[[#This Row],[Relatiekorting percentage]])/100)</f>
        <v>260</v>
      </c>
      <c r="Q20"/>
      <c r="R20" s="3"/>
      <c r="S20"/>
      <c r="T20"/>
      <c r="W20"/>
      <c r="AB20"/>
    </row>
    <row r="21" spans="1:28" x14ac:dyDescent="0.3">
      <c r="A21" t="s">
        <v>856</v>
      </c>
      <c r="B21">
        <v>5022007</v>
      </c>
      <c r="C21" t="s">
        <v>858</v>
      </c>
      <c r="D21">
        <v>1</v>
      </c>
      <c r="E21" s="10">
        <v>65</v>
      </c>
      <c r="F21" s="10">
        <v>65</v>
      </c>
      <c r="G21" s="10">
        <v>65</v>
      </c>
      <c r="H21">
        <v>0</v>
      </c>
      <c r="I21" s="51" t="str">
        <f>_xlfn.XLOOKUP(Q4_2025[[#This Row],[Artikelnr]],Artikel_prijzen[Artnr],Artikel_prijzen[Groep],"")</f>
        <v/>
      </c>
      <c r="J21" s="10" t="str">
        <f>_xlfn.XLOOKUP(Q4_2025[[#This Row],[Artikelnr]],Artikel_prijzen[Artnr],Artikel_prijzen[Prijs 2025],"")</f>
        <v/>
      </c>
      <c r="K21" t="str">
        <f>IF(Q4_2025[[#This Row],[Artikelprijs]]&lt;&gt;"",IF(Q4_2025[[#This Row],[Stuksprijs]]=Q4_2025[[#This Row],[Artikelprijs]],"Prijs gelijk","Prijs wijkt af"),"")</f>
        <v/>
      </c>
      <c r="L21" t="str">
        <f>IF(Q4_2025[[#This Row],[Relatiekorting percentage]]=0,
    "Nvt",
    IF(Q4_2025[[#This Row],[Brutobedrag 2]] &lt; Q4_2025[[#This Row],[Bruto - Rel.korting]],
        "Nee",
        "Ja"))</f>
        <v>Nvt</v>
      </c>
      <c r="M21" s="10">
        <f>IF(Q4_2025[[#This Row],[Artikelprijs]]&lt;&gt;"",Q4_2025[[#This Row],[Artikelprijs]],Q4_2025[[#This Row],[Stuksprijs]])</f>
        <v>65</v>
      </c>
      <c r="N21" s="44">
        <f>Q4_2025[[#This Row],[Besteld]]*Q4_2025[[#This Row],[Prijs 2]]</f>
        <v>65</v>
      </c>
      <c r="O21" s="10">
        <f>IF(Q4_2025[[#This Row],[Brutobedrag 2]]&lt;Q4_2025[[#This Row],[Bruto - Rel.korting]],Q4_2025[[#This Row],[Brutobedrag 2]],Q4_2025[[#This Row],[Brutobedrag 2]]*(100-Q4_2025[[#This Row],[Relatiekorting percentage]])/100)</f>
        <v>65</v>
      </c>
      <c r="Q21"/>
      <c r="R21" s="3"/>
      <c r="S21"/>
      <c r="T21"/>
      <c r="W21"/>
      <c r="AB21"/>
    </row>
    <row r="22" spans="1:28" x14ac:dyDescent="0.3">
      <c r="A22" t="s">
        <v>856</v>
      </c>
      <c r="B22">
        <v>5022007</v>
      </c>
      <c r="C22" t="s">
        <v>294</v>
      </c>
      <c r="D22">
        <v>3</v>
      </c>
      <c r="E22" s="10">
        <v>65</v>
      </c>
      <c r="F22" s="10">
        <v>195</v>
      </c>
      <c r="G22" s="10">
        <v>195</v>
      </c>
      <c r="H22">
        <v>0</v>
      </c>
      <c r="I22" s="51" t="str">
        <f>_xlfn.XLOOKUP(Q4_2025[[#This Row],[Artikelnr]],Artikel_prijzen[Artnr],Artikel_prijzen[Groep],"")</f>
        <v/>
      </c>
      <c r="J22" s="10" t="str">
        <f>_xlfn.XLOOKUP(Q4_2025[[#This Row],[Artikelnr]],Artikel_prijzen[Artnr],Artikel_prijzen[Prijs 2025],"")</f>
        <v/>
      </c>
      <c r="K22" t="str">
        <f>IF(Q4_2025[[#This Row],[Artikelprijs]]&lt;&gt;"",IF(Q4_2025[[#This Row],[Stuksprijs]]=Q4_2025[[#This Row],[Artikelprijs]],"Prijs gelijk","Prijs wijkt af"),"")</f>
        <v/>
      </c>
      <c r="L22" t="str">
        <f>IF(Q4_2025[[#This Row],[Relatiekorting percentage]]=0,
    "Nvt",
    IF(Q4_2025[[#This Row],[Brutobedrag 2]] &lt; Q4_2025[[#This Row],[Bruto - Rel.korting]],
        "Nee",
        "Ja"))</f>
        <v>Nvt</v>
      </c>
      <c r="M22" s="10">
        <f>IF(Q4_2025[[#This Row],[Artikelprijs]]&lt;&gt;"",Q4_2025[[#This Row],[Artikelprijs]],Q4_2025[[#This Row],[Stuksprijs]])</f>
        <v>65</v>
      </c>
      <c r="N22" s="44">
        <f>Q4_2025[[#This Row],[Besteld]]*Q4_2025[[#This Row],[Prijs 2]]</f>
        <v>195</v>
      </c>
      <c r="O22" s="10">
        <f>IF(Q4_2025[[#This Row],[Brutobedrag 2]]&lt;Q4_2025[[#This Row],[Bruto - Rel.korting]],Q4_2025[[#This Row],[Brutobedrag 2]],Q4_2025[[#This Row],[Brutobedrag 2]]*(100-Q4_2025[[#This Row],[Relatiekorting percentage]])/100)</f>
        <v>195</v>
      </c>
      <c r="Q22"/>
      <c r="R22" s="3"/>
      <c r="S22"/>
      <c r="T22"/>
      <c r="W22"/>
      <c r="AB22"/>
    </row>
    <row r="23" spans="1:28" x14ac:dyDescent="0.3">
      <c r="A23" t="s">
        <v>856</v>
      </c>
      <c r="B23">
        <v>5022012</v>
      </c>
      <c r="C23" t="s">
        <v>273</v>
      </c>
      <c r="D23">
        <v>2</v>
      </c>
      <c r="E23" s="10">
        <v>12.75</v>
      </c>
      <c r="F23" s="10">
        <v>25.5</v>
      </c>
      <c r="G23" s="10">
        <v>25.5</v>
      </c>
      <c r="H23">
        <v>0</v>
      </c>
      <c r="I23" s="51" t="str">
        <f>_xlfn.XLOOKUP(Q4_2025[[#This Row],[Artikelnr]],Artikel_prijzen[Artnr],Artikel_prijzen[Groep],"")</f>
        <v/>
      </c>
      <c r="J23" s="10" t="str">
        <f>_xlfn.XLOOKUP(Q4_2025[[#This Row],[Artikelnr]],Artikel_prijzen[Artnr],Artikel_prijzen[Prijs 2025],"")</f>
        <v/>
      </c>
      <c r="K23" t="str">
        <f>IF(Q4_2025[[#This Row],[Artikelprijs]]&lt;&gt;"",IF(Q4_2025[[#This Row],[Stuksprijs]]=Q4_2025[[#This Row],[Artikelprijs]],"Prijs gelijk","Prijs wijkt af"),"")</f>
        <v/>
      </c>
      <c r="L23" t="str">
        <f>IF(Q4_2025[[#This Row],[Relatiekorting percentage]]=0,
    "Nvt",
    IF(Q4_2025[[#This Row],[Brutobedrag 2]] &lt; Q4_2025[[#This Row],[Bruto - Rel.korting]],
        "Nee",
        "Ja"))</f>
        <v>Nvt</v>
      </c>
      <c r="M23" s="10">
        <f>IF(Q4_2025[[#This Row],[Artikelprijs]]&lt;&gt;"",Q4_2025[[#This Row],[Artikelprijs]],Q4_2025[[#This Row],[Stuksprijs]])</f>
        <v>12.75</v>
      </c>
      <c r="N23" s="44">
        <f>Q4_2025[[#This Row],[Besteld]]*Q4_2025[[#This Row],[Prijs 2]]</f>
        <v>25.5</v>
      </c>
      <c r="O23" s="10">
        <f>IF(Q4_2025[[#This Row],[Brutobedrag 2]]&lt;Q4_2025[[#This Row],[Bruto - Rel.korting]],Q4_2025[[#This Row],[Brutobedrag 2]],Q4_2025[[#This Row],[Brutobedrag 2]]*(100-Q4_2025[[#This Row],[Relatiekorting percentage]])/100)</f>
        <v>25.5</v>
      </c>
      <c r="Q23"/>
      <c r="R23" s="3"/>
      <c r="S23"/>
      <c r="T23"/>
      <c r="W23"/>
      <c r="AB23"/>
    </row>
    <row r="24" spans="1:28" x14ac:dyDescent="0.3">
      <c r="A24" t="s">
        <v>856</v>
      </c>
      <c r="B24">
        <v>5022011</v>
      </c>
      <c r="C24" t="s">
        <v>115</v>
      </c>
      <c r="D24">
        <v>3</v>
      </c>
      <c r="E24" s="10">
        <v>130</v>
      </c>
      <c r="F24" s="10">
        <v>390</v>
      </c>
      <c r="G24" s="10">
        <v>390</v>
      </c>
      <c r="H24">
        <v>0</v>
      </c>
      <c r="I24" s="51" t="str">
        <f>_xlfn.XLOOKUP(Q4_2025[[#This Row],[Artikelnr]],Artikel_prijzen[Artnr],Artikel_prijzen[Groep],"")</f>
        <v/>
      </c>
      <c r="J24" s="10" t="str">
        <f>_xlfn.XLOOKUP(Q4_2025[[#This Row],[Artikelnr]],Artikel_prijzen[Artnr],Artikel_prijzen[Prijs 2025],"")</f>
        <v/>
      </c>
      <c r="K24" t="str">
        <f>IF(Q4_2025[[#This Row],[Artikelprijs]]&lt;&gt;"",IF(Q4_2025[[#This Row],[Stuksprijs]]=Q4_2025[[#This Row],[Artikelprijs]],"Prijs gelijk","Prijs wijkt af"),"")</f>
        <v/>
      </c>
      <c r="L24" t="str">
        <f>IF(Q4_2025[[#This Row],[Relatiekorting percentage]]=0,
    "Nvt",
    IF(Q4_2025[[#This Row],[Brutobedrag 2]] &lt; Q4_2025[[#This Row],[Bruto - Rel.korting]],
        "Nee",
        "Ja"))</f>
        <v>Nvt</v>
      </c>
      <c r="M24" s="10">
        <f>IF(Q4_2025[[#This Row],[Artikelprijs]]&lt;&gt;"",Q4_2025[[#This Row],[Artikelprijs]],Q4_2025[[#This Row],[Stuksprijs]])</f>
        <v>130</v>
      </c>
      <c r="N24" s="44">
        <f>Q4_2025[[#This Row],[Besteld]]*Q4_2025[[#This Row],[Prijs 2]]</f>
        <v>390</v>
      </c>
      <c r="O24" s="10">
        <f>IF(Q4_2025[[#This Row],[Brutobedrag 2]]&lt;Q4_2025[[#This Row],[Bruto - Rel.korting]],Q4_2025[[#This Row],[Brutobedrag 2]],Q4_2025[[#This Row],[Brutobedrag 2]]*(100-Q4_2025[[#This Row],[Relatiekorting percentage]])/100)</f>
        <v>390</v>
      </c>
      <c r="Q24"/>
      <c r="R24" s="3"/>
      <c r="S24"/>
      <c r="T24"/>
      <c r="W24"/>
      <c r="AB24"/>
    </row>
    <row r="25" spans="1:28" x14ac:dyDescent="0.3">
      <c r="A25" t="s">
        <v>856</v>
      </c>
      <c r="B25">
        <v>5022011</v>
      </c>
      <c r="C25" t="s">
        <v>115</v>
      </c>
      <c r="D25">
        <v>1</v>
      </c>
      <c r="E25" s="10">
        <v>130</v>
      </c>
      <c r="F25" s="10">
        <v>130</v>
      </c>
      <c r="G25" s="10">
        <v>130</v>
      </c>
      <c r="H25">
        <v>0</v>
      </c>
      <c r="I25" s="51" t="str">
        <f>_xlfn.XLOOKUP(Q4_2025[[#This Row],[Artikelnr]],Artikel_prijzen[Artnr],Artikel_prijzen[Groep],"")</f>
        <v/>
      </c>
      <c r="J25" s="10" t="str">
        <f>_xlfn.XLOOKUP(Q4_2025[[#This Row],[Artikelnr]],Artikel_prijzen[Artnr],Artikel_prijzen[Prijs 2025],"")</f>
        <v/>
      </c>
      <c r="K25" t="str">
        <f>IF(Q4_2025[[#This Row],[Artikelprijs]]&lt;&gt;"",IF(Q4_2025[[#This Row],[Stuksprijs]]=Q4_2025[[#This Row],[Artikelprijs]],"Prijs gelijk","Prijs wijkt af"),"")</f>
        <v/>
      </c>
      <c r="L25" t="str">
        <f>IF(Q4_2025[[#This Row],[Relatiekorting percentage]]=0,
    "Nvt",
    IF(Q4_2025[[#This Row],[Brutobedrag 2]] &lt; Q4_2025[[#This Row],[Bruto - Rel.korting]],
        "Nee",
        "Ja"))</f>
        <v>Nvt</v>
      </c>
      <c r="M25" s="10">
        <f>IF(Q4_2025[[#This Row],[Artikelprijs]]&lt;&gt;"",Q4_2025[[#This Row],[Artikelprijs]],Q4_2025[[#This Row],[Stuksprijs]])</f>
        <v>130</v>
      </c>
      <c r="N25" s="44">
        <f>Q4_2025[[#This Row],[Besteld]]*Q4_2025[[#This Row],[Prijs 2]]</f>
        <v>130</v>
      </c>
      <c r="O25" s="10">
        <f>IF(Q4_2025[[#This Row],[Brutobedrag 2]]&lt;Q4_2025[[#This Row],[Bruto - Rel.korting]],Q4_2025[[#This Row],[Brutobedrag 2]],Q4_2025[[#This Row],[Brutobedrag 2]]*(100-Q4_2025[[#This Row],[Relatiekorting percentage]])/100)</f>
        <v>130</v>
      </c>
      <c r="Q25"/>
      <c r="R25" s="3"/>
      <c r="S25"/>
      <c r="T25"/>
      <c r="W25"/>
      <c r="AB25"/>
    </row>
    <row r="26" spans="1:28" x14ac:dyDescent="0.3">
      <c r="A26" t="s">
        <v>856</v>
      </c>
      <c r="B26">
        <v>5022007</v>
      </c>
      <c r="C26" t="s">
        <v>294</v>
      </c>
      <c r="D26">
        <v>2</v>
      </c>
      <c r="E26" s="10">
        <v>65</v>
      </c>
      <c r="F26" s="10">
        <v>130</v>
      </c>
      <c r="G26" s="10">
        <v>130</v>
      </c>
      <c r="H26">
        <v>0</v>
      </c>
      <c r="I26" s="51" t="str">
        <f>_xlfn.XLOOKUP(Q4_2025[[#This Row],[Artikelnr]],Artikel_prijzen[Artnr],Artikel_prijzen[Groep],"")</f>
        <v/>
      </c>
      <c r="J26" s="10" t="str">
        <f>_xlfn.XLOOKUP(Q4_2025[[#This Row],[Artikelnr]],Artikel_prijzen[Artnr],Artikel_prijzen[Prijs 2025],"")</f>
        <v/>
      </c>
      <c r="K26" t="str">
        <f>IF(Q4_2025[[#This Row],[Artikelprijs]]&lt;&gt;"",IF(Q4_2025[[#This Row],[Stuksprijs]]=Q4_2025[[#This Row],[Artikelprijs]],"Prijs gelijk","Prijs wijkt af"),"")</f>
        <v/>
      </c>
      <c r="L26" t="str">
        <f>IF(Q4_2025[[#This Row],[Relatiekorting percentage]]=0,
    "Nvt",
    IF(Q4_2025[[#This Row],[Brutobedrag 2]] &lt; Q4_2025[[#This Row],[Bruto - Rel.korting]],
        "Nee",
        "Ja"))</f>
        <v>Nvt</v>
      </c>
      <c r="M26" s="10">
        <f>IF(Q4_2025[[#This Row],[Artikelprijs]]&lt;&gt;"",Q4_2025[[#This Row],[Artikelprijs]],Q4_2025[[#This Row],[Stuksprijs]])</f>
        <v>65</v>
      </c>
      <c r="N26" s="44">
        <f>Q4_2025[[#This Row],[Besteld]]*Q4_2025[[#This Row],[Prijs 2]]</f>
        <v>130</v>
      </c>
      <c r="O26" s="10">
        <f>IF(Q4_2025[[#This Row],[Brutobedrag 2]]&lt;Q4_2025[[#This Row],[Bruto - Rel.korting]],Q4_2025[[#This Row],[Brutobedrag 2]],Q4_2025[[#This Row],[Brutobedrag 2]]*(100-Q4_2025[[#This Row],[Relatiekorting percentage]])/100)</f>
        <v>130</v>
      </c>
      <c r="R26" s="3"/>
      <c r="W26"/>
      <c r="AB26"/>
    </row>
    <row r="27" spans="1:28" x14ac:dyDescent="0.3">
      <c r="A27" t="s">
        <v>856</v>
      </c>
      <c r="B27">
        <v>5022008</v>
      </c>
      <c r="C27" t="s">
        <v>857</v>
      </c>
      <c r="D27">
        <v>1</v>
      </c>
      <c r="E27" s="10">
        <v>125</v>
      </c>
      <c r="F27" s="10">
        <v>125</v>
      </c>
      <c r="G27" s="10">
        <v>125</v>
      </c>
      <c r="H27">
        <v>0</v>
      </c>
      <c r="I27" s="51" t="str">
        <f>_xlfn.XLOOKUP(Q4_2025[[#This Row],[Artikelnr]],Artikel_prijzen[Artnr],Artikel_prijzen[Groep],"")</f>
        <v/>
      </c>
      <c r="J27" s="10" t="str">
        <f>_xlfn.XLOOKUP(Q4_2025[[#This Row],[Artikelnr]],Artikel_prijzen[Artnr],Artikel_prijzen[Prijs 2025],"")</f>
        <v/>
      </c>
      <c r="K27" t="str">
        <f>IF(Q4_2025[[#This Row],[Artikelprijs]]&lt;&gt;"",IF(Q4_2025[[#This Row],[Stuksprijs]]=Q4_2025[[#This Row],[Artikelprijs]],"Prijs gelijk","Prijs wijkt af"),"")</f>
        <v/>
      </c>
      <c r="L27" t="str">
        <f>IF(Q4_2025[[#This Row],[Relatiekorting percentage]]=0,
    "Nvt",
    IF(Q4_2025[[#This Row],[Brutobedrag 2]] &lt; Q4_2025[[#This Row],[Bruto - Rel.korting]],
        "Nee",
        "Ja"))</f>
        <v>Nvt</v>
      </c>
      <c r="M27" s="10">
        <f>IF(Q4_2025[[#This Row],[Artikelprijs]]&lt;&gt;"",Q4_2025[[#This Row],[Artikelprijs]],Q4_2025[[#This Row],[Stuksprijs]])</f>
        <v>125</v>
      </c>
      <c r="N27" s="44">
        <f>Q4_2025[[#This Row],[Besteld]]*Q4_2025[[#This Row],[Prijs 2]]</f>
        <v>125</v>
      </c>
      <c r="O27" s="10">
        <f>IF(Q4_2025[[#This Row],[Brutobedrag 2]]&lt;Q4_2025[[#This Row],[Bruto - Rel.korting]],Q4_2025[[#This Row],[Brutobedrag 2]],Q4_2025[[#This Row],[Brutobedrag 2]]*(100-Q4_2025[[#This Row],[Relatiekorting percentage]])/100)</f>
        <v>125</v>
      </c>
      <c r="R27" s="3"/>
      <c r="W27"/>
      <c r="AB27"/>
    </row>
    <row r="28" spans="1:28" x14ac:dyDescent="0.3">
      <c r="A28" t="s">
        <v>856</v>
      </c>
      <c r="B28">
        <v>5022007</v>
      </c>
      <c r="C28" t="s">
        <v>294</v>
      </c>
      <c r="D28">
        <v>2</v>
      </c>
      <c r="E28" s="10">
        <v>65</v>
      </c>
      <c r="F28" s="10">
        <v>130</v>
      </c>
      <c r="G28" s="10">
        <v>130</v>
      </c>
      <c r="H28">
        <v>0</v>
      </c>
      <c r="I28" s="51" t="str">
        <f>_xlfn.XLOOKUP(Q4_2025[[#This Row],[Artikelnr]],Artikel_prijzen[Artnr],Artikel_prijzen[Groep],"")</f>
        <v/>
      </c>
      <c r="J28" s="10" t="str">
        <f>_xlfn.XLOOKUP(Q4_2025[[#This Row],[Artikelnr]],Artikel_prijzen[Artnr],Artikel_prijzen[Prijs 2025],"")</f>
        <v/>
      </c>
      <c r="K28" t="str">
        <f>IF(Q4_2025[[#This Row],[Artikelprijs]]&lt;&gt;"",IF(Q4_2025[[#This Row],[Stuksprijs]]=Q4_2025[[#This Row],[Artikelprijs]],"Prijs gelijk","Prijs wijkt af"),"")</f>
        <v/>
      </c>
      <c r="L28" t="str">
        <f>IF(Q4_2025[[#This Row],[Relatiekorting percentage]]=0,
    "Nvt",
    IF(Q4_2025[[#This Row],[Brutobedrag 2]] &lt; Q4_2025[[#This Row],[Bruto - Rel.korting]],
        "Nee",
        "Ja"))</f>
        <v>Nvt</v>
      </c>
      <c r="M28" s="10">
        <f>IF(Q4_2025[[#This Row],[Artikelprijs]]&lt;&gt;"",Q4_2025[[#This Row],[Artikelprijs]],Q4_2025[[#This Row],[Stuksprijs]])</f>
        <v>65</v>
      </c>
      <c r="N28" s="44">
        <f>Q4_2025[[#This Row],[Besteld]]*Q4_2025[[#This Row],[Prijs 2]]</f>
        <v>130</v>
      </c>
      <c r="O28" s="10">
        <f>IF(Q4_2025[[#This Row],[Brutobedrag 2]]&lt;Q4_2025[[#This Row],[Bruto - Rel.korting]],Q4_2025[[#This Row],[Brutobedrag 2]],Q4_2025[[#This Row],[Brutobedrag 2]]*(100-Q4_2025[[#This Row],[Relatiekorting percentage]])/100)</f>
        <v>130</v>
      </c>
      <c r="R28" s="3"/>
      <c r="W28"/>
      <c r="AB28"/>
    </row>
    <row r="29" spans="1:28" x14ac:dyDescent="0.3">
      <c r="A29" t="s">
        <v>856</v>
      </c>
      <c r="B29">
        <v>5022011</v>
      </c>
      <c r="C29" t="s">
        <v>115</v>
      </c>
      <c r="D29">
        <v>1</v>
      </c>
      <c r="E29" s="10">
        <v>130</v>
      </c>
      <c r="F29" s="10">
        <v>130</v>
      </c>
      <c r="G29" s="10">
        <v>130</v>
      </c>
      <c r="H29">
        <v>0</v>
      </c>
      <c r="I29" s="51" t="str">
        <f>_xlfn.XLOOKUP(Q4_2025[[#This Row],[Artikelnr]],Artikel_prijzen[Artnr],Artikel_prijzen[Groep],"")</f>
        <v/>
      </c>
      <c r="J29" s="10" t="str">
        <f>_xlfn.XLOOKUP(Q4_2025[[#This Row],[Artikelnr]],Artikel_prijzen[Artnr],Artikel_prijzen[Prijs 2025],"")</f>
        <v/>
      </c>
      <c r="K29" t="str">
        <f>IF(Q4_2025[[#This Row],[Artikelprijs]]&lt;&gt;"",IF(Q4_2025[[#This Row],[Stuksprijs]]=Q4_2025[[#This Row],[Artikelprijs]],"Prijs gelijk","Prijs wijkt af"),"")</f>
        <v/>
      </c>
      <c r="L29" t="str">
        <f>IF(Q4_2025[[#This Row],[Relatiekorting percentage]]=0,
    "Nvt",
    IF(Q4_2025[[#This Row],[Brutobedrag 2]] &lt; Q4_2025[[#This Row],[Bruto - Rel.korting]],
        "Nee",
        "Ja"))</f>
        <v>Nvt</v>
      </c>
      <c r="M29" s="10">
        <f>IF(Q4_2025[[#This Row],[Artikelprijs]]&lt;&gt;"",Q4_2025[[#This Row],[Artikelprijs]],Q4_2025[[#This Row],[Stuksprijs]])</f>
        <v>130</v>
      </c>
      <c r="N29" s="44">
        <f>Q4_2025[[#This Row],[Besteld]]*Q4_2025[[#This Row],[Prijs 2]]</f>
        <v>130</v>
      </c>
      <c r="O29" s="10">
        <f>IF(Q4_2025[[#This Row],[Brutobedrag 2]]&lt;Q4_2025[[#This Row],[Bruto - Rel.korting]],Q4_2025[[#This Row],[Brutobedrag 2]],Q4_2025[[#This Row],[Brutobedrag 2]]*(100-Q4_2025[[#This Row],[Relatiekorting percentage]])/100)</f>
        <v>130</v>
      </c>
      <c r="R29" s="3"/>
      <c r="W29"/>
      <c r="AB29"/>
    </row>
    <row r="30" spans="1:28" x14ac:dyDescent="0.3">
      <c r="A30" t="s">
        <v>859</v>
      </c>
      <c r="B30">
        <v>5021020</v>
      </c>
      <c r="C30" t="s">
        <v>306</v>
      </c>
      <c r="D30">
        <v>1</v>
      </c>
      <c r="E30" s="10">
        <v>1133</v>
      </c>
      <c r="F30" s="10">
        <v>1133</v>
      </c>
      <c r="G30" s="10">
        <v>1133</v>
      </c>
      <c r="H30">
        <v>0</v>
      </c>
      <c r="I30" s="51" t="str">
        <f>_xlfn.XLOOKUP(Q4_2025[[#This Row],[Artikelnr]],Artikel_prijzen[Artnr],Artikel_prijzen[Groep],"")</f>
        <v>Elektra</v>
      </c>
      <c r="J30" s="10">
        <f>_xlfn.XLOOKUP(Q4_2025[[#This Row],[Artikelnr]],Artikel_prijzen[Artnr],Artikel_prijzen[Prijs 2025],"")</f>
        <v>1100</v>
      </c>
      <c r="K30" t="str">
        <f>IF(Q4_2025[[#This Row],[Artikelprijs]]&lt;&gt;"",IF(Q4_2025[[#This Row],[Stuksprijs]]=Q4_2025[[#This Row],[Artikelprijs]],"Prijs gelijk","Prijs wijkt af"),"")</f>
        <v>Prijs wijkt af</v>
      </c>
      <c r="L30" t="str">
        <f>IF(Q4_2025[[#This Row],[Relatiekorting percentage]]=0,
    "Nvt",
    IF(Q4_2025[[#This Row],[Brutobedrag 2]] &lt; Q4_2025[[#This Row],[Bruto - Rel.korting]],
        "Nee",
        "Ja"))</f>
        <v>Nvt</v>
      </c>
      <c r="M30" s="10">
        <f>IF(Q4_2025[[#This Row],[Artikelprijs]]&lt;&gt;"",Q4_2025[[#This Row],[Artikelprijs]],Q4_2025[[#This Row],[Stuksprijs]])</f>
        <v>1100</v>
      </c>
      <c r="N30" s="44">
        <f>Q4_2025[[#This Row],[Besteld]]*Q4_2025[[#This Row],[Prijs 2]]</f>
        <v>1100</v>
      </c>
      <c r="O30" s="10">
        <f>IF(Q4_2025[[#This Row],[Brutobedrag 2]]&lt;Q4_2025[[#This Row],[Bruto - Rel.korting]],Q4_2025[[#This Row],[Brutobedrag 2]],Q4_2025[[#This Row],[Brutobedrag 2]]*(100-Q4_2025[[#This Row],[Relatiekorting percentage]])/100)</f>
        <v>1100</v>
      </c>
      <c r="R30" s="3"/>
      <c r="W30"/>
      <c r="AB30"/>
    </row>
    <row r="31" spans="1:28" x14ac:dyDescent="0.3">
      <c r="A31" t="s">
        <v>859</v>
      </c>
      <c r="B31">
        <v>5021017</v>
      </c>
      <c r="C31" t="s">
        <v>256</v>
      </c>
      <c r="D31">
        <v>1</v>
      </c>
      <c r="E31" s="10">
        <v>721</v>
      </c>
      <c r="F31" s="10">
        <v>721</v>
      </c>
      <c r="G31" s="10">
        <v>721</v>
      </c>
      <c r="H31">
        <v>0</v>
      </c>
      <c r="I31" s="51" t="str">
        <f>_xlfn.XLOOKUP(Q4_2025[[#This Row],[Artikelnr]],Artikel_prijzen[Artnr],Artikel_prijzen[Groep],"")</f>
        <v>Elektra</v>
      </c>
      <c r="J31" s="10">
        <f>_xlfn.XLOOKUP(Q4_2025[[#This Row],[Artikelnr]],Artikel_prijzen[Artnr],Artikel_prijzen[Prijs 2025],"")</f>
        <v>700</v>
      </c>
      <c r="K31" t="str">
        <f>IF(Q4_2025[[#This Row],[Artikelprijs]]&lt;&gt;"",IF(Q4_2025[[#This Row],[Stuksprijs]]=Q4_2025[[#This Row],[Artikelprijs]],"Prijs gelijk","Prijs wijkt af"),"")</f>
        <v>Prijs wijkt af</v>
      </c>
      <c r="L31" t="str">
        <f>IF(Q4_2025[[#This Row],[Relatiekorting percentage]]=0,
    "Nvt",
    IF(Q4_2025[[#This Row],[Brutobedrag 2]] &lt; Q4_2025[[#This Row],[Bruto - Rel.korting]],
        "Nee",
        "Ja"))</f>
        <v>Nvt</v>
      </c>
      <c r="M31" s="10">
        <f>IF(Q4_2025[[#This Row],[Artikelprijs]]&lt;&gt;"",Q4_2025[[#This Row],[Artikelprijs]],Q4_2025[[#This Row],[Stuksprijs]])</f>
        <v>700</v>
      </c>
      <c r="N31" s="44">
        <f>Q4_2025[[#This Row],[Besteld]]*Q4_2025[[#This Row],[Prijs 2]]</f>
        <v>700</v>
      </c>
      <c r="O31" s="10">
        <f>IF(Q4_2025[[#This Row],[Brutobedrag 2]]&lt;Q4_2025[[#This Row],[Bruto - Rel.korting]],Q4_2025[[#This Row],[Brutobedrag 2]],Q4_2025[[#This Row],[Brutobedrag 2]]*(100-Q4_2025[[#This Row],[Relatiekorting percentage]])/100)</f>
        <v>700</v>
      </c>
      <c r="R31" s="3"/>
      <c r="W31"/>
      <c r="AB31"/>
    </row>
    <row r="32" spans="1:28" x14ac:dyDescent="0.3">
      <c r="A32" t="s">
        <v>859</v>
      </c>
      <c r="B32">
        <v>5021009</v>
      </c>
      <c r="C32" t="s">
        <v>50</v>
      </c>
      <c r="D32">
        <v>1</v>
      </c>
      <c r="E32" s="10">
        <v>386.25</v>
      </c>
      <c r="F32" s="10">
        <v>386.25</v>
      </c>
      <c r="G32" s="10">
        <v>386.25</v>
      </c>
      <c r="H32">
        <v>0</v>
      </c>
      <c r="I32" s="51" t="str">
        <f>_xlfn.XLOOKUP(Q4_2025[[#This Row],[Artikelnr]],Artikel_prijzen[Artnr],Artikel_prijzen[Groep],"")</f>
        <v>Elektra</v>
      </c>
      <c r="J32" s="10">
        <f>_xlfn.XLOOKUP(Q4_2025[[#This Row],[Artikelnr]],Artikel_prijzen[Artnr],Artikel_prijzen[Prijs 2025],"")</f>
        <v>386.25</v>
      </c>
      <c r="K32" t="str">
        <f>IF(Q4_2025[[#This Row],[Artikelprijs]]&lt;&gt;"",IF(Q4_2025[[#This Row],[Stuksprijs]]=Q4_2025[[#This Row],[Artikelprijs]],"Prijs gelijk","Prijs wijkt af"),"")</f>
        <v>Prijs gelijk</v>
      </c>
      <c r="L32" t="str">
        <f>IF(Q4_2025[[#This Row],[Relatiekorting percentage]]=0,
    "Nvt",
    IF(Q4_2025[[#This Row],[Brutobedrag 2]] &lt; Q4_2025[[#This Row],[Bruto - Rel.korting]],
        "Nee",
        "Ja"))</f>
        <v>Nvt</v>
      </c>
      <c r="M32" s="10">
        <f>IF(Q4_2025[[#This Row],[Artikelprijs]]&lt;&gt;"",Q4_2025[[#This Row],[Artikelprijs]],Q4_2025[[#This Row],[Stuksprijs]])</f>
        <v>386.25</v>
      </c>
      <c r="N32" s="44">
        <f>Q4_2025[[#This Row],[Besteld]]*Q4_2025[[#This Row],[Prijs 2]]</f>
        <v>386.25</v>
      </c>
      <c r="O32" s="10">
        <f>IF(Q4_2025[[#This Row],[Brutobedrag 2]]&lt;Q4_2025[[#This Row],[Bruto - Rel.korting]],Q4_2025[[#This Row],[Brutobedrag 2]],Q4_2025[[#This Row],[Brutobedrag 2]]*(100-Q4_2025[[#This Row],[Relatiekorting percentage]])/100)</f>
        <v>386.25</v>
      </c>
      <c r="R32" s="3"/>
      <c r="W32"/>
      <c r="AB32"/>
    </row>
    <row r="33" spans="1:28" x14ac:dyDescent="0.3">
      <c r="A33" t="s">
        <v>859</v>
      </c>
      <c r="B33">
        <v>5021003</v>
      </c>
      <c r="C33" t="s">
        <v>188</v>
      </c>
      <c r="D33">
        <v>1</v>
      </c>
      <c r="E33" s="10">
        <v>252.35</v>
      </c>
      <c r="F33" s="10">
        <v>252.35</v>
      </c>
      <c r="G33" s="10">
        <v>252.35</v>
      </c>
      <c r="H33">
        <v>0</v>
      </c>
      <c r="I33" s="51" t="str">
        <f>_xlfn.XLOOKUP(Q4_2025[[#This Row],[Artikelnr]],Artikel_prijzen[Artnr],Artikel_prijzen[Groep],"")</f>
        <v>Elektra</v>
      </c>
      <c r="J33" s="10">
        <f>_xlfn.XLOOKUP(Q4_2025[[#This Row],[Artikelnr]],Artikel_prijzen[Artnr],Artikel_prijzen[Prijs 2025],"")</f>
        <v>252.35</v>
      </c>
      <c r="K33" t="str">
        <f>IF(Q4_2025[[#This Row],[Artikelprijs]]&lt;&gt;"",IF(Q4_2025[[#This Row],[Stuksprijs]]=Q4_2025[[#This Row],[Artikelprijs]],"Prijs gelijk","Prijs wijkt af"),"")</f>
        <v>Prijs gelijk</v>
      </c>
      <c r="L33" t="str">
        <f>IF(Q4_2025[[#This Row],[Relatiekorting percentage]]=0,
    "Nvt",
    IF(Q4_2025[[#This Row],[Brutobedrag 2]] &lt; Q4_2025[[#This Row],[Bruto - Rel.korting]],
        "Nee",
        "Ja"))</f>
        <v>Nvt</v>
      </c>
      <c r="M33" s="10">
        <f>IF(Q4_2025[[#This Row],[Artikelprijs]]&lt;&gt;"",Q4_2025[[#This Row],[Artikelprijs]],Q4_2025[[#This Row],[Stuksprijs]])</f>
        <v>252.35</v>
      </c>
      <c r="N33" s="44">
        <f>Q4_2025[[#This Row],[Besteld]]*Q4_2025[[#This Row],[Prijs 2]]</f>
        <v>252.35</v>
      </c>
      <c r="O33" s="10">
        <f>IF(Q4_2025[[#This Row],[Brutobedrag 2]]&lt;Q4_2025[[#This Row],[Bruto - Rel.korting]],Q4_2025[[#This Row],[Brutobedrag 2]],Q4_2025[[#This Row],[Brutobedrag 2]]*(100-Q4_2025[[#This Row],[Relatiekorting percentage]])/100)</f>
        <v>252.35</v>
      </c>
      <c r="R33" s="3"/>
      <c r="W33"/>
      <c r="AB33"/>
    </row>
    <row r="34" spans="1:28" x14ac:dyDescent="0.3">
      <c r="A34" t="s">
        <v>859</v>
      </c>
      <c r="B34">
        <v>5021009</v>
      </c>
      <c r="C34" t="s">
        <v>50</v>
      </c>
      <c r="D34">
        <v>1</v>
      </c>
      <c r="E34" s="10">
        <v>386.25</v>
      </c>
      <c r="F34" s="10">
        <v>386.25</v>
      </c>
      <c r="G34" s="10">
        <v>386.25</v>
      </c>
      <c r="H34">
        <v>0</v>
      </c>
      <c r="I34" s="51" t="str">
        <f>_xlfn.XLOOKUP(Q4_2025[[#This Row],[Artikelnr]],Artikel_prijzen[Artnr],Artikel_prijzen[Groep],"")</f>
        <v>Elektra</v>
      </c>
      <c r="J34" s="10">
        <f>_xlfn.XLOOKUP(Q4_2025[[#This Row],[Artikelnr]],Artikel_prijzen[Artnr],Artikel_prijzen[Prijs 2025],"")</f>
        <v>386.25</v>
      </c>
      <c r="K34" t="str">
        <f>IF(Q4_2025[[#This Row],[Artikelprijs]]&lt;&gt;"",IF(Q4_2025[[#This Row],[Stuksprijs]]=Q4_2025[[#This Row],[Artikelprijs]],"Prijs gelijk","Prijs wijkt af"),"")</f>
        <v>Prijs gelijk</v>
      </c>
      <c r="L34" t="str">
        <f>IF(Q4_2025[[#This Row],[Relatiekorting percentage]]=0,
    "Nvt",
    IF(Q4_2025[[#This Row],[Brutobedrag 2]] &lt; Q4_2025[[#This Row],[Bruto - Rel.korting]],
        "Nee",
        "Ja"))</f>
        <v>Nvt</v>
      </c>
      <c r="M34" s="10">
        <f>IF(Q4_2025[[#This Row],[Artikelprijs]]&lt;&gt;"",Q4_2025[[#This Row],[Artikelprijs]],Q4_2025[[#This Row],[Stuksprijs]])</f>
        <v>386.25</v>
      </c>
      <c r="N34" s="44">
        <f>Q4_2025[[#This Row],[Besteld]]*Q4_2025[[#This Row],[Prijs 2]]</f>
        <v>386.25</v>
      </c>
      <c r="O34" s="10">
        <f>IF(Q4_2025[[#This Row],[Brutobedrag 2]]&lt;Q4_2025[[#This Row],[Bruto - Rel.korting]],Q4_2025[[#This Row],[Brutobedrag 2]],Q4_2025[[#This Row],[Brutobedrag 2]]*(100-Q4_2025[[#This Row],[Relatiekorting percentage]])/100)</f>
        <v>386.25</v>
      </c>
      <c r="R34" s="3"/>
      <c r="W34"/>
      <c r="AB34"/>
    </row>
    <row r="35" spans="1:28" x14ac:dyDescent="0.3">
      <c r="A35" t="s">
        <v>859</v>
      </c>
      <c r="B35">
        <v>5021009</v>
      </c>
      <c r="C35" t="s">
        <v>50</v>
      </c>
      <c r="D35">
        <v>1</v>
      </c>
      <c r="E35" s="10">
        <v>386.25</v>
      </c>
      <c r="F35" s="10">
        <v>386.25</v>
      </c>
      <c r="G35" s="10">
        <v>386.25</v>
      </c>
      <c r="H35">
        <v>0</v>
      </c>
      <c r="I35" s="51" t="str">
        <f>_xlfn.XLOOKUP(Q4_2025[[#This Row],[Artikelnr]],Artikel_prijzen[Artnr],Artikel_prijzen[Groep],"")</f>
        <v>Elektra</v>
      </c>
      <c r="J35" s="10">
        <f>_xlfn.XLOOKUP(Q4_2025[[#This Row],[Artikelnr]],Artikel_prijzen[Artnr],Artikel_prijzen[Prijs 2025],"")</f>
        <v>386.25</v>
      </c>
      <c r="K35" t="str">
        <f>IF(Q4_2025[[#This Row],[Artikelprijs]]&lt;&gt;"",IF(Q4_2025[[#This Row],[Stuksprijs]]=Q4_2025[[#This Row],[Artikelprijs]],"Prijs gelijk","Prijs wijkt af"),"")</f>
        <v>Prijs gelijk</v>
      </c>
      <c r="L35" t="str">
        <f>IF(Q4_2025[[#This Row],[Relatiekorting percentage]]=0,
    "Nvt",
    IF(Q4_2025[[#This Row],[Brutobedrag 2]] &lt; Q4_2025[[#This Row],[Bruto - Rel.korting]],
        "Nee",
        "Ja"))</f>
        <v>Nvt</v>
      </c>
      <c r="M35" s="10">
        <f>IF(Q4_2025[[#This Row],[Artikelprijs]]&lt;&gt;"",Q4_2025[[#This Row],[Artikelprijs]],Q4_2025[[#This Row],[Stuksprijs]])</f>
        <v>386.25</v>
      </c>
      <c r="N35" s="44">
        <f>Q4_2025[[#This Row],[Besteld]]*Q4_2025[[#This Row],[Prijs 2]]</f>
        <v>386.25</v>
      </c>
      <c r="O35" s="10">
        <f>IF(Q4_2025[[#This Row],[Brutobedrag 2]]&lt;Q4_2025[[#This Row],[Bruto - Rel.korting]],Q4_2025[[#This Row],[Brutobedrag 2]],Q4_2025[[#This Row],[Brutobedrag 2]]*(100-Q4_2025[[#This Row],[Relatiekorting percentage]])/100)</f>
        <v>386.25</v>
      </c>
      <c r="R35" s="3"/>
      <c r="W35"/>
      <c r="AB35"/>
    </row>
    <row r="36" spans="1:28" x14ac:dyDescent="0.3">
      <c r="A36" t="s">
        <v>859</v>
      </c>
      <c r="B36">
        <v>5021016</v>
      </c>
      <c r="C36" t="s">
        <v>51</v>
      </c>
      <c r="D36">
        <v>1</v>
      </c>
      <c r="E36" s="10">
        <v>602.54999999999995</v>
      </c>
      <c r="F36" s="10">
        <v>602.54999999999995</v>
      </c>
      <c r="G36" s="10">
        <v>602.54999999999995</v>
      </c>
      <c r="H36">
        <v>0</v>
      </c>
      <c r="I36" s="51" t="str">
        <f>_xlfn.XLOOKUP(Q4_2025[[#This Row],[Artikelnr]],Artikel_prijzen[Artnr],Artikel_prijzen[Groep],"")</f>
        <v>Elektra</v>
      </c>
      <c r="J36" s="10">
        <f>_xlfn.XLOOKUP(Q4_2025[[#This Row],[Artikelnr]],Artikel_prijzen[Artnr],Artikel_prijzen[Prijs 2025],"")</f>
        <v>585</v>
      </c>
      <c r="K36" t="str">
        <f>IF(Q4_2025[[#This Row],[Artikelprijs]]&lt;&gt;"",IF(Q4_2025[[#This Row],[Stuksprijs]]=Q4_2025[[#This Row],[Artikelprijs]],"Prijs gelijk","Prijs wijkt af"),"")</f>
        <v>Prijs wijkt af</v>
      </c>
      <c r="L36" t="str">
        <f>IF(Q4_2025[[#This Row],[Relatiekorting percentage]]=0,
    "Nvt",
    IF(Q4_2025[[#This Row],[Brutobedrag 2]] &lt; Q4_2025[[#This Row],[Bruto - Rel.korting]],
        "Nee",
        "Ja"))</f>
        <v>Nvt</v>
      </c>
      <c r="M36" s="10">
        <f>IF(Q4_2025[[#This Row],[Artikelprijs]]&lt;&gt;"",Q4_2025[[#This Row],[Artikelprijs]],Q4_2025[[#This Row],[Stuksprijs]])</f>
        <v>585</v>
      </c>
      <c r="N36" s="44">
        <f>Q4_2025[[#This Row],[Besteld]]*Q4_2025[[#This Row],[Prijs 2]]</f>
        <v>585</v>
      </c>
      <c r="O36" s="10">
        <f>IF(Q4_2025[[#This Row],[Brutobedrag 2]]&lt;Q4_2025[[#This Row],[Bruto - Rel.korting]],Q4_2025[[#This Row],[Brutobedrag 2]],Q4_2025[[#This Row],[Brutobedrag 2]]*(100-Q4_2025[[#This Row],[Relatiekorting percentage]])/100)</f>
        <v>585</v>
      </c>
      <c r="R36" s="3"/>
      <c r="W36"/>
      <c r="AB36"/>
    </row>
    <row r="37" spans="1:28" x14ac:dyDescent="0.3">
      <c r="A37" t="s">
        <v>859</v>
      </c>
      <c r="B37">
        <v>5022009</v>
      </c>
      <c r="C37" t="s">
        <v>297</v>
      </c>
      <c r="D37">
        <v>1</v>
      </c>
      <c r="E37" s="10">
        <v>106.86</v>
      </c>
      <c r="F37" s="10">
        <v>106.86</v>
      </c>
      <c r="G37" s="10">
        <v>106.86</v>
      </c>
      <c r="H37">
        <v>0</v>
      </c>
      <c r="I37" s="51" t="str">
        <f>_xlfn.XLOOKUP(Q4_2025[[#This Row],[Artikelnr]],Artikel_prijzen[Artnr],Artikel_prijzen[Groep],"")</f>
        <v>Elektra</v>
      </c>
      <c r="J37" s="10">
        <f>_xlfn.XLOOKUP(Q4_2025[[#This Row],[Artikelnr]],Artikel_prijzen[Artnr],Artikel_prijzen[Prijs 2025],"")</f>
        <v>106.8625</v>
      </c>
      <c r="K37" t="str">
        <f>IF(Q4_2025[[#This Row],[Artikelprijs]]&lt;&gt;"",IF(Q4_2025[[#This Row],[Stuksprijs]]=Q4_2025[[#This Row],[Artikelprijs]],"Prijs gelijk","Prijs wijkt af"),"")</f>
        <v>Prijs wijkt af</v>
      </c>
      <c r="L37" t="str">
        <f>IF(Q4_2025[[#This Row],[Relatiekorting percentage]]=0,
    "Nvt",
    IF(Q4_2025[[#This Row],[Brutobedrag 2]] &lt; Q4_2025[[#This Row],[Bruto - Rel.korting]],
        "Nee",
        "Ja"))</f>
        <v>Nvt</v>
      </c>
      <c r="M37" s="10">
        <f>IF(Q4_2025[[#This Row],[Artikelprijs]]&lt;&gt;"",Q4_2025[[#This Row],[Artikelprijs]],Q4_2025[[#This Row],[Stuksprijs]])</f>
        <v>106.8625</v>
      </c>
      <c r="N37" s="44">
        <f>Q4_2025[[#This Row],[Besteld]]*Q4_2025[[#This Row],[Prijs 2]]</f>
        <v>106.8625</v>
      </c>
      <c r="O37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37" s="3"/>
      <c r="W37"/>
      <c r="AB37"/>
    </row>
    <row r="38" spans="1:28" x14ac:dyDescent="0.3">
      <c r="A38" t="s">
        <v>859</v>
      </c>
      <c r="B38">
        <v>5030025</v>
      </c>
      <c r="C38" t="s">
        <v>860</v>
      </c>
      <c r="D38">
        <v>68</v>
      </c>
      <c r="E38" s="10">
        <v>20</v>
      </c>
      <c r="F38" s="10">
        <v>1360</v>
      </c>
      <c r="G38" s="10">
        <v>1360</v>
      </c>
      <c r="H38">
        <v>0</v>
      </c>
      <c r="I38" s="51" t="str">
        <f>_xlfn.XLOOKUP(Q4_2025[[#This Row],[Artikelnr]],Artikel_prijzen[Artnr],Artikel_prijzen[Groep],"")</f>
        <v/>
      </c>
      <c r="J38" s="10" t="str">
        <f>_xlfn.XLOOKUP(Q4_2025[[#This Row],[Artikelnr]],Artikel_prijzen[Artnr],Artikel_prijzen[Prijs 2025],"")</f>
        <v/>
      </c>
      <c r="K38" t="str">
        <f>IF(Q4_2025[[#This Row],[Artikelprijs]]&lt;&gt;"",IF(Q4_2025[[#This Row],[Stuksprijs]]=Q4_2025[[#This Row],[Artikelprijs]],"Prijs gelijk","Prijs wijkt af"),"")</f>
        <v/>
      </c>
      <c r="L38" t="str">
        <f>IF(Q4_2025[[#This Row],[Relatiekorting percentage]]=0,
    "Nvt",
    IF(Q4_2025[[#This Row],[Brutobedrag 2]] &lt; Q4_2025[[#This Row],[Bruto - Rel.korting]],
        "Nee",
        "Ja"))</f>
        <v>Nvt</v>
      </c>
      <c r="M38" s="10">
        <f>IF(Q4_2025[[#This Row],[Artikelprijs]]&lt;&gt;"",Q4_2025[[#This Row],[Artikelprijs]],Q4_2025[[#This Row],[Stuksprijs]])</f>
        <v>20</v>
      </c>
      <c r="N38" s="44">
        <f>Q4_2025[[#This Row],[Besteld]]*Q4_2025[[#This Row],[Prijs 2]]</f>
        <v>1360</v>
      </c>
      <c r="O38" s="10">
        <f>IF(Q4_2025[[#This Row],[Brutobedrag 2]]&lt;Q4_2025[[#This Row],[Bruto - Rel.korting]],Q4_2025[[#This Row],[Brutobedrag 2]],Q4_2025[[#This Row],[Brutobedrag 2]]*(100-Q4_2025[[#This Row],[Relatiekorting percentage]])/100)</f>
        <v>1360</v>
      </c>
      <c r="R38" s="3"/>
      <c r="W38"/>
      <c r="AB38"/>
    </row>
    <row r="39" spans="1:28" x14ac:dyDescent="0.3">
      <c r="A39" t="s">
        <v>859</v>
      </c>
      <c r="B39">
        <v>5021003</v>
      </c>
      <c r="C39" t="s">
        <v>188</v>
      </c>
      <c r="D39">
        <v>2</v>
      </c>
      <c r="E39" s="10">
        <v>252.35</v>
      </c>
      <c r="F39" s="10">
        <v>504.7</v>
      </c>
      <c r="G39" s="10">
        <v>403.76</v>
      </c>
      <c r="H39">
        <v>20</v>
      </c>
      <c r="I39" s="51" t="str">
        <f>_xlfn.XLOOKUP(Q4_2025[[#This Row],[Artikelnr]],Artikel_prijzen[Artnr],Artikel_prijzen[Groep],"")</f>
        <v>Elektra</v>
      </c>
      <c r="J39" s="10">
        <f>_xlfn.XLOOKUP(Q4_2025[[#This Row],[Artikelnr]],Artikel_prijzen[Artnr],Artikel_prijzen[Prijs 2025],"")</f>
        <v>252.35</v>
      </c>
      <c r="K39" t="str">
        <f>IF(Q4_2025[[#This Row],[Artikelprijs]]&lt;&gt;"",IF(Q4_2025[[#This Row],[Stuksprijs]]=Q4_2025[[#This Row],[Artikelprijs]],"Prijs gelijk","Prijs wijkt af"),"")</f>
        <v>Prijs gelijk</v>
      </c>
      <c r="L39" t="str">
        <f>IF(Q4_2025[[#This Row],[Relatiekorting percentage]]=0,
    "Nvt",
    IF(Q4_2025[[#This Row],[Brutobedrag 2]] &lt; Q4_2025[[#This Row],[Bruto - Rel.korting]],
        "Nee",
        "Ja"))</f>
        <v>Ja</v>
      </c>
      <c r="M39" s="10">
        <f>IF(Q4_2025[[#This Row],[Artikelprijs]]&lt;&gt;"",Q4_2025[[#This Row],[Artikelprijs]],Q4_2025[[#This Row],[Stuksprijs]])</f>
        <v>252.35</v>
      </c>
      <c r="N39" s="44">
        <f>Q4_2025[[#This Row],[Besteld]]*Q4_2025[[#This Row],[Prijs 2]]</f>
        <v>504.7</v>
      </c>
      <c r="O39" s="10">
        <f>IF(Q4_2025[[#This Row],[Brutobedrag 2]]&lt;Q4_2025[[#This Row],[Bruto - Rel.korting]],Q4_2025[[#This Row],[Brutobedrag 2]],Q4_2025[[#This Row],[Brutobedrag 2]]*(100-Q4_2025[[#This Row],[Relatiekorting percentage]])/100)</f>
        <v>403.76</v>
      </c>
      <c r="R39" s="3"/>
      <c r="W39"/>
      <c r="AB39"/>
    </row>
    <row r="40" spans="1:28" x14ac:dyDescent="0.3">
      <c r="A40" t="s">
        <v>859</v>
      </c>
      <c r="B40">
        <v>5022009</v>
      </c>
      <c r="C40" t="s">
        <v>45</v>
      </c>
      <c r="D40">
        <v>3</v>
      </c>
      <c r="E40" s="10">
        <v>106.86</v>
      </c>
      <c r="F40" s="10">
        <v>320.58</v>
      </c>
      <c r="G40" s="10">
        <v>256.45999999999998</v>
      </c>
      <c r="H40">
        <v>20</v>
      </c>
      <c r="I40" s="51" t="str">
        <f>_xlfn.XLOOKUP(Q4_2025[[#This Row],[Artikelnr]],Artikel_prijzen[Artnr],Artikel_prijzen[Groep],"")</f>
        <v>Elektra</v>
      </c>
      <c r="J40" s="10">
        <f>_xlfn.XLOOKUP(Q4_2025[[#This Row],[Artikelnr]],Artikel_prijzen[Artnr],Artikel_prijzen[Prijs 2025],"")</f>
        <v>106.8625</v>
      </c>
      <c r="K40" t="str">
        <f>IF(Q4_2025[[#This Row],[Artikelprijs]]&lt;&gt;"",IF(Q4_2025[[#This Row],[Stuksprijs]]=Q4_2025[[#This Row],[Artikelprijs]],"Prijs gelijk","Prijs wijkt af"),"")</f>
        <v>Prijs wijkt af</v>
      </c>
      <c r="L40" t="str">
        <f>IF(Q4_2025[[#This Row],[Relatiekorting percentage]]=0,
    "Nvt",
    IF(Q4_2025[[#This Row],[Brutobedrag 2]] &lt; Q4_2025[[#This Row],[Bruto - Rel.korting]],
        "Nee",
        "Ja"))</f>
        <v>Ja</v>
      </c>
      <c r="M40" s="10">
        <f>IF(Q4_2025[[#This Row],[Artikelprijs]]&lt;&gt;"",Q4_2025[[#This Row],[Artikelprijs]],Q4_2025[[#This Row],[Stuksprijs]])</f>
        <v>106.8625</v>
      </c>
      <c r="N40" s="44">
        <f>Q4_2025[[#This Row],[Besteld]]*Q4_2025[[#This Row],[Prijs 2]]</f>
        <v>320.58749999999998</v>
      </c>
      <c r="O40" s="10">
        <f>IF(Q4_2025[[#This Row],[Brutobedrag 2]]&lt;Q4_2025[[#This Row],[Bruto - Rel.korting]],Q4_2025[[#This Row],[Brutobedrag 2]],Q4_2025[[#This Row],[Brutobedrag 2]]*(100-Q4_2025[[#This Row],[Relatiekorting percentage]])/100)</f>
        <v>256.47000000000003</v>
      </c>
      <c r="R40" s="3"/>
      <c r="W40"/>
      <c r="AB40"/>
    </row>
    <row r="41" spans="1:28" x14ac:dyDescent="0.3">
      <c r="A41" t="s">
        <v>859</v>
      </c>
      <c r="B41">
        <v>5022009</v>
      </c>
      <c r="C41" t="s">
        <v>45</v>
      </c>
      <c r="D41">
        <v>3</v>
      </c>
      <c r="E41" s="10">
        <v>106.86</v>
      </c>
      <c r="F41" s="10">
        <v>320.58</v>
      </c>
      <c r="G41" s="10">
        <v>256.45999999999998</v>
      </c>
      <c r="H41">
        <v>20</v>
      </c>
      <c r="I41" s="51" t="str">
        <f>_xlfn.XLOOKUP(Q4_2025[[#This Row],[Artikelnr]],Artikel_prijzen[Artnr],Artikel_prijzen[Groep],"")</f>
        <v>Elektra</v>
      </c>
      <c r="J41" s="10">
        <f>_xlfn.XLOOKUP(Q4_2025[[#This Row],[Artikelnr]],Artikel_prijzen[Artnr],Artikel_prijzen[Prijs 2025],"")</f>
        <v>106.8625</v>
      </c>
      <c r="K41" t="str">
        <f>IF(Q4_2025[[#This Row],[Artikelprijs]]&lt;&gt;"",IF(Q4_2025[[#This Row],[Stuksprijs]]=Q4_2025[[#This Row],[Artikelprijs]],"Prijs gelijk","Prijs wijkt af"),"")</f>
        <v>Prijs wijkt af</v>
      </c>
      <c r="L41" t="str">
        <f>IF(Q4_2025[[#This Row],[Relatiekorting percentage]]=0,
    "Nvt",
    IF(Q4_2025[[#This Row],[Brutobedrag 2]] &lt; Q4_2025[[#This Row],[Bruto - Rel.korting]],
        "Nee",
        "Ja"))</f>
        <v>Ja</v>
      </c>
      <c r="M41" s="10">
        <f>IF(Q4_2025[[#This Row],[Artikelprijs]]&lt;&gt;"",Q4_2025[[#This Row],[Artikelprijs]],Q4_2025[[#This Row],[Stuksprijs]])</f>
        <v>106.8625</v>
      </c>
      <c r="N41" s="44">
        <f>Q4_2025[[#This Row],[Besteld]]*Q4_2025[[#This Row],[Prijs 2]]</f>
        <v>320.58749999999998</v>
      </c>
      <c r="O41" s="10">
        <f>IF(Q4_2025[[#This Row],[Brutobedrag 2]]&lt;Q4_2025[[#This Row],[Bruto - Rel.korting]],Q4_2025[[#This Row],[Brutobedrag 2]],Q4_2025[[#This Row],[Brutobedrag 2]]*(100-Q4_2025[[#This Row],[Relatiekorting percentage]])/100)</f>
        <v>256.47000000000003</v>
      </c>
      <c r="R41" s="3"/>
      <c r="W41"/>
      <c r="AB41"/>
    </row>
    <row r="42" spans="1:28" x14ac:dyDescent="0.3">
      <c r="A42" t="s">
        <v>859</v>
      </c>
      <c r="B42">
        <v>1008026</v>
      </c>
      <c r="C42" t="s">
        <v>57</v>
      </c>
      <c r="D42">
        <v>10</v>
      </c>
      <c r="E42" s="10">
        <v>84</v>
      </c>
      <c r="F42" s="10">
        <v>840</v>
      </c>
      <c r="G42" s="10">
        <v>588</v>
      </c>
      <c r="H42">
        <v>30</v>
      </c>
      <c r="I42" s="51" t="str">
        <f>_xlfn.XLOOKUP(Q4_2025[[#This Row],[Artikelnr]],Artikel_prijzen[Artnr],Artikel_prijzen[Groep],"")</f>
        <v/>
      </c>
      <c r="J42" s="10" t="str">
        <f>_xlfn.XLOOKUP(Q4_2025[[#This Row],[Artikelnr]],Artikel_prijzen[Artnr],Artikel_prijzen[Prijs 2025],"")</f>
        <v/>
      </c>
      <c r="K42" t="str">
        <f>IF(Q4_2025[[#This Row],[Artikelprijs]]&lt;&gt;"",IF(Q4_2025[[#This Row],[Stuksprijs]]=Q4_2025[[#This Row],[Artikelprijs]],"Prijs gelijk","Prijs wijkt af"),"")</f>
        <v/>
      </c>
      <c r="L42" t="str">
        <f>IF(Q4_2025[[#This Row],[Relatiekorting percentage]]=0,
    "Nvt",
    IF(Q4_2025[[#This Row],[Brutobedrag 2]] &lt; Q4_2025[[#This Row],[Bruto - Rel.korting]],
        "Nee",
        "Ja"))</f>
        <v>Ja</v>
      </c>
      <c r="M42" s="10">
        <f>IF(Q4_2025[[#This Row],[Artikelprijs]]&lt;&gt;"",Q4_2025[[#This Row],[Artikelprijs]],Q4_2025[[#This Row],[Stuksprijs]])</f>
        <v>84</v>
      </c>
      <c r="N42" s="44">
        <f>Q4_2025[[#This Row],[Besteld]]*Q4_2025[[#This Row],[Prijs 2]]</f>
        <v>840</v>
      </c>
      <c r="O42" s="10">
        <f>IF(Q4_2025[[#This Row],[Brutobedrag 2]]&lt;Q4_2025[[#This Row],[Bruto - Rel.korting]],Q4_2025[[#This Row],[Brutobedrag 2]],Q4_2025[[#This Row],[Brutobedrag 2]]*(100-Q4_2025[[#This Row],[Relatiekorting percentage]])/100)</f>
        <v>588</v>
      </c>
      <c r="R42" s="3"/>
      <c r="W42"/>
      <c r="AB42"/>
    </row>
    <row r="43" spans="1:28" x14ac:dyDescent="0.3">
      <c r="A43" t="s">
        <v>859</v>
      </c>
      <c r="B43">
        <v>4801003</v>
      </c>
      <c r="C43" t="s">
        <v>157</v>
      </c>
      <c r="D43">
        <v>3</v>
      </c>
      <c r="E43" s="10">
        <v>52.88</v>
      </c>
      <c r="F43" s="10">
        <v>158.63999999999999</v>
      </c>
      <c r="G43" s="10">
        <v>158.63999999999999</v>
      </c>
      <c r="H43">
        <v>0</v>
      </c>
      <c r="I43" s="51" t="str">
        <f>_xlfn.XLOOKUP(Q4_2025[[#This Row],[Artikelnr]],Artikel_prijzen[Artnr],Artikel_prijzen[Groep],"")</f>
        <v/>
      </c>
      <c r="J43" s="10" t="str">
        <f>_xlfn.XLOOKUP(Q4_2025[[#This Row],[Artikelnr]],Artikel_prijzen[Artnr],Artikel_prijzen[Prijs 2025],"")</f>
        <v/>
      </c>
      <c r="K43" t="str">
        <f>IF(Q4_2025[[#This Row],[Artikelprijs]]&lt;&gt;"",IF(Q4_2025[[#This Row],[Stuksprijs]]=Q4_2025[[#This Row],[Artikelprijs]],"Prijs gelijk","Prijs wijkt af"),"")</f>
        <v/>
      </c>
      <c r="L43" t="str">
        <f>IF(Q4_2025[[#This Row],[Relatiekorting percentage]]=0,
    "Nvt",
    IF(Q4_2025[[#This Row],[Brutobedrag 2]] &lt; Q4_2025[[#This Row],[Bruto - Rel.korting]],
        "Nee",
        "Ja"))</f>
        <v>Nvt</v>
      </c>
      <c r="M43" s="10">
        <f>IF(Q4_2025[[#This Row],[Artikelprijs]]&lt;&gt;"",Q4_2025[[#This Row],[Artikelprijs]],Q4_2025[[#This Row],[Stuksprijs]])</f>
        <v>52.88</v>
      </c>
      <c r="N43" s="44">
        <f>Q4_2025[[#This Row],[Besteld]]*Q4_2025[[#This Row],[Prijs 2]]</f>
        <v>158.64000000000001</v>
      </c>
      <c r="O43" s="10">
        <f>IF(Q4_2025[[#This Row],[Brutobedrag 2]]&lt;Q4_2025[[#This Row],[Bruto - Rel.korting]],Q4_2025[[#This Row],[Brutobedrag 2]],Q4_2025[[#This Row],[Brutobedrag 2]]*(100-Q4_2025[[#This Row],[Relatiekorting percentage]])/100)</f>
        <v>158.64000000000001</v>
      </c>
      <c r="R43" s="3"/>
      <c r="W43"/>
      <c r="AB43"/>
    </row>
    <row r="44" spans="1:28" x14ac:dyDescent="0.3">
      <c r="A44" t="s">
        <v>859</v>
      </c>
      <c r="B44">
        <v>5022009</v>
      </c>
      <c r="C44" t="s">
        <v>297</v>
      </c>
      <c r="D44">
        <v>6</v>
      </c>
      <c r="E44" s="10">
        <v>106.86</v>
      </c>
      <c r="F44" s="10">
        <v>641.16</v>
      </c>
      <c r="G44" s="10">
        <v>512.92999999999995</v>
      </c>
      <c r="H44">
        <v>20</v>
      </c>
      <c r="I44" s="51" t="str">
        <f>_xlfn.XLOOKUP(Q4_2025[[#This Row],[Artikelnr]],Artikel_prijzen[Artnr],Artikel_prijzen[Groep],"")</f>
        <v>Elektra</v>
      </c>
      <c r="J44" s="10">
        <f>_xlfn.XLOOKUP(Q4_2025[[#This Row],[Artikelnr]],Artikel_prijzen[Artnr],Artikel_prijzen[Prijs 2025],"")</f>
        <v>106.8625</v>
      </c>
      <c r="K44" t="str">
        <f>IF(Q4_2025[[#This Row],[Artikelprijs]]&lt;&gt;"",IF(Q4_2025[[#This Row],[Stuksprijs]]=Q4_2025[[#This Row],[Artikelprijs]],"Prijs gelijk","Prijs wijkt af"),"")</f>
        <v>Prijs wijkt af</v>
      </c>
      <c r="L44" t="str">
        <f>IF(Q4_2025[[#This Row],[Relatiekorting percentage]]=0,
    "Nvt",
    IF(Q4_2025[[#This Row],[Brutobedrag 2]] &lt; Q4_2025[[#This Row],[Bruto - Rel.korting]],
        "Nee",
        "Ja"))</f>
        <v>Ja</v>
      </c>
      <c r="M44" s="10">
        <f>IF(Q4_2025[[#This Row],[Artikelprijs]]&lt;&gt;"",Q4_2025[[#This Row],[Artikelprijs]],Q4_2025[[#This Row],[Stuksprijs]])</f>
        <v>106.8625</v>
      </c>
      <c r="N44" s="44">
        <f>Q4_2025[[#This Row],[Besteld]]*Q4_2025[[#This Row],[Prijs 2]]</f>
        <v>641.17499999999995</v>
      </c>
      <c r="O44" s="10">
        <f>IF(Q4_2025[[#This Row],[Brutobedrag 2]]&lt;Q4_2025[[#This Row],[Bruto - Rel.korting]],Q4_2025[[#This Row],[Brutobedrag 2]],Q4_2025[[#This Row],[Brutobedrag 2]]*(100-Q4_2025[[#This Row],[Relatiekorting percentage]])/100)</f>
        <v>512.94000000000005</v>
      </c>
      <c r="R44" s="3"/>
      <c r="W44"/>
      <c r="AB44"/>
    </row>
    <row r="45" spans="1:28" x14ac:dyDescent="0.3">
      <c r="A45" t="s">
        <v>861</v>
      </c>
      <c r="B45">
        <v>5022017</v>
      </c>
      <c r="C45" t="s">
        <v>300</v>
      </c>
      <c r="D45">
        <v>1</v>
      </c>
      <c r="E45" s="10">
        <v>632.59</v>
      </c>
      <c r="F45" s="10">
        <v>632.59</v>
      </c>
      <c r="G45" s="10">
        <v>506.07</v>
      </c>
      <c r="H45">
        <v>20</v>
      </c>
      <c r="I45" s="51" t="str">
        <f>_xlfn.XLOOKUP(Q4_2025[[#This Row],[Artikelnr]],Artikel_prijzen[Artnr],Artikel_prijzen[Groep],"")</f>
        <v>Elektra</v>
      </c>
      <c r="J45" s="10">
        <f>_xlfn.XLOOKUP(Q4_2025[[#This Row],[Artikelnr]],Artikel_prijzen[Artnr],Artikel_prijzen[Prijs 2025],"")</f>
        <v>458.35</v>
      </c>
      <c r="K45" t="str">
        <f>IF(Q4_2025[[#This Row],[Artikelprijs]]&lt;&gt;"",IF(Q4_2025[[#This Row],[Stuksprijs]]=Q4_2025[[#This Row],[Artikelprijs]],"Prijs gelijk","Prijs wijkt af"),"")</f>
        <v>Prijs wijkt af</v>
      </c>
      <c r="L45" t="str">
        <f>IF(Q4_2025[[#This Row],[Relatiekorting percentage]]=0,
    "Nvt",
    IF(Q4_2025[[#This Row],[Brutobedrag 2]] &lt; Q4_2025[[#This Row],[Bruto - Rel.korting]],
        "Nee",
        "Ja"))</f>
        <v>Nee</v>
      </c>
      <c r="M45" s="10">
        <f>IF(Q4_2025[[#This Row],[Artikelprijs]]&lt;&gt;"",Q4_2025[[#This Row],[Artikelprijs]],Q4_2025[[#This Row],[Stuksprijs]])</f>
        <v>458.35</v>
      </c>
      <c r="N45" s="44">
        <f>Q4_2025[[#This Row],[Besteld]]*Q4_2025[[#This Row],[Prijs 2]]</f>
        <v>458.35</v>
      </c>
      <c r="O45" s="10">
        <f>IF(Q4_2025[[#This Row],[Brutobedrag 2]]&lt;Q4_2025[[#This Row],[Bruto - Rel.korting]],Q4_2025[[#This Row],[Brutobedrag 2]],Q4_2025[[#This Row],[Brutobedrag 2]]*(100-Q4_2025[[#This Row],[Relatiekorting percentage]])/100)</f>
        <v>458.35</v>
      </c>
      <c r="R45" s="3"/>
      <c r="W45"/>
      <c r="AB45"/>
    </row>
    <row r="46" spans="1:28" x14ac:dyDescent="0.3">
      <c r="A46" t="s">
        <v>861</v>
      </c>
      <c r="B46">
        <v>5022019</v>
      </c>
      <c r="C46" t="s">
        <v>456</v>
      </c>
      <c r="D46">
        <v>1</v>
      </c>
      <c r="E46" s="10">
        <v>1025.92</v>
      </c>
      <c r="F46" s="10">
        <v>1025.92</v>
      </c>
      <c r="G46" s="10">
        <v>820.74</v>
      </c>
      <c r="H46">
        <v>20</v>
      </c>
      <c r="I46" s="51" t="str">
        <f>_xlfn.XLOOKUP(Q4_2025[[#This Row],[Artikelnr]],Artikel_prijzen[Artnr],Artikel_prijzen[Groep],"")</f>
        <v>Elektra</v>
      </c>
      <c r="J46" s="10">
        <f>_xlfn.XLOOKUP(Q4_2025[[#This Row],[Artikelnr]],Artikel_prijzen[Artnr],Artikel_prijzen[Prijs 2025],"")</f>
        <v>700</v>
      </c>
      <c r="K46" t="str">
        <f>IF(Q4_2025[[#This Row],[Artikelprijs]]&lt;&gt;"",IF(Q4_2025[[#This Row],[Stuksprijs]]=Q4_2025[[#This Row],[Artikelprijs]],"Prijs gelijk","Prijs wijkt af"),"")</f>
        <v>Prijs wijkt af</v>
      </c>
      <c r="L46" t="str">
        <f>IF(Q4_2025[[#This Row],[Relatiekorting percentage]]=0,
    "Nvt",
    IF(Q4_2025[[#This Row],[Brutobedrag 2]] &lt; Q4_2025[[#This Row],[Bruto - Rel.korting]],
        "Nee",
        "Ja"))</f>
        <v>Nee</v>
      </c>
      <c r="M46" s="10">
        <f>IF(Q4_2025[[#This Row],[Artikelprijs]]&lt;&gt;"",Q4_2025[[#This Row],[Artikelprijs]],Q4_2025[[#This Row],[Stuksprijs]])</f>
        <v>700</v>
      </c>
      <c r="N46" s="44">
        <f>Q4_2025[[#This Row],[Besteld]]*Q4_2025[[#This Row],[Prijs 2]]</f>
        <v>700</v>
      </c>
      <c r="O46" s="10">
        <f>IF(Q4_2025[[#This Row],[Brutobedrag 2]]&lt;Q4_2025[[#This Row],[Bruto - Rel.korting]],Q4_2025[[#This Row],[Brutobedrag 2]],Q4_2025[[#This Row],[Brutobedrag 2]]*(100-Q4_2025[[#This Row],[Relatiekorting percentage]])/100)</f>
        <v>700</v>
      </c>
      <c r="R46" s="3"/>
      <c r="W46"/>
      <c r="AB46"/>
    </row>
    <row r="47" spans="1:28" x14ac:dyDescent="0.3">
      <c r="A47" t="s">
        <v>861</v>
      </c>
      <c r="B47">
        <v>5022021</v>
      </c>
      <c r="C47" t="s">
        <v>457</v>
      </c>
      <c r="D47">
        <v>1</v>
      </c>
      <c r="E47" s="10">
        <v>1319.04</v>
      </c>
      <c r="F47" s="10">
        <v>1319.04</v>
      </c>
      <c r="G47" s="10">
        <v>1055.23</v>
      </c>
      <c r="H47">
        <v>20</v>
      </c>
      <c r="I47" s="51" t="str">
        <f>_xlfn.XLOOKUP(Q4_2025[[#This Row],[Artikelnr]],Artikel_prijzen[Artnr],Artikel_prijzen[Groep],"")</f>
        <v>Elektra</v>
      </c>
      <c r="J47" s="10">
        <f>_xlfn.XLOOKUP(Q4_2025[[#This Row],[Artikelnr]],Artikel_prijzen[Artnr],Artikel_prijzen[Prijs 2025],"")</f>
        <v>900</v>
      </c>
      <c r="K47" t="str">
        <f>IF(Q4_2025[[#This Row],[Artikelprijs]]&lt;&gt;"",IF(Q4_2025[[#This Row],[Stuksprijs]]=Q4_2025[[#This Row],[Artikelprijs]],"Prijs gelijk","Prijs wijkt af"),"")</f>
        <v>Prijs wijkt af</v>
      </c>
      <c r="L47" t="str">
        <f>IF(Q4_2025[[#This Row],[Relatiekorting percentage]]=0,
    "Nvt",
    IF(Q4_2025[[#This Row],[Brutobedrag 2]] &lt; Q4_2025[[#This Row],[Bruto - Rel.korting]],
        "Nee",
        "Ja"))</f>
        <v>Nee</v>
      </c>
      <c r="M47" s="10">
        <f>IF(Q4_2025[[#This Row],[Artikelprijs]]&lt;&gt;"",Q4_2025[[#This Row],[Artikelprijs]],Q4_2025[[#This Row],[Stuksprijs]])</f>
        <v>900</v>
      </c>
      <c r="N47" s="44">
        <f>Q4_2025[[#This Row],[Besteld]]*Q4_2025[[#This Row],[Prijs 2]]</f>
        <v>900</v>
      </c>
      <c r="O47" s="10">
        <f>IF(Q4_2025[[#This Row],[Brutobedrag 2]]&lt;Q4_2025[[#This Row],[Bruto - Rel.korting]],Q4_2025[[#This Row],[Brutobedrag 2]],Q4_2025[[#This Row],[Brutobedrag 2]]*(100-Q4_2025[[#This Row],[Relatiekorting percentage]])/100)</f>
        <v>900</v>
      </c>
      <c r="R47" s="3"/>
      <c r="W47"/>
      <c r="AB47"/>
    </row>
    <row r="48" spans="1:28" x14ac:dyDescent="0.3">
      <c r="A48" t="s">
        <v>862</v>
      </c>
      <c r="B48">
        <v>5021034</v>
      </c>
      <c r="C48" t="s">
        <v>275</v>
      </c>
      <c r="D48">
        <v>1</v>
      </c>
      <c r="E48" s="10">
        <v>180</v>
      </c>
      <c r="F48" s="10">
        <v>180</v>
      </c>
      <c r="G48" s="10">
        <v>180</v>
      </c>
      <c r="H48">
        <v>0</v>
      </c>
      <c r="I48" s="51" t="str">
        <f>_xlfn.XLOOKUP(Q4_2025[[#This Row],[Artikelnr]],Artikel_prijzen[Artnr],Artikel_prijzen[Groep],"")</f>
        <v>Elektra</v>
      </c>
      <c r="J48" s="10">
        <f>_xlfn.XLOOKUP(Q4_2025[[#This Row],[Artikelnr]],Artikel_prijzen[Artnr],Artikel_prijzen[Prijs 2025],"")</f>
        <v>106.8625</v>
      </c>
      <c r="K48" t="str">
        <f>IF(Q4_2025[[#This Row],[Artikelprijs]]&lt;&gt;"",IF(Q4_2025[[#This Row],[Stuksprijs]]=Q4_2025[[#This Row],[Artikelprijs]],"Prijs gelijk","Prijs wijkt af"),"")</f>
        <v>Prijs wijkt af</v>
      </c>
      <c r="L48" t="str">
        <f>IF(Q4_2025[[#This Row],[Relatiekorting percentage]]=0,
    "Nvt",
    IF(Q4_2025[[#This Row],[Brutobedrag 2]] &lt; Q4_2025[[#This Row],[Bruto - Rel.korting]],
        "Nee",
        "Ja"))</f>
        <v>Nvt</v>
      </c>
      <c r="M48" s="10">
        <f>IF(Q4_2025[[#This Row],[Artikelprijs]]&lt;&gt;"",Q4_2025[[#This Row],[Artikelprijs]],Q4_2025[[#This Row],[Stuksprijs]])</f>
        <v>106.8625</v>
      </c>
      <c r="N48" s="44">
        <f>Q4_2025[[#This Row],[Besteld]]*Q4_2025[[#This Row],[Prijs 2]]</f>
        <v>106.8625</v>
      </c>
      <c r="O48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48" s="3"/>
      <c r="W48"/>
      <c r="AB48"/>
    </row>
    <row r="49" spans="1:28" x14ac:dyDescent="0.3">
      <c r="A49" t="s">
        <v>862</v>
      </c>
      <c r="B49">
        <v>5022049</v>
      </c>
      <c r="C49" t="s">
        <v>280</v>
      </c>
      <c r="D49">
        <v>1</v>
      </c>
      <c r="E49" s="10">
        <v>547.83000000000004</v>
      </c>
      <c r="F49" s="10">
        <v>547.83000000000004</v>
      </c>
      <c r="G49" s="10">
        <v>547.83000000000004</v>
      </c>
      <c r="H49">
        <v>0</v>
      </c>
      <c r="I49" s="51" t="str">
        <f>_xlfn.XLOOKUP(Q4_2025[[#This Row],[Artikelnr]],Artikel_prijzen[Artnr],Artikel_prijzen[Groep],"")</f>
        <v>Elektra</v>
      </c>
      <c r="J49" s="10">
        <f>_xlfn.XLOOKUP(Q4_2025[[#This Row],[Artikelnr]],Artikel_prijzen[Artnr],Artikel_prijzen[Prijs 2025],"")</f>
        <v>417.15</v>
      </c>
      <c r="K49" t="str">
        <f>IF(Q4_2025[[#This Row],[Artikelprijs]]&lt;&gt;"",IF(Q4_2025[[#This Row],[Stuksprijs]]=Q4_2025[[#This Row],[Artikelprijs]],"Prijs gelijk","Prijs wijkt af"),"")</f>
        <v>Prijs wijkt af</v>
      </c>
      <c r="L49" t="str">
        <f>IF(Q4_2025[[#This Row],[Relatiekorting percentage]]=0,
    "Nvt",
    IF(Q4_2025[[#This Row],[Brutobedrag 2]] &lt; Q4_2025[[#This Row],[Bruto - Rel.korting]],
        "Nee",
        "Ja"))</f>
        <v>Nvt</v>
      </c>
      <c r="M49" s="10">
        <f>IF(Q4_2025[[#This Row],[Artikelprijs]]&lt;&gt;"",Q4_2025[[#This Row],[Artikelprijs]],Q4_2025[[#This Row],[Stuksprijs]])</f>
        <v>417.15</v>
      </c>
      <c r="N49" s="44">
        <f>Q4_2025[[#This Row],[Besteld]]*Q4_2025[[#This Row],[Prijs 2]]</f>
        <v>417.15</v>
      </c>
      <c r="O49" s="10">
        <f>IF(Q4_2025[[#This Row],[Brutobedrag 2]]&lt;Q4_2025[[#This Row],[Bruto - Rel.korting]],Q4_2025[[#This Row],[Brutobedrag 2]],Q4_2025[[#This Row],[Brutobedrag 2]]*(100-Q4_2025[[#This Row],[Relatiekorting percentage]])/100)</f>
        <v>417.15</v>
      </c>
      <c r="R49" s="3"/>
      <c r="W49"/>
      <c r="AB49"/>
    </row>
    <row r="50" spans="1:28" x14ac:dyDescent="0.3">
      <c r="A50" t="s">
        <v>862</v>
      </c>
      <c r="B50">
        <v>5021034</v>
      </c>
      <c r="C50" t="s">
        <v>275</v>
      </c>
      <c r="D50">
        <v>1</v>
      </c>
      <c r="E50" s="10">
        <v>180</v>
      </c>
      <c r="F50" s="10">
        <v>180</v>
      </c>
      <c r="G50" s="10">
        <v>180</v>
      </c>
      <c r="H50">
        <v>0</v>
      </c>
      <c r="I50" s="51" t="str">
        <f>_xlfn.XLOOKUP(Q4_2025[[#This Row],[Artikelnr]],Artikel_prijzen[Artnr],Artikel_prijzen[Groep],"")</f>
        <v>Elektra</v>
      </c>
      <c r="J50" s="10">
        <f>_xlfn.XLOOKUP(Q4_2025[[#This Row],[Artikelnr]],Artikel_prijzen[Artnr],Artikel_prijzen[Prijs 2025],"")</f>
        <v>106.8625</v>
      </c>
      <c r="K50" t="str">
        <f>IF(Q4_2025[[#This Row],[Artikelprijs]]&lt;&gt;"",IF(Q4_2025[[#This Row],[Stuksprijs]]=Q4_2025[[#This Row],[Artikelprijs]],"Prijs gelijk","Prijs wijkt af"),"")</f>
        <v>Prijs wijkt af</v>
      </c>
      <c r="L50" t="str">
        <f>IF(Q4_2025[[#This Row],[Relatiekorting percentage]]=0,
    "Nvt",
    IF(Q4_2025[[#This Row],[Brutobedrag 2]] &lt; Q4_2025[[#This Row],[Bruto - Rel.korting]],
        "Nee",
        "Ja"))</f>
        <v>Nvt</v>
      </c>
      <c r="M50" s="10">
        <f>IF(Q4_2025[[#This Row],[Artikelprijs]]&lt;&gt;"",Q4_2025[[#This Row],[Artikelprijs]],Q4_2025[[#This Row],[Stuksprijs]])</f>
        <v>106.8625</v>
      </c>
      <c r="N50" s="44">
        <f>Q4_2025[[#This Row],[Besteld]]*Q4_2025[[#This Row],[Prijs 2]]</f>
        <v>106.8625</v>
      </c>
      <c r="O50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50" s="3"/>
      <c r="W50"/>
      <c r="AB50"/>
    </row>
    <row r="51" spans="1:28" x14ac:dyDescent="0.3">
      <c r="A51" t="s">
        <v>862</v>
      </c>
      <c r="B51">
        <v>5022031</v>
      </c>
      <c r="C51" t="s">
        <v>284</v>
      </c>
      <c r="D51">
        <v>1</v>
      </c>
      <c r="E51" s="10">
        <v>604.04999999999995</v>
      </c>
      <c r="F51" s="10">
        <v>604.04999999999995</v>
      </c>
      <c r="G51" s="10">
        <v>604.04999999999995</v>
      </c>
      <c r="H51">
        <v>0</v>
      </c>
      <c r="I51" s="51" t="str">
        <f>_xlfn.XLOOKUP(Q4_2025[[#This Row],[Artikelnr]],Artikel_prijzen[Artnr],Artikel_prijzen[Groep],"")</f>
        <v>Elektra</v>
      </c>
      <c r="J51" s="10">
        <f>_xlfn.XLOOKUP(Q4_2025[[#This Row],[Artikelnr]],Artikel_prijzen[Artnr],Artikel_prijzen[Prijs 2025],"")</f>
        <v>386.25</v>
      </c>
      <c r="K51" t="str">
        <f>IF(Q4_2025[[#This Row],[Artikelprijs]]&lt;&gt;"",IF(Q4_2025[[#This Row],[Stuksprijs]]=Q4_2025[[#This Row],[Artikelprijs]],"Prijs gelijk","Prijs wijkt af"),"")</f>
        <v>Prijs wijkt af</v>
      </c>
      <c r="L51" t="str">
        <f>IF(Q4_2025[[#This Row],[Relatiekorting percentage]]=0,
    "Nvt",
    IF(Q4_2025[[#This Row],[Brutobedrag 2]] &lt; Q4_2025[[#This Row],[Bruto - Rel.korting]],
        "Nee",
        "Ja"))</f>
        <v>Nvt</v>
      </c>
      <c r="M51" s="10">
        <f>IF(Q4_2025[[#This Row],[Artikelprijs]]&lt;&gt;"",Q4_2025[[#This Row],[Artikelprijs]],Q4_2025[[#This Row],[Stuksprijs]])</f>
        <v>386.25</v>
      </c>
      <c r="N51" s="44">
        <f>Q4_2025[[#This Row],[Besteld]]*Q4_2025[[#This Row],[Prijs 2]]</f>
        <v>386.25</v>
      </c>
      <c r="O51" s="10">
        <f>IF(Q4_2025[[#This Row],[Brutobedrag 2]]&lt;Q4_2025[[#This Row],[Bruto - Rel.korting]],Q4_2025[[#This Row],[Brutobedrag 2]],Q4_2025[[#This Row],[Brutobedrag 2]]*(100-Q4_2025[[#This Row],[Relatiekorting percentage]])/100)</f>
        <v>386.25</v>
      </c>
      <c r="R51" s="3"/>
      <c r="W51"/>
      <c r="AB51"/>
    </row>
    <row r="52" spans="1:28" x14ac:dyDescent="0.3">
      <c r="A52" t="s">
        <v>862</v>
      </c>
      <c r="B52">
        <v>5021034</v>
      </c>
      <c r="C52" t="s">
        <v>275</v>
      </c>
      <c r="D52">
        <v>1</v>
      </c>
      <c r="E52" s="10">
        <v>180</v>
      </c>
      <c r="F52" s="10">
        <v>180</v>
      </c>
      <c r="G52" s="10">
        <v>180</v>
      </c>
      <c r="H52">
        <v>0</v>
      </c>
      <c r="I52" s="51" t="str">
        <f>_xlfn.XLOOKUP(Q4_2025[[#This Row],[Artikelnr]],Artikel_prijzen[Artnr],Artikel_prijzen[Groep],"")</f>
        <v>Elektra</v>
      </c>
      <c r="J52" s="10">
        <f>_xlfn.XLOOKUP(Q4_2025[[#This Row],[Artikelnr]],Artikel_prijzen[Artnr],Artikel_prijzen[Prijs 2025],"")</f>
        <v>106.8625</v>
      </c>
      <c r="K52" t="str">
        <f>IF(Q4_2025[[#This Row],[Artikelprijs]]&lt;&gt;"",IF(Q4_2025[[#This Row],[Stuksprijs]]=Q4_2025[[#This Row],[Artikelprijs]],"Prijs gelijk","Prijs wijkt af"),"")</f>
        <v>Prijs wijkt af</v>
      </c>
      <c r="L52" t="str">
        <f>IF(Q4_2025[[#This Row],[Relatiekorting percentage]]=0,
    "Nvt",
    IF(Q4_2025[[#This Row],[Brutobedrag 2]] &lt; Q4_2025[[#This Row],[Bruto - Rel.korting]],
        "Nee",
        "Ja"))</f>
        <v>Nvt</v>
      </c>
      <c r="M52" s="10">
        <f>IF(Q4_2025[[#This Row],[Artikelprijs]]&lt;&gt;"",Q4_2025[[#This Row],[Artikelprijs]],Q4_2025[[#This Row],[Stuksprijs]])</f>
        <v>106.8625</v>
      </c>
      <c r="N52" s="44">
        <f>Q4_2025[[#This Row],[Besteld]]*Q4_2025[[#This Row],[Prijs 2]]</f>
        <v>106.8625</v>
      </c>
      <c r="O52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52" s="3"/>
      <c r="W52"/>
      <c r="AB52"/>
    </row>
    <row r="53" spans="1:28" x14ac:dyDescent="0.3">
      <c r="A53" t="s">
        <v>862</v>
      </c>
      <c r="B53">
        <v>5022031</v>
      </c>
      <c r="C53" t="s">
        <v>284</v>
      </c>
      <c r="D53">
        <v>1</v>
      </c>
      <c r="E53" s="10">
        <v>604.04999999999995</v>
      </c>
      <c r="F53" s="10">
        <v>604.04999999999995</v>
      </c>
      <c r="G53" s="10">
        <v>604.04999999999995</v>
      </c>
      <c r="H53">
        <v>0</v>
      </c>
      <c r="I53" s="51" t="str">
        <f>_xlfn.XLOOKUP(Q4_2025[[#This Row],[Artikelnr]],Artikel_prijzen[Artnr],Artikel_prijzen[Groep],"")</f>
        <v>Elektra</v>
      </c>
      <c r="J53" s="10">
        <f>_xlfn.XLOOKUP(Q4_2025[[#This Row],[Artikelnr]],Artikel_prijzen[Artnr],Artikel_prijzen[Prijs 2025],"")</f>
        <v>386.25</v>
      </c>
      <c r="K53" t="str">
        <f>IF(Q4_2025[[#This Row],[Artikelprijs]]&lt;&gt;"",IF(Q4_2025[[#This Row],[Stuksprijs]]=Q4_2025[[#This Row],[Artikelprijs]],"Prijs gelijk","Prijs wijkt af"),"")</f>
        <v>Prijs wijkt af</v>
      </c>
      <c r="L53" t="str">
        <f>IF(Q4_2025[[#This Row],[Relatiekorting percentage]]=0,
    "Nvt",
    IF(Q4_2025[[#This Row],[Brutobedrag 2]] &lt; Q4_2025[[#This Row],[Bruto - Rel.korting]],
        "Nee",
        "Ja"))</f>
        <v>Nvt</v>
      </c>
      <c r="M53" s="10">
        <f>IF(Q4_2025[[#This Row],[Artikelprijs]]&lt;&gt;"",Q4_2025[[#This Row],[Artikelprijs]],Q4_2025[[#This Row],[Stuksprijs]])</f>
        <v>386.25</v>
      </c>
      <c r="N53" s="44">
        <f>Q4_2025[[#This Row],[Besteld]]*Q4_2025[[#This Row],[Prijs 2]]</f>
        <v>386.25</v>
      </c>
      <c r="O53" s="10">
        <f>IF(Q4_2025[[#This Row],[Brutobedrag 2]]&lt;Q4_2025[[#This Row],[Bruto - Rel.korting]],Q4_2025[[#This Row],[Brutobedrag 2]],Q4_2025[[#This Row],[Brutobedrag 2]]*(100-Q4_2025[[#This Row],[Relatiekorting percentage]])/100)</f>
        <v>386.25</v>
      </c>
      <c r="R53" s="3"/>
      <c r="W53"/>
      <c r="AB53"/>
    </row>
    <row r="54" spans="1:28" x14ac:dyDescent="0.3">
      <c r="A54" t="s">
        <v>862</v>
      </c>
      <c r="B54">
        <v>5022025</v>
      </c>
      <c r="C54" t="s">
        <v>277</v>
      </c>
      <c r="D54">
        <v>1</v>
      </c>
      <c r="E54" s="10">
        <v>361.25</v>
      </c>
      <c r="F54" s="10">
        <v>361.25</v>
      </c>
      <c r="G54" s="10">
        <v>361.25</v>
      </c>
      <c r="H54">
        <v>0</v>
      </c>
      <c r="I54" s="51" t="str">
        <f>_xlfn.XLOOKUP(Q4_2025[[#This Row],[Artikelnr]],Artikel_prijzen[Artnr],Artikel_prijzen[Groep],"")</f>
        <v>Elektra</v>
      </c>
      <c r="J54" s="10">
        <f>_xlfn.XLOOKUP(Q4_2025[[#This Row],[Artikelnr]],Artikel_prijzen[Artnr],Artikel_prijzen[Prijs 2025],"")</f>
        <v>252.35</v>
      </c>
      <c r="K54" t="str">
        <f>IF(Q4_2025[[#This Row],[Artikelprijs]]&lt;&gt;"",IF(Q4_2025[[#This Row],[Stuksprijs]]=Q4_2025[[#This Row],[Artikelprijs]],"Prijs gelijk","Prijs wijkt af"),"")</f>
        <v>Prijs wijkt af</v>
      </c>
      <c r="L54" t="str">
        <f>IF(Q4_2025[[#This Row],[Relatiekorting percentage]]=0,
    "Nvt",
    IF(Q4_2025[[#This Row],[Brutobedrag 2]] &lt; Q4_2025[[#This Row],[Bruto - Rel.korting]],
        "Nee",
        "Ja"))</f>
        <v>Nvt</v>
      </c>
      <c r="M54" s="10">
        <f>IF(Q4_2025[[#This Row],[Artikelprijs]]&lt;&gt;"",Q4_2025[[#This Row],[Artikelprijs]],Q4_2025[[#This Row],[Stuksprijs]])</f>
        <v>252.35</v>
      </c>
      <c r="N54" s="44">
        <f>Q4_2025[[#This Row],[Besteld]]*Q4_2025[[#This Row],[Prijs 2]]</f>
        <v>252.35</v>
      </c>
      <c r="O54" s="10">
        <f>IF(Q4_2025[[#This Row],[Brutobedrag 2]]&lt;Q4_2025[[#This Row],[Bruto - Rel.korting]],Q4_2025[[#This Row],[Brutobedrag 2]],Q4_2025[[#This Row],[Brutobedrag 2]]*(100-Q4_2025[[#This Row],[Relatiekorting percentage]])/100)</f>
        <v>252.35</v>
      </c>
      <c r="R54" s="3"/>
      <c r="W54"/>
      <c r="AB54"/>
    </row>
    <row r="55" spans="1:28" x14ac:dyDescent="0.3">
      <c r="A55" t="s">
        <v>862</v>
      </c>
      <c r="B55">
        <v>5022031</v>
      </c>
      <c r="C55" t="s">
        <v>284</v>
      </c>
      <c r="D55">
        <v>1</v>
      </c>
      <c r="E55" s="10">
        <v>604.04999999999995</v>
      </c>
      <c r="F55" s="10">
        <v>604.04999999999995</v>
      </c>
      <c r="G55" s="10">
        <v>604.04999999999995</v>
      </c>
      <c r="H55">
        <v>0</v>
      </c>
      <c r="I55" s="51" t="str">
        <f>_xlfn.XLOOKUP(Q4_2025[[#This Row],[Artikelnr]],Artikel_prijzen[Artnr],Artikel_prijzen[Groep],"")</f>
        <v>Elektra</v>
      </c>
      <c r="J55" s="10">
        <f>_xlfn.XLOOKUP(Q4_2025[[#This Row],[Artikelnr]],Artikel_prijzen[Artnr],Artikel_prijzen[Prijs 2025],"")</f>
        <v>386.25</v>
      </c>
      <c r="K55" t="str">
        <f>IF(Q4_2025[[#This Row],[Artikelprijs]]&lt;&gt;"",IF(Q4_2025[[#This Row],[Stuksprijs]]=Q4_2025[[#This Row],[Artikelprijs]],"Prijs gelijk","Prijs wijkt af"),"")</f>
        <v>Prijs wijkt af</v>
      </c>
      <c r="L55" t="str">
        <f>IF(Q4_2025[[#This Row],[Relatiekorting percentage]]=0,
    "Nvt",
    IF(Q4_2025[[#This Row],[Brutobedrag 2]] &lt; Q4_2025[[#This Row],[Bruto - Rel.korting]],
        "Nee",
        "Ja"))</f>
        <v>Nvt</v>
      </c>
      <c r="M55" s="10">
        <f>IF(Q4_2025[[#This Row],[Artikelprijs]]&lt;&gt;"",Q4_2025[[#This Row],[Artikelprijs]],Q4_2025[[#This Row],[Stuksprijs]])</f>
        <v>386.25</v>
      </c>
      <c r="N55" s="44">
        <f>Q4_2025[[#This Row],[Besteld]]*Q4_2025[[#This Row],[Prijs 2]]</f>
        <v>386.25</v>
      </c>
      <c r="O55" s="10">
        <f>IF(Q4_2025[[#This Row],[Brutobedrag 2]]&lt;Q4_2025[[#This Row],[Bruto - Rel.korting]],Q4_2025[[#This Row],[Brutobedrag 2]],Q4_2025[[#This Row],[Brutobedrag 2]]*(100-Q4_2025[[#This Row],[Relatiekorting percentage]])/100)</f>
        <v>386.25</v>
      </c>
      <c r="R55" s="3"/>
      <c r="W55"/>
      <c r="AB55"/>
    </row>
    <row r="56" spans="1:28" x14ac:dyDescent="0.3">
      <c r="A56" t="s">
        <v>862</v>
      </c>
      <c r="B56">
        <v>5022027</v>
      </c>
      <c r="C56" t="s">
        <v>279</v>
      </c>
      <c r="D56">
        <v>1</v>
      </c>
      <c r="E56" s="10">
        <v>429.38</v>
      </c>
      <c r="F56" s="10">
        <v>429.38</v>
      </c>
      <c r="G56" s="10">
        <v>429.38</v>
      </c>
      <c r="H56">
        <v>0</v>
      </c>
      <c r="I56" s="51" t="str">
        <f>_xlfn.XLOOKUP(Q4_2025[[#This Row],[Artikelnr]],Artikel_prijzen[Artnr],Artikel_prijzen[Groep],"")</f>
        <v>Elektra</v>
      </c>
      <c r="J56" s="10">
        <f>_xlfn.XLOOKUP(Q4_2025[[#This Row],[Artikelnr]],Artikel_prijzen[Artnr],Artikel_prijzen[Prijs 2025],"")</f>
        <v>298.7</v>
      </c>
      <c r="K56" t="str">
        <f>IF(Q4_2025[[#This Row],[Artikelprijs]]&lt;&gt;"",IF(Q4_2025[[#This Row],[Stuksprijs]]=Q4_2025[[#This Row],[Artikelprijs]],"Prijs gelijk","Prijs wijkt af"),"")</f>
        <v>Prijs wijkt af</v>
      </c>
      <c r="L56" t="str">
        <f>IF(Q4_2025[[#This Row],[Relatiekorting percentage]]=0,
    "Nvt",
    IF(Q4_2025[[#This Row],[Brutobedrag 2]] &lt; Q4_2025[[#This Row],[Bruto - Rel.korting]],
        "Nee",
        "Ja"))</f>
        <v>Nvt</v>
      </c>
      <c r="M56" s="10">
        <f>IF(Q4_2025[[#This Row],[Artikelprijs]]&lt;&gt;"",Q4_2025[[#This Row],[Artikelprijs]],Q4_2025[[#This Row],[Stuksprijs]])</f>
        <v>298.7</v>
      </c>
      <c r="N56" s="44">
        <f>Q4_2025[[#This Row],[Besteld]]*Q4_2025[[#This Row],[Prijs 2]]</f>
        <v>298.7</v>
      </c>
      <c r="O56" s="10">
        <f>IF(Q4_2025[[#This Row],[Brutobedrag 2]]&lt;Q4_2025[[#This Row],[Bruto - Rel.korting]],Q4_2025[[#This Row],[Brutobedrag 2]],Q4_2025[[#This Row],[Brutobedrag 2]]*(100-Q4_2025[[#This Row],[Relatiekorting percentage]])/100)</f>
        <v>298.7</v>
      </c>
      <c r="R56" s="3"/>
      <c r="W56"/>
      <c r="AB56"/>
    </row>
    <row r="57" spans="1:28" x14ac:dyDescent="0.3">
      <c r="A57" t="s">
        <v>862</v>
      </c>
      <c r="B57">
        <v>5040010</v>
      </c>
      <c r="C57" t="s">
        <v>318</v>
      </c>
      <c r="D57">
        <v>1</v>
      </c>
      <c r="E57" s="10">
        <v>448.05</v>
      </c>
      <c r="F57" s="10">
        <v>448.05</v>
      </c>
      <c r="G57" s="10">
        <v>448.05</v>
      </c>
      <c r="H57">
        <v>0</v>
      </c>
      <c r="I57" s="51" t="str">
        <f>_xlfn.XLOOKUP(Q4_2025[[#This Row],[Artikelnr]],Artikel_prijzen[Artnr],Artikel_prijzen[Groep],"")</f>
        <v>AV</v>
      </c>
      <c r="J57" s="10">
        <f>_xlfn.XLOOKUP(Q4_2025[[#This Row],[Artikelnr]],Artikel_prijzen[Artnr],Artikel_prijzen[Prijs 2025],"")</f>
        <v>435</v>
      </c>
      <c r="K57" t="str">
        <f>IF(Q4_2025[[#This Row],[Artikelprijs]]&lt;&gt;"",IF(Q4_2025[[#This Row],[Stuksprijs]]=Q4_2025[[#This Row],[Artikelprijs]],"Prijs gelijk","Prijs wijkt af"),"")</f>
        <v>Prijs wijkt af</v>
      </c>
      <c r="L57" t="str">
        <f>IF(Q4_2025[[#This Row],[Relatiekorting percentage]]=0,
    "Nvt",
    IF(Q4_2025[[#This Row],[Brutobedrag 2]] &lt; Q4_2025[[#This Row],[Bruto - Rel.korting]],
        "Nee",
        "Ja"))</f>
        <v>Nvt</v>
      </c>
      <c r="M57" s="10">
        <f>IF(Q4_2025[[#This Row],[Artikelprijs]]&lt;&gt;"",Q4_2025[[#This Row],[Artikelprijs]],Q4_2025[[#This Row],[Stuksprijs]])</f>
        <v>435</v>
      </c>
      <c r="N57" s="44">
        <f>Q4_2025[[#This Row],[Besteld]]*Q4_2025[[#This Row],[Prijs 2]]</f>
        <v>435</v>
      </c>
      <c r="O57" s="10">
        <f>IF(Q4_2025[[#This Row],[Brutobedrag 2]]&lt;Q4_2025[[#This Row],[Bruto - Rel.korting]],Q4_2025[[#This Row],[Brutobedrag 2]],Q4_2025[[#This Row],[Brutobedrag 2]]*(100-Q4_2025[[#This Row],[Relatiekorting percentage]])/100)</f>
        <v>435</v>
      </c>
      <c r="R57" s="3"/>
      <c r="W57"/>
      <c r="AB57"/>
    </row>
    <row r="58" spans="1:28" x14ac:dyDescent="0.3">
      <c r="A58" t="s">
        <v>862</v>
      </c>
      <c r="B58">
        <v>5040018</v>
      </c>
      <c r="C58" t="s">
        <v>319</v>
      </c>
      <c r="D58">
        <v>1</v>
      </c>
      <c r="E58" s="10">
        <v>66.95</v>
      </c>
      <c r="F58" s="10">
        <v>66.95</v>
      </c>
      <c r="G58" s="10">
        <v>66.95</v>
      </c>
      <c r="H58">
        <v>0</v>
      </c>
      <c r="I58" s="51" t="str">
        <f>_xlfn.XLOOKUP(Q4_2025[[#This Row],[Artikelnr]],Artikel_prijzen[Artnr],Artikel_prijzen[Groep],"")</f>
        <v/>
      </c>
      <c r="J58" s="10" t="str">
        <f>_xlfn.XLOOKUP(Q4_2025[[#This Row],[Artikelnr]],Artikel_prijzen[Artnr],Artikel_prijzen[Prijs 2025],"")</f>
        <v/>
      </c>
      <c r="K58" t="str">
        <f>IF(Q4_2025[[#This Row],[Artikelprijs]]&lt;&gt;"",IF(Q4_2025[[#This Row],[Stuksprijs]]=Q4_2025[[#This Row],[Artikelprijs]],"Prijs gelijk","Prijs wijkt af"),"")</f>
        <v/>
      </c>
      <c r="L58" t="str">
        <f>IF(Q4_2025[[#This Row],[Relatiekorting percentage]]=0,
    "Nvt",
    IF(Q4_2025[[#This Row],[Brutobedrag 2]] &lt; Q4_2025[[#This Row],[Bruto - Rel.korting]],
        "Nee",
        "Ja"))</f>
        <v>Nvt</v>
      </c>
      <c r="M58" s="10">
        <f>IF(Q4_2025[[#This Row],[Artikelprijs]]&lt;&gt;"",Q4_2025[[#This Row],[Artikelprijs]],Q4_2025[[#This Row],[Stuksprijs]])</f>
        <v>66.95</v>
      </c>
      <c r="N58" s="44">
        <f>Q4_2025[[#This Row],[Besteld]]*Q4_2025[[#This Row],[Prijs 2]]</f>
        <v>66.95</v>
      </c>
      <c r="O58" s="10">
        <f>IF(Q4_2025[[#This Row],[Brutobedrag 2]]&lt;Q4_2025[[#This Row],[Bruto - Rel.korting]],Q4_2025[[#This Row],[Brutobedrag 2]],Q4_2025[[#This Row],[Brutobedrag 2]]*(100-Q4_2025[[#This Row],[Relatiekorting percentage]])/100)</f>
        <v>66.95</v>
      </c>
      <c r="R58" s="3"/>
      <c r="W58"/>
      <c r="AB58"/>
    </row>
    <row r="59" spans="1:28" x14ac:dyDescent="0.3">
      <c r="A59" t="s">
        <v>862</v>
      </c>
      <c r="B59">
        <v>5040220</v>
      </c>
      <c r="C59" t="s">
        <v>369</v>
      </c>
      <c r="D59">
        <v>1</v>
      </c>
      <c r="E59" s="10">
        <v>762.2</v>
      </c>
      <c r="F59" s="10">
        <v>762.2</v>
      </c>
      <c r="G59" s="10">
        <v>762.2</v>
      </c>
      <c r="H59">
        <v>0</v>
      </c>
      <c r="I59" s="51" t="str">
        <f>_xlfn.XLOOKUP(Q4_2025[[#This Row],[Artikelnr]],Artikel_prijzen[Artnr],Artikel_prijzen[Groep],"")</f>
        <v>AV</v>
      </c>
      <c r="J59" s="10">
        <f>_xlfn.XLOOKUP(Q4_2025[[#This Row],[Artikelnr]],Artikel_prijzen[Artnr],Artikel_prijzen[Prijs 2025],"")</f>
        <v>740</v>
      </c>
      <c r="K59" t="str">
        <f>IF(Q4_2025[[#This Row],[Artikelprijs]]&lt;&gt;"",IF(Q4_2025[[#This Row],[Stuksprijs]]=Q4_2025[[#This Row],[Artikelprijs]],"Prijs gelijk","Prijs wijkt af"),"")</f>
        <v>Prijs wijkt af</v>
      </c>
      <c r="L59" t="str">
        <f>IF(Q4_2025[[#This Row],[Relatiekorting percentage]]=0,
    "Nvt",
    IF(Q4_2025[[#This Row],[Brutobedrag 2]] &lt; Q4_2025[[#This Row],[Bruto - Rel.korting]],
        "Nee",
        "Ja"))</f>
        <v>Nvt</v>
      </c>
      <c r="M59" s="10">
        <f>IF(Q4_2025[[#This Row],[Artikelprijs]]&lt;&gt;"",Q4_2025[[#This Row],[Artikelprijs]],Q4_2025[[#This Row],[Stuksprijs]])</f>
        <v>740</v>
      </c>
      <c r="N59" s="44">
        <f>Q4_2025[[#This Row],[Besteld]]*Q4_2025[[#This Row],[Prijs 2]]</f>
        <v>740</v>
      </c>
      <c r="O59" s="10">
        <f>IF(Q4_2025[[#This Row],[Brutobedrag 2]]&lt;Q4_2025[[#This Row],[Bruto - Rel.korting]],Q4_2025[[#This Row],[Brutobedrag 2]],Q4_2025[[#This Row],[Brutobedrag 2]]*(100-Q4_2025[[#This Row],[Relatiekorting percentage]])/100)</f>
        <v>740</v>
      </c>
      <c r="R59" s="3"/>
      <c r="W59"/>
      <c r="AB59"/>
    </row>
    <row r="60" spans="1:28" x14ac:dyDescent="0.3">
      <c r="A60" t="s">
        <v>862</v>
      </c>
      <c r="B60">
        <v>5040018</v>
      </c>
      <c r="C60" t="s">
        <v>319</v>
      </c>
      <c r="D60">
        <v>1</v>
      </c>
      <c r="E60" s="10">
        <v>66.95</v>
      </c>
      <c r="F60" s="10">
        <v>66.95</v>
      </c>
      <c r="G60" s="10">
        <v>66.95</v>
      </c>
      <c r="H60">
        <v>0</v>
      </c>
      <c r="I60" s="51" t="str">
        <f>_xlfn.XLOOKUP(Q4_2025[[#This Row],[Artikelnr]],Artikel_prijzen[Artnr],Artikel_prijzen[Groep],"")</f>
        <v/>
      </c>
      <c r="J60" s="10" t="str">
        <f>_xlfn.XLOOKUP(Q4_2025[[#This Row],[Artikelnr]],Artikel_prijzen[Artnr],Artikel_prijzen[Prijs 2025],"")</f>
        <v/>
      </c>
      <c r="K60" t="str">
        <f>IF(Q4_2025[[#This Row],[Artikelprijs]]&lt;&gt;"",IF(Q4_2025[[#This Row],[Stuksprijs]]=Q4_2025[[#This Row],[Artikelprijs]],"Prijs gelijk","Prijs wijkt af"),"")</f>
        <v/>
      </c>
      <c r="L60" t="str">
        <f>IF(Q4_2025[[#This Row],[Relatiekorting percentage]]=0,
    "Nvt",
    IF(Q4_2025[[#This Row],[Brutobedrag 2]] &lt; Q4_2025[[#This Row],[Bruto - Rel.korting]],
        "Nee",
        "Ja"))</f>
        <v>Nvt</v>
      </c>
      <c r="M60" s="10">
        <f>IF(Q4_2025[[#This Row],[Artikelprijs]]&lt;&gt;"",Q4_2025[[#This Row],[Artikelprijs]],Q4_2025[[#This Row],[Stuksprijs]])</f>
        <v>66.95</v>
      </c>
      <c r="N60" s="44">
        <f>Q4_2025[[#This Row],[Besteld]]*Q4_2025[[#This Row],[Prijs 2]]</f>
        <v>66.95</v>
      </c>
      <c r="O60" s="10">
        <f>IF(Q4_2025[[#This Row],[Brutobedrag 2]]&lt;Q4_2025[[#This Row],[Bruto - Rel.korting]],Q4_2025[[#This Row],[Brutobedrag 2]],Q4_2025[[#This Row],[Brutobedrag 2]]*(100-Q4_2025[[#This Row],[Relatiekorting percentage]])/100)</f>
        <v>66.95</v>
      </c>
      <c r="R60" s="3"/>
      <c r="W60"/>
      <c r="AB60"/>
    </row>
    <row r="61" spans="1:28" x14ac:dyDescent="0.3">
      <c r="A61" t="s">
        <v>862</v>
      </c>
      <c r="B61">
        <v>5040011</v>
      </c>
      <c r="C61" t="s">
        <v>321</v>
      </c>
      <c r="D61">
        <v>1</v>
      </c>
      <c r="E61" s="10">
        <v>638.6</v>
      </c>
      <c r="F61" s="10">
        <v>638.6</v>
      </c>
      <c r="G61" s="10">
        <v>638.6</v>
      </c>
      <c r="H61">
        <v>0</v>
      </c>
      <c r="I61" s="51" t="str">
        <f>_xlfn.XLOOKUP(Q4_2025[[#This Row],[Artikelnr]],Artikel_prijzen[Artnr],Artikel_prijzen[Groep],"")</f>
        <v>AV</v>
      </c>
      <c r="J61" s="10">
        <f>_xlfn.XLOOKUP(Q4_2025[[#This Row],[Artikelnr]],Artikel_prijzen[Artnr],Artikel_prijzen[Prijs 2025],"")</f>
        <v>620</v>
      </c>
      <c r="K61" t="str">
        <f>IF(Q4_2025[[#This Row],[Artikelprijs]]&lt;&gt;"",IF(Q4_2025[[#This Row],[Stuksprijs]]=Q4_2025[[#This Row],[Artikelprijs]],"Prijs gelijk","Prijs wijkt af"),"")</f>
        <v>Prijs wijkt af</v>
      </c>
      <c r="L61" t="str">
        <f>IF(Q4_2025[[#This Row],[Relatiekorting percentage]]=0,
    "Nvt",
    IF(Q4_2025[[#This Row],[Brutobedrag 2]] &lt; Q4_2025[[#This Row],[Bruto - Rel.korting]],
        "Nee",
        "Ja"))</f>
        <v>Nvt</v>
      </c>
      <c r="M61" s="10">
        <f>IF(Q4_2025[[#This Row],[Artikelprijs]]&lt;&gt;"",Q4_2025[[#This Row],[Artikelprijs]],Q4_2025[[#This Row],[Stuksprijs]])</f>
        <v>620</v>
      </c>
      <c r="N61" s="44">
        <f>Q4_2025[[#This Row],[Besteld]]*Q4_2025[[#This Row],[Prijs 2]]</f>
        <v>620</v>
      </c>
      <c r="O61" s="10">
        <f>IF(Q4_2025[[#This Row],[Brutobedrag 2]]&lt;Q4_2025[[#This Row],[Bruto - Rel.korting]],Q4_2025[[#This Row],[Brutobedrag 2]],Q4_2025[[#This Row],[Brutobedrag 2]]*(100-Q4_2025[[#This Row],[Relatiekorting percentage]])/100)</f>
        <v>620</v>
      </c>
      <c r="R61" s="3"/>
      <c r="W61"/>
      <c r="AB61"/>
    </row>
    <row r="62" spans="1:28" x14ac:dyDescent="0.3">
      <c r="A62" t="s">
        <v>862</v>
      </c>
      <c r="B62">
        <v>5040256</v>
      </c>
      <c r="C62" t="s">
        <v>331</v>
      </c>
      <c r="D62">
        <v>1</v>
      </c>
      <c r="E62" s="10">
        <v>87.55</v>
      </c>
      <c r="F62" s="10">
        <v>87.55</v>
      </c>
      <c r="G62" s="10">
        <v>87.55</v>
      </c>
      <c r="H62">
        <v>0</v>
      </c>
      <c r="I62" s="51" t="str">
        <f>_xlfn.XLOOKUP(Q4_2025[[#This Row],[Artikelnr]],Artikel_prijzen[Artnr],Artikel_prijzen[Groep],"")</f>
        <v/>
      </c>
      <c r="J62" s="10" t="str">
        <f>_xlfn.XLOOKUP(Q4_2025[[#This Row],[Artikelnr]],Artikel_prijzen[Artnr],Artikel_prijzen[Prijs 2025],"")</f>
        <v/>
      </c>
      <c r="K62" t="str">
        <f>IF(Q4_2025[[#This Row],[Artikelprijs]]&lt;&gt;"",IF(Q4_2025[[#This Row],[Stuksprijs]]=Q4_2025[[#This Row],[Artikelprijs]],"Prijs gelijk","Prijs wijkt af"),"")</f>
        <v/>
      </c>
      <c r="L62" t="str">
        <f>IF(Q4_2025[[#This Row],[Relatiekorting percentage]]=0,
    "Nvt",
    IF(Q4_2025[[#This Row],[Brutobedrag 2]] &lt; Q4_2025[[#This Row],[Bruto - Rel.korting]],
        "Nee",
        "Ja"))</f>
        <v>Nvt</v>
      </c>
      <c r="M62" s="10">
        <f>IF(Q4_2025[[#This Row],[Artikelprijs]]&lt;&gt;"",Q4_2025[[#This Row],[Artikelprijs]],Q4_2025[[#This Row],[Stuksprijs]])</f>
        <v>87.55</v>
      </c>
      <c r="N62" s="44">
        <f>Q4_2025[[#This Row],[Besteld]]*Q4_2025[[#This Row],[Prijs 2]]</f>
        <v>87.55</v>
      </c>
      <c r="O62" s="10">
        <f>IF(Q4_2025[[#This Row],[Brutobedrag 2]]&lt;Q4_2025[[#This Row],[Bruto - Rel.korting]],Q4_2025[[#This Row],[Brutobedrag 2]],Q4_2025[[#This Row],[Brutobedrag 2]]*(100-Q4_2025[[#This Row],[Relatiekorting percentage]])/100)</f>
        <v>87.55</v>
      </c>
      <c r="R62" s="3"/>
      <c r="W62"/>
      <c r="AB62"/>
    </row>
    <row r="63" spans="1:28" x14ac:dyDescent="0.3">
      <c r="A63" t="s">
        <v>862</v>
      </c>
      <c r="B63">
        <v>5022031</v>
      </c>
      <c r="C63" t="s">
        <v>284</v>
      </c>
      <c r="D63">
        <v>1</v>
      </c>
      <c r="E63" s="10">
        <v>604.04999999999995</v>
      </c>
      <c r="F63" s="10">
        <v>604.04999999999995</v>
      </c>
      <c r="G63" s="10">
        <v>604.04999999999995</v>
      </c>
      <c r="H63">
        <v>0</v>
      </c>
      <c r="I63" s="51" t="str">
        <f>_xlfn.XLOOKUP(Q4_2025[[#This Row],[Artikelnr]],Artikel_prijzen[Artnr],Artikel_prijzen[Groep],"")</f>
        <v>Elektra</v>
      </c>
      <c r="J63" s="10">
        <f>_xlfn.XLOOKUP(Q4_2025[[#This Row],[Artikelnr]],Artikel_prijzen[Artnr],Artikel_prijzen[Prijs 2025],"")</f>
        <v>386.25</v>
      </c>
      <c r="K63" t="str">
        <f>IF(Q4_2025[[#This Row],[Artikelprijs]]&lt;&gt;"",IF(Q4_2025[[#This Row],[Stuksprijs]]=Q4_2025[[#This Row],[Artikelprijs]],"Prijs gelijk","Prijs wijkt af"),"")</f>
        <v>Prijs wijkt af</v>
      </c>
      <c r="L63" t="str">
        <f>IF(Q4_2025[[#This Row],[Relatiekorting percentage]]=0,
    "Nvt",
    IF(Q4_2025[[#This Row],[Brutobedrag 2]] &lt; Q4_2025[[#This Row],[Bruto - Rel.korting]],
        "Nee",
        "Ja"))</f>
        <v>Nvt</v>
      </c>
      <c r="M63" s="10">
        <f>IF(Q4_2025[[#This Row],[Artikelprijs]]&lt;&gt;"",Q4_2025[[#This Row],[Artikelprijs]],Q4_2025[[#This Row],[Stuksprijs]])</f>
        <v>386.25</v>
      </c>
      <c r="N63" s="44">
        <f>Q4_2025[[#This Row],[Besteld]]*Q4_2025[[#This Row],[Prijs 2]]</f>
        <v>386.25</v>
      </c>
      <c r="O63" s="10">
        <f>IF(Q4_2025[[#This Row],[Brutobedrag 2]]&lt;Q4_2025[[#This Row],[Bruto - Rel.korting]],Q4_2025[[#This Row],[Brutobedrag 2]],Q4_2025[[#This Row],[Brutobedrag 2]]*(100-Q4_2025[[#This Row],[Relatiekorting percentage]])/100)</f>
        <v>386.25</v>
      </c>
      <c r="R63" s="3"/>
      <c r="W63"/>
      <c r="AB63"/>
    </row>
    <row r="64" spans="1:28" x14ac:dyDescent="0.3">
      <c r="A64" t="s">
        <v>862</v>
      </c>
      <c r="B64">
        <v>5022031</v>
      </c>
      <c r="C64" t="s">
        <v>284</v>
      </c>
      <c r="D64">
        <v>-1</v>
      </c>
      <c r="E64" s="10">
        <v>604.04999999999995</v>
      </c>
      <c r="F64" s="10">
        <v>-604.04999999999995</v>
      </c>
      <c r="G64" s="10">
        <v>-604.04999999999995</v>
      </c>
      <c r="H64">
        <v>0</v>
      </c>
      <c r="I64" s="51" t="str">
        <f>_xlfn.XLOOKUP(Q4_2025[[#This Row],[Artikelnr]],Artikel_prijzen[Artnr],Artikel_prijzen[Groep],"")</f>
        <v>Elektra</v>
      </c>
      <c r="J64" s="10">
        <f>_xlfn.XLOOKUP(Q4_2025[[#This Row],[Artikelnr]],Artikel_prijzen[Artnr],Artikel_prijzen[Prijs 2025],"")</f>
        <v>386.25</v>
      </c>
      <c r="K64" t="str">
        <f>IF(Q4_2025[[#This Row],[Artikelprijs]]&lt;&gt;"",IF(Q4_2025[[#This Row],[Stuksprijs]]=Q4_2025[[#This Row],[Artikelprijs]],"Prijs gelijk","Prijs wijkt af"),"")</f>
        <v>Prijs wijkt af</v>
      </c>
      <c r="L64" t="str">
        <f>IF(Q4_2025[[#This Row],[Relatiekorting percentage]]=0,
    "Nvt",
    IF(Q4_2025[[#This Row],[Brutobedrag 2]] &lt; Q4_2025[[#This Row],[Bruto - Rel.korting]],
        "Nee",
        "Ja"))</f>
        <v>Nvt</v>
      </c>
      <c r="M64" s="10">
        <f>IF(Q4_2025[[#This Row],[Artikelprijs]]&lt;&gt;"",Q4_2025[[#This Row],[Artikelprijs]],Q4_2025[[#This Row],[Stuksprijs]])</f>
        <v>386.25</v>
      </c>
      <c r="N64" s="44">
        <f>Q4_2025[[#This Row],[Besteld]]*Q4_2025[[#This Row],[Prijs 2]]</f>
        <v>-386.25</v>
      </c>
      <c r="O64" s="10">
        <f>IF(Q4_2025[[#This Row],[Brutobedrag 2]]&lt;Q4_2025[[#This Row],[Bruto - Rel.korting]],Q4_2025[[#This Row],[Brutobedrag 2]],Q4_2025[[#This Row],[Brutobedrag 2]]*(100-Q4_2025[[#This Row],[Relatiekorting percentage]])/100)</f>
        <v>-386.25</v>
      </c>
      <c r="R64" s="3"/>
      <c r="W64"/>
      <c r="AB64"/>
    </row>
    <row r="65" spans="1:28" x14ac:dyDescent="0.3">
      <c r="A65" t="s">
        <v>862</v>
      </c>
      <c r="B65">
        <v>5022051</v>
      </c>
      <c r="C65" t="s">
        <v>283</v>
      </c>
      <c r="D65">
        <v>1</v>
      </c>
      <c r="E65" s="10">
        <v>673.79</v>
      </c>
      <c r="F65" s="10">
        <v>673.79</v>
      </c>
      <c r="G65" s="10">
        <v>673.79</v>
      </c>
      <c r="H65">
        <v>0</v>
      </c>
      <c r="I65" s="51" t="str">
        <f>_xlfn.XLOOKUP(Q4_2025[[#This Row],[Artikelnr]],Artikel_prijzen[Artnr],Artikel_prijzen[Groep],"")</f>
        <v>Elektra</v>
      </c>
      <c r="J65" s="10">
        <f>_xlfn.XLOOKUP(Q4_2025[[#This Row],[Artikelnr]],Artikel_prijzen[Artnr],Artikel_prijzen[Prijs 2025],"")</f>
        <v>499.55</v>
      </c>
      <c r="K65" t="str">
        <f>IF(Q4_2025[[#This Row],[Artikelprijs]]&lt;&gt;"",IF(Q4_2025[[#This Row],[Stuksprijs]]=Q4_2025[[#This Row],[Artikelprijs]],"Prijs gelijk","Prijs wijkt af"),"")</f>
        <v>Prijs wijkt af</v>
      </c>
      <c r="L65" t="str">
        <f>IF(Q4_2025[[#This Row],[Relatiekorting percentage]]=0,
    "Nvt",
    IF(Q4_2025[[#This Row],[Brutobedrag 2]] &lt; Q4_2025[[#This Row],[Bruto - Rel.korting]],
        "Nee",
        "Ja"))</f>
        <v>Nvt</v>
      </c>
      <c r="M65" s="10">
        <f>IF(Q4_2025[[#This Row],[Artikelprijs]]&lt;&gt;"",Q4_2025[[#This Row],[Artikelprijs]],Q4_2025[[#This Row],[Stuksprijs]])</f>
        <v>499.55</v>
      </c>
      <c r="N65" s="44">
        <f>Q4_2025[[#This Row],[Besteld]]*Q4_2025[[#This Row],[Prijs 2]]</f>
        <v>499.55</v>
      </c>
      <c r="O65" s="10">
        <f>IF(Q4_2025[[#This Row],[Brutobedrag 2]]&lt;Q4_2025[[#This Row],[Bruto - Rel.korting]],Q4_2025[[#This Row],[Brutobedrag 2]],Q4_2025[[#This Row],[Brutobedrag 2]]*(100-Q4_2025[[#This Row],[Relatiekorting percentage]])/100)</f>
        <v>499.55</v>
      </c>
      <c r="R65" s="3"/>
      <c r="W65"/>
      <c r="AB65"/>
    </row>
    <row r="66" spans="1:28" x14ac:dyDescent="0.3">
      <c r="A66" t="s">
        <v>862</v>
      </c>
      <c r="B66">
        <v>5022025</v>
      </c>
      <c r="C66" t="s">
        <v>277</v>
      </c>
      <c r="D66">
        <v>1</v>
      </c>
      <c r="E66" s="10">
        <v>361.25</v>
      </c>
      <c r="F66" s="10">
        <v>361.25</v>
      </c>
      <c r="G66" s="10">
        <v>361.25</v>
      </c>
      <c r="H66">
        <v>0</v>
      </c>
      <c r="I66" s="51" t="str">
        <f>_xlfn.XLOOKUP(Q4_2025[[#This Row],[Artikelnr]],Artikel_prijzen[Artnr],Artikel_prijzen[Groep],"")</f>
        <v>Elektra</v>
      </c>
      <c r="J66" s="10">
        <f>_xlfn.XLOOKUP(Q4_2025[[#This Row],[Artikelnr]],Artikel_prijzen[Artnr],Artikel_prijzen[Prijs 2025],"")</f>
        <v>252.35</v>
      </c>
      <c r="K66" t="str">
        <f>IF(Q4_2025[[#This Row],[Artikelprijs]]&lt;&gt;"",IF(Q4_2025[[#This Row],[Stuksprijs]]=Q4_2025[[#This Row],[Artikelprijs]],"Prijs gelijk","Prijs wijkt af"),"")</f>
        <v>Prijs wijkt af</v>
      </c>
      <c r="L66" t="str">
        <f>IF(Q4_2025[[#This Row],[Relatiekorting percentage]]=0,
    "Nvt",
    IF(Q4_2025[[#This Row],[Brutobedrag 2]] &lt; Q4_2025[[#This Row],[Bruto - Rel.korting]],
        "Nee",
        "Ja"))</f>
        <v>Nvt</v>
      </c>
      <c r="M66" s="10">
        <f>IF(Q4_2025[[#This Row],[Artikelprijs]]&lt;&gt;"",Q4_2025[[#This Row],[Artikelprijs]],Q4_2025[[#This Row],[Stuksprijs]])</f>
        <v>252.35</v>
      </c>
      <c r="N66" s="44">
        <f>Q4_2025[[#This Row],[Besteld]]*Q4_2025[[#This Row],[Prijs 2]]</f>
        <v>252.35</v>
      </c>
      <c r="O66" s="10">
        <f>IF(Q4_2025[[#This Row],[Brutobedrag 2]]&lt;Q4_2025[[#This Row],[Bruto - Rel.korting]],Q4_2025[[#This Row],[Brutobedrag 2]],Q4_2025[[#This Row],[Brutobedrag 2]]*(100-Q4_2025[[#This Row],[Relatiekorting percentage]])/100)</f>
        <v>252.35</v>
      </c>
      <c r="R66" s="3"/>
      <c r="W66"/>
      <c r="AB66"/>
    </row>
    <row r="67" spans="1:28" x14ac:dyDescent="0.3">
      <c r="A67" t="s">
        <v>862</v>
      </c>
      <c r="B67">
        <v>5022033</v>
      </c>
      <c r="C67" t="s">
        <v>286</v>
      </c>
      <c r="D67">
        <v>1</v>
      </c>
      <c r="E67" s="10">
        <v>748.75</v>
      </c>
      <c r="F67" s="10">
        <v>748.75</v>
      </c>
      <c r="G67" s="10">
        <v>748.75</v>
      </c>
      <c r="H67">
        <v>0</v>
      </c>
      <c r="I67" s="51" t="str">
        <f>_xlfn.XLOOKUP(Q4_2025[[#This Row],[Artikelnr]],Artikel_prijzen[Artnr],Artikel_prijzen[Groep],"")</f>
        <v>Elektra</v>
      </c>
      <c r="J67" s="10">
        <f>_xlfn.XLOOKUP(Q4_2025[[#This Row],[Artikelnr]],Artikel_prijzen[Artnr],Artikel_prijzen[Prijs 2025],"")</f>
        <v>458.35</v>
      </c>
      <c r="K67" t="str">
        <f>IF(Q4_2025[[#This Row],[Artikelprijs]]&lt;&gt;"",IF(Q4_2025[[#This Row],[Stuksprijs]]=Q4_2025[[#This Row],[Artikelprijs]],"Prijs gelijk","Prijs wijkt af"),"")</f>
        <v>Prijs wijkt af</v>
      </c>
      <c r="L67" t="str">
        <f>IF(Q4_2025[[#This Row],[Relatiekorting percentage]]=0,
    "Nvt",
    IF(Q4_2025[[#This Row],[Brutobedrag 2]] &lt; Q4_2025[[#This Row],[Bruto - Rel.korting]],
        "Nee",
        "Ja"))</f>
        <v>Nvt</v>
      </c>
      <c r="M67" s="10">
        <f>IF(Q4_2025[[#This Row],[Artikelprijs]]&lt;&gt;"",Q4_2025[[#This Row],[Artikelprijs]],Q4_2025[[#This Row],[Stuksprijs]])</f>
        <v>458.35</v>
      </c>
      <c r="N67" s="44">
        <f>Q4_2025[[#This Row],[Besteld]]*Q4_2025[[#This Row],[Prijs 2]]</f>
        <v>458.35</v>
      </c>
      <c r="O67" s="10">
        <f>IF(Q4_2025[[#This Row],[Brutobedrag 2]]&lt;Q4_2025[[#This Row],[Bruto - Rel.korting]],Q4_2025[[#This Row],[Brutobedrag 2]],Q4_2025[[#This Row],[Brutobedrag 2]]*(100-Q4_2025[[#This Row],[Relatiekorting percentage]])/100)</f>
        <v>458.35</v>
      </c>
      <c r="R67" s="3"/>
      <c r="W67"/>
      <c r="AB67"/>
    </row>
    <row r="68" spans="1:28" x14ac:dyDescent="0.3">
      <c r="A68" t="s">
        <v>862</v>
      </c>
      <c r="B68">
        <v>5022039</v>
      </c>
      <c r="C68" t="s">
        <v>288</v>
      </c>
      <c r="D68">
        <v>1</v>
      </c>
      <c r="E68" s="10">
        <v>1229.2</v>
      </c>
      <c r="F68" s="10">
        <v>1229.2</v>
      </c>
      <c r="G68" s="10">
        <v>1229.2</v>
      </c>
      <c r="H68">
        <v>0</v>
      </c>
      <c r="I68" s="51" t="str">
        <f>_xlfn.XLOOKUP(Q4_2025[[#This Row],[Artikelnr]],Artikel_prijzen[Artnr],Artikel_prijzen[Groep],"")</f>
        <v>Elektra</v>
      </c>
      <c r="J68" s="10">
        <f>_xlfn.XLOOKUP(Q4_2025[[#This Row],[Artikelnr]],Artikel_prijzen[Artnr],Artikel_prijzen[Prijs 2025],"")</f>
        <v>700</v>
      </c>
      <c r="K68" t="str">
        <f>IF(Q4_2025[[#This Row],[Artikelprijs]]&lt;&gt;"",IF(Q4_2025[[#This Row],[Stuksprijs]]=Q4_2025[[#This Row],[Artikelprijs]],"Prijs gelijk","Prijs wijkt af"),"")</f>
        <v>Prijs wijkt af</v>
      </c>
      <c r="L68" t="str">
        <f>IF(Q4_2025[[#This Row],[Relatiekorting percentage]]=0,
    "Nvt",
    IF(Q4_2025[[#This Row],[Brutobedrag 2]] &lt; Q4_2025[[#This Row],[Bruto - Rel.korting]],
        "Nee",
        "Ja"))</f>
        <v>Nvt</v>
      </c>
      <c r="M68" s="10">
        <f>IF(Q4_2025[[#This Row],[Artikelprijs]]&lt;&gt;"",Q4_2025[[#This Row],[Artikelprijs]],Q4_2025[[#This Row],[Stuksprijs]])</f>
        <v>700</v>
      </c>
      <c r="N68" s="44">
        <f>Q4_2025[[#This Row],[Besteld]]*Q4_2025[[#This Row],[Prijs 2]]</f>
        <v>700</v>
      </c>
      <c r="O68" s="10">
        <f>IF(Q4_2025[[#This Row],[Brutobedrag 2]]&lt;Q4_2025[[#This Row],[Bruto - Rel.korting]],Q4_2025[[#This Row],[Brutobedrag 2]],Q4_2025[[#This Row],[Brutobedrag 2]]*(100-Q4_2025[[#This Row],[Relatiekorting percentage]])/100)</f>
        <v>700</v>
      </c>
      <c r="R68" s="3"/>
      <c r="W68"/>
      <c r="AB68"/>
    </row>
    <row r="69" spans="1:28" x14ac:dyDescent="0.3">
      <c r="A69" t="s">
        <v>862</v>
      </c>
      <c r="B69">
        <v>5022039</v>
      </c>
      <c r="C69" t="s">
        <v>288</v>
      </c>
      <c r="D69">
        <v>-1</v>
      </c>
      <c r="E69" s="10">
        <v>1229.2</v>
      </c>
      <c r="F69" s="10">
        <v>-1229.2</v>
      </c>
      <c r="G69" s="10">
        <v>-1229.2</v>
      </c>
      <c r="H69">
        <v>0</v>
      </c>
      <c r="I69" s="51" t="str">
        <f>_xlfn.XLOOKUP(Q4_2025[[#This Row],[Artikelnr]],Artikel_prijzen[Artnr],Artikel_prijzen[Groep],"")</f>
        <v>Elektra</v>
      </c>
      <c r="J69" s="10">
        <f>_xlfn.XLOOKUP(Q4_2025[[#This Row],[Artikelnr]],Artikel_prijzen[Artnr],Artikel_prijzen[Prijs 2025],"")</f>
        <v>700</v>
      </c>
      <c r="K69" t="str">
        <f>IF(Q4_2025[[#This Row],[Artikelprijs]]&lt;&gt;"",IF(Q4_2025[[#This Row],[Stuksprijs]]=Q4_2025[[#This Row],[Artikelprijs]],"Prijs gelijk","Prijs wijkt af"),"")</f>
        <v>Prijs wijkt af</v>
      </c>
      <c r="L69" t="str">
        <f>IF(Q4_2025[[#This Row],[Relatiekorting percentage]]=0,
    "Nvt",
    IF(Q4_2025[[#This Row],[Brutobedrag 2]] &lt; Q4_2025[[#This Row],[Bruto - Rel.korting]],
        "Nee",
        "Ja"))</f>
        <v>Nvt</v>
      </c>
      <c r="M69" s="10">
        <f>IF(Q4_2025[[#This Row],[Artikelprijs]]&lt;&gt;"",Q4_2025[[#This Row],[Artikelprijs]],Q4_2025[[#This Row],[Stuksprijs]])</f>
        <v>700</v>
      </c>
      <c r="N69" s="44">
        <f>Q4_2025[[#This Row],[Besteld]]*Q4_2025[[#This Row],[Prijs 2]]</f>
        <v>-700</v>
      </c>
      <c r="O69" s="10">
        <f>IF(Q4_2025[[#This Row],[Brutobedrag 2]]&lt;Q4_2025[[#This Row],[Bruto - Rel.korting]],Q4_2025[[#This Row],[Brutobedrag 2]],Q4_2025[[#This Row],[Brutobedrag 2]]*(100-Q4_2025[[#This Row],[Relatiekorting percentage]])/100)</f>
        <v>-700</v>
      </c>
      <c r="R69" s="3"/>
      <c r="W69"/>
      <c r="AB69"/>
    </row>
    <row r="70" spans="1:28" x14ac:dyDescent="0.3">
      <c r="A70" t="s">
        <v>862</v>
      </c>
      <c r="B70">
        <v>5022047</v>
      </c>
      <c r="C70" t="s">
        <v>278</v>
      </c>
      <c r="D70">
        <v>1</v>
      </c>
      <c r="E70" s="10">
        <v>438.5</v>
      </c>
      <c r="F70" s="10">
        <v>438.5</v>
      </c>
      <c r="G70" s="10">
        <v>438.5</v>
      </c>
      <c r="H70">
        <v>0</v>
      </c>
      <c r="I70" s="51" t="str">
        <f>_xlfn.XLOOKUP(Q4_2025[[#This Row],[Artikelnr]],Artikel_prijzen[Artnr],Artikel_prijzen[Groep],"")</f>
        <v>Elektra</v>
      </c>
      <c r="J70" s="10">
        <f>_xlfn.XLOOKUP(Q4_2025[[#This Row],[Artikelnr]],Artikel_prijzen[Artnr],Artikel_prijzen[Prijs 2025],"")</f>
        <v>329.6</v>
      </c>
      <c r="K70" t="str">
        <f>IF(Q4_2025[[#This Row],[Artikelprijs]]&lt;&gt;"",IF(Q4_2025[[#This Row],[Stuksprijs]]=Q4_2025[[#This Row],[Artikelprijs]],"Prijs gelijk","Prijs wijkt af"),"")</f>
        <v>Prijs wijkt af</v>
      </c>
      <c r="L70" t="str">
        <f>IF(Q4_2025[[#This Row],[Relatiekorting percentage]]=0,
    "Nvt",
    IF(Q4_2025[[#This Row],[Brutobedrag 2]] &lt; Q4_2025[[#This Row],[Bruto - Rel.korting]],
        "Nee",
        "Ja"))</f>
        <v>Nvt</v>
      </c>
      <c r="M70" s="10">
        <f>IF(Q4_2025[[#This Row],[Artikelprijs]]&lt;&gt;"",Q4_2025[[#This Row],[Artikelprijs]],Q4_2025[[#This Row],[Stuksprijs]])</f>
        <v>329.6</v>
      </c>
      <c r="N70" s="44">
        <f>Q4_2025[[#This Row],[Besteld]]*Q4_2025[[#This Row],[Prijs 2]]</f>
        <v>329.6</v>
      </c>
      <c r="O70" s="10">
        <f>IF(Q4_2025[[#This Row],[Brutobedrag 2]]&lt;Q4_2025[[#This Row],[Bruto - Rel.korting]],Q4_2025[[#This Row],[Brutobedrag 2]],Q4_2025[[#This Row],[Brutobedrag 2]]*(100-Q4_2025[[#This Row],[Relatiekorting percentage]])/100)</f>
        <v>329.6</v>
      </c>
      <c r="R70" s="3"/>
      <c r="W70"/>
      <c r="AB70"/>
    </row>
    <row r="71" spans="1:28" x14ac:dyDescent="0.3">
      <c r="A71" t="s">
        <v>862</v>
      </c>
      <c r="B71">
        <v>5020002</v>
      </c>
      <c r="C71" t="s">
        <v>56</v>
      </c>
      <c r="D71">
        <v>3</v>
      </c>
      <c r="E71" s="10">
        <v>39.65</v>
      </c>
      <c r="F71" s="10">
        <v>118.95</v>
      </c>
      <c r="G71" s="10">
        <v>118.95</v>
      </c>
      <c r="H71">
        <v>0</v>
      </c>
      <c r="I71" s="51" t="str">
        <f>_xlfn.XLOOKUP(Q4_2025[[#This Row],[Artikelnr]],Artikel_prijzen[Artnr],Artikel_prijzen[Groep],"")</f>
        <v/>
      </c>
      <c r="J71" s="10" t="str">
        <f>_xlfn.XLOOKUP(Q4_2025[[#This Row],[Artikelnr]],Artikel_prijzen[Artnr],Artikel_prijzen[Prijs 2025],"")</f>
        <v/>
      </c>
      <c r="K71" t="str">
        <f>IF(Q4_2025[[#This Row],[Artikelprijs]]&lt;&gt;"",IF(Q4_2025[[#This Row],[Stuksprijs]]=Q4_2025[[#This Row],[Artikelprijs]],"Prijs gelijk","Prijs wijkt af"),"")</f>
        <v/>
      </c>
      <c r="L71" t="str">
        <f>IF(Q4_2025[[#This Row],[Relatiekorting percentage]]=0,
    "Nvt",
    IF(Q4_2025[[#This Row],[Brutobedrag 2]] &lt; Q4_2025[[#This Row],[Bruto - Rel.korting]],
        "Nee",
        "Ja"))</f>
        <v>Nvt</v>
      </c>
      <c r="M71" s="10">
        <f>IF(Q4_2025[[#This Row],[Artikelprijs]]&lt;&gt;"",Q4_2025[[#This Row],[Artikelprijs]],Q4_2025[[#This Row],[Stuksprijs]])</f>
        <v>39.65</v>
      </c>
      <c r="N71" s="44">
        <f>Q4_2025[[#This Row],[Besteld]]*Q4_2025[[#This Row],[Prijs 2]]</f>
        <v>118.94999999999999</v>
      </c>
      <c r="O71" s="10">
        <f>IF(Q4_2025[[#This Row],[Brutobedrag 2]]&lt;Q4_2025[[#This Row],[Bruto - Rel.korting]],Q4_2025[[#This Row],[Brutobedrag 2]],Q4_2025[[#This Row],[Brutobedrag 2]]*(100-Q4_2025[[#This Row],[Relatiekorting percentage]])/100)</f>
        <v>118.94999999999999</v>
      </c>
      <c r="R71" s="3"/>
      <c r="W71"/>
      <c r="AB71"/>
    </row>
    <row r="72" spans="1:28" x14ac:dyDescent="0.3">
      <c r="A72" t="s">
        <v>862</v>
      </c>
      <c r="B72">
        <v>5022047</v>
      </c>
      <c r="C72" t="s">
        <v>278</v>
      </c>
      <c r="D72">
        <v>1</v>
      </c>
      <c r="E72" s="10">
        <v>438.5</v>
      </c>
      <c r="F72" s="10">
        <v>438.5</v>
      </c>
      <c r="G72" s="10">
        <v>438.5</v>
      </c>
      <c r="H72">
        <v>0</v>
      </c>
      <c r="I72" s="51" t="str">
        <f>_xlfn.XLOOKUP(Q4_2025[[#This Row],[Artikelnr]],Artikel_prijzen[Artnr],Artikel_prijzen[Groep],"")</f>
        <v>Elektra</v>
      </c>
      <c r="J72" s="10">
        <f>_xlfn.XLOOKUP(Q4_2025[[#This Row],[Artikelnr]],Artikel_prijzen[Artnr],Artikel_prijzen[Prijs 2025],"")</f>
        <v>329.6</v>
      </c>
      <c r="K72" t="str">
        <f>IF(Q4_2025[[#This Row],[Artikelprijs]]&lt;&gt;"",IF(Q4_2025[[#This Row],[Stuksprijs]]=Q4_2025[[#This Row],[Artikelprijs]],"Prijs gelijk","Prijs wijkt af"),"")</f>
        <v>Prijs wijkt af</v>
      </c>
      <c r="L72" t="str">
        <f>IF(Q4_2025[[#This Row],[Relatiekorting percentage]]=0,
    "Nvt",
    IF(Q4_2025[[#This Row],[Brutobedrag 2]] &lt; Q4_2025[[#This Row],[Bruto - Rel.korting]],
        "Nee",
        "Ja"))</f>
        <v>Nvt</v>
      </c>
      <c r="M72" s="10">
        <f>IF(Q4_2025[[#This Row],[Artikelprijs]]&lt;&gt;"",Q4_2025[[#This Row],[Artikelprijs]],Q4_2025[[#This Row],[Stuksprijs]])</f>
        <v>329.6</v>
      </c>
      <c r="N72" s="44">
        <f>Q4_2025[[#This Row],[Besteld]]*Q4_2025[[#This Row],[Prijs 2]]</f>
        <v>329.6</v>
      </c>
      <c r="O72" s="10">
        <f>IF(Q4_2025[[#This Row],[Brutobedrag 2]]&lt;Q4_2025[[#This Row],[Bruto - Rel.korting]],Q4_2025[[#This Row],[Brutobedrag 2]],Q4_2025[[#This Row],[Brutobedrag 2]]*(100-Q4_2025[[#This Row],[Relatiekorting percentage]])/100)</f>
        <v>329.6</v>
      </c>
      <c r="R72" s="3"/>
      <c r="W72"/>
      <c r="AB72"/>
    </row>
    <row r="73" spans="1:28" x14ac:dyDescent="0.3">
      <c r="A73" t="s">
        <v>862</v>
      </c>
      <c r="B73">
        <v>5022053</v>
      </c>
      <c r="C73" t="s">
        <v>285</v>
      </c>
      <c r="D73">
        <v>1</v>
      </c>
      <c r="E73" s="10">
        <v>794.6</v>
      </c>
      <c r="F73" s="10">
        <v>794.6</v>
      </c>
      <c r="G73" s="10">
        <v>794.6</v>
      </c>
      <c r="H73">
        <v>0</v>
      </c>
      <c r="I73" s="51" t="str">
        <f>_xlfn.XLOOKUP(Q4_2025[[#This Row],[Artikelnr]],Artikel_prijzen[Artnr],Artikel_prijzen[Groep],"")</f>
        <v>Elektra</v>
      </c>
      <c r="J73" s="10">
        <f>_xlfn.XLOOKUP(Q4_2025[[#This Row],[Artikelnr]],Artikel_prijzen[Artnr],Artikel_prijzen[Prijs 2025],"")</f>
        <v>576.79999999999995</v>
      </c>
      <c r="K73" t="str">
        <f>IF(Q4_2025[[#This Row],[Artikelprijs]]&lt;&gt;"",IF(Q4_2025[[#This Row],[Stuksprijs]]=Q4_2025[[#This Row],[Artikelprijs]],"Prijs gelijk","Prijs wijkt af"),"")</f>
        <v>Prijs wijkt af</v>
      </c>
      <c r="L73" t="str">
        <f>IF(Q4_2025[[#This Row],[Relatiekorting percentage]]=0,
    "Nvt",
    IF(Q4_2025[[#This Row],[Brutobedrag 2]] &lt; Q4_2025[[#This Row],[Bruto - Rel.korting]],
        "Nee",
        "Ja"))</f>
        <v>Nvt</v>
      </c>
      <c r="M73" s="10">
        <f>IF(Q4_2025[[#This Row],[Artikelprijs]]&lt;&gt;"",Q4_2025[[#This Row],[Artikelprijs]],Q4_2025[[#This Row],[Stuksprijs]])</f>
        <v>576.79999999999995</v>
      </c>
      <c r="N73" s="44">
        <f>Q4_2025[[#This Row],[Besteld]]*Q4_2025[[#This Row],[Prijs 2]]</f>
        <v>576.79999999999995</v>
      </c>
      <c r="O73" s="10">
        <f>IF(Q4_2025[[#This Row],[Brutobedrag 2]]&lt;Q4_2025[[#This Row],[Bruto - Rel.korting]],Q4_2025[[#This Row],[Brutobedrag 2]],Q4_2025[[#This Row],[Brutobedrag 2]]*(100-Q4_2025[[#This Row],[Relatiekorting percentage]])/100)</f>
        <v>576.79999999999995</v>
      </c>
      <c r="R73" s="3"/>
      <c r="W73"/>
      <c r="AB73"/>
    </row>
    <row r="74" spans="1:28" x14ac:dyDescent="0.3">
      <c r="A74" t="s">
        <v>862</v>
      </c>
      <c r="B74">
        <v>5020002</v>
      </c>
      <c r="C74" t="s">
        <v>624</v>
      </c>
      <c r="D74">
        <v>2</v>
      </c>
      <c r="E74" s="10">
        <v>39.65</v>
      </c>
      <c r="F74" s="10">
        <v>79.3</v>
      </c>
      <c r="G74" s="10">
        <v>79.3</v>
      </c>
      <c r="H74">
        <v>0</v>
      </c>
      <c r="I74" s="51" t="str">
        <f>_xlfn.XLOOKUP(Q4_2025[[#This Row],[Artikelnr]],Artikel_prijzen[Artnr],Artikel_prijzen[Groep],"")</f>
        <v/>
      </c>
      <c r="J74" s="10" t="str">
        <f>_xlfn.XLOOKUP(Q4_2025[[#This Row],[Artikelnr]],Artikel_prijzen[Artnr],Artikel_prijzen[Prijs 2025],"")</f>
        <v/>
      </c>
      <c r="K74" t="str">
        <f>IF(Q4_2025[[#This Row],[Artikelprijs]]&lt;&gt;"",IF(Q4_2025[[#This Row],[Stuksprijs]]=Q4_2025[[#This Row],[Artikelprijs]],"Prijs gelijk","Prijs wijkt af"),"")</f>
        <v/>
      </c>
      <c r="L74" t="str">
        <f>IF(Q4_2025[[#This Row],[Relatiekorting percentage]]=0,
    "Nvt",
    IF(Q4_2025[[#This Row],[Brutobedrag 2]] &lt; Q4_2025[[#This Row],[Bruto - Rel.korting]],
        "Nee",
        "Ja"))</f>
        <v>Nvt</v>
      </c>
      <c r="M74" s="10">
        <f>IF(Q4_2025[[#This Row],[Artikelprijs]]&lt;&gt;"",Q4_2025[[#This Row],[Artikelprijs]],Q4_2025[[#This Row],[Stuksprijs]])</f>
        <v>39.65</v>
      </c>
      <c r="N74" s="44">
        <f>Q4_2025[[#This Row],[Besteld]]*Q4_2025[[#This Row],[Prijs 2]]</f>
        <v>79.3</v>
      </c>
      <c r="O74" s="10">
        <f>IF(Q4_2025[[#This Row],[Brutobedrag 2]]&lt;Q4_2025[[#This Row],[Bruto - Rel.korting]],Q4_2025[[#This Row],[Brutobedrag 2]],Q4_2025[[#This Row],[Brutobedrag 2]]*(100-Q4_2025[[#This Row],[Relatiekorting percentage]])/100)</f>
        <v>79.3</v>
      </c>
      <c r="R74" s="3"/>
      <c r="W74"/>
      <c r="AB74"/>
    </row>
    <row r="75" spans="1:28" x14ac:dyDescent="0.3">
      <c r="A75" t="s">
        <v>862</v>
      </c>
      <c r="B75">
        <v>5040008</v>
      </c>
      <c r="C75" t="s">
        <v>333</v>
      </c>
      <c r="D75">
        <v>1</v>
      </c>
      <c r="E75" s="10">
        <v>355.35</v>
      </c>
      <c r="F75" s="10">
        <v>355.35</v>
      </c>
      <c r="G75" s="10">
        <v>355.35</v>
      </c>
      <c r="H75">
        <v>0</v>
      </c>
      <c r="I75" s="51" t="str">
        <f>_xlfn.XLOOKUP(Q4_2025[[#This Row],[Artikelnr]],Artikel_prijzen[Artnr],Artikel_prijzen[Groep],"")</f>
        <v>AV</v>
      </c>
      <c r="J75" s="10">
        <f>_xlfn.XLOOKUP(Q4_2025[[#This Row],[Artikelnr]],Artikel_prijzen[Artnr],Artikel_prijzen[Prijs 2025],"")</f>
        <v>345</v>
      </c>
      <c r="K75" t="str">
        <f>IF(Q4_2025[[#This Row],[Artikelprijs]]&lt;&gt;"",IF(Q4_2025[[#This Row],[Stuksprijs]]=Q4_2025[[#This Row],[Artikelprijs]],"Prijs gelijk","Prijs wijkt af"),"")</f>
        <v>Prijs wijkt af</v>
      </c>
      <c r="L75" t="str">
        <f>IF(Q4_2025[[#This Row],[Relatiekorting percentage]]=0,
    "Nvt",
    IF(Q4_2025[[#This Row],[Brutobedrag 2]] &lt; Q4_2025[[#This Row],[Bruto - Rel.korting]],
        "Nee",
        "Ja"))</f>
        <v>Nvt</v>
      </c>
      <c r="M75" s="10">
        <f>IF(Q4_2025[[#This Row],[Artikelprijs]]&lt;&gt;"",Q4_2025[[#This Row],[Artikelprijs]],Q4_2025[[#This Row],[Stuksprijs]])</f>
        <v>345</v>
      </c>
      <c r="N75" s="44">
        <f>Q4_2025[[#This Row],[Besteld]]*Q4_2025[[#This Row],[Prijs 2]]</f>
        <v>345</v>
      </c>
      <c r="O75" s="10">
        <f>IF(Q4_2025[[#This Row],[Brutobedrag 2]]&lt;Q4_2025[[#This Row],[Bruto - Rel.korting]],Q4_2025[[#This Row],[Brutobedrag 2]],Q4_2025[[#This Row],[Brutobedrag 2]]*(100-Q4_2025[[#This Row],[Relatiekorting percentage]])/100)</f>
        <v>345</v>
      </c>
      <c r="R75" s="3"/>
      <c r="W75"/>
      <c r="AB75"/>
    </row>
    <row r="76" spans="1:28" x14ac:dyDescent="0.3">
      <c r="A76" t="s">
        <v>862</v>
      </c>
      <c r="B76">
        <v>5021034</v>
      </c>
      <c r="C76" t="s">
        <v>275</v>
      </c>
      <c r="D76">
        <v>1</v>
      </c>
      <c r="E76" s="10">
        <v>180</v>
      </c>
      <c r="F76" s="10">
        <v>180</v>
      </c>
      <c r="G76" s="10">
        <v>180</v>
      </c>
      <c r="H76">
        <v>0</v>
      </c>
      <c r="I76" s="51" t="str">
        <f>_xlfn.XLOOKUP(Q4_2025[[#This Row],[Artikelnr]],Artikel_prijzen[Artnr],Artikel_prijzen[Groep],"")</f>
        <v>Elektra</v>
      </c>
      <c r="J76" s="10">
        <f>_xlfn.XLOOKUP(Q4_2025[[#This Row],[Artikelnr]],Artikel_prijzen[Artnr],Artikel_prijzen[Prijs 2025],"")</f>
        <v>106.8625</v>
      </c>
      <c r="K76" t="str">
        <f>IF(Q4_2025[[#This Row],[Artikelprijs]]&lt;&gt;"",IF(Q4_2025[[#This Row],[Stuksprijs]]=Q4_2025[[#This Row],[Artikelprijs]],"Prijs gelijk","Prijs wijkt af"),"")</f>
        <v>Prijs wijkt af</v>
      </c>
      <c r="L76" t="str">
        <f>IF(Q4_2025[[#This Row],[Relatiekorting percentage]]=0,
    "Nvt",
    IF(Q4_2025[[#This Row],[Brutobedrag 2]] &lt; Q4_2025[[#This Row],[Bruto - Rel.korting]],
        "Nee",
        "Ja"))</f>
        <v>Nvt</v>
      </c>
      <c r="M76" s="10">
        <f>IF(Q4_2025[[#This Row],[Artikelprijs]]&lt;&gt;"",Q4_2025[[#This Row],[Artikelprijs]],Q4_2025[[#This Row],[Stuksprijs]])</f>
        <v>106.8625</v>
      </c>
      <c r="N76" s="44">
        <f>Q4_2025[[#This Row],[Besteld]]*Q4_2025[[#This Row],[Prijs 2]]</f>
        <v>106.8625</v>
      </c>
      <c r="O76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76" s="3"/>
      <c r="W76"/>
      <c r="AB76"/>
    </row>
    <row r="77" spans="1:28" x14ac:dyDescent="0.3">
      <c r="A77" t="s">
        <v>862</v>
      </c>
      <c r="B77">
        <v>5022053</v>
      </c>
      <c r="C77" t="s">
        <v>285</v>
      </c>
      <c r="D77">
        <v>1</v>
      </c>
      <c r="E77" s="10">
        <v>794.6</v>
      </c>
      <c r="F77" s="10">
        <v>794.6</v>
      </c>
      <c r="G77" s="10">
        <v>794.6</v>
      </c>
      <c r="H77">
        <v>0</v>
      </c>
      <c r="I77" s="51" t="str">
        <f>_xlfn.XLOOKUP(Q4_2025[[#This Row],[Artikelnr]],Artikel_prijzen[Artnr],Artikel_prijzen[Groep],"")</f>
        <v>Elektra</v>
      </c>
      <c r="J77" s="10">
        <f>_xlfn.XLOOKUP(Q4_2025[[#This Row],[Artikelnr]],Artikel_prijzen[Artnr],Artikel_prijzen[Prijs 2025],"")</f>
        <v>576.79999999999995</v>
      </c>
      <c r="K77" t="str">
        <f>IF(Q4_2025[[#This Row],[Artikelprijs]]&lt;&gt;"",IF(Q4_2025[[#This Row],[Stuksprijs]]=Q4_2025[[#This Row],[Artikelprijs]],"Prijs gelijk","Prijs wijkt af"),"")</f>
        <v>Prijs wijkt af</v>
      </c>
      <c r="L77" t="str">
        <f>IF(Q4_2025[[#This Row],[Relatiekorting percentage]]=0,
    "Nvt",
    IF(Q4_2025[[#This Row],[Brutobedrag 2]] &lt; Q4_2025[[#This Row],[Bruto - Rel.korting]],
        "Nee",
        "Ja"))</f>
        <v>Nvt</v>
      </c>
      <c r="M77" s="10">
        <f>IF(Q4_2025[[#This Row],[Artikelprijs]]&lt;&gt;"",Q4_2025[[#This Row],[Artikelprijs]],Q4_2025[[#This Row],[Stuksprijs]])</f>
        <v>576.79999999999995</v>
      </c>
      <c r="N77" s="44">
        <f>Q4_2025[[#This Row],[Besteld]]*Q4_2025[[#This Row],[Prijs 2]]</f>
        <v>576.79999999999995</v>
      </c>
      <c r="O77" s="10">
        <f>IF(Q4_2025[[#This Row],[Brutobedrag 2]]&lt;Q4_2025[[#This Row],[Bruto - Rel.korting]],Q4_2025[[#This Row],[Brutobedrag 2]],Q4_2025[[#This Row],[Brutobedrag 2]]*(100-Q4_2025[[#This Row],[Relatiekorting percentage]])/100)</f>
        <v>576.79999999999995</v>
      </c>
      <c r="R77" s="3"/>
      <c r="W77"/>
      <c r="AB77"/>
    </row>
    <row r="78" spans="1:28" x14ac:dyDescent="0.3">
      <c r="A78" t="s">
        <v>862</v>
      </c>
      <c r="B78">
        <v>5021034</v>
      </c>
      <c r="C78" t="s">
        <v>299</v>
      </c>
      <c r="D78">
        <v>1</v>
      </c>
      <c r="E78" s="10">
        <v>185.4</v>
      </c>
      <c r="F78" s="10">
        <v>185.4</v>
      </c>
      <c r="G78" s="10">
        <v>185.4</v>
      </c>
      <c r="H78">
        <v>0</v>
      </c>
      <c r="I78" s="51" t="str">
        <f>_xlfn.XLOOKUP(Q4_2025[[#This Row],[Artikelnr]],Artikel_prijzen[Artnr],Artikel_prijzen[Groep],"")</f>
        <v>Elektra</v>
      </c>
      <c r="J78" s="10">
        <f>_xlfn.XLOOKUP(Q4_2025[[#This Row],[Artikelnr]],Artikel_prijzen[Artnr],Artikel_prijzen[Prijs 2025],"")</f>
        <v>106.8625</v>
      </c>
      <c r="K78" t="str">
        <f>IF(Q4_2025[[#This Row],[Artikelprijs]]&lt;&gt;"",IF(Q4_2025[[#This Row],[Stuksprijs]]=Q4_2025[[#This Row],[Artikelprijs]],"Prijs gelijk","Prijs wijkt af"),"")</f>
        <v>Prijs wijkt af</v>
      </c>
      <c r="L78" t="str">
        <f>IF(Q4_2025[[#This Row],[Relatiekorting percentage]]=0,
    "Nvt",
    IF(Q4_2025[[#This Row],[Brutobedrag 2]] &lt; Q4_2025[[#This Row],[Bruto - Rel.korting]],
        "Nee",
        "Ja"))</f>
        <v>Nvt</v>
      </c>
      <c r="M78" s="10">
        <f>IF(Q4_2025[[#This Row],[Artikelprijs]]&lt;&gt;"",Q4_2025[[#This Row],[Artikelprijs]],Q4_2025[[#This Row],[Stuksprijs]])</f>
        <v>106.8625</v>
      </c>
      <c r="N78" s="44">
        <f>Q4_2025[[#This Row],[Besteld]]*Q4_2025[[#This Row],[Prijs 2]]</f>
        <v>106.8625</v>
      </c>
      <c r="O78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78" s="3"/>
      <c r="W78"/>
      <c r="AB78"/>
    </row>
    <row r="79" spans="1:28" x14ac:dyDescent="0.3">
      <c r="A79" t="s">
        <v>862</v>
      </c>
      <c r="B79">
        <v>5022025</v>
      </c>
      <c r="C79" t="s">
        <v>277</v>
      </c>
      <c r="D79">
        <v>1</v>
      </c>
      <c r="E79" s="10">
        <v>361.25</v>
      </c>
      <c r="F79" s="10">
        <v>361.25</v>
      </c>
      <c r="G79" s="10">
        <v>361.25</v>
      </c>
      <c r="H79">
        <v>0</v>
      </c>
      <c r="I79" s="51" t="str">
        <f>_xlfn.XLOOKUP(Q4_2025[[#This Row],[Artikelnr]],Artikel_prijzen[Artnr],Artikel_prijzen[Groep],"")</f>
        <v>Elektra</v>
      </c>
      <c r="J79" s="10">
        <f>_xlfn.XLOOKUP(Q4_2025[[#This Row],[Artikelnr]],Artikel_prijzen[Artnr],Artikel_prijzen[Prijs 2025],"")</f>
        <v>252.35</v>
      </c>
      <c r="K79" t="str">
        <f>IF(Q4_2025[[#This Row],[Artikelprijs]]&lt;&gt;"",IF(Q4_2025[[#This Row],[Stuksprijs]]=Q4_2025[[#This Row],[Artikelprijs]],"Prijs gelijk","Prijs wijkt af"),"")</f>
        <v>Prijs wijkt af</v>
      </c>
      <c r="L79" t="str">
        <f>IF(Q4_2025[[#This Row],[Relatiekorting percentage]]=0,
    "Nvt",
    IF(Q4_2025[[#This Row],[Brutobedrag 2]] &lt; Q4_2025[[#This Row],[Bruto - Rel.korting]],
        "Nee",
        "Ja"))</f>
        <v>Nvt</v>
      </c>
      <c r="M79" s="10">
        <f>IF(Q4_2025[[#This Row],[Artikelprijs]]&lt;&gt;"",Q4_2025[[#This Row],[Artikelprijs]],Q4_2025[[#This Row],[Stuksprijs]])</f>
        <v>252.35</v>
      </c>
      <c r="N79" s="44">
        <f>Q4_2025[[#This Row],[Besteld]]*Q4_2025[[#This Row],[Prijs 2]]</f>
        <v>252.35</v>
      </c>
      <c r="O79" s="10">
        <f>IF(Q4_2025[[#This Row],[Brutobedrag 2]]&lt;Q4_2025[[#This Row],[Bruto - Rel.korting]],Q4_2025[[#This Row],[Brutobedrag 2]],Q4_2025[[#This Row],[Brutobedrag 2]]*(100-Q4_2025[[#This Row],[Relatiekorting percentage]])/100)</f>
        <v>252.35</v>
      </c>
      <c r="R79" s="3"/>
      <c r="W79"/>
      <c r="AB79"/>
    </row>
    <row r="80" spans="1:28" x14ac:dyDescent="0.3">
      <c r="A80" t="s">
        <v>862</v>
      </c>
      <c r="B80">
        <v>5022025</v>
      </c>
      <c r="C80" t="s">
        <v>277</v>
      </c>
      <c r="D80">
        <v>1</v>
      </c>
      <c r="E80" s="10">
        <v>361.25</v>
      </c>
      <c r="F80" s="10">
        <v>361.25</v>
      </c>
      <c r="G80" s="10">
        <v>361.25</v>
      </c>
      <c r="H80">
        <v>0</v>
      </c>
      <c r="I80" s="51" t="str">
        <f>_xlfn.XLOOKUP(Q4_2025[[#This Row],[Artikelnr]],Artikel_prijzen[Artnr],Artikel_prijzen[Groep],"")</f>
        <v>Elektra</v>
      </c>
      <c r="J80" s="10">
        <f>_xlfn.XLOOKUP(Q4_2025[[#This Row],[Artikelnr]],Artikel_prijzen[Artnr],Artikel_prijzen[Prijs 2025],"")</f>
        <v>252.35</v>
      </c>
      <c r="K80" t="str">
        <f>IF(Q4_2025[[#This Row],[Artikelprijs]]&lt;&gt;"",IF(Q4_2025[[#This Row],[Stuksprijs]]=Q4_2025[[#This Row],[Artikelprijs]],"Prijs gelijk","Prijs wijkt af"),"")</f>
        <v>Prijs wijkt af</v>
      </c>
      <c r="L80" t="str">
        <f>IF(Q4_2025[[#This Row],[Relatiekorting percentage]]=0,
    "Nvt",
    IF(Q4_2025[[#This Row],[Brutobedrag 2]] &lt; Q4_2025[[#This Row],[Bruto - Rel.korting]],
        "Nee",
        "Ja"))</f>
        <v>Nvt</v>
      </c>
      <c r="M80" s="10">
        <f>IF(Q4_2025[[#This Row],[Artikelprijs]]&lt;&gt;"",Q4_2025[[#This Row],[Artikelprijs]],Q4_2025[[#This Row],[Stuksprijs]])</f>
        <v>252.35</v>
      </c>
      <c r="N80" s="44">
        <f>Q4_2025[[#This Row],[Besteld]]*Q4_2025[[#This Row],[Prijs 2]]</f>
        <v>252.35</v>
      </c>
      <c r="O80" s="10">
        <f>IF(Q4_2025[[#This Row],[Brutobedrag 2]]&lt;Q4_2025[[#This Row],[Bruto - Rel.korting]],Q4_2025[[#This Row],[Brutobedrag 2]],Q4_2025[[#This Row],[Brutobedrag 2]]*(100-Q4_2025[[#This Row],[Relatiekorting percentage]])/100)</f>
        <v>252.35</v>
      </c>
      <c r="R80" s="3"/>
      <c r="W80"/>
      <c r="AB80"/>
    </row>
    <row r="81" spans="1:28" x14ac:dyDescent="0.3">
      <c r="A81" t="s">
        <v>862</v>
      </c>
      <c r="B81">
        <v>5022033</v>
      </c>
      <c r="C81" t="s">
        <v>286</v>
      </c>
      <c r="D81">
        <v>1</v>
      </c>
      <c r="E81" s="10">
        <v>748.75</v>
      </c>
      <c r="F81" s="10">
        <v>748.75</v>
      </c>
      <c r="G81" s="10">
        <v>748.75</v>
      </c>
      <c r="H81">
        <v>0</v>
      </c>
      <c r="I81" s="51" t="str">
        <f>_xlfn.XLOOKUP(Q4_2025[[#This Row],[Artikelnr]],Artikel_prijzen[Artnr],Artikel_prijzen[Groep],"")</f>
        <v>Elektra</v>
      </c>
      <c r="J81" s="10">
        <f>_xlfn.XLOOKUP(Q4_2025[[#This Row],[Artikelnr]],Artikel_prijzen[Artnr],Artikel_prijzen[Prijs 2025],"")</f>
        <v>458.35</v>
      </c>
      <c r="K81" t="str">
        <f>IF(Q4_2025[[#This Row],[Artikelprijs]]&lt;&gt;"",IF(Q4_2025[[#This Row],[Stuksprijs]]=Q4_2025[[#This Row],[Artikelprijs]],"Prijs gelijk","Prijs wijkt af"),"")</f>
        <v>Prijs wijkt af</v>
      </c>
      <c r="L81" t="str">
        <f>IF(Q4_2025[[#This Row],[Relatiekorting percentage]]=0,
    "Nvt",
    IF(Q4_2025[[#This Row],[Brutobedrag 2]] &lt; Q4_2025[[#This Row],[Bruto - Rel.korting]],
        "Nee",
        "Ja"))</f>
        <v>Nvt</v>
      </c>
      <c r="M81" s="10">
        <f>IF(Q4_2025[[#This Row],[Artikelprijs]]&lt;&gt;"",Q4_2025[[#This Row],[Artikelprijs]],Q4_2025[[#This Row],[Stuksprijs]])</f>
        <v>458.35</v>
      </c>
      <c r="N81" s="44">
        <f>Q4_2025[[#This Row],[Besteld]]*Q4_2025[[#This Row],[Prijs 2]]</f>
        <v>458.35</v>
      </c>
      <c r="O81" s="10">
        <f>IF(Q4_2025[[#This Row],[Brutobedrag 2]]&lt;Q4_2025[[#This Row],[Bruto - Rel.korting]],Q4_2025[[#This Row],[Brutobedrag 2]],Q4_2025[[#This Row],[Brutobedrag 2]]*(100-Q4_2025[[#This Row],[Relatiekorting percentage]])/100)</f>
        <v>458.35</v>
      </c>
      <c r="R81" s="3"/>
      <c r="W81"/>
      <c r="AB81"/>
    </row>
    <row r="82" spans="1:28" x14ac:dyDescent="0.3">
      <c r="A82" t="s">
        <v>862</v>
      </c>
      <c r="B82">
        <v>5040011</v>
      </c>
      <c r="C82" t="s">
        <v>321</v>
      </c>
      <c r="D82">
        <v>1</v>
      </c>
      <c r="E82" s="10">
        <v>638.6</v>
      </c>
      <c r="F82" s="10">
        <v>638.6</v>
      </c>
      <c r="G82" s="10">
        <v>638.6</v>
      </c>
      <c r="H82">
        <v>0</v>
      </c>
      <c r="I82" s="51" t="str">
        <f>_xlfn.XLOOKUP(Q4_2025[[#This Row],[Artikelnr]],Artikel_prijzen[Artnr],Artikel_prijzen[Groep],"")</f>
        <v>AV</v>
      </c>
      <c r="J82" s="10">
        <f>_xlfn.XLOOKUP(Q4_2025[[#This Row],[Artikelnr]],Artikel_prijzen[Artnr],Artikel_prijzen[Prijs 2025],"")</f>
        <v>620</v>
      </c>
      <c r="K82" t="str">
        <f>IF(Q4_2025[[#This Row],[Artikelprijs]]&lt;&gt;"",IF(Q4_2025[[#This Row],[Stuksprijs]]=Q4_2025[[#This Row],[Artikelprijs]],"Prijs gelijk","Prijs wijkt af"),"")</f>
        <v>Prijs wijkt af</v>
      </c>
      <c r="L82" t="str">
        <f>IF(Q4_2025[[#This Row],[Relatiekorting percentage]]=0,
    "Nvt",
    IF(Q4_2025[[#This Row],[Brutobedrag 2]] &lt; Q4_2025[[#This Row],[Bruto - Rel.korting]],
        "Nee",
        "Ja"))</f>
        <v>Nvt</v>
      </c>
      <c r="M82" s="10">
        <f>IF(Q4_2025[[#This Row],[Artikelprijs]]&lt;&gt;"",Q4_2025[[#This Row],[Artikelprijs]],Q4_2025[[#This Row],[Stuksprijs]])</f>
        <v>620</v>
      </c>
      <c r="N82" s="44">
        <f>Q4_2025[[#This Row],[Besteld]]*Q4_2025[[#This Row],[Prijs 2]]</f>
        <v>620</v>
      </c>
      <c r="O82" s="10">
        <f>IF(Q4_2025[[#This Row],[Brutobedrag 2]]&lt;Q4_2025[[#This Row],[Bruto - Rel.korting]],Q4_2025[[#This Row],[Brutobedrag 2]],Q4_2025[[#This Row],[Brutobedrag 2]]*(100-Q4_2025[[#This Row],[Relatiekorting percentage]])/100)</f>
        <v>620</v>
      </c>
      <c r="R82" s="3"/>
      <c r="W82"/>
      <c r="AB82"/>
    </row>
    <row r="83" spans="1:28" x14ac:dyDescent="0.3">
      <c r="A83" t="s">
        <v>862</v>
      </c>
      <c r="B83">
        <v>5040011</v>
      </c>
      <c r="C83" t="s">
        <v>321</v>
      </c>
      <c r="D83">
        <v>-1</v>
      </c>
      <c r="E83" s="10">
        <v>638.6</v>
      </c>
      <c r="F83" s="10">
        <v>-638.6</v>
      </c>
      <c r="G83" s="10">
        <v>-638.6</v>
      </c>
      <c r="H83">
        <v>0</v>
      </c>
      <c r="I83" s="51" t="str">
        <f>_xlfn.XLOOKUP(Q4_2025[[#This Row],[Artikelnr]],Artikel_prijzen[Artnr],Artikel_prijzen[Groep],"")</f>
        <v>AV</v>
      </c>
      <c r="J83" s="10">
        <f>_xlfn.XLOOKUP(Q4_2025[[#This Row],[Artikelnr]],Artikel_prijzen[Artnr],Artikel_prijzen[Prijs 2025],"")</f>
        <v>620</v>
      </c>
      <c r="K83" t="str">
        <f>IF(Q4_2025[[#This Row],[Artikelprijs]]&lt;&gt;"",IF(Q4_2025[[#This Row],[Stuksprijs]]=Q4_2025[[#This Row],[Artikelprijs]],"Prijs gelijk","Prijs wijkt af"),"")</f>
        <v>Prijs wijkt af</v>
      </c>
      <c r="L83" t="str">
        <f>IF(Q4_2025[[#This Row],[Relatiekorting percentage]]=0,
    "Nvt",
    IF(Q4_2025[[#This Row],[Brutobedrag 2]] &lt; Q4_2025[[#This Row],[Bruto - Rel.korting]],
        "Nee",
        "Ja"))</f>
        <v>Nvt</v>
      </c>
      <c r="M83" s="10">
        <f>IF(Q4_2025[[#This Row],[Artikelprijs]]&lt;&gt;"",Q4_2025[[#This Row],[Artikelprijs]],Q4_2025[[#This Row],[Stuksprijs]])</f>
        <v>620</v>
      </c>
      <c r="N83" s="44">
        <f>Q4_2025[[#This Row],[Besteld]]*Q4_2025[[#This Row],[Prijs 2]]</f>
        <v>-620</v>
      </c>
      <c r="O83" s="10">
        <f>IF(Q4_2025[[#This Row],[Brutobedrag 2]]&lt;Q4_2025[[#This Row],[Bruto - Rel.korting]],Q4_2025[[#This Row],[Brutobedrag 2]],Q4_2025[[#This Row],[Brutobedrag 2]]*(100-Q4_2025[[#This Row],[Relatiekorting percentage]])/100)</f>
        <v>-620</v>
      </c>
      <c r="R83" s="3"/>
      <c r="W83"/>
      <c r="AB83"/>
    </row>
    <row r="84" spans="1:28" x14ac:dyDescent="0.3">
      <c r="A84" t="s">
        <v>862</v>
      </c>
      <c r="B84">
        <v>5022047</v>
      </c>
      <c r="C84" t="s">
        <v>278</v>
      </c>
      <c r="D84">
        <v>1</v>
      </c>
      <c r="E84" s="10">
        <v>438.5</v>
      </c>
      <c r="F84" s="10">
        <v>438.5</v>
      </c>
      <c r="G84" s="10">
        <v>438.5</v>
      </c>
      <c r="H84">
        <v>0</v>
      </c>
      <c r="I84" s="51" t="str">
        <f>_xlfn.XLOOKUP(Q4_2025[[#This Row],[Artikelnr]],Artikel_prijzen[Artnr],Artikel_prijzen[Groep],"")</f>
        <v>Elektra</v>
      </c>
      <c r="J84" s="10">
        <f>_xlfn.XLOOKUP(Q4_2025[[#This Row],[Artikelnr]],Artikel_prijzen[Artnr],Artikel_prijzen[Prijs 2025],"")</f>
        <v>329.6</v>
      </c>
      <c r="K84" t="str">
        <f>IF(Q4_2025[[#This Row],[Artikelprijs]]&lt;&gt;"",IF(Q4_2025[[#This Row],[Stuksprijs]]=Q4_2025[[#This Row],[Artikelprijs]],"Prijs gelijk","Prijs wijkt af"),"")</f>
        <v>Prijs wijkt af</v>
      </c>
      <c r="L84" t="str">
        <f>IF(Q4_2025[[#This Row],[Relatiekorting percentage]]=0,
    "Nvt",
    IF(Q4_2025[[#This Row],[Brutobedrag 2]] &lt; Q4_2025[[#This Row],[Bruto - Rel.korting]],
        "Nee",
        "Ja"))</f>
        <v>Nvt</v>
      </c>
      <c r="M84" s="10">
        <f>IF(Q4_2025[[#This Row],[Artikelprijs]]&lt;&gt;"",Q4_2025[[#This Row],[Artikelprijs]],Q4_2025[[#This Row],[Stuksprijs]])</f>
        <v>329.6</v>
      </c>
      <c r="N84" s="44">
        <f>Q4_2025[[#This Row],[Besteld]]*Q4_2025[[#This Row],[Prijs 2]]</f>
        <v>329.6</v>
      </c>
      <c r="O84" s="10">
        <f>IF(Q4_2025[[#This Row],[Brutobedrag 2]]&lt;Q4_2025[[#This Row],[Bruto - Rel.korting]],Q4_2025[[#This Row],[Brutobedrag 2]],Q4_2025[[#This Row],[Brutobedrag 2]]*(100-Q4_2025[[#This Row],[Relatiekorting percentage]])/100)</f>
        <v>329.6</v>
      </c>
      <c r="R84" s="3"/>
      <c r="W84"/>
      <c r="AB84"/>
    </row>
    <row r="85" spans="1:28" x14ac:dyDescent="0.3">
      <c r="A85" t="s">
        <v>862</v>
      </c>
      <c r="B85">
        <v>5022027</v>
      </c>
      <c r="C85" t="s">
        <v>279</v>
      </c>
      <c r="D85">
        <v>1</v>
      </c>
      <c r="E85" s="10">
        <v>429.38</v>
      </c>
      <c r="F85" s="10">
        <v>429.38</v>
      </c>
      <c r="G85" s="10">
        <v>429.38</v>
      </c>
      <c r="H85">
        <v>0</v>
      </c>
      <c r="I85" s="51" t="str">
        <f>_xlfn.XLOOKUP(Q4_2025[[#This Row],[Artikelnr]],Artikel_prijzen[Artnr],Artikel_prijzen[Groep],"")</f>
        <v>Elektra</v>
      </c>
      <c r="J85" s="10">
        <f>_xlfn.XLOOKUP(Q4_2025[[#This Row],[Artikelnr]],Artikel_prijzen[Artnr],Artikel_prijzen[Prijs 2025],"")</f>
        <v>298.7</v>
      </c>
      <c r="K85" t="str">
        <f>IF(Q4_2025[[#This Row],[Artikelprijs]]&lt;&gt;"",IF(Q4_2025[[#This Row],[Stuksprijs]]=Q4_2025[[#This Row],[Artikelprijs]],"Prijs gelijk","Prijs wijkt af"),"")</f>
        <v>Prijs wijkt af</v>
      </c>
      <c r="L85" t="str">
        <f>IF(Q4_2025[[#This Row],[Relatiekorting percentage]]=0,
    "Nvt",
    IF(Q4_2025[[#This Row],[Brutobedrag 2]] &lt; Q4_2025[[#This Row],[Bruto - Rel.korting]],
        "Nee",
        "Ja"))</f>
        <v>Nvt</v>
      </c>
      <c r="M85" s="10">
        <f>IF(Q4_2025[[#This Row],[Artikelprijs]]&lt;&gt;"",Q4_2025[[#This Row],[Artikelprijs]],Q4_2025[[#This Row],[Stuksprijs]])</f>
        <v>298.7</v>
      </c>
      <c r="N85" s="44">
        <f>Q4_2025[[#This Row],[Besteld]]*Q4_2025[[#This Row],[Prijs 2]]</f>
        <v>298.7</v>
      </c>
      <c r="O85" s="10">
        <f>IF(Q4_2025[[#This Row],[Brutobedrag 2]]&lt;Q4_2025[[#This Row],[Bruto - Rel.korting]],Q4_2025[[#This Row],[Brutobedrag 2]],Q4_2025[[#This Row],[Brutobedrag 2]]*(100-Q4_2025[[#This Row],[Relatiekorting percentage]])/100)</f>
        <v>298.7</v>
      </c>
      <c r="R85" s="3"/>
      <c r="W85"/>
      <c r="AB85"/>
    </row>
    <row r="86" spans="1:28" x14ac:dyDescent="0.3">
      <c r="A86" t="s">
        <v>862</v>
      </c>
      <c r="B86">
        <v>5020002</v>
      </c>
      <c r="C86" t="s">
        <v>56</v>
      </c>
      <c r="D86">
        <v>2</v>
      </c>
      <c r="E86" s="10">
        <v>39.65</v>
      </c>
      <c r="F86" s="10">
        <v>79.3</v>
      </c>
      <c r="G86" s="10">
        <v>79.3</v>
      </c>
      <c r="H86">
        <v>0</v>
      </c>
      <c r="I86" s="51" t="str">
        <f>_xlfn.XLOOKUP(Q4_2025[[#This Row],[Artikelnr]],Artikel_prijzen[Artnr],Artikel_prijzen[Groep],"")</f>
        <v/>
      </c>
      <c r="J86" s="10" t="str">
        <f>_xlfn.XLOOKUP(Q4_2025[[#This Row],[Artikelnr]],Artikel_prijzen[Artnr],Artikel_prijzen[Prijs 2025],"")</f>
        <v/>
      </c>
      <c r="K86" t="str">
        <f>IF(Q4_2025[[#This Row],[Artikelprijs]]&lt;&gt;"",IF(Q4_2025[[#This Row],[Stuksprijs]]=Q4_2025[[#This Row],[Artikelprijs]],"Prijs gelijk","Prijs wijkt af"),"")</f>
        <v/>
      </c>
      <c r="L86" t="str">
        <f>IF(Q4_2025[[#This Row],[Relatiekorting percentage]]=0,
    "Nvt",
    IF(Q4_2025[[#This Row],[Brutobedrag 2]] &lt; Q4_2025[[#This Row],[Bruto - Rel.korting]],
        "Nee",
        "Ja"))</f>
        <v>Nvt</v>
      </c>
      <c r="M86" s="10">
        <f>IF(Q4_2025[[#This Row],[Artikelprijs]]&lt;&gt;"",Q4_2025[[#This Row],[Artikelprijs]],Q4_2025[[#This Row],[Stuksprijs]])</f>
        <v>39.65</v>
      </c>
      <c r="N86" s="44">
        <f>Q4_2025[[#This Row],[Besteld]]*Q4_2025[[#This Row],[Prijs 2]]</f>
        <v>79.3</v>
      </c>
      <c r="O86" s="10">
        <f>IF(Q4_2025[[#This Row],[Brutobedrag 2]]&lt;Q4_2025[[#This Row],[Bruto - Rel.korting]],Q4_2025[[#This Row],[Brutobedrag 2]],Q4_2025[[#This Row],[Brutobedrag 2]]*(100-Q4_2025[[#This Row],[Relatiekorting percentage]])/100)</f>
        <v>79.3</v>
      </c>
      <c r="R86" s="3"/>
      <c r="W86"/>
      <c r="AB86"/>
    </row>
    <row r="87" spans="1:28" x14ac:dyDescent="0.3">
      <c r="A87" t="s">
        <v>862</v>
      </c>
      <c r="B87">
        <v>5022053</v>
      </c>
      <c r="C87" t="s">
        <v>285</v>
      </c>
      <c r="D87">
        <v>2</v>
      </c>
      <c r="E87" s="10">
        <v>794.6</v>
      </c>
      <c r="F87" s="10">
        <v>1589.2</v>
      </c>
      <c r="G87" s="10">
        <v>1589.2</v>
      </c>
      <c r="H87">
        <v>0</v>
      </c>
      <c r="I87" s="51" t="str">
        <f>_xlfn.XLOOKUP(Q4_2025[[#This Row],[Artikelnr]],Artikel_prijzen[Artnr],Artikel_prijzen[Groep],"")</f>
        <v>Elektra</v>
      </c>
      <c r="J87" s="10">
        <f>_xlfn.XLOOKUP(Q4_2025[[#This Row],[Artikelnr]],Artikel_prijzen[Artnr],Artikel_prijzen[Prijs 2025],"")</f>
        <v>576.79999999999995</v>
      </c>
      <c r="K87" t="str">
        <f>IF(Q4_2025[[#This Row],[Artikelprijs]]&lt;&gt;"",IF(Q4_2025[[#This Row],[Stuksprijs]]=Q4_2025[[#This Row],[Artikelprijs]],"Prijs gelijk","Prijs wijkt af"),"")</f>
        <v>Prijs wijkt af</v>
      </c>
      <c r="L87" t="str">
        <f>IF(Q4_2025[[#This Row],[Relatiekorting percentage]]=0,
    "Nvt",
    IF(Q4_2025[[#This Row],[Brutobedrag 2]] &lt; Q4_2025[[#This Row],[Bruto - Rel.korting]],
        "Nee",
        "Ja"))</f>
        <v>Nvt</v>
      </c>
      <c r="M87" s="10">
        <f>IF(Q4_2025[[#This Row],[Artikelprijs]]&lt;&gt;"",Q4_2025[[#This Row],[Artikelprijs]],Q4_2025[[#This Row],[Stuksprijs]])</f>
        <v>576.79999999999995</v>
      </c>
      <c r="N87" s="44">
        <f>Q4_2025[[#This Row],[Besteld]]*Q4_2025[[#This Row],[Prijs 2]]</f>
        <v>1153.5999999999999</v>
      </c>
      <c r="O87" s="10">
        <f>IF(Q4_2025[[#This Row],[Brutobedrag 2]]&lt;Q4_2025[[#This Row],[Bruto - Rel.korting]],Q4_2025[[#This Row],[Brutobedrag 2]],Q4_2025[[#This Row],[Brutobedrag 2]]*(100-Q4_2025[[#This Row],[Relatiekorting percentage]])/100)</f>
        <v>1153.5999999999999</v>
      </c>
      <c r="R87" s="3"/>
      <c r="W87"/>
      <c r="AB87"/>
    </row>
    <row r="88" spans="1:28" x14ac:dyDescent="0.3">
      <c r="A88" t="s">
        <v>862</v>
      </c>
      <c r="B88">
        <v>5021034</v>
      </c>
      <c r="C88" t="s">
        <v>275</v>
      </c>
      <c r="D88">
        <v>1</v>
      </c>
      <c r="E88" s="10">
        <v>185.4</v>
      </c>
      <c r="F88" s="10">
        <v>185.4</v>
      </c>
      <c r="G88" s="10">
        <v>185.4</v>
      </c>
      <c r="H88">
        <v>0</v>
      </c>
      <c r="I88" s="51" t="str">
        <f>_xlfn.XLOOKUP(Q4_2025[[#This Row],[Artikelnr]],Artikel_prijzen[Artnr],Artikel_prijzen[Groep],"")</f>
        <v>Elektra</v>
      </c>
      <c r="J88" s="10">
        <f>_xlfn.XLOOKUP(Q4_2025[[#This Row],[Artikelnr]],Artikel_prijzen[Artnr],Artikel_prijzen[Prijs 2025],"")</f>
        <v>106.8625</v>
      </c>
      <c r="K88" t="str">
        <f>IF(Q4_2025[[#This Row],[Artikelprijs]]&lt;&gt;"",IF(Q4_2025[[#This Row],[Stuksprijs]]=Q4_2025[[#This Row],[Artikelprijs]],"Prijs gelijk","Prijs wijkt af"),"")</f>
        <v>Prijs wijkt af</v>
      </c>
      <c r="L88" t="str">
        <f>IF(Q4_2025[[#This Row],[Relatiekorting percentage]]=0,
    "Nvt",
    IF(Q4_2025[[#This Row],[Brutobedrag 2]] &lt; Q4_2025[[#This Row],[Bruto - Rel.korting]],
        "Nee",
        "Ja"))</f>
        <v>Nvt</v>
      </c>
      <c r="M88" s="10">
        <f>IF(Q4_2025[[#This Row],[Artikelprijs]]&lt;&gt;"",Q4_2025[[#This Row],[Artikelprijs]],Q4_2025[[#This Row],[Stuksprijs]])</f>
        <v>106.8625</v>
      </c>
      <c r="N88" s="44">
        <f>Q4_2025[[#This Row],[Besteld]]*Q4_2025[[#This Row],[Prijs 2]]</f>
        <v>106.8625</v>
      </c>
      <c r="O88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88" s="3"/>
      <c r="W88"/>
      <c r="AB88"/>
    </row>
    <row r="89" spans="1:28" x14ac:dyDescent="0.3">
      <c r="A89" t="s">
        <v>862</v>
      </c>
      <c r="B89">
        <v>5022049</v>
      </c>
      <c r="C89" t="s">
        <v>280</v>
      </c>
      <c r="D89">
        <v>1</v>
      </c>
      <c r="E89" s="10">
        <v>547.83000000000004</v>
      </c>
      <c r="F89" s="10">
        <v>547.83000000000004</v>
      </c>
      <c r="G89" s="10">
        <v>547.83000000000004</v>
      </c>
      <c r="H89">
        <v>0</v>
      </c>
      <c r="I89" s="51" t="str">
        <f>_xlfn.XLOOKUP(Q4_2025[[#This Row],[Artikelnr]],Artikel_prijzen[Artnr],Artikel_prijzen[Groep],"")</f>
        <v>Elektra</v>
      </c>
      <c r="J89" s="10">
        <f>_xlfn.XLOOKUP(Q4_2025[[#This Row],[Artikelnr]],Artikel_prijzen[Artnr],Artikel_prijzen[Prijs 2025],"")</f>
        <v>417.15</v>
      </c>
      <c r="K89" t="str">
        <f>IF(Q4_2025[[#This Row],[Artikelprijs]]&lt;&gt;"",IF(Q4_2025[[#This Row],[Stuksprijs]]=Q4_2025[[#This Row],[Artikelprijs]],"Prijs gelijk","Prijs wijkt af"),"")</f>
        <v>Prijs wijkt af</v>
      </c>
      <c r="L89" t="str">
        <f>IF(Q4_2025[[#This Row],[Relatiekorting percentage]]=0,
    "Nvt",
    IF(Q4_2025[[#This Row],[Brutobedrag 2]] &lt; Q4_2025[[#This Row],[Bruto - Rel.korting]],
        "Nee",
        "Ja"))</f>
        <v>Nvt</v>
      </c>
      <c r="M89" s="10">
        <f>IF(Q4_2025[[#This Row],[Artikelprijs]]&lt;&gt;"",Q4_2025[[#This Row],[Artikelprijs]],Q4_2025[[#This Row],[Stuksprijs]])</f>
        <v>417.15</v>
      </c>
      <c r="N89" s="44">
        <f>Q4_2025[[#This Row],[Besteld]]*Q4_2025[[#This Row],[Prijs 2]]</f>
        <v>417.15</v>
      </c>
      <c r="O89" s="10">
        <f>IF(Q4_2025[[#This Row],[Brutobedrag 2]]&lt;Q4_2025[[#This Row],[Bruto - Rel.korting]],Q4_2025[[#This Row],[Brutobedrag 2]],Q4_2025[[#This Row],[Brutobedrag 2]]*(100-Q4_2025[[#This Row],[Relatiekorting percentage]])/100)</f>
        <v>417.15</v>
      </c>
      <c r="R89" s="3"/>
      <c r="W89"/>
      <c r="AB89"/>
    </row>
    <row r="90" spans="1:28" x14ac:dyDescent="0.3">
      <c r="A90" t="s">
        <v>862</v>
      </c>
      <c r="B90">
        <v>5021034</v>
      </c>
      <c r="C90" t="s">
        <v>275</v>
      </c>
      <c r="D90">
        <v>1</v>
      </c>
      <c r="E90" s="10">
        <v>180</v>
      </c>
      <c r="F90" s="10">
        <v>180</v>
      </c>
      <c r="G90" s="10">
        <v>180</v>
      </c>
      <c r="H90">
        <v>0</v>
      </c>
      <c r="I90" s="51" t="str">
        <f>_xlfn.XLOOKUP(Q4_2025[[#This Row],[Artikelnr]],Artikel_prijzen[Artnr],Artikel_prijzen[Groep],"")</f>
        <v>Elektra</v>
      </c>
      <c r="J90" s="10">
        <f>_xlfn.XLOOKUP(Q4_2025[[#This Row],[Artikelnr]],Artikel_prijzen[Artnr],Artikel_prijzen[Prijs 2025],"")</f>
        <v>106.8625</v>
      </c>
      <c r="K90" t="str">
        <f>IF(Q4_2025[[#This Row],[Artikelprijs]]&lt;&gt;"",IF(Q4_2025[[#This Row],[Stuksprijs]]=Q4_2025[[#This Row],[Artikelprijs]],"Prijs gelijk","Prijs wijkt af"),"")</f>
        <v>Prijs wijkt af</v>
      </c>
      <c r="L90" t="str">
        <f>IF(Q4_2025[[#This Row],[Relatiekorting percentage]]=0,
    "Nvt",
    IF(Q4_2025[[#This Row],[Brutobedrag 2]] &lt; Q4_2025[[#This Row],[Bruto - Rel.korting]],
        "Nee",
        "Ja"))</f>
        <v>Nvt</v>
      </c>
      <c r="M90" s="10">
        <f>IF(Q4_2025[[#This Row],[Artikelprijs]]&lt;&gt;"",Q4_2025[[#This Row],[Artikelprijs]],Q4_2025[[#This Row],[Stuksprijs]])</f>
        <v>106.8625</v>
      </c>
      <c r="N90" s="44">
        <f>Q4_2025[[#This Row],[Besteld]]*Q4_2025[[#This Row],[Prijs 2]]</f>
        <v>106.8625</v>
      </c>
      <c r="O90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90" s="3"/>
      <c r="W90"/>
      <c r="AB90"/>
    </row>
    <row r="91" spans="1:28" x14ac:dyDescent="0.3">
      <c r="A91" t="s">
        <v>862</v>
      </c>
      <c r="B91">
        <v>5020001</v>
      </c>
      <c r="C91" t="s">
        <v>471</v>
      </c>
      <c r="D91">
        <v>2</v>
      </c>
      <c r="E91" s="10">
        <v>29.35</v>
      </c>
      <c r="F91" s="10">
        <v>58.7</v>
      </c>
      <c r="G91" s="10">
        <v>58.7</v>
      </c>
      <c r="H91">
        <v>0</v>
      </c>
      <c r="I91" s="51" t="str">
        <f>_xlfn.XLOOKUP(Q4_2025[[#This Row],[Artikelnr]],Artikel_prijzen[Artnr],Artikel_prijzen[Groep],"")</f>
        <v/>
      </c>
      <c r="J91" s="10" t="str">
        <f>_xlfn.XLOOKUP(Q4_2025[[#This Row],[Artikelnr]],Artikel_prijzen[Artnr],Artikel_prijzen[Prijs 2025],"")</f>
        <v/>
      </c>
      <c r="K91" t="str">
        <f>IF(Q4_2025[[#This Row],[Artikelprijs]]&lt;&gt;"",IF(Q4_2025[[#This Row],[Stuksprijs]]=Q4_2025[[#This Row],[Artikelprijs]],"Prijs gelijk","Prijs wijkt af"),"")</f>
        <v/>
      </c>
      <c r="L91" t="str">
        <f>IF(Q4_2025[[#This Row],[Relatiekorting percentage]]=0,
    "Nvt",
    IF(Q4_2025[[#This Row],[Brutobedrag 2]] &lt; Q4_2025[[#This Row],[Bruto - Rel.korting]],
        "Nee",
        "Ja"))</f>
        <v>Nvt</v>
      </c>
      <c r="M91" s="10">
        <f>IF(Q4_2025[[#This Row],[Artikelprijs]]&lt;&gt;"",Q4_2025[[#This Row],[Artikelprijs]],Q4_2025[[#This Row],[Stuksprijs]])</f>
        <v>29.35</v>
      </c>
      <c r="N91" s="44">
        <f>Q4_2025[[#This Row],[Besteld]]*Q4_2025[[#This Row],[Prijs 2]]</f>
        <v>58.7</v>
      </c>
      <c r="O91" s="10">
        <f>IF(Q4_2025[[#This Row],[Brutobedrag 2]]&lt;Q4_2025[[#This Row],[Bruto - Rel.korting]],Q4_2025[[#This Row],[Brutobedrag 2]],Q4_2025[[#This Row],[Brutobedrag 2]]*(100-Q4_2025[[#This Row],[Relatiekorting percentage]])/100)</f>
        <v>58.7</v>
      </c>
      <c r="R91" s="3"/>
      <c r="W91"/>
      <c r="AB91"/>
    </row>
    <row r="92" spans="1:28" x14ac:dyDescent="0.3">
      <c r="A92" t="s">
        <v>862</v>
      </c>
      <c r="B92">
        <v>3001013</v>
      </c>
      <c r="C92" t="s">
        <v>863</v>
      </c>
      <c r="D92">
        <v>2</v>
      </c>
      <c r="E92" s="10">
        <v>17.89</v>
      </c>
      <c r="F92" s="10">
        <v>35.78</v>
      </c>
      <c r="G92" s="10">
        <v>35.78</v>
      </c>
      <c r="H92">
        <v>0</v>
      </c>
      <c r="I92" s="51" t="str">
        <f>_xlfn.XLOOKUP(Q4_2025[[#This Row],[Artikelnr]],Artikel_prijzen[Artnr],Artikel_prijzen[Groep],"")</f>
        <v/>
      </c>
      <c r="J92" s="10" t="str">
        <f>_xlfn.XLOOKUP(Q4_2025[[#This Row],[Artikelnr]],Artikel_prijzen[Artnr],Artikel_prijzen[Prijs 2025],"")</f>
        <v/>
      </c>
      <c r="K92" t="str">
        <f>IF(Q4_2025[[#This Row],[Artikelprijs]]&lt;&gt;"",IF(Q4_2025[[#This Row],[Stuksprijs]]=Q4_2025[[#This Row],[Artikelprijs]],"Prijs gelijk","Prijs wijkt af"),"")</f>
        <v/>
      </c>
      <c r="L92" t="str">
        <f>IF(Q4_2025[[#This Row],[Relatiekorting percentage]]=0,
    "Nvt",
    IF(Q4_2025[[#This Row],[Brutobedrag 2]] &lt; Q4_2025[[#This Row],[Bruto - Rel.korting]],
        "Nee",
        "Ja"))</f>
        <v>Nvt</v>
      </c>
      <c r="M92" s="10">
        <f>IF(Q4_2025[[#This Row],[Artikelprijs]]&lt;&gt;"",Q4_2025[[#This Row],[Artikelprijs]],Q4_2025[[#This Row],[Stuksprijs]])</f>
        <v>17.89</v>
      </c>
      <c r="N92" s="44">
        <f>Q4_2025[[#This Row],[Besteld]]*Q4_2025[[#This Row],[Prijs 2]]</f>
        <v>35.78</v>
      </c>
      <c r="O92" s="10">
        <f>IF(Q4_2025[[#This Row],[Brutobedrag 2]]&lt;Q4_2025[[#This Row],[Bruto - Rel.korting]],Q4_2025[[#This Row],[Brutobedrag 2]],Q4_2025[[#This Row],[Brutobedrag 2]]*(100-Q4_2025[[#This Row],[Relatiekorting percentage]])/100)</f>
        <v>35.78</v>
      </c>
      <c r="R92" s="3"/>
      <c r="W92"/>
      <c r="AB92"/>
    </row>
    <row r="93" spans="1:28" x14ac:dyDescent="0.3">
      <c r="A93" t="s">
        <v>862</v>
      </c>
      <c r="B93">
        <v>5040011</v>
      </c>
      <c r="C93" t="s">
        <v>321</v>
      </c>
      <c r="D93">
        <v>1</v>
      </c>
      <c r="E93" s="10">
        <v>638.6</v>
      </c>
      <c r="F93" s="10">
        <v>638.6</v>
      </c>
      <c r="G93" s="10">
        <v>638.6</v>
      </c>
      <c r="H93">
        <v>0</v>
      </c>
      <c r="I93" s="51" t="str">
        <f>_xlfn.XLOOKUP(Q4_2025[[#This Row],[Artikelnr]],Artikel_prijzen[Artnr],Artikel_prijzen[Groep],"")</f>
        <v>AV</v>
      </c>
      <c r="J93" s="10">
        <f>_xlfn.XLOOKUP(Q4_2025[[#This Row],[Artikelnr]],Artikel_prijzen[Artnr],Artikel_prijzen[Prijs 2025],"")</f>
        <v>620</v>
      </c>
      <c r="K93" t="str">
        <f>IF(Q4_2025[[#This Row],[Artikelprijs]]&lt;&gt;"",IF(Q4_2025[[#This Row],[Stuksprijs]]=Q4_2025[[#This Row],[Artikelprijs]],"Prijs gelijk","Prijs wijkt af"),"")</f>
        <v>Prijs wijkt af</v>
      </c>
      <c r="L93" t="str">
        <f>IF(Q4_2025[[#This Row],[Relatiekorting percentage]]=0,
    "Nvt",
    IF(Q4_2025[[#This Row],[Brutobedrag 2]] &lt; Q4_2025[[#This Row],[Bruto - Rel.korting]],
        "Nee",
        "Ja"))</f>
        <v>Nvt</v>
      </c>
      <c r="M93" s="10">
        <f>IF(Q4_2025[[#This Row],[Artikelprijs]]&lt;&gt;"",Q4_2025[[#This Row],[Artikelprijs]],Q4_2025[[#This Row],[Stuksprijs]])</f>
        <v>620</v>
      </c>
      <c r="N93" s="44">
        <f>Q4_2025[[#This Row],[Besteld]]*Q4_2025[[#This Row],[Prijs 2]]</f>
        <v>620</v>
      </c>
      <c r="O93" s="10">
        <f>IF(Q4_2025[[#This Row],[Brutobedrag 2]]&lt;Q4_2025[[#This Row],[Bruto - Rel.korting]],Q4_2025[[#This Row],[Brutobedrag 2]],Q4_2025[[#This Row],[Brutobedrag 2]]*(100-Q4_2025[[#This Row],[Relatiekorting percentage]])/100)</f>
        <v>620</v>
      </c>
      <c r="R93" s="3"/>
      <c r="W93"/>
      <c r="AB93"/>
    </row>
    <row r="94" spans="1:28" x14ac:dyDescent="0.3">
      <c r="A94" t="s">
        <v>862</v>
      </c>
      <c r="B94">
        <v>5022047</v>
      </c>
      <c r="C94" t="s">
        <v>278</v>
      </c>
      <c r="D94">
        <v>1</v>
      </c>
      <c r="E94" s="10">
        <v>438.5</v>
      </c>
      <c r="F94" s="10">
        <v>438.5</v>
      </c>
      <c r="G94" s="10">
        <v>438.5</v>
      </c>
      <c r="H94">
        <v>0</v>
      </c>
      <c r="I94" s="51" t="str">
        <f>_xlfn.XLOOKUP(Q4_2025[[#This Row],[Artikelnr]],Artikel_prijzen[Artnr],Artikel_prijzen[Groep],"")</f>
        <v>Elektra</v>
      </c>
      <c r="J94" s="10">
        <f>_xlfn.XLOOKUP(Q4_2025[[#This Row],[Artikelnr]],Artikel_prijzen[Artnr],Artikel_prijzen[Prijs 2025],"")</f>
        <v>329.6</v>
      </c>
      <c r="K94" t="str">
        <f>IF(Q4_2025[[#This Row],[Artikelprijs]]&lt;&gt;"",IF(Q4_2025[[#This Row],[Stuksprijs]]=Q4_2025[[#This Row],[Artikelprijs]],"Prijs gelijk","Prijs wijkt af"),"")</f>
        <v>Prijs wijkt af</v>
      </c>
      <c r="L94" t="str">
        <f>IF(Q4_2025[[#This Row],[Relatiekorting percentage]]=0,
    "Nvt",
    IF(Q4_2025[[#This Row],[Brutobedrag 2]] &lt; Q4_2025[[#This Row],[Bruto - Rel.korting]],
        "Nee",
        "Ja"))</f>
        <v>Nvt</v>
      </c>
      <c r="M94" s="10">
        <f>IF(Q4_2025[[#This Row],[Artikelprijs]]&lt;&gt;"",Q4_2025[[#This Row],[Artikelprijs]],Q4_2025[[#This Row],[Stuksprijs]])</f>
        <v>329.6</v>
      </c>
      <c r="N94" s="44">
        <f>Q4_2025[[#This Row],[Besteld]]*Q4_2025[[#This Row],[Prijs 2]]</f>
        <v>329.6</v>
      </c>
      <c r="O94" s="10">
        <f>IF(Q4_2025[[#This Row],[Brutobedrag 2]]&lt;Q4_2025[[#This Row],[Bruto - Rel.korting]],Q4_2025[[#This Row],[Brutobedrag 2]],Q4_2025[[#This Row],[Brutobedrag 2]]*(100-Q4_2025[[#This Row],[Relatiekorting percentage]])/100)</f>
        <v>329.6</v>
      </c>
      <c r="R94" s="3"/>
      <c r="W94"/>
      <c r="AB94"/>
    </row>
    <row r="95" spans="1:28" x14ac:dyDescent="0.3">
      <c r="A95" t="s">
        <v>862</v>
      </c>
      <c r="B95">
        <v>5020005</v>
      </c>
      <c r="C95" t="s">
        <v>761</v>
      </c>
      <c r="D95">
        <v>4</v>
      </c>
      <c r="E95" s="10">
        <v>18.03</v>
      </c>
      <c r="F95" s="10">
        <v>72.12</v>
      </c>
      <c r="G95" s="10">
        <v>72.12</v>
      </c>
      <c r="H95">
        <v>0</v>
      </c>
      <c r="I95" s="51" t="str">
        <f>_xlfn.XLOOKUP(Q4_2025[[#This Row],[Artikelnr]],Artikel_prijzen[Artnr],Artikel_prijzen[Groep],"")</f>
        <v/>
      </c>
      <c r="J95" s="10" t="str">
        <f>_xlfn.XLOOKUP(Q4_2025[[#This Row],[Artikelnr]],Artikel_prijzen[Artnr],Artikel_prijzen[Prijs 2025],"")</f>
        <v/>
      </c>
      <c r="K95" t="str">
        <f>IF(Q4_2025[[#This Row],[Artikelprijs]]&lt;&gt;"",IF(Q4_2025[[#This Row],[Stuksprijs]]=Q4_2025[[#This Row],[Artikelprijs]],"Prijs gelijk","Prijs wijkt af"),"")</f>
        <v/>
      </c>
      <c r="L95" t="str">
        <f>IF(Q4_2025[[#This Row],[Relatiekorting percentage]]=0,
    "Nvt",
    IF(Q4_2025[[#This Row],[Brutobedrag 2]] &lt; Q4_2025[[#This Row],[Bruto - Rel.korting]],
        "Nee",
        "Ja"))</f>
        <v>Nvt</v>
      </c>
      <c r="M95" s="10">
        <f>IF(Q4_2025[[#This Row],[Artikelprijs]]&lt;&gt;"",Q4_2025[[#This Row],[Artikelprijs]],Q4_2025[[#This Row],[Stuksprijs]])</f>
        <v>18.03</v>
      </c>
      <c r="N95" s="44">
        <f>Q4_2025[[#This Row],[Besteld]]*Q4_2025[[#This Row],[Prijs 2]]</f>
        <v>72.12</v>
      </c>
      <c r="O95" s="10">
        <f>IF(Q4_2025[[#This Row],[Brutobedrag 2]]&lt;Q4_2025[[#This Row],[Bruto - Rel.korting]],Q4_2025[[#This Row],[Brutobedrag 2]],Q4_2025[[#This Row],[Brutobedrag 2]]*(100-Q4_2025[[#This Row],[Relatiekorting percentage]])/100)</f>
        <v>72.12</v>
      </c>
      <c r="R95" s="3"/>
      <c r="W95"/>
      <c r="AB95"/>
    </row>
    <row r="96" spans="1:28" x14ac:dyDescent="0.3">
      <c r="A96" t="s">
        <v>862</v>
      </c>
      <c r="B96">
        <v>5020001</v>
      </c>
      <c r="C96" t="s">
        <v>471</v>
      </c>
      <c r="D96">
        <v>1</v>
      </c>
      <c r="E96" s="10">
        <v>29.35</v>
      </c>
      <c r="F96" s="10">
        <v>29.35</v>
      </c>
      <c r="G96" s="10">
        <v>29.35</v>
      </c>
      <c r="H96">
        <v>0</v>
      </c>
      <c r="I96" s="51" t="str">
        <f>_xlfn.XLOOKUP(Q4_2025[[#This Row],[Artikelnr]],Artikel_prijzen[Artnr],Artikel_prijzen[Groep],"")</f>
        <v/>
      </c>
      <c r="J96" s="10" t="str">
        <f>_xlfn.XLOOKUP(Q4_2025[[#This Row],[Artikelnr]],Artikel_prijzen[Artnr],Artikel_prijzen[Prijs 2025],"")</f>
        <v/>
      </c>
      <c r="K96" t="str">
        <f>IF(Q4_2025[[#This Row],[Artikelprijs]]&lt;&gt;"",IF(Q4_2025[[#This Row],[Stuksprijs]]=Q4_2025[[#This Row],[Artikelprijs]],"Prijs gelijk","Prijs wijkt af"),"")</f>
        <v/>
      </c>
      <c r="L96" t="str">
        <f>IF(Q4_2025[[#This Row],[Relatiekorting percentage]]=0,
    "Nvt",
    IF(Q4_2025[[#This Row],[Brutobedrag 2]] &lt; Q4_2025[[#This Row],[Bruto - Rel.korting]],
        "Nee",
        "Ja"))</f>
        <v>Nvt</v>
      </c>
      <c r="M96" s="10">
        <f>IF(Q4_2025[[#This Row],[Artikelprijs]]&lt;&gt;"",Q4_2025[[#This Row],[Artikelprijs]],Q4_2025[[#This Row],[Stuksprijs]])</f>
        <v>29.35</v>
      </c>
      <c r="N96" s="44">
        <f>Q4_2025[[#This Row],[Besteld]]*Q4_2025[[#This Row],[Prijs 2]]</f>
        <v>29.35</v>
      </c>
      <c r="O96" s="10">
        <f>IF(Q4_2025[[#This Row],[Brutobedrag 2]]&lt;Q4_2025[[#This Row],[Bruto - Rel.korting]],Q4_2025[[#This Row],[Brutobedrag 2]],Q4_2025[[#This Row],[Brutobedrag 2]]*(100-Q4_2025[[#This Row],[Relatiekorting percentage]])/100)</f>
        <v>29.35</v>
      </c>
      <c r="R96" s="3"/>
      <c r="W96"/>
      <c r="AB96"/>
    </row>
    <row r="97" spans="1:28" x14ac:dyDescent="0.3">
      <c r="A97" t="s">
        <v>862</v>
      </c>
      <c r="B97">
        <v>5021034</v>
      </c>
      <c r="C97" t="s">
        <v>275</v>
      </c>
      <c r="D97">
        <v>2</v>
      </c>
      <c r="E97" s="10">
        <v>180</v>
      </c>
      <c r="F97" s="10">
        <v>360</v>
      </c>
      <c r="G97" s="10">
        <v>360</v>
      </c>
      <c r="H97">
        <v>0</v>
      </c>
      <c r="I97" s="51" t="str">
        <f>_xlfn.XLOOKUP(Q4_2025[[#This Row],[Artikelnr]],Artikel_prijzen[Artnr],Artikel_prijzen[Groep],"")</f>
        <v>Elektra</v>
      </c>
      <c r="J97" s="10">
        <f>_xlfn.XLOOKUP(Q4_2025[[#This Row],[Artikelnr]],Artikel_prijzen[Artnr],Artikel_prijzen[Prijs 2025],"")</f>
        <v>106.8625</v>
      </c>
      <c r="K97" t="str">
        <f>IF(Q4_2025[[#This Row],[Artikelprijs]]&lt;&gt;"",IF(Q4_2025[[#This Row],[Stuksprijs]]=Q4_2025[[#This Row],[Artikelprijs]],"Prijs gelijk","Prijs wijkt af"),"")</f>
        <v>Prijs wijkt af</v>
      </c>
      <c r="L97" t="str">
        <f>IF(Q4_2025[[#This Row],[Relatiekorting percentage]]=0,
    "Nvt",
    IF(Q4_2025[[#This Row],[Brutobedrag 2]] &lt; Q4_2025[[#This Row],[Bruto - Rel.korting]],
        "Nee",
        "Ja"))</f>
        <v>Nvt</v>
      </c>
      <c r="M97" s="10">
        <f>IF(Q4_2025[[#This Row],[Artikelprijs]]&lt;&gt;"",Q4_2025[[#This Row],[Artikelprijs]],Q4_2025[[#This Row],[Stuksprijs]])</f>
        <v>106.8625</v>
      </c>
      <c r="N97" s="44">
        <f>Q4_2025[[#This Row],[Besteld]]*Q4_2025[[#This Row],[Prijs 2]]</f>
        <v>213.72499999999999</v>
      </c>
      <c r="O97" s="10">
        <f>IF(Q4_2025[[#This Row],[Brutobedrag 2]]&lt;Q4_2025[[#This Row],[Bruto - Rel.korting]],Q4_2025[[#This Row],[Brutobedrag 2]],Q4_2025[[#This Row],[Brutobedrag 2]]*(100-Q4_2025[[#This Row],[Relatiekorting percentage]])/100)</f>
        <v>213.72499999999999</v>
      </c>
      <c r="R97" s="3"/>
      <c r="W97"/>
      <c r="AB97"/>
    </row>
    <row r="98" spans="1:28" x14ac:dyDescent="0.3">
      <c r="A98" t="s">
        <v>862</v>
      </c>
      <c r="B98">
        <v>5021034</v>
      </c>
      <c r="C98" t="s">
        <v>275</v>
      </c>
      <c r="D98">
        <v>-2</v>
      </c>
      <c r="E98" s="10">
        <v>180</v>
      </c>
      <c r="F98" s="10">
        <v>-360</v>
      </c>
      <c r="G98" s="10">
        <v>-360</v>
      </c>
      <c r="H98">
        <v>0</v>
      </c>
      <c r="I98" s="51" t="str">
        <f>_xlfn.XLOOKUP(Q4_2025[[#This Row],[Artikelnr]],Artikel_prijzen[Artnr],Artikel_prijzen[Groep],"")</f>
        <v>Elektra</v>
      </c>
      <c r="J98" s="10">
        <f>_xlfn.XLOOKUP(Q4_2025[[#This Row],[Artikelnr]],Artikel_prijzen[Artnr],Artikel_prijzen[Prijs 2025],"")</f>
        <v>106.8625</v>
      </c>
      <c r="K98" t="str">
        <f>IF(Q4_2025[[#This Row],[Artikelprijs]]&lt;&gt;"",IF(Q4_2025[[#This Row],[Stuksprijs]]=Q4_2025[[#This Row],[Artikelprijs]],"Prijs gelijk","Prijs wijkt af"),"")</f>
        <v>Prijs wijkt af</v>
      </c>
      <c r="L98" t="str">
        <f>IF(Q4_2025[[#This Row],[Relatiekorting percentage]]=0,
    "Nvt",
    IF(Q4_2025[[#This Row],[Brutobedrag 2]] &lt; Q4_2025[[#This Row],[Bruto - Rel.korting]],
        "Nee",
        "Ja"))</f>
        <v>Nvt</v>
      </c>
      <c r="M98" s="10">
        <f>IF(Q4_2025[[#This Row],[Artikelprijs]]&lt;&gt;"",Q4_2025[[#This Row],[Artikelprijs]],Q4_2025[[#This Row],[Stuksprijs]])</f>
        <v>106.8625</v>
      </c>
      <c r="N98" s="44">
        <f>Q4_2025[[#This Row],[Besteld]]*Q4_2025[[#This Row],[Prijs 2]]</f>
        <v>-213.72499999999999</v>
      </c>
      <c r="O98" s="10">
        <f>IF(Q4_2025[[#This Row],[Brutobedrag 2]]&lt;Q4_2025[[#This Row],[Bruto - Rel.korting]],Q4_2025[[#This Row],[Brutobedrag 2]],Q4_2025[[#This Row],[Brutobedrag 2]]*(100-Q4_2025[[#This Row],[Relatiekorting percentage]])/100)</f>
        <v>-213.72499999999999</v>
      </c>
      <c r="R98" s="3"/>
      <c r="W98"/>
      <c r="AB98"/>
    </row>
    <row r="99" spans="1:28" x14ac:dyDescent="0.3">
      <c r="A99" t="s">
        <v>862</v>
      </c>
      <c r="B99">
        <v>5040010</v>
      </c>
      <c r="C99" t="s">
        <v>318</v>
      </c>
      <c r="D99">
        <v>1</v>
      </c>
      <c r="E99" s="10">
        <v>448.05</v>
      </c>
      <c r="F99" s="10">
        <v>448.05</v>
      </c>
      <c r="G99" s="10">
        <v>448.05</v>
      </c>
      <c r="H99">
        <v>0</v>
      </c>
      <c r="I99" s="51" t="str">
        <f>_xlfn.XLOOKUP(Q4_2025[[#This Row],[Artikelnr]],Artikel_prijzen[Artnr],Artikel_prijzen[Groep],"")</f>
        <v>AV</v>
      </c>
      <c r="J99" s="10">
        <f>_xlfn.XLOOKUP(Q4_2025[[#This Row],[Artikelnr]],Artikel_prijzen[Artnr],Artikel_prijzen[Prijs 2025],"")</f>
        <v>435</v>
      </c>
      <c r="K99" t="str">
        <f>IF(Q4_2025[[#This Row],[Artikelprijs]]&lt;&gt;"",IF(Q4_2025[[#This Row],[Stuksprijs]]=Q4_2025[[#This Row],[Artikelprijs]],"Prijs gelijk","Prijs wijkt af"),"")</f>
        <v>Prijs wijkt af</v>
      </c>
      <c r="L99" t="str">
        <f>IF(Q4_2025[[#This Row],[Relatiekorting percentage]]=0,
    "Nvt",
    IF(Q4_2025[[#This Row],[Brutobedrag 2]] &lt; Q4_2025[[#This Row],[Bruto - Rel.korting]],
        "Nee",
        "Ja"))</f>
        <v>Nvt</v>
      </c>
      <c r="M99" s="10">
        <f>IF(Q4_2025[[#This Row],[Artikelprijs]]&lt;&gt;"",Q4_2025[[#This Row],[Artikelprijs]],Q4_2025[[#This Row],[Stuksprijs]])</f>
        <v>435</v>
      </c>
      <c r="N99" s="44">
        <f>Q4_2025[[#This Row],[Besteld]]*Q4_2025[[#This Row],[Prijs 2]]</f>
        <v>435</v>
      </c>
      <c r="O99" s="10">
        <f>IF(Q4_2025[[#This Row],[Brutobedrag 2]]&lt;Q4_2025[[#This Row],[Bruto - Rel.korting]],Q4_2025[[#This Row],[Brutobedrag 2]],Q4_2025[[#This Row],[Brutobedrag 2]]*(100-Q4_2025[[#This Row],[Relatiekorting percentage]])/100)</f>
        <v>435</v>
      </c>
      <c r="R99" s="3"/>
      <c r="W99"/>
      <c r="AB99"/>
    </row>
    <row r="100" spans="1:28" x14ac:dyDescent="0.3">
      <c r="A100" t="s">
        <v>862</v>
      </c>
      <c r="B100">
        <v>5022025</v>
      </c>
      <c r="C100" t="s">
        <v>277</v>
      </c>
      <c r="D100">
        <v>1</v>
      </c>
      <c r="E100" s="10">
        <v>361.25</v>
      </c>
      <c r="F100" s="10">
        <v>361.25</v>
      </c>
      <c r="G100" s="10">
        <v>361.25</v>
      </c>
      <c r="H100">
        <v>0</v>
      </c>
      <c r="I100" s="51" t="str">
        <f>_xlfn.XLOOKUP(Q4_2025[[#This Row],[Artikelnr]],Artikel_prijzen[Artnr],Artikel_prijzen[Groep],"")</f>
        <v>Elektra</v>
      </c>
      <c r="J100" s="10">
        <f>_xlfn.XLOOKUP(Q4_2025[[#This Row],[Artikelnr]],Artikel_prijzen[Artnr],Artikel_prijzen[Prijs 2025],"")</f>
        <v>252.35</v>
      </c>
      <c r="K100" t="str">
        <f>IF(Q4_2025[[#This Row],[Artikelprijs]]&lt;&gt;"",IF(Q4_2025[[#This Row],[Stuksprijs]]=Q4_2025[[#This Row],[Artikelprijs]],"Prijs gelijk","Prijs wijkt af"),"")</f>
        <v>Prijs wijkt af</v>
      </c>
      <c r="L100" t="str">
        <f>IF(Q4_2025[[#This Row],[Relatiekorting percentage]]=0,
    "Nvt",
    IF(Q4_2025[[#This Row],[Brutobedrag 2]] &lt; Q4_2025[[#This Row],[Bruto - Rel.korting]],
        "Nee",
        "Ja"))</f>
        <v>Nvt</v>
      </c>
      <c r="M100" s="10">
        <f>IF(Q4_2025[[#This Row],[Artikelprijs]]&lt;&gt;"",Q4_2025[[#This Row],[Artikelprijs]],Q4_2025[[#This Row],[Stuksprijs]])</f>
        <v>252.35</v>
      </c>
      <c r="N100" s="44">
        <f>Q4_2025[[#This Row],[Besteld]]*Q4_2025[[#This Row],[Prijs 2]]</f>
        <v>252.35</v>
      </c>
      <c r="O100" s="10">
        <f>IF(Q4_2025[[#This Row],[Brutobedrag 2]]&lt;Q4_2025[[#This Row],[Bruto - Rel.korting]],Q4_2025[[#This Row],[Brutobedrag 2]],Q4_2025[[#This Row],[Brutobedrag 2]]*(100-Q4_2025[[#This Row],[Relatiekorting percentage]])/100)</f>
        <v>252.35</v>
      </c>
      <c r="R100" s="3"/>
      <c r="W100"/>
      <c r="AB100"/>
    </row>
    <row r="101" spans="1:28" x14ac:dyDescent="0.3">
      <c r="A101" t="s">
        <v>862</v>
      </c>
      <c r="B101">
        <v>5022025</v>
      </c>
      <c r="C101" t="s">
        <v>277</v>
      </c>
      <c r="D101">
        <v>-1</v>
      </c>
      <c r="E101" s="10">
        <v>361.25</v>
      </c>
      <c r="F101" s="10">
        <v>-361.25</v>
      </c>
      <c r="G101" s="10">
        <v>-361.25</v>
      </c>
      <c r="H101">
        <v>0</v>
      </c>
      <c r="I101" s="51" t="str">
        <f>_xlfn.XLOOKUP(Q4_2025[[#This Row],[Artikelnr]],Artikel_prijzen[Artnr],Artikel_prijzen[Groep],"")</f>
        <v>Elektra</v>
      </c>
      <c r="J101" s="10">
        <f>_xlfn.XLOOKUP(Q4_2025[[#This Row],[Artikelnr]],Artikel_prijzen[Artnr],Artikel_prijzen[Prijs 2025],"")</f>
        <v>252.35</v>
      </c>
      <c r="K101" t="str">
        <f>IF(Q4_2025[[#This Row],[Artikelprijs]]&lt;&gt;"",IF(Q4_2025[[#This Row],[Stuksprijs]]=Q4_2025[[#This Row],[Artikelprijs]],"Prijs gelijk","Prijs wijkt af"),"")</f>
        <v>Prijs wijkt af</v>
      </c>
      <c r="L101" t="str">
        <f>IF(Q4_2025[[#This Row],[Relatiekorting percentage]]=0,
    "Nvt",
    IF(Q4_2025[[#This Row],[Brutobedrag 2]] &lt; Q4_2025[[#This Row],[Bruto - Rel.korting]],
        "Nee",
        "Ja"))</f>
        <v>Nvt</v>
      </c>
      <c r="M101" s="10">
        <f>IF(Q4_2025[[#This Row],[Artikelprijs]]&lt;&gt;"",Q4_2025[[#This Row],[Artikelprijs]],Q4_2025[[#This Row],[Stuksprijs]])</f>
        <v>252.35</v>
      </c>
      <c r="N101" s="44">
        <f>Q4_2025[[#This Row],[Besteld]]*Q4_2025[[#This Row],[Prijs 2]]</f>
        <v>-252.35</v>
      </c>
      <c r="O101" s="10">
        <f>IF(Q4_2025[[#This Row],[Brutobedrag 2]]&lt;Q4_2025[[#This Row],[Bruto - Rel.korting]],Q4_2025[[#This Row],[Brutobedrag 2]],Q4_2025[[#This Row],[Brutobedrag 2]]*(100-Q4_2025[[#This Row],[Relatiekorting percentage]])/100)</f>
        <v>-252.35</v>
      </c>
      <c r="R101" s="3"/>
      <c r="W101"/>
      <c r="AB101"/>
    </row>
    <row r="102" spans="1:28" x14ac:dyDescent="0.3">
      <c r="A102" t="s">
        <v>862</v>
      </c>
      <c r="B102">
        <v>5022027</v>
      </c>
      <c r="C102" t="s">
        <v>279</v>
      </c>
      <c r="D102">
        <v>1</v>
      </c>
      <c r="E102" s="10">
        <v>429.38</v>
      </c>
      <c r="F102" s="10">
        <v>429.38</v>
      </c>
      <c r="G102" s="10">
        <v>429.38</v>
      </c>
      <c r="H102">
        <v>0</v>
      </c>
      <c r="I102" s="51" t="str">
        <f>_xlfn.XLOOKUP(Q4_2025[[#This Row],[Artikelnr]],Artikel_prijzen[Artnr],Artikel_prijzen[Groep],"")</f>
        <v>Elektra</v>
      </c>
      <c r="J102" s="10">
        <f>_xlfn.XLOOKUP(Q4_2025[[#This Row],[Artikelnr]],Artikel_prijzen[Artnr],Artikel_prijzen[Prijs 2025],"")</f>
        <v>298.7</v>
      </c>
      <c r="K102" t="str">
        <f>IF(Q4_2025[[#This Row],[Artikelprijs]]&lt;&gt;"",IF(Q4_2025[[#This Row],[Stuksprijs]]=Q4_2025[[#This Row],[Artikelprijs]],"Prijs gelijk","Prijs wijkt af"),"")</f>
        <v>Prijs wijkt af</v>
      </c>
      <c r="L102" t="str">
        <f>IF(Q4_2025[[#This Row],[Relatiekorting percentage]]=0,
    "Nvt",
    IF(Q4_2025[[#This Row],[Brutobedrag 2]] &lt; Q4_2025[[#This Row],[Bruto - Rel.korting]],
        "Nee",
        "Ja"))</f>
        <v>Nvt</v>
      </c>
      <c r="M102" s="10">
        <f>IF(Q4_2025[[#This Row],[Artikelprijs]]&lt;&gt;"",Q4_2025[[#This Row],[Artikelprijs]],Q4_2025[[#This Row],[Stuksprijs]])</f>
        <v>298.7</v>
      </c>
      <c r="N102" s="44">
        <f>Q4_2025[[#This Row],[Besteld]]*Q4_2025[[#This Row],[Prijs 2]]</f>
        <v>298.7</v>
      </c>
      <c r="O102" s="10">
        <f>IF(Q4_2025[[#This Row],[Brutobedrag 2]]&lt;Q4_2025[[#This Row],[Bruto - Rel.korting]],Q4_2025[[#This Row],[Brutobedrag 2]],Q4_2025[[#This Row],[Brutobedrag 2]]*(100-Q4_2025[[#This Row],[Relatiekorting percentage]])/100)</f>
        <v>298.7</v>
      </c>
      <c r="R102" s="3"/>
      <c r="W102"/>
      <c r="AB102"/>
    </row>
    <row r="103" spans="1:28" x14ac:dyDescent="0.3">
      <c r="A103" t="s">
        <v>862</v>
      </c>
      <c r="B103">
        <v>5020020</v>
      </c>
      <c r="C103" t="s">
        <v>864</v>
      </c>
      <c r="D103">
        <v>1</v>
      </c>
      <c r="E103" s="10">
        <v>82.4</v>
      </c>
      <c r="F103" s="10">
        <v>82.4</v>
      </c>
      <c r="G103" s="10">
        <v>82.4</v>
      </c>
      <c r="H103">
        <v>0</v>
      </c>
      <c r="I103" s="51" t="str">
        <f>_xlfn.XLOOKUP(Q4_2025[[#This Row],[Artikelnr]],Artikel_prijzen[Artnr],Artikel_prijzen[Groep],"")</f>
        <v/>
      </c>
      <c r="J103" s="10" t="str">
        <f>_xlfn.XLOOKUP(Q4_2025[[#This Row],[Artikelnr]],Artikel_prijzen[Artnr],Artikel_prijzen[Prijs 2025],"")</f>
        <v/>
      </c>
      <c r="K103" t="str">
        <f>IF(Q4_2025[[#This Row],[Artikelprijs]]&lt;&gt;"",IF(Q4_2025[[#This Row],[Stuksprijs]]=Q4_2025[[#This Row],[Artikelprijs]],"Prijs gelijk","Prijs wijkt af"),"")</f>
        <v/>
      </c>
      <c r="L103" t="str">
        <f>IF(Q4_2025[[#This Row],[Relatiekorting percentage]]=0,
    "Nvt",
    IF(Q4_2025[[#This Row],[Brutobedrag 2]] &lt; Q4_2025[[#This Row],[Bruto - Rel.korting]],
        "Nee",
        "Ja"))</f>
        <v>Nvt</v>
      </c>
      <c r="M103" s="10">
        <f>IF(Q4_2025[[#This Row],[Artikelprijs]]&lt;&gt;"",Q4_2025[[#This Row],[Artikelprijs]],Q4_2025[[#This Row],[Stuksprijs]])</f>
        <v>82.4</v>
      </c>
      <c r="N103" s="44">
        <f>Q4_2025[[#This Row],[Besteld]]*Q4_2025[[#This Row],[Prijs 2]]</f>
        <v>82.4</v>
      </c>
      <c r="O103" s="10">
        <f>IF(Q4_2025[[#This Row],[Brutobedrag 2]]&lt;Q4_2025[[#This Row],[Bruto - Rel.korting]],Q4_2025[[#This Row],[Brutobedrag 2]],Q4_2025[[#This Row],[Brutobedrag 2]]*(100-Q4_2025[[#This Row],[Relatiekorting percentage]])/100)</f>
        <v>82.4</v>
      </c>
      <c r="R103" s="3"/>
      <c r="W103"/>
      <c r="AB103"/>
    </row>
    <row r="104" spans="1:28" x14ac:dyDescent="0.3">
      <c r="A104" t="s">
        <v>862</v>
      </c>
      <c r="B104">
        <v>5022025</v>
      </c>
      <c r="C104" t="s">
        <v>277</v>
      </c>
      <c r="D104">
        <v>1</v>
      </c>
      <c r="E104" s="10">
        <v>361.25</v>
      </c>
      <c r="F104" s="10">
        <v>361.25</v>
      </c>
      <c r="G104" s="10">
        <v>361.25</v>
      </c>
      <c r="H104">
        <v>0</v>
      </c>
      <c r="I104" s="51" t="str">
        <f>_xlfn.XLOOKUP(Q4_2025[[#This Row],[Artikelnr]],Artikel_prijzen[Artnr],Artikel_prijzen[Groep],"")</f>
        <v>Elektra</v>
      </c>
      <c r="J104" s="10">
        <f>_xlfn.XLOOKUP(Q4_2025[[#This Row],[Artikelnr]],Artikel_prijzen[Artnr],Artikel_prijzen[Prijs 2025],"")</f>
        <v>252.35</v>
      </c>
      <c r="K104" t="str">
        <f>IF(Q4_2025[[#This Row],[Artikelprijs]]&lt;&gt;"",IF(Q4_2025[[#This Row],[Stuksprijs]]=Q4_2025[[#This Row],[Artikelprijs]],"Prijs gelijk","Prijs wijkt af"),"")</f>
        <v>Prijs wijkt af</v>
      </c>
      <c r="L104" t="str">
        <f>IF(Q4_2025[[#This Row],[Relatiekorting percentage]]=0,
    "Nvt",
    IF(Q4_2025[[#This Row],[Brutobedrag 2]] &lt; Q4_2025[[#This Row],[Bruto - Rel.korting]],
        "Nee",
        "Ja"))</f>
        <v>Nvt</v>
      </c>
      <c r="M104" s="10">
        <f>IF(Q4_2025[[#This Row],[Artikelprijs]]&lt;&gt;"",Q4_2025[[#This Row],[Artikelprijs]],Q4_2025[[#This Row],[Stuksprijs]])</f>
        <v>252.35</v>
      </c>
      <c r="N104" s="44">
        <f>Q4_2025[[#This Row],[Besteld]]*Q4_2025[[#This Row],[Prijs 2]]</f>
        <v>252.35</v>
      </c>
      <c r="O104" s="10">
        <f>IF(Q4_2025[[#This Row],[Brutobedrag 2]]&lt;Q4_2025[[#This Row],[Bruto - Rel.korting]],Q4_2025[[#This Row],[Brutobedrag 2]],Q4_2025[[#This Row],[Brutobedrag 2]]*(100-Q4_2025[[#This Row],[Relatiekorting percentage]])/100)</f>
        <v>252.35</v>
      </c>
      <c r="R104" s="3"/>
      <c r="W104"/>
      <c r="AB104"/>
    </row>
    <row r="105" spans="1:28" x14ac:dyDescent="0.3">
      <c r="A105" t="s">
        <v>862</v>
      </c>
      <c r="B105">
        <v>5022051</v>
      </c>
      <c r="C105" t="s">
        <v>283</v>
      </c>
      <c r="D105">
        <v>1</v>
      </c>
      <c r="E105" s="10">
        <v>673.79</v>
      </c>
      <c r="F105" s="10">
        <v>673.79</v>
      </c>
      <c r="G105" s="10">
        <v>673.79</v>
      </c>
      <c r="H105">
        <v>0</v>
      </c>
      <c r="I105" s="51" t="str">
        <f>_xlfn.XLOOKUP(Q4_2025[[#This Row],[Artikelnr]],Artikel_prijzen[Artnr],Artikel_prijzen[Groep],"")</f>
        <v>Elektra</v>
      </c>
      <c r="J105" s="10">
        <f>_xlfn.XLOOKUP(Q4_2025[[#This Row],[Artikelnr]],Artikel_prijzen[Artnr],Artikel_prijzen[Prijs 2025],"")</f>
        <v>499.55</v>
      </c>
      <c r="K105" t="str">
        <f>IF(Q4_2025[[#This Row],[Artikelprijs]]&lt;&gt;"",IF(Q4_2025[[#This Row],[Stuksprijs]]=Q4_2025[[#This Row],[Artikelprijs]],"Prijs gelijk","Prijs wijkt af"),"")</f>
        <v>Prijs wijkt af</v>
      </c>
      <c r="L105" t="str">
        <f>IF(Q4_2025[[#This Row],[Relatiekorting percentage]]=0,
    "Nvt",
    IF(Q4_2025[[#This Row],[Brutobedrag 2]] &lt; Q4_2025[[#This Row],[Bruto - Rel.korting]],
        "Nee",
        "Ja"))</f>
        <v>Nvt</v>
      </c>
      <c r="M105" s="10">
        <f>IF(Q4_2025[[#This Row],[Artikelprijs]]&lt;&gt;"",Q4_2025[[#This Row],[Artikelprijs]],Q4_2025[[#This Row],[Stuksprijs]])</f>
        <v>499.55</v>
      </c>
      <c r="N105" s="44">
        <f>Q4_2025[[#This Row],[Besteld]]*Q4_2025[[#This Row],[Prijs 2]]</f>
        <v>499.55</v>
      </c>
      <c r="O105" s="10">
        <f>IF(Q4_2025[[#This Row],[Brutobedrag 2]]&lt;Q4_2025[[#This Row],[Bruto - Rel.korting]],Q4_2025[[#This Row],[Brutobedrag 2]],Q4_2025[[#This Row],[Brutobedrag 2]]*(100-Q4_2025[[#This Row],[Relatiekorting percentage]])/100)</f>
        <v>499.55</v>
      </c>
      <c r="R105" s="3"/>
      <c r="W105"/>
      <c r="AB105"/>
    </row>
    <row r="106" spans="1:28" x14ac:dyDescent="0.3">
      <c r="A106" t="s">
        <v>862</v>
      </c>
      <c r="B106">
        <v>5021034</v>
      </c>
      <c r="C106" t="s">
        <v>275</v>
      </c>
      <c r="D106">
        <v>2</v>
      </c>
      <c r="E106" s="10">
        <v>180</v>
      </c>
      <c r="F106" s="10">
        <v>360</v>
      </c>
      <c r="G106" s="10">
        <v>360</v>
      </c>
      <c r="H106">
        <v>0</v>
      </c>
      <c r="I106" s="51" t="str">
        <f>_xlfn.XLOOKUP(Q4_2025[[#This Row],[Artikelnr]],Artikel_prijzen[Artnr],Artikel_prijzen[Groep],"")</f>
        <v>Elektra</v>
      </c>
      <c r="J106" s="10">
        <f>_xlfn.XLOOKUP(Q4_2025[[#This Row],[Artikelnr]],Artikel_prijzen[Artnr],Artikel_prijzen[Prijs 2025],"")</f>
        <v>106.8625</v>
      </c>
      <c r="K106" t="str">
        <f>IF(Q4_2025[[#This Row],[Artikelprijs]]&lt;&gt;"",IF(Q4_2025[[#This Row],[Stuksprijs]]=Q4_2025[[#This Row],[Artikelprijs]],"Prijs gelijk","Prijs wijkt af"),"")</f>
        <v>Prijs wijkt af</v>
      </c>
      <c r="L106" t="str">
        <f>IF(Q4_2025[[#This Row],[Relatiekorting percentage]]=0,
    "Nvt",
    IF(Q4_2025[[#This Row],[Brutobedrag 2]] &lt; Q4_2025[[#This Row],[Bruto - Rel.korting]],
        "Nee",
        "Ja"))</f>
        <v>Nvt</v>
      </c>
      <c r="M106" s="10">
        <f>IF(Q4_2025[[#This Row],[Artikelprijs]]&lt;&gt;"",Q4_2025[[#This Row],[Artikelprijs]],Q4_2025[[#This Row],[Stuksprijs]])</f>
        <v>106.8625</v>
      </c>
      <c r="N106" s="44">
        <f>Q4_2025[[#This Row],[Besteld]]*Q4_2025[[#This Row],[Prijs 2]]</f>
        <v>213.72499999999999</v>
      </c>
      <c r="O106" s="10">
        <f>IF(Q4_2025[[#This Row],[Brutobedrag 2]]&lt;Q4_2025[[#This Row],[Bruto - Rel.korting]],Q4_2025[[#This Row],[Brutobedrag 2]],Q4_2025[[#This Row],[Brutobedrag 2]]*(100-Q4_2025[[#This Row],[Relatiekorting percentage]])/100)</f>
        <v>213.72499999999999</v>
      </c>
      <c r="R106" s="3"/>
      <c r="W106"/>
      <c r="AB106"/>
    </row>
    <row r="107" spans="1:28" x14ac:dyDescent="0.3">
      <c r="A107" t="s">
        <v>862</v>
      </c>
      <c r="B107">
        <v>5022047</v>
      </c>
      <c r="C107" t="s">
        <v>278</v>
      </c>
      <c r="D107">
        <v>1</v>
      </c>
      <c r="E107" s="10">
        <v>438.5</v>
      </c>
      <c r="F107" s="10">
        <v>438.5</v>
      </c>
      <c r="G107" s="10">
        <v>438.5</v>
      </c>
      <c r="H107">
        <v>0</v>
      </c>
      <c r="I107" s="51" t="str">
        <f>_xlfn.XLOOKUP(Q4_2025[[#This Row],[Artikelnr]],Artikel_prijzen[Artnr],Artikel_prijzen[Groep],"")</f>
        <v>Elektra</v>
      </c>
      <c r="J107" s="10">
        <f>_xlfn.XLOOKUP(Q4_2025[[#This Row],[Artikelnr]],Artikel_prijzen[Artnr],Artikel_prijzen[Prijs 2025],"")</f>
        <v>329.6</v>
      </c>
      <c r="K107" t="str">
        <f>IF(Q4_2025[[#This Row],[Artikelprijs]]&lt;&gt;"",IF(Q4_2025[[#This Row],[Stuksprijs]]=Q4_2025[[#This Row],[Artikelprijs]],"Prijs gelijk","Prijs wijkt af"),"")</f>
        <v>Prijs wijkt af</v>
      </c>
      <c r="L107" t="str">
        <f>IF(Q4_2025[[#This Row],[Relatiekorting percentage]]=0,
    "Nvt",
    IF(Q4_2025[[#This Row],[Brutobedrag 2]] &lt; Q4_2025[[#This Row],[Bruto - Rel.korting]],
        "Nee",
        "Ja"))</f>
        <v>Nvt</v>
      </c>
      <c r="M107" s="10">
        <f>IF(Q4_2025[[#This Row],[Artikelprijs]]&lt;&gt;"",Q4_2025[[#This Row],[Artikelprijs]],Q4_2025[[#This Row],[Stuksprijs]])</f>
        <v>329.6</v>
      </c>
      <c r="N107" s="44">
        <f>Q4_2025[[#This Row],[Besteld]]*Q4_2025[[#This Row],[Prijs 2]]</f>
        <v>329.6</v>
      </c>
      <c r="O107" s="10">
        <f>IF(Q4_2025[[#This Row],[Brutobedrag 2]]&lt;Q4_2025[[#This Row],[Bruto - Rel.korting]],Q4_2025[[#This Row],[Brutobedrag 2]],Q4_2025[[#This Row],[Brutobedrag 2]]*(100-Q4_2025[[#This Row],[Relatiekorting percentage]])/100)</f>
        <v>329.6</v>
      </c>
      <c r="R107" s="3"/>
      <c r="W107"/>
      <c r="AB107"/>
    </row>
    <row r="108" spans="1:28" x14ac:dyDescent="0.3">
      <c r="A108" t="s">
        <v>862</v>
      </c>
      <c r="B108">
        <v>5022047</v>
      </c>
      <c r="C108" t="s">
        <v>278</v>
      </c>
      <c r="D108">
        <v>1</v>
      </c>
      <c r="E108" s="10">
        <v>438.5</v>
      </c>
      <c r="F108" s="10">
        <v>438.5</v>
      </c>
      <c r="G108" s="10">
        <v>438.5</v>
      </c>
      <c r="H108">
        <v>0</v>
      </c>
      <c r="I108" s="51" t="str">
        <f>_xlfn.XLOOKUP(Q4_2025[[#This Row],[Artikelnr]],Artikel_prijzen[Artnr],Artikel_prijzen[Groep],"")</f>
        <v>Elektra</v>
      </c>
      <c r="J108" s="10">
        <f>_xlfn.XLOOKUP(Q4_2025[[#This Row],[Artikelnr]],Artikel_prijzen[Artnr],Artikel_prijzen[Prijs 2025],"")</f>
        <v>329.6</v>
      </c>
      <c r="K108" t="str">
        <f>IF(Q4_2025[[#This Row],[Artikelprijs]]&lt;&gt;"",IF(Q4_2025[[#This Row],[Stuksprijs]]=Q4_2025[[#This Row],[Artikelprijs]],"Prijs gelijk","Prijs wijkt af"),"")</f>
        <v>Prijs wijkt af</v>
      </c>
      <c r="L108" t="str">
        <f>IF(Q4_2025[[#This Row],[Relatiekorting percentage]]=0,
    "Nvt",
    IF(Q4_2025[[#This Row],[Brutobedrag 2]] &lt; Q4_2025[[#This Row],[Bruto - Rel.korting]],
        "Nee",
        "Ja"))</f>
        <v>Nvt</v>
      </c>
      <c r="M108" s="10">
        <f>IF(Q4_2025[[#This Row],[Artikelprijs]]&lt;&gt;"",Q4_2025[[#This Row],[Artikelprijs]],Q4_2025[[#This Row],[Stuksprijs]])</f>
        <v>329.6</v>
      </c>
      <c r="N108" s="44">
        <f>Q4_2025[[#This Row],[Besteld]]*Q4_2025[[#This Row],[Prijs 2]]</f>
        <v>329.6</v>
      </c>
      <c r="O108" s="10">
        <f>IF(Q4_2025[[#This Row],[Brutobedrag 2]]&lt;Q4_2025[[#This Row],[Bruto - Rel.korting]],Q4_2025[[#This Row],[Brutobedrag 2]],Q4_2025[[#This Row],[Brutobedrag 2]]*(100-Q4_2025[[#This Row],[Relatiekorting percentage]])/100)</f>
        <v>329.6</v>
      </c>
      <c r="R108" s="3"/>
      <c r="W108"/>
      <c r="AB108"/>
    </row>
    <row r="109" spans="1:28" x14ac:dyDescent="0.3">
      <c r="A109" t="s">
        <v>862</v>
      </c>
      <c r="B109">
        <v>5020002</v>
      </c>
      <c r="C109" t="s">
        <v>56</v>
      </c>
      <c r="D109">
        <v>2</v>
      </c>
      <c r="E109" s="10">
        <v>39.65</v>
      </c>
      <c r="F109" s="10">
        <v>79.3</v>
      </c>
      <c r="G109" s="10">
        <v>79.3</v>
      </c>
      <c r="H109">
        <v>0</v>
      </c>
      <c r="I109" s="51" t="str">
        <f>_xlfn.XLOOKUP(Q4_2025[[#This Row],[Artikelnr]],Artikel_prijzen[Artnr],Artikel_prijzen[Groep],"")</f>
        <v/>
      </c>
      <c r="J109" s="10" t="str">
        <f>_xlfn.XLOOKUP(Q4_2025[[#This Row],[Artikelnr]],Artikel_prijzen[Artnr],Artikel_prijzen[Prijs 2025],"")</f>
        <v/>
      </c>
      <c r="K109" t="str">
        <f>IF(Q4_2025[[#This Row],[Artikelprijs]]&lt;&gt;"",IF(Q4_2025[[#This Row],[Stuksprijs]]=Q4_2025[[#This Row],[Artikelprijs]],"Prijs gelijk","Prijs wijkt af"),"")</f>
        <v/>
      </c>
      <c r="L109" t="str">
        <f>IF(Q4_2025[[#This Row],[Relatiekorting percentage]]=0,
    "Nvt",
    IF(Q4_2025[[#This Row],[Brutobedrag 2]] &lt; Q4_2025[[#This Row],[Bruto - Rel.korting]],
        "Nee",
        "Ja"))</f>
        <v>Nvt</v>
      </c>
      <c r="M109" s="10">
        <f>IF(Q4_2025[[#This Row],[Artikelprijs]]&lt;&gt;"",Q4_2025[[#This Row],[Artikelprijs]],Q4_2025[[#This Row],[Stuksprijs]])</f>
        <v>39.65</v>
      </c>
      <c r="N109" s="44">
        <f>Q4_2025[[#This Row],[Besteld]]*Q4_2025[[#This Row],[Prijs 2]]</f>
        <v>79.3</v>
      </c>
      <c r="O109" s="10">
        <f>IF(Q4_2025[[#This Row],[Brutobedrag 2]]&lt;Q4_2025[[#This Row],[Bruto - Rel.korting]],Q4_2025[[#This Row],[Brutobedrag 2]],Q4_2025[[#This Row],[Brutobedrag 2]]*(100-Q4_2025[[#This Row],[Relatiekorting percentage]])/100)</f>
        <v>79.3</v>
      </c>
      <c r="R109" s="3"/>
      <c r="W109"/>
      <c r="AB109"/>
    </row>
    <row r="110" spans="1:28" x14ac:dyDescent="0.3">
      <c r="A110" t="s">
        <v>862</v>
      </c>
      <c r="B110">
        <v>5021034</v>
      </c>
      <c r="C110" t="s">
        <v>275</v>
      </c>
      <c r="D110">
        <v>2</v>
      </c>
      <c r="E110" s="10">
        <v>185.4</v>
      </c>
      <c r="F110" s="10">
        <v>370.8</v>
      </c>
      <c r="G110" s="10">
        <v>370.8</v>
      </c>
      <c r="H110">
        <v>0</v>
      </c>
      <c r="I110" s="51" t="str">
        <f>_xlfn.XLOOKUP(Q4_2025[[#This Row],[Artikelnr]],Artikel_prijzen[Artnr],Artikel_prijzen[Groep],"")</f>
        <v>Elektra</v>
      </c>
      <c r="J110" s="10">
        <f>_xlfn.XLOOKUP(Q4_2025[[#This Row],[Artikelnr]],Artikel_prijzen[Artnr],Artikel_prijzen[Prijs 2025],"")</f>
        <v>106.8625</v>
      </c>
      <c r="K110" t="str">
        <f>IF(Q4_2025[[#This Row],[Artikelprijs]]&lt;&gt;"",IF(Q4_2025[[#This Row],[Stuksprijs]]=Q4_2025[[#This Row],[Artikelprijs]],"Prijs gelijk","Prijs wijkt af"),"")</f>
        <v>Prijs wijkt af</v>
      </c>
      <c r="L110" t="str">
        <f>IF(Q4_2025[[#This Row],[Relatiekorting percentage]]=0,
    "Nvt",
    IF(Q4_2025[[#This Row],[Brutobedrag 2]] &lt; Q4_2025[[#This Row],[Bruto - Rel.korting]],
        "Nee",
        "Ja"))</f>
        <v>Nvt</v>
      </c>
      <c r="M110" s="10">
        <f>IF(Q4_2025[[#This Row],[Artikelprijs]]&lt;&gt;"",Q4_2025[[#This Row],[Artikelprijs]],Q4_2025[[#This Row],[Stuksprijs]])</f>
        <v>106.8625</v>
      </c>
      <c r="N110" s="44">
        <f>Q4_2025[[#This Row],[Besteld]]*Q4_2025[[#This Row],[Prijs 2]]</f>
        <v>213.72499999999999</v>
      </c>
      <c r="O110" s="10">
        <f>IF(Q4_2025[[#This Row],[Brutobedrag 2]]&lt;Q4_2025[[#This Row],[Bruto - Rel.korting]],Q4_2025[[#This Row],[Brutobedrag 2]],Q4_2025[[#This Row],[Brutobedrag 2]]*(100-Q4_2025[[#This Row],[Relatiekorting percentage]])/100)</f>
        <v>213.72499999999999</v>
      </c>
      <c r="R110" s="3"/>
      <c r="W110"/>
      <c r="AB110"/>
    </row>
    <row r="111" spans="1:28" x14ac:dyDescent="0.3">
      <c r="A111" t="s">
        <v>862</v>
      </c>
      <c r="B111">
        <v>5022047</v>
      </c>
      <c r="C111" t="s">
        <v>278</v>
      </c>
      <c r="D111">
        <v>1</v>
      </c>
      <c r="E111" s="10">
        <v>438.5</v>
      </c>
      <c r="F111" s="10">
        <v>438.5</v>
      </c>
      <c r="G111" s="10">
        <v>438.5</v>
      </c>
      <c r="H111">
        <v>0</v>
      </c>
      <c r="I111" s="51" t="str">
        <f>_xlfn.XLOOKUP(Q4_2025[[#This Row],[Artikelnr]],Artikel_prijzen[Artnr],Artikel_prijzen[Groep],"")</f>
        <v>Elektra</v>
      </c>
      <c r="J111" s="10">
        <f>_xlfn.XLOOKUP(Q4_2025[[#This Row],[Artikelnr]],Artikel_prijzen[Artnr],Artikel_prijzen[Prijs 2025],"")</f>
        <v>329.6</v>
      </c>
      <c r="K111" t="str">
        <f>IF(Q4_2025[[#This Row],[Artikelprijs]]&lt;&gt;"",IF(Q4_2025[[#This Row],[Stuksprijs]]=Q4_2025[[#This Row],[Artikelprijs]],"Prijs gelijk","Prijs wijkt af"),"")</f>
        <v>Prijs wijkt af</v>
      </c>
      <c r="L111" t="str">
        <f>IF(Q4_2025[[#This Row],[Relatiekorting percentage]]=0,
    "Nvt",
    IF(Q4_2025[[#This Row],[Brutobedrag 2]] &lt; Q4_2025[[#This Row],[Bruto - Rel.korting]],
        "Nee",
        "Ja"))</f>
        <v>Nvt</v>
      </c>
      <c r="M111" s="10">
        <f>IF(Q4_2025[[#This Row],[Artikelprijs]]&lt;&gt;"",Q4_2025[[#This Row],[Artikelprijs]],Q4_2025[[#This Row],[Stuksprijs]])</f>
        <v>329.6</v>
      </c>
      <c r="N111" s="44">
        <f>Q4_2025[[#This Row],[Besteld]]*Q4_2025[[#This Row],[Prijs 2]]</f>
        <v>329.6</v>
      </c>
      <c r="O111" s="10">
        <f>IF(Q4_2025[[#This Row],[Brutobedrag 2]]&lt;Q4_2025[[#This Row],[Bruto - Rel.korting]],Q4_2025[[#This Row],[Brutobedrag 2]],Q4_2025[[#This Row],[Brutobedrag 2]]*(100-Q4_2025[[#This Row],[Relatiekorting percentage]])/100)</f>
        <v>329.6</v>
      </c>
      <c r="R111" s="3"/>
      <c r="W111"/>
      <c r="AB111"/>
    </row>
    <row r="112" spans="1:28" x14ac:dyDescent="0.3">
      <c r="A112" t="s">
        <v>862</v>
      </c>
      <c r="B112">
        <v>5020001</v>
      </c>
      <c r="C112" t="s">
        <v>46</v>
      </c>
      <c r="D112">
        <v>4</v>
      </c>
      <c r="E112" s="10">
        <v>29.35</v>
      </c>
      <c r="F112" s="10">
        <v>117.4</v>
      </c>
      <c r="G112" s="10">
        <v>117.4</v>
      </c>
      <c r="H112">
        <v>0</v>
      </c>
      <c r="I112" s="51" t="str">
        <f>_xlfn.XLOOKUP(Q4_2025[[#This Row],[Artikelnr]],Artikel_prijzen[Artnr],Artikel_prijzen[Groep],"")</f>
        <v/>
      </c>
      <c r="J112" s="10" t="str">
        <f>_xlfn.XLOOKUP(Q4_2025[[#This Row],[Artikelnr]],Artikel_prijzen[Artnr],Artikel_prijzen[Prijs 2025],"")</f>
        <v/>
      </c>
      <c r="K112" t="str">
        <f>IF(Q4_2025[[#This Row],[Artikelprijs]]&lt;&gt;"",IF(Q4_2025[[#This Row],[Stuksprijs]]=Q4_2025[[#This Row],[Artikelprijs]],"Prijs gelijk","Prijs wijkt af"),"")</f>
        <v/>
      </c>
      <c r="L112" t="str">
        <f>IF(Q4_2025[[#This Row],[Relatiekorting percentage]]=0,
    "Nvt",
    IF(Q4_2025[[#This Row],[Brutobedrag 2]] &lt; Q4_2025[[#This Row],[Bruto - Rel.korting]],
        "Nee",
        "Ja"))</f>
        <v>Nvt</v>
      </c>
      <c r="M112" s="10">
        <f>IF(Q4_2025[[#This Row],[Artikelprijs]]&lt;&gt;"",Q4_2025[[#This Row],[Artikelprijs]],Q4_2025[[#This Row],[Stuksprijs]])</f>
        <v>29.35</v>
      </c>
      <c r="N112" s="44">
        <f>Q4_2025[[#This Row],[Besteld]]*Q4_2025[[#This Row],[Prijs 2]]</f>
        <v>117.4</v>
      </c>
      <c r="O112" s="10">
        <f>IF(Q4_2025[[#This Row],[Brutobedrag 2]]&lt;Q4_2025[[#This Row],[Bruto - Rel.korting]],Q4_2025[[#This Row],[Brutobedrag 2]],Q4_2025[[#This Row],[Brutobedrag 2]]*(100-Q4_2025[[#This Row],[Relatiekorting percentage]])/100)</f>
        <v>117.4</v>
      </c>
      <c r="R112" s="3"/>
      <c r="W112"/>
      <c r="AB112"/>
    </row>
    <row r="113" spans="1:28" x14ac:dyDescent="0.3">
      <c r="A113" t="s">
        <v>862</v>
      </c>
      <c r="B113">
        <v>5040010</v>
      </c>
      <c r="C113" t="s">
        <v>318</v>
      </c>
      <c r="D113">
        <v>1</v>
      </c>
      <c r="E113" s="10">
        <v>448.05</v>
      </c>
      <c r="F113" s="10">
        <v>448.05</v>
      </c>
      <c r="G113" s="10">
        <v>448.05</v>
      </c>
      <c r="H113">
        <v>0</v>
      </c>
      <c r="I113" s="51" t="str">
        <f>_xlfn.XLOOKUP(Q4_2025[[#This Row],[Artikelnr]],Artikel_prijzen[Artnr],Artikel_prijzen[Groep],"")</f>
        <v>AV</v>
      </c>
      <c r="J113" s="10">
        <f>_xlfn.XLOOKUP(Q4_2025[[#This Row],[Artikelnr]],Artikel_prijzen[Artnr],Artikel_prijzen[Prijs 2025],"")</f>
        <v>435</v>
      </c>
      <c r="K113" t="str">
        <f>IF(Q4_2025[[#This Row],[Artikelprijs]]&lt;&gt;"",IF(Q4_2025[[#This Row],[Stuksprijs]]=Q4_2025[[#This Row],[Artikelprijs]],"Prijs gelijk","Prijs wijkt af"),"")</f>
        <v>Prijs wijkt af</v>
      </c>
      <c r="L113" t="str">
        <f>IF(Q4_2025[[#This Row],[Relatiekorting percentage]]=0,
    "Nvt",
    IF(Q4_2025[[#This Row],[Brutobedrag 2]] &lt; Q4_2025[[#This Row],[Bruto - Rel.korting]],
        "Nee",
        "Ja"))</f>
        <v>Nvt</v>
      </c>
      <c r="M113" s="10">
        <f>IF(Q4_2025[[#This Row],[Artikelprijs]]&lt;&gt;"",Q4_2025[[#This Row],[Artikelprijs]],Q4_2025[[#This Row],[Stuksprijs]])</f>
        <v>435</v>
      </c>
      <c r="N113" s="44">
        <f>Q4_2025[[#This Row],[Besteld]]*Q4_2025[[#This Row],[Prijs 2]]</f>
        <v>435</v>
      </c>
      <c r="O113" s="10">
        <f>IF(Q4_2025[[#This Row],[Brutobedrag 2]]&lt;Q4_2025[[#This Row],[Bruto - Rel.korting]],Q4_2025[[#This Row],[Brutobedrag 2]],Q4_2025[[#This Row],[Brutobedrag 2]]*(100-Q4_2025[[#This Row],[Relatiekorting percentage]])/100)</f>
        <v>435</v>
      </c>
      <c r="R113" s="3"/>
      <c r="W113"/>
      <c r="AB113"/>
    </row>
    <row r="114" spans="1:28" x14ac:dyDescent="0.3">
      <c r="A114" t="s">
        <v>862</v>
      </c>
      <c r="B114">
        <v>5022025</v>
      </c>
      <c r="C114" t="s">
        <v>277</v>
      </c>
      <c r="D114">
        <v>1</v>
      </c>
      <c r="E114" s="10">
        <v>361.25</v>
      </c>
      <c r="F114" s="10">
        <v>361.25</v>
      </c>
      <c r="G114" s="10">
        <v>361.25</v>
      </c>
      <c r="H114">
        <v>0</v>
      </c>
      <c r="I114" s="51" t="str">
        <f>_xlfn.XLOOKUP(Q4_2025[[#This Row],[Artikelnr]],Artikel_prijzen[Artnr],Artikel_prijzen[Groep],"")</f>
        <v>Elektra</v>
      </c>
      <c r="J114" s="10">
        <f>_xlfn.XLOOKUP(Q4_2025[[#This Row],[Artikelnr]],Artikel_prijzen[Artnr],Artikel_prijzen[Prijs 2025],"")</f>
        <v>252.35</v>
      </c>
      <c r="K114" t="str">
        <f>IF(Q4_2025[[#This Row],[Artikelprijs]]&lt;&gt;"",IF(Q4_2025[[#This Row],[Stuksprijs]]=Q4_2025[[#This Row],[Artikelprijs]],"Prijs gelijk","Prijs wijkt af"),"")</f>
        <v>Prijs wijkt af</v>
      </c>
      <c r="L114" t="str">
        <f>IF(Q4_2025[[#This Row],[Relatiekorting percentage]]=0,
    "Nvt",
    IF(Q4_2025[[#This Row],[Brutobedrag 2]] &lt; Q4_2025[[#This Row],[Bruto - Rel.korting]],
        "Nee",
        "Ja"))</f>
        <v>Nvt</v>
      </c>
      <c r="M114" s="10">
        <f>IF(Q4_2025[[#This Row],[Artikelprijs]]&lt;&gt;"",Q4_2025[[#This Row],[Artikelprijs]],Q4_2025[[#This Row],[Stuksprijs]])</f>
        <v>252.35</v>
      </c>
      <c r="N114" s="44">
        <f>Q4_2025[[#This Row],[Besteld]]*Q4_2025[[#This Row],[Prijs 2]]</f>
        <v>252.35</v>
      </c>
      <c r="O114" s="10">
        <f>IF(Q4_2025[[#This Row],[Brutobedrag 2]]&lt;Q4_2025[[#This Row],[Bruto - Rel.korting]],Q4_2025[[#This Row],[Brutobedrag 2]],Q4_2025[[#This Row],[Brutobedrag 2]]*(100-Q4_2025[[#This Row],[Relatiekorting percentage]])/100)</f>
        <v>252.35</v>
      </c>
      <c r="R114" s="3"/>
      <c r="W114"/>
      <c r="AB114"/>
    </row>
    <row r="115" spans="1:28" x14ac:dyDescent="0.3">
      <c r="A115" t="s">
        <v>862</v>
      </c>
      <c r="B115">
        <v>5021034</v>
      </c>
      <c r="C115" t="s">
        <v>299</v>
      </c>
      <c r="D115">
        <v>1</v>
      </c>
      <c r="E115" s="10">
        <v>185.4</v>
      </c>
      <c r="F115" s="10">
        <v>185.4</v>
      </c>
      <c r="G115" s="10">
        <v>185.4</v>
      </c>
      <c r="H115">
        <v>0</v>
      </c>
      <c r="I115" s="51" t="str">
        <f>_xlfn.XLOOKUP(Q4_2025[[#This Row],[Artikelnr]],Artikel_prijzen[Artnr],Artikel_prijzen[Groep],"")</f>
        <v>Elektra</v>
      </c>
      <c r="J115" s="10">
        <f>_xlfn.XLOOKUP(Q4_2025[[#This Row],[Artikelnr]],Artikel_prijzen[Artnr],Artikel_prijzen[Prijs 2025],"")</f>
        <v>106.8625</v>
      </c>
      <c r="K115" t="str">
        <f>IF(Q4_2025[[#This Row],[Artikelprijs]]&lt;&gt;"",IF(Q4_2025[[#This Row],[Stuksprijs]]=Q4_2025[[#This Row],[Artikelprijs]],"Prijs gelijk","Prijs wijkt af"),"")</f>
        <v>Prijs wijkt af</v>
      </c>
      <c r="L115" t="str">
        <f>IF(Q4_2025[[#This Row],[Relatiekorting percentage]]=0,
    "Nvt",
    IF(Q4_2025[[#This Row],[Brutobedrag 2]] &lt; Q4_2025[[#This Row],[Bruto - Rel.korting]],
        "Nee",
        "Ja"))</f>
        <v>Nvt</v>
      </c>
      <c r="M115" s="10">
        <f>IF(Q4_2025[[#This Row],[Artikelprijs]]&lt;&gt;"",Q4_2025[[#This Row],[Artikelprijs]],Q4_2025[[#This Row],[Stuksprijs]])</f>
        <v>106.8625</v>
      </c>
      <c r="N115" s="44">
        <f>Q4_2025[[#This Row],[Besteld]]*Q4_2025[[#This Row],[Prijs 2]]</f>
        <v>106.8625</v>
      </c>
      <c r="O115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115" s="3"/>
      <c r="W115"/>
      <c r="AB115"/>
    </row>
    <row r="116" spans="1:28" x14ac:dyDescent="0.3">
      <c r="A116" t="s">
        <v>862</v>
      </c>
      <c r="B116">
        <v>5021034</v>
      </c>
      <c r="C116" t="s">
        <v>275</v>
      </c>
      <c r="D116">
        <v>1</v>
      </c>
      <c r="E116" s="10">
        <v>185.4</v>
      </c>
      <c r="F116" s="10">
        <v>185.4</v>
      </c>
      <c r="G116" s="10">
        <v>185.4</v>
      </c>
      <c r="H116">
        <v>0</v>
      </c>
      <c r="I116" s="51" t="str">
        <f>_xlfn.XLOOKUP(Q4_2025[[#This Row],[Artikelnr]],Artikel_prijzen[Artnr],Artikel_prijzen[Groep],"")</f>
        <v>Elektra</v>
      </c>
      <c r="J116" s="10">
        <f>_xlfn.XLOOKUP(Q4_2025[[#This Row],[Artikelnr]],Artikel_prijzen[Artnr],Artikel_prijzen[Prijs 2025],"")</f>
        <v>106.8625</v>
      </c>
      <c r="K116" t="str">
        <f>IF(Q4_2025[[#This Row],[Artikelprijs]]&lt;&gt;"",IF(Q4_2025[[#This Row],[Stuksprijs]]=Q4_2025[[#This Row],[Artikelprijs]],"Prijs gelijk","Prijs wijkt af"),"")</f>
        <v>Prijs wijkt af</v>
      </c>
      <c r="L116" t="str">
        <f>IF(Q4_2025[[#This Row],[Relatiekorting percentage]]=0,
    "Nvt",
    IF(Q4_2025[[#This Row],[Brutobedrag 2]] &lt; Q4_2025[[#This Row],[Bruto - Rel.korting]],
        "Nee",
        "Ja"))</f>
        <v>Nvt</v>
      </c>
      <c r="M116" s="10">
        <f>IF(Q4_2025[[#This Row],[Artikelprijs]]&lt;&gt;"",Q4_2025[[#This Row],[Artikelprijs]],Q4_2025[[#This Row],[Stuksprijs]])</f>
        <v>106.8625</v>
      </c>
      <c r="N116" s="44">
        <f>Q4_2025[[#This Row],[Besteld]]*Q4_2025[[#This Row],[Prijs 2]]</f>
        <v>106.8625</v>
      </c>
      <c r="O116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116" s="3"/>
      <c r="W116"/>
      <c r="AB116"/>
    </row>
    <row r="117" spans="1:28" x14ac:dyDescent="0.3">
      <c r="A117" t="s">
        <v>862</v>
      </c>
      <c r="B117">
        <v>5022031</v>
      </c>
      <c r="C117" t="s">
        <v>284</v>
      </c>
      <c r="D117">
        <v>1</v>
      </c>
      <c r="E117" s="10">
        <v>604.04999999999995</v>
      </c>
      <c r="F117" s="10">
        <v>604.04999999999995</v>
      </c>
      <c r="G117" s="10">
        <v>604.04999999999995</v>
      </c>
      <c r="H117">
        <v>0</v>
      </c>
      <c r="I117" s="51" t="str">
        <f>_xlfn.XLOOKUP(Q4_2025[[#This Row],[Artikelnr]],Artikel_prijzen[Artnr],Artikel_prijzen[Groep],"")</f>
        <v>Elektra</v>
      </c>
      <c r="J117" s="10">
        <f>_xlfn.XLOOKUP(Q4_2025[[#This Row],[Artikelnr]],Artikel_prijzen[Artnr],Artikel_prijzen[Prijs 2025],"")</f>
        <v>386.25</v>
      </c>
      <c r="K117" t="str">
        <f>IF(Q4_2025[[#This Row],[Artikelprijs]]&lt;&gt;"",IF(Q4_2025[[#This Row],[Stuksprijs]]=Q4_2025[[#This Row],[Artikelprijs]],"Prijs gelijk","Prijs wijkt af"),"")</f>
        <v>Prijs wijkt af</v>
      </c>
      <c r="L117" t="str">
        <f>IF(Q4_2025[[#This Row],[Relatiekorting percentage]]=0,
    "Nvt",
    IF(Q4_2025[[#This Row],[Brutobedrag 2]] &lt; Q4_2025[[#This Row],[Bruto - Rel.korting]],
        "Nee",
        "Ja"))</f>
        <v>Nvt</v>
      </c>
      <c r="M117" s="10">
        <f>IF(Q4_2025[[#This Row],[Artikelprijs]]&lt;&gt;"",Q4_2025[[#This Row],[Artikelprijs]],Q4_2025[[#This Row],[Stuksprijs]])</f>
        <v>386.25</v>
      </c>
      <c r="N117" s="44">
        <f>Q4_2025[[#This Row],[Besteld]]*Q4_2025[[#This Row],[Prijs 2]]</f>
        <v>386.25</v>
      </c>
      <c r="O117" s="10">
        <f>IF(Q4_2025[[#This Row],[Brutobedrag 2]]&lt;Q4_2025[[#This Row],[Bruto - Rel.korting]],Q4_2025[[#This Row],[Brutobedrag 2]],Q4_2025[[#This Row],[Brutobedrag 2]]*(100-Q4_2025[[#This Row],[Relatiekorting percentage]])/100)</f>
        <v>386.25</v>
      </c>
      <c r="R117" s="3"/>
      <c r="W117"/>
      <c r="AB117"/>
    </row>
    <row r="118" spans="1:28" x14ac:dyDescent="0.3">
      <c r="A118" t="s">
        <v>862</v>
      </c>
      <c r="B118">
        <v>5021034</v>
      </c>
      <c r="C118" t="s">
        <v>275</v>
      </c>
      <c r="D118">
        <v>1</v>
      </c>
      <c r="E118" s="10">
        <v>185.4</v>
      </c>
      <c r="F118" s="10">
        <v>185.4</v>
      </c>
      <c r="G118" s="10">
        <v>185.4</v>
      </c>
      <c r="H118">
        <v>0</v>
      </c>
      <c r="I118" s="51" t="str">
        <f>_xlfn.XLOOKUP(Q4_2025[[#This Row],[Artikelnr]],Artikel_prijzen[Artnr],Artikel_prijzen[Groep],"")</f>
        <v>Elektra</v>
      </c>
      <c r="J118" s="10">
        <f>_xlfn.XLOOKUP(Q4_2025[[#This Row],[Artikelnr]],Artikel_prijzen[Artnr],Artikel_prijzen[Prijs 2025],"")</f>
        <v>106.8625</v>
      </c>
      <c r="K118" t="str">
        <f>IF(Q4_2025[[#This Row],[Artikelprijs]]&lt;&gt;"",IF(Q4_2025[[#This Row],[Stuksprijs]]=Q4_2025[[#This Row],[Artikelprijs]],"Prijs gelijk","Prijs wijkt af"),"")</f>
        <v>Prijs wijkt af</v>
      </c>
      <c r="L118" t="str">
        <f>IF(Q4_2025[[#This Row],[Relatiekorting percentage]]=0,
    "Nvt",
    IF(Q4_2025[[#This Row],[Brutobedrag 2]] &lt; Q4_2025[[#This Row],[Bruto - Rel.korting]],
        "Nee",
        "Ja"))</f>
        <v>Nvt</v>
      </c>
      <c r="M118" s="10">
        <f>IF(Q4_2025[[#This Row],[Artikelprijs]]&lt;&gt;"",Q4_2025[[#This Row],[Artikelprijs]],Q4_2025[[#This Row],[Stuksprijs]])</f>
        <v>106.8625</v>
      </c>
      <c r="N118" s="44">
        <f>Q4_2025[[#This Row],[Besteld]]*Q4_2025[[#This Row],[Prijs 2]]</f>
        <v>106.8625</v>
      </c>
      <c r="O118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118" s="3"/>
      <c r="W118"/>
      <c r="AB118"/>
    </row>
    <row r="119" spans="1:28" x14ac:dyDescent="0.3">
      <c r="A119" t="s">
        <v>862</v>
      </c>
      <c r="B119">
        <v>5022053</v>
      </c>
      <c r="C119" t="s">
        <v>285</v>
      </c>
      <c r="D119">
        <v>1</v>
      </c>
      <c r="E119" s="10">
        <v>794.6</v>
      </c>
      <c r="F119" s="10">
        <v>794.6</v>
      </c>
      <c r="G119" s="10">
        <v>794.6</v>
      </c>
      <c r="H119">
        <v>0</v>
      </c>
      <c r="I119" s="51" t="str">
        <f>_xlfn.XLOOKUP(Q4_2025[[#This Row],[Artikelnr]],Artikel_prijzen[Artnr],Artikel_prijzen[Groep],"")</f>
        <v>Elektra</v>
      </c>
      <c r="J119" s="10">
        <f>_xlfn.XLOOKUP(Q4_2025[[#This Row],[Artikelnr]],Artikel_prijzen[Artnr],Artikel_prijzen[Prijs 2025],"")</f>
        <v>576.79999999999995</v>
      </c>
      <c r="K119" t="str">
        <f>IF(Q4_2025[[#This Row],[Artikelprijs]]&lt;&gt;"",IF(Q4_2025[[#This Row],[Stuksprijs]]=Q4_2025[[#This Row],[Artikelprijs]],"Prijs gelijk","Prijs wijkt af"),"")</f>
        <v>Prijs wijkt af</v>
      </c>
      <c r="L119" t="str">
        <f>IF(Q4_2025[[#This Row],[Relatiekorting percentage]]=0,
    "Nvt",
    IF(Q4_2025[[#This Row],[Brutobedrag 2]] &lt; Q4_2025[[#This Row],[Bruto - Rel.korting]],
        "Nee",
        "Ja"))</f>
        <v>Nvt</v>
      </c>
      <c r="M119" s="10">
        <f>IF(Q4_2025[[#This Row],[Artikelprijs]]&lt;&gt;"",Q4_2025[[#This Row],[Artikelprijs]],Q4_2025[[#This Row],[Stuksprijs]])</f>
        <v>576.79999999999995</v>
      </c>
      <c r="N119" s="44">
        <f>Q4_2025[[#This Row],[Besteld]]*Q4_2025[[#This Row],[Prijs 2]]</f>
        <v>576.79999999999995</v>
      </c>
      <c r="O119" s="10">
        <f>IF(Q4_2025[[#This Row],[Brutobedrag 2]]&lt;Q4_2025[[#This Row],[Bruto - Rel.korting]],Q4_2025[[#This Row],[Brutobedrag 2]],Q4_2025[[#This Row],[Brutobedrag 2]]*(100-Q4_2025[[#This Row],[Relatiekorting percentage]])/100)</f>
        <v>576.79999999999995</v>
      </c>
      <c r="R119" s="3"/>
      <c r="W119"/>
      <c r="AB119"/>
    </row>
    <row r="120" spans="1:28" x14ac:dyDescent="0.3">
      <c r="A120" t="s">
        <v>862</v>
      </c>
      <c r="B120">
        <v>5022027</v>
      </c>
      <c r="C120" t="s">
        <v>279</v>
      </c>
      <c r="D120">
        <v>1</v>
      </c>
      <c r="E120" s="10">
        <v>429.38</v>
      </c>
      <c r="F120" s="10">
        <v>429.38</v>
      </c>
      <c r="G120" s="10">
        <v>429.38</v>
      </c>
      <c r="H120">
        <v>0</v>
      </c>
      <c r="I120" s="51" t="str">
        <f>_xlfn.XLOOKUP(Q4_2025[[#This Row],[Artikelnr]],Artikel_prijzen[Artnr],Artikel_prijzen[Groep],"")</f>
        <v>Elektra</v>
      </c>
      <c r="J120" s="10">
        <f>_xlfn.XLOOKUP(Q4_2025[[#This Row],[Artikelnr]],Artikel_prijzen[Artnr],Artikel_prijzen[Prijs 2025],"")</f>
        <v>298.7</v>
      </c>
      <c r="K120" t="str">
        <f>IF(Q4_2025[[#This Row],[Artikelprijs]]&lt;&gt;"",IF(Q4_2025[[#This Row],[Stuksprijs]]=Q4_2025[[#This Row],[Artikelprijs]],"Prijs gelijk","Prijs wijkt af"),"")</f>
        <v>Prijs wijkt af</v>
      </c>
      <c r="L120" t="str">
        <f>IF(Q4_2025[[#This Row],[Relatiekorting percentage]]=0,
    "Nvt",
    IF(Q4_2025[[#This Row],[Brutobedrag 2]] &lt; Q4_2025[[#This Row],[Bruto - Rel.korting]],
        "Nee",
        "Ja"))</f>
        <v>Nvt</v>
      </c>
      <c r="M120" s="10">
        <f>IF(Q4_2025[[#This Row],[Artikelprijs]]&lt;&gt;"",Q4_2025[[#This Row],[Artikelprijs]],Q4_2025[[#This Row],[Stuksprijs]])</f>
        <v>298.7</v>
      </c>
      <c r="N120" s="44">
        <f>Q4_2025[[#This Row],[Besteld]]*Q4_2025[[#This Row],[Prijs 2]]</f>
        <v>298.7</v>
      </c>
      <c r="O120" s="10">
        <f>IF(Q4_2025[[#This Row],[Brutobedrag 2]]&lt;Q4_2025[[#This Row],[Bruto - Rel.korting]],Q4_2025[[#This Row],[Brutobedrag 2]],Q4_2025[[#This Row],[Brutobedrag 2]]*(100-Q4_2025[[#This Row],[Relatiekorting percentage]])/100)</f>
        <v>298.7</v>
      </c>
      <c r="R120" s="3"/>
      <c r="W120"/>
      <c r="AB120"/>
    </row>
    <row r="121" spans="1:28" x14ac:dyDescent="0.3">
      <c r="A121" t="s">
        <v>862</v>
      </c>
      <c r="B121">
        <v>5022047</v>
      </c>
      <c r="C121" t="s">
        <v>278</v>
      </c>
      <c r="D121">
        <v>1</v>
      </c>
      <c r="E121" s="10">
        <v>438.5</v>
      </c>
      <c r="F121" s="10">
        <v>438.5</v>
      </c>
      <c r="G121" s="10">
        <v>438.5</v>
      </c>
      <c r="H121">
        <v>0</v>
      </c>
      <c r="I121" s="51" t="str">
        <f>_xlfn.XLOOKUP(Q4_2025[[#This Row],[Artikelnr]],Artikel_prijzen[Artnr],Artikel_prijzen[Groep],"")</f>
        <v>Elektra</v>
      </c>
      <c r="J121" s="10">
        <f>_xlfn.XLOOKUP(Q4_2025[[#This Row],[Artikelnr]],Artikel_prijzen[Artnr],Artikel_prijzen[Prijs 2025],"")</f>
        <v>329.6</v>
      </c>
      <c r="K121" t="str">
        <f>IF(Q4_2025[[#This Row],[Artikelprijs]]&lt;&gt;"",IF(Q4_2025[[#This Row],[Stuksprijs]]=Q4_2025[[#This Row],[Artikelprijs]],"Prijs gelijk","Prijs wijkt af"),"")</f>
        <v>Prijs wijkt af</v>
      </c>
      <c r="L121" t="str">
        <f>IF(Q4_2025[[#This Row],[Relatiekorting percentage]]=0,
    "Nvt",
    IF(Q4_2025[[#This Row],[Brutobedrag 2]] &lt; Q4_2025[[#This Row],[Bruto - Rel.korting]],
        "Nee",
        "Ja"))</f>
        <v>Nvt</v>
      </c>
      <c r="M121" s="10">
        <f>IF(Q4_2025[[#This Row],[Artikelprijs]]&lt;&gt;"",Q4_2025[[#This Row],[Artikelprijs]],Q4_2025[[#This Row],[Stuksprijs]])</f>
        <v>329.6</v>
      </c>
      <c r="N121" s="44">
        <f>Q4_2025[[#This Row],[Besteld]]*Q4_2025[[#This Row],[Prijs 2]]</f>
        <v>329.6</v>
      </c>
      <c r="O121" s="10">
        <f>IF(Q4_2025[[#This Row],[Brutobedrag 2]]&lt;Q4_2025[[#This Row],[Bruto - Rel.korting]],Q4_2025[[#This Row],[Brutobedrag 2]],Q4_2025[[#This Row],[Brutobedrag 2]]*(100-Q4_2025[[#This Row],[Relatiekorting percentage]])/100)</f>
        <v>329.6</v>
      </c>
      <c r="R121" s="3"/>
      <c r="W121"/>
      <c r="AB121"/>
    </row>
    <row r="122" spans="1:28" x14ac:dyDescent="0.3">
      <c r="A122" t="s">
        <v>862</v>
      </c>
      <c r="B122">
        <v>5022045</v>
      </c>
      <c r="C122" t="s">
        <v>290</v>
      </c>
      <c r="D122">
        <v>1</v>
      </c>
      <c r="E122" s="10">
        <v>2004.2</v>
      </c>
      <c r="F122" s="10">
        <v>2004.2</v>
      </c>
      <c r="G122" s="10">
        <v>2004.2</v>
      </c>
      <c r="H122">
        <v>0</v>
      </c>
      <c r="I122" s="51" t="str">
        <f>_xlfn.XLOOKUP(Q4_2025[[#This Row],[Artikelnr]],Artikel_prijzen[Artnr],Artikel_prijzen[Groep],"")</f>
        <v>Elektra</v>
      </c>
      <c r="J122" s="10">
        <f>_xlfn.XLOOKUP(Q4_2025[[#This Row],[Artikelnr]],Artikel_prijzen[Artnr],Artikel_prijzen[Prijs 2025],"")</f>
        <v>1100</v>
      </c>
      <c r="K122" t="str">
        <f>IF(Q4_2025[[#This Row],[Artikelprijs]]&lt;&gt;"",IF(Q4_2025[[#This Row],[Stuksprijs]]=Q4_2025[[#This Row],[Artikelprijs]],"Prijs gelijk","Prijs wijkt af"),"")</f>
        <v>Prijs wijkt af</v>
      </c>
      <c r="L122" t="str">
        <f>IF(Q4_2025[[#This Row],[Relatiekorting percentage]]=0,
    "Nvt",
    IF(Q4_2025[[#This Row],[Brutobedrag 2]] &lt; Q4_2025[[#This Row],[Bruto - Rel.korting]],
        "Nee",
        "Ja"))</f>
        <v>Nvt</v>
      </c>
      <c r="M122" s="10">
        <f>IF(Q4_2025[[#This Row],[Artikelprijs]]&lt;&gt;"",Q4_2025[[#This Row],[Artikelprijs]],Q4_2025[[#This Row],[Stuksprijs]])</f>
        <v>1100</v>
      </c>
      <c r="N122" s="44">
        <f>Q4_2025[[#This Row],[Besteld]]*Q4_2025[[#This Row],[Prijs 2]]</f>
        <v>1100</v>
      </c>
      <c r="O122" s="10">
        <f>IF(Q4_2025[[#This Row],[Brutobedrag 2]]&lt;Q4_2025[[#This Row],[Bruto - Rel.korting]],Q4_2025[[#This Row],[Brutobedrag 2]],Q4_2025[[#This Row],[Brutobedrag 2]]*(100-Q4_2025[[#This Row],[Relatiekorting percentage]])/100)</f>
        <v>1100</v>
      </c>
      <c r="R122" s="3"/>
      <c r="W122"/>
      <c r="AB122"/>
    </row>
    <row r="123" spans="1:28" x14ac:dyDescent="0.3">
      <c r="A123" t="s">
        <v>862</v>
      </c>
      <c r="B123">
        <v>5022053</v>
      </c>
      <c r="C123" t="s">
        <v>285</v>
      </c>
      <c r="D123">
        <v>1</v>
      </c>
      <c r="E123" s="10">
        <v>794.6</v>
      </c>
      <c r="F123" s="10">
        <v>794.6</v>
      </c>
      <c r="G123" s="10">
        <v>794.6</v>
      </c>
      <c r="H123">
        <v>0</v>
      </c>
      <c r="I123" s="51" t="str">
        <f>_xlfn.XLOOKUP(Q4_2025[[#This Row],[Artikelnr]],Artikel_prijzen[Artnr],Artikel_prijzen[Groep],"")</f>
        <v>Elektra</v>
      </c>
      <c r="J123" s="10">
        <f>_xlfn.XLOOKUP(Q4_2025[[#This Row],[Artikelnr]],Artikel_prijzen[Artnr],Artikel_prijzen[Prijs 2025],"")</f>
        <v>576.79999999999995</v>
      </c>
      <c r="K123" t="str">
        <f>IF(Q4_2025[[#This Row],[Artikelprijs]]&lt;&gt;"",IF(Q4_2025[[#This Row],[Stuksprijs]]=Q4_2025[[#This Row],[Artikelprijs]],"Prijs gelijk","Prijs wijkt af"),"")</f>
        <v>Prijs wijkt af</v>
      </c>
      <c r="L123" t="str">
        <f>IF(Q4_2025[[#This Row],[Relatiekorting percentage]]=0,
    "Nvt",
    IF(Q4_2025[[#This Row],[Brutobedrag 2]] &lt; Q4_2025[[#This Row],[Bruto - Rel.korting]],
        "Nee",
        "Ja"))</f>
        <v>Nvt</v>
      </c>
      <c r="M123" s="10">
        <f>IF(Q4_2025[[#This Row],[Artikelprijs]]&lt;&gt;"",Q4_2025[[#This Row],[Artikelprijs]],Q4_2025[[#This Row],[Stuksprijs]])</f>
        <v>576.79999999999995</v>
      </c>
      <c r="N123" s="44">
        <f>Q4_2025[[#This Row],[Besteld]]*Q4_2025[[#This Row],[Prijs 2]]</f>
        <v>576.79999999999995</v>
      </c>
      <c r="O123" s="10">
        <f>IF(Q4_2025[[#This Row],[Brutobedrag 2]]&lt;Q4_2025[[#This Row],[Bruto - Rel.korting]],Q4_2025[[#This Row],[Brutobedrag 2]],Q4_2025[[#This Row],[Brutobedrag 2]]*(100-Q4_2025[[#This Row],[Relatiekorting percentage]])/100)</f>
        <v>576.79999999999995</v>
      </c>
      <c r="R123" s="3"/>
      <c r="W123"/>
      <c r="AB123"/>
    </row>
    <row r="124" spans="1:28" x14ac:dyDescent="0.3">
      <c r="A124" t="s">
        <v>862</v>
      </c>
      <c r="B124">
        <v>5022049</v>
      </c>
      <c r="C124" t="s">
        <v>280</v>
      </c>
      <c r="D124">
        <v>1</v>
      </c>
      <c r="E124" s="10">
        <v>547.83000000000004</v>
      </c>
      <c r="F124" s="10">
        <v>547.83000000000004</v>
      </c>
      <c r="G124" s="10">
        <v>547.83000000000004</v>
      </c>
      <c r="H124">
        <v>0</v>
      </c>
      <c r="I124" s="51" t="str">
        <f>_xlfn.XLOOKUP(Q4_2025[[#This Row],[Artikelnr]],Artikel_prijzen[Artnr],Artikel_prijzen[Groep],"")</f>
        <v>Elektra</v>
      </c>
      <c r="J124" s="10">
        <f>_xlfn.XLOOKUP(Q4_2025[[#This Row],[Artikelnr]],Artikel_prijzen[Artnr],Artikel_prijzen[Prijs 2025],"")</f>
        <v>417.15</v>
      </c>
      <c r="K124" t="str">
        <f>IF(Q4_2025[[#This Row],[Artikelprijs]]&lt;&gt;"",IF(Q4_2025[[#This Row],[Stuksprijs]]=Q4_2025[[#This Row],[Artikelprijs]],"Prijs gelijk","Prijs wijkt af"),"")</f>
        <v>Prijs wijkt af</v>
      </c>
      <c r="L124" t="str">
        <f>IF(Q4_2025[[#This Row],[Relatiekorting percentage]]=0,
    "Nvt",
    IF(Q4_2025[[#This Row],[Brutobedrag 2]] &lt; Q4_2025[[#This Row],[Bruto - Rel.korting]],
        "Nee",
        "Ja"))</f>
        <v>Nvt</v>
      </c>
      <c r="M124" s="10">
        <f>IF(Q4_2025[[#This Row],[Artikelprijs]]&lt;&gt;"",Q4_2025[[#This Row],[Artikelprijs]],Q4_2025[[#This Row],[Stuksprijs]])</f>
        <v>417.15</v>
      </c>
      <c r="N124" s="44">
        <f>Q4_2025[[#This Row],[Besteld]]*Q4_2025[[#This Row],[Prijs 2]]</f>
        <v>417.15</v>
      </c>
      <c r="O124" s="10">
        <f>IF(Q4_2025[[#This Row],[Brutobedrag 2]]&lt;Q4_2025[[#This Row],[Bruto - Rel.korting]],Q4_2025[[#This Row],[Brutobedrag 2]],Q4_2025[[#This Row],[Brutobedrag 2]]*(100-Q4_2025[[#This Row],[Relatiekorting percentage]])/100)</f>
        <v>417.15</v>
      </c>
      <c r="R124" s="3"/>
      <c r="W124"/>
      <c r="AB124"/>
    </row>
    <row r="125" spans="1:28" x14ac:dyDescent="0.3">
      <c r="A125" t="s">
        <v>862</v>
      </c>
      <c r="B125">
        <v>5022047</v>
      </c>
      <c r="C125" t="s">
        <v>278</v>
      </c>
      <c r="D125">
        <v>1</v>
      </c>
      <c r="E125" s="10">
        <v>438.5</v>
      </c>
      <c r="F125" s="10">
        <v>438.5</v>
      </c>
      <c r="G125" s="10">
        <v>438.5</v>
      </c>
      <c r="H125">
        <v>0</v>
      </c>
      <c r="I125" s="51" t="str">
        <f>_xlfn.XLOOKUP(Q4_2025[[#This Row],[Artikelnr]],Artikel_prijzen[Artnr],Artikel_prijzen[Groep],"")</f>
        <v>Elektra</v>
      </c>
      <c r="J125" s="10">
        <f>_xlfn.XLOOKUP(Q4_2025[[#This Row],[Artikelnr]],Artikel_prijzen[Artnr],Artikel_prijzen[Prijs 2025],"")</f>
        <v>329.6</v>
      </c>
      <c r="K125" t="str">
        <f>IF(Q4_2025[[#This Row],[Artikelprijs]]&lt;&gt;"",IF(Q4_2025[[#This Row],[Stuksprijs]]=Q4_2025[[#This Row],[Artikelprijs]],"Prijs gelijk","Prijs wijkt af"),"")</f>
        <v>Prijs wijkt af</v>
      </c>
      <c r="L125" t="str">
        <f>IF(Q4_2025[[#This Row],[Relatiekorting percentage]]=0,
    "Nvt",
    IF(Q4_2025[[#This Row],[Brutobedrag 2]] &lt; Q4_2025[[#This Row],[Bruto - Rel.korting]],
        "Nee",
        "Ja"))</f>
        <v>Nvt</v>
      </c>
      <c r="M125" s="10">
        <f>IF(Q4_2025[[#This Row],[Artikelprijs]]&lt;&gt;"",Q4_2025[[#This Row],[Artikelprijs]],Q4_2025[[#This Row],[Stuksprijs]])</f>
        <v>329.6</v>
      </c>
      <c r="N125" s="44">
        <f>Q4_2025[[#This Row],[Besteld]]*Q4_2025[[#This Row],[Prijs 2]]</f>
        <v>329.6</v>
      </c>
      <c r="O125" s="10">
        <f>IF(Q4_2025[[#This Row],[Brutobedrag 2]]&lt;Q4_2025[[#This Row],[Bruto - Rel.korting]],Q4_2025[[#This Row],[Brutobedrag 2]],Q4_2025[[#This Row],[Brutobedrag 2]]*(100-Q4_2025[[#This Row],[Relatiekorting percentage]])/100)</f>
        <v>329.6</v>
      </c>
      <c r="R125" s="3"/>
      <c r="W125"/>
      <c r="AB125"/>
    </row>
    <row r="126" spans="1:28" x14ac:dyDescent="0.3">
      <c r="A126" t="s">
        <v>862</v>
      </c>
      <c r="B126">
        <v>5022027</v>
      </c>
      <c r="C126" t="s">
        <v>279</v>
      </c>
      <c r="D126">
        <v>1</v>
      </c>
      <c r="E126" s="10">
        <v>429.38</v>
      </c>
      <c r="F126" s="10">
        <v>429.38</v>
      </c>
      <c r="G126" s="10">
        <v>429.38</v>
      </c>
      <c r="H126">
        <v>0</v>
      </c>
      <c r="I126" s="51" t="str">
        <f>_xlfn.XLOOKUP(Q4_2025[[#This Row],[Artikelnr]],Artikel_prijzen[Artnr],Artikel_prijzen[Groep],"")</f>
        <v>Elektra</v>
      </c>
      <c r="J126" s="10">
        <f>_xlfn.XLOOKUP(Q4_2025[[#This Row],[Artikelnr]],Artikel_prijzen[Artnr],Artikel_prijzen[Prijs 2025],"")</f>
        <v>298.7</v>
      </c>
      <c r="K126" t="str">
        <f>IF(Q4_2025[[#This Row],[Artikelprijs]]&lt;&gt;"",IF(Q4_2025[[#This Row],[Stuksprijs]]=Q4_2025[[#This Row],[Artikelprijs]],"Prijs gelijk","Prijs wijkt af"),"")</f>
        <v>Prijs wijkt af</v>
      </c>
      <c r="L126" t="str">
        <f>IF(Q4_2025[[#This Row],[Relatiekorting percentage]]=0,
    "Nvt",
    IF(Q4_2025[[#This Row],[Brutobedrag 2]] &lt; Q4_2025[[#This Row],[Bruto - Rel.korting]],
        "Nee",
        "Ja"))</f>
        <v>Nvt</v>
      </c>
      <c r="M126" s="10">
        <f>IF(Q4_2025[[#This Row],[Artikelprijs]]&lt;&gt;"",Q4_2025[[#This Row],[Artikelprijs]],Q4_2025[[#This Row],[Stuksprijs]])</f>
        <v>298.7</v>
      </c>
      <c r="N126" s="44">
        <f>Q4_2025[[#This Row],[Besteld]]*Q4_2025[[#This Row],[Prijs 2]]</f>
        <v>298.7</v>
      </c>
      <c r="O126" s="10">
        <f>IF(Q4_2025[[#This Row],[Brutobedrag 2]]&lt;Q4_2025[[#This Row],[Bruto - Rel.korting]],Q4_2025[[#This Row],[Brutobedrag 2]],Q4_2025[[#This Row],[Brutobedrag 2]]*(100-Q4_2025[[#This Row],[Relatiekorting percentage]])/100)</f>
        <v>298.7</v>
      </c>
      <c r="R126" s="3"/>
      <c r="W126"/>
      <c r="AB126"/>
    </row>
    <row r="127" spans="1:28" x14ac:dyDescent="0.3">
      <c r="A127" t="s">
        <v>862</v>
      </c>
      <c r="B127">
        <v>5022027</v>
      </c>
      <c r="C127" t="s">
        <v>279</v>
      </c>
      <c r="D127">
        <v>1</v>
      </c>
      <c r="E127" s="10">
        <v>429.38</v>
      </c>
      <c r="F127" s="10">
        <v>429.38</v>
      </c>
      <c r="G127" s="10">
        <v>429.38</v>
      </c>
      <c r="H127">
        <v>0</v>
      </c>
      <c r="I127" s="51" t="str">
        <f>_xlfn.XLOOKUP(Q4_2025[[#This Row],[Artikelnr]],Artikel_prijzen[Artnr],Artikel_prijzen[Groep],"")</f>
        <v>Elektra</v>
      </c>
      <c r="J127" s="10">
        <f>_xlfn.XLOOKUP(Q4_2025[[#This Row],[Artikelnr]],Artikel_prijzen[Artnr],Artikel_prijzen[Prijs 2025],"")</f>
        <v>298.7</v>
      </c>
      <c r="K127" t="str">
        <f>IF(Q4_2025[[#This Row],[Artikelprijs]]&lt;&gt;"",IF(Q4_2025[[#This Row],[Stuksprijs]]=Q4_2025[[#This Row],[Artikelprijs]],"Prijs gelijk","Prijs wijkt af"),"")</f>
        <v>Prijs wijkt af</v>
      </c>
      <c r="L127" t="str">
        <f>IF(Q4_2025[[#This Row],[Relatiekorting percentage]]=0,
    "Nvt",
    IF(Q4_2025[[#This Row],[Brutobedrag 2]] &lt; Q4_2025[[#This Row],[Bruto - Rel.korting]],
        "Nee",
        "Ja"))</f>
        <v>Nvt</v>
      </c>
      <c r="M127" s="10">
        <f>IF(Q4_2025[[#This Row],[Artikelprijs]]&lt;&gt;"",Q4_2025[[#This Row],[Artikelprijs]],Q4_2025[[#This Row],[Stuksprijs]])</f>
        <v>298.7</v>
      </c>
      <c r="N127" s="44">
        <f>Q4_2025[[#This Row],[Besteld]]*Q4_2025[[#This Row],[Prijs 2]]</f>
        <v>298.7</v>
      </c>
      <c r="O127" s="10">
        <f>IF(Q4_2025[[#This Row],[Brutobedrag 2]]&lt;Q4_2025[[#This Row],[Bruto - Rel.korting]],Q4_2025[[#This Row],[Brutobedrag 2]],Q4_2025[[#This Row],[Brutobedrag 2]]*(100-Q4_2025[[#This Row],[Relatiekorting percentage]])/100)</f>
        <v>298.7</v>
      </c>
      <c r="R127" s="3"/>
      <c r="W127"/>
      <c r="AB127"/>
    </row>
    <row r="128" spans="1:28" x14ac:dyDescent="0.3">
      <c r="A128" t="s">
        <v>862</v>
      </c>
      <c r="B128">
        <v>5022027</v>
      </c>
      <c r="C128" t="s">
        <v>279</v>
      </c>
      <c r="D128">
        <v>1</v>
      </c>
      <c r="E128" s="10">
        <v>429.38</v>
      </c>
      <c r="F128" s="10">
        <v>429.38</v>
      </c>
      <c r="G128" s="10">
        <v>429.38</v>
      </c>
      <c r="H128">
        <v>0</v>
      </c>
      <c r="I128" s="51" t="str">
        <f>_xlfn.XLOOKUP(Q4_2025[[#This Row],[Artikelnr]],Artikel_prijzen[Artnr],Artikel_prijzen[Groep],"")</f>
        <v>Elektra</v>
      </c>
      <c r="J128" s="10">
        <f>_xlfn.XLOOKUP(Q4_2025[[#This Row],[Artikelnr]],Artikel_prijzen[Artnr],Artikel_prijzen[Prijs 2025],"")</f>
        <v>298.7</v>
      </c>
      <c r="K128" t="str">
        <f>IF(Q4_2025[[#This Row],[Artikelprijs]]&lt;&gt;"",IF(Q4_2025[[#This Row],[Stuksprijs]]=Q4_2025[[#This Row],[Artikelprijs]],"Prijs gelijk","Prijs wijkt af"),"")</f>
        <v>Prijs wijkt af</v>
      </c>
      <c r="L128" t="str">
        <f>IF(Q4_2025[[#This Row],[Relatiekorting percentage]]=0,
    "Nvt",
    IF(Q4_2025[[#This Row],[Brutobedrag 2]] &lt; Q4_2025[[#This Row],[Bruto - Rel.korting]],
        "Nee",
        "Ja"))</f>
        <v>Nvt</v>
      </c>
      <c r="M128" s="10">
        <f>IF(Q4_2025[[#This Row],[Artikelprijs]]&lt;&gt;"",Q4_2025[[#This Row],[Artikelprijs]],Q4_2025[[#This Row],[Stuksprijs]])</f>
        <v>298.7</v>
      </c>
      <c r="N128" s="44">
        <f>Q4_2025[[#This Row],[Besteld]]*Q4_2025[[#This Row],[Prijs 2]]</f>
        <v>298.7</v>
      </c>
      <c r="O128" s="10">
        <f>IF(Q4_2025[[#This Row],[Brutobedrag 2]]&lt;Q4_2025[[#This Row],[Bruto - Rel.korting]],Q4_2025[[#This Row],[Brutobedrag 2]],Q4_2025[[#This Row],[Brutobedrag 2]]*(100-Q4_2025[[#This Row],[Relatiekorting percentage]])/100)</f>
        <v>298.7</v>
      </c>
      <c r="R128" s="3"/>
      <c r="W128"/>
      <c r="AB128"/>
    </row>
    <row r="129" spans="1:28" x14ac:dyDescent="0.3">
      <c r="A129" t="s">
        <v>862</v>
      </c>
      <c r="B129">
        <v>5020001</v>
      </c>
      <c r="C129" t="s">
        <v>46</v>
      </c>
      <c r="D129">
        <v>2</v>
      </c>
      <c r="E129" s="10">
        <v>29.35</v>
      </c>
      <c r="F129" s="10">
        <v>58.7</v>
      </c>
      <c r="G129" s="10">
        <v>58.7</v>
      </c>
      <c r="H129">
        <v>0</v>
      </c>
      <c r="I129" s="51" t="str">
        <f>_xlfn.XLOOKUP(Q4_2025[[#This Row],[Artikelnr]],Artikel_prijzen[Artnr],Artikel_prijzen[Groep],"")</f>
        <v/>
      </c>
      <c r="J129" s="10" t="str">
        <f>_xlfn.XLOOKUP(Q4_2025[[#This Row],[Artikelnr]],Artikel_prijzen[Artnr],Artikel_prijzen[Prijs 2025],"")</f>
        <v/>
      </c>
      <c r="K129" t="str">
        <f>IF(Q4_2025[[#This Row],[Artikelprijs]]&lt;&gt;"",IF(Q4_2025[[#This Row],[Stuksprijs]]=Q4_2025[[#This Row],[Artikelprijs]],"Prijs gelijk","Prijs wijkt af"),"")</f>
        <v/>
      </c>
      <c r="L129" t="str">
        <f>IF(Q4_2025[[#This Row],[Relatiekorting percentage]]=0,
    "Nvt",
    IF(Q4_2025[[#This Row],[Brutobedrag 2]] &lt; Q4_2025[[#This Row],[Bruto - Rel.korting]],
        "Nee",
        "Ja"))</f>
        <v>Nvt</v>
      </c>
      <c r="M129" s="10">
        <f>IF(Q4_2025[[#This Row],[Artikelprijs]]&lt;&gt;"",Q4_2025[[#This Row],[Artikelprijs]],Q4_2025[[#This Row],[Stuksprijs]])</f>
        <v>29.35</v>
      </c>
      <c r="N129" s="44">
        <f>Q4_2025[[#This Row],[Besteld]]*Q4_2025[[#This Row],[Prijs 2]]</f>
        <v>58.7</v>
      </c>
      <c r="O129" s="10">
        <f>IF(Q4_2025[[#This Row],[Brutobedrag 2]]&lt;Q4_2025[[#This Row],[Bruto - Rel.korting]],Q4_2025[[#This Row],[Brutobedrag 2]],Q4_2025[[#This Row],[Brutobedrag 2]]*(100-Q4_2025[[#This Row],[Relatiekorting percentage]])/100)</f>
        <v>58.7</v>
      </c>
      <c r="R129" s="3"/>
      <c r="W129"/>
      <c r="AB129"/>
    </row>
    <row r="130" spans="1:28" x14ac:dyDescent="0.3">
      <c r="A130" t="s">
        <v>862</v>
      </c>
      <c r="B130">
        <v>5020002</v>
      </c>
      <c r="C130" t="s">
        <v>56</v>
      </c>
      <c r="D130">
        <v>3</v>
      </c>
      <c r="E130" s="10">
        <v>39.65</v>
      </c>
      <c r="F130" s="10">
        <v>118.95</v>
      </c>
      <c r="G130" s="10">
        <v>118.95</v>
      </c>
      <c r="H130">
        <v>0</v>
      </c>
      <c r="I130" s="51" t="str">
        <f>_xlfn.XLOOKUP(Q4_2025[[#This Row],[Artikelnr]],Artikel_prijzen[Artnr],Artikel_prijzen[Groep],"")</f>
        <v/>
      </c>
      <c r="J130" s="10" t="str">
        <f>_xlfn.XLOOKUP(Q4_2025[[#This Row],[Artikelnr]],Artikel_prijzen[Artnr],Artikel_prijzen[Prijs 2025],"")</f>
        <v/>
      </c>
      <c r="K130" t="str">
        <f>IF(Q4_2025[[#This Row],[Artikelprijs]]&lt;&gt;"",IF(Q4_2025[[#This Row],[Stuksprijs]]=Q4_2025[[#This Row],[Artikelprijs]],"Prijs gelijk","Prijs wijkt af"),"")</f>
        <v/>
      </c>
      <c r="L130" t="str">
        <f>IF(Q4_2025[[#This Row],[Relatiekorting percentage]]=0,
    "Nvt",
    IF(Q4_2025[[#This Row],[Brutobedrag 2]] &lt; Q4_2025[[#This Row],[Bruto - Rel.korting]],
        "Nee",
        "Ja"))</f>
        <v>Nvt</v>
      </c>
      <c r="M130" s="10">
        <f>IF(Q4_2025[[#This Row],[Artikelprijs]]&lt;&gt;"",Q4_2025[[#This Row],[Artikelprijs]],Q4_2025[[#This Row],[Stuksprijs]])</f>
        <v>39.65</v>
      </c>
      <c r="N130" s="44">
        <f>Q4_2025[[#This Row],[Besteld]]*Q4_2025[[#This Row],[Prijs 2]]</f>
        <v>118.94999999999999</v>
      </c>
      <c r="O130" s="10">
        <f>IF(Q4_2025[[#This Row],[Brutobedrag 2]]&lt;Q4_2025[[#This Row],[Bruto - Rel.korting]],Q4_2025[[#This Row],[Brutobedrag 2]],Q4_2025[[#This Row],[Brutobedrag 2]]*(100-Q4_2025[[#This Row],[Relatiekorting percentage]])/100)</f>
        <v>118.94999999999999</v>
      </c>
      <c r="R130" s="3"/>
      <c r="W130"/>
      <c r="AB130"/>
    </row>
    <row r="131" spans="1:28" x14ac:dyDescent="0.3">
      <c r="A131" t="s">
        <v>862</v>
      </c>
      <c r="B131">
        <v>5040011</v>
      </c>
      <c r="C131" t="s">
        <v>321</v>
      </c>
      <c r="D131">
        <v>1</v>
      </c>
      <c r="E131" s="10">
        <v>638.6</v>
      </c>
      <c r="F131" s="10">
        <v>638.6</v>
      </c>
      <c r="G131" s="10">
        <v>638.6</v>
      </c>
      <c r="H131">
        <v>0</v>
      </c>
      <c r="I131" s="51" t="str">
        <f>_xlfn.XLOOKUP(Q4_2025[[#This Row],[Artikelnr]],Artikel_prijzen[Artnr],Artikel_prijzen[Groep],"")</f>
        <v>AV</v>
      </c>
      <c r="J131" s="10">
        <f>_xlfn.XLOOKUP(Q4_2025[[#This Row],[Artikelnr]],Artikel_prijzen[Artnr],Artikel_prijzen[Prijs 2025],"")</f>
        <v>620</v>
      </c>
      <c r="K131" t="str">
        <f>IF(Q4_2025[[#This Row],[Artikelprijs]]&lt;&gt;"",IF(Q4_2025[[#This Row],[Stuksprijs]]=Q4_2025[[#This Row],[Artikelprijs]],"Prijs gelijk","Prijs wijkt af"),"")</f>
        <v>Prijs wijkt af</v>
      </c>
      <c r="L131" t="str">
        <f>IF(Q4_2025[[#This Row],[Relatiekorting percentage]]=0,
    "Nvt",
    IF(Q4_2025[[#This Row],[Brutobedrag 2]] &lt; Q4_2025[[#This Row],[Bruto - Rel.korting]],
        "Nee",
        "Ja"))</f>
        <v>Nvt</v>
      </c>
      <c r="M131" s="10">
        <f>IF(Q4_2025[[#This Row],[Artikelprijs]]&lt;&gt;"",Q4_2025[[#This Row],[Artikelprijs]],Q4_2025[[#This Row],[Stuksprijs]])</f>
        <v>620</v>
      </c>
      <c r="N131" s="44">
        <f>Q4_2025[[#This Row],[Besteld]]*Q4_2025[[#This Row],[Prijs 2]]</f>
        <v>620</v>
      </c>
      <c r="O131" s="10">
        <f>IF(Q4_2025[[#This Row],[Brutobedrag 2]]&lt;Q4_2025[[#This Row],[Bruto - Rel.korting]],Q4_2025[[#This Row],[Brutobedrag 2]],Q4_2025[[#This Row],[Brutobedrag 2]]*(100-Q4_2025[[#This Row],[Relatiekorting percentage]])/100)</f>
        <v>620</v>
      </c>
      <c r="R131" s="3"/>
      <c r="W131"/>
      <c r="AB131"/>
    </row>
    <row r="132" spans="1:28" x14ac:dyDescent="0.3">
      <c r="A132" t="s">
        <v>862</v>
      </c>
      <c r="B132">
        <v>5022049</v>
      </c>
      <c r="C132" t="s">
        <v>280</v>
      </c>
      <c r="D132">
        <v>1</v>
      </c>
      <c r="E132" s="10">
        <v>547.83000000000004</v>
      </c>
      <c r="F132" s="10">
        <v>547.83000000000004</v>
      </c>
      <c r="G132" s="10">
        <v>547.83000000000004</v>
      </c>
      <c r="H132">
        <v>0</v>
      </c>
      <c r="I132" s="51" t="str">
        <f>_xlfn.XLOOKUP(Q4_2025[[#This Row],[Artikelnr]],Artikel_prijzen[Artnr],Artikel_prijzen[Groep],"")</f>
        <v>Elektra</v>
      </c>
      <c r="J132" s="10">
        <f>_xlfn.XLOOKUP(Q4_2025[[#This Row],[Artikelnr]],Artikel_prijzen[Artnr],Artikel_prijzen[Prijs 2025],"")</f>
        <v>417.15</v>
      </c>
      <c r="K132" t="str">
        <f>IF(Q4_2025[[#This Row],[Artikelprijs]]&lt;&gt;"",IF(Q4_2025[[#This Row],[Stuksprijs]]=Q4_2025[[#This Row],[Artikelprijs]],"Prijs gelijk","Prijs wijkt af"),"")</f>
        <v>Prijs wijkt af</v>
      </c>
      <c r="L132" t="str">
        <f>IF(Q4_2025[[#This Row],[Relatiekorting percentage]]=0,
    "Nvt",
    IF(Q4_2025[[#This Row],[Brutobedrag 2]] &lt; Q4_2025[[#This Row],[Bruto - Rel.korting]],
        "Nee",
        "Ja"))</f>
        <v>Nvt</v>
      </c>
      <c r="M132" s="10">
        <f>IF(Q4_2025[[#This Row],[Artikelprijs]]&lt;&gt;"",Q4_2025[[#This Row],[Artikelprijs]],Q4_2025[[#This Row],[Stuksprijs]])</f>
        <v>417.15</v>
      </c>
      <c r="N132" s="44">
        <f>Q4_2025[[#This Row],[Besteld]]*Q4_2025[[#This Row],[Prijs 2]]</f>
        <v>417.15</v>
      </c>
      <c r="O132" s="10">
        <f>IF(Q4_2025[[#This Row],[Brutobedrag 2]]&lt;Q4_2025[[#This Row],[Bruto - Rel.korting]],Q4_2025[[#This Row],[Brutobedrag 2]],Q4_2025[[#This Row],[Brutobedrag 2]]*(100-Q4_2025[[#This Row],[Relatiekorting percentage]])/100)</f>
        <v>417.15</v>
      </c>
      <c r="R132" s="3"/>
      <c r="W132"/>
      <c r="AB132"/>
    </row>
    <row r="133" spans="1:28" x14ac:dyDescent="0.3">
      <c r="A133" t="s">
        <v>862</v>
      </c>
      <c r="B133">
        <v>5022049</v>
      </c>
      <c r="C133" t="s">
        <v>280</v>
      </c>
      <c r="D133">
        <v>1</v>
      </c>
      <c r="E133" s="10">
        <v>547.83000000000004</v>
      </c>
      <c r="F133" s="10">
        <v>547.83000000000004</v>
      </c>
      <c r="G133" s="10">
        <v>547.83000000000004</v>
      </c>
      <c r="H133">
        <v>0</v>
      </c>
      <c r="I133" s="51" t="str">
        <f>_xlfn.XLOOKUP(Q4_2025[[#This Row],[Artikelnr]],Artikel_prijzen[Artnr],Artikel_prijzen[Groep],"")</f>
        <v>Elektra</v>
      </c>
      <c r="J133" s="10">
        <f>_xlfn.XLOOKUP(Q4_2025[[#This Row],[Artikelnr]],Artikel_prijzen[Artnr],Artikel_prijzen[Prijs 2025],"")</f>
        <v>417.15</v>
      </c>
      <c r="K133" t="str">
        <f>IF(Q4_2025[[#This Row],[Artikelprijs]]&lt;&gt;"",IF(Q4_2025[[#This Row],[Stuksprijs]]=Q4_2025[[#This Row],[Artikelprijs]],"Prijs gelijk","Prijs wijkt af"),"")</f>
        <v>Prijs wijkt af</v>
      </c>
      <c r="L133" t="str">
        <f>IF(Q4_2025[[#This Row],[Relatiekorting percentage]]=0,
    "Nvt",
    IF(Q4_2025[[#This Row],[Brutobedrag 2]] &lt; Q4_2025[[#This Row],[Bruto - Rel.korting]],
        "Nee",
        "Ja"))</f>
        <v>Nvt</v>
      </c>
      <c r="M133" s="10">
        <f>IF(Q4_2025[[#This Row],[Artikelprijs]]&lt;&gt;"",Q4_2025[[#This Row],[Artikelprijs]],Q4_2025[[#This Row],[Stuksprijs]])</f>
        <v>417.15</v>
      </c>
      <c r="N133" s="44">
        <f>Q4_2025[[#This Row],[Besteld]]*Q4_2025[[#This Row],[Prijs 2]]</f>
        <v>417.15</v>
      </c>
      <c r="O133" s="10">
        <f>IF(Q4_2025[[#This Row],[Brutobedrag 2]]&lt;Q4_2025[[#This Row],[Bruto - Rel.korting]],Q4_2025[[#This Row],[Brutobedrag 2]],Q4_2025[[#This Row],[Brutobedrag 2]]*(100-Q4_2025[[#This Row],[Relatiekorting percentage]])/100)</f>
        <v>417.15</v>
      </c>
      <c r="R133" s="3"/>
      <c r="W133"/>
      <c r="AB133"/>
    </row>
    <row r="134" spans="1:28" x14ac:dyDescent="0.3">
      <c r="A134" t="s">
        <v>862</v>
      </c>
      <c r="B134">
        <v>5020002</v>
      </c>
      <c r="C134" t="s">
        <v>56</v>
      </c>
      <c r="D134">
        <v>1</v>
      </c>
      <c r="E134" s="10">
        <v>39.65</v>
      </c>
      <c r="F134" s="10">
        <v>39.65</v>
      </c>
      <c r="G134" s="10">
        <v>39.65</v>
      </c>
      <c r="H134">
        <v>0</v>
      </c>
      <c r="I134" s="51" t="str">
        <f>_xlfn.XLOOKUP(Q4_2025[[#This Row],[Artikelnr]],Artikel_prijzen[Artnr],Artikel_prijzen[Groep],"")</f>
        <v/>
      </c>
      <c r="J134" s="10" t="str">
        <f>_xlfn.XLOOKUP(Q4_2025[[#This Row],[Artikelnr]],Artikel_prijzen[Artnr],Artikel_prijzen[Prijs 2025],"")</f>
        <v/>
      </c>
      <c r="K134" t="str">
        <f>IF(Q4_2025[[#This Row],[Artikelprijs]]&lt;&gt;"",IF(Q4_2025[[#This Row],[Stuksprijs]]=Q4_2025[[#This Row],[Artikelprijs]],"Prijs gelijk","Prijs wijkt af"),"")</f>
        <v/>
      </c>
      <c r="L134" t="str">
        <f>IF(Q4_2025[[#This Row],[Relatiekorting percentage]]=0,
    "Nvt",
    IF(Q4_2025[[#This Row],[Brutobedrag 2]] &lt; Q4_2025[[#This Row],[Bruto - Rel.korting]],
        "Nee",
        "Ja"))</f>
        <v>Nvt</v>
      </c>
      <c r="M134" s="10">
        <f>IF(Q4_2025[[#This Row],[Artikelprijs]]&lt;&gt;"",Q4_2025[[#This Row],[Artikelprijs]],Q4_2025[[#This Row],[Stuksprijs]])</f>
        <v>39.65</v>
      </c>
      <c r="N134" s="44">
        <f>Q4_2025[[#This Row],[Besteld]]*Q4_2025[[#This Row],[Prijs 2]]</f>
        <v>39.65</v>
      </c>
      <c r="O134" s="10">
        <f>IF(Q4_2025[[#This Row],[Brutobedrag 2]]&lt;Q4_2025[[#This Row],[Bruto - Rel.korting]],Q4_2025[[#This Row],[Brutobedrag 2]],Q4_2025[[#This Row],[Brutobedrag 2]]*(100-Q4_2025[[#This Row],[Relatiekorting percentage]])/100)</f>
        <v>39.65</v>
      </c>
      <c r="R134" s="3"/>
      <c r="W134"/>
      <c r="AB134"/>
    </row>
    <row r="135" spans="1:28" x14ac:dyDescent="0.3">
      <c r="A135" t="s">
        <v>862</v>
      </c>
      <c r="B135">
        <v>5022049</v>
      </c>
      <c r="C135" t="s">
        <v>280</v>
      </c>
      <c r="D135">
        <v>1</v>
      </c>
      <c r="E135" s="10">
        <v>547.83000000000004</v>
      </c>
      <c r="F135" s="10">
        <v>547.83000000000004</v>
      </c>
      <c r="G135" s="10">
        <v>547.83000000000004</v>
      </c>
      <c r="H135">
        <v>0</v>
      </c>
      <c r="I135" s="51" t="str">
        <f>_xlfn.XLOOKUP(Q4_2025[[#This Row],[Artikelnr]],Artikel_prijzen[Artnr],Artikel_prijzen[Groep],"")</f>
        <v>Elektra</v>
      </c>
      <c r="J135" s="10">
        <f>_xlfn.XLOOKUP(Q4_2025[[#This Row],[Artikelnr]],Artikel_prijzen[Artnr],Artikel_prijzen[Prijs 2025],"")</f>
        <v>417.15</v>
      </c>
      <c r="K135" t="str">
        <f>IF(Q4_2025[[#This Row],[Artikelprijs]]&lt;&gt;"",IF(Q4_2025[[#This Row],[Stuksprijs]]=Q4_2025[[#This Row],[Artikelprijs]],"Prijs gelijk","Prijs wijkt af"),"")</f>
        <v>Prijs wijkt af</v>
      </c>
      <c r="L135" t="str">
        <f>IF(Q4_2025[[#This Row],[Relatiekorting percentage]]=0,
    "Nvt",
    IF(Q4_2025[[#This Row],[Brutobedrag 2]] &lt; Q4_2025[[#This Row],[Bruto - Rel.korting]],
        "Nee",
        "Ja"))</f>
        <v>Nvt</v>
      </c>
      <c r="M135" s="10">
        <f>IF(Q4_2025[[#This Row],[Artikelprijs]]&lt;&gt;"",Q4_2025[[#This Row],[Artikelprijs]],Q4_2025[[#This Row],[Stuksprijs]])</f>
        <v>417.15</v>
      </c>
      <c r="N135" s="44">
        <f>Q4_2025[[#This Row],[Besteld]]*Q4_2025[[#This Row],[Prijs 2]]</f>
        <v>417.15</v>
      </c>
      <c r="O135" s="10">
        <f>IF(Q4_2025[[#This Row],[Brutobedrag 2]]&lt;Q4_2025[[#This Row],[Bruto - Rel.korting]],Q4_2025[[#This Row],[Brutobedrag 2]],Q4_2025[[#This Row],[Brutobedrag 2]]*(100-Q4_2025[[#This Row],[Relatiekorting percentage]])/100)</f>
        <v>417.15</v>
      </c>
      <c r="R135" s="3"/>
      <c r="W135"/>
      <c r="AB135"/>
    </row>
    <row r="136" spans="1:28" x14ac:dyDescent="0.3">
      <c r="A136" t="s">
        <v>862</v>
      </c>
      <c r="B136">
        <v>5020002</v>
      </c>
      <c r="C136" t="s">
        <v>56</v>
      </c>
      <c r="D136">
        <v>1</v>
      </c>
      <c r="E136" s="10">
        <v>39.65</v>
      </c>
      <c r="F136" s="10">
        <v>39.65</v>
      </c>
      <c r="G136" s="10">
        <v>39.65</v>
      </c>
      <c r="H136">
        <v>0</v>
      </c>
      <c r="I136" s="51" t="str">
        <f>_xlfn.XLOOKUP(Q4_2025[[#This Row],[Artikelnr]],Artikel_prijzen[Artnr],Artikel_prijzen[Groep],"")</f>
        <v/>
      </c>
      <c r="J136" s="10" t="str">
        <f>_xlfn.XLOOKUP(Q4_2025[[#This Row],[Artikelnr]],Artikel_prijzen[Artnr],Artikel_prijzen[Prijs 2025],"")</f>
        <v/>
      </c>
      <c r="K136" t="str">
        <f>IF(Q4_2025[[#This Row],[Artikelprijs]]&lt;&gt;"",IF(Q4_2025[[#This Row],[Stuksprijs]]=Q4_2025[[#This Row],[Artikelprijs]],"Prijs gelijk","Prijs wijkt af"),"")</f>
        <v/>
      </c>
      <c r="L136" t="str">
        <f>IF(Q4_2025[[#This Row],[Relatiekorting percentage]]=0,
    "Nvt",
    IF(Q4_2025[[#This Row],[Brutobedrag 2]] &lt; Q4_2025[[#This Row],[Bruto - Rel.korting]],
        "Nee",
        "Ja"))</f>
        <v>Nvt</v>
      </c>
      <c r="M136" s="10">
        <f>IF(Q4_2025[[#This Row],[Artikelprijs]]&lt;&gt;"",Q4_2025[[#This Row],[Artikelprijs]],Q4_2025[[#This Row],[Stuksprijs]])</f>
        <v>39.65</v>
      </c>
      <c r="N136" s="44">
        <f>Q4_2025[[#This Row],[Besteld]]*Q4_2025[[#This Row],[Prijs 2]]</f>
        <v>39.65</v>
      </c>
      <c r="O136" s="10">
        <f>IF(Q4_2025[[#This Row],[Brutobedrag 2]]&lt;Q4_2025[[#This Row],[Bruto - Rel.korting]],Q4_2025[[#This Row],[Brutobedrag 2]],Q4_2025[[#This Row],[Brutobedrag 2]]*(100-Q4_2025[[#This Row],[Relatiekorting percentage]])/100)</f>
        <v>39.65</v>
      </c>
      <c r="R136" s="3"/>
      <c r="W136"/>
      <c r="AB136"/>
    </row>
    <row r="137" spans="1:28" x14ac:dyDescent="0.3">
      <c r="A137" t="s">
        <v>862</v>
      </c>
      <c r="B137">
        <v>5021034</v>
      </c>
      <c r="C137" t="s">
        <v>275</v>
      </c>
      <c r="D137">
        <v>1</v>
      </c>
      <c r="E137" s="10">
        <v>185.4</v>
      </c>
      <c r="F137" s="10">
        <v>185.4</v>
      </c>
      <c r="G137" s="10">
        <v>185.4</v>
      </c>
      <c r="H137">
        <v>0</v>
      </c>
      <c r="I137" s="51" t="str">
        <f>_xlfn.XLOOKUP(Q4_2025[[#This Row],[Artikelnr]],Artikel_prijzen[Artnr],Artikel_prijzen[Groep],"")</f>
        <v>Elektra</v>
      </c>
      <c r="J137" s="10">
        <f>_xlfn.XLOOKUP(Q4_2025[[#This Row],[Artikelnr]],Artikel_prijzen[Artnr],Artikel_prijzen[Prijs 2025],"")</f>
        <v>106.8625</v>
      </c>
      <c r="K137" t="str">
        <f>IF(Q4_2025[[#This Row],[Artikelprijs]]&lt;&gt;"",IF(Q4_2025[[#This Row],[Stuksprijs]]=Q4_2025[[#This Row],[Artikelprijs]],"Prijs gelijk","Prijs wijkt af"),"")</f>
        <v>Prijs wijkt af</v>
      </c>
      <c r="L137" t="str">
        <f>IF(Q4_2025[[#This Row],[Relatiekorting percentage]]=0,
    "Nvt",
    IF(Q4_2025[[#This Row],[Brutobedrag 2]] &lt; Q4_2025[[#This Row],[Bruto - Rel.korting]],
        "Nee",
        "Ja"))</f>
        <v>Nvt</v>
      </c>
      <c r="M137" s="10">
        <f>IF(Q4_2025[[#This Row],[Artikelprijs]]&lt;&gt;"",Q4_2025[[#This Row],[Artikelprijs]],Q4_2025[[#This Row],[Stuksprijs]])</f>
        <v>106.8625</v>
      </c>
      <c r="N137" s="44">
        <f>Q4_2025[[#This Row],[Besteld]]*Q4_2025[[#This Row],[Prijs 2]]</f>
        <v>106.8625</v>
      </c>
      <c r="O137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137" s="3"/>
      <c r="W137"/>
      <c r="AB137"/>
    </row>
    <row r="138" spans="1:28" x14ac:dyDescent="0.3">
      <c r="A138" t="s">
        <v>862</v>
      </c>
      <c r="B138">
        <v>5021034</v>
      </c>
      <c r="C138" t="s">
        <v>275</v>
      </c>
      <c r="D138">
        <v>1</v>
      </c>
      <c r="E138" s="10">
        <v>185.4</v>
      </c>
      <c r="F138" s="10">
        <v>185.4</v>
      </c>
      <c r="G138" s="10">
        <v>185.4</v>
      </c>
      <c r="H138">
        <v>0</v>
      </c>
      <c r="I138" s="51" t="str">
        <f>_xlfn.XLOOKUP(Q4_2025[[#This Row],[Artikelnr]],Artikel_prijzen[Artnr],Artikel_prijzen[Groep],"")</f>
        <v>Elektra</v>
      </c>
      <c r="J138" s="10">
        <f>_xlfn.XLOOKUP(Q4_2025[[#This Row],[Artikelnr]],Artikel_prijzen[Artnr],Artikel_prijzen[Prijs 2025],"")</f>
        <v>106.8625</v>
      </c>
      <c r="K138" t="str">
        <f>IF(Q4_2025[[#This Row],[Artikelprijs]]&lt;&gt;"",IF(Q4_2025[[#This Row],[Stuksprijs]]=Q4_2025[[#This Row],[Artikelprijs]],"Prijs gelijk","Prijs wijkt af"),"")</f>
        <v>Prijs wijkt af</v>
      </c>
      <c r="L138" t="str">
        <f>IF(Q4_2025[[#This Row],[Relatiekorting percentage]]=0,
    "Nvt",
    IF(Q4_2025[[#This Row],[Brutobedrag 2]] &lt; Q4_2025[[#This Row],[Bruto - Rel.korting]],
        "Nee",
        "Ja"))</f>
        <v>Nvt</v>
      </c>
      <c r="M138" s="10">
        <f>IF(Q4_2025[[#This Row],[Artikelprijs]]&lt;&gt;"",Q4_2025[[#This Row],[Artikelprijs]],Q4_2025[[#This Row],[Stuksprijs]])</f>
        <v>106.8625</v>
      </c>
      <c r="N138" s="44">
        <f>Q4_2025[[#This Row],[Besteld]]*Q4_2025[[#This Row],[Prijs 2]]</f>
        <v>106.8625</v>
      </c>
      <c r="O138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138" s="3"/>
      <c r="W138"/>
      <c r="AB138"/>
    </row>
    <row r="139" spans="1:28" x14ac:dyDescent="0.3">
      <c r="A139" t="s">
        <v>862</v>
      </c>
      <c r="B139">
        <v>5022027</v>
      </c>
      <c r="C139" t="s">
        <v>279</v>
      </c>
      <c r="D139">
        <v>1</v>
      </c>
      <c r="E139" s="10">
        <v>429.38</v>
      </c>
      <c r="F139" s="10">
        <v>429.38</v>
      </c>
      <c r="G139" s="10">
        <v>429.38</v>
      </c>
      <c r="H139">
        <v>0</v>
      </c>
      <c r="I139" s="51" t="str">
        <f>_xlfn.XLOOKUP(Q4_2025[[#This Row],[Artikelnr]],Artikel_prijzen[Artnr],Artikel_prijzen[Groep],"")</f>
        <v>Elektra</v>
      </c>
      <c r="J139" s="10">
        <f>_xlfn.XLOOKUP(Q4_2025[[#This Row],[Artikelnr]],Artikel_prijzen[Artnr],Artikel_prijzen[Prijs 2025],"")</f>
        <v>298.7</v>
      </c>
      <c r="K139" t="str">
        <f>IF(Q4_2025[[#This Row],[Artikelprijs]]&lt;&gt;"",IF(Q4_2025[[#This Row],[Stuksprijs]]=Q4_2025[[#This Row],[Artikelprijs]],"Prijs gelijk","Prijs wijkt af"),"")</f>
        <v>Prijs wijkt af</v>
      </c>
      <c r="L139" t="str">
        <f>IF(Q4_2025[[#This Row],[Relatiekorting percentage]]=0,
    "Nvt",
    IF(Q4_2025[[#This Row],[Brutobedrag 2]] &lt; Q4_2025[[#This Row],[Bruto - Rel.korting]],
        "Nee",
        "Ja"))</f>
        <v>Nvt</v>
      </c>
      <c r="M139" s="10">
        <f>IF(Q4_2025[[#This Row],[Artikelprijs]]&lt;&gt;"",Q4_2025[[#This Row],[Artikelprijs]],Q4_2025[[#This Row],[Stuksprijs]])</f>
        <v>298.7</v>
      </c>
      <c r="N139" s="44">
        <f>Q4_2025[[#This Row],[Besteld]]*Q4_2025[[#This Row],[Prijs 2]]</f>
        <v>298.7</v>
      </c>
      <c r="O139" s="10">
        <f>IF(Q4_2025[[#This Row],[Brutobedrag 2]]&lt;Q4_2025[[#This Row],[Bruto - Rel.korting]],Q4_2025[[#This Row],[Brutobedrag 2]],Q4_2025[[#This Row],[Brutobedrag 2]]*(100-Q4_2025[[#This Row],[Relatiekorting percentage]])/100)</f>
        <v>298.7</v>
      </c>
      <c r="R139" s="3"/>
      <c r="W139"/>
      <c r="AB139"/>
    </row>
    <row r="140" spans="1:28" x14ac:dyDescent="0.3">
      <c r="A140" t="s">
        <v>862</v>
      </c>
      <c r="B140">
        <v>5022027</v>
      </c>
      <c r="C140" t="s">
        <v>279</v>
      </c>
      <c r="D140">
        <v>1</v>
      </c>
      <c r="E140" s="10">
        <v>429.38</v>
      </c>
      <c r="F140" s="10">
        <v>429.38</v>
      </c>
      <c r="G140" s="10">
        <v>429.38</v>
      </c>
      <c r="H140">
        <v>0</v>
      </c>
      <c r="I140" s="51" t="str">
        <f>_xlfn.XLOOKUP(Q4_2025[[#This Row],[Artikelnr]],Artikel_prijzen[Artnr],Artikel_prijzen[Groep],"")</f>
        <v>Elektra</v>
      </c>
      <c r="J140" s="10">
        <f>_xlfn.XLOOKUP(Q4_2025[[#This Row],[Artikelnr]],Artikel_prijzen[Artnr],Artikel_prijzen[Prijs 2025],"")</f>
        <v>298.7</v>
      </c>
      <c r="K140" t="str">
        <f>IF(Q4_2025[[#This Row],[Artikelprijs]]&lt;&gt;"",IF(Q4_2025[[#This Row],[Stuksprijs]]=Q4_2025[[#This Row],[Artikelprijs]],"Prijs gelijk","Prijs wijkt af"),"")</f>
        <v>Prijs wijkt af</v>
      </c>
      <c r="L140" t="str">
        <f>IF(Q4_2025[[#This Row],[Relatiekorting percentage]]=0,
    "Nvt",
    IF(Q4_2025[[#This Row],[Brutobedrag 2]] &lt; Q4_2025[[#This Row],[Bruto - Rel.korting]],
        "Nee",
        "Ja"))</f>
        <v>Nvt</v>
      </c>
      <c r="M140" s="10">
        <f>IF(Q4_2025[[#This Row],[Artikelprijs]]&lt;&gt;"",Q4_2025[[#This Row],[Artikelprijs]],Q4_2025[[#This Row],[Stuksprijs]])</f>
        <v>298.7</v>
      </c>
      <c r="N140" s="44">
        <f>Q4_2025[[#This Row],[Besteld]]*Q4_2025[[#This Row],[Prijs 2]]</f>
        <v>298.7</v>
      </c>
      <c r="O140" s="10">
        <f>IF(Q4_2025[[#This Row],[Brutobedrag 2]]&lt;Q4_2025[[#This Row],[Bruto - Rel.korting]],Q4_2025[[#This Row],[Brutobedrag 2]],Q4_2025[[#This Row],[Brutobedrag 2]]*(100-Q4_2025[[#This Row],[Relatiekorting percentage]])/100)</f>
        <v>298.7</v>
      </c>
      <c r="R140" s="3"/>
      <c r="W140"/>
      <c r="AB140"/>
    </row>
    <row r="141" spans="1:28" x14ac:dyDescent="0.3">
      <c r="A141" t="s">
        <v>862</v>
      </c>
      <c r="B141">
        <v>5022031</v>
      </c>
      <c r="C141" t="s">
        <v>284</v>
      </c>
      <c r="D141">
        <v>1</v>
      </c>
      <c r="E141" s="10">
        <v>604.04999999999995</v>
      </c>
      <c r="F141" s="10">
        <v>604.04999999999995</v>
      </c>
      <c r="G141" s="10">
        <v>604.04999999999995</v>
      </c>
      <c r="H141">
        <v>0</v>
      </c>
      <c r="I141" s="51" t="str">
        <f>_xlfn.XLOOKUP(Q4_2025[[#This Row],[Artikelnr]],Artikel_prijzen[Artnr],Artikel_prijzen[Groep],"")</f>
        <v>Elektra</v>
      </c>
      <c r="J141" s="10">
        <f>_xlfn.XLOOKUP(Q4_2025[[#This Row],[Artikelnr]],Artikel_prijzen[Artnr],Artikel_prijzen[Prijs 2025],"")</f>
        <v>386.25</v>
      </c>
      <c r="K141" t="str">
        <f>IF(Q4_2025[[#This Row],[Artikelprijs]]&lt;&gt;"",IF(Q4_2025[[#This Row],[Stuksprijs]]=Q4_2025[[#This Row],[Artikelprijs]],"Prijs gelijk","Prijs wijkt af"),"")</f>
        <v>Prijs wijkt af</v>
      </c>
      <c r="L141" t="str">
        <f>IF(Q4_2025[[#This Row],[Relatiekorting percentage]]=0,
    "Nvt",
    IF(Q4_2025[[#This Row],[Brutobedrag 2]] &lt; Q4_2025[[#This Row],[Bruto - Rel.korting]],
        "Nee",
        "Ja"))</f>
        <v>Nvt</v>
      </c>
      <c r="M141" s="10">
        <f>IF(Q4_2025[[#This Row],[Artikelprijs]]&lt;&gt;"",Q4_2025[[#This Row],[Artikelprijs]],Q4_2025[[#This Row],[Stuksprijs]])</f>
        <v>386.25</v>
      </c>
      <c r="N141" s="44">
        <f>Q4_2025[[#This Row],[Besteld]]*Q4_2025[[#This Row],[Prijs 2]]</f>
        <v>386.25</v>
      </c>
      <c r="O141" s="10">
        <f>IF(Q4_2025[[#This Row],[Brutobedrag 2]]&lt;Q4_2025[[#This Row],[Bruto - Rel.korting]],Q4_2025[[#This Row],[Brutobedrag 2]],Q4_2025[[#This Row],[Brutobedrag 2]]*(100-Q4_2025[[#This Row],[Relatiekorting percentage]])/100)</f>
        <v>386.25</v>
      </c>
      <c r="R141" s="3"/>
      <c r="W141"/>
      <c r="AB141"/>
    </row>
    <row r="142" spans="1:28" x14ac:dyDescent="0.3">
      <c r="A142" t="s">
        <v>862</v>
      </c>
      <c r="B142">
        <v>5020004</v>
      </c>
      <c r="C142" t="s">
        <v>231</v>
      </c>
      <c r="D142">
        <v>1</v>
      </c>
      <c r="E142" s="10">
        <v>77.25</v>
      </c>
      <c r="F142" s="10">
        <v>77.25</v>
      </c>
      <c r="G142" s="10">
        <v>77.25</v>
      </c>
      <c r="H142">
        <v>0</v>
      </c>
      <c r="I142" s="51" t="str">
        <f>_xlfn.XLOOKUP(Q4_2025[[#This Row],[Artikelnr]],Artikel_prijzen[Artnr],Artikel_prijzen[Groep],"")</f>
        <v/>
      </c>
      <c r="J142" s="10" t="str">
        <f>_xlfn.XLOOKUP(Q4_2025[[#This Row],[Artikelnr]],Artikel_prijzen[Artnr],Artikel_prijzen[Prijs 2025],"")</f>
        <v/>
      </c>
      <c r="K142" t="str">
        <f>IF(Q4_2025[[#This Row],[Artikelprijs]]&lt;&gt;"",IF(Q4_2025[[#This Row],[Stuksprijs]]=Q4_2025[[#This Row],[Artikelprijs]],"Prijs gelijk","Prijs wijkt af"),"")</f>
        <v/>
      </c>
      <c r="L142" t="str">
        <f>IF(Q4_2025[[#This Row],[Relatiekorting percentage]]=0,
    "Nvt",
    IF(Q4_2025[[#This Row],[Brutobedrag 2]] &lt; Q4_2025[[#This Row],[Bruto - Rel.korting]],
        "Nee",
        "Ja"))</f>
        <v>Nvt</v>
      </c>
      <c r="M142" s="10">
        <f>IF(Q4_2025[[#This Row],[Artikelprijs]]&lt;&gt;"",Q4_2025[[#This Row],[Artikelprijs]],Q4_2025[[#This Row],[Stuksprijs]])</f>
        <v>77.25</v>
      </c>
      <c r="N142" s="44">
        <f>Q4_2025[[#This Row],[Besteld]]*Q4_2025[[#This Row],[Prijs 2]]</f>
        <v>77.25</v>
      </c>
      <c r="O142" s="10">
        <f>IF(Q4_2025[[#This Row],[Brutobedrag 2]]&lt;Q4_2025[[#This Row],[Bruto - Rel.korting]],Q4_2025[[#This Row],[Brutobedrag 2]],Q4_2025[[#This Row],[Brutobedrag 2]]*(100-Q4_2025[[#This Row],[Relatiekorting percentage]])/100)</f>
        <v>77.25</v>
      </c>
      <c r="R142" s="3"/>
      <c r="W142"/>
      <c r="AB142"/>
    </row>
    <row r="143" spans="1:28" x14ac:dyDescent="0.3">
      <c r="A143" t="s">
        <v>862</v>
      </c>
      <c r="B143">
        <v>5022027</v>
      </c>
      <c r="C143" t="s">
        <v>279</v>
      </c>
      <c r="D143">
        <v>1</v>
      </c>
      <c r="E143" s="10">
        <v>429.38</v>
      </c>
      <c r="F143" s="10">
        <v>429.38</v>
      </c>
      <c r="G143" s="10">
        <v>429.38</v>
      </c>
      <c r="H143">
        <v>0</v>
      </c>
      <c r="I143" s="51" t="str">
        <f>_xlfn.XLOOKUP(Q4_2025[[#This Row],[Artikelnr]],Artikel_prijzen[Artnr],Artikel_prijzen[Groep],"")</f>
        <v>Elektra</v>
      </c>
      <c r="J143" s="10">
        <f>_xlfn.XLOOKUP(Q4_2025[[#This Row],[Artikelnr]],Artikel_prijzen[Artnr],Artikel_prijzen[Prijs 2025],"")</f>
        <v>298.7</v>
      </c>
      <c r="K143" t="str">
        <f>IF(Q4_2025[[#This Row],[Artikelprijs]]&lt;&gt;"",IF(Q4_2025[[#This Row],[Stuksprijs]]=Q4_2025[[#This Row],[Artikelprijs]],"Prijs gelijk","Prijs wijkt af"),"")</f>
        <v>Prijs wijkt af</v>
      </c>
      <c r="L143" t="str">
        <f>IF(Q4_2025[[#This Row],[Relatiekorting percentage]]=0,
    "Nvt",
    IF(Q4_2025[[#This Row],[Brutobedrag 2]] &lt; Q4_2025[[#This Row],[Bruto - Rel.korting]],
        "Nee",
        "Ja"))</f>
        <v>Nvt</v>
      </c>
      <c r="M143" s="10">
        <f>IF(Q4_2025[[#This Row],[Artikelprijs]]&lt;&gt;"",Q4_2025[[#This Row],[Artikelprijs]],Q4_2025[[#This Row],[Stuksprijs]])</f>
        <v>298.7</v>
      </c>
      <c r="N143" s="44">
        <f>Q4_2025[[#This Row],[Besteld]]*Q4_2025[[#This Row],[Prijs 2]]</f>
        <v>298.7</v>
      </c>
      <c r="O143" s="10">
        <f>IF(Q4_2025[[#This Row],[Brutobedrag 2]]&lt;Q4_2025[[#This Row],[Bruto - Rel.korting]],Q4_2025[[#This Row],[Brutobedrag 2]],Q4_2025[[#This Row],[Brutobedrag 2]]*(100-Q4_2025[[#This Row],[Relatiekorting percentage]])/100)</f>
        <v>298.7</v>
      </c>
      <c r="R143" s="3"/>
      <c r="W143"/>
      <c r="AB143"/>
    </row>
    <row r="144" spans="1:28" x14ac:dyDescent="0.3">
      <c r="A144" t="s">
        <v>862</v>
      </c>
      <c r="B144">
        <v>5021034</v>
      </c>
      <c r="C144" t="s">
        <v>275</v>
      </c>
      <c r="D144">
        <v>1</v>
      </c>
      <c r="E144" s="10">
        <v>185.4</v>
      </c>
      <c r="F144" s="10">
        <v>185.4</v>
      </c>
      <c r="G144" s="10">
        <v>185.4</v>
      </c>
      <c r="H144">
        <v>0</v>
      </c>
      <c r="I144" s="51" t="str">
        <f>_xlfn.XLOOKUP(Q4_2025[[#This Row],[Artikelnr]],Artikel_prijzen[Artnr],Artikel_prijzen[Groep],"")</f>
        <v>Elektra</v>
      </c>
      <c r="J144" s="10">
        <f>_xlfn.XLOOKUP(Q4_2025[[#This Row],[Artikelnr]],Artikel_prijzen[Artnr],Artikel_prijzen[Prijs 2025],"")</f>
        <v>106.8625</v>
      </c>
      <c r="K144" t="str">
        <f>IF(Q4_2025[[#This Row],[Artikelprijs]]&lt;&gt;"",IF(Q4_2025[[#This Row],[Stuksprijs]]=Q4_2025[[#This Row],[Artikelprijs]],"Prijs gelijk","Prijs wijkt af"),"")</f>
        <v>Prijs wijkt af</v>
      </c>
      <c r="L144" t="str">
        <f>IF(Q4_2025[[#This Row],[Relatiekorting percentage]]=0,
    "Nvt",
    IF(Q4_2025[[#This Row],[Brutobedrag 2]] &lt; Q4_2025[[#This Row],[Bruto - Rel.korting]],
        "Nee",
        "Ja"))</f>
        <v>Nvt</v>
      </c>
      <c r="M144" s="10">
        <f>IF(Q4_2025[[#This Row],[Artikelprijs]]&lt;&gt;"",Q4_2025[[#This Row],[Artikelprijs]],Q4_2025[[#This Row],[Stuksprijs]])</f>
        <v>106.8625</v>
      </c>
      <c r="N144" s="44">
        <f>Q4_2025[[#This Row],[Besteld]]*Q4_2025[[#This Row],[Prijs 2]]</f>
        <v>106.8625</v>
      </c>
      <c r="O144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144" s="3"/>
      <c r="W144"/>
      <c r="AB144"/>
    </row>
    <row r="145" spans="1:28" x14ac:dyDescent="0.3">
      <c r="A145" t="s">
        <v>862</v>
      </c>
      <c r="B145">
        <v>5020008</v>
      </c>
      <c r="C145" t="s">
        <v>52</v>
      </c>
      <c r="D145">
        <v>1</v>
      </c>
      <c r="E145" s="10">
        <v>32.96</v>
      </c>
      <c r="F145" s="10">
        <v>32.96</v>
      </c>
      <c r="G145" s="10">
        <v>32.96</v>
      </c>
      <c r="H145">
        <v>0</v>
      </c>
      <c r="I145" s="51" t="str">
        <f>_xlfn.XLOOKUP(Q4_2025[[#This Row],[Artikelnr]],Artikel_prijzen[Artnr],Artikel_prijzen[Groep],"")</f>
        <v/>
      </c>
      <c r="J145" s="10" t="str">
        <f>_xlfn.XLOOKUP(Q4_2025[[#This Row],[Artikelnr]],Artikel_prijzen[Artnr],Artikel_prijzen[Prijs 2025],"")</f>
        <v/>
      </c>
      <c r="K145" t="str">
        <f>IF(Q4_2025[[#This Row],[Artikelprijs]]&lt;&gt;"",IF(Q4_2025[[#This Row],[Stuksprijs]]=Q4_2025[[#This Row],[Artikelprijs]],"Prijs gelijk","Prijs wijkt af"),"")</f>
        <v/>
      </c>
      <c r="L145" t="str">
        <f>IF(Q4_2025[[#This Row],[Relatiekorting percentage]]=0,
    "Nvt",
    IF(Q4_2025[[#This Row],[Brutobedrag 2]] &lt; Q4_2025[[#This Row],[Bruto - Rel.korting]],
        "Nee",
        "Ja"))</f>
        <v>Nvt</v>
      </c>
      <c r="M145" s="10">
        <f>IF(Q4_2025[[#This Row],[Artikelprijs]]&lt;&gt;"",Q4_2025[[#This Row],[Artikelprijs]],Q4_2025[[#This Row],[Stuksprijs]])</f>
        <v>32.96</v>
      </c>
      <c r="N145" s="44">
        <f>Q4_2025[[#This Row],[Besteld]]*Q4_2025[[#This Row],[Prijs 2]]</f>
        <v>32.96</v>
      </c>
      <c r="O145" s="10">
        <f>IF(Q4_2025[[#This Row],[Brutobedrag 2]]&lt;Q4_2025[[#This Row],[Bruto - Rel.korting]],Q4_2025[[#This Row],[Brutobedrag 2]],Q4_2025[[#This Row],[Brutobedrag 2]]*(100-Q4_2025[[#This Row],[Relatiekorting percentage]])/100)</f>
        <v>32.96</v>
      </c>
      <c r="R145" s="3"/>
      <c r="W145"/>
      <c r="AB145"/>
    </row>
    <row r="146" spans="1:28" x14ac:dyDescent="0.3">
      <c r="A146" t="s">
        <v>862</v>
      </c>
      <c r="B146">
        <v>5021034</v>
      </c>
      <c r="C146" t="s">
        <v>275</v>
      </c>
      <c r="D146">
        <v>1</v>
      </c>
      <c r="E146" s="10">
        <v>185.4</v>
      </c>
      <c r="F146" s="10">
        <v>185.4</v>
      </c>
      <c r="G146" s="10">
        <v>185.4</v>
      </c>
      <c r="H146">
        <v>0</v>
      </c>
      <c r="I146" s="51" t="str">
        <f>_xlfn.XLOOKUP(Q4_2025[[#This Row],[Artikelnr]],Artikel_prijzen[Artnr],Artikel_prijzen[Groep],"")</f>
        <v>Elektra</v>
      </c>
      <c r="J146" s="10">
        <f>_xlfn.XLOOKUP(Q4_2025[[#This Row],[Artikelnr]],Artikel_prijzen[Artnr],Artikel_prijzen[Prijs 2025],"")</f>
        <v>106.8625</v>
      </c>
      <c r="K146" t="str">
        <f>IF(Q4_2025[[#This Row],[Artikelprijs]]&lt;&gt;"",IF(Q4_2025[[#This Row],[Stuksprijs]]=Q4_2025[[#This Row],[Artikelprijs]],"Prijs gelijk","Prijs wijkt af"),"")</f>
        <v>Prijs wijkt af</v>
      </c>
      <c r="L146" t="str">
        <f>IF(Q4_2025[[#This Row],[Relatiekorting percentage]]=0,
    "Nvt",
    IF(Q4_2025[[#This Row],[Brutobedrag 2]] &lt; Q4_2025[[#This Row],[Bruto - Rel.korting]],
        "Nee",
        "Ja"))</f>
        <v>Nvt</v>
      </c>
      <c r="M146" s="10">
        <f>IF(Q4_2025[[#This Row],[Artikelprijs]]&lt;&gt;"",Q4_2025[[#This Row],[Artikelprijs]],Q4_2025[[#This Row],[Stuksprijs]])</f>
        <v>106.8625</v>
      </c>
      <c r="N146" s="44">
        <f>Q4_2025[[#This Row],[Besteld]]*Q4_2025[[#This Row],[Prijs 2]]</f>
        <v>106.8625</v>
      </c>
      <c r="O146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146" s="3"/>
      <c r="W146"/>
      <c r="AB146"/>
    </row>
    <row r="147" spans="1:28" x14ac:dyDescent="0.3">
      <c r="A147" t="s">
        <v>862</v>
      </c>
      <c r="B147">
        <v>5021034</v>
      </c>
      <c r="C147" t="s">
        <v>275</v>
      </c>
      <c r="D147">
        <v>2</v>
      </c>
      <c r="E147" s="10">
        <v>185.4</v>
      </c>
      <c r="F147" s="10">
        <v>370.8</v>
      </c>
      <c r="G147" s="10">
        <v>370.8</v>
      </c>
      <c r="H147">
        <v>0</v>
      </c>
      <c r="I147" s="51" t="str">
        <f>_xlfn.XLOOKUP(Q4_2025[[#This Row],[Artikelnr]],Artikel_prijzen[Artnr],Artikel_prijzen[Groep],"")</f>
        <v>Elektra</v>
      </c>
      <c r="J147" s="10">
        <f>_xlfn.XLOOKUP(Q4_2025[[#This Row],[Artikelnr]],Artikel_prijzen[Artnr],Artikel_prijzen[Prijs 2025],"")</f>
        <v>106.8625</v>
      </c>
      <c r="K147" t="str">
        <f>IF(Q4_2025[[#This Row],[Artikelprijs]]&lt;&gt;"",IF(Q4_2025[[#This Row],[Stuksprijs]]=Q4_2025[[#This Row],[Artikelprijs]],"Prijs gelijk","Prijs wijkt af"),"")</f>
        <v>Prijs wijkt af</v>
      </c>
      <c r="L147" t="str">
        <f>IF(Q4_2025[[#This Row],[Relatiekorting percentage]]=0,
    "Nvt",
    IF(Q4_2025[[#This Row],[Brutobedrag 2]] &lt; Q4_2025[[#This Row],[Bruto - Rel.korting]],
        "Nee",
        "Ja"))</f>
        <v>Nvt</v>
      </c>
      <c r="M147" s="10">
        <f>IF(Q4_2025[[#This Row],[Artikelprijs]]&lt;&gt;"",Q4_2025[[#This Row],[Artikelprijs]],Q4_2025[[#This Row],[Stuksprijs]])</f>
        <v>106.8625</v>
      </c>
      <c r="N147" s="44">
        <f>Q4_2025[[#This Row],[Besteld]]*Q4_2025[[#This Row],[Prijs 2]]</f>
        <v>213.72499999999999</v>
      </c>
      <c r="O147" s="10">
        <f>IF(Q4_2025[[#This Row],[Brutobedrag 2]]&lt;Q4_2025[[#This Row],[Bruto - Rel.korting]],Q4_2025[[#This Row],[Brutobedrag 2]],Q4_2025[[#This Row],[Brutobedrag 2]]*(100-Q4_2025[[#This Row],[Relatiekorting percentage]])/100)</f>
        <v>213.72499999999999</v>
      </c>
      <c r="R147" s="3"/>
      <c r="W147"/>
      <c r="AB147"/>
    </row>
    <row r="148" spans="1:28" x14ac:dyDescent="0.3">
      <c r="A148" t="s">
        <v>862</v>
      </c>
      <c r="B148">
        <v>5022027</v>
      </c>
      <c r="C148" t="s">
        <v>279</v>
      </c>
      <c r="D148">
        <v>1</v>
      </c>
      <c r="E148" s="10">
        <v>429.38</v>
      </c>
      <c r="F148" s="10">
        <v>429.38</v>
      </c>
      <c r="G148" s="10">
        <v>429.38</v>
      </c>
      <c r="H148">
        <v>0</v>
      </c>
      <c r="I148" s="51" t="str">
        <f>_xlfn.XLOOKUP(Q4_2025[[#This Row],[Artikelnr]],Artikel_prijzen[Artnr],Artikel_prijzen[Groep],"")</f>
        <v>Elektra</v>
      </c>
      <c r="J148" s="10">
        <f>_xlfn.XLOOKUP(Q4_2025[[#This Row],[Artikelnr]],Artikel_prijzen[Artnr],Artikel_prijzen[Prijs 2025],"")</f>
        <v>298.7</v>
      </c>
      <c r="K148" t="str">
        <f>IF(Q4_2025[[#This Row],[Artikelprijs]]&lt;&gt;"",IF(Q4_2025[[#This Row],[Stuksprijs]]=Q4_2025[[#This Row],[Artikelprijs]],"Prijs gelijk","Prijs wijkt af"),"")</f>
        <v>Prijs wijkt af</v>
      </c>
      <c r="L148" t="str">
        <f>IF(Q4_2025[[#This Row],[Relatiekorting percentage]]=0,
    "Nvt",
    IF(Q4_2025[[#This Row],[Brutobedrag 2]] &lt; Q4_2025[[#This Row],[Bruto - Rel.korting]],
        "Nee",
        "Ja"))</f>
        <v>Nvt</v>
      </c>
      <c r="M148" s="10">
        <f>IF(Q4_2025[[#This Row],[Artikelprijs]]&lt;&gt;"",Q4_2025[[#This Row],[Artikelprijs]],Q4_2025[[#This Row],[Stuksprijs]])</f>
        <v>298.7</v>
      </c>
      <c r="N148" s="44">
        <f>Q4_2025[[#This Row],[Besteld]]*Q4_2025[[#This Row],[Prijs 2]]</f>
        <v>298.7</v>
      </c>
      <c r="O148" s="10">
        <f>IF(Q4_2025[[#This Row],[Brutobedrag 2]]&lt;Q4_2025[[#This Row],[Bruto - Rel.korting]],Q4_2025[[#This Row],[Brutobedrag 2]],Q4_2025[[#This Row],[Brutobedrag 2]]*(100-Q4_2025[[#This Row],[Relatiekorting percentage]])/100)</f>
        <v>298.7</v>
      </c>
      <c r="R148" s="3"/>
      <c r="W148"/>
      <c r="AB148"/>
    </row>
    <row r="149" spans="1:28" x14ac:dyDescent="0.3">
      <c r="A149" t="s">
        <v>862</v>
      </c>
      <c r="B149">
        <v>5020020</v>
      </c>
      <c r="C149" t="s">
        <v>864</v>
      </c>
      <c r="D149">
        <v>1</v>
      </c>
      <c r="E149" s="10">
        <v>82.4</v>
      </c>
      <c r="F149" s="10">
        <v>82.4</v>
      </c>
      <c r="G149" s="10">
        <v>82.4</v>
      </c>
      <c r="H149">
        <v>0</v>
      </c>
      <c r="I149" s="51" t="str">
        <f>_xlfn.XLOOKUP(Q4_2025[[#This Row],[Artikelnr]],Artikel_prijzen[Artnr],Artikel_prijzen[Groep],"")</f>
        <v/>
      </c>
      <c r="J149" s="10" t="str">
        <f>_xlfn.XLOOKUP(Q4_2025[[#This Row],[Artikelnr]],Artikel_prijzen[Artnr],Artikel_prijzen[Prijs 2025],"")</f>
        <v/>
      </c>
      <c r="K149" t="str">
        <f>IF(Q4_2025[[#This Row],[Artikelprijs]]&lt;&gt;"",IF(Q4_2025[[#This Row],[Stuksprijs]]=Q4_2025[[#This Row],[Artikelprijs]],"Prijs gelijk","Prijs wijkt af"),"")</f>
        <v/>
      </c>
      <c r="L149" t="str">
        <f>IF(Q4_2025[[#This Row],[Relatiekorting percentage]]=0,
    "Nvt",
    IF(Q4_2025[[#This Row],[Brutobedrag 2]] &lt; Q4_2025[[#This Row],[Bruto - Rel.korting]],
        "Nee",
        "Ja"))</f>
        <v>Nvt</v>
      </c>
      <c r="M149" s="10">
        <f>IF(Q4_2025[[#This Row],[Artikelprijs]]&lt;&gt;"",Q4_2025[[#This Row],[Artikelprijs]],Q4_2025[[#This Row],[Stuksprijs]])</f>
        <v>82.4</v>
      </c>
      <c r="N149" s="44">
        <f>Q4_2025[[#This Row],[Besteld]]*Q4_2025[[#This Row],[Prijs 2]]</f>
        <v>82.4</v>
      </c>
      <c r="O149" s="10">
        <f>IF(Q4_2025[[#This Row],[Brutobedrag 2]]&lt;Q4_2025[[#This Row],[Bruto - Rel.korting]],Q4_2025[[#This Row],[Brutobedrag 2]],Q4_2025[[#This Row],[Brutobedrag 2]]*(100-Q4_2025[[#This Row],[Relatiekorting percentage]])/100)</f>
        <v>82.4</v>
      </c>
      <c r="R149" s="3"/>
      <c r="W149"/>
      <c r="AB149"/>
    </row>
    <row r="150" spans="1:28" x14ac:dyDescent="0.3">
      <c r="A150" t="s">
        <v>862</v>
      </c>
      <c r="B150">
        <v>5040008</v>
      </c>
      <c r="C150" t="s">
        <v>333</v>
      </c>
      <c r="D150">
        <v>1</v>
      </c>
      <c r="E150" s="10">
        <v>355.35</v>
      </c>
      <c r="F150" s="10">
        <v>355.35</v>
      </c>
      <c r="G150" s="10">
        <v>355.35</v>
      </c>
      <c r="H150">
        <v>0</v>
      </c>
      <c r="I150" s="51" t="str">
        <f>_xlfn.XLOOKUP(Q4_2025[[#This Row],[Artikelnr]],Artikel_prijzen[Artnr],Artikel_prijzen[Groep],"")</f>
        <v>AV</v>
      </c>
      <c r="J150" s="10">
        <f>_xlfn.XLOOKUP(Q4_2025[[#This Row],[Artikelnr]],Artikel_prijzen[Artnr],Artikel_prijzen[Prijs 2025],"")</f>
        <v>345</v>
      </c>
      <c r="K150" t="str">
        <f>IF(Q4_2025[[#This Row],[Artikelprijs]]&lt;&gt;"",IF(Q4_2025[[#This Row],[Stuksprijs]]=Q4_2025[[#This Row],[Artikelprijs]],"Prijs gelijk","Prijs wijkt af"),"")</f>
        <v>Prijs wijkt af</v>
      </c>
      <c r="L150" t="str">
        <f>IF(Q4_2025[[#This Row],[Relatiekorting percentage]]=0,
    "Nvt",
    IF(Q4_2025[[#This Row],[Brutobedrag 2]] &lt; Q4_2025[[#This Row],[Bruto - Rel.korting]],
        "Nee",
        "Ja"))</f>
        <v>Nvt</v>
      </c>
      <c r="M150" s="10">
        <f>IF(Q4_2025[[#This Row],[Artikelprijs]]&lt;&gt;"",Q4_2025[[#This Row],[Artikelprijs]],Q4_2025[[#This Row],[Stuksprijs]])</f>
        <v>345</v>
      </c>
      <c r="N150" s="44">
        <f>Q4_2025[[#This Row],[Besteld]]*Q4_2025[[#This Row],[Prijs 2]]</f>
        <v>345</v>
      </c>
      <c r="O150" s="10">
        <f>IF(Q4_2025[[#This Row],[Brutobedrag 2]]&lt;Q4_2025[[#This Row],[Bruto - Rel.korting]],Q4_2025[[#This Row],[Brutobedrag 2]],Q4_2025[[#This Row],[Brutobedrag 2]]*(100-Q4_2025[[#This Row],[Relatiekorting percentage]])/100)</f>
        <v>345</v>
      </c>
      <c r="R150" s="3"/>
      <c r="W150"/>
      <c r="AB150"/>
    </row>
    <row r="151" spans="1:28" x14ac:dyDescent="0.3">
      <c r="A151" t="s">
        <v>862</v>
      </c>
      <c r="B151">
        <v>5040015</v>
      </c>
      <c r="C151" t="s">
        <v>331</v>
      </c>
      <c r="D151">
        <v>1</v>
      </c>
      <c r="E151" s="10">
        <v>66.95</v>
      </c>
      <c r="F151" s="10">
        <v>66.95</v>
      </c>
      <c r="G151" s="10">
        <v>66.95</v>
      </c>
      <c r="H151">
        <v>0</v>
      </c>
      <c r="I151" s="51" t="str">
        <f>_xlfn.XLOOKUP(Q4_2025[[#This Row],[Artikelnr]],Artikel_prijzen[Artnr],Artikel_prijzen[Groep],"")</f>
        <v>AV</v>
      </c>
      <c r="J151" s="10">
        <f>_xlfn.XLOOKUP(Q4_2025[[#This Row],[Artikelnr]],Artikel_prijzen[Artnr],Artikel_prijzen[Prijs 2025],"")</f>
        <v>65</v>
      </c>
      <c r="K151" t="str">
        <f>IF(Q4_2025[[#This Row],[Artikelprijs]]&lt;&gt;"",IF(Q4_2025[[#This Row],[Stuksprijs]]=Q4_2025[[#This Row],[Artikelprijs]],"Prijs gelijk","Prijs wijkt af"),"")</f>
        <v>Prijs wijkt af</v>
      </c>
      <c r="L151" t="str">
        <f>IF(Q4_2025[[#This Row],[Relatiekorting percentage]]=0,
    "Nvt",
    IF(Q4_2025[[#This Row],[Brutobedrag 2]] &lt; Q4_2025[[#This Row],[Bruto - Rel.korting]],
        "Nee",
        "Ja"))</f>
        <v>Nvt</v>
      </c>
      <c r="M151" s="10">
        <f>IF(Q4_2025[[#This Row],[Artikelprijs]]&lt;&gt;"",Q4_2025[[#This Row],[Artikelprijs]],Q4_2025[[#This Row],[Stuksprijs]])</f>
        <v>65</v>
      </c>
      <c r="N151" s="44">
        <f>Q4_2025[[#This Row],[Besteld]]*Q4_2025[[#This Row],[Prijs 2]]</f>
        <v>65</v>
      </c>
      <c r="O151" s="10">
        <f>IF(Q4_2025[[#This Row],[Brutobedrag 2]]&lt;Q4_2025[[#This Row],[Bruto - Rel.korting]],Q4_2025[[#This Row],[Brutobedrag 2]],Q4_2025[[#This Row],[Brutobedrag 2]]*(100-Q4_2025[[#This Row],[Relatiekorting percentage]])/100)</f>
        <v>65</v>
      </c>
      <c r="R151" s="3"/>
      <c r="W151"/>
      <c r="AB151"/>
    </row>
    <row r="152" spans="1:28" x14ac:dyDescent="0.3">
      <c r="A152" t="s">
        <v>862</v>
      </c>
      <c r="B152">
        <v>5022049</v>
      </c>
      <c r="C152" t="s">
        <v>280</v>
      </c>
      <c r="D152">
        <v>1</v>
      </c>
      <c r="E152" s="10">
        <v>547.83000000000004</v>
      </c>
      <c r="F152" s="10">
        <v>547.83000000000004</v>
      </c>
      <c r="G152" s="10">
        <v>547.83000000000004</v>
      </c>
      <c r="H152">
        <v>0</v>
      </c>
      <c r="I152" s="51" t="str">
        <f>_xlfn.XLOOKUP(Q4_2025[[#This Row],[Artikelnr]],Artikel_prijzen[Artnr],Artikel_prijzen[Groep],"")</f>
        <v>Elektra</v>
      </c>
      <c r="J152" s="10">
        <f>_xlfn.XLOOKUP(Q4_2025[[#This Row],[Artikelnr]],Artikel_prijzen[Artnr],Artikel_prijzen[Prijs 2025],"")</f>
        <v>417.15</v>
      </c>
      <c r="K152" t="str">
        <f>IF(Q4_2025[[#This Row],[Artikelprijs]]&lt;&gt;"",IF(Q4_2025[[#This Row],[Stuksprijs]]=Q4_2025[[#This Row],[Artikelprijs]],"Prijs gelijk","Prijs wijkt af"),"")</f>
        <v>Prijs wijkt af</v>
      </c>
      <c r="L152" t="str">
        <f>IF(Q4_2025[[#This Row],[Relatiekorting percentage]]=0,
    "Nvt",
    IF(Q4_2025[[#This Row],[Brutobedrag 2]] &lt; Q4_2025[[#This Row],[Bruto - Rel.korting]],
        "Nee",
        "Ja"))</f>
        <v>Nvt</v>
      </c>
      <c r="M152" s="10">
        <f>IF(Q4_2025[[#This Row],[Artikelprijs]]&lt;&gt;"",Q4_2025[[#This Row],[Artikelprijs]],Q4_2025[[#This Row],[Stuksprijs]])</f>
        <v>417.15</v>
      </c>
      <c r="N152" s="44">
        <f>Q4_2025[[#This Row],[Besteld]]*Q4_2025[[#This Row],[Prijs 2]]</f>
        <v>417.15</v>
      </c>
      <c r="O152" s="10">
        <f>IF(Q4_2025[[#This Row],[Brutobedrag 2]]&lt;Q4_2025[[#This Row],[Bruto - Rel.korting]],Q4_2025[[#This Row],[Brutobedrag 2]],Q4_2025[[#This Row],[Brutobedrag 2]]*(100-Q4_2025[[#This Row],[Relatiekorting percentage]])/100)</f>
        <v>417.15</v>
      </c>
      <c r="R152" s="3"/>
      <c r="W152"/>
      <c r="AB152"/>
    </row>
    <row r="153" spans="1:28" x14ac:dyDescent="0.3">
      <c r="A153" t="s">
        <v>862</v>
      </c>
      <c r="B153">
        <v>5022053</v>
      </c>
      <c r="C153" t="s">
        <v>285</v>
      </c>
      <c r="D153">
        <v>1</v>
      </c>
      <c r="E153" s="10">
        <v>794.6</v>
      </c>
      <c r="F153" s="10">
        <v>794.6</v>
      </c>
      <c r="G153" s="10">
        <v>794.6</v>
      </c>
      <c r="H153">
        <v>0</v>
      </c>
      <c r="I153" s="51" t="str">
        <f>_xlfn.XLOOKUP(Q4_2025[[#This Row],[Artikelnr]],Artikel_prijzen[Artnr],Artikel_prijzen[Groep],"")</f>
        <v>Elektra</v>
      </c>
      <c r="J153" s="10">
        <f>_xlfn.XLOOKUP(Q4_2025[[#This Row],[Artikelnr]],Artikel_prijzen[Artnr],Artikel_prijzen[Prijs 2025],"")</f>
        <v>576.79999999999995</v>
      </c>
      <c r="K153" t="str">
        <f>IF(Q4_2025[[#This Row],[Artikelprijs]]&lt;&gt;"",IF(Q4_2025[[#This Row],[Stuksprijs]]=Q4_2025[[#This Row],[Artikelprijs]],"Prijs gelijk","Prijs wijkt af"),"")</f>
        <v>Prijs wijkt af</v>
      </c>
      <c r="L153" t="str">
        <f>IF(Q4_2025[[#This Row],[Relatiekorting percentage]]=0,
    "Nvt",
    IF(Q4_2025[[#This Row],[Brutobedrag 2]] &lt; Q4_2025[[#This Row],[Bruto - Rel.korting]],
        "Nee",
        "Ja"))</f>
        <v>Nvt</v>
      </c>
      <c r="M153" s="10">
        <f>IF(Q4_2025[[#This Row],[Artikelprijs]]&lt;&gt;"",Q4_2025[[#This Row],[Artikelprijs]],Q4_2025[[#This Row],[Stuksprijs]])</f>
        <v>576.79999999999995</v>
      </c>
      <c r="N153" s="44">
        <f>Q4_2025[[#This Row],[Besteld]]*Q4_2025[[#This Row],[Prijs 2]]</f>
        <v>576.79999999999995</v>
      </c>
      <c r="O153" s="10">
        <f>IF(Q4_2025[[#This Row],[Brutobedrag 2]]&lt;Q4_2025[[#This Row],[Bruto - Rel.korting]],Q4_2025[[#This Row],[Brutobedrag 2]],Q4_2025[[#This Row],[Brutobedrag 2]]*(100-Q4_2025[[#This Row],[Relatiekorting percentage]])/100)</f>
        <v>576.79999999999995</v>
      </c>
      <c r="R153" s="3"/>
      <c r="W153"/>
      <c r="AB153"/>
    </row>
    <row r="154" spans="1:28" x14ac:dyDescent="0.3">
      <c r="A154" t="s">
        <v>862</v>
      </c>
      <c r="B154">
        <v>5022049</v>
      </c>
      <c r="C154" t="s">
        <v>280</v>
      </c>
      <c r="D154">
        <v>-1</v>
      </c>
      <c r="E154" s="10">
        <v>547.83000000000004</v>
      </c>
      <c r="F154" s="10">
        <v>-547.83000000000004</v>
      </c>
      <c r="G154" s="10">
        <v>-547.83000000000004</v>
      </c>
      <c r="H154">
        <v>0</v>
      </c>
      <c r="I154" s="51" t="str">
        <f>_xlfn.XLOOKUP(Q4_2025[[#This Row],[Artikelnr]],Artikel_prijzen[Artnr],Artikel_prijzen[Groep],"")</f>
        <v>Elektra</v>
      </c>
      <c r="J154" s="10">
        <f>_xlfn.XLOOKUP(Q4_2025[[#This Row],[Artikelnr]],Artikel_prijzen[Artnr],Artikel_prijzen[Prijs 2025],"")</f>
        <v>417.15</v>
      </c>
      <c r="K154" t="str">
        <f>IF(Q4_2025[[#This Row],[Artikelprijs]]&lt;&gt;"",IF(Q4_2025[[#This Row],[Stuksprijs]]=Q4_2025[[#This Row],[Artikelprijs]],"Prijs gelijk","Prijs wijkt af"),"")</f>
        <v>Prijs wijkt af</v>
      </c>
      <c r="L154" t="str">
        <f>IF(Q4_2025[[#This Row],[Relatiekorting percentage]]=0,
    "Nvt",
    IF(Q4_2025[[#This Row],[Brutobedrag 2]] &lt; Q4_2025[[#This Row],[Bruto - Rel.korting]],
        "Nee",
        "Ja"))</f>
        <v>Nvt</v>
      </c>
      <c r="M154" s="10">
        <f>IF(Q4_2025[[#This Row],[Artikelprijs]]&lt;&gt;"",Q4_2025[[#This Row],[Artikelprijs]],Q4_2025[[#This Row],[Stuksprijs]])</f>
        <v>417.15</v>
      </c>
      <c r="N154" s="44">
        <f>Q4_2025[[#This Row],[Besteld]]*Q4_2025[[#This Row],[Prijs 2]]</f>
        <v>-417.15</v>
      </c>
      <c r="O154" s="10">
        <f>IF(Q4_2025[[#This Row],[Brutobedrag 2]]&lt;Q4_2025[[#This Row],[Bruto - Rel.korting]],Q4_2025[[#This Row],[Brutobedrag 2]],Q4_2025[[#This Row],[Brutobedrag 2]]*(100-Q4_2025[[#This Row],[Relatiekorting percentage]])/100)</f>
        <v>-417.15</v>
      </c>
      <c r="R154" s="3"/>
      <c r="W154"/>
      <c r="AB154"/>
    </row>
    <row r="155" spans="1:28" x14ac:dyDescent="0.3">
      <c r="A155" t="s">
        <v>862</v>
      </c>
      <c r="B155">
        <v>5022053</v>
      </c>
      <c r="C155" t="s">
        <v>285</v>
      </c>
      <c r="D155">
        <v>-1</v>
      </c>
      <c r="E155" s="10">
        <v>794.6</v>
      </c>
      <c r="F155" s="10">
        <v>-794.6</v>
      </c>
      <c r="G155" s="10">
        <v>-794.6</v>
      </c>
      <c r="H155">
        <v>0</v>
      </c>
      <c r="I155" s="51" t="str">
        <f>_xlfn.XLOOKUP(Q4_2025[[#This Row],[Artikelnr]],Artikel_prijzen[Artnr],Artikel_prijzen[Groep],"")</f>
        <v>Elektra</v>
      </c>
      <c r="J155" s="10">
        <f>_xlfn.XLOOKUP(Q4_2025[[#This Row],[Artikelnr]],Artikel_prijzen[Artnr],Artikel_prijzen[Prijs 2025],"")</f>
        <v>576.79999999999995</v>
      </c>
      <c r="K155" t="str">
        <f>IF(Q4_2025[[#This Row],[Artikelprijs]]&lt;&gt;"",IF(Q4_2025[[#This Row],[Stuksprijs]]=Q4_2025[[#This Row],[Artikelprijs]],"Prijs gelijk","Prijs wijkt af"),"")</f>
        <v>Prijs wijkt af</v>
      </c>
      <c r="L155" t="str">
        <f>IF(Q4_2025[[#This Row],[Relatiekorting percentage]]=0,
    "Nvt",
    IF(Q4_2025[[#This Row],[Brutobedrag 2]] &lt; Q4_2025[[#This Row],[Bruto - Rel.korting]],
        "Nee",
        "Ja"))</f>
        <v>Nvt</v>
      </c>
      <c r="M155" s="10">
        <f>IF(Q4_2025[[#This Row],[Artikelprijs]]&lt;&gt;"",Q4_2025[[#This Row],[Artikelprijs]],Q4_2025[[#This Row],[Stuksprijs]])</f>
        <v>576.79999999999995</v>
      </c>
      <c r="N155" s="44">
        <f>Q4_2025[[#This Row],[Besteld]]*Q4_2025[[#This Row],[Prijs 2]]</f>
        <v>-576.79999999999995</v>
      </c>
      <c r="O155" s="10">
        <f>IF(Q4_2025[[#This Row],[Brutobedrag 2]]&lt;Q4_2025[[#This Row],[Bruto - Rel.korting]],Q4_2025[[#This Row],[Brutobedrag 2]],Q4_2025[[#This Row],[Brutobedrag 2]]*(100-Q4_2025[[#This Row],[Relatiekorting percentage]])/100)</f>
        <v>-576.79999999999995</v>
      </c>
      <c r="R155" s="3"/>
      <c r="W155"/>
      <c r="AB155"/>
    </row>
    <row r="156" spans="1:28" x14ac:dyDescent="0.3">
      <c r="A156" t="s">
        <v>862</v>
      </c>
      <c r="B156">
        <v>5021034</v>
      </c>
      <c r="C156" t="s">
        <v>275</v>
      </c>
      <c r="D156">
        <v>1</v>
      </c>
      <c r="E156" s="10">
        <v>185.4</v>
      </c>
      <c r="F156" s="10">
        <v>185.4</v>
      </c>
      <c r="G156" s="10">
        <v>185.4</v>
      </c>
      <c r="H156">
        <v>0</v>
      </c>
      <c r="I156" s="51" t="str">
        <f>_xlfn.XLOOKUP(Q4_2025[[#This Row],[Artikelnr]],Artikel_prijzen[Artnr],Artikel_prijzen[Groep],"")</f>
        <v>Elektra</v>
      </c>
      <c r="J156" s="10">
        <f>_xlfn.XLOOKUP(Q4_2025[[#This Row],[Artikelnr]],Artikel_prijzen[Artnr],Artikel_prijzen[Prijs 2025],"")</f>
        <v>106.8625</v>
      </c>
      <c r="K156" t="str">
        <f>IF(Q4_2025[[#This Row],[Artikelprijs]]&lt;&gt;"",IF(Q4_2025[[#This Row],[Stuksprijs]]=Q4_2025[[#This Row],[Artikelprijs]],"Prijs gelijk","Prijs wijkt af"),"")</f>
        <v>Prijs wijkt af</v>
      </c>
      <c r="L156" t="str">
        <f>IF(Q4_2025[[#This Row],[Relatiekorting percentage]]=0,
    "Nvt",
    IF(Q4_2025[[#This Row],[Brutobedrag 2]] &lt; Q4_2025[[#This Row],[Bruto - Rel.korting]],
        "Nee",
        "Ja"))</f>
        <v>Nvt</v>
      </c>
      <c r="M156" s="10">
        <f>IF(Q4_2025[[#This Row],[Artikelprijs]]&lt;&gt;"",Q4_2025[[#This Row],[Artikelprijs]],Q4_2025[[#This Row],[Stuksprijs]])</f>
        <v>106.8625</v>
      </c>
      <c r="N156" s="44">
        <f>Q4_2025[[#This Row],[Besteld]]*Q4_2025[[#This Row],[Prijs 2]]</f>
        <v>106.8625</v>
      </c>
      <c r="O156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156" s="3"/>
      <c r="W156"/>
      <c r="AB156"/>
    </row>
    <row r="157" spans="1:28" x14ac:dyDescent="0.3">
      <c r="A157" t="s">
        <v>862</v>
      </c>
      <c r="B157">
        <v>5021034</v>
      </c>
      <c r="C157" t="s">
        <v>275</v>
      </c>
      <c r="D157">
        <v>1</v>
      </c>
      <c r="E157" s="10">
        <v>185.4</v>
      </c>
      <c r="F157" s="10">
        <v>185.4</v>
      </c>
      <c r="G157" s="10">
        <v>185.4</v>
      </c>
      <c r="H157">
        <v>0</v>
      </c>
      <c r="I157" s="51" t="str">
        <f>_xlfn.XLOOKUP(Q4_2025[[#This Row],[Artikelnr]],Artikel_prijzen[Artnr],Artikel_prijzen[Groep],"")</f>
        <v>Elektra</v>
      </c>
      <c r="J157" s="10">
        <f>_xlfn.XLOOKUP(Q4_2025[[#This Row],[Artikelnr]],Artikel_prijzen[Artnr],Artikel_prijzen[Prijs 2025],"")</f>
        <v>106.8625</v>
      </c>
      <c r="K157" t="str">
        <f>IF(Q4_2025[[#This Row],[Artikelprijs]]&lt;&gt;"",IF(Q4_2025[[#This Row],[Stuksprijs]]=Q4_2025[[#This Row],[Artikelprijs]],"Prijs gelijk","Prijs wijkt af"),"")</f>
        <v>Prijs wijkt af</v>
      </c>
      <c r="L157" t="str">
        <f>IF(Q4_2025[[#This Row],[Relatiekorting percentage]]=0,
    "Nvt",
    IF(Q4_2025[[#This Row],[Brutobedrag 2]] &lt; Q4_2025[[#This Row],[Bruto - Rel.korting]],
        "Nee",
        "Ja"))</f>
        <v>Nvt</v>
      </c>
      <c r="M157" s="10">
        <f>IF(Q4_2025[[#This Row],[Artikelprijs]]&lt;&gt;"",Q4_2025[[#This Row],[Artikelprijs]],Q4_2025[[#This Row],[Stuksprijs]])</f>
        <v>106.8625</v>
      </c>
      <c r="N157" s="44">
        <f>Q4_2025[[#This Row],[Besteld]]*Q4_2025[[#This Row],[Prijs 2]]</f>
        <v>106.8625</v>
      </c>
      <c r="O157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157" s="3"/>
      <c r="W157"/>
      <c r="AB157"/>
    </row>
    <row r="158" spans="1:28" x14ac:dyDescent="0.3">
      <c r="A158" t="s">
        <v>862</v>
      </c>
      <c r="B158">
        <v>5022043</v>
      </c>
      <c r="C158" t="s">
        <v>289</v>
      </c>
      <c r="D158">
        <v>1</v>
      </c>
      <c r="E158" s="10">
        <v>1580.4</v>
      </c>
      <c r="F158" s="10">
        <v>1580.4</v>
      </c>
      <c r="G158" s="10">
        <v>1580.4</v>
      </c>
      <c r="H158">
        <v>0</v>
      </c>
      <c r="I158" s="51" t="str">
        <f>_xlfn.XLOOKUP(Q4_2025[[#This Row],[Artikelnr]],Artikel_prijzen[Artnr],Artikel_prijzen[Groep],"")</f>
        <v>Elektra</v>
      </c>
      <c r="J158" s="10">
        <f>_xlfn.XLOOKUP(Q4_2025[[#This Row],[Artikelnr]],Artikel_prijzen[Artnr],Artikel_prijzen[Prijs 2025],"")</f>
        <v>900</v>
      </c>
      <c r="K158" t="str">
        <f>IF(Q4_2025[[#This Row],[Artikelprijs]]&lt;&gt;"",IF(Q4_2025[[#This Row],[Stuksprijs]]=Q4_2025[[#This Row],[Artikelprijs]],"Prijs gelijk","Prijs wijkt af"),"")</f>
        <v>Prijs wijkt af</v>
      </c>
      <c r="L158" t="str">
        <f>IF(Q4_2025[[#This Row],[Relatiekorting percentage]]=0,
    "Nvt",
    IF(Q4_2025[[#This Row],[Brutobedrag 2]] &lt; Q4_2025[[#This Row],[Bruto - Rel.korting]],
        "Nee",
        "Ja"))</f>
        <v>Nvt</v>
      </c>
      <c r="M158" s="10">
        <f>IF(Q4_2025[[#This Row],[Artikelprijs]]&lt;&gt;"",Q4_2025[[#This Row],[Artikelprijs]],Q4_2025[[#This Row],[Stuksprijs]])</f>
        <v>900</v>
      </c>
      <c r="N158" s="44">
        <f>Q4_2025[[#This Row],[Besteld]]*Q4_2025[[#This Row],[Prijs 2]]</f>
        <v>900</v>
      </c>
      <c r="O158" s="10">
        <f>IF(Q4_2025[[#This Row],[Brutobedrag 2]]&lt;Q4_2025[[#This Row],[Bruto - Rel.korting]],Q4_2025[[#This Row],[Brutobedrag 2]],Q4_2025[[#This Row],[Brutobedrag 2]]*(100-Q4_2025[[#This Row],[Relatiekorting percentage]])/100)</f>
        <v>900</v>
      </c>
      <c r="R158" s="3"/>
      <c r="W158"/>
      <c r="AB158"/>
    </row>
    <row r="159" spans="1:28" x14ac:dyDescent="0.3">
      <c r="A159" t="s">
        <v>862</v>
      </c>
      <c r="B159">
        <v>5022047</v>
      </c>
      <c r="C159" t="s">
        <v>278</v>
      </c>
      <c r="D159">
        <v>1</v>
      </c>
      <c r="E159" s="10">
        <v>438.5</v>
      </c>
      <c r="F159" s="10">
        <v>438.5</v>
      </c>
      <c r="G159" s="10">
        <v>438.5</v>
      </c>
      <c r="H159">
        <v>0</v>
      </c>
      <c r="I159" s="51" t="str">
        <f>_xlfn.XLOOKUP(Q4_2025[[#This Row],[Artikelnr]],Artikel_prijzen[Artnr],Artikel_prijzen[Groep],"")</f>
        <v>Elektra</v>
      </c>
      <c r="J159" s="10">
        <f>_xlfn.XLOOKUP(Q4_2025[[#This Row],[Artikelnr]],Artikel_prijzen[Artnr],Artikel_prijzen[Prijs 2025],"")</f>
        <v>329.6</v>
      </c>
      <c r="K159" t="str">
        <f>IF(Q4_2025[[#This Row],[Artikelprijs]]&lt;&gt;"",IF(Q4_2025[[#This Row],[Stuksprijs]]=Q4_2025[[#This Row],[Artikelprijs]],"Prijs gelijk","Prijs wijkt af"),"")</f>
        <v>Prijs wijkt af</v>
      </c>
      <c r="L159" t="str">
        <f>IF(Q4_2025[[#This Row],[Relatiekorting percentage]]=0,
    "Nvt",
    IF(Q4_2025[[#This Row],[Brutobedrag 2]] &lt; Q4_2025[[#This Row],[Bruto - Rel.korting]],
        "Nee",
        "Ja"))</f>
        <v>Nvt</v>
      </c>
      <c r="M159" s="10">
        <f>IF(Q4_2025[[#This Row],[Artikelprijs]]&lt;&gt;"",Q4_2025[[#This Row],[Artikelprijs]],Q4_2025[[#This Row],[Stuksprijs]])</f>
        <v>329.6</v>
      </c>
      <c r="N159" s="44">
        <f>Q4_2025[[#This Row],[Besteld]]*Q4_2025[[#This Row],[Prijs 2]]</f>
        <v>329.6</v>
      </c>
      <c r="O159" s="10">
        <f>IF(Q4_2025[[#This Row],[Brutobedrag 2]]&lt;Q4_2025[[#This Row],[Bruto - Rel.korting]],Q4_2025[[#This Row],[Brutobedrag 2]],Q4_2025[[#This Row],[Brutobedrag 2]]*(100-Q4_2025[[#This Row],[Relatiekorting percentage]])/100)</f>
        <v>329.6</v>
      </c>
      <c r="R159" s="3"/>
      <c r="W159"/>
      <c r="AB159"/>
    </row>
    <row r="160" spans="1:28" x14ac:dyDescent="0.3">
      <c r="A160" t="s">
        <v>862</v>
      </c>
      <c r="B160">
        <v>5022025</v>
      </c>
      <c r="C160" t="s">
        <v>277</v>
      </c>
      <c r="D160">
        <v>1</v>
      </c>
      <c r="E160" s="10">
        <v>361.25</v>
      </c>
      <c r="F160" s="10">
        <v>361.25</v>
      </c>
      <c r="G160" s="10">
        <v>361.25</v>
      </c>
      <c r="H160">
        <v>0</v>
      </c>
      <c r="I160" s="51" t="str">
        <f>_xlfn.XLOOKUP(Q4_2025[[#This Row],[Artikelnr]],Artikel_prijzen[Artnr],Artikel_prijzen[Groep],"")</f>
        <v>Elektra</v>
      </c>
      <c r="J160" s="10">
        <f>_xlfn.XLOOKUP(Q4_2025[[#This Row],[Artikelnr]],Artikel_prijzen[Artnr],Artikel_prijzen[Prijs 2025],"")</f>
        <v>252.35</v>
      </c>
      <c r="K160" t="str">
        <f>IF(Q4_2025[[#This Row],[Artikelprijs]]&lt;&gt;"",IF(Q4_2025[[#This Row],[Stuksprijs]]=Q4_2025[[#This Row],[Artikelprijs]],"Prijs gelijk","Prijs wijkt af"),"")</f>
        <v>Prijs wijkt af</v>
      </c>
      <c r="L160" t="str">
        <f>IF(Q4_2025[[#This Row],[Relatiekorting percentage]]=0,
    "Nvt",
    IF(Q4_2025[[#This Row],[Brutobedrag 2]] &lt; Q4_2025[[#This Row],[Bruto - Rel.korting]],
        "Nee",
        "Ja"))</f>
        <v>Nvt</v>
      </c>
      <c r="M160" s="10">
        <f>IF(Q4_2025[[#This Row],[Artikelprijs]]&lt;&gt;"",Q4_2025[[#This Row],[Artikelprijs]],Q4_2025[[#This Row],[Stuksprijs]])</f>
        <v>252.35</v>
      </c>
      <c r="N160" s="44">
        <f>Q4_2025[[#This Row],[Besteld]]*Q4_2025[[#This Row],[Prijs 2]]</f>
        <v>252.35</v>
      </c>
      <c r="O160" s="10">
        <f>IF(Q4_2025[[#This Row],[Brutobedrag 2]]&lt;Q4_2025[[#This Row],[Bruto - Rel.korting]],Q4_2025[[#This Row],[Brutobedrag 2]],Q4_2025[[#This Row],[Brutobedrag 2]]*(100-Q4_2025[[#This Row],[Relatiekorting percentage]])/100)</f>
        <v>252.35</v>
      </c>
      <c r="R160" s="3"/>
      <c r="W160"/>
      <c r="AB160"/>
    </row>
    <row r="161" spans="1:28" x14ac:dyDescent="0.3">
      <c r="A161" t="s">
        <v>862</v>
      </c>
      <c r="B161">
        <v>5022055</v>
      </c>
      <c r="C161" t="s">
        <v>287</v>
      </c>
      <c r="D161">
        <v>1</v>
      </c>
      <c r="E161" s="10">
        <v>949.6</v>
      </c>
      <c r="F161" s="10">
        <v>949.6</v>
      </c>
      <c r="G161" s="10">
        <v>949.6</v>
      </c>
      <c r="H161">
        <v>0</v>
      </c>
      <c r="I161" s="51" t="str">
        <f>_xlfn.XLOOKUP(Q4_2025[[#This Row],[Artikelnr]],Artikel_prijzen[Artnr],Artikel_prijzen[Groep],"")</f>
        <v>Elektra</v>
      </c>
      <c r="J161" s="10">
        <f>_xlfn.XLOOKUP(Q4_2025[[#This Row],[Artikelnr]],Artikel_prijzen[Artnr],Artikel_prijzen[Prijs 2025],"")</f>
        <v>659.2</v>
      </c>
      <c r="K161" t="str">
        <f>IF(Q4_2025[[#This Row],[Artikelprijs]]&lt;&gt;"",IF(Q4_2025[[#This Row],[Stuksprijs]]=Q4_2025[[#This Row],[Artikelprijs]],"Prijs gelijk","Prijs wijkt af"),"")</f>
        <v>Prijs wijkt af</v>
      </c>
      <c r="L161" t="str">
        <f>IF(Q4_2025[[#This Row],[Relatiekorting percentage]]=0,
    "Nvt",
    IF(Q4_2025[[#This Row],[Brutobedrag 2]] &lt; Q4_2025[[#This Row],[Bruto - Rel.korting]],
        "Nee",
        "Ja"))</f>
        <v>Nvt</v>
      </c>
      <c r="M161" s="10">
        <f>IF(Q4_2025[[#This Row],[Artikelprijs]]&lt;&gt;"",Q4_2025[[#This Row],[Artikelprijs]],Q4_2025[[#This Row],[Stuksprijs]])</f>
        <v>659.2</v>
      </c>
      <c r="N161" s="44">
        <f>Q4_2025[[#This Row],[Besteld]]*Q4_2025[[#This Row],[Prijs 2]]</f>
        <v>659.2</v>
      </c>
      <c r="O161" s="10">
        <f>IF(Q4_2025[[#This Row],[Brutobedrag 2]]&lt;Q4_2025[[#This Row],[Bruto - Rel.korting]],Q4_2025[[#This Row],[Brutobedrag 2]],Q4_2025[[#This Row],[Brutobedrag 2]]*(100-Q4_2025[[#This Row],[Relatiekorting percentage]])/100)</f>
        <v>659.2</v>
      </c>
      <c r="R161" s="3"/>
      <c r="W161"/>
      <c r="AB161"/>
    </row>
    <row r="162" spans="1:28" x14ac:dyDescent="0.3">
      <c r="A162" t="s">
        <v>862</v>
      </c>
      <c r="B162">
        <v>5020004</v>
      </c>
      <c r="C162" t="s">
        <v>231</v>
      </c>
      <c r="D162">
        <v>1</v>
      </c>
      <c r="E162" s="10">
        <v>77.25</v>
      </c>
      <c r="F162" s="10">
        <v>77.25</v>
      </c>
      <c r="G162" s="10">
        <v>77.25</v>
      </c>
      <c r="H162">
        <v>0</v>
      </c>
      <c r="I162" s="51" t="str">
        <f>_xlfn.XLOOKUP(Q4_2025[[#This Row],[Artikelnr]],Artikel_prijzen[Artnr],Artikel_prijzen[Groep],"")</f>
        <v/>
      </c>
      <c r="J162" s="10" t="str">
        <f>_xlfn.XLOOKUP(Q4_2025[[#This Row],[Artikelnr]],Artikel_prijzen[Artnr],Artikel_prijzen[Prijs 2025],"")</f>
        <v/>
      </c>
      <c r="K162" t="str">
        <f>IF(Q4_2025[[#This Row],[Artikelprijs]]&lt;&gt;"",IF(Q4_2025[[#This Row],[Stuksprijs]]=Q4_2025[[#This Row],[Artikelprijs]],"Prijs gelijk","Prijs wijkt af"),"")</f>
        <v/>
      </c>
      <c r="L162" t="str">
        <f>IF(Q4_2025[[#This Row],[Relatiekorting percentage]]=0,
    "Nvt",
    IF(Q4_2025[[#This Row],[Brutobedrag 2]] &lt; Q4_2025[[#This Row],[Bruto - Rel.korting]],
        "Nee",
        "Ja"))</f>
        <v>Nvt</v>
      </c>
      <c r="M162" s="10">
        <f>IF(Q4_2025[[#This Row],[Artikelprijs]]&lt;&gt;"",Q4_2025[[#This Row],[Artikelprijs]],Q4_2025[[#This Row],[Stuksprijs]])</f>
        <v>77.25</v>
      </c>
      <c r="N162" s="44">
        <f>Q4_2025[[#This Row],[Besteld]]*Q4_2025[[#This Row],[Prijs 2]]</f>
        <v>77.25</v>
      </c>
      <c r="O162" s="10">
        <f>IF(Q4_2025[[#This Row],[Brutobedrag 2]]&lt;Q4_2025[[#This Row],[Bruto - Rel.korting]],Q4_2025[[#This Row],[Brutobedrag 2]],Q4_2025[[#This Row],[Brutobedrag 2]]*(100-Q4_2025[[#This Row],[Relatiekorting percentage]])/100)</f>
        <v>77.25</v>
      </c>
      <c r="R162" s="3"/>
      <c r="W162"/>
      <c r="AB162"/>
    </row>
    <row r="163" spans="1:28" x14ac:dyDescent="0.3">
      <c r="A163" t="s">
        <v>862</v>
      </c>
      <c r="B163">
        <v>5021034</v>
      </c>
      <c r="C163" t="s">
        <v>275</v>
      </c>
      <c r="D163">
        <v>2</v>
      </c>
      <c r="E163" s="10">
        <v>185.4</v>
      </c>
      <c r="F163" s="10">
        <v>370.8</v>
      </c>
      <c r="G163" s="10">
        <v>370.8</v>
      </c>
      <c r="H163">
        <v>0</v>
      </c>
      <c r="I163" s="51" t="str">
        <f>_xlfn.XLOOKUP(Q4_2025[[#This Row],[Artikelnr]],Artikel_prijzen[Artnr],Artikel_prijzen[Groep],"")</f>
        <v>Elektra</v>
      </c>
      <c r="J163" s="10">
        <f>_xlfn.XLOOKUP(Q4_2025[[#This Row],[Artikelnr]],Artikel_prijzen[Artnr],Artikel_prijzen[Prijs 2025],"")</f>
        <v>106.8625</v>
      </c>
      <c r="K163" t="str">
        <f>IF(Q4_2025[[#This Row],[Artikelprijs]]&lt;&gt;"",IF(Q4_2025[[#This Row],[Stuksprijs]]=Q4_2025[[#This Row],[Artikelprijs]],"Prijs gelijk","Prijs wijkt af"),"")</f>
        <v>Prijs wijkt af</v>
      </c>
      <c r="L163" t="str">
        <f>IF(Q4_2025[[#This Row],[Relatiekorting percentage]]=0,
    "Nvt",
    IF(Q4_2025[[#This Row],[Brutobedrag 2]] &lt; Q4_2025[[#This Row],[Bruto - Rel.korting]],
        "Nee",
        "Ja"))</f>
        <v>Nvt</v>
      </c>
      <c r="M163" s="10">
        <f>IF(Q4_2025[[#This Row],[Artikelprijs]]&lt;&gt;"",Q4_2025[[#This Row],[Artikelprijs]],Q4_2025[[#This Row],[Stuksprijs]])</f>
        <v>106.8625</v>
      </c>
      <c r="N163" s="44">
        <f>Q4_2025[[#This Row],[Besteld]]*Q4_2025[[#This Row],[Prijs 2]]</f>
        <v>213.72499999999999</v>
      </c>
      <c r="O163" s="10">
        <f>IF(Q4_2025[[#This Row],[Brutobedrag 2]]&lt;Q4_2025[[#This Row],[Bruto - Rel.korting]],Q4_2025[[#This Row],[Brutobedrag 2]],Q4_2025[[#This Row],[Brutobedrag 2]]*(100-Q4_2025[[#This Row],[Relatiekorting percentage]])/100)</f>
        <v>213.72499999999999</v>
      </c>
      <c r="R163" s="3"/>
      <c r="W163"/>
      <c r="AB163"/>
    </row>
    <row r="164" spans="1:28" x14ac:dyDescent="0.3">
      <c r="A164" t="s">
        <v>862</v>
      </c>
      <c r="B164">
        <v>5022047</v>
      </c>
      <c r="C164" t="s">
        <v>278</v>
      </c>
      <c r="D164">
        <v>1</v>
      </c>
      <c r="E164" s="10">
        <v>438.5</v>
      </c>
      <c r="F164" s="10">
        <v>438.5</v>
      </c>
      <c r="G164" s="10">
        <v>438.5</v>
      </c>
      <c r="H164">
        <v>0</v>
      </c>
      <c r="I164" s="51" t="str">
        <f>_xlfn.XLOOKUP(Q4_2025[[#This Row],[Artikelnr]],Artikel_prijzen[Artnr],Artikel_prijzen[Groep],"")</f>
        <v>Elektra</v>
      </c>
      <c r="J164" s="10">
        <f>_xlfn.XLOOKUP(Q4_2025[[#This Row],[Artikelnr]],Artikel_prijzen[Artnr],Artikel_prijzen[Prijs 2025],"")</f>
        <v>329.6</v>
      </c>
      <c r="K164" t="str">
        <f>IF(Q4_2025[[#This Row],[Artikelprijs]]&lt;&gt;"",IF(Q4_2025[[#This Row],[Stuksprijs]]=Q4_2025[[#This Row],[Artikelprijs]],"Prijs gelijk","Prijs wijkt af"),"")</f>
        <v>Prijs wijkt af</v>
      </c>
      <c r="L164" t="str">
        <f>IF(Q4_2025[[#This Row],[Relatiekorting percentage]]=0,
    "Nvt",
    IF(Q4_2025[[#This Row],[Brutobedrag 2]] &lt; Q4_2025[[#This Row],[Bruto - Rel.korting]],
        "Nee",
        "Ja"))</f>
        <v>Nvt</v>
      </c>
      <c r="M164" s="10">
        <f>IF(Q4_2025[[#This Row],[Artikelprijs]]&lt;&gt;"",Q4_2025[[#This Row],[Artikelprijs]],Q4_2025[[#This Row],[Stuksprijs]])</f>
        <v>329.6</v>
      </c>
      <c r="N164" s="44">
        <f>Q4_2025[[#This Row],[Besteld]]*Q4_2025[[#This Row],[Prijs 2]]</f>
        <v>329.6</v>
      </c>
      <c r="O164" s="10">
        <f>IF(Q4_2025[[#This Row],[Brutobedrag 2]]&lt;Q4_2025[[#This Row],[Bruto - Rel.korting]],Q4_2025[[#This Row],[Brutobedrag 2]],Q4_2025[[#This Row],[Brutobedrag 2]]*(100-Q4_2025[[#This Row],[Relatiekorting percentage]])/100)</f>
        <v>329.6</v>
      </c>
      <c r="R164" s="3"/>
      <c r="W164"/>
      <c r="AB164"/>
    </row>
    <row r="165" spans="1:28" x14ac:dyDescent="0.3">
      <c r="A165" t="s">
        <v>862</v>
      </c>
      <c r="B165">
        <v>5022025</v>
      </c>
      <c r="C165" t="s">
        <v>277</v>
      </c>
      <c r="D165">
        <v>1</v>
      </c>
      <c r="E165" s="10">
        <v>361.25</v>
      </c>
      <c r="F165" s="10">
        <v>361.25</v>
      </c>
      <c r="G165" s="10">
        <v>361.25</v>
      </c>
      <c r="H165">
        <v>0</v>
      </c>
      <c r="I165" s="51" t="str">
        <f>_xlfn.XLOOKUP(Q4_2025[[#This Row],[Artikelnr]],Artikel_prijzen[Artnr],Artikel_prijzen[Groep],"")</f>
        <v>Elektra</v>
      </c>
      <c r="J165" s="10">
        <f>_xlfn.XLOOKUP(Q4_2025[[#This Row],[Artikelnr]],Artikel_prijzen[Artnr],Artikel_prijzen[Prijs 2025],"")</f>
        <v>252.35</v>
      </c>
      <c r="K165" t="str">
        <f>IF(Q4_2025[[#This Row],[Artikelprijs]]&lt;&gt;"",IF(Q4_2025[[#This Row],[Stuksprijs]]=Q4_2025[[#This Row],[Artikelprijs]],"Prijs gelijk","Prijs wijkt af"),"")</f>
        <v>Prijs wijkt af</v>
      </c>
      <c r="L165" t="str">
        <f>IF(Q4_2025[[#This Row],[Relatiekorting percentage]]=0,
    "Nvt",
    IF(Q4_2025[[#This Row],[Brutobedrag 2]] &lt; Q4_2025[[#This Row],[Bruto - Rel.korting]],
        "Nee",
        "Ja"))</f>
        <v>Nvt</v>
      </c>
      <c r="M165" s="10">
        <f>IF(Q4_2025[[#This Row],[Artikelprijs]]&lt;&gt;"",Q4_2025[[#This Row],[Artikelprijs]],Q4_2025[[#This Row],[Stuksprijs]])</f>
        <v>252.35</v>
      </c>
      <c r="N165" s="44">
        <f>Q4_2025[[#This Row],[Besteld]]*Q4_2025[[#This Row],[Prijs 2]]</f>
        <v>252.35</v>
      </c>
      <c r="O165" s="10">
        <f>IF(Q4_2025[[#This Row],[Brutobedrag 2]]&lt;Q4_2025[[#This Row],[Bruto - Rel.korting]],Q4_2025[[#This Row],[Brutobedrag 2]],Q4_2025[[#This Row],[Brutobedrag 2]]*(100-Q4_2025[[#This Row],[Relatiekorting percentage]])/100)</f>
        <v>252.35</v>
      </c>
      <c r="R165" s="3"/>
      <c r="W165"/>
      <c r="AB165"/>
    </row>
    <row r="166" spans="1:28" x14ac:dyDescent="0.3">
      <c r="A166" t="s">
        <v>862</v>
      </c>
      <c r="B166">
        <v>5020004</v>
      </c>
      <c r="C166" t="s">
        <v>231</v>
      </c>
      <c r="D166">
        <v>1</v>
      </c>
      <c r="E166" s="10">
        <v>77.25</v>
      </c>
      <c r="F166" s="10">
        <v>77.25</v>
      </c>
      <c r="G166" s="10">
        <v>77.25</v>
      </c>
      <c r="H166">
        <v>0</v>
      </c>
      <c r="I166" s="51" t="str">
        <f>_xlfn.XLOOKUP(Q4_2025[[#This Row],[Artikelnr]],Artikel_prijzen[Artnr],Artikel_prijzen[Groep],"")</f>
        <v/>
      </c>
      <c r="J166" s="10" t="str">
        <f>_xlfn.XLOOKUP(Q4_2025[[#This Row],[Artikelnr]],Artikel_prijzen[Artnr],Artikel_prijzen[Prijs 2025],"")</f>
        <v/>
      </c>
      <c r="K166" t="str">
        <f>IF(Q4_2025[[#This Row],[Artikelprijs]]&lt;&gt;"",IF(Q4_2025[[#This Row],[Stuksprijs]]=Q4_2025[[#This Row],[Artikelprijs]],"Prijs gelijk","Prijs wijkt af"),"")</f>
        <v/>
      </c>
      <c r="L166" t="str">
        <f>IF(Q4_2025[[#This Row],[Relatiekorting percentage]]=0,
    "Nvt",
    IF(Q4_2025[[#This Row],[Brutobedrag 2]] &lt; Q4_2025[[#This Row],[Bruto - Rel.korting]],
        "Nee",
        "Ja"))</f>
        <v>Nvt</v>
      </c>
      <c r="M166" s="10">
        <f>IF(Q4_2025[[#This Row],[Artikelprijs]]&lt;&gt;"",Q4_2025[[#This Row],[Artikelprijs]],Q4_2025[[#This Row],[Stuksprijs]])</f>
        <v>77.25</v>
      </c>
      <c r="N166" s="44">
        <f>Q4_2025[[#This Row],[Besteld]]*Q4_2025[[#This Row],[Prijs 2]]</f>
        <v>77.25</v>
      </c>
      <c r="O166" s="10">
        <f>IF(Q4_2025[[#This Row],[Brutobedrag 2]]&lt;Q4_2025[[#This Row],[Bruto - Rel.korting]],Q4_2025[[#This Row],[Brutobedrag 2]],Q4_2025[[#This Row],[Brutobedrag 2]]*(100-Q4_2025[[#This Row],[Relatiekorting percentage]])/100)</f>
        <v>77.25</v>
      </c>
      <c r="R166" s="3"/>
      <c r="W166"/>
      <c r="AB166"/>
    </row>
    <row r="167" spans="1:28" x14ac:dyDescent="0.3">
      <c r="A167" t="s">
        <v>862</v>
      </c>
      <c r="B167">
        <v>5020020</v>
      </c>
      <c r="C167" t="s">
        <v>864</v>
      </c>
      <c r="D167">
        <v>1</v>
      </c>
      <c r="E167" s="10">
        <v>82.4</v>
      </c>
      <c r="F167" s="10">
        <v>82.4</v>
      </c>
      <c r="G167" s="10">
        <v>82.4</v>
      </c>
      <c r="H167">
        <v>0</v>
      </c>
      <c r="I167" s="51" t="str">
        <f>_xlfn.XLOOKUP(Q4_2025[[#This Row],[Artikelnr]],Artikel_prijzen[Artnr],Artikel_prijzen[Groep],"")</f>
        <v/>
      </c>
      <c r="J167" s="10" t="str">
        <f>_xlfn.XLOOKUP(Q4_2025[[#This Row],[Artikelnr]],Artikel_prijzen[Artnr],Artikel_prijzen[Prijs 2025],"")</f>
        <v/>
      </c>
      <c r="K167" t="str">
        <f>IF(Q4_2025[[#This Row],[Artikelprijs]]&lt;&gt;"",IF(Q4_2025[[#This Row],[Stuksprijs]]=Q4_2025[[#This Row],[Artikelprijs]],"Prijs gelijk","Prijs wijkt af"),"")</f>
        <v/>
      </c>
      <c r="L167" t="str">
        <f>IF(Q4_2025[[#This Row],[Relatiekorting percentage]]=0,
    "Nvt",
    IF(Q4_2025[[#This Row],[Brutobedrag 2]] &lt; Q4_2025[[#This Row],[Bruto - Rel.korting]],
        "Nee",
        "Ja"))</f>
        <v>Nvt</v>
      </c>
      <c r="M167" s="10">
        <f>IF(Q4_2025[[#This Row],[Artikelprijs]]&lt;&gt;"",Q4_2025[[#This Row],[Artikelprijs]],Q4_2025[[#This Row],[Stuksprijs]])</f>
        <v>82.4</v>
      </c>
      <c r="N167" s="44">
        <f>Q4_2025[[#This Row],[Besteld]]*Q4_2025[[#This Row],[Prijs 2]]</f>
        <v>82.4</v>
      </c>
      <c r="O167" s="10">
        <f>IF(Q4_2025[[#This Row],[Brutobedrag 2]]&lt;Q4_2025[[#This Row],[Bruto - Rel.korting]],Q4_2025[[#This Row],[Brutobedrag 2]],Q4_2025[[#This Row],[Brutobedrag 2]]*(100-Q4_2025[[#This Row],[Relatiekorting percentage]])/100)</f>
        <v>82.4</v>
      </c>
      <c r="R167" s="3"/>
      <c r="W167"/>
      <c r="AB167"/>
    </row>
    <row r="168" spans="1:28" x14ac:dyDescent="0.3">
      <c r="A168" t="s">
        <v>862</v>
      </c>
      <c r="B168">
        <v>5022025</v>
      </c>
      <c r="C168" t="s">
        <v>277</v>
      </c>
      <c r="D168">
        <v>1</v>
      </c>
      <c r="E168" s="10">
        <v>361.25</v>
      </c>
      <c r="F168" s="10">
        <v>361.25</v>
      </c>
      <c r="G168" s="10">
        <v>361.25</v>
      </c>
      <c r="H168">
        <v>0</v>
      </c>
      <c r="I168" s="51" t="str">
        <f>_xlfn.XLOOKUP(Q4_2025[[#This Row],[Artikelnr]],Artikel_prijzen[Artnr],Artikel_prijzen[Groep],"")</f>
        <v>Elektra</v>
      </c>
      <c r="J168" s="10">
        <f>_xlfn.XLOOKUP(Q4_2025[[#This Row],[Artikelnr]],Artikel_prijzen[Artnr],Artikel_prijzen[Prijs 2025],"")</f>
        <v>252.35</v>
      </c>
      <c r="K168" t="str">
        <f>IF(Q4_2025[[#This Row],[Artikelprijs]]&lt;&gt;"",IF(Q4_2025[[#This Row],[Stuksprijs]]=Q4_2025[[#This Row],[Artikelprijs]],"Prijs gelijk","Prijs wijkt af"),"")</f>
        <v>Prijs wijkt af</v>
      </c>
      <c r="L168" t="str">
        <f>IF(Q4_2025[[#This Row],[Relatiekorting percentage]]=0,
    "Nvt",
    IF(Q4_2025[[#This Row],[Brutobedrag 2]] &lt; Q4_2025[[#This Row],[Bruto - Rel.korting]],
        "Nee",
        "Ja"))</f>
        <v>Nvt</v>
      </c>
      <c r="M168" s="10">
        <f>IF(Q4_2025[[#This Row],[Artikelprijs]]&lt;&gt;"",Q4_2025[[#This Row],[Artikelprijs]],Q4_2025[[#This Row],[Stuksprijs]])</f>
        <v>252.35</v>
      </c>
      <c r="N168" s="44">
        <f>Q4_2025[[#This Row],[Besteld]]*Q4_2025[[#This Row],[Prijs 2]]</f>
        <v>252.35</v>
      </c>
      <c r="O168" s="10">
        <f>IF(Q4_2025[[#This Row],[Brutobedrag 2]]&lt;Q4_2025[[#This Row],[Bruto - Rel.korting]],Q4_2025[[#This Row],[Brutobedrag 2]],Q4_2025[[#This Row],[Brutobedrag 2]]*(100-Q4_2025[[#This Row],[Relatiekorting percentage]])/100)</f>
        <v>252.35</v>
      </c>
      <c r="R168" s="3"/>
      <c r="W168"/>
      <c r="AB168"/>
    </row>
    <row r="169" spans="1:28" x14ac:dyDescent="0.3">
      <c r="A169" t="s">
        <v>862</v>
      </c>
      <c r="B169">
        <v>5021034</v>
      </c>
      <c r="C169" t="s">
        <v>275</v>
      </c>
      <c r="D169">
        <v>2</v>
      </c>
      <c r="E169" s="10">
        <v>185.4</v>
      </c>
      <c r="F169" s="10">
        <v>370.8</v>
      </c>
      <c r="G169" s="10">
        <v>370.8</v>
      </c>
      <c r="H169">
        <v>0</v>
      </c>
      <c r="I169" s="51" t="str">
        <f>_xlfn.XLOOKUP(Q4_2025[[#This Row],[Artikelnr]],Artikel_prijzen[Artnr],Artikel_prijzen[Groep],"")</f>
        <v>Elektra</v>
      </c>
      <c r="J169" s="10">
        <f>_xlfn.XLOOKUP(Q4_2025[[#This Row],[Artikelnr]],Artikel_prijzen[Artnr],Artikel_prijzen[Prijs 2025],"")</f>
        <v>106.8625</v>
      </c>
      <c r="K169" t="str">
        <f>IF(Q4_2025[[#This Row],[Artikelprijs]]&lt;&gt;"",IF(Q4_2025[[#This Row],[Stuksprijs]]=Q4_2025[[#This Row],[Artikelprijs]],"Prijs gelijk","Prijs wijkt af"),"")</f>
        <v>Prijs wijkt af</v>
      </c>
      <c r="L169" t="str">
        <f>IF(Q4_2025[[#This Row],[Relatiekorting percentage]]=0,
    "Nvt",
    IF(Q4_2025[[#This Row],[Brutobedrag 2]] &lt; Q4_2025[[#This Row],[Bruto - Rel.korting]],
        "Nee",
        "Ja"))</f>
        <v>Nvt</v>
      </c>
      <c r="M169" s="10">
        <f>IF(Q4_2025[[#This Row],[Artikelprijs]]&lt;&gt;"",Q4_2025[[#This Row],[Artikelprijs]],Q4_2025[[#This Row],[Stuksprijs]])</f>
        <v>106.8625</v>
      </c>
      <c r="N169" s="44">
        <f>Q4_2025[[#This Row],[Besteld]]*Q4_2025[[#This Row],[Prijs 2]]</f>
        <v>213.72499999999999</v>
      </c>
      <c r="O169" s="10">
        <f>IF(Q4_2025[[#This Row],[Brutobedrag 2]]&lt;Q4_2025[[#This Row],[Bruto - Rel.korting]],Q4_2025[[#This Row],[Brutobedrag 2]],Q4_2025[[#This Row],[Brutobedrag 2]]*(100-Q4_2025[[#This Row],[Relatiekorting percentage]])/100)</f>
        <v>213.72499999999999</v>
      </c>
      <c r="R169" s="3"/>
      <c r="W169"/>
      <c r="AB169"/>
    </row>
    <row r="170" spans="1:28" x14ac:dyDescent="0.3">
      <c r="A170" t="s">
        <v>862</v>
      </c>
      <c r="B170">
        <v>5022047</v>
      </c>
      <c r="C170" t="s">
        <v>278</v>
      </c>
      <c r="D170">
        <v>1</v>
      </c>
      <c r="E170" s="10">
        <v>438.5</v>
      </c>
      <c r="F170" s="10">
        <v>438.5</v>
      </c>
      <c r="G170" s="10">
        <v>438.5</v>
      </c>
      <c r="H170">
        <v>0</v>
      </c>
      <c r="I170" s="51" t="str">
        <f>_xlfn.XLOOKUP(Q4_2025[[#This Row],[Artikelnr]],Artikel_prijzen[Artnr],Artikel_prijzen[Groep],"")</f>
        <v>Elektra</v>
      </c>
      <c r="J170" s="10">
        <f>_xlfn.XLOOKUP(Q4_2025[[#This Row],[Artikelnr]],Artikel_prijzen[Artnr],Artikel_prijzen[Prijs 2025],"")</f>
        <v>329.6</v>
      </c>
      <c r="K170" t="str">
        <f>IF(Q4_2025[[#This Row],[Artikelprijs]]&lt;&gt;"",IF(Q4_2025[[#This Row],[Stuksprijs]]=Q4_2025[[#This Row],[Artikelprijs]],"Prijs gelijk","Prijs wijkt af"),"")</f>
        <v>Prijs wijkt af</v>
      </c>
      <c r="L170" t="str">
        <f>IF(Q4_2025[[#This Row],[Relatiekorting percentage]]=0,
    "Nvt",
    IF(Q4_2025[[#This Row],[Brutobedrag 2]] &lt; Q4_2025[[#This Row],[Bruto - Rel.korting]],
        "Nee",
        "Ja"))</f>
        <v>Nvt</v>
      </c>
      <c r="M170" s="10">
        <f>IF(Q4_2025[[#This Row],[Artikelprijs]]&lt;&gt;"",Q4_2025[[#This Row],[Artikelprijs]],Q4_2025[[#This Row],[Stuksprijs]])</f>
        <v>329.6</v>
      </c>
      <c r="N170" s="44">
        <f>Q4_2025[[#This Row],[Besteld]]*Q4_2025[[#This Row],[Prijs 2]]</f>
        <v>329.6</v>
      </c>
      <c r="O170" s="10">
        <f>IF(Q4_2025[[#This Row],[Brutobedrag 2]]&lt;Q4_2025[[#This Row],[Bruto - Rel.korting]],Q4_2025[[#This Row],[Brutobedrag 2]],Q4_2025[[#This Row],[Brutobedrag 2]]*(100-Q4_2025[[#This Row],[Relatiekorting percentage]])/100)</f>
        <v>329.6</v>
      </c>
      <c r="R170" s="3"/>
      <c r="W170"/>
      <c r="AB170"/>
    </row>
    <row r="171" spans="1:28" x14ac:dyDescent="0.3">
      <c r="A171" t="s">
        <v>862</v>
      </c>
      <c r="B171">
        <v>5040008</v>
      </c>
      <c r="C171" t="s">
        <v>333</v>
      </c>
      <c r="D171">
        <v>1</v>
      </c>
      <c r="E171" s="10">
        <v>355.35</v>
      </c>
      <c r="F171" s="10">
        <v>355.35</v>
      </c>
      <c r="G171" s="10">
        <v>355.35</v>
      </c>
      <c r="H171">
        <v>0</v>
      </c>
      <c r="I171" s="51" t="str">
        <f>_xlfn.XLOOKUP(Q4_2025[[#This Row],[Artikelnr]],Artikel_prijzen[Artnr],Artikel_prijzen[Groep],"")</f>
        <v>AV</v>
      </c>
      <c r="J171" s="10">
        <f>_xlfn.XLOOKUP(Q4_2025[[#This Row],[Artikelnr]],Artikel_prijzen[Artnr],Artikel_prijzen[Prijs 2025],"")</f>
        <v>345</v>
      </c>
      <c r="K171" t="str">
        <f>IF(Q4_2025[[#This Row],[Artikelprijs]]&lt;&gt;"",IF(Q4_2025[[#This Row],[Stuksprijs]]=Q4_2025[[#This Row],[Artikelprijs]],"Prijs gelijk","Prijs wijkt af"),"")</f>
        <v>Prijs wijkt af</v>
      </c>
      <c r="L171" t="str">
        <f>IF(Q4_2025[[#This Row],[Relatiekorting percentage]]=0,
    "Nvt",
    IF(Q4_2025[[#This Row],[Brutobedrag 2]] &lt; Q4_2025[[#This Row],[Bruto - Rel.korting]],
        "Nee",
        "Ja"))</f>
        <v>Nvt</v>
      </c>
      <c r="M171" s="10">
        <f>IF(Q4_2025[[#This Row],[Artikelprijs]]&lt;&gt;"",Q4_2025[[#This Row],[Artikelprijs]],Q4_2025[[#This Row],[Stuksprijs]])</f>
        <v>345</v>
      </c>
      <c r="N171" s="44">
        <f>Q4_2025[[#This Row],[Besteld]]*Q4_2025[[#This Row],[Prijs 2]]</f>
        <v>345</v>
      </c>
      <c r="O171" s="10">
        <f>IF(Q4_2025[[#This Row],[Brutobedrag 2]]&lt;Q4_2025[[#This Row],[Bruto - Rel.korting]],Q4_2025[[#This Row],[Brutobedrag 2]],Q4_2025[[#This Row],[Brutobedrag 2]]*(100-Q4_2025[[#This Row],[Relatiekorting percentage]])/100)</f>
        <v>345</v>
      </c>
      <c r="R171" s="3"/>
      <c r="W171"/>
      <c r="AB171"/>
    </row>
    <row r="172" spans="1:28" x14ac:dyDescent="0.3">
      <c r="A172" t="s">
        <v>862</v>
      </c>
      <c r="B172">
        <v>5040018</v>
      </c>
      <c r="C172" t="s">
        <v>319</v>
      </c>
      <c r="D172">
        <v>1</v>
      </c>
      <c r="E172" s="10">
        <v>66.95</v>
      </c>
      <c r="F172" s="10">
        <v>66.95</v>
      </c>
      <c r="G172" s="10">
        <v>66.95</v>
      </c>
      <c r="H172">
        <v>0</v>
      </c>
      <c r="I172" s="51" t="str">
        <f>_xlfn.XLOOKUP(Q4_2025[[#This Row],[Artikelnr]],Artikel_prijzen[Artnr],Artikel_prijzen[Groep],"")</f>
        <v/>
      </c>
      <c r="J172" s="10" t="str">
        <f>_xlfn.XLOOKUP(Q4_2025[[#This Row],[Artikelnr]],Artikel_prijzen[Artnr],Artikel_prijzen[Prijs 2025],"")</f>
        <v/>
      </c>
      <c r="K172" t="str">
        <f>IF(Q4_2025[[#This Row],[Artikelprijs]]&lt;&gt;"",IF(Q4_2025[[#This Row],[Stuksprijs]]=Q4_2025[[#This Row],[Artikelprijs]],"Prijs gelijk","Prijs wijkt af"),"")</f>
        <v/>
      </c>
      <c r="L172" t="str">
        <f>IF(Q4_2025[[#This Row],[Relatiekorting percentage]]=0,
    "Nvt",
    IF(Q4_2025[[#This Row],[Brutobedrag 2]] &lt; Q4_2025[[#This Row],[Bruto - Rel.korting]],
        "Nee",
        "Ja"))</f>
        <v>Nvt</v>
      </c>
      <c r="M172" s="10">
        <f>IF(Q4_2025[[#This Row],[Artikelprijs]]&lt;&gt;"",Q4_2025[[#This Row],[Artikelprijs]],Q4_2025[[#This Row],[Stuksprijs]])</f>
        <v>66.95</v>
      </c>
      <c r="N172" s="44">
        <f>Q4_2025[[#This Row],[Besteld]]*Q4_2025[[#This Row],[Prijs 2]]</f>
        <v>66.95</v>
      </c>
      <c r="O172" s="10">
        <f>IF(Q4_2025[[#This Row],[Brutobedrag 2]]&lt;Q4_2025[[#This Row],[Bruto - Rel.korting]],Q4_2025[[#This Row],[Brutobedrag 2]],Q4_2025[[#This Row],[Brutobedrag 2]]*(100-Q4_2025[[#This Row],[Relatiekorting percentage]])/100)</f>
        <v>66.95</v>
      </c>
      <c r="R172" s="3"/>
      <c r="W172"/>
      <c r="AB172"/>
    </row>
    <row r="173" spans="1:28" x14ac:dyDescent="0.3">
      <c r="A173" t="s">
        <v>862</v>
      </c>
      <c r="B173">
        <v>5040008</v>
      </c>
      <c r="C173" t="s">
        <v>333</v>
      </c>
      <c r="D173">
        <v>-1</v>
      </c>
      <c r="E173" s="10">
        <v>355.35</v>
      </c>
      <c r="F173" s="10">
        <v>-355.35</v>
      </c>
      <c r="G173" s="10">
        <v>-355.35</v>
      </c>
      <c r="H173">
        <v>0</v>
      </c>
      <c r="I173" s="51" t="str">
        <f>_xlfn.XLOOKUP(Q4_2025[[#This Row],[Artikelnr]],Artikel_prijzen[Artnr],Artikel_prijzen[Groep],"")</f>
        <v>AV</v>
      </c>
      <c r="J173" s="10">
        <f>_xlfn.XLOOKUP(Q4_2025[[#This Row],[Artikelnr]],Artikel_prijzen[Artnr],Artikel_prijzen[Prijs 2025],"")</f>
        <v>345</v>
      </c>
      <c r="K173" t="str">
        <f>IF(Q4_2025[[#This Row],[Artikelprijs]]&lt;&gt;"",IF(Q4_2025[[#This Row],[Stuksprijs]]=Q4_2025[[#This Row],[Artikelprijs]],"Prijs gelijk","Prijs wijkt af"),"")</f>
        <v>Prijs wijkt af</v>
      </c>
      <c r="L173" t="str">
        <f>IF(Q4_2025[[#This Row],[Relatiekorting percentage]]=0,
    "Nvt",
    IF(Q4_2025[[#This Row],[Brutobedrag 2]] &lt; Q4_2025[[#This Row],[Bruto - Rel.korting]],
        "Nee",
        "Ja"))</f>
        <v>Nvt</v>
      </c>
      <c r="M173" s="10">
        <f>IF(Q4_2025[[#This Row],[Artikelprijs]]&lt;&gt;"",Q4_2025[[#This Row],[Artikelprijs]],Q4_2025[[#This Row],[Stuksprijs]])</f>
        <v>345</v>
      </c>
      <c r="N173" s="44">
        <f>Q4_2025[[#This Row],[Besteld]]*Q4_2025[[#This Row],[Prijs 2]]</f>
        <v>-345</v>
      </c>
      <c r="O173" s="10">
        <f>IF(Q4_2025[[#This Row],[Brutobedrag 2]]&lt;Q4_2025[[#This Row],[Bruto - Rel.korting]],Q4_2025[[#This Row],[Brutobedrag 2]],Q4_2025[[#This Row],[Brutobedrag 2]]*(100-Q4_2025[[#This Row],[Relatiekorting percentage]])/100)</f>
        <v>-345</v>
      </c>
      <c r="R173" s="3"/>
      <c r="W173"/>
      <c r="AB173"/>
    </row>
    <row r="174" spans="1:28" x14ac:dyDescent="0.3">
      <c r="A174" t="s">
        <v>862</v>
      </c>
      <c r="B174">
        <v>5040018</v>
      </c>
      <c r="C174" t="s">
        <v>319</v>
      </c>
      <c r="D174">
        <v>-1</v>
      </c>
      <c r="E174" s="10">
        <v>66.95</v>
      </c>
      <c r="F174" s="10">
        <v>-66.95</v>
      </c>
      <c r="G174" s="10">
        <v>-66.95</v>
      </c>
      <c r="H174">
        <v>0</v>
      </c>
      <c r="I174" s="51" t="str">
        <f>_xlfn.XLOOKUP(Q4_2025[[#This Row],[Artikelnr]],Artikel_prijzen[Artnr],Artikel_prijzen[Groep],"")</f>
        <v/>
      </c>
      <c r="J174" s="10" t="str">
        <f>_xlfn.XLOOKUP(Q4_2025[[#This Row],[Artikelnr]],Artikel_prijzen[Artnr],Artikel_prijzen[Prijs 2025],"")</f>
        <v/>
      </c>
      <c r="K174" t="str">
        <f>IF(Q4_2025[[#This Row],[Artikelprijs]]&lt;&gt;"",IF(Q4_2025[[#This Row],[Stuksprijs]]=Q4_2025[[#This Row],[Artikelprijs]],"Prijs gelijk","Prijs wijkt af"),"")</f>
        <v/>
      </c>
      <c r="L174" t="str">
        <f>IF(Q4_2025[[#This Row],[Relatiekorting percentage]]=0,
    "Nvt",
    IF(Q4_2025[[#This Row],[Brutobedrag 2]] &lt; Q4_2025[[#This Row],[Bruto - Rel.korting]],
        "Nee",
        "Ja"))</f>
        <v>Nvt</v>
      </c>
      <c r="M174" s="10">
        <f>IF(Q4_2025[[#This Row],[Artikelprijs]]&lt;&gt;"",Q4_2025[[#This Row],[Artikelprijs]],Q4_2025[[#This Row],[Stuksprijs]])</f>
        <v>66.95</v>
      </c>
      <c r="N174" s="44">
        <f>Q4_2025[[#This Row],[Besteld]]*Q4_2025[[#This Row],[Prijs 2]]</f>
        <v>-66.95</v>
      </c>
      <c r="O174" s="10">
        <f>IF(Q4_2025[[#This Row],[Brutobedrag 2]]&lt;Q4_2025[[#This Row],[Bruto - Rel.korting]],Q4_2025[[#This Row],[Brutobedrag 2]],Q4_2025[[#This Row],[Brutobedrag 2]]*(100-Q4_2025[[#This Row],[Relatiekorting percentage]])/100)</f>
        <v>-66.95</v>
      </c>
      <c r="R174" s="3"/>
      <c r="W174"/>
      <c r="AB174"/>
    </row>
    <row r="175" spans="1:28" x14ac:dyDescent="0.3">
      <c r="A175" t="s">
        <v>862</v>
      </c>
      <c r="B175">
        <v>5022053</v>
      </c>
      <c r="C175" t="s">
        <v>285</v>
      </c>
      <c r="D175">
        <v>1</v>
      </c>
      <c r="E175" s="10">
        <v>794.6</v>
      </c>
      <c r="F175" s="10">
        <v>794.6</v>
      </c>
      <c r="G175" s="10">
        <v>794.6</v>
      </c>
      <c r="H175">
        <v>0</v>
      </c>
      <c r="I175" s="51" t="str">
        <f>_xlfn.XLOOKUP(Q4_2025[[#This Row],[Artikelnr]],Artikel_prijzen[Artnr],Artikel_prijzen[Groep],"")</f>
        <v>Elektra</v>
      </c>
      <c r="J175" s="10">
        <f>_xlfn.XLOOKUP(Q4_2025[[#This Row],[Artikelnr]],Artikel_prijzen[Artnr],Artikel_prijzen[Prijs 2025],"")</f>
        <v>576.79999999999995</v>
      </c>
      <c r="K175" t="str">
        <f>IF(Q4_2025[[#This Row],[Artikelprijs]]&lt;&gt;"",IF(Q4_2025[[#This Row],[Stuksprijs]]=Q4_2025[[#This Row],[Artikelprijs]],"Prijs gelijk","Prijs wijkt af"),"")</f>
        <v>Prijs wijkt af</v>
      </c>
      <c r="L175" t="str">
        <f>IF(Q4_2025[[#This Row],[Relatiekorting percentage]]=0,
    "Nvt",
    IF(Q4_2025[[#This Row],[Brutobedrag 2]] &lt; Q4_2025[[#This Row],[Bruto - Rel.korting]],
        "Nee",
        "Ja"))</f>
        <v>Nvt</v>
      </c>
      <c r="M175" s="10">
        <f>IF(Q4_2025[[#This Row],[Artikelprijs]]&lt;&gt;"",Q4_2025[[#This Row],[Artikelprijs]],Q4_2025[[#This Row],[Stuksprijs]])</f>
        <v>576.79999999999995</v>
      </c>
      <c r="N175" s="44">
        <f>Q4_2025[[#This Row],[Besteld]]*Q4_2025[[#This Row],[Prijs 2]]</f>
        <v>576.79999999999995</v>
      </c>
      <c r="O175" s="10">
        <f>IF(Q4_2025[[#This Row],[Brutobedrag 2]]&lt;Q4_2025[[#This Row],[Bruto - Rel.korting]],Q4_2025[[#This Row],[Brutobedrag 2]],Q4_2025[[#This Row],[Brutobedrag 2]]*(100-Q4_2025[[#This Row],[Relatiekorting percentage]])/100)</f>
        <v>576.79999999999995</v>
      </c>
      <c r="R175" s="3"/>
      <c r="W175"/>
      <c r="AB175"/>
    </row>
    <row r="176" spans="1:28" x14ac:dyDescent="0.3">
      <c r="A176" t="s">
        <v>862</v>
      </c>
      <c r="B176">
        <v>5010017</v>
      </c>
      <c r="C176" t="s">
        <v>653</v>
      </c>
      <c r="D176">
        <v>12</v>
      </c>
      <c r="E176" s="10">
        <v>48.93</v>
      </c>
      <c r="F176" s="10">
        <v>587.16</v>
      </c>
      <c r="G176" s="10">
        <v>587.16</v>
      </c>
      <c r="H176">
        <v>0</v>
      </c>
      <c r="I176" s="51" t="str">
        <f>_xlfn.XLOOKUP(Q4_2025[[#This Row],[Artikelnr]],Artikel_prijzen[Artnr],Artikel_prijzen[Groep],"")</f>
        <v/>
      </c>
      <c r="J176" s="10" t="str">
        <f>_xlfn.XLOOKUP(Q4_2025[[#This Row],[Artikelnr]],Artikel_prijzen[Artnr],Artikel_prijzen[Prijs 2025],"")</f>
        <v/>
      </c>
      <c r="K176" t="str">
        <f>IF(Q4_2025[[#This Row],[Artikelprijs]]&lt;&gt;"",IF(Q4_2025[[#This Row],[Stuksprijs]]=Q4_2025[[#This Row],[Artikelprijs]],"Prijs gelijk","Prijs wijkt af"),"")</f>
        <v/>
      </c>
      <c r="L176" t="str">
        <f>IF(Q4_2025[[#This Row],[Relatiekorting percentage]]=0,
    "Nvt",
    IF(Q4_2025[[#This Row],[Brutobedrag 2]] &lt; Q4_2025[[#This Row],[Bruto - Rel.korting]],
        "Nee",
        "Ja"))</f>
        <v>Nvt</v>
      </c>
      <c r="M176" s="10">
        <f>IF(Q4_2025[[#This Row],[Artikelprijs]]&lt;&gt;"",Q4_2025[[#This Row],[Artikelprijs]],Q4_2025[[#This Row],[Stuksprijs]])</f>
        <v>48.93</v>
      </c>
      <c r="N176" s="44">
        <f>Q4_2025[[#This Row],[Besteld]]*Q4_2025[[#This Row],[Prijs 2]]</f>
        <v>587.16</v>
      </c>
      <c r="O176" s="10">
        <f>IF(Q4_2025[[#This Row],[Brutobedrag 2]]&lt;Q4_2025[[#This Row],[Bruto - Rel.korting]],Q4_2025[[#This Row],[Brutobedrag 2]],Q4_2025[[#This Row],[Brutobedrag 2]]*(100-Q4_2025[[#This Row],[Relatiekorting percentage]])/100)</f>
        <v>587.16</v>
      </c>
      <c r="R176" s="3"/>
      <c r="W176"/>
      <c r="AB176"/>
    </row>
    <row r="177" spans="1:28" x14ac:dyDescent="0.3">
      <c r="A177" t="s">
        <v>862</v>
      </c>
      <c r="B177">
        <v>5022025</v>
      </c>
      <c r="C177" t="s">
        <v>277</v>
      </c>
      <c r="D177">
        <v>1</v>
      </c>
      <c r="E177" s="10">
        <v>361.25</v>
      </c>
      <c r="F177" s="10">
        <v>361.25</v>
      </c>
      <c r="G177" s="10">
        <v>361.25</v>
      </c>
      <c r="H177">
        <v>0</v>
      </c>
      <c r="I177" s="51" t="str">
        <f>_xlfn.XLOOKUP(Q4_2025[[#This Row],[Artikelnr]],Artikel_prijzen[Artnr],Artikel_prijzen[Groep],"")</f>
        <v>Elektra</v>
      </c>
      <c r="J177" s="10">
        <f>_xlfn.XLOOKUP(Q4_2025[[#This Row],[Artikelnr]],Artikel_prijzen[Artnr],Artikel_prijzen[Prijs 2025],"")</f>
        <v>252.35</v>
      </c>
      <c r="K177" t="str">
        <f>IF(Q4_2025[[#This Row],[Artikelprijs]]&lt;&gt;"",IF(Q4_2025[[#This Row],[Stuksprijs]]=Q4_2025[[#This Row],[Artikelprijs]],"Prijs gelijk","Prijs wijkt af"),"")</f>
        <v>Prijs wijkt af</v>
      </c>
      <c r="L177" t="str">
        <f>IF(Q4_2025[[#This Row],[Relatiekorting percentage]]=0,
    "Nvt",
    IF(Q4_2025[[#This Row],[Brutobedrag 2]] &lt; Q4_2025[[#This Row],[Bruto - Rel.korting]],
        "Nee",
        "Ja"))</f>
        <v>Nvt</v>
      </c>
      <c r="M177" s="10">
        <f>IF(Q4_2025[[#This Row],[Artikelprijs]]&lt;&gt;"",Q4_2025[[#This Row],[Artikelprijs]],Q4_2025[[#This Row],[Stuksprijs]])</f>
        <v>252.35</v>
      </c>
      <c r="N177" s="44">
        <f>Q4_2025[[#This Row],[Besteld]]*Q4_2025[[#This Row],[Prijs 2]]</f>
        <v>252.35</v>
      </c>
      <c r="O177" s="10">
        <f>IF(Q4_2025[[#This Row],[Brutobedrag 2]]&lt;Q4_2025[[#This Row],[Bruto - Rel.korting]],Q4_2025[[#This Row],[Brutobedrag 2]],Q4_2025[[#This Row],[Brutobedrag 2]]*(100-Q4_2025[[#This Row],[Relatiekorting percentage]])/100)</f>
        <v>252.35</v>
      </c>
      <c r="R177" s="3"/>
      <c r="W177"/>
      <c r="AB177"/>
    </row>
    <row r="178" spans="1:28" x14ac:dyDescent="0.3">
      <c r="A178" t="s">
        <v>862</v>
      </c>
      <c r="B178">
        <v>5022055</v>
      </c>
      <c r="C178" t="s">
        <v>287</v>
      </c>
      <c r="D178">
        <v>1</v>
      </c>
      <c r="E178" s="10">
        <v>949.6</v>
      </c>
      <c r="F178" s="10">
        <v>949.6</v>
      </c>
      <c r="G178" s="10">
        <v>949.6</v>
      </c>
      <c r="H178">
        <v>0</v>
      </c>
      <c r="I178" s="51" t="str">
        <f>_xlfn.XLOOKUP(Q4_2025[[#This Row],[Artikelnr]],Artikel_prijzen[Artnr],Artikel_prijzen[Groep],"")</f>
        <v>Elektra</v>
      </c>
      <c r="J178" s="10">
        <f>_xlfn.XLOOKUP(Q4_2025[[#This Row],[Artikelnr]],Artikel_prijzen[Artnr],Artikel_prijzen[Prijs 2025],"")</f>
        <v>659.2</v>
      </c>
      <c r="K178" t="str">
        <f>IF(Q4_2025[[#This Row],[Artikelprijs]]&lt;&gt;"",IF(Q4_2025[[#This Row],[Stuksprijs]]=Q4_2025[[#This Row],[Artikelprijs]],"Prijs gelijk","Prijs wijkt af"),"")</f>
        <v>Prijs wijkt af</v>
      </c>
      <c r="L178" t="str">
        <f>IF(Q4_2025[[#This Row],[Relatiekorting percentage]]=0,
    "Nvt",
    IF(Q4_2025[[#This Row],[Brutobedrag 2]] &lt; Q4_2025[[#This Row],[Bruto - Rel.korting]],
        "Nee",
        "Ja"))</f>
        <v>Nvt</v>
      </c>
      <c r="M178" s="10">
        <f>IF(Q4_2025[[#This Row],[Artikelprijs]]&lt;&gt;"",Q4_2025[[#This Row],[Artikelprijs]],Q4_2025[[#This Row],[Stuksprijs]])</f>
        <v>659.2</v>
      </c>
      <c r="N178" s="44">
        <f>Q4_2025[[#This Row],[Besteld]]*Q4_2025[[#This Row],[Prijs 2]]</f>
        <v>659.2</v>
      </c>
      <c r="O178" s="10">
        <f>IF(Q4_2025[[#This Row],[Brutobedrag 2]]&lt;Q4_2025[[#This Row],[Bruto - Rel.korting]],Q4_2025[[#This Row],[Brutobedrag 2]],Q4_2025[[#This Row],[Brutobedrag 2]]*(100-Q4_2025[[#This Row],[Relatiekorting percentage]])/100)</f>
        <v>659.2</v>
      </c>
      <c r="R178" s="3"/>
      <c r="W178"/>
      <c r="AB178"/>
    </row>
    <row r="179" spans="1:28" x14ac:dyDescent="0.3">
      <c r="A179" t="s">
        <v>862</v>
      </c>
      <c r="B179">
        <v>5022027</v>
      </c>
      <c r="C179" t="s">
        <v>279</v>
      </c>
      <c r="D179">
        <v>1</v>
      </c>
      <c r="E179" s="10">
        <v>429.38</v>
      </c>
      <c r="F179" s="10">
        <v>429.38</v>
      </c>
      <c r="G179" s="10">
        <v>429.38</v>
      </c>
      <c r="H179">
        <v>0</v>
      </c>
      <c r="I179" s="51" t="str">
        <f>_xlfn.XLOOKUP(Q4_2025[[#This Row],[Artikelnr]],Artikel_prijzen[Artnr],Artikel_prijzen[Groep],"")</f>
        <v>Elektra</v>
      </c>
      <c r="J179" s="10">
        <f>_xlfn.XLOOKUP(Q4_2025[[#This Row],[Artikelnr]],Artikel_prijzen[Artnr],Artikel_prijzen[Prijs 2025],"")</f>
        <v>298.7</v>
      </c>
      <c r="K179" t="str">
        <f>IF(Q4_2025[[#This Row],[Artikelprijs]]&lt;&gt;"",IF(Q4_2025[[#This Row],[Stuksprijs]]=Q4_2025[[#This Row],[Artikelprijs]],"Prijs gelijk","Prijs wijkt af"),"")</f>
        <v>Prijs wijkt af</v>
      </c>
      <c r="L179" t="str">
        <f>IF(Q4_2025[[#This Row],[Relatiekorting percentage]]=0,
    "Nvt",
    IF(Q4_2025[[#This Row],[Brutobedrag 2]] &lt; Q4_2025[[#This Row],[Bruto - Rel.korting]],
        "Nee",
        "Ja"))</f>
        <v>Nvt</v>
      </c>
      <c r="M179" s="10">
        <f>IF(Q4_2025[[#This Row],[Artikelprijs]]&lt;&gt;"",Q4_2025[[#This Row],[Artikelprijs]],Q4_2025[[#This Row],[Stuksprijs]])</f>
        <v>298.7</v>
      </c>
      <c r="N179" s="44">
        <f>Q4_2025[[#This Row],[Besteld]]*Q4_2025[[#This Row],[Prijs 2]]</f>
        <v>298.7</v>
      </c>
      <c r="O179" s="10">
        <f>IF(Q4_2025[[#This Row],[Brutobedrag 2]]&lt;Q4_2025[[#This Row],[Bruto - Rel.korting]],Q4_2025[[#This Row],[Brutobedrag 2]],Q4_2025[[#This Row],[Brutobedrag 2]]*(100-Q4_2025[[#This Row],[Relatiekorting percentage]])/100)</f>
        <v>298.7</v>
      </c>
      <c r="R179" s="3"/>
      <c r="W179"/>
      <c r="AB179"/>
    </row>
    <row r="180" spans="1:28" x14ac:dyDescent="0.3">
      <c r="A180" t="s">
        <v>862</v>
      </c>
      <c r="B180">
        <v>5022027</v>
      </c>
      <c r="C180" t="s">
        <v>279</v>
      </c>
      <c r="D180">
        <v>1</v>
      </c>
      <c r="E180" s="10">
        <v>429.38</v>
      </c>
      <c r="F180" s="10">
        <v>429.38</v>
      </c>
      <c r="G180" s="10">
        <v>429.38</v>
      </c>
      <c r="H180">
        <v>0</v>
      </c>
      <c r="I180" s="51" t="str">
        <f>_xlfn.XLOOKUP(Q4_2025[[#This Row],[Artikelnr]],Artikel_prijzen[Artnr],Artikel_prijzen[Groep],"")</f>
        <v>Elektra</v>
      </c>
      <c r="J180" s="10">
        <f>_xlfn.XLOOKUP(Q4_2025[[#This Row],[Artikelnr]],Artikel_prijzen[Artnr],Artikel_prijzen[Prijs 2025],"")</f>
        <v>298.7</v>
      </c>
      <c r="K180" t="str">
        <f>IF(Q4_2025[[#This Row],[Artikelprijs]]&lt;&gt;"",IF(Q4_2025[[#This Row],[Stuksprijs]]=Q4_2025[[#This Row],[Artikelprijs]],"Prijs gelijk","Prijs wijkt af"),"")</f>
        <v>Prijs wijkt af</v>
      </c>
      <c r="L180" t="str">
        <f>IF(Q4_2025[[#This Row],[Relatiekorting percentage]]=0,
    "Nvt",
    IF(Q4_2025[[#This Row],[Brutobedrag 2]] &lt; Q4_2025[[#This Row],[Bruto - Rel.korting]],
        "Nee",
        "Ja"))</f>
        <v>Nvt</v>
      </c>
      <c r="M180" s="10">
        <f>IF(Q4_2025[[#This Row],[Artikelprijs]]&lt;&gt;"",Q4_2025[[#This Row],[Artikelprijs]],Q4_2025[[#This Row],[Stuksprijs]])</f>
        <v>298.7</v>
      </c>
      <c r="N180" s="44">
        <f>Q4_2025[[#This Row],[Besteld]]*Q4_2025[[#This Row],[Prijs 2]]</f>
        <v>298.7</v>
      </c>
      <c r="O180" s="10">
        <f>IF(Q4_2025[[#This Row],[Brutobedrag 2]]&lt;Q4_2025[[#This Row],[Bruto - Rel.korting]],Q4_2025[[#This Row],[Brutobedrag 2]],Q4_2025[[#This Row],[Brutobedrag 2]]*(100-Q4_2025[[#This Row],[Relatiekorting percentage]])/100)</f>
        <v>298.7</v>
      </c>
      <c r="R180" s="3"/>
      <c r="W180"/>
      <c r="AB180"/>
    </row>
    <row r="181" spans="1:28" x14ac:dyDescent="0.3">
      <c r="A181" t="s">
        <v>862</v>
      </c>
      <c r="B181">
        <v>5020003</v>
      </c>
      <c r="C181" t="s">
        <v>258</v>
      </c>
      <c r="D181">
        <v>1</v>
      </c>
      <c r="E181" s="10">
        <v>66.95</v>
      </c>
      <c r="F181" s="10">
        <v>66.95</v>
      </c>
      <c r="G181" s="10">
        <v>66.95</v>
      </c>
      <c r="H181">
        <v>0</v>
      </c>
      <c r="I181" s="51" t="str">
        <f>_xlfn.XLOOKUP(Q4_2025[[#This Row],[Artikelnr]],Artikel_prijzen[Artnr],Artikel_prijzen[Groep],"")</f>
        <v/>
      </c>
      <c r="J181" s="10" t="str">
        <f>_xlfn.XLOOKUP(Q4_2025[[#This Row],[Artikelnr]],Artikel_prijzen[Artnr],Artikel_prijzen[Prijs 2025],"")</f>
        <v/>
      </c>
      <c r="K181" t="str">
        <f>IF(Q4_2025[[#This Row],[Artikelprijs]]&lt;&gt;"",IF(Q4_2025[[#This Row],[Stuksprijs]]=Q4_2025[[#This Row],[Artikelprijs]],"Prijs gelijk","Prijs wijkt af"),"")</f>
        <v/>
      </c>
      <c r="L181" t="str">
        <f>IF(Q4_2025[[#This Row],[Relatiekorting percentage]]=0,
    "Nvt",
    IF(Q4_2025[[#This Row],[Brutobedrag 2]] &lt; Q4_2025[[#This Row],[Bruto - Rel.korting]],
        "Nee",
        "Ja"))</f>
        <v>Nvt</v>
      </c>
      <c r="M181" s="10">
        <f>IF(Q4_2025[[#This Row],[Artikelprijs]]&lt;&gt;"",Q4_2025[[#This Row],[Artikelprijs]],Q4_2025[[#This Row],[Stuksprijs]])</f>
        <v>66.95</v>
      </c>
      <c r="N181" s="44">
        <f>Q4_2025[[#This Row],[Besteld]]*Q4_2025[[#This Row],[Prijs 2]]</f>
        <v>66.95</v>
      </c>
      <c r="O181" s="10">
        <f>IF(Q4_2025[[#This Row],[Brutobedrag 2]]&lt;Q4_2025[[#This Row],[Bruto - Rel.korting]],Q4_2025[[#This Row],[Brutobedrag 2]],Q4_2025[[#This Row],[Brutobedrag 2]]*(100-Q4_2025[[#This Row],[Relatiekorting percentage]])/100)</f>
        <v>66.95</v>
      </c>
      <c r="R181" s="3"/>
      <c r="W181"/>
      <c r="AB181"/>
    </row>
    <row r="182" spans="1:28" x14ac:dyDescent="0.3">
      <c r="A182" t="s">
        <v>862</v>
      </c>
      <c r="B182">
        <v>5022025</v>
      </c>
      <c r="C182" t="s">
        <v>277</v>
      </c>
      <c r="D182">
        <v>1</v>
      </c>
      <c r="E182" s="10">
        <v>361.25</v>
      </c>
      <c r="F182" s="10">
        <v>361.25</v>
      </c>
      <c r="G182" s="10">
        <v>361.25</v>
      </c>
      <c r="H182">
        <v>0</v>
      </c>
      <c r="I182" s="51" t="str">
        <f>_xlfn.XLOOKUP(Q4_2025[[#This Row],[Artikelnr]],Artikel_prijzen[Artnr],Artikel_prijzen[Groep],"")</f>
        <v>Elektra</v>
      </c>
      <c r="J182" s="10">
        <f>_xlfn.XLOOKUP(Q4_2025[[#This Row],[Artikelnr]],Artikel_prijzen[Artnr],Artikel_prijzen[Prijs 2025],"")</f>
        <v>252.35</v>
      </c>
      <c r="K182" t="str">
        <f>IF(Q4_2025[[#This Row],[Artikelprijs]]&lt;&gt;"",IF(Q4_2025[[#This Row],[Stuksprijs]]=Q4_2025[[#This Row],[Artikelprijs]],"Prijs gelijk","Prijs wijkt af"),"")</f>
        <v>Prijs wijkt af</v>
      </c>
      <c r="L182" t="str">
        <f>IF(Q4_2025[[#This Row],[Relatiekorting percentage]]=0,
    "Nvt",
    IF(Q4_2025[[#This Row],[Brutobedrag 2]] &lt; Q4_2025[[#This Row],[Bruto - Rel.korting]],
        "Nee",
        "Ja"))</f>
        <v>Nvt</v>
      </c>
      <c r="M182" s="10">
        <f>IF(Q4_2025[[#This Row],[Artikelprijs]]&lt;&gt;"",Q4_2025[[#This Row],[Artikelprijs]],Q4_2025[[#This Row],[Stuksprijs]])</f>
        <v>252.35</v>
      </c>
      <c r="N182" s="44">
        <f>Q4_2025[[#This Row],[Besteld]]*Q4_2025[[#This Row],[Prijs 2]]</f>
        <v>252.35</v>
      </c>
      <c r="O182" s="10">
        <f>IF(Q4_2025[[#This Row],[Brutobedrag 2]]&lt;Q4_2025[[#This Row],[Bruto - Rel.korting]],Q4_2025[[#This Row],[Brutobedrag 2]],Q4_2025[[#This Row],[Brutobedrag 2]]*(100-Q4_2025[[#This Row],[Relatiekorting percentage]])/100)</f>
        <v>252.35</v>
      </c>
      <c r="R182" s="3"/>
      <c r="W182"/>
      <c r="AB182"/>
    </row>
    <row r="183" spans="1:28" x14ac:dyDescent="0.3">
      <c r="A183" t="s">
        <v>862</v>
      </c>
      <c r="B183">
        <v>5021034</v>
      </c>
      <c r="C183" t="s">
        <v>275</v>
      </c>
      <c r="D183">
        <v>1</v>
      </c>
      <c r="E183" s="10">
        <v>185.4</v>
      </c>
      <c r="F183" s="10">
        <v>185.4</v>
      </c>
      <c r="G183" s="10">
        <v>185.4</v>
      </c>
      <c r="H183">
        <v>0</v>
      </c>
      <c r="I183" s="51" t="str">
        <f>_xlfn.XLOOKUP(Q4_2025[[#This Row],[Artikelnr]],Artikel_prijzen[Artnr],Artikel_prijzen[Groep],"")</f>
        <v>Elektra</v>
      </c>
      <c r="J183" s="10">
        <f>_xlfn.XLOOKUP(Q4_2025[[#This Row],[Artikelnr]],Artikel_prijzen[Artnr],Artikel_prijzen[Prijs 2025],"")</f>
        <v>106.8625</v>
      </c>
      <c r="K183" t="str">
        <f>IF(Q4_2025[[#This Row],[Artikelprijs]]&lt;&gt;"",IF(Q4_2025[[#This Row],[Stuksprijs]]=Q4_2025[[#This Row],[Artikelprijs]],"Prijs gelijk","Prijs wijkt af"),"")</f>
        <v>Prijs wijkt af</v>
      </c>
      <c r="L183" t="str">
        <f>IF(Q4_2025[[#This Row],[Relatiekorting percentage]]=0,
    "Nvt",
    IF(Q4_2025[[#This Row],[Brutobedrag 2]] &lt; Q4_2025[[#This Row],[Bruto - Rel.korting]],
        "Nee",
        "Ja"))</f>
        <v>Nvt</v>
      </c>
      <c r="M183" s="10">
        <f>IF(Q4_2025[[#This Row],[Artikelprijs]]&lt;&gt;"",Q4_2025[[#This Row],[Artikelprijs]],Q4_2025[[#This Row],[Stuksprijs]])</f>
        <v>106.8625</v>
      </c>
      <c r="N183" s="44">
        <f>Q4_2025[[#This Row],[Besteld]]*Q4_2025[[#This Row],[Prijs 2]]</f>
        <v>106.8625</v>
      </c>
      <c r="O183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183" s="3"/>
      <c r="W183"/>
      <c r="AB183"/>
    </row>
    <row r="184" spans="1:28" x14ac:dyDescent="0.3">
      <c r="A184" t="s">
        <v>862</v>
      </c>
      <c r="B184">
        <v>5040011</v>
      </c>
      <c r="C184" t="s">
        <v>321</v>
      </c>
      <c r="D184">
        <v>1</v>
      </c>
      <c r="E184" s="10">
        <v>638.6</v>
      </c>
      <c r="F184" s="10">
        <v>638.6</v>
      </c>
      <c r="G184" s="10">
        <v>638.6</v>
      </c>
      <c r="H184">
        <v>0</v>
      </c>
      <c r="I184" s="51" t="str">
        <f>_xlfn.XLOOKUP(Q4_2025[[#This Row],[Artikelnr]],Artikel_prijzen[Artnr],Artikel_prijzen[Groep],"")</f>
        <v>AV</v>
      </c>
      <c r="J184" s="10">
        <f>_xlfn.XLOOKUP(Q4_2025[[#This Row],[Artikelnr]],Artikel_prijzen[Artnr],Artikel_prijzen[Prijs 2025],"")</f>
        <v>620</v>
      </c>
      <c r="K184" t="str">
        <f>IF(Q4_2025[[#This Row],[Artikelprijs]]&lt;&gt;"",IF(Q4_2025[[#This Row],[Stuksprijs]]=Q4_2025[[#This Row],[Artikelprijs]],"Prijs gelijk","Prijs wijkt af"),"")</f>
        <v>Prijs wijkt af</v>
      </c>
      <c r="L184" t="str">
        <f>IF(Q4_2025[[#This Row],[Relatiekorting percentage]]=0,
    "Nvt",
    IF(Q4_2025[[#This Row],[Brutobedrag 2]] &lt; Q4_2025[[#This Row],[Bruto - Rel.korting]],
        "Nee",
        "Ja"))</f>
        <v>Nvt</v>
      </c>
      <c r="M184" s="10">
        <f>IF(Q4_2025[[#This Row],[Artikelprijs]]&lt;&gt;"",Q4_2025[[#This Row],[Artikelprijs]],Q4_2025[[#This Row],[Stuksprijs]])</f>
        <v>620</v>
      </c>
      <c r="N184" s="44">
        <f>Q4_2025[[#This Row],[Besteld]]*Q4_2025[[#This Row],[Prijs 2]]</f>
        <v>620</v>
      </c>
      <c r="O184" s="10">
        <f>IF(Q4_2025[[#This Row],[Brutobedrag 2]]&lt;Q4_2025[[#This Row],[Bruto - Rel.korting]],Q4_2025[[#This Row],[Brutobedrag 2]],Q4_2025[[#This Row],[Brutobedrag 2]]*(100-Q4_2025[[#This Row],[Relatiekorting percentage]])/100)</f>
        <v>620</v>
      </c>
      <c r="R184" s="3"/>
      <c r="W184"/>
      <c r="AB184"/>
    </row>
    <row r="185" spans="1:28" x14ac:dyDescent="0.3">
      <c r="A185" t="s">
        <v>862</v>
      </c>
      <c r="B185">
        <v>5040011</v>
      </c>
      <c r="C185" t="s">
        <v>321</v>
      </c>
      <c r="D185">
        <v>-1</v>
      </c>
      <c r="E185" s="10">
        <v>638.6</v>
      </c>
      <c r="F185" s="10">
        <v>-638.6</v>
      </c>
      <c r="G185" s="10">
        <v>-638.6</v>
      </c>
      <c r="H185">
        <v>0</v>
      </c>
      <c r="I185" s="51" t="str">
        <f>_xlfn.XLOOKUP(Q4_2025[[#This Row],[Artikelnr]],Artikel_prijzen[Artnr],Artikel_prijzen[Groep],"")</f>
        <v>AV</v>
      </c>
      <c r="J185" s="10">
        <f>_xlfn.XLOOKUP(Q4_2025[[#This Row],[Artikelnr]],Artikel_prijzen[Artnr],Artikel_prijzen[Prijs 2025],"")</f>
        <v>620</v>
      </c>
      <c r="K185" t="str">
        <f>IF(Q4_2025[[#This Row],[Artikelprijs]]&lt;&gt;"",IF(Q4_2025[[#This Row],[Stuksprijs]]=Q4_2025[[#This Row],[Artikelprijs]],"Prijs gelijk","Prijs wijkt af"),"")</f>
        <v>Prijs wijkt af</v>
      </c>
      <c r="L185" t="str">
        <f>IF(Q4_2025[[#This Row],[Relatiekorting percentage]]=0,
    "Nvt",
    IF(Q4_2025[[#This Row],[Brutobedrag 2]] &lt; Q4_2025[[#This Row],[Bruto - Rel.korting]],
        "Nee",
        "Ja"))</f>
        <v>Nvt</v>
      </c>
      <c r="M185" s="10">
        <f>IF(Q4_2025[[#This Row],[Artikelprijs]]&lt;&gt;"",Q4_2025[[#This Row],[Artikelprijs]],Q4_2025[[#This Row],[Stuksprijs]])</f>
        <v>620</v>
      </c>
      <c r="N185" s="44">
        <f>Q4_2025[[#This Row],[Besteld]]*Q4_2025[[#This Row],[Prijs 2]]</f>
        <v>-620</v>
      </c>
      <c r="O185" s="10">
        <f>IF(Q4_2025[[#This Row],[Brutobedrag 2]]&lt;Q4_2025[[#This Row],[Bruto - Rel.korting]],Q4_2025[[#This Row],[Brutobedrag 2]],Q4_2025[[#This Row],[Brutobedrag 2]]*(100-Q4_2025[[#This Row],[Relatiekorting percentage]])/100)</f>
        <v>-620</v>
      </c>
      <c r="R185" s="3"/>
      <c r="W185"/>
      <c r="AB185"/>
    </row>
    <row r="186" spans="1:28" x14ac:dyDescent="0.3">
      <c r="A186" t="s">
        <v>862</v>
      </c>
      <c r="B186">
        <v>5022047</v>
      </c>
      <c r="C186" t="s">
        <v>278</v>
      </c>
      <c r="D186">
        <v>1</v>
      </c>
      <c r="E186" s="10">
        <v>438.5</v>
      </c>
      <c r="F186" s="10">
        <v>438.5</v>
      </c>
      <c r="G186" s="10">
        <v>438.5</v>
      </c>
      <c r="H186">
        <v>0</v>
      </c>
      <c r="I186" s="51" t="str">
        <f>_xlfn.XLOOKUP(Q4_2025[[#This Row],[Artikelnr]],Artikel_prijzen[Artnr],Artikel_prijzen[Groep],"")</f>
        <v>Elektra</v>
      </c>
      <c r="J186" s="10">
        <f>_xlfn.XLOOKUP(Q4_2025[[#This Row],[Artikelnr]],Artikel_prijzen[Artnr],Artikel_prijzen[Prijs 2025],"")</f>
        <v>329.6</v>
      </c>
      <c r="K186" t="str">
        <f>IF(Q4_2025[[#This Row],[Artikelprijs]]&lt;&gt;"",IF(Q4_2025[[#This Row],[Stuksprijs]]=Q4_2025[[#This Row],[Artikelprijs]],"Prijs gelijk","Prijs wijkt af"),"")</f>
        <v>Prijs wijkt af</v>
      </c>
      <c r="L186" t="str">
        <f>IF(Q4_2025[[#This Row],[Relatiekorting percentage]]=0,
    "Nvt",
    IF(Q4_2025[[#This Row],[Brutobedrag 2]] &lt; Q4_2025[[#This Row],[Bruto - Rel.korting]],
        "Nee",
        "Ja"))</f>
        <v>Nvt</v>
      </c>
      <c r="M186" s="10">
        <f>IF(Q4_2025[[#This Row],[Artikelprijs]]&lt;&gt;"",Q4_2025[[#This Row],[Artikelprijs]],Q4_2025[[#This Row],[Stuksprijs]])</f>
        <v>329.6</v>
      </c>
      <c r="N186" s="44">
        <f>Q4_2025[[#This Row],[Besteld]]*Q4_2025[[#This Row],[Prijs 2]]</f>
        <v>329.6</v>
      </c>
      <c r="O186" s="10">
        <f>IF(Q4_2025[[#This Row],[Brutobedrag 2]]&lt;Q4_2025[[#This Row],[Bruto - Rel.korting]],Q4_2025[[#This Row],[Brutobedrag 2]],Q4_2025[[#This Row],[Brutobedrag 2]]*(100-Q4_2025[[#This Row],[Relatiekorting percentage]])/100)</f>
        <v>329.6</v>
      </c>
      <c r="R186" s="3"/>
      <c r="W186"/>
      <c r="AB186"/>
    </row>
    <row r="187" spans="1:28" x14ac:dyDescent="0.3">
      <c r="A187" t="s">
        <v>862</v>
      </c>
      <c r="B187">
        <v>5020002</v>
      </c>
      <c r="C187" t="s">
        <v>624</v>
      </c>
      <c r="D187">
        <v>1</v>
      </c>
      <c r="E187" s="10">
        <v>39.65</v>
      </c>
      <c r="F187" s="10">
        <v>39.65</v>
      </c>
      <c r="G187" s="10">
        <v>39.65</v>
      </c>
      <c r="H187">
        <v>0</v>
      </c>
      <c r="I187" s="51" t="str">
        <f>_xlfn.XLOOKUP(Q4_2025[[#This Row],[Artikelnr]],Artikel_prijzen[Artnr],Artikel_prijzen[Groep],"")</f>
        <v/>
      </c>
      <c r="J187" s="10" t="str">
        <f>_xlfn.XLOOKUP(Q4_2025[[#This Row],[Artikelnr]],Artikel_prijzen[Artnr],Artikel_prijzen[Prijs 2025],"")</f>
        <v/>
      </c>
      <c r="K187" t="str">
        <f>IF(Q4_2025[[#This Row],[Artikelprijs]]&lt;&gt;"",IF(Q4_2025[[#This Row],[Stuksprijs]]=Q4_2025[[#This Row],[Artikelprijs]],"Prijs gelijk","Prijs wijkt af"),"")</f>
        <v/>
      </c>
      <c r="L187" t="str">
        <f>IF(Q4_2025[[#This Row],[Relatiekorting percentage]]=0,
    "Nvt",
    IF(Q4_2025[[#This Row],[Brutobedrag 2]] &lt; Q4_2025[[#This Row],[Bruto - Rel.korting]],
        "Nee",
        "Ja"))</f>
        <v>Nvt</v>
      </c>
      <c r="M187" s="10">
        <f>IF(Q4_2025[[#This Row],[Artikelprijs]]&lt;&gt;"",Q4_2025[[#This Row],[Artikelprijs]],Q4_2025[[#This Row],[Stuksprijs]])</f>
        <v>39.65</v>
      </c>
      <c r="N187" s="44">
        <f>Q4_2025[[#This Row],[Besteld]]*Q4_2025[[#This Row],[Prijs 2]]</f>
        <v>39.65</v>
      </c>
      <c r="O187" s="10">
        <f>IF(Q4_2025[[#This Row],[Brutobedrag 2]]&lt;Q4_2025[[#This Row],[Bruto - Rel.korting]],Q4_2025[[#This Row],[Brutobedrag 2]],Q4_2025[[#This Row],[Brutobedrag 2]]*(100-Q4_2025[[#This Row],[Relatiekorting percentage]])/100)</f>
        <v>39.65</v>
      </c>
      <c r="R187" s="3"/>
      <c r="W187"/>
      <c r="AB187"/>
    </row>
    <row r="188" spans="1:28" x14ac:dyDescent="0.3">
      <c r="A188" t="s">
        <v>862</v>
      </c>
      <c r="B188">
        <v>5022025</v>
      </c>
      <c r="C188" t="s">
        <v>277</v>
      </c>
      <c r="D188">
        <v>1</v>
      </c>
      <c r="E188" s="10">
        <v>361.25</v>
      </c>
      <c r="F188" s="10">
        <v>361.25</v>
      </c>
      <c r="G188" s="10">
        <v>361.25</v>
      </c>
      <c r="H188">
        <v>0</v>
      </c>
      <c r="I188" s="51" t="str">
        <f>_xlfn.XLOOKUP(Q4_2025[[#This Row],[Artikelnr]],Artikel_prijzen[Artnr],Artikel_prijzen[Groep],"")</f>
        <v>Elektra</v>
      </c>
      <c r="J188" s="10">
        <f>_xlfn.XLOOKUP(Q4_2025[[#This Row],[Artikelnr]],Artikel_prijzen[Artnr],Artikel_prijzen[Prijs 2025],"")</f>
        <v>252.35</v>
      </c>
      <c r="K188" t="str">
        <f>IF(Q4_2025[[#This Row],[Artikelprijs]]&lt;&gt;"",IF(Q4_2025[[#This Row],[Stuksprijs]]=Q4_2025[[#This Row],[Artikelprijs]],"Prijs gelijk","Prijs wijkt af"),"")</f>
        <v>Prijs wijkt af</v>
      </c>
      <c r="L188" t="str">
        <f>IF(Q4_2025[[#This Row],[Relatiekorting percentage]]=0,
    "Nvt",
    IF(Q4_2025[[#This Row],[Brutobedrag 2]] &lt; Q4_2025[[#This Row],[Bruto - Rel.korting]],
        "Nee",
        "Ja"))</f>
        <v>Nvt</v>
      </c>
      <c r="M188" s="10">
        <f>IF(Q4_2025[[#This Row],[Artikelprijs]]&lt;&gt;"",Q4_2025[[#This Row],[Artikelprijs]],Q4_2025[[#This Row],[Stuksprijs]])</f>
        <v>252.35</v>
      </c>
      <c r="N188" s="44">
        <f>Q4_2025[[#This Row],[Besteld]]*Q4_2025[[#This Row],[Prijs 2]]</f>
        <v>252.35</v>
      </c>
      <c r="O188" s="10">
        <f>IF(Q4_2025[[#This Row],[Brutobedrag 2]]&lt;Q4_2025[[#This Row],[Bruto - Rel.korting]],Q4_2025[[#This Row],[Brutobedrag 2]],Q4_2025[[#This Row],[Brutobedrag 2]]*(100-Q4_2025[[#This Row],[Relatiekorting percentage]])/100)</f>
        <v>252.35</v>
      </c>
      <c r="R188" s="3"/>
      <c r="W188"/>
      <c r="AB188"/>
    </row>
    <row r="189" spans="1:28" x14ac:dyDescent="0.3">
      <c r="A189" t="s">
        <v>862</v>
      </c>
      <c r="B189">
        <v>5021034</v>
      </c>
      <c r="C189" t="s">
        <v>275</v>
      </c>
      <c r="D189">
        <v>4</v>
      </c>
      <c r="E189" s="10">
        <v>185.4</v>
      </c>
      <c r="F189" s="10">
        <v>741.6</v>
      </c>
      <c r="G189" s="10">
        <v>741.6</v>
      </c>
      <c r="H189">
        <v>0</v>
      </c>
      <c r="I189" s="51" t="str">
        <f>_xlfn.XLOOKUP(Q4_2025[[#This Row],[Artikelnr]],Artikel_prijzen[Artnr],Artikel_prijzen[Groep],"")</f>
        <v>Elektra</v>
      </c>
      <c r="J189" s="10">
        <f>_xlfn.XLOOKUP(Q4_2025[[#This Row],[Artikelnr]],Artikel_prijzen[Artnr],Artikel_prijzen[Prijs 2025],"")</f>
        <v>106.8625</v>
      </c>
      <c r="K189" t="str">
        <f>IF(Q4_2025[[#This Row],[Artikelprijs]]&lt;&gt;"",IF(Q4_2025[[#This Row],[Stuksprijs]]=Q4_2025[[#This Row],[Artikelprijs]],"Prijs gelijk","Prijs wijkt af"),"")</f>
        <v>Prijs wijkt af</v>
      </c>
      <c r="L189" t="str">
        <f>IF(Q4_2025[[#This Row],[Relatiekorting percentage]]=0,
    "Nvt",
    IF(Q4_2025[[#This Row],[Brutobedrag 2]] &lt; Q4_2025[[#This Row],[Bruto - Rel.korting]],
        "Nee",
        "Ja"))</f>
        <v>Nvt</v>
      </c>
      <c r="M189" s="10">
        <f>IF(Q4_2025[[#This Row],[Artikelprijs]]&lt;&gt;"",Q4_2025[[#This Row],[Artikelprijs]],Q4_2025[[#This Row],[Stuksprijs]])</f>
        <v>106.8625</v>
      </c>
      <c r="N189" s="44">
        <f>Q4_2025[[#This Row],[Besteld]]*Q4_2025[[#This Row],[Prijs 2]]</f>
        <v>427.45</v>
      </c>
      <c r="O189" s="10">
        <f>IF(Q4_2025[[#This Row],[Brutobedrag 2]]&lt;Q4_2025[[#This Row],[Bruto - Rel.korting]],Q4_2025[[#This Row],[Brutobedrag 2]],Q4_2025[[#This Row],[Brutobedrag 2]]*(100-Q4_2025[[#This Row],[Relatiekorting percentage]])/100)</f>
        <v>427.45</v>
      </c>
      <c r="R189" s="3"/>
      <c r="W189"/>
      <c r="AB189"/>
    </row>
    <row r="190" spans="1:28" x14ac:dyDescent="0.3">
      <c r="A190" t="s">
        <v>862</v>
      </c>
      <c r="B190">
        <v>5021034</v>
      </c>
      <c r="C190" t="s">
        <v>275</v>
      </c>
      <c r="D190">
        <v>2</v>
      </c>
      <c r="E190" s="10">
        <v>185.4</v>
      </c>
      <c r="F190" s="10">
        <v>370.8</v>
      </c>
      <c r="G190" s="10">
        <v>370.8</v>
      </c>
      <c r="H190">
        <v>0</v>
      </c>
      <c r="I190" s="51" t="str">
        <f>_xlfn.XLOOKUP(Q4_2025[[#This Row],[Artikelnr]],Artikel_prijzen[Artnr],Artikel_prijzen[Groep],"")</f>
        <v>Elektra</v>
      </c>
      <c r="J190" s="10">
        <f>_xlfn.XLOOKUP(Q4_2025[[#This Row],[Artikelnr]],Artikel_prijzen[Artnr],Artikel_prijzen[Prijs 2025],"")</f>
        <v>106.8625</v>
      </c>
      <c r="K190" t="str">
        <f>IF(Q4_2025[[#This Row],[Artikelprijs]]&lt;&gt;"",IF(Q4_2025[[#This Row],[Stuksprijs]]=Q4_2025[[#This Row],[Artikelprijs]],"Prijs gelijk","Prijs wijkt af"),"")</f>
        <v>Prijs wijkt af</v>
      </c>
      <c r="L190" t="str">
        <f>IF(Q4_2025[[#This Row],[Relatiekorting percentage]]=0,
    "Nvt",
    IF(Q4_2025[[#This Row],[Brutobedrag 2]] &lt; Q4_2025[[#This Row],[Bruto - Rel.korting]],
        "Nee",
        "Ja"))</f>
        <v>Nvt</v>
      </c>
      <c r="M190" s="10">
        <f>IF(Q4_2025[[#This Row],[Artikelprijs]]&lt;&gt;"",Q4_2025[[#This Row],[Artikelprijs]],Q4_2025[[#This Row],[Stuksprijs]])</f>
        <v>106.8625</v>
      </c>
      <c r="N190" s="44">
        <f>Q4_2025[[#This Row],[Besteld]]*Q4_2025[[#This Row],[Prijs 2]]</f>
        <v>213.72499999999999</v>
      </c>
      <c r="O190" s="10">
        <f>IF(Q4_2025[[#This Row],[Brutobedrag 2]]&lt;Q4_2025[[#This Row],[Bruto - Rel.korting]],Q4_2025[[#This Row],[Brutobedrag 2]],Q4_2025[[#This Row],[Brutobedrag 2]]*(100-Q4_2025[[#This Row],[Relatiekorting percentage]])/100)</f>
        <v>213.72499999999999</v>
      </c>
      <c r="R190" s="3"/>
      <c r="W190"/>
      <c r="AB190"/>
    </row>
    <row r="191" spans="1:28" x14ac:dyDescent="0.3">
      <c r="A191" t="s">
        <v>862</v>
      </c>
      <c r="B191">
        <v>5021034</v>
      </c>
      <c r="C191" t="s">
        <v>299</v>
      </c>
      <c r="D191">
        <v>1</v>
      </c>
      <c r="E191" s="10">
        <v>185.4</v>
      </c>
      <c r="F191" s="10">
        <v>185.4</v>
      </c>
      <c r="G191" s="10">
        <v>185.4</v>
      </c>
      <c r="H191">
        <v>0</v>
      </c>
      <c r="I191" s="51" t="str">
        <f>_xlfn.XLOOKUP(Q4_2025[[#This Row],[Artikelnr]],Artikel_prijzen[Artnr],Artikel_prijzen[Groep],"")</f>
        <v>Elektra</v>
      </c>
      <c r="J191" s="10">
        <f>_xlfn.XLOOKUP(Q4_2025[[#This Row],[Artikelnr]],Artikel_prijzen[Artnr],Artikel_prijzen[Prijs 2025],"")</f>
        <v>106.8625</v>
      </c>
      <c r="K191" t="str">
        <f>IF(Q4_2025[[#This Row],[Artikelprijs]]&lt;&gt;"",IF(Q4_2025[[#This Row],[Stuksprijs]]=Q4_2025[[#This Row],[Artikelprijs]],"Prijs gelijk","Prijs wijkt af"),"")</f>
        <v>Prijs wijkt af</v>
      </c>
      <c r="L191" t="str">
        <f>IF(Q4_2025[[#This Row],[Relatiekorting percentage]]=0,
    "Nvt",
    IF(Q4_2025[[#This Row],[Brutobedrag 2]] &lt; Q4_2025[[#This Row],[Bruto - Rel.korting]],
        "Nee",
        "Ja"))</f>
        <v>Nvt</v>
      </c>
      <c r="M191" s="10">
        <f>IF(Q4_2025[[#This Row],[Artikelprijs]]&lt;&gt;"",Q4_2025[[#This Row],[Artikelprijs]],Q4_2025[[#This Row],[Stuksprijs]])</f>
        <v>106.8625</v>
      </c>
      <c r="N191" s="44">
        <f>Q4_2025[[#This Row],[Besteld]]*Q4_2025[[#This Row],[Prijs 2]]</f>
        <v>106.8625</v>
      </c>
      <c r="O191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191" s="3"/>
      <c r="W191"/>
      <c r="AB191"/>
    </row>
    <row r="192" spans="1:28" x14ac:dyDescent="0.3">
      <c r="A192" t="s">
        <v>862</v>
      </c>
      <c r="B192">
        <v>5040008</v>
      </c>
      <c r="C192" t="s">
        <v>333</v>
      </c>
      <c r="D192">
        <v>1</v>
      </c>
      <c r="E192" s="10">
        <v>355.35</v>
      </c>
      <c r="F192" s="10">
        <v>355.35</v>
      </c>
      <c r="G192" s="10">
        <v>355.35</v>
      </c>
      <c r="H192">
        <v>0</v>
      </c>
      <c r="I192" s="51" t="str">
        <f>_xlfn.XLOOKUP(Q4_2025[[#This Row],[Artikelnr]],Artikel_prijzen[Artnr],Artikel_prijzen[Groep],"")</f>
        <v>AV</v>
      </c>
      <c r="J192" s="10">
        <f>_xlfn.XLOOKUP(Q4_2025[[#This Row],[Artikelnr]],Artikel_prijzen[Artnr],Artikel_prijzen[Prijs 2025],"")</f>
        <v>345</v>
      </c>
      <c r="K192" t="str">
        <f>IF(Q4_2025[[#This Row],[Artikelprijs]]&lt;&gt;"",IF(Q4_2025[[#This Row],[Stuksprijs]]=Q4_2025[[#This Row],[Artikelprijs]],"Prijs gelijk","Prijs wijkt af"),"")</f>
        <v>Prijs wijkt af</v>
      </c>
      <c r="L192" t="str">
        <f>IF(Q4_2025[[#This Row],[Relatiekorting percentage]]=0,
    "Nvt",
    IF(Q4_2025[[#This Row],[Brutobedrag 2]] &lt; Q4_2025[[#This Row],[Bruto - Rel.korting]],
        "Nee",
        "Ja"))</f>
        <v>Nvt</v>
      </c>
      <c r="M192" s="10">
        <f>IF(Q4_2025[[#This Row],[Artikelprijs]]&lt;&gt;"",Q4_2025[[#This Row],[Artikelprijs]],Q4_2025[[#This Row],[Stuksprijs]])</f>
        <v>345</v>
      </c>
      <c r="N192" s="44">
        <f>Q4_2025[[#This Row],[Besteld]]*Q4_2025[[#This Row],[Prijs 2]]</f>
        <v>345</v>
      </c>
      <c r="O192" s="10">
        <f>IF(Q4_2025[[#This Row],[Brutobedrag 2]]&lt;Q4_2025[[#This Row],[Bruto - Rel.korting]],Q4_2025[[#This Row],[Brutobedrag 2]],Q4_2025[[#This Row],[Brutobedrag 2]]*(100-Q4_2025[[#This Row],[Relatiekorting percentage]])/100)</f>
        <v>345</v>
      </c>
      <c r="R192" s="3"/>
      <c r="W192"/>
      <c r="AB192"/>
    </row>
    <row r="193" spans="1:28" x14ac:dyDescent="0.3">
      <c r="A193" t="s">
        <v>862</v>
      </c>
      <c r="B193">
        <v>5040018</v>
      </c>
      <c r="C193" t="s">
        <v>319</v>
      </c>
      <c r="D193">
        <v>1</v>
      </c>
      <c r="E193" s="10">
        <v>66.95</v>
      </c>
      <c r="F193" s="10">
        <v>66.95</v>
      </c>
      <c r="G193" s="10">
        <v>66.95</v>
      </c>
      <c r="H193">
        <v>0</v>
      </c>
      <c r="I193" s="51" t="str">
        <f>_xlfn.XLOOKUP(Q4_2025[[#This Row],[Artikelnr]],Artikel_prijzen[Artnr],Artikel_prijzen[Groep],"")</f>
        <v/>
      </c>
      <c r="J193" s="10" t="str">
        <f>_xlfn.XLOOKUP(Q4_2025[[#This Row],[Artikelnr]],Artikel_prijzen[Artnr],Artikel_prijzen[Prijs 2025],"")</f>
        <v/>
      </c>
      <c r="K193" t="str">
        <f>IF(Q4_2025[[#This Row],[Artikelprijs]]&lt;&gt;"",IF(Q4_2025[[#This Row],[Stuksprijs]]=Q4_2025[[#This Row],[Artikelprijs]],"Prijs gelijk","Prijs wijkt af"),"")</f>
        <v/>
      </c>
      <c r="L193" t="str">
        <f>IF(Q4_2025[[#This Row],[Relatiekorting percentage]]=0,
    "Nvt",
    IF(Q4_2025[[#This Row],[Brutobedrag 2]] &lt; Q4_2025[[#This Row],[Bruto - Rel.korting]],
        "Nee",
        "Ja"))</f>
        <v>Nvt</v>
      </c>
      <c r="M193" s="10">
        <f>IF(Q4_2025[[#This Row],[Artikelprijs]]&lt;&gt;"",Q4_2025[[#This Row],[Artikelprijs]],Q4_2025[[#This Row],[Stuksprijs]])</f>
        <v>66.95</v>
      </c>
      <c r="N193" s="44">
        <f>Q4_2025[[#This Row],[Besteld]]*Q4_2025[[#This Row],[Prijs 2]]</f>
        <v>66.95</v>
      </c>
      <c r="O193" s="10">
        <f>IF(Q4_2025[[#This Row],[Brutobedrag 2]]&lt;Q4_2025[[#This Row],[Bruto - Rel.korting]],Q4_2025[[#This Row],[Brutobedrag 2]],Q4_2025[[#This Row],[Brutobedrag 2]]*(100-Q4_2025[[#This Row],[Relatiekorting percentage]])/100)</f>
        <v>66.95</v>
      </c>
      <c r="R193" s="3"/>
      <c r="W193"/>
      <c r="AB193"/>
    </row>
    <row r="194" spans="1:28" x14ac:dyDescent="0.3">
      <c r="A194" t="s">
        <v>862</v>
      </c>
      <c r="B194">
        <v>5022031</v>
      </c>
      <c r="C194" t="s">
        <v>284</v>
      </c>
      <c r="D194">
        <v>1</v>
      </c>
      <c r="E194" s="10">
        <v>604.04999999999995</v>
      </c>
      <c r="F194" s="10">
        <v>604.04999999999995</v>
      </c>
      <c r="G194" s="10">
        <v>604.04999999999995</v>
      </c>
      <c r="H194">
        <v>0</v>
      </c>
      <c r="I194" s="51" t="str">
        <f>_xlfn.XLOOKUP(Q4_2025[[#This Row],[Artikelnr]],Artikel_prijzen[Artnr],Artikel_prijzen[Groep],"")</f>
        <v>Elektra</v>
      </c>
      <c r="J194" s="10">
        <f>_xlfn.XLOOKUP(Q4_2025[[#This Row],[Artikelnr]],Artikel_prijzen[Artnr],Artikel_prijzen[Prijs 2025],"")</f>
        <v>386.25</v>
      </c>
      <c r="K194" t="str">
        <f>IF(Q4_2025[[#This Row],[Artikelprijs]]&lt;&gt;"",IF(Q4_2025[[#This Row],[Stuksprijs]]=Q4_2025[[#This Row],[Artikelprijs]],"Prijs gelijk","Prijs wijkt af"),"")</f>
        <v>Prijs wijkt af</v>
      </c>
      <c r="L194" t="str">
        <f>IF(Q4_2025[[#This Row],[Relatiekorting percentage]]=0,
    "Nvt",
    IF(Q4_2025[[#This Row],[Brutobedrag 2]] &lt; Q4_2025[[#This Row],[Bruto - Rel.korting]],
        "Nee",
        "Ja"))</f>
        <v>Nvt</v>
      </c>
      <c r="M194" s="10">
        <f>IF(Q4_2025[[#This Row],[Artikelprijs]]&lt;&gt;"",Q4_2025[[#This Row],[Artikelprijs]],Q4_2025[[#This Row],[Stuksprijs]])</f>
        <v>386.25</v>
      </c>
      <c r="N194" s="44">
        <f>Q4_2025[[#This Row],[Besteld]]*Q4_2025[[#This Row],[Prijs 2]]</f>
        <v>386.25</v>
      </c>
      <c r="O194" s="10">
        <f>IF(Q4_2025[[#This Row],[Brutobedrag 2]]&lt;Q4_2025[[#This Row],[Bruto - Rel.korting]],Q4_2025[[#This Row],[Brutobedrag 2]],Q4_2025[[#This Row],[Brutobedrag 2]]*(100-Q4_2025[[#This Row],[Relatiekorting percentage]])/100)</f>
        <v>386.25</v>
      </c>
      <c r="R194" s="3"/>
      <c r="W194"/>
      <c r="AB194"/>
    </row>
    <row r="195" spans="1:28" x14ac:dyDescent="0.3">
      <c r="A195" t="s">
        <v>862</v>
      </c>
      <c r="B195">
        <v>5022047</v>
      </c>
      <c r="C195" t="s">
        <v>278</v>
      </c>
      <c r="D195">
        <v>1</v>
      </c>
      <c r="E195" s="10">
        <v>438.5</v>
      </c>
      <c r="F195" s="10">
        <v>438.5</v>
      </c>
      <c r="G195" s="10">
        <v>438.5</v>
      </c>
      <c r="H195">
        <v>0</v>
      </c>
      <c r="I195" s="51" t="str">
        <f>_xlfn.XLOOKUP(Q4_2025[[#This Row],[Artikelnr]],Artikel_prijzen[Artnr],Artikel_prijzen[Groep],"")</f>
        <v>Elektra</v>
      </c>
      <c r="J195" s="10">
        <f>_xlfn.XLOOKUP(Q4_2025[[#This Row],[Artikelnr]],Artikel_prijzen[Artnr],Artikel_prijzen[Prijs 2025],"")</f>
        <v>329.6</v>
      </c>
      <c r="K195" t="str">
        <f>IF(Q4_2025[[#This Row],[Artikelprijs]]&lt;&gt;"",IF(Q4_2025[[#This Row],[Stuksprijs]]=Q4_2025[[#This Row],[Artikelprijs]],"Prijs gelijk","Prijs wijkt af"),"")</f>
        <v>Prijs wijkt af</v>
      </c>
      <c r="L195" t="str">
        <f>IF(Q4_2025[[#This Row],[Relatiekorting percentage]]=0,
    "Nvt",
    IF(Q4_2025[[#This Row],[Brutobedrag 2]] &lt; Q4_2025[[#This Row],[Bruto - Rel.korting]],
        "Nee",
        "Ja"))</f>
        <v>Nvt</v>
      </c>
      <c r="M195" s="10">
        <f>IF(Q4_2025[[#This Row],[Artikelprijs]]&lt;&gt;"",Q4_2025[[#This Row],[Artikelprijs]],Q4_2025[[#This Row],[Stuksprijs]])</f>
        <v>329.6</v>
      </c>
      <c r="N195" s="44">
        <f>Q4_2025[[#This Row],[Besteld]]*Q4_2025[[#This Row],[Prijs 2]]</f>
        <v>329.6</v>
      </c>
      <c r="O195" s="10">
        <f>IF(Q4_2025[[#This Row],[Brutobedrag 2]]&lt;Q4_2025[[#This Row],[Bruto - Rel.korting]],Q4_2025[[#This Row],[Brutobedrag 2]],Q4_2025[[#This Row],[Brutobedrag 2]]*(100-Q4_2025[[#This Row],[Relatiekorting percentage]])/100)</f>
        <v>329.6</v>
      </c>
      <c r="R195" s="3"/>
      <c r="W195"/>
      <c r="AB195"/>
    </row>
    <row r="196" spans="1:28" x14ac:dyDescent="0.3">
      <c r="A196" t="s">
        <v>862</v>
      </c>
      <c r="B196">
        <v>5022033</v>
      </c>
      <c r="C196" t="s">
        <v>286</v>
      </c>
      <c r="D196">
        <v>1</v>
      </c>
      <c r="E196" s="10">
        <v>748.75</v>
      </c>
      <c r="F196" s="10">
        <v>748.75</v>
      </c>
      <c r="G196" s="10">
        <v>748.75</v>
      </c>
      <c r="H196">
        <v>0</v>
      </c>
      <c r="I196" s="51" t="str">
        <f>_xlfn.XLOOKUP(Q4_2025[[#This Row],[Artikelnr]],Artikel_prijzen[Artnr],Artikel_prijzen[Groep],"")</f>
        <v>Elektra</v>
      </c>
      <c r="J196" s="10">
        <f>_xlfn.XLOOKUP(Q4_2025[[#This Row],[Artikelnr]],Artikel_prijzen[Artnr],Artikel_prijzen[Prijs 2025],"")</f>
        <v>458.35</v>
      </c>
      <c r="K196" t="str">
        <f>IF(Q4_2025[[#This Row],[Artikelprijs]]&lt;&gt;"",IF(Q4_2025[[#This Row],[Stuksprijs]]=Q4_2025[[#This Row],[Artikelprijs]],"Prijs gelijk","Prijs wijkt af"),"")</f>
        <v>Prijs wijkt af</v>
      </c>
      <c r="L196" t="str">
        <f>IF(Q4_2025[[#This Row],[Relatiekorting percentage]]=0,
    "Nvt",
    IF(Q4_2025[[#This Row],[Brutobedrag 2]] &lt; Q4_2025[[#This Row],[Bruto - Rel.korting]],
        "Nee",
        "Ja"))</f>
        <v>Nvt</v>
      </c>
      <c r="M196" s="10">
        <f>IF(Q4_2025[[#This Row],[Artikelprijs]]&lt;&gt;"",Q4_2025[[#This Row],[Artikelprijs]],Q4_2025[[#This Row],[Stuksprijs]])</f>
        <v>458.35</v>
      </c>
      <c r="N196" s="44">
        <f>Q4_2025[[#This Row],[Besteld]]*Q4_2025[[#This Row],[Prijs 2]]</f>
        <v>458.35</v>
      </c>
      <c r="O196" s="10">
        <f>IF(Q4_2025[[#This Row],[Brutobedrag 2]]&lt;Q4_2025[[#This Row],[Bruto - Rel.korting]],Q4_2025[[#This Row],[Brutobedrag 2]],Q4_2025[[#This Row],[Brutobedrag 2]]*(100-Q4_2025[[#This Row],[Relatiekorting percentage]])/100)</f>
        <v>458.35</v>
      </c>
      <c r="R196" s="3"/>
      <c r="W196"/>
      <c r="AB196"/>
    </row>
    <row r="197" spans="1:28" x14ac:dyDescent="0.3">
      <c r="A197" t="s">
        <v>862</v>
      </c>
      <c r="B197">
        <v>5022047</v>
      </c>
      <c r="C197" t="s">
        <v>278</v>
      </c>
      <c r="D197">
        <v>1</v>
      </c>
      <c r="E197" s="10">
        <v>438.5</v>
      </c>
      <c r="F197" s="10">
        <v>438.5</v>
      </c>
      <c r="G197" s="10">
        <v>438.5</v>
      </c>
      <c r="H197">
        <v>0</v>
      </c>
      <c r="I197" s="51" t="str">
        <f>_xlfn.XLOOKUP(Q4_2025[[#This Row],[Artikelnr]],Artikel_prijzen[Artnr],Artikel_prijzen[Groep],"")</f>
        <v>Elektra</v>
      </c>
      <c r="J197" s="10">
        <f>_xlfn.XLOOKUP(Q4_2025[[#This Row],[Artikelnr]],Artikel_prijzen[Artnr],Artikel_prijzen[Prijs 2025],"")</f>
        <v>329.6</v>
      </c>
      <c r="K197" t="str">
        <f>IF(Q4_2025[[#This Row],[Artikelprijs]]&lt;&gt;"",IF(Q4_2025[[#This Row],[Stuksprijs]]=Q4_2025[[#This Row],[Artikelprijs]],"Prijs gelijk","Prijs wijkt af"),"")</f>
        <v>Prijs wijkt af</v>
      </c>
      <c r="L197" t="str">
        <f>IF(Q4_2025[[#This Row],[Relatiekorting percentage]]=0,
    "Nvt",
    IF(Q4_2025[[#This Row],[Brutobedrag 2]] &lt; Q4_2025[[#This Row],[Bruto - Rel.korting]],
        "Nee",
        "Ja"))</f>
        <v>Nvt</v>
      </c>
      <c r="M197" s="10">
        <f>IF(Q4_2025[[#This Row],[Artikelprijs]]&lt;&gt;"",Q4_2025[[#This Row],[Artikelprijs]],Q4_2025[[#This Row],[Stuksprijs]])</f>
        <v>329.6</v>
      </c>
      <c r="N197" s="44">
        <f>Q4_2025[[#This Row],[Besteld]]*Q4_2025[[#This Row],[Prijs 2]]</f>
        <v>329.6</v>
      </c>
      <c r="O197" s="10">
        <f>IF(Q4_2025[[#This Row],[Brutobedrag 2]]&lt;Q4_2025[[#This Row],[Bruto - Rel.korting]],Q4_2025[[#This Row],[Brutobedrag 2]],Q4_2025[[#This Row],[Brutobedrag 2]]*(100-Q4_2025[[#This Row],[Relatiekorting percentage]])/100)</f>
        <v>329.6</v>
      </c>
      <c r="R197" s="3"/>
      <c r="W197"/>
      <c r="AB197"/>
    </row>
    <row r="198" spans="1:28" x14ac:dyDescent="0.3">
      <c r="A198" t="s">
        <v>862</v>
      </c>
      <c r="B198">
        <v>5021034</v>
      </c>
      <c r="C198" t="s">
        <v>299</v>
      </c>
      <c r="D198">
        <v>1</v>
      </c>
      <c r="E198" s="10">
        <v>185.4</v>
      </c>
      <c r="F198" s="10">
        <v>185.4</v>
      </c>
      <c r="G198" s="10">
        <v>185.4</v>
      </c>
      <c r="H198">
        <v>0</v>
      </c>
      <c r="I198" s="51" t="str">
        <f>_xlfn.XLOOKUP(Q4_2025[[#This Row],[Artikelnr]],Artikel_prijzen[Artnr],Artikel_prijzen[Groep],"")</f>
        <v>Elektra</v>
      </c>
      <c r="J198" s="10">
        <f>_xlfn.XLOOKUP(Q4_2025[[#This Row],[Artikelnr]],Artikel_prijzen[Artnr],Artikel_prijzen[Prijs 2025],"")</f>
        <v>106.8625</v>
      </c>
      <c r="K198" t="str">
        <f>IF(Q4_2025[[#This Row],[Artikelprijs]]&lt;&gt;"",IF(Q4_2025[[#This Row],[Stuksprijs]]=Q4_2025[[#This Row],[Artikelprijs]],"Prijs gelijk","Prijs wijkt af"),"")</f>
        <v>Prijs wijkt af</v>
      </c>
      <c r="L198" t="str">
        <f>IF(Q4_2025[[#This Row],[Relatiekorting percentage]]=0,
    "Nvt",
    IF(Q4_2025[[#This Row],[Brutobedrag 2]] &lt; Q4_2025[[#This Row],[Bruto - Rel.korting]],
        "Nee",
        "Ja"))</f>
        <v>Nvt</v>
      </c>
      <c r="M198" s="10">
        <f>IF(Q4_2025[[#This Row],[Artikelprijs]]&lt;&gt;"",Q4_2025[[#This Row],[Artikelprijs]],Q4_2025[[#This Row],[Stuksprijs]])</f>
        <v>106.8625</v>
      </c>
      <c r="N198" s="44">
        <f>Q4_2025[[#This Row],[Besteld]]*Q4_2025[[#This Row],[Prijs 2]]</f>
        <v>106.8625</v>
      </c>
      <c r="O198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198" s="3"/>
      <c r="W198"/>
      <c r="AB198"/>
    </row>
    <row r="199" spans="1:28" x14ac:dyDescent="0.3">
      <c r="A199" t="s">
        <v>862</v>
      </c>
      <c r="B199">
        <v>5022033</v>
      </c>
      <c r="C199" t="s">
        <v>286</v>
      </c>
      <c r="D199">
        <v>1</v>
      </c>
      <c r="E199" s="10">
        <v>748.75</v>
      </c>
      <c r="F199" s="10">
        <v>748.75</v>
      </c>
      <c r="G199" s="10">
        <v>748.75</v>
      </c>
      <c r="H199">
        <v>0</v>
      </c>
      <c r="I199" s="51" t="str">
        <f>_xlfn.XLOOKUP(Q4_2025[[#This Row],[Artikelnr]],Artikel_prijzen[Artnr],Artikel_prijzen[Groep],"")</f>
        <v>Elektra</v>
      </c>
      <c r="J199" s="10">
        <f>_xlfn.XLOOKUP(Q4_2025[[#This Row],[Artikelnr]],Artikel_prijzen[Artnr],Artikel_prijzen[Prijs 2025],"")</f>
        <v>458.35</v>
      </c>
      <c r="K199" t="str">
        <f>IF(Q4_2025[[#This Row],[Artikelprijs]]&lt;&gt;"",IF(Q4_2025[[#This Row],[Stuksprijs]]=Q4_2025[[#This Row],[Artikelprijs]],"Prijs gelijk","Prijs wijkt af"),"")</f>
        <v>Prijs wijkt af</v>
      </c>
      <c r="L199" t="str">
        <f>IF(Q4_2025[[#This Row],[Relatiekorting percentage]]=0,
    "Nvt",
    IF(Q4_2025[[#This Row],[Brutobedrag 2]] &lt; Q4_2025[[#This Row],[Bruto - Rel.korting]],
        "Nee",
        "Ja"))</f>
        <v>Nvt</v>
      </c>
      <c r="M199" s="10">
        <f>IF(Q4_2025[[#This Row],[Artikelprijs]]&lt;&gt;"",Q4_2025[[#This Row],[Artikelprijs]],Q4_2025[[#This Row],[Stuksprijs]])</f>
        <v>458.35</v>
      </c>
      <c r="N199" s="44">
        <f>Q4_2025[[#This Row],[Besteld]]*Q4_2025[[#This Row],[Prijs 2]]</f>
        <v>458.35</v>
      </c>
      <c r="O199" s="10">
        <f>IF(Q4_2025[[#This Row],[Brutobedrag 2]]&lt;Q4_2025[[#This Row],[Bruto - Rel.korting]],Q4_2025[[#This Row],[Brutobedrag 2]],Q4_2025[[#This Row],[Brutobedrag 2]]*(100-Q4_2025[[#This Row],[Relatiekorting percentage]])/100)</f>
        <v>458.35</v>
      </c>
      <c r="R199" s="3"/>
      <c r="W199"/>
      <c r="AB199"/>
    </row>
    <row r="200" spans="1:28" x14ac:dyDescent="0.3">
      <c r="A200" t="s">
        <v>862</v>
      </c>
      <c r="B200">
        <v>5022025</v>
      </c>
      <c r="C200" t="s">
        <v>277</v>
      </c>
      <c r="D200">
        <v>1</v>
      </c>
      <c r="E200" s="10">
        <v>361.25</v>
      </c>
      <c r="F200" s="10">
        <v>361.25</v>
      </c>
      <c r="G200" s="10">
        <v>361.25</v>
      </c>
      <c r="H200">
        <v>0</v>
      </c>
      <c r="I200" s="51" t="str">
        <f>_xlfn.XLOOKUP(Q4_2025[[#This Row],[Artikelnr]],Artikel_prijzen[Artnr],Artikel_prijzen[Groep],"")</f>
        <v>Elektra</v>
      </c>
      <c r="J200" s="10">
        <f>_xlfn.XLOOKUP(Q4_2025[[#This Row],[Artikelnr]],Artikel_prijzen[Artnr],Artikel_prijzen[Prijs 2025],"")</f>
        <v>252.35</v>
      </c>
      <c r="K200" t="str">
        <f>IF(Q4_2025[[#This Row],[Artikelprijs]]&lt;&gt;"",IF(Q4_2025[[#This Row],[Stuksprijs]]=Q4_2025[[#This Row],[Artikelprijs]],"Prijs gelijk","Prijs wijkt af"),"")</f>
        <v>Prijs wijkt af</v>
      </c>
      <c r="L200" t="str">
        <f>IF(Q4_2025[[#This Row],[Relatiekorting percentage]]=0,
    "Nvt",
    IF(Q4_2025[[#This Row],[Brutobedrag 2]] &lt; Q4_2025[[#This Row],[Bruto - Rel.korting]],
        "Nee",
        "Ja"))</f>
        <v>Nvt</v>
      </c>
      <c r="M200" s="10">
        <f>IF(Q4_2025[[#This Row],[Artikelprijs]]&lt;&gt;"",Q4_2025[[#This Row],[Artikelprijs]],Q4_2025[[#This Row],[Stuksprijs]])</f>
        <v>252.35</v>
      </c>
      <c r="N200" s="44">
        <f>Q4_2025[[#This Row],[Besteld]]*Q4_2025[[#This Row],[Prijs 2]]</f>
        <v>252.35</v>
      </c>
      <c r="O200" s="10">
        <f>IF(Q4_2025[[#This Row],[Brutobedrag 2]]&lt;Q4_2025[[#This Row],[Bruto - Rel.korting]],Q4_2025[[#This Row],[Brutobedrag 2]],Q4_2025[[#This Row],[Brutobedrag 2]]*(100-Q4_2025[[#This Row],[Relatiekorting percentage]])/100)</f>
        <v>252.35</v>
      </c>
      <c r="R200" s="3"/>
      <c r="W200"/>
      <c r="AB200"/>
    </row>
    <row r="201" spans="1:28" x14ac:dyDescent="0.3">
      <c r="A201" t="s">
        <v>862</v>
      </c>
      <c r="B201">
        <v>5022047</v>
      </c>
      <c r="C201" t="s">
        <v>278</v>
      </c>
      <c r="D201">
        <v>1</v>
      </c>
      <c r="E201" s="10">
        <v>438.5</v>
      </c>
      <c r="F201" s="10">
        <v>438.5</v>
      </c>
      <c r="G201" s="10">
        <v>438.5</v>
      </c>
      <c r="H201">
        <v>0</v>
      </c>
      <c r="I201" s="51" t="str">
        <f>_xlfn.XLOOKUP(Q4_2025[[#This Row],[Artikelnr]],Artikel_prijzen[Artnr],Artikel_prijzen[Groep],"")</f>
        <v>Elektra</v>
      </c>
      <c r="J201" s="10">
        <f>_xlfn.XLOOKUP(Q4_2025[[#This Row],[Artikelnr]],Artikel_prijzen[Artnr],Artikel_prijzen[Prijs 2025],"")</f>
        <v>329.6</v>
      </c>
      <c r="K201" t="str">
        <f>IF(Q4_2025[[#This Row],[Artikelprijs]]&lt;&gt;"",IF(Q4_2025[[#This Row],[Stuksprijs]]=Q4_2025[[#This Row],[Artikelprijs]],"Prijs gelijk","Prijs wijkt af"),"")</f>
        <v>Prijs wijkt af</v>
      </c>
      <c r="L201" t="str">
        <f>IF(Q4_2025[[#This Row],[Relatiekorting percentage]]=0,
    "Nvt",
    IF(Q4_2025[[#This Row],[Brutobedrag 2]] &lt; Q4_2025[[#This Row],[Bruto - Rel.korting]],
        "Nee",
        "Ja"))</f>
        <v>Nvt</v>
      </c>
      <c r="M201" s="10">
        <f>IF(Q4_2025[[#This Row],[Artikelprijs]]&lt;&gt;"",Q4_2025[[#This Row],[Artikelprijs]],Q4_2025[[#This Row],[Stuksprijs]])</f>
        <v>329.6</v>
      </c>
      <c r="N201" s="44">
        <f>Q4_2025[[#This Row],[Besteld]]*Q4_2025[[#This Row],[Prijs 2]]</f>
        <v>329.6</v>
      </c>
      <c r="O201" s="10">
        <f>IF(Q4_2025[[#This Row],[Brutobedrag 2]]&lt;Q4_2025[[#This Row],[Bruto - Rel.korting]],Q4_2025[[#This Row],[Brutobedrag 2]],Q4_2025[[#This Row],[Brutobedrag 2]]*(100-Q4_2025[[#This Row],[Relatiekorting percentage]])/100)</f>
        <v>329.6</v>
      </c>
      <c r="R201" s="3"/>
      <c r="W201"/>
      <c r="AB201"/>
    </row>
    <row r="202" spans="1:28" x14ac:dyDescent="0.3">
      <c r="A202" t="s">
        <v>862</v>
      </c>
      <c r="B202">
        <v>5021034</v>
      </c>
      <c r="C202" t="s">
        <v>275</v>
      </c>
      <c r="D202">
        <v>1</v>
      </c>
      <c r="E202" s="10">
        <v>185.4</v>
      </c>
      <c r="F202" s="10">
        <v>185.4</v>
      </c>
      <c r="G202" s="10">
        <v>185.4</v>
      </c>
      <c r="H202">
        <v>0</v>
      </c>
      <c r="I202" s="51" t="str">
        <f>_xlfn.XLOOKUP(Q4_2025[[#This Row],[Artikelnr]],Artikel_prijzen[Artnr],Artikel_prijzen[Groep],"")</f>
        <v>Elektra</v>
      </c>
      <c r="J202" s="10">
        <f>_xlfn.XLOOKUP(Q4_2025[[#This Row],[Artikelnr]],Artikel_prijzen[Artnr],Artikel_prijzen[Prijs 2025],"")</f>
        <v>106.8625</v>
      </c>
      <c r="K202" t="str">
        <f>IF(Q4_2025[[#This Row],[Artikelprijs]]&lt;&gt;"",IF(Q4_2025[[#This Row],[Stuksprijs]]=Q4_2025[[#This Row],[Artikelprijs]],"Prijs gelijk","Prijs wijkt af"),"")</f>
        <v>Prijs wijkt af</v>
      </c>
      <c r="L202" t="str">
        <f>IF(Q4_2025[[#This Row],[Relatiekorting percentage]]=0,
    "Nvt",
    IF(Q4_2025[[#This Row],[Brutobedrag 2]] &lt; Q4_2025[[#This Row],[Bruto - Rel.korting]],
        "Nee",
        "Ja"))</f>
        <v>Nvt</v>
      </c>
      <c r="M202" s="10">
        <f>IF(Q4_2025[[#This Row],[Artikelprijs]]&lt;&gt;"",Q4_2025[[#This Row],[Artikelprijs]],Q4_2025[[#This Row],[Stuksprijs]])</f>
        <v>106.8625</v>
      </c>
      <c r="N202" s="44">
        <f>Q4_2025[[#This Row],[Besteld]]*Q4_2025[[#This Row],[Prijs 2]]</f>
        <v>106.8625</v>
      </c>
      <c r="O202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202" s="3"/>
      <c r="W202"/>
      <c r="AB202"/>
    </row>
    <row r="203" spans="1:28" x14ac:dyDescent="0.3">
      <c r="A203" t="s">
        <v>862</v>
      </c>
      <c r="B203">
        <v>5021034</v>
      </c>
      <c r="C203" t="s">
        <v>299</v>
      </c>
      <c r="D203">
        <v>2</v>
      </c>
      <c r="E203" s="10">
        <v>185.4</v>
      </c>
      <c r="F203" s="10">
        <v>370.8</v>
      </c>
      <c r="G203" s="10">
        <v>370.8</v>
      </c>
      <c r="H203">
        <v>0</v>
      </c>
      <c r="I203" s="51" t="str">
        <f>_xlfn.XLOOKUP(Q4_2025[[#This Row],[Artikelnr]],Artikel_prijzen[Artnr],Artikel_prijzen[Groep],"")</f>
        <v>Elektra</v>
      </c>
      <c r="J203" s="10">
        <f>_xlfn.XLOOKUP(Q4_2025[[#This Row],[Artikelnr]],Artikel_prijzen[Artnr],Artikel_prijzen[Prijs 2025],"")</f>
        <v>106.8625</v>
      </c>
      <c r="K203" t="str">
        <f>IF(Q4_2025[[#This Row],[Artikelprijs]]&lt;&gt;"",IF(Q4_2025[[#This Row],[Stuksprijs]]=Q4_2025[[#This Row],[Artikelprijs]],"Prijs gelijk","Prijs wijkt af"),"")</f>
        <v>Prijs wijkt af</v>
      </c>
      <c r="L203" t="str">
        <f>IF(Q4_2025[[#This Row],[Relatiekorting percentage]]=0,
    "Nvt",
    IF(Q4_2025[[#This Row],[Brutobedrag 2]] &lt; Q4_2025[[#This Row],[Bruto - Rel.korting]],
        "Nee",
        "Ja"))</f>
        <v>Nvt</v>
      </c>
      <c r="M203" s="10">
        <f>IF(Q4_2025[[#This Row],[Artikelprijs]]&lt;&gt;"",Q4_2025[[#This Row],[Artikelprijs]],Q4_2025[[#This Row],[Stuksprijs]])</f>
        <v>106.8625</v>
      </c>
      <c r="N203" s="44">
        <f>Q4_2025[[#This Row],[Besteld]]*Q4_2025[[#This Row],[Prijs 2]]</f>
        <v>213.72499999999999</v>
      </c>
      <c r="O203" s="10">
        <f>IF(Q4_2025[[#This Row],[Brutobedrag 2]]&lt;Q4_2025[[#This Row],[Bruto - Rel.korting]],Q4_2025[[#This Row],[Brutobedrag 2]],Q4_2025[[#This Row],[Brutobedrag 2]]*(100-Q4_2025[[#This Row],[Relatiekorting percentage]])/100)</f>
        <v>213.72499999999999</v>
      </c>
      <c r="R203" s="3"/>
      <c r="W203"/>
      <c r="AB203"/>
    </row>
    <row r="204" spans="1:28" x14ac:dyDescent="0.3">
      <c r="A204" t="s">
        <v>862</v>
      </c>
      <c r="B204">
        <v>5022031</v>
      </c>
      <c r="C204" t="s">
        <v>284</v>
      </c>
      <c r="D204">
        <v>1</v>
      </c>
      <c r="E204" s="10">
        <v>604.04999999999995</v>
      </c>
      <c r="F204" s="10">
        <v>604.04999999999995</v>
      </c>
      <c r="G204" s="10">
        <v>604.04999999999995</v>
      </c>
      <c r="H204">
        <v>0</v>
      </c>
      <c r="I204" s="51" t="str">
        <f>_xlfn.XLOOKUP(Q4_2025[[#This Row],[Artikelnr]],Artikel_prijzen[Artnr],Artikel_prijzen[Groep],"")</f>
        <v>Elektra</v>
      </c>
      <c r="J204" s="10">
        <f>_xlfn.XLOOKUP(Q4_2025[[#This Row],[Artikelnr]],Artikel_prijzen[Artnr],Artikel_prijzen[Prijs 2025],"")</f>
        <v>386.25</v>
      </c>
      <c r="K204" t="str">
        <f>IF(Q4_2025[[#This Row],[Artikelprijs]]&lt;&gt;"",IF(Q4_2025[[#This Row],[Stuksprijs]]=Q4_2025[[#This Row],[Artikelprijs]],"Prijs gelijk","Prijs wijkt af"),"")</f>
        <v>Prijs wijkt af</v>
      </c>
      <c r="L204" t="str">
        <f>IF(Q4_2025[[#This Row],[Relatiekorting percentage]]=0,
    "Nvt",
    IF(Q4_2025[[#This Row],[Brutobedrag 2]] &lt; Q4_2025[[#This Row],[Bruto - Rel.korting]],
        "Nee",
        "Ja"))</f>
        <v>Nvt</v>
      </c>
      <c r="M204" s="10">
        <f>IF(Q4_2025[[#This Row],[Artikelprijs]]&lt;&gt;"",Q4_2025[[#This Row],[Artikelprijs]],Q4_2025[[#This Row],[Stuksprijs]])</f>
        <v>386.25</v>
      </c>
      <c r="N204" s="44">
        <f>Q4_2025[[#This Row],[Besteld]]*Q4_2025[[#This Row],[Prijs 2]]</f>
        <v>386.25</v>
      </c>
      <c r="O204" s="10">
        <f>IF(Q4_2025[[#This Row],[Brutobedrag 2]]&lt;Q4_2025[[#This Row],[Bruto - Rel.korting]],Q4_2025[[#This Row],[Brutobedrag 2]],Q4_2025[[#This Row],[Brutobedrag 2]]*(100-Q4_2025[[#This Row],[Relatiekorting percentage]])/100)</f>
        <v>386.25</v>
      </c>
      <c r="R204" s="3"/>
      <c r="W204"/>
      <c r="AB204"/>
    </row>
    <row r="205" spans="1:28" x14ac:dyDescent="0.3">
      <c r="A205" t="s">
        <v>862</v>
      </c>
      <c r="B205">
        <v>5022027</v>
      </c>
      <c r="C205" t="s">
        <v>279</v>
      </c>
      <c r="D205">
        <v>1</v>
      </c>
      <c r="E205" s="10">
        <v>429.38</v>
      </c>
      <c r="F205" s="10">
        <v>429.38</v>
      </c>
      <c r="G205" s="10">
        <v>429.38</v>
      </c>
      <c r="H205">
        <v>0</v>
      </c>
      <c r="I205" s="51" t="str">
        <f>_xlfn.XLOOKUP(Q4_2025[[#This Row],[Artikelnr]],Artikel_prijzen[Artnr],Artikel_prijzen[Groep],"")</f>
        <v>Elektra</v>
      </c>
      <c r="J205" s="10">
        <f>_xlfn.XLOOKUP(Q4_2025[[#This Row],[Artikelnr]],Artikel_prijzen[Artnr],Artikel_prijzen[Prijs 2025],"")</f>
        <v>298.7</v>
      </c>
      <c r="K205" t="str">
        <f>IF(Q4_2025[[#This Row],[Artikelprijs]]&lt;&gt;"",IF(Q4_2025[[#This Row],[Stuksprijs]]=Q4_2025[[#This Row],[Artikelprijs]],"Prijs gelijk","Prijs wijkt af"),"")</f>
        <v>Prijs wijkt af</v>
      </c>
      <c r="L205" t="str">
        <f>IF(Q4_2025[[#This Row],[Relatiekorting percentage]]=0,
    "Nvt",
    IF(Q4_2025[[#This Row],[Brutobedrag 2]] &lt; Q4_2025[[#This Row],[Bruto - Rel.korting]],
        "Nee",
        "Ja"))</f>
        <v>Nvt</v>
      </c>
      <c r="M205" s="10">
        <f>IF(Q4_2025[[#This Row],[Artikelprijs]]&lt;&gt;"",Q4_2025[[#This Row],[Artikelprijs]],Q4_2025[[#This Row],[Stuksprijs]])</f>
        <v>298.7</v>
      </c>
      <c r="N205" s="44">
        <f>Q4_2025[[#This Row],[Besteld]]*Q4_2025[[#This Row],[Prijs 2]]</f>
        <v>298.7</v>
      </c>
      <c r="O205" s="10">
        <f>IF(Q4_2025[[#This Row],[Brutobedrag 2]]&lt;Q4_2025[[#This Row],[Bruto - Rel.korting]],Q4_2025[[#This Row],[Brutobedrag 2]],Q4_2025[[#This Row],[Brutobedrag 2]]*(100-Q4_2025[[#This Row],[Relatiekorting percentage]])/100)</f>
        <v>298.7</v>
      </c>
      <c r="R205" s="3"/>
      <c r="W205"/>
      <c r="AB205"/>
    </row>
    <row r="206" spans="1:28" x14ac:dyDescent="0.3">
      <c r="A206" t="s">
        <v>862</v>
      </c>
      <c r="B206">
        <v>5022027</v>
      </c>
      <c r="C206" t="s">
        <v>279</v>
      </c>
      <c r="D206">
        <v>1</v>
      </c>
      <c r="E206" s="10">
        <v>429.38</v>
      </c>
      <c r="F206" s="10">
        <v>429.38</v>
      </c>
      <c r="G206" s="10">
        <v>429.38</v>
      </c>
      <c r="H206">
        <v>0</v>
      </c>
      <c r="I206" s="51" t="str">
        <f>_xlfn.XLOOKUP(Q4_2025[[#This Row],[Artikelnr]],Artikel_prijzen[Artnr],Artikel_prijzen[Groep],"")</f>
        <v>Elektra</v>
      </c>
      <c r="J206" s="10">
        <f>_xlfn.XLOOKUP(Q4_2025[[#This Row],[Artikelnr]],Artikel_prijzen[Artnr],Artikel_prijzen[Prijs 2025],"")</f>
        <v>298.7</v>
      </c>
      <c r="K206" t="str">
        <f>IF(Q4_2025[[#This Row],[Artikelprijs]]&lt;&gt;"",IF(Q4_2025[[#This Row],[Stuksprijs]]=Q4_2025[[#This Row],[Artikelprijs]],"Prijs gelijk","Prijs wijkt af"),"")</f>
        <v>Prijs wijkt af</v>
      </c>
      <c r="L206" t="str">
        <f>IF(Q4_2025[[#This Row],[Relatiekorting percentage]]=0,
    "Nvt",
    IF(Q4_2025[[#This Row],[Brutobedrag 2]] &lt; Q4_2025[[#This Row],[Bruto - Rel.korting]],
        "Nee",
        "Ja"))</f>
        <v>Nvt</v>
      </c>
      <c r="M206" s="10">
        <f>IF(Q4_2025[[#This Row],[Artikelprijs]]&lt;&gt;"",Q4_2025[[#This Row],[Artikelprijs]],Q4_2025[[#This Row],[Stuksprijs]])</f>
        <v>298.7</v>
      </c>
      <c r="N206" s="44">
        <f>Q4_2025[[#This Row],[Besteld]]*Q4_2025[[#This Row],[Prijs 2]]</f>
        <v>298.7</v>
      </c>
      <c r="O206" s="10">
        <f>IF(Q4_2025[[#This Row],[Brutobedrag 2]]&lt;Q4_2025[[#This Row],[Bruto - Rel.korting]],Q4_2025[[#This Row],[Brutobedrag 2]],Q4_2025[[#This Row],[Brutobedrag 2]]*(100-Q4_2025[[#This Row],[Relatiekorting percentage]])/100)</f>
        <v>298.7</v>
      </c>
      <c r="R206" s="3"/>
      <c r="W206"/>
      <c r="AB206"/>
    </row>
    <row r="207" spans="1:28" x14ac:dyDescent="0.3">
      <c r="A207" t="s">
        <v>862</v>
      </c>
      <c r="B207">
        <v>5022053</v>
      </c>
      <c r="C207" t="s">
        <v>285</v>
      </c>
      <c r="D207">
        <v>1</v>
      </c>
      <c r="E207" s="10">
        <v>794.6</v>
      </c>
      <c r="F207" s="10">
        <v>794.6</v>
      </c>
      <c r="G207" s="10">
        <v>794.6</v>
      </c>
      <c r="H207">
        <v>0</v>
      </c>
      <c r="I207" s="51" t="str">
        <f>_xlfn.XLOOKUP(Q4_2025[[#This Row],[Artikelnr]],Artikel_prijzen[Artnr],Artikel_prijzen[Groep],"")</f>
        <v>Elektra</v>
      </c>
      <c r="J207" s="10">
        <f>_xlfn.XLOOKUP(Q4_2025[[#This Row],[Artikelnr]],Artikel_prijzen[Artnr],Artikel_prijzen[Prijs 2025],"")</f>
        <v>576.79999999999995</v>
      </c>
      <c r="K207" t="str">
        <f>IF(Q4_2025[[#This Row],[Artikelprijs]]&lt;&gt;"",IF(Q4_2025[[#This Row],[Stuksprijs]]=Q4_2025[[#This Row],[Artikelprijs]],"Prijs gelijk","Prijs wijkt af"),"")</f>
        <v>Prijs wijkt af</v>
      </c>
      <c r="L207" t="str">
        <f>IF(Q4_2025[[#This Row],[Relatiekorting percentage]]=0,
    "Nvt",
    IF(Q4_2025[[#This Row],[Brutobedrag 2]] &lt; Q4_2025[[#This Row],[Bruto - Rel.korting]],
        "Nee",
        "Ja"))</f>
        <v>Nvt</v>
      </c>
      <c r="M207" s="10">
        <f>IF(Q4_2025[[#This Row],[Artikelprijs]]&lt;&gt;"",Q4_2025[[#This Row],[Artikelprijs]],Q4_2025[[#This Row],[Stuksprijs]])</f>
        <v>576.79999999999995</v>
      </c>
      <c r="N207" s="44">
        <f>Q4_2025[[#This Row],[Besteld]]*Q4_2025[[#This Row],[Prijs 2]]</f>
        <v>576.79999999999995</v>
      </c>
      <c r="O207" s="10">
        <f>IF(Q4_2025[[#This Row],[Brutobedrag 2]]&lt;Q4_2025[[#This Row],[Bruto - Rel.korting]],Q4_2025[[#This Row],[Brutobedrag 2]],Q4_2025[[#This Row],[Brutobedrag 2]]*(100-Q4_2025[[#This Row],[Relatiekorting percentage]])/100)</f>
        <v>576.79999999999995</v>
      </c>
      <c r="R207" s="3"/>
      <c r="W207"/>
      <c r="AB207"/>
    </row>
    <row r="208" spans="1:28" x14ac:dyDescent="0.3">
      <c r="A208" t="s">
        <v>862</v>
      </c>
      <c r="B208">
        <v>5022049</v>
      </c>
      <c r="C208" t="s">
        <v>280</v>
      </c>
      <c r="D208">
        <v>1</v>
      </c>
      <c r="E208" s="10">
        <v>547.83000000000004</v>
      </c>
      <c r="F208" s="10">
        <v>547.83000000000004</v>
      </c>
      <c r="G208" s="10">
        <v>547.83000000000004</v>
      </c>
      <c r="H208">
        <v>0</v>
      </c>
      <c r="I208" s="51" t="str">
        <f>_xlfn.XLOOKUP(Q4_2025[[#This Row],[Artikelnr]],Artikel_prijzen[Artnr],Artikel_prijzen[Groep],"")</f>
        <v>Elektra</v>
      </c>
      <c r="J208" s="10">
        <f>_xlfn.XLOOKUP(Q4_2025[[#This Row],[Artikelnr]],Artikel_prijzen[Artnr],Artikel_prijzen[Prijs 2025],"")</f>
        <v>417.15</v>
      </c>
      <c r="K208" t="str">
        <f>IF(Q4_2025[[#This Row],[Artikelprijs]]&lt;&gt;"",IF(Q4_2025[[#This Row],[Stuksprijs]]=Q4_2025[[#This Row],[Artikelprijs]],"Prijs gelijk","Prijs wijkt af"),"")</f>
        <v>Prijs wijkt af</v>
      </c>
      <c r="L208" t="str">
        <f>IF(Q4_2025[[#This Row],[Relatiekorting percentage]]=0,
    "Nvt",
    IF(Q4_2025[[#This Row],[Brutobedrag 2]] &lt; Q4_2025[[#This Row],[Bruto - Rel.korting]],
        "Nee",
        "Ja"))</f>
        <v>Nvt</v>
      </c>
      <c r="M208" s="10">
        <f>IF(Q4_2025[[#This Row],[Artikelprijs]]&lt;&gt;"",Q4_2025[[#This Row],[Artikelprijs]],Q4_2025[[#This Row],[Stuksprijs]])</f>
        <v>417.15</v>
      </c>
      <c r="N208" s="44">
        <f>Q4_2025[[#This Row],[Besteld]]*Q4_2025[[#This Row],[Prijs 2]]</f>
        <v>417.15</v>
      </c>
      <c r="O208" s="10">
        <f>IF(Q4_2025[[#This Row],[Brutobedrag 2]]&lt;Q4_2025[[#This Row],[Bruto - Rel.korting]],Q4_2025[[#This Row],[Brutobedrag 2]],Q4_2025[[#This Row],[Brutobedrag 2]]*(100-Q4_2025[[#This Row],[Relatiekorting percentage]])/100)</f>
        <v>417.15</v>
      </c>
      <c r="R208" s="3"/>
      <c r="W208"/>
      <c r="AB208"/>
    </row>
    <row r="209" spans="1:28" x14ac:dyDescent="0.3">
      <c r="A209" t="s">
        <v>862</v>
      </c>
      <c r="B209">
        <v>5022025</v>
      </c>
      <c r="C209" t="s">
        <v>277</v>
      </c>
      <c r="D209">
        <v>1</v>
      </c>
      <c r="E209" s="10">
        <v>361.25</v>
      </c>
      <c r="F209" s="10">
        <v>361.25</v>
      </c>
      <c r="G209" s="10">
        <v>361.25</v>
      </c>
      <c r="H209">
        <v>0</v>
      </c>
      <c r="I209" s="51" t="str">
        <f>_xlfn.XLOOKUP(Q4_2025[[#This Row],[Artikelnr]],Artikel_prijzen[Artnr],Artikel_prijzen[Groep],"")</f>
        <v>Elektra</v>
      </c>
      <c r="J209" s="10">
        <f>_xlfn.XLOOKUP(Q4_2025[[#This Row],[Artikelnr]],Artikel_prijzen[Artnr],Artikel_prijzen[Prijs 2025],"")</f>
        <v>252.35</v>
      </c>
      <c r="K209" t="str">
        <f>IF(Q4_2025[[#This Row],[Artikelprijs]]&lt;&gt;"",IF(Q4_2025[[#This Row],[Stuksprijs]]=Q4_2025[[#This Row],[Artikelprijs]],"Prijs gelijk","Prijs wijkt af"),"")</f>
        <v>Prijs wijkt af</v>
      </c>
      <c r="L209" t="str">
        <f>IF(Q4_2025[[#This Row],[Relatiekorting percentage]]=0,
    "Nvt",
    IF(Q4_2025[[#This Row],[Brutobedrag 2]] &lt; Q4_2025[[#This Row],[Bruto - Rel.korting]],
        "Nee",
        "Ja"))</f>
        <v>Nvt</v>
      </c>
      <c r="M209" s="10">
        <f>IF(Q4_2025[[#This Row],[Artikelprijs]]&lt;&gt;"",Q4_2025[[#This Row],[Artikelprijs]],Q4_2025[[#This Row],[Stuksprijs]])</f>
        <v>252.35</v>
      </c>
      <c r="N209" s="44">
        <f>Q4_2025[[#This Row],[Besteld]]*Q4_2025[[#This Row],[Prijs 2]]</f>
        <v>252.35</v>
      </c>
      <c r="O209" s="10">
        <f>IF(Q4_2025[[#This Row],[Brutobedrag 2]]&lt;Q4_2025[[#This Row],[Bruto - Rel.korting]],Q4_2025[[#This Row],[Brutobedrag 2]],Q4_2025[[#This Row],[Brutobedrag 2]]*(100-Q4_2025[[#This Row],[Relatiekorting percentage]])/100)</f>
        <v>252.35</v>
      </c>
      <c r="R209" s="3"/>
      <c r="W209"/>
      <c r="AB209"/>
    </row>
    <row r="210" spans="1:28" x14ac:dyDescent="0.3">
      <c r="A210" t="s">
        <v>862</v>
      </c>
      <c r="B210">
        <v>5022031</v>
      </c>
      <c r="C210" t="s">
        <v>284</v>
      </c>
      <c r="D210">
        <v>1</v>
      </c>
      <c r="E210" s="10">
        <v>604.04999999999995</v>
      </c>
      <c r="F210" s="10">
        <v>604.04999999999995</v>
      </c>
      <c r="G210" s="10">
        <v>604.04999999999995</v>
      </c>
      <c r="H210">
        <v>0</v>
      </c>
      <c r="I210" s="51" t="str">
        <f>_xlfn.XLOOKUP(Q4_2025[[#This Row],[Artikelnr]],Artikel_prijzen[Artnr],Artikel_prijzen[Groep],"")</f>
        <v>Elektra</v>
      </c>
      <c r="J210" s="10">
        <f>_xlfn.XLOOKUP(Q4_2025[[#This Row],[Artikelnr]],Artikel_prijzen[Artnr],Artikel_prijzen[Prijs 2025],"")</f>
        <v>386.25</v>
      </c>
      <c r="K210" t="str">
        <f>IF(Q4_2025[[#This Row],[Artikelprijs]]&lt;&gt;"",IF(Q4_2025[[#This Row],[Stuksprijs]]=Q4_2025[[#This Row],[Artikelprijs]],"Prijs gelijk","Prijs wijkt af"),"")</f>
        <v>Prijs wijkt af</v>
      </c>
      <c r="L210" t="str">
        <f>IF(Q4_2025[[#This Row],[Relatiekorting percentage]]=0,
    "Nvt",
    IF(Q4_2025[[#This Row],[Brutobedrag 2]] &lt; Q4_2025[[#This Row],[Bruto - Rel.korting]],
        "Nee",
        "Ja"))</f>
        <v>Nvt</v>
      </c>
      <c r="M210" s="10">
        <f>IF(Q4_2025[[#This Row],[Artikelprijs]]&lt;&gt;"",Q4_2025[[#This Row],[Artikelprijs]],Q4_2025[[#This Row],[Stuksprijs]])</f>
        <v>386.25</v>
      </c>
      <c r="N210" s="44">
        <f>Q4_2025[[#This Row],[Besteld]]*Q4_2025[[#This Row],[Prijs 2]]</f>
        <v>386.25</v>
      </c>
      <c r="O210" s="10">
        <f>IF(Q4_2025[[#This Row],[Brutobedrag 2]]&lt;Q4_2025[[#This Row],[Bruto - Rel.korting]],Q4_2025[[#This Row],[Brutobedrag 2]],Q4_2025[[#This Row],[Brutobedrag 2]]*(100-Q4_2025[[#This Row],[Relatiekorting percentage]])/100)</f>
        <v>386.25</v>
      </c>
      <c r="R210" s="3"/>
      <c r="W210"/>
      <c r="AB210"/>
    </row>
    <row r="211" spans="1:28" x14ac:dyDescent="0.3">
      <c r="A211" t="s">
        <v>862</v>
      </c>
      <c r="B211">
        <v>5020020</v>
      </c>
      <c r="C211" t="s">
        <v>864</v>
      </c>
      <c r="D211">
        <v>1</v>
      </c>
      <c r="E211" s="10">
        <v>82.4</v>
      </c>
      <c r="F211" s="10">
        <v>82.4</v>
      </c>
      <c r="G211" s="10">
        <v>82.4</v>
      </c>
      <c r="H211">
        <v>0</v>
      </c>
      <c r="I211" s="51" t="str">
        <f>_xlfn.XLOOKUP(Q4_2025[[#This Row],[Artikelnr]],Artikel_prijzen[Artnr],Artikel_prijzen[Groep],"")</f>
        <v/>
      </c>
      <c r="J211" s="10" t="str">
        <f>_xlfn.XLOOKUP(Q4_2025[[#This Row],[Artikelnr]],Artikel_prijzen[Artnr],Artikel_prijzen[Prijs 2025],"")</f>
        <v/>
      </c>
      <c r="K211" t="str">
        <f>IF(Q4_2025[[#This Row],[Artikelprijs]]&lt;&gt;"",IF(Q4_2025[[#This Row],[Stuksprijs]]=Q4_2025[[#This Row],[Artikelprijs]],"Prijs gelijk","Prijs wijkt af"),"")</f>
        <v/>
      </c>
      <c r="L211" t="str">
        <f>IF(Q4_2025[[#This Row],[Relatiekorting percentage]]=0,
    "Nvt",
    IF(Q4_2025[[#This Row],[Brutobedrag 2]] &lt; Q4_2025[[#This Row],[Bruto - Rel.korting]],
        "Nee",
        "Ja"))</f>
        <v>Nvt</v>
      </c>
      <c r="M211" s="10">
        <f>IF(Q4_2025[[#This Row],[Artikelprijs]]&lt;&gt;"",Q4_2025[[#This Row],[Artikelprijs]],Q4_2025[[#This Row],[Stuksprijs]])</f>
        <v>82.4</v>
      </c>
      <c r="N211" s="44">
        <f>Q4_2025[[#This Row],[Besteld]]*Q4_2025[[#This Row],[Prijs 2]]</f>
        <v>82.4</v>
      </c>
      <c r="O211" s="10">
        <f>IF(Q4_2025[[#This Row],[Brutobedrag 2]]&lt;Q4_2025[[#This Row],[Bruto - Rel.korting]],Q4_2025[[#This Row],[Brutobedrag 2]],Q4_2025[[#This Row],[Brutobedrag 2]]*(100-Q4_2025[[#This Row],[Relatiekorting percentage]])/100)</f>
        <v>82.4</v>
      </c>
      <c r="R211" s="3"/>
      <c r="W211"/>
      <c r="AB211"/>
    </row>
    <row r="212" spans="1:28" x14ac:dyDescent="0.3">
      <c r="A212" t="s">
        <v>862</v>
      </c>
      <c r="B212">
        <v>5021034</v>
      </c>
      <c r="C212" t="s">
        <v>275</v>
      </c>
      <c r="D212">
        <v>1</v>
      </c>
      <c r="E212" s="10">
        <v>185.4</v>
      </c>
      <c r="F212" s="10">
        <v>185.4</v>
      </c>
      <c r="G212" s="10">
        <v>185.4</v>
      </c>
      <c r="H212">
        <v>0</v>
      </c>
      <c r="I212" s="51" t="str">
        <f>_xlfn.XLOOKUP(Q4_2025[[#This Row],[Artikelnr]],Artikel_prijzen[Artnr],Artikel_prijzen[Groep],"")</f>
        <v>Elektra</v>
      </c>
      <c r="J212" s="10">
        <f>_xlfn.XLOOKUP(Q4_2025[[#This Row],[Artikelnr]],Artikel_prijzen[Artnr],Artikel_prijzen[Prijs 2025],"")</f>
        <v>106.8625</v>
      </c>
      <c r="K212" t="str">
        <f>IF(Q4_2025[[#This Row],[Artikelprijs]]&lt;&gt;"",IF(Q4_2025[[#This Row],[Stuksprijs]]=Q4_2025[[#This Row],[Artikelprijs]],"Prijs gelijk","Prijs wijkt af"),"")</f>
        <v>Prijs wijkt af</v>
      </c>
      <c r="L212" t="str">
        <f>IF(Q4_2025[[#This Row],[Relatiekorting percentage]]=0,
    "Nvt",
    IF(Q4_2025[[#This Row],[Brutobedrag 2]] &lt; Q4_2025[[#This Row],[Bruto - Rel.korting]],
        "Nee",
        "Ja"))</f>
        <v>Nvt</v>
      </c>
      <c r="M212" s="10">
        <f>IF(Q4_2025[[#This Row],[Artikelprijs]]&lt;&gt;"",Q4_2025[[#This Row],[Artikelprijs]],Q4_2025[[#This Row],[Stuksprijs]])</f>
        <v>106.8625</v>
      </c>
      <c r="N212" s="44">
        <f>Q4_2025[[#This Row],[Besteld]]*Q4_2025[[#This Row],[Prijs 2]]</f>
        <v>106.8625</v>
      </c>
      <c r="O212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212" s="3"/>
      <c r="W212"/>
      <c r="AB212"/>
    </row>
    <row r="213" spans="1:28" x14ac:dyDescent="0.3">
      <c r="A213" t="s">
        <v>862</v>
      </c>
      <c r="B213">
        <v>5022031</v>
      </c>
      <c r="C213" t="s">
        <v>284</v>
      </c>
      <c r="D213">
        <v>1</v>
      </c>
      <c r="E213" s="10">
        <v>604.04999999999995</v>
      </c>
      <c r="F213" s="10">
        <v>604.04999999999995</v>
      </c>
      <c r="G213" s="10">
        <v>604.04999999999995</v>
      </c>
      <c r="H213">
        <v>0</v>
      </c>
      <c r="I213" s="51" t="str">
        <f>_xlfn.XLOOKUP(Q4_2025[[#This Row],[Artikelnr]],Artikel_prijzen[Artnr],Artikel_prijzen[Groep],"")</f>
        <v>Elektra</v>
      </c>
      <c r="J213" s="10">
        <f>_xlfn.XLOOKUP(Q4_2025[[#This Row],[Artikelnr]],Artikel_prijzen[Artnr],Artikel_prijzen[Prijs 2025],"")</f>
        <v>386.25</v>
      </c>
      <c r="K213" t="str">
        <f>IF(Q4_2025[[#This Row],[Artikelprijs]]&lt;&gt;"",IF(Q4_2025[[#This Row],[Stuksprijs]]=Q4_2025[[#This Row],[Artikelprijs]],"Prijs gelijk","Prijs wijkt af"),"")</f>
        <v>Prijs wijkt af</v>
      </c>
      <c r="L213" t="str">
        <f>IF(Q4_2025[[#This Row],[Relatiekorting percentage]]=0,
    "Nvt",
    IF(Q4_2025[[#This Row],[Brutobedrag 2]] &lt; Q4_2025[[#This Row],[Bruto - Rel.korting]],
        "Nee",
        "Ja"))</f>
        <v>Nvt</v>
      </c>
      <c r="M213" s="10">
        <f>IF(Q4_2025[[#This Row],[Artikelprijs]]&lt;&gt;"",Q4_2025[[#This Row],[Artikelprijs]],Q4_2025[[#This Row],[Stuksprijs]])</f>
        <v>386.25</v>
      </c>
      <c r="N213" s="44">
        <f>Q4_2025[[#This Row],[Besteld]]*Q4_2025[[#This Row],[Prijs 2]]</f>
        <v>386.25</v>
      </c>
      <c r="O213" s="10">
        <f>IF(Q4_2025[[#This Row],[Brutobedrag 2]]&lt;Q4_2025[[#This Row],[Bruto - Rel.korting]],Q4_2025[[#This Row],[Brutobedrag 2]],Q4_2025[[#This Row],[Brutobedrag 2]]*(100-Q4_2025[[#This Row],[Relatiekorting percentage]])/100)</f>
        <v>386.25</v>
      </c>
      <c r="R213" s="3"/>
      <c r="W213"/>
      <c r="AB213"/>
    </row>
    <row r="214" spans="1:28" x14ac:dyDescent="0.3">
      <c r="A214" t="s">
        <v>862</v>
      </c>
      <c r="B214">
        <v>5022031</v>
      </c>
      <c r="C214" t="s">
        <v>284</v>
      </c>
      <c r="D214">
        <v>-1</v>
      </c>
      <c r="E214" s="10">
        <v>604.04999999999995</v>
      </c>
      <c r="F214" s="10">
        <v>-604.04999999999995</v>
      </c>
      <c r="G214" s="10">
        <v>-604.04999999999995</v>
      </c>
      <c r="H214">
        <v>0</v>
      </c>
      <c r="I214" s="51" t="str">
        <f>_xlfn.XLOOKUP(Q4_2025[[#This Row],[Artikelnr]],Artikel_prijzen[Artnr],Artikel_prijzen[Groep],"")</f>
        <v>Elektra</v>
      </c>
      <c r="J214" s="10">
        <f>_xlfn.XLOOKUP(Q4_2025[[#This Row],[Artikelnr]],Artikel_prijzen[Artnr],Artikel_prijzen[Prijs 2025],"")</f>
        <v>386.25</v>
      </c>
      <c r="K214" t="str">
        <f>IF(Q4_2025[[#This Row],[Artikelprijs]]&lt;&gt;"",IF(Q4_2025[[#This Row],[Stuksprijs]]=Q4_2025[[#This Row],[Artikelprijs]],"Prijs gelijk","Prijs wijkt af"),"")</f>
        <v>Prijs wijkt af</v>
      </c>
      <c r="L214" t="str">
        <f>IF(Q4_2025[[#This Row],[Relatiekorting percentage]]=0,
    "Nvt",
    IF(Q4_2025[[#This Row],[Brutobedrag 2]] &lt; Q4_2025[[#This Row],[Bruto - Rel.korting]],
        "Nee",
        "Ja"))</f>
        <v>Nvt</v>
      </c>
      <c r="M214" s="10">
        <f>IF(Q4_2025[[#This Row],[Artikelprijs]]&lt;&gt;"",Q4_2025[[#This Row],[Artikelprijs]],Q4_2025[[#This Row],[Stuksprijs]])</f>
        <v>386.25</v>
      </c>
      <c r="N214" s="44">
        <f>Q4_2025[[#This Row],[Besteld]]*Q4_2025[[#This Row],[Prijs 2]]</f>
        <v>-386.25</v>
      </c>
      <c r="O214" s="10">
        <f>IF(Q4_2025[[#This Row],[Brutobedrag 2]]&lt;Q4_2025[[#This Row],[Bruto - Rel.korting]],Q4_2025[[#This Row],[Brutobedrag 2]],Q4_2025[[#This Row],[Brutobedrag 2]]*(100-Q4_2025[[#This Row],[Relatiekorting percentage]])/100)</f>
        <v>-386.25</v>
      </c>
      <c r="R214" s="3"/>
      <c r="W214"/>
      <c r="AB214"/>
    </row>
    <row r="215" spans="1:28" x14ac:dyDescent="0.3">
      <c r="A215" t="s">
        <v>862</v>
      </c>
      <c r="B215">
        <v>5022049</v>
      </c>
      <c r="C215" t="s">
        <v>280</v>
      </c>
      <c r="D215">
        <v>1</v>
      </c>
      <c r="E215" s="10">
        <v>547.83000000000004</v>
      </c>
      <c r="F215" s="10">
        <v>547.83000000000004</v>
      </c>
      <c r="G215" s="10">
        <v>547.83000000000004</v>
      </c>
      <c r="H215">
        <v>0</v>
      </c>
      <c r="I215" s="51" t="str">
        <f>_xlfn.XLOOKUP(Q4_2025[[#This Row],[Artikelnr]],Artikel_prijzen[Artnr],Artikel_prijzen[Groep],"")</f>
        <v>Elektra</v>
      </c>
      <c r="J215" s="10">
        <f>_xlfn.XLOOKUP(Q4_2025[[#This Row],[Artikelnr]],Artikel_prijzen[Artnr],Artikel_prijzen[Prijs 2025],"")</f>
        <v>417.15</v>
      </c>
      <c r="K215" t="str">
        <f>IF(Q4_2025[[#This Row],[Artikelprijs]]&lt;&gt;"",IF(Q4_2025[[#This Row],[Stuksprijs]]=Q4_2025[[#This Row],[Artikelprijs]],"Prijs gelijk","Prijs wijkt af"),"")</f>
        <v>Prijs wijkt af</v>
      </c>
      <c r="L215" t="str">
        <f>IF(Q4_2025[[#This Row],[Relatiekorting percentage]]=0,
    "Nvt",
    IF(Q4_2025[[#This Row],[Brutobedrag 2]] &lt; Q4_2025[[#This Row],[Bruto - Rel.korting]],
        "Nee",
        "Ja"))</f>
        <v>Nvt</v>
      </c>
      <c r="M215" s="10">
        <f>IF(Q4_2025[[#This Row],[Artikelprijs]]&lt;&gt;"",Q4_2025[[#This Row],[Artikelprijs]],Q4_2025[[#This Row],[Stuksprijs]])</f>
        <v>417.15</v>
      </c>
      <c r="N215" s="44">
        <f>Q4_2025[[#This Row],[Besteld]]*Q4_2025[[#This Row],[Prijs 2]]</f>
        <v>417.15</v>
      </c>
      <c r="O215" s="10">
        <f>IF(Q4_2025[[#This Row],[Brutobedrag 2]]&lt;Q4_2025[[#This Row],[Bruto - Rel.korting]],Q4_2025[[#This Row],[Brutobedrag 2]],Q4_2025[[#This Row],[Brutobedrag 2]]*(100-Q4_2025[[#This Row],[Relatiekorting percentage]])/100)</f>
        <v>417.15</v>
      </c>
      <c r="R215" s="3"/>
      <c r="W215"/>
      <c r="AB215"/>
    </row>
    <row r="216" spans="1:28" x14ac:dyDescent="0.3">
      <c r="A216" t="s">
        <v>862</v>
      </c>
      <c r="B216">
        <v>5022047</v>
      </c>
      <c r="C216" t="s">
        <v>278</v>
      </c>
      <c r="D216">
        <v>1</v>
      </c>
      <c r="E216" s="10">
        <v>438.5</v>
      </c>
      <c r="F216" s="10">
        <v>438.5</v>
      </c>
      <c r="G216" s="10">
        <v>438.5</v>
      </c>
      <c r="H216">
        <v>0</v>
      </c>
      <c r="I216" s="51" t="str">
        <f>_xlfn.XLOOKUP(Q4_2025[[#This Row],[Artikelnr]],Artikel_prijzen[Artnr],Artikel_prijzen[Groep],"")</f>
        <v>Elektra</v>
      </c>
      <c r="J216" s="10">
        <f>_xlfn.XLOOKUP(Q4_2025[[#This Row],[Artikelnr]],Artikel_prijzen[Artnr],Artikel_prijzen[Prijs 2025],"")</f>
        <v>329.6</v>
      </c>
      <c r="K216" t="str">
        <f>IF(Q4_2025[[#This Row],[Artikelprijs]]&lt;&gt;"",IF(Q4_2025[[#This Row],[Stuksprijs]]=Q4_2025[[#This Row],[Artikelprijs]],"Prijs gelijk","Prijs wijkt af"),"")</f>
        <v>Prijs wijkt af</v>
      </c>
      <c r="L216" t="str">
        <f>IF(Q4_2025[[#This Row],[Relatiekorting percentage]]=0,
    "Nvt",
    IF(Q4_2025[[#This Row],[Brutobedrag 2]] &lt; Q4_2025[[#This Row],[Bruto - Rel.korting]],
        "Nee",
        "Ja"))</f>
        <v>Nvt</v>
      </c>
      <c r="M216" s="10">
        <f>IF(Q4_2025[[#This Row],[Artikelprijs]]&lt;&gt;"",Q4_2025[[#This Row],[Artikelprijs]],Q4_2025[[#This Row],[Stuksprijs]])</f>
        <v>329.6</v>
      </c>
      <c r="N216" s="44">
        <f>Q4_2025[[#This Row],[Besteld]]*Q4_2025[[#This Row],[Prijs 2]]</f>
        <v>329.6</v>
      </c>
      <c r="O216" s="10">
        <f>IF(Q4_2025[[#This Row],[Brutobedrag 2]]&lt;Q4_2025[[#This Row],[Bruto - Rel.korting]],Q4_2025[[#This Row],[Brutobedrag 2]],Q4_2025[[#This Row],[Brutobedrag 2]]*(100-Q4_2025[[#This Row],[Relatiekorting percentage]])/100)</f>
        <v>329.6</v>
      </c>
      <c r="R216" s="3"/>
      <c r="W216"/>
      <c r="AB216"/>
    </row>
    <row r="217" spans="1:28" x14ac:dyDescent="0.3">
      <c r="A217" t="s">
        <v>862</v>
      </c>
      <c r="B217">
        <v>5021034</v>
      </c>
      <c r="C217" t="s">
        <v>275</v>
      </c>
      <c r="D217">
        <v>2</v>
      </c>
      <c r="E217" s="10">
        <v>185.4</v>
      </c>
      <c r="F217" s="10">
        <v>370.8</v>
      </c>
      <c r="G217" s="10">
        <v>370.8</v>
      </c>
      <c r="H217">
        <v>0</v>
      </c>
      <c r="I217" s="51" t="str">
        <f>_xlfn.XLOOKUP(Q4_2025[[#This Row],[Artikelnr]],Artikel_prijzen[Artnr],Artikel_prijzen[Groep],"")</f>
        <v>Elektra</v>
      </c>
      <c r="J217" s="10">
        <f>_xlfn.XLOOKUP(Q4_2025[[#This Row],[Artikelnr]],Artikel_prijzen[Artnr],Artikel_prijzen[Prijs 2025],"")</f>
        <v>106.8625</v>
      </c>
      <c r="K217" t="str">
        <f>IF(Q4_2025[[#This Row],[Artikelprijs]]&lt;&gt;"",IF(Q4_2025[[#This Row],[Stuksprijs]]=Q4_2025[[#This Row],[Artikelprijs]],"Prijs gelijk","Prijs wijkt af"),"")</f>
        <v>Prijs wijkt af</v>
      </c>
      <c r="L217" t="str">
        <f>IF(Q4_2025[[#This Row],[Relatiekorting percentage]]=0,
    "Nvt",
    IF(Q4_2025[[#This Row],[Brutobedrag 2]] &lt; Q4_2025[[#This Row],[Bruto - Rel.korting]],
        "Nee",
        "Ja"))</f>
        <v>Nvt</v>
      </c>
      <c r="M217" s="10">
        <f>IF(Q4_2025[[#This Row],[Artikelprijs]]&lt;&gt;"",Q4_2025[[#This Row],[Artikelprijs]],Q4_2025[[#This Row],[Stuksprijs]])</f>
        <v>106.8625</v>
      </c>
      <c r="N217" s="44">
        <f>Q4_2025[[#This Row],[Besteld]]*Q4_2025[[#This Row],[Prijs 2]]</f>
        <v>213.72499999999999</v>
      </c>
      <c r="O217" s="10">
        <f>IF(Q4_2025[[#This Row],[Brutobedrag 2]]&lt;Q4_2025[[#This Row],[Bruto - Rel.korting]],Q4_2025[[#This Row],[Brutobedrag 2]],Q4_2025[[#This Row],[Brutobedrag 2]]*(100-Q4_2025[[#This Row],[Relatiekorting percentage]])/100)</f>
        <v>213.72499999999999</v>
      </c>
      <c r="R217" s="3"/>
      <c r="W217"/>
      <c r="AB217"/>
    </row>
    <row r="218" spans="1:28" x14ac:dyDescent="0.3">
      <c r="A218" t="s">
        <v>862</v>
      </c>
      <c r="B218">
        <v>5021034</v>
      </c>
      <c r="C218" t="s">
        <v>275</v>
      </c>
      <c r="D218">
        <v>1</v>
      </c>
      <c r="E218" s="10">
        <v>185.4</v>
      </c>
      <c r="F218" s="10">
        <v>185.4</v>
      </c>
      <c r="G218" s="10">
        <v>185.4</v>
      </c>
      <c r="H218">
        <v>0</v>
      </c>
      <c r="I218" s="51" t="str">
        <f>_xlfn.XLOOKUP(Q4_2025[[#This Row],[Artikelnr]],Artikel_prijzen[Artnr],Artikel_prijzen[Groep],"")</f>
        <v>Elektra</v>
      </c>
      <c r="J218" s="10">
        <f>_xlfn.XLOOKUP(Q4_2025[[#This Row],[Artikelnr]],Artikel_prijzen[Artnr],Artikel_prijzen[Prijs 2025],"")</f>
        <v>106.8625</v>
      </c>
      <c r="K218" t="str">
        <f>IF(Q4_2025[[#This Row],[Artikelprijs]]&lt;&gt;"",IF(Q4_2025[[#This Row],[Stuksprijs]]=Q4_2025[[#This Row],[Artikelprijs]],"Prijs gelijk","Prijs wijkt af"),"")</f>
        <v>Prijs wijkt af</v>
      </c>
      <c r="L218" t="str">
        <f>IF(Q4_2025[[#This Row],[Relatiekorting percentage]]=0,
    "Nvt",
    IF(Q4_2025[[#This Row],[Brutobedrag 2]] &lt; Q4_2025[[#This Row],[Bruto - Rel.korting]],
        "Nee",
        "Ja"))</f>
        <v>Nvt</v>
      </c>
      <c r="M218" s="10">
        <f>IF(Q4_2025[[#This Row],[Artikelprijs]]&lt;&gt;"",Q4_2025[[#This Row],[Artikelprijs]],Q4_2025[[#This Row],[Stuksprijs]])</f>
        <v>106.8625</v>
      </c>
      <c r="N218" s="44">
        <f>Q4_2025[[#This Row],[Besteld]]*Q4_2025[[#This Row],[Prijs 2]]</f>
        <v>106.8625</v>
      </c>
      <c r="O218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218" s="3"/>
      <c r="W218"/>
      <c r="AB218"/>
    </row>
    <row r="219" spans="1:28" x14ac:dyDescent="0.3">
      <c r="A219" t="s">
        <v>862</v>
      </c>
      <c r="B219">
        <v>5020001</v>
      </c>
      <c r="C219" t="s">
        <v>471</v>
      </c>
      <c r="D219">
        <v>3</v>
      </c>
      <c r="E219" s="10">
        <v>29.35</v>
      </c>
      <c r="F219" s="10">
        <v>88.05</v>
      </c>
      <c r="G219" s="10">
        <v>88.05</v>
      </c>
      <c r="H219">
        <v>0</v>
      </c>
      <c r="I219" s="51" t="str">
        <f>_xlfn.XLOOKUP(Q4_2025[[#This Row],[Artikelnr]],Artikel_prijzen[Artnr],Artikel_prijzen[Groep],"")</f>
        <v/>
      </c>
      <c r="J219" s="10" t="str">
        <f>_xlfn.XLOOKUP(Q4_2025[[#This Row],[Artikelnr]],Artikel_prijzen[Artnr],Artikel_prijzen[Prijs 2025],"")</f>
        <v/>
      </c>
      <c r="K219" t="str">
        <f>IF(Q4_2025[[#This Row],[Artikelprijs]]&lt;&gt;"",IF(Q4_2025[[#This Row],[Stuksprijs]]=Q4_2025[[#This Row],[Artikelprijs]],"Prijs gelijk","Prijs wijkt af"),"")</f>
        <v/>
      </c>
      <c r="L219" t="str">
        <f>IF(Q4_2025[[#This Row],[Relatiekorting percentage]]=0,
    "Nvt",
    IF(Q4_2025[[#This Row],[Brutobedrag 2]] &lt; Q4_2025[[#This Row],[Bruto - Rel.korting]],
        "Nee",
        "Ja"))</f>
        <v>Nvt</v>
      </c>
      <c r="M219" s="10">
        <f>IF(Q4_2025[[#This Row],[Artikelprijs]]&lt;&gt;"",Q4_2025[[#This Row],[Artikelprijs]],Q4_2025[[#This Row],[Stuksprijs]])</f>
        <v>29.35</v>
      </c>
      <c r="N219" s="44">
        <f>Q4_2025[[#This Row],[Besteld]]*Q4_2025[[#This Row],[Prijs 2]]</f>
        <v>88.050000000000011</v>
      </c>
      <c r="O219" s="10">
        <f>IF(Q4_2025[[#This Row],[Brutobedrag 2]]&lt;Q4_2025[[#This Row],[Bruto - Rel.korting]],Q4_2025[[#This Row],[Brutobedrag 2]],Q4_2025[[#This Row],[Brutobedrag 2]]*(100-Q4_2025[[#This Row],[Relatiekorting percentage]])/100)</f>
        <v>88.050000000000011</v>
      </c>
      <c r="R219" s="3"/>
      <c r="W219"/>
      <c r="AB219"/>
    </row>
    <row r="220" spans="1:28" x14ac:dyDescent="0.3">
      <c r="A220" t="s">
        <v>862</v>
      </c>
      <c r="B220">
        <v>5022049</v>
      </c>
      <c r="C220" t="s">
        <v>280</v>
      </c>
      <c r="D220">
        <v>1</v>
      </c>
      <c r="E220" s="10">
        <v>547.83000000000004</v>
      </c>
      <c r="F220" s="10">
        <v>547.83000000000004</v>
      </c>
      <c r="G220" s="10">
        <v>547.83000000000004</v>
      </c>
      <c r="H220">
        <v>0</v>
      </c>
      <c r="I220" s="51" t="str">
        <f>_xlfn.XLOOKUP(Q4_2025[[#This Row],[Artikelnr]],Artikel_prijzen[Artnr],Artikel_prijzen[Groep],"")</f>
        <v>Elektra</v>
      </c>
      <c r="J220" s="10">
        <f>_xlfn.XLOOKUP(Q4_2025[[#This Row],[Artikelnr]],Artikel_prijzen[Artnr],Artikel_prijzen[Prijs 2025],"")</f>
        <v>417.15</v>
      </c>
      <c r="K220" t="str">
        <f>IF(Q4_2025[[#This Row],[Artikelprijs]]&lt;&gt;"",IF(Q4_2025[[#This Row],[Stuksprijs]]=Q4_2025[[#This Row],[Artikelprijs]],"Prijs gelijk","Prijs wijkt af"),"")</f>
        <v>Prijs wijkt af</v>
      </c>
      <c r="L220" t="str">
        <f>IF(Q4_2025[[#This Row],[Relatiekorting percentage]]=0,
    "Nvt",
    IF(Q4_2025[[#This Row],[Brutobedrag 2]] &lt; Q4_2025[[#This Row],[Bruto - Rel.korting]],
        "Nee",
        "Ja"))</f>
        <v>Nvt</v>
      </c>
      <c r="M220" s="10">
        <f>IF(Q4_2025[[#This Row],[Artikelprijs]]&lt;&gt;"",Q4_2025[[#This Row],[Artikelprijs]],Q4_2025[[#This Row],[Stuksprijs]])</f>
        <v>417.15</v>
      </c>
      <c r="N220" s="44">
        <f>Q4_2025[[#This Row],[Besteld]]*Q4_2025[[#This Row],[Prijs 2]]</f>
        <v>417.15</v>
      </c>
      <c r="O220" s="10">
        <f>IF(Q4_2025[[#This Row],[Brutobedrag 2]]&lt;Q4_2025[[#This Row],[Bruto - Rel.korting]],Q4_2025[[#This Row],[Brutobedrag 2]],Q4_2025[[#This Row],[Brutobedrag 2]]*(100-Q4_2025[[#This Row],[Relatiekorting percentage]])/100)</f>
        <v>417.15</v>
      </c>
      <c r="R220" s="3"/>
      <c r="W220"/>
      <c r="AB220"/>
    </row>
    <row r="221" spans="1:28" x14ac:dyDescent="0.3">
      <c r="A221" t="s">
        <v>862</v>
      </c>
      <c r="B221">
        <v>5022047</v>
      </c>
      <c r="C221" t="s">
        <v>278</v>
      </c>
      <c r="D221">
        <v>1</v>
      </c>
      <c r="E221" s="10">
        <v>438.5</v>
      </c>
      <c r="F221" s="10">
        <v>438.5</v>
      </c>
      <c r="G221" s="10">
        <v>438.5</v>
      </c>
      <c r="H221">
        <v>0</v>
      </c>
      <c r="I221" s="51" t="str">
        <f>_xlfn.XLOOKUP(Q4_2025[[#This Row],[Artikelnr]],Artikel_prijzen[Artnr],Artikel_prijzen[Groep],"")</f>
        <v>Elektra</v>
      </c>
      <c r="J221" s="10">
        <f>_xlfn.XLOOKUP(Q4_2025[[#This Row],[Artikelnr]],Artikel_prijzen[Artnr],Artikel_prijzen[Prijs 2025],"")</f>
        <v>329.6</v>
      </c>
      <c r="K221" t="str">
        <f>IF(Q4_2025[[#This Row],[Artikelprijs]]&lt;&gt;"",IF(Q4_2025[[#This Row],[Stuksprijs]]=Q4_2025[[#This Row],[Artikelprijs]],"Prijs gelijk","Prijs wijkt af"),"")</f>
        <v>Prijs wijkt af</v>
      </c>
      <c r="L221" t="str">
        <f>IF(Q4_2025[[#This Row],[Relatiekorting percentage]]=0,
    "Nvt",
    IF(Q4_2025[[#This Row],[Brutobedrag 2]] &lt; Q4_2025[[#This Row],[Bruto - Rel.korting]],
        "Nee",
        "Ja"))</f>
        <v>Nvt</v>
      </c>
      <c r="M221" s="10">
        <f>IF(Q4_2025[[#This Row],[Artikelprijs]]&lt;&gt;"",Q4_2025[[#This Row],[Artikelprijs]],Q4_2025[[#This Row],[Stuksprijs]])</f>
        <v>329.6</v>
      </c>
      <c r="N221" s="44">
        <f>Q4_2025[[#This Row],[Besteld]]*Q4_2025[[#This Row],[Prijs 2]]</f>
        <v>329.6</v>
      </c>
      <c r="O221" s="10">
        <f>IF(Q4_2025[[#This Row],[Brutobedrag 2]]&lt;Q4_2025[[#This Row],[Bruto - Rel.korting]],Q4_2025[[#This Row],[Brutobedrag 2]],Q4_2025[[#This Row],[Brutobedrag 2]]*(100-Q4_2025[[#This Row],[Relatiekorting percentage]])/100)</f>
        <v>329.6</v>
      </c>
      <c r="R221" s="3"/>
      <c r="W221"/>
      <c r="AB221"/>
    </row>
    <row r="222" spans="1:28" x14ac:dyDescent="0.3">
      <c r="A222" t="s">
        <v>862</v>
      </c>
      <c r="B222">
        <v>5022031</v>
      </c>
      <c r="C222" t="s">
        <v>284</v>
      </c>
      <c r="D222">
        <v>1</v>
      </c>
      <c r="E222" s="10">
        <v>604.04999999999995</v>
      </c>
      <c r="F222" s="10">
        <v>604.04999999999995</v>
      </c>
      <c r="G222" s="10">
        <v>604.04999999999995</v>
      </c>
      <c r="H222">
        <v>0</v>
      </c>
      <c r="I222" s="51" t="str">
        <f>_xlfn.XLOOKUP(Q4_2025[[#This Row],[Artikelnr]],Artikel_prijzen[Artnr],Artikel_prijzen[Groep],"")</f>
        <v>Elektra</v>
      </c>
      <c r="J222" s="10">
        <f>_xlfn.XLOOKUP(Q4_2025[[#This Row],[Artikelnr]],Artikel_prijzen[Artnr],Artikel_prijzen[Prijs 2025],"")</f>
        <v>386.25</v>
      </c>
      <c r="K222" t="str">
        <f>IF(Q4_2025[[#This Row],[Artikelprijs]]&lt;&gt;"",IF(Q4_2025[[#This Row],[Stuksprijs]]=Q4_2025[[#This Row],[Artikelprijs]],"Prijs gelijk","Prijs wijkt af"),"")</f>
        <v>Prijs wijkt af</v>
      </c>
      <c r="L222" t="str">
        <f>IF(Q4_2025[[#This Row],[Relatiekorting percentage]]=0,
    "Nvt",
    IF(Q4_2025[[#This Row],[Brutobedrag 2]] &lt; Q4_2025[[#This Row],[Bruto - Rel.korting]],
        "Nee",
        "Ja"))</f>
        <v>Nvt</v>
      </c>
      <c r="M222" s="10">
        <f>IF(Q4_2025[[#This Row],[Artikelprijs]]&lt;&gt;"",Q4_2025[[#This Row],[Artikelprijs]],Q4_2025[[#This Row],[Stuksprijs]])</f>
        <v>386.25</v>
      </c>
      <c r="N222" s="44">
        <f>Q4_2025[[#This Row],[Besteld]]*Q4_2025[[#This Row],[Prijs 2]]</f>
        <v>386.25</v>
      </c>
      <c r="O222" s="10">
        <f>IF(Q4_2025[[#This Row],[Brutobedrag 2]]&lt;Q4_2025[[#This Row],[Bruto - Rel.korting]],Q4_2025[[#This Row],[Brutobedrag 2]],Q4_2025[[#This Row],[Brutobedrag 2]]*(100-Q4_2025[[#This Row],[Relatiekorting percentage]])/100)</f>
        <v>386.25</v>
      </c>
      <c r="R222" s="3"/>
      <c r="W222"/>
      <c r="AB222"/>
    </row>
    <row r="223" spans="1:28" x14ac:dyDescent="0.3">
      <c r="A223" t="s">
        <v>862</v>
      </c>
      <c r="B223">
        <v>5022027</v>
      </c>
      <c r="C223" t="s">
        <v>279</v>
      </c>
      <c r="D223">
        <v>1</v>
      </c>
      <c r="E223" s="10">
        <v>429.38</v>
      </c>
      <c r="F223" s="10">
        <v>429.38</v>
      </c>
      <c r="G223" s="10">
        <v>429.38</v>
      </c>
      <c r="H223">
        <v>0</v>
      </c>
      <c r="I223" s="51" t="str">
        <f>_xlfn.XLOOKUP(Q4_2025[[#This Row],[Artikelnr]],Artikel_prijzen[Artnr],Artikel_prijzen[Groep],"")</f>
        <v>Elektra</v>
      </c>
      <c r="J223" s="10">
        <f>_xlfn.XLOOKUP(Q4_2025[[#This Row],[Artikelnr]],Artikel_prijzen[Artnr],Artikel_prijzen[Prijs 2025],"")</f>
        <v>298.7</v>
      </c>
      <c r="K223" t="str">
        <f>IF(Q4_2025[[#This Row],[Artikelprijs]]&lt;&gt;"",IF(Q4_2025[[#This Row],[Stuksprijs]]=Q4_2025[[#This Row],[Artikelprijs]],"Prijs gelijk","Prijs wijkt af"),"")</f>
        <v>Prijs wijkt af</v>
      </c>
      <c r="L223" t="str">
        <f>IF(Q4_2025[[#This Row],[Relatiekorting percentage]]=0,
    "Nvt",
    IF(Q4_2025[[#This Row],[Brutobedrag 2]] &lt; Q4_2025[[#This Row],[Bruto - Rel.korting]],
        "Nee",
        "Ja"))</f>
        <v>Nvt</v>
      </c>
      <c r="M223" s="10">
        <f>IF(Q4_2025[[#This Row],[Artikelprijs]]&lt;&gt;"",Q4_2025[[#This Row],[Artikelprijs]],Q4_2025[[#This Row],[Stuksprijs]])</f>
        <v>298.7</v>
      </c>
      <c r="N223" s="44">
        <f>Q4_2025[[#This Row],[Besteld]]*Q4_2025[[#This Row],[Prijs 2]]</f>
        <v>298.7</v>
      </c>
      <c r="O223" s="10">
        <f>IF(Q4_2025[[#This Row],[Brutobedrag 2]]&lt;Q4_2025[[#This Row],[Bruto - Rel.korting]],Q4_2025[[#This Row],[Brutobedrag 2]],Q4_2025[[#This Row],[Brutobedrag 2]]*(100-Q4_2025[[#This Row],[Relatiekorting percentage]])/100)</f>
        <v>298.7</v>
      </c>
      <c r="R223" s="3"/>
      <c r="W223"/>
      <c r="AB223"/>
    </row>
    <row r="224" spans="1:28" x14ac:dyDescent="0.3">
      <c r="A224" t="s">
        <v>862</v>
      </c>
      <c r="B224">
        <v>5022047</v>
      </c>
      <c r="C224" t="s">
        <v>278</v>
      </c>
      <c r="D224">
        <v>1</v>
      </c>
      <c r="E224" s="10">
        <v>438.5</v>
      </c>
      <c r="F224" s="10">
        <v>438.5</v>
      </c>
      <c r="G224" s="10">
        <v>438.5</v>
      </c>
      <c r="H224">
        <v>0</v>
      </c>
      <c r="I224" s="51" t="str">
        <f>_xlfn.XLOOKUP(Q4_2025[[#This Row],[Artikelnr]],Artikel_prijzen[Artnr],Artikel_prijzen[Groep],"")</f>
        <v>Elektra</v>
      </c>
      <c r="J224" s="10">
        <f>_xlfn.XLOOKUP(Q4_2025[[#This Row],[Artikelnr]],Artikel_prijzen[Artnr],Artikel_prijzen[Prijs 2025],"")</f>
        <v>329.6</v>
      </c>
      <c r="K224" t="str">
        <f>IF(Q4_2025[[#This Row],[Artikelprijs]]&lt;&gt;"",IF(Q4_2025[[#This Row],[Stuksprijs]]=Q4_2025[[#This Row],[Artikelprijs]],"Prijs gelijk","Prijs wijkt af"),"")</f>
        <v>Prijs wijkt af</v>
      </c>
      <c r="L224" t="str">
        <f>IF(Q4_2025[[#This Row],[Relatiekorting percentage]]=0,
    "Nvt",
    IF(Q4_2025[[#This Row],[Brutobedrag 2]] &lt; Q4_2025[[#This Row],[Bruto - Rel.korting]],
        "Nee",
        "Ja"))</f>
        <v>Nvt</v>
      </c>
      <c r="M224" s="10">
        <f>IF(Q4_2025[[#This Row],[Artikelprijs]]&lt;&gt;"",Q4_2025[[#This Row],[Artikelprijs]],Q4_2025[[#This Row],[Stuksprijs]])</f>
        <v>329.6</v>
      </c>
      <c r="N224" s="44">
        <f>Q4_2025[[#This Row],[Besteld]]*Q4_2025[[#This Row],[Prijs 2]]</f>
        <v>329.6</v>
      </c>
      <c r="O224" s="10">
        <f>IF(Q4_2025[[#This Row],[Brutobedrag 2]]&lt;Q4_2025[[#This Row],[Bruto - Rel.korting]],Q4_2025[[#This Row],[Brutobedrag 2]],Q4_2025[[#This Row],[Brutobedrag 2]]*(100-Q4_2025[[#This Row],[Relatiekorting percentage]])/100)</f>
        <v>329.6</v>
      </c>
      <c r="R224" s="3"/>
      <c r="W224"/>
      <c r="AB224"/>
    </row>
    <row r="225" spans="1:28" x14ac:dyDescent="0.3">
      <c r="A225" t="s">
        <v>862</v>
      </c>
      <c r="B225">
        <v>5040007</v>
      </c>
      <c r="C225" t="s">
        <v>328</v>
      </c>
      <c r="D225">
        <v>2</v>
      </c>
      <c r="E225" s="10">
        <v>272.95</v>
      </c>
      <c r="F225" s="10">
        <v>545.9</v>
      </c>
      <c r="G225" s="10">
        <v>545.9</v>
      </c>
      <c r="H225">
        <v>0</v>
      </c>
      <c r="I225" s="51" t="str">
        <f>_xlfn.XLOOKUP(Q4_2025[[#This Row],[Artikelnr]],Artikel_prijzen[Artnr],Artikel_prijzen[Groep],"")</f>
        <v>AV</v>
      </c>
      <c r="J225" s="10">
        <f>_xlfn.XLOOKUP(Q4_2025[[#This Row],[Artikelnr]],Artikel_prijzen[Artnr],Artikel_prijzen[Prijs 2025],"")</f>
        <v>265</v>
      </c>
      <c r="K225" t="str">
        <f>IF(Q4_2025[[#This Row],[Artikelprijs]]&lt;&gt;"",IF(Q4_2025[[#This Row],[Stuksprijs]]=Q4_2025[[#This Row],[Artikelprijs]],"Prijs gelijk","Prijs wijkt af"),"")</f>
        <v>Prijs wijkt af</v>
      </c>
      <c r="L225" t="str">
        <f>IF(Q4_2025[[#This Row],[Relatiekorting percentage]]=0,
    "Nvt",
    IF(Q4_2025[[#This Row],[Brutobedrag 2]] &lt; Q4_2025[[#This Row],[Bruto - Rel.korting]],
        "Nee",
        "Ja"))</f>
        <v>Nvt</v>
      </c>
      <c r="M225" s="10">
        <f>IF(Q4_2025[[#This Row],[Artikelprijs]]&lt;&gt;"",Q4_2025[[#This Row],[Artikelprijs]],Q4_2025[[#This Row],[Stuksprijs]])</f>
        <v>265</v>
      </c>
      <c r="N225" s="44">
        <f>Q4_2025[[#This Row],[Besteld]]*Q4_2025[[#This Row],[Prijs 2]]</f>
        <v>530</v>
      </c>
      <c r="O225" s="10">
        <f>IF(Q4_2025[[#This Row],[Brutobedrag 2]]&lt;Q4_2025[[#This Row],[Bruto - Rel.korting]],Q4_2025[[#This Row],[Brutobedrag 2]],Q4_2025[[#This Row],[Brutobedrag 2]]*(100-Q4_2025[[#This Row],[Relatiekorting percentage]])/100)</f>
        <v>530</v>
      </c>
      <c r="R225" s="3"/>
      <c r="W225"/>
      <c r="AB225"/>
    </row>
    <row r="226" spans="1:28" x14ac:dyDescent="0.3">
      <c r="A226" t="s">
        <v>862</v>
      </c>
      <c r="B226">
        <v>5040018</v>
      </c>
      <c r="C226" t="s">
        <v>319</v>
      </c>
      <c r="D226">
        <v>2</v>
      </c>
      <c r="E226" s="10">
        <v>66.95</v>
      </c>
      <c r="F226" s="10">
        <v>133.9</v>
      </c>
      <c r="G226" s="10">
        <v>133.9</v>
      </c>
      <c r="H226">
        <v>0</v>
      </c>
      <c r="I226" s="51" t="str">
        <f>_xlfn.XLOOKUP(Q4_2025[[#This Row],[Artikelnr]],Artikel_prijzen[Artnr],Artikel_prijzen[Groep],"")</f>
        <v/>
      </c>
      <c r="J226" s="10" t="str">
        <f>_xlfn.XLOOKUP(Q4_2025[[#This Row],[Artikelnr]],Artikel_prijzen[Artnr],Artikel_prijzen[Prijs 2025],"")</f>
        <v/>
      </c>
      <c r="K226" t="str">
        <f>IF(Q4_2025[[#This Row],[Artikelprijs]]&lt;&gt;"",IF(Q4_2025[[#This Row],[Stuksprijs]]=Q4_2025[[#This Row],[Artikelprijs]],"Prijs gelijk","Prijs wijkt af"),"")</f>
        <v/>
      </c>
      <c r="L226" t="str">
        <f>IF(Q4_2025[[#This Row],[Relatiekorting percentage]]=0,
    "Nvt",
    IF(Q4_2025[[#This Row],[Brutobedrag 2]] &lt; Q4_2025[[#This Row],[Bruto - Rel.korting]],
        "Nee",
        "Ja"))</f>
        <v>Nvt</v>
      </c>
      <c r="M226" s="10">
        <f>IF(Q4_2025[[#This Row],[Artikelprijs]]&lt;&gt;"",Q4_2025[[#This Row],[Artikelprijs]],Q4_2025[[#This Row],[Stuksprijs]])</f>
        <v>66.95</v>
      </c>
      <c r="N226" s="44">
        <f>Q4_2025[[#This Row],[Besteld]]*Q4_2025[[#This Row],[Prijs 2]]</f>
        <v>133.9</v>
      </c>
      <c r="O226" s="10">
        <f>IF(Q4_2025[[#This Row],[Brutobedrag 2]]&lt;Q4_2025[[#This Row],[Bruto - Rel.korting]],Q4_2025[[#This Row],[Brutobedrag 2]],Q4_2025[[#This Row],[Brutobedrag 2]]*(100-Q4_2025[[#This Row],[Relatiekorting percentage]])/100)</f>
        <v>133.9</v>
      </c>
      <c r="R226" s="3"/>
      <c r="W226"/>
      <c r="AB226"/>
    </row>
    <row r="227" spans="1:28" x14ac:dyDescent="0.3">
      <c r="A227" t="s">
        <v>862</v>
      </c>
      <c r="B227">
        <v>5022031</v>
      </c>
      <c r="C227" t="s">
        <v>284</v>
      </c>
      <c r="D227">
        <v>1</v>
      </c>
      <c r="E227" s="10">
        <v>604.04999999999995</v>
      </c>
      <c r="F227" s="10">
        <v>604.04999999999995</v>
      </c>
      <c r="G227" s="10">
        <v>604.04999999999995</v>
      </c>
      <c r="H227">
        <v>0</v>
      </c>
      <c r="I227" s="51" t="str">
        <f>_xlfn.XLOOKUP(Q4_2025[[#This Row],[Artikelnr]],Artikel_prijzen[Artnr],Artikel_prijzen[Groep],"")</f>
        <v>Elektra</v>
      </c>
      <c r="J227" s="10">
        <f>_xlfn.XLOOKUP(Q4_2025[[#This Row],[Artikelnr]],Artikel_prijzen[Artnr],Artikel_prijzen[Prijs 2025],"")</f>
        <v>386.25</v>
      </c>
      <c r="K227" t="str">
        <f>IF(Q4_2025[[#This Row],[Artikelprijs]]&lt;&gt;"",IF(Q4_2025[[#This Row],[Stuksprijs]]=Q4_2025[[#This Row],[Artikelprijs]],"Prijs gelijk","Prijs wijkt af"),"")</f>
        <v>Prijs wijkt af</v>
      </c>
      <c r="L227" t="str">
        <f>IF(Q4_2025[[#This Row],[Relatiekorting percentage]]=0,
    "Nvt",
    IF(Q4_2025[[#This Row],[Brutobedrag 2]] &lt; Q4_2025[[#This Row],[Bruto - Rel.korting]],
        "Nee",
        "Ja"))</f>
        <v>Nvt</v>
      </c>
      <c r="M227" s="10">
        <f>IF(Q4_2025[[#This Row],[Artikelprijs]]&lt;&gt;"",Q4_2025[[#This Row],[Artikelprijs]],Q4_2025[[#This Row],[Stuksprijs]])</f>
        <v>386.25</v>
      </c>
      <c r="N227" s="44">
        <f>Q4_2025[[#This Row],[Besteld]]*Q4_2025[[#This Row],[Prijs 2]]</f>
        <v>386.25</v>
      </c>
      <c r="O227" s="10">
        <f>IF(Q4_2025[[#This Row],[Brutobedrag 2]]&lt;Q4_2025[[#This Row],[Bruto - Rel.korting]],Q4_2025[[#This Row],[Brutobedrag 2]],Q4_2025[[#This Row],[Brutobedrag 2]]*(100-Q4_2025[[#This Row],[Relatiekorting percentage]])/100)</f>
        <v>386.25</v>
      </c>
      <c r="R227" s="3"/>
      <c r="W227"/>
      <c r="AB227"/>
    </row>
    <row r="228" spans="1:28" x14ac:dyDescent="0.3">
      <c r="A228" t="s">
        <v>862</v>
      </c>
      <c r="B228">
        <v>5022047</v>
      </c>
      <c r="C228" t="s">
        <v>278</v>
      </c>
      <c r="D228">
        <v>1</v>
      </c>
      <c r="E228" s="10">
        <v>438.5</v>
      </c>
      <c r="F228" s="10">
        <v>438.5</v>
      </c>
      <c r="G228" s="10">
        <v>438.5</v>
      </c>
      <c r="H228">
        <v>0</v>
      </c>
      <c r="I228" s="51" t="str">
        <f>_xlfn.XLOOKUP(Q4_2025[[#This Row],[Artikelnr]],Artikel_prijzen[Artnr],Artikel_prijzen[Groep],"")</f>
        <v>Elektra</v>
      </c>
      <c r="J228" s="10">
        <f>_xlfn.XLOOKUP(Q4_2025[[#This Row],[Artikelnr]],Artikel_prijzen[Artnr],Artikel_prijzen[Prijs 2025],"")</f>
        <v>329.6</v>
      </c>
      <c r="K228" t="str">
        <f>IF(Q4_2025[[#This Row],[Artikelprijs]]&lt;&gt;"",IF(Q4_2025[[#This Row],[Stuksprijs]]=Q4_2025[[#This Row],[Artikelprijs]],"Prijs gelijk","Prijs wijkt af"),"")</f>
        <v>Prijs wijkt af</v>
      </c>
      <c r="L228" t="str">
        <f>IF(Q4_2025[[#This Row],[Relatiekorting percentage]]=0,
    "Nvt",
    IF(Q4_2025[[#This Row],[Brutobedrag 2]] &lt; Q4_2025[[#This Row],[Bruto - Rel.korting]],
        "Nee",
        "Ja"))</f>
        <v>Nvt</v>
      </c>
      <c r="M228" s="10">
        <f>IF(Q4_2025[[#This Row],[Artikelprijs]]&lt;&gt;"",Q4_2025[[#This Row],[Artikelprijs]],Q4_2025[[#This Row],[Stuksprijs]])</f>
        <v>329.6</v>
      </c>
      <c r="N228" s="44">
        <f>Q4_2025[[#This Row],[Besteld]]*Q4_2025[[#This Row],[Prijs 2]]</f>
        <v>329.6</v>
      </c>
      <c r="O228" s="10">
        <f>IF(Q4_2025[[#This Row],[Brutobedrag 2]]&lt;Q4_2025[[#This Row],[Bruto - Rel.korting]],Q4_2025[[#This Row],[Brutobedrag 2]],Q4_2025[[#This Row],[Brutobedrag 2]]*(100-Q4_2025[[#This Row],[Relatiekorting percentage]])/100)</f>
        <v>329.6</v>
      </c>
      <c r="R228" s="3"/>
      <c r="W228"/>
      <c r="AB228"/>
    </row>
    <row r="229" spans="1:28" x14ac:dyDescent="0.3">
      <c r="A229" t="s">
        <v>862</v>
      </c>
      <c r="B229">
        <v>5022031</v>
      </c>
      <c r="C229" t="s">
        <v>284</v>
      </c>
      <c r="D229">
        <v>1</v>
      </c>
      <c r="E229" s="10">
        <v>604.04999999999995</v>
      </c>
      <c r="F229" s="10">
        <v>604.04999999999995</v>
      </c>
      <c r="G229" s="10">
        <v>604.04999999999995</v>
      </c>
      <c r="H229">
        <v>0</v>
      </c>
      <c r="I229" s="51" t="str">
        <f>_xlfn.XLOOKUP(Q4_2025[[#This Row],[Artikelnr]],Artikel_prijzen[Artnr],Artikel_prijzen[Groep],"")</f>
        <v>Elektra</v>
      </c>
      <c r="J229" s="10">
        <f>_xlfn.XLOOKUP(Q4_2025[[#This Row],[Artikelnr]],Artikel_prijzen[Artnr],Artikel_prijzen[Prijs 2025],"")</f>
        <v>386.25</v>
      </c>
      <c r="K229" t="str">
        <f>IF(Q4_2025[[#This Row],[Artikelprijs]]&lt;&gt;"",IF(Q4_2025[[#This Row],[Stuksprijs]]=Q4_2025[[#This Row],[Artikelprijs]],"Prijs gelijk","Prijs wijkt af"),"")</f>
        <v>Prijs wijkt af</v>
      </c>
      <c r="L229" t="str">
        <f>IF(Q4_2025[[#This Row],[Relatiekorting percentage]]=0,
    "Nvt",
    IF(Q4_2025[[#This Row],[Brutobedrag 2]] &lt; Q4_2025[[#This Row],[Bruto - Rel.korting]],
        "Nee",
        "Ja"))</f>
        <v>Nvt</v>
      </c>
      <c r="M229" s="10">
        <f>IF(Q4_2025[[#This Row],[Artikelprijs]]&lt;&gt;"",Q4_2025[[#This Row],[Artikelprijs]],Q4_2025[[#This Row],[Stuksprijs]])</f>
        <v>386.25</v>
      </c>
      <c r="N229" s="44">
        <f>Q4_2025[[#This Row],[Besteld]]*Q4_2025[[#This Row],[Prijs 2]]</f>
        <v>386.25</v>
      </c>
      <c r="O229" s="10">
        <f>IF(Q4_2025[[#This Row],[Brutobedrag 2]]&lt;Q4_2025[[#This Row],[Bruto - Rel.korting]],Q4_2025[[#This Row],[Brutobedrag 2]],Q4_2025[[#This Row],[Brutobedrag 2]]*(100-Q4_2025[[#This Row],[Relatiekorting percentage]])/100)</f>
        <v>386.25</v>
      </c>
      <c r="R229" s="3"/>
      <c r="W229"/>
      <c r="AB229"/>
    </row>
    <row r="230" spans="1:28" x14ac:dyDescent="0.3">
      <c r="A230" t="s">
        <v>862</v>
      </c>
      <c r="B230">
        <v>5022053</v>
      </c>
      <c r="C230" t="s">
        <v>285</v>
      </c>
      <c r="D230">
        <v>1</v>
      </c>
      <c r="E230" s="10">
        <v>794.6</v>
      </c>
      <c r="F230" s="10">
        <v>794.6</v>
      </c>
      <c r="G230" s="10">
        <v>794.6</v>
      </c>
      <c r="H230">
        <v>0</v>
      </c>
      <c r="I230" s="51" t="str">
        <f>_xlfn.XLOOKUP(Q4_2025[[#This Row],[Artikelnr]],Artikel_prijzen[Artnr],Artikel_prijzen[Groep],"")</f>
        <v>Elektra</v>
      </c>
      <c r="J230" s="10">
        <f>_xlfn.XLOOKUP(Q4_2025[[#This Row],[Artikelnr]],Artikel_prijzen[Artnr],Artikel_prijzen[Prijs 2025],"")</f>
        <v>576.79999999999995</v>
      </c>
      <c r="K230" t="str">
        <f>IF(Q4_2025[[#This Row],[Artikelprijs]]&lt;&gt;"",IF(Q4_2025[[#This Row],[Stuksprijs]]=Q4_2025[[#This Row],[Artikelprijs]],"Prijs gelijk","Prijs wijkt af"),"")</f>
        <v>Prijs wijkt af</v>
      </c>
      <c r="L230" t="str">
        <f>IF(Q4_2025[[#This Row],[Relatiekorting percentage]]=0,
    "Nvt",
    IF(Q4_2025[[#This Row],[Brutobedrag 2]] &lt; Q4_2025[[#This Row],[Bruto - Rel.korting]],
        "Nee",
        "Ja"))</f>
        <v>Nvt</v>
      </c>
      <c r="M230" s="10">
        <f>IF(Q4_2025[[#This Row],[Artikelprijs]]&lt;&gt;"",Q4_2025[[#This Row],[Artikelprijs]],Q4_2025[[#This Row],[Stuksprijs]])</f>
        <v>576.79999999999995</v>
      </c>
      <c r="N230" s="44">
        <f>Q4_2025[[#This Row],[Besteld]]*Q4_2025[[#This Row],[Prijs 2]]</f>
        <v>576.79999999999995</v>
      </c>
      <c r="O230" s="10">
        <f>IF(Q4_2025[[#This Row],[Brutobedrag 2]]&lt;Q4_2025[[#This Row],[Bruto - Rel.korting]],Q4_2025[[#This Row],[Brutobedrag 2]],Q4_2025[[#This Row],[Brutobedrag 2]]*(100-Q4_2025[[#This Row],[Relatiekorting percentage]])/100)</f>
        <v>576.79999999999995</v>
      </c>
      <c r="R230" s="3"/>
      <c r="W230"/>
      <c r="AB230"/>
    </row>
    <row r="231" spans="1:28" x14ac:dyDescent="0.3">
      <c r="A231" t="s">
        <v>862</v>
      </c>
      <c r="B231">
        <v>5021034</v>
      </c>
      <c r="C231" t="s">
        <v>275</v>
      </c>
      <c r="D231">
        <v>1</v>
      </c>
      <c r="E231" s="10">
        <v>185.4</v>
      </c>
      <c r="F231" s="10">
        <v>185.4</v>
      </c>
      <c r="G231" s="10">
        <v>185.4</v>
      </c>
      <c r="H231">
        <v>0</v>
      </c>
      <c r="I231" s="51" t="str">
        <f>_xlfn.XLOOKUP(Q4_2025[[#This Row],[Artikelnr]],Artikel_prijzen[Artnr],Artikel_prijzen[Groep],"")</f>
        <v>Elektra</v>
      </c>
      <c r="J231" s="10">
        <f>_xlfn.XLOOKUP(Q4_2025[[#This Row],[Artikelnr]],Artikel_prijzen[Artnr],Artikel_prijzen[Prijs 2025],"")</f>
        <v>106.8625</v>
      </c>
      <c r="K231" t="str">
        <f>IF(Q4_2025[[#This Row],[Artikelprijs]]&lt;&gt;"",IF(Q4_2025[[#This Row],[Stuksprijs]]=Q4_2025[[#This Row],[Artikelprijs]],"Prijs gelijk","Prijs wijkt af"),"")</f>
        <v>Prijs wijkt af</v>
      </c>
      <c r="L231" t="str">
        <f>IF(Q4_2025[[#This Row],[Relatiekorting percentage]]=0,
    "Nvt",
    IF(Q4_2025[[#This Row],[Brutobedrag 2]] &lt; Q4_2025[[#This Row],[Bruto - Rel.korting]],
        "Nee",
        "Ja"))</f>
        <v>Nvt</v>
      </c>
      <c r="M231" s="10">
        <f>IF(Q4_2025[[#This Row],[Artikelprijs]]&lt;&gt;"",Q4_2025[[#This Row],[Artikelprijs]],Q4_2025[[#This Row],[Stuksprijs]])</f>
        <v>106.8625</v>
      </c>
      <c r="N231" s="44">
        <f>Q4_2025[[#This Row],[Besteld]]*Q4_2025[[#This Row],[Prijs 2]]</f>
        <v>106.8625</v>
      </c>
      <c r="O231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231" s="3"/>
      <c r="W231"/>
      <c r="AB231"/>
    </row>
    <row r="232" spans="1:28" x14ac:dyDescent="0.3">
      <c r="A232" t="s">
        <v>862</v>
      </c>
      <c r="B232">
        <v>5022049</v>
      </c>
      <c r="C232" t="s">
        <v>280</v>
      </c>
      <c r="D232">
        <v>3</v>
      </c>
      <c r="E232" s="10">
        <v>547.83000000000004</v>
      </c>
      <c r="F232" s="10">
        <v>1643.49</v>
      </c>
      <c r="G232" s="10">
        <v>1643.49</v>
      </c>
      <c r="H232">
        <v>0</v>
      </c>
      <c r="I232" s="51" t="str">
        <f>_xlfn.XLOOKUP(Q4_2025[[#This Row],[Artikelnr]],Artikel_prijzen[Artnr],Artikel_prijzen[Groep],"")</f>
        <v>Elektra</v>
      </c>
      <c r="J232" s="10">
        <f>_xlfn.XLOOKUP(Q4_2025[[#This Row],[Artikelnr]],Artikel_prijzen[Artnr],Artikel_prijzen[Prijs 2025],"")</f>
        <v>417.15</v>
      </c>
      <c r="K232" t="str">
        <f>IF(Q4_2025[[#This Row],[Artikelprijs]]&lt;&gt;"",IF(Q4_2025[[#This Row],[Stuksprijs]]=Q4_2025[[#This Row],[Artikelprijs]],"Prijs gelijk","Prijs wijkt af"),"")</f>
        <v>Prijs wijkt af</v>
      </c>
      <c r="L232" t="str">
        <f>IF(Q4_2025[[#This Row],[Relatiekorting percentage]]=0,
    "Nvt",
    IF(Q4_2025[[#This Row],[Brutobedrag 2]] &lt; Q4_2025[[#This Row],[Bruto - Rel.korting]],
        "Nee",
        "Ja"))</f>
        <v>Nvt</v>
      </c>
      <c r="M232" s="10">
        <f>IF(Q4_2025[[#This Row],[Artikelprijs]]&lt;&gt;"",Q4_2025[[#This Row],[Artikelprijs]],Q4_2025[[#This Row],[Stuksprijs]])</f>
        <v>417.15</v>
      </c>
      <c r="N232" s="44">
        <f>Q4_2025[[#This Row],[Besteld]]*Q4_2025[[#This Row],[Prijs 2]]</f>
        <v>1251.4499999999998</v>
      </c>
      <c r="O232" s="10">
        <f>IF(Q4_2025[[#This Row],[Brutobedrag 2]]&lt;Q4_2025[[#This Row],[Bruto - Rel.korting]],Q4_2025[[#This Row],[Brutobedrag 2]],Q4_2025[[#This Row],[Brutobedrag 2]]*(100-Q4_2025[[#This Row],[Relatiekorting percentage]])/100)</f>
        <v>1251.4499999999998</v>
      </c>
      <c r="R232" s="3"/>
      <c r="W232"/>
      <c r="AB232"/>
    </row>
    <row r="233" spans="1:28" x14ac:dyDescent="0.3">
      <c r="A233" t="s">
        <v>862</v>
      </c>
      <c r="B233">
        <v>5022047</v>
      </c>
      <c r="C233" t="s">
        <v>278</v>
      </c>
      <c r="D233">
        <v>1</v>
      </c>
      <c r="E233" s="10">
        <v>438.5</v>
      </c>
      <c r="F233" s="10">
        <v>438.5</v>
      </c>
      <c r="G233" s="10">
        <v>438.5</v>
      </c>
      <c r="H233">
        <v>0</v>
      </c>
      <c r="I233" s="51" t="str">
        <f>_xlfn.XLOOKUP(Q4_2025[[#This Row],[Artikelnr]],Artikel_prijzen[Artnr],Artikel_prijzen[Groep],"")</f>
        <v>Elektra</v>
      </c>
      <c r="J233" s="10">
        <f>_xlfn.XLOOKUP(Q4_2025[[#This Row],[Artikelnr]],Artikel_prijzen[Artnr],Artikel_prijzen[Prijs 2025],"")</f>
        <v>329.6</v>
      </c>
      <c r="K233" t="str">
        <f>IF(Q4_2025[[#This Row],[Artikelprijs]]&lt;&gt;"",IF(Q4_2025[[#This Row],[Stuksprijs]]=Q4_2025[[#This Row],[Artikelprijs]],"Prijs gelijk","Prijs wijkt af"),"")</f>
        <v>Prijs wijkt af</v>
      </c>
      <c r="L233" t="str">
        <f>IF(Q4_2025[[#This Row],[Relatiekorting percentage]]=0,
    "Nvt",
    IF(Q4_2025[[#This Row],[Brutobedrag 2]] &lt; Q4_2025[[#This Row],[Bruto - Rel.korting]],
        "Nee",
        "Ja"))</f>
        <v>Nvt</v>
      </c>
      <c r="M233" s="10">
        <f>IF(Q4_2025[[#This Row],[Artikelprijs]]&lt;&gt;"",Q4_2025[[#This Row],[Artikelprijs]],Q4_2025[[#This Row],[Stuksprijs]])</f>
        <v>329.6</v>
      </c>
      <c r="N233" s="44">
        <f>Q4_2025[[#This Row],[Besteld]]*Q4_2025[[#This Row],[Prijs 2]]</f>
        <v>329.6</v>
      </c>
      <c r="O233" s="10">
        <f>IF(Q4_2025[[#This Row],[Brutobedrag 2]]&lt;Q4_2025[[#This Row],[Bruto - Rel.korting]],Q4_2025[[#This Row],[Brutobedrag 2]],Q4_2025[[#This Row],[Brutobedrag 2]]*(100-Q4_2025[[#This Row],[Relatiekorting percentage]])/100)</f>
        <v>329.6</v>
      </c>
      <c r="R233" s="3"/>
      <c r="W233"/>
      <c r="AB233"/>
    </row>
    <row r="234" spans="1:28" x14ac:dyDescent="0.3">
      <c r="A234" t="s">
        <v>862</v>
      </c>
      <c r="B234">
        <v>5021034</v>
      </c>
      <c r="C234" t="s">
        <v>275</v>
      </c>
      <c r="D234">
        <v>1</v>
      </c>
      <c r="E234" s="10">
        <v>185.4</v>
      </c>
      <c r="F234" s="10">
        <v>185.4</v>
      </c>
      <c r="G234" s="10">
        <v>185.4</v>
      </c>
      <c r="H234">
        <v>0</v>
      </c>
      <c r="I234" s="51" t="str">
        <f>_xlfn.XLOOKUP(Q4_2025[[#This Row],[Artikelnr]],Artikel_prijzen[Artnr],Artikel_prijzen[Groep],"")</f>
        <v>Elektra</v>
      </c>
      <c r="J234" s="10">
        <f>_xlfn.XLOOKUP(Q4_2025[[#This Row],[Artikelnr]],Artikel_prijzen[Artnr],Artikel_prijzen[Prijs 2025],"")</f>
        <v>106.8625</v>
      </c>
      <c r="K234" t="str">
        <f>IF(Q4_2025[[#This Row],[Artikelprijs]]&lt;&gt;"",IF(Q4_2025[[#This Row],[Stuksprijs]]=Q4_2025[[#This Row],[Artikelprijs]],"Prijs gelijk","Prijs wijkt af"),"")</f>
        <v>Prijs wijkt af</v>
      </c>
      <c r="L234" t="str">
        <f>IF(Q4_2025[[#This Row],[Relatiekorting percentage]]=0,
    "Nvt",
    IF(Q4_2025[[#This Row],[Brutobedrag 2]] &lt; Q4_2025[[#This Row],[Bruto - Rel.korting]],
        "Nee",
        "Ja"))</f>
        <v>Nvt</v>
      </c>
      <c r="M234" s="10">
        <f>IF(Q4_2025[[#This Row],[Artikelprijs]]&lt;&gt;"",Q4_2025[[#This Row],[Artikelprijs]],Q4_2025[[#This Row],[Stuksprijs]])</f>
        <v>106.8625</v>
      </c>
      <c r="N234" s="44">
        <f>Q4_2025[[#This Row],[Besteld]]*Q4_2025[[#This Row],[Prijs 2]]</f>
        <v>106.8625</v>
      </c>
      <c r="O234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234" s="3"/>
      <c r="W234"/>
      <c r="AB234"/>
    </row>
    <row r="235" spans="1:28" x14ac:dyDescent="0.3">
      <c r="A235" t="s">
        <v>862</v>
      </c>
      <c r="B235">
        <v>5021034</v>
      </c>
      <c r="C235" t="s">
        <v>275</v>
      </c>
      <c r="D235">
        <v>2</v>
      </c>
      <c r="E235" s="10">
        <v>185.4</v>
      </c>
      <c r="F235" s="10">
        <v>370.8</v>
      </c>
      <c r="G235" s="10">
        <v>370.8</v>
      </c>
      <c r="H235">
        <v>0</v>
      </c>
      <c r="I235" s="51" t="str">
        <f>_xlfn.XLOOKUP(Q4_2025[[#This Row],[Artikelnr]],Artikel_prijzen[Artnr],Artikel_prijzen[Groep],"")</f>
        <v>Elektra</v>
      </c>
      <c r="J235" s="10">
        <f>_xlfn.XLOOKUP(Q4_2025[[#This Row],[Artikelnr]],Artikel_prijzen[Artnr],Artikel_prijzen[Prijs 2025],"")</f>
        <v>106.8625</v>
      </c>
      <c r="K235" t="str">
        <f>IF(Q4_2025[[#This Row],[Artikelprijs]]&lt;&gt;"",IF(Q4_2025[[#This Row],[Stuksprijs]]=Q4_2025[[#This Row],[Artikelprijs]],"Prijs gelijk","Prijs wijkt af"),"")</f>
        <v>Prijs wijkt af</v>
      </c>
      <c r="L235" t="str">
        <f>IF(Q4_2025[[#This Row],[Relatiekorting percentage]]=0,
    "Nvt",
    IF(Q4_2025[[#This Row],[Brutobedrag 2]] &lt; Q4_2025[[#This Row],[Bruto - Rel.korting]],
        "Nee",
        "Ja"))</f>
        <v>Nvt</v>
      </c>
      <c r="M235" s="10">
        <f>IF(Q4_2025[[#This Row],[Artikelprijs]]&lt;&gt;"",Q4_2025[[#This Row],[Artikelprijs]],Q4_2025[[#This Row],[Stuksprijs]])</f>
        <v>106.8625</v>
      </c>
      <c r="N235" s="44">
        <f>Q4_2025[[#This Row],[Besteld]]*Q4_2025[[#This Row],[Prijs 2]]</f>
        <v>213.72499999999999</v>
      </c>
      <c r="O235" s="10">
        <f>IF(Q4_2025[[#This Row],[Brutobedrag 2]]&lt;Q4_2025[[#This Row],[Bruto - Rel.korting]],Q4_2025[[#This Row],[Brutobedrag 2]],Q4_2025[[#This Row],[Brutobedrag 2]]*(100-Q4_2025[[#This Row],[Relatiekorting percentage]])/100)</f>
        <v>213.72499999999999</v>
      </c>
      <c r="R235" s="3"/>
      <c r="W235"/>
      <c r="AB235"/>
    </row>
    <row r="236" spans="1:28" x14ac:dyDescent="0.3">
      <c r="A236" t="s">
        <v>862</v>
      </c>
      <c r="B236">
        <v>5020002</v>
      </c>
      <c r="C236" t="s">
        <v>624</v>
      </c>
      <c r="D236">
        <v>1</v>
      </c>
      <c r="E236" s="10">
        <v>39.65</v>
      </c>
      <c r="F236" s="10">
        <v>39.65</v>
      </c>
      <c r="G236" s="10">
        <v>39.65</v>
      </c>
      <c r="H236">
        <v>0</v>
      </c>
      <c r="I236" s="51" t="str">
        <f>_xlfn.XLOOKUP(Q4_2025[[#This Row],[Artikelnr]],Artikel_prijzen[Artnr],Artikel_prijzen[Groep],"")</f>
        <v/>
      </c>
      <c r="J236" s="10" t="str">
        <f>_xlfn.XLOOKUP(Q4_2025[[#This Row],[Artikelnr]],Artikel_prijzen[Artnr],Artikel_prijzen[Prijs 2025],"")</f>
        <v/>
      </c>
      <c r="K236" t="str">
        <f>IF(Q4_2025[[#This Row],[Artikelprijs]]&lt;&gt;"",IF(Q4_2025[[#This Row],[Stuksprijs]]=Q4_2025[[#This Row],[Artikelprijs]],"Prijs gelijk","Prijs wijkt af"),"")</f>
        <v/>
      </c>
      <c r="L236" t="str">
        <f>IF(Q4_2025[[#This Row],[Relatiekorting percentage]]=0,
    "Nvt",
    IF(Q4_2025[[#This Row],[Brutobedrag 2]] &lt; Q4_2025[[#This Row],[Bruto - Rel.korting]],
        "Nee",
        "Ja"))</f>
        <v>Nvt</v>
      </c>
      <c r="M236" s="10">
        <f>IF(Q4_2025[[#This Row],[Artikelprijs]]&lt;&gt;"",Q4_2025[[#This Row],[Artikelprijs]],Q4_2025[[#This Row],[Stuksprijs]])</f>
        <v>39.65</v>
      </c>
      <c r="N236" s="44">
        <f>Q4_2025[[#This Row],[Besteld]]*Q4_2025[[#This Row],[Prijs 2]]</f>
        <v>39.65</v>
      </c>
      <c r="O236" s="10">
        <f>IF(Q4_2025[[#This Row],[Brutobedrag 2]]&lt;Q4_2025[[#This Row],[Bruto - Rel.korting]],Q4_2025[[#This Row],[Brutobedrag 2]],Q4_2025[[#This Row],[Brutobedrag 2]]*(100-Q4_2025[[#This Row],[Relatiekorting percentage]])/100)</f>
        <v>39.65</v>
      </c>
      <c r="R236" s="3"/>
      <c r="W236"/>
      <c r="AB236"/>
    </row>
    <row r="237" spans="1:28" x14ac:dyDescent="0.3">
      <c r="A237" t="s">
        <v>862</v>
      </c>
      <c r="B237">
        <v>5040008</v>
      </c>
      <c r="C237" t="s">
        <v>333</v>
      </c>
      <c r="D237">
        <v>1</v>
      </c>
      <c r="E237" s="10">
        <v>355.35</v>
      </c>
      <c r="F237" s="10">
        <v>355.35</v>
      </c>
      <c r="G237" s="10">
        <v>355.35</v>
      </c>
      <c r="H237">
        <v>0</v>
      </c>
      <c r="I237" s="51" t="str">
        <f>_xlfn.XLOOKUP(Q4_2025[[#This Row],[Artikelnr]],Artikel_prijzen[Artnr],Artikel_prijzen[Groep],"")</f>
        <v>AV</v>
      </c>
      <c r="J237" s="10">
        <f>_xlfn.XLOOKUP(Q4_2025[[#This Row],[Artikelnr]],Artikel_prijzen[Artnr],Artikel_prijzen[Prijs 2025],"")</f>
        <v>345</v>
      </c>
      <c r="K237" t="str">
        <f>IF(Q4_2025[[#This Row],[Artikelprijs]]&lt;&gt;"",IF(Q4_2025[[#This Row],[Stuksprijs]]=Q4_2025[[#This Row],[Artikelprijs]],"Prijs gelijk","Prijs wijkt af"),"")</f>
        <v>Prijs wijkt af</v>
      </c>
      <c r="L237" t="str">
        <f>IF(Q4_2025[[#This Row],[Relatiekorting percentage]]=0,
    "Nvt",
    IF(Q4_2025[[#This Row],[Brutobedrag 2]] &lt; Q4_2025[[#This Row],[Bruto - Rel.korting]],
        "Nee",
        "Ja"))</f>
        <v>Nvt</v>
      </c>
      <c r="M237" s="10">
        <f>IF(Q4_2025[[#This Row],[Artikelprijs]]&lt;&gt;"",Q4_2025[[#This Row],[Artikelprijs]],Q4_2025[[#This Row],[Stuksprijs]])</f>
        <v>345</v>
      </c>
      <c r="N237" s="44">
        <f>Q4_2025[[#This Row],[Besteld]]*Q4_2025[[#This Row],[Prijs 2]]</f>
        <v>345</v>
      </c>
      <c r="O237" s="10">
        <f>IF(Q4_2025[[#This Row],[Brutobedrag 2]]&lt;Q4_2025[[#This Row],[Bruto - Rel.korting]],Q4_2025[[#This Row],[Brutobedrag 2]],Q4_2025[[#This Row],[Brutobedrag 2]]*(100-Q4_2025[[#This Row],[Relatiekorting percentage]])/100)</f>
        <v>345</v>
      </c>
      <c r="R237" s="3"/>
      <c r="W237"/>
      <c r="AB237"/>
    </row>
    <row r="238" spans="1:28" x14ac:dyDescent="0.3">
      <c r="A238" t="s">
        <v>862</v>
      </c>
      <c r="B238">
        <v>5020004</v>
      </c>
      <c r="C238" t="s">
        <v>231</v>
      </c>
      <c r="D238">
        <v>1</v>
      </c>
      <c r="E238" s="10">
        <v>77.25</v>
      </c>
      <c r="F238" s="10">
        <v>77.25</v>
      </c>
      <c r="G238" s="10">
        <v>77.25</v>
      </c>
      <c r="H238">
        <v>0</v>
      </c>
      <c r="I238" s="51" t="str">
        <f>_xlfn.XLOOKUP(Q4_2025[[#This Row],[Artikelnr]],Artikel_prijzen[Artnr],Artikel_prijzen[Groep],"")</f>
        <v/>
      </c>
      <c r="J238" s="10" t="str">
        <f>_xlfn.XLOOKUP(Q4_2025[[#This Row],[Artikelnr]],Artikel_prijzen[Artnr],Artikel_prijzen[Prijs 2025],"")</f>
        <v/>
      </c>
      <c r="K238" t="str">
        <f>IF(Q4_2025[[#This Row],[Artikelprijs]]&lt;&gt;"",IF(Q4_2025[[#This Row],[Stuksprijs]]=Q4_2025[[#This Row],[Artikelprijs]],"Prijs gelijk","Prijs wijkt af"),"")</f>
        <v/>
      </c>
      <c r="L238" t="str">
        <f>IF(Q4_2025[[#This Row],[Relatiekorting percentage]]=0,
    "Nvt",
    IF(Q4_2025[[#This Row],[Brutobedrag 2]] &lt; Q4_2025[[#This Row],[Bruto - Rel.korting]],
        "Nee",
        "Ja"))</f>
        <v>Nvt</v>
      </c>
      <c r="M238" s="10">
        <f>IF(Q4_2025[[#This Row],[Artikelprijs]]&lt;&gt;"",Q4_2025[[#This Row],[Artikelprijs]],Q4_2025[[#This Row],[Stuksprijs]])</f>
        <v>77.25</v>
      </c>
      <c r="N238" s="44">
        <f>Q4_2025[[#This Row],[Besteld]]*Q4_2025[[#This Row],[Prijs 2]]</f>
        <v>77.25</v>
      </c>
      <c r="O238" s="10">
        <f>IF(Q4_2025[[#This Row],[Brutobedrag 2]]&lt;Q4_2025[[#This Row],[Bruto - Rel.korting]],Q4_2025[[#This Row],[Brutobedrag 2]],Q4_2025[[#This Row],[Brutobedrag 2]]*(100-Q4_2025[[#This Row],[Relatiekorting percentage]])/100)</f>
        <v>77.25</v>
      </c>
      <c r="R238" s="3"/>
      <c r="W238"/>
      <c r="AB238"/>
    </row>
    <row r="239" spans="1:28" x14ac:dyDescent="0.3">
      <c r="A239" t="s">
        <v>862</v>
      </c>
      <c r="B239">
        <v>5022025</v>
      </c>
      <c r="C239" t="s">
        <v>277</v>
      </c>
      <c r="D239">
        <v>1</v>
      </c>
      <c r="E239" s="10">
        <v>361.25</v>
      </c>
      <c r="F239" s="10">
        <v>361.25</v>
      </c>
      <c r="G239" s="10">
        <v>361.25</v>
      </c>
      <c r="H239">
        <v>0</v>
      </c>
      <c r="I239" s="51" t="str">
        <f>_xlfn.XLOOKUP(Q4_2025[[#This Row],[Artikelnr]],Artikel_prijzen[Artnr],Artikel_prijzen[Groep],"")</f>
        <v>Elektra</v>
      </c>
      <c r="J239" s="10">
        <f>_xlfn.XLOOKUP(Q4_2025[[#This Row],[Artikelnr]],Artikel_prijzen[Artnr],Artikel_prijzen[Prijs 2025],"")</f>
        <v>252.35</v>
      </c>
      <c r="K239" t="str">
        <f>IF(Q4_2025[[#This Row],[Artikelprijs]]&lt;&gt;"",IF(Q4_2025[[#This Row],[Stuksprijs]]=Q4_2025[[#This Row],[Artikelprijs]],"Prijs gelijk","Prijs wijkt af"),"")</f>
        <v>Prijs wijkt af</v>
      </c>
      <c r="L239" t="str">
        <f>IF(Q4_2025[[#This Row],[Relatiekorting percentage]]=0,
    "Nvt",
    IF(Q4_2025[[#This Row],[Brutobedrag 2]] &lt; Q4_2025[[#This Row],[Bruto - Rel.korting]],
        "Nee",
        "Ja"))</f>
        <v>Nvt</v>
      </c>
      <c r="M239" s="10">
        <f>IF(Q4_2025[[#This Row],[Artikelprijs]]&lt;&gt;"",Q4_2025[[#This Row],[Artikelprijs]],Q4_2025[[#This Row],[Stuksprijs]])</f>
        <v>252.35</v>
      </c>
      <c r="N239" s="44">
        <f>Q4_2025[[#This Row],[Besteld]]*Q4_2025[[#This Row],[Prijs 2]]</f>
        <v>252.35</v>
      </c>
      <c r="O239" s="10">
        <f>IF(Q4_2025[[#This Row],[Brutobedrag 2]]&lt;Q4_2025[[#This Row],[Bruto - Rel.korting]],Q4_2025[[#This Row],[Brutobedrag 2]],Q4_2025[[#This Row],[Brutobedrag 2]]*(100-Q4_2025[[#This Row],[Relatiekorting percentage]])/100)</f>
        <v>252.35</v>
      </c>
      <c r="R239" s="3"/>
      <c r="W239"/>
      <c r="AB239"/>
    </row>
    <row r="240" spans="1:28" x14ac:dyDescent="0.3">
      <c r="A240" t="s">
        <v>862</v>
      </c>
      <c r="B240">
        <v>5021034</v>
      </c>
      <c r="C240" t="s">
        <v>275</v>
      </c>
      <c r="D240">
        <v>1</v>
      </c>
      <c r="E240" s="10">
        <v>185.4</v>
      </c>
      <c r="F240" s="10">
        <v>185.4</v>
      </c>
      <c r="G240" s="10">
        <v>185.4</v>
      </c>
      <c r="H240">
        <v>0</v>
      </c>
      <c r="I240" s="51" t="str">
        <f>_xlfn.XLOOKUP(Q4_2025[[#This Row],[Artikelnr]],Artikel_prijzen[Artnr],Artikel_prijzen[Groep],"")</f>
        <v>Elektra</v>
      </c>
      <c r="J240" s="10">
        <f>_xlfn.XLOOKUP(Q4_2025[[#This Row],[Artikelnr]],Artikel_prijzen[Artnr],Artikel_prijzen[Prijs 2025],"")</f>
        <v>106.8625</v>
      </c>
      <c r="K240" t="str">
        <f>IF(Q4_2025[[#This Row],[Artikelprijs]]&lt;&gt;"",IF(Q4_2025[[#This Row],[Stuksprijs]]=Q4_2025[[#This Row],[Artikelprijs]],"Prijs gelijk","Prijs wijkt af"),"")</f>
        <v>Prijs wijkt af</v>
      </c>
      <c r="L240" t="str">
        <f>IF(Q4_2025[[#This Row],[Relatiekorting percentage]]=0,
    "Nvt",
    IF(Q4_2025[[#This Row],[Brutobedrag 2]] &lt; Q4_2025[[#This Row],[Bruto - Rel.korting]],
        "Nee",
        "Ja"))</f>
        <v>Nvt</v>
      </c>
      <c r="M240" s="10">
        <f>IF(Q4_2025[[#This Row],[Artikelprijs]]&lt;&gt;"",Q4_2025[[#This Row],[Artikelprijs]],Q4_2025[[#This Row],[Stuksprijs]])</f>
        <v>106.8625</v>
      </c>
      <c r="N240" s="44">
        <f>Q4_2025[[#This Row],[Besteld]]*Q4_2025[[#This Row],[Prijs 2]]</f>
        <v>106.8625</v>
      </c>
      <c r="O240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240" s="3"/>
      <c r="W240"/>
      <c r="AB240"/>
    </row>
    <row r="241" spans="1:28" x14ac:dyDescent="0.3">
      <c r="A241" t="s">
        <v>862</v>
      </c>
      <c r="B241">
        <v>5022027</v>
      </c>
      <c r="C241" t="s">
        <v>279</v>
      </c>
      <c r="D241">
        <v>1</v>
      </c>
      <c r="E241" s="10">
        <v>429.38</v>
      </c>
      <c r="F241" s="10">
        <v>429.38</v>
      </c>
      <c r="G241" s="10">
        <v>429.38</v>
      </c>
      <c r="H241">
        <v>0</v>
      </c>
      <c r="I241" s="51" t="str">
        <f>_xlfn.XLOOKUP(Q4_2025[[#This Row],[Artikelnr]],Artikel_prijzen[Artnr],Artikel_prijzen[Groep],"")</f>
        <v>Elektra</v>
      </c>
      <c r="J241" s="10">
        <f>_xlfn.XLOOKUP(Q4_2025[[#This Row],[Artikelnr]],Artikel_prijzen[Artnr],Artikel_prijzen[Prijs 2025],"")</f>
        <v>298.7</v>
      </c>
      <c r="K241" t="str">
        <f>IF(Q4_2025[[#This Row],[Artikelprijs]]&lt;&gt;"",IF(Q4_2025[[#This Row],[Stuksprijs]]=Q4_2025[[#This Row],[Artikelprijs]],"Prijs gelijk","Prijs wijkt af"),"")</f>
        <v>Prijs wijkt af</v>
      </c>
      <c r="L241" t="str">
        <f>IF(Q4_2025[[#This Row],[Relatiekorting percentage]]=0,
    "Nvt",
    IF(Q4_2025[[#This Row],[Brutobedrag 2]] &lt; Q4_2025[[#This Row],[Bruto - Rel.korting]],
        "Nee",
        "Ja"))</f>
        <v>Nvt</v>
      </c>
      <c r="M241" s="10">
        <f>IF(Q4_2025[[#This Row],[Artikelprijs]]&lt;&gt;"",Q4_2025[[#This Row],[Artikelprijs]],Q4_2025[[#This Row],[Stuksprijs]])</f>
        <v>298.7</v>
      </c>
      <c r="N241" s="44">
        <f>Q4_2025[[#This Row],[Besteld]]*Q4_2025[[#This Row],[Prijs 2]]</f>
        <v>298.7</v>
      </c>
      <c r="O241" s="10">
        <f>IF(Q4_2025[[#This Row],[Brutobedrag 2]]&lt;Q4_2025[[#This Row],[Bruto - Rel.korting]],Q4_2025[[#This Row],[Brutobedrag 2]],Q4_2025[[#This Row],[Brutobedrag 2]]*(100-Q4_2025[[#This Row],[Relatiekorting percentage]])/100)</f>
        <v>298.7</v>
      </c>
      <c r="R241" s="3"/>
      <c r="W241"/>
      <c r="AB241"/>
    </row>
    <row r="242" spans="1:28" x14ac:dyDescent="0.3">
      <c r="A242" t="s">
        <v>862</v>
      </c>
      <c r="B242">
        <v>5022033</v>
      </c>
      <c r="C242" t="s">
        <v>286</v>
      </c>
      <c r="D242">
        <v>1</v>
      </c>
      <c r="E242" s="10">
        <v>748.75</v>
      </c>
      <c r="F242" s="10">
        <v>748.75</v>
      </c>
      <c r="G242" s="10">
        <v>748.75</v>
      </c>
      <c r="H242">
        <v>0</v>
      </c>
      <c r="I242" s="51" t="str">
        <f>_xlfn.XLOOKUP(Q4_2025[[#This Row],[Artikelnr]],Artikel_prijzen[Artnr],Artikel_prijzen[Groep],"")</f>
        <v>Elektra</v>
      </c>
      <c r="J242" s="10">
        <f>_xlfn.XLOOKUP(Q4_2025[[#This Row],[Artikelnr]],Artikel_prijzen[Artnr],Artikel_prijzen[Prijs 2025],"")</f>
        <v>458.35</v>
      </c>
      <c r="K242" t="str">
        <f>IF(Q4_2025[[#This Row],[Artikelprijs]]&lt;&gt;"",IF(Q4_2025[[#This Row],[Stuksprijs]]=Q4_2025[[#This Row],[Artikelprijs]],"Prijs gelijk","Prijs wijkt af"),"")</f>
        <v>Prijs wijkt af</v>
      </c>
      <c r="L242" t="str">
        <f>IF(Q4_2025[[#This Row],[Relatiekorting percentage]]=0,
    "Nvt",
    IF(Q4_2025[[#This Row],[Brutobedrag 2]] &lt; Q4_2025[[#This Row],[Bruto - Rel.korting]],
        "Nee",
        "Ja"))</f>
        <v>Nvt</v>
      </c>
      <c r="M242" s="10">
        <f>IF(Q4_2025[[#This Row],[Artikelprijs]]&lt;&gt;"",Q4_2025[[#This Row],[Artikelprijs]],Q4_2025[[#This Row],[Stuksprijs]])</f>
        <v>458.35</v>
      </c>
      <c r="N242" s="44">
        <f>Q4_2025[[#This Row],[Besteld]]*Q4_2025[[#This Row],[Prijs 2]]</f>
        <v>458.35</v>
      </c>
      <c r="O242" s="10">
        <f>IF(Q4_2025[[#This Row],[Brutobedrag 2]]&lt;Q4_2025[[#This Row],[Bruto - Rel.korting]],Q4_2025[[#This Row],[Brutobedrag 2]],Q4_2025[[#This Row],[Brutobedrag 2]]*(100-Q4_2025[[#This Row],[Relatiekorting percentage]])/100)</f>
        <v>458.35</v>
      </c>
      <c r="R242" s="3"/>
      <c r="W242"/>
      <c r="AB242"/>
    </row>
    <row r="243" spans="1:28" x14ac:dyDescent="0.3">
      <c r="A243" t="s">
        <v>862</v>
      </c>
      <c r="B243">
        <v>5022049</v>
      </c>
      <c r="C243" t="s">
        <v>280</v>
      </c>
      <c r="D243">
        <v>1</v>
      </c>
      <c r="E243" s="10">
        <v>547.83000000000004</v>
      </c>
      <c r="F243" s="10">
        <v>547.83000000000004</v>
      </c>
      <c r="G243" s="10">
        <v>547.83000000000004</v>
      </c>
      <c r="H243">
        <v>0</v>
      </c>
      <c r="I243" s="51" t="str">
        <f>_xlfn.XLOOKUP(Q4_2025[[#This Row],[Artikelnr]],Artikel_prijzen[Artnr],Artikel_prijzen[Groep],"")</f>
        <v>Elektra</v>
      </c>
      <c r="J243" s="10">
        <f>_xlfn.XLOOKUP(Q4_2025[[#This Row],[Artikelnr]],Artikel_prijzen[Artnr],Artikel_prijzen[Prijs 2025],"")</f>
        <v>417.15</v>
      </c>
      <c r="K243" t="str">
        <f>IF(Q4_2025[[#This Row],[Artikelprijs]]&lt;&gt;"",IF(Q4_2025[[#This Row],[Stuksprijs]]=Q4_2025[[#This Row],[Artikelprijs]],"Prijs gelijk","Prijs wijkt af"),"")</f>
        <v>Prijs wijkt af</v>
      </c>
      <c r="L243" t="str">
        <f>IF(Q4_2025[[#This Row],[Relatiekorting percentage]]=0,
    "Nvt",
    IF(Q4_2025[[#This Row],[Brutobedrag 2]] &lt; Q4_2025[[#This Row],[Bruto - Rel.korting]],
        "Nee",
        "Ja"))</f>
        <v>Nvt</v>
      </c>
      <c r="M243" s="10">
        <f>IF(Q4_2025[[#This Row],[Artikelprijs]]&lt;&gt;"",Q4_2025[[#This Row],[Artikelprijs]],Q4_2025[[#This Row],[Stuksprijs]])</f>
        <v>417.15</v>
      </c>
      <c r="N243" s="44">
        <f>Q4_2025[[#This Row],[Besteld]]*Q4_2025[[#This Row],[Prijs 2]]</f>
        <v>417.15</v>
      </c>
      <c r="O243" s="10">
        <f>IF(Q4_2025[[#This Row],[Brutobedrag 2]]&lt;Q4_2025[[#This Row],[Bruto - Rel.korting]],Q4_2025[[#This Row],[Brutobedrag 2]],Q4_2025[[#This Row],[Brutobedrag 2]]*(100-Q4_2025[[#This Row],[Relatiekorting percentage]])/100)</f>
        <v>417.15</v>
      </c>
      <c r="R243" s="3"/>
      <c r="W243"/>
      <c r="AB243"/>
    </row>
    <row r="244" spans="1:28" x14ac:dyDescent="0.3">
      <c r="A244" t="s">
        <v>862</v>
      </c>
      <c r="B244">
        <v>5022031</v>
      </c>
      <c r="C244" t="s">
        <v>284</v>
      </c>
      <c r="D244">
        <v>1</v>
      </c>
      <c r="E244" s="10">
        <v>604.04999999999995</v>
      </c>
      <c r="F244" s="10">
        <v>604.04999999999995</v>
      </c>
      <c r="G244" s="10">
        <v>604.04999999999995</v>
      </c>
      <c r="H244">
        <v>0</v>
      </c>
      <c r="I244" s="51" t="str">
        <f>_xlfn.XLOOKUP(Q4_2025[[#This Row],[Artikelnr]],Artikel_prijzen[Artnr],Artikel_prijzen[Groep],"")</f>
        <v>Elektra</v>
      </c>
      <c r="J244" s="10">
        <f>_xlfn.XLOOKUP(Q4_2025[[#This Row],[Artikelnr]],Artikel_prijzen[Artnr],Artikel_prijzen[Prijs 2025],"")</f>
        <v>386.25</v>
      </c>
      <c r="K244" t="str">
        <f>IF(Q4_2025[[#This Row],[Artikelprijs]]&lt;&gt;"",IF(Q4_2025[[#This Row],[Stuksprijs]]=Q4_2025[[#This Row],[Artikelprijs]],"Prijs gelijk","Prijs wijkt af"),"")</f>
        <v>Prijs wijkt af</v>
      </c>
      <c r="L244" t="str">
        <f>IF(Q4_2025[[#This Row],[Relatiekorting percentage]]=0,
    "Nvt",
    IF(Q4_2025[[#This Row],[Brutobedrag 2]] &lt; Q4_2025[[#This Row],[Bruto - Rel.korting]],
        "Nee",
        "Ja"))</f>
        <v>Nvt</v>
      </c>
      <c r="M244" s="10">
        <f>IF(Q4_2025[[#This Row],[Artikelprijs]]&lt;&gt;"",Q4_2025[[#This Row],[Artikelprijs]],Q4_2025[[#This Row],[Stuksprijs]])</f>
        <v>386.25</v>
      </c>
      <c r="N244" s="44">
        <f>Q4_2025[[#This Row],[Besteld]]*Q4_2025[[#This Row],[Prijs 2]]</f>
        <v>386.25</v>
      </c>
      <c r="O244" s="10">
        <f>IF(Q4_2025[[#This Row],[Brutobedrag 2]]&lt;Q4_2025[[#This Row],[Bruto - Rel.korting]],Q4_2025[[#This Row],[Brutobedrag 2]],Q4_2025[[#This Row],[Brutobedrag 2]]*(100-Q4_2025[[#This Row],[Relatiekorting percentage]])/100)</f>
        <v>386.25</v>
      </c>
      <c r="R244" s="3"/>
      <c r="W244"/>
      <c r="AB244"/>
    </row>
    <row r="245" spans="1:28" x14ac:dyDescent="0.3">
      <c r="A245" t="s">
        <v>862</v>
      </c>
      <c r="B245">
        <v>5022025</v>
      </c>
      <c r="C245" t="s">
        <v>277</v>
      </c>
      <c r="D245">
        <v>1</v>
      </c>
      <c r="E245" s="10">
        <v>361.25</v>
      </c>
      <c r="F245" s="10">
        <v>361.25</v>
      </c>
      <c r="G245" s="10">
        <v>361.25</v>
      </c>
      <c r="H245">
        <v>0</v>
      </c>
      <c r="I245" s="51" t="str">
        <f>_xlfn.XLOOKUP(Q4_2025[[#This Row],[Artikelnr]],Artikel_prijzen[Artnr],Artikel_prijzen[Groep],"")</f>
        <v>Elektra</v>
      </c>
      <c r="J245" s="10">
        <f>_xlfn.XLOOKUP(Q4_2025[[#This Row],[Artikelnr]],Artikel_prijzen[Artnr],Artikel_prijzen[Prijs 2025],"")</f>
        <v>252.35</v>
      </c>
      <c r="K245" t="str">
        <f>IF(Q4_2025[[#This Row],[Artikelprijs]]&lt;&gt;"",IF(Q4_2025[[#This Row],[Stuksprijs]]=Q4_2025[[#This Row],[Artikelprijs]],"Prijs gelijk","Prijs wijkt af"),"")</f>
        <v>Prijs wijkt af</v>
      </c>
      <c r="L245" t="str">
        <f>IF(Q4_2025[[#This Row],[Relatiekorting percentage]]=0,
    "Nvt",
    IF(Q4_2025[[#This Row],[Brutobedrag 2]] &lt; Q4_2025[[#This Row],[Bruto - Rel.korting]],
        "Nee",
        "Ja"))</f>
        <v>Nvt</v>
      </c>
      <c r="M245" s="10">
        <f>IF(Q4_2025[[#This Row],[Artikelprijs]]&lt;&gt;"",Q4_2025[[#This Row],[Artikelprijs]],Q4_2025[[#This Row],[Stuksprijs]])</f>
        <v>252.35</v>
      </c>
      <c r="N245" s="44">
        <f>Q4_2025[[#This Row],[Besteld]]*Q4_2025[[#This Row],[Prijs 2]]</f>
        <v>252.35</v>
      </c>
      <c r="O245" s="10">
        <f>IF(Q4_2025[[#This Row],[Brutobedrag 2]]&lt;Q4_2025[[#This Row],[Bruto - Rel.korting]],Q4_2025[[#This Row],[Brutobedrag 2]],Q4_2025[[#This Row],[Brutobedrag 2]]*(100-Q4_2025[[#This Row],[Relatiekorting percentage]])/100)</f>
        <v>252.35</v>
      </c>
      <c r="R245" s="3"/>
      <c r="W245"/>
      <c r="AB245"/>
    </row>
    <row r="246" spans="1:28" x14ac:dyDescent="0.3">
      <c r="A246" t="s">
        <v>862</v>
      </c>
      <c r="B246">
        <v>5020003</v>
      </c>
      <c r="C246" t="s">
        <v>258</v>
      </c>
      <c r="D246">
        <v>1</v>
      </c>
      <c r="E246" s="10">
        <v>66.95</v>
      </c>
      <c r="F246" s="10">
        <v>66.95</v>
      </c>
      <c r="G246" s="10">
        <v>66.95</v>
      </c>
      <c r="H246">
        <v>0</v>
      </c>
      <c r="I246" s="51" t="str">
        <f>_xlfn.XLOOKUP(Q4_2025[[#This Row],[Artikelnr]],Artikel_prijzen[Artnr],Artikel_prijzen[Groep],"")</f>
        <v/>
      </c>
      <c r="J246" s="10" t="str">
        <f>_xlfn.XLOOKUP(Q4_2025[[#This Row],[Artikelnr]],Artikel_prijzen[Artnr],Artikel_prijzen[Prijs 2025],"")</f>
        <v/>
      </c>
      <c r="K246" t="str">
        <f>IF(Q4_2025[[#This Row],[Artikelprijs]]&lt;&gt;"",IF(Q4_2025[[#This Row],[Stuksprijs]]=Q4_2025[[#This Row],[Artikelprijs]],"Prijs gelijk","Prijs wijkt af"),"")</f>
        <v/>
      </c>
      <c r="L246" t="str">
        <f>IF(Q4_2025[[#This Row],[Relatiekorting percentage]]=0,
    "Nvt",
    IF(Q4_2025[[#This Row],[Brutobedrag 2]] &lt; Q4_2025[[#This Row],[Bruto - Rel.korting]],
        "Nee",
        "Ja"))</f>
        <v>Nvt</v>
      </c>
      <c r="M246" s="10">
        <f>IF(Q4_2025[[#This Row],[Artikelprijs]]&lt;&gt;"",Q4_2025[[#This Row],[Artikelprijs]],Q4_2025[[#This Row],[Stuksprijs]])</f>
        <v>66.95</v>
      </c>
      <c r="N246" s="44">
        <f>Q4_2025[[#This Row],[Besteld]]*Q4_2025[[#This Row],[Prijs 2]]</f>
        <v>66.95</v>
      </c>
      <c r="O246" s="10">
        <f>IF(Q4_2025[[#This Row],[Brutobedrag 2]]&lt;Q4_2025[[#This Row],[Bruto - Rel.korting]],Q4_2025[[#This Row],[Brutobedrag 2]],Q4_2025[[#This Row],[Brutobedrag 2]]*(100-Q4_2025[[#This Row],[Relatiekorting percentage]])/100)</f>
        <v>66.95</v>
      </c>
      <c r="R246" s="3"/>
      <c r="W246"/>
      <c r="AB246"/>
    </row>
    <row r="247" spans="1:28" x14ac:dyDescent="0.3">
      <c r="A247" t="s">
        <v>862</v>
      </c>
      <c r="B247">
        <v>5022025</v>
      </c>
      <c r="C247" t="s">
        <v>277</v>
      </c>
      <c r="D247">
        <v>-1</v>
      </c>
      <c r="E247" s="10">
        <v>361.25</v>
      </c>
      <c r="F247" s="10">
        <v>-361.25</v>
      </c>
      <c r="G247" s="10">
        <v>-361.25</v>
      </c>
      <c r="H247">
        <v>0</v>
      </c>
      <c r="I247" s="51" t="str">
        <f>_xlfn.XLOOKUP(Q4_2025[[#This Row],[Artikelnr]],Artikel_prijzen[Artnr],Artikel_prijzen[Groep],"")</f>
        <v>Elektra</v>
      </c>
      <c r="J247" s="10">
        <f>_xlfn.XLOOKUP(Q4_2025[[#This Row],[Artikelnr]],Artikel_prijzen[Artnr],Artikel_prijzen[Prijs 2025],"")</f>
        <v>252.35</v>
      </c>
      <c r="K247" t="str">
        <f>IF(Q4_2025[[#This Row],[Artikelprijs]]&lt;&gt;"",IF(Q4_2025[[#This Row],[Stuksprijs]]=Q4_2025[[#This Row],[Artikelprijs]],"Prijs gelijk","Prijs wijkt af"),"")</f>
        <v>Prijs wijkt af</v>
      </c>
      <c r="L247" t="str">
        <f>IF(Q4_2025[[#This Row],[Relatiekorting percentage]]=0,
    "Nvt",
    IF(Q4_2025[[#This Row],[Brutobedrag 2]] &lt; Q4_2025[[#This Row],[Bruto - Rel.korting]],
        "Nee",
        "Ja"))</f>
        <v>Nvt</v>
      </c>
      <c r="M247" s="10">
        <f>IF(Q4_2025[[#This Row],[Artikelprijs]]&lt;&gt;"",Q4_2025[[#This Row],[Artikelprijs]],Q4_2025[[#This Row],[Stuksprijs]])</f>
        <v>252.35</v>
      </c>
      <c r="N247" s="44">
        <f>Q4_2025[[#This Row],[Besteld]]*Q4_2025[[#This Row],[Prijs 2]]</f>
        <v>-252.35</v>
      </c>
      <c r="O247" s="10">
        <f>IF(Q4_2025[[#This Row],[Brutobedrag 2]]&lt;Q4_2025[[#This Row],[Bruto - Rel.korting]],Q4_2025[[#This Row],[Brutobedrag 2]],Q4_2025[[#This Row],[Brutobedrag 2]]*(100-Q4_2025[[#This Row],[Relatiekorting percentage]])/100)</f>
        <v>-252.35</v>
      </c>
      <c r="R247" s="3"/>
      <c r="W247"/>
      <c r="AB247"/>
    </row>
    <row r="248" spans="1:28" x14ac:dyDescent="0.3">
      <c r="A248" t="s">
        <v>862</v>
      </c>
      <c r="B248">
        <v>5020003</v>
      </c>
      <c r="C248" t="s">
        <v>258</v>
      </c>
      <c r="D248">
        <v>-1</v>
      </c>
      <c r="E248" s="10">
        <v>66.95</v>
      </c>
      <c r="F248" s="10">
        <v>-66.95</v>
      </c>
      <c r="G248" s="10">
        <v>-66.95</v>
      </c>
      <c r="H248">
        <v>0</v>
      </c>
      <c r="I248" s="51" t="str">
        <f>_xlfn.XLOOKUP(Q4_2025[[#This Row],[Artikelnr]],Artikel_prijzen[Artnr],Artikel_prijzen[Groep],"")</f>
        <v/>
      </c>
      <c r="J248" s="10" t="str">
        <f>_xlfn.XLOOKUP(Q4_2025[[#This Row],[Artikelnr]],Artikel_prijzen[Artnr],Artikel_prijzen[Prijs 2025],"")</f>
        <v/>
      </c>
      <c r="K248" t="str">
        <f>IF(Q4_2025[[#This Row],[Artikelprijs]]&lt;&gt;"",IF(Q4_2025[[#This Row],[Stuksprijs]]=Q4_2025[[#This Row],[Artikelprijs]],"Prijs gelijk","Prijs wijkt af"),"")</f>
        <v/>
      </c>
      <c r="L248" t="str">
        <f>IF(Q4_2025[[#This Row],[Relatiekorting percentage]]=0,
    "Nvt",
    IF(Q4_2025[[#This Row],[Brutobedrag 2]] &lt; Q4_2025[[#This Row],[Bruto - Rel.korting]],
        "Nee",
        "Ja"))</f>
        <v>Nvt</v>
      </c>
      <c r="M248" s="10">
        <f>IF(Q4_2025[[#This Row],[Artikelprijs]]&lt;&gt;"",Q4_2025[[#This Row],[Artikelprijs]],Q4_2025[[#This Row],[Stuksprijs]])</f>
        <v>66.95</v>
      </c>
      <c r="N248" s="44">
        <f>Q4_2025[[#This Row],[Besteld]]*Q4_2025[[#This Row],[Prijs 2]]</f>
        <v>-66.95</v>
      </c>
      <c r="O248" s="10">
        <f>IF(Q4_2025[[#This Row],[Brutobedrag 2]]&lt;Q4_2025[[#This Row],[Bruto - Rel.korting]],Q4_2025[[#This Row],[Brutobedrag 2]],Q4_2025[[#This Row],[Brutobedrag 2]]*(100-Q4_2025[[#This Row],[Relatiekorting percentage]])/100)</f>
        <v>-66.95</v>
      </c>
      <c r="R248" s="3"/>
      <c r="W248"/>
      <c r="AB248"/>
    </row>
    <row r="249" spans="1:28" x14ac:dyDescent="0.3">
      <c r="A249" t="s">
        <v>862</v>
      </c>
      <c r="B249">
        <v>5022049</v>
      </c>
      <c r="C249" t="s">
        <v>280</v>
      </c>
      <c r="D249">
        <v>1</v>
      </c>
      <c r="E249" s="10">
        <v>547.83000000000004</v>
      </c>
      <c r="F249" s="10">
        <v>547.83000000000004</v>
      </c>
      <c r="G249" s="10">
        <v>547.83000000000004</v>
      </c>
      <c r="H249">
        <v>0</v>
      </c>
      <c r="I249" s="51" t="str">
        <f>_xlfn.XLOOKUP(Q4_2025[[#This Row],[Artikelnr]],Artikel_prijzen[Artnr],Artikel_prijzen[Groep],"")</f>
        <v>Elektra</v>
      </c>
      <c r="J249" s="10">
        <f>_xlfn.XLOOKUP(Q4_2025[[#This Row],[Artikelnr]],Artikel_prijzen[Artnr],Artikel_prijzen[Prijs 2025],"")</f>
        <v>417.15</v>
      </c>
      <c r="K249" t="str">
        <f>IF(Q4_2025[[#This Row],[Artikelprijs]]&lt;&gt;"",IF(Q4_2025[[#This Row],[Stuksprijs]]=Q4_2025[[#This Row],[Artikelprijs]],"Prijs gelijk","Prijs wijkt af"),"")</f>
        <v>Prijs wijkt af</v>
      </c>
      <c r="L249" t="str">
        <f>IF(Q4_2025[[#This Row],[Relatiekorting percentage]]=0,
    "Nvt",
    IF(Q4_2025[[#This Row],[Brutobedrag 2]] &lt; Q4_2025[[#This Row],[Bruto - Rel.korting]],
        "Nee",
        "Ja"))</f>
        <v>Nvt</v>
      </c>
      <c r="M249" s="10">
        <f>IF(Q4_2025[[#This Row],[Artikelprijs]]&lt;&gt;"",Q4_2025[[#This Row],[Artikelprijs]],Q4_2025[[#This Row],[Stuksprijs]])</f>
        <v>417.15</v>
      </c>
      <c r="N249" s="44">
        <f>Q4_2025[[#This Row],[Besteld]]*Q4_2025[[#This Row],[Prijs 2]]</f>
        <v>417.15</v>
      </c>
      <c r="O249" s="10">
        <f>IF(Q4_2025[[#This Row],[Brutobedrag 2]]&lt;Q4_2025[[#This Row],[Bruto - Rel.korting]],Q4_2025[[#This Row],[Brutobedrag 2]],Q4_2025[[#This Row],[Brutobedrag 2]]*(100-Q4_2025[[#This Row],[Relatiekorting percentage]])/100)</f>
        <v>417.15</v>
      </c>
      <c r="R249" s="3"/>
      <c r="W249"/>
      <c r="AB249"/>
    </row>
    <row r="250" spans="1:28" x14ac:dyDescent="0.3">
      <c r="A250" t="s">
        <v>862</v>
      </c>
      <c r="B250">
        <v>5022053</v>
      </c>
      <c r="C250" t="s">
        <v>285</v>
      </c>
      <c r="D250">
        <v>1</v>
      </c>
      <c r="E250" s="10">
        <v>794.6</v>
      </c>
      <c r="F250" s="10">
        <v>794.6</v>
      </c>
      <c r="G250" s="10">
        <v>794.6</v>
      </c>
      <c r="H250">
        <v>0</v>
      </c>
      <c r="I250" s="51" t="str">
        <f>_xlfn.XLOOKUP(Q4_2025[[#This Row],[Artikelnr]],Artikel_prijzen[Artnr],Artikel_prijzen[Groep],"")</f>
        <v>Elektra</v>
      </c>
      <c r="J250" s="10">
        <f>_xlfn.XLOOKUP(Q4_2025[[#This Row],[Artikelnr]],Artikel_prijzen[Artnr],Artikel_prijzen[Prijs 2025],"")</f>
        <v>576.79999999999995</v>
      </c>
      <c r="K250" t="str">
        <f>IF(Q4_2025[[#This Row],[Artikelprijs]]&lt;&gt;"",IF(Q4_2025[[#This Row],[Stuksprijs]]=Q4_2025[[#This Row],[Artikelprijs]],"Prijs gelijk","Prijs wijkt af"),"")</f>
        <v>Prijs wijkt af</v>
      </c>
      <c r="L250" t="str">
        <f>IF(Q4_2025[[#This Row],[Relatiekorting percentage]]=0,
    "Nvt",
    IF(Q4_2025[[#This Row],[Brutobedrag 2]] &lt; Q4_2025[[#This Row],[Bruto - Rel.korting]],
        "Nee",
        "Ja"))</f>
        <v>Nvt</v>
      </c>
      <c r="M250" s="10">
        <f>IF(Q4_2025[[#This Row],[Artikelprijs]]&lt;&gt;"",Q4_2025[[#This Row],[Artikelprijs]],Q4_2025[[#This Row],[Stuksprijs]])</f>
        <v>576.79999999999995</v>
      </c>
      <c r="N250" s="44">
        <f>Q4_2025[[#This Row],[Besteld]]*Q4_2025[[#This Row],[Prijs 2]]</f>
        <v>576.79999999999995</v>
      </c>
      <c r="O250" s="10">
        <f>IF(Q4_2025[[#This Row],[Brutobedrag 2]]&lt;Q4_2025[[#This Row],[Bruto - Rel.korting]],Q4_2025[[#This Row],[Brutobedrag 2]],Q4_2025[[#This Row],[Brutobedrag 2]]*(100-Q4_2025[[#This Row],[Relatiekorting percentage]])/100)</f>
        <v>576.79999999999995</v>
      </c>
      <c r="R250" s="3"/>
      <c r="W250"/>
      <c r="AB250"/>
    </row>
    <row r="251" spans="1:28" x14ac:dyDescent="0.3">
      <c r="A251" t="s">
        <v>862</v>
      </c>
      <c r="B251">
        <v>5022049</v>
      </c>
      <c r="C251" t="s">
        <v>280</v>
      </c>
      <c r="D251">
        <v>1</v>
      </c>
      <c r="E251" s="10">
        <v>547.83000000000004</v>
      </c>
      <c r="F251" s="10">
        <v>547.83000000000004</v>
      </c>
      <c r="G251" s="10">
        <v>547.83000000000004</v>
      </c>
      <c r="H251">
        <v>0</v>
      </c>
      <c r="I251" s="51" t="str">
        <f>_xlfn.XLOOKUP(Q4_2025[[#This Row],[Artikelnr]],Artikel_prijzen[Artnr],Artikel_prijzen[Groep],"")</f>
        <v>Elektra</v>
      </c>
      <c r="J251" s="10">
        <f>_xlfn.XLOOKUP(Q4_2025[[#This Row],[Artikelnr]],Artikel_prijzen[Artnr],Artikel_prijzen[Prijs 2025],"")</f>
        <v>417.15</v>
      </c>
      <c r="K251" t="str">
        <f>IF(Q4_2025[[#This Row],[Artikelprijs]]&lt;&gt;"",IF(Q4_2025[[#This Row],[Stuksprijs]]=Q4_2025[[#This Row],[Artikelprijs]],"Prijs gelijk","Prijs wijkt af"),"")</f>
        <v>Prijs wijkt af</v>
      </c>
      <c r="L251" t="str">
        <f>IF(Q4_2025[[#This Row],[Relatiekorting percentage]]=0,
    "Nvt",
    IF(Q4_2025[[#This Row],[Brutobedrag 2]] &lt; Q4_2025[[#This Row],[Bruto - Rel.korting]],
        "Nee",
        "Ja"))</f>
        <v>Nvt</v>
      </c>
      <c r="M251" s="10">
        <f>IF(Q4_2025[[#This Row],[Artikelprijs]]&lt;&gt;"",Q4_2025[[#This Row],[Artikelprijs]],Q4_2025[[#This Row],[Stuksprijs]])</f>
        <v>417.15</v>
      </c>
      <c r="N251" s="44">
        <f>Q4_2025[[#This Row],[Besteld]]*Q4_2025[[#This Row],[Prijs 2]]</f>
        <v>417.15</v>
      </c>
      <c r="O251" s="10">
        <f>IF(Q4_2025[[#This Row],[Brutobedrag 2]]&lt;Q4_2025[[#This Row],[Bruto - Rel.korting]],Q4_2025[[#This Row],[Brutobedrag 2]],Q4_2025[[#This Row],[Brutobedrag 2]]*(100-Q4_2025[[#This Row],[Relatiekorting percentage]])/100)</f>
        <v>417.15</v>
      </c>
      <c r="R251" s="3"/>
      <c r="W251"/>
      <c r="AB251"/>
    </row>
    <row r="252" spans="1:28" x14ac:dyDescent="0.3">
      <c r="A252" t="s">
        <v>862</v>
      </c>
      <c r="B252">
        <v>5022053</v>
      </c>
      <c r="C252" t="s">
        <v>285</v>
      </c>
      <c r="D252">
        <v>1</v>
      </c>
      <c r="E252" s="10">
        <v>794.6</v>
      </c>
      <c r="F252" s="10">
        <v>794.6</v>
      </c>
      <c r="G252" s="10">
        <v>794.6</v>
      </c>
      <c r="H252">
        <v>0</v>
      </c>
      <c r="I252" s="51" t="str">
        <f>_xlfn.XLOOKUP(Q4_2025[[#This Row],[Artikelnr]],Artikel_prijzen[Artnr],Artikel_prijzen[Groep],"")</f>
        <v>Elektra</v>
      </c>
      <c r="J252" s="10">
        <f>_xlfn.XLOOKUP(Q4_2025[[#This Row],[Artikelnr]],Artikel_prijzen[Artnr],Artikel_prijzen[Prijs 2025],"")</f>
        <v>576.79999999999995</v>
      </c>
      <c r="K252" t="str">
        <f>IF(Q4_2025[[#This Row],[Artikelprijs]]&lt;&gt;"",IF(Q4_2025[[#This Row],[Stuksprijs]]=Q4_2025[[#This Row],[Artikelprijs]],"Prijs gelijk","Prijs wijkt af"),"")</f>
        <v>Prijs wijkt af</v>
      </c>
      <c r="L252" t="str">
        <f>IF(Q4_2025[[#This Row],[Relatiekorting percentage]]=0,
    "Nvt",
    IF(Q4_2025[[#This Row],[Brutobedrag 2]] &lt; Q4_2025[[#This Row],[Bruto - Rel.korting]],
        "Nee",
        "Ja"))</f>
        <v>Nvt</v>
      </c>
      <c r="M252" s="10">
        <f>IF(Q4_2025[[#This Row],[Artikelprijs]]&lt;&gt;"",Q4_2025[[#This Row],[Artikelprijs]],Q4_2025[[#This Row],[Stuksprijs]])</f>
        <v>576.79999999999995</v>
      </c>
      <c r="N252" s="44">
        <f>Q4_2025[[#This Row],[Besteld]]*Q4_2025[[#This Row],[Prijs 2]]</f>
        <v>576.79999999999995</v>
      </c>
      <c r="O252" s="10">
        <f>IF(Q4_2025[[#This Row],[Brutobedrag 2]]&lt;Q4_2025[[#This Row],[Bruto - Rel.korting]],Q4_2025[[#This Row],[Brutobedrag 2]],Q4_2025[[#This Row],[Brutobedrag 2]]*(100-Q4_2025[[#This Row],[Relatiekorting percentage]])/100)</f>
        <v>576.79999999999995</v>
      </c>
      <c r="R252" s="3"/>
      <c r="W252"/>
      <c r="AB252"/>
    </row>
    <row r="253" spans="1:28" x14ac:dyDescent="0.3">
      <c r="A253" t="s">
        <v>862</v>
      </c>
      <c r="B253">
        <v>5040011</v>
      </c>
      <c r="C253" t="s">
        <v>321</v>
      </c>
      <c r="D253">
        <v>1</v>
      </c>
      <c r="E253" s="10">
        <v>638.6</v>
      </c>
      <c r="F253" s="10">
        <v>638.6</v>
      </c>
      <c r="G253" s="10">
        <v>638.6</v>
      </c>
      <c r="H253">
        <v>0</v>
      </c>
      <c r="I253" s="51" t="str">
        <f>_xlfn.XLOOKUP(Q4_2025[[#This Row],[Artikelnr]],Artikel_prijzen[Artnr],Artikel_prijzen[Groep],"")</f>
        <v>AV</v>
      </c>
      <c r="J253" s="10">
        <f>_xlfn.XLOOKUP(Q4_2025[[#This Row],[Artikelnr]],Artikel_prijzen[Artnr],Artikel_prijzen[Prijs 2025],"")</f>
        <v>620</v>
      </c>
      <c r="K253" t="str">
        <f>IF(Q4_2025[[#This Row],[Artikelprijs]]&lt;&gt;"",IF(Q4_2025[[#This Row],[Stuksprijs]]=Q4_2025[[#This Row],[Artikelprijs]],"Prijs gelijk","Prijs wijkt af"),"")</f>
        <v>Prijs wijkt af</v>
      </c>
      <c r="L253" t="str">
        <f>IF(Q4_2025[[#This Row],[Relatiekorting percentage]]=0,
    "Nvt",
    IF(Q4_2025[[#This Row],[Brutobedrag 2]] &lt; Q4_2025[[#This Row],[Bruto - Rel.korting]],
        "Nee",
        "Ja"))</f>
        <v>Nvt</v>
      </c>
      <c r="M253" s="10">
        <f>IF(Q4_2025[[#This Row],[Artikelprijs]]&lt;&gt;"",Q4_2025[[#This Row],[Artikelprijs]],Q4_2025[[#This Row],[Stuksprijs]])</f>
        <v>620</v>
      </c>
      <c r="N253" s="44">
        <f>Q4_2025[[#This Row],[Besteld]]*Q4_2025[[#This Row],[Prijs 2]]</f>
        <v>620</v>
      </c>
      <c r="O253" s="10">
        <f>IF(Q4_2025[[#This Row],[Brutobedrag 2]]&lt;Q4_2025[[#This Row],[Bruto - Rel.korting]],Q4_2025[[#This Row],[Brutobedrag 2]],Q4_2025[[#This Row],[Brutobedrag 2]]*(100-Q4_2025[[#This Row],[Relatiekorting percentage]])/100)</f>
        <v>620</v>
      </c>
      <c r="R253" s="3"/>
      <c r="W253"/>
      <c r="AB253"/>
    </row>
    <row r="254" spans="1:28" x14ac:dyDescent="0.3">
      <c r="A254" t="s">
        <v>862</v>
      </c>
      <c r="B254">
        <v>5021034</v>
      </c>
      <c r="C254" t="s">
        <v>275</v>
      </c>
      <c r="D254">
        <v>1</v>
      </c>
      <c r="E254" s="10">
        <v>185.4</v>
      </c>
      <c r="F254" s="10">
        <v>185.4</v>
      </c>
      <c r="G254" s="10">
        <v>185.4</v>
      </c>
      <c r="H254">
        <v>0</v>
      </c>
      <c r="I254" s="51" t="str">
        <f>_xlfn.XLOOKUP(Q4_2025[[#This Row],[Artikelnr]],Artikel_prijzen[Artnr],Artikel_prijzen[Groep],"")</f>
        <v>Elektra</v>
      </c>
      <c r="J254" s="10">
        <f>_xlfn.XLOOKUP(Q4_2025[[#This Row],[Artikelnr]],Artikel_prijzen[Artnr],Artikel_prijzen[Prijs 2025],"")</f>
        <v>106.8625</v>
      </c>
      <c r="K254" t="str">
        <f>IF(Q4_2025[[#This Row],[Artikelprijs]]&lt;&gt;"",IF(Q4_2025[[#This Row],[Stuksprijs]]=Q4_2025[[#This Row],[Artikelprijs]],"Prijs gelijk","Prijs wijkt af"),"")</f>
        <v>Prijs wijkt af</v>
      </c>
      <c r="L254" t="str">
        <f>IF(Q4_2025[[#This Row],[Relatiekorting percentage]]=0,
    "Nvt",
    IF(Q4_2025[[#This Row],[Brutobedrag 2]] &lt; Q4_2025[[#This Row],[Bruto - Rel.korting]],
        "Nee",
        "Ja"))</f>
        <v>Nvt</v>
      </c>
      <c r="M254" s="10">
        <f>IF(Q4_2025[[#This Row],[Artikelprijs]]&lt;&gt;"",Q4_2025[[#This Row],[Artikelprijs]],Q4_2025[[#This Row],[Stuksprijs]])</f>
        <v>106.8625</v>
      </c>
      <c r="N254" s="44">
        <f>Q4_2025[[#This Row],[Besteld]]*Q4_2025[[#This Row],[Prijs 2]]</f>
        <v>106.8625</v>
      </c>
      <c r="O254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254" s="3"/>
      <c r="W254"/>
      <c r="AB254"/>
    </row>
    <row r="255" spans="1:28" x14ac:dyDescent="0.3">
      <c r="A255" t="s">
        <v>862</v>
      </c>
      <c r="B255">
        <v>5020001</v>
      </c>
      <c r="C255" t="s">
        <v>46</v>
      </c>
      <c r="D255">
        <v>1</v>
      </c>
      <c r="E255" s="10">
        <v>29.35</v>
      </c>
      <c r="F255" s="10">
        <v>29.35</v>
      </c>
      <c r="G255" s="10">
        <v>29.35</v>
      </c>
      <c r="H255">
        <v>0</v>
      </c>
      <c r="I255" s="51" t="str">
        <f>_xlfn.XLOOKUP(Q4_2025[[#This Row],[Artikelnr]],Artikel_prijzen[Artnr],Artikel_prijzen[Groep],"")</f>
        <v/>
      </c>
      <c r="J255" s="10" t="str">
        <f>_xlfn.XLOOKUP(Q4_2025[[#This Row],[Artikelnr]],Artikel_prijzen[Artnr],Artikel_prijzen[Prijs 2025],"")</f>
        <v/>
      </c>
      <c r="K255" t="str">
        <f>IF(Q4_2025[[#This Row],[Artikelprijs]]&lt;&gt;"",IF(Q4_2025[[#This Row],[Stuksprijs]]=Q4_2025[[#This Row],[Artikelprijs]],"Prijs gelijk","Prijs wijkt af"),"")</f>
        <v/>
      </c>
      <c r="L255" t="str">
        <f>IF(Q4_2025[[#This Row],[Relatiekorting percentage]]=0,
    "Nvt",
    IF(Q4_2025[[#This Row],[Brutobedrag 2]] &lt; Q4_2025[[#This Row],[Bruto - Rel.korting]],
        "Nee",
        "Ja"))</f>
        <v>Nvt</v>
      </c>
      <c r="M255" s="10">
        <f>IF(Q4_2025[[#This Row],[Artikelprijs]]&lt;&gt;"",Q4_2025[[#This Row],[Artikelprijs]],Q4_2025[[#This Row],[Stuksprijs]])</f>
        <v>29.35</v>
      </c>
      <c r="N255" s="44">
        <f>Q4_2025[[#This Row],[Besteld]]*Q4_2025[[#This Row],[Prijs 2]]</f>
        <v>29.35</v>
      </c>
      <c r="O255" s="10">
        <f>IF(Q4_2025[[#This Row],[Brutobedrag 2]]&lt;Q4_2025[[#This Row],[Bruto - Rel.korting]],Q4_2025[[#This Row],[Brutobedrag 2]],Q4_2025[[#This Row],[Brutobedrag 2]]*(100-Q4_2025[[#This Row],[Relatiekorting percentage]])/100)</f>
        <v>29.35</v>
      </c>
      <c r="R255" s="3"/>
      <c r="W255"/>
      <c r="AB255"/>
    </row>
    <row r="256" spans="1:28" x14ac:dyDescent="0.3">
      <c r="A256" t="s">
        <v>862</v>
      </c>
      <c r="B256">
        <v>5022047</v>
      </c>
      <c r="C256" t="s">
        <v>278</v>
      </c>
      <c r="D256">
        <v>1</v>
      </c>
      <c r="E256" s="10">
        <v>438.5</v>
      </c>
      <c r="F256" s="10">
        <v>438.5</v>
      </c>
      <c r="G256" s="10">
        <v>438.5</v>
      </c>
      <c r="H256">
        <v>0</v>
      </c>
      <c r="I256" s="51" t="str">
        <f>_xlfn.XLOOKUP(Q4_2025[[#This Row],[Artikelnr]],Artikel_prijzen[Artnr],Artikel_prijzen[Groep],"")</f>
        <v>Elektra</v>
      </c>
      <c r="J256" s="10">
        <f>_xlfn.XLOOKUP(Q4_2025[[#This Row],[Artikelnr]],Artikel_prijzen[Artnr],Artikel_prijzen[Prijs 2025],"")</f>
        <v>329.6</v>
      </c>
      <c r="K256" t="str">
        <f>IF(Q4_2025[[#This Row],[Artikelprijs]]&lt;&gt;"",IF(Q4_2025[[#This Row],[Stuksprijs]]=Q4_2025[[#This Row],[Artikelprijs]],"Prijs gelijk","Prijs wijkt af"),"")</f>
        <v>Prijs wijkt af</v>
      </c>
      <c r="L256" t="str">
        <f>IF(Q4_2025[[#This Row],[Relatiekorting percentage]]=0,
    "Nvt",
    IF(Q4_2025[[#This Row],[Brutobedrag 2]] &lt; Q4_2025[[#This Row],[Bruto - Rel.korting]],
        "Nee",
        "Ja"))</f>
        <v>Nvt</v>
      </c>
      <c r="M256" s="10">
        <f>IF(Q4_2025[[#This Row],[Artikelprijs]]&lt;&gt;"",Q4_2025[[#This Row],[Artikelprijs]],Q4_2025[[#This Row],[Stuksprijs]])</f>
        <v>329.6</v>
      </c>
      <c r="N256" s="44">
        <f>Q4_2025[[#This Row],[Besteld]]*Q4_2025[[#This Row],[Prijs 2]]</f>
        <v>329.6</v>
      </c>
      <c r="O256" s="10">
        <f>IF(Q4_2025[[#This Row],[Brutobedrag 2]]&lt;Q4_2025[[#This Row],[Bruto - Rel.korting]],Q4_2025[[#This Row],[Brutobedrag 2]],Q4_2025[[#This Row],[Brutobedrag 2]]*(100-Q4_2025[[#This Row],[Relatiekorting percentage]])/100)</f>
        <v>329.6</v>
      </c>
      <c r="R256" s="3"/>
      <c r="W256"/>
      <c r="AB256"/>
    </row>
    <row r="257" spans="1:28" x14ac:dyDescent="0.3">
      <c r="A257" t="s">
        <v>862</v>
      </c>
      <c r="B257">
        <v>5021034</v>
      </c>
      <c r="C257" t="s">
        <v>275</v>
      </c>
      <c r="D257">
        <v>10</v>
      </c>
      <c r="E257" s="10">
        <v>185.4</v>
      </c>
      <c r="F257" s="10">
        <v>1854</v>
      </c>
      <c r="G257" s="10">
        <v>1854</v>
      </c>
      <c r="H257">
        <v>0</v>
      </c>
      <c r="I257" s="51" t="str">
        <f>_xlfn.XLOOKUP(Q4_2025[[#This Row],[Artikelnr]],Artikel_prijzen[Artnr],Artikel_prijzen[Groep],"")</f>
        <v>Elektra</v>
      </c>
      <c r="J257" s="10">
        <f>_xlfn.XLOOKUP(Q4_2025[[#This Row],[Artikelnr]],Artikel_prijzen[Artnr],Artikel_prijzen[Prijs 2025],"")</f>
        <v>106.8625</v>
      </c>
      <c r="K257" t="str">
        <f>IF(Q4_2025[[#This Row],[Artikelprijs]]&lt;&gt;"",IF(Q4_2025[[#This Row],[Stuksprijs]]=Q4_2025[[#This Row],[Artikelprijs]],"Prijs gelijk","Prijs wijkt af"),"")</f>
        <v>Prijs wijkt af</v>
      </c>
      <c r="L257" t="str">
        <f>IF(Q4_2025[[#This Row],[Relatiekorting percentage]]=0,
    "Nvt",
    IF(Q4_2025[[#This Row],[Brutobedrag 2]] &lt; Q4_2025[[#This Row],[Bruto - Rel.korting]],
        "Nee",
        "Ja"))</f>
        <v>Nvt</v>
      </c>
      <c r="M257" s="10">
        <f>IF(Q4_2025[[#This Row],[Artikelprijs]]&lt;&gt;"",Q4_2025[[#This Row],[Artikelprijs]],Q4_2025[[#This Row],[Stuksprijs]])</f>
        <v>106.8625</v>
      </c>
      <c r="N257" s="44">
        <f>Q4_2025[[#This Row],[Besteld]]*Q4_2025[[#This Row],[Prijs 2]]</f>
        <v>1068.625</v>
      </c>
      <c r="O257" s="10">
        <f>IF(Q4_2025[[#This Row],[Brutobedrag 2]]&lt;Q4_2025[[#This Row],[Bruto - Rel.korting]],Q4_2025[[#This Row],[Brutobedrag 2]],Q4_2025[[#This Row],[Brutobedrag 2]]*(100-Q4_2025[[#This Row],[Relatiekorting percentage]])/100)</f>
        <v>1068.625</v>
      </c>
      <c r="R257" s="3"/>
      <c r="W257"/>
      <c r="AB257"/>
    </row>
    <row r="258" spans="1:28" x14ac:dyDescent="0.3">
      <c r="A258" t="s">
        <v>862</v>
      </c>
      <c r="B258">
        <v>5022027</v>
      </c>
      <c r="C258" t="s">
        <v>279</v>
      </c>
      <c r="D258">
        <v>2</v>
      </c>
      <c r="E258" s="10">
        <v>429.38</v>
      </c>
      <c r="F258" s="10">
        <v>858.76</v>
      </c>
      <c r="G258" s="10">
        <v>858.76</v>
      </c>
      <c r="H258">
        <v>0</v>
      </c>
      <c r="I258" s="51" t="str">
        <f>_xlfn.XLOOKUP(Q4_2025[[#This Row],[Artikelnr]],Artikel_prijzen[Artnr],Artikel_prijzen[Groep],"")</f>
        <v>Elektra</v>
      </c>
      <c r="J258" s="10">
        <f>_xlfn.XLOOKUP(Q4_2025[[#This Row],[Artikelnr]],Artikel_prijzen[Artnr],Artikel_prijzen[Prijs 2025],"")</f>
        <v>298.7</v>
      </c>
      <c r="K258" t="str">
        <f>IF(Q4_2025[[#This Row],[Artikelprijs]]&lt;&gt;"",IF(Q4_2025[[#This Row],[Stuksprijs]]=Q4_2025[[#This Row],[Artikelprijs]],"Prijs gelijk","Prijs wijkt af"),"")</f>
        <v>Prijs wijkt af</v>
      </c>
      <c r="L258" t="str">
        <f>IF(Q4_2025[[#This Row],[Relatiekorting percentage]]=0,
    "Nvt",
    IF(Q4_2025[[#This Row],[Brutobedrag 2]] &lt; Q4_2025[[#This Row],[Bruto - Rel.korting]],
        "Nee",
        "Ja"))</f>
        <v>Nvt</v>
      </c>
      <c r="M258" s="10">
        <f>IF(Q4_2025[[#This Row],[Artikelprijs]]&lt;&gt;"",Q4_2025[[#This Row],[Artikelprijs]],Q4_2025[[#This Row],[Stuksprijs]])</f>
        <v>298.7</v>
      </c>
      <c r="N258" s="44">
        <f>Q4_2025[[#This Row],[Besteld]]*Q4_2025[[#This Row],[Prijs 2]]</f>
        <v>597.4</v>
      </c>
      <c r="O258" s="10">
        <f>IF(Q4_2025[[#This Row],[Brutobedrag 2]]&lt;Q4_2025[[#This Row],[Bruto - Rel.korting]],Q4_2025[[#This Row],[Brutobedrag 2]],Q4_2025[[#This Row],[Brutobedrag 2]]*(100-Q4_2025[[#This Row],[Relatiekorting percentage]])/100)</f>
        <v>597.4</v>
      </c>
      <c r="R258" s="3"/>
      <c r="W258"/>
      <c r="AB258"/>
    </row>
    <row r="259" spans="1:28" x14ac:dyDescent="0.3">
      <c r="A259" t="s">
        <v>862</v>
      </c>
      <c r="B259">
        <v>5022033</v>
      </c>
      <c r="C259" t="s">
        <v>286</v>
      </c>
      <c r="D259">
        <v>2</v>
      </c>
      <c r="E259" s="10">
        <v>748.75</v>
      </c>
      <c r="F259" s="10">
        <v>1497.5</v>
      </c>
      <c r="G259" s="10">
        <v>1497.5</v>
      </c>
      <c r="H259">
        <v>0</v>
      </c>
      <c r="I259" s="51" t="str">
        <f>_xlfn.XLOOKUP(Q4_2025[[#This Row],[Artikelnr]],Artikel_prijzen[Artnr],Artikel_prijzen[Groep],"")</f>
        <v>Elektra</v>
      </c>
      <c r="J259" s="10">
        <f>_xlfn.XLOOKUP(Q4_2025[[#This Row],[Artikelnr]],Artikel_prijzen[Artnr],Artikel_prijzen[Prijs 2025],"")</f>
        <v>458.35</v>
      </c>
      <c r="K259" t="str">
        <f>IF(Q4_2025[[#This Row],[Artikelprijs]]&lt;&gt;"",IF(Q4_2025[[#This Row],[Stuksprijs]]=Q4_2025[[#This Row],[Artikelprijs]],"Prijs gelijk","Prijs wijkt af"),"")</f>
        <v>Prijs wijkt af</v>
      </c>
      <c r="L259" t="str">
        <f>IF(Q4_2025[[#This Row],[Relatiekorting percentage]]=0,
    "Nvt",
    IF(Q4_2025[[#This Row],[Brutobedrag 2]] &lt; Q4_2025[[#This Row],[Bruto - Rel.korting]],
        "Nee",
        "Ja"))</f>
        <v>Nvt</v>
      </c>
      <c r="M259" s="10">
        <f>IF(Q4_2025[[#This Row],[Artikelprijs]]&lt;&gt;"",Q4_2025[[#This Row],[Artikelprijs]],Q4_2025[[#This Row],[Stuksprijs]])</f>
        <v>458.35</v>
      </c>
      <c r="N259" s="44">
        <f>Q4_2025[[#This Row],[Besteld]]*Q4_2025[[#This Row],[Prijs 2]]</f>
        <v>916.7</v>
      </c>
      <c r="O259" s="10">
        <f>IF(Q4_2025[[#This Row],[Brutobedrag 2]]&lt;Q4_2025[[#This Row],[Bruto - Rel.korting]],Q4_2025[[#This Row],[Brutobedrag 2]],Q4_2025[[#This Row],[Brutobedrag 2]]*(100-Q4_2025[[#This Row],[Relatiekorting percentage]])/100)</f>
        <v>916.7</v>
      </c>
      <c r="R259" s="3"/>
      <c r="W259"/>
      <c r="AB259"/>
    </row>
    <row r="260" spans="1:28" x14ac:dyDescent="0.3">
      <c r="A260" t="s">
        <v>862</v>
      </c>
      <c r="B260">
        <v>5021034</v>
      </c>
      <c r="C260" t="s">
        <v>275</v>
      </c>
      <c r="D260">
        <v>1</v>
      </c>
      <c r="E260" s="10">
        <v>185.4</v>
      </c>
      <c r="F260" s="10">
        <v>185.4</v>
      </c>
      <c r="G260" s="10">
        <v>185.4</v>
      </c>
      <c r="H260">
        <v>0</v>
      </c>
      <c r="I260" s="51" t="str">
        <f>_xlfn.XLOOKUP(Q4_2025[[#This Row],[Artikelnr]],Artikel_prijzen[Artnr],Artikel_prijzen[Groep],"")</f>
        <v>Elektra</v>
      </c>
      <c r="J260" s="10">
        <f>_xlfn.XLOOKUP(Q4_2025[[#This Row],[Artikelnr]],Artikel_prijzen[Artnr],Artikel_prijzen[Prijs 2025],"")</f>
        <v>106.8625</v>
      </c>
      <c r="K260" t="str">
        <f>IF(Q4_2025[[#This Row],[Artikelprijs]]&lt;&gt;"",IF(Q4_2025[[#This Row],[Stuksprijs]]=Q4_2025[[#This Row],[Artikelprijs]],"Prijs gelijk","Prijs wijkt af"),"")</f>
        <v>Prijs wijkt af</v>
      </c>
      <c r="L260" t="str">
        <f>IF(Q4_2025[[#This Row],[Relatiekorting percentage]]=0,
    "Nvt",
    IF(Q4_2025[[#This Row],[Brutobedrag 2]] &lt; Q4_2025[[#This Row],[Bruto - Rel.korting]],
        "Nee",
        "Ja"))</f>
        <v>Nvt</v>
      </c>
      <c r="M260" s="10">
        <f>IF(Q4_2025[[#This Row],[Artikelprijs]]&lt;&gt;"",Q4_2025[[#This Row],[Artikelprijs]],Q4_2025[[#This Row],[Stuksprijs]])</f>
        <v>106.8625</v>
      </c>
      <c r="N260" s="44">
        <f>Q4_2025[[#This Row],[Besteld]]*Q4_2025[[#This Row],[Prijs 2]]</f>
        <v>106.8625</v>
      </c>
      <c r="O260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260" s="3"/>
      <c r="W260"/>
      <c r="AB260"/>
    </row>
    <row r="261" spans="1:28" x14ac:dyDescent="0.3">
      <c r="A261" t="s">
        <v>862</v>
      </c>
      <c r="B261">
        <v>5022053</v>
      </c>
      <c r="C261" t="s">
        <v>285</v>
      </c>
      <c r="D261">
        <v>1</v>
      </c>
      <c r="E261" s="10">
        <v>794.6</v>
      </c>
      <c r="F261" s="10">
        <v>794.6</v>
      </c>
      <c r="G261" s="10">
        <v>794.6</v>
      </c>
      <c r="H261">
        <v>0</v>
      </c>
      <c r="I261" s="51" t="str">
        <f>_xlfn.XLOOKUP(Q4_2025[[#This Row],[Artikelnr]],Artikel_prijzen[Artnr],Artikel_prijzen[Groep],"")</f>
        <v>Elektra</v>
      </c>
      <c r="J261" s="10">
        <f>_xlfn.XLOOKUP(Q4_2025[[#This Row],[Artikelnr]],Artikel_prijzen[Artnr],Artikel_prijzen[Prijs 2025],"")</f>
        <v>576.79999999999995</v>
      </c>
      <c r="K261" t="str">
        <f>IF(Q4_2025[[#This Row],[Artikelprijs]]&lt;&gt;"",IF(Q4_2025[[#This Row],[Stuksprijs]]=Q4_2025[[#This Row],[Artikelprijs]],"Prijs gelijk","Prijs wijkt af"),"")</f>
        <v>Prijs wijkt af</v>
      </c>
      <c r="L261" t="str">
        <f>IF(Q4_2025[[#This Row],[Relatiekorting percentage]]=0,
    "Nvt",
    IF(Q4_2025[[#This Row],[Brutobedrag 2]] &lt; Q4_2025[[#This Row],[Bruto - Rel.korting]],
        "Nee",
        "Ja"))</f>
        <v>Nvt</v>
      </c>
      <c r="M261" s="10">
        <f>IF(Q4_2025[[#This Row],[Artikelprijs]]&lt;&gt;"",Q4_2025[[#This Row],[Artikelprijs]],Q4_2025[[#This Row],[Stuksprijs]])</f>
        <v>576.79999999999995</v>
      </c>
      <c r="N261" s="44">
        <f>Q4_2025[[#This Row],[Besteld]]*Q4_2025[[#This Row],[Prijs 2]]</f>
        <v>576.79999999999995</v>
      </c>
      <c r="O261" s="10">
        <f>IF(Q4_2025[[#This Row],[Brutobedrag 2]]&lt;Q4_2025[[#This Row],[Bruto - Rel.korting]],Q4_2025[[#This Row],[Brutobedrag 2]],Q4_2025[[#This Row],[Brutobedrag 2]]*(100-Q4_2025[[#This Row],[Relatiekorting percentage]])/100)</f>
        <v>576.79999999999995</v>
      </c>
      <c r="R261" s="3"/>
      <c r="W261"/>
      <c r="AB261"/>
    </row>
    <row r="262" spans="1:28" x14ac:dyDescent="0.3">
      <c r="A262" t="s">
        <v>862</v>
      </c>
      <c r="B262">
        <v>5022049</v>
      </c>
      <c r="C262" t="s">
        <v>280</v>
      </c>
      <c r="D262">
        <v>1</v>
      </c>
      <c r="E262" s="10">
        <v>547.83000000000004</v>
      </c>
      <c r="F262" s="10">
        <v>547.83000000000004</v>
      </c>
      <c r="G262" s="10">
        <v>547.83000000000004</v>
      </c>
      <c r="H262">
        <v>0</v>
      </c>
      <c r="I262" s="51" t="str">
        <f>_xlfn.XLOOKUP(Q4_2025[[#This Row],[Artikelnr]],Artikel_prijzen[Artnr],Artikel_prijzen[Groep],"")</f>
        <v>Elektra</v>
      </c>
      <c r="J262" s="10">
        <f>_xlfn.XLOOKUP(Q4_2025[[#This Row],[Artikelnr]],Artikel_prijzen[Artnr],Artikel_prijzen[Prijs 2025],"")</f>
        <v>417.15</v>
      </c>
      <c r="K262" t="str">
        <f>IF(Q4_2025[[#This Row],[Artikelprijs]]&lt;&gt;"",IF(Q4_2025[[#This Row],[Stuksprijs]]=Q4_2025[[#This Row],[Artikelprijs]],"Prijs gelijk","Prijs wijkt af"),"")</f>
        <v>Prijs wijkt af</v>
      </c>
      <c r="L262" t="str">
        <f>IF(Q4_2025[[#This Row],[Relatiekorting percentage]]=0,
    "Nvt",
    IF(Q4_2025[[#This Row],[Brutobedrag 2]] &lt; Q4_2025[[#This Row],[Bruto - Rel.korting]],
        "Nee",
        "Ja"))</f>
        <v>Nvt</v>
      </c>
      <c r="M262" s="10">
        <f>IF(Q4_2025[[#This Row],[Artikelprijs]]&lt;&gt;"",Q4_2025[[#This Row],[Artikelprijs]],Q4_2025[[#This Row],[Stuksprijs]])</f>
        <v>417.15</v>
      </c>
      <c r="N262" s="44">
        <f>Q4_2025[[#This Row],[Besteld]]*Q4_2025[[#This Row],[Prijs 2]]</f>
        <v>417.15</v>
      </c>
      <c r="O262" s="10">
        <f>IF(Q4_2025[[#This Row],[Brutobedrag 2]]&lt;Q4_2025[[#This Row],[Bruto - Rel.korting]],Q4_2025[[#This Row],[Brutobedrag 2]],Q4_2025[[#This Row],[Brutobedrag 2]]*(100-Q4_2025[[#This Row],[Relatiekorting percentage]])/100)</f>
        <v>417.15</v>
      </c>
      <c r="R262" s="3"/>
      <c r="W262"/>
      <c r="AB262"/>
    </row>
    <row r="263" spans="1:28" x14ac:dyDescent="0.3">
      <c r="A263" t="s">
        <v>862</v>
      </c>
      <c r="B263">
        <v>5040010</v>
      </c>
      <c r="C263" t="s">
        <v>318</v>
      </c>
      <c r="D263">
        <v>1</v>
      </c>
      <c r="E263" s="10">
        <v>448.05</v>
      </c>
      <c r="F263" s="10">
        <v>448.05</v>
      </c>
      <c r="G263" s="10">
        <v>448.05</v>
      </c>
      <c r="H263">
        <v>0</v>
      </c>
      <c r="I263" s="51" t="str">
        <f>_xlfn.XLOOKUP(Q4_2025[[#This Row],[Artikelnr]],Artikel_prijzen[Artnr],Artikel_prijzen[Groep],"")</f>
        <v>AV</v>
      </c>
      <c r="J263" s="10">
        <f>_xlfn.XLOOKUP(Q4_2025[[#This Row],[Artikelnr]],Artikel_prijzen[Artnr],Artikel_prijzen[Prijs 2025],"")</f>
        <v>435</v>
      </c>
      <c r="K263" t="str">
        <f>IF(Q4_2025[[#This Row],[Artikelprijs]]&lt;&gt;"",IF(Q4_2025[[#This Row],[Stuksprijs]]=Q4_2025[[#This Row],[Artikelprijs]],"Prijs gelijk","Prijs wijkt af"),"")</f>
        <v>Prijs wijkt af</v>
      </c>
      <c r="L263" t="str">
        <f>IF(Q4_2025[[#This Row],[Relatiekorting percentage]]=0,
    "Nvt",
    IF(Q4_2025[[#This Row],[Brutobedrag 2]] &lt; Q4_2025[[#This Row],[Bruto - Rel.korting]],
        "Nee",
        "Ja"))</f>
        <v>Nvt</v>
      </c>
      <c r="M263" s="10">
        <f>IF(Q4_2025[[#This Row],[Artikelprijs]]&lt;&gt;"",Q4_2025[[#This Row],[Artikelprijs]],Q4_2025[[#This Row],[Stuksprijs]])</f>
        <v>435</v>
      </c>
      <c r="N263" s="44">
        <f>Q4_2025[[#This Row],[Besteld]]*Q4_2025[[#This Row],[Prijs 2]]</f>
        <v>435</v>
      </c>
      <c r="O263" s="10">
        <f>IF(Q4_2025[[#This Row],[Brutobedrag 2]]&lt;Q4_2025[[#This Row],[Bruto - Rel.korting]],Q4_2025[[#This Row],[Brutobedrag 2]],Q4_2025[[#This Row],[Brutobedrag 2]]*(100-Q4_2025[[#This Row],[Relatiekorting percentage]])/100)</f>
        <v>435</v>
      </c>
      <c r="R263" s="3"/>
      <c r="W263"/>
      <c r="AB263"/>
    </row>
    <row r="264" spans="1:28" x14ac:dyDescent="0.3">
      <c r="A264" t="s">
        <v>862</v>
      </c>
      <c r="B264">
        <v>5022053</v>
      </c>
      <c r="C264" t="s">
        <v>285</v>
      </c>
      <c r="D264">
        <v>1</v>
      </c>
      <c r="E264" s="10">
        <v>794.6</v>
      </c>
      <c r="F264" s="10">
        <v>794.6</v>
      </c>
      <c r="G264" s="10">
        <v>794.6</v>
      </c>
      <c r="H264">
        <v>0</v>
      </c>
      <c r="I264" s="51" t="str">
        <f>_xlfn.XLOOKUP(Q4_2025[[#This Row],[Artikelnr]],Artikel_prijzen[Artnr],Artikel_prijzen[Groep],"")</f>
        <v>Elektra</v>
      </c>
      <c r="J264" s="10">
        <f>_xlfn.XLOOKUP(Q4_2025[[#This Row],[Artikelnr]],Artikel_prijzen[Artnr],Artikel_prijzen[Prijs 2025],"")</f>
        <v>576.79999999999995</v>
      </c>
      <c r="K264" t="str">
        <f>IF(Q4_2025[[#This Row],[Artikelprijs]]&lt;&gt;"",IF(Q4_2025[[#This Row],[Stuksprijs]]=Q4_2025[[#This Row],[Artikelprijs]],"Prijs gelijk","Prijs wijkt af"),"")</f>
        <v>Prijs wijkt af</v>
      </c>
      <c r="L264" t="str">
        <f>IF(Q4_2025[[#This Row],[Relatiekorting percentage]]=0,
    "Nvt",
    IF(Q4_2025[[#This Row],[Brutobedrag 2]] &lt; Q4_2025[[#This Row],[Bruto - Rel.korting]],
        "Nee",
        "Ja"))</f>
        <v>Nvt</v>
      </c>
      <c r="M264" s="10">
        <f>IF(Q4_2025[[#This Row],[Artikelprijs]]&lt;&gt;"",Q4_2025[[#This Row],[Artikelprijs]],Q4_2025[[#This Row],[Stuksprijs]])</f>
        <v>576.79999999999995</v>
      </c>
      <c r="N264" s="44">
        <f>Q4_2025[[#This Row],[Besteld]]*Q4_2025[[#This Row],[Prijs 2]]</f>
        <v>576.79999999999995</v>
      </c>
      <c r="O264" s="10">
        <f>IF(Q4_2025[[#This Row],[Brutobedrag 2]]&lt;Q4_2025[[#This Row],[Bruto - Rel.korting]],Q4_2025[[#This Row],[Brutobedrag 2]],Q4_2025[[#This Row],[Brutobedrag 2]]*(100-Q4_2025[[#This Row],[Relatiekorting percentage]])/100)</f>
        <v>576.79999999999995</v>
      </c>
      <c r="R264" s="3"/>
      <c r="W264"/>
      <c r="AB264"/>
    </row>
    <row r="265" spans="1:28" x14ac:dyDescent="0.3">
      <c r="A265" t="s">
        <v>862</v>
      </c>
      <c r="B265">
        <v>5022027</v>
      </c>
      <c r="C265" t="s">
        <v>279</v>
      </c>
      <c r="D265">
        <v>1</v>
      </c>
      <c r="E265" s="10">
        <v>429.38</v>
      </c>
      <c r="F265" s="10">
        <v>429.38</v>
      </c>
      <c r="G265" s="10">
        <v>429.38</v>
      </c>
      <c r="H265">
        <v>0</v>
      </c>
      <c r="I265" s="51" t="str">
        <f>_xlfn.XLOOKUP(Q4_2025[[#This Row],[Artikelnr]],Artikel_prijzen[Artnr],Artikel_prijzen[Groep],"")</f>
        <v>Elektra</v>
      </c>
      <c r="J265" s="10">
        <f>_xlfn.XLOOKUP(Q4_2025[[#This Row],[Artikelnr]],Artikel_prijzen[Artnr],Artikel_prijzen[Prijs 2025],"")</f>
        <v>298.7</v>
      </c>
      <c r="K265" t="str">
        <f>IF(Q4_2025[[#This Row],[Artikelprijs]]&lt;&gt;"",IF(Q4_2025[[#This Row],[Stuksprijs]]=Q4_2025[[#This Row],[Artikelprijs]],"Prijs gelijk","Prijs wijkt af"),"")</f>
        <v>Prijs wijkt af</v>
      </c>
      <c r="L265" t="str">
        <f>IF(Q4_2025[[#This Row],[Relatiekorting percentage]]=0,
    "Nvt",
    IF(Q4_2025[[#This Row],[Brutobedrag 2]] &lt; Q4_2025[[#This Row],[Bruto - Rel.korting]],
        "Nee",
        "Ja"))</f>
        <v>Nvt</v>
      </c>
      <c r="M265" s="10">
        <f>IF(Q4_2025[[#This Row],[Artikelprijs]]&lt;&gt;"",Q4_2025[[#This Row],[Artikelprijs]],Q4_2025[[#This Row],[Stuksprijs]])</f>
        <v>298.7</v>
      </c>
      <c r="N265" s="44">
        <f>Q4_2025[[#This Row],[Besteld]]*Q4_2025[[#This Row],[Prijs 2]]</f>
        <v>298.7</v>
      </c>
      <c r="O265" s="10">
        <f>IF(Q4_2025[[#This Row],[Brutobedrag 2]]&lt;Q4_2025[[#This Row],[Bruto - Rel.korting]],Q4_2025[[#This Row],[Brutobedrag 2]],Q4_2025[[#This Row],[Brutobedrag 2]]*(100-Q4_2025[[#This Row],[Relatiekorting percentage]])/100)</f>
        <v>298.7</v>
      </c>
      <c r="R265" s="3"/>
      <c r="W265"/>
      <c r="AB265"/>
    </row>
    <row r="266" spans="1:28" x14ac:dyDescent="0.3">
      <c r="A266" t="s">
        <v>862</v>
      </c>
      <c r="B266">
        <v>5022047</v>
      </c>
      <c r="C266" t="s">
        <v>278</v>
      </c>
      <c r="D266">
        <v>1</v>
      </c>
      <c r="E266" s="10">
        <v>438.5</v>
      </c>
      <c r="F266" s="10">
        <v>438.5</v>
      </c>
      <c r="G266" s="10">
        <v>438.5</v>
      </c>
      <c r="H266">
        <v>0</v>
      </c>
      <c r="I266" s="51" t="str">
        <f>_xlfn.XLOOKUP(Q4_2025[[#This Row],[Artikelnr]],Artikel_prijzen[Artnr],Artikel_prijzen[Groep],"")</f>
        <v>Elektra</v>
      </c>
      <c r="J266" s="10">
        <f>_xlfn.XLOOKUP(Q4_2025[[#This Row],[Artikelnr]],Artikel_prijzen[Artnr],Artikel_prijzen[Prijs 2025],"")</f>
        <v>329.6</v>
      </c>
      <c r="K266" t="str">
        <f>IF(Q4_2025[[#This Row],[Artikelprijs]]&lt;&gt;"",IF(Q4_2025[[#This Row],[Stuksprijs]]=Q4_2025[[#This Row],[Artikelprijs]],"Prijs gelijk","Prijs wijkt af"),"")</f>
        <v>Prijs wijkt af</v>
      </c>
      <c r="L266" t="str">
        <f>IF(Q4_2025[[#This Row],[Relatiekorting percentage]]=0,
    "Nvt",
    IF(Q4_2025[[#This Row],[Brutobedrag 2]] &lt; Q4_2025[[#This Row],[Bruto - Rel.korting]],
        "Nee",
        "Ja"))</f>
        <v>Nvt</v>
      </c>
      <c r="M266" s="10">
        <f>IF(Q4_2025[[#This Row],[Artikelprijs]]&lt;&gt;"",Q4_2025[[#This Row],[Artikelprijs]],Q4_2025[[#This Row],[Stuksprijs]])</f>
        <v>329.6</v>
      </c>
      <c r="N266" s="44">
        <f>Q4_2025[[#This Row],[Besteld]]*Q4_2025[[#This Row],[Prijs 2]]</f>
        <v>329.6</v>
      </c>
      <c r="O266" s="10">
        <f>IF(Q4_2025[[#This Row],[Brutobedrag 2]]&lt;Q4_2025[[#This Row],[Bruto - Rel.korting]],Q4_2025[[#This Row],[Brutobedrag 2]],Q4_2025[[#This Row],[Brutobedrag 2]]*(100-Q4_2025[[#This Row],[Relatiekorting percentage]])/100)</f>
        <v>329.6</v>
      </c>
      <c r="R266" s="3"/>
      <c r="W266"/>
      <c r="AB266"/>
    </row>
    <row r="267" spans="1:28" x14ac:dyDescent="0.3">
      <c r="A267" t="s">
        <v>862</v>
      </c>
      <c r="B267">
        <v>5040007</v>
      </c>
      <c r="C267" t="s">
        <v>328</v>
      </c>
      <c r="D267">
        <v>1</v>
      </c>
      <c r="E267" s="10">
        <v>272.95</v>
      </c>
      <c r="F267" s="10">
        <v>272.95</v>
      </c>
      <c r="G267" s="10">
        <v>272.95</v>
      </c>
      <c r="H267">
        <v>0</v>
      </c>
      <c r="I267" s="51" t="str">
        <f>_xlfn.XLOOKUP(Q4_2025[[#This Row],[Artikelnr]],Artikel_prijzen[Artnr],Artikel_prijzen[Groep],"")</f>
        <v>AV</v>
      </c>
      <c r="J267" s="10">
        <f>_xlfn.XLOOKUP(Q4_2025[[#This Row],[Artikelnr]],Artikel_prijzen[Artnr],Artikel_prijzen[Prijs 2025],"")</f>
        <v>265</v>
      </c>
      <c r="K267" t="str">
        <f>IF(Q4_2025[[#This Row],[Artikelprijs]]&lt;&gt;"",IF(Q4_2025[[#This Row],[Stuksprijs]]=Q4_2025[[#This Row],[Artikelprijs]],"Prijs gelijk","Prijs wijkt af"),"")</f>
        <v>Prijs wijkt af</v>
      </c>
      <c r="L267" t="str">
        <f>IF(Q4_2025[[#This Row],[Relatiekorting percentage]]=0,
    "Nvt",
    IF(Q4_2025[[#This Row],[Brutobedrag 2]] &lt; Q4_2025[[#This Row],[Bruto - Rel.korting]],
        "Nee",
        "Ja"))</f>
        <v>Nvt</v>
      </c>
      <c r="M267" s="10">
        <f>IF(Q4_2025[[#This Row],[Artikelprijs]]&lt;&gt;"",Q4_2025[[#This Row],[Artikelprijs]],Q4_2025[[#This Row],[Stuksprijs]])</f>
        <v>265</v>
      </c>
      <c r="N267" s="44">
        <f>Q4_2025[[#This Row],[Besteld]]*Q4_2025[[#This Row],[Prijs 2]]</f>
        <v>265</v>
      </c>
      <c r="O267" s="10">
        <f>IF(Q4_2025[[#This Row],[Brutobedrag 2]]&lt;Q4_2025[[#This Row],[Bruto - Rel.korting]],Q4_2025[[#This Row],[Brutobedrag 2]],Q4_2025[[#This Row],[Brutobedrag 2]]*(100-Q4_2025[[#This Row],[Relatiekorting percentage]])/100)</f>
        <v>265</v>
      </c>
      <c r="R267" s="3"/>
      <c r="W267"/>
      <c r="AB267"/>
    </row>
    <row r="268" spans="1:28" x14ac:dyDescent="0.3">
      <c r="A268" t="s">
        <v>862</v>
      </c>
      <c r="B268">
        <v>5040018</v>
      </c>
      <c r="C268" t="s">
        <v>319</v>
      </c>
      <c r="D268">
        <v>1</v>
      </c>
      <c r="E268" s="10">
        <v>66.95</v>
      </c>
      <c r="F268" s="10">
        <v>66.95</v>
      </c>
      <c r="G268" s="10">
        <v>66.95</v>
      </c>
      <c r="H268">
        <v>0</v>
      </c>
      <c r="I268" s="51" t="str">
        <f>_xlfn.XLOOKUP(Q4_2025[[#This Row],[Artikelnr]],Artikel_prijzen[Artnr],Artikel_prijzen[Groep],"")</f>
        <v/>
      </c>
      <c r="J268" s="10" t="str">
        <f>_xlfn.XLOOKUP(Q4_2025[[#This Row],[Artikelnr]],Artikel_prijzen[Artnr],Artikel_prijzen[Prijs 2025],"")</f>
        <v/>
      </c>
      <c r="K268" t="str">
        <f>IF(Q4_2025[[#This Row],[Artikelprijs]]&lt;&gt;"",IF(Q4_2025[[#This Row],[Stuksprijs]]=Q4_2025[[#This Row],[Artikelprijs]],"Prijs gelijk","Prijs wijkt af"),"")</f>
        <v/>
      </c>
      <c r="L268" t="str">
        <f>IF(Q4_2025[[#This Row],[Relatiekorting percentage]]=0,
    "Nvt",
    IF(Q4_2025[[#This Row],[Brutobedrag 2]] &lt; Q4_2025[[#This Row],[Bruto - Rel.korting]],
        "Nee",
        "Ja"))</f>
        <v>Nvt</v>
      </c>
      <c r="M268" s="10">
        <f>IF(Q4_2025[[#This Row],[Artikelprijs]]&lt;&gt;"",Q4_2025[[#This Row],[Artikelprijs]],Q4_2025[[#This Row],[Stuksprijs]])</f>
        <v>66.95</v>
      </c>
      <c r="N268" s="44">
        <f>Q4_2025[[#This Row],[Besteld]]*Q4_2025[[#This Row],[Prijs 2]]</f>
        <v>66.95</v>
      </c>
      <c r="O268" s="10">
        <f>IF(Q4_2025[[#This Row],[Brutobedrag 2]]&lt;Q4_2025[[#This Row],[Bruto - Rel.korting]],Q4_2025[[#This Row],[Brutobedrag 2]],Q4_2025[[#This Row],[Brutobedrag 2]]*(100-Q4_2025[[#This Row],[Relatiekorting percentage]])/100)</f>
        <v>66.95</v>
      </c>
      <c r="R268" s="3"/>
      <c r="W268"/>
      <c r="AB268"/>
    </row>
    <row r="269" spans="1:28" x14ac:dyDescent="0.3">
      <c r="A269" t="s">
        <v>862</v>
      </c>
      <c r="B269">
        <v>5040007</v>
      </c>
      <c r="C269" t="s">
        <v>328</v>
      </c>
      <c r="D269">
        <v>1</v>
      </c>
      <c r="E269" s="10">
        <v>-272.95</v>
      </c>
      <c r="F269" s="10">
        <v>-272.95</v>
      </c>
      <c r="G269" s="10">
        <v>-272.95</v>
      </c>
      <c r="H269">
        <v>0</v>
      </c>
      <c r="I269" s="51" t="str">
        <f>_xlfn.XLOOKUP(Q4_2025[[#This Row],[Artikelnr]],Artikel_prijzen[Artnr],Artikel_prijzen[Groep],"")</f>
        <v>AV</v>
      </c>
      <c r="J269" s="10">
        <f>_xlfn.XLOOKUP(Q4_2025[[#This Row],[Artikelnr]],Artikel_prijzen[Artnr],Artikel_prijzen[Prijs 2025],"")</f>
        <v>265</v>
      </c>
      <c r="K269" t="str">
        <f>IF(Q4_2025[[#This Row],[Artikelprijs]]&lt;&gt;"",IF(Q4_2025[[#This Row],[Stuksprijs]]=Q4_2025[[#This Row],[Artikelprijs]],"Prijs gelijk","Prijs wijkt af"),"")</f>
        <v>Prijs wijkt af</v>
      </c>
      <c r="L269" t="str">
        <f>IF(Q4_2025[[#This Row],[Relatiekorting percentage]]=0,
    "Nvt",
    IF(Q4_2025[[#This Row],[Brutobedrag 2]] &lt; Q4_2025[[#This Row],[Bruto - Rel.korting]],
        "Nee",
        "Ja"))</f>
        <v>Nvt</v>
      </c>
      <c r="M269" s="10">
        <f>IF(Q4_2025[[#This Row],[Artikelprijs]]&lt;&gt;"",Q4_2025[[#This Row],[Artikelprijs]],Q4_2025[[#This Row],[Stuksprijs]])</f>
        <v>265</v>
      </c>
      <c r="N269" s="44">
        <f>Q4_2025[[#This Row],[Besteld]]*Q4_2025[[#This Row],[Prijs 2]]</f>
        <v>265</v>
      </c>
      <c r="O269" s="10">
        <f>IF(Q4_2025[[#This Row],[Brutobedrag 2]]&lt;Q4_2025[[#This Row],[Bruto - Rel.korting]],Q4_2025[[#This Row],[Brutobedrag 2]],Q4_2025[[#This Row],[Brutobedrag 2]]*(100-Q4_2025[[#This Row],[Relatiekorting percentage]])/100)</f>
        <v>265</v>
      </c>
      <c r="R269" s="3"/>
      <c r="W269"/>
      <c r="AB269"/>
    </row>
    <row r="270" spans="1:28" x14ac:dyDescent="0.3">
      <c r="A270" t="s">
        <v>862</v>
      </c>
      <c r="B270">
        <v>5040018</v>
      </c>
      <c r="C270" t="s">
        <v>319</v>
      </c>
      <c r="D270">
        <v>1</v>
      </c>
      <c r="E270" s="10">
        <v>-66.95</v>
      </c>
      <c r="F270" s="10">
        <v>-66.95</v>
      </c>
      <c r="G270" s="10">
        <v>-66.95</v>
      </c>
      <c r="H270">
        <v>0</v>
      </c>
      <c r="I270" s="51" t="str">
        <f>_xlfn.XLOOKUP(Q4_2025[[#This Row],[Artikelnr]],Artikel_prijzen[Artnr],Artikel_prijzen[Groep],"")</f>
        <v/>
      </c>
      <c r="J270" s="10" t="str">
        <f>_xlfn.XLOOKUP(Q4_2025[[#This Row],[Artikelnr]],Artikel_prijzen[Artnr],Artikel_prijzen[Prijs 2025],"")</f>
        <v/>
      </c>
      <c r="K270" t="str">
        <f>IF(Q4_2025[[#This Row],[Artikelprijs]]&lt;&gt;"",IF(Q4_2025[[#This Row],[Stuksprijs]]=Q4_2025[[#This Row],[Artikelprijs]],"Prijs gelijk","Prijs wijkt af"),"")</f>
        <v/>
      </c>
      <c r="L270" t="str">
        <f>IF(Q4_2025[[#This Row],[Relatiekorting percentage]]=0,
    "Nvt",
    IF(Q4_2025[[#This Row],[Brutobedrag 2]] &lt; Q4_2025[[#This Row],[Bruto - Rel.korting]],
        "Nee",
        "Ja"))</f>
        <v>Nvt</v>
      </c>
      <c r="M270" s="10">
        <f>IF(Q4_2025[[#This Row],[Artikelprijs]]&lt;&gt;"",Q4_2025[[#This Row],[Artikelprijs]],Q4_2025[[#This Row],[Stuksprijs]])</f>
        <v>-66.95</v>
      </c>
      <c r="N270" s="44">
        <f>Q4_2025[[#This Row],[Besteld]]*Q4_2025[[#This Row],[Prijs 2]]</f>
        <v>-66.95</v>
      </c>
      <c r="O270" s="10">
        <f>IF(Q4_2025[[#This Row],[Brutobedrag 2]]&lt;Q4_2025[[#This Row],[Bruto - Rel.korting]],Q4_2025[[#This Row],[Brutobedrag 2]],Q4_2025[[#This Row],[Brutobedrag 2]]*(100-Q4_2025[[#This Row],[Relatiekorting percentage]])/100)</f>
        <v>-66.95</v>
      </c>
      <c r="R270" s="3"/>
      <c r="W270"/>
      <c r="AB270"/>
    </row>
    <row r="271" spans="1:28" x14ac:dyDescent="0.3">
      <c r="A271" t="s">
        <v>862</v>
      </c>
      <c r="B271">
        <v>5040010</v>
      </c>
      <c r="C271" t="s">
        <v>318</v>
      </c>
      <c r="D271">
        <v>1</v>
      </c>
      <c r="E271" s="10">
        <v>448.05</v>
      </c>
      <c r="F271" s="10">
        <v>448.05</v>
      </c>
      <c r="G271" s="10">
        <v>448.05</v>
      </c>
      <c r="H271">
        <v>0</v>
      </c>
      <c r="I271" s="51" t="str">
        <f>_xlfn.XLOOKUP(Q4_2025[[#This Row],[Artikelnr]],Artikel_prijzen[Artnr],Artikel_prijzen[Groep],"")</f>
        <v>AV</v>
      </c>
      <c r="J271" s="10">
        <f>_xlfn.XLOOKUP(Q4_2025[[#This Row],[Artikelnr]],Artikel_prijzen[Artnr],Artikel_prijzen[Prijs 2025],"")</f>
        <v>435</v>
      </c>
      <c r="K271" t="str">
        <f>IF(Q4_2025[[#This Row],[Artikelprijs]]&lt;&gt;"",IF(Q4_2025[[#This Row],[Stuksprijs]]=Q4_2025[[#This Row],[Artikelprijs]],"Prijs gelijk","Prijs wijkt af"),"")</f>
        <v>Prijs wijkt af</v>
      </c>
      <c r="L271" t="str">
        <f>IF(Q4_2025[[#This Row],[Relatiekorting percentage]]=0,
    "Nvt",
    IF(Q4_2025[[#This Row],[Brutobedrag 2]] &lt; Q4_2025[[#This Row],[Bruto - Rel.korting]],
        "Nee",
        "Ja"))</f>
        <v>Nvt</v>
      </c>
      <c r="M271" s="10">
        <f>IF(Q4_2025[[#This Row],[Artikelprijs]]&lt;&gt;"",Q4_2025[[#This Row],[Artikelprijs]],Q4_2025[[#This Row],[Stuksprijs]])</f>
        <v>435</v>
      </c>
      <c r="N271" s="44">
        <f>Q4_2025[[#This Row],[Besteld]]*Q4_2025[[#This Row],[Prijs 2]]</f>
        <v>435</v>
      </c>
      <c r="O271" s="10">
        <f>IF(Q4_2025[[#This Row],[Brutobedrag 2]]&lt;Q4_2025[[#This Row],[Bruto - Rel.korting]],Q4_2025[[#This Row],[Brutobedrag 2]],Q4_2025[[#This Row],[Brutobedrag 2]]*(100-Q4_2025[[#This Row],[Relatiekorting percentage]])/100)</f>
        <v>435</v>
      </c>
      <c r="R271" s="3"/>
      <c r="W271"/>
      <c r="AB271"/>
    </row>
    <row r="272" spans="1:28" x14ac:dyDescent="0.3">
      <c r="A272" t="s">
        <v>862</v>
      </c>
      <c r="B272">
        <v>5040018</v>
      </c>
      <c r="C272" t="s">
        <v>319</v>
      </c>
      <c r="D272">
        <v>1</v>
      </c>
      <c r="E272" s="10">
        <v>66.95</v>
      </c>
      <c r="F272" s="10">
        <v>66.95</v>
      </c>
      <c r="G272" s="10">
        <v>66.95</v>
      </c>
      <c r="H272">
        <v>0</v>
      </c>
      <c r="I272" s="51" t="str">
        <f>_xlfn.XLOOKUP(Q4_2025[[#This Row],[Artikelnr]],Artikel_prijzen[Artnr],Artikel_prijzen[Groep],"")</f>
        <v/>
      </c>
      <c r="J272" s="10" t="str">
        <f>_xlfn.XLOOKUP(Q4_2025[[#This Row],[Artikelnr]],Artikel_prijzen[Artnr],Artikel_prijzen[Prijs 2025],"")</f>
        <v/>
      </c>
      <c r="K272" t="str">
        <f>IF(Q4_2025[[#This Row],[Artikelprijs]]&lt;&gt;"",IF(Q4_2025[[#This Row],[Stuksprijs]]=Q4_2025[[#This Row],[Artikelprijs]],"Prijs gelijk","Prijs wijkt af"),"")</f>
        <v/>
      </c>
      <c r="L272" t="str">
        <f>IF(Q4_2025[[#This Row],[Relatiekorting percentage]]=0,
    "Nvt",
    IF(Q4_2025[[#This Row],[Brutobedrag 2]] &lt; Q4_2025[[#This Row],[Bruto - Rel.korting]],
        "Nee",
        "Ja"))</f>
        <v>Nvt</v>
      </c>
      <c r="M272" s="10">
        <f>IF(Q4_2025[[#This Row],[Artikelprijs]]&lt;&gt;"",Q4_2025[[#This Row],[Artikelprijs]],Q4_2025[[#This Row],[Stuksprijs]])</f>
        <v>66.95</v>
      </c>
      <c r="N272" s="44">
        <f>Q4_2025[[#This Row],[Besteld]]*Q4_2025[[#This Row],[Prijs 2]]</f>
        <v>66.95</v>
      </c>
      <c r="O272" s="10">
        <f>IF(Q4_2025[[#This Row],[Brutobedrag 2]]&lt;Q4_2025[[#This Row],[Bruto - Rel.korting]],Q4_2025[[#This Row],[Brutobedrag 2]],Q4_2025[[#This Row],[Brutobedrag 2]]*(100-Q4_2025[[#This Row],[Relatiekorting percentage]])/100)</f>
        <v>66.95</v>
      </c>
      <c r="R272" s="3"/>
      <c r="W272"/>
      <c r="AB272"/>
    </row>
    <row r="273" spans="1:28" x14ac:dyDescent="0.3">
      <c r="A273" t="s">
        <v>862</v>
      </c>
      <c r="B273">
        <v>5022049</v>
      </c>
      <c r="C273" t="s">
        <v>280</v>
      </c>
      <c r="D273">
        <v>1</v>
      </c>
      <c r="E273" s="10">
        <v>547.83000000000004</v>
      </c>
      <c r="F273" s="10">
        <v>547.83000000000004</v>
      </c>
      <c r="G273" s="10">
        <v>547.83000000000004</v>
      </c>
      <c r="H273">
        <v>0</v>
      </c>
      <c r="I273" s="51" t="str">
        <f>_xlfn.XLOOKUP(Q4_2025[[#This Row],[Artikelnr]],Artikel_prijzen[Artnr],Artikel_prijzen[Groep],"")</f>
        <v>Elektra</v>
      </c>
      <c r="J273" s="10">
        <f>_xlfn.XLOOKUP(Q4_2025[[#This Row],[Artikelnr]],Artikel_prijzen[Artnr],Artikel_prijzen[Prijs 2025],"")</f>
        <v>417.15</v>
      </c>
      <c r="K273" t="str">
        <f>IF(Q4_2025[[#This Row],[Artikelprijs]]&lt;&gt;"",IF(Q4_2025[[#This Row],[Stuksprijs]]=Q4_2025[[#This Row],[Artikelprijs]],"Prijs gelijk","Prijs wijkt af"),"")</f>
        <v>Prijs wijkt af</v>
      </c>
      <c r="L273" t="str">
        <f>IF(Q4_2025[[#This Row],[Relatiekorting percentage]]=0,
    "Nvt",
    IF(Q4_2025[[#This Row],[Brutobedrag 2]] &lt; Q4_2025[[#This Row],[Bruto - Rel.korting]],
        "Nee",
        "Ja"))</f>
        <v>Nvt</v>
      </c>
      <c r="M273" s="10">
        <f>IF(Q4_2025[[#This Row],[Artikelprijs]]&lt;&gt;"",Q4_2025[[#This Row],[Artikelprijs]],Q4_2025[[#This Row],[Stuksprijs]])</f>
        <v>417.15</v>
      </c>
      <c r="N273" s="44">
        <f>Q4_2025[[#This Row],[Besteld]]*Q4_2025[[#This Row],[Prijs 2]]</f>
        <v>417.15</v>
      </c>
      <c r="O273" s="10">
        <f>IF(Q4_2025[[#This Row],[Brutobedrag 2]]&lt;Q4_2025[[#This Row],[Bruto - Rel.korting]],Q4_2025[[#This Row],[Brutobedrag 2]],Q4_2025[[#This Row],[Brutobedrag 2]]*(100-Q4_2025[[#This Row],[Relatiekorting percentage]])/100)</f>
        <v>417.15</v>
      </c>
      <c r="R273" s="3"/>
      <c r="W273"/>
      <c r="AB273"/>
    </row>
    <row r="274" spans="1:28" x14ac:dyDescent="0.3">
      <c r="A274" t="s">
        <v>862</v>
      </c>
      <c r="B274">
        <v>5022047</v>
      </c>
      <c r="C274" t="s">
        <v>278</v>
      </c>
      <c r="D274">
        <v>1</v>
      </c>
      <c r="E274" s="10">
        <v>438.5</v>
      </c>
      <c r="F274" s="10">
        <v>438.5</v>
      </c>
      <c r="G274" s="10">
        <v>438.5</v>
      </c>
      <c r="H274">
        <v>0</v>
      </c>
      <c r="I274" s="51" t="str">
        <f>_xlfn.XLOOKUP(Q4_2025[[#This Row],[Artikelnr]],Artikel_prijzen[Artnr],Artikel_prijzen[Groep],"")</f>
        <v>Elektra</v>
      </c>
      <c r="J274" s="10">
        <f>_xlfn.XLOOKUP(Q4_2025[[#This Row],[Artikelnr]],Artikel_prijzen[Artnr],Artikel_prijzen[Prijs 2025],"")</f>
        <v>329.6</v>
      </c>
      <c r="K274" t="str">
        <f>IF(Q4_2025[[#This Row],[Artikelprijs]]&lt;&gt;"",IF(Q4_2025[[#This Row],[Stuksprijs]]=Q4_2025[[#This Row],[Artikelprijs]],"Prijs gelijk","Prijs wijkt af"),"")</f>
        <v>Prijs wijkt af</v>
      </c>
      <c r="L274" t="str">
        <f>IF(Q4_2025[[#This Row],[Relatiekorting percentage]]=0,
    "Nvt",
    IF(Q4_2025[[#This Row],[Brutobedrag 2]] &lt; Q4_2025[[#This Row],[Bruto - Rel.korting]],
        "Nee",
        "Ja"))</f>
        <v>Nvt</v>
      </c>
      <c r="M274" s="10">
        <f>IF(Q4_2025[[#This Row],[Artikelprijs]]&lt;&gt;"",Q4_2025[[#This Row],[Artikelprijs]],Q4_2025[[#This Row],[Stuksprijs]])</f>
        <v>329.6</v>
      </c>
      <c r="N274" s="44">
        <f>Q4_2025[[#This Row],[Besteld]]*Q4_2025[[#This Row],[Prijs 2]]</f>
        <v>329.6</v>
      </c>
      <c r="O274" s="10">
        <f>IF(Q4_2025[[#This Row],[Brutobedrag 2]]&lt;Q4_2025[[#This Row],[Bruto - Rel.korting]],Q4_2025[[#This Row],[Brutobedrag 2]],Q4_2025[[#This Row],[Brutobedrag 2]]*(100-Q4_2025[[#This Row],[Relatiekorting percentage]])/100)</f>
        <v>329.6</v>
      </c>
      <c r="R274" s="3"/>
      <c r="W274"/>
      <c r="AB274"/>
    </row>
    <row r="275" spans="1:28" x14ac:dyDescent="0.3">
      <c r="A275" t="s">
        <v>862</v>
      </c>
      <c r="B275">
        <v>5022047</v>
      </c>
      <c r="C275" t="s">
        <v>278</v>
      </c>
      <c r="D275">
        <v>1</v>
      </c>
      <c r="E275" s="10">
        <v>438.5</v>
      </c>
      <c r="F275" s="10">
        <v>438.5</v>
      </c>
      <c r="G275" s="10">
        <v>438.5</v>
      </c>
      <c r="H275">
        <v>0</v>
      </c>
      <c r="I275" s="51" t="str">
        <f>_xlfn.XLOOKUP(Q4_2025[[#This Row],[Artikelnr]],Artikel_prijzen[Artnr],Artikel_prijzen[Groep],"")</f>
        <v>Elektra</v>
      </c>
      <c r="J275" s="10">
        <f>_xlfn.XLOOKUP(Q4_2025[[#This Row],[Artikelnr]],Artikel_prijzen[Artnr],Artikel_prijzen[Prijs 2025],"")</f>
        <v>329.6</v>
      </c>
      <c r="K275" t="str">
        <f>IF(Q4_2025[[#This Row],[Artikelprijs]]&lt;&gt;"",IF(Q4_2025[[#This Row],[Stuksprijs]]=Q4_2025[[#This Row],[Artikelprijs]],"Prijs gelijk","Prijs wijkt af"),"")</f>
        <v>Prijs wijkt af</v>
      </c>
      <c r="L275" t="str">
        <f>IF(Q4_2025[[#This Row],[Relatiekorting percentage]]=0,
    "Nvt",
    IF(Q4_2025[[#This Row],[Brutobedrag 2]] &lt; Q4_2025[[#This Row],[Bruto - Rel.korting]],
        "Nee",
        "Ja"))</f>
        <v>Nvt</v>
      </c>
      <c r="M275" s="10">
        <f>IF(Q4_2025[[#This Row],[Artikelprijs]]&lt;&gt;"",Q4_2025[[#This Row],[Artikelprijs]],Q4_2025[[#This Row],[Stuksprijs]])</f>
        <v>329.6</v>
      </c>
      <c r="N275" s="44">
        <f>Q4_2025[[#This Row],[Besteld]]*Q4_2025[[#This Row],[Prijs 2]]</f>
        <v>329.6</v>
      </c>
      <c r="O275" s="10">
        <f>IF(Q4_2025[[#This Row],[Brutobedrag 2]]&lt;Q4_2025[[#This Row],[Bruto - Rel.korting]],Q4_2025[[#This Row],[Brutobedrag 2]],Q4_2025[[#This Row],[Brutobedrag 2]]*(100-Q4_2025[[#This Row],[Relatiekorting percentage]])/100)</f>
        <v>329.6</v>
      </c>
      <c r="R275" s="3"/>
      <c r="W275"/>
      <c r="AB275"/>
    </row>
    <row r="276" spans="1:28" x14ac:dyDescent="0.3">
      <c r="A276" t="s">
        <v>862</v>
      </c>
      <c r="B276">
        <v>5022049</v>
      </c>
      <c r="C276" t="s">
        <v>280</v>
      </c>
      <c r="D276">
        <v>1</v>
      </c>
      <c r="E276" s="10">
        <v>547.83000000000004</v>
      </c>
      <c r="F276" s="10">
        <v>547.83000000000004</v>
      </c>
      <c r="G276" s="10">
        <v>547.83000000000004</v>
      </c>
      <c r="H276">
        <v>0</v>
      </c>
      <c r="I276" s="51" t="str">
        <f>_xlfn.XLOOKUP(Q4_2025[[#This Row],[Artikelnr]],Artikel_prijzen[Artnr],Artikel_prijzen[Groep],"")</f>
        <v>Elektra</v>
      </c>
      <c r="J276" s="10">
        <f>_xlfn.XLOOKUP(Q4_2025[[#This Row],[Artikelnr]],Artikel_prijzen[Artnr],Artikel_prijzen[Prijs 2025],"")</f>
        <v>417.15</v>
      </c>
      <c r="K276" t="str">
        <f>IF(Q4_2025[[#This Row],[Artikelprijs]]&lt;&gt;"",IF(Q4_2025[[#This Row],[Stuksprijs]]=Q4_2025[[#This Row],[Artikelprijs]],"Prijs gelijk","Prijs wijkt af"),"")</f>
        <v>Prijs wijkt af</v>
      </c>
      <c r="L276" t="str">
        <f>IF(Q4_2025[[#This Row],[Relatiekorting percentage]]=0,
    "Nvt",
    IF(Q4_2025[[#This Row],[Brutobedrag 2]] &lt; Q4_2025[[#This Row],[Bruto - Rel.korting]],
        "Nee",
        "Ja"))</f>
        <v>Nvt</v>
      </c>
      <c r="M276" s="10">
        <f>IF(Q4_2025[[#This Row],[Artikelprijs]]&lt;&gt;"",Q4_2025[[#This Row],[Artikelprijs]],Q4_2025[[#This Row],[Stuksprijs]])</f>
        <v>417.15</v>
      </c>
      <c r="N276" s="44">
        <f>Q4_2025[[#This Row],[Besteld]]*Q4_2025[[#This Row],[Prijs 2]]</f>
        <v>417.15</v>
      </c>
      <c r="O276" s="10">
        <f>IF(Q4_2025[[#This Row],[Brutobedrag 2]]&lt;Q4_2025[[#This Row],[Bruto - Rel.korting]],Q4_2025[[#This Row],[Brutobedrag 2]],Q4_2025[[#This Row],[Brutobedrag 2]]*(100-Q4_2025[[#This Row],[Relatiekorting percentage]])/100)</f>
        <v>417.15</v>
      </c>
      <c r="R276" s="3"/>
      <c r="W276"/>
      <c r="AB276"/>
    </row>
    <row r="277" spans="1:28" x14ac:dyDescent="0.3">
      <c r="A277" t="s">
        <v>862</v>
      </c>
      <c r="B277">
        <v>5020001</v>
      </c>
      <c r="C277" t="s">
        <v>46</v>
      </c>
      <c r="D277">
        <v>1</v>
      </c>
      <c r="E277" s="10">
        <v>29.35</v>
      </c>
      <c r="F277" s="10">
        <v>29.35</v>
      </c>
      <c r="G277" s="10">
        <v>29.35</v>
      </c>
      <c r="H277">
        <v>0</v>
      </c>
      <c r="I277" s="51" t="str">
        <f>_xlfn.XLOOKUP(Q4_2025[[#This Row],[Artikelnr]],Artikel_prijzen[Artnr],Artikel_prijzen[Groep],"")</f>
        <v/>
      </c>
      <c r="J277" s="10" t="str">
        <f>_xlfn.XLOOKUP(Q4_2025[[#This Row],[Artikelnr]],Artikel_prijzen[Artnr],Artikel_prijzen[Prijs 2025],"")</f>
        <v/>
      </c>
      <c r="K277" t="str">
        <f>IF(Q4_2025[[#This Row],[Artikelprijs]]&lt;&gt;"",IF(Q4_2025[[#This Row],[Stuksprijs]]=Q4_2025[[#This Row],[Artikelprijs]],"Prijs gelijk","Prijs wijkt af"),"")</f>
        <v/>
      </c>
      <c r="L277" t="str">
        <f>IF(Q4_2025[[#This Row],[Relatiekorting percentage]]=0,
    "Nvt",
    IF(Q4_2025[[#This Row],[Brutobedrag 2]] &lt; Q4_2025[[#This Row],[Bruto - Rel.korting]],
        "Nee",
        "Ja"))</f>
        <v>Nvt</v>
      </c>
      <c r="M277" s="10">
        <f>IF(Q4_2025[[#This Row],[Artikelprijs]]&lt;&gt;"",Q4_2025[[#This Row],[Artikelprijs]],Q4_2025[[#This Row],[Stuksprijs]])</f>
        <v>29.35</v>
      </c>
      <c r="N277" s="44">
        <f>Q4_2025[[#This Row],[Besteld]]*Q4_2025[[#This Row],[Prijs 2]]</f>
        <v>29.35</v>
      </c>
      <c r="O277" s="10">
        <f>IF(Q4_2025[[#This Row],[Brutobedrag 2]]&lt;Q4_2025[[#This Row],[Bruto - Rel.korting]],Q4_2025[[#This Row],[Brutobedrag 2]],Q4_2025[[#This Row],[Brutobedrag 2]]*(100-Q4_2025[[#This Row],[Relatiekorting percentage]])/100)</f>
        <v>29.35</v>
      </c>
      <c r="R277" s="3"/>
      <c r="W277"/>
      <c r="AB277"/>
    </row>
    <row r="278" spans="1:28" x14ac:dyDescent="0.3">
      <c r="A278" t="s">
        <v>862</v>
      </c>
      <c r="B278">
        <v>5022049</v>
      </c>
      <c r="C278" t="s">
        <v>280</v>
      </c>
      <c r="D278">
        <v>1</v>
      </c>
      <c r="E278" s="10">
        <v>547.83000000000004</v>
      </c>
      <c r="F278" s="10">
        <v>547.83000000000004</v>
      </c>
      <c r="G278" s="10">
        <v>547.83000000000004</v>
      </c>
      <c r="H278">
        <v>0</v>
      </c>
      <c r="I278" s="51" t="str">
        <f>_xlfn.XLOOKUP(Q4_2025[[#This Row],[Artikelnr]],Artikel_prijzen[Artnr],Artikel_prijzen[Groep],"")</f>
        <v>Elektra</v>
      </c>
      <c r="J278" s="10">
        <f>_xlfn.XLOOKUP(Q4_2025[[#This Row],[Artikelnr]],Artikel_prijzen[Artnr],Artikel_prijzen[Prijs 2025],"")</f>
        <v>417.15</v>
      </c>
      <c r="K278" t="str">
        <f>IF(Q4_2025[[#This Row],[Artikelprijs]]&lt;&gt;"",IF(Q4_2025[[#This Row],[Stuksprijs]]=Q4_2025[[#This Row],[Artikelprijs]],"Prijs gelijk","Prijs wijkt af"),"")</f>
        <v>Prijs wijkt af</v>
      </c>
      <c r="L278" t="str">
        <f>IF(Q4_2025[[#This Row],[Relatiekorting percentage]]=0,
    "Nvt",
    IF(Q4_2025[[#This Row],[Brutobedrag 2]] &lt; Q4_2025[[#This Row],[Bruto - Rel.korting]],
        "Nee",
        "Ja"))</f>
        <v>Nvt</v>
      </c>
      <c r="M278" s="10">
        <f>IF(Q4_2025[[#This Row],[Artikelprijs]]&lt;&gt;"",Q4_2025[[#This Row],[Artikelprijs]],Q4_2025[[#This Row],[Stuksprijs]])</f>
        <v>417.15</v>
      </c>
      <c r="N278" s="44">
        <f>Q4_2025[[#This Row],[Besteld]]*Q4_2025[[#This Row],[Prijs 2]]</f>
        <v>417.15</v>
      </c>
      <c r="O278" s="10">
        <f>IF(Q4_2025[[#This Row],[Brutobedrag 2]]&lt;Q4_2025[[#This Row],[Bruto - Rel.korting]],Q4_2025[[#This Row],[Brutobedrag 2]],Q4_2025[[#This Row],[Brutobedrag 2]]*(100-Q4_2025[[#This Row],[Relatiekorting percentage]])/100)</f>
        <v>417.15</v>
      </c>
      <c r="R278" s="3"/>
      <c r="W278"/>
      <c r="AB278"/>
    </row>
    <row r="279" spans="1:28" x14ac:dyDescent="0.3">
      <c r="A279" t="s">
        <v>862</v>
      </c>
      <c r="B279">
        <v>5040010</v>
      </c>
      <c r="C279" t="s">
        <v>318</v>
      </c>
      <c r="D279">
        <v>1</v>
      </c>
      <c r="E279" s="10">
        <v>448.05</v>
      </c>
      <c r="F279" s="10">
        <v>448.05</v>
      </c>
      <c r="G279" s="10">
        <v>448.05</v>
      </c>
      <c r="H279">
        <v>0</v>
      </c>
      <c r="I279" s="51" t="str">
        <f>_xlfn.XLOOKUP(Q4_2025[[#This Row],[Artikelnr]],Artikel_prijzen[Artnr],Artikel_prijzen[Groep],"")</f>
        <v>AV</v>
      </c>
      <c r="J279" s="10">
        <f>_xlfn.XLOOKUP(Q4_2025[[#This Row],[Artikelnr]],Artikel_prijzen[Artnr],Artikel_prijzen[Prijs 2025],"")</f>
        <v>435</v>
      </c>
      <c r="K279" t="str">
        <f>IF(Q4_2025[[#This Row],[Artikelprijs]]&lt;&gt;"",IF(Q4_2025[[#This Row],[Stuksprijs]]=Q4_2025[[#This Row],[Artikelprijs]],"Prijs gelijk","Prijs wijkt af"),"")</f>
        <v>Prijs wijkt af</v>
      </c>
      <c r="L279" t="str">
        <f>IF(Q4_2025[[#This Row],[Relatiekorting percentage]]=0,
    "Nvt",
    IF(Q4_2025[[#This Row],[Brutobedrag 2]] &lt; Q4_2025[[#This Row],[Bruto - Rel.korting]],
        "Nee",
        "Ja"))</f>
        <v>Nvt</v>
      </c>
      <c r="M279" s="10">
        <f>IF(Q4_2025[[#This Row],[Artikelprijs]]&lt;&gt;"",Q4_2025[[#This Row],[Artikelprijs]],Q4_2025[[#This Row],[Stuksprijs]])</f>
        <v>435</v>
      </c>
      <c r="N279" s="44">
        <f>Q4_2025[[#This Row],[Besteld]]*Q4_2025[[#This Row],[Prijs 2]]</f>
        <v>435</v>
      </c>
      <c r="O279" s="10">
        <f>IF(Q4_2025[[#This Row],[Brutobedrag 2]]&lt;Q4_2025[[#This Row],[Bruto - Rel.korting]],Q4_2025[[#This Row],[Brutobedrag 2]],Q4_2025[[#This Row],[Brutobedrag 2]]*(100-Q4_2025[[#This Row],[Relatiekorting percentage]])/100)</f>
        <v>435</v>
      </c>
      <c r="R279" s="3"/>
      <c r="W279"/>
      <c r="AB279"/>
    </row>
    <row r="280" spans="1:28" x14ac:dyDescent="0.3">
      <c r="A280" t="s">
        <v>862</v>
      </c>
      <c r="B280">
        <v>5022047</v>
      </c>
      <c r="C280" t="s">
        <v>278</v>
      </c>
      <c r="D280">
        <v>1</v>
      </c>
      <c r="E280" s="10">
        <v>438.5</v>
      </c>
      <c r="F280" s="10">
        <v>438.5</v>
      </c>
      <c r="G280" s="10">
        <v>438.5</v>
      </c>
      <c r="H280">
        <v>0</v>
      </c>
      <c r="I280" s="51" t="str">
        <f>_xlfn.XLOOKUP(Q4_2025[[#This Row],[Artikelnr]],Artikel_prijzen[Artnr],Artikel_prijzen[Groep],"")</f>
        <v>Elektra</v>
      </c>
      <c r="J280" s="10">
        <f>_xlfn.XLOOKUP(Q4_2025[[#This Row],[Artikelnr]],Artikel_prijzen[Artnr],Artikel_prijzen[Prijs 2025],"")</f>
        <v>329.6</v>
      </c>
      <c r="K280" t="str">
        <f>IF(Q4_2025[[#This Row],[Artikelprijs]]&lt;&gt;"",IF(Q4_2025[[#This Row],[Stuksprijs]]=Q4_2025[[#This Row],[Artikelprijs]],"Prijs gelijk","Prijs wijkt af"),"")</f>
        <v>Prijs wijkt af</v>
      </c>
      <c r="L280" t="str">
        <f>IF(Q4_2025[[#This Row],[Relatiekorting percentage]]=0,
    "Nvt",
    IF(Q4_2025[[#This Row],[Brutobedrag 2]] &lt; Q4_2025[[#This Row],[Bruto - Rel.korting]],
        "Nee",
        "Ja"))</f>
        <v>Nvt</v>
      </c>
      <c r="M280" s="10">
        <f>IF(Q4_2025[[#This Row],[Artikelprijs]]&lt;&gt;"",Q4_2025[[#This Row],[Artikelprijs]],Q4_2025[[#This Row],[Stuksprijs]])</f>
        <v>329.6</v>
      </c>
      <c r="N280" s="44">
        <f>Q4_2025[[#This Row],[Besteld]]*Q4_2025[[#This Row],[Prijs 2]]</f>
        <v>329.6</v>
      </c>
      <c r="O280" s="10">
        <f>IF(Q4_2025[[#This Row],[Brutobedrag 2]]&lt;Q4_2025[[#This Row],[Bruto - Rel.korting]],Q4_2025[[#This Row],[Brutobedrag 2]],Q4_2025[[#This Row],[Brutobedrag 2]]*(100-Q4_2025[[#This Row],[Relatiekorting percentage]])/100)</f>
        <v>329.6</v>
      </c>
      <c r="R280" s="3"/>
      <c r="W280"/>
      <c r="AB280"/>
    </row>
    <row r="281" spans="1:28" x14ac:dyDescent="0.3">
      <c r="A281" t="s">
        <v>862</v>
      </c>
      <c r="B281">
        <v>5022047</v>
      </c>
      <c r="C281" t="s">
        <v>278</v>
      </c>
      <c r="D281">
        <v>1</v>
      </c>
      <c r="E281" s="10">
        <v>438.5</v>
      </c>
      <c r="F281" s="10">
        <v>438.5</v>
      </c>
      <c r="G281" s="10">
        <v>438.5</v>
      </c>
      <c r="H281">
        <v>0</v>
      </c>
      <c r="I281" s="51" t="str">
        <f>_xlfn.XLOOKUP(Q4_2025[[#This Row],[Artikelnr]],Artikel_prijzen[Artnr],Artikel_prijzen[Groep],"")</f>
        <v>Elektra</v>
      </c>
      <c r="J281" s="10">
        <f>_xlfn.XLOOKUP(Q4_2025[[#This Row],[Artikelnr]],Artikel_prijzen[Artnr],Artikel_prijzen[Prijs 2025],"")</f>
        <v>329.6</v>
      </c>
      <c r="K281" t="str">
        <f>IF(Q4_2025[[#This Row],[Artikelprijs]]&lt;&gt;"",IF(Q4_2025[[#This Row],[Stuksprijs]]=Q4_2025[[#This Row],[Artikelprijs]],"Prijs gelijk","Prijs wijkt af"),"")</f>
        <v>Prijs wijkt af</v>
      </c>
      <c r="L281" t="str">
        <f>IF(Q4_2025[[#This Row],[Relatiekorting percentage]]=0,
    "Nvt",
    IF(Q4_2025[[#This Row],[Brutobedrag 2]] &lt; Q4_2025[[#This Row],[Bruto - Rel.korting]],
        "Nee",
        "Ja"))</f>
        <v>Nvt</v>
      </c>
      <c r="M281" s="10">
        <f>IF(Q4_2025[[#This Row],[Artikelprijs]]&lt;&gt;"",Q4_2025[[#This Row],[Artikelprijs]],Q4_2025[[#This Row],[Stuksprijs]])</f>
        <v>329.6</v>
      </c>
      <c r="N281" s="44">
        <f>Q4_2025[[#This Row],[Besteld]]*Q4_2025[[#This Row],[Prijs 2]]</f>
        <v>329.6</v>
      </c>
      <c r="O281" s="10">
        <f>IF(Q4_2025[[#This Row],[Brutobedrag 2]]&lt;Q4_2025[[#This Row],[Bruto - Rel.korting]],Q4_2025[[#This Row],[Brutobedrag 2]],Q4_2025[[#This Row],[Brutobedrag 2]]*(100-Q4_2025[[#This Row],[Relatiekorting percentage]])/100)</f>
        <v>329.6</v>
      </c>
      <c r="R281" s="3"/>
      <c r="W281"/>
      <c r="AB281"/>
    </row>
    <row r="282" spans="1:28" x14ac:dyDescent="0.3">
      <c r="A282" t="s">
        <v>862</v>
      </c>
      <c r="B282">
        <v>5040008</v>
      </c>
      <c r="C282" t="s">
        <v>333</v>
      </c>
      <c r="D282">
        <v>1</v>
      </c>
      <c r="E282" s="10">
        <v>272.95</v>
      </c>
      <c r="F282" s="10">
        <v>272.95</v>
      </c>
      <c r="G282" s="10">
        <v>272.95</v>
      </c>
      <c r="H282">
        <v>0</v>
      </c>
      <c r="I282" s="51" t="str">
        <f>_xlfn.XLOOKUP(Q4_2025[[#This Row],[Artikelnr]],Artikel_prijzen[Artnr],Artikel_prijzen[Groep],"")</f>
        <v>AV</v>
      </c>
      <c r="J282" s="10">
        <f>_xlfn.XLOOKUP(Q4_2025[[#This Row],[Artikelnr]],Artikel_prijzen[Artnr],Artikel_prijzen[Prijs 2025],"")</f>
        <v>345</v>
      </c>
      <c r="K282" t="str">
        <f>IF(Q4_2025[[#This Row],[Artikelprijs]]&lt;&gt;"",IF(Q4_2025[[#This Row],[Stuksprijs]]=Q4_2025[[#This Row],[Artikelprijs]],"Prijs gelijk","Prijs wijkt af"),"")</f>
        <v>Prijs wijkt af</v>
      </c>
      <c r="L282" t="str">
        <f>IF(Q4_2025[[#This Row],[Relatiekorting percentage]]=0,
    "Nvt",
    IF(Q4_2025[[#This Row],[Brutobedrag 2]] &lt; Q4_2025[[#This Row],[Bruto - Rel.korting]],
        "Nee",
        "Ja"))</f>
        <v>Nvt</v>
      </c>
      <c r="M282" s="10">
        <f>IF(Q4_2025[[#This Row],[Artikelprijs]]&lt;&gt;"",Q4_2025[[#This Row],[Artikelprijs]],Q4_2025[[#This Row],[Stuksprijs]])</f>
        <v>345</v>
      </c>
      <c r="N282" s="44">
        <f>Q4_2025[[#This Row],[Besteld]]*Q4_2025[[#This Row],[Prijs 2]]</f>
        <v>345</v>
      </c>
      <c r="O282" s="10">
        <f>IF(Q4_2025[[#This Row],[Brutobedrag 2]]&lt;Q4_2025[[#This Row],[Bruto - Rel.korting]],Q4_2025[[#This Row],[Brutobedrag 2]],Q4_2025[[#This Row],[Brutobedrag 2]]*(100-Q4_2025[[#This Row],[Relatiekorting percentage]])/100)</f>
        <v>345</v>
      </c>
      <c r="R282" s="3"/>
      <c r="W282"/>
      <c r="AB282"/>
    </row>
    <row r="283" spans="1:28" x14ac:dyDescent="0.3">
      <c r="A283" t="s">
        <v>862</v>
      </c>
      <c r="B283">
        <v>5040018</v>
      </c>
      <c r="C283" t="s">
        <v>319</v>
      </c>
      <c r="D283">
        <v>1</v>
      </c>
      <c r="E283" s="10">
        <v>66.95</v>
      </c>
      <c r="F283" s="10">
        <v>66.95</v>
      </c>
      <c r="G283" s="10">
        <v>66.95</v>
      </c>
      <c r="H283">
        <v>0</v>
      </c>
      <c r="I283" s="51" t="str">
        <f>_xlfn.XLOOKUP(Q4_2025[[#This Row],[Artikelnr]],Artikel_prijzen[Artnr],Artikel_prijzen[Groep],"")</f>
        <v/>
      </c>
      <c r="J283" s="10" t="str">
        <f>_xlfn.XLOOKUP(Q4_2025[[#This Row],[Artikelnr]],Artikel_prijzen[Artnr],Artikel_prijzen[Prijs 2025],"")</f>
        <v/>
      </c>
      <c r="K283" t="str">
        <f>IF(Q4_2025[[#This Row],[Artikelprijs]]&lt;&gt;"",IF(Q4_2025[[#This Row],[Stuksprijs]]=Q4_2025[[#This Row],[Artikelprijs]],"Prijs gelijk","Prijs wijkt af"),"")</f>
        <v/>
      </c>
      <c r="L283" t="str">
        <f>IF(Q4_2025[[#This Row],[Relatiekorting percentage]]=0,
    "Nvt",
    IF(Q4_2025[[#This Row],[Brutobedrag 2]] &lt; Q4_2025[[#This Row],[Bruto - Rel.korting]],
        "Nee",
        "Ja"))</f>
        <v>Nvt</v>
      </c>
      <c r="M283" s="10">
        <f>IF(Q4_2025[[#This Row],[Artikelprijs]]&lt;&gt;"",Q4_2025[[#This Row],[Artikelprijs]],Q4_2025[[#This Row],[Stuksprijs]])</f>
        <v>66.95</v>
      </c>
      <c r="N283" s="44">
        <f>Q4_2025[[#This Row],[Besteld]]*Q4_2025[[#This Row],[Prijs 2]]</f>
        <v>66.95</v>
      </c>
      <c r="O283" s="10">
        <f>IF(Q4_2025[[#This Row],[Brutobedrag 2]]&lt;Q4_2025[[#This Row],[Bruto - Rel.korting]],Q4_2025[[#This Row],[Brutobedrag 2]],Q4_2025[[#This Row],[Brutobedrag 2]]*(100-Q4_2025[[#This Row],[Relatiekorting percentage]])/100)</f>
        <v>66.95</v>
      </c>
      <c r="R283" s="3"/>
      <c r="W283"/>
      <c r="AB283"/>
    </row>
    <row r="284" spans="1:28" x14ac:dyDescent="0.3">
      <c r="A284" t="s">
        <v>862</v>
      </c>
      <c r="B284">
        <v>5022047</v>
      </c>
      <c r="C284" t="s">
        <v>278</v>
      </c>
      <c r="D284">
        <v>1</v>
      </c>
      <c r="E284" s="10">
        <v>438.5</v>
      </c>
      <c r="F284" s="10">
        <v>438.5</v>
      </c>
      <c r="G284" s="10">
        <v>438.5</v>
      </c>
      <c r="H284">
        <v>0</v>
      </c>
      <c r="I284" s="51" t="str">
        <f>_xlfn.XLOOKUP(Q4_2025[[#This Row],[Artikelnr]],Artikel_prijzen[Artnr],Artikel_prijzen[Groep],"")</f>
        <v>Elektra</v>
      </c>
      <c r="J284" s="10">
        <f>_xlfn.XLOOKUP(Q4_2025[[#This Row],[Artikelnr]],Artikel_prijzen[Artnr],Artikel_prijzen[Prijs 2025],"")</f>
        <v>329.6</v>
      </c>
      <c r="K284" t="str">
        <f>IF(Q4_2025[[#This Row],[Artikelprijs]]&lt;&gt;"",IF(Q4_2025[[#This Row],[Stuksprijs]]=Q4_2025[[#This Row],[Artikelprijs]],"Prijs gelijk","Prijs wijkt af"),"")</f>
        <v>Prijs wijkt af</v>
      </c>
      <c r="L284" t="str">
        <f>IF(Q4_2025[[#This Row],[Relatiekorting percentage]]=0,
    "Nvt",
    IF(Q4_2025[[#This Row],[Brutobedrag 2]] &lt; Q4_2025[[#This Row],[Bruto - Rel.korting]],
        "Nee",
        "Ja"))</f>
        <v>Nvt</v>
      </c>
      <c r="M284" s="10">
        <f>IF(Q4_2025[[#This Row],[Artikelprijs]]&lt;&gt;"",Q4_2025[[#This Row],[Artikelprijs]],Q4_2025[[#This Row],[Stuksprijs]])</f>
        <v>329.6</v>
      </c>
      <c r="N284" s="44">
        <f>Q4_2025[[#This Row],[Besteld]]*Q4_2025[[#This Row],[Prijs 2]]</f>
        <v>329.6</v>
      </c>
      <c r="O284" s="10">
        <f>IF(Q4_2025[[#This Row],[Brutobedrag 2]]&lt;Q4_2025[[#This Row],[Bruto - Rel.korting]],Q4_2025[[#This Row],[Brutobedrag 2]],Q4_2025[[#This Row],[Brutobedrag 2]]*(100-Q4_2025[[#This Row],[Relatiekorting percentage]])/100)</f>
        <v>329.6</v>
      </c>
      <c r="R284" s="3"/>
      <c r="W284"/>
      <c r="AB284"/>
    </row>
    <row r="285" spans="1:28" x14ac:dyDescent="0.3">
      <c r="A285" t="s">
        <v>862</v>
      </c>
      <c r="B285">
        <v>5022053</v>
      </c>
      <c r="C285" t="s">
        <v>285</v>
      </c>
      <c r="D285">
        <v>1</v>
      </c>
      <c r="E285" s="10">
        <v>794.6</v>
      </c>
      <c r="F285" s="10">
        <v>794.6</v>
      </c>
      <c r="G285" s="10">
        <v>794.6</v>
      </c>
      <c r="H285">
        <v>0</v>
      </c>
      <c r="I285" s="51" t="str">
        <f>_xlfn.XLOOKUP(Q4_2025[[#This Row],[Artikelnr]],Artikel_prijzen[Artnr],Artikel_prijzen[Groep],"")</f>
        <v>Elektra</v>
      </c>
      <c r="J285" s="10">
        <f>_xlfn.XLOOKUP(Q4_2025[[#This Row],[Artikelnr]],Artikel_prijzen[Artnr],Artikel_prijzen[Prijs 2025],"")</f>
        <v>576.79999999999995</v>
      </c>
      <c r="K285" t="str">
        <f>IF(Q4_2025[[#This Row],[Artikelprijs]]&lt;&gt;"",IF(Q4_2025[[#This Row],[Stuksprijs]]=Q4_2025[[#This Row],[Artikelprijs]],"Prijs gelijk","Prijs wijkt af"),"")</f>
        <v>Prijs wijkt af</v>
      </c>
      <c r="L285" t="str">
        <f>IF(Q4_2025[[#This Row],[Relatiekorting percentage]]=0,
    "Nvt",
    IF(Q4_2025[[#This Row],[Brutobedrag 2]] &lt; Q4_2025[[#This Row],[Bruto - Rel.korting]],
        "Nee",
        "Ja"))</f>
        <v>Nvt</v>
      </c>
      <c r="M285" s="10">
        <f>IF(Q4_2025[[#This Row],[Artikelprijs]]&lt;&gt;"",Q4_2025[[#This Row],[Artikelprijs]],Q4_2025[[#This Row],[Stuksprijs]])</f>
        <v>576.79999999999995</v>
      </c>
      <c r="N285" s="44">
        <f>Q4_2025[[#This Row],[Besteld]]*Q4_2025[[#This Row],[Prijs 2]]</f>
        <v>576.79999999999995</v>
      </c>
      <c r="O285" s="10">
        <f>IF(Q4_2025[[#This Row],[Brutobedrag 2]]&lt;Q4_2025[[#This Row],[Bruto - Rel.korting]],Q4_2025[[#This Row],[Brutobedrag 2]],Q4_2025[[#This Row],[Brutobedrag 2]]*(100-Q4_2025[[#This Row],[Relatiekorting percentage]])/100)</f>
        <v>576.79999999999995</v>
      </c>
      <c r="R285" s="3"/>
      <c r="W285"/>
      <c r="AB285"/>
    </row>
    <row r="286" spans="1:28" x14ac:dyDescent="0.3">
      <c r="A286" t="s">
        <v>862</v>
      </c>
      <c r="B286">
        <v>5022049</v>
      </c>
      <c r="C286" t="s">
        <v>280</v>
      </c>
      <c r="D286">
        <v>2</v>
      </c>
      <c r="E286" s="10">
        <v>547.83000000000004</v>
      </c>
      <c r="F286" s="10">
        <v>1095.6600000000001</v>
      </c>
      <c r="G286" s="10">
        <v>1095.6600000000001</v>
      </c>
      <c r="H286">
        <v>0</v>
      </c>
      <c r="I286" s="51" t="str">
        <f>_xlfn.XLOOKUP(Q4_2025[[#This Row],[Artikelnr]],Artikel_prijzen[Artnr],Artikel_prijzen[Groep],"")</f>
        <v>Elektra</v>
      </c>
      <c r="J286" s="10">
        <f>_xlfn.XLOOKUP(Q4_2025[[#This Row],[Artikelnr]],Artikel_prijzen[Artnr],Artikel_prijzen[Prijs 2025],"")</f>
        <v>417.15</v>
      </c>
      <c r="K286" t="str">
        <f>IF(Q4_2025[[#This Row],[Artikelprijs]]&lt;&gt;"",IF(Q4_2025[[#This Row],[Stuksprijs]]=Q4_2025[[#This Row],[Artikelprijs]],"Prijs gelijk","Prijs wijkt af"),"")</f>
        <v>Prijs wijkt af</v>
      </c>
      <c r="L286" t="str">
        <f>IF(Q4_2025[[#This Row],[Relatiekorting percentage]]=0,
    "Nvt",
    IF(Q4_2025[[#This Row],[Brutobedrag 2]] &lt; Q4_2025[[#This Row],[Bruto - Rel.korting]],
        "Nee",
        "Ja"))</f>
        <v>Nvt</v>
      </c>
      <c r="M286" s="10">
        <f>IF(Q4_2025[[#This Row],[Artikelprijs]]&lt;&gt;"",Q4_2025[[#This Row],[Artikelprijs]],Q4_2025[[#This Row],[Stuksprijs]])</f>
        <v>417.15</v>
      </c>
      <c r="N286" s="44">
        <f>Q4_2025[[#This Row],[Besteld]]*Q4_2025[[#This Row],[Prijs 2]]</f>
        <v>834.3</v>
      </c>
      <c r="O286" s="10">
        <f>IF(Q4_2025[[#This Row],[Brutobedrag 2]]&lt;Q4_2025[[#This Row],[Bruto - Rel.korting]],Q4_2025[[#This Row],[Brutobedrag 2]],Q4_2025[[#This Row],[Brutobedrag 2]]*(100-Q4_2025[[#This Row],[Relatiekorting percentage]])/100)</f>
        <v>834.3</v>
      </c>
      <c r="R286" s="3"/>
      <c r="W286"/>
      <c r="AB286"/>
    </row>
    <row r="287" spans="1:28" x14ac:dyDescent="0.3">
      <c r="A287" t="s">
        <v>862</v>
      </c>
      <c r="B287">
        <v>5022047</v>
      </c>
      <c r="C287" t="s">
        <v>278</v>
      </c>
      <c r="D287">
        <v>1</v>
      </c>
      <c r="E287" s="10">
        <v>438.5</v>
      </c>
      <c r="F287" s="10">
        <v>438.5</v>
      </c>
      <c r="G287" s="10">
        <v>438.5</v>
      </c>
      <c r="H287">
        <v>0</v>
      </c>
      <c r="I287" s="51" t="str">
        <f>_xlfn.XLOOKUP(Q4_2025[[#This Row],[Artikelnr]],Artikel_prijzen[Artnr],Artikel_prijzen[Groep],"")</f>
        <v>Elektra</v>
      </c>
      <c r="J287" s="10">
        <f>_xlfn.XLOOKUP(Q4_2025[[#This Row],[Artikelnr]],Artikel_prijzen[Artnr],Artikel_prijzen[Prijs 2025],"")</f>
        <v>329.6</v>
      </c>
      <c r="K287" t="str">
        <f>IF(Q4_2025[[#This Row],[Artikelprijs]]&lt;&gt;"",IF(Q4_2025[[#This Row],[Stuksprijs]]=Q4_2025[[#This Row],[Artikelprijs]],"Prijs gelijk","Prijs wijkt af"),"")</f>
        <v>Prijs wijkt af</v>
      </c>
      <c r="L287" t="str">
        <f>IF(Q4_2025[[#This Row],[Relatiekorting percentage]]=0,
    "Nvt",
    IF(Q4_2025[[#This Row],[Brutobedrag 2]] &lt; Q4_2025[[#This Row],[Bruto - Rel.korting]],
        "Nee",
        "Ja"))</f>
        <v>Nvt</v>
      </c>
      <c r="M287" s="10">
        <f>IF(Q4_2025[[#This Row],[Artikelprijs]]&lt;&gt;"",Q4_2025[[#This Row],[Artikelprijs]],Q4_2025[[#This Row],[Stuksprijs]])</f>
        <v>329.6</v>
      </c>
      <c r="N287" s="44">
        <f>Q4_2025[[#This Row],[Besteld]]*Q4_2025[[#This Row],[Prijs 2]]</f>
        <v>329.6</v>
      </c>
      <c r="O287" s="10">
        <f>IF(Q4_2025[[#This Row],[Brutobedrag 2]]&lt;Q4_2025[[#This Row],[Bruto - Rel.korting]],Q4_2025[[#This Row],[Brutobedrag 2]],Q4_2025[[#This Row],[Brutobedrag 2]]*(100-Q4_2025[[#This Row],[Relatiekorting percentage]])/100)</f>
        <v>329.6</v>
      </c>
      <c r="R287" s="3"/>
      <c r="W287"/>
      <c r="AB287"/>
    </row>
    <row r="288" spans="1:28" x14ac:dyDescent="0.3">
      <c r="A288" t="s">
        <v>862</v>
      </c>
      <c r="B288">
        <v>5040008</v>
      </c>
      <c r="C288" t="s">
        <v>333</v>
      </c>
      <c r="D288">
        <v>1</v>
      </c>
      <c r="E288" s="10">
        <v>355.35</v>
      </c>
      <c r="F288" s="10">
        <v>355.35</v>
      </c>
      <c r="G288" s="10">
        <v>355.35</v>
      </c>
      <c r="H288">
        <v>0</v>
      </c>
      <c r="I288" s="51" t="str">
        <f>_xlfn.XLOOKUP(Q4_2025[[#This Row],[Artikelnr]],Artikel_prijzen[Artnr],Artikel_prijzen[Groep],"")</f>
        <v>AV</v>
      </c>
      <c r="J288" s="10">
        <f>_xlfn.XLOOKUP(Q4_2025[[#This Row],[Artikelnr]],Artikel_prijzen[Artnr],Artikel_prijzen[Prijs 2025],"")</f>
        <v>345</v>
      </c>
      <c r="K288" t="str">
        <f>IF(Q4_2025[[#This Row],[Artikelprijs]]&lt;&gt;"",IF(Q4_2025[[#This Row],[Stuksprijs]]=Q4_2025[[#This Row],[Artikelprijs]],"Prijs gelijk","Prijs wijkt af"),"")</f>
        <v>Prijs wijkt af</v>
      </c>
      <c r="L288" t="str">
        <f>IF(Q4_2025[[#This Row],[Relatiekorting percentage]]=0,
    "Nvt",
    IF(Q4_2025[[#This Row],[Brutobedrag 2]] &lt; Q4_2025[[#This Row],[Bruto - Rel.korting]],
        "Nee",
        "Ja"))</f>
        <v>Nvt</v>
      </c>
      <c r="M288" s="10">
        <f>IF(Q4_2025[[#This Row],[Artikelprijs]]&lt;&gt;"",Q4_2025[[#This Row],[Artikelprijs]],Q4_2025[[#This Row],[Stuksprijs]])</f>
        <v>345</v>
      </c>
      <c r="N288" s="44">
        <f>Q4_2025[[#This Row],[Besteld]]*Q4_2025[[#This Row],[Prijs 2]]</f>
        <v>345</v>
      </c>
      <c r="O288" s="10">
        <f>IF(Q4_2025[[#This Row],[Brutobedrag 2]]&lt;Q4_2025[[#This Row],[Bruto - Rel.korting]],Q4_2025[[#This Row],[Brutobedrag 2]],Q4_2025[[#This Row],[Brutobedrag 2]]*(100-Q4_2025[[#This Row],[Relatiekorting percentage]])/100)</f>
        <v>345</v>
      </c>
      <c r="R288" s="3"/>
      <c r="W288"/>
      <c r="AB288"/>
    </row>
    <row r="289" spans="1:28" x14ac:dyDescent="0.3">
      <c r="A289" t="s">
        <v>862</v>
      </c>
      <c r="B289">
        <v>5022053</v>
      </c>
      <c r="C289" t="s">
        <v>285</v>
      </c>
      <c r="D289">
        <v>1</v>
      </c>
      <c r="E289" s="10">
        <v>794.6</v>
      </c>
      <c r="F289" s="10">
        <v>794.6</v>
      </c>
      <c r="G289" s="10">
        <v>794.6</v>
      </c>
      <c r="H289">
        <v>0</v>
      </c>
      <c r="I289" s="51" t="str">
        <f>_xlfn.XLOOKUP(Q4_2025[[#This Row],[Artikelnr]],Artikel_prijzen[Artnr],Artikel_prijzen[Groep],"")</f>
        <v>Elektra</v>
      </c>
      <c r="J289" s="10">
        <f>_xlfn.XLOOKUP(Q4_2025[[#This Row],[Artikelnr]],Artikel_prijzen[Artnr],Artikel_prijzen[Prijs 2025],"")</f>
        <v>576.79999999999995</v>
      </c>
      <c r="K289" t="str">
        <f>IF(Q4_2025[[#This Row],[Artikelprijs]]&lt;&gt;"",IF(Q4_2025[[#This Row],[Stuksprijs]]=Q4_2025[[#This Row],[Artikelprijs]],"Prijs gelijk","Prijs wijkt af"),"")</f>
        <v>Prijs wijkt af</v>
      </c>
      <c r="L289" t="str">
        <f>IF(Q4_2025[[#This Row],[Relatiekorting percentage]]=0,
    "Nvt",
    IF(Q4_2025[[#This Row],[Brutobedrag 2]] &lt; Q4_2025[[#This Row],[Bruto - Rel.korting]],
        "Nee",
        "Ja"))</f>
        <v>Nvt</v>
      </c>
      <c r="M289" s="10">
        <f>IF(Q4_2025[[#This Row],[Artikelprijs]]&lt;&gt;"",Q4_2025[[#This Row],[Artikelprijs]],Q4_2025[[#This Row],[Stuksprijs]])</f>
        <v>576.79999999999995</v>
      </c>
      <c r="N289" s="44">
        <f>Q4_2025[[#This Row],[Besteld]]*Q4_2025[[#This Row],[Prijs 2]]</f>
        <v>576.79999999999995</v>
      </c>
      <c r="O289" s="10">
        <f>IF(Q4_2025[[#This Row],[Brutobedrag 2]]&lt;Q4_2025[[#This Row],[Bruto - Rel.korting]],Q4_2025[[#This Row],[Brutobedrag 2]],Q4_2025[[#This Row],[Brutobedrag 2]]*(100-Q4_2025[[#This Row],[Relatiekorting percentage]])/100)</f>
        <v>576.79999999999995</v>
      </c>
      <c r="R289" s="3"/>
      <c r="W289"/>
      <c r="AB289"/>
    </row>
    <row r="290" spans="1:28" x14ac:dyDescent="0.3">
      <c r="A290" t="s">
        <v>862</v>
      </c>
      <c r="B290">
        <v>5022027</v>
      </c>
      <c r="C290" t="s">
        <v>279</v>
      </c>
      <c r="D290">
        <v>1</v>
      </c>
      <c r="E290" s="10">
        <v>429.38</v>
      </c>
      <c r="F290" s="10">
        <v>429.38</v>
      </c>
      <c r="G290" s="10">
        <v>429.38</v>
      </c>
      <c r="H290">
        <v>0</v>
      </c>
      <c r="I290" s="51" t="str">
        <f>_xlfn.XLOOKUP(Q4_2025[[#This Row],[Artikelnr]],Artikel_prijzen[Artnr],Artikel_prijzen[Groep],"")</f>
        <v>Elektra</v>
      </c>
      <c r="J290" s="10">
        <f>_xlfn.XLOOKUP(Q4_2025[[#This Row],[Artikelnr]],Artikel_prijzen[Artnr],Artikel_prijzen[Prijs 2025],"")</f>
        <v>298.7</v>
      </c>
      <c r="K290" t="str">
        <f>IF(Q4_2025[[#This Row],[Artikelprijs]]&lt;&gt;"",IF(Q4_2025[[#This Row],[Stuksprijs]]=Q4_2025[[#This Row],[Artikelprijs]],"Prijs gelijk","Prijs wijkt af"),"")</f>
        <v>Prijs wijkt af</v>
      </c>
      <c r="L290" t="str">
        <f>IF(Q4_2025[[#This Row],[Relatiekorting percentage]]=0,
    "Nvt",
    IF(Q4_2025[[#This Row],[Brutobedrag 2]] &lt; Q4_2025[[#This Row],[Bruto - Rel.korting]],
        "Nee",
        "Ja"))</f>
        <v>Nvt</v>
      </c>
      <c r="M290" s="10">
        <f>IF(Q4_2025[[#This Row],[Artikelprijs]]&lt;&gt;"",Q4_2025[[#This Row],[Artikelprijs]],Q4_2025[[#This Row],[Stuksprijs]])</f>
        <v>298.7</v>
      </c>
      <c r="N290" s="44">
        <f>Q4_2025[[#This Row],[Besteld]]*Q4_2025[[#This Row],[Prijs 2]]</f>
        <v>298.7</v>
      </c>
      <c r="O290" s="10">
        <f>IF(Q4_2025[[#This Row],[Brutobedrag 2]]&lt;Q4_2025[[#This Row],[Bruto - Rel.korting]],Q4_2025[[#This Row],[Brutobedrag 2]],Q4_2025[[#This Row],[Brutobedrag 2]]*(100-Q4_2025[[#This Row],[Relatiekorting percentage]])/100)</f>
        <v>298.7</v>
      </c>
      <c r="R290" s="3"/>
      <c r="W290"/>
      <c r="AB290"/>
    </row>
    <row r="291" spans="1:28" x14ac:dyDescent="0.3">
      <c r="A291" t="s">
        <v>862</v>
      </c>
      <c r="B291">
        <v>5022027</v>
      </c>
      <c r="C291" t="s">
        <v>279</v>
      </c>
      <c r="D291">
        <v>1</v>
      </c>
      <c r="E291" s="10">
        <v>429.38</v>
      </c>
      <c r="F291" s="10">
        <v>429.38</v>
      </c>
      <c r="G291" s="10">
        <v>429.38</v>
      </c>
      <c r="H291">
        <v>0</v>
      </c>
      <c r="I291" s="51" t="str">
        <f>_xlfn.XLOOKUP(Q4_2025[[#This Row],[Artikelnr]],Artikel_prijzen[Artnr],Artikel_prijzen[Groep],"")</f>
        <v>Elektra</v>
      </c>
      <c r="J291" s="10">
        <f>_xlfn.XLOOKUP(Q4_2025[[#This Row],[Artikelnr]],Artikel_prijzen[Artnr],Artikel_prijzen[Prijs 2025],"")</f>
        <v>298.7</v>
      </c>
      <c r="K291" t="str">
        <f>IF(Q4_2025[[#This Row],[Artikelprijs]]&lt;&gt;"",IF(Q4_2025[[#This Row],[Stuksprijs]]=Q4_2025[[#This Row],[Artikelprijs]],"Prijs gelijk","Prijs wijkt af"),"")</f>
        <v>Prijs wijkt af</v>
      </c>
      <c r="L291" t="str">
        <f>IF(Q4_2025[[#This Row],[Relatiekorting percentage]]=0,
    "Nvt",
    IF(Q4_2025[[#This Row],[Brutobedrag 2]] &lt; Q4_2025[[#This Row],[Bruto - Rel.korting]],
        "Nee",
        "Ja"))</f>
        <v>Nvt</v>
      </c>
      <c r="M291" s="10">
        <f>IF(Q4_2025[[#This Row],[Artikelprijs]]&lt;&gt;"",Q4_2025[[#This Row],[Artikelprijs]],Q4_2025[[#This Row],[Stuksprijs]])</f>
        <v>298.7</v>
      </c>
      <c r="N291" s="44">
        <f>Q4_2025[[#This Row],[Besteld]]*Q4_2025[[#This Row],[Prijs 2]]</f>
        <v>298.7</v>
      </c>
      <c r="O291" s="10">
        <f>IF(Q4_2025[[#This Row],[Brutobedrag 2]]&lt;Q4_2025[[#This Row],[Bruto - Rel.korting]],Q4_2025[[#This Row],[Brutobedrag 2]],Q4_2025[[#This Row],[Brutobedrag 2]]*(100-Q4_2025[[#This Row],[Relatiekorting percentage]])/100)</f>
        <v>298.7</v>
      </c>
      <c r="R291" s="3"/>
      <c r="W291"/>
      <c r="AB291"/>
    </row>
    <row r="292" spans="1:28" x14ac:dyDescent="0.3">
      <c r="A292" t="s">
        <v>862</v>
      </c>
      <c r="B292">
        <v>5022031</v>
      </c>
      <c r="C292" t="s">
        <v>284</v>
      </c>
      <c r="D292">
        <v>1</v>
      </c>
      <c r="E292" s="10">
        <v>604.04999999999995</v>
      </c>
      <c r="F292" s="10">
        <v>604.04999999999995</v>
      </c>
      <c r="G292" s="10">
        <v>604.04999999999995</v>
      </c>
      <c r="H292">
        <v>0</v>
      </c>
      <c r="I292" s="51" t="str">
        <f>_xlfn.XLOOKUP(Q4_2025[[#This Row],[Artikelnr]],Artikel_prijzen[Artnr],Artikel_prijzen[Groep],"")</f>
        <v>Elektra</v>
      </c>
      <c r="J292" s="10">
        <f>_xlfn.XLOOKUP(Q4_2025[[#This Row],[Artikelnr]],Artikel_prijzen[Artnr],Artikel_prijzen[Prijs 2025],"")</f>
        <v>386.25</v>
      </c>
      <c r="K292" t="str">
        <f>IF(Q4_2025[[#This Row],[Artikelprijs]]&lt;&gt;"",IF(Q4_2025[[#This Row],[Stuksprijs]]=Q4_2025[[#This Row],[Artikelprijs]],"Prijs gelijk","Prijs wijkt af"),"")</f>
        <v>Prijs wijkt af</v>
      </c>
      <c r="L292" t="str">
        <f>IF(Q4_2025[[#This Row],[Relatiekorting percentage]]=0,
    "Nvt",
    IF(Q4_2025[[#This Row],[Brutobedrag 2]] &lt; Q4_2025[[#This Row],[Bruto - Rel.korting]],
        "Nee",
        "Ja"))</f>
        <v>Nvt</v>
      </c>
      <c r="M292" s="10">
        <f>IF(Q4_2025[[#This Row],[Artikelprijs]]&lt;&gt;"",Q4_2025[[#This Row],[Artikelprijs]],Q4_2025[[#This Row],[Stuksprijs]])</f>
        <v>386.25</v>
      </c>
      <c r="N292" s="44">
        <f>Q4_2025[[#This Row],[Besteld]]*Q4_2025[[#This Row],[Prijs 2]]</f>
        <v>386.25</v>
      </c>
      <c r="O292" s="10">
        <f>IF(Q4_2025[[#This Row],[Brutobedrag 2]]&lt;Q4_2025[[#This Row],[Bruto - Rel.korting]],Q4_2025[[#This Row],[Brutobedrag 2]],Q4_2025[[#This Row],[Brutobedrag 2]]*(100-Q4_2025[[#This Row],[Relatiekorting percentage]])/100)</f>
        <v>386.25</v>
      </c>
      <c r="R292" s="3"/>
      <c r="W292"/>
      <c r="AB292"/>
    </row>
    <row r="293" spans="1:28" x14ac:dyDescent="0.3">
      <c r="A293" t="s">
        <v>862</v>
      </c>
      <c r="B293">
        <v>5021034</v>
      </c>
      <c r="C293" t="s">
        <v>275</v>
      </c>
      <c r="D293">
        <v>1</v>
      </c>
      <c r="E293" s="10">
        <v>185.4</v>
      </c>
      <c r="F293" s="10">
        <v>185.4</v>
      </c>
      <c r="G293" s="10">
        <v>185.4</v>
      </c>
      <c r="H293">
        <v>0</v>
      </c>
      <c r="I293" s="51" t="str">
        <f>_xlfn.XLOOKUP(Q4_2025[[#This Row],[Artikelnr]],Artikel_prijzen[Artnr],Artikel_prijzen[Groep],"")</f>
        <v>Elektra</v>
      </c>
      <c r="J293" s="10">
        <f>_xlfn.XLOOKUP(Q4_2025[[#This Row],[Artikelnr]],Artikel_prijzen[Artnr],Artikel_prijzen[Prijs 2025],"")</f>
        <v>106.8625</v>
      </c>
      <c r="K293" t="str">
        <f>IF(Q4_2025[[#This Row],[Artikelprijs]]&lt;&gt;"",IF(Q4_2025[[#This Row],[Stuksprijs]]=Q4_2025[[#This Row],[Artikelprijs]],"Prijs gelijk","Prijs wijkt af"),"")</f>
        <v>Prijs wijkt af</v>
      </c>
      <c r="L293" t="str">
        <f>IF(Q4_2025[[#This Row],[Relatiekorting percentage]]=0,
    "Nvt",
    IF(Q4_2025[[#This Row],[Brutobedrag 2]] &lt; Q4_2025[[#This Row],[Bruto - Rel.korting]],
        "Nee",
        "Ja"))</f>
        <v>Nvt</v>
      </c>
      <c r="M293" s="10">
        <f>IF(Q4_2025[[#This Row],[Artikelprijs]]&lt;&gt;"",Q4_2025[[#This Row],[Artikelprijs]],Q4_2025[[#This Row],[Stuksprijs]])</f>
        <v>106.8625</v>
      </c>
      <c r="N293" s="44">
        <f>Q4_2025[[#This Row],[Besteld]]*Q4_2025[[#This Row],[Prijs 2]]</f>
        <v>106.8625</v>
      </c>
      <c r="O293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293" s="3"/>
      <c r="W293"/>
      <c r="AB293"/>
    </row>
    <row r="294" spans="1:28" x14ac:dyDescent="0.3">
      <c r="A294" t="s">
        <v>862</v>
      </c>
      <c r="B294">
        <v>5022025</v>
      </c>
      <c r="C294" t="s">
        <v>277</v>
      </c>
      <c r="D294">
        <v>1</v>
      </c>
      <c r="E294" s="10">
        <v>361.25</v>
      </c>
      <c r="F294" s="10">
        <v>361.25</v>
      </c>
      <c r="G294" s="10">
        <v>361.25</v>
      </c>
      <c r="H294">
        <v>0</v>
      </c>
      <c r="I294" s="51" t="str">
        <f>_xlfn.XLOOKUP(Q4_2025[[#This Row],[Artikelnr]],Artikel_prijzen[Artnr],Artikel_prijzen[Groep],"")</f>
        <v>Elektra</v>
      </c>
      <c r="J294" s="10">
        <f>_xlfn.XLOOKUP(Q4_2025[[#This Row],[Artikelnr]],Artikel_prijzen[Artnr],Artikel_prijzen[Prijs 2025],"")</f>
        <v>252.35</v>
      </c>
      <c r="K294" t="str">
        <f>IF(Q4_2025[[#This Row],[Artikelprijs]]&lt;&gt;"",IF(Q4_2025[[#This Row],[Stuksprijs]]=Q4_2025[[#This Row],[Artikelprijs]],"Prijs gelijk","Prijs wijkt af"),"")</f>
        <v>Prijs wijkt af</v>
      </c>
      <c r="L294" t="str">
        <f>IF(Q4_2025[[#This Row],[Relatiekorting percentage]]=0,
    "Nvt",
    IF(Q4_2025[[#This Row],[Brutobedrag 2]] &lt; Q4_2025[[#This Row],[Bruto - Rel.korting]],
        "Nee",
        "Ja"))</f>
        <v>Nvt</v>
      </c>
      <c r="M294" s="10">
        <f>IF(Q4_2025[[#This Row],[Artikelprijs]]&lt;&gt;"",Q4_2025[[#This Row],[Artikelprijs]],Q4_2025[[#This Row],[Stuksprijs]])</f>
        <v>252.35</v>
      </c>
      <c r="N294" s="44">
        <f>Q4_2025[[#This Row],[Besteld]]*Q4_2025[[#This Row],[Prijs 2]]</f>
        <v>252.35</v>
      </c>
      <c r="O294" s="10">
        <f>IF(Q4_2025[[#This Row],[Brutobedrag 2]]&lt;Q4_2025[[#This Row],[Bruto - Rel.korting]],Q4_2025[[#This Row],[Brutobedrag 2]],Q4_2025[[#This Row],[Brutobedrag 2]]*(100-Q4_2025[[#This Row],[Relatiekorting percentage]])/100)</f>
        <v>252.35</v>
      </c>
      <c r="R294" s="3"/>
      <c r="W294"/>
      <c r="AB294"/>
    </row>
    <row r="295" spans="1:28" x14ac:dyDescent="0.3">
      <c r="A295" t="s">
        <v>862</v>
      </c>
      <c r="B295">
        <v>5022025</v>
      </c>
      <c r="C295" t="s">
        <v>277</v>
      </c>
      <c r="D295">
        <v>1</v>
      </c>
      <c r="E295" s="10">
        <v>361.25</v>
      </c>
      <c r="F295" s="10">
        <v>361.25</v>
      </c>
      <c r="G295" s="10">
        <v>289</v>
      </c>
      <c r="H295">
        <v>20</v>
      </c>
      <c r="I295" s="51" t="str">
        <f>_xlfn.XLOOKUP(Q4_2025[[#This Row],[Artikelnr]],Artikel_prijzen[Artnr],Artikel_prijzen[Groep],"")</f>
        <v>Elektra</v>
      </c>
      <c r="J295" s="10">
        <f>_xlfn.XLOOKUP(Q4_2025[[#This Row],[Artikelnr]],Artikel_prijzen[Artnr],Artikel_prijzen[Prijs 2025],"")</f>
        <v>252.35</v>
      </c>
      <c r="K295" t="str">
        <f>IF(Q4_2025[[#This Row],[Artikelprijs]]&lt;&gt;"",IF(Q4_2025[[#This Row],[Stuksprijs]]=Q4_2025[[#This Row],[Artikelprijs]],"Prijs gelijk","Prijs wijkt af"),"")</f>
        <v>Prijs wijkt af</v>
      </c>
      <c r="L295" t="str">
        <f>IF(Q4_2025[[#This Row],[Relatiekorting percentage]]=0,
    "Nvt",
    IF(Q4_2025[[#This Row],[Brutobedrag 2]] &lt; Q4_2025[[#This Row],[Bruto - Rel.korting]],
        "Nee",
        "Ja"))</f>
        <v>Nee</v>
      </c>
      <c r="M295" s="10">
        <f>IF(Q4_2025[[#This Row],[Artikelprijs]]&lt;&gt;"",Q4_2025[[#This Row],[Artikelprijs]],Q4_2025[[#This Row],[Stuksprijs]])</f>
        <v>252.35</v>
      </c>
      <c r="N295" s="44">
        <f>Q4_2025[[#This Row],[Besteld]]*Q4_2025[[#This Row],[Prijs 2]]</f>
        <v>252.35</v>
      </c>
      <c r="O295" s="10">
        <f>IF(Q4_2025[[#This Row],[Brutobedrag 2]]&lt;Q4_2025[[#This Row],[Bruto - Rel.korting]],Q4_2025[[#This Row],[Brutobedrag 2]],Q4_2025[[#This Row],[Brutobedrag 2]]*(100-Q4_2025[[#This Row],[Relatiekorting percentage]])/100)</f>
        <v>252.35</v>
      </c>
      <c r="R295" s="3"/>
      <c r="W295"/>
      <c r="AB295"/>
    </row>
    <row r="296" spans="1:28" x14ac:dyDescent="0.3">
      <c r="A296" t="s">
        <v>862</v>
      </c>
      <c r="B296">
        <v>5021034</v>
      </c>
      <c r="C296" t="s">
        <v>275</v>
      </c>
      <c r="D296">
        <v>4</v>
      </c>
      <c r="E296" s="10">
        <v>185.4</v>
      </c>
      <c r="F296" s="10">
        <v>741.6</v>
      </c>
      <c r="G296" s="10">
        <v>741.6</v>
      </c>
      <c r="H296">
        <v>0</v>
      </c>
      <c r="I296" s="51" t="str">
        <f>_xlfn.XLOOKUP(Q4_2025[[#This Row],[Artikelnr]],Artikel_prijzen[Artnr],Artikel_prijzen[Groep],"")</f>
        <v>Elektra</v>
      </c>
      <c r="J296" s="10">
        <f>_xlfn.XLOOKUP(Q4_2025[[#This Row],[Artikelnr]],Artikel_prijzen[Artnr],Artikel_prijzen[Prijs 2025],"")</f>
        <v>106.8625</v>
      </c>
      <c r="K296" t="str">
        <f>IF(Q4_2025[[#This Row],[Artikelprijs]]&lt;&gt;"",IF(Q4_2025[[#This Row],[Stuksprijs]]=Q4_2025[[#This Row],[Artikelprijs]],"Prijs gelijk","Prijs wijkt af"),"")</f>
        <v>Prijs wijkt af</v>
      </c>
      <c r="L296" t="str">
        <f>IF(Q4_2025[[#This Row],[Relatiekorting percentage]]=0,
    "Nvt",
    IF(Q4_2025[[#This Row],[Brutobedrag 2]] &lt; Q4_2025[[#This Row],[Bruto - Rel.korting]],
        "Nee",
        "Ja"))</f>
        <v>Nvt</v>
      </c>
      <c r="M296" s="10">
        <f>IF(Q4_2025[[#This Row],[Artikelprijs]]&lt;&gt;"",Q4_2025[[#This Row],[Artikelprijs]],Q4_2025[[#This Row],[Stuksprijs]])</f>
        <v>106.8625</v>
      </c>
      <c r="N296" s="44">
        <f>Q4_2025[[#This Row],[Besteld]]*Q4_2025[[#This Row],[Prijs 2]]</f>
        <v>427.45</v>
      </c>
      <c r="O296" s="10">
        <f>IF(Q4_2025[[#This Row],[Brutobedrag 2]]&lt;Q4_2025[[#This Row],[Bruto - Rel.korting]],Q4_2025[[#This Row],[Brutobedrag 2]],Q4_2025[[#This Row],[Brutobedrag 2]]*(100-Q4_2025[[#This Row],[Relatiekorting percentage]])/100)</f>
        <v>427.45</v>
      </c>
      <c r="R296" s="3"/>
      <c r="W296"/>
      <c r="AB296"/>
    </row>
    <row r="297" spans="1:28" x14ac:dyDescent="0.3">
      <c r="A297" t="s">
        <v>862</v>
      </c>
      <c r="B297">
        <v>5021034</v>
      </c>
      <c r="C297" t="s">
        <v>275</v>
      </c>
      <c r="D297">
        <v>1</v>
      </c>
      <c r="E297" s="10">
        <v>185.4</v>
      </c>
      <c r="F297" s="10">
        <v>185.4</v>
      </c>
      <c r="G297" s="10">
        <v>185.4</v>
      </c>
      <c r="H297">
        <v>0</v>
      </c>
      <c r="I297" s="51" t="str">
        <f>_xlfn.XLOOKUP(Q4_2025[[#This Row],[Artikelnr]],Artikel_prijzen[Artnr],Artikel_prijzen[Groep],"")</f>
        <v>Elektra</v>
      </c>
      <c r="J297" s="10">
        <f>_xlfn.XLOOKUP(Q4_2025[[#This Row],[Artikelnr]],Artikel_prijzen[Artnr],Artikel_prijzen[Prijs 2025],"")</f>
        <v>106.8625</v>
      </c>
      <c r="K297" t="str">
        <f>IF(Q4_2025[[#This Row],[Artikelprijs]]&lt;&gt;"",IF(Q4_2025[[#This Row],[Stuksprijs]]=Q4_2025[[#This Row],[Artikelprijs]],"Prijs gelijk","Prijs wijkt af"),"")</f>
        <v>Prijs wijkt af</v>
      </c>
      <c r="L297" t="str">
        <f>IF(Q4_2025[[#This Row],[Relatiekorting percentage]]=0,
    "Nvt",
    IF(Q4_2025[[#This Row],[Brutobedrag 2]] &lt; Q4_2025[[#This Row],[Bruto - Rel.korting]],
        "Nee",
        "Ja"))</f>
        <v>Nvt</v>
      </c>
      <c r="M297" s="10">
        <f>IF(Q4_2025[[#This Row],[Artikelprijs]]&lt;&gt;"",Q4_2025[[#This Row],[Artikelprijs]],Q4_2025[[#This Row],[Stuksprijs]])</f>
        <v>106.8625</v>
      </c>
      <c r="N297" s="44">
        <f>Q4_2025[[#This Row],[Besteld]]*Q4_2025[[#This Row],[Prijs 2]]</f>
        <v>106.8625</v>
      </c>
      <c r="O297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297" s="3"/>
      <c r="W297"/>
      <c r="AB297"/>
    </row>
    <row r="298" spans="1:28" x14ac:dyDescent="0.3">
      <c r="A298" t="s">
        <v>862</v>
      </c>
      <c r="B298">
        <v>5022031</v>
      </c>
      <c r="C298" t="s">
        <v>284</v>
      </c>
      <c r="D298">
        <v>1</v>
      </c>
      <c r="E298" s="10">
        <v>604.04999999999995</v>
      </c>
      <c r="F298" s="10">
        <v>604.04999999999995</v>
      </c>
      <c r="G298" s="10">
        <v>604.04999999999995</v>
      </c>
      <c r="H298">
        <v>0</v>
      </c>
      <c r="I298" s="51" t="str">
        <f>_xlfn.XLOOKUP(Q4_2025[[#This Row],[Artikelnr]],Artikel_prijzen[Artnr],Artikel_prijzen[Groep],"")</f>
        <v>Elektra</v>
      </c>
      <c r="J298" s="10">
        <f>_xlfn.XLOOKUP(Q4_2025[[#This Row],[Artikelnr]],Artikel_prijzen[Artnr],Artikel_prijzen[Prijs 2025],"")</f>
        <v>386.25</v>
      </c>
      <c r="K298" t="str">
        <f>IF(Q4_2025[[#This Row],[Artikelprijs]]&lt;&gt;"",IF(Q4_2025[[#This Row],[Stuksprijs]]=Q4_2025[[#This Row],[Artikelprijs]],"Prijs gelijk","Prijs wijkt af"),"")</f>
        <v>Prijs wijkt af</v>
      </c>
      <c r="L298" t="str">
        <f>IF(Q4_2025[[#This Row],[Relatiekorting percentage]]=0,
    "Nvt",
    IF(Q4_2025[[#This Row],[Brutobedrag 2]] &lt; Q4_2025[[#This Row],[Bruto - Rel.korting]],
        "Nee",
        "Ja"))</f>
        <v>Nvt</v>
      </c>
      <c r="M298" s="10">
        <f>IF(Q4_2025[[#This Row],[Artikelprijs]]&lt;&gt;"",Q4_2025[[#This Row],[Artikelprijs]],Q4_2025[[#This Row],[Stuksprijs]])</f>
        <v>386.25</v>
      </c>
      <c r="N298" s="44">
        <f>Q4_2025[[#This Row],[Besteld]]*Q4_2025[[#This Row],[Prijs 2]]</f>
        <v>386.25</v>
      </c>
      <c r="O298" s="10">
        <f>IF(Q4_2025[[#This Row],[Brutobedrag 2]]&lt;Q4_2025[[#This Row],[Bruto - Rel.korting]],Q4_2025[[#This Row],[Brutobedrag 2]],Q4_2025[[#This Row],[Brutobedrag 2]]*(100-Q4_2025[[#This Row],[Relatiekorting percentage]])/100)</f>
        <v>386.25</v>
      </c>
      <c r="R298" s="3"/>
      <c r="W298"/>
      <c r="AB298"/>
    </row>
    <row r="299" spans="1:28" x14ac:dyDescent="0.3">
      <c r="A299" t="s">
        <v>862</v>
      </c>
      <c r="B299">
        <v>5022027</v>
      </c>
      <c r="C299" t="s">
        <v>279</v>
      </c>
      <c r="D299">
        <v>1</v>
      </c>
      <c r="E299" s="10">
        <v>429.38</v>
      </c>
      <c r="F299" s="10">
        <v>429.38</v>
      </c>
      <c r="G299" s="10">
        <v>429.38</v>
      </c>
      <c r="H299">
        <v>0</v>
      </c>
      <c r="I299" s="51" t="str">
        <f>_xlfn.XLOOKUP(Q4_2025[[#This Row],[Artikelnr]],Artikel_prijzen[Artnr],Artikel_prijzen[Groep],"")</f>
        <v>Elektra</v>
      </c>
      <c r="J299" s="10">
        <f>_xlfn.XLOOKUP(Q4_2025[[#This Row],[Artikelnr]],Artikel_prijzen[Artnr],Artikel_prijzen[Prijs 2025],"")</f>
        <v>298.7</v>
      </c>
      <c r="K299" t="str">
        <f>IF(Q4_2025[[#This Row],[Artikelprijs]]&lt;&gt;"",IF(Q4_2025[[#This Row],[Stuksprijs]]=Q4_2025[[#This Row],[Artikelprijs]],"Prijs gelijk","Prijs wijkt af"),"")</f>
        <v>Prijs wijkt af</v>
      </c>
      <c r="L299" t="str">
        <f>IF(Q4_2025[[#This Row],[Relatiekorting percentage]]=0,
    "Nvt",
    IF(Q4_2025[[#This Row],[Brutobedrag 2]] &lt; Q4_2025[[#This Row],[Bruto - Rel.korting]],
        "Nee",
        "Ja"))</f>
        <v>Nvt</v>
      </c>
      <c r="M299" s="10">
        <f>IF(Q4_2025[[#This Row],[Artikelprijs]]&lt;&gt;"",Q4_2025[[#This Row],[Artikelprijs]],Q4_2025[[#This Row],[Stuksprijs]])</f>
        <v>298.7</v>
      </c>
      <c r="N299" s="44">
        <f>Q4_2025[[#This Row],[Besteld]]*Q4_2025[[#This Row],[Prijs 2]]</f>
        <v>298.7</v>
      </c>
      <c r="O299" s="10">
        <f>IF(Q4_2025[[#This Row],[Brutobedrag 2]]&lt;Q4_2025[[#This Row],[Bruto - Rel.korting]],Q4_2025[[#This Row],[Brutobedrag 2]],Q4_2025[[#This Row],[Brutobedrag 2]]*(100-Q4_2025[[#This Row],[Relatiekorting percentage]])/100)</f>
        <v>298.7</v>
      </c>
      <c r="R299" s="3"/>
      <c r="W299"/>
      <c r="AB299"/>
    </row>
    <row r="300" spans="1:28" x14ac:dyDescent="0.3">
      <c r="A300" t="s">
        <v>862</v>
      </c>
      <c r="B300">
        <v>5021034</v>
      </c>
      <c r="C300" t="s">
        <v>275</v>
      </c>
      <c r="D300">
        <v>1</v>
      </c>
      <c r="E300" s="10">
        <v>185.4</v>
      </c>
      <c r="F300" s="10">
        <v>185.4</v>
      </c>
      <c r="G300" s="10">
        <v>185.4</v>
      </c>
      <c r="H300">
        <v>0</v>
      </c>
      <c r="I300" s="51" t="str">
        <f>_xlfn.XLOOKUP(Q4_2025[[#This Row],[Artikelnr]],Artikel_prijzen[Artnr],Artikel_prijzen[Groep],"")</f>
        <v>Elektra</v>
      </c>
      <c r="J300" s="10">
        <f>_xlfn.XLOOKUP(Q4_2025[[#This Row],[Artikelnr]],Artikel_prijzen[Artnr],Artikel_prijzen[Prijs 2025],"")</f>
        <v>106.8625</v>
      </c>
      <c r="K300" t="str">
        <f>IF(Q4_2025[[#This Row],[Artikelprijs]]&lt;&gt;"",IF(Q4_2025[[#This Row],[Stuksprijs]]=Q4_2025[[#This Row],[Artikelprijs]],"Prijs gelijk","Prijs wijkt af"),"")</f>
        <v>Prijs wijkt af</v>
      </c>
      <c r="L300" t="str">
        <f>IF(Q4_2025[[#This Row],[Relatiekorting percentage]]=0,
    "Nvt",
    IF(Q4_2025[[#This Row],[Brutobedrag 2]] &lt; Q4_2025[[#This Row],[Bruto - Rel.korting]],
        "Nee",
        "Ja"))</f>
        <v>Nvt</v>
      </c>
      <c r="M300" s="10">
        <f>IF(Q4_2025[[#This Row],[Artikelprijs]]&lt;&gt;"",Q4_2025[[#This Row],[Artikelprijs]],Q4_2025[[#This Row],[Stuksprijs]])</f>
        <v>106.8625</v>
      </c>
      <c r="N300" s="44">
        <f>Q4_2025[[#This Row],[Besteld]]*Q4_2025[[#This Row],[Prijs 2]]</f>
        <v>106.8625</v>
      </c>
      <c r="O300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300" s="3"/>
      <c r="W300"/>
      <c r="AB300"/>
    </row>
    <row r="301" spans="1:28" x14ac:dyDescent="0.3">
      <c r="A301" t="s">
        <v>862</v>
      </c>
      <c r="B301">
        <v>5020002</v>
      </c>
      <c r="C301" t="s">
        <v>56</v>
      </c>
      <c r="D301">
        <v>2</v>
      </c>
      <c r="E301" s="10">
        <v>39.65</v>
      </c>
      <c r="F301" s="10">
        <v>79.3</v>
      </c>
      <c r="G301" s="10">
        <v>79.3</v>
      </c>
      <c r="H301">
        <v>0</v>
      </c>
      <c r="I301" s="51" t="str">
        <f>_xlfn.XLOOKUP(Q4_2025[[#This Row],[Artikelnr]],Artikel_prijzen[Artnr],Artikel_prijzen[Groep],"")</f>
        <v/>
      </c>
      <c r="J301" s="10" t="str">
        <f>_xlfn.XLOOKUP(Q4_2025[[#This Row],[Artikelnr]],Artikel_prijzen[Artnr],Artikel_prijzen[Prijs 2025],"")</f>
        <v/>
      </c>
      <c r="K301" t="str">
        <f>IF(Q4_2025[[#This Row],[Artikelprijs]]&lt;&gt;"",IF(Q4_2025[[#This Row],[Stuksprijs]]=Q4_2025[[#This Row],[Artikelprijs]],"Prijs gelijk","Prijs wijkt af"),"")</f>
        <v/>
      </c>
      <c r="L301" t="str">
        <f>IF(Q4_2025[[#This Row],[Relatiekorting percentage]]=0,
    "Nvt",
    IF(Q4_2025[[#This Row],[Brutobedrag 2]] &lt; Q4_2025[[#This Row],[Bruto - Rel.korting]],
        "Nee",
        "Ja"))</f>
        <v>Nvt</v>
      </c>
      <c r="M301" s="10">
        <f>IF(Q4_2025[[#This Row],[Artikelprijs]]&lt;&gt;"",Q4_2025[[#This Row],[Artikelprijs]],Q4_2025[[#This Row],[Stuksprijs]])</f>
        <v>39.65</v>
      </c>
      <c r="N301" s="44">
        <f>Q4_2025[[#This Row],[Besteld]]*Q4_2025[[#This Row],[Prijs 2]]</f>
        <v>79.3</v>
      </c>
      <c r="O301" s="10">
        <f>IF(Q4_2025[[#This Row],[Brutobedrag 2]]&lt;Q4_2025[[#This Row],[Bruto - Rel.korting]],Q4_2025[[#This Row],[Brutobedrag 2]],Q4_2025[[#This Row],[Brutobedrag 2]]*(100-Q4_2025[[#This Row],[Relatiekorting percentage]])/100)</f>
        <v>79.3</v>
      </c>
      <c r="R301" s="3"/>
      <c r="W301"/>
      <c r="AB301"/>
    </row>
    <row r="302" spans="1:28" x14ac:dyDescent="0.3">
      <c r="A302" t="s">
        <v>862</v>
      </c>
      <c r="B302">
        <v>5040008</v>
      </c>
      <c r="C302" t="s">
        <v>333</v>
      </c>
      <c r="D302">
        <v>1</v>
      </c>
      <c r="E302" s="10">
        <v>355.35</v>
      </c>
      <c r="F302" s="10">
        <v>355.35</v>
      </c>
      <c r="G302" s="10">
        <v>355.35</v>
      </c>
      <c r="H302">
        <v>0</v>
      </c>
      <c r="I302" s="51" t="str">
        <f>_xlfn.XLOOKUP(Q4_2025[[#This Row],[Artikelnr]],Artikel_prijzen[Artnr],Artikel_prijzen[Groep],"")</f>
        <v>AV</v>
      </c>
      <c r="J302" s="10">
        <f>_xlfn.XLOOKUP(Q4_2025[[#This Row],[Artikelnr]],Artikel_prijzen[Artnr],Artikel_prijzen[Prijs 2025],"")</f>
        <v>345</v>
      </c>
      <c r="K302" t="str">
        <f>IF(Q4_2025[[#This Row],[Artikelprijs]]&lt;&gt;"",IF(Q4_2025[[#This Row],[Stuksprijs]]=Q4_2025[[#This Row],[Artikelprijs]],"Prijs gelijk","Prijs wijkt af"),"")</f>
        <v>Prijs wijkt af</v>
      </c>
      <c r="L302" t="str">
        <f>IF(Q4_2025[[#This Row],[Relatiekorting percentage]]=0,
    "Nvt",
    IF(Q4_2025[[#This Row],[Brutobedrag 2]] &lt; Q4_2025[[#This Row],[Bruto - Rel.korting]],
        "Nee",
        "Ja"))</f>
        <v>Nvt</v>
      </c>
      <c r="M302" s="10">
        <f>IF(Q4_2025[[#This Row],[Artikelprijs]]&lt;&gt;"",Q4_2025[[#This Row],[Artikelprijs]],Q4_2025[[#This Row],[Stuksprijs]])</f>
        <v>345</v>
      </c>
      <c r="N302" s="44">
        <f>Q4_2025[[#This Row],[Besteld]]*Q4_2025[[#This Row],[Prijs 2]]</f>
        <v>345</v>
      </c>
      <c r="O302" s="10">
        <f>IF(Q4_2025[[#This Row],[Brutobedrag 2]]&lt;Q4_2025[[#This Row],[Bruto - Rel.korting]],Q4_2025[[#This Row],[Brutobedrag 2]],Q4_2025[[#This Row],[Brutobedrag 2]]*(100-Q4_2025[[#This Row],[Relatiekorting percentage]])/100)</f>
        <v>345</v>
      </c>
      <c r="R302" s="3"/>
      <c r="W302"/>
      <c r="AB302"/>
    </row>
    <row r="303" spans="1:28" x14ac:dyDescent="0.3">
      <c r="A303" t="s">
        <v>862</v>
      </c>
      <c r="B303">
        <v>5040018</v>
      </c>
      <c r="C303" t="s">
        <v>319</v>
      </c>
      <c r="D303">
        <v>1</v>
      </c>
      <c r="E303" s="10">
        <v>66.95</v>
      </c>
      <c r="F303" s="10">
        <v>66.95</v>
      </c>
      <c r="G303" s="10">
        <v>66.95</v>
      </c>
      <c r="H303">
        <v>0</v>
      </c>
      <c r="I303" s="51" t="str">
        <f>_xlfn.XLOOKUP(Q4_2025[[#This Row],[Artikelnr]],Artikel_prijzen[Artnr],Artikel_prijzen[Groep],"")</f>
        <v/>
      </c>
      <c r="J303" s="10" t="str">
        <f>_xlfn.XLOOKUP(Q4_2025[[#This Row],[Artikelnr]],Artikel_prijzen[Artnr],Artikel_prijzen[Prijs 2025],"")</f>
        <v/>
      </c>
      <c r="K303" t="str">
        <f>IF(Q4_2025[[#This Row],[Artikelprijs]]&lt;&gt;"",IF(Q4_2025[[#This Row],[Stuksprijs]]=Q4_2025[[#This Row],[Artikelprijs]],"Prijs gelijk","Prijs wijkt af"),"")</f>
        <v/>
      </c>
      <c r="L303" t="str">
        <f>IF(Q4_2025[[#This Row],[Relatiekorting percentage]]=0,
    "Nvt",
    IF(Q4_2025[[#This Row],[Brutobedrag 2]] &lt; Q4_2025[[#This Row],[Bruto - Rel.korting]],
        "Nee",
        "Ja"))</f>
        <v>Nvt</v>
      </c>
      <c r="M303" s="10">
        <f>IF(Q4_2025[[#This Row],[Artikelprijs]]&lt;&gt;"",Q4_2025[[#This Row],[Artikelprijs]],Q4_2025[[#This Row],[Stuksprijs]])</f>
        <v>66.95</v>
      </c>
      <c r="N303" s="44">
        <f>Q4_2025[[#This Row],[Besteld]]*Q4_2025[[#This Row],[Prijs 2]]</f>
        <v>66.95</v>
      </c>
      <c r="O303" s="10">
        <f>IF(Q4_2025[[#This Row],[Brutobedrag 2]]&lt;Q4_2025[[#This Row],[Bruto - Rel.korting]],Q4_2025[[#This Row],[Brutobedrag 2]],Q4_2025[[#This Row],[Brutobedrag 2]]*(100-Q4_2025[[#This Row],[Relatiekorting percentage]])/100)</f>
        <v>66.95</v>
      </c>
      <c r="R303" s="3"/>
      <c r="W303"/>
      <c r="AB303"/>
    </row>
    <row r="304" spans="1:28" x14ac:dyDescent="0.3">
      <c r="A304" t="s">
        <v>862</v>
      </c>
      <c r="B304">
        <v>5022055</v>
      </c>
      <c r="C304" t="s">
        <v>287</v>
      </c>
      <c r="D304">
        <v>1</v>
      </c>
      <c r="E304" s="10">
        <v>949.6</v>
      </c>
      <c r="F304" s="10">
        <v>949.6</v>
      </c>
      <c r="G304" s="10">
        <v>949.6</v>
      </c>
      <c r="H304">
        <v>0</v>
      </c>
      <c r="I304" s="51" t="str">
        <f>_xlfn.XLOOKUP(Q4_2025[[#This Row],[Artikelnr]],Artikel_prijzen[Artnr],Artikel_prijzen[Groep],"")</f>
        <v>Elektra</v>
      </c>
      <c r="J304" s="10">
        <f>_xlfn.XLOOKUP(Q4_2025[[#This Row],[Artikelnr]],Artikel_prijzen[Artnr],Artikel_prijzen[Prijs 2025],"")</f>
        <v>659.2</v>
      </c>
      <c r="K304" t="str">
        <f>IF(Q4_2025[[#This Row],[Artikelprijs]]&lt;&gt;"",IF(Q4_2025[[#This Row],[Stuksprijs]]=Q4_2025[[#This Row],[Artikelprijs]],"Prijs gelijk","Prijs wijkt af"),"")</f>
        <v>Prijs wijkt af</v>
      </c>
      <c r="L304" t="str">
        <f>IF(Q4_2025[[#This Row],[Relatiekorting percentage]]=0,
    "Nvt",
    IF(Q4_2025[[#This Row],[Brutobedrag 2]] &lt; Q4_2025[[#This Row],[Bruto - Rel.korting]],
        "Nee",
        "Ja"))</f>
        <v>Nvt</v>
      </c>
      <c r="M304" s="10">
        <f>IF(Q4_2025[[#This Row],[Artikelprijs]]&lt;&gt;"",Q4_2025[[#This Row],[Artikelprijs]],Q4_2025[[#This Row],[Stuksprijs]])</f>
        <v>659.2</v>
      </c>
      <c r="N304" s="44">
        <f>Q4_2025[[#This Row],[Besteld]]*Q4_2025[[#This Row],[Prijs 2]]</f>
        <v>659.2</v>
      </c>
      <c r="O304" s="10">
        <f>IF(Q4_2025[[#This Row],[Brutobedrag 2]]&lt;Q4_2025[[#This Row],[Bruto - Rel.korting]],Q4_2025[[#This Row],[Brutobedrag 2]],Q4_2025[[#This Row],[Brutobedrag 2]]*(100-Q4_2025[[#This Row],[Relatiekorting percentage]])/100)</f>
        <v>659.2</v>
      </c>
      <c r="R304" s="3"/>
      <c r="W304"/>
      <c r="AB304"/>
    </row>
    <row r="305" spans="1:28" x14ac:dyDescent="0.3">
      <c r="A305" t="s">
        <v>862</v>
      </c>
      <c r="B305">
        <v>5021034</v>
      </c>
      <c r="C305" t="s">
        <v>275</v>
      </c>
      <c r="D305">
        <v>1</v>
      </c>
      <c r="E305" s="10">
        <v>185.4</v>
      </c>
      <c r="F305" s="10">
        <v>185.4</v>
      </c>
      <c r="G305" s="10">
        <v>185.4</v>
      </c>
      <c r="H305">
        <v>0</v>
      </c>
      <c r="I305" s="51" t="str">
        <f>_xlfn.XLOOKUP(Q4_2025[[#This Row],[Artikelnr]],Artikel_prijzen[Artnr],Artikel_prijzen[Groep],"")</f>
        <v>Elektra</v>
      </c>
      <c r="J305" s="10">
        <f>_xlfn.XLOOKUP(Q4_2025[[#This Row],[Artikelnr]],Artikel_prijzen[Artnr],Artikel_prijzen[Prijs 2025],"")</f>
        <v>106.8625</v>
      </c>
      <c r="K305" t="str">
        <f>IF(Q4_2025[[#This Row],[Artikelprijs]]&lt;&gt;"",IF(Q4_2025[[#This Row],[Stuksprijs]]=Q4_2025[[#This Row],[Artikelprijs]],"Prijs gelijk","Prijs wijkt af"),"")</f>
        <v>Prijs wijkt af</v>
      </c>
      <c r="L305" t="str">
        <f>IF(Q4_2025[[#This Row],[Relatiekorting percentage]]=0,
    "Nvt",
    IF(Q4_2025[[#This Row],[Brutobedrag 2]] &lt; Q4_2025[[#This Row],[Bruto - Rel.korting]],
        "Nee",
        "Ja"))</f>
        <v>Nvt</v>
      </c>
      <c r="M305" s="10">
        <f>IF(Q4_2025[[#This Row],[Artikelprijs]]&lt;&gt;"",Q4_2025[[#This Row],[Artikelprijs]],Q4_2025[[#This Row],[Stuksprijs]])</f>
        <v>106.8625</v>
      </c>
      <c r="N305" s="44">
        <f>Q4_2025[[#This Row],[Besteld]]*Q4_2025[[#This Row],[Prijs 2]]</f>
        <v>106.8625</v>
      </c>
      <c r="O305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305" s="3"/>
      <c r="W305"/>
      <c r="AB305"/>
    </row>
    <row r="306" spans="1:28" x14ac:dyDescent="0.3">
      <c r="A306" t="s">
        <v>862</v>
      </c>
      <c r="B306">
        <v>5021034</v>
      </c>
      <c r="C306" t="s">
        <v>275</v>
      </c>
      <c r="D306">
        <v>1</v>
      </c>
      <c r="E306" s="10">
        <v>185.4</v>
      </c>
      <c r="F306" s="10">
        <v>185.4</v>
      </c>
      <c r="G306" s="10">
        <v>185.4</v>
      </c>
      <c r="H306">
        <v>0</v>
      </c>
      <c r="I306" s="51" t="str">
        <f>_xlfn.XLOOKUP(Q4_2025[[#This Row],[Artikelnr]],Artikel_prijzen[Artnr],Artikel_prijzen[Groep],"")</f>
        <v>Elektra</v>
      </c>
      <c r="J306" s="10">
        <f>_xlfn.XLOOKUP(Q4_2025[[#This Row],[Artikelnr]],Artikel_prijzen[Artnr],Artikel_prijzen[Prijs 2025],"")</f>
        <v>106.8625</v>
      </c>
      <c r="K306" t="str">
        <f>IF(Q4_2025[[#This Row],[Artikelprijs]]&lt;&gt;"",IF(Q4_2025[[#This Row],[Stuksprijs]]=Q4_2025[[#This Row],[Artikelprijs]],"Prijs gelijk","Prijs wijkt af"),"")</f>
        <v>Prijs wijkt af</v>
      </c>
      <c r="L306" t="str">
        <f>IF(Q4_2025[[#This Row],[Relatiekorting percentage]]=0,
    "Nvt",
    IF(Q4_2025[[#This Row],[Brutobedrag 2]] &lt; Q4_2025[[#This Row],[Bruto - Rel.korting]],
        "Nee",
        "Ja"))</f>
        <v>Nvt</v>
      </c>
      <c r="M306" s="10">
        <f>IF(Q4_2025[[#This Row],[Artikelprijs]]&lt;&gt;"",Q4_2025[[#This Row],[Artikelprijs]],Q4_2025[[#This Row],[Stuksprijs]])</f>
        <v>106.8625</v>
      </c>
      <c r="N306" s="44">
        <f>Q4_2025[[#This Row],[Besteld]]*Q4_2025[[#This Row],[Prijs 2]]</f>
        <v>106.8625</v>
      </c>
      <c r="O306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306" s="3"/>
      <c r="W306"/>
      <c r="AB306"/>
    </row>
    <row r="307" spans="1:28" x14ac:dyDescent="0.3">
      <c r="A307" t="s">
        <v>862</v>
      </c>
      <c r="B307">
        <v>5022025</v>
      </c>
      <c r="C307" t="s">
        <v>277</v>
      </c>
      <c r="D307">
        <v>1</v>
      </c>
      <c r="E307" s="10">
        <v>361.25</v>
      </c>
      <c r="F307" s="10">
        <v>361.25</v>
      </c>
      <c r="G307" s="10">
        <v>361.25</v>
      </c>
      <c r="H307">
        <v>0</v>
      </c>
      <c r="I307" s="51" t="str">
        <f>_xlfn.XLOOKUP(Q4_2025[[#This Row],[Artikelnr]],Artikel_prijzen[Artnr],Artikel_prijzen[Groep],"")</f>
        <v>Elektra</v>
      </c>
      <c r="J307" s="10">
        <f>_xlfn.XLOOKUP(Q4_2025[[#This Row],[Artikelnr]],Artikel_prijzen[Artnr],Artikel_prijzen[Prijs 2025],"")</f>
        <v>252.35</v>
      </c>
      <c r="K307" t="str">
        <f>IF(Q4_2025[[#This Row],[Artikelprijs]]&lt;&gt;"",IF(Q4_2025[[#This Row],[Stuksprijs]]=Q4_2025[[#This Row],[Artikelprijs]],"Prijs gelijk","Prijs wijkt af"),"")</f>
        <v>Prijs wijkt af</v>
      </c>
      <c r="L307" t="str">
        <f>IF(Q4_2025[[#This Row],[Relatiekorting percentage]]=0,
    "Nvt",
    IF(Q4_2025[[#This Row],[Brutobedrag 2]] &lt; Q4_2025[[#This Row],[Bruto - Rel.korting]],
        "Nee",
        "Ja"))</f>
        <v>Nvt</v>
      </c>
      <c r="M307" s="10">
        <f>IF(Q4_2025[[#This Row],[Artikelprijs]]&lt;&gt;"",Q4_2025[[#This Row],[Artikelprijs]],Q4_2025[[#This Row],[Stuksprijs]])</f>
        <v>252.35</v>
      </c>
      <c r="N307" s="44">
        <f>Q4_2025[[#This Row],[Besteld]]*Q4_2025[[#This Row],[Prijs 2]]</f>
        <v>252.35</v>
      </c>
      <c r="O307" s="10">
        <f>IF(Q4_2025[[#This Row],[Brutobedrag 2]]&lt;Q4_2025[[#This Row],[Bruto - Rel.korting]],Q4_2025[[#This Row],[Brutobedrag 2]],Q4_2025[[#This Row],[Brutobedrag 2]]*(100-Q4_2025[[#This Row],[Relatiekorting percentage]])/100)</f>
        <v>252.35</v>
      </c>
      <c r="R307" s="3"/>
      <c r="W307"/>
      <c r="AB307"/>
    </row>
    <row r="308" spans="1:28" x14ac:dyDescent="0.3">
      <c r="A308" t="s">
        <v>862</v>
      </c>
      <c r="B308">
        <v>5022033</v>
      </c>
      <c r="C308" t="s">
        <v>286</v>
      </c>
      <c r="D308">
        <v>1</v>
      </c>
      <c r="E308" s="10">
        <v>748.75</v>
      </c>
      <c r="F308" s="10">
        <v>748.75</v>
      </c>
      <c r="G308" s="10">
        <v>748.75</v>
      </c>
      <c r="H308">
        <v>0</v>
      </c>
      <c r="I308" s="51" t="str">
        <f>_xlfn.XLOOKUP(Q4_2025[[#This Row],[Artikelnr]],Artikel_prijzen[Artnr],Artikel_prijzen[Groep],"")</f>
        <v>Elektra</v>
      </c>
      <c r="J308" s="10">
        <f>_xlfn.XLOOKUP(Q4_2025[[#This Row],[Artikelnr]],Artikel_prijzen[Artnr],Artikel_prijzen[Prijs 2025],"")</f>
        <v>458.35</v>
      </c>
      <c r="K308" t="str">
        <f>IF(Q4_2025[[#This Row],[Artikelprijs]]&lt;&gt;"",IF(Q4_2025[[#This Row],[Stuksprijs]]=Q4_2025[[#This Row],[Artikelprijs]],"Prijs gelijk","Prijs wijkt af"),"")</f>
        <v>Prijs wijkt af</v>
      </c>
      <c r="L308" t="str">
        <f>IF(Q4_2025[[#This Row],[Relatiekorting percentage]]=0,
    "Nvt",
    IF(Q4_2025[[#This Row],[Brutobedrag 2]] &lt; Q4_2025[[#This Row],[Bruto - Rel.korting]],
        "Nee",
        "Ja"))</f>
        <v>Nvt</v>
      </c>
      <c r="M308" s="10">
        <f>IF(Q4_2025[[#This Row],[Artikelprijs]]&lt;&gt;"",Q4_2025[[#This Row],[Artikelprijs]],Q4_2025[[#This Row],[Stuksprijs]])</f>
        <v>458.35</v>
      </c>
      <c r="N308" s="44">
        <f>Q4_2025[[#This Row],[Besteld]]*Q4_2025[[#This Row],[Prijs 2]]</f>
        <v>458.35</v>
      </c>
      <c r="O308" s="10">
        <f>IF(Q4_2025[[#This Row],[Brutobedrag 2]]&lt;Q4_2025[[#This Row],[Bruto - Rel.korting]],Q4_2025[[#This Row],[Brutobedrag 2]],Q4_2025[[#This Row],[Brutobedrag 2]]*(100-Q4_2025[[#This Row],[Relatiekorting percentage]])/100)</f>
        <v>458.35</v>
      </c>
      <c r="R308" s="3"/>
      <c r="W308"/>
      <c r="AB308"/>
    </row>
    <row r="309" spans="1:28" x14ac:dyDescent="0.3">
      <c r="A309" t="s">
        <v>862</v>
      </c>
      <c r="B309">
        <v>5022033</v>
      </c>
      <c r="C309" t="s">
        <v>286</v>
      </c>
      <c r="D309">
        <v>1</v>
      </c>
      <c r="E309" s="10">
        <v>748.75</v>
      </c>
      <c r="F309" s="10">
        <v>748.75</v>
      </c>
      <c r="G309" s="10">
        <v>748.75</v>
      </c>
      <c r="H309">
        <v>0</v>
      </c>
      <c r="I309" s="51" t="str">
        <f>_xlfn.XLOOKUP(Q4_2025[[#This Row],[Artikelnr]],Artikel_prijzen[Artnr],Artikel_prijzen[Groep],"")</f>
        <v>Elektra</v>
      </c>
      <c r="J309" s="10">
        <f>_xlfn.XLOOKUP(Q4_2025[[#This Row],[Artikelnr]],Artikel_prijzen[Artnr],Artikel_prijzen[Prijs 2025],"")</f>
        <v>458.35</v>
      </c>
      <c r="K309" t="str">
        <f>IF(Q4_2025[[#This Row],[Artikelprijs]]&lt;&gt;"",IF(Q4_2025[[#This Row],[Stuksprijs]]=Q4_2025[[#This Row],[Artikelprijs]],"Prijs gelijk","Prijs wijkt af"),"")</f>
        <v>Prijs wijkt af</v>
      </c>
      <c r="L309" t="str">
        <f>IF(Q4_2025[[#This Row],[Relatiekorting percentage]]=0,
    "Nvt",
    IF(Q4_2025[[#This Row],[Brutobedrag 2]] &lt; Q4_2025[[#This Row],[Bruto - Rel.korting]],
        "Nee",
        "Ja"))</f>
        <v>Nvt</v>
      </c>
      <c r="M309" s="10">
        <f>IF(Q4_2025[[#This Row],[Artikelprijs]]&lt;&gt;"",Q4_2025[[#This Row],[Artikelprijs]],Q4_2025[[#This Row],[Stuksprijs]])</f>
        <v>458.35</v>
      </c>
      <c r="N309" s="44">
        <f>Q4_2025[[#This Row],[Besteld]]*Q4_2025[[#This Row],[Prijs 2]]</f>
        <v>458.35</v>
      </c>
      <c r="O309" s="10">
        <f>IF(Q4_2025[[#This Row],[Brutobedrag 2]]&lt;Q4_2025[[#This Row],[Bruto - Rel.korting]],Q4_2025[[#This Row],[Brutobedrag 2]],Q4_2025[[#This Row],[Brutobedrag 2]]*(100-Q4_2025[[#This Row],[Relatiekorting percentage]])/100)</f>
        <v>458.35</v>
      </c>
      <c r="R309" s="3"/>
      <c r="W309"/>
      <c r="AB309"/>
    </row>
    <row r="310" spans="1:28" x14ac:dyDescent="0.3">
      <c r="A310" t="s">
        <v>862</v>
      </c>
      <c r="B310">
        <v>5022027</v>
      </c>
      <c r="C310" t="s">
        <v>279</v>
      </c>
      <c r="D310">
        <v>1</v>
      </c>
      <c r="E310" s="10">
        <v>429.38</v>
      </c>
      <c r="F310" s="10">
        <v>429.38</v>
      </c>
      <c r="G310" s="10">
        <v>429.38</v>
      </c>
      <c r="H310">
        <v>0</v>
      </c>
      <c r="I310" s="51" t="str">
        <f>_xlfn.XLOOKUP(Q4_2025[[#This Row],[Artikelnr]],Artikel_prijzen[Artnr],Artikel_prijzen[Groep],"")</f>
        <v>Elektra</v>
      </c>
      <c r="J310" s="10">
        <f>_xlfn.XLOOKUP(Q4_2025[[#This Row],[Artikelnr]],Artikel_prijzen[Artnr],Artikel_prijzen[Prijs 2025],"")</f>
        <v>298.7</v>
      </c>
      <c r="K310" t="str">
        <f>IF(Q4_2025[[#This Row],[Artikelprijs]]&lt;&gt;"",IF(Q4_2025[[#This Row],[Stuksprijs]]=Q4_2025[[#This Row],[Artikelprijs]],"Prijs gelijk","Prijs wijkt af"),"")</f>
        <v>Prijs wijkt af</v>
      </c>
      <c r="L310" t="str">
        <f>IF(Q4_2025[[#This Row],[Relatiekorting percentage]]=0,
    "Nvt",
    IF(Q4_2025[[#This Row],[Brutobedrag 2]] &lt; Q4_2025[[#This Row],[Bruto - Rel.korting]],
        "Nee",
        "Ja"))</f>
        <v>Nvt</v>
      </c>
      <c r="M310" s="10">
        <f>IF(Q4_2025[[#This Row],[Artikelprijs]]&lt;&gt;"",Q4_2025[[#This Row],[Artikelprijs]],Q4_2025[[#This Row],[Stuksprijs]])</f>
        <v>298.7</v>
      </c>
      <c r="N310" s="44">
        <f>Q4_2025[[#This Row],[Besteld]]*Q4_2025[[#This Row],[Prijs 2]]</f>
        <v>298.7</v>
      </c>
      <c r="O310" s="10">
        <f>IF(Q4_2025[[#This Row],[Brutobedrag 2]]&lt;Q4_2025[[#This Row],[Bruto - Rel.korting]],Q4_2025[[#This Row],[Brutobedrag 2]],Q4_2025[[#This Row],[Brutobedrag 2]]*(100-Q4_2025[[#This Row],[Relatiekorting percentage]])/100)</f>
        <v>298.7</v>
      </c>
      <c r="R310" s="3"/>
      <c r="W310"/>
      <c r="AB310"/>
    </row>
    <row r="311" spans="1:28" x14ac:dyDescent="0.3">
      <c r="A311" t="s">
        <v>862</v>
      </c>
      <c r="B311">
        <v>5022025</v>
      </c>
      <c r="C311" t="s">
        <v>277</v>
      </c>
      <c r="D311">
        <v>1</v>
      </c>
      <c r="E311" s="10">
        <v>361.25</v>
      </c>
      <c r="F311" s="10">
        <v>361.25</v>
      </c>
      <c r="G311" s="10">
        <v>361.25</v>
      </c>
      <c r="H311">
        <v>0</v>
      </c>
      <c r="I311" s="51" t="str">
        <f>_xlfn.XLOOKUP(Q4_2025[[#This Row],[Artikelnr]],Artikel_prijzen[Artnr],Artikel_prijzen[Groep],"")</f>
        <v>Elektra</v>
      </c>
      <c r="J311" s="10">
        <f>_xlfn.XLOOKUP(Q4_2025[[#This Row],[Artikelnr]],Artikel_prijzen[Artnr],Artikel_prijzen[Prijs 2025],"")</f>
        <v>252.35</v>
      </c>
      <c r="K311" t="str">
        <f>IF(Q4_2025[[#This Row],[Artikelprijs]]&lt;&gt;"",IF(Q4_2025[[#This Row],[Stuksprijs]]=Q4_2025[[#This Row],[Artikelprijs]],"Prijs gelijk","Prijs wijkt af"),"")</f>
        <v>Prijs wijkt af</v>
      </c>
      <c r="L311" t="str">
        <f>IF(Q4_2025[[#This Row],[Relatiekorting percentage]]=0,
    "Nvt",
    IF(Q4_2025[[#This Row],[Brutobedrag 2]] &lt; Q4_2025[[#This Row],[Bruto - Rel.korting]],
        "Nee",
        "Ja"))</f>
        <v>Nvt</v>
      </c>
      <c r="M311" s="10">
        <f>IF(Q4_2025[[#This Row],[Artikelprijs]]&lt;&gt;"",Q4_2025[[#This Row],[Artikelprijs]],Q4_2025[[#This Row],[Stuksprijs]])</f>
        <v>252.35</v>
      </c>
      <c r="N311" s="44">
        <f>Q4_2025[[#This Row],[Besteld]]*Q4_2025[[#This Row],[Prijs 2]]</f>
        <v>252.35</v>
      </c>
      <c r="O311" s="10">
        <f>IF(Q4_2025[[#This Row],[Brutobedrag 2]]&lt;Q4_2025[[#This Row],[Bruto - Rel.korting]],Q4_2025[[#This Row],[Brutobedrag 2]],Q4_2025[[#This Row],[Brutobedrag 2]]*(100-Q4_2025[[#This Row],[Relatiekorting percentage]])/100)</f>
        <v>252.35</v>
      </c>
      <c r="R311" s="3"/>
      <c r="W311"/>
      <c r="AB311"/>
    </row>
    <row r="312" spans="1:28" x14ac:dyDescent="0.3">
      <c r="A312" t="s">
        <v>862</v>
      </c>
      <c r="B312">
        <v>5022027</v>
      </c>
      <c r="C312" t="s">
        <v>279</v>
      </c>
      <c r="D312">
        <v>1</v>
      </c>
      <c r="E312" s="10">
        <v>429.38</v>
      </c>
      <c r="F312" s="10">
        <v>429.38</v>
      </c>
      <c r="G312" s="10">
        <v>429.38</v>
      </c>
      <c r="H312">
        <v>0</v>
      </c>
      <c r="I312" s="51" t="str">
        <f>_xlfn.XLOOKUP(Q4_2025[[#This Row],[Artikelnr]],Artikel_prijzen[Artnr],Artikel_prijzen[Groep],"")</f>
        <v>Elektra</v>
      </c>
      <c r="J312" s="10">
        <f>_xlfn.XLOOKUP(Q4_2025[[#This Row],[Artikelnr]],Artikel_prijzen[Artnr],Artikel_prijzen[Prijs 2025],"")</f>
        <v>298.7</v>
      </c>
      <c r="K312" t="str">
        <f>IF(Q4_2025[[#This Row],[Artikelprijs]]&lt;&gt;"",IF(Q4_2025[[#This Row],[Stuksprijs]]=Q4_2025[[#This Row],[Artikelprijs]],"Prijs gelijk","Prijs wijkt af"),"")</f>
        <v>Prijs wijkt af</v>
      </c>
      <c r="L312" t="str">
        <f>IF(Q4_2025[[#This Row],[Relatiekorting percentage]]=0,
    "Nvt",
    IF(Q4_2025[[#This Row],[Brutobedrag 2]] &lt; Q4_2025[[#This Row],[Bruto - Rel.korting]],
        "Nee",
        "Ja"))</f>
        <v>Nvt</v>
      </c>
      <c r="M312" s="10">
        <f>IF(Q4_2025[[#This Row],[Artikelprijs]]&lt;&gt;"",Q4_2025[[#This Row],[Artikelprijs]],Q4_2025[[#This Row],[Stuksprijs]])</f>
        <v>298.7</v>
      </c>
      <c r="N312" s="44">
        <f>Q4_2025[[#This Row],[Besteld]]*Q4_2025[[#This Row],[Prijs 2]]</f>
        <v>298.7</v>
      </c>
      <c r="O312" s="10">
        <f>IF(Q4_2025[[#This Row],[Brutobedrag 2]]&lt;Q4_2025[[#This Row],[Bruto - Rel.korting]],Q4_2025[[#This Row],[Brutobedrag 2]],Q4_2025[[#This Row],[Brutobedrag 2]]*(100-Q4_2025[[#This Row],[Relatiekorting percentage]])/100)</f>
        <v>298.7</v>
      </c>
      <c r="R312" s="3"/>
      <c r="W312"/>
      <c r="AB312"/>
    </row>
    <row r="313" spans="1:28" x14ac:dyDescent="0.3">
      <c r="A313" t="s">
        <v>862</v>
      </c>
      <c r="B313">
        <v>5022031</v>
      </c>
      <c r="C313" t="s">
        <v>284</v>
      </c>
      <c r="D313">
        <v>1</v>
      </c>
      <c r="E313" s="10">
        <v>604.04999999999995</v>
      </c>
      <c r="F313" s="10">
        <v>604.04999999999995</v>
      </c>
      <c r="G313" s="10">
        <v>604.04999999999995</v>
      </c>
      <c r="H313">
        <v>0</v>
      </c>
      <c r="I313" s="51" t="str">
        <f>_xlfn.XLOOKUP(Q4_2025[[#This Row],[Artikelnr]],Artikel_prijzen[Artnr],Artikel_prijzen[Groep],"")</f>
        <v>Elektra</v>
      </c>
      <c r="J313" s="10">
        <f>_xlfn.XLOOKUP(Q4_2025[[#This Row],[Artikelnr]],Artikel_prijzen[Artnr],Artikel_prijzen[Prijs 2025],"")</f>
        <v>386.25</v>
      </c>
      <c r="K313" t="str">
        <f>IF(Q4_2025[[#This Row],[Artikelprijs]]&lt;&gt;"",IF(Q4_2025[[#This Row],[Stuksprijs]]=Q4_2025[[#This Row],[Artikelprijs]],"Prijs gelijk","Prijs wijkt af"),"")</f>
        <v>Prijs wijkt af</v>
      </c>
      <c r="L313" t="str">
        <f>IF(Q4_2025[[#This Row],[Relatiekorting percentage]]=0,
    "Nvt",
    IF(Q4_2025[[#This Row],[Brutobedrag 2]] &lt; Q4_2025[[#This Row],[Bruto - Rel.korting]],
        "Nee",
        "Ja"))</f>
        <v>Nvt</v>
      </c>
      <c r="M313" s="10">
        <f>IF(Q4_2025[[#This Row],[Artikelprijs]]&lt;&gt;"",Q4_2025[[#This Row],[Artikelprijs]],Q4_2025[[#This Row],[Stuksprijs]])</f>
        <v>386.25</v>
      </c>
      <c r="N313" s="44">
        <f>Q4_2025[[#This Row],[Besteld]]*Q4_2025[[#This Row],[Prijs 2]]</f>
        <v>386.25</v>
      </c>
      <c r="O313" s="10">
        <f>IF(Q4_2025[[#This Row],[Brutobedrag 2]]&lt;Q4_2025[[#This Row],[Bruto - Rel.korting]],Q4_2025[[#This Row],[Brutobedrag 2]],Q4_2025[[#This Row],[Brutobedrag 2]]*(100-Q4_2025[[#This Row],[Relatiekorting percentage]])/100)</f>
        <v>386.25</v>
      </c>
      <c r="R313" s="3"/>
      <c r="W313"/>
      <c r="AB313"/>
    </row>
    <row r="314" spans="1:28" x14ac:dyDescent="0.3">
      <c r="A314" t="s">
        <v>862</v>
      </c>
      <c r="B314">
        <v>5022025</v>
      </c>
      <c r="C314" t="s">
        <v>277</v>
      </c>
      <c r="D314">
        <v>1</v>
      </c>
      <c r="E314" s="10">
        <v>361.25</v>
      </c>
      <c r="F314" s="10">
        <v>361.25</v>
      </c>
      <c r="G314" s="10">
        <v>361.25</v>
      </c>
      <c r="H314">
        <v>0</v>
      </c>
      <c r="I314" s="51" t="str">
        <f>_xlfn.XLOOKUP(Q4_2025[[#This Row],[Artikelnr]],Artikel_prijzen[Artnr],Artikel_prijzen[Groep],"")</f>
        <v>Elektra</v>
      </c>
      <c r="J314" s="10">
        <f>_xlfn.XLOOKUP(Q4_2025[[#This Row],[Artikelnr]],Artikel_prijzen[Artnr],Artikel_prijzen[Prijs 2025],"")</f>
        <v>252.35</v>
      </c>
      <c r="K314" t="str">
        <f>IF(Q4_2025[[#This Row],[Artikelprijs]]&lt;&gt;"",IF(Q4_2025[[#This Row],[Stuksprijs]]=Q4_2025[[#This Row],[Artikelprijs]],"Prijs gelijk","Prijs wijkt af"),"")</f>
        <v>Prijs wijkt af</v>
      </c>
      <c r="L314" t="str">
        <f>IF(Q4_2025[[#This Row],[Relatiekorting percentage]]=0,
    "Nvt",
    IF(Q4_2025[[#This Row],[Brutobedrag 2]] &lt; Q4_2025[[#This Row],[Bruto - Rel.korting]],
        "Nee",
        "Ja"))</f>
        <v>Nvt</v>
      </c>
      <c r="M314" s="10">
        <f>IF(Q4_2025[[#This Row],[Artikelprijs]]&lt;&gt;"",Q4_2025[[#This Row],[Artikelprijs]],Q4_2025[[#This Row],[Stuksprijs]])</f>
        <v>252.35</v>
      </c>
      <c r="N314" s="44">
        <f>Q4_2025[[#This Row],[Besteld]]*Q4_2025[[#This Row],[Prijs 2]]</f>
        <v>252.35</v>
      </c>
      <c r="O314" s="10">
        <f>IF(Q4_2025[[#This Row],[Brutobedrag 2]]&lt;Q4_2025[[#This Row],[Bruto - Rel.korting]],Q4_2025[[#This Row],[Brutobedrag 2]],Q4_2025[[#This Row],[Brutobedrag 2]]*(100-Q4_2025[[#This Row],[Relatiekorting percentage]])/100)</f>
        <v>252.35</v>
      </c>
      <c r="R314" s="3"/>
      <c r="W314"/>
      <c r="AB314"/>
    </row>
    <row r="315" spans="1:28" x14ac:dyDescent="0.3">
      <c r="A315" t="s">
        <v>862</v>
      </c>
      <c r="B315">
        <v>5020004</v>
      </c>
      <c r="C315" t="s">
        <v>231</v>
      </c>
      <c r="D315">
        <v>1</v>
      </c>
      <c r="E315" s="10">
        <v>77.25</v>
      </c>
      <c r="F315" s="10">
        <v>77.25</v>
      </c>
      <c r="G315" s="10">
        <v>77.25</v>
      </c>
      <c r="H315">
        <v>0</v>
      </c>
      <c r="I315" s="51" t="str">
        <f>_xlfn.XLOOKUP(Q4_2025[[#This Row],[Artikelnr]],Artikel_prijzen[Artnr],Artikel_prijzen[Groep],"")</f>
        <v/>
      </c>
      <c r="J315" s="10" t="str">
        <f>_xlfn.XLOOKUP(Q4_2025[[#This Row],[Artikelnr]],Artikel_prijzen[Artnr],Artikel_prijzen[Prijs 2025],"")</f>
        <v/>
      </c>
      <c r="K315" t="str">
        <f>IF(Q4_2025[[#This Row],[Artikelprijs]]&lt;&gt;"",IF(Q4_2025[[#This Row],[Stuksprijs]]=Q4_2025[[#This Row],[Artikelprijs]],"Prijs gelijk","Prijs wijkt af"),"")</f>
        <v/>
      </c>
      <c r="L315" t="str">
        <f>IF(Q4_2025[[#This Row],[Relatiekorting percentage]]=0,
    "Nvt",
    IF(Q4_2025[[#This Row],[Brutobedrag 2]] &lt; Q4_2025[[#This Row],[Bruto - Rel.korting]],
        "Nee",
        "Ja"))</f>
        <v>Nvt</v>
      </c>
      <c r="M315" s="10">
        <f>IF(Q4_2025[[#This Row],[Artikelprijs]]&lt;&gt;"",Q4_2025[[#This Row],[Artikelprijs]],Q4_2025[[#This Row],[Stuksprijs]])</f>
        <v>77.25</v>
      </c>
      <c r="N315" s="44">
        <f>Q4_2025[[#This Row],[Besteld]]*Q4_2025[[#This Row],[Prijs 2]]</f>
        <v>77.25</v>
      </c>
      <c r="O315" s="10">
        <f>IF(Q4_2025[[#This Row],[Brutobedrag 2]]&lt;Q4_2025[[#This Row],[Bruto - Rel.korting]],Q4_2025[[#This Row],[Brutobedrag 2]],Q4_2025[[#This Row],[Brutobedrag 2]]*(100-Q4_2025[[#This Row],[Relatiekorting percentage]])/100)</f>
        <v>77.25</v>
      </c>
      <c r="R315" s="3"/>
      <c r="W315"/>
      <c r="AB315"/>
    </row>
    <row r="316" spans="1:28" x14ac:dyDescent="0.3">
      <c r="A316" t="s">
        <v>862</v>
      </c>
      <c r="B316">
        <v>5020020</v>
      </c>
      <c r="C316" t="s">
        <v>864</v>
      </c>
      <c r="D316">
        <v>1</v>
      </c>
      <c r="E316" s="10">
        <v>82.4</v>
      </c>
      <c r="F316" s="10">
        <v>82.4</v>
      </c>
      <c r="G316" s="10">
        <v>82.4</v>
      </c>
      <c r="H316">
        <v>0</v>
      </c>
      <c r="I316" s="51" t="str">
        <f>_xlfn.XLOOKUP(Q4_2025[[#This Row],[Artikelnr]],Artikel_prijzen[Artnr],Artikel_prijzen[Groep],"")</f>
        <v/>
      </c>
      <c r="J316" s="10" t="str">
        <f>_xlfn.XLOOKUP(Q4_2025[[#This Row],[Artikelnr]],Artikel_prijzen[Artnr],Artikel_prijzen[Prijs 2025],"")</f>
        <v/>
      </c>
      <c r="K316" t="str">
        <f>IF(Q4_2025[[#This Row],[Artikelprijs]]&lt;&gt;"",IF(Q4_2025[[#This Row],[Stuksprijs]]=Q4_2025[[#This Row],[Artikelprijs]],"Prijs gelijk","Prijs wijkt af"),"")</f>
        <v/>
      </c>
      <c r="L316" t="str">
        <f>IF(Q4_2025[[#This Row],[Relatiekorting percentage]]=0,
    "Nvt",
    IF(Q4_2025[[#This Row],[Brutobedrag 2]] &lt; Q4_2025[[#This Row],[Bruto - Rel.korting]],
        "Nee",
        "Ja"))</f>
        <v>Nvt</v>
      </c>
      <c r="M316" s="10">
        <f>IF(Q4_2025[[#This Row],[Artikelprijs]]&lt;&gt;"",Q4_2025[[#This Row],[Artikelprijs]],Q4_2025[[#This Row],[Stuksprijs]])</f>
        <v>82.4</v>
      </c>
      <c r="N316" s="44">
        <f>Q4_2025[[#This Row],[Besteld]]*Q4_2025[[#This Row],[Prijs 2]]</f>
        <v>82.4</v>
      </c>
      <c r="O316" s="10">
        <f>IF(Q4_2025[[#This Row],[Brutobedrag 2]]&lt;Q4_2025[[#This Row],[Bruto - Rel.korting]],Q4_2025[[#This Row],[Brutobedrag 2]],Q4_2025[[#This Row],[Brutobedrag 2]]*(100-Q4_2025[[#This Row],[Relatiekorting percentage]])/100)</f>
        <v>82.4</v>
      </c>
      <c r="R316" s="3"/>
      <c r="W316"/>
      <c r="AB316"/>
    </row>
    <row r="317" spans="1:28" x14ac:dyDescent="0.3">
      <c r="A317" t="s">
        <v>862</v>
      </c>
      <c r="B317">
        <v>5022025</v>
      </c>
      <c r="C317" t="s">
        <v>277</v>
      </c>
      <c r="D317">
        <v>1</v>
      </c>
      <c r="E317" s="10">
        <v>361.25</v>
      </c>
      <c r="F317" s="10">
        <v>361.25</v>
      </c>
      <c r="G317" s="10">
        <v>361.25</v>
      </c>
      <c r="H317">
        <v>0</v>
      </c>
      <c r="I317" s="51" t="str">
        <f>_xlfn.XLOOKUP(Q4_2025[[#This Row],[Artikelnr]],Artikel_prijzen[Artnr],Artikel_prijzen[Groep],"")</f>
        <v>Elektra</v>
      </c>
      <c r="J317" s="10">
        <f>_xlfn.XLOOKUP(Q4_2025[[#This Row],[Artikelnr]],Artikel_prijzen[Artnr],Artikel_prijzen[Prijs 2025],"")</f>
        <v>252.35</v>
      </c>
      <c r="K317" t="str">
        <f>IF(Q4_2025[[#This Row],[Artikelprijs]]&lt;&gt;"",IF(Q4_2025[[#This Row],[Stuksprijs]]=Q4_2025[[#This Row],[Artikelprijs]],"Prijs gelijk","Prijs wijkt af"),"")</f>
        <v>Prijs wijkt af</v>
      </c>
      <c r="L317" t="str">
        <f>IF(Q4_2025[[#This Row],[Relatiekorting percentage]]=0,
    "Nvt",
    IF(Q4_2025[[#This Row],[Brutobedrag 2]] &lt; Q4_2025[[#This Row],[Bruto - Rel.korting]],
        "Nee",
        "Ja"))</f>
        <v>Nvt</v>
      </c>
      <c r="M317" s="10">
        <f>IF(Q4_2025[[#This Row],[Artikelprijs]]&lt;&gt;"",Q4_2025[[#This Row],[Artikelprijs]],Q4_2025[[#This Row],[Stuksprijs]])</f>
        <v>252.35</v>
      </c>
      <c r="N317" s="44">
        <f>Q4_2025[[#This Row],[Besteld]]*Q4_2025[[#This Row],[Prijs 2]]</f>
        <v>252.35</v>
      </c>
      <c r="O317" s="10">
        <f>IF(Q4_2025[[#This Row],[Brutobedrag 2]]&lt;Q4_2025[[#This Row],[Bruto - Rel.korting]],Q4_2025[[#This Row],[Brutobedrag 2]],Q4_2025[[#This Row],[Brutobedrag 2]]*(100-Q4_2025[[#This Row],[Relatiekorting percentage]])/100)</f>
        <v>252.35</v>
      </c>
      <c r="R317" s="3"/>
      <c r="W317"/>
      <c r="AB317"/>
    </row>
    <row r="318" spans="1:28" x14ac:dyDescent="0.3">
      <c r="A318" t="s">
        <v>862</v>
      </c>
      <c r="B318">
        <v>5020004</v>
      </c>
      <c r="C318" t="s">
        <v>231</v>
      </c>
      <c r="D318">
        <v>1</v>
      </c>
      <c r="E318" s="10">
        <v>77.25</v>
      </c>
      <c r="F318" s="10">
        <v>77.25</v>
      </c>
      <c r="G318" s="10">
        <v>77.25</v>
      </c>
      <c r="H318">
        <v>0</v>
      </c>
      <c r="I318" s="51" t="str">
        <f>_xlfn.XLOOKUP(Q4_2025[[#This Row],[Artikelnr]],Artikel_prijzen[Artnr],Artikel_prijzen[Groep],"")</f>
        <v/>
      </c>
      <c r="J318" s="10" t="str">
        <f>_xlfn.XLOOKUP(Q4_2025[[#This Row],[Artikelnr]],Artikel_prijzen[Artnr],Artikel_prijzen[Prijs 2025],"")</f>
        <v/>
      </c>
      <c r="K318" t="str">
        <f>IF(Q4_2025[[#This Row],[Artikelprijs]]&lt;&gt;"",IF(Q4_2025[[#This Row],[Stuksprijs]]=Q4_2025[[#This Row],[Artikelprijs]],"Prijs gelijk","Prijs wijkt af"),"")</f>
        <v/>
      </c>
      <c r="L318" t="str">
        <f>IF(Q4_2025[[#This Row],[Relatiekorting percentage]]=0,
    "Nvt",
    IF(Q4_2025[[#This Row],[Brutobedrag 2]] &lt; Q4_2025[[#This Row],[Bruto - Rel.korting]],
        "Nee",
        "Ja"))</f>
        <v>Nvt</v>
      </c>
      <c r="M318" s="10">
        <f>IF(Q4_2025[[#This Row],[Artikelprijs]]&lt;&gt;"",Q4_2025[[#This Row],[Artikelprijs]],Q4_2025[[#This Row],[Stuksprijs]])</f>
        <v>77.25</v>
      </c>
      <c r="N318" s="44">
        <f>Q4_2025[[#This Row],[Besteld]]*Q4_2025[[#This Row],[Prijs 2]]</f>
        <v>77.25</v>
      </c>
      <c r="O318" s="10">
        <f>IF(Q4_2025[[#This Row],[Brutobedrag 2]]&lt;Q4_2025[[#This Row],[Bruto - Rel.korting]],Q4_2025[[#This Row],[Brutobedrag 2]],Q4_2025[[#This Row],[Brutobedrag 2]]*(100-Q4_2025[[#This Row],[Relatiekorting percentage]])/100)</f>
        <v>77.25</v>
      </c>
      <c r="R318" s="3"/>
      <c r="W318"/>
      <c r="AB318"/>
    </row>
    <row r="319" spans="1:28" x14ac:dyDescent="0.3">
      <c r="A319" t="s">
        <v>862</v>
      </c>
      <c r="B319">
        <v>5020020</v>
      </c>
      <c r="C319" t="s">
        <v>864</v>
      </c>
      <c r="D319">
        <v>1</v>
      </c>
      <c r="E319" s="10">
        <v>82.4</v>
      </c>
      <c r="F319" s="10">
        <v>82.4</v>
      </c>
      <c r="G319" s="10">
        <v>82.4</v>
      </c>
      <c r="H319">
        <v>0</v>
      </c>
      <c r="I319" s="51" t="str">
        <f>_xlfn.XLOOKUP(Q4_2025[[#This Row],[Artikelnr]],Artikel_prijzen[Artnr],Artikel_prijzen[Groep],"")</f>
        <v/>
      </c>
      <c r="J319" s="10" t="str">
        <f>_xlfn.XLOOKUP(Q4_2025[[#This Row],[Artikelnr]],Artikel_prijzen[Artnr],Artikel_prijzen[Prijs 2025],"")</f>
        <v/>
      </c>
      <c r="K319" t="str">
        <f>IF(Q4_2025[[#This Row],[Artikelprijs]]&lt;&gt;"",IF(Q4_2025[[#This Row],[Stuksprijs]]=Q4_2025[[#This Row],[Artikelprijs]],"Prijs gelijk","Prijs wijkt af"),"")</f>
        <v/>
      </c>
      <c r="L319" t="str">
        <f>IF(Q4_2025[[#This Row],[Relatiekorting percentage]]=0,
    "Nvt",
    IF(Q4_2025[[#This Row],[Brutobedrag 2]] &lt; Q4_2025[[#This Row],[Bruto - Rel.korting]],
        "Nee",
        "Ja"))</f>
        <v>Nvt</v>
      </c>
      <c r="M319" s="10">
        <f>IF(Q4_2025[[#This Row],[Artikelprijs]]&lt;&gt;"",Q4_2025[[#This Row],[Artikelprijs]],Q4_2025[[#This Row],[Stuksprijs]])</f>
        <v>82.4</v>
      </c>
      <c r="N319" s="44">
        <f>Q4_2025[[#This Row],[Besteld]]*Q4_2025[[#This Row],[Prijs 2]]</f>
        <v>82.4</v>
      </c>
      <c r="O319" s="10">
        <f>IF(Q4_2025[[#This Row],[Brutobedrag 2]]&lt;Q4_2025[[#This Row],[Bruto - Rel.korting]],Q4_2025[[#This Row],[Brutobedrag 2]],Q4_2025[[#This Row],[Brutobedrag 2]]*(100-Q4_2025[[#This Row],[Relatiekorting percentage]])/100)</f>
        <v>82.4</v>
      </c>
      <c r="R319" s="3"/>
      <c r="W319"/>
      <c r="AB319"/>
    </row>
    <row r="320" spans="1:28" x14ac:dyDescent="0.3">
      <c r="A320" t="s">
        <v>862</v>
      </c>
      <c r="B320">
        <v>5021034</v>
      </c>
      <c r="C320" t="s">
        <v>275</v>
      </c>
      <c r="D320">
        <v>1</v>
      </c>
      <c r="E320" s="10">
        <v>185.4</v>
      </c>
      <c r="F320" s="10">
        <v>185.4</v>
      </c>
      <c r="G320" s="10">
        <v>185.4</v>
      </c>
      <c r="H320">
        <v>0</v>
      </c>
      <c r="I320" s="51" t="str">
        <f>_xlfn.XLOOKUP(Q4_2025[[#This Row],[Artikelnr]],Artikel_prijzen[Artnr],Artikel_prijzen[Groep],"")</f>
        <v>Elektra</v>
      </c>
      <c r="J320" s="10">
        <f>_xlfn.XLOOKUP(Q4_2025[[#This Row],[Artikelnr]],Artikel_prijzen[Artnr],Artikel_prijzen[Prijs 2025],"")</f>
        <v>106.8625</v>
      </c>
      <c r="K320" t="str">
        <f>IF(Q4_2025[[#This Row],[Artikelprijs]]&lt;&gt;"",IF(Q4_2025[[#This Row],[Stuksprijs]]=Q4_2025[[#This Row],[Artikelprijs]],"Prijs gelijk","Prijs wijkt af"),"")</f>
        <v>Prijs wijkt af</v>
      </c>
      <c r="L320" t="str">
        <f>IF(Q4_2025[[#This Row],[Relatiekorting percentage]]=0,
    "Nvt",
    IF(Q4_2025[[#This Row],[Brutobedrag 2]] &lt; Q4_2025[[#This Row],[Bruto - Rel.korting]],
        "Nee",
        "Ja"))</f>
        <v>Nvt</v>
      </c>
      <c r="M320" s="10">
        <f>IF(Q4_2025[[#This Row],[Artikelprijs]]&lt;&gt;"",Q4_2025[[#This Row],[Artikelprijs]],Q4_2025[[#This Row],[Stuksprijs]])</f>
        <v>106.8625</v>
      </c>
      <c r="N320" s="44">
        <f>Q4_2025[[#This Row],[Besteld]]*Q4_2025[[#This Row],[Prijs 2]]</f>
        <v>106.8625</v>
      </c>
      <c r="O320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320" s="3"/>
      <c r="W320"/>
      <c r="AB320"/>
    </row>
    <row r="321" spans="1:28" x14ac:dyDescent="0.3">
      <c r="A321" t="s">
        <v>862</v>
      </c>
      <c r="B321">
        <v>5022055</v>
      </c>
      <c r="C321" t="s">
        <v>287</v>
      </c>
      <c r="D321">
        <v>1</v>
      </c>
      <c r="E321" s="10">
        <v>949.6</v>
      </c>
      <c r="F321" s="10">
        <v>949.6</v>
      </c>
      <c r="G321" s="10">
        <v>949.6</v>
      </c>
      <c r="H321">
        <v>0</v>
      </c>
      <c r="I321" s="51" t="str">
        <f>_xlfn.XLOOKUP(Q4_2025[[#This Row],[Artikelnr]],Artikel_prijzen[Artnr],Artikel_prijzen[Groep],"")</f>
        <v>Elektra</v>
      </c>
      <c r="J321" s="10">
        <f>_xlfn.XLOOKUP(Q4_2025[[#This Row],[Artikelnr]],Artikel_prijzen[Artnr],Artikel_prijzen[Prijs 2025],"")</f>
        <v>659.2</v>
      </c>
      <c r="K321" t="str">
        <f>IF(Q4_2025[[#This Row],[Artikelprijs]]&lt;&gt;"",IF(Q4_2025[[#This Row],[Stuksprijs]]=Q4_2025[[#This Row],[Artikelprijs]],"Prijs gelijk","Prijs wijkt af"),"")</f>
        <v>Prijs wijkt af</v>
      </c>
      <c r="L321" t="str">
        <f>IF(Q4_2025[[#This Row],[Relatiekorting percentage]]=0,
    "Nvt",
    IF(Q4_2025[[#This Row],[Brutobedrag 2]] &lt; Q4_2025[[#This Row],[Bruto - Rel.korting]],
        "Nee",
        "Ja"))</f>
        <v>Nvt</v>
      </c>
      <c r="M321" s="10">
        <f>IF(Q4_2025[[#This Row],[Artikelprijs]]&lt;&gt;"",Q4_2025[[#This Row],[Artikelprijs]],Q4_2025[[#This Row],[Stuksprijs]])</f>
        <v>659.2</v>
      </c>
      <c r="N321" s="44">
        <f>Q4_2025[[#This Row],[Besteld]]*Q4_2025[[#This Row],[Prijs 2]]</f>
        <v>659.2</v>
      </c>
      <c r="O321" s="10">
        <f>IF(Q4_2025[[#This Row],[Brutobedrag 2]]&lt;Q4_2025[[#This Row],[Bruto - Rel.korting]],Q4_2025[[#This Row],[Brutobedrag 2]],Q4_2025[[#This Row],[Brutobedrag 2]]*(100-Q4_2025[[#This Row],[Relatiekorting percentage]])/100)</f>
        <v>659.2</v>
      </c>
      <c r="R321" s="3"/>
      <c r="W321"/>
      <c r="AB321"/>
    </row>
    <row r="322" spans="1:28" x14ac:dyDescent="0.3">
      <c r="A322" t="s">
        <v>862</v>
      </c>
      <c r="B322">
        <v>5022027</v>
      </c>
      <c r="C322" t="s">
        <v>279</v>
      </c>
      <c r="D322">
        <v>1</v>
      </c>
      <c r="E322" s="10">
        <v>429.38</v>
      </c>
      <c r="F322" s="10">
        <v>429.38</v>
      </c>
      <c r="G322" s="10">
        <v>429.38</v>
      </c>
      <c r="H322">
        <v>0</v>
      </c>
      <c r="I322" s="51" t="str">
        <f>_xlfn.XLOOKUP(Q4_2025[[#This Row],[Artikelnr]],Artikel_prijzen[Artnr],Artikel_prijzen[Groep],"")</f>
        <v>Elektra</v>
      </c>
      <c r="J322" s="10">
        <f>_xlfn.XLOOKUP(Q4_2025[[#This Row],[Artikelnr]],Artikel_prijzen[Artnr],Artikel_prijzen[Prijs 2025],"")</f>
        <v>298.7</v>
      </c>
      <c r="K322" t="str">
        <f>IF(Q4_2025[[#This Row],[Artikelprijs]]&lt;&gt;"",IF(Q4_2025[[#This Row],[Stuksprijs]]=Q4_2025[[#This Row],[Artikelprijs]],"Prijs gelijk","Prijs wijkt af"),"")</f>
        <v>Prijs wijkt af</v>
      </c>
      <c r="L322" t="str">
        <f>IF(Q4_2025[[#This Row],[Relatiekorting percentage]]=0,
    "Nvt",
    IF(Q4_2025[[#This Row],[Brutobedrag 2]] &lt; Q4_2025[[#This Row],[Bruto - Rel.korting]],
        "Nee",
        "Ja"))</f>
        <v>Nvt</v>
      </c>
      <c r="M322" s="10">
        <f>IF(Q4_2025[[#This Row],[Artikelprijs]]&lt;&gt;"",Q4_2025[[#This Row],[Artikelprijs]],Q4_2025[[#This Row],[Stuksprijs]])</f>
        <v>298.7</v>
      </c>
      <c r="N322" s="44">
        <f>Q4_2025[[#This Row],[Besteld]]*Q4_2025[[#This Row],[Prijs 2]]</f>
        <v>298.7</v>
      </c>
      <c r="O322" s="10">
        <f>IF(Q4_2025[[#This Row],[Brutobedrag 2]]&lt;Q4_2025[[#This Row],[Bruto - Rel.korting]],Q4_2025[[#This Row],[Brutobedrag 2]],Q4_2025[[#This Row],[Brutobedrag 2]]*(100-Q4_2025[[#This Row],[Relatiekorting percentage]])/100)</f>
        <v>298.7</v>
      </c>
      <c r="R322" s="3"/>
      <c r="W322"/>
      <c r="AB322"/>
    </row>
    <row r="323" spans="1:28" x14ac:dyDescent="0.3">
      <c r="A323" t="s">
        <v>862</v>
      </c>
      <c r="B323">
        <v>5020004</v>
      </c>
      <c r="C323" t="s">
        <v>658</v>
      </c>
      <c r="D323">
        <v>1</v>
      </c>
      <c r="E323" s="10">
        <v>77.25</v>
      </c>
      <c r="F323" s="10">
        <v>77.25</v>
      </c>
      <c r="G323" s="10">
        <v>77.25</v>
      </c>
      <c r="H323">
        <v>0</v>
      </c>
      <c r="I323" s="51" t="str">
        <f>_xlfn.XLOOKUP(Q4_2025[[#This Row],[Artikelnr]],Artikel_prijzen[Artnr],Artikel_prijzen[Groep],"")</f>
        <v/>
      </c>
      <c r="J323" s="10" t="str">
        <f>_xlfn.XLOOKUP(Q4_2025[[#This Row],[Artikelnr]],Artikel_prijzen[Artnr],Artikel_prijzen[Prijs 2025],"")</f>
        <v/>
      </c>
      <c r="K323" t="str">
        <f>IF(Q4_2025[[#This Row],[Artikelprijs]]&lt;&gt;"",IF(Q4_2025[[#This Row],[Stuksprijs]]=Q4_2025[[#This Row],[Artikelprijs]],"Prijs gelijk","Prijs wijkt af"),"")</f>
        <v/>
      </c>
      <c r="L323" t="str">
        <f>IF(Q4_2025[[#This Row],[Relatiekorting percentage]]=0,
    "Nvt",
    IF(Q4_2025[[#This Row],[Brutobedrag 2]] &lt; Q4_2025[[#This Row],[Bruto - Rel.korting]],
        "Nee",
        "Ja"))</f>
        <v>Nvt</v>
      </c>
      <c r="M323" s="10">
        <f>IF(Q4_2025[[#This Row],[Artikelprijs]]&lt;&gt;"",Q4_2025[[#This Row],[Artikelprijs]],Q4_2025[[#This Row],[Stuksprijs]])</f>
        <v>77.25</v>
      </c>
      <c r="N323" s="44">
        <f>Q4_2025[[#This Row],[Besteld]]*Q4_2025[[#This Row],[Prijs 2]]</f>
        <v>77.25</v>
      </c>
      <c r="O323" s="10">
        <f>IF(Q4_2025[[#This Row],[Brutobedrag 2]]&lt;Q4_2025[[#This Row],[Bruto - Rel.korting]],Q4_2025[[#This Row],[Brutobedrag 2]],Q4_2025[[#This Row],[Brutobedrag 2]]*(100-Q4_2025[[#This Row],[Relatiekorting percentage]])/100)</f>
        <v>77.25</v>
      </c>
      <c r="R323" s="3"/>
      <c r="W323"/>
      <c r="AB323"/>
    </row>
    <row r="324" spans="1:28" x14ac:dyDescent="0.3">
      <c r="A324" t="s">
        <v>862</v>
      </c>
      <c r="B324">
        <v>5022055</v>
      </c>
      <c r="C324" t="s">
        <v>287</v>
      </c>
      <c r="D324">
        <v>3</v>
      </c>
      <c r="E324" s="10">
        <v>949.6</v>
      </c>
      <c r="F324" s="10">
        <v>2848.8</v>
      </c>
      <c r="G324" s="10">
        <v>2848.8</v>
      </c>
      <c r="H324">
        <v>0</v>
      </c>
      <c r="I324" s="51" t="str">
        <f>_xlfn.XLOOKUP(Q4_2025[[#This Row],[Artikelnr]],Artikel_prijzen[Artnr],Artikel_prijzen[Groep],"")</f>
        <v>Elektra</v>
      </c>
      <c r="J324" s="10">
        <f>_xlfn.XLOOKUP(Q4_2025[[#This Row],[Artikelnr]],Artikel_prijzen[Artnr],Artikel_prijzen[Prijs 2025],"")</f>
        <v>659.2</v>
      </c>
      <c r="K324" t="str">
        <f>IF(Q4_2025[[#This Row],[Artikelprijs]]&lt;&gt;"",IF(Q4_2025[[#This Row],[Stuksprijs]]=Q4_2025[[#This Row],[Artikelprijs]],"Prijs gelijk","Prijs wijkt af"),"")</f>
        <v>Prijs wijkt af</v>
      </c>
      <c r="L324" t="str">
        <f>IF(Q4_2025[[#This Row],[Relatiekorting percentage]]=0,
    "Nvt",
    IF(Q4_2025[[#This Row],[Brutobedrag 2]] &lt; Q4_2025[[#This Row],[Bruto - Rel.korting]],
        "Nee",
        "Ja"))</f>
        <v>Nvt</v>
      </c>
      <c r="M324" s="10">
        <f>IF(Q4_2025[[#This Row],[Artikelprijs]]&lt;&gt;"",Q4_2025[[#This Row],[Artikelprijs]],Q4_2025[[#This Row],[Stuksprijs]])</f>
        <v>659.2</v>
      </c>
      <c r="N324" s="44">
        <f>Q4_2025[[#This Row],[Besteld]]*Q4_2025[[#This Row],[Prijs 2]]</f>
        <v>1977.6000000000001</v>
      </c>
      <c r="O324" s="10">
        <f>IF(Q4_2025[[#This Row],[Brutobedrag 2]]&lt;Q4_2025[[#This Row],[Bruto - Rel.korting]],Q4_2025[[#This Row],[Brutobedrag 2]],Q4_2025[[#This Row],[Brutobedrag 2]]*(100-Q4_2025[[#This Row],[Relatiekorting percentage]])/100)</f>
        <v>1977.6000000000001</v>
      </c>
      <c r="R324" s="3"/>
      <c r="W324"/>
      <c r="AB324"/>
    </row>
    <row r="325" spans="1:28" x14ac:dyDescent="0.3">
      <c r="A325" t="s">
        <v>862</v>
      </c>
      <c r="B325">
        <v>5022047</v>
      </c>
      <c r="C325" t="s">
        <v>278</v>
      </c>
      <c r="D325">
        <v>1</v>
      </c>
      <c r="E325" s="10">
        <v>438.5</v>
      </c>
      <c r="F325" s="10">
        <v>438.5</v>
      </c>
      <c r="G325" s="10">
        <v>438.5</v>
      </c>
      <c r="H325">
        <v>0</v>
      </c>
      <c r="I325" s="51" t="str">
        <f>_xlfn.XLOOKUP(Q4_2025[[#This Row],[Artikelnr]],Artikel_prijzen[Artnr],Artikel_prijzen[Groep],"")</f>
        <v>Elektra</v>
      </c>
      <c r="J325" s="10">
        <f>_xlfn.XLOOKUP(Q4_2025[[#This Row],[Artikelnr]],Artikel_prijzen[Artnr],Artikel_prijzen[Prijs 2025],"")</f>
        <v>329.6</v>
      </c>
      <c r="K325" t="str">
        <f>IF(Q4_2025[[#This Row],[Artikelprijs]]&lt;&gt;"",IF(Q4_2025[[#This Row],[Stuksprijs]]=Q4_2025[[#This Row],[Artikelprijs]],"Prijs gelijk","Prijs wijkt af"),"")</f>
        <v>Prijs wijkt af</v>
      </c>
      <c r="L325" t="str">
        <f>IF(Q4_2025[[#This Row],[Relatiekorting percentage]]=0,
    "Nvt",
    IF(Q4_2025[[#This Row],[Brutobedrag 2]] &lt; Q4_2025[[#This Row],[Bruto - Rel.korting]],
        "Nee",
        "Ja"))</f>
        <v>Nvt</v>
      </c>
      <c r="M325" s="10">
        <f>IF(Q4_2025[[#This Row],[Artikelprijs]]&lt;&gt;"",Q4_2025[[#This Row],[Artikelprijs]],Q4_2025[[#This Row],[Stuksprijs]])</f>
        <v>329.6</v>
      </c>
      <c r="N325" s="44">
        <f>Q4_2025[[#This Row],[Besteld]]*Q4_2025[[#This Row],[Prijs 2]]</f>
        <v>329.6</v>
      </c>
      <c r="O325" s="10">
        <f>IF(Q4_2025[[#This Row],[Brutobedrag 2]]&lt;Q4_2025[[#This Row],[Bruto - Rel.korting]],Q4_2025[[#This Row],[Brutobedrag 2]],Q4_2025[[#This Row],[Brutobedrag 2]]*(100-Q4_2025[[#This Row],[Relatiekorting percentage]])/100)</f>
        <v>329.6</v>
      </c>
      <c r="R325" s="3"/>
      <c r="W325"/>
      <c r="AB325"/>
    </row>
    <row r="326" spans="1:28" x14ac:dyDescent="0.3">
      <c r="A326" t="s">
        <v>862</v>
      </c>
      <c r="B326">
        <v>5022047</v>
      </c>
      <c r="C326" t="s">
        <v>278</v>
      </c>
      <c r="D326">
        <v>1</v>
      </c>
      <c r="E326" s="10">
        <v>438.5</v>
      </c>
      <c r="F326" s="10">
        <v>438.5</v>
      </c>
      <c r="G326" s="10">
        <v>438.5</v>
      </c>
      <c r="H326">
        <v>0</v>
      </c>
      <c r="I326" s="51" t="str">
        <f>_xlfn.XLOOKUP(Q4_2025[[#This Row],[Artikelnr]],Artikel_prijzen[Artnr],Artikel_prijzen[Groep],"")</f>
        <v>Elektra</v>
      </c>
      <c r="J326" s="10">
        <f>_xlfn.XLOOKUP(Q4_2025[[#This Row],[Artikelnr]],Artikel_prijzen[Artnr],Artikel_prijzen[Prijs 2025],"")</f>
        <v>329.6</v>
      </c>
      <c r="K326" t="str">
        <f>IF(Q4_2025[[#This Row],[Artikelprijs]]&lt;&gt;"",IF(Q4_2025[[#This Row],[Stuksprijs]]=Q4_2025[[#This Row],[Artikelprijs]],"Prijs gelijk","Prijs wijkt af"),"")</f>
        <v>Prijs wijkt af</v>
      </c>
      <c r="L326" t="str">
        <f>IF(Q4_2025[[#This Row],[Relatiekorting percentage]]=0,
    "Nvt",
    IF(Q4_2025[[#This Row],[Brutobedrag 2]] &lt; Q4_2025[[#This Row],[Bruto - Rel.korting]],
        "Nee",
        "Ja"))</f>
        <v>Nvt</v>
      </c>
      <c r="M326" s="10">
        <f>IF(Q4_2025[[#This Row],[Artikelprijs]]&lt;&gt;"",Q4_2025[[#This Row],[Artikelprijs]],Q4_2025[[#This Row],[Stuksprijs]])</f>
        <v>329.6</v>
      </c>
      <c r="N326" s="44">
        <f>Q4_2025[[#This Row],[Besteld]]*Q4_2025[[#This Row],[Prijs 2]]</f>
        <v>329.6</v>
      </c>
      <c r="O326" s="10">
        <f>IF(Q4_2025[[#This Row],[Brutobedrag 2]]&lt;Q4_2025[[#This Row],[Bruto - Rel.korting]],Q4_2025[[#This Row],[Brutobedrag 2]],Q4_2025[[#This Row],[Brutobedrag 2]]*(100-Q4_2025[[#This Row],[Relatiekorting percentage]])/100)</f>
        <v>329.6</v>
      </c>
      <c r="R326" s="3"/>
      <c r="W326"/>
      <c r="AB326"/>
    </row>
    <row r="327" spans="1:28" x14ac:dyDescent="0.3">
      <c r="A327" t="s">
        <v>862</v>
      </c>
      <c r="B327">
        <v>5022053</v>
      </c>
      <c r="C327" t="s">
        <v>285</v>
      </c>
      <c r="D327">
        <v>1</v>
      </c>
      <c r="E327" s="10">
        <v>794.6</v>
      </c>
      <c r="F327" s="10">
        <v>794.6</v>
      </c>
      <c r="G327" s="10">
        <v>794.6</v>
      </c>
      <c r="H327">
        <v>0</v>
      </c>
      <c r="I327" s="51" t="str">
        <f>_xlfn.XLOOKUP(Q4_2025[[#This Row],[Artikelnr]],Artikel_prijzen[Artnr],Artikel_prijzen[Groep],"")</f>
        <v>Elektra</v>
      </c>
      <c r="J327" s="10">
        <f>_xlfn.XLOOKUP(Q4_2025[[#This Row],[Artikelnr]],Artikel_prijzen[Artnr],Artikel_prijzen[Prijs 2025],"")</f>
        <v>576.79999999999995</v>
      </c>
      <c r="K327" t="str">
        <f>IF(Q4_2025[[#This Row],[Artikelprijs]]&lt;&gt;"",IF(Q4_2025[[#This Row],[Stuksprijs]]=Q4_2025[[#This Row],[Artikelprijs]],"Prijs gelijk","Prijs wijkt af"),"")</f>
        <v>Prijs wijkt af</v>
      </c>
      <c r="L327" t="str">
        <f>IF(Q4_2025[[#This Row],[Relatiekorting percentage]]=0,
    "Nvt",
    IF(Q4_2025[[#This Row],[Brutobedrag 2]] &lt; Q4_2025[[#This Row],[Bruto - Rel.korting]],
        "Nee",
        "Ja"))</f>
        <v>Nvt</v>
      </c>
      <c r="M327" s="10">
        <f>IF(Q4_2025[[#This Row],[Artikelprijs]]&lt;&gt;"",Q4_2025[[#This Row],[Artikelprijs]],Q4_2025[[#This Row],[Stuksprijs]])</f>
        <v>576.79999999999995</v>
      </c>
      <c r="N327" s="44">
        <f>Q4_2025[[#This Row],[Besteld]]*Q4_2025[[#This Row],[Prijs 2]]</f>
        <v>576.79999999999995</v>
      </c>
      <c r="O327" s="10">
        <f>IF(Q4_2025[[#This Row],[Brutobedrag 2]]&lt;Q4_2025[[#This Row],[Bruto - Rel.korting]],Q4_2025[[#This Row],[Brutobedrag 2]],Q4_2025[[#This Row],[Brutobedrag 2]]*(100-Q4_2025[[#This Row],[Relatiekorting percentage]])/100)</f>
        <v>576.79999999999995</v>
      </c>
      <c r="R327" s="3"/>
      <c r="W327"/>
      <c r="AB327"/>
    </row>
    <row r="328" spans="1:28" x14ac:dyDescent="0.3">
      <c r="A328" t="s">
        <v>862</v>
      </c>
      <c r="B328">
        <v>5022047</v>
      </c>
      <c r="C328" t="s">
        <v>278</v>
      </c>
      <c r="D328">
        <v>1</v>
      </c>
      <c r="E328" s="10">
        <v>438.5</v>
      </c>
      <c r="F328" s="10">
        <v>438.5</v>
      </c>
      <c r="G328" s="10">
        <v>438.5</v>
      </c>
      <c r="H328">
        <v>0</v>
      </c>
      <c r="I328" s="51" t="str">
        <f>_xlfn.XLOOKUP(Q4_2025[[#This Row],[Artikelnr]],Artikel_prijzen[Artnr],Artikel_prijzen[Groep],"")</f>
        <v>Elektra</v>
      </c>
      <c r="J328" s="10">
        <f>_xlfn.XLOOKUP(Q4_2025[[#This Row],[Artikelnr]],Artikel_prijzen[Artnr],Artikel_prijzen[Prijs 2025],"")</f>
        <v>329.6</v>
      </c>
      <c r="K328" t="str">
        <f>IF(Q4_2025[[#This Row],[Artikelprijs]]&lt;&gt;"",IF(Q4_2025[[#This Row],[Stuksprijs]]=Q4_2025[[#This Row],[Artikelprijs]],"Prijs gelijk","Prijs wijkt af"),"")</f>
        <v>Prijs wijkt af</v>
      </c>
      <c r="L328" t="str">
        <f>IF(Q4_2025[[#This Row],[Relatiekorting percentage]]=0,
    "Nvt",
    IF(Q4_2025[[#This Row],[Brutobedrag 2]] &lt; Q4_2025[[#This Row],[Bruto - Rel.korting]],
        "Nee",
        "Ja"))</f>
        <v>Nvt</v>
      </c>
      <c r="M328" s="10">
        <f>IF(Q4_2025[[#This Row],[Artikelprijs]]&lt;&gt;"",Q4_2025[[#This Row],[Artikelprijs]],Q4_2025[[#This Row],[Stuksprijs]])</f>
        <v>329.6</v>
      </c>
      <c r="N328" s="44">
        <f>Q4_2025[[#This Row],[Besteld]]*Q4_2025[[#This Row],[Prijs 2]]</f>
        <v>329.6</v>
      </c>
      <c r="O328" s="10">
        <f>IF(Q4_2025[[#This Row],[Brutobedrag 2]]&lt;Q4_2025[[#This Row],[Bruto - Rel.korting]],Q4_2025[[#This Row],[Brutobedrag 2]],Q4_2025[[#This Row],[Brutobedrag 2]]*(100-Q4_2025[[#This Row],[Relatiekorting percentage]])/100)</f>
        <v>329.6</v>
      </c>
      <c r="R328" s="3"/>
      <c r="W328"/>
      <c r="AB328"/>
    </row>
    <row r="329" spans="1:28" x14ac:dyDescent="0.3">
      <c r="A329" t="s">
        <v>862</v>
      </c>
      <c r="B329">
        <v>5022025</v>
      </c>
      <c r="C329" t="s">
        <v>277</v>
      </c>
      <c r="D329">
        <v>1</v>
      </c>
      <c r="E329" s="10">
        <v>361.25</v>
      </c>
      <c r="F329" s="10">
        <v>361.25</v>
      </c>
      <c r="G329" s="10">
        <v>361.25</v>
      </c>
      <c r="H329">
        <v>0</v>
      </c>
      <c r="I329" s="51" t="str">
        <f>_xlfn.XLOOKUP(Q4_2025[[#This Row],[Artikelnr]],Artikel_prijzen[Artnr],Artikel_prijzen[Groep],"")</f>
        <v>Elektra</v>
      </c>
      <c r="J329" s="10">
        <f>_xlfn.XLOOKUP(Q4_2025[[#This Row],[Artikelnr]],Artikel_prijzen[Artnr],Artikel_prijzen[Prijs 2025],"")</f>
        <v>252.35</v>
      </c>
      <c r="K329" t="str">
        <f>IF(Q4_2025[[#This Row],[Artikelprijs]]&lt;&gt;"",IF(Q4_2025[[#This Row],[Stuksprijs]]=Q4_2025[[#This Row],[Artikelprijs]],"Prijs gelijk","Prijs wijkt af"),"")</f>
        <v>Prijs wijkt af</v>
      </c>
      <c r="L329" t="str">
        <f>IF(Q4_2025[[#This Row],[Relatiekorting percentage]]=0,
    "Nvt",
    IF(Q4_2025[[#This Row],[Brutobedrag 2]] &lt; Q4_2025[[#This Row],[Bruto - Rel.korting]],
        "Nee",
        "Ja"))</f>
        <v>Nvt</v>
      </c>
      <c r="M329" s="10">
        <f>IF(Q4_2025[[#This Row],[Artikelprijs]]&lt;&gt;"",Q4_2025[[#This Row],[Artikelprijs]],Q4_2025[[#This Row],[Stuksprijs]])</f>
        <v>252.35</v>
      </c>
      <c r="N329" s="44">
        <f>Q4_2025[[#This Row],[Besteld]]*Q4_2025[[#This Row],[Prijs 2]]</f>
        <v>252.35</v>
      </c>
      <c r="O329" s="10">
        <f>IF(Q4_2025[[#This Row],[Brutobedrag 2]]&lt;Q4_2025[[#This Row],[Bruto - Rel.korting]],Q4_2025[[#This Row],[Brutobedrag 2]],Q4_2025[[#This Row],[Brutobedrag 2]]*(100-Q4_2025[[#This Row],[Relatiekorting percentage]])/100)</f>
        <v>252.35</v>
      </c>
      <c r="R329" s="3"/>
      <c r="W329"/>
      <c r="AB329"/>
    </row>
    <row r="330" spans="1:28" x14ac:dyDescent="0.3">
      <c r="A330" t="s">
        <v>862</v>
      </c>
      <c r="B330">
        <v>3002047</v>
      </c>
      <c r="C330" t="s">
        <v>99</v>
      </c>
      <c r="D330">
        <v>1</v>
      </c>
      <c r="E330" s="10">
        <v>82.4</v>
      </c>
      <c r="F330" s="10">
        <v>82.4</v>
      </c>
      <c r="G330" s="10">
        <v>82.4</v>
      </c>
      <c r="H330">
        <v>0</v>
      </c>
      <c r="I330" s="51" t="str">
        <f>_xlfn.XLOOKUP(Q4_2025[[#This Row],[Artikelnr]],Artikel_prijzen[Artnr],Artikel_prijzen[Groep],"")</f>
        <v/>
      </c>
      <c r="J330" s="10" t="str">
        <f>_xlfn.XLOOKUP(Q4_2025[[#This Row],[Artikelnr]],Artikel_prijzen[Artnr],Artikel_prijzen[Prijs 2025],"")</f>
        <v/>
      </c>
      <c r="K330" t="str">
        <f>IF(Q4_2025[[#This Row],[Artikelprijs]]&lt;&gt;"",IF(Q4_2025[[#This Row],[Stuksprijs]]=Q4_2025[[#This Row],[Artikelprijs]],"Prijs gelijk","Prijs wijkt af"),"")</f>
        <v/>
      </c>
      <c r="L330" t="str">
        <f>IF(Q4_2025[[#This Row],[Relatiekorting percentage]]=0,
    "Nvt",
    IF(Q4_2025[[#This Row],[Brutobedrag 2]] &lt; Q4_2025[[#This Row],[Bruto - Rel.korting]],
        "Nee",
        "Ja"))</f>
        <v>Nvt</v>
      </c>
      <c r="M330" s="10">
        <f>IF(Q4_2025[[#This Row],[Artikelprijs]]&lt;&gt;"",Q4_2025[[#This Row],[Artikelprijs]],Q4_2025[[#This Row],[Stuksprijs]])</f>
        <v>82.4</v>
      </c>
      <c r="N330" s="44">
        <f>Q4_2025[[#This Row],[Besteld]]*Q4_2025[[#This Row],[Prijs 2]]</f>
        <v>82.4</v>
      </c>
      <c r="O330" s="10">
        <f>IF(Q4_2025[[#This Row],[Brutobedrag 2]]&lt;Q4_2025[[#This Row],[Bruto - Rel.korting]],Q4_2025[[#This Row],[Brutobedrag 2]],Q4_2025[[#This Row],[Brutobedrag 2]]*(100-Q4_2025[[#This Row],[Relatiekorting percentage]])/100)</f>
        <v>82.4</v>
      </c>
      <c r="R330" s="3"/>
      <c r="W330"/>
      <c r="AB330"/>
    </row>
    <row r="331" spans="1:28" x14ac:dyDescent="0.3">
      <c r="A331" t="s">
        <v>862</v>
      </c>
      <c r="B331">
        <v>5021034</v>
      </c>
      <c r="C331" t="s">
        <v>275</v>
      </c>
      <c r="D331">
        <v>2</v>
      </c>
      <c r="E331" s="10">
        <v>185.4</v>
      </c>
      <c r="F331" s="10">
        <v>370.8</v>
      </c>
      <c r="G331" s="10">
        <v>370.8</v>
      </c>
      <c r="H331">
        <v>0</v>
      </c>
      <c r="I331" s="51" t="str">
        <f>_xlfn.XLOOKUP(Q4_2025[[#This Row],[Artikelnr]],Artikel_prijzen[Artnr],Artikel_prijzen[Groep],"")</f>
        <v>Elektra</v>
      </c>
      <c r="J331" s="10">
        <f>_xlfn.XLOOKUP(Q4_2025[[#This Row],[Artikelnr]],Artikel_prijzen[Artnr],Artikel_prijzen[Prijs 2025],"")</f>
        <v>106.8625</v>
      </c>
      <c r="K331" t="str">
        <f>IF(Q4_2025[[#This Row],[Artikelprijs]]&lt;&gt;"",IF(Q4_2025[[#This Row],[Stuksprijs]]=Q4_2025[[#This Row],[Artikelprijs]],"Prijs gelijk","Prijs wijkt af"),"")</f>
        <v>Prijs wijkt af</v>
      </c>
      <c r="L331" t="str">
        <f>IF(Q4_2025[[#This Row],[Relatiekorting percentage]]=0,
    "Nvt",
    IF(Q4_2025[[#This Row],[Brutobedrag 2]] &lt; Q4_2025[[#This Row],[Bruto - Rel.korting]],
        "Nee",
        "Ja"))</f>
        <v>Nvt</v>
      </c>
      <c r="M331" s="10">
        <f>IF(Q4_2025[[#This Row],[Artikelprijs]]&lt;&gt;"",Q4_2025[[#This Row],[Artikelprijs]],Q4_2025[[#This Row],[Stuksprijs]])</f>
        <v>106.8625</v>
      </c>
      <c r="N331" s="44">
        <f>Q4_2025[[#This Row],[Besteld]]*Q4_2025[[#This Row],[Prijs 2]]</f>
        <v>213.72499999999999</v>
      </c>
      <c r="O331" s="10">
        <f>IF(Q4_2025[[#This Row],[Brutobedrag 2]]&lt;Q4_2025[[#This Row],[Bruto - Rel.korting]],Q4_2025[[#This Row],[Brutobedrag 2]],Q4_2025[[#This Row],[Brutobedrag 2]]*(100-Q4_2025[[#This Row],[Relatiekorting percentage]])/100)</f>
        <v>213.72499999999999</v>
      </c>
      <c r="R331" s="3"/>
      <c r="W331"/>
      <c r="AB331"/>
    </row>
    <row r="332" spans="1:28" x14ac:dyDescent="0.3">
      <c r="A332" t="s">
        <v>862</v>
      </c>
      <c r="B332">
        <v>5021034</v>
      </c>
      <c r="C332" t="s">
        <v>275</v>
      </c>
      <c r="D332">
        <v>1</v>
      </c>
      <c r="E332" s="10">
        <v>185.4</v>
      </c>
      <c r="F332" s="10">
        <v>185.4</v>
      </c>
      <c r="G332" s="10">
        <v>185.4</v>
      </c>
      <c r="H332">
        <v>0</v>
      </c>
      <c r="I332" s="51" t="str">
        <f>_xlfn.XLOOKUP(Q4_2025[[#This Row],[Artikelnr]],Artikel_prijzen[Artnr],Artikel_prijzen[Groep],"")</f>
        <v>Elektra</v>
      </c>
      <c r="J332" s="10">
        <f>_xlfn.XLOOKUP(Q4_2025[[#This Row],[Artikelnr]],Artikel_prijzen[Artnr],Artikel_prijzen[Prijs 2025],"")</f>
        <v>106.8625</v>
      </c>
      <c r="K332" t="str">
        <f>IF(Q4_2025[[#This Row],[Artikelprijs]]&lt;&gt;"",IF(Q4_2025[[#This Row],[Stuksprijs]]=Q4_2025[[#This Row],[Artikelprijs]],"Prijs gelijk","Prijs wijkt af"),"")</f>
        <v>Prijs wijkt af</v>
      </c>
      <c r="L332" t="str">
        <f>IF(Q4_2025[[#This Row],[Relatiekorting percentage]]=0,
    "Nvt",
    IF(Q4_2025[[#This Row],[Brutobedrag 2]] &lt; Q4_2025[[#This Row],[Bruto - Rel.korting]],
        "Nee",
        "Ja"))</f>
        <v>Nvt</v>
      </c>
      <c r="M332" s="10">
        <f>IF(Q4_2025[[#This Row],[Artikelprijs]]&lt;&gt;"",Q4_2025[[#This Row],[Artikelprijs]],Q4_2025[[#This Row],[Stuksprijs]])</f>
        <v>106.8625</v>
      </c>
      <c r="N332" s="44">
        <f>Q4_2025[[#This Row],[Besteld]]*Q4_2025[[#This Row],[Prijs 2]]</f>
        <v>106.8625</v>
      </c>
      <c r="O332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332" s="3"/>
      <c r="W332"/>
      <c r="AB332"/>
    </row>
    <row r="333" spans="1:28" x14ac:dyDescent="0.3">
      <c r="A333" t="s">
        <v>862</v>
      </c>
      <c r="B333">
        <v>5040008</v>
      </c>
      <c r="C333" t="s">
        <v>333</v>
      </c>
      <c r="D333">
        <v>1</v>
      </c>
      <c r="E333" s="10">
        <v>355.35</v>
      </c>
      <c r="F333" s="10">
        <v>355.35</v>
      </c>
      <c r="G333" s="10">
        <v>355.35</v>
      </c>
      <c r="H333">
        <v>0</v>
      </c>
      <c r="I333" s="51" t="str">
        <f>_xlfn.XLOOKUP(Q4_2025[[#This Row],[Artikelnr]],Artikel_prijzen[Artnr],Artikel_prijzen[Groep],"")</f>
        <v>AV</v>
      </c>
      <c r="J333" s="10">
        <f>_xlfn.XLOOKUP(Q4_2025[[#This Row],[Artikelnr]],Artikel_prijzen[Artnr],Artikel_prijzen[Prijs 2025],"")</f>
        <v>345</v>
      </c>
      <c r="K333" t="str">
        <f>IF(Q4_2025[[#This Row],[Artikelprijs]]&lt;&gt;"",IF(Q4_2025[[#This Row],[Stuksprijs]]=Q4_2025[[#This Row],[Artikelprijs]],"Prijs gelijk","Prijs wijkt af"),"")</f>
        <v>Prijs wijkt af</v>
      </c>
      <c r="L333" t="str">
        <f>IF(Q4_2025[[#This Row],[Relatiekorting percentage]]=0,
    "Nvt",
    IF(Q4_2025[[#This Row],[Brutobedrag 2]] &lt; Q4_2025[[#This Row],[Bruto - Rel.korting]],
        "Nee",
        "Ja"))</f>
        <v>Nvt</v>
      </c>
      <c r="M333" s="10">
        <f>IF(Q4_2025[[#This Row],[Artikelprijs]]&lt;&gt;"",Q4_2025[[#This Row],[Artikelprijs]],Q4_2025[[#This Row],[Stuksprijs]])</f>
        <v>345</v>
      </c>
      <c r="N333" s="44">
        <f>Q4_2025[[#This Row],[Besteld]]*Q4_2025[[#This Row],[Prijs 2]]</f>
        <v>345</v>
      </c>
      <c r="O333" s="10">
        <f>IF(Q4_2025[[#This Row],[Brutobedrag 2]]&lt;Q4_2025[[#This Row],[Bruto - Rel.korting]],Q4_2025[[#This Row],[Brutobedrag 2]],Q4_2025[[#This Row],[Brutobedrag 2]]*(100-Q4_2025[[#This Row],[Relatiekorting percentage]])/100)</f>
        <v>345</v>
      </c>
      <c r="R333" s="3"/>
      <c r="W333"/>
      <c r="AB333"/>
    </row>
    <row r="334" spans="1:28" x14ac:dyDescent="0.3">
      <c r="A334" t="s">
        <v>862</v>
      </c>
      <c r="B334">
        <v>5040018</v>
      </c>
      <c r="C334" t="s">
        <v>319</v>
      </c>
      <c r="D334">
        <v>1</v>
      </c>
      <c r="E334" s="10">
        <v>66.95</v>
      </c>
      <c r="F334" s="10">
        <v>66.95</v>
      </c>
      <c r="G334" s="10">
        <v>66.95</v>
      </c>
      <c r="H334">
        <v>0</v>
      </c>
      <c r="I334" s="51" t="str">
        <f>_xlfn.XLOOKUP(Q4_2025[[#This Row],[Artikelnr]],Artikel_prijzen[Artnr],Artikel_prijzen[Groep],"")</f>
        <v/>
      </c>
      <c r="J334" s="10" t="str">
        <f>_xlfn.XLOOKUP(Q4_2025[[#This Row],[Artikelnr]],Artikel_prijzen[Artnr],Artikel_prijzen[Prijs 2025],"")</f>
        <v/>
      </c>
      <c r="K334" t="str">
        <f>IF(Q4_2025[[#This Row],[Artikelprijs]]&lt;&gt;"",IF(Q4_2025[[#This Row],[Stuksprijs]]=Q4_2025[[#This Row],[Artikelprijs]],"Prijs gelijk","Prijs wijkt af"),"")</f>
        <v/>
      </c>
      <c r="L334" t="str">
        <f>IF(Q4_2025[[#This Row],[Relatiekorting percentage]]=0,
    "Nvt",
    IF(Q4_2025[[#This Row],[Brutobedrag 2]] &lt; Q4_2025[[#This Row],[Bruto - Rel.korting]],
        "Nee",
        "Ja"))</f>
        <v>Nvt</v>
      </c>
      <c r="M334" s="10">
        <f>IF(Q4_2025[[#This Row],[Artikelprijs]]&lt;&gt;"",Q4_2025[[#This Row],[Artikelprijs]],Q4_2025[[#This Row],[Stuksprijs]])</f>
        <v>66.95</v>
      </c>
      <c r="N334" s="44">
        <f>Q4_2025[[#This Row],[Besteld]]*Q4_2025[[#This Row],[Prijs 2]]</f>
        <v>66.95</v>
      </c>
      <c r="O334" s="10">
        <f>IF(Q4_2025[[#This Row],[Brutobedrag 2]]&lt;Q4_2025[[#This Row],[Bruto - Rel.korting]],Q4_2025[[#This Row],[Brutobedrag 2]],Q4_2025[[#This Row],[Brutobedrag 2]]*(100-Q4_2025[[#This Row],[Relatiekorting percentage]])/100)</f>
        <v>66.95</v>
      </c>
      <c r="R334" s="3"/>
      <c r="W334"/>
      <c r="AB334"/>
    </row>
    <row r="335" spans="1:28" x14ac:dyDescent="0.3">
      <c r="A335" t="s">
        <v>862</v>
      </c>
      <c r="B335">
        <v>5022047</v>
      </c>
      <c r="C335" t="s">
        <v>278</v>
      </c>
      <c r="D335">
        <v>1</v>
      </c>
      <c r="E335" s="10">
        <v>438.5</v>
      </c>
      <c r="F335" s="10">
        <v>438.5</v>
      </c>
      <c r="G335" s="10">
        <v>438.5</v>
      </c>
      <c r="H335">
        <v>0</v>
      </c>
      <c r="I335" s="51" t="str">
        <f>_xlfn.XLOOKUP(Q4_2025[[#This Row],[Artikelnr]],Artikel_prijzen[Artnr],Artikel_prijzen[Groep],"")</f>
        <v>Elektra</v>
      </c>
      <c r="J335" s="10">
        <f>_xlfn.XLOOKUP(Q4_2025[[#This Row],[Artikelnr]],Artikel_prijzen[Artnr],Artikel_prijzen[Prijs 2025],"")</f>
        <v>329.6</v>
      </c>
      <c r="K335" t="str">
        <f>IF(Q4_2025[[#This Row],[Artikelprijs]]&lt;&gt;"",IF(Q4_2025[[#This Row],[Stuksprijs]]=Q4_2025[[#This Row],[Artikelprijs]],"Prijs gelijk","Prijs wijkt af"),"")</f>
        <v>Prijs wijkt af</v>
      </c>
      <c r="L335" t="str">
        <f>IF(Q4_2025[[#This Row],[Relatiekorting percentage]]=0,
    "Nvt",
    IF(Q4_2025[[#This Row],[Brutobedrag 2]] &lt; Q4_2025[[#This Row],[Bruto - Rel.korting]],
        "Nee",
        "Ja"))</f>
        <v>Nvt</v>
      </c>
      <c r="M335" s="10">
        <f>IF(Q4_2025[[#This Row],[Artikelprijs]]&lt;&gt;"",Q4_2025[[#This Row],[Artikelprijs]],Q4_2025[[#This Row],[Stuksprijs]])</f>
        <v>329.6</v>
      </c>
      <c r="N335" s="44">
        <f>Q4_2025[[#This Row],[Besteld]]*Q4_2025[[#This Row],[Prijs 2]]</f>
        <v>329.6</v>
      </c>
      <c r="O335" s="10">
        <f>IF(Q4_2025[[#This Row],[Brutobedrag 2]]&lt;Q4_2025[[#This Row],[Bruto - Rel.korting]],Q4_2025[[#This Row],[Brutobedrag 2]],Q4_2025[[#This Row],[Brutobedrag 2]]*(100-Q4_2025[[#This Row],[Relatiekorting percentage]])/100)</f>
        <v>329.6</v>
      </c>
      <c r="R335" s="3"/>
      <c r="W335"/>
      <c r="AB335"/>
    </row>
    <row r="336" spans="1:28" x14ac:dyDescent="0.3">
      <c r="A336" t="s">
        <v>862</v>
      </c>
      <c r="B336">
        <v>5022033</v>
      </c>
      <c r="C336" t="s">
        <v>286</v>
      </c>
      <c r="D336">
        <v>1</v>
      </c>
      <c r="E336" s="10">
        <v>748.75</v>
      </c>
      <c r="F336" s="10">
        <v>748.75</v>
      </c>
      <c r="G336" s="10">
        <v>748.75</v>
      </c>
      <c r="H336">
        <v>0</v>
      </c>
      <c r="I336" s="51" t="str">
        <f>_xlfn.XLOOKUP(Q4_2025[[#This Row],[Artikelnr]],Artikel_prijzen[Artnr],Artikel_prijzen[Groep],"")</f>
        <v>Elektra</v>
      </c>
      <c r="J336" s="10">
        <f>_xlfn.XLOOKUP(Q4_2025[[#This Row],[Artikelnr]],Artikel_prijzen[Artnr],Artikel_prijzen[Prijs 2025],"")</f>
        <v>458.35</v>
      </c>
      <c r="K336" t="str">
        <f>IF(Q4_2025[[#This Row],[Artikelprijs]]&lt;&gt;"",IF(Q4_2025[[#This Row],[Stuksprijs]]=Q4_2025[[#This Row],[Artikelprijs]],"Prijs gelijk","Prijs wijkt af"),"")</f>
        <v>Prijs wijkt af</v>
      </c>
      <c r="L336" t="str">
        <f>IF(Q4_2025[[#This Row],[Relatiekorting percentage]]=0,
    "Nvt",
    IF(Q4_2025[[#This Row],[Brutobedrag 2]] &lt; Q4_2025[[#This Row],[Bruto - Rel.korting]],
        "Nee",
        "Ja"))</f>
        <v>Nvt</v>
      </c>
      <c r="M336" s="10">
        <f>IF(Q4_2025[[#This Row],[Artikelprijs]]&lt;&gt;"",Q4_2025[[#This Row],[Artikelprijs]],Q4_2025[[#This Row],[Stuksprijs]])</f>
        <v>458.35</v>
      </c>
      <c r="N336" s="44">
        <f>Q4_2025[[#This Row],[Besteld]]*Q4_2025[[#This Row],[Prijs 2]]</f>
        <v>458.35</v>
      </c>
      <c r="O336" s="10">
        <f>IF(Q4_2025[[#This Row],[Brutobedrag 2]]&lt;Q4_2025[[#This Row],[Bruto - Rel.korting]],Q4_2025[[#This Row],[Brutobedrag 2]],Q4_2025[[#This Row],[Brutobedrag 2]]*(100-Q4_2025[[#This Row],[Relatiekorting percentage]])/100)</f>
        <v>458.35</v>
      </c>
      <c r="R336" s="3"/>
      <c r="W336"/>
      <c r="AB336"/>
    </row>
    <row r="337" spans="1:28" x14ac:dyDescent="0.3">
      <c r="A337" t="s">
        <v>862</v>
      </c>
      <c r="B337">
        <v>5022055</v>
      </c>
      <c r="C337" t="s">
        <v>287</v>
      </c>
      <c r="D337">
        <v>1</v>
      </c>
      <c r="E337" s="10">
        <v>949.6</v>
      </c>
      <c r="F337" s="10">
        <v>949.6</v>
      </c>
      <c r="G337" s="10">
        <v>949.6</v>
      </c>
      <c r="H337">
        <v>0</v>
      </c>
      <c r="I337" s="51" t="str">
        <f>_xlfn.XLOOKUP(Q4_2025[[#This Row],[Artikelnr]],Artikel_prijzen[Artnr],Artikel_prijzen[Groep],"")</f>
        <v>Elektra</v>
      </c>
      <c r="J337" s="10">
        <f>_xlfn.XLOOKUP(Q4_2025[[#This Row],[Artikelnr]],Artikel_prijzen[Artnr],Artikel_prijzen[Prijs 2025],"")</f>
        <v>659.2</v>
      </c>
      <c r="K337" t="str">
        <f>IF(Q4_2025[[#This Row],[Artikelprijs]]&lt;&gt;"",IF(Q4_2025[[#This Row],[Stuksprijs]]=Q4_2025[[#This Row],[Artikelprijs]],"Prijs gelijk","Prijs wijkt af"),"")</f>
        <v>Prijs wijkt af</v>
      </c>
      <c r="L337" t="str">
        <f>IF(Q4_2025[[#This Row],[Relatiekorting percentage]]=0,
    "Nvt",
    IF(Q4_2025[[#This Row],[Brutobedrag 2]] &lt; Q4_2025[[#This Row],[Bruto - Rel.korting]],
        "Nee",
        "Ja"))</f>
        <v>Nvt</v>
      </c>
      <c r="M337" s="10">
        <f>IF(Q4_2025[[#This Row],[Artikelprijs]]&lt;&gt;"",Q4_2025[[#This Row],[Artikelprijs]],Q4_2025[[#This Row],[Stuksprijs]])</f>
        <v>659.2</v>
      </c>
      <c r="N337" s="44">
        <f>Q4_2025[[#This Row],[Besteld]]*Q4_2025[[#This Row],[Prijs 2]]</f>
        <v>659.2</v>
      </c>
      <c r="O337" s="10">
        <f>IF(Q4_2025[[#This Row],[Brutobedrag 2]]&lt;Q4_2025[[#This Row],[Bruto - Rel.korting]],Q4_2025[[#This Row],[Brutobedrag 2]],Q4_2025[[#This Row],[Brutobedrag 2]]*(100-Q4_2025[[#This Row],[Relatiekorting percentage]])/100)</f>
        <v>659.2</v>
      </c>
      <c r="R337" s="3"/>
      <c r="W337"/>
      <c r="AB337"/>
    </row>
    <row r="338" spans="1:28" x14ac:dyDescent="0.3">
      <c r="A338" t="s">
        <v>862</v>
      </c>
      <c r="B338">
        <v>5021034</v>
      </c>
      <c r="C338" t="s">
        <v>275</v>
      </c>
      <c r="D338">
        <v>1</v>
      </c>
      <c r="E338" s="10">
        <v>185.4</v>
      </c>
      <c r="F338" s="10">
        <v>185.4</v>
      </c>
      <c r="G338" s="10">
        <v>185.4</v>
      </c>
      <c r="H338">
        <v>0</v>
      </c>
      <c r="I338" s="51" t="str">
        <f>_xlfn.XLOOKUP(Q4_2025[[#This Row],[Artikelnr]],Artikel_prijzen[Artnr],Artikel_prijzen[Groep],"")</f>
        <v>Elektra</v>
      </c>
      <c r="J338" s="10">
        <f>_xlfn.XLOOKUP(Q4_2025[[#This Row],[Artikelnr]],Artikel_prijzen[Artnr],Artikel_prijzen[Prijs 2025],"")</f>
        <v>106.8625</v>
      </c>
      <c r="K338" t="str">
        <f>IF(Q4_2025[[#This Row],[Artikelprijs]]&lt;&gt;"",IF(Q4_2025[[#This Row],[Stuksprijs]]=Q4_2025[[#This Row],[Artikelprijs]],"Prijs gelijk","Prijs wijkt af"),"")</f>
        <v>Prijs wijkt af</v>
      </c>
      <c r="L338" t="str">
        <f>IF(Q4_2025[[#This Row],[Relatiekorting percentage]]=0,
    "Nvt",
    IF(Q4_2025[[#This Row],[Brutobedrag 2]] &lt; Q4_2025[[#This Row],[Bruto - Rel.korting]],
        "Nee",
        "Ja"))</f>
        <v>Nvt</v>
      </c>
      <c r="M338" s="10">
        <f>IF(Q4_2025[[#This Row],[Artikelprijs]]&lt;&gt;"",Q4_2025[[#This Row],[Artikelprijs]],Q4_2025[[#This Row],[Stuksprijs]])</f>
        <v>106.8625</v>
      </c>
      <c r="N338" s="44">
        <f>Q4_2025[[#This Row],[Besteld]]*Q4_2025[[#This Row],[Prijs 2]]</f>
        <v>106.8625</v>
      </c>
      <c r="O338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338" s="3"/>
      <c r="W338"/>
      <c r="AB338"/>
    </row>
    <row r="339" spans="1:28" x14ac:dyDescent="0.3">
      <c r="A339" t="s">
        <v>862</v>
      </c>
      <c r="B339">
        <v>5022031</v>
      </c>
      <c r="C339" t="s">
        <v>284</v>
      </c>
      <c r="D339">
        <v>1</v>
      </c>
      <c r="E339" s="10">
        <v>604.04999999999995</v>
      </c>
      <c r="F339" s="10">
        <v>604.04999999999995</v>
      </c>
      <c r="G339" s="10">
        <v>604.04999999999995</v>
      </c>
      <c r="H339">
        <v>0</v>
      </c>
      <c r="I339" s="51" t="str">
        <f>_xlfn.XLOOKUP(Q4_2025[[#This Row],[Artikelnr]],Artikel_prijzen[Artnr],Artikel_prijzen[Groep],"")</f>
        <v>Elektra</v>
      </c>
      <c r="J339" s="10">
        <f>_xlfn.XLOOKUP(Q4_2025[[#This Row],[Artikelnr]],Artikel_prijzen[Artnr],Artikel_prijzen[Prijs 2025],"")</f>
        <v>386.25</v>
      </c>
      <c r="K339" t="str">
        <f>IF(Q4_2025[[#This Row],[Artikelprijs]]&lt;&gt;"",IF(Q4_2025[[#This Row],[Stuksprijs]]=Q4_2025[[#This Row],[Artikelprijs]],"Prijs gelijk","Prijs wijkt af"),"")</f>
        <v>Prijs wijkt af</v>
      </c>
      <c r="L339" t="str">
        <f>IF(Q4_2025[[#This Row],[Relatiekorting percentage]]=0,
    "Nvt",
    IF(Q4_2025[[#This Row],[Brutobedrag 2]] &lt; Q4_2025[[#This Row],[Bruto - Rel.korting]],
        "Nee",
        "Ja"))</f>
        <v>Nvt</v>
      </c>
      <c r="M339" s="10">
        <f>IF(Q4_2025[[#This Row],[Artikelprijs]]&lt;&gt;"",Q4_2025[[#This Row],[Artikelprijs]],Q4_2025[[#This Row],[Stuksprijs]])</f>
        <v>386.25</v>
      </c>
      <c r="N339" s="44">
        <f>Q4_2025[[#This Row],[Besteld]]*Q4_2025[[#This Row],[Prijs 2]]</f>
        <v>386.25</v>
      </c>
      <c r="O339" s="10">
        <f>IF(Q4_2025[[#This Row],[Brutobedrag 2]]&lt;Q4_2025[[#This Row],[Bruto - Rel.korting]],Q4_2025[[#This Row],[Brutobedrag 2]],Q4_2025[[#This Row],[Brutobedrag 2]]*(100-Q4_2025[[#This Row],[Relatiekorting percentage]])/100)</f>
        <v>386.25</v>
      </c>
      <c r="R339" s="3"/>
      <c r="W339"/>
      <c r="AB339"/>
    </row>
    <row r="340" spans="1:28" x14ac:dyDescent="0.3">
      <c r="A340" t="s">
        <v>862</v>
      </c>
      <c r="B340">
        <v>5021034</v>
      </c>
      <c r="C340" t="s">
        <v>275</v>
      </c>
      <c r="D340">
        <v>1</v>
      </c>
      <c r="E340" s="10">
        <v>185.4</v>
      </c>
      <c r="F340" s="10">
        <v>185.4</v>
      </c>
      <c r="G340" s="10">
        <v>185.4</v>
      </c>
      <c r="H340">
        <v>0</v>
      </c>
      <c r="I340" s="51" t="str">
        <f>_xlfn.XLOOKUP(Q4_2025[[#This Row],[Artikelnr]],Artikel_prijzen[Artnr],Artikel_prijzen[Groep],"")</f>
        <v>Elektra</v>
      </c>
      <c r="J340" s="10">
        <f>_xlfn.XLOOKUP(Q4_2025[[#This Row],[Artikelnr]],Artikel_prijzen[Artnr],Artikel_prijzen[Prijs 2025],"")</f>
        <v>106.8625</v>
      </c>
      <c r="K340" t="str">
        <f>IF(Q4_2025[[#This Row],[Artikelprijs]]&lt;&gt;"",IF(Q4_2025[[#This Row],[Stuksprijs]]=Q4_2025[[#This Row],[Artikelprijs]],"Prijs gelijk","Prijs wijkt af"),"")</f>
        <v>Prijs wijkt af</v>
      </c>
      <c r="L340" t="str">
        <f>IF(Q4_2025[[#This Row],[Relatiekorting percentage]]=0,
    "Nvt",
    IF(Q4_2025[[#This Row],[Brutobedrag 2]] &lt; Q4_2025[[#This Row],[Bruto - Rel.korting]],
        "Nee",
        "Ja"))</f>
        <v>Nvt</v>
      </c>
      <c r="M340" s="10">
        <f>IF(Q4_2025[[#This Row],[Artikelprijs]]&lt;&gt;"",Q4_2025[[#This Row],[Artikelprijs]],Q4_2025[[#This Row],[Stuksprijs]])</f>
        <v>106.8625</v>
      </c>
      <c r="N340" s="44">
        <f>Q4_2025[[#This Row],[Besteld]]*Q4_2025[[#This Row],[Prijs 2]]</f>
        <v>106.8625</v>
      </c>
      <c r="O340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340" s="3"/>
      <c r="W340"/>
      <c r="AB340"/>
    </row>
    <row r="341" spans="1:28" x14ac:dyDescent="0.3">
      <c r="A341" t="s">
        <v>862</v>
      </c>
      <c r="B341">
        <v>5020001</v>
      </c>
      <c r="C341" t="s">
        <v>46</v>
      </c>
      <c r="D341">
        <v>1</v>
      </c>
      <c r="E341" s="10">
        <v>29.35</v>
      </c>
      <c r="F341" s="10">
        <v>29.35</v>
      </c>
      <c r="G341" s="10">
        <v>29.35</v>
      </c>
      <c r="H341">
        <v>0</v>
      </c>
      <c r="I341" s="51" t="str">
        <f>_xlfn.XLOOKUP(Q4_2025[[#This Row],[Artikelnr]],Artikel_prijzen[Artnr],Artikel_prijzen[Groep],"")</f>
        <v/>
      </c>
      <c r="J341" s="10" t="str">
        <f>_xlfn.XLOOKUP(Q4_2025[[#This Row],[Artikelnr]],Artikel_prijzen[Artnr],Artikel_prijzen[Prijs 2025],"")</f>
        <v/>
      </c>
      <c r="K341" t="str">
        <f>IF(Q4_2025[[#This Row],[Artikelprijs]]&lt;&gt;"",IF(Q4_2025[[#This Row],[Stuksprijs]]=Q4_2025[[#This Row],[Artikelprijs]],"Prijs gelijk","Prijs wijkt af"),"")</f>
        <v/>
      </c>
      <c r="L341" t="str">
        <f>IF(Q4_2025[[#This Row],[Relatiekorting percentage]]=0,
    "Nvt",
    IF(Q4_2025[[#This Row],[Brutobedrag 2]] &lt; Q4_2025[[#This Row],[Bruto - Rel.korting]],
        "Nee",
        "Ja"))</f>
        <v>Nvt</v>
      </c>
      <c r="M341" s="10">
        <f>IF(Q4_2025[[#This Row],[Artikelprijs]]&lt;&gt;"",Q4_2025[[#This Row],[Artikelprijs]],Q4_2025[[#This Row],[Stuksprijs]])</f>
        <v>29.35</v>
      </c>
      <c r="N341" s="44">
        <f>Q4_2025[[#This Row],[Besteld]]*Q4_2025[[#This Row],[Prijs 2]]</f>
        <v>29.35</v>
      </c>
      <c r="O341" s="10">
        <f>IF(Q4_2025[[#This Row],[Brutobedrag 2]]&lt;Q4_2025[[#This Row],[Bruto - Rel.korting]],Q4_2025[[#This Row],[Brutobedrag 2]],Q4_2025[[#This Row],[Brutobedrag 2]]*(100-Q4_2025[[#This Row],[Relatiekorting percentage]])/100)</f>
        <v>29.35</v>
      </c>
      <c r="R341" s="3"/>
      <c r="W341"/>
      <c r="AB341"/>
    </row>
    <row r="342" spans="1:28" x14ac:dyDescent="0.3">
      <c r="A342" t="s">
        <v>862</v>
      </c>
      <c r="B342">
        <v>5021034</v>
      </c>
      <c r="C342" t="s">
        <v>275</v>
      </c>
      <c r="D342">
        <v>1</v>
      </c>
      <c r="E342" s="10">
        <v>185.4</v>
      </c>
      <c r="F342" s="10">
        <v>185.4</v>
      </c>
      <c r="G342" s="10">
        <v>185.4</v>
      </c>
      <c r="H342">
        <v>0</v>
      </c>
      <c r="I342" s="51" t="str">
        <f>_xlfn.XLOOKUP(Q4_2025[[#This Row],[Artikelnr]],Artikel_prijzen[Artnr],Artikel_prijzen[Groep],"")</f>
        <v>Elektra</v>
      </c>
      <c r="J342" s="10">
        <f>_xlfn.XLOOKUP(Q4_2025[[#This Row],[Artikelnr]],Artikel_prijzen[Artnr],Artikel_prijzen[Prijs 2025],"")</f>
        <v>106.8625</v>
      </c>
      <c r="K342" t="str">
        <f>IF(Q4_2025[[#This Row],[Artikelprijs]]&lt;&gt;"",IF(Q4_2025[[#This Row],[Stuksprijs]]=Q4_2025[[#This Row],[Artikelprijs]],"Prijs gelijk","Prijs wijkt af"),"")</f>
        <v>Prijs wijkt af</v>
      </c>
      <c r="L342" t="str">
        <f>IF(Q4_2025[[#This Row],[Relatiekorting percentage]]=0,
    "Nvt",
    IF(Q4_2025[[#This Row],[Brutobedrag 2]] &lt; Q4_2025[[#This Row],[Bruto - Rel.korting]],
        "Nee",
        "Ja"))</f>
        <v>Nvt</v>
      </c>
      <c r="M342" s="10">
        <f>IF(Q4_2025[[#This Row],[Artikelprijs]]&lt;&gt;"",Q4_2025[[#This Row],[Artikelprijs]],Q4_2025[[#This Row],[Stuksprijs]])</f>
        <v>106.8625</v>
      </c>
      <c r="N342" s="44">
        <f>Q4_2025[[#This Row],[Besteld]]*Q4_2025[[#This Row],[Prijs 2]]</f>
        <v>106.8625</v>
      </c>
      <c r="O342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342" s="3"/>
      <c r="W342"/>
      <c r="AB342"/>
    </row>
    <row r="343" spans="1:28" x14ac:dyDescent="0.3">
      <c r="A343" t="s">
        <v>862</v>
      </c>
      <c r="B343">
        <v>5040008</v>
      </c>
      <c r="C343" t="s">
        <v>333</v>
      </c>
      <c r="D343">
        <v>1</v>
      </c>
      <c r="E343" s="10">
        <v>355.35</v>
      </c>
      <c r="F343" s="10">
        <v>355.35</v>
      </c>
      <c r="G343" s="10">
        <v>355.35</v>
      </c>
      <c r="H343">
        <v>0</v>
      </c>
      <c r="I343" s="51" t="str">
        <f>_xlfn.XLOOKUP(Q4_2025[[#This Row],[Artikelnr]],Artikel_prijzen[Artnr],Artikel_prijzen[Groep],"")</f>
        <v>AV</v>
      </c>
      <c r="J343" s="10">
        <f>_xlfn.XLOOKUP(Q4_2025[[#This Row],[Artikelnr]],Artikel_prijzen[Artnr],Artikel_prijzen[Prijs 2025],"")</f>
        <v>345</v>
      </c>
      <c r="K343" t="str">
        <f>IF(Q4_2025[[#This Row],[Artikelprijs]]&lt;&gt;"",IF(Q4_2025[[#This Row],[Stuksprijs]]=Q4_2025[[#This Row],[Artikelprijs]],"Prijs gelijk","Prijs wijkt af"),"")</f>
        <v>Prijs wijkt af</v>
      </c>
      <c r="L343" t="str">
        <f>IF(Q4_2025[[#This Row],[Relatiekorting percentage]]=0,
    "Nvt",
    IF(Q4_2025[[#This Row],[Brutobedrag 2]] &lt; Q4_2025[[#This Row],[Bruto - Rel.korting]],
        "Nee",
        "Ja"))</f>
        <v>Nvt</v>
      </c>
      <c r="M343" s="10">
        <f>IF(Q4_2025[[#This Row],[Artikelprijs]]&lt;&gt;"",Q4_2025[[#This Row],[Artikelprijs]],Q4_2025[[#This Row],[Stuksprijs]])</f>
        <v>345</v>
      </c>
      <c r="N343" s="44">
        <f>Q4_2025[[#This Row],[Besteld]]*Q4_2025[[#This Row],[Prijs 2]]</f>
        <v>345</v>
      </c>
      <c r="O343" s="10">
        <f>IF(Q4_2025[[#This Row],[Brutobedrag 2]]&lt;Q4_2025[[#This Row],[Bruto - Rel.korting]],Q4_2025[[#This Row],[Brutobedrag 2]],Q4_2025[[#This Row],[Brutobedrag 2]]*(100-Q4_2025[[#This Row],[Relatiekorting percentage]])/100)</f>
        <v>345</v>
      </c>
      <c r="R343" s="3"/>
      <c r="W343"/>
      <c r="AB343"/>
    </row>
    <row r="344" spans="1:28" x14ac:dyDescent="0.3">
      <c r="A344" t="s">
        <v>862</v>
      </c>
      <c r="B344">
        <v>5040212</v>
      </c>
      <c r="C344" t="s">
        <v>507</v>
      </c>
      <c r="D344">
        <v>1</v>
      </c>
      <c r="E344" s="10">
        <v>298.7</v>
      </c>
      <c r="F344" s="10">
        <v>298.7</v>
      </c>
      <c r="G344" s="10">
        <v>298.7</v>
      </c>
      <c r="H344">
        <v>0</v>
      </c>
      <c r="I344" s="51" t="str">
        <f>_xlfn.XLOOKUP(Q4_2025[[#This Row],[Artikelnr]],Artikel_prijzen[Artnr],Artikel_prijzen[Groep],"")</f>
        <v>AV</v>
      </c>
      <c r="J344" s="10">
        <f>_xlfn.XLOOKUP(Q4_2025[[#This Row],[Artikelnr]],Artikel_prijzen[Artnr],Artikel_prijzen[Prijs 2025],"")</f>
        <v>290</v>
      </c>
      <c r="K344" t="str">
        <f>IF(Q4_2025[[#This Row],[Artikelprijs]]&lt;&gt;"",IF(Q4_2025[[#This Row],[Stuksprijs]]=Q4_2025[[#This Row],[Artikelprijs]],"Prijs gelijk","Prijs wijkt af"),"")</f>
        <v>Prijs wijkt af</v>
      </c>
      <c r="L344" t="str">
        <f>IF(Q4_2025[[#This Row],[Relatiekorting percentage]]=0,
    "Nvt",
    IF(Q4_2025[[#This Row],[Brutobedrag 2]] &lt; Q4_2025[[#This Row],[Bruto - Rel.korting]],
        "Nee",
        "Ja"))</f>
        <v>Nvt</v>
      </c>
      <c r="M344" s="10">
        <f>IF(Q4_2025[[#This Row],[Artikelprijs]]&lt;&gt;"",Q4_2025[[#This Row],[Artikelprijs]],Q4_2025[[#This Row],[Stuksprijs]])</f>
        <v>290</v>
      </c>
      <c r="N344" s="44">
        <f>Q4_2025[[#This Row],[Besteld]]*Q4_2025[[#This Row],[Prijs 2]]</f>
        <v>290</v>
      </c>
      <c r="O344" s="10">
        <f>IF(Q4_2025[[#This Row],[Brutobedrag 2]]&lt;Q4_2025[[#This Row],[Bruto - Rel.korting]],Q4_2025[[#This Row],[Brutobedrag 2]],Q4_2025[[#This Row],[Brutobedrag 2]]*(100-Q4_2025[[#This Row],[Relatiekorting percentage]])/100)</f>
        <v>290</v>
      </c>
      <c r="R344" s="3"/>
      <c r="W344"/>
      <c r="AB344"/>
    </row>
    <row r="345" spans="1:28" x14ac:dyDescent="0.3">
      <c r="A345" t="s">
        <v>862</v>
      </c>
      <c r="B345">
        <v>5040018</v>
      </c>
      <c r="C345" t="s">
        <v>319</v>
      </c>
      <c r="D345">
        <v>1</v>
      </c>
      <c r="E345" s="10">
        <v>66.95</v>
      </c>
      <c r="F345" s="10">
        <v>66.95</v>
      </c>
      <c r="G345" s="10">
        <v>66.95</v>
      </c>
      <c r="H345">
        <v>0</v>
      </c>
      <c r="I345" s="51" t="str">
        <f>_xlfn.XLOOKUP(Q4_2025[[#This Row],[Artikelnr]],Artikel_prijzen[Artnr],Artikel_prijzen[Groep],"")</f>
        <v/>
      </c>
      <c r="J345" s="10" t="str">
        <f>_xlfn.XLOOKUP(Q4_2025[[#This Row],[Artikelnr]],Artikel_prijzen[Artnr],Artikel_prijzen[Prijs 2025],"")</f>
        <v/>
      </c>
      <c r="K345" t="str">
        <f>IF(Q4_2025[[#This Row],[Artikelprijs]]&lt;&gt;"",IF(Q4_2025[[#This Row],[Stuksprijs]]=Q4_2025[[#This Row],[Artikelprijs]],"Prijs gelijk","Prijs wijkt af"),"")</f>
        <v/>
      </c>
      <c r="L345" t="str">
        <f>IF(Q4_2025[[#This Row],[Relatiekorting percentage]]=0,
    "Nvt",
    IF(Q4_2025[[#This Row],[Brutobedrag 2]] &lt; Q4_2025[[#This Row],[Bruto - Rel.korting]],
        "Nee",
        "Ja"))</f>
        <v>Nvt</v>
      </c>
      <c r="M345" s="10">
        <f>IF(Q4_2025[[#This Row],[Artikelprijs]]&lt;&gt;"",Q4_2025[[#This Row],[Artikelprijs]],Q4_2025[[#This Row],[Stuksprijs]])</f>
        <v>66.95</v>
      </c>
      <c r="N345" s="44">
        <f>Q4_2025[[#This Row],[Besteld]]*Q4_2025[[#This Row],[Prijs 2]]</f>
        <v>66.95</v>
      </c>
      <c r="O345" s="10">
        <f>IF(Q4_2025[[#This Row],[Brutobedrag 2]]&lt;Q4_2025[[#This Row],[Bruto - Rel.korting]],Q4_2025[[#This Row],[Brutobedrag 2]],Q4_2025[[#This Row],[Brutobedrag 2]]*(100-Q4_2025[[#This Row],[Relatiekorting percentage]])/100)</f>
        <v>66.95</v>
      </c>
      <c r="R345" s="3"/>
      <c r="W345"/>
      <c r="AB345"/>
    </row>
    <row r="346" spans="1:28" x14ac:dyDescent="0.3">
      <c r="A346" t="s">
        <v>862</v>
      </c>
      <c r="B346">
        <v>5022037</v>
      </c>
      <c r="C346" t="s">
        <v>324</v>
      </c>
      <c r="D346">
        <v>1</v>
      </c>
      <c r="E346" s="10">
        <v>983.7</v>
      </c>
      <c r="F346" s="10">
        <v>983.7</v>
      </c>
      <c r="G346" s="10">
        <v>983.7</v>
      </c>
      <c r="H346">
        <v>0</v>
      </c>
      <c r="I346" s="51" t="str">
        <f>_xlfn.XLOOKUP(Q4_2025[[#This Row],[Artikelnr]],Artikel_prijzen[Artnr],Artikel_prijzen[Groep],"")</f>
        <v>Elektra</v>
      </c>
      <c r="J346" s="10">
        <f>_xlfn.XLOOKUP(Q4_2025[[#This Row],[Artikelnr]],Artikel_prijzen[Artnr],Artikel_prijzen[Prijs 2025],"")</f>
        <v>585</v>
      </c>
      <c r="K346" t="str">
        <f>IF(Q4_2025[[#This Row],[Artikelprijs]]&lt;&gt;"",IF(Q4_2025[[#This Row],[Stuksprijs]]=Q4_2025[[#This Row],[Artikelprijs]],"Prijs gelijk","Prijs wijkt af"),"")</f>
        <v>Prijs wijkt af</v>
      </c>
      <c r="L346" t="str">
        <f>IF(Q4_2025[[#This Row],[Relatiekorting percentage]]=0,
    "Nvt",
    IF(Q4_2025[[#This Row],[Brutobedrag 2]] &lt; Q4_2025[[#This Row],[Bruto - Rel.korting]],
        "Nee",
        "Ja"))</f>
        <v>Nvt</v>
      </c>
      <c r="M346" s="10">
        <f>IF(Q4_2025[[#This Row],[Artikelprijs]]&lt;&gt;"",Q4_2025[[#This Row],[Artikelprijs]],Q4_2025[[#This Row],[Stuksprijs]])</f>
        <v>585</v>
      </c>
      <c r="N346" s="44">
        <f>Q4_2025[[#This Row],[Besteld]]*Q4_2025[[#This Row],[Prijs 2]]</f>
        <v>585</v>
      </c>
      <c r="O346" s="10">
        <f>IF(Q4_2025[[#This Row],[Brutobedrag 2]]&lt;Q4_2025[[#This Row],[Bruto - Rel.korting]],Q4_2025[[#This Row],[Brutobedrag 2]],Q4_2025[[#This Row],[Brutobedrag 2]]*(100-Q4_2025[[#This Row],[Relatiekorting percentage]])/100)</f>
        <v>585</v>
      </c>
      <c r="R346" s="3"/>
      <c r="W346"/>
      <c r="AB346"/>
    </row>
    <row r="347" spans="1:28" x14ac:dyDescent="0.3">
      <c r="A347" t="s">
        <v>862</v>
      </c>
      <c r="B347">
        <v>5021034</v>
      </c>
      <c r="C347" t="s">
        <v>275</v>
      </c>
      <c r="D347">
        <v>2</v>
      </c>
      <c r="E347" s="10">
        <v>185.4</v>
      </c>
      <c r="F347" s="10">
        <v>370.8</v>
      </c>
      <c r="G347" s="10">
        <v>370.8</v>
      </c>
      <c r="H347">
        <v>0</v>
      </c>
      <c r="I347" s="51" t="str">
        <f>_xlfn.XLOOKUP(Q4_2025[[#This Row],[Artikelnr]],Artikel_prijzen[Artnr],Artikel_prijzen[Groep],"")</f>
        <v>Elektra</v>
      </c>
      <c r="J347" s="10">
        <f>_xlfn.XLOOKUP(Q4_2025[[#This Row],[Artikelnr]],Artikel_prijzen[Artnr],Artikel_prijzen[Prijs 2025],"")</f>
        <v>106.8625</v>
      </c>
      <c r="K347" t="str">
        <f>IF(Q4_2025[[#This Row],[Artikelprijs]]&lt;&gt;"",IF(Q4_2025[[#This Row],[Stuksprijs]]=Q4_2025[[#This Row],[Artikelprijs]],"Prijs gelijk","Prijs wijkt af"),"")</f>
        <v>Prijs wijkt af</v>
      </c>
      <c r="L347" t="str">
        <f>IF(Q4_2025[[#This Row],[Relatiekorting percentage]]=0,
    "Nvt",
    IF(Q4_2025[[#This Row],[Brutobedrag 2]] &lt; Q4_2025[[#This Row],[Bruto - Rel.korting]],
        "Nee",
        "Ja"))</f>
        <v>Nvt</v>
      </c>
      <c r="M347" s="10">
        <f>IF(Q4_2025[[#This Row],[Artikelprijs]]&lt;&gt;"",Q4_2025[[#This Row],[Artikelprijs]],Q4_2025[[#This Row],[Stuksprijs]])</f>
        <v>106.8625</v>
      </c>
      <c r="N347" s="44">
        <f>Q4_2025[[#This Row],[Besteld]]*Q4_2025[[#This Row],[Prijs 2]]</f>
        <v>213.72499999999999</v>
      </c>
      <c r="O347" s="10">
        <f>IF(Q4_2025[[#This Row],[Brutobedrag 2]]&lt;Q4_2025[[#This Row],[Bruto - Rel.korting]],Q4_2025[[#This Row],[Brutobedrag 2]],Q4_2025[[#This Row],[Brutobedrag 2]]*(100-Q4_2025[[#This Row],[Relatiekorting percentage]])/100)</f>
        <v>213.72499999999999</v>
      </c>
      <c r="R347" s="3"/>
      <c r="W347"/>
      <c r="AB347"/>
    </row>
    <row r="348" spans="1:28" x14ac:dyDescent="0.3">
      <c r="A348" t="s">
        <v>862</v>
      </c>
      <c r="B348">
        <v>5021034</v>
      </c>
      <c r="C348" t="s">
        <v>275</v>
      </c>
      <c r="D348">
        <v>1</v>
      </c>
      <c r="E348" s="10">
        <v>185.4</v>
      </c>
      <c r="F348" s="10">
        <v>185.4</v>
      </c>
      <c r="G348" s="10">
        <v>185.4</v>
      </c>
      <c r="H348">
        <v>0</v>
      </c>
      <c r="I348" s="51" t="str">
        <f>_xlfn.XLOOKUP(Q4_2025[[#This Row],[Artikelnr]],Artikel_prijzen[Artnr],Artikel_prijzen[Groep],"")</f>
        <v>Elektra</v>
      </c>
      <c r="J348" s="10">
        <f>_xlfn.XLOOKUP(Q4_2025[[#This Row],[Artikelnr]],Artikel_prijzen[Artnr],Artikel_prijzen[Prijs 2025],"")</f>
        <v>106.8625</v>
      </c>
      <c r="K348" t="str">
        <f>IF(Q4_2025[[#This Row],[Artikelprijs]]&lt;&gt;"",IF(Q4_2025[[#This Row],[Stuksprijs]]=Q4_2025[[#This Row],[Artikelprijs]],"Prijs gelijk","Prijs wijkt af"),"")</f>
        <v>Prijs wijkt af</v>
      </c>
      <c r="L348" t="str">
        <f>IF(Q4_2025[[#This Row],[Relatiekorting percentage]]=0,
    "Nvt",
    IF(Q4_2025[[#This Row],[Brutobedrag 2]] &lt; Q4_2025[[#This Row],[Bruto - Rel.korting]],
        "Nee",
        "Ja"))</f>
        <v>Nvt</v>
      </c>
      <c r="M348" s="10">
        <f>IF(Q4_2025[[#This Row],[Artikelprijs]]&lt;&gt;"",Q4_2025[[#This Row],[Artikelprijs]],Q4_2025[[#This Row],[Stuksprijs]])</f>
        <v>106.8625</v>
      </c>
      <c r="N348" s="44">
        <f>Q4_2025[[#This Row],[Besteld]]*Q4_2025[[#This Row],[Prijs 2]]</f>
        <v>106.8625</v>
      </c>
      <c r="O348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348" s="3"/>
      <c r="W348"/>
      <c r="AB348"/>
    </row>
    <row r="349" spans="1:28" x14ac:dyDescent="0.3">
      <c r="A349" t="s">
        <v>862</v>
      </c>
      <c r="B349">
        <v>5040010</v>
      </c>
      <c r="C349" t="s">
        <v>318</v>
      </c>
      <c r="D349">
        <v>1</v>
      </c>
      <c r="E349" s="10">
        <v>448.05</v>
      </c>
      <c r="F349" s="10">
        <v>448.05</v>
      </c>
      <c r="G349" s="10">
        <v>448.05</v>
      </c>
      <c r="H349">
        <v>0</v>
      </c>
      <c r="I349" s="51" t="str">
        <f>_xlfn.XLOOKUP(Q4_2025[[#This Row],[Artikelnr]],Artikel_prijzen[Artnr],Artikel_prijzen[Groep],"")</f>
        <v>AV</v>
      </c>
      <c r="J349" s="10">
        <f>_xlfn.XLOOKUP(Q4_2025[[#This Row],[Artikelnr]],Artikel_prijzen[Artnr],Artikel_prijzen[Prijs 2025],"")</f>
        <v>435</v>
      </c>
      <c r="K349" t="str">
        <f>IF(Q4_2025[[#This Row],[Artikelprijs]]&lt;&gt;"",IF(Q4_2025[[#This Row],[Stuksprijs]]=Q4_2025[[#This Row],[Artikelprijs]],"Prijs gelijk","Prijs wijkt af"),"")</f>
        <v>Prijs wijkt af</v>
      </c>
      <c r="L349" t="str">
        <f>IF(Q4_2025[[#This Row],[Relatiekorting percentage]]=0,
    "Nvt",
    IF(Q4_2025[[#This Row],[Brutobedrag 2]] &lt; Q4_2025[[#This Row],[Bruto - Rel.korting]],
        "Nee",
        "Ja"))</f>
        <v>Nvt</v>
      </c>
      <c r="M349" s="10">
        <f>IF(Q4_2025[[#This Row],[Artikelprijs]]&lt;&gt;"",Q4_2025[[#This Row],[Artikelprijs]],Q4_2025[[#This Row],[Stuksprijs]])</f>
        <v>435</v>
      </c>
      <c r="N349" s="44">
        <f>Q4_2025[[#This Row],[Besteld]]*Q4_2025[[#This Row],[Prijs 2]]</f>
        <v>435</v>
      </c>
      <c r="O349" s="10">
        <f>IF(Q4_2025[[#This Row],[Brutobedrag 2]]&lt;Q4_2025[[#This Row],[Bruto - Rel.korting]],Q4_2025[[#This Row],[Brutobedrag 2]],Q4_2025[[#This Row],[Brutobedrag 2]]*(100-Q4_2025[[#This Row],[Relatiekorting percentage]])/100)</f>
        <v>435</v>
      </c>
      <c r="R349" s="3"/>
      <c r="W349"/>
      <c r="AB349"/>
    </row>
    <row r="350" spans="1:28" x14ac:dyDescent="0.3">
      <c r="A350" t="s">
        <v>862</v>
      </c>
      <c r="B350">
        <v>5022025</v>
      </c>
      <c r="C350" t="s">
        <v>277</v>
      </c>
      <c r="D350">
        <v>1</v>
      </c>
      <c r="E350" s="10">
        <v>361.25</v>
      </c>
      <c r="F350" s="10">
        <v>361.25</v>
      </c>
      <c r="G350" s="10">
        <v>361.25</v>
      </c>
      <c r="H350">
        <v>0</v>
      </c>
      <c r="I350" s="51" t="str">
        <f>_xlfn.XLOOKUP(Q4_2025[[#This Row],[Artikelnr]],Artikel_prijzen[Artnr],Artikel_prijzen[Groep],"")</f>
        <v>Elektra</v>
      </c>
      <c r="J350" s="10">
        <f>_xlfn.XLOOKUP(Q4_2025[[#This Row],[Artikelnr]],Artikel_prijzen[Artnr],Artikel_prijzen[Prijs 2025],"")</f>
        <v>252.35</v>
      </c>
      <c r="K350" t="str">
        <f>IF(Q4_2025[[#This Row],[Artikelprijs]]&lt;&gt;"",IF(Q4_2025[[#This Row],[Stuksprijs]]=Q4_2025[[#This Row],[Artikelprijs]],"Prijs gelijk","Prijs wijkt af"),"")</f>
        <v>Prijs wijkt af</v>
      </c>
      <c r="L350" t="str">
        <f>IF(Q4_2025[[#This Row],[Relatiekorting percentage]]=0,
    "Nvt",
    IF(Q4_2025[[#This Row],[Brutobedrag 2]] &lt; Q4_2025[[#This Row],[Bruto - Rel.korting]],
        "Nee",
        "Ja"))</f>
        <v>Nvt</v>
      </c>
      <c r="M350" s="10">
        <f>IF(Q4_2025[[#This Row],[Artikelprijs]]&lt;&gt;"",Q4_2025[[#This Row],[Artikelprijs]],Q4_2025[[#This Row],[Stuksprijs]])</f>
        <v>252.35</v>
      </c>
      <c r="N350" s="44">
        <f>Q4_2025[[#This Row],[Besteld]]*Q4_2025[[#This Row],[Prijs 2]]</f>
        <v>252.35</v>
      </c>
      <c r="O350" s="10">
        <f>IF(Q4_2025[[#This Row],[Brutobedrag 2]]&lt;Q4_2025[[#This Row],[Bruto - Rel.korting]],Q4_2025[[#This Row],[Brutobedrag 2]],Q4_2025[[#This Row],[Brutobedrag 2]]*(100-Q4_2025[[#This Row],[Relatiekorting percentage]])/100)</f>
        <v>252.35</v>
      </c>
      <c r="R350" s="3"/>
      <c r="W350"/>
      <c r="AB350"/>
    </row>
    <row r="351" spans="1:28" x14ac:dyDescent="0.3">
      <c r="A351" t="s">
        <v>862</v>
      </c>
      <c r="B351">
        <v>5021034</v>
      </c>
      <c r="C351" t="s">
        <v>275</v>
      </c>
      <c r="D351">
        <v>1</v>
      </c>
      <c r="E351" s="10">
        <v>185.4</v>
      </c>
      <c r="F351" s="10">
        <v>185.4</v>
      </c>
      <c r="G351" s="10">
        <v>185.4</v>
      </c>
      <c r="H351">
        <v>0</v>
      </c>
      <c r="I351" s="51" t="str">
        <f>_xlfn.XLOOKUP(Q4_2025[[#This Row],[Artikelnr]],Artikel_prijzen[Artnr],Artikel_prijzen[Groep],"")</f>
        <v>Elektra</v>
      </c>
      <c r="J351" s="10">
        <f>_xlfn.XLOOKUP(Q4_2025[[#This Row],[Artikelnr]],Artikel_prijzen[Artnr],Artikel_prijzen[Prijs 2025],"")</f>
        <v>106.8625</v>
      </c>
      <c r="K351" t="str">
        <f>IF(Q4_2025[[#This Row],[Artikelprijs]]&lt;&gt;"",IF(Q4_2025[[#This Row],[Stuksprijs]]=Q4_2025[[#This Row],[Artikelprijs]],"Prijs gelijk","Prijs wijkt af"),"")</f>
        <v>Prijs wijkt af</v>
      </c>
      <c r="L351" t="str">
        <f>IF(Q4_2025[[#This Row],[Relatiekorting percentage]]=0,
    "Nvt",
    IF(Q4_2025[[#This Row],[Brutobedrag 2]] &lt; Q4_2025[[#This Row],[Bruto - Rel.korting]],
        "Nee",
        "Ja"))</f>
        <v>Nvt</v>
      </c>
      <c r="M351" s="10">
        <f>IF(Q4_2025[[#This Row],[Artikelprijs]]&lt;&gt;"",Q4_2025[[#This Row],[Artikelprijs]],Q4_2025[[#This Row],[Stuksprijs]])</f>
        <v>106.8625</v>
      </c>
      <c r="N351" s="44">
        <f>Q4_2025[[#This Row],[Besteld]]*Q4_2025[[#This Row],[Prijs 2]]</f>
        <v>106.8625</v>
      </c>
      <c r="O351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351" s="3"/>
      <c r="W351"/>
      <c r="AB351"/>
    </row>
    <row r="352" spans="1:28" x14ac:dyDescent="0.3">
      <c r="A352" t="s">
        <v>862</v>
      </c>
      <c r="B352">
        <v>5022033</v>
      </c>
      <c r="C352" t="s">
        <v>286</v>
      </c>
      <c r="D352">
        <v>1</v>
      </c>
      <c r="E352" s="10">
        <v>748.75</v>
      </c>
      <c r="F352" s="10">
        <v>748.75</v>
      </c>
      <c r="G352" s="10">
        <v>748.75</v>
      </c>
      <c r="H352">
        <v>0</v>
      </c>
      <c r="I352" s="51" t="str">
        <f>_xlfn.XLOOKUP(Q4_2025[[#This Row],[Artikelnr]],Artikel_prijzen[Artnr],Artikel_prijzen[Groep],"")</f>
        <v>Elektra</v>
      </c>
      <c r="J352" s="10">
        <f>_xlfn.XLOOKUP(Q4_2025[[#This Row],[Artikelnr]],Artikel_prijzen[Artnr],Artikel_prijzen[Prijs 2025],"")</f>
        <v>458.35</v>
      </c>
      <c r="K352" t="str">
        <f>IF(Q4_2025[[#This Row],[Artikelprijs]]&lt;&gt;"",IF(Q4_2025[[#This Row],[Stuksprijs]]=Q4_2025[[#This Row],[Artikelprijs]],"Prijs gelijk","Prijs wijkt af"),"")</f>
        <v>Prijs wijkt af</v>
      </c>
      <c r="L352" t="str">
        <f>IF(Q4_2025[[#This Row],[Relatiekorting percentage]]=0,
    "Nvt",
    IF(Q4_2025[[#This Row],[Brutobedrag 2]] &lt; Q4_2025[[#This Row],[Bruto - Rel.korting]],
        "Nee",
        "Ja"))</f>
        <v>Nvt</v>
      </c>
      <c r="M352" s="10">
        <f>IF(Q4_2025[[#This Row],[Artikelprijs]]&lt;&gt;"",Q4_2025[[#This Row],[Artikelprijs]],Q4_2025[[#This Row],[Stuksprijs]])</f>
        <v>458.35</v>
      </c>
      <c r="N352" s="44">
        <f>Q4_2025[[#This Row],[Besteld]]*Q4_2025[[#This Row],[Prijs 2]]</f>
        <v>458.35</v>
      </c>
      <c r="O352" s="10">
        <f>IF(Q4_2025[[#This Row],[Brutobedrag 2]]&lt;Q4_2025[[#This Row],[Bruto - Rel.korting]],Q4_2025[[#This Row],[Brutobedrag 2]],Q4_2025[[#This Row],[Brutobedrag 2]]*(100-Q4_2025[[#This Row],[Relatiekorting percentage]])/100)</f>
        <v>458.35</v>
      </c>
      <c r="R352" s="3"/>
      <c r="W352"/>
      <c r="AB352"/>
    </row>
    <row r="353" spans="1:28" x14ac:dyDescent="0.3">
      <c r="A353" t="s">
        <v>862</v>
      </c>
      <c r="B353">
        <v>5022025</v>
      </c>
      <c r="C353" t="s">
        <v>277</v>
      </c>
      <c r="D353">
        <v>1</v>
      </c>
      <c r="E353" s="10">
        <v>361.25</v>
      </c>
      <c r="F353" s="10">
        <v>361.25</v>
      </c>
      <c r="G353" s="10">
        <v>361.25</v>
      </c>
      <c r="H353">
        <v>0</v>
      </c>
      <c r="I353" s="51" t="str">
        <f>_xlfn.XLOOKUP(Q4_2025[[#This Row],[Artikelnr]],Artikel_prijzen[Artnr],Artikel_prijzen[Groep],"")</f>
        <v>Elektra</v>
      </c>
      <c r="J353" s="10">
        <f>_xlfn.XLOOKUP(Q4_2025[[#This Row],[Artikelnr]],Artikel_prijzen[Artnr],Artikel_prijzen[Prijs 2025],"")</f>
        <v>252.35</v>
      </c>
      <c r="K353" t="str">
        <f>IF(Q4_2025[[#This Row],[Artikelprijs]]&lt;&gt;"",IF(Q4_2025[[#This Row],[Stuksprijs]]=Q4_2025[[#This Row],[Artikelprijs]],"Prijs gelijk","Prijs wijkt af"),"")</f>
        <v>Prijs wijkt af</v>
      </c>
      <c r="L353" t="str">
        <f>IF(Q4_2025[[#This Row],[Relatiekorting percentage]]=0,
    "Nvt",
    IF(Q4_2025[[#This Row],[Brutobedrag 2]] &lt; Q4_2025[[#This Row],[Bruto - Rel.korting]],
        "Nee",
        "Ja"))</f>
        <v>Nvt</v>
      </c>
      <c r="M353" s="10">
        <f>IF(Q4_2025[[#This Row],[Artikelprijs]]&lt;&gt;"",Q4_2025[[#This Row],[Artikelprijs]],Q4_2025[[#This Row],[Stuksprijs]])</f>
        <v>252.35</v>
      </c>
      <c r="N353" s="44">
        <f>Q4_2025[[#This Row],[Besteld]]*Q4_2025[[#This Row],[Prijs 2]]</f>
        <v>252.35</v>
      </c>
      <c r="O353" s="10">
        <f>IF(Q4_2025[[#This Row],[Brutobedrag 2]]&lt;Q4_2025[[#This Row],[Bruto - Rel.korting]],Q4_2025[[#This Row],[Brutobedrag 2]],Q4_2025[[#This Row],[Brutobedrag 2]]*(100-Q4_2025[[#This Row],[Relatiekorting percentage]])/100)</f>
        <v>252.35</v>
      </c>
      <c r="R353" s="3"/>
      <c r="W353"/>
      <c r="AB353"/>
    </row>
    <row r="354" spans="1:28" x14ac:dyDescent="0.3">
      <c r="A354" t="s">
        <v>862</v>
      </c>
      <c r="B354">
        <v>5022053</v>
      </c>
      <c r="C354" t="s">
        <v>285</v>
      </c>
      <c r="D354">
        <v>1</v>
      </c>
      <c r="E354" s="10">
        <v>794.6</v>
      </c>
      <c r="F354" s="10">
        <v>794.6</v>
      </c>
      <c r="G354" s="10">
        <v>794.6</v>
      </c>
      <c r="H354">
        <v>0</v>
      </c>
      <c r="I354" s="51" t="str">
        <f>_xlfn.XLOOKUP(Q4_2025[[#This Row],[Artikelnr]],Artikel_prijzen[Artnr],Artikel_prijzen[Groep],"")</f>
        <v>Elektra</v>
      </c>
      <c r="J354" s="10">
        <f>_xlfn.XLOOKUP(Q4_2025[[#This Row],[Artikelnr]],Artikel_prijzen[Artnr],Artikel_prijzen[Prijs 2025],"")</f>
        <v>576.79999999999995</v>
      </c>
      <c r="K354" t="str">
        <f>IF(Q4_2025[[#This Row],[Artikelprijs]]&lt;&gt;"",IF(Q4_2025[[#This Row],[Stuksprijs]]=Q4_2025[[#This Row],[Artikelprijs]],"Prijs gelijk","Prijs wijkt af"),"")</f>
        <v>Prijs wijkt af</v>
      </c>
      <c r="L354" t="str">
        <f>IF(Q4_2025[[#This Row],[Relatiekorting percentage]]=0,
    "Nvt",
    IF(Q4_2025[[#This Row],[Brutobedrag 2]] &lt; Q4_2025[[#This Row],[Bruto - Rel.korting]],
        "Nee",
        "Ja"))</f>
        <v>Nvt</v>
      </c>
      <c r="M354" s="10">
        <f>IF(Q4_2025[[#This Row],[Artikelprijs]]&lt;&gt;"",Q4_2025[[#This Row],[Artikelprijs]],Q4_2025[[#This Row],[Stuksprijs]])</f>
        <v>576.79999999999995</v>
      </c>
      <c r="N354" s="44">
        <f>Q4_2025[[#This Row],[Besteld]]*Q4_2025[[#This Row],[Prijs 2]]</f>
        <v>576.79999999999995</v>
      </c>
      <c r="O354" s="10">
        <f>IF(Q4_2025[[#This Row],[Brutobedrag 2]]&lt;Q4_2025[[#This Row],[Bruto - Rel.korting]],Q4_2025[[#This Row],[Brutobedrag 2]],Q4_2025[[#This Row],[Brutobedrag 2]]*(100-Q4_2025[[#This Row],[Relatiekorting percentage]])/100)</f>
        <v>576.79999999999995</v>
      </c>
      <c r="R354" s="3"/>
      <c r="W354"/>
      <c r="AB354"/>
    </row>
    <row r="355" spans="1:28" x14ac:dyDescent="0.3">
      <c r="A355" t="s">
        <v>862</v>
      </c>
      <c r="B355">
        <v>5022049</v>
      </c>
      <c r="C355" t="s">
        <v>280</v>
      </c>
      <c r="D355">
        <v>1</v>
      </c>
      <c r="E355" s="10">
        <v>547.83000000000004</v>
      </c>
      <c r="F355" s="10">
        <v>547.83000000000004</v>
      </c>
      <c r="G355" s="10">
        <v>547.83000000000004</v>
      </c>
      <c r="H355">
        <v>0</v>
      </c>
      <c r="I355" s="51" t="str">
        <f>_xlfn.XLOOKUP(Q4_2025[[#This Row],[Artikelnr]],Artikel_prijzen[Artnr],Artikel_prijzen[Groep],"")</f>
        <v>Elektra</v>
      </c>
      <c r="J355" s="10">
        <f>_xlfn.XLOOKUP(Q4_2025[[#This Row],[Artikelnr]],Artikel_prijzen[Artnr],Artikel_prijzen[Prijs 2025],"")</f>
        <v>417.15</v>
      </c>
      <c r="K355" t="str">
        <f>IF(Q4_2025[[#This Row],[Artikelprijs]]&lt;&gt;"",IF(Q4_2025[[#This Row],[Stuksprijs]]=Q4_2025[[#This Row],[Artikelprijs]],"Prijs gelijk","Prijs wijkt af"),"")</f>
        <v>Prijs wijkt af</v>
      </c>
      <c r="L355" t="str">
        <f>IF(Q4_2025[[#This Row],[Relatiekorting percentage]]=0,
    "Nvt",
    IF(Q4_2025[[#This Row],[Brutobedrag 2]] &lt; Q4_2025[[#This Row],[Bruto - Rel.korting]],
        "Nee",
        "Ja"))</f>
        <v>Nvt</v>
      </c>
      <c r="M355" s="10">
        <f>IF(Q4_2025[[#This Row],[Artikelprijs]]&lt;&gt;"",Q4_2025[[#This Row],[Artikelprijs]],Q4_2025[[#This Row],[Stuksprijs]])</f>
        <v>417.15</v>
      </c>
      <c r="N355" s="44">
        <f>Q4_2025[[#This Row],[Besteld]]*Q4_2025[[#This Row],[Prijs 2]]</f>
        <v>417.15</v>
      </c>
      <c r="O355" s="10">
        <f>IF(Q4_2025[[#This Row],[Brutobedrag 2]]&lt;Q4_2025[[#This Row],[Bruto - Rel.korting]],Q4_2025[[#This Row],[Brutobedrag 2]],Q4_2025[[#This Row],[Brutobedrag 2]]*(100-Q4_2025[[#This Row],[Relatiekorting percentage]])/100)</f>
        <v>417.15</v>
      </c>
      <c r="R355" s="3"/>
      <c r="W355"/>
      <c r="AB355"/>
    </row>
    <row r="356" spans="1:28" x14ac:dyDescent="0.3">
      <c r="A356" t="s">
        <v>862</v>
      </c>
      <c r="B356">
        <v>5021034</v>
      </c>
      <c r="C356" t="s">
        <v>275</v>
      </c>
      <c r="D356">
        <v>1</v>
      </c>
      <c r="E356" s="10">
        <v>185.4</v>
      </c>
      <c r="F356" s="10">
        <v>185.4</v>
      </c>
      <c r="G356" s="10">
        <v>185.4</v>
      </c>
      <c r="H356">
        <v>0</v>
      </c>
      <c r="I356" s="51" t="str">
        <f>_xlfn.XLOOKUP(Q4_2025[[#This Row],[Artikelnr]],Artikel_prijzen[Artnr],Artikel_prijzen[Groep],"")</f>
        <v>Elektra</v>
      </c>
      <c r="J356" s="10">
        <f>_xlfn.XLOOKUP(Q4_2025[[#This Row],[Artikelnr]],Artikel_prijzen[Artnr],Artikel_prijzen[Prijs 2025],"")</f>
        <v>106.8625</v>
      </c>
      <c r="K356" t="str">
        <f>IF(Q4_2025[[#This Row],[Artikelprijs]]&lt;&gt;"",IF(Q4_2025[[#This Row],[Stuksprijs]]=Q4_2025[[#This Row],[Artikelprijs]],"Prijs gelijk","Prijs wijkt af"),"")</f>
        <v>Prijs wijkt af</v>
      </c>
      <c r="L356" t="str">
        <f>IF(Q4_2025[[#This Row],[Relatiekorting percentage]]=0,
    "Nvt",
    IF(Q4_2025[[#This Row],[Brutobedrag 2]] &lt; Q4_2025[[#This Row],[Bruto - Rel.korting]],
        "Nee",
        "Ja"))</f>
        <v>Nvt</v>
      </c>
      <c r="M356" s="10">
        <f>IF(Q4_2025[[#This Row],[Artikelprijs]]&lt;&gt;"",Q4_2025[[#This Row],[Artikelprijs]],Q4_2025[[#This Row],[Stuksprijs]])</f>
        <v>106.8625</v>
      </c>
      <c r="N356" s="44">
        <f>Q4_2025[[#This Row],[Besteld]]*Q4_2025[[#This Row],[Prijs 2]]</f>
        <v>106.8625</v>
      </c>
      <c r="O356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356" s="3"/>
      <c r="W356"/>
      <c r="AB356"/>
    </row>
    <row r="357" spans="1:28" x14ac:dyDescent="0.3">
      <c r="A357" t="s">
        <v>862</v>
      </c>
      <c r="B357">
        <v>5040007</v>
      </c>
      <c r="C357" t="s">
        <v>328</v>
      </c>
      <c r="D357">
        <v>1</v>
      </c>
      <c r="E357" s="10">
        <v>272.95</v>
      </c>
      <c r="F357" s="10">
        <v>272.95</v>
      </c>
      <c r="G357" s="10">
        <v>272.95</v>
      </c>
      <c r="H357">
        <v>0</v>
      </c>
      <c r="I357" s="51" t="str">
        <f>_xlfn.XLOOKUP(Q4_2025[[#This Row],[Artikelnr]],Artikel_prijzen[Artnr],Artikel_prijzen[Groep],"")</f>
        <v>AV</v>
      </c>
      <c r="J357" s="10">
        <f>_xlfn.XLOOKUP(Q4_2025[[#This Row],[Artikelnr]],Artikel_prijzen[Artnr],Artikel_prijzen[Prijs 2025],"")</f>
        <v>265</v>
      </c>
      <c r="K357" t="str">
        <f>IF(Q4_2025[[#This Row],[Artikelprijs]]&lt;&gt;"",IF(Q4_2025[[#This Row],[Stuksprijs]]=Q4_2025[[#This Row],[Artikelprijs]],"Prijs gelijk","Prijs wijkt af"),"")</f>
        <v>Prijs wijkt af</v>
      </c>
      <c r="L357" t="str">
        <f>IF(Q4_2025[[#This Row],[Relatiekorting percentage]]=0,
    "Nvt",
    IF(Q4_2025[[#This Row],[Brutobedrag 2]] &lt; Q4_2025[[#This Row],[Bruto - Rel.korting]],
        "Nee",
        "Ja"))</f>
        <v>Nvt</v>
      </c>
      <c r="M357" s="10">
        <f>IF(Q4_2025[[#This Row],[Artikelprijs]]&lt;&gt;"",Q4_2025[[#This Row],[Artikelprijs]],Q4_2025[[#This Row],[Stuksprijs]])</f>
        <v>265</v>
      </c>
      <c r="N357" s="44">
        <f>Q4_2025[[#This Row],[Besteld]]*Q4_2025[[#This Row],[Prijs 2]]</f>
        <v>265</v>
      </c>
      <c r="O357" s="10">
        <f>IF(Q4_2025[[#This Row],[Brutobedrag 2]]&lt;Q4_2025[[#This Row],[Bruto - Rel.korting]],Q4_2025[[#This Row],[Brutobedrag 2]],Q4_2025[[#This Row],[Brutobedrag 2]]*(100-Q4_2025[[#This Row],[Relatiekorting percentage]])/100)</f>
        <v>265</v>
      </c>
      <c r="R357" s="3"/>
      <c r="W357"/>
      <c r="AB357"/>
    </row>
    <row r="358" spans="1:28" x14ac:dyDescent="0.3">
      <c r="A358" t="s">
        <v>862</v>
      </c>
      <c r="B358">
        <v>5040018</v>
      </c>
      <c r="C358" t="s">
        <v>319</v>
      </c>
      <c r="D358">
        <v>1</v>
      </c>
      <c r="E358" s="10">
        <v>66.95</v>
      </c>
      <c r="F358" s="10">
        <v>66.95</v>
      </c>
      <c r="G358" s="10">
        <v>66.95</v>
      </c>
      <c r="H358">
        <v>0</v>
      </c>
      <c r="I358" s="51" t="str">
        <f>_xlfn.XLOOKUP(Q4_2025[[#This Row],[Artikelnr]],Artikel_prijzen[Artnr],Artikel_prijzen[Groep],"")</f>
        <v/>
      </c>
      <c r="J358" s="10" t="str">
        <f>_xlfn.XLOOKUP(Q4_2025[[#This Row],[Artikelnr]],Artikel_prijzen[Artnr],Artikel_prijzen[Prijs 2025],"")</f>
        <v/>
      </c>
      <c r="K358" t="str">
        <f>IF(Q4_2025[[#This Row],[Artikelprijs]]&lt;&gt;"",IF(Q4_2025[[#This Row],[Stuksprijs]]=Q4_2025[[#This Row],[Artikelprijs]],"Prijs gelijk","Prijs wijkt af"),"")</f>
        <v/>
      </c>
      <c r="L358" t="str">
        <f>IF(Q4_2025[[#This Row],[Relatiekorting percentage]]=0,
    "Nvt",
    IF(Q4_2025[[#This Row],[Brutobedrag 2]] &lt; Q4_2025[[#This Row],[Bruto - Rel.korting]],
        "Nee",
        "Ja"))</f>
        <v>Nvt</v>
      </c>
      <c r="M358" s="10">
        <f>IF(Q4_2025[[#This Row],[Artikelprijs]]&lt;&gt;"",Q4_2025[[#This Row],[Artikelprijs]],Q4_2025[[#This Row],[Stuksprijs]])</f>
        <v>66.95</v>
      </c>
      <c r="N358" s="44">
        <f>Q4_2025[[#This Row],[Besteld]]*Q4_2025[[#This Row],[Prijs 2]]</f>
        <v>66.95</v>
      </c>
      <c r="O358" s="10">
        <f>IF(Q4_2025[[#This Row],[Brutobedrag 2]]&lt;Q4_2025[[#This Row],[Bruto - Rel.korting]],Q4_2025[[#This Row],[Brutobedrag 2]],Q4_2025[[#This Row],[Brutobedrag 2]]*(100-Q4_2025[[#This Row],[Relatiekorting percentage]])/100)</f>
        <v>66.95</v>
      </c>
      <c r="R358" s="3"/>
      <c r="W358"/>
      <c r="AB358"/>
    </row>
    <row r="359" spans="1:28" x14ac:dyDescent="0.3">
      <c r="A359" t="s">
        <v>862</v>
      </c>
      <c r="B359">
        <v>5022053</v>
      </c>
      <c r="C359" t="s">
        <v>285</v>
      </c>
      <c r="D359">
        <v>1</v>
      </c>
      <c r="E359" s="10">
        <v>794.6</v>
      </c>
      <c r="F359" s="10">
        <v>794.6</v>
      </c>
      <c r="G359" s="10">
        <v>794.6</v>
      </c>
      <c r="H359">
        <v>0</v>
      </c>
      <c r="I359" s="51" t="str">
        <f>_xlfn.XLOOKUP(Q4_2025[[#This Row],[Artikelnr]],Artikel_prijzen[Artnr],Artikel_prijzen[Groep],"")</f>
        <v>Elektra</v>
      </c>
      <c r="J359" s="10">
        <f>_xlfn.XLOOKUP(Q4_2025[[#This Row],[Artikelnr]],Artikel_prijzen[Artnr],Artikel_prijzen[Prijs 2025],"")</f>
        <v>576.79999999999995</v>
      </c>
      <c r="K359" t="str">
        <f>IF(Q4_2025[[#This Row],[Artikelprijs]]&lt;&gt;"",IF(Q4_2025[[#This Row],[Stuksprijs]]=Q4_2025[[#This Row],[Artikelprijs]],"Prijs gelijk","Prijs wijkt af"),"")</f>
        <v>Prijs wijkt af</v>
      </c>
      <c r="L359" t="str">
        <f>IF(Q4_2025[[#This Row],[Relatiekorting percentage]]=0,
    "Nvt",
    IF(Q4_2025[[#This Row],[Brutobedrag 2]] &lt; Q4_2025[[#This Row],[Bruto - Rel.korting]],
        "Nee",
        "Ja"))</f>
        <v>Nvt</v>
      </c>
      <c r="M359" s="10">
        <f>IF(Q4_2025[[#This Row],[Artikelprijs]]&lt;&gt;"",Q4_2025[[#This Row],[Artikelprijs]],Q4_2025[[#This Row],[Stuksprijs]])</f>
        <v>576.79999999999995</v>
      </c>
      <c r="N359" s="44">
        <f>Q4_2025[[#This Row],[Besteld]]*Q4_2025[[#This Row],[Prijs 2]]</f>
        <v>576.79999999999995</v>
      </c>
      <c r="O359" s="10">
        <f>IF(Q4_2025[[#This Row],[Brutobedrag 2]]&lt;Q4_2025[[#This Row],[Bruto - Rel.korting]],Q4_2025[[#This Row],[Brutobedrag 2]],Q4_2025[[#This Row],[Brutobedrag 2]]*(100-Q4_2025[[#This Row],[Relatiekorting percentage]])/100)</f>
        <v>576.79999999999995</v>
      </c>
      <c r="R359" s="3"/>
      <c r="W359"/>
      <c r="AB359"/>
    </row>
    <row r="360" spans="1:28" x14ac:dyDescent="0.3">
      <c r="A360" t="s">
        <v>862</v>
      </c>
      <c r="B360">
        <v>5022033</v>
      </c>
      <c r="C360" t="s">
        <v>286</v>
      </c>
      <c r="D360">
        <v>1</v>
      </c>
      <c r="E360" s="10">
        <v>748.75</v>
      </c>
      <c r="F360" s="10">
        <v>748.75</v>
      </c>
      <c r="G360" s="10">
        <v>748.75</v>
      </c>
      <c r="H360">
        <v>0</v>
      </c>
      <c r="I360" s="51" t="str">
        <f>_xlfn.XLOOKUP(Q4_2025[[#This Row],[Artikelnr]],Artikel_prijzen[Artnr],Artikel_prijzen[Groep],"")</f>
        <v>Elektra</v>
      </c>
      <c r="J360" s="10">
        <f>_xlfn.XLOOKUP(Q4_2025[[#This Row],[Artikelnr]],Artikel_prijzen[Artnr],Artikel_prijzen[Prijs 2025],"")</f>
        <v>458.35</v>
      </c>
      <c r="K360" t="str">
        <f>IF(Q4_2025[[#This Row],[Artikelprijs]]&lt;&gt;"",IF(Q4_2025[[#This Row],[Stuksprijs]]=Q4_2025[[#This Row],[Artikelprijs]],"Prijs gelijk","Prijs wijkt af"),"")</f>
        <v>Prijs wijkt af</v>
      </c>
      <c r="L360" t="str">
        <f>IF(Q4_2025[[#This Row],[Relatiekorting percentage]]=0,
    "Nvt",
    IF(Q4_2025[[#This Row],[Brutobedrag 2]] &lt; Q4_2025[[#This Row],[Bruto - Rel.korting]],
        "Nee",
        "Ja"))</f>
        <v>Nvt</v>
      </c>
      <c r="M360" s="10">
        <f>IF(Q4_2025[[#This Row],[Artikelprijs]]&lt;&gt;"",Q4_2025[[#This Row],[Artikelprijs]],Q4_2025[[#This Row],[Stuksprijs]])</f>
        <v>458.35</v>
      </c>
      <c r="N360" s="44">
        <f>Q4_2025[[#This Row],[Besteld]]*Q4_2025[[#This Row],[Prijs 2]]</f>
        <v>458.35</v>
      </c>
      <c r="O360" s="10">
        <f>IF(Q4_2025[[#This Row],[Brutobedrag 2]]&lt;Q4_2025[[#This Row],[Bruto - Rel.korting]],Q4_2025[[#This Row],[Brutobedrag 2]],Q4_2025[[#This Row],[Brutobedrag 2]]*(100-Q4_2025[[#This Row],[Relatiekorting percentage]])/100)</f>
        <v>458.35</v>
      </c>
      <c r="R360" s="3"/>
      <c r="W360"/>
      <c r="AB360"/>
    </row>
    <row r="361" spans="1:28" x14ac:dyDescent="0.3">
      <c r="A361" t="s">
        <v>862</v>
      </c>
      <c r="B361">
        <v>5022031</v>
      </c>
      <c r="C361" t="s">
        <v>284</v>
      </c>
      <c r="D361">
        <v>1</v>
      </c>
      <c r="E361" s="10">
        <v>604.04999999999995</v>
      </c>
      <c r="F361" s="10">
        <v>604.04999999999995</v>
      </c>
      <c r="G361" s="10">
        <v>604.04999999999995</v>
      </c>
      <c r="H361">
        <v>0</v>
      </c>
      <c r="I361" s="51" t="str">
        <f>_xlfn.XLOOKUP(Q4_2025[[#This Row],[Artikelnr]],Artikel_prijzen[Artnr],Artikel_prijzen[Groep],"")</f>
        <v>Elektra</v>
      </c>
      <c r="J361" s="10">
        <f>_xlfn.XLOOKUP(Q4_2025[[#This Row],[Artikelnr]],Artikel_prijzen[Artnr],Artikel_prijzen[Prijs 2025],"")</f>
        <v>386.25</v>
      </c>
      <c r="K361" t="str">
        <f>IF(Q4_2025[[#This Row],[Artikelprijs]]&lt;&gt;"",IF(Q4_2025[[#This Row],[Stuksprijs]]=Q4_2025[[#This Row],[Artikelprijs]],"Prijs gelijk","Prijs wijkt af"),"")</f>
        <v>Prijs wijkt af</v>
      </c>
      <c r="L361" t="str">
        <f>IF(Q4_2025[[#This Row],[Relatiekorting percentage]]=0,
    "Nvt",
    IF(Q4_2025[[#This Row],[Brutobedrag 2]] &lt; Q4_2025[[#This Row],[Bruto - Rel.korting]],
        "Nee",
        "Ja"))</f>
        <v>Nvt</v>
      </c>
      <c r="M361" s="10">
        <f>IF(Q4_2025[[#This Row],[Artikelprijs]]&lt;&gt;"",Q4_2025[[#This Row],[Artikelprijs]],Q4_2025[[#This Row],[Stuksprijs]])</f>
        <v>386.25</v>
      </c>
      <c r="N361" s="44">
        <f>Q4_2025[[#This Row],[Besteld]]*Q4_2025[[#This Row],[Prijs 2]]</f>
        <v>386.25</v>
      </c>
      <c r="O361" s="10">
        <f>IF(Q4_2025[[#This Row],[Brutobedrag 2]]&lt;Q4_2025[[#This Row],[Bruto - Rel.korting]],Q4_2025[[#This Row],[Brutobedrag 2]],Q4_2025[[#This Row],[Brutobedrag 2]]*(100-Q4_2025[[#This Row],[Relatiekorting percentage]])/100)</f>
        <v>386.25</v>
      </c>
      <c r="R361" s="3"/>
      <c r="W361"/>
      <c r="AB361"/>
    </row>
    <row r="362" spans="1:28" x14ac:dyDescent="0.3">
      <c r="A362" t="s">
        <v>862</v>
      </c>
      <c r="B362">
        <v>5022033</v>
      </c>
      <c r="C362" t="s">
        <v>286</v>
      </c>
      <c r="D362">
        <v>1</v>
      </c>
      <c r="E362" s="10">
        <v>748.75</v>
      </c>
      <c r="F362" s="10">
        <v>748.75</v>
      </c>
      <c r="G362" s="10">
        <v>748.75</v>
      </c>
      <c r="H362">
        <v>0</v>
      </c>
      <c r="I362" s="51" t="str">
        <f>_xlfn.XLOOKUP(Q4_2025[[#This Row],[Artikelnr]],Artikel_prijzen[Artnr],Artikel_prijzen[Groep],"")</f>
        <v>Elektra</v>
      </c>
      <c r="J362" s="10">
        <f>_xlfn.XLOOKUP(Q4_2025[[#This Row],[Artikelnr]],Artikel_prijzen[Artnr],Artikel_prijzen[Prijs 2025],"")</f>
        <v>458.35</v>
      </c>
      <c r="K362" t="str">
        <f>IF(Q4_2025[[#This Row],[Artikelprijs]]&lt;&gt;"",IF(Q4_2025[[#This Row],[Stuksprijs]]=Q4_2025[[#This Row],[Artikelprijs]],"Prijs gelijk","Prijs wijkt af"),"")</f>
        <v>Prijs wijkt af</v>
      </c>
      <c r="L362" t="str">
        <f>IF(Q4_2025[[#This Row],[Relatiekorting percentage]]=0,
    "Nvt",
    IF(Q4_2025[[#This Row],[Brutobedrag 2]] &lt; Q4_2025[[#This Row],[Bruto - Rel.korting]],
        "Nee",
        "Ja"))</f>
        <v>Nvt</v>
      </c>
      <c r="M362" s="10">
        <f>IF(Q4_2025[[#This Row],[Artikelprijs]]&lt;&gt;"",Q4_2025[[#This Row],[Artikelprijs]],Q4_2025[[#This Row],[Stuksprijs]])</f>
        <v>458.35</v>
      </c>
      <c r="N362" s="44">
        <f>Q4_2025[[#This Row],[Besteld]]*Q4_2025[[#This Row],[Prijs 2]]</f>
        <v>458.35</v>
      </c>
      <c r="O362" s="10">
        <f>IF(Q4_2025[[#This Row],[Brutobedrag 2]]&lt;Q4_2025[[#This Row],[Bruto - Rel.korting]],Q4_2025[[#This Row],[Brutobedrag 2]],Q4_2025[[#This Row],[Brutobedrag 2]]*(100-Q4_2025[[#This Row],[Relatiekorting percentage]])/100)</f>
        <v>458.35</v>
      </c>
      <c r="R362" s="3"/>
      <c r="W362"/>
      <c r="AB362"/>
    </row>
    <row r="363" spans="1:28" x14ac:dyDescent="0.3">
      <c r="A363" t="s">
        <v>862</v>
      </c>
      <c r="B363">
        <v>5022049</v>
      </c>
      <c r="C363" t="s">
        <v>280</v>
      </c>
      <c r="D363">
        <v>1</v>
      </c>
      <c r="E363" s="10">
        <v>547.83000000000004</v>
      </c>
      <c r="F363" s="10">
        <v>547.83000000000004</v>
      </c>
      <c r="G363" s="10">
        <v>547.83000000000004</v>
      </c>
      <c r="H363">
        <v>0</v>
      </c>
      <c r="I363" s="51" t="str">
        <f>_xlfn.XLOOKUP(Q4_2025[[#This Row],[Artikelnr]],Artikel_prijzen[Artnr],Artikel_prijzen[Groep],"")</f>
        <v>Elektra</v>
      </c>
      <c r="J363" s="10">
        <f>_xlfn.XLOOKUP(Q4_2025[[#This Row],[Artikelnr]],Artikel_prijzen[Artnr],Artikel_prijzen[Prijs 2025],"")</f>
        <v>417.15</v>
      </c>
      <c r="K363" t="str">
        <f>IF(Q4_2025[[#This Row],[Artikelprijs]]&lt;&gt;"",IF(Q4_2025[[#This Row],[Stuksprijs]]=Q4_2025[[#This Row],[Artikelprijs]],"Prijs gelijk","Prijs wijkt af"),"")</f>
        <v>Prijs wijkt af</v>
      </c>
      <c r="L363" t="str">
        <f>IF(Q4_2025[[#This Row],[Relatiekorting percentage]]=0,
    "Nvt",
    IF(Q4_2025[[#This Row],[Brutobedrag 2]] &lt; Q4_2025[[#This Row],[Bruto - Rel.korting]],
        "Nee",
        "Ja"))</f>
        <v>Nvt</v>
      </c>
      <c r="M363" s="10">
        <f>IF(Q4_2025[[#This Row],[Artikelprijs]]&lt;&gt;"",Q4_2025[[#This Row],[Artikelprijs]],Q4_2025[[#This Row],[Stuksprijs]])</f>
        <v>417.15</v>
      </c>
      <c r="N363" s="44">
        <f>Q4_2025[[#This Row],[Besteld]]*Q4_2025[[#This Row],[Prijs 2]]</f>
        <v>417.15</v>
      </c>
      <c r="O363" s="10">
        <f>IF(Q4_2025[[#This Row],[Brutobedrag 2]]&lt;Q4_2025[[#This Row],[Bruto - Rel.korting]],Q4_2025[[#This Row],[Brutobedrag 2]],Q4_2025[[#This Row],[Brutobedrag 2]]*(100-Q4_2025[[#This Row],[Relatiekorting percentage]])/100)</f>
        <v>417.15</v>
      </c>
      <c r="R363" s="3"/>
      <c r="W363"/>
      <c r="AB363"/>
    </row>
    <row r="364" spans="1:28" x14ac:dyDescent="0.3">
      <c r="A364" t="s">
        <v>862</v>
      </c>
      <c r="B364">
        <v>5021034</v>
      </c>
      <c r="C364" t="s">
        <v>275</v>
      </c>
      <c r="D364">
        <v>1</v>
      </c>
      <c r="E364" s="10">
        <v>185.4</v>
      </c>
      <c r="F364" s="10">
        <v>185.4</v>
      </c>
      <c r="G364" s="10">
        <v>185.4</v>
      </c>
      <c r="H364">
        <v>0</v>
      </c>
      <c r="I364" s="51" t="str">
        <f>_xlfn.XLOOKUP(Q4_2025[[#This Row],[Artikelnr]],Artikel_prijzen[Artnr],Artikel_prijzen[Groep],"")</f>
        <v>Elektra</v>
      </c>
      <c r="J364" s="10">
        <f>_xlfn.XLOOKUP(Q4_2025[[#This Row],[Artikelnr]],Artikel_prijzen[Artnr],Artikel_prijzen[Prijs 2025],"")</f>
        <v>106.8625</v>
      </c>
      <c r="K364" t="str">
        <f>IF(Q4_2025[[#This Row],[Artikelprijs]]&lt;&gt;"",IF(Q4_2025[[#This Row],[Stuksprijs]]=Q4_2025[[#This Row],[Artikelprijs]],"Prijs gelijk","Prijs wijkt af"),"")</f>
        <v>Prijs wijkt af</v>
      </c>
      <c r="L364" t="str">
        <f>IF(Q4_2025[[#This Row],[Relatiekorting percentage]]=0,
    "Nvt",
    IF(Q4_2025[[#This Row],[Brutobedrag 2]] &lt; Q4_2025[[#This Row],[Bruto - Rel.korting]],
        "Nee",
        "Ja"))</f>
        <v>Nvt</v>
      </c>
      <c r="M364" s="10">
        <f>IF(Q4_2025[[#This Row],[Artikelprijs]]&lt;&gt;"",Q4_2025[[#This Row],[Artikelprijs]],Q4_2025[[#This Row],[Stuksprijs]])</f>
        <v>106.8625</v>
      </c>
      <c r="N364" s="44">
        <f>Q4_2025[[#This Row],[Besteld]]*Q4_2025[[#This Row],[Prijs 2]]</f>
        <v>106.8625</v>
      </c>
      <c r="O364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364" s="3"/>
      <c r="W364"/>
      <c r="AB364"/>
    </row>
    <row r="365" spans="1:28" x14ac:dyDescent="0.3">
      <c r="A365" t="s">
        <v>862</v>
      </c>
      <c r="B365">
        <v>5022025</v>
      </c>
      <c r="C365" t="s">
        <v>277</v>
      </c>
      <c r="D365">
        <v>1</v>
      </c>
      <c r="E365" s="10">
        <v>361.25</v>
      </c>
      <c r="F365" s="10">
        <v>361.25</v>
      </c>
      <c r="G365" s="10">
        <v>361.25</v>
      </c>
      <c r="H365">
        <v>0</v>
      </c>
      <c r="I365" s="51" t="str">
        <f>_xlfn.XLOOKUP(Q4_2025[[#This Row],[Artikelnr]],Artikel_prijzen[Artnr],Artikel_prijzen[Groep],"")</f>
        <v>Elektra</v>
      </c>
      <c r="J365" s="10">
        <f>_xlfn.XLOOKUP(Q4_2025[[#This Row],[Artikelnr]],Artikel_prijzen[Artnr],Artikel_prijzen[Prijs 2025],"")</f>
        <v>252.35</v>
      </c>
      <c r="K365" t="str">
        <f>IF(Q4_2025[[#This Row],[Artikelprijs]]&lt;&gt;"",IF(Q4_2025[[#This Row],[Stuksprijs]]=Q4_2025[[#This Row],[Artikelprijs]],"Prijs gelijk","Prijs wijkt af"),"")</f>
        <v>Prijs wijkt af</v>
      </c>
      <c r="L365" t="str">
        <f>IF(Q4_2025[[#This Row],[Relatiekorting percentage]]=0,
    "Nvt",
    IF(Q4_2025[[#This Row],[Brutobedrag 2]] &lt; Q4_2025[[#This Row],[Bruto - Rel.korting]],
        "Nee",
        "Ja"))</f>
        <v>Nvt</v>
      </c>
      <c r="M365" s="10">
        <f>IF(Q4_2025[[#This Row],[Artikelprijs]]&lt;&gt;"",Q4_2025[[#This Row],[Artikelprijs]],Q4_2025[[#This Row],[Stuksprijs]])</f>
        <v>252.35</v>
      </c>
      <c r="N365" s="44">
        <f>Q4_2025[[#This Row],[Besteld]]*Q4_2025[[#This Row],[Prijs 2]]</f>
        <v>252.35</v>
      </c>
      <c r="O365" s="10">
        <f>IF(Q4_2025[[#This Row],[Brutobedrag 2]]&lt;Q4_2025[[#This Row],[Bruto - Rel.korting]],Q4_2025[[#This Row],[Brutobedrag 2]],Q4_2025[[#This Row],[Brutobedrag 2]]*(100-Q4_2025[[#This Row],[Relatiekorting percentage]])/100)</f>
        <v>252.35</v>
      </c>
      <c r="R365" s="3"/>
      <c r="W365"/>
      <c r="AB365"/>
    </row>
    <row r="366" spans="1:28" x14ac:dyDescent="0.3">
      <c r="A366" t="s">
        <v>862</v>
      </c>
      <c r="B366">
        <v>5022027</v>
      </c>
      <c r="C366" t="s">
        <v>279</v>
      </c>
      <c r="D366">
        <v>1</v>
      </c>
      <c r="E366" s="10">
        <v>429.38</v>
      </c>
      <c r="F366" s="10">
        <v>429.38</v>
      </c>
      <c r="G366" s="10">
        <v>429.38</v>
      </c>
      <c r="H366">
        <v>0</v>
      </c>
      <c r="I366" s="51" t="str">
        <f>_xlfn.XLOOKUP(Q4_2025[[#This Row],[Artikelnr]],Artikel_prijzen[Artnr],Artikel_prijzen[Groep],"")</f>
        <v>Elektra</v>
      </c>
      <c r="J366" s="10">
        <f>_xlfn.XLOOKUP(Q4_2025[[#This Row],[Artikelnr]],Artikel_prijzen[Artnr],Artikel_prijzen[Prijs 2025],"")</f>
        <v>298.7</v>
      </c>
      <c r="K366" t="str">
        <f>IF(Q4_2025[[#This Row],[Artikelprijs]]&lt;&gt;"",IF(Q4_2025[[#This Row],[Stuksprijs]]=Q4_2025[[#This Row],[Artikelprijs]],"Prijs gelijk","Prijs wijkt af"),"")</f>
        <v>Prijs wijkt af</v>
      </c>
      <c r="L366" t="str">
        <f>IF(Q4_2025[[#This Row],[Relatiekorting percentage]]=0,
    "Nvt",
    IF(Q4_2025[[#This Row],[Brutobedrag 2]] &lt; Q4_2025[[#This Row],[Bruto - Rel.korting]],
        "Nee",
        "Ja"))</f>
        <v>Nvt</v>
      </c>
      <c r="M366" s="10">
        <f>IF(Q4_2025[[#This Row],[Artikelprijs]]&lt;&gt;"",Q4_2025[[#This Row],[Artikelprijs]],Q4_2025[[#This Row],[Stuksprijs]])</f>
        <v>298.7</v>
      </c>
      <c r="N366" s="44">
        <f>Q4_2025[[#This Row],[Besteld]]*Q4_2025[[#This Row],[Prijs 2]]</f>
        <v>298.7</v>
      </c>
      <c r="O366" s="10">
        <f>IF(Q4_2025[[#This Row],[Brutobedrag 2]]&lt;Q4_2025[[#This Row],[Bruto - Rel.korting]],Q4_2025[[#This Row],[Brutobedrag 2]],Q4_2025[[#This Row],[Brutobedrag 2]]*(100-Q4_2025[[#This Row],[Relatiekorting percentage]])/100)</f>
        <v>298.7</v>
      </c>
      <c r="R366" s="3"/>
      <c r="W366"/>
      <c r="AB366"/>
    </row>
    <row r="367" spans="1:28" x14ac:dyDescent="0.3">
      <c r="A367" t="s">
        <v>862</v>
      </c>
      <c r="B367">
        <v>5022039</v>
      </c>
      <c r="C367" t="s">
        <v>288</v>
      </c>
      <c r="D367">
        <v>1</v>
      </c>
      <c r="E367" s="10">
        <v>1229.2</v>
      </c>
      <c r="F367" s="10">
        <v>1229.2</v>
      </c>
      <c r="G367" s="10">
        <v>1229.2</v>
      </c>
      <c r="H367">
        <v>0</v>
      </c>
      <c r="I367" s="51" t="str">
        <f>_xlfn.XLOOKUP(Q4_2025[[#This Row],[Artikelnr]],Artikel_prijzen[Artnr],Artikel_prijzen[Groep],"")</f>
        <v>Elektra</v>
      </c>
      <c r="J367" s="10">
        <f>_xlfn.XLOOKUP(Q4_2025[[#This Row],[Artikelnr]],Artikel_prijzen[Artnr],Artikel_prijzen[Prijs 2025],"")</f>
        <v>700</v>
      </c>
      <c r="K367" t="str">
        <f>IF(Q4_2025[[#This Row],[Artikelprijs]]&lt;&gt;"",IF(Q4_2025[[#This Row],[Stuksprijs]]=Q4_2025[[#This Row],[Artikelprijs]],"Prijs gelijk","Prijs wijkt af"),"")</f>
        <v>Prijs wijkt af</v>
      </c>
      <c r="L367" t="str">
        <f>IF(Q4_2025[[#This Row],[Relatiekorting percentage]]=0,
    "Nvt",
    IF(Q4_2025[[#This Row],[Brutobedrag 2]] &lt; Q4_2025[[#This Row],[Bruto - Rel.korting]],
        "Nee",
        "Ja"))</f>
        <v>Nvt</v>
      </c>
      <c r="M367" s="10">
        <f>IF(Q4_2025[[#This Row],[Artikelprijs]]&lt;&gt;"",Q4_2025[[#This Row],[Artikelprijs]],Q4_2025[[#This Row],[Stuksprijs]])</f>
        <v>700</v>
      </c>
      <c r="N367" s="44">
        <f>Q4_2025[[#This Row],[Besteld]]*Q4_2025[[#This Row],[Prijs 2]]</f>
        <v>700</v>
      </c>
      <c r="O367" s="10">
        <f>IF(Q4_2025[[#This Row],[Brutobedrag 2]]&lt;Q4_2025[[#This Row],[Bruto - Rel.korting]],Q4_2025[[#This Row],[Brutobedrag 2]],Q4_2025[[#This Row],[Brutobedrag 2]]*(100-Q4_2025[[#This Row],[Relatiekorting percentage]])/100)</f>
        <v>700</v>
      </c>
      <c r="R367" s="3"/>
      <c r="W367"/>
      <c r="AB367"/>
    </row>
    <row r="368" spans="1:28" x14ac:dyDescent="0.3">
      <c r="A368" t="s">
        <v>862</v>
      </c>
      <c r="B368">
        <v>5020002</v>
      </c>
      <c r="C368" t="s">
        <v>56</v>
      </c>
      <c r="D368">
        <v>3</v>
      </c>
      <c r="E368" s="10">
        <v>39.65</v>
      </c>
      <c r="F368" s="10">
        <v>118.95</v>
      </c>
      <c r="G368" s="10">
        <v>118.95</v>
      </c>
      <c r="H368">
        <v>0</v>
      </c>
      <c r="I368" s="51" t="str">
        <f>_xlfn.XLOOKUP(Q4_2025[[#This Row],[Artikelnr]],Artikel_prijzen[Artnr],Artikel_prijzen[Groep],"")</f>
        <v/>
      </c>
      <c r="J368" s="10" t="str">
        <f>_xlfn.XLOOKUP(Q4_2025[[#This Row],[Artikelnr]],Artikel_prijzen[Artnr],Artikel_prijzen[Prijs 2025],"")</f>
        <v/>
      </c>
      <c r="K368" t="str">
        <f>IF(Q4_2025[[#This Row],[Artikelprijs]]&lt;&gt;"",IF(Q4_2025[[#This Row],[Stuksprijs]]=Q4_2025[[#This Row],[Artikelprijs]],"Prijs gelijk","Prijs wijkt af"),"")</f>
        <v/>
      </c>
      <c r="L368" t="str">
        <f>IF(Q4_2025[[#This Row],[Relatiekorting percentage]]=0,
    "Nvt",
    IF(Q4_2025[[#This Row],[Brutobedrag 2]] &lt; Q4_2025[[#This Row],[Bruto - Rel.korting]],
        "Nee",
        "Ja"))</f>
        <v>Nvt</v>
      </c>
      <c r="M368" s="10">
        <f>IF(Q4_2025[[#This Row],[Artikelprijs]]&lt;&gt;"",Q4_2025[[#This Row],[Artikelprijs]],Q4_2025[[#This Row],[Stuksprijs]])</f>
        <v>39.65</v>
      </c>
      <c r="N368" s="44">
        <f>Q4_2025[[#This Row],[Besteld]]*Q4_2025[[#This Row],[Prijs 2]]</f>
        <v>118.94999999999999</v>
      </c>
      <c r="O368" s="10">
        <f>IF(Q4_2025[[#This Row],[Brutobedrag 2]]&lt;Q4_2025[[#This Row],[Bruto - Rel.korting]],Q4_2025[[#This Row],[Brutobedrag 2]],Q4_2025[[#This Row],[Brutobedrag 2]]*(100-Q4_2025[[#This Row],[Relatiekorting percentage]])/100)</f>
        <v>118.94999999999999</v>
      </c>
      <c r="R368" s="3"/>
      <c r="W368"/>
      <c r="AB368"/>
    </row>
    <row r="369" spans="1:28" x14ac:dyDescent="0.3">
      <c r="A369" t="s">
        <v>862</v>
      </c>
      <c r="B369">
        <v>5020008</v>
      </c>
      <c r="C369" t="s">
        <v>52</v>
      </c>
      <c r="D369">
        <v>1</v>
      </c>
      <c r="E369" s="10">
        <v>32.96</v>
      </c>
      <c r="F369" s="10">
        <v>32.96</v>
      </c>
      <c r="G369" s="10">
        <v>32.96</v>
      </c>
      <c r="H369">
        <v>0</v>
      </c>
      <c r="I369" s="51" t="str">
        <f>_xlfn.XLOOKUP(Q4_2025[[#This Row],[Artikelnr]],Artikel_prijzen[Artnr],Artikel_prijzen[Groep],"")</f>
        <v/>
      </c>
      <c r="J369" s="10" t="str">
        <f>_xlfn.XLOOKUP(Q4_2025[[#This Row],[Artikelnr]],Artikel_prijzen[Artnr],Artikel_prijzen[Prijs 2025],"")</f>
        <v/>
      </c>
      <c r="K369" t="str">
        <f>IF(Q4_2025[[#This Row],[Artikelprijs]]&lt;&gt;"",IF(Q4_2025[[#This Row],[Stuksprijs]]=Q4_2025[[#This Row],[Artikelprijs]],"Prijs gelijk","Prijs wijkt af"),"")</f>
        <v/>
      </c>
      <c r="L369" t="str">
        <f>IF(Q4_2025[[#This Row],[Relatiekorting percentage]]=0,
    "Nvt",
    IF(Q4_2025[[#This Row],[Brutobedrag 2]] &lt; Q4_2025[[#This Row],[Bruto - Rel.korting]],
        "Nee",
        "Ja"))</f>
        <v>Nvt</v>
      </c>
      <c r="M369" s="10">
        <f>IF(Q4_2025[[#This Row],[Artikelprijs]]&lt;&gt;"",Q4_2025[[#This Row],[Artikelprijs]],Q4_2025[[#This Row],[Stuksprijs]])</f>
        <v>32.96</v>
      </c>
      <c r="N369" s="44">
        <f>Q4_2025[[#This Row],[Besteld]]*Q4_2025[[#This Row],[Prijs 2]]</f>
        <v>32.96</v>
      </c>
      <c r="O369" s="10">
        <f>IF(Q4_2025[[#This Row],[Brutobedrag 2]]&lt;Q4_2025[[#This Row],[Bruto - Rel.korting]],Q4_2025[[#This Row],[Brutobedrag 2]],Q4_2025[[#This Row],[Brutobedrag 2]]*(100-Q4_2025[[#This Row],[Relatiekorting percentage]])/100)</f>
        <v>32.96</v>
      </c>
      <c r="R369" s="3"/>
      <c r="W369"/>
      <c r="AB369"/>
    </row>
    <row r="370" spans="1:28" x14ac:dyDescent="0.3">
      <c r="A370" t="s">
        <v>862</v>
      </c>
      <c r="B370">
        <v>5040012</v>
      </c>
      <c r="C370" t="s">
        <v>330</v>
      </c>
      <c r="D370">
        <v>1</v>
      </c>
      <c r="E370" s="10">
        <v>741.6</v>
      </c>
      <c r="F370" s="10">
        <v>741.6</v>
      </c>
      <c r="G370" s="10">
        <v>741.6</v>
      </c>
      <c r="H370">
        <v>0</v>
      </c>
      <c r="I370" s="51" t="str">
        <f>_xlfn.XLOOKUP(Q4_2025[[#This Row],[Artikelnr]],Artikel_prijzen[Artnr],Artikel_prijzen[Groep],"")</f>
        <v>AV</v>
      </c>
      <c r="J370" s="10">
        <f>_xlfn.XLOOKUP(Q4_2025[[#This Row],[Artikelnr]],Artikel_prijzen[Artnr],Artikel_prijzen[Prijs 2025],"")</f>
        <v>720</v>
      </c>
      <c r="K370" t="str">
        <f>IF(Q4_2025[[#This Row],[Artikelprijs]]&lt;&gt;"",IF(Q4_2025[[#This Row],[Stuksprijs]]=Q4_2025[[#This Row],[Artikelprijs]],"Prijs gelijk","Prijs wijkt af"),"")</f>
        <v>Prijs wijkt af</v>
      </c>
      <c r="L370" t="str">
        <f>IF(Q4_2025[[#This Row],[Relatiekorting percentage]]=0,
    "Nvt",
    IF(Q4_2025[[#This Row],[Brutobedrag 2]] &lt; Q4_2025[[#This Row],[Bruto - Rel.korting]],
        "Nee",
        "Ja"))</f>
        <v>Nvt</v>
      </c>
      <c r="M370" s="10">
        <f>IF(Q4_2025[[#This Row],[Artikelprijs]]&lt;&gt;"",Q4_2025[[#This Row],[Artikelprijs]],Q4_2025[[#This Row],[Stuksprijs]])</f>
        <v>720</v>
      </c>
      <c r="N370" s="44">
        <f>Q4_2025[[#This Row],[Besteld]]*Q4_2025[[#This Row],[Prijs 2]]</f>
        <v>720</v>
      </c>
      <c r="O370" s="10">
        <f>IF(Q4_2025[[#This Row],[Brutobedrag 2]]&lt;Q4_2025[[#This Row],[Bruto - Rel.korting]],Q4_2025[[#This Row],[Brutobedrag 2]],Q4_2025[[#This Row],[Brutobedrag 2]]*(100-Q4_2025[[#This Row],[Relatiekorting percentage]])/100)</f>
        <v>720</v>
      </c>
      <c r="R370" s="3"/>
      <c r="W370"/>
      <c r="AB370"/>
    </row>
    <row r="371" spans="1:28" x14ac:dyDescent="0.3">
      <c r="A371" t="s">
        <v>862</v>
      </c>
      <c r="B371">
        <v>5040256</v>
      </c>
      <c r="C371" t="s">
        <v>315</v>
      </c>
      <c r="D371">
        <v>1</v>
      </c>
      <c r="E371" s="10">
        <v>87.55</v>
      </c>
      <c r="F371" s="10">
        <v>87.55</v>
      </c>
      <c r="G371" s="10">
        <v>87.55</v>
      </c>
      <c r="H371">
        <v>0</v>
      </c>
      <c r="I371" s="51" t="str">
        <f>_xlfn.XLOOKUP(Q4_2025[[#This Row],[Artikelnr]],Artikel_prijzen[Artnr],Artikel_prijzen[Groep],"")</f>
        <v/>
      </c>
      <c r="J371" s="10" t="str">
        <f>_xlfn.XLOOKUP(Q4_2025[[#This Row],[Artikelnr]],Artikel_prijzen[Artnr],Artikel_prijzen[Prijs 2025],"")</f>
        <v/>
      </c>
      <c r="K371" t="str">
        <f>IF(Q4_2025[[#This Row],[Artikelprijs]]&lt;&gt;"",IF(Q4_2025[[#This Row],[Stuksprijs]]=Q4_2025[[#This Row],[Artikelprijs]],"Prijs gelijk","Prijs wijkt af"),"")</f>
        <v/>
      </c>
      <c r="L371" t="str">
        <f>IF(Q4_2025[[#This Row],[Relatiekorting percentage]]=0,
    "Nvt",
    IF(Q4_2025[[#This Row],[Brutobedrag 2]] &lt; Q4_2025[[#This Row],[Bruto - Rel.korting]],
        "Nee",
        "Ja"))</f>
        <v>Nvt</v>
      </c>
      <c r="M371" s="10">
        <f>IF(Q4_2025[[#This Row],[Artikelprijs]]&lt;&gt;"",Q4_2025[[#This Row],[Artikelprijs]],Q4_2025[[#This Row],[Stuksprijs]])</f>
        <v>87.55</v>
      </c>
      <c r="N371" s="44">
        <f>Q4_2025[[#This Row],[Besteld]]*Q4_2025[[#This Row],[Prijs 2]]</f>
        <v>87.55</v>
      </c>
      <c r="O371" s="10">
        <f>IF(Q4_2025[[#This Row],[Brutobedrag 2]]&lt;Q4_2025[[#This Row],[Bruto - Rel.korting]],Q4_2025[[#This Row],[Brutobedrag 2]],Q4_2025[[#This Row],[Brutobedrag 2]]*(100-Q4_2025[[#This Row],[Relatiekorting percentage]])/100)</f>
        <v>87.55</v>
      </c>
      <c r="R371" s="3"/>
      <c r="W371"/>
      <c r="AB371"/>
    </row>
    <row r="372" spans="1:28" x14ac:dyDescent="0.3">
      <c r="A372" t="s">
        <v>862</v>
      </c>
      <c r="B372">
        <v>5040012</v>
      </c>
      <c r="C372" t="s">
        <v>330</v>
      </c>
      <c r="D372">
        <v>-1</v>
      </c>
      <c r="E372" s="10">
        <v>741.6</v>
      </c>
      <c r="F372" s="10">
        <v>-741.6</v>
      </c>
      <c r="G372" s="10">
        <v>-741.6</v>
      </c>
      <c r="H372">
        <v>0</v>
      </c>
      <c r="I372" s="51" t="str">
        <f>_xlfn.XLOOKUP(Q4_2025[[#This Row],[Artikelnr]],Artikel_prijzen[Artnr],Artikel_prijzen[Groep],"")</f>
        <v>AV</v>
      </c>
      <c r="J372" s="10">
        <f>_xlfn.XLOOKUP(Q4_2025[[#This Row],[Artikelnr]],Artikel_prijzen[Artnr],Artikel_prijzen[Prijs 2025],"")</f>
        <v>720</v>
      </c>
      <c r="K372" t="str">
        <f>IF(Q4_2025[[#This Row],[Artikelprijs]]&lt;&gt;"",IF(Q4_2025[[#This Row],[Stuksprijs]]=Q4_2025[[#This Row],[Artikelprijs]],"Prijs gelijk","Prijs wijkt af"),"")</f>
        <v>Prijs wijkt af</v>
      </c>
      <c r="L372" t="str">
        <f>IF(Q4_2025[[#This Row],[Relatiekorting percentage]]=0,
    "Nvt",
    IF(Q4_2025[[#This Row],[Brutobedrag 2]] &lt; Q4_2025[[#This Row],[Bruto - Rel.korting]],
        "Nee",
        "Ja"))</f>
        <v>Nvt</v>
      </c>
      <c r="M372" s="10">
        <f>IF(Q4_2025[[#This Row],[Artikelprijs]]&lt;&gt;"",Q4_2025[[#This Row],[Artikelprijs]],Q4_2025[[#This Row],[Stuksprijs]])</f>
        <v>720</v>
      </c>
      <c r="N372" s="44">
        <f>Q4_2025[[#This Row],[Besteld]]*Q4_2025[[#This Row],[Prijs 2]]</f>
        <v>-720</v>
      </c>
      <c r="O372" s="10">
        <f>IF(Q4_2025[[#This Row],[Brutobedrag 2]]&lt;Q4_2025[[#This Row],[Bruto - Rel.korting]],Q4_2025[[#This Row],[Brutobedrag 2]],Q4_2025[[#This Row],[Brutobedrag 2]]*(100-Q4_2025[[#This Row],[Relatiekorting percentage]])/100)</f>
        <v>-720</v>
      </c>
      <c r="R372" s="3"/>
      <c r="W372"/>
      <c r="AB372"/>
    </row>
    <row r="373" spans="1:28" x14ac:dyDescent="0.3">
      <c r="A373" t="s">
        <v>862</v>
      </c>
      <c r="B373">
        <v>5040256</v>
      </c>
      <c r="C373" t="s">
        <v>331</v>
      </c>
      <c r="D373">
        <v>-1</v>
      </c>
      <c r="E373" s="10">
        <v>87.55</v>
      </c>
      <c r="F373" s="10">
        <v>-87.55</v>
      </c>
      <c r="G373" s="10">
        <v>-87.55</v>
      </c>
      <c r="H373">
        <v>0</v>
      </c>
      <c r="I373" s="51" t="str">
        <f>_xlfn.XLOOKUP(Q4_2025[[#This Row],[Artikelnr]],Artikel_prijzen[Artnr],Artikel_prijzen[Groep],"")</f>
        <v/>
      </c>
      <c r="J373" s="10" t="str">
        <f>_xlfn.XLOOKUP(Q4_2025[[#This Row],[Artikelnr]],Artikel_prijzen[Artnr],Artikel_prijzen[Prijs 2025],"")</f>
        <v/>
      </c>
      <c r="K373" t="str">
        <f>IF(Q4_2025[[#This Row],[Artikelprijs]]&lt;&gt;"",IF(Q4_2025[[#This Row],[Stuksprijs]]=Q4_2025[[#This Row],[Artikelprijs]],"Prijs gelijk","Prijs wijkt af"),"")</f>
        <v/>
      </c>
      <c r="L373" t="str">
        <f>IF(Q4_2025[[#This Row],[Relatiekorting percentage]]=0,
    "Nvt",
    IF(Q4_2025[[#This Row],[Brutobedrag 2]] &lt; Q4_2025[[#This Row],[Bruto - Rel.korting]],
        "Nee",
        "Ja"))</f>
        <v>Nvt</v>
      </c>
      <c r="M373" s="10">
        <f>IF(Q4_2025[[#This Row],[Artikelprijs]]&lt;&gt;"",Q4_2025[[#This Row],[Artikelprijs]],Q4_2025[[#This Row],[Stuksprijs]])</f>
        <v>87.55</v>
      </c>
      <c r="N373" s="44">
        <f>Q4_2025[[#This Row],[Besteld]]*Q4_2025[[#This Row],[Prijs 2]]</f>
        <v>-87.55</v>
      </c>
      <c r="O373" s="10">
        <f>IF(Q4_2025[[#This Row],[Brutobedrag 2]]&lt;Q4_2025[[#This Row],[Bruto - Rel.korting]],Q4_2025[[#This Row],[Brutobedrag 2]],Q4_2025[[#This Row],[Brutobedrag 2]]*(100-Q4_2025[[#This Row],[Relatiekorting percentage]])/100)</f>
        <v>-87.55</v>
      </c>
      <c r="R373" s="3"/>
      <c r="W373"/>
      <c r="AB373"/>
    </row>
    <row r="374" spans="1:28" x14ac:dyDescent="0.3">
      <c r="A374" t="s">
        <v>862</v>
      </c>
      <c r="B374">
        <v>5040010</v>
      </c>
      <c r="C374" t="s">
        <v>318</v>
      </c>
      <c r="D374">
        <v>1</v>
      </c>
      <c r="E374" s="10">
        <v>448.05</v>
      </c>
      <c r="F374" s="10">
        <v>448.05</v>
      </c>
      <c r="G374" s="10">
        <v>448.05</v>
      </c>
      <c r="H374">
        <v>0</v>
      </c>
      <c r="I374" s="51" t="str">
        <f>_xlfn.XLOOKUP(Q4_2025[[#This Row],[Artikelnr]],Artikel_prijzen[Artnr],Artikel_prijzen[Groep],"")</f>
        <v>AV</v>
      </c>
      <c r="J374" s="10">
        <f>_xlfn.XLOOKUP(Q4_2025[[#This Row],[Artikelnr]],Artikel_prijzen[Artnr],Artikel_prijzen[Prijs 2025],"")</f>
        <v>435</v>
      </c>
      <c r="K374" t="str">
        <f>IF(Q4_2025[[#This Row],[Artikelprijs]]&lt;&gt;"",IF(Q4_2025[[#This Row],[Stuksprijs]]=Q4_2025[[#This Row],[Artikelprijs]],"Prijs gelijk","Prijs wijkt af"),"")</f>
        <v>Prijs wijkt af</v>
      </c>
      <c r="L374" t="str">
        <f>IF(Q4_2025[[#This Row],[Relatiekorting percentage]]=0,
    "Nvt",
    IF(Q4_2025[[#This Row],[Brutobedrag 2]] &lt; Q4_2025[[#This Row],[Bruto - Rel.korting]],
        "Nee",
        "Ja"))</f>
        <v>Nvt</v>
      </c>
      <c r="M374" s="10">
        <f>IF(Q4_2025[[#This Row],[Artikelprijs]]&lt;&gt;"",Q4_2025[[#This Row],[Artikelprijs]],Q4_2025[[#This Row],[Stuksprijs]])</f>
        <v>435</v>
      </c>
      <c r="N374" s="44">
        <f>Q4_2025[[#This Row],[Besteld]]*Q4_2025[[#This Row],[Prijs 2]]</f>
        <v>435</v>
      </c>
      <c r="O374" s="10">
        <f>IF(Q4_2025[[#This Row],[Brutobedrag 2]]&lt;Q4_2025[[#This Row],[Bruto - Rel.korting]],Q4_2025[[#This Row],[Brutobedrag 2]],Q4_2025[[#This Row],[Brutobedrag 2]]*(100-Q4_2025[[#This Row],[Relatiekorting percentage]])/100)</f>
        <v>435</v>
      </c>
      <c r="R374" s="3"/>
      <c r="W374"/>
      <c r="AB374"/>
    </row>
    <row r="375" spans="1:28" x14ac:dyDescent="0.3">
      <c r="A375" t="s">
        <v>862</v>
      </c>
      <c r="B375">
        <v>5040256</v>
      </c>
      <c r="C375" t="s">
        <v>331</v>
      </c>
      <c r="D375">
        <v>1</v>
      </c>
      <c r="E375" s="10">
        <v>87.55</v>
      </c>
      <c r="F375" s="10">
        <v>87.55</v>
      </c>
      <c r="G375" s="10">
        <v>87.55</v>
      </c>
      <c r="H375">
        <v>0</v>
      </c>
      <c r="I375" s="51" t="str">
        <f>_xlfn.XLOOKUP(Q4_2025[[#This Row],[Artikelnr]],Artikel_prijzen[Artnr],Artikel_prijzen[Groep],"")</f>
        <v/>
      </c>
      <c r="J375" s="10" t="str">
        <f>_xlfn.XLOOKUP(Q4_2025[[#This Row],[Artikelnr]],Artikel_prijzen[Artnr],Artikel_prijzen[Prijs 2025],"")</f>
        <v/>
      </c>
      <c r="K375" t="str">
        <f>IF(Q4_2025[[#This Row],[Artikelprijs]]&lt;&gt;"",IF(Q4_2025[[#This Row],[Stuksprijs]]=Q4_2025[[#This Row],[Artikelprijs]],"Prijs gelijk","Prijs wijkt af"),"")</f>
        <v/>
      </c>
      <c r="L375" t="str">
        <f>IF(Q4_2025[[#This Row],[Relatiekorting percentage]]=0,
    "Nvt",
    IF(Q4_2025[[#This Row],[Brutobedrag 2]] &lt; Q4_2025[[#This Row],[Bruto - Rel.korting]],
        "Nee",
        "Ja"))</f>
        <v>Nvt</v>
      </c>
      <c r="M375" s="10">
        <f>IF(Q4_2025[[#This Row],[Artikelprijs]]&lt;&gt;"",Q4_2025[[#This Row],[Artikelprijs]],Q4_2025[[#This Row],[Stuksprijs]])</f>
        <v>87.55</v>
      </c>
      <c r="N375" s="44">
        <f>Q4_2025[[#This Row],[Besteld]]*Q4_2025[[#This Row],[Prijs 2]]</f>
        <v>87.55</v>
      </c>
      <c r="O375" s="10">
        <f>IF(Q4_2025[[#This Row],[Brutobedrag 2]]&lt;Q4_2025[[#This Row],[Bruto - Rel.korting]],Q4_2025[[#This Row],[Brutobedrag 2]],Q4_2025[[#This Row],[Brutobedrag 2]]*(100-Q4_2025[[#This Row],[Relatiekorting percentage]])/100)</f>
        <v>87.55</v>
      </c>
      <c r="R375" s="3"/>
      <c r="W375"/>
      <c r="AB375"/>
    </row>
    <row r="376" spans="1:28" x14ac:dyDescent="0.3">
      <c r="A376" t="s">
        <v>862</v>
      </c>
      <c r="B376">
        <v>5022025</v>
      </c>
      <c r="C376" t="s">
        <v>277</v>
      </c>
      <c r="D376">
        <v>1</v>
      </c>
      <c r="E376" s="10">
        <v>361.25</v>
      </c>
      <c r="F376" s="10">
        <v>361.25</v>
      </c>
      <c r="G376" s="10">
        <v>361.25</v>
      </c>
      <c r="H376">
        <v>0</v>
      </c>
      <c r="I376" s="51" t="str">
        <f>_xlfn.XLOOKUP(Q4_2025[[#This Row],[Artikelnr]],Artikel_prijzen[Artnr],Artikel_prijzen[Groep],"")</f>
        <v>Elektra</v>
      </c>
      <c r="J376" s="10">
        <f>_xlfn.XLOOKUP(Q4_2025[[#This Row],[Artikelnr]],Artikel_prijzen[Artnr],Artikel_prijzen[Prijs 2025],"")</f>
        <v>252.35</v>
      </c>
      <c r="K376" t="str">
        <f>IF(Q4_2025[[#This Row],[Artikelprijs]]&lt;&gt;"",IF(Q4_2025[[#This Row],[Stuksprijs]]=Q4_2025[[#This Row],[Artikelprijs]],"Prijs gelijk","Prijs wijkt af"),"")</f>
        <v>Prijs wijkt af</v>
      </c>
      <c r="L376" t="str">
        <f>IF(Q4_2025[[#This Row],[Relatiekorting percentage]]=0,
    "Nvt",
    IF(Q4_2025[[#This Row],[Brutobedrag 2]] &lt; Q4_2025[[#This Row],[Bruto - Rel.korting]],
        "Nee",
        "Ja"))</f>
        <v>Nvt</v>
      </c>
      <c r="M376" s="10">
        <f>IF(Q4_2025[[#This Row],[Artikelprijs]]&lt;&gt;"",Q4_2025[[#This Row],[Artikelprijs]],Q4_2025[[#This Row],[Stuksprijs]])</f>
        <v>252.35</v>
      </c>
      <c r="N376" s="44">
        <f>Q4_2025[[#This Row],[Besteld]]*Q4_2025[[#This Row],[Prijs 2]]</f>
        <v>252.35</v>
      </c>
      <c r="O376" s="10">
        <f>IF(Q4_2025[[#This Row],[Brutobedrag 2]]&lt;Q4_2025[[#This Row],[Bruto - Rel.korting]],Q4_2025[[#This Row],[Brutobedrag 2]],Q4_2025[[#This Row],[Brutobedrag 2]]*(100-Q4_2025[[#This Row],[Relatiekorting percentage]])/100)</f>
        <v>252.35</v>
      </c>
      <c r="R376" s="3"/>
      <c r="W376"/>
      <c r="AB376"/>
    </row>
    <row r="377" spans="1:28" x14ac:dyDescent="0.3">
      <c r="A377" t="s">
        <v>862</v>
      </c>
      <c r="B377">
        <v>5022047</v>
      </c>
      <c r="C377" t="s">
        <v>278</v>
      </c>
      <c r="D377">
        <v>1</v>
      </c>
      <c r="E377" s="10">
        <v>438.5</v>
      </c>
      <c r="F377" s="10">
        <v>438.5</v>
      </c>
      <c r="G377" s="10">
        <v>438.5</v>
      </c>
      <c r="H377">
        <v>0</v>
      </c>
      <c r="I377" s="51" t="str">
        <f>_xlfn.XLOOKUP(Q4_2025[[#This Row],[Artikelnr]],Artikel_prijzen[Artnr],Artikel_prijzen[Groep],"")</f>
        <v>Elektra</v>
      </c>
      <c r="J377" s="10">
        <f>_xlfn.XLOOKUP(Q4_2025[[#This Row],[Artikelnr]],Artikel_prijzen[Artnr],Artikel_prijzen[Prijs 2025],"")</f>
        <v>329.6</v>
      </c>
      <c r="K377" t="str">
        <f>IF(Q4_2025[[#This Row],[Artikelprijs]]&lt;&gt;"",IF(Q4_2025[[#This Row],[Stuksprijs]]=Q4_2025[[#This Row],[Artikelprijs]],"Prijs gelijk","Prijs wijkt af"),"")</f>
        <v>Prijs wijkt af</v>
      </c>
      <c r="L377" t="str">
        <f>IF(Q4_2025[[#This Row],[Relatiekorting percentage]]=0,
    "Nvt",
    IF(Q4_2025[[#This Row],[Brutobedrag 2]] &lt; Q4_2025[[#This Row],[Bruto - Rel.korting]],
        "Nee",
        "Ja"))</f>
        <v>Nvt</v>
      </c>
      <c r="M377" s="10">
        <f>IF(Q4_2025[[#This Row],[Artikelprijs]]&lt;&gt;"",Q4_2025[[#This Row],[Artikelprijs]],Q4_2025[[#This Row],[Stuksprijs]])</f>
        <v>329.6</v>
      </c>
      <c r="N377" s="44">
        <f>Q4_2025[[#This Row],[Besteld]]*Q4_2025[[#This Row],[Prijs 2]]</f>
        <v>329.6</v>
      </c>
      <c r="O377" s="10">
        <f>IF(Q4_2025[[#This Row],[Brutobedrag 2]]&lt;Q4_2025[[#This Row],[Bruto - Rel.korting]],Q4_2025[[#This Row],[Brutobedrag 2]],Q4_2025[[#This Row],[Brutobedrag 2]]*(100-Q4_2025[[#This Row],[Relatiekorting percentage]])/100)</f>
        <v>329.6</v>
      </c>
      <c r="R377" s="3"/>
      <c r="W377"/>
      <c r="AB377"/>
    </row>
    <row r="378" spans="1:28" x14ac:dyDescent="0.3">
      <c r="A378" t="s">
        <v>862</v>
      </c>
      <c r="B378">
        <v>5021034</v>
      </c>
      <c r="C378" t="s">
        <v>275</v>
      </c>
      <c r="D378">
        <v>1</v>
      </c>
      <c r="E378" s="10">
        <v>185.4</v>
      </c>
      <c r="F378" s="10">
        <v>185.4</v>
      </c>
      <c r="G378" s="10">
        <v>185.4</v>
      </c>
      <c r="H378">
        <v>0</v>
      </c>
      <c r="I378" s="51" t="str">
        <f>_xlfn.XLOOKUP(Q4_2025[[#This Row],[Artikelnr]],Artikel_prijzen[Artnr],Artikel_prijzen[Groep],"")</f>
        <v>Elektra</v>
      </c>
      <c r="J378" s="10">
        <f>_xlfn.XLOOKUP(Q4_2025[[#This Row],[Artikelnr]],Artikel_prijzen[Artnr],Artikel_prijzen[Prijs 2025],"")</f>
        <v>106.8625</v>
      </c>
      <c r="K378" t="str">
        <f>IF(Q4_2025[[#This Row],[Artikelprijs]]&lt;&gt;"",IF(Q4_2025[[#This Row],[Stuksprijs]]=Q4_2025[[#This Row],[Artikelprijs]],"Prijs gelijk","Prijs wijkt af"),"")</f>
        <v>Prijs wijkt af</v>
      </c>
      <c r="L378" t="str">
        <f>IF(Q4_2025[[#This Row],[Relatiekorting percentage]]=0,
    "Nvt",
    IF(Q4_2025[[#This Row],[Brutobedrag 2]] &lt; Q4_2025[[#This Row],[Bruto - Rel.korting]],
        "Nee",
        "Ja"))</f>
        <v>Nvt</v>
      </c>
      <c r="M378" s="10">
        <f>IF(Q4_2025[[#This Row],[Artikelprijs]]&lt;&gt;"",Q4_2025[[#This Row],[Artikelprijs]],Q4_2025[[#This Row],[Stuksprijs]])</f>
        <v>106.8625</v>
      </c>
      <c r="N378" s="44">
        <f>Q4_2025[[#This Row],[Besteld]]*Q4_2025[[#This Row],[Prijs 2]]</f>
        <v>106.8625</v>
      </c>
      <c r="O378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378" s="3"/>
      <c r="W378"/>
      <c r="AB378"/>
    </row>
    <row r="379" spans="1:28" x14ac:dyDescent="0.3">
      <c r="A379" t="s">
        <v>862</v>
      </c>
      <c r="B379">
        <v>5020020</v>
      </c>
      <c r="C379" t="s">
        <v>864</v>
      </c>
      <c r="D379">
        <v>1</v>
      </c>
      <c r="E379" s="10">
        <v>82.4</v>
      </c>
      <c r="F379" s="10">
        <v>82.4</v>
      </c>
      <c r="G379" s="10">
        <v>82.4</v>
      </c>
      <c r="H379">
        <v>0</v>
      </c>
      <c r="I379" s="51" t="str">
        <f>_xlfn.XLOOKUP(Q4_2025[[#This Row],[Artikelnr]],Artikel_prijzen[Artnr],Artikel_prijzen[Groep],"")</f>
        <v/>
      </c>
      <c r="J379" s="10" t="str">
        <f>_xlfn.XLOOKUP(Q4_2025[[#This Row],[Artikelnr]],Artikel_prijzen[Artnr],Artikel_prijzen[Prijs 2025],"")</f>
        <v/>
      </c>
      <c r="K379" t="str">
        <f>IF(Q4_2025[[#This Row],[Artikelprijs]]&lt;&gt;"",IF(Q4_2025[[#This Row],[Stuksprijs]]=Q4_2025[[#This Row],[Artikelprijs]],"Prijs gelijk","Prijs wijkt af"),"")</f>
        <v/>
      </c>
      <c r="L379" t="str">
        <f>IF(Q4_2025[[#This Row],[Relatiekorting percentage]]=0,
    "Nvt",
    IF(Q4_2025[[#This Row],[Brutobedrag 2]] &lt; Q4_2025[[#This Row],[Bruto - Rel.korting]],
        "Nee",
        "Ja"))</f>
        <v>Nvt</v>
      </c>
      <c r="M379" s="10">
        <f>IF(Q4_2025[[#This Row],[Artikelprijs]]&lt;&gt;"",Q4_2025[[#This Row],[Artikelprijs]],Q4_2025[[#This Row],[Stuksprijs]])</f>
        <v>82.4</v>
      </c>
      <c r="N379" s="44">
        <f>Q4_2025[[#This Row],[Besteld]]*Q4_2025[[#This Row],[Prijs 2]]</f>
        <v>82.4</v>
      </c>
      <c r="O379" s="10">
        <f>IF(Q4_2025[[#This Row],[Brutobedrag 2]]&lt;Q4_2025[[#This Row],[Bruto - Rel.korting]],Q4_2025[[#This Row],[Brutobedrag 2]],Q4_2025[[#This Row],[Brutobedrag 2]]*(100-Q4_2025[[#This Row],[Relatiekorting percentage]])/100)</f>
        <v>82.4</v>
      </c>
      <c r="R379" s="3"/>
      <c r="W379"/>
      <c r="AB379"/>
    </row>
    <row r="380" spans="1:28" x14ac:dyDescent="0.3">
      <c r="A380" t="s">
        <v>862</v>
      </c>
      <c r="B380">
        <v>5022047</v>
      </c>
      <c r="C380" t="s">
        <v>278</v>
      </c>
      <c r="D380">
        <v>1</v>
      </c>
      <c r="E380" s="10">
        <v>438.5</v>
      </c>
      <c r="F380" s="10">
        <v>438.5</v>
      </c>
      <c r="G380" s="10">
        <v>438.5</v>
      </c>
      <c r="H380">
        <v>0</v>
      </c>
      <c r="I380" s="51" t="str">
        <f>_xlfn.XLOOKUP(Q4_2025[[#This Row],[Artikelnr]],Artikel_prijzen[Artnr],Artikel_prijzen[Groep],"")</f>
        <v>Elektra</v>
      </c>
      <c r="J380" s="10">
        <f>_xlfn.XLOOKUP(Q4_2025[[#This Row],[Artikelnr]],Artikel_prijzen[Artnr],Artikel_prijzen[Prijs 2025],"")</f>
        <v>329.6</v>
      </c>
      <c r="K380" t="str">
        <f>IF(Q4_2025[[#This Row],[Artikelprijs]]&lt;&gt;"",IF(Q4_2025[[#This Row],[Stuksprijs]]=Q4_2025[[#This Row],[Artikelprijs]],"Prijs gelijk","Prijs wijkt af"),"")</f>
        <v>Prijs wijkt af</v>
      </c>
      <c r="L380" t="str">
        <f>IF(Q4_2025[[#This Row],[Relatiekorting percentage]]=0,
    "Nvt",
    IF(Q4_2025[[#This Row],[Brutobedrag 2]] &lt; Q4_2025[[#This Row],[Bruto - Rel.korting]],
        "Nee",
        "Ja"))</f>
        <v>Nvt</v>
      </c>
      <c r="M380" s="10">
        <f>IF(Q4_2025[[#This Row],[Artikelprijs]]&lt;&gt;"",Q4_2025[[#This Row],[Artikelprijs]],Q4_2025[[#This Row],[Stuksprijs]])</f>
        <v>329.6</v>
      </c>
      <c r="N380" s="44">
        <f>Q4_2025[[#This Row],[Besteld]]*Q4_2025[[#This Row],[Prijs 2]]</f>
        <v>329.6</v>
      </c>
      <c r="O380" s="10">
        <f>IF(Q4_2025[[#This Row],[Brutobedrag 2]]&lt;Q4_2025[[#This Row],[Bruto - Rel.korting]],Q4_2025[[#This Row],[Brutobedrag 2]],Q4_2025[[#This Row],[Brutobedrag 2]]*(100-Q4_2025[[#This Row],[Relatiekorting percentage]])/100)</f>
        <v>329.6</v>
      </c>
      <c r="R380" s="3"/>
      <c r="W380"/>
      <c r="AB380"/>
    </row>
    <row r="381" spans="1:28" x14ac:dyDescent="0.3">
      <c r="A381" t="s">
        <v>862</v>
      </c>
      <c r="B381">
        <v>5040010</v>
      </c>
      <c r="C381" t="s">
        <v>318</v>
      </c>
      <c r="D381">
        <v>1</v>
      </c>
      <c r="E381" s="10">
        <v>448.05</v>
      </c>
      <c r="F381" s="10">
        <v>448.05</v>
      </c>
      <c r="G381" s="10">
        <v>448.05</v>
      </c>
      <c r="H381">
        <v>0</v>
      </c>
      <c r="I381" s="51" t="str">
        <f>_xlfn.XLOOKUP(Q4_2025[[#This Row],[Artikelnr]],Artikel_prijzen[Artnr],Artikel_prijzen[Groep],"")</f>
        <v>AV</v>
      </c>
      <c r="J381" s="10">
        <f>_xlfn.XLOOKUP(Q4_2025[[#This Row],[Artikelnr]],Artikel_prijzen[Artnr],Artikel_prijzen[Prijs 2025],"")</f>
        <v>435</v>
      </c>
      <c r="K381" t="str">
        <f>IF(Q4_2025[[#This Row],[Artikelprijs]]&lt;&gt;"",IF(Q4_2025[[#This Row],[Stuksprijs]]=Q4_2025[[#This Row],[Artikelprijs]],"Prijs gelijk","Prijs wijkt af"),"")</f>
        <v>Prijs wijkt af</v>
      </c>
      <c r="L381" t="str">
        <f>IF(Q4_2025[[#This Row],[Relatiekorting percentage]]=0,
    "Nvt",
    IF(Q4_2025[[#This Row],[Brutobedrag 2]] &lt; Q4_2025[[#This Row],[Bruto - Rel.korting]],
        "Nee",
        "Ja"))</f>
        <v>Nvt</v>
      </c>
      <c r="M381" s="10">
        <f>IF(Q4_2025[[#This Row],[Artikelprijs]]&lt;&gt;"",Q4_2025[[#This Row],[Artikelprijs]],Q4_2025[[#This Row],[Stuksprijs]])</f>
        <v>435</v>
      </c>
      <c r="N381" s="44">
        <f>Q4_2025[[#This Row],[Besteld]]*Q4_2025[[#This Row],[Prijs 2]]</f>
        <v>435</v>
      </c>
      <c r="O381" s="10">
        <f>IF(Q4_2025[[#This Row],[Brutobedrag 2]]&lt;Q4_2025[[#This Row],[Bruto - Rel.korting]],Q4_2025[[#This Row],[Brutobedrag 2]],Q4_2025[[#This Row],[Brutobedrag 2]]*(100-Q4_2025[[#This Row],[Relatiekorting percentage]])/100)</f>
        <v>435</v>
      </c>
      <c r="R381" s="3"/>
      <c r="W381"/>
      <c r="AB381"/>
    </row>
    <row r="382" spans="1:28" x14ac:dyDescent="0.3">
      <c r="A382" t="s">
        <v>862</v>
      </c>
      <c r="B382">
        <v>5040018</v>
      </c>
      <c r="C382" t="s">
        <v>319</v>
      </c>
      <c r="D382">
        <v>1</v>
      </c>
      <c r="E382" s="10">
        <v>66.95</v>
      </c>
      <c r="F382" s="10">
        <v>66.95</v>
      </c>
      <c r="G382" s="10">
        <v>66.95</v>
      </c>
      <c r="H382">
        <v>0</v>
      </c>
      <c r="I382" s="51" t="str">
        <f>_xlfn.XLOOKUP(Q4_2025[[#This Row],[Artikelnr]],Artikel_prijzen[Artnr],Artikel_prijzen[Groep],"")</f>
        <v/>
      </c>
      <c r="J382" s="10" t="str">
        <f>_xlfn.XLOOKUP(Q4_2025[[#This Row],[Artikelnr]],Artikel_prijzen[Artnr],Artikel_prijzen[Prijs 2025],"")</f>
        <v/>
      </c>
      <c r="K382" t="str">
        <f>IF(Q4_2025[[#This Row],[Artikelprijs]]&lt;&gt;"",IF(Q4_2025[[#This Row],[Stuksprijs]]=Q4_2025[[#This Row],[Artikelprijs]],"Prijs gelijk","Prijs wijkt af"),"")</f>
        <v/>
      </c>
      <c r="L382" t="str">
        <f>IF(Q4_2025[[#This Row],[Relatiekorting percentage]]=0,
    "Nvt",
    IF(Q4_2025[[#This Row],[Brutobedrag 2]] &lt; Q4_2025[[#This Row],[Bruto - Rel.korting]],
        "Nee",
        "Ja"))</f>
        <v>Nvt</v>
      </c>
      <c r="M382" s="10">
        <f>IF(Q4_2025[[#This Row],[Artikelprijs]]&lt;&gt;"",Q4_2025[[#This Row],[Artikelprijs]],Q4_2025[[#This Row],[Stuksprijs]])</f>
        <v>66.95</v>
      </c>
      <c r="N382" s="44">
        <f>Q4_2025[[#This Row],[Besteld]]*Q4_2025[[#This Row],[Prijs 2]]</f>
        <v>66.95</v>
      </c>
      <c r="O382" s="10">
        <f>IF(Q4_2025[[#This Row],[Brutobedrag 2]]&lt;Q4_2025[[#This Row],[Bruto - Rel.korting]],Q4_2025[[#This Row],[Brutobedrag 2]],Q4_2025[[#This Row],[Brutobedrag 2]]*(100-Q4_2025[[#This Row],[Relatiekorting percentage]])/100)</f>
        <v>66.95</v>
      </c>
      <c r="R382" s="3"/>
      <c r="W382"/>
      <c r="AB382"/>
    </row>
    <row r="383" spans="1:28" x14ac:dyDescent="0.3">
      <c r="A383" t="s">
        <v>862</v>
      </c>
      <c r="B383">
        <v>5022027</v>
      </c>
      <c r="C383" t="s">
        <v>279</v>
      </c>
      <c r="D383">
        <v>1</v>
      </c>
      <c r="E383" s="10">
        <v>429.38</v>
      </c>
      <c r="F383" s="10">
        <v>429.38</v>
      </c>
      <c r="G383" s="10">
        <v>429.38</v>
      </c>
      <c r="H383">
        <v>0</v>
      </c>
      <c r="I383" s="51" t="str">
        <f>_xlfn.XLOOKUP(Q4_2025[[#This Row],[Artikelnr]],Artikel_prijzen[Artnr],Artikel_prijzen[Groep],"")</f>
        <v>Elektra</v>
      </c>
      <c r="J383" s="10">
        <f>_xlfn.XLOOKUP(Q4_2025[[#This Row],[Artikelnr]],Artikel_prijzen[Artnr],Artikel_prijzen[Prijs 2025],"")</f>
        <v>298.7</v>
      </c>
      <c r="K383" t="str">
        <f>IF(Q4_2025[[#This Row],[Artikelprijs]]&lt;&gt;"",IF(Q4_2025[[#This Row],[Stuksprijs]]=Q4_2025[[#This Row],[Artikelprijs]],"Prijs gelijk","Prijs wijkt af"),"")</f>
        <v>Prijs wijkt af</v>
      </c>
      <c r="L383" t="str">
        <f>IF(Q4_2025[[#This Row],[Relatiekorting percentage]]=0,
    "Nvt",
    IF(Q4_2025[[#This Row],[Brutobedrag 2]] &lt; Q4_2025[[#This Row],[Bruto - Rel.korting]],
        "Nee",
        "Ja"))</f>
        <v>Nvt</v>
      </c>
      <c r="M383" s="10">
        <f>IF(Q4_2025[[#This Row],[Artikelprijs]]&lt;&gt;"",Q4_2025[[#This Row],[Artikelprijs]],Q4_2025[[#This Row],[Stuksprijs]])</f>
        <v>298.7</v>
      </c>
      <c r="N383" s="44">
        <f>Q4_2025[[#This Row],[Besteld]]*Q4_2025[[#This Row],[Prijs 2]]</f>
        <v>298.7</v>
      </c>
      <c r="O383" s="10">
        <f>IF(Q4_2025[[#This Row],[Brutobedrag 2]]&lt;Q4_2025[[#This Row],[Bruto - Rel.korting]],Q4_2025[[#This Row],[Brutobedrag 2]],Q4_2025[[#This Row],[Brutobedrag 2]]*(100-Q4_2025[[#This Row],[Relatiekorting percentage]])/100)</f>
        <v>298.7</v>
      </c>
      <c r="R383" s="3"/>
      <c r="W383"/>
      <c r="AB383"/>
    </row>
    <row r="384" spans="1:28" x14ac:dyDescent="0.3">
      <c r="A384" t="s">
        <v>862</v>
      </c>
      <c r="B384">
        <v>5022027</v>
      </c>
      <c r="C384" t="s">
        <v>279</v>
      </c>
      <c r="D384">
        <v>1</v>
      </c>
      <c r="E384" s="10">
        <v>429.38</v>
      </c>
      <c r="F384" s="10">
        <v>429.38</v>
      </c>
      <c r="G384" s="10">
        <v>429.38</v>
      </c>
      <c r="H384">
        <v>0</v>
      </c>
      <c r="I384" s="51" t="str">
        <f>_xlfn.XLOOKUP(Q4_2025[[#This Row],[Artikelnr]],Artikel_prijzen[Artnr],Artikel_prijzen[Groep],"")</f>
        <v>Elektra</v>
      </c>
      <c r="J384" s="10">
        <f>_xlfn.XLOOKUP(Q4_2025[[#This Row],[Artikelnr]],Artikel_prijzen[Artnr],Artikel_prijzen[Prijs 2025],"")</f>
        <v>298.7</v>
      </c>
      <c r="K384" t="str">
        <f>IF(Q4_2025[[#This Row],[Artikelprijs]]&lt;&gt;"",IF(Q4_2025[[#This Row],[Stuksprijs]]=Q4_2025[[#This Row],[Artikelprijs]],"Prijs gelijk","Prijs wijkt af"),"")</f>
        <v>Prijs wijkt af</v>
      </c>
      <c r="L384" t="str">
        <f>IF(Q4_2025[[#This Row],[Relatiekorting percentage]]=0,
    "Nvt",
    IF(Q4_2025[[#This Row],[Brutobedrag 2]] &lt; Q4_2025[[#This Row],[Bruto - Rel.korting]],
        "Nee",
        "Ja"))</f>
        <v>Nvt</v>
      </c>
      <c r="M384" s="10">
        <f>IF(Q4_2025[[#This Row],[Artikelprijs]]&lt;&gt;"",Q4_2025[[#This Row],[Artikelprijs]],Q4_2025[[#This Row],[Stuksprijs]])</f>
        <v>298.7</v>
      </c>
      <c r="N384" s="44">
        <f>Q4_2025[[#This Row],[Besteld]]*Q4_2025[[#This Row],[Prijs 2]]</f>
        <v>298.7</v>
      </c>
      <c r="O384" s="10">
        <f>IF(Q4_2025[[#This Row],[Brutobedrag 2]]&lt;Q4_2025[[#This Row],[Bruto - Rel.korting]],Q4_2025[[#This Row],[Brutobedrag 2]],Q4_2025[[#This Row],[Brutobedrag 2]]*(100-Q4_2025[[#This Row],[Relatiekorting percentage]])/100)</f>
        <v>298.7</v>
      </c>
      <c r="R384" s="3"/>
      <c r="W384"/>
      <c r="AB384"/>
    </row>
    <row r="385" spans="1:28" x14ac:dyDescent="0.3">
      <c r="A385" t="s">
        <v>862</v>
      </c>
      <c r="B385">
        <v>5022053</v>
      </c>
      <c r="C385" t="s">
        <v>285</v>
      </c>
      <c r="D385">
        <v>1</v>
      </c>
      <c r="E385" s="10">
        <v>794.6</v>
      </c>
      <c r="F385" s="10">
        <v>794.6</v>
      </c>
      <c r="G385" s="10">
        <v>794.6</v>
      </c>
      <c r="H385">
        <v>0</v>
      </c>
      <c r="I385" s="51" t="str">
        <f>_xlfn.XLOOKUP(Q4_2025[[#This Row],[Artikelnr]],Artikel_prijzen[Artnr],Artikel_prijzen[Groep],"")</f>
        <v>Elektra</v>
      </c>
      <c r="J385" s="10">
        <f>_xlfn.XLOOKUP(Q4_2025[[#This Row],[Artikelnr]],Artikel_prijzen[Artnr],Artikel_prijzen[Prijs 2025],"")</f>
        <v>576.79999999999995</v>
      </c>
      <c r="K385" t="str">
        <f>IF(Q4_2025[[#This Row],[Artikelprijs]]&lt;&gt;"",IF(Q4_2025[[#This Row],[Stuksprijs]]=Q4_2025[[#This Row],[Artikelprijs]],"Prijs gelijk","Prijs wijkt af"),"")</f>
        <v>Prijs wijkt af</v>
      </c>
      <c r="L385" t="str">
        <f>IF(Q4_2025[[#This Row],[Relatiekorting percentage]]=0,
    "Nvt",
    IF(Q4_2025[[#This Row],[Brutobedrag 2]] &lt; Q4_2025[[#This Row],[Bruto - Rel.korting]],
        "Nee",
        "Ja"))</f>
        <v>Nvt</v>
      </c>
      <c r="M385" s="10">
        <f>IF(Q4_2025[[#This Row],[Artikelprijs]]&lt;&gt;"",Q4_2025[[#This Row],[Artikelprijs]],Q4_2025[[#This Row],[Stuksprijs]])</f>
        <v>576.79999999999995</v>
      </c>
      <c r="N385" s="44">
        <f>Q4_2025[[#This Row],[Besteld]]*Q4_2025[[#This Row],[Prijs 2]]</f>
        <v>576.79999999999995</v>
      </c>
      <c r="O385" s="10">
        <f>IF(Q4_2025[[#This Row],[Brutobedrag 2]]&lt;Q4_2025[[#This Row],[Bruto - Rel.korting]],Q4_2025[[#This Row],[Brutobedrag 2]],Q4_2025[[#This Row],[Brutobedrag 2]]*(100-Q4_2025[[#This Row],[Relatiekorting percentage]])/100)</f>
        <v>576.79999999999995</v>
      </c>
      <c r="R385" s="3"/>
      <c r="W385"/>
      <c r="AB385"/>
    </row>
    <row r="386" spans="1:28" x14ac:dyDescent="0.3">
      <c r="A386" t="s">
        <v>862</v>
      </c>
      <c r="B386">
        <v>5022031</v>
      </c>
      <c r="C386" t="s">
        <v>284</v>
      </c>
      <c r="D386">
        <v>1</v>
      </c>
      <c r="E386" s="10">
        <v>604.04999999999995</v>
      </c>
      <c r="F386" s="10">
        <v>604.04999999999995</v>
      </c>
      <c r="G386" s="10">
        <v>604.04999999999995</v>
      </c>
      <c r="H386">
        <v>0</v>
      </c>
      <c r="I386" s="51" t="str">
        <f>_xlfn.XLOOKUP(Q4_2025[[#This Row],[Artikelnr]],Artikel_prijzen[Artnr],Artikel_prijzen[Groep],"")</f>
        <v>Elektra</v>
      </c>
      <c r="J386" s="10">
        <f>_xlfn.XLOOKUP(Q4_2025[[#This Row],[Artikelnr]],Artikel_prijzen[Artnr],Artikel_prijzen[Prijs 2025],"")</f>
        <v>386.25</v>
      </c>
      <c r="K386" t="str">
        <f>IF(Q4_2025[[#This Row],[Artikelprijs]]&lt;&gt;"",IF(Q4_2025[[#This Row],[Stuksprijs]]=Q4_2025[[#This Row],[Artikelprijs]],"Prijs gelijk","Prijs wijkt af"),"")</f>
        <v>Prijs wijkt af</v>
      </c>
      <c r="L386" t="str">
        <f>IF(Q4_2025[[#This Row],[Relatiekorting percentage]]=0,
    "Nvt",
    IF(Q4_2025[[#This Row],[Brutobedrag 2]] &lt; Q4_2025[[#This Row],[Bruto - Rel.korting]],
        "Nee",
        "Ja"))</f>
        <v>Nvt</v>
      </c>
      <c r="M386" s="10">
        <f>IF(Q4_2025[[#This Row],[Artikelprijs]]&lt;&gt;"",Q4_2025[[#This Row],[Artikelprijs]],Q4_2025[[#This Row],[Stuksprijs]])</f>
        <v>386.25</v>
      </c>
      <c r="N386" s="44">
        <f>Q4_2025[[#This Row],[Besteld]]*Q4_2025[[#This Row],[Prijs 2]]</f>
        <v>386.25</v>
      </c>
      <c r="O386" s="10">
        <f>IF(Q4_2025[[#This Row],[Brutobedrag 2]]&lt;Q4_2025[[#This Row],[Bruto - Rel.korting]],Q4_2025[[#This Row],[Brutobedrag 2]],Q4_2025[[#This Row],[Brutobedrag 2]]*(100-Q4_2025[[#This Row],[Relatiekorting percentage]])/100)</f>
        <v>386.25</v>
      </c>
      <c r="R386" s="3"/>
      <c r="W386"/>
      <c r="AB386"/>
    </row>
    <row r="387" spans="1:28" x14ac:dyDescent="0.3">
      <c r="A387" t="s">
        <v>862</v>
      </c>
      <c r="B387">
        <v>5021034</v>
      </c>
      <c r="C387" t="s">
        <v>275</v>
      </c>
      <c r="D387">
        <v>1</v>
      </c>
      <c r="E387" s="10">
        <v>185.4</v>
      </c>
      <c r="F387" s="10">
        <v>185.4</v>
      </c>
      <c r="G387" s="10">
        <v>185.4</v>
      </c>
      <c r="H387">
        <v>0</v>
      </c>
      <c r="I387" s="51" t="str">
        <f>_xlfn.XLOOKUP(Q4_2025[[#This Row],[Artikelnr]],Artikel_prijzen[Artnr],Artikel_prijzen[Groep],"")</f>
        <v>Elektra</v>
      </c>
      <c r="J387" s="10">
        <f>_xlfn.XLOOKUP(Q4_2025[[#This Row],[Artikelnr]],Artikel_prijzen[Artnr],Artikel_prijzen[Prijs 2025],"")</f>
        <v>106.8625</v>
      </c>
      <c r="K387" t="str">
        <f>IF(Q4_2025[[#This Row],[Artikelprijs]]&lt;&gt;"",IF(Q4_2025[[#This Row],[Stuksprijs]]=Q4_2025[[#This Row],[Artikelprijs]],"Prijs gelijk","Prijs wijkt af"),"")</f>
        <v>Prijs wijkt af</v>
      </c>
      <c r="L387" t="str">
        <f>IF(Q4_2025[[#This Row],[Relatiekorting percentage]]=0,
    "Nvt",
    IF(Q4_2025[[#This Row],[Brutobedrag 2]] &lt; Q4_2025[[#This Row],[Bruto - Rel.korting]],
        "Nee",
        "Ja"))</f>
        <v>Nvt</v>
      </c>
      <c r="M387" s="10">
        <f>IF(Q4_2025[[#This Row],[Artikelprijs]]&lt;&gt;"",Q4_2025[[#This Row],[Artikelprijs]],Q4_2025[[#This Row],[Stuksprijs]])</f>
        <v>106.8625</v>
      </c>
      <c r="N387" s="44">
        <f>Q4_2025[[#This Row],[Besteld]]*Q4_2025[[#This Row],[Prijs 2]]</f>
        <v>106.8625</v>
      </c>
      <c r="O387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387" s="3"/>
      <c r="W387"/>
      <c r="AB387"/>
    </row>
    <row r="388" spans="1:28" x14ac:dyDescent="0.3">
      <c r="A388" t="s">
        <v>862</v>
      </c>
      <c r="B388">
        <v>5021034</v>
      </c>
      <c r="C388" t="s">
        <v>299</v>
      </c>
      <c r="D388">
        <v>1</v>
      </c>
      <c r="E388" s="10">
        <v>185.4</v>
      </c>
      <c r="F388" s="10">
        <v>185.4</v>
      </c>
      <c r="G388" s="10">
        <v>185.4</v>
      </c>
      <c r="H388">
        <v>0</v>
      </c>
      <c r="I388" s="51" t="str">
        <f>_xlfn.XLOOKUP(Q4_2025[[#This Row],[Artikelnr]],Artikel_prijzen[Artnr],Artikel_prijzen[Groep],"")</f>
        <v>Elektra</v>
      </c>
      <c r="J388" s="10">
        <f>_xlfn.XLOOKUP(Q4_2025[[#This Row],[Artikelnr]],Artikel_prijzen[Artnr],Artikel_prijzen[Prijs 2025],"")</f>
        <v>106.8625</v>
      </c>
      <c r="K388" t="str">
        <f>IF(Q4_2025[[#This Row],[Artikelprijs]]&lt;&gt;"",IF(Q4_2025[[#This Row],[Stuksprijs]]=Q4_2025[[#This Row],[Artikelprijs]],"Prijs gelijk","Prijs wijkt af"),"")</f>
        <v>Prijs wijkt af</v>
      </c>
      <c r="L388" t="str">
        <f>IF(Q4_2025[[#This Row],[Relatiekorting percentage]]=0,
    "Nvt",
    IF(Q4_2025[[#This Row],[Brutobedrag 2]] &lt; Q4_2025[[#This Row],[Bruto - Rel.korting]],
        "Nee",
        "Ja"))</f>
        <v>Nvt</v>
      </c>
      <c r="M388" s="10">
        <f>IF(Q4_2025[[#This Row],[Artikelprijs]]&lt;&gt;"",Q4_2025[[#This Row],[Artikelprijs]],Q4_2025[[#This Row],[Stuksprijs]])</f>
        <v>106.8625</v>
      </c>
      <c r="N388" s="44">
        <f>Q4_2025[[#This Row],[Besteld]]*Q4_2025[[#This Row],[Prijs 2]]</f>
        <v>106.8625</v>
      </c>
      <c r="O388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388" s="3"/>
      <c r="W388"/>
      <c r="AB388"/>
    </row>
    <row r="389" spans="1:28" x14ac:dyDescent="0.3">
      <c r="A389" t="s">
        <v>862</v>
      </c>
      <c r="B389">
        <v>5022031</v>
      </c>
      <c r="C389" t="s">
        <v>284</v>
      </c>
      <c r="D389">
        <v>1</v>
      </c>
      <c r="E389" s="10">
        <v>604.04999999999995</v>
      </c>
      <c r="F389" s="10">
        <v>604.04999999999995</v>
      </c>
      <c r="G389" s="10">
        <v>604.04999999999995</v>
      </c>
      <c r="H389">
        <v>0</v>
      </c>
      <c r="I389" s="51" t="str">
        <f>_xlfn.XLOOKUP(Q4_2025[[#This Row],[Artikelnr]],Artikel_prijzen[Artnr],Artikel_prijzen[Groep],"")</f>
        <v>Elektra</v>
      </c>
      <c r="J389" s="10">
        <f>_xlfn.XLOOKUP(Q4_2025[[#This Row],[Artikelnr]],Artikel_prijzen[Artnr],Artikel_prijzen[Prijs 2025],"")</f>
        <v>386.25</v>
      </c>
      <c r="K389" t="str">
        <f>IF(Q4_2025[[#This Row],[Artikelprijs]]&lt;&gt;"",IF(Q4_2025[[#This Row],[Stuksprijs]]=Q4_2025[[#This Row],[Artikelprijs]],"Prijs gelijk","Prijs wijkt af"),"")</f>
        <v>Prijs wijkt af</v>
      </c>
      <c r="L389" t="str">
        <f>IF(Q4_2025[[#This Row],[Relatiekorting percentage]]=0,
    "Nvt",
    IF(Q4_2025[[#This Row],[Brutobedrag 2]] &lt; Q4_2025[[#This Row],[Bruto - Rel.korting]],
        "Nee",
        "Ja"))</f>
        <v>Nvt</v>
      </c>
      <c r="M389" s="10">
        <f>IF(Q4_2025[[#This Row],[Artikelprijs]]&lt;&gt;"",Q4_2025[[#This Row],[Artikelprijs]],Q4_2025[[#This Row],[Stuksprijs]])</f>
        <v>386.25</v>
      </c>
      <c r="N389" s="44">
        <f>Q4_2025[[#This Row],[Besteld]]*Q4_2025[[#This Row],[Prijs 2]]</f>
        <v>386.25</v>
      </c>
      <c r="O389" s="10">
        <f>IF(Q4_2025[[#This Row],[Brutobedrag 2]]&lt;Q4_2025[[#This Row],[Bruto - Rel.korting]],Q4_2025[[#This Row],[Brutobedrag 2]],Q4_2025[[#This Row],[Brutobedrag 2]]*(100-Q4_2025[[#This Row],[Relatiekorting percentage]])/100)</f>
        <v>386.25</v>
      </c>
      <c r="R389" s="3"/>
      <c r="W389"/>
      <c r="AB389"/>
    </row>
    <row r="390" spans="1:28" x14ac:dyDescent="0.3">
      <c r="A390" t="s">
        <v>862</v>
      </c>
      <c r="B390">
        <v>5022031</v>
      </c>
      <c r="C390" t="s">
        <v>284</v>
      </c>
      <c r="D390">
        <v>-1</v>
      </c>
      <c r="E390" s="10">
        <v>604.04999999999995</v>
      </c>
      <c r="F390" s="10">
        <v>-604.04999999999995</v>
      </c>
      <c r="G390" s="10">
        <v>-604.04999999999995</v>
      </c>
      <c r="H390">
        <v>0</v>
      </c>
      <c r="I390" s="51" t="str">
        <f>_xlfn.XLOOKUP(Q4_2025[[#This Row],[Artikelnr]],Artikel_prijzen[Artnr],Artikel_prijzen[Groep],"")</f>
        <v>Elektra</v>
      </c>
      <c r="J390" s="10">
        <f>_xlfn.XLOOKUP(Q4_2025[[#This Row],[Artikelnr]],Artikel_prijzen[Artnr],Artikel_prijzen[Prijs 2025],"")</f>
        <v>386.25</v>
      </c>
      <c r="K390" t="str">
        <f>IF(Q4_2025[[#This Row],[Artikelprijs]]&lt;&gt;"",IF(Q4_2025[[#This Row],[Stuksprijs]]=Q4_2025[[#This Row],[Artikelprijs]],"Prijs gelijk","Prijs wijkt af"),"")</f>
        <v>Prijs wijkt af</v>
      </c>
      <c r="L390" t="str">
        <f>IF(Q4_2025[[#This Row],[Relatiekorting percentage]]=0,
    "Nvt",
    IF(Q4_2025[[#This Row],[Brutobedrag 2]] &lt; Q4_2025[[#This Row],[Bruto - Rel.korting]],
        "Nee",
        "Ja"))</f>
        <v>Nvt</v>
      </c>
      <c r="M390" s="10">
        <f>IF(Q4_2025[[#This Row],[Artikelprijs]]&lt;&gt;"",Q4_2025[[#This Row],[Artikelprijs]],Q4_2025[[#This Row],[Stuksprijs]])</f>
        <v>386.25</v>
      </c>
      <c r="N390" s="44">
        <f>Q4_2025[[#This Row],[Besteld]]*Q4_2025[[#This Row],[Prijs 2]]</f>
        <v>-386.25</v>
      </c>
      <c r="O390" s="10">
        <f>IF(Q4_2025[[#This Row],[Brutobedrag 2]]&lt;Q4_2025[[#This Row],[Bruto - Rel.korting]],Q4_2025[[#This Row],[Brutobedrag 2]],Q4_2025[[#This Row],[Brutobedrag 2]]*(100-Q4_2025[[#This Row],[Relatiekorting percentage]])/100)</f>
        <v>-386.25</v>
      </c>
      <c r="R390" s="3"/>
      <c r="W390"/>
      <c r="AB390"/>
    </row>
    <row r="391" spans="1:28" x14ac:dyDescent="0.3">
      <c r="A391" t="s">
        <v>862</v>
      </c>
      <c r="B391">
        <v>5022025</v>
      </c>
      <c r="C391" t="s">
        <v>277</v>
      </c>
      <c r="D391">
        <v>1</v>
      </c>
      <c r="E391" s="10">
        <v>361.25</v>
      </c>
      <c r="F391" s="10">
        <v>361.25</v>
      </c>
      <c r="G391" s="10">
        <v>361.25</v>
      </c>
      <c r="H391">
        <v>0</v>
      </c>
      <c r="I391" s="51" t="str">
        <f>_xlfn.XLOOKUP(Q4_2025[[#This Row],[Artikelnr]],Artikel_prijzen[Artnr],Artikel_prijzen[Groep],"")</f>
        <v>Elektra</v>
      </c>
      <c r="J391" s="10">
        <f>_xlfn.XLOOKUP(Q4_2025[[#This Row],[Artikelnr]],Artikel_prijzen[Artnr],Artikel_prijzen[Prijs 2025],"")</f>
        <v>252.35</v>
      </c>
      <c r="K391" t="str">
        <f>IF(Q4_2025[[#This Row],[Artikelprijs]]&lt;&gt;"",IF(Q4_2025[[#This Row],[Stuksprijs]]=Q4_2025[[#This Row],[Artikelprijs]],"Prijs gelijk","Prijs wijkt af"),"")</f>
        <v>Prijs wijkt af</v>
      </c>
      <c r="L391" t="str">
        <f>IF(Q4_2025[[#This Row],[Relatiekorting percentage]]=0,
    "Nvt",
    IF(Q4_2025[[#This Row],[Brutobedrag 2]] &lt; Q4_2025[[#This Row],[Bruto - Rel.korting]],
        "Nee",
        "Ja"))</f>
        <v>Nvt</v>
      </c>
      <c r="M391" s="10">
        <f>IF(Q4_2025[[#This Row],[Artikelprijs]]&lt;&gt;"",Q4_2025[[#This Row],[Artikelprijs]],Q4_2025[[#This Row],[Stuksprijs]])</f>
        <v>252.35</v>
      </c>
      <c r="N391" s="44">
        <f>Q4_2025[[#This Row],[Besteld]]*Q4_2025[[#This Row],[Prijs 2]]</f>
        <v>252.35</v>
      </c>
      <c r="O391" s="10">
        <f>IF(Q4_2025[[#This Row],[Brutobedrag 2]]&lt;Q4_2025[[#This Row],[Bruto - Rel.korting]],Q4_2025[[#This Row],[Brutobedrag 2]],Q4_2025[[#This Row],[Brutobedrag 2]]*(100-Q4_2025[[#This Row],[Relatiekorting percentage]])/100)</f>
        <v>252.35</v>
      </c>
      <c r="R391" s="3"/>
      <c r="W391"/>
      <c r="AB391"/>
    </row>
    <row r="392" spans="1:28" x14ac:dyDescent="0.3">
      <c r="A392" t="s">
        <v>862</v>
      </c>
      <c r="B392">
        <v>5022025</v>
      </c>
      <c r="C392" t="s">
        <v>277</v>
      </c>
      <c r="D392">
        <v>1</v>
      </c>
      <c r="E392" s="10">
        <v>361.25</v>
      </c>
      <c r="F392" s="10">
        <v>361.25</v>
      </c>
      <c r="G392" s="10">
        <v>361.25</v>
      </c>
      <c r="H392">
        <v>0</v>
      </c>
      <c r="I392" s="51" t="str">
        <f>_xlfn.XLOOKUP(Q4_2025[[#This Row],[Artikelnr]],Artikel_prijzen[Artnr],Artikel_prijzen[Groep],"")</f>
        <v>Elektra</v>
      </c>
      <c r="J392" s="10">
        <f>_xlfn.XLOOKUP(Q4_2025[[#This Row],[Artikelnr]],Artikel_prijzen[Artnr],Artikel_prijzen[Prijs 2025],"")</f>
        <v>252.35</v>
      </c>
      <c r="K392" t="str">
        <f>IF(Q4_2025[[#This Row],[Artikelprijs]]&lt;&gt;"",IF(Q4_2025[[#This Row],[Stuksprijs]]=Q4_2025[[#This Row],[Artikelprijs]],"Prijs gelijk","Prijs wijkt af"),"")</f>
        <v>Prijs wijkt af</v>
      </c>
      <c r="L392" t="str">
        <f>IF(Q4_2025[[#This Row],[Relatiekorting percentage]]=0,
    "Nvt",
    IF(Q4_2025[[#This Row],[Brutobedrag 2]] &lt; Q4_2025[[#This Row],[Bruto - Rel.korting]],
        "Nee",
        "Ja"))</f>
        <v>Nvt</v>
      </c>
      <c r="M392" s="10">
        <f>IF(Q4_2025[[#This Row],[Artikelprijs]]&lt;&gt;"",Q4_2025[[#This Row],[Artikelprijs]],Q4_2025[[#This Row],[Stuksprijs]])</f>
        <v>252.35</v>
      </c>
      <c r="N392" s="44">
        <f>Q4_2025[[#This Row],[Besteld]]*Q4_2025[[#This Row],[Prijs 2]]</f>
        <v>252.35</v>
      </c>
      <c r="O392" s="10">
        <f>IF(Q4_2025[[#This Row],[Brutobedrag 2]]&lt;Q4_2025[[#This Row],[Bruto - Rel.korting]],Q4_2025[[#This Row],[Brutobedrag 2]],Q4_2025[[#This Row],[Brutobedrag 2]]*(100-Q4_2025[[#This Row],[Relatiekorting percentage]])/100)</f>
        <v>252.35</v>
      </c>
      <c r="R392" s="3"/>
      <c r="W392"/>
      <c r="AB392"/>
    </row>
    <row r="393" spans="1:28" x14ac:dyDescent="0.3">
      <c r="A393" t="s">
        <v>862</v>
      </c>
      <c r="B393">
        <v>5021034</v>
      </c>
      <c r="C393" t="s">
        <v>275</v>
      </c>
      <c r="D393">
        <v>1</v>
      </c>
      <c r="E393" s="10">
        <v>185.4</v>
      </c>
      <c r="F393" s="10">
        <v>185.4</v>
      </c>
      <c r="G393" s="10">
        <v>185.4</v>
      </c>
      <c r="H393">
        <v>0</v>
      </c>
      <c r="I393" s="51" t="str">
        <f>_xlfn.XLOOKUP(Q4_2025[[#This Row],[Artikelnr]],Artikel_prijzen[Artnr],Artikel_prijzen[Groep],"")</f>
        <v>Elektra</v>
      </c>
      <c r="J393" s="10">
        <f>_xlfn.XLOOKUP(Q4_2025[[#This Row],[Artikelnr]],Artikel_prijzen[Artnr],Artikel_prijzen[Prijs 2025],"")</f>
        <v>106.8625</v>
      </c>
      <c r="K393" t="str">
        <f>IF(Q4_2025[[#This Row],[Artikelprijs]]&lt;&gt;"",IF(Q4_2025[[#This Row],[Stuksprijs]]=Q4_2025[[#This Row],[Artikelprijs]],"Prijs gelijk","Prijs wijkt af"),"")</f>
        <v>Prijs wijkt af</v>
      </c>
      <c r="L393" t="str">
        <f>IF(Q4_2025[[#This Row],[Relatiekorting percentage]]=0,
    "Nvt",
    IF(Q4_2025[[#This Row],[Brutobedrag 2]] &lt; Q4_2025[[#This Row],[Bruto - Rel.korting]],
        "Nee",
        "Ja"))</f>
        <v>Nvt</v>
      </c>
      <c r="M393" s="10">
        <f>IF(Q4_2025[[#This Row],[Artikelprijs]]&lt;&gt;"",Q4_2025[[#This Row],[Artikelprijs]],Q4_2025[[#This Row],[Stuksprijs]])</f>
        <v>106.8625</v>
      </c>
      <c r="N393" s="44">
        <f>Q4_2025[[#This Row],[Besteld]]*Q4_2025[[#This Row],[Prijs 2]]</f>
        <v>106.8625</v>
      </c>
      <c r="O393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393" s="3"/>
      <c r="W393"/>
      <c r="AB393"/>
    </row>
    <row r="394" spans="1:28" x14ac:dyDescent="0.3">
      <c r="A394" t="s">
        <v>862</v>
      </c>
      <c r="B394">
        <v>5022055</v>
      </c>
      <c r="C394" t="s">
        <v>287</v>
      </c>
      <c r="D394">
        <v>1</v>
      </c>
      <c r="E394" s="10">
        <v>949.6</v>
      </c>
      <c r="F394" s="10">
        <v>949.6</v>
      </c>
      <c r="G394" s="10">
        <v>949.6</v>
      </c>
      <c r="H394">
        <v>0</v>
      </c>
      <c r="I394" s="51" t="str">
        <f>_xlfn.XLOOKUP(Q4_2025[[#This Row],[Artikelnr]],Artikel_prijzen[Artnr],Artikel_prijzen[Groep],"")</f>
        <v>Elektra</v>
      </c>
      <c r="J394" s="10">
        <f>_xlfn.XLOOKUP(Q4_2025[[#This Row],[Artikelnr]],Artikel_prijzen[Artnr],Artikel_prijzen[Prijs 2025],"")</f>
        <v>659.2</v>
      </c>
      <c r="K394" t="str">
        <f>IF(Q4_2025[[#This Row],[Artikelprijs]]&lt;&gt;"",IF(Q4_2025[[#This Row],[Stuksprijs]]=Q4_2025[[#This Row],[Artikelprijs]],"Prijs gelijk","Prijs wijkt af"),"")</f>
        <v>Prijs wijkt af</v>
      </c>
      <c r="L394" t="str">
        <f>IF(Q4_2025[[#This Row],[Relatiekorting percentage]]=0,
    "Nvt",
    IF(Q4_2025[[#This Row],[Brutobedrag 2]] &lt; Q4_2025[[#This Row],[Bruto - Rel.korting]],
        "Nee",
        "Ja"))</f>
        <v>Nvt</v>
      </c>
      <c r="M394" s="10">
        <f>IF(Q4_2025[[#This Row],[Artikelprijs]]&lt;&gt;"",Q4_2025[[#This Row],[Artikelprijs]],Q4_2025[[#This Row],[Stuksprijs]])</f>
        <v>659.2</v>
      </c>
      <c r="N394" s="44">
        <f>Q4_2025[[#This Row],[Besteld]]*Q4_2025[[#This Row],[Prijs 2]]</f>
        <v>659.2</v>
      </c>
      <c r="O394" s="10">
        <f>IF(Q4_2025[[#This Row],[Brutobedrag 2]]&lt;Q4_2025[[#This Row],[Bruto - Rel.korting]],Q4_2025[[#This Row],[Brutobedrag 2]],Q4_2025[[#This Row],[Brutobedrag 2]]*(100-Q4_2025[[#This Row],[Relatiekorting percentage]])/100)</f>
        <v>659.2</v>
      </c>
      <c r="R394" s="3"/>
      <c r="W394"/>
      <c r="AB394"/>
    </row>
    <row r="395" spans="1:28" x14ac:dyDescent="0.3">
      <c r="A395" t="s">
        <v>862</v>
      </c>
      <c r="B395">
        <v>5021034</v>
      </c>
      <c r="C395" t="s">
        <v>275</v>
      </c>
      <c r="D395">
        <v>1</v>
      </c>
      <c r="E395" s="10">
        <v>185.4</v>
      </c>
      <c r="F395" s="10">
        <v>185.4</v>
      </c>
      <c r="G395" s="10">
        <v>185.4</v>
      </c>
      <c r="H395">
        <v>0</v>
      </c>
      <c r="I395" s="51" t="str">
        <f>_xlfn.XLOOKUP(Q4_2025[[#This Row],[Artikelnr]],Artikel_prijzen[Artnr],Artikel_prijzen[Groep],"")</f>
        <v>Elektra</v>
      </c>
      <c r="J395" s="10">
        <f>_xlfn.XLOOKUP(Q4_2025[[#This Row],[Artikelnr]],Artikel_prijzen[Artnr],Artikel_prijzen[Prijs 2025],"")</f>
        <v>106.8625</v>
      </c>
      <c r="K395" t="str">
        <f>IF(Q4_2025[[#This Row],[Artikelprijs]]&lt;&gt;"",IF(Q4_2025[[#This Row],[Stuksprijs]]=Q4_2025[[#This Row],[Artikelprijs]],"Prijs gelijk","Prijs wijkt af"),"")</f>
        <v>Prijs wijkt af</v>
      </c>
      <c r="L395" t="str">
        <f>IF(Q4_2025[[#This Row],[Relatiekorting percentage]]=0,
    "Nvt",
    IF(Q4_2025[[#This Row],[Brutobedrag 2]] &lt; Q4_2025[[#This Row],[Bruto - Rel.korting]],
        "Nee",
        "Ja"))</f>
        <v>Nvt</v>
      </c>
      <c r="M395" s="10">
        <f>IF(Q4_2025[[#This Row],[Artikelprijs]]&lt;&gt;"",Q4_2025[[#This Row],[Artikelprijs]],Q4_2025[[#This Row],[Stuksprijs]])</f>
        <v>106.8625</v>
      </c>
      <c r="N395" s="44">
        <f>Q4_2025[[#This Row],[Besteld]]*Q4_2025[[#This Row],[Prijs 2]]</f>
        <v>106.8625</v>
      </c>
      <c r="O395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395" s="3"/>
      <c r="W395"/>
      <c r="AB395"/>
    </row>
    <row r="396" spans="1:28" x14ac:dyDescent="0.3">
      <c r="A396" t="s">
        <v>862</v>
      </c>
      <c r="B396">
        <v>5040010</v>
      </c>
      <c r="C396" t="s">
        <v>318</v>
      </c>
      <c r="D396">
        <v>1</v>
      </c>
      <c r="E396" s="10">
        <v>448.05</v>
      </c>
      <c r="F396" s="10">
        <v>448.05</v>
      </c>
      <c r="G396" s="10">
        <v>448.05</v>
      </c>
      <c r="H396">
        <v>0</v>
      </c>
      <c r="I396" s="51" t="str">
        <f>_xlfn.XLOOKUP(Q4_2025[[#This Row],[Artikelnr]],Artikel_prijzen[Artnr],Artikel_prijzen[Groep],"")</f>
        <v>AV</v>
      </c>
      <c r="J396" s="10">
        <f>_xlfn.XLOOKUP(Q4_2025[[#This Row],[Artikelnr]],Artikel_prijzen[Artnr],Artikel_prijzen[Prijs 2025],"")</f>
        <v>435</v>
      </c>
      <c r="K396" t="str">
        <f>IF(Q4_2025[[#This Row],[Artikelprijs]]&lt;&gt;"",IF(Q4_2025[[#This Row],[Stuksprijs]]=Q4_2025[[#This Row],[Artikelprijs]],"Prijs gelijk","Prijs wijkt af"),"")</f>
        <v>Prijs wijkt af</v>
      </c>
      <c r="L396" t="str">
        <f>IF(Q4_2025[[#This Row],[Relatiekorting percentage]]=0,
    "Nvt",
    IF(Q4_2025[[#This Row],[Brutobedrag 2]] &lt; Q4_2025[[#This Row],[Bruto - Rel.korting]],
        "Nee",
        "Ja"))</f>
        <v>Nvt</v>
      </c>
      <c r="M396" s="10">
        <f>IF(Q4_2025[[#This Row],[Artikelprijs]]&lt;&gt;"",Q4_2025[[#This Row],[Artikelprijs]],Q4_2025[[#This Row],[Stuksprijs]])</f>
        <v>435</v>
      </c>
      <c r="N396" s="44">
        <f>Q4_2025[[#This Row],[Besteld]]*Q4_2025[[#This Row],[Prijs 2]]</f>
        <v>435</v>
      </c>
      <c r="O396" s="10">
        <f>IF(Q4_2025[[#This Row],[Brutobedrag 2]]&lt;Q4_2025[[#This Row],[Bruto - Rel.korting]],Q4_2025[[#This Row],[Brutobedrag 2]],Q4_2025[[#This Row],[Brutobedrag 2]]*(100-Q4_2025[[#This Row],[Relatiekorting percentage]])/100)</f>
        <v>435</v>
      </c>
      <c r="R396" s="3"/>
      <c r="W396"/>
      <c r="AB396"/>
    </row>
    <row r="397" spans="1:28" x14ac:dyDescent="0.3">
      <c r="A397" t="s">
        <v>862</v>
      </c>
      <c r="B397">
        <v>5040018</v>
      </c>
      <c r="C397" t="s">
        <v>319</v>
      </c>
      <c r="D397">
        <v>1</v>
      </c>
      <c r="E397" s="10">
        <v>66.95</v>
      </c>
      <c r="F397" s="10">
        <v>66.95</v>
      </c>
      <c r="G397" s="10">
        <v>66.95</v>
      </c>
      <c r="H397">
        <v>0</v>
      </c>
      <c r="I397" s="51" t="str">
        <f>_xlfn.XLOOKUP(Q4_2025[[#This Row],[Artikelnr]],Artikel_prijzen[Artnr],Artikel_prijzen[Groep],"")</f>
        <v/>
      </c>
      <c r="J397" s="10" t="str">
        <f>_xlfn.XLOOKUP(Q4_2025[[#This Row],[Artikelnr]],Artikel_prijzen[Artnr],Artikel_prijzen[Prijs 2025],"")</f>
        <v/>
      </c>
      <c r="K397" t="str">
        <f>IF(Q4_2025[[#This Row],[Artikelprijs]]&lt;&gt;"",IF(Q4_2025[[#This Row],[Stuksprijs]]=Q4_2025[[#This Row],[Artikelprijs]],"Prijs gelijk","Prijs wijkt af"),"")</f>
        <v/>
      </c>
      <c r="L397" t="str">
        <f>IF(Q4_2025[[#This Row],[Relatiekorting percentage]]=0,
    "Nvt",
    IF(Q4_2025[[#This Row],[Brutobedrag 2]] &lt; Q4_2025[[#This Row],[Bruto - Rel.korting]],
        "Nee",
        "Ja"))</f>
        <v>Nvt</v>
      </c>
      <c r="M397" s="10">
        <f>IF(Q4_2025[[#This Row],[Artikelprijs]]&lt;&gt;"",Q4_2025[[#This Row],[Artikelprijs]],Q4_2025[[#This Row],[Stuksprijs]])</f>
        <v>66.95</v>
      </c>
      <c r="N397" s="44">
        <f>Q4_2025[[#This Row],[Besteld]]*Q4_2025[[#This Row],[Prijs 2]]</f>
        <v>66.95</v>
      </c>
      <c r="O397" s="10">
        <f>IF(Q4_2025[[#This Row],[Brutobedrag 2]]&lt;Q4_2025[[#This Row],[Bruto - Rel.korting]],Q4_2025[[#This Row],[Brutobedrag 2]],Q4_2025[[#This Row],[Brutobedrag 2]]*(100-Q4_2025[[#This Row],[Relatiekorting percentage]])/100)</f>
        <v>66.95</v>
      </c>
      <c r="R397" s="3"/>
      <c r="W397"/>
      <c r="AB397"/>
    </row>
    <row r="398" spans="1:28" x14ac:dyDescent="0.3">
      <c r="A398" t="s">
        <v>862</v>
      </c>
      <c r="B398">
        <v>5040011</v>
      </c>
      <c r="C398" t="s">
        <v>321</v>
      </c>
      <c r="D398">
        <v>1</v>
      </c>
      <c r="E398" s="10">
        <v>638.6</v>
      </c>
      <c r="F398" s="10">
        <v>638.6</v>
      </c>
      <c r="G398" s="10">
        <v>638.6</v>
      </c>
      <c r="H398">
        <v>0</v>
      </c>
      <c r="I398" s="51" t="str">
        <f>_xlfn.XLOOKUP(Q4_2025[[#This Row],[Artikelnr]],Artikel_prijzen[Artnr],Artikel_prijzen[Groep],"")</f>
        <v>AV</v>
      </c>
      <c r="J398" s="10">
        <f>_xlfn.XLOOKUP(Q4_2025[[#This Row],[Artikelnr]],Artikel_prijzen[Artnr],Artikel_prijzen[Prijs 2025],"")</f>
        <v>620</v>
      </c>
      <c r="K398" t="str">
        <f>IF(Q4_2025[[#This Row],[Artikelprijs]]&lt;&gt;"",IF(Q4_2025[[#This Row],[Stuksprijs]]=Q4_2025[[#This Row],[Artikelprijs]],"Prijs gelijk","Prijs wijkt af"),"")</f>
        <v>Prijs wijkt af</v>
      </c>
      <c r="L398" t="str">
        <f>IF(Q4_2025[[#This Row],[Relatiekorting percentage]]=0,
    "Nvt",
    IF(Q4_2025[[#This Row],[Brutobedrag 2]] &lt; Q4_2025[[#This Row],[Bruto - Rel.korting]],
        "Nee",
        "Ja"))</f>
        <v>Nvt</v>
      </c>
      <c r="M398" s="10">
        <f>IF(Q4_2025[[#This Row],[Artikelprijs]]&lt;&gt;"",Q4_2025[[#This Row],[Artikelprijs]],Q4_2025[[#This Row],[Stuksprijs]])</f>
        <v>620</v>
      </c>
      <c r="N398" s="44">
        <f>Q4_2025[[#This Row],[Besteld]]*Q4_2025[[#This Row],[Prijs 2]]</f>
        <v>620</v>
      </c>
      <c r="O398" s="10">
        <f>IF(Q4_2025[[#This Row],[Brutobedrag 2]]&lt;Q4_2025[[#This Row],[Bruto - Rel.korting]],Q4_2025[[#This Row],[Brutobedrag 2]],Q4_2025[[#This Row],[Brutobedrag 2]]*(100-Q4_2025[[#This Row],[Relatiekorting percentage]])/100)</f>
        <v>620</v>
      </c>
      <c r="R398" s="3"/>
      <c r="W398"/>
      <c r="AB398"/>
    </row>
    <row r="399" spans="1:28" x14ac:dyDescent="0.3">
      <c r="A399" t="s">
        <v>862</v>
      </c>
      <c r="B399">
        <v>5040256</v>
      </c>
      <c r="C399" t="s">
        <v>315</v>
      </c>
      <c r="D399">
        <v>1</v>
      </c>
      <c r="E399" s="10">
        <v>87.55</v>
      </c>
      <c r="F399" s="10">
        <v>87.55</v>
      </c>
      <c r="G399" s="10">
        <v>87.55</v>
      </c>
      <c r="H399">
        <v>0</v>
      </c>
      <c r="I399" s="51" t="str">
        <f>_xlfn.XLOOKUP(Q4_2025[[#This Row],[Artikelnr]],Artikel_prijzen[Artnr],Artikel_prijzen[Groep],"")</f>
        <v/>
      </c>
      <c r="J399" s="10" t="str">
        <f>_xlfn.XLOOKUP(Q4_2025[[#This Row],[Artikelnr]],Artikel_prijzen[Artnr],Artikel_prijzen[Prijs 2025],"")</f>
        <v/>
      </c>
      <c r="K399" t="str">
        <f>IF(Q4_2025[[#This Row],[Artikelprijs]]&lt;&gt;"",IF(Q4_2025[[#This Row],[Stuksprijs]]=Q4_2025[[#This Row],[Artikelprijs]],"Prijs gelijk","Prijs wijkt af"),"")</f>
        <v/>
      </c>
      <c r="L399" t="str">
        <f>IF(Q4_2025[[#This Row],[Relatiekorting percentage]]=0,
    "Nvt",
    IF(Q4_2025[[#This Row],[Brutobedrag 2]] &lt; Q4_2025[[#This Row],[Bruto - Rel.korting]],
        "Nee",
        "Ja"))</f>
        <v>Nvt</v>
      </c>
      <c r="M399" s="10">
        <f>IF(Q4_2025[[#This Row],[Artikelprijs]]&lt;&gt;"",Q4_2025[[#This Row],[Artikelprijs]],Q4_2025[[#This Row],[Stuksprijs]])</f>
        <v>87.55</v>
      </c>
      <c r="N399" s="44">
        <f>Q4_2025[[#This Row],[Besteld]]*Q4_2025[[#This Row],[Prijs 2]]</f>
        <v>87.55</v>
      </c>
      <c r="O399" s="10">
        <f>IF(Q4_2025[[#This Row],[Brutobedrag 2]]&lt;Q4_2025[[#This Row],[Bruto - Rel.korting]],Q4_2025[[#This Row],[Brutobedrag 2]],Q4_2025[[#This Row],[Brutobedrag 2]]*(100-Q4_2025[[#This Row],[Relatiekorting percentage]])/100)</f>
        <v>87.55</v>
      </c>
      <c r="R399" s="3"/>
      <c r="W399"/>
      <c r="AB399"/>
    </row>
    <row r="400" spans="1:28" x14ac:dyDescent="0.3">
      <c r="A400" t="s">
        <v>862</v>
      </c>
      <c r="B400">
        <v>5040010</v>
      </c>
      <c r="C400" t="s">
        <v>318</v>
      </c>
      <c r="D400">
        <v>1</v>
      </c>
      <c r="E400" s="10">
        <v>448.05</v>
      </c>
      <c r="F400" s="10">
        <v>448.05</v>
      </c>
      <c r="G400" s="10">
        <v>448.05</v>
      </c>
      <c r="H400">
        <v>0</v>
      </c>
      <c r="I400" s="51" t="str">
        <f>_xlfn.XLOOKUP(Q4_2025[[#This Row],[Artikelnr]],Artikel_prijzen[Artnr],Artikel_prijzen[Groep],"")</f>
        <v>AV</v>
      </c>
      <c r="J400" s="10">
        <f>_xlfn.XLOOKUP(Q4_2025[[#This Row],[Artikelnr]],Artikel_prijzen[Artnr],Artikel_prijzen[Prijs 2025],"")</f>
        <v>435</v>
      </c>
      <c r="K400" t="str">
        <f>IF(Q4_2025[[#This Row],[Artikelprijs]]&lt;&gt;"",IF(Q4_2025[[#This Row],[Stuksprijs]]=Q4_2025[[#This Row],[Artikelprijs]],"Prijs gelijk","Prijs wijkt af"),"")</f>
        <v>Prijs wijkt af</v>
      </c>
      <c r="L400" t="str">
        <f>IF(Q4_2025[[#This Row],[Relatiekorting percentage]]=0,
    "Nvt",
    IF(Q4_2025[[#This Row],[Brutobedrag 2]] &lt; Q4_2025[[#This Row],[Bruto - Rel.korting]],
        "Nee",
        "Ja"))</f>
        <v>Nvt</v>
      </c>
      <c r="M400" s="10">
        <f>IF(Q4_2025[[#This Row],[Artikelprijs]]&lt;&gt;"",Q4_2025[[#This Row],[Artikelprijs]],Q4_2025[[#This Row],[Stuksprijs]])</f>
        <v>435</v>
      </c>
      <c r="N400" s="44">
        <f>Q4_2025[[#This Row],[Besteld]]*Q4_2025[[#This Row],[Prijs 2]]</f>
        <v>435</v>
      </c>
      <c r="O400" s="10">
        <f>IF(Q4_2025[[#This Row],[Brutobedrag 2]]&lt;Q4_2025[[#This Row],[Bruto - Rel.korting]],Q4_2025[[#This Row],[Brutobedrag 2]],Q4_2025[[#This Row],[Brutobedrag 2]]*(100-Q4_2025[[#This Row],[Relatiekorting percentage]])/100)</f>
        <v>435</v>
      </c>
      <c r="R400" s="3"/>
      <c r="W400"/>
      <c r="AB400"/>
    </row>
    <row r="401" spans="1:28" x14ac:dyDescent="0.3">
      <c r="A401" t="s">
        <v>862</v>
      </c>
      <c r="B401">
        <v>5040018</v>
      </c>
      <c r="C401" t="s">
        <v>319</v>
      </c>
      <c r="D401">
        <v>1</v>
      </c>
      <c r="E401" s="10">
        <v>66.95</v>
      </c>
      <c r="F401" s="10">
        <v>66.95</v>
      </c>
      <c r="G401" s="10">
        <v>66.95</v>
      </c>
      <c r="H401">
        <v>0</v>
      </c>
      <c r="I401" s="51" t="str">
        <f>_xlfn.XLOOKUP(Q4_2025[[#This Row],[Artikelnr]],Artikel_prijzen[Artnr],Artikel_prijzen[Groep],"")</f>
        <v/>
      </c>
      <c r="J401" s="10" t="str">
        <f>_xlfn.XLOOKUP(Q4_2025[[#This Row],[Artikelnr]],Artikel_prijzen[Artnr],Artikel_prijzen[Prijs 2025],"")</f>
        <v/>
      </c>
      <c r="K401" t="str">
        <f>IF(Q4_2025[[#This Row],[Artikelprijs]]&lt;&gt;"",IF(Q4_2025[[#This Row],[Stuksprijs]]=Q4_2025[[#This Row],[Artikelprijs]],"Prijs gelijk","Prijs wijkt af"),"")</f>
        <v/>
      </c>
      <c r="L401" t="str">
        <f>IF(Q4_2025[[#This Row],[Relatiekorting percentage]]=0,
    "Nvt",
    IF(Q4_2025[[#This Row],[Brutobedrag 2]] &lt; Q4_2025[[#This Row],[Bruto - Rel.korting]],
        "Nee",
        "Ja"))</f>
        <v>Nvt</v>
      </c>
      <c r="M401" s="10">
        <f>IF(Q4_2025[[#This Row],[Artikelprijs]]&lt;&gt;"",Q4_2025[[#This Row],[Artikelprijs]],Q4_2025[[#This Row],[Stuksprijs]])</f>
        <v>66.95</v>
      </c>
      <c r="N401" s="44">
        <f>Q4_2025[[#This Row],[Besteld]]*Q4_2025[[#This Row],[Prijs 2]]</f>
        <v>66.95</v>
      </c>
      <c r="O401" s="10">
        <f>IF(Q4_2025[[#This Row],[Brutobedrag 2]]&lt;Q4_2025[[#This Row],[Bruto - Rel.korting]],Q4_2025[[#This Row],[Brutobedrag 2]],Q4_2025[[#This Row],[Brutobedrag 2]]*(100-Q4_2025[[#This Row],[Relatiekorting percentage]])/100)</f>
        <v>66.95</v>
      </c>
      <c r="R401" s="3"/>
      <c r="W401"/>
      <c r="AB401"/>
    </row>
    <row r="402" spans="1:28" x14ac:dyDescent="0.3">
      <c r="A402" t="s">
        <v>862</v>
      </c>
      <c r="B402">
        <v>5022039</v>
      </c>
      <c r="C402" t="s">
        <v>288</v>
      </c>
      <c r="D402">
        <v>1</v>
      </c>
      <c r="E402" s="10">
        <v>1229.2</v>
      </c>
      <c r="F402" s="10">
        <v>1229.2</v>
      </c>
      <c r="G402" s="10">
        <v>1229.2</v>
      </c>
      <c r="H402">
        <v>0</v>
      </c>
      <c r="I402" s="51" t="str">
        <f>_xlfn.XLOOKUP(Q4_2025[[#This Row],[Artikelnr]],Artikel_prijzen[Artnr],Artikel_prijzen[Groep],"")</f>
        <v>Elektra</v>
      </c>
      <c r="J402" s="10">
        <f>_xlfn.XLOOKUP(Q4_2025[[#This Row],[Artikelnr]],Artikel_prijzen[Artnr],Artikel_prijzen[Prijs 2025],"")</f>
        <v>700</v>
      </c>
      <c r="K402" t="str">
        <f>IF(Q4_2025[[#This Row],[Artikelprijs]]&lt;&gt;"",IF(Q4_2025[[#This Row],[Stuksprijs]]=Q4_2025[[#This Row],[Artikelprijs]],"Prijs gelijk","Prijs wijkt af"),"")</f>
        <v>Prijs wijkt af</v>
      </c>
      <c r="L402" t="str">
        <f>IF(Q4_2025[[#This Row],[Relatiekorting percentage]]=0,
    "Nvt",
    IF(Q4_2025[[#This Row],[Brutobedrag 2]] &lt; Q4_2025[[#This Row],[Bruto - Rel.korting]],
        "Nee",
        "Ja"))</f>
        <v>Nvt</v>
      </c>
      <c r="M402" s="10">
        <f>IF(Q4_2025[[#This Row],[Artikelprijs]]&lt;&gt;"",Q4_2025[[#This Row],[Artikelprijs]],Q4_2025[[#This Row],[Stuksprijs]])</f>
        <v>700</v>
      </c>
      <c r="N402" s="44">
        <f>Q4_2025[[#This Row],[Besteld]]*Q4_2025[[#This Row],[Prijs 2]]</f>
        <v>700</v>
      </c>
      <c r="O402" s="10">
        <f>IF(Q4_2025[[#This Row],[Brutobedrag 2]]&lt;Q4_2025[[#This Row],[Bruto - Rel.korting]],Q4_2025[[#This Row],[Brutobedrag 2]],Q4_2025[[#This Row],[Brutobedrag 2]]*(100-Q4_2025[[#This Row],[Relatiekorting percentage]])/100)</f>
        <v>700</v>
      </c>
      <c r="R402" s="3"/>
      <c r="W402"/>
      <c r="AB402"/>
    </row>
    <row r="403" spans="1:28" x14ac:dyDescent="0.3">
      <c r="A403" t="s">
        <v>862</v>
      </c>
      <c r="B403">
        <v>5022039</v>
      </c>
      <c r="C403" t="s">
        <v>288</v>
      </c>
      <c r="D403">
        <v>-1</v>
      </c>
      <c r="E403" s="10">
        <v>1229.2</v>
      </c>
      <c r="F403" s="10">
        <v>-1229.2</v>
      </c>
      <c r="G403" s="10">
        <v>-1229.2</v>
      </c>
      <c r="H403">
        <v>0</v>
      </c>
      <c r="I403" s="51" t="str">
        <f>_xlfn.XLOOKUP(Q4_2025[[#This Row],[Artikelnr]],Artikel_prijzen[Artnr],Artikel_prijzen[Groep],"")</f>
        <v>Elektra</v>
      </c>
      <c r="J403" s="10">
        <f>_xlfn.XLOOKUP(Q4_2025[[#This Row],[Artikelnr]],Artikel_prijzen[Artnr],Artikel_prijzen[Prijs 2025],"")</f>
        <v>700</v>
      </c>
      <c r="K403" t="str">
        <f>IF(Q4_2025[[#This Row],[Artikelprijs]]&lt;&gt;"",IF(Q4_2025[[#This Row],[Stuksprijs]]=Q4_2025[[#This Row],[Artikelprijs]],"Prijs gelijk","Prijs wijkt af"),"")</f>
        <v>Prijs wijkt af</v>
      </c>
      <c r="L403" t="str">
        <f>IF(Q4_2025[[#This Row],[Relatiekorting percentage]]=0,
    "Nvt",
    IF(Q4_2025[[#This Row],[Brutobedrag 2]] &lt; Q4_2025[[#This Row],[Bruto - Rel.korting]],
        "Nee",
        "Ja"))</f>
        <v>Nvt</v>
      </c>
      <c r="M403" s="10">
        <f>IF(Q4_2025[[#This Row],[Artikelprijs]]&lt;&gt;"",Q4_2025[[#This Row],[Artikelprijs]],Q4_2025[[#This Row],[Stuksprijs]])</f>
        <v>700</v>
      </c>
      <c r="N403" s="44">
        <f>Q4_2025[[#This Row],[Besteld]]*Q4_2025[[#This Row],[Prijs 2]]</f>
        <v>-700</v>
      </c>
      <c r="O403" s="10">
        <f>IF(Q4_2025[[#This Row],[Brutobedrag 2]]&lt;Q4_2025[[#This Row],[Bruto - Rel.korting]],Q4_2025[[#This Row],[Brutobedrag 2]],Q4_2025[[#This Row],[Brutobedrag 2]]*(100-Q4_2025[[#This Row],[Relatiekorting percentage]])/100)</f>
        <v>-700</v>
      </c>
      <c r="R403" s="3"/>
      <c r="W403"/>
      <c r="AB403"/>
    </row>
    <row r="404" spans="1:28" x14ac:dyDescent="0.3">
      <c r="A404" t="s">
        <v>862</v>
      </c>
      <c r="B404">
        <v>5022031</v>
      </c>
      <c r="C404" t="s">
        <v>284</v>
      </c>
      <c r="D404">
        <v>1</v>
      </c>
      <c r="E404" s="10">
        <v>604.04999999999995</v>
      </c>
      <c r="F404" s="10">
        <v>604.04999999999995</v>
      </c>
      <c r="G404" s="10">
        <v>604.04999999999995</v>
      </c>
      <c r="H404">
        <v>0</v>
      </c>
      <c r="I404" s="51" t="str">
        <f>_xlfn.XLOOKUP(Q4_2025[[#This Row],[Artikelnr]],Artikel_prijzen[Artnr],Artikel_prijzen[Groep],"")</f>
        <v>Elektra</v>
      </c>
      <c r="J404" s="10">
        <f>_xlfn.XLOOKUP(Q4_2025[[#This Row],[Artikelnr]],Artikel_prijzen[Artnr],Artikel_prijzen[Prijs 2025],"")</f>
        <v>386.25</v>
      </c>
      <c r="K404" t="str">
        <f>IF(Q4_2025[[#This Row],[Artikelprijs]]&lt;&gt;"",IF(Q4_2025[[#This Row],[Stuksprijs]]=Q4_2025[[#This Row],[Artikelprijs]],"Prijs gelijk","Prijs wijkt af"),"")</f>
        <v>Prijs wijkt af</v>
      </c>
      <c r="L404" t="str">
        <f>IF(Q4_2025[[#This Row],[Relatiekorting percentage]]=0,
    "Nvt",
    IF(Q4_2025[[#This Row],[Brutobedrag 2]] &lt; Q4_2025[[#This Row],[Bruto - Rel.korting]],
        "Nee",
        "Ja"))</f>
        <v>Nvt</v>
      </c>
      <c r="M404" s="10">
        <f>IF(Q4_2025[[#This Row],[Artikelprijs]]&lt;&gt;"",Q4_2025[[#This Row],[Artikelprijs]],Q4_2025[[#This Row],[Stuksprijs]])</f>
        <v>386.25</v>
      </c>
      <c r="N404" s="44">
        <f>Q4_2025[[#This Row],[Besteld]]*Q4_2025[[#This Row],[Prijs 2]]</f>
        <v>386.25</v>
      </c>
      <c r="O404" s="10">
        <f>IF(Q4_2025[[#This Row],[Brutobedrag 2]]&lt;Q4_2025[[#This Row],[Bruto - Rel.korting]],Q4_2025[[#This Row],[Brutobedrag 2]],Q4_2025[[#This Row],[Brutobedrag 2]]*(100-Q4_2025[[#This Row],[Relatiekorting percentage]])/100)</f>
        <v>386.25</v>
      </c>
      <c r="R404" s="3"/>
      <c r="W404"/>
      <c r="AB404"/>
    </row>
    <row r="405" spans="1:28" x14ac:dyDescent="0.3">
      <c r="A405" t="s">
        <v>862</v>
      </c>
      <c r="B405">
        <v>5021034</v>
      </c>
      <c r="C405" t="s">
        <v>299</v>
      </c>
      <c r="D405">
        <v>1</v>
      </c>
      <c r="E405" s="10">
        <v>185.4</v>
      </c>
      <c r="F405" s="10">
        <v>185.4</v>
      </c>
      <c r="G405" s="10">
        <v>185.4</v>
      </c>
      <c r="H405">
        <v>0</v>
      </c>
      <c r="I405" s="51" t="str">
        <f>_xlfn.XLOOKUP(Q4_2025[[#This Row],[Artikelnr]],Artikel_prijzen[Artnr],Artikel_prijzen[Groep],"")</f>
        <v>Elektra</v>
      </c>
      <c r="J405" s="10">
        <f>_xlfn.XLOOKUP(Q4_2025[[#This Row],[Artikelnr]],Artikel_prijzen[Artnr],Artikel_prijzen[Prijs 2025],"")</f>
        <v>106.8625</v>
      </c>
      <c r="K405" t="str">
        <f>IF(Q4_2025[[#This Row],[Artikelprijs]]&lt;&gt;"",IF(Q4_2025[[#This Row],[Stuksprijs]]=Q4_2025[[#This Row],[Artikelprijs]],"Prijs gelijk","Prijs wijkt af"),"")</f>
        <v>Prijs wijkt af</v>
      </c>
      <c r="L405" t="str">
        <f>IF(Q4_2025[[#This Row],[Relatiekorting percentage]]=0,
    "Nvt",
    IF(Q4_2025[[#This Row],[Brutobedrag 2]] &lt; Q4_2025[[#This Row],[Bruto - Rel.korting]],
        "Nee",
        "Ja"))</f>
        <v>Nvt</v>
      </c>
      <c r="M405" s="10">
        <f>IF(Q4_2025[[#This Row],[Artikelprijs]]&lt;&gt;"",Q4_2025[[#This Row],[Artikelprijs]],Q4_2025[[#This Row],[Stuksprijs]])</f>
        <v>106.8625</v>
      </c>
      <c r="N405" s="44">
        <f>Q4_2025[[#This Row],[Besteld]]*Q4_2025[[#This Row],[Prijs 2]]</f>
        <v>106.8625</v>
      </c>
      <c r="O405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405" s="3"/>
      <c r="W405"/>
      <c r="AB405"/>
    </row>
    <row r="406" spans="1:28" x14ac:dyDescent="0.3">
      <c r="A406" t="s">
        <v>862</v>
      </c>
      <c r="B406">
        <v>5022047</v>
      </c>
      <c r="C406" t="s">
        <v>278</v>
      </c>
      <c r="D406">
        <v>1</v>
      </c>
      <c r="E406" s="10">
        <v>438.5</v>
      </c>
      <c r="F406" s="10">
        <v>438.5</v>
      </c>
      <c r="G406" s="10">
        <v>438.5</v>
      </c>
      <c r="H406">
        <v>0</v>
      </c>
      <c r="I406" s="51" t="str">
        <f>_xlfn.XLOOKUP(Q4_2025[[#This Row],[Artikelnr]],Artikel_prijzen[Artnr],Artikel_prijzen[Groep],"")</f>
        <v>Elektra</v>
      </c>
      <c r="J406" s="10">
        <f>_xlfn.XLOOKUP(Q4_2025[[#This Row],[Artikelnr]],Artikel_prijzen[Artnr],Artikel_prijzen[Prijs 2025],"")</f>
        <v>329.6</v>
      </c>
      <c r="K406" t="str">
        <f>IF(Q4_2025[[#This Row],[Artikelprijs]]&lt;&gt;"",IF(Q4_2025[[#This Row],[Stuksprijs]]=Q4_2025[[#This Row],[Artikelprijs]],"Prijs gelijk","Prijs wijkt af"),"")</f>
        <v>Prijs wijkt af</v>
      </c>
      <c r="L406" t="str">
        <f>IF(Q4_2025[[#This Row],[Relatiekorting percentage]]=0,
    "Nvt",
    IF(Q4_2025[[#This Row],[Brutobedrag 2]] &lt; Q4_2025[[#This Row],[Bruto - Rel.korting]],
        "Nee",
        "Ja"))</f>
        <v>Nvt</v>
      </c>
      <c r="M406" s="10">
        <f>IF(Q4_2025[[#This Row],[Artikelprijs]]&lt;&gt;"",Q4_2025[[#This Row],[Artikelprijs]],Q4_2025[[#This Row],[Stuksprijs]])</f>
        <v>329.6</v>
      </c>
      <c r="N406" s="44">
        <f>Q4_2025[[#This Row],[Besteld]]*Q4_2025[[#This Row],[Prijs 2]]</f>
        <v>329.6</v>
      </c>
      <c r="O406" s="10">
        <f>IF(Q4_2025[[#This Row],[Brutobedrag 2]]&lt;Q4_2025[[#This Row],[Bruto - Rel.korting]],Q4_2025[[#This Row],[Brutobedrag 2]],Q4_2025[[#This Row],[Brutobedrag 2]]*(100-Q4_2025[[#This Row],[Relatiekorting percentage]])/100)</f>
        <v>329.6</v>
      </c>
      <c r="R406" s="3"/>
      <c r="W406"/>
      <c r="AB406"/>
    </row>
    <row r="407" spans="1:28" x14ac:dyDescent="0.3">
      <c r="A407" t="s">
        <v>862</v>
      </c>
      <c r="B407">
        <v>5020001</v>
      </c>
      <c r="C407" t="s">
        <v>471</v>
      </c>
      <c r="D407">
        <v>2</v>
      </c>
      <c r="E407" s="10">
        <v>29.35</v>
      </c>
      <c r="F407" s="10">
        <v>58.7</v>
      </c>
      <c r="G407" s="10">
        <v>58.7</v>
      </c>
      <c r="H407">
        <v>0</v>
      </c>
      <c r="I407" s="51" t="str">
        <f>_xlfn.XLOOKUP(Q4_2025[[#This Row],[Artikelnr]],Artikel_prijzen[Artnr],Artikel_prijzen[Groep],"")</f>
        <v/>
      </c>
      <c r="J407" s="10" t="str">
        <f>_xlfn.XLOOKUP(Q4_2025[[#This Row],[Artikelnr]],Artikel_prijzen[Artnr],Artikel_prijzen[Prijs 2025],"")</f>
        <v/>
      </c>
      <c r="K407" t="str">
        <f>IF(Q4_2025[[#This Row],[Artikelprijs]]&lt;&gt;"",IF(Q4_2025[[#This Row],[Stuksprijs]]=Q4_2025[[#This Row],[Artikelprijs]],"Prijs gelijk","Prijs wijkt af"),"")</f>
        <v/>
      </c>
      <c r="L407" t="str">
        <f>IF(Q4_2025[[#This Row],[Relatiekorting percentage]]=0,
    "Nvt",
    IF(Q4_2025[[#This Row],[Brutobedrag 2]] &lt; Q4_2025[[#This Row],[Bruto - Rel.korting]],
        "Nee",
        "Ja"))</f>
        <v>Nvt</v>
      </c>
      <c r="M407" s="10">
        <f>IF(Q4_2025[[#This Row],[Artikelprijs]]&lt;&gt;"",Q4_2025[[#This Row],[Artikelprijs]],Q4_2025[[#This Row],[Stuksprijs]])</f>
        <v>29.35</v>
      </c>
      <c r="N407" s="44">
        <f>Q4_2025[[#This Row],[Besteld]]*Q4_2025[[#This Row],[Prijs 2]]</f>
        <v>58.7</v>
      </c>
      <c r="O407" s="10">
        <f>IF(Q4_2025[[#This Row],[Brutobedrag 2]]&lt;Q4_2025[[#This Row],[Bruto - Rel.korting]],Q4_2025[[#This Row],[Brutobedrag 2]],Q4_2025[[#This Row],[Brutobedrag 2]]*(100-Q4_2025[[#This Row],[Relatiekorting percentage]])/100)</f>
        <v>58.7</v>
      </c>
      <c r="R407" s="3"/>
      <c r="W407"/>
      <c r="AB407"/>
    </row>
    <row r="408" spans="1:28" x14ac:dyDescent="0.3">
      <c r="A408" t="s">
        <v>862</v>
      </c>
      <c r="B408">
        <v>5020001</v>
      </c>
      <c r="C408" t="s">
        <v>471</v>
      </c>
      <c r="D408">
        <v>-2</v>
      </c>
      <c r="E408" s="10">
        <v>29.35</v>
      </c>
      <c r="F408" s="10">
        <v>-58.7</v>
      </c>
      <c r="G408" s="10">
        <v>-58.7</v>
      </c>
      <c r="H408">
        <v>0</v>
      </c>
      <c r="I408" s="51" t="str">
        <f>_xlfn.XLOOKUP(Q4_2025[[#This Row],[Artikelnr]],Artikel_prijzen[Artnr],Artikel_prijzen[Groep],"")</f>
        <v/>
      </c>
      <c r="J408" s="10" t="str">
        <f>_xlfn.XLOOKUP(Q4_2025[[#This Row],[Artikelnr]],Artikel_prijzen[Artnr],Artikel_prijzen[Prijs 2025],"")</f>
        <v/>
      </c>
      <c r="K408" t="str">
        <f>IF(Q4_2025[[#This Row],[Artikelprijs]]&lt;&gt;"",IF(Q4_2025[[#This Row],[Stuksprijs]]=Q4_2025[[#This Row],[Artikelprijs]],"Prijs gelijk","Prijs wijkt af"),"")</f>
        <v/>
      </c>
      <c r="L408" t="str">
        <f>IF(Q4_2025[[#This Row],[Relatiekorting percentage]]=0,
    "Nvt",
    IF(Q4_2025[[#This Row],[Brutobedrag 2]] &lt; Q4_2025[[#This Row],[Bruto - Rel.korting]],
        "Nee",
        "Ja"))</f>
        <v>Nvt</v>
      </c>
      <c r="M408" s="10">
        <f>IF(Q4_2025[[#This Row],[Artikelprijs]]&lt;&gt;"",Q4_2025[[#This Row],[Artikelprijs]],Q4_2025[[#This Row],[Stuksprijs]])</f>
        <v>29.35</v>
      </c>
      <c r="N408" s="44">
        <f>Q4_2025[[#This Row],[Besteld]]*Q4_2025[[#This Row],[Prijs 2]]</f>
        <v>-58.7</v>
      </c>
      <c r="O408" s="10">
        <f>IF(Q4_2025[[#This Row],[Brutobedrag 2]]&lt;Q4_2025[[#This Row],[Bruto - Rel.korting]],Q4_2025[[#This Row],[Brutobedrag 2]],Q4_2025[[#This Row],[Brutobedrag 2]]*(100-Q4_2025[[#This Row],[Relatiekorting percentage]])/100)</f>
        <v>-58.7</v>
      </c>
      <c r="R408" s="3"/>
      <c r="W408"/>
      <c r="AB408"/>
    </row>
    <row r="409" spans="1:28" x14ac:dyDescent="0.3">
      <c r="A409" t="s">
        <v>862</v>
      </c>
      <c r="B409">
        <v>5020020</v>
      </c>
      <c r="C409" t="s">
        <v>864</v>
      </c>
      <c r="D409">
        <v>1</v>
      </c>
      <c r="E409" s="10">
        <v>82.4</v>
      </c>
      <c r="F409" s="10">
        <v>82.4</v>
      </c>
      <c r="G409" s="10">
        <v>82.4</v>
      </c>
      <c r="H409">
        <v>0</v>
      </c>
      <c r="I409" s="51" t="str">
        <f>_xlfn.XLOOKUP(Q4_2025[[#This Row],[Artikelnr]],Artikel_prijzen[Artnr],Artikel_prijzen[Groep],"")</f>
        <v/>
      </c>
      <c r="J409" s="10" t="str">
        <f>_xlfn.XLOOKUP(Q4_2025[[#This Row],[Artikelnr]],Artikel_prijzen[Artnr],Artikel_prijzen[Prijs 2025],"")</f>
        <v/>
      </c>
      <c r="K409" t="str">
        <f>IF(Q4_2025[[#This Row],[Artikelprijs]]&lt;&gt;"",IF(Q4_2025[[#This Row],[Stuksprijs]]=Q4_2025[[#This Row],[Artikelprijs]],"Prijs gelijk","Prijs wijkt af"),"")</f>
        <v/>
      </c>
      <c r="L409" t="str">
        <f>IF(Q4_2025[[#This Row],[Relatiekorting percentage]]=0,
    "Nvt",
    IF(Q4_2025[[#This Row],[Brutobedrag 2]] &lt; Q4_2025[[#This Row],[Bruto - Rel.korting]],
        "Nee",
        "Ja"))</f>
        <v>Nvt</v>
      </c>
      <c r="M409" s="10">
        <f>IF(Q4_2025[[#This Row],[Artikelprijs]]&lt;&gt;"",Q4_2025[[#This Row],[Artikelprijs]],Q4_2025[[#This Row],[Stuksprijs]])</f>
        <v>82.4</v>
      </c>
      <c r="N409" s="44">
        <f>Q4_2025[[#This Row],[Besteld]]*Q4_2025[[#This Row],[Prijs 2]]</f>
        <v>82.4</v>
      </c>
      <c r="O409" s="10">
        <f>IF(Q4_2025[[#This Row],[Brutobedrag 2]]&lt;Q4_2025[[#This Row],[Bruto - Rel.korting]],Q4_2025[[#This Row],[Brutobedrag 2]],Q4_2025[[#This Row],[Brutobedrag 2]]*(100-Q4_2025[[#This Row],[Relatiekorting percentage]])/100)</f>
        <v>82.4</v>
      </c>
      <c r="R409" s="3"/>
      <c r="W409"/>
      <c r="AB409"/>
    </row>
    <row r="410" spans="1:28" x14ac:dyDescent="0.3">
      <c r="A410" t="s">
        <v>862</v>
      </c>
      <c r="B410">
        <v>5040008</v>
      </c>
      <c r="C410" t="s">
        <v>333</v>
      </c>
      <c r="D410">
        <v>1</v>
      </c>
      <c r="E410" s="10">
        <v>355.35</v>
      </c>
      <c r="F410" s="10">
        <v>355.35</v>
      </c>
      <c r="G410" s="10">
        <v>355.35</v>
      </c>
      <c r="H410">
        <v>0</v>
      </c>
      <c r="I410" s="51" t="str">
        <f>_xlfn.XLOOKUP(Q4_2025[[#This Row],[Artikelnr]],Artikel_prijzen[Artnr],Artikel_prijzen[Groep],"")</f>
        <v>AV</v>
      </c>
      <c r="J410" s="10">
        <f>_xlfn.XLOOKUP(Q4_2025[[#This Row],[Artikelnr]],Artikel_prijzen[Artnr],Artikel_prijzen[Prijs 2025],"")</f>
        <v>345</v>
      </c>
      <c r="K410" t="str">
        <f>IF(Q4_2025[[#This Row],[Artikelprijs]]&lt;&gt;"",IF(Q4_2025[[#This Row],[Stuksprijs]]=Q4_2025[[#This Row],[Artikelprijs]],"Prijs gelijk","Prijs wijkt af"),"")</f>
        <v>Prijs wijkt af</v>
      </c>
      <c r="L410" t="str">
        <f>IF(Q4_2025[[#This Row],[Relatiekorting percentage]]=0,
    "Nvt",
    IF(Q4_2025[[#This Row],[Brutobedrag 2]] &lt; Q4_2025[[#This Row],[Bruto - Rel.korting]],
        "Nee",
        "Ja"))</f>
        <v>Nvt</v>
      </c>
      <c r="M410" s="10">
        <f>IF(Q4_2025[[#This Row],[Artikelprijs]]&lt;&gt;"",Q4_2025[[#This Row],[Artikelprijs]],Q4_2025[[#This Row],[Stuksprijs]])</f>
        <v>345</v>
      </c>
      <c r="N410" s="44">
        <f>Q4_2025[[#This Row],[Besteld]]*Q4_2025[[#This Row],[Prijs 2]]</f>
        <v>345</v>
      </c>
      <c r="O410" s="10">
        <f>IF(Q4_2025[[#This Row],[Brutobedrag 2]]&lt;Q4_2025[[#This Row],[Bruto - Rel.korting]],Q4_2025[[#This Row],[Brutobedrag 2]],Q4_2025[[#This Row],[Brutobedrag 2]]*(100-Q4_2025[[#This Row],[Relatiekorting percentage]])/100)</f>
        <v>345</v>
      </c>
      <c r="R410" s="3"/>
      <c r="W410"/>
      <c r="AB410"/>
    </row>
    <row r="411" spans="1:28" x14ac:dyDescent="0.3">
      <c r="A411" t="s">
        <v>862</v>
      </c>
      <c r="B411">
        <v>5022025</v>
      </c>
      <c r="C411" t="s">
        <v>277</v>
      </c>
      <c r="D411">
        <v>1</v>
      </c>
      <c r="E411" s="10">
        <v>361.25</v>
      </c>
      <c r="F411" s="10">
        <v>361.25</v>
      </c>
      <c r="G411" s="10">
        <v>361.25</v>
      </c>
      <c r="H411">
        <v>0</v>
      </c>
      <c r="I411" s="51" t="str">
        <f>_xlfn.XLOOKUP(Q4_2025[[#This Row],[Artikelnr]],Artikel_prijzen[Artnr],Artikel_prijzen[Groep],"")</f>
        <v>Elektra</v>
      </c>
      <c r="J411" s="10">
        <f>_xlfn.XLOOKUP(Q4_2025[[#This Row],[Artikelnr]],Artikel_prijzen[Artnr],Artikel_prijzen[Prijs 2025],"")</f>
        <v>252.35</v>
      </c>
      <c r="K411" t="str">
        <f>IF(Q4_2025[[#This Row],[Artikelprijs]]&lt;&gt;"",IF(Q4_2025[[#This Row],[Stuksprijs]]=Q4_2025[[#This Row],[Artikelprijs]],"Prijs gelijk","Prijs wijkt af"),"")</f>
        <v>Prijs wijkt af</v>
      </c>
      <c r="L411" t="str">
        <f>IF(Q4_2025[[#This Row],[Relatiekorting percentage]]=0,
    "Nvt",
    IF(Q4_2025[[#This Row],[Brutobedrag 2]] &lt; Q4_2025[[#This Row],[Bruto - Rel.korting]],
        "Nee",
        "Ja"))</f>
        <v>Nvt</v>
      </c>
      <c r="M411" s="10">
        <f>IF(Q4_2025[[#This Row],[Artikelprijs]]&lt;&gt;"",Q4_2025[[#This Row],[Artikelprijs]],Q4_2025[[#This Row],[Stuksprijs]])</f>
        <v>252.35</v>
      </c>
      <c r="N411" s="44">
        <f>Q4_2025[[#This Row],[Besteld]]*Q4_2025[[#This Row],[Prijs 2]]</f>
        <v>252.35</v>
      </c>
      <c r="O411" s="10">
        <f>IF(Q4_2025[[#This Row],[Brutobedrag 2]]&lt;Q4_2025[[#This Row],[Bruto - Rel.korting]],Q4_2025[[#This Row],[Brutobedrag 2]],Q4_2025[[#This Row],[Brutobedrag 2]]*(100-Q4_2025[[#This Row],[Relatiekorting percentage]])/100)</f>
        <v>252.35</v>
      </c>
      <c r="R411" s="3"/>
      <c r="W411"/>
      <c r="AB411"/>
    </row>
    <row r="412" spans="1:28" x14ac:dyDescent="0.3">
      <c r="A412" t="s">
        <v>862</v>
      </c>
      <c r="B412">
        <v>3002047</v>
      </c>
      <c r="C412" t="s">
        <v>99</v>
      </c>
      <c r="D412">
        <v>1</v>
      </c>
      <c r="E412" s="10">
        <v>82.4</v>
      </c>
      <c r="F412" s="10">
        <v>82.4</v>
      </c>
      <c r="G412" s="10">
        <v>82.4</v>
      </c>
      <c r="H412">
        <v>0</v>
      </c>
      <c r="I412" s="51" t="str">
        <f>_xlfn.XLOOKUP(Q4_2025[[#This Row],[Artikelnr]],Artikel_prijzen[Artnr],Artikel_prijzen[Groep],"")</f>
        <v/>
      </c>
      <c r="J412" s="10" t="str">
        <f>_xlfn.XLOOKUP(Q4_2025[[#This Row],[Artikelnr]],Artikel_prijzen[Artnr],Artikel_prijzen[Prijs 2025],"")</f>
        <v/>
      </c>
      <c r="K412" t="str">
        <f>IF(Q4_2025[[#This Row],[Artikelprijs]]&lt;&gt;"",IF(Q4_2025[[#This Row],[Stuksprijs]]=Q4_2025[[#This Row],[Artikelprijs]],"Prijs gelijk","Prijs wijkt af"),"")</f>
        <v/>
      </c>
      <c r="L412" t="str">
        <f>IF(Q4_2025[[#This Row],[Relatiekorting percentage]]=0,
    "Nvt",
    IF(Q4_2025[[#This Row],[Brutobedrag 2]] &lt; Q4_2025[[#This Row],[Bruto - Rel.korting]],
        "Nee",
        "Ja"))</f>
        <v>Nvt</v>
      </c>
      <c r="M412" s="10">
        <f>IF(Q4_2025[[#This Row],[Artikelprijs]]&lt;&gt;"",Q4_2025[[#This Row],[Artikelprijs]],Q4_2025[[#This Row],[Stuksprijs]])</f>
        <v>82.4</v>
      </c>
      <c r="N412" s="44">
        <f>Q4_2025[[#This Row],[Besteld]]*Q4_2025[[#This Row],[Prijs 2]]</f>
        <v>82.4</v>
      </c>
      <c r="O412" s="10">
        <f>IF(Q4_2025[[#This Row],[Brutobedrag 2]]&lt;Q4_2025[[#This Row],[Bruto - Rel.korting]],Q4_2025[[#This Row],[Brutobedrag 2]],Q4_2025[[#This Row],[Brutobedrag 2]]*(100-Q4_2025[[#This Row],[Relatiekorting percentage]])/100)</f>
        <v>82.4</v>
      </c>
      <c r="R412" s="3"/>
      <c r="W412"/>
      <c r="AB412"/>
    </row>
    <row r="413" spans="1:28" x14ac:dyDescent="0.3">
      <c r="A413" t="s">
        <v>862</v>
      </c>
      <c r="B413">
        <v>5021034</v>
      </c>
      <c r="C413" t="s">
        <v>275</v>
      </c>
      <c r="D413">
        <v>1</v>
      </c>
      <c r="E413" s="10">
        <v>185.4</v>
      </c>
      <c r="F413" s="10">
        <v>185.4</v>
      </c>
      <c r="G413" s="10">
        <v>185.4</v>
      </c>
      <c r="H413">
        <v>0</v>
      </c>
      <c r="I413" s="51" t="str">
        <f>_xlfn.XLOOKUP(Q4_2025[[#This Row],[Artikelnr]],Artikel_prijzen[Artnr],Artikel_prijzen[Groep],"")</f>
        <v>Elektra</v>
      </c>
      <c r="J413" s="10">
        <f>_xlfn.XLOOKUP(Q4_2025[[#This Row],[Artikelnr]],Artikel_prijzen[Artnr],Artikel_prijzen[Prijs 2025],"")</f>
        <v>106.8625</v>
      </c>
      <c r="K413" t="str">
        <f>IF(Q4_2025[[#This Row],[Artikelprijs]]&lt;&gt;"",IF(Q4_2025[[#This Row],[Stuksprijs]]=Q4_2025[[#This Row],[Artikelprijs]],"Prijs gelijk","Prijs wijkt af"),"")</f>
        <v>Prijs wijkt af</v>
      </c>
      <c r="L413" t="str">
        <f>IF(Q4_2025[[#This Row],[Relatiekorting percentage]]=0,
    "Nvt",
    IF(Q4_2025[[#This Row],[Brutobedrag 2]] &lt; Q4_2025[[#This Row],[Bruto - Rel.korting]],
        "Nee",
        "Ja"))</f>
        <v>Nvt</v>
      </c>
      <c r="M413" s="10">
        <f>IF(Q4_2025[[#This Row],[Artikelprijs]]&lt;&gt;"",Q4_2025[[#This Row],[Artikelprijs]],Q4_2025[[#This Row],[Stuksprijs]])</f>
        <v>106.8625</v>
      </c>
      <c r="N413" s="44">
        <f>Q4_2025[[#This Row],[Besteld]]*Q4_2025[[#This Row],[Prijs 2]]</f>
        <v>106.8625</v>
      </c>
      <c r="O413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413" s="3"/>
      <c r="W413"/>
      <c r="AB413"/>
    </row>
    <row r="414" spans="1:28" x14ac:dyDescent="0.3">
      <c r="A414" t="s">
        <v>862</v>
      </c>
      <c r="B414">
        <v>5021034</v>
      </c>
      <c r="C414" t="s">
        <v>299</v>
      </c>
      <c r="D414">
        <v>1</v>
      </c>
      <c r="E414" s="10">
        <v>185.4</v>
      </c>
      <c r="F414" s="10">
        <v>185.4</v>
      </c>
      <c r="G414" s="10">
        <v>185.4</v>
      </c>
      <c r="H414">
        <v>0</v>
      </c>
      <c r="I414" s="51" t="str">
        <f>_xlfn.XLOOKUP(Q4_2025[[#This Row],[Artikelnr]],Artikel_prijzen[Artnr],Artikel_prijzen[Groep],"")</f>
        <v>Elektra</v>
      </c>
      <c r="J414" s="10">
        <f>_xlfn.XLOOKUP(Q4_2025[[#This Row],[Artikelnr]],Artikel_prijzen[Artnr],Artikel_prijzen[Prijs 2025],"")</f>
        <v>106.8625</v>
      </c>
      <c r="K414" t="str">
        <f>IF(Q4_2025[[#This Row],[Artikelprijs]]&lt;&gt;"",IF(Q4_2025[[#This Row],[Stuksprijs]]=Q4_2025[[#This Row],[Artikelprijs]],"Prijs gelijk","Prijs wijkt af"),"")</f>
        <v>Prijs wijkt af</v>
      </c>
      <c r="L414" t="str">
        <f>IF(Q4_2025[[#This Row],[Relatiekorting percentage]]=0,
    "Nvt",
    IF(Q4_2025[[#This Row],[Brutobedrag 2]] &lt; Q4_2025[[#This Row],[Bruto - Rel.korting]],
        "Nee",
        "Ja"))</f>
        <v>Nvt</v>
      </c>
      <c r="M414" s="10">
        <f>IF(Q4_2025[[#This Row],[Artikelprijs]]&lt;&gt;"",Q4_2025[[#This Row],[Artikelprijs]],Q4_2025[[#This Row],[Stuksprijs]])</f>
        <v>106.8625</v>
      </c>
      <c r="N414" s="44">
        <f>Q4_2025[[#This Row],[Besteld]]*Q4_2025[[#This Row],[Prijs 2]]</f>
        <v>106.8625</v>
      </c>
      <c r="O414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414" s="3"/>
      <c r="W414"/>
      <c r="AB414"/>
    </row>
    <row r="415" spans="1:28" x14ac:dyDescent="0.3">
      <c r="A415" t="s">
        <v>862</v>
      </c>
      <c r="B415">
        <v>5020001</v>
      </c>
      <c r="C415" t="s">
        <v>471</v>
      </c>
      <c r="D415">
        <v>1</v>
      </c>
      <c r="E415" s="10">
        <v>29.35</v>
      </c>
      <c r="F415" s="10">
        <v>29.35</v>
      </c>
      <c r="G415" s="10">
        <v>29.35</v>
      </c>
      <c r="H415">
        <v>0</v>
      </c>
      <c r="I415" s="51" t="str">
        <f>_xlfn.XLOOKUP(Q4_2025[[#This Row],[Artikelnr]],Artikel_prijzen[Artnr],Artikel_prijzen[Groep],"")</f>
        <v/>
      </c>
      <c r="J415" s="10" t="str">
        <f>_xlfn.XLOOKUP(Q4_2025[[#This Row],[Artikelnr]],Artikel_prijzen[Artnr],Artikel_prijzen[Prijs 2025],"")</f>
        <v/>
      </c>
      <c r="K415" t="str">
        <f>IF(Q4_2025[[#This Row],[Artikelprijs]]&lt;&gt;"",IF(Q4_2025[[#This Row],[Stuksprijs]]=Q4_2025[[#This Row],[Artikelprijs]],"Prijs gelijk","Prijs wijkt af"),"")</f>
        <v/>
      </c>
      <c r="L415" t="str">
        <f>IF(Q4_2025[[#This Row],[Relatiekorting percentage]]=0,
    "Nvt",
    IF(Q4_2025[[#This Row],[Brutobedrag 2]] &lt; Q4_2025[[#This Row],[Bruto - Rel.korting]],
        "Nee",
        "Ja"))</f>
        <v>Nvt</v>
      </c>
      <c r="M415" s="10">
        <f>IF(Q4_2025[[#This Row],[Artikelprijs]]&lt;&gt;"",Q4_2025[[#This Row],[Artikelprijs]],Q4_2025[[#This Row],[Stuksprijs]])</f>
        <v>29.35</v>
      </c>
      <c r="N415" s="44">
        <f>Q4_2025[[#This Row],[Besteld]]*Q4_2025[[#This Row],[Prijs 2]]</f>
        <v>29.35</v>
      </c>
      <c r="O415" s="10">
        <f>IF(Q4_2025[[#This Row],[Brutobedrag 2]]&lt;Q4_2025[[#This Row],[Bruto - Rel.korting]],Q4_2025[[#This Row],[Brutobedrag 2]],Q4_2025[[#This Row],[Brutobedrag 2]]*(100-Q4_2025[[#This Row],[Relatiekorting percentage]])/100)</f>
        <v>29.35</v>
      </c>
      <c r="R415" s="3"/>
      <c r="W415"/>
      <c r="AB415"/>
    </row>
    <row r="416" spans="1:28" x14ac:dyDescent="0.3">
      <c r="A416" t="s">
        <v>862</v>
      </c>
      <c r="B416">
        <v>5022047</v>
      </c>
      <c r="C416" t="s">
        <v>278</v>
      </c>
      <c r="D416">
        <v>1</v>
      </c>
      <c r="E416" s="10">
        <v>438.5</v>
      </c>
      <c r="F416" s="10">
        <v>438.5</v>
      </c>
      <c r="G416" s="10">
        <v>438.5</v>
      </c>
      <c r="H416">
        <v>0</v>
      </c>
      <c r="I416" s="51" t="str">
        <f>_xlfn.XLOOKUP(Q4_2025[[#This Row],[Artikelnr]],Artikel_prijzen[Artnr],Artikel_prijzen[Groep],"")</f>
        <v>Elektra</v>
      </c>
      <c r="J416" s="10">
        <f>_xlfn.XLOOKUP(Q4_2025[[#This Row],[Artikelnr]],Artikel_prijzen[Artnr],Artikel_prijzen[Prijs 2025],"")</f>
        <v>329.6</v>
      </c>
      <c r="K416" t="str">
        <f>IF(Q4_2025[[#This Row],[Artikelprijs]]&lt;&gt;"",IF(Q4_2025[[#This Row],[Stuksprijs]]=Q4_2025[[#This Row],[Artikelprijs]],"Prijs gelijk","Prijs wijkt af"),"")</f>
        <v>Prijs wijkt af</v>
      </c>
      <c r="L416" t="str">
        <f>IF(Q4_2025[[#This Row],[Relatiekorting percentage]]=0,
    "Nvt",
    IF(Q4_2025[[#This Row],[Brutobedrag 2]] &lt; Q4_2025[[#This Row],[Bruto - Rel.korting]],
        "Nee",
        "Ja"))</f>
        <v>Nvt</v>
      </c>
      <c r="M416" s="10">
        <f>IF(Q4_2025[[#This Row],[Artikelprijs]]&lt;&gt;"",Q4_2025[[#This Row],[Artikelprijs]],Q4_2025[[#This Row],[Stuksprijs]])</f>
        <v>329.6</v>
      </c>
      <c r="N416" s="44">
        <f>Q4_2025[[#This Row],[Besteld]]*Q4_2025[[#This Row],[Prijs 2]]</f>
        <v>329.6</v>
      </c>
      <c r="O416" s="10">
        <f>IF(Q4_2025[[#This Row],[Brutobedrag 2]]&lt;Q4_2025[[#This Row],[Bruto - Rel.korting]],Q4_2025[[#This Row],[Brutobedrag 2]],Q4_2025[[#This Row],[Brutobedrag 2]]*(100-Q4_2025[[#This Row],[Relatiekorting percentage]])/100)</f>
        <v>329.6</v>
      </c>
      <c r="R416" s="3"/>
      <c r="W416"/>
      <c r="AB416"/>
    </row>
    <row r="417" spans="1:28" x14ac:dyDescent="0.3">
      <c r="A417" t="s">
        <v>862</v>
      </c>
      <c r="B417">
        <v>5022027</v>
      </c>
      <c r="C417" t="s">
        <v>279</v>
      </c>
      <c r="D417">
        <v>1</v>
      </c>
      <c r="E417" s="10">
        <v>429.38</v>
      </c>
      <c r="F417" s="10">
        <v>429.38</v>
      </c>
      <c r="G417" s="10">
        <v>429.38</v>
      </c>
      <c r="H417">
        <v>0</v>
      </c>
      <c r="I417" s="51" t="str">
        <f>_xlfn.XLOOKUP(Q4_2025[[#This Row],[Artikelnr]],Artikel_prijzen[Artnr],Artikel_prijzen[Groep],"")</f>
        <v>Elektra</v>
      </c>
      <c r="J417" s="10">
        <f>_xlfn.XLOOKUP(Q4_2025[[#This Row],[Artikelnr]],Artikel_prijzen[Artnr],Artikel_prijzen[Prijs 2025],"")</f>
        <v>298.7</v>
      </c>
      <c r="K417" t="str">
        <f>IF(Q4_2025[[#This Row],[Artikelprijs]]&lt;&gt;"",IF(Q4_2025[[#This Row],[Stuksprijs]]=Q4_2025[[#This Row],[Artikelprijs]],"Prijs gelijk","Prijs wijkt af"),"")</f>
        <v>Prijs wijkt af</v>
      </c>
      <c r="L417" t="str">
        <f>IF(Q4_2025[[#This Row],[Relatiekorting percentage]]=0,
    "Nvt",
    IF(Q4_2025[[#This Row],[Brutobedrag 2]] &lt; Q4_2025[[#This Row],[Bruto - Rel.korting]],
        "Nee",
        "Ja"))</f>
        <v>Nvt</v>
      </c>
      <c r="M417" s="10">
        <f>IF(Q4_2025[[#This Row],[Artikelprijs]]&lt;&gt;"",Q4_2025[[#This Row],[Artikelprijs]],Q4_2025[[#This Row],[Stuksprijs]])</f>
        <v>298.7</v>
      </c>
      <c r="N417" s="44">
        <f>Q4_2025[[#This Row],[Besteld]]*Q4_2025[[#This Row],[Prijs 2]]</f>
        <v>298.7</v>
      </c>
      <c r="O417" s="10">
        <f>IF(Q4_2025[[#This Row],[Brutobedrag 2]]&lt;Q4_2025[[#This Row],[Bruto - Rel.korting]],Q4_2025[[#This Row],[Brutobedrag 2]],Q4_2025[[#This Row],[Brutobedrag 2]]*(100-Q4_2025[[#This Row],[Relatiekorting percentage]])/100)</f>
        <v>298.7</v>
      </c>
      <c r="R417" s="3"/>
      <c r="W417"/>
      <c r="AB417"/>
    </row>
    <row r="418" spans="1:28" x14ac:dyDescent="0.3">
      <c r="A418" t="s">
        <v>862</v>
      </c>
      <c r="B418">
        <v>5020003</v>
      </c>
      <c r="C418" t="s">
        <v>629</v>
      </c>
      <c r="D418">
        <v>1</v>
      </c>
      <c r="E418" s="10">
        <v>66.95</v>
      </c>
      <c r="F418" s="10">
        <v>66.95</v>
      </c>
      <c r="G418" s="10">
        <v>66.95</v>
      </c>
      <c r="H418">
        <v>0</v>
      </c>
      <c r="I418" s="51" t="str">
        <f>_xlfn.XLOOKUP(Q4_2025[[#This Row],[Artikelnr]],Artikel_prijzen[Artnr],Artikel_prijzen[Groep],"")</f>
        <v/>
      </c>
      <c r="J418" s="10" t="str">
        <f>_xlfn.XLOOKUP(Q4_2025[[#This Row],[Artikelnr]],Artikel_prijzen[Artnr],Artikel_prijzen[Prijs 2025],"")</f>
        <v/>
      </c>
      <c r="K418" t="str">
        <f>IF(Q4_2025[[#This Row],[Artikelprijs]]&lt;&gt;"",IF(Q4_2025[[#This Row],[Stuksprijs]]=Q4_2025[[#This Row],[Artikelprijs]],"Prijs gelijk","Prijs wijkt af"),"")</f>
        <v/>
      </c>
      <c r="L418" t="str">
        <f>IF(Q4_2025[[#This Row],[Relatiekorting percentage]]=0,
    "Nvt",
    IF(Q4_2025[[#This Row],[Brutobedrag 2]] &lt; Q4_2025[[#This Row],[Bruto - Rel.korting]],
        "Nee",
        "Ja"))</f>
        <v>Nvt</v>
      </c>
      <c r="M418" s="10">
        <f>IF(Q4_2025[[#This Row],[Artikelprijs]]&lt;&gt;"",Q4_2025[[#This Row],[Artikelprijs]],Q4_2025[[#This Row],[Stuksprijs]])</f>
        <v>66.95</v>
      </c>
      <c r="N418" s="44">
        <f>Q4_2025[[#This Row],[Besteld]]*Q4_2025[[#This Row],[Prijs 2]]</f>
        <v>66.95</v>
      </c>
      <c r="O418" s="10">
        <f>IF(Q4_2025[[#This Row],[Brutobedrag 2]]&lt;Q4_2025[[#This Row],[Bruto - Rel.korting]],Q4_2025[[#This Row],[Brutobedrag 2]],Q4_2025[[#This Row],[Brutobedrag 2]]*(100-Q4_2025[[#This Row],[Relatiekorting percentage]])/100)</f>
        <v>66.95</v>
      </c>
      <c r="R418" s="3"/>
      <c r="W418"/>
      <c r="AB418"/>
    </row>
    <row r="419" spans="1:28" x14ac:dyDescent="0.3">
      <c r="A419" t="s">
        <v>862</v>
      </c>
      <c r="B419">
        <v>5021034</v>
      </c>
      <c r="C419" t="s">
        <v>275</v>
      </c>
      <c r="D419">
        <v>1</v>
      </c>
      <c r="E419" s="10">
        <v>185.4</v>
      </c>
      <c r="F419" s="10">
        <v>185.4</v>
      </c>
      <c r="G419" s="10">
        <v>185.4</v>
      </c>
      <c r="H419">
        <v>0</v>
      </c>
      <c r="I419" s="51" t="str">
        <f>_xlfn.XLOOKUP(Q4_2025[[#This Row],[Artikelnr]],Artikel_prijzen[Artnr],Artikel_prijzen[Groep],"")</f>
        <v>Elektra</v>
      </c>
      <c r="J419" s="10">
        <f>_xlfn.XLOOKUP(Q4_2025[[#This Row],[Artikelnr]],Artikel_prijzen[Artnr],Artikel_prijzen[Prijs 2025],"")</f>
        <v>106.8625</v>
      </c>
      <c r="K419" t="str">
        <f>IF(Q4_2025[[#This Row],[Artikelprijs]]&lt;&gt;"",IF(Q4_2025[[#This Row],[Stuksprijs]]=Q4_2025[[#This Row],[Artikelprijs]],"Prijs gelijk","Prijs wijkt af"),"")</f>
        <v>Prijs wijkt af</v>
      </c>
      <c r="L419" t="str">
        <f>IF(Q4_2025[[#This Row],[Relatiekorting percentage]]=0,
    "Nvt",
    IF(Q4_2025[[#This Row],[Brutobedrag 2]] &lt; Q4_2025[[#This Row],[Bruto - Rel.korting]],
        "Nee",
        "Ja"))</f>
        <v>Nvt</v>
      </c>
      <c r="M419" s="10">
        <f>IF(Q4_2025[[#This Row],[Artikelprijs]]&lt;&gt;"",Q4_2025[[#This Row],[Artikelprijs]],Q4_2025[[#This Row],[Stuksprijs]])</f>
        <v>106.8625</v>
      </c>
      <c r="N419" s="44">
        <f>Q4_2025[[#This Row],[Besteld]]*Q4_2025[[#This Row],[Prijs 2]]</f>
        <v>106.8625</v>
      </c>
      <c r="O419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419" s="3"/>
      <c r="W419"/>
      <c r="AB419"/>
    </row>
    <row r="420" spans="1:28" x14ac:dyDescent="0.3">
      <c r="A420" t="s">
        <v>862</v>
      </c>
      <c r="B420">
        <v>5021034</v>
      </c>
      <c r="C420" t="s">
        <v>275</v>
      </c>
      <c r="D420">
        <v>1</v>
      </c>
      <c r="E420" s="10">
        <v>185.4</v>
      </c>
      <c r="F420" s="10">
        <v>185.4</v>
      </c>
      <c r="G420" s="10">
        <v>185.4</v>
      </c>
      <c r="H420">
        <v>0</v>
      </c>
      <c r="I420" s="51" t="str">
        <f>_xlfn.XLOOKUP(Q4_2025[[#This Row],[Artikelnr]],Artikel_prijzen[Artnr],Artikel_prijzen[Groep],"")</f>
        <v>Elektra</v>
      </c>
      <c r="J420" s="10">
        <f>_xlfn.XLOOKUP(Q4_2025[[#This Row],[Artikelnr]],Artikel_prijzen[Artnr],Artikel_prijzen[Prijs 2025],"")</f>
        <v>106.8625</v>
      </c>
      <c r="K420" t="str">
        <f>IF(Q4_2025[[#This Row],[Artikelprijs]]&lt;&gt;"",IF(Q4_2025[[#This Row],[Stuksprijs]]=Q4_2025[[#This Row],[Artikelprijs]],"Prijs gelijk","Prijs wijkt af"),"")</f>
        <v>Prijs wijkt af</v>
      </c>
      <c r="L420" t="str">
        <f>IF(Q4_2025[[#This Row],[Relatiekorting percentage]]=0,
    "Nvt",
    IF(Q4_2025[[#This Row],[Brutobedrag 2]] &lt; Q4_2025[[#This Row],[Bruto - Rel.korting]],
        "Nee",
        "Ja"))</f>
        <v>Nvt</v>
      </c>
      <c r="M420" s="10">
        <f>IF(Q4_2025[[#This Row],[Artikelprijs]]&lt;&gt;"",Q4_2025[[#This Row],[Artikelprijs]],Q4_2025[[#This Row],[Stuksprijs]])</f>
        <v>106.8625</v>
      </c>
      <c r="N420" s="44">
        <f>Q4_2025[[#This Row],[Besteld]]*Q4_2025[[#This Row],[Prijs 2]]</f>
        <v>106.8625</v>
      </c>
      <c r="O420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420" s="3"/>
      <c r="W420"/>
      <c r="AB420"/>
    </row>
    <row r="421" spans="1:28" x14ac:dyDescent="0.3">
      <c r="A421" t="s">
        <v>862</v>
      </c>
      <c r="B421">
        <v>5022049</v>
      </c>
      <c r="C421" t="s">
        <v>280</v>
      </c>
      <c r="D421">
        <v>1</v>
      </c>
      <c r="E421" s="10">
        <v>547.83000000000004</v>
      </c>
      <c r="F421" s="10">
        <v>547.83000000000004</v>
      </c>
      <c r="G421" s="10">
        <v>547.83000000000004</v>
      </c>
      <c r="H421">
        <v>0</v>
      </c>
      <c r="I421" s="51" t="str">
        <f>_xlfn.XLOOKUP(Q4_2025[[#This Row],[Artikelnr]],Artikel_prijzen[Artnr],Artikel_prijzen[Groep],"")</f>
        <v>Elektra</v>
      </c>
      <c r="J421" s="10">
        <f>_xlfn.XLOOKUP(Q4_2025[[#This Row],[Artikelnr]],Artikel_prijzen[Artnr],Artikel_prijzen[Prijs 2025],"")</f>
        <v>417.15</v>
      </c>
      <c r="K421" t="str">
        <f>IF(Q4_2025[[#This Row],[Artikelprijs]]&lt;&gt;"",IF(Q4_2025[[#This Row],[Stuksprijs]]=Q4_2025[[#This Row],[Artikelprijs]],"Prijs gelijk","Prijs wijkt af"),"")</f>
        <v>Prijs wijkt af</v>
      </c>
      <c r="L421" t="str">
        <f>IF(Q4_2025[[#This Row],[Relatiekorting percentage]]=0,
    "Nvt",
    IF(Q4_2025[[#This Row],[Brutobedrag 2]] &lt; Q4_2025[[#This Row],[Bruto - Rel.korting]],
        "Nee",
        "Ja"))</f>
        <v>Nvt</v>
      </c>
      <c r="M421" s="10">
        <f>IF(Q4_2025[[#This Row],[Artikelprijs]]&lt;&gt;"",Q4_2025[[#This Row],[Artikelprijs]],Q4_2025[[#This Row],[Stuksprijs]])</f>
        <v>417.15</v>
      </c>
      <c r="N421" s="44">
        <f>Q4_2025[[#This Row],[Besteld]]*Q4_2025[[#This Row],[Prijs 2]]</f>
        <v>417.15</v>
      </c>
      <c r="O421" s="10">
        <f>IF(Q4_2025[[#This Row],[Brutobedrag 2]]&lt;Q4_2025[[#This Row],[Bruto - Rel.korting]],Q4_2025[[#This Row],[Brutobedrag 2]],Q4_2025[[#This Row],[Brutobedrag 2]]*(100-Q4_2025[[#This Row],[Relatiekorting percentage]])/100)</f>
        <v>417.15</v>
      </c>
      <c r="R421" s="3"/>
      <c r="W421"/>
      <c r="AB421"/>
    </row>
    <row r="422" spans="1:28" x14ac:dyDescent="0.3">
      <c r="A422" t="s">
        <v>862</v>
      </c>
      <c r="B422">
        <v>5022049</v>
      </c>
      <c r="C422" t="s">
        <v>280</v>
      </c>
      <c r="D422">
        <v>1</v>
      </c>
      <c r="E422" s="10">
        <v>547.83000000000004</v>
      </c>
      <c r="F422" s="10">
        <v>547.83000000000004</v>
      </c>
      <c r="G422" s="10">
        <v>547.83000000000004</v>
      </c>
      <c r="H422">
        <v>0</v>
      </c>
      <c r="I422" s="51" t="str">
        <f>_xlfn.XLOOKUP(Q4_2025[[#This Row],[Artikelnr]],Artikel_prijzen[Artnr],Artikel_prijzen[Groep],"")</f>
        <v>Elektra</v>
      </c>
      <c r="J422" s="10">
        <f>_xlfn.XLOOKUP(Q4_2025[[#This Row],[Artikelnr]],Artikel_prijzen[Artnr],Artikel_prijzen[Prijs 2025],"")</f>
        <v>417.15</v>
      </c>
      <c r="K422" t="str">
        <f>IF(Q4_2025[[#This Row],[Artikelprijs]]&lt;&gt;"",IF(Q4_2025[[#This Row],[Stuksprijs]]=Q4_2025[[#This Row],[Artikelprijs]],"Prijs gelijk","Prijs wijkt af"),"")</f>
        <v>Prijs wijkt af</v>
      </c>
      <c r="L422" t="str">
        <f>IF(Q4_2025[[#This Row],[Relatiekorting percentage]]=0,
    "Nvt",
    IF(Q4_2025[[#This Row],[Brutobedrag 2]] &lt; Q4_2025[[#This Row],[Bruto - Rel.korting]],
        "Nee",
        "Ja"))</f>
        <v>Nvt</v>
      </c>
      <c r="M422" s="10">
        <f>IF(Q4_2025[[#This Row],[Artikelprijs]]&lt;&gt;"",Q4_2025[[#This Row],[Artikelprijs]],Q4_2025[[#This Row],[Stuksprijs]])</f>
        <v>417.15</v>
      </c>
      <c r="N422" s="44">
        <f>Q4_2025[[#This Row],[Besteld]]*Q4_2025[[#This Row],[Prijs 2]]</f>
        <v>417.15</v>
      </c>
      <c r="O422" s="10">
        <f>IF(Q4_2025[[#This Row],[Brutobedrag 2]]&lt;Q4_2025[[#This Row],[Bruto - Rel.korting]],Q4_2025[[#This Row],[Brutobedrag 2]],Q4_2025[[#This Row],[Brutobedrag 2]]*(100-Q4_2025[[#This Row],[Relatiekorting percentage]])/100)</f>
        <v>417.15</v>
      </c>
      <c r="R422" s="3"/>
      <c r="W422"/>
      <c r="AB422"/>
    </row>
    <row r="423" spans="1:28" x14ac:dyDescent="0.3">
      <c r="A423" t="s">
        <v>862</v>
      </c>
      <c r="B423">
        <v>5022047</v>
      </c>
      <c r="C423" t="s">
        <v>278</v>
      </c>
      <c r="D423">
        <v>1</v>
      </c>
      <c r="E423" s="10">
        <v>438.5</v>
      </c>
      <c r="F423" s="10">
        <v>438.5</v>
      </c>
      <c r="G423" s="10">
        <v>438.5</v>
      </c>
      <c r="H423">
        <v>0</v>
      </c>
      <c r="I423" s="51" t="str">
        <f>_xlfn.XLOOKUP(Q4_2025[[#This Row],[Artikelnr]],Artikel_prijzen[Artnr],Artikel_prijzen[Groep],"")</f>
        <v>Elektra</v>
      </c>
      <c r="J423" s="10">
        <f>_xlfn.XLOOKUP(Q4_2025[[#This Row],[Artikelnr]],Artikel_prijzen[Artnr],Artikel_prijzen[Prijs 2025],"")</f>
        <v>329.6</v>
      </c>
      <c r="K423" t="str">
        <f>IF(Q4_2025[[#This Row],[Artikelprijs]]&lt;&gt;"",IF(Q4_2025[[#This Row],[Stuksprijs]]=Q4_2025[[#This Row],[Artikelprijs]],"Prijs gelijk","Prijs wijkt af"),"")</f>
        <v>Prijs wijkt af</v>
      </c>
      <c r="L423" t="str">
        <f>IF(Q4_2025[[#This Row],[Relatiekorting percentage]]=0,
    "Nvt",
    IF(Q4_2025[[#This Row],[Brutobedrag 2]] &lt; Q4_2025[[#This Row],[Bruto - Rel.korting]],
        "Nee",
        "Ja"))</f>
        <v>Nvt</v>
      </c>
      <c r="M423" s="10">
        <f>IF(Q4_2025[[#This Row],[Artikelprijs]]&lt;&gt;"",Q4_2025[[#This Row],[Artikelprijs]],Q4_2025[[#This Row],[Stuksprijs]])</f>
        <v>329.6</v>
      </c>
      <c r="N423" s="44">
        <f>Q4_2025[[#This Row],[Besteld]]*Q4_2025[[#This Row],[Prijs 2]]</f>
        <v>329.6</v>
      </c>
      <c r="O423" s="10">
        <f>IF(Q4_2025[[#This Row],[Brutobedrag 2]]&lt;Q4_2025[[#This Row],[Bruto - Rel.korting]],Q4_2025[[#This Row],[Brutobedrag 2]],Q4_2025[[#This Row],[Brutobedrag 2]]*(100-Q4_2025[[#This Row],[Relatiekorting percentage]])/100)</f>
        <v>329.6</v>
      </c>
      <c r="R423" s="3"/>
      <c r="W423"/>
      <c r="AB423"/>
    </row>
    <row r="424" spans="1:28" x14ac:dyDescent="0.3">
      <c r="A424" t="s">
        <v>862</v>
      </c>
      <c r="B424">
        <v>5022033</v>
      </c>
      <c r="C424" t="s">
        <v>286</v>
      </c>
      <c r="D424">
        <v>1</v>
      </c>
      <c r="E424" s="10">
        <v>748.75</v>
      </c>
      <c r="F424" s="10">
        <v>748.75</v>
      </c>
      <c r="G424" s="10">
        <v>748.75</v>
      </c>
      <c r="H424">
        <v>0</v>
      </c>
      <c r="I424" s="51" t="str">
        <f>_xlfn.XLOOKUP(Q4_2025[[#This Row],[Artikelnr]],Artikel_prijzen[Artnr],Artikel_prijzen[Groep],"")</f>
        <v>Elektra</v>
      </c>
      <c r="J424" s="10">
        <f>_xlfn.XLOOKUP(Q4_2025[[#This Row],[Artikelnr]],Artikel_prijzen[Artnr],Artikel_prijzen[Prijs 2025],"")</f>
        <v>458.35</v>
      </c>
      <c r="K424" t="str">
        <f>IF(Q4_2025[[#This Row],[Artikelprijs]]&lt;&gt;"",IF(Q4_2025[[#This Row],[Stuksprijs]]=Q4_2025[[#This Row],[Artikelprijs]],"Prijs gelijk","Prijs wijkt af"),"")</f>
        <v>Prijs wijkt af</v>
      </c>
      <c r="L424" t="str">
        <f>IF(Q4_2025[[#This Row],[Relatiekorting percentage]]=0,
    "Nvt",
    IF(Q4_2025[[#This Row],[Brutobedrag 2]] &lt; Q4_2025[[#This Row],[Bruto - Rel.korting]],
        "Nee",
        "Ja"))</f>
        <v>Nvt</v>
      </c>
      <c r="M424" s="10">
        <f>IF(Q4_2025[[#This Row],[Artikelprijs]]&lt;&gt;"",Q4_2025[[#This Row],[Artikelprijs]],Q4_2025[[#This Row],[Stuksprijs]])</f>
        <v>458.35</v>
      </c>
      <c r="N424" s="44">
        <f>Q4_2025[[#This Row],[Besteld]]*Q4_2025[[#This Row],[Prijs 2]]</f>
        <v>458.35</v>
      </c>
      <c r="O424" s="10">
        <f>IF(Q4_2025[[#This Row],[Brutobedrag 2]]&lt;Q4_2025[[#This Row],[Bruto - Rel.korting]],Q4_2025[[#This Row],[Brutobedrag 2]],Q4_2025[[#This Row],[Brutobedrag 2]]*(100-Q4_2025[[#This Row],[Relatiekorting percentage]])/100)</f>
        <v>458.35</v>
      </c>
      <c r="R424" s="3"/>
      <c r="W424"/>
      <c r="AB424"/>
    </row>
    <row r="425" spans="1:28" x14ac:dyDescent="0.3">
      <c r="A425" t="s">
        <v>862</v>
      </c>
      <c r="B425">
        <v>5022033</v>
      </c>
      <c r="C425" t="s">
        <v>286</v>
      </c>
      <c r="D425">
        <v>1</v>
      </c>
      <c r="E425" s="10">
        <v>748.75</v>
      </c>
      <c r="F425" s="10">
        <v>748.75</v>
      </c>
      <c r="G425" s="10">
        <v>748.75</v>
      </c>
      <c r="H425">
        <v>0</v>
      </c>
      <c r="I425" s="51" t="str">
        <f>_xlfn.XLOOKUP(Q4_2025[[#This Row],[Artikelnr]],Artikel_prijzen[Artnr],Artikel_prijzen[Groep],"")</f>
        <v>Elektra</v>
      </c>
      <c r="J425" s="10">
        <f>_xlfn.XLOOKUP(Q4_2025[[#This Row],[Artikelnr]],Artikel_prijzen[Artnr],Artikel_prijzen[Prijs 2025],"")</f>
        <v>458.35</v>
      </c>
      <c r="K425" t="str">
        <f>IF(Q4_2025[[#This Row],[Artikelprijs]]&lt;&gt;"",IF(Q4_2025[[#This Row],[Stuksprijs]]=Q4_2025[[#This Row],[Artikelprijs]],"Prijs gelijk","Prijs wijkt af"),"")</f>
        <v>Prijs wijkt af</v>
      </c>
      <c r="L425" t="str">
        <f>IF(Q4_2025[[#This Row],[Relatiekorting percentage]]=0,
    "Nvt",
    IF(Q4_2025[[#This Row],[Brutobedrag 2]] &lt; Q4_2025[[#This Row],[Bruto - Rel.korting]],
        "Nee",
        "Ja"))</f>
        <v>Nvt</v>
      </c>
      <c r="M425" s="10">
        <f>IF(Q4_2025[[#This Row],[Artikelprijs]]&lt;&gt;"",Q4_2025[[#This Row],[Artikelprijs]],Q4_2025[[#This Row],[Stuksprijs]])</f>
        <v>458.35</v>
      </c>
      <c r="N425" s="44">
        <f>Q4_2025[[#This Row],[Besteld]]*Q4_2025[[#This Row],[Prijs 2]]</f>
        <v>458.35</v>
      </c>
      <c r="O425" s="10">
        <f>IF(Q4_2025[[#This Row],[Brutobedrag 2]]&lt;Q4_2025[[#This Row],[Bruto - Rel.korting]],Q4_2025[[#This Row],[Brutobedrag 2]],Q4_2025[[#This Row],[Brutobedrag 2]]*(100-Q4_2025[[#This Row],[Relatiekorting percentage]])/100)</f>
        <v>458.35</v>
      </c>
      <c r="R425" s="3"/>
      <c r="W425"/>
      <c r="AB425"/>
    </row>
    <row r="426" spans="1:28" x14ac:dyDescent="0.3">
      <c r="A426" t="s">
        <v>862</v>
      </c>
      <c r="B426">
        <v>5021034</v>
      </c>
      <c r="C426" t="s">
        <v>275</v>
      </c>
      <c r="D426">
        <v>2</v>
      </c>
      <c r="E426" s="10">
        <v>185.4</v>
      </c>
      <c r="F426" s="10">
        <v>370.8</v>
      </c>
      <c r="G426" s="10">
        <v>370.8</v>
      </c>
      <c r="H426">
        <v>0</v>
      </c>
      <c r="I426" s="51" t="str">
        <f>_xlfn.XLOOKUP(Q4_2025[[#This Row],[Artikelnr]],Artikel_prijzen[Artnr],Artikel_prijzen[Groep],"")</f>
        <v>Elektra</v>
      </c>
      <c r="J426" s="10">
        <f>_xlfn.XLOOKUP(Q4_2025[[#This Row],[Artikelnr]],Artikel_prijzen[Artnr],Artikel_prijzen[Prijs 2025],"")</f>
        <v>106.8625</v>
      </c>
      <c r="K426" t="str">
        <f>IF(Q4_2025[[#This Row],[Artikelprijs]]&lt;&gt;"",IF(Q4_2025[[#This Row],[Stuksprijs]]=Q4_2025[[#This Row],[Artikelprijs]],"Prijs gelijk","Prijs wijkt af"),"")</f>
        <v>Prijs wijkt af</v>
      </c>
      <c r="L426" t="str">
        <f>IF(Q4_2025[[#This Row],[Relatiekorting percentage]]=0,
    "Nvt",
    IF(Q4_2025[[#This Row],[Brutobedrag 2]] &lt; Q4_2025[[#This Row],[Bruto - Rel.korting]],
        "Nee",
        "Ja"))</f>
        <v>Nvt</v>
      </c>
      <c r="M426" s="10">
        <f>IF(Q4_2025[[#This Row],[Artikelprijs]]&lt;&gt;"",Q4_2025[[#This Row],[Artikelprijs]],Q4_2025[[#This Row],[Stuksprijs]])</f>
        <v>106.8625</v>
      </c>
      <c r="N426" s="44">
        <f>Q4_2025[[#This Row],[Besteld]]*Q4_2025[[#This Row],[Prijs 2]]</f>
        <v>213.72499999999999</v>
      </c>
      <c r="O426" s="10">
        <f>IF(Q4_2025[[#This Row],[Brutobedrag 2]]&lt;Q4_2025[[#This Row],[Bruto - Rel.korting]],Q4_2025[[#This Row],[Brutobedrag 2]],Q4_2025[[#This Row],[Brutobedrag 2]]*(100-Q4_2025[[#This Row],[Relatiekorting percentage]])/100)</f>
        <v>213.72499999999999</v>
      </c>
      <c r="R426" s="3"/>
      <c r="W426"/>
      <c r="AB426"/>
    </row>
    <row r="427" spans="1:28" x14ac:dyDescent="0.3">
      <c r="A427" t="s">
        <v>862</v>
      </c>
      <c r="B427">
        <v>5022031</v>
      </c>
      <c r="C427" t="s">
        <v>284</v>
      </c>
      <c r="D427">
        <v>1</v>
      </c>
      <c r="E427" s="10">
        <v>604.04999999999995</v>
      </c>
      <c r="F427" s="10">
        <v>604.04999999999995</v>
      </c>
      <c r="G427" s="10">
        <v>604.04999999999995</v>
      </c>
      <c r="H427">
        <v>0</v>
      </c>
      <c r="I427" s="51" t="str">
        <f>_xlfn.XLOOKUP(Q4_2025[[#This Row],[Artikelnr]],Artikel_prijzen[Artnr],Artikel_prijzen[Groep],"")</f>
        <v>Elektra</v>
      </c>
      <c r="J427" s="10">
        <f>_xlfn.XLOOKUP(Q4_2025[[#This Row],[Artikelnr]],Artikel_prijzen[Artnr],Artikel_prijzen[Prijs 2025],"")</f>
        <v>386.25</v>
      </c>
      <c r="K427" t="str">
        <f>IF(Q4_2025[[#This Row],[Artikelprijs]]&lt;&gt;"",IF(Q4_2025[[#This Row],[Stuksprijs]]=Q4_2025[[#This Row],[Artikelprijs]],"Prijs gelijk","Prijs wijkt af"),"")</f>
        <v>Prijs wijkt af</v>
      </c>
      <c r="L427" t="str">
        <f>IF(Q4_2025[[#This Row],[Relatiekorting percentage]]=0,
    "Nvt",
    IF(Q4_2025[[#This Row],[Brutobedrag 2]] &lt; Q4_2025[[#This Row],[Bruto - Rel.korting]],
        "Nee",
        "Ja"))</f>
        <v>Nvt</v>
      </c>
      <c r="M427" s="10">
        <f>IF(Q4_2025[[#This Row],[Artikelprijs]]&lt;&gt;"",Q4_2025[[#This Row],[Artikelprijs]],Q4_2025[[#This Row],[Stuksprijs]])</f>
        <v>386.25</v>
      </c>
      <c r="N427" s="44">
        <f>Q4_2025[[#This Row],[Besteld]]*Q4_2025[[#This Row],[Prijs 2]]</f>
        <v>386.25</v>
      </c>
      <c r="O427" s="10">
        <f>IF(Q4_2025[[#This Row],[Brutobedrag 2]]&lt;Q4_2025[[#This Row],[Bruto - Rel.korting]],Q4_2025[[#This Row],[Brutobedrag 2]],Q4_2025[[#This Row],[Brutobedrag 2]]*(100-Q4_2025[[#This Row],[Relatiekorting percentage]])/100)</f>
        <v>386.25</v>
      </c>
      <c r="R427" s="3"/>
      <c r="W427"/>
      <c r="AB427"/>
    </row>
    <row r="428" spans="1:28" x14ac:dyDescent="0.3">
      <c r="A428" t="s">
        <v>862</v>
      </c>
      <c r="B428">
        <v>5020001</v>
      </c>
      <c r="C428" t="s">
        <v>46</v>
      </c>
      <c r="D428">
        <v>2</v>
      </c>
      <c r="E428" s="10">
        <v>29.35</v>
      </c>
      <c r="F428" s="10">
        <v>58.7</v>
      </c>
      <c r="G428" s="10">
        <v>58.7</v>
      </c>
      <c r="H428">
        <v>0</v>
      </c>
      <c r="I428" s="51" t="str">
        <f>_xlfn.XLOOKUP(Q4_2025[[#This Row],[Artikelnr]],Artikel_prijzen[Artnr],Artikel_prijzen[Groep],"")</f>
        <v/>
      </c>
      <c r="J428" s="10" t="str">
        <f>_xlfn.XLOOKUP(Q4_2025[[#This Row],[Artikelnr]],Artikel_prijzen[Artnr],Artikel_prijzen[Prijs 2025],"")</f>
        <v/>
      </c>
      <c r="K428" t="str">
        <f>IF(Q4_2025[[#This Row],[Artikelprijs]]&lt;&gt;"",IF(Q4_2025[[#This Row],[Stuksprijs]]=Q4_2025[[#This Row],[Artikelprijs]],"Prijs gelijk","Prijs wijkt af"),"")</f>
        <v/>
      </c>
      <c r="L428" t="str">
        <f>IF(Q4_2025[[#This Row],[Relatiekorting percentage]]=0,
    "Nvt",
    IF(Q4_2025[[#This Row],[Brutobedrag 2]] &lt; Q4_2025[[#This Row],[Bruto - Rel.korting]],
        "Nee",
        "Ja"))</f>
        <v>Nvt</v>
      </c>
      <c r="M428" s="10">
        <f>IF(Q4_2025[[#This Row],[Artikelprijs]]&lt;&gt;"",Q4_2025[[#This Row],[Artikelprijs]],Q4_2025[[#This Row],[Stuksprijs]])</f>
        <v>29.35</v>
      </c>
      <c r="N428" s="44">
        <f>Q4_2025[[#This Row],[Besteld]]*Q4_2025[[#This Row],[Prijs 2]]</f>
        <v>58.7</v>
      </c>
      <c r="O428" s="10">
        <f>IF(Q4_2025[[#This Row],[Brutobedrag 2]]&lt;Q4_2025[[#This Row],[Bruto - Rel.korting]],Q4_2025[[#This Row],[Brutobedrag 2]],Q4_2025[[#This Row],[Brutobedrag 2]]*(100-Q4_2025[[#This Row],[Relatiekorting percentage]])/100)</f>
        <v>58.7</v>
      </c>
      <c r="R428" s="3"/>
      <c r="W428"/>
      <c r="AB428"/>
    </row>
    <row r="429" spans="1:28" x14ac:dyDescent="0.3">
      <c r="A429" t="s">
        <v>862</v>
      </c>
      <c r="B429">
        <v>5040010</v>
      </c>
      <c r="C429" t="s">
        <v>318</v>
      </c>
      <c r="D429">
        <v>1</v>
      </c>
      <c r="E429" s="10">
        <v>448.05</v>
      </c>
      <c r="F429" s="10">
        <v>448.05</v>
      </c>
      <c r="G429" s="10">
        <v>448.05</v>
      </c>
      <c r="H429">
        <v>0</v>
      </c>
      <c r="I429" s="51" t="str">
        <f>_xlfn.XLOOKUP(Q4_2025[[#This Row],[Artikelnr]],Artikel_prijzen[Artnr],Artikel_prijzen[Groep],"")</f>
        <v>AV</v>
      </c>
      <c r="J429" s="10">
        <f>_xlfn.XLOOKUP(Q4_2025[[#This Row],[Artikelnr]],Artikel_prijzen[Artnr],Artikel_prijzen[Prijs 2025],"")</f>
        <v>435</v>
      </c>
      <c r="K429" t="str">
        <f>IF(Q4_2025[[#This Row],[Artikelprijs]]&lt;&gt;"",IF(Q4_2025[[#This Row],[Stuksprijs]]=Q4_2025[[#This Row],[Artikelprijs]],"Prijs gelijk","Prijs wijkt af"),"")</f>
        <v>Prijs wijkt af</v>
      </c>
      <c r="L429" t="str">
        <f>IF(Q4_2025[[#This Row],[Relatiekorting percentage]]=0,
    "Nvt",
    IF(Q4_2025[[#This Row],[Brutobedrag 2]] &lt; Q4_2025[[#This Row],[Bruto - Rel.korting]],
        "Nee",
        "Ja"))</f>
        <v>Nvt</v>
      </c>
      <c r="M429" s="10">
        <f>IF(Q4_2025[[#This Row],[Artikelprijs]]&lt;&gt;"",Q4_2025[[#This Row],[Artikelprijs]],Q4_2025[[#This Row],[Stuksprijs]])</f>
        <v>435</v>
      </c>
      <c r="N429" s="44">
        <f>Q4_2025[[#This Row],[Besteld]]*Q4_2025[[#This Row],[Prijs 2]]</f>
        <v>435</v>
      </c>
      <c r="O429" s="10">
        <f>IF(Q4_2025[[#This Row],[Brutobedrag 2]]&lt;Q4_2025[[#This Row],[Bruto - Rel.korting]],Q4_2025[[#This Row],[Brutobedrag 2]],Q4_2025[[#This Row],[Brutobedrag 2]]*(100-Q4_2025[[#This Row],[Relatiekorting percentage]])/100)</f>
        <v>435</v>
      </c>
      <c r="R429" s="3"/>
      <c r="W429"/>
      <c r="AB429"/>
    </row>
    <row r="430" spans="1:28" x14ac:dyDescent="0.3">
      <c r="A430" t="s">
        <v>862</v>
      </c>
      <c r="B430">
        <v>5040010</v>
      </c>
      <c r="C430" t="s">
        <v>318</v>
      </c>
      <c r="D430">
        <v>1</v>
      </c>
      <c r="E430" s="10">
        <v>448.05</v>
      </c>
      <c r="F430" s="10">
        <v>448.05</v>
      </c>
      <c r="G430" s="10">
        <v>448.05</v>
      </c>
      <c r="H430">
        <v>0</v>
      </c>
      <c r="I430" s="51" t="str">
        <f>_xlfn.XLOOKUP(Q4_2025[[#This Row],[Artikelnr]],Artikel_prijzen[Artnr],Artikel_prijzen[Groep],"")</f>
        <v>AV</v>
      </c>
      <c r="J430" s="10">
        <f>_xlfn.XLOOKUP(Q4_2025[[#This Row],[Artikelnr]],Artikel_prijzen[Artnr],Artikel_prijzen[Prijs 2025],"")</f>
        <v>435</v>
      </c>
      <c r="K430" t="str">
        <f>IF(Q4_2025[[#This Row],[Artikelprijs]]&lt;&gt;"",IF(Q4_2025[[#This Row],[Stuksprijs]]=Q4_2025[[#This Row],[Artikelprijs]],"Prijs gelijk","Prijs wijkt af"),"")</f>
        <v>Prijs wijkt af</v>
      </c>
      <c r="L430" t="str">
        <f>IF(Q4_2025[[#This Row],[Relatiekorting percentage]]=0,
    "Nvt",
    IF(Q4_2025[[#This Row],[Brutobedrag 2]] &lt; Q4_2025[[#This Row],[Bruto - Rel.korting]],
        "Nee",
        "Ja"))</f>
        <v>Nvt</v>
      </c>
      <c r="M430" s="10">
        <f>IF(Q4_2025[[#This Row],[Artikelprijs]]&lt;&gt;"",Q4_2025[[#This Row],[Artikelprijs]],Q4_2025[[#This Row],[Stuksprijs]])</f>
        <v>435</v>
      </c>
      <c r="N430" s="44">
        <f>Q4_2025[[#This Row],[Besteld]]*Q4_2025[[#This Row],[Prijs 2]]</f>
        <v>435</v>
      </c>
      <c r="O430" s="10">
        <f>IF(Q4_2025[[#This Row],[Brutobedrag 2]]&lt;Q4_2025[[#This Row],[Bruto - Rel.korting]],Q4_2025[[#This Row],[Brutobedrag 2]],Q4_2025[[#This Row],[Brutobedrag 2]]*(100-Q4_2025[[#This Row],[Relatiekorting percentage]])/100)</f>
        <v>435</v>
      </c>
      <c r="R430" s="3"/>
      <c r="W430"/>
      <c r="AB430"/>
    </row>
    <row r="431" spans="1:28" x14ac:dyDescent="0.3">
      <c r="A431" t="s">
        <v>862</v>
      </c>
      <c r="B431">
        <v>5040018</v>
      </c>
      <c r="C431" t="s">
        <v>319</v>
      </c>
      <c r="D431">
        <v>1</v>
      </c>
      <c r="E431" s="10">
        <v>66.95</v>
      </c>
      <c r="F431" s="10">
        <v>66.95</v>
      </c>
      <c r="G431" s="10">
        <v>66.95</v>
      </c>
      <c r="H431">
        <v>0</v>
      </c>
      <c r="I431" s="51" t="str">
        <f>_xlfn.XLOOKUP(Q4_2025[[#This Row],[Artikelnr]],Artikel_prijzen[Artnr],Artikel_prijzen[Groep],"")</f>
        <v/>
      </c>
      <c r="J431" s="10" t="str">
        <f>_xlfn.XLOOKUP(Q4_2025[[#This Row],[Artikelnr]],Artikel_prijzen[Artnr],Artikel_prijzen[Prijs 2025],"")</f>
        <v/>
      </c>
      <c r="K431" t="str">
        <f>IF(Q4_2025[[#This Row],[Artikelprijs]]&lt;&gt;"",IF(Q4_2025[[#This Row],[Stuksprijs]]=Q4_2025[[#This Row],[Artikelprijs]],"Prijs gelijk","Prijs wijkt af"),"")</f>
        <v/>
      </c>
      <c r="L431" t="str">
        <f>IF(Q4_2025[[#This Row],[Relatiekorting percentage]]=0,
    "Nvt",
    IF(Q4_2025[[#This Row],[Brutobedrag 2]] &lt; Q4_2025[[#This Row],[Bruto - Rel.korting]],
        "Nee",
        "Ja"))</f>
        <v>Nvt</v>
      </c>
      <c r="M431" s="10">
        <f>IF(Q4_2025[[#This Row],[Artikelprijs]]&lt;&gt;"",Q4_2025[[#This Row],[Artikelprijs]],Q4_2025[[#This Row],[Stuksprijs]])</f>
        <v>66.95</v>
      </c>
      <c r="N431" s="44">
        <f>Q4_2025[[#This Row],[Besteld]]*Q4_2025[[#This Row],[Prijs 2]]</f>
        <v>66.95</v>
      </c>
      <c r="O431" s="10">
        <f>IF(Q4_2025[[#This Row],[Brutobedrag 2]]&lt;Q4_2025[[#This Row],[Bruto - Rel.korting]],Q4_2025[[#This Row],[Brutobedrag 2]],Q4_2025[[#This Row],[Brutobedrag 2]]*(100-Q4_2025[[#This Row],[Relatiekorting percentage]])/100)</f>
        <v>66.95</v>
      </c>
      <c r="R431" s="3"/>
      <c r="W431"/>
      <c r="AB431"/>
    </row>
    <row r="432" spans="1:28" x14ac:dyDescent="0.3">
      <c r="A432" t="s">
        <v>862</v>
      </c>
      <c r="B432">
        <v>5022055</v>
      </c>
      <c r="C432" t="s">
        <v>287</v>
      </c>
      <c r="D432">
        <v>1</v>
      </c>
      <c r="E432" s="10">
        <v>949.6</v>
      </c>
      <c r="F432" s="10">
        <v>949.6</v>
      </c>
      <c r="G432" s="10">
        <v>949.6</v>
      </c>
      <c r="H432">
        <v>0</v>
      </c>
      <c r="I432" s="51" t="str">
        <f>_xlfn.XLOOKUP(Q4_2025[[#This Row],[Artikelnr]],Artikel_prijzen[Artnr],Artikel_prijzen[Groep],"")</f>
        <v>Elektra</v>
      </c>
      <c r="J432" s="10">
        <f>_xlfn.XLOOKUP(Q4_2025[[#This Row],[Artikelnr]],Artikel_prijzen[Artnr],Artikel_prijzen[Prijs 2025],"")</f>
        <v>659.2</v>
      </c>
      <c r="K432" t="str">
        <f>IF(Q4_2025[[#This Row],[Artikelprijs]]&lt;&gt;"",IF(Q4_2025[[#This Row],[Stuksprijs]]=Q4_2025[[#This Row],[Artikelprijs]],"Prijs gelijk","Prijs wijkt af"),"")</f>
        <v>Prijs wijkt af</v>
      </c>
      <c r="L432" t="str">
        <f>IF(Q4_2025[[#This Row],[Relatiekorting percentage]]=0,
    "Nvt",
    IF(Q4_2025[[#This Row],[Brutobedrag 2]] &lt; Q4_2025[[#This Row],[Bruto - Rel.korting]],
        "Nee",
        "Ja"))</f>
        <v>Nvt</v>
      </c>
      <c r="M432" s="10">
        <f>IF(Q4_2025[[#This Row],[Artikelprijs]]&lt;&gt;"",Q4_2025[[#This Row],[Artikelprijs]],Q4_2025[[#This Row],[Stuksprijs]])</f>
        <v>659.2</v>
      </c>
      <c r="N432" s="44">
        <f>Q4_2025[[#This Row],[Besteld]]*Q4_2025[[#This Row],[Prijs 2]]</f>
        <v>659.2</v>
      </c>
      <c r="O432" s="10">
        <f>IF(Q4_2025[[#This Row],[Brutobedrag 2]]&lt;Q4_2025[[#This Row],[Bruto - Rel.korting]],Q4_2025[[#This Row],[Brutobedrag 2]],Q4_2025[[#This Row],[Brutobedrag 2]]*(100-Q4_2025[[#This Row],[Relatiekorting percentage]])/100)</f>
        <v>659.2</v>
      </c>
      <c r="R432" s="3"/>
      <c r="W432"/>
      <c r="AB432"/>
    </row>
    <row r="433" spans="1:28" x14ac:dyDescent="0.3">
      <c r="A433" t="s">
        <v>862</v>
      </c>
      <c r="B433">
        <v>5022049</v>
      </c>
      <c r="C433" t="s">
        <v>280</v>
      </c>
      <c r="D433">
        <v>1</v>
      </c>
      <c r="E433" s="10">
        <v>547.83000000000004</v>
      </c>
      <c r="F433" s="10">
        <v>547.83000000000004</v>
      </c>
      <c r="G433" s="10">
        <v>547.83000000000004</v>
      </c>
      <c r="H433">
        <v>0</v>
      </c>
      <c r="I433" s="51" t="str">
        <f>_xlfn.XLOOKUP(Q4_2025[[#This Row],[Artikelnr]],Artikel_prijzen[Artnr],Artikel_prijzen[Groep],"")</f>
        <v>Elektra</v>
      </c>
      <c r="J433" s="10">
        <f>_xlfn.XLOOKUP(Q4_2025[[#This Row],[Artikelnr]],Artikel_prijzen[Artnr],Artikel_prijzen[Prijs 2025],"")</f>
        <v>417.15</v>
      </c>
      <c r="K433" t="str">
        <f>IF(Q4_2025[[#This Row],[Artikelprijs]]&lt;&gt;"",IF(Q4_2025[[#This Row],[Stuksprijs]]=Q4_2025[[#This Row],[Artikelprijs]],"Prijs gelijk","Prijs wijkt af"),"")</f>
        <v>Prijs wijkt af</v>
      </c>
      <c r="L433" t="str">
        <f>IF(Q4_2025[[#This Row],[Relatiekorting percentage]]=0,
    "Nvt",
    IF(Q4_2025[[#This Row],[Brutobedrag 2]] &lt; Q4_2025[[#This Row],[Bruto - Rel.korting]],
        "Nee",
        "Ja"))</f>
        <v>Nvt</v>
      </c>
      <c r="M433" s="10">
        <f>IF(Q4_2025[[#This Row],[Artikelprijs]]&lt;&gt;"",Q4_2025[[#This Row],[Artikelprijs]],Q4_2025[[#This Row],[Stuksprijs]])</f>
        <v>417.15</v>
      </c>
      <c r="N433" s="44">
        <f>Q4_2025[[#This Row],[Besteld]]*Q4_2025[[#This Row],[Prijs 2]]</f>
        <v>417.15</v>
      </c>
      <c r="O433" s="10">
        <f>IF(Q4_2025[[#This Row],[Brutobedrag 2]]&lt;Q4_2025[[#This Row],[Bruto - Rel.korting]],Q4_2025[[#This Row],[Brutobedrag 2]],Q4_2025[[#This Row],[Brutobedrag 2]]*(100-Q4_2025[[#This Row],[Relatiekorting percentage]])/100)</f>
        <v>417.15</v>
      </c>
      <c r="R433" s="3"/>
      <c r="W433"/>
      <c r="AB433"/>
    </row>
    <row r="434" spans="1:28" x14ac:dyDescent="0.3">
      <c r="A434" t="s">
        <v>862</v>
      </c>
      <c r="B434">
        <v>5022027</v>
      </c>
      <c r="C434" t="s">
        <v>279</v>
      </c>
      <c r="D434">
        <v>1</v>
      </c>
      <c r="E434" s="10">
        <v>429.38</v>
      </c>
      <c r="F434" s="10">
        <v>429.38</v>
      </c>
      <c r="G434" s="10">
        <v>429.38</v>
      </c>
      <c r="H434">
        <v>0</v>
      </c>
      <c r="I434" s="51" t="str">
        <f>_xlfn.XLOOKUP(Q4_2025[[#This Row],[Artikelnr]],Artikel_prijzen[Artnr],Artikel_prijzen[Groep],"")</f>
        <v>Elektra</v>
      </c>
      <c r="J434" s="10">
        <f>_xlfn.XLOOKUP(Q4_2025[[#This Row],[Artikelnr]],Artikel_prijzen[Artnr],Artikel_prijzen[Prijs 2025],"")</f>
        <v>298.7</v>
      </c>
      <c r="K434" t="str">
        <f>IF(Q4_2025[[#This Row],[Artikelprijs]]&lt;&gt;"",IF(Q4_2025[[#This Row],[Stuksprijs]]=Q4_2025[[#This Row],[Artikelprijs]],"Prijs gelijk","Prijs wijkt af"),"")</f>
        <v>Prijs wijkt af</v>
      </c>
      <c r="L434" t="str">
        <f>IF(Q4_2025[[#This Row],[Relatiekorting percentage]]=0,
    "Nvt",
    IF(Q4_2025[[#This Row],[Brutobedrag 2]] &lt; Q4_2025[[#This Row],[Bruto - Rel.korting]],
        "Nee",
        "Ja"))</f>
        <v>Nvt</v>
      </c>
      <c r="M434" s="10">
        <f>IF(Q4_2025[[#This Row],[Artikelprijs]]&lt;&gt;"",Q4_2025[[#This Row],[Artikelprijs]],Q4_2025[[#This Row],[Stuksprijs]])</f>
        <v>298.7</v>
      </c>
      <c r="N434" s="44">
        <f>Q4_2025[[#This Row],[Besteld]]*Q4_2025[[#This Row],[Prijs 2]]</f>
        <v>298.7</v>
      </c>
      <c r="O434" s="10">
        <f>IF(Q4_2025[[#This Row],[Brutobedrag 2]]&lt;Q4_2025[[#This Row],[Bruto - Rel.korting]],Q4_2025[[#This Row],[Brutobedrag 2]],Q4_2025[[#This Row],[Brutobedrag 2]]*(100-Q4_2025[[#This Row],[Relatiekorting percentage]])/100)</f>
        <v>298.7</v>
      </c>
      <c r="R434" s="3"/>
      <c r="W434"/>
      <c r="AB434"/>
    </row>
    <row r="435" spans="1:28" x14ac:dyDescent="0.3">
      <c r="A435" t="s">
        <v>862</v>
      </c>
      <c r="B435">
        <v>5022031</v>
      </c>
      <c r="C435" t="s">
        <v>284</v>
      </c>
      <c r="D435">
        <v>1</v>
      </c>
      <c r="E435" s="10">
        <v>604.04999999999995</v>
      </c>
      <c r="F435" s="10">
        <v>604.04999999999995</v>
      </c>
      <c r="G435" s="10">
        <v>604.04999999999995</v>
      </c>
      <c r="H435">
        <v>0</v>
      </c>
      <c r="I435" s="51" t="str">
        <f>_xlfn.XLOOKUP(Q4_2025[[#This Row],[Artikelnr]],Artikel_prijzen[Artnr],Artikel_prijzen[Groep],"")</f>
        <v>Elektra</v>
      </c>
      <c r="J435" s="10">
        <f>_xlfn.XLOOKUP(Q4_2025[[#This Row],[Artikelnr]],Artikel_prijzen[Artnr],Artikel_prijzen[Prijs 2025],"")</f>
        <v>386.25</v>
      </c>
      <c r="K435" t="str">
        <f>IF(Q4_2025[[#This Row],[Artikelprijs]]&lt;&gt;"",IF(Q4_2025[[#This Row],[Stuksprijs]]=Q4_2025[[#This Row],[Artikelprijs]],"Prijs gelijk","Prijs wijkt af"),"")</f>
        <v>Prijs wijkt af</v>
      </c>
      <c r="L435" t="str">
        <f>IF(Q4_2025[[#This Row],[Relatiekorting percentage]]=0,
    "Nvt",
    IF(Q4_2025[[#This Row],[Brutobedrag 2]] &lt; Q4_2025[[#This Row],[Bruto - Rel.korting]],
        "Nee",
        "Ja"))</f>
        <v>Nvt</v>
      </c>
      <c r="M435" s="10">
        <f>IF(Q4_2025[[#This Row],[Artikelprijs]]&lt;&gt;"",Q4_2025[[#This Row],[Artikelprijs]],Q4_2025[[#This Row],[Stuksprijs]])</f>
        <v>386.25</v>
      </c>
      <c r="N435" s="44">
        <f>Q4_2025[[#This Row],[Besteld]]*Q4_2025[[#This Row],[Prijs 2]]</f>
        <v>386.25</v>
      </c>
      <c r="O435" s="10">
        <f>IF(Q4_2025[[#This Row],[Brutobedrag 2]]&lt;Q4_2025[[#This Row],[Bruto - Rel.korting]],Q4_2025[[#This Row],[Brutobedrag 2]],Q4_2025[[#This Row],[Brutobedrag 2]]*(100-Q4_2025[[#This Row],[Relatiekorting percentage]])/100)</f>
        <v>386.25</v>
      </c>
      <c r="R435" s="3"/>
      <c r="W435"/>
      <c r="AB435"/>
    </row>
    <row r="436" spans="1:28" x14ac:dyDescent="0.3">
      <c r="A436" t="s">
        <v>862</v>
      </c>
      <c r="B436">
        <v>5021034</v>
      </c>
      <c r="C436" t="s">
        <v>299</v>
      </c>
      <c r="D436">
        <v>1</v>
      </c>
      <c r="E436" s="10">
        <v>185.4</v>
      </c>
      <c r="F436" s="10">
        <v>185.4</v>
      </c>
      <c r="G436" s="10">
        <v>185.4</v>
      </c>
      <c r="H436">
        <v>0</v>
      </c>
      <c r="I436" s="51" t="str">
        <f>_xlfn.XLOOKUP(Q4_2025[[#This Row],[Artikelnr]],Artikel_prijzen[Artnr],Artikel_prijzen[Groep],"")</f>
        <v>Elektra</v>
      </c>
      <c r="J436" s="10">
        <f>_xlfn.XLOOKUP(Q4_2025[[#This Row],[Artikelnr]],Artikel_prijzen[Artnr],Artikel_prijzen[Prijs 2025],"")</f>
        <v>106.8625</v>
      </c>
      <c r="K436" t="str">
        <f>IF(Q4_2025[[#This Row],[Artikelprijs]]&lt;&gt;"",IF(Q4_2025[[#This Row],[Stuksprijs]]=Q4_2025[[#This Row],[Artikelprijs]],"Prijs gelijk","Prijs wijkt af"),"")</f>
        <v>Prijs wijkt af</v>
      </c>
      <c r="L436" t="str">
        <f>IF(Q4_2025[[#This Row],[Relatiekorting percentage]]=0,
    "Nvt",
    IF(Q4_2025[[#This Row],[Brutobedrag 2]] &lt; Q4_2025[[#This Row],[Bruto - Rel.korting]],
        "Nee",
        "Ja"))</f>
        <v>Nvt</v>
      </c>
      <c r="M436" s="10">
        <f>IF(Q4_2025[[#This Row],[Artikelprijs]]&lt;&gt;"",Q4_2025[[#This Row],[Artikelprijs]],Q4_2025[[#This Row],[Stuksprijs]])</f>
        <v>106.8625</v>
      </c>
      <c r="N436" s="44">
        <f>Q4_2025[[#This Row],[Besteld]]*Q4_2025[[#This Row],[Prijs 2]]</f>
        <v>106.8625</v>
      </c>
      <c r="O436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436" s="3"/>
      <c r="W436"/>
      <c r="AB436"/>
    </row>
    <row r="437" spans="1:28" x14ac:dyDescent="0.3">
      <c r="A437" t="s">
        <v>862</v>
      </c>
      <c r="B437">
        <v>5021034</v>
      </c>
      <c r="C437" t="s">
        <v>299</v>
      </c>
      <c r="D437">
        <v>-1</v>
      </c>
      <c r="E437" s="10">
        <v>185.4</v>
      </c>
      <c r="F437" s="10">
        <v>-185.4</v>
      </c>
      <c r="G437" s="10">
        <v>-185.4</v>
      </c>
      <c r="H437">
        <v>0</v>
      </c>
      <c r="I437" s="51" t="str">
        <f>_xlfn.XLOOKUP(Q4_2025[[#This Row],[Artikelnr]],Artikel_prijzen[Artnr],Artikel_prijzen[Groep],"")</f>
        <v>Elektra</v>
      </c>
      <c r="J437" s="10">
        <f>_xlfn.XLOOKUP(Q4_2025[[#This Row],[Artikelnr]],Artikel_prijzen[Artnr],Artikel_prijzen[Prijs 2025],"")</f>
        <v>106.8625</v>
      </c>
      <c r="K437" t="str">
        <f>IF(Q4_2025[[#This Row],[Artikelprijs]]&lt;&gt;"",IF(Q4_2025[[#This Row],[Stuksprijs]]=Q4_2025[[#This Row],[Artikelprijs]],"Prijs gelijk","Prijs wijkt af"),"")</f>
        <v>Prijs wijkt af</v>
      </c>
      <c r="L437" t="str">
        <f>IF(Q4_2025[[#This Row],[Relatiekorting percentage]]=0,
    "Nvt",
    IF(Q4_2025[[#This Row],[Brutobedrag 2]] &lt; Q4_2025[[#This Row],[Bruto - Rel.korting]],
        "Nee",
        "Ja"))</f>
        <v>Nvt</v>
      </c>
      <c r="M437" s="10">
        <f>IF(Q4_2025[[#This Row],[Artikelprijs]]&lt;&gt;"",Q4_2025[[#This Row],[Artikelprijs]],Q4_2025[[#This Row],[Stuksprijs]])</f>
        <v>106.8625</v>
      </c>
      <c r="N437" s="44">
        <f>Q4_2025[[#This Row],[Besteld]]*Q4_2025[[#This Row],[Prijs 2]]</f>
        <v>-106.8625</v>
      </c>
      <c r="O437" s="10">
        <f>IF(Q4_2025[[#This Row],[Brutobedrag 2]]&lt;Q4_2025[[#This Row],[Bruto - Rel.korting]],Q4_2025[[#This Row],[Brutobedrag 2]],Q4_2025[[#This Row],[Brutobedrag 2]]*(100-Q4_2025[[#This Row],[Relatiekorting percentage]])/100)</f>
        <v>-106.8625</v>
      </c>
      <c r="R437" s="3"/>
      <c r="W437"/>
      <c r="AB437"/>
    </row>
    <row r="438" spans="1:28" x14ac:dyDescent="0.3">
      <c r="A438" t="s">
        <v>862</v>
      </c>
      <c r="B438">
        <v>5022049</v>
      </c>
      <c r="C438" t="s">
        <v>280</v>
      </c>
      <c r="D438">
        <v>1</v>
      </c>
      <c r="E438" s="10">
        <v>547.83000000000004</v>
      </c>
      <c r="F438" s="10">
        <v>547.83000000000004</v>
      </c>
      <c r="G438" s="10">
        <v>547.83000000000004</v>
      </c>
      <c r="H438">
        <v>0</v>
      </c>
      <c r="I438" s="51" t="str">
        <f>_xlfn.XLOOKUP(Q4_2025[[#This Row],[Artikelnr]],Artikel_prijzen[Artnr],Artikel_prijzen[Groep],"")</f>
        <v>Elektra</v>
      </c>
      <c r="J438" s="10">
        <f>_xlfn.XLOOKUP(Q4_2025[[#This Row],[Artikelnr]],Artikel_prijzen[Artnr],Artikel_prijzen[Prijs 2025],"")</f>
        <v>417.15</v>
      </c>
      <c r="K438" t="str">
        <f>IF(Q4_2025[[#This Row],[Artikelprijs]]&lt;&gt;"",IF(Q4_2025[[#This Row],[Stuksprijs]]=Q4_2025[[#This Row],[Artikelprijs]],"Prijs gelijk","Prijs wijkt af"),"")</f>
        <v>Prijs wijkt af</v>
      </c>
      <c r="L438" t="str">
        <f>IF(Q4_2025[[#This Row],[Relatiekorting percentage]]=0,
    "Nvt",
    IF(Q4_2025[[#This Row],[Brutobedrag 2]] &lt; Q4_2025[[#This Row],[Bruto - Rel.korting]],
        "Nee",
        "Ja"))</f>
        <v>Nvt</v>
      </c>
      <c r="M438" s="10">
        <f>IF(Q4_2025[[#This Row],[Artikelprijs]]&lt;&gt;"",Q4_2025[[#This Row],[Artikelprijs]],Q4_2025[[#This Row],[Stuksprijs]])</f>
        <v>417.15</v>
      </c>
      <c r="N438" s="44">
        <f>Q4_2025[[#This Row],[Besteld]]*Q4_2025[[#This Row],[Prijs 2]]</f>
        <v>417.15</v>
      </c>
      <c r="O438" s="10">
        <f>IF(Q4_2025[[#This Row],[Brutobedrag 2]]&lt;Q4_2025[[#This Row],[Bruto - Rel.korting]],Q4_2025[[#This Row],[Brutobedrag 2]],Q4_2025[[#This Row],[Brutobedrag 2]]*(100-Q4_2025[[#This Row],[Relatiekorting percentage]])/100)</f>
        <v>417.15</v>
      </c>
      <c r="R438" s="3"/>
      <c r="W438"/>
      <c r="AB438"/>
    </row>
    <row r="439" spans="1:28" x14ac:dyDescent="0.3">
      <c r="A439" t="s">
        <v>862</v>
      </c>
      <c r="B439">
        <v>5021034</v>
      </c>
      <c r="C439" t="s">
        <v>275</v>
      </c>
      <c r="D439">
        <v>3</v>
      </c>
      <c r="E439" s="10">
        <v>185.4</v>
      </c>
      <c r="F439" s="10">
        <v>556.20000000000005</v>
      </c>
      <c r="G439" s="10">
        <v>556.20000000000005</v>
      </c>
      <c r="H439">
        <v>0</v>
      </c>
      <c r="I439" s="51" t="str">
        <f>_xlfn.XLOOKUP(Q4_2025[[#This Row],[Artikelnr]],Artikel_prijzen[Artnr],Artikel_prijzen[Groep],"")</f>
        <v>Elektra</v>
      </c>
      <c r="J439" s="10">
        <f>_xlfn.XLOOKUP(Q4_2025[[#This Row],[Artikelnr]],Artikel_prijzen[Artnr],Artikel_prijzen[Prijs 2025],"")</f>
        <v>106.8625</v>
      </c>
      <c r="K439" t="str">
        <f>IF(Q4_2025[[#This Row],[Artikelprijs]]&lt;&gt;"",IF(Q4_2025[[#This Row],[Stuksprijs]]=Q4_2025[[#This Row],[Artikelprijs]],"Prijs gelijk","Prijs wijkt af"),"")</f>
        <v>Prijs wijkt af</v>
      </c>
      <c r="L439" t="str">
        <f>IF(Q4_2025[[#This Row],[Relatiekorting percentage]]=0,
    "Nvt",
    IF(Q4_2025[[#This Row],[Brutobedrag 2]] &lt; Q4_2025[[#This Row],[Bruto - Rel.korting]],
        "Nee",
        "Ja"))</f>
        <v>Nvt</v>
      </c>
      <c r="M439" s="10">
        <f>IF(Q4_2025[[#This Row],[Artikelprijs]]&lt;&gt;"",Q4_2025[[#This Row],[Artikelprijs]],Q4_2025[[#This Row],[Stuksprijs]])</f>
        <v>106.8625</v>
      </c>
      <c r="N439" s="44">
        <f>Q4_2025[[#This Row],[Besteld]]*Q4_2025[[#This Row],[Prijs 2]]</f>
        <v>320.58749999999998</v>
      </c>
      <c r="O439" s="10">
        <f>IF(Q4_2025[[#This Row],[Brutobedrag 2]]&lt;Q4_2025[[#This Row],[Bruto - Rel.korting]],Q4_2025[[#This Row],[Brutobedrag 2]],Q4_2025[[#This Row],[Brutobedrag 2]]*(100-Q4_2025[[#This Row],[Relatiekorting percentage]])/100)</f>
        <v>320.58749999999998</v>
      </c>
      <c r="R439" s="3"/>
      <c r="W439"/>
      <c r="AB439"/>
    </row>
    <row r="440" spans="1:28" x14ac:dyDescent="0.3">
      <c r="A440" t="s">
        <v>862</v>
      </c>
      <c r="B440">
        <v>5040011</v>
      </c>
      <c r="C440" t="s">
        <v>321</v>
      </c>
      <c r="D440">
        <v>1</v>
      </c>
      <c r="E440" s="10">
        <v>638.6</v>
      </c>
      <c r="F440" s="10">
        <v>638.6</v>
      </c>
      <c r="G440" s="10">
        <v>638.6</v>
      </c>
      <c r="H440">
        <v>0</v>
      </c>
      <c r="I440" s="51" t="str">
        <f>_xlfn.XLOOKUP(Q4_2025[[#This Row],[Artikelnr]],Artikel_prijzen[Artnr],Artikel_prijzen[Groep],"")</f>
        <v>AV</v>
      </c>
      <c r="J440" s="10">
        <f>_xlfn.XLOOKUP(Q4_2025[[#This Row],[Artikelnr]],Artikel_prijzen[Artnr],Artikel_prijzen[Prijs 2025],"")</f>
        <v>620</v>
      </c>
      <c r="K440" t="str">
        <f>IF(Q4_2025[[#This Row],[Artikelprijs]]&lt;&gt;"",IF(Q4_2025[[#This Row],[Stuksprijs]]=Q4_2025[[#This Row],[Artikelprijs]],"Prijs gelijk","Prijs wijkt af"),"")</f>
        <v>Prijs wijkt af</v>
      </c>
      <c r="L440" t="str">
        <f>IF(Q4_2025[[#This Row],[Relatiekorting percentage]]=0,
    "Nvt",
    IF(Q4_2025[[#This Row],[Brutobedrag 2]] &lt; Q4_2025[[#This Row],[Bruto - Rel.korting]],
        "Nee",
        "Ja"))</f>
        <v>Nvt</v>
      </c>
      <c r="M440" s="10">
        <f>IF(Q4_2025[[#This Row],[Artikelprijs]]&lt;&gt;"",Q4_2025[[#This Row],[Artikelprijs]],Q4_2025[[#This Row],[Stuksprijs]])</f>
        <v>620</v>
      </c>
      <c r="N440" s="44">
        <f>Q4_2025[[#This Row],[Besteld]]*Q4_2025[[#This Row],[Prijs 2]]</f>
        <v>620</v>
      </c>
      <c r="O440" s="10">
        <f>IF(Q4_2025[[#This Row],[Brutobedrag 2]]&lt;Q4_2025[[#This Row],[Bruto - Rel.korting]],Q4_2025[[#This Row],[Brutobedrag 2]],Q4_2025[[#This Row],[Brutobedrag 2]]*(100-Q4_2025[[#This Row],[Relatiekorting percentage]])/100)</f>
        <v>620</v>
      </c>
      <c r="R440" s="3"/>
      <c r="W440"/>
      <c r="AB440"/>
    </row>
    <row r="441" spans="1:28" x14ac:dyDescent="0.3">
      <c r="A441" t="s">
        <v>862</v>
      </c>
      <c r="B441">
        <v>5040010</v>
      </c>
      <c r="C441" t="s">
        <v>318</v>
      </c>
      <c r="D441">
        <v>1</v>
      </c>
      <c r="E441" s="10">
        <v>448.05</v>
      </c>
      <c r="F441" s="10">
        <v>448.05</v>
      </c>
      <c r="G441" s="10">
        <v>448.05</v>
      </c>
      <c r="H441">
        <v>0</v>
      </c>
      <c r="I441" s="51" t="str">
        <f>_xlfn.XLOOKUP(Q4_2025[[#This Row],[Artikelnr]],Artikel_prijzen[Artnr],Artikel_prijzen[Groep],"")</f>
        <v>AV</v>
      </c>
      <c r="J441" s="10">
        <f>_xlfn.XLOOKUP(Q4_2025[[#This Row],[Artikelnr]],Artikel_prijzen[Artnr],Artikel_prijzen[Prijs 2025],"")</f>
        <v>435</v>
      </c>
      <c r="K441" t="str">
        <f>IF(Q4_2025[[#This Row],[Artikelprijs]]&lt;&gt;"",IF(Q4_2025[[#This Row],[Stuksprijs]]=Q4_2025[[#This Row],[Artikelprijs]],"Prijs gelijk","Prijs wijkt af"),"")</f>
        <v>Prijs wijkt af</v>
      </c>
      <c r="L441" t="str">
        <f>IF(Q4_2025[[#This Row],[Relatiekorting percentage]]=0,
    "Nvt",
    IF(Q4_2025[[#This Row],[Brutobedrag 2]] &lt; Q4_2025[[#This Row],[Bruto - Rel.korting]],
        "Nee",
        "Ja"))</f>
        <v>Nvt</v>
      </c>
      <c r="M441" s="10">
        <f>IF(Q4_2025[[#This Row],[Artikelprijs]]&lt;&gt;"",Q4_2025[[#This Row],[Artikelprijs]],Q4_2025[[#This Row],[Stuksprijs]])</f>
        <v>435</v>
      </c>
      <c r="N441" s="44">
        <f>Q4_2025[[#This Row],[Besteld]]*Q4_2025[[#This Row],[Prijs 2]]</f>
        <v>435</v>
      </c>
      <c r="O441" s="10">
        <f>IF(Q4_2025[[#This Row],[Brutobedrag 2]]&lt;Q4_2025[[#This Row],[Bruto - Rel.korting]],Q4_2025[[#This Row],[Brutobedrag 2]],Q4_2025[[#This Row],[Brutobedrag 2]]*(100-Q4_2025[[#This Row],[Relatiekorting percentage]])/100)</f>
        <v>435</v>
      </c>
      <c r="R441" s="3"/>
      <c r="W441"/>
      <c r="AB441"/>
    </row>
    <row r="442" spans="1:28" x14ac:dyDescent="0.3">
      <c r="A442" t="s">
        <v>862</v>
      </c>
      <c r="B442">
        <v>5022039</v>
      </c>
      <c r="C442" t="s">
        <v>288</v>
      </c>
      <c r="D442">
        <v>1</v>
      </c>
      <c r="E442" s="10">
        <v>1229.2</v>
      </c>
      <c r="F442" s="10">
        <v>1229.2</v>
      </c>
      <c r="G442" s="10">
        <v>1229.2</v>
      </c>
      <c r="H442">
        <v>0</v>
      </c>
      <c r="I442" s="51" t="str">
        <f>_xlfn.XLOOKUP(Q4_2025[[#This Row],[Artikelnr]],Artikel_prijzen[Artnr],Artikel_prijzen[Groep],"")</f>
        <v>Elektra</v>
      </c>
      <c r="J442" s="10">
        <f>_xlfn.XLOOKUP(Q4_2025[[#This Row],[Artikelnr]],Artikel_prijzen[Artnr],Artikel_prijzen[Prijs 2025],"")</f>
        <v>700</v>
      </c>
      <c r="K442" t="str">
        <f>IF(Q4_2025[[#This Row],[Artikelprijs]]&lt;&gt;"",IF(Q4_2025[[#This Row],[Stuksprijs]]=Q4_2025[[#This Row],[Artikelprijs]],"Prijs gelijk","Prijs wijkt af"),"")</f>
        <v>Prijs wijkt af</v>
      </c>
      <c r="L442" t="str">
        <f>IF(Q4_2025[[#This Row],[Relatiekorting percentage]]=0,
    "Nvt",
    IF(Q4_2025[[#This Row],[Brutobedrag 2]] &lt; Q4_2025[[#This Row],[Bruto - Rel.korting]],
        "Nee",
        "Ja"))</f>
        <v>Nvt</v>
      </c>
      <c r="M442" s="10">
        <f>IF(Q4_2025[[#This Row],[Artikelprijs]]&lt;&gt;"",Q4_2025[[#This Row],[Artikelprijs]],Q4_2025[[#This Row],[Stuksprijs]])</f>
        <v>700</v>
      </c>
      <c r="N442" s="44">
        <f>Q4_2025[[#This Row],[Besteld]]*Q4_2025[[#This Row],[Prijs 2]]</f>
        <v>700</v>
      </c>
      <c r="O442" s="10">
        <f>IF(Q4_2025[[#This Row],[Brutobedrag 2]]&lt;Q4_2025[[#This Row],[Bruto - Rel.korting]],Q4_2025[[#This Row],[Brutobedrag 2]],Q4_2025[[#This Row],[Brutobedrag 2]]*(100-Q4_2025[[#This Row],[Relatiekorting percentage]])/100)</f>
        <v>700</v>
      </c>
      <c r="R442" s="3"/>
      <c r="W442"/>
      <c r="AB442"/>
    </row>
    <row r="443" spans="1:28" x14ac:dyDescent="0.3">
      <c r="A443" t="s">
        <v>862</v>
      </c>
      <c r="B443">
        <v>5021034</v>
      </c>
      <c r="C443" t="s">
        <v>299</v>
      </c>
      <c r="D443">
        <v>1</v>
      </c>
      <c r="E443" s="10">
        <v>185.4</v>
      </c>
      <c r="F443" s="10">
        <v>185.4</v>
      </c>
      <c r="G443" s="10">
        <v>185.4</v>
      </c>
      <c r="H443">
        <v>0</v>
      </c>
      <c r="I443" s="51" t="str">
        <f>_xlfn.XLOOKUP(Q4_2025[[#This Row],[Artikelnr]],Artikel_prijzen[Artnr],Artikel_prijzen[Groep],"")</f>
        <v>Elektra</v>
      </c>
      <c r="J443" s="10">
        <f>_xlfn.XLOOKUP(Q4_2025[[#This Row],[Artikelnr]],Artikel_prijzen[Artnr],Artikel_prijzen[Prijs 2025],"")</f>
        <v>106.8625</v>
      </c>
      <c r="K443" t="str">
        <f>IF(Q4_2025[[#This Row],[Artikelprijs]]&lt;&gt;"",IF(Q4_2025[[#This Row],[Stuksprijs]]=Q4_2025[[#This Row],[Artikelprijs]],"Prijs gelijk","Prijs wijkt af"),"")</f>
        <v>Prijs wijkt af</v>
      </c>
      <c r="L443" t="str">
        <f>IF(Q4_2025[[#This Row],[Relatiekorting percentage]]=0,
    "Nvt",
    IF(Q4_2025[[#This Row],[Brutobedrag 2]] &lt; Q4_2025[[#This Row],[Bruto - Rel.korting]],
        "Nee",
        "Ja"))</f>
        <v>Nvt</v>
      </c>
      <c r="M443" s="10">
        <f>IF(Q4_2025[[#This Row],[Artikelprijs]]&lt;&gt;"",Q4_2025[[#This Row],[Artikelprijs]],Q4_2025[[#This Row],[Stuksprijs]])</f>
        <v>106.8625</v>
      </c>
      <c r="N443" s="44">
        <f>Q4_2025[[#This Row],[Besteld]]*Q4_2025[[#This Row],[Prijs 2]]</f>
        <v>106.8625</v>
      </c>
      <c r="O443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443" s="3"/>
      <c r="W443"/>
      <c r="AB443"/>
    </row>
    <row r="444" spans="1:28" x14ac:dyDescent="0.3">
      <c r="A444" t="s">
        <v>862</v>
      </c>
      <c r="B444">
        <v>5021034</v>
      </c>
      <c r="C444" t="s">
        <v>299</v>
      </c>
      <c r="D444">
        <v>1</v>
      </c>
      <c r="E444" s="10">
        <v>185.4</v>
      </c>
      <c r="F444" s="10">
        <v>185.4</v>
      </c>
      <c r="G444" s="10">
        <v>185.4</v>
      </c>
      <c r="H444">
        <v>0</v>
      </c>
      <c r="I444" s="51" t="str">
        <f>_xlfn.XLOOKUP(Q4_2025[[#This Row],[Artikelnr]],Artikel_prijzen[Artnr],Artikel_prijzen[Groep],"")</f>
        <v>Elektra</v>
      </c>
      <c r="J444" s="10">
        <f>_xlfn.XLOOKUP(Q4_2025[[#This Row],[Artikelnr]],Artikel_prijzen[Artnr],Artikel_prijzen[Prijs 2025],"")</f>
        <v>106.8625</v>
      </c>
      <c r="K444" t="str">
        <f>IF(Q4_2025[[#This Row],[Artikelprijs]]&lt;&gt;"",IF(Q4_2025[[#This Row],[Stuksprijs]]=Q4_2025[[#This Row],[Artikelprijs]],"Prijs gelijk","Prijs wijkt af"),"")</f>
        <v>Prijs wijkt af</v>
      </c>
      <c r="L444" t="str">
        <f>IF(Q4_2025[[#This Row],[Relatiekorting percentage]]=0,
    "Nvt",
    IF(Q4_2025[[#This Row],[Brutobedrag 2]] &lt; Q4_2025[[#This Row],[Bruto - Rel.korting]],
        "Nee",
        "Ja"))</f>
        <v>Nvt</v>
      </c>
      <c r="M444" s="10">
        <f>IF(Q4_2025[[#This Row],[Artikelprijs]]&lt;&gt;"",Q4_2025[[#This Row],[Artikelprijs]],Q4_2025[[#This Row],[Stuksprijs]])</f>
        <v>106.8625</v>
      </c>
      <c r="N444" s="44">
        <f>Q4_2025[[#This Row],[Besteld]]*Q4_2025[[#This Row],[Prijs 2]]</f>
        <v>106.8625</v>
      </c>
      <c r="O444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444" s="3"/>
      <c r="W444"/>
      <c r="AB444"/>
    </row>
    <row r="445" spans="1:28" x14ac:dyDescent="0.3">
      <c r="A445" t="s">
        <v>862</v>
      </c>
      <c r="B445">
        <v>5021034</v>
      </c>
      <c r="C445" t="s">
        <v>299</v>
      </c>
      <c r="D445">
        <v>4</v>
      </c>
      <c r="E445" s="10">
        <v>185.4</v>
      </c>
      <c r="F445" s="10">
        <v>741.6</v>
      </c>
      <c r="G445" s="10">
        <v>741.6</v>
      </c>
      <c r="H445">
        <v>0</v>
      </c>
      <c r="I445" s="51" t="str">
        <f>_xlfn.XLOOKUP(Q4_2025[[#This Row],[Artikelnr]],Artikel_prijzen[Artnr],Artikel_prijzen[Groep],"")</f>
        <v>Elektra</v>
      </c>
      <c r="J445" s="10">
        <f>_xlfn.XLOOKUP(Q4_2025[[#This Row],[Artikelnr]],Artikel_prijzen[Artnr],Artikel_prijzen[Prijs 2025],"")</f>
        <v>106.8625</v>
      </c>
      <c r="K445" t="str">
        <f>IF(Q4_2025[[#This Row],[Artikelprijs]]&lt;&gt;"",IF(Q4_2025[[#This Row],[Stuksprijs]]=Q4_2025[[#This Row],[Artikelprijs]],"Prijs gelijk","Prijs wijkt af"),"")</f>
        <v>Prijs wijkt af</v>
      </c>
      <c r="L445" t="str">
        <f>IF(Q4_2025[[#This Row],[Relatiekorting percentage]]=0,
    "Nvt",
    IF(Q4_2025[[#This Row],[Brutobedrag 2]] &lt; Q4_2025[[#This Row],[Bruto - Rel.korting]],
        "Nee",
        "Ja"))</f>
        <v>Nvt</v>
      </c>
      <c r="M445" s="10">
        <f>IF(Q4_2025[[#This Row],[Artikelprijs]]&lt;&gt;"",Q4_2025[[#This Row],[Artikelprijs]],Q4_2025[[#This Row],[Stuksprijs]])</f>
        <v>106.8625</v>
      </c>
      <c r="N445" s="44">
        <f>Q4_2025[[#This Row],[Besteld]]*Q4_2025[[#This Row],[Prijs 2]]</f>
        <v>427.45</v>
      </c>
      <c r="O445" s="10">
        <f>IF(Q4_2025[[#This Row],[Brutobedrag 2]]&lt;Q4_2025[[#This Row],[Bruto - Rel.korting]],Q4_2025[[#This Row],[Brutobedrag 2]],Q4_2025[[#This Row],[Brutobedrag 2]]*(100-Q4_2025[[#This Row],[Relatiekorting percentage]])/100)</f>
        <v>427.45</v>
      </c>
      <c r="R445" s="3"/>
      <c r="W445"/>
      <c r="AB445"/>
    </row>
    <row r="446" spans="1:28" x14ac:dyDescent="0.3">
      <c r="A446" t="s">
        <v>862</v>
      </c>
      <c r="B446">
        <v>5010016</v>
      </c>
      <c r="C446" t="s">
        <v>865</v>
      </c>
      <c r="D446">
        <v>2</v>
      </c>
      <c r="E446" s="10">
        <v>48.93</v>
      </c>
      <c r="F446" s="10">
        <v>97.86</v>
      </c>
      <c r="G446" s="10">
        <v>97.86</v>
      </c>
      <c r="H446">
        <v>0</v>
      </c>
      <c r="I446" s="51" t="str">
        <f>_xlfn.XLOOKUP(Q4_2025[[#This Row],[Artikelnr]],Artikel_prijzen[Artnr],Artikel_prijzen[Groep],"")</f>
        <v/>
      </c>
      <c r="J446" s="10" t="str">
        <f>_xlfn.XLOOKUP(Q4_2025[[#This Row],[Artikelnr]],Artikel_prijzen[Artnr],Artikel_prijzen[Prijs 2025],"")</f>
        <v/>
      </c>
      <c r="K446" t="str">
        <f>IF(Q4_2025[[#This Row],[Artikelprijs]]&lt;&gt;"",IF(Q4_2025[[#This Row],[Stuksprijs]]=Q4_2025[[#This Row],[Artikelprijs]],"Prijs gelijk","Prijs wijkt af"),"")</f>
        <v/>
      </c>
      <c r="L446" t="str">
        <f>IF(Q4_2025[[#This Row],[Relatiekorting percentage]]=0,
    "Nvt",
    IF(Q4_2025[[#This Row],[Brutobedrag 2]] &lt; Q4_2025[[#This Row],[Bruto - Rel.korting]],
        "Nee",
        "Ja"))</f>
        <v>Nvt</v>
      </c>
      <c r="M446" s="10">
        <f>IF(Q4_2025[[#This Row],[Artikelprijs]]&lt;&gt;"",Q4_2025[[#This Row],[Artikelprijs]],Q4_2025[[#This Row],[Stuksprijs]])</f>
        <v>48.93</v>
      </c>
      <c r="N446" s="44">
        <f>Q4_2025[[#This Row],[Besteld]]*Q4_2025[[#This Row],[Prijs 2]]</f>
        <v>97.86</v>
      </c>
      <c r="O446" s="10">
        <f>IF(Q4_2025[[#This Row],[Brutobedrag 2]]&lt;Q4_2025[[#This Row],[Bruto - Rel.korting]],Q4_2025[[#This Row],[Brutobedrag 2]],Q4_2025[[#This Row],[Brutobedrag 2]]*(100-Q4_2025[[#This Row],[Relatiekorting percentage]])/100)</f>
        <v>97.86</v>
      </c>
      <c r="R446" s="3"/>
      <c r="W446"/>
      <c r="AB446"/>
    </row>
    <row r="447" spans="1:28" x14ac:dyDescent="0.3">
      <c r="A447" t="s">
        <v>862</v>
      </c>
      <c r="B447">
        <v>5020005</v>
      </c>
      <c r="C447" t="s">
        <v>761</v>
      </c>
      <c r="D447">
        <v>1</v>
      </c>
      <c r="E447" s="10">
        <v>18.03</v>
      </c>
      <c r="F447" s="10">
        <v>18.03</v>
      </c>
      <c r="G447" s="10">
        <v>18.03</v>
      </c>
      <c r="H447">
        <v>0</v>
      </c>
      <c r="I447" s="51" t="str">
        <f>_xlfn.XLOOKUP(Q4_2025[[#This Row],[Artikelnr]],Artikel_prijzen[Artnr],Artikel_prijzen[Groep],"")</f>
        <v/>
      </c>
      <c r="J447" s="10" t="str">
        <f>_xlfn.XLOOKUP(Q4_2025[[#This Row],[Artikelnr]],Artikel_prijzen[Artnr],Artikel_prijzen[Prijs 2025],"")</f>
        <v/>
      </c>
      <c r="K447" t="str">
        <f>IF(Q4_2025[[#This Row],[Artikelprijs]]&lt;&gt;"",IF(Q4_2025[[#This Row],[Stuksprijs]]=Q4_2025[[#This Row],[Artikelprijs]],"Prijs gelijk","Prijs wijkt af"),"")</f>
        <v/>
      </c>
      <c r="L447" t="str">
        <f>IF(Q4_2025[[#This Row],[Relatiekorting percentage]]=0,
    "Nvt",
    IF(Q4_2025[[#This Row],[Brutobedrag 2]] &lt; Q4_2025[[#This Row],[Bruto - Rel.korting]],
        "Nee",
        "Ja"))</f>
        <v>Nvt</v>
      </c>
      <c r="M447" s="10">
        <f>IF(Q4_2025[[#This Row],[Artikelprijs]]&lt;&gt;"",Q4_2025[[#This Row],[Artikelprijs]],Q4_2025[[#This Row],[Stuksprijs]])</f>
        <v>18.03</v>
      </c>
      <c r="N447" s="44">
        <f>Q4_2025[[#This Row],[Besteld]]*Q4_2025[[#This Row],[Prijs 2]]</f>
        <v>18.03</v>
      </c>
      <c r="O447" s="10">
        <f>IF(Q4_2025[[#This Row],[Brutobedrag 2]]&lt;Q4_2025[[#This Row],[Bruto - Rel.korting]],Q4_2025[[#This Row],[Brutobedrag 2]],Q4_2025[[#This Row],[Brutobedrag 2]]*(100-Q4_2025[[#This Row],[Relatiekorting percentage]])/100)</f>
        <v>18.03</v>
      </c>
      <c r="R447" s="3"/>
      <c r="W447"/>
      <c r="AB447"/>
    </row>
    <row r="448" spans="1:28" x14ac:dyDescent="0.3">
      <c r="A448" t="s">
        <v>862</v>
      </c>
      <c r="B448">
        <v>5040008</v>
      </c>
      <c r="C448" t="s">
        <v>333</v>
      </c>
      <c r="D448">
        <v>1</v>
      </c>
      <c r="E448" s="10">
        <v>355.35</v>
      </c>
      <c r="F448" s="10">
        <v>355.35</v>
      </c>
      <c r="G448" s="10">
        <v>355.35</v>
      </c>
      <c r="H448">
        <v>0</v>
      </c>
      <c r="I448" s="51" t="str">
        <f>_xlfn.XLOOKUP(Q4_2025[[#This Row],[Artikelnr]],Artikel_prijzen[Artnr],Artikel_prijzen[Groep],"")</f>
        <v>AV</v>
      </c>
      <c r="J448" s="10">
        <f>_xlfn.XLOOKUP(Q4_2025[[#This Row],[Artikelnr]],Artikel_prijzen[Artnr],Artikel_prijzen[Prijs 2025],"")</f>
        <v>345</v>
      </c>
      <c r="K448" t="str">
        <f>IF(Q4_2025[[#This Row],[Artikelprijs]]&lt;&gt;"",IF(Q4_2025[[#This Row],[Stuksprijs]]=Q4_2025[[#This Row],[Artikelprijs]],"Prijs gelijk","Prijs wijkt af"),"")</f>
        <v>Prijs wijkt af</v>
      </c>
      <c r="L448" t="str">
        <f>IF(Q4_2025[[#This Row],[Relatiekorting percentage]]=0,
    "Nvt",
    IF(Q4_2025[[#This Row],[Brutobedrag 2]] &lt; Q4_2025[[#This Row],[Bruto - Rel.korting]],
        "Nee",
        "Ja"))</f>
        <v>Nvt</v>
      </c>
      <c r="M448" s="10">
        <f>IF(Q4_2025[[#This Row],[Artikelprijs]]&lt;&gt;"",Q4_2025[[#This Row],[Artikelprijs]],Q4_2025[[#This Row],[Stuksprijs]])</f>
        <v>345</v>
      </c>
      <c r="N448" s="44">
        <f>Q4_2025[[#This Row],[Besteld]]*Q4_2025[[#This Row],[Prijs 2]]</f>
        <v>345</v>
      </c>
      <c r="O448" s="10">
        <f>IF(Q4_2025[[#This Row],[Brutobedrag 2]]&lt;Q4_2025[[#This Row],[Bruto - Rel.korting]],Q4_2025[[#This Row],[Brutobedrag 2]],Q4_2025[[#This Row],[Brutobedrag 2]]*(100-Q4_2025[[#This Row],[Relatiekorting percentage]])/100)</f>
        <v>345</v>
      </c>
      <c r="R448" s="3"/>
      <c r="W448"/>
      <c r="AB448"/>
    </row>
    <row r="449" spans="1:28" x14ac:dyDescent="0.3">
      <c r="A449" t="s">
        <v>862</v>
      </c>
      <c r="B449">
        <v>5021034</v>
      </c>
      <c r="C449" t="s">
        <v>275</v>
      </c>
      <c r="D449">
        <v>1</v>
      </c>
      <c r="E449" s="10">
        <v>185.4</v>
      </c>
      <c r="F449" s="10">
        <v>185.4</v>
      </c>
      <c r="G449" s="10">
        <v>185.4</v>
      </c>
      <c r="H449">
        <v>0</v>
      </c>
      <c r="I449" s="51" t="str">
        <f>_xlfn.XLOOKUP(Q4_2025[[#This Row],[Artikelnr]],Artikel_prijzen[Artnr],Artikel_prijzen[Groep],"")</f>
        <v>Elektra</v>
      </c>
      <c r="J449" s="10">
        <f>_xlfn.XLOOKUP(Q4_2025[[#This Row],[Artikelnr]],Artikel_prijzen[Artnr],Artikel_prijzen[Prijs 2025],"")</f>
        <v>106.8625</v>
      </c>
      <c r="K449" t="str">
        <f>IF(Q4_2025[[#This Row],[Artikelprijs]]&lt;&gt;"",IF(Q4_2025[[#This Row],[Stuksprijs]]=Q4_2025[[#This Row],[Artikelprijs]],"Prijs gelijk","Prijs wijkt af"),"")</f>
        <v>Prijs wijkt af</v>
      </c>
      <c r="L449" t="str">
        <f>IF(Q4_2025[[#This Row],[Relatiekorting percentage]]=0,
    "Nvt",
    IF(Q4_2025[[#This Row],[Brutobedrag 2]] &lt; Q4_2025[[#This Row],[Bruto - Rel.korting]],
        "Nee",
        "Ja"))</f>
        <v>Nvt</v>
      </c>
      <c r="M449" s="10">
        <f>IF(Q4_2025[[#This Row],[Artikelprijs]]&lt;&gt;"",Q4_2025[[#This Row],[Artikelprijs]],Q4_2025[[#This Row],[Stuksprijs]])</f>
        <v>106.8625</v>
      </c>
      <c r="N449" s="44">
        <f>Q4_2025[[#This Row],[Besteld]]*Q4_2025[[#This Row],[Prijs 2]]</f>
        <v>106.8625</v>
      </c>
      <c r="O449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449" s="3"/>
      <c r="W449"/>
      <c r="AB449"/>
    </row>
    <row r="450" spans="1:28" x14ac:dyDescent="0.3">
      <c r="A450" t="s">
        <v>862</v>
      </c>
      <c r="B450">
        <v>5022025</v>
      </c>
      <c r="C450" t="s">
        <v>277</v>
      </c>
      <c r="D450">
        <v>1</v>
      </c>
      <c r="E450" s="10">
        <v>361.25</v>
      </c>
      <c r="F450" s="10">
        <v>361.25</v>
      </c>
      <c r="G450" s="10">
        <v>361.25</v>
      </c>
      <c r="H450">
        <v>0</v>
      </c>
      <c r="I450" s="51" t="str">
        <f>_xlfn.XLOOKUP(Q4_2025[[#This Row],[Artikelnr]],Artikel_prijzen[Artnr],Artikel_prijzen[Groep],"")</f>
        <v>Elektra</v>
      </c>
      <c r="J450" s="10">
        <f>_xlfn.XLOOKUP(Q4_2025[[#This Row],[Artikelnr]],Artikel_prijzen[Artnr],Artikel_prijzen[Prijs 2025],"")</f>
        <v>252.35</v>
      </c>
      <c r="K450" t="str">
        <f>IF(Q4_2025[[#This Row],[Artikelprijs]]&lt;&gt;"",IF(Q4_2025[[#This Row],[Stuksprijs]]=Q4_2025[[#This Row],[Artikelprijs]],"Prijs gelijk","Prijs wijkt af"),"")</f>
        <v>Prijs wijkt af</v>
      </c>
      <c r="L450" t="str">
        <f>IF(Q4_2025[[#This Row],[Relatiekorting percentage]]=0,
    "Nvt",
    IF(Q4_2025[[#This Row],[Brutobedrag 2]] &lt; Q4_2025[[#This Row],[Bruto - Rel.korting]],
        "Nee",
        "Ja"))</f>
        <v>Nvt</v>
      </c>
      <c r="M450" s="10">
        <f>IF(Q4_2025[[#This Row],[Artikelprijs]]&lt;&gt;"",Q4_2025[[#This Row],[Artikelprijs]],Q4_2025[[#This Row],[Stuksprijs]])</f>
        <v>252.35</v>
      </c>
      <c r="N450" s="44">
        <f>Q4_2025[[#This Row],[Besteld]]*Q4_2025[[#This Row],[Prijs 2]]</f>
        <v>252.35</v>
      </c>
      <c r="O450" s="10">
        <f>IF(Q4_2025[[#This Row],[Brutobedrag 2]]&lt;Q4_2025[[#This Row],[Bruto - Rel.korting]],Q4_2025[[#This Row],[Brutobedrag 2]],Q4_2025[[#This Row],[Brutobedrag 2]]*(100-Q4_2025[[#This Row],[Relatiekorting percentage]])/100)</f>
        <v>252.35</v>
      </c>
      <c r="R450" s="3"/>
      <c r="W450"/>
      <c r="AB450"/>
    </row>
    <row r="451" spans="1:28" x14ac:dyDescent="0.3">
      <c r="A451" t="s">
        <v>862</v>
      </c>
      <c r="B451">
        <v>5022053</v>
      </c>
      <c r="C451" t="s">
        <v>285</v>
      </c>
      <c r="D451">
        <v>1</v>
      </c>
      <c r="E451" s="10">
        <v>794.6</v>
      </c>
      <c r="F451" s="10">
        <v>794.6</v>
      </c>
      <c r="G451" s="10">
        <v>794.6</v>
      </c>
      <c r="H451">
        <v>0</v>
      </c>
      <c r="I451" s="51" t="str">
        <f>_xlfn.XLOOKUP(Q4_2025[[#This Row],[Artikelnr]],Artikel_prijzen[Artnr],Artikel_prijzen[Groep],"")</f>
        <v>Elektra</v>
      </c>
      <c r="J451" s="10">
        <f>_xlfn.XLOOKUP(Q4_2025[[#This Row],[Artikelnr]],Artikel_prijzen[Artnr],Artikel_prijzen[Prijs 2025],"")</f>
        <v>576.79999999999995</v>
      </c>
      <c r="K451" t="str">
        <f>IF(Q4_2025[[#This Row],[Artikelprijs]]&lt;&gt;"",IF(Q4_2025[[#This Row],[Stuksprijs]]=Q4_2025[[#This Row],[Artikelprijs]],"Prijs gelijk","Prijs wijkt af"),"")</f>
        <v>Prijs wijkt af</v>
      </c>
      <c r="L451" t="str">
        <f>IF(Q4_2025[[#This Row],[Relatiekorting percentage]]=0,
    "Nvt",
    IF(Q4_2025[[#This Row],[Brutobedrag 2]] &lt; Q4_2025[[#This Row],[Bruto - Rel.korting]],
        "Nee",
        "Ja"))</f>
        <v>Nvt</v>
      </c>
      <c r="M451" s="10">
        <f>IF(Q4_2025[[#This Row],[Artikelprijs]]&lt;&gt;"",Q4_2025[[#This Row],[Artikelprijs]],Q4_2025[[#This Row],[Stuksprijs]])</f>
        <v>576.79999999999995</v>
      </c>
      <c r="N451" s="44">
        <f>Q4_2025[[#This Row],[Besteld]]*Q4_2025[[#This Row],[Prijs 2]]</f>
        <v>576.79999999999995</v>
      </c>
      <c r="O451" s="10">
        <f>IF(Q4_2025[[#This Row],[Brutobedrag 2]]&lt;Q4_2025[[#This Row],[Bruto - Rel.korting]],Q4_2025[[#This Row],[Brutobedrag 2]],Q4_2025[[#This Row],[Brutobedrag 2]]*(100-Q4_2025[[#This Row],[Relatiekorting percentage]])/100)</f>
        <v>576.79999999999995</v>
      </c>
      <c r="R451" s="3"/>
      <c r="W451"/>
      <c r="AB451"/>
    </row>
    <row r="452" spans="1:28" x14ac:dyDescent="0.3">
      <c r="A452" t="s">
        <v>862</v>
      </c>
      <c r="B452">
        <v>5021034</v>
      </c>
      <c r="C452" t="s">
        <v>275</v>
      </c>
      <c r="D452">
        <v>1</v>
      </c>
      <c r="E452" s="10">
        <v>185.4</v>
      </c>
      <c r="F452" s="10">
        <v>185.4</v>
      </c>
      <c r="G452" s="10">
        <v>185.4</v>
      </c>
      <c r="H452">
        <v>0</v>
      </c>
      <c r="I452" s="51" t="str">
        <f>_xlfn.XLOOKUP(Q4_2025[[#This Row],[Artikelnr]],Artikel_prijzen[Artnr],Artikel_prijzen[Groep],"")</f>
        <v>Elektra</v>
      </c>
      <c r="J452" s="10">
        <f>_xlfn.XLOOKUP(Q4_2025[[#This Row],[Artikelnr]],Artikel_prijzen[Artnr],Artikel_prijzen[Prijs 2025],"")</f>
        <v>106.8625</v>
      </c>
      <c r="K452" t="str">
        <f>IF(Q4_2025[[#This Row],[Artikelprijs]]&lt;&gt;"",IF(Q4_2025[[#This Row],[Stuksprijs]]=Q4_2025[[#This Row],[Artikelprijs]],"Prijs gelijk","Prijs wijkt af"),"")</f>
        <v>Prijs wijkt af</v>
      </c>
      <c r="L452" t="str">
        <f>IF(Q4_2025[[#This Row],[Relatiekorting percentage]]=0,
    "Nvt",
    IF(Q4_2025[[#This Row],[Brutobedrag 2]] &lt; Q4_2025[[#This Row],[Bruto - Rel.korting]],
        "Nee",
        "Ja"))</f>
        <v>Nvt</v>
      </c>
      <c r="M452" s="10">
        <f>IF(Q4_2025[[#This Row],[Artikelprijs]]&lt;&gt;"",Q4_2025[[#This Row],[Artikelprijs]],Q4_2025[[#This Row],[Stuksprijs]])</f>
        <v>106.8625</v>
      </c>
      <c r="N452" s="44">
        <f>Q4_2025[[#This Row],[Besteld]]*Q4_2025[[#This Row],[Prijs 2]]</f>
        <v>106.8625</v>
      </c>
      <c r="O452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452" s="3"/>
      <c r="W452"/>
      <c r="AB452"/>
    </row>
    <row r="453" spans="1:28" x14ac:dyDescent="0.3">
      <c r="A453" t="s">
        <v>862</v>
      </c>
      <c r="B453">
        <v>5021034</v>
      </c>
      <c r="C453" t="s">
        <v>299</v>
      </c>
      <c r="D453">
        <v>1</v>
      </c>
      <c r="E453" s="10">
        <v>185.4</v>
      </c>
      <c r="F453" s="10">
        <v>185.4</v>
      </c>
      <c r="G453" s="10">
        <v>185.4</v>
      </c>
      <c r="H453">
        <v>0</v>
      </c>
      <c r="I453" s="51" t="str">
        <f>_xlfn.XLOOKUP(Q4_2025[[#This Row],[Artikelnr]],Artikel_prijzen[Artnr],Artikel_prijzen[Groep],"")</f>
        <v>Elektra</v>
      </c>
      <c r="J453" s="10">
        <f>_xlfn.XLOOKUP(Q4_2025[[#This Row],[Artikelnr]],Artikel_prijzen[Artnr],Artikel_prijzen[Prijs 2025],"")</f>
        <v>106.8625</v>
      </c>
      <c r="K453" t="str">
        <f>IF(Q4_2025[[#This Row],[Artikelprijs]]&lt;&gt;"",IF(Q4_2025[[#This Row],[Stuksprijs]]=Q4_2025[[#This Row],[Artikelprijs]],"Prijs gelijk","Prijs wijkt af"),"")</f>
        <v>Prijs wijkt af</v>
      </c>
      <c r="L453" t="str">
        <f>IF(Q4_2025[[#This Row],[Relatiekorting percentage]]=0,
    "Nvt",
    IF(Q4_2025[[#This Row],[Brutobedrag 2]] &lt; Q4_2025[[#This Row],[Bruto - Rel.korting]],
        "Nee",
        "Ja"))</f>
        <v>Nvt</v>
      </c>
      <c r="M453" s="10">
        <f>IF(Q4_2025[[#This Row],[Artikelprijs]]&lt;&gt;"",Q4_2025[[#This Row],[Artikelprijs]],Q4_2025[[#This Row],[Stuksprijs]])</f>
        <v>106.8625</v>
      </c>
      <c r="N453" s="44">
        <f>Q4_2025[[#This Row],[Besteld]]*Q4_2025[[#This Row],[Prijs 2]]</f>
        <v>106.8625</v>
      </c>
      <c r="O453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453" s="3"/>
      <c r="W453"/>
      <c r="AB453"/>
    </row>
    <row r="454" spans="1:28" x14ac:dyDescent="0.3">
      <c r="A454" t="s">
        <v>862</v>
      </c>
      <c r="B454">
        <v>5022033</v>
      </c>
      <c r="C454" t="s">
        <v>286</v>
      </c>
      <c r="D454">
        <v>1</v>
      </c>
      <c r="E454" s="10">
        <v>748.75</v>
      </c>
      <c r="F454" s="10">
        <v>748.75</v>
      </c>
      <c r="G454" s="10">
        <v>748.75</v>
      </c>
      <c r="H454">
        <v>0</v>
      </c>
      <c r="I454" s="51" t="str">
        <f>_xlfn.XLOOKUP(Q4_2025[[#This Row],[Artikelnr]],Artikel_prijzen[Artnr],Artikel_prijzen[Groep],"")</f>
        <v>Elektra</v>
      </c>
      <c r="J454" s="10">
        <f>_xlfn.XLOOKUP(Q4_2025[[#This Row],[Artikelnr]],Artikel_prijzen[Artnr],Artikel_prijzen[Prijs 2025],"")</f>
        <v>458.35</v>
      </c>
      <c r="K454" t="str">
        <f>IF(Q4_2025[[#This Row],[Artikelprijs]]&lt;&gt;"",IF(Q4_2025[[#This Row],[Stuksprijs]]=Q4_2025[[#This Row],[Artikelprijs]],"Prijs gelijk","Prijs wijkt af"),"")</f>
        <v>Prijs wijkt af</v>
      </c>
      <c r="L454" t="str">
        <f>IF(Q4_2025[[#This Row],[Relatiekorting percentage]]=0,
    "Nvt",
    IF(Q4_2025[[#This Row],[Brutobedrag 2]] &lt; Q4_2025[[#This Row],[Bruto - Rel.korting]],
        "Nee",
        "Ja"))</f>
        <v>Nvt</v>
      </c>
      <c r="M454" s="10">
        <f>IF(Q4_2025[[#This Row],[Artikelprijs]]&lt;&gt;"",Q4_2025[[#This Row],[Artikelprijs]],Q4_2025[[#This Row],[Stuksprijs]])</f>
        <v>458.35</v>
      </c>
      <c r="N454" s="44">
        <f>Q4_2025[[#This Row],[Besteld]]*Q4_2025[[#This Row],[Prijs 2]]</f>
        <v>458.35</v>
      </c>
      <c r="O454" s="10">
        <f>IF(Q4_2025[[#This Row],[Brutobedrag 2]]&lt;Q4_2025[[#This Row],[Bruto - Rel.korting]],Q4_2025[[#This Row],[Brutobedrag 2]],Q4_2025[[#This Row],[Brutobedrag 2]]*(100-Q4_2025[[#This Row],[Relatiekorting percentage]])/100)</f>
        <v>458.35</v>
      </c>
      <c r="R454" s="3"/>
      <c r="W454"/>
      <c r="AB454"/>
    </row>
    <row r="455" spans="1:28" x14ac:dyDescent="0.3">
      <c r="A455" t="s">
        <v>862</v>
      </c>
      <c r="B455">
        <v>5022049</v>
      </c>
      <c r="C455" t="s">
        <v>280</v>
      </c>
      <c r="D455">
        <v>1</v>
      </c>
      <c r="E455" s="10">
        <v>547.83000000000004</v>
      </c>
      <c r="F455" s="10">
        <v>547.83000000000004</v>
      </c>
      <c r="G455" s="10">
        <v>547.83000000000004</v>
      </c>
      <c r="H455">
        <v>0</v>
      </c>
      <c r="I455" s="51" t="str">
        <f>_xlfn.XLOOKUP(Q4_2025[[#This Row],[Artikelnr]],Artikel_prijzen[Artnr],Artikel_prijzen[Groep],"")</f>
        <v>Elektra</v>
      </c>
      <c r="J455" s="10">
        <f>_xlfn.XLOOKUP(Q4_2025[[#This Row],[Artikelnr]],Artikel_prijzen[Artnr],Artikel_prijzen[Prijs 2025],"")</f>
        <v>417.15</v>
      </c>
      <c r="K455" t="str">
        <f>IF(Q4_2025[[#This Row],[Artikelprijs]]&lt;&gt;"",IF(Q4_2025[[#This Row],[Stuksprijs]]=Q4_2025[[#This Row],[Artikelprijs]],"Prijs gelijk","Prijs wijkt af"),"")</f>
        <v>Prijs wijkt af</v>
      </c>
      <c r="L455" t="str">
        <f>IF(Q4_2025[[#This Row],[Relatiekorting percentage]]=0,
    "Nvt",
    IF(Q4_2025[[#This Row],[Brutobedrag 2]] &lt; Q4_2025[[#This Row],[Bruto - Rel.korting]],
        "Nee",
        "Ja"))</f>
        <v>Nvt</v>
      </c>
      <c r="M455" s="10">
        <f>IF(Q4_2025[[#This Row],[Artikelprijs]]&lt;&gt;"",Q4_2025[[#This Row],[Artikelprijs]],Q4_2025[[#This Row],[Stuksprijs]])</f>
        <v>417.15</v>
      </c>
      <c r="N455" s="44">
        <f>Q4_2025[[#This Row],[Besteld]]*Q4_2025[[#This Row],[Prijs 2]]</f>
        <v>417.15</v>
      </c>
      <c r="O455" s="10">
        <f>IF(Q4_2025[[#This Row],[Brutobedrag 2]]&lt;Q4_2025[[#This Row],[Bruto - Rel.korting]],Q4_2025[[#This Row],[Brutobedrag 2]],Q4_2025[[#This Row],[Brutobedrag 2]]*(100-Q4_2025[[#This Row],[Relatiekorting percentage]])/100)</f>
        <v>417.15</v>
      </c>
      <c r="R455" s="3"/>
      <c r="W455"/>
      <c r="AB455"/>
    </row>
    <row r="456" spans="1:28" x14ac:dyDescent="0.3">
      <c r="A456" t="s">
        <v>862</v>
      </c>
      <c r="B456">
        <v>5020020</v>
      </c>
      <c r="C456" t="s">
        <v>864</v>
      </c>
      <c r="D456">
        <v>1</v>
      </c>
      <c r="E456" s="10">
        <v>82.4</v>
      </c>
      <c r="F456" s="10">
        <v>82.4</v>
      </c>
      <c r="G456" s="10">
        <v>82.4</v>
      </c>
      <c r="H456">
        <v>0</v>
      </c>
      <c r="I456" s="51" t="str">
        <f>_xlfn.XLOOKUP(Q4_2025[[#This Row],[Artikelnr]],Artikel_prijzen[Artnr],Artikel_prijzen[Groep],"")</f>
        <v/>
      </c>
      <c r="J456" s="10" t="str">
        <f>_xlfn.XLOOKUP(Q4_2025[[#This Row],[Artikelnr]],Artikel_prijzen[Artnr],Artikel_prijzen[Prijs 2025],"")</f>
        <v/>
      </c>
      <c r="K456" t="str">
        <f>IF(Q4_2025[[#This Row],[Artikelprijs]]&lt;&gt;"",IF(Q4_2025[[#This Row],[Stuksprijs]]=Q4_2025[[#This Row],[Artikelprijs]],"Prijs gelijk","Prijs wijkt af"),"")</f>
        <v/>
      </c>
      <c r="L456" t="str">
        <f>IF(Q4_2025[[#This Row],[Relatiekorting percentage]]=0,
    "Nvt",
    IF(Q4_2025[[#This Row],[Brutobedrag 2]] &lt; Q4_2025[[#This Row],[Bruto - Rel.korting]],
        "Nee",
        "Ja"))</f>
        <v>Nvt</v>
      </c>
      <c r="M456" s="10">
        <f>IF(Q4_2025[[#This Row],[Artikelprijs]]&lt;&gt;"",Q4_2025[[#This Row],[Artikelprijs]],Q4_2025[[#This Row],[Stuksprijs]])</f>
        <v>82.4</v>
      </c>
      <c r="N456" s="44">
        <f>Q4_2025[[#This Row],[Besteld]]*Q4_2025[[#This Row],[Prijs 2]]</f>
        <v>82.4</v>
      </c>
      <c r="O456" s="10">
        <f>IF(Q4_2025[[#This Row],[Brutobedrag 2]]&lt;Q4_2025[[#This Row],[Bruto - Rel.korting]],Q4_2025[[#This Row],[Brutobedrag 2]],Q4_2025[[#This Row],[Brutobedrag 2]]*(100-Q4_2025[[#This Row],[Relatiekorting percentage]])/100)</f>
        <v>82.4</v>
      </c>
      <c r="R456" s="3"/>
      <c r="W456"/>
      <c r="AB456"/>
    </row>
    <row r="457" spans="1:28" x14ac:dyDescent="0.3">
      <c r="A457" t="s">
        <v>862</v>
      </c>
      <c r="B457">
        <v>5022027</v>
      </c>
      <c r="C457" t="s">
        <v>279</v>
      </c>
      <c r="D457">
        <v>1</v>
      </c>
      <c r="E457" s="10">
        <v>429.38</v>
      </c>
      <c r="F457" s="10">
        <v>429.38</v>
      </c>
      <c r="G457" s="10">
        <v>429.38</v>
      </c>
      <c r="H457">
        <v>0</v>
      </c>
      <c r="I457" s="51" t="str">
        <f>_xlfn.XLOOKUP(Q4_2025[[#This Row],[Artikelnr]],Artikel_prijzen[Artnr],Artikel_prijzen[Groep],"")</f>
        <v>Elektra</v>
      </c>
      <c r="J457" s="10">
        <f>_xlfn.XLOOKUP(Q4_2025[[#This Row],[Artikelnr]],Artikel_prijzen[Artnr],Artikel_prijzen[Prijs 2025],"")</f>
        <v>298.7</v>
      </c>
      <c r="K457" t="str">
        <f>IF(Q4_2025[[#This Row],[Artikelprijs]]&lt;&gt;"",IF(Q4_2025[[#This Row],[Stuksprijs]]=Q4_2025[[#This Row],[Artikelprijs]],"Prijs gelijk","Prijs wijkt af"),"")</f>
        <v>Prijs wijkt af</v>
      </c>
      <c r="L457" t="str">
        <f>IF(Q4_2025[[#This Row],[Relatiekorting percentage]]=0,
    "Nvt",
    IF(Q4_2025[[#This Row],[Brutobedrag 2]] &lt; Q4_2025[[#This Row],[Bruto - Rel.korting]],
        "Nee",
        "Ja"))</f>
        <v>Nvt</v>
      </c>
      <c r="M457" s="10">
        <f>IF(Q4_2025[[#This Row],[Artikelprijs]]&lt;&gt;"",Q4_2025[[#This Row],[Artikelprijs]],Q4_2025[[#This Row],[Stuksprijs]])</f>
        <v>298.7</v>
      </c>
      <c r="N457" s="44">
        <f>Q4_2025[[#This Row],[Besteld]]*Q4_2025[[#This Row],[Prijs 2]]</f>
        <v>298.7</v>
      </c>
      <c r="O457" s="10">
        <f>IF(Q4_2025[[#This Row],[Brutobedrag 2]]&lt;Q4_2025[[#This Row],[Bruto - Rel.korting]],Q4_2025[[#This Row],[Brutobedrag 2]],Q4_2025[[#This Row],[Brutobedrag 2]]*(100-Q4_2025[[#This Row],[Relatiekorting percentage]])/100)</f>
        <v>298.7</v>
      </c>
      <c r="R457" s="3"/>
      <c r="W457"/>
      <c r="AB457"/>
    </row>
    <row r="458" spans="1:28" x14ac:dyDescent="0.3">
      <c r="A458" t="s">
        <v>862</v>
      </c>
      <c r="B458">
        <v>5021034</v>
      </c>
      <c r="C458" t="s">
        <v>275</v>
      </c>
      <c r="D458">
        <v>1</v>
      </c>
      <c r="E458" s="10">
        <v>185.4</v>
      </c>
      <c r="F458" s="10">
        <v>185.4</v>
      </c>
      <c r="G458" s="10">
        <v>185.4</v>
      </c>
      <c r="H458">
        <v>0</v>
      </c>
      <c r="I458" s="51" t="str">
        <f>_xlfn.XLOOKUP(Q4_2025[[#This Row],[Artikelnr]],Artikel_prijzen[Artnr],Artikel_prijzen[Groep],"")</f>
        <v>Elektra</v>
      </c>
      <c r="J458" s="10">
        <f>_xlfn.XLOOKUP(Q4_2025[[#This Row],[Artikelnr]],Artikel_prijzen[Artnr],Artikel_prijzen[Prijs 2025],"")</f>
        <v>106.8625</v>
      </c>
      <c r="K458" t="str">
        <f>IF(Q4_2025[[#This Row],[Artikelprijs]]&lt;&gt;"",IF(Q4_2025[[#This Row],[Stuksprijs]]=Q4_2025[[#This Row],[Artikelprijs]],"Prijs gelijk","Prijs wijkt af"),"")</f>
        <v>Prijs wijkt af</v>
      </c>
      <c r="L458" t="str">
        <f>IF(Q4_2025[[#This Row],[Relatiekorting percentage]]=0,
    "Nvt",
    IF(Q4_2025[[#This Row],[Brutobedrag 2]] &lt; Q4_2025[[#This Row],[Bruto - Rel.korting]],
        "Nee",
        "Ja"))</f>
        <v>Nvt</v>
      </c>
      <c r="M458" s="10">
        <f>IF(Q4_2025[[#This Row],[Artikelprijs]]&lt;&gt;"",Q4_2025[[#This Row],[Artikelprijs]],Q4_2025[[#This Row],[Stuksprijs]])</f>
        <v>106.8625</v>
      </c>
      <c r="N458" s="44">
        <f>Q4_2025[[#This Row],[Besteld]]*Q4_2025[[#This Row],[Prijs 2]]</f>
        <v>106.8625</v>
      </c>
      <c r="O458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458" s="3"/>
      <c r="W458"/>
      <c r="AB458"/>
    </row>
    <row r="459" spans="1:28" x14ac:dyDescent="0.3">
      <c r="A459" t="s">
        <v>862</v>
      </c>
      <c r="B459">
        <v>5022047</v>
      </c>
      <c r="C459" t="s">
        <v>278</v>
      </c>
      <c r="D459">
        <v>1</v>
      </c>
      <c r="E459" s="10">
        <v>438.5</v>
      </c>
      <c r="F459" s="10">
        <v>438.5</v>
      </c>
      <c r="G459" s="10">
        <v>438.5</v>
      </c>
      <c r="H459">
        <v>0</v>
      </c>
      <c r="I459" s="51" t="str">
        <f>_xlfn.XLOOKUP(Q4_2025[[#This Row],[Artikelnr]],Artikel_prijzen[Artnr],Artikel_prijzen[Groep],"")</f>
        <v>Elektra</v>
      </c>
      <c r="J459" s="10">
        <f>_xlfn.XLOOKUP(Q4_2025[[#This Row],[Artikelnr]],Artikel_prijzen[Artnr],Artikel_prijzen[Prijs 2025],"")</f>
        <v>329.6</v>
      </c>
      <c r="K459" t="str">
        <f>IF(Q4_2025[[#This Row],[Artikelprijs]]&lt;&gt;"",IF(Q4_2025[[#This Row],[Stuksprijs]]=Q4_2025[[#This Row],[Artikelprijs]],"Prijs gelijk","Prijs wijkt af"),"")</f>
        <v>Prijs wijkt af</v>
      </c>
      <c r="L459" t="str">
        <f>IF(Q4_2025[[#This Row],[Relatiekorting percentage]]=0,
    "Nvt",
    IF(Q4_2025[[#This Row],[Brutobedrag 2]] &lt; Q4_2025[[#This Row],[Bruto - Rel.korting]],
        "Nee",
        "Ja"))</f>
        <v>Nvt</v>
      </c>
      <c r="M459" s="10">
        <f>IF(Q4_2025[[#This Row],[Artikelprijs]]&lt;&gt;"",Q4_2025[[#This Row],[Artikelprijs]],Q4_2025[[#This Row],[Stuksprijs]])</f>
        <v>329.6</v>
      </c>
      <c r="N459" s="44">
        <f>Q4_2025[[#This Row],[Besteld]]*Q4_2025[[#This Row],[Prijs 2]]</f>
        <v>329.6</v>
      </c>
      <c r="O459" s="10">
        <f>IF(Q4_2025[[#This Row],[Brutobedrag 2]]&lt;Q4_2025[[#This Row],[Bruto - Rel.korting]],Q4_2025[[#This Row],[Brutobedrag 2]],Q4_2025[[#This Row],[Brutobedrag 2]]*(100-Q4_2025[[#This Row],[Relatiekorting percentage]])/100)</f>
        <v>329.6</v>
      </c>
      <c r="R459" s="3"/>
      <c r="W459"/>
      <c r="AB459"/>
    </row>
    <row r="460" spans="1:28" x14ac:dyDescent="0.3">
      <c r="A460" t="s">
        <v>862</v>
      </c>
      <c r="B460">
        <v>5021034</v>
      </c>
      <c r="C460" t="s">
        <v>275</v>
      </c>
      <c r="D460">
        <v>1</v>
      </c>
      <c r="E460" s="10">
        <v>185.4</v>
      </c>
      <c r="F460" s="10">
        <v>185.4</v>
      </c>
      <c r="G460" s="10">
        <v>185.4</v>
      </c>
      <c r="H460">
        <v>0</v>
      </c>
      <c r="I460" s="51" t="str">
        <f>_xlfn.XLOOKUP(Q4_2025[[#This Row],[Artikelnr]],Artikel_prijzen[Artnr],Artikel_prijzen[Groep],"")</f>
        <v>Elektra</v>
      </c>
      <c r="J460" s="10">
        <f>_xlfn.XLOOKUP(Q4_2025[[#This Row],[Artikelnr]],Artikel_prijzen[Artnr],Artikel_prijzen[Prijs 2025],"")</f>
        <v>106.8625</v>
      </c>
      <c r="K460" t="str">
        <f>IF(Q4_2025[[#This Row],[Artikelprijs]]&lt;&gt;"",IF(Q4_2025[[#This Row],[Stuksprijs]]=Q4_2025[[#This Row],[Artikelprijs]],"Prijs gelijk","Prijs wijkt af"),"")</f>
        <v>Prijs wijkt af</v>
      </c>
      <c r="L460" t="str">
        <f>IF(Q4_2025[[#This Row],[Relatiekorting percentage]]=0,
    "Nvt",
    IF(Q4_2025[[#This Row],[Brutobedrag 2]] &lt; Q4_2025[[#This Row],[Bruto - Rel.korting]],
        "Nee",
        "Ja"))</f>
        <v>Nvt</v>
      </c>
      <c r="M460" s="10">
        <f>IF(Q4_2025[[#This Row],[Artikelprijs]]&lt;&gt;"",Q4_2025[[#This Row],[Artikelprijs]],Q4_2025[[#This Row],[Stuksprijs]])</f>
        <v>106.8625</v>
      </c>
      <c r="N460" s="44">
        <f>Q4_2025[[#This Row],[Besteld]]*Q4_2025[[#This Row],[Prijs 2]]</f>
        <v>106.8625</v>
      </c>
      <c r="O460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460" s="3"/>
      <c r="W460"/>
      <c r="AB460"/>
    </row>
    <row r="461" spans="1:28" x14ac:dyDescent="0.3">
      <c r="A461" t="s">
        <v>862</v>
      </c>
      <c r="B461">
        <v>5022039</v>
      </c>
      <c r="C461" t="s">
        <v>288</v>
      </c>
      <c r="D461">
        <v>1</v>
      </c>
      <c r="E461" s="10">
        <v>1229.2</v>
      </c>
      <c r="F461" s="10">
        <v>1229.2</v>
      </c>
      <c r="G461" s="10">
        <v>1229.2</v>
      </c>
      <c r="H461">
        <v>0</v>
      </c>
      <c r="I461" s="51" t="str">
        <f>_xlfn.XLOOKUP(Q4_2025[[#This Row],[Artikelnr]],Artikel_prijzen[Artnr],Artikel_prijzen[Groep],"")</f>
        <v>Elektra</v>
      </c>
      <c r="J461" s="10">
        <f>_xlfn.XLOOKUP(Q4_2025[[#This Row],[Artikelnr]],Artikel_prijzen[Artnr],Artikel_prijzen[Prijs 2025],"")</f>
        <v>700</v>
      </c>
      <c r="K461" t="str">
        <f>IF(Q4_2025[[#This Row],[Artikelprijs]]&lt;&gt;"",IF(Q4_2025[[#This Row],[Stuksprijs]]=Q4_2025[[#This Row],[Artikelprijs]],"Prijs gelijk","Prijs wijkt af"),"")</f>
        <v>Prijs wijkt af</v>
      </c>
      <c r="L461" t="str">
        <f>IF(Q4_2025[[#This Row],[Relatiekorting percentage]]=0,
    "Nvt",
    IF(Q4_2025[[#This Row],[Brutobedrag 2]] &lt; Q4_2025[[#This Row],[Bruto - Rel.korting]],
        "Nee",
        "Ja"))</f>
        <v>Nvt</v>
      </c>
      <c r="M461" s="10">
        <f>IF(Q4_2025[[#This Row],[Artikelprijs]]&lt;&gt;"",Q4_2025[[#This Row],[Artikelprijs]],Q4_2025[[#This Row],[Stuksprijs]])</f>
        <v>700</v>
      </c>
      <c r="N461" s="44">
        <f>Q4_2025[[#This Row],[Besteld]]*Q4_2025[[#This Row],[Prijs 2]]</f>
        <v>700</v>
      </c>
      <c r="O461" s="10">
        <f>IF(Q4_2025[[#This Row],[Brutobedrag 2]]&lt;Q4_2025[[#This Row],[Bruto - Rel.korting]],Q4_2025[[#This Row],[Brutobedrag 2]],Q4_2025[[#This Row],[Brutobedrag 2]]*(100-Q4_2025[[#This Row],[Relatiekorting percentage]])/100)</f>
        <v>700</v>
      </c>
      <c r="R461" s="3"/>
      <c r="W461"/>
      <c r="AB461"/>
    </row>
    <row r="462" spans="1:28" x14ac:dyDescent="0.3">
      <c r="A462" t="s">
        <v>862</v>
      </c>
      <c r="B462">
        <v>5022033</v>
      </c>
      <c r="C462" t="s">
        <v>286</v>
      </c>
      <c r="D462">
        <v>1</v>
      </c>
      <c r="E462" s="10">
        <v>748.75</v>
      </c>
      <c r="F462" s="10">
        <v>748.75</v>
      </c>
      <c r="G462" s="10">
        <v>748.75</v>
      </c>
      <c r="H462">
        <v>0</v>
      </c>
      <c r="I462" s="51" t="str">
        <f>_xlfn.XLOOKUP(Q4_2025[[#This Row],[Artikelnr]],Artikel_prijzen[Artnr],Artikel_prijzen[Groep],"")</f>
        <v>Elektra</v>
      </c>
      <c r="J462" s="10">
        <f>_xlfn.XLOOKUP(Q4_2025[[#This Row],[Artikelnr]],Artikel_prijzen[Artnr],Artikel_prijzen[Prijs 2025],"")</f>
        <v>458.35</v>
      </c>
      <c r="K462" t="str">
        <f>IF(Q4_2025[[#This Row],[Artikelprijs]]&lt;&gt;"",IF(Q4_2025[[#This Row],[Stuksprijs]]=Q4_2025[[#This Row],[Artikelprijs]],"Prijs gelijk","Prijs wijkt af"),"")</f>
        <v>Prijs wijkt af</v>
      </c>
      <c r="L462" t="str">
        <f>IF(Q4_2025[[#This Row],[Relatiekorting percentage]]=0,
    "Nvt",
    IF(Q4_2025[[#This Row],[Brutobedrag 2]] &lt; Q4_2025[[#This Row],[Bruto - Rel.korting]],
        "Nee",
        "Ja"))</f>
        <v>Nvt</v>
      </c>
      <c r="M462" s="10">
        <f>IF(Q4_2025[[#This Row],[Artikelprijs]]&lt;&gt;"",Q4_2025[[#This Row],[Artikelprijs]],Q4_2025[[#This Row],[Stuksprijs]])</f>
        <v>458.35</v>
      </c>
      <c r="N462" s="44">
        <f>Q4_2025[[#This Row],[Besteld]]*Q4_2025[[#This Row],[Prijs 2]]</f>
        <v>458.35</v>
      </c>
      <c r="O462" s="10">
        <f>IF(Q4_2025[[#This Row],[Brutobedrag 2]]&lt;Q4_2025[[#This Row],[Bruto - Rel.korting]],Q4_2025[[#This Row],[Brutobedrag 2]],Q4_2025[[#This Row],[Brutobedrag 2]]*(100-Q4_2025[[#This Row],[Relatiekorting percentage]])/100)</f>
        <v>458.35</v>
      </c>
      <c r="R462" s="3"/>
      <c r="W462"/>
      <c r="AB462"/>
    </row>
    <row r="463" spans="1:28" x14ac:dyDescent="0.3">
      <c r="A463" t="s">
        <v>862</v>
      </c>
      <c r="B463">
        <v>5021034</v>
      </c>
      <c r="C463" t="s">
        <v>275</v>
      </c>
      <c r="D463">
        <v>3</v>
      </c>
      <c r="E463" s="10">
        <v>185.4</v>
      </c>
      <c r="F463" s="10">
        <v>556.20000000000005</v>
      </c>
      <c r="G463" s="10">
        <v>556.20000000000005</v>
      </c>
      <c r="H463">
        <v>0</v>
      </c>
      <c r="I463" s="51" t="str">
        <f>_xlfn.XLOOKUP(Q4_2025[[#This Row],[Artikelnr]],Artikel_prijzen[Artnr],Artikel_prijzen[Groep],"")</f>
        <v>Elektra</v>
      </c>
      <c r="J463" s="10">
        <f>_xlfn.XLOOKUP(Q4_2025[[#This Row],[Artikelnr]],Artikel_prijzen[Artnr],Artikel_prijzen[Prijs 2025],"")</f>
        <v>106.8625</v>
      </c>
      <c r="K463" t="str">
        <f>IF(Q4_2025[[#This Row],[Artikelprijs]]&lt;&gt;"",IF(Q4_2025[[#This Row],[Stuksprijs]]=Q4_2025[[#This Row],[Artikelprijs]],"Prijs gelijk","Prijs wijkt af"),"")</f>
        <v>Prijs wijkt af</v>
      </c>
      <c r="L463" t="str">
        <f>IF(Q4_2025[[#This Row],[Relatiekorting percentage]]=0,
    "Nvt",
    IF(Q4_2025[[#This Row],[Brutobedrag 2]] &lt; Q4_2025[[#This Row],[Bruto - Rel.korting]],
        "Nee",
        "Ja"))</f>
        <v>Nvt</v>
      </c>
      <c r="M463" s="10">
        <f>IF(Q4_2025[[#This Row],[Artikelprijs]]&lt;&gt;"",Q4_2025[[#This Row],[Artikelprijs]],Q4_2025[[#This Row],[Stuksprijs]])</f>
        <v>106.8625</v>
      </c>
      <c r="N463" s="44">
        <f>Q4_2025[[#This Row],[Besteld]]*Q4_2025[[#This Row],[Prijs 2]]</f>
        <v>320.58749999999998</v>
      </c>
      <c r="O463" s="10">
        <f>IF(Q4_2025[[#This Row],[Brutobedrag 2]]&lt;Q4_2025[[#This Row],[Bruto - Rel.korting]],Q4_2025[[#This Row],[Brutobedrag 2]],Q4_2025[[#This Row],[Brutobedrag 2]]*(100-Q4_2025[[#This Row],[Relatiekorting percentage]])/100)</f>
        <v>320.58749999999998</v>
      </c>
      <c r="R463" s="3"/>
      <c r="W463"/>
      <c r="AB463"/>
    </row>
    <row r="464" spans="1:28" x14ac:dyDescent="0.3">
      <c r="A464" t="s">
        <v>862</v>
      </c>
      <c r="B464">
        <v>5020002</v>
      </c>
      <c r="C464" t="s">
        <v>56</v>
      </c>
      <c r="D464">
        <v>1</v>
      </c>
      <c r="E464" s="10">
        <v>39.65</v>
      </c>
      <c r="F464" s="10">
        <v>39.65</v>
      </c>
      <c r="G464" s="10">
        <v>39.65</v>
      </c>
      <c r="H464">
        <v>0</v>
      </c>
      <c r="I464" s="51" t="str">
        <f>_xlfn.XLOOKUP(Q4_2025[[#This Row],[Artikelnr]],Artikel_prijzen[Artnr],Artikel_prijzen[Groep],"")</f>
        <v/>
      </c>
      <c r="J464" s="10" t="str">
        <f>_xlfn.XLOOKUP(Q4_2025[[#This Row],[Artikelnr]],Artikel_prijzen[Artnr],Artikel_prijzen[Prijs 2025],"")</f>
        <v/>
      </c>
      <c r="K464" t="str">
        <f>IF(Q4_2025[[#This Row],[Artikelprijs]]&lt;&gt;"",IF(Q4_2025[[#This Row],[Stuksprijs]]=Q4_2025[[#This Row],[Artikelprijs]],"Prijs gelijk","Prijs wijkt af"),"")</f>
        <v/>
      </c>
      <c r="L464" t="str">
        <f>IF(Q4_2025[[#This Row],[Relatiekorting percentage]]=0,
    "Nvt",
    IF(Q4_2025[[#This Row],[Brutobedrag 2]] &lt; Q4_2025[[#This Row],[Bruto - Rel.korting]],
        "Nee",
        "Ja"))</f>
        <v>Nvt</v>
      </c>
      <c r="M464" s="10">
        <f>IF(Q4_2025[[#This Row],[Artikelprijs]]&lt;&gt;"",Q4_2025[[#This Row],[Artikelprijs]],Q4_2025[[#This Row],[Stuksprijs]])</f>
        <v>39.65</v>
      </c>
      <c r="N464" s="44">
        <f>Q4_2025[[#This Row],[Besteld]]*Q4_2025[[#This Row],[Prijs 2]]</f>
        <v>39.65</v>
      </c>
      <c r="O464" s="10">
        <f>IF(Q4_2025[[#This Row],[Brutobedrag 2]]&lt;Q4_2025[[#This Row],[Bruto - Rel.korting]],Q4_2025[[#This Row],[Brutobedrag 2]],Q4_2025[[#This Row],[Brutobedrag 2]]*(100-Q4_2025[[#This Row],[Relatiekorting percentage]])/100)</f>
        <v>39.65</v>
      </c>
      <c r="R464" s="3"/>
      <c r="W464"/>
      <c r="AB464"/>
    </row>
    <row r="465" spans="1:28" x14ac:dyDescent="0.3">
      <c r="A465" t="s">
        <v>862</v>
      </c>
      <c r="B465">
        <v>5022027</v>
      </c>
      <c r="C465" t="s">
        <v>279</v>
      </c>
      <c r="D465">
        <v>1</v>
      </c>
      <c r="E465" s="10">
        <v>429.38</v>
      </c>
      <c r="F465" s="10">
        <v>429.38</v>
      </c>
      <c r="G465" s="10">
        <v>429.38</v>
      </c>
      <c r="H465">
        <v>0</v>
      </c>
      <c r="I465" s="51" t="str">
        <f>_xlfn.XLOOKUP(Q4_2025[[#This Row],[Artikelnr]],Artikel_prijzen[Artnr],Artikel_prijzen[Groep],"")</f>
        <v>Elektra</v>
      </c>
      <c r="J465" s="10">
        <f>_xlfn.XLOOKUP(Q4_2025[[#This Row],[Artikelnr]],Artikel_prijzen[Artnr],Artikel_prijzen[Prijs 2025],"")</f>
        <v>298.7</v>
      </c>
      <c r="K465" t="str">
        <f>IF(Q4_2025[[#This Row],[Artikelprijs]]&lt;&gt;"",IF(Q4_2025[[#This Row],[Stuksprijs]]=Q4_2025[[#This Row],[Artikelprijs]],"Prijs gelijk","Prijs wijkt af"),"")</f>
        <v>Prijs wijkt af</v>
      </c>
      <c r="L465" t="str">
        <f>IF(Q4_2025[[#This Row],[Relatiekorting percentage]]=0,
    "Nvt",
    IF(Q4_2025[[#This Row],[Brutobedrag 2]] &lt; Q4_2025[[#This Row],[Bruto - Rel.korting]],
        "Nee",
        "Ja"))</f>
        <v>Nvt</v>
      </c>
      <c r="M465" s="10">
        <f>IF(Q4_2025[[#This Row],[Artikelprijs]]&lt;&gt;"",Q4_2025[[#This Row],[Artikelprijs]],Q4_2025[[#This Row],[Stuksprijs]])</f>
        <v>298.7</v>
      </c>
      <c r="N465" s="44">
        <f>Q4_2025[[#This Row],[Besteld]]*Q4_2025[[#This Row],[Prijs 2]]</f>
        <v>298.7</v>
      </c>
      <c r="O465" s="10">
        <f>IF(Q4_2025[[#This Row],[Brutobedrag 2]]&lt;Q4_2025[[#This Row],[Bruto - Rel.korting]],Q4_2025[[#This Row],[Brutobedrag 2]],Q4_2025[[#This Row],[Brutobedrag 2]]*(100-Q4_2025[[#This Row],[Relatiekorting percentage]])/100)</f>
        <v>298.7</v>
      </c>
      <c r="R465" s="3"/>
      <c r="W465"/>
      <c r="AB465"/>
    </row>
    <row r="466" spans="1:28" x14ac:dyDescent="0.3">
      <c r="A466" t="s">
        <v>862</v>
      </c>
      <c r="B466">
        <v>5022047</v>
      </c>
      <c r="C466" t="s">
        <v>278</v>
      </c>
      <c r="D466">
        <v>1</v>
      </c>
      <c r="E466" s="10">
        <v>438.5</v>
      </c>
      <c r="F466" s="10">
        <v>438.5</v>
      </c>
      <c r="G466" s="10">
        <v>438.5</v>
      </c>
      <c r="H466">
        <v>0</v>
      </c>
      <c r="I466" s="51" t="str">
        <f>_xlfn.XLOOKUP(Q4_2025[[#This Row],[Artikelnr]],Artikel_prijzen[Artnr],Artikel_prijzen[Groep],"")</f>
        <v>Elektra</v>
      </c>
      <c r="J466" s="10">
        <f>_xlfn.XLOOKUP(Q4_2025[[#This Row],[Artikelnr]],Artikel_prijzen[Artnr],Artikel_prijzen[Prijs 2025],"")</f>
        <v>329.6</v>
      </c>
      <c r="K466" t="str">
        <f>IF(Q4_2025[[#This Row],[Artikelprijs]]&lt;&gt;"",IF(Q4_2025[[#This Row],[Stuksprijs]]=Q4_2025[[#This Row],[Artikelprijs]],"Prijs gelijk","Prijs wijkt af"),"")</f>
        <v>Prijs wijkt af</v>
      </c>
      <c r="L466" t="str">
        <f>IF(Q4_2025[[#This Row],[Relatiekorting percentage]]=0,
    "Nvt",
    IF(Q4_2025[[#This Row],[Brutobedrag 2]] &lt; Q4_2025[[#This Row],[Bruto - Rel.korting]],
        "Nee",
        "Ja"))</f>
        <v>Nvt</v>
      </c>
      <c r="M466" s="10">
        <f>IF(Q4_2025[[#This Row],[Artikelprijs]]&lt;&gt;"",Q4_2025[[#This Row],[Artikelprijs]],Q4_2025[[#This Row],[Stuksprijs]])</f>
        <v>329.6</v>
      </c>
      <c r="N466" s="44">
        <f>Q4_2025[[#This Row],[Besteld]]*Q4_2025[[#This Row],[Prijs 2]]</f>
        <v>329.6</v>
      </c>
      <c r="O466" s="10">
        <f>IF(Q4_2025[[#This Row],[Brutobedrag 2]]&lt;Q4_2025[[#This Row],[Bruto - Rel.korting]],Q4_2025[[#This Row],[Brutobedrag 2]],Q4_2025[[#This Row],[Brutobedrag 2]]*(100-Q4_2025[[#This Row],[Relatiekorting percentage]])/100)</f>
        <v>329.6</v>
      </c>
      <c r="R466" s="3"/>
      <c r="W466"/>
      <c r="AB466"/>
    </row>
    <row r="467" spans="1:28" x14ac:dyDescent="0.3">
      <c r="A467" t="s">
        <v>862</v>
      </c>
      <c r="B467">
        <v>5022031</v>
      </c>
      <c r="C467" t="s">
        <v>284</v>
      </c>
      <c r="D467">
        <v>1</v>
      </c>
      <c r="E467" s="10">
        <v>604.04999999999995</v>
      </c>
      <c r="F467" s="10">
        <v>604.04999999999995</v>
      </c>
      <c r="G467" s="10">
        <v>604.04999999999995</v>
      </c>
      <c r="H467">
        <v>0</v>
      </c>
      <c r="I467" s="51" t="str">
        <f>_xlfn.XLOOKUP(Q4_2025[[#This Row],[Artikelnr]],Artikel_prijzen[Artnr],Artikel_prijzen[Groep],"")</f>
        <v>Elektra</v>
      </c>
      <c r="J467" s="10">
        <f>_xlfn.XLOOKUP(Q4_2025[[#This Row],[Artikelnr]],Artikel_prijzen[Artnr],Artikel_prijzen[Prijs 2025],"")</f>
        <v>386.25</v>
      </c>
      <c r="K467" t="str">
        <f>IF(Q4_2025[[#This Row],[Artikelprijs]]&lt;&gt;"",IF(Q4_2025[[#This Row],[Stuksprijs]]=Q4_2025[[#This Row],[Artikelprijs]],"Prijs gelijk","Prijs wijkt af"),"")</f>
        <v>Prijs wijkt af</v>
      </c>
      <c r="L467" t="str">
        <f>IF(Q4_2025[[#This Row],[Relatiekorting percentage]]=0,
    "Nvt",
    IF(Q4_2025[[#This Row],[Brutobedrag 2]] &lt; Q4_2025[[#This Row],[Bruto - Rel.korting]],
        "Nee",
        "Ja"))</f>
        <v>Nvt</v>
      </c>
      <c r="M467" s="10">
        <f>IF(Q4_2025[[#This Row],[Artikelprijs]]&lt;&gt;"",Q4_2025[[#This Row],[Artikelprijs]],Q4_2025[[#This Row],[Stuksprijs]])</f>
        <v>386.25</v>
      </c>
      <c r="N467" s="44">
        <f>Q4_2025[[#This Row],[Besteld]]*Q4_2025[[#This Row],[Prijs 2]]</f>
        <v>386.25</v>
      </c>
      <c r="O467" s="10">
        <f>IF(Q4_2025[[#This Row],[Brutobedrag 2]]&lt;Q4_2025[[#This Row],[Bruto - Rel.korting]],Q4_2025[[#This Row],[Brutobedrag 2]],Q4_2025[[#This Row],[Brutobedrag 2]]*(100-Q4_2025[[#This Row],[Relatiekorting percentage]])/100)</f>
        <v>386.25</v>
      </c>
      <c r="R467" s="3"/>
      <c r="W467"/>
      <c r="AB467"/>
    </row>
    <row r="468" spans="1:28" x14ac:dyDescent="0.3">
      <c r="A468" t="s">
        <v>862</v>
      </c>
      <c r="B468">
        <v>5022027</v>
      </c>
      <c r="C468" t="s">
        <v>279</v>
      </c>
      <c r="D468">
        <v>1</v>
      </c>
      <c r="E468" s="10">
        <v>429.38</v>
      </c>
      <c r="F468" s="10">
        <v>429.38</v>
      </c>
      <c r="G468" s="10">
        <v>429.38</v>
      </c>
      <c r="H468">
        <v>0</v>
      </c>
      <c r="I468" s="51" t="str">
        <f>_xlfn.XLOOKUP(Q4_2025[[#This Row],[Artikelnr]],Artikel_prijzen[Artnr],Artikel_prijzen[Groep],"")</f>
        <v>Elektra</v>
      </c>
      <c r="J468" s="10">
        <f>_xlfn.XLOOKUP(Q4_2025[[#This Row],[Artikelnr]],Artikel_prijzen[Artnr],Artikel_prijzen[Prijs 2025],"")</f>
        <v>298.7</v>
      </c>
      <c r="K468" t="str">
        <f>IF(Q4_2025[[#This Row],[Artikelprijs]]&lt;&gt;"",IF(Q4_2025[[#This Row],[Stuksprijs]]=Q4_2025[[#This Row],[Artikelprijs]],"Prijs gelijk","Prijs wijkt af"),"")</f>
        <v>Prijs wijkt af</v>
      </c>
      <c r="L468" t="str">
        <f>IF(Q4_2025[[#This Row],[Relatiekorting percentage]]=0,
    "Nvt",
    IF(Q4_2025[[#This Row],[Brutobedrag 2]] &lt; Q4_2025[[#This Row],[Bruto - Rel.korting]],
        "Nee",
        "Ja"))</f>
        <v>Nvt</v>
      </c>
      <c r="M468" s="10">
        <f>IF(Q4_2025[[#This Row],[Artikelprijs]]&lt;&gt;"",Q4_2025[[#This Row],[Artikelprijs]],Q4_2025[[#This Row],[Stuksprijs]])</f>
        <v>298.7</v>
      </c>
      <c r="N468" s="44">
        <f>Q4_2025[[#This Row],[Besteld]]*Q4_2025[[#This Row],[Prijs 2]]</f>
        <v>298.7</v>
      </c>
      <c r="O468" s="10">
        <f>IF(Q4_2025[[#This Row],[Brutobedrag 2]]&lt;Q4_2025[[#This Row],[Bruto - Rel.korting]],Q4_2025[[#This Row],[Brutobedrag 2]],Q4_2025[[#This Row],[Brutobedrag 2]]*(100-Q4_2025[[#This Row],[Relatiekorting percentage]])/100)</f>
        <v>298.7</v>
      </c>
      <c r="R468" s="3"/>
      <c r="W468"/>
      <c r="AB468"/>
    </row>
    <row r="469" spans="1:28" x14ac:dyDescent="0.3">
      <c r="A469" t="s">
        <v>862</v>
      </c>
      <c r="B469">
        <v>5022027</v>
      </c>
      <c r="C469" t="s">
        <v>279</v>
      </c>
      <c r="D469">
        <v>-1</v>
      </c>
      <c r="E469" s="10">
        <v>429.38</v>
      </c>
      <c r="F469" s="10">
        <v>-429.38</v>
      </c>
      <c r="G469" s="10">
        <v>-429.38</v>
      </c>
      <c r="H469">
        <v>0</v>
      </c>
      <c r="I469" s="51" t="str">
        <f>_xlfn.XLOOKUP(Q4_2025[[#This Row],[Artikelnr]],Artikel_prijzen[Artnr],Artikel_prijzen[Groep],"")</f>
        <v>Elektra</v>
      </c>
      <c r="J469" s="10">
        <f>_xlfn.XLOOKUP(Q4_2025[[#This Row],[Artikelnr]],Artikel_prijzen[Artnr],Artikel_prijzen[Prijs 2025],"")</f>
        <v>298.7</v>
      </c>
      <c r="K469" t="str">
        <f>IF(Q4_2025[[#This Row],[Artikelprijs]]&lt;&gt;"",IF(Q4_2025[[#This Row],[Stuksprijs]]=Q4_2025[[#This Row],[Artikelprijs]],"Prijs gelijk","Prijs wijkt af"),"")</f>
        <v>Prijs wijkt af</v>
      </c>
      <c r="L469" t="str">
        <f>IF(Q4_2025[[#This Row],[Relatiekorting percentage]]=0,
    "Nvt",
    IF(Q4_2025[[#This Row],[Brutobedrag 2]] &lt; Q4_2025[[#This Row],[Bruto - Rel.korting]],
        "Nee",
        "Ja"))</f>
        <v>Nvt</v>
      </c>
      <c r="M469" s="10">
        <f>IF(Q4_2025[[#This Row],[Artikelprijs]]&lt;&gt;"",Q4_2025[[#This Row],[Artikelprijs]],Q4_2025[[#This Row],[Stuksprijs]])</f>
        <v>298.7</v>
      </c>
      <c r="N469" s="44">
        <f>Q4_2025[[#This Row],[Besteld]]*Q4_2025[[#This Row],[Prijs 2]]</f>
        <v>-298.7</v>
      </c>
      <c r="O469" s="10">
        <f>IF(Q4_2025[[#This Row],[Brutobedrag 2]]&lt;Q4_2025[[#This Row],[Bruto - Rel.korting]],Q4_2025[[#This Row],[Brutobedrag 2]],Q4_2025[[#This Row],[Brutobedrag 2]]*(100-Q4_2025[[#This Row],[Relatiekorting percentage]])/100)</f>
        <v>-298.7</v>
      </c>
      <c r="R469" s="3"/>
      <c r="W469"/>
      <c r="AB469"/>
    </row>
    <row r="470" spans="1:28" x14ac:dyDescent="0.3">
      <c r="A470" t="s">
        <v>862</v>
      </c>
      <c r="B470">
        <v>5022039</v>
      </c>
      <c r="C470" t="s">
        <v>288</v>
      </c>
      <c r="D470">
        <v>1</v>
      </c>
      <c r="E470" s="10">
        <v>1229.2</v>
      </c>
      <c r="F470" s="10">
        <v>1229.2</v>
      </c>
      <c r="G470" s="10">
        <v>1229.2</v>
      </c>
      <c r="H470">
        <v>0</v>
      </c>
      <c r="I470" s="51" t="str">
        <f>_xlfn.XLOOKUP(Q4_2025[[#This Row],[Artikelnr]],Artikel_prijzen[Artnr],Artikel_prijzen[Groep],"")</f>
        <v>Elektra</v>
      </c>
      <c r="J470" s="10">
        <f>_xlfn.XLOOKUP(Q4_2025[[#This Row],[Artikelnr]],Artikel_prijzen[Artnr],Artikel_prijzen[Prijs 2025],"")</f>
        <v>700</v>
      </c>
      <c r="K470" t="str">
        <f>IF(Q4_2025[[#This Row],[Artikelprijs]]&lt;&gt;"",IF(Q4_2025[[#This Row],[Stuksprijs]]=Q4_2025[[#This Row],[Artikelprijs]],"Prijs gelijk","Prijs wijkt af"),"")</f>
        <v>Prijs wijkt af</v>
      </c>
      <c r="L470" t="str">
        <f>IF(Q4_2025[[#This Row],[Relatiekorting percentage]]=0,
    "Nvt",
    IF(Q4_2025[[#This Row],[Brutobedrag 2]] &lt; Q4_2025[[#This Row],[Bruto - Rel.korting]],
        "Nee",
        "Ja"))</f>
        <v>Nvt</v>
      </c>
      <c r="M470" s="10">
        <f>IF(Q4_2025[[#This Row],[Artikelprijs]]&lt;&gt;"",Q4_2025[[#This Row],[Artikelprijs]],Q4_2025[[#This Row],[Stuksprijs]])</f>
        <v>700</v>
      </c>
      <c r="N470" s="44">
        <f>Q4_2025[[#This Row],[Besteld]]*Q4_2025[[#This Row],[Prijs 2]]</f>
        <v>700</v>
      </c>
      <c r="O470" s="10">
        <f>IF(Q4_2025[[#This Row],[Brutobedrag 2]]&lt;Q4_2025[[#This Row],[Bruto - Rel.korting]],Q4_2025[[#This Row],[Brutobedrag 2]],Q4_2025[[#This Row],[Brutobedrag 2]]*(100-Q4_2025[[#This Row],[Relatiekorting percentage]])/100)</f>
        <v>700</v>
      </c>
      <c r="R470" s="3"/>
      <c r="W470"/>
      <c r="AB470"/>
    </row>
    <row r="471" spans="1:28" x14ac:dyDescent="0.3">
      <c r="A471" t="s">
        <v>862</v>
      </c>
      <c r="B471">
        <v>5021034</v>
      </c>
      <c r="C471" t="s">
        <v>299</v>
      </c>
      <c r="D471">
        <v>1</v>
      </c>
      <c r="E471" s="10">
        <v>185.4</v>
      </c>
      <c r="F471" s="10">
        <v>185.4</v>
      </c>
      <c r="G471" s="10">
        <v>185.4</v>
      </c>
      <c r="H471">
        <v>0</v>
      </c>
      <c r="I471" s="51" t="str">
        <f>_xlfn.XLOOKUP(Q4_2025[[#This Row],[Artikelnr]],Artikel_prijzen[Artnr],Artikel_prijzen[Groep],"")</f>
        <v>Elektra</v>
      </c>
      <c r="J471" s="10">
        <f>_xlfn.XLOOKUP(Q4_2025[[#This Row],[Artikelnr]],Artikel_prijzen[Artnr],Artikel_prijzen[Prijs 2025],"")</f>
        <v>106.8625</v>
      </c>
      <c r="K471" t="str">
        <f>IF(Q4_2025[[#This Row],[Artikelprijs]]&lt;&gt;"",IF(Q4_2025[[#This Row],[Stuksprijs]]=Q4_2025[[#This Row],[Artikelprijs]],"Prijs gelijk","Prijs wijkt af"),"")</f>
        <v>Prijs wijkt af</v>
      </c>
      <c r="L471" t="str">
        <f>IF(Q4_2025[[#This Row],[Relatiekorting percentage]]=0,
    "Nvt",
    IF(Q4_2025[[#This Row],[Brutobedrag 2]] &lt; Q4_2025[[#This Row],[Bruto - Rel.korting]],
        "Nee",
        "Ja"))</f>
        <v>Nvt</v>
      </c>
      <c r="M471" s="10">
        <f>IF(Q4_2025[[#This Row],[Artikelprijs]]&lt;&gt;"",Q4_2025[[#This Row],[Artikelprijs]],Q4_2025[[#This Row],[Stuksprijs]])</f>
        <v>106.8625</v>
      </c>
      <c r="N471" s="44">
        <f>Q4_2025[[#This Row],[Besteld]]*Q4_2025[[#This Row],[Prijs 2]]</f>
        <v>106.8625</v>
      </c>
      <c r="O471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471" s="3"/>
      <c r="W471"/>
      <c r="AB471"/>
    </row>
    <row r="472" spans="1:28" x14ac:dyDescent="0.3">
      <c r="A472" t="s">
        <v>862</v>
      </c>
      <c r="B472">
        <v>5022027</v>
      </c>
      <c r="C472" t="s">
        <v>279</v>
      </c>
      <c r="D472">
        <v>1</v>
      </c>
      <c r="E472" s="10">
        <v>429.38</v>
      </c>
      <c r="F472" s="10">
        <v>429.38</v>
      </c>
      <c r="G472" s="10">
        <v>429.38</v>
      </c>
      <c r="H472">
        <v>0</v>
      </c>
      <c r="I472" s="51" t="str">
        <f>_xlfn.XLOOKUP(Q4_2025[[#This Row],[Artikelnr]],Artikel_prijzen[Artnr],Artikel_prijzen[Groep],"")</f>
        <v>Elektra</v>
      </c>
      <c r="J472" s="10">
        <f>_xlfn.XLOOKUP(Q4_2025[[#This Row],[Artikelnr]],Artikel_prijzen[Artnr],Artikel_prijzen[Prijs 2025],"")</f>
        <v>298.7</v>
      </c>
      <c r="K472" t="str">
        <f>IF(Q4_2025[[#This Row],[Artikelprijs]]&lt;&gt;"",IF(Q4_2025[[#This Row],[Stuksprijs]]=Q4_2025[[#This Row],[Artikelprijs]],"Prijs gelijk","Prijs wijkt af"),"")</f>
        <v>Prijs wijkt af</v>
      </c>
      <c r="L472" t="str">
        <f>IF(Q4_2025[[#This Row],[Relatiekorting percentage]]=0,
    "Nvt",
    IF(Q4_2025[[#This Row],[Brutobedrag 2]] &lt; Q4_2025[[#This Row],[Bruto - Rel.korting]],
        "Nee",
        "Ja"))</f>
        <v>Nvt</v>
      </c>
      <c r="M472" s="10">
        <f>IF(Q4_2025[[#This Row],[Artikelprijs]]&lt;&gt;"",Q4_2025[[#This Row],[Artikelprijs]],Q4_2025[[#This Row],[Stuksprijs]])</f>
        <v>298.7</v>
      </c>
      <c r="N472" s="44">
        <f>Q4_2025[[#This Row],[Besteld]]*Q4_2025[[#This Row],[Prijs 2]]</f>
        <v>298.7</v>
      </c>
      <c r="O472" s="10">
        <f>IF(Q4_2025[[#This Row],[Brutobedrag 2]]&lt;Q4_2025[[#This Row],[Bruto - Rel.korting]],Q4_2025[[#This Row],[Brutobedrag 2]],Q4_2025[[#This Row],[Brutobedrag 2]]*(100-Q4_2025[[#This Row],[Relatiekorting percentage]])/100)</f>
        <v>298.7</v>
      </c>
      <c r="R472" s="3"/>
      <c r="W472"/>
      <c r="AB472"/>
    </row>
    <row r="473" spans="1:28" x14ac:dyDescent="0.3">
      <c r="A473" t="s">
        <v>862</v>
      </c>
      <c r="B473">
        <v>5022025</v>
      </c>
      <c r="C473" t="s">
        <v>277</v>
      </c>
      <c r="D473">
        <v>1</v>
      </c>
      <c r="E473" s="10">
        <v>361.25</v>
      </c>
      <c r="F473" s="10">
        <v>361.25</v>
      </c>
      <c r="G473" s="10">
        <v>361.25</v>
      </c>
      <c r="H473">
        <v>0</v>
      </c>
      <c r="I473" s="51" t="str">
        <f>_xlfn.XLOOKUP(Q4_2025[[#This Row],[Artikelnr]],Artikel_prijzen[Artnr],Artikel_prijzen[Groep],"")</f>
        <v>Elektra</v>
      </c>
      <c r="J473" s="10">
        <f>_xlfn.XLOOKUP(Q4_2025[[#This Row],[Artikelnr]],Artikel_prijzen[Artnr],Artikel_prijzen[Prijs 2025],"")</f>
        <v>252.35</v>
      </c>
      <c r="K473" t="str">
        <f>IF(Q4_2025[[#This Row],[Artikelprijs]]&lt;&gt;"",IF(Q4_2025[[#This Row],[Stuksprijs]]=Q4_2025[[#This Row],[Artikelprijs]],"Prijs gelijk","Prijs wijkt af"),"")</f>
        <v>Prijs wijkt af</v>
      </c>
      <c r="L473" t="str">
        <f>IF(Q4_2025[[#This Row],[Relatiekorting percentage]]=0,
    "Nvt",
    IF(Q4_2025[[#This Row],[Brutobedrag 2]] &lt; Q4_2025[[#This Row],[Bruto - Rel.korting]],
        "Nee",
        "Ja"))</f>
        <v>Nvt</v>
      </c>
      <c r="M473" s="10">
        <f>IF(Q4_2025[[#This Row],[Artikelprijs]]&lt;&gt;"",Q4_2025[[#This Row],[Artikelprijs]],Q4_2025[[#This Row],[Stuksprijs]])</f>
        <v>252.35</v>
      </c>
      <c r="N473" s="44">
        <f>Q4_2025[[#This Row],[Besteld]]*Q4_2025[[#This Row],[Prijs 2]]</f>
        <v>252.35</v>
      </c>
      <c r="O473" s="10">
        <f>IF(Q4_2025[[#This Row],[Brutobedrag 2]]&lt;Q4_2025[[#This Row],[Bruto - Rel.korting]],Q4_2025[[#This Row],[Brutobedrag 2]],Q4_2025[[#This Row],[Brutobedrag 2]]*(100-Q4_2025[[#This Row],[Relatiekorting percentage]])/100)</f>
        <v>252.35</v>
      </c>
      <c r="R473" s="3"/>
      <c r="W473"/>
      <c r="AB473"/>
    </row>
    <row r="474" spans="1:28" x14ac:dyDescent="0.3">
      <c r="A474" t="s">
        <v>862</v>
      </c>
      <c r="B474">
        <v>5022033</v>
      </c>
      <c r="C474" t="s">
        <v>286</v>
      </c>
      <c r="D474">
        <v>1</v>
      </c>
      <c r="E474" s="10">
        <v>748.75</v>
      </c>
      <c r="F474" s="10">
        <v>748.75</v>
      </c>
      <c r="G474" s="10">
        <v>748.75</v>
      </c>
      <c r="H474">
        <v>0</v>
      </c>
      <c r="I474" s="51" t="str">
        <f>_xlfn.XLOOKUP(Q4_2025[[#This Row],[Artikelnr]],Artikel_prijzen[Artnr],Artikel_prijzen[Groep],"")</f>
        <v>Elektra</v>
      </c>
      <c r="J474" s="10">
        <f>_xlfn.XLOOKUP(Q4_2025[[#This Row],[Artikelnr]],Artikel_prijzen[Artnr],Artikel_prijzen[Prijs 2025],"")</f>
        <v>458.35</v>
      </c>
      <c r="K474" t="str">
        <f>IF(Q4_2025[[#This Row],[Artikelprijs]]&lt;&gt;"",IF(Q4_2025[[#This Row],[Stuksprijs]]=Q4_2025[[#This Row],[Artikelprijs]],"Prijs gelijk","Prijs wijkt af"),"")</f>
        <v>Prijs wijkt af</v>
      </c>
      <c r="L474" t="str">
        <f>IF(Q4_2025[[#This Row],[Relatiekorting percentage]]=0,
    "Nvt",
    IF(Q4_2025[[#This Row],[Brutobedrag 2]] &lt; Q4_2025[[#This Row],[Bruto - Rel.korting]],
        "Nee",
        "Ja"))</f>
        <v>Nvt</v>
      </c>
      <c r="M474" s="10">
        <f>IF(Q4_2025[[#This Row],[Artikelprijs]]&lt;&gt;"",Q4_2025[[#This Row],[Artikelprijs]],Q4_2025[[#This Row],[Stuksprijs]])</f>
        <v>458.35</v>
      </c>
      <c r="N474" s="44">
        <f>Q4_2025[[#This Row],[Besteld]]*Q4_2025[[#This Row],[Prijs 2]]</f>
        <v>458.35</v>
      </c>
      <c r="O474" s="10">
        <f>IF(Q4_2025[[#This Row],[Brutobedrag 2]]&lt;Q4_2025[[#This Row],[Bruto - Rel.korting]],Q4_2025[[#This Row],[Brutobedrag 2]],Q4_2025[[#This Row],[Brutobedrag 2]]*(100-Q4_2025[[#This Row],[Relatiekorting percentage]])/100)</f>
        <v>458.35</v>
      </c>
      <c r="R474" s="3"/>
      <c r="W474"/>
      <c r="AB474"/>
    </row>
    <row r="475" spans="1:28" x14ac:dyDescent="0.3">
      <c r="A475" t="s">
        <v>862</v>
      </c>
      <c r="B475">
        <v>5021034</v>
      </c>
      <c r="C475" t="s">
        <v>275</v>
      </c>
      <c r="D475">
        <v>1</v>
      </c>
      <c r="E475" s="10">
        <v>185.4</v>
      </c>
      <c r="F475" s="10">
        <v>185.4</v>
      </c>
      <c r="G475" s="10">
        <v>185.4</v>
      </c>
      <c r="H475">
        <v>0</v>
      </c>
      <c r="I475" s="51" t="str">
        <f>_xlfn.XLOOKUP(Q4_2025[[#This Row],[Artikelnr]],Artikel_prijzen[Artnr],Artikel_prijzen[Groep],"")</f>
        <v>Elektra</v>
      </c>
      <c r="J475" s="10">
        <f>_xlfn.XLOOKUP(Q4_2025[[#This Row],[Artikelnr]],Artikel_prijzen[Artnr],Artikel_prijzen[Prijs 2025],"")</f>
        <v>106.8625</v>
      </c>
      <c r="K475" t="str">
        <f>IF(Q4_2025[[#This Row],[Artikelprijs]]&lt;&gt;"",IF(Q4_2025[[#This Row],[Stuksprijs]]=Q4_2025[[#This Row],[Artikelprijs]],"Prijs gelijk","Prijs wijkt af"),"")</f>
        <v>Prijs wijkt af</v>
      </c>
      <c r="L475" t="str">
        <f>IF(Q4_2025[[#This Row],[Relatiekorting percentage]]=0,
    "Nvt",
    IF(Q4_2025[[#This Row],[Brutobedrag 2]] &lt; Q4_2025[[#This Row],[Bruto - Rel.korting]],
        "Nee",
        "Ja"))</f>
        <v>Nvt</v>
      </c>
      <c r="M475" s="10">
        <f>IF(Q4_2025[[#This Row],[Artikelprijs]]&lt;&gt;"",Q4_2025[[#This Row],[Artikelprijs]],Q4_2025[[#This Row],[Stuksprijs]])</f>
        <v>106.8625</v>
      </c>
      <c r="N475" s="44">
        <f>Q4_2025[[#This Row],[Besteld]]*Q4_2025[[#This Row],[Prijs 2]]</f>
        <v>106.8625</v>
      </c>
      <c r="O475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475" s="3"/>
      <c r="W475"/>
      <c r="AB475"/>
    </row>
    <row r="476" spans="1:28" x14ac:dyDescent="0.3">
      <c r="A476" t="s">
        <v>862</v>
      </c>
      <c r="B476">
        <v>5022025</v>
      </c>
      <c r="C476" t="s">
        <v>277</v>
      </c>
      <c r="D476">
        <v>1</v>
      </c>
      <c r="E476" s="10">
        <v>361.25</v>
      </c>
      <c r="F476" s="10">
        <v>361.25</v>
      </c>
      <c r="G476" s="10">
        <v>361.25</v>
      </c>
      <c r="H476">
        <v>0</v>
      </c>
      <c r="I476" s="51" t="str">
        <f>_xlfn.XLOOKUP(Q4_2025[[#This Row],[Artikelnr]],Artikel_prijzen[Artnr],Artikel_prijzen[Groep],"")</f>
        <v>Elektra</v>
      </c>
      <c r="J476" s="10">
        <f>_xlfn.XLOOKUP(Q4_2025[[#This Row],[Artikelnr]],Artikel_prijzen[Artnr],Artikel_prijzen[Prijs 2025],"")</f>
        <v>252.35</v>
      </c>
      <c r="K476" t="str">
        <f>IF(Q4_2025[[#This Row],[Artikelprijs]]&lt;&gt;"",IF(Q4_2025[[#This Row],[Stuksprijs]]=Q4_2025[[#This Row],[Artikelprijs]],"Prijs gelijk","Prijs wijkt af"),"")</f>
        <v>Prijs wijkt af</v>
      </c>
      <c r="L476" t="str">
        <f>IF(Q4_2025[[#This Row],[Relatiekorting percentage]]=0,
    "Nvt",
    IF(Q4_2025[[#This Row],[Brutobedrag 2]] &lt; Q4_2025[[#This Row],[Bruto - Rel.korting]],
        "Nee",
        "Ja"))</f>
        <v>Nvt</v>
      </c>
      <c r="M476" s="10">
        <f>IF(Q4_2025[[#This Row],[Artikelprijs]]&lt;&gt;"",Q4_2025[[#This Row],[Artikelprijs]],Q4_2025[[#This Row],[Stuksprijs]])</f>
        <v>252.35</v>
      </c>
      <c r="N476" s="44">
        <f>Q4_2025[[#This Row],[Besteld]]*Q4_2025[[#This Row],[Prijs 2]]</f>
        <v>252.35</v>
      </c>
      <c r="O476" s="10">
        <f>IF(Q4_2025[[#This Row],[Brutobedrag 2]]&lt;Q4_2025[[#This Row],[Bruto - Rel.korting]],Q4_2025[[#This Row],[Brutobedrag 2]],Q4_2025[[#This Row],[Brutobedrag 2]]*(100-Q4_2025[[#This Row],[Relatiekorting percentage]])/100)</f>
        <v>252.35</v>
      </c>
      <c r="R476" s="3"/>
      <c r="W476"/>
      <c r="AB476"/>
    </row>
    <row r="477" spans="1:28" x14ac:dyDescent="0.3">
      <c r="A477" t="s">
        <v>862</v>
      </c>
      <c r="B477">
        <v>5022025</v>
      </c>
      <c r="C477" t="s">
        <v>277</v>
      </c>
      <c r="D477">
        <v>1</v>
      </c>
      <c r="E477" s="10">
        <v>361.25</v>
      </c>
      <c r="F477" s="10">
        <v>361.25</v>
      </c>
      <c r="G477" s="10">
        <v>361.25</v>
      </c>
      <c r="H477">
        <v>0</v>
      </c>
      <c r="I477" s="51" t="str">
        <f>_xlfn.XLOOKUP(Q4_2025[[#This Row],[Artikelnr]],Artikel_prijzen[Artnr],Artikel_prijzen[Groep],"")</f>
        <v>Elektra</v>
      </c>
      <c r="J477" s="10">
        <f>_xlfn.XLOOKUP(Q4_2025[[#This Row],[Artikelnr]],Artikel_prijzen[Artnr],Artikel_prijzen[Prijs 2025],"")</f>
        <v>252.35</v>
      </c>
      <c r="K477" t="str">
        <f>IF(Q4_2025[[#This Row],[Artikelprijs]]&lt;&gt;"",IF(Q4_2025[[#This Row],[Stuksprijs]]=Q4_2025[[#This Row],[Artikelprijs]],"Prijs gelijk","Prijs wijkt af"),"")</f>
        <v>Prijs wijkt af</v>
      </c>
      <c r="L477" t="str">
        <f>IF(Q4_2025[[#This Row],[Relatiekorting percentage]]=0,
    "Nvt",
    IF(Q4_2025[[#This Row],[Brutobedrag 2]] &lt; Q4_2025[[#This Row],[Bruto - Rel.korting]],
        "Nee",
        "Ja"))</f>
        <v>Nvt</v>
      </c>
      <c r="M477" s="10">
        <f>IF(Q4_2025[[#This Row],[Artikelprijs]]&lt;&gt;"",Q4_2025[[#This Row],[Artikelprijs]],Q4_2025[[#This Row],[Stuksprijs]])</f>
        <v>252.35</v>
      </c>
      <c r="N477" s="44">
        <f>Q4_2025[[#This Row],[Besteld]]*Q4_2025[[#This Row],[Prijs 2]]</f>
        <v>252.35</v>
      </c>
      <c r="O477" s="10">
        <f>IF(Q4_2025[[#This Row],[Brutobedrag 2]]&lt;Q4_2025[[#This Row],[Bruto - Rel.korting]],Q4_2025[[#This Row],[Brutobedrag 2]],Q4_2025[[#This Row],[Brutobedrag 2]]*(100-Q4_2025[[#This Row],[Relatiekorting percentage]])/100)</f>
        <v>252.35</v>
      </c>
      <c r="R477" s="3"/>
      <c r="W477"/>
      <c r="AB477"/>
    </row>
    <row r="478" spans="1:28" x14ac:dyDescent="0.3">
      <c r="A478" t="s">
        <v>862</v>
      </c>
      <c r="B478">
        <v>5022033</v>
      </c>
      <c r="C478" t="s">
        <v>286</v>
      </c>
      <c r="D478">
        <v>1</v>
      </c>
      <c r="E478" s="10">
        <v>748.75</v>
      </c>
      <c r="F478" s="10">
        <v>748.75</v>
      </c>
      <c r="G478" s="10">
        <v>748.75</v>
      </c>
      <c r="H478">
        <v>0</v>
      </c>
      <c r="I478" s="51" t="str">
        <f>_xlfn.XLOOKUP(Q4_2025[[#This Row],[Artikelnr]],Artikel_prijzen[Artnr],Artikel_prijzen[Groep],"")</f>
        <v>Elektra</v>
      </c>
      <c r="J478" s="10">
        <f>_xlfn.XLOOKUP(Q4_2025[[#This Row],[Artikelnr]],Artikel_prijzen[Artnr],Artikel_prijzen[Prijs 2025],"")</f>
        <v>458.35</v>
      </c>
      <c r="K478" t="str">
        <f>IF(Q4_2025[[#This Row],[Artikelprijs]]&lt;&gt;"",IF(Q4_2025[[#This Row],[Stuksprijs]]=Q4_2025[[#This Row],[Artikelprijs]],"Prijs gelijk","Prijs wijkt af"),"")</f>
        <v>Prijs wijkt af</v>
      </c>
      <c r="L478" t="str">
        <f>IF(Q4_2025[[#This Row],[Relatiekorting percentage]]=0,
    "Nvt",
    IF(Q4_2025[[#This Row],[Brutobedrag 2]] &lt; Q4_2025[[#This Row],[Bruto - Rel.korting]],
        "Nee",
        "Ja"))</f>
        <v>Nvt</v>
      </c>
      <c r="M478" s="10">
        <f>IF(Q4_2025[[#This Row],[Artikelprijs]]&lt;&gt;"",Q4_2025[[#This Row],[Artikelprijs]],Q4_2025[[#This Row],[Stuksprijs]])</f>
        <v>458.35</v>
      </c>
      <c r="N478" s="44">
        <f>Q4_2025[[#This Row],[Besteld]]*Q4_2025[[#This Row],[Prijs 2]]</f>
        <v>458.35</v>
      </c>
      <c r="O478" s="10">
        <f>IF(Q4_2025[[#This Row],[Brutobedrag 2]]&lt;Q4_2025[[#This Row],[Bruto - Rel.korting]],Q4_2025[[#This Row],[Brutobedrag 2]],Q4_2025[[#This Row],[Brutobedrag 2]]*(100-Q4_2025[[#This Row],[Relatiekorting percentage]])/100)</f>
        <v>458.35</v>
      </c>
      <c r="R478" s="3"/>
      <c r="W478"/>
      <c r="AB478"/>
    </row>
    <row r="479" spans="1:28" x14ac:dyDescent="0.3">
      <c r="A479" t="s">
        <v>862</v>
      </c>
      <c r="B479">
        <v>5022025</v>
      </c>
      <c r="C479" t="s">
        <v>277</v>
      </c>
      <c r="D479">
        <v>1</v>
      </c>
      <c r="E479" s="10">
        <v>361.25</v>
      </c>
      <c r="F479" s="10">
        <v>361.25</v>
      </c>
      <c r="G479" s="10">
        <v>361.25</v>
      </c>
      <c r="H479">
        <v>0</v>
      </c>
      <c r="I479" s="51" t="str">
        <f>_xlfn.XLOOKUP(Q4_2025[[#This Row],[Artikelnr]],Artikel_prijzen[Artnr],Artikel_prijzen[Groep],"")</f>
        <v>Elektra</v>
      </c>
      <c r="J479" s="10">
        <f>_xlfn.XLOOKUP(Q4_2025[[#This Row],[Artikelnr]],Artikel_prijzen[Artnr],Artikel_prijzen[Prijs 2025],"")</f>
        <v>252.35</v>
      </c>
      <c r="K479" t="str">
        <f>IF(Q4_2025[[#This Row],[Artikelprijs]]&lt;&gt;"",IF(Q4_2025[[#This Row],[Stuksprijs]]=Q4_2025[[#This Row],[Artikelprijs]],"Prijs gelijk","Prijs wijkt af"),"")</f>
        <v>Prijs wijkt af</v>
      </c>
      <c r="L479" t="str">
        <f>IF(Q4_2025[[#This Row],[Relatiekorting percentage]]=0,
    "Nvt",
    IF(Q4_2025[[#This Row],[Brutobedrag 2]] &lt; Q4_2025[[#This Row],[Bruto - Rel.korting]],
        "Nee",
        "Ja"))</f>
        <v>Nvt</v>
      </c>
      <c r="M479" s="10">
        <f>IF(Q4_2025[[#This Row],[Artikelprijs]]&lt;&gt;"",Q4_2025[[#This Row],[Artikelprijs]],Q4_2025[[#This Row],[Stuksprijs]])</f>
        <v>252.35</v>
      </c>
      <c r="N479" s="44">
        <f>Q4_2025[[#This Row],[Besteld]]*Q4_2025[[#This Row],[Prijs 2]]</f>
        <v>252.35</v>
      </c>
      <c r="O479" s="10">
        <f>IF(Q4_2025[[#This Row],[Brutobedrag 2]]&lt;Q4_2025[[#This Row],[Bruto - Rel.korting]],Q4_2025[[#This Row],[Brutobedrag 2]],Q4_2025[[#This Row],[Brutobedrag 2]]*(100-Q4_2025[[#This Row],[Relatiekorting percentage]])/100)</f>
        <v>252.35</v>
      </c>
      <c r="R479" s="3"/>
      <c r="W479"/>
      <c r="AB479"/>
    </row>
    <row r="480" spans="1:28" x14ac:dyDescent="0.3">
      <c r="A480" t="s">
        <v>862</v>
      </c>
      <c r="B480">
        <v>5022027</v>
      </c>
      <c r="C480" t="s">
        <v>279</v>
      </c>
      <c r="D480">
        <v>1</v>
      </c>
      <c r="E480" s="10">
        <v>429.38</v>
      </c>
      <c r="F480" s="10">
        <v>429.38</v>
      </c>
      <c r="G480" s="10">
        <v>429.38</v>
      </c>
      <c r="H480">
        <v>0</v>
      </c>
      <c r="I480" s="51" t="str">
        <f>_xlfn.XLOOKUP(Q4_2025[[#This Row],[Artikelnr]],Artikel_prijzen[Artnr],Artikel_prijzen[Groep],"")</f>
        <v>Elektra</v>
      </c>
      <c r="J480" s="10">
        <f>_xlfn.XLOOKUP(Q4_2025[[#This Row],[Artikelnr]],Artikel_prijzen[Artnr],Artikel_prijzen[Prijs 2025],"")</f>
        <v>298.7</v>
      </c>
      <c r="K480" t="str">
        <f>IF(Q4_2025[[#This Row],[Artikelprijs]]&lt;&gt;"",IF(Q4_2025[[#This Row],[Stuksprijs]]=Q4_2025[[#This Row],[Artikelprijs]],"Prijs gelijk","Prijs wijkt af"),"")</f>
        <v>Prijs wijkt af</v>
      </c>
      <c r="L480" t="str">
        <f>IF(Q4_2025[[#This Row],[Relatiekorting percentage]]=0,
    "Nvt",
    IF(Q4_2025[[#This Row],[Brutobedrag 2]] &lt; Q4_2025[[#This Row],[Bruto - Rel.korting]],
        "Nee",
        "Ja"))</f>
        <v>Nvt</v>
      </c>
      <c r="M480" s="10">
        <f>IF(Q4_2025[[#This Row],[Artikelprijs]]&lt;&gt;"",Q4_2025[[#This Row],[Artikelprijs]],Q4_2025[[#This Row],[Stuksprijs]])</f>
        <v>298.7</v>
      </c>
      <c r="N480" s="44">
        <f>Q4_2025[[#This Row],[Besteld]]*Q4_2025[[#This Row],[Prijs 2]]</f>
        <v>298.7</v>
      </c>
      <c r="O480" s="10">
        <f>IF(Q4_2025[[#This Row],[Brutobedrag 2]]&lt;Q4_2025[[#This Row],[Bruto - Rel.korting]],Q4_2025[[#This Row],[Brutobedrag 2]],Q4_2025[[#This Row],[Brutobedrag 2]]*(100-Q4_2025[[#This Row],[Relatiekorting percentage]])/100)</f>
        <v>298.7</v>
      </c>
      <c r="R480" s="3"/>
      <c r="W480"/>
      <c r="AB480"/>
    </row>
    <row r="481" spans="1:28" x14ac:dyDescent="0.3">
      <c r="A481" t="s">
        <v>862</v>
      </c>
      <c r="B481">
        <v>5040008</v>
      </c>
      <c r="C481" t="s">
        <v>333</v>
      </c>
      <c r="D481">
        <v>1</v>
      </c>
      <c r="E481" s="10">
        <v>355.35</v>
      </c>
      <c r="F481" s="10">
        <v>355.35</v>
      </c>
      <c r="G481" s="10">
        <v>355.35</v>
      </c>
      <c r="H481">
        <v>0</v>
      </c>
      <c r="I481" s="51" t="str">
        <f>_xlfn.XLOOKUP(Q4_2025[[#This Row],[Artikelnr]],Artikel_prijzen[Artnr],Artikel_prijzen[Groep],"")</f>
        <v>AV</v>
      </c>
      <c r="J481" s="10">
        <f>_xlfn.XLOOKUP(Q4_2025[[#This Row],[Artikelnr]],Artikel_prijzen[Artnr],Artikel_prijzen[Prijs 2025],"")</f>
        <v>345</v>
      </c>
      <c r="K481" t="str">
        <f>IF(Q4_2025[[#This Row],[Artikelprijs]]&lt;&gt;"",IF(Q4_2025[[#This Row],[Stuksprijs]]=Q4_2025[[#This Row],[Artikelprijs]],"Prijs gelijk","Prijs wijkt af"),"")</f>
        <v>Prijs wijkt af</v>
      </c>
      <c r="L481" t="str">
        <f>IF(Q4_2025[[#This Row],[Relatiekorting percentage]]=0,
    "Nvt",
    IF(Q4_2025[[#This Row],[Brutobedrag 2]] &lt; Q4_2025[[#This Row],[Bruto - Rel.korting]],
        "Nee",
        "Ja"))</f>
        <v>Nvt</v>
      </c>
      <c r="M481" s="10">
        <f>IF(Q4_2025[[#This Row],[Artikelprijs]]&lt;&gt;"",Q4_2025[[#This Row],[Artikelprijs]],Q4_2025[[#This Row],[Stuksprijs]])</f>
        <v>345</v>
      </c>
      <c r="N481" s="44">
        <f>Q4_2025[[#This Row],[Besteld]]*Q4_2025[[#This Row],[Prijs 2]]</f>
        <v>345</v>
      </c>
      <c r="O481" s="10">
        <f>IF(Q4_2025[[#This Row],[Brutobedrag 2]]&lt;Q4_2025[[#This Row],[Bruto - Rel.korting]],Q4_2025[[#This Row],[Brutobedrag 2]],Q4_2025[[#This Row],[Brutobedrag 2]]*(100-Q4_2025[[#This Row],[Relatiekorting percentage]])/100)</f>
        <v>345</v>
      </c>
      <c r="R481" s="3"/>
      <c r="W481"/>
      <c r="AB481"/>
    </row>
    <row r="482" spans="1:28" x14ac:dyDescent="0.3">
      <c r="A482" t="s">
        <v>862</v>
      </c>
      <c r="B482">
        <v>5040018</v>
      </c>
      <c r="C482" t="s">
        <v>319</v>
      </c>
      <c r="D482">
        <v>1</v>
      </c>
      <c r="E482" s="10">
        <v>66.95</v>
      </c>
      <c r="F482" s="10">
        <v>66.95</v>
      </c>
      <c r="G482" s="10">
        <v>66.95</v>
      </c>
      <c r="H482">
        <v>0</v>
      </c>
      <c r="I482" s="51" t="str">
        <f>_xlfn.XLOOKUP(Q4_2025[[#This Row],[Artikelnr]],Artikel_prijzen[Artnr],Artikel_prijzen[Groep],"")</f>
        <v/>
      </c>
      <c r="J482" s="10" t="str">
        <f>_xlfn.XLOOKUP(Q4_2025[[#This Row],[Artikelnr]],Artikel_prijzen[Artnr],Artikel_prijzen[Prijs 2025],"")</f>
        <v/>
      </c>
      <c r="K482" t="str">
        <f>IF(Q4_2025[[#This Row],[Artikelprijs]]&lt;&gt;"",IF(Q4_2025[[#This Row],[Stuksprijs]]=Q4_2025[[#This Row],[Artikelprijs]],"Prijs gelijk","Prijs wijkt af"),"")</f>
        <v/>
      </c>
      <c r="L482" t="str">
        <f>IF(Q4_2025[[#This Row],[Relatiekorting percentage]]=0,
    "Nvt",
    IF(Q4_2025[[#This Row],[Brutobedrag 2]] &lt; Q4_2025[[#This Row],[Bruto - Rel.korting]],
        "Nee",
        "Ja"))</f>
        <v>Nvt</v>
      </c>
      <c r="M482" s="10">
        <f>IF(Q4_2025[[#This Row],[Artikelprijs]]&lt;&gt;"",Q4_2025[[#This Row],[Artikelprijs]],Q4_2025[[#This Row],[Stuksprijs]])</f>
        <v>66.95</v>
      </c>
      <c r="N482" s="44">
        <f>Q4_2025[[#This Row],[Besteld]]*Q4_2025[[#This Row],[Prijs 2]]</f>
        <v>66.95</v>
      </c>
      <c r="O482" s="10">
        <f>IF(Q4_2025[[#This Row],[Brutobedrag 2]]&lt;Q4_2025[[#This Row],[Bruto - Rel.korting]],Q4_2025[[#This Row],[Brutobedrag 2]],Q4_2025[[#This Row],[Brutobedrag 2]]*(100-Q4_2025[[#This Row],[Relatiekorting percentage]])/100)</f>
        <v>66.95</v>
      </c>
      <c r="R482" s="3"/>
      <c r="W482"/>
      <c r="AB482"/>
    </row>
    <row r="483" spans="1:28" x14ac:dyDescent="0.3">
      <c r="A483" t="s">
        <v>862</v>
      </c>
      <c r="B483">
        <v>5022031</v>
      </c>
      <c r="C483" t="s">
        <v>284</v>
      </c>
      <c r="D483">
        <v>1</v>
      </c>
      <c r="E483" s="10">
        <v>604.04999999999995</v>
      </c>
      <c r="F483" s="10">
        <v>604.04999999999995</v>
      </c>
      <c r="G483" s="10">
        <v>604.04999999999995</v>
      </c>
      <c r="H483">
        <v>0</v>
      </c>
      <c r="I483" s="51" t="str">
        <f>_xlfn.XLOOKUP(Q4_2025[[#This Row],[Artikelnr]],Artikel_prijzen[Artnr],Artikel_prijzen[Groep],"")</f>
        <v>Elektra</v>
      </c>
      <c r="J483" s="10">
        <f>_xlfn.XLOOKUP(Q4_2025[[#This Row],[Artikelnr]],Artikel_prijzen[Artnr],Artikel_prijzen[Prijs 2025],"")</f>
        <v>386.25</v>
      </c>
      <c r="K483" t="str">
        <f>IF(Q4_2025[[#This Row],[Artikelprijs]]&lt;&gt;"",IF(Q4_2025[[#This Row],[Stuksprijs]]=Q4_2025[[#This Row],[Artikelprijs]],"Prijs gelijk","Prijs wijkt af"),"")</f>
        <v>Prijs wijkt af</v>
      </c>
      <c r="L483" t="str">
        <f>IF(Q4_2025[[#This Row],[Relatiekorting percentage]]=0,
    "Nvt",
    IF(Q4_2025[[#This Row],[Brutobedrag 2]] &lt; Q4_2025[[#This Row],[Bruto - Rel.korting]],
        "Nee",
        "Ja"))</f>
        <v>Nvt</v>
      </c>
      <c r="M483" s="10">
        <f>IF(Q4_2025[[#This Row],[Artikelprijs]]&lt;&gt;"",Q4_2025[[#This Row],[Artikelprijs]],Q4_2025[[#This Row],[Stuksprijs]])</f>
        <v>386.25</v>
      </c>
      <c r="N483" s="44">
        <f>Q4_2025[[#This Row],[Besteld]]*Q4_2025[[#This Row],[Prijs 2]]</f>
        <v>386.25</v>
      </c>
      <c r="O483" s="10">
        <f>IF(Q4_2025[[#This Row],[Brutobedrag 2]]&lt;Q4_2025[[#This Row],[Bruto - Rel.korting]],Q4_2025[[#This Row],[Brutobedrag 2]],Q4_2025[[#This Row],[Brutobedrag 2]]*(100-Q4_2025[[#This Row],[Relatiekorting percentage]])/100)</f>
        <v>386.25</v>
      </c>
      <c r="R483" s="3"/>
      <c r="W483"/>
      <c r="AB483"/>
    </row>
    <row r="484" spans="1:28" x14ac:dyDescent="0.3">
      <c r="A484" t="s">
        <v>862</v>
      </c>
      <c r="B484">
        <v>5022027</v>
      </c>
      <c r="C484" t="s">
        <v>279</v>
      </c>
      <c r="D484">
        <v>2</v>
      </c>
      <c r="E484" s="10">
        <v>429.38</v>
      </c>
      <c r="F484" s="10">
        <v>858.76</v>
      </c>
      <c r="G484" s="10">
        <v>858.76</v>
      </c>
      <c r="H484">
        <v>0</v>
      </c>
      <c r="I484" s="51" t="str">
        <f>_xlfn.XLOOKUP(Q4_2025[[#This Row],[Artikelnr]],Artikel_prijzen[Artnr],Artikel_prijzen[Groep],"")</f>
        <v>Elektra</v>
      </c>
      <c r="J484" s="10">
        <f>_xlfn.XLOOKUP(Q4_2025[[#This Row],[Artikelnr]],Artikel_prijzen[Artnr],Artikel_prijzen[Prijs 2025],"")</f>
        <v>298.7</v>
      </c>
      <c r="K484" t="str">
        <f>IF(Q4_2025[[#This Row],[Artikelprijs]]&lt;&gt;"",IF(Q4_2025[[#This Row],[Stuksprijs]]=Q4_2025[[#This Row],[Artikelprijs]],"Prijs gelijk","Prijs wijkt af"),"")</f>
        <v>Prijs wijkt af</v>
      </c>
      <c r="L484" t="str">
        <f>IF(Q4_2025[[#This Row],[Relatiekorting percentage]]=0,
    "Nvt",
    IF(Q4_2025[[#This Row],[Brutobedrag 2]] &lt; Q4_2025[[#This Row],[Bruto - Rel.korting]],
        "Nee",
        "Ja"))</f>
        <v>Nvt</v>
      </c>
      <c r="M484" s="10">
        <f>IF(Q4_2025[[#This Row],[Artikelprijs]]&lt;&gt;"",Q4_2025[[#This Row],[Artikelprijs]],Q4_2025[[#This Row],[Stuksprijs]])</f>
        <v>298.7</v>
      </c>
      <c r="N484" s="44">
        <f>Q4_2025[[#This Row],[Besteld]]*Q4_2025[[#This Row],[Prijs 2]]</f>
        <v>597.4</v>
      </c>
      <c r="O484" s="10">
        <f>IF(Q4_2025[[#This Row],[Brutobedrag 2]]&lt;Q4_2025[[#This Row],[Bruto - Rel.korting]],Q4_2025[[#This Row],[Brutobedrag 2]],Q4_2025[[#This Row],[Brutobedrag 2]]*(100-Q4_2025[[#This Row],[Relatiekorting percentage]])/100)</f>
        <v>597.4</v>
      </c>
      <c r="R484" s="3"/>
      <c r="W484"/>
      <c r="AB484"/>
    </row>
    <row r="485" spans="1:28" x14ac:dyDescent="0.3">
      <c r="A485" t="s">
        <v>862</v>
      </c>
      <c r="B485">
        <v>5022053</v>
      </c>
      <c r="C485" t="s">
        <v>285</v>
      </c>
      <c r="D485">
        <v>1</v>
      </c>
      <c r="E485" s="10">
        <v>794.6</v>
      </c>
      <c r="F485" s="10">
        <v>794.6</v>
      </c>
      <c r="G485" s="10">
        <v>794.6</v>
      </c>
      <c r="H485">
        <v>0</v>
      </c>
      <c r="I485" s="51" t="str">
        <f>_xlfn.XLOOKUP(Q4_2025[[#This Row],[Artikelnr]],Artikel_prijzen[Artnr],Artikel_prijzen[Groep],"")</f>
        <v>Elektra</v>
      </c>
      <c r="J485" s="10">
        <f>_xlfn.XLOOKUP(Q4_2025[[#This Row],[Artikelnr]],Artikel_prijzen[Artnr],Artikel_prijzen[Prijs 2025],"")</f>
        <v>576.79999999999995</v>
      </c>
      <c r="K485" t="str">
        <f>IF(Q4_2025[[#This Row],[Artikelprijs]]&lt;&gt;"",IF(Q4_2025[[#This Row],[Stuksprijs]]=Q4_2025[[#This Row],[Artikelprijs]],"Prijs gelijk","Prijs wijkt af"),"")</f>
        <v>Prijs wijkt af</v>
      </c>
      <c r="L485" t="str">
        <f>IF(Q4_2025[[#This Row],[Relatiekorting percentage]]=0,
    "Nvt",
    IF(Q4_2025[[#This Row],[Brutobedrag 2]] &lt; Q4_2025[[#This Row],[Bruto - Rel.korting]],
        "Nee",
        "Ja"))</f>
        <v>Nvt</v>
      </c>
      <c r="M485" s="10">
        <f>IF(Q4_2025[[#This Row],[Artikelprijs]]&lt;&gt;"",Q4_2025[[#This Row],[Artikelprijs]],Q4_2025[[#This Row],[Stuksprijs]])</f>
        <v>576.79999999999995</v>
      </c>
      <c r="N485" s="44">
        <f>Q4_2025[[#This Row],[Besteld]]*Q4_2025[[#This Row],[Prijs 2]]</f>
        <v>576.79999999999995</v>
      </c>
      <c r="O485" s="10">
        <f>IF(Q4_2025[[#This Row],[Brutobedrag 2]]&lt;Q4_2025[[#This Row],[Bruto - Rel.korting]],Q4_2025[[#This Row],[Brutobedrag 2]],Q4_2025[[#This Row],[Brutobedrag 2]]*(100-Q4_2025[[#This Row],[Relatiekorting percentage]])/100)</f>
        <v>576.79999999999995</v>
      </c>
      <c r="R485" s="3"/>
      <c r="W485"/>
      <c r="AB485"/>
    </row>
    <row r="486" spans="1:28" x14ac:dyDescent="0.3">
      <c r="A486" t="s">
        <v>862</v>
      </c>
      <c r="B486">
        <v>5021034</v>
      </c>
      <c r="C486" t="s">
        <v>275</v>
      </c>
      <c r="D486">
        <v>2</v>
      </c>
      <c r="E486" s="10">
        <v>185.4</v>
      </c>
      <c r="F486" s="10">
        <v>370.8</v>
      </c>
      <c r="G486" s="10">
        <v>370.8</v>
      </c>
      <c r="H486">
        <v>0</v>
      </c>
      <c r="I486" s="51" t="str">
        <f>_xlfn.XLOOKUP(Q4_2025[[#This Row],[Artikelnr]],Artikel_prijzen[Artnr],Artikel_prijzen[Groep],"")</f>
        <v>Elektra</v>
      </c>
      <c r="J486" s="10">
        <f>_xlfn.XLOOKUP(Q4_2025[[#This Row],[Artikelnr]],Artikel_prijzen[Artnr],Artikel_prijzen[Prijs 2025],"")</f>
        <v>106.8625</v>
      </c>
      <c r="K486" t="str">
        <f>IF(Q4_2025[[#This Row],[Artikelprijs]]&lt;&gt;"",IF(Q4_2025[[#This Row],[Stuksprijs]]=Q4_2025[[#This Row],[Artikelprijs]],"Prijs gelijk","Prijs wijkt af"),"")</f>
        <v>Prijs wijkt af</v>
      </c>
      <c r="L486" t="str">
        <f>IF(Q4_2025[[#This Row],[Relatiekorting percentage]]=0,
    "Nvt",
    IF(Q4_2025[[#This Row],[Brutobedrag 2]] &lt; Q4_2025[[#This Row],[Bruto - Rel.korting]],
        "Nee",
        "Ja"))</f>
        <v>Nvt</v>
      </c>
      <c r="M486" s="10">
        <f>IF(Q4_2025[[#This Row],[Artikelprijs]]&lt;&gt;"",Q4_2025[[#This Row],[Artikelprijs]],Q4_2025[[#This Row],[Stuksprijs]])</f>
        <v>106.8625</v>
      </c>
      <c r="N486" s="44">
        <f>Q4_2025[[#This Row],[Besteld]]*Q4_2025[[#This Row],[Prijs 2]]</f>
        <v>213.72499999999999</v>
      </c>
      <c r="O486" s="10">
        <f>IF(Q4_2025[[#This Row],[Brutobedrag 2]]&lt;Q4_2025[[#This Row],[Bruto - Rel.korting]],Q4_2025[[#This Row],[Brutobedrag 2]],Q4_2025[[#This Row],[Brutobedrag 2]]*(100-Q4_2025[[#This Row],[Relatiekorting percentage]])/100)</f>
        <v>213.72499999999999</v>
      </c>
      <c r="R486" s="3"/>
      <c r="W486"/>
      <c r="AB486"/>
    </row>
    <row r="487" spans="1:28" x14ac:dyDescent="0.3">
      <c r="A487" t="s">
        <v>862</v>
      </c>
      <c r="B487">
        <v>5021034</v>
      </c>
      <c r="C487" t="s">
        <v>275</v>
      </c>
      <c r="D487">
        <v>1</v>
      </c>
      <c r="E487" s="10">
        <v>185.4</v>
      </c>
      <c r="F487" s="10">
        <v>185.4</v>
      </c>
      <c r="G487" s="10">
        <v>185.4</v>
      </c>
      <c r="H487">
        <v>0</v>
      </c>
      <c r="I487" s="51" t="str">
        <f>_xlfn.XLOOKUP(Q4_2025[[#This Row],[Artikelnr]],Artikel_prijzen[Artnr],Artikel_prijzen[Groep],"")</f>
        <v>Elektra</v>
      </c>
      <c r="J487" s="10">
        <f>_xlfn.XLOOKUP(Q4_2025[[#This Row],[Artikelnr]],Artikel_prijzen[Artnr],Artikel_prijzen[Prijs 2025],"")</f>
        <v>106.8625</v>
      </c>
      <c r="K487" t="str">
        <f>IF(Q4_2025[[#This Row],[Artikelprijs]]&lt;&gt;"",IF(Q4_2025[[#This Row],[Stuksprijs]]=Q4_2025[[#This Row],[Artikelprijs]],"Prijs gelijk","Prijs wijkt af"),"")</f>
        <v>Prijs wijkt af</v>
      </c>
      <c r="L487" t="str">
        <f>IF(Q4_2025[[#This Row],[Relatiekorting percentage]]=0,
    "Nvt",
    IF(Q4_2025[[#This Row],[Brutobedrag 2]] &lt; Q4_2025[[#This Row],[Bruto - Rel.korting]],
        "Nee",
        "Ja"))</f>
        <v>Nvt</v>
      </c>
      <c r="M487" s="10">
        <f>IF(Q4_2025[[#This Row],[Artikelprijs]]&lt;&gt;"",Q4_2025[[#This Row],[Artikelprijs]],Q4_2025[[#This Row],[Stuksprijs]])</f>
        <v>106.8625</v>
      </c>
      <c r="N487" s="44">
        <f>Q4_2025[[#This Row],[Besteld]]*Q4_2025[[#This Row],[Prijs 2]]</f>
        <v>106.8625</v>
      </c>
      <c r="O487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487" s="3"/>
      <c r="W487"/>
      <c r="AB487"/>
    </row>
    <row r="488" spans="1:28" x14ac:dyDescent="0.3">
      <c r="A488" t="s">
        <v>862</v>
      </c>
      <c r="B488">
        <v>5020009</v>
      </c>
      <c r="C488" t="s">
        <v>125</v>
      </c>
      <c r="D488">
        <v>1</v>
      </c>
      <c r="E488" s="10">
        <v>45.32</v>
      </c>
      <c r="F488" s="10">
        <v>45.32</v>
      </c>
      <c r="G488" s="10">
        <v>45.32</v>
      </c>
      <c r="H488">
        <v>0</v>
      </c>
      <c r="I488" s="51" t="str">
        <f>_xlfn.XLOOKUP(Q4_2025[[#This Row],[Artikelnr]],Artikel_prijzen[Artnr],Artikel_prijzen[Groep],"")</f>
        <v/>
      </c>
      <c r="J488" s="10" t="str">
        <f>_xlfn.XLOOKUP(Q4_2025[[#This Row],[Artikelnr]],Artikel_prijzen[Artnr],Artikel_prijzen[Prijs 2025],"")</f>
        <v/>
      </c>
      <c r="K488" t="str">
        <f>IF(Q4_2025[[#This Row],[Artikelprijs]]&lt;&gt;"",IF(Q4_2025[[#This Row],[Stuksprijs]]=Q4_2025[[#This Row],[Artikelprijs]],"Prijs gelijk","Prijs wijkt af"),"")</f>
        <v/>
      </c>
      <c r="L488" t="str">
        <f>IF(Q4_2025[[#This Row],[Relatiekorting percentage]]=0,
    "Nvt",
    IF(Q4_2025[[#This Row],[Brutobedrag 2]] &lt; Q4_2025[[#This Row],[Bruto - Rel.korting]],
        "Nee",
        "Ja"))</f>
        <v>Nvt</v>
      </c>
      <c r="M488" s="10">
        <f>IF(Q4_2025[[#This Row],[Artikelprijs]]&lt;&gt;"",Q4_2025[[#This Row],[Artikelprijs]],Q4_2025[[#This Row],[Stuksprijs]])</f>
        <v>45.32</v>
      </c>
      <c r="N488" s="44">
        <f>Q4_2025[[#This Row],[Besteld]]*Q4_2025[[#This Row],[Prijs 2]]</f>
        <v>45.32</v>
      </c>
      <c r="O488" s="10">
        <f>IF(Q4_2025[[#This Row],[Brutobedrag 2]]&lt;Q4_2025[[#This Row],[Bruto - Rel.korting]],Q4_2025[[#This Row],[Brutobedrag 2]],Q4_2025[[#This Row],[Brutobedrag 2]]*(100-Q4_2025[[#This Row],[Relatiekorting percentage]])/100)</f>
        <v>45.32</v>
      </c>
      <c r="R488" s="3"/>
      <c r="W488"/>
      <c r="AB488"/>
    </row>
    <row r="489" spans="1:28" x14ac:dyDescent="0.3">
      <c r="A489" t="s">
        <v>862</v>
      </c>
      <c r="B489">
        <v>5022027</v>
      </c>
      <c r="C489" t="s">
        <v>279</v>
      </c>
      <c r="D489">
        <v>1</v>
      </c>
      <c r="E489" s="10">
        <v>429.38</v>
      </c>
      <c r="F489" s="10">
        <v>429.38</v>
      </c>
      <c r="G489" s="10">
        <v>429.38</v>
      </c>
      <c r="H489">
        <v>0</v>
      </c>
      <c r="I489" s="51" t="str">
        <f>_xlfn.XLOOKUP(Q4_2025[[#This Row],[Artikelnr]],Artikel_prijzen[Artnr],Artikel_prijzen[Groep],"")</f>
        <v>Elektra</v>
      </c>
      <c r="J489" s="10">
        <f>_xlfn.XLOOKUP(Q4_2025[[#This Row],[Artikelnr]],Artikel_prijzen[Artnr],Artikel_prijzen[Prijs 2025],"")</f>
        <v>298.7</v>
      </c>
      <c r="K489" t="str">
        <f>IF(Q4_2025[[#This Row],[Artikelprijs]]&lt;&gt;"",IF(Q4_2025[[#This Row],[Stuksprijs]]=Q4_2025[[#This Row],[Artikelprijs]],"Prijs gelijk","Prijs wijkt af"),"")</f>
        <v>Prijs wijkt af</v>
      </c>
      <c r="L489" t="str">
        <f>IF(Q4_2025[[#This Row],[Relatiekorting percentage]]=0,
    "Nvt",
    IF(Q4_2025[[#This Row],[Brutobedrag 2]] &lt; Q4_2025[[#This Row],[Bruto - Rel.korting]],
        "Nee",
        "Ja"))</f>
        <v>Nvt</v>
      </c>
      <c r="M489" s="10">
        <f>IF(Q4_2025[[#This Row],[Artikelprijs]]&lt;&gt;"",Q4_2025[[#This Row],[Artikelprijs]],Q4_2025[[#This Row],[Stuksprijs]])</f>
        <v>298.7</v>
      </c>
      <c r="N489" s="44">
        <f>Q4_2025[[#This Row],[Besteld]]*Q4_2025[[#This Row],[Prijs 2]]</f>
        <v>298.7</v>
      </c>
      <c r="O489" s="10">
        <f>IF(Q4_2025[[#This Row],[Brutobedrag 2]]&lt;Q4_2025[[#This Row],[Bruto - Rel.korting]],Q4_2025[[#This Row],[Brutobedrag 2]],Q4_2025[[#This Row],[Brutobedrag 2]]*(100-Q4_2025[[#This Row],[Relatiekorting percentage]])/100)</f>
        <v>298.7</v>
      </c>
      <c r="R489" s="3"/>
      <c r="W489"/>
      <c r="AB489"/>
    </row>
    <row r="490" spans="1:28" x14ac:dyDescent="0.3">
      <c r="A490" t="s">
        <v>862</v>
      </c>
      <c r="B490">
        <v>5040010</v>
      </c>
      <c r="C490" t="s">
        <v>318</v>
      </c>
      <c r="D490">
        <v>1</v>
      </c>
      <c r="E490" s="10">
        <v>448.05</v>
      </c>
      <c r="F490" s="10">
        <v>448.05</v>
      </c>
      <c r="G490" s="10">
        <v>448.05</v>
      </c>
      <c r="H490">
        <v>0</v>
      </c>
      <c r="I490" s="51" t="str">
        <f>_xlfn.XLOOKUP(Q4_2025[[#This Row],[Artikelnr]],Artikel_prijzen[Artnr],Artikel_prijzen[Groep],"")</f>
        <v>AV</v>
      </c>
      <c r="J490" s="10">
        <f>_xlfn.XLOOKUP(Q4_2025[[#This Row],[Artikelnr]],Artikel_prijzen[Artnr],Artikel_prijzen[Prijs 2025],"")</f>
        <v>435</v>
      </c>
      <c r="K490" t="str">
        <f>IF(Q4_2025[[#This Row],[Artikelprijs]]&lt;&gt;"",IF(Q4_2025[[#This Row],[Stuksprijs]]=Q4_2025[[#This Row],[Artikelprijs]],"Prijs gelijk","Prijs wijkt af"),"")</f>
        <v>Prijs wijkt af</v>
      </c>
      <c r="L490" t="str">
        <f>IF(Q4_2025[[#This Row],[Relatiekorting percentage]]=0,
    "Nvt",
    IF(Q4_2025[[#This Row],[Brutobedrag 2]] &lt; Q4_2025[[#This Row],[Bruto - Rel.korting]],
        "Nee",
        "Ja"))</f>
        <v>Nvt</v>
      </c>
      <c r="M490" s="10">
        <f>IF(Q4_2025[[#This Row],[Artikelprijs]]&lt;&gt;"",Q4_2025[[#This Row],[Artikelprijs]],Q4_2025[[#This Row],[Stuksprijs]])</f>
        <v>435</v>
      </c>
      <c r="N490" s="44">
        <f>Q4_2025[[#This Row],[Besteld]]*Q4_2025[[#This Row],[Prijs 2]]</f>
        <v>435</v>
      </c>
      <c r="O490" s="10">
        <f>IF(Q4_2025[[#This Row],[Brutobedrag 2]]&lt;Q4_2025[[#This Row],[Bruto - Rel.korting]],Q4_2025[[#This Row],[Brutobedrag 2]],Q4_2025[[#This Row],[Brutobedrag 2]]*(100-Q4_2025[[#This Row],[Relatiekorting percentage]])/100)</f>
        <v>435</v>
      </c>
      <c r="R490" s="3"/>
      <c r="W490"/>
      <c r="AB490"/>
    </row>
    <row r="491" spans="1:28" x14ac:dyDescent="0.3">
      <c r="A491" t="s">
        <v>862</v>
      </c>
      <c r="B491">
        <v>5040256</v>
      </c>
      <c r="C491" t="s">
        <v>315</v>
      </c>
      <c r="D491">
        <v>1</v>
      </c>
      <c r="E491" s="10">
        <v>87.55</v>
      </c>
      <c r="F491" s="10">
        <v>87.55</v>
      </c>
      <c r="G491" s="10">
        <v>87.55</v>
      </c>
      <c r="H491">
        <v>0</v>
      </c>
      <c r="I491" s="51" t="str">
        <f>_xlfn.XLOOKUP(Q4_2025[[#This Row],[Artikelnr]],Artikel_prijzen[Artnr],Artikel_prijzen[Groep],"")</f>
        <v/>
      </c>
      <c r="J491" s="10" t="str">
        <f>_xlfn.XLOOKUP(Q4_2025[[#This Row],[Artikelnr]],Artikel_prijzen[Artnr],Artikel_prijzen[Prijs 2025],"")</f>
        <v/>
      </c>
      <c r="K491" t="str">
        <f>IF(Q4_2025[[#This Row],[Artikelprijs]]&lt;&gt;"",IF(Q4_2025[[#This Row],[Stuksprijs]]=Q4_2025[[#This Row],[Artikelprijs]],"Prijs gelijk","Prijs wijkt af"),"")</f>
        <v/>
      </c>
      <c r="L491" t="str">
        <f>IF(Q4_2025[[#This Row],[Relatiekorting percentage]]=0,
    "Nvt",
    IF(Q4_2025[[#This Row],[Brutobedrag 2]] &lt; Q4_2025[[#This Row],[Bruto - Rel.korting]],
        "Nee",
        "Ja"))</f>
        <v>Nvt</v>
      </c>
      <c r="M491" s="10">
        <f>IF(Q4_2025[[#This Row],[Artikelprijs]]&lt;&gt;"",Q4_2025[[#This Row],[Artikelprijs]],Q4_2025[[#This Row],[Stuksprijs]])</f>
        <v>87.55</v>
      </c>
      <c r="N491" s="44">
        <f>Q4_2025[[#This Row],[Besteld]]*Q4_2025[[#This Row],[Prijs 2]]</f>
        <v>87.55</v>
      </c>
      <c r="O491" s="10">
        <f>IF(Q4_2025[[#This Row],[Brutobedrag 2]]&lt;Q4_2025[[#This Row],[Bruto - Rel.korting]],Q4_2025[[#This Row],[Brutobedrag 2]],Q4_2025[[#This Row],[Brutobedrag 2]]*(100-Q4_2025[[#This Row],[Relatiekorting percentage]])/100)</f>
        <v>87.55</v>
      </c>
      <c r="R491" s="3"/>
      <c r="W491"/>
      <c r="AB491"/>
    </row>
    <row r="492" spans="1:28" x14ac:dyDescent="0.3">
      <c r="A492" t="s">
        <v>862</v>
      </c>
      <c r="B492">
        <v>5022027</v>
      </c>
      <c r="C492" t="s">
        <v>279</v>
      </c>
      <c r="D492">
        <v>1</v>
      </c>
      <c r="E492" s="10">
        <v>429.38</v>
      </c>
      <c r="F492" s="10">
        <v>429.38</v>
      </c>
      <c r="G492" s="10">
        <v>429.38</v>
      </c>
      <c r="H492">
        <v>0</v>
      </c>
      <c r="I492" s="51" t="str">
        <f>_xlfn.XLOOKUP(Q4_2025[[#This Row],[Artikelnr]],Artikel_prijzen[Artnr],Artikel_prijzen[Groep],"")</f>
        <v>Elektra</v>
      </c>
      <c r="J492" s="10">
        <f>_xlfn.XLOOKUP(Q4_2025[[#This Row],[Artikelnr]],Artikel_prijzen[Artnr],Artikel_prijzen[Prijs 2025],"")</f>
        <v>298.7</v>
      </c>
      <c r="K492" t="str">
        <f>IF(Q4_2025[[#This Row],[Artikelprijs]]&lt;&gt;"",IF(Q4_2025[[#This Row],[Stuksprijs]]=Q4_2025[[#This Row],[Artikelprijs]],"Prijs gelijk","Prijs wijkt af"),"")</f>
        <v>Prijs wijkt af</v>
      </c>
      <c r="L492" t="str">
        <f>IF(Q4_2025[[#This Row],[Relatiekorting percentage]]=0,
    "Nvt",
    IF(Q4_2025[[#This Row],[Brutobedrag 2]] &lt; Q4_2025[[#This Row],[Bruto - Rel.korting]],
        "Nee",
        "Ja"))</f>
        <v>Nvt</v>
      </c>
      <c r="M492" s="10">
        <f>IF(Q4_2025[[#This Row],[Artikelprijs]]&lt;&gt;"",Q4_2025[[#This Row],[Artikelprijs]],Q4_2025[[#This Row],[Stuksprijs]])</f>
        <v>298.7</v>
      </c>
      <c r="N492" s="44">
        <f>Q4_2025[[#This Row],[Besteld]]*Q4_2025[[#This Row],[Prijs 2]]</f>
        <v>298.7</v>
      </c>
      <c r="O492" s="10">
        <f>IF(Q4_2025[[#This Row],[Brutobedrag 2]]&lt;Q4_2025[[#This Row],[Bruto - Rel.korting]],Q4_2025[[#This Row],[Brutobedrag 2]],Q4_2025[[#This Row],[Brutobedrag 2]]*(100-Q4_2025[[#This Row],[Relatiekorting percentage]])/100)</f>
        <v>298.7</v>
      </c>
      <c r="R492" s="3"/>
      <c r="W492"/>
      <c r="AB492"/>
    </row>
    <row r="493" spans="1:28" x14ac:dyDescent="0.3">
      <c r="A493" t="s">
        <v>862</v>
      </c>
      <c r="B493">
        <v>5022049</v>
      </c>
      <c r="C493" t="s">
        <v>280</v>
      </c>
      <c r="D493">
        <v>1</v>
      </c>
      <c r="E493" s="10">
        <v>547.83000000000004</v>
      </c>
      <c r="F493" s="10">
        <v>547.83000000000004</v>
      </c>
      <c r="G493" s="10">
        <v>547.83000000000004</v>
      </c>
      <c r="H493">
        <v>0</v>
      </c>
      <c r="I493" s="51" t="str">
        <f>_xlfn.XLOOKUP(Q4_2025[[#This Row],[Artikelnr]],Artikel_prijzen[Artnr],Artikel_prijzen[Groep],"")</f>
        <v>Elektra</v>
      </c>
      <c r="J493" s="10">
        <f>_xlfn.XLOOKUP(Q4_2025[[#This Row],[Artikelnr]],Artikel_prijzen[Artnr],Artikel_prijzen[Prijs 2025],"")</f>
        <v>417.15</v>
      </c>
      <c r="K493" t="str">
        <f>IF(Q4_2025[[#This Row],[Artikelprijs]]&lt;&gt;"",IF(Q4_2025[[#This Row],[Stuksprijs]]=Q4_2025[[#This Row],[Artikelprijs]],"Prijs gelijk","Prijs wijkt af"),"")</f>
        <v>Prijs wijkt af</v>
      </c>
      <c r="L493" t="str">
        <f>IF(Q4_2025[[#This Row],[Relatiekorting percentage]]=0,
    "Nvt",
    IF(Q4_2025[[#This Row],[Brutobedrag 2]] &lt; Q4_2025[[#This Row],[Bruto - Rel.korting]],
        "Nee",
        "Ja"))</f>
        <v>Nvt</v>
      </c>
      <c r="M493" s="10">
        <f>IF(Q4_2025[[#This Row],[Artikelprijs]]&lt;&gt;"",Q4_2025[[#This Row],[Artikelprijs]],Q4_2025[[#This Row],[Stuksprijs]])</f>
        <v>417.15</v>
      </c>
      <c r="N493" s="44">
        <f>Q4_2025[[#This Row],[Besteld]]*Q4_2025[[#This Row],[Prijs 2]]</f>
        <v>417.15</v>
      </c>
      <c r="O493" s="10">
        <f>IF(Q4_2025[[#This Row],[Brutobedrag 2]]&lt;Q4_2025[[#This Row],[Bruto - Rel.korting]],Q4_2025[[#This Row],[Brutobedrag 2]],Q4_2025[[#This Row],[Brutobedrag 2]]*(100-Q4_2025[[#This Row],[Relatiekorting percentage]])/100)</f>
        <v>417.15</v>
      </c>
      <c r="R493" s="3"/>
      <c r="W493"/>
      <c r="AB493"/>
    </row>
    <row r="494" spans="1:28" x14ac:dyDescent="0.3">
      <c r="A494" t="s">
        <v>862</v>
      </c>
      <c r="B494">
        <v>5022049</v>
      </c>
      <c r="C494" t="s">
        <v>280</v>
      </c>
      <c r="D494">
        <v>-1</v>
      </c>
      <c r="E494" s="10">
        <v>547.83000000000004</v>
      </c>
      <c r="F494" s="10">
        <v>-547.83000000000004</v>
      </c>
      <c r="G494" s="10">
        <v>-547.83000000000004</v>
      </c>
      <c r="H494">
        <v>0</v>
      </c>
      <c r="I494" s="51" t="str">
        <f>_xlfn.XLOOKUP(Q4_2025[[#This Row],[Artikelnr]],Artikel_prijzen[Artnr],Artikel_prijzen[Groep],"")</f>
        <v>Elektra</v>
      </c>
      <c r="J494" s="10">
        <f>_xlfn.XLOOKUP(Q4_2025[[#This Row],[Artikelnr]],Artikel_prijzen[Artnr],Artikel_prijzen[Prijs 2025],"")</f>
        <v>417.15</v>
      </c>
      <c r="K494" t="str">
        <f>IF(Q4_2025[[#This Row],[Artikelprijs]]&lt;&gt;"",IF(Q4_2025[[#This Row],[Stuksprijs]]=Q4_2025[[#This Row],[Artikelprijs]],"Prijs gelijk","Prijs wijkt af"),"")</f>
        <v>Prijs wijkt af</v>
      </c>
      <c r="L494" t="str">
        <f>IF(Q4_2025[[#This Row],[Relatiekorting percentage]]=0,
    "Nvt",
    IF(Q4_2025[[#This Row],[Brutobedrag 2]] &lt; Q4_2025[[#This Row],[Bruto - Rel.korting]],
        "Nee",
        "Ja"))</f>
        <v>Nvt</v>
      </c>
      <c r="M494" s="10">
        <f>IF(Q4_2025[[#This Row],[Artikelprijs]]&lt;&gt;"",Q4_2025[[#This Row],[Artikelprijs]],Q4_2025[[#This Row],[Stuksprijs]])</f>
        <v>417.15</v>
      </c>
      <c r="N494" s="44">
        <f>Q4_2025[[#This Row],[Besteld]]*Q4_2025[[#This Row],[Prijs 2]]</f>
        <v>-417.15</v>
      </c>
      <c r="O494" s="10">
        <f>IF(Q4_2025[[#This Row],[Brutobedrag 2]]&lt;Q4_2025[[#This Row],[Bruto - Rel.korting]],Q4_2025[[#This Row],[Brutobedrag 2]],Q4_2025[[#This Row],[Brutobedrag 2]]*(100-Q4_2025[[#This Row],[Relatiekorting percentage]])/100)</f>
        <v>-417.15</v>
      </c>
      <c r="R494" s="3"/>
      <c r="W494"/>
      <c r="AB494"/>
    </row>
    <row r="495" spans="1:28" x14ac:dyDescent="0.3">
      <c r="A495" t="s">
        <v>862</v>
      </c>
      <c r="B495">
        <v>5021034</v>
      </c>
      <c r="C495" t="s">
        <v>275</v>
      </c>
      <c r="D495">
        <v>1</v>
      </c>
      <c r="E495" s="10">
        <v>185.4</v>
      </c>
      <c r="F495" s="10">
        <v>185.4</v>
      </c>
      <c r="G495" s="10">
        <v>185.4</v>
      </c>
      <c r="H495">
        <v>0</v>
      </c>
      <c r="I495" s="51" t="str">
        <f>_xlfn.XLOOKUP(Q4_2025[[#This Row],[Artikelnr]],Artikel_prijzen[Artnr],Artikel_prijzen[Groep],"")</f>
        <v>Elektra</v>
      </c>
      <c r="J495" s="10">
        <f>_xlfn.XLOOKUP(Q4_2025[[#This Row],[Artikelnr]],Artikel_prijzen[Artnr],Artikel_prijzen[Prijs 2025],"")</f>
        <v>106.8625</v>
      </c>
      <c r="K495" t="str">
        <f>IF(Q4_2025[[#This Row],[Artikelprijs]]&lt;&gt;"",IF(Q4_2025[[#This Row],[Stuksprijs]]=Q4_2025[[#This Row],[Artikelprijs]],"Prijs gelijk","Prijs wijkt af"),"")</f>
        <v>Prijs wijkt af</v>
      </c>
      <c r="L495" t="str">
        <f>IF(Q4_2025[[#This Row],[Relatiekorting percentage]]=0,
    "Nvt",
    IF(Q4_2025[[#This Row],[Brutobedrag 2]] &lt; Q4_2025[[#This Row],[Bruto - Rel.korting]],
        "Nee",
        "Ja"))</f>
        <v>Nvt</v>
      </c>
      <c r="M495" s="10">
        <f>IF(Q4_2025[[#This Row],[Artikelprijs]]&lt;&gt;"",Q4_2025[[#This Row],[Artikelprijs]],Q4_2025[[#This Row],[Stuksprijs]])</f>
        <v>106.8625</v>
      </c>
      <c r="N495" s="44">
        <f>Q4_2025[[#This Row],[Besteld]]*Q4_2025[[#This Row],[Prijs 2]]</f>
        <v>106.8625</v>
      </c>
      <c r="O495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495" s="3"/>
      <c r="W495"/>
      <c r="AB495"/>
    </row>
    <row r="496" spans="1:28" x14ac:dyDescent="0.3">
      <c r="A496" t="s">
        <v>862</v>
      </c>
      <c r="B496">
        <v>5021034</v>
      </c>
      <c r="C496" t="s">
        <v>275</v>
      </c>
      <c r="D496">
        <v>1</v>
      </c>
      <c r="E496" s="10">
        <v>185.4</v>
      </c>
      <c r="F496" s="10">
        <v>185.4</v>
      </c>
      <c r="G496" s="10">
        <v>185.4</v>
      </c>
      <c r="H496">
        <v>0</v>
      </c>
      <c r="I496" s="51" t="str">
        <f>_xlfn.XLOOKUP(Q4_2025[[#This Row],[Artikelnr]],Artikel_prijzen[Artnr],Artikel_prijzen[Groep],"")</f>
        <v>Elektra</v>
      </c>
      <c r="J496" s="10">
        <f>_xlfn.XLOOKUP(Q4_2025[[#This Row],[Artikelnr]],Artikel_prijzen[Artnr],Artikel_prijzen[Prijs 2025],"")</f>
        <v>106.8625</v>
      </c>
      <c r="K496" t="str">
        <f>IF(Q4_2025[[#This Row],[Artikelprijs]]&lt;&gt;"",IF(Q4_2025[[#This Row],[Stuksprijs]]=Q4_2025[[#This Row],[Artikelprijs]],"Prijs gelijk","Prijs wijkt af"),"")</f>
        <v>Prijs wijkt af</v>
      </c>
      <c r="L496" t="str">
        <f>IF(Q4_2025[[#This Row],[Relatiekorting percentage]]=0,
    "Nvt",
    IF(Q4_2025[[#This Row],[Brutobedrag 2]] &lt; Q4_2025[[#This Row],[Bruto - Rel.korting]],
        "Nee",
        "Ja"))</f>
        <v>Nvt</v>
      </c>
      <c r="M496" s="10">
        <f>IF(Q4_2025[[#This Row],[Artikelprijs]]&lt;&gt;"",Q4_2025[[#This Row],[Artikelprijs]],Q4_2025[[#This Row],[Stuksprijs]])</f>
        <v>106.8625</v>
      </c>
      <c r="N496" s="44">
        <f>Q4_2025[[#This Row],[Besteld]]*Q4_2025[[#This Row],[Prijs 2]]</f>
        <v>106.8625</v>
      </c>
      <c r="O496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496" s="3"/>
      <c r="W496"/>
      <c r="AB496"/>
    </row>
    <row r="497" spans="1:28" x14ac:dyDescent="0.3">
      <c r="A497" t="s">
        <v>862</v>
      </c>
      <c r="B497">
        <v>5021034</v>
      </c>
      <c r="C497" t="s">
        <v>275</v>
      </c>
      <c r="D497">
        <v>1</v>
      </c>
      <c r="E497" s="10">
        <v>185.4</v>
      </c>
      <c r="F497" s="10">
        <v>185.4</v>
      </c>
      <c r="G497" s="10">
        <v>185.4</v>
      </c>
      <c r="H497">
        <v>0</v>
      </c>
      <c r="I497" s="51" t="str">
        <f>_xlfn.XLOOKUP(Q4_2025[[#This Row],[Artikelnr]],Artikel_prijzen[Artnr],Artikel_prijzen[Groep],"")</f>
        <v>Elektra</v>
      </c>
      <c r="J497" s="10">
        <f>_xlfn.XLOOKUP(Q4_2025[[#This Row],[Artikelnr]],Artikel_prijzen[Artnr],Artikel_prijzen[Prijs 2025],"")</f>
        <v>106.8625</v>
      </c>
      <c r="K497" t="str">
        <f>IF(Q4_2025[[#This Row],[Artikelprijs]]&lt;&gt;"",IF(Q4_2025[[#This Row],[Stuksprijs]]=Q4_2025[[#This Row],[Artikelprijs]],"Prijs gelijk","Prijs wijkt af"),"")</f>
        <v>Prijs wijkt af</v>
      </c>
      <c r="L497" t="str">
        <f>IF(Q4_2025[[#This Row],[Relatiekorting percentage]]=0,
    "Nvt",
    IF(Q4_2025[[#This Row],[Brutobedrag 2]] &lt; Q4_2025[[#This Row],[Bruto - Rel.korting]],
        "Nee",
        "Ja"))</f>
        <v>Nvt</v>
      </c>
      <c r="M497" s="10">
        <f>IF(Q4_2025[[#This Row],[Artikelprijs]]&lt;&gt;"",Q4_2025[[#This Row],[Artikelprijs]],Q4_2025[[#This Row],[Stuksprijs]])</f>
        <v>106.8625</v>
      </c>
      <c r="N497" s="44">
        <f>Q4_2025[[#This Row],[Besteld]]*Q4_2025[[#This Row],[Prijs 2]]</f>
        <v>106.8625</v>
      </c>
      <c r="O497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497" s="3"/>
      <c r="W497"/>
      <c r="AB497"/>
    </row>
    <row r="498" spans="1:28" x14ac:dyDescent="0.3">
      <c r="A498" t="s">
        <v>862</v>
      </c>
      <c r="B498">
        <v>5022027</v>
      </c>
      <c r="C498" t="s">
        <v>279</v>
      </c>
      <c r="D498">
        <v>1</v>
      </c>
      <c r="E498" s="10">
        <v>429.38</v>
      </c>
      <c r="F498" s="10">
        <v>429.38</v>
      </c>
      <c r="G498" s="10">
        <v>429.38</v>
      </c>
      <c r="H498">
        <v>0</v>
      </c>
      <c r="I498" s="51" t="str">
        <f>_xlfn.XLOOKUP(Q4_2025[[#This Row],[Artikelnr]],Artikel_prijzen[Artnr],Artikel_prijzen[Groep],"")</f>
        <v>Elektra</v>
      </c>
      <c r="J498" s="10">
        <f>_xlfn.XLOOKUP(Q4_2025[[#This Row],[Artikelnr]],Artikel_prijzen[Artnr],Artikel_prijzen[Prijs 2025],"")</f>
        <v>298.7</v>
      </c>
      <c r="K498" t="str">
        <f>IF(Q4_2025[[#This Row],[Artikelprijs]]&lt;&gt;"",IF(Q4_2025[[#This Row],[Stuksprijs]]=Q4_2025[[#This Row],[Artikelprijs]],"Prijs gelijk","Prijs wijkt af"),"")</f>
        <v>Prijs wijkt af</v>
      </c>
      <c r="L498" t="str">
        <f>IF(Q4_2025[[#This Row],[Relatiekorting percentage]]=0,
    "Nvt",
    IF(Q4_2025[[#This Row],[Brutobedrag 2]] &lt; Q4_2025[[#This Row],[Bruto - Rel.korting]],
        "Nee",
        "Ja"))</f>
        <v>Nvt</v>
      </c>
      <c r="M498" s="10">
        <f>IF(Q4_2025[[#This Row],[Artikelprijs]]&lt;&gt;"",Q4_2025[[#This Row],[Artikelprijs]],Q4_2025[[#This Row],[Stuksprijs]])</f>
        <v>298.7</v>
      </c>
      <c r="N498" s="44">
        <f>Q4_2025[[#This Row],[Besteld]]*Q4_2025[[#This Row],[Prijs 2]]</f>
        <v>298.7</v>
      </c>
      <c r="O498" s="10">
        <f>IF(Q4_2025[[#This Row],[Brutobedrag 2]]&lt;Q4_2025[[#This Row],[Bruto - Rel.korting]],Q4_2025[[#This Row],[Brutobedrag 2]],Q4_2025[[#This Row],[Brutobedrag 2]]*(100-Q4_2025[[#This Row],[Relatiekorting percentage]])/100)</f>
        <v>298.7</v>
      </c>
      <c r="R498" s="3"/>
      <c r="W498"/>
      <c r="AB498"/>
    </row>
    <row r="499" spans="1:28" x14ac:dyDescent="0.3">
      <c r="A499" t="s">
        <v>862</v>
      </c>
      <c r="B499">
        <v>5021034</v>
      </c>
      <c r="C499" t="s">
        <v>275</v>
      </c>
      <c r="D499">
        <v>1</v>
      </c>
      <c r="E499" s="10">
        <v>185.4</v>
      </c>
      <c r="F499" s="10">
        <v>185.4</v>
      </c>
      <c r="G499" s="10">
        <v>185.4</v>
      </c>
      <c r="H499">
        <v>0</v>
      </c>
      <c r="I499" s="51" t="str">
        <f>_xlfn.XLOOKUP(Q4_2025[[#This Row],[Artikelnr]],Artikel_prijzen[Artnr],Artikel_prijzen[Groep],"")</f>
        <v>Elektra</v>
      </c>
      <c r="J499" s="10">
        <f>_xlfn.XLOOKUP(Q4_2025[[#This Row],[Artikelnr]],Artikel_prijzen[Artnr],Artikel_prijzen[Prijs 2025],"")</f>
        <v>106.8625</v>
      </c>
      <c r="K499" t="str">
        <f>IF(Q4_2025[[#This Row],[Artikelprijs]]&lt;&gt;"",IF(Q4_2025[[#This Row],[Stuksprijs]]=Q4_2025[[#This Row],[Artikelprijs]],"Prijs gelijk","Prijs wijkt af"),"")</f>
        <v>Prijs wijkt af</v>
      </c>
      <c r="L499" t="str">
        <f>IF(Q4_2025[[#This Row],[Relatiekorting percentage]]=0,
    "Nvt",
    IF(Q4_2025[[#This Row],[Brutobedrag 2]] &lt; Q4_2025[[#This Row],[Bruto - Rel.korting]],
        "Nee",
        "Ja"))</f>
        <v>Nvt</v>
      </c>
      <c r="M499" s="10">
        <f>IF(Q4_2025[[#This Row],[Artikelprijs]]&lt;&gt;"",Q4_2025[[#This Row],[Artikelprijs]],Q4_2025[[#This Row],[Stuksprijs]])</f>
        <v>106.8625</v>
      </c>
      <c r="N499" s="44">
        <f>Q4_2025[[#This Row],[Besteld]]*Q4_2025[[#This Row],[Prijs 2]]</f>
        <v>106.8625</v>
      </c>
      <c r="O499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499" s="3"/>
      <c r="W499"/>
      <c r="AB499"/>
    </row>
    <row r="500" spans="1:28" x14ac:dyDescent="0.3">
      <c r="A500" t="s">
        <v>862</v>
      </c>
      <c r="B500">
        <v>5020002</v>
      </c>
      <c r="C500" t="s">
        <v>56</v>
      </c>
      <c r="D500">
        <v>1</v>
      </c>
      <c r="E500" s="10">
        <v>39.65</v>
      </c>
      <c r="F500" s="10">
        <v>39.65</v>
      </c>
      <c r="G500" s="10">
        <v>39.65</v>
      </c>
      <c r="H500">
        <v>0</v>
      </c>
      <c r="I500" s="51" t="str">
        <f>_xlfn.XLOOKUP(Q4_2025[[#This Row],[Artikelnr]],Artikel_prijzen[Artnr],Artikel_prijzen[Groep],"")</f>
        <v/>
      </c>
      <c r="J500" s="10" t="str">
        <f>_xlfn.XLOOKUP(Q4_2025[[#This Row],[Artikelnr]],Artikel_prijzen[Artnr],Artikel_prijzen[Prijs 2025],"")</f>
        <v/>
      </c>
      <c r="K500" t="str">
        <f>IF(Q4_2025[[#This Row],[Artikelprijs]]&lt;&gt;"",IF(Q4_2025[[#This Row],[Stuksprijs]]=Q4_2025[[#This Row],[Artikelprijs]],"Prijs gelijk","Prijs wijkt af"),"")</f>
        <v/>
      </c>
      <c r="L500" t="str">
        <f>IF(Q4_2025[[#This Row],[Relatiekorting percentage]]=0,
    "Nvt",
    IF(Q4_2025[[#This Row],[Brutobedrag 2]] &lt; Q4_2025[[#This Row],[Bruto - Rel.korting]],
        "Nee",
        "Ja"))</f>
        <v>Nvt</v>
      </c>
      <c r="M500" s="10">
        <f>IF(Q4_2025[[#This Row],[Artikelprijs]]&lt;&gt;"",Q4_2025[[#This Row],[Artikelprijs]],Q4_2025[[#This Row],[Stuksprijs]])</f>
        <v>39.65</v>
      </c>
      <c r="N500" s="44">
        <f>Q4_2025[[#This Row],[Besteld]]*Q4_2025[[#This Row],[Prijs 2]]</f>
        <v>39.65</v>
      </c>
      <c r="O500" s="10">
        <f>IF(Q4_2025[[#This Row],[Brutobedrag 2]]&lt;Q4_2025[[#This Row],[Bruto - Rel.korting]],Q4_2025[[#This Row],[Brutobedrag 2]],Q4_2025[[#This Row],[Brutobedrag 2]]*(100-Q4_2025[[#This Row],[Relatiekorting percentage]])/100)</f>
        <v>39.65</v>
      </c>
      <c r="R500" s="3"/>
      <c r="W500"/>
      <c r="AB500"/>
    </row>
    <row r="501" spans="1:28" x14ac:dyDescent="0.3">
      <c r="A501" t="s">
        <v>862</v>
      </c>
      <c r="B501">
        <v>5021034</v>
      </c>
      <c r="C501" t="s">
        <v>299</v>
      </c>
      <c r="D501">
        <v>1</v>
      </c>
      <c r="E501" s="10">
        <v>185.4</v>
      </c>
      <c r="F501" s="10">
        <v>185.4</v>
      </c>
      <c r="G501" s="10">
        <v>185.4</v>
      </c>
      <c r="H501">
        <v>0</v>
      </c>
      <c r="I501" s="51" t="str">
        <f>_xlfn.XLOOKUP(Q4_2025[[#This Row],[Artikelnr]],Artikel_prijzen[Artnr],Artikel_prijzen[Groep],"")</f>
        <v>Elektra</v>
      </c>
      <c r="J501" s="10">
        <f>_xlfn.XLOOKUP(Q4_2025[[#This Row],[Artikelnr]],Artikel_prijzen[Artnr],Artikel_prijzen[Prijs 2025],"")</f>
        <v>106.8625</v>
      </c>
      <c r="K501" t="str">
        <f>IF(Q4_2025[[#This Row],[Artikelprijs]]&lt;&gt;"",IF(Q4_2025[[#This Row],[Stuksprijs]]=Q4_2025[[#This Row],[Artikelprijs]],"Prijs gelijk","Prijs wijkt af"),"")</f>
        <v>Prijs wijkt af</v>
      </c>
      <c r="L501" t="str">
        <f>IF(Q4_2025[[#This Row],[Relatiekorting percentage]]=0,
    "Nvt",
    IF(Q4_2025[[#This Row],[Brutobedrag 2]] &lt; Q4_2025[[#This Row],[Bruto - Rel.korting]],
        "Nee",
        "Ja"))</f>
        <v>Nvt</v>
      </c>
      <c r="M501" s="10">
        <f>IF(Q4_2025[[#This Row],[Artikelprijs]]&lt;&gt;"",Q4_2025[[#This Row],[Artikelprijs]],Q4_2025[[#This Row],[Stuksprijs]])</f>
        <v>106.8625</v>
      </c>
      <c r="N501" s="44">
        <f>Q4_2025[[#This Row],[Besteld]]*Q4_2025[[#This Row],[Prijs 2]]</f>
        <v>106.8625</v>
      </c>
      <c r="O501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501" s="3"/>
      <c r="W501"/>
      <c r="AB501"/>
    </row>
    <row r="502" spans="1:28" x14ac:dyDescent="0.3">
      <c r="A502" t="s">
        <v>862</v>
      </c>
      <c r="B502">
        <v>5020002</v>
      </c>
      <c r="C502" t="s">
        <v>624</v>
      </c>
      <c r="D502">
        <v>1</v>
      </c>
      <c r="E502" s="10">
        <v>39.65</v>
      </c>
      <c r="F502" s="10">
        <v>39.65</v>
      </c>
      <c r="G502" s="10">
        <v>39.65</v>
      </c>
      <c r="H502">
        <v>0</v>
      </c>
      <c r="I502" s="51" t="str">
        <f>_xlfn.XLOOKUP(Q4_2025[[#This Row],[Artikelnr]],Artikel_prijzen[Artnr],Artikel_prijzen[Groep],"")</f>
        <v/>
      </c>
      <c r="J502" s="10" t="str">
        <f>_xlfn.XLOOKUP(Q4_2025[[#This Row],[Artikelnr]],Artikel_prijzen[Artnr],Artikel_prijzen[Prijs 2025],"")</f>
        <v/>
      </c>
      <c r="K502" t="str">
        <f>IF(Q4_2025[[#This Row],[Artikelprijs]]&lt;&gt;"",IF(Q4_2025[[#This Row],[Stuksprijs]]=Q4_2025[[#This Row],[Artikelprijs]],"Prijs gelijk","Prijs wijkt af"),"")</f>
        <v/>
      </c>
      <c r="L502" t="str">
        <f>IF(Q4_2025[[#This Row],[Relatiekorting percentage]]=0,
    "Nvt",
    IF(Q4_2025[[#This Row],[Brutobedrag 2]] &lt; Q4_2025[[#This Row],[Bruto - Rel.korting]],
        "Nee",
        "Ja"))</f>
        <v>Nvt</v>
      </c>
      <c r="M502" s="10">
        <f>IF(Q4_2025[[#This Row],[Artikelprijs]]&lt;&gt;"",Q4_2025[[#This Row],[Artikelprijs]],Q4_2025[[#This Row],[Stuksprijs]])</f>
        <v>39.65</v>
      </c>
      <c r="N502" s="44">
        <f>Q4_2025[[#This Row],[Besteld]]*Q4_2025[[#This Row],[Prijs 2]]</f>
        <v>39.65</v>
      </c>
      <c r="O502" s="10">
        <f>IF(Q4_2025[[#This Row],[Brutobedrag 2]]&lt;Q4_2025[[#This Row],[Bruto - Rel.korting]],Q4_2025[[#This Row],[Brutobedrag 2]],Q4_2025[[#This Row],[Brutobedrag 2]]*(100-Q4_2025[[#This Row],[Relatiekorting percentage]])/100)</f>
        <v>39.65</v>
      </c>
      <c r="R502" s="3"/>
      <c r="W502"/>
      <c r="AB502"/>
    </row>
    <row r="503" spans="1:28" x14ac:dyDescent="0.3">
      <c r="A503" t="s">
        <v>862</v>
      </c>
      <c r="B503">
        <v>5040010</v>
      </c>
      <c r="C503" t="s">
        <v>318</v>
      </c>
      <c r="D503">
        <v>1</v>
      </c>
      <c r="E503" s="10">
        <v>448.05</v>
      </c>
      <c r="F503" s="10">
        <v>448.05</v>
      </c>
      <c r="G503" s="10">
        <v>448.05</v>
      </c>
      <c r="H503">
        <v>0</v>
      </c>
      <c r="I503" s="51" t="str">
        <f>_xlfn.XLOOKUP(Q4_2025[[#This Row],[Artikelnr]],Artikel_prijzen[Artnr],Artikel_prijzen[Groep],"")</f>
        <v>AV</v>
      </c>
      <c r="J503" s="10">
        <f>_xlfn.XLOOKUP(Q4_2025[[#This Row],[Artikelnr]],Artikel_prijzen[Artnr],Artikel_prijzen[Prijs 2025],"")</f>
        <v>435</v>
      </c>
      <c r="K503" t="str">
        <f>IF(Q4_2025[[#This Row],[Artikelprijs]]&lt;&gt;"",IF(Q4_2025[[#This Row],[Stuksprijs]]=Q4_2025[[#This Row],[Artikelprijs]],"Prijs gelijk","Prijs wijkt af"),"")</f>
        <v>Prijs wijkt af</v>
      </c>
      <c r="L503" t="str">
        <f>IF(Q4_2025[[#This Row],[Relatiekorting percentage]]=0,
    "Nvt",
    IF(Q4_2025[[#This Row],[Brutobedrag 2]] &lt; Q4_2025[[#This Row],[Bruto - Rel.korting]],
        "Nee",
        "Ja"))</f>
        <v>Nvt</v>
      </c>
      <c r="M503" s="10">
        <f>IF(Q4_2025[[#This Row],[Artikelprijs]]&lt;&gt;"",Q4_2025[[#This Row],[Artikelprijs]],Q4_2025[[#This Row],[Stuksprijs]])</f>
        <v>435</v>
      </c>
      <c r="N503" s="44">
        <f>Q4_2025[[#This Row],[Besteld]]*Q4_2025[[#This Row],[Prijs 2]]</f>
        <v>435</v>
      </c>
      <c r="O503" s="10">
        <f>IF(Q4_2025[[#This Row],[Brutobedrag 2]]&lt;Q4_2025[[#This Row],[Bruto - Rel.korting]],Q4_2025[[#This Row],[Brutobedrag 2]],Q4_2025[[#This Row],[Brutobedrag 2]]*(100-Q4_2025[[#This Row],[Relatiekorting percentage]])/100)</f>
        <v>435</v>
      </c>
      <c r="R503" s="3"/>
      <c r="W503"/>
      <c r="AB503"/>
    </row>
    <row r="504" spans="1:28" x14ac:dyDescent="0.3">
      <c r="A504" t="s">
        <v>862</v>
      </c>
      <c r="B504">
        <v>5022025</v>
      </c>
      <c r="C504" t="s">
        <v>277</v>
      </c>
      <c r="D504">
        <v>1</v>
      </c>
      <c r="E504" s="10">
        <v>361.25</v>
      </c>
      <c r="F504" s="10">
        <v>361.25</v>
      </c>
      <c r="G504" s="10">
        <v>361.25</v>
      </c>
      <c r="H504">
        <v>0</v>
      </c>
      <c r="I504" s="51" t="str">
        <f>_xlfn.XLOOKUP(Q4_2025[[#This Row],[Artikelnr]],Artikel_prijzen[Artnr],Artikel_prijzen[Groep],"")</f>
        <v>Elektra</v>
      </c>
      <c r="J504" s="10">
        <f>_xlfn.XLOOKUP(Q4_2025[[#This Row],[Artikelnr]],Artikel_prijzen[Artnr],Artikel_prijzen[Prijs 2025],"")</f>
        <v>252.35</v>
      </c>
      <c r="K504" t="str">
        <f>IF(Q4_2025[[#This Row],[Artikelprijs]]&lt;&gt;"",IF(Q4_2025[[#This Row],[Stuksprijs]]=Q4_2025[[#This Row],[Artikelprijs]],"Prijs gelijk","Prijs wijkt af"),"")</f>
        <v>Prijs wijkt af</v>
      </c>
      <c r="L504" t="str">
        <f>IF(Q4_2025[[#This Row],[Relatiekorting percentage]]=0,
    "Nvt",
    IF(Q4_2025[[#This Row],[Brutobedrag 2]] &lt; Q4_2025[[#This Row],[Bruto - Rel.korting]],
        "Nee",
        "Ja"))</f>
        <v>Nvt</v>
      </c>
      <c r="M504" s="10">
        <f>IF(Q4_2025[[#This Row],[Artikelprijs]]&lt;&gt;"",Q4_2025[[#This Row],[Artikelprijs]],Q4_2025[[#This Row],[Stuksprijs]])</f>
        <v>252.35</v>
      </c>
      <c r="N504" s="44">
        <f>Q4_2025[[#This Row],[Besteld]]*Q4_2025[[#This Row],[Prijs 2]]</f>
        <v>252.35</v>
      </c>
      <c r="O504" s="10">
        <f>IF(Q4_2025[[#This Row],[Brutobedrag 2]]&lt;Q4_2025[[#This Row],[Bruto - Rel.korting]],Q4_2025[[#This Row],[Brutobedrag 2]],Q4_2025[[#This Row],[Brutobedrag 2]]*(100-Q4_2025[[#This Row],[Relatiekorting percentage]])/100)</f>
        <v>252.35</v>
      </c>
      <c r="R504" s="3"/>
      <c r="W504"/>
      <c r="AB504"/>
    </row>
    <row r="505" spans="1:28" x14ac:dyDescent="0.3">
      <c r="A505" t="s">
        <v>862</v>
      </c>
      <c r="B505">
        <v>5040016</v>
      </c>
      <c r="C505" t="s">
        <v>866</v>
      </c>
      <c r="D505">
        <v>1</v>
      </c>
      <c r="E505" s="10">
        <v>674.65</v>
      </c>
      <c r="F505" s="10">
        <v>674.65</v>
      </c>
      <c r="G505" s="10">
        <v>674.65</v>
      </c>
      <c r="H505">
        <v>0</v>
      </c>
      <c r="I505" s="51" t="str">
        <f>_xlfn.XLOOKUP(Q4_2025[[#This Row],[Artikelnr]],Artikel_prijzen[Artnr],Artikel_prijzen[Groep],"")</f>
        <v/>
      </c>
      <c r="J505" s="10" t="str">
        <f>_xlfn.XLOOKUP(Q4_2025[[#This Row],[Artikelnr]],Artikel_prijzen[Artnr],Artikel_prijzen[Prijs 2025],"")</f>
        <v/>
      </c>
      <c r="K505" t="str">
        <f>IF(Q4_2025[[#This Row],[Artikelprijs]]&lt;&gt;"",IF(Q4_2025[[#This Row],[Stuksprijs]]=Q4_2025[[#This Row],[Artikelprijs]],"Prijs gelijk","Prijs wijkt af"),"")</f>
        <v/>
      </c>
      <c r="L505" t="str">
        <f>IF(Q4_2025[[#This Row],[Relatiekorting percentage]]=0,
    "Nvt",
    IF(Q4_2025[[#This Row],[Brutobedrag 2]] &lt; Q4_2025[[#This Row],[Bruto - Rel.korting]],
        "Nee",
        "Ja"))</f>
        <v>Nvt</v>
      </c>
      <c r="M505" s="10">
        <f>IF(Q4_2025[[#This Row],[Artikelprijs]]&lt;&gt;"",Q4_2025[[#This Row],[Artikelprijs]],Q4_2025[[#This Row],[Stuksprijs]])</f>
        <v>674.65</v>
      </c>
      <c r="N505" s="44">
        <f>Q4_2025[[#This Row],[Besteld]]*Q4_2025[[#This Row],[Prijs 2]]</f>
        <v>674.65</v>
      </c>
      <c r="O505" s="10">
        <f>IF(Q4_2025[[#This Row],[Brutobedrag 2]]&lt;Q4_2025[[#This Row],[Bruto - Rel.korting]],Q4_2025[[#This Row],[Brutobedrag 2]],Q4_2025[[#This Row],[Brutobedrag 2]]*(100-Q4_2025[[#This Row],[Relatiekorting percentage]])/100)</f>
        <v>674.65</v>
      </c>
      <c r="R505" s="3"/>
      <c r="W505"/>
      <c r="AB505"/>
    </row>
    <row r="506" spans="1:28" x14ac:dyDescent="0.3">
      <c r="A506" t="s">
        <v>862</v>
      </c>
      <c r="B506">
        <v>5022049</v>
      </c>
      <c r="C506" t="s">
        <v>280</v>
      </c>
      <c r="D506">
        <v>1</v>
      </c>
      <c r="E506" s="10">
        <v>547.83000000000004</v>
      </c>
      <c r="F506" s="10">
        <v>547.83000000000004</v>
      </c>
      <c r="G506" s="10">
        <v>547.83000000000004</v>
      </c>
      <c r="H506">
        <v>0</v>
      </c>
      <c r="I506" s="51" t="str">
        <f>_xlfn.XLOOKUP(Q4_2025[[#This Row],[Artikelnr]],Artikel_prijzen[Artnr],Artikel_prijzen[Groep],"")</f>
        <v>Elektra</v>
      </c>
      <c r="J506" s="10">
        <f>_xlfn.XLOOKUP(Q4_2025[[#This Row],[Artikelnr]],Artikel_prijzen[Artnr],Artikel_prijzen[Prijs 2025],"")</f>
        <v>417.15</v>
      </c>
      <c r="K506" t="str">
        <f>IF(Q4_2025[[#This Row],[Artikelprijs]]&lt;&gt;"",IF(Q4_2025[[#This Row],[Stuksprijs]]=Q4_2025[[#This Row],[Artikelprijs]],"Prijs gelijk","Prijs wijkt af"),"")</f>
        <v>Prijs wijkt af</v>
      </c>
      <c r="L506" t="str">
        <f>IF(Q4_2025[[#This Row],[Relatiekorting percentage]]=0,
    "Nvt",
    IF(Q4_2025[[#This Row],[Brutobedrag 2]] &lt; Q4_2025[[#This Row],[Bruto - Rel.korting]],
        "Nee",
        "Ja"))</f>
        <v>Nvt</v>
      </c>
      <c r="M506" s="10">
        <f>IF(Q4_2025[[#This Row],[Artikelprijs]]&lt;&gt;"",Q4_2025[[#This Row],[Artikelprijs]],Q4_2025[[#This Row],[Stuksprijs]])</f>
        <v>417.15</v>
      </c>
      <c r="N506" s="44">
        <f>Q4_2025[[#This Row],[Besteld]]*Q4_2025[[#This Row],[Prijs 2]]</f>
        <v>417.15</v>
      </c>
      <c r="O506" s="10">
        <f>IF(Q4_2025[[#This Row],[Brutobedrag 2]]&lt;Q4_2025[[#This Row],[Bruto - Rel.korting]],Q4_2025[[#This Row],[Brutobedrag 2]],Q4_2025[[#This Row],[Brutobedrag 2]]*(100-Q4_2025[[#This Row],[Relatiekorting percentage]])/100)</f>
        <v>417.15</v>
      </c>
      <c r="R506" s="3"/>
      <c r="W506"/>
      <c r="AB506"/>
    </row>
    <row r="507" spans="1:28" x14ac:dyDescent="0.3">
      <c r="A507" t="s">
        <v>862</v>
      </c>
      <c r="B507">
        <v>5022025</v>
      </c>
      <c r="C507" t="s">
        <v>277</v>
      </c>
      <c r="D507">
        <v>1</v>
      </c>
      <c r="E507" s="10">
        <v>361.25</v>
      </c>
      <c r="F507" s="10">
        <v>361.25</v>
      </c>
      <c r="G507" s="10">
        <v>361.25</v>
      </c>
      <c r="H507">
        <v>0</v>
      </c>
      <c r="I507" s="51" t="str">
        <f>_xlfn.XLOOKUP(Q4_2025[[#This Row],[Artikelnr]],Artikel_prijzen[Artnr],Artikel_prijzen[Groep],"")</f>
        <v>Elektra</v>
      </c>
      <c r="J507" s="10">
        <f>_xlfn.XLOOKUP(Q4_2025[[#This Row],[Artikelnr]],Artikel_prijzen[Artnr],Artikel_prijzen[Prijs 2025],"")</f>
        <v>252.35</v>
      </c>
      <c r="K507" t="str">
        <f>IF(Q4_2025[[#This Row],[Artikelprijs]]&lt;&gt;"",IF(Q4_2025[[#This Row],[Stuksprijs]]=Q4_2025[[#This Row],[Artikelprijs]],"Prijs gelijk","Prijs wijkt af"),"")</f>
        <v>Prijs wijkt af</v>
      </c>
      <c r="L507" t="str">
        <f>IF(Q4_2025[[#This Row],[Relatiekorting percentage]]=0,
    "Nvt",
    IF(Q4_2025[[#This Row],[Brutobedrag 2]] &lt; Q4_2025[[#This Row],[Bruto - Rel.korting]],
        "Nee",
        "Ja"))</f>
        <v>Nvt</v>
      </c>
      <c r="M507" s="10">
        <f>IF(Q4_2025[[#This Row],[Artikelprijs]]&lt;&gt;"",Q4_2025[[#This Row],[Artikelprijs]],Q4_2025[[#This Row],[Stuksprijs]])</f>
        <v>252.35</v>
      </c>
      <c r="N507" s="44">
        <f>Q4_2025[[#This Row],[Besteld]]*Q4_2025[[#This Row],[Prijs 2]]</f>
        <v>252.35</v>
      </c>
      <c r="O507" s="10">
        <f>IF(Q4_2025[[#This Row],[Brutobedrag 2]]&lt;Q4_2025[[#This Row],[Bruto - Rel.korting]],Q4_2025[[#This Row],[Brutobedrag 2]],Q4_2025[[#This Row],[Brutobedrag 2]]*(100-Q4_2025[[#This Row],[Relatiekorting percentage]])/100)</f>
        <v>252.35</v>
      </c>
      <c r="R507" s="3"/>
      <c r="W507"/>
      <c r="AB507"/>
    </row>
    <row r="508" spans="1:28" x14ac:dyDescent="0.3">
      <c r="A508" t="s">
        <v>862</v>
      </c>
      <c r="B508">
        <v>5020004</v>
      </c>
      <c r="C508" t="s">
        <v>231</v>
      </c>
      <c r="D508">
        <v>1</v>
      </c>
      <c r="E508" s="10">
        <v>77.25</v>
      </c>
      <c r="F508" s="10">
        <v>77.25</v>
      </c>
      <c r="G508" s="10">
        <v>77.25</v>
      </c>
      <c r="H508">
        <v>0</v>
      </c>
      <c r="I508" s="51" t="str">
        <f>_xlfn.XLOOKUP(Q4_2025[[#This Row],[Artikelnr]],Artikel_prijzen[Artnr],Artikel_prijzen[Groep],"")</f>
        <v/>
      </c>
      <c r="J508" s="10" t="str">
        <f>_xlfn.XLOOKUP(Q4_2025[[#This Row],[Artikelnr]],Artikel_prijzen[Artnr],Artikel_prijzen[Prijs 2025],"")</f>
        <v/>
      </c>
      <c r="K508" t="str">
        <f>IF(Q4_2025[[#This Row],[Artikelprijs]]&lt;&gt;"",IF(Q4_2025[[#This Row],[Stuksprijs]]=Q4_2025[[#This Row],[Artikelprijs]],"Prijs gelijk","Prijs wijkt af"),"")</f>
        <v/>
      </c>
      <c r="L508" t="str">
        <f>IF(Q4_2025[[#This Row],[Relatiekorting percentage]]=0,
    "Nvt",
    IF(Q4_2025[[#This Row],[Brutobedrag 2]] &lt; Q4_2025[[#This Row],[Bruto - Rel.korting]],
        "Nee",
        "Ja"))</f>
        <v>Nvt</v>
      </c>
      <c r="M508" s="10">
        <f>IF(Q4_2025[[#This Row],[Artikelprijs]]&lt;&gt;"",Q4_2025[[#This Row],[Artikelprijs]],Q4_2025[[#This Row],[Stuksprijs]])</f>
        <v>77.25</v>
      </c>
      <c r="N508" s="44">
        <f>Q4_2025[[#This Row],[Besteld]]*Q4_2025[[#This Row],[Prijs 2]]</f>
        <v>77.25</v>
      </c>
      <c r="O508" s="10">
        <f>IF(Q4_2025[[#This Row],[Brutobedrag 2]]&lt;Q4_2025[[#This Row],[Bruto - Rel.korting]],Q4_2025[[#This Row],[Brutobedrag 2]],Q4_2025[[#This Row],[Brutobedrag 2]]*(100-Q4_2025[[#This Row],[Relatiekorting percentage]])/100)</f>
        <v>77.25</v>
      </c>
      <c r="R508" s="3"/>
      <c r="W508"/>
      <c r="AB508"/>
    </row>
    <row r="509" spans="1:28" x14ac:dyDescent="0.3">
      <c r="A509" t="s">
        <v>862</v>
      </c>
      <c r="B509">
        <v>5021034</v>
      </c>
      <c r="C509" t="s">
        <v>299</v>
      </c>
      <c r="D509">
        <v>1</v>
      </c>
      <c r="E509" s="10">
        <v>185.4</v>
      </c>
      <c r="F509" s="10">
        <v>185.4</v>
      </c>
      <c r="G509" s="10">
        <v>185.4</v>
      </c>
      <c r="H509">
        <v>0</v>
      </c>
      <c r="I509" s="51" t="str">
        <f>_xlfn.XLOOKUP(Q4_2025[[#This Row],[Artikelnr]],Artikel_prijzen[Artnr],Artikel_prijzen[Groep],"")</f>
        <v>Elektra</v>
      </c>
      <c r="J509" s="10">
        <f>_xlfn.XLOOKUP(Q4_2025[[#This Row],[Artikelnr]],Artikel_prijzen[Artnr],Artikel_prijzen[Prijs 2025],"")</f>
        <v>106.8625</v>
      </c>
      <c r="K509" t="str">
        <f>IF(Q4_2025[[#This Row],[Artikelprijs]]&lt;&gt;"",IF(Q4_2025[[#This Row],[Stuksprijs]]=Q4_2025[[#This Row],[Artikelprijs]],"Prijs gelijk","Prijs wijkt af"),"")</f>
        <v>Prijs wijkt af</v>
      </c>
      <c r="L509" t="str">
        <f>IF(Q4_2025[[#This Row],[Relatiekorting percentage]]=0,
    "Nvt",
    IF(Q4_2025[[#This Row],[Brutobedrag 2]] &lt; Q4_2025[[#This Row],[Bruto - Rel.korting]],
        "Nee",
        "Ja"))</f>
        <v>Nvt</v>
      </c>
      <c r="M509" s="10">
        <f>IF(Q4_2025[[#This Row],[Artikelprijs]]&lt;&gt;"",Q4_2025[[#This Row],[Artikelprijs]],Q4_2025[[#This Row],[Stuksprijs]])</f>
        <v>106.8625</v>
      </c>
      <c r="N509" s="44">
        <f>Q4_2025[[#This Row],[Besteld]]*Q4_2025[[#This Row],[Prijs 2]]</f>
        <v>106.8625</v>
      </c>
      <c r="O509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509" s="3"/>
      <c r="W509"/>
      <c r="AB509"/>
    </row>
    <row r="510" spans="1:28" x14ac:dyDescent="0.3">
      <c r="A510" t="s">
        <v>862</v>
      </c>
      <c r="B510">
        <v>5021034</v>
      </c>
      <c r="C510" t="s">
        <v>299</v>
      </c>
      <c r="D510">
        <v>1</v>
      </c>
      <c r="E510" s="10">
        <v>185.4</v>
      </c>
      <c r="F510" s="10">
        <v>185.4</v>
      </c>
      <c r="G510" s="10">
        <v>185.4</v>
      </c>
      <c r="H510">
        <v>0</v>
      </c>
      <c r="I510" s="51" t="str">
        <f>_xlfn.XLOOKUP(Q4_2025[[#This Row],[Artikelnr]],Artikel_prijzen[Artnr],Artikel_prijzen[Groep],"")</f>
        <v>Elektra</v>
      </c>
      <c r="J510" s="10">
        <f>_xlfn.XLOOKUP(Q4_2025[[#This Row],[Artikelnr]],Artikel_prijzen[Artnr],Artikel_prijzen[Prijs 2025],"")</f>
        <v>106.8625</v>
      </c>
      <c r="K510" t="str">
        <f>IF(Q4_2025[[#This Row],[Artikelprijs]]&lt;&gt;"",IF(Q4_2025[[#This Row],[Stuksprijs]]=Q4_2025[[#This Row],[Artikelprijs]],"Prijs gelijk","Prijs wijkt af"),"")</f>
        <v>Prijs wijkt af</v>
      </c>
      <c r="L510" t="str">
        <f>IF(Q4_2025[[#This Row],[Relatiekorting percentage]]=0,
    "Nvt",
    IF(Q4_2025[[#This Row],[Brutobedrag 2]] &lt; Q4_2025[[#This Row],[Bruto - Rel.korting]],
        "Nee",
        "Ja"))</f>
        <v>Nvt</v>
      </c>
      <c r="M510" s="10">
        <f>IF(Q4_2025[[#This Row],[Artikelprijs]]&lt;&gt;"",Q4_2025[[#This Row],[Artikelprijs]],Q4_2025[[#This Row],[Stuksprijs]])</f>
        <v>106.8625</v>
      </c>
      <c r="N510" s="44">
        <f>Q4_2025[[#This Row],[Besteld]]*Q4_2025[[#This Row],[Prijs 2]]</f>
        <v>106.8625</v>
      </c>
      <c r="O510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510" s="3"/>
      <c r="W510"/>
      <c r="AB510"/>
    </row>
    <row r="511" spans="1:28" x14ac:dyDescent="0.3">
      <c r="A511" t="s">
        <v>862</v>
      </c>
      <c r="B511">
        <v>5022025</v>
      </c>
      <c r="C511" t="s">
        <v>277</v>
      </c>
      <c r="D511">
        <v>1</v>
      </c>
      <c r="E511" s="10">
        <v>361.25</v>
      </c>
      <c r="F511" s="10">
        <v>361.25</v>
      </c>
      <c r="G511" s="10">
        <v>361.25</v>
      </c>
      <c r="H511">
        <v>0</v>
      </c>
      <c r="I511" s="51" t="str">
        <f>_xlfn.XLOOKUP(Q4_2025[[#This Row],[Artikelnr]],Artikel_prijzen[Artnr],Artikel_prijzen[Groep],"")</f>
        <v>Elektra</v>
      </c>
      <c r="J511" s="10">
        <f>_xlfn.XLOOKUP(Q4_2025[[#This Row],[Artikelnr]],Artikel_prijzen[Artnr],Artikel_prijzen[Prijs 2025],"")</f>
        <v>252.35</v>
      </c>
      <c r="K511" t="str">
        <f>IF(Q4_2025[[#This Row],[Artikelprijs]]&lt;&gt;"",IF(Q4_2025[[#This Row],[Stuksprijs]]=Q4_2025[[#This Row],[Artikelprijs]],"Prijs gelijk","Prijs wijkt af"),"")</f>
        <v>Prijs wijkt af</v>
      </c>
      <c r="L511" t="str">
        <f>IF(Q4_2025[[#This Row],[Relatiekorting percentage]]=0,
    "Nvt",
    IF(Q4_2025[[#This Row],[Brutobedrag 2]] &lt; Q4_2025[[#This Row],[Bruto - Rel.korting]],
        "Nee",
        "Ja"))</f>
        <v>Nvt</v>
      </c>
      <c r="M511" s="10">
        <f>IF(Q4_2025[[#This Row],[Artikelprijs]]&lt;&gt;"",Q4_2025[[#This Row],[Artikelprijs]],Q4_2025[[#This Row],[Stuksprijs]])</f>
        <v>252.35</v>
      </c>
      <c r="N511" s="44">
        <f>Q4_2025[[#This Row],[Besteld]]*Q4_2025[[#This Row],[Prijs 2]]</f>
        <v>252.35</v>
      </c>
      <c r="O511" s="10">
        <f>IF(Q4_2025[[#This Row],[Brutobedrag 2]]&lt;Q4_2025[[#This Row],[Bruto - Rel.korting]],Q4_2025[[#This Row],[Brutobedrag 2]],Q4_2025[[#This Row],[Brutobedrag 2]]*(100-Q4_2025[[#This Row],[Relatiekorting percentage]])/100)</f>
        <v>252.35</v>
      </c>
      <c r="R511" s="3"/>
      <c r="W511"/>
      <c r="AB511"/>
    </row>
    <row r="512" spans="1:28" x14ac:dyDescent="0.3">
      <c r="A512" t="s">
        <v>862</v>
      </c>
      <c r="B512">
        <v>5010017</v>
      </c>
      <c r="C512" t="s">
        <v>653</v>
      </c>
      <c r="D512">
        <v>1</v>
      </c>
      <c r="E512" s="10">
        <v>48.93</v>
      </c>
      <c r="F512" s="10">
        <v>48.93</v>
      </c>
      <c r="G512" s="10">
        <v>48.93</v>
      </c>
      <c r="H512">
        <v>0</v>
      </c>
      <c r="I512" s="51" t="str">
        <f>_xlfn.XLOOKUP(Q4_2025[[#This Row],[Artikelnr]],Artikel_prijzen[Artnr],Artikel_prijzen[Groep],"")</f>
        <v/>
      </c>
      <c r="J512" s="10" t="str">
        <f>_xlfn.XLOOKUP(Q4_2025[[#This Row],[Artikelnr]],Artikel_prijzen[Artnr],Artikel_prijzen[Prijs 2025],"")</f>
        <v/>
      </c>
      <c r="K512" t="str">
        <f>IF(Q4_2025[[#This Row],[Artikelprijs]]&lt;&gt;"",IF(Q4_2025[[#This Row],[Stuksprijs]]=Q4_2025[[#This Row],[Artikelprijs]],"Prijs gelijk","Prijs wijkt af"),"")</f>
        <v/>
      </c>
      <c r="L512" t="str">
        <f>IF(Q4_2025[[#This Row],[Relatiekorting percentage]]=0,
    "Nvt",
    IF(Q4_2025[[#This Row],[Brutobedrag 2]] &lt; Q4_2025[[#This Row],[Bruto - Rel.korting]],
        "Nee",
        "Ja"))</f>
        <v>Nvt</v>
      </c>
      <c r="M512" s="10">
        <f>IF(Q4_2025[[#This Row],[Artikelprijs]]&lt;&gt;"",Q4_2025[[#This Row],[Artikelprijs]],Q4_2025[[#This Row],[Stuksprijs]])</f>
        <v>48.93</v>
      </c>
      <c r="N512" s="44">
        <f>Q4_2025[[#This Row],[Besteld]]*Q4_2025[[#This Row],[Prijs 2]]</f>
        <v>48.93</v>
      </c>
      <c r="O512" s="10">
        <f>IF(Q4_2025[[#This Row],[Brutobedrag 2]]&lt;Q4_2025[[#This Row],[Bruto - Rel.korting]],Q4_2025[[#This Row],[Brutobedrag 2]],Q4_2025[[#This Row],[Brutobedrag 2]]*(100-Q4_2025[[#This Row],[Relatiekorting percentage]])/100)</f>
        <v>48.93</v>
      </c>
      <c r="R512" s="3"/>
      <c r="W512"/>
      <c r="AB512"/>
    </row>
    <row r="513" spans="1:28" x14ac:dyDescent="0.3">
      <c r="A513" t="s">
        <v>862</v>
      </c>
      <c r="B513">
        <v>5021034</v>
      </c>
      <c r="C513" t="s">
        <v>275</v>
      </c>
      <c r="D513">
        <v>1</v>
      </c>
      <c r="E513" s="10">
        <v>185.4</v>
      </c>
      <c r="F513" s="10">
        <v>185.4</v>
      </c>
      <c r="G513" s="10">
        <v>185.4</v>
      </c>
      <c r="H513">
        <v>0</v>
      </c>
      <c r="I513" s="51" t="str">
        <f>_xlfn.XLOOKUP(Q4_2025[[#This Row],[Artikelnr]],Artikel_prijzen[Artnr],Artikel_prijzen[Groep],"")</f>
        <v>Elektra</v>
      </c>
      <c r="J513" s="10">
        <f>_xlfn.XLOOKUP(Q4_2025[[#This Row],[Artikelnr]],Artikel_prijzen[Artnr],Artikel_prijzen[Prijs 2025],"")</f>
        <v>106.8625</v>
      </c>
      <c r="K513" t="str">
        <f>IF(Q4_2025[[#This Row],[Artikelprijs]]&lt;&gt;"",IF(Q4_2025[[#This Row],[Stuksprijs]]=Q4_2025[[#This Row],[Artikelprijs]],"Prijs gelijk","Prijs wijkt af"),"")</f>
        <v>Prijs wijkt af</v>
      </c>
      <c r="L513" t="str">
        <f>IF(Q4_2025[[#This Row],[Relatiekorting percentage]]=0,
    "Nvt",
    IF(Q4_2025[[#This Row],[Brutobedrag 2]] &lt; Q4_2025[[#This Row],[Bruto - Rel.korting]],
        "Nee",
        "Ja"))</f>
        <v>Nvt</v>
      </c>
      <c r="M513" s="10">
        <f>IF(Q4_2025[[#This Row],[Artikelprijs]]&lt;&gt;"",Q4_2025[[#This Row],[Artikelprijs]],Q4_2025[[#This Row],[Stuksprijs]])</f>
        <v>106.8625</v>
      </c>
      <c r="N513" s="44">
        <f>Q4_2025[[#This Row],[Besteld]]*Q4_2025[[#This Row],[Prijs 2]]</f>
        <v>106.8625</v>
      </c>
      <c r="O513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513" s="3"/>
      <c r="W513"/>
      <c r="AB513"/>
    </row>
    <row r="514" spans="1:28" x14ac:dyDescent="0.3">
      <c r="A514" t="s">
        <v>862</v>
      </c>
      <c r="B514">
        <v>5020009</v>
      </c>
      <c r="C514" t="s">
        <v>125</v>
      </c>
      <c r="D514">
        <v>4</v>
      </c>
      <c r="E514" s="10">
        <v>45.32</v>
      </c>
      <c r="F514" s="10">
        <v>181.28</v>
      </c>
      <c r="G514" s="10">
        <v>181.28</v>
      </c>
      <c r="H514">
        <v>0</v>
      </c>
      <c r="I514" s="51" t="str">
        <f>_xlfn.XLOOKUP(Q4_2025[[#This Row],[Artikelnr]],Artikel_prijzen[Artnr],Artikel_prijzen[Groep],"")</f>
        <v/>
      </c>
      <c r="J514" s="10" t="str">
        <f>_xlfn.XLOOKUP(Q4_2025[[#This Row],[Artikelnr]],Artikel_prijzen[Artnr],Artikel_prijzen[Prijs 2025],"")</f>
        <v/>
      </c>
      <c r="K514" t="str">
        <f>IF(Q4_2025[[#This Row],[Artikelprijs]]&lt;&gt;"",IF(Q4_2025[[#This Row],[Stuksprijs]]=Q4_2025[[#This Row],[Artikelprijs]],"Prijs gelijk","Prijs wijkt af"),"")</f>
        <v/>
      </c>
      <c r="L514" t="str">
        <f>IF(Q4_2025[[#This Row],[Relatiekorting percentage]]=0,
    "Nvt",
    IF(Q4_2025[[#This Row],[Brutobedrag 2]] &lt; Q4_2025[[#This Row],[Bruto - Rel.korting]],
        "Nee",
        "Ja"))</f>
        <v>Nvt</v>
      </c>
      <c r="M514" s="10">
        <f>IF(Q4_2025[[#This Row],[Artikelprijs]]&lt;&gt;"",Q4_2025[[#This Row],[Artikelprijs]],Q4_2025[[#This Row],[Stuksprijs]])</f>
        <v>45.32</v>
      </c>
      <c r="N514" s="44">
        <f>Q4_2025[[#This Row],[Besteld]]*Q4_2025[[#This Row],[Prijs 2]]</f>
        <v>181.28</v>
      </c>
      <c r="O514" s="10">
        <f>IF(Q4_2025[[#This Row],[Brutobedrag 2]]&lt;Q4_2025[[#This Row],[Bruto - Rel.korting]],Q4_2025[[#This Row],[Brutobedrag 2]],Q4_2025[[#This Row],[Brutobedrag 2]]*(100-Q4_2025[[#This Row],[Relatiekorting percentage]])/100)</f>
        <v>181.28</v>
      </c>
      <c r="R514" s="3"/>
      <c r="W514"/>
      <c r="AB514"/>
    </row>
    <row r="515" spans="1:28" x14ac:dyDescent="0.3">
      <c r="A515" t="s">
        <v>862</v>
      </c>
      <c r="B515">
        <v>5021034</v>
      </c>
      <c r="C515" t="s">
        <v>275</v>
      </c>
      <c r="D515">
        <v>1</v>
      </c>
      <c r="E515" s="10">
        <v>185.4</v>
      </c>
      <c r="F515" s="10">
        <v>185.4</v>
      </c>
      <c r="G515" s="10">
        <v>185.4</v>
      </c>
      <c r="H515">
        <v>0</v>
      </c>
      <c r="I515" s="51" t="str">
        <f>_xlfn.XLOOKUP(Q4_2025[[#This Row],[Artikelnr]],Artikel_prijzen[Artnr],Artikel_prijzen[Groep],"")</f>
        <v>Elektra</v>
      </c>
      <c r="J515" s="10">
        <f>_xlfn.XLOOKUP(Q4_2025[[#This Row],[Artikelnr]],Artikel_prijzen[Artnr],Artikel_prijzen[Prijs 2025],"")</f>
        <v>106.8625</v>
      </c>
      <c r="K515" t="str">
        <f>IF(Q4_2025[[#This Row],[Artikelprijs]]&lt;&gt;"",IF(Q4_2025[[#This Row],[Stuksprijs]]=Q4_2025[[#This Row],[Artikelprijs]],"Prijs gelijk","Prijs wijkt af"),"")</f>
        <v>Prijs wijkt af</v>
      </c>
      <c r="L515" t="str">
        <f>IF(Q4_2025[[#This Row],[Relatiekorting percentage]]=0,
    "Nvt",
    IF(Q4_2025[[#This Row],[Brutobedrag 2]] &lt; Q4_2025[[#This Row],[Bruto - Rel.korting]],
        "Nee",
        "Ja"))</f>
        <v>Nvt</v>
      </c>
      <c r="M515" s="10">
        <f>IF(Q4_2025[[#This Row],[Artikelprijs]]&lt;&gt;"",Q4_2025[[#This Row],[Artikelprijs]],Q4_2025[[#This Row],[Stuksprijs]])</f>
        <v>106.8625</v>
      </c>
      <c r="N515" s="44">
        <f>Q4_2025[[#This Row],[Besteld]]*Q4_2025[[#This Row],[Prijs 2]]</f>
        <v>106.8625</v>
      </c>
      <c r="O515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515" s="3"/>
      <c r="W515"/>
      <c r="AB515"/>
    </row>
    <row r="516" spans="1:28" x14ac:dyDescent="0.3">
      <c r="A516" t="s">
        <v>862</v>
      </c>
      <c r="B516">
        <v>5021034</v>
      </c>
      <c r="C516" t="s">
        <v>275</v>
      </c>
      <c r="D516">
        <v>1</v>
      </c>
      <c r="E516" s="10">
        <v>185.4</v>
      </c>
      <c r="F516" s="10">
        <v>185.4</v>
      </c>
      <c r="G516" s="10">
        <v>185.4</v>
      </c>
      <c r="H516">
        <v>0</v>
      </c>
      <c r="I516" s="51" t="str">
        <f>_xlfn.XLOOKUP(Q4_2025[[#This Row],[Artikelnr]],Artikel_prijzen[Artnr],Artikel_prijzen[Groep],"")</f>
        <v>Elektra</v>
      </c>
      <c r="J516" s="10">
        <f>_xlfn.XLOOKUP(Q4_2025[[#This Row],[Artikelnr]],Artikel_prijzen[Artnr],Artikel_prijzen[Prijs 2025],"")</f>
        <v>106.8625</v>
      </c>
      <c r="K516" t="str">
        <f>IF(Q4_2025[[#This Row],[Artikelprijs]]&lt;&gt;"",IF(Q4_2025[[#This Row],[Stuksprijs]]=Q4_2025[[#This Row],[Artikelprijs]],"Prijs gelijk","Prijs wijkt af"),"")</f>
        <v>Prijs wijkt af</v>
      </c>
      <c r="L516" t="str">
        <f>IF(Q4_2025[[#This Row],[Relatiekorting percentage]]=0,
    "Nvt",
    IF(Q4_2025[[#This Row],[Brutobedrag 2]] &lt; Q4_2025[[#This Row],[Bruto - Rel.korting]],
        "Nee",
        "Ja"))</f>
        <v>Nvt</v>
      </c>
      <c r="M516" s="10">
        <f>IF(Q4_2025[[#This Row],[Artikelprijs]]&lt;&gt;"",Q4_2025[[#This Row],[Artikelprijs]],Q4_2025[[#This Row],[Stuksprijs]])</f>
        <v>106.8625</v>
      </c>
      <c r="N516" s="44">
        <f>Q4_2025[[#This Row],[Besteld]]*Q4_2025[[#This Row],[Prijs 2]]</f>
        <v>106.8625</v>
      </c>
      <c r="O516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516" s="3"/>
      <c r="W516"/>
      <c r="AB516"/>
    </row>
    <row r="517" spans="1:28" x14ac:dyDescent="0.3">
      <c r="A517" t="s">
        <v>862</v>
      </c>
      <c r="B517">
        <v>5020002</v>
      </c>
      <c r="C517" t="s">
        <v>56</v>
      </c>
      <c r="D517">
        <v>1</v>
      </c>
      <c r="E517" s="10">
        <v>39.65</v>
      </c>
      <c r="F517" s="10">
        <v>39.65</v>
      </c>
      <c r="G517" s="10">
        <v>39.65</v>
      </c>
      <c r="H517">
        <v>0</v>
      </c>
      <c r="I517" s="51" t="str">
        <f>_xlfn.XLOOKUP(Q4_2025[[#This Row],[Artikelnr]],Artikel_prijzen[Artnr],Artikel_prijzen[Groep],"")</f>
        <v/>
      </c>
      <c r="J517" s="10" t="str">
        <f>_xlfn.XLOOKUP(Q4_2025[[#This Row],[Artikelnr]],Artikel_prijzen[Artnr],Artikel_prijzen[Prijs 2025],"")</f>
        <v/>
      </c>
      <c r="K517" t="str">
        <f>IF(Q4_2025[[#This Row],[Artikelprijs]]&lt;&gt;"",IF(Q4_2025[[#This Row],[Stuksprijs]]=Q4_2025[[#This Row],[Artikelprijs]],"Prijs gelijk","Prijs wijkt af"),"")</f>
        <v/>
      </c>
      <c r="L517" t="str">
        <f>IF(Q4_2025[[#This Row],[Relatiekorting percentage]]=0,
    "Nvt",
    IF(Q4_2025[[#This Row],[Brutobedrag 2]] &lt; Q4_2025[[#This Row],[Bruto - Rel.korting]],
        "Nee",
        "Ja"))</f>
        <v>Nvt</v>
      </c>
      <c r="M517" s="10">
        <f>IF(Q4_2025[[#This Row],[Artikelprijs]]&lt;&gt;"",Q4_2025[[#This Row],[Artikelprijs]],Q4_2025[[#This Row],[Stuksprijs]])</f>
        <v>39.65</v>
      </c>
      <c r="N517" s="44">
        <f>Q4_2025[[#This Row],[Besteld]]*Q4_2025[[#This Row],[Prijs 2]]</f>
        <v>39.65</v>
      </c>
      <c r="O517" s="10">
        <f>IF(Q4_2025[[#This Row],[Brutobedrag 2]]&lt;Q4_2025[[#This Row],[Bruto - Rel.korting]],Q4_2025[[#This Row],[Brutobedrag 2]],Q4_2025[[#This Row],[Brutobedrag 2]]*(100-Q4_2025[[#This Row],[Relatiekorting percentage]])/100)</f>
        <v>39.65</v>
      </c>
      <c r="R517" s="3"/>
      <c r="W517"/>
      <c r="AB517"/>
    </row>
    <row r="518" spans="1:28" x14ac:dyDescent="0.3">
      <c r="A518" t="s">
        <v>862</v>
      </c>
      <c r="B518">
        <v>5022047</v>
      </c>
      <c r="C518" t="s">
        <v>278</v>
      </c>
      <c r="D518">
        <v>1</v>
      </c>
      <c r="E518" s="10">
        <v>438.5</v>
      </c>
      <c r="F518" s="10">
        <v>438.5</v>
      </c>
      <c r="G518" s="10">
        <v>438.5</v>
      </c>
      <c r="H518">
        <v>0</v>
      </c>
      <c r="I518" s="51" t="str">
        <f>_xlfn.XLOOKUP(Q4_2025[[#This Row],[Artikelnr]],Artikel_prijzen[Artnr],Artikel_prijzen[Groep],"")</f>
        <v>Elektra</v>
      </c>
      <c r="J518" s="10">
        <f>_xlfn.XLOOKUP(Q4_2025[[#This Row],[Artikelnr]],Artikel_prijzen[Artnr],Artikel_prijzen[Prijs 2025],"")</f>
        <v>329.6</v>
      </c>
      <c r="K518" t="str">
        <f>IF(Q4_2025[[#This Row],[Artikelprijs]]&lt;&gt;"",IF(Q4_2025[[#This Row],[Stuksprijs]]=Q4_2025[[#This Row],[Artikelprijs]],"Prijs gelijk","Prijs wijkt af"),"")</f>
        <v>Prijs wijkt af</v>
      </c>
      <c r="L518" t="str">
        <f>IF(Q4_2025[[#This Row],[Relatiekorting percentage]]=0,
    "Nvt",
    IF(Q4_2025[[#This Row],[Brutobedrag 2]] &lt; Q4_2025[[#This Row],[Bruto - Rel.korting]],
        "Nee",
        "Ja"))</f>
        <v>Nvt</v>
      </c>
      <c r="M518" s="10">
        <f>IF(Q4_2025[[#This Row],[Artikelprijs]]&lt;&gt;"",Q4_2025[[#This Row],[Artikelprijs]],Q4_2025[[#This Row],[Stuksprijs]])</f>
        <v>329.6</v>
      </c>
      <c r="N518" s="44">
        <f>Q4_2025[[#This Row],[Besteld]]*Q4_2025[[#This Row],[Prijs 2]]</f>
        <v>329.6</v>
      </c>
      <c r="O518" s="10">
        <f>IF(Q4_2025[[#This Row],[Brutobedrag 2]]&lt;Q4_2025[[#This Row],[Bruto - Rel.korting]],Q4_2025[[#This Row],[Brutobedrag 2]],Q4_2025[[#This Row],[Brutobedrag 2]]*(100-Q4_2025[[#This Row],[Relatiekorting percentage]])/100)</f>
        <v>329.6</v>
      </c>
      <c r="R518" s="3"/>
      <c r="W518"/>
      <c r="AB518"/>
    </row>
    <row r="519" spans="1:28" x14ac:dyDescent="0.3">
      <c r="A519" t="s">
        <v>862</v>
      </c>
      <c r="B519">
        <v>5040010</v>
      </c>
      <c r="C519" t="s">
        <v>318</v>
      </c>
      <c r="D519">
        <v>1</v>
      </c>
      <c r="E519" s="10">
        <v>448.05</v>
      </c>
      <c r="F519" s="10">
        <v>448.05</v>
      </c>
      <c r="G519" s="10">
        <v>448.05</v>
      </c>
      <c r="H519">
        <v>0</v>
      </c>
      <c r="I519" s="51" t="str">
        <f>_xlfn.XLOOKUP(Q4_2025[[#This Row],[Artikelnr]],Artikel_prijzen[Artnr],Artikel_prijzen[Groep],"")</f>
        <v>AV</v>
      </c>
      <c r="J519" s="10">
        <f>_xlfn.XLOOKUP(Q4_2025[[#This Row],[Artikelnr]],Artikel_prijzen[Artnr],Artikel_prijzen[Prijs 2025],"")</f>
        <v>435</v>
      </c>
      <c r="K519" t="str">
        <f>IF(Q4_2025[[#This Row],[Artikelprijs]]&lt;&gt;"",IF(Q4_2025[[#This Row],[Stuksprijs]]=Q4_2025[[#This Row],[Artikelprijs]],"Prijs gelijk","Prijs wijkt af"),"")</f>
        <v>Prijs wijkt af</v>
      </c>
      <c r="L519" t="str">
        <f>IF(Q4_2025[[#This Row],[Relatiekorting percentage]]=0,
    "Nvt",
    IF(Q4_2025[[#This Row],[Brutobedrag 2]] &lt; Q4_2025[[#This Row],[Bruto - Rel.korting]],
        "Nee",
        "Ja"))</f>
        <v>Nvt</v>
      </c>
      <c r="M519" s="10">
        <f>IF(Q4_2025[[#This Row],[Artikelprijs]]&lt;&gt;"",Q4_2025[[#This Row],[Artikelprijs]],Q4_2025[[#This Row],[Stuksprijs]])</f>
        <v>435</v>
      </c>
      <c r="N519" s="44">
        <f>Q4_2025[[#This Row],[Besteld]]*Q4_2025[[#This Row],[Prijs 2]]</f>
        <v>435</v>
      </c>
      <c r="O519" s="10">
        <f>IF(Q4_2025[[#This Row],[Brutobedrag 2]]&lt;Q4_2025[[#This Row],[Bruto - Rel.korting]],Q4_2025[[#This Row],[Brutobedrag 2]],Q4_2025[[#This Row],[Brutobedrag 2]]*(100-Q4_2025[[#This Row],[Relatiekorting percentage]])/100)</f>
        <v>435</v>
      </c>
      <c r="R519" s="3"/>
      <c r="W519"/>
      <c r="AB519"/>
    </row>
    <row r="520" spans="1:28" x14ac:dyDescent="0.3">
      <c r="A520" t="s">
        <v>862</v>
      </c>
      <c r="B520">
        <v>5040018</v>
      </c>
      <c r="C520" t="s">
        <v>319</v>
      </c>
      <c r="D520">
        <v>1</v>
      </c>
      <c r="E520" s="10">
        <v>66.95</v>
      </c>
      <c r="F520" s="10">
        <v>66.95</v>
      </c>
      <c r="G520" s="10">
        <v>66.95</v>
      </c>
      <c r="H520">
        <v>0</v>
      </c>
      <c r="I520" s="51" t="str">
        <f>_xlfn.XLOOKUP(Q4_2025[[#This Row],[Artikelnr]],Artikel_prijzen[Artnr],Artikel_prijzen[Groep],"")</f>
        <v/>
      </c>
      <c r="J520" s="10" t="str">
        <f>_xlfn.XLOOKUP(Q4_2025[[#This Row],[Artikelnr]],Artikel_prijzen[Artnr],Artikel_prijzen[Prijs 2025],"")</f>
        <v/>
      </c>
      <c r="K520" t="str">
        <f>IF(Q4_2025[[#This Row],[Artikelprijs]]&lt;&gt;"",IF(Q4_2025[[#This Row],[Stuksprijs]]=Q4_2025[[#This Row],[Artikelprijs]],"Prijs gelijk","Prijs wijkt af"),"")</f>
        <v/>
      </c>
      <c r="L520" t="str">
        <f>IF(Q4_2025[[#This Row],[Relatiekorting percentage]]=0,
    "Nvt",
    IF(Q4_2025[[#This Row],[Brutobedrag 2]] &lt; Q4_2025[[#This Row],[Bruto - Rel.korting]],
        "Nee",
        "Ja"))</f>
        <v>Nvt</v>
      </c>
      <c r="M520" s="10">
        <f>IF(Q4_2025[[#This Row],[Artikelprijs]]&lt;&gt;"",Q4_2025[[#This Row],[Artikelprijs]],Q4_2025[[#This Row],[Stuksprijs]])</f>
        <v>66.95</v>
      </c>
      <c r="N520" s="44">
        <f>Q4_2025[[#This Row],[Besteld]]*Q4_2025[[#This Row],[Prijs 2]]</f>
        <v>66.95</v>
      </c>
      <c r="O520" s="10">
        <f>IF(Q4_2025[[#This Row],[Brutobedrag 2]]&lt;Q4_2025[[#This Row],[Bruto - Rel.korting]],Q4_2025[[#This Row],[Brutobedrag 2]],Q4_2025[[#This Row],[Brutobedrag 2]]*(100-Q4_2025[[#This Row],[Relatiekorting percentage]])/100)</f>
        <v>66.95</v>
      </c>
      <c r="R520" s="3"/>
      <c r="W520"/>
      <c r="AB520"/>
    </row>
    <row r="521" spans="1:28" x14ac:dyDescent="0.3">
      <c r="A521" t="s">
        <v>862</v>
      </c>
      <c r="B521">
        <v>5021034</v>
      </c>
      <c r="C521" t="s">
        <v>275</v>
      </c>
      <c r="D521">
        <v>1</v>
      </c>
      <c r="E521" s="10">
        <v>185.4</v>
      </c>
      <c r="F521" s="10">
        <v>185.4</v>
      </c>
      <c r="G521" s="10">
        <v>185.4</v>
      </c>
      <c r="H521">
        <v>0</v>
      </c>
      <c r="I521" s="51" t="str">
        <f>_xlfn.XLOOKUP(Q4_2025[[#This Row],[Artikelnr]],Artikel_prijzen[Artnr],Artikel_prijzen[Groep],"")</f>
        <v>Elektra</v>
      </c>
      <c r="J521" s="10">
        <f>_xlfn.XLOOKUP(Q4_2025[[#This Row],[Artikelnr]],Artikel_prijzen[Artnr],Artikel_prijzen[Prijs 2025],"")</f>
        <v>106.8625</v>
      </c>
      <c r="K521" t="str">
        <f>IF(Q4_2025[[#This Row],[Artikelprijs]]&lt;&gt;"",IF(Q4_2025[[#This Row],[Stuksprijs]]=Q4_2025[[#This Row],[Artikelprijs]],"Prijs gelijk","Prijs wijkt af"),"")</f>
        <v>Prijs wijkt af</v>
      </c>
      <c r="L521" t="str">
        <f>IF(Q4_2025[[#This Row],[Relatiekorting percentage]]=0,
    "Nvt",
    IF(Q4_2025[[#This Row],[Brutobedrag 2]] &lt; Q4_2025[[#This Row],[Bruto - Rel.korting]],
        "Nee",
        "Ja"))</f>
        <v>Nvt</v>
      </c>
      <c r="M521" s="10">
        <f>IF(Q4_2025[[#This Row],[Artikelprijs]]&lt;&gt;"",Q4_2025[[#This Row],[Artikelprijs]],Q4_2025[[#This Row],[Stuksprijs]])</f>
        <v>106.8625</v>
      </c>
      <c r="N521" s="44">
        <f>Q4_2025[[#This Row],[Besteld]]*Q4_2025[[#This Row],[Prijs 2]]</f>
        <v>106.8625</v>
      </c>
      <c r="O521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521" s="3"/>
      <c r="W521"/>
      <c r="AB521"/>
    </row>
    <row r="522" spans="1:28" x14ac:dyDescent="0.3">
      <c r="A522" t="s">
        <v>862</v>
      </c>
      <c r="B522">
        <v>5022027</v>
      </c>
      <c r="C522" t="s">
        <v>279</v>
      </c>
      <c r="D522">
        <v>1</v>
      </c>
      <c r="E522" s="10">
        <v>429.38</v>
      </c>
      <c r="F522" s="10">
        <v>429.38</v>
      </c>
      <c r="G522" s="10">
        <v>429.38</v>
      </c>
      <c r="H522">
        <v>0</v>
      </c>
      <c r="I522" s="51" t="str">
        <f>_xlfn.XLOOKUP(Q4_2025[[#This Row],[Artikelnr]],Artikel_prijzen[Artnr],Artikel_prijzen[Groep],"")</f>
        <v>Elektra</v>
      </c>
      <c r="J522" s="10">
        <f>_xlfn.XLOOKUP(Q4_2025[[#This Row],[Artikelnr]],Artikel_prijzen[Artnr],Artikel_prijzen[Prijs 2025],"")</f>
        <v>298.7</v>
      </c>
      <c r="K522" t="str">
        <f>IF(Q4_2025[[#This Row],[Artikelprijs]]&lt;&gt;"",IF(Q4_2025[[#This Row],[Stuksprijs]]=Q4_2025[[#This Row],[Artikelprijs]],"Prijs gelijk","Prijs wijkt af"),"")</f>
        <v>Prijs wijkt af</v>
      </c>
      <c r="L522" t="str">
        <f>IF(Q4_2025[[#This Row],[Relatiekorting percentage]]=0,
    "Nvt",
    IF(Q4_2025[[#This Row],[Brutobedrag 2]] &lt; Q4_2025[[#This Row],[Bruto - Rel.korting]],
        "Nee",
        "Ja"))</f>
        <v>Nvt</v>
      </c>
      <c r="M522" s="10">
        <f>IF(Q4_2025[[#This Row],[Artikelprijs]]&lt;&gt;"",Q4_2025[[#This Row],[Artikelprijs]],Q4_2025[[#This Row],[Stuksprijs]])</f>
        <v>298.7</v>
      </c>
      <c r="N522" s="44">
        <f>Q4_2025[[#This Row],[Besteld]]*Q4_2025[[#This Row],[Prijs 2]]</f>
        <v>298.7</v>
      </c>
      <c r="O522" s="10">
        <f>IF(Q4_2025[[#This Row],[Brutobedrag 2]]&lt;Q4_2025[[#This Row],[Bruto - Rel.korting]],Q4_2025[[#This Row],[Brutobedrag 2]],Q4_2025[[#This Row],[Brutobedrag 2]]*(100-Q4_2025[[#This Row],[Relatiekorting percentage]])/100)</f>
        <v>298.7</v>
      </c>
      <c r="R522" s="3"/>
      <c r="W522"/>
      <c r="AB522"/>
    </row>
    <row r="523" spans="1:28" x14ac:dyDescent="0.3">
      <c r="A523" t="s">
        <v>862</v>
      </c>
      <c r="B523">
        <v>5021034</v>
      </c>
      <c r="C523" t="s">
        <v>275</v>
      </c>
      <c r="D523">
        <v>1</v>
      </c>
      <c r="E523" s="10">
        <v>185.4</v>
      </c>
      <c r="F523" s="10">
        <v>185.4</v>
      </c>
      <c r="G523" s="10">
        <v>185.4</v>
      </c>
      <c r="H523">
        <v>0</v>
      </c>
      <c r="I523" s="51" t="str">
        <f>_xlfn.XLOOKUP(Q4_2025[[#This Row],[Artikelnr]],Artikel_prijzen[Artnr],Artikel_prijzen[Groep],"")</f>
        <v>Elektra</v>
      </c>
      <c r="J523" s="10">
        <f>_xlfn.XLOOKUP(Q4_2025[[#This Row],[Artikelnr]],Artikel_prijzen[Artnr],Artikel_prijzen[Prijs 2025],"")</f>
        <v>106.8625</v>
      </c>
      <c r="K523" t="str">
        <f>IF(Q4_2025[[#This Row],[Artikelprijs]]&lt;&gt;"",IF(Q4_2025[[#This Row],[Stuksprijs]]=Q4_2025[[#This Row],[Artikelprijs]],"Prijs gelijk","Prijs wijkt af"),"")</f>
        <v>Prijs wijkt af</v>
      </c>
      <c r="L523" t="str">
        <f>IF(Q4_2025[[#This Row],[Relatiekorting percentage]]=0,
    "Nvt",
    IF(Q4_2025[[#This Row],[Brutobedrag 2]] &lt; Q4_2025[[#This Row],[Bruto - Rel.korting]],
        "Nee",
        "Ja"))</f>
        <v>Nvt</v>
      </c>
      <c r="M523" s="10">
        <f>IF(Q4_2025[[#This Row],[Artikelprijs]]&lt;&gt;"",Q4_2025[[#This Row],[Artikelprijs]],Q4_2025[[#This Row],[Stuksprijs]])</f>
        <v>106.8625</v>
      </c>
      <c r="N523" s="44">
        <f>Q4_2025[[#This Row],[Besteld]]*Q4_2025[[#This Row],[Prijs 2]]</f>
        <v>106.8625</v>
      </c>
      <c r="O523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523" s="3"/>
      <c r="W523"/>
      <c r="AB523"/>
    </row>
    <row r="524" spans="1:28" x14ac:dyDescent="0.3">
      <c r="A524" t="s">
        <v>862</v>
      </c>
      <c r="B524">
        <v>5022047</v>
      </c>
      <c r="C524" t="s">
        <v>278</v>
      </c>
      <c r="D524">
        <v>1</v>
      </c>
      <c r="E524" s="10">
        <v>438.5</v>
      </c>
      <c r="F524" s="10">
        <v>438.5</v>
      </c>
      <c r="G524" s="10">
        <v>438.5</v>
      </c>
      <c r="H524">
        <v>0</v>
      </c>
      <c r="I524" s="51" t="str">
        <f>_xlfn.XLOOKUP(Q4_2025[[#This Row],[Artikelnr]],Artikel_prijzen[Artnr],Artikel_prijzen[Groep],"")</f>
        <v>Elektra</v>
      </c>
      <c r="J524" s="10">
        <f>_xlfn.XLOOKUP(Q4_2025[[#This Row],[Artikelnr]],Artikel_prijzen[Artnr],Artikel_prijzen[Prijs 2025],"")</f>
        <v>329.6</v>
      </c>
      <c r="K524" t="str">
        <f>IF(Q4_2025[[#This Row],[Artikelprijs]]&lt;&gt;"",IF(Q4_2025[[#This Row],[Stuksprijs]]=Q4_2025[[#This Row],[Artikelprijs]],"Prijs gelijk","Prijs wijkt af"),"")</f>
        <v>Prijs wijkt af</v>
      </c>
      <c r="L524" t="str">
        <f>IF(Q4_2025[[#This Row],[Relatiekorting percentage]]=0,
    "Nvt",
    IF(Q4_2025[[#This Row],[Brutobedrag 2]] &lt; Q4_2025[[#This Row],[Bruto - Rel.korting]],
        "Nee",
        "Ja"))</f>
        <v>Nvt</v>
      </c>
      <c r="M524" s="10">
        <f>IF(Q4_2025[[#This Row],[Artikelprijs]]&lt;&gt;"",Q4_2025[[#This Row],[Artikelprijs]],Q4_2025[[#This Row],[Stuksprijs]])</f>
        <v>329.6</v>
      </c>
      <c r="N524" s="44">
        <f>Q4_2025[[#This Row],[Besteld]]*Q4_2025[[#This Row],[Prijs 2]]</f>
        <v>329.6</v>
      </c>
      <c r="O524" s="10">
        <f>IF(Q4_2025[[#This Row],[Brutobedrag 2]]&lt;Q4_2025[[#This Row],[Bruto - Rel.korting]],Q4_2025[[#This Row],[Brutobedrag 2]],Q4_2025[[#This Row],[Brutobedrag 2]]*(100-Q4_2025[[#This Row],[Relatiekorting percentage]])/100)</f>
        <v>329.6</v>
      </c>
      <c r="R524" s="3"/>
      <c r="W524"/>
      <c r="AB524"/>
    </row>
    <row r="525" spans="1:28" x14ac:dyDescent="0.3">
      <c r="A525" t="s">
        <v>862</v>
      </c>
      <c r="B525">
        <v>5040008</v>
      </c>
      <c r="C525" t="s">
        <v>333</v>
      </c>
      <c r="D525">
        <v>1</v>
      </c>
      <c r="E525" s="10">
        <v>355.35</v>
      </c>
      <c r="F525" s="10">
        <v>355.35</v>
      </c>
      <c r="G525" s="10">
        <v>355.35</v>
      </c>
      <c r="H525">
        <v>0</v>
      </c>
      <c r="I525" s="51" t="str">
        <f>_xlfn.XLOOKUP(Q4_2025[[#This Row],[Artikelnr]],Artikel_prijzen[Artnr],Artikel_prijzen[Groep],"")</f>
        <v>AV</v>
      </c>
      <c r="J525" s="10">
        <f>_xlfn.XLOOKUP(Q4_2025[[#This Row],[Artikelnr]],Artikel_prijzen[Artnr],Artikel_prijzen[Prijs 2025],"")</f>
        <v>345</v>
      </c>
      <c r="K525" t="str">
        <f>IF(Q4_2025[[#This Row],[Artikelprijs]]&lt;&gt;"",IF(Q4_2025[[#This Row],[Stuksprijs]]=Q4_2025[[#This Row],[Artikelprijs]],"Prijs gelijk","Prijs wijkt af"),"")</f>
        <v>Prijs wijkt af</v>
      </c>
      <c r="L525" t="str">
        <f>IF(Q4_2025[[#This Row],[Relatiekorting percentage]]=0,
    "Nvt",
    IF(Q4_2025[[#This Row],[Brutobedrag 2]] &lt; Q4_2025[[#This Row],[Bruto - Rel.korting]],
        "Nee",
        "Ja"))</f>
        <v>Nvt</v>
      </c>
      <c r="M525" s="10">
        <f>IF(Q4_2025[[#This Row],[Artikelprijs]]&lt;&gt;"",Q4_2025[[#This Row],[Artikelprijs]],Q4_2025[[#This Row],[Stuksprijs]])</f>
        <v>345</v>
      </c>
      <c r="N525" s="44">
        <f>Q4_2025[[#This Row],[Besteld]]*Q4_2025[[#This Row],[Prijs 2]]</f>
        <v>345</v>
      </c>
      <c r="O525" s="10">
        <f>IF(Q4_2025[[#This Row],[Brutobedrag 2]]&lt;Q4_2025[[#This Row],[Bruto - Rel.korting]],Q4_2025[[#This Row],[Brutobedrag 2]],Q4_2025[[#This Row],[Brutobedrag 2]]*(100-Q4_2025[[#This Row],[Relatiekorting percentage]])/100)</f>
        <v>345</v>
      </c>
      <c r="R525" s="3"/>
      <c r="W525"/>
      <c r="AB525"/>
    </row>
    <row r="526" spans="1:28" x14ac:dyDescent="0.3">
      <c r="A526" t="s">
        <v>862</v>
      </c>
      <c r="B526">
        <v>5021034</v>
      </c>
      <c r="C526" t="s">
        <v>275</v>
      </c>
      <c r="D526">
        <v>1</v>
      </c>
      <c r="E526" s="10">
        <v>185.4</v>
      </c>
      <c r="F526" s="10">
        <v>185.4</v>
      </c>
      <c r="G526" s="10">
        <v>185.4</v>
      </c>
      <c r="H526">
        <v>0</v>
      </c>
      <c r="I526" s="51" t="str">
        <f>_xlfn.XLOOKUP(Q4_2025[[#This Row],[Artikelnr]],Artikel_prijzen[Artnr],Artikel_prijzen[Groep],"")</f>
        <v>Elektra</v>
      </c>
      <c r="J526" s="10">
        <f>_xlfn.XLOOKUP(Q4_2025[[#This Row],[Artikelnr]],Artikel_prijzen[Artnr],Artikel_prijzen[Prijs 2025],"")</f>
        <v>106.8625</v>
      </c>
      <c r="K526" t="str">
        <f>IF(Q4_2025[[#This Row],[Artikelprijs]]&lt;&gt;"",IF(Q4_2025[[#This Row],[Stuksprijs]]=Q4_2025[[#This Row],[Artikelprijs]],"Prijs gelijk","Prijs wijkt af"),"")</f>
        <v>Prijs wijkt af</v>
      </c>
      <c r="L526" t="str">
        <f>IF(Q4_2025[[#This Row],[Relatiekorting percentage]]=0,
    "Nvt",
    IF(Q4_2025[[#This Row],[Brutobedrag 2]] &lt; Q4_2025[[#This Row],[Bruto - Rel.korting]],
        "Nee",
        "Ja"))</f>
        <v>Nvt</v>
      </c>
      <c r="M526" s="10">
        <f>IF(Q4_2025[[#This Row],[Artikelprijs]]&lt;&gt;"",Q4_2025[[#This Row],[Artikelprijs]],Q4_2025[[#This Row],[Stuksprijs]])</f>
        <v>106.8625</v>
      </c>
      <c r="N526" s="44">
        <f>Q4_2025[[#This Row],[Besteld]]*Q4_2025[[#This Row],[Prijs 2]]</f>
        <v>106.8625</v>
      </c>
      <c r="O526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526" s="3"/>
      <c r="W526"/>
      <c r="AB526"/>
    </row>
    <row r="527" spans="1:28" x14ac:dyDescent="0.3">
      <c r="A527" t="s">
        <v>862</v>
      </c>
      <c r="B527">
        <v>5040008</v>
      </c>
      <c r="C527" t="s">
        <v>333</v>
      </c>
      <c r="D527">
        <v>1</v>
      </c>
      <c r="E527" s="10">
        <v>355.35</v>
      </c>
      <c r="F527" s="10">
        <v>355.35</v>
      </c>
      <c r="G527" s="10">
        <v>355.35</v>
      </c>
      <c r="H527">
        <v>0</v>
      </c>
      <c r="I527" s="51" t="str">
        <f>_xlfn.XLOOKUP(Q4_2025[[#This Row],[Artikelnr]],Artikel_prijzen[Artnr],Artikel_prijzen[Groep],"")</f>
        <v>AV</v>
      </c>
      <c r="J527" s="10">
        <f>_xlfn.XLOOKUP(Q4_2025[[#This Row],[Artikelnr]],Artikel_prijzen[Artnr],Artikel_prijzen[Prijs 2025],"")</f>
        <v>345</v>
      </c>
      <c r="K527" t="str">
        <f>IF(Q4_2025[[#This Row],[Artikelprijs]]&lt;&gt;"",IF(Q4_2025[[#This Row],[Stuksprijs]]=Q4_2025[[#This Row],[Artikelprijs]],"Prijs gelijk","Prijs wijkt af"),"")</f>
        <v>Prijs wijkt af</v>
      </c>
      <c r="L527" t="str">
        <f>IF(Q4_2025[[#This Row],[Relatiekorting percentage]]=0,
    "Nvt",
    IF(Q4_2025[[#This Row],[Brutobedrag 2]] &lt; Q4_2025[[#This Row],[Bruto - Rel.korting]],
        "Nee",
        "Ja"))</f>
        <v>Nvt</v>
      </c>
      <c r="M527" s="10">
        <f>IF(Q4_2025[[#This Row],[Artikelprijs]]&lt;&gt;"",Q4_2025[[#This Row],[Artikelprijs]],Q4_2025[[#This Row],[Stuksprijs]])</f>
        <v>345</v>
      </c>
      <c r="N527" s="44">
        <f>Q4_2025[[#This Row],[Besteld]]*Q4_2025[[#This Row],[Prijs 2]]</f>
        <v>345</v>
      </c>
      <c r="O527" s="10">
        <f>IF(Q4_2025[[#This Row],[Brutobedrag 2]]&lt;Q4_2025[[#This Row],[Bruto - Rel.korting]],Q4_2025[[#This Row],[Brutobedrag 2]],Q4_2025[[#This Row],[Brutobedrag 2]]*(100-Q4_2025[[#This Row],[Relatiekorting percentage]])/100)</f>
        <v>345</v>
      </c>
      <c r="R527" s="3"/>
      <c r="W527"/>
      <c r="AB527"/>
    </row>
    <row r="528" spans="1:28" x14ac:dyDescent="0.3">
      <c r="A528" t="s">
        <v>862</v>
      </c>
      <c r="B528">
        <v>5040032</v>
      </c>
      <c r="C528" t="s">
        <v>867</v>
      </c>
      <c r="D528">
        <v>1</v>
      </c>
      <c r="E528" s="10">
        <v>272.95</v>
      </c>
      <c r="F528" s="10">
        <v>272.95</v>
      </c>
      <c r="G528" s="10">
        <v>272.95</v>
      </c>
      <c r="H528">
        <v>0</v>
      </c>
      <c r="I528" s="51" t="str">
        <f>_xlfn.XLOOKUP(Q4_2025[[#This Row],[Artikelnr]],Artikel_prijzen[Artnr],Artikel_prijzen[Groep],"")</f>
        <v/>
      </c>
      <c r="J528" s="10" t="str">
        <f>_xlfn.XLOOKUP(Q4_2025[[#This Row],[Artikelnr]],Artikel_prijzen[Artnr],Artikel_prijzen[Prijs 2025],"")</f>
        <v/>
      </c>
      <c r="K528" t="str">
        <f>IF(Q4_2025[[#This Row],[Artikelprijs]]&lt;&gt;"",IF(Q4_2025[[#This Row],[Stuksprijs]]=Q4_2025[[#This Row],[Artikelprijs]],"Prijs gelijk","Prijs wijkt af"),"")</f>
        <v/>
      </c>
      <c r="L528" t="str">
        <f>IF(Q4_2025[[#This Row],[Relatiekorting percentage]]=0,
    "Nvt",
    IF(Q4_2025[[#This Row],[Brutobedrag 2]] &lt; Q4_2025[[#This Row],[Bruto - Rel.korting]],
        "Nee",
        "Ja"))</f>
        <v>Nvt</v>
      </c>
      <c r="M528" s="10">
        <f>IF(Q4_2025[[#This Row],[Artikelprijs]]&lt;&gt;"",Q4_2025[[#This Row],[Artikelprijs]],Q4_2025[[#This Row],[Stuksprijs]])</f>
        <v>272.95</v>
      </c>
      <c r="N528" s="44">
        <f>Q4_2025[[#This Row],[Besteld]]*Q4_2025[[#This Row],[Prijs 2]]</f>
        <v>272.95</v>
      </c>
      <c r="O528" s="10">
        <f>IF(Q4_2025[[#This Row],[Brutobedrag 2]]&lt;Q4_2025[[#This Row],[Bruto - Rel.korting]],Q4_2025[[#This Row],[Brutobedrag 2]],Q4_2025[[#This Row],[Brutobedrag 2]]*(100-Q4_2025[[#This Row],[Relatiekorting percentage]])/100)</f>
        <v>272.95</v>
      </c>
      <c r="R528" s="3"/>
      <c r="W528"/>
      <c r="AB528"/>
    </row>
    <row r="529" spans="1:28" x14ac:dyDescent="0.3">
      <c r="A529" t="s">
        <v>862</v>
      </c>
      <c r="B529">
        <v>5040015</v>
      </c>
      <c r="C529" t="s">
        <v>331</v>
      </c>
      <c r="D529">
        <v>1</v>
      </c>
      <c r="E529" s="10">
        <v>66.95</v>
      </c>
      <c r="F529" s="10">
        <v>66.95</v>
      </c>
      <c r="G529" s="10">
        <v>66.95</v>
      </c>
      <c r="H529">
        <v>0</v>
      </c>
      <c r="I529" s="51" t="str">
        <f>_xlfn.XLOOKUP(Q4_2025[[#This Row],[Artikelnr]],Artikel_prijzen[Artnr],Artikel_prijzen[Groep],"")</f>
        <v>AV</v>
      </c>
      <c r="J529" s="10">
        <f>_xlfn.XLOOKUP(Q4_2025[[#This Row],[Artikelnr]],Artikel_prijzen[Artnr],Artikel_prijzen[Prijs 2025],"")</f>
        <v>65</v>
      </c>
      <c r="K529" t="str">
        <f>IF(Q4_2025[[#This Row],[Artikelprijs]]&lt;&gt;"",IF(Q4_2025[[#This Row],[Stuksprijs]]=Q4_2025[[#This Row],[Artikelprijs]],"Prijs gelijk","Prijs wijkt af"),"")</f>
        <v>Prijs wijkt af</v>
      </c>
      <c r="L529" t="str">
        <f>IF(Q4_2025[[#This Row],[Relatiekorting percentage]]=0,
    "Nvt",
    IF(Q4_2025[[#This Row],[Brutobedrag 2]] &lt; Q4_2025[[#This Row],[Bruto - Rel.korting]],
        "Nee",
        "Ja"))</f>
        <v>Nvt</v>
      </c>
      <c r="M529" s="10">
        <f>IF(Q4_2025[[#This Row],[Artikelprijs]]&lt;&gt;"",Q4_2025[[#This Row],[Artikelprijs]],Q4_2025[[#This Row],[Stuksprijs]])</f>
        <v>65</v>
      </c>
      <c r="N529" s="44">
        <f>Q4_2025[[#This Row],[Besteld]]*Q4_2025[[#This Row],[Prijs 2]]</f>
        <v>65</v>
      </c>
      <c r="O529" s="10">
        <f>IF(Q4_2025[[#This Row],[Brutobedrag 2]]&lt;Q4_2025[[#This Row],[Bruto - Rel.korting]],Q4_2025[[#This Row],[Brutobedrag 2]],Q4_2025[[#This Row],[Brutobedrag 2]]*(100-Q4_2025[[#This Row],[Relatiekorting percentage]])/100)</f>
        <v>65</v>
      </c>
      <c r="R529" s="3"/>
      <c r="W529"/>
      <c r="AB529"/>
    </row>
    <row r="530" spans="1:28" x14ac:dyDescent="0.3">
      <c r="A530" t="s">
        <v>862</v>
      </c>
      <c r="B530">
        <v>5022049</v>
      </c>
      <c r="C530" t="s">
        <v>280</v>
      </c>
      <c r="D530">
        <v>1</v>
      </c>
      <c r="E530" s="10">
        <v>547.83000000000004</v>
      </c>
      <c r="F530" s="10">
        <v>547.83000000000004</v>
      </c>
      <c r="G530" s="10">
        <v>547.83000000000004</v>
      </c>
      <c r="H530">
        <v>0</v>
      </c>
      <c r="I530" s="51" t="str">
        <f>_xlfn.XLOOKUP(Q4_2025[[#This Row],[Artikelnr]],Artikel_prijzen[Artnr],Artikel_prijzen[Groep],"")</f>
        <v>Elektra</v>
      </c>
      <c r="J530" s="10">
        <f>_xlfn.XLOOKUP(Q4_2025[[#This Row],[Artikelnr]],Artikel_prijzen[Artnr],Artikel_prijzen[Prijs 2025],"")</f>
        <v>417.15</v>
      </c>
      <c r="K530" t="str">
        <f>IF(Q4_2025[[#This Row],[Artikelprijs]]&lt;&gt;"",IF(Q4_2025[[#This Row],[Stuksprijs]]=Q4_2025[[#This Row],[Artikelprijs]],"Prijs gelijk","Prijs wijkt af"),"")</f>
        <v>Prijs wijkt af</v>
      </c>
      <c r="L530" t="str">
        <f>IF(Q4_2025[[#This Row],[Relatiekorting percentage]]=0,
    "Nvt",
    IF(Q4_2025[[#This Row],[Brutobedrag 2]] &lt; Q4_2025[[#This Row],[Bruto - Rel.korting]],
        "Nee",
        "Ja"))</f>
        <v>Nvt</v>
      </c>
      <c r="M530" s="10">
        <f>IF(Q4_2025[[#This Row],[Artikelprijs]]&lt;&gt;"",Q4_2025[[#This Row],[Artikelprijs]],Q4_2025[[#This Row],[Stuksprijs]])</f>
        <v>417.15</v>
      </c>
      <c r="N530" s="44">
        <f>Q4_2025[[#This Row],[Besteld]]*Q4_2025[[#This Row],[Prijs 2]]</f>
        <v>417.15</v>
      </c>
      <c r="O530" s="10">
        <f>IF(Q4_2025[[#This Row],[Brutobedrag 2]]&lt;Q4_2025[[#This Row],[Bruto - Rel.korting]],Q4_2025[[#This Row],[Brutobedrag 2]],Q4_2025[[#This Row],[Brutobedrag 2]]*(100-Q4_2025[[#This Row],[Relatiekorting percentage]])/100)</f>
        <v>417.15</v>
      </c>
      <c r="R530" s="3"/>
      <c r="W530"/>
      <c r="AB530"/>
    </row>
    <row r="531" spans="1:28" x14ac:dyDescent="0.3">
      <c r="A531" t="s">
        <v>862</v>
      </c>
      <c r="B531">
        <v>5040010</v>
      </c>
      <c r="C531" t="s">
        <v>318</v>
      </c>
      <c r="D531">
        <v>1</v>
      </c>
      <c r="E531" s="10">
        <v>448.05</v>
      </c>
      <c r="F531" s="10">
        <v>448.05</v>
      </c>
      <c r="G531" s="10">
        <v>448.05</v>
      </c>
      <c r="H531">
        <v>0</v>
      </c>
      <c r="I531" s="51" t="str">
        <f>_xlfn.XLOOKUP(Q4_2025[[#This Row],[Artikelnr]],Artikel_prijzen[Artnr],Artikel_prijzen[Groep],"")</f>
        <v>AV</v>
      </c>
      <c r="J531" s="10">
        <f>_xlfn.XLOOKUP(Q4_2025[[#This Row],[Artikelnr]],Artikel_prijzen[Artnr],Artikel_prijzen[Prijs 2025],"")</f>
        <v>435</v>
      </c>
      <c r="K531" t="str">
        <f>IF(Q4_2025[[#This Row],[Artikelprijs]]&lt;&gt;"",IF(Q4_2025[[#This Row],[Stuksprijs]]=Q4_2025[[#This Row],[Artikelprijs]],"Prijs gelijk","Prijs wijkt af"),"")</f>
        <v>Prijs wijkt af</v>
      </c>
      <c r="L531" t="str">
        <f>IF(Q4_2025[[#This Row],[Relatiekorting percentage]]=0,
    "Nvt",
    IF(Q4_2025[[#This Row],[Brutobedrag 2]] &lt; Q4_2025[[#This Row],[Bruto - Rel.korting]],
        "Nee",
        "Ja"))</f>
        <v>Nvt</v>
      </c>
      <c r="M531" s="10">
        <f>IF(Q4_2025[[#This Row],[Artikelprijs]]&lt;&gt;"",Q4_2025[[#This Row],[Artikelprijs]],Q4_2025[[#This Row],[Stuksprijs]])</f>
        <v>435</v>
      </c>
      <c r="N531" s="44">
        <f>Q4_2025[[#This Row],[Besteld]]*Q4_2025[[#This Row],[Prijs 2]]</f>
        <v>435</v>
      </c>
      <c r="O531" s="10">
        <f>IF(Q4_2025[[#This Row],[Brutobedrag 2]]&lt;Q4_2025[[#This Row],[Bruto - Rel.korting]],Q4_2025[[#This Row],[Brutobedrag 2]],Q4_2025[[#This Row],[Brutobedrag 2]]*(100-Q4_2025[[#This Row],[Relatiekorting percentage]])/100)</f>
        <v>435</v>
      </c>
      <c r="R531" s="3"/>
      <c r="W531"/>
      <c r="AB531"/>
    </row>
    <row r="532" spans="1:28" x14ac:dyDescent="0.3">
      <c r="A532" t="s">
        <v>862</v>
      </c>
      <c r="B532">
        <v>5040018</v>
      </c>
      <c r="C532" t="s">
        <v>319</v>
      </c>
      <c r="D532">
        <v>1</v>
      </c>
      <c r="E532" s="10">
        <v>66.95</v>
      </c>
      <c r="F532" s="10">
        <v>66.95</v>
      </c>
      <c r="G532" s="10">
        <v>66.95</v>
      </c>
      <c r="H532">
        <v>0</v>
      </c>
      <c r="I532" s="51" t="str">
        <f>_xlfn.XLOOKUP(Q4_2025[[#This Row],[Artikelnr]],Artikel_prijzen[Artnr],Artikel_prijzen[Groep],"")</f>
        <v/>
      </c>
      <c r="J532" s="10" t="str">
        <f>_xlfn.XLOOKUP(Q4_2025[[#This Row],[Artikelnr]],Artikel_prijzen[Artnr],Artikel_prijzen[Prijs 2025],"")</f>
        <v/>
      </c>
      <c r="K532" t="str">
        <f>IF(Q4_2025[[#This Row],[Artikelprijs]]&lt;&gt;"",IF(Q4_2025[[#This Row],[Stuksprijs]]=Q4_2025[[#This Row],[Artikelprijs]],"Prijs gelijk","Prijs wijkt af"),"")</f>
        <v/>
      </c>
      <c r="L532" t="str">
        <f>IF(Q4_2025[[#This Row],[Relatiekorting percentage]]=0,
    "Nvt",
    IF(Q4_2025[[#This Row],[Brutobedrag 2]] &lt; Q4_2025[[#This Row],[Bruto - Rel.korting]],
        "Nee",
        "Ja"))</f>
        <v>Nvt</v>
      </c>
      <c r="M532" s="10">
        <f>IF(Q4_2025[[#This Row],[Artikelprijs]]&lt;&gt;"",Q4_2025[[#This Row],[Artikelprijs]],Q4_2025[[#This Row],[Stuksprijs]])</f>
        <v>66.95</v>
      </c>
      <c r="N532" s="44">
        <f>Q4_2025[[#This Row],[Besteld]]*Q4_2025[[#This Row],[Prijs 2]]</f>
        <v>66.95</v>
      </c>
      <c r="O532" s="10">
        <f>IF(Q4_2025[[#This Row],[Brutobedrag 2]]&lt;Q4_2025[[#This Row],[Bruto - Rel.korting]],Q4_2025[[#This Row],[Brutobedrag 2]],Q4_2025[[#This Row],[Brutobedrag 2]]*(100-Q4_2025[[#This Row],[Relatiekorting percentage]])/100)</f>
        <v>66.95</v>
      </c>
      <c r="R532" s="3"/>
      <c r="W532"/>
      <c r="AB532"/>
    </row>
    <row r="533" spans="1:28" x14ac:dyDescent="0.3">
      <c r="A533" t="s">
        <v>862</v>
      </c>
      <c r="B533">
        <v>5020004</v>
      </c>
      <c r="C533" t="s">
        <v>231</v>
      </c>
      <c r="D533">
        <v>3</v>
      </c>
      <c r="E533" s="10">
        <v>77.25</v>
      </c>
      <c r="F533" s="10">
        <v>231.75</v>
      </c>
      <c r="G533" s="10">
        <v>231.75</v>
      </c>
      <c r="H533">
        <v>0</v>
      </c>
      <c r="I533" s="51" t="str">
        <f>_xlfn.XLOOKUP(Q4_2025[[#This Row],[Artikelnr]],Artikel_prijzen[Artnr],Artikel_prijzen[Groep],"")</f>
        <v/>
      </c>
      <c r="J533" s="10" t="str">
        <f>_xlfn.XLOOKUP(Q4_2025[[#This Row],[Artikelnr]],Artikel_prijzen[Artnr],Artikel_prijzen[Prijs 2025],"")</f>
        <v/>
      </c>
      <c r="K533" t="str">
        <f>IF(Q4_2025[[#This Row],[Artikelprijs]]&lt;&gt;"",IF(Q4_2025[[#This Row],[Stuksprijs]]=Q4_2025[[#This Row],[Artikelprijs]],"Prijs gelijk","Prijs wijkt af"),"")</f>
        <v/>
      </c>
      <c r="L533" t="str">
        <f>IF(Q4_2025[[#This Row],[Relatiekorting percentage]]=0,
    "Nvt",
    IF(Q4_2025[[#This Row],[Brutobedrag 2]] &lt; Q4_2025[[#This Row],[Bruto - Rel.korting]],
        "Nee",
        "Ja"))</f>
        <v>Nvt</v>
      </c>
      <c r="M533" s="10">
        <f>IF(Q4_2025[[#This Row],[Artikelprijs]]&lt;&gt;"",Q4_2025[[#This Row],[Artikelprijs]],Q4_2025[[#This Row],[Stuksprijs]])</f>
        <v>77.25</v>
      </c>
      <c r="N533" s="44">
        <f>Q4_2025[[#This Row],[Besteld]]*Q4_2025[[#This Row],[Prijs 2]]</f>
        <v>231.75</v>
      </c>
      <c r="O533" s="10">
        <f>IF(Q4_2025[[#This Row],[Brutobedrag 2]]&lt;Q4_2025[[#This Row],[Bruto - Rel.korting]],Q4_2025[[#This Row],[Brutobedrag 2]],Q4_2025[[#This Row],[Brutobedrag 2]]*(100-Q4_2025[[#This Row],[Relatiekorting percentage]])/100)</f>
        <v>231.75</v>
      </c>
      <c r="R533" s="3"/>
      <c r="W533"/>
      <c r="AB533"/>
    </row>
    <row r="534" spans="1:28" x14ac:dyDescent="0.3">
      <c r="A534" t="s">
        <v>862</v>
      </c>
      <c r="B534">
        <v>5020003</v>
      </c>
      <c r="C534" t="s">
        <v>258</v>
      </c>
      <c r="D534">
        <v>4</v>
      </c>
      <c r="E534" s="10">
        <v>66.95</v>
      </c>
      <c r="F534" s="10">
        <v>267.8</v>
      </c>
      <c r="G534" s="10">
        <v>267.8</v>
      </c>
      <c r="H534">
        <v>0</v>
      </c>
      <c r="I534" s="51" t="str">
        <f>_xlfn.XLOOKUP(Q4_2025[[#This Row],[Artikelnr]],Artikel_prijzen[Artnr],Artikel_prijzen[Groep],"")</f>
        <v/>
      </c>
      <c r="J534" s="10" t="str">
        <f>_xlfn.XLOOKUP(Q4_2025[[#This Row],[Artikelnr]],Artikel_prijzen[Artnr],Artikel_prijzen[Prijs 2025],"")</f>
        <v/>
      </c>
      <c r="K534" t="str">
        <f>IF(Q4_2025[[#This Row],[Artikelprijs]]&lt;&gt;"",IF(Q4_2025[[#This Row],[Stuksprijs]]=Q4_2025[[#This Row],[Artikelprijs]],"Prijs gelijk","Prijs wijkt af"),"")</f>
        <v/>
      </c>
      <c r="L534" t="str">
        <f>IF(Q4_2025[[#This Row],[Relatiekorting percentage]]=0,
    "Nvt",
    IF(Q4_2025[[#This Row],[Brutobedrag 2]] &lt; Q4_2025[[#This Row],[Bruto - Rel.korting]],
        "Nee",
        "Ja"))</f>
        <v>Nvt</v>
      </c>
      <c r="M534" s="10">
        <f>IF(Q4_2025[[#This Row],[Artikelprijs]]&lt;&gt;"",Q4_2025[[#This Row],[Artikelprijs]],Q4_2025[[#This Row],[Stuksprijs]])</f>
        <v>66.95</v>
      </c>
      <c r="N534" s="44">
        <f>Q4_2025[[#This Row],[Besteld]]*Q4_2025[[#This Row],[Prijs 2]]</f>
        <v>267.8</v>
      </c>
      <c r="O534" s="10">
        <f>IF(Q4_2025[[#This Row],[Brutobedrag 2]]&lt;Q4_2025[[#This Row],[Bruto - Rel.korting]],Q4_2025[[#This Row],[Brutobedrag 2]],Q4_2025[[#This Row],[Brutobedrag 2]]*(100-Q4_2025[[#This Row],[Relatiekorting percentage]])/100)</f>
        <v>267.8</v>
      </c>
      <c r="R534" s="3"/>
      <c r="W534"/>
      <c r="AB534"/>
    </row>
    <row r="535" spans="1:28" x14ac:dyDescent="0.3">
      <c r="A535" t="s">
        <v>862</v>
      </c>
      <c r="B535">
        <v>5020002</v>
      </c>
      <c r="C535" t="s">
        <v>56</v>
      </c>
      <c r="D535">
        <v>1</v>
      </c>
      <c r="E535" s="10">
        <v>39.65</v>
      </c>
      <c r="F535" s="10">
        <v>39.65</v>
      </c>
      <c r="G535" s="10">
        <v>39.65</v>
      </c>
      <c r="H535">
        <v>0</v>
      </c>
      <c r="I535" s="51" t="str">
        <f>_xlfn.XLOOKUP(Q4_2025[[#This Row],[Artikelnr]],Artikel_prijzen[Artnr],Artikel_prijzen[Groep],"")</f>
        <v/>
      </c>
      <c r="J535" s="10" t="str">
        <f>_xlfn.XLOOKUP(Q4_2025[[#This Row],[Artikelnr]],Artikel_prijzen[Artnr],Artikel_prijzen[Prijs 2025],"")</f>
        <v/>
      </c>
      <c r="K535" t="str">
        <f>IF(Q4_2025[[#This Row],[Artikelprijs]]&lt;&gt;"",IF(Q4_2025[[#This Row],[Stuksprijs]]=Q4_2025[[#This Row],[Artikelprijs]],"Prijs gelijk","Prijs wijkt af"),"")</f>
        <v/>
      </c>
      <c r="L535" t="str">
        <f>IF(Q4_2025[[#This Row],[Relatiekorting percentage]]=0,
    "Nvt",
    IF(Q4_2025[[#This Row],[Brutobedrag 2]] &lt; Q4_2025[[#This Row],[Bruto - Rel.korting]],
        "Nee",
        "Ja"))</f>
        <v>Nvt</v>
      </c>
      <c r="M535" s="10">
        <f>IF(Q4_2025[[#This Row],[Artikelprijs]]&lt;&gt;"",Q4_2025[[#This Row],[Artikelprijs]],Q4_2025[[#This Row],[Stuksprijs]])</f>
        <v>39.65</v>
      </c>
      <c r="N535" s="44">
        <f>Q4_2025[[#This Row],[Besteld]]*Q4_2025[[#This Row],[Prijs 2]]</f>
        <v>39.65</v>
      </c>
      <c r="O535" s="10">
        <f>IF(Q4_2025[[#This Row],[Brutobedrag 2]]&lt;Q4_2025[[#This Row],[Bruto - Rel.korting]],Q4_2025[[#This Row],[Brutobedrag 2]],Q4_2025[[#This Row],[Brutobedrag 2]]*(100-Q4_2025[[#This Row],[Relatiekorting percentage]])/100)</f>
        <v>39.65</v>
      </c>
      <c r="R535" s="3"/>
      <c r="W535"/>
      <c r="AB535"/>
    </row>
    <row r="536" spans="1:28" x14ac:dyDescent="0.3">
      <c r="A536" t="s">
        <v>862</v>
      </c>
      <c r="B536">
        <v>5020002</v>
      </c>
      <c r="C536" t="s">
        <v>56</v>
      </c>
      <c r="D536">
        <v>1</v>
      </c>
      <c r="E536" s="10">
        <v>39.65</v>
      </c>
      <c r="F536" s="10">
        <v>39.65</v>
      </c>
      <c r="G536" s="10">
        <v>39.65</v>
      </c>
      <c r="H536">
        <v>0</v>
      </c>
      <c r="I536" s="51" t="str">
        <f>_xlfn.XLOOKUP(Q4_2025[[#This Row],[Artikelnr]],Artikel_prijzen[Artnr],Artikel_prijzen[Groep],"")</f>
        <v/>
      </c>
      <c r="J536" s="10" t="str">
        <f>_xlfn.XLOOKUP(Q4_2025[[#This Row],[Artikelnr]],Artikel_prijzen[Artnr],Artikel_prijzen[Prijs 2025],"")</f>
        <v/>
      </c>
      <c r="K536" t="str">
        <f>IF(Q4_2025[[#This Row],[Artikelprijs]]&lt;&gt;"",IF(Q4_2025[[#This Row],[Stuksprijs]]=Q4_2025[[#This Row],[Artikelprijs]],"Prijs gelijk","Prijs wijkt af"),"")</f>
        <v/>
      </c>
      <c r="L536" t="str">
        <f>IF(Q4_2025[[#This Row],[Relatiekorting percentage]]=0,
    "Nvt",
    IF(Q4_2025[[#This Row],[Brutobedrag 2]] &lt; Q4_2025[[#This Row],[Bruto - Rel.korting]],
        "Nee",
        "Ja"))</f>
        <v>Nvt</v>
      </c>
      <c r="M536" s="10">
        <f>IF(Q4_2025[[#This Row],[Artikelprijs]]&lt;&gt;"",Q4_2025[[#This Row],[Artikelprijs]],Q4_2025[[#This Row],[Stuksprijs]])</f>
        <v>39.65</v>
      </c>
      <c r="N536" s="44">
        <f>Q4_2025[[#This Row],[Besteld]]*Q4_2025[[#This Row],[Prijs 2]]</f>
        <v>39.65</v>
      </c>
      <c r="O536" s="10">
        <f>IF(Q4_2025[[#This Row],[Brutobedrag 2]]&lt;Q4_2025[[#This Row],[Bruto - Rel.korting]],Q4_2025[[#This Row],[Brutobedrag 2]],Q4_2025[[#This Row],[Brutobedrag 2]]*(100-Q4_2025[[#This Row],[Relatiekorting percentage]])/100)</f>
        <v>39.65</v>
      </c>
      <c r="R536" s="3"/>
      <c r="W536"/>
      <c r="AB536"/>
    </row>
    <row r="537" spans="1:28" x14ac:dyDescent="0.3">
      <c r="A537" t="s">
        <v>862</v>
      </c>
      <c r="B537">
        <v>5022009</v>
      </c>
      <c r="C537" t="s">
        <v>297</v>
      </c>
      <c r="D537">
        <v>1</v>
      </c>
      <c r="E537" s="10">
        <v>106.86</v>
      </c>
      <c r="F537" s="10">
        <v>106.86</v>
      </c>
      <c r="G537" s="10">
        <v>106.86</v>
      </c>
      <c r="H537">
        <v>0</v>
      </c>
      <c r="I537" s="51" t="str">
        <f>_xlfn.XLOOKUP(Q4_2025[[#This Row],[Artikelnr]],Artikel_prijzen[Artnr],Artikel_prijzen[Groep],"")</f>
        <v>Elektra</v>
      </c>
      <c r="J537" s="10">
        <f>_xlfn.XLOOKUP(Q4_2025[[#This Row],[Artikelnr]],Artikel_prijzen[Artnr],Artikel_prijzen[Prijs 2025],"")</f>
        <v>106.8625</v>
      </c>
      <c r="K537" t="str">
        <f>IF(Q4_2025[[#This Row],[Artikelprijs]]&lt;&gt;"",IF(Q4_2025[[#This Row],[Stuksprijs]]=Q4_2025[[#This Row],[Artikelprijs]],"Prijs gelijk","Prijs wijkt af"),"")</f>
        <v>Prijs wijkt af</v>
      </c>
      <c r="L537" t="str">
        <f>IF(Q4_2025[[#This Row],[Relatiekorting percentage]]=0,
    "Nvt",
    IF(Q4_2025[[#This Row],[Brutobedrag 2]] &lt; Q4_2025[[#This Row],[Bruto - Rel.korting]],
        "Nee",
        "Ja"))</f>
        <v>Nvt</v>
      </c>
      <c r="M537" s="10">
        <f>IF(Q4_2025[[#This Row],[Artikelprijs]]&lt;&gt;"",Q4_2025[[#This Row],[Artikelprijs]],Q4_2025[[#This Row],[Stuksprijs]])</f>
        <v>106.8625</v>
      </c>
      <c r="N537" s="44">
        <f>Q4_2025[[#This Row],[Besteld]]*Q4_2025[[#This Row],[Prijs 2]]</f>
        <v>106.8625</v>
      </c>
      <c r="O537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537" s="3"/>
      <c r="W537"/>
      <c r="AB537"/>
    </row>
    <row r="538" spans="1:28" x14ac:dyDescent="0.3">
      <c r="A538" t="s">
        <v>862</v>
      </c>
      <c r="B538">
        <v>5021034</v>
      </c>
      <c r="C538" t="s">
        <v>275</v>
      </c>
      <c r="D538">
        <v>2</v>
      </c>
      <c r="E538" s="10">
        <v>185.4</v>
      </c>
      <c r="F538" s="10">
        <v>370.8</v>
      </c>
      <c r="G538" s="10">
        <v>370.8</v>
      </c>
      <c r="H538">
        <v>0</v>
      </c>
      <c r="I538" s="51" t="str">
        <f>_xlfn.XLOOKUP(Q4_2025[[#This Row],[Artikelnr]],Artikel_prijzen[Artnr],Artikel_prijzen[Groep],"")</f>
        <v>Elektra</v>
      </c>
      <c r="J538" s="10">
        <f>_xlfn.XLOOKUP(Q4_2025[[#This Row],[Artikelnr]],Artikel_prijzen[Artnr],Artikel_prijzen[Prijs 2025],"")</f>
        <v>106.8625</v>
      </c>
      <c r="K538" t="str">
        <f>IF(Q4_2025[[#This Row],[Artikelprijs]]&lt;&gt;"",IF(Q4_2025[[#This Row],[Stuksprijs]]=Q4_2025[[#This Row],[Artikelprijs]],"Prijs gelijk","Prijs wijkt af"),"")</f>
        <v>Prijs wijkt af</v>
      </c>
      <c r="L538" t="str">
        <f>IF(Q4_2025[[#This Row],[Relatiekorting percentage]]=0,
    "Nvt",
    IF(Q4_2025[[#This Row],[Brutobedrag 2]] &lt; Q4_2025[[#This Row],[Bruto - Rel.korting]],
        "Nee",
        "Ja"))</f>
        <v>Nvt</v>
      </c>
      <c r="M538" s="10">
        <f>IF(Q4_2025[[#This Row],[Artikelprijs]]&lt;&gt;"",Q4_2025[[#This Row],[Artikelprijs]],Q4_2025[[#This Row],[Stuksprijs]])</f>
        <v>106.8625</v>
      </c>
      <c r="N538" s="44">
        <f>Q4_2025[[#This Row],[Besteld]]*Q4_2025[[#This Row],[Prijs 2]]</f>
        <v>213.72499999999999</v>
      </c>
      <c r="O538" s="10">
        <f>IF(Q4_2025[[#This Row],[Brutobedrag 2]]&lt;Q4_2025[[#This Row],[Bruto - Rel.korting]],Q4_2025[[#This Row],[Brutobedrag 2]],Q4_2025[[#This Row],[Brutobedrag 2]]*(100-Q4_2025[[#This Row],[Relatiekorting percentage]])/100)</f>
        <v>213.72499999999999</v>
      </c>
      <c r="R538" s="3"/>
      <c r="W538"/>
      <c r="AB538"/>
    </row>
    <row r="539" spans="1:28" x14ac:dyDescent="0.3">
      <c r="A539" t="s">
        <v>862</v>
      </c>
      <c r="B539">
        <v>5022053</v>
      </c>
      <c r="C539" t="s">
        <v>285</v>
      </c>
      <c r="D539">
        <v>2</v>
      </c>
      <c r="E539" s="10">
        <v>794.6</v>
      </c>
      <c r="F539" s="10">
        <v>1589.2</v>
      </c>
      <c r="G539" s="10">
        <v>1589.2</v>
      </c>
      <c r="H539">
        <v>0</v>
      </c>
      <c r="I539" s="51" t="str">
        <f>_xlfn.XLOOKUP(Q4_2025[[#This Row],[Artikelnr]],Artikel_prijzen[Artnr],Artikel_prijzen[Groep],"")</f>
        <v>Elektra</v>
      </c>
      <c r="J539" s="10">
        <f>_xlfn.XLOOKUP(Q4_2025[[#This Row],[Artikelnr]],Artikel_prijzen[Artnr],Artikel_prijzen[Prijs 2025],"")</f>
        <v>576.79999999999995</v>
      </c>
      <c r="K539" t="str">
        <f>IF(Q4_2025[[#This Row],[Artikelprijs]]&lt;&gt;"",IF(Q4_2025[[#This Row],[Stuksprijs]]=Q4_2025[[#This Row],[Artikelprijs]],"Prijs gelijk","Prijs wijkt af"),"")</f>
        <v>Prijs wijkt af</v>
      </c>
      <c r="L539" t="str">
        <f>IF(Q4_2025[[#This Row],[Relatiekorting percentage]]=0,
    "Nvt",
    IF(Q4_2025[[#This Row],[Brutobedrag 2]] &lt; Q4_2025[[#This Row],[Bruto - Rel.korting]],
        "Nee",
        "Ja"))</f>
        <v>Nvt</v>
      </c>
      <c r="M539" s="10">
        <f>IF(Q4_2025[[#This Row],[Artikelprijs]]&lt;&gt;"",Q4_2025[[#This Row],[Artikelprijs]],Q4_2025[[#This Row],[Stuksprijs]])</f>
        <v>576.79999999999995</v>
      </c>
      <c r="N539" s="44">
        <f>Q4_2025[[#This Row],[Besteld]]*Q4_2025[[#This Row],[Prijs 2]]</f>
        <v>1153.5999999999999</v>
      </c>
      <c r="O539" s="10">
        <f>IF(Q4_2025[[#This Row],[Brutobedrag 2]]&lt;Q4_2025[[#This Row],[Bruto - Rel.korting]],Q4_2025[[#This Row],[Brutobedrag 2]],Q4_2025[[#This Row],[Brutobedrag 2]]*(100-Q4_2025[[#This Row],[Relatiekorting percentage]])/100)</f>
        <v>1153.5999999999999</v>
      </c>
      <c r="R539" s="3"/>
      <c r="W539"/>
      <c r="AB539"/>
    </row>
    <row r="540" spans="1:28" x14ac:dyDescent="0.3">
      <c r="A540" t="s">
        <v>862</v>
      </c>
      <c r="B540">
        <v>5022055</v>
      </c>
      <c r="C540" t="s">
        <v>287</v>
      </c>
      <c r="D540">
        <v>2</v>
      </c>
      <c r="E540" s="10">
        <v>949.6</v>
      </c>
      <c r="F540" s="10">
        <v>1899.2</v>
      </c>
      <c r="G540" s="10">
        <v>1899.2</v>
      </c>
      <c r="H540">
        <v>0</v>
      </c>
      <c r="I540" s="51" t="str">
        <f>_xlfn.XLOOKUP(Q4_2025[[#This Row],[Artikelnr]],Artikel_prijzen[Artnr],Artikel_prijzen[Groep],"")</f>
        <v>Elektra</v>
      </c>
      <c r="J540" s="10">
        <f>_xlfn.XLOOKUP(Q4_2025[[#This Row],[Artikelnr]],Artikel_prijzen[Artnr],Artikel_prijzen[Prijs 2025],"")</f>
        <v>659.2</v>
      </c>
      <c r="K540" t="str">
        <f>IF(Q4_2025[[#This Row],[Artikelprijs]]&lt;&gt;"",IF(Q4_2025[[#This Row],[Stuksprijs]]=Q4_2025[[#This Row],[Artikelprijs]],"Prijs gelijk","Prijs wijkt af"),"")</f>
        <v>Prijs wijkt af</v>
      </c>
      <c r="L540" t="str">
        <f>IF(Q4_2025[[#This Row],[Relatiekorting percentage]]=0,
    "Nvt",
    IF(Q4_2025[[#This Row],[Brutobedrag 2]] &lt; Q4_2025[[#This Row],[Bruto - Rel.korting]],
        "Nee",
        "Ja"))</f>
        <v>Nvt</v>
      </c>
      <c r="M540" s="10">
        <f>IF(Q4_2025[[#This Row],[Artikelprijs]]&lt;&gt;"",Q4_2025[[#This Row],[Artikelprijs]],Q4_2025[[#This Row],[Stuksprijs]])</f>
        <v>659.2</v>
      </c>
      <c r="N540" s="44">
        <f>Q4_2025[[#This Row],[Besteld]]*Q4_2025[[#This Row],[Prijs 2]]</f>
        <v>1318.4</v>
      </c>
      <c r="O540" s="10">
        <f>IF(Q4_2025[[#This Row],[Brutobedrag 2]]&lt;Q4_2025[[#This Row],[Bruto - Rel.korting]],Q4_2025[[#This Row],[Brutobedrag 2]],Q4_2025[[#This Row],[Brutobedrag 2]]*(100-Q4_2025[[#This Row],[Relatiekorting percentage]])/100)</f>
        <v>1318.4</v>
      </c>
      <c r="R540" s="3"/>
      <c r="W540"/>
      <c r="AB540"/>
    </row>
    <row r="541" spans="1:28" x14ac:dyDescent="0.3">
      <c r="A541" t="s">
        <v>862</v>
      </c>
      <c r="B541">
        <v>5020009</v>
      </c>
      <c r="C541" t="s">
        <v>125</v>
      </c>
      <c r="D541">
        <v>1</v>
      </c>
      <c r="E541" s="10">
        <v>45.32</v>
      </c>
      <c r="F541" s="10">
        <v>45.32</v>
      </c>
      <c r="G541" s="10">
        <v>45.32</v>
      </c>
      <c r="H541">
        <v>0</v>
      </c>
      <c r="I541" s="51" t="str">
        <f>_xlfn.XLOOKUP(Q4_2025[[#This Row],[Artikelnr]],Artikel_prijzen[Artnr],Artikel_prijzen[Groep],"")</f>
        <v/>
      </c>
      <c r="J541" s="10" t="str">
        <f>_xlfn.XLOOKUP(Q4_2025[[#This Row],[Artikelnr]],Artikel_prijzen[Artnr],Artikel_prijzen[Prijs 2025],"")</f>
        <v/>
      </c>
      <c r="K541" t="str">
        <f>IF(Q4_2025[[#This Row],[Artikelprijs]]&lt;&gt;"",IF(Q4_2025[[#This Row],[Stuksprijs]]=Q4_2025[[#This Row],[Artikelprijs]],"Prijs gelijk","Prijs wijkt af"),"")</f>
        <v/>
      </c>
      <c r="L541" t="str">
        <f>IF(Q4_2025[[#This Row],[Relatiekorting percentage]]=0,
    "Nvt",
    IF(Q4_2025[[#This Row],[Brutobedrag 2]] &lt; Q4_2025[[#This Row],[Bruto - Rel.korting]],
        "Nee",
        "Ja"))</f>
        <v>Nvt</v>
      </c>
      <c r="M541" s="10">
        <f>IF(Q4_2025[[#This Row],[Artikelprijs]]&lt;&gt;"",Q4_2025[[#This Row],[Artikelprijs]],Q4_2025[[#This Row],[Stuksprijs]])</f>
        <v>45.32</v>
      </c>
      <c r="N541" s="44">
        <f>Q4_2025[[#This Row],[Besteld]]*Q4_2025[[#This Row],[Prijs 2]]</f>
        <v>45.32</v>
      </c>
      <c r="O541" s="10">
        <f>IF(Q4_2025[[#This Row],[Brutobedrag 2]]&lt;Q4_2025[[#This Row],[Bruto - Rel.korting]],Q4_2025[[#This Row],[Brutobedrag 2]],Q4_2025[[#This Row],[Brutobedrag 2]]*(100-Q4_2025[[#This Row],[Relatiekorting percentage]])/100)</f>
        <v>45.32</v>
      </c>
      <c r="R541" s="3"/>
      <c r="W541"/>
      <c r="AB541"/>
    </row>
    <row r="542" spans="1:28" x14ac:dyDescent="0.3">
      <c r="A542" t="s">
        <v>862</v>
      </c>
      <c r="B542">
        <v>5021034</v>
      </c>
      <c r="C542" t="s">
        <v>275</v>
      </c>
      <c r="D542">
        <v>1</v>
      </c>
      <c r="E542" s="10">
        <v>185.4</v>
      </c>
      <c r="F542" s="10">
        <v>185.4</v>
      </c>
      <c r="G542" s="10">
        <v>185.4</v>
      </c>
      <c r="H542">
        <v>0</v>
      </c>
      <c r="I542" s="51" t="str">
        <f>_xlfn.XLOOKUP(Q4_2025[[#This Row],[Artikelnr]],Artikel_prijzen[Artnr],Artikel_prijzen[Groep],"")</f>
        <v>Elektra</v>
      </c>
      <c r="J542" s="10">
        <f>_xlfn.XLOOKUP(Q4_2025[[#This Row],[Artikelnr]],Artikel_prijzen[Artnr],Artikel_prijzen[Prijs 2025],"")</f>
        <v>106.8625</v>
      </c>
      <c r="K542" t="str">
        <f>IF(Q4_2025[[#This Row],[Artikelprijs]]&lt;&gt;"",IF(Q4_2025[[#This Row],[Stuksprijs]]=Q4_2025[[#This Row],[Artikelprijs]],"Prijs gelijk","Prijs wijkt af"),"")</f>
        <v>Prijs wijkt af</v>
      </c>
      <c r="L542" t="str">
        <f>IF(Q4_2025[[#This Row],[Relatiekorting percentage]]=0,
    "Nvt",
    IF(Q4_2025[[#This Row],[Brutobedrag 2]] &lt; Q4_2025[[#This Row],[Bruto - Rel.korting]],
        "Nee",
        "Ja"))</f>
        <v>Nvt</v>
      </c>
      <c r="M542" s="10">
        <f>IF(Q4_2025[[#This Row],[Artikelprijs]]&lt;&gt;"",Q4_2025[[#This Row],[Artikelprijs]],Q4_2025[[#This Row],[Stuksprijs]])</f>
        <v>106.8625</v>
      </c>
      <c r="N542" s="44">
        <f>Q4_2025[[#This Row],[Besteld]]*Q4_2025[[#This Row],[Prijs 2]]</f>
        <v>106.8625</v>
      </c>
      <c r="O542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542" s="3"/>
      <c r="W542"/>
      <c r="AB542"/>
    </row>
    <row r="543" spans="1:28" x14ac:dyDescent="0.3">
      <c r="A543" t="s">
        <v>862</v>
      </c>
      <c r="B543">
        <v>5020009</v>
      </c>
      <c r="C543" t="s">
        <v>598</v>
      </c>
      <c r="D543">
        <v>3</v>
      </c>
      <c r="E543" s="10">
        <v>45.32</v>
      </c>
      <c r="F543" s="10">
        <v>135.96</v>
      </c>
      <c r="G543" s="10">
        <v>135.96</v>
      </c>
      <c r="H543">
        <v>0</v>
      </c>
      <c r="I543" s="51" t="str">
        <f>_xlfn.XLOOKUP(Q4_2025[[#This Row],[Artikelnr]],Artikel_prijzen[Artnr],Artikel_prijzen[Groep],"")</f>
        <v/>
      </c>
      <c r="J543" s="10" t="str">
        <f>_xlfn.XLOOKUP(Q4_2025[[#This Row],[Artikelnr]],Artikel_prijzen[Artnr],Artikel_prijzen[Prijs 2025],"")</f>
        <v/>
      </c>
      <c r="K543" t="str">
        <f>IF(Q4_2025[[#This Row],[Artikelprijs]]&lt;&gt;"",IF(Q4_2025[[#This Row],[Stuksprijs]]=Q4_2025[[#This Row],[Artikelprijs]],"Prijs gelijk","Prijs wijkt af"),"")</f>
        <v/>
      </c>
      <c r="L543" t="str">
        <f>IF(Q4_2025[[#This Row],[Relatiekorting percentage]]=0,
    "Nvt",
    IF(Q4_2025[[#This Row],[Brutobedrag 2]] &lt; Q4_2025[[#This Row],[Bruto - Rel.korting]],
        "Nee",
        "Ja"))</f>
        <v>Nvt</v>
      </c>
      <c r="M543" s="10">
        <f>IF(Q4_2025[[#This Row],[Artikelprijs]]&lt;&gt;"",Q4_2025[[#This Row],[Artikelprijs]],Q4_2025[[#This Row],[Stuksprijs]])</f>
        <v>45.32</v>
      </c>
      <c r="N543" s="44">
        <f>Q4_2025[[#This Row],[Besteld]]*Q4_2025[[#This Row],[Prijs 2]]</f>
        <v>135.96</v>
      </c>
      <c r="O543" s="10">
        <f>IF(Q4_2025[[#This Row],[Brutobedrag 2]]&lt;Q4_2025[[#This Row],[Bruto - Rel.korting]],Q4_2025[[#This Row],[Brutobedrag 2]],Q4_2025[[#This Row],[Brutobedrag 2]]*(100-Q4_2025[[#This Row],[Relatiekorting percentage]])/100)</f>
        <v>135.96</v>
      </c>
      <c r="R543" s="3"/>
      <c r="W543"/>
      <c r="AB543"/>
    </row>
    <row r="544" spans="1:28" x14ac:dyDescent="0.3">
      <c r="A544" t="s">
        <v>862</v>
      </c>
      <c r="B544">
        <v>5021034</v>
      </c>
      <c r="C544" t="s">
        <v>275</v>
      </c>
      <c r="D544">
        <v>1</v>
      </c>
      <c r="E544" s="10">
        <v>185.4</v>
      </c>
      <c r="F544" s="10">
        <v>185.4</v>
      </c>
      <c r="G544" s="10">
        <v>185.4</v>
      </c>
      <c r="H544">
        <v>0</v>
      </c>
      <c r="I544" s="51" t="str">
        <f>_xlfn.XLOOKUP(Q4_2025[[#This Row],[Artikelnr]],Artikel_prijzen[Artnr],Artikel_prijzen[Groep],"")</f>
        <v>Elektra</v>
      </c>
      <c r="J544" s="10">
        <f>_xlfn.XLOOKUP(Q4_2025[[#This Row],[Artikelnr]],Artikel_prijzen[Artnr],Artikel_prijzen[Prijs 2025],"")</f>
        <v>106.8625</v>
      </c>
      <c r="K544" t="str">
        <f>IF(Q4_2025[[#This Row],[Artikelprijs]]&lt;&gt;"",IF(Q4_2025[[#This Row],[Stuksprijs]]=Q4_2025[[#This Row],[Artikelprijs]],"Prijs gelijk","Prijs wijkt af"),"")</f>
        <v>Prijs wijkt af</v>
      </c>
      <c r="L544" t="str">
        <f>IF(Q4_2025[[#This Row],[Relatiekorting percentage]]=0,
    "Nvt",
    IF(Q4_2025[[#This Row],[Brutobedrag 2]] &lt; Q4_2025[[#This Row],[Bruto - Rel.korting]],
        "Nee",
        "Ja"))</f>
        <v>Nvt</v>
      </c>
      <c r="M544" s="10">
        <f>IF(Q4_2025[[#This Row],[Artikelprijs]]&lt;&gt;"",Q4_2025[[#This Row],[Artikelprijs]],Q4_2025[[#This Row],[Stuksprijs]])</f>
        <v>106.8625</v>
      </c>
      <c r="N544" s="44">
        <f>Q4_2025[[#This Row],[Besteld]]*Q4_2025[[#This Row],[Prijs 2]]</f>
        <v>106.8625</v>
      </c>
      <c r="O544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544" s="3"/>
      <c r="W544"/>
      <c r="AB544"/>
    </row>
    <row r="545" spans="1:28" x14ac:dyDescent="0.3">
      <c r="A545" t="s">
        <v>862</v>
      </c>
      <c r="B545">
        <v>5020009</v>
      </c>
      <c r="C545" t="s">
        <v>125</v>
      </c>
      <c r="D545">
        <v>1</v>
      </c>
      <c r="E545" s="10">
        <v>45.32</v>
      </c>
      <c r="F545" s="10">
        <v>45.32</v>
      </c>
      <c r="G545" s="10">
        <v>45.32</v>
      </c>
      <c r="H545">
        <v>0</v>
      </c>
      <c r="I545" s="51" t="str">
        <f>_xlfn.XLOOKUP(Q4_2025[[#This Row],[Artikelnr]],Artikel_prijzen[Artnr],Artikel_prijzen[Groep],"")</f>
        <v/>
      </c>
      <c r="J545" s="10" t="str">
        <f>_xlfn.XLOOKUP(Q4_2025[[#This Row],[Artikelnr]],Artikel_prijzen[Artnr],Artikel_prijzen[Prijs 2025],"")</f>
        <v/>
      </c>
      <c r="K545" t="str">
        <f>IF(Q4_2025[[#This Row],[Artikelprijs]]&lt;&gt;"",IF(Q4_2025[[#This Row],[Stuksprijs]]=Q4_2025[[#This Row],[Artikelprijs]],"Prijs gelijk","Prijs wijkt af"),"")</f>
        <v/>
      </c>
      <c r="L545" t="str">
        <f>IF(Q4_2025[[#This Row],[Relatiekorting percentage]]=0,
    "Nvt",
    IF(Q4_2025[[#This Row],[Brutobedrag 2]] &lt; Q4_2025[[#This Row],[Bruto - Rel.korting]],
        "Nee",
        "Ja"))</f>
        <v>Nvt</v>
      </c>
      <c r="M545" s="10">
        <f>IF(Q4_2025[[#This Row],[Artikelprijs]]&lt;&gt;"",Q4_2025[[#This Row],[Artikelprijs]],Q4_2025[[#This Row],[Stuksprijs]])</f>
        <v>45.32</v>
      </c>
      <c r="N545" s="44">
        <f>Q4_2025[[#This Row],[Besteld]]*Q4_2025[[#This Row],[Prijs 2]]</f>
        <v>45.32</v>
      </c>
      <c r="O545" s="10">
        <f>IF(Q4_2025[[#This Row],[Brutobedrag 2]]&lt;Q4_2025[[#This Row],[Bruto - Rel.korting]],Q4_2025[[#This Row],[Brutobedrag 2]],Q4_2025[[#This Row],[Brutobedrag 2]]*(100-Q4_2025[[#This Row],[Relatiekorting percentage]])/100)</f>
        <v>45.32</v>
      </c>
      <c r="R545" s="3"/>
      <c r="W545"/>
      <c r="AB545"/>
    </row>
    <row r="546" spans="1:28" x14ac:dyDescent="0.3">
      <c r="A546" t="s">
        <v>862</v>
      </c>
      <c r="B546">
        <v>5022031</v>
      </c>
      <c r="C546" t="s">
        <v>284</v>
      </c>
      <c r="D546">
        <v>1</v>
      </c>
      <c r="E546" s="10">
        <v>604.04999999999995</v>
      </c>
      <c r="F546" s="10">
        <v>604.04999999999995</v>
      </c>
      <c r="G546" s="10">
        <v>604.04999999999995</v>
      </c>
      <c r="H546">
        <v>0</v>
      </c>
      <c r="I546" s="51" t="str">
        <f>_xlfn.XLOOKUP(Q4_2025[[#This Row],[Artikelnr]],Artikel_prijzen[Artnr],Artikel_prijzen[Groep],"")</f>
        <v>Elektra</v>
      </c>
      <c r="J546" s="10">
        <f>_xlfn.XLOOKUP(Q4_2025[[#This Row],[Artikelnr]],Artikel_prijzen[Artnr],Artikel_prijzen[Prijs 2025],"")</f>
        <v>386.25</v>
      </c>
      <c r="K546" t="str">
        <f>IF(Q4_2025[[#This Row],[Artikelprijs]]&lt;&gt;"",IF(Q4_2025[[#This Row],[Stuksprijs]]=Q4_2025[[#This Row],[Artikelprijs]],"Prijs gelijk","Prijs wijkt af"),"")</f>
        <v>Prijs wijkt af</v>
      </c>
      <c r="L546" t="str">
        <f>IF(Q4_2025[[#This Row],[Relatiekorting percentage]]=0,
    "Nvt",
    IF(Q4_2025[[#This Row],[Brutobedrag 2]] &lt; Q4_2025[[#This Row],[Bruto - Rel.korting]],
        "Nee",
        "Ja"))</f>
        <v>Nvt</v>
      </c>
      <c r="M546" s="10">
        <f>IF(Q4_2025[[#This Row],[Artikelprijs]]&lt;&gt;"",Q4_2025[[#This Row],[Artikelprijs]],Q4_2025[[#This Row],[Stuksprijs]])</f>
        <v>386.25</v>
      </c>
      <c r="N546" s="44">
        <f>Q4_2025[[#This Row],[Besteld]]*Q4_2025[[#This Row],[Prijs 2]]</f>
        <v>386.25</v>
      </c>
      <c r="O546" s="10">
        <f>IF(Q4_2025[[#This Row],[Brutobedrag 2]]&lt;Q4_2025[[#This Row],[Bruto - Rel.korting]],Q4_2025[[#This Row],[Brutobedrag 2]],Q4_2025[[#This Row],[Brutobedrag 2]]*(100-Q4_2025[[#This Row],[Relatiekorting percentage]])/100)</f>
        <v>386.25</v>
      </c>
      <c r="R546" s="3"/>
      <c r="W546"/>
      <c r="AB546"/>
    </row>
    <row r="547" spans="1:28" x14ac:dyDescent="0.3">
      <c r="A547" t="s">
        <v>862</v>
      </c>
      <c r="B547">
        <v>5022025</v>
      </c>
      <c r="C547" t="s">
        <v>277</v>
      </c>
      <c r="D547">
        <v>1</v>
      </c>
      <c r="E547" s="10">
        <v>361.25</v>
      </c>
      <c r="F547" s="10">
        <v>361.25</v>
      </c>
      <c r="G547" s="10">
        <v>361.25</v>
      </c>
      <c r="H547">
        <v>0</v>
      </c>
      <c r="I547" s="51" t="str">
        <f>_xlfn.XLOOKUP(Q4_2025[[#This Row],[Artikelnr]],Artikel_prijzen[Artnr],Artikel_prijzen[Groep],"")</f>
        <v>Elektra</v>
      </c>
      <c r="J547" s="10">
        <f>_xlfn.XLOOKUP(Q4_2025[[#This Row],[Artikelnr]],Artikel_prijzen[Artnr],Artikel_prijzen[Prijs 2025],"")</f>
        <v>252.35</v>
      </c>
      <c r="K547" t="str">
        <f>IF(Q4_2025[[#This Row],[Artikelprijs]]&lt;&gt;"",IF(Q4_2025[[#This Row],[Stuksprijs]]=Q4_2025[[#This Row],[Artikelprijs]],"Prijs gelijk","Prijs wijkt af"),"")</f>
        <v>Prijs wijkt af</v>
      </c>
      <c r="L547" t="str">
        <f>IF(Q4_2025[[#This Row],[Relatiekorting percentage]]=0,
    "Nvt",
    IF(Q4_2025[[#This Row],[Brutobedrag 2]] &lt; Q4_2025[[#This Row],[Bruto - Rel.korting]],
        "Nee",
        "Ja"))</f>
        <v>Nvt</v>
      </c>
      <c r="M547" s="10">
        <f>IF(Q4_2025[[#This Row],[Artikelprijs]]&lt;&gt;"",Q4_2025[[#This Row],[Artikelprijs]],Q4_2025[[#This Row],[Stuksprijs]])</f>
        <v>252.35</v>
      </c>
      <c r="N547" s="44">
        <f>Q4_2025[[#This Row],[Besteld]]*Q4_2025[[#This Row],[Prijs 2]]</f>
        <v>252.35</v>
      </c>
      <c r="O547" s="10">
        <f>IF(Q4_2025[[#This Row],[Brutobedrag 2]]&lt;Q4_2025[[#This Row],[Bruto - Rel.korting]],Q4_2025[[#This Row],[Brutobedrag 2]],Q4_2025[[#This Row],[Brutobedrag 2]]*(100-Q4_2025[[#This Row],[Relatiekorting percentage]])/100)</f>
        <v>252.35</v>
      </c>
      <c r="R547" s="3"/>
      <c r="W547"/>
      <c r="AB547"/>
    </row>
    <row r="548" spans="1:28" x14ac:dyDescent="0.3">
      <c r="A548" t="s">
        <v>862</v>
      </c>
      <c r="B548">
        <v>5022033</v>
      </c>
      <c r="C548" t="s">
        <v>286</v>
      </c>
      <c r="D548">
        <v>1</v>
      </c>
      <c r="E548" s="10">
        <v>748.75</v>
      </c>
      <c r="F548" s="10">
        <v>748.75</v>
      </c>
      <c r="G548" s="10">
        <v>748.75</v>
      </c>
      <c r="H548">
        <v>0</v>
      </c>
      <c r="I548" s="51" t="str">
        <f>_xlfn.XLOOKUP(Q4_2025[[#This Row],[Artikelnr]],Artikel_prijzen[Artnr],Artikel_prijzen[Groep],"")</f>
        <v>Elektra</v>
      </c>
      <c r="J548" s="10">
        <f>_xlfn.XLOOKUP(Q4_2025[[#This Row],[Artikelnr]],Artikel_prijzen[Artnr],Artikel_prijzen[Prijs 2025],"")</f>
        <v>458.35</v>
      </c>
      <c r="K548" t="str">
        <f>IF(Q4_2025[[#This Row],[Artikelprijs]]&lt;&gt;"",IF(Q4_2025[[#This Row],[Stuksprijs]]=Q4_2025[[#This Row],[Artikelprijs]],"Prijs gelijk","Prijs wijkt af"),"")</f>
        <v>Prijs wijkt af</v>
      </c>
      <c r="L548" t="str">
        <f>IF(Q4_2025[[#This Row],[Relatiekorting percentage]]=0,
    "Nvt",
    IF(Q4_2025[[#This Row],[Brutobedrag 2]] &lt; Q4_2025[[#This Row],[Bruto - Rel.korting]],
        "Nee",
        "Ja"))</f>
        <v>Nvt</v>
      </c>
      <c r="M548" s="10">
        <f>IF(Q4_2025[[#This Row],[Artikelprijs]]&lt;&gt;"",Q4_2025[[#This Row],[Artikelprijs]],Q4_2025[[#This Row],[Stuksprijs]])</f>
        <v>458.35</v>
      </c>
      <c r="N548" s="44">
        <f>Q4_2025[[#This Row],[Besteld]]*Q4_2025[[#This Row],[Prijs 2]]</f>
        <v>458.35</v>
      </c>
      <c r="O548" s="10">
        <f>IF(Q4_2025[[#This Row],[Brutobedrag 2]]&lt;Q4_2025[[#This Row],[Bruto - Rel.korting]],Q4_2025[[#This Row],[Brutobedrag 2]],Q4_2025[[#This Row],[Brutobedrag 2]]*(100-Q4_2025[[#This Row],[Relatiekorting percentage]])/100)</f>
        <v>458.35</v>
      </c>
      <c r="R548" s="3"/>
      <c r="W548"/>
      <c r="AB548"/>
    </row>
    <row r="549" spans="1:28" x14ac:dyDescent="0.3">
      <c r="A549" t="s">
        <v>862</v>
      </c>
      <c r="B549">
        <v>5021034</v>
      </c>
      <c r="C549" t="s">
        <v>275</v>
      </c>
      <c r="D549">
        <v>1</v>
      </c>
      <c r="E549" s="10">
        <v>185.4</v>
      </c>
      <c r="F549" s="10">
        <v>185.4</v>
      </c>
      <c r="G549" s="10">
        <v>185.4</v>
      </c>
      <c r="H549">
        <v>0</v>
      </c>
      <c r="I549" s="51" t="str">
        <f>_xlfn.XLOOKUP(Q4_2025[[#This Row],[Artikelnr]],Artikel_prijzen[Artnr],Artikel_prijzen[Groep],"")</f>
        <v>Elektra</v>
      </c>
      <c r="J549" s="10">
        <f>_xlfn.XLOOKUP(Q4_2025[[#This Row],[Artikelnr]],Artikel_prijzen[Artnr],Artikel_prijzen[Prijs 2025],"")</f>
        <v>106.8625</v>
      </c>
      <c r="K549" t="str">
        <f>IF(Q4_2025[[#This Row],[Artikelprijs]]&lt;&gt;"",IF(Q4_2025[[#This Row],[Stuksprijs]]=Q4_2025[[#This Row],[Artikelprijs]],"Prijs gelijk","Prijs wijkt af"),"")</f>
        <v>Prijs wijkt af</v>
      </c>
      <c r="L549" t="str">
        <f>IF(Q4_2025[[#This Row],[Relatiekorting percentage]]=0,
    "Nvt",
    IF(Q4_2025[[#This Row],[Brutobedrag 2]] &lt; Q4_2025[[#This Row],[Bruto - Rel.korting]],
        "Nee",
        "Ja"))</f>
        <v>Nvt</v>
      </c>
      <c r="M549" s="10">
        <f>IF(Q4_2025[[#This Row],[Artikelprijs]]&lt;&gt;"",Q4_2025[[#This Row],[Artikelprijs]],Q4_2025[[#This Row],[Stuksprijs]])</f>
        <v>106.8625</v>
      </c>
      <c r="N549" s="44">
        <f>Q4_2025[[#This Row],[Besteld]]*Q4_2025[[#This Row],[Prijs 2]]</f>
        <v>106.8625</v>
      </c>
      <c r="O549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549" s="3"/>
      <c r="W549"/>
      <c r="AB549"/>
    </row>
    <row r="550" spans="1:28" x14ac:dyDescent="0.3">
      <c r="A550" t="s">
        <v>862</v>
      </c>
      <c r="B550">
        <v>5021034</v>
      </c>
      <c r="C550" t="s">
        <v>275</v>
      </c>
      <c r="D550">
        <v>1</v>
      </c>
      <c r="E550" s="10">
        <v>185.4</v>
      </c>
      <c r="F550" s="10">
        <v>185.4</v>
      </c>
      <c r="G550" s="10">
        <v>185.4</v>
      </c>
      <c r="H550">
        <v>0</v>
      </c>
      <c r="I550" s="51" t="str">
        <f>_xlfn.XLOOKUP(Q4_2025[[#This Row],[Artikelnr]],Artikel_prijzen[Artnr],Artikel_prijzen[Groep],"")</f>
        <v>Elektra</v>
      </c>
      <c r="J550" s="10">
        <f>_xlfn.XLOOKUP(Q4_2025[[#This Row],[Artikelnr]],Artikel_prijzen[Artnr],Artikel_prijzen[Prijs 2025],"")</f>
        <v>106.8625</v>
      </c>
      <c r="K550" t="str">
        <f>IF(Q4_2025[[#This Row],[Artikelprijs]]&lt;&gt;"",IF(Q4_2025[[#This Row],[Stuksprijs]]=Q4_2025[[#This Row],[Artikelprijs]],"Prijs gelijk","Prijs wijkt af"),"")</f>
        <v>Prijs wijkt af</v>
      </c>
      <c r="L550" t="str">
        <f>IF(Q4_2025[[#This Row],[Relatiekorting percentage]]=0,
    "Nvt",
    IF(Q4_2025[[#This Row],[Brutobedrag 2]] &lt; Q4_2025[[#This Row],[Bruto - Rel.korting]],
        "Nee",
        "Ja"))</f>
        <v>Nvt</v>
      </c>
      <c r="M550" s="10">
        <f>IF(Q4_2025[[#This Row],[Artikelprijs]]&lt;&gt;"",Q4_2025[[#This Row],[Artikelprijs]],Q4_2025[[#This Row],[Stuksprijs]])</f>
        <v>106.8625</v>
      </c>
      <c r="N550" s="44">
        <f>Q4_2025[[#This Row],[Besteld]]*Q4_2025[[#This Row],[Prijs 2]]</f>
        <v>106.8625</v>
      </c>
      <c r="O550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550" s="3"/>
      <c r="W550"/>
      <c r="AB550"/>
    </row>
    <row r="551" spans="1:28" x14ac:dyDescent="0.3">
      <c r="A551" t="s">
        <v>862</v>
      </c>
      <c r="B551">
        <v>5040010</v>
      </c>
      <c r="C551" t="s">
        <v>318</v>
      </c>
      <c r="D551">
        <v>1</v>
      </c>
      <c r="E551" s="10">
        <v>448.05</v>
      </c>
      <c r="F551" s="10">
        <v>448.05</v>
      </c>
      <c r="G551" s="10">
        <v>448.05</v>
      </c>
      <c r="H551">
        <v>0</v>
      </c>
      <c r="I551" s="51" t="str">
        <f>_xlfn.XLOOKUP(Q4_2025[[#This Row],[Artikelnr]],Artikel_prijzen[Artnr],Artikel_prijzen[Groep],"")</f>
        <v>AV</v>
      </c>
      <c r="J551" s="10">
        <f>_xlfn.XLOOKUP(Q4_2025[[#This Row],[Artikelnr]],Artikel_prijzen[Artnr],Artikel_prijzen[Prijs 2025],"")</f>
        <v>435</v>
      </c>
      <c r="K551" t="str">
        <f>IF(Q4_2025[[#This Row],[Artikelprijs]]&lt;&gt;"",IF(Q4_2025[[#This Row],[Stuksprijs]]=Q4_2025[[#This Row],[Artikelprijs]],"Prijs gelijk","Prijs wijkt af"),"")</f>
        <v>Prijs wijkt af</v>
      </c>
      <c r="L551" t="str">
        <f>IF(Q4_2025[[#This Row],[Relatiekorting percentage]]=0,
    "Nvt",
    IF(Q4_2025[[#This Row],[Brutobedrag 2]] &lt; Q4_2025[[#This Row],[Bruto - Rel.korting]],
        "Nee",
        "Ja"))</f>
        <v>Nvt</v>
      </c>
      <c r="M551" s="10">
        <f>IF(Q4_2025[[#This Row],[Artikelprijs]]&lt;&gt;"",Q4_2025[[#This Row],[Artikelprijs]],Q4_2025[[#This Row],[Stuksprijs]])</f>
        <v>435</v>
      </c>
      <c r="N551" s="44">
        <f>Q4_2025[[#This Row],[Besteld]]*Q4_2025[[#This Row],[Prijs 2]]</f>
        <v>435</v>
      </c>
      <c r="O551" s="10">
        <f>IF(Q4_2025[[#This Row],[Brutobedrag 2]]&lt;Q4_2025[[#This Row],[Bruto - Rel.korting]],Q4_2025[[#This Row],[Brutobedrag 2]],Q4_2025[[#This Row],[Brutobedrag 2]]*(100-Q4_2025[[#This Row],[Relatiekorting percentage]])/100)</f>
        <v>435</v>
      </c>
      <c r="R551" s="3"/>
      <c r="W551"/>
      <c r="AB551"/>
    </row>
    <row r="552" spans="1:28" x14ac:dyDescent="0.3">
      <c r="A552" t="s">
        <v>862</v>
      </c>
      <c r="B552">
        <v>5040018</v>
      </c>
      <c r="C552" t="s">
        <v>319</v>
      </c>
      <c r="D552">
        <v>1</v>
      </c>
      <c r="E552" s="10">
        <v>66.95</v>
      </c>
      <c r="F552" s="10">
        <v>66.95</v>
      </c>
      <c r="G552" s="10">
        <v>66.95</v>
      </c>
      <c r="H552">
        <v>0</v>
      </c>
      <c r="I552" s="51" t="str">
        <f>_xlfn.XLOOKUP(Q4_2025[[#This Row],[Artikelnr]],Artikel_prijzen[Artnr],Artikel_prijzen[Groep],"")</f>
        <v/>
      </c>
      <c r="J552" s="10" t="str">
        <f>_xlfn.XLOOKUP(Q4_2025[[#This Row],[Artikelnr]],Artikel_prijzen[Artnr],Artikel_prijzen[Prijs 2025],"")</f>
        <v/>
      </c>
      <c r="K552" t="str">
        <f>IF(Q4_2025[[#This Row],[Artikelprijs]]&lt;&gt;"",IF(Q4_2025[[#This Row],[Stuksprijs]]=Q4_2025[[#This Row],[Artikelprijs]],"Prijs gelijk","Prijs wijkt af"),"")</f>
        <v/>
      </c>
      <c r="L552" t="str">
        <f>IF(Q4_2025[[#This Row],[Relatiekorting percentage]]=0,
    "Nvt",
    IF(Q4_2025[[#This Row],[Brutobedrag 2]] &lt; Q4_2025[[#This Row],[Bruto - Rel.korting]],
        "Nee",
        "Ja"))</f>
        <v>Nvt</v>
      </c>
      <c r="M552" s="10">
        <f>IF(Q4_2025[[#This Row],[Artikelprijs]]&lt;&gt;"",Q4_2025[[#This Row],[Artikelprijs]],Q4_2025[[#This Row],[Stuksprijs]])</f>
        <v>66.95</v>
      </c>
      <c r="N552" s="44">
        <f>Q4_2025[[#This Row],[Besteld]]*Q4_2025[[#This Row],[Prijs 2]]</f>
        <v>66.95</v>
      </c>
      <c r="O552" s="10">
        <f>IF(Q4_2025[[#This Row],[Brutobedrag 2]]&lt;Q4_2025[[#This Row],[Bruto - Rel.korting]],Q4_2025[[#This Row],[Brutobedrag 2]],Q4_2025[[#This Row],[Brutobedrag 2]]*(100-Q4_2025[[#This Row],[Relatiekorting percentage]])/100)</f>
        <v>66.95</v>
      </c>
      <c r="R552" s="3"/>
      <c r="W552"/>
      <c r="AB552"/>
    </row>
    <row r="553" spans="1:28" x14ac:dyDescent="0.3">
      <c r="A553" t="s">
        <v>862</v>
      </c>
      <c r="B553">
        <v>5022027</v>
      </c>
      <c r="C553" t="s">
        <v>279</v>
      </c>
      <c r="D553">
        <v>1</v>
      </c>
      <c r="E553" s="10">
        <v>429.38</v>
      </c>
      <c r="F553" s="10">
        <v>429.38</v>
      </c>
      <c r="G553" s="10">
        <v>429.38</v>
      </c>
      <c r="H553">
        <v>0</v>
      </c>
      <c r="I553" s="51" t="str">
        <f>_xlfn.XLOOKUP(Q4_2025[[#This Row],[Artikelnr]],Artikel_prijzen[Artnr],Artikel_prijzen[Groep],"")</f>
        <v>Elektra</v>
      </c>
      <c r="J553" s="10">
        <f>_xlfn.XLOOKUP(Q4_2025[[#This Row],[Artikelnr]],Artikel_prijzen[Artnr],Artikel_prijzen[Prijs 2025],"")</f>
        <v>298.7</v>
      </c>
      <c r="K553" t="str">
        <f>IF(Q4_2025[[#This Row],[Artikelprijs]]&lt;&gt;"",IF(Q4_2025[[#This Row],[Stuksprijs]]=Q4_2025[[#This Row],[Artikelprijs]],"Prijs gelijk","Prijs wijkt af"),"")</f>
        <v>Prijs wijkt af</v>
      </c>
      <c r="L553" t="str">
        <f>IF(Q4_2025[[#This Row],[Relatiekorting percentage]]=0,
    "Nvt",
    IF(Q4_2025[[#This Row],[Brutobedrag 2]] &lt; Q4_2025[[#This Row],[Bruto - Rel.korting]],
        "Nee",
        "Ja"))</f>
        <v>Nvt</v>
      </c>
      <c r="M553" s="10">
        <f>IF(Q4_2025[[#This Row],[Artikelprijs]]&lt;&gt;"",Q4_2025[[#This Row],[Artikelprijs]],Q4_2025[[#This Row],[Stuksprijs]])</f>
        <v>298.7</v>
      </c>
      <c r="N553" s="44">
        <f>Q4_2025[[#This Row],[Besteld]]*Q4_2025[[#This Row],[Prijs 2]]</f>
        <v>298.7</v>
      </c>
      <c r="O553" s="10">
        <f>IF(Q4_2025[[#This Row],[Brutobedrag 2]]&lt;Q4_2025[[#This Row],[Bruto - Rel.korting]],Q4_2025[[#This Row],[Brutobedrag 2]],Q4_2025[[#This Row],[Brutobedrag 2]]*(100-Q4_2025[[#This Row],[Relatiekorting percentage]])/100)</f>
        <v>298.7</v>
      </c>
      <c r="R553" s="3"/>
      <c r="W553"/>
      <c r="AB553"/>
    </row>
    <row r="554" spans="1:28" x14ac:dyDescent="0.3">
      <c r="A554" t="s">
        <v>862</v>
      </c>
      <c r="B554">
        <v>5022047</v>
      </c>
      <c r="C554" t="s">
        <v>278</v>
      </c>
      <c r="D554">
        <v>1</v>
      </c>
      <c r="E554" s="10">
        <v>438.5</v>
      </c>
      <c r="F554" s="10">
        <v>438.5</v>
      </c>
      <c r="G554" s="10">
        <v>438.5</v>
      </c>
      <c r="H554">
        <v>0</v>
      </c>
      <c r="I554" s="51" t="str">
        <f>_xlfn.XLOOKUP(Q4_2025[[#This Row],[Artikelnr]],Artikel_prijzen[Artnr],Artikel_prijzen[Groep],"")</f>
        <v>Elektra</v>
      </c>
      <c r="J554" s="10">
        <f>_xlfn.XLOOKUP(Q4_2025[[#This Row],[Artikelnr]],Artikel_prijzen[Artnr],Artikel_prijzen[Prijs 2025],"")</f>
        <v>329.6</v>
      </c>
      <c r="K554" t="str">
        <f>IF(Q4_2025[[#This Row],[Artikelprijs]]&lt;&gt;"",IF(Q4_2025[[#This Row],[Stuksprijs]]=Q4_2025[[#This Row],[Artikelprijs]],"Prijs gelijk","Prijs wijkt af"),"")</f>
        <v>Prijs wijkt af</v>
      </c>
      <c r="L554" t="str">
        <f>IF(Q4_2025[[#This Row],[Relatiekorting percentage]]=0,
    "Nvt",
    IF(Q4_2025[[#This Row],[Brutobedrag 2]] &lt; Q4_2025[[#This Row],[Bruto - Rel.korting]],
        "Nee",
        "Ja"))</f>
        <v>Nvt</v>
      </c>
      <c r="M554" s="10">
        <f>IF(Q4_2025[[#This Row],[Artikelprijs]]&lt;&gt;"",Q4_2025[[#This Row],[Artikelprijs]],Q4_2025[[#This Row],[Stuksprijs]])</f>
        <v>329.6</v>
      </c>
      <c r="N554" s="44">
        <f>Q4_2025[[#This Row],[Besteld]]*Q4_2025[[#This Row],[Prijs 2]]</f>
        <v>329.6</v>
      </c>
      <c r="O554" s="10">
        <f>IF(Q4_2025[[#This Row],[Brutobedrag 2]]&lt;Q4_2025[[#This Row],[Bruto - Rel.korting]],Q4_2025[[#This Row],[Brutobedrag 2]],Q4_2025[[#This Row],[Brutobedrag 2]]*(100-Q4_2025[[#This Row],[Relatiekorting percentage]])/100)</f>
        <v>329.6</v>
      </c>
      <c r="R554" s="3"/>
      <c r="W554"/>
      <c r="AB554"/>
    </row>
    <row r="555" spans="1:28" x14ac:dyDescent="0.3">
      <c r="A555" t="s">
        <v>862</v>
      </c>
      <c r="B555">
        <v>5022047</v>
      </c>
      <c r="C555" t="s">
        <v>278</v>
      </c>
      <c r="D555">
        <v>1</v>
      </c>
      <c r="E555" s="10">
        <v>438.5</v>
      </c>
      <c r="F555" s="10">
        <v>438.5</v>
      </c>
      <c r="G555" s="10">
        <v>438.5</v>
      </c>
      <c r="H555">
        <v>0</v>
      </c>
      <c r="I555" s="51" t="str">
        <f>_xlfn.XLOOKUP(Q4_2025[[#This Row],[Artikelnr]],Artikel_prijzen[Artnr],Artikel_prijzen[Groep],"")</f>
        <v>Elektra</v>
      </c>
      <c r="J555" s="10">
        <f>_xlfn.XLOOKUP(Q4_2025[[#This Row],[Artikelnr]],Artikel_prijzen[Artnr],Artikel_prijzen[Prijs 2025],"")</f>
        <v>329.6</v>
      </c>
      <c r="K555" t="str">
        <f>IF(Q4_2025[[#This Row],[Artikelprijs]]&lt;&gt;"",IF(Q4_2025[[#This Row],[Stuksprijs]]=Q4_2025[[#This Row],[Artikelprijs]],"Prijs gelijk","Prijs wijkt af"),"")</f>
        <v>Prijs wijkt af</v>
      </c>
      <c r="L555" t="str">
        <f>IF(Q4_2025[[#This Row],[Relatiekorting percentage]]=0,
    "Nvt",
    IF(Q4_2025[[#This Row],[Brutobedrag 2]] &lt; Q4_2025[[#This Row],[Bruto - Rel.korting]],
        "Nee",
        "Ja"))</f>
        <v>Nvt</v>
      </c>
      <c r="M555" s="10">
        <f>IF(Q4_2025[[#This Row],[Artikelprijs]]&lt;&gt;"",Q4_2025[[#This Row],[Artikelprijs]],Q4_2025[[#This Row],[Stuksprijs]])</f>
        <v>329.6</v>
      </c>
      <c r="N555" s="44">
        <f>Q4_2025[[#This Row],[Besteld]]*Q4_2025[[#This Row],[Prijs 2]]</f>
        <v>329.6</v>
      </c>
      <c r="O555" s="10">
        <f>IF(Q4_2025[[#This Row],[Brutobedrag 2]]&lt;Q4_2025[[#This Row],[Bruto - Rel.korting]],Q4_2025[[#This Row],[Brutobedrag 2]],Q4_2025[[#This Row],[Brutobedrag 2]]*(100-Q4_2025[[#This Row],[Relatiekorting percentage]])/100)</f>
        <v>329.6</v>
      </c>
      <c r="R555" s="3"/>
      <c r="W555"/>
      <c r="AB555"/>
    </row>
    <row r="556" spans="1:28" x14ac:dyDescent="0.3">
      <c r="A556" t="s">
        <v>862</v>
      </c>
      <c r="B556">
        <v>5022049</v>
      </c>
      <c r="C556" t="s">
        <v>280</v>
      </c>
      <c r="D556">
        <v>1</v>
      </c>
      <c r="E556" s="10">
        <v>547.83000000000004</v>
      </c>
      <c r="F556" s="10">
        <v>547.83000000000004</v>
      </c>
      <c r="G556" s="10">
        <v>547.83000000000004</v>
      </c>
      <c r="H556">
        <v>0</v>
      </c>
      <c r="I556" s="51" t="str">
        <f>_xlfn.XLOOKUP(Q4_2025[[#This Row],[Artikelnr]],Artikel_prijzen[Artnr],Artikel_prijzen[Groep],"")</f>
        <v>Elektra</v>
      </c>
      <c r="J556" s="10">
        <f>_xlfn.XLOOKUP(Q4_2025[[#This Row],[Artikelnr]],Artikel_prijzen[Artnr],Artikel_prijzen[Prijs 2025],"")</f>
        <v>417.15</v>
      </c>
      <c r="K556" t="str">
        <f>IF(Q4_2025[[#This Row],[Artikelprijs]]&lt;&gt;"",IF(Q4_2025[[#This Row],[Stuksprijs]]=Q4_2025[[#This Row],[Artikelprijs]],"Prijs gelijk","Prijs wijkt af"),"")</f>
        <v>Prijs wijkt af</v>
      </c>
      <c r="L556" t="str">
        <f>IF(Q4_2025[[#This Row],[Relatiekorting percentage]]=0,
    "Nvt",
    IF(Q4_2025[[#This Row],[Brutobedrag 2]] &lt; Q4_2025[[#This Row],[Bruto - Rel.korting]],
        "Nee",
        "Ja"))</f>
        <v>Nvt</v>
      </c>
      <c r="M556" s="10">
        <f>IF(Q4_2025[[#This Row],[Artikelprijs]]&lt;&gt;"",Q4_2025[[#This Row],[Artikelprijs]],Q4_2025[[#This Row],[Stuksprijs]])</f>
        <v>417.15</v>
      </c>
      <c r="N556" s="44">
        <f>Q4_2025[[#This Row],[Besteld]]*Q4_2025[[#This Row],[Prijs 2]]</f>
        <v>417.15</v>
      </c>
      <c r="O556" s="10">
        <f>IF(Q4_2025[[#This Row],[Brutobedrag 2]]&lt;Q4_2025[[#This Row],[Bruto - Rel.korting]],Q4_2025[[#This Row],[Brutobedrag 2]],Q4_2025[[#This Row],[Brutobedrag 2]]*(100-Q4_2025[[#This Row],[Relatiekorting percentage]])/100)</f>
        <v>417.15</v>
      </c>
      <c r="R556" s="3"/>
      <c r="W556"/>
      <c r="AB556"/>
    </row>
    <row r="557" spans="1:28" x14ac:dyDescent="0.3">
      <c r="A557" t="s">
        <v>862</v>
      </c>
      <c r="B557">
        <v>5022047</v>
      </c>
      <c r="C557" t="s">
        <v>278</v>
      </c>
      <c r="D557">
        <v>1</v>
      </c>
      <c r="E557" s="10">
        <v>438.5</v>
      </c>
      <c r="F557" s="10">
        <v>438.5</v>
      </c>
      <c r="G557" s="10">
        <v>438.5</v>
      </c>
      <c r="H557">
        <v>0</v>
      </c>
      <c r="I557" s="51" t="str">
        <f>_xlfn.XLOOKUP(Q4_2025[[#This Row],[Artikelnr]],Artikel_prijzen[Artnr],Artikel_prijzen[Groep],"")</f>
        <v>Elektra</v>
      </c>
      <c r="J557" s="10">
        <f>_xlfn.XLOOKUP(Q4_2025[[#This Row],[Artikelnr]],Artikel_prijzen[Artnr],Artikel_prijzen[Prijs 2025],"")</f>
        <v>329.6</v>
      </c>
      <c r="K557" t="str">
        <f>IF(Q4_2025[[#This Row],[Artikelprijs]]&lt;&gt;"",IF(Q4_2025[[#This Row],[Stuksprijs]]=Q4_2025[[#This Row],[Artikelprijs]],"Prijs gelijk","Prijs wijkt af"),"")</f>
        <v>Prijs wijkt af</v>
      </c>
      <c r="L557" t="str">
        <f>IF(Q4_2025[[#This Row],[Relatiekorting percentage]]=0,
    "Nvt",
    IF(Q4_2025[[#This Row],[Brutobedrag 2]] &lt; Q4_2025[[#This Row],[Bruto - Rel.korting]],
        "Nee",
        "Ja"))</f>
        <v>Nvt</v>
      </c>
      <c r="M557" s="10">
        <f>IF(Q4_2025[[#This Row],[Artikelprijs]]&lt;&gt;"",Q4_2025[[#This Row],[Artikelprijs]],Q4_2025[[#This Row],[Stuksprijs]])</f>
        <v>329.6</v>
      </c>
      <c r="N557" s="44">
        <f>Q4_2025[[#This Row],[Besteld]]*Q4_2025[[#This Row],[Prijs 2]]</f>
        <v>329.6</v>
      </c>
      <c r="O557" s="10">
        <f>IF(Q4_2025[[#This Row],[Brutobedrag 2]]&lt;Q4_2025[[#This Row],[Bruto - Rel.korting]],Q4_2025[[#This Row],[Brutobedrag 2]],Q4_2025[[#This Row],[Brutobedrag 2]]*(100-Q4_2025[[#This Row],[Relatiekorting percentage]])/100)</f>
        <v>329.6</v>
      </c>
      <c r="R557" s="3"/>
      <c r="W557"/>
      <c r="AB557"/>
    </row>
    <row r="558" spans="1:28" x14ac:dyDescent="0.3">
      <c r="A558" t="s">
        <v>862</v>
      </c>
      <c r="B558">
        <v>5021034</v>
      </c>
      <c r="C558" t="s">
        <v>275</v>
      </c>
      <c r="D558">
        <v>1</v>
      </c>
      <c r="E558" s="10">
        <v>185.4</v>
      </c>
      <c r="F558" s="10">
        <v>185.4</v>
      </c>
      <c r="G558" s="10">
        <v>185.4</v>
      </c>
      <c r="H558">
        <v>0</v>
      </c>
      <c r="I558" s="51" t="str">
        <f>_xlfn.XLOOKUP(Q4_2025[[#This Row],[Artikelnr]],Artikel_prijzen[Artnr],Artikel_prijzen[Groep],"")</f>
        <v>Elektra</v>
      </c>
      <c r="J558" s="10">
        <f>_xlfn.XLOOKUP(Q4_2025[[#This Row],[Artikelnr]],Artikel_prijzen[Artnr],Artikel_prijzen[Prijs 2025],"")</f>
        <v>106.8625</v>
      </c>
      <c r="K558" t="str">
        <f>IF(Q4_2025[[#This Row],[Artikelprijs]]&lt;&gt;"",IF(Q4_2025[[#This Row],[Stuksprijs]]=Q4_2025[[#This Row],[Artikelprijs]],"Prijs gelijk","Prijs wijkt af"),"")</f>
        <v>Prijs wijkt af</v>
      </c>
      <c r="L558" t="str">
        <f>IF(Q4_2025[[#This Row],[Relatiekorting percentage]]=0,
    "Nvt",
    IF(Q4_2025[[#This Row],[Brutobedrag 2]] &lt; Q4_2025[[#This Row],[Bruto - Rel.korting]],
        "Nee",
        "Ja"))</f>
        <v>Nvt</v>
      </c>
      <c r="M558" s="10">
        <f>IF(Q4_2025[[#This Row],[Artikelprijs]]&lt;&gt;"",Q4_2025[[#This Row],[Artikelprijs]],Q4_2025[[#This Row],[Stuksprijs]])</f>
        <v>106.8625</v>
      </c>
      <c r="N558" s="44">
        <f>Q4_2025[[#This Row],[Besteld]]*Q4_2025[[#This Row],[Prijs 2]]</f>
        <v>106.8625</v>
      </c>
      <c r="O558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558" s="3"/>
      <c r="W558"/>
      <c r="AB558"/>
    </row>
    <row r="559" spans="1:28" x14ac:dyDescent="0.3">
      <c r="A559" t="s">
        <v>862</v>
      </c>
      <c r="B559">
        <v>5022047</v>
      </c>
      <c r="C559" t="s">
        <v>278</v>
      </c>
      <c r="D559">
        <v>1</v>
      </c>
      <c r="E559" s="10">
        <v>438.5</v>
      </c>
      <c r="F559" s="10">
        <v>438.5</v>
      </c>
      <c r="G559" s="10">
        <v>438.5</v>
      </c>
      <c r="H559">
        <v>0</v>
      </c>
      <c r="I559" s="51" t="str">
        <f>_xlfn.XLOOKUP(Q4_2025[[#This Row],[Artikelnr]],Artikel_prijzen[Artnr],Artikel_prijzen[Groep],"")</f>
        <v>Elektra</v>
      </c>
      <c r="J559" s="10">
        <f>_xlfn.XLOOKUP(Q4_2025[[#This Row],[Artikelnr]],Artikel_prijzen[Artnr],Artikel_prijzen[Prijs 2025],"")</f>
        <v>329.6</v>
      </c>
      <c r="K559" t="str">
        <f>IF(Q4_2025[[#This Row],[Artikelprijs]]&lt;&gt;"",IF(Q4_2025[[#This Row],[Stuksprijs]]=Q4_2025[[#This Row],[Artikelprijs]],"Prijs gelijk","Prijs wijkt af"),"")</f>
        <v>Prijs wijkt af</v>
      </c>
      <c r="L559" t="str">
        <f>IF(Q4_2025[[#This Row],[Relatiekorting percentage]]=0,
    "Nvt",
    IF(Q4_2025[[#This Row],[Brutobedrag 2]] &lt; Q4_2025[[#This Row],[Bruto - Rel.korting]],
        "Nee",
        "Ja"))</f>
        <v>Nvt</v>
      </c>
      <c r="M559" s="10">
        <f>IF(Q4_2025[[#This Row],[Artikelprijs]]&lt;&gt;"",Q4_2025[[#This Row],[Artikelprijs]],Q4_2025[[#This Row],[Stuksprijs]])</f>
        <v>329.6</v>
      </c>
      <c r="N559" s="44">
        <f>Q4_2025[[#This Row],[Besteld]]*Q4_2025[[#This Row],[Prijs 2]]</f>
        <v>329.6</v>
      </c>
      <c r="O559" s="10">
        <f>IF(Q4_2025[[#This Row],[Brutobedrag 2]]&lt;Q4_2025[[#This Row],[Bruto - Rel.korting]],Q4_2025[[#This Row],[Brutobedrag 2]],Q4_2025[[#This Row],[Brutobedrag 2]]*(100-Q4_2025[[#This Row],[Relatiekorting percentage]])/100)</f>
        <v>329.6</v>
      </c>
      <c r="R559" s="3"/>
      <c r="W559"/>
      <c r="AB559"/>
    </row>
    <row r="560" spans="1:28" x14ac:dyDescent="0.3">
      <c r="A560" t="s">
        <v>862</v>
      </c>
      <c r="B560">
        <v>5021034</v>
      </c>
      <c r="C560" t="s">
        <v>275</v>
      </c>
      <c r="D560">
        <v>1</v>
      </c>
      <c r="E560" s="10">
        <v>185.4</v>
      </c>
      <c r="F560" s="10">
        <v>185.4</v>
      </c>
      <c r="G560" s="10">
        <v>185.4</v>
      </c>
      <c r="H560">
        <v>0</v>
      </c>
      <c r="I560" s="51" t="str">
        <f>_xlfn.XLOOKUP(Q4_2025[[#This Row],[Artikelnr]],Artikel_prijzen[Artnr],Artikel_prijzen[Groep],"")</f>
        <v>Elektra</v>
      </c>
      <c r="J560" s="10">
        <f>_xlfn.XLOOKUP(Q4_2025[[#This Row],[Artikelnr]],Artikel_prijzen[Artnr],Artikel_prijzen[Prijs 2025],"")</f>
        <v>106.8625</v>
      </c>
      <c r="K560" t="str">
        <f>IF(Q4_2025[[#This Row],[Artikelprijs]]&lt;&gt;"",IF(Q4_2025[[#This Row],[Stuksprijs]]=Q4_2025[[#This Row],[Artikelprijs]],"Prijs gelijk","Prijs wijkt af"),"")</f>
        <v>Prijs wijkt af</v>
      </c>
      <c r="L560" t="str">
        <f>IF(Q4_2025[[#This Row],[Relatiekorting percentage]]=0,
    "Nvt",
    IF(Q4_2025[[#This Row],[Brutobedrag 2]] &lt; Q4_2025[[#This Row],[Bruto - Rel.korting]],
        "Nee",
        "Ja"))</f>
        <v>Nvt</v>
      </c>
      <c r="M560" s="10">
        <f>IF(Q4_2025[[#This Row],[Artikelprijs]]&lt;&gt;"",Q4_2025[[#This Row],[Artikelprijs]],Q4_2025[[#This Row],[Stuksprijs]])</f>
        <v>106.8625</v>
      </c>
      <c r="N560" s="44">
        <f>Q4_2025[[#This Row],[Besteld]]*Q4_2025[[#This Row],[Prijs 2]]</f>
        <v>106.8625</v>
      </c>
      <c r="O560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560" s="3"/>
      <c r="W560"/>
      <c r="AB560"/>
    </row>
    <row r="561" spans="1:28" x14ac:dyDescent="0.3">
      <c r="A561" t="s">
        <v>862</v>
      </c>
      <c r="B561">
        <v>5022027</v>
      </c>
      <c r="C561" t="s">
        <v>279</v>
      </c>
      <c r="D561">
        <v>1</v>
      </c>
      <c r="E561" s="10">
        <v>429.38</v>
      </c>
      <c r="F561" s="10">
        <v>429.38</v>
      </c>
      <c r="G561" s="10">
        <v>429.38</v>
      </c>
      <c r="H561">
        <v>0</v>
      </c>
      <c r="I561" s="51" t="str">
        <f>_xlfn.XLOOKUP(Q4_2025[[#This Row],[Artikelnr]],Artikel_prijzen[Artnr],Artikel_prijzen[Groep],"")</f>
        <v>Elektra</v>
      </c>
      <c r="J561" s="10">
        <f>_xlfn.XLOOKUP(Q4_2025[[#This Row],[Artikelnr]],Artikel_prijzen[Artnr],Artikel_prijzen[Prijs 2025],"")</f>
        <v>298.7</v>
      </c>
      <c r="K561" t="str">
        <f>IF(Q4_2025[[#This Row],[Artikelprijs]]&lt;&gt;"",IF(Q4_2025[[#This Row],[Stuksprijs]]=Q4_2025[[#This Row],[Artikelprijs]],"Prijs gelijk","Prijs wijkt af"),"")</f>
        <v>Prijs wijkt af</v>
      </c>
      <c r="L561" t="str">
        <f>IF(Q4_2025[[#This Row],[Relatiekorting percentage]]=0,
    "Nvt",
    IF(Q4_2025[[#This Row],[Brutobedrag 2]] &lt; Q4_2025[[#This Row],[Bruto - Rel.korting]],
        "Nee",
        "Ja"))</f>
        <v>Nvt</v>
      </c>
      <c r="M561" s="10">
        <f>IF(Q4_2025[[#This Row],[Artikelprijs]]&lt;&gt;"",Q4_2025[[#This Row],[Artikelprijs]],Q4_2025[[#This Row],[Stuksprijs]])</f>
        <v>298.7</v>
      </c>
      <c r="N561" s="44">
        <f>Q4_2025[[#This Row],[Besteld]]*Q4_2025[[#This Row],[Prijs 2]]</f>
        <v>298.7</v>
      </c>
      <c r="O561" s="10">
        <f>IF(Q4_2025[[#This Row],[Brutobedrag 2]]&lt;Q4_2025[[#This Row],[Bruto - Rel.korting]],Q4_2025[[#This Row],[Brutobedrag 2]],Q4_2025[[#This Row],[Brutobedrag 2]]*(100-Q4_2025[[#This Row],[Relatiekorting percentage]])/100)</f>
        <v>298.7</v>
      </c>
      <c r="R561" s="3"/>
      <c r="W561"/>
      <c r="AB561"/>
    </row>
    <row r="562" spans="1:28" x14ac:dyDescent="0.3">
      <c r="A562" t="s">
        <v>862</v>
      </c>
      <c r="B562">
        <v>5040220</v>
      </c>
      <c r="C562" t="s">
        <v>369</v>
      </c>
      <c r="D562">
        <v>1</v>
      </c>
      <c r="E562" s="10">
        <v>762.2</v>
      </c>
      <c r="F562" s="10">
        <v>762.2</v>
      </c>
      <c r="G562" s="10">
        <v>762.2</v>
      </c>
      <c r="H562">
        <v>0</v>
      </c>
      <c r="I562" s="51" t="str">
        <f>_xlfn.XLOOKUP(Q4_2025[[#This Row],[Artikelnr]],Artikel_prijzen[Artnr],Artikel_prijzen[Groep],"")</f>
        <v>AV</v>
      </c>
      <c r="J562" s="10">
        <f>_xlfn.XLOOKUP(Q4_2025[[#This Row],[Artikelnr]],Artikel_prijzen[Artnr],Artikel_prijzen[Prijs 2025],"")</f>
        <v>740</v>
      </c>
      <c r="K562" t="str">
        <f>IF(Q4_2025[[#This Row],[Artikelprijs]]&lt;&gt;"",IF(Q4_2025[[#This Row],[Stuksprijs]]=Q4_2025[[#This Row],[Artikelprijs]],"Prijs gelijk","Prijs wijkt af"),"")</f>
        <v>Prijs wijkt af</v>
      </c>
      <c r="L562" t="str">
        <f>IF(Q4_2025[[#This Row],[Relatiekorting percentage]]=0,
    "Nvt",
    IF(Q4_2025[[#This Row],[Brutobedrag 2]] &lt; Q4_2025[[#This Row],[Bruto - Rel.korting]],
        "Nee",
        "Ja"))</f>
        <v>Nvt</v>
      </c>
      <c r="M562" s="10">
        <f>IF(Q4_2025[[#This Row],[Artikelprijs]]&lt;&gt;"",Q4_2025[[#This Row],[Artikelprijs]],Q4_2025[[#This Row],[Stuksprijs]])</f>
        <v>740</v>
      </c>
      <c r="N562" s="44">
        <f>Q4_2025[[#This Row],[Besteld]]*Q4_2025[[#This Row],[Prijs 2]]</f>
        <v>740</v>
      </c>
      <c r="O562" s="10">
        <f>IF(Q4_2025[[#This Row],[Brutobedrag 2]]&lt;Q4_2025[[#This Row],[Bruto - Rel.korting]],Q4_2025[[#This Row],[Brutobedrag 2]],Q4_2025[[#This Row],[Brutobedrag 2]]*(100-Q4_2025[[#This Row],[Relatiekorting percentage]])/100)</f>
        <v>740</v>
      </c>
      <c r="R562" s="3"/>
      <c r="W562"/>
      <c r="AB562"/>
    </row>
    <row r="563" spans="1:28" x14ac:dyDescent="0.3">
      <c r="A563" t="s">
        <v>862</v>
      </c>
      <c r="B563">
        <v>5040018</v>
      </c>
      <c r="C563" t="s">
        <v>319</v>
      </c>
      <c r="D563">
        <v>1</v>
      </c>
      <c r="E563" s="10">
        <v>66.95</v>
      </c>
      <c r="F563" s="10">
        <v>66.95</v>
      </c>
      <c r="G563" s="10">
        <v>66.95</v>
      </c>
      <c r="H563">
        <v>0</v>
      </c>
      <c r="I563" s="51" t="str">
        <f>_xlfn.XLOOKUP(Q4_2025[[#This Row],[Artikelnr]],Artikel_prijzen[Artnr],Artikel_prijzen[Groep],"")</f>
        <v/>
      </c>
      <c r="J563" s="10" t="str">
        <f>_xlfn.XLOOKUP(Q4_2025[[#This Row],[Artikelnr]],Artikel_prijzen[Artnr],Artikel_prijzen[Prijs 2025],"")</f>
        <v/>
      </c>
      <c r="K563" t="str">
        <f>IF(Q4_2025[[#This Row],[Artikelprijs]]&lt;&gt;"",IF(Q4_2025[[#This Row],[Stuksprijs]]=Q4_2025[[#This Row],[Artikelprijs]],"Prijs gelijk","Prijs wijkt af"),"")</f>
        <v/>
      </c>
      <c r="L563" t="str">
        <f>IF(Q4_2025[[#This Row],[Relatiekorting percentage]]=0,
    "Nvt",
    IF(Q4_2025[[#This Row],[Brutobedrag 2]] &lt; Q4_2025[[#This Row],[Bruto - Rel.korting]],
        "Nee",
        "Ja"))</f>
        <v>Nvt</v>
      </c>
      <c r="M563" s="10">
        <f>IF(Q4_2025[[#This Row],[Artikelprijs]]&lt;&gt;"",Q4_2025[[#This Row],[Artikelprijs]],Q4_2025[[#This Row],[Stuksprijs]])</f>
        <v>66.95</v>
      </c>
      <c r="N563" s="44">
        <f>Q4_2025[[#This Row],[Besteld]]*Q4_2025[[#This Row],[Prijs 2]]</f>
        <v>66.95</v>
      </c>
      <c r="O563" s="10">
        <f>IF(Q4_2025[[#This Row],[Brutobedrag 2]]&lt;Q4_2025[[#This Row],[Bruto - Rel.korting]],Q4_2025[[#This Row],[Brutobedrag 2]],Q4_2025[[#This Row],[Brutobedrag 2]]*(100-Q4_2025[[#This Row],[Relatiekorting percentage]])/100)</f>
        <v>66.95</v>
      </c>
      <c r="R563" s="3"/>
      <c r="W563"/>
      <c r="AB563"/>
    </row>
    <row r="564" spans="1:28" x14ac:dyDescent="0.3">
      <c r="A564" t="s">
        <v>862</v>
      </c>
      <c r="B564">
        <v>5022047</v>
      </c>
      <c r="C564" t="s">
        <v>278</v>
      </c>
      <c r="D564">
        <v>1</v>
      </c>
      <c r="E564" s="10">
        <v>438.5</v>
      </c>
      <c r="F564" s="10">
        <v>438.5</v>
      </c>
      <c r="G564" s="10">
        <v>438.5</v>
      </c>
      <c r="H564">
        <v>0</v>
      </c>
      <c r="I564" s="51" t="str">
        <f>_xlfn.XLOOKUP(Q4_2025[[#This Row],[Artikelnr]],Artikel_prijzen[Artnr],Artikel_prijzen[Groep],"")</f>
        <v>Elektra</v>
      </c>
      <c r="J564" s="10">
        <f>_xlfn.XLOOKUP(Q4_2025[[#This Row],[Artikelnr]],Artikel_prijzen[Artnr],Artikel_prijzen[Prijs 2025],"")</f>
        <v>329.6</v>
      </c>
      <c r="K564" t="str">
        <f>IF(Q4_2025[[#This Row],[Artikelprijs]]&lt;&gt;"",IF(Q4_2025[[#This Row],[Stuksprijs]]=Q4_2025[[#This Row],[Artikelprijs]],"Prijs gelijk","Prijs wijkt af"),"")</f>
        <v>Prijs wijkt af</v>
      </c>
      <c r="L564" t="str">
        <f>IF(Q4_2025[[#This Row],[Relatiekorting percentage]]=0,
    "Nvt",
    IF(Q4_2025[[#This Row],[Brutobedrag 2]] &lt; Q4_2025[[#This Row],[Bruto - Rel.korting]],
        "Nee",
        "Ja"))</f>
        <v>Nvt</v>
      </c>
      <c r="M564" s="10">
        <f>IF(Q4_2025[[#This Row],[Artikelprijs]]&lt;&gt;"",Q4_2025[[#This Row],[Artikelprijs]],Q4_2025[[#This Row],[Stuksprijs]])</f>
        <v>329.6</v>
      </c>
      <c r="N564" s="44">
        <f>Q4_2025[[#This Row],[Besteld]]*Q4_2025[[#This Row],[Prijs 2]]</f>
        <v>329.6</v>
      </c>
      <c r="O564" s="10">
        <f>IF(Q4_2025[[#This Row],[Brutobedrag 2]]&lt;Q4_2025[[#This Row],[Bruto - Rel.korting]],Q4_2025[[#This Row],[Brutobedrag 2]],Q4_2025[[#This Row],[Brutobedrag 2]]*(100-Q4_2025[[#This Row],[Relatiekorting percentage]])/100)</f>
        <v>329.6</v>
      </c>
      <c r="R564" s="3"/>
      <c r="W564"/>
      <c r="AB564"/>
    </row>
    <row r="565" spans="1:28" x14ac:dyDescent="0.3">
      <c r="A565" t="s">
        <v>862</v>
      </c>
      <c r="B565">
        <v>5040010</v>
      </c>
      <c r="C565" t="s">
        <v>318</v>
      </c>
      <c r="D565">
        <v>1</v>
      </c>
      <c r="E565" s="10">
        <v>448.05</v>
      </c>
      <c r="F565" s="10">
        <v>448.05</v>
      </c>
      <c r="G565" s="10">
        <v>448.05</v>
      </c>
      <c r="H565">
        <v>0</v>
      </c>
      <c r="I565" s="51" t="str">
        <f>_xlfn.XLOOKUP(Q4_2025[[#This Row],[Artikelnr]],Artikel_prijzen[Artnr],Artikel_prijzen[Groep],"")</f>
        <v>AV</v>
      </c>
      <c r="J565" s="10">
        <f>_xlfn.XLOOKUP(Q4_2025[[#This Row],[Artikelnr]],Artikel_prijzen[Artnr],Artikel_prijzen[Prijs 2025],"")</f>
        <v>435</v>
      </c>
      <c r="K565" t="str">
        <f>IF(Q4_2025[[#This Row],[Artikelprijs]]&lt;&gt;"",IF(Q4_2025[[#This Row],[Stuksprijs]]=Q4_2025[[#This Row],[Artikelprijs]],"Prijs gelijk","Prijs wijkt af"),"")</f>
        <v>Prijs wijkt af</v>
      </c>
      <c r="L565" t="str">
        <f>IF(Q4_2025[[#This Row],[Relatiekorting percentage]]=0,
    "Nvt",
    IF(Q4_2025[[#This Row],[Brutobedrag 2]] &lt; Q4_2025[[#This Row],[Bruto - Rel.korting]],
        "Nee",
        "Ja"))</f>
        <v>Nvt</v>
      </c>
      <c r="M565" s="10">
        <f>IF(Q4_2025[[#This Row],[Artikelprijs]]&lt;&gt;"",Q4_2025[[#This Row],[Artikelprijs]],Q4_2025[[#This Row],[Stuksprijs]])</f>
        <v>435</v>
      </c>
      <c r="N565" s="44">
        <f>Q4_2025[[#This Row],[Besteld]]*Q4_2025[[#This Row],[Prijs 2]]</f>
        <v>435</v>
      </c>
      <c r="O565" s="10">
        <f>IF(Q4_2025[[#This Row],[Brutobedrag 2]]&lt;Q4_2025[[#This Row],[Bruto - Rel.korting]],Q4_2025[[#This Row],[Brutobedrag 2]],Q4_2025[[#This Row],[Brutobedrag 2]]*(100-Q4_2025[[#This Row],[Relatiekorting percentage]])/100)</f>
        <v>435</v>
      </c>
      <c r="R565" s="3"/>
      <c r="W565"/>
      <c r="AB565"/>
    </row>
    <row r="566" spans="1:28" x14ac:dyDescent="0.3">
      <c r="A566" t="s">
        <v>862</v>
      </c>
      <c r="B566">
        <v>1098002</v>
      </c>
      <c r="C566" t="s">
        <v>265</v>
      </c>
      <c r="D566">
        <v>1</v>
      </c>
      <c r="E566" s="10">
        <v>-103.5</v>
      </c>
      <c r="F566" s="10">
        <v>-103.5</v>
      </c>
      <c r="G566" s="10">
        <v>-103.5</v>
      </c>
      <c r="H566">
        <v>0</v>
      </c>
      <c r="I566" s="51" t="str">
        <f>_xlfn.XLOOKUP(Q4_2025[[#This Row],[Artikelnr]],Artikel_prijzen[Artnr],Artikel_prijzen[Groep],"")</f>
        <v/>
      </c>
      <c r="J566" s="10" t="str">
        <f>_xlfn.XLOOKUP(Q4_2025[[#This Row],[Artikelnr]],Artikel_prijzen[Artnr],Artikel_prijzen[Prijs 2025],"")</f>
        <v/>
      </c>
      <c r="K566" t="str">
        <f>IF(Q4_2025[[#This Row],[Artikelprijs]]&lt;&gt;"",IF(Q4_2025[[#This Row],[Stuksprijs]]=Q4_2025[[#This Row],[Artikelprijs]],"Prijs gelijk","Prijs wijkt af"),"")</f>
        <v/>
      </c>
      <c r="L566" t="str">
        <f>IF(Q4_2025[[#This Row],[Relatiekorting percentage]]=0,
    "Nvt",
    IF(Q4_2025[[#This Row],[Brutobedrag 2]] &lt; Q4_2025[[#This Row],[Bruto - Rel.korting]],
        "Nee",
        "Ja"))</f>
        <v>Nvt</v>
      </c>
      <c r="M566" s="10">
        <f>IF(Q4_2025[[#This Row],[Artikelprijs]]&lt;&gt;"",Q4_2025[[#This Row],[Artikelprijs]],Q4_2025[[#This Row],[Stuksprijs]])</f>
        <v>-103.5</v>
      </c>
      <c r="N566" s="44">
        <f>Q4_2025[[#This Row],[Besteld]]*Q4_2025[[#This Row],[Prijs 2]]</f>
        <v>-103.5</v>
      </c>
      <c r="O566" s="10">
        <f>IF(Q4_2025[[#This Row],[Brutobedrag 2]]&lt;Q4_2025[[#This Row],[Bruto - Rel.korting]],Q4_2025[[#This Row],[Brutobedrag 2]],Q4_2025[[#This Row],[Brutobedrag 2]]*(100-Q4_2025[[#This Row],[Relatiekorting percentage]])/100)</f>
        <v>-103.5</v>
      </c>
      <c r="R566" s="3"/>
      <c r="W566"/>
      <c r="AB566"/>
    </row>
    <row r="567" spans="1:28" x14ac:dyDescent="0.3">
      <c r="A567" t="s">
        <v>862</v>
      </c>
      <c r="B567">
        <v>5022047</v>
      </c>
      <c r="C567" t="s">
        <v>278</v>
      </c>
      <c r="D567">
        <v>1</v>
      </c>
      <c r="E567" s="10">
        <v>438.5</v>
      </c>
      <c r="F567" s="10">
        <v>438.5</v>
      </c>
      <c r="G567" s="10">
        <v>438.5</v>
      </c>
      <c r="H567">
        <v>0</v>
      </c>
      <c r="I567" s="51" t="str">
        <f>_xlfn.XLOOKUP(Q4_2025[[#This Row],[Artikelnr]],Artikel_prijzen[Artnr],Artikel_prijzen[Groep],"")</f>
        <v>Elektra</v>
      </c>
      <c r="J567" s="10">
        <f>_xlfn.XLOOKUP(Q4_2025[[#This Row],[Artikelnr]],Artikel_prijzen[Artnr],Artikel_prijzen[Prijs 2025],"")</f>
        <v>329.6</v>
      </c>
      <c r="K567" t="str">
        <f>IF(Q4_2025[[#This Row],[Artikelprijs]]&lt;&gt;"",IF(Q4_2025[[#This Row],[Stuksprijs]]=Q4_2025[[#This Row],[Artikelprijs]],"Prijs gelijk","Prijs wijkt af"),"")</f>
        <v>Prijs wijkt af</v>
      </c>
      <c r="L567" t="str">
        <f>IF(Q4_2025[[#This Row],[Relatiekorting percentage]]=0,
    "Nvt",
    IF(Q4_2025[[#This Row],[Brutobedrag 2]] &lt; Q4_2025[[#This Row],[Bruto - Rel.korting]],
        "Nee",
        "Ja"))</f>
        <v>Nvt</v>
      </c>
      <c r="M567" s="10">
        <f>IF(Q4_2025[[#This Row],[Artikelprijs]]&lt;&gt;"",Q4_2025[[#This Row],[Artikelprijs]],Q4_2025[[#This Row],[Stuksprijs]])</f>
        <v>329.6</v>
      </c>
      <c r="N567" s="44">
        <f>Q4_2025[[#This Row],[Besteld]]*Q4_2025[[#This Row],[Prijs 2]]</f>
        <v>329.6</v>
      </c>
      <c r="O567" s="10">
        <f>IF(Q4_2025[[#This Row],[Brutobedrag 2]]&lt;Q4_2025[[#This Row],[Bruto - Rel.korting]],Q4_2025[[#This Row],[Brutobedrag 2]],Q4_2025[[#This Row],[Brutobedrag 2]]*(100-Q4_2025[[#This Row],[Relatiekorting percentage]])/100)</f>
        <v>329.6</v>
      </c>
      <c r="R567" s="3"/>
      <c r="W567"/>
      <c r="AB567"/>
    </row>
    <row r="568" spans="1:28" x14ac:dyDescent="0.3">
      <c r="A568" t="s">
        <v>862</v>
      </c>
      <c r="B568">
        <v>5040008</v>
      </c>
      <c r="C568" t="s">
        <v>333</v>
      </c>
      <c r="D568">
        <v>1</v>
      </c>
      <c r="E568" s="10">
        <v>355.35</v>
      </c>
      <c r="F568" s="10">
        <v>355.35</v>
      </c>
      <c r="G568" s="10">
        <v>355.35</v>
      </c>
      <c r="H568">
        <v>0</v>
      </c>
      <c r="I568" s="51" t="str">
        <f>_xlfn.XLOOKUP(Q4_2025[[#This Row],[Artikelnr]],Artikel_prijzen[Artnr],Artikel_prijzen[Groep],"")</f>
        <v>AV</v>
      </c>
      <c r="J568" s="10">
        <f>_xlfn.XLOOKUP(Q4_2025[[#This Row],[Artikelnr]],Artikel_prijzen[Artnr],Artikel_prijzen[Prijs 2025],"")</f>
        <v>345</v>
      </c>
      <c r="K568" t="str">
        <f>IF(Q4_2025[[#This Row],[Artikelprijs]]&lt;&gt;"",IF(Q4_2025[[#This Row],[Stuksprijs]]=Q4_2025[[#This Row],[Artikelprijs]],"Prijs gelijk","Prijs wijkt af"),"")</f>
        <v>Prijs wijkt af</v>
      </c>
      <c r="L568" t="str">
        <f>IF(Q4_2025[[#This Row],[Relatiekorting percentage]]=0,
    "Nvt",
    IF(Q4_2025[[#This Row],[Brutobedrag 2]] &lt; Q4_2025[[#This Row],[Bruto - Rel.korting]],
        "Nee",
        "Ja"))</f>
        <v>Nvt</v>
      </c>
      <c r="M568" s="10">
        <f>IF(Q4_2025[[#This Row],[Artikelprijs]]&lt;&gt;"",Q4_2025[[#This Row],[Artikelprijs]],Q4_2025[[#This Row],[Stuksprijs]])</f>
        <v>345</v>
      </c>
      <c r="N568" s="44">
        <f>Q4_2025[[#This Row],[Besteld]]*Q4_2025[[#This Row],[Prijs 2]]</f>
        <v>345</v>
      </c>
      <c r="O568" s="10">
        <f>IF(Q4_2025[[#This Row],[Brutobedrag 2]]&lt;Q4_2025[[#This Row],[Bruto - Rel.korting]],Q4_2025[[#This Row],[Brutobedrag 2]],Q4_2025[[#This Row],[Brutobedrag 2]]*(100-Q4_2025[[#This Row],[Relatiekorting percentage]])/100)</f>
        <v>345</v>
      </c>
      <c r="R568" s="3"/>
      <c r="W568"/>
      <c r="AB568"/>
    </row>
    <row r="569" spans="1:28" x14ac:dyDescent="0.3">
      <c r="A569" t="s">
        <v>862</v>
      </c>
      <c r="B569">
        <v>5021034</v>
      </c>
      <c r="C569" t="s">
        <v>299</v>
      </c>
      <c r="D569">
        <v>1</v>
      </c>
      <c r="E569" s="10">
        <v>185.4</v>
      </c>
      <c r="F569" s="10">
        <v>185.4</v>
      </c>
      <c r="G569" s="10">
        <v>185.4</v>
      </c>
      <c r="H569">
        <v>0</v>
      </c>
      <c r="I569" s="51" t="str">
        <f>_xlfn.XLOOKUP(Q4_2025[[#This Row],[Artikelnr]],Artikel_prijzen[Artnr],Artikel_prijzen[Groep],"")</f>
        <v>Elektra</v>
      </c>
      <c r="J569" s="10">
        <f>_xlfn.XLOOKUP(Q4_2025[[#This Row],[Artikelnr]],Artikel_prijzen[Artnr],Artikel_prijzen[Prijs 2025],"")</f>
        <v>106.8625</v>
      </c>
      <c r="K569" t="str">
        <f>IF(Q4_2025[[#This Row],[Artikelprijs]]&lt;&gt;"",IF(Q4_2025[[#This Row],[Stuksprijs]]=Q4_2025[[#This Row],[Artikelprijs]],"Prijs gelijk","Prijs wijkt af"),"")</f>
        <v>Prijs wijkt af</v>
      </c>
      <c r="L569" t="str">
        <f>IF(Q4_2025[[#This Row],[Relatiekorting percentage]]=0,
    "Nvt",
    IF(Q4_2025[[#This Row],[Brutobedrag 2]] &lt; Q4_2025[[#This Row],[Bruto - Rel.korting]],
        "Nee",
        "Ja"))</f>
        <v>Nvt</v>
      </c>
      <c r="M569" s="10">
        <f>IF(Q4_2025[[#This Row],[Artikelprijs]]&lt;&gt;"",Q4_2025[[#This Row],[Artikelprijs]],Q4_2025[[#This Row],[Stuksprijs]])</f>
        <v>106.8625</v>
      </c>
      <c r="N569" s="44">
        <f>Q4_2025[[#This Row],[Besteld]]*Q4_2025[[#This Row],[Prijs 2]]</f>
        <v>106.8625</v>
      </c>
      <c r="O569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569" s="3"/>
      <c r="W569"/>
      <c r="AB569"/>
    </row>
    <row r="570" spans="1:28" x14ac:dyDescent="0.3">
      <c r="A570" t="s">
        <v>862</v>
      </c>
      <c r="B570">
        <v>5022027</v>
      </c>
      <c r="C570" t="s">
        <v>279</v>
      </c>
      <c r="D570">
        <v>1</v>
      </c>
      <c r="E570" s="10">
        <v>429.38</v>
      </c>
      <c r="F570" s="10">
        <v>429.38</v>
      </c>
      <c r="G570" s="10">
        <v>429.38</v>
      </c>
      <c r="H570">
        <v>0</v>
      </c>
      <c r="I570" s="51" t="str">
        <f>_xlfn.XLOOKUP(Q4_2025[[#This Row],[Artikelnr]],Artikel_prijzen[Artnr],Artikel_prijzen[Groep],"")</f>
        <v>Elektra</v>
      </c>
      <c r="J570" s="10">
        <f>_xlfn.XLOOKUP(Q4_2025[[#This Row],[Artikelnr]],Artikel_prijzen[Artnr],Artikel_prijzen[Prijs 2025],"")</f>
        <v>298.7</v>
      </c>
      <c r="K570" t="str">
        <f>IF(Q4_2025[[#This Row],[Artikelprijs]]&lt;&gt;"",IF(Q4_2025[[#This Row],[Stuksprijs]]=Q4_2025[[#This Row],[Artikelprijs]],"Prijs gelijk","Prijs wijkt af"),"")</f>
        <v>Prijs wijkt af</v>
      </c>
      <c r="L570" t="str">
        <f>IF(Q4_2025[[#This Row],[Relatiekorting percentage]]=0,
    "Nvt",
    IF(Q4_2025[[#This Row],[Brutobedrag 2]] &lt; Q4_2025[[#This Row],[Bruto - Rel.korting]],
        "Nee",
        "Ja"))</f>
        <v>Nvt</v>
      </c>
      <c r="M570" s="10">
        <f>IF(Q4_2025[[#This Row],[Artikelprijs]]&lt;&gt;"",Q4_2025[[#This Row],[Artikelprijs]],Q4_2025[[#This Row],[Stuksprijs]])</f>
        <v>298.7</v>
      </c>
      <c r="N570" s="44">
        <f>Q4_2025[[#This Row],[Besteld]]*Q4_2025[[#This Row],[Prijs 2]]</f>
        <v>298.7</v>
      </c>
      <c r="O570" s="10">
        <f>IF(Q4_2025[[#This Row],[Brutobedrag 2]]&lt;Q4_2025[[#This Row],[Bruto - Rel.korting]],Q4_2025[[#This Row],[Brutobedrag 2]],Q4_2025[[#This Row],[Brutobedrag 2]]*(100-Q4_2025[[#This Row],[Relatiekorting percentage]])/100)</f>
        <v>298.7</v>
      </c>
      <c r="R570" s="3"/>
      <c r="W570"/>
      <c r="AB570"/>
    </row>
    <row r="571" spans="1:28" x14ac:dyDescent="0.3">
      <c r="A571" t="s">
        <v>862</v>
      </c>
      <c r="B571">
        <v>5020020</v>
      </c>
      <c r="C571" t="s">
        <v>864</v>
      </c>
      <c r="D571">
        <v>1</v>
      </c>
      <c r="E571" s="10">
        <v>82.4</v>
      </c>
      <c r="F571" s="10">
        <v>82.4</v>
      </c>
      <c r="G571" s="10">
        <v>82.4</v>
      </c>
      <c r="H571">
        <v>0</v>
      </c>
      <c r="I571" s="51" t="str">
        <f>_xlfn.XLOOKUP(Q4_2025[[#This Row],[Artikelnr]],Artikel_prijzen[Artnr],Artikel_prijzen[Groep],"")</f>
        <v/>
      </c>
      <c r="J571" s="10" t="str">
        <f>_xlfn.XLOOKUP(Q4_2025[[#This Row],[Artikelnr]],Artikel_prijzen[Artnr],Artikel_prijzen[Prijs 2025],"")</f>
        <v/>
      </c>
      <c r="K571" t="str">
        <f>IF(Q4_2025[[#This Row],[Artikelprijs]]&lt;&gt;"",IF(Q4_2025[[#This Row],[Stuksprijs]]=Q4_2025[[#This Row],[Artikelprijs]],"Prijs gelijk","Prijs wijkt af"),"")</f>
        <v/>
      </c>
      <c r="L571" t="str">
        <f>IF(Q4_2025[[#This Row],[Relatiekorting percentage]]=0,
    "Nvt",
    IF(Q4_2025[[#This Row],[Brutobedrag 2]] &lt; Q4_2025[[#This Row],[Bruto - Rel.korting]],
        "Nee",
        "Ja"))</f>
        <v>Nvt</v>
      </c>
      <c r="M571" s="10">
        <f>IF(Q4_2025[[#This Row],[Artikelprijs]]&lt;&gt;"",Q4_2025[[#This Row],[Artikelprijs]],Q4_2025[[#This Row],[Stuksprijs]])</f>
        <v>82.4</v>
      </c>
      <c r="N571" s="44">
        <f>Q4_2025[[#This Row],[Besteld]]*Q4_2025[[#This Row],[Prijs 2]]</f>
        <v>82.4</v>
      </c>
      <c r="O571" s="10">
        <f>IF(Q4_2025[[#This Row],[Brutobedrag 2]]&lt;Q4_2025[[#This Row],[Bruto - Rel.korting]],Q4_2025[[#This Row],[Brutobedrag 2]],Q4_2025[[#This Row],[Brutobedrag 2]]*(100-Q4_2025[[#This Row],[Relatiekorting percentage]])/100)</f>
        <v>82.4</v>
      </c>
      <c r="R571" s="3"/>
      <c r="W571"/>
      <c r="AB571"/>
    </row>
    <row r="572" spans="1:28" x14ac:dyDescent="0.3">
      <c r="A572" t="s">
        <v>862</v>
      </c>
      <c r="B572">
        <v>5021034</v>
      </c>
      <c r="C572" t="s">
        <v>275</v>
      </c>
      <c r="D572">
        <v>1</v>
      </c>
      <c r="E572" s="10">
        <v>185.4</v>
      </c>
      <c r="F572" s="10">
        <v>185.4</v>
      </c>
      <c r="G572" s="10">
        <v>185.4</v>
      </c>
      <c r="H572">
        <v>0</v>
      </c>
      <c r="I572" s="51" t="str">
        <f>_xlfn.XLOOKUP(Q4_2025[[#This Row],[Artikelnr]],Artikel_prijzen[Artnr],Artikel_prijzen[Groep],"")</f>
        <v>Elektra</v>
      </c>
      <c r="J572" s="10">
        <f>_xlfn.XLOOKUP(Q4_2025[[#This Row],[Artikelnr]],Artikel_prijzen[Artnr],Artikel_prijzen[Prijs 2025],"")</f>
        <v>106.8625</v>
      </c>
      <c r="K572" t="str">
        <f>IF(Q4_2025[[#This Row],[Artikelprijs]]&lt;&gt;"",IF(Q4_2025[[#This Row],[Stuksprijs]]=Q4_2025[[#This Row],[Artikelprijs]],"Prijs gelijk","Prijs wijkt af"),"")</f>
        <v>Prijs wijkt af</v>
      </c>
      <c r="L572" t="str">
        <f>IF(Q4_2025[[#This Row],[Relatiekorting percentage]]=0,
    "Nvt",
    IF(Q4_2025[[#This Row],[Brutobedrag 2]] &lt; Q4_2025[[#This Row],[Bruto - Rel.korting]],
        "Nee",
        "Ja"))</f>
        <v>Nvt</v>
      </c>
      <c r="M572" s="10">
        <f>IF(Q4_2025[[#This Row],[Artikelprijs]]&lt;&gt;"",Q4_2025[[#This Row],[Artikelprijs]],Q4_2025[[#This Row],[Stuksprijs]])</f>
        <v>106.8625</v>
      </c>
      <c r="N572" s="44">
        <f>Q4_2025[[#This Row],[Besteld]]*Q4_2025[[#This Row],[Prijs 2]]</f>
        <v>106.8625</v>
      </c>
      <c r="O572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572" s="3"/>
      <c r="W572"/>
      <c r="AB572"/>
    </row>
    <row r="573" spans="1:28" x14ac:dyDescent="0.3">
      <c r="A573" t="s">
        <v>862</v>
      </c>
      <c r="B573">
        <v>5022047</v>
      </c>
      <c r="C573" t="s">
        <v>278</v>
      </c>
      <c r="D573">
        <v>1</v>
      </c>
      <c r="E573" s="10">
        <v>438.5</v>
      </c>
      <c r="F573" s="10">
        <v>438.5</v>
      </c>
      <c r="G573" s="10">
        <v>438.5</v>
      </c>
      <c r="H573">
        <v>0</v>
      </c>
      <c r="I573" s="51" t="str">
        <f>_xlfn.XLOOKUP(Q4_2025[[#This Row],[Artikelnr]],Artikel_prijzen[Artnr],Artikel_prijzen[Groep],"")</f>
        <v>Elektra</v>
      </c>
      <c r="J573" s="10">
        <f>_xlfn.XLOOKUP(Q4_2025[[#This Row],[Artikelnr]],Artikel_prijzen[Artnr],Artikel_prijzen[Prijs 2025],"")</f>
        <v>329.6</v>
      </c>
      <c r="K573" t="str">
        <f>IF(Q4_2025[[#This Row],[Artikelprijs]]&lt;&gt;"",IF(Q4_2025[[#This Row],[Stuksprijs]]=Q4_2025[[#This Row],[Artikelprijs]],"Prijs gelijk","Prijs wijkt af"),"")</f>
        <v>Prijs wijkt af</v>
      </c>
      <c r="L573" t="str">
        <f>IF(Q4_2025[[#This Row],[Relatiekorting percentage]]=0,
    "Nvt",
    IF(Q4_2025[[#This Row],[Brutobedrag 2]] &lt; Q4_2025[[#This Row],[Bruto - Rel.korting]],
        "Nee",
        "Ja"))</f>
        <v>Nvt</v>
      </c>
      <c r="M573" s="10">
        <f>IF(Q4_2025[[#This Row],[Artikelprijs]]&lt;&gt;"",Q4_2025[[#This Row],[Artikelprijs]],Q4_2025[[#This Row],[Stuksprijs]])</f>
        <v>329.6</v>
      </c>
      <c r="N573" s="44">
        <f>Q4_2025[[#This Row],[Besteld]]*Q4_2025[[#This Row],[Prijs 2]]</f>
        <v>329.6</v>
      </c>
      <c r="O573" s="10">
        <f>IF(Q4_2025[[#This Row],[Brutobedrag 2]]&lt;Q4_2025[[#This Row],[Bruto - Rel.korting]],Q4_2025[[#This Row],[Brutobedrag 2]],Q4_2025[[#This Row],[Brutobedrag 2]]*(100-Q4_2025[[#This Row],[Relatiekorting percentage]])/100)</f>
        <v>329.6</v>
      </c>
      <c r="R573" s="3"/>
      <c r="W573"/>
      <c r="AB573"/>
    </row>
    <row r="574" spans="1:28" x14ac:dyDescent="0.3">
      <c r="A574" t="s">
        <v>862</v>
      </c>
      <c r="B574">
        <v>5040010</v>
      </c>
      <c r="C574" t="s">
        <v>318</v>
      </c>
      <c r="D574">
        <v>1</v>
      </c>
      <c r="E574" s="10">
        <v>448.05</v>
      </c>
      <c r="F574" s="10">
        <v>448.05</v>
      </c>
      <c r="G574" s="10">
        <v>448.05</v>
      </c>
      <c r="H574">
        <v>0</v>
      </c>
      <c r="I574" s="51" t="str">
        <f>_xlfn.XLOOKUP(Q4_2025[[#This Row],[Artikelnr]],Artikel_prijzen[Artnr],Artikel_prijzen[Groep],"")</f>
        <v>AV</v>
      </c>
      <c r="J574" s="10">
        <f>_xlfn.XLOOKUP(Q4_2025[[#This Row],[Artikelnr]],Artikel_prijzen[Artnr],Artikel_prijzen[Prijs 2025],"")</f>
        <v>435</v>
      </c>
      <c r="K574" t="str">
        <f>IF(Q4_2025[[#This Row],[Artikelprijs]]&lt;&gt;"",IF(Q4_2025[[#This Row],[Stuksprijs]]=Q4_2025[[#This Row],[Artikelprijs]],"Prijs gelijk","Prijs wijkt af"),"")</f>
        <v>Prijs wijkt af</v>
      </c>
      <c r="L574" t="str">
        <f>IF(Q4_2025[[#This Row],[Relatiekorting percentage]]=0,
    "Nvt",
    IF(Q4_2025[[#This Row],[Brutobedrag 2]] &lt; Q4_2025[[#This Row],[Bruto - Rel.korting]],
        "Nee",
        "Ja"))</f>
        <v>Nvt</v>
      </c>
      <c r="M574" s="10">
        <f>IF(Q4_2025[[#This Row],[Artikelprijs]]&lt;&gt;"",Q4_2025[[#This Row],[Artikelprijs]],Q4_2025[[#This Row],[Stuksprijs]])</f>
        <v>435</v>
      </c>
      <c r="N574" s="44">
        <f>Q4_2025[[#This Row],[Besteld]]*Q4_2025[[#This Row],[Prijs 2]]</f>
        <v>435</v>
      </c>
      <c r="O574" s="10">
        <f>IF(Q4_2025[[#This Row],[Brutobedrag 2]]&lt;Q4_2025[[#This Row],[Bruto - Rel.korting]],Q4_2025[[#This Row],[Brutobedrag 2]],Q4_2025[[#This Row],[Brutobedrag 2]]*(100-Q4_2025[[#This Row],[Relatiekorting percentage]])/100)</f>
        <v>435</v>
      </c>
      <c r="R574" s="3"/>
      <c r="W574"/>
      <c r="AB574"/>
    </row>
    <row r="575" spans="1:28" x14ac:dyDescent="0.3">
      <c r="A575" t="s">
        <v>862</v>
      </c>
      <c r="B575">
        <v>5040018</v>
      </c>
      <c r="C575" t="s">
        <v>319</v>
      </c>
      <c r="D575">
        <v>1</v>
      </c>
      <c r="E575" s="10">
        <v>66.95</v>
      </c>
      <c r="F575" s="10">
        <v>66.95</v>
      </c>
      <c r="G575" s="10">
        <v>66.95</v>
      </c>
      <c r="H575">
        <v>0</v>
      </c>
      <c r="I575" s="51" t="str">
        <f>_xlfn.XLOOKUP(Q4_2025[[#This Row],[Artikelnr]],Artikel_prijzen[Artnr],Artikel_prijzen[Groep],"")</f>
        <v/>
      </c>
      <c r="J575" s="10" t="str">
        <f>_xlfn.XLOOKUP(Q4_2025[[#This Row],[Artikelnr]],Artikel_prijzen[Artnr],Artikel_prijzen[Prijs 2025],"")</f>
        <v/>
      </c>
      <c r="K575" t="str">
        <f>IF(Q4_2025[[#This Row],[Artikelprijs]]&lt;&gt;"",IF(Q4_2025[[#This Row],[Stuksprijs]]=Q4_2025[[#This Row],[Artikelprijs]],"Prijs gelijk","Prijs wijkt af"),"")</f>
        <v/>
      </c>
      <c r="L575" t="str">
        <f>IF(Q4_2025[[#This Row],[Relatiekorting percentage]]=0,
    "Nvt",
    IF(Q4_2025[[#This Row],[Brutobedrag 2]] &lt; Q4_2025[[#This Row],[Bruto - Rel.korting]],
        "Nee",
        "Ja"))</f>
        <v>Nvt</v>
      </c>
      <c r="M575" s="10">
        <f>IF(Q4_2025[[#This Row],[Artikelprijs]]&lt;&gt;"",Q4_2025[[#This Row],[Artikelprijs]],Q4_2025[[#This Row],[Stuksprijs]])</f>
        <v>66.95</v>
      </c>
      <c r="N575" s="44">
        <f>Q4_2025[[#This Row],[Besteld]]*Q4_2025[[#This Row],[Prijs 2]]</f>
        <v>66.95</v>
      </c>
      <c r="O575" s="10">
        <f>IF(Q4_2025[[#This Row],[Brutobedrag 2]]&lt;Q4_2025[[#This Row],[Bruto - Rel.korting]],Q4_2025[[#This Row],[Brutobedrag 2]],Q4_2025[[#This Row],[Brutobedrag 2]]*(100-Q4_2025[[#This Row],[Relatiekorting percentage]])/100)</f>
        <v>66.95</v>
      </c>
      <c r="R575" s="3"/>
      <c r="W575"/>
      <c r="AB575"/>
    </row>
    <row r="576" spans="1:28" x14ac:dyDescent="0.3">
      <c r="A576" t="s">
        <v>862</v>
      </c>
      <c r="B576">
        <v>5040010</v>
      </c>
      <c r="C576" t="s">
        <v>318</v>
      </c>
      <c r="D576">
        <v>1</v>
      </c>
      <c r="E576" s="10">
        <v>448.05</v>
      </c>
      <c r="F576" s="10">
        <v>448.05</v>
      </c>
      <c r="G576" s="10">
        <v>448.05</v>
      </c>
      <c r="H576">
        <v>0</v>
      </c>
      <c r="I576" s="51" t="str">
        <f>_xlfn.XLOOKUP(Q4_2025[[#This Row],[Artikelnr]],Artikel_prijzen[Artnr],Artikel_prijzen[Groep],"")</f>
        <v>AV</v>
      </c>
      <c r="J576" s="10">
        <f>_xlfn.XLOOKUP(Q4_2025[[#This Row],[Artikelnr]],Artikel_prijzen[Artnr],Artikel_prijzen[Prijs 2025],"")</f>
        <v>435</v>
      </c>
      <c r="K576" t="str">
        <f>IF(Q4_2025[[#This Row],[Artikelprijs]]&lt;&gt;"",IF(Q4_2025[[#This Row],[Stuksprijs]]=Q4_2025[[#This Row],[Artikelprijs]],"Prijs gelijk","Prijs wijkt af"),"")</f>
        <v>Prijs wijkt af</v>
      </c>
      <c r="L576" t="str">
        <f>IF(Q4_2025[[#This Row],[Relatiekorting percentage]]=0,
    "Nvt",
    IF(Q4_2025[[#This Row],[Brutobedrag 2]] &lt; Q4_2025[[#This Row],[Bruto - Rel.korting]],
        "Nee",
        "Ja"))</f>
        <v>Nvt</v>
      </c>
      <c r="M576" s="10">
        <f>IF(Q4_2025[[#This Row],[Artikelprijs]]&lt;&gt;"",Q4_2025[[#This Row],[Artikelprijs]],Q4_2025[[#This Row],[Stuksprijs]])</f>
        <v>435</v>
      </c>
      <c r="N576" s="44">
        <f>Q4_2025[[#This Row],[Besteld]]*Q4_2025[[#This Row],[Prijs 2]]</f>
        <v>435</v>
      </c>
      <c r="O576" s="10">
        <f>IF(Q4_2025[[#This Row],[Brutobedrag 2]]&lt;Q4_2025[[#This Row],[Bruto - Rel.korting]],Q4_2025[[#This Row],[Brutobedrag 2]],Q4_2025[[#This Row],[Brutobedrag 2]]*(100-Q4_2025[[#This Row],[Relatiekorting percentage]])/100)</f>
        <v>435</v>
      </c>
      <c r="R576" s="3"/>
      <c r="W576"/>
      <c r="AB576"/>
    </row>
    <row r="577" spans="1:28" x14ac:dyDescent="0.3">
      <c r="A577" t="s">
        <v>862</v>
      </c>
      <c r="B577">
        <v>5040018</v>
      </c>
      <c r="C577" t="s">
        <v>319</v>
      </c>
      <c r="D577">
        <v>1</v>
      </c>
      <c r="E577" s="10">
        <v>66.95</v>
      </c>
      <c r="F577" s="10">
        <v>66.95</v>
      </c>
      <c r="G577" s="10">
        <v>66.95</v>
      </c>
      <c r="H577">
        <v>0</v>
      </c>
      <c r="I577" s="51" t="str">
        <f>_xlfn.XLOOKUP(Q4_2025[[#This Row],[Artikelnr]],Artikel_prijzen[Artnr],Artikel_prijzen[Groep],"")</f>
        <v/>
      </c>
      <c r="J577" s="10" t="str">
        <f>_xlfn.XLOOKUP(Q4_2025[[#This Row],[Artikelnr]],Artikel_prijzen[Artnr],Artikel_prijzen[Prijs 2025],"")</f>
        <v/>
      </c>
      <c r="K577" t="str">
        <f>IF(Q4_2025[[#This Row],[Artikelprijs]]&lt;&gt;"",IF(Q4_2025[[#This Row],[Stuksprijs]]=Q4_2025[[#This Row],[Artikelprijs]],"Prijs gelijk","Prijs wijkt af"),"")</f>
        <v/>
      </c>
      <c r="L577" t="str">
        <f>IF(Q4_2025[[#This Row],[Relatiekorting percentage]]=0,
    "Nvt",
    IF(Q4_2025[[#This Row],[Brutobedrag 2]] &lt; Q4_2025[[#This Row],[Bruto - Rel.korting]],
        "Nee",
        "Ja"))</f>
        <v>Nvt</v>
      </c>
      <c r="M577" s="10">
        <f>IF(Q4_2025[[#This Row],[Artikelprijs]]&lt;&gt;"",Q4_2025[[#This Row],[Artikelprijs]],Q4_2025[[#This Row],[Stuksprijs]])</f>
        <v>66.95</v>
      </c>
      <c r="N577" s="44">
        <f>Q4_2025[[#This Row],[Besteld]]*Q4_2025[[#This Row],[Prijs 2]]</f>
        <v>66.95</v>
      </c>
      <c r="O577" s="10">
        <f>IF(Q4_2025[[#This Row],[Brutobedrag 2]]&lt;Q4_2025[[#This Row],[Bruto - Rel.korting]],Q4_2025[[#This Row],[Brutobedrag 2]],Q4_2025[[#This Row],[Brutobedrag 2]]*(100-Q4_2025[[#This Row],[Relatiekorting percentage]])/100)</f>
        <v>66.95</v>
      </c>
      <c r="R577" s="3"/>
      <c r="W577"/>
      <c r="AB577"/>
    </row>
    <row r="578" spans="1:28" x14ac:dyDescent="0.3">
      <c r="A578" t="s">
        <v>862</v>
      </c>
      <c r="B578">
        <v>5040010</v>
      </c>
      <c r="C578" t="s">
        <v>318</v>
      </c>
      <c r="D578">
        <v>1</v>
      </c>
      <c r="E578" s="10">
        <v>448.05</v>
      </c>
      <c r="F578" s="10">
        <v>448.05</v>
      </c>
      <c r="G578" s="10">
        <v>448.05</v>
      </c>
      <c r="H578">
        <v>0</v>
      </c>
      <c r="I578" s="51" t="str">
        <f>_xlfn.XLOOKUP(Q4_2025[[#This Row],[Artikelnr]],Artikel_prijzen[Artnr],Artikel_prijzen[Groep],"")</f>
        <v>AV</v>
      </c>
      <c r="J578" s="10">
        <f>_xlfn.XLOOKUP(Q4_2025[[#This Row],[Artikelnr]],Artikel_prijzen[Artnr],Artikel_prijzen[Prijs 2025],"")</f>
        <v>435</v>
      </c>
      <c r="K578" t="str">
        <f>IF(Q4_2025[[#This Row],[Artikelprijs]]&lt;&gt;"",IF(Q4_2025[[#This Row],[Stuksprijs]]=Q4_2025[[#This Row],[Artikelprijs]],"Prijs gelijk","Prijs wijkt af"),"")</f>
        <v>Prijs wijkt af</v>
      </c>
      <c r="L578" t="str">
        <f>IF(Q4_2025[[#This Row],[Relatiekorting percentage]]=0,
    "Nvt",
    IF(Q4_2025[[#This Row],[Brutobedrag 2]] &lt; Q4_2025[[#This Row],[Bruto - Rel.korting]],
        "Nee",
        "Ja"))</f>
        <v>Nvt</v>
      </c>
      <c r="M578" s="10">
        <f>IF(Q4_2025[[#This Row],[Artikelprijs]]&lt;&gt;"",Q4_2025[[#This Row],[Artikelprijs]],Q4_2025[[#This Row],[Stuksprijs]])</f>
        <v>435</v>
      </c>
      <c r="N578" s="44">
        <f>Q4_2025[[#This Row],[Besteld]]*Q4_2025[[#This Row],[Prijs 2]]</f>
        <v>435</v>
      </c>
      <c r="O578" s="10">
        <f>IF(Q4_2025[[#This Row],[Brutobedrag 2]]&lt;Q4_2025[[#This Row],[Bruto - Rel.korting]],Q4_2025[[#This Row],[Brutobedrag 2]],Q4_2025[[#This Row],[Brutobedrag 2]]*(100-Q4_2025[[#This Row],[Relatiekorting percentage]])/100)</f>
        <v>435</v>
      </c>
      <c r="R578" s="3"/>
      <c r="W578"/>
      <c r="AB578"/>
    </row>
    <row r="579" spans="1:28" x14ac:dyDescent="0.3">
      <c r="A579" t="s">
        <v>862</v>
      </c>
      <c r="B579">
        <v>5040018</v>
      </c>
      <c r="C579" t="s">
        <v>319</v>
      </c>
      <c r="D579">
        <v>1</v>
      </c>
      <c r="E579" s="10">
        <v>66.95</v>
      </c>
      <c r="F579" s="10">
        <v>66.95</v>
      </c>
      <c r="G579" s="10">
        <v>0</v>
      </c>
      <c r="H579">
        <v>100</v>
      </c>
      <c r="I579" s="51" t="str">
        <f>_xlfn.XLOOKUP(Q4_2025[[#This Row],[Artikelnr]],Artikel_prijzen[Artnr],Artikel_prijzen[Groep],"")</f>
        <v/>
      </c>
      <c r="J579" s="10" t="str">
        <f>_xlfn.XLOOKUP(Q4_2025[[#This Row],[Artikelnr]],Artikel_prijzen[Artnr],Artikel_prijzen[Prijs 2025],"")</f>
        <v/>
      </c>
      <c r="K579" t="str">
        <f>IF(Q4_2025[[#This Row],[Artikelprijs]]&lt;&gt;"",IF(Q4_2025[[#This Row],[Stuksprijs]]=Q4_2025[[#This Row],[Artikelprijs]],"Prijs gelijk","Prijs wijkt af"),"")</f>
        <v/>
      </c>
      <c r="L579" t="str">
        <f>IF(Q4_2025[[#This Row],[Relatiekorting percentage]]=0,
    "Nvt",
    IF(Q4_2025[[#This Row],[Brutobedrag 2]] &lt; Q4_2025[[#This Row],[Bruto - Rel.korting]],
        "Nee",
        "Ja"))</f>
        <v>Ja</v>
      </c>
      <c r="M579" s="10">
        <f>IF(Q4_2025[[#This Row],[Artikelprijs]]&lt;&gt;"",Q4_2025[[#This Row],[Artikelprijs]],Q4_2025[[#This Row],[Stuksprijs]])</f>
        <v>66.95</v>
      </c>
      <c r="N579" s="44">
        <f>Q4_2025[[#This Row],[Besteld]]*Q4_2025[[#This Row],[Prijs 2]]</f>
        <v>66.95</v>
      </c>
      <c r="O579" s="10">
        <f>IF(Q4_2025[[#This Row],[Brutobedrag 2]]&lt;Q4_2025[[#This Row],[Bruto - Rel.korting]],Q4_2025[[#This Row],[Brutobedrag 2]],Q4_2025[[#This Row],[Brutobedrag 2]]*(100-Q4_2025[[#This Row],[Relatiekorting percentage]])/100)</f>
        <v>0</v>
      </c>
      <c r="R579" s="3"/>
      <c r="W579"/>
      <c r="AB579"/>
    </row>
    <row r="580" spans="1:28" x14ac:dyDescent="0.3">
      <c r="A580" t="s">
        <v>862</v>
      </c>
      <c r="B580">
        <v>5040009</v>
      </c>
      <c r="C580" t="s">
        <v>323</v>
      </c>
      <c r="D580">
        <v>1</v>
      </c>
      <c r="E580" s="10">
        <v>401.7</v>
      </c>
      <c r="F580" s="10">
        <v>401.7</v>
      </c>
      <c r="G580" s="10">
        <v>401.7</v>
      </c>
      <c r="H580">
        <v>0</v>
      </c>
      <c r="I580" s="51" t="str">
        <f>_xlfn.XLOOKUP(Q4_2025[[#This Row],[Artikelnr]],Artikel_prijzen[Artnr],Artikel_prijzen[Groep],"")</f>
        <v>AV</v>
      </c>
      <c r="J580" s="10">
        <f>_xlfn.XLOOKUP(Q4_2025[[#This Row],[Artikelnr]],Artikel_prijzen[Artnr],Artikel_prijzen[Prijs 2025],"")</f>
        <v>390</v>
      </c>
      <c r="K580" t="str">
        <f>IF(Q4_2025[[#This Row],[Artikelprijs]]&lt;&gt;"",IF(Q4_2025[[#This Row],[Stuksprijs]]=Q4_2025[[#This Row],[Artikelprijs]],"Prijs gelijk","Prijs wijkt af"),"")</f>
        <v>Prijs wijkt af</v>
      </c>
      <c r="L580" t="str">
        <f>IF(Q4_2025[[#This Row],[Relatiekorting percentage]]=0,
    "Nvt",
    IF(Q4_2025[[#This Row],[Brutobedrag 2]] &lt; Q4_2025[[#This Row],[Bruto - Rel.korting]],
        "Nee",
        "Ja"))</f>
        <v>Nvt</v>
      </c>
      <c r="M580" s="10">
        <f>IF(Q4_2025[[#This Row],[Artikelprijs]]&lt;&gt;"",Q4_2025[[#This Row],[Artikelprijs]],Q4_2025[[#This Row],[Stuksprijs]])</f>
        <v>390</v>
      </c>
      <c r="N580" s="44">
        <f>Q4_2025[[#This Row],[Besteld]]*Q4_2025[[#This Row],[Prijs 2]]</f>
        <v>390</v>
      </c>
      <c r="O580" s="10">
        <f>IF(Q4_2025[[#This Row],[Brutobedrag 2]]&lt;Q4_2025[[#This Row],[Bruto - Rel.korting]],Q4_2025[[#This Row],[Brutobedrag 2]],Q4_2025[[#This Row],[Brutobedrag 2]]*(100-Q4_2025[[#This Row],[Relatiekorting percentage]])/100)</f>
        <v>390</v>
      </c>
      <c r="R580" s="3"/>
      <c r="W580"/>
      <c r="AB580"/>
    </row>
    <row r="581" spans="1:28" x14ac:dyDescent="0.3">
      <c r="A581" t="s">
        <v>862</v>
      </c>
      <c r="B581">
        <v>5020001</v>
      </c>
      <c r="C581" t="s">
        <v>46</v>
      </c>
      <c r="D581">
        <v>1</v>
      </c>
      <c r="E581" s="10">
        <v>29.35</v>
      </c>
      <c r="F581" s="10">
        <v>29.35</v>
      </c>
      <c r="G581" s="10">
        <v>29.35</v>
      </c>
      <c r="H581">
        <v>0</v>
      </c>
      <c r="I581" s="51" t="str">
        <f>_xlfn.XLOOKUP(Q4_2025[[#This Row],[Artikelnr]],Artikel_prijzen[Artnr],Artikel_prijzen[Groep],"")</f>
        <v/>
      </c>
      <c r="J581" s="10" t="str">
        <f>_xlfn.XLOOKUP(Q4_2025[[#This Row],[Artikelnr]],Artikel_prijzen[Artnr],Artikel_prijzen[Prijs 2025],"")</f>
        <v/>
      </c>
      <c r="K581" t="str">
        <f>IF(Q4_2025[[#This Row],[Artikelprijs]]&lt;&gt;"",IF(Q4_2025[[#This Row],[Stuksprijs]]=Q4_2025[[#This Row],[Artikelprijs]],"Prijs gelijk","Prijs wijkt af"),"")</f>
        <v/>
      </c>
      <c r="L581" t="str">
        <f>IF(Q4_2025[[#This Row],[Relatiekorting percentage]]=0,
    "Nvt",
    IF(Q4_2025[[#This Row],[Brutobedrag 2]] &lt; Q4_2025[[#This Row],[Bruto - Rel.korting]],
        "Nee",
        "Ja"))</f>
        <v>Nvt</v>
      </c>
      <c r="M581" s="10">
        <f>IF(Q4_2025[[#This Row],[Artikelprijs]]&lt;&gt;"",Q4_2025[[#This Row],[Artikelprijs]],Q4_2025[[#This Row],[Stuksprijs]])</f>
        <v>29.35</v>
      </c>
      <c r="N581" s="44">
        <f>Q4_2025[[#This Row],[Besteld]]*Q4_2025[[#This Row],[Prijs 2]]</f>
        <v>29.35</v>
      </c>
      <c r="O581" s="10">
        <f>IF(Q4_2025[[#This Row],[Brutobedrag 2]]&lt;Q4_2025[[#This Row],[Bruto - Rel.korting]],Q4_2025[[#This Row],[Brutobedrag 2]],Q4_2025[[#This Row],[Brutobedrag 2]]*(100-Q4_2025[[#This Row],[Relatiekorting percentage]])/100)</f>
        <v>29.35</v>
      </c>
      <c r="R581" s="3"/>
      <c r="W581"/>
      <c r="AB581"/>
    </row>
    <row r="582" spans="1:28" x14ac:dyDescent="0.3">
      <c r="A582" t="s">
        <v>862</v>
      </c>
      <c r="B582">
        <v>5022025</v>
      </c>
      <c r="C582" t="s">
        <v>277</v>
      </c>
      <c r="D582">
        <v>1</v>
      </c>
      <c r="E582" s="10">
        <v>361.25</v>
      </c>
      <c r="F582" s="10">
        <v>361.25</v>
      </c>
      <c r="G582" s="10">
        <v>361.25</v>
      </c>
      <c r="H582">
        <v>0</v>
      </c>
      <c r="I582" s="51" t="str">
        <f>_xlfn.XLOOKUP(Q4_2025[[#This Row],[Artikelnr]],Artikel_prijzen[Artnr],Artikel_prijzen[Groep],"")</f>
        <v>Elektra</v>
      </c>
      <c r="J582" s="10">
        <f>_xlfn.XLOOKUP(Q4_2025[[#This Row],[Artikelnr]],Artikel_prijzen[Artnr],Artikel_prijzen[Prijs 2025],"")</f>
        <v>252.35</v>
      </c>
      <c r="K582" t="str">
        <f>IF(Q4_2025[[#This Row],[Artikelprijs]]&lt;&gt;"",IF(Q4_2025[[#This Row],[Stuksprijs]]=Q4_2025[[#This Row],[Artikelprijs]],"Prijs gelijk","Prijs wijkt af"),"")</f>
        <v>Prijs wijkt af</v>
      </c>
      <c r="L582" t="str">
        <f>IF(Q4_2025[[#This Row],[Relatiekorting percentage]]=0,
    "Nvt",
    IF(Q4_2025[[#This Row],[Brutobedrag 2]] &lt; Q4_2025[[#This Row],[Bruto - Rel.korting]],
        "Nee",
        "Ja"))</f>
        <v>Nvt</v>
      </c>
      <c r="M582" s="10">
        <f>IF(Q4_2025[[#This Row],[Artikelprijs]]&lt;&gt;"",Q4_2025[[#This Row],[Artikelprijs]],Q4_2025[[#This Row],[Stuksprijs]])</f>
        <v>252.35</v>
      </c>
      <c r="N582" s="44">
        <f>Q4_2025[[#This Row],[Besteld]]*Q4_2025[[#This Row],[Prijs 2]]</f>
        <v>252.35</v>
      </c>
      <c r="O582" s="10">
        <f>IF(Q4_2025[[#This Row],[Brutobedrag 2]]&lt;Q4_2025[[#This Row],[Bruto - Rel.korting]],Q4_2025[[#This Row],[Brutobedrag 2]],Q4_2025[[#This Row],[Brutobedrag 2]]*(100-Q4_2025[[#This Row],[Relatiekorting percentage]])/100)</f>
        <v>252.35</v>
      </c>
      <c r="R582" s="3"/>
      <c r="W582"/>
      <c r="AB582"/>
    </row>
    <row r="583" spans="1:28" x14ac:dyDescent="0.3">
      <c r="A583" t="s">
        <v>862</v>
      </c>
      <c r="B583">
        <v>5022025</v>
      </c>
      <c r="C583" t="s">
        <v>277</v>
      </c>
      <c r="D583">
        <v>1</v>
      </c>
      <c r="E583" s="10">
        <v>361.25</v>
      </c>
      <c r="F583" s="10">
        <v>361.25</v>
      </c>
      <c r="G583" s="10">
        <v>361.25</v>
      </c>
      <c r="H583">
        <v>0</v>
      </c>
      <c r="I583" s="51" t="str">
        <f>_xlfn.XLOOKUP(Q4_2025[[#This Row],[Artikelnr]],Artikel_prijzen[Artnr],Artikel_prijzen[Groep],"")</f>
        <v>Elektra</v>
      </c>
      <c r="J583" s="10">
        <f>_xlfn.XLOOKUP(Q4_2025[[#This Row],[Artikelnr]],Artikel_prijzen[Artnr],Artikel_prijzen[Prijs 2025],"")</f>
        <v>252.35</v>
      </c>
      <c r="K583" t="str">
        <f>IF(Q4_2025[[#This Row],[Artikelprijs]]&lt;&gt;"",IF(Q4_2025[[#This Row],[Stuksprijs]]=Q4_2025[[#This Row],[Artikelprijs]],"Prijs gelijk","Prijs wijkt af"),"")</f>
        <v>Prijs wijkt af</v>
      </c>
      <c r="L583" t="str">
        <f>IF(Q4_2025[[#This Row],[Relatiekorting percentage]]=0,
    "Nvt",
    IF(Q4_2025[[#This Row],[Brutobedrag 2]] &lt; Q4_2025[[#This Row],[Bruto - Rel.korting]],
        "Nee",
        "Ja"))</f>
        <v>Nvt</v>
      </c>
      <c r="M583" s="10">
        <f>IF(Q4_2025[[#This Row],[Artikelprijs]]&lt;&gt;"",Q4_2025[[#This Row],[Artikelprijs]],Q4_2025[[#This Row],[Stuksprijs]])</f>
        <v>252.35</v>
      </c>
      <c r="N583" s="44">
        <f>Q4_2025[[#This Row],[Besteld]]*Q4_2025[[#This Row],[Prijs 2]]</f>
        <v>252.35</v>
      </c>
      <c r="O583" s="10">
        <f>IF(Q4_2025[[#This Row],[Brutobedrag 2]]&lt;Q4_2025[[#This Row],[Bruto - Rel.korting]],Q4_2025[[#This Row],[Brutobedrag 2]],Q4_2025[[#This Row],[Brutobedrag 2]]*(100-Q4_2025[[#This Row],[Relatiekorting percentage]])/100)</f>
        <v>252.35</v>
      </c>
      <c r="R583" s="3"/>
      <c r="W583"/>
      <c r="AB583"/>
    </row>
    <row r="584" spans="1:28" x14ac:dyDescent="0.3">
      <c r="A584" t="s">
        <v>862</v>
      </c>
      <c r="B584">
        <v>5020003</v>
      </c>
      <c r="C584" t="s">
        <v>629</v>
      </c>
      <c r="D584">
        <v>1</v>
      </c>
      <c r="E584" s="10">
        <v>66.95</v>
      </c>
      <c r="F584" s="10">
        <v>66.95</v>
      </c>
      <c r="G584" s="10">
        <v>66.95</v>
      </c>
      <c r="H584">
        <v>0</v>
      </c>
      <c r="I584" s="51" t="str">
        <f>_xlfn.XLOOKUP(Q4_2025[[#This Row],[Artikelnr]],Artikel_prijzen[Artnr],Artikel_prijzen[Groep],"")</f>
        <v/>
      </c>
      <c r="J584" s="10" t="str">
        <f>_xlfn.XLOOKUP(Q4_2025[[#This Row],[Artikelnr]],Artikel_prijzen[Artnr],Artikel_prijzen[Prijs 2025],"")</f>
        <v/>
      </c>
      <c r="K584" t="str">
        <f>IF(Q4_2025[[#This Row],[Artikelprijs]]&lt;&gt;"",IF(Q4_2025[[#This Row],[Stuksprijs]]=Q4_2025[[#This Row],[Artikelprijs]],"Prijs gelijk","Prijs wijkt af"),"")</f>
        <v/>
      </c>
      <c r="L584" t="str">
        <f>IF(Q4_2025[[#This Row],[Relatiekorting percentage]]=0,
    "Nvt",
    IF(Q4_2025[[#This Row],[Brutobedrag 2]] &lt; Q4_2025[[#This Row],[Bruto - Rel.korting]],
        "Nee",
        "Ja"))</f>
        <v>Nvt</v>
      </c>
      <c r="M584" s="10">
        <f>IF(Q4_2025[[#This Row],[Artikelprijs]]&lt;&gt;"",Q4_2025[[#This Row],[Artikelprijs]],Q4_2025[[#This Row],[Stuksprijs]])</f>
        <v>66.95</v>
      </c>
      <c r="N584" s="44">
        <f>Q4_2025[[#This Row],[Besteld]]*Q4_2025[[#This Row],[Prijs 2]]</f>
        <v>66.95</v>
      </c>
      <c r="O584" s="10">
        <f>IF(Q4_2025[[#This Row],[Brutobedrag 2]]&lt;Q4_2025[[#This Row],[Bruto - Rel.korting]],Q4_2025[[#This Row],[Brutobedrag 2]],Q4_2025[[#This Row],[Brutobedrag 2]]*(100-Q4_2025[[#This Row],[Relatiekorting percentage]])/100)</f>
        <v>66.95</v>
      </c>
      <c r="R584" s="3"/>
      <c r="W584"/>
      <c r="AB584"/>
    </row>
    <row r="585" spans="1:28" x14ac:dyDescent="0.3">
      <c r="A585" t="s">
        <v>862</v>
      </c>
      <c r="B585">
        <v>5022031</v>
      </c>
      <c r="C585" t="s">
        <v>284</v>
      </c>
      <c r="D585">
        <v>1</v>
      </c>
      <c r="E585" s="10">
        <v>604.04999999999995</v>
      </c>
      <c r="F585" s="10">
        <v>604.04999999999995</v>
      </c>
      <c r="G585" s="10">
        <v>604.04999999999995</v>
      </c>
      <c r="H585">
        <v>0</v>
      </c>
      <c r="I585" s="51" t="str">
        <f>_xlfn.XLOOKUP(Q4_2025[[#This Row],[Artikelnr]],Artikel_prijzen[Artnr],Artikel_prijzen[Groep],"")</f>
        <v>Elektra</v>
      </c>
      <c r="J585" s="10">
        <f>_xlfn.XLOOKUP(Q4_2025[[#This Row],[Artikelnr]],Artikel_prijzen[Artnr],Artikel_prijzen[Prijs 2025],"")</f>
        <v>386.25</v>
      </c>
      <c r="K585" t="str">
        <f>IF(Q4_2025[[#This Row],[Artikelprijs]]&lt;&gt;"",IF(Q4_2025[[#This Row],[Stuksprijs]]=Q4_2025[[#This Row],[Artikelprijs]],"Prijs gelijk","Prijs wijkt af"),"")</f>
        <v>Prijs wijkt af</v>
      </c>
      <c r="L585" t="str">
        <f>IF(Q4_2025[[#This Row],[Relatiekorting percentage]]=0,
    "Nvt",
    IF(Q4_2025[[#This Row],[Brutobedrag 2]] &lt; Q4_2025[[#This Row],[Bruto - Rel.korting]],
        "Nee",
        "Ja"))</f>
        <v>Nvt</v>
      </c>
      <c r="M585" s="10">
        <f>IF(Q4_2025[[#This Row],[Artikelprijs]]&lt;&gt;"",Q4_2025[[#This Row],[Artikelprijs]],Q4_2025[[#This Row],[Stuksprijs]])</f>
        <v>386.25</v>
      </c>
      <c r="N585" s="44">
        <f>Q4_2025[[#This Row],[Besteld]]*Q4_2025[[#This Row],[Prijs 2]]</f>
        <v>386.25</v>
      </c>
      <c r="O585" s="10">
        <f>IF(Q4_2025[[#This Row],[Brutobedrag 2]]&lt;Q4_2025[[#This Row],[Bruto - Rel.korting]],Q4_2025[[#This Row],[Brutobedrag 2]],Q4_2025[[#This Row],[Brutobedrag 2]]*(100-Q4_2025[[#This Row],[Relatiekorting percentage]])/100)</f>
        <v>386.25</v>
      </c>
      <c r="R585" s="3"/>
      <c r="W585"/>
      <c r="AB585"/>
    </row>
    <row r="586" spans="1:28" x14ac:dyDescent="0.3">
      <c r="A586" t="s">
        <v>868</v>
      </c>
      <c r="B586">
        <v>5030228</v>
      </c>
      <c r="C586" t="s">
        <v>113</v>
      </c>
      <c r="D586">
        <v>4</v>
      </c>
      <c r="E586" s="10">
        <v>236.9</v>
      </c>
      <c r="F586" s="10">
        <v>947.6</v>
      </c>
      <c r="G586" s="10">
        <v>947.6</v>
      </c>
      <c r="H586">
        <v>0</v>
      </c>
      <c r="I586" s="51" t="str">
        <f>_xlfn.XLOOKUP(Q4_2025[[#This Row],[Artikelnr]],Artikel_prijzen[Artnr],Artikel_prijzen[Groep],"")</f>
        <v>Rigging</v>
      </c>
      <c r="J586" s="10">
        <f>_xlfn.XLOOKUP(Q4_2025[[#This Row],[Artikelnr]],Artikel_prijzen[Artnr],Artikel_prijzen[Prijs 2025],"")</f>
        <v>230</v>
      </c>
      <c r="K586" t="str">
        <f>IF(Q4_2025[[#This Row],[Artikelprijs]]&lt;&gt;"",IF(Q4_2025[[#This Row],[Stuksprijs]]=Q4_2025[[#This Row],[Artikelprijs]],"Prijs gelijk","Prijs wijkt af"),"")</f>
        <v>Prijs wijkt af</v>
      </c>
      <c r="L586" t="str">
        <f>IF(Q4_2025[[#This Row],[Relatiekorting percentage]]=0,
    "Nvt",
    IF(Q4_2025[[#This Row],[Brutobedrag 2]] &lt; Q4_2025[[#This Row],[Bruto - Rel.korting]],
        "Nee",
        "Ja"))</f>
        <v>Nvt</v>
      </c>
      <c r="M586" s="10">
        <f>IF(Q4_2025[[#This Row],[Artikelprijs]]&lt;&gt;"",Q4_2025[[#This Row],[Artikelprijs]],Q4_2025[[#This Row],[Stuksprijs]])</f>
        <v>230</v>
      </c>
      <c r="N586" s="44">
        <f>Q4_2025[[#This Row],[Besteld]]*Q4_2025[[#This Row],[Prijs 2]]</f>
        <v>920</v>
      </c>
      <c r="O586" s="10">
        <f>IF(Q4_2025[[#This Row],[Brutobedrag 2]]&lt;Q4_2025[[#This Row],[Bruto - Rel.korting]],Q4_2025[[#This Row],[Brutobedrag 2]],Q4_2025[[#This Row],[Brutobedrag 2]]*(100-Q4_2025[[#This Row],[Relatiekorting percentage]])/100)</f>
        <v>920</v>
      </c>
      <c r="R586" s="3"/>
      <c r="W586"/>
      <c r="AB586"/>
    </row>
    <row r="587" spans="1:28" x14ac:dyDescent="0.3">
      <c r="A587" t="s">
        <v>868</v>
      </c>
      <c r="B587">
        <v>5030232</v>
      </c>
      <c r="C587" t="s">
        <v>116</v>
      </c>
      <c r="D587">
        <v>1</v>
      </c>
      <c r="E587" s="10">
        <v>144.19999999999999</v>
      </c>
      <c r="F587" s="10">
        <v>144.19999999999999</v>
      </c>
      <c r="G587" s="10">
        <v>144.19999999999999</v>
      </c>
      <c r="H587">
        <v>0</v>
      </c>
      <c r="I587" s="51" t="str">
        <f>_xlfn.XLOOKUP(Q4_2025[[#This Row],[Artikelnr]],Artikel_prijzen[Artnr],Artikel_prijzen[Groep],"")</f>
        <v>Rigging</v>
      </c>
      <c r="J587" s="10">
        <f>_xlfn.XLOOKUP(Q4_2025[[#This Row],[Artikelnr]],Artikel_prijzen[Artnr],Artikel_prijzen[Prijs 2025],"")</f>
        <v>140</v>
      </c>
      <c r="K587" t="str">
        <f>IF(Q4_2025[[#This Row],[Artikelprijs]]&lt;&gt;"",IF(Q4_2025[[#This Row],[Stuksprijs]]=Q4_2025[[#This Row],[Artikelprijs]],"Prijs gelijk","Prijs wijkt af"),"")</f>
        <v>Prijs wijkt af</v>
      </c>
      <c r="L587" t="str">
        <f>IF(Q4_2025[[#This Row],[Relatiekorting percentage]]=0,
    "Nvt",
    IF(Q4_2025[[#This Row],[Brutobedrag 2]] &lt; Q4_2025[[#This Row],[Bruto - Rel.korting]],
        "Nee",
        "Ja"))</f>
        <v>Nvt</v>
      </c>
      <c r="M587" s="10">
        <f>IF(Q4_2025[[#This Row],[Artikelprijs]]&lt;&gt;"",Q4_2025[[#This Row],[Artikelprijs]],Q4_2025[[#This Row],[Stuksprijs]])</f>
        <v>140</v>
      </c>
      <c r="N587" s="44">
        <f>Q4_2025[[#This Row],[Besteld]]*Q4_2025[[#This Row],[Prijs 2]]</f>
        <v>140</v>
      </c>
      <c r="O587" s="10">
        <f>IF(Q4_2025[[#This Row],[Brutobedrag 2]]&lt;Q4_2025[[#This Row],[Bruto - Rel.korting]],Q4_2025[[#This Row],[Brutobedrag 2]],Q4_2025[[#This Row],[Brutobedrag 2]]*(100-Q4_2025[[#This Row],[Relatiekorting percentage]])/100)</f>
        <v>140</v>
      </c>
      <c r="R587" s="3"/>
      <c r="W587"/>
      <c r="AB587"/>
    </row>
    <row r="588" spans="1:28" x14ac:dyDescent="0.3">
      <c r="A588" t="s">
        <v>868</v>
      </c>
      <c r="B588">
        <v>5030228</v>
      </c>
      <c r="C588" t="s">
        <v>113</v>
      </c>
      <c r="D588">
        <v>3</v>
      </c>
      <c r="E588" s="10">
        <v>236.9</v>
      </c>
      <c r="F588" s="10">
        <v>710.7</v>
      </c>
      <c r="G588" s="10">
        <v>710.7</v>
      </c>
      <c r="H588">
        <v>0</v>
      </c>
      <c r="I588" s="51" t="str">
        <f>_xlfn.XLOOKUP(Q4_2025[[#This Row],[Artikelnr]],Artikel_prijzen[Artnr],Artikel_prijzen[Groep],"")</f>
        <v>Rigging</v>
      </c>
      <c r="J588" s="10">
        <f>_xlfn.XLOOKUP(Q4_2025[[#This Row],[Artikelnr]],Artikel_prijzen[Artnr],Artikel_prijzen[Prijs 2025],"")</f>
        <v>230</v>
      </c>
      <c r="K588" t="str">
        <f>IF(Q4_2025[[#This Row],[Artikelprijs]]&lt;&gt;"",IF(Q4_2025[[#This Row],[Stuksprijs]]=Q4_2025[[#This Row],[Artikelprijs]],"Prijs gelijk","Prijs wijkt af"),"")</f>
        <v>Prijs wijkt af</v>
      </c>
      <c r="L588" t="str">
        <f>IF(Q4_2025[[#This Row],[Relatiekorting percentage]]=0,
    "Nvt",
    IF(Q4_2025[[#This Row],[Brutobedrag 2]] &lt; Q4_2025[[#This Row],[Bruto - Rel.korting]],
        "Nee",
        "Ja"))</f>
        <v>Nvt</v>
      </c>
      <c r="M588" s="10">
        <f>IF(Q4_2025[[#This Row],[Artikelprijs]]&lt;&gt;"",Q4_2025[[#This Row],[Artikelprijs]],Q4_2025[[#This Row],[Stuksprijs]])</f>
        <v>230</v>
      </c>
      <c r="N588" s="44">
        <f>Q4_2025[[#This Row],[Besteld]]*Q4_2025[[#This Row],[Prijs 2]]</f>
        <v>690</v>
      </c>
      <c r="O588" s="10">
        <f>IF(Q4_2025[[#This Row],[Brutobedrag 2]]&lt;Q4_2025[[#This Row],[Bruto - Rel.korting]],Q4_2025[[#This Row],[Brutobedrag 2]],Q4_2025[[#This Row],[Brutobedrag 2]]*(100-Q4_2025[[#This Row],[Relatiekorting percentage]])/100)</f>
        <v>690</v>
      </c>
      <c r="R588" s="3"/>
      <c r="W588"/>
      <c r="AB588"/>
    </row>
    <row r="589" spans="1:28" x14ac:dyDescent="0.3">
      <c r="A589" t="s">
        <v>868</v>
      </c>
      <c r="B589">
        <v>5030228</v>
      </c>
      <c r="C589" t="s">
        <v>113</v>
      </c>
      <c r="D589">
        <v>6</v>
      </c>
      <c r="E589" s="10">
        <v>261.89999999999998</v>
      </c>
      <c r="F589" s="10">
        <v>1571.4</v>
      </c>
      <c r="G589" s="10">
        <v>1571.4</v>
      </c>
      <c r="H589">
        <v>0</v>
      </c>
      <c r="I589" s="51" t="str">
        <f>_xlfn.XLOOKUP(Q4_2025[[#This Row],[Artikelnr]],Artikel_prijzen[Artnr],Artikel_prijzen[Groep],"")</f>
        <v>Rigging</v>
      </c>
      <c r="J589" s="10">
        <f>_xlfn.XLOOKUP(Q4_2025[[#This Row],[Artikelnr]],Artikel_prijzen[Artnr],Artikel_prijzen[Prijs 2025],"")</f>
        <v>230</v>
      </c>
      <c r="K589" t="str">
        <f>IF(Q4_2025[[#This Row],[Artikelprijs]]&lt;&gt;"",IF(Q4_2025[[#This Row],[Stuksprijs]]=Q4_2025[[#This Row],[Artikelprijs]],"Prijs gelijk","Prijs wijkt af"),"")</f>
        <v>Prijs wijkt af</v>
      </c>
      <c r="L589" t="str">
        <f>IF(Q4_2025[[#This Row],[Relatiekorting percentage]]=0,
    "Nvt",
    IF(Q4_2025[[#This Row],[Brutobedrag 2]] &lt; Q4_2025[[#This Row],[Bruto - Rel.korting]],
        "Nee",
        "Ja"))</f>
        <v>Nvt</v>
      </c>
      <c r="M589" s="10">
        <f>IF(Q4_2025[[#This Row],[Artikelprijs]]&lt;&gt;"",Q4_2025[[#This Row],[Artikelprijs]],Q4_2025[[#This Row],[Stuksprijs]])</f>
        <v>230</v>
      </c>
      <c r="N589" s="44">
        <f>Q4_2025[[#This Row],[Besteld]]*Q4_2025[[#This Row],[Prijs 2]]</f>
        <v>1380</v>
      </c>
      <c r="O589" s="10">
        <f>IF(Q4_2025[[#This Row],[Brutobedrag 2]]&lt;Q4_2025[[#This Row],[Bruto - Rel.korting]],Q4_2025[[#This Row],[Brutobedrag 2]],Q4_2025[[#This Row],[Brutobedrag 2]]*(100-Q4_2025[[#This Row],[Relatiekorting percentage]])/100)</f>
        <v>1380</v>
      </c>
      <c r="R589" s="3"/>
      <c r="W589"/>
      <c r="AB589"/>
    </row>
    <row r="590" spans="1:28" x14ac:dyDescent="0.3">
      <c r="A590" t="s">
        <v>868</v>
      </c>
      <c r="B590">
        <v>5030232</v>
      </c>
      <c r="C590" t="s">
        <v>116</v>
      </c>
      <c r="D590">
        <v>1</v>
      </c>
      <c r="E590" s="10">
        <v>169.2</v>
      </c>
      <c r="F590" s="10">
        <v>169.2</v>
      </c>
      <c r="G590" s="10">
        <v>169.2</v>
      </c>
      <c r="H590">
        <v>0</v>
      </c>
      <c r="I590" s="51" t="str">
        <f>_xlfn.XLOOKUP(Q4_2025[[#This Row],[Artikelnr]],Artikel_prijzen[Artnr],Artikel_prijzen[Groep],"")</f>
        <v>Rigging</v>
      </c>
      <c r="J590" s="10">
        <f>_xlfn.XLOOKUP(Q4_2025[[#This Row],[Artikelnr]],Artikel_prijzen[Artnr],Artikel_prijzen[Prijs 2025],"")</f>
        <v>140</v>
      </c>
      <c r="K590" t="str">
        <f>IF(Q4_2025[[#This Row],[Artikelprijs]]&lt;&gt;"",IF(Q4_2025[[#This Row],[Stuksprijs]]=Q4_2025[[#This Row],[Artikelprijs]],"Prijs gelijk","Prijs wijkt af"),"")</f>
        <v>Prijs wijkt af</v>
      </c>
      <c r="L590" t="str">
        <f>IF(Q4_2025[[#This Row],[Relatiekorting percentage]]=0,
    "Nvt",
    IF(Q4_2025[[#This Row],[Brutobedrag 2]] &lt; Q4_2025[[#This Row],[Bruto - Rel.korting]],
        "Nee",
        "Ja"))</f>
        <v>Nvt</v>
      </c>
      <c r="M590" s="10">
        <f>IF(Q4_2025[[#This Row],[Artikelprijs]]&lt;&gt;"",Q4_2025[[#This Row],[Artikelprijs]],Q4_2025[[#This Row],[Stuksprijs]])</f>
        <v>140</v>
      </c>
      <c r="N590" s="44">
        <f>Q4_2025[[#This Row],[Besteld]]*Q4_2025[[#This Row],[Prijs 2]]</f>
        <v>140</v>
      </c>
      <c r="O590" s="10">
        <f>IF(Q4_2025[[#This Row],[Brutobedrag 2]]&lt;Q4_2025[[#This Row],[Bruto - Rel.korting]],Q4_2025[[#This Row],[Brutobedrag 2]],Q4_2025[[#This Row],[Brutobedrag 2]]*(100-Q4_2025[[#This Row],[Relatiekorting percentage]])/100)</f>
        <v>140</v>
      </c>
      <c r="R590" s="3"/>
      <c r="W590"/>
      <c r="AB590"/>
    </row>
    <row r="591" spans="1:28" x14ac:dyDescent="0.3">
      <c r="A591" t="s">
        <v>868</v>
      </c>
      <c r="B591">
        <v>5030228</v>
      </c>
      <c r="C591" t="s">
        <v>113</v>
      </c>
      <c r="D591">
        <v>3</v>
      </c>
      <c r="E591" s="10">
        <v>236.9</v>
      </c>
      <c r="F591" s="10">
        <v>710.7</v>
      </c>
      <c r="G591" s="10">
        <v>710.7</v>
      </c>
      <c r="H591">
        <v>0</v>
      </c>
      <c r="I591" s="51" t="str">
        <f>_xlfn.XLOOKUP(Q4_2025[[#This Row],[Artikelnr]],Artikel_prijzen[Artnr],Artikel_prijzen[Groep],"")</f>
        <v>Rigging</v>
      </c>
      <c r="J591" s="10">
        <f>_xlfn.XLOOKUP(Q4_2025[[#This Row],[Artikelnr]],Artikel_prijzen[Artnr],Artikel_prijzen[Prijs 2025],"")</f>
        <v>230</v>
      </c>
      <c r="K591" t="str">
        <f>IF(Q4_2025[[#This Row],[Artikelprijs]]&lt;&gt;"",IF(Q4_2025[[#This Row],[Stuksprijs]]=Q4_2025[[#This Row],[Artikelprijs]],"Prijs gelijk","Prijs wijkt af"),"")</f>
        <v>Prijs wijkt af</v>
      </c>
      <c r="L591" t="str">
        <f>IF(Q4_2025[[#This Row],[Relatiekorting percentage]]=0,
    "Nvt",
    IF(Q4_2025[[#This Row],[Brutobedrag 2]] &lt; Q4_2025[[#This Row],[Bruto - Rel.korting]],
        "Nee",
        "Ja"))</f>
        <v>Nvt</v>
      </c>
      <c r="M591" s="10">
        <f>IF(Q4_2025[[#This Row],[Artikelprijs]]&lt;&gt;"",Q4_2025[[#This Row],[Artikelprijs]],Q4_2025[[#This Row],[Stuksprijs]])</f>
        <v>230</v>
      </c>
      <c r="N591" s="44">
        <f>Q4_2025[[#This Row],[Besteld]]*Q4_2025[[#This Row],[Prijs 2]]</f>
        <v>690</v>
      </c>
      <c r="O591" s="10">
        <f>IF(Q4_2025[[#This Row],[Brutobedrag 2]]&lt;Q4_2025[[#This Row],[Bruto - Rel.korting]],Q4_2025[[#This Row],[Brutobedrag 2]],Q4_2025[[#This Row],[Brutobedrag 2]]*(100-Q4_2025[[#This Row],[Relatiekorting percentage]])/100)</f>
        <v>690</v>
      </c>
      <c r="R591" s="3"/>
      <c r="W591"/>
      <c r="AB591"/>
    </row>
    <row r="592" spans="1:28" x14ac:dyDescent="0.3">
      <c r="A592" t="s">
        <v>868</v>
      </c>
      <c r="B592">
        <v>5030232</v>
      </c>
      <c r="C592" t="s">
        <v>116</v>
      </c>
      <c r="D592">
        <v>1</v>
      </c>
      <c r="E592" s="10">
        <v>144.19999999999999</v>
      </c>
      <c r="F592" s="10">
        <v>144.19999999999999</v>
      </c>
      <c r="G592" s="10">
        <v>144.19999999999999</v>
      </c>
      <c r="H592">
        <v>0</v>
      </c>
      <c r="I592" s="51" t="str">
        <f>_xlfn.XLOOKUP(Q4_2025[[#This Row],[Artikelnr]],Artikel_prijzen[Artnr],Artikel_prijzen[Groep],"")</f>
        <v>Rigging</v>
      </c>
      <c r="J592" s="10">
        <f>_xlfn.XLOOKUP(Q4_2025[[#This Row],[Artikelnr]],Artikel_prijzen[Artnr],Artikel_prijzen[Prijs 2025],"")</f>
        <v>140</v>
      </c>
      <c r="K592" t="str">
        <f>IF(Q4_2025[[#This Row],[Artikelprijs]]&lt;&gt;"",IF(Q4_2025[[#This Row],[Stuksprijs]]=Q4_2025[[#This Row],[Artikelprijs]],"Prijs gelijk","Prijs wijkt af"),"")</f>
        <v>Prijs wijkt af</v>
      </c>
      <c r="L592" t="str">
        <f>IF(Q4_2025[[#This Row],[Relatiekorting percentage]]=0,
    "Nvt",
    IF(Q4_2025[[#This Row],[Brutobedrag 2]] &lt; Q4_2025[[#This Row],[Bruto - Rel.korting]],
        "Nee",
        "Ja"))</f>
        <v>Nvt</v>
      </c>
      <c r="M592" s="10">
        <f>IF(Q4_2025[[#This Row],[Artikelprijs]]&lt;&gt;"",Q4_2025[[#This Row],[Artikelprijs]],Q4_2025[[#This Row],[Stuksprijs]])</f>
        <v>140</v>
      </c>
      <c r="N592" s="44">
        <f>Q4_2025[[#This Row],[Besteld]]*Q4_2025[[#This Row],[Prijs 2]]</f>
        <v>140</v>
      </c>
      <c r="O592" s="10">
        <f>IF(Q4_2025[[#This Row],[Brutobedrag 2]]&lt;Q4_2025[[#This Row],[Bruto - Rel.korting]],Q4_2025[[#This Row],[Brutobedrag 2]],Q4_2025[[#This Row],[Brutobedrag 2]]*(100-Q4_2025[[#This Row],[Relatiekorting percentage]])/100)</f>
        <v>140</v>
      </c>
      <c r="R592" s="3"/>
      <c r="W592"/>
      <c r="AB592"/>
    </row>
    <row r="593" spans="1:28" x14ac:dyDescent="0.3">
      <c r="A593" t="s">
        <v>868</v>
      </c>
      <c r="B593">
        <v>5030229</v>
      </c>
      <c r="C593" t="s">
        <v>18</v>
      </c>
      <c r="D593">
        <v>4</v>
      </c>
      <c r="E593" s="10">
        <v>303.85000000000002</v>
      </c>
      <c r="F593" s="10">
        <v>1215.4000000000001</v>
      </c>
      <c r="G593" s="10">
        <v>1215.4000000000001</v>
      </c>
      <c r="H593">
        <v>0</v>
      </c>
      <c r="I593" s="51" t="str">
        <f>_xlfn.XLOOKUP(Q4_2025[[#This Row],[Artikelnr]],Artikel_prijzen[Artnr],Artikel_prijzen[Groep],"")</f>
        <v>Rigging</v>
      </c>
      <c r="J593" s="10">
        <f>_xlfn.XLOOKUP(Q4_2025[[#This Row],[Artikelnr]],Artikel_prijzen[Artnr],Artikel_prijzen[Prijs 2025],"")</f>
        <v>295</v>
      </c>
      <c r="K593" t="str">
        <f>IF(Q4_2025[[#This Row],[Artikelprijs]]&lt;&gt;"",IF(Q4_2025[[#This Row],[Stuksprijs]]=Q4_2025[[#This Row],[Artikelprijs]],"Prijs gelijk","Prijs wijkt af"),"")</f>
        <v>Prijs wijkt af</v>
      </c>
      <c r="L593" t="str">
        <f>IF(Q4_2025[[#This Row],[Relatiekorting percentage]]=0,
    "Nvt",
    IF(Q4_2025[[#This Row],[Brutobedrag 2]] &lt; Q4_2025[[#This Row],[Bruto - Rel.korting]],
        "Nee",
        "Ja"))</f>
        <v>Nvt</v>
      </c>
      <c r="M593" s="10">
        <f>IF(Q4_2025[[#This Row],[Artikelprijs]]&lt;&gt;"",Q4_2025[[#This Row],[Artikelprijs]],Q4_2025[[#This Row],[Stuksprijs]])</f>
        <v>295</v>
      </c>
      <c r="N593" s="44">
        <f>Q4_2025[[#This Row],[Besteld]]*Q4_2025[[#This Row],[Prijs 2]]</f>
        <v>1180</v>
      </c>
      <c r="O593" s="10">
        <f>IF(Q4_2025[[#This Row],[Brutobedrag 2]]&lt;Q4_2025[[#This Row],[Bruto - Rel.korting]],Q4_2025[[#This Row],[Brutobedrag 2]],Q4_2025[[#This Row],[Brutobedrag 2]]*(100-Q4_2025[[#This Row],[Relatiekorting percentage]])/100)</f>
        <v>1180</v>
      </c>
      <c r="R593" s="3"/>
      <c r="W593"/>
      <c r="AB593"/>
    </row>
    <row r="594" spans="1:28" x14ac:dyDescent="0.3">
      <c r="A594" t="s">
        <v>868</v>
      </c>
      <c r="B594">
        <v>5030028</v>
      </c>
      <c r="C594" t="s">
        <v>341</v>
      </c>
      <c r="D594">
        <v>13</v>
      </c>
      <c r="E594" s="10">
        <v>28.84</v>
      </c>
      <c r="F594" s="10">
        <v>374.92</v>
      </c>
      <c r="G594" s="10">
        <v>374.92</v>
      </c>
      <c r="H594">
        <v>0</v>
      </c>
      <c r="I594" s="51" t="str">
        <f>_xlfn.XLOOKUP(Q4_2025[[#This Row],[Artikelnr]],Artikel_prijzen[Artnr],Artikel_prijzen[Groep],"")</f>
        <v/>
      </c>
      <c r="J594" s="10" t="str">
        <f>_xlfn.XLOOKUP(Q4_2025[[#This Row],[Artikelnr]],Artikel_prijzen[Artnr],Artikel_prijzen[Prijs 2025],"")</f>
        <v/>
      </c>
      <c r="K594" t="str">
        <f>IF(Q4_2025[[#This Row],[Artikelprijs]]&lt;&gt;"",IF(Q4_2025[[#This Row],[Stuksprijs]]=Q4_2025[[#This Row],[Artikelprijs]],"Prijs gelijk","Prijs wijkt af"),"")</f>
        <v/>
      </c>
      <c r="L594" t="str">
        <f>IF(Q4_2025[[#This Row],[Relatiekorting percentage]]=0,
    "Nvt",
    IF(Q4_2025[[#This Row],[Brutobedrag 2]] &lt; Q4_2025[[#This Row],[Bruto - Rel.korting]],
        "Nee",
        "Ja"))</f>
        <v>Nvt</v>
      </c>
      <c r="M594" s="10">
        <f>IF(Q4_2025[[#This Row],[Artikelprijs]]&lt;&gt;"",Q4_2025[[#This Row],[Artikelprijs]],Q4_2025[[#This Row],[Stuksprijs]])</f>
        <v>28.84</v>
      </c>
      <c r="N594" s="44">
        <f>Q4_2025[[#This Row],[Besteld]]*Q4_2025[[#This Row],[Prijs 2]]</f>
        <v>374.92</v>
      </c>
      <c r="O594" s="10">
        <f>IF(Q4_2025[[#This Row],[Brutobedrag 2]]&lt;Q4_2025[[#This Row],[Bruto - Rel.korting]],Q4_2025[[#This Row],[Brutobedrag 2]],Q4_2025[[#This Row],[Brutobedrag 2]]*(100-Q4_2025[[#This Row],[Relatiekorting percentage]])/100)</f>
        <v>374.92</v>
      </c>
      <c r="R594" s="3"/>
      <c r="W594"/>
      <c r="AB594"/>
    </row>
    <row r="595" spans="1:28" x14ac:dyDescent="0.3">
      <c r="A595" t="s">
        <v>868</v>
      </c>
      <c r="B595">
        <v>5030228</v>
      </c>
      <c r="C595" t="s">
        <v>473</v>
      </c>
      <c r="D595">
        <v>4</v>
      </c>
      <c r="E595" s="10">
        <v>236.9</v>
      </c>
      <c r="F595" s="10">
        <v>947.6</v>
      </c>
      <c r="G595" s="10">
        <v>947.6</v>
      </c>
      <c r="H595">
        <v>0</v>
      </c>
      <c r="I595" s="51" t="str">
        <f>_xlfn.XLOOKUP(Q4_2025[[#This Row],[Artikelnr]],Artikel_prijzen[Artnr],Artikel_prijzen[Groep],"")</f>
        <v>Rigging</v>
      </c>
      <c r="J595" s="10">
        <f>_xlfn.XLOOKUP(Q4_2025[[#This Row],[Artikelnr]],Artikel_prijzen[Artnr],Artikel_prijzen[Prijs 2025],"")</f>
        <v>230</v>
      </c>
      <c r="K595" t="str">
        <f>IF(Q4_2025[[#This Row],[Artikelprijs]]&lt;&gt;"",IF(Q4_2025[[#This Row],[Stuksprijs]]=Q4_2025[[#This Row],[Artikelprijs]],"Prijs gelijk","Prijs wijkt af"),"")</f>
        <v>Prijs wijkt af</v>
      </c>
      <c r="L595" t="str">
        <f>IF(Q4_2025[[#This Row],[Relatiekorting percentage]]=0,
    "Nvt",
    IF(Q4_2025[[#This Row],[Brutobedrag 2]] &lt; Q4_2025[[#This Row],[Bruto - Rel.korting]],
        "Nee",
        "Ja"))</f>
        <v>Nvt</v>
      </c>
      <c r="M595" s="10">
        <f>IF(Q4_2025[[#This Row],[Artikelprijs]]&lt;&gt;"",Q4_2025[[#This Row],[Artikelprijs]],Q4_2025[[#This Row],[Stuksprijs]])</f>
        <v>230</v>
      </c>
      <c r="N595" s="44">
        <f>Q4_2025[[#This Row],[Besteld]]*Q4_2025[[#This Row],[Prijs 2]]</f>
        <v>920</v>
      </c>
      <c r="O595" s="10">
        <f>IF(Q4_2025[[#This Row],[Brutobedrag 2]]&lt;Q4_2025[[#This Row],[Bruto - Rel.korting]],Q4_2025[[#This Row],[Brutobedrag 2]],Q4_2025[[#This Row],[Brutobedrag 2]]*(100-Q4_2025[[#This Row],[Relatiekorting percentage]])/100)</f>
        <v>920</v>
      </c>
      <c r="R595" s="3"/>
      <c r="W595"/>
      <c r="AB595"/>
    </row>
    <row r="596" spans="1:28" x14ac:dyDescent="0.3">
      <c r="A596" t="s">
        <v>868</v>
      </c>
      <c r="B596">
        <v>5030232</v>
      </c>
      <c r="C596" t="s">
        <v>395</v>
      </c>
      <c r="D596">
        <v>1</v>
      </c>
      <c r="E596" s="10">
        <v>144.19999999999999</v>
      </c>
      <c r="F596" s="10">
        <v>144.19999999999999</v>
      </c>
      <c r="G596" s="10">
        <v>144.19999999999999</v>
      </c>
      <c r="H596">
        <v>0</v>
      </c>
      <c r="I596" s="51" t="str">
        <f>_xlfn.XLOOKUP(Q4_2025[[#This Row],[Artikelnr]],Artikel_prijzen[Artnr],Artikel_prijzen[Groep],"")</f>
        <v>Rigging</v>
      </c>
      <c r="J596" s="10">
        <f>_xlfn.XLOOKUP(Q4_2025[[#This Row],[Artikelnr]],Artikel_prijzen[Artnr],Artikel_prijzen[Prijs 2025],"")</f>
        <v>140</v>
      </c>
      <c r="K596" t="str">
        <f>IF(Q4_2025[[#This Row],[Artikelprijs]]&lt;&gt;"",IF(Q4_2025[[#This Row],[Stuksprijs]]=Q4_2025[[#This Row],[Artikelprijs]],"Prijs gelijk","Prijs wijkt af"),"")</f>
        <v>Prijs wijkt af</v>
      </c>
      <c r="L596" t="str">
        <f>IF(Q4_2025[[#This Row],[Relatiekorting percentage]]=0,
    "Nvt",
    IF(Q4_2025[[#This Row],[Brutobedrag 2]] &lt; Q4_2025[[#This Row],[Bruto - Rel.korting]],
        "Nee",
        "Ja"))</f>
        <v>Nvt</v>
      </c>
      <c r="M596" s="10">
        <f>IF(Q4_2025[[#This Row],[Artikelprijs]]&lt;&gt;"",Q4_2025[[#This Row],[Artikelprijs]],Q4_2025[[#This Row],[Stuksprijs]])</f>
        <v>140</v>
      </c>
      <c r="N596" s="44">
        <f>Q4_2025[[#This Row],[Besteld]]*Q4_2025[[#This Row],[Prijs 2]]</f>
        <v>140</v>
      </c>
      <c r="O596" s="10">
        <f>IF(Q4_2025[[#This Row],[Brutobedrag 2]]&lt;Q4_2025[[#This Row],[Bruto - Rel.korting]],Q4_2025[[#This Row],[Brutobedrag 2]],Q4_2025[[#This Row],[Brutobedrag 2]]*(100-Q4_2025[[#This Row],[Relatiekorting percentage]])/100)</f>
        <v>140</v>
      </c>
      <c r="R596" s="3"/>
      <c r="W596"/>
      <c r="AB596"/>
    </row>
    <row r="597" spans="1:28" x14ac:dyDescent="0.3">
      <c r="A597" t="s">
        <v>868</v>
      </c>
      <c r="B597">
        <v>5030229</v>
      </c>
      <c r="C597" t="s">
        <v>18</v>
      </c>
      <c r="D597">
        <v>4</v>
      </c>
      <c r="E597" s="10">
        <v>328.85</v>
      </c>
      <c r="F597" s="10">
        <v>1315.4</v>
      </c>
      <c r="G597" s="10">
        <v>1315.4</v>
      </c>
      <c r="H597">
        <v>0</v>
      </c>
      <c r="I597" s="51" t="str">
        <f>_xlfn.XLOOKUP(Q4_2025[[#This Row],[Artikelnr]],Artikel_prijzen[Artnr],Artikel_prijzen[Groep],"")</f>
        <v>Rigging</v>
      </c>
      <c r="J597" s="10">
        <f>_xlfn.XLOOKUP(Q4_2025[[#This Row],[Artikelnr]],Artikel_prijzen[Artnr],Artikel_prijzen[Prijs 2025],"")</f>
        <v>295</v>
      </c>
      <c r="K597" t="str">
        <f>IF(Q4_2025[[#This Row],[Artikelprijs]]&lt;&gt;"",IF(Q4_2025[[#This Row],[Stuksprijs]]=Q4_2025[[#This Row],[Artikelprijs]],"Prijs gelijk","Prijs wijkt af"),"")</f>
        <v>Prijs wijkt af</v>
      </c>
      <c r="L597" t="str">
        <f>IF(Q4_2025[[#This Row],[Relatiekorting percentage]]=0,
    "Nvt",
    IF(Q4_2025[[#This Row],[Brutobedrag 2]] &lt; Q4_2025[[#This Row],[Bruto - Rel.korting]],
        "Nee",
        "Ja"))</f>
        <v>Nvt</v>
      </c>
      <c r="M597" s="10">
        <f>IF(Q4_2025[[#This Row],[Artikelprijs]]&lt;&gt;"",Q4_2025[[#This Row],[Artikelprijs]],Q4_2025[[#This Row],[Stuksprijs]])</f>
        <v>295</v>
      </c>
      <c r="N597" s="44">
        <f>Q4_2025[[#This Row],[Besteld]]*Q4_2025[[#This Row],[Prijs 2]]</f>
        <v>1180</v>
      </c>
      <c r="O597" s="10">
        <f>IF(Q4_2025[[#This Row],[Brutobedrag 2]]&lt;Q4_2025[[#This Row],[Bruto - Rel.korting]],Q4_2025[[#This Row],[Brutobedrag 2]],Q4_2025[[#This Row],[Brutobedrag 2]]*(100-Q4_2025[[#This Row],[Relatiekorting percentage]])/100)</f>
        <v>1180</v>
      </c>
      <c r="R597" s="3"/>
      <c r="W597"/>
      <c r="AB597"/>
    </row>
    <row r="598" spans="1:28" x14ac:dyDescent="0.3">
      <c r="A598" t="s">
        <v>868</v>
      </c>
      <c r="B598">
        <v>5030228</v>
      </c>
      <c r="C598" t="s">
        <v>113</v>
      </c>
      <c r="D598">
        <v>4</v>
      </c>
      <c r="E598" s="10">
        <v>236.9</v>
      </c>
      <c r="F598" s="10">
        <v>947.6</v>
      </c>
      <c r="G598" s="10">
        <v>947.6</v>
      </c>
      <c r="H598">
        <v>0</v>
      </c>
      <c r="I598" s="51" t="str">
        <f>_xlfn.XLOOKUP(Q4_2025[[#This Row],[Artikelnr]],Artikel_prijzen[Artnr],Artikel_prijzen[Groep],"")</f>
        <v>Rigging</v>
      </c>
      <c r="J598" s="10">
        <f>_xlfn.XLOOKUP(Q4_2025[[#This Row],[Artikelnr]],Artikel_prijzen[Artnr],Artikel_prijzen[Prijs 2025],"")</f>
        <v>230</v>
      </c>
      <c r="K598" t="str">
        <f>IF(Q4_2025[[#This Row],[Artikelprijs]]&lt;&gt;"",IF(Q4_2025[[#This Row],[Stuksprijs]]=Q4_2025[[#This Row],[Artikelprijs]],"Prijs gelijk","Prijs wijkt af"),"")</f>
        <v>Prijs wijkt af</v>
      </c>
      <c r="L598" t="str">
        <f>IF(Q4_2025[[#This Row],[Relatiekorting percentage]]=0,
    "Nvt",
    IF(Q4_2025[[#This Row],[Brutobedrag 2]] &lt; Q4_2025[[#This Row],[Bruto - Rel.korting]],
        "Nee",
        "Ja"))</f>
        <v>Nvt</v>
      </c>
      <c r="M598" s="10">
        <f>IF(Q4_2025[[#This Row],[Artikelprijs]]&lt;&gt;"",Q4_2025[[#This Row],[Artikelprijs]],Q4_2025[[#This Row],[Stuksprijs]])</f>
        <v>230</v>
      </c>
      <c r="N598" s="44">
        <f>Q4_2025[[#This Row],[Besteld]]*Q4_2025[[#This Row],[Prijs 2]]</f>
        <v>920</v>
      </c>
      <c r="O598" s="10">
        <f>IF(Q4_2025[[#This Row],[Brutobedrag 2]]&lt;Q4_2025[[#This Row],[Bruto - Rel.korting]],Q4_2025[[#This Row],[Brutobedrag 2]],Q4_2025[[#This Row],[Brutobedrag 2]]*(100-Q4_2025[[#This Row],[Relatiekorting percentage]])/100)</f>
        <v>920</v>
      </c>
      <c r="R598" s="3"/>
      <c r="W598"/>
      <c r="AB598"/>
    </row>
    <row r="599" spans="1:28" x14ac:dyDescent="0.3">
      <c r="A599" t="s">
        <v>868</v>
      </c>
      <c r="B599">
        <v>5030228</v>
      </c>
      <c r="C599" t="s">
        <v>113</v>
      </c>
      <c r="D599">
        <v>4</v>
      </c>
      <c r="E599" s="10">
        <v>236.9</v>
      </c>
      <c r="F599" s="10">
        <v>947.6</v>
      </c>
      <c r="G599" s="10">
        <v>947.6</v>
      </c>
      <c r="H599">
        <v>0</v>
      </c>
      <c r="I599" s="51" t="str">
        <f>_xlfn.XLOOKUP(Q4_2025[[#This Row],[Artikelnr]],Artikel_prijzen[Artnr],Artikel_prijzen[Groep],"")</f>
        <v>Rigging</v>
      </c>
      <c r="J599" s="10">
        <f>_xlfn.XLOOKUP(Q4_2025[[#This Row],[Artikelnr]],Artikel_prijzen[Artnr],Artikel_prijzen[Prijs 2025],"")</f>
        <v>230</v>
      </c>
      <c r="K599" t="str">
        <f>IF(Q4_2025[[#This Row],[Artikelprijs]]&lt;&gt;"",IF(Q4_2025[[#This Row],[Stuksprijs]]=Q4_2025[[#This Row],[Artikelprijs]],"Prijs gelijk","Prijs wijkt af"),"")</f>
        <v>Prijs wijkt af</v>
      </c>
      <c r="L599" t="str">
        <f>IF(Q4_2025[[#This Row],[Relatiekorting percentage]]=0,
    "Nvt",
    IF(Q4_2025[[#This Row],[Brutobedrag 2]] &lt; Q4_2025[[#This Row],[Bruto - Rel.korting]],
        "Nee",
        "Ja"))</f>
        <v>Nvt</v>
      </c>
      <c r="M599" s="10">
        <f>IF(Q4_2025[[#This Row],[Artikelprijs]]&lt;&gt;"",Q4_2025[[#This Row],[Artikelprijs]],Q4_2025[[#This Row],[Stuksprijs]])</f>
        <v>230</v>
      </c>
      <c r="N599" s="44">
        <f>Q4_2025[[#This Row],[Besteld]]*Q4_2025[[#This Row],[Prijs 2]]</f>
        <v>920</v>
      </c>
      <c r="O599" s="10">
        <f>IF(Q4_2025[[#This Row],[Brutobedrag 2]]&lt;Q4_2025[[#This Row],[Bruto - Rel.korting]],Q4_2025[[#This Row],[Brutobedrag 2]],Q4_2025[[#This Row],[Brutobedrag 2]]*(100-Q4_2025[[#This Row],[Relatiekorting percentage]])/100)</f>
        <v>920</v>
      </c>
      <c r="R599" s="3"/>
      <c r="W599"/>
      <c r="AB599"/>
    </row>
    <row r="600" spans="1:28" x14ac:dyDescent="0.3">
      <c r="A600" t="s">
        <v>868</v>
      </c>
      <c r="B600">
        <v>5030228</v>
      </c>
      <c r="C600" t="s">
        <v>113</v>
      </c>
      <c r="D600">
        <v>2</v>
      </c>
      <c r="E600" s="10">
        <v>236.9</v>
      </c>
      <c r="F600" s="10">
        <v>473.8</v>
      </c>
      <c r="G600" s="10">
        <v>473.8</v>
      </c>
      <c r="H600">
        <v>0</v>
      </c>
      <c r="I600" s="51" t="str">
        <f>_xlfn.XLOOKUP(Q4_2025[[#This Row],[Artikelnr]],Artikel_prijzen[Artnr],Artikel_prijzen[Groep],"")</f>
        <v>Rigging</v>
      </c>
      <c r="J600" s="10">
        <f>_xlfn.XLOOKUP(Q4_2025[[#This Row],[Artikelnr]],Artikel_prijzen[Artnr],Artikel_prijzen[Prijs 2025],"")</f>
        <v>230</v>
      </c>
      <c r="K600" t="str">
        <f>IF(Q4_2025[[#This Row],[Artikelprijs]]&lt;&gt;"",IF(Q4_2025[[#This Row],[Stuksprijs]]=Q4_2025[[#This Row],[Artikelprijs]],"Prijs gelijk","Prijs wijkt af"),"")</f>
        <v>Prijs wijkt af</v>
      </c>
      <c r="L600" t="str">
        <f>IF(Q4_2025[[#This Row],[Relatiekorting percentage]]=0,
    "Nvt",
    IF(Q4_2025[[#This Row],[Brutobedrag 2]] &lt; Q4_2025[[#This Row],[Bruto - Rel.korting]],
        "Nee",
        "Ja"))</f>
        <v>Nvt</v>
      </c>
      <c r="M600" s="10">
        <f>IF(Q4_2025[[#This Row],[Artikelprijs]]&lt;&gt;"",Q4_2025[[#This Row],[Artikelprijs]],Q4_2025[[#This Row],[Stuksprijs]])</f>
        <v>230</v>
      </c>
      <c r="N600" s="44">
        <f>Q4_2025[[#This Row],[Besteld]]*Q4_2025[[#This Row],[Prijs 2]]</f>
        <v>460</v>
      </c>
      <c r="O600" s="10">
        <f>IF(Q4_2025[[#This Row],[Brutobedrag 2]]&lt;Q4_2025[[#This Row],[Bruto - Rel.korting]],Q4_2025[[#This Row],[Brutobedrag 2]],Q4_2025[[#This Row],[Brutobedrag 2]]*(100-Q4_2025[[#This Row],[Relatiekorting percentage]])/100)</f>
        <v>460</v>
      </c>
      <c r="R600" s="3"/>
      <c r="W600"/>
      <c r="AB600"/>
    </row>
    <row r="601" spans="1:28" x14ac:dyDescent="0.3">
      <c r="A601" t="s">
        <v>868</v>
      </c>
      <c r="B601">
        <v>5030028</v>
      </c>
      <c r="C601" t="s">
        <v>341</v>
      </c>
      <c r="D601">
        <v>6</v>
      </c>
      <c r="E601" s="10">
        <v>28.84</v>
      </c>
      <c r="F601" s="10">
        <v>173.04</v>
      </c>
      <c r="G601" s="10">
        <v>173.04</v>
      </c>
      <c r="H601">
        <v>0</v>
      </c>
      <c r="I601" s="51" t="str">
        <f>_xlfn.XLOOKUP(Q4_2025[[#This Row],[Artikelnr]],Artikel_prijzen[Artnr],Artikel_prijzen[Groep],"")</f>
        <v/>
      </c>
      <c r="J601" s="10" t="str">
        <f>_xlfn.XLOOKUP(Q4_2025[[#This Row],[Artikelnr]],Artikel_prijzen[Artnr],Artikel_prijzen[Prijs 2025],"")</f>
        <v/>
      </c>
      <c r="K601" t="str">
        <f>IF(Q4_2025[[#This Row],[Artikelprijs]]&lt;&gt;"",IF(Q4_2025[[#This Row],[Stuksprijs]]=Q4_2025[[#This Row],[Artikelprijs]],"Prijs gelijk","Prijs wijkt af"),"")</f>
        <v/>
      </c>
      <c r="L601" t="str">
        <f>IF(Q4_2025[[#This Row],[Relatiekorting percentage]]=0,
    "Nvt",
    IF(Q4_2025[[#This Row],[Brutobedrag 2]] &lt; Q4_2025[[#This Row],[Bruto - Rel.korting]],
        "Nee",
        "Ja"))</f>
        <v>Nvt</v>
      </c>
      <c r="M601" s="10">
        <f>IF(Q4_2025[[#This Row],[Artikelprijs]]&lt;&gt;"",Q4_2025[[#This Row],[Artikelprijs]],Q4_2025[[#This Row],[Stuksprijs]])</f>
        <v>28.84</v>
      </c>
      <c r="N601" s="44">
        <f>Q4_2025[[#This Row],[Besteld]]*Q4_2025[[#This Row],[Prijs 2]]</f>
        <v>173.04</v>
      </c>
      <c r="O601" s="10">
        <f>IF(Q4_2025[[#This Row],[Brutobedrag 2]]&lt;Q4_2025[[#This Row],[Bruto - Rel.korting]],Q4_2025[[#This Row],[Brutobedrag 2]],Q4_2025[[#This Row],[Brutobedrag 2]]*(100-Q4_2025[[#This Row],[Relatiekorting percentage]])/100)</f>
        <v>173.04</v>
      </c>
      <c r="R601" s="3"/>
      <c r="W601"/>
      <c r="AB601"/>
    </row>
    <row r="602" spans="1:28" x14ac:dyDescent="0.3">
      <c r="A602" t="s">
        <v>868</v>
      </c>
      <c r="B602">
        <v>5030028</v>
      </c>
      <c r="C602" t="s">
        <v>394</v>
      </c>
      <c r="D602">
        <v>10</v>
      </c>
      <c r="E602" s="10">
        <v>28.84</v>
      </c>
      <c r="F602" s="10">
        <v>288.39999999999998</v>
      </c>
      <c r="G602" s="10">
        <v>288.39999999999998</v>
      </c>
      <c r="H602">
        <v>0</v>
      </c>
      <c r="I602" s="51" t="str">
        <f>_xlfn.XLOOKUP(Q4_2025[[#This Row],[Artikelnr]],Artikel_prijzen[Artnr],Artikel_prijzen[Groep],"")</f>
        <v/>
      </c>
      <c r="J602" s="10" t="str">
        <f>_xlfn.XLOOKUP(Q4_2025[[#This Row],[Artikelnr]],Artikel_prijzen[Artnr],Artikel_prijzen[Prijs 2025],"")</f>
        <v/>
      </c>
      <c r="K602" t="str">
        <f>IF(Q4_2025[[#This Row],[Artikelprijs]]&lt;&gt;"",IF(Q4_2025[[#This Row],[Stuksprijs]]=Q4_2025[[#This Row],[Artikelprijs]],"Prijs gelijk","Prijs wijkt af"),"")</f>
        <v/>
      </c>
      <c r="L602" t="str">
        <f>IF(Q4_2025[[#This Row],[Relatiekorting percentage]]=0,
    "Nvt",
    IF(Q4_2025[[#This Row],[Brutobedrag 2]] &lt; Q4_2025[[#This Row],[Bruto - Rel.korting]],
        "Nee",
        "Ja"))</f>
        <v>Nvt</v>
      </c>
      <c r="M602" s="10">
        <f>IF(Q4_2025[[#This Row],[Artikelprijs]]&lt;&gt;"",Q4_2025[[#This Row],[Artikelprijs]],Q4_2025[[#This Row],[Stuksprijs]])</f>
        <v>28.84</v>
      </c>
      <c r="N602" s="44">
        <f>Q4_2025[[#This Row],[Besteld]]*Q4_2025[[#This Row],[Prijs 2]]</f>
        <v>288.39999999999998</v>
      </c>
      <c r="O602" s="10">
        <f>IF(Q4_2025[[#This Row],[Brutobedrag 2]]&lt;Q4_2025[[#This Row],[Bruto - Rel.korting]],Q4_2025[[#This Row],[Brutobedrag 2]],Q4_2025[[#This Row],[Brutobedrag 2]]*(100-Q4_2025[[#This Row],[Relatiekorting percentage]])/100)</f>
        <v>288.39999999999998</v>
      </c>
      <c r="R602" s="3"/>
      <c r="W602"/>
      <c r="AB602"/>
    </row>
    <row r="603" spans="1:28" x14ac:dyDescent="0.3">
      <c r="A603" t="s">
        <v>868</v>
      </c>
      <c r="B603">
        <v>5030228</v>
      </c>
      <c r="C603" t="s">
        <v>473</v>
      </c>
      <c r="D603">
        <v>8</v>
      </c>
      <c r="E603" s="10">
        <v>261.29000000000002</v>
      </c>
      <c r="F603" s="10">
        <v>2090.3200000000002</v>
      </c>
      <c r="G603" s="10">
        <v>2090.3200000000002</v>
      </c>
      <c r="H603">
        <v>0</v>
      </c>
      <c r="I603" s="51" t="str">
        <f>_xlfn.XLOOKUP(Q4_2025[[#This Row],[Artikelnr]],Artikel_prijzen[Artnr],Artikel_prijzen[Groep],"")</f>
        <v>Rigging</v>
      </c>
      <c r="J603" s="10">
        <f>_xlfn.XLOOKUP(Q4_2025[[#This Row],[Artikelnr]],Artikel_prijzen[Artnr],Artikel_prijzen[Prijs 2025],"")</f>
        <v>230</v>
      </c>
      <c r="K603" t="str">
        <f>IF(Q4_2025[[#This Row],[Artikelprijs]]&lt;&gt;"",IF(Q4_2025[[#This Row],[Stuksprijs]]=Q4_2025[[#This Row],[Artikelprijs]],"Prijs gelijk","Prijs wijkt af"),"")</f>
        <v>Prijs wijkt af</v>
      </c>
      <c r="L603" t="str">
        <f>IF(Q4_2025[[#This Row],[Relatiekorting percentage]]=0,
    "Nvt",
    IF(Q4_2025[[#This Row],[Brutobedrag 2]] &lt; Q4_2025[[#This Row],[Bruto - Rel.korting]],
        "Nee",
        "Ja"))</f>
        <v>Nvt</v>
      </c>
      <c r="M603" s="10">
        <f>IF(Q4_2025[[#This Row],[Artikelprijs]]&lt;&gt;"",Q4_2025[[#This Row],[Artikelprijs]],Q4_2025[[#This Row],[Stuksprijs]])</f>
        <v>230</v>
      </c>
      <c r="N603" s="44">
        <f>Q4_2025[[#This Row],[Besteld]]*Q4_2025[[#This Row],[Prijs 2]]</f>
        <v>1840</v>
      </c>
      <c r="O603" s="10">
        <f>IF(Q4_2025[[#This Row],[Brutobedrag 2]]&lt;Q4_2025[[#This Row],[Bruto - Rel.korting]],Q4_2025[[#This Row],[Brutobedrag 2]],Q4_2025[[#This Row],[Brutobedrag 2]]*(100-Q4_2025[[#This Row],[Relatiekorting percentage]])/100)</f>
        <v>1840</v>
      </c>
      <c r="R603" s="3"/>
      <c r="W603"/>
      <c r="AB603"/>
    </row>
    <row r="604" spans="1:28" x14ac:dyDescent="0.3">
      <c r="A604" t="s">
        <v>868</v>
      </c>
      <c r="B604">
        <v>5030228</v>
      </c>
      <c r="C604" t="s">
        <v>473</v>
      </c>
      <c r="D604">
        <v>4</v>
      </c>
      <c r="E604" s="10">
        <v>261.89999999999998</v>
      </c>
      <c r="F604" s="10">
        <v>1047.5999999999999</v>
      </c>
      <c r="G604" s="10">
        <v>1047.5999999999999</v>
      </c>
      <c r="H604">
        <v>0</v>
      </c>
      <c r="I604" s="51" t="str">
        <f>_xlfn.XLOOKUP(Q4_2025[[#This Row],[Artikelnr]],Artikel_prijzen[Artnr],Artikel_prijzen[Groep],"")</f>
        <v>Rigging</v>
      </c>
      <c r="J604" s="10">
        <f>_xlfn.XLOOKUP(Q4_2025[[#This Row],[Artikelnr]],Artikel_prijzen[Artnr],Artikel_prijzen[Prijs 2025],"")</f>
        <v>230</v>
      </c>
      <c r="K604" t="str">
        <f>IF(Q4_2025[[#This Row],[Artikelprijs]]&lt;&gt;"",IF(Q4_2025[[#This Row],[Stuksprijs]]=Q4_2025[[#This Row],[Artikelprijs]],"Prijs gelijk","Prijs wijkt af"),"")</f>
        <v>Prijs wijkt af</v>
      </c>
      <c r="L604" t="str">
        <f>IF(Q4_2025[[#This Row],[Relatiekorting percentage]]=0,
    "Nvt",
    IF(Q4_2025[[#This Row],[Brutobedrag 2]] &lt; Q4_2025[[#This Row],[Bruto - Rel.korting]],
        "Nee",
        "Ja"))</f>
        <v>Nvt</v>
      </c>
      <c r="M604" s="10">
        <f>IF(Q4_2025[[#This Row],[Artikelprijs]]&lt;&gt;"",Q4_2025[[#This Row],[Artikelprijs]],Q4_2025[[#This Row],[Stuksprijs]])</f>
        <v>230</v>
      </c>
      <c r="N604" s="44">
        <f>Q4_2025[[#This Row],[Besteld]]*Q4_2025[[#This Row],[Prijs 2]]</f>
        <v>920</v>
      </c>
      <c r="O604" s="10">
        <f>IF(Q4_2025[[#This Row],[Brutobedrag 2]]&lt;Q4_2025[[#This Row],[Bruto - Rel.korting]],Q4_2025[[#This Row],[Brutobedrag 2]],Q4_2025[[#This Row],[Brutobedrag 2]]*(100-Q4_2025[[#This Row],[Relatiekorting percentage]])/100)</f>
        <v>920</v>
      </c>
      <c r="R604" s="3"/>
      <c r="W604"/>
      <c r="AB604"/>
    </row>
    <row r="605" spans="1:28" x14ac:dyDescent="0.3">
      <c r="A605" t="s">
        <v>868</v>
      </c>
      <c r="B605">
        <v>5030005</v>
      </c>
      <c r="C605" t="s">
        <v>623</v>
      </c>
      <c r="D605">
        <v>1</v>
      </c>
      <c r="E605" s="10">
        <v>200.85</v>
      </c>
      <c r="F605" s="10">
        <v>200.85</v>
      </c>
      <c r="G605" s="10">
        <v>200.85</v>
      </c>
      <c r="H605">
        <v>0</v>
      </c>
      <c r="I605" s="51" t="str">
        <f>_xlfn.XLOOKUP(Q4_2025[[#This Row],[Artikelnr]],Artikel_prijzen[Artnr],Artikel_prijzen[Groep],"")</f>
        <v>Rigging</v>
      </c>
      <c r="J605" s="10">
        <f>_xlfn.XLOOKUP(Q4_2025[[#This Row],[Artikelnr]],Artikel_prijzen[Artnr],Artikel_prijzen[Prijs 2025],"")</f>
        <v>195</v>
      </c>
      <c r="K605" t="str">
        <f>IF(Q4_2025[[#This Row],[Artikelprijs]]&lt;&gt;"",IF(Q4_2025[[#This Row],[Stuksprijs]]=Q4_2025[[#This Row],[Artikelprijs]],"Prijs gelijk","Prijs wijkt af"),"")</f>
        <v>Prijs wijkt af</v>
      </c>
      <c r="L605" t="str">
        <f>IF(Q4_2025[[#This Row],[Relatiekorting percentage]]=0,
    "Nvt",
    IF(Q4_2025[[#This Row],[Brutobedrag 2]] &lt; Q4_2025[[#This Row],[Bruto - Rel.korting]],
        "Nee",
        "Ja"))</f>
        <v>Nvt</v>
      </c>
      <c r="M605" s="10">
        <f>IF(Q4_2025[[#This Row],[Artikelprijs]]&lt;&gt;"",Q4_2025[[#This Row],[Artikelprijs]],Q4_2025[[#This Row],[Stuksprijs]])</f>
        <v>195</v>
      </c>
      <c r="N605" s="44">
        <f>Q4_2025[[#This Row],[Besteld]]*Q4_2025[[#This Row],[Prijs 2]]</f>
        <v>195</v>
      </c>
      <c r="O605" s="10">
        <f>IF(Q4_2025[[#This Row],[Brutobedrag 2]]&lt;Q4_2025[[#This Row],[Bruto - Rel.korting]],Q4_2025[[#This Row],[Brutobedrag 2]],Q4_2025[[#This Row],[Brutobedrag 2]]*(100-Q4_2025[[#This Row],[Relatiekorting percentage]])/100)</f>
        <v>195</v>
      </c>
      <c r="R605" s="3"/>
      <c r="W605"/>
      <c r="AB605"/>
    </row>
    <row r="606" spans="1:28" x14ac:dyDescent="0.3">
      <c r="A606" t="s">
        <v>868</v>
      </c>
      <c r="B606">
        <v>5031052</v>
      </c>
      <c r="C606" t="s">
        <v>12</v>
      </c>
      <c r="D606">
        <v>2</v>
      </c>
      <c r="E606" s="10">
        <v>88.07</v>
      </c>
      <c r="F606" s="10">
        <v>176.14</v>
      </c>
      <c r="G606" s="10">
        <v>176.14</v>
      </c>
      <c r="H606">
        <v>0</v>
      </c>
      <c r="I606" s="51" t="str">
        <f>_xlfn.XLOOKUP(Q4_2025[[#This Row],[Artikelnr]],Artikel_prijzen[Artnr],Artikel_prijzen[Groep],"")</f>
        <v/>
      </c>
      <c r="J606" s="10" t="str">
        <f>_xlfn.XLOOKUP(Q4_2025[[#This Row],[Artikelnr]],Artikel_prijzen[Artnr],Artikel_prijzen[Prijs 2025],"")</f>
        <v/>
      </c>
      <c r="K606" t="str">
        <f>IF(Q4_2025[[#This Row],[Artikelprijs]]&lt;&gt;"",IF(Q4_2025[[#This Row],[Stuksprijs]]=Q4_2025[[#This Row],[Artikelprijs]],"Prijs gelijk","Prijs wijkt af"),"")</f>
        <v/>
      </c>
      <c r="L606" t="str">
        <f>IF(Q4_2025[[#This Row],[Relatiekorting percentage]]=0,
    "Nvt",
    IF(Q4_2025[[#This Row],[Brutobedrag 2]] &lt; Q4_2025[[#This Row],[Bruto - Rel.korting]],
        "Nee",
        "Ja"))</f>
        <v>Nvt</v>
      </c>
      <c r="M606" s="10">
        <f>IF(Q4_2025[[#This Row],[Artikelprijs]]&lt;&gt;"",Q4_2025[[#This Row],[Artikelprijs]],Q4_2025[[#This Row],[Stuksprijs]])</f>
        <v>88.07</v>
      </c>
      <c r="N606" s="44">
        <f>Q4_2025[[#This Row],[Besteld]]*Q4_2025[[#This Row],[Prijs 2]]</f>
        <v>176.14</v>
      </c>
      <c r="O606" s="10">
        <f>IF(Q4_2025[[#This Row],[Brutobedrag 2]]&lt;Q4_2025[[#This Row],[Bruto - Rel.korting]],Q4_2025[[#This Row],[Brutobedrag 2]],Q4_2025[[#This Row],[Brutobedrag 2]]*(100-Q4_2025[[#This Row],[Relatiekorting percentage]])/100)</f>
        <v>176.14</v>
      </c>
      <c r="R606" s="3"/>
      <c r="W606"/>
      <c r="AB606"/>
    </row>
    <row r="607" spans="1:28" x14ac:dyDescent="0.3">
      <c r="A607" t="s">
        <v>868</v>
      </c>
      <c r="B607">
        <v>5030228</v>
      </c>
      <c r="C607" t="s">
        <v>473</v>
      </c>
      <c r="D607">
        <v>-4</v>
      </c>
      <c r="E607" s="10">
        <v>261.89999999999998</v>
      </c>
      <c r="F607" s="10">
        <v>-1047.5999999999999</v>
      </c>
      <c r="G607" s="10">
        <v>-1047.5999999999999</v>
      </c>
      <c r="H607">
        <v>0</v>
      </c>
      <c r="I607" s="51" t="str">
        <f>_xlfn.XLOOKUP(Q4_2025[[#This Row],[Artikelnr]],Artikel_prijzen[Artnr],Artikel_prijzen[Groep],"")</f>
        <v>Rigging</v>
      </c>
      <c r="J607" s="10">
        <f>_xlfn.XLOOKUP(Q4_2025[[#This Row],[Artikelnr]],Artikel_prijzen[Artnr],Artikel_prijzen[Prijs 2025],"")</f>
        <v>230</v>
      </c>
      <c r="K607" t="str">
        <f>IF(Q4_2025[[#This Row],[Artikelprijs]]&lt;&gt;"",IF(Q4_2025[[#This Row],[Stuksprijs]]=Q4_2025[[#This Row],[Artikelprijs]],"Prijs gelijk","Prijs wijkt af"),"")</f>
        <v>Prijs wijkt af</v>
      </c>
      <c r="L607" t="str">
        <f>IF(Q4_2025[[#This Row],[Relatiekorting percentage]]=0,
    "Nvt",
    IF(Q4_2025[[#This Row],[Brutobedrag 2]] &lt; Q4_2025[[#This Row],[Bruto - Rel.korting]],
        "Nee",
        "Ja"))</f>
        <v>Nvt</v>
      </c>
      <c r="M607" s="10">
        <f>IF(Q4_2025[[#This Row],[Artikelprijs]]&lt;&gt;"",Q4_2025[[#This Row],[Artikelprijs]],Q4_2025[[#This Row],[Stuksprijs]])</f>
        <v>230</v>
      </c>
      <c r="N607" s="44">
        <f>Q4_2025[[#This Row],[Besteld]]*Q4_2025[[#This Row],[Prijs 2]]</f>
        <v>-920</v>
      </c>
      <c r="O607" s="10">
        <f>IF(Q4_2025[[#This Row],[Brutobedrag 2]]&lt;Q4_2025[[#This Row],[Bruto - Rel.korting]],Q4_2025[[#This Row],[Brutobedrag 2]],Q4_2025[[#This Row],[Brutobedrag 2]]*(100-Q4_2025[[#This Row],[Relatiekorting percentage]])/100)</f>
        <v>-920</v>
      </c>
      <c r="R607" s="3"/>
      <c r="W607"/>
      <c r="AB607"/>
    </row>
    <row r="608" spans="1:28" x14ac:dyDescent="0.3">
      <c r="A608" t="s">
        <v>868</v>
      </c>
      <c r="B608">
        <v>5030005</v>
      </c>
      <c r="C608" t="s">
        <v>623</v>
      </c>
      <c r="D608">
        <v>-1</v>
      </c>
      <c r="E608" s="10">
        <v>200.85</v>
      </c>
      <c r="F608" s="10">
        <v>-200.85</v>
      </c>
      <c r="G608" s="10">
        <v>-200.85</v>
      </c>
      <c r="H608">
        <v>0</v>
      </c>
      <c r="I608" s="51" t="str">
        <f>_xlfn.XLOOKUP(Q4_2025[[#This Row],[Artikelnr]],Artikel_prijzen[Artnr],Artikel_prijzen[Groep],"")</f>
        <v>Rigging</v>
      </c>
      <c r="J608" s="10">
        <f>_xlfn.XLOOKUP(Q4_2025[[#This Row],[Artikelnr]],Artikel_prijzen[Artnr],Artikel_prijzen[Prijs 2025],"")</f>
        <v>195</v>
      </c>
      <c r="K608" t="str">
        <f>IF(Q4_2025[[#This Row],[Artikelprijs]]&lt;&gt;"",IF(Q4_2025[[#This Row],[Stuksprijs]]=Q4_2025[[#This Row],[Artikelprijs]],"Prijs gelijk","Prijs wijkt af"),"")</f>
        <v>Prijs wijkt af</v>
      </c>
      <c r="L608" t="str">
        <f>IF(Q4_2025[[#This Row],[Relatiekorting percentage]]=0,
    "Nvt",
    IF(Q4_2025[[#This Row],[Brutobedrag 2]] &lt; Q4_2025[[#This Row],[Bruto - Rel.korting]],
        "Nee",
        "Ja"))</f>
        <v>Nvt</v>
      </c>
      <c r="M608" s="10">
        <f>IF(Q4_2025[[#This Row],[Artikelprijs]]&lt;&gt;"",Q4_2025[[#This Row],[Artikelprijs]],Q4_2025[[#This Row],[Stuksprijs]])</f>
        <v>195</v>
      </c>
      <c r="N608" s="44">
        <f>Q4_2025[[#This Row],[Besteld]]*Q4_2025[[#This Row],[Prijs 2]]</f>
        <v>-195</v>
      </c>
      <c r="O608" s="10">
        <f>IF(Q4_2025[[#This Row],[Brutobedrag 2]]&lt;Q4_2025[[#This Row],[Bruto - Rel.korting]],Q4_2025[[#This Row],[Brutobedrag 2]],Q4_2025[[#This Row],[Brutobedrag 2]]*(100-Q4_2025[[#This Row],[Relatiekorting percentage]])/100)</f>
        <v>-195</v>
      </c>
      <c r="R608" s="3"/>
      <c r="W608"/>
      <c r="AB608"/>
    </row>
    <row r="609" spans="1:28" x14ac:dyDescent="0.3">
      <c r="A609" t="s">
        <v>868</v>
      </c>
      <c r="B609">
        <v>5031052</v>
      </c>
      <c r="C609" t="s">
        <v>12</v>
      </c>
      <c r="D609">
        <v>-2</v>
      </c>
      <c r="E609" s="10">
        <v>88.07</v>
      </c>
      <c r="F609" s="10">
        <v>-176.14</v>
      </c>
      <c r="G609" s="10">
        <v>-176.14</v>
      </c>
      <c r="H609">
        <v>0</v>
      </c>
      <c r="I609" s="51" t="str">
        <f>_xlfn.XLOOKUP(Q4_2025[[#This Row],[Artikelnr]],Artikel_prijzen[Artnr],Artikel_prijzen[Groep],"")</f>
        <v/>
      </c>
      <c r="J609" s="10" t="str">
        <f>_xlfn.XLOOKUP(Q4_2025[[#This Row],[Artikelnr]],Artikel_prijzen[Artnr],Artikel_prijzen[Prijs 2025],"")</f>
        <v/>
      </c>
      <c r="K609" t="str">
        <f>IF(Q4_2025[[#This Row],[Artikelprijs]]&lt;&gt;"",IF(Q4_2025[[#This Row],[Stuksprijs]]=Q4_2025[[#This Row],[Artikelprijs]],"Prijs gelijk","Prijs wijkt af"),"")</f>
        <v/>
      </c>
      <c r="L609" t="str">
        <f>IF(Q4_2025[[#This Row],[Relatiekorting percentage]]=0,
    "Nvt",
    IF(Q4_2025[[#This Row],[Brutobedrag 2]] &lt; Q4_2025[[#This Row],[Bruto - Rel.korting]],
        "Nee",
        "Ja"))</f>
        <v>Nvt</v>
      </c>
      <c r="M609" s="10">
        <f>IF(Q4_2025[[#This Row],[Artikelprijs]]&lt;&gt;"",Q4_2025[[#This Row],[Artikelprijs]],Q4_2025[[#This Row],[Stuksprijs]])</f>
        <v>88.07</v>
      </c>
      <c r="N609" s="44">
        <f>Q4_2025[[#This Row],[Besteld]]*Q4_2025[[#This Row],[Prijs 2]]</f>
        <v>-176.14</v>
      </c>
      <c r="O609" s="10">
        <f>IF(Q4_2025[[#This Row],[Brutobedrag 2]]&lt;Q4_2025[[#This Row],[Bruto - Rel.korting]],Q4_2025[[#This Row],[Brutobedrag 2]],Q4_2025[[#This Row],[Brutobedrag 2]]*(100-Q4_2025[[#This Row],[Relatiekorting percentage]])/100)</f>
        <v>-176.14</v>
      </c>
      <c r="R609" s="3"/>
      <c r="W609"/>
      <c r="AB609"/>
    </row>
    <row r="610" spans="1:28" x14ac:dyDescent="0.3">
      <c r="A610" t="s">
        <v>868</v>
      </c>
      <c r="B610">
        <v>5030228</v>
      </c>
      <c r="C610" t="s">
        <v>113</v>
      </c>
      <c r="D610">
        <v>5</v>
      </c>
      <c r="E610" s="10">
        <v>236.9</v>
      </c>
      <c r="F610" s="10">
        <v>1184.5</v>
      </c>
      <c r="G610" s="10">
        <v>1184.5</v>
      </c>
      <c r="H610">
        <v>0</v>
      </c>
      <c r="I610" s="51" t="str">
        <f>_xlfn.XLOOKUP(Q4_2025[[#This Row],[Artikelnr]],Artikel_prijzen[Artnr],Artikel_prijzen[Groep],"")</f>
        <v>Rigging</v>
      </c>
      <c r="J610" s="10">
        <f>_xlfn.XLOOKUP(Q4_2025[[#This Row],[Artikelnr]],Artikel_prijzen[Artnr],Artikel_prijzen[Prijs 2025],"")</f>
        <v>230</v>
      </c>
      <c r="K610" t="str">
        <f>IF(Q4_2025[[#This Row],[Artikelprijs]]&lt;&gt;"",IF(Q4_2025[[#This Row],[Stuksprijs]]=Q4_2025[[#This Row],[Artikelprijs]],"Prijs gelijk","Prijs wijkt af"),"")</f>
        <v>Prijs wijkt af</v>
      </c>
      <c r="L610" t="str">
        <f>IF(Q4_2025[[#This Row],[Relatiekorting percentage]]=0,
    "Nvt",
    IF(Q4_2025[[#This Row],[Brutobedrag 2]] &lt; Q4_2025[[#This Row],[Bruto - Rel.korting]],
        "Nee",
        "Ja"))</f>
        <v>Nvt</v>
      </c>
      <c r="M610" s="10">
        <f>IF(Q4_2025[[#This Row],[Artikelprijs]]&lt;&gt;"",Q4_2025[[#This Row],[Artikelprijs]],Q4_2025[[#This Row],[Stuksprijs]])</f>
        <v>230</v>
      </c>
      <c r="N610" s="44">
        <f>Q4_2025[[#This Row],[Besteld]]*Q4_2025[[#This Row],[Prijs 2]]</f>
        <v>1150</v>
      </c>
      <c r="O610" s="10">
        <f>IF(Q4_2025[[#This Row],[Brutobedrag 2]]&lt;Q4_2025[[#This Row],[Bruto - Rel.korting]],Q4_2025[[#This Row],[Brutobedrag 2]],Q4_2025[[#This Row],[Brutobedrag 2]]*(100-Q4_2025[[#This Row],[Relatiekorting percentage]])/100)</f>
        <v>1150</v>
      </c>
      <c r="R610" s="3"/>
      <c r="W610"/>
      <c r="AB610"/>
    </row>
    <row r="611" spans="1:28" x14ac:dyDescent="0.3">
      <c r="A611" t="s">
        <v>868</v>
      </c>
      <c r="B611">
        <v>5030229</v>
      </c>
      <c r="C611" t="s">
        <v>18</v>
      </c>
      <c r="D611">
        <v>6</v>
      </c>
      <c r="E611" s="10">
        <v>303.85000000000002</v>
      </c>
      <c r="F611" s="10">
        <v>1823.1</v>
      </c>
      <c r="G611" s="10">
        <v>1823.1</v>
      </c>
      <c r="H611">
        <v>0</v>
      </c>
      <c r="I611" s="51" t="str">
        <f>_xlfn.XLOOKUP(Q4_2025[[#This Row],[Artikelnr]],Artikel_prijzen[Artnr],Artikel_prijzen[Groep],"")</f>
        <v>Rigging</v>
      </c>
      <c r="J611" s="10">
        <f>_xlfn.XLOOKUP(Q4_2025[[#This Row],[Artikelnr]],Artikel_prijzen[Artnr],Artikel_prijzen[Prijs 2025],"")</f>
        <v>295</v>
      </c>
      <c r="K611" t="str">
        <f>IF(Q4_2025[[#This Row],[Artikelprijs]]&lt;&gt;"",IF(Q4_2025[[#This Row],[Stuksprijs]]=Q4_2025[[#This Row],[Artikelprijs]],"Prijs gelijk","Prijs wijkt af"),"")</f>
        <v>Prijs wijkt af</v>
      </c>
      <c r="L611" t="str">
        <f>IF(Q4_2025[[#This Row],[Relatiekorting percentage]]=0,
    "Nvt",
    IF(Q4_2025[[#This Row],[Brutobedrag 2]] &lt; Q4_2025[[#This Row],[Bruto - Rel.korting]],
        "Nee",
        "Ja"))</f>
        <v>Nvt</v>
      </c>
      <c r="M611" s="10">
        <f>IF(Q4_2025[[#This Row],[Artikelprijs]]&lt;&gt;"",Q4_2025[[#This Row],[Artikelprijs]],Q4_2025[[#This Row],[Stuksprijs]])</f>
        <v>295</v>
      </c>
      <c r="N611" s="44">
        <f>Q4_2025[[#This Row],[Besteld]]*Q4_2025[[#This Row],[Prijs 2]]</f>
        <v>1770</v>
      </c>
      <c r="O611" s="10">
        <f>IF(Q4_2025[[#This Row],[Brutobedrag 2]]&lt;Q4_2025[[#This Row],[Bruto - Rel.korting]],Q4_2025[[#This Row],[Brutobedrag 2]],Q4_2025[[#This Row],[Brutobedrag 2]]*(100-Q4_2025[[#This Row],[Relatiekorting percentage]])/100)</f>
        <v>1770</v>
      </c>
      <c r="R611" s="3"/>
      <c r="W611"/>
      <c r="AB611"/>
    </row>
    <row r="612" spans="1:28" x14ac:dyDescent="0.3">
      <c r="A612" t="s">
        <v>868</v>
      </c>
      <c r="B612">
        <v>5030228</v>
      </c>
      <c r="C612" t="s">
        <v>113</v>
      </c>
      <c r="D612">
        <v>1</v>
      </c>
      <c r="E612" s="10">
        <v>236.9</v>
      </c>
      <c r="F612" s="10">
        <v>236.9</v>
      </c>
      <c r="G612" s="10">
        <v>236.9</v>
      </c>
      <c r="H612">
        <v>0</v>
      </c>
      <c r="I612" s="51" t="str">
        <f>_xlfn.XLOOKUP(Q4_2025[[#This Row],[Artikelnr]],Artikel_prijzen[Artnr],Artikel_prijzen[Groep],"")</f>
        <v>Rigging</v>
      </c>
      <c r="J612" s="10">
        <f>_xlfn.XLOOKUP(Q4_2025[[#This Row],[Artikelnr]],Artikel_prijzen[Artnr],Artikel_prijzen[Prijs 2025],"")</f>
        <v>230</v>
      </c>
      <c r="K612" t="str">
        <f>IF(Q4_2025[[#This Row],[Artikelprijs]]&lt;&gt;"",IF(Q4_2025[[#This Row],[Stuksprijs]]=Q4_2025[[#This Row],[Artikelprijs]],"Prijs gelijk","Prijs wijkt af"),"")</f>
        <v>Prijs wijkt af</v>
      </c>
      <c r="L612" t="str">
        <f>IF(Q4_2025[[#This Row],[Relatiekorting percentage]]=0,
    "Nvt",
    IF(Q4_2025[[#This Row],[Brutobedrag 2]] &lt; Q4_2025[[#This Row],[Bruto - Rel.korting]],
        "Nee",
        "Ja"))</f>
        <v>Nvt</v>
      </c>
      <c r="M612" s="10">
        <f>IF(Q4_2025[[#This Row],[Artikelprijs]]&lt;&gt;"",Q4_2025[[#This Row],[Artikelprijs]],Q4_2025[[#This Row],[Stuksprijs]])</f>
        <v>230</v>
      </c>
      <c r="N612" s="44">
        <f>Q4_2025[[#This Row],[Besteld]]*Q4_2025[[#This Row],[Prijs 2]]</f>
        <v>230</v>
      </c>
      <c r="O612" s="10">
        <f>IF(Q4_2025[[#This Row],[Brutobedrag 2]]&lt;Q4_2025[[#This Row],[Bruto - Rel.korting]],Q4_2025[[#This Row],[Brutobedrag 2]],Q4_2025[[#This Row],[Brutobedrag 2]]*(100-Q4_2025[[#This Row],[Relatiekorting percentage]])/100)</f>
        <v>230</v>
      </c>
      <c r="R612" s="3"/>
      <c r="W612"/>
      <c r="AB612"/>
    </row>
    <row r="613" spans="1:28" x14ac:dyDescent="0.3">
      <c r="A613" t="s">
        <v>868</v>
      </c>
      <c r="B613">
        <v>5030234</v>
      </c>
      <c r="C613" t="s">
        <v>664</v>
      </c>
      <c r="D613">
        <v>1</v>
      </c>
      <c r="E613" s="10">
        <v>180.25</v>
      </c>
      <c r="F613" s="10">
        <v>180.25</v>
      </c>
      <c r="G613" s="10">
        <v>180.25</v>
      </c>
      <c r="H613">
        <v>0</v>
      </c>
      <c r="I613" s="51" t="str">
        <f>_xlfn.XLOOKUP(Q4_2025[[#This Row],[Artikelnr]],Artikel_prijzen[Artnr],Artikel_prijzen[Groep],"")</f>
        <v>Rigging</v>
      </c>
      <c r="J613" s="10">
        <f>_xlfn.XLOOKUP(Q4_2025[[#This Row],[Artikelnr]],Artikel_prijzen[Artnr],Artikel_prijzen[Prijs 2025],"")</f>
        <v>175</v>
      </c>
      <c r="K613" t="str">
        <f>IF(Q4_2025[[#This Row],[Artikelprijs]]&lt;&gt;"",IF(Q4_2025[[#This Row],[Stuksprijs]]=Q4_2025[[#This Row],[Artikelprijs]],"Prijs gelijk","Prijs wijkt af"),"")</f>
        <v>Prijs wijkt af</v>
      </c>
      <c r="L613" t="str">
        <f>IF(Q4_2025[[#This Row],[Relatiekorting percentage]]=0,
    "Nvt",
    IF(Q4_2025[[#This Row],[Brutobedrag 2]] &lt; Q4_2025[[#This Row],[Bruto - Rel.korting]],
        "Nee",
        "Ja"))</f>
        <v>Nvt</v>
      </c>
      <c r="M613" s="10">
        <f>IF(Q4_2025[[#This Row],[Artikelprijs]]&lt;&gt;"",Q4_2025[[#This Row],[Artikelprijs]],Q4_2025[[#This Row],[Stuksprijs]])</f>
        <v>175</v>
      </c>
      <c r="N613" s="44">
        <f>Q4_2025[[#This Row],[Besteld]]*Q4_2025[[#This Row],[Prijs 2]]</f>
        <v>175</v>
      </c>
      <c r="O613" s="10">
        <f>IF(Q4_2025[[#This Row],[Brutobedrag 2]]&lt;Q4_2025[[#This Row],[Bruto - Rel.korting]],Q4_2025[[#This Row],[Brutobedrag 2]],Q4_2025[[#This Row],[Brutobedrag 2]]*(100-Q4_2025[[#This Row],[Relatiekorting percentage]])/100)</f>
        <v>175</v>
      </c>
      <c r="R613" s="3"/>
      <c r="W613"/>
      <c r="AB613"/>
    </row>
    <row r="614" spans="1:28" x14ac:dyDescent="0.3">
      <c r="A614" t="s">
        <v>868</v>
      </c>
      <c r="B614">
        <v>5030228</v>
      </c>
      <c r="C614" t="s">
        <v>473</v>
      </c>
      <c r="D614">
        <v>2</v>
      </c>
      <c r="E614" s="10">
        <v>236.9</v>
      </c>
      <c r="F614" s="10">
        <v>473.8</v>
      </c>
      <c r="G614" s="10">
        <v>473.8</v>
      </c>
      <c r="H614">
        <v>0</v>
      </c>
      <c r="I614" s="51" t="str">
        <f>_xlfn.XLOOKUP(Q4_2025[[#This Row],[Artikelnr]],Artikel_prijzen[Artnr],Artikel_prijzen[Groep],"")</f>
        <v>Rigging</v>
      </c>
      <c r="J614" s="10">
        <f>_xlfn.XLOOKUP(Q4_2025[[#This Row],[Artikelnr]],Artikel_prijzen[Artnr],Artikel_prijzen[Prijs 2025],"")</f>
        <v>230</v>
      </c>
      <c r="K614" t="str">
        <f>IF(Q4_2025[[#This Row],[Artikelprijs]]&lt;&gt;"",IF(Q4_2025[[#This Row],[Stuksprijs]]=Q4_2025[[#This Row],[Artikelprijs]],"Prijs gelijk","Prijs wijkt af"),"")</f>
        <v>Prijs wijkt af</v>
      </c>
      <c r="L614" t="str">
        <f>IF(Q4_2025[[#This Row],[Relatiekorting percentage]]=0,
    "Nvt",
    IF(Q4_2025[[#This Row],[Brutobedrag 2]] &lt; Q4_2025[[#This Row],[Bruto - Rel.korting]],
        "Nee",
        "Ja"))</f>
        <v>Nvt</v>
      </c>
      <c r="M614" s="10">
        <f>IF(Q4_2025[[#This Row],[Artikelprijs]]&lt;&gt;"",Q4_2025[[#This Row],[Artikelprijs]],Q4_2025[[#This Row],[Stuksprijs]])</f>
        <v>230</v>
      </c>
      <c r="N614" s="44">
        <f>Q4_2025[[#This Row],[Besteld]]*Q4_2025[[#This Row],[Prijs 2]]</f>
        <v>460</v>
      </c>
      <c r="O614" s="10">
        <f>IF(Q4_2025[[#This Row],[Brutobedrag 2]]&lt;Q4_2025[[#This Row],[Bruto - Rel.korting]],Q4_2025[[#This Row],[Brutobedrag 2]],Q4_2025[[#This Row],[Brutobedrag 2]]*(100-Q4_2025[[#This Row],[Relatiekorting percentage]])/100)</f>
        <v>460</v>
      </c>
      <c r="R614" s="3"/>
      <c r="W614"/>
      <c r="AB614"/>
    </row>
    <row r="615" spans="1:28" x14ac:dyDescent="0.3">
      <c r="A615" t="s">
        <v>868</v>
      </c>
      <c r="B615">
        <v>5030228</v>
      </c>
      <c r="C615" t="s">
        <v>473</v>
      </c>
      <c r="D615">
        <v>3</v>
      </c>
      <c r="E615" s="10">
        <v>236.9</v>
      </c>
      <c r="F615" s="10">
        <v>710.7</v>
      </c>
      <c r="G615" s="10">
        <v>710.7</v>
      </c>
      <c r="H615">
        <v>0</v>
      </c>
      <c r="I615" s="51" t="str">
        <f>_xlfn.XLOOKUP(Q4_2025[[#This Row],[Artikelnr]],Artikel_prijzen[Artnr],Artikel_prijzen[Groep],"")</f>
        <v>Rigging</v>
      </c>
      <c r="J615" s="10">
        <f>_xlfn.XLOOKUP(Q4_2025[[#This Row],[Artikelnr]],Artikel_prijzen[Artnr],Artikel_prijzen[Prijs 2025],"")</f>
        <v>230</v>
      </c>
      <c r="K615" t="str">
        <f>IF(Q4_2025[[#This Row],[Artikelprijs]]&lt;&gt;"",IF(Q4_2025[[#This Row],[Stuksprijs]]=Q4_2025[[#This Row],[Artikelprijs]],"Prijs gelijk","Prijs wijkt af"),"")</f>
        <v>Prijs wijkt af</v>
      </c>
      <c r="L615" t="str">
        <f>IF(Q4_2025[[#This Row],[Relatiekorting percentage]]=0,
    "Nvt",
    IF(Q4_2025[[#This Row],[Brutobedrag 2]] &lt; Q4_2025[[#This Row],[Bruto - Rel.korting]],
        "Nee",
        "Ja"))</f>
        <v>Nvt</v>
      </c>
      <c r="M615" s="10">
        <f>IF(Q4_2025[[#This Row],[Artikelprijs]]&lt;&gt;"",Q4_2025[[#This Row],[Artikelprijs]],Q4_2025[[#This Row],[Stuksprijs]])</f>
        <v>230</v>
      </c>
      <c r="N615" s="44">
        <f>Q4_2025[[#This Row],[Besteld]]*Q4_2025[[#This Row],[Prijs 2]]</f>
        <v>690</v>
      </c>
      <c r="O615" s="10">
        <f>IF(Q4_2025[[#This Row],[Brutobedrag 2]]&lt;Q4_2025[[#This Row],[Bruto - Rel.korting]],Q4_2025[[#This Row],[Brutobedrag 2]],Q4_2025[[#This Row],[Brutobedrag 2]]*(100-Q4_2025[[#This Row],[Relatiekorting percentage]])/100)</f>
        <v>690</v>
      </c>
      <c r="R615" s="3"/>
      <c r="W615"/>
      <c r="AB615"/>
    </row>
    <row r="616" spans="1:28" x14ac:dyDescent="0.3">
      <c r="A616" t="s">
        <v>868</v>
      </c>
      <c r="B616">
        <v>5030228</v>
      </c>
      <c r="C616" t="s">
        <v>473</v>
      </c>
      <c r="D616">
        <v>4</v>
      </c>
      <c r="E616" s="10">
        <v>236.9</v>
      </c>
      <c r="F616" s="10">
        <v>947.6</v>
      </c>
      <c r="G616" s="10">
        <v>947.6</v>
      </c>
      <c r="H616">
        <v>0</v>
      </c>
      <c r="I616" s="51" t="str">
        <f>_xlfn.XLOOKUP(Q4_2025[[#This Row],[Artikelnr]],Artikel_prijzen[Artnr],Artikel_prijzen[Groep],"")</f>
        <v>Rigging</v>
      </c>
      <c r="J616" s="10">
        <f>_xlfn.XLOOKUP(Q4_2025[[#This Row],[Artikelnr]],Artikel_prijzen[Artnr],Artikel_prijzen[Prijs 2025],"")</f>
        <v>230</v>
      </c>
      <c r="K616" t="str">
        <f>IF(Q4_2025[[#This Row],[Artikelprijs]]&lt;&gt;"",IF(Q4_2025[[#This Row],[Stuksprijs]]=Q4_2025[[#This Row],[Artikelprijs]],"Prijs gelijk","Prijs wijkt af"),"")</f>
        <v>Prijs wijkt af</v>
      </c>
      <c r="L616" t="str">
        <f>IF(Q4_2025[[#This Row],[Relatiekorting percentage]]=0,
    "Nvt",
    IF(Q4_2025[[#This Row],[Brutobedrag 2]] &lt; Q4_2025[[#This Row],[Bruto - Rel.korting]],
        "Nee",
        "Ja"))</f>
        <v>Nvt</v>
      </c>
      <c r="M616" s="10">
        <f>IF(Q4_2025[[#This Row],[Artikelprijs]]&lt;&gt;"",Q4_2025[[#This Row],[Artikelprijs]],Q4_2025[[#This Row],[Stuksprijs]])</f>
        <v>230</v>
      </c>
      <c r="N616" s="44">
        <f>Q4_2025[[#This Row],[Besteld]]*Q4_2025[[#This Row],[Prijs 2]]</f>
        <v>920</v>
      </c>
      <c r="O616" s="10">
        <f>IF(Q4_2025[[#This Row],[Brutobedrag 2]]&lt;Q4_2025[[#This Row],[Bruto - Rel.korting]],Q4_2025[[#This Row],[Brutobedrag 2]],Q4_2025[[#This Row],[Brutobedrag 2]]*(100-Q4_2025[[#This Row],[Relatiekorting percentage]])/100)</f>
        <v>920</v>
      </c>
      <c r="R616" s="3"/>
      <c r="W616"/>
      <c r="AB616"/>
    </row>
    <row r="617" spans="1:28" x14ac:dyDescent="0.3">
      <c r="A617" t="s">
        <v>868</v>
      </c>
      <c r="B617">
        <v>5030232</v>
      </c>
      <c r="C617" t="s">
        <v>395</v>
      </c>
      <c r="D617">
        <v>1</v>
      </c>
      <c r="E617" s="10">
        <v>144.19999999999999</v>
      </c>
      <c r="F617" s="10">
        <v>144.19999999999999</v>
      </c>
      <c r="G617" s="10">
        <v>144.19999999999999</v>
      </c>
      <c r="H617">
        <v>0</v>
      </c>
      <c r="I617" s="51" t="str">
        <f>_xlfn.XLOOKUP(Q4_2025[[#This Row],[Artikelnr]],Artikel_prijzen[Artnr],Artikel_prijzen[Groep],"")</f>
        <v>Rigging</v>
      </c>
      <c r="J617" s="10">
        <f>_xlfn.XLOOKUP(Q4_2025[[#This Row],[Artikelnr]],Artikel_prijzen[Artnr],Artikel_prijzen[Prijs 2025],"")</f>
        <v>140</v>
      </c>
      <c r="K617" t="str">
        <f>IF(Q4_2025[[#This Row],[Artikelprijs]]&lt;&gt;"",IF(Q4_2025[[#This Row],[Stuksprijs]]=Q4_2025[[#This Row],[Artikelprijs]],"Prijs gelijk","Prijs wijkt af"),"")</f>
        <v>Prijs wijkt af</v>
      </c>
      <c r="L617" t="str">
        <f>IF(Q4_2025[[#This Row],[Relatiekorting percentage]]=0,
    "Nvt",
    IF(Q4_2025[[#This Row],[Brutobedrag 2]] &lt; Q4_2025[[#This Row],[Bruto - Rel.korting]],
        "Nee",
        "Ja"))</f>
        <v>Nvt</v>
      </c>
      <c r="M617" s="10">
        <f>IF(Q4_2025[[#This Row],[Artikelprijs]]&lt;&gt;"",Q4_2025[[#This Row],[Artikelprijs]],Q4_2025[[#This Row],[Stuksprijs]])</f>
        <v>140</v>
      </c>
      <c r="N617" s="44">
        <f>Q4_2025[[#This Row],[Besteld]]*Q4_2025[[#This Row],[Prijs 2]]</f>
        <v>140</v>
      </c>
      <c r="O617" s="10">
        <f>IF(Q4_2025[[#This Row],[Brutobedrag 2]]&lt;Q4_2025[[#This Row],[Bruto - Rel.korting]],Q4_2025[[#This Row],[Brutobedrag 2]],Q4_2025[[#This Row],[Brutobedrag 2]]*(100-Q4_2025[[#This Row],[Relatiekorting percentage]])/100)</f>
        <v>140</v>
      </c>
      <c r="R617" s="3"/>
      <c r="W617"/>
      <c r="AB617"/>
    </row>
    <row r="618" spans="1:28" x14ac:dyDescent="0.3">
      <c r="A618" t="s">
        <v>868</v>
      </c>
      <c r="B618">
        <v>5030228</v>
      </c>
      <c r="C618" t="s">
        <v>473</v>
      </c>
      <c r="D618">
        <v>2</v>
      </c>
      <c r="E618" s="10">
        <v>236.9</v>
      </c>
      <c r="F618" s="10">
        <v>473.8</v>
      </c>
      <c r="G618" s="10">
        <v>473.8</v>
      </c>
      <c r="H618">
        <v>0</v>
      </c>
      <c r="I618" s="51" t="str">
        <f>_xlfn.XLOOKUP(Q4_2025[[#This Row],[Artikelnr]],Artikel_prijzen[Artnr],Artikel_prijzen[Groep],"")</f>
        <v>Rigging</v>
      </c>
      <c r="J618" s="10">
        <f>_xlfn.XLOOKUP(Q4_2025[[#This Row],[Artikelnr]],Artikel_prijzen[Artnr],Artikel_prijzen[Prijs 2025],"")</f>
        <v>230</v>
      </c>
      <c r="K618" t="str">
        <f>IF(Q4_2025[[#This Row],[Artikelprijs]]&lt;&gt;"",IF(Q4_2025[[#This Row],[Stuksprijs]]=Q4_2025[[#This Row],[Artikelprijs]],"Prijs gelijk","Prijs wijkt af"),"")</f>
        <v>Prijs wijkt af</v>
      </c>
      <c r="L618" t="str">
        <f>IF(Q4_2025[[#This Row],[Relatiekorting percentage]]=0,
    "Nvt",
    IF(Q4_2025[[#This Row],[Brutobedrag 2]] &lt; Q4_2025[[#This Row],[Bruto - Rel.korting]],
        "Nee",
        "Ja"))</f>
        <v>Nvt</v>
      </c>
      <c r="M618" s="10">
        <f>IF(Q4_2025[[#This Row],[Artikelprijs]]&lt;&gt;"",Q4_2025[[#This Row],[Artikelprijs]],Q4_2025[[#This Row],[Stuksprijs]])</f>
        <v>230</v>
      </c>
      <c r="N618" s="44">
        <f>Q4_2025[[#This Row],[Besteld]]*Q4_2025[[#This Row],[Prijs 2]]</f>
        <v>460</v>
      </c>
      <c r="O618" s="10">
        <f>IF(Q4_2025[[#This Row],[Brutobedrag 2]]&lt;Q4_2025[[#This Row],[Bruto - Rel.korting]],Q4_2025[[#This Row],[Brutobedrag 2]],Q4_2025[[#This Row],[Brutobedrag 2]]*(100-Q4_2025[[#This Row],[Relatiekorting percentage]])/100)</f>
        <v>460</v>
      </c>
      <c r="R618" s="3"/>
      <c r="W618"/>
      <c r="AB618"/>
    </row>
    <row r="619" spans="1:28" x14ac:dyDescent="0.3">
      <c r="A619" t="s">
        <v>868</v>
      </c>
      <c r="B619">
        <v>5030028</v>
      </c>
      <c r="C619" t="s">
        <v>394</v>
      </c>
      <c r="D619">
        <v>12</v>
      </c>
      <c r="E619" s="10">
        <v>28.84</v>
      </c>
      <c r="F619" s="10">
        <v>346.08</v>
      </c>
      <c r="G619" s="10">
        <v>346.08</v>
      </c>
      <c r="H619">
        <v>0</v>
      </c>
      <c r="I619" s="51" t="str">
        <f>_xlfn.XLOOKUP(Q4_2025[[#This Row],[Artikelnr]],Artikel_prijzen[Artnr],Artikel_prijzen[Groep],"")</f>
        <v/>
      </c>
      <c r="J619" s="10" t="str">
        <f>_xlfn.XLOOKUP(Q4_2025[[#This Row],[Artikelnr]],Artikel_prijzen[Artnr],Artikel_prijzen[Prijs 2025],"")</f>
        <v/>
      </c>
      <c r="K619" t="str">
        <f>IF(Q4_2025[[#This Row],[Artikelprijs]]&lt;&gt;"",IF(Q4_2025[[#This Row],[Stuksprijs]]=Q4_2025[[#This Row],[Artikelprijs]],"Prijs gelijk","Prijs wijkt af"),"")</f>
        <v/>
      </c>
      <c r="L619" t="str">
        <f>IF(Q4_2025[[#This Row],[Relatiekorting percentage]]=0,
    "Nvt",
    IF(Q4_2025[[#This Row],[Brutobedrag 2]] &lt; Q4_2025[[#This Row],[Bruto - Rel.korting]],
        "Nee",
        "Ja"))</f>
        <v>Nvt</v>
      </c>
      <c r="M619" s="10">
        <f>IF(Q4_2025[[#This Row],[Artikelprijs]]&lt;&gt;"",Q4_2025[[#This Row],[Artikelprijs]],Q4_2025[[#This Row],[Stuksprijs]])</f>
        <v>28.84</v>
      </c>
      <c r="N619" s="44">
        <f>Q4_2025[[#This Row],[Besteld]]*Q4_2025[[#This Row],[Prijs 2]]</f>
        <v>346.08</v>
      </c>
      <c r="O619" s="10">
        <f>IF(Q4_2025[[#This Row],[Brutobedrag 2]]&lt;Q4_2025[[#This Row],[Bruto - Rel.korting]],Q4_2025[[#This Row],[Brutobedrag 2]],Q4_2025[[#This Row],[Brutobedrag 2]]*(100-Q4_2025[[#This Row],[Relatiekorting percentage]])/100)</f>
        <v>346.08</v>
      </c>
      <c r="R619" s="3"/>
      <c r="W619"/>
      <c r="AB619"/>
    </row>
    <row r="620" spans="1:28" x14ac:dyDescent="0.3">
      <c r="A620" t="s">
        <v>868</v>
      </c>
      <c r="B620">
        <v>5030225</v>
      </c>
      <c r="C620" t="s">
        <v>628</v>
      </c>
      <c r="D620">
        <v>4</v>
      </c>
      <c r="E620" s="10">
        <v>133.9</v>
      </c>
      <c r="F620" s="10">
        <v>535.6</v>
      </c>
      <c r="G620" s="10">
        <v>535.6</v>
      </c>
      <c r="H620">
        <v>0</v>
      </c>
      <c r="I620" s="51" t="str">
        <f>_xlfn.XLOOKUP(Q4_2025[[#This Row],[Artikelnr]],Artikel_prijzen[Artnr],Artikel_prijzen[Groep],"")</f>
        <v>Rigging</v>
      </c>
      <c r="J620" s="10">
        <f>_xlfn.XLOOKUP(Q4_2025[[#This Row],[Artikelnr]],Artikel_prijzen[Artnr],Artikel_prijzen[Prijs 2025],"")</f>
        <v>130</v>
      </c>
      <c r="K620" t="str">
        <f>IF(Q4_2025[[#This Row],[Artikelprijs]]&lt;&gt;"",IF(Q4_2025[[#This Row],[Stuksprijs]]=Q4_2025[[#This Row],[Artikelprijs]],"Prijs gelijk","Prijs wijkt af"),"")</f>
        <v>Prijs wijkt af</v>
      </c>
      <c r="L620" t="str">
        <f>IF(Q4_2025[[#This Row],[Relatiekorting percentage]]=0,
    "Nvt",
    IF(Q4_2025[[#This Row],[Brutobedrag 2]] &lt; Q4_2025[[#This Row],[Bruto - Rel.korting]],
        "Nee",
        "Ja"))</f>
        <v>Nvt</v>
      </c>
      <c r="M620" s="10">
        <f>IF(Q4_2025[[#This Row],[Artikelprijs]]&lt;&gt;"",Q4_2025[[#This Row],[Artikelprijs]],Q4_2025[[#This Row],[Stuksprijs]])</f>
        <v>130</v>
      </c>
      <c r="N620" s="44">
        <f>Q4_2025[[#This Row],[Besteld]]*Q4_2025[[#This Row],[Prijs 2]]</f>
        <v>520</v>
      </c>
      <c r="O620" s="10">
        <f>IF(Q4_2025[[#This Row],[Brutobedrag 2]]&lt;Q4_2025[[#This Row],[Bruto - Rel.korting]],Q4_2025[[#This Row],[Brutobedrag 2]],Q4_2025[[#This Row],[Brutobedrag 2]]*(100-Q4_2025[[#This Row],[Relatiekorting percentage]])/100)</f>
        <v>520</v>
      </c>
      <c r="R620" s="3"/>
      <c r="W620"/>
      <c r="AB620"/>
    </row>
    <row r="621" spans="1:28" x14ac:dyDescent="0.3">
      <c r="A621" t="s">
        <v>868</v>
      </c>
      <c r="B621">
        <v>5030228</v>
      </c>
      <c r="C621" t="s">
        <v>473</v>
      </c>
      <c r="D621">
        <v>-2</v>
      </c>
      <c r="E621" s="10">
        <v>236.9</v>
      </c>
      <c r="F621" s="10">
        <v>-473.8</v>
      </c>
      <c r="G621" s="10">
        <v>-473.8</v>
      </c>
      <c r="H621">
        <v>0</v>
      </c>
      <c r="I621" s="51" t="str">
        <f>_xlfn.XLOOKUP(Q4_2025[[#This Row],[Artikelnr]],Artikel_prijzen[Artnr],Artikel_prijzen[Groep],"")</f>
        <v>Rigging</v>
      </c>
      <c r="J621" s="10">
        <f>_xlfn.XLOOKUP(Q4_2025[[#This Row],[Artikelnr]],Artikel_prijzen[Artnr],Artikel_prijzen[Prijs 2025],"")</f>
        <v>230</v>
      </c>
      <c r="K621" t="str">
        <f>IF(Q4_2025[[#This Row],[Artikelprijs]]&lt;&gt;"",IF(Q4_2025[[#This Row],[Stuksprijs]]=Q4_2025[[#This Row],[Artikelprijs]],"Prijs gelijk","Prijs wijkt af"),"")</f>
        <v>Prijs wijkt af</v>
      </c>
      <c r="L621" t="str">
        <f>IF(Q4_2025[[#This Row],[Relatiekorting percentage]]=0,
    "Nvt",
    IF(Q4_2025[[#This Row],[Brutobedrag 2]] &lt; Q4_2025[[#This Row],[Bruto - Rel.korting]],
        "Nee",
        "Ja"))</f>
        <v>Nvt</v>
      </c>
      <c r="M621" s="10">
        <f>IF(Q4_2025[[#This Row],[Artikelprijs]]&lt;&gt;"",Q4_2025[[#This Row],[Artikelprijs]],Q4_2025[[#This Row],[Stuksprijs]])</f>
        <v>230</v>
      </c>
      <c r="N621" s="44">
        <f>Q4_2025[[#This Row],[Besteld]]*Q4_2025[[#This Row],[Prijs 2]]</f>
        <v>-460</v>
      </c>
      <c r="O621" s="10">
        <f>IF(Q4_2025[[#This Row],[Brutobedrag 2]]&lt;Q4_2025[[#This Row],[Bruto - Rel.korting]],Q4_2025[[#This Row],[Brutobedrag 2]],Q4_2025[[#This Row],[Brutobedrag 2]]*(100-Q4_2025[[#This Row],[Relatiekorting percentage]])/100)</f>
        <v>-460</v>
      </c>
      <c r="R621" s="3"/>
      <c r="W621"/>
      <c r="AB621"/>
    </row>
    <row r="622" spans="1:28" x14ac:dyDescent="0.3">
      <c r="A622" t="s">
        <v>868</v>
      </c>
      <c r="B622">
        <v>5030028</v>
      </c>
      <c r="C622" t="s">
        <v>394</v>
      </c>
      <c r="D622">
        <v>-12</v>
      </c>
      <c r="E622" s="10">
        <v>28.84</v>
      </c>
      <c r="F622" s="10">
        <v>-346.08</v>
      </c>
      <c r="G622" s="10">
        <v>-346.08</v>
      </c>
      <c r="H622">
        <v>0</v>
      </c>
      <c r="I622" s="51" t="str">
        <f>_xlfn.XLOOKUP(Q4_2025[[#This Row],[Artikelnr]],Artikel_prijzen[Artnr],Artikel_prijzen[Groep],"")</f>
        <v/>
      </c>
      <c r="J622" s="10" t="str">
        <f>_xlfn.XLOOKUP(Q4_2025[[#This Row],[Artikelnr]],Artikel_prijzen[Artnr],Artikel_prijzen[Prijs 2025],"")</f>
        <v/>
      </c>
      <c r="K622" t="str">
        <f>IF(Q4_2025[[#This Row],[Artikelprijs]]&lt;&gt;"",IF(Q4_2025[[#This Row],[Stuksprijs]]=Q4_2025[[#This Row],[Artikelprijs]],"Prijs gelijk","Prijs wijkt af"),"")</f>
        <v/>
      </c>
      <c r="L622" t="str">
        <f>IF(Q4_2025[[#This Row],[Relatiekorting percentage]]=0,
    "Nvt",
    IF(Q4_2025[[#This Row],[Brutobedrag 2]] &lt; Q4_2025[[#This Row],[Bruto - Rel.korting]],
        "Nee",
        "Ja"))</f>
        <v>Nvt</v>
      </c>
      <c r="M622" s="10">
        <f>IF(Q4_2025[[#This Row],[Artikelprijs]]&lt;&gt;"",Q4_2025[[#This Row],[Artikelprijs]],Q4_2025[[#This Row],[Stuksprijs]])</f>
        <v>28.84</v>
      </c>
      <c r="N622" s="44">
        <f>Q4_2025[[#This Row],[Besteld]]*Q4_2025[[#This Row],[Prijs 2]]</f>
        <v>-346.08</v>
      </c>
      <c r="O622" s="10">
        <f>IF(Q4_2025[[#This Row],[Brutobedrag 2]]&lt;Q4_2025[[#This Row],[Bruto - Rel.korting]],Q4_2025[[#This Row],[Brutobedrag 2]],Q4_2025[[#This Row],[Brutobedrag 2]]*(100-Q4_2025[[#This Row],[Relatiekorting percentage]])/100)</f>
        <v>-346.08</v>
      </c>
      <c r="R622" s="3"/>
      <c r="W622"/>
      <c r="AB622"/>
    </row>
    <row r="623" spans="1:28" x14ac:dyDescent="0.3">
      <c r="A623" t="s">
        <v>868</v>
      </c>
      <c r="B623">
        <v>5030225</v>
      </c>
      <c r="C623" t="s">
        <v>628</v>
      </c>
      <c r="D623">
        <v>-4</v>
      </c>
      <c r="E623" s="10">
        <v>133.9</v>
      </c>
      <c r="F623" s="10">
        <v>-535.6</v>
      </c>
      <c r="G623" s="10">
        <v>-535.6</v>
      </c>
      <c r="H623">
        <v>0</v>
      </c>
      <c r="I623" s="51" t="str">
        <f>_xlfn.XLOOKUP(Q4_2025[[#This Row],[Artikelnr]],Artikel_prijzen[Artnr],Artikel_prijzen[Groep],"")</f>
        <v>Rigging</v>
      </c>
      <c r="J623" s="10">
        <f>_xlfn.XLOOKUP(Q4_2025[[#This Row],[Artikelnr]],Artikel_prijzen[Artnr],Artikel_prijzen[Prijs 2025],"")</f>
        <v>130</v>
      </c>
      <c r="K623" t="str">
        <f>IF(Q4_2025[[#This Row],[Artikelprijs]]&lt;&gt;"",IF(Q4_2025[[#This Row],[Stuksprijs]]=Q4_2025[[#This Row],[Artikelprijs]],"Prijs gelijk","Prijs wijkt af"),"")</f>
        <v>Prijs wijkt af</v>
      </c>
      <c r="L623" t="str">
        <f>IF(Q4_2025[[#This Row],[Relatiekorting percentage]]=0,
    "Nvt",
    IF(Q4_2025[[#This Row],[Brutobedrag 2]] &lt; Q4_2025[[#This Row],[Bruto - Rel.korting]],
        "Nee",
        "Ja"))</f>
        <v>Nvt</v>
      </c>
      <c r="M623" s="10">
        <f>IF(Q4_2025[[#This Row],[Artikelprijs]]&lt;&gt;"",Q4_2025[[#This Row],[Artikelprijs]],Q4_2025[[#This Row],[Stuksprijs]])</f>
        <v>130</v>
      </c>
      <c r="N623" s="44">
        <f>Q4_2025[[#This Row],[Besteld]]*Q4_2025[[#This Row],[Prijs 2]]</f>
        <v>-520</v>
      </c>
      <c r="O623" s="10">
        <f>IF(Q4_2025[[#This Row],[Brutobedrag 2]]&lt;Q4_2025[[#This Row],[Bruto - Rel.korting]],Q4_2025[[#This Row],[Brutobedrag 2]],Q4_2025[[#This Row],[Brutobedrag 2]]*(100-Q4_2025[[#This Row],[Relatiekorting percentage]])/100)</f>
        <v>-520</v>
      </c>
      <c r="R623" s="3"/>
      <c r="W623"/>
      <c r="AB623"/>
    </row>
    <row r="624" spans="1:28" x14ac:dyDescent="0.3">
      <c r="A624" t="s">
        <v>868</v>
      </c>
      <c r="B624">
        <v>5030228</v>
      </c>
      <c r="C624" t="s">
        <v>113</v>
      </c>
      <c r="D624">
        <v>2</v>
      </c>
      <c r="E624" s="10">
        <v>261.89999999999998</v>
      </c>
      <c r="F624" s="10">
        <v>523.79999999999995</v>
      </c>
      <c r="G624" s="10">
        <v>523.79999999999995</v>
      </c>
      <c r="H624">
        <v>0</v>
      </c>
      <c r="I624" s="51" t="str">
        <f>_xlfn.XLOOKUP(Q4_2025[[#This Row],[Artikelnr]],Artikel_prijzen[Artnr],Artikel_prijzen[Groep],"")</f>
        <v>Rigging</v>
      </c>
      <c r="J624" s="10">
        <f>_xlfn.XLOOKUP(Q4_2025[[#This Row],[Artikelnr]],Artikel_prijzen[Artnr],Artikel_prijzen[Prijs 2025],"")</f>
        <v>230</v>
      </c>
      <c r="K624" t="str">
        <f>IF(Q4_2025[[#This Row],[Artikelprijs]]&lt;&gt;"",IF(Q4_2025[[#This Row],[Stuksprijs]]=Q4_2025[[#This Row],[Artikelprijs]],"Prijs gelijk","Prijs wijkt af"),"")</f>
        <v>Prijs wijkt af</v>
      </c>
      <c r="L624" t="str">
        <f>IF(Q4_2025[[#This Row],[Relatiekorting percentage]]=0,
    "Nvt",
    IF(Q4_2025[[#This Row],[Brutobedrag 2]] &lt; Q4_2025[[#This Row],[Bruto - Rel.korting]],
        "Nee",
        "Ja"))</f>
        <v>Nvt</v>
      </c>
      <c r="M624" s="10">
        <f>IF(Q4_2025[[#This Row],[Artikelprijs]]&lt;&gt;"",Q4_2025[[#This Row],[Artikelprijs]],Q4_2025[[#This Row],[Stuksprijs]])</f>
        <v>230</v>
      </c>
      <c r="N624" s="44">
        <f>Q4_2025[[#This Row],[Besteld]]*Q4_2025[[#This Row],[Prijs 2]]</f>
        <v>460</v>
      </c>
      <c r="O624" s="10">
        <f>IF(Q4_2025[[#This Row],[Brutobedrag 2]]&lt;Q4_2025[[#This Row],[Bruto - Rel.korting]],Q4_2025[[#This Row],[Brutobedrag 2]],Q4_2025[[#This Row],[Brutobedrag 2]]*(100-Q4_2025[[#This Row],[Relatiekorting percentage]])/100)</f>
        <v>460</v>
      </c>
      <c r="R624" s="3"/>
      <c r="W624"/>
      <c r="AB624"/>
    </row>
    <row r="625" spans="1:28" x14ac:dyDescent="0.3">
      <c r="A625" t="s">
        <v>868</v>
      </c>
      <c r="B625">
        <v>5030228</v>
      </c>
      <c r="C625" t="s">
        <v>473</v>
      </c>
      <c r="D625">
        <v>4</v>
      </c>
      <c r="E625" s="10">
        <v>236.9</v>
      </c>
      <c r="F625" s="10">
        <v>947.6</v>
      </c>
      <c r="G625" s="10">
        <v>947.6</v>
      </c>
      <c r="H625">
        <v>0</v>
      </c>
      <c r="I625" s="51" t="str">
        <f>_xlfn.XLOOKUP(Q4_2025[[#This Row],[Artikelnr]],Artikel_prijzen[Artnr],Artikel_prijzen[Groep],"")</f>
        <v>Rigging</v>
      </c>
      <c r="J625" s="10">
        <f>_xlfn.XLOOKUP(Q4_2025[[#This Row],[Artikelnr]],Artikel_prijzen[Artnr],Artikel_prijzen[Prijs 2025],"")</f>
        <v>230</v>
      </c>
      <c r="K625" t="str">
        <f>IF(Q4_2025[[#This Row],[Artikelprijs]]&lt;&gt;"",IF(Q4_2025[[#This Row],[Stuksprijs]]=Q4_2025[[#This Row],[Artikelprijs]],"Prijs gelijk","Prijs wijkt af"),"")</f>
        <v>Prijs wijkt af</v>
      </c>
      <c r="L625" t="str">
        <f>IF(Q4_2025[[#This Row],[Relatiekorting percentage]]=0,
    "Nvt",
    IF(Q4_2025[[#This Row],[Brutobedrag 2]] &lt; Q4_2025[[#This Row],[Bruto - Rel.korting]],
        "Nee",
        "Ja"))</f>
        <v>Nvt</v>
      </c>
      <c r="M625" s="10">
        <f>IF(Q4_2025[[#This Row],[Artikelprijs]]&lt;&gt;"",Q4_2025[[#This Row],[Artikelprijs]],Q4_2025[[#This Row],[Stuksprijs]])</f>
        <v>230</v>
      </c>
      <c r="N625" s="44">
        <f>Q4_2025[[#This Row],[Besteld]]*Q4_2025[[#This Row],[Prijs 2]]</f>
        <v>920</v>
      </c>
      <c r="O625" s="10">
        <f>IF(Q4_2025[[#This Row],[Brutobedrag 2]]&lt;Q4_2025[[#This Row],[Bruto - Rel.korting]],Q4_2025[[#This Row],[Brutobedrag 2]],Q4_2025[[#This Row],[Brutobedrag 2]]*(100-Q4_2025[[#This Row],[Relatiekorting percentage]])/100)</f>
        <v>920</v>
      </c>
      <c r="R625" s="3"/>
      <c r="W625"/>
      <c r="AB625"/>
    </row>
    <row r="626" spans="1:28" x14ac:dyDescent="0.3">
      <c r="A626" t="s">
        <v>868</v>
      </c>
      <c r="B626">
        <v>5030232</v>
      </c>
      <c r="C626" t="s">
        <v>395</v>
      </c>
      <c r="D626">
        <v>1</v>
      </c>
      <c r="E626" s="10">
        <v>144.19999999999999</v>
      </c>
      <c r="F626" s="10">
        <v>144.19999999999999</v>
      </c>
      <c r="G626" s="10">
        <v>144.19999999999999</v>
      </c>
      <c r="H626">
        <v>0</v>
      </c>
      <c r="I626" s="51" t="str">
        <f>_xlfn.XLOOKUP(Q4_2025[[#This Row],[Artikelnr]],Artikel_prijzen[Artnr],Artikel_prijzen[Groep],"")</f>
        <v>Rigging</v>
      </c>
      <c r="J626" s="10">
        <f>_xlfn.XLOOKUP(Q4_2025[[#This Row],[Artikelnr]],Artikel_prijzen[Artnr],Artikel_prijzen[Prijs 2025],"")</f>
        <v>140</v>
      </c>
      <c r="K626" t="str">
        <f>IF(Q4_2025[[#This Row],[Artikelprijs]]&lt;&gt;"",IF(Q4_2025[[#This Row],[Stuksprijs]]=Q4_2025[[#This Row],[Artikelprijs]],"Prijs gelijk","Prijs wijkt af"),"")</f>
        <v>Prijs wijkt af</v>
      </c>
      <c r="L626" t="str">
        <f>IF(Q4_2025[[#This Row],[Relatiekorting percentage]]=0,
    "Nvt",
    IF(Q4_2025[[#This Row],[Brutobedrag 2]] &lt; Q4_2025[[#This Row],[Bruto - Rel.korting]],
        "Nee",
        "Ja"))</f>
        <v>Nvt</v>
      </c>
      <c r="M626" s="10">
        <f>IF(Q4_2025[[#This Row],[Artikelprijs]]&lt;&gt;"",Q4_2025[[#This Row],[Artikelprijs]],Q4_2025[[#This Row],[Stuksprijs]])</f>
        <v>140</v>
      </c>
      <c r="N626" s="44">
        <f>Q4_2025[[#This Row],[Besteld]]*Q4_2025[[#This Row],[Prijs 2]]</f>
        <v>140</v>
      </c>
      <c r="O626" s="10">
        <f>IF(Q4_2025[[#This Row],[Brutobedrag 2]]&lt;Q4_2025[[#This Row],[Bruto - Rel.korting]],Q4_2025[[#This Row],[Brutobedrag 2]],Q4_2025[[#This Row],[Brutobedrag 2]]*(100-Q4_2025[[#This Row],[Relatiekorting percentage]])/100)</f>
        <v>140</v>
      </c>
      <c r="R626" s="3"/>
      <c r="W626"/>
      <c r="AB626"/>
    </row>
    <row r="627" spans="1:28" x14ac:dyDescent="0.3">
      <c r="A627" t="s">
        <v>868</v>
      </c>
      <c r="B627">
        <v>5030228</v>
      </c>
      <c r="C627" t="s">
        <v>113</v>
      </c>
      <c r="D627">
        <v>6</v>
      </c>
      <c r="E627" s="10">
        <v>236.9</v>
      </c>
      <c r="F627" s="10">
        <v>1421.4</v>
      </c>
      <c r="G627" s="10">
        <v>1421.4</v>
      </c>
      <c r="H627">
        <v>0</v>
      </c>
      <c r="I627" s="51" t="str">
        <f>_xlfn.XLOOKUP(Q4_2025[[#This Row],[Artikelnr]],Artikel_prijzen[Artnr],Artikel_prijzen[Groep],"")</f>
        <v>Rigging</v>
      </c>
      <c r="J627" s="10">
        <f>_xlfn.XLOOKUP(Q4_2025[[#This Row],[Artikelnr]],Artikel_prijzen[Artnr],Artikel_prijzen[Prijs 2025],"")</f>
        <v>230</v>
      </c>
      <c r="K627" t="str">
        <f>IF(Q4_2025[[#This Row],[Artikelprijs]]&lt;&gt;"",IF(Q4_2025[[#This Row],[Stuksprijs]]=Q4_2025[[#This Row],[Artikelprijs]],"Prijs gelijk","Prijs wijkt af"),"")</f>
        <v>Prijs wijkt af</v>
      </c>
      <c r="L627" t="str">
        <f>IF(Q4_2025[[#This Row],[Relatiekorting percentage]]=0,
    "Nvt",
    IF(Q4_2025[[#This Row],[Brutobedrag 2]] &lt; Q4_2025[[#This Row],[Bruto - Rel.korting]],
        "Nee",
        "Ja"))</f>
        <v>Nvt</v>
      </c>
      <c r="M627" s="10">
        <f>IF(Q4_2025[[#This Row],[Artikelprijs]]&lt;&gt;"",Q4_2025[[#This Row],[Artikelprijs]],Q4_2025[[#This Row],[Stuksprijs]])</f>
        <v>230</v>
      </c>
      <c r="N627" s="44">
        <f>Q4_2025[[#This Row],[Besteld]]*Q4_2025[[#This Row],[Prijs 2]]</f>
        <v>1380</v>
      </c>
      <c r="O627" s="10">
        <f>IF(Q4_2025[[#This Row],[Brutobedrag 2]]&lt;Q4_2025[[#This Row],[Bruto - Rel.korting]],Q4_2025[[#This Row],[Brutobedrag 2]],Q4_2025[[#This Row],[Brutobedrag 2]]*(100-Q4_2025[[#This Row],[Relatiekorting percentage]])/100)</f>
        <v>1380</v>
      </c>
      <c r="R627" s="3"/>
      <c r="W627"/>
      <c r="AB627"/>
    </row>
    <row r="628" spans="1:28" x14ac:dyDescent="0.3">
      <c r="A628" t="s">
        <v>868</v>
      </c>
      <c r="B628">
        <v>5030228</v>
      </c>
      <c r="C628" t="s">
        <v>473</v>
      </c>
      <c r="D628">
        <v>6</v>
      </c>
      <c r="E628" s="10">
        <v>236.9</v>
      </c>
      <c r="F628" s="10">
        <v>1421.4</v>
      </c>
      <c r="G628" s="10">
        <v>1421.4</v>
      </c>
      <c r="H628">
        <v>0</v>
      </c>
      <c r="I628" s="51" t="str">
        <f>_xlfn.XLOOKUP(Q4_2025[[#This Row],[Artikelnr]],Artikel_prijzen[Artnr],Artikel_prijzen[Groep],"")</f>
        <v>Rigging</v>
      </c>
      <c r="J628" s="10">
        <f>_xlfn.XLOOKUP(Q4_2025[[#This Row],[Artikelnr]],Artikel_prijzen[Artnr],Artikel_prijzen[Prijs 2025],"")</f>
        <v>230</v>
      </c>
      <c r="K628" t="str">
        <f>IF(Q4_2025[[#This Row],[Artikelprijs]]&lt;&gt;"",IF(Q4_2025[[#This Row],[Stuksprijs]]=Q4_2025[[#This Row],[Artikelprijs]],"Prijs gelijk","Prijs wijkt af"),"")</f>
        <v>Prijs wijkt af</v>
      </c>
      <c r="L628" t="str">
        <f>IF(Q4_2025[[#This Row],[Relatiekorting percentage]]=0,
    "Nvt",
    IF(Q4_2025[[#This Row],[Brutobedrag 2]] &lt; Q4_2025[[#This Row],[Bruto - Rel.korting]],
        "Nee",
        "Ja"))</f>
        <v>Nvt</v>
      </c>
      <c r="M628" s="10">
        <f>IF(Q4_2025[[#This Row],[Artikelprijs]]&lt;&gt;"",Q4_2025[[#This Row],[Artikelprijs]],Q4_2025[[#This Row],[Stuksprijs]])</f>
        <v>230</v>
      </c>
      <c r="N628" s="44">
        <f>Q4_2025[[#This Row],[Besteld]]*Q4_2025[[#This Row],[Prijs 2]]</f>
        <v>1380</v>
      </c>
      <c r="O628" s="10">
        <f>IF(Q4_2025[[#This Row],[Brutobedrag 2]]&lt;Q4_2025[[#This Row],[Bruto - Rel.korting]],Q4_2025[[#This Row],[Brutobedrag 2]],Q4_2025[[#This Row],[Brutobedrag 2]]*(100-Q4_2025[[#This Row],[Relatiekorting percentage]])/100)</f>
        <v>1380</v>
      </c>
      <c r="R628" s="3"/>
      <c r="W628"/>
      <c r="AB628"/>
    </row>
    <row r="629" spans="1:28" x14ac:dyDescent="0.3">
      <c r="A629" t="s">
        <v>868</v>
      </c>
      <c r="B629">
        <v>5030229</v>
      </c>
      <c r="C629" t="s">
        <v>18</v>
      </c>
      <c r="D629">
        <v>4</v>
      </c>
      <c r="E629" s="10">
        <v>303.85000000000002</v>
      </c>
      <c r="F629" s="10">
        <v>1215.4000000000001</v>
      </c>
      <c r="G629" s="10">
        <v>1215.4000000000001</v>
      </c>
      <c r="H629">
        <v>0</v>
      </c>
      <c r="I629" s="51" t="str">
        <f>_xlfn.XLOOKUP(Q4_2025[[#This Row],[Artikelnr]],Artikel_prijzen[Artnr],Artikel_prijzen[Groep],"")</f>
        <v>Rigging</v>
      </c>
      <c r="J629" s="10">
        <f>_xlfn.XLOOKUP(Q4_2025[[#This Row],[Artikelnr]],Artikel_prijzen[Artnr],Artikel_prijzen[Prijs 2025],"")</f>
        <v>295</v>
      </c>
      <c r="K629" t="str">
        <f>IF(Q4_2025[[#This Row],[Artikelprijs]]&lt;&gt;"",IF(Q4_2025[[#This Row],[Stuksprijs]]=Q4_2025[[#This Row],[Artikelprijs]],"Prijs gelijk","Prijs wijkt af"),"")</f>
        <v>Prijs wijkt af</v>
      </c>
      <c r="L629" t="str">
        <f>IF(Q4_2025[[#This Row],[Relatiekorting percentage]]=0,
    "Nvt",
    IF(Q4_2025[[#This Row],[Brutobedrag 2]] &lt; Q4_2025[[#This Row],[Bruto - Rel.korting]],
        "Nee",
        "Ja"))</f>
        <v>Nvt</v>
      </c>
      <c r="M629" s="10">
        <f>IF(Q4_2025[[#This Row],[Artikelprijs]]&lt;&gt;"",Q4_2025[[#This Row],[Artikelprijs]],Q4_2025[[#This Row],[Stuksprijs]])</f>
        <v>295</v>
      </c>
      <c r="N629" s="44">
        <f>Q4_2025[[#This Row],[Besteld]]*Q4_2025[[#This Row],[Prijs 2]]</f>
        <v>1180</v>
      </c>
      <c r="O629" s="10">
        <f>IF(Q4_2025[[#This Row],[Brutobedrag 2]]&lt;Q4_2025[[#This Row],[Bruto - Rel.korting]],Q4_2025[[#This Row],[Brutobedrag 2]],Q4_2025[[#This Row],[Brutobedrag 2]]*(100-Q4_2025[[#This Row],[Relatiekorting percentage]])/100)</f>
        <v>1180</v>
      </c>
      <c r="R629" s="3"/>
      <c r="W629"/>
      <c r="AB629"/>
    </row>
    <row r="630" spans="1:28" x14ac:dyDescent="0.3">
      <c r="A630" t="s">
        <v>868</v>
      </c>
      <c r="B630">
        <v>5030028</v>
      </c>
      <c r="C630" t="s">
        <v>394</v>
      </c>
      <c r="D630">
        <v>12</v>
      </c>
      <c r="E630" s="10">
        <v>28.84</v>
      </c>
      <c r="F630" s="10">
        <v>346.08</v>
      </c>
      <c r="G630" s="10">
        <v>346.08</v>
      </c>
      <c r="H630">
        <v>0</v>
      </c>
      <c r="I630" s="51" t="str">
        <f>_xlfn.XLOOKUP(Q4_2025[[#This Row],[Artikelnr]],Artikel_prijzen[Artnr],Artikel_prijzen[Groep],"")</f>
        <v/>
      </c>
      <c r="J630" s="10" t="str">
        <f>_xlfn.XLOOKUP(Q4_2025[[#This Row],[Artikelnr]],Artikel_prijzen[Artnr],Artikel_prijzen[Prijs 2025],"")</f>
        <v/>
      </c>
      <c r="K630" t="str">
        <f>IF(Q4_2025[[#This Row],[Artikelprijs]]&lt;&gt;"",IF(Q4_2025[[#This Row],[Stuksprijs]]=Q4_2025[[#This Row],[Artikelprijs]],"Prijs gelijk","Prijs wijkt af"),"")</f>
        <v/>
      </c>
      <c r="L630" t="str">
        <f>IF(Q4_2025[[#This Row],[Relatiekorting percentage]]=0,
    "Nvt",
    IF(Q4_2025[[#This Row],[Brutobedrag 2]] &lt; Q4_2025[[#This Row],[Bruto - Rel.korting]],
        "Nee",
        "Ja"))</f>
        <v>Nvt</v>
      </c>
      <c r="M630" s="10">
        <f>IF(Q4_2025[[#This Row],[Artikelprijs]]&lt;&gt;"",Q4_2025[[#This Row],[Artikelprijs]],Q4_2025[[#This Row],[Stuksprijs]])</f>
        <v>28.84</v>
      </c>
      <c r="N630" s="44">
        <f>Q4_2025[[#This Row],[Besteld]]*Q4_2025[[#This Row],[Prijs 2]]</f>
        <v>346.08</v>
      </c>
      <c r="O630" s="10">
        <f>IF(Q4_2025[[#This Row],[Brutobedrag 2]]&lt;Q4_2025[[#This Row],[Bruto - Rel.korting]],Q4_2025[[#This Row],[Brutobedrag 2]],Q4_2025[[#This Row],[Brutobedrag 2]]*(100-Q4_2025[[#This Row],[Relatiekorting percentage]])/100)</f>
        <v>346.08</v>
      </c>
      <c r="R630" s="3"/>
      <c r="W630"/>
      <c r="AB630"/>
    </row>
    <row r="631" spans="1:28" x14ac:dyDescent="0.3">
      <c r="A631" t="s">
        <v>868</v>
      </c>
      <c r="B631">
        <v>5030001</v>
      </c>
      <c r="C631" t="s">
        <v>394</v>
      </c>
      <c r="D631">
        <v>8</v>
      </c>
      <c r="E631" s="10">
        <v>28.84</v>
      </c>
      <c r="F631" s="10">
        <v>230.72</v>
      </c>
      <c r="G631" s="10">
        <v>230.72</v>
      </c>
      <c r="H631">
        <v>0</v>
      </c>
      <c r="I631" s="51" t="str">
        <f>_xlfn.XLOOKUP(Q4_2025[[#This Row],[Artikelnr]],Artikel_prijzen[Artnr],Artikel_prijzen[Groep],"")</f>
        <v>Rigging</v>
      </c>
      <c r="J631" s="10">
        <f>_xlfn.XLOOKUP(Q4_2025[[#This Row],[Artikelnr]],Artikel_prijzen[Artnr],Artikel_prijzen[Prijs 2025],"")</f>
        <v>28</v>
      </c>
      <c r="K631" t="str">
        <f>IF(Q4_2025[[#This Row],[Artikelprijs]]&lt;&gt;"",IF(Q4_2025[[#This Row],[Stuksprijs]]=Q4_2025[[#This Row],[Artikelprijs]],"Prijs gelijk","Prijs wijkt af"),"")</f>
        <v>Prijs wijkt af</v>
      </c>
      <c r="L631" t="str">
        <f>IF(Q4_2025[[#This Row],[Relatiekorting percentage]]=0,
    "Nvt",
    IF(Q4_2025[[#This Row],[Brutobedrag 2]] &lt; Q4_2025[[#This Row],[Bruto - Rel.korting]],
        "Nee",
        "Ja"))</f>
        <v>Nvt</v>
      </c>
      <c r="M631" s="10">
        <f>IF(Q4_2025[[#This Row],[Artikelprijs]]&lt;&gt;"",Q4_2025[[#This Row],[Artikelprijs]],Q4_2025[[#This Row],[Stuksprijs]])</f>
        <v>28</v>
      </c>
      <c r="N631" s="44">
        <f>Q4_2025[[#This Row],[Besteld]]*Q4_2025[[#This Row],[Prijs 2]]</f>
        <v>224</v>
      </c>
      <c r="O631" s="10">
        <f>IF(Q4_2025[[#This Row],[Brutobedrag 2]]&lt;Q4_2025[[#This Row],[Bruto - Rel.korting]],Q4_2025[[#This Row],[Brutobedrag 2]],Q4_2025[[#This Row],[Brutobedrag 2]]*(100-Q4_2025[[#This Row],[Relatiekorting percentage]])/100)</f>
        <v>224</v>
      </c>
      <c r="R631" s="3"/>
      <c r="W631"/>
      <c r="AB631"/>
    </row>
    <row r="632" spans="1:28" x14ac:dyDescent="0.3">
      <c r="A632" t="s">
        <v>868</v>
      </c>
      <c r="B632">
        <v>5030228</v>
      </c>
      <c r="C632" t="s">
        <v>473</v>
      </c>
      <c r="D632">
        <v>4</v>
      </c>
      <c r="E632" s="10">
        <v>236.9</v>
      </c>
      <c r="F632" s="10">
        <v>947.6</v>
      </c>
      <c r="G632" s="10">
        <v>947.6</v>
      </c>
      <c r="H632">
        <v>0</v>
      </c>
      <c r="I632" s="51" t="str">
        <f>_xlfn.XLOOKUP(Q4_2025[[#This Row],[Artikelnr]],Artikel_prijzen[Artnr],Artikel_prijzen[Groep],"")</f>
        <v>Rigging</v>
      </c>
      <c r="J632" s="10">
        <f>_xlfn.XLOOKUP(Q4_2025[[#This Row],[Artikelnr]],Artikel_prijzen[Artnr],Artikel_prijzen[Prijs 2025],"")</f>
        <v>230</v>
      </c>
      <c r="K632" t="str">
        <f>IF(Q4_2025[[#This Row],[Artikelprijs]]&lt;&gt;"",IF(Q4_2025[[#This Row],[Stuksprijs]]=Q4_2025[[#This Row],[Artikelprijs]],"Prijs gelijk","Prijs wijkt af"),"")</f>
        <v>Prijs wijkt af</v>
      </c>
      <c r="L632" t="str">
        <f>IF(Q4_2025[[#This Row],[Relatiekorting percentage]]=0,
    "Nvt",
    IF(Q4_2025[[#This Row],[Brutobedrag 2]] &lt; Q4_2025[[#This Row],[Bruto - Rel.korting]],
        "Nee",
        "Ja"))</f>
        <v>Nvt</v>
      </c>
      <c r="M632" s="10">
        <f>IF(Q4_2025[[#This Row],[Artikelprijs]]&lt;&gt;"",Q4_2025[[#This Row],[Artikelprijs]],Q4_2025[[#This Row],[Stuksprijs]])</f>
        <v>230</v>
      </c>
      <c r="N632" s="44">
        <f>Q4_2025[[#This Row],[Besteld]]*Q4_2025[[#This Row],[Prijs 2]]</f>
        <v>920</v>
      </c>
      <c r="O632" s="10">
        <f>IF(Q4_2025[[#This Row],[Brutobedrag 2]]&lt;Q4_2025[[#This Row],[Bruto - Rel.korting]],Q4_2025[[#This Row],[Brutobedrag 2]],Q4_2025[[#This Row],[Brutobedrag 2]]*(100-Q4_2025[[#This Row],[Relatiekorting percentage]])/100)</f>
        <v>920</v>
      </c>
      <c r="R632" s="3"/>
      <c r="W632"/>
      <c r="AB632"/>
    </row>
    <row r="633" spans="1:28" x14ac:dyDescent="0.3">
      <c r="A633" t="s">
        <v>868</v>
      </c>
      <c r="B633">
        <v>5030232</v>
      </c>
      <c r="C633" t="s">
        <v>395</v>
      </c>
      <c r="D633">
        <v>1</v>
      </c>
      <c r="E633" s="10">
        <v>144.19999999999999</v>
      </c>
      <c r="F633" s="10">
        <v>144.19999999999999</v>
      </c>
      <c r="G633" s="10">
        <v>144.19999999999999</v>
      </c>
      <c r="H633">
        <v>0</v>
      </c>
      <c r="I633" s="51" t="str">
        <f>_xlfn.XLOOKUP(Q4_2025[[#This Row],[Artikelnr]],Artikel_prijzen[Artnr],Artikel_prijzen[Groep],"")</f>
        <v>Rigging</v>
      </c>
      <c r="J633" s="10">
        <f>_xlfn.XLOOKUP(Q4_2025[[#This Row],[Artikelnr]],Artikel_prijzen[Artnr],Artikel_prijzen[Prijs 2025],"")</f>
        <v>140</v>
      </c>
      <c r="K633" t="str">
        <f>IF(Q4_2025[[#This Row],[Artikelprijs]]&lt;&gt;"",IF(Q4_2025[[#This Row],[Stuksprijs]]=Q4_2025[[#This Row],[Artikelprijs]],"Prijs gelijk","Prijs wijkt af"),"")</f>
        <v>Prijs wijkt af</v>
      </c>
      <c r="L633" t="str">
        <f>IF(Q4_2025[[#This Row],[Relatiekorting percentage]]=0,
    "Nvt",
    IF(Q4_2025[[#This Row],[Brutobedrag 2]] &lt; Q4_2025[[#This Row],[Bruto - Rel.korting]],
        "Nee",
        "Ja"))</f>
        <v>Nvt</v>
      </c>
      <c r="M633" s="10">
        <f>IF(Q4_2025[[#This Row],[Artikelprijs]]&lt;&gt;"",Q4_2025[[#This Row],[Artikelprijs]],Q4_2025[[#This Row],[Stuksprijs]])</f>
        <v>140</v>
      </c>
      <c r="N633" s="44">
        <f>Q4_2025[[#This Row],[Besteld]]*Q4_2025[[#This Row],[Prijs 2]]</f>
        <v>140</v>
      </c>
      <c r="O633" s="10">
        <f>IF(Q4_2025[[#This Row],[Brutobedrag 2]]&lt;Q4_2025[[#This Row],[Bruto - Rel.korting]],Q4_2025[[#This Row],[Brutobedrag 2]],Q4_2025[[#This Row],[Brutobedrag 2]]*(100-Q4_2025[[#This Row],[Relatiekorting percentage]])/100)</f>
        <v>140</v>
      </c>
      <c r="R633" s="3"/>
      <c r="W633"/>
      <c r="AB633"/>
    </row>
    <row r="634" spans="1:28" x14ac:dyDescent="0.3">
      <c r="A634" t="s">
        <v>868</v>
      </c>
      <c r="B634">
        <v>5030228</v>
      </c>
      <c r="C634" t="s">
        <v>113</v>
      </c>
      <c r="D634">
        <v>1</v>
      </c>
      <c r="E634" s="10">
        <v>236.9</v>
      </c>
      <c r="F634" s="10">
        <v>236.9</v>
      </c>
      <c r="G634" s="10">
        <v>236.9</v>
      </c>
      <c r="H634">
        <v>0</v>
      </c>
      <c r="I634" s="51" t="str">
        <f>_xlfn.XLOOKUP(Q4_2025[[#This Row],[Artikelnr]],Artikel_prijzen[Artnr],Artikel_prijzen[Groep],"")</f>
        <v>Rigging</v>
      </c>
      <c r="J634" s="10">
        <f>_xlfn.XLOOKUP(Q4_2025[[#This Row],[Artikelnr]],Artikel_prijzen[Artnr],Artikel_prijzen[Prijs 2025],"")</f>
        <v>230</v>
      </c>
      <c r="K634" t="str">
        <f>IF(Q4_2025[[#This Row],[Artikelprijs]]&lt;&gt;"",IF(Q4_2025[[#This Row],[Stuksprijs]]=Q4_2025[[#This Row],[Artikelprijs]],"Prijs gelijk","Prijs wijkt af"),"")</f>
        <v>Prijs wijkt af</v>
      </c>
      <c r="L634" t="str">
        <f>IF(Q4_2025[[#This Row],[Relatiekorting percentage]]=0,
    "Nvt",
    IF(Q4_2025[[#This Row],[Brutobedrag 2]] &lt; Q4_2025[[#This Row],[Bruto - Rel.korting]],
        "Nee",
        "Ja"))</f>
        <v>Nvt</v>
      </c>
      <c r="M634" s="10">
        <f>IF(Q4_2025[[#This Row],[Artikelprijs]]&lt;&gt;"",Q4_2025[[#This Row],[Artikelprijs]],Q4_2025[[#This Row],[Stuksprijs]])</f>
        <v>230</v>
      </c>
      <c r="N634" s="44">
        <f>Q4_2025[[#This Row],[Besteld]]*Q4_2025[[#This Row],[Prijs 2]]</f>
        <v>230</v>
      </c>
      <c r="O634" s="10">
        <f>IF(Q4_2025[[#This Row],[Brutobedrag 2]]&lt;Q4_2025[[#This Row],[Bruto - Rel.korting]],Q4_2025[[#This Row],[Brutobedrag 2]],Q4_2025[[#This Row],[Brutobedrag 2]]*(100-Q4_2025[[#This Row],[Relatiekorting percentage]])/100)</f>
        <v>230</v>
      </c>
      <c r="R634" s="3"/>
      <c r="W634"/>
      <c r="AB634"/>
    </row>
    <row r="635" spans="1:28" x14ac:dyDescent="0.3">
      <c r="A635" t="s">
        <v>868</v>
      </c>
      <c r="B635">
        <v>5030228</v>
      </c>
      <c r="C635" t="s">
        <v>113</v>
      </c>
      <c r="D635">
        <v>4</v>
      </c>
      <c r="E635" s="10">
        <v>236.9</v>
      </c>
      <c r="F635" s="10">
        <v>947.6</v>
      </c>
      <c r="G635" s="10">
        <v>947.6</v>
      </c>
      <c r="H635">
        <v>0</v>
      </c>
      <c r="I635" s="51" t="str">
        <f>_xlfn.XLOOKUP(Q4_2025[[#This Row],[Artikelnr]],Artikel_prijzen[Artnr],Artikel_prijzen[Groep],"")</f>
        <v>Rigging</v>
      </c>
      <c r="J635" s="10">
        <f>_xlfn.XLOOKUP(Q4_2025[[#This Row],[Artikelnr]],Artikel_prijzen[Artnr],Artikel_prijzen[Prijs 2025],"")</f>
        <v>230</v>
      </c>
      <c r="K635" t="str">
        <f>IF(Q4_2025[[#This Row],[Artikelprijs]]&lt;&gt;"",IF(Q4_2025[[#This Row],[Stuksprijs]]=Q4_2025[[#This Row],[Artikelprijs]],"Prijs gelijk","Prijs wijkt af"),"")</f>
        <v>Prijs wijkt af</v>
      </c>
      <c r="L635" t="str">
        <f>IF(Q4_2025[[#This Row],[Relatiekorting percentage]]=0,
    "Nvt",
    IF(Q4_2025[[#This Row],[Brutobedrag 2]] &lt; Q4_2025[[#This Row],[Bruto - Rel.korting]],
        "Nee",
        "Ja"))</f>
        <v>Nvt</v>
      </c>
      <c r="M635" s="10">
        <f>IF(Q4_2025[[#This Row],[Artikelprijs]]&lt;&gt;"",Q4_2025[[#This Row],[Artikelprijs]],Q4_2025[[#This Row],[Stuksprijs]])</f>
        <v>230</v>
      </c>
      <c r="N635" s="44">
        <f>Q4_2025[[#This Row],[Besteld]]*Q4_2025[[#This Row],[Prijs 2]]</f>
        <v>920</v>
      </c>
      <c r="O635" s="10">
        <f>IF(Q4_2025[[#This Row],[Brutobedrag 2]]&lt;Q4_2025[[#This Row],[Bruto - Rel.korting]],Q4_2025[[#This Row],[Brutobedrag 2]],Q4_2025[[#This Row],[Brutobedrag 2]]*(100-Q4_2025[[#This Row],[Relatiekorting percentage]])/100)</f>
        <v>920</v>
      </c>
      <c r="R635" s="3"/>
      <c r="W635"/>
      <c r="AB635"/>
    </row>
    <row r="636" spans="1:28" x14ac:dyDescent="0.3">
      <c r="A636" t="s">
        <v>868</v>
      </c>
      <c r="B636">
        <v>5030228</v>
      </c>
      <c r="C636" t="s">
        <v>473</v>
      </c>
      <c r="D636">
        <v>1</v>
      </c>
      <c r="E636" s="10">
        <v>236.9</v>
      </c>
      <c r="F636" s="10">
        <v>236.9</v>
      </c>
      <c r="G636" s="10">
        <v>236.9</v>
      </c>
      <c r="H636">
        <v>0</v>
      </c>
      <c r="I636" s="51" t="str">
        <f>_xlfn.XLOOKUP(Q4_2025[[#This Row],[Artikelnr]],Artikel_prijzen[Artnr],Artikel_prijzen[Groep],"")</f>
        <v>Rigging</v>
      </c>
      <c r="J636" s="10">
        <f>_xlfn.XLOOKUP(Q4_2025[[#This Row],[Artikelnr]],Artikel_prijzen[Artnr],Artikel_prijzen[Prijs 2025],"")</f>
        <v>230</v>
      </c>
      <c r="K636" t="str">
        <f>IF(Q4_2025[[#This Row],[Artikelprijs]]&lt;&gt;"",IF(Q4_2025[[#This Row],[Stuksprijs]]=Q4_2025[[#This Row],[Artikelprijs]],"Prijs gelijk","Prijs wijkt af"),"")</f>
        <v>Prijs wijkt af</v>
      </c>
      <c r="L636" t="str">
        <f>IF(Q4_2025[[#This Row],[Relatiekorting percentage]]=0,
    "Nvt",
    IF(Q4_2025[[#This Row],[Brutobedrag 2]] &lt; Q4_2025[[#This Row],[Bruto - Rel.korting]],
        "Nee",
        "Ja"))</f>
        <v>Nvt</v>
      </c>
      <c r="M636" s="10">
        <f>IF(Q4_2025[[#This Row],[Artikelprijs]]&lt;&gt;"",Q4_2025[[#This Row],[Artikelprijs]],Q4_2025[[#This Row],[Stuksprijs]])</f>
        <v>230</v>
      </c>
      <c r="N636" s="44">
        <f>Q4_2025[[#This Row],[Besteld]]*Q4_2025[[#This Row],[Prijs 2]]</f>
        <v>230</v>
      </c>
      <c r="O636" s="10">
        <f>IF(Q4_2025[[#This Row],[Brutobedrag 2]]&lt;Q4_2025[[#This Row],[Bruto - Rel.korting]],Q4_2025[[#This Row],[Brutobedrag 2]],Q4_2025[[#This Row],[Brutobedrag 2]]*(100-Q4_2025[[#This Row],[Relatiekorting percentage]])/100)</f>
        <v>230</v>
      </c>
      <c r="R636" s="3"/>
      <c r="W636"/>
      <c r="AB636"/>
    </row>
    <row r="637" spans="1:28" x14ac:dyDescent="0.3">
      <c r="A637" t="s">
        <v>868</v>
      </c>
      <c r="B637">
        <v>5030228</v>
      </c>
      <c r="C637" t="s">
        <v>473</v>
      </c>
      <c r="D637">
        <v>2</v>
      </c>
      <c r="E637" s="10">
        <v>236.9</v>
      </c>
      <c r="F637" s="10">
        <v>473.8</v>
      </c>
      <c r="G637" s="10">
        <v>473.8</v>
      </c>
      <c r="H637">
        <v>0</v>
      </c>
      <c r="I637" s="51" t="str">
        <f>_xlfn.XLOOKUP(Q4_2025[[#This Row],[Artikelnr]],Artikel_prijzen[Artnr],Artikel_prijzen[Groep],"")</f>
        <v>Rigging</v>
      </c>
      <c r="J637" s="10">
        <f>_xlfn.XLOOKUP(Q4_2025[[#This Row],[Artikelnr]],Artikel_prijzen[Artnr],Artikel_prijzen[Prijs 2025],"")</f>
        <v>230</v>
      </c>
      <c r="K637" t="str">
        <f>IF(Q4_2025[[#This Row],[Artikelprijs]]&lt;&gt;"",IF(Q4_2025[[#This Row],[Stuksprijs]]=Q4_2025[[#This Row],[Artikelprijs]],"Prijs gelijk","Prijs wijkt af"),"")</f>
        <v>Prijs wijkt af</v>
      </c>
      <c r="L637" t="str">
        <f>IF(Q4_2025[[#This Row],[Relatiekorting percentage]]=0,
    "Nvt",
    IF(Q4_2025[[#This Row],[Brutobedrag 2]] &lt; Q4_2025[[#This Row],[Bruto - Rel.korting]],
        "Nee",
        "Ja"))</f>
        <v>Nvt</v>
      </c>
      <c r="M637" s="10">
        <f>IF(Q4_2025[[#This Row],[Artikelprijs]]&lt;&gt;"",Q4_2025[[#This Row],[Artikelprijs]],Q4_2025[[#This Row],[Stuksprijs]])</f>
        <v>230</v>
      </c>
      <c r="N637" s="44">
        <f>Q4_2025[[#This Row],[Besteld]]*Q4_2025[[#This Row],[Prijs 2]]</f>
        <v>460</v>
      </c>
      <c r="O637" s="10">
        <f>IF(Q4_2025[[#This Row],[Brutobedrag 2]]&lt;Q4_2025[[#This Row],[Bruto - Rel.korting]],Q4_2025[[#This Row],[Brutobedrag 2]],Q4_2025[[#This Row],[Brutobedrag 2]]*(100-Q4_2025[[#This Row],[Relatiekorting percentage]])/100)</f>
        <v>460</v>
      </c>
      <c r="R637" s="3"/>
      <c r="W637"/>
      <c r="AB637"/>
    </row>
    <row r="638" spans="1:28" x14ac:dyDescent="0.3">
      <c r="A638" t="s">
        <v>868</v>
      </c>
      <c r="B638">
        <v>5030232</v>
      </c>
      <c r="C638" t="s">
        <v>395</v>
      </c>
      <c r="D638">
        <v>1</v>
      </c>
      <c r="E638" s="10">
        <v>144.19999999999999</v>
      </c>
      <c r="F638" s="10">
        <v>144.19999999999999</v>
      </c>
      <c r="G638" s="10">
        <v>144.19999999999999</v>
      </c>
      <c r="H638">
        <v>0</v>
      </c>
      <c r="I638" s="51" t="str">
        <f>_xlfn.XLOOKUP(Q4_2025[[#This Row],[Artikelnr]],Artikel_prijzen[Artnr],Artikel_prijzen[Groep],"")</f>
        <v>Rigging</v>
      </c>
      <c r="J638" s="10">
        <f>_xlfn.XLOOKUP(Q4_2025[[#This Row],[Artikelnr]],Artikel_prijzen[Artnr],Artikel_prijzen[Prijs 2025],"")</f>
        <v>140</v>
      </c>
      <c r="K638" t="str">
        <f>IF(Q4_2025[[#This Row],[Artikelprijs]]&lt;&gt;"",IF(Q4_2025[[#This Row],[Stuksprijs]]=Q4_2025[[#This Row],[Artikelprijs]],"Prijs gelijk","Prijs wijkt af"),"")</f>
        <v>Prijs wijkt af</v>
      </c>
      <c r="L638" t="str">
        <f>IF(Q4_2025[[#This Row],[Relatiekorting percentage]]=0,
    "Nvt",
    IF(Q4_2025[[#This Row],[Brutobedrag 2]] &lt; Q4_2025[[#This Row],[Bruto - Rel.korting]],
        "Nee",
        "Ja"))</f>
        <v>Nvt</v>
      </c>
      <c r="M638" s="10">
        <f>IF(Q4_2025[[#This Row],[Artikelprijs]]&lt;&gt;"",Q4_2025[[#This Row],[Artikelprijs]],Q4_2025[[#This Row],[Stuksprijs]])</f>
        <v>140</v>
      </c>
      <c r="N638" s="44">
        <f>Q4_2025[[#This Row],[Besteld]]*Q4_2025[[#This Row],[Prijs 2]]</f>
        <v>140</v>
      </c>
      <c r="O638" s="10">
        <f>IF(Q4_2025[[#This Row],[Brutobedrag 2]]&lt;Q4_2025[[#This Row],[Bruto - Rel.korting]],Q4_2025[[#This Row],[Brutobedrag 2]],Q4_2025[[#This Row],[Brutobedrag 2]]*(100-Q4_2025[[#This Row],[Relatiekorting percentage]])/100)</f>
        <v>140</v>
      </c>
      <c r="R638" s="3"/>
      <c r="W638"/>
      <c r="AB638"/>
    </row>
    <row r="639" spans="1:28" x14ac:dyDescent="0.3">
      <c r="A639" t="s">
        <v>868</v>
      </c>
      <c r="B639">
        <v>5030028</v>
      </c>
      <c r="C639" t="s">
        <v>394</v>
      </c>
      <c r="D639">
        <v>12</v>
      </c>
      <c r="E639" s="10">
        <v>28.84</v>
      </c>
      <c r="F639" s="10">
        <v>346.08</v>
      </c>
      <c r="G639" s="10">
        <v>346.08</v>
      </c>
      <c r="H639">
        <v>0</v>
      </c>
      <c r="I639" s="51" t="str">
        <f>_xlfn.XLOOKUP(Q4_2025[[#This Row],[Artikelnr]],Artikel_prijzen[Artnr],Artikel_prijzen[Groep],"")</f>
        <v/>
      </c>
      <c r="J639" s="10" t="str">
        <f>_xlfn.XLOOKUP(Q4_2025[[#This Row],[Artikelnr]],Artikel_prijzen[Artnr],Artikel_prijzen[Prijs 2025],"")</f>
        <v/>
      </c>
      <c r="K639" t="str">
        <f>IF(Q4_2025[[#This Row],[Artikelprijs]]&lt;&gt;"",IF(Q4_2025[[#This Row],[Stuksprijs]]=Q4_2025[[#This Row],[Artikelprijs]],"Prijs gelijk","Prijs wijkt af"),"")</f>
        <v/>
      </c>
      <c r="L639" t="str">
        <f>IF(Q4_2025[[#This Row],[Relatiekorting percentage]]=0,
    "Nvt",
    IF(Q4_2025[[#This Row],[Brutobedrag 2]] &lt; Q4_2025[[#This Row],[Bruto - Rel.korting]],
        "Nee",
        "Ja"))</f>
        <v>Nvt</v>
      </c>
      <c r="M639" s="10">
        <f>IF(Q4_2025[[#This Row],[Artikelprijs]]&lt;&gt;"",Q4_2025[[#This Row],[Artikelprijs]],Q4_2025[[#This Row],[Stuksprijs]])</f>
        <v>28.84</v>
      </c>
      <c r="N639" s="44">
        <f>Q4_2025[[#This Row],[Besteld]]*Q4_2025[[#This Row],[Prijs 2]]</f>
        <v>346.08</v>
      </c>
      <c r="O639" s="10">
        <f>IF(Q4_2025[[#This Row],[Brutobedrag 2]]&lt;Q4_2025[[#This Row],[Bruto - Rel.korting]],Q4_2025[[#This Row],[Brutobedrag 2]],Q4_2025[[#This Row],[Brutobedrag 2]]*(100-Q4_2025[[#This Row],[Relatiekorting percentage]])/100)</f>
        <v>346.08</v>
      </c>
      <c r="R639" s="3"/>
      <c r="W639"/>
      <c r="AB639"/>
    </row>
    <row r="640" spans="1:28" x14ac:dyDescent="0.3">
      <c r="A640" t="s">
        <v>868</v>
      </c>
      <c r="B640">
        <v>5030001</v>
      </c>
      <c r="C640" t="s">
        <v>394</v>
      </c>
      <c r="D640">
        <v>7</v>
      </c>
      <c r="E640" s="10">
        <v>28.84</v>
      </c>
      <c r="F640" s="10">
        <v>201.88</v>
      </c>
      <c r="G640" s="10">
        <v>201.88</v>
      </c>
      <c r="H640">
        <v>0</v>
      </c>
      <c r="I640" s="51" t="str">
        <f>_xlfn.XLOOKUP(Q4_2025[[#This Row],[Artikelnr]],Artikel_prijzen[Artnr],Artikel_prijzen[Groep],"")</f>
        <v>Rigging</v>
      </c>
      <c r="J640" s="10">
        <f>_xlfn.XLOOKUP(Q4_2025[[#This Row],[Artikelnr]],Artikel_prijzen[Artnr],Artikel_prijzen[Prijs 2025],"")</f>
        <v>28</v>
      </c>
      <c r="K640" t="str">
        <f>IF(Q4_2025[[#This Row],[Artikelprijs]]&lt;&gt;"",IF(Q4_2025[[#This Row],[Stuksprijs]]=Q4_2025[[#This Row],[Artikelprijs]],"Prijs gelijk","Prijs wijkt af"),"")</f>
        <v>Prijs wijkt af</v>
      </c>
      <c r="L640" t="str">
        <f>IF(Q4_2025[[#This Row],[Relatiekorting percentage]]=0,
    "Nvt",
    IF(Q4_2025[[#This Row],[Brutobedrag 2]] &lt; Q4_2025[[#This Row],[Bruto - Rel.korting]],
        "Nee",
        "Ja"))</f>
        <v>Nvt</v>
      </c>
      <c r="M640" s="10">
        <f>IF(Q4_2025[[#This Row],[Artikelprijs]]&lt;&gt;"",Q4_2025[[#This Row],[Artikelprijs]],Q4_2025[[#This Row],[Stuksprijs]])</f>
        <v>28</v>
      </c>
      <c r="N640" s="44">
        <f>Q4_2025[[#This Row],[Besteld]]*Q4_2025[[#This Row],[Prijs 2]]</f>
        <v>196</v>
      </c>
      <c r="O640" s="10">
        <f>IF(Q4_2025[[#This Row],[Brutobedrag 2]]&lt;Q4_2025[[#This Row],[Bruto - Rel.korting]],Q4_2025[[#This Row],[Brutobedrag 2]],Q4_2025[[#This Row],[Brutobedrag 2]]*(100-Q4_2025[[#This Row],[Relatiekorting percentage]])/100)</f>
        <v>196</v>
      </c>
      <c r="R640" s="3"/>
      <c r="W640"/>
      <c r="AB640"/>
    </row>
    <row r="641" spans="1:28" x14ac:dyDescent="0.3">
      <c r="A641" t="s">
        <v>868</v>
      </c>
      <c r="B641">
        <v>5030228</v>
      </c>
      <c r="C641" t="s">
        <v>473</v>
      </c>
      <c r="D641">
        <v>4</v>
      </c>
      <c r="E641" s="10">
        <v>261.89999999999998</v>
      </c>
      <c r="F641" s="10">
        <v>1047.5999999999999</v>
      </c>
      <c r="G641" s="10">
        <v>1047.5999999999999</v>
      </c>
      <c r="H641">
        <v>0</v>
      </c>
      <c r="I641" s="51" t="str">
        <f>_xlfn.XLOOKUP(Q4_2025[[#This Row],[Artikelnr]],Artikel_prijzen[Artnr],Artikel_prijzen[Groep],"")</f>
        <v>Rigging</v>
      </c>
      <c r="J641" s="10">
        <f>_xlfn.XLOOKUP(Q4_2025[[#This Row],[Artikelnr]],Artikel_prijzen[Artnr],Artikel_prijzen[Prijs 2025],"")</f>
        <v>230</v>
      </c>
      <c r="K641" t="str">
        <f>IF(Q4_2025[[#This Row],[Artikelprijs]]&lt;&gt;"",IF(Q4_2025[[#This Row],[Stuksprijs]]=Q4_2025[[#This Row],[Artikelprijs]],"Prijs gelijk","Prijs wijkt af"),"")</f>
        <v>Prijs wijkt af</v>
      </c>
      <c r="L641" t="str">
        <f>IF(Q4_2025[[#This Row],[Relatiekorting percentage]]=0,
    "Nvt",
    IF(Q4_2025[[#This Row],[Brutobedrag 2]] &lt; Q4_2025[[#This Row],[Bruto - Rel.korting]],
        "Nee",
        "Ja"))</f>
        <v>Nvt</v>
      </c>
      <c r="M641" s="10">
        <f>IF(Q4_2025[[#This Row],[Artikelprijs]]&lt;&gt;"",Q4_2025[[#This Row],[Artikelprijs]],Q4_2025[[#This Row],[Stuksprijs]])</f>
        <v>230</v>
      </c>
      <c r="N641" s="44">
        <f>Q4_2025[[#This Row],[Besteld]]*Q4_2025[[#This Row],[Prijs 2]]</f>
        <v>920</v>
      </c>
      <c r="O641" s="10">
        <f>IF(Q4_2025[[#This Row],[Brutobedrag 2]]&lt;Q4_2025[[#This Row],[Bruto - Rel.korting]],Q4_2025[[#This Row],[Brutobedrag 2]],Q4_2025[[#This Row],[Brutobedrag 2]]*(100-Q4_2025[[#This Row],[Relatiekorting percentage]])/100)</f>
        <v>920</v>
      </c>
      <c r="R641" s="3"/>
      <c r="W641"/>
      <c r="AB641"/>
    </row>
    <row r="642" spans="1:28" x14ac:dyDescent="0.3">
      <c r="A642" t="s">
        <v>868</v>
      </c>
      <c r="B642">
        <v>5030005</v>
      </c>
      <c r="C642" t="s">
        <v>623</v>
      </c>
      <c r="D642">
        <v>1</v>
      </c>
      <c r="E642" s="10">
        <v>200.85</v>
      </c>
      <c r="F642" s="10">
        <v>200.85</v>
      </c>
      <c r="G642" s="10">
        <v>200.85</v>
      </c>
      <c r="H642">
        <v>0</v>
      </c>
      <c r="I642" s="51" t="str">
        <f>_xlfn.XLOOKUP(Q4_2025[[#This Row],[Artikelnr]],Artikel_prijzen[Artnr],Artikel_prijzen[Groep],"")</f>
        <v>Rigging</v>
      </c>
      <c r="J642" s="10">
        <f>_xlfn.XLOOKUP(Q4_2025[[#This Row],[Artikelnr]],Artikel_prijzen[Artnr],Artikel_prijzen[Prijs 2025],"")</f>
        <v>195</v>
      </c>
      <c r="K642" t="str">
        <f>IF(Q4_2025[[#This Row],[Artikelprijs]]&lt;&gt;"",IF(Q4_2025[[#This Row],[Stuksprijs]]=Q4_2025[[#This Row],[Artikelprijs]],"Prijs gelijk","Prijs wijkt af"),"")</f>
        <v>Prijs wijkt af</v>
      </c>
      <c r="L642" t="str">
        <f>IF(Q4_2025[[#This Row],[Relatiekorting percentage]]=0,
    "Nvt",
    IF(Q4_2025[[#This Row],[Brutobedrag 2]] &lt; Q4_2025[[#This Row],[Bruto - Rel.korting]],
        "Nee",
        "Ja"))</f>
        <v>Nvt</v>
      </c>
      <c r="M642" s="10">
        <f>IF(Q4_2025[[#This Row],[Artikelprijs]]&lt;&gt;"",Q4_2025[[#This Row],[Artikelprijs]],Q4_2025[[#This Row],[Stuksprijs]])</f>
        <v>195</v>
      </c>
      <c r="N642" s="44">
        <f>Q4_2025[[#This Row],[Besteld]]*Q4_2025[[#This Row],[Prijs 2]]</f>
        <v>195</v>
      </c>
      <c r="O642" s="10">
        <f>IF(Q4_2025[[#This Row],[Brutobedrag 2]]&lt;Q4_2025[[#This Row],[Bruto - Rel.korting]],Q4_2025[[#This Row],[Brutobedrag 2]],Q4_2025[[#This Row],[Brutobedrag 2]]*(100-Q4_2025[[#This Row],[Relatiekorting percentage]])/100)</f>
        <v>195</v>
      </c>
      <c r="R642" s="3"/>
      <c r="W642"/>
      <c r="AB642"/>
    </row>
    <row r="643" spans="1:28" x14ac:dyDescent="0.3">
      <c r="A643" t="s">
        <v>868</v>
      </c>
      <c r="B643">
        <v>5031052</v>
      </c>
      <c r="C643" t="s">
        <v>12</v>
      </c>
      <c r="D643">
        <v>2</v>
      </c>
      <c r="E643" s="10">
        <v>88.07</v>
      </c>
      <c r="F643" s="10">
        <v>176.14</v>
      </c>
      <c r="G643" s="10">
        <v>176.14</v>
      </c>
      <c r="H643">
        <v>0</v>
      </c>
      <c r="I643" s="51" t="str">
        <f>_xlfn.XLOOKUP(Q4_2025[[#This Row],[Artikelnr]],Artikel_prijzen[Artnr],Artikel_prijzen[Groep],"")</f>
        <v/>
      </c>
      <c r="J643" s="10" t="str">
        <f>_xlfn.XLOOKUP(Q4_2025[[#This Row],[Artikelnr]],Artikel_prijzen[Artnr],Artikel_prijzen[Prijs 2025],"")</f>
        <v/>
      </c>
      <c r="K643" t="str">
        <f>IF(Q4_2025[[#This Row],[Artikelprijs]]&lt;&gt;"",IF(Q4_2025[[#This Row],[Stuksprijs]]=Q4_2025[[#This Row],[Artikelprijs]],"Prijs gelijk","Prijs wijkt af"),"")</f>
        <v/>
      </c>
      <c r="L643" t="str">
        <f>IF(Q4_2025[[#This Row],[Relatiekorting percentage]]=0,
    "Nvt",
    IF(Q4_2025[[#This Row],[Brutobedrag 2]] &lt; Q4_2025[[#This Row],[Bruto - Rel.korting]],
        "Nee",
        "Ja"))</f>
        <v>Nvt</v>
      </c>
      <c r="M643" s="10">
        <f>IF(Q4_2025[[#This Row],[Artikelprijs]]&lt;&gt;"",Q4_2025[[#This Row],[Artikelprijs]],Q4_2025[[#This Row],[Stuksprijs]])</f>
        <v>88.07</v>
      </c>
      <c r="N643" s="44">
        <f>Q4_2025[[#This Row],[Besteld]]*Q4_2025[[#This Row],[Prijs 2]]</f>
        <v>176.14</v>
      </c>
      <c r="O643" s="10">
        <f>IF(Q4_2025[[#This Row],[Brutobedrag 2]]&lt;Q4_2025[[#This Row],[Bruto - Rel.korting]],Q4_2025[[#This Row],[Brutobedrag 2]],Q4_2025[[#This Row],[Brutobedrag 2]]*(100-Q4_2025[[#This Row],[Relatiekorting percentage]])/100)</f>
        <v>176.14</v>
      </c>
      <c r="R643" s="3"/>
      <c r="W643"/>
      <c r="AB643"/>
    </row>
    <row r="644" spans="1:28" x14ac:dyDescent="0.3">
      <c r="A644" t="s">
        <v>868</v>
      </c>
      <c r="B644">
        <v>5030228</v>
      </c>
      <c r="C644" t="s">
        <v>473</v>
      </c>
      <c r="D644">
        <v>2</v>
      </c>
      <c r="E644" s="10">
        <v>236.9</v>
      </c>
      <c r="F644" s="10">
        <v>473.8</v>
      </c>
      <c r="G644" s="10">
        <v>473.8</v>
      </c>
      <c r="H644">
        <v>0</v>
      </c>
      <c r="I644" s="51" t="str">
        <f>_xlfn.XLOOKUP(Q4_2025[[#This Row],[Artikelnr]],Artikel_prijzen[Artnr],Artikel_prijzen[Groep],"")</f>
        <v>Rigging</v>
      </c>
      <c r="J644" s="10">
        <f>_xlfn.XLOOKUP(Q4_2025[[#This Row],[Artikelnr]],Artikel_prijzen[Artnr],Artikel_prijzen[Prijs 2025],"")</f>
        <v>230</v>
      </c>
      <c r="K644" t="str">
        <f>IF(Q4_2025[[#This Row],[Artikelprijs]]&lt;&gt;"",IF(Q4_2025[[#This Row],[Stuksprijs]]=Q4_2025[[#This Row],[Artikelprijs]],"Prijs gelijk","Prijs wijkt af"),"")</f>
        <v>Prijs wijkt af</v>
      </c>
      <c r="L644" t="str">
        <f>IF(Q4_2025[[#This Row],[Relatiekorting percentage]]=0,
    "Nvt",
    IF(Q4_2025[[#This Row],[Brutobedrag 2]] &lt; Q4_2025[[#This Row],[Bruto - Rel.korting]],
        "Nee",
        "Ja"))</f>
        <v>Nvt</v>
      </c>
      <c r="M644" s="10">
        <f>IF(Q4_2025[[#This Row],[Artikelprijs]]&lt;&gt;"",Q4_2025[[#This Row],[Artikelprijs]],Q4_2025[[#This Row],[Stuksprijs]])</f>
        <v>230</v>
      </c>
      <c r="N644" s="44">
        <f>Q4_2025[[#This Row],[Besteld]]*Q4_2025[[#This Row],[Prijs 2]]</f>
        <v>460</v>
      </c>
      <c r="O644" s="10">
        <f>IF(Q4_2025[[#This Row],[Brutobedrag 2]]&lt;Q4_2025[[#This Row],[Bruto - Rel.korting]],Q4_2025[[#This Row],[Brutobedrag 2]],Q4_2025[[#This Row],[Brutobedrag 2]]*(100-Q4_2025[[#This Row],[Relatiekorting percentage]])/100)</f>
        <v>460</v>
      </c>
      <c r="R644" s="3"/>
      <c r="W644"/>
      <c r="AB644"/>
    </row>
    <row r="645" spans="1:28" x14ac:dyDescent="0.3">
      <c r="A645" t="s">
        <v>868</v>
      </c>
      <c r="B645">
        <v>5030228</v>
      </c>
      <c r="C645" t="s">
        <v>473</v>
      </c>
      <c r="D645">
        <v>4</v>
      </c>
      <c r="E645" s="10">
        <v>236.9</v>
      </c>
      <c r="F645" s="10">
        <v>947.6</v>
      </c>
      <c r="G645" s="10">
        <v>947.6</v>
      </c>
      <c r="H645">
        <v>0</v>
      </c>
      <c r="I645" s="51" t="str">
        <f>_xlfn.XLOOKUP(Q4_2025[[#This Row],[Artikelnr]],Artikel_prijzen[Artnr],Artikel_prijzen[Groep],"")</f>
        <v>Rigging</v>
      </c>
      <c r="J645" s="10">
        <f>_xlfn.XLOOKUP(Q4_2025[[#This Row],[Artikelnr]],Artikel_prijzen[Artnr],Artikel_prijzen[Prijs 2025],"")</f>
        <v>230</v>
      </c>
      <c r="K645" t="str">
        <f>IF(Q4_2025[[#This Row],[Artikelprijs]]&lt;&gt;"",IF(Q4_2025[[#This Row],[Stuksprijs]]=Q4_2025[[#This Row],[Artikelprijs]],"Prijs gelijk","Prijs wijkt af"),"")</f>
        <v>Prijs wijkt af</v>
      </c>
      <c r="L645" t="str">
        <f>IF(Q4_2025[[#This Row],[Relatiekorting percentage]]=0,
    "Nvt",
    IF(Q4_2025[[#This Row],[Brutobedrag 2]] &lt; Q4_2025[[#This Row],[Bruto - Rel.korting]],
        "Nee",
        "Ja"))</f>
        <v>Nvt</v>
      </c>
      <c r="M645" s="10">
        <f>IF(Q4_2025[[#This Row],[Artikelprijs]]&lt;&gt;"",Q4_2025[[#This Row],[Artikelprijs]],Q4_2025[[#This Row],[Stuksprijs]])</f>
        <v>230</v>
      </c>
      <c r="N645" s="44">
        <f>Q4_2025[[#This Row],[Besteld]]*Q4_2025[[#This Row],[Prijs 2]]</f>
        <v>920</v>
      </c>
      <c r="O645" s="10">
        <f>IF(Q4_2025[[#This Row],[Brutobedrag 2]]&lt;Q4_2025[[#This Row],[Bruto - Rel.korting]],Q4_2025[[#This Row],[Brutobedrag 2]],Q4_2025[[#This Row],[Brutobedrag 2]]*(100-Q4_2025[[#This Row],[Relatiekorting percentage]])/100)</f>
        <v>920</v>
      </c>
      <c r="R645" s="3"/>
      <c r="W645"/>
      <c r="AB645"/>
    </row>
    <row r="646" spans="1:28" x14ac:dyDescent="0.3">
      <c r="A646" t="s">
        <v>868</v>
      </c>
      <c r="B646">
        <v>5030232</v>
      </c>
      <c r="C646" t="s">
        <v>395</v>
      </c>
      <c r="D646">
        <v>1</v>
      </c>
      <c r="E646" s="10">
        <v>144.19999999999999</v>
      </c>
      <c r="F646" s="10">
        <v>144.19999999999999</v>
      </c>
      <c r="G646" s="10">
        <v>144.19999999999999</v>
      </c>
      <c r="H646">
        <v>0</v>
      </c>
      <c r="I646" s="51" t="str">
        <f>_xlfn.XLOOKUP(Q4_2025[[#This Row],[Artikelnr]],Artikel_prijzen[Artnr],Artikel_prijzen[Groep],"")</f>
        <v>Rigging</v>
      </c>
      <c r="J646" s="10">
        <f>_xlfn.XLOOKUP(Q4_2025[[#This Row],[Artikelnr]],Artikel_prijzen[Artnr],Artikel_prijzen[Prijs 2025],"")</f>
        <v>140</v>
      </c>
      <c r="K646" t="str">
        <f>IF(Q4_2025[[#This Row],[Artikelprijs]]&lt;&gt;"",IF(Q4_2025[[#This Row],[Stuksprijs]]=Q4_2025[[#This Row],[Artikelprijs]],"Prijs gelijk","Prijs wijkt af"),"")</f>
        <v>Prijs wijkt af</v>
      </c>
      <c r="L646" t="str">
        <f>IF(Q4_2025[[#This Row],[Relatiekorting percentage]]=0,
    "Nvt",
    IF(Q4_2025[[#This Row],[Brutobedrag 2]] &lt; Q4_2025[[#This Row],[Bruto - Rel.korting]],
        "Nee",
        "Ja"))</f>
        <v>Nvt</v>
      </c>
      <c r="M646" s="10">
        <f>IF(Q4_2025[[#This Row],[Artikelprijs]]&lt;&gt;"",Q4_2025[[#This Row],[Artikelprijs]],Q4_2025[[#This Row],[Stuksprijs]])</f>
        <v>140</v>
      </c>
      <c r="N646" s="44">
        <f>Q4_2025[[#This Row],[Besteld]]*Q4_2025[[#This Row],[Prijs 2]]</f>
        <v>140</v>
      </c>
      <c r="O646" s="10">
        <f>IF(Q4_2025[[#This Row],[Brutobedrag 2]]&lt;Q4_2025[[#This Row],[Bruto - Rel.korting]],Q4_2025[[#This Row],[Brutobedrag 2]],Q4_2025[[#This Row],[Brutobedrag 2]]*(100-Q4_2025[[#This Row],[Relatiekorting percentage]])/100)</f>
        <v>140</v>
      </c>
      <c r="R646" s="3"/>
      <c r="W646"/>
      <c r="AB646"/>
    </row>
    <row r="647" spans="1:28" x14ac:dyDescent="0.3">
      <c r="A647" t="s">
        <v>868</v>
      </c>
      <c r="B647">
        <v>5030228</v>
      </c>
      <c r="C647" t="s">
        <v>473</v>
      </c>
      <c r="D647">
        <v>3</v>
      </c>
      <c r="E647" s="10">
        <v>236.9</v>
      </c>
      <c r="F647" s="10">
        <v>710.7</v>
      </c>
      <c r="G647" s="10">
        <v>710.7</v>
      </c>
      <c r="H647">
        <v>0</v>
      </c>
      <c r="I647" s="51" t="str">
        <f>_xlfn.XLOOKUP(Q4_2025[[#This Row],[Artikelnr]],Artikel_prijzen[Artnr],Artikel_prijzen[Groep],"")</f>
        <v>Rigging</v>
      </c>
      <c r="J647" s="10">
        <f>_xlfn.XLOOKUP(Q4_2025[[#This Row],[Artikelnr]],Artikel_prijzen[Artnr],Artikel_prijzen[Prijs 2025],"")</f>
        <v>230</v>
      </c>
      <c r="K647" t="str">
        <f>IF(Q4_2025[[#This Row],[Artikelprijs]]&lt;&gt;"",IF(Q4_2025[[#This Row],[Stuksprijs]]=Q4_2025[[#This Row],[Artikelprijs]],"Prijs gelijk","Prijs wijkt af"),"")</f>
        <v>Prijs wijkt af</v>
      </c>
      <c r="L647" t="str">
        <f>IF(Q4_2025[[#This Row],[Relatiekorting percentage]]=0,
    "Nvt",
    IF(Q4_2025[[#This Row],[Brutobedrag 2]] &lt; Q4_2025[[#This Row],[Bruto - Rel.korting]],
        "Nee",
        "Ja"))</f>
        <v>Nvt</v>
      </c>
      <c r="M647" s="10">
        <f>IF(Q4_2025[[#This Row],[Artikelprijs]]&lt;&gt;"",Q4_2025[[#This Row],[Artikelprijs]],Q4_2025[[#This Row],[Stuksprijs]])</f>
        <v>230</v>
      </c>
      <c r="N647" s="44">
        <f>Q4_2025[[#This Row],[Besteld]]*Q4_2025[[#This Row],[Prijs 2]]</f>
        <v>690</v>
      </c>
      <c r="O647" s="10">
        <f>IF(Q4_2025[[#This Row],[Brutobedrag 2]]&lt;Q4_2025[[#This Row],[Bruto - Rel.korting]],Q4_2025[[#This Row],[Brutobedrag 2]],Q4_2025[[#This Row],[Brutobedrag 2]]*(100-Q4_2025[[#This Row],[Relatiekorting percentage]])/100)</f>
        <v>690</v>
      </c>
      <c r="R647" s="3"/>
      <c r="W647"/>
      <c r="AB647"/>
    </row>
    <row r="648" spans="1:28" x14ac:dyDescent="0.3">
      <c r="A648" t="s">
        <v>868</v>
      </c>
      <c r="B648">
        <v>5030229</v>
      </c>
      <c r="C648" t="s">
        <v>18</v>
      </c>
      <c r="D648">
        <v>6</v>
      </c>
      <c r="E648" s="10">
        <v>303.85000000000002</v>
      </c>
      <c r="F648" s="10">
        <v>1823.1</v>
      </c>
      <c r="G648" s="10">
        <v>1823.1</v>
      </c>
      <c r="H648">
        <v>0</v>
      </c>
      <c r="I648" s="51" t="str">
        <f>_xlfn.XLOOKUP(Q4_2025[[#This Row],[Artikelnr]],Artikel_prijzen[Artnr],Artikel_prijzen[Groep],"")</f>
        <v>Rigging</v>
      </c>
      <c r="J648" s="10">
        <f>_xlfn.XLOOKUP(Q4_2025[[#This Row],[Artikelnr]],Artikel_prijzen[Artnr],Artikel_prijzen[Prijs 2025],"")</f>
        <v>295</v>
      </c>
      <c r="K648" t="str">
        <f>IF(Q4_2025[[#This Row],[Artikelprijs]]&lt;&gt;"",IF(Q4_2025[[#This Row],[Stuksprijs]]=Q4_2025[[#This Row],[Artikelprijs]],"Prijs gelijk","Prijs wijkt af"),"")</f>
        <v>Prijs wijkt af</v>
      </c>
      <c r="L648" t="str">
        <f>IF(Q4_2025[[#This Row],[Relatiekorting percentage]]=0,
    "Nvt",
    IF(Q4_2025[[#This Row],[Brutobedrag 2]] &lt; Q4_2025[[#This Row],[Bruto - Rel.korting]],
        "Nee",
        "Ja"))</f>
        <v>Nvt</v>
      </c>
      <c r="M648" s="10">
        <f>IF(Q4_2025[[#This Row],[Artikelprijs]]&lt;&gt;"",Q4_2025[[#This Row],[Artikelprijs]],Q4_2025[[#This Row],[Stuksprijs]])</f>
        <v>295</v>
      </c>
      <c r="N648" s="44">
        <f>Q4_2025[[#This Row],[Besteld]]*Q4_2025[[#This Row],[Prijs 2]]</f>
        <v>1770</v>
      </c>
      <c r="O648" s="10">
        <f>IF(Q4_2025[[#This Row],[Brutobedrag 2]]&lt;Q4_2025[[#This Row],[Bruto - Rel.korting]],Q4_2025[[#This Row],[Brutobedrag 2]],Q4_2025[[#This Row],[Brutobedrag 2]]*(100-Q4_2025[[#This Row],[Relatiekorting percentage]])/100)</f>
        <v>1770</v>
      </c>
      <c r="R648" s="3"/>
      <c r="W648"/>
      <c r="AB648"/>
    </row>
    <row r="649" spans="1:28" x14ac:dyDescent="0.3">
      <c r="A649" t="s">
        <v>868</v>
      </c>
      <c r="B649">
        <v>5030229</v>
      </c>
      <c r="C649" t="s">
        <v>393</v>
      </c>
      <c r="D649">
        <v>4</v>
      </c>
      <c r="E649" s="10">
        <v>303.85000000000002</v>
      </c>
      <c r="F649" s="10">
        <v>1215.4000000000001</v>
      </c>
      <c r="G649" s="10">
        <v>1215.4000000000001</v>
      </c>
      <c r="H649">
        <v>0</v>
      </c>
      <c r="I649" s="51" t="str">
        <f>_xlfn.XLOOKUP(Q4_2025[[#This Row],[Artikelnr]],Artikel_prijzen[Artnr],Artikel_prijzen[Groep],"")</f>
        <v>Rigging</v>
      </c>
      <c r="J649" s="10">
        <f>_xlfn.XLOOKUP(Q4_2025[[#This Row],[Artikelnr]],Artikel_prijzen[Artnr],Artikel_prijzen[Prijs 2025],"")</f>
        <v>295</v>
      </c>
      <c r="K649" t="str">
        <f>IF(Q4_2025[[#This Row],[Artikelprijs]]&lt;&gt;"",IF(Q4_2025[[#This Row],[Stuksprijs]]=Q4_2025[[#This Row],[Artikelprijs]],"Prijs gelijk","Prijs wijkt af"),"")</f>
        <v>Prijs wijkt af</v>
      </c>
      <c r="L649" t="str">
        <f>IF(Q4_2025[[#This Row],[Relatiekorting percentage]]=0,
    "Nvt",
    IF(Q4_2025[[#This Row],[Brutobedrag 2]] &lt; Q4_2025[[#This Row],[Bruto - Rel.korting]],
        "Nee",
        "Ja"))</f>
        <v>Nvt</v>
      </c>
      <c r="M649" s="10">
        <f>IF(Q4_2025[[#This Row],[Artikelprijs]]&lt;&gt;"",Q4_2025[[#This Row],[Artikelprijs]],Q4_2025[[#This Row],[Stuksprijs]])</f>
        <v>295</v>
      </c>
      <c r="N649" s="44">
        <f>Q4_2025[[#This Row],[Besteld]]*Q4_2025[[#This Row],[Prijs 2]]</f>
        <v>1180</v>
      </c>
      <c r="O649" s="10">
        <f>IF(Q4_2025[[#This Row],[Brutobedrag 2]]&lt;Q4_2025[[#This Row],[Bruto - Rel.korting]],Q4_2025[[#This Row],[Brutobedrag 2]],Q4_2025[[#This Row],[Brutobedrag 2]]*(100-Q4_2025[[#This Row],[Relatiekorting percentage]])/100)</f>
        <v>1180</v>
      </c>
      <c r="R649" s="3"/>
      <c r="W649"/>
      <c r="AB649"/>
    </row>
    <row r="650" spans="1:28" x14ac:dyDescent="0.3">
      <c r="A650" t="s">
        <v>868</v>
      </c>
      <c r="B650">
        <v>5030232</v>
      </c>
      <c r="C650" t="s">
        <v>395</v>
      </c>
      <c r="D650">
        <v>1</v>
      </c>
      <c r="E650" s="10">
        <v>144.19999999999999</v>
      </c>
      <c r="F650" s="10">
        <v>144.19999999999999</v>
      </c>
      <c r="G650" s="10">
        <v>144.19999999999999</v>
      </c>
      <c r="H650">
        <v>0</v>
      </c>
      <c r="I650" s="51" t="str">
        <f>_xlfn.XLOOKUP(Q4_2025[[#This Row],[Artikelnr]],Artikel_prijzen[Artnr],Artikel_prijzen[Groep],"")</f>
        <v>Rigging</v>
      </c>
      <c r="J650" s="10">
        <f>_xlfn.XLOOKUP(Q4_2025[[#This Row],[Artikelnr]],Artikel_prijzen[Artnr],Artikel_prijzen[Prijs 2025],"")</f>
        <v>140</v>
      </c>
      <c r="K650" t="str">
        <f>IF(Q4_2025[[#This Row],[Artikelprijs]]&lt;&gt;"",IF(Q4_2025[[#This Row],[Stuksprijs]]=Q4_2025[[#This Row],[Artikelprijs]],"Prijs gelijk","Prijs wijkt af"),"")</f>
        <v>Prijs wijkt af</v>
      </c>
      <c r="L650" t="str">
        <f>IF(Q4_2025[[#This Row],[Relatiekorting percentage]]=0,
    "Nvt",
    IF(Q4_2025[[#This Row],[Brutobedrag 2]] &lt; Q4_2025[[#This Row],[Bruto - Rel.korting]],
        "Nee",
        "Ja"))</f>
        <v>Nvt</v>
      </c>
      <c r="M650" s="10">
        <f>IF(Q4_2025[[#This Row],[Artikelprijs]]&lt;&gt;"",Q4_2025[[#This Row],[Artikelprijs]],Q4_2025[[#This Row],[Stuksprijs]])</f>
        <v>140</v>
      </c>
      <c r="N650" s="44">
        <f>Q4_2025[[#This Row],[Besteld]]*Q4_2025[[#This Row],[Prijs 2]]</f>
        <v>140</v>
      </c>
      <c r="O650" s="10">
        <f>IF(Q4_2025[[#This Row],[Brutobedrag 2]]&lt;Q4_2025[[#This Row],[Bruto - Rel.korting]],Q4_2025[[#This Row],[Brutobedrag 2]],Q4_2025[[#This Row],[Brutobedrag 2]]*(100-Q4_2025[[#This Row],[Relatiekorting percentage]])/100)</f>
        <v>140</v>
      </c>
      <c r="R650" s="3"/>
      <c r="W650"/>
      <c r="AB650"/>
    </row>
    <row r="651" spans="1:28" x14ac:dyDescent="0.3">
      <c r="A651" t="s">
        <v>868</v>
      </c>
      <c r="B651">
        <v>5030228</v>
      </c>
      <c r="C651" t="s">
        <v>113</v>
      </c>
      <c r="D651">
        <v>6</v>
      </c>
      <c r="E651" s="10">
        <v>236.9</v>
      </c>
      <c r="F651" s="10">
        <v>1421.4</v>
      </c>
      <c r="G651" s="10">
        <v>1421.4</v>
      </c>
      <c r="H651">
        <v>0</v>
      </c>
      <c r="I651" s="51" t="str">
        <f>_xlfn.XLOOKUP(Q4_2025[[#This Row],[Artikelnr]],Artikel_prijzen[Artnr],Artikel_prijzen[Groep],"")</f>
        <v>Rigging</v>
      </c>
      <c r="J651" s="10">
        <f>_xlfn.XLOOKUP(Q4_2025[[#This Row],[Artikelnr]],Artikel_prijzen[Artnr],Artikel_prijzen[Prijs 2025],"")</f>
        <v>230</v>
      </c>
      <c r="K651" t="str">
        <f>IF(Q4_2025[[#This Row],[Artikelprijs]]&lt;&gt;"",IF(Q4_2025[[#This Row],[Stuksprijs]]=Q4_2025[[#This Row],[Artikelprijs]],"Prijs gelijk","Prijs wijkt af"),"")</f>
        <v>Prijs wijkt af</v>
      </c>
      <c r="L651" t="str">
        <f>IF(Q4_2025[[#This Row],[Relatiekorting percentage]]=0,
    "Nvt",
    IF(Q4_2025[[#This Row],[Brutobedrag 2]] &lt; Q4_2025[[#This Row],[Bruto - Rel.korting]],
        "Nee",
        "Ja"))</f>
        <v>Nvt</v>
      </c>
      <c r="M651" s="10">
        <f>IF(Q4_2025[[#This Row],[Artikelprijs]]&lt;&gt;"",Q4_2025[[#This Row],[Artikelprijs]],Q4_2025[[#This Row],[Stuksprijs]])</f>
        <v>230</v>
      </c>
      <c r="N651" s="44">
        <f>Q4_2025[[#This Row],[Besteld]]*Q4_2025[[#This Row],[Prijs 2]]</f>
        <v>1380</v>
      </c>
      <c r="O651" s="10">
        <f>IF(Q4_2025[[#This Row],[Brutobedrag 2]]&lt;Q4_2025[[#This Row],[Bruto - Rel.korting]],Q4_2025[[#This Row],[Brutobedrag 2]],Q4_2025[[#This Row],[Brutobedrag 2]]*(100-Q4_2025[[#This Row],[Relatiekorting percentage]])/100)</f>
        <v>1380</v>
      </c>
      <c r="R651" s="3"/>
      <c r="W651"/>
      <c r="AB651"/>
    </row>
    <row r="652" spans="1:28" x14ac:dyDescent="0.3">
      <c r="A652" t="s">
        <v>868</v>
      </c>
      <c r="B652">
        <v>5030228</v>
      </c>
      <c r="C652" t="s">
        <v>113</v>
      </c>
      <c r="D652">
        <v>2</v>
      </c>
      <c r="E652" s="10">
        <v>236.9</v>
      </c>
      <c r="F652" s="10">
        <v>473.8</v>
      </c>
      <c r="G652" s="10">
        <v>473.8</v>
      </c>
      <c r="H652">
        <v>0</v>
      </c>
      <c r="I652" s="51" t="str">
        <f>_xlfn.XLOOKUP(Q4_2025[[#This Row],[Artikelnr]],Artikel_prijzen[Artnr],Artikel_prijzen[Groep],"")</f>
        <v>Rigging</v>
      </c>
      <c r="J652" s="10">
        <f>_xlfn.XLOOKUP(Q4_2025[[#This Row],[Artikelnr]],Artikel_prijzen[Artnr],Artikel_prijzen[Prijs 2025],"")</f>
        <v>230</v>
      </c>
      <c r="K652" t="str">
        <f>IF(Q4_2025[[#This Row],[Artikelprijs]]&lt;&gt;"",IF(Q4_2025[[#This Row],[Stuksprijs]]=Q4_2025[[#This Row],[Artikelprijs]],"Prijs gelijk","Prijs wijkt af"),"")</f>
        <v>Prijs wijkt af</v>
      </c>
      <c r="L652" t="str">
        <f>IF(Q4_2025[[#This Row],[Relatiekorting percentage]]=0,
    "Nvt",
    IF(Q4_2025[[#This Row],[Brutobedrag 2]] &lt; Q4_2025[[#This Row],[Bruto - Rel.korting]],
        "Nee",
        "Ja"))</f>
        <v>Nvt</v>
      </c>
      <c r="M652" s="10">
        <f>IF(Q4_2025[[#This Row],[Artikelprijs]]&lt;&gt;"",Q4_2025[[#This Row],[Artikelprijs]],Q4_2025[[#This Row],[Stuksprijs]])</f>
        <v>230</v>
      </c>
      <c r="N652" s="44">
        <f>Q4_2025[[#This Row],[Besteld]]*Q4_2025[[#This Row],[Prijs 2]]</f>
        <v>460</v>
      </c>
      <c r="O652" s="10">
        <f>IF(Q4_2025[[#This Row],[Brutobedrag 2]]&lt;Q4_2025[[#This Row],[Bruto - Rel.korting]],Q4_2025[[#This Row],[Brutobedrag 2]],Q4_2025[[#This Row],[Brutobedrag 2]]*(100-Q4_2025[[#This Row],[Relatiekorting percentage]])/100)</f>
        <v>460</v>
      </c>
      <c r="R652" s="3"/>
      <c r="W652"/>
      <c r="AB652"/>
    </row>
    <row r="653" spans="1:28" x14ac:dyDescent="0.3">
      <c r="A653" t="s">
        <v>868</v>
      </c>
      <c r="B653">
        <v>5030232</v>
      </c>
      <c r="C653" t="s">
        <v>116</v>
      </c>
      <c r="D653">
        <v>1</v>
      </c>
      <c r="E653" s="10">
        <v>144.19999999999999</v>
      </c>
      <c r="F653" s="10">
        <v>144.19999999999999</v>
      </c>
      <c r="G653" s="10">
        <v>144.19999999999999</v>
      </c>
      <c r="H653">
        <v>0</v>
      </c>
      <c r="I653" s="51" t="str">
        <f>_xlfn.XLOOKUP(Q4_2025[[#This Row],[Artikelnr]],Artikel_prijzen[Artnr],Artikel_prijzen[Groep],"")</f>
        <v>Rigging</v>
      </c>
      <c r="J653" s="10">
        <f>_xlfn.XLOOKUP(Q4_2025[[#This Row],[Artikelnr]],Artikel_prijzen[Artnr],Artikel_prijzen[Prijs 2025],"")</f>
        <v>140</v>
      </c>
      <c r="K653" t="str">
        <f>IF(Q4_2025[[#This Row],[Artikelprijs]]&lt;&gt;"",IF(Q4_2025[[#This Row],[Stuksprijs]]=Q4_2025[[#This Row],[Artikelprijs]],"Prijs gelijk","Prijs wijkt af"),"")</f>
        <v>Prijs wijkt af</v>
      </c>
      <c r="L653" t="str">
        <f>IF(Q4_2025[[#This Row],[Relatiekorting percentage]]=0,
    "Nvt",
    IF(Q4_2025[[#This Row],[Brutobedrag 2]] &lt; Q4_2025[[#This Row],[Bruto - Rel.korting]],
        "Nee",
        "Ja"))</f>
        <v>Nvt</v>
      </c>
      <c r="M653" s="10">
        <f>IF(Q4_2025[[#This Row],[Artikelprijs]]&lt;&gt;"",Q4_2025[[#This Row],[Artikelprijs]],Q4_2025[[#This Row],[Stuksprijs]])</f>
        <v>140</v>
      </c>
      <c r="N653" s="44">
        <f>Q4_2025[[#This Row],[Besteld]]*Q4_2025[[#This Row],[Prijs 2]]</f>
        <v>140</v>
      </c>
      <c r="O653" s="10">
        <f>IF(Q4_2025[[#This Row],[Brutobedrag 2]]&lt;Q4_2025[[#This Row],[Bruto - Rel.korting]],Q4_2025[[#This Row],[Brutobedrag 2]],Q4_2025[[#This Row],[Brutobedrag 2]]*(100-Q4_2025[[#This Row],[Relatiekorting percentage]])/100)</f>
        <v>140</v>
      </c>
      <c r="R653" s="3"/>
      <c r="W653"/>
      <c r="AB653"/>
    </row>
    <row r="654" spans="1:28" x14ac:dyDescent="0.3">
      <c r="A654" t="s">
        <v>868</v>
      </c>
      <c r="B654">
        <v>5030228</v>
      </c>
      <c r="C654" t="s">
        <v>113</v>
      </c>
      <c r="D654">
        <v>6</v>
      </c>
      <c r="E654" s="10">
        <v>236.9</v>
      </c>
      <c r="F654" s="10">
        <v>1421.4</v>
      </c>
      <c r="G654" s="10">
        <v>1421.4</v>
      </c>
      <c r="H654">
        <v>0</v>
      </c>
      <c r="I654" s="51" t="str">
        <f>_xlfn.XLOOKUP(Q4_2025[[#This Row],[Artikelnr]],Artikel_prijzen[Artnr],Artikel_prijzen[Groep],"")</f>
        <v>Rigging</v>
      </c>
      <c r="J654" s="10">
        <f>_xlfn.XLOOKUP(Q4_2025[[#This Row],[Artikelnr]],Artikel_prijzen[Artnr],Artikel_prijzen[Prijs 2025],"")</f>
        <v>230</v>
      </c>
      <c r="K654" t="str">
        <f>IF(Q4_2025[[#This Row],[Artikelprijs]]&lt;&gt;"",IF(Q4_2025[[#This Row],[Stuksprijs]]=Q4_2025[[#This Row],[Artikelprijs]],"Prijs gelijk","Prijs wijkt af"),"")</f>
        <v>Prijs wijkt af</v>
      </c>
      <c r="L654" t="str">
        <f>IF(Q4_2025[[#This Row],[Relatiekorting percentage]]=0,
    "Nvt",
    IF(Q4_2025[[#This Row],[Brutobedrag 2]] &lt; Q4_2025[[#This Row],[Bruto - Rel.korting]],
        "Nee",
        "Ja"))</f>
        <v>Nvt</v>
      </c>
      <c r="M654" s="10">
        <f>IF(Q4_2025[[#This Row],[Artikelprijs]]&lt;&gt;"",Q4_2025[[#This Row],[Artikelprijs]],Q4_2025[[#This Row],[Stuksprijs]])</f>
        <v>230</v>
      </c>
      <c r="N654" s="44">
        <f>Q4_2025[[#This Row],[Besteld]]*Q4_2025[[#This Row],[Prijs 2]]</f>
        <v>1380</v>
      </c>
      <c r="O654" s="10">
        <f>IF(Q4_2025[[#This Row],[Brutobedrag 2]]&lt;Q4_2025[[#This Row],[Bruto - Rel.korting]],Q4_2025[[#This Row],[Brutobedrag 2]],Q4_2025[[#This Row],[Brutobedrag 2]]*(100-Q4_2025[[#This Row],[Relatiekorting percentage]])/100)</f>
        <v>1380</v>
      </c>
      <c r="R654" s="3"/>
      <c r="W654"/>
      <c r="AB654"/>
    </row>
    <row r="655" spans="1:28" x14ac:dyDescent="0.3">
      <c r="A655" t="s">
        <v>868</v>
      </c>
      <c r="B655">
        <v>5030228</v>
      </c>
      <c r="C655" t="s">
        <v>113</v>
      </c>
      <c r="D655">
        <v>4</v>
      </c>
      <c r="E655" s="10">
        <v>236.9</v>
      </c>
      <c r="F655" s="10">
        <v>947.6</v>
      </c>
      <c r="G655" s="10">
        <v>663.32</v>
      </c>
      <c r="H655">
        <v>30</v>
      </c>
      <c r="I655" s="51" t="str">
        <f>_xlfn.XLOOKUP(Q4_2025[[#This Row],[Artikelnr]],Artikel_prijzen[Artnr],Artikel_prijzen[Groep],"")</f>
        <v>Rigging</v>
      </c>
      <c r="J655" s="10">
        <f>_xlfn.XLOOKUP(Q4_2025[[#This Row],[Artikelnr]],Artikel_prijzen[Artnr],Artikel_prijzen[Prijs 2025],"")</f>
        <v>230</v>
      </c>
      <c r="K655" t="str">
        <f>IF(Q4_2025[[#This Row],[Artikelprijs]]&lt;&gt;"",IF(Q4_2025[[#This Row],[Stuksprijs]]=Q4_2025[[#This Row],[Artikelprijs]],"Prijs gelijk","Prijs wijkt af"),"")</f>
        <v>Prijs wijkt af</v>
      </c>
      <c r="L655" t="str">
        <f>IF(Q4_2025[[#This Row],[Relatiekorting percentage]]=0,
    "Nvt",
    IF(Q4_2025[[#This Row],[Brutobedrag 2]] &lt; Q4_2025[[#This Row],[Bruto - Rel.korting]],
        "Nee",
        "Ja"))</f>
        <v>Ja</v>
      </c>
      <c r="M655" s="10">
        <f>IF(Q4_2025[[#This Row],[Artikelprijs]]&lt;&gt;"",Q4_2025[[#This Row],[Artikelprijs]],Q4_2025[[#This Row],[Stuksprijs]])</f>
        <v>230</v>
      </c>
      <c r="N655" s="44">
        <f>Q4_2025[[#This Row],[Besteld]]*Q4_2025[[#This Row],[Prijs 2]]</f>
        <v>920</v>
      </c>
      <c r="O655" s="10">
        <f>IF(Q4_2025[[#This Row],[Brutobedrag 2]]&lt;Q4_2025[[#This Row],[Bruto - Rel.korting]],Q4_2025[[#This Row],[Brutobedrag 2]],Q4_2025[[#This Row],[Brutobedrag 2]]*(100-Q4_2025[[#This Row],[Relatiekorting percentage]])/100)</f>
        <v>644</v>
      </c>
      <c r="R655" s="3"/>
      <c r="W655"/>
      <c r="AB655"/>
    </row>
    <row r="656" spans="1:28" x14ac:dyDescent="0.3">
      <c r="A656" t="s">
        <v>868</v>
      </c>
      <c r="B656">
        <v>5030228</v>
      </c>
      <c r="C656" t="s">
        <v>113</v>
      </c>
      <c r="D656">
        <v>4</v>
      </c>
      <c r="E656" s="10">
        <v>236.9</v>
      </c>
      <c r="F656" s="10">
        <v>947.6</v>
      </c>
      <c r="G656" s="10">
        <v>947.6</v>
      </c>
      <c r="H656">
        <v>0</v>
      </c>
      <c r="I656" s="51" t="str">
        <f>_xlfn.XLOOKUP(Q4_2025[[#This Row],[Artikelnr]],Artikel_prijzen[Artnr],Artikel_prijzen[Groep],"")</f>
        <v>Rigging</v>
      </c>
      <c r="J656" s="10">
        <f>_xlfn.XLOOKUP(Q4_2025[[#This Row],[Artikelnr]],Artikel_prijzen[Artnr],Artikel_prijzen[Prijs 2025],"")</f>
        <v>230</v>
      </c>
      <c r="K656" t="str">
        <f>IF(Q4_2025[[#This Row],[Artikelprijs]]&lt;&gt;"",IF(Q4_2025[[#This Row],[Stuksprijs]]=Q4_2025[[#This Row],[Artikelprijs]],"Prijs gelijk","Prijs wijkt af"),"")</f>
        <v>Prijs wijkt af</v>
      </c>
      <c r="L656" t="str">
        <f>IF(Q4_2025[[#This Row],[Relatiekorting percentage]]=0,
    "Nvt",
    IF(Q4_2025[[#This Row],[Brutobedrag 2]] &lt; Q4_2025[[#This Row],[Bruto - Rel.korting]],
        "Nee",
        "Ja"))</f>
        <v>Nvt</v>
      </c>
      <c r="M656" s="10">
        <f>IF(Q4_2025[[#This Row],[Artikelprijs]]&lt;&gt;"",Q4_2025[[#This Row],[Artikelprijs]],Q4_2025[[#This Row],[Stuksprijs]])</f>
        <v>230</v>
      </c>
      <c r="N656" s="44">
        <f>Q4_2025[[#This Row],[Besteld]]*Q4_2025[[#This Row],[Prijs 2]]</f>
        <v>920</v>
      </c>
      <c r="O656" s="10">
        <f>IF(Q4_2025[[#This Row],[Brutobedrag 2]]&lt;Q4_2025[[#This Row],[Bruto - Rel.korting]],Q4_2025[[#This Row],[Brutobedrag 2]],Q4_2025[[#This Row],[Brutobedrag 2]]*(100-Q4_2025[[#This Row],[Relatiekorting percentage]])/100)</f>
        <v>920</v>
      </c>
      <c r="R656" s="3"/>
      <c r="W656"/>
      <c r="AB656"/>
    </row>
    <row r="657" spans="1:28" x14ac:dyDescent="0.3">
      <c r="A657" t="s">
        <v>868</v>
      </c>
      <c r="B657">
        <v>5030228</v>
      </c>
      <c r="C657" t="s">
        <v>113</v>
      </c>
      <c r="D657">
        <v>3</v>
      </c>
      <c r="E657" s="10">
        <v>236.9</v>
      </c>
      <c r="F657" s="10">
        <v>710.7</v>
      </c>
      <c r="G657" s="10">
        <v>710.7</v>
      </c>
      <c r="H657">
        <v>0</v>
      </c>
      <c r="I657" s="51" t="str">
        <f>_xlfn.XLOOKUP(Q4_2025[[#This Row],[Artikelnr]],Artikel_prijzen[Artnr],Artikel_prijzen[Groep],"")</f>
        <v>Rigging</v>
      </c>
      <c r="J657" s="10">
        <f>_xlfn.XLOOKUP(Q4_2025[[#This Row],[Artikelnr]],Artikel_prijzen[Artnr],Artikel_prijzen[Prijs 2025],"")</f>
        <v>230</v>
      </c>
      <c r="K657" t="str">
        <f>IF(Q4_2025[[#This Row],[Artikelprijs]]&lt;&gt;"",IF(Q4_2025[[#This Row],[Stuksprijs]]=Q4_2025[[#This Row],[Artikelprijs]],"Prijs gelijk","Prijs wijkt af"),"")</f>
        <v>Prijs wijkt af</v>
      </c>
      <c r="L657" t="str">
        <f>IF(Q4_2025[[#This Row],[Relatiekorting percentage]]=0,
    "Nvt",
    IF(Q4_2025[[#This Row],[Brutobedrag 2]] &lt; Q4_2025[[#This Row],[Bruto - Rel.korting]],
        "Nee",
        "Ja"))</f>
        <v>Nvt</v>
      </c>
      <c r="M657" s="10">
        <f>IF(Q4_2025[[#This Row],[Artikelprijs]]&lt;&gt;"",Q4_2025[[#This Row],[Artikelprijs]],Q4_2025[[#This Row],[Stuksprijs]])</f>
        <v>230</v>
      </c>
      <c r="N657" s="44">
        <f>Q4_2025[[#This Row],[Besteld]]*Q4_2025[[#This Row],[Prijs 2]]</f>
        <v>690</v>
      </c>
      <c r="O657" s="10">
        <f>IF(Q4_2025[[#This Row],[Brutobedrag 2]]&lt;Q4_2025[[#This Row],[Bruto - Rel.korting]],Q4_2025[[#This Row],[Brutobedrag 2]],Q4_2025[[#This Row],[Brutobedrag 2]]*(100-Q4_2025[[#This Row],[Relatiekorting percentage]])/100)</f>
        <v>690</v>
      </c>
      <c r="R657" s="3"/>
      <c r="W657"/>
      <c r="AB657"/>
    </row>
    <row r="658" spans="1:28" x14ac:dyDescent="0.3">
      <c r="A658" t="s">
        <v>868</v>
      </c>
      <c r="B658">
        <v>5030232</v>
      </c>
      <c r="C658" t="s">
        <v>116</v>
      </c>
      <c r="D658">
        <v>1</v>
      </c>
      <c r="E658" s="10">
        <v>144.19999999999999</v>
      </c>
      <c r="F658" s="10">
        <v>144.19999999999999</v>
      </c>
      <c r="G658" s="10">
        <v>144.19999999999999</v>
      </c>
      <c r="H658">
        <v>0</v>
      </c>
      <c r="I658" s="51" t="str">
        <f>_xlfn.XLOOKUP(Q4_2025[[#This Row],[Artikelnr]],Artikel_prijzen[Artnr],Artikel_prijzen[Groep],"")</f>
        <v>Rigging</v>
      </c>
      <c r="J658" s="10">
        <f>_xlfn.XLOOKUP(Q4_2025[[#This Row],[Artikelnr]],Artikel_prijzen[Artnr],Artikel_prijzen[Prijs 2025],"")</f>
        <v>140</v>
      </c>
      <c r="K658" t="str">
        <f>IF(Q4_2025[[#This Row],[Artikelprijs]]&lt;&gt;"",IF(Q4_2025[[#This Row],[Stuksprijs]]=Q4_2025[[#This Row],[Artikelprijs]],"Prijs gelijk","Prijs wijkt af"),"")</f>
        <v>Prijs wijkt af</v>
      </c>
      <c r="L658" t="str">
        <f>IF(Q4_2025[[#This Row],[Relatiekorting percentage]]=0,
    "Nvt",
    IF(Q4_2025[[#This Row],[Brutobedrag 2]] &lt; Q4_2025[[#This Row],[Bruto - Rel.korting]],
        "Nee",
        "Ja"))</f>
        <v>Nvt</v>
      </c>
      <c r="M658" s="10">
        <f>IF(Q4_2025[[#This Row],[Artikelprijs]]&lt;&gt;"",Q4_2025[[#This Row],[Artikelprijs]],Q4_2025[[#This Row],[Stuksprijs]])</f>
        <v>140</v>
      </c>
      <c r="N658" s="44">
        <f>Q4_2025[[#This Row],[Besteld]]*Q4_2025[[#This Row],[Prijs 2]]</f>
        <v>140</v>
      </c>
      <c r="O658" s="10">
        <f>IF(Q4_2025[[#This Row],[Brutobedrag 2]]&lt;Q4_2025[[#This Row],[Bruto - Rel.korting]],Q4_2025[[#This Row],[Brutobedrag 2]],Q4_2025[[#This Row],[Brutobedrag 2]]*(100-Q4_2025[[#This Row],[Relatiekorting percentage]])/100)</f>
        <v>140</v>
      </c>
      <c r="R658" s="3"/>
      <c r="W658"/>
      <c r="AB658"/>
    </row>
    <row r="659" spans="1:28" x14ac:dyDescent="0.3">
      <c r="A659" t="s">
        <v>868</v>
      </c>
      <c r="B659">
        <v>5030228</v>
      </c>
      <c r="C659" t="s">
        <v>473</v>
      </c>
      <c r="D659">
        <v>9</v>
      </c>
      <c r="E659" s="10">
        <v>236.9</v>
      </c>
      <c r="F659" s="10">
        <v>2132.1</v>
      </c>
      <c r="G659" s="10">
        <v>2132.1</v>
      </c>
      <c r="H659">
        <v>0</v>
      </c>
      <c r="I659" s="51" t="str">
        <f>_xlfn.XLOOKUP(Q4_2025[[#This Row],[Artikelnr]],Artikel_prijzen[Artnr],Artikel_prijzen[Groep],"")</f>
        <v>Rigging</v>
      </c>
      <c r="J659" s="10">
        <f>_xlfn.XLOOKUP(Q4_2025[[#This Row],[Artikelnr]],Artikel_prijzen[Artnr],Artikel_prijzen[Prijs 2025],"")</f>
        <v>230</v>
      </c>
      <c r="K659" t="str">
        <f>IF(Q4_2025[[#This Row],[Artikelprijs]]&lt;&gt;"",IF(Q4_2025[[#This Row],[Stuksprijs]]=Q4_2025[[#This Row],[Artikelprijs]],"Prijs gelijk","Prijs wijkt af"),"")</f>
        <v>Prijs wijkt af</v>
      </c>
      <c r="L659" t="str">
        <f>IF(Q4_2025[[#This Row],[Relatiekorting percentage]]=0,
    "Nvt",
    IF(Q4_2025[[#This Row],[Brutobedrag 2]] &lt; Q4_2025[[#This Row],[Bruto - Rel.korting]],
        "Nee",
        "Ja"))</f>
        <v>Nvt</v>
      </c>
      <c r="M659" s="10">
        <f>IF(Q4_2025[[#This Row],[Artikelprijs]]&lt;&gt;"",Q4_2025[[#This Row],[Artikelprijs]],Q4_2025[[#This Row],[Stuksprijs]])</f>
        <v>230</v>
      </c>
      <c r="N659" s="44">
        <f>Q4_2025[[#This Row],[Besteld]]*Q4_2025[[#This Row],[Prijs 2]]</f>
        <v>2070</v>
      </c>
      <c r="O659" s="10">
        <f>IF(Q4_2025[[#This Row],[Brutobedrag 2]]&lt;Q4_2025[[#This Row],[Bruto - Rel.korting]],Q4_2025[[#This Row],[Brutobedrag 2]],Q4_2025[[#This Row],[Brutobedrag 2]]*(100-Q4_2025[[#This Row],[Relatiekorting percentage]])/100)</f>
        <v>2070</v>
      </c>
      <c r="R659" s="3"/>
      <c r="W659"/>
      <c r="AB659"/>
    </row>
    <row r="660" spans="1:28" x14ac:dyDescent="0.3">
      <c r="A660" t="s">
        <v>868</v>
      </c>
      <c r="B660">
        <v>5030228</v>
      </c>
      <c r="C660" t="s">
        <v>113</v>
      </c>
      <c r="D660">
        <v>4</v>
      </c>
      <c r="E660" s="10">
        <v>236.9</v>
      </c>
      <c r="F660" s="10">
        <v>947.6</v>
      </c>
      <c r="G660" s="10">
        <v>947.6</v>
      </c>
      <c r="H660">
        <v>0</v>
      </c>
      <c r="I660" s="51" t="str">
        <f>_xlfn.XLOOKUP(Q4_2025[[#This Row],[Artikelnr]],Artikel_prijzen[Artnr],Artikel_prijzen[Groep],"")</f>
        <v>Rigging</v>
      </c>
      <c r="J660" s="10">
        <f>_xlfn.XLOOKUP(Q4_2025[[#This Row],[Artikelnr]],Artikel_prijzen[Artnr],Artikel_prijzen[Prijs 2025],"")</f>
        <v>230</v>
      </c>
      <c r="K660" t="str">
        <f>IF(Q4_2025[[#This Row],[Artikelprijs]]&lt;&gt;"",IF(Q4_2025[[#This Row],[Stuksprijs]]=Q4_2025[[#This Row],[Artikelprijs]],"Prijs gelijk","Prijs wijkt af"),"")</f>
        <v>Prijs wijkt af</v>
      </c>
      <c r="L660" t="str">
        <f>IF(Q4_2025[[#This Row],[Relatiekorting percentage]]=0,
    "Nvt",
    IF(Q4_2025[[#This Row],[Brutobedrag 2]] &lt; Q4_2025[[#This Row],[Bruto - Rel.korting]],
        "Nee",
        "Ja"))</f>
        <v>Nvt</v>
      </c>
      <c r="M660" s="10">
        <f>IF(Q4_2025[[#This Row],[Artikelprijs]]&lt;&gt;"",Q4_2025[[#This Row],[Artikelprijs]],Q4_2025[[#This Row],[Stuksprijs]])</f>
        <v>230</v>
      </c>
      <c r="N660" s="44">
        <f>Q4_2025[[#This Row],[Besteld]]*Q4_2025[[#This Row],[Prijs 2]]</f>
        <v>920</v>
      </c>
      <c r="O660" s="10">
        <f>IF(Q4_2025[[#This Row],[Brutobedrag 2]]&lt;Q4_2025[[#This Row],[Bruto - Rel.korting]],Q4_2025[[#This Row],[Brutobedrag 2]],Q4_2025[[#This Row],[Brutobedrag 2]]*(100-Q4_2025[[#This Row],[Relatiekorting percentage]])/100)</f>
        <v>920</v>
      </c>
      <c r="R660" s="3"/>
      <c r="W660"/>
      <c r="AB660"/>
    </row>
    <row r="661" spans="1:28" x14ac:dyDescent="0.3">
      <c r="A661" t="s">
        <v>868</v>
      </c>
      <c r="B661">
        <v>5030228</v>
      </c>
      <c r="C661" t="s">
        <v>113</v>
      </c>
      <c r="D661">
        <v>8</v>
      </c>
      <c r="E661" s="10">
        <v>236.9</v>
      </c>
      <c r="F661" s="10">
        <v>1895.2</v>
      </c>
      <c r="G661" s="10">
        <v>1895.2</v>
      </c>
      <c r="H661">
        <v>0</v>
      </c>
      <c r="I661" s="51" t="str">
        <f>_xlfn.XLOOKUP(Q4_2025[[#This Row],[Artikelnr]],Artikel_prijzen[Artnr],Artikel_prijzen[Groep],"")</f>
        <v>Rigging</v>
      </c>
      <c r="J661" s="10">
        <f>_xlfn.XLOOKUP(Q4_2025[[#This Row],[Artikelnr]],Artikel_prijzen[Artnr],Artikel_prijzen[Prijs 2025],"")</f>
        <v>230</v>
      </c>
      <c r="K661" t="str">
        <f>IF(Q4_2025[[#This Row],[Artikelprijs]]&lt;&gt;"",IF(Q4_2025[[#This Row],[Stuksprijs]]=Q4_2025[[#This Row],[Artikelprijs]],"Prijs gelijk","Prijs wijkt af"),"")</f>
        <v>Prijs wijkt af</v>
      </c>
      <c r="L661" t="str">
        <f>IF(Q4_2025[[#This Row],[Relatiekorting percentage]]=0,
    "Nvt",
    IF(Q4_2025[[#This Row],[Brutobedrag 2]] &lt; Q4_2025[[#This Row],[Bruto - Rel.korting]],
        "Nee",
        "Ja"))</f>
        <v>Nvt</v>
      </c>
      <c r="M661" s="10">
        <f>IF(Q4_2025[[#This Row],[Artikelprijs]]&lt;&gt;"",Q4_2025[[#This Row],[Artikelprijs]],Q4_2025[[#This Row],[Stuksprijs]])</f>
        <v>230</v>
      </c>
      <c r="N661" s="44">
        <f>Q4_2025[[#This Row],[Besteld]]*Q4_2025[[#This Row],[Prijs 2]]</f>
        <v>1840</v>
      </c>
      <c r="O661" s="10">
        <f>IF(Q4_2025[[#This Row],[Brutobedrag 2]]&lt;Q4_2025[[#This Row],[Bruto - Rel.korting]],Q4_2025[[#This Row],[Brutobedrag 2]],Q4_2025[[#This Row],[Brutobedrag 2]]*(100-Q4_2025[[#This Row],[Relatiekorting percentage]])/100)</f>
        <v>1840</v>
      </c>
      <c r="R661" s="3"/>
      <c r="W661"/>
      <c r="AB661"/>
    </row>
    <row r="662" spans="1:28" x14ac:dyDescent="0.3">
      <c r="A662" t="s">
        <v>868</v>
      </c>
      <c r="B662">
        <v>5030028</v>
      </c>
      <c r="C662" t="s">
        <v>341</v>
      </c>
      <c r="D662">
        <v>33</v>
      </c>
      <c r="E662" s="10">
        <v>28.84</v>
      </c>
      <c r="F662" s="10">
        <v>951.72</v>
      </c>
      <c r="G662" s="10">
        <v>951.72</v>
      </c>
      <c r="H662">
        <v>0</v>
      </c>
      <c r="I662" s="51" t="str">
        <f>_xlfn.XLOOKUP(Q4_2025[[#This Row],[Artikelnr]],Artikel_prijzen[Artnr],Artikel_prijzen[Groep],"")</f>
        <v/>
      </c>
      <c r="J662" s="10" t="str">
        <f>_xlfn.XLOOKUP(Q4_2025[[#This Row],[Artikelnr]],Artikel_prijzen[Artnr],Artikel_prijzen[Prijs 2025],"")</f>
        <v/>
      </c>
      <c r="K662" t="str">
        <f>IF(Q4_2025[[#This Row],[Artikelprijs]]&lt;&gt;"",IF(Q4_2025[[#This Row],[Stuksprijs]]=Q4_2025[[#This Row],[Artikelprijs]],"Prijs gelijk","Prijs wijkt af"),"")</f>
        <v/>
      </c>
      <c r="L662" t="str">
        <f>IF(Q4_2025[[#This Row],[Relatiekorting percentage]]=0,
    "Nvt",
    IF(Q4_2025[[#This Row],[Brutobedrag 2]] &lt; Q4_2025[[#This Row],[Bruto - Rel.korting]],
        "Nee",
        "Ja"))</f>
        <v>Nvt</v>
      </c>
      <c r="M662" s="10">
        <f>IF(Q4_2025[[#This Row],[Artikelprijs]]&lt;&gt;"",Q4_2025[[#This Row],[Artikelprijs]],Q4_2025[[#This Row],[Stuksprijs]])</f>
        <v>28.84</v>
      </c>
      <c r="N662" s="44">
        <f>Q4_2025[[#This Row],[Besteld]]*Q4_2025[[#This Row],[Prijs 2]]</f>
        <v>951.72</v>
      </c>
      <c r="O662" s="10">
        <f>IF(Q4_2025[[#This Row],[Brutobedrag 2]]&lt;Q4_2025[[#This Row],[Bruto - Rel.korting]],Q4_2025[[#This Row],[Brutobedrag 2]],Q4_2025[[#This Row],[Brutobedrag 2]]*(100-Q4_2025[[#This Row],[Relatiekorting percentage]])/100)</f>
        <v>951.72</v>
      </c>
      <c r="R662" s="3"/>
      <c r="W662"/>
      <c r="AB662"/>
    </row>
    <row r="663" spans="1:28" x14ac:dyDescent="0.3">
      <c r="A663" t="s">
        <v>868</v>
      </c>
      <c r="B663">
        <v>5030229</v>
      </c>
      <c r="C663" t="s">
        <v>18</v>
      </c>
      <c r="D663">
        <v>6</v>
      </c>
      <c r="E663" s="10">
        <v>328.85</v>
      </c>
      <c r="F663" s="10">
        <v>1973.1</v>
      </c>
      <c r="G663" s="10">
        <v>1973.1</v>
      </c>
      <c r="H663">
        <v>0</v>
      </c>
      <c r="I663" s="51" t="str">
        <f>_xlfn.XLOOKUP(Q4_2025[[#This Row],[Artikelnr]],Artikel_prijzen[Artnr],Artikel_prijzen[Groep],"")</f>
        <v>Rigging</v>
      </c>
      <c r="J663" s="10">
        <f>_xlfn.XLOOKUP(Q4_2025[[#This Row],[Artikelnr]],Artikel_prijzen[Artnr],Artikel_prijzen[Prijs 2025],"")</f>
        <v>295</v>
      </c>
      <c r="K663" t="str">
        <f>IF(Q4_2025[[#This Row],[Artikelprijs]]&lt;&gt;"",IF(Q4_2025[[#This Row],[Stuksprijs]]=Q4_2025[[#This Row],[Artikelprijs]],"Prijs gelijk","Prijs wijkt af"),"")</f>
        <v>Prijs wijkt af</v>
      </c>
      <c r="L663" t="str">
        <f>IF(Q4_2025[[#This Row],[Relatiekorting percentage]]=0,
    "Nvt",
    IF(Q4_2025[[#This Row],[Brutobedrag 2]] &lt; Q4_2025[[#This Row],[Bruto - Rel.korting]],
        "Nee",
        "Ja"))</f>
        <v>Nvt</v>
      </c>
      <c r="M663" s="10">
        <f>IF(Q4_2025[[#This Row],[Artikelprijs]]&lt;&gt;"",Q4_2025[[#This Row],[Artikelprijs]],Q4_2025[[#This Row],[Stuksprijs]])</f>
        <v>295</v>
      </c>
      <c r="N663" s="44">
        <f>Q4_2025[[#This Row],[Besteld]]*Q4_2025[[#This Row],[Prijs 2]]</f>
        <v>1770</v>
      </c>
      <c r="O663" s="10">
        <f>IF(Q4_2025[[#This Row],[Brutobedrag 2]]&lt;Q4_2025[[#This Row],[Bruto - Rel.korting]],Q4_2025[[#This Row],[Brutobedrag 2]],Q4_2025[[#This Row],[Brutobedrag 2]]*(100-Q4_2025[[#This Row],[Relatiekorting percentage]])/100)</f>
        <v>1770</v>
      </c>
      <c r="R663" s="3"/>
      <c r="W663"/>
      <c r="AB663"/>
    </row>
    <row r="664" spans="1:28" x14ac:dyDescent="0.3">
      <c r="A664" t="s">
        <v>868</v>
      </c>
      <c r="B664">
        <v>5030229</v>
      </c>
      <c r="C664" t="s">
        <v>393</v>
      </c>
      <c r="D664">
        <v>1</v>
      </c>
      <c r="E664" s="10">
        <v>303.85000000000002</v>
      </c>
      <c r="F664" s="10">
        <v>303.85000000000002</v>
      </c>
      <c r="G664" s="10">
        <v>303.85000000000002</v>
      </c>
      <c r="H664">
        <v>0</v>
      </c>
      <c r="I664" s="51" t="str">
        <f>_xlfn.XLOOKUP(Q4_2025[[#This Row],[Artikelnr]],Artikel_prijzen[Artnr],Artikel_prijzen[Groep],"")</f>
        <v>Rigging</v>
      </c>
      <c r="J664" s="10">
        <f>_xlfn.XLOOKUP(Q4_2025[[#This Row],[Artikelnr]],Artikel_prijzen[Artnr],Artikel_prijzen[Prijs 2025],"")</f>
        <v>295</v>
      </c>
      <c r="K664" t="str">
        <f>IF(Q4_2025[[#This Row],[Artikelprijs]]&lt;&gt;"",IF(Q4_2025[[#This Row],[Stuksprijs]]=Q4_2025[[#This Row],[Artikelprijs]],"Prijs gelijk","Prijs wijkt af"),"")</f>
        <v>Prijs wijkt af</v>
      </c>
      <c r="L664" t="str">
        <f>IF(Q4_2025[[#This Row],[Relatiekorting percentage]]=0,
    "Nvt",
    IF(Q4_2025[[#This Row],[Brutobedrag 2]] &lt; Q4_2025[[#This Row],[Bruto - Rel.korting]],
        "Nee",
        "Ja"))</f>
        <v>Nvt</v>
      </c>
      <c r="M664" s="10">
        <f>IF(Q4_2025[[#This Row],[Artikelprijs]]&lt;&gt;"",Q4_2025[[#This Row],[Artikelprijs]],Q4_2025[[#This Row],[Stuksprijs]])</f>
        <v>295</v>
      </c>
      <c r="N664" s="44">
        <f>Q4_2025[[#This Row],[Besteld]]*Q4_2025[[#This Row],[Prijs 2]]</f>
        <v>295</v>
      </c>
      <c r="O664" s="10">
        <f>IF(Q4_2025[[#This Row],[Brutobedrag 2]]&lt;Q4_2025[[#This Row],[Bruto - Rel.korting]],Q4_2025[[#This Row],[Brutobedrag 2]],Q4_2025[[#This Row],[Brutobedrag 2]]*(100-Q4_2025[[#This Row],[Relatiekorting percentage]])/100)</f>
        <v>295</v>
      </c>
      <c r="R664" s="3"/>
      <c r="W664"/>
      <c r="AB664"/>
    </row>
    <row r="665" spans="1:28" x14ac:dyDescent="0.3">
      <c r="A665" t="s">
        <v>868</v>
      </c>
      <c r="B665">
        <v>5030228</v>
      </c>
      <c r="C665" t="s">
        <v>113</v>
      </c>
      <c r="D665">
        <v>4</v>
      </c>
      <c r="E665" s="10">
        <v>261.89999999999998</v>
      </c>
      <c r="F665" s="10">
        <v>1047.5999999999999</v>
      </c>
      <c r="G665" s="10">
        <v>1047.5999999999999</v>
      </c>
      <c r="H665">
        <v>0</v>
      </c>
      <c r="I665" s="51" t="str">
        <f>_xlfn.XLOOKUP(Q4_2025[[#This Row],[Artikelnr]],Artikel_prijzen[Artnr],Artikel_prijzen[Groep],"")</f>
        <v>Rigging</v>
      </c>
      <c r="J665" s="10">
        <f>_xlfn.XLOOKUP(Q4_2025[[#This Row],[Artikelnr]],Artikel_prijzen[Artnr],Artikel_prijzen[Prijs 2025],"")</f>
        <v>230</v>
      </c>
      <c r="K665" t="str">
        <f>IF(Q4_2025[[#This Row],[Artikelprijs]]&lt;&gt;"",IF(Q4_2025[[#This Row],[Stuksprijs]]=Q4_2025[[#This Row],[Artikelprijs]],"Prijs gelijk","Prijs wijkt af"),"")</f>
        <v>Prijs wijkt af</v>
      </c>
      <c r="L665" t="str">
        <f>IF(Q4_2025[[#This Row],[Relatiekorting percentage]]=0,
    "Nvt",
    IF(Q4_2025[[#This Row],[Brutobedrag 2]] &lt; Q4_2025[[#This Row],[Bruto - Rel.korting]],
        "Nee",
        "Ja"))</f>
        <v>Nvt</v>
      </c>
      <c r="M665" s="10">
        <f>IF(Q4_2025[[#This Row],[Artikelprijs]]&lt;&gt;"",Q4_2025[[#This Row],[Artikelprijs]],Q4_2025[[#This Row],[Stuksprijs]])</f>
        <v>230</v>
      </c>
      <c r="N665" s="44">
        <f>Q4_2025[[#This Row],[Besteld]]*Q4_2025[[#This Row],[Prijs 2]]</f>
        <v>920</v>
      </c>
      <c r="O665" s="10">
        <f>IF(Q4_2025[[#This Row],[Brutobedrag 2]]&lt;Q4_2025[[#This Row],[Bruto - Rel.korting]],Q4_2025[[#This Row],[Brutobedrag 2]],Q4_2025[[#This Row],[Brutobedrag 2]]*(100-Q4_2025[[#This Row],[Relatiekorting percentage]])/100)</f>
        <v>920</v>
      </c>
      <c r="R665" s="3"/>
      <c r="W665"/>
      <c r="AB665"/>
    </row>
    <row r="666" spans="1:28" x14ac:dyDescent="0.3">
      <c r="A666" t="s">
        <v>868</v>
      </c>
      <c r="B666">
        <v>5030228</v>
      </c>
      <c r="C666" t="s">
        <v>473</v>
      </c>
      <c r="D666">
        <v>3</v>
      </c>
      <c r="E666" s="10">
        <v>236.9</v>
      </c>
      <c r="F666" s="10">
        <v>710.7</v>
      </c>
      <c r="G666" s="10">
        <v>710.7</v>
      </c>
      <c r="H666">
        <v>0</v>
      </c>
      <c r="I666" s="51" t="str">
        <f>_xlfn.XLOOKUP(Q4_2025[[#This Row],[Artikelnr]],Artikel_prijzen[Artnr],Artikel_prijzen[Groep],"")</f>
        <v>Rigging</v>
      </c>
      <c r="J666" s="10">
        <f>_xlfn.XLOOKUP(Q4_2025[[#This Row],[Artikelnr]],Artikel_prijzen[Artnr],Artikel_prijzen[Prijs 2025],"")</f>
        <v>230</v>
      </c>
      <c r="K666" t="str">
        <f>IF(Q4_2025[[#This Row],[Artikelprijs]]&lt;&gt;"",IF(Q4_2025[[#This Row],[Stuksprijs]]=Q4_2025[[#This Row],[Artikelprijs]],"Prijs gelijk","Prijs wijkt af"),"")</f>
        <v>Prijs wijkt af</v>
      </c>
      <c r="L666" t="str">
        <f>IF(Q4_2025[[#This Row],[Relatiekorting percentage]]=0,
    "Nvt",
    IF(Q4_2025[[#This Row],[Brutobedrag 2]] &lt; Q4_2025[[#This Row],[Bruto - Rel.korting]],
        "Nee",
        "Ja"))</f>
        <v>Nvt</v>
      </c>
      <c r="M666" s="10">
        <f>IF(Q4_2025[[#This Row],[Artikelprijs]]&lt;&gt;"",Q4_2025[[#This Row],[Artikelprijs]],Q4_2025[[#This Row],[Stuksprijs]])</f>
        <v>230</v>
      </c>
      <c r="N666" s="44">
        <f>Q4_2025[[#This Row],[Besteld]]*Q4_2025[[#This Row],[Prijs 2]]</f>
        <v>690</v>
      </c>
      <c r="O666" s="10">
        <f>IF(Q4_2025[[#This Row],[Brutobedrag 2]]&lt;Q4_2025[[#This Row],[Bruto - Rel.korting]],Q4_2025[[#This Row],[Brutobedrag 2]],Q4_2025[[#This Row],[Brutobedrag 2]]*(100-Q4_2025[[#This Row],[Relatiekorting percentage]])/100)</f>
        <v>690</v>
      </c>
      <c r="R666" s="3"/>
      <c r="W666"/>
      <c r="AB666"/>
    </row>
    <row r="667" spans="1:28" x14ac:dyDescent="0.3">
      <c r="A667" t="s">
        <v>868</v>
      </c>
      <c r="B667">
        <v>5030232</v>
      </c>
      <c r="C667" t="s">
        <v>395</v>
      </c>
      <c r="D667">
        <v>1</v>
      </c>
      <c r="E667" s="10">
        <v>144.19999999999999</v>
      </c>
      <c r="F667" s="10">
        <v>144.19999999999999</v>
      </c>
      <c r="G667" s="10">
        <v>144.19999999999999</v>
      </c>
      <c r="H667">
        <v>0</v>
      </c>
      <c r="I667" s="51" t="str">
        <f>_xlfn.XLOOKUP(Q4_2025[[#This Row],[Artikelnr]],Artikel_prijzen[Artnr],Artikel_prijzen[Groep],"")</f>
        <v>Rigging</v>
      </c>
      <c r="J667" s="10">
        <f>_xlfn.XLOOKUP(Q4_2025[[#This Row],[Artikelnr]],Artikel_prijzen[Artnr],Artikel_prijzen[Prijs 2025],"")</f>
        <v>140</v>
      </c>
      <c r="K667" t="str">
        <f>IF(Q4_2025[[#This Row],[Artikelprijs]]&lt;&gt;"",IF(Q4_2025[[#This Row],[Stuksprijs]]=Q4_2025[[#This Row],[Artikelprijs]],"Prijs gelijk","Prijs wijkt af"),"")</f>
        <v>Prijs wijkt af</v>
      </c>
      <c r="L667" t="str">
        <f>IF(Q4_2025[[#This Row],[Relatiekorting percentage]]=0,
    "Nvt",
    IF(Q4_2025[[#This Row],[Brutobedrag 2]] &lt; Q4_2025[[#This Row],[Bruto - Rel.korting]],
        "Nee",
        "Ja"))</f>
        <v>Nvt</v>
      </c>
      <c r="M667" s="10">
        <f>IF(Q4_2025[[#This Row],[Artikelprijs]]&lt;&gt;"",Q4_2025[[#This Row],[Artikelprijs]],Q4_2025[[#This Row],[Stuksprijs]])</f>
        <v>140</v>
      </c>
      <c r="N667" s="44">
        <f>Q4_2025[[#This Row],[Besteld]]*Q4_2025[[#This Row],[Prijs 2]]</f>
        <v>140</v>
      </c>
      <c r="O667" s="10">
        <f>IF(Q4_2025[[#This Row],[Brutobedrag 2]]&lt;Q4_2025[[#This Row],[Bruto - Rel.korting]],Q4_2025[[#This Row],[Brutobedrag 2]],Q4_2025[[#This Row],[Brutobedrag 2]]*(100-Q4_2025[[#This Row],[Relatiekorting percentage]])/100)</f>
        <v>140</v>
      </c>
      <c r="R667" s="3"/>
      <c r="W667"/>
      <c r="AB667"/>
    </row>
    <row r="668" spans="1:28" x14ac:dyDescent="0.3">
      <c r="A668" t="s">
        <v>868</v>
      </c>
      <c r="B668">
        <v>5030232</v>
      </c>
      <c r="C668" t="s">
        <v>116</v>
      </c>
      <c r="D668">
        <v>1</v>
      </c>
      <c r="E668" s="10">
        <v>144.19999999999999</v>
      </c>
      <c r="F668" s="10">
        <v>144.19999999999999</v>
      </c>
      <c r="G668" s="10">
        <v>144.19999999999999</v>
      </c>
      <c r="H668">
        <v>0</v>
      </c>
      <c r="I668" s="51" t="str">
        <f>_xlfn.XLOOKUP(Q4_2025[[#This Row],[Artikelnr]],Artikel_prijzen[Artnr],Artikel_prijzen[Groep],"")</f>
        <v>Rigging</v>
      </c>
      <c r="J668" s="10">
        <f>_xlfn.XLOOKUP(Q4_2025[[#This Row],[Artikelnr]],Artikel_prijzen[Artnr],Artikel_prijzen[Prijs 2025],"")</f>
        <v>140</v>
      </c>
      <c r="K668" t="str">
        <f>IF(Q4_2025[[#This Row],[Artikelprijs]]&lt;&gt;"",IF(Q4_2025[[#This Row],[Stuksprijs]]=Q4_2025[[#This Row],[Artikelprijs]],"Prijs gelijk","Prijs wijkt af"),"")</f>
        <v>Prijs wijkt af</v>
      </c>
      <c r="L668" t="str">
        <f>IF(Q4_2025[[#This Row],[Relatiekorting percentage]]=0,
    "Nvt",
    IF(Q4_2025[[#This Row],[Brutobedrag 2]] &lt; Q4_2025[[#This Row],[Bruto - Rel.korting]],
        "Nee",
        "Ja"))</f>
        <v>Nvt</v>
      </c>
      <c r="M668" s="10">
        <f>IF(Q4_2025[[#This Row],[Artikelprijs]]&lt;&gt;"",Q4_2025[[#This Row],[Artikelprijs]],Q4_2025[[#This Row],[Stuksprijs]])</f>
        <v>140</v>
      </c>
      <c r="N668" s="44">
        <f>Q4_2025[[#This Row],[Besteld]]*Q4_2025[[#This Row],[Prijs 2]]</f>
        <v>140</v>
      </c>
      <c r="O668" s="10">
        <f>IF(Q4_2025[[#This Row],[Brutobedrag 2]]&lt;Q4_2025[[#This Row],[Bruto - Rel.korting]],Q4_2025[[#This Row],[Brutobedrag 2]],Q4_2025[[#This Row],[Brutobedrag 2]]*(100-Q4_2025[[#This Row],[Relatiekorting percentage]])/100)</f>
        <v>140</v>
      </c>
      <c r="R668" s="3"/>
      <c r="W668"/>
      <c r="AB668"/>
    </row>
    <row r="669" spans="1:28" x14ac:dyDescent="0.3">
      <c r="A669" t="s">
        <v>868</v>
      </c>
      <c r="B669">
        <v>5030232</v>
      </c>
      <c r="C669" t="s">
        <v>116</v>
      </c>
      <c r="D669">
        <v>1</v>
      </c>
      <c r="E669" s="10">
        <v>144.19999999999999</v>
      </c>
      <c r="F669" s="10">
        <v>144.19999999999999</v>
      </c>
      <c r="G669" s="10">
        <v>144.19999999999999</v>
      </c>
      <c r="H669">
        <v>0</v>
      </c>
      <c r="I669" s="51" t="str">
        <f>_xlfn.XLOOKUP(Q4_2025[[#This Row],[Artikelnr]],Artikel_prijzen[Artnr],Artikel_prijzen[Groep],"")</f>
        <v>Rigging</v>
      </c>
      <c r="J669" s="10">
        <f>_xlfn.XLOOKUP(Q4_2025[[#This Row],[Artikelnr]],Artikel_prijzen[Artnr],Artikel_prijzen[Prijs 2025],"")</f>
        <v>140</v>
      </c>
      <c r="K669" t="str">
        <f>IF(Q4_2025[[#This Row],[Artikelprijs]]&lt;&gt;"",IF(Q4_2025[[#This Row],[Stuksprijs]]=Q4_2025[[#This Row],[Artikelprijs]],"Prijs gelijk","Prijs wijkt af"),"")</f>
        <v>Prijs wijkt af</v>
      </c>
      <c r="L669" t="str">
        <f>IF(Q4_2025[[#This Row],[Relatiekorting percentage]]=0,
    "Nvt",
    IF(Q4_2025[[#This Row],[Brutobedrag 2]] &lt; Q4_2025[[#This Row],[Bruto - Rel.korting]],
        "Nee",
        "Ja"))</f>
        <v>Nvt</v>
      </c>
      <c r="M669" s="10">
        <f>IF(Q4_2025[[#This Row],[Artikelprijs]]&lt;&gt;"",Q4_2025[[#This Row],[Artikelprijs]],Q4_2025[[#This Row],[Stuksprijs]])</f>
        <v>140</v>
      </c>
      <c r="N669" s="44">
        <f>Q4_2025[[#This Row],[Besteld]]*Q4_2025[[#This Row],[Prijs 2]]</f>
        <v>140</v>
      </c>
      <c r="O669" s="10">
        <f>IF(Q4_2025[[#This Row],[Brutobedrag 2]]&lt;Q4_2025[[#This Row],[Bruto - Rel.korting]],Q4_2025[[#This Row],[Brutobedrag 2]],Q4_2025[[#This Row],[Brutobedrag 2]]*(100-Q4_2025[[#This Row],[Relatiekorting percentage]])/100)</f>
        <v>140</v>
      </c>
      <c r="R669" s="3"/>
      <c r="W669"/>
      <c r="AB669"/>
    </row>
    <row r="670" spans="1:28" x14ac:dyDescent="0.3">
      <c r="A670" t="s">
        <v>868</v>
      </c>
      <c r="B670">
        <v>5030228</v>
      </c>
      <c r="C670" t="s">
        <v>113</v>
      </c>
      <c r="D670">
        <v>3</v>
      </c>
      <c r="E670" s="10">
        <v>236.9</v>
      </c>
      <c r="F670" s="10">
        <v>710.7</v>
      </c>
      <c r="G670" s="10">
        <v>710.7</v>
      </c>
      <c r="H670">
        <v>0</v>
      </c>
      <c r="I670" s="51" t="str">
        <f>_xlfn.XLOOKUP(Q4_2025[[#This Row],[Artikelnr]],Artikel_prijzen[Artnr],Artikel_prijzen[Groep],"")</f>
        <v>Rigging</v>
      </c>
      <c r="J670" s="10">
        <f>_xlfn.XLOOKUP(Q4_2025[[#This Row],[Artikelnr]],Artikel_prijzen[Artnr],Artikel_prijzen[Prijs 2025],"")</f>
        <v>230</v>
      </c>
      <c r="K670" t="str">
        <f>IF(Q4_2025[[#This Row],[Artikelprijs]]&lt;&gt;"",IF(Q4_2025[[#This Row],[Stuksprijs]]=Q4_2025[[#This Row],[Artikelprijs]],"Prijs gelijk","Prijs wijkt af"),"")</f>
        <v>Prijs wijkt af</v>
      </c>
      <c r="L670" t="str">
        <f>IF(Q4_2025[[#This Row],[Relatiekorting percentage]]=0,
    "Nvt",
    IF(Q4_2025[[#This Row],[Brutobedrag 2]] &lt; Q4_2025[[#This Row],[Bruto - Rel.korting]],
        "Nee",
        "Ja"))</f>
        <v>Nvt</v>
      </c>
      <c r="M670" s="10">
        <f>IF(Q4_2025[[#This Row],[Artikelprijs]]&lt;&gt;"",Q4_2025[[#This Row],[Artikelprijs]],Q4_2025[[#This Row],[Stuksprijs]])</f>
        <v>230</v>
      </c>
      <c r="N670" s="44">
        <f>Q4_2025[[#This Row],[Besteld]]*Q4_2025[[#This Row],[Prijs 2]]</f>
        <v>690</v>
      </c>
      <c r="O670" s="10">
        <f>IF(Q4_2025[[#This Row],[Brutobedrag 2]]&lt;Q4_2025[[#This Row],[Bruto - Rel.korting]],Q4_2025[[#This Row],[Brutobedrag 2]],Q4_2025[[#This Row],[Brutobedrag 2]]*(100-Q4_2025[[#This Row],[Relatiekorting percentage]])/100)</f>
        <v>690</v>
      </c>
      <c r="R670" s="3"/>
      <c r="W670"/>
      <c r="AB670"/>
    </row>
    <row r="671" spans="1:28" x14ac:dyDescent="0.3">
      <c r="A671" t="s">
        <v>868</v>
      </c>
      <c r="B671">
        <v>5030232</v>
      </c>
      <c r="C671" t="s">
        <v>116</v>
      </c>
      <c r="D671">
        <v>2</v>
      </c>
      <c r="E671" s="10">
        <v>144.19999999999999</v>
      </c>
      <c r="F671" s="10">
        <v>288.39999999999998</v>
      </c>
      <c r="G671" s="10">
        <v>288.39999999999998</v>
      </c>
      <c r="H671">
        <v>0</v>
      </c>
      <c r="I671" s="51" t="str">
        <f>_xlfn.XLOOKUP(Q4_2025[[#This Row],[Artikelnr]],Artikel_prijzen[Artnr],Artikel_prijzen[Groep],"")</f>
        <v>Rigging</v>
      </c>
      <c r="J671" s="10">
        <f>_xlfn.XLOOKUP(Q4_2025[[#This Row],[Artikelnr]],Artikel_prijzen[Artnr],Artikel_prijzen[Prijs 2025],"")</f>
        <v>140</v>
      </c>
      <c r="K671" t="str">
        <f>IF(Q4_2025[[#This Row],[Artikelprijs]]&lt;&gt;"",IF(Q4_2025[[#This Row],[Stuksprijs]]=Q4_2025[[#This Row],[Artikelprijs]],"Prijs gelijk","Prijs wijkt af"),"")</f>
        <v>Prijs wijkt af</v>
      </c>
      <c r="L671" t="str">
        <f>IF(Q4_2025[[#This Row],[Relatiekorting percentage]]=0,
    "Nvt",
    IF(Q4_2025[[#This Row],[Brutobedrag 2]] &lt; Q4_2025[[#This Row],[Bruto - Rel.korting]],
        "Nee",
        "Ja"))</f>
        <v>Nvt</v>
      </c>
      <c r="M671" s="10">
        <f>IF(Q4_2025[[#This Row],[Artikelprijs]]&lt;&gt;"",Q4_2025[[#This Row],[Artikelprijs]],Q4_2025[[#This Row],[Stuksprijs]])</f>
        <v>140</v>
      </c>
      <c r="N671" s="44">
        <f>Q4_2025[[#This Row],[Besteld]]*Q4_2025[[#This Row],[Prijs 2]]</f>
        <v>280</v>
      </c>
      <c r="O671" s="10">
        <f>IF(Q4_2025[[#This Row],[Brutobedrag 2]]&lt;Q4_2025[[#This Row],[Bruto - Rel.korting]],Q4_2025[[#This Row],[Brutobedrag 2]],Q4_2025[[#This Row],[Brutobedrag 2]]*(100-Q4_2025[[#This Row],[Relatiekorting percentage]])/100)</f>
        <v>280</v>
      </c>
      <c r="R671" s="3"/>
      <c r="W671"/>
      <c r="AB671"/>
    </row>
    <row r="672" spans="1:28" x14ac:dyDescent="0.3">
      <c r="A672" t="s">
        <v>868</v>
      </c>
      <c r="B672">
        <v>4001129</v>
      </c>
      <c r="C672" t="s">
        <v>869</v>
      </c>
      <c r="D672">
        <v>2</v>
      </c>
      <c r="E672" s="10">
        <v>5.22</v>
      </c>
      <c r="F672" s="10">
        <v>10.44</v>
      </c>
      <c r="G672" s="10">
        <v>10.44</v>
      </c>
      <c r="H672">
        <v>0</v>
      </c>
      <c r="I672" s="51" t="str">
        <f>_xlfn.XLOOKUP(Q4_2025[[#This Row],[Artikelnr]],Artikel_prijzen[Artnr],Artikel_prijzen[Groep],"")</f>
        <v/>
      </c>
      <c r="J672" s="10" t="str">
        <f>_xlfn.XLOOKUP(Q4_2025[[#This Row],[Artikelnr]],Artikel_prijzen[Artnr],Artikel_prijzen[Prijs 2025],"")</f>
        <v/>
      </c>
      <c r="K672" t="str">
        <f>IF(Q4_2025[[#This Row],[Artikelprijs]]&lt;&gt;"",IF(Q4_2025[[#This Row],[Stuksprijs]]=Q4_2025[[#This Row],[Artikelprijs]],"Prijs gelijk","Prijs wijkt af"),"")</f>
        <v/>
      </c>
      <c r="L672" t="str">
        <f>IF(Q4_2025[[#This Row],[Relatiekorting percentage]]=0,
    "Nvt",
    IF(Q4_2025[[#This Row],[Brutobedrag 2]] &lt; Q4_2025[[#This Row],[Bruto - Rel.korting]],
        "Nee",
        "Ja"))</f>
        <v>Nvt</v>
      </c>
      <c r="M672" s="10">
        <f>IF(Q4_2025[[#This Row],[Artikelprijs]]&lt;&gt;"",Q4_2025[[#This Row],[Artikelprijs]],Q4_2025[[#This Row],[Stuksprijs]])</f>
        <v>5.22</v>
      </c>
      <c r="N672" s="44">
        <f>Q4_2025[[#This Row],[Besteld]]*Q4_2025[[#This Row],[Prijs 2]]</f>
        <v>10.44</v>
      </c>
      <c r="O672" s="10">
        <f>IF(Q4_2025[[#This Row],[Brutobedrag 2]]&lt;Q4_2025[[#This Row],[Bruto - Rel.korting]],Q4_2025[[#This Row],[Brutobedrag 2]],Q4_2025[[#This Row],[Brutobedrag 2]]*(100-Q4_2025[[#This Row],[Relatiekorting percentage]])/100)</f>
        <v>10.44</v>
      </c>
      <c r="R672" s="3"/>
      <c r="W672"/>
      <c r="AB672"/>
    </row>
    <row r="673" spans="1:28" x14ac:dyDescent="0.3">
      <c r="A673" t="s">
        <v>868</v>
      </c>
      <c r="B673">
        <v>5030228</v>
      </c>
      <c r="C673" t="s">
        <v>473</v>
      </c>
      <c r="D673">
        <v>4</v>
      </c>
      <c r="E673" s="10">
        <v>236.9</v>
      </c>
      <c r="F673" s="10">
        <v>947.6</v>
      </c>
      <c r="G673" s="10">
        <v>947.6</v>
      </c>
      <c r="H673">
        <v>0</v>
      </c>
      <c r="I673" s="51" t="str">
        <f>_xlfn.XLOOKUP(Q4_2025[[#This Row],[Artikelnr]],Artikel_prijzen[Artnr],Artikel_prijzen[Groep],"")</f>
        <v>Rigging</v>
      </c>
      <c r="J673" s="10">
        <f>_xlfn.XLOOKUP(Q4_2025[[#This Row],[Artikelnr]],Artikel_prijzen[Artnr],Artikel_prijzen[Prijs 2025],"")</f>
        <v>230</v>
      </c>
      <c r="K673" t="str">
        <f>IF(Q4_2025[[#This Row],[Artikelprijs]]&lt;&gt;"",IF(Q4_2025[[#This Row],[Stuksprijs]]=Q4_2025[[#This Row],[Artikelprijs]],"Prijs gelijk","Prijs wijkt af"),"")</f>
        <v>Prijs wijkt af</v>
      </c>
      <c r="L673" t="str">
        <f>IF(Q4_2025[[#This Row],[Relatiekorting percentage]]=0,
    "Nvt",
    IF(Q4_2025[[#This Row],[Brutobedrag 2]] &lt; Q4_2025[[#This Row],[Bruto - Rel.korting]],
        "Nee",
        "Ja"))</f>
        <v>Nvt</v>
      </c>
      <c r="M673" s="10">
        <f>IF(Q4_2025[[#This Row],[Artikelprijs]]&lt;&gt;"",Q4_2025[[#This Row],[Artikelprijs]],Q4_2025[[#This Row],[Stuksprijs]])</f>
        <v>230</v>
      </c>
      <c r="N673" s="44">
        <f>Q4_2025[[#This Row],[Besteld]]*Q4_2025[[#This Row],[Prijs 2]]</f>
        <v>920</v>
      </c>
      <c r="O673" s="10">
        <f>IF(Q4_2025[[#This Row],[Brutobedrag 2]]&lt;Q4_2025[[#This Row],[Bruto - Rel.korting]],Q4_2025[[#This Row],[Brutobedrag 2]],Q4_2025[[#This Row],[Brutobedrag 2]]*(100-Q4_2025[[#This Row],[Relatiekorting percentage]])/100)</f>
        <v>920</v>
      </c>
      <c r="R673" s="3"/>
      <c r="W673"/>
      <c r="AB673"/>
    </row>
    <row r="674" spans="1:28" x14ac:dyDescent="0.3">
      <c r="A674" t="s">
        <v>868</v>
      </c>
      <c r="B674">
        <v>5030232</v>
      </c>
      <c r="C674" t="s">
        <v>395</v>
      </c>
      <c r="D674">
        <v>1</v>
      </c>
      <c r="E674" s="10">
        <v>144.19999999999999</v>
      </c>
      <c r="F674" s="10">
        <v>144.19999999999999</v>
      </c>
      <c r="G674" s="10">
        <v>144.19999999999999</v>
      </c>
      <c r="H674">
        <v>0</v>
      </c>
      <c r="I674" s="51" t="str">
        <f>_xlfn.XLOOKUP(Q4_2025[[#This Row],[Artikelnr]],Artikel_prijzen[Artnr],Artikel_prijzen[Groep],"")</f>
        <v>Rigging</v>
      </c>
      <c r="J674" s="10">
        <f>_xlfn.XLOOKUP(Q4_2025[[#This Row],[Artikelnr]],Artikel_prijzen[Artnr],Artikel_prijzen[Prijs 2025],"")</f>
        <v>140</v>
      </c>
      <c r="K674" t="str">
        <f>IF(Q4_2025[[#This Row],[Artikelprijs]]&lt;&gt;"",IF(Q4_2025[[#This Row],[Stuksprijs]]=Q4_2025[[#This Row],[Artikelprijs]],"Prijs gelijk","Prijs wijkt af"),"")</f>
        <v>Prijs wijkt af</v>
      </c>
      <c r="L674" t="str">
        <f>IF(Q4_2025[[#This Row],[Relatiekorting percentage]]=0,
    "Nvt",
    IF(Q4_2025[[#This Row],[Brutobedrag 2]] &lt; Q4_2025[[#This Row],[Bruto - Rel.korting]],
        "Nee",
        "Ja"))</f>
        <v>Nvt</v>
      </c>
      <c r="M674" s="10">
        <f>IF(Q4_2025[[#This Row],[Artikelprijs]]&lt;&gt;"",Q4_2025[[#This Row],[Artikelprijs]],Q4_2025[[#This Row],[Stuksprijs]])</f>
        <v>140</v>
      </c>
      <c r="N674" s="44">
        <f>Q4_2025[[#This Row],[Besteld]]*Q4_2025[[#This Row],[Prijs 2]]</f>
        <v>140</v>
      </c>
      <c r="O674" s="10">
        <f>IF(Q4_2025[[#This Row],[Brutobedrag 2]]&lt;Q4_2025[[#This Row],[Bruto - Rel.korting]],Q4_2025[[#This Row],[Brutobedrag 2]],Q4_2025[[#This Row],[Brutobedrag 2]]*(100-Q4_2025[[#This Row],[Relatiekorting percentage]])/100)</f>
        <v>140</v>
      </c>
      <c r="R674" s="3"/>
      <c r="W674"/>
      <c r="AB674"/>
    </row>
    <row r="675" spans="1:28" x14ac:dyDescent="0.3">
      <c r="A675" t="s">
        <v>868</v>
      </c>
      <c r="B675">
        <v>5030228</v>
      </c>
      <c r="C675" t="s">
        <v>113</v>
      </c>
      <c r="D675">
        <v>3</v>
      </c>
      <c r="E675" s="10">
        <v>236.9</v>
      </c>
      <c r="F675" s="10">
        <v>710.7</v>
      </c>
      <c r="G675" s="10">
        <v>710.7</v>
      </c>
      <c r="H675">
        <v>0</v>
      </c>
      <c r="I675" s="51" t="str">
        <f>_xlfn.XLOOKUP(Q4_2025[[#This Row],[Artikelnr]],Artikel_prijzen[Artnr],Artikel_prijzen[Groep],"")</f>
        <v>Rigging</v>
      </c>
      <c r="J675" s="10">
        <f>_xlfn.XLOOKUP(Q4_2025[[#This Row],[Artikelnr]],Artikel_prijzen[Artnr],Artikel_prijzen[Prijs 2025],"")</f>
        <v>230</v>
      </c>
      <c r="K675" t="str">
        <f>IF(Q4_2025[[#This Row],[Artikelprijs]]&lt;&gt;"",IF(Q4_2025[[#This Row],[Stuksprijs]]=Q4_2025[[#This Row],[Artikelprijs]],"Prijs gelijk","Prijs wijkt af"),"")</f>
        <v>Prijs wijkt af</v>
      </c>
      <c r="L675" t="str">
        <f>IF(Q4_2025[[#This Row],[Relatiekorting percentage]]=0,
    "Nvt",
    IF(Q4_2025[[#This Row],[Brutobedrag 2]] &lt; Q4_2025[[#This Row],[Bruto - Rel.korting]],
        "Nee",
        "Ja"))</f>
        <v>Nvt</v>
      </c>
      <c r="M675" s="10">
        <f>IF(Q4_2025[[#This Row],[Artikelprijs]]&lt;&gt;"",Q4_2025[[#This Row],[Artikelprijs]],Q4_2025[[#This Row],[Stuksprijs]])</f>
        <v>230</v>
      </c>
      <c r="N675" s="44">
        <f>Q4_2025[[#This Row],[Besteld]]*Q4_2025[[#This Row],[Prijs 2]]</f>
        <v>690</v>
      </c>
      <c r="O675" s="10">
        <f>IF(Q4_2025[[#This Row],[Brutobedrag 2]]&lt;Q4_2025[[#This Row],[Bruto - Rel.korting]],Q4_2025[[#This Row],[Brutobedrag 2]],Q4_2025[[#This Row],[Brutobedrag 2]]*(100-Q4_2025[[#This Row],[Relatiekorting percentage]])/100)</f>
        <v>690</v>
      </c>
      <c r="R675" s="3"/>
      <c r="W675"/>
      <c r="AB675"/>
    </row>
    <row r="676" spans="1:28" x14ac:dyDescent="0.3">
      <c r="A676" t="s">
        <v>868</v>
      </c>
      <c r="B676">
        <v>5030232</v>
      </c>
      <c r="C676" t="s">
        <v>116</v>
      </c>
      <c r="D676">
        <v>1</v>
      </c>
      <c r="E676" s="10">
        <v>144.19999999999999</v>
      </c>
      <c r="F676" s="10">
        <v>144.19999999999999</v>
      </c>
      <c r="G676" s="10">
        <v>144.19999999999999</v>
      </c>
      <c r="H676">
        <v>0</v>
      </c>
      <c r="I676" s="51" t="str">
        <f>_xlfn.XLOOKUP(Q4_2025[[#This Row],[Artikelnr]],Artikel_prijzen[Artnr],Artikel_prijzen[Groep],"")</f>
        <v>Rigging</v>
      </c>
      <c r="J676" s="10">
        <f>_xlfn.XLOOKUP(Q4_2025[[#This Row],[Artikelnr]],Artikel_prijzen[Artnr],Artikel_prijzen[Prijs 2025],"")</f>
        <v>140</v>
      </c>
      <c r="K676" t="str">
        <f>IF(Q4_2025[[#This Row],[Artikelprijs]]&lt;&gt;"",IF(Q4_2025[[#This Row],[Stuksprijs]]=Q4_2025[[#This Row],[Artikelprijs]],"Prijs gelijk","Prijs wijkt af"),"")</f>
        <v>Prijs wijkt af</v>
      </c>
      <c r="L676" t="str">
        <f>IF(Q4_2025[[#This Row],[Relatiekorting percentage]]=0,
    "Nvt",
    IF(Q4_2025[[#This Row],[Brutobedrag 2]] &lt; Q4_2025[[#This Row],[Bruto - Rel.korting]],
        "Nee",
        "Ja"))</f>
        <v>Nvt</v>
      </c>
      <c r="M676" s="10">
        <f>IF(Q4_2025[[#This Row],[Artikelprijs]]&lt;&gt;"",Q4_2025[[#This Row],[Artikelprijs]],Q4_2025[[#This Row],[Stuksprijs]])</f>
        <v>140</v>
      </c>
      <c r="N676" s="44">
        <f>Q4_2025[[#This Row],[Besteld]]*Q4_2025[[#This Row],[Prijs 2]]</f>
        <v>140</v>
      </c>
      <c r="O676" s="10">
        <f>IF(Q4_2025[[#This Row],[Brutobedrag 2]]&lt;Q4_2025[[#This Row],[Bruto - Rel.korting]],Q4_2025[[#This Row],[Brutobedrag 2]],Q4_2025[[#This Row],[Brutobedrag 2]]*(100-Q4_2025[[#This Row],[Relatiekorting percentage]])/100)</f>
        <v>140</v>
      </c>
      <c r="R676" s="3"/>
      <c r="W676"/>
      <c r="AB676"/>
    </row>
    <row r="677" spans="1:28" x14ac:dyDescent="0.3">
      <c r="A677" t="s">
        <v>868</v>
      </c>
      <c r="B677">
        <v>5030232</v>
      </c>
      <c r="C677" t="s">
        <v>116</v>
      </c>
      <c r="D677">
        <v>-1</v>
      </c>
      <c r="E677" s="10">
        <v>144.19999999999999</v>
      </c>
      <c r="F677" s="10">
        <v>-144.19999999999999</v>
      </c>
      <c r="G677" s="10">
        <v>-144.19999999999999</v>
      </c>
      <c r="H677">
        <v>0</v>
      </c>
      <c r="I677" s="51" t="str">
        <f>_xlfn.XLOOKUP(Q4_2025[[#This Row],[Artikelnr]],Artikel_prijzen[Artnr],Artikel_prijzen[Groep],"")</f>
        <v>Rigging</v>
      </c>
      <c r="J677" s="10">
        <f>_xlfn.XLOOKUP(Q4_2025[[#This Row],[Artikelnr]],Artikel_prijzen[Artnr],Artikel_prijzen[Prijs 2025],"")</f>
        <v>140</v>
      </c>
      <c r="K677" t="str">
        <f>IF(Q4_2025[[#This Row],[Artikelprijs]]&lt;&gt;"",IF(Q4_2025[[#This Row],[Stuksprijs]]=Q4_2025[[#This Row],[Artikelprijs]],"Prijs gelijk","Prijs wijkt af"),"")</f>
        <v>Prijs wijkt af</v>
      </c>
      <c r="L677" t="str">
        <f>IF(Q4_2025[[#This Row],[Relatiekorting percentage]]=0,
    "Nvt",
    IF(Q4_2025[[#This Row],[Brutobedrag 2]] &lt; Q4_2025[[#This Row],[Bruto - Rel.korting]],
        "Nee",
        "Ja"))</f>
        <v>Nvt</v>
      </c>
      <c r="M677" s="10">
        <f>IF(Q4_2025[[#This Row],[Artikelprijs]]&lt;&gt;"",Q4_2025[[#This Row],[Artikelprijs]],Q4_2025[[#This Row],[Stuksprijs]])</f>
        <v>140</v>
      </c>
      <c r="N677" s="44">
        <f>Q4_2025[[#This Row],[Besteld]]*Q4_2025[[#This Row],[Prijs 2]]</f>
        <v>-140</v>
      </c>
      <c r="O677" s="10">
        <f>IF(Q4_2025[[#This Row],[Brutobedrag 2]]&lt;Q4_2025[[#This Row],[Bruto - Rel.korting]],Q4_2025[[#This Row],[Brutobedrag 2]],Q4_2025[[#This Row],[Brutobedrag 2]]*(100-Q4_2025[[#This Row],[Relatiekorting percentage]])/100)</f>
        <v>-140</v>
      </c>
      <c r="R677" s="3"/>
      <c r="W677"/>
      <c r="AB677"/>
    </row>
    <row r="678" spans="1:28" x14ac:dyDescent="0.3">
      <c r="A678" t="s">
        <v>868</v>
      </c>
      <c r="B678">
        <v>5030228</v>
      </c>
      <c r="C678" t="s">
        <v>113</v>
      </c>
      <c r="D678">
        <v>3</v>
      </c>
      <c r="E678" s="10">
        <v>236.9</v>
      </c>
      <c r="F678" s="10">
        <v>710.7</v>
      </c>
      <c r="G678" s="10">
        <v>710.7</v>
      </c>
      <c r="H678">
        <v>0</v>
      </c>
      <c r="I678" s="51" t="str">
        <f>_xlfn.XLOOKUP(Q4_2025[[#This Row],[Artikelnr]],Artikel_prijzen[Artnr],Artikel_prijzen[Groep],"")</f>
        <v>Rigging</v>
      </c>
      <c r="J678" s="10">
        <f>_xlfn.XLOOKUP(Q4_2025[[#This Row],[Artikelnr]],Artikel_prijzen[Artnr],Artikel_prijzen[Prijs 2025],"")</f>
        <v>230</v>
      </c>
      <c r="K678" t="str">
        <f>IF(Q4_2025[[#This Row],[Artikelprijs]]&lt;&gt;"",IF(Q4_2025[[#This Row],[Stuksprijs]]=Q4_2025[[#This Row],[Artikelprijs]],"Prijs gelijk","Prijs wijkt af"),"")</f>
        <v>Prijs wijkt af</v>
      </c>
      <c r="L678" t="str">
        <f>IF(Q4_2025[[#This Row],[Relatiekorting percentage]]=0,
    "Nvt",
    IF(Q4_2025[[#This Row],[Brutobedrag 2]] &lt; Q4_2025[[#This Row],[Bruto - Rel.korting]],
        "Nee",
        "Ja"))</f>
        <v>Nvt</v>
      </c>
      <c r="M678" s="10">
        <f>IF(Q4_2025[[#This Row],[Artikelprijs]]&lt;&gt;"",Q4_2025[[#This Row],[Artikelprijs]],Q4_2025[[#This Row],[Stuksprijs]])</f>
        <v>230</v>
      </c>
      <c r="N678" s="44">
        <f>Q4_2025[[#This Row],[Besteld]]*Q4_2025[[#This Row],[Prijs 2]]</f>
        <v>690</v>
      </c>
      <c r="O678" s="10">
        <f>IF(Q4_2025[[#This Row],[Brutobedrag 2]]&lt;Q4_2025[[#This Row],[Bruto - Rel.korting]],Q4_2025[[#This Row],[Brutobedrag 2]],Q4_2025[[#This Row],[Brutobedrag 2]]*(100-Q4_2025[[#This Row],[Relatiekorting percentage]])/100)</f>
        <v>690</v>
      </c>
      <c r="R678" s="3"/>
      <c r="W678"/>
      <c r="AB678"/>
    </row>
    <row r="679" spans="1:28" x14ac:dyDescent="0.3">
      <c r="A679" t="s">
        <v>868</v>
      </c>
      <c r="B679">
        <v>5030232</v>
      </c>
      <c r="C679" t="s">
        <v>116</v>
      </c>
      <c r="D679">
        <v>1</v>
      </c>
      <c r="E679" s="10">
        <v>144.19999999999999</v>
      </c>
      <c r="F679" s="10">
        <v>144.19999999999999</v>
      </c>
      <c r="G679" s="10">
        <v>144.19999999999999</v>
      </c>
      <c r="H679">
        <v>0</v>
      </c>
      <c r="I679" s="51" t="str">
        <f>_xlfn.XLOOKUP(Q4_2025[[#This Row],[Artikelnr]],Artikel_prijzen[Artnr],Artikel_prijzen[Groep],"")</f>
        <v>Rigging</v>
      </c>
      <c r="J679" s="10">
        <f>_xlfn.XLOOKUP(Q4_2025[[#This Row],[Artikelnr]],Artikel_prijzen[Artnr],Artikel_prijzen[Prijs 2025],"")</f>
        <v>140</v>
      </c>
      <c r="K679" t="str">
        <f>IF(Q4_2025[[#This Row],[Artikelprijs]]&lt;&gt;"",IF(Q4_2025[[#This Row],[Stuksprijs]]=Q4_2025[[#This Row],[Artikelprijs]],"Prijs gelijk","Prijs wijkt af"),"")</f>
        <v>Prijs wijkt af</v>
      </c>
      <c r="L679" t="str">
        <f>IF(Q4_2025[[#This Row],[Relatiekorting percentage]]=0,
    "Nvt",
    IF(Q4_2025[[#This Row],[Brutobedrag 2]] &lt; Q4_2025[[#This Row],[Bruto - Rel.korting]],
        "Nee",
        "Ja"))</f>
        <v>Nvt</v>
      </c>
      <c r="M679" s="10">
        <f>IF(Q4_2025[[#This Row],[Artikelprijs]]&lt;&gt;"",Q4_2025[[#This Row],[Artikelprijs]],Q4_2025[[#This Row],[Stuksprijs]])</f>
        <v>140</v>
      </c>
      <c r="N679" s="44">
        <f>Q4_2025[[#This Row],[Besteld]]*Q4_2025[[#This Row],[Prijs 2]]</f>
        <v>140</v>
      </c>
      <c r="O679" s="10">
        <f>IF(Q4_2025[[#This Row],[Brutobedrag 2]]&lt;Q4_2025[[#This Row],[Bruto - Rel.korting]],Q4_2025[[#This Row],[Brutobedrag 2]],Q4_2025[[#This Row],[Brutobedrag 2]]*(100-Q4_2025[[#This Row],[Relatiekorting percentage]])/100)</f>
        <v>140</v>
      </c>
      <c r="R679" s="3"/>
      <c r="W679"/>
      <c r="AB679"/>
    </row>
    <row r="680" spans="1:28" x14ac:dyDescent="0.3">
      <c r="A680" t="s">
        <v>868</v>
      </c>
      <c r="B680">
        <v>5030228</v>
      </c>
      <c r="C680" t="s">
        <v>113</v>
      </c>
      <c r="D680">
        <v>2</v>
      </c>
      <c r="E680" s="10">
        <v>236.9</v>
      </c>
      <c r="F680" s="10">
        <v>473.8</v>
      </c>
      <c r="G680" s="10">
        <v>473.8</v>
      </c>
      <c r="H680">
        <v>0</v>
      </c>
      <c r="I680" s="51" t="str">
        <f>_xlfn.XLOOKUP(Q4_2025[[#This Row],[Artikelnr]],Artikel_prijzen[Artnr],Artikel_prijzen[Groep],"")</f>
        <v>Rigging</v>
      </c>
      <c r="J680" s="10">
        <f>_xlfn.XLOOKUP(Q4_2025[[#This Row],[Artikelnr]],Artikel_prijzen[Artnr],Artikel_prijzen[Prijs 2025],"")</f>
        <v>230</v>
      </c>
      <c r="K680" t="str">
        <f>IF(Q4_2025[[#This Row],[Artikelprijs]]&lt;&gt;"",IF(Q4_2025[[#This Row],[Stuksprijs]]=Q4_2025[[#This Row],[Artikelprijs]],"Prijs gelijk","Prijs wijkt af"),"")</f>
        <v>Prijs wijkt af</v>
      </c>
      <c r="L680" t="str">
        <f>IF(Q4_2025[[#This Row],[Relatiekorting percentage]]=0,
    "Nvt",
    IF(Q4_2025[[#This Row],[Brutobedrag 2]] &lt; Q4_2025[[#This Row],[Bruto - Rel.korting]],
        "Nee",
        "Ja"))</f>
        <v>Nvt</v>
      </c>
      <c r="M680" s="10">
        <f>IF(Q4_2025[[#This Row],[Artikelprijs]]&lt;&gt;"",Q4_2025[[#This Row],[Artikelprijs]],Q4_2025[[#This Row],[Stuksprijs]])</f>
        <v>230</v>
      </c>
      <c r="N680" s="44">
        <f>Q4_2025[[#This Row],[Besteld]]*Q4_2025[[#This Row],[Prijs 2]]</f>
        <v>460</v>
      </c>
      <c r="O680" s="10">
        <f>IF(Q4_2025[[#This Row],[Brutobedrag 2]]&lt;Q4_2025[[#This Row],[Bruto - Rel.korting]],Q4_2025[[#This Row],[Brutobedrag 2]],Q4_2025[[#This Row],[Brutobedrag 2]]*(100-Q4_2025[[#This Row],[Relatiekorting percentage]])/100)</f>
        <v>460</v>
      </c>
      <c r="R680" s="3"/>
      <c r="W680"/>
      <c r="AB680"/>
    </row>
    <row r="681" spans="1:28" x14ac:dyDescent="0.3">
      <c r="A681" t="s">
        <v>868</v>
      </c>
      <c r="B681">
        <v>5030232</v>
      </c>
      <c r="C681" t="s">
        <v>116</v>
      </c>
      <c r="D681">
        <v>1</v>
      </c>
      <c r="E681" s="10">
        <v>144.19999999999999</v>
      </c>
      <c r="F681" s="10">
        <v>144.19999999999999</v>
      </c>
      <c r="G681" s="10">
        <v>144.19999999999999</v>
      </c>
      <c r="H681">
        <v>0</v>
      </c>
      <c r="I681" s="51" t="str">
        <f>_xlfn.XLOOKUP(Q4_2025[[#This Row],[Artikelnr]],Artikel_prijzen[Artnr],Artikel_prijzen[Groep],"")</f>
        <v>Rigging</v>
      </c>
      <c r="J681" s="10">
        <f>_xlfn.XLOOKUP(Q4_2025[[#This Row],[Artikelnr]],Artikel_prijzen[Artnr],Artikel_prijzen[Prijs 2025],"")</f>
        <v>140</v>
      </c>
      <c r="K681" t="str">
        <f>IF(Q4_2025[[#This Row],[Artikelprijs]]&lt;&gt;"",IF(Q4_2025[[#This Row],[Stuksprijs]]=Q4_2025[[#This Row],[Artikelprijs]],"Prijs gelijk","Prijs wijkt af"),"")</f>
        <v>Prijs wijkt af</v>
      </c>
      <c r="L681" t="str">
        <f>IF(Q4_2025[[#This Row],[Relatiekorting percentage]]=0,
    "Nvt",
    IF(Q4_2025[[#This Row],[Brutobedrag 2]] &lt; Q4_2025[[#This Row],[Bruto - Rel.korting]],
        "Nee",
        "Ja"))</f>
        <v>Nvt</v>
      </c>
      <c r="M681" s="10">
        <f>IF(Q4_2025[[#This Row],[Artikelprijs]]&lt;&gt;"",Q4_2025[[#This Row],[Artikelprijs]],Q4_2025[[#This Row],[Stuksprijs]])</f>
        <v>140</v>
      </c>
      <c r="N681" s="44">
        <f>Q4_2025[[#This Row],[Besteld]]*Q4_2025[[#This Row],[Prijs 2]]</f>
        <v>140</v>
      </c>
      <c r="O681" s="10">
        <f>IF(Q4_2025[[#This Row],[Brutobedrag 2]]&lt;Q4_2025[[#This Row],[Bruto - Rel.korting]],Q4_2025[[#This Row],[Brutobedrag 2]],Q4_2025[[#This Row],[Brutobedrag 2]]*(100-Q4_2025[[#This Row],[Relatiekorting percentage]])/100)</f>
        <v>140</v>
      </c>
      <c r="R681" s="3"/>
      <c r="W681"/>
      <c r="AB681"/>
    </row>
    <row r="682" spans="1:28" x14ac:dyDescent="0.3">
      <c r="A682" t="s">
        <v>868</v>
      </c>
      <c r="B682">
        <v>5030028</v>
      </c>
      <c r="C682" t="s">
        <v>341</v>
      </c>
      <c r="D682">
        <v>13</v>
      </c>
      <c r="E682" s="10">
        <v>28.84</v>
      </c>
      <c r="F682" s="10">
        <v>374.92</v>
      </c>
      <c r="G682" s="10">
        <v>374.92</v>
      </c>
      <c r="H682">
        <v>0</v>
      </c>
      <c r="I682" s="51" t="str">
        <f>_xlfn.XLOOKUP(Q4_2025[[#This Row],[Artikelnr]],Artikel_prijzen[Artnr],Artikel_prijzen[Groep],"")</f>
        <v/>
      </c>
      <c r="J682" s="10" t="str">
        <f>_xlfn.XLOOKUP(Q4_2025[[#This Row],[Artikelnr]],Artikel_prijzen[Artnr],Artikel_prijzen[Prijs 2025],"")</f>
        <v/>
      </c>
      <c r="K682" t="str">
        <f>IF(Q4_2025[[#This Row],[Artikelprijs]]&lt;&gt;"",IF(Q4_2025[[#This Row],[Stuksprijs]]=Q4_2025[[#This Row],[Artikelprijs]],"Prijs gelijk","Prijs wijkt af"),"")</f>
        <v/>
      </c>
      <c r="L682" t="str">
        <f>IF(Q4_2025[[#This Row],[Relatiekorting percentage]]=0,
    "Nvt",
    IF(Q4_2025[[#This Row],[Brutobedrag 2]] &lt; Q4_2025[[#This Row],[Bruto - Rel.korting]],
        "Nee",
        "Ja"))</f>
        <v>Nvt</v>
      </c>
      <c r="M682" s="10">
        <f>IF(Q4_2025[[#This Row],[Artikelprijs]]&lt;&gt;"",Q4_2025[[#This Row],[Artikelprijs]],Q4_2025[[#This Row],[Stuksprijs]])</f>
        <v>28.84</v>
      </c>
      <c r="N682" s="44">
        <f>Q4_2025[[#This Row],[Besteld]]*Q4_2025[[#This Row],[Prijs 2]]</f>
        <v>374.92</v>
      </c>
      <c r="O682" s="10">
        <f>IF(Q4_2025[[#This Row],[Brutobedrag 2]]&lt;Q4_2025[[#This Row],[Bruto - Rel.korting]],Q4_2025[[#This Row],[Brutobedrag 2]],Q4_2025[[#This Row],[Brutobedrag 2]]*(100-Q4_2025[[#This Row],[Relatiekorting percentage]])/100)</f>
        <v>374.92</v>
      </c>
      <c r="R682" s="3"/>
      <c r="W682"/>
      <c r="AB682"/>
    </row>
    <row r="683" spans="1:28" x14ac:dyDescent="0.3">
      <c r="A683" t="s">
        <v>868</v>
      </c>
      <c r="B683">
        <v>5030228</v>
      </c>
      <c r="C683" t="s">
        <v>113</v>
      </c>
      <c r="D683">
        <v>4</v>
      </c>
      <c r="E683" s="10">
        <v>236.9</v>
      </c>
      <c r="F683" s="10">
        <v>947.6</v>
      </c>
      <c r="G683" s="10">
        <v>947.6</v>
      </c>
      <c r="H683">
        <v>0</v>
      </c>
      <c r="I683" s="51" t="str">
        <f>_xlfn.XLOOKUP(Q4_2025[[#This Row],[Artikelnr]],Artikel_prijzen[Artnr],Artikel_prijzen[Groep],"")</f>
        <v>Rigging</v>
      </c>
      <c r="J683" s="10">
        <f>_xlfn.XLOOKUP(Q4_2025[[#This Row],[Artikelnr]],Artikel_prijzen[Artnr],Artikel_prijzen[Prijs 2025],"")</f>
        <v>230</v>
      </c>
      <c r="K683" t="str">
        <f>IF(Q4_2025[[#This Row],[Artikelprijs]]&lt;&gt;"",IF(Q4_2025[[#This Row],[Stuksprijs]]=Q4_2025[[#This Row],[Artikelprijs]],"Prijs gelijk","Prijs wijkt af"),"")</f>
        <v>Prijs wijkt af</v>
      </c>
      <c r="L683" t="str">
        <f>IF(Q4_2025[[#This Row],[Relatiekorting percentage]]=0,
    "Nvt",
    IF(Q4_2025[[#This Row],[Brutobedrag 2]] &lt; Q4_2025[[#This Row],[Bruto - Rel.korting]],
        "Nee",
        "Ja"))</f>
        <v>Nvt</v>
      </c>
      <c r="M683" s="10">
        <f>IF(Q4_2025[[#This Row],[Artikelprijs]]&lt;&gt;"",Q4_2025[[#This Row],[Artikelprijs]],Q4_2025[[#This Row],[Stuksprijs]])</f>
        <v>230</v>
      </c>
      <c r="N683" s="44">
        <f>Q4_2025[[#This Row],[Besteld]]*Q4_2025[[#This Row],[Prijs 2]]</f>
        <v>920</v>
      </c>
      <c r="O683" s="10">
        <f>IF(Q4_2025[[#This Row],[Brutobedrag 2]]&lt;Q4_2025[[#This Row],[Bruto - Rel.korting]],Q4_2025[[#This Row],[Brutobedrag 2]],Q4_2025[[#This Row],[Brutobedrag 2]]*(100-Q4_2025[[#This Row],[Relatiekorting percentage]])/100)</f>
        <v>920</v>
      </c>
      <c r="R683" s="3"/>
      <c r="W683"/>
      <c r="AB683"/>
    </row>
    <row r="684" spans="1:28" x14ac:dyDescent="0.3">
      <c r="A684" t="s">
        <v>868</v>
      </c>
      <c r="B684">
        <v>5030232</v>
      </c>
      <c r="C684" t="s">
        <v>116</v>
      </c>
      <c r="D684">
        <v>1</v>
      </c>
      <c r="E684" s="10">
        <v>144.19999999999999</v>
      </c>
      <c r="F684" s="10">
        <v>144.19999999999999</v>
      </c>
      <c r="G684" s="10">
        <v>144.19999999999999</v>
      </c>
      <c r="H684">
        <v>0</v>
      </c>
      <c r="I684" s="51" t="str">
        <f>_xlfn.XLOOKUP(Q4_2025[[#This Row],[Artikelnr]],Artikel_prijzen[Artnr],Artikel_prijzen[Groep],"")</f>
        <v>Rigging</v>
      </c>
      <c r="J684" s="10">
        <f>_xlfn.XLOOKUP(Q4_2025[[#This Row],[Artikelnr]],Artikel_prijzen[Artnr],Artikel_prijzen[Prijs 2025],"")</f>
        <v>140</v>
      </c>
      <c r="K684" t="str">
        <f>IF(Q4_2025[[#This Row],[Artikelprijs]]&lt;&gt;"",IF(Q4_2025[[#This Row],[Stuksprijs]]=Q4_2025[[#This Row],[Artikelprijs]],"Prijs gelijk","Prijs wijkt af"),"")</f>
        <v>Prijs wijkt af</v>
      </c>
      <c r="L684" t="str">
        <f>IF(Q4_2025[[#This Row],[Relatiekorting percentage]]=0,
    "Nvt",
    IF(Q4_2025[[#This Row],[Brutobedrag 2]] &lt; Q4_2025[[#This Row],[Bruto - Rel.korting]],
        "Nee",
        "Ja"))</f>
        <v>Nvt</v>
      </c>
      <c r="M684" s="10">
        <f>IF(Q4_2025[[#This Row],[Artikelprijs]]&lt;&gt;"",Q4_2025[[#This Row],[Artikelprijs]],Q4_2025[[#This Row],[Stuksprijs]])</f>
        <v>140</v>
      </c>
      <c r="N684" s="44">
        <f>Q4_2025[[#This Row],[Besteld]]*Q4_2025[[#This Row],[Prijs 2]]</f>
        <v>140</v>
      </c>
      <c r="O684" s="10">
        <f>IF(Q4_2025[[#This Row],[Brutobedrag 2]]&lt;Q4_2025[[#This Row],[Bruto - Rel.korting]],Q4_2025[[#This Row],[Brutobedrag 2]],Q4_2025[[#This Row],[Brutobedrag 2]]*(100-Q4_2025[[#This Row],[Relatiekorting percentage]])/100)</f>
        <v>140</v>
      </c>
      <c r="R684" s="3"/>
      <c r="W684"/>
      <c r="AB684"/>
    </row>
    <row r="685" spans="1:28" x14ac:dyDescent="0.3">
      <c r="A685" t="s">
        <v>868</v>
      </c>
      <c r="B685">
        <v>5030028</v>
      </c>
      <c r="C685" t="s">
        <v>341</v>
      </c>
      <c r="D685">
        <v>12</v>
      </c>
      <c r="E685" s="10">
        <v>28.84</v>
      </c>
      <c r="F685" s="10">
        <v>346.08</v>
      </c>
      <c r="G685" s="10">
        <v>346.08</v>
      </c>
      <c r="H685">
        <v>0</v>
      </c>
      <c r="I685" s="51" t="str">
        <f>_xlfn.XLOOKUP(Q4_2025[[#This Row],[Artikelnr]],Artikel_prijzen[Artnr],Artikel_prijzen[Groep],"")</f>
        <v/>
      </c>
      <c r="J685" s="10" t="str">
        <f>_xlfn.XLOOKUP(Q4_2025[[#This Row],[Artikelnr]],Artikel_prijzen[Artnr],Artikel_prijzen[Prijs 2025],"")</f>
        <v/>
      </c>
      <c r="K685" t="str">
        <f>IF(Q4_2025[[#This Row],[Artikelprijs]]&lt;&gt;"",IF(Q4_2025[[#This Row],[Stuksprijs]]=Q4_2025[[#This Row],[Artikelprijs]],"Prijs gelijk","Prijs wijkt af"),"")</f>
        <v/>
      </c>
      <c r="L685" t="str">
        <f>IF(Q4_2025[[#This Row],[Relatiekorting percentage]]=0,
    "Nvt",
    IF(Q4_2025[[#This Row],[Brutobedrag 2]] &lt; Q4_2025[[#This Row],[Bruto - Rel.korting]],
        "Nee",
        "Ja"))</f>
        <v>Nvt</v>
      </c>
      <c r="M685" s="10">
        <f>IF(Q4_2025[[#This Row],[Artikelprijs]]&lt;&gt;"",Q4_2025[[#This Row],[Artikelprijs]],Q4_2025[[#This Row],[Stuksprijs]])</f>
        <v>28.84</v>
      </c>
      <c r="N685" s="44">
        <f>Q4_2025[[#This Row],[Besteld]]*Q4_2025[[#This Row],[Prijs 2]]</f>
        <v>346.08</v>
      </c>
      <c r="O685" s="10">
        <f>IF(Q4_2025[[#This Row],[Brutobedrag 2]]&lt;Q4_2025[[#This Row],[Bruto - Rel.korting]],Q4_2025[[#This Row],[Brutobedrag 2]],Q4_2025[[#This Row],[Brutobedrag 2]]*(100-Q4_2025[[#This Row],[Relatiekorting percentage]])/100)</f>
        <v>346.08</v>
      </c>
      <c r="R685" s="3"/>
      <c r="W685"/>
      <c r="AB685"/>
    </row>
    <row r="686" spans="1:28" x14ac:dyDescent="0.3">
      <c r="A686" t="s">
        <v>868</v>
      </c>
      <c r="B686">
        <v>5030001</v>
      </c>
      <c r="C686" t="s">
        <v>132</v>
      </c>
      <c r="D686">
        <v>7</v>
      </c>
      <c r="E686" s="10">
        <v>28.84</v>
      </c>
      <c r="F686" s="10">
        <v>201.88</v>
      </c>
      <c r="G686" s="10">
        <v>201.88</v>
      </c>
      <c r="H686">
        <v>0</v>
      </c>
      <c r="I686" s="51" t="str">
        <f>_xlfn.XLOOKUP(Q4_2025[[#This Row],[Artikelnr]],Artikel_prijzen[Artnr],Artikel_prijzen[Groep],"")</f>
        <v>Rigging</v>
      </c>
      <c r="J686" s="10">
        <f>_xlfn.XLOOKUP(Q4_2025[[#This Row],[Artikelnr]],Artikel_prijzen[Artnr],Artikel_prijzen[Prijs 2025],"")</f>
        <v>28</v>
      </c>
      <c r="K686" t="str">
        <f>IF(Q4_2025[[#This Row],[Artikelprijs]]&lt;&gt;"",IF(Q4_2025[[#This Row],[Stuksprijs]]=Q4_2025[[#This Row],[Artikelprijs]],"Prijs gelijk","Prijs wijkt af"),"")</f>
        <v>Prijs wijkt af</v>
      </c>
      <c r="L686" t="str">
        <f>IF(Q4_2025[[#This Row],[Relatiekorting percentage]]=0,
    "Nvt",
    IF(Q4_2025[[#This Row],[Brutobedrag 2]] &lt; Q4_2025[[#This Row],[Bruto - Rel.korting]],
        "Nee",
        "Ja"))</f>
        <v>Nvt</v>
      </c>
      <c r="M686" s="10">
        <f>IF(Q4_2025[[#This Row],[Artikelprijs]]&lt;&gt;"",Q4_2025[[#This Row],[Artikelprijs]],Q4_2025[[#This Row],[Stuksprijs]])</f>
        <v>28</v>
      </c>
      <c r="N686" s="44">
        <f>Q4_2025[[#This Row],[Besteld]]*Q4_2025[[#This Row],[Prijs 2]]</f>
        <v>196</v>
      </c>
      <c r="O686" s="10">
        <f>IF(Q4_2025[[#This Row],[Brutobedrag 2]]&lt;Q4_2025[[#This Row],[Bruto - Rel.korting]],Q4_2025[[#This Row],[Brutobedrag 2]],Q4_2025[[#This Row],[Brutobedrag 2]]*(100-Q4_2025[[#This Row],[Relatiekorting percentage]])/100)</f>
        <v>196</v>
      </c>
      <c r="R686" s="3"/>
      <c r="W686"/>
      <c r="AB686"/>
    </row>
    <row r="687" spans="1:28" x14ac:dyDescent="0.3">
      <c r="A687" t="s">
        <v>868</v>
      </c>
      <c r="B687">
        <v>5030229</v>
      </c>
      <c r="C687" t="s">
        <v>393</v>
      </c>
      <c r="D687">
        <v>4</v>
      </c>
      <c r="E687" s="10">
        <v>303.85000000000002</v>
      </c>
      <c r="F687" s="10">
        <v>1215.4000000000001</v>
      </c>
      <c r="G687" s="10">
        <v>1215.4000000000001</v>
      </c>
      <c r="H687">
        <v>0</v>
      </c>
      <c r="I687" s="51" t="str">
        <f>_xlfn.XLOOKUP(Q4_2025[[#This Row],[Artikelnr]],Artikel_prijzen[Artnr],Artikel_prijzen[Groep],"")</f>
        <v>Rigging</v>
      </c>
      <c r="J687" s="10">
        <f>_xlfn.XLOOKUP(Q4_2025[[#This Row],[Artikelnr]],Artikel_prijzen[Artnr],Artikel_prijzen[Prijs 2025],"")</f>
        <v>295</v>
      </c>
      <c r="K687" t="str">
        <f>IF(Q4_2025[[#This Row],[Artikelprijs]]&lt;&gt;"",IF(Q4_2025[[#This Row],[Stuksprijs]]=Q4_2025[[#This Row],[Artikelprijs]],"Prijs gelijk","Prijs wijkt af"),"")</f>
        <v>Prijs wijkt af</v>
      </c>
      <c r="L687" t="str">
        <f>IF(Q4_2025[[#This Row],[Relatiekorting percentage]]=0,
    "Nvt",
    IF(Q4_2025[[#This Row],[Brutobedrag 2]] &lt; Q4_2025[[#This Row],[Bruto - Rel.korting]],
        "Nee",
        "Ja"))</f>
        <v>Nvt</v>
      </c>
      <c r="M687" s="10">
        <f>IF(Q4_2025[[#This Row],[Artikelprijs]]&lt;&gt;"",Q4_2025[[#This Row],[Artikelprijs]],Q4_2025[[#This Row],[Stuksprijs]])</f>
        <v>295</v>
      </c>
      <c r="N687" s="44">
        <f>Q4_2025[[#This Row],[Besteld]]*Q4_2025[[#This Row],[Prijs 2]]</f>
        <v>1180</v>
      </c>
      <c r="O687" s="10">
        <f>IF(Q4_2025[[#This Row],[Brutobedrag 2]]&lt;Q4_2025[[#This Row],[Bruto - Rel.korting]],Q4_2025[[#This Row],[Brutobedrag 2]],Q4_2025[[#This Row],[Brutobedrag 2]]*(100-Q4_2025[[#This Row],[Relatiekorting percentage]])/100)</f>
        <v>1180</v>
      </c>
      <c r="R687" s="3"/>
      <c r="W687"/>
      <c r="AB687"/>
    </row>
    <row r="688" spans="1:28" x14ac:dyDescent="0.3">
      <c r="A688" t="s">
        <v>868</v>
      </c>
      <c r="B688">
        <v>5030028</v>
      </c>
      <c r="C688" t="s">
        <v>394</v>
      </c>
      <c r="D688">
        <v>26</v>
      </c>
      <c r="E688" s="10">
        <v>28.84</v>
      </c>
      <c r="F688" s="10">
        <v>749.84</v>
      </c>
      <c r="G688" s="10">
        <v>749.84</v>
      </c>
      <c r="H688">
        <v>0</v>
      </c>
      <c r="I688" s="51" t="str">
        <f>_xlfn.XLOOKUP(Q4_2025[[#This Row],[Artikelnr]],Artikel_prijzen[Artnr],Artikel_prijzen[Groep],"")</f>
        <v/>
      </c>
      <c r="J688" s="10" t="str">
        <f>_xlfn.XLOOKUP(Q4_2025[[#This Row],[Artikelnr]],Artikel_prijzen[Artnr],Artikel_prijzen[Prijs 2025],"")</f>
        <v/>
      </c>
      <c r="K688" t="str">
        <f>IF(Q4_2025[[#This Row],[Artikelprijs]]&lt;&gt;"",IF(Q4_2025[[#This Row],[Stuksprijs]]=Q4_2025[[#This Row],[Artikelprijs]],"Prijs gelijk","Prijs wijkt af"),"")</f>
        <v/>
      </c>
      <c r="L688" t="str">
        <f>IF(Q4_2025[[#This Row],[Relatiekorting percentage]]=0,
    "Nvt",
    IF(Q4_2025[[#This Row],[Brutobedrag 2]] &lt; Q4_2025[[#This Row],[Bruto - Rel.korting]],
        "Nee",
        "Ja"))</f>
        <v>Nvt</v>
      </c>
      <c r="M688" s="10">
        <f>IF(Q4_2025[[#This Row],[Artikelprijs]]&lt;&gt;"",Q4_2025[[#This Row],[Artikelprijs]],Q4_2025[[#This Row],[Stuksprijs]])</f>
        <v>28.84</v>
      </c>
      <c r="N688" s="44">
        <f>Q4_2025[[#This Row],[Besteld]]*Q4_2025[[#This Row],[Prijs 2]]</f>
        <v>749.84</v>
      </c>
      <c r="O688" s="10">
        <f>IF(Q4_2025[[#This Row],[Brutobedrag 2]]&lt;Q4_2025[[#This Row],[Bruto - Rel.korting]],Q4_2025[[#This Row],[Brutobedrag 2]],Q4_2025[[#This Row],[Brutobedrag 2]]*(100-Q4_2025[[#This Row],[Relatiekorting percentage]])/100)</f>
        <v>749.84</v>
      </c>
      <c r="R688" s="3"/>
      <c r="W688"/>
      <c r="AB688"/>
    </row>
    <row r="689" spans="1:28" x14ac:dyDescent="0.3">
      <c r="A689" t="s">
        <v>868</v>
      </c>
      <c r="B689">
        <v>5030228</v>
      </c>
      <c r="C689" t="s">
        <v>473</v>
      </c>
      <c r="D689">
        <v>2</v>
      </c>
      <c r="E689" s="10">
        <v>236.9</v>
      </c>
      <c r="F689" s="10">
        <v>473.8</v>
      </c>
      <c r="G689" s="10">
        <v>473.8</v>
      </c>
      <c r="H689">
        <v>0</v>
      </c>
      <c r="I689" s="51" t="str">
        <f>_xlfn.XLOOKUP(Q4_2025[[#This Row],[Artikelnr]],Artikel_prijzen[Artnr],Artikel_prijzen[Groep],"")</f>
        <v>Rigging</v>
      </c>
      <c r="J689" s="10">
        <f>_xlfn.XLOOKUP(Q4_2025[[#This Row],[Artikelnr]],Artikel_prijzen[Artnr],Artikel_prijzen[Prijs 2025],"")</f>
        <v>230</v>
      </c>
      <c r="K689" t="str">
        <f>IF(Q4_2025[[#This Row],[Artikelprijs]]&lt;&gt;"",IF(Q4_2025[[#This Row],[Stuksprijs]]=Q4_2025[[#This Row],[Artikelprijs]],"Prijs gelijk","Prijs wijkt af"),"")</f>
        <v>Prijs wijkt af</v>
      </c>
      <c r="L689" t="str">
        <f>IF(Q4_2025[[#This Row],[Relatiekorting percentage]]=0,
    "Nvt",
    IF(Q4_2025[[#This Row],[Brutobedrag 2]] &lt; Q4_2025[[#This Row],[Bruto - Rel.korting]],
        "Nee",
        "Ja"))</f>
        <v>Nvt</v>
      </c>
      <c r="M689" s="10">
        <f>IF(Q4_2025[[#This Row],[Artikelprijs]]&lt;&gt;"",Q4_2025[[#This Row],[Artikelprijs]],Q4_2025[[#This Row],[Stuksprijs]])</f>
        <v>230</v>
      </c>
      <c r="N689" s="44">
        <f>Q4_2025[[#This Row],[Besteld]]*Q4_2025[[#This Row],[Prijs 2]]</f>
        <v>460</v>
      </c>
      <c r="O689" s="10">
        <f>IF(Q4_2025[[#This Row],[Brutobedrag 2]]&lt;Q4_2025[[#This Row],[Bruto - Rel.korting]],Q4_2025[[#This Row],[Brutobedrag 2]],Q4_2025[[#This Row],[Brutobedrag 2]]*(100-Q4_2025[[#This Row],[Relatiekorting percentage]])/100)</f>
        <v>460</v>
      </c>
      <c r="R689" s="3"/>
      <c r="W689"/>
      <c r="AB689"/>
    </row>
    <row r="690" spans="1:28" x14ac:dyDescent="0.3">
      <c r="A690" t="s">
        <v>868</v>
      </c>
      <c r="B690">
        <v>5030028</v>
      </c>
      <c r="C690" t="s">
        <v>394</v>
      </c>
      <c r="D690">
        <v>12</v>
      </c>
      <c r="E690" s="10">
        <v>28.84</v>
      </c>
      <c r="F690" s="10">
        <v>346.08</v>
      </c>
      <c r="G690" s="10">
        <v>346.08</v>
      </c>
      <c r="H690">
        <v>0</v>
      </c>
      <c r="I690" s="51" t="str">
        <f>_xlfn.XLOOKUP(Q4_2025[[#This Row],[Artikelnr]],Artikel_prijzen[Artnr],Artikel_prijzen[Groep],"")</f>
        <v/>
      </c>
      <c r="J690" s="10" t="str">
        <f>_xlfn.XLOOKUP(Q4_2025[[#This Row],[Artikelnr]],Artikel_prijzen[Artnr],Artikel_prijzen[Prijs 2025],"")</f>
        <v/>
      </c>
      <c r="K690" t="str">
        <f>IF(Q4_2025[[#This Row],[Artikelprijs]]&lt;&gt;"",IF(Q4_2025[[#This Row],[Stuksprijs]]=Q4_2025[[#This Row],[Artikelprijs]],"Prijs gelijk","Prijs wijkt af"),"")</f>
        <v/>
      </c>
      <c r="L690" t="str">
        <f>IF(Q4_2025[[#This Row],[Relatiekorting percentage]]=0,
    "Nvt",
    IF(Q4_2025[[#This Row],[Brutobedrag 2]] &lt; Q4_2025[[#This Row],[Bruto - Rel.korting]],
        "Nee",
        "Ja"))</f>
        <v>Nvt</v>
      </c>
      <c r="M690" s="10">
        <f>IF(Q4_2025[[#This Row],[Artikelprijs]]&lt;&gt;"",Q4_2025[[#This Row],[Artikelprijs]],Q4_2025[[#This Row],[Stuksprijs]])</f>
        <v>28.84</v>
      </c>
      <c r="N690" s="44">
        <f>Q4_2025[[#This Row],[Besteld]]*Q4_2025[[#This Row],[Prijs 2]]</f>
        <v>346.08</v>
      </c>
      <c r="O690" s="10">
        <f>IF(Q4_2025[[#This Row],[Brutobedrag 2]]&lt;Q4_2025[[#This Row],[Bruto - Rel.korting]],Q4_2025[[#This Row],[Brutobedrag 2]],Q4_2025[[#This Row],[Brutobedrag 2]]*(100-Q4_2025[[#This Row],[Relatiekorting percentage]])/100)</f>
        <v>346.08</v>
      </c>
      <c r="R690" s="3"/>
      <c r="W690"/>
      <c r="AB690"/>
    </row>
    <row r="691" spans="1:28" x14ac:dyDescent="0.3">
      <c r="A691" t="s">
        <v>868</v>
      </c>
      <c r="B691">
        <v>5030225</v>
      </c>
      <c r="C691" t="s">
        <v>628</v>
      </c>
      <c r="D691">
        <v>4</v>
      </c>
      <c r="E691" s="10">
        <v>133.9</v>
      </c>
      <c r="F691" s="10">
        <v>535.6</v>
      </c>
      <c r="G691" s="10">
        <v>535.6</v>
      </c>
      <c r="H691">
        <v>0</v>
      </c>
      <c r="I691" s="51" t="str">
        <f>_xlfn.XLOOKUP(Q4_2025[[#This Row],[Artikelnr]],Artikel_prijzen[Artnr],Artikel_prijzen[Groep],"")</f>
        <v>Rigging</v>
      </c>
      <c r="J691" s="10">
        <f>_xlfn.XLOOKUP(Q4_2025[[#This Row],[Artikelnr]],Artikel_prijzen[Artnr],Artikel_prijzen[Prijs 2025],"")</f>
        <v>130</v>
      </c>
      <c r="K691" t="str">
        <f>IF(Q4_2025[[#This Row],[Artikelprijs]]&lt;&gt;"",IF(Q4_2025[[#This Row],[Stuksprijs]]=Q4_2025[[#This Row],[Artikelprijs]],"Prijs gelijk","Prijs wijkt af"),"")</f>
        <v>Prijs wijkt af</v>
      </c>
      <c r="L691" t="str">
        <f>IF(Q4_2025[[#This Row],[Relatiekorting percentage]]=0,
    "Nvt",
    IF(Q4_2025[[#This Row],[Brutobedrag 2]] &lt; Q4_2025[[#This Row],[Bruto - Rel.korting]],
        "Nee",
        "Ja"))</f>
        <v>Nvt</v>
      </c>
      <c r="M691" s="10">
        <f>IF(Q4_2025[[#This Row],[Artikelprijs]]&lt;&gt;"",Q4_2025[[#This Row],[Artikelprijs]],Q4_2025[[#This Row],[Stuksprijs]])</f>
        <v>130</v>
      </c>
      <c r="N691" s="44">
        <f>Q4_2025[[#This Row],[Besteld]]*Q4_2025[[#This Row],[Prijs 2]]</f>
        <v>520</v>
      </c>
      <c r="O691" s="10">
        <f>IF(Q4_2025[[#This Row],[Brutobedrag 2]]&lt;Q4_2025[[#This Row],[Bruto - Rel.korting]],Q4_2025[[#This Row],[Brutobedrag 2]],Q4_2025[[#This Row],[Brutobedrag 2]]*(100-Q4_2025[[#This Row],[Relatiekorting percentage]])/100)</f>
        <v>520</v>
      </c>
      <c r="R691" s="3"/>
      <c r="W691"/>
      <c r="AB691"/>
    </row>
    <row r="692" spans="1:28" x14ac:dyDescent="0.3">
      <c r="A692" t="s">
        <v>868</v>
      </c>
      <c r="B692">
        <v>5030228</v>
      </c>
      <c r="C692" t="s">
        <v>113</v>
      </c>
      <c r="D692">
        <v>4</v>
      </c>
      <c r="E692" s="10">
        <v>236.9</v>
      </c>
      <c r="F692" s="10">
        <v>947.6</v>
      </c>
      <c r="G692" s="10">
        <v>947.6</v>
      </c>
      <c r="H692">
        <v>0</v>
      </c>
      <c r="I692" s="51" t="str">
        <f>_xlfn.XLOOKUP(Q4_2025[[#This Row],[Artikelnr]],Artikel_prijzen[Artnr],Artikel_prijzen[Groep],"")</f>
        <v>Rigging</v>
      </c>
      <c r="J692" s="10">
        <f>_xlfn.XLOOKUP(Q4_2025[[#This Row],[Artikelnr]],Artikel_prijzen[Artnr],Artikel_prijzen[Prijs 2025],"")</f>
        <v>230</v>
      </c>
      <c r="K692" t="str">
        <f>IF(Q4_2025[[#This Row],[Artikelprijs]]&lt;&gt;"",IF(Q4_2025[[#This Row],[Stuksprijs]]=Q4_2025[[#This Row],[Artikelprijs]],"Prijs gelijk","Prijs wijkt af"),"")</f>
        <v>Prijs wijkt af</v>
      </c>
      <c r="L692" t="str">
        <f>IF(Q4_2025[[#This Row],[Relatiekorting percentage]]=0,
    "Nvt",
    IF(Q4_2025[[#This Row],[Brutobedrag 2]] &lt; Q4_2025[[#This Row],[Bruto - Rel.korting]],
        "Nee",
        "Ja"))</f>
        <v>Nvt</v>
      </c>
      <c r="M692" s="10">
        <f>IF(Q4_2025[[#This Row],[Artikelprijs]]&lt;&gt;"",Q4_2025[[#This Row],[Artikelprijs]],Q4_2025[[#This Row],[Stuksprijs]])</f>
        <v>230</v>
      </c>
      <c r="N692" s="44">
        <f>Q4_2025[[#This Row],[Besteld]]*Q4_2025[[#This Row],[Prijs 2]]</f>
        <v>920</v>
      </c>
      <c r="O692" s="10">
        <f>IF(Q4_2025[[#This Row],[Brutobedrag 2]]&lt;Q4_2025[[#This Row],[Bruto - Rel.korting]],Q4_2025[[#This Row],[Brutobedrag 2]],Q4_2025[[#This Row],[Brutobedrag 2]]*(100-Q4_2025[[#This Row],[Relatiekorting percentage]])/100)</f>
        <v>920</v>
      </c>
      <c r="R692" s="3"/>
      <c r="W692"/>
      <c r="AB692"/>
    </row>
    <row r="693" spans="1:28" x14ac:dyDescent="0.3">
      <c r="A693" t="s">
        <v>868</v>
      </c>
      <c r="B693">
        <v>5030232</v>
      </c>
      <c r="C693" t="s">
        <v>116</v>
      </c>
      <c r="D693">
        <v>1</v>
      </c>
      <c r="E693" s="10">
        <v>144.19999999999999</v>
      </c>
      <c r="F693" s="10">
        <v>144.19999999999999</v>
      </c>
      <c r="G693" s="10">
        <v>144.19999999999999</v>
      </c>
      <c r="H693">
        <v>0</v>
      </c>
      <c r="I693" s="51" t="str">
        <f>_xlfn.XLOOKUP(Q4_2025[[#This Row],[Artikelnr]],Artikel_prijzen[Artnr],Artikel_prijzen[Groep],"")</f>
        <v>Rigging</v>
      </c>
      <c r="J693" s="10">
        <f>_xlfn.XLOOKUP(Q4_2025[[#This Row],[Artikelnr]],Artikel_prijzen[Artnr],Artikel_prijzen[Prijs 2025],"")</f>
        <v>140</v>
      </c>
      <c r="K693" t="str">
        <f>IF(Q4_2025[[#This Row],[Artikelprijs]]&lt;&gt;"",IF(Q4_2025[[#This Row],[Stuksprijs]]=Q4_2025[[#This Row],[Artikelprijs]],"Prijs gelijk","Prijs wijkt af"),"")</f>
        <v>Prijs wijkt af</v>
      </c>
      <c r="L693" t="str">
        <f>IF(Q4_2025[[#This Row],[Relatiekorting percentage]]=0,
    "Nvt",
    IF(Q4_2025[[#This Row],[Brutobedrag 2]] &lt; Q4_2025[[#This Row],[Bruto - Rel.korting]],
        "Nee",
        "Ja"))</f>
        <v>Nvt</v>
      </c>
      <c r="M693" s="10">
        <f>IF(Q4_2025[[#This Row],[Artikelprijs]]&lt;&gt;"",Q4_2025[[#This Row],[Artikelprijs]],Q4_2025[[#This Row],[Stuksprijs]])</f>
        <v>140</v>
      </c>
      <c r="N693" s="44">
        <f>Q4_2025[[#This Row],[Besteld]]*Q4_2025[[#This Row],[Prijs 2]]</f>
        <v>140</v>
      </c>
      <c r="O693" s="10">
        <f>IF(Q4_2025[[#This Row],[Brutobedrag 2]]&lt;Q4_2025[[#This Row],[Bruto - Rel.korting]],Q4_2025[[#This Row],[Brutobedrag 2]],Q4_2025[[#This Row],[Brutobedrag 2]]*(100-Q4_2025[[#This Row],[Relatiekorting percentage]])/100)</f>
        <v>140</v>
      </c>
      <c r="R693" s="3"/>
      <c r="W693"/>
      <c r="AB693"/>
    </row>
    <row r="694" spans="1:28" x14ac:dyDescent="0.3">
      <c r="A694" t="s">
        <v>868</v>
      </c>
      <c r="B694">
        <v>5030028</v>
      </c>
      <c r="C694" t="s">
        <v>341</v>
      </c>
      <c r="D694">
        <v>13</v>
      </c>
      <c r="E694" s="10">
        <v>28.84</v>
      </c>
      <c r="F694" s="10">
        <v>374.92</v>
      </c>
      <c r="G694" s="10">
        <v>374.92</v>
      </c>
      <c r="H694">
        <v>0</v>
      </c>
      <c r="I694" s="51" t="str">
        <f>_xlfn.XLOOKUP(Q4_2025[[#This Row],[Artikelnr]],Artikel_prijzen[Artnr],Artikel_prijzen[Groep],"")</f>
        <v/>
      </c>
      <c r="J694" s="10" t="str">
        <f>_xlfn.XLOOKUP(Q4_2025[[#This Row],[Artikelnr]],Artikel_prijzen[Artnr],Artikel_prijzen[Prijs 2025],"")</f>
        <v/>
      </c>
      <c r="K694" t="str">
        <f>IF(Q4_2025[[#This Row],[Artikelprijs]]&lt;&gt;"",IF(Q4_2025[[#This Row],[Stuksprijs]]=Q4_2025[[#This Row],[Artikelprijs]],"Prijs gelijk","Prijs wijkt af"),"")</f>
        <v/>
      </c>
      <c r="L694" t="str">
        <f>IF(Q4_2025[[#This Row],[Relatiekorting percentage]]=0,
    "Nvt",
    IF(Q4_2025[[#This Row],[Brutobedrag 2]] &lt; Q4_2025[[#This Row],[Bruto - Rel.korting]],
        "Nee",
        "Ja"))</f>
        <v>Nvt</v>
      </c>
      <c r="M694" s="10">
        <f>IF(Q4_2025[[#This Row],[Artikelprijs]]&lt;&gt;"",Q4_2025[[#This Row],[Artikelprijs]],Q4_2025[[#This Row],[Stuksprijs]])</f>
        <v>28.84</v>
      </c>
      <c r="N694" s="44">
        <f>Q4_2025[[#This Row],[Besteld]]*Q4_2025[[#This Row],[Prijs 2]]</f>
        <v>374.92</v>
      </c>
      <c r="O694" s="10">
        <f>IF(Q4_2025[[#This Row],[Brutobedrag 2]]&lt;Q4_2025[[#This Row],[Bruto - Rel.korting]],Q4_2025[[#This Row],[Brutobedrag 2]],Q4_2025[[#This Row],[Brutobedrag 2]]*(100-Q4_2025[[#This Row],[Relatiekorting percentage]])/100)</f>
        <v>374.92</v>
      </c>
      <c r="R694" s="3"/>
      <c r="W694"/>
      <c r="AB694"/>
    </row>
    <row r="695" spans="1:28" x14ac:dyDescent="0.3">
      <c r="A695" t="s">
        <v>868</v>
      </c>
      <c r="B695">
        <v>5030225</v>
      </c>
      <c r="C695" t="s">
        <v>261</v>
      </c>
      <c r="D695">
        <v>2</v>
      </c>
      <c r="E695" s="10">
        <v>133.9</v>
      </c>
      <c r="F695" s="10">
        <v>267.8</v>
      </c>
      <c r="G695" s="10">
        <v>267.8</v>
      </c>
      <c r="H695">
        <v>0</v>
      </c>
      <c r="I695" s="51" t="str">
        <f>_xlfn.XLOOKUP(Q4_2025[[#This Row],[Artikelnr]],Artikel_prijzen[Artnr],Artikel_prijzen[Groep],"")</f>
        <v>Rigging</v>
      </c>
      <c r="J695" s="10">
        <f>_xlfn.XLOOKUP(Q4_2025[[#This Row],[Artikelnr]],Artikel_prijzen[Artnr],Artikel_prijzen[Prijs 2025],"")</f>
        <v>130</v>
      </c>
      <c r="K695" t="str">
        <f>IF(Q4_2025[[#This Row],[Artikelprijs]]&lt;&gt;"",IF(Q4_2025[[#This Row],[Stuksprijs]]=Q4_2025[[#This Row],[Artikelprijs]],"Prijs gelijk","Prijs wijkt af"),"")</f>
        <v>Prijs wijkt af</v>
      </c>
      <c r="L695" t="str">
        <f>IF(Q4_2025[[#This Row],[Relatiekorting percentage]]=0,
    "Nvt",
    IF(Q4_2025[[#This Row],[Brutobedrag 2]] &lt; Q4_2025[[#This Row],[Bruto - Rel.korting]],
        "Nee",
        "Ja"))</f>
        <v>Nvt</v>
      </c>
      <c r="M695" s="10">
        <f>IF(Q4_2025[[#This Row],[Artikelprijs]]&lt;&gt;"",Q4_2025[[#This Row],[Artikelprijs]],Q4_2025[[#This Row],[Stuksprijs]])</f>
        <v>130</v>
      </c>
      <c r="N695" s="44">
        <f>Q4_2025[[#This Row],[Besteld]]*Q4_2025[[#This Row],[Prijs 2]]</f>
        <v>260</v>
      </c>
      <c r="O695" s="10">
        <f>IF(Q4_2025[[#This Row],[Brutobedrag 2]]&lt;Q4_2025[[#This Row],[Bruto - Rel.korting]],Q4_2025[[#This Row],[Brutobedrag 2]],Q4_2025[[#This Row],[Brutobedrag 2]]*(100-Q4_2025[[#This Row],[Relatiekorting percentage]])/100)</f>
        <v>260</v>
      </c>
      <c r="R695" s="3"/>
      <c r="W695"/>
      <c r="AB695"/>
    </row>
    <row r="696" spans="1:28" x14ac:dyDescent="0.3">
      <c r="A696" t="s">
        <v>868</v>
      </c>
      <c r="B696">
        <v>5030228</v>
      </c>
      <c r="C696" t="s">
        <v>113</v>
      </c>
      <c r="D696">
        <v>4</v>
      </c>
      <c r="E696" s="10">
        <v>236.9</v>
      </c>
      <c r="F696" s="10">
        <v>947.6</v>
      </c>
      <c r="G696" s="10">
        <v>947.6</v>
      </c>
      <c r="H696">
        <v>0</v>
      </c>
      <c r="I696" s="51" t="str">
        <f>_xlfn.XLOOKUP(Q4_2025[[#This Row],[Artikelnr]],Artikel_prijzen[Artnr],Artikel_prijzen[Groep],"")</f>
        <v>Rigging</v>
      </c>
      <c r="J696" s="10">
        <f>_xlfn.XLOOKUP(Q4_2025[[#This Row],[Artikelnr]],Artikel_prijzen[Artnr],Artikel_prijzen[Prijs 2025],"")</f>
        <v>230</v>
      </c>
      <c r="K696" t="str">
        <f>IF(Q4_2025[[#This Row],[Artikelprijs]]&lt;&gt;"",IF(Q4_2025[[#This Row],[Stuksprijs]]=Q4_2025[[#This Row],[Artikelprijs]],"Prijs gelijk","Prijs wijkt af"),"")</f>
        <v>Prijs wijkt af</v>
      </c>
      <c r="L696" t="str">
        <f>IF(Q4_2025[[#This Row],[Relatiekorting percentage]]=0,
    "Nvt",
    IF(Q4_2025[[#This Row],[Brutobedrag 2]] &lt; Q4_2025[[#This Row],[Bruto - Rel.korting]],
        "Nee",
        "Ja"))</f>
        <v>Nvt</v>
      </c>
      <c r="M696" s="10">
        <f>IF(Q4_2025[[#This Row],[Artikelprijs]]&lt;&gt;"",Q4_2025[[#This Row],[Artikelprijs]],Q4_2025[[#This Row],[Stuksprijs]])</f>
        <v>230</v>
      </c>
      <c r="N696" s="44">
        <f>Q4_2025[[#This Row],[Besteld]]*Q4_2025[[#This Row],[Prijs 2]]</f>
        <v>920</v>
      </c>
      <c r="O696" s="10">
        <f>IF(Q4_2025[[#This Row],[Brutobedrag 2]]&lt;Q4_2025[[#This Row],[Bruto - Rel.korting]],Q4_2025[[#This Row],[Brutobedrag 2]],Q4_2025[[#This Row],[Brutobedrag 2]]*(100-Q4_2025[[#This Row],[Relatiekorting percentage]])/100)</f>
        <v>920</v>
      </c>
      <c r="R696" s="3"/>
      <c r="W696"/>
      <c r="AB696"/>
    </row>
    <row r="697" spans="1:28" x14ac:dyDescent="0.3">
      <c r="A697" t="s">
        <v>868</v>
      </c>
      <c r="B697">
        <v>5030228</v>
      </c>
      <c r="C697" t="s">
        <v>113</v>
      </c>
      <c r="D697">
        <v>4</v>
      </c>
      <c r="E697" s="10">
        <v>236.9</v>
      </c>
      <c r="F697" s="10">
        <v>947.6</v>
      </c>
      <c r="G697" s="10">
        <v>947.6</v>
      </c>
      <c r="H697">
        <v>0</v>
      </c>
      <c r="I697" s="51" t="str">
        <f>_xlfn.XLOOKUP(Q4_2025[[#This Row],[Artikelnr]],Artikel_prijzen[Artnr],Artikel_prijzen[Groep],"")</f>
        <v>Rigging</v>
      </c>
      <c r="J697" s="10">
        <f>_xlfn.XLOOKUP(Q4_2025[[#This Row],[Artikelnr]],Artikel_prijzen[Artnr],Artikel_prijzen[Prijs 2025],"")</f>
        <v>230</v>
      </c>
      <c r="K697" t="str">
        <f>IF(Q4_2025[[#This Row],[Artikelprijs]]&lt;&gt;"",IF(Q4_2025[[#This Row],[Stuksprijs]]=Q4_2025[[#This Row],[Artikelprijs]],"Prijs gelijk","Prijs wijkt af"),"")</f>
        <v>Prijs wijkt af</v>
      </c>
      <c r="L697" t="str">
        <f>IF(Q4_2025[[#This Row],[Relatiekorting percentage]]=0,
    "Nvt",
    IF(Q4_2025[[#This Row],[Brutobedrag 2]] &lt; Q4_2025[[#This Row],[Bruto - Rel.korting]],
        "Nee",
        "Ja"))</f>
        <v>Nvt</v>
      </c>
      <c r="M697" s="10">
        <f>IF(Q4_2025[[#This Row],[Artikelprijs]]&lt;&gt;"",Q4_2025[[#This Row],[Artikelprijs]],Q4_2025[[#This Row],[Stuksprijs]])</f>
        <v>230</v>
      </c>
      <c r="N697" s="44">
        <f>Q4_2025[[#This Row],[Besteld]]*Q4_2025[[#This Row],[Prijs 2]]</f>
        <v>920</v>
      </c>
      <c r="O697" s="10">
        <f>IF(Q4_2025[[#This Row],[Brutobedrag 2]]&lt;Q4_2025[[#This Row],[Bruto - Rel.korting]],Q4_2025[[#This Row],[Brutobedrag 2]],Q4_2025[[#This Row],[Brutobedrag 2]]*(100-Q4_2025[[#This Row],[Relatiekorting percentage]])/100)</f>
        <v>920</v>
      </c>
      <c r="R697" s="3"/>
      <c r="W697"/>
      <c r="AB697"/>
    </row>
    <row r="698" spans="1:28" x14ac:dyDescent="0.3">
      <c r="A698" t="s">
        <v>868</v>
      </c>
      <c r="B698">
        <v>5030228</v>
      </c>
      <c r="C698" t="s">
        <v>473</v>
      </c>
      <c r="D698">
        <v>3</v>
      </c>
      <c r="E698" s="10">
        <v>236.9</v>
      </c>
      <c r="F698" s="10">
        <v>710.7</v>
      </c>
      <c r="G698" s="10">
        <v>710.7</v>
      </c>
      <c r="H698">
        <v>0</v>
      </c>
      <c r="I698" s="51" t="str">
        <f>_xlfn.XLOOKUP(Q4_2025[[#This Row],[Artikelnr]],Artikel_prijzen[Artnr],Artikel_prijzen[Groep],"")</f>
        <v>Rigging</v>
      </c>
      <c r="J698" s="10">
        <f>_xlfn.XLOOKUP(Q4_2025[[#This Row],[Artikelnr]],Artikel_prijzen[Artnr],Artikel_prijzen[Prijs 2025],"")</f>
        <v>230</v>
      </c>
      <c r="K698" t="str">
        <f>IF(Q4_2025[[#This Row],[Artikelprijs]]&lt;&gt;"",IF(Q4_2025[[#This Row],[Stuksprijs]]=Q4_2025[[#This Row],[Artikelprijs]],"Prijs gelijk","Prijs wijkt af"),"")</f>
        <v>Prijs wijkt af</v>
      </c>
      <c r="L698" t="str">
        <f>IF(Q4_2025[[#This Row],[Relatiekorting percentage]]=0,
    "Nvt",
    IF(Q4_2025[[#This Row],[Brutobedrag 2]] &lt; Q4_2025[[#This Row],[Bruto - Rel.korting]],
        "Nee",
        "Ja"))</f>
        <v>Nvt</v>
      </c>
      <c r="M698" s="10">
        <f>IF(Q4_2025[[#This Row],[Artikelprijs]]&lt;&gt;"",Q4_2025[[#This Row],[Artikelprijs]],Q4_2025[[#This Row],[Stuksprijs]])</f>
        <v>230</v>
      </c>
      <c r="N698" s="44">
        <f>Q4_2025[[#This Row],[Besteld]]*Q4_2025[[#This Row],[Prijs 2]]</f>
        <v>690</v>
      </c>
      <c r="O698" s="10">
        <f>IF(Q4_2025[[#This Row],[Brutobedrag 2]]&lt;Q4_2025[[#This Row],[Bruto - Rel.korting]],Q4_2025[[#This Row],[Brutobedrag 2]],Q4_2025[[#This Row],[Brutobedrag 2]]*(100-Q4_2025[[#This Row],[Relatiekorting percentage]])/100)</f>
        <v>690</v>
      </c>
      <c r="R698" s="3"/>
      <c r="W698"/>
      <c r="AB698"/>
    </row>
    <row r="699" spans="1:28" x14ac:dyDescent="0.3">
      <c r="A699" t="s">
        <v>868</v>
      </c>
      <c r="B699">
        <v>5030232</v>
      </c>
      <c r="C699" t="s">
        <v>395</v>
      </c>
      <c r="D699">
        <v>1</v>
      </c>
      <c r="E699" s="10">
        <v>144.19999999999999</v>
      </c>
      <c r="F699" s="10">
        <v>144.19999999999999</v>
      </c>
      <c r="G699" s="10">
        <v>144.19999999999999</v>
      </c>
      <c r="H699">
        <v>0</v>
      </c>
      <c r="I699" s="51" t="str">
        <f>_xlfn.XLOOKUP(Q4_2025[[#This Row],[Artikelnr]],Artikel_prijzen[Artnr],Artikel_prijzen[Groep],"")</f>
        <v>Rigging</v>
      </c>
      <c r="J699" s="10">
        <f>_xlfn.XLOOKUP(Q4_2025[[#This Row],[Artikelnr]],Artikel_prijzen[Artnr],Artikel_prijzen[Prijs 2025],"")</f>
        <v>140</v>
      </c>
      <c r="K699" t="str">
        <f>IF(Q4_2025[[#This Row],[Artikelprijs]]&lt;&gt;"",IF(Q4_2025[[#This Row],[Stuksprijs]]=Q4_2025[[#This Row],[Artikelprijs]],"Prijs gelijk","Prijs wijkt af"),"")</f>
        <v>Prijs wijkt af</v>
      </c>
      <c r="L699" t="str">
        <f>IF(Q4_2025[[#This Row],[Relatiekorting percentage]]=0,
    "Nvt",
    IF(Q4_2025[[#This Row],[Brutobedrag 2]] &lt; Q4_2025[[#This Row],[Bruto - Rel.korting]],
        "Nee",
        "Ja"))</f>
        <v>Nvt</v>
      </c>
      <c r="M699" s="10">
        <f>IF(Q4_2025[[#This Row],[Artikelprijs]]&lt;&gt;"",Q4_2025[[#This Row],[Artikelprijs]],Q4_2025[[#This Row],[Stuksprijs]])</f>
        <v>140</v>
      </c>
      <c r="N699" s="44">
        <f>Q4_2025[[#This Row],[Besteld]]*Q4_2025[[#This Row],[Prijs 2]]</f>
        <v>140</v>
      </c>
      <c r="O699" s="10">
        <f>IF(Q4_2025[[#This Row],[Brutobedrag 2]]&lt;Q4_2025[[#This Row],[Bruto - Rel.korting]],Q4_2025[[#This Row],[Brutobedrag 2]],Q4_2025[[#This Row],[Brutobedrag 2]]*(100-Q4_2025[[#This Row],[Relatiekorting percentage]])/100)</f>
        <v>140</v>
      </c>
      <c r="R699" s="3"/>
      <c r="W699"/>
      <c r="AB699"/>
    </row>
    <row r="700" spans="1:28" x14ac:dyDescent="0.3">
      <c r="A700" t="s">
        <v>868</v>
      </c>
      <c r="B700">
        <v>5030228</v>
      </c>
      <c r="C700" t="s">
        <v>113</v>
      </c>
      <c r="D700">
        <v>2</v>
      </c>
      <c r="E700" s="10">
        <v>236.9</v>
      </c>
      <c r="F700" s="10">
        <v>473.8</v>
      </c>
      <c r="G700" s="10">
        <v>473.8</v>
      </c>
      <c r="H700">
        <v>0</v>
      </c>
      <c r="I700" s="51" t="str">
        <f>_xlfn.XLOOKUP(Q4_2025[[#This Row],[Artikelnr]],Artikel_prijzen[Artnr],Artikel_prijzen[Groep],"")</f>
        <v>Rigging</v>
      </c>
      <c r="J700" s="10">
        <f>_xlfn.XLOOKUP(Q4_2025[[#This Row],[Artikelnr]],Artikel_prijzen[Artnr],Artikel_prijzen[Prijs 2025],"")</f>
        <v>230</v>
      </c>
      <c r="K700" t="str">
        <f>IF(Q4_2025[[#This Row],[Artikelprijs]]&lt;&gt;"",IF(Q4_2025[[#This Row],[Stuksprijs]]=Q4_2025[[#This Row],[Artikelprijs]],"Prijs gelijk","Prijs wijkt af"),"")</f>
        <v>Prijs wijkt af</v>
      </c>
      <c r="L700" t="str">
        <f>IF(Q4_2025[[#This Row],[Relatiekorting percentage]]=0,
    "Nvt",
    IF(Q4_2025[[#This Row],[Brutobedrag 2]] &lt; Q4_2025[[#This Row],[Bruto - Rel.korting]],
        "Nee",
        "Ja"))</f>
        <v>Nvt</v>
      </c>
      <c r="M700" s="10">
        <f>IF(Q4_2025[[#This Row],[Artikelprijs]]&lt;&gt;"",Q4_2025[[#This Row],[Artikelprijs]],Q4_2025[[#This Row],[Stuksprijs]])</f>
        <v>230</v>
      </c>
      <c r="N700" s="44">
        <f>Q4_2025[[#This Row],[Besteld]]*Q4_2025[[#This Row],[Prijs 2]]</f>
        <v>460</v>
      </c>
      <c r="O700" s="10">
        <f>IF(Q4_2025[[#This Row],[Brutobedrag 2]]&lt;Q4_2025[[#This Row],[Bruto - Rel.korting]],Q4_2025[[#This Row],[Brutobedrag 2]],Q4_2025[[#This Row],[Brutobedrag 2]]*(100-Q4_2025[[#This Row],[Relatiekorting percentage]])/100)</f>
        <v>460</v>
      </c>
      <c r="R700" s="3"/>
      <c r="W700"/>
      <c r="AB700"/>
    </row>
    <row r="701" spans="1:28" x14ac:dyDescent="0.3">
      <c r="A701" t="s">
        <v>868</v>
      </c>
      <c r="B701">
        <v>5030228</v>
      </c>
      <c r="C701" t="s">
        <v>113</v>
      </c>
      <c r="D701">
        <v>4</v>
      </c>
      <c r="E701" s="10">
        <v>236.9</v>
      </c>
      <c r="F701" s="10">
        <v>947.6</v>
      </c>
      <c r="G701" s="10">
        <v>947.6</v>
      </c>
      <c r="H701">
        <v>0</v>
      </c>
      <c r="I701" s="51" t="str">
        <f>_xlfn.XLOOKUP(Q4_2025[[#This Row],[Artikelnr]],Artikel_prijzen[Artnr],Artikel_prijzen[Groep],"")</f>
        <v>Rigging</v>
      </c>
      <c r="J701" s="10">
        <f>_xlfn.XLOOKUP(Q4_2025[[#This Row],[Artikelnr]],Artikel_prijzen[Artnr],Artikel_prijzen[Prijs 2025],"")</f>
        <v>230</v>
      </c>
      <c r="K701" t="str">
        <f>IF(Q4_2025[[#This Row],[Artikelprijs]]&lt;&gt;"",IF(Q4_2025[[#This Row],[Stuksprijs]]=Q4_2025[[#This Row],[Artikelprijs]],"Prijs gelijk","Prijs wijkt af"),"")</f>
        <v>Prijs wijkt af</v>
      </c>
      <c r="L701" t="str">
        <f>IF(Q4_2025[[#This Row],[Relatiekorting percentage]]=0,
    "Nvt",
    IF(Q4_2025[[#This Row],[Brutobedrag 2]] &lt; Q4_2025[[#This Row],[Bruto - Rel.korting]],
        "Nee",
        "Ja"))</f>
        <v>Nvt</v>
      </c>
      <c r="M701" s="10">
        <f>IF(Q4_2025[[#This Row],[Artikelprijs]]&lt;&gt;"",Q4_2025[[#This Row],[Artikelprijs]],Q4_2025[[#This Row],[Stuksprijs]])</f>
        <v>230</v>
      </c>
      <c r="N701" s="44">
        <f>Q4_2025[[#This Row],[Besteld]]*Q4_2025[[#This Row],[Prijs 2]]</f>
        <v>920</v>
      </c>
      <c r="O701" s="10">
        <f>IF(Q4_2025[[#This Row],[Brutobedrag 2]]&lt;Q4_2025[[#This Row],[Bruto - Rel.korting]],Q4_2025[[#This Row],[Brutobedrag 2]],Q4_2025[[#This Row],[Brutobedrag 2]]*(100-Q4_2025[[#This Row],[Relatiekorting percentage]])/100)</f>
        <v>920</v>
      </c>
      <c r="R701" s="3"/>
      <c r="W701"/>
      <c r="AB701"/>
    </row>
    <row r="702" spans="1:28" x14ac:dyDescent="0.3">
      <c r="A702" t="s">
        <v>868</v>
      </c>
      <c r="B702">
        <v>5030228</v>
      </c>
      <c r="C702" t="s">
        <v>113</v>
      </c>
      <c r="D702">
        <v>4</v>
      </c>
      <c r="E702" s="10">
        <v>236.9</v>
      </c>
      <c r="F702" s="10">
        <v>947.6</v>
      </c>
      <c r="G702" s="10">
        <v>947.6</v>
      </c>
      <c r="H702">
        <v>0</v>
      </c>
      <c r="I702" s="51" t="str">
        <f>_xlfn.XLOOKUP(Q4_2025[[#This Row],[Artikelnr]],Artikel_prijzen[Artnr],Artikel_prijzen[Groep],"")</f>
        <v>Rigging</v>
      </c>
      <c r="J702" s="10">
        <f>_xlfn.XLOOKUP(Q4_2025[[#This Row],[Artikelnr]],Artikel_prijzen[Artnr],Artikel_prijzen[Prijs 2025],"")</f>
        <v>230</v>
      </c>
      <c r="K702" t="str">
        <f>IF(Q4_2025[[#This Row],[Artikelprijs]]&lt;&gt;"",IF(Q4_2025[[#This Row],[Stuksprijs]]=Q4_2025[[#This Row],[Artikelprijs]],"Prijs gelijk","Prijs wijkt af"),"")</f>
        <v>Prijs wijkt af</v>
      </c>
      <c r="L702" t="str">
        <f>IF(Q4_2025[[#This Row],[Relatiekorting percentage]]=0,
    "Nvt",
    IF(Q4_2025[[#This Row],[Brutobedrag 2]] &lt; Q4_2025[[#This Row],[Bruto - Rel.korting]],
        "Nee",
        "Ja"))</f>
        <v>Nvt</v>
      </c>
      <c r="M702" s="10">
        <f>IF(Q4_2025[[#This Row],[Artikelprijs]]&lt;&gt;"",Q4_2025[[#This Row],[Artikelprijs]],Q4_2025[[#This Row],[Stuksprijs]])</f>
        <v>230</v>
      </c>
      <c r="N702" s="44">
        <f>Q4_2025[[#This Row],[Besteld]]*Q4_2025[[#This Row],[Prijs 2]]</f>
        <v>920</v>
      </c>
      <c r="O702" s="10">
        <f>IF(Q4_2025[[#This Row],[Brutobedrag 2]]&lt;Q4_2025[[#This Row],[Bruto - Rel.korting]],Q4_2025[[#This Row],[Brutobedrag 2]],Q4_2025[[#This Row],[Brutobedrag 2]]*(100-Q4_2025[[#This Row],[Relatiekorting percentage]])/100)</f>
        <v>920</v>
      </c>
      <c r="R702" s="3"/>
      <c r="W702"/>
      <c r="AB702"/>
    </row>
    <row r="703" spans="1:28" x14ac:dyDescent="0.3">
      <c r="A703" t="s">
        <v>868</v>
      </c>
      <c r="B703">
        <v>5030228</v>
      </c>
      <c r="C703" t="s">
        <v>113</v>
      </c>
      <c r="D703">
        <v>2</v>
      </c>
      <c r="E703" s="10">
        <v>236.9</v>
      </c>
      <c r="F703" s="10">
        <v>473.8</v>
      </c>
      <c r="G703" s="10">
        <v>473.8</v>
      </c>
      <c r="H703">
        <v>0</v>
      </c>
      <c r="I703" s="51" t="str">
        <f>_xlfn.XLOOKUP(Q4_2025[[#This Row],[Artikelnr]],Artikel_prijzen[Artnr],Artikel_prijzen[Groep],"")</f>
        <v>Rigging</v>
      </c>
      <c r="J703" s="10">
        <f>_xlfn.XLOOKUP(Q4_2025[[#This Row],[Artikelnr]],Artikel_prijzen[Artnr],Artikel_prijzen[Prijs 2025],"")</f>
        <v>230</v>
      </c>
      <c r="K703" t="str">
        <f>IF(Q4_2025[[#This Row],[Artikelprijs]]&lt;&gt;"",IF(Q4_2025[[#This Row],[Stuksprijs]]=Q4_2025[[#This Row],[Artikelprijs]],"Prijs gelijk","Prijs wijkt af"),"")</f>
        <v>Prijs wijkt af</v>
      </c>
      <c r="L703" t="str">
        <f>IF(Q4_2025[[#This Row],[Relatiekorting percentage]]=0,
    "Nvt",
    IF(Q4_2025[[#This Row],[Brutobedrag 2]] &lt; Q4_2025[[#This Row],[Bruto - Rel.korting]],
        "Nee",
        "Ja"))</f>
        <v>Nvt</v>
      </c>
      <c r="M703" s="10">
        <f>IF(Q4_2025[[#This Row],[Artikelprijs]]&lt;&gt;"",Q4_2025[[#This Row],[Artikelprijs]],Q4_2025[[#This Row],[Stuksprijs]])</f>
        <v>230</v>
      </c>
      <c r="N703" s="44">
        <f>Q4_2025[[#This Row],[Besteld]]*Q4_2025[[#This Row],[Prijs 2]]</f>
        <v>460</v>
      </c>
      <c r="O703" s="10">
        <f>IF(Q4_2025[[#This Row],[Brutobedrag 2]]&lt;Q4_2025[[#This Row],[Bruto - Rel.korting]],Q4_2025[[#This Row],[Brutobedrag 2]],Q4_2025[[#This Row],[Brutobedrag 2]]*(100-Q4_2025[[#This Row],[Relatiekorting percentage]])/100)</f>
        <v>460</v>
      </c>
      <c r="R703" s="3"/>
      <c r="W703"/>
      <c r="AB703"/>
    </row>
    <row r="704" spans="1:28" x14ac:dyDescent="0.3">
      <c r="A704" t="s">
        <v>868</v>
      </c>
      <c r="B704">
        <v>2004057</v>
      </c>
      <c r="C704" t="s">
        <v>90</v>
      </c>
      <c r="D704">
        <v>8</v>
      </c>
      <c r="E704" s="10">
        <v>33.42</v>
      </c>
      <c r="F704" s="10">
        <v>267.36</v>
      </c>
      <c r="G704" s="10">
        <v>267.36</v>
      </c>
      <c r="H704">
        <v>0</v>
      </c>
      <c r="I704" s="51" t="str">
        <f>_xlfn.XLOOKUP(Q4_2025[[#This Row],[Artikelnr]],Artikel_prijzen[Artnr],Artikel_prijzen[Groep],"")</f>
        <v/>
      </c>
      <c r="J704" s="10" t="str">
        <f>_xlfn.XLOOKUP(Q4_2025[[#This Row],[Artikelnr]],Artikel_prijzen[Artnr],Artikel_prijzen[Prijs 2025],"")</f>
        <v/>
      </c>
      <c r="K704" t="str">
        <f>IF(Q4_2025[[#This Row],[Artikelprijs]]&lt;&gt;"",IF(Q4_2025[[#This Row],[Stuksprijs]]=Q4_2025[[#This Row],[Artikelprijs]],"Prijs gelijk","Prijs wijkt af"),"")</f>
        <v/>
      </c>
      <c r="L704" t="str">
        <f>IF(Q4_2025[[#This Row],[Relatiekorting percentage]]=0,
    "Nvt",
    IF(Q4_2025[[#This Row],[Brutobedrag 2]] &lt; Q4_2025[[#This Row],[Bruto - Rel.korting]],
        "Nee",
        "Ja"))</f>
        <v>Nvt</v>
      </c>
      <c r="M704" s="10">
        <f>IF(Q4_2025[[#This Row],[Artikelprijs]]&lt;&gt;"",Q4_2025[[#This Row],[Artikelprijs]],Q4_2025[[#This Row],[Stuksprijs]])</f>
        <v>33.42</v>
      </c>
      <c r="N704" s="44">
        <f>Q4_2025[[#This Row],[Besteld]]*Q4_2025[[#This Row],[Prijs 2]]</f>
        <v>267.36</v>
      </c>
      <c r="O704" s="10">
        <f>IF(Q4_2025[[#This Row],[Brutobedrag 2]]&lt;Q4_2025[[#This Row],[Bruto - Rel.korting]],Q4_2025[[#This Row],[Brutobedrag 2]],Q4_2025[[#This Row],[Brutobedrag 2]]*(100-Q4_2025[[#This Row],[Relatiekorting percentage]])/100)</f>
        <v>267.36</v>
      </c>
      <c r="R704" s="3"/>
      <c r="W704"/>
      <c r="AB704"/>
    </row>
    <row r="705" spans="1:28" x14ac:dyDescent="0.3">
      <c r="A705" t="s">
        <v>868</v>
      </c>
      <c r="B705">
        <v>5030225</v>
      </c>
      <c r="C705" t="s">
        <v>628</v>
      </c>
      <c r="D705">
        <v>1</v>
      </c>
      <c r="E705" s="10">
        <v>133.9</v>
      </c>
      <c r="F705" s="10">
        <v>133.9</v>
      </c>
      <c r="G705" s="10">
        <v>133.9</v>
      </c>
      <c r="H705">
        <v>0</v>
      </c>
      <c r="I705" s="51" t="str">
        <f>_xlfn.XLOOKUP(Q4_2025[[#This Row],[Artikelnr]],Artikel_prijzen[Artnr],Artikel_prijzen[Groep],"")</f>
        <v>Rigging</v>
      </c>
      <c r="J705" s="10">
        <f>_xlfn.XLOOKUP(Q4_2025[[#This Row],[Artikelnr]],Artikel_prijzen[Artnr],Artikel_prijzen[Prijs 2025],"")</f>
        <v>130</v>
      </c>
      <c r="K705" t="str">
        <f>IF(Q4_2025[[#This Row],[Artikelprijs]]&lt;&gt;"",IF(Q4_2025[[#This Row],[Stuksprijs]]=Q4_2025[[#This Row],[Artikelprijs]],"Prijs gelijk","Prijs wijkt af"),"")</f>
        <v>Prijs wijkt af</v>
      </c>
      <c r="L705" t="str">
        <f>IF(Q4_2025[[#This Row],[Relatiekorting percentage]]=0,
    "Nvt",
    IF(Q4_2025[[#This Row],[Brutobedrag 2]] &lt; Q4_2025[[#This Row],[Bruto - Rel.korting]],
        "Nee",
        "Ja"))</f>
        <v>Nvt</v>
      </c>
      <c r="M705" s="10">
        <f>IF(Q4_2025[[#This Row],[Artikelprijs]]&lt;&gt;"",Q4_2025[[#This Row],[Artikelprijs]],Q4_2025[[#This Row],[Stuksprijs]])</f>
        <v>130</v>
      </c>
      <c r="N705" s="44">
        <f>Q4_2025[[#This Row],[Besteld]]*Q4_2025[[#This Row],[Prijs 2]]</f>
        <v>130</v>
      </c>
      <c r="O705" s="10">
        <f>IF(Q4_2025[[#This Row],[Brutobedrag 2]]&lt;Q4_2025[[#This Row],[Bruto - Rel.korting]],Q4_2025[[#This Row],[Brutobedrag 2]],Q4_2025[[#This Row],[Brutobedrag 2]]*(100-Q4_2025[[#This Row],[Relatiekorting percentage]])/100)</f>
        <v>130</v>
      </c>
      <c r="R705" s="3"/>
      <c r="W705"/>
      <c r="AB705"/>
    </row>
    <row r="706" spans="1:28" x14ac:dyDescent="0.3">
      <c r="A706" t="s">
        <v>868</v>
      </c>
      <c r="B706">
        <v>5030228</v>
      </c>
      <c r="C706" t="s">
        <v>473</v>
      </c>
      <c r="D706">
        <v>1</v>
      </c>
      <c r="E706" s="10">
        <v>236.9</v>
      </c>
      <c r="F706" s="10">
        <v>236.9</v>
      </c>
      <c r="G706" s="10">
        <v>236.9</v>
      </c>
      <c r="H706">
        <v>0</v>
      </c>
      <c r="I706" s="51" t="str">
        <f>_xlfn.XLOOKUP(Q4_2025[[#This Row],[Artikelnr]],Artikel_prijzen[Artnr],Artikel_prijzen[Groep],"")</f>
        <v>Rigging</v>
      </c>
      <c r="J706" s="10">
        <f>_xlfn.XLOOKUP(Q4_2025[[#This Row],[Artikelnr]],Artikel_prijzen[Artnr],Artikel_prijzen[Prijs 2025],"")</f>
        <v>230</v>
      </c>
      <c r="K706" t="str">
        <f>IF(Q4_2025[[#This Row],[Artikelprijs]]&lt;&gt;"",IF(Q4_2025[[#This Row],[Stuksprijs]]=Q4_2025[[#This Row],[Artikelprijs]],"Prijs gelijk","Prijs wijkt af"),"")</f>
        <v>Prijs wijkt af</v>
      </c>
      <c r="L706" t="str">
        <f>IF(Q4_2025[[#This Row],[Relatiekorting percentage]]=0,
    "Nvt",
    IF(Q4_2025[[#This Row],[Brutobedrag 2]] &lt; Q4_2025[[#This Row],[Bruto - Rel.korting]],
        "Nee",
        "Ja"))</f>
        <v>Nvt</v>
      </c>
      <c r="M706" s="10">
        <f>IF(Q4_2025[[#This Row],[Artikelprijs]]&lt;&gt;"",Q4_2025[[#This Row],[Artikelprijs]],Q4_2025[[#This Row],[Stuksprijs]])</f>
        <v>230</v>
      </c>
      <c r="N706" s="44">
        <f>Q4_2025[[#This Row],[Besteld]]*Q4_2025[[#This Row],[Prijs 2]]</f>
        <v>230</v>
      </c>
      <c r="O706" s="10">
        <f>IF(Q4_2025[[#This Row],[Brutobedrag 2]]&lt;Q4_2025[[#This Row],[Bruto - Rel.korting]],Q4_2025[[#This Row],[Brutobedrag 2]],Q4_2025[[#This Row],[Brutobedrag 2]]*(100-Q4_2025[[#This Row],[Relatiekorting percentage]])/100)</f>
        <v>230</v>
      </c>
      <c r="R706" s="3"/>
      <c r="W706"/>
      <c r="AB706"/>
    </row>
    <row r="707" spans="1:28" x14ac:dyDescent="0.3">
      <c r="A707" t="s">
        <v>868</v>
      </c>
      <c r="B707">
        <v>5030228</v>
      </c>
      <c r="C707" t="s">
        <v>113</v>
      </c>
      <c r="D707">
        <v>4</v>
      </c>
      <c r="E707" s="10">
        <v>236.9</v>
      </c>
      <c r="F707" s="10">
        <v>947.6</v>
      </c>
      <c r="G707" s="10">
        <v>947.6</v>
      </c>
      <c r="H707">
        <v>0</v>
      </c>
      <c r="I707" s="51" t="str">
        <f>_xlfn.XLOOKUP(Q4_2025[[#This Row],[Artikelnr]],Artikel_prijzen[Artnr],Artikel_prijzen[Groep],"")</f>
        <v>Rigging</v>
      </c>
      <c r="J707" s="10">
        <f>_xlfn.XLOOKUP(Q4_2025[[#This Row],[Artikelnr]],Artikel_prijzen[Artnr],Artikel_prijzen[Prijs 2025],"")</f>
        <v>230</v>
      </c>
      <c r="K707" t="str">
        <f>IF(Q4_2025[[#This Row],[Artikelprijs]]&lt;&gt;"",IF(Q4_2025[[#This Row],[Stuksprijs]]=Q4_2025[[#This Row],[Artikelprijs]],"Prijs gelijk","Prijs wijkt af"),"")</f>
        <v>Prijs wijkt af</v>
      </c>
      <c r="L707" t="str">
        <f>IF(Q4_2025[[#This Row],[Relatiekorting percentage]]=0,
    "Nvt",
    IF(Q4_2025[[#This Row],[Brutobedrag 2]] &lt; Q4_2025[[#This Row],[Bruto - Rel.korting]],
        "Nee",
        "Ja"))</f>
        <v>Nvt</v>
      </c>
      <c r="M707" s="10">
        <f>IF(Q4_2025[[#This Row],[Artikelprijs]]&lt;&gt;"",Q4_2025[[#This Row],[Artikelprijs]],Q4_2025[[#This Row],[Stuksprijs]])</f>
        <v>230</v>
      </c>
      <c r="N707" s="44">
        <f>Q4_2025[[#This Row],[Besteld]]*Q4_2025[[#This Row],[Prijs 2]]</f>
        <v>920</v>
      </c>
      <c r="O707" s="10">
        <f>IF(Q4_2025[[#This Row],[Brutobedrag 2]]&lt;Q4_2025[[#This Row],[Bruto - Rel.korting]],Q4_2025[[#This Row],[Brutobedrag 2]],Q4_2025[[#This Row],[Brutobedrag 2]]*(100-Q4_2025[[#This Row],[Relatiekorting percentage]])/100)</f>
        <v>920</v>
      </c>
      <c r="R707" s="3"/>
      <c r="W707"/>
      <c r="AB707"/>
    </row>
    <row r="708" spans="1:28" x14ac:dyDescent="0.3">
      <c r="A708" t="s">
        <v>868</v>
      </c>
      <c r="B708">
        <v>5030028</v>
      </c>
      <c r="C708" t="s">
        <v>341</v>
      </c>
      <c r="D708">
        <v>13</v>
      </c>
      <c r="E708" s="10">
        <v>28.84</v>
      </c>
      <c r="F708" s="10">
        <v>374.92</v>
      </c>
      <c r="G708" s="10">
        <v>374.92</v>
      </c>
      <c r="H708">
        <v>0</v>
      </c>
      <c r="I708" s="51" t="str">
        <f>_xlfn.XLOOKUP(Q4_2025[[#This Row],[Artikelnr]],Artikel_prijzen[Artnr],Artikel_prijzen[Groep],"")</f>
        <v/>
      </c>
      <c r="J708" s="10" t="str">
        <f>_xlfn.XLOOKUP(Q4_2025[[#This Row],[Artikelnr]],Artikel_prijzen[Artnr],Artikel_prijzen[Prijs 2025],"")</f>
        <v/>
      </c>
      <c r="K708" t="str">
        <f>IF(Q4_2025[[#This Row],[Artikelprijs]]&lt;&gt;"",IF(Q4_2025[[#This Row],[Stuksprijs]]=Q4_2025[[#This Row],[Artikelprijs]],"Prijs gelijk","Prijs wijkt af"),"")</f>
        <v/>
      </c>
      <c r="L708" t="str">
        <f>IF(Q4_2025[[#This Row],[Relatiekorting percentage]]=0,
    "Nvt",
    IF(Q4_2025[[#This Row],[Brutobedrag 2]] &lt; Q4_2025[[#This Row],[Bruto - Rel.korting]],
        "Nee",
        "Ja"))</f>
        <v>Nvt</v>
      </c>
      <c r="M708" s="10">
        <f>IF(Q4_2025[[#This Row],[Artikelprijs]]&lt;&gt;"",Q4_2025[[#This Row],[Artikelprijs]],Q4_2025[[#This Row],[Stuksprijs]])</f>
        <v>28.84</v>
      </c>
      <c r="N708" s="44">
        <f>Q4_2025[[#This Row],[Besteld]]*Q4_2025[[#This Row],[Prijs 2]]</f>
        <v>374.92</v>
      </c>
      <c r="O708" s="10">
        <f>IF(Q4_2025[[#This Row],[Brutobedrag 2]]&lt;Q4_2025[[#This Row],[Bruto - Rel.korting]],Q4_2025[[#This Row],[Brutobedrag 2]],Q4_2025[[#This Row],[Brutobedrag 2]]*(100-Q4_2025[[#This Row],[Relatiekorting percentage]])/100)</f>
        <v>374.92</v>
      </c>
      <c r="R708" s="3"/>
      <c r="W708"/>
      <c r="AB708"/>
    </row>
    <row r="709" spans="1:28" x14ac:dyDescent="0.3">
      <c r="A709" t="s">
        <v>868</v>
      </c>
      <c r="B709">
        <v>5030028</v>
      </c>
      <c r="C709" t="s">
        <v>341</v>
      </c>
      <c r="D709">
        <v>13</v>
      </c>
      <c r="E709" s="10">
        <v>28.84</v>
      </c>
      <c r="F709" s="10">
        <v>374.92</v>
      </c>
      <c r="G709" s="10">
        <v>0</v>
      </c>
      <c r="H709">
        <v>100</v>
      </c>
      <c r="I709" s="51" t="str">
        <f>_xlfn.XLOOKUP(Q4_2025[[#This Row],[Artikelnr]],Artikel_prijzen[Artnr],Artikel_prijzen[Groep],"")</f>
        <v/>
      </c>
      <c r="J709" s="10" t="str">
        <f>_xlfn.XLOOKUP(Q4_2025[[#This Row],[Artikelnr]],Artikel_prijzen[Artnr],Artikel_prijzen[Prijs 2025],"")</f>
        <v/>
      </c>
      <c r="K709" t="str">
        <f>IF(Q4_2025[[#This Row],[Artikelprijs]]&lt;&gt;"",IF(Q4_2025[[#This Row],[Stuksprijs]]=Q4_2025[[#This Row],[Artikelprijs]],"Prijs gelijk","Prijs wijkt af"),"")</f>
        <v/>
      </c>
      <c r="L709" t="str">
        <f>IF(Q4_2025[[#This Row],[Relatiekorting percentage]]=0,
    "Nvt",
    IF(Q4_2025[[#This Row],[Brutobedrag 2]] &lt; Q4_2025[[#This Row],[Bruto - Rel.korting]],
        "Nee",
        "Ja"))</f>
        <v>Ja</v>
      </c>
      <c r="M709" s="10">
        <f>IF(Q4_2025[[#This Row],[Artikelprijs]]&lt;&gt;"",Q4_2025[[#This Row],[Artikelprijs]],Q4_2025[[#This Row],[Stuksprijs]])</f>
        <v>28.84</v>
      </c>
      <c r="N709" s="44">
        <f>Q4_2025[[#This Row],[Besteld]]*Q4_2025[[#This Row],[Prijs 2]]</f>
        <v>374.92</v>
      </c>
      <c r="O709" s="10">
        <f>IF(Q4_2025[[#This Row],[Brutobedrag 2]]&lt;Q4_2025[[#This Row],[Bruto - Rel.korting]],Q4_2025[[#This Row],[Brutobedrag 2]],Q4_2025[[#This Row],[Brutobedrag 2]]*(100-Q4_2025[[#This Row],[Relatiekorting percentage]])/100)</f>
        <v>0</v>
      </c>
      <c r="R709" s="3"/>
      <c r="W709"/>
      <c r="AB709"/>
    </row>
    <row r="710" spans="1:28" x14ac:dyDescent="0.3">
      <c r="A710" t="s">
        <v>868</v>
      </c>
      <c r="B710">
        <v>5030028</v>
      </c>
      <c r="C710" t="s">
        <v>394</v>
      </c>
      <c r="D710">
        <v>12</v>
      </c>
      <c r="E710" s="10">
        <v>28.84</v>
      </c>
      <c r="F710" s="10">
        <v>346.08</v>
      </c>
      <c r="G710" s="10">
        <v>346.08</v>
      </c>
      <c r="H710">
        <v>0</v>
      </c>
      <c r="I710" s="51" t="str">
        <f>_xlfn.XLOOKUP(Q4_2025[[#This Row],[Artikelnr]],Artikel_prijzen[Artnr],Artikel_prijzen[Groep],"")</f>
        <v/>
      </c>
      <c r="J710" s="10" t="str">
        <f>_xlfn.XLOOKUP(Q4_2025[[#This Row],[Artikelnr]],Artikel_prijzen[Artnr],Artikel_prijzen[Prijs 2025],"")</f>
        <v/>
      </c>
      <c r="K710" t="str">
        <f>IF(Q4_2025[[#This Row],[Artikelprijs]]&lt;&gt;"",IF(Q4_2025[[#This Row],[Stuksprijs]]=Q4_2025[[#This Row],[Artikelprijs]],"Prijs gelijk","Prijs wijkt af"),"")</f>
        <v/>
      </c>
      <c r="L710" t="str">
        <f>IF(Q4_2025[[#This Row],[Relatiekorting percentage]]=0,
    "Nvt",
    IF(Q4_2025[[#This Row],[Brutobedrag 2]] &lt; Q4_2025[[#This Row],[Bruto - Rel.korting]],
        "Nee",
        "Ja"))</f>
        <v>Nvt</v>
      </c>
      <c r="M710" s="10">
        <f>IF(Q4_2025[[#This Row],[Artikelprijs]]&lt;&gt;"",Q4_2025[[#This Row],[Artikelprijs]],Q4_2025[[#This Row],[Stuksprijs]])</f>
        <v>28.84</v>
      </c>
      <c r="N710" s="44">
        <f>Q4_2025[[#This Row],[Besteld]]*Q4_2025[[#This Row],[Prijs 2]]</f>
        <v>346.08</v>
      </c>
      <c r="O710" s="10">
        <f>IF(Q4_2025[[#This Row],[Brutobedrag 2]]&lt;Q4_2025[[#This Row],[Bruto - Rel.korting]],Q4_2025[[#This Row],[Brutobedrag 2]],Q4_2025[[#This Row],[Brutobedrag 2]]*(100-Q4_2025[[#This Row],[Relatiekorting percentage]])/100)</f>
        <v>346.08</v>
      </c>
      <c r="R710" s="3"/>
      <c r="W710"/>
      <c r="AB710"/>
    </row>
    <row r="711" spans="1:28" x14ac:dyDescent="0.3">
      <c r="A711" t="s">
        <v>868</v>
      </c>
      <c r="B711">
        <v>5030229</v>
      </c>
      <c r="C711" t="s">
        <v>393</v>
      </c>
      <c r="D711">
        <v>4</v>
      </c>
      <c r="E711" s="10">
        <v>303.85000000000002</v>
      </c>
      <c r="F711" s="10">
        <v>1215.4000000000001</v>
      </c>
      <c r="G711" s="10">
        <v>1215.4000000000001</v>
      </c>
      <c r="H711">
        <v>0</v>
      </c>
      <c r="I711" s="51" t="str">
        <f>_xlfn.XLOOKUP(Q4_2025[[#This Row],[Artikelnr]],Artikel_prijzen[Artnr],Artikel_prijzen[Groep],"")</f>
        <v>Rigging</v>
      </c>
      <c r="J711" s="10">
        <f>_xlfn.XLOOKUP(Q4_2025[[#This Row],[Artikelnr]],Artikel_prijzen[Artnr],Artikel_prijzen[Prijs 2025],"")</f>
        <v>295</v>
      </c>
      <c r="K711" t="str">
        <f>IF(Q4_2025[[#This Row],[Artikelprijs]]&lt;&gt;"",IF(Q4_2025[[#This Row],[Stuksprijs]]=Q4_2025[[#This Row],[Artikelprijs]],"Prijs gelijk","Prijs wijkt af"),"")</f>
        <v>Prijs wijkt af</v>
      </c>
      <c r="L711" t="str">
        <f>IF(Q4_2025[[#This Row],[Relatiekorting percentage]]=0,
    "Nvt",
    IF(Q4_2025[[#This Row],[Brutobedrag 2]] &lt; Q4_2025[[#This Row],[Bruto - Rel.korting]],
        "Nee",
        "Ja"))</f>
        <v>Nvt</v>
      </c>
      <c r="M711" s="10">
        <f>IF(Q4_2025[[#This Row],[Artikelprijs]]&lt;&gt;"",Q4_2025[[#This Row],[Artikelprijs]],Q4_2025[[#This Row],[Stuksprijs]])</f>
        <v>295</v>
      </c>
      <c r="N711" s="44">
        <f>Q4_2025[[#This Row],[Besteld]]*Q4_2025[[#This Row],[Prijs 2]]</f>
        <v>1180</v>
      </c>
      <c r="O711" s="10">
        <f>IF(Q4_2025[[#This Row],[Brutobedrag 2]]&lt;Q4_2025[[#This Row],[Bruto - Rel.korting]],Q4_2025[[#This Row],[Brutobedrag 2]],Q4_2025[[#This Row],[Brutobedrag 2]]*(100-Q4_2025[[#This Row],[Relatiekorting percentage]])/100)</f>
        <v>1180</v>
      </c>
      <c r="R711" s="3"/>
      <c r="W711"/>
      <c r="AB711"/>
    </row>
    <row r="712" spans="1:28" x14ac:dyDescent="0.3">
      <c r="A712" t="s">
        <v>868</v>
      </c>
      <c r="B712">
        <v>5030228</v>
      </c>
      <c r="C712" t="s">
        <v>473</v>
      </c>
      <c r="D712">
        <v>4</v>
      </c>
      <c r="E712" s="10">
        <v>236.9</v>
      </c>
      <c r="F712" s="10">
        <v>947.6</v>
      </c>
      <c r="G712" s="10">
        <v>947.6</v>
      </c>
      <c r="H712">
        <v>0</v>
      </c>
      <c r="I712" s="51" t="str">
        <f>_xlfn.XLOOKUP(Q4_2025[[#This Row],[Artikelnr]],Artikel_prijzen[Artnr],Artikel_prijzen[Groep],"")</f>
        <v>Rigging</v>
      </c>
      <c r="J712" s="10">
        <f>_xlfn.XLOOKUP(Q4_2025[[#This Row],[Artikelnr]],Artikel_prijzen[Artnr],Artikel_prijzen[Prijs 2025],"")</f>
        <v>230</v>
      </c>
      <c r="K712" t="str">
        <f>IF(Q4_2025[[#This Row],[Artikelprijs]]&lt;&gt;"",IF(Q4_2025[[#This Row],[Stuksprijs]]=Q4_2025[[#This Row],[Artikelprijs]],"Prijs gelijk","Prijs wijkt af"),"")</f>
        <v>Prijs wijkt af</v>
      </c>
      <c r="L712" t="str">
        <f>IF(Q4_2025[[#This Row],[Relatiekorting percentage]]=0,
    "Nvt",
    IF(Q4_2025[[#This Row],[Brutobedrag 2]] &lt; Q4_2025[[#This Row],[Bruto - Rel.korting]],
        "Nee",
        "Ja"))</f>
        <v>Nvt</v>
      </c>
      <c r="M712" s="10">
        <f>IF(Q4_2025[[#This Row],[Artikelprijs]]&lt;&gt;"",Q4_2025[[#This Row],[Artikelprijs]],Q4_2025[[#This Row],[Stuksprijs]])</f>
        <v>230</v>
      </c>
      <c r="N712" s="44">
        <f>Q4_2025[[#This Row],[Besteld]]*Q4_2025[[#This Row],[Prijs 2]]</f>
        <v>920</v>
      </c>
      <c r="O712" s="10">
        <f>IF(Q4_2025[[#This Row],[Brutobedrag 2]]&lt;Q4_2025[[#This Row],[Bruto - Rel.korting]],Q4_2025[[#This Row],[Brutobedrag 2]],Q4_2025[[#This Row],[Brutobedrag 2]]*(100-Q4_2025[[#This Row],[Relatiekorting percentage]])/100)</f>
        <v>920</v>
      </c>
      <c r="R712" s="3"/>
      <c r="W712"/>
      <c r="AB712"/>
    </row>
    <row r="713" spans="1:28" x14ac:dyDescent="0.3">
      <c r="A713" t="s">
        <v>868</v>
      </c>
      <c r="B713">
        <v>5030228</v>
      </c>
      <c r="C713" t="s">
        <v>113</v>
      </c>
      <c r="D713">
        <v>4</v>
      </c>
      <c r="E713" s="10">
        <v>236.9</v>
      </c>
      <c r="F713" s="10">
        <v>947.6</v>
      </c>
      <c r="G713" s="10">
        <v>947.6</v>
      </c>
      <c r="H713">
        <v>0</v>
      </c>
      <c r="I713" s="51" t="str">
        <f>_xlfn.XLOOKUP(Q4_2025[[#This Row],[Artikelnr]],Artikel_prijzen[Artnr],Artikel_prijzen[Groep],"")</f>
        <v>Rigging</v>
      </c>
      <c r="J713" s="10">
        <f>_xlfn.XLOOKUP(Q4_2025[[#This Row],[Artikelnr]],Artikel_prijzen[Artnr],Artikel_prijzen[Prijs 2025],"")</f>
        <v>230</v>
      </c>
      <c r="K713" t="str">
        <f>IF(Q4_2025[[#This Row],[Artikelprijs]]&lt;&gt;"",IF(Q4_2025[[#This Row],[Stuksprijs]]=Q4_2025[[#This Row],[Artikelprijs]],"Prijs gelijk","Prijs wijkt af"),"")</f>
        <v>Prijs wijkt af</v>
      </c>
      <c r="L713" t="str">
        <f>IF(Q4_2025[[#This Row],[Relatiekorting percentage]]=0,
    "Nvt",
    IF(Q4_2025[[#This Row],[Brutobedrag 2]] &lt; Q4_2025[[#This Row],[Bruto - Rel.korting]],
        "Nee",
        "Ja"))</f>
        <v>Nvt</v>
      </c>
      <c r="M713" s="10">
        <f>IF(Q4_2025[[#This Row],[Artikelprijs]]&lt;&gt;"",Q4_2025[[#This Row],[Artikelprijs]],Q4_2025[[#This Row],[Stuksprijs]])</f>
        <v>230</v>
      </c>
      <c r="N713" s="44">
        <f>Q4_2025[[#This Row],[Besteld]]*Q4_2025[[#This Row],[Prijs 2]]</f>
        <v>920</v>
      </c>
      <c r="O713" s="10">
        <f>IF(Q4_2025[[#This Row],[Brutobedrag 2]]&lt;Q4_2025[[#This Row],[Bruto - Rel.korting]],Q4_2025[[#This Row],[Brutobedrag 2]],Q4_2025[[#This Row],[Brutobedrag 2]]*(100-Q4_2025[[#This Row],[Relatiekorting percentage]])/100)</f>
        <v>920</v>
      </c>
      <c r="R713" s="3"/>
      <c r="W713"/>
      <c r="AB713"/>
    </row>
    <row r="714" spans="1:28" x14ac:dyDescent="0.3">
      <c r="A714" t="s">
        <v>868</v>
      </c>
      <c r="B714">
        <v>5030228</v>
      </c>
      <c r="C714" t="s">
        <v>113</v>
      </c>
      <c r="D714">
        <v>4</v>
      </c>
      <c r="E714" s="10">
        <v>236.9</v>
      </c>
      <c r="F714" s="10">
        <v>947.6</v>
      </c>
      <c r="G714" s="10">
        <v>947.6</v>
      </c>
      <c r="H714">
        <v>0</v>
      </c>
      <c r="I714" s="51" t="str">
        <f>_xlfn.XLOOKUP(Q4_2025[[#This Row],[Artikelnr]],Artikel_prijzen[Artnr],Artikel_prijzen[Groep],"")</f>
        <v>Rigging</v>
      </c>
      <c r="J714" s="10">
        <f>_xlfn.XLOOKUP(Q4_2025[[#This Row],[Artikelnr]],Artikel_prijzen[Artnr],Artikel_prijzen[Prijs 2025],"")</f>
        <v>230</v>
      </c>
      <c r="K714" t="str">
        <f>IF(Q4_2025[[#This Row],[Artikelprijs]]&lt;&gt;"",IF(Q4_2025[[#This Row],[Stuksprijs]]=Q4_2025[[#This Row],[Artikelprijs]],"Prijs gelijk","Prijs wijkt af"),"")</f>
        <v>Prijs wijkt af</v>
      </c>
      <c r="L714" t="str">
        <f>IF(Q4_2025[[#This Row],[Relatiekorting percentage]]=0,
    "Nvt",
    IF(Q4_2025[[#This Row],[Brutobedrag 2]] &lt; Q4_2025[[#This Row],[Bruto - Rel.korting]],
        "Nee",
        "Ja"))</f>
        <v>Nvt</v>
      </c>
      <c r="M714" s="10">
        <f>IF(Q4_2025[[#This Row],[Artikelprijs]]&lt;&gt;"",Q4_2025[[#This Row],[Artikelprijs]],Q4_2025[[#This Row],[Stuksprijs]])</f>
        <v>230</v>
      </c>
      <c r="N714" s="44">
        <f>Q4_2025[[#This Row],[Besteld]]*Q4_2025[[#This Row],[Prijs 2]]</f>
        <v>920</v>
      </c>
      <c r="O714" s="10">
        <f>IF(Q4_2025[[#This Row],[Brutobedrag 2]]&lt;Q4_2025[[#This Row],[Bruto - Rel.korting]],Q4_2025[[#This Row],[Brutobedrag 2]],Q4_2025[[#This Row],[Brutobedrag 2]]*(100-Q4_2025[[#This Row],[Relatiekorting percentage]])/100)</f>
        <v>920</v>
      </c>
      <c r="R714" s="3"/>
      <c r="W714"/>
      <c r="AB714"/>
    </row>
    <row r="715" spans="1:28" x14ac:dyDescent="0.3">
      <c r="A715" t="s">
        <v>868</v>
      </c>
      <c r="B715">
        <v>5030229</v>
      </c>
      <c r="C715" t="s">
        <v>18</v>
      </c>
      <c r="D715">
        <v>3</v>
      </c>
      <c r="E715" s="10">
        <v>303.85000000000002</v>
      </c>
      <c r="F715" s="10">
        <v>911.55</v>
      </c>
      <c r="G715" s="10">
        <v>911.55</v>
      </c>
      <c r="H715">
        <v>0</v>
      </c>
      <c r="I715" s="51" t="str">
        <f>_xlfn.XLOOKUP(Q4_2025[[#This Row],[Artikelnr]],Artikel_prijzen[Artnr],Artikel_prijzen[Groep],"")</f>
        <v>Rigging</v>
      </c>
      <c r="J715" s="10">
        <f>_xlfn.XLOOKUP(Q4_2025[[#This Row],[Artikelnr]],Artikel_prijzen[Artnr],Artikel_prijzen[Prijs 2025],"")</f>
        <v>295</v>
      </c>
      <c r="K715" t="str">
        <f>IF(Q4_2025[[#This Row],[Artikelprijs]]&lt;&gt;"",IF(Q4_2025[[#This Row],[Stuksprijs]]=Q4_2025[[#This Row],[Artikelprijs]],"Prijs gelijk","Prijs wijkt af"),"")</f>
        <v>Prijs wijkt af</v>
      </c>
      <c r="L715" t="str">
        <f>IF(Q4_2025[[#This Row],[Relatiekorting percentage]]=0,
    "Nvt",
    IF(Q4_2025[[#This Row],[Brutobedrag 2]] &lt; Q4_2025[[#This Row],[Bruto - Rel.korting]],
        "Nee",
        "Ja"))</f>
        <v>Nvt</v>
      </c>
      <c r="M715" s="10">
        <f>IF(Q4_2025[[#This Row],[Artikelprijs]]&lt;&gt;"",Q4_2025[[#This Row],[Artikelprijs]],Q4_2025[[#This Row],[Stuksprijs]])</f>
        <v>295</v>
      </c>
      <c r="N715" s="44">
        <f>Q4_2025[[#This Row],[Besteld]]*Q4_2025[[#This Row],[Prijs 2]]</f>
        <v>885</v>
      </c>
      <c r="O715" s="10">
        <f>IF(Q4_2025[[#This Row],[Brutobedrag 2]]&lt;Q4_2025[[#This Row],[Bruto - Rel.korting]],Q4_2025[[#This Row],[Brutobedrag 2]],Q4_2025[[#This Row],[Brutobedrag 2]]*(100-Q4_2025[[#This Row],[Relatiekorting percentage]])/100)</f>
        <v>885</v>
      </c>
      <c r="R715" s="3"/>
      <c r="W715"/>
      <c r="AB715"/>
    </row>
    <row r="716" spans="1:28" x14ac:dyDescent="0.3">
      <c r="A716" t="s">
        <v>868</v>
      </c>
      <c r="B716">
        <v>5030228</v>
      </c>
      <c r="C716" t="s">
        <v>113</v>
      </c>
      <c r="D716">
        <v>2</v>
      </c>
      <c r="E716" s="10">
        <v>236.9</v>
      </c>
      <c r="F716" s="10">
        <v>473.8</v>
      </c>
      <c r="G716" s="10">
        <v>473.8</v>
      </c>
      <c r="H716">
        <v>0</v>
      </c>
      <c r="I716" s="51" t="str">
        <f>_xlfn.XLOOKUP(Q4_2025[[#This Row],[Artikelnr]],Artikel_prijzen[Artnr],Artikel_prijzen[Groep],"")</f>
        <v>Rigging</v>
      </c>
      <c r="J716" s="10">
        <f>_xlfn.XLOOKUP(Q4_2025[[#This Row],[Artikelnr]],Artikel_prijzen[Artnr],Artikel_prijzen[Prijs 2025],"")</f>
        <v>230</v>
      </c>
      <c r="K716" t="str">
        <f>IF(Q4_2025[[#This Row],[Artikelprijs]]&lt;&gt;"",IF(Q4_2025[[#This Row],[Stuksprijs]]=Q4_2025[[#This Row],[Artikelprijs]],"Prijs gelijk","Prijs wijkt af"),"")</f>
        <v>Prijs wijkt af</v>
      </c>
      <c r="L716" t="str">
        <f>IF(Q4_2025[[#This Row],[Relatiekorting percentage]]=0,
    "Nvt",
    IF(Q4_2025[[#This Row],[Brutobedrag 2]] &lt; Q4_2025[[#This Row],[Bruto - Rel.korting]],
        "Nee",
        "Ja"))</f>
        <v>Nvt</v>
      </c>
      <c r="M716" s="10">
        <f>IF(Q4_2025[[#This Row],[Artikelprijs]]&lt;&gt;"",Q4_2025[[#This Row],[Artikelprijs]],Q4_2025[[#This Row],[Stuksprijs]])</f>
        <v>230</v>
      </c>
      <c r="N716" s="44">
        <f>Q4_2025[[#This Row],[Besteld]]*Q4_2025[[#This Row],[Prijs 2]]</f>
        <v>460</v>
      </c>
      <c r="O716" s="10">
        <f>IF(Q4_2025[[#This Row],[Brutobedrag 2]]&lt;Q4_2025[[#This Row],[Bruto - Rel.korting]],Q4_2025[[#This Row],[Brutobedrag 2]],Q4_2025[[#This Row],[Brutobedrag 2]]*(100-Q4_2025[[#This Row],[Relatiekorting percentage]])/100)</f>
        <v>460</v>
      </c>
      <c r="R716" s="3"/>
      <c r="W716"/>
      <c r="AB716"/>
    </row>
    <row r="717" spans="1:28" x14ac:dyDescent="0.3">
      <c r="A717" t="s">
        <v>868</v>
      </c>
      <c r="B717">
        <v>5030228</v>
      </c>
      <c r="C717" t="s">
        <v>113</v>
      </c>
      <c r="D717">
        <v>6</v>
      </c>
      <c r="E717" s="10">
        <v>236.9</v>
      </c>
      <c r="F717" s="10">
        <v>1421.4</v>
      </c>
      <c r="G717" s="10">
        <v>1421.4</v>
      </c>
      <c r="H717">
        <v>0</v>
      </c>
      <c r="I717" s="51" t="str">
        <f>_xlfn.XLOOKUP(Q4_2025[[#This Row],[Artikelnr]],Artikel_prijzen[Artnr],Artikel_prijzen[Groep],"")</f>
        <v>Rigging</v>
      </c>
      <c r="J717" s="10">
        <f>_xlfn.XLOOKUP(Q4_2025[[#This Row],[Artikelnr]],Artikel_prijzen[Artnr],Artikel_prijzen[Prijs 2025],"")</f>
        <v>230</v>
      </c>
      <c r="K717" t="str">
        <f>IF(Q4_2025[[#This Row],[Artikelprijs]]&lt;&gt;"",IF(Q4_2025[[#This Row],[Stuksprijs]]=Q4_2025[[#This Row],[Artikelprijs]],"Prijs gelijk","Prijs wijkt af"),"")</f>
        <v>Prijs wijkt af</v>
      </c>
      <c r="L717" t="str">
        <f>IF(Q4_2025[[#This Row],[Relatiekorting percentage]]=0,
    "Nvt",
    IF(Q4_2025[[#This Row],[Brutobedrag 2]] &lt; Q4_2025[[#This Row],[Bruto - Rel.korting]],
        "Nee",
        "Ja"))</f>
        <v>Nvt</v>
      </c>
      <c r="M717" s="10">
        <f>IF(Q4_2025[[#This Row],[Artikelprijs]]&lt;&gt;"",Q4_2025[[#This Row],[Artikelprijs]],Q4_2025[[#This Row],[Stuksprijs]])</f>
        <v>230</v>
      </c>
      <c r="N717" s="44">
        <f>Q4_2025[[#This Row],[Besteld]]*Q4_2025[[#This Row],[Prijs 2]]</f>
        <v>1380</v>
      </c>
      <c r="O717" s="10">
        <f>IF(Q4_2025[[#This Row],[Brutobedrag 2]]&lt;Q4_2025[[#This Row],[Bruto - Rel.korting]],Q4_2025[[#This Row],[Brutobedrag 2]],Q4_2025[[#This Row],[Brutobedrag 2]]*(100-Q4_2025[[#This Row],[Relatiekorting percentage]])/100)</f>
        <v>1380</v>
      </c>
      <c r="R717" s="3"/>
      <c r="W717"/>
      <c r="AB717"/>
    </row>
    <row r="718" spans="1:28" x14ac:dyDescent="0.3">
      <c r="A718" t="s">
        <v>868</v>
      </c>
      <c r="B718">
        <v>5030232</v>
      </c>
      <c r="C718" t="s">
        <v>116</v>
      </c>
      <c r="D718">
        <v>4</v>
      </c>
      <c r="E718" s="10">
        <v>144.19999999999999</v>
      </c>
      <c r="F718" s="10">
        <v>576.79999999999995</v>
      </c>
      <c r="G718" s="10">
        <v>576.79999999999995</v>
      </c>
      <c r="H718">
        <v>0</v>
      </c>
      <c r="I718" s="51" t="str">
        <f>_xlfn.XLOOKUP(Q4_2025[[#This Row],[Artikelnr]],Artikel_prijzen[Artnr],Artikel_prijzen[Groep],"")</f>
        <v>Rigging</v>
      </c>
      <c r="J718" s="10">
        <f>_xlfn.XLOOKUP(Q4_2025[[#This Row],[Artikelnr]],Artikel_prijzen[Artnr],Artikel_prijzen[Prijs 2025],"")</f>
        <v>140</v>
      </c>
      <c r="K718" t="str">
        <f>IF(Q4_2025[[#This Row],[Artikelprijs]]&lt;&gt;"",IF(Q4_2025[[#This Row],[Stuksprijs]]=Q4_2025[[#This Row],[Artikelprijs]],"Prijs gelijk","Prijs wijkt af"),"")</f>
        <v>Prijs wijkt af</v>
      </c>
      <c r="L718" t="str">
        <f>IF(Q4_2025[[#This Row],[Relatiekorting percentage]]=0,
    "Nvt",
    IF(Q4_2025[[#This Row],[Brutobedrag 2]] &lt; Q4_2025[[#This Row],[Bruto - Rel.korting]],
        "Nee",
        "Ja"))</f>
        <v>Nvt</v>
      </c>
      <c r="M718" s="10">
        <f>IF(Q4_2025[[#This Row],[Artikelprijs]]&lt;&gt;"",Q4_2025[[#This Row],[Artikelprijs]],Q4_2025[[#This Row],[Stuksprijs]])</f>
        <v>140</v>
      </c>
      <c r="N718" s="44">
        <f>Q4_2025[[#This Row],[Besteld]]*Q4_2025[[#This Row],[Prijs 2]]</f>
        <v>560</v>
      </c>
      <c r="O718" s="10">
        <f>IF(Q4_2025[[#This Row],[Brutobedrag 2]]&lt;Q4_2025[[#This Row],[Bruto - Rel.korting]],Q4_2025[[#This Row],[Brutobedrag 2]],Q4_2025[[#This Row],[Brutobedrag 2]]*(100-Q4_2025[[#This Row],[Relatiekorting percentage]])/100)</f>
        <v>560</v>
      </c>
      <c r="R718" s="3"/>
      <c r="W718"/>
      <c r="AB718"/>
    </row>
    <row r="719" spans="1:28" x14ac:dyDescent="0.3">
      <c r="A719" t="s">
        <v>868</v>
      </c>
      <c r="B719">
        <v>5030228</v>
      </c>
      <c r="C719" t="s">
        <v>113</v>
      </c>
      <c r="D719">
        <v>2</v>
      </c>
      <c r="E719" s="10">
        <v>236.9</v>
      </c>
      <c r="F719" s="10">
        <v>473.8</v>
      </c>
      <c r="G719" s="10">
        <v>473.8</v>
      </c>
      <c r="H719">
        <v>0</v>
      </c>
      <c r="I719" s="51" t="str">
        <f>_xlfn.XLOOKUP(Q4_2025[[#This Row],[Artikelnr]],Artikel_prijzen[Artnr],Artikel_prijzen[Groep],"")</f>
        <v>Rigging</v>
      </c>
      <c r="J719" s="10">
        <f>_xlfn.XLOOKUP(Q4_2025[[#This Row],[Artikelnr]],Artikel_prijzen[Artnr],Artikel_prijzen[Prijs 2025],"")</f>
        <v>230</v>
      </c>
      <c r="K719" t="str">
        <f>IF(Q4_2025[[#This Row],[Artikelprijs]]&lt;&gt;"",IF(Q4_2025[[#This Row],[Stuksprijs]]=Q4_2025[[#This Row],[Artikelprijs]],"Prijs gelijk","Prijs wijkt af"),"")</f>
        <v>Prijs wijkt af</v>
      </c>
      <c r="L719" t="str">
        <f>IF(Q4_2025[[#This Row],[Relatiekorting percentage]]=0,
    "Nvt",
    IF(Q4_2025[[#This Row],[Brutobedrag 2]] &lt; Q4_2025[[#This Row],[Bruto - Rel.korting]],
        "Nee",
        "Ja"))</f>
        <v>Nvt</v>
      </c>
      <c r="M719" s="10">
        <f>IF(Q4_2025[[#This Row],[Artikelprijs]]&lt;&gt;"",Q4_2025[[#This Row],[Artikelprijs]],Q4_2025[[#This Row],[Stuksprijs]])</f>
        <v>230</v>
      </c>
      <c r="N719" s="44">
        <f>Q4_2025[[#This Row],[Besteld]]*Q4_2025[[#This Row],[Prijs 2]]</f>
        <v>460</v>
      </c>
      <c r="O719" s="10">
        <f>IF(Q4_2025[[#This Row],[Brutobedrag 2]]&lt;Q4_2025[[#This Row],[Bruto - Rel.korting]],Q4_2025[[#This Row],[Brutobedrag 2]],Q4_2025[[#This Row],[Brutobedrag 2]]*(100-Q4_2025[[#This Row],[Relatiekorting percentage]])/100)</f>
        <v>460</v>
      </c>
      <c r="R719" s="3"/>
      <c r="W719"/>
      <c r="AB719"/>
    </row>
    <row r="720" spans="1:28" x14ac:dyDescent="0.3">
      <c r="A720" t="s">
        <v>868</v>
      </c>
      <c r="B720">
        <v>5030232</v>
      </c>
      <c r="C720" t="s">
        <v>116</v>
      </c>
      <c r="D720">
        <v>1</v>
      </c>
      <c r="E720" s="10">
        <v>144.19999999999999</v>
      </c>
      <c r="F720" s="10">
        <v>144.19999999999999</v>
      </c>
      <c r="G720" s="10">
        <v>144.19999999999999</v>
      </c>
      <c r="H720">
        <v>0</v>
      </c>
      <c r="I720" s="51" t="str">
        <f>_xlfn.XLOOKUP(Q4_2025[[#This Row],[Artikelnr]],Artikel_prijzen[Artnr],Artikel_prijzen[Groep],"")</f>
        <v>Rigging</v>
      </c>
      <c r="J720" s="10">
        <f>_xlfn.XLOOKUP(Q4_2025[[#This Row],[Artikelnr]],Artikel_prijzen[Artnr],Artikel_prijzen[Prijs 2025],"")</f>
        <v>140</v>
      </c>
      <c r="K720" t="str">
        <f>IF(Q4_2025[[#This Row],[Artikelprijs]]&lt;&gt;"",IF(Q4_2025[[#This Row],[Stuksprijs]]=Q4_2025[[#This Row],[Artikelprijs]],"Prijs gelijk","Prijs wijkt af"),"")</f>
        <v>Prijs wijkt af</v>
      </c>
      <c r="L720" t="str">
        <f>IF(Q4_2025[[#This Row],[Relatiekorting percentage]]=0,
    "Nvt",
    IF(Q4_2025[[#This Row],[Brutobedrag 2]] &lt; Q4_2025[[#This Row],[Bruto - Rel.korting]],
        "Nee",
        "Ja"))</f>
        <v>Nvt</v>
      </c>
      <c r="M720" s="10">
        <f>IF(Q4_2025[[#This Row],[Artikelprijs]]&lt;&gt;"",Q4_2025[[#This Row],[Artikelprijs]],Q4_2025[[#This Row],[Stuksprijs]])</f>
        <v>140</v>
      </c>
      <c r="N720" s="44">
        <f>Q4_2025[[#This Row],[Besteld]]*Q4_2025[[#This Row],[Prijs 2]]</f>
        <v>140</v>
      </c>
      <c r="O720" s="10">
        <f>IF(Q4_2025[[#This Row],[Brutobedrag 2]]&lt;Q4_2025[[#This Row],[Bruto - Rel.korting]],Q4_2025[[#This Row],[Brutobedrag 2]],Q4_2025[[#This Row],[Brutobedrag 2]]*(100-Q4_2025[[#This Row],[Relatiekorting percentage]])/100)</f>
        <v>140</v>
      </c>
      <c r="R720" s="3"/>
      <c r="W720"/>
      <c r="AB720"/>
    </row>
    <row r="721" spans="1:28" x14ac:dyDescent="0.3">
      <c r="A721" t="s">
        <v>868</v>
      </c>
      <c r="B721">
        <v>5030228</v>
      </c>
      <c r="C721" t="s">
        <v>113</v>
      </c>
      <c r="D721">
        <v>-1</v>
      </c>
      <c r="E721" s="10">
        <v>236.9</v>
      </c>
      <c r="F721" s="10">
        <v>-236.9</v>
      </c>
      <c r="G721" s="10">
        <v>-236.9</v>
      </c>
      <c r="H721">
        <v>0</v>
      </c>
      <c r="I721" s="51" t="str">
        <f>_xlfn.XLOOKUP(Q4_2025[[#This Row],[Artikelnr]],Artikel_prijzen[Artnr],Artikel_prijzen[Groep],"")</f>
        <v>Rigging</v>
      </c>
      <c r="J721" s="10">
        <f>_xlfn.XLOOKUP(Q4_2025[[#This Row],[Artikelnr]],Artikel_prijzen[Artnr],Artikel_prijzen[Prijs 2025],"")</f>
        <v>230</v>
      </c>
      <c r="K721" t="str">
        <f>IF(Q4_2025[[#This Row],[Artikelprijs]]&lt;&gt;"",IF(Q4_2025[[#This Row],[Stuksprijs]]=Q4_2025[[#This Row],[Artikelprijs]],"Prijs gelijk","Prijs wijkt af"),"")</f>
        <v>Prijs wijkt af</v>
      </c>
      <c r="L721" t="str">
        <f>IF(Q4_2025[[#This Row],[Relatiekorting percentage]]=0,
    "Nvt",
    IF(Q4_2025[[#This Row],[Brutobedrag 2]] &lt; Q4_2025[[#This Row],[Bruto - Rel.korting]],
        "Nee",
        "Ja"))</f>
        <v>Nvt</v>
      </c>
      <c r="M721" s="10">
        <f>IF(Q4_2025[[#This Row],[Artikelprijs]]&lt;&gt;"",Q4_2025[[#This Row],[Artikelprijs]],Q4_2025[[#This Row],[Stuksprijs]])</f>
        <v>230</v>
      </c>
      <c r="N721" s="44">
        <f>Q4_2025[[#This Row],[Besteld]]*Q4_2025[[#This Row],[Prijs 2]]</f>
        <v>-230</v>
      </c>
      <c r="O721" s="10">
        <f>IF(Q4_2025[[#This Row],[Brutobedrag 2]]&lt;Q4_2025[[#This Row],[Bruto - Rel.korting]],Q4_2025[[#This Row],[Brutobedrag 2]],Q4_2025[[#This Row],[Brutobedrag 2]]*(100-Q4_2025[[#This Row],[Relatiekorting percentage]])/100)</f>
        <v>-230</v>
      </c>
      <c r="R721" s="3"/>
      <c r="W721"/>
      <c r="AB721"/>
    </row>
    <row r="722" spans="1:28" x14ac:dyDescent="0.3">
      <c r="A722" t="s">
        <v>868</v>
      </c>
      <c r="B722">
        <v>5030228</v>
      </c>
      <c r="C722" t="s">
        <v>113</v>
      </c>
      <c r="D722">
        <v>4</v>
      </c>
      <c r="E722" s="10">
        <v>236.9</v>
      </c>
      <c r="F722" s="10">
        <v>947.6</v>
      </c>
      <c r="G722" s="10">
        <v>947.6</v>
      </c>
      <c r="H722">
        <v>0</v>
      </c>
      <c r="I722" s="51" t="str">
        <f>_xlfn.XLOOKUP(Q4_2025[[#This Row],[Artikelnr]],Artikel_prijzen[Artnr],Artikel_prijzen[Groep],"")</f>
        <v>Rigging</v>
      </c>
      <c r="J722" s="10">
        <f>_xlfn.XLOOKUP(Q4_2025[[#This Row],[Artikelnr]],Artikel_prijzen[Artnr],Artikel_prijzen[Prijs 2025],"")</f>
        <v>230</v>
      </c>
      <c r="K722" t="str">
        <f>IF(Q4_2025[[#This Row],[Artikelprijs]]&lt;&gt;"",IF(Q4_2025[[#This Row],[Stuksprijs]]=Q4_2025[[#This Row],[Artikelprijs]],"Prijs gelijk","Prijs wijkt af"),"")</f>
        <v>Prijs wijkt af</v>
      </c>
      <c r="L722" t="str">
        <f>IF(Q4_2025[[#This Row],[Relatiekorting percentage]]=0,
    "Nvt",
    IF(Q4_2025[[#This Row],[Brutobedrag 2]] &lt; Q4_2025[[#This Row],[Bruto - Rel.korting]],
        "Nee",
        "Ja"))</f>
        <v>Nvt</v>
      </c>
      <c r="M722" s="10">
        <f>IF(Q4_2025[[#This Row],[Artikelprijs]]&lt;&gt;"",Q4_2025[[#This Row],[Artikelprijs]],Q4_2025[[#This Row],[Stuksprijs]])</f>
        <v>230</v>
      </c>
      <c r="N722" s="44">
        <f>Q4_2025[[#This Row],[Besteld]]*Q4_2025[[#This Row],[Prijs 2]]</f>
        <v>920</v>
      </c>
      <c r="O722" s="10">
        <f>IF(Q4_2025[[#This Row],[Brutobedrag 2]]&lt;Q4_2025[[#This Row],[Bruto - Rel.korting]],Q4_2025[[#This Row],[Brutobedrag 2]],Q4_2025[[#This Row],[Brutobedrag 2]]*(100-Q4_2025[[#This Row],[Relatiekorting percentage]])/100)</f>
        <v>920</v>
      </c>
      <c r="R722" s="3"/>
      <c r="W722"/>
      <c r="AB722"/>
    </row>
    <row r="723" spans="1:28" x14ac:dyDescent="0.3">
      <c r="A723" t="s">
        <v>868</v>
      </c>
      <c r="B723">
        <v>5030229</v>
      </c>
      <c r="C723" t="s">
        <v>18</v>
      </c>
      <c r="D723">
        <v>3</v>
      </c>
      <c r="E723" s="10">
        <v>303.85000000000002</v>
      </c>
      <c r="F723" s="10">
        <v>911.55</v>
      </c>
      <c r="G723" s="10">
        <v>911.55</v>
      </c>
      <c r="H723">
        <v>0</v>
      </c>
      <c r="I723" s="51" t="str">
        <f>_xlfn.XLOOKUP(Q4_2025[[#This Row],[Artikelnr]],Artikel_prijzen[Artnr],Artikel_prijzen[Groep],"")</f>
        <v>Rigging</v>
      </c>
      <c r="J723" s="10">
        <f>_xlfn.XLOOKUP(Q4_2025[[#This Row],[Artikelnr]],Artikel_prijzen[Artnr],Artikel_prijzen[Prijs 2025],"")</f>
        <v>295</v>
      </c>
      <c r="K723" t="str">
        <f>IF(Q4_2025[[#This Row],[Artikelprijs]]&lt;&gt;"",IF(Q4_2025[[#This Row],[Stuksprijs]]=Q4_2025[[#This Row],[Artikelprijs]],"Prijs gelijk","Prijs wijkt af"),"")</f>
        <v>Prijs wijkt af</v>
      </c>
      <c r="L723" t="str">
        <f>IF(Q4_2025[[#This Row],[Relatiekorting percentage]]=0,
    "Nvt",
    IF(Q4_2025[[#This Row],[Brutobedrag 2]] &lt; Q4_2025[[#This Row],[Bruto - Rel.korting]],
        "Nee",
        "Ja"))</f>
        <v>Nvt</v>
      </c>
      <c r="M723" s="10">
        <f>IF(Q4_2025[[#This Row],[Artikelprijs]]&lt;&gt;"",Q4_2025[[#This Row],[Artikelprijs]],Q4_2025[[#This Row],[Stuksprijs]])</f>
        <v>295</v>
      </c>
      <c r="N723" s="44">
        <f>Q4_2025[[#This Row],[Besteld]]*Q4_2025[[#This Row],[Prijs 2]]</f>
        <v>885</v>
      </c>
      <c r="O723" s="10">
        <f>IF(Q4_2025[[#This Row],[Brutobedrag 2]]&lt;Q4_2025[[#This Row],[Bruto - Rel.korting]],Q4_2025[[#This Row],[Brutobedrag 2]],Q4_2025[[#This Row],[Brutobedrag 2]]*(100-Q4_2025[[#This Row],[Relatiekorting percentage]])/100)</f>
        <v>885</v>
      </c>
      <c r="R723" s="3"/>
      <c r="W723"/>
      <c r="AB723"/>
    </row>
    <row r="724" spans="1:28" x14ac:dyDescent="0.3">
      <c r="A724" t="s">
        <v>868</v>
      </c>
      <c r="B724">
        <v>2004057</v>
      </c>
      <c r="C724" t="s">
        <v>90</v>
      </c>
      <c r="D724">
        <v>8</v>
      </c>
      <c r="E724" s="10">
        <v>33.42</v>
      </c>
      <c r="F724" s="10">
        <v>267.36</v>
      </c>
      <c r="G724" s="10">
        <v>240.62</v>
      </c>
      <c r="H724">
        <v>10</v>
      </c>
      <c r="I724" s="51" t="str">
        <f>_xlfn.XLOOKUP(Q4_2025[[#This Row],[Artikelnr]],Artikel_prijzen[Artnr],Artikel_prijzen[Groep],"")</f>
        <v/>
      </c>
      <c r="J724" s="10" t="str">
        <f>_xlfn.XLOOKUP(Q4_2025[[#This Row],[Artikelnr]],Artikel_prijzen[Artnr],Artikel_prijzen[Prijs 2025],"")</f>
        <v/>
      </c>
      <c r="K724" t="str">
        <f>IF(Q4_2025[[#This Row],[Artikelprijs]]&lt;&gt;"",IF(Q4_2025[[#This Row],[Stuksprijs]]=Q4_2025[[#This Row],[Artikelprijs]],"Prijs gelijk","Prijs wijkt af"),"")</f>
        <v/>
      </c>
      <c r="L724" t="str">
        <f>IF(Q4_2025[[#This Row],[Relatiekorting percentage]]=0,
    "Nvt",
    IF(Q4_2025[[#This Row],[Brutobedrag 2]] &lt; Q4_2025[[#This Row],[Bruto - Rel.korting]],
        "Nee",
        "Ja"))</f>
        <v>Ja</v>
      </c>
      <c r="M724" s="10">
        <f>IF(Q4_2025[[#This Row],[Artikelprijs]]&lt;&gt;"",Q4_2025[[#This Row],[Artikelprijs]],Q4_2025[[#This Row],[Stuksprijs]])</f>
        <v>33.42</v>
      </c>
      <c r="N724" s="44">
        <f>Q4_2025[[#This Row],[Besteld]]*Q4_2025[[#This Row],[Prijs 2]]</f>
        <v>267.36</v>
      </c>
      <c r="O724" s="10">
        <f>IF(Q4_2025[[#This Row],[Brutobedrag 2]]&lt;Q4_2025[[#This Row],[Bruto - Rel.korting]],Q4_2025[[#This Row],[Brutobedrag 2]],Q4_2025[[#This Row],[Brutobedrag 2]]*(100-Q4_2025[[#This Row],[Relatiekorting percentage]])/100)</f>
        <v>240.62400000000002</v>
      </c>
      <c r="R724" s="3"/>
      <c r="W724"/>
      <c r="AB724"/>
    </row>
    <row r="725" spans="1:28" x14ac:dyDescent="0.3">
      <c r="A725" t="s">
        <v>868</v>
      </c>
      <c r="B725">
        <v>5030228</v>
      </c>
      <c r="C725" t="s">
        <v>113</v>
      </c>
      <c r="D725">
        <v>6</v>
      </c>
      <c r="E725" s="10">
        <v>236.9</v>
      </c>
      <c r="F725" s="10">
        <v>1421.4</v>
      </c>
      <c r="G725" s="10">
        <v>1421.4</v>
      </c>
      <c r="H725">
        <v>0</v>
      </c>
      <c r="I725" s="51" t="str">
        <f>_xlfn.XLOOKUP(Q4_2025[[#This Row],[Artikelnr]],Artikel_prijzen[Artnr],Artikel_prijzen[Groep],"")</f>
        <v>Rigging</v>
      </c>
      <c r="J725" s="10">
        <f>_xlfn.XLOOKUP(Q4_2025[[#This Row],[Artikelnr]],Artikel_prijzen[Artnr],Artikel_prijzen[Prijs 2025],"")</f>
        <v>230</v>
      </c>
      <c r="K725" t="str">
        <f>IF(Q4_2025[[#This Row],[Artikelprijs]]&lt;&gt;"",IF(Q4_2025[[#This Row],[Stuksprijs]]=Q4_2025[[#This Row],[Artikelprijs]],"Prijs gelijk","Prijs wijkt af"),"")</f>
        <v>Prijs wijkt af</v>
      </c>
      <c r="L725" t="str">
        <f>IF(Q4_2025[[#This Row],[Relatiekorting percentage]]=0,
    "Nvt",
    IF(Q4_2025[[#This Row],[Brutobedrag 2]] &lt; Q4_2025[[#This Row],[Bruto - Rel.korting]],
        "Nee",
        "Ja"))</f>
        <v>Nvt</v>
      </c>
      <c r="M725" s="10">
        <f>IF(Q4_2025[[#This Row],[Artikelprijs]]&lt;&gt;"",Q4_2025[[#This Row],[Artikelprijs]],Q4_2025[[#This Row],[Stuksprijs]])</f>
        <v>230</v>
      </c>
      <c r="N725" s="44">
        <f>Q4_2025[[#This Row],[Besteld]]*Q4_2025[[#This Row],[Prijs 2]]</f>
        <v>1380</v>
      </c>
      <c r="O725" s="10">
        <f>IF(Q4_2025[[#This Row],[Brutobedrag 2]]&lt;Q4_2025[[#This Row],[Bruto - Rel.korting]],Q4_2025[[#This Row],[Brutobedrag 2]],Q4_2025[[#This Row],[Brutobedrag 2]]*(100-Q4_2025[[#This Row],[Relatiekorting percentage]])/100)</f>
        <v>1380</v>
      </c>
      <c r="R725" s="3"/>
      <c r="W725"/>
      <c r="AB725"/>
    </row>
    <row r="726" spans="1:28" x14ac:dyDescent="0.3">
      <c r="A726" t="s">
        <v>868</v>
      </c>
      <c r="B726">
        <v>5030228</v>
      </c>
      <c r="C726" t="s">
        <v>113</v>
      </c>
      <c r="D726">
        <v>4</v>
      </c>
      <c r="E726" s="10">
        <v>236.9</v>
      </c>
      <c r="F726" s="10">
        <v>947.6</v>
      </c>
      <c r="G726" s="10">
        <v>947.6</v>
      </c>
      <c r="H726">
        <v>0</v>
      </c>
      <c r="I726" s="51" t="str">
        <f>_xlfn.XLOOKUP(Q4_2025[[#This Row],[Artikelnr]],Artikel_prijzen[Artnr],Artikel_prijzen[Groep],"")</f>
        <v>Rigging</v>
      </c>
      <c r="J726" s="10">
        <f>_xlfn.XLOOKUP(Q4_2025[[#This Row],[Artikelnr]],Artikel_prijzen[Artnr],Artikel_prijzen[Prijs 2025],"")</f>
        <v>230</v>
      </c>
      <c r="K726" t="str">
        <f>IF(Q4_2025[[#This Row],[Artikelprijs]]&lt;&gt;"",IF(Q4_2025[[#This Row],[Stuksprijs]]=Q4_2025[[#This Row],[Artikelprijs]],"Prijs gelijk","Prijs wijkt af"),"")</f>
        <v>Prijs wijkt af</v>
      </c>
      <c r="L726" t="str">
        <f>IF(Q4_2025[[#This Row],[Relatiekorting percentage]]=0,
    "Nvt",
    IF(Q4_2025[[#This Row],[Brutobedrag 2]] &lt; Q4_2025[[#This Row],[Bruto - Rel.korting]],
        "Nee",
        "Ja"))</f>
        <v>Nvt</v>
      </c>
      <c r="M726" s="10">
        <f>IF(Q4_2025[[#This Row],[Artikelprijs]]&lt;&gt;"",Q4_2025[[#This Row],[Artikelprijs]],Q4_2025[[#This Row],[Stuksprijs]])</f>
        <v>230</v>
      </c>
      <c r="N726" s="44">
        <f>Q4_2025[[#This Row],[Besteld]]*Q4_2025[[#This Row],[Prijs 2]]</f>
        <v>920</v>
      </c>
      <c r="O726" s="10">
        <f>IF(Q4_2025[[#This Row],[Brutobedrag 2]]&lt;Q4_2025[[#This Row],[Bruto - Rel.korting]],Q4_2025[[#This Row],[Brutobedrag 2]],Q4_2025[[#This Row],[Brutobedrag 2]]*(100-Q4_2025[[#This Row],[Relatiekorting percentage]])/100)</f>
        <v>920</v>
      </c>
      <c r="R726" s="3"/>
      <c r="W726"/>
      <c r="AB726"/>
    </row>
    <row r="727" spans="1:28" x14ac:dyDescent="0.3">
      <c r="A727" t="s">
        <v>868</v>
      </c>
      <c r="B727">
        <v>5030016</v>
      </c>
      <c r="C727" t="s">
        <v>870</v>
      </c>
      <c r="D727">
        <v>4</v>
      </c>
      <c r="E727" s="10">
        <v>25</v>
      </c>
      <c r="F727" s="10">
        <v>100</v>
      </c>
      <c r="G727" s="10">
        <v>100</v>
      </c>
      <c r="H727">
        <v>0</v>
      </c>
      <c r="I727" s="51" t="str">
        <f>_xlfn.XLOOKUP(Q4_2025[[#This Row],[Artikelnr]],Artikel_prijzen[Artnr],Artikel_prijzen[Groep],"")</f>
        <v/>
      </c>
      <c r="J727" s="10" t="str">
        <f>_xlfn.XLOOKUP(Q4_2025[[#This Row],[Artikelnr]],Artikel_prijzen[Artnr],Artikel_prijzen[Prijs 2025],"")</f>
        <v/>
      </c>
      <c r="K727" t="str">
        <f>IF(Q4_2025[[#This Row],[Artikelprijs]]&lt;&gt;"",IF(Q4_2025[[#This Row],[Stuksprijs]]=Q4_2025[[#This Row],[Artikelprijs]],"Prijs gelijk","Prijs wijkt af"),"")</f>
        <v/>
      </c>
      <c r="L727" t="str">
        <f>IF(Q4_2025[[#This Row],[Relatiekorting percentage]]=0,
    "Nvt",
    IF(Q4_2025[[#This Row],[Brutobedrag 2]] &lt; Q4_2025[[#This Row],[Bruto - Rel.korting]],
        "Nee",
        "Ja"))</f>
        <v>Nvt</v>
      </c>
      <c r="M727" s="10">
        <f>IF(Q4_2025[[#This Row],[Artikelprijs]]&lt;&gt;"",Q4_2025[[#This Row],[Artikelprijs]],Q4_2025[[#This Row],[Stuksprijs]])</f>
        <v>25</v>
      </c>
      <c r="N727" s="44">
        <f>Q4_2025[[#This Row],[Besteld]]*Q4_2025[[#This Row],[Prijs 2]]</f>
        <v>100</v>
      </c>
      <c r="O727" s="10">
        <f>IF(Q4_2025[[#This Row],[Brutobedrag 2]]&lt;Q4_2025[[#This Row],[Bruto - Rel.korting]],Q4_2025[[#This Row],[Brutobedrag 2]],Q4_2025[[#This Row],[Brutobedrag 2]]*(100-Q4_2025[[#This Row],[Relatiekorting percentage]])/100)</f>
        <v>100</v>
      </c>
      <c r="R727" s="3"/>
      <c r="W727"/>
      <c r="AB727"/>
    </row>
    <row r="728" spans="1:28" x14ac:dyDescent="0.3">
      <c r="A728" t="s">
        <v>868</v>
      </c>
      <c r="B728">
        <v>5030232</v>
      </c>
      <c r="C728" t="s">
        <v>116</v>
      </c>
      <c r="D728">
        <v>1</v>
      </c>
      <c r="E728" s="10">
        <v>144.19999999999999</v>
      </c>
      <c r="F728" s="10">
        <v>144.19999999999999</v>
      </c>
      <c r="G728" s="10">
        <v>144.19999999999999</v>
      </c>
      <c r="H728">
        <v>0</v>
      </c>
      <c r="I728" s="51" t="str">
        <f>_xlfn.XLOOKUP(Q4_2025[[#This Row],[Artikelnr]],Artikel_prijzen[Artnr],Artikel_prijzen[Groep],"")</f>
        <v>Rigging</v>
      </c>
      <c r="J728" s="10">
        <f>_xlfn.XLOOKUP(Q4_2025[[#This Row],[Artikelnr]],Artikel_prijzen[Artnr],Artikel_prijzen[Prijs 2025],"")</f>
        <v>140</v>
      </c>
      <c r="K728" t="str">
        <f>IF(Q4_2025[[#This Row],[Artikelprijs]]&lt;&gt;"",IF(Q4_2025[[#This Row],[Stuksprijs]]=Q4_2025[[#This Row],[Artikelprijs]],"Prijs gelijk","Prijs wijkt af"),"")</f>
        <v>Prijs wijkt af</v>
      </c>
      <c r="L728" t="str">
        <f>IF(Q4_2025[[#This Row],[Relatiekorting percentage]]=0,
    "Nvt",
    IF(Q4_2025[[#This Row],[Brutobedrag 2]] &lt; Q4_2025[[#This Row],[Bruto - Rel.korting]],
        "Nee",
        "Ja"))</f>
        <v>Nvt</v>
      </c>
      <c r="M728" s="10">
        <f>IF(Q4_2025[[#This Row],[Artikelprijs]]&lt;&gt;"",Q4_2025[[#This Row],[Artikelprijs]],Q4_2025[[#This Row],[Stuksprijs]])</f>
        <v>140</v>
      </c>
      <c r="N728" s="44">
        <f>Q4_2025[[#This Row],[Besteld]]*Q4_2025[[#This Row],[Prijs 2]]</f>
        <v>140</v>
      </c>
      <c r="O728" s="10">
        <f>IF(Q4_2025[[#This Row],[Brutobedrag 2]]&lt;Q4_2025[[#This Row],[Bruto - Rel.korting]],Q4_2025[[#This Row],[Brutobedrag 2]],Q4_2025[[#This Row],[Brutobedrag 2]]*(100-Q4_2025[[#This Row],[Relatiekorting percentage]])/100)</f>
        <v>140</v>
      </c>
      <c r="R728" s="3"/>
      <c r="W728"/>
      <c r="AB728"/>
    </row>
    <row r="729" spans="1:28" x14ac:dyDescent="0.3">
      <c r="A729" t="s">
        <v>868</v>
      </c>
      <c r="B729">
        <v>5030228</v>
      </c>
      <c r="C729" t="s">
        <v>113</v>
      </c>
      <c r="D729">
        <v>-4</v>
      </c>
      <c r="E729" s="10">
        <v>236.9</v>
      </c>
      <c r="F729" s="10">
        <v>-947.6</v>
      </c>
      <c r="G729" s="10">
        <v>-947.6</v>
      </c>
      <c r="H729">
        <v>0</v>
      </c>
      <c r="I729" s="51" t="str">
        <f>_xlfn.XLOOKUP(Q4_2025[[#This Row],[Artikelnr]],Artikel_prijzen[Artnr],Artikel_prijzen[Groep],"")</f>
        <v>Rigging</v>
      </c>
      <c r="J729" s="10">
        <f>_xlfn.XLOOKUP(Q4_2025[[#This Row],[Artikelnr]],Artikel_prijzen[Artnr],Artikel_prijzen[Prijs 2025],"")</f>
        <v>230</v>
      </c>
      <c r="K729" t="str">
        <f>IF(Q4_2025[[#This Row],[Artikelprijs]]&lt;&gt;"",IF(Q4_2025[[#This Row],[Stuksprijs]]=Q4_2025[[#This Row],[Artikelprijs]],"Prijs gelijk","Prijs wijkt af"),"")</f>
        <v>Prijs wijkt af</v>
      </c>
      <c r="L729" t="str">
        <f>IF(Q4_2025[[#This Row],[Relatiekorting percentage]]=0,
    "Nvt",
    IF(Q4_2025[[#This Row],[Brutobedrag 2]] &lt; Q4_2025[[#This Row],[Bruto - Rel.korting]],
        "Nee",
        "Ja"))</f>
        <v>Nvt</v>
      </c>
      <c r="M729" s="10">
        <f>IF(Q4_2025[[#This Row],[Artikelprijs]]&lt;&gt;"",Q4_2025[[#This Row],[Artikelprijs]],Q4_2025[[#This Row],[Stuksprijs]])</f>
        <v>230</v>
      </c>
      <c r="N729" s="44">
        <f>Q4_2025[[#This Row],[Besteld]]*Q4_2025[[#This Row],[Prijs 2]]</f>
        <v>-920</v>
      </c>
      <c r="O729" s="10">
        <f>IF(Q4_2025[[#This Row],[Brutobedrag 2]]&lt;Q4_2025[[#This Row],[Bruto - Rel.korting]],Q4_2025[[#This Row],[Brutobedrag 2]],Q4_2025[[#This Row],[Brutobedrag 2]]*(100-Q4_2025[[#This Row],[Relatiekorting percentage]])/100)</f>
        <v>-920</v>
      </c>
      <c r="R729" s="3"/>
      <c r="W729"/>
      <c r="AB729"/>
    </row>
    <row r="730" spans="1:28" x14ac:dyDescent="0.3">
      <c r="A730" t="s">
        <v>868</v>
      </c>
      <c r="B730">
        <v>5030016</v>
      </c>
      <c r="C730" t="s">
        <v>870</v>
      </c>
      <c r="D730">
        <v>-4</v>
      </c>
      <c r="E730" s="10">
        <v>25</v>
      </c>
      <c r="F730" s="10">
        <v>-100</v>
      </c>
      <c r="G730" s="10">
        <v>-100</v>
      </c>
      <c r="H730">
        <v>0</v>
      </c>
      <c r="I730" s="51" t="str">
        <f>_xlfn.XLOOKUP(Q4_2025[[#This Row],[Artikelnr]],Artikel_prijzen[Artnr],Artikel_prijzen[Groep],"")</f>
        <v/>
      </c>
      <c r="J730" s="10" t="str">
        <f>_xlfn.XLOOKUP(Q4_2025[[#This Row],[Artikelnr]],Artikel_prijzen[Artnr],Artikel_prijzen[Prijs 2025],"")</f>
        <v/>
      </c>
      <c r="K730" t="str">
        <f>IF(Q4_2025[[#This Row],[Artikelprijs]]&lt;&gt;"",IF(Q4_2025[[#This Row],[Stuksprijs]]=Q4_2025[[#This Row],[Artikelprijs]],"Prijs gelijk","Prijs wijkt af"),"")</f>
        <v/>
      </c>
      <c r="L730" t="str">
        <f>IF(Q4_2025[[#This Row],[Relatiekorting percentage]]=0,
    "Nvt",
    IF(Q4_2025[[#This Row],[Brutobedrag 2]] &lt; Q4_2025[[#This Row],[Bruto - Rel.korting]],
        "Nee",
        "Ja"))</f>
        <v>Nvt</v>
      </c>
      <c r="M730" s="10">
        <f>IF(Q4_2025[[#This Row],[Artikelprijs]]&lt;&gt;"",Q4_2025[[#This Row],[Artikelprijs]],Q4_2025[[#This Row],[Stuksprijs]])</f>
        <v>25</v>
      </c>
      <c r="N730" s="44">
        <f>Q4_2025[[#This Row],[Besteld]]*Q4_2025[[#This Row],[Prijs 2]]</f>
        <v>-100</v>
      </c>
      <c r="O730" s="10">
        <f>IF(Q4_2025[[#This Row],[Brutobedrag 2]]&lt;Q4_2025[[#This Row],[Bruto - Rel.korting]],Q4_2025[[#This Row],[Brutobedrag 2]],Q4_2025[[#This Row],[Brutobedrag 2]]*(100-Q4_2025[[#This Row],[Relatiekorting percentage]])/100)</f>
        <v>-100</v>
      </c>
      <c r="R730" s="3"/>
      <c r="W730"/>
      <c r="AB730"/>
    </row>
    <row r="731" spans="1:28" x14ac:dyDescent="0.3">
      <c r="A731" t="s">
        <v>868</v>
      </c>
      <c r="B731">
        <v>5030232</v>
      </c>
      <c r="C731" t="s">
        <v>116</v>
      </c>
      <c r="D731">
        <v>-1</v>
      </c>
      <c r="E731" s="10">
        <v>144.19999999999999</v>
      </c>
      <c r="F731" s="10">
        <v>-144.19999999999999</v>
      </c>
      <c r="G731" s="10">
        <v>-144.19999999999999</v>
      </c>
      <c r="H731">
        <v>0</v>
      </c>
      <c r="I731" s="51" t="str">
        <f>_xlfn.XLOOKUP(Q4_2025[[#This Row],[Artikelnr]],Artikel_prijzen[Artnr],Artikel_prijzen[Groep],"")</f>
        <v>Rigging</v>
      </c>
      <c r="J731" s="10">
        <f>_xlfn.XLOOKUP(Q4_2025[[#This Row],[Artikelnr]],Artikel_prijzen[Artnr],Artikel_prijzen[Prijs 2025],"")</f>
        <v>140</v>
      </c>
      <c r="K731" t="str">
        <f>IF(Q4_2025[[#This Row],[Artikelprijs]]&lt;&gt;"",IF(Q4_2025[[#This Row],[Stuksprijs]]=Q4_2025[[#This Row],[Artikelprijs]],"Prijs gelijk","Prijs wijkt af"),"")</f>
        <v>Prijs wijkt af</v>
      </c>
      <c r="L731" t="str">
        <f>IF(Q4_2025[[#This Row],[Relatiekorting percentage]]=0,
    "Nvt",
    IF(Q4_2025[[#This Row],[Brutobedrag 2]] &lt; Q4_2025[[#This Row],[Bruto - Rel.korting]],
        "Nee",
        "Ja"))</f>
        <v>Nvt</v>
      </c>
      <c r="M731" s="10">
        <f>IF(Q4_2025[[#This Row],[Artikelprijs]]&lt;&gt;"",Q4_2025[[#This Row],[Artikelprijs]],Q4_2025[[#This Row],[Stuksprijs]])</f>
        <v>140</v>
      </c>
      <c r="N731" s="44">
        <f>Q4_2025[[#This Row],[Besteld]]*Q4_2025[[#This Row],[Prijs 2]]</f>
        <v>-140</v>
      </c>
      <c r="O731" s="10">
        <f>IF(Q4_2025[[#This Row],[Brutobedrag 2]]&lt;Q4_2025[[#This Row],[Bruto - Rel.korting]],Q4_2025[[#This Row],[Brutobedrag 2]],Q4_2025[[#This Row],[Brutobedrag 2]]*(100-Q4_2025[[#This Row],[Relatiekorting percentage]])/100)</f>
        <v>-140</v>
      </c>
      <c r="R731" s="3"/>
      <c r="W731"/>
      <c r="AB731"/>
    </row>
    <row r="732" spans="1:28" x14ac:dyDescent="0.3">
      <c r="A732" t="s">
        <v>868</v>
      </c>
      <c r="B732">
        <v>5030028</v>
      </c>
      <c r="C732" t="s">
        <v>341</v>
      </c>
      <c r="D732">
        <v>7</v>
      </c>
      <c r="E732" s="10">
        <v>28.84</v>
      </c>
      <c r="F732" s="10">
        <v>201.88</v>
      </c>
      <c r="G732" s="10">
        <v>201.88</v>
      </c>
      <c r="H732">
        <v>0</v>
      </c>
      <c r="I732" s="51" t="str">
        <f>_xlfn.XLOOKUP(Q4_2025[[#This Row],[Artikelnr]],Artikel_prijzen[Artnr],Artikel_prijzen[Groep],"")</f>
        <v/>
      </c>
      <c r="J732" s="10" t="str">
        <f>_xlfn.XLOOKUP(Q4_2025[[#This Row],[Artikelnr]],Artikel_prijzen[Artnr],Artikel_prijzen[Prijs 2025],"")</f>
        <v/>
      </c>
      <c r="K732" t="str">
        <f>IF(Q4_2025[[#This Row],[Artikelprijs]]&lt;&gt;"",IF(Q4_2025[[#This Row],[Stuksprijs]]=Q4_2025[[#This Row],[Artikelprijs]],"Prijs gelijk","Prijs wijkt af"),"")</f>
        <v/>
      </c>
      <c r="L732" t="str">
        <f>IF(Q4_2025[[#This Row],[Relatiekorting percentage]]=0,
    "Nvt",
    IF(Q4_2025[[#This Row],[Brutobedrag 2]] &lt; Q4_2025[[#This Row],[Bruto - Rel.korting]],
        "Nee",
        "Ja"))</f>
        <v>Nvt</v>
      </c>
      <c r="M732" s="10">
        <f>IF(Q4_2025[[#This Row],[Artikelprijs]]&lt;&gt;"",Q4_2025[[#This Row],[Artikelprijs]],Q4_2025[[#This Row],[Stuksprijs]])</f>
        <v>28.84</v>
      </c>
      <c r="N732" s="44">
        <f>Q4_2025[[#This Row],[Besteld]]*Q4_2025[[#This Row],[Prijs 2]]</f>
        <v>201.88</v>
      </c>
      <c r="O732" s="10">
        <f>IF(Q4_2025[[#This Row],[Brutobedrag 2]]&lt;Q4_2025[[#This Row],[Bruto - Rel.korting]],Q4_2025[[#This Row],[Brutobedrag 2]],Q4_2025[[#This Row],[Brutobedrag 2]]*(100-Q4_2025[[#This Row],[Relatiekorting percentage]])/100)</f>
        <v>201.88</v>
      </c>
      <c r="R732" s="3"/>
      <c r="W732"/>
      <c r="AB732"/>
    </row>
    <row r="733" spans="1:28" x14ac:dyDescent="0.3">
      <c r="A733" t="s">
        <v>868</v>
      </c>
      <c r="B733">
        <v>5030228</v>
      </c>
      <c r="C733" t="s">
        <v>113</v>
      </c>
      <c r="D733">
        <v>1</v>
      </c>
      <c r="E733" s="10">
        <v>236.9</v>
      </c>
      <c r="F733" s="10">
        <v>236.9</v>
      </c>
      <c r="G733" s="10">
        <v>236.9</v>
      </c>
      <c r="H733">
        <v>0</v>
      </c>
      <c r="I733" s="51" t="str">
        <f>_xlfn.XLOOKUP(Q4_2025[[#This Row],[Artikelnr]],Artikel_prijzen[Artnr],Artikel_prijzen[Groep],"")</f>
        <v>Rigging</v>
      </c>
      <c r="J733" s="10">
        <f>_xlfn.XLOOKUP(Q4_2025[[#This Row],[Artikelnr]],Artikel_prijzen[Artnr],Artikel_prijzen[Prijs 2025],"")</f>
        <v>230</v>
      </c>
      <c r="K733" t="str">
        <f>IF(Q4_2025[[#This Row],[Artikelprijs]]&lt;&gt;"",IF(Q4_2025[[#This Row],[Stuksprijs]]=Q4_2025[[#This Row],[Artikelprijs]],"Prijs gelijk","Prijs wijkt af"),"")</f>
        <v>Prijs wijkt af</v>
      </c>
      <c r="L733" t="str">
        <f>IF(Q4_2025[[#This Row],[Relatiekorting percentage]]=0,
    "Nvt",
    IF(Q4_2025[[#This Row],[Brutobedrag 2]] &lt; Q4_2025[[#This Row],[Bruto - Rel.korting]],
        "Nee",
        "Ja"))</f>
        <v>Nvt</v>
      </c>
      <c r="M733" s="10">
        <f>IF(Q4_2025[[#This Row],[Artikelprijs]]&lt;&gt;"",Q4_2025[[#This Row],[Artikelprijs]],Q4_2025[[#This Row],[Stuksprijs]])</f>
        <v>230</v>
      </c>
      <c r="N733" s="44">
        <f>Q4_2025[[#This Row],[Besteld]]*Q4_2025[[#This Row],[Prijs 2]]</f>
        <v>230</v>
      </c>
      <c r="O733" s="10">
        <f>IF(Q4_2025[[#This Row],[Brutobedrag 2]]&lt;Q4_2025[[#This Row],[Bruto - Rel.korting]],Q4_2025[[#This Row],[Brutobedrag 2]],Q4_2025[[#This Row],[Brutobedrag 2]]*(100-Q4_2025[[#This Row],[Relatiekorting percentage]])/100)</f>
        <v>230</v>
      </c>
      <c r="R733" s="3"/>
      <c r="W733"/>
      <c r="AB733"/>
    </row>
    <row r="734" spans="1:28" x14ac:dyDescent="0.3">
      <c r="A734" t="s">
        <v>868</v>
      </c>
      <c r="B734">
        <v>5030228</v>
      </c>
      <c r="C734" t="s">
        <v>113</v>
      </c>
      <c r="D734">
        <v>2</v>
      </c>
      <c r="E734" s="10">
        <v>236.9</v>
      </c>
      <c r="F734" s="10">
        <v>473.8</v>
      </c>
      <c r="G734" s="10">
        <v>473.8</v>
      </c>
      <c r="H734">
        <v>0</v>
      </c>
      <c r="I734" s="51" t="str">
        <f>_xlfn.XLOOKUP(Q4_2025[[#This Row],[Artikelnr]],Artikel_prijzen[Artnr],Artikel_prijzen[Groep],"")</f>
        <v>Rigging</v>
      </c>
      <c r="J734" s="10">
        <f>_xlfn.XLOOKUP(Q4_2025[[#This Row],[Artikelnr]],Artikel_prijzen[Artnr],Artikel_prijzen[Prijs 2025],"")</f>
        <v>230</v>
      </c>
      <c r="K734" t="str">
        <f>IF(Q4_2025[[#This Row],[Artikelprijs]]&lt;&gt;"",IF(Q4_2025[[#This Row],[Stuksprijs]]=Q4_2025[[#This Row],[Artikelprijs]],"Prijs gelijk","Prijs wijkt af"),"")</f>
        <v>Prijs wijkt af</v>
      </c>
      <c r="L734" t="str">
        <f>IF(Q4_2025[[#This Row],[Relatiekorting percentage]]=0,
    "Nvt",
    IF(Q4_2025[[#This Row],[Brutobedrag 2]] &lt; Q4_2025[[#This Row],[Bruto - Rel.korting]],
        "Nee",
        "Ja"))</f>
        <v>Nvt</v>
      </c>
      <c r="M734" s="10">
        <f>IF(Q4_2025[[#This Row],[Artikelprijs]]&lt;&gt;"",Q4_2025[[#This Row],[Artikelprijs]],Q4_2025[[#This Row],[Stuksprijs]])</f>
        <v>230</v>
      </c>
      <c r="N734" s="44">
        <f>Q4_2025[[#This Row],[Besteld]]*Q4_2025[[#This Row],[Prijs 2]]</f>
        <v>460</v>
      </c>
      <c r="O734" s="10">
        <f>IF(Q4_2025[[#This Row],[Brutobedrag 2]]&lt;Q4_2025[[#This Row],[Bruto - Rel.korting]],Q4_2025[[#This Row],[Brutobedrag 2]],Q4_2025[[#This Row],[Brutobedrag 2]]*(100-Q4_2025[[#This Row],[Relatiekorting percentage]])/100)</f>
        <v>460</v>
      </c>
      <c r="R734" s="3"/>
      <c r="W734"/>
      <c r="AB734"/>
    </row>
    <row r="735" spans="1:28" x14ac:dyDescent="0.3">
      <c r="A735" t="s">
        <v>868</v>
      </c>
      <c r="B735">
        <v>5030228</v>
      </c>
      <c r="C735" t="s">
        <v>113</v>
      </c>
      <c r="D735">
        <v>6</v>
      </c>
      <c r="E735" s="10">
        <v>236.9</v>
      </c>
      <c r="F735" s="10">
        <v>1421.4</v>
      </c>
      <c r="G735" s="10">
        <v>1421.4</v>
      </c>
      <c r="H735">
        <v>0</v>
      </c>
      <c r="I735" s="51" t="str">
        <f>_xlfn.XLOOKUP(Q4_2025[[#This Row],[Artikelnr]],Artikel_prijzen[Artnr],Artikel_prijzen[Groep],"")</f>
        <v>Rigging</v>
      </c>
      <c r="J735" s="10">
        <f>_xlfn.XLOOKUP(Q4_2025[[#This Row],[Artikelnr]],Artikel_prijzen[Artnr],Artikel_prijzen[Prijs 2025],"")</f>
        <v>230</v>
      </c>
      <c r="K735" t="str">
        <f>IF(Q4_2025[[#This Row],[Artikelprijs]]&lt;&gt;"",IF(Q4_2025[[#This Row],[Stuksprijs]]=Q4_2025[[#This Row],[Artikelprijs]],"Prijs gelijk","Prijs wijkt af"),"")</f>
        <v>Prijs wijkt af</v>
      </c>
      <c r="L735" t="str">
        <f>IF(Q4_2025[[#This Row],[Relatiekorting percentage]]=0,
    "Nvt",
    IF(Q4_2025[[#This Row],[Brutobedrag 2]] &lt; Q4_2025[[#This Row],[Bruto - Rel.korting]],
        "Nee",
        "Ja"))</f>
        <v>Nvt</v>
      </c>
      <c r="M735" s="10">
        <f>IF(Q4_2025[[#This Row],[Artikelprijs]]&lt;&gt;"",Q4_2025[[#This Row],[Artikelprijs]],Q4_2025[[#This Row],[Stuksprijs]])</f>
        <v>230</v>
      </c>
      <c r="N735" s="44">
        <f>Q4_2025[[#This Row],[Besteld]]*Q4_2025[[#This Row],[Prijs 2]]</f>
        <v>1380</v>
      </c>
      <c r="O735" s="10">
        <f>IF(Q4_2025[[#This Row],[Brutobedrag 2]]&lt;Q4_2025[[#This Row],[Bruto - Rel.korting]],Q4_2025[[#This Row],[Brutobedrag 2]],Q4_2025[[#This Row],[Brutobedrag 2]]*(100-Q4_2025[[#This Row],[Relatiekorting percentage]])/100)</f>
        <v>1380</v>
      </c>
      <c r="R735" s="3"/>
      <c r="W735"/>
      <c r="AB735"/>
    </row>
    <row r="736" spans="1:28" x14ac:dyDescent="0.3">
      <c r="A736" t="s">
        <v>868</v>
      </c>
      <c r="B736">
        <v>5030225</v>
      </c>
      <c r="C736" t="s">
        <v>261</v>
      </c>
      <c r="D736">
        <v>1</v>
      </c>
      <c r="E736" s="10">
        <v>133.9</v>
      </c>
      <c r="F736" s="10">
        <v>133.9</v>
      </c>
      <c r="G736" s="10">
        <v>133.9</v>
      </c>
      <c r="H736">
        <v>0</v>
      </c>
      <c r="I736" s="51" t="str">
        <f>_xlfn.XLOOKUP(Q4_2025[[#This Row],[Artikelnr]],Artikel_prijzen[Artnr],Artikel_prijzen[Groep],"")</f>
        <v>Rigging</v>
      </c>
      <c r="J736" s="10">
        <f>_xlfn.XLOOKUP(Q4_2025[[#This Row],[Artikelnr]],Artikel_prijzen[Artnr],Artikel_prijzen[Prijs 2025],"")</f>
        <v>130</v>
      </c>
      <c r="K736" t="str">
        <f>IF(Q4_2025[[#This Row],[Artikelprijs]]&lt;&gt;"",IF(Q4_2025[[#This Row],[Stuksprijs]]=Q4_2025[[#This Row],[Artikelprijs]],"Prijs gelijk","Prijs wijkt af"),"")</f>
        <v>Prijs wijkt af</v>
      </c>
      <c r="L736" t="str">
        <f>IF(Q4_2025[[#This Row],[Relatiekorting percentage]]=0,
    "Nvt",
    IF(Q4_2025[[#This Row],[Brutobedrag 2]] &lt; Q4_2025[[#This Row],[Bruto - Rel.korting]],
        "Nee",
        "Ja"))</f>
        <v>Nvt</v>
      </c>
      <c r="M736" s="10">
        <f>IF(Q4_2025[[#This Row],[Artikelprijs]]&lt;&gt;"",Q4_2025[[#This Row],[Artikelprijs]],Q4_2025[[#This Row],[Stuksprijs]])</f>
        <v>130</v>
      </c>
      <c r="N736" s="44">
        <f>Q4_2025[[#This Row],[Besteld]]*Q4_2025[[#This Row],[Prijs 2]]</f>
        <v>130</v>
      </c>
      <c r="O736" s="10">
        <f>IF(Q4_2025[[#This Row],[Brutobedrag 2]]&lt;Q4_2025[[#This Row],[Bruto - Rel.korting]],Q4_2025[[#This Row],[Brutobedrag 2]],Q4_2025[[#This Row],[Brutobedrag 2]]*(100-Q4_2025[[#This Row],[Relatiekorting percentage]])/100)</f>
        <v>130</v>
      </c>
      <c r="R736" s="3"/>
      <c r="W736"/>
      <c r="AB736"/>
    </row>
    <row r="737" spans="1:28" x14ac:dyDescent="0.3">
      <c r="A737" t="s">
        <v>868</v>
      </c>
      <c r="B737">
        <v>5030228</v>
      </c>
      <c r="C737" t="s">
        <v>113</v>
      </c>
      <c r="D737">
        <v>2</v>
      </c>
      <c r="E737" s="10">
        <v>236.9</v>
      </c>
      <c r="F737" s="10">
        <v>473.8</v>
      </c>
      <c r="G737" s="10">
        <v>473.8</v>
      </c>
      <c r="H737">
        <v>0</v>
      </c>
      <c r="I737" s="51" t="str">
        <f>_xlfn.XLOOKUP(Q4_2025[[#This Row],[Artikelnr]],Artikel_prijzen[Artnr],Artikel_prijzen[Groep],"")</f>
        <v>Rigging</v>
      </c>
      <c r="J737" s="10">
        <f>_xlfn.XLOOKUP(Q4_2025[[#This Row],[Artikelnr]],Artikel_prijzen[Artnr],Artikel_prijzen[Prijs 2025],"")</f>
        <v>230</v>
      </c>
      <c r="K737" t="str">
        <f>IF(Q4_2025[[#This Row],[Artikelprijs]]&lt;&gt;"",IF(Q4_2025[[#This Row],[Stuksprijs]]=Q4_2025[[#This Row],[Artikelprijs]],"Prijs gelijk","Prijs wijkt af"),"")</f>
        <v>Prijs wijkt af</v>
      </c>
      <c r="L737" t="str">
        <f>IF(Q4_2025[[#This Row],[Relatiekorting percentage]]=0,
    "Nvt",
    IF(Q4_2025[[#This Row],[Brutobedrag 2]] &lt; Q4_2025[[#This Row],[Bruto - Rel.korting]],
        "Nee",
        "Ja"))</f>
        <v>Nvt</v>
      </c>
      <c r="M737" s="10">
        <f>IF(Q4_2025[[#This Row],[Artikelprijs]]&lt;&gt;"",Q4_2025[[#This Row],[Artikelprijs]],Q4_2025[[#This Row],[Stuksprijs]])</f>
        <v>230</v>
      </c>
      <c r="N737" s="44">
        <f>Q4_2025[[#This Row],[Besteld]]*Q4_2025[[#This Row],[Prijs 2]]</f>
        <v>460</v>
      </c>
      <c r="O737" s="10">
        <f>IF(Q4_2025[[#This Row],[Brutobedrag 2]]&lt;Q4_2025[[#This Row],[Bruto - Rel.korting]],Q4_2025[[#This Row],[Brutobedrag 2]],Q4_2025[[#This Row],[Brutobedrag 2]]*(100-Q4_2025[[#This Row],[Relatiekorting percentage]])/100)</f>
        <v>460</v>
      </c>
      <c r="R737" s="3"/>
      <c r="W737"/>
      <c r="AB737"/>
    </row>
    <row r="738" spans="1:28" x14ac:dyDescent="0.3">
      <c r="A738" t="s">
        <v>868</v>
      </c>
      <c r="B738">
        <v>5030232</v>
      </c>
      <c r="C738" t="s">
        <v>116</v>
      </c>
      <c r="D738">
        <v>1</v>
      </c>
      <c r="E738" s="10">
        <v>144.19999999999999</v>
      </c>
      <c r="F738" s="10">
        <v>144.19999999999999</v>
      </c>
      <c r="G738" s="10">
        <v>144.19999999999999</v>
      </c>
      <c r="H738">
        <v>0</v>
      </c>
      <c r="I738" s="51" t="str">
        <f>_xlfn.XLOOKUP(Q4_2025[[#This Row],[Artikelnr]],Artikel_prijzen[Artnr],Artikel_prijzen[Groep],"")</f>
        <v>Rigging</v>
      </c>
      <c r="J738" s="10">
        <f>_xlfn.XLOOKUP(Q4_2025[[#This Row],[Artikelnr]],Artikel_prijzen[Artnr],Artikel_prijzen[Prijs 2025],"")</f>
        <v>140</v>
      </c>
      <c r="K738" t="str">
        <f>IF(Q4_2025[[#This Row],[Artikelprijs]]&lt;&gt;"",IF(Q4_2025[[#This Row],[Stuksprijs]]=Q4_2025[[#This Row],[Artikelprijs]],"Prijs gelijk","Prijs wijkt af"),"")</f>
        <v>Prijs wijkt af</v>
      </c>
      <c r="L738" t="str">
        <f>IF(Q4_2025[[#This Row],[Relatiekorting percentage]]=0,
    "Nvt",
    IF(Q4_2025[[#This Row],[Brutobedrag 2]] &lt; Q4_2025[[#This Row],[Bruto - Rel.korting]],
        "Nee",
        "Ja"))</f>
        <v>Nvt</v>
      </c>
      <c r="M738" s="10">
        <f>IF(Q4_2025[[#This Row],[Artikelprijs]]&lt;&gt;"",Q4_2025[[#This Row],[Artikelprijs]],Q4_2025[[#This Row],[Stuksprijs]])</f>
        <v>140</v>
      </c>
      <c r="N738" s="44">
        <f>Q4_2025[[#This Row],[Besteld]]*Q4_2025[[#This Row],[Prijs 2]]</f>
        <v>140</v>
      </c>
      <c r="O738" s="10">
        <f>IF(Q4_2025[[#This Row],[Brutobedrag 2]]&lt;Q4_2025[[#This Row],[Bruto - Rel.korting]],Q4_2025[[#This Row],[Brutobedrag 2]],Q4_2025[[#This Row],[Brutobedrag 2]]*(100-Q4_2025[[#This Row],[Relatiekorting percentage]])/100)</f>
        <v>140</v>
      </c>
      <c r="R738" s="3"/>
      <c r="W738"/>
      <c r="AB738"/>
    </row>
    <row r="739" spans="1:28" x14ac:dyDescent="0.3">
      <c r="A739" t="s">
        <v>868</v>
      </c>
      <c r="B739">
        <v>5030228</v>
      </c>
      <c r="C739" t="s">
        <v>473</v>
      </c>
      <c r="D739">
        <v>4</v>
      </c>
      <c r="E739" s="10">
        <v>236.9</v>
      </c>
      <c r="F739" s="10">
        <v>947.6</v>
      </c>
      <c r="G739" s="10">
        <v>947.6</v>
      </c>
      <c r="H739">
        <v>0</v>
      </c>
      <c r="I739" s="51" t="str">
        <f>_xlfn.XLOOKUP(Q4_2025[[#This Row],[Artikelnr]],Artikel_prijzen[Artnr],Artikel_prijzen[Groep],"")</f>
        <v>Rigging</v>
      </c>
      <c r="J739" s="10">
        <f>_xlfn.XLOOKUP(Q4_2025[[#This Row],[Artikelnr]],Artikel_prijzen[Artnr],Artikel_prijzen[Prijs 2025],"")</f>
        <v>230</v>
      </c>
      <c r="K739" t="str">
        <f>IF(Q4_2025[[#This Row],[Artikelprijs]]&lt;&gt;"",IF(Q4_2025[[#This Row],[Stuksprijs]]=Q4_2025[[#This Row],[Artikelprijs]],"Prijs gelijk","Prijs wijkt af"),"")</f>
        <v>Prijs wijkt af</v>
      </c>
      <c r="L739" t="str">
        <f>IF(Q4_2025[[#This Row],[Relatiekorting percentage]]=0,
    "Nvt",
    IF(Q4_2025[[#This Row],[Brutobedrag 2]] &lt; Q4_2025[[#This Row],[Bruto - Rel.korting]],
        "Nee",
        "Ja"))</f>
        <v>Nvt</v>
      </c>
      <c r="M739" s="10">
        <f>IF(Q4_2025[[#This Row],[Artikelprijs]]&lt;&gt;"",Q4_2025[[#This Row],[Artikelprijs]],Q4_2025[[#This Row],[Stuksprijs]])</f>
        <v>230</v>
      </c>
      <c r="N739" s="44">
        <f>Q4_2025[[#This Row],[Besteld]]*Q4_2025[[#This Row],[Prijs 2]]</f>
        <v>920</v>
      </c>
      <c r="O739" s="10">
        <f>IF(Q4_2025[[#This Row],[Brutobedrag 2]]&lt;Q4_2025[[#This Row],[Bruto - Rel.korting]],Q4_2025[[#This Row],[Brutobedrag 2]],Q4_2025[[#This Row],[Brutobedrag 2]]*(100-Q4_2025[[#This Row],[Relatiekorting percentage]])/100)</f>
        <v>920</v>
      </c>
      <c r="R739" s="3"/>
      <c r="W739"/>
      <c r="AB739"/>
    </row>
    <row r="740" spans="1:28" x14ac:dyDescent="0.3">
      <c r="A740" t="s">
        <v>868</v>
      </c>
      <c r="B740">
        <v>5030232</v>
      </c>
      <c r="C740" t="s">
        <v>395</v>
      </c>
      <c r="D740">
        <v>1</v>
      </c>
      <c r="E740" s="10">
        <v>144.19999999999999</v>
      </c>
      <c r="F740" s="10">
        <v>144.19999999999999</v>
      </c>
      <c r="G740" s="10">
        <v>144.19999999999999</v>
      </c>
      <c r="H740">
        <v>0</v>
      </c>
      <c r="I740" s="51" t="str">
        <f>_xlfn.XLOOKUP(Q4_2025[[#This Row],[Artikelnr]],Artikel_prijzen[Artnr],Artikel_prijzen[Groep],"")</f>
        <v>Rigging</v>
      </c>
      <c r="J740" s="10">
        <f>_xlfn.XLOOKUP(Q4_2025[[#This Row],[Artikelnr]],Artikel_prijzen[Artnr],Artikel_prijzen[Prijs 2025],"")</f>
        <v>140</v>
      </c>
      <c r="K740" t="str">
        <f>IF(Q4_2025[[#This Row],[Artikelprijs]]&lt;&gt;"",IF(Q4_2025[[#This Row],[Stuksprijs]]=Q4_2025[[#This Row],[Artikelprijs]],"Prijs gelijk","Prijs wijkt af"),"")</f>
        <v>Prijs wijkt af</v>
      </c>
      <c r="L740" t="str">
        <f>IF(Q4_2025[[#This Row],[Relatiekorting percentage]]=0,
    "Nvt",
    IF(Q4_2025[[#This Row],[Brutobedrag 2]] &lt; Q4_2025[[#This Row],[Bruto - Rel.korting]],
        "Nee",
        "Ja"))</f>
        <v>Nvt</v>
      </c>
      <c r="M740" s="10">
        <f>IF(Q4_2025[[#This Row],[Artikelprijs]]&lt;&gt;"",Q4_2025[[#This Row],[Artikelprijs]],Q4_2025[[#This Row],[Stuksprijs]])</f>
        <v>140</v>
      </c>
      <c r="N740" s="44">
        <f>Q4_2025[[#This Row],[Besteld]]*Q4_2025[[#This Row],[Prijs 2]]</f>
        <v>140</v>
      </c>
      <c r="O740" s="10">
        <f>IF(Q4_2025[[#This Row],[Brutobedrag 2]]&lt;Q4_2025[[#This Row],[Bruto - Rel.korting]],Q4_2025[[#This Row],[Brutobedrag 2]],Q4_2025[[#This Row],[Brutobedrag 2]]*(100-Q4_2025[[#This Row],[Relatiekorting percentage]])/100)</f>
        <v>140</v>
      </c>
      <c r="R740" s="3"/>
      <c r="W740"/>
      <c r="AB740"/>
    </row>
    <row r="741" spans="1:28" x14ac:dyDescent="0.3">
      <c r="A741" t="s">
        <v>868</v>
      </c>
      <c r="B741">
        <v>5031049</v>
      </c>
      <c r="C741" t="s">
        <v>14</v>
      </c>
      <c r="D741">
        <v>4</v>
      </c>
      <c r="E741" s="10">
        <v>35.020000000000003</v>
      </c>
      <c r="F741" s="10">
        <v>140.08000000000001</v>
      </c>
      <c r="G741" s="10">
        <v>140.08000000000001</v>
      </c>
      <c r="H741">
        <v>0</v>
      </c>
      <c r="I741" s="51" t="str">
        <f>_xlfn.XLOOKUP(Q4_2025[[#This Row],[Artikelnr]],Artikel_prijzen[Artnr],Artikel_prijzen[Groep],"")</f>
        <v/>
      </c>
      <c r="J741" s="10" t="str">
        <f>_xlfn.XLOOKUP(Q4_2025[[#This Row],[Artikelnr]],Artikel_prijzen[Artnr],Artikel_prijzen[Prijs 2025],"")</f>
        <v/>
      </c>
      <c r="K741" t="str">
        <f>IF(Q4_2025[[#This Row],[Artikelprijs]]&lt;&gt;"",IF(Q4_2025[[#This Row],[Stuksprijs]]=Q4_2025[[#This Row],[Artikelprijs]],"Prijs gelijk","Prijs wijkt af"),"")</f>
        <v/>
      </c>
      <c r="L741" t="str">
        <f>IF(Q4_2025[[#This Row],[Relatiekorting percentage]]=0,
    "Nvt",
    IF(Q4_2025[[#This Row],[Brutobedrag 2]] &lt; Q4_2025[[#This Row],[Bruto - Rel.korting]],
        "Nee",
        "Ja"))</f>
        <v>Nvt</v>
      </c>
      <c r="M741" s="10">
        <f>IF(Q4_2025[[#This Row],[Artikelprijs]]&lt;&gt;"",Q4_2025[[#This Row],[Artikelprijs]],Q4_2025[[#This Row],[Stuksprijs]])</f>
        <v>35.020000000000003</v>
      </c>
      <c r="N741" s="44">
        <f>Q4_2025[[#This Row],[Besteld]]*Q4_2025[[#This Row],[Prijs 2]]</f>
        <v>140.08000000000001</v>
      </c>
      <c r="O741" s="10">
        <f>IF(Q4_2025[[#This Row],[Brutobedrag 2]]&lt;Q4_2025[[#This Row],[Bruto - Rel.korting]],Q4_2025[[#This Row],[Brutobedrag 2]],Q4_2025[[#This Row],[Brutobedrag 2]]*(100-Q4_2025[[#This Row],[Relatiekorting percentage]])/100)</f>
        <v>140.08000000000001</v>
      </c>
      <c r="R741" s="3"/>
      <c r="W741"/>
      <c r="AB741"/>
    </row>
    <row r="742" spans="1:28" x14ac:dyDescent="0.3">
      <c r="A742" t="s">
        <v>868</v>
      </c>
      <c r="B742">
        <v>5031051</v>
      </c>
      <c r="C742" t="s">
        <v>25</v>
      </c>
      <c r="D742">
        <v>4</v>
      </c>
      <c r="E742" s="10">
        <v>52.79</v>
      </c>
      <c r="F742" s="10">
        <v>211.16</v>
      </c>
      <c r="G742" s="10">
        <v>211.16</v>
      </c>
      <c r="H742">
        <v>0</v>
      </c>
      <c r="I742" s="51" t="str">
        <f>_xlfn.XLOOKUP(Q4_2025[[#This Row],[Artikelnr]],Artikel_prijzen[Artnr],Artikel_prijzen[Groep],"")</f>
        <v/>
      </c>
      <c r="J742" s="10" t="str">
        <f>_xlfn.XLOOKUP(Q4_2025[[#This Row],[Artikelnr]],Artikel_prijzen[Artnr],Artikel_prijzen[Prijs 2025],"")</f>
        <v/>
      </c>
      <c r="K742" t="str">
        <f>IF(Q4_2025[[#This Row],[Artikelprijs]]&lt;&gt;"",IF(Q4_2025[[#This Row],[Stuksprijs]]=Q4_2025[[#This Row],[Artikelprijs]],"Prijs gelijk","Prijs wijkt af"),"")</f>
        <v/>
      </c>
      <c r="L742" t="str">
        <f>IF(Q4_2025[[#This Row],[Relatiekorting percentage]]=0,
    "Nvt",
    IF(Q4_2025[[#This Row],[Brutobedrag 2]] &lt; Q4_2025[[#This Row],[Bruto - Rel.korting]],
        "Nee",
        "Ja"))</f>
        <v>Nvt</v>
      </c>
      <c r="M742" s="10">
        <f>IF(Q4_2025[[#This Row],[Artikelprijs]]&lt;&gt;"",Q4_2025[[#This Row],[Artikelprijs]],Q4_2025[[#This Row],[Stuksprijs]])</f>
        <v>52.79</v>
      </c>
      <c r="N742" s="44">
        <f>Q4_2025[[#This Row],[Besteld]]*Q4_2025[[#This Row],[Prijs 2]]</f>
        <v>211.16</v>
      </c>
      <c r="O742" s="10">
        <f>IF(Q4_2025[[#This Row],[Brutobedrag 2]]&lt;Q4_2025[[#This Row],[Bruto - Rel.korting]],Q4_2025[[#This Row],[Brutobedrag 2]],Q4_2025[[#This Row],[Brutobedrag 2]]*(100-Q4_2025[[#This Row],[Relatiekorting percentage]])/100)</f>
        <v>211.16</v>
      </c>
      <c r="R742" s="3"/>
      <c r="W742"/>
      <c r="AB742"/>
    </row>
    <row r="743" spans="1:28" x14ac:dyDescent="0.3">
      <c r="A743" t="s">
        <v>868</v>
      </c>
      <c r="B743">
        <v>5031056</v>
      </c>
      <c r="C743" t="s">
        <v>632</v>
      </c>
      <c r="D743">
        <v>4</v>
      </c>
      <c r="E743" s="10">
        <v>69.78</v>
      </c>
      <c r="F743" s="10">
        <v>279.12</v>
      </c>
      <c r="G743" s="10">
        <v>279.12</v>
      </c>
      <c r="H743">
        <v>0</v>
      </c>
      <c r="I743" s="51" t="str">
        <f>_xlfn.XLOOKUP(Q4_2025[[#This Row],[Artikelnr]],Artikel_prijzen[Artnr],Artikel_prijzen[Groep],"")</f>
        <v/>
      </c>
      <c r="J743" s="10" t="str">
        <f>_xlfn.XLOOKUP(Q4_2025[[#This Row],[Artikelnr]],Artikel_prijzen[Artnr],Artikel_prijzen[Prijs 2025],"")</f>
        <v/>
      </c>
      <c r="K743" t="str">
        <f>IF(Q4_2025[[#This Row],[Artikelprijs]]&lt;&gt;"",IF(Q4_2025[[#This Row],[Stuksprijs]]=Q4_2025[[#This Row],[Artikelprijs]],"Prijs gelijk","Prijs wijkt af"),"")</f>
        <v/>
      </c>
      <c r="L743" t="str">
        <f>IF(Q4_2025[[#This Row],[Relatiekorting percentage]]=0,
    "Nvt",
    IF(Q4_2025[[#This Row],[Brutobedrag 2]] &lt; Q4_2025[[#This Row],[Bruto - Rel.korting]],
        "Nee",
        "Ja"))</f>
        <v>Nvt</v>
      </c>
      <c r="M743" s="10">
        <f>IF(Q4_2025[[#This Row],[Artikelprijs]]&lt;&gt;"",Q4_2025[[#This Row],[Artikelprijs]],Q4_2025[[#This Row],[Stuksprijs]])</f>
        <v>69.78</v>
      </c>
      <c r="N743" s="44">
        <f>Q4_2025[[#This Row],[Besteld]]*Q4_2025[[#This Row],[Prijs 2]]</f>
        <v>279.12</v>
      </c>
      <c r="O743" s="10">
        <f>IF(Q4_2025[[#This Row],[Brutobedrag 2]]&lt;Q4_2025[[#This Row],[Bruto - Rel.korting]],Q4_2025[[#This Row],[Brutobedrag 2]],Q4_2025[[#This Row],[Brutobedrag 2]]*(100-Q4_2025[[#This Row],[Relatiekorting percentage]])/100)</f>
        <v>279.12</v>
      </c>
      <c r="R743" s="3"/>
      <c r="W743"/>
      <c r="AB743"/>
    </row>
    <row r="744" spans="1:28" x14ac:dyDescent="0.3">
      <c r="A744" t="s">
        <v>868</v>
      </c>
      <c r="B744">
        <v>1007057</v>
      </c>
      <c r="C744" t="s">
        <v>340</v>
      </c>
      <c r="D744">
        <v>8</v>
      </c>
      <c r="E744" s="10">
        <v>78</v>
      </c>
      <c r="F744" s="10">
        <v>624</v>
      </c>
      <c r="G744" s="10">
        <v>624</v>
      </c>
      <c r="H744">
        <v>0</v>
      </c>
      <c r="I744" s="51" t="str">
        <f>_xlfn.XLOOKUP(Q4_2025[[#This Row],[Artikelnr]],Artikel_prijzen[Artnr],Artikel_prijzen[Groep],"")</f>
        <v/>
      </c>
      <c r="J744" s="10" t="str">
        <f>_xlfn.XLOOKUP(Q4_2025[[#This Row],[Artikelnr]],Artikel_prijzen[Artnr],Artikel_prijzen[Prijs 2025],"")</f>
        <v/>
      </c>
      <c r="K744" t="str">
        <f>IF(Q4_2025[[#This Row],[Artikelprijs]]&lt;&gt;"",IF(Q4_2025[[#This Row],[Stuksprijs]]=Q4_2025[[#This Row],[Artikelprijs]],"Prijs gelijk","Prijs wijkt af"),"")</f>
        <v/>
      </c>
      <c r="L744" t="str">
        <f>IF(Q4_2025[[#This Row],[Relatiekorting percentage]]=0,
    "Nvt",
    IF(Q4_2025[[#This Row],[Brutobedrag 2]] &lt; Q4_2025[[#This Row],[Bruto - Rel.korting]],
        "Nee",
        "Ja"))</f>
        <v>Nvt</v>
      </c>
      <c r="M744" s="10">
        <f>IF(Q4_2025[[#This Row],[Artikelprijs]]&lt;&gt;"",Q4_2025[[#This Row],[Artikelprijs]],Q4_2025[[#This Row],[Stuksprijs]])</f>
        <v>78</v>
      </c>
      <c r="N744" s="44">
        <f>Q4_2025[[#This Row],[Besteld]]*Q4_2025[[#This Row],[Prijs 2]]</f>
        <v>624</v>
      </c>
      <c r="O744" s="10">
        <f>IF(Q4_2025[[#This Row],[Brutobedrag 2]]&lt;Q4_2025[[#This Row],[Bruto - Rel.korting]],Q4_2025[[#This Row],[Brutobedrag 2]],Q4_2025[[#This Row],[Brutobedrag 2]]*(100-Q4_2025[[#This Row],[Relatiekorting percentage]])/100)</f>
        <v>624</v>
      </c>
      <c r="R744" s="3"/>
      <c r="W744"/>
      <c r="AB744"/>
    </row>
    <row r="745" spans="1:28" x14ac:dyDescent="0.3">
      <c r="A745" t="s">
        <v>868</v>
      </c>
      <c r="B745">
        <v>5030229</v>
      </c>
      <c r="C745" t="s">
        <v>18</v>
      </c>
      <c r="D745">
        <v>13</v>
      </c>
      <c r="E745" s="10">
        <v>303.85000000000002</v>
      </c>
      <c r="F745" s="10">
        <v>3950.05</v>
      </c>
      <c r="G745" s="10">
        <v>3950.05</v>
      </c>
      <c r="H745">
        <v>0</v>
      </c>
      <c r="I745" s="51" t="str">
        <f>_xlfn.XLOOKUP(Q4_2025[[#This Row],[Artikelnr]],Artikel_prijzen[Artnr],Artikel_prijzen[Groep],"")</f>
        <v>Rigging</v>
      </c>
      <c r="J745" s="10">
        <f>_xlfn.XLOOKUP(Q4_2025[[#This Row],[Artikelnr]],Artikel_prijzen[Artnr],Artikel_prijzen[Prijs 2025],"")</f>
        <v>295</v>
      </c>
      <c r="K745" t="str">
        <f>IF(Q4_2025[[#This Row],[Artikelprijs]]&lt;&gt;"",IF(Q4_2025[[#This Row],[Stuksprijs]]=Q4_2025[[#This Row],[Artikelprijs]],"Prijs gelijk","Prijs wijkt af"),"")</f>
        <v>Prijs wijkt af</v>
      </c>
      <c r="L745" t="str">
        <f>IF(Q4_2025[[#This Row],[Relatiekorting percentage]]=0,
    "Nvt",
    IF(Q4_2025[[#This Row],[Brutobedrag 2]] &lt; Q4_2025[[#This Row],[Bruto - Rel.korting]],
        "Nee",
        "Ja"))</f>
        <v>Nvt</v>
      </c>
      <c r="M745" s="10">
        <f>IF(Q4_2025[[#This Row],[Artikelprijs]]&lt;&gt;"",Q4_2025[[#This Row],[Artikelprijs]],Q4_2025[[#This Row],[Stuksprijs]])</f>
        <v>295</v>
      </c>
      <c r="N745" s="44">
        <f>Q4_2025[[#This Row],[Besteld]]*Q4_2025[[#This Row],[Prijs 2]]</f>
        <v>3835</v>
      </c>
      <c r="O745" s="10">
        <f>IF(Q4_2025[[#This Row],[Brutobedrag 2]]&lt;Q4_2025[[#This Row],[Bruto - Rel.korting]],Q4_2025[[#This Row],[Brutobedrag 2]],Q4_2025[[#This Row],[Brutobedrag 2]]*(100-Q4_2025[[#This Row],[Relatiekorting percentage]])/100)</f>
        <v>3835</v>
      </c>
      <c r="R745" s="3"/>
      <c r="W745"/>
      <c r="AB745"/>
    </row>
    <row r="746" spans="1:28" x14ac:dyDescent="0.3">
      <c r="A746" t="s">
        <v>868</v>
      </c>
      <c r="B746">
        <v>5030228</v>
      </c>
      <c r="C746" t="s">
        <v>113</v>
      </c>
      <c r="D746">
        <v>1</v>
      </c>
      <c r="E746" s="10">
        <v>236.9</v>
      </c>
      <c r="F746" s="10">
        <v>236.9</v>
      </c>
      <c r="G746" s="10">
        <v>236.9</v>
      </c>
      <c r="H746">
        <v>0</v>
      </c>
      <c r="I746" s="51" t="str">
        <f>_xlfn.XLOOKUP(Q4_2025[[#This Row],[Artikelnr]],Artikel_prijzen[Artnr],Artikel_prijzen[Groep],"")</f>
        <v>Rigging</v>
      </c>
      <c r="J746" s="10">
        <f>_xlfn.XLOOKUP(Q4_2025[[#This Row],[Artikelnr]],Artikel_prijzen[Artnr],Artikel_prijzen[Prijs 2025],"")</f>
        <v>230</v>
      </c>
      <c r="K746" t="str">
        <f>IF(Q4_2025[[#This Row],[Artikelprijs]]&lt;&gt;"",IF(Q4_2025[[#This Row],[Stuksprijs]]=Q4_2025[[#This Row],[Artikelprijs]],"Prijs gelijk","Prijs wijkt af"),"")</f>
        <v>Prijs wijkt af</v>
      </c>
      <c r="L746" t="str">
        <f>IF(Q4_2025[[#This Row],[Relatiekorting percentage]]=0,
    "Nvt",
    IF(Q4_2025[[#This Row],[Brutobedrag 2]] &lt; Q4_2025[[#This Row],[Bruto - Rel.korting]],
        "Nee",
        "Ja"))</f>
        <v>Nvt</v>
      </c>
      <c r="M746" s="10">
        <f>IF(Q4_2025[[#This Row],[Artikelprijs]]&lt;&gt;"",Q4_2025[[#This Row],[Artikelprijs]],Q4_2025[[#This Row],[Stuksprijs]])</f>
        <v>230</v>
      </c>
      <c r="N746" s="44">
        <f>Q4_2025[[#This Row],[Besteld]]*Q4_2025[[#This Row],[Prijs 2]]</f>
        <v>230</v>
      </c>
      <c r="O746" s="10">
        <f>IF(Q4_2025[[#This Row],[Brutobedrag 2]]&lt;Q4_2025[[#This Row],[Bruto - Rel.korting]],Q4_2025[[#This Row],[Brutobedrag 2]],Q4_2025[[#This Row],[Brutobedrag 2]]*(100-Q4_2025[[#This Row],[Relatiekorting percentage]])/100)</f>
        <v>230</v>
      </c>
      <c r="R746" s="3"/>
      <c r="W746"/>
      <c r="AB746"/>
    </row>
    <row r="747" spans="1:28" x14ac:dyDescent="0.3">
      <c r="A747" t="s">
        <v>868</v>
      </c>
      <c r="B747">
        <v>5030232</v>
      </c>
      <c r="C747" t="s">
        <v>116</v>
      </c>
      <c r="D747">
        <v>1</v>
      </c>
      <c r="E747" s="10">
        <v>144.19999999999999</v>
      </c>
      <c r="F747" s="10">
        <v>144.19999999999999</v>
      </c>
      <c r="G747" s="10">
        <v>144.19999999999999</v>
      </c>
      <c r="H747">
        <v>0</v>
      </c>
      <c r="I747" s="51" t="str">
        <f>_xlfn.XLOOKUP(Q4_2025[[#This Row],[Artikelnr]],Artikel_prijzen[Artnr],Artikel_prijzen[Groep],"")</f>
        <v>Rigging</v>
      </c>
      <c r="J747" s="10">
        <f>_xlfn.XLOOKUP(Q4_2025[[#This Row],[Artikelnr]],Artikel_prijzen[Artnr],Artikel_prijzen[Prijs 2025],"")</f>
        <v>140</v>
      </c>
      <c r="K747" t="str">
        <f>IF(Q4_2025[[#This Row],[Artikelprijs]]&lt;&gt;"",IF(Q4_2025[[#This Row],[Stuksprijs]]=Q4_2025[[#This Row],[Artikelprijs]],"Prijs gelijk","Prijs wijkt af"),"")</f>
        <v>Prijs wijkt af</v>
      </c>
      <c r="L747" t="str">
        <f>IF(Q4_2025[[#This Row],[Relatiekorting percentage]]=0,
    "Nvt",
    IF(Q4_2025[[#This Row],[Brutobedrag 2]] &lt; Q4_2025[[#This Row],[Bruto - Rel.korting]],
        "Nee",
        "Ja"))</f>
        <v>Nvt</v>
      </c>
      <c r="M747" s="10">
        <f>IF(Q4_2025[[#This Row],[Artikelprijs]]&lt;&gt;"",Q4_2025[[#This Row],[Artikelprijs]],Q4_2025[[#This Row],[Stuksprijs]])</f>
        <v>140</v>
      </c>
      <c r="N747" s="44">
        <f>Q4_2025[[#This Row],[Besteld]]*Q4_2025[[#This Row],[Prijs 2]]</f>
        <v>140</v>
      </c>
      <c r="O747" s="10">
        <f>IF(Q4_2025[[#This Row],[Brutobedrag 2]]&lt;Q4_2025[[#This Row],[Bruto - Rel.korting]],Q4_2025[[#This Row],[Brutobedrag 2]],Q4_2025[[#This Row],[Brutobedrag 2]]*(100-Q4_2025[[#This Row],[Relatiekorting percentage]])/100)</f>
        <v>140</v>
      </c>
      <c r="R747" s="3"/>
      <c r="W747"/>
      <c r="AB747"/>
    </row>
    <row r="748" spans="1:28" x14ac:dyDescent="0.3">
      <c r="A748" t="s">
        <v>868</v>
      </c>
      <c r="B748">
        <v>5030228</v>
      </c>
      <c r="C748" t="s">
        <v>473</v>
      </c>
      <c r="D748">
        <v>4</v>
      </c>
      <c r="E748" s="10">
        <v>236.9</v>
      </c>
      <c r="F748" s="10">
        <v>947.6</v>
      </c>
      <c r="G748" s="10">
        <v>947.6</v>
      </c>
      <c r="H748">
        <v>0</v>
      </c>
      <c r="I748" s="51" t="str">
        <f>_xlfn.XLOOKUP(Q4_2025[[#This Row],[Artikelnr]],Artikel_prijzen[Artnr],Artikel_prijzen[Groep],"")</f>
        <v>Rigging</v>
      </c>
      <c r="J748" s="10">
        <f>_xlfn.XLOOKUP(Q4_2025[[#This Row],[Artikelnr]],Artikel_prijzen[Artnr],Artikel_prijzen[Prijs 2025],"")</f>
        <v>230</v>
      </c>
      <c r="K748" t="str">
        <f>IF(Q4_2025[[#This Row],[Artikelprijs]]&lt;&gt;"",IF(Q4_2025[[#This Row],[Stuksprijs]]=Q4_2025[[#This Row],[Artikelprijs]],"Prijs gelijk","Prijs wijkt af"),"")</f>
        <v>Prijs wijkt af</v>
      </c>
      <c r="L748" t="str">
        <f>IF(Q4_2025[[#This Row],[Relatiekorting percentage]]=0,
    "Nvt",
    IF(Q4_2025[[#This Row],[Brutobedrag 2]] &lt; Q4_2025[[#This Row],[Bruto - Rel.korting]],
        "Nee",
        "Ja"))</f>
        <v>Nvt</v>
      </c>
      <c r="M748" s="10">
        <f>IF(Q4_2025[[#This Row],[Artikelprijs]]&lt;&gt;"",Q4_2025[[#This Row],[Artikelprijs]],Q4_2025[[#This Row],[Stuksprijs]])</f>
        <v>230</v>
      </c>
      <c r="N748" s="44">
        <f>Q4_2025[[#This Row],[Besteld]]*Q4_2025[[#This Row],[Prijs 2]]</f>
        <v>920</v>
      </c>
      <c r="O748" s="10">
        <f>IF(Q4_2025[[#This Row],[Brutobedrag 2]]&lt;Q4_2025[[#This Row],[Bruto - Rel.korting]],Q4_2025[[#This Row],[Brutobedrag 2]],Q4_2025[[#This Row],[Brutobedrag 2]]*(100-Q4_2025[[#This Row],[Relatiekorting percentage]])/100)</f>
        <v>920</v>
      </c>
      <c r="R748" s="3"/>
      <c r="W748"/>
      <c r="AB748"/>
    </row>
    <row r="749" spans="1:28" x14ac:dyDescent="0.3">
      <c r="A749" t="s">
        <v>868</v>
      </c>
      <c r="B749">
        <v>5030228</v>
      </c>
      <c r="C749" t="s">
        <v>113</v>
      </c>
      <c r="D749">
        <v>4</v>
      </c>
      <c r="E749" s="10">
        <v>236.9</v>
      </c>
      <c r="F749" s="10">
        <v>947.6</v>
      </c>
      <c r="G749" s="10">
        <v>947.6</v>
      </c>
      <c r="H749">
        <v>0</v>
      </c>
      <c r="I749" s="51" t="str">
        <f>_xlfn.XLOOKUP(Q4_2025[[#This Row],[Artikelnr]],Artikel_prijzen[Artnr],Artikel_prijzen[Groep],"")</f>
        <v>Rigging</v>
      </c>
      <c r="J749" s="10">
        <f>_xlfn.XLOOKUP(Q4_2025[[#This Row],[Artikelnr]],Artikel_prijzen[Artnr],Artikel_prijzen[Prijs 2025],"")</f>
        <v>230</v>
      </c>
      <c r="K749" t="str">
        <f>IF(Q4_2025[[#This Row],[Artikelprijs]]&lt;&gt;"",IF(Q4_2025[[#This Row],[Stuksprijs]]=Q4_2025[[#This Row],[Artikelprijs]],"Prijs gelijk","Prijs wijkt af"),"")</f>
        <v>Prijs wijkt af</v>
      </c>
      <c r="L749" t="str">
        <f>IF(Q4_2025[[#This Row],[Relatiekorting percentage]]=0,
    "Nvt",
    IF(Q4_2025[[#This Row],[Brutobedrag 2]] &lt; Q4_2025[[#This Row],[Bruto - Rel.korting]],
        "Nee",
        "Ja"))</f>
        <v>Nvt</v>
      </c>
      <c r="M749" s="10">
        <f>IF(Q4_2025[[#This Row],[Artikelprijs]]&lt;&gt;"",Q4_2025[[#This Row],[Artikelprijs]],Q4_2025[[#This Row],[Stuksprijs]])</f>
        <v>230</v>
      </c>
      <c r="N749" s="44">
        <f>Q4_2025[[#This Row],[Besteld]]*Q4_2025[[#This Row],[Prijs 2]]</f>
        <v>920</v>
      </c>
      <c r="O749" s="10">
        <f>IF(Q4_2025[[#This Row],[Brutobedrag 2]]&lt;Q4_2025[[#This Row],[Bruto - Rel.korting]],Q4_2025[[#This Row],[Brutobedrag 2]],Q4_2025[[#This Row],[Brutobedrag 2]]*(100-Q4_2025[[#This Row],[Relatiekorting percentage]])/100)</f>
        <v>920</v>
      </c>
      <c r="R749" s="3"/>
      <c r="W749"/>
      <c r="AB749"/>
    </row>
    <row r="750" spans="1:28" x14ac:dyDescent="0.3">
      <c r="A750" t="s">
        <v>868</v>
      </c>
      <c r="B750">
        <v>5030232</v>
      </c>
      <c r="C750" t="s">
        <v>116</v>
      </c>
      <c r="D750">
        <v>1</v>
      </c>
      <c r="E750" s="10">
        <v>144.19999999999999</v>
      </c>
      <c r="F750" s="10">
        <v>144.19999999999999</v>
      </c>
      <c r="G750" s="10">
        <v>144.19999999999999</v>
      </c>
      <c r="H750">
        <v>0</v>
      </c>
      <c r="I750" s="51" t="str">
        <f>_xlfn.XLOOKUP(Q4_2025[[#This Row],[Artikelnr]],Artikel_prijzen[Artnr],Artikel_prijzen[Groep],"")</f>
        <v>Rigging</v>
      </c>
      <c r="J750" s="10">
        <f>_xlfn.XLOOKUP(Q4_2025[[#This Row],[Artikelnr]],Artikel_prijzen[Artnr],Artikel_prijzen[Prijs 2025],"")</f>
        <v>140</v>
      </c>
      <c r="K750" t="str">
        <f>IF(Q4_2025[[#This Row],[Artikelprijs]]&lt;&gt;"",IF(Q4_2025[[#This Row],[Stuksprijs]]=Q4_2025[[#This Row],[Artikelprijs]],"Prijs gelijk","Prijs wijkt af"),"")</f>
        <v>Prijs wijkt af</v>
      </c>
      <c r="L750" t="str">
        <f>IF(Q4_2025[[#This Row],[Relatiekorting percentage]]=0,
    "Nvt",
    IF(Q4_2025[[#This Row],[Brutobedrag 2]] &lt; Q4_2025[[#This Row],[Bruto - Rel.korting]],
        "Nee",
        "Ja"))</f>
        <v>Nvt</v>
      </c>
      <c r="M750" s="10">
        <f>IF(Q4_2025[[#This Row],[Artikelprijs]]&lt;&gt;"",Q4_2025[[#This Row],[Artikelprijs]],Q4_2025[[#This Row],[Stuksprijs]])</f>
        <v>140</v>
      </c>
      <c r="N750" s="44">
        <f>Q4_2025[[#This Row],[Besteld]]*Q4_2025[[#This Row],[Prijs 2]]</f>
        <v>140</v>
      </c>
      <c r="O750" s="10">
        <f>IF(Q4_2025[[#This Row],[Brutobedrag 2]]&lt;Q4_2025[[#This Row],[Bruto - Rel.korting]],Q4_2025[[#This Row],[Brutobedrag 2]],Q4_2025[[#This Row],[Brutobedrag 2]]*(100-Q4_2025[[#This Row],[Relatiekorting percentage]])/100)</f>
        <v>140</v>
      </c>
      <c r="R750" s="3"/>
      <c r="W750"/>
      <c r="AB750"/>
    </row>
    <row r="751" spans="1:28" x14ac:dyDescent="0.3">
      <c r="A751" t="s">
        <v>868</v>
      </c>
      <c r="B751">
        <v>2004027</v>
      </c>
      <c r="C751" t="s">
        <v>339</v>
      </c>
      <c r="D751">
        <v>4</v>
      </c>
      <c r="E751" s="10">
        <v>16.54</v>
      </c>
      <c r="F751" s="10">
        <v>66.16</v>
      </c>
      <c r="G751" s="10">
        <v>66.16</v>
      </c>
      <c r="H751">
        <v>0</v>
      </c>
      <c r="I751" s="51" t="str">
        <f>_xlfn.XLOOKUP(Q4_2025[[#This Row],[Artikelnr]],Artikel_prijzen[Artnr],Artikel_prijzen[Groep],"")</f>
        <v/>
      </c>
      <c r="J751" s="10" t="str">
        <f>_xlfn.XLOOKUP(Q4_2025[[#This Row],[Artikelnr]],Artikel_prijzen[Artnr],Artikel_prijzen[Prijs 2025],"")</f>
        <v/>
      </c>
      <c r="K751" t="str">
        <f>IF(Q4_2025[[#This Row],[Artikelprijs]]&lt;&gt;"",IF(Q4_2025[[#This Row],[Stuksprijs]]=Q4_2025[[#This Row],[Artikelprijs]],"Prijs gelijk","Prijs wijkt af"),"")</f>
        <v/>
      </c>
      <c r="L751" t="str">
        <f>IF(Q4_2025[[#This Row],[Relatiekorting percentage]]=0,
    "Nvt",
    IF(Q4_2025[[#This Row],[Brutobedrag 2]] &lt; Q4_2025[[#This Row],[Bruto - Rel.korting]],
        "Nee",
        "Ja"))</f>
        <v>Nvt</v>
      </c>
      <c r="M751" s="10">
        <f>IF(Q4_2025[[#This Row],[Artikelprijs]]&lt;&gt;"",Q4_2025[[#This Row],[Artikelprijs]],Q4_2025[[#This Row],[Stuksprijs]])</f>
        <v>16.54</v>
      </c>
      <c r="N751" s="44">
        <f>Q4_2025[[#This Row],[Besteld]]*Q4_2025[[#This Row],[Prijs 2]]</f>
        <v>66.16</v>
      </c>
      <c r="O751" s="10">
        <f>IF(Q4_2025[[#This Row],[Brutobedrag 2]]&lt;Q4_2025[[#This Row],[Bruto - Rel.korting]],Q4_2025[[#This Row],[Brutobedrag 2]],Q4_2025[[#This Row],[Brutobedrag 2]]*(100-Q4_2025[[#This Row],[Relatiekorting percentage]])/100)</f>
        <v>66.16</v>
      </c>
      <c r="R751" s="3"/>
      <c r="W751"/>
      <c r="AB751"/>
    </row>
    <row r="752" spans="1:28" x14ac:dyDescent="0.3">
      <c r="A752" t="s">
        <v>868</v>
      </c>
      <c r="B752">
        <v>5030228</v>
      </c>
      <c r="C752" t="s">
        <v>113</v>
      </c>
      <c r="D752">
        <v>1</v>
      </c>
      <c r="E752" s="10">
        <v>236.9</v>
      </c>
      <c r="F752" s="10">
        <v>236.9</v>
      </c>
      <c r="G752" s="10">
        <v>236.9</v>
      </c>
      <c r="H752">
        <v>0</v>
      </c>
      <c r="I752" s="51" t="str">
        <f>_xlfn.XLOOKUP(Q4_2025[[#This Row],[Artikelnr]],Artikel_prijzen[Artnr],Artikel_prijzen[Groep],"")</f>
        <v>Rigging</v>
      </c>
      <c r="J752" s="10">
        <f>_xlfn.XLOOKUP(Q4_2025[[#This Row],[Artikelnr]],Artikel_prijzen[Artnr],Artikel_prijzen[Prijs 2025],"")</f>
        <v>230</v>
      </c>
      <c r="K752" t="str">
        <f>IF(Q4_2025[[#This Row],[Artikelprijs]]&lt;&gt;"",IF(Q4_2025[[#This Row],[Stuksprijs]]=Q4_2025[[#This Row],[Artikelprijs]],"Prijs gelijk","Prijs wijkt af"),"")</f>
        <v>Prijs wijkt af</v>
      </c>
      <c r="L752" t="str">
        <f>IF(Q4_2025[[#This Row],[Relatiekorting percentage]]=0,
    "Nvt",
    IF(Q4_2025[[#This Row],[Brutobedrag 2]] &lt; Q4_2025[[#This Row],[Bruto - Rel.korting]],
        "Nee",
        "Ja"))</f>
        <v>Nvt</v>
      </c>
      <c r="M752" s="10">
        <f>IF(Q4_2025[[#This Row],[Artikelprijs]]&lt;&gt;"",Q4_2025[[#This Row],[Artikelprijs]],Q4_2025[[#This Row],[Stuksprijs]])</f>
        <v>230</v>
      </c>
      <c r="N752" s="44">
        <f>Q4_2025[[#This Row],[Besteld]]*Q4_2025[[#This Row],[Prijs 2]]</f>
        <v>230</v>
      </c>
      <c r="O752" s="10">
        <f>IF(Q4_2025[[#This Row],[Brutobedrag 2]]&lt;Q4_2025[[#This Row],[Bruto - Rel.korting]],Q4_2025[[#This Row],[Brutobedrag 2]],Q4_2025[[#This Row],[Brutobedrag 2]]*(100-Q4_2025[[#This Row],[Relatiekorting percentage]])/100)</f>
        <v>230</v>
      </c>
      <c r="R752" s="3"/>
      <c r="W752"/>
      <c r="AB752"/>
    </row>
    <row r="753" spans="1:28" x14ac:dyDescent="0.3">
      <c r="A753" t="s">
        <v>868</v>
      </c>
      <c r="B753">
        <v>5030228</v>
      </c>
      <c r="C753" t="s">
        <v>473</v>
      </c>
      <c r="D753">
        <v>2</v>
      </c>
      <c r="E753" s="10">
        <v>236.9</v>
      </c>
      <c r="F753" s="10">
        <v>473.8</v>
      </c>
      <c r="G753" s="10">
        <v>473.8</v>
      </c>
      <c r="H753">
        <v>0</v>
      </c>
      <c r="I753" s="51" t="str">
        <f>_xlfn.XLOOKUP(Q4_2025[[#This Row],[Artikelnr]],Artikel_prijzen[Artnr],Artikel_prijzen[Groep],"")</f>
        <v>Rigging</v>
      </c>
      <c r="J753" s="10">
        <f>_xlfn.XLOOKUP(Q4_2025[[#This Row],[Artikelnr]],Artikel_prijzen[Artnr],Artikel_prijzen[Prijs 2025],"")</f>
        <v>230</v>
      </c>
      <c r="K753" t="str">
        <f>IF(Q4_2025[[#This Row],[Artikelprijs]]&lt;&gt;"",IF(Q4_2025[[#This Row],[Stuksprijs]]=Q4_2025[[#This Row],[Artikelprijs]],"Prijs gelijk","Prijs wijkt af"),"")</f>
        <v>Prijs wijkt af</v>
      </c>
      <c r="L753" t="str">
        <f>IF(Q4_2025[[#This Row],[Relatiekorting percentage]]=0,
    "Nvt",
    IF(Q4_2025[[#This Row],[Brutobedrag 2]] &lt; Q4_2025[[#This Row],[Bruto - Rel.korting]],
        "Nee",
        "Ja"))</f>
        <v>Nvt</v>
      </c>
      <c r="M753" s="10">
        <f>IF(Q4_2025[[#This Row],[Artikelprijs]]&lt;&gt;"",Q4_2025[[#This Row],[Artikelprijs]],Q4_2025[[#This Row],[Stuksprijs]])</f>
        <v>230</v>
      </c>
      <c r="N753" s="44">
        <f>Q4_2025[[#This Row],[Besteld]]*Q4_2025[[#This Row],[Prijs 2]]</f>
        <v>460</v>
      </c>
      <c r="O753" s="10">
        <f>IF(Q4_2025[[#This Row],[Brutobedrag 2]]&lt;Q4_2025[[#This Row],[Bruto - Rel.korting]],Q4_2025[[#This Row],[Brutobedrag 2]],Q4_2025[[#This Row],[Brutobedrag 2]]*(100-Q4_2025[[#This Row],[Relatiekorting percentage]])/100)</f>
        <v>460</v>
      </c>
      <c r="R753" s="3"/>
      <c r="W753"/>
      <c r="AB753"/>
    </row>
    <row r="754" spans="1:28" x14ac:dyDescent="0.3">
      <c r="A754" t="s">
        <v>868</v>
      </c>
      <c r="B754">
        <v>5030232</v>
      </c>
      <c r="C754" t="s">
        <v>395</v>
      </c>
      <c r="D754">
        <v>1</v>
      </c>
      <c r="E754" s="10">
        <v>144.19999999999999</v>
      </c>
      <c r="F754" s="10">
        <v>144.19999999999999</v>
      </c>
      <c r="G754" s="10">
        <v>144.19999999999999</v>
      </c>
      <c r="H754">
        <v>0</v>
      </c>
      <c r="I754" s="51" t="str">
        <f>_xlfn.XLOOKUP(Q4_2025[[#This Row],[Artikelnr]],Artikel_prijzen[Artnr],Artikel_prijzen[Groep],"")</f>
        <v>Rigging</v>
      </c>
      <c r="J754" s="10">
        <f>_xlfn.XLOOKUP(Q4_2025[[#This Row],[Artikelnr]],Artikel_prijzen[Artnr],Artikel_prijzen[Prijs 2025],"")</f>
        <v>140</v>
      </c>
      <c r="K754" t="str">
        <f>IF(Q4_2025[[#This Row],[Artikelprijs]]&lt;&gt;"",IF(Q4_2025[[#This Row],[Stuksprijs]]=Q4_2025[[#This Row],[Artikelprijs]],"Prijs gelijk","Prijs wijkt af"),"")</f>
        <v>Prijs wijkt af</v>
      </c>
      <c r="L754" t="str">
        <f>IF(Q4_2025[[#This Row],[Relatiekorting percentage]]=0,
    "Nvt",
    IF(Q4_2025[[#This Row],[Brutobedrag 2]] &lt; Q4_2025[[#This Row],[Bruto - Rel.korting]],
        "Nee",
        "Ja"))</f>
        <v>Nvt</v>
      </c>
      <c r="M754" s="10">
        <f>IF(Q4_2025[[#This Row],[Artikelprijs]]&lt;&gt;"",Q4_2025[[#This Row],[Artikelprijs]],Q4_2025[[#This Row],[Stuksprijs]])</f>
        <v>140</v>
      </c>
      <c r="N754" s="44">
        <f>Q4_2025[[#This Row],[Besteld]]*Q4_2025[[#This Row],[Prijs 2]]</f>
        <v>140</v>
      </c>
      <c r="O754" s="10">
        <f>IF(Q4_2025[[#This Row],[Brutobedrag 2]]&lt;Q4_2025[[#This Row],[Bruto - Rel.korting]],Q4_2025[[#This Row],[Brutobedrag 2]],Q4_2025[[#This Row],[Brutobedrag 2]]*(100-Q4_2025[[#This Row],[Relatiekorting percentage]])/100)</f>
        <v>140</v>
      </c>
      <c r="R754" s="3"/>
      <c r="W754"/>
      <c r="AB754"/>
    </row>
    <row r="755" spans="1:28" x14ac:dyDescent="0.3">
      <c r="A755" t="s">
        <v>868</v>
      </c>
      <c r="B755">
        <v>5031038</v>
      </c>
      <c r="C755" t="s">
        <v>38</v>
      </c>
      <c r="D755">
        <v>1</v>
      </c>
      <c r="E755" s="10">
        <v>68.5</v>
      </c>
      <c r="F755" s="10">
        <v>68.5</v>
      </c>
      <c r="G755" s="10">
        <v>68.5</v>
      </c>
      <c r="H755">
        <v>0</v>
      </c>
      <c r="I755" s="51" t="str">
        <f>_xlfn.XLOOKUP(Q4_2025[[#This Row],[Artikelnr]],Artikel_prijzen[Artnr],Artikel_prijzen[Groep],"")</f>
        <v/>
      </c>
      <c r="J755" s="10" t="str">
        <f>_xlfn.XLOOKUP(Q4_2025[[#This Row],[Artikelnr]],Artikel_prijzen[Artnr],Artikel_prijzen[Prijs 2025],"")</f>
        <v/>
      </c>
      <c r="K755" t="str">
        <f>IF(Q4_2025[[#This Row],[Artikelprijs]]&lt;&gt;"",IF(Q4_2025[[#This Row],[Stuksprijs]]=Q4_2025[[#This Row],[Artikelprijs]],"Prijs gelijk","Prijs wijkt af"),"")</f>
        <v/>
      </c>
      <c r="L755" t="str">
        <f>IF(Q4_2025[[#This Row],[Relatiekorting percentage]]=0,
    "Nvt",
    IF(Q4_2025[[#This Row],[Brutobedrag 2]] &lt; Q4_2025[[#This Row],[Bruto - Rel.korting]],
        "Nee",
        "Ja"))</f>
        <v>Nvt</v>
      </c>
      <c r="M755" s="10">
        <f>IF(Q4_2025[[#This Row],[Artikelprijs]]&lt;&gt;"",Q4_2025[[#This Row],[Artikelprijs]],Q4_2025[[#This Row],[Stuksprijs]])</f>
        <v>68.5</v>
      </c>
      <c r="N755" s="44">
        <f>Q4_2025[[#This Row],[Besteld]]*Q4_2025[[#This Row],[Prijs 2]]</f>
        <v>68.5</v>
      </c>
      <c r="O755" s="10">
        <f>IF(Q4_2025[[#This Row],[Brutobedrag 2]]&lt;Q4_2025[[#This Row],[Bruto - Rel.korting]],Q4_2025[[#This Row],[Brutobedrag 2]],Q4_2025[[#This Row],[Brutobedrag 2]]*(100-Q4_2025[[#This Row],[Relatiekorting percentage]])/100)</f>
        <v>68.5</v>
      </c>
      <c r="R755" s="3"/>
      <c r="W755"/>
      <c r="AB755"/>
    </row>
    <row r="756" spans="1:28" x14ac:dyDescent="0.3">
      <c r="A756" t="s">
        <v>868</v>
      </c>
      <c r="B756">
        <v>5030228</v>
      </c>
      <c r="C756" t="s">
        <v>113</v>
      </c>
      <c r="D756">
        <v>1</v>
      </c>
      <c r="E756" s="10">
        <v>236.9</v>
      </c>
      <c r="F756" s="10">
        <v>236.9</v>
      </c>
      <c r="G756" s="10">
        <v>236.9</v>
      </c>
      <c r="H756">
        <v>0</v>
      </c>
      <c r="I756" s="51" t="str">
        <f>_xlfn.XLOOKUP(Q4_2025[[#This Row],[Artikelnr]],Artikel_prijzen[Artnr],Artikel_prijzen[Groep],"")</f>
        <v>Rigging</v>
      </c>
      <c r="J756" s="10">
        <f>_xlfn.XLOOKUP(Q4_2025[[#This Row],[Artikelnr]],Artikel_prijzen[Artnr],Artikel_prijzen[Prijs 2025],"")</f>
        <v>230</v>
      </c>
      <c r="K756" t="str">
        <f>IF(Q4_2025[[#This Row],[Artikelprijs]]&lt;&gt;"",IF(Q4_2025[[#This Row],[Stuksprijs]]=Q4_2025[[#This Row],[Artikelprijs]],"Prijs gelijk","Prijs wijkt af"),"")</f>
        <v>Prijs wijkt af</v>
      </c>
      <c r="L756" t="str">
        <f>IF(Q4_2025[[#This Row],[Relatiekorting percentage]]=0,
    "Nvt",
    IF(Q4_2025[[#This Row],[Brutobedrag 2]] &lt; Q4_2025[[#This Row],[Bruto - Rel.korting]],
        "Nee",
        "Ja"))</f>
        <v>Nvt</v>
      </c>
      <c r="M756" s="10">
        <f>IF(Q4_2025[[#This Row],[Artikelprijs]]&lt;&gt;"",Q4_2025[[#This Row],[Artikelprijs]],Q4_2025[[#This Row],[Stuksprijs]])</f>
        <v>230</v>
      </c>
      <c r="N756" s="44">
        <f>Q4_2025[[#This Row],[Besteld]]*Q4_2025[[#This Row],[Prijs 2]]</f>
        <v>230</v>
      </c>
      <c r="O756" s="10">
        <f>IF(Q4_2025[[#This Row],[Brutobedrag 2]]&lt;Q4_2025[[#This Row],[Bruto - Rel.korting]],Q4_2025[[#This Row],[Brutobedrag 2]],Q4_2025[[#This Row],[Brutobedrag 2]]*(100-Q4_2025[[#This Row],[Relatiekorting percentage]])/100)</f>
        <v>230</v>
      </c>
      <c r="R756" s="3"/>
      <c r="W756"/>
      <c r="AB756"/>
    </row>
    <row r="757" spans="1:28" x14ac:dyDescent="0.3">
      <c r="A757" t="s">
        <v>868</v>
      </c>
      <c r="B757">
        <v>5030228</v>
      </c>
      <c r="C757" t="s">
        <v>113</v>
      </c>
      <c r="D757">
        <v>5</v>
      </c>
      <c r="E757" s="10">
        <v>236.9</v>
      </c>
      <c r="F757" s="10">
        <v>1184.5</v>
      </c>
      <c r="G757" s="10">
        <v>1184.5</v>
      </c>
      <c r="H757">
        <v>0</v>
      </c>
      <c r="I757" s="51" t="str">
        <f>_xlfn.XLOOKUP(Q4_2025[[#This Row],[Artikelnr]],Artikel_prijzen[Artnr],Artikel_prijzen[Groep],"")</f>
        <v>Rigging</v>
      </c>
      <c r="J757" s="10">
        <f>_xlfn.XLOOKUP(Q4_2025[[#This Row],[Artikelnr]],Artikel_prijzen[Artnr],Artikel_prijzen[Prijs 2025],"")</f>
        <v>230</v>
      </c>
      <c r="K757" t="str">
        <f>IF(Q4_2025[[#This Row],[Artikelprijs]]&lt;&gt;"",IF(Q4_2025[[#This Row],[Stuksprijs]]=Q4_2025[[#This Row],[Artikelprijs]],"Prijs gelijk","Prijs wijkt af"),"")</f>
        <v>Prijs wijkt af</v>
      </c>
      <c r="L757" t="str">
        <f>IF(Q4_2025[[#This Row],[Relatiekorting percentage]]=0,
    "Nvt",
    IF(Q4_2025[[#This Row],[Brutobedrag 2]] &lt; Q4_2025[[#This Row],[Bruto - Rel.korting]],
        "Nee",
        "Ja"))</f>
        <v>Nvt</v>
      </c>
      <c r="M757" s="10">
        <f>IF(Q4_2025[[#This Row],[Artikelprijs]]&lt;&gt;"",Q4_2025[[#This Row],[Artikelprijs]],Q4_2025[[#This Row],[Stuksprijs]])</f>
        <v>230</v>
      </c>
      <c r="N757" s="44">
        <f>Q4_2025[[#This Row],[Besteld]]*Q4_2025[[#This Row],[Prijs 2]]</f>
        <v>1150</v>
      </c>
      <c r="O757" s="10">
        <f>IF(Q4_2025[[#This Row],[Brutobedrag 2]]&lt;Q4_2025[[#This Row],[Bruto - Rel.korting]],Q4_2025[[#This Row],[Brutobedrag 2]],Q4_2025[[#This Row],[Brutobedrag 2]]*(100-Q4_2025[[#This Row],[Relatiekorting percentage]])/100)</f>
        <v>1150</v>
      </c>
      <c r="R757" s="3"/>
      <c r="W757"/>
      <c r="AB757"/>
    </row>
    <row r="758" spans="1:28" x14ac:dyDescent="0.3">
      <c r="A758" t="s">
        <v>868</v>
      </c>
      <c r="B758">
        <v>2004027</v>
      </c>
      <c r="C758" t="s">
        <v>339</v>
      </c>
      <c r="D758">
        <v>5</v>
      </c>
      <c r="E758" s="10">
        <v>16.54</v>
      </c>
      <c r="F758" s="10">
        <v>82.7</v>
      </c>
      <c r="G758" s="10">
        <v>82.7</v>
      </c>
      <c r="H758">
        <v>0</v>
      </c>
      <c r="I758" s="51" t="str">
        <f>_xlfn.XLOOKUP(Q4_2025[[#This Row],[Artikelnr]],Artikel_prijzen[Artnr],Artikel_prijzen[Groep],"")</f>
        <v/>
      </c>
      <c r="J758" s="10" t="str">
        <f>_xlfn.XLOOKUP(Q4_2025[[#This Row],[Artikelnr]],Artikel_prijzen[Artnr],Artikel_prijzen[Prijs 2025],"")</f>
        <v/>
      </c>
      <c r="K758" t="str">
        <f>IF(Q4_2025[[#This Row],[Artikelprijs]]&lt;&gt;"",IF(Q4_2025[[#This Row],[Stuksprijs]]=Q4_2025[[#This Row],[Artikelprijs]],"Prijs gelijk","Prijs wijkt af"),"")</f>
        <v/>
      </c>
      <c r="L758" t="str">
        <f>IF(Q4_2025[[#This Row],[Relatiekorting percentage]]=0,
    "Nvt",
    IF(Q4_2025[[#This Row],[Brutobedrag 2]] &lt; Q4_2025[[#This Row],[Bruto - Rel.korting]],
        "Nee",
        "Ja"))</f>
        <v>Nvt</v>
      </c>
      <c r="M758" s="10">
        <f>IF(Q4_2025[[#This Row],[Artikelprijs]]&lt;&gt;"",Q4_2025[[#This Row],[Artikelprijs]],Q4_2025[[#This Row],[Stuksprijs]])</f>
        <v>16.54</v>
      </c>
      <c r="N758" s="44">
        <f>Q4_2025[[#This Row],[Besteld]]*Q4_2025[[#This Row],[Prijs 2]]</f>
        <v>82.699999999999989</v>
      </c>
      <c r="O758" s="10">
        <f>IF(Q4_2025[[#This Row],[Brutobedrag 2]]&lt;Q4_2025[[#This Row],[Bruto - Rel.korting]],Q4_2025[[#This Row],[Brutobedrag 2]],Q4_2025[[#This Row],[Brutobedrag 2]]*(100-Q4_2025[[#This Row],[Relatiekorting percentage]])/100)</f>
        <v>82.699999999999989</v>
      </c>
      <c r="R758" s="3"/>
      <c r="W758"/>
      <c r="AB758"/>
    </row>
    <row r="759" spans="1:28" x14ac:dyDescent="0.3">
      <c r="A759" t="s">
        <v>868</v>
      </c>
      <c r="B759">
        <v>5030232</v>
      </c>
      <c r="C759" t="s">
        <v>116</v>
      </c>
      <c r="D759">
        <v>1</v>
      </c>
      <c r="E759" s="10">
        <v>144.19999999999999</v>
      </c>
      <c r="F759" s="10">
        <v>144.19999999999999</v>
      </c>
      <c r="G759" s="10">
        <v>144.19999999999999</v>
      </c>
      <c r="H759">
        <v>0</v>
      </c>
      <c r="I759" s="51" t="str">
        <f>_xlfn.XLOOKUP(Q4_2025[[#This Row],[Artikelnr]],Artikel_prijzen[Artnr],Artikel_prijzen[Groep],"")</f>
        <v>Rigging</v>
      </c>
      <c r="J759" s="10">
        <f>_xlfn.XLOOKUP(Q4_2025[[#This Row],[Artikelnr]],Artikel_prijzen[Artnr],Artikel_prijzen[Prijs 2025],"")</f>
        <v>140</v>
      </c>
      <c r="K759" t="str">
        <f>IF(Q4_2025[[#This Row],[Artikelprijs]]&lt;&gt;"",IF(Q4_2025[[#This Row],[Stuksprijs]]=Q4_2025[[#This Row],[Artikelprijs]],"Prijs gelijk","Prijs wijkt af"),"")</f>
        <v>Prijs wijkt af</v>
      </c>
      <c r="L759" t="str">
        <f>IF(Q4_2025[[#This Row],[Relatiekorting percentage]]=0,
    "Nvt",
    IF(Q4_2025[[#This Row],[Brutobedrag 2]] &lt; Q4_2025[[#This Row],[Bruto - Rel.korting]],
        "Nee",
        "Ja"))</f>
        <v>Nvt</v>
      </c>
      <c r="M759" s="10">
        <f>IF(Q4_2025[[#This Row],[Artikelprijs]]&lt;&gt;"",Q4_2025[[#This Row],[Artikelprijs]],Q4_2025[[#This Row],[Stuksprijs]])</f>
        <v>140</v>
      </c>
      <c r="N759" s="44">
        <f>Q4_2025[[#This Row],[Besteld]]*Q4_2025[[#This Row],[Prijs 2]]</f>
        <v>140</v>
      </c>
      <c r="O759" s="10">
        <f>IF(Q4_2025[[#This Row],[Brutobedrag 2]]&lt;Q4_2025[[#This Row],[Bruto - Rel.korting]],Q4_2025[[#This Row],[Brutobedrag 2]],Q4_2025[[#This Row],[Brutobedrag 2]]*(100-Q4_2025[[#This Row],[Relatiekorting percentage]])/100)</f>
        <v>140</v>
      </c>
      <c r="R759" s="3"/>
      <c r="W759"/>
      <c r="AB759"/>
    </row>
    <row r="760" spans="1:28" x14ac:dyDescent="0.3">
      <c r="A760" t="s">
        <v>868</v>
      </c>
      <c r="B760">
        <v>5030228</v>
      </c>
      <c r="C760" t="s">
        <v>113</v>
      </c>
      <c r="D760">
        <v>10</v>
      </c>
      <c r="E760" s="10">
        <v>236.9</v>
      </c>
      <c r="F760" s="10">
        <v>2369</v>
      </c>
      <c r="G760" s="10">
        <v>2369</v>
      </c>
      <c r="H760">
        <v>0</v>
      </c>
      <c r="I760" s="51" t="str">
        <f>_xlfn.XLOOKUP(Q4_2025[[#This Row],[Artikelnr]],Artikel_prijzen[Artnr],Artikel_prijzen[Groep],"")</f>
        <v>Rigging</v>
      </c>
      <c r="J760" s="10">
        <f>_xlfn.XLOOKUP(Q4_2025[[#This Row],[Artikelnr]],Artikel_prijzen[Artnr],Artikel_prijzen[Prijs 2025],"")</f>
        <v>230</v>
      </c>
      <c r="K760" t="str">
        <f>IF(Q4_2025[[#This Row],[Artikelprijs]]&lt;&gt;"",IF(Q4_2025[[#This Row],[Stuksprijs]]=Q4_2025[[#This Row],[Artikelprijs]],"Prijs gelijk","Prijs wijkt af"),"")</f>
        <v>Prijs wijkt af</v>
      </c>
      <c r="L760" t="str">
        <f>IF(Q4_2025[[#This Row],[Relatiekorting percentage]]=0,
    "Nvt",
    IF(Q4_2025[[#This Row],[Brutobedrag 2]] &lt; Q4_2025[[#This Row],[Bruto - Rel.korting]],
        "Nee",
        "Ja"))</f>
        <v>Nvt</v>
      </c>
      <c r="M760" s="10">
        <f>IF(Q4_2025[[#This Row],[Artikelprijs]]&lt;&gt;"",Q4_2025[[#This Row],[Artikelprijs]],Q4_2025[[#This Row],[Stuksprijs]])</f>
        <v>230</v>
      </c>
      <c r="N760" s="44">
        <f>Q4_2025[[#This Row],[Besteld]]*Q4_2025[[#This Row],[Prijs 2]]</f>
        <v>2300</v>
      </c>
      <c r="O760" s="10">
        <f>IF(Q4_2025[[#This Row],[Brutobedrag 2]]&lt;Q4_2025[[#This Row],[Bruto - Rel.korting]],Q4_2025[[#This Row],[Brutobedrag 2]],Q4_2025[[#This Row],[Brutobedrag 2]]*(100-Q4_2025[[#This Row],[Relatiekorting percentage]])/100)</f>
        <v>2300</v>
      </c>
      <c r="R760" s="3"/>
      <c r="W760"/>
      <c r="AB760"/>
    </row>
    <row r="761" spans="1:28" x14ac:dyDescent="0.3">
      <c r="A761" t="s">
        <v>868</v>
      </c>
      <c r="B761">
        <v>5030025</v>
      </c>
      <c r="C761" t="s">
        <v>871</v>
      </c>
      <c r="D761">
        <v>2</v>
      </c>
      <c r="E761" s="10">
        <v>303.85000000000002</v>
      </c>
      <c r="F761" s="10">
        <v>607.70000000000005</v>
      </c>
      <c r="G761" s="10">
        <v>607.70000000000005</v>
      </c>
      <c r="H761">
        <v>0</v>
      </c>
      <c r="I761" s="51" t="str">
        <f>_xlfn.XLOOKUP(Q4_2025[[#This Row],[Artikelnr]],Artikel_prijzen[Artnr],Artikel_prijzen[Groep],"")</f>
        <v/>
      </c>
      <c r="J761" s="10" t="str">
        <f>_xlfn.XLOOKUP(Q4_2025[[#This Row],[Artikelnr]],Artikel_prijzen[Artnr],Artikel_prijzen[Prijs 2025],"")</f>
        <v/>
      </c>
      <c r="K761" t="str">
        <f>IF(Q4_2025[[#This Row],[Artikelprijs]]&lt;&gt;"",IF(Q4_2025[[#This Row],[Stuksprijs]]=Q4_2025[[#This Row],[Artikelprijs]],"Prijs gelijk","Prijs wijkt af"),"")</f>
        <v/>
      </c>
      <c r="L761" t="str">
        <f>IF(Q4_2025[[#This Row],[Relatiekorting percentage]]=0,
    "Nvt",
    IF(Q4_2025[[#This Row],[Brutobedrag 2]] &lt; Q4_2025[[#This Row],[Bruto - Rel.korting]],
        "Nee",
        "Ja"))</f>
        <v>Nvt</v>
      </c>
      <c r="M761" s="10">
        <f>IF(Q4_2025[[#This Row],[Artikelprijs]]&lt;&gt;"",Q4_2025[[#This Row],[Artikelprijs]],Q4_2025[[#This Row],[Stuksprijs]])</f>
        <v>303.85000000000002</v>
      </c>
      <c r="N761" s="44">
        <f>Q4_2025[[#This Row],[Besteld]]*Q4_2025[[#This Row],[Prijs 2]]</f>
        <v>607.70000000000005</v>
      </c>
      <c r="O761" s="10">
        <f>IF(Q4_2025[[#This Row],[Brutobedrag 2]]&lt;Q4_2025[[#This Row],[Bruto - Rel.korting]],Q4_2025[[#This Row],[Brutobedrag 2]],Q4_2025[[#This Row],[Brutobedrag 2]]*(100-Q4_2025[[#This Row],[Relatiekorting percentage]])/100)</f>
        <v>607.70000000000005</v>
      </c>
      <c r="R761" s="3"/>
      <c r="W761"/>
      <c r="AB761"/>
    </row>
    <row r="762" spans="1:28" x14ac:dyDescent="0.3">
      <c r="A762" t="s">
        <v>868</v>
      </c>
      <c r="B762">
        <v>5030232</v>
      </c>
      <c r="C762" t="s">
        <v>116</v>
      </c>
      <c r="D762">
        <v>2</v>
      </c>
      <c r="E762" s="10">
        <v>144.19999999999999</v>
      </c>
      <c r="F762" s="10">
        <v>288.39999999999998</v>
      </c>
      <c r="G762" s="10">
        <v>288.39999999999998</v>
      </c>
      <c r="H762">
        <v>0</v>
      </c>
      <c r="I762" s="51" t="str">
        <f>_xlfn.XLOOKUP(Q4_2025[[#This Row],[Artikelnr]],Artikel_prijzen[Artnr],Artikel_prijzen[Groep],"")</f>
        <v>Rigging</v>
      </c>
      <c r="J762" s="10">
        <f>_xlfn.XLOOKUP(Q4_2025[[#This Row],[Artikelnr]],Artikel_prijzen[Artnr],Artikel_prijzen[Prijs 2025],"")</f>
        <v>140</v>
      </c>
      <c r="K762" t="str">
        <f>IF(Q4_2025[[#This Row],[Artikelprijs]]&lt;&gt;"",IF(Q4_2025[[#This Row],[Stuksprijs]]=Q4_2025[[#This Row],[Artikelprijs]],"Prijs gelijk","Prijs wijkt af"),"")</f>
        <v>Prijs wijkt af</v>
      </c>
      <c r="L762" t="str">
        <f>IF(Q4_2025[[#This Row],[Relatiekorting percentage]]=0,
    "Nvt",
    IF(Q4_2025[[#This Row],[Brutobedrag 2]] &lt; Q4_2025[[#This Row],[Bruto - Rel.korting]],
        "Nee",
        "Ja"))</f>
        <v>Nvt</v>
      </c>
      <c r="M762" s="10">
        <f>IF(Q4_2025[[#This Row],[Artikelprijs]]&lt;&gt;"",Q4_2025[[#This Row],[Artikelprijs]],Q4_2025[[#This Row],[Stuksprijs]])</f>
        <v>140</v>
      </c>
      <c r="N762" s="44">
        <f>Q4_2025[[#This Row],[Besteld]]*Q4_2025[[#This Row],[Prijs 2]]</f>
        <v>280</v>
      </c>
      <c r="O762" s="10">
        <f>IF(Q4_2025[[#This Row],[Brutobedrag 2]]&lt;Q4_2025[[#This Row],[Bruto - Rel.korting]],Q4_2025[[#This Row],[Brutobedrag 2]],Q4_2025[[#This Row],[Brutobedrag 2]]*(100-Q4_2025[[#This Row],[Relatiekorting percentage]])/100)</f>
        <v>280</v>
      </c>
      <c r="R762" s="3"/>
      <c r="W762"/>
      <c r="AB762"/>
    </row>
    <row r="763" spans="1:28" x14ac:dyDescent="0.3">
      <c r="A763" t="s">
        <v>868</v>
      </c>
      <c r="B763">
        <v>5030228</v>
      </c>
      <c r="C763" t="s">
        <v>113</v>
      </c>
      <c r="D763">
        <v>4</v>
      </c>
      <c r="E763" s="10">
        <v>236.9</v>
      </c>
      <c r="F763" s="10">
        <v>947.6</v>
      </c>
      <c r="G763" s="10">
        <v>947.6</v>
      </c>
      <c r="H763">
        <v>0</v>
      </c>
      <c r="I763" s="51" t="str">
        <f>_xlfn.XLOOKUP(Q4_2025[[#This Row],[Artikelnr]],Artikel_prijzen[Artnr],Artikel_prijzen[Groep],"")</f>
        <v>Rigging</v>
      </c>
      <c r="J763" s="10">
        <f>_xlfn.XLOOKUP(Q4_2025[[#This Row],[Artikelnr]],Artikel_prijzen[Artnr],Artikel_prijzen[Prijs 2025],"")</f>
        <v>230</v>
      </c>
      <c r="K763" t="str">
        <f>IF(Q4_2025[[#This Row],[Artikelprijs]]&lt;&gt;"",IF(Q4_2025[[#This Row],[Stuksprijs]]=Q4_2025[[#This Row],[Artikelprijs]],"Prijs gelijk","Prijs wijkt af"),"")</f>
        <v>Prijs wijkt af</v>
      </c>
      <c r="L763" t="str">
        <f>IF(Q4_2025[[#This Row],[Relatiekorting percentage]]=0,
    "Nvt",
    IF(Q4_2025[[#This Row],[Brutobedrag 2]] &lt; Q4_2025[[#This Row],[Bruto - Rel.korting]],
        "Nee",
        "Ja"))</f>
        <v>Nvt</v>
      </c>
      <c r="M763" s="10">
        <f>IF(Q4_2025[[#This Row],[Artikelprijs]]&lt;&gt;"",Q4_2025[[#This Row],[Artikelprijs]],Q4_2025[[#This Row],[Stuksprijs]])</f>
        <v>230</v>
      </c>
      <c r="N763" s="44">
        <f>Q4_2025[[#This Row],[Besteld]]*Q4_2025[[#This Row],[Prijs 2]]</f>
        <v>920</v>
      </c>
      <c r="O763" s="10">
        <f>IF(Q4_2025[[#This Row],[Brutobedrag 2]]&lt;Q4_2025[[#This Row],[Bruto - Rel.korting]],Q4_2025[[#This Row],[Brutobedrag 2]],Q4_2025[[#This Row],[Brutobedrag 2]]*(100-Q4_2025[[#This Row],[Relatiekorting percentage]])/100)</f>
        <v>920</v>
      </c>
      <c r="R763" s="3"/>
      <c r="W763"/>
      <c r="AB763"/>
    </row>
    <row r="764" spans="1:28" x14ac:dyDescent="0.3">
      <c r="A764" t="s">
        <v>868</v>
      </c>
      <c r="B764">
        <v>5030228</v>
      </c>
      <c r="C764" t="s">
        <v>113</v>
      </c>
      <c r="D764">
        <v>1</v>
      </c>
      <c r="E764" s="10">
        <v>236.9</v>
      </c>
      <c r="F764" s="10">
        <v>236.9</v>
      </c>
      <c r="G764" s="10">
        <v>236.9</v>
      </c>
      <c r="H764">
        <v>0</v>
      </c>
      <c r="I764" s="51" t="str">
        <f>_xlfn.XLOOKUP(Q4_2025[[#This Row],[Artikelnr]],Artikel_prijzen[Artnr],Artikel_prijzen[Groep],"")</f>
        <v>Rigging</v>
      </c>
      <c r="J764" s="10">
        <f>_xlfn.XLOOKUP(Q4_2025[[#This Row],[Artikelnr]],Artikel_prijzen[Artnr],Artikel_prijzen[Prijs 2025],"")</f>
        <v>230</v>
      </c>
      <c r="K764" t="str">
        <f>IF(Q4_2025[[#This Row],[Artikelprijs]]&lt;&gt;"",IF(Q4_2025[[#This Row],[Stuksprijs]]=Q4_2025[[#This Row],[Artikelprijs]],"Prijs gelijk","Prijs wijkt af"),"")</f>
        <v>Prijs wijkt af</v>
      </c>
      <c r="L764" t="str">
        <f>IF(Q4_2025[[#This Row],[Relatiekorting percentage]]=0,
    "Nvt",
    IF(Q4_2025[[#This Row],[Brutobedrag 2]] &lt; Q4_2025[[#This Row],[Bruto - Rel.korting]],
        "Nee",
        "Ja"))</f>
        <v>Nvt</v>
      </c>
      <c r="M764" s="10">
        <f>IF(Q4_2025[[#This Row],[Artikelprijs]]&lt;&gt;"",Q4_2025[[#This Row],[Artikelprijs]],Q4_2025[[#This Row],[Stuksprijs]])</f>
        <v>230</v>
      </c>
      <c r="N764" s="44">
        <f>Q4_2025[[#This Row],[Besteld]]*Q4_2025[[#This Row],[Prijs 2]]</f>
        <v>230</v>
      </c>
      <c r="O764" s="10">
        <f>IF(Q4_2025[[#This Row],[Brutobedrag 2]]&lt;Q4_2025[[#This Row],[Bruto - Rel.korting]],Q4_2025[[#This Row],[Brutobedrag 2]],Q4_2025[[#This Row],[Brutobedrag 2]]*(100-Q4_2025[[#This Row],[Relatiekorting percentage]])/100)</f>
        <v>230</v>
      </c>
      <c r="R764" s="3"/>
      <c r="W764"/>
      <c r="AB764"/>
    </row>
    <row r="765" spans="1:28" x14ac:dyDescent="0.3">
      <c r="A765" t="s">
        <v>868</v>
      </c>
      <c r="B765">
        <v>5030228</v>
      </c>
      <c r="C765" t="s">
        <v>113</v>
      </c>
      <c r="D765">
        <v>4</v>
      </c>
      <c r="E765" s="10">
        <v>236.9</v>
      </c>
      <c r="F765" s="10">
        <v>947.6</v>
      </c>
      <c r="G765" s="10">
        <v>947.6</v>
      </c>
      <c r="H765">
        <v>0</v>
      </c>
      <c r="I765" s="51" t="str">
        <f>_xlfn.XLOOKUP(Q4_2025[[#This Row],[Artikelnr]],Artikel_prijzen[Artnr],Artikel_prijzen[Groep],"")</f>
        <v>Rigging</v>
      </c>
      <c r="J765" s="10">
        <f>_xlfn.XLOOKUP(Q4_2025[[#This Row],[Artikelnr]],Artikel_prijzen[Artnr],Artikel_prijzen[Prijs 2025],"")</f>
        <v>230</v>
      </c>
      <c r="K765" t="str">
        <f>IF(Q4_2025[[#This Row],[Artikelprijs]]&lt;&gt;"",IF(Q4_2025[[#This Row],[Stuksprijs]]=Q4_2025[[#This Row],[Artikelprijs]],"Prijs gelijk","Prijs wijkt af"),"")</f>
        <v>Prijs wijkt af</v>
      </c>
      <c r="L765" t="str">
        <f>IF(Q4_2025[[#This Row],[Relatiekorting percentage]]=0,
    "Nvt",
    IF(Q4_2025[[#This Row],[Brutobedrag 2]] &lt; Q4_2025[[#This Row],[Bruto - Rel.korting]],
        "Nee",
        "Ja"))</f>
        <v>Nvt</v>
      </c>
      <c r="M765" s="10">
        <f>IF(Q4_2025[[#This Row],[Artikelprijs]]&lt;&gt;"",Q4_2025[[#This Row],[Artikelprijs]],Q4_2025[[#This Row],[Stuksprijs]])</f>
        <v>230</v>
      </c>
      <c r="N765" s="44">
        <f>Q4_2025[[#This Row],[Besteld]]*Q4_2025[[#This Row],[Prijs 2]]</f>
        <v>920</v>
      </c>
      <c r="O765" s="10">
        <f>IF(Q4_2025[[#This Row],[Brutobedrag 2]]&lt;Q4_2025[[#This Row],[Bruto - Rel.korting]],Q4_2025[[#This Row],[Brutobedrag 2]],Q4_2025[[#This Row],[Brutobedrag 2]]*(100-Q4_2025[[#This Row],[Relatiekorting percentage]])/100)</f>
        <v>920</v>
      </c>
      <c r="R765" s="3"/>
      <c r="W765"/>
      <c r="AB765"/>
    </row>
    <row r="766" spans="1:28" x14ac:dyDescent="0.3">
      <c r="A766" t="s">
        <v>868</v>
      </c>
      <c r="B766">
        <v>5030228</v>
      </c>
      <c r="C766" t="s">
        <v>113</v>
      </c>
      <c r="D766">
        <v>4</v>
      </c>
      <c r="E766" s="10">
        <v>236.9</v>
      </c>
      <c r="F766" s="10">
        <v>947.6</v>
      </c>
      <c r="G766" s="10">
        <v>947.6</v>
      </c>
      <c r="H766">
        <v>0</v>
      </c>
      <c r="I766" s="51" t="str">
        <f>_xlfn.XLOOKUP(Q4_2025[[#This Row],[Artikelnr]],Artikel_prijzen[Artnr],Artikel_prijzen[Groep],"")</f>
        <v>Rigging</v>
      </c>
      <c r="J766" s="10">
        <f>_xlfn.XLOOKUP(Q4_2025[[#This Row],[Artikelnr]],Artikel_prijzen[Artnr],Artikel_prijzen[Prijs 2025],"")</f>
        <v>230</v>
      </c>
      <c r="K766" t="str">
        <f>IF(Q4_2025[[#This Row],[Artikelprijs]]&lt;&gt;"",IF(Q4_2025[[#This Row],[Stuksprijs]]=Q4_2025[[#This Row],[Artikelprijs]],"Prijs gelijk","Prijs wijkt af"),"")</f>
        <v>Prijs wijkt af</v>
      </c>
      <c r="L766" t="str">
        <f>IF(Q4_2025[[#This Row],[Relatiekorting percentage]]=0,
    "Nvt",
    IF(Q4_2025[[#This Row],[Brutobedrag 2]] &lt; Q4_2025[[#This Row],[Bruto - Rel.korting]],
        "Nee",
        "Ja"))</f>
        <v>Nvt</v>
      </c>
      <c r="M766" s="10">
        <f>IF(Q4_2025[[#This Row],[Artikelprijs]]&lt;&gt;"",Q4_2025[[#This Row],[Artikelprijs]],Q4_2025[[#This Row],[Stuksprijs]])</f>
        <v>230</v>
      </c>
      <c r="N766" s="44">
        <f>Q4_2025[[#This Row],[Besteld]]*Q4_2025[[#This Row],[Prijs 2]]</f>
        <v>920</v>
      </c>
      <c r="O766" s="10">
        <f>IF(Q4_2025[[#This Row],[Brutobedrag 2]]&lt;Q4_2025[[#This Row],[Bruto - Rel.korting]],Q4_2025[[#This Row],[Brutobedrag 2]],Q4_2025[[#This Row],[Brutobedrag 2]]*(100-Q4_2025[[#This Row],[Relatiekorting percentage]])/100)</f>
        <v>920</v>
      </c>
      <c r="R766" s="3"/>
      <c r="W766"/>
      <c r="AB766"/>
    </row>
    <row r="767" spans="1:28" x14ac:dyDescent="0.3">
      <c r="A767" t="s">
        <v>868</v>
      </c>
      <c r="B767">
        <v>5030228</v>
      </c>
      <c r="C767" t="s">
        <v>113</v>
      </c>
      <c r="D767">
        <v>4</v>
      </c>
      <c r="E767" s="10">
        <v>236.9</v>
      </c>
      <c r="F767" s="10">
        <v>947.6</v>
      </c>
      <c r="G767" s="10">
        <v>947.6</v>
      </c>
      <c r="H767">
        <v>0</v>
      </c>
      <c r="I767" s="51" t="str">
        <f>_xlfn.XLOOKUP(Q4_2025[[#This Row],[Artikelnr]],Artikel_prijzen[Artnr],Artikel_prijzen[Groep],"")</f>
        <v>Rigging</v>
      </c>
      <c r="J767" s="10">
        <f>_xlfn.XLOOKUP(Q4_2025[[#This Row],[Artikelnr]],Artikel_prijzen[Artnr],Artikel_prijzen[Prijs 2025],"")</f>
        <v>230</v>
      </c>
      <c r="K767" t="str">
        <f>IF(Q4_2025[[#This Row],[Artikelprijs]]&lt;&gt;"",IF(Q4_2025[[#This Row],[Stuksprijs]]=Q4_2025[[#This Row],[Artikelprijs]],"Prijs gelijk","Prijs wijkt af"),"")</f>
        <v>Prijs wijkt af</v>
      </c>
      <c r="L767" t="str">
        <f>IF(Q4_2025[[#This Row],[Relatiekorting percentage]]=0,
    "Nvt",
    IF(Q4_2025[[#This Row],[Brutobedrag 2]] &lt; Q4_2025[[#This Row],[Bruto - Rel.korting]],
        "Nee",
        "Ja"))</f>
        <v>Nvt</v>
      </c>
      <c r="M767" s="10">
        <f>IF(Q4_2025[[#This Row],[Artikelprijs]]&lt;&gt;"",Q4_2025[[#This Row],[Artikelprijs]],Q4_2025[[#This Row],[Stuksprijs]])</f>
        <v>230</v>
      </c>
      <c r="N767" s="44">
        <f>Q4_2025[[#This Row],[Besteld]]*Q4_2025[[#This Row],[Prijs 2]]</f>
        <v>920</v>
      </c>
      <c r="O767" s="10">
        <f>IF(Q4_2025[[#This Row],[Brutobedrag 2]]&lt;Q4_2025[[#This Row],[Bruto - Rel.korting]],Q4_2025[[#This Row],[Brutobedrag 2]],Q4_2025[[#This Row],[Brutobedrag 2]]*(100-Q4_2025[[#This Row],[Relatiekorting percentage]])/100)</f>
        <v>920</v>
      </c>
      <c r="R767" s="3"/>
      <c r="W767"/>
      <c r="AB767"/>
    </row>
    <row r="768" spans="1:28" x14ac:dyDescent="0.3">
      <c r="A768" t="s">
        <v>868</v>
      </c>
      <c r="B768">
        <v>5030232</v>
      </c>
      <c r="C768" t="s">
        <v>116</v>
      </c>
      <c r="D768">
        <v>1</v>
      </c>
      <c r="E768" s="10">
        <v>144.19999999999999</v>
      </c>
      <c r="F768" s="10">
        <v>144.19999999999999</v>
      </c>
      <c r="G768" s="10">
        <v>144.19999999999999</v>
      </c>
      <c r="H768">
        <v>0</v>
      </c>
      <c r="I768" s="51" t="str">
        <f>_xlfn.XLOOKUP(Q4_2025[[#This Row],[Artikelnr]],Artikel_prijzen[Artnr],Artikel_prijzen[Groep],"")</f>
        <v>Rigging</v>
      </c>
      <c r="J768" s="10">
        <f>_xlfn.XLOOKUP(Q4_2025[[#This Row],[Artikelnr]],Artikel_prijzen[Artnr],Artikel_prijzen[Prijs 2025],"")</f>
        <v>140</v>
      </c>
      <c r="K768" t="str">
        <f>IF(Q4_2025[[#This Row],[Artikelprijs]]&lt;&gt;"",IF(Q4_2025[[#This Row],[Stuksprijs]]=Q4_2025[[#This Row],[Artikelprijs]],"Prijs gelijk","Prijs wijkt af"),"")</f>
        <v>Prijs wijkt af</v>
      </c>
      <c r="L768" t="str">
        <f>IF(Q4_2025[[#This Row],[Relatiekorting percentage]]=0,
    "Nvt",
    IF(Q4_2025[[#This Row],[Brutobedrag 2]] &lt; Q4_2025[[#This Row],[Bruto - Rel.korting]],
        "Nee",
        "Ja"))</f>
        <v>Nvt</v>
      </c>
      <c r="M768" s="10">
        <f>IF(Q4_2025[[#This Row],[Artikelprijs]]&lt;&gt;"",Q4_2025[[#This Row],[Artikelprijs]],Q4_2025[[#This Row],[Stuksprijs]])</f>
        <v>140</v>
      </c>
      <c r="N768" s="44">
        <f>Q4_2025[[#This Row],[Besteld]]*Q4_2025[[#This Row],[Prijs 2]]</f>
        <v>140</v>
      </c>
      <c r="O768" s="10">
        <f>IF(Q4_2025[[#This Row],[Brutobedrag 2]]&lt;Q4_2025[[#This Row],[Bruto - Rel.korting]],Q4_2025[[#This Row],[Brutobedrag 2]],Q4_2025[[#This Row],[Brutobedrag 2]]*(100-Q4_2025[[#This Row],[Relatiekorting percentage]])/100)</f>
        <v>140</v>
      </c>
      <c r="R768" s="3"/>
      <c r="W768"/>
      <c r="AB768"/>
    </row>
    <row r="769" spans="1:28" x14ac:dyDescent="0.3">
      <c r="A769" t="s">
        <v>868</v>
      </c>
      <c r="B769">
        <v>5030228</v>
      </c>
      <c r="C769" t="s">
        <v>113</v>
      </c>
      <c r="D769">
        <v>3</v>
      </c>
      <c r="E769" s="10">
        <v>236.9</v>
      </c>
      <c r="F769" s="10">
        <v>710.7</v>
      </c>
      <c r="G769" s="10">
        <v>710.7</v>
      </c>
      <c r="H769">
        <v>0</v>
      </c>
      <c r="I769" s="51" t="str">
        <f>_xlfn.XLOOKUP(Q4_2025[[#This Row],[Artikelnr]],Artikel_prijzen[Artnr],Artikel_prijzen[Groep],"")</f>
        <v>Rigging</v>
      </c>
      <c r="J769" s="10">
        <f>_xlfn.XLOOKUP(Q4_2025[[#This Row],[Artikelnr]],Artikel_prijzen[Artnr],Artikel_prijzen[Prijs 2025],"")</f>
        <v>230</v>
      </c>
      <c r="K769" t="str">
        <f>IF(Q4_2025[[#This Row],[Artikelprijs]]&lt;&gt;"",IF(Q4_2025[[#This Row],[Stuksprijs]]=Q4_2025[[#This Row],[Artikelprijs]],"Prijs gelijk","Prijs wijkt af"),"")</f>
        <v>Prijs wijkt af</v>
      </c>
      <c r="L769" t="str">
        <f>IF(Q4_2025[[#This Row],[Relatiekorting percentage]]=0,
    "Nvt",
    IF(Q4_2025[[#This Row],[Brutobedrag 2]] &lt; Q4_2025[[#This Row],[Bruto - Rel.korting]],
        "Nee",
        "Ja"))</f>
        <v>Nvt</v>
      </c>
      <c r="M769" s="10">
        <f>IF(Q4_2025[[#This Row],[Artikelprijs]]&lt;&gt;"",Q4_2025[[#This Row],[Artikelprijs]],Q4_2025[[#This Row],[Stuksprijs]])</f>
        <v>230</v>
      </c>
      <c r="N769" s="44">
        <f>Q4_2025[[#This Row],[Besteld]]*Q4_2025[[#This Row],[Prijs 2]]</f>
        <v>690</v>
      </c>
      <c r="O769" s="10">
        <f>IF(Q4_2025[[#This Row],[Brutobedrag 2]]&lt;Q4_2025[[#This Row],[Bruto - Rel.korting]],Q4_2025[[#This Row],[Brutobedrag 2]],Q4_2025[[#This Row],[Brutobedrag 2]]*(100-Q4_2025[[#This Row],[Relatiekorting percentage]])/100)</f>
        <v>690</v>
      </c>
      <c r="R769" s="3"/>
      <c r="W769"/>
      <c r="AB769"/>
    </row>
    <row r="770" spans="1:28" x14ac:dyDescent="0.3">
      <c r="A770" t="s">
        <v>868</v>
      </c>
      <c r="B770">
        <v>5030228</v>
      </c>
      <c r="C770" t="s">
        <v>473</v>
      </c>
      <c r="D770">
        <v>1</v>
      </c>
      <c r="E770" s="10">
        <v>236.9</v>
      </c>
      <c r="F770" s="10">
        <v>236.9</v>
      </c>
      <c r="G770" s="10">
        <v>236.9</v>
      </c>
      <c r="H770">
        <v>0</v>
      </c>
      <c r="I770" s="51" t="str">
        <f>_xlfn.XLOOKUP(Q4_2025[[#This Row],[Artikelnr]],Artikel_prijzen[Artnr],Artikel_prijzen[Groep],"")</f>
        <v>Rigging</v>
      </c>
      <c r="J770" s="10">
        <f>_xlfn.XLOOKUP(Q4_2025[[#This Row],[Artikelnr]],Artikel_prijzen[Artnr],Artikel_prijzen[Prijs 2025],"")</f>
        <v>230</v>
      </c>
      <c r="K770" t="str">
        <f>IF(Q4_2025[[#This Row],[Artikelprijs]]&lt;&gt;"",IF(Q4_2025[[#This Row],[Stuksprijs]]=Q4_2025[[#This Row],[Artikelprijs]],"Prijs gelijk","Prijs wijkt af"),"")</f>
        <v>Prijs wijkt af</v>
      </c>
      <c r="L770" t="str">
        <f>IF(Q4_2025[[#This Row],[Relatiekorting percentage]]=0,
    "Nvt",
    IF(Q4_2025[[#This Row],[Brutobedrag 2]] &lt; Q4_2025[[#This Row],[Bruto - Rel.korting]],
        "Nee",
        "Ja"))</f>
        <v>Nvt</v>
      </c>
      <c r="M770" s="10">
        <f>IF(Q4_2025[[#This Row],[Artikelprijs]]&lt;&gt;"",Q4_2025[[#This Row],[Artikelprijs]],Q4_2025[[#This Row],[Stuksprijs]])</f>
        <v>230</v>
      </c>
      <c r="N770" s="44">
        <f>Q4_2025[[#This Row],[Besteld]]*Q4_2025[[#This Row],[Prijs 2]]</f>
        <v>230</v>
      </c>
      <c r="O770" s="10">
        <f>IF(Q4_2025[[#This Row],[Brutobedrag 2]]&lt;Q4_2025[[#This Row],[Bruto - Rel.korting]],Q4_2025[[#This Row],[Brutobedrag 2]],Q4_2025[[#This Row],[Brutobedrag 2]]*(100-Q4_2025[[#This Row],[Relatiekorting percentage]])/100)</f>
        <v>230</v>
      </c>
      <c r="R770" s="3"/>
      <c r="W770"/>
      <c r="AB770"/>
    </row>
    <row r="771" spans="1:28" x14ac:dyDescent="0.3">
      <c r="A771" t="s">
        <v>868</v>
      </c>
      <c r="B771">
        <v>5030228</v>
      </c>
      <c r="C771" t="s">
        <v>113</v>
      </c>
      <c r="D771">
        <v>4</v>
      </c>
      <c r="E771" s="10">
        <v>236.9</v>
      </c>
      <c r="F771" s="10">
        <v>947.6</v>
      </c>
      <c r="G771" s="10">
        <v>947.6</v>
      </c>
      <c r="H771">
        <v>0</v>
      </c>
      <c r="I771" s="51" t="str">
        <f>_xlfn.XLOOKUP(Q4_2025[[#This Row],[Artikelnr]],Artikel_prijzen[Artnr],Artikel_prijzen[Groep],"")</f>
        <v>Rigging</v>
      </c>
      <c r="J771" s="10">
        <f>_xlfn.XLOOKUP(Q4_2025[[#This Row],[Artikelnr]],Artikel_prijzen[Artnr],Artikel_prijzen[Prijs 2025],"")</f>
        <v>230</v>
      </c>
      <c r="K771" t="str">
        <f>IF(Q4_2025[[#This Row],[Artikelprijs]]&lt;&gt;"",IF(Q4_2025[[#This Row],[Stuksprijs]]=Q4_2025[[#This Row],[Artikelprijs]],"Prijs gelijk","Prijs wijkt af"),"")</f>
        <v>Prijs wijkt af</v>
      </c>
      <c r="L771" t="str">
        <f>IF(Q4_2025[[#This Row],[Relatiekorting percentage]]=0,
    "Nvt",
    IF(Q4_2025[[#This Row],[Brutobedrag 2]] &lt; Q4_2025[[#This Row],[Bruto - Rel.korting]],
        "Nee",
        "Ja"))</f>
        <v>Nvt</v>
      </c>
      <c r="M771" s="10">
        <f>IF(Q4_2025[[#This Row],[Artikelprijs]]&lt;&gt;"",Q4_2025[[#This Row],[Artikelprijs]],Q4_2025[[#This Row],[Stuksprijs]])</f>
        <v>230</v>
      </c>
      <c r="N771" s="44">
        <f>Q4_2025[[#This Row],[Besteld]]*Q4_2025[[#This Row],[Prijs 2]]</f>
        <v>920</v>
      </c>
      <c r="O771" s="10">
        <f>IF(Q4_2025[[#This Row],[Brutobedrag 2]]&lt;Q4_2025[[#This Row],[Bruto - Rel.korting]],Q4_2025[[#This Row],[Brutobedrag 2]],Q4_2025[[#This Row],[Brutobedrag 2]]*(100-Q4_2025[[#This Row],[Relatiekorting percentage]])/100)</f>
        <v>920</v>
      </c>
      <c r="R771" s="3"/>
      <c r="W771"/>
      <c r="AB771"/>
    </row>
    <row r="772" spans="1:28" x14ac:dyDescent="0.3">
      <c r="A772" t="s">
        <v>868</v>
      </c>
      <c r="B772">
        <v>5030232</v>
      </c>
      <c r="C772" t="s">
        <v>116</v>
      </c>
      <c r="D772">
        <v>1</v>
      </c>
      <c r="E772" s="10">
        <v>144.19999999999999</v>
      </c>
      <c r="F772" s="10">
        <v>144.19999999999999</v>
      </c>
      <c r="G772" s="10">
        <v>144.19999999999999</v>
      </c>
      <c r="H772">
        <v>0</v>
      </c>
      <c r="I772" s="51" t="str">
        <f>_xlfn.XLOOKUP(Q4_2025[[#This Row],[Artikelnr]],Artikel_prijzen[Artnr],Artikel_prijzen[Groep],"")</f>
        <v>Rigging</v>
      </c>
      <c r="J772" s="10">
        <f>_xlfn.XLOOKUP(Q4_2025[[#This Row],[Artikelnr]],Artikel_prijzen[Artnr],Artikel_prijzen[Prijs 2025],"")</f>
        <v>140</v>
      </c>
      <c r="K772" t="str">
        <f>IF(Q4_2025[[#This Row],[Artikelprijs]]&lt;&gt;"",IF(Q4_2025[[#This Row],[Stuksprijs]]=Q4_2025[[#This Row],[Artikelprijs]],"Prijs gelijk","Prijs wijkt af"),"")</f>
        <v>Prijs wijkt af</v>
      </c>
      <c r="L772" t="str">
        <f>IF(Q4_2025[[#This Row],[Relatiekorting percentage]]=0,
    "Nvt",
    IF(Q4_2025[[#This Row],[Brutobedrag 2]] &lt; Q4_2025[[#This Row],[Bruto - Rel.korting]],
        "Nee",
        "Ja"))</f>
        <v>Nvt</v>
      </c>
      <c r="M772" s="10">
        <f>IF(Q4_2025[[#This Row],[Artikelprijs]]&lt;&gt;"",Q4_2025[[#This Row],[Artikelprijs]],Q4_2025[[#This Row],[Stuksprijs]])</f>
        <v>140</v>
      </c>
      <c r="N772" s="44">
        <f>Q4_2025[[#This Row],[Besteld]]*Q4_2025[[#This Row],[Prijs 2]]</f>
        <v>140</v>
      </c>
      <c r="O772" s="10">
        <f>IF(Q4_2025[[#This Row],[Brutobedrag 2]]&lt;Q4_2025[[#This Row],[Bruto - Rel.korting]],Q4_2025[[#This Row],[Brutobedrag 2]],Q4_2025[[#This Row],[Brutobedrag 2]]*(100-Q4_2025[[#This Row],[Relatiekorting percentage]])/100)</f>
        <v>140</v>
      </c>
      <c r="R772" s="3"/>
      <c r="W772"/>
      <c r="AB772"/>
    </row>
    <row r="773" spans="1:28" x14ac:dyDescent="0.3">
      <c r="A773" t="s">
        <v>868</v>
      </c>
      <c r="B773">
        <v>5030229</v>
      </c>
      <c r="C773" t="s">
        <v>393</v>
      </c>
      <c r="D773">
        <v>10</v>
      </c>
      <c r="E773" s="10">
        <v>303.85000000000002</v>
      </c>
      <c r="F773" s="10">
        <v>3038.5</v>
      </c>
      <c r="G773" s="10">
        <v>3038.5</v>
      </c>
      <c r="H773">
        <v>0</v>
      </c>
      <c r="I773" s="51" t="str">
        <f>_xlfn.XLOOKUP(Q4_2025[[#This Row],[Artikelnr]],Artikel_prijzen[Artnr],Artikel_prijzen[Groep],"")</f>
        <v>Rigging</v>
      </c>
      <c r="J773" s="10">
        <f>_xlfn.XLOOKUP(Q4_2025[[#This Row],[Artikelnr]],Artikel_prijzen[Artnr],Artikel_prijzen[Prijs 2025],"")</f>
        <v>295</v>
      </c>
      <c r="K773" t="str">
        <f>IF(Q4_2025[[#This Row],[Artikelprijs]]&lt;&gt;"",IF(Q4_2025[[#This Row],[Stuksprijs]]=Q4_2025[[#This Row],[Artikelprijs]],"Prijs gelijk","Prijs wijkt af"),"")</f>
        <v>Prijs wijkt af</v>
      </c>
      <c r="L773" t="str">
        <f>IF(Q4_2025[[#This Row],[Relatiekorting percentage]]=0,
    "Nvt",
    IF(Q4_2025[[#This Row],[Brutobedrag 2]] &lt; Q4_2025[[#This Row],[Bruto - Rel.korting]],
        "Nee",
        "Ja"))</f>
        <v>Nvt</v>
      </c>
      <c r="M773" s="10">
        <f>IF(Q4_2025[[#This Row],[Artikelprijs]]&lt;&gt;"",Q4_2025[[#This Row],[Artikelprijs]],Q4_2025[[#This Row],[Stuksprijs]])</f>
        <v>295</v>
      </c>
      <c r="N773" s="44">
        <f>Q4_2025[[#This Row],[Besteld]]*Q4_2025[[#This Row],[Prijs 2]]</f>
        <v>2950</v>
      </c>
      <c r="O773" s="10">
        <f>IF(Q4_2025[[#This Row],[Brutobedrag 2]]&lt;Q4_2025[[#This Row],[Bruto - Rel.korting]],Q4_2025[[#This Row],[Brutobedrag 2]],Q4_2025[[#This Row],[Brutobedrag 2]]*(100-Q4_2025[[#This Row],[Relatiekorting percentage]])/100)</f>
        <v>2950</v>
      </c>
      <c r="R773" s="3"/>
      <c r="W773"/>
      <c r="AB773"/>
    </row>
    <row r="774" spans="1:28" x14ac:dyDescent="0.3">
      <c r="A774" t="s">
        <v>868</v>
      </c>
      <c r="B774">
        <v>2004051</v>
      </c>
      <c r="C774" t="s">
        <v>255</v>
      </c>
      <c r="D774">
        <v>10</v>
      </c>
      <c r="E774" s="10">
        <v>16.54</v>
      </c>
      <c r="F774" s="10">
        <v>165.4</v>
      </c>
      <c r="G774" s="10">
        <v>165.4</v>
      </c>
      <c r="H774">
        <v>0</v>
      </c>
      <c r="I774" s="51" t="str">
        <f>_xlfn.XLOOKUP(Q4_2025[[#This Row],[Artikelnr]],Artikel_prijzen[Artnr],Artikel_prijzen[Groep],"")</f>
        <v/>
      </c>
      <c r="J774" s="10" t="str">
        <f>_xlfn.XLOOKUP(Q4_2025[[#This Row],[Artikelnr]],Artikel_prijzen[Artnr],Artikel_prijzen[Prijs 2025],"")</f>
        <v/>
      </c>
      <c r="K774" t="str">
        <f>IF(Q4_2025[[#This Row],[Artikelprijs]]&lt;&gt;"",IF(Q4_2025[[#This Row],[Stuksprijs]]=Q4_2025[[#This Row],[Artikelprijs]],"Prijs gelijk","Prijs wijkt af"),"")</f>
        <v/>
      </c>
      <c r="L774" t="str">
        <f>IF(Q4_2025[[#This Row],[Relatiekorting percentage]]=0,
    "Nvt",
    IF(Q4_2025[[#This Row],[Brutobedrag 2]] &lt; Q4_2025[[#This Row],[Bruto - Rel.korting]],
        "Nee",
        "Ja"))</f>
        <v>Nvt</v>
      </c>
      <c r="M774" s="10">
        <f>IF(Q4_2025[[#This Row],[Artikelprijs]]&lt;&gt;"",Q4_2025[[#This Row],[Artikelprijs]],Q4_2025[[#This Row],[Stuksprijs]])</f>
        <v>16.54</v>
      </c>
      <c r="N774" s="44">
        <f>Q4_2025[[#This Row],[Besteld]]*Q4_2025[[#This Row],[Prijs 2]]</f>
        <v>165.39999999999998</v>
      </c>
      <c r="O774" s="10">
        <f>IF(Q4_2025[[#This Row],[Brutobedrag 2]]&lt;Q4_2025[[#This Row],[Bruto - Rel.korting]],Q4_2025[[#This Row],[Brutobedrag 2]],Q4_2025[[#This Row],[Brutobedrag 2]]*(100-Q4_2025[[#This Row],[Relatiekorting percentage]])/100)</f>
        <v>165.39999999999998</v>
      </c>
      <c r="R774" s="3"/>
      <c r="W774"/>
      <c r="AB774"/>
    </row>
    <row r="775" spans="1:28" x14ac:dyDescent="0.3">
      <c r="A775" t="s">
        <v>868</v>
      </c>
      <c r="B775">
        <v>5030028</v>
      </c>
      <c r="C775" t="s">
        <v>341</v>
      </c>
      <c r="D775">
        <v>7</v>
      </c>
      <c r="E775" s="10">
        <v>28.84</v>
      </c>
      <c r="F775" s="10">
        <v>201.88</v>
      </c>
      <c r="G775" s="10">
        <v>201.88</v>
      </c>
      <c r="H775">
        <v>0</v>
      </c>
      <c r="I775" s="51" t="str">
        <f>_xlfn.XLOOKUP(Q4_2025[[#This Row],[Artikelnr]],Artikel_prijzen[Artnr],Artikel_prijzen[Groep],"")</f>
        <v/>
      </c>
      <c r="J775" s="10" t="str">
        <f>_xlfn.XLOOKUP(Q4_2025[[#This Row],[Artikelnr]],Artikel_prijzen[Artnr],Artikel_prijzen[Prijs 2025],"")</f>
        <v/>
      </c>
      <c r="K775" t="str">
        <f>IF(Q4_2025[[#This Row],[Artikelprijs]]&lt;&gt;"",IF(Q4_2025[[#This Row],[Stuksprijs]]=Q4_2025[[#This Row],[Artikelprijs]],"Prijs gelijk","Prijs wijkt af"),"")</f>
        <v/>
      </c>
      <c r="L775" t="str">
        <f>IF(Q4_2025[[#This Row],[Relatiekorting percentage]]=0,
    "Nvt",
    IF(Q4_2025[[#This Row],[Brutobedrag 2]] &lt; Q4_2025[[#This Row],[Bruto - Rel.korting]],
        "Nee",
        "Ja"))</f>
        <v>Nvt</v>
      </c>
      <c r="M775" s="10">
        <f>IF(Q4_2025[[#This Row],[Artikelprijs]]&lt;&gt;"",Q4_2025[[#This Row],[Artikelprijs]],Q4_2025[[#This Row],[Stuksprijs]])</f>
        <v>28.84</v>
      </c>
      <c r="N775" s="44">
        <f>Q4_2025[[#This Row],[Besteld]]*Q4_2025[[#This Row],[Prijs 2]]</f>
        <v>201.88</v>
      </c>
      <c r="O775" s="10">
        <f>IF(Q4_2025[[#This Row],[Brutobedrag 2]]&lt;Q4_2025[[#This Row],[Bruto - Rel.korting]],Q4_2025[[#This Row],[Brutobedrag 2]],Q4_2025[[#This Row],[Brutobedrag 2]]*(100-Q4_2025[[#This Row],[Relatiekorting percentage]])/100)</f>
        <v>201.88</v>
      </c>
      <c r="R775" s="3"/>
      <c r="W775"/>
      <c r="AB775"/>
    </row>
    <row r="776" spans="1:28" x14ac:dyDescent="0.3">
      <c r="A776" t="s">
        <v>868</v>
      </c>
      <c r="B776">
        <v>5030228</v>
      </c>
      <c r="C776" t="s">
        <v>113</v>
      </c>
      <c r="D776">
        <v>1</v>
      </c>
      <c r="E776" s="10">
        <v>236.9</v>
      </c>
      <c r="F776" s="10">
        <v>236.9</v>
      </c>
      <c r="G776" s="10">
        <v>236.9</v>
      </c>
      <c r="H776">
        <v>0</v>
      </c>
      <c r="I776" s="51" t="str">
        <f>_xlfn.XLOOKUP(Q4_2025[[#This Row],[Artikelnr]],Artikel_prijzen[Artnr],Artikel_prijzen[Groep],"")</f>
        <v>Rigging</v>
      </c>
      <c r="J776" s="10">
        <f>_xlfn.XLOOKUP(Q4_2025[[#This Row],[Artikelnr]],Artikel_prijzen[Artnr],Artikel_prijzen[Prijs 2025],"")</f>
        <v>230</v>
      </c>
      <c r="K776" t="str">
        <f>IF(Q4_2025[[#This Row],[Artikelprijs]]&lt;&gt;"",IF(Q4_2025[[#This Row],[Stuksprijs]]=Q4_2025[[#This Row],[Artikelprijs]],"Prijs gelijk","Prijs wijkt af"),"")</f>
        <v>Prijs wijkt af</v>
      </c>
      <c r="L776" t="str">
        <f>IF(Q4_2025[[#This Row],[Relatiekorting percentage]]=0,
    "Nvt",
    IF(Q4_2025[[#This Row],[Brutobedrag 2]] &lt; Q4_2025[[#This Row],[Bruto - Rel.korting]],
        "Nee",
        "Ja"))</f>
        <v>Nvt</v>
      </c>
      <c r="M776" s="10">
        <f>IF(Q4_2025[[#This Row],[Artikelprijs]]&lt;&gt;"",Q4_2025[[#This Row],[Artikelprijs]],Q4_2025[[#This Row],[Stuksprijs]])</f>
        <v>230</v>
      </c>
      <c r="N776" s="44">
        <f>Q4_2025[[#This Row],[Besteld]]*Q4_2025[[#This Row],[Prijs 2]]</f>
        <v>230</v>
      </c>
      <c r="O776" s="10">
        <f>IF(Q4_2025[[#This Row],[Brutobedrag 2]]&lt;Q4_2025[[#This Row],[Bruto - Rel.korting]],Q4_2025[[#This Row],[Brutobedrag 2]],Q4_2025[[#This Row],[Brutobedrag 2]]*(100-Q4_2025[[#This Row],[Relatiekorting percentage]])/100)</f>
        <v>230</v>
      </c>
      <c r="R776" s="3"/>
      <c r="W776"/>
      <c r="AB776"/>
    </row>
    <row r="777" spans="1:28" x14ac:dyDescent="0.3">
      <c r="A777" t="s">
        <v>868</v>
      </c>
      <c r="B777">
        <v>5030228</v>
      </c>
      <c r="C777" t="s">
        <v>113</v>
      </c>
      <c r="D777">
        <v>3</v>
      </c>
      <c r="E777" s="10">
        <v>236.9</v>
      </c>
      <c r="F777" s="10">
        <v>710.7</v>
      </c>
      <c r="G777" s="10">
        <v>710.7</v>
      </c>
      <c r="H777">
        <v>0</v>
      </c>
      <c r="I777" s="51" t="str">
        <f>_xlfn.XLOOKUP(Q4_2025[[#This Row],[Artikelnr]],Artikel_prijzen[Artnr],Artikel_prijzen[Groep],"")</f>
        <v>Rigging</v>
      </c>
      <c r="J777" s="10">
        <f>_xlfn.XLOOKUP(Q4_2025[[#This Row],[Artikelnr]],Artikel_prijzen[Artnr],Artikel_prijzen[Prijs 2025],"")</f>
        <v>230</v>
      </c>
      <c r="K777" t="str">
        <f>IF(Q4_2025[[#This Row],[Artikelprijs]]&lt;&gt;"",IF(Q4_2025[[#This Row],[Stuksprijs]]=Q4_2025[[#This Row],[Artikelprijs]],"Prijs gelijk","Prijs wijkt af"),"")</f>
        <v>Prijs wijkt af</v>
      </c>
      <c r="L777" t="str">
        <f>IF(Q4_2025[[#This Row],[Relatiekorting percentage]]=0,
    "Nvt",
    IF(Q4_2025[[#This Row],[Brutobedrag 2]] &lt; Q4_2025[[#This Row],[Bruto - Rel.korting]],
        "Nee",
        "Ja"))</f>
        <v>Nvt</v>
      </c>
      <c r="M777" s="10">
        <f>IF(Q4_2025[[#This Row],[Artikelprijs]]&lt;&gt;"",Q4_2025[[#This Row],[Artikelprijs]],Q4_2025[[#This Row],[Stuksprijs]])</f>
        <v>230</v>
      </c>
      <c r="N777" s="44">
        <f>Q4_2025[[#This Row],[Besteld]]*Q4_2025[[#This Row],[Prijs 2]]</f>
        <v>690</v>
      </c>
      <c r="O777" s="10">
        <f>IF(Q4_2025[[#This Row],[Brutobedrag 2]]&lt;Q4_2025[[#This Row],[Bruto - Rel.korting]],Q4_2025[[#This Row],[Brutobedrag 2]],Q4_2025[[#This Row],[Brutobedrag 2]]*(100-Q4_2025[[#This Row],[Relatiekorting percentage]])/100)</f>
        <v>690</v>
      </c>
      <c r="R777" s="3"/>
      <c r="W777"/>
      <c r="AB777"/>
    </row>
    <row r="778" spans="1:28" x14ac:dyDescent="0.3">
      <c r="A778" t="s">
        <v>868</v>
      </c>
      <c r="B778">
        <v>5030234</v>
      </c>
      <c r="C778" t="s">
        <v>155</v>
      </c>
      <c r="D778">
        <v>1</v>
      </c>
      <c r="E778" s="10">
        <v>180.25</v>
      </c>
      <c r="F778" s="10">
        <v>180.25</v>
      </c>
      <c r="G778" s="10">
        <v>180.25</v>
      </c>
      <c r="H778">
        <v>0</v>
      </c>
      <c r="I778" s="51" t="str">
        <f>_xlfn.XLOOKUP(Q4_2025[[#This Row],[Artikelnr]],Artikel_prijzen[Artnr],Artikel_prijzen[Groep],"")</f>
        <v>Rigging</v>
      </c>
      <c r="J778" s="10">
        <f>_xlfn.XLOOKUP(Q4_2025[[#This Row],[Artikelnr]],Artikel_prijzen[Artnr],Artikel_prijzen[Prijs 2025],"")</f>
        <v>175</v>
      </c>
      <c r="K778" t="str">
        <f>IF(Q4_2025[[#This Row],[Artikelprijs]]&lt;&gt;"",IF(Q4_2025[[#This Row],[Stuksprijs]]=Q4_2025[[#This Row],[Artikelprijs]],"Prijs gelijk","Prijs wijkt af"),"")</f>
        <v>Prijs wijkt af</v>
      </c>
      <c r="L778" t="str">
        <f>IF(Q4_2025[[#This Row],[Relatiekorting percentage]]=0,
    "Nvt",
    IF(Q4_2025[[#This Row],[Brutobedrag 2]] &lt; Q4_2025[[#This Row],[Bruto - Rel.korting]],
        "Nee",
        "Ja"))</f>
        <v>Nvt</v>
      </c>
      <c r="M778" s="10">
        <f>IF(Q4_2025[[#This Row],[Artikelprijs]]&lt;&gt;"",Q4_2025[[#This Row],[Artikelprijs]],Q4_2025[[#This Row],[Stuksprijs]])</f>
        <v>175</v>
      </c>
      <c r="N778" s="44">
        <f>Q4_2025[[#This Row],[Besteld]]*Q4_2025[[#This Row],[Prijs 2]]</f>
        <v>175</v>
      </c>
      <c r="O778" s="10">
        <f>IF(Q4_2025[[#This Row],[Brutobedrag 2]]&lt;Q4_2025[[#This Row],[Bruto - Rel.korting]],Q4_2025[[#This Row],[Brutobedrag 2]],Q4_2025[[#This Row],[Brutobedrag 2]]*(100-Q4_2025[[#This Row],[Relatiekorting percentage]])/100)</f>
        <v>175</v>
      </c>
      <c r="R778" s="3"/>
      <c r="W778"/>
      <c r="AB778"/>
    </row>
    <row r="779" spans="1:28" x14ac:dyDescent="0.3">
      <c r="A779" t="s">
        <v>868</v>
      </c>
      <c r="B779">
        <v>5030001</v>
      </c>
      <c r="C779" t="s">
        <v>132</v>
      </c>
      <c r="D779">
        <v>25</v>
      </c>
      <c r="E779" s="10">
        <v>28.84</v>
      </c>
      <c r="F779" s="10">
        <v>721</v>
      </c>
      <c r="G779" s="10">
        <v>721</v>
      </c>
      <c r="H779">
        <v>0</v>
      </c>
      <c r="I779" s="51" t="str">
        <f>_xlfn.XLOOKUP(Q4_2025[[#This Row],[Artikelnr]],Artikel_prijzen[Artnr],Artikel_prijzen[Groep],"")</f>
        <v>Rigging</v>
      </c>
      <c r="J779" s="10">
        <f>_xlfn.XLOOKUP(Q4_2025[[#This Row],[Artikelnr]],Artikel_prijzen[Artnr],Artikel_prijzen[Prijs 2025],"")</f>
        <v>28</v>
      </c>
      <c r="K779" t="str">
        <f>IF(Q4_2025[[#This Row],[Artikelprijs]]&lt;&gt;"",IF(Q4_2025[[#This Row],[Stuksprijs]]=Q4_2025[[#This Row],[Artikelprijs]],"Prijs gelijk","Prijs wijkt af"),"")</f>
        <v>Prijs wijkt af</v>
      </c>
      <c r="L779" t="str">
        <f>IF(Q4_2025[[#This Row],[Relatiekorting percentage]]=0,
    "Nvt",
    IF(Q4_2025[[#This Row],[Brutobedrag 2]] &lt; Q4_2025[[#This Row],[Bruto - Rel.korting]],
        "Nee",
        "Ja"))</f>
        <v>Nvt</v>
      </c>
      <c r="M779" s="10">
        <f>IF(Q4_2025[[#This Row],[Artikelprijs]]&lt;&gt;"",Q4_2025[[#This Row],[Artikelprijs]],Q4_2025[[#This Row],[Stuksprijs]])</f>
        <v>28</v>
      </c>
      <c r="N779" s="44">
        <f>Q4_2025[[#This Row],[Besteld]]*Q4_2025[[#This Row],[Prijs 2]]</f>
        <v>700</v>
      </c>
      <c r="O779" s="10">
        <f>IF(Q4_2025[[#This Row],[Brutobedrag 2]]&lt;Q4_2025[[#This Row],[Bruto - Rel.korting]],Q4_2025[[#This Row],[Brutobedrag 2]],Q4_2025[[#This Row],[Brutobedrag 2]]*(100-Q4_2025[[#This Row],[Relatiekorting percentage]])/100)</f>
        <v>700</v>
      </c>
      <c r="R779" s="3"/>
      <c r="W779"/>
      <c r="AB779"/>
    </row>
    <row r="780" spans="1:28" x14ac:dyDescent="0.3">
      <c r="A780" t="s">
        <v>868</v>
      </c>
      <c r="B780">
        <v>5030228</v>
      </c>
      <c r="C780" t="s">
        <v>113</v>
      </c>
      <c r="D780">
        <v>4</v>
      </c>
      <c r="E780" s="10">
        <v>236.9</v>
      </c>
      <c r="F780" s="10">
        <v>947.6</v>
      </c>
      <c r="G780" s="10">
        <v>947.6</v>
      </c>
      <c r="H780">
        <v>0</v>
      </c>
      <c r="I780" s="51" t="str">
        <f>_xlfn.XLOOKUP(Q4_2025[[#This Row],[Artikelnr]],Artikel_prijzen[Artnr],Artikel_prijzen[Groep],"")</f>
        <v>Rigging</v>
      </c>
      <c r="J780" s="10">
        <f>_xlfn.XLOOKUP(Q4_2025[[#This Row],[Artikelnr]],Artikel_prijzen[Artnr],Artikel_prijzen[Prijs 2025],"")</f>
        <v>230</v>
      </c>
      <c r="K780" t="str">
        <f>IF(Q4_2025[[#This Row],[Artikelprijs]]&lt;&gt;"",IF(Q4_2025[[#This Row],[Stuksprijs]]=Q4_2025[[#This Row],[Artikelprijs]],"Prijs gelijk","Prijs wijkt af"),"")</f>
        <v>Prijs wijkt af</v>
      </c>
      <c r="L780" t="str">
        <f>IF(Q4_2025[[#This Row],[Relatiekorting percentage]]=0,
    "Nvt",
    IF(Q4_2025[[#This Row],[Brutobedrag 2]] &lt; Q4_2025[[#This Row],[Bruto - Rel.korting]],
        "Nee",
        "Ja"))</f>
        <v>Nvt</v>
      </c>
      <c r="M780" s="10">
        <f>IF(Q4_2025[[#This Row],[Artikelprijs]]&lt;&gt;"",Q4_2025[[#This Row],[Artikelprijs]],Q4_2025[[#This Row],[Stuksprijs]])</f>
        <v>230</v>
      </c>
      <c r="N780" s="44">
        <f>Q4_2025[[#This Row],[Besteld]]*Q4_2025[[#This Row],[Prijs 2]]</f>
        <v>920</v>
      </c>
      <c r="O780" s="10">
        <f>IF(Q4_2025[[#This Row],[Brutobedrag 2]]&lt;Q4_2025[[#This Row],[Bruto - Rel.korting]],Q4_2025[[#This Row],[Brutobedrag 2]],Q4_2025[[#This Row],[Brutobedrag 2]]*(100-Q4_2025[[#This Row],[Relatiekorting percentage]])/100)</f>
        <v>920</v>
      </c>
      <c r="R780" s="3"/>
      <c r="W780"/>
      <c r="AB780"/>
    </row>
    <row r="781" spans="1:28" x14ac:dyDescent="0.3">
      <c r="A781" t="s">
        <v>868</v>
      </c>
      <c r="B781">
        <v>5030228</v>
      </c>
      <c r="C781" t="s">
        <v>113</v>
      </c>
      <c r="D781">
        <v>3</v>
      </c>
      <c r="E781" s="10">
        <v>236.9</v>
      </c>
      <c r="F781" s="10">
        <v>710.7</v>
      </c>
      <c r="G781" s="10">
        <v>710.7</v>
      </c>
      <c r="H781">
        <v>0</v>
      </c>
      <c r="I781" s="51" t="str">
        <f>_xlfn.XLOOKUP(Q4_2025[[#This Row],[Artikelnr]],Artikel_prijzen[Artnr],Artikel_prijzen[Groep],"")</f>
        <v>Rigging</v>
      </c>
      <c r="J781" s="10">
        <f>_xlfn.XLOOKUP(Q4_2025[[#This Row],[Artikelnr]],Artikel_prijzen[Artnr],Artikel_prijzen[Prijs 2025],"")</f>
        <v>230</v>
      </c>
      <c r="K781" t="str">
        <f>IF(Q4_2025[[#This Row],[Artikelprijs]]&lt;&gt;"",IF(Q4_2025[[#This Row],[Stuksprijs]]=Q4_2025[[#This Row],[Artikelprijs]],"Prijs gelijk","Prijs wijkt af"),"")</f>
        <v>Prijs wijkt af</v>
      </c>
      <c r="L781" t="str">
        <f>IF(Q4_2025[[#This Row],[Relatiekorting percentage]]=0,
    "Nvt",
    IF(Q4_2025[[#This Row],[Brutobedrag 2]] &lt; Q4_2025[[#This Row],[Bruto - Rel.korting]],
        "Nee",
        "Ja"))</f>
        <v>Nvt</v>
      </c>
      <c r="M781" s="10">
        <f>IF(Q4_2025[[#This Row],[Artikelprijs]]&lt;&gt;"",Q4_2025[[#This Row],[Artikelprijs]],Q4_2025[[#This Row],[Stuksprijs]])</f>
        <v>230</v>
      </c>
      <c r="N781" s="44">
        <f>Q4_2025[[#This Row],[Besteld]]*Q4_2025[[#This Row],[Prijs 2]]</f>
        <v>690</v>
      </c>
      <c r="O781" s="10">
        <f>IF(Q4_2025[[#This Row],[Brutobedrag 2]]&lt;Q4_2025[[#This Row],[Bruto - Rel.korting]],Q4_2025[[#This Row],[Brutobedrag 2]],Q4_2025[[#This Row],[Brutobedrag 2]]*(100-Q4_2025[[#This Row],[Relatiekorting percentage]])/100)</f>
        <v>690</v>
      </c>
      <c r="R781" s="3"/>
      <c r="W781"/>
      <c r="AB781"/>
    </row>
    <row r="782" spans="1:28" x14ac:dyDescent="0.3">
      <c r="A782" t="s">
        <v>868</v>
      </c>
      <c r="B782">
        <v>5030225</v>
      </c>
      <c r="C782" t="s">
        <v>261</v>
      </c>
      <c r="D782">
        <v>1</v>
      </c>
      <c r="E782" s="10">
        <v>133.9</v>
      </c>
      <c r="F782" s="10">
        <v>133.9</v>
      </c>
      <c r="G782" s="10">
        <v>133.9</v>
      </c>
      <c r="H782">
        <v>0</v>
      </c>
      <c r="I782" s="51" t="str">
        <f>_xlfn.XLOOKUP(Q4_2025[[#This Row],[Artikelnr]],Artikel_prijzen[Artnr],Artikel_prijzen[Groep],"")</f>
        <v>Rigging</v>
      </c>
      <c r="J782" s="10">
        <f>_xlfn.XLOOKUP(Q4_2025[[#This Row],[Artikelnr]],Artikel_prijzen[Artnr],Artikel_prijzen[Prijs 2025],"")</f>
        <v>130</v>
      </c>
      <c r="K782" t="str">
        <f>IF(Q4_2025[[#This Row],[Artikelprijs]]&lt;&gt;"",IF(Q4_2025[[#This Row],[Stuksprijs]]=Q4_2025[[#This Row],[Artikelprijs]],"Prijs gelijk","Prijs wijkt af"),"")</f>
        <v>Prijs wijkt af</v>
      </c>
      <c r="L782" t="str">
        <f>IF(Q4_2025[[#This Row],[Relatiekorting percentage]]=0,
    "Nvt",
    IF(Q4_2025[[#This Row],[Brutobedrag 2]] &lt; Q4_2025[[#This Row],[Bruto - Rel.korting]],
        "Nee",
        "Ja"))</f>
        <v>Nvt</v>
      </c>
      <c r="M782" s="10">
        <f>IF(Q4_2025[[#This Row],[Artikelprijs]]&lt;&gt;"",Q4_2025[[#This Row],[Artikelprijs]],Q4_2025[[#This Row],[Stuksprijs]])</f>
        <v>130</v>
      </c>
      <c r="N782" s="44">
        <f>Q4_2025[[#This Row],[Besteld]]*Q4_2025[[#This Row],[Prijs 2]]</f>
        <v>130</v>
      </c>
      <c r="O782" s="10">
        <f>IF(Q4_2025[[#This Row],[Brutobedrag 2]]&lt;Q4_2025[[#This Row],[Bruto - Rel.korting]],Q4_2025[[#This Row],[Brutobedrag 2]],Q4_2025[[#This Row],[Brutobedrag 2]]*(100-Q4_2025[[#This Row],[Relatiekorting percentage]])/100)</f>
        <v>130</v>
      </c>
      <c r="R782" s="3"/>
      <c r="W782"/>
      <c r="AB782"/>
    </row>
    <row r="783" spans="1:28" x14ac:dyDescent="0.3">
      <c r="A783" t="s">
        <v>868</v>
      </c>
      <c r="B783">
        <v>5030225</v>
      </c>
      <c r="C783" t="s">
        <v>261</v>
      </c>
      <c r="D783">
        <v>-1</v>
      </c>
      <c r="E783" s="10">
        <v>133.9</v>
      </c>
      <c r="F783" s="10">
        <v>-133.9</v>
      </c>
      <c r="G783" s="10">
        <v>-133.9</v>
      </c>
      <c r="H783">
        <v>0</v>
      </c>
      <c r="I783" s="51" t="str">
        <f>_xlfn.XLOOKUP(Q4_2025[[#This Row],[Artikelnr]],Artikel_prijzen[Artnr],Artikel_prijzen[Groep],"")</f>
        <v>Rigging</v>
      </c>
      <c r="J783" s="10">
        <f>_xlfn.XLOOKUP(Q4_2025[[#This Row],[Artikelnr]],Artikel_prijzen[Artnr],Artikel_prijzen[Prijs 2025],"")</f>
        <v>130</v>
      </c>
      <c r="K783" t="str">
        <f>IF(Q4_2025[[#This Row],[Artikelprijs]]&lt;&gt;"",IF(Q4_2025[[#This Row],[Stuksprijs]]=Q4_2025[[#This Row],[Artikelprijs]],"Prijs gelijk","Prijs wijkt af"),"")</f>
        <v>Prijs wijkt af</v>
      </c>
      <c r="L783" t="str">
        <f>IF(Q4_2025[[#This Row],[Relatiekorting percentage]]=0,
    "Nvt",
    IF(Q4_2025[[#This Row],[Brutobedrag 2]] &lt; Q4_2025[[#This Row],[Bruto - Rel.korting]],
        "Nee",
        "Ja"))</f>
        <v>Nvt</v>
      </c>
      <c r="M783" s="10">
        <f>IF(Q4_2025[[#This Row],[Artikelprijs]]&lt;&gt;"",Q4_2025[[#This Row],[Artikelprijs]],Q4_2025[[#This Row],[Stuksprijs]])</f>
        <v>130</v>
      </c>
      <c r="N783" s="44">
        <f>Q4_2025[[#This Row],[Besteld]]*Q4_2025[[#This Row],[Prijs 2]]</f>
        <v>-130</v>
      </c>
      <c r="O783" s="10">
        <f>IF(Q4_2025[[#This Row],[Brutobedrag 2]]&lt;Q4_2025[[#This Row],[Bruto - Rel.korting]],Q4_2025[[#This Row],[Brutobedrag 2]],Q4_2025[[#This Row],[Brutobedrag 2]]*(100-Q4_2025[[#This Row],[Relatiekorting percentage]])/100)</f>
        <v>-130</v>
      </c>
      <c r="R783" s="3"/>
      <c r="W783"/>
      <c r="AB783"/>
    </row>
    <row r="784" spans="1:28" x14ac:dyDescent="0.3">
      <c r="A784" t="s">
        <v>868</v>
      </c>
      <c r="B784">
        <v>5030232</v>
      </c>
      <c r="C784" t="s">
        <v>116</v>
      </c>
      <c r="D784">
        <v>1</v>
      </c>
      <c r="E784" s="10">
        <v>144.19999999999999</v>
      </c>
      <c r="F784" s="10">
        <v>144.19999999999999</v>
      </c>
      <c r="G784" s="10">
        <v>144.19999999999999</v>
      </c>
      <c r="H784">
        <v>0</v>
      </c>
      <c r="I784" s="51" t="str">
        <f>_xlfn.XLOOKUP(Q4_2025[[#This Row],[Artikelnr]],Artikel_prijzen[Artnr],Artikel_prijzen[Groep],"")</f>
        <v>Rigging</v>
      </c>
      <c r="J784" s="10">
        <f>_xlfn.XLOOKUP(Q4_2025[[#This Row],[Artikelnr]],Artikel_prijzen[Artnr],Artikel_prijzen[Prijs 2025],"")</f>
        <v>140</v>
      </c>
      <c r="K784" t="str">
        <f>IF(Q4_2025[[#This Row],[Artikelprijs]]&lt;&gt;"",IF(Q4_2025[[#This Row],[Stuksprijs]]=Q4_2025[[#This Row],[Artikelprijs]],"Prijs gelijk","Prijs wijkt af"),"")</f>
        <v>Prijs wijkt af</v>
      </c>
      <c r="L784" t="str">
        <f>IF(Q4_2025[[#This Row],[Relatiekorting percentage]]=0,
    "Nvt",
    IF(Q4_2025[[#This Row],[Brutobedrag 2]] &lt; Q4_2025[[#This Row],[Bruto - Rel.korting]],
        "Nee",
        "Ja"))</f>
        <v>Nvt</v>
      </c>
      <c r="M784" s="10">
        <f>IF(Q4_2025[[#This Row],[Artikelprijs]]&lt;&gt;"",Q4_2025[[#This Row],[Artikelprijs]],Q4_2025[[#This Row],[Stuksprijs]])</f>
        <v>140</v>
      </c>
      <c r="N784" s="44">
        <f>Q4_2025[[#This Row],[Besteld]]*Q4_2025[[#This Row],[Prijs 2]]</f>
        <v>140</v>
      </c>
      <c r="O784" s="10">
        <f>IF(Q4_2025[[#This Row],[Brutobedrag 2]]&lt;Q4_2025[[#This Row],[Bruto - Rel.korting]],Q4_2025[[#This Row],[Brutobedrag 2]],Q4_2025[[#This Row],[Brutobedrag 2]]*(100-Q4_2025[[#This Row],[Relatiekorting percentage]])/100)</f>
        <v>140</v>
      </c>
      <c r="R784" s="3"/>
      <c r="W784"/>
      <c r="AB784"/>
    </row>
    <row r="785" spans="1:28" x14ac:dyDescent="0.3">
      <c r="A785" t="s">
        <v>868</v>
      </c>
      <c r="B785">
        <v>5030228</v>
      </c>
      <c r="C785" t="s">
        <v>113</v>
      </c>
      <c r="D785">
        <v>1</v>
      </c>
      <c r="E785" s="10">
        <v>236.9</v>
      </c>
      <c r="F785" s="10">
        <v>236.9</v>
      </c>
      <c r="G785" s="10">
        <v>236.9</v>
      </c>
      <c r="H785">
        <v>0</v>
      </c>
      <c r="I785" s="51" t="str">
        <f>_xlfn.XLOOKUP(Q4_2025[[#This Row],[Artikelnr]],Artikel_prijzen[Artnr],Artikel_prijzen[Groep],"")</f>
        <v>Rigging</v>
      </c>
      <c r="J785" s="10">
        <f>_xlfn.XLOOKUP(Q4_2025[[#This Row],[Artikelnr]],Artikel_prijzen[Artnr],Artikel_prijzen[Prijs 2025],"")</f>
        <v>230</v>
      </c>
      <c r="K785" t="str">
        <f>IF(Q4_2025[[#This Row],[Artikelprijs]]&lt;&gt;"",IF(Q4_2025[[#This Row],[Stuksprijs]]=Q4_2025[[#This Row],[Artikelprijs]],"Prijs gelijk","Prijs wijkt af"),"")</f>
        <v>Prijs wijkt af</v>
      </c>
      <c r="L785" t="str">
        <f>IF(Q4_2025[[#This Row],[Relatiekorting percentage]]=0,
    "Nvt",
    IF(Q4_2025[[#This Row],[Brutobedrag 2]] &lt; Q4_2025[[#This Row],[Bruto - Rel.korting]],
        "Nee",
        "Ja"))</f>
        <v>Nvt</v>
      </c>
      <c r="M785" s="10">
        <f>IF(Q4_2025[[#This Row],[Artikelprijs]]&lt;&gt;"",Q4_2025[[#This Row],[Artikelprijs]],Q4_2025[[#This Row],[Stuksprijs]])</f>
        <v>230</v>
      </c>
      <c r="N785" s="44">
        <f>Q4_2025[[#This Row],[Besteld]]*Q4_2025[[#This Row],[Prijs 2]]</f>
        <v>230</v>
      </c>
      <c r="O785" s="10">
        <f>IF(Q4_2025[[#This Row],[Brutobedrag 2]]&lt;Q4_2025[[#This Row],[Bruto - Rel.korting]],Q4_2025[[#This Row],[Brutobedrag 2]],Q4_2025[[#This Row],[Brutobedrag 2]]*(100-Q4_2025[[#This Row],[Relatiekorting percentage]])/100)</f>
        <v>230</v>
      </c>
      <c r="R785" s="3"/>
      <c r="W785"/>
      <c r="AB785"/>
    </row>
    <row r="786" spans="1:28" x14ac:dyDescent="0.3">
      <c r="A786" t="s">
        <v>868</v>
      </c>
      <c r="B786">
        <v>5030228</v>
      </c>
      <c r="C786" t="s">
        <v>473</v>
      </c>
      <c r="D786">
        <v>2</v>
      </c>
      <c r="E786" s="10">
        <v>236.9</v>
      </c>
      <c r="F786" s="10">
        <v>473.8</v>
      </c>
      <c r="G786" s="10">
        <v>473.8</v>
      </c>
      <c r="H786">
        <v>0</v>
      </c>
      <c r="I786" s="51" t="str">
        <f>_xlfn.XLOOKUP(Q4_2025[[#This Row],[Artikelnr]],Artikel_prijzen[Artnr],Artikel_prijzen[Groep],"")</f>
        <v>Rigging</v>
      </c>
      <c r="J786" s="10">
        <f>_xlfn.XLOOKUP(Q4_2025[[#This Row],[Artikelnr]],Artikel_prijzen[Artnr],Artikel_prijzen[Prijs 2025],"")</f>
        <v>230</v>
      </c>
      <c r="K786" t="str">
        <f>IF(Q4_2025[[#This Row],[Artikelprijs]]&lt;&gt;"",IF(Q4_2025[[#This Row],[Stuksprijs]]=Q4_2025[[#This Row],[Artikelprijs]],"Prijs gelijk","Prijs wijkt af"),"")</f>
        <v>Prijs wijkt af</v>
      </c>
      <c r="L786" t="str">
        <f>IF(Q4_2025[[#This Row],[Relatiekorting percentage]]=0,
    "Nvt",
    IF(Q4_2025[[#This Row],[Brutobedrag 2]] &lt; Q4_2025[[#This Row],[Bruto - Rel.korting]],
        "Nee",
        "Ja"))</f>
        <v>Nvt</v>
      </c>
      <c r="M786" s="10">
        <f>IF(Q4_2025[[#This Row],[Artikelprijs]]&lt;&gt;"",Q4_2025[[#This Row],[Artikelprijs]],Q4_2025[[#This Row],[Stuksprijs]])</f>
        <v>230</v>
      </c>
      <c r="N786" s="44">
        <f>Q4_2025[[#This Row],[Besteld]]*Q4_2025[[#This Row],[Prijs 2]]</f>
        <v>460</v>
      </c>
      <c r="O786" s="10">
        <f>IF(Q4_2025[[#This Row],[Brutobedrag 2]]&lt;Q4_2025[[#This Row],[Bruto - Rel.korting]],Q4_2025[[#This Row],[Brutobedrag 2]],Q4_2025[[#This Row],[Brutobedrag 2]]*(100-Q4_2025[[#This Row],[Relatiekorting percentage]])/100)</f>
        <v>460</v>
      </c>
      <c r="R786" s="3"/>
      <c r="W786"/>
      <c r="AB786"/>
    </row>
    <row r="787" spans="1:28" x14ac:dyDescent="0.3">
      <c r="A787" t="s">
        <v>868</v>
      </c>
      <c r="B787">
        <v>5030228</v>
      </c>
      <c r="C787" t="s">
        <v>113</v>
      </c>
      <c r="D787">
        <v>6</v>
      </c>
      <c r="E787" s="10">
        <v>236.9</v>
      </c>
      <c r="F787" s="10">
        <v>1421.4</v>
      </c>
      <c r="G787" s="10">
        <v>1421.4</v>
      </c>
      <c r="H787">
        <v>0</v>
      </c>
      <c r="I787" s="51" t="str">
        <f>_xlfn.XLOOKUP(Q4_2025[[#This Row],[Artikelnr]],Artikel_prijzen[Artnr],Artikel_prijzen[Groep],"")</f>
        <v>Rigging</v>
      </c>
      <c r="J787" s="10">
        <f>_xlfn.XLOOKUP(Q4_2025[[#This Row],[Artikelnr]],Artikel_prijzen[Artnr],Artikel_prijzen[Prijs 2025],"")</f>
        <v>230</v>
      </c>
      <c r="K787" t="str">
        <f>IF(Q4_2025[[#This Row],[Artikelprijs]]&lt;&gt;"",IF(Q4_2025[[#This Row],[Stuksprijs]]=Q4_2025[[#This Row],[Artikelprijs]],"Prijs gelijk","Prijs wijkt af"),"")</f>
        <v>Prijs wijkt af</v>
      </c>
      <c r="L787" t="str">
        <f>IF(Q4_2025[[#This Row],[Relatiekorting percentage]]=0,
    "Nvt",
    IF(Q4_2025[[#This Row],[Brutobedrag 2]] &lt; Q4_2025[[#This Row],[Bruto - Rel.korting]],
        "Nee",
        "Ja"))</f>
        <v>Nvt</v>
      </c>
      <c r="M787" s="10">
        <f>IF(Q4_2025[[#This Row],[Artikelprijs]]&lt;&gt;"",Q4_2025[[#This Row],[Artikelprijs]],Q4_2025[[#This Row],[Stuksprijs]])</f>
        <v>230</v>
      </c>
      <c r="N787" s="44">
        <f>Q4_2025[[#This Row],[Besteld]]*Q4_2025[[#This Row],[Prijs 2]]</f>
        <v>1380</v>
      </c>
      <c r="O787" s="10">
        <f>IF(Q4_2025[[#This Row],[Brutobedrag 2]]&lt;Q4_2025[[#This Row],[Bruto - Rel.korting]],Q4_2025[[#This Row],[Brutobedrag 2]],Q4_2025[[#This Row],[Brutobedrag 2]]*(100-Q4_2025[[#This Row],[Relatiekorting percentage]])/100)</f>
        <v>1380</v>
      </c>
      <c r="R787" s="3"/>
      <c r="W787"/>
      <c r="AB787"/>
    </row>
    <row r="788" spans="1:28" x14ac:dyDescent="0.3">
      <c r="A788" t="s">
        <v>868</v>
      </c>
      <c r="B788">
        <v>5030229</v>
      </c>
      <c r="C788" t="s">
        <v>18</v>
      </c>
      <c r="D788">
        <v>6</v>
      </c>
      <c r="E788" s="10">
        <v>303.85000000000002</v>
      </c>
      <c r="F788" s="10">
        <v>1823.1</v>
      </c>
      <c r="G788" s="10">
        <v>1823.1</v>
      </c>
      <c r="H788">
        <v>0</v>
      </c>
      <c r="I788" s="51" t="str">
        <f>_xlfn.XLOOKUP(Q4_2025[[#This Row],[Artikelnr]],Artikel_prijzen[Artnr],Artikel_prijzen[Groep],"")</f>
        <v>Rigging</v>
      </c>
      <c r="J788" s="10">
        <f>_xlfn.XLOOKUP(Q4_2025[[#This Row],[Artikelnr]],Artikel_prijzen[Artnr],Artikel_prijzen[Prijs 2025],"")</f>
        <v>295</v>
      </c>
      <c r="K788" t="str">
        <f>IF(Q4_2025[[#This Row],[Artikelprijs]]&lt;&gt;"",IF(Q4_2025[[#This Row],[Stuksprijs]]=Q4_2025[[#This Row],[Artikelprijs]],"Prijs gelijk","Prijs wijkt af"),"")</f>
        <v>Prijs wijkt af</v>
      </c>
      <c r="L788" t="str">
        <f>IF(Q4_2025[[#This Row],[Relatiekorting percentage]]=0,
    "Nvt",
    IF(Q4_2025[[#This Row],[Brutobedrag 2]] &lt; Q4_2025[[#This Row],[Bruto - Rel.korting]],
        "Nee",
        "Ja"))</f>
        <v>Nvt</v>
      </c>
      <c r="M788" s="10">
        <f>IF(Q4_2025[[#This Row],[Artikelprijs]]&lt;&gt;"",Q4_2025[[#This Row],[Artikelprijs]],Q4_2025[[#This Row],[Stuksprijs]])</f>
        <v>295</v>
      </c>
      <c r="N788" s="44">
        <f>Q4_2025[[#This Row],[Besteld]]*Q4_2025[[#This Row],[Prijs 2]]</f>
        <v>1770</v>
      </c>
      <c r="O788" s="10">
        <f>IF(Q4_2025[[#This Row],[Brutobedrag 2]]&lt;Q4_2025[[#This Row],[Bruto - Rel.korting]],Q4_2025[[#This Row],[Brutobedrag 2]],Q4_2025[[#This Row],[Brutobedrag 2]]*(100-Q4_2025[[#This Row],[Relatiekorting percentage]])/100)</f>
        <v>1770</v>
      </c>
      <c r="R788" s="3"/>
      <c r="W788"/>
      <c r="AB788"/>
    </row>
    <row r="789" spans="1:28" x14ac:dyDescent="0.3">
      <c r="A789" t="s">
        <v>868</v>
      </c>
      <c r="B789">
        <v>5030232</v>
      </c>
      <c r="C789" t="s">
        <v>116</v>
      </c>
      <c r="D789">
        <v>2</v>
      </c>
      <c r="E789" s="10">
        <v>144.19999999999999</v>
      </c>
      <c r="F789" s="10">
        <v>288.39999999999998</v>
      </c>
      <c r="G789" s="10">
        <v>288.39999999999998</v>
      </c>
      <c r="H789">
        <v>0</v>
      </c>
      <c r="I789" s="51" t="str">
        <f>_xlfn.XLOOKUP(Q4_2025[[#This Row],[Artikelnr]],Artikel_prijzen[Artnr],Artikel_prijzen[Groep],"")</f>
        <v>Rigging</v>
      </c>
      <c r="J789" s="10">
        <f>_xlfn.XLOOKUP(Q4_2025[[#This Row],[Artikelnr]],Artikel_prijzen[Artnr],Artikel_prijzen[Prijs 2025],"")</f>
        <v>140</v>
      </c>
      <c r="K789" t="str">
        <f>IF(Q4_2025[[#This Row],[Artikelprijs]]&lt;&gt;"",IF(Q4_2025[[#This Row],[Stuksprijs]]=Q4_2025[[#This Row],[Artikelprijs]],"Prijs gelijk","Prijs wijkt af"),"")</f>
        <v>Prijs wijkt af</v>
      </c>
      <c r="L789" t="str">
        <f>IF(Q4_2025[[#This Row],[Relatiekorting percentage]]=0,
    "Nvt",
    IF(Q4_2025[[#This Row],[Brutobedrag 2]] &lt; Q4_2025[[#This Row],[Bruto - Rel.korting]],
        "Nee",
        "Ja"))</f>
        <v>Nvt</v>
      </c>
      <c r="M789" s="10">
        <f>IF(Q4_2025[[#This Row],[Artikelprijs]]&lt;&gt;"",Q4_2025[[#This Row],[Artikelprijs]],Q4_2025[[#This Row],[Stuksprijs]])</f>
        <v>140</v>
      </c>
      <c r="N789" s="44">
        <f>Q4_2025[[#This Row],[Besteld]]*Q4_2025[[#This Row],[Prijs 2]]</f>
        <v>280</v>
      </c>
      <c r="O789" s="10">
        <f>IF(Q4_2025[[#This Row],[Brutobedrag 2]]&lt;Q4_2025[[#This Row],[Bruto - Rel.korting]],Q4_2025[[#This Row],[Brutobedrag 2]],Q4_2025[[#This Row],[Brutobedrag 2]]*(100-Q4_2025[[#This Row],[Relatiekorting percentage]])/100)</f>
        <v>280</v>
      </c>
      <c r="R789" s="3"/>
      <c r="W789"/>
      <c r="AB789"/>
    </row>
    <row r="790" spans="1:28" x14ac:dyDescent="0.3">
      <c r="A790" t="s">
        <v>868</v>
      </c>
      <c r="B790">
        <v>5030229</v>
      </c>
      <c r="C790" t="s">
        <v>18</v>
      </c>
      <c r="D790">
        <v>5</v>
      </c>
      <c r="E790" s="10">
        <v>303.85000000000002</v>
      </c>
      <c r="F790" s="10">
        <v>1519.25</v>
      </c>
      <c r="G790" s="10">
        <v>1519.25</v>
      </c>
      <c r="H790">
        <v>0</v>
      </c>
      <c r="I790" s="51" t="str">
        <f>_xlfn.XLOOKUP(Q4_2025[[#This Row],[Artikelnr]],Artikel_prijzen[Artnr],Artikel_prijzen[Groep],"")</f>
        <v>Rigging</v>
      </c>
      <c r="J790" s="10">
        <f>_xlfn.XLOOKUP(Q4_2025[[#This Row],[Artikelnr]],Artikel_prijzen[Artnr],Artikel_prijzen[Prijs 2025],"")</f>
        <v>295</v>
      </c>
      <c r="K790" t="str">
        <f>IF(Q4_2025[[#This Row],[Artikelprijs]]&lt;&gt;"",IF(Q4_2025[[#This Row],[Stuksprijs]]=Q4_2025[[#This Row],[Artikelprijs]],"Prijs gelijk","Prijs wijkt af"),"")</f>
        <v>Prijs wijkt af</v>
      </c>
      <c r="L790" t="str">
        <f>IF(Q4_2025[[#This Row],[Relatiekorting percentage]]=0,
    "Nvt",
    IF(Q4_2025[[#This Row],[Brutobedrag 2]] &lt; Q4_2025[[#This Row],[Bruto - Rel.korting]],
        "Nee",
        "Ja"))</f>
        <v>Nvt</v>
      </c>
      <c r="M790" s="10">
        <f>IF(Q4_2025[[#This Row],[Artikelprijs]]&lt;&gt;"",Q4_2025[[#This Row],[Artikelprijs]],Q4_2025[[#This Row],[Stuksprijs]])</f>
        <v>295</v>
      </c>
      <c r="N790" s="44">
        <f>Q4_2025[[#This Row],[Besteld]]*Q4_2025[[#This Row],[Prijs 2]]</f>
        <v>1475</v>
      </c>
      <c r="O790" s="10">
        <f>IF(Q4_2025[[#This Row],[Brutobedrag 2]]&lt;Q4_2025[[#This Row],[Bruto - Rel.korting]],Q4_2025[[#This Row],[Brutobedrag 2]],Q4_2025[[#This Row],[Brutobedrag 2]]*(100-Q4_2025[[#This Row],[Relatiekorting percentage]])/100)</f>
        <v>1475</v>
      </c>
      <c r="R790" s="3"/>
      <c r="W790"/>
      <c r="AB790"/>
    </row>
    <row r="791" spans="1:28" x14ac:dyDescent="0.3">
      <c r="A791" t="s">
        <v>868</v>
      </c>
      <c r="B791">
        <v>5030228</v>
      </c>
      <c r="C791" t="s">
        <v>113</v>
      </c>
      <c r="D791">
        <v>5</v>
      </c>
      <c r="E791" s="10">
        <v>236.9</v>
      </c>
      <c r="F791" s="10">
        <v>1184.5</v>
      </c>
      <c r="G791" s="10">
        <v>1184.5</v>
      </c>
      <c r="H791">
        <v>0</v>
      </c>
      <c r="I791" s="51" t="str">
        <f>_xlfn.XLOOKUP(Q4_2025[[#This Row],[Artikelnr]],Artikel_prijzen[Artnr],Artikel_prijzen[Groep],"")</f>
        <v>Rigging</v>
      </c>
      <c r="J791" s="10">
        <f>_xlfn.XLOOKUP(Q4_2025[[#This Row],[Artikelnr]],Artikel_prijzen[Artnr],Artikel_prijzen[Prijs 2025],"")</f>
        <v>230</v>
      </c>
      <c r="K791" t="str">
        <f>IF(Q4_2025[[#This Row],[Artikelprijs]]&lt;&gt;"",IF(Q4_2025[[#This Row],[Stuksprijs]]=Q4_2025[[#This Row],[Artikelprijs]],"Prijs gelijk","Prijs wijkt af"),"")</f>
        <v>Prijs wijkt af</v>
      </c>
      <c r="L791" t="str">
        <f>IF(Q4_2025[[#This Row],[Relatiekorting percentage]]=0,
    "Nvt",
    IF(Q4_2025[[#This Row],[Brutobedrag 2]] &lt; Q4_2025[[#This Row],[Bruto - Rel.korting]],
        "Nee",
        "Ja"))</f>
        <v>Nvt</v>
      </c>
      <c r="M791" s="10">
        <f>IF(Q4_2025[[#This Row],[Artikelprijs]]&lt;&gt;"",Q4_2025[[#This Row],[Artikelprijs]],Q4_2025[[#This Row],[Stuksprijs]])</f>
        <v>230</v>
      </c>
      <c r="N791" s="44">
        <f>Q4_2025[[#This Row],[Besteld]]*Q4_2025[[#This Row],[Prijs 2]]</f>
        <v>1150</v>
      </c>
      <c r="O791" s="10">
        <f>IF(Q4_2025[[#This Row],[Brutobedrag 2]]&lt;Q4_2025[[#This Row],[Bruto - Rel.korting]],Q4_2025[[#This Row],[Brutobedrag 2]],Q4_2025[[#This Row],[Brutobedrag 2]]*(100-Q4_2025[[#This Row],[Relatiekorting percentage]])/100)</f>
        <v>1150</v>
      </c>
      <c r="R791" s="3"/>
      <c r="W791"/>
      <c r="AB791"/>
    </row>
    <row r="792" spans="1:28" x14ac:dyDescent="0.3">
      <c r="A792" t="s">
        <v>868</v>
      </c>
      <c r="B792">
        <v>5030232</v>
      </c>
      <c r="C792" t="s">
        <v>116</v>
      </c>
      <c r="D792">
        <v>2</v>
      </c>
      <c r="E792" s="10">
        <v>144.19999999999999</v>
      </c>
      <c r="F792" s="10">
        <v>288.39999999999998</v>
      </c>
      <c r="G792" s="10">
        <v>288.39999999999998</v>
      </c>
      <c r="H792">
        <v>0</v>
      </c>
      <c r="I792" s="51" t="str">
        <f>_xlfn.XLOOKUP(Q4_2025[[#This Row],[Artikelnr]],Artikel_prijzen[Artnr],Artikel_prijzen[Groep],"")</f>
        <v>Rigging</v>
      </c>
      <c r="J792" s="10">
        <f>_xlfn.XLOOKUP(Q4_2025[[#This Row],[Artikelnr]],Artikel_prijzen[Artnr],Artikel_prijzen[Prijs 2025],"")</f>
        <v>140</v>
      </c>
      <c r="K792" t="str">
        <f>IF(Q4_2025[[#This Row],[Artikelprijs]]&lt;&gt;"",IF(Q4_2025[[#This Row],[Stuksprijs]]=Q4_2025[[#This Row],[Artikelprijs]],"Prijs gelijk","Prijs wijkt af"),"")</f>
        <v>Prijs wijkt af</v>
      </c>
      <c r="L792" t="str">
        <f>IF(Q4_2025[[#This Row],[Relatiekorting percentage]]=0,
    "Nvt",
    IF(Q4_2025[[#This Row],[Brutobedrag 2]] &lt; Q4_2025[[#This Row],[Bruto - Rel.korting]],
        "Nee",
        "Ja"))</f>
        <v>Nvt</v>
      </c>
      <c r="M792" s="10">
        <f>IF(Q4_2025[[#This Row],[Artikelprijs]]&lt;&gt;"",Q4_2025[[#This Row],[Artikelprijs]],Q4_2025[[#This Row],[Stuksprijs]])</f>
        <v>140</v>
      </c>
      <c r="N792" s="44">
        <f>Q4_2025[[#This Row],[Besteld]]*Q4_2025[[#This Row],[Prijs 2]]</f>
        <v>280</v>
      </c>
      <c r="O792" s="10">
        <f>IF(Q4_2025[[#This Row],[Brutobedrag 2]]&lt;Q4_2025[[#This Row],[Bruto - Rel.korting]],Q4_2025[[#This Row],[Brutobedrag 2]],Q4_2025[[#This Row],[Brutobedrag 2]]*(100-Q4_2025[[#This Row],[Relatiekorting percentage]])/100)</f>
        <v>280</v>
      </c>
      <c r="R792" s="3"/>
      <c r="W792"/>
      <c r="AB792"/>
    </row>
    <row r="793" spans="1:28" x14ac:dyDescent="0.3">
      <c r="A793" t="s">
        <v>868</v>
      </c>
      <c r="B793">
        <v>5030228</v>
      </c>
      <c r="C793" t="s">
        <v>473</v>
      </c>
      <c r="D793">
        <v>4</v>
      </c>
      <c r="E793" s="10">
        <v>236.9</v>
      </c>
      <c r="F793" s="10">
        <v>947.6</v>
      </c>
      <c r="G793" s="10">
        <v>947.6</v>
      </c>
      <c r="H793">
        <v>0</v>
      </c>
      <c r="I793" s="51" t="str">
        <f>_xlfn.XLOOKUP(Q4_2025[[#This Row],[Artikelnr]],Artikel_prijzen[Artnr],Artikel_prijzen[Groep],"")</f>
        <v>Rigging</v>
      </c>
      <c r="J793" s="10">
        <f>_xlfn.XLOOKUP(Q4_2025[[#This Row],[Artikelnr]],Artikel_prijzen[Artnr],Artikel_prijzen[Prijs 2025],"")</f>
        <v>230</v>
      </c>
      <c r="K793" t="str">
        <f>IF(Q4_2025[[#This Row],[Artikelprijs]]&lt;&gt;"",IF(Q4_2025[[#This Row],[Stuksprijs]]=Q4_2025[[#This Row],[Artikelprijs]],"Prijs gelijk","Prijs wijkt af"),"")</f>
        <v>Prijs wijkt af</v>
      </c>
      <c r="L793" t="str">
        <f>IF(Q4_2025[[#This Row],[Relatiekorting percentage]]=0,
    "Nvt",
    IF(Q4_2025[[#This Row],[Brutobedrag 2]] &lt; Q4_2025[[#This Row],[Bruto - Rel.korting]],
        "Nee",
        "Ja"))</f>
        <v>Nvt</v>
      </c>
      <c r="M793" s="10">
        <f>IF(Q4_2025[[#This Row],[Artikelprijs]]&lt;&gt;"",Q4_2025[[#This Row],[Artikelprijs]],Q4_2025[[#This Row],[Stuksprijs]])</f>
        <v>230</v>
      </c>
      <c r="N793" s="44">
        <f>Q4_2025[[#This Row],[Besteld]]*Q4_2025[[#This Row],[Prijs 2]]</f>
        <v>920</v>
      </c>
      <c r="O793" s="10">
        <f>IF(Q4_2025[[#This Row],[Brutobedrag 2]]&lt;Q4_2025[[#This Row],[Bruto - Rel.korting]],Q4_2025[[#This Row],[Brutobedrag 2]],Q4_2025[[#This Row],[Brutobedrag 2]]*(100-Q4_2025[[#This Row],[Relatiekorting percentage]])/100)</f>
        <v>920</v>
      </c>
      <c r="R793" s="3"/>
      <c r="W793"/>
      <c r="AB793"/>
    </row>
    <row r="794" spans="1:28" x14ac:dyDescent="0.3">
      <c r="A794" t="s">
        <v>868</v>
      </c>
      <c r="B794">
        <v>2002099</v>
      </c>
      <c r="C794" t="s">
        <v>39</v>
      </c>
      <c r="D794">
        <v>4</v>
      </c>
      <c r="E794" s="10">
        <v>103.95</v>
      </c>
      <c r="F794" s="10">
        <v>415.8</v>
      </c>
      <c r="G794" s="10">
        <v>415.8</v>
      </c>
      <c r="H794">
        <v>0</v>
      </c>
      <c r="I794" s="51" t="str">
        <f>_xlfn.XLOOKUP(Q4_2025[[#This Row],[Artikelnr]],Artikel_prijzen[Artnr],Artikel_prijzen[Groep],"")</f>
        <v/>
      </c>
      <c r="J794" s="10" t="str">
        <f>_xlfn.XLOOKUP(Q4_2025[[#This Row],[Artikelnr]],Artikel_prijzen[Artnr],Artikel_prijzen[Prijs 2025],"")</f>
        <v/>
      </c>
      <c r="K794" t="str">
        <f>IF(Q4_2025[[#This Row],[Artikelprijs]]&lt;&gt;"",IF(Q4_2025[[#This Row],[Stuksprijs]]=Q4_2025[[#This Row],[Artikelprijs]],"Prijs gelijk","Prijs wijkt af"),"")</f>
        <v/>
      </c>
      <c r="L794" t="str">
        <f>IF(Q4_2025[[#This Row],[Relatiekorting percentage]]=0,
    "Nvt",
    IF(Q4_2025[[#This Row],[Brutobedrag 2]] &lt; Q4_2025[[#This Row],[Bruto - Rel.korting]],
        "Nee",
        "Ja"))</f>
        <v>Nvt</v>
      </c>
      <c r="M794" s="10">
        <f>IF(Q4_2025[[#This Row],[Artikelprijs]]&lt;&gt;"",Q4_2025[[#This Row],[Artikelprijs]],Q4_2025[[#This Row],[Stuksprijs]])</f>
        <v>103.95</v>
      </c>
      <c r="N794" s="44">
        <f>Q4_2025[[#This Row],[Besteld]]*Q4_2025[[#This Row],[Prijs 2]]</f>
        <v>415.8</v>
      </c>
      <c r="O794" s="10">
        <f>IF(Q4_2025[[#This Row],[Brutobedrag 2]]&lt;Q4_2025[[#This Row],[Bruto - Rel.korting]],Q4_2025[[#This Row],[Brutobedrag 2]],Q4_2025[[#This Row],[Brutobedrag 2]]*(100-Q4_2025[[#This Row],[Relatiekorting percentage]])/100)</f>
        <v>415.8</v>
      </c>
      <c r="R794" s="3"/>
      <c r="W794"/>
      <c r="AB794"/>
    </row>
    <row r="795" spans="1:28" x14ac:dyDescent="0.3">
      <c r="A795" t="s">
        <v>868</v>
      </c>
      <c r="B795">
        <v>2002129</v>
      </c>
      <c r="C795" t="s">
        <v>106</v>
      </c>
      <c r="D795">
        <v>4</v>
      </c>
      <c r="E795" s="10">
        <v>63</v>
      </c>
      <c r="F795" s="10">
        <v>252</v>
      </c>
      <c r="G795" s="10">
        <v>252</v>
      </c>
      <c r="H795">
        <v>0</v>
      </c>
      <c r="I795" s="51" t="str">
        <f>_xlfn.XLOOKUP(Q4_2025[[#This Row],[Artikelnr]],Artikel_prijzen[Artnr],Artikel_prijzen[Groep],"")</f>
        <v/>
      </c>
      <c r="J795" s="10" t="str">
        <f>_xlfn.XLOOKUP(Q4_2025[[#This Row],[Artikelnr]],Artikel_prijzen[Artnr],Artikel_prijzen[Prijs 2025],"")</f>
        <v/>
      </c>
      <c r="K795" t="str">
        <f>IF(Q4_2025[[#This Row],[Artikelprijs]]&lt;&gt;"",IF(Q4_2025[[#This Row],[Stuksprijs]]=Q4_2025[[#This Row],[Artikelprijs]],"Prijs gelijk","Prijs wijkt af"),"")</f>
        <v/>
      </c>
      <c r="L795" t="str">
        <f>IF(Q4_2025[[#This Row],[Relatiekorting percentage]]=0,
    "Nvt",
    IF(Q4_2025[[#This Row],[Brutobedrag 2]] &lt; Q4_2025[[#This Row],[Bruto - Rel.korting]],
        "Nee",
        "Ja"))</f>
        <v>Nvt</v>
      </c>
      <c r="M795" s="10">
        <f>IF(Q4_2025[[#This Row],[Artikelprijs]]&lt;&gt;"",Q4_2025[[#This Row],[Artikelprijs]],Q4_2025[[#This Row],[Stuksprijs]])</f>
        <v>63</v>
      </c>
      <c r="N795" s="44">
        <f>Q4_2025[[#This Row],[Besteld]]*Q4_2025[[#This Row],[Prijs 2]]</f>
        <v>252</v>
      </c>
      <c r="O795" s="10">
        <f>IF(Q4_2025[[#This Row],[Brutobedrag 2]]&lt;Q4_2025[[#This Row],[Bruto - Rel.korting]],Q4_2025[[#This Row],[Brutobedrag 2]],Q4_2025[[#This Row],[Brutobedrag 2]]*(100-Q4_2025[[#This Row],[Relatiekorting percentage]])/100)</f>
        <v>252</v>
      </c>
      <c r="R795" s="3"/>
      <c r="W795"/>
      <c r="AB795"/>
    </row>
    <row r="796" spans="1:28" x14ac:dyDescent="0.3">
      <c r="A796" t="s">
        <v>868</v>
      </c>
      <c r="B796">
        <v>5030232</v>
      </c>
      <c r="C796" t="s">
        <v>395</v>
      </c>
      <c r="D796">
        <v>1</v>
      </c>
      <c r="E796" s="10">
        <v>144.19999999999999</v>
      </c>
      <c r="F796" s="10">
        <v>144.19999999999999</v>
      </c>
      <c r="G796" s="10">
        <v>144.19999999999999</v>
      </c>
      <c r="H796">
        <v>0</v>
      </c>
      <c r="I796" s="51" t="str">
        <f>_xlfn.XLOOKUP(Q4_2025[[#This Row],[Artikelnr]],Artikel_prijzen[Artnr],Artikel_prijzen[Groep],"")</f>
        <v>Rigging</v>
      </c>
      <c r="J796" s="10">
        <f>_xlfn.XLOOKUP(Q4_2025[[#This Row],[Artikelnr]],Artikel_prijzen[Artnr],Artikel_prijzen[Prijs 2025],"")</f>
        <v>140</v>
      </c>
      <c r="K796" t="str">
        <f>IF(Q4_2025[[#This Row],[Artikelprijs]]&lt;&gt;"",IF(Q4_2025[[#This Row],[Stuksprijs]]=Q4_2025[[#This Row],[Artikelprijs]],"Prijs gelijk","Prijs wijkt af"),"")</f>
        <v>Prijs wijkt af</v>
      </c>
      <c r="L796" t="str">
        <f>IF(Q4_2025[[#This Row],[Relatiekorting percentage]]=0,
    "Nvt",
    IF(Q4_2025[[#This Row],[Brutobedrag 2]] &lt; Q4_2025[[#This Row],[Bruto - Rel.korting]],
        "Nee",
        "Ja"))</f>
        <v>Nvt</v>
      </c>
      <c r="M796" s="10">
        <f>IF(Q4_2025[[#This Row],[Artikelprijs]]&lt;&gt;"",Q4_2025[[#This Row],[Artikelprijs]],Q4_2025[[#This Row],[Stuksprijs]])</f>
        <v>140</v>
      </c>
      <c r="N796" s="44">
        <f>Q4_2025[[#This Row],[Besteld]]*Q4_2025[[#This Row],[Prijs 2]]</f>
        <v>140</v>
      </c>
      <c r="O796" s="10">
        <f>IF(Q4_2025[[#This Row],[Brutobedrag 2]]&lt;Q4_2025[[#This Row],[Bruto - Rel.korting]],Q4_2025[[#This Row],[Brutobedrag 2]],Q4_2025[[#This Row],[Brutobedrag 2]]*(100-Q4_2025[[#This Row],[Relatiekorting percentage]])/100)</f>
        <v>140</v>
      </c>
      <c r="R796" s="3"/>
      <c r="W796"/>
      <c r="AB796"/>
    </row>
    <row r="797" spans="1:28" x14ac:dyDescent="0.3">
      <c r="A797" t="s">
        <v>868</v>
      </c>
      <c r="B797">
        <v>5030228</v>
      </c>
      <c r="C797" t="s">
        <v>113</v>
      </c>
      <c r="D797">
        <v>6</v>
      </c>
      <c r="E797" s="10">
        <v>236.9</v>
      </c>
      <c r="F797" s="10">
        <v>1421.4</v>
      </c>
      <c r="G797" s="10">
        <v>994.98</v>
      </c>
      <c r="H797">
        <v>30</v>
      </c>
      <c r="I797" s="51" t="str">
        <f>_xlfn.XLOOKUP(Q4_2025[[#This Row],[Artikelnr]],Artikel_prijzen[Artnr],Artikel_prijzen[Groep],"")</f>
        <v>Rigging</v>
      </c>
      <c r="J797" s="10">
        <f>_xlfn.XLOOKUP(Q4_2025[[#This Row],[Artikelnr]],Artikel_prijzen[Artnr],Artikel_prijzen[Prijs 2025],"")</f>
        <v>230</v>
      </c>
      <c r="K797" t="str">
        <f>IF(Q4_2025[[#This Row],[Artikelprijs]]&lt;&gt;"",IF(Q4_2025[[#This Row],[Stuksprijs]]=Q4_2025[[#This Row],[Artikelprijs]],"Prijs gelijk","Prijs wijkt af"),"")</f>
        <v>Prijs wijkt af</v>
      </c>
      <c r="L797" t="str">
        <f>IF(Q4_2025[[#This Row],[Relatiekorting percentage]]=0,
    "Nvt",
    IF(Q4_2025[[#This Row],[Brutobedrag 2]] &lt; Q4_2025[[#This Row],[Bruto - Rel.korting]],
        "Nee",
        "Ja"))</f>
        <v>Ja</v>
      </c>
      <c r="M797" s="10">
        <f>IF(Q4_2025[[#This Row],[Artikelprijs]]&lt;&gt;"",Q4_2025[[#This Row],[Artikelprijs]],Q4_2025[[#This Row],[Stuksprijs]])</f>
        <v>230</v>
      </c>
      <c r="N797" s="44">
        <f>Q4_2025[[#This Row],[Besteld]]*Q4_2025[[#This Row],[Prijs 2]]</f>
        <v>1380</v>
      </c>
      <c r="O797" s="10">
        <f>IF(Q4_2025[[#This Row],[Brutobedrag 2]]&lt;Q4_2025[[#This Row],[Bruto - Rel.korting]],Q4_2025[[#This Row],[Brutobedrag 2]],Q4_2025[[#This Row],[Brutobedrag 2]]*(100-Q4_2025[[#This Row],[Relatiekorting percentage]])/100)</f>
        <v>966</v>
      </c>
      <c r="R797" s="3"/>
      <c r="W797"/>
      <c r="AB797"/>
    </row>
    <row r="798" spans="1:28" x14ac:dyDescent="0.3">
      <c r="A798" t="s">
        <v>868</v>
      </c>
      <c r="B798">
        <v>5030228</v>
      </c>
      <c r="C798" t="s">
        <v>113</v>
      </c>
      <c r="D798">
        <v>1</v>
      </c>
      <c r="E798" s="10">
        <v>236.9</v>
      </c>
      <c r="F798" s="10">
        <v>236.9</v>
      </c>
      <c r="G798" s="10">
        <v>236.9</v>
      </c>
      <c r="H798">
        <v>0</v>
      </c>
      <c r="I798" s="51" t="str">
        <f>_xlfn.XLOOKUP(Q4_2025[[#This Row],[Artikelnr]],Artikel_prijzen[Artnr],Artikel_prijzen[Groep],"")</f>
        <v>Rigging</v>
      </c>
      <c r="J798" s="10">
        <f>_xlfn.XLOOKUP(Q4_2025[[#This Row],[Artikelnr]],Artikel_prijzen[Artnr],Artikel_prijzen[Prijs 2025],"")</f>
        <v>230</v>
      </c>
      <c r="K798" t="str">
        <f>IF(Q4_2025[[#This Row],[Artikelprijs]]&lt;&gt;"",IF(Q4_2025[[#This Row],[Stuksprijs]]=Q4_2025[[#This Row],[Artikelprijs]],"Prijs gelijk","Prijs wijkt af"),"")</f>
        <v>Prijs wijkt af</v>
      </c>
      <c r="L798" t="str">
        <f>IF(Q4_2025[[#This Row],[Relatiekorting percentage]]=0,
    "Nvt",
    IF(Q4_2025[[#This Row],[Brutobedrag 2]] &lt; Q4_2025[[#This Row],[Bruto - Rel.korting]],
        "Nee",
        "Ja"))</f>
        <v>Nvt</v>
      </c>
      <c r="M798" s="10">
        <f>IF(Q4_2025[[#This Row],[Artikelprijs]]&lt;&gt;"",Q4_2025[[#This Row],[Artikelprijs]],Q4_2025[[#This Row],[Stuksprijs]])</f>
        <v>230</v>
      </c>
      <c r="N798" s="44">
        <f>Q4_2025[[#This Row],[Besteld]]*Q4_2025[[#This Row],[Prijs 2]]</f>
        <v>230</v>
      </c>
      <c r="O798" s="10">
        <f>IF(Q4_2025[[#This Row],[Brutobedrag 2]]&lt;Q4_2025[[#This Row],[Bruto - Rel.korting]],Q4_2025[[#This Row],[Brutobedrag 2]],Q4_2025[[#This Row],[Brutobedrag 2]]*(100-Q4_2025[[#This Row],[Relatiekorting percentage]])/100)</f>
        <v>230</v>
      </c>
      <c r="R798" s="3"/>
      <c r="W798"/>
      <c r="AB798"/>
    </row>
    <row r="799" spans="1:28" x14ac:dyDescent="0.3">
      <c r="A799" t="s">
        <v>868</v>
      </c>
      <c r="B799">
        <v>5030228</v>
      </c>
      <c r="C799" t="s">
        <v>113</v>
      </c>
      <c r="D799">
        <v>5</v>
      </c>
      <c r="E799" s="10">
        <v>236.9</v>
      </c>
      <c r="F799" s="10">
        <v>1184.5</v>
      </c>
      <c r="G799" s="10">
        <v>1184.5</v>
      </c>
      <c r="H799">
        <v>0</v>
      </c>
      <c r="I799" s="51" t="str">
        <f>_xlfn.XLOOKUP(Q4_2025[[#This Row],[Artikelnr]],Artikel_prijzen[Artnr],Artikel_prijzen[Groep],"")</f>
        <v>Rigging</v>
      </c>
      <c r="J799" s="10">
        <f>_xlfn.XLOOKUP(Q4_2025[[#This Row],[Artikelnr]],Artikel_prijzen[Artnr],Artikel_prijzen[Prijs 2025],"")</f>
        <v>230</v>
      </c>
      <c r="K799" t="str">
        <f>IF(Q4_2025[[#This Row],[Artikelprijs]]&lt;&gt;"",IF(Q4_2025[[#This Row],[Stuksprijs]]=Q4_2025[[#This Row],[Artikelprijs]],"Prijs gelijk","Prijs wijkt af"),"")</f>
        <v>Prijs wijkt af</v>
      </c>
      <c r="L799" t="str">
        <f>IF(Q4_2025[[#This Row],[Relatiekorting percentage]]=0,
    "Nvt",
    IF(Q4_2025[[#This Row],[Brutobedrag 2]] &lt; Q4_2025[[#This Row],[Bruto - Rel.korting]],
        "Nee",
        "Ja"))</f>
        <v>Nvt</v>
      </c>
      <c r="M799" s="10">
        <f>IF(Q4_2025[[#This Row],[Artikelprijs]]&lt;&gt;"",Q4_2025[[#This Row],[Artikelprijs]],Q4_2025[[#This Row],[Stuksprijs]])</f>
        <v>230</v>
      </c>
      <c r="N799" s="44">
        <f>Q4_2025[[#This Row],[Besteld]]*Q4_2025[[#This Row],[Prijs 2]]</f>
        <v>1150</v>
      </c>
      <c r="O799" s="10">
        <f>IF(Q4_2025[[#This Row],[Brutobedrag 2]]&lt;Q4_2025[[#This Row],[Bruto - Rel.korting]],Q4_2025[[#This Row],[Brutobedrag 2]],Q4_2025[[#This Row],[Brutobedrag 2]]*(100-Q4_2025[[#This Row],[Relatiekorting percentage]])/100)</f>
        <v>1150</v>
      </c>
      <c r="R799" s="3"/>
      <c r="W799"/>
      <c r="AB799"/>
    </row>
    <row r="800" spans="1:28" x14ac:dyDescent="0.3">
      <c r="A800" t="s">
        <v>868</v>
      </c>
      <c r="B800">
        <v>5030232</v>
      </c>
      <c r="C800" t="s">
        <v>116</v>
      </c>
      <c r="D800">
        <v>1</v>
      </c>
      <c r="E800" s="10">
        <v>144.19999999999999</v>
      </c>
      <c r="F800" s="10">
        <v>144.19999999999999</v>
      </c>
      <c r="G800" s="10">
        <v>144.19999999999999</v>
      </c>
      <c r="H800">
        <v>0</v>
      </c>
      <c r="I800" s="51" t="str">
        <f>_xlfn.XLOOKUP(Q4_2025[[#This Row],[Artikelnr]],Artikel_prijzen[Artnr],Artikel_prijzen[Groep],"")</f>
        <v>Rigging</v>
      </c>
      <c r="J800" s="10">
        <f>_xlfn.XLOOKUP(Q4_2025[[#This Row],[Artikelnr]],Artikel_prijzen[Artnr],Artikel_prijzen[Prijs 2025],"")</f>
        <v>140</v>
      </c>
      <c r="K800" t="str">
        <f>IF(Q4_2025[[#This Row],[Artikelprijs]]&lt;&gt;"",IF(Q4_2025[[#This Row],[Stuksprijs]]=Q4_2025[[#This Row],[Artikelprijs]],"Prijs gelijk","Prijs wijkt af"),"")</f>
        <v>Prijs wijkt af</v>
      </c>
      <c r="L800" t="str">
        <f>IF(Q4_2025[[#This Row],[Relatiekorting percentage]]=0,
    "Nvt",
    IF(Q4_2025[[#This Row],[Brutobedrag 2]] &lt; Q4_2025[[#This Row],[Bruto - Rel.korting]],
        "Nee",
        "Ja"))</f>
        <v>Nvt</v>
      </c>
      <c r="M800" s="10">
        <f>IF(Q4_2025[[#This Row],[Artikelprijs]]&lt;&gt;"",Q4_2025[[#This Row],[Artikelprijs]],Q4_2025[[#This Row],[Stuksprijs]])</f>
        <v>140</v>
      </c>
      <c r="N800" s="44">
        <f>Q4_2025[[#This Row],[Besteld]]*Q4_2025[[#This Row],[Prijs 2]]</f>
        <v>140</v>
      </c>
      <c r="O800" s="10">
        <f>IF(Q4_2025[[#This Row],[Brutobedrag 2]]&lt;Q4_2025[[#This Row],[Bruto - Rel.korting]],Q4_2025[[#This Row],[Brutobedrag 2]],Q4_2025[[#This Row],[Brutobedrag 2]]*(100-Q4_2025[[#This Row],[Relatiekorting percentage]])/100)</f>
        <v>140</v>
      </c>
      <c r="R800" s="3"/>
      <c r="W800"/>
      <c r="AB800"/>
    </row>
    <row r="801" spans="1:28" x14ac:dyDescent="0.3">
      <c r="A801" t="s">
        <v>868</v>
      </c>
      <c r="B801">
        <v>5030228</v>
      </c>
      <c r="C801" t="s">
        <v>113</v>
      </c>
      <c r="D801">
        <v>4</v>
      </c>
      <c r="E801" s="10">
        <v>236.9</v>
      </c>
      <c r="F801" s="10">
        <v>947.6</v>
      </c>
      <c r="G801" s="10">
        <v>947.6</v>
      </c>
      <c r="H801">
        <v>0</v>
      </c>
      <c r="I801" s="51" t="str">
        <f>_xlfn.XLOOKUP(Q4_2025[[#This Row],[Artikelnr]],Artikel_prijzen[Artnr],Artikel_prijzen[Groep],"")</f>
        <v>Rigging</v>
      </c>
      <c r="J801" s="10">
        <f>_xlfn.XLOOKUP(Q4_2025[[#This Row],[Artikelnr]],Artikel_prijzen[Artnr],Artikel_prijzen[Prijs 2025],"")</f>
        <v>230</v>
      </c>
      <c r="K801" t="str">
        <f>IF(Q4_2025[[#This Row],[Artikelprijs]]&lt;&gt;"",IF(Q4_2025[[#This Row],[Stuksprijs]]=Q4_2025[[#This Row],[Artikelprijs]],"Prijs gelijk","Prijs wijkt af"),"")</f>
        <v>Prijs wijkt af</v>
      </c>
      <c r="L801" t="str">
        <f>IF(Q4_2025[[#This Row],[Relatiekorting percentage]]=0,
    "Nvt",
    IF(Q4_2025[[#This Row],[Brutobedrag 2]] &lt; Q4_2025[[#This Row],[Bruto - Rel.korting]],
        "Nee",
        "Ja"))</f>
        <v>Nvt</v>
      </c>
      <c r="M801" s="10">
        <f>IF(Q4_2025[[#This Row],[Artikelprijs]]&lt;&gt;"",Q4_2025[[#This Row],[Artikelprijs]],Q4_2025[[#This Row],[Stuksprijs]])</f>
        <v>230</v>
      </c>
      <c r="N801" s="44">
        <f>Q4_2025[[#This Row],[Besteld]]*Q4_2025[[#This Row],[Prijs 2]]</f>
        <v>920</v>
      </c>
      <c r="O801" s="10">
        <f>IF(Q4_2025[[#This Row],[Brutobedrag 2]]&lt;Q4_2025[[#This Row],[Bruto - Rel.korting]],Q4_2025[[#This Row],[Brutobedrag 2]],Q4_2025[[#This Row],[Brutobedrag 2]]*(100-Q4_2025[[#This Row],[Relatiekorting percentage]])/100)</f>
        <v>920</v>
      </c>
      <c r="R801" s="3"/>
      <c r="W801"/>
      <c r="AB801"/>
    </row>
    <row r="802" spans="1:28" x14ac:dyDescent="0.3">
      <c r="A802" t="s">
        <v>868</v>
      </c>
      <c r="B802">
        <v>5030232</v>
      </c>
      <c r="C802" t="s">
        <v>116</v>
      </c>
      <c r="D802">
        <v>1</v>
      </c>
      <c r="E802" s="10">
        <v>144.19999999999999</v>
      </c>
      <c r="F802" s="10">
        <v>144.19999999999999</v>
      </c>
      <c r="G802" s="10">
        <v>144.19999999999999</v>
      </c>
      <c r="H802">
        <v>0</v>
      </c>
      <c r="I802" s="51" t="str">
        <f>_xlfn.XLOOKUP(Q4_2025[[#This Row],[Artikelnr]],Artikel_prijzen[Artnr],Artikel_prijzen[Groep],"")</f>
        <v>Rigging</v>
      </c>
      <c r="J802" s="10">
        <f>_xlfn.XLOOKUP(Q4_2025[[#This Row],[Artikelnr]],Artikel_prijzen[Artnr],Artikel_prijzen[Prijs 2025],"")</f>
        <v>140</v>
      </c>
      <c r="K802" t="str">
        <f>IF(Q4_2025[[#This Row],[Artikelprijs]]&lt;&gt;"",IF(Q4_2025[[#This Row],[Stuksprijs]]=Q4_2025[[#This Row],[Artikelprijs]],"Prijs gelijk","Prijs wijkt af"),"")</f>
        <v>Prijs wijkt af</v>
      </c>
      <c r="L802" t="str">
        <f>IF(Q4_2025[[#This Row],[Relatiekorting percentage]]=0,
    "Nvt",
    IF(Q4_2025[[#This Row],[Brutobedrag 2]] &lt; Q4_2025[[#This Row],[Bruto - Rel.korting]],
        "Nee",
        "Ja"))</f>
        <v>Nvt</v>
      </c>
      <c r="M802" s="10">
        <f>IF(Q4_2025[[#This Row],[Artikelprijs]]&lt;&gt;"",Q4_2025[[#This Row],[Artikelprijs]],Q4_2025[[#This Row],[Stuksprijs]])</f>
        <v>140</v>
      </c>
      <c r="N802" s="44">
        <f>Q4_2025[[#This Row],[Besteld]]*Q4_2025[[#This Row],[Prijs 2]]</f>
        <v>140</v>
      </c>
      <c r="O802" s="10">
        <f>IF(Q4_2025[[#This Row],[Brutobedrag 2]]&lt;Q4_2025[[#This Row],[Bruto - Rel.korting]],Q4_2025[[#This Row],[Brutobedrag 2]],Q4_2025[[#This Row],[Brutobedrag 2]]*(100-Q4_2025[[#This Row],[Relatiekorting percentage]])/100)</f>
        <v>140</v>
      </c>
      <c r="R802" s="3"/>
      <c r="W802"/>
      <c r="AB802"/>
    </row>
    <row r="803" spans="1:28" x14ac:dyDescent="0.3">
      <c r="A803" t="s">
        <v>868</v>
      </c>
      <c r="B803">
        <v>5030228</v>
      </c>
      <c r="C803" t="s">
        <v>113</v>
      </c>
      <c r="D803">
        <v>4</v>
      </c>
      <c r="E803" s="10">
        <v>236.9</v>
      </c>
      <c r="F803" s="10">
        <v>947.6</v>
      </c>
      <c r="G803" s="10">
        <v>947.6</v>
      </c>
      <c r="H803">
        <v>0</v>
      </c>
      <c r="I803" s="51" t="str">
        <f>_xlfn.XLOOKUP(Q4_2025[[#This Row],[Artikelnr]],Artikel_prijzen[Artnr],Artikel_prijzen[Groep],"")</f>
        <v>Rigging</v>
      </c>
      <c r="J803" s="10">
        <f>_xlfn.XLOOKUP(Q4_2025[[#This Row],[Artikelnr]],Artikel_prijzen[Artnr],Artikel_prijzen[Prijs 2025],"")</f>
        <v>230</v>
      </c>
      <c r="K803" t="str">
        <f>IF(Q4_2025[[#This Row],[Artikelprijs]]&lt;&gt;"",IF(Q4_2025[[#This Row],[Stuksprijs]]=Q4_2025[[#This Row],[Artikelprijs]],"Prijs gelijk","Prijs wijkt af"),"")</f>
        <v>Prijs wijkt af</v>
      </c>
      <c r="L803" t="str">
        <f>IF(Q4_2025[[#This Row],[Relatiekorting percentage]]=0,
    "Nvt",
    IF(Q4_2025[[#This Row],[Brutobedrag 2]] &lt; Q4_2025[[#This Row],[Bruto - Rel.korting]],
        "Nee",
        "Ja"))</f>
        <v>Nvt</v>
      </c>
      <c r="M803" s="10">
        <f>IF(Q4_2025[[#This Row],[Artikelprijs]]&lt;&gt;"",Q4_2025[[#This Row],[Artikelprijs]],Q4_2025[[#This Row],[Stuksprijs]])</f>
        <v>230</v>
      </c>
      <c r="N803" s="44">
        <f>Q4_2025[[#This Row],[Besteld]]*Q4_2025[[#This Row],[Prijs 2]]</f>
        <v>920</v>
      </c>
      <c r="O803" s="10">
        <f>IF(Q4_2025[[#This Row],[Brutobedrag 2]]&lt;Q4_2025[[#This Row],[Bruto - Rel.korting]],Q4_2025[[#This Row],[Brutobedrag 2]],Q4_2025[[#This Row],[Brutobedrag 2]]*(100-Q4_2025[[#This Row],[Relatiekorting percentage]])/100)</f>
        <v>920</v>
      </c>
      <c r="R803" s="3"/>
      <c r="W803"/>
      <c r="AB803"/>
    </row>
    <row r="804" spans="1:28" x14ac:dyDescent="0.3">
      <c r="A804" t="s">
        <v>868</v>
      </c>
      <c r="B804">
        <v>5030232</v>
      </c>
      <c r="C804" t="s">
        <v>116</v>
      </c>
      <c r="D804">
        <v>1</v>
      </c>
      <c r="E804" s="10">
        <v>144.19999999999999</v>
      </c>
      <c r="F804" s="10">
        <v>144.19999999999999</v>
      </c>
      <c r="G804" s="10">
        <v>144.19999999999999</v>
      </c>
      <c r="H804">
        <v>0</v>
      </c>
      <c r="I804" s="51" t="str">
        <f>_xlfn.XLOOKUP(Q4_2025[[#This Row],[Artikelnr]],Artikel_prijzen[Artnr],Artikel_prijzen[Groep],"")</f>
        <v>Rigging</v>
      </c>
      <c r="J804" s="10">
        <f>_xlfn.XLOOKUP(Q4_2025[[#This Row],[Artikelnr]],Artikel_prijzen[Artnr],Artikel_prijzen[Prijs 2025],"")</f>
        <v>140</v>
      </c>
      <c r="K804" t="str">
        <f>IF(Q4_2025[[#This Row],[Artikelprijs]]&lt;&gt;"",IF(Q4_2025[[#This Row],[Stuksprijs]]=Q4_2025[[#This Row],[Artikelprijs]],"Prijs gelijk","Prijs wijkt af"),"")</f>
        <v>Prijs wijkt af</v>
      </c>
      <c r="L804" t="str">
        <f>IF(Q4_2025[[#This Row],[Relatiekorting percentage]]=0,
    "Nvt",
    IF(Q4_2025[[#This Row],[Brutobedrag 2]] &lt; Q4_2025[[#This Row],[Bruto - Rel.korting]],
        "Nee",
        "Ja"))</f>
        <v>Nvt</v>
      </c>
      <c r="M804" s="10">
        <f>IF(Q4_2025[[#This Row],[Artikelprijs]]&lt;&gt;"",Q4_2025[[#This Row],[Artikelprijs]],Q4_2025[[#This Row],[Stuksprijs]])</f>
        <v>140</v>
      </c>
      <c r="N804" s="44">
        <f>Q4_2025[[#This Row],[Besteld]]*Q4_2025[[#This Row],[Prijs 2]]</f>
        <v>140</v>
      </c>
      <c r="O804" s="10">
        <f>IF(Q4_2025[[#This Row],[Brutobedrag 2]]&lt;Q4_2025[[#This Row],[Bruto - Rel.korting]],Q4_2025[[#This Row],[Brutobedrag 2]],Q4_2025[[#This Row],[Brutobedrag 2]]*(100-Q4_2025[[#This Row],[Relatiekorting percentage]])/100)</f>
        <v>140</v>
      </c>
      <c r="R804" s="3"/>
      <c r="W804"/>
      <c r="AB804"/>
    </row>
    <row r="805" spans="1:28" x14ac:dyDescent="0.3">
      <c r="A805" t="s">
        <v>868</v>
      </c>
      <c r="B805">
        <v>5030228</v>
      </c>
      <c r="C805" t="s">
        <v>113</v>
      </c>
      <c r="D805">
        <v>2</v>
      </c>
      <c r="E805" s="10">
        <v>236.9</v>
      </c>
      <c r="F805" s="10">
        <v>473.8</v>
      </c>
      <c r="G805" s="10">
        <v>473.8</v>
      </c>
      <c r="H805">
        <v>0</v>
      </c>
      <c r="I805" s="51" t="str">
        <f>_xlfn.XLOOKUP(Q4_2025[[#This Row],[Artikelnr]],Artikel_prijzen[Artnr],Artikel_prijzen[Groep],"")</f>
        <v>Rigging</v>
      </c>
      <c r="J805" s="10">
        <f>_xlfn.XLOOKUP(Q4_2025[[#This Row],[Artikelnr]],Artikel_prijzen[Artnr],Artikel_prijzen[Prijs 2025],"")</f>
        <v>230</v>
      </c>
      <c r="K805" t="str">
        <f>IF(Q4_2025[[#This Row],[Artikelprijs]]&lt;&gt;"",IF(Q4_2025[[#This Row],[Stuksprijs]]=Q4_2025[[#This Row],[Artikelprijs]],"Prijs gelijk","Prijs wijkt af"),"")</f>
        <v>Prijs wijkt af</v>
      </c>
      <c r="L805" t="str">
        <f>IF(Q4_2025[[#This Row],[Relatiekorting percentage]]=0,
    "Nvt",
    IF(Q4_2025[[#This Row],[Brutobedrag 2]] &lt; Q4_2025[[#This Row],[Bruto - Rel.korting]],
        "Nee",
        "Ja"))</f>
        <v>Nvt</v>
      </c>
      <c r="M805" s="10">
        <f>IF(Q4_2025[[#This Row],[Artikelprijs]]&lt;&gt;"",Q4_2025[[#This Row],[Artikelprijs]],Q4_2025[[#This Row],[Stuksprijs]])</f>
        <v>230</v>
      </c>
      <c r="N805" s="44">
        <f>Q4_2025[[#This Row],[Besteld]]*Q4_2025[[#This Row],[Prijs 2]]</f>
        <v>460</v>
      </c>
      <c r="O805" s="10">
        <f>IF(Q4_2025[[#This Row],[Brutobedrag 2]]&lt;Q4_2025[[#This Row],[Bruto - Rel.korting]],Q4_2025[[#This Row],[Brutobedrag 2]],Q4_2025[[#This Row],[Brutobedrag 2]]*(100-Q4_2025[[#This Row],[Relatiekorting percentage]])/100)</f>
        <v>460</v>
      </c>
      <c r="R805" s="3"/>
      <c r="W805"/>
      <c r="AB805"/>
    </row>
    <row r="806" spans="1:28" x14ac:dyDescent="0.3">
      <c r="A806" t="s">
        <v>868</v>
      </c>
      <c r="B806">
        <v>5030229</v>
      </c>
      <c r="C806" t="s">
        <v>393</v>
      </c>
      <c r="D806">
        <v>2</v>
      </c>
      <c r="E806" s="10">
        <v>303.85000000000002</v>
      </c>
      <c r="F806" s="10">
        <v>607.70000000000005</v>
      </c>
      <c r="G806" s="10">
        <v>607.70000000000005</v>
      </c>
      <c r="H806">
        <v>0</v>
      </c>
      <c r="I806" s="51" t="str">
        <f>_xlfn.XLOOKUP(Q4_2025[[#This Row],[Artikelnr]],Artikel_prijzen[Artnr],Artikel_prijzen[Groep],"")</f>
        <v>Rigging</v>
      </c>
      <c r="J806" s="10">
        <f>_xlfn.XLOOKUP(Q4_2025[[#This Row],[Artikelnr]],Artikel_prijzen[Artnr],Artikel_prijzen[Prijs 2025],"")</f>
        <v>295</v>
      </c>
      <c r="K806" t="str">
        <f>IF(Q4_2025[[#This Row],[Artikelprijs]]&lt;&gt;"",IF(Q4_2025[[#This Row],[Stuksprijs]]=Q4_2025[[#This Row],[Artikelprijs]],"Prijs gelijk","Prijs wijkt af"),"")</f>
        <v>Prijs wijkt af</v>
      </c>
      <c r="L806" t="str">
        <f>IF(Q4_2025[[#This Row],[Relatiekorting percentage]]=0,
    "Nvt",
    IF(Q4_2025[[#This Row],[Brutobedrag 2]] &lt; Q4_2025[[#This Row],[Bruto - Rel.korting]],
        "Nee",
        "Ja"))</f>
        <v>Nvt</v>
      </c>
      <c r="M806" s="10">
        <f>IF(Q4_2025[[#This Row],[Artikelprijs]]&lt;&gt;"",Q4_2025[[#This Row],[Artikelprijs]],Q4_2025[[#This Row],[Stuksprijs]])</f>
        <v>295</v>
      </c>
      <c r="N806" s="44">
        <f>Q4_2025[[#This Row],[Besteld]]*Q4_2025[[#This Row],[Prijs 2]]</f>
        <v>590</v>
      </c>
      <c r="O806" s="10">
        <f>IF(Q4_2025[[#This Row],[Brutobedrag 2]]&lt;Q4_2025[[#This Row],[Bruto - Rel.korting]],Q4_2025[[#This Row],[Brutobedrag 2]],Q4_2025[[#This Row],[Brutobedrag 2]]*(100-Q4_2025[[#This Row],[Relatiekorting percentage]])/100)</f>
        <v>590</v>
      </c>
      <c r="R806" s="3"/>
      <c r="W806"/>
      <c r="AB806"/>
    </row>
    <row r="807" spans="1:28" x14ac:dyDescent="0.3">
      <c r="A807" t="s">
        <v>868</v>
      </c>
      <c r="B807">
        <v>5030228</v>
      </c>
      <c r="C807" t="s">
        <v>473</v>
      </c>
      <c r="D807">
        <v>3</v>
      </c>
      <c r="E807" s="10">
        <v>261.89999999999998</v>
      </c>
      <c r="F807" s="10">
        <v>785.7</v>
      </c>
      <c r="G807" s="10">
        <v>785.7</v>
      </c>
      <c r="H807">
        <v>0</v>
      </c>
      <c r="I807" s="51" t="str">
        <f>_xlfn.XLOOKUP(Q4_2025[[#This Row],[Artikelnr]],Artikel_prijzen[Artnr],Artikel_prijzen[Groep],"")</f>
        <v>Rigging</v>
      </c>
      <c r="J807" s="10">
        <f>_xlfn.XLOOKUP(Q4_2025[[#This Row],[Artikelnr]],Artikel_prijzen[Artnr],Artikel_prijzen[Prijs 2025],"")</f>
        <v>230</v>
      </c>
      <c r="K807" t="str">
        <f>IF(Q4_2025[[#This Row],[Artikelprijs]]&lt;&gt;"",IF(Q4_2025[[#This Row],[Stuksprijs]]=Q4_2025[[#This Row],[Artikelprijs]],"Prijs gelijk","Prijs wijkt af"),"")</f>
        <v>Prijs wijkt af</v>
      </c>
      <c r="L807" t="str">
        <f>IF(Q4_2025[[#This Row],[Relatiekorting percentage]]=0,
    "Nvt",
    IF(Q4_2025[[#This Row],[Brutobedrag 2]] &lt; Q4_2025[[#This Row],[Bruto - Rel.korting]],
        "Nee",
        "Ja"))</f>
        <v>Nvt</v>
      </c>
      <c r="M807" s="10">
        <f>IF(Q4_2025[[#This Row],[Artikelprijs]]&lt;&gt;"",Q4_2025[[#This Row],[Artikelprijs]],Q4_2025[[#This Row],[Stuksprijs]])</f>
        <v>230</v>
      </c>
      <c r="N807" s="44">
        <f>Q4_2025[[#This Row],[Besteld]]*Q4_2025[[#This Row],[Prijs 2]]</f>
        <v>690</v>
      </c>
      <c r="O807" s="10">
        <f>IF(Q4_2025[[#This Row],[Brutobedrag 2]]&lt;Q4_2025[[#This Row],[Bruto - Rel.korting]],Q4_2025[[#This Row],[Brutobedrag 2]],Q4_2025[[#This Row],[Brutobedrag 2]]*(100-Q4_2025[[#This Row],[Relatiekorting percentage]])/100)</f>
        <v>690</v>
      </c>
      <c r="R807" s="3"/>
      <c r="W807"/>
      <c r="AB807"/>
    </row>
    <row r="808" spans="1:28" x14ac:dyDescent="0.3">
      <c r="A808" t="s">
        <v>868</v>
      </c>
      <c r="B808">
        <v>5030005</v>
      </c>
      <c r="C808" t="s">
        <v>623</v>
      </c>
      <c r="D808">
        <v>1</v>
      </c>
      <c r="E808" s="10">
        <v>200.85</v>
      </c>
      <c r="F808" s="10">
        <v>200.85</v>
      </c>
      <c r="G808" s="10">
        <v>200.85</v>
      </c>
      <c r="H808">
        <v>0</v>
      </c>
      <c r="I808" s="51" t="str">
        <f>_xlfn.XLOOKUP(Q4_2025[[#This Row],[Artikelnr]],Artikel_prijzen[Artnr],Artikel_prijzen[Groep],"")</f>
        <v>Rigging</v>
      </c>
      <c r="J808" s="10">
        <f>_xlfn.XLOOKUP(Q4_2025[[#This Row],[Artikelnr]],Artikel_prijzen[Artnr],Artikel_prijzen[Prijs 2025],"")</f>
        <v>195</v>
      </c>
      <c r="K808" t="str">
        <f>IF(Q4_2025[[#This Row],[Artikelprijs]]&lt;&gt;"",IF(Q4_2025[[#This Row],[Stuksprijs]]=Q4_2025[[#This Row],[Artikelprijs]],"Prijs gelijk","Prijs wijkt af"),"")</f>
        <v>Prijs wijkt af</v>
      </c>
      <c r="L808" t="str">
        <f>IF(Q4_2025[[#This Row],[Relatiekorting percentage]]=0,
    "Nvt",
    IF(Q4_2025[[#This Row],[Brutobedrag 2]] &lt; Q4_2025[[#This Row],[Bruto - Rel.korting]],
        "Nee",
        "Ja"))</f>
        <v>Nvt</v>
      </c>
      <c r="M808" s="10">
        <f>IF(Q4_2025[[#This Row],[Artikelprijs]]&lt;&gt;"",Q4_2025[[#This Row],[Artikelprijs]],Q4_2025[[#This Row],[Stuksprijs]])</f>
        <v>195</v>
      </c>
      <c r="N808" s="44">
        <f>Q4_2025[[#This Row],[Besteld]]*Q4_2025[[#This Row],[Prijs 2]]</f>
        <v>195</v>
      </c>
      <c r="O808" s="10">
        <f>IF(Q4_2025[[#This Row],[Brutobedrag 2]]&lt;Q4_2025[[#This Row],[Bruto - Rel.korting]],Q4_2025[[#This Row],[Brutobedrag 2]],Q4_2025[[#This Row],[Brutobedrag 2]]*(100-Q4_2025[[#This Row],[Relatiekorting percentage]])/100)</f>
        <v>195</v>
      </c>
      <c r="R808" s="3"/>
      <c r="W808"/>
      <c r="AB808"/>
    </row>
    <row r="809" spans="1:28" x14ac:dyDescent="0.3">
      <c r="A809" t="s">
        <v>868</v>
      </c>
      <c r="B809">
        <v>5030228</v>
      </c>
      <c r="C809" t="s">
        <v>113</v>
      </c>
      <c r="D809">
        <v>5</v>
      </c>
      <c r="E809" s="10">
        <v>236.9</v>
      </c>
      <c r="F809" s="10">
        <v>1184.5</v>
      </c>
      <c r="G809" s="10">
        <v>1184.5</v>
      </c>
      <c r="H809">
        <v>0</v>
      </c>
      <c r="I809" s="51" t="str">
        <f>_xlfn.XLOOKUP(Q4_2025[[#This Row],[Artikelnr]],Artikel_prijzen[Artnr],Artikel_prijzen[Groep],"")</f>
        <v>Rigging</v>
      </c>
      <c r="J809" s="10">
        <f>_xlfn.XLOOKUP(Q4_2025[[#This Row],[Artikelnr]],Artikel_prijzen[Artnr],Artikel_prijzen[Prijs 2025],"")</f>
        <v>230</v>
      </c>
      <c r="K809" t="str">
        <f>IF(Q4_2025[[#This Row],[Artikelprijs]]&lt;&gt;"",IF(Q4_2025[[#This Row],[Stuksprijs]]=Q4_2025[[#This Row],[Artikelprijs]],"Prijs gelijk","Prijs wijkt af"),"")</f>
        <v>Prijs wijkt af</v>
      </c>
      <c r="L809" t="str">
        <f>IF(Q4_2025[[#This Row],[Relatiekorting percentage]]=0,
    "Nvt",
    IF(Q4_2025[[#This Row],[Brutobedrag 2]] &lt; Q4_2025[[#This Row],[Bruto - Rel.korting]],
        "Nee",
        "Ja"))</f>
        <v>Nvt</v>
      </c>
      <c r="M809" s="10">
        <f>IF(Q4_2025[[#This Row],[Artikelprijs]]&lt;&gt;"",Q4_2025[[#This Row],[Artikelprijs]],Q4_2025[[#This Row],[Stuksprijs]])</f>
        <v>230</v>
      </c>
      <c r="N809" s="44">
        <f>Q4_2025[[#This Row],[Besteld]]*Q4_2025[[#This Row],[Prijs 2]]</f>
        <v>1150</v>
      </c>
      <c r="O809" s="10">
        <f>IF(Q4_2025[[#This Row],[Brutobedrag 2]]&lt;Q4_2025[[#This Row],[Bruto - Rel.korting]],Q4_2025[[#This Row],[Brutobedrag 2]],Q4_2025[[#This Row],[Brutobedrag 2]]*(100-Q4_2025[[#This Row],[Relatiekorting percentage]])/100)</f>
        <v>1150</v>
      </c>
      <c r="R809" s="3"/>
      <c r="W809"/>
      <c r="AB809"/>
    </row>
    <row r="810" spans="1:28" x14ac:dyDescent="0.3">
      <c r="A810" t="s">
        <v>868</v>
      </c>
      <c r="B810">
        <v>5030232</v>
      </c>
      <c r="C810" t="s">
        <v>116</v>
      </c>
      <c r="D810">
        <v>1</v>
      </c>
      <c r="E810" s="10">
        <v>144.19999999999999</v>
      </c>
      <c r="F810" s="10">
        <v>144.19999999999999</v>
      </c>
      <c r="G810" s="10">
        <v>144.19999999999999</v>
      </c>
      <c r="H810">
        <v>0</v>
      </c>
      <c r="I810" s="51" t="str">
        <f>_xlfn.XLOOKUP(Q4_2025[[#This Row],[Artikelnr]],Artikel_prijzen[Artnr],Artikel_prijzen[Groep],"")</f>
        <v>Rigging</v>
      </c>
      <c r="J810" s="10">
        <f>_xlfn.XLOOKUP(Q4_2025[[#This Row],[Artikelnr]],Artikel_prijzen[Artnr],Artikel_prijzen[Prijs 2025],"")</f>
        <v>140</v>
      </c>
      <c r="K810" t="str">
        <f>IF(Q4_2025[[#This Row],[Artikelprijs]]&lt;&gt;"",IF(Q4_2025[[#This Row],[Stuksprijs]]=Q4_2025[[#This Row],[Artikelprijs]],"Prijs gelijk","Prijs wijkt af"),"")</f>
        <v>Prijs wijkt af</v>
      </c>
      <c r="L810" t="str">
        <f>IF(Q4_2025[[#This Row],[Relatiekorting percentage]]=0,
    "Nvt",
    IF(Q4_2025[[#This Row],[Brutobedrag 2]] &lt; Q4_2025[[#This Row],[Bruto - Rel.korting]],
        "Nee",
        "Ja"))</f>
        <v>Nvt</v>
      </c>
      <c r="M810" s="10">
        <f>IF(Q4_2025[[#This Row],[Artikelprijs]]&lt;&gt;"",Q4_2025[[#This Row],[Artikelprijs]],Q4_2025[[#This Row],[Stuksprijs]])</f>
        <v>140</v>
      </c>
      <c r="N810" s="44">
        <f>Q4_2025[[#This Row],[Besteld]]*Q4_2025[[#This Row],[Prijs 2]]</f>
        <v>140</v>
      </c>
      <c r="O810" s="10">
        <f>IF(Q4_2025[[#This Row],[Brutobedrag 2]]&lt;Q4_2025[[#This Row],[Bruto - Rel.korting]],Q4_2025[[#This Row],[Brutobedrag 2]],Q4_2025[[#This Row],[Brutobedrag 2]]*(100-Q4_2025[[#This Row],[Relatiekorting percentage]])/100)</f>
        <v>140</v>
      </c>
      <c r="R810" s="3"/>
      <c r="W810"/>
      <c r="AB810"/>
    </row>
    <row r="811" spans="1:28" x14ac:dyDescent="0.3">
      <c r="A811" t="s">
        <v>868</v>
      </c>
      <c r="B811">
        <v>5030229</v>
      </c>
      <c r="C811" t="s">
        <v>18</v>
      </c>
      <c r="D811">
        <v>8</v>
      </c>
      <c r="E811" s="10">
        <v>303.85000000000002</v>
      </c>
      <c r="F811" s="10">
        <v>2430.8000000000002</v>
      </c>
      <c r="G811" s="10">
        <v>2430.8000000000002</v>
      </c>
      <c r="H811">
        <v>0</v>
      </c>
      <c r="I811" s="51" t="str">
        <f>_xlfn.XLOOKUP(Q4_2025[[#This Row],[Artikelnr]],Artikel_prijzen[Artnr],Artikel_prijzen[Groep],"")</f>
        <v>Rigging</v>
      </c>
      <c r="J811" s="10">
        <f>_xlfn.XLOOKUP(Q4_2025[[#This Row],[Artikelnr]],Artikel_prijzen[Artnr],Artikel_prijzen[Prijs 2025],"")</f>
        <v>295</v>
      </c>
      <c r="K811" t="str">
        <f>IF(Q4_2025[[#This Row],[Artikelprijs]]&lt;&gt;"",IF(Q4_2025[[#This Row],[Stuksprijs]]=Q4_2025[[#This Row],[Artikelprijs]],"Prijs gelijk","Prijs wijkt af"),"")</f>
        <v>Prijs wijkt af</v>
      </c>
      <c r="L811" t="str">
        <f>IF(Q4_2025[[#This Row],[Relatiekorting percentage]]=0,
    "Nvt",
    IF(Q4_2025[[#This Row],[Brutobedrag 2]] &lt; Q4_2025[[#This Row],[Bruto - Rel.korting]],
        "Nee",
        "Ja"))</f>
        <v>Nvt</v>
      </c>
      <c r="M811" s="10">
        <f>IF(Q4_2025[[#This Row],[Artikelprijs]]&lt;&gt;"",Q4_2025[[#This Row],[Artikelprijs]],Q4_2025[[#This Row],[Stuksprijs]])</f>
        <v>295</v>
      </c>
      <c r="N811" s="44">
        <f>Q4_2025[[#This Row],[Besteld]]*Q4_2025[[#This Row],[Prijs 2]]</f>
        <v>2360</v>
      </c>
      <c r="O811" s="10">
        <f>IF(Q4_2025[[#This Row],[Brutobedrag 2]]&lt;Q4_2025[[#This Row],[Bruto - Rel.korting]],Q4_2025[[#This Row],[Brutobedrag 2]],Q4_2025[[#This Row],[Brutobedrag 2]]*(100-Q4_2025[[#This Row],[Relatiekorting percentage]])/100)</f>
        <v>2360</v>
      </c>
      <c r="R811" s="3"/>
      <c r="W811"/>
      <c r="AB811"/>
    </row>
    <row r="812" spans="1:28" x14ac:dyDescent="0.3">
      <c r="A812" t="s">
        <v>868</v>
      </c>
      <c r="B812">
        <v>5030232</v>
      </c>
      <c r="C812" t="s">
        <v>116</v>
      </c>
      <c r="D812">
        <v>1</v>
      </c>
      <c r="E812" s="10">
        <v>144.19999999999999</v>
      </c>
      <c r="F812" s="10">
        <v>144.19999999999999</v>
      </c>
      <c r="G812" s="10">
        <v>144.19999999999999</v>
      </c>
      <c r="H812">
        <v>0</v>
      </c>
      <c r="I812" s="51" t="str">
        <f>_xlfn.XLOOKUP(Q4_2025[[#This Row],[Artikelnr]],Artikel_prijzen[Artnr],Artikel_prijzen[Groep],"")</f>
        <v>Rigging</v>
      </c>
      <c r="J812" s="10">
        <f>_xlfn.XLOOKUP(Q4_2025[[#This Row],[Artikelnr]],Artikel_prijzen[Artnr],Artikel_prijzen[Prijs 2025],"")</f>
        <v>140</v>
      </c>
      <c r="K812" t="str">
        <f>IF(Q4_2025[[#This Row],[Artikelprijs]]&lt;&gt;"",IF(Q4_2025[[#This Row],[Stuksprijs]]=Q4_2025[[#This Row],[Artikelprijs]],"Prijs gelijk","Prijs wijkt af"),"")</f>
        <v>Prijs wijkt af</v>
      </c>
      <c r="L812" t="str">
        <f>IF(Q4_2025[[#This Row],[Relatiekorting percentage]]=0,
    "Nvt",
    IF(Q4_2025[[#This Row],[Brutobedrag 2]] &lt; Q4_2025[[#This Row],[Bruto - Rel.korting]],
        "Nee",
        "Ja"))</f>
        <v>Nvt</v>
      </c>
      <c r="M812" s="10">
        <f>IF(Q4_2025[[#This Row],[Artikelprijs]]&lt;&gt;"",Q4_2025[[#This Row],[Artikelprijs]],Q4_2025[[#This Row],[Stuksprijs]])</f>
        <v>140</v>
      </c>
      <c r="N812" s="44">
        <f>Q4_2025[[#This Row],[Besteld]]*Q4_2025[[#This Row],[Prijs 2]]</f>
        <v>140</v>
      </c>
      <c r="O812" s="10">
        <f>IF(Q4_2025[[#This Row],[Brutobedrag 2]]&lt;Q4_2025[[#This Row],[Bruto - Rel.korting]],Q4_2025[[#This Row],[Brutobedrag 2]],Q4_2025[[#This Row],[Brutobedrag 2]]*(100-Q4_2025[[#This Row],[Relatiekorting percentage]])/100)</f>
        <v>140</v>
      </c>
      <c r="R812" s="3"/>
      <c r="W812"/>
      <c r="AB812"/>
    </row>
    <row r="813" spans="1:28" x14ac:dyDescent="0.3">
      <c r="A813" t="s">
        <v>868</v>
      </c>
      <c r="B813">
        <v>5030225</v>
      </c>
      <c r="C813" t="s">
        <v>261</v>
      </c>
      <c r="D813">
        <v>4</v>
      </c>
      <c r="E813" s="10">
        <v>133.9</v>
      </c>
      <c r="F813" s="10">
        <v>535.6</v>
      </c>
      <c r="G813" s="10">
        <v>535.6</v>
      </c>
      <c r="H813">
        <v>0</v>
      </c>
      <c r="I813" s="51" t="str">
        <f>_xlfn.XLOOKUP(Q4_2025[[#This Row],[Artikelnr]],Artikel_prijzen[Artnr],Artikel_prijzen[Groep],"")</f>
        <v>Rigging</v>
      </c>
      <c r="J813" s="10">
        <f>_xlfn.XLOOKUP(Q4_2025[[#This Row],[Artikelnr]],Artikel_prijzen[Artnr],Artikel_prijzen[Prijs 2025],"")</f>
        <v>130</v>
      </c>
      <c r="K813" t="str">
        <f>IF(Q4_2025[[#This Row],[Artikelprijs]]&lt;&gt;"",IF(Q4_2025[[#This Row],[Stuksprijs]]=Q4_2025[[#This Row],[Artikelprijs]],"Prijs gelijk","Prijs wijkt af"),"")</f>
        <v>Prijs wijkt af</v>
      </c>
      <c r="L813" t="str">
        <f>IF(Q4_2025[[#This Row],[Relatiekorting percentage]]=0,
    "Nvt",
    IF(Q4_2025[[#This Row],[Brutobedrag 2]] &lt; Q4_2025[[#This Row],[Bruto - Rel.korting]],
        "Nee",
        "Ja"))</f>
        <v>Nvt</v>
      </c>
      <c r="M813" s="10">
        <f>IF(Q4_2025[[#This Row],[Artikelprijs]]&lt;&gt;"",Q4_2025[[#This Row],[Artikelprijs]],Q4_2025[[#This Row],[Stuksprijs]])</f>
        <v>130</v>
      </c>
      <c r="N813" s="44">
        <f>Q4_2025[[#This Row],[Besteld]]*Q4_2025[[#This Row],[Prijs 2]]</f>
        <v>520</v>
      </c>
      <c r="O813" s="10">
        <f>IF(Q4_2025[[#This Row],[Brutobedrag 2]]&lt;Q4_2025[[#This Row],[Bruto - Rel.korting]],Q4_2025[[#This Row],[Brutobedrag 2]],Q4_2025[[#This Row],[Brutobedrag 2]]*(100-Q4_2025[[#This Row],[Relatiekorting percentage]])/100)</f>
        <v>520</v>
      </c>
      <c r="R813" s="3"/>
      <c r="W813"/>
      <c r="AB813"/>
    </row>
    <row r="814" spans="1:28" x14ac:dyDescent="0.3">
      <c r="A814" t="s">
        <v>868</v>
      </c>
      <c r="B814">
        <v>5030232</v>
      </c>
      <c r="C814" t="s">
        <v>116</v>
      </c>
      <c r="D814">
        <v>1</v>
      </c>
      <c r="E814" s="10">
        <v>144.19999999999999</v>
      </c>
      <c r="F814" s="10">
        <v>144.19999999999999</v>
      </c>
      <c r="G814" s="10">
        <v>144.19999999999999</v>
      </c>
      <c r="H814">
        <v>0</v>
      </c>
      <c r="I814" s="51" t="str">
        <f>_xlfn.XLOOKUP(Q4_2025[[#This Row],[Artikelnr]],Artikel_prijzen[Artnr],Artikel_prijzen[Groep],"")</f>
        <v>Rigging</v>
      </c>
      <c r="J814" s="10">
        <f>_xlfn.XLOOKUP(Q4_2025[[#This Row],[Artikelnr]],Artikel_prijzen[Artnr],Artikel_prijzen[Prijs 2025],"")</f>
        <v>140</v>
      </c>
      <c r="K814" t="str">
        <f>IF(Q4_2025[[#This Row],[Artikelprijs]]&lt;&gt;"",IF(Q4_2025[[#This Row],[Stuksprijs]]=Q4_2025[[#This Row],[Artikelprijs]],"Prijs gelijk","Prijs wijkt af"),"")</f>
        <v>Prijs wijkt af</v>
      </c>
      <c r="L814" t="str">
        <f>IF(Q4_2025[[#This Row],[Relatiekorting percentage]]=0,
    "Nvt",
    IF(Q4_2025[[#This Row],[Brutobedrag 2]] &lt; Q4_2025[[#This Row],[Bruto - Rel.korting]],
        "Nee",
        "Ja"))</f>
        <v>Nvt</v>
      </c>
      <c r="M814" s="10">
        <f>IF(Q4_2025[[#This Row],[Artikelprijs]]&lt;&gt;"",Q4_2025[[#This Row],[Artikelprijs]],Q4_2025[[#This Row],[Stuksprijs]])</f>
        <v>140</v>
      </c>
      <c r="N814" s="44">
        <f>Q4_2025[[#This Row],[Besteld]]*Q4_2025[[#This Row],[Prijs 2]]</f>
        <v>140</v>
      </c>
      <c r="O814" s="10">
        <f>IF(Q4_2025[[#This Row],[Brutobedrag 2]]&lt;Q4_2025[[#This Row],[Bruto - Rel.korting]],Q4_2025[[#This Row],[Brutobedrag 2]],Q4_2025[[#This Row],[Brutobedrag 2]]*(100-Q4_2025[[#This Row],[Relatiekorting percentage]])/100)</f>
        <v>140</v>
      </c>
      <c r="R814" s="3"/>
      <c r="W814"/>
      <c r="AB814"/>
    </row>
    <row r="815" spans="1:28" x14ac:dyDescent="0.3">
      <c r="A815" t="s">
        <v>868</v>
      </c>
      <c r="B815">
        <v>5030228</v>
      </c>
      <c r="C815" t="s">
        <v>113</v>
      </c>
      <c r="D815">
        <v>2</v>
      </c>
      <c r="E815" s="10">
        <v>236.9</v>
      </c>
      <c r="F815" s="10">
        <v>473.8</v>
      </c>
      <c r="G815" s="10">
        <v>473.8</v>
      </c>
      <c r="H815">
        <v>0</v>
      </c>
      <c r="I815" s="51" t="str">
        <f>_xlfn.XLOOKUP(Q4_2025[[#This Row],[Artikelnr]],Artikel_prijzen[Artnr],Artikel_prijzen[Groep],"")</f>
        <v>Rigging</v>
      </c>
      <c r="J815" s="10">
        <f>_xlfn.XLOOKUP(Q4_2025[[#This Row],[Artikelnr]],Artikel_prijzen[Artnr],Artikel_prijzen[Prijs 2025],"")</f>
        <v>230</v>
      </c>
      <c r="K815" t="str">
        <f>IF(Q4_2025[[#This Row],[Artikelprijs]]&lt;&gt;"",IF(Q4_2025[[#This Row],[Stuksprijs]]=Q4_2025[[#This Row],[Artikelprijs]],"Prijs gelijk","Prijs wijkt af"),"")</f>
        <v>Prijs wijkt af</v>
      </c>
      <c r="L815" t="str">
        <f>IF(Q4_2025[[#This Row],[Relatiekorting percentage]]=0,
    "Nvt",
    IF(Q4_2025[[#This Row],[Brutobedrag 2]] &lt; Q4_2025[[#This Row],[Bruto - Rel.korting]],
        "Nee",
        "Ja"))</f>
        <v>Nvt</v>
      </c>
      <c r="M815" s="10">
        <f>IF(Q4_2025[[#This Row],[Artikelprijs]]&lt;&gt;"",Q4_2025[[#This Row],[Artikelprijs]],Q4_2025[[#This Row],[Stuksprijs]])</f>
        <v>230</v>
      </c>
      <c r="N815" s="44">
        <f>Q4_2025[[#This Row],[Besteld]]*Q4_2025[[#This Row],[Prijs 2]]</f>
        <v>460</v>
      </c>
      <c r="O815" s="10">
        <f>IF(Q4_2025[[#This Row],[Brutobedrag 2]]&lt;Q4_2025[[#This Row],[Bruto - Rel.korting]],Q4_2025[[#This Row],[Brutobedrag 2]],Q4_2025[[#This Row],[Brutobedrag 2]]*(100-Q4_2025[[#This Row],[Relatiekorting percentage]])/100)</f>
        <v>460</v>
      </c>
      <c r="R815" s="3"/>
      <c r="W815"/>
      <c r="AB815"/>
    </row>
    <row r="816" spans="1:28" x14ac:dyDescent="0.3">
      <c r="A816" t="s">
        <v>868</v>
      </c>
      <c r="B816">
        <v>5030228</v>
      </c>
      <c r="C816" t="s">
        <v>473</v>
      </c>
      <c r="D816">
        <v>2</v>
      </c>
      <c r="E816" s="10">
        <v>236.9</v>
      </c>
      <c r="F816" s="10">
        <v>473.8</v>
      </c>
      <c r="G816" s="10">
        <v>473.8</v>
      </c>
      <c r="H816">
        <v>0</v>
      </c>
      <c r="I816" s="51" t="str">
        <f>_xlfn.XLOOKUP(Q4_2025[[#This Row],[Artikelnr]],Artikel_prijzen[Artnr],Artikel_prijzen[Groep],"")</f>
        <v>Rigging</v>
      </c>
      <c r="J816" s="10">
        <f>_xlfn.XLOOKUP(Q4_2025[[#This Row],[Artikelnr]],Artikel_prijzen[Artnr],Artikel_prijzen[Prijs 2025],"")</f>
        <v>230</v>
      </c>
      <c r="K816" t="str">
        <f>IF(Q4_2025[[#This Row],[Artikelprijs]]&lt;&gt;"",IF(Q4_2025[[#This Row],[Stuksprijs]]=Q4_2025[[#This Row],[Artikelprijs]],"Prijs gelijk","Prijs wijkt af"),"")</f>
        <v>Prijs wijkt af</v>
      </c>
      <c r="L816" t="str">
        <f>IF(Q4_2025[[#This Row],[Relatiekorting percentage]]=0,
    "Nvt",
    IF(Q4_2025[[#This Row],[Brutobedrag 2]] &lt; Q4_2025[[#This Row],[Bruto - Rel.korting]],
        "Nee",
        "Ja"))</f>
        <v>Nvt</v>
      </c>
      <c r="M816" s="10">
        <f>IF(Q4_2025[[#This Row],[Artikelprijs]]&lt;&gt;"",Q4_2025[[#This Row],[Artikelprijs]],Q4_2025[[#This Row],[Stuksprijs]])</f>
        <v>230</v>
      </c>
      <c r="N816" s="44">
        <f>Q4_2025[[#This Row],[Besteld]]*Q4_2025[[#This Row],[Prijs 2]]</f>
        <v>460</v>
      </c>
      <c r="O816" s="10">
        <f>IF(Q4_2025[[#This Row],[Brutobedrag 2]]&lt;Q4_2025[[#This Row],[Bruto - Rel.korting]],Q4_2025[[#This Row],[Brutobedrag 2]],Q4_2025[[#This Row],[Brutobedrag 2]]*(100-Q4_2025[[#This Row],[Relatiekorting percentage]])/100)</f>
        <v>460</v>
      </c>
      <c r="R816" s="3"/>
      <c r="W816"/>
      <c r="AB816"/>
    </row>
    <row r="817" spans="1:28" x14ac:dyDescent="0.3">
      <c r="A817" t="s">
        <v>868</v>
      </c>
      <c r="B817">
        <v>5030228</v>
      </c>
      <c r="C817" t="s">
        <v>113</v>
      </c>
      <c r="D817">
        <v>4</v>
      </c>
      <c r="E817" s="10">
        <v>236.9</v>
      </c>
      <c r="F817" s="10">
        <v>947.6</v>
      </c>
      <c r="G817" s="10">
        <v>947.6</v>
      </c>
      <c r="H817">
        <v>0</v>
      </c>
      <c r="I817" s="51" t="str">
        <f>_xlfn.XLOOKUP(Q4_2025[[#This Row],[Artikelnr]],Artikel_prijzen[Artnr],Artikel_prijzen[Groep],"")</f>
        <v>Rigging</v>
      </c>
      <c r="J817" s="10">
        <f>_xlfn.XLOOKUP(Q4_2025[[#This Row],[Artikelnr]],Artikel_prijzen[Artnr],Artikel_prijzen[Prijs 2025],"")</f>
        <v>230</v>
      </c>
      <c r="K817" t="str">
        <f>IF(Q4_2025[[#This Row],[Artikelprijs]]&lt;&gt;"",IF(Q4_2025[[#This Row],[Stuksprijs]]=Q4_2025[[#This Row],[Artikelprijs]],"Prijs gelijk","Prijs wijkt af"),"")</f>
        <v>Prijs wijkt af</v>
      </c>
      <c r="L817" t="str">
        <f>IF(Q4_2025[[#This Row],[Relatiekorting percentage]]=0,
    "Nvt",
    IF(Q4_2025[[#This Row],[Brutobedrag 2]] &lt; Q4_2025[[#This Row],[Bruto - Rel.korting]],
        "Nee",
        "Ja"))</f>
        <v>Nvt</v>
      </c>
      <c r="M817" s="10">
        <f>IF(Q4_2025[[#This Row],[Artikelprijs]]&lt;&gt;"",Q4_2025[[#This Row],[Artikelprijs]],Q4_2025[[#This Row],[Stuksprijs]])</f>
        <v>230</v>
      </c>
      <c r="N817" s="44">
        <f>Q4_2025[[#This Row],[Besteld]]*Q4_2025[[#This Row],[Prijs 2]]</f>
        <v>920</v>
      </c>
      <c r="O817" s="10">
        <f>IF(Q4_2025[[#This Row],[Brutobedrag 2]]&lt;Q4_2025[[#This Row],[Bruto - Rel.korting]],Q4_2025[[#This Row],[Brutobedrag 2]],Q4_2025[[#This Row],[Brutobedrag 2]]*(100-Q4_2025[[#This Row],[Relatiekorting percentage]])/100)</f>
        <v>920</v>
      </c>
      <c r="R817" s="3"/>
      <c r="W817"/>
      <c r="AB817"/>
    </row>
    <row r="818" spans="1:28" x14ac:dyDescent="0.3">
      <c r="A818" t="s">
        <v>868</v>
      </c>
      <c r="B818">
        <v>5030232</v>
      </c>
      <c r="C818" t="s">
        <v>116</v>
      </c>
      <c r="D818">
        <v>1</v>
      </c>
      <c r="E818" s="10">
        <v>144.19999999999999</v>
      </c>
      <c r="F818" s="10">
        <v>144.19999999999999</v>
      </c>
      <c r="G818" s="10">
        <v>144.19999999999999</v>
      </c>
      <c r="H818">
        <v>0</v>
      </c>
      <c r="I818" s="51" t="str">
        <f>_xlfn.XLOOKUP(Q4_2025[[#This Row],[Artikelnr]],Artikel_prijzen[Artnr],Artikel_prijzen[Groep],"")</f>
        <v>Rigging</v>
      </c>
      <c r="J818" s="10">
        <f>_xlfn.XLOOKUP(Q4_2025[[#This Row],[Artikelnr]],Artikel_prijzen[Artnr],Artikel_prijzen[Prijs 2025],"")</f>
        <v>140</v>
      </c>
      <c r="K818" t="str">
        <f>IF(Q4_2025[[#This Row],[Artikelprijs]]&lt;&gt;"",IF(Q4_2025[[#This Row],[Stuksprijs]]=Q4_2025[[#This Row],[Artikelprijs]],"Prijs gelijk","Prijs wijkt af"),"")</f>
        <v>Prijs wijkt af</v>
      </c>
      <c r="L818" t="str">
        <f>IF(Q4_2025[[#This Row],[Relatiekorting percentage]]=0,
    "Nvt",
    IF(Q4_2025[[#This Row],[Brutobedrag 2]] &lt; Q4_2025[[#This Row],[Bruto - Rel.korting]],
        "Nee",
        "Ja"))</f>
        <v>Nvt</v>
      </c>
      <c r="M818" s="10">
        <f>IF(Q4_2025[[#This Row],[Artikelprijs]]&lt;&gt;"",Q4_2025[[#This Row],[Artikelprijs]],Q4_2025[[#This Row],[Stuksprijs]])</f>
        <v>140</v>
      </c>
      <c r="N818" s="44">
        <f>Q4_2025[[#This Row],[Besteld]]*Q4_2025[[#This Row],[Prijs 2]]</f>
        <v>140</v>
      </c>
      <c r="O818" s="10">
        <f>IF(Q4_2025[[#This Row],[Brutobedrag 2]]&lt;Q4_2025[[#This Row],[Bruto - Rel.korting]],Q4_2025[[#This Row],[Brutobedrag 2]],Q4_2025[[#This Row],[Brutobedrag 2]]*(100-Q4_2025[[#This Row],[Relatiekorting percentage]])/100)</f>
        <v>140</v>
      </c>
      <c r="R818" s="3"/>
      <c r="W818"/>
      <c r="AB818"/>
    </row>
    <row r="819" spans="1:28" x14ac:dyDescent="0.3">
      <c r="A819" t="s">
        <v>868</v>
      </c>
      <c r="B819">
        <v>5030228</v>
      </c>
      <c r="C819" t="s">
        <v>113</v>
      </c>
      <c r="D819">
        <v>4</v>
      </c>
      <c r="E819" s="10">
        <v>236.9</v>
      </c>
      <c r="F819" s="10">
        <v>947.6</v>
      </c>
      <c r="G819" s="10">
        <v>947.6</v>
      </c>
      <c r="H819">
        <v>0</v>
      </c>
      <c r="I819" s="51" t="str">
        <f>_xlfn.XLOOKUP(Q4_2025[[#This Row],[Artikelnr]],Artikel_prijzen[Artnr],Artikel_prijzen[Groep],"")</f>
        <v>Rigging</v>
      </c>
      <c r="J819" s="10">
        <f>_xlfn.XLOOKUP(Q4_2025[[#This Row],[Artikelnr]],Artikel_prijzen[Artnr],Artikel_prijzen[Prijs 2025],"")</f>
        <v>230</v>
      </c>
      <c r="K819" t="str">
        <f>IF(Q4_2025[[#This Row],[Artikelprijs]]&lt;&gt;"",IF(Q4_2025[[#This Row],[Stuksprijs]]=Q4_2025[[#This Row],[Artikelprijs]],"Prijs gelijk","Prijs wijkt af"),"")</f>
        <v>Prijs wijkt af</v>
      </c>
      <c r="L819" t="str">
        <f>IF(Q4_2025[[#This Row],[Relatiekorting percentage]]=0,
    "Nvt",
    IF(Q4_2025[[#This Row],[Brutobedrag 2]] &lt; Q4_2025[[#This Row],[Bruto - Rel.korting]],
        "Nee",
        "Ja"))</f>
        <v>Nvt</v>
      </c>
      <c r="M819" s="10">
        <f>IF(Q4_2025[[#This Row],[Artikelprijs]]&lt;&gt;"",Q4_2025[[#This Row],[Artikelprijs]],Q4_2025[[#This Row],[Stuksprijs]])</f>
        <v>230</v>
      </c>
      <c r="N819" s="44">
        <f>Q4_2025[[#This Row],[Besteld]]*Q4_2025[[#This Row],[Prijs 2]]</f>
        <v>920</v>
      </c>
      <c r="O819" s="10">
        <f>IF(Q4_2025[[#This Row],[Brutobedrag 2]]&lt;Q4_2025[[#This Row],[Bruto - Rel.korting]],Q4_2025[[#This Row],[Brutobedrag 2]],Q4_2025[[#This Row],[Brutobedrag 2]]*(100-Q4_2025[[#This Row],[Relatiekorting percentage]])/100)</f>
        <v>920</v>
      </c>
      <c r="R819" s="3"/>
      <c r="W819"/>
      <c r="AB819"/>
    </row>
    <row r="820" spans="1:28" x14ac:dyDescent="0.3">
      <c r="A820" t="s">
        <v>868</v>
      </c>
      <c r="B820">
        <v>5030228</v>
      </c>
      <c r="C820" t="s">
        <v>473</v>
      </c>
      <c r="D820">
        <v>2</v>
      </c>
      <c r="E820" s="10">
        <v>236.9</v>
      </c>
      <c r="F820" s="10">
        <v>473.8</v>
      </c>
      <c r="G820" s="10">
        <v>473.8</v>
      </c>
      <c r="H820">
        <v>0</v>
      </c>
      <c r="I820" s="51" t="str">
        <f>_xlfn.XLOOKUP(Q4_2025[[#This Row],[Artikelnr]],Artikel_prijzen[Artnr],Artikel_prijzen[Groep],"")</f>
        <v>Rigging</v>
      </c>
      <c r="J820" s="10">
        <f>_xlfn.XLOOKUP(Q4_2025[[#This Row],[Artikelnr]],Artikel_prijzen[Artnr],Artikel_prijzen[Prijs 2025],"")</f>
        <v>230</v>
      </c>
      <c r="K820" t="str">
        <f>IF(Q4_2025[[#This Row],[Artikelprijs]]&lt;&gt;"",IF(Q4_2025[[#This Row],[Stuksprijs]]=Q4_2025[[#This Row],[Artikelprijs]],"Prijs gelijk","Prijs wijkt af"),"")</f>
        <v>Prijs wijkt af</v>
      </c>
      <c r="L820" t="str">
        <f>IF(Q4_2025[[#This Row],[Relatiekorting percentage]]=0,
    "Nvt",
    IF(Q4_2025[[#This Row],[Brutobedrag 2]] &lt; Q4_2025[[#This Row],[Bruto - Rel.korting]],
        "Nee",
        "Ja"))</f>
        <v>Nvt</v>
      </c>
      <c r="M820" s="10">
        <f>IF(Q4_2025[[#This Row],[Artikelprijs]]&lt;&gt;"",Q4_2025[[#This Row],[Artikelprijs]],Q4_2025[[#This Row],[Stuksprijs]])</f>
        <v>230</v>
      </c>
      <c r="N820" s="44">
        <f>Q4_2025[[#This Row],[Besteld]]*Q4_2025[[#This Row],[Prijs 2]]</f>
        <v>460</v>
      </c>
      <c r="O820" s="10">
        <f>IF(Q4_2025[[#This Row],[Brutobedrag 2]]&lt;Q4_2025[[#This Row],[Bruto - Rel.korting]],Q4_2025[[#This Row],[Brutobedrag 2]],Q4_2025[[#This Row],[Brutobedrag 2]]*(100-Q4_2025[[#This Row],[Relatiekorting percentage]])/100)</f>
        <v>460</v>
      </c>
      <c r="R820" s="3"/>
      <c r="W820"/>
      <c r="AB820"/>
    </row>
    <row r="821" spans="1:28" x14ac:dyDescent="0.3">
      <c r="A821" t="s">
        <v>868</v>
      </c>
      <c r="B821">
        <v>5030028</v>
      </c>
      <c r="C821" t="s">
        <v>394</v>
      </c>
      <c r="D821">
        <v>12</v>
      </c>
      <c r="E821" s="10">
        <v>28.84</v>
      </c>
      <c r="F821" s="10">
        <v>346.08</v>
      </c>
      <c r="G821" s="10">
        <v>346.08</v>
      </c>
      <c r="H821">
        <v>0</v>
      </c>
      <c r="I821" s="51" t="str">
        <f>_xlfn.XLOOKUP(Q4_2025[[#This Row],[Artikelnr]],Artikel_prijzen[Artnr],Artikel_prijzen[Groep],"")</f>
        <v/>
      </c>
      <c r="J821" s="10" t="str">
        <f>_xlfn.XLOOKUP(Q4_2025[[#This Row],[Artikelnr]],Artikel_prijzen[Artnr],Artikel_prijzen[Prijs 2025],"")</f>
        <v/>
      </c>
      <c r="K821" t="str">
        <f>IF(Q4_2025[[#This Row],[Artikelprijs]]&lt;&gt;"",IF(Q4_2025[[#This Row],[Stuksprijs]]=Q4_2025[[#This Row],[Artikelprijs]],"Prijs gelijk","Prijs wijkt af"),"")</f>
        <v/>
      </c>
      <c r="L821" t="str">
        <f>IF(Q4_2025[[#This Row],[Relatiekorting percentage]]=0,
    "Nvt",
    IF(Q4_2025[[#This Row],[Brutobedrag 2]] &lt; Q4_2025[[#This Row],[Bruto - Rel.korting]],
        "Nee",
        "Ja"))</f>
        <v>Nvt</v>
      </c>
      <c r="M821" s="10">
        <f>IF(Q4_2025[[#This Row],[Artikelprijs]]&lt;&gt;"",Q4_2025[[#This Row],[Artikelprijs]],Q4_2025[[#This Row],[Stuksprijs]])</f>
        <v>28.84</v>
      </c>
      <c r="N821" s="44">
        <f>Q4_2025[[#This Row],[Besteld]]*Q4_2025[[#This Row],[Prijs 2]]</f>
        <v>346.08</v>
      </c>
      <c r="O821" s="10">
        <f>IF(Q4_2025[[#This Row],[Brutobedrag 2]]&lt;Q4_2025[[#This Row],[Bruto - Rel.korting]],Q4_2025[[#This Row],[Brutobedrag 2]],Q4_2025[[#This Row],[Brutobedrag 2]]*(100-Q4_2025[[#This Row],[Relatiekorting percentage]])/100)</f>
        <v>346.08</v>
      </c>
      <c r="R821" s="3"/>
      <c r="W821"/>
      <c r="AB821"/>
    </row>
    <row r="822" spans="1:28" x14ac:dyDescent="0.3">
      <c r="A822" t="s">
        <v>868</v>
      </c>
      <c r="B822">
        <v>5030232</v>
      </c>
      <c r="C822" t="s">
        <v>116</v>
      </c>
      <c r="D822">
        <v>-1</v>
      </c>
      <c r="E822" s="10">
        <v>144.19999999999999</v>
      </c>
      <c r="F822" s="10">
        <v>-144.19999999999999</v>
      </c>
      <c r="G822" s="10">
        <v>-144.19999999999999</v>
      </c>
      <c r="H822">
        <v>0</v>
      </c>
      <c r="I822" s="51" t="str">
        <f>_xlfn.XLOOKUP(Q4_2025[[#This Row],[Artikelnr]],Artikel_prijzen[Artnr],Artikel_prijzen[Groep],"")</f>
        <v>Rigging</v>
      </c>
      <c r="J822" s="10">
        <f>_xlfn.XLOOKUP(Q4_2025[[#This Row],[Artikelnr]],Artikel_prijzen[Artnr],Artikel_prijzen[Prijs 2025],"")</f>
        <v>140</v>
      </c>
      <c r="K822" t="str">
        <f>IF(Q4_2025[[#This Row],[Artikelprijs]]&lt;&gt;"",IF(Q4_2025[[#This Row],[Stuksprijs]]=Q4_2025[[#This Row],[Artikelprijs]],"Prijs gelijk","Prijs wijkt af"),"")</f>
        <v>Prijs wijkt af</v>
      </c>
      <c r="L822" t="str">
        <f>IF(Q4_2025[[#This Row],[Relatiekorting percentage]]=0,
    "Nvt",
    IF(Q4_2025[[#This Row],[Brutobedrag 2]] &lt; Q4_2025[[#This Row],[Bruto - Rel.korting]],
        "Nee",
        "Ja"))</f>
        <v>Nvt</v>
      </c>
      <c r="M822" s="10">
        <f>IF(Q4_2025[[#This Row],[Artikelprijs]]&lt;&gt;"",Q4_2025[[#This Row],[Artikelprijs]],Q4_2025[[#This Row],[Stuksprijs]])</f>
        <v>140</v>
      </c>
      <c r="N822" s="44">
        <f>Q4_2025[[#This Row],[Besteld]]*Q4_2025[[#This Row],[Prijs 2]]</f>
        <v>-140</v>
      </c>
      <c r="O822" s="10">
        <f>IF(Q4_2025[[#This Row],[Brutobedrag 2]]&lt;Q4_2025[[#This Row],[Bruto - Rel.korting]],Q4_2025[[#This Row],[Brutobedrag 2]],Q4_2025[[#This Row],[Brutobedrag 2]]*(100-Q4_2025[[#This Row],[Relatiekorting percentage]])/100)</f>
        <v>-140</v>
      </c>
      <c r="R822" s="3"/>
      <c r="W822"/>
      <c r="AB822"/>
    </row>
    <row r="823" spans="1:28" x14ac:dyDescent="0.3">
      <c r="A823" t="s">
        <v>868</v>
      </c>
      <c r="B823">
        <v>5030228</v>
      </c>
      <c r="C823" t="s">
        <v>113</v>
      </c>
      <c r="D823">
        <v>1</v>
      </c>
      <c r="E823" s="10">
        <v>236.9</v>
      </c>
      <c r="F823" s="10">
        <v>236.9</v>
      </c>
      <c r="G823" s="10">
        <v>236.9</v>
      </c>
      <c r="H823">
        <v>0</v>
      </c>
      <c r="I823" s="51" t="str">
        <f>_xlfn.XLOOKUP(Q4_2025[[#This Row],[Artikelnr]],Artikel_prijzen[Artnr],Artikel_prijzen[Groep],"")</f>
        <v>Rigging</v>
      </c>
      <c r="J823" s="10">
        <f>_xlfn.XLOOKUP(Q4_2025[[#This Row],[Artikelnr]],Artikel_prijzen[Artnr],Artikel_prijzen[Prijs 2025],"")</f>
        <v>230</v>
      </c>
      <c r="K823" t="str">
        <f>IF(Q4_2025[[#This Row],[Artikelprijs]]&lt;&gt;"",IF(Q4_2025[[#This Row],[Stuksprijs]]=Q4_2025[[#This Row],[Artikelprijs]],"Prijs gelijk","Prijs wijkt af"),"")</f>
        <v>Prijs wijkt af</v>
      </c>
      <c r="L823" t="str">
        <f>IF(Q4_2025[[#This Row],[Relatiekorting percentage]]=0,
    "Nvt",
    IF(Q4_2025[[#This Row],[Brutobedrag 2]] &lt; Q4_2025[[#This Row],[Bruto - Rel.korting]],
        "Nee",
        "Ja"))</f>
        <v>Nvt</v>
      </c>
      <c r="M823" s="10">
        <f>IF(Q4_2025[[#This Row],[Artikelprijs]]&lt;&gt;"",Q4_2025[[#This Row],[Artikelprijs]],Q4_2025[[#This Row],[Stuksprijs]])</f>
        <v>230</v>
      </c>
      <c r="N823" s="44">
        <f>Q4_2025[[#This Row],[Besteld]]*Q4_2025[[#This Row],[Prijs 2]]</f>
        <v>230</v>
      </c>
      <c r="O823" s="10">
        <f>IF(Q4_2025[[#This Row],[Brutobedrag 2]]&lt;Q4_2025[[#This Row],[Bruto - Rel.korting]],Q4_2025[[#This Row],[Brutobedrag 2]],Q4_2025[[#This Row],[Brutobedrag 2]]*(100-Q4_2025[[#This Row],[Relatiekorting percentage]])/100)</f>
        <v>230</v>
      </c>
      <c r="R823" s="3"/>
      <c r="W823"/>
      <c r="AB823"/>
    </row>
    <row r="824" spans="1:28" x14ac:dyDescent="0.3">
      <c r="A824" t="s">
        <v>872</v>
      </c>
      <c r="B824">
        <v>3002024</v>
      </c>
      <c r="C824" t="s">
        <v>700</v>
      </c>
      <c r="D824">
        <v>1</v>
      </c>
      <c r="E824" s="10">
        <v>104.09</v>
      </c>
      <c r="F824" s="10">
        <v>104.09</v>
      </c>
      <c r="G824" s="10">
        <v>72.86</v>
      </c>
      <c r="H824">
        <v>30</v>
      </c>
      <c r="I824" s="51" t="str">
        <f>_xlfn.XLOOKUP(Q4_2025[[#This Row],[Artikelnr]],Artikel_prijzen[Artnr],Artikel_prijzen[Groep],"")</f>
        <v/>
      </c>
      <c r="J824" s="10" t="str">
        <f>_xlfn.XLOOKUP(Q4_2025[[#This Row],[Artikelnr]],Artikel_prijzen[Artnr],Artikel_prijzen[Prijs 2025],"")</f>
        <v/>
      </c>
      <c r="K824" t="str">
        <f>IF(Q4_2025[[#This Row],[Artikelprijs]]&lt;&gt;"",IF(Q4_2025[[#This Row],[Stuksprijs]]=Q4_2025[[#This Row],[Artikelprijs]],"Prijs gelijk","Prijs wijkt af"),"")</f>
        <v/>
      </c>
      <c r="L824" t="str">
        <f>IF(Q4_2025[[#This Row],[Relatiekorting percentage]]=0,
    "Nvt",
    IF(Q4_2025[[#This Row],[Brutobedrag 2]] &lt; Q4_2025[[#This Row],[Bruto - Rel.korting]],
        "Nee",
        "Ja"))</f>
        <v>Ja</v>
      </c>
      <c r="M824" s="10">
        <f>IF(Q4_2025[[#This Row],[Artikelprijs]]&lt;&gt;"",Q4_2025[[#This Row],[Artikelprijs]],Q4_2025[[#This Row],[Stuksprijs]])</f>
        <v>104.09</v>
      </c>
      <c r="N824" s="44">
        <f>Q4_2025[[#This Row],[Besteld]]*Q4_2025[[#This Row],[Prijs 2]]</f>
        <v>104.09</v>
      </c>
      <c r="O824" s="10">
        <f>IF(Q4_2025[[#This Row],[Brutobedrag 2]]&lt;Q4_2025[[#This Row],[Bruto - Rel.korting]],Q4_2025[[#This Row],[Brutobedrag 2]],Q4_2025[[#This Row],[Brutobedrag 2]]*(100-Q4_2025[[#This Row],[Relatiekorting percentage]])/100)</f>
        <v>72.863</v>
      </c>
      <c r="R824" s="3"/>
      <c r="W824"/>
      <c r="AB824"/>
    </row>
    <row r="825" spans="1:28" x14ac:dyDescent="0.3">
      <c r="A825" t="s">
        <v>872</v>
      </c>
      <c r="B825">
        <v>3001013</v>
      </c>
      <c r="C825" t="s">
        <v>325</v>
      </c>
      <c r="D825">
        <v>2</v>
      </c>
      <c r="E825" s="10">
        <v>17.89</v>
      </c>
      <c r="F825" s="10">
        <v>35.78</v>
      </c>
      <c r="G825" s="10">
        <v>25.05</v>
      </c>
      <c r="H825">
        <v>30</v>
      </c>
      <c r="I825" s="51" t="str">
        <f>_xlfn.XLOOKUP(Q4_2025[[#This Row],[Artikelnr]],Artikel_prijzen[Artnr],Artikel_prijzen[Groep],"")</f>
        <v/>
      </c>
      <c r="J825" s="10" t="str">
        <f>_xlfn.XLOOKUP(Q4_2025[[#This Row],[Artikelnr]],Artikel_prijzen[Artnr],Artikel_prijzen[Prijs 2025],"")</f>
        <v/>
      </c>
      <c r="K825" t="str">
        <f>IF(Q4_2025[[#This Row],[Artikelprijs]]&lt;&gt;"",IF(Q4_2025[[#This Row],[Stuksprijs]]=Q4_2025[[#This Row],[Artikelprijs]],"Prijs gelijk","Prijs wijkt af"),"")</f>
        <v/>
      </c>
      <c r="L825" t="str">
        <f>IF(Q4_2025[[#This Row],[Relatiekorting percentage]]=0,
    "Nvt",
    IF(Q4_2025[[#This Row],[Brutobedrag 2]] &lt; Q4_2025[[#This Row],[Bruto - Rel.korting]],
        "Nee",
        "Ja"))</f>
        <v>Ja</v>
      </c>
      <c r="M825" s="10">
        <f>IF(Q4_2025[[#This Row],[Artikelprijs]]&lt;&gt;"",Q4_2025[[#This Row],[Artikelprijs]],Q4_2025[[#This Row],[Stuksprijs]])</f>
        <v>17.89</v>
      </c>
      <c r="N825" s="44">
        <f>Q4_2025[[#This Row],[Besteld]]*Q4_2025[[#This Row],[Prijs 2]]</f>
        <v>35.78</v>
      </c>
      <c r="O825" s="10">
        <f>IF(Q4_2025[[#This Row],[Brutobedrag 2]]&lt;Q4_2025[[#This Row],[Bruto - Rel.korting]],Q4_2025[[#This Row],[Brutobedrag 2]],Q4_2025[[#This Row],[Brutobedrag 2]]*(100-Q4_2025[[#This Row],[Relatiekorting percentage]])/100)</f>
        <v>25.045999999999999</v>
      </c>
      <c r="R825" s="3"/>
      <c r="W825"/>
      <c r="AB825"/>
    </row>
    <row r="826" spans="1:28" x14ac:dyDescent="0.3">
      <c r="A826" t="s">
        <v>872</v>
      </c>
      <c r="B826">
        <v>3001044</v>
      </c>
      <c r="C826" t="s">
        <v>47</v>
      </c>
      <c r="D826">
        <v>13</v>
      </c>
      <c r="E826" s="10">
        <v>26.83</v>
      </c>
      <c r="F826" s="10">
        <v>348.79</v>
      </c>
      <c r="G826" s="10">
        <v>244.15</v>
      </c>
      <c r="H826">
        <v>30</v>
      </c>
      <c r="I826" s="51" t="str">
        <f>_xlfn.XLOOKUP(Q4_2025[[#This Row],[Artikelnr]],Artikel_prijzen[Artnr],Artikel_prijzen[Groep],"")</f>
        <v/>
      </c>
      <c r="J826" s="10" t="str">
        <f>_xlfn.XLOOKUP(Q4_2025[[#This Row],[Artikelnr]],Artikel_prijzen[Artnr],Artikel_prijzen[Prijs 2025],"")</f>
        <v/>
      </c>
      <c r="K826" t="str">
        <f>IF(Q4_2025[[#This Row],[Artikelprijs]]&lt;&gt;"",IF(Q4_2025[[#This Row],[Stuksprijs]]=Q4_2025[[#This Row],[Artikelprijs]],"Prijs gelijk","Prijs wijkt af"),"")</f>
        <v/>
      </c>
      <c r="L826" t="str">
        <f>IF(Q4_2025[[#This Row],[Relatiekorting percentage]]=0,
    "Nvt",
    IF(Q4_2025[[#This Row],[Brutobedrag 2]] &lt; Q4_2025[[#This Row],[Bruto - Rel.korting]],
        "Nee",
        "Ja"))</f>
        <v>Ja</v>
      </c>
      <c r="M826" s="10">
        <f>IF(Q4_2025[[#This Row],[Artikelprijs]]&lt;&gt;"",Q4_2025[[#This Row],[Artikelprijs]],Q4_2025[[#This Row],[Stuksprijs]])</f>
        <v>26.83</v>
      </c>
      <c r="N826" s="44">
        <f>Q4_2025[[#This Row],[Besteld]]*Q4_2025[[#This Row],[Prijs 2]]</f>
        <v>348.78999999999996</v>
      </c>
      <c r="O826" s="10">
        <f>IF(Q4_2025[[#This Row],[Brutobedrag 2]]&lt;Q4_2025[[#This Row],[Bruto - Rel.korting]],Q4_2025[[#This Row],[Brutobedrag 2]],Q4_2025[[#This Row],[Brutobedrag 2]]*(100-Q4_2025[[#This Row],[Relatiekorting percentage]])/100)</f>
        <v>244.15299999999996</v>
      </c>
      <c r="R826" s="3"/>
      <c r="W826"/>
      <c r="AB826"/>
    </row>
    <row r="827" spans="1:28" x14ac:dyDescent="0.3">
      <c r="A827" t="s">
        <v>872</v>
      </c>
      <c r="B827">
        <v>3002010</v>
      </c>
      <c r="C827" t="s">
        <v>184</v>
      </c>
      <c r="D827">
        <v>3</v>
      </c>
      <c r="E827" s="10">
        <v>25.52</v>
      </c>
      <c r="F827" s="10">
        <v>76.56</v>
      </c>
      <c r="G827" s="10">
        <v>76.56</v>
      </c>
      <c r="H827">
        <v>0</v>
      </c>
      <c r="I827" s="51" t="str">
        <f>_xlfn.XLOOKUP(Q4_2025[[#This Row],[Artikelnr]],Artikel_prijzen[Artnr],Artikel_prijzen[Groep],"")</f>
        <v/>
      </c>
      <c r="J827" s="10" t="str">
        <f>_xlfn.XLOOKUP(Q4_2025[[#This Row],[Artikelnr]],Artikel_prijzen[Artnr],Artikel_prijzen[Prijs 2025],"")</f>
        <v/>
      </c>
      <c r="K827" t="str">
        <f>IF(Q4_2025[[#This Row],[Artikelprijs]]&lt;&gt;"",IF(Q4_2025[[#This Row],[Stuksprijs]]=Q4_2025[[#This Row],[Artikelprijs]],"Prijs gelijk","Prijs wijkt af"),"")</f>
        <v/>
      </c>
      <c r="L827" t="str">
        <f>IF(Q4_2025[[#This Row],[Relatiekorting percentage]]=0,
    "Nvt",
    IF(Q4_2025[[#This Row],[Brutobedrag 2]] &lt; Q4_2025[[#This Row],[Bruto - Rel.korting]],
        "Nee",
        "Ja"))</f>
        <v>Nvt</v>
      </c>
      <c r="M827" s="10">
        <f>IF(Q4_2025[[#This Row],[Artikelprijs]]&lt;&gt;"",Q4_2025[[#This Row],[Artikelprijs]],Q4_2025[[#This Row],[Stuksprijs]])</f>
        <v>25.52</v>
      </c>
      <c r="N827" s="44">
        <f>Q4_2025[[#This Row],[Besteld]]*Q4_2025[[#This Row],[Prijs 2]]</f>
        <v>76.56</v>
      </c>
      <c r="O827" s="10">
        <f>IF(Q4_2025[[#This Row],[Brutobedrag 2]]&lt;Q4_2025[[#This Row],[Bruto - Rel.korting]],Q4_2025[[#This Row],[Brutobedrag 2]],Q4_2025[[#This Row],[Brutobedrag 2]]*(100-Q4_2025[[#This Row],[Relatiekorting percentage]])/100)</f>
        <v>76.56</v>
      </c>
      <c r="R827" s="3"/>
      <c r="W827"/>
      <c r="AB827"/>
    </row>
    <row r="828" spans="1:28" x14ac:dyDescent="0.3">
      <c r="A828" t="s">
        <v>872</v>
      </c>
      <c r="B828">
        <v>3002010</v>
      </c>
      <c r="C828" t="s">
        <v>184</v>
      </c>
      <c r="D828">
        <v>2</v>
      </c>
      <c r="E828" s="10">
        <v>25.52</v>
      </c>
      <c r="F828" s="10">
        <v>51.04</v>
      </c>
      <c r="G828" s="10">
        <v>51.04</v>
      </c>
      <c r="H828">
        <v>0</v>
      </c>
      <c r="I828" s="51" t="str">
        <f>_xlfn.XLOOKUP(Q4_2025[[#This Row],[Artikelnr]],Artikel_prijzen[Artnr],Artikel_prijzen[Groep],"")</f>
        <v/>
      </c>
      <c r="J828" s="10" t="str">
        <f>_xlfn.XLOOKUP(Q4_2025[[#This Row],[Artikelnr]],Artikel_prijzen[Artnr],Artikel_prijzen[Prijs 2025],"")</f>
        <v/>
      </c>
      <c r="K828" t="str">
        <f>IF(Q4_2025[[#This Row],[Artikelprijs]]&lt;&gt;"",IF(Q4_2025[[#This Row],[Stuksprijs]]=Q4_2025[[#This Row],[Artikelprijs]],"Prijs gelijk","Prijs wijkt af"),"")</f>
        <v/>
      </c>
      <c r="L828" t="str">
        <f>IF(Q4_2025[[#This Row],[Relatiekorting percentage]]=0,
    "Nvt",
    IF(Q4_2025[[#This Row],[Brutobedrag 2]] &lt; Q4_2025[[#This Row],[Bruto - Rel.korting]],
        "Nee",
        "Ja"))</f>
        <v>Nvt</v>
      </c>
      <c r="M828" s="10">
        <f>IF(Q4_2025[[#This Row],[Artikelprijs]]&lt;&gt;"",Q4_2025[[#This Row],[Artikelprijs]],Q4_2025[[#This Row],[Stuksprijs]])</f>
        <v>25.52</v>
      </c>
      <c r="N828" s="44">
        <f>Q4_2025[[#This Row],[Besteld]]*Q4_2025[[#This Row],[Prijs 2]]</f>
        <v>51.04</v>
      </c>
      <c r="O828" s="10">
        <f>IF(Q4_2025[[#This Row],[Brutobedrag 2]]&lt;Q4_2025[[#This Row],[Bruto - Rel.korting]],Q4_2025[[#This Row],[Brutobedrag 2]],Q4_2025[[#This Row],[Brutobedrag 2]]*(100-Q4_2025[[#This Row],[Relatiekorting percentage]])/100)</f>
        <v>51.04</v>
      </c>
      <c r="R828" s="3"/>
      <c r="W828"/>
      <c r="AB828"/>
    </row>
    <row r="829" spans="1:28" x14ac:dyDescent="0.3">
      <c r="A829" t="s">
        <v>872</v>
      </c>
      <c r="B829">
        <v>1001030</v>
      </c>
      <c r="C829" t="s">
        <v>357</v>
      </c>
      <c r="D829">
        <v>14</v>
      </c>
      <c r="E829" s="10">
        <v>52.99</v>
      </c>
      <c r="F829" s="10">
        <v>741.86</v>
      </c>
      <c r="G829" s="10">
        <v>519.29999999999995</v>
      </c>
      <c r="H829">
        <v>30</v>
      </c>
      <c r="I829" s="51" t="str">
        <f>_xlfn.XLOOKUP(Q4_2025[[#This Row],[Artikelnr]],Artikel_prijzen[Artnr],Artikel_prijzen[Groep],"")</f>
        <v/>
      </c>
      <c r="J829" s="10" t="str">
        <f>_xlfn.XLOOKUP(Q4_2025[[#This Row],[Artikelnr]],Artikel_prijzen[Artnr],Artikel_prijzen[Prijs 2025],"")</f>
        <v/>
      </c>
      <c r="K829" t="str">
        <f>IF(Q4_2025[[#This Row],[Artikelprijs]]&lt;&gt;"",IF(Q4_2025[[#This Row],[Stuksprijs]]=Q4_2025[[#This Row],[Artikelprijs]],"Prijs gelijk","Prijs wijkt af"),"")</f>
        <v/>
      </c>
      <c r="L829" t="str">
        <f>IF(Q4_2025[[#This Row],[Relatiekorting percentage]]=0,
    "Nvt",
    IF(Q4_2025[[#This Row],[Brutobedrag 2]] &lt; Q4_2025[[#This Row],[Bruto - Rel.korting]],
        "Nee",
        "Ja"))</f>
        <v>Ja</v>
      </c>
      <c r="M829" s="10">
        <f>IF(Q4_2025[[#This Row],[Artikelprijs]]&lt;&gt;"",Q4_2025[[#This Row],[Artikelprijs]],Q4_2025[[#This Row],[Stuksprijs]])</f>
        <v>52.99</v>
      </c>
      <c r="N829" s="44">
        <f>Q4_2025[[#This Row],[Besteld]]*Q4_2025[[#This Row],[Prijs 2]]</f>
        <v>741.86</v>
      </c>
      <c r="O829" s="10">
        <f>IF(Q4_2025[[#This Row],[Brutobedrag 2]]&lt;Q4_2025[[#This Row],[Bruto - Rel.korting]],Q4_2025[[#This Row],[Brutobedrag 2]],Q4_2025[[#This Row],[Brutobedrag 2]]*(100-Q4_2025[[#This Row],[Relatiekorting percentage]])/100)</f>
        <v>519.30200000000002</v>
      </c>
      <c r="R829" s="3"/>
      <c r="W829"/>
      <c r="AB829"/>
    </row>
    <row r="830" spans="1:28" x14ac:dyDescent="0.3">
      <c r="A830" t="s">
        <v>872</v>
      </c>
      <c r="B830">
        <v>1009001</v>
      </c>
      <c r="C830" t="s">
        <v>355</v>
      </c>
      <c r="D830">
        <v>1</v>
      </c>
      <c r="E830" s="10">
        <v>24.73</v>
      </c>
      <c r="F830" s="10">
        <v>24.73</v>
      </c>
      <c r="G830" s="10">
        <v>17.309999999999999</v>
      </c>
      <c r="H830">
        <v>30</v>
      </c>
      <c r="I830" s="51" t="str">
        <f>_xlfn.XLOOKUP(Q4_2025[[#This Row],[Artikelnr]],Artikel_prijzen[Artnr],Artikel_prijzen[Groep],"")</f>
        <v/>
      </c>
      <c r="J830" s="10" t="str">
        <f>_xlfn.XLOOKUP(Q4_2025[[#This Row],[Artikelnr]],Artikel_prijzen[Artnr],Artikel_prijzen[Prijs 2025],"")</f>
        <v/>
      </c>
      <c r="K830" t="str">
        <f>IF(Q4_2025[[#This Row],[Artikelprijs]]&lt;&gt;"",IF(Q4_2025[[#This Row],[Stuksprijs]]=Q4_2025[[#This Row],[Artikelprijs]],"Prijs gelijk","Prijs wijkt af"),"")</f>
        <v/>
      </c>
      <c r="L830" t="str">
        <f>IF(Q4_2025[[#This Row],[Relatiekorting percentage]]=0,
    "Nvt",
    IF(Q4_2025[[#This Row],[Brutobedrag 2]] &lt; Q4_2025[[#This Row],[Bruto - Rel.korting]],
        "Nee",
        "Ja"))</f>
        <v>Ja</v>
      </c>
      <c r="M830" s="10">
        <f>IF(Q4_2025[[#This Row],[Artikelprijs]]&lt;&gt;"",Q4_2025[[#This Row],[Artikelprijs]],Q4_2025[[#This Row],[Stuksprijs]])</f>
        <v>24.73</v>
      </c>
      <c r="N830" s="44">
        <f>Q4_2025[[#This Row],[Besteld]]*Q4_2025[[#This Row],[Prijs 2]]</f>
        <v>24.73</v>
      </c>
      <c r="O830" s="10">
        <f>IF(Q4_2025[[#This Row],[Brutobedrag 2]]&lt;Q4_2025[[#This Row],[Bruto - Rel.korting]],Q4_2025[[#This Row],[Brutobedrag 2]],Q4_2025[[#This Row],[Brutobedrag 2]]*(100-Q4_2025[[#This Row],[Relatiekorting percentage]])/100)</f>
        <v>17.311</v>
      </c>
      <c r="R830" s="3"/>
      <c r="W830"/>
      <c r="AB830"/>
    </row>
    <row r="831" spans="1:28" x14ac:dyDescent="0.3">
      <c r="A831" t="s">
        <v>872</v>
      </c>
      <c r="B831">
        <v>5030228</v>
      </c>
      <c r="C831" t="s">
        <v>473</v>
      </c>
      <c r="D831">
        <v>3</v>
      </c>
      <c r="E831" s="10">
        <v>236.9</v>
      </c>
      <c r="F831" s="10">
        <v>710.7</v>
      </c>
      <c r="G831" s="10">
        <v>710.7</v>
      </c>
      <c r="H831">
        <v>0</v>
      </c>
      <c r="I831" s="51" t="str">
        <f>_xlfn.XLOOKUP(Q4_2025[[#This Row],[Artikelnr]],Artikel_prijzen[Artnr],Artikel_prijzen[Groep],"")</f>
        <v>Rigging</v>
      </c>
      <c r="J831" s="10">
        <f>_xlfn.XLOOKUP(Q4_2025[[#This Row],[Artikelnr]],Artikel_prijzen[Artnr],Artikel_prijzen[Prijs 2025],"")</f>
        <v>230</v>
      </c>
      <c r="K831" t="str">
        <f>IF(Q4_2025[[#This Row],[Artikelprijs]]&lt;&gt;"",IF(Q4_2025[[#This Row],[Stuksprijs]]=Q4_2025[[#This Row],[Artikelprijs]],"Prijs gelijk","Prijs wijkt af"),"")</f>
        <v>Prijs wijkt af</v>
      </c>
      <c r="L831" t="str">
        <f>IF(Q4_2025[[#This Row],[Relatiekorting percentage]]=0,
    "Nvt",
    IF(Q4_2025[[#This Row],[Brutobedrag 2]] &lt; Q4_2025[[#This Row],[Bruto - Rel.korting]],
        "Nee",
        "Ja"))</f>
        <v>Nvt</v>
      </c>
      <c r="M831" s="10">
        <f>IF(Q4_2025[[#This Row],[Artikelprijs]]&lt;&gt;"",Q4_2025[[#This Row],[Artikelprijs]],Q4_2025[[#This Row],[Stuksprijs]])</f>
        <v>230</v>
      </c>
      <c r="N831" s="44">
        <f>Q4_2025[[#This Row],[Besteld]]*Q4_2025[[#This Row],[Prijs 2]]</f>
        <v>690</v>
      </c>
      <c r="O831" s="10">
        <f>IF(Q4_2025[[#This Row],[Brutobedrag 2]]&lt;Q4_2025[[#This Row],[Bruto - Rel.korting]],Q4_2025[[#This Row],[Brutobedrag 2]],Q4_2025[[#This Row],[Brutobedrag 2]]*(100-Q4_2025[[#This Row],[Relatiekorting percentage]])/100)</f>
        <v>690</v>
      </c>
      <c r="R831" s="3"/>
      <c r="W831"/>
      <c r="AB831"/>
    </row>
    <row r="832" spans="1:28" x14ac:dyDescent="0.3">
      <c r="A832" t="s">
        <v>872</v>
      </c>
      <c r="B832">
        <v>2002078</v>
      </c>
      <c r="C832" t="s">
        <v>635</v>
      </c>
      <c r="D832">
        <v>1</v>
      </c>
      <c r="E832" s="10">
        <v>448.82</v>
      </c>
      <c r="F832" s="10">
        <v>448.82</v>
      </c>
      <c r="G832" s="10">
        <v>448.82</v>
      </c>
      <c r="H832">
        <v>0</v>
      </c>
      <c r="I832" s="51" t="str">
        <f>_xlfn.XLOOKUP(Q4_2025[[#This Row],[Artikelnr]],Artikel_prijzen[Artnr],Artikel_prijzen[Groep],"")</f>
        <v/>
      </c>
      <c r="J832" s="10" t="str">
        <f>_xlfn.XLOOKUP(Q4_2025[[#This Row],[Artikelnr]],Artikel_prijzen[Artnr],Artikel_prijzen[Prijs 2025],"")</f>
        <v/>
      </c>
      <c r="K832" t="str">
        <f>IF(Q4_2025[[#This Row],[Artikelprijs]]&lt;&gt;"",IF(Q4_2025[[#This Row],[Stuksprijs]]=Q4_2025[[#This Row],[Artikelprijs]],"Prijs gelijk","Prijs wijkt af"),"")</f>
        <v/>
      </c>
      <c r="L832" t="str">
        <f>IF(Q4_2025[[#This Row],[Relatiekorting percentage]]=0,
    "Nvt",
    IF(Q4_2025[[#This Row],[Brutobedrag 2]] &lt; Q4_2025[[#This Row],[Bruto - Rel.korting]],
        "Nee",
        "Ja"))</f>
        <v>Nvt</v>
      </c>
      <c r="M832" s="10">
        <f>IF(Q4_2025[[#This Row],[Artikelprijs]]&lt;&gt;"",Q4_2025[[#This Row],[Artikelprijs]],Q4_2025[[#This Row],[Stuksprijs]])</f>
        <v>448.82</v>
      </c>
      <c r="N832" s="44">
        <f>Q4_2025[[#This Row],[Besteld]]*Q4_2025[[#This Row],[Prijs 2]]</f>
        <v>448.82</v>
      </c>
      <c r="O832" s="10">
        <f>IF(Q4_2025[[#This Row],[Brutobedrag 2]]&lt;Q4_2025[[#This Row],[Bruto - Rel.korting]],Q4_2025[[#This Row],[Brutobedrag 2]],Q4_2025[[#This Row],[Brutobedrag 2]]*(100-Q4_2025[[#This Row],[Relatiekorting percentage]])/100)</f>
        <v>448.82</v>
      </c>
      <c r="R832" s="3"/>
      <c r="W832"/>
      <c r="AB832"/>
    </row>
    <row r="833" spans="1:28" x14ac:dyDescent="0.3">
      <c r="A833" t="s">
        <v>872</v>
      </c>
      <c r="B833">
        <v>5030229</v>
      </c>
      <c r="C833" t="s">
        <v>18</v>
      </c>
      <c r="D833">
        <v>10</v>
      </c>
      <c r="E833" s="10">
        <v>303.85000000000002</v>
      </c>
      <c r="F833" s="10">
        <v>3038.5</v>
      </c>
      <c r="G833" s="10">
        <v>3038.5</v>
      </c>
      <c r="H833">
        <v>0</v>
      </c>
      <c r="I833" s="51" t="str">
        <f>_xlfn.XLOOKUP(Q4_2025[[#This Row],[Artikelnr]],Artikel_prijzen[Artnr],Artikel_prijzen[Groep],"")</f>
        <v>Rigging</v>
      </c>
      <c r="J833" s="10">
        <f>_xlfn.XLOOKUP(Q4_2025[[#This Row],[Artikelnr]],Artikel_prijzen[Artnr],Artikel_prijzen[Prijs 2025],"")</f>
        <v>295</v>
      </c>
      <c r="K833" t="str">
        <f>IF(Q4_2025[[#This Row],[Artikelprijs]]&lt;&gt;"",IF(Q4_2025[[#This Row],[Stuksprijs]]=Q4_2025[[#This Row],[Artikelprijs]],"Prijs gelijk","Prijs wijkt af"),"")</f>
        <v>Prijs wijkt af</v>
      </c>
      <c r="L833" t="str">
        <f>IF(Q4_2025[[#This Row],[Relatiekorting percentage]]=0,
    "Nvt",
    IF(Q4_2025[[#This Row],[Brutobedrag 2]] &lt; Q4_2025[[#This Row],[Bruto - Rel.korting]],
        "Nee",
        "Ja"))</f>
        <v>Nvt</v>
      </c>
      <c r="M833" s="10">
        <f>IF(Q4_2025[[#This Row],[Artikelprijs]]&lt;&gt;"",Q4_2025[[#This Row],[Artikelprijs]],Q4_2025[[#This Row],[Stuksprijs]])</f>
        <v>295</v>
      </c>
      <c r="N833" s="44">
        <f>Q4_2025[[#This Row],[Besteld]]*Q4_2025[[#This Row],[Prijs 2]]</f>
        <v>2950</v>
      </c>
      <c r="O833" s="10">
        <f>IF(Q4_2025[[#This Row],[Brutobedrag 2]]&lt;Q4_2025[[#This Row],[Bruto - Rel.korting]],Q4_2025[[#This Row],[Brutobedrag 2]],Q4_2025[[#This Row],[Brutobedrag 2]]*(100-Q4_2025[[#This Row],[Relatiekorting percentage]])/100)</f>
        <v>2950</v>
      </c>
      <c r="R833" s="3"/>
      <c r="W833"/>
      <c r="AB833"/>
    </row>
    <row r="834" spans="1:28" x14ac:dyDescent="0.3">
      <c r="A834" t="s">
        <v>872</v>
      </c>
      <c r="B834">
        <v>5031053</v>
      </c>
      <c r="C834" t="s">
        <v>10</v>
      </c>
      <c r="D834">
        <v>18</v>
      </c>
      <c r="E834" s="10">
        <v>113.3</v>
      </c>
      <c r="F834" s="10">
        <v>2039.4</v>
      </c>
      <c r="G834" s="10">
        <v>2039.4</v>
      </c>
      <c r="H834">
        <v>0</v>
      </c>
      <c r="I834" s="51" t="str">
        <f>_xlfn.XLOOKUP(Q4_2025[[#This Row],[Artikelnr]],Artikel_prijzen[Artnr],Artikel_prijzen[Groep],"")</f>
        <v/>
      </c>
      <c r="J834" s="10" t="str">
        <f>_xlfn.XLOOKUP(Q4_2025[[#This Row],[Artikelnr]],Artikel_prijzen[Artnr],Artikel_prijzen[Prijs 2025],"")</f>
        <v/>
      </c>
      <c r="K834" t="str">
        <f>IF(Q4_2025[[#This Row],[Artikelprijs]]&lt;&gt;"",IF(Q4_2025[[#This Row],[Stuksprijs]]=Q4_2025[[#This Row],[Artikelprijs]],"Prijs gelijk","Prijs wijkt af"),"")</f>
        <v/>
      </c>
      <c r="L834" t="str">
        <f>IF(Q4_2025[[#This Row],[Relatiekorting percentage]]=0,
    "Nvt",
    IF(Q4_2025[[#This Row],[Brutobedrag 2]] &lt; Q4_2025[[#This Row],[Bruto - Rel.korting]],
        "Nee",
        "Ja"))</f>
        <v>Nvt</v>
      </c>
      <c r="M834" s="10">
        <f>IF(Q4_2025[[#This Row],[Artikelprijs]]&lt;&gt;"",Q4_2025[[#This Row],[Artikelprijs]],Q4_2025[[#This Row],[Stuksprijs]])</f>
        <v>113.3</v>
      </c>
      <c r="N834" s="44">
        <f>Q4_2025[[#This Row],[Besteld]]*Q4_2025[[#This Row],[Prijs 2]]</f>
        <v>2039.3999999999999</v>
      </c>
      <c r="O834" s="10">
        <f>IF(Q4_2025[[#This Row],[Brutobedrag 2]]&lt;Q4_2025[[#This Row],[Bruto - Rel.korting]],Q4_2025[[#This Row],[Brutobedrag 2]],Q4_2025[[#This Row],[Brutobedrag 2]]*(100-Q4_2025[[#This Row],[Relatiekorting percentage]])/100)</f>
        <v>2039.4</v>
      </c>
      <c r="R834" s="3"/>
      <c r="W834"/>
      <c r="AB834"/>
    </row>
    <row r="835" spans="1:28" x14ac:dyDescent="0.3">
      <c r="A835" t="s">
        <v>872</v>
      </c>
      <c r="B835">
        <v>5031051</v>
      </c>
      <c r="C835" t="s">
        <v>25</v>
      </c>
      <c r="D835">
        <v>4</v>
      </c>
      <c r="E835" s="10">
        <v>52.79</v>
      </c>
      <c r="F835" s="10">
        <v>211.16</v>
      </c>
      <c r="G835" s="10">
        <v>211.16</v>
      </c>
      <c r="H835">
        <v>0</v>
      </c>
      <c r="I835" s="51" t="str">
        <f>_xlfn.XLOOKUP(Q4_2025[[#This Row],[Artikelnr]],Artikel_prijzen[Artnr],Artikel_prijzen[Groep],"")</f>
        <v/>
      </c>
      <c r="J835" s="10" t="str">
        <f>_xlfn.XLOOKUP(Q4_2025[[#This Row],[Artikelnr]],Artikel_prijzen[Artnr],Artikel_prijzen[Prijs 2025],"")</f>
        <v/>
      </c>
      <c r="K835" t="str">
        <f>IF(Q4_2025[[#This Row],[Artikelprijs]]&lt;&gt;"",IF(Q4_2025[[#This Row],[Stuksprijs]]=Q4_2025[[#This Row],[Artikelprijs]],"Prijs gelijk","Prijs wijkt af"),"")</f>
        <v/>
      </c>
      <c r="L835" t="str">
        <f>IF(Q4_2025[[#This Row],[Relatiekorting percentage]]=0,
    "Nvt",
    IF(Q4_2025[[#This Row],[Brutobedrag 2]] &lt; Q4_2025[[#This Row],[Bruto - Rel.korting]],
        "Nee",
        "Ja"))</f>
        <v>Nvt</v>
      </c>
      <c r="M835" s="10">
        <f>IF(Q4_2025[[#This Row],[Artikelprijs]]&lt;&gt;"",Q4_2025[[#This Row],[Artikelprijs]],Q4_2025[[#This Row],[Stuksprijs]])</f>
        <v>52.79</v>
      </c>
      <c r="N835" s="44">
        <f>Q4_2025[[#This Row],[Besteld]]*Q4_2025[[#This Row],[Prijs 2]]</f>
        <v>211.16</v>
      </c>
      <c r="O835" s="10">
        <f>IF(Q4_2025[[#This Row],[Brutobedrag 2]]&lt;Q4_2025[[#This Row],[Bruto - Rel.korting]],Q4_2025[[#This Row],[Brutobedrag 2]],Q4_2025[[#This Row],[Brutobedrag 2]]*(100-Q4_2025[[#This Row],[Relatiekorting percentage]])/100)</f>
        <v>211.16</v>
      </c>
      <c r="R835" s="3"/>
      <c r="W835"/>
      <c r="AB835"/>
    </row>
    <row r="836" spans="1:28" x14ac:dyDescent="0.3">
      <c r="A836" t="s">
        <v>872</v>
      </c>
      <c r="B836">
        <v>5031049</v>
      </c>
      <c r="C836" t="s">
        <v>14</v>
      </c>
      <c r="D836">
        <v>4</v>
      </c>
      <c r="E836" s="10">
        <v>35.020000000000003</v>
      </c>
      <c r="F836" s="10">
        <v>140.08000000000001</v>
      </c>
      <c r="G836" s="10">
        <v>140.08000000000001</v>
      </c>
      <c r="H836">
        <v>0</v>
      </c>
      <c r="I836" s="51" t="str">
        <f>_xlfn.XLOOKUP(Q4_2025[[#This Row],[Artikelnr]],Artikel_prijzen[Artnr],Artikel_prijzen[Groep],"")</f>
        <v/>
      </c>
      <c r="J836" s="10" t="str">
        <f>_xlfn.XLOOKUP(Q4_2025[[#This Row],[Artikelnr]],Artikel_prijzen[Artnr],Artikel_prijzen[Prijs 2025],"")</f>
        <v/>
      </c>
      <c r="K836" t="str">
        <f>IF(Q4_2025[[#This Row],[Artikelprijs]]&lt;&gt;"",IF(Q4_2025[[#This Row],[Stuksprijs]]=Q4_2025[[#This Row],[Artikelprijs]],"Prijs gelijk","Prijs wijkt af"),"")</f>
        <v/>
      </c>
      <c r="L836" t="str">
        <f>IF(Q4_2025[[#This Row],[Relatiekorting percentage]]=0,
    "Nvt",
    IF(Q4_2025[[#This Row],[Brutobedrag 2]] &lt; Q4_2025[[#This Row],[Bruto - Rel.korting]],
        "Nee",
        "Ja"))</f>
        <v>Nvt</v>
      </c>
      <c r="M836" s="10">
        <f>IF(Q4_2025[[#This Row],[Artikelprijs]]&lt;&gt;"",Q4_2025[[#This Row],[Artikelprijs]],Q4_2025[[#This Row],[Stuksprijs]])</f>
        <v>35.020000000000003</v>
      </c>
      <c r="N836" s="44">
        <f>Q4_2025[[#This Row],[Besteld]]*Q4_2025[[#This Row],[Prijs 2]]</f>
        <v>140.08000000000001</v>
      </c>
      <c r="O836" s="10">
        <f>IF(Q4_2025[[#This Row],[Brutobedrag 2]]&lt;Q4_2025[[#This Row],[Bruto - Rel.korting]],Q4_2025[[#This Row],[Brutobedrag 2]],Q4_2025[[#This Row],[Brutobedrag 2]]*(100-Q4_2025[[#This Row],[Relatiekorting percentage]])/100)</f>
        <v>140.08000000000001</v>
      </c>
      <c r="R836" s="3"/>
      <c r="W836"/>
      <c r="AB836"/>
    </row>
    <row r="837" spans="1:28" x14ac:dyDescent="0.3">
      <c r="A837" t="s">
        <v>872</v>
      </c>
      <c r="B837">
        <v>5031047</v>
      </c>
      <c r="C837" t="s">
        <v>27</v>
      </c>
      <c r="D837">
        <v>4</v>
      </c>
      <c r="E837" s="10">
        <v>35.020000000000003</v>
      </c>
      <c r="F837" s="10">
        <v>140.08000000000001</v>
      </c>
      <c r="G837" s="10">
        <v>140.08000000000001</v>
      </c>
      <c r="H837">
        <v>0</v>
      </c>
      <c r="I837" s="51" t="str">
        <f>_xlfn.XLOOKUP(Q4_2025[[#This Row],[Artikelnr]],Artikel_prijzen[Artnr],Artikel_prijzen[Groep],"")</f>
        <v/>
      </c>
      <c r="J837" s="10" t="str">
        <f>_xlfn.XLOOKUP(Q4_2025[[#This Row],[Artikelnr]],Artikel_prijzen[Artnr],Artikel_prijzen[Prijs 2025],"")</f>
        <v/>
      </c>
      <c r="K837" t="str">
        <f>IF(Q4_2025[[#This Row],[Artikelprijs]]&lt;&gt;"",IF(Q4_2025[[#This Row],[Stuksprijs]]=Q4_2025[[#This Row],[Artikelprijs]],"Prijs gelijk","Prijs wijkt af"),"")</f>
        <v/>
      </c>
      <c r="L837" t="str">
        <f>IF(Q4_2025[[#This Row],[Relatiekorting percentage]]=0,
    "Nvt",
    IF(Q4_2025[[#This Row],[Brutobedrag 2]] &lt; Q4_2025[[#This Row],[Bruto - Rel.korting]],
        "Nee",
        "Ja"))</f>
        <v>Nvt</v>
      </c>
      <c r="M837" s="10">
        <f>IF(Q4_2025[[#This Row],[Artikelprijs]]&lt;&gt;"",Q4_2025[[#This Row],[Artikelprijs]],Q4_2025[[#This Row],[Stuksprijs]])</f>
        <v>35.020000000000003</v>
      </c>
      <c r="N837" s="44">
        <f>Q4_2025[[#This Row],[Besteld]]*Q4_2025[[#This Row],[Prijs 2]]</f>
        <v>140.08000000000001</v>
      </c>
      <c r="O837" s="10">
        <f>IF(Q4_2025[[#This Row],[Brutobedrag 2]]&lt;Q4_2025[[#This Row],[Bruto - Rel.korting]],Q4_2025[[#This Row],[Brutobedrag 2]],Q4_2025[[#This Row],[Brutobedrag 2]]*(100-Q4_2025[[#This Row],[Relatiekorting percentage]])/100)</f>
        <v>140.08000000000001</v>
      </c>
      <c r="R837" s="3"/>
      <c r="W837"/>
      <c r="AB837"/>
    </row>
    <row r="838" spans="1:28" x14ac:dyDescent="0.3">
      <c r="A838" t="s">
        <v>872</v>
      </c>
      <c r="B838">
        <v>5031056</v>
      </c>
      <c r="C838" t="s">
        <v>15</v>
      </c>
      <c r="D838">
        <v>4</v>
      </c>
      <c r="E838" s="10">
        <v>69.78</v>
      </c>
      <c r="F838" s="10">
        <v>279.12</v>
      </c>
      <c r="G838" s="10">
        <v>279.12</v>
      </c>
      <c r="H838">
        <v>0</v>
      </c>
      <c r="I838" s="51" t="str">
        <f>_xlfn.XLOOKUP(Q4_2025[[#This Row],[Artikelnr]],Artikel_prijzen[Artnr],Artikel_prijzen[Groep],"")</f>
        <v/>
      </c>
      <c r="J838" s="10" t="str">
        <f>_xlfn.XLOOKUP(Q4_2025[[#This Row],[Artikelnr]],Artikel_prijzen[Artnr],Artikel_prijzen[Prijs 2025],"")</f>
        <v/>
      </c>
      <c r="K838" t="str">
        <f>IF(Q4_2025[[#This Row],[Artikelprijs]]&lt;&gt;"",IF(Q4_2025[[#This Row],[Stuksprijs]]=Q4_2025[[#This Row],[Artikelprijs]],"Prijs gelijk","Prijs wijkt af"),"")</f>
        <v/>
      </c>
      <c r="L838" t="str">
        <f>IF(Q4_2025[[#This Row],[Relatiekorting percentage]]=0,
    "Nvt",
    IF(Q4_2025[[#This Row],[Brutobedrag 2]] &lt; Q4_2025[[#This Row],[Bruto - Rel.korting]],
        "Nee",
        "Ja"))</f>
        <v>Nvt</v>
      </c>
      <c r="M838" s="10">
        <f>IF(Q4_2025[[#This Row],[Artikelprijs]]&lt;&gt;"",Q4_2025[[#This Row],[Artikelprijs]],Q4_2025[[#This Row],[Stuksprijs]])</f>
        <v>69.78</v>
      </c>
      <c r="N838" s="44">
        <f>Q4_2025[[#This Row],[Besteld]]*Q4_2025[[#This Row],[Prijs 2]]</f>
        <v>279.12</v>
      </c>
      <c r="O838" s="10">
        <f>IF(Q4_2025[[#This Row],[Brutobedrag 2]]&lt;Q4_2025[[#This Row],[Bruto - Rel.korting]],Q4_2025[[#This Row],[Brutobedrag 2]],Q4_2025[[#This Row],[Brutobedrag 2]]*(100-Q4_2025[[#This Row],[Relatiekorting percentage]])/100)</f>
        <v>279.12</v>
      </c>
      <c r="R838" s="3"/>
      <c r="W838"/>
      <c r="AB838"/>
    </row>
    <row r="839" spans="1:28" x14ac:dyDescent="0.3">
      <c r="A839" t="s">
        <v>872</v>
      </c>
      <c r="B839">
        <v>5031059</v>
      </c>
      <c r="C839" t="s">
        <v>17</v>
      </c>
      <c r="D839">
        <v>4</v>
      </c>
      <c r="E839" s="10">
        <v>69.78</v>
      </c>
      <c r="F839" s="10">
        <v>279.12</v>
      </c>
      <c r="G839" s="10">
        <v>279.12</v>
      </c>
      <c r="H839">
        <v>0</v>
      </c>
      <c r="I839" s="51" t="str">
        <f>_xlfn.XLOOKUP(Q4_2025[[#This Row],[Artikelnr]],Artikel_prijzen[Artnr],Artikel_prijzen[Groep],"")</f>
        <v/>
      </c>
      <c r="J839" s="10" t="str">
        <f>_xlfn.XLOOKUP(Q4_2025[[#This Row],[Artikelnr]],Artikel_prijzen[Artnr],Artikel_prijzen[Prijs 2025],"")</f>
        <v/>
      </c>
      <c r="K839" t="str">
        <f>IF(Q4_2025[[#This Row],[Artikelprijs]]&lt;&gt;"",IF(Q4_2025[[#This Row],[Stuksprijs]]=Q4_2025[[#This Row],[Artikelprijs]],"Prijs gelijk","Prijs wijkt af"),"")</f>
        <v/>
      </c>
      <c r="L839" t="str">
        <f>IF(Q4_2025[[#This Row],[Relatiekorting percentage]]=0,
    "Nvt",
    IF(Q4_2025[[#This Row],[Brutobedrag 2]] &lt; Q4_2025[[#This Row],[Bruto - Rel.korting]],
        "Nee",
        "Ja"))</f>
        <v>Nvt</v>
      </c>
      <c r="M839" s="10">
        <f>IF(Q4_2025[[#This Row],[Artikelprijs]]&lt;&gt;"",Q4_2025[[#This Row],[Artikelprijs]],Q4_2025[[#This Row],[Stuksprijs]])</f>
        <v>69.78</v>
      </c>
      <c r="N839" s="44">
        <f>Q4_2025[[#This Row],[Besteld]]*Q4_2025[[#This Row],[Prijs 2]]</f>
        <v>279.12</v>
      </c>
      <c r="O839" s="10">
        <f>IF(Q4_2025[[#This Row],[Brutobedrag 2]]&lt;Q4_2025[[#This Row],[Bruto - Rel.korting]],Q4_2025[[#This Row],[Brutobedrag 2]],Q4_2025[[#This Row],[Brutobedrag 2]]*(100-Q4_2025[[#This Row],[Relatiekorting percentage]])/100)</f>
        <v>279.12</v>
      </c>
      <c r="R839" s="3"/>
      <c r="W839"/>
      <c r="AB839"/>
    </row>
    <row r="840" spans="1:28" x14ac:dyDescent="0.3">
      <c r="A840" t="s">
        <v>872</v>
      </c>
      <c r="B840">
        <v>1007051</v>
      </c>
      <c r="C840" t="s">
        <v>54</v>
      </c>
      <c r="D840">
        <v>17</v>
      </c>
      <c r="E840" s="10">
        <v>88.57</v>
      </c>
      <c r="F840" s="10">
        <v>1505.69</v>
      </c>
      <c r="G840" s="10">
        <v>1505.69</v>
      </c>
      <c r="H840">
        <v>0</v>
      </c>
      <c r="I840" s="51" t="str">
        <f>_xlfn.XLOOKUP(Q4_2025[[#This Row],[Artikelnr]],Artikel_prijzen[Artnr],Artikel_prijzen[Groep],"")</f>
        <v/>
      </c>
      <c r="J840" s="10" t="str">
        <f>_xlfn.XLOOKUP(Q4_2025[[#This Row],[Artikelnr]],Artikel_prijzen[Artnr],Artikel_prijzen[Prijs 2025],"")</f>
        <v/>
      </c>
      <c r="K840" t="str">
        <f>IF(Q4_2025[[#This Row],[Artikelprijs]]&lt;&gt;"",IF(Q4_2025[[#This Row],[Stuksprijs]]=Q4_2025[[#This Row],[Artikelprijs]],"Prijs gelijk","Prijs wijkt af"),"")</f>
        <v/>
      </c>
      <c r="L840" t="str">
        <f>IF(Q4_2025[[#This Row],[Relatiekorting percentage]]=0,
    "Nvt",
    IF(Q4_2025[[#This Row],[Brutobedrag 2]] &lt; Q4_2025[[#This Row],[Bruto - Rel.korting]],
        "Nee",
        "Ja"))</f>
        <v>Nvt</v>
      </c>
      <c r="M840" s="10">
        <f>IF(Q4_2025[[#This Row],[Artikelprijs]]&lt;&gt;"",Q4_2025[[#This Row],[Artikelprijs]],Q4_2025[[#This Row],[Stuksprijs]])</f>
        <v>88.57</v>
      </c>
      <c r="N840" s="44">
        <f>Q4_2025[[#This Row],[Besteld]]*Q4_2025[[#This Row],[Prijs 2]]</f>
        <v>1505.6899999999998</v>
      </c>
      <c r="O840" s="10">
        <f>IF(Q4_2025[[#This Row],[Brutobedrag 2]]&lt;Q4_2025[[#This Row],[Bruto - Rel.korting]],Q4_2025[[#This Row],[Brutobedrag 2]],Q4_2025[[#This Row],[Brutobedrag 2]]*(100-Q4_2025[[#This Row],[Relatiekorting percentage]])/100)</f>
        <v>1505.6899999999996</v>
      </c>
      <c r="R840" s="3"/>
      <c r="W840"/>
      <c r="AB840"/>
    </row>
    <row r="841" spans="1:28" x14ac:dyDescent="0.3">
      <c r="A841" t="s">
        <v>872</v>
      </c>
      <c r="B841">
        <v>5022033</v>
      </c>
      <c r="C841" t="s">
        <v>286</v>
      </c>
      <c r="D841">
        <v>1</v>
      </c>
      <c r="E841" s="10">
        <v>748.75</v>
      </c>
      <c r="F841" s="10">
        <v>748.75</v>
      </c>
      <c r="G841" s="10">
        <v>599</v>
      </c>
      <c r="H841">
        <v>20</v>
      </c>
      <c r="I841" s="51" t="str">
        <f>_xlfn.XLOOKUP(Q4_2025[[#This Row],[Artikelnr]],Artikel_prijzen[Artnr],Artikel_prijzen[Groep],"")</f>
        <v>Elektra</v>
      </c>
      <c r="J841" s="10">
        <f>_xlfn.XLOOKUP(Q4_2025[[#This Row],[Artikelnr]],Artikel_prijzen[Artnr],Artikel_prijzen[Prijs 2025],"")</f>
        <v>458.35</v>
      </c>
      <c r="K841" t="str">
        <f>IF(Q4_2025[[#This Row],[Artikelprijs]]&lt;&gt;"",IF(Q4_2025[[#This Row],[Stuksprijs]]=Q4_2025[[#This Row],[Artikelprijs]],"Prijs gelijk","Prijs wijkt af"),"")</f>
        <v>Prijs wijkt af</v>
      </c>
      <c r="L841" t="str">
        <f>IF(Q4_2025[[#This Row],[Relatiekorting percentage]]=0,
    "Nvt",
    IF(Q4_2025[[#This Row],[Brutobedrag 2]] &lt; Q4_2025[[#This Row],[Bruto - Rel.korting]],
        "Nee",
        "Ja"))</f>
        <v>Nee</v>
      </c>
      <c r="M841" s="10">
        <f>IF(Q4_2025[[#This Row],[Artikelprijs]]&lt;&gt;"",Q4_2025[[#This Row],[Artikelprijs]],Q4_2025[[#This Row],[Stuksprijs]])</f>
        <v>458.35</v>
      </c>
      <c r="N841" s="44">
        <f>Q4_2025[[#This Row],[Besteld]]*Q4_2025[[#This Row],[Prijs 2]]</f>
        <v>458.35</v>
      </c>
      <c r="O841" s="10">
        <f>IF(Q4_2025[[#This Row],[Brutobedrag 2]]&lt;Q4_2025[[#This Row],[Bruto - Rel.korting]],Q4_2025[[#This Row],[Brutobedrag 2]],Q4_2025[[#This Row],[Brutobedrag 2]]*(100-Q4_2025[[#This Row],[Relatiekorting percentage]])/100)</f>
        <v>458.35</v>
      </c>
      <c r="R841" s="3"/>
      <c r="W841"/>
      <c r="AB841"/>
    </row>
    <row r="842" spans="1:28" x14ac:dyDescent="0.3">
      <c r="A842" t="s">
        <v>872</v>
      </c>
      <c r="B842">
        <v>5020002</v>
      </c>
      <c r="C842" t="s">
        <v>56</v>
      </c>
      <c r="D842">
        <v>7</v>
      </c>
      <c r="E842" s="10">
        <v>39.65</v>
      </c>
      <c r="F842" s="10">
        <v>277.55</v>
      </c>
      <c r="G842" s="10">
        <v>208.16</v>
      </c>
      <c r="H842">
        <v>25</v>
      </c>
      <c r="I842" s="51" t="str">
        <f>_xlfn.XLOOKUP(Q4_2025[[#This Row],[Artikelnr]],Artikel_prijzen[Artnr],Artikel_prijzen[Groep],"")</f>
        <v/>
      </c>
      <c r="J842" s="10" t="str">
        <f>_xlfn.XLOOKUP(Q4_2025[[#This Row],[Artikelnr]],Artikel_prijzen[Artnr],Artikel_prijzen[Prijs 2025],"")</f>
        <v/>
      </c>
      <c r="K842" t="str">
        <f>IF(Q4_2025[[#This Row],[Artikelprijs]]&lt;&gt;"",IF(Q4_2025[[#This Row],[Stuksprijs]]=Q4_2025[[#This Row],[Artikelprijs]],"Prijs gelijk","Prijs wijkt af"),"")</f>
        <v/>
      </c>
      <c r="L842" t="str">
        <f>IF(Q4_2025[[#This Row],[Relatiekorting percentage]]=0,
    "Nvt",
    IF(Q4_2025[[#This Row],[Brutobedrag 2]] &lt; Q4_2025[[#This Row],[Bruto - Rel.korting]],
        "Nee",
        "Ja"))</f>
        <v>Ja</v>
      </c>
      <c r="M842" s="10">
        <f>IF(Q4_2025[[#This Row],[Artikelprijs]]&lt;&gt;"",Q4_2025[[#This Row],[Artikelprijs]],Q4_2025[[#This Row],[Stuksprijs]])</f>
        <v>39.65</v>
      </c>
      <c r="N842" s="44">
        <f>Q4_2025[[#This Row],[Besteld]]*Q4_2025[[#This Row],[Prijs 2]]</f>
        <v>277.55</v>
      </c>
      <c r="O842" s="10">
        <f>IF(Q4_2025[[#This Row],[Brutobedrag 2]]&lt;Q4_2025[[#This Row],[Bruto - Rel.korting]],Q4_2025[[#This Row],[Brutobedrag 2]],Q4_2025[[#This Row],[Brutobedrag 2]]*(100-Q4_2025[[#This Row],[Relatiekorting percentage]])/100)</f>
        <v>208.16249999999999</v>
      </c>
      <c r="R842" s="3"/>
      <c r="W842"/>
      <c r="AB842"/>
    </row>
    <row r="843" spans="1:28" x14ac:dyDescent="0.3">
      <c r="A843" t="s">
        <v>872</v>
      </c>
      <c r="B843">
        <v>5020008</v>
      </c>
      <c r="C843" t="s">
        <v>52</v>
      </c>
      <c r="D843">
        <v>12</v>
      </c>
      <c r="E843" s="10">
        <v>32.96</v>
      </c>
      <c r="F843" s="10">
        <v>395.52</v>
      </c>
      <c r="G843" s="10">
        <v>296.64</v>
      </c>
      <c r="H843">
        <v>25</v>
      </c>
      <c r="I843" s="51" t="str">
        <f>_xlfn.XLOOKUP(Q4_2025[[#This Row],[Artikelnr]],Artikel_prijzen[Artnr],Artikel_prijzen[Groep],"")</f>
        <v/>
      </c>
      <c r="J843" s="10" t="str">
        <f>_xlfn.XLOOKUP(Q4_2025[[#This Row],[Artikelnr]],Artikel_prijzen[Artnr],Artikel_prijzen[Prijs 2025],"")</f>
        <v/>
      </c>
      <c r="K843" t="str">
        <f>IF(Q4_2025[[#This Row],[Artikelprijs]]&lt;&gt;"",IF(Q4_2025[[#This Row],[Stuksprijs]]=Q4_2025[[#This Row],[Artikelprijs]],"Prijs gelijk","Prijs wijkt af"),"")</f>
        <v/>
      </c>
      <c r="L843" t="str">
        <f>IF(Q4_2025[[#This Row],[Relatiekorting percentage]]=0,
    "Nvt",
    IF(Q4_2025[[#This Row],[Brutobedrag 2]] &lt; Q4_2025[[#This Row],[Bruto - Rel.korting]],
        "Nee",
        "Ja"))</f>
        <v>Ja</v>
      </c>
      <c r="M843" s="10">
        <f>IF(Q4_2025[[#This Row],[Artikelprijs]]&lt;&gt;"",Q4_2025[[#This Row],[Artikelprijs]],Q4_2025[[#This Row],[Stuksprijs]])</f>
        <v>32.96</v>
      </c>
      <c r="N843" s="44">
        <f>Q4_2025[[#This Row],[Besteld]]*Q4_2025[[#This Row],[Prijs 2]]</f>
        <v>395.52</v>
      </c>
      <c r="O843" s="10">
        <f>IF(Q4_2025[[#This Row],[Brutobedrag 2]]&lt;Q4_2025[[#This Row],[Bruto - Rel.korting]],Q4_2025[[#This Row],[Brutobedrag 2]],Q4_2025[[#This Row],[Brutobedrag 2]]*(100-Q4_2025[[#This Row],[Relatiekorting percentage]])/100)</f>
        <v>296.64</v>
      </c>
      <c r="R843" s="3"/>
      <c r="W843"/>
      <c r="AB843"/>
    </row>
    <row r="844" spans="1:28" x14ac:dyDescent="0.3">
      <c r="A844" t="s">
        <v>872</v>
      </c>
      <c r="B844">
        <v>5020009</v>
      </c>
      <c r="C844" t="s">
        <v>125</v>
      </c>
      <c r="D844">
        <v>2</v>
      </c>
      <c r="E844" s="10">
        <v>45.32</v>
      </c>
      <c r="F844" s="10">
        <v>90.64</v>
      </c>
      <c r="G844" s="10">
        <v>67.98</v>
      </c>
      <c r="H844">
        <v>25</v>
      </c>
      <c r="I844" s="51" t="str">
        <f>_xlfn.XLOOKUP(Q4_2025[[#This Row],[Artikelnr]],Artikel_prijzen[Artnr],Artikel_prijzen[Groep],"")</f>
        <v/>
      </c>
      <c r="J844" s="10" t="str">
        <f>_xlfn.XLOOKUP(Q4_2025[[#This Row],[Artikelnr]],Artikel_prijzen[Artnr],Artikel_prijzen[Prijs 2025],"")</f>
        <v/>
      </c>
      <c r="K844" t="str">
        <f>IF(Q4_2025[[#This Row],[Artikelprijs]]&lt;&gt;"",IF(Q4_2025[[#This Row],[Stuksprijs]]=Q4_2025[[#This Row],[Artikelprijs]],"Prijs gelijk","Prijs wijkt af"),"")</f>
        <v/>
      </c>
      <c r="L844" t="str">
        <f>IF(Q4_2025[[#This Row],[Relatiekorting percentage]]=0,
    "Nvt",
    IF(Q4_2025[[#This Row],[Brutobedrag 2]] &lt; Q4_2025[[#This Row],[Bruto - Rel.korting]],
        "Nee",
        "Ja"))</f>
        <v>Ja</v>
      </c>
      <c r="M844" s="10">
        <f>IF(Q4_2025[[#This Row],[Artikelprijs]]&lt;&gt;"",Q4_2025[[#This Row],[Artikelprijs]],Q4_2025[[#This Row],[Stuksprijs]])</f>
        <v>45.32</v>
      </c>
      <c r="N844" s="44">
        <f>Q4_2025[[#This Row],[Besteld]]*Q4_2025[[#This Row],[Prijs 2]]</f>
        <v>90.64</v>
      </c>
      <c r="O844" s="10">
        <f>IF(Q4_2025[[#This Row],[Brutobedrag 2]]&lt;Q4_2025[[#This Row],[Bruto - Rel.korting]],Q4_2025[[#This Row],[Brutobedrag 2]],Q4_2025[[#This Row],[Brutobedrag 2]]*(100-Q4_2025[[#This Row],[Relatiekorting percentage]])/100)</f>
        <v>67.98</v>
      </c>
      <c r="R844" s="3"/>
      <c r="W844"/>
      <c r="AB844"/>
    </row>
    <row r="845" spans="1:28" x14ac:dyDescent="0.3">
      <c r="A845" t="s">
        <v>872</v>
      </c>
      <c r="B845">
        <v>5010017</v>
      </c>
      <c r="C845" t="s">
        <v>249</v>
      </c>
      <c r="D845">
        <v>16</v>
      </c>
      <c r="E845" s="10">
        <v>48.93</v>
      </c>
      <c r="F845" s="10">
        <v>782.88</v>
      </c>
      <c r="G845" s="10">
        <v>587.16</v>
      </c>
      <c r="H845">
        <v>25</v>
      </c>
      <c r="I845" s="51" t="str">
        <f>_xlfn.XLOOKUP(Q4_2025[[#This Row],[Artikelnr]],Artikel_prijzen[Artnr],Artikel_prijzen[Groep],"")</f>
        <v/>
      </c>
      <c r="J845" s="10" t="str">
        <f>_xlfn.XLOOKUP(Q4_2025[[#This Row],[Artikelnr]],Artikel_prijzen[Artnr],Artikel_prijzen[Prijs 2025],"")</f>
        <v/>
      </c>
      <c r="K845" t="str">
        <f>IF(Q4_2025[[#This Row],[Artikelprijs]]&lt;&gt;"",IF(Q4_2025[[#This Row],[Stuksprijs]]=Q4_2025[[#This Row],[Artikelprijs]],"Prijs gelijk","Prijs wijkt af"),"")</f>
        <v/>
      </c>
      <c r="L845" t="str">
        <f>IF(Q4_2025[[#This Row],[Relatiekorting percentage]]=0,
    "Nvt",
    IF(Q4_2025[[#This Row],[Brutobedrag 2]] &lt; Q4_2025[[#This Row],[Bruto - Rel.korting]],
        "Nee",
        "Ja"))</f>
        <v>Ja</v>
      </c>
      <c r="M845" s="10">
        <f>IF(Q4_2025[[#This Row],[Artikelprijs]]&lt;&gt;"",Q4_2025[[#This Row],[Artikelprijs]],Q4_2025[[#This Row],[Stuksprijs]])</f>
        <v>48.93</v>
      </c>
      <c r="N845" s="44">
        <f>Q4_2025[[#This Row],[Besteld]]*Q4_2025[[#This Row],[Prijs 2]]</f>
        <v>782.88</v>
      </c>
      <c r="O845" s="10">
        <f>IF(Q4_2025[[#This Row],[Brutobedrag 2]]&lt;Q4_2025[[#This Row],[Bruto - Rel.korting]],Q4_2025[[#This Row],[Brutobedrag 2]],Q4_2025[[#This Row],[Brutobedrag 2]]*(100-Q4_2025[[#This Row],[Relatiekorting percentage]])/100)</f>
        <v>587.16</v>
      </c>
      <c r="R845" s="3"/>
      <c r="W845"/>
      <c r="AB845"/>
    </row>
    <row r="846" spans="1:28" x14ac:dyDescent="0.3">
      <c r="A846" t="s">
        <v>872</v>
      </c>
      <c r="B846">
        <v>5020001</v>
      </c>
      <c r="C846" t="s">
        <v>46</v>
      </c>
      <c r="D846">
        <v>1</v>
      </c>
      <c r="E846" s="10">
        <v>29.35</v>
      </c>
      <c r="F846" s="10">
        <v>29.35</v>
      </c>
      <c r="G846" s="10">
        <v>23.48</v>
      </c>
      <c r="H846">
        <v>20</v>
      </c>
      <c r="I846" s="51" t="str">
        <f>_xlfn.XLOOKUP(Q4_2025[[#This Row],[Artikelnr]],Artikel_prijzen[Artnr],Artikel_prijzen[Groep],"")</f>
        <v/>
      </c>
      <c r="J846" s="10" t="str">
        <f>_xlfn.XLOOKUP(Q4_2025[[#This Row],[Artikelnr]],Artikel_prijzen[Artnr],Artikel_prijzen[Prijs 2025],"")</f>
        <v/>
      </c>
      <c r="K846" t="str">
        <f>IF(Q4_2025[[#This Row],[Artikelprijs]]&lt;&gt;"",IF(Q4_2025[[#This Row],[Stuksprijs]]=Q4_2025[[#This Row],[Artikelprijs]],"Prijs gelijk","Prijs wijkt af"),"")</f>
        <v/>
      </c>
      <c r="L846" t="str">
        <f>IF(Q4_2025[[#This Row],[Relatiekorting percentage]]=0,
    "Nvt",
    IF(Q4_2025[[#This Row],[Brutobedrag 2]] &lt; Q4_2025[[#This Row],[Bruto - Rel.korting]],
        "Nee",
        "Ja"))</f>
        <v>Ja</v>
      </c>
      <c r="M846" s="10">
        <f>IF(Q4_2025[[#This Row],[Artikelprijs]]&lt;&gt;"",Q4_2025[[#This Row],[Artikelprijs]],Q4_2025[[#This Row],[Stuksprijs]])</f>
        <v>29.35</v>
      </c>
      <c r="N846" s="44">
        <f>Q4_2025[[#This Row],[Besteld]]*Q4_2025[[#This Row],[Prijs 2]]</f>
        <v>29.35</v>
      </c>
      <c r="O846" s="10">
        <f>IF(Q4_2025[[#This Row],[Brutobedrag 2]]&lt;Q4_2025[[#This Row],[Bruto - Rel.korting]],Q4_2025[[#This Row],[Brutobedrag 2]],Q4_2025[[#This Row],[Brutobedrag 2]]*(100-Q4_2025[[#This Row],[Relatiekorting percentage]])/100)</f>
        <v>23.48</v>
      </c>
      <c r="R846" s="3"/>
      <c r="W846"/>
      <c r="AB846"/>
    </row>
    <row r="847" spans="1:28" x14ac:dyDescent="0.3">
      <c r="A847" t="s">
        <v>872</v>
      </c>
      <c r="B847">
        <v>5040012</v>
      </c>
      <c r="C847" t="s">
        <v>330</v>
      </c>
      <c r="D847">
        <v>1</v>
      </c>
      <c r="E847" s="10">
        <v>741.6</v>
      </c>
      <c r="F847" s="10">
        <v>741.6</v>
      </c>
      <c r="G847" s="10">
        <v>593.28</v>
      </c>
      <c r="H847">
        <v>20</v>
      </c>
      <c r="I847" s="51" t="str">
        <f>_xlfn.XLOOKUP(Q4_2025[[#This Row],[Artikelnr]],Artikel_prijzen[Artnr],Artikel_prijzen[Groep],"")</f>
        <v>AV</v>
      </c>
      <c r="J847" s="10">
        <f>_xlfn.XLOOKUP(Q4_2025[[#This Row],[Artikelnr]],Artikel_prijzen[Artnr],Artikel_prijzen[Prijs 2025],"")</f>
        <v>720</v>
      </c>
      <c r="K847" t="str">
        <f>IF(Q4_2025[[#This Row],[Artikelprijs]]&lt;&gt;"",IF(Q4_2025[[#This Row],[Stuksprijs]]=Q4_2025[[#This Row],[Artikelprijs]],"Prijs gelijk","Prijs wijkt af"),"")</f>
        <v>Prijs wijkt af</v>
      </c>
      <c r="L847" t="str">
        <f>IF(Q4_2025[[#This Row],[Relatiekorting percentage]]=0,
    "Nvt",
    IF(Q4_2025[[#This Row],[Brutobedrag 2]] &lt; Q4_2025[[#This Row],[Bruto - Rel.korting]],
        "Nee",
        "Ja"))</f>
        <v>Ja</v>
      </c>
      <c r="M847" s="10">
        <f>IF(Q4_2025[[#This Row],[Artikelprijs]]&lt;&gt;"",Q4_2025[[#This Row],[Artikelprijs]],Q4_2025[[#This Row],[Stuksprijs]])</f>
        <v>720</v>
      </c>
      <c r="N847" s="44">
        <f>Q4_2025[[#This Row],[Besteld]]*Q4_2025[[#This Row],[Prijs 2]]</f>
        <v>720</v>
      </c>
      <c r="O847" s="10">
        <f>IF(Q4_2025[[#This Row],[Brutobedrag 2]]&lt;Q4_2025[[#This Row],[Bruto - Rel.korting]],Q4_2025[[#This Row],[Brutobedrag 2]],Q4_2025[[#This Row],[Brutobedrag 2]]*(100-Q4_2025[[#This Row],[Relatiekorting percentage]])/100)</f>
        <v>576</v>
      </c>
      <c r="R847" s="3"/>
      <c r="W847"/>
      <c r="AB847"/>
    </row>
    <row r="848" spans="1:28" x14ac:dyDescent="0.3">
      <c r="A848" t="s">
        <v>872</v>
      </c>
      <c r="B848">
        <v>5031049</v>
      </c>
      <c r="C848" t="s">
        <v>14</v>
      </c>
      <c r="D848">
        <v>1</v>
      </c>
      <c r="E848" s="10">
        <v>35.020000000000003</v>
      </c>
      <c r="F848" s="10">
        <v>35.020000000000003</v>
      </c>
      <c r="G848" s="10">
        <v>29.77</v>
      </c>
      <c r="H848">
        <v>15</v>
      </c>
      <c r="I848" s="51" t="str">
        <f>_xlfn.XLOOKUP(Q4_2025[[#This Row],[Artikelnr]],Artikel_prijzen[Artnr],Artikel_prijzen[Groep],"")</f>
        <v/>
      </c>
      <c r="J848" s="10" t="str">
        <f>_xlfn.XLOOKUP(Q4_2025[[#This Row],[Artikelnr]],Artikel_prijzen[Artnr],Artikel_prijzen[Prijs 2025],"")</f>
        <v/>
      </c>
      <c r="K848" t="str">
        <f>IF(Q4_2025[[#This Row],[Artikelprijs]]&lt;&gt;"",IF(Q4_2025[[#This Row],[Stuksprijs]]=Q4_2025[[#This Row],[Artikelprijs]],"Prijs gelijk","Prijs wijkt af"),"")</f>
        <v/>
      </c>
      <c r="L848" t="str">
        <f>IF(Q4_2025[[#This Row],[Relatiekorting percentage]]=0,
    "Nvt",
    IF(Q4_2025[[#This Row],[Brutobedrag 2]] &lt; Q4_2025[[#This Row],[Bruto - Rel.korting]],
        "Nee",
        "Ja"))</f>
        <v>Ja</v>
      </c>
      <c r="M848" s="10">
        <f>IF(Q4_2025[[#This Row],[Artikelprijs]]&lt;&gt;"",Q4_2025[[#This Row],[Artikelprijs]],Q4_2025[[#This Row],[Stuksprijs]])</f>
        <v>35.020000000000003</v>
      </c>
      <c r="N848" s="44">
        <f>Q4_2025[[#This Row],[Besteld]]*Q4_2025[[#This Row],[Prijs 2]]</f>
        <v>35.020000000000003</v>
      </c>
      <c r="O848" s="10">
        <f>IF(Q4_2025[[#This Row],[Brutobedrag 2]]&lt;Q4_2025[[#This Row],[Bruto - Rel.korting]],Q4_2025[[#This Row],[Brutobedrag 2]],Q4_2025[[#This Row],[Brutobedrag 2]]*(100-Q4_2025[[#This Row],[Relatiekorting percentage]])/100)</f>
        <v>29.767000000000003</v>
      </c>
      <c r="R848" s="3"/>
      <c r="W848"/>
      <c r="AB848"/>
    </row>
    <row r="849" spans="1:28" x14ac:dyDescent="0.3">
      <c r="A849" t="s">
        <v>872</v>
      </c>
      <c r="B849">
        <v>5031052</v>
      </c>
      <c r="C849" t="s">
        <v>12</v>
      </c>
      <c r="D849">
        <v>2</v>
      </c>
      <c r="E849" s="10">
        <v>88.07</v>
      </c>
      <c r="F849" s="10">
        <v>176.14</v>
      </c>
      <c r="G849" s="10">
        <v>149.72</v>
      </c>
      <c r="H849">
        <v>15</v>
      </c>
      <c r="I849" s="51" t="str">
        <f>_xlfn.XLOOKUP(Q4_2025[[#This Row],[Artikelnr]],Artikel_prijzen[Artnr],Artikel_prijzen[Groep],"")</f>
        <v/>
      </c>
      <c r="J849" s="10" t="str">
        <f>_xlfn.XLOOKUP(Q4_2025[[#This Row],[Artikelnr]],Artikel_prijzen[Artnr],Artikel_prijzen[Prijs 2025],"")</f>
        <v/>
      </c>
      <c r="K849" t="str">
        <f>IF(Q4_2025[[#This Row],[Artikelprijs]]&lt;&gt;"",IF(Q4_2025[[#This Row],[Stuksprijs]]=Q4_2025[[#This Row],[Artikelprijs]],"Prijs gelijk","Prijs wijkt af"),"")</f>
        <v/>
      </c>
      <c r="L849" t="str">
        <f>IF(Q4_2025[[#This Row],[Relatiekorting percentage]]=0,
    "Nvt",
    IF(Q4_2025[[#This Row],[Brutobedrag 2]] &lt; Q4_2025[[#This Row],[Bruto - Rel.korting]],
        "Nee",
        "Ja"))</f>
        <v>Ja</v>
      </c>
      <c r="M849" s="10">
        <f>IF(Q4_2025[[#This Row],[Artikelprijs]]&lt;&gt;"",Q4_2025[[#This Row],[Artikelprijs]],Q4_2025[[#This Row],[Stuksprijs]])</f>
        <v>88.07</v>
      </c>
      <c r="N849" s="44">
        <f>Q4_2025[[#This Row],[Besteld]]*Q4_2025[[#This Row],[Prijs 2]]</f>
        <v>176.14</v>
      </c>
      <c r="O849" s="10">
        <f>IF(Q4_2025[[#This Row],[Brutobedrag 2]]&lt;Q4_2025[[#This Row],[Bruto - Rel.korting]],Q4_2025[[#This Row],[Brutobedrag 2]],Q4_2025[[#This Row],[Brutobedrag 2]]*(100-Q4_2025[[#This Row],[Relatiekorting percentage]])/100)</f>
        <v>149.71899999999999</v>
      </c>
      <c r="R849" s="3"/>
      <c r="W849"/>
      <c r="AB849"/>
    </row>
    <row r="850" spans="1:28" x14ac:dyDescent="0.3">
      <c r="A850" t="s">
        <v>872</v>
      </c>
      <c r="B850">
        <v>5031053</v>
      </c>
      <c r="C850" t="s">
        <v>10</v>
      </c>
      <c r="D850">
        <v>2</v>
      </c>
      <c r="E850" s="10">
        <v>113.3</v>
      </c>
      <c r="F850" s="10">
        <v>226.6</v>
      </c>
      <c r="G850" s="10">
        <v>192.61</v>
      </c>
      <c r="H850">
        <v>15</v>
      </c>
      <c r="I850" s="51" t="str">
        <f>_xlfn.XLOOKUP(Q4_2025[[#This Row],[Artikelnr]],Artikel_prijzen[Artnr],Artikel_prijzen[Groep],"")</f>
        <v/>
      </c>
      <c r="J850" s="10" t="str">
        <f>_xlfn.XLOOKUP(Q4_2025[[#This Row],[Artikelnr]],Artikel_prijzen[Artnr],Artikel_prijzen[Prijs 2025],"")</f>
        <v/>
      </c>
      <c r="K850" t="str">
        <f>IF(Q4_2025[[#This Row],[Artikelprijs]]&lt;&gt;"",IF(Q4_2025[[#This Row],[Stuksprijs]]=Q4_2025[[#This Row],[Artikelprijs]],"Prijs gelijk","Prijs wijkt af"),"")</f>
        <v/>
      </c>
      <c r="L850" t="str">
        <f>IF(Q4_2025[[#This Row],[Relatiekorting percentage]]=0,
    "Nvt",
    IF(Q4_2025[[#This Row],[Brutobedrag 2]] &lt; Q4_2025[[#This Row],[Bruto - Rel.korting]],
        "Nee",
        "Ja"))</f>
        <v>Ja</v>
      </c>
      <c r="M850" s="10">
        <f>IF(Q4_2025[[#This Row],[Artikelprijs]]&lt;&gt;"",Q4_2025[[#This Row],[Artikelprijs]],Q4_2025[[#This Row],[Stuksprijs]])</f>
        <v>113.3</v>
      </c>
      <c r="N850" s="44">
        <f>Q4_2025[[#This Row],[Besteld]]*Q4_2025[[#This Row],[Prijs 2]]</f>
        <v>226.6</v>
      </c>
      <c r="O850" s="10">
        <f>IF(Q4_2025[[#This Row],[Brutobedrag 2]]&lt;Q4_2025[[#This Row],[Bruto - Rel.korting]],Q4_2025[[#This Row],[Brutobedrag 2]],Q4_2025[[#This Row],[Brutobedrag 2]]*(100-Q4_2025[[#This Row],[Relatiekorting percentage]])/100)</f>
        <v>192.61</v>
      </c>
      <c r="R850" s="3"/>
      <c r="W850"/>
      <c r="AB850"/>
    </row>
    <row r="851" spans="1:28" x14ac:dyDescent="0.3">
      <c r="A851" t="s">
        <v>872</v>
      </c>
      <c r="B851">
        <v>5031056</v>
      </c>
      <c r="C851" t="s">
        <v>15</v>
      </c>
      <c r="D851">
        <v>1</v>
      </c>
      <c r="E851" s="10">
        <v>69.78</v>
      </c>
      <c r="F851" s="10">
        <v>69.78</v>
      </c>
      <c r="G851" s="10">
        <v>59.31</v>
      </c>
      <c r="H851">
        <v>15</v>
      </c>
      <c r="I851" s="51" t="str">
        <f>_xlfn.XLOOKUP(Q4_2025[[#This Row],[Artikelnr]],Artikel_prijzen[Artnr],Artikel_prijzen[Groep],"")</f>
        <v/>
      </c>
      <c r="J851" s="10" t="str">
        <f>_xlfn.XLOOKUP(Q4_2025[[#This Row],[Artikelnr]],Artikel_prijzen[Artnr],Artikel_prijzen[Prijs 2025],"")</f>
        <v/>
      </c>
      <c r="K851" t="str">
        <f>IF(Q4_2025[[#This Row],[Artikelprijs]]&lt;&gt;"",IF(Q4_2025[[#This Row],[Stuksprijs]]=Q4_2025[[#This Row],[Artikelprijs]],"Prijs gelijk","Prijs wijkt af"),"")</f>
        <v/>
      </c>
      <c r="L851" t="str">
        <f>IF(Q4_2025[[#This Row],[Relatiekorting percentage]]=0,
    "Nvt",
    IF(Q4_2025[[#This Row],[Brutobedrag 2]] &lt; Q4_2025[[#This Row],[Bruto - Rel.korting]],
        "Nee",
        "Ja"))</f>
        <v>Ja</v>
      </c>
      <c r="M851" s="10">
        <f>IF(Q4_2025[[#This Row],[Artikelprijs]]&lt;&gt;"",Q4_2025[[#This Row],[Artikelprijs]],Q4_2025[[#This Row],[Stuksprijs]])</f>
        <v>69.78</v>
      </c>
      <c r="N851" s="44">
        <f>Q4_2025[[#This Row],[Besteld]]*Q4_2025[[#This Row],[Prijs 2]]</f>
        <v>69.78</v>
      </c>
      <c r="O851" s="10">
        <f>IF(Q4_2025[[#This Row],[Brutobedrag 2]]&lt;Q4_2025[[#This Row],[Bruto - Rel.korting]],Q4_2025[[#This Row],[Brutobedrag 2]],Q4_2025[[#This Row],[Brutobedrag 2]]*(100-Q4_2025[[#This Row],[Relatiekorting percentage]])/100)</f>
        <v>59.313000000000002</v>
      </c>
      <c r="R851" s="3"/>
      <c r="W851"/>
      <c r="AB851"/>
    </row>
    <row r="852" spans="1:28" x14ac:dyDescent="0.3">
      <c r="A852" t="s">
        <v>872</v>
      </c>
      <c r="B852">
        <v>1007051</v>
      </c>
      <c r="C852" t="s">
        <v>54</v>
      </c>
      <c r="D852">
        <v>7</v>
      </c>
      <c r="E852" s="10">
        <v>88.57</v>
      </c>
      <c r="F852" s="10">
        <v>619.99</v>
      </c>
      <c r="G852" s="10">
        <v>526.99</v>
      </c>
      <c r="H852">
        <v>15</v>
      </c>
      <c r="I852" s="51" t="str">
        <f>_xlfn.XLOOKUP(Q4_2025[[#This Row],[Artikelnr]],Artikel_prijzen[Artnr],Artikel_prijzen[Groep],"")</f>
        <v/>
      </c>
      <c r="J852" s="10" t="str">
        <f>_xlfn.XLOOKUP(Q4_2025[[#This Row],[Artikelnr]],Artikel_prijzen[Artnr],Artikel_prijzen[Prijs 2025],"")</f>
        <v/>
      </c>
      <c r="K852" t="str">
        <f>IF(Q4_2025[[#This Row],[Artikelprijs]]&lt;&gt;"",IF(Q4_2025[[#This Row],[Stuksprijs]]=Q4_2025[[#This Row],[Artikelprijs]],"Prijs gelijk","Prijs wijkt af"),"")</f>
        <v/>
      </c>
      <c r="L852" t="str">
        <f>IF(Q4_2025[[#This Row],[Relatiekorting percentage]]=0,
    "Nvt",
    IF(Q4_2025[[#This Row],[Brutobedrag 2]] &lt; Q4_2025[[#This Row],[Bruto - Rel.korting]],
        "Nee",
        "Ja"))</f>
        <v>Ja</v>
      </c>
      <c r="M852" s="10">
        <f>IF(Q4_2025[[#This Row],[Artikelprijs]]&lt;&gt;"",Q4_2025[[#This Row],[Artikelprijs]],Q4_2025[[#This Row],[Stuksprijs]])</f>
        <v>88.57</v>
      </c>
      <c r="N852" s="44">
        <f>Q4_2025[[#This Row],[Besteld]]*Q4_2025[[#This Row],[Prijs 2]]</f>
        <v>619.99</v>
      </c>
      <c r="O852" s="10">
        <f>IF(Q4_2025[[#This Row],[Brutobedrag 2]]&lt;Q4_2025[[#This Row],[Bruto - Rel.korting]],Q4_2025[[#This Row],[Brutobedrag 2]],Q4_2025[[#This Row],[Brutobedrag 2]]*(100-Q4_2025[[#This Row],[Relatiekorting percentage]])/100)</f>
        <v>526.99149999999997</v>
      </c>
      <c r="R852" s="3"/>
      <c r="W852"/>
      <c r="AB852"/>
    </row>
    <row r="853" spans="1:28" x14ac:dyDescent="0.3">
      <c r="A853" t="s">
        <v>872</v>
      </c>
      <c r="B853">
        <v>5022049</v>
      </c>
      <c r="C853" t="s">
        <v>280</v>
      </c>
      <c r="D853">
        <v>1</v>
      </c>
      <c r="E853" s="10">
        <v>547.83000000000004</v>
      </c>
      <c r="F853" s="10">
        <v>547.83000000000004</v>
      </c>
      <c r="G853" s="10">
        <v>438.26</v>
      </c>
      <c r="H853">
        <v>20</v>
      </c>
      <c r="I853" s="51" t="str">
        <f>_xlfn.XLOOKUP(Q4_2025[[#This Row],[Artikelnr]],Artikel_prijzen[Artnr],Artikel_prijzen[Groep],"")</f>
        <v>Elektra</v>
      </c>
      <c r="J853" s="10">
        <f>_xlfn.XLOOKUP(Q4_2025[[#This Row],[Artikelnr]],Artikel_prijzen[Artnr],Artikel_prijzen[Prijs 2025],"")</f>
        <v>417.15</v>
      </c>
      <c r="K853" t="str">
        <f>IF(Q4_2025[[#This Row],[Artikelprijs]]&lt;&gt;"",IF(Q4_2025[[#This Row],[Stuksprijs]]=Q4_2025[[#This Row],[Artikelprijs]],"Prijs gelijk","Prijs wijkt af"),"")</f>
        <v>Prijs wijkt af</v>
      </c>
      <c r="L853" t="str">
        <f>IF(Q4_2025[[#This Row],[Relatiekorting percentage]]=0,
    "Nvt",
    IF(Q4_2025[[#This Row],[Brutobedrag 2]] &lt; Q4_2025[[#This Row],[Bruto - Rel.korting]],
        "Nee",
        "Ja"))</f>
        <v>Nee</v>
      </c>
      <c r="M853" s="10">
        <f>IF(Q4_2025[[#This Row],[Artikelprijs]]&lt;&gt;"",Q4_2025[[#This Row],[Artikelprijs]],Q4_2025[[#This Row],[Stuksprijs]])</f>
        <v>417.15</v>
      </c>
      <c r="N853" s="44">
        <f>Q4_2025[[#This Row],[Besteld]]*Q4_2025[[#This Row],[Prijs 2]]</f>
        <v>417.15</v>
      </c>
      <c r="O853" s="10">
        <f>IF(Q4_2025[[#This Row],[Brutobedrag 2]]&lt;Q4_2025[[#This Row],[Bruto - Rel.korting]],Q4_2025[[#This Row],[Brutobedrag 2]],Q4_2025[[#This Row],[Brutobedrag 2]]*(100-Q4_2025[[#This Row],[Relatiekorting percentage]])/100)</f>
        <v>417.15</v>
      </c>
      <c r="R853" s="3"/>
      <c r="W853"/>
      <c r="AB853"/>
    </row>
    <row r="854" spans="1:28" x14ac:dyDescent="0.3">
      <c r="A854" t="s">
        <v>872</v>
      </c>
      <c r="B854">
        <v>5010017</v>
      </c>
      <c r="C854" t="s">
        <v>248</v>
      </c>
      <c r="D854">
        <v>10</v>
      </c>
      <c r="E854" s="10">
        <v>48.93</v>
      </c>
      <c r="F854" s="10">
        <v>489.3</v>
      </c>
      <c r="G854" s="10">
        <v>366.97</v>
      </c>
      <c r="H854">
        <v>25</v>
      </c>
      <c r="I854" s="51" t="str">
        <f>_xlfn.XLOOKUP(Q4_2025[[#This Row],[Artikelnr]],Artikel_prijzen[Artnr],Artikel_prijzen[Groep],"")</f>
        <v/>
      </c>
      <c r="J854" s="10" t="str">
        <f>_xlfn.XLOOKUP(Q4_2025[[#This Row],[Artikelnr]],Artikel_prijzen[Artnr],Artikel_prijzen[Prijs 2025],"")</f>
        <v/>
      </c>
      <c r="K854" t="str">
        <f>IF(Q4_2025[[#This Row],[Artikelprijs]]&lt;&gt;"",IF(Q4_2025[[#This Row],[Stuksprijs]]=Q4_2025[[#This Row],[Artikelprijs]],"Prijs gelijk","Prijs wijkt af"),"")</f>
        <v/>
      </c>
      <c r="L854" t="str">
        <f>IF(Q4_2025[[#This Row],[Relatiekorting percentage]]=0,
    "Nvt",
    IF(Q4_2025[[#This Row],[Brutobedrag 2]] &lt; Q4_2025[[#This Row],[Bruto - Rel.korting]],
        "Nee",
        "Ja"))</f>
        <v>Ja</v>
      </c>
      <c r="M854" s="10">
        <f>IF(Q4_2025[[#This Row],[Artikelprijs]]&lt;&gt;"",Q4_2025[[#This Row],[Artikelprijs]],Q4_2025[[#This Row],[Stuksprijs]])</f>
        <v>48.93</v>
      </c>
      <c r="N854" s="44">
        <f>Q4_2025[[#This Row],[Besteld]]*Q4_2025[[#This Row],[Prijs 2]]</f>
        <v>489.3</v>
      </c>
      <c r="O854" s="10">
        <f>IF(Q4_2025[[#This Row],[Brutobedrag 2]]&lt;Q4_2025[[#This Row],[Bruto - Rel.korting]],Q4_2025[[#This Row],[Brutobedrag 2]],Q4_2025[[#This Row],[Brutobedrag 2]]*(100-Q4_2025[[#This Row],[Relatiekorting percentage]])/100)</f>
        <v>366.97500000000002</v>
      </c>
      <c r="R854" s="3"/>
      <c r="W854"/>
      <c r="AB854"/>
    </row>
    <row r="855" spans="1:28" x14ac:dyDescent="0.3">
      <c r="A855" t="s">
        <v>872</v>
      </c>
      <c r="B855">
        <v>1003044</v>
      </c>
      <c r="C855" t="s">
        <v>254</v>
      </c>
      <c r="D855">
        <v>10</v>
      </c>
      <c r="E855" s="10">
        <v>29</v>
      </c>
      <c r="F855" s="10">
        <v>290</v>
      </c>
      <c r="G855" s="10">
        <v>217.5</v>
      </c>
      <c r="H855">
        <v>25</v>
      </c>
      <c r="I855" s="51" t="str">
        <f>_xlfn.XLOOKUP(Q4_2025[[#This Row],[Artikelnr]],Artikel_prijzen[Artnr],Artikel_prijzen[Groep],"")</f>
        <v/>
      </c>
      <c r="J855" s="10" t="str">
        <f>_xlfn.XLOOKUP(Q4_2025[[#This Row],[Artikelnr]],Artikel_prijzen[Artnr],Artikel_prijzen[Prijs 2025],"")</f>
        <v/>
      </c>
      <c r="K855" t="str">
        <f>IF(Q4_2025[[#This Row],[Artikelprijs]]&lt;&gt;"",IF(Q4_2025[[#This Row],[Stuksprijs]]=Q4_2025[[#This Row],[Artikelprijs]],"Prijs gelijk","Prijs wijkt af"),"")</f>
        <v/>
      </c>
      <c r="L855" t="str">
        <f>IF(Q4_2025[[#This Row],[Relatiekorting percentage]]=0,
    "Nvt",
    IF(Q4_2025[[#This Row],[Brutobedrag 2]] &lt; Q4_2025[[#This Row],[Bruto - Rel.korting]],
        "Nee",
        "Ja"))</f>
        <v>Ja</v>
      </c>
      <c r="M855" s="10">
        <f>IF(Q4_2025[[#This Row],[Artikelprijs]]&lt;&gt;"",Q4_2025[[#This Row],[Artikelprijs]],Q4_2025[[#This Row],[Stuksprijs]])</f>
        <v>29</v>
      </c>
      <c r="N855" s="44">
        <f>Q4_2025[[#This Row],[Besteld]]*Q4_2025[[#This Row],[Prijs 2]]</f>
        <v>290</v>
      </c>
      <c r="O855" s="10">
        <f>IF(Q4_2025[[#This Row],[Brutobedrag 2]]&lt;Q4_2025[[#This Row],[Bruto - Rel.korting]],Q4_2025[[#This Row],[Brutobedrag 2]],Q4_2025[[#This Row],[Brutobedrag 2]]*(100-Q4_2025[[#This Row],[Relatiekorting percentage]])/100)</f>
        <v>217.5</v>
      </c>
      <c r="R855" s="3"/>
      <c r="W855"/>
      <c r="AB855"/>
    </row>
    <row r="856" spans="1:28" x14ac:dyDescent="0.3">
      <c r="A856" t="s">
        <v>872</v>
      </c>
      <c r="B856">
        <v>5040012</v>
      </c>
      <c r="C856" t="s">
        <v>330</v>
      </c>
      <c r="D856">
        <v>1</v>
      </c>
      <c r="E856" s="10">
        <v>741.6</v>
      </c>
      <c r="F856" s="10">
        <v>741.6</v>
      </c>
      <c r="G856" s="10">
        <v>519.12</v>
      </c>
      <c r="H856">
        <v>30</v>
      </c>
      <c r="I856" s="51" t="str">
        <f>_xlfn.XLOOKUP(Q4_2025[[#This Row],[Artikelnr]],Artikel_prijzen[Artnr],Artikel_prijzen[Groep],"")</f>
        <v>AV</v>
      </c>
      <c r="J856" s="10">
        <f>_xlfn.XLOOKUP(Q4_2025[[#This Row],[Artikelnr]],Artikel_prijzen[Artnr],Artikel_prijzen[Prijs 2025],"")</f>
        <v>720</v>
      </c>
      <c r="K856" t="str">
        <f>IF(Q4_2025[[#This Row],[Artikelprijs]]&lt;&gt;"",IF(Q4_2025[[#This Row],[Stuksprijs]]=Q4_2025[[#This Row],[Artikelprijs]],"Prijs gelijk","Prijs wijkt af"),"")</f>
        <v>Prijs wijkt af</v>
      </c>
      <c r="L856" t="str">
        <f>IF(Q4_2025[[#This Row],[Relatiekorting percentage]]=0,
    "Nvt",
    IF(Q4_2025[[#This Row],[Brutobedrag 2]] &lt; Q4_2025[[#This Row],[Bruto - Rel.korting]],
        "Nee",
        "Ja"))</f>
        <v>Ja</v>
      </c>
      <c r="M856" s="10">
        <f>IF(Q4_2025[[#This Row],[Artikelprijs]]&lt;&gt;"",Q4_2025[[#This Row],[Artikelprijs]],Q4_2025[[#This Row],[Stuksprijs]])</f>
        <v>720</v>
      </c>
      <c r="N856" s="44">
        <f>Q4_2025[[#This Row],[Besteld]]*Q4_2025[[#This Row],[Prijs 2]]</f>
        <v>720</v>
      </c>
      <c r="O856" s="10">
        <f>IF(Q4_2025[[#This Row],[Brutobedrag 2]]&lt;Q4_2025[[#This Row],[Bruto - Rel.korting]],Q4_2025[[#This Row],[Brutobedrag 2]],Q4_2025[[#This Row],[Brutobedrag 2]]*(100-Q4_2025[[#This Row],[Relatiekorting percentage]])/100)</f>
        <v>504</v>
      </c>
      <c r="R856" s="3"/>
      <c r="W856"/>
      <c r="AB856"/>
    </row>
    <row r="857" spans="1:28" x14ac:dyDescent="0.3">
      <c r="A857" t="s">
        <v>872</v>
      </c>
      <c r="B857">
        <v>5040256</v>
      </c>
      <c r="C857" t="s">
        <v>315</v>
      </c>
      <c r="D857">
        <v>1</v>
      </c>
      <c r="E857" s="10">
        <v>87.55</v>
      </c>
      <c r="F857" s="10">
        <v>87.55</v>
      </c>
      <c r="G857" s="10">
        <v>61.28</v>
      </c>
      <c r="H857">
        <v>30</v>
      </c>
      <c r="I857" s="51" t="str">
        <f>_xlfn.XLOOKUP(Q4_2025[[#This Row],[Artikelnr]],Artikel_prijzen[Artnr],Artikel_prijzen[Groep],"")</f>
        <v/>
      </c>
      <c r="J857" s="10" t="str">
        <f>_xlfn.XLOOKUP(Q4_2025[[#This Row],[Artikelnr]],Artikel_prijzen[Artnr],Artikel_prijzen[Prijs 2025],"")</f>
        <v/>
      </c>
      <c r="K857" t="str">
        <f>IF(Q4_2025[[#This Row],[Artikelprijs]]&lt;&gt;"",IF(Q4_2025[[#This Row],[Stuksprijs]]=Q4_2025[[#This Row],[Artikelprijs]],"Prijs gelijk","Prijs wijkt af"),"")</f>
        <v/>
      </c>
      <c r="L857" t="str">
        <f>IF(Q4_2025[[#This Row],[Relatiekorting percentage]]=0,
    "Nvt",
    IF(Q4_2025[[#This Row],[Brutobedrag 2]] &lt; Q4_2025[[#This Row],[Bruto - Rel.korting]],
        "Nee",
        "Ja"))</f>
        <v>Ja</v>
      </c>
      <c r="M857" s="10">
        <f>IF(Q4_2025[[#This Row],[Artikelprijs]]&lt;&gt;"",Q4_2025[[#This Row],[Artikelprijs]],Q4_2025[[#This Row],[Stuksprijs]])</f>
        <v>87.55</v>
      </c>
      <c r="N857" s="44">
        <f>Q4_2025[[#This Row],[Besteld]]*Q4_2025[[#This Row],[Prijs 2]]</f>
        <v>87.55</v>
      </c>
      <c r="O857" s="10">
        <f>IF(Q4_2025[[#This Row],[Brutobedrag 2]]&lt;Q4_2025[[#This Row],[Bruto - Rel.korting]],Q4_2025[[#This Row],[Brutobedrag 2]],Q4_2025[[#This Row],[Brutobedrag 2]]*(100-Q4_2025[[#This Row],[Relatiekorting percentage]])/100)</f>
        <v>61.284999999999997</v>
      </c>
      <c r="R857" s="3"/>
      <c r="W857"/>
      <c r="AB857"/>
    </row>
    <row r="858" spans="1:28" x14ac:dyDescent="0.3">
      <c r="A858" t="s">
        <v>872</v>
      </c>
      <c r="B858">
        <v>5040216</v>
      </c>
      <c r="C858" t="s">
        <v>375</v>
      </c>
      <c r="D858">
        <v>2</v>
      </c>
      <c r="E858" s="10">
        <v>128.75</v>
      </c>
      <c r="F858" s="10">
        <v>257.5</v>
      </c>
      <c r="G858" s="10">
        <v>180.25</v>
      </c>
      <c r="H858">
        <v>30</v>
      </c>
      <c r="I858" s="51" t="str">
        <f>_xlfn.XLOOKUP(Q4_2025[[#This Row],[Artikelnr]],Artikel_prijzen[Artnr],Artikel_prijzen[Groep],"")</f>
        <v>AV</v>
      </c>
      <c r="J858" s="10">
        <f>_xlfn.XLOOKUP(Q4_2025[[#This Row],[Artikelnr]],Artikel_prijzen[Artnr],Artikel_prijzen[Prijs 2025],"")</f>
        <v>125</v>
      </c>
      <c r="K858" t="str">
        <f>IF(Q4_2025[[#This Row],[Artikelprijs]]&lt;&gt;"",IF(Q4_2025[[#This Row],[Stuksprijs]]=Q4_2025[[#This Row],[Artikelprijs]],"Prijs gelijk","Prijs wijkt af"),"")</f>
        <v>Prijs wijkt af</v>
      </c>
      <c r="L858" t="str">
        <f>IF(Q4_2025[[#This Row],[Relatiekorting percentage]]=0,
    "Nvt",
    IF(Q4_2025[[#This Row],[Brutobedrag 2]] &lt; Q4_2025[[#This Row],[Bruto - Rel.korting]],
        "Nee",
        "Ja"))</f>
        <v>Ja</v>
      </c>
      <c r="M858" s="10">
        <f>IF(Q4_2025[[#This Row],[Artikelprijs]]&lt;&gt;"",Q4_2025[[#This Row],[Artikelprijs]],Q4_2025[[#This Row],[Stuksprijs]])</f>
        <v>125</v>
      </c>
      <c r="N858" s="44">
        <f>Q4_2025[[#This Row],[Besteld]]*Q4_2025[[#This Row],[Prijs 2]]</f>
        <v>250</v>
      </c>
      <c r="O858" s="10">
        <f>IF(Q4_2025[[#This Row],[Brutobedrag 2]]&lt;Q4_2025[[#This Row],[Bruto - Rel.korting]],Q4_2025[[#This Row],[Brutobedrag 2]],Q4_2025[[#This Row],[Brutobedrag 2]]*(100-Q4_2025[[#This Row],[Relatiekorting percentage]])/100)</f>
        <v>175</v>
      </c>
      <c r="R858" s="3"/>
      <c r="W858"/>
      <c r="AB858"/>
    </row>
    <row r="859" spans="1:28" x14ac:dyDescent="0.3">
      <c r="A859" t="s">
        <v>872</v>
      </c>
      <c r="B859">
        <v>4001306</v>
      </c>
      <c r="C859" t="s">
        <v>604</v>
      </c>
      <c r="D859">
        <v>1</v>
      </c>
      <c r="E859" s="10">
        <v>115</v>
      </c>
      <c r="F859" s="10">
        <v>115</v>
      </c>
      <c r="G859" s="10">
        <v>80.5</v>
      </c>
      <c r="H859">
        <v>30</v>
      </c>
      <c r="I859" s="51" t="str">
        <f>_xlfn.XLOOKUP(Q4_2025[[#This Row],[Artikelnr]],Artikel_prijzen[Artnr],Artikel_prijzen[Groep],"")</f>
        <v/>
      </c>
      <c r="J859" s="10" t="str">
        <f>_xlfn.XLOOKUP(Q4_2025[[#This Row],[Artikelnr]],Artikel_prijzen[Artnr],Artikel_prijzen[Prijs 2025],"")</f>
        <v/>
      </c>
      <c r="K859" t="str">
        <f>IF(Q4_2025[[#This Row],[Artikelprijs]]&lt;&gt;"",IF(Q4_2025[[#This Row],[Stuksprijs]]=Q4_2025[[#This Row],[Artikelprijs]],"Prijs gelijk","Prijs wijkt af"),"")</f>
        <v/>
      </c>
      <c r="L859" t="str">
        <f>IF(Q4_2025[[#This Row],[Relatiekorting percentage]]=0,
    "Nvt",
    IF(Q4_2025[[#This Row],[Brutobedrag 2]] &lt; Q4_2025[[#This Row],[Bruto - Rel.korting]],
        "Nee",
        "Ja"))</f>
        <v>Ja</v>
      </c>
      <c r="M859" s="10">
        <f>IF(Q4_2025[[#This Row],[Artikelprijs]]&lt;&gt;"",Q4_2025[[#This Row],[Artikelprijs]],Q4_2025[[#This Row],[Stuksprijs]])</f>
        <v>115</v>
      </c>
      <c r="N859" s="44">
        <f>Q4_2025[[#This Row],[Besteld]]*Q4_2025[[#This Row],[Prijs 2]]</f>
        <v>115</v>
      </c>
      <c r="O859" s="10">
        <f>IF(Q4_2025[[#This Row],[Brutobedrag 2]]&lt;Q4_2025[[#This Row],[Bruto - Rel.korting]],Q4_2025[[#This Row],[Brutobedrag 2]],Q4_2025[[#This Row],[Brutobedrag 2]]*(100-Q4_2025[[#This Row],[Relatiekorting percentage]])/100)</f>
        <v>80.5</v>
      </c>
      <c r="R859" s="3"/>
      <c r="W859"/>
      <c r="AB859"/>
    </row>
    <row r="860" spans="1:28" x14ac:dyDescent="0.3">
      <c r="A860" t="s">
        <v>872</v>
      </c>
      <c r="B860">
        <v>4001299</v>
      </c>
      <c r="C860" t="s">
        <v>610</v>
      </c>
      <c r="D860">
        <v>1</v>
      </c>
      <c r="E860" s="10">
        <v>35</v>
      </c>
      <c r="F860" s="10">
        <v>35</v>
      </c>
      <c r="G860" s="10">
        <v>24.5</v>
      </c>
      <c r="H860">
        <v>30</v>
      </c>
      <c r="I860" s="51" t="str">
        <f>_xlfn.XLOOKUP(Q4_2025[[#This Row],[Artikelnr]],Artikel_prijzen[Artnr],Artikel_prijzen[Groep],"")</f>
        <v/>
      </c>
      <c r="J860" s="10" t="str">
        <f>_xlfn.XLOOKUP(Q4_2025[[#This Row],[Artikelnr]],Artikel_prijzen[Artnr],Artikel_prijzen[Prijs 2025],"")</f>
        <v/>
      </c>
      <c r="K860" t="str">
        <f>IF(Q4_2025[[#This Row],[Artikelprijs]]&lt;&gt;"",IF(Q4_2025[[#This Row],[Stuksprijs]]=Q4_2025[[#This Row],[Artikelprijs]],"Prijs gelijk","Prijs wijkt af"),"")</f>
        <v/>
      </c>
      <c r="L860" t="str">
        <f>IF(Q4_2025[[#This Row],[Relatiekorting percentage]]=0,
    "Nvt",
    IF(Q4_2025[[#This Row],[Brutobedrag 2]] &lt; Q4_2025[[#This Row],[Bruto - Rel.korting]],
        "Nee",
        "Ja"))</f>
        <v>Ja</v>
      </c>
      <c r="M860" s="10">
        <f>IF(Q4_2025[[#This Row],[Artikelprijs]]&lt;&gt;"",Q4_2025[[#This Row],[Artikelprijs]],Q4_2025[[#This Row],[Stuksprijs]])</f>
        <v>35</v>
      </c>
      <c r="N860" s="44">
        <f>Q4_2025[[#This Row],[Besteld]]*Q4_2025[[#This Row],[Prijs 2]]</f>
        <v>35</v>
      </c>
      <c r="O860" s="10">
        <f>IF(Q4_2025[[#This Row],[Brutobedrag 2]]&lt;Q4_2025[[#This Row],[Bruto - Rel.korting]],Q4_2025[[#This Row],[Brutobedrag 2]],Q4_2025[[#This Row],[Brutobedrag 2]]*(100-Q4_2025[[#This Row],[Relatiekorting percentage]])/100)</f>
        <v>24.5</v>
      </c>
      <c r="R860" s="3"/>
      <c r="W860"/>
      <c r="AB860"/>
    </row>
    <row r="861" spans="1:28" x14ac:dyDescent="0.3">
      <c r="A861" t="s">
        <v>872</v>
      </c>
      <c r="B861">
        <v>4001015</v>
      </c>
      <c r="C861" t="s">
        <v>590</v>
      </c>
      <c r="D861">
        <v>1</v>
      </c>
      <c r="E861" s="10">
        <v>15.75</v>
      </c>
      <c r="F861" s="10">
        <v>15.75</v>
      </c>
      <c r="G861" s="10">
        <v>11.02</v>
      </c>
      <c r="H861">
        <v>30</v>
      </c>
      <c r="I861" s="51" t="str">
        <f>_xlfn.XLOOKUP(Q4_2025[[#This Row],[Artikelnr]],Artikel_prijzen[Artnr],Artikel_prijzen[Groep],"")</f>
        <v/>
      </c>
      <c r="J861" s="10" t="str">
        <f>_xlfn.XLOOKUP(Q4_2025[[#This Row],[Artikelnr]],Artikel_prijzen[Artnr],Artikel_prijzen[Prijs 2025],"")</f>
        <v/>
      </c>
      <c r="K861" t="str">
        <f>IF(Q4_2025[[#This Row],[Artikelprijs]]&lt;&gt;"",IF(Q4_2025[[#This Row],[Stuksprijs]]=Q4_2025[[#This Row],[Artikelprijs]],"Prijs gelijk","Prijs wijkt af"),"")</f>
        <v/>
      </c>
      <c r="L861" t="str">
        <f>IF(Q4_2025[[#This Row],[Relatiekorting percentage]]=0,
    "Nvt",
    IF(Q4_2025[[#This Row],[Brutobedrag 2]] &lt; Q4_2025[[#This Row],[Bruto - Rel.korting]],
        "Nee",
        "Ja"))</f>
        <v>Ja</v>
      </c>
      <c r="M861" s="10">
        <f>IF(Q4_2025[[#This Row],[Artikelprijs]]&lt;&gt;"",Q4_2025[[#This Row],[Artikelprijs]],Q4_2025[[#This Row],[Stuksprijs]])</f>
        <v>15.75</v>
      </c>
      <c r="N861" s="44">
        <f>Q4_2025[[#This Row],[Besteld]]*Q4_2025[[#This Row],[Prijs 2]]</f>
        <v>15.75</v>
      </c>
      <c r="O861" s="10">
        <f>IF(Q4_2025[[#This Row],[Brutobedrag 2]]&lt;Q4_2025[[#This Row],[Bruto - Rel.korting]],Q4_2025[[#This Row],[Brutobedrag 2]],Q4_2025[[#This Row],[Brutobedrag 2]]*(100-Q4_2025[[#This Row],[Relatiekorting percentage]])/100)</f>
        <v>11.025</v>
      </c>
      <c r="R861" s="3"/>
      <c r="W861"/>
      <c r="AB861"/>
    </row>
    <row r="862" spans="1:28" x14ac:dyDescent="0.3">
      <c r="A862" t="s">
        <v>872</v>
      </c>
      <c r="B862">
        <v>5040017</v>
      </c>
      <c r="C862" t="s">
        <v>211</v>
      </c>
      <c r="D862">
        <v>1</v>
      </c>
      <c r="E862" s="10">
        <v>896.1</v>
      </c>
      <c r="F862" s="10">
        <v>896.1</v>
      </c>
      <c r="G862" s="10">
        <v>627.27</v>
      </c>
      <c r="H862">
        <v>30</v>
      </c>
      <c r="I862" s="51" t="str">
        <f>_xlfn.XLOOKUP(Q4_2025[[#This Row],[Artikelnr]],Artikel_prijzen[Artnr],Artikel_prijzen[Groep],"")</f>
        <v/>
      </c>
      <c r="J862" s="10" t="str">
        <f>_xlfn.XLOOKUP(Q4_2025[[#This Row],[Artikelnr]],Artikel_prijzen[Artnr],Artikel_prijzen[Prijs 2025],"")</f>
        <v/>
      </c>
      <c r="K862" t="str">
        <f>IF(Q4_2025[[#This Row],[Artikelprijs]]&lt;&gt;"",IF(Q4_2025[[#This Row],[Stuksprijs]]=Q4_2025[[#This Row],[Artikelprijs]],"Prijs gelijk","Prijs wijkt af"),"")</f>
        <v/>
      </c>
      <c r="L862" t="str">
        <f>IF(Q4_2025[[#This Row],[Relatiekorting percentage]]=0,
    "Nvt",
    IF(Q4_2025[[#This Row],[Brutobedrag 2]] &lt; Q4_2025[[#This Row],[Bruto - Rel.korting]],
        "Nee",
        "Ja"))</f>
        <v>Ja</v>
      </c>
      <c r="M862" s="10">
        <f>IF(Q4_2025[[#This Row],[Artikelprijs]]&lt;&gt;"",Q4_2025[[#This Row],[Artikelprijs]],Q4_2025[[#This Row],[Stuksprijs]])</f>
        <v>896.1</v>
      </c>
      <c r="N862" s="44">
        <f>Q4_2025[[#This Row],[Besteld]]*Q4_2025[[#This Row],[Prijs 2]]</f>
        <v>896.1</v>
      </c>
      <c r="O862" s="10">
        <f>IF(Q4_2025[[#This Row],[Brutobedrag 2]]&lt;Q4_2025[[#This Row],[Bruto - Rel.korting]],Q4_2025[[#This Row],[Brutobedrag 2]],Q4_2025[[#This Row],[Brutobedrag 2]]*(100-Q4_2025[[#This Row],[Relatiekorting percentage]])/100)</f>
        <v>627.27</v>
      </c>
      <c r="R862" s="3"/>
      <c r="W862"/>
      <c r="AB862"/>
    </row>
    <row r="863" spans="1:28" x14ac:dyDescent="0.3">
      <c r="A863" t="s">
        <v>872</v>
      </c>
      <c r="B863">
        <v>5040032</v>
      </c>
      <c r="C863" t="s">
        <v>781</v>
      </c>
      <c r="D863">
        <v>1</v>
      </c>
      <c r="E863" s="10">
        <v>0</v>
      </c>
      <c r="F863" s="10">
        <v>0</v>
      </c>
      <c r="G863" s="10">
        <v>0</v>
      </c>
      <c r="H863">
        <v>0</v>
      </c>
      <c r="I863" s="51" t="str">
        <f>_xlfn.XLOOKUP(Q4_2025[[#This Row],[Artikelnr]],Artikel_prijzen[Artnr],Artikel_prijzen[Groep],"")</f>
        <v/>
      </c>
      <c r="J863" s="10" t="str">
        <f>_xlfn.XLOOKUP(Q4_2025[[#This Row],[Artikelnr]],Artikel_prijzen[Artnr],Artikel_prijzen[Prijs 2025],"")</f>
        <v/>
      </c>
      <c r="K863" t="str">
        <f>IF(Q4_2025[[#This Row],[Artikelprijs]]&lt;&gt;"",IF(Q4_2025[[#This Row],[Stuksprijs]]=Q4_2025[[#This Row],[Artikelprijs]],"Prijs gelijk","Prijs wijkt af"),"")</f>
        <v/>
      </c>
      <c r="L863" t="str">
        <f>IF(Q4_2025[[#This Row],[Relatiekorting percentage]]=0,
    "Nvt",
    IF(Q4_2025[[#This Row],[Brutobedrag 2]] &lt; Q4_2025[[#This Row],[Bruto - Rel.korting]],
        "Nee",
        "Ja"))</f>
        <v>Nvt</v>
      </c>
      <c r="M863" s="10">
        <f>IF(Q4_2025[[#This Row],[Artikelprijs]]&lt;&gt;"",Q4_2025[[#This Row],[Artikelprijs]],Q4_2025[[#This Row],[Stuksprijs]])</f>
        <v>0</v>
      </c>
      <c r="N863" s="44">
        <f>Q4_2025[[#This Row],[Besteld]]*Q4_2025[[#This Row],[Prijs 2]]</f>
        <v>0</v>
      </c>
      <c r="O863" s="10">
        <f>IF(Q4_2025[[#This Row],[Brutobedrag 2]]&lt;Q4_2025[[#This Row],[Bruto - Rel.korting]],Q4_2025[[#This Row],[Brutobedrag 2]],Q4_2025[[#This Row],[Brutobedrag 2]]*(100-Q4_2025[[#This Row],[Relatiekorting percentage]])/100)</f>
        <v>0</v>
      </c>
      <c r="R863" s="3"/>
      <c r="W863"/>
      <c r="AB863"/>
    </row>
    <row r="864" spans="1:28" x14ac:dyDescent="0.3">
      <c r="A864" t="s">
        <v>872</v>
      </c>
      <c r="B864">
        <v>5040032</v>
      </c>
      <c r="C864" t="s">
        <v>873</v>
      </c>
      <c r="D864">
        <v>5</v>
      </c>
      <c r="E864" s="10">
        <v>0</v>
      </c>
      <c r="F864" s="10">
        <v>0</v>
      </c>
      <c r="G864" s="10">
        <v>0</v>
      </c>
      <c r="H864">
        <v>0</v>
      </c>
      <c r="I864" s="51" t="str">
        <f>_xlfn.XLOOKUP(Q4_2025[[#This Row],[Artikelnr]],Artikel_prijzen[Artnr],Artikel_prijzen[Groep],"")</f>
        <v/>
      </c>
      <c r="J864" s="10" t="str">
        <f>_xlfn.XLOOKUP(Q4_2025[[#This Row],[Artikelnr]],Artikel_prijzen[Artnr],Artikel_prijzen[Prijs 2025],"")</f>
        <v/>
      </c>
      <c r="K864" t="str">
        <f>IF(Q4_2025[[#This Row],[Artikelprijs]]&lt;&gt;"",IF(Q4_2025[[#This Row],[Stuksprijs]]=Q4_2025[[#This Row],[Artikelprijs]],"Prijs gelijk","Prijs wijkt af"),"")</f>
        <v/>
      </c>
      <c r="L864" t="str">
        <f>IF(Q4_2025[[#This Row],[Relatiekorting percentage]]=0,
    "Nvt",
    IF(Q4_2025[[#This Row],[Brutobedrag 2]] &lt; Q4_2025[[#This Row],[Bruto - Rel.korting]],
        "Nee",
        "Ja"))</f>
        <v>Nvt</v>
      </c>
      <c r="M864" s="10">
        <f>IF(Q4_2025[[#This Row],[Artikelprijs]]&lt;&gt;"",Q4_2025[[#This Row],[Artikelprijs]],Q4_2025[[#This Row],[Stuksprijs]])</f>
        <v>0</v>
      </c>
      <c r="N864" s="44">
        <f>Q4_2025[[#This Row],[Besteld]]*Q4_2025[[#This Row],[Prijs 2]]</f>
        <v>0</v>
      </c>
      <c r="O864" s="10">
        <f>IF(Q4_2025[[#This Row],[Brutobedrag 2]]&lt;Q4_2025[[#This Row],[Bruto - Rel.korting]],Q4_2025[[#This Row],[Brutobedrag 2]],Q4_2025[[#This Row],[Brutobedrag 2]]*(100-Q4_2025[[#This Row],[Relatiekorting percentage]])/100)</f>
        <v>0</v>
      </c>
      <c r="R864" s="3"/>
      <c r="W864"/>
      <c r="AB864"/>
    </row>
    <row r="865" spans="1:28" x14ac:dyDescent="0.3">
      <c r="A865" t="s">
        <v>872</v>
      </c>
      <c r="B865">
        <v>5040032</v>
      </c>
      <c r="C865" t="s">
        <v>874</v>
      </c>
      <c r="D865">
        <v>1</v>
      </c>
      <c r="E865" s="10">
        <v>0</v>
      </c>
      <c r="F865" s="10">
        <v>0</v>
      </c>
      <c r="G865" s="10">
        <v>0</v>
      </c>
      <c r="H865">
        <v>0</v>
      </c>
      <c r="I865" s="51" t="str">
        <f>_xlfn.XLOOKUP(Q4_2025[[#This Row],[Artikelnr]],Artikel_prijzen[Artnr],Artikel_prijzen[Groep],"")</f>
        <v/>
      </c>
      <c r="J865" s="10" t="str">
        <f>_xlfn.XLOOKUP(Q4_2025[[#This Row],[Artikelnr]],Artikel_prijzen[Artnr],Artikel_prijzen[Prijs 2025],"")</f>
        <v/>
      </c>
      <c r="K865" t="str">
        <f>IF(Q4_2025[[#This Row],[Artikelprijs]]&lt;&gt;"",IF(Q4_2025[[#This Row],[Stuksprijs]]=Q4_2025[[#This Row],[Artikelprijs]],"Prijs gelijk","Prijs wijkt af"),"")</f>
        <v/>
      </c>
      <c r="L865" t="str">
        <f>IF(Q4_2025[[#This Row],[Relatiekorting percentage]]=0,
    "Nvt",
    IF(Q4_2025[[#This Row],[Brutobedrag 2]] &lt; Q4_2025[[#This Row],[Bruto - Rel.korting]],
        "Nee",
        "Ja"))</f>
        <v>Nvt</v>
      </c>
      <c r="M865" s="10">
        <f>IF(Q4_2025[[#This Row],[Artikelprijs]]&lt;&gt;"",Q4_2025[[#This Row],[Artikelprijs]],Q4_2025[[#This Row],[Stuksprijs]])</f>
        <v>0</v>
      </c>
      <c r="N865" s="44">
        <f>Q4_2025[[#This Row],[Besteld]]*Q4_2025[[#This Row],[Prijs 2]]</f>
        <v>0</v>
      </c>
      <c r="O865" s="10">
        <f>IF(Q4_2025[[#This Row],[Brutobedrag 2]]&lt;Q4_2025[[#This Row],[Bruto - Rel.korting]],Q4_2025[[#This Row],[Brutobedrag 2]],Q4_2025[[#This Row],[Brutobedrag 2]]*(100-Q4_2025[[#This Row],[Relatiekorting percentage]])/100)</f>
        <v>0</v>
      </c>
      <c r="R865" s="3"/>
      <c r="W865"/>
      <c r="AB865"/>
    </row>
    <row r="866" spans="1:28" x14ac:dyDescent="0.3">
      <c r="A866" t="s">
        <v>872</v>
      </c>
      <c r="B866">
        <v>4001227</v>
      </c>
      <c r="C866" t="s">
        <v>79</v>
      </c>
      <c r="D866">
        <v>1</v>
      </c>
      <c r="E866" s="10">
        <v>15</v>
      </c>
      <c r="F866" s="10">
        <v>15</v>
      </c>
      <c r="G866" s="10">
        <v>10.5</v>
      </c>
      <c r="H866">
        <v>30</v>
      </c>
      <c r="I866" s="51" t="str">
        <f>_xlfn.XLOOKUP(Q4_2025[[#This Row],[Artikelnr]],Artikel_prijzen[Artnr],Artikel_prijzen[Groep],"")</f>
        <v/>
      </c>
      <c r="J866" s="10" t="str">
        <f>_xlfn.XLOOKUP(Q4_2025[[#This Row],[Artikelnr]],Artikel_prijzen[Artnr],Artikel_prijzen[Prijs 2025],"")</f>
        <v/>
      </c>
      <c r="K866" t="str">
        <f>IF(Q4_2025[[#This Row],[Artikelprijs]]&lt;&gt;"",IF(Q4_2025[[#This Row],[Stuksprijs]]=Q4_2025[[#This Row],[Artikelprijs]],"Prijs gelijk","Prijs wijkt af"),"")</f>
        <v/>
      </c>
      <c r="L866" t="str">
        <f>IF(Q4_2025[[#This Row],[Relatiekorting percentage]]=0,
    "Nvt",
    IF(Q4_2025[[#This Row],[Brutobedrag 2]] &lt; Q4_2025[[#This Row],[Bruto - Rel.korting]],
        "Nee",
        "Ja"))</f>
        <v>Ja</v>
      </c>
      <c r="M866" s="10">
        <f>IF(Q4_2025[[#This Row],[Artikelprijs]]&lt;&gt;"",Q4_2025[[#This Row],[Artikelprijs]],Q4_2025[[#This Row],[Stuksprijs]])</f>
        <v>15</v>
      </c>
      <c r="N866" s="44">
        <f>Q4_2025[[#This Row],[Besteld]]*Q4_2025[[#This Row],[Prijs 2]]</f>
        <v>15</v>
      </c>
      <c r="O866" s="10">
        <f>IF(Q4_2025[[#This Row],[Brutobedrag 2]]&lt;Q4_2025[[#This Row],[Bruto - Rel.korting]],Q4_2025[[#This Row],[Brutobedrag 2]],Q4_2025[[#This Row],[Brutobedrag 2]]*(100-Q4_2025[[#This Row],[Relatiekorting percentage]])/100)</f>
        <v>10.5</v>
      </c>
      <c r="R866" s="3"/>
      <c r="W866"/>
      <c r="AB866"/>
    </row>
    <row r="867" spans="1:28" x14ac:dyDescent="0.3">
      <c r="A867" t="s">
        <v>872</v>
      </c>
      <c r="B867">
        <v>5040032</v>
      </c>
      <c r="C867" t="s">
        <v>874</v>
      </c>
      <c r="D867">
        <v>1</v>
      </c>
      <c r="E867" s="10">
        <v>12.5</v>
      </c>
      <c r="F867" s="10">
        <v>12.5</v>
      </c>
      <c r="G867" s="10">
        <v>8.75</v>
      </c>
      <c r="H867">
        <v>30</v>
      </c>
      <c r="I867" s="51" t="str">
        <f>_xlfn.XLOOKUP(Q4_2025[[#This Row],[Artikelnr]],Artikel_prijzen[Artnr],Artikel_prijzen[Groep],"")</f>
        <v/>
      </c>
      <c r="J867" s="10" t="str">
        <f>_xlfn.XLOOKUP(Q4_2025[[#This Row],[Artikelnr]],Artikel_prijzen[Artnr],Artikel_prijzen[Prijs 2025],"")</f>
        <v/>
      </c>
      <c r="K867" t="str">
        <f>IF(Q4_2025[[#This Row],[Artikelprijs]]&lt;&gt;"",IF(Q4_2025[[#This Row],[Stuksprijs]]=Q4_2025[[#This Row],[Artikelprijs]],"Prijs gelijk","Prijs wijkt af"),"")</f>
        <v/>
      </c>
      <c r="L867" t="str">
        <f>IF(Q4_2025[[#This Row],[Relatiekorting percentage]]=0,
    "Nvt",
    IF(Q4_2025[[#This Row],[Brutobedrag 2]] &lt; Q4_2025[[#This Row],[Bruto - Rel.korting]],
        "Nee",
        "Ja"))</f>
        <v>Ja</v>
      </c>
      <c r="M867" s="10">
        <f>IF(Q4_2025[[#This Row],[Artikelprijs]]&lt;&gt;"",Q4_2025[[#This Row],[Artikelprijs]],Q4_2025[[#This Row],[Stuksprijs]])</f>
        <v>12.5</v>
      </c>
      <c r="N867" s="44">
        <f>Q4_2025[[#This Row],[Besteld]]*Q4_2025[[#This Row],[Prijs 2]]</f>
        <v>12.5</v>
      </c>
      <c r="O867" s="10">
        <f>IF(Q4_2025[[#This Row],[Brutobedrag 2]]&lt;Q4_2025[[#This Row],[Bruto - Rel.korting]],Q4_2025[[#This Row],[Brutobedrag 2]],Q4_2025[[#This Row],[Brutobedrag 2]]*(100-Q4_2025[[#This Row],[Relatiekorting percentage]])/100)</f>
        <v>8.75</v>
      </c>
      <c r="R867" s="3"/>
      <c r="W867"/>
      <c r="AB867"/>
    </row>
    <row r="868" spans="1:28" x14ac:dyDescent="0.3">
      <c r="A868" t="s">
        <v>872</v>
      </c>
      <c r="B868">
        <v>5040032</v>
      </c>
      <c r="C868" t="s">
        <v>875</v>
      </c>
      <c r="D868">
        <v>1</v>
      </c>
      <c r="E868" s="10">
        <v>115.05</v>
      </c>
      <c r="F868" s="10">
        <v>115.05</v>
      </c>
      <c r="G868" s="10">
        <v>115.05</v>
      </c>
      <c r="H868">
        <v>0</v>
      </c>
      <c r="I868" s="51" t="str">
        <f>_xlfn.XLOOKUP(Q4_2025[[#This Row],[Artikelnr]],Artikel_prijzen[Artnr],Artikel_prijzen[Groep],"")</f>
        <v/>
      </c>
      <c r="J868" s="10" t="str">
        <f>_xlfn.XLOOKUP(Q4_2025[[#This Row],[Artikelnr]],Artikel_prijzen[Artnr],Artikel_prijzen[Prijs 2025],"")</f>
        <v/>
      </c>
      <c r="K868" t="str">
        <f>IF(Q4_2025[[#This Row],[Artikelprijs]]&lt;&gt;"",IF(Q4_2025[[#This Row],[Stuksprijs]]=Q4_2025[[#This Row],[Artikelprijs]],"Prijs gelijk","Prijs wijkt af"),"")</f>
        <v/>
      </c>
      <c r="L868" t="str">
        <f>IF(Q4_2025[[#This Row],[Relatiekorting percentage]]=0,
    "Nvt",
    IF(Q4_2025[[#This Row],[Brutobedrag 2]] &lt; Q4_2025[[#This Row],[Bruto - Rel.korting]],
        "Nee",
        "Ja"))</f>
        <v>Nvt</v>
      </c>
      <c r="M868" s="10">
        <f>IF(Q4_2025[[#This Row],[Artikelprijs]]&lt;&gt;"",Q4_2025[[#This Row],[Artikelprijs]],Q4_2025[[#This Row],[Stuksprijs]])</f>
        <v>115.05</v>
      </c>
      <c r="N868" s="44">
        <f>Q4_2025[[#This Row],[Besteld]]*Q4_2025[[#This Row],[Prijs 2]]</f>
        <v>115.05</v>
      </c>
      <c r="O868" s="10">
        <f>IF(Q4_2025[[#This Row],[Brutobedrag 2]]&lt;Q4_2025[[#This Row],[Bruto - Rel.korting]],Q4_2025[[#This Row],[Brutobedrag 2]],Q4_2025[[#This Row],[Brutobedrag 2]]*(100-Q4_2025[[#This Row],[Relatiekorting percentage]])/100)</f>
        <v>115.05</v>
      </c>
      <c r="R868" s="3"/>
      <c r="W868"/>
      <c r="AB868"/>
    </row>
    <row r="869" spans="1:28" x14ac:dyDescent="0.3">
      <c r="A869" t="s">
        <v>872</v>
      </c>
      <c r="B869">
        <v>5031065</v>
      </c>
      <c r="C869" t="s">
        <v>876</v>
      </c>
      <c r="D869">
        <v>6</v>
      </c>
      <c r="E869" s="10">
        <v>73.25</v>
      </c>
      <c r="F869" s="10">
        <v>439.5</v>
      </c>
      <c r="G869" s="10">
        <v>439.5</v>
      </c>
      <c r="H869">
        <v>0</v>
      </c>
      <c r="I869" s="51" t="str">
        <f>_xlfn.XLOOKUP(Q4_2025[[#This Row],[Artikelnr]],Artikel_prijzen[Artnr],Artikel_prijzen[Groep],"")</f>
        <v/>
      </c>
      <c r="J869" s="10" t="str">
        <f>_xlfn.XLOOKUP(Q4_2025[[#This Row],[Artikelnr]],Artikel_prijzen[Artnr],Artikel_prijzen[Prijs 2025],"")</f>
        <v/>
      </c>
      <c r="K869" t="str">
        <f>IF(Q4_2025[[#This Row],[Artikelprijs]]&lt;&gt;"",IF(Q4_2025[[#This Row],[Stuksprijs]]=Q4_2025[[#This Row],[Artikelprijs]],"Prijs gelijk","Prijs wijkt af"),"")</f>
        <v/>
      </c>
      <c r="L869" t="str">
        <f>IF(Q4_2025[[#This Row],[Relatiekorting percentage]]=0,
    "Nvt",
    IF(Q4_2025[[#This Row],[Brutobedrag 2]] &lt; Q4_2025[[#This Row],[Bruto - Rel.korting]],
        "Nee",
        "Ja"))</f>
        <v>Nvt</v>
      </c>
      <c r="M869" s="10">
        <f>IF(Q4_2025[[#This Row],[Artikelprijs]]&lt;&gt;"",Q4_2025[[#This Row],[Artikelprijs]],Q4_2025[[#This Row],[Stuksprijs]])</f>
        <v>73.25</v>
      </c>
      <c r="N869" s="44">
        <f>Q4_2025[[#This Row],[Besteld]]*Q4_2025[[#This Row],[Prijs 2]]</f>
        <v>439.5</v>
      </c>
      <c r="O869" s="10">
        <f>IF(Q4_2025[[#This Row],[Brutobedrag 2]]&lt;Q4_2025[[#This Row],[Bruto - Rel.korting]],Q4_2025[[#This Row],[Brutobedrag 2]],Q4_2025[[#This Row],[Brutobedrag 2]]*(100-Q4_2025[[#This Row],[Relatiekorting percentage]])/100)</f>
        <v>439.5</v>
      </c>
      <c r="R869" s="3"/>
      <c r="W869"/>
      <c r="AB869"/>
    </row>
    <row r="870" spans="1:28" x14ac:dyDescent="0.3">
      <c r="A870" t="s">
        <v>872</v>
      </c>
      <c r="B870">
        <v>5031066</v>
      </c>
      <c r="C870" t="s">
        <v>877</v>
      </c>
      <c r="D870">
        <v>1</v>
      </c>
      <c r="E870" s="10">
        <v>50</v>
      </c>
      <c r="F870" s="10">
        <v>50</v>
      </c>
      <c r="G870" s="10">
        <v>50</v>
      </c>
      <c r="H870">
        <v>0</v>
      </c>
      <c r="I870" s="51" t="str">
        <f>_xlfn.XLOOKUP(Q4_2025[[#This Row],[Artikelnr]],Artikel_prijzen[Artnr],Artikel_prijzen[Groep],"")</f>
        <v/>
      </c>
      <c r="J870" s="10" t="str">
        <f>_xlfn.XLOOKUP(Q4_2025[[#This Row],[Artikelnr]],Artikel_prijzen[Artnr],Artikel_prijzen[Prijs 2025],"")</f>
        <v/>
      </c>
      <c r="K870" t="str">
        <f>IF(Q4_2025[[#This Row],[Artikelprijs]]&lt;&gt;"",IF(Q4_2025[[#This Row],[Stuksprijs]]=Q4_2025[[#This Row],[Artikelprijs]],"Prijs gelijk","Prijs wijkt af"),"")</f>
        <v/>
      </c>
      <c r="L870" t="str">
        <f>IF(Q4_2025[[#This Row],[Relatiekorting percentage]]=0,
    "Nvt",
    IF(Q4_2025[[#This Row],[Brutobedrag 2]] &lt; Q4_2025[[#This Row],[Bruto - Rel.korting]],
        "Nee",
        "Ja"))</f>
        <v>Nvt</v>
      </c>
      <c r="M870" s="10">
        <f>IF(Q4_2025[[#This Row],[Artikelprijs]]&lt;&gt;"",Q4_2025[[#This Row],[Artikelprijs]],Q4_2025[[#This Row],[Stuksprijs]])</f>
        <v>50</v>
      </c>
      <c r="N870" s="44">
        <f>Q4_2025[[#This Row],[Besteld]]*Q4_2025[[#This Row],[Prijs 2]]</f>
        <v>50</v>
      </c>
      <c r="O870" s="10">
        <f>IF(Q4_2025[[#This Row],[Brutobedrag 2]]&lt;Q4_2025[[#This Row],[Bruto - Rel.korting]],Q4_2025[[#This Row],[Brutobedrag 2]],Q4_2025[[#This Row],[Brutobedrag 2]]*(100-Q4_2025[[#This Row],[Relatiekorting percentage]])/100)</f>
        <v>50</v>
      </c>
      <c r="R870" s="3"/>
      <c r="W870"/>
      <c r="AB870"/>
    </row>
    <row r="871" spans="1:28" x14ac:dyDescent="0.3">
      <c r="A871" t="s">
        <v>872</v>
      </c>
      <c r="B871">
        <v>5031068</v>
      </c>
      <c r="C871" t="s">
        <v>878</v>
      </c>
      <c r="D871">
        <v>24</v>
      </c>
      <c r="E871" s="10">
        <v>1.4</v>
      </c>
      <c r="F871" s="10">
        <v>33.6</v>
      </c>
      <c r="G871" s="10">
        <v>33.6</v>
      </c>
      <c r="H871">
        <v>0</v>
      </c>
      <c r="I871" s="51" t="str">
        <f>_xlfn.XLOOKUP(Q4_2025[[#This Row],[Artikelnr]],Artikel_prijzen[Artnr],Artikel_prijzen[Groep],"")</f>
        <v/>
      </c>
      <c r="J871" s="10" t="str">
        <f>_xlfn.XLOOKUP(Q4_2025[[#This Row],[Artikelnr]],Artikel_prijzen[Artnr],Artikel_prijzen[Prijs 2025],"")</f>
        <v/>
      </c>
      <c r="K871" t="str">
        <f>IF(Q4_2025[[#This Row],[Artikelprijs]]&lt;&gt;"",IF(Q4_2025[[#This Row],[Stuksprijs]]=Q4_2025[[#This Row],[Artikelprijs]],"Prijs gelijk","Prijs wijkt af"),"")</f>
        <v/>
      </c>
      <c r="L871" t="str">
        <f>IF(Q4_2025[[#This Row],[Relatiekorting percentage]]=0,
    "Nvt",
    IF(Q4_2025[[#This Row],[Brutobedrag 2]] &lt; Q4_2025[[#This Row],[Bruto - Rel.korting]],
        "Nee",
        "Ja"))</f>
        <v>Nvt</v>
      </c>
      <c r="M871" s="10">
        <f>IF(Q4_2025[[#This Row],[Artikelprijs]]&lt;&gt;"",Q4_2025[[#This Row],[Artikelprijs]],Q4_2025[[#This Row],[Stuksprijs]])</f>
        <v>1.4</v>
      </c>
      <c r="N871" s="44">
        <f>Q4_2025[[#This Row],[Besteld]]*Q4_2025[[#This Row],[Prijs 2]]</f>
        <v>33.599999999999994</v>
      </c>
      <c r="O871" s="10">
        <f>IF(Q4_2025[[#This Row],[Brutobedrag 2]]&lt;Q4_2025[[#This Row],[Bruto - Rel.korting]],Q4_2025[[#This Row],[Brutobedrag 2]],Q4_2025[[#This Row],[Brutobedrag 2]]*(100-Q4_2025[[#This Row],[Relatiekorting percentage]])/100)</f>
        <v>33.599999999999994</v>
      </c>
      <c r="R871" s="3"/>
      <c r="W871"/>
      <c r="AB871"/>
    </row>
    <row r="872" spans="1:28" x14ac:dyDescent="0.3">
      <c r="A872" t="s">
        <v>872</v>
      </c>
      <c r="B872">
        <v>5031031</v>
      </c>
      <c r="C872" t="s">
        <v>879</v>
      </c>
      <c r="D872">
        <v>1</v>
      </c>
      <c r="E872" s="10">
        <v>33.35</v>
      </c>
      <c r="F872" s="10">
        <v>33.35</v>
      </c>
      <c r="G872" s="10">
        <v>33.35</v>
      </c>
      <c r="H872">
        <v>0</v>
      </c>
      <c r="I872" s="51" t="str">
        <f>_xlfn.XLOOKUP(Q4_2025[[#This Row],[Artikelnr]],Artikel_prijzen[Artnr],Artikel_prijzen[Groep],"")</f>
        <v/>
      </c>
      <c r="J872" s="10" t="str">
        <f>_xlfn.XLOOKUP(Q4_2025[[#This Row],[Artikelnr]],Artikel_prijzen[Artnr],Artikel_prijzen[Prijs 2025],"")</f>
        <v/>
      </c>
      <c r="K872" t="str">
        <f>IF(Q4_2025[[#This Row],[Artikelprijs]]&lt;&gt;"",IF(Q4_2025[[#This Row],[Stuksprijs]]=Q4_2025[[#This Row],[Artikelprijs]],"Prijs gelijk","Prijs wijkt af"),"")</f>
        <v/>
      </c>
      <c r="L872" t="str">
        <f>IF(Q4_2025[[#This Row],[Relatiekorting percentage]]=0,
    "Nvt",
    IF(Q4_2025[[#This Row],[Brutobedrag 2]] &lt; Q4_2025[[#This Row],[Bruto - Rel.korting]],
        "Nee",
        "Ja"))</f>
        <v>Nvt</v>
      </c>
      <c r="M872" s="10">
        <f>IF(Q4_2025[[#This Row],[Artikelprijs]]&lt;&gt;"",Q4_2025[[#This Row],[Artikelprijs]],Q4_2025[[#This Row],[Stuksprijs]])</f>
        <v>33.35</v>
      </c>
      <c r="N872" s="44">
        <f>Q4_2025[[#This Row],[Besteld]]*Q4_2025[[#This Row],[Prijs 2]]</f>
        <v>33.35</v>
      </c>
      <c r="O872" s="10">
        <f>IF(Q4_2025[[#This Row],[Brutobedrag 2]]&lt;Q4_2025[[#This Row],[Bruto - Rel.korting]],Q4_2025[[#This Row],[Brutobedrag 2]],Q4_2025[[#This Row],[Brutobedrag 2]]*(100-Q4_2025[[#This Row],[Relatiekorting percentage]])/100)</f>
        <v>33.35</v>
      </c>
      <c r="R872" s="3"/>
      <c r="W872"/>
      <c r="AB872"/>
    </row>
    <row r="873" spans="1:28" x14ac:dyDescent="0.3">
      <c r="A873" t="s">
        <v>872</v>
      </c>
      <c r="B873">
        <v>3002022</v>
      </c>
      <c r="C873" t="s">
        <v>195</v>
      </c>
      <c r="D873">
        <v>1</v>
      </c>
      <c r="E873" s="10">
        <v>76.02</v>
      </c>
      <c r="F873" s="10">
        <v>76.02</v>
      </c>
      <c r="G873" s="10">
        <v>53.21</v>
      </c>
      <c r="H873">
        <v>30</v>
      </c>
      <c r="I873" s="51" t="str">
        <f>_xlfn.XLOOKUP(Q4_2025[[#This Row],[Artikelnr]],Artikel_prijzen[Artnr],Artikel_prijzen[Groep],"")</f>
        <v/>
      </c>
      <c r="J873" s="10" t="str">
        <f>_xlfn.XLOOKUP(Q4_2025[[#This Row],[Artikelnr]],Artikel_prijzen[Artnr],Artikel_prijzen[Prijs 2025],"")</f>
        <v/>
      </c>
      <c r="K873" t="str">
        <f>IF(Q4_2025[[#This Row],[Artikelprijs]]&lt;&gt;"",IF(Q4_2025[[#This Row],[Stuksprijs]]=Q4_2025[[#This Row],[Artikelprijs]],"Prijs gelijk","Prijs wijkt af"),"")</f>
        <v/>
      </c>
      <c r="L873" t="str">
        <f>IF(Q4_2025[[#This Row],[Relatiekorting percentage]]=0,
    "Nvt",
    IF(Q4_2025[[#This Row],[Brutobedrag 2]] &lt; Q4_2025[[#This Row],[Bruto - Rel.korting]],
        "Nee",
        "Ja"))</f>
        <v>Ja</v>
      </c>
      <c r="M873" s="10">
        <f>IF(Q4_2025[[#This Row],[Artikelprijs]]&lt;&gt;"",Q4_2025[[#This Row],[Artikelprijs]],Q4_2025[[#This Row],[Stuksprijs]])</f>
        <v>76.02</v>
      </c>
      <c r="N873" s="44">
        <f>Q4_2025[[#This Row],[Besteld]]*Q4_2025[[#This Row],[Prijs 2]]</f>
        <v>76.02</v>
      </c>
      <c r="O873" s="10">
        <f>IF(Q4_2025[[#This Row],[Brutobedrag 2]]&lt;Q4_2025[[#This Row],[Bruto - Rel.korting]],Q4_2025[[#This Row],[Brutobedrag 2]],Q4_2025[[#This Row],[Brutobedrag 2]]*(100-Q4_2025[[#This Row],[Relatiekorting percentage]])/100)</f>
        <v>53.213999999999999</v>
      </c>
      <c r="R873" s="3"/>
      <c r="W873"/>
      <c r="AB873"/>
    </row>
    <row r="874" spans="1:28" x14ac:dyDescent="0.3">
      <c r="A874" t="s">
        <v>872</v>
      </c>
      <c r="B874">
        <v>3001013</v>
      </c>
      <c r="C874" t="s">
        <v>325</v>
      </c>
      <c r="D874">
        <v>7</v>
      </c>
      <c r="E874" s="10">
        <v>17.89</v>
      </c>
      <c r="F874" s="10">
        <v>125.23</v>
      </c>
      <c r="G874" s="10">
        <v>87.66</v>
      </c>
      <c r="H874">
        <v>30</v>
      </c>
      <c r="I874" s="51" t="str">
        <f>_xlfn.XLOOKUP(Q4_2025[[#This Row],[Artikelnr]],Artikel_prijzen[Artnr],Artikel_prijzen[Groep],"")</f>
        <v/>
      </c>
      <c r="J874" s="10" t="str">
        <f>_xlfn.XLOOKUP(Q4_2025[[#This Row],[Artikelnr]],Artikel_prijzen[Artnr],Artikel_prijzen[Prijs 2025],"")</f>
        <v/>
      </c>
      <c r="K874" t="str">
        <f>IF(Q4_2025[[#This Row],[Artikelprijs]]&lt;&gt;"",IF(Q4_2025[[#This Row],[Stuksprijs]]=Q4_2025[[#This Row],[Artikelprijs]],"Prijs gelijk","Prijs wijkt af"),"")</f>
        <v/>
      </c>
      <c r="L874" t="str">
        <f>IF(Q4_2025[[#This Row],[Relatiekorting percentage]]=0,
    "Nvt",
    IF(Q4_2025[[#This Row],[Brutobedrag 2]] &lt; Q4_2025[[#This Row],[Bruto - Rel.korting]],
        "Nee",
        "Ja"))</f>
        <v>Ja</v>
      </c>
      <c r="M874" s="10">
        <f>IF(Q4_2025[[#This Row],[Artikelprijs]]&lt;&gt;"",Q4_2025[[#This Row],[Artikelprijs]],Q4_2025[[#This Row],[Stuksprijs]])</f>
        <v>17.89</v>
      </c>
      <c r="N874" s="44">
        <f>Q4_2025[[#This Row],[Besteld]]*Q4_2025[[#This Row],[Prijs 2]]</f>
        <v>125.23</v>
      </c>
      <c r="O874" s="10">
        <f>IF(Q4_2025[[#This Row],[Brutobedrag 2]]&lt;Q4_2025[[#This Row],[Bruto - Rel.korting]],Q4_2025[[#This Row],[Brutobedrag 2]],Q4_2025[[#This Row],[Brutobedrag 2]]*(100-Q4_2025[[#This Row],[Relatiekorting percentage]])/100)</f>
        <v>87.661000000000001</v>
      </c>
      <c r="R874" s="3"/>
      <c r="W874"/>
      <c r="AB874"/>
    </row>
    <row r="875" spans="1:28" x14ac:dyDescent="0.3">
      <c r="A875" t="s">
        <v>872</v>
      </c>
      <c r="B875">
        <v>3001044</v>
      </c>
      <c r="C875" t="s">
        <v>47</v>
      </c>
      <c r="D875">
        <v>11</v>
      </c>
      <c r="E875" s="10">
        <v>26.83</v>
      </c>
      <c r="F875" s="10">
        <v>295.13</v>
      </c>
      <c r="G875" s="10">
        <v>206.59</v>
      </c>
      <c r="H875">
        <v>30</v>
      </c>
      <c r="I875" s="51" t="str">
        <f>_xlfn.XLOOKUP(Q4_2025[[#This Row],[Artikelnr]],Artikel_prijzen[Artnr],Artikel_prijzen[Groep],"")</f>
        <v/>
      </c>
      <c r="J875" s="10" t="str">
        <f>_xlfn.XLOOKUP(Q4_2025[[#This Row],[Artikelnr]],Artikel_prijzen[Artnr],Artikel_prijzen[Prijs 2025],"")</f>
        <v/>
      </c>
      <c r="K875" t="str">
        <f>IF(Q4_2025[[#This Row],[Artikelprijs]]&lt;&gt;"",IF(Q4_2025[[#This Row],[Stuksprijs]]=Q4_2025[[#This Row],[Artikelprijs]],"Prijs gelijk","Prijs wijkt af"),"")</f>
        <v/>
      </c>
      <c r="L875" t="str">
        <f>IF(Q4_2025[[#This Row],[Relatiekorting percentage]]=0,
    "Nvt",
    IF(Q4_2025[[#This Row],[Brutobedrag 2]] &lt; Q4_2025[[#This Row],[Bruto - Rel.korting]],
        "Nee",
        "Ja"))</f>
        <v>Ja</v>
      </c>
      <c r="M875" s="10">
        <f>IF(Q4_2025[[#This Row],[Artikelprijs]]&lt;&gt;"",Q4_2025[[#This Row],[Artikelprijs]],Q4_2025[[#This Row],[Stuksprijs]])</f>
        <v>26.83</v>
      </c>
      <c r="N875" s="44">
        <f>Q4_2025[[#This Row],[Besteld]]*Q4_2025[[#This Row],[Prijs 2]]</f>
        <v>295.13</v>
      </c>
      <c r="O875" s="10">
        <f>IF(Q4_2025[[#This Row],[Brutobedrag 2]]&lt;Q4_2025[[#This Row],[Bruto - Rel.korting]],Q4_2025[[#This Row],[Brutobedrag 2]],Q4_2025[[#This Row],[Brutobedrag 2]]*(100-Q4_2025[[#This Row],[Relatiekorting percentage]])/100)</f>
        <v>206.59099999999998</v>
      </c>
      <c r="R875" s="3"/>
      <c r="W875"/>
      <c r="AB875"/>
    </row>
    <row r="876" spans="1:28" x14ac:dyDescent="0.3">
      <c r="A876" t="s">
        <v>872</v>
      </c>
      <c r="B876">
        <v>1009130</v>
      </c>
      <c r="C876" t="s">
        <v>250</v>
      </c>
      <c r="D876">
        <v>1</v>
      </c>
      <c r="E876" s="10">
        <v>24.73</v>
      </c>
      <c r="F876" s="10">
        <v>24.73</v>
      </c>
      <c r="G876" s="10">
        <v>17.309999999999999</v>
      </c>
      <c r="H876">
        <v>30</v>
      </c>
      <c r="I876" s="51" t="str">
        <f>_xlfn.XLOOKUP(Q4_2025[[#This Row],[Artikelnr]],Artikel_prijzen[Artnr],Artikel_prijzen[Groep],"")</f>
        <v/>
      </c>
      <c r="J876" s="10" t="str">
        <f>_xlfn.XLOOKUP(Q4_2025[[#This Row],[Artikelnr]],Artikel_prijzen[Artnr],Artikel_prijzen[Prijs 2025],"")</f>
        <v/>
      </c>
      <c r="K876" t="str">
        <f>IF(Q4_2025[[#This Row],[Artikelprijs]]&lt;&gt;"",IF(Q4_2025[[#This Row],[Stuksprijs]]=Q4_2025[[#This Row],[Artikelprijs]],"Prijs gelijk","Prijs wijkt af"),"")</f>
        <v/>
      </c>
      <c r="L876" t="str">
        <f>IF(Q4_2025[[#This Row],[Relatiekorting percentage]]=0,
    "Nvt",
    IF(Q4_2025[[#This Row],[Brutobedrag 2]] &lt; Q4_2025[[#This Row],[Bruto - Rel.korting]],
        "Nee",
        "Ja"))</f>
        <v>Ja</v>
      </c>
      <c r="M876" s="10">
        <f>IF(Q4_2025[[#This Row],[Artikelprijs]]&lt;&gt;"",Q4_2025[[#This Row],[Artikelprijs]],Q4_2025[[#This Row],[Stuksprijs]])</f>
        <v>24.73</v>
      </c>
      <c r="N876" s="44">
        <f>Q4_2025[[#This Row],[Besteld]]*Q4_2025[[#This Row],[Prijs 2]]</f>
        <v>24.73</v>
      </c>
      <c r="O876" s="10">
        <f>IF(Q4_2025[[#This Row],[Brutobedrag 2]]&lt;Q4_2025[[#This Row],[Bruto - Rel.korting]],Q4_2025[[#This Row],[Brutobedrag 2]],Q4_2025[[#This Row],[Brutobedrag 2]]*(100-Q4_2025[[#This Row],[Relatiekorting percentage]])/100)</f>
        <v>17.311</v>
      </c>
      <c r="R876" s="3"/>
      <c r="W876"/>
      <c r="AB876"/>
    </row>
    <row r="877" spans="1:28" x14ac:dyDescent="0.3">
      <c r="A877" t="s">
        <v>872</v>
      </c>
      <c r="B877">
        <v>1002035</v>
      </c>
      <c r="C877" t="s">
        <v>880</v>
      </c>
      <c r="D877">
        <v>2</v>
      </c>
      <c r="E877" s="10">
        <v>38.99</v>
      </c>
      <c r="F877" s="10">
        <v>77.98</v>
      </c>
      <c r="G877" s="10">
        <v>54.59</v>
      </c>
      <c r="H877">
        <v>30</v>
      </c>
      <c r="I877" s="51" t="str">
        <f>_xlfn.XLOOKUP(Q4_2025[[#This Row],[Artikelnr]],Artikel_prijzen[Artnr],Artikel_prijzen[Groep],"")</f>
        <v/>
      </c>
      <c r="J877" s="10" t="str">
        <f>_xlfn.XLOOKUP(Q4_2025[[#This Row],[Artikelnr]],Artikel_prijzen[Artnr],Artikel_prijzen[Prijs 2025],"")</f>
        <v/>
      </c>
      <c r="K877" t="str">
        <f>IF(Q4_2025[[#This Row],[Artikelprijs]]&lt;&gt;"",IF(Q4_2025[[#This Row],[Stuksprijs]]=Q4_2025[[#This Row],[Artikelprijs]],"Prijs gelijk","Prijs wijkt af"),"")</f>
        <v/>
      </c>
      <c r="L877" t="str">
        <f>IF(Q4_2025[[#This Row],[Relatiekorting percentage]]=0,
    "Nvt",
    IF(Q4_2025[[#This Row],[Brutobedrag 2]] &lt; Q4_2025[[#This Row],[Bruto - Rel.korting]],
        "Nee",
        "Ja"))</f>
        <v>Ja</v>
      </c>
      <c r="M877" s="10">
        <f>IF(Q4_2025[[#This Row],[Artikelprijs]]&lt;&gt;"",Q4_2025[[#This Row],[Artikelprijs]],Q4_2025[[#This Row],[Stuksprijs]])</f>
        <v>38.99</v>
      </c>
      <c r="N877" s="44">
        <f>Q4_2025[[#This Row],[Besteld]]*Q4_2025[[#This Row],[Prijs 2]]</f>
        <v>77.98</v>
      </c>
      <c r="O877" s="10">
        <f>IF(Q4_2025[[#This Row],[Brutobedrag 2]]&lt;Q4_2025[[#This Row],[Bruto - Rel.korting]],Q4_2025[[#This Row],[Brutobedrag 2]],Q4_2025[[#This Row],[Brutobedrag 2]]*(100-Q4_2025[[#This Row],[Relatiekorting percentage]])/100)</f>
        <v>54.586000000000006</v>
      </c>
      <c r="R877" s="3"/>
      <c r="W877"/>
      <c r="AB877"/>
    </row>
    <row r="878" spans="1:28" x14ac:dyDescent="0.3">
      <c r="A878" t="s">
        <v>872</v>
      </c>
      <c r="B878">
        <v>2001094</v>
      </c>
      <c r="C878" t="s">
        <v>142</v>
      </c>
      <c r="D878">
        <v>12</v>
      </c>
      <c r="E878" s="10">
        <v>48.68</v>
      </c>
      <c r="F878" s="10">
        <v>584.16</v>
      </c>
      <c r="G878" s="10">
        <v>408.91</v>
      </c>
      <c r="H878">
        <v>30</v>
      </c>
      <c r="I878" s="51" t="str">
        <f>_xlfn.XLOOKUP(Q4_2025[[#This Row],[Artikelnr]],Artikel_prijzen[Artnr],Artikel_prijzen[Groep],"")</f>
        <v/>
      </c>
      <c r="J878" s="10" t="str">
        <f>_xlfn.XLOOKUP(Q4_2025[[#This Row],[Artikelnr]],Artikel_prijzen[Artnr],Artikel_prijzen[Prijs 2025],"")</f>
        <v/>
      </c>
      <c r="K878" t="str">
        <f>IF(Q4_2025[[#This Row],[Artikelprijs]]&lt;&gt;"",IF(Q4_2025[[#This Row],[Stuksprijs]]=Q4_2025[[#This Row],[Artikelprijs]],"Prijs gelijk","Prijs wijkt af"),"")</f>
        <v/>
      </c>
      <c r="L878" t="str">
        <f>IF(Q4_2025[[#This Row],[Relatiekorting percentage]]=0,
    "Nvt",
    IF(Q4_2025[[#This Row],[Brutobedrag 2]] &lt; Q4_2025[[#This Row],[Bruto - Rel.korting]],
        "Nee",
        "Ja"))</f>
        <v>Ja</v>
      </c>
      <c r="M878" s="10">
        <f>IF(Q4_2025[[#This Row],[Artikelprijs]]&lt;&gt;"",Q4_2025[[#This Row],[Artikelprijs]],Q4_2025[[#This Row],[Stuksprijs]])</f>
        <v>48.68</v>
      </c>
      <c r="N878" s="44">
        <f>Q4_2025[[#This Row],[Besteld]]*Q4_2025[[#This Row],[Prijs 2]]</f>
        <v>584.16</v>
      </c>
      <c r="O878" s="10">
        <f>IF(Q4_2025[[#This Row],[Brutobedrag 2]]&lt;Q4_2025[[#This Row],[Bruto - Rel.korting]],Q4_2025[[#This Row],[Brutobedrag 2]],Q4_2025[[#This Row],[Brutobedrag 2]]*(100-Q4_2025[[#This Row],[Relatiekorting percentage]])/100)</f>
        <v>408.91199999999998</v>
      </c>
      <c r="R878" s="3"/>
      <c r="W878"/>
      <c r="AB878"/>
    </row>
    <row r="879" spans="1:28" x14ac:dyDescent="0.3">
      <c r="A879" t="s">
        <v>872</v>
      </c>
      <c r="B879">
        <v>2001042</v>
      </c>
      <c r="C879" t="s">
        <v>144</v>
      </c>
      <c r="D879">
        <v>12</v>
      </c>
      <c r="E879" s="10">
        <v>24.87</v>
      </c>
      <c r="F879" s="10">
        <v>298.44</v>
      </c>
      <c r="G879" s="10">
        <v>208.91</v>
      </c>
      <c r="H879">
        <v>30</v>
      </c>
      <c r="I879" s="51" t="str">
        <f>_xlfn.XLOOKUP(Q4_2025[[#This Row],[Artikelnr]],Artikel_prijzen[Artnr],Artikel_prijzen[Groep],"")</f>
        <v/>
      </c>
      <c r="J879" s="10" t="str">
        <f>_xlfn.XLOOKUP(Q4_2025[[#This Row],[Artikelnr]],Artikel_prijzen[Artnr],Artikel_prijzen[Prijs 2025],"")</f>
        <v/>
      </c>
      <c r="K879" t="str">
        <f>IF(Q4_2025[[#This Row],[Artikelprijs]]&lt;&gt;"",IF(Q4_2025[[#This Row],[Stuksprijs]]=Q4_2025[[#This Row],[Artikelprijs]],"Prijs gelijk","Prijs wijkt af"),"")</f>
        <v/>
      </c>
      <c r="L879" t="str">
        <f>IF(Q4_2025[[#This Row],[Relatiekorting percentage]]=0,
    "Nvt",
    IF(Q4_2025[[#This Row],[Brutobedrag 2]] &lt; Q4_2025[[#This Row],[Bruto - Rel.korting]],
        "Nee",
        "Ja"))</f>
        <v>Ja</v>
      </c>
      <c r="M879" s="10">
        <f>IF(Q4_2025[[#This Row],[Artikelprijs]]&lt;&gt;"",Q4_2025[[#This Row],[Artikelprijs]],Q4_2025[[#This Row],[Stuksprijs]])</f>
        <v>24.87</v>
      </c>
      <c r="N879" s="44">
        <f>Q4_2025[[#This Row],[Besteld]]*Q4_2025[[#This Row],[Prijs 2]]</f>
        <v>298.44</v>
      </c>
      <c r="O879" s="10">
        <f>IF(Q4_2025[[#This Row],[Brutobedrag 2]]&lt;Q4_2025[[#This Row],[Bruto - Rel.korting]],Q4_2025[[#This Row],[Brutobedrag 2]],Q4_2025[[#This Row],[Brutobedrag 2]]*(100-Q4_2025[[#This Row],[Relatiekorting percentage]])/100)</f>
        <v>208.90799999999999</v>
      </c>
      <c r="R879" s="3"/>
      <c r="W879"/>
      <c r="AB879"/>
    </row>
    <row r="880" spans="1:28" x14ac:dyDescent="0.3">
      <c r="A880" t="s">
        <v>872</v>
      </c>
      <c r="B880">
        <v>2001048</v>
      </c>
      <c r="C880" t="s">
        <v>146</v>
      </c>
      <c r="D880">
        <v>4</v>
      </c>
      <c r="E880" s="10">
        <v>42.18</v>
      </c>
      <c r="F880" s="10">
        <v>168.72</v>
      </c>
      <c r="G880" s="10">
        <v>118.1</v>
      </c>
      <c r="H880">
        <v>30</v>
      </c>
      <c r="I880" s="51" t="str">
        <f>_xlfn.XLOOKUP(Q4_2025[[#This Row],[Artikelnr]],Artikel_prijzen[Artnr],Artikel_prijzen[Groep],"")</f>
        <v/>
      </c>
      <c r="J880" s="10" t="str">
        <f>_xlfn.XLOOKUP(Q4_2025[[#This Row],[Artikelnr]],Artikel_prijzen[Artnr],Artikel_prijzen[Prijs 2025],"")</f>
        <v/>
      </c>
      <c r="K880" t="str">
        <f>IF(Q4_2025[[#This Row],[Artikelprijs]]&lt;&gt;"",IF(Q4_2025[[#This Row],[Stuksprijs]]=Q4_2025[[#This Row],[Artikelprijs]],"Prijs gelijk","Prijs wijkt af"),"")</f>
        <v/>
      </c>
      <c r="L880" t="str">
        <f>IF(Q4_2025[[#This Row],[Relatiekorting percentage]]=0,
    "Nvt",
    IF(Q4_2025[[#This Row],[Brutobedrag 2]] &lt; Q4_2025[[#This Row],[Bruto - Rel.korting]],
        "Nee",
        "Ja"))</f>
        <v>Ja</v>
      </c>
      <c r="M880" s="10">
        <f>IF(Q4_2025[[#This Row],[Artikelprijs]]&lt;&gt;"",Q4_2025[[#This Row],[Artikelprijs]],Q4_2025[[#This Row],[Stuksprijs]])</f>
        <v>42.18</v>
      </c>
      <c r="N880" s="44">
        <f>Q4_2025[[#This Row],[Besteld]]*Q4_2025[[#This Row],[Prijs 2]]</f>
        <v>168.72</v>
      </c>
      <c r="O880" s="10">
        <f>IF(Q4_2025[[#This Row],[Brutobedrag 2]]&lt;Q4_2025[[#This Row],[Bruto - Rel.korting]],Q4_2025[[#This Row],[Brutobedrag 2]],Q4_2025[[#This Row],[Brutobedrag 2]]*(100-Q4_2025[[#This Row],[Relatiekorting percentage]])/100)</f>
        <v>118.104</v>
      </c>
      <c r="R880" s="3"/>
      <c r="W880"/>
      <c r="AB880"/>
    </row>
    <row r="881" spans="1:28" x14ac:dyDescent="0.3">
      <c r="A881" t="s">
        <v>872</v>
      </c>
      <c r="B881">
        <v>2001054</v>
      </c>
      <c r="C881" t="s">
        <v>406</v>
      </c>
      <c r="D881">
        <v>4</v>
      </c>
      <c r="E881" s="10">
        <v>42.18</v>
      </c>
      <c r="F881" s="10">
        <v>168.72</v>
      </c>
      <c r="G881" s="10">
        <v>118.1</v>
      </c>
      <c r="H881">
        <v>30</v>
      </c>
      <c r="I881" s="51" t="str">
        <f>_xlfn.XLOOKUP(Q4_2025[[#This Row],[Artikelnr]],Artikel_prijzen[Artnr],Artikel_prijzen[Groep],"")</f>
        <v/>
      </c>
      <c r="J881" s="10" t="str">
        <f>_xlfn.XLOOKUP(Q4_2025[[#This Row],[Artikelnr]],Artikel_prijzen[Artnr],Artikel_prijzen[Prijs 2025],"")</f>
        <v/>
      </c>
      <c r="K881" t="str">
        <f>IF(Q4_2025[[#This Row],[Artikelprijs]]&lt;&gt;"",IF(Q4_2025[[#This Row],[Stuksprijs]]=Q4_2025[[#This Row],[Artikelprijs]],"Prijs gelijk","Prijs wijkt af"),"")</f>
        <v/>
      </c>
      <c r="L881" t="str">
        <f>IF(Q4_2025[[#This Row],[Relatiekorting percentage]]=0,
    "Nvt",
    IF(Q4_2025[[#This Row],[Brutobedrag 2]] &lt; Q4_2025[[#This Row],[Bruto - Rel.korting]],
        "Nee",
        "Ja"))</f>
        <v>Ja</v>
      </c>
      <c r="M881" s="10">
        <f>IF(Q4_2025[[#This Row],[Artikelprijs]]&lt;&gt;"",Q4_2025[[#This Row],[Artikelprijs]],Q4_2025[[#This Row],[Stuksprijs]])</f>
        <v>42.18</v>
      </c>
      <c r="N881" s="44">
        <f>Q4_2025[[#This Row],[Besteld]]*Q4_2025[[#This Row],[Prijs 2]]</f>
        <v>168.72</v>
      </c>
      <c r="O881" s="10">
        <f>IF(Q4_2025[[#This Row],[Brutobedrag 2]]&lt;Q4_2025[[#This Row],[Bruto - Rel.korting]],Q4_2025[[#This Row],[Brutobedrag 2]],Q4_2025[[#This Row],[Brutobedrag 2]]*(100-Q4_2025[[#This Row],[Relatiekorting percentage]])/100)</f>
        <v>118.104</v>
      </c>
      <c r="R881" s="3"/>
      <c r="W881"/>
      <c r="AB881"/>
    </row>
    <row r="882" spans="1:28" x14ac:dyDescent="0.3">
      <c r="A882" t="s">
        <v>872</v>
      </c>
      <c r="B882">
        <v>2001053</v>
      </c>
      <c r="C882" t="s">
        <v>405</v>
      </c>
      <c r="D882">
        <v>1</v>
      </c>
      <c r="E882" s="10">
        <v>45.42</v>
      </c>
      <c r="F882" s="10">
        <v>45.42</v>
      </c>
      <c r="G882" s="10">
        <v>31.79</v>
      </c>
      <c r="H882">
        <v>30</v>
      </c>
      <c r="I882" s="51" t="str">
        <f>_xlfn.XLOOKUP(Q4_2025[[#This Row],[Artikelnr]],Artikel_prijzen[Artnr],Artikel_prijzen[Groep],"")</f>
        <v/>
      </c>
      <c r="J882" s="10" t="str">
        <f>_xlfn.XLOOKUP(Q4_2025[[#This Row],[Artikelnr]],Artikel_prijzen[Artnr],Artikel_prijzen[Prijs 2025],"")</f>
        <v/>
      </c>
      <c r="K882" t="str">
        <f>IF(Q4_2025[[#This Row],[Artikelprijs]]&lt;&gt;"",IF(Q4_2025[[#This Row],[Stuksprijs]]=Q4_2025[[#This Row],[Artikelprijs]],"Prijs gelijk","Prijs wijkt af"),"")</f>
        <v/>
      </c>
      <c r="L882" t="str">
        <f>IF(Q4_2025[[#This Row],[Relatiekorting percentage]]=0,
    "Nvt",
    IF(Q4_2025[[#This Row],[Brutobedrag 2]] &lt; Q4_2025[[#This Row],[Bruto - Rel.korting]],
        "Nee",
        "Ja"))</f>
        <v>Ja</v>
      </c>
      <c r="M882" s="10">
        <f>IF(Q4_2025[[#This Row],[Artikelprijs]]&lt;&gt;"",Q4_2025[[#This Row],[Artikelprijs]],Q4_2025[[#This Row],[Stuksprijs]])</f>
        <v>45.42</v>
      </c>
      <c r="N882" s="44">
        <f>Q4_2025[[#This Row],[Besteld]]*Q4_2025[[#This Row],[Prijs 2]]</f>
        <v>45.42</v>
      </c>
      <c r="O882" s="10">
        <f>IF(Q4_2025[[#This Row],[Brutobedrag 2]]&lt;Q4_2025[[#This Row],[Bruto - Rel.korting]],Q4_2025[[#This Row],[Brutobedrag 2]],Q4_2025[[#This Row],[Brutobedrag 2]]*(100-Q4_2025[[#This Row],[Relatiekorting percentage]])/100)</f>
        <v>31.794</v>
      </c>
      <c r="R882" s="3"/>
      <c r="W882"/>
      <c r="AB882"/>
    </row>
    <row r="883" spans="1:28" x14ac:dyDescent="0.3">
      <c r="A883" t="s">
        <v>872</v>
      </c>
      <c r="B883">
        <v>2004027</v>
      </c>
      <c r="C883" t="s">
        <v>339</v>
      </c>
      <c r="D883">
        <v>4</v>
      </c>
      <c r="E883" s="10">
        <v>16.54</v>
      </c>
      <c r="F883" s="10">
        <v>66.16</v>
      </c>
      <c r="G883" s="10">
        <v>46.31</v>
      </c>
      <c r="H883">
        <v>30</v>
      </c>
      <c r="I883" s="51" t="str">
        <f>_xlfn.XLOOKUP(Q4_2025[[#This Row],[Artikelnr]],Artikel_prijzen[Artnr],Artikel_prijzen[Groep],"")</f>
        <v/>
      </c>
      <c r="J883" s="10" t="str">
        <f>_xlfn.XLOOKUP(Q4_2025[[#This Row],[Artikelnr]],Artikel_prijzen[Artnr],Artikel_prijzen[Prijs 2025],"")</f>
        <v/>
      </c>
      <c r="K883" t="str">
        <f>IF(Q4_2025[[#This Row],[Artikelprijs]]&lt;&gt;"",IF(Q4_2025[[#This Row],[Stuksprijs]]=Q4_2025[[#This Row],[Artikelprijs]],"Prijs gelijk","Prijs wijkt af"),"")</f>
        <v/>
      </c>
      <c r="L883" t="str">
        <f>IF(Q4_2025[[#This Row],[Relatiekorting percentage]]=0,
    "Nvt",
    IF(Q4_2025[[#This Row],[Brutobedrag 2]] &lt; Q4_2025[[#This Row],[Bruto - Rel.korting]],
        "Nee",
        "Ja"))</f>
        <v>Ja</v>
      </c>
      <c r="M883" s="10">
        <f>IF(Q4_2025[[#This Row],[Artikelprijs]]&lt;&gt;"",Q4_2025[[#This Row],[Artikelprijs]],Q4_2025[[#This Row],[Stuksprijs]])</f>
        <v>16.54</v>
      </c>
      <c r="N883" s="44">
        <f>Q4_2025[[#This Row],[Besteld]]*Q4_2025[[#This Row],[Prijs 2]]</f>
        <v>66.16</v>
      </c>
      <c r="O883" s="10">
        <f>IF(Q4_2025[[#This Row],[Brutobedrag 2]]&lt;Q4_2025[[#This Row],[Bruto - Rel.korting]],Q4_2025[[#This Row],[Brutobedrag 2]],Q4_2025[[#This Row],[Brutobedrag 2]]*(100-Q4_2025[[#This Row],[Relatiekorting percentage]])/100)</f>
        <v>46.311999999999998</v>
      </c>
      <c r="R883" s="3"/>
      <c r="W883"/>
      <c r="AB883"/>
    </row>
    <row r="884" spans="1:28" x14ac:dyDescent="0.3">
      <c r="A884" t="s">
        <v>872</v>
      </c>
      <c r="B884">
        <v>1002060</v>
      </c>
      <c r="C884" t="s">
        <v>338</v>
      </c>
      <c r="D884">
        <v>16</v>
      </c>
      <c r="E884" s="10">
        <v>49</v>
      </c>
      <c r="F884" s="10">
        <v>784</v>
      </c>
      <c r="G884" s="10">
        <v>548.79999999999995</v>
      </c>
      <c r="H884">
        <v>30</v>
      </c>
      <c r="I884" s="51" t="str">
        <f>_xlfn.XLOOKUP(Q4_2025[[#This Row],[Artikelnr]],Artikel_prijzen[Artnr],Artikel_prijzen[Groep],"")</f>
        <v/>
      </c>
      <c r="J884" s="10" t="str">
        <f>_xlfn.XLOOKUP(Q4_2025[[#This Row],[Artikelnr]],Artikel_prijzen[Artnr],Artikel_prijzen[Prijs 2025],"")</f>
        <v/>
      </c>
      <c r="K884" t="str">
        <f>IF(Q4_2025[[#This Row],[Artikelprijs]]&lt;&gt;"",IF(Q4_2025[[#This Row],[Stuksprijs]]=Q4_2025[[#This Row],[Artikelprijs]],"Prijs gelijk","Prijs wijkt af"),"")</f>
        <v/>
      </c>
      <c r="L884" t="str">
        <f>IF(Q4_2025[[#This Row],[Relatiekorting percentage]]=0,
    "Nvt",
    IF(Q4_2025[[#This Row],[Brutobedrag 2]] &lt; Q4_2025[[#This Row],[Bruto - Rel.korting]],
        "Nee",
        "Ja"))</f>
        <v>Ja</v>
      </c>
      <c r="M884" s="10">
        <f>IF(Q4_2025[[#This Row],[Artikelprijs]]&lt;&gt;"",Q4_2025[[#This Row],[Artikelprijs]],Q4_2025[[#This Row],[Stuksprijs]])</f>
        <v>49</v>
      </c>
      <c r="N884" s="44">
        <f>Q4_2025[[#This Row],[Besteld]]*Q4_2025[[#This Row],[Prijs 2]]</f>
        <v>784</v>
      </c>
      <c r="O884" s="10">
        <f>IF(Q4_2025[[#This Row],[Brutobedrag 2]]&lt;Q4_2025[[#This Row],[Bruto - Rel.korting]],Q4_2025[[#This Row],[Brutobedrag 2]],Q4_2025[[#This Row],[Brutobedrag 2]]*(100-Q4_2025[[#This Row],[Relatiekorting percentage]])/100)</f>
        <v>548.79999999999995</v>
      </c>
      <c r="R884" s="3"/>
      <c r="W884"/>
      <c r="AB884"/>
    </row>
    <row r="885" spans="1:28" x14ac:dyDescent="0.3">
      <c r="A885" t="s">
        <v>872</v>
      </c>
      <c r="B885">
        <v>1007057</v>
      </c>
      <c r="C885" t="s">
        <v>340</v>
      </c>
      <c r="D885">
        <v>16</v>
      </c>
      <c r="E885" s="10">
        <v>78</v>
      </c>
      <c r="F885" s="10">
        <v>1248</v>
      </c>
      <c r="G885" s="10">
        <v>873.6</v>
      </c>
      <c r="H885">
        <v>30</v>
      </c>
      <c r="I885" s="51" t="str">
        <f>_xlfn.XLOOKUP(Q4_2025[[#This Row],[Artikelnr]],Artikel_prijzen[Artnr],Artikel_prijzen[Groep],"")</f>
        <v/>
      </c>
      <c r="J885" s="10" t="str">
        <f>_xlfn.XLOOKUP(Q4_2025[[#This Row],[Artikelnr]],Artikel_prijzen[Artnr],Artikel_prijzen[Prijs 2025],"")</f>
        <v/>
      </c>
      <c r="K885" t="str">
        <f>IF(Q4_2025[[#This Row],[Artikelprijs]]&lt;&gt;"",IF(Q4_2025[[#This Row],[Stuksprijs]]=Q4_2025[[#This Row],[Artikelprijs]],"Prijs gelijk","Prijs wijkt af"),"")</f>
        <v/>
      </c>
      <c r="L885" t="str">
        <f>IF(Q4_2025[[#This Row],[Relatiekorting percentage]]=0,
    "Nvt",
    IF(Q4_2025[[#This Row],[Brutobedrag 2]] &lt; Q4_2025[[#This Row],[Bruto - Rel.korting]],
        "Nee",
        "Ja"))</f>
        <v>Ja</v>
      </c>
      <c r="M885" s="10">
        <f>IF(Q4_2025[[#This Row],[Artikelprijs]]&lt;&gt;"",Q4_2025[[#This Row],[Artikelprijs]],Q4_2025[[#This Row],[Stuksprijs]])</f>
        <v>78</v>
      </c>
      <c r="N885" s="44">
        <f>Q4_2025[[#This Row],[Besteld]]*Q4_2025[[#This Row],[Prijs 2]]</f>
        <v>1248</v>
      </c>
      <c r="O885" s="10">
        <f>IF(Q4_2025[[#This Row],[Brutobedrag 2]]&lt;Q4_2025[[#This Row],[Bruto - Rel.korting]],Q4_2025[[#This Row],[Brutobedrag 2]],Q4_2025[[#This Row],[Brutobedrag 2]]*(100-Q4_2025[[#This Row],[Relatiekorting percentage]])/100)</f>
        <v>873.6</v>
      </c>
      <c r="R885" s="3"/>
      <c r="W885"/>
      <c r="AB885"/>
    </row>
    <row r="886" spans="1:28" x14ac:dyDescent="0.3">
      <c r="A886" t="s">
        <v>872</v>
      </c>
      <c r="B886">
        <v>4001242</v>
      </c>
      <c r="C886" t="s">
        <v>418</v>
      </c>
      <c r="D886">
        <v>6</v>
      </c>
      <c r="E886" s="10">
        <v>309.25</v>
      </c>
      <c r="F886" s="10">
        <v>1855.5</v>
      </c>
      <c r="G886" s="10">
        <v>1669.95</v>
      </c>
      <c r="H886">
        <v>10</v>
      </c>
      <c r="I886" s="51" t="str">
        <f>_xlfn.XLOOKUP(Q4_2025[[#This Row],[Artikelnr]],Artikel_prijzen[Artnr],Artikel_prijzen[Groep],"")</f>
        <v/>
      </c>
      <c r="J886" s="10" t="str">
        <f>_xlfn.XLOOKUP(Q4_2025[[#This Row],[Artikelnr]],Artikel_prijzen[Artnr],Artikel_prijzen[Prijs 2025],"")</f>
        <v/>
      </c>
      <c r="K886" t="str">
        <f>IF(Q4_2025[[#This Row],[Artikelprijs]]&lt;&gt;"",IF(Q4_2025[[#This Row],[Stuksprijs]]=Q4_2025[[#This Row],[Artikelprijs]],"Prijs gelijk","Prijs wijkt af"),"")</f>
        <v/>
      </c>
      <c r="L886" t="str">
        <f>IF(Q4_2025[[#This Row],[Relatiekorting percentage]]=0,
    "Nvt",
    IF(Q4_2025[[#This Row],[Brutobedrag 2]] &lt; Q4_2025[[#This Row],[Bruto - Rel.korting]],
        "Nee",
        "Ja"))</f>
        <v>Ja</v>
      </c>
      <c r="M886" s="10">
        <f>IF(Q4_2025[[#This Row],[Artikelprijs]]&lt;&gt;"",Q4_2025[[#This Row],[Artikelprijs]],Q4_2025[[#This Row],[Stuksprijs]])</f>
        <v>309.25</v>
      </c>
      <c r="N886" s="44">
        <f>Q4_2025[[#This Row],[Besteld]]*Q4_2025[[#This Row],[Prijs 2]]</f>
        <v>1855.5</v>
      </c>
      <c r="O886" s="10">
        <f>IF(Q4_2025[[#This Row],[Brutobedrag 2]]&lt;Q4_2025[[#This Row],[Bruto - Rel.korting]],Q4_2025[[#This Row],[Brutobedrag 2]],Q4_2025[[#This Row],[Brutobedrag 2]]*(100-Q4_2025[[#This Row],[Relatiekorting percentage]])/100)</f>
        <v>1669.95</v>
      </c>
      <c r="R886" s="3"/>
      <c r="W886"/>
      <c r="AB886"/>
    </row>
    <row r="887" spans="1:28" x14ac:dyDescent="0.3">
      <c r="A887" t="s">
        <v>872</v>
      </c>
      <c r="B887">
        <v>3002022</v>
      </c>
      <c r="C887" t="s">
        <v>195</v>
      </c>
      <c r="D887">
        <v>1</v>
      </c>
      <c r="E887" s="10">
        <v>76.02</v>
      </c>
      <c r="F887" s="10">
        <v>76.02</v>
      </c>
      <c r="G887" s="10">
        <v>60.82</v>
      </c>
      <c r="H887">
        <v>20</v>
      </c>
      <c r="I887" s="51" t="str">
        <f>_xlfn.XLOOKUP(Q4_2025[[#This Row],[Artikelnr]],Artikel_prijzen[Artnr],Artikel_prijzen[Groep],"")</f>
        <v/>
      </c>
      <c r="J887" s="10" t="str">
        <f>_xlfn.XLOOKUP(Q4_2025[[#This Row],[Artikelnr]],Artikel_prijzen[Artnr],Artikel_prijzen[Prijs 2025],"")</f>
        <v/>
      </c>
      <c r="K887" t="str">
        <f>IF(Q4_2025[[#This Row],[Artikelprijs]]&lt;&gt;"",IF(Q4_2025[[#This Row],[Stuksprijs]]=Q4_2025[[#This Row],[Artikelprijs]],"Prijs gelijk","Prijs wijkt af"),"")</f>
        <v/>
      </c>
      <c r="L887" t="str">
        <f>IF(Q4_2025[[#This Row],[Relatiekorting percentage]]=0,
    "Nvt",
    IF(Q4_2025[[#This Row],[Brutobedrag 2]] &lt; Q4_2025[[#This Row],[Bruto - Rel.korting]],
        "Nee",
        "Ja"))</f>
        <v>Ja</v>
      </c>
      <c r="M887" s="10">
        <f>IF(Q4_2025[[#This Row],[Artikelprijs]]&lt;&gt;"",Q4_2025[[#This Row],[Artikelprijs]],Q4_2025[[#This Row],[Stuksprijs]])</f>
        <v>76.02</v>
      </c>
      <c r="N887" s="44">
        <f>Q4_2025[[#This Row],[Besteld]]*Q4_2025[[#This Row],[Prijs 2]]</f>
        <v>76.02</v>
      </c>
      <c r="O887" s="10">
        <f>IF(Q4_2025[[#This Row],[Brutobedrag 2]]&lt;Q4_2025[[#This Row],[Bruto - Rel.korting]],Q4_2025[[#This Row],[Brutobedrag 2]],Q4_2025[[#This Row],[Brutobedrag 2]]*(100-Q4_2025[[#This Row],[Relatiekorting percentage]])/100)</f>
        <v>60.815999999999995</v>
      </c>
      <c r="R887" s="3"/>
      <c r="W887"/>
      <c r="AB887"/>
    </row>
    <row r="888" spans="1:28" x14ac:dyDescent="0.3">
      <c r="A888" t="s">
        <v>872</v>
      </c>
      <c r="B888">
        <v>3001044</v>
      </c>
      <c r="C888" t="s">
        <v>47</v>
      </c>
      <c r="D888">
        <v>17</v>
      </c>
      <c r="E888" s="10">
        <v>26.83</v>
      </c>
      <c r="F888" s="10">
        <v>456.11</v>
      </c>
      <c r="G888" s="10">
        <v>364.89</v>
      </c>
      <c r="H888">
        <v>20</v>
      </c>
      <c r="I888" s="51" t="str">
        <f>_xlfn.XLOOKUP(Q4_2025[[#This Row],[Artikelnr]],Artikel_prijzen[Artnr],Artikel_prijzen[Groep],"")</f>
        <v/>
      </c>
      <c r="J888" s="10" t="str">
        <f>_xlfn.XLOOKUP(Q4_2025[[#This Row],[Artikelnr]],Artikel_prijzen[Artnr],Artikel_prijzen[Prijs 2025],"")</f>
        <v/>
      </c>
      <c r="K888" t="str">
        <f>IF(Q4_2025[[#This Row],[Artikelprijs]]&lt;&gt;"",IF(Q4_2025[[#This Row],[Stuksprijs]]=Q4_2025[[#This Row],[Artikelprijs]],"Prijs gelijk","Prijs wijkt af"),"")</f>
        <v/>
      </c>
      <c r="L888" t="str">
        <f>IF(Q4_2025[[#This Row],[Relatiekorting percentage]]=0,
    "Nvt",
    IF(Q4_2025[[#This Row],[Brutobedrag 2]] &lt; Q4_2025[[#This Row],[Bruto - Rel.korting]],
        "Nee",
        "Ja"))</f>
        <v>Ja</v>
      </c>
      <c r="M888" s="10">
        <f>IF(Q4_2025[[#This Row],[Artikelprijs]]&lt;&gt;"",Q4_2025[[#This Row],[Artikelprijs]],Q4_2025[[#This Row],[Stuksprijs]])</f>
        <v>26.83</v>
      </c>
      <c r="N888" s="44">
        <f>Q4_2025[[#This Row],[Besteld]]*Q4_2025[[#This Row],[Prijs 2]]</f>
        <v>456.10999999999996</v>
      </c>
      <c r="O888" s="10">
        <f>IF(Q4_2025[[#This Row],[Brutobedrag 2]]&lt;Q4_2025[[#This Row],[Bruto - Rel.korting]],Q4_2025[[#This Row],[Brutobedrag 2]],Q4_2025[[#This Row],[Brutobedrag 2]]*(100-Q4_2025[[#This Row],[Relatiekorting percentage]])/100)</f>
        <v>364.88799999999998</v>
      </c>
      <c r="R888" s="3"/>
      <c r="W888"/>
      <c r="AB888"/>
    </row>
    <row r="889" spans="1:28" x14ac:dyDescent="0.3">
      <c r="A889" t="s">
        <v>872</v>
      </c>
      <c r="B889">
        <v>3001003</v>
      </c>
      <c r="C889" t="s">
        <v>881</v>
      </c>
      <c r="D889">
        <v>1</v>
      </c>
      <c r="E889" s="10">
        <v>65</v>
      </c>
      <c r="F889" s="10">
        <v>65</v>
      </c>
      <c r="G889" s="10">
        <v>52</v>
      </c>
      <c r="H889">
        <v>20</v>
      </c>
      <c r="I889" s="51" t="str">
        <f>_xlfn.XLOOKUP(Q4_2025[[#This Row],[Artikelnr]],Artikel_prijzen[Artnr],Artikel_prijzen[Groep],"")</f>
        <v/>
      </c>
      <c r="J889" s="10" t="str">
        <f>_xlfn.XLOOKUP(Q4_2025[[#This Row],[Artikelnr]],Artikel_prijzen[Artnr],Artikel_prijzen[Prijs 2025],"")</f>
        <v/>
      </c>
      <c r="K889" t="str">
        <f>IF(Q4_2025[[#This Row],[Artikelprijs]]&lt;&gt;"",IF(Q4_2025[[#This Row],[Stuksprijs]]=Q4_2025[[#This Row],[Artikelprijs]],"Prijs gelijk","Prijs wijkt af"),"")</f>
        <v/>
      </c>
      <c r="L889" t="str">
        <f>IF(Q4_2025[[#This Row],[Relatiekorting percentage]]=0,
    "Nvt",
    IF(Q4_2025[[#This Row],[Brutobedrag 2]] &lt; Q4_2025[[#This Row],[Bruto - Rel.korting]],
        "Nee",
        "Ja"))</f>
        <v>Ja</v>
      </c>
      <c r="M889" s="10">
        <f>IF(Q4_2025[[#This Row],[Artikelprijs]]&lt;&gt;"",Q4_2025[[#This Row],[Artikelprijs]],Q4_2025[[#This Row],[Stuksprijs]])</f>
        <v>65</v>
      </c>
      <c r="N889" s="44">
        <f>Q4_2025[[#This Row],[Besteld]]*Q4_2025[[#This Row],[Prijs 2]]</f>
        <v>65</v>
      </c>
      <c r="O889" s="10">
        <f>IF(Q4_2025[[#This Row],[Brutobedrag 2]]&lt;Q4_2025[[#This Row],[Bruto - Rel.korting]],Q4_2025[[#This Row],[Brutobedrag 2]],Q4_2025[[#This Row],[Brutobedrag 2]]*(100-Q4_2025[[#This Row],[Relatiekorting percentage]])/100)</f>
        <v>52</v>
      </c>
      <c r="R889" s="3"/>
      <c r="W889"/>
      <c r="AB889"/>
    </row>
    <row r="890" spans="1:28" x14ac:dyDescent="0.3">
      <c r="A890" t="s">
        <v>872</v>
      </c>
      <c r="B890">
        <v>3001013</v>
      </c>
      <c r="C890" t="s">
        <v>325</v>
      </c>
      <c r="D890">
        <v>14</v>
      </c>
      <c r="E890" s="10">
        <v>17.89</v>
      </c>
      <c r="F890" s="10">
        <v>250.46</v>
      </c>
      <c r="G890" s="10">
        <v>200.37</v>
      </c>
      <c r="H890">
        <v>20</v>
      </c>
      <c r="I890" s="51" t="str">
        <f>_xlfn.XLOOKUP(Q4_2025[[#This Row],[Artikelnr]],Artikel_prijzen[Artnr],Artikel_prijzen[Groep],"")</f>
        <v/>
      </c>
      <c r="J890" s="10" t="str">
        <f>_xlfn.XLOOKUP(Q4_2025[[#This Row],[Artikelnr]],Artikel_prijzen[Artnr],Artikel_prijzen[Prijs 2025],"")</f>
        <v/>
      </c>
      <c r="K890" t="str">
        <f>IF(Q4_2025[[#This Row],[Artikelprijs]]&lt;&gt;"",IF(Q4_2025[[#This Row],[Stuksprijs]]=Q4_2025[[#This Row],[Artikelprijs]],"Prijs gelijk","Prijs wijkt af"),"")</f>
        <v/>
      </c>
      <c r="L890" t="str">
        <f>IF(Q4_2025[[#This Row],[Relatiekorting percentage]]=0,
    "Nvt",
    IF(Q4_2025[[#This Row],[Brutobedrag 2]] &lt; Q4_2025[[#This Row],[Bruto - Rel.korting]],
        "Nee",
        "Ja"))</f>
        <v>Ja</v>
      </c>
      <c r="M890" s="10">
        <f>IF(Q4_2025[[#This Row],[Artikelprijs]]&lt;&gt;"",Q4_2025[[#This Row],[Artikelprijs]],Q4_2025[[#This Row],[Stuksprijs]])</f>
        <v>17.89</v>
      </c>
      <c r="N890" s="44">
        <f>Q4_2025[[#This Row],[Besteld]]*Q4_2025[[#This Row],[Prijs 2]]</f>
        <v>250.46</v>
      </c>
      <c r="O890" s="10">
        <f>IF(Q4_2025[[#This Row],[Brutobedrag 2]]&lt;Q4_2025[[#This Row],[Bruto - Rel.korting]],Q4_2025[[#This Row],[Brutobedrag 2]],Q4_2025[[#This Row],[Brutobedrag 2]]*(100-Q4_2025[[#This Row],[Relatiekorting percentage]])/100)</f>
        <v>200.36799999999999</v>
      </c>
      <c r="R890" s="3"/>
      <c r="W890"/>
      <c r="AB890"/>
    </row>
    <row r="891" spans="1:28" x14ac:dyDescent="0.3">
      <c r="A891" t="s">
        <v>872</v>
      </c>
      <c r="B891">
        <v>3001041</v>
      </c>
      <c r="C891" t="s">
        <v>68</v>
      </c>
      <c r="D891">
        <v>8</v>
      </c>
      <c r="E891" s="10">
        <v>9</v>
      </c>
      <c r="F891" s="10">
        <v>72</v>
      </c>
      <c r="G891" s="10">
        <v>57.6</v>
      </c>
      <c r="H891">
        <v>20</v>
      </c>
      <c r="I891" s="51" t="str">
        <f>_xlfn.XLOOKUP(Q4_2025[[#This Row],[Artikelnr]],Artikel_prijzen[Artnr],Artikel_prijzen[Groep],"")</f>
        <v/>
      </c>
      <c r="J891" s="10" t="str">
        <f>_xlfn.XLOOKUP(Q4_2025[[#This Row],[Artikelnr]],Artikel_prijzen[Artnr],Artikel_prijzen[Prijs 2025],"")</f>
        <v/>
      </c>
      <c r="K891" t="str">
        <f>IF(Q4_2025[[#This Row],[Artikelprijs]]&lt;&gt;"",IF(Q4_2025[[#This Row],[Stuksprijs]]=Q4_2025[[#This Row],[Artikelprijs]],"Prijs gelijk","Prijs wijkt af"),"")</f>
        <v/>
      </c>
      <c r="L891" t="str">
        <f>IF(Q4_2025[[#This Row],[Relatiekorting percentage]]=0,
    "Nvt",
    IF(Q4_2025[[#This Row],[Brutobedrag 2]] &lt; Q4_2025[[#This Row],[Bruto - Rel.korting]],
        "Nee",
        "Ja"))</f>
        <v>Ja</v>
      </c>
      <c r="M891" s="10">
        <f>IF(Q4_2025[[#This Row],[Artikelprijs]]&lt;&gt;"",Q4_2025[[#This Row],[Artikelprijs]],Q4_2025[[#This Row],[Stuksprijs]])</f>
        <v>9</v>
      </c>
      <c r="N891" s="44">
        <f>Q4_2025[[#This Row],[Besteld]]*Q4_2025[[#This Row],[Prijs 2]]</f>
        <v>72</v>
      </c>
      <c r="O891" s="10">
        <f>IF(Q4_2025[[#This Row],[Brutobedrag 2]]&lt;Q4_2025[[#This Row],[Bruto - Rel.korting]],Q4_2025[[#This Row],[Brutobedrag 2]],Q4_2025[[#This Row],[Brutobedrag 2]]*(100-Q4_2025[[#This Row],[Relatiekorting percentage]])/100)</f>
        <v>57.6</v>
      </c>
      <c r="R891" s="3"/>
      <c r="W891"/>
      <c r="AB891"/>
    </row>
    <row r="892" spans="1:28" x14ac:dyDescent="0.3">
      <c r="A892" t="s">
        <v>872</v>
      </c>
      <c r="B892">
        <v>3001042</v>
      </c>
      <c r="C892" t="s">
        <v>69</v>
      </c>
      <c r="D892">
        <v>8</v>
      </c>
      <c r="E892" s="10">
        <v>11</v>
      </c>
      <c r="F892" s="10">
        <v>88</v>
      </c>
      <c r="G892" s="10">
        <v>70.400000000000006</v>
      </c>
      <c r="H892">
        <v>20</v>
      </c>
      <c r="I892" s="51" t="str">
        <f>_xlfn.XLOOKUP(Q4_2025[[#This Row],[Artikelnr]],Artikel_prijzen[Artnr],Artikel_prijzen[Groep],"")</f>
        <v/>
      </c>
      <c r="J892" s="10" t="str">
        <f>_xlfn.XLOOKUP(Q4_2025[[#This Row],[Artikelnr]],Artikel_prijzen[Artnr],Artikel_prijzen[Prijs 2025],"")</f>
        <v/>
      </c>
      <c r="K892" t="str">
        <f>IF(Q4_2025[[#This Row],[Artikelprijs]]&lt;&gt;"",IF(Q4_2025[[#This Row],[Stuksprijs]]=Q4_2025[[#This Row],[Artikelprijs]],"Prijs gelijk","Prijs wijkt af"),"")</f>
        <v/>
      </c>
      <c r="L892" t="str">
        <f>IF(Q4_2025[[#This Row],[Relatiekorting percentage]]=0,
    "Nvt",
    IF(Q4_2025[[#This Row],[Brutobedrag 2]] &lt; Q4_2025[[#This Row],[Bruto - Rel.korting]],
        "Nee",
        "Ja"))</f>
        <v>Ja</v>
      </c>
      <c r="M892" s="10">
        <f>IF(Q4_2025[[#This Row],[Artikelprijs]]&lt;&gt;"",Q4_2025[[#This Row],[Artikelprijs]],Q4_2025[[#This Row],[Stuksprijs]])</f>
        <v>11</v>
      </c>
      <c r="N892" s="44">
        <f>Q4_2025[[#This Row],[Besteld]]*Q4_2025[[#This Row],[Prijs 2]]</f>
        <v>88</v>
      </c>
      <c r="O892" s="10">
        <f>IF(Q4_2025[[#This Row],[Brutobedrag 2]]&lt;Q4_2025[[#This Row],[Bruto - Rel.korting]],Q4_2025[[#This Row],[Brutobedrag 2]],Q4_2025[[#This Row],[Brutobedrag 2]]*(100-Q4_2025[[#This Row],[Relatiekorting percentage]])/100)</f>
        <v>70.400000000000006</v>
      </c>
      <c r="R892" s="3"/>
      <c r="W892"/>
      <c r="AB892"/>
    </row>
    <row r="893" spans="1:28" x14ac:dyDescent="0.3">
      <c r="A893" t="s">
        <v>872</v>
      </c>
      <c r="B893">
        <v>1009130</v>
      </c>
      <c r="C893" t="s">
        <v>250</v>
      </c>
      <c r="D893">
        <v>1</v>
      </c>
      <c r="E893" s="10">
        <v>24.73</v>
      </c>
      <c r="F893" s="10">
        <v>24.73</v>
      </c>
      <c r="G893" s="10">
        <v>19.78</v>
      </c>
      <c r="H893">
        <v>20</v>
      </c>
      <c r="I893" s="51" t="str">
        <f>_xlfn.XLOOKUP(Q4_2025[[#This Row],[Artikelnr]],Artikel_prijzen[Artnr],Artikel_prijzen[Groep],"")</f>
        <v/>
      </c>
      <c r="J893" s="10" t="str">
        <f>_xlfn.XLOOKUP(Q4_2025[[#This Row],[Artikelnr]],Artikel_prijzen[Artnr],Artikel_prijzen[Prijs 2025],"")</f>
        <v/>
      </c>
      <c r="K893" t="str">
        <f>IF(Q4_2025[[#This Row],[Artikelprijs]]&lt;&gt;"",IF(Q4_2025[[#This Row],[Stuksprijs]]=Q4_2025[[#This Row],[Artikelprijs]],"Prijs gelijk","Prijs wijkt af"),"")</f>
        <v/>
      </c>
      <c r="L893" t="str">
        <f>IF(Q4_2025[[#This Row],[Relatiekorting percentage]]=0,
    "Nvt",
    IF(Q4_2025[[#This Row],[Brutobedrag 2]] &lt; Q4_2025[[#This Row],[Bruto - Rel.korting]],
        "Nee",
        "Ja"))</f>
        <v>Ja</v>
      </c>
      <c r="M893" s="10">
        <f>IF(Q4_2025[[#This Row],[Artikelprijs]]&lt;&gt;"",Q4_2025[[#This Row],[Artikelprijs]],Q4_2025[[#This Row],[Stuksprijs]])</f>
        <v>24.73</v>
      </c>
      <c r="N893" s="44">
        <f>Q4_2025[[#This Row],[Besteld]]*Q4_2025[[#This Row],[Prijs 2]]</f>
        <v>24.73</v>
      </c>
      <c r="O893" s="10">
        <f>IF(Q4_2025[[#This Row],[Brutobedrag 2]]&lt;Q4_2025[[#This Row],[Bruto - Rel.korting]],Q4_2025[[#This Row],[Brutobedrag 2]],Q4_2025[[#This Row],[Brutobedrag 2]]*(100-Q4_2025[[#This Row],[Relatiekorting percentage]])/100)</f>
        <v>19.784000000000002</v>
      </c>
      <c r="R893" s="3"/>
      <c r="W893"/>
      <c r="AB893"/>
    </row>
    <row r="894" spans="1:28" x14ac:dyDescent="0.3">
      <c r="A894" t="s">
        <v>872</v>
      </c>
      <c r="B894">
        <v>3002010</v>
      </c>
      <c r="C894" t="s">
        <v>184</v>
      </c>
      <c r="D894">
        <v>3</v>
      </c>
      <c r="E894" s="10">
        <v>25.52</v>
      </c>
      <c r="F894" s="10">
        <v>76.56</v>
      </c>
      <c r="G894" s="10">
        <v>76.56</v>
      </c>
      <c r="H894">
        <v>0</v>
      </c>
      <c r="I894" s="51" t="str">
        <f>_xlfn.XLOOKUP(Q4_2025[[#This Row],[Artikelnr]],Artikel_prijzen[Artnr],Artikel_prijzen[Groep],"")</f>
        <v/>
      </c>
      <c r="J894" s="10" t="str">
        <f>_xlfn.XLOOKUP(Q4_2025[[#This Row],[Artikelnr]],Artikel_prijzen[Artnr],Artikel_prijzen[Prijs 2025],"")</f>
        <v/>
      </c>
      <c r="K894" t="str">
        <f>IF(Q4_2025[[#This Row],[Artikelprijs]]&lt;&gt;"",IF(Q4_2025[[#This Row],[Stuksprijs]]=Q4_2025[[#This Row],[Artikelprijs]],"Prijs gelijk","Prijs wijkt af"),"")</f>
        <v/>
      </c>
      <c r="L894" t="str">
        <f>IF(Q4_2025[[#This Row],[Relatiekorting percentage]]=0,
    "Nvt",
    IF(Q4_2025[[#This Row],[Brutobedrag 2]] &lt; Q4_2025[[#This Row],[Bruto - Rel.korting]],
        "Nee",
        "Ja"))</f>
        <v>Nvt</v>
      </c>
      <c r="M894" s="10">
        <f>IF(Q4_2025[[#This Row],[Artikelprijs]]&lt;&gt;"",Q4_2025[[#This Row],[Artikelprijs]],Q4_2025[[#This Row],[Stuksprijs]])</f>
        <v>25.52</v>
      </c>
      <c r="N894" s="44">
        <f>Q4_2025[[#This Row],[Besteld]]*Q4_2025[[#This Row],[Prijs 2]]</f>
        <v>76.56</v>
      </c>
      <c r="O894" s="10">
        <f>IF(Q4_2025[[#This Row],[Brutobedrag 2]]&lt;Q4_2025[[#This Row],[Bruto - Rel.korting]],Q4_2025[[#This Row],[Brutobedrag 2]],Q4_2025[[#This Row],[Brutobedrag 2]]*(100-Q4_2025[[#This Row],[Relatiekorting percentage]])/100)</f>
        <v>76.56</v>
      </c>
      <c r="R894" s="3"/>
      <c r="W894"/>
      <c r="AB894"/>
    </row>
    <row r="895" spans="1:28" x14ac:dyDescent="0.3">
      <c r="A895" t="s">
        <v>872</v>
      </c>
      <c r="B895">
        <v>1002030</v>
      </c>
      <c r="C895" t="s">
        <v>882</v>
      </c>
      <c r="D895">
        <v>7</v>
      </c>
      <c r="E895" s="10">
        <v>48.93</v>
      </c>
      <c r="F895" s="10">
        <v>342.51</v>
      </c>
      <c r="G895" s="10">
        <v>274.01</v>
      </c>
      <c r="H895">
        <v>20</v>
      </c>
      <c r="I895" s="51" t="str">
        <f>_xlfn.XLOOKUP(Q4_2025[[#This Row],[Artikelnr]],Artikel_prijzen[Artnr],Artikel_prijzen[Groep],"")</f>
        <v/>
      </c>
      <c r="J895" s="10" t="str">
        <f>_xlfn.XLOOKUP(Q4_2025[[#This Row],[Artikelnr]],Artikel_prijzen[Artnr],Artikel_prijzen[Prijs 2025],"")</f>
        <v/>
      </c>
      <c r="K895" t="str">
        <f>IF(Q4_2025[[#This Row],[Artikelprijs]]&lt;&gt;"",IF(Q4_2025[[#This Row],[Stuksprijs]]=Q4_2025[[#This Row],[Artikelprijs]],"Prijs gelijk","Prijs wijkt af"),"")</f>
        <v/>
      </c>
      <c r="L895" t="str">
        <f>IF(Q4_2025[[#This Row],[Relatiekorting percentage]]=0,
    "Nvt",
    IF(Q4_2025[[#This Row],[Brutobedrag 2]] &lt; Q4_2025[[#This Row],[Bruto - Rel.korting]],
        "Nee",
        "Ja"))</f>
        <v>Ja</v>
      </c>
      <c r="M895" s="10">
        <f>IF(Q4_2025[[#This Row],[Artikelprijs]]&lt;&gt;"",Q4_2025[[#This Row],[Artikelprijs]],Q4_2025[[#This Row],[Stuksprijs]])</f>
        <v>48.93</v>
      </c>
      <c r="N895" s="44">
        <f>Q4_2025[[#This Row],[Besteld]]*Q4_2025[[#This Row],[Prijs 2]]</f>
        <v>342.51</v>
      </c>
      <c r="O895" s="10">
        <f>IF(Q4_2025[[#This Row],[Brutobedrag 2]]&lt;Q4_2025[[#This Row],[Bruto - Rel.korting]],Q4_2025[[#This Row],[Brutobedrag 2]],Q4_2025[[#This Row],[Brutobedrag 2]]*(100-Q4_2025[[#This Row],[Relatiekorting percentage]])/100)</f>
        <v>274.00799999999998</v>
      </c>
      <c r="R895" s="3"/>
      <c r="W895"/>
      <c r="AB895"/>
    </row>
    <row r="896" spans="1:28" x14ac:dyDescent="0.3">
      <c r="A896" t="s">
        <v>872</v>
      </c>
      <c r="B896">
        <v>1002030</v>
      </c>
      <c r="C896" t="s">
        <v>882</v>
      </c>
      <c r="D896">
        <v>26</v>
      </c>
      <c r="E896" s="10">
        <v>48.93</v>
      </c>
      <c r="F896" s="10">
        <v>1272.18</v>
      </c>
      <c r="G896" s="10">
        <v>1017.74</v>
      </c>
      <c r="H896">
        <v>20</v>
      </c>
      <c r="I896" s="51" t="str">
        <f>_xlfn.XLOOKUP(Q4_2025[[#This Row],[Artikelnr]],Artikel_prijzen[Artnr],Artikel_prijzen[Groep],"")</f>
        <v/>
      </c>
      <c r="J896" s="10" t="str">
        <f>_xlfn.XLOOKUP(Q4_2025[[#This Row],[Artikelnr]],Artikel_prijzen[Artnr],Artikel_prijzen[Prijs 2025],"")</f>
        <v/>
      </c>
      <c r="K896" t="str">
        <f>IF(Q4_2025[[#This Row],[Artikelprijs]]&lt;&gt;"",IF(Q4_2025[[#This Row],[Stuksprijs]]=Q4_2025[[#This Row],[Artikelprijs]],"Prijs gelijk","Prijs wijkt af"),"")</f>
        <v/>
      </c>
      <c r="L896" t="str">
        <f>IF(Q4_2025[[#This Row],[Relatiekorting percentage]]=0,
    "Nvt",
    IF(Q4_2025[[#This Row],[Brutobedrag 2]] &lt; Q4_2025[[#This Row],[Bruto - Rel.korting]],
        "Nee",
        "Ja"))</f>
        <v>Ja</v>
      </c>
      <c r="M896" s="10">
        <f>IF(Q4_2025[[#This Row],[Artikelprijs]]&lt;&gt;"",Q4_2025[[#This Row],[Artikelprijs]],Q4_2025[[#This Row],[Stuksprijs]])</f>
        <v>48.93</v>
      </c>
      <c r="N896" s="44">
        <f>Q4_2025[[#This Row],[Besteld]]*Q4_2025[[#This Row],[Prijs 2]]</f>
        <v>1272.18</v>
      </c>
      <c r="O896" s="10">
        <f>IF(Q4_2025[[#This Row],[Brutobedrag 2]]&lt;Q4_2025[[#This Row],[Bruto - Rel.korting]],Q4_2025[[#This Row],[Brutobedrag 2]],Q4_2025[[#This Row],[Brutobedrag 2]]*(100-Q4_2025[[#This Row],[Relatiekorting percentage]])/100)</f>
        <v>1017.7440000000001</v>
      </c>
      <c r="R896" s="3"/>
      <c r="W896"/>
      <c r="AB896"/>
    </row>
    <row r="897" spans="1:28" x14ac:dyDescent="0.3">
      <c r="A897" t="s">
        <v>872</v>
      </c>
      <c r="B897">
        <v>4001242</v>
      </c>
      <c r="C897" t="s">
        <v>418</v>
      </c>
      <c r="D897">
        <v>9</v>
      </c>
      <c r="E897" s="10">
        <v>309.25</v>
      </c>
      <c r="F897" s="10">
        <v>2783.25</v>
      </c>
      <c r="G897" s="10">
        <v>2148.39</v>
      </c>
      <c r="H897">
        <v>23</v>
      </c>
      <c r="I897" s="51" t="str">
        <f>_xlfn.XLOOKUP(Q4_2025[[#This Row],[Artikelnr]],Artikel_prijzen[Artnr],Artikel_prijzen[Groep],"")</f>
        <v/>
      </c>
      <c r="J897" s="10" t="str">
        <f>_xlfn.XLOOKUP(Q4_2025[[#This Row],[Artikelnr]],Artikel_prijzen[Artnr],Artikel_prijzen[Prijs 2025],"")</f>
        <v/>
      </c>
      <c r="K897" t="str">
        <f>IF(Q4_2025[[#This Row],[Artikelprijs]]&lt;&gt;"",IF(Q4_2025[[#This Row],[Stuksprijs]]=Q4_2025[[#This Row],[Artikelprijs]],"Prijs gelijk","Prijs wijkt af"),"")</f>
        <v/>
      </c>
      <c r="L897" t="str">
        <f>IF(Q4_2025[[#This Row],[Relatiekorting percentage]]=0,
    "Nvt",
    IF(Q4_2025[[#This Row],[Brutobedrag 2]] &lt; Q4_2025[[#This Row],[Bruto - Rel.korting]],
        "Nee",
        "Ja"))</f>
        <v>Ja</v>
      </c>
      <c r="M897" s="10">
        <f>IF(Q4_2025[[#This Row],[Artikelprijs]]&lt;&gt;"",Q4_2025[[#This Row],[Artikelprijs]],Q4_2025[[#This Row],[Stuksprijs]])</f>
        <v>309.25</v>
      </c>
      <c r="N897" s="44">
        <f>Q4_2025[[#This Row],[Besteld]]*Q4_2025[[#This Row],[Prijs 2]]</f>
        <v>2783.25</v>
      </c>
      <c r="O897" s="10">
        <f>IF(Q4_2025[[#This Row],[Brutobedrag 2]]&lt;Q4_2025[[#This Row],[Bruto - Rel.korting]],Q4_2025[[#This Row],[Brutobedrag 2]],Q4_2025[[#This Row],[Brutobedrag 2]]*(100-Q4_2025[[#This Row],[Relatiekorting percentage]])/100)</f>
        <v>2143.1025</v>
      </c>
      <c r="R897" s="3"/>
      <c r="W897"/>
      <c r="AB897"/>
    </row>
    <row r="898" spans="1:28" x14ac:dyDescent="0.3">
      <c r="A898" t="s">
        <v>872</v>
      </c>
      <c r="B898">
        <v>3002022</v>
      </c>
      <c r="C898" t="s">
        <v>195</v>
      </c>
      <c r="D898">
        <v>1</v>
      </c>
      <c r="E898" s="10">
        <v>76.02</v>
      </c>
      <c r="F898" s="10">
        <v>76.02</v>
      </c>
      <c r="G898" s="10">
        <v>53.21</v>
      </c>
      <c r="H898">
        <v>30</v>
      </c>
      <c r="I898" s="51" t="str">
        <f>_xlfn.XLOOKUP(Q4_2025[[#This Row],[Artikelnr]],Artikel_prijzen[Artnr],Artikel_prijzen[Groep],"")</f>
        <v/>
      </c>
      <c r="J898" s="10" t="str">
        <f>_xlfn.XLOOKUP(Q4_2025[[#This Row],[Artikelnr]],Artikel_prijzen[Artnr],Artikel_prijzen[Prijs 2025],"")</f>
        <v/>
      </c>
      <c r="K898" t="str">
        <f>IF(Q4_2025[[#This Row],[Artikelprijs]]&lt;&gt;"",IF(Q4_2025[[#This Row],[Stuksprijs]]=Q4_2025[[#This Row],[Artikelprijs]],"Prijs gelijk","Prijs wijkt af"),"")</f>
        <v/>
      </c>
      <c r="L898" t="str">
        <f>IF(Q4_2025[[#This Row],[Relatiekorting percentage]]=0,
    "Nvt",
    IF(Q4_2025[[#This Row],[Brutobedrag 2]] &lt; Q4_2025[[#This Row],[Bruto - Rel.korting]],
        "Nee",
        "Ja"))</f>
        <v>Ja</v>
      </c>
      <c r="M898" s="10">
        <f>IF(Q4_2025[[#This Row],[Artikelprijs]]&lt;&gt;"",Q4_2025[[#This Row],[Artikelprijs]],Q4_2025[[#This Row],[Stuksprijs]])</f>
        <v>76.02</v>
      </c>
      <c r="N898" s="44">
        <f>Q4_2025[[#This Row],[Besteld]]*Q4_2025[[#This Row],[Prijs 2]]</f>
        <v>76.02</v>
      </c>
      <c r="O898" s="10">
        <f>IF(Q4_2025[[#This Row],[Brutobedrag 2]]&lt;Q4_2025[[#This Row],[Bruto - Rel.korting]],Q4_2025[[#This Row],[Brutobedrag 2]],Q4_2025[[#This Row],[Brutobedrag 2]]*(100-Q4_2025[[#This Row],[Relatiekorting percentage]])/100)</f>
        <v>53.213999999999999</v>
      </c>
      <c r="R898" s="3"/>
      <c r="W898"/>
      <c r="AB898"/>
    </row>
    <row r="899" spans="1:28" x14ac:dyDescent="0.3">
      <c r="A899" t="s">
        <v>872</v>
      </c>
      <c r="B899">
        <v>3001013</v>
      </c>
      <c r="C899" t="s">
        <v>325</v>
      </c>
      <c r="D899">
        <v>3</v>
      </c>
      <c r="E899" s="10">
        <v>17.89</v>
      </c>
      <c r="F899" s="10">
        <v>53.67</v>
      </c>
      <c r="G899" s="10">
        <v>37.57</v>
      </c>
      <c r="H899">
        <v>30</v>
      </c>
      <c r="I899" s="51" t="str">
        <f>_xlfn.XLOOKUP(Q4_2025[[#This Row],[Artikelnr]],Artikel_prijzen[Artnr],Artikel_prijzen[Groep],"")</f>
        <v/>
      </c>
      <c r="J899" s="10" t="str">
        <f>_xlfn.XLOOKUP(Q4_2025[[#This Row],[Artikelnr]],Artikel_prijzen[Artnr],Artikel_prijzen[Prijs 2025],"")</f>
        <v/>
      </c>
      <c r="K899" t="str">
        <f>IF(Q4_2025[[#This Row],[Artikelprijs]]&lt;&gt;"",IF(Q4_2025[[#This Row],[Stuksprijs]]=Q4_2025[[#This Row],[Artikelprijs]],"Prijs gelijk","Prijs wijkt af"),"")</f>
        <v/>
      </c>
      <c r="L899" t="str">
        <f>IF(Q4_2025[[#This Row],[Relatiekorting percentage]]=0,
    "Nvt",
    IF(Q4_2025[[#This Row],[Brutobedrag 2]] &lt; Q4_2025[[#This Row],[Bruto - Rel.korting]],
        "Nee",
        "Ja"))</f>
        <v>Ja</v>
      </c>
      <c r="M899" s="10">
        <f>IF(Q4_2025[[#This Row],[Artikelprijs]]&lt;&gt;"",Q4_2025[[#This Row],[Artikelprijs]],Q4_2025[[#This Row],[Stuksprijs]])</f>
        <v>17.89</v>
      </c>
      <c r="N899" s="44">
        <f>Q4_2025[[#This Row],[Besteld]]*Q4_2025[[#This Row],[Prijs 2]]</f>
        <v>53.67</v>
      </c>
      <c r="O899" s="10">
        <f>IF(Q4_2025[[#This Row],[Brutobedrag 2]]&lt;Q4_2025[[#This Row],[Bruto - Rel.korting]],Q4_2025[[#This Row],[Brutobedrag 2]],Q4_2025[[#This Row],[Brutobedrag 2]]*(100-Q4_2025[[#This Row],[Relatiekorting percentage]])/100)</f>
        <v>37.569000000000003</v>
      </c>
      <c r="R899" s="3"/>
      <c r="W899"/>
      <c r="AB899"/>
    </row>
    <row r="900" spans="1:28" x14ac:dyDescent="0.3">
      <c r="A900" t="s">
        <v>872</v>
      </c>
      <c r="B900">
        <v>3001044</v>
      </c>
      <c r="C900" t="s">
        <v>47</v>
      </c>
      <c r="D900">
        <v>7</v>
      </c>
      <c r="E900" s="10">
        <v>26.83</v>
      </c>
      <c r="F900" s="10">
        <v>187.81</v>
      </c>
      <c r="G900" s="10">
        <v>131.47</v>
      </c>
      <c r="H900">
        <v>30</v>
      </c>
      <c r="I900" s="51" t="str">
        <f>_xlfn.XLOOKUP(Q4_2025[[#This Row],[Artikelnr]],Artikel_prijzen[Artnr],Artikel_prijzen[Groep],"")</f>
        <v/>
      </c>
      <c r="J900" s="10" t="str">
        <f>_xlfn.XLOOKUP(Q4_2025[[#This Row],[Artikelnr]],Artikel_prijzen[Artnr],Artikel_prijzen[Prijs 2025],"")</f>
        <v/>
      </c>
      <c r="K900" t="str">
        <f>IF(Q4_2025[[#This Row],[Artikelprijs]]&lt;&gt;"",IF(Q4_2025[[#This Row],[Stuksprijs]]=Q4_2025[[#This Row],[Artikelprijs]],"Prijs gelijk","Prijs wijkt af"),"")</f>
        <v/>
      </c>
      <c r="L900" t="str">
        <f>IF(Q4_2025[[#This Row],[Relatiekorting percentage]]=0,
    "Nvt",
    IF(Q4_2025[[#This Row],[Brutobedrag 2]] &lt; Q4_2025[[#This Row],[Bruto - Rel.korting]],
        "Nee",
        "Ja"))</f>
        <v>Ja</v>
      </c>
      <c r="M900" s="10">
        <f>IF(Q4_2025[[#This Row],[Artikelprijs]]&lt;&gt;"",Q4_2025[[#This Row],[Artikelprijs]],Q4_2025[[#This Row],[Stuksprijs]])</f>
        <v>26.83</v>
      </c>
      <c r="N900" s="44">
        <f>Q4_2025[[#This Row],[Besteld]]*Q4_2025[[#This Row],[Prijs 2]]</f>
        <v>187.81</v>
      </c>
      <c r="O900" s="10">
        <f>IF(Q4_2025[[#This Row],[Brutobedrag 2]]&lt;Q4_2025[[#This Row],[Bruto - Rel.korting]],Q4_2025[[#This Row],[Brutobedrag 2]],Q4_2025[[#This Row],[Brutobedrag 2]]*(100-Q4_2025[[#This Row],[Relatiekorting percentage]])/100)</f>
        <v>131.46700000000001</v>
      </c>
      <c r="R900" s="3"/>
      <c r="W900"/>
      <c r="AB900"/>
    </row>
    <row r="901" spans="1:28" x14ac:dyDescent="0.3">
      <c r="A901" t="s">
        <v>872</v>
      </c>
      <c r="B901">
        <v>1009130</v>
      </c>
      <c r="C901" t="s">
        <v>250</v>
      </c>
      <c r="D901">
        <v>1</v>
      </c>
      <c r="E901" s="10">
        <v>24.73</v>
      </c>
      <c r="F901" s="10">
        <v>24.73</v>
      </c>
      <c r="G901" s="10">
        <v>17.309999999999999</v>
      </c>
      <c r="H901">
        <v>30</v>
      </c>
      <c r="I901" s="51" t="str">
        <f>_xlfn.XLOOKUP(Q4_2025[[#This Row],[Artikelnr]],Artikel_prijzen[Artnr],Artikel_prijzen[Groep],"")</f>
        <v/>
      </c>
      <c r="J901" s="10" t="str">
        <f>_xlfn.XLOOKUP(Q4_2025[[#This Row],[Artikelnr]],Artikel_prijzen[Artnr],Artikel_prijzen[Prijs 2025],"")</f>
        <v/>
      </c>
      <c r="K901" t="str">
        <f>IF(Q4_2025[[#This Row],[Artikelprijs]]&lt;&gt;"",IF(Q4_2025[[#This Row],[Stuksprijs]]=Q4_2025[[#This Row],[Artikelprijs]],"Prijs gelijk","Prijs wijkt af"),"")</f>
        <v/>
      </c>
      <c r="L901" t="str">
        <f>IF(Q4_2025[[#This Row],[Relatiekorting percentage]]=0,
    "Nvt",
    IF(Q4_2025[[#This Row],[Brutobedrag 2]] &lt; Q4_2025[[#This Row],[Bruto - Rel.korting]],
        "Nee",
        "Ja"))</f>
        <v>Ja</v>
      </c>
      <c r="M901" s="10">
        <f>IF(Q4_2025[[#This Row],[Artikelprijs]]&lt;&gt;"",Q4_2025[[#This Row],[Artikelprijs]],Q4_2025[[#This Row],[Stuksprijs]])</f>
        <v>24.73</v>
      </c>
      <c r="N901" s="44">
        <f>Q4_2025[[#This Row],[Besteld]]*Q4_2025[[#This Row],[Prijs 2]]</f>
        <v>24.73</v>
      </c>
      <c r="O901" s="10">
        <f>IF(Q4_2025[[#This Row],[Brutobedrag 2]]&lt;Q4_2025[[#This Row],[Bruto - Rel.korting]],Q4_2025[[#This Row],[Brutobedrag 2]],Q4_2025[[#This Row],[Brutobedrag 2]]*(100-Q4_2025[[#This Row],[Relatiekorting percentage]])/100)</f>
        <v>17.311</v>
      </c>
      <c r="R901" s="3"/>
      <c r="W901"/>
      <c r="AB901"/>
    </row>
    <row r="902" spans="1:28" x14ac:dyDescent="0.3">
      <c r="A902" t="s">
        <v>872</v>
      </c>
      <c r="B902">
        <v>3002010</v>
      </c>
      <c r="C902" t="s">
        <v>184</v>
      </c>
      <c r="D902">
        <v>3</v>
      </c>
      <c r="E902" s="10">
        <v>25.52</v>
      </c>
      <c r="F902" s="10">
        <v>76.56</v>
      </c>
      <c r="G902" s="10">
        <v>76.56</v>
      </c>
      <c r="H902">
        <v>0</v>
      </c>
      <c r="I902" s="51" t="str">
        <f>_xlfn.XLOOKUP(Q4_2025[[#This Row],[Artikelnr]],Artikel_prijzen[Artnr],Artikel_prijzen[Groep],"")</f>
        <v/>
      </c>
      <c r="J902" s="10" t="str">
        <f>_xlfn.XLOOKUP(Q4_2025[[#This Row],[Artikelnr]],Artikel_prijzen[Artnr],Artikel_prijzen[Prijs 2025],"")</f>
        <v/>
      </c>
      <c r="K902" t="str">
        <f>IF(Q4_2025[[#This Row],[Artikelprijs]]&lt;&gt;"",IF(Q4_2025[[#This Row],[Stuksprijs]]=Q4_2025[[#This Row],[Artikelprijs]],"Prijs gelijk","Prijs wijkt af"),"")</f>
        <v/>
      </c>
      <c r="L902" t="str">
        <f>IF(Q4_2025[[#This Row],[Relatiekorting percentage]]=0,
    "Nvt",
    IF(Q4_2025[[#This Row],[Brutobedrag 2]] &lt; Q4_2025[[#This Row],[Bruto - Rel.korting]],
        "Nee",
        "Ja"))</f>
        <v>Nvt</v>
      </c>
      <c r="M902" s="10">
        <f>IF(Q4_2025[[#This Row],[Artikelprijs]]&lt;&gt;"",Q4_2025[[#This Row],[Artikelprijs]],Q4_2025[[#This Row],[Stuksprijs]])</f>
        <v>25.52</v>
      </c>
      <c r="N902" s="44">
        <f>Q4_2025[[#This Row],[Besteld]]*Q4_2025[[#This Row],[Prijs 2]]</f>
        <v>76.56</v>
      </c>
      <c r="O902" s="10">
        <f>IF(Q4_2025[[#This Row],[Brutobedrag 2]]&lt;Q4_2025[[#This Row],[Bruto - Rel.korting]],Q4_2025[[#This Row],[Brutobedrag 2]],Q4_2025[[#This Row],[Brutobedrag 2]]*(100-Q4_2025[[#This Row],[Relatiekorting percentage]])/100)</f>
        <v>76.56</v>
      </c>
      <c r="R902" s="3"/>
      <c r="W902"/>
      <c r="AB902"/>
    </row>
    <row r="903" spans="1:28" x14ac:dyDescent="0.3">
      <c r="A903" t="s">
        <v>872</v>
      </c>
      <c r="B903">
        <v>2001090</v>
      </c>
      <c r="C903" t="s">
        <v>141</v>
      </c>
      <c r="D903">
        <v>5</v>
      </c>
      <c r="E903" s="10">
        <v>73.02</v>
      </c>
      <c r="F903" s="10">
        <v>365.1</v>
      </c>
      <c r="G903" s="10">
        <v>255.57</v>
      </c>
      <c r="H903">
        <v>30</v>
      </c>
      <c r="I903" s="51" t="str">
        <f>_xlfn.XLOOKUP(Q4_2025[[#This Row],[Artikelnr]],Artikel_prijzen[Artnr],Artikel_prijzen[Groep],"")</f>
        <v/>
      </c>
      <c r="J903" s="10" t="str">
        <f>_xlfn.XLOOKUP(Q4_2025[[#This Row],[Artikelnr]],Artikel_prijzen[Artnr],Artikel_prijzen[Prijs 2025],"")</f>
        <v/>
      </c>
      <c r="K903" t="str">
        <f>IF(Q4_2025[[#This Row],[Artikelprijs]]&lt;&gt;"",IF(Q4_2025[[#This Row],[Stuksprijs]]=Q4_2025[[#This Row],[Artikelprijs]],"Prijs gelijk","Prijs wijkt af"),"")</f>
        <v/>
      </c>
      <c r="L903" t="str">
        <f>IF(Q4_2025[[#This Row],[Relatiekorting percentage]]=0,
    "Nvt",
    IF(Q4_2025[[#This Row],[Brutobedrag 2]] &lt; Q4_2025[[#This Row],[Bruto - Rel.korting]],
        "Nee",
        "Ja"))</f>
        <v>Ja</v>
      </c>
      <c r="M903" s="10">
        <f>IF(Q4_2025[[#This Row],[Artikelprijs]]&lt;&gt;"",Q4_2025[[#This Row],[Artikelprijs]],Q4_2025[[#This Row],[Stuksprijs]])</f>
        <v>73.02</v>
      </c>
      <c r="N903" s="44">
        <f>Q4_2025[[#This Row],[Besteld]]*Q4_2025[[#This Row],[Prijs 2]]</f>
        <v>365.09999999999997</v>
      </c>
      <c r="O903" s="10">
        <f>IF(Q4_2025[[#This Row],[Brutobedrag 2]]&lt;Q4_2025[[#This Row],[Bruto - Rel.korting]],Q4_2025[[#This Row],[Brutobedrag 2]],Q4_2025[[#This Row],[Brutobedrag 2]]*(100-Q4_2025[[#This Row],[Relatiekorting percentage]])/100)</f>
        <v>255.56999999999996</v>
      </c>
      <c r="R903" s="3"/>
      <c r="W903"/>
      <c r="AB903"/>
    </row>
    <row r="904" spans="1:28" x14ac:dyDescent="0.3">
      <c r="A904" t="s">
        <v>872</v>
      </c>
      <c r="B904">
        <v>2001048</v>
      </c>
      <c r="C904" t="s">
        <v>146</v>
      </c>
      <c r="D904">
        <v>2</v>
      </c>
      <c r="E904" s="10">
        <v>42.18</v>
      </c>
      <c r="F904" s="10">
        <v>84.36</v>
      </c>
      <c r="G904" s="10">
        <v>59.05</v>
      </c>
      <c r="H904">
        <v>30</v>
      </c>
      <c r="I904" s="51" t="str">
        <f>_xlfn.XLOOKUP(Q4_2025[[#This Row],[Artikelnr]],Artikel_prijzen[Artnr],Artikel_prijzen[Groep],"")</f>
        <v/>
      </c>
      <c r="J904" s="10" t="str">
        <f>_xlfn.XLOOKUP(Q4_2025[[#This Row],[Artikelnr]],Artikel_prijzen[Artnr],Artikel_prijzen[Prijs 2025],"")</f>
        <v/>
      </c>
      <c r="K904" t="str">
        <f>IF(Q4_2025[[#This Row],[Artikelprijs]]&lt;&gt;"",IF(Q4_2025[[#This Row],[Stuksprijs]]=Q4_2025[[#This Row],[Artikelprijs]],"Prijs gelijk","Prijs wijkt af"),"")</f>
        <v/>
      </c>
      <c r="L904" t="str">
        <f>IF(Q4_2025[[#This Row],[Relatiekorting percentage]]=0,
    "Nvt",
    IF(Q4_2025[[#This Row],[Brutobedrag 2]] &lt; Q4_2025[[#This Row],[Bruto - Rel.korting]],
        "Nee",
        "Ja"))</f>
        <v>Ja</v>
      </c>
      <c r="M904" s="10">
        <f>IF(Q4_2025[[#This Row],[Artikelprijs]]&lt;&gt;"",Q4_2025[[#This Row],[Artikelprijs]],Q4_2025[[#This Row],[Stuksprijs]])</f>
        <v>42.18</v>
      </c>
      <c r="N904" s="44">
        <f>Q4_2025[[#This Row],[Besteld]]*Q4_2025[[#This Row],[Prijs 2]]</f>
        <v>84.36</v>
      </c>
      <c r="O904" s="10">
        <f>IF(Q4_2025[[#This Row],[Brutobedrag 2]]&lt;Q4_2025[[#This Row],[Bruto - Rel.korting]],Q4_2025[[#This Row],[Brutobedrag 2]],Q4_2025[[#This Row],[Brutobedrag 2]]*(100-Q4_2025[[#This Row],[Relatiekorting percentage]])/100)</f>
        <v>59.052</v>
      </c>
      <c r="R904" s="3"/>
      <c r="W904"/>
      <c r="AB904"/>
    </row>
    <row r="905" spans="1:28" x14ac:dyDescent="0.3">
      <c r="A905" t="s">
        <v>872</v>
      </c>
      <c r="B905">
        <v>2004027</v>
      </c>
      <c r="C905" t="s">
        <v>339</v>
      </c>
      <c r="D905">
        <v>4</v>
      </c>
      <c r="E905" s="10">
        <v>16.54</v>
      </c>
      <c r="F905" s="10">
        <v>66.16</v>
      </c>
      <c r="G905" s="10">
        <v>46.31</v>
      </c>
      <c r="H905">
        <v>30</v>
      </c>
      <c r="I905" s="51" t="str">
        <f>_xlfn.XLOOKUP(Q4_2025[[#This Row],[Artikelnr]],Artikel_prijzen[Artnr],Artikel_prijzen[Groep],"")</f>
        <v/>
      </c>
      <c r="J905" s="10" t="str">
        <f>_xlfn.XLOOKUP(Q4_2025[[#This Row],[Artikelnr]],Artikel_prijzen[Artnr],Artikel_prijzen[Prijs 2025],"")</f>
        <v/>
      </c>
      <c r="K905" t="str">
        <f>IF(Q4_2025[[#This Row],[Artikelprijs]]&lt;&gt;"",IF(Q4_2025[[#This Row],[Stuksprijs]]=Q4_2025[[#This Row],[Artikelprijs]],"Prijs gelijk","Prijs wijkt af"),"")</f>
        <v/>
      </c>
      <c r="L905" t="str">
        <f>IF(Q4_2025[[#This Row],[Relatiekorting percentage]]=0,
    "Nvt",
    IF(Q4_2025[[#This Row],[Brutobedrag 2]] &lt; Q4_2025[[#This Row],[Bruto - Rel.korting]],
        "Nee",
        "Ja"))</f>
        <v>Ja</v>
      </c>
      <c r="M905" s="10">
        <f>IF(Q4_2025[[#This Row],[Artikelprijs]]&lt;&gt;"",Q4_2025[[#This Row],[Artikelprijs]],Q4_2025[[#This Row],[Stuksprijs]])</f>
        <v>16.54</v>
      </c>
      <c r="N905" s="44">
        <f>Q4_2025[[#This Row],[Besteld]]*Q4_2025[[#This Row],[Prijs 2]]</f>
        <v>66.16</v>
      </c>
      <c r="O905" s="10">
        <f>IF(Q4_2025[[#This Row],[Brutobedrag 2]]&lt;Q4_2025[[#This Row],[Bruto - Rel.korting]],Q4_2025[[#This Row],[Brutobedrag 2]],Q4_2025[[#This Row],[Brutobedrag 2]]*(100-Q4_2025[[#This Row],[Relatiekorting percentage]])/100)</f>
        <v>46.311999999999998</v>
      </c>
      <c r="R905" s="3"/>
      <c r="W905"/>
      <c r="AB905"/>
    </row>
    <row r="906" spans="1:28" x14ac:dyDescent="0.3">
      <c r="A906" t="s">
        <v>872</v>
      </c>
      <c r="B906">
        <v>2004041</v>
      </c>
      <c r="C906" t="s">
        <v>216</v>
      </c>
      <c r="D906">
        <v>3</v>
      </c>
      <c r="E906" s="10">
        <v>17.64</v>
      </c>
      <c r="F906" s="10">
        <v>52.92</v>
      </c>
      <c r="G906" s="10">
        <v>37.04</v>
      </c>
      <c r="H906">
        <v>30</v>
      </c>
      <c r="I906" s="51" t="str">
        <f>_xlfn.XLOOKUP(Q4_2025[[#This Row],[Artikelnr]],Artikel_prijzen[Artnr],Artikel_prijzen[Groep],"")</f>
        <v/>
      </c>
      <c r="J906" s="10" t="str">
        <f>_xlfn.XLOOKUP(Q4_2025[[#This Row],[Artikelnr]],Artikel_prijzen[Artnr],Artikel_prijzen[Prijs 2025],"")</f>
        <v/>
      </c>
      <c r="K906" t="str">
        <f>IF(Q4_2025[[#This Row],[Artikelprijs]]&lt;&gt;"",IF(Q4_2025[[#This Row],[Stuksprijs]]=Q4_2025[[#This Row],[Artikelprijs]],"Prijs gelijk","Prijs wijkt af"),"")</f>
        <v/>
      </c>
      <c r="L906" t="str">
        <f>IF(Q4_2025[[#This Row],[Relatiekorting percentage]]=0,
    "Nvt",
    IF(Q4_2025[[#This Row],[Brutobedrag 2]] &lt; Q4_2025[[#This Row],[Bruto - Rel.korting]],
        "Nee",
        "Ja"))</f>
        <v>Ja</v>
      </c>
      <c r="M906" s="10">
        <f>IF(Q4_2025[[#This Row],[Artikelprijs]]&lt;&gt;"",Q4_2025[[#This Row],[Artikelprijs]],Q4_2025[[#This Row],[Stuksprijs]])</f>
        <v>17.64</v>
      </c>
      <c r="N906" s="44">
        <f>Q4_2025[[#This Row],[Besteld]]*Q4_2025[[#This Row],[Prijs 2]]</f>
        <v>52.92</v>
      </c>
      <c r="O906" s="10">
        <f>IF(Q4_2025[[#This Row],[Brutobedrag 2]]&lt;Q4_2025[[#This Row],[Bruto - Rel.korting]],Q4_2025[[#This Row],[Brutobedrag 2]],Q4_2025[[#This Row],[Brutobedrag 2]]*(100-Q4_2025[[#This Row],[Relatiekorting percentage]])/100)</f>
        <v>37.044000000000004</v>
      </c>
      <c r="R906" s="3"/>
      <c r="W906"/>
      <c r="AB906"/>
    </row>
    <row r="907" spans="1:28" x14ac:dyDescent="0.3">
      <c r="A907" t="s">
        <v>872</v>
      </c>
      <c r="B907">
        <v>2004032</v>
      </c>
      <c r="C907" t="s">
        <v>43</v>
      </c>
      <c r="D907">
        <v>6</v>
      </c>
      <c r="E907" s="10">
        <v>16.22</v>
      </c>
      <c r="F907" s="10">
        <v>97.32</v>
      </c>
      <c r="G907" s="10">
        <v>68.12</v>
      </c>
      <c r="H907">
        <v>30</v>
      </c>
      <c r="I907" s="51" t="str">
        <f>_xlfn.XLOOKUP(Q4_2025[[#This Row],[Artikelnr]],Artikel_prijzen[Artnr],Artikel_prijzen[Groep],"")</f>
        <v/>
      </c>
      <c r="J907" s="10" t="str">
        <f>_xlfn.XLOOKUP(Q4_2025[[#This Row],[Artikelnr]],Artikel_prijzen[Artnr],Artikel_prijzen[Prijs 2025],"")</f>
        <v/>
      </c>
      <c r="K907" t="str">
        <f>IF(Q4_2025[[#This Row],[Artikelprijs]]&lt;&gt;"",IF(Q4_2025[[#This Row],[Stuksprijs]]=Q4_2025[[#This Row],[Artikelprijs]],"Prijs gelijk","Prijs wijkt af"),"")</f>
        <v/>
      </c>
      <c r="L907" t="str">
        <f>IF(Q4_2025[[#This Row],[Relatiekorting percentage]]=0,
    "Nvt",
    IF(Q4_2025[[#This Row],[Brutobedrag 2]] &lt; Q4_2025[[#This Row],[Bruto - Rel.korting]],
        "Nee",
        "Ja"))</f>
        <v>Ja</v>
      </c>
      <c r="M907" s="10">
        <f>IF(Q4_2025[[#This Row],[Artikelprijs]]&lt;&gt;"",Q4_2025[[#This Row],[Artikelprijs]],Q4_2025[[#This Row],[Stuksprijs]])</f>
        <v>16.22</v>
      </c>
      <c r="N907" s="44">
        <f>Q4_2025[[#This Row],[Besteld]]*Q4_2025[[#This Row],[Prijs 2]]</f>
        <v>97.32</v>
      </c>
      <c r="O907" s="10">
        <f>IF(Q4_2025[[#This Row],[Brutobedrag 2]]&lt;Q4_2025[[#This Row],[Bruto - Rel.korting]],Q4_2025[[#This Row],[Brutobedrag 2]],Q4_2025[[#This Row],[Brutobedrag 2]]*(100-Q4_2025[[#This Row],[Relatiekorting percentage]])/100)</f>
        <v>68.123999999999995</v>
      </c>
      <c r="R907" s="3"/>
      <c r="W907"/>
      <c r="AB907"/>
    </row>
    <row r="908" spans="1:28" x14ac:dyDescent="0.3">
      <c r="A908" t="s">
        <v>872</v>
      </c>
      <c r="B908">
        <v>1002060</v>
      </c>
      <c r="C908" t="s">
        <v>338</v>
      </c>
      <c r="D908">
        <v>11</v>
      </c>
      <c r="E908" s="10">
        <v>49</v>
      </c>
      <c r="F908" s="10">
        <v>539</v>
      </c>
      <c r="G908" s="10">
        <v>377.3</v>
      </c>
      <c r="H908">
        <v>30</v>
      </c>
      <c r="I908" s="51" t="str">
        <f>_xlfn.XLOOKUP(Q4_2025[[#This Row],[Artikelnr]],Artikel_prijzen[Artnr],Artikel_prijzen[Groep],"")</f>
        <v/>
      </c>
      <c r="J908" s="10" t="str">
        <f>_xlfn.XLOOKUP(Q4_2025[[#This Row],[Artikelnr]],Artikel_prijzen[Artnr],Artikel_prijzen[Prijs 2025],"")</f>
        <v/>
      </c>
      <c r="K908" t="str">
        <f>IF(Q4_2025[[#This Row],[Artikelprijs]]&lt;&gt;"",IF(Q4_2025[[#This Row],[Stuksprijs]]=Q4_2025[[#This Row],[Artikelprijs]],"Prijs gelijk","Prijs wijkt af"),"")</f>
        <v/>
      </c>
      <c r="L908" t="str">
        <f>IF(Q4_2025[[#This Row],[Relatiekorting percentage]]=0,
    "Nvt",
    IF(Q4_2025[[#This Row],[Brutobedrag 2]] &lt; Q4_2025[[#This Row],[Bruto - Rel.korting]],
        "Nee",
        "Ja"))</f>
        <v>Ja</v>
      </c>
      <c r="M908" s="10">
        <f>IF(Q4_2025[[#This Row],[Artikelprijs]]&lt;&gt;"",Q4_2025[[#This Row],[Artikelprijs]],Q4_2025[[#This Row],[Stuksprijs]])</f>
        <v>49</v>
      </c>
      <c r="N908" s="44">
        <f>Q4_2025[[#This Row],[Besteld]]*Q4_2025[[#This Row],[Prijs 2]]</f>
        <v>539</v>
      </c>
      <c r="O908" s="10">
        <f>IF(Q4_2025[[#This Row],[Brutobedrag 2]]&lt;Q4_2025[[#This Row],[Bruto - Rel.korting]],Q4_2025[[#This Row],[Brutobedrag 2]],Q4_2025[[#This Row],[Brutobedrag 2]]*(100-Q4_2025[[#This Row],[Relatiekorting percentage]])/100)</f>
        <v>377.3</v>
      </c>
      <c r="R908" s="3"/>
      <c r="W908"/>
      <c r="AB908"/>
    </row>
    <row r="909" spans="1:28" x14ac:dyDescent="0.3">
      <c r="A909" t="s">
        <v>872</v>
      </c>
      <c r="B909">
        <v>1007057</v>
      </c>
      <c r="C909" t="s">
        <v>340</v>
      </c>
      <c r="D909">
        <v>7</v>
      </c>
      <c r="E909" s="10">
        <v>78</v>
      </c>
      <c r="F909" s="10">
        <v>546</v>
      </c>
      <c r="G909" s="10">
        <v>382.2</v>
      </c>
      <c r="H909">
        <v>30</v>
      </c>
      <c r="I909" s="51" t="str">
        <f>_xlfn.XLOOKUP(Q4_2025[[#This Row],[Artikelnr]],Artikel_prijzen[Artnr],Artikel_prijzen[Groep],"")</f>
        <v/>
      </c>
      <c r="J909" s="10" t="str">
        <f>_xlfn.XLOOKUP(Q4_2025[[#This Row],[Artikelnr]],Artikel_prijzen[Artnr],Artikel_prijzen[Prijs 2025],"")</f>
        <v/>
      </c>
      <c r="K909" t="str">
        <f>IF(Q4_2025[[#This Row],[Artikelprijs]]&lt;&gt;"",IF(Q4_2025[[#This Row],[Stuksprijs]]=Q4_2025[[#This Row],[Artikelprijs]],"Prijs gelijk","Prijs wijkt af"),"")</f>
        <v/>
      </c>
      <c r="L909" t="str">
        <f>IF(Q4_2025[[#This Row],[Relatiekorting percentage]]=0,
    "Nvt",
    IF(Q4_2025[[#This Row],[Brutobedrag 2]] &lt; Q4_2025[[#This Row],[Bruto - Rel.korting]],
        "Nee",
        "Ja"))</f>
        <v>Ja</v>
      </c>
      <c r="M909" s="10">
        <f>IF(Q4_2025[[#This Row],[Artikelprijs]]&lt;&gt;"",Q4_2025[[#This Row],[Artikelprijs]],Q4_2025[[#This Row],[Stuksprijs]])</f>
        <v>78</v>
      </c>
      <c r="N909" s="44">
        <f>Q4_2025[[#This Row],[Besteld]]*Q4_2025[[#This Row],[Prijs 2]]</f>
        <v>546</v>
      </c>
      <c r="O909" s="10">
        <f>IF(Q4_2025[[#This Row],[Brutobedrag 2]]&lt;Q4_2025[[#This Row],[Bruto - Rel.korting]],Q4_2025[[#This Row],[Brutobedrag 2]],Q4_2025[[#This Row],[Brutobedrag 2]]*(100-Q4_2025[[#This Row],[Relatiekorting percentage]])/100)</f>
        <v>382.2</v>
      </c>
      <c r="R909" s="3"/>
      <c r="W909"/>
      <c r="AB909"/>
    </row>
    <row r="910" spans="1:28" x14ac:dyDescent="0.3">
      <c r="A910" t="s">
        <v>872</v>
      </c>
      <c r="B910">
        <v>4001245</v>
      </c>
      <c r="C910" t="s">
        <v>354</v>
      </c>
      <c r="D910">
        <v>1</v>
      </c>
      <c r="E910" s="10">
        <v>990.68</v>
      </c>
      <c r="F910" s="10">
        <v>990.68</v>
      </c>
      <c r="G910" s="10">
        <v>891.61</v>
      </c>
      <c r="H910">
        <v>10</v>
      </c>
      <c r="I910" s="51" t="str">
        <f>_xlfn.XLOOKUP(Q4_2025[[#This Row],[Artikelnr]],Artikel_prijzen[Artnr],Artikel_prijzen[Groep],"")</f>
        <v/>
      </c>
      <c r="J910" s="10" t="str">
        <f>_xlfn.XLOOKUP(Q4_2025[[#This Row],[Artikelnr]],Artikel_prijzen[Artnr],Artikel_prijzen[Prijs 2025],"")</f>
        <v/>
      </c>
      <c r="K910" t="str">
        <f>IF(Q4_2025[[#This Row],[Artikelprijs]]&lt;&gt;"",IF(Q4_2025[[#This Row],[Stuksprijs]]=Q4_2025[[#This Row],[Artikelprijs]],"Prijs gelijk","Prijs wijkt af"),"")</f>
        <v/>
      </c>
      <c r="L910" t="str">
        <f>IF(Q4_2025[[#This Row],[Relatiekorting percentage]]=0,
    "Nvt",
    IF(Q4_2025[[#This Row],[Brutobedrag 2]] &lt; Q4_2025[[#This Row],[Bruto - Rel.korting]],
        "Nee",
        "Ja"))</f>
        <v>Ja</v>
      </c>
      <c r="M910" s="10">
        <f>IF(Q4_2025[[#This Row],[Artikelprijs]]&lt;&gt;"",Q4_2025[[#This Row],[Artikelprijs]],Q4_2025[[#This Row],[Stuksprijs]])</f>
        <v>990.68</v>
      </c>
      <c r="N910" s="44">
        <f>Q4_2025[[#This Row],[Besteld]]*Q4_2025[[#This Row],[Prijs 2]]</f>
        <v>990.68</v>
      </c>
      <c r="O910" s="10">
        <f>IF(Q4_2025[[#This Row],[Brutobedrag 2]]&lt;Q4_2025[[#This Row],[Bruto - Rel.korting]],Q4_2025[[#This Row],[Brutobedrag 2]],Q4_2025[[#This Row],[Brutobedrag 2]]*(100-Q4_2025[[#This Row],[Relatiekorting percentage]])/100)</f>
        <v>891.61199999999997</v>
      </c>
      <c r="R910" s="3"/>
      <c r="W910"/>
      <c r="AB910"/>
    </row>
    <row r="911" spans="1:28" x14ac:dyDescent="0.3">
      <c r="A911" t="s">
        <v>872</v>
      </c>
      <c r="B911">
        <v>4001086</v>
      </c>
      <c r="C911" t="s">
        <v>883</v>
      </c>
      <c r="D911">
        <v>1</v>
      </c>
      <c r="E911" s="10">
        <v>400</v>
      </c>
      <c r="F911" s="10">
        <v>400</v>
      </c>
      <c r="G911" s="10">
        <v>400</v>
      </c>
      <c r="H911">
        <v>0</v>
      </c>
      <c r="I911" s="51" t="str">
        <f>_xlfn.XLOOKUP(Q4_2025[[#This Row],[Artikelnr]],Artikel_prijzen[Artnr],Artikel_prijzen[Groep],"")</f>
        <v/>
      </c>
      <c r="J911" s="10" t="str">
        <f>_xlfn.XLOOKUP(Q4_2025[[#This Row],[Artikelnr]],Artikel_prijzen[Artnr],Artikel_prijzen[Prijs 2025],"")</f>
        <v/>
      </c>
      <c r="K911" t="str">
        <f>IF(Q4_2025[[#This Row],[Artikelprijs]]&lt;&gt;"",IF(Q4_2025[[#This Row],[Stuksprijs]]=Q4_2025[[#This Row],[Artikelprijs]],"Prijs gelijk","Prijs wijkt af"),"")</f>
        <v/>
      </c>
      <c r="L911" t="str">
        <f>IF(Q4_2025[[#This Row],[Relatiekorting percentage]]=0,
    "Nvt",
    IF(Q4_2025[[#This Row],[Brutobedrag 2]] &lt; Q4_2025[[#This Row],[Bruto - Rel.korting]],
        "Nee",
        "Ja"))</f>
        <v>Nvt</v>
      </c>
      <c r="M911" s="10">
        <f>IF(Q4_2025[[#This Row],[Artikelprijs]]&lt;&gt;"",Q4_2025[[#This Row],[Artikelprijs]],Q4_2025[[#This Row],[Stuksprijs]])</f>
        <v>400</v>
      </c>
      <c r="N911" s="44">
        <f>Q4_2025[[#This Row],[Besteld]]*Q4_2025[[#This Row],[Prijs 2]]</f>
        <v>400</v>
      </c>
      <c r="O911" s="10">
        <f>IF(Q4_2025[[#This Row],[Brutobedrag 2]]&lt;Q4_2025[[#This Row],[Bruto - Rel.korting]],Q4_2025[[#This Row],[Brutobedrag 2]],Q4_2025[[#This Row],[Brutobedrag 2]]*(100-Q4_2025[[#This Row],[Relatiekorting percentage]])/100)</f>
        <v>400</v>
      </c>
      <c r="R911" s="3"/>
      <c r="W911"/>
      <c r="AB911"/>
    </row>
    <row r="912" spans="1:28" x14ac:dyDescent="0.3">
      <c r="A912" t="s">
        <v>872</v>
      </c>
      <c r="B912">
        <v>4001118</v>
      </c>
      <c r="C912" t="s">
        <v>317</v>
      </c>
      <c r="D912">
        <v>1</v>
      </c>
      <c r="E912" s="10">
        <v>100</v>
      </c>
      <c r="F912" s="10">
        <v>100</v>
      </c>
      <c r="G912" s="10">
        <v>90</v>
      </c>
      <c r="H912">
        <v>10</v>
      </c>
      <c r="I912" s="51" t="str">
        <f>_xlfn.XLOOKUP(Q4_2025[[#This Row],[Artikelnr]],Artikel_prijzen[Artnr],Artikel_prijzen[Groep],"")</f>
        <v/>
      </c>
      <c r="J912" s="10" t="str">
        <f>_xlfn.XLOOKUP(Q4_2025[[#This Row],[Artikelnr]],Artikel_prijzen[Artnr],Artikel_prijzen[Prijs 2025],"")</f>
        <v/>
      </c>
      <c r="K912" t="str">
        <f>IF(Q4_2025[[#This Row],[Artikelprijs]]&lt;&gt;"",IF(Q4_2025[[#This Row],[Stuksprijs]]=Q4_2025[[#This Row],[Artikelprijs]],"Prijs gelijk","Prijs wijkt af"),"")</f>
        <v/>
      </c>
      <c r="L912" t="str">
        <f>IF(Q4_2025[[#This Row],[Relatiekorting percentage]]=0,
    "Nvt",
    IF(Q4_2025[[#This Row],[Brutobedrag 2]] &lt; Q4_2025[[#This Row],[Bruto - Rel.korting]],
        "Nee",
        "Ja"))</f>
        <v>Ja</v>
      </c>
      <c r="M912" s="10">
        <f>IF(Q4_2025[[#This Row],[Artikelprijs]]&lt;&gt;"",Q4_2025[[#This Row],[Artikelprijs]],Q4_2025[[#This Row],[Stuksprijs]])</f>
        <v>100</v>
      </c>
      <c r="N912" s="44">
        <f>Q4_2025[[#This Row],[Besteld]]*Q4_2025[[#This Row],[Prijs 2]]</f>
        <v>100</v>
      </c>
      <c r="O912" s="10">
        <f>IF(Q4_2025[[#This Row],[Brutobedrag 2]]&lt;Q4_2025[[#This Row],[Bruto - Rel.korting]],Q4_2025[[#This Row],[Brutobedrag 2]],Q4_2025[[#This Row],[Brutobedrag 2]]*(100-Q4_2025[[#This Row],[Relatiekorting percentage]])/100)</f>
        <v>90</v>
      </c>
      <c r="R912" s="3"/>
      <c r="W912"/>
      <c r="AB912"/>
    </row>
    <row r="913" spans="1:28" x14ac:dyDescent="0.3">
      <c r="A913" t="s">
        <v>872</v>
      </c>
      <c r="B913">
        <v>4001303</v>
      </c>
      <c r="C913" t="s">
        <v>639</v>
      </c>
      <c r="D913">
        <v>1</v>
      </c>
      <c r="E913" s="10">
        <v>15.45</v>
      </c>
      <c r="F913" s="10">
        <v>15.45</v>
      </c>
      <c r="G913" s="10">
        <v>13.9</v>
      </c>
      <c r="H913">
        <v>10</v>
      </c>
      <c r="I913" s="51" t="str">
        <f>_xlfn.XLOOKUP(Q4_2025[[#This Row],[Artikelnr]],Artikel_prijzen[Artnr],Artikel_prijzen[Groep],"")</f>
        <v/>
      </c>
      <c r="J913" s="10" t="str">
        <f>_xlfn.XLOOKUP(Q4_2025[[#This Row],[Artikelnr]],Artikel_prijzen[Artnr],Artikel_prijzen[Prijs 2025],"")</f>
        <v/>
      </c>
      <c r="K913" t="str">
        <f>IF(Q4_2025[[#This Row],[Artikelprijs]]&lt;&gt;"",IF(Q4_2025[[#This Row],[Stuksprijs]]=Q4_2025[[#This Row],[Artikelprijs]],"Prijs gelijk","Prijs wijkt af"),"")</f>
        <v/>
      </c>
      <c r="L913" t="str">
        <f>IF(Q4_2025[[#This Row],[Relatiekorting percentage]]=0,
    "Nvt",
    IF(Q4_2025[[#This Row],[Brutobedrag 2]] &lt; Q4_2025[[#This Row],[Bruto - Rel.korting]],
        "Nee",
        "Ja"))</f>
        <v>Ja</v>
      </c>
      <c r="M913" s="10">
        <f>IF(Q4_2025[[#This Row],[Artikelprijs]]&lt;&gt;"",Q4_2025[[#This Row],[Artikelprijs]],Q4_2025[[#This Row],[Stuksprijs]])</f>
        <v>15.45</v>
      </c>
      <c r="N913" s="44">
        <f>Q4_2025[[#This Row],[Besteld]]*Q4_2025[[#This Row],[Prijs 2]]</f>
        <v>15.45</v>
      </c>
      <c r="O913" s="10">
        <f>IF(Q4_2025[[#This Row],[Brutobedrag 2]]&lt;Q4_2025[[#This Row],[Bruto - Rel.korting]],Q4_2025[[#This Row],[Brutobedrag 2]],Q4_2025[[#This Row],[Brutobedrag 2]]*(100-Q4_2025[[#This Row],[Relatiekorting percentage]])/100)</f>
        <v>13.904999999999999</v>
      </c>
      <c r="R913" s="3"/>
      <c r="W913"/>
      <c r="AB913"/>
    </row>
    <row r="914" spans="1:28" x14ac:dyDescent="0.3">
      <c r="A914" t="s">
        <v>872</v>
      </c>
      <c r="B914">
        <v>5030228</v>
      </c>
      <c r="C914" t="s">
        <v>473</v>
      </c>
      <c r="D914">
        <v>2</v>
      </c>
      <c r="E914" s="10">
        <v>236.9</v>
      </c>
      <c r="F914" s="10">
        <v>473.8</v>
      </c>
      <c r="G914" s="10">
        <v>473.8</v>
      </c>
      <c r="H914">
        <v>0</v>
      </c>
      <c r="I914" s="51" t="str">
        <f>_xlfn.XLOOKUP(Q4_2025[[#This Row],[Artikelnr]],Artikel_prijzen[Artnr],Artikel_prijzen[Groep],"")</f>
        <v>Rigging</v>
      </c>
      <c r="J914" s="10">
        <f>_xlfn.XLOOKUP(Q4_2025[[#This Row],[Artikelnr]],Artikel_prijzen[Artnr],Artikel_prijzen[Prijs 2025],"")</f>
        <v>230</v>
      </c>
      <c r="K914" t="str">
        <f>IF(Q4_2025[[#This Row],[Artikelprijs]]&lt;&gt;"",IF(Q4_2025[[#This Row],[Stuksprijs]]=Q4_2025[[#This Row],[Artikelprijs]],"Prijs gelijk","Prijs wijkt af"),"")</f>
        <v>Prijs wijkt af</v>
      </c>
      <c r="L914" t="str">
        <f>IF(Q4_2025[[#This Row],[Relatiekorting percentage]]=0,
    "Nvt",
    IF(Q4_2025[[#This Row],[Brutobedrag 2]] &lt; Q4_2025[[#This Row],[Bruto - Rel.korting]],
        "Nee",
        "Ja"))</f>
        <v>Nvt</v>
      </c>
      <c r="M914" s="10">
        <f>IF(Q4_2025[[#This Row],[Artikelprijs]]&lt;&gt;"",Q4_2025[[#This Row],[Artikelprijs]],Q4_2025[[#This Row],[Stuksprijs]])</f>
        <v>230</v>
      </c>
      <c r="N914" s="44">
        <f>Q4_2025[[#This Row],[Besteld]]*Q4_2025[[#This Row],[Prijs 2]]</f>
        <v>460</v>
      </c>
      <c r="O914" s="10">
        <f>IF(Q4_2025[[#This Row],[Brutobedrag 2]]&lt;Q4_2025[[#This Row],[Bruto - Rel.korting]],Q4_2025[[#This Row],[Brutobedrag 2]],Q4_2025[[#This Row],[Brutobedrag 2]]*(100-Q4_2025[[#This Row],[Relatiekorting percentage]])/100)</f>
        <v>460</v>
      </c>
      <c r="R914" s="3"/>
      <c r="W914"/>
      <c r="AB914"/>
    </row>
    <row r="915" spans="1:28" x14ac:dyDescent="0.3">
      <c r="A915" t="s">
        <v>872</v>
      </c>
      <c r="B915">
        <v>5030232</v>
      </c>
      <c r="C915" t="s">
        <v>395</v>
      </c>
      <c r="D915">
        <v>1</v>
      </c>
      <c r="E915" s="10">
        <v>144.19999999999999</v>
      </c>
      <c r="F915" s="10">
        <v>144.19999999999999</v>
      </c>
      <c r="G915" s="10">
        <v>144.19999999999999</v>
      </c>
      <c r="H915">
        <v>0</v>
      </c>
      <c r="I915" s="51" t="str">
        <f>_xlfn.XLOOKUP(Q4_2025[[#This Row],[Artikelnr]],Artikel_prijzen[Artnr],Artikel_prijzen[Groep],"")</f>
        <v>Rigging</v>
      </c>
      <c r="J915" s="10">
        <f>_xlfn.XLOOKUP(Q4_2025[[#This Row],[Artikelnr]],Artikel_prijzen[Artnr],Artikel_prijzen[Prijs 2025],"")</f>
        <v>140</v>
      </c>
      <c r="K915" t="str">
        <f>IF(Q4_2025[[#This Row],[Artikelprijs]]&lt;&gt;"",IF(Q4_2025[[#This Row],[Stuksprijs]]=Q4_2025[[#This Row],[Artikelprijs]],"Prijs gelijk","Prijs wijkt af"),"")</f>
        <v>Prijs wijkt af</v>
      </c>
      <c r="L915" t="str">
        <f>IF(Q4_2025[[#This Row],[Relatiekorting percentage]]=0,
    "Nvt",
    IF(Q4_2025[[#This Row],[Brutobedrag 2]] &lt; Q4_2025[[#This Row],[Bruto - Rel.korting]],
        "Nee",
        "Ja"))</f>
        <v>Nvt</v>
      </c>
      <c r="M915" s="10">
        <f>IF(Q4_2025[[#This Row],[Artikelprijs]]&lt;&gt;"",Q4_2025[[#This Row],[Artikelprijs]],Q4_2025[[#This Row],[Stuksprijs]])</f>
        <v>140</v>
      </c>
      <c r="N915" s="44">
        <f>Q4_2025[[#This Row],[Besteld]]*Q4_2025[[#This Row],[Prijs 2]]</f>
        <v>140</v>
      </c>
      <c r="O915" s="10">
        <f>IF(Q4_2025[[#This Row],[Brutobedrag 2]]&lt;Q4_2025[[#This Row],[Bruto - Rel.korting]],Q4_2025[[#This Row],[Brutobedrag 2]],Q4_2025[[#This Row],[Brutobedrag 2]]*(100-Q4_2025[[#This Row],[Relatiekorting percentage]])/100)</f>
        <v>140</v>
      </c>
      <c r="R915" s="3"/>
      <c r="W915"/>
      <c r="AB915"/>
    </row>
    <row r="916" spans="1:28" x14ac:dyDescent="0.3">
      <c r="A916" t="s">
        <v>872</v>
      </c>
      <c r="B916">
        <v>5031004</v>
      </c>
      <c r="C916" t="s">
        <v>398</v>
      </c>
      <c r="D916">
        <v>1</v>
      </c>
      <c r="E916" s="10">
        <v>29.87</v>
      </c>
      <c r="F916" s="10">
        <v>29.87</v>
      </c>
      <c r="G916" s="10">
        <v>29.87</v>
      </c>
      <c r="H916">
        <v>0</v>
      </c>
      <c r="I916" s="51" t="str">
        <f>_xlfn.XLOOKUP(Q4_2025[[#This Row],[Artikelnr]],Artikel_prijzen[Artnr],Artikel_prijzen[Groep],"")</f>
        <v/>
      </c>
      <c r="J916" s="10" t="str">
        <f>_xlfn.XLOOKUP(Q4_2025[[#This Row],[Artikelnr]],Artikel_prijzen[Artnr],Artikel_prijzen[Prijs 2025],"")</f>
        <v/>
      </c>
      <c r="K916" t="str">
        <f>IF(Q4_2025[[#This Row],[Artikelprijs]]&lt;&gt;"",IF(Q4_2025[[#This Row],[Stuksprijs]]=Q4_2025[[#This Row],[Artikelprijs]],"Prijs gelijk","Prijs wijkt af"),"")</f>
        <v/>
      </c>
      <c r="L916" t="str">
        <f>IF(Q4_2025[[#This Row],[Relatiekorting percentage]]=0,
    "Nvt",
    IF(Q4_2025[[#This Row],[Brutobedrag 2]] &lt; Q4_2025[[#This Row],[Bruto - Rel.korting]],
        "Nee",
        "Ja"))</f>
        <v>Nvt</v>
      </c>
      <c r="M916" s="10">
        <f>IF(Q4_2025[[#This Row],[Artikelprijs]]&lt;&gt;"",Q4_2025[[#This Row],[Artikelprijs]],Q4_2025[[#This Row],[Stuksprijs]])</f>
        <v>29.87</v>
      </c>
      <c r="N916" s="44">
        <f>Q4_2025[[#This Row],[Besteld]]*Q4_2025[[#This Row],[Prijs 2]]</f>
        <v>29.87</v>
      </c>
      <c r="O916" s="10">
        <f>IF(Q4_2025[[#This Row],[Brutobedrag 2]]&lt;Q4_2025[[#This Row],[Bruto - Rel.korting]],Q4_2025[[#This Row],[Brutobedrag 2]],Q4_2025[[#This Row],[Brutobedrag 2]]*(100-Q4_2025[[#This Row],[Relatiekorting percentage]])/100)</f>
        <v>29.87</v>
      </c>
      <c r="R916" s="3"/>
      <c r="W916"/>
      <c r="AB916"/>
    </row>
    <row r="917" spans="1:28" x14ac:dyDescent="0.3">
      <c r="A917" t="s">
        <v>872</v>
      </c>
      <c r="B917">
        <v>5031008</v>
      </c>
      <c r="C917" t="s">
        <v>396</v>
      </c>
      <c r="D917">
        <v>2</v>
      </c>
      <c r="E917" s="10">
        <v>59.74</v>
      </c>
      <c r="F917" s="10">
        <v>119.48</v>
      </c>
      <c r="G917" s="10">
        <v>119.48</v>
      </c>
      <c r="H917">
        <v>0</v>
      </c>
      <c r="I917" s="51" t="str">
        <f>_xlfn.XLOOKUP(Q4_2025[[#This Row],[Artikelnr]],Artikel_prijzen[Artnr],Artikel_prijzen[Groep],"")</f>
        <v/>
      </c>
      <c r="J917" s="10" t="str">
        <f>_xlfn.XLOOKUP(Q4_2025[[#This Row],[Artikelnr]],Artikel_prijzen[Artnr],Artikel_prijzen[Prijs 2025],"")</f>
        <v/>
      </c>
      <c r="K917" t="str">
        <f>IF(Q4_2025[[#This Row],[Artikelprijs]]&lt;&gt;"",IF(Q4_2025[[#This Row],[Stuksprijs]]=Q4_2025[[#This Row],[Artikelprijs]],"Prijs gelijk","Prijs wijkt af"),"")</f>
        <v/>
      </c>
      <c r="L917" t="str">
        <f>IF(Q4_2025[[#This Row],[Relatiekorting percentage]]=0,
    "Nvt",
    IF(Q4_2025[[#This Row],[Brutobedrag 2]] &lt; Q4_2025[[#This Row],[Bruto - Rel.korting]],
        "Nee",
        "Ja"))</f>
        <v>Nvt</v>
      </c>
      <c r="M917" s="10">
        <f>IF(Q4_2025[[#This Row],[Artikelprijs]]&lt;&gt;"",Q4_2025[[#This Row],[Artikelprijs]],Q4_2025[[#This Row],[Stuksprijs]])</f>
        <v>59.74</v>
      </c>
      <c r="N917" s="44">
        <f>Q4_2025[[#This Row],[Besteld]]*Q4_2025[[#This Row],[Prijs 2]]</f>
        <v>119.48</v>
      </c>
      <c r="O917" s="10">
        <f>IF(Q4_2025[[#This Row],[Brutobedrag 2]]&lt;Q4_2025[[#This Row],[Bruto - Rel.korting]],Q4_2025[[#This Row],[Brutobedrag 2]],Q4_2025[[#This Row],[Brutobedrag 2]]*(100-Q4_2025[[#This Row],[Relatiekorting percentage]])/100)</f>
        <v>119.48</v>
      </c>
      <c r="R917" s="3"/>
      <c r="W917"/>
      <c r="AB917"/>
    </row>
    <row r="918" spans="1:28" x14ac:dyDescent="0.3">
      <c r="A918" t="s">
        <v>872</v>
      </c>
      <c r="B918">
        <v>1007051</v>
      </c>
      <c r="C918" t="s">
        <v>54</v>
      </c>
      <c r="D918">
        <v>6</v>
      </c>
      <c r="E918" s="10">
        <v>88.57</v>
      </c>
      <c r="F918" s="10">
        <v>531.41999999999996</v>
      </c>
      <c r="G918" s="10">
        <v>531.41999999999996</v>
      </c>
      <c r="H918">
        <v>0</v>
      </c>
      <c r="I918" s="51" t="str">
        <f>_xlfn.XLOOKUP(Q4_2025[[#This Row],[Artikelnr]],Artikel_prijzen[Artnr],Artikel_prijzen[Groep],"")</f>
        <v/>
      </c>
      <c r="J918" s="10" t="str">
        <f>_xlfn.XLOOKUP(Q4_2025[[#This Row],[Artikelnr]],Artikel_prijzen[Artnr],Artikel_prijzen[Prijs 2025],"")</f>
        <v/>
      </c>
      <c r="K918" t="str">
        <f>IF(Q4_2025[[#This Row],[Artikelprijs]]&lt;&gt;"",IF(Q4_2025[[#This Row],[Stuksprijs]]=Q4_2025[[#This Row],[Artikelprijs]],"Prijs gelijk","Prijs wijkt af"),"")</f>
        <v/>
      </c>
      <c r="L918" t="str">
        <f>IF(Q4_2025[[#This Row],[Relatiekorting percentage]]=0,
    "Nvt",
    IF(Q4_2025[[#This Row],[Brutobedrag 2]] &lt; Q4_2025[[#This Row],[Bruto - Rel.korting]],
        "Nee",
        "Ja"))</f>
        <v>Nvt</v>
      </c>
      <c r="M918" s="10">
        <f>IF(Q4_2025[[#This Row],[Artikelprijs]]&lt;&gt;"",Q4_2025[[#This Row],[Artikelprijs]],Q4_2025[[#This Row],[Stuksprijs]])</f>
        <v>88.57</v>
      </c>
      <c r="N918" s="44">
        <f>Q4_2025[[#This Row],[Besteld]]*Q4_2025[[#This Row],[Prijs 2]]</f>
        <v>531.41999999999996</v>
      </c>
      <c r="O918" s="10">
        <f>IF(Q4_2025[[#This Row],[Brutobedrag 2]]&lt;Q4_2025[[#This Row],[Bruto - Rel.korting]],Q4_2025[[#This Row],[Brutobedrag 2]],Q4_2025[[#This Row],[Brutobedrag 2]]*(100-Q4_2025[[#This Row],[Relatiekorting percentage]])/100)</f>
        <v>531.41999999999996</v>
      </c>
      <c r="R918" s="3"/>
      <c r="W918"/>
      <c r="AB918"/>
    </row>
    <row r="919" spans="1:28" x14ac:dyDescent="0.3">
      <c r="A919" t="s">
        <v>872</v>
      </c>
      <c r="B919">
        <v>5021034</v>
      </c>
      <c r="C919" t="s">
        <v>275</v>
      </c>
      <c r="D919">
        <v>1</v>
      </c>
      <c r="E919" s="10">
        <v>185.4</v>
      </c>
      <c r="F919" s="10">
        <v>185.4</v>
      </c>
      <c r="G919" s="10">
        <v>185.4</v>
      </c>
      <c r="H919">
        <v>0</v>
      </c>
      <c r="I919" s="51" t="str">
        <f>_xlfn.XLOOKUP(Q4_2025[[#This Row],[Artikelnr]],Artikel_prijzen[Artnr],Artikel_prijzen[Groep],"")</f>
        <v>Elektra</v>
      </c>
      <c r="J919" s="10">
        <f>_xlfn.XLOOKUP(Q4_2025[[#This Row],[Artikelnr]],Artikel_prijzen[Artnr],Artikel_prijzen[Prijs 2025],"")</f>
        <v>106.8625</v>
      </c>
      <c r="K919" t="str">
        <f>IF(Q4_2025[[#This Row],[Artikelprijs]]&lt;&gt;"",IF(Q4_2025[[#This Row],[Stuksprijs]]=Q4_2025[[#This Row],[Artikelprijs]],"Prijs gelijk","Prijs wijkt af"),"")</f>
        <v>Prijs wijkt af</v>
      </c>
      <c r="L919" t="str">
        <f>IF(Q4_2025[[#This Row],[Relatiekorting percentage]]=0,
    "Nvt",
    IF(Q4_2025[[#This Row],[Brutobedrag 2]] &lt; Q4_2025[[#This Row],[Bruto - Rel.korting]],
        "Nee",
        "Ja"))</f>
        <v>Nvt</v>
      </c>
      <c r="M919" s="10">
        <f>IF(Q4_2025[[#This Row],[Artikelprijs]]&lt;&gt;"",Q4_2025[[#This Row],[Artikelprijs]],Q4_2025[[#This Row],[Stuksprijs]])</f>
        <v>106.8625</v>
      </c>
      <c r="N919" s="44">
        <f>Q4_2025[[#This Row],[Besteld]]*Q4_2025[[#This Row],[Prijs 2]]</f>
        <v>106.8625</v>
      </c>
      <c r="O919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919" s="3"/>
      <c r="W919"/>
      <c r="AB919"/>
    </row>
    <row r="920" spans="1:28" x14ac:dyDescent="0.3">
      <c r="A920" t="s">
        <v>872</v>
      </c>
      <c r="B920">
        <v>5030228</v>
      </c>
      <c r="C920" t="s">
        <v>113</v>
      </c>
      <c r="D920">
        <v>2</v>
      </c>
      <c r="E920" s="10">
        <v>236.9</v>
      </c>
      <c r="F920" s="10">
        <v>473.8</v>
      </c>
      <c r="G920" s="10">
        <v>473.8</v>
      </c>
      <c r="H920">
        <v>0</v>
      </c>
      <c r="I920" s="51" t="str">
        <f>_xlfn.XLOOKUP(Q4_2025[[#This Row],[Artikelnr]],Artikel_prijzen[Artnr],Artikel_prijzen[Groep],"")</f>
        <v>Rigging</v>
      </c>
      <c r="J920" s="10">
        <f>_xlfn.XLOOKUP(Q4_2025[[#This Row],[Artikelnr]],Artikel_prijzen[Artnr],Artikel_prijzen[Prijs 2025],"")</f>
        <v>230</v>
      </c>
      <c r="K920" t="str">
        <f>IF(Q4_2025[[#This Row],[Artikelprijs]]&lt;&gt;"",IF(Q4_2025[[#This Row],[Stuksprijs]]=Q4_2025[[#This Row],[Artikelprijs]],"Prijs gelijk","Prijs wijkt af"),"")</f>
        <v>Prijs wijkt af</v>
      </c>
      <c r="L920" t="str">
        <f>IF(Q4_2025[[#This Row],[Relatiekorting percentage]]=0,
    "Nvt",
    IF(Q4_2025[[#This Row],[Brutobedrag 2]] &lt; Q4_2025[[#This Row],[Bruto - Rel.korting]],
        "Nee",
        "Ja"))</f>
        <v>Nvt</v>
      </c>
      <c r="M920" s="10">
        <f>IF(Q4_2025[[#This Row],[Artikelprijs]]&lt;&gt;"",Q4_2025[[#This Row],[Artikelprijs]],Q4_2025[[#This Row],[Stuksprijs]])</f>
        <v>230</v>
      </c>
      <c r="N920" s="44">
        <f>Q4_2025[[#This Row],[Besteld]]*Q4_2025[[#This Row],[Prijs 2]]</f>
        <v>460</v>
      </c>
      <c r="O920" s="10">
        <f>IF(Q4_2025[[#This Row],[Brutobedrag 2]]&lt;Q4_2025[[#This Row],[Bruto - Rel.korting]],Q4_2025[[#This Row],[Brutobedrag 2]],Q4_2025[[#This Row],[Brutobedrag 2]]*(100-Q4_2025[[#This Row],[Relatiekorting percentage]])/100)</f>
        <v>460</v>
      </c>
      <c r="R920" s="3"/>
      <c r="W920"/>
      <c r="AB920"/>
    </row>
    <row r="921" spans="1:28" x14ac:dyDescent="0.3">
      <c r="A921" t="s">
        <v>872</v>
      </c>
      <c r="B921">
        <v>5030232</v>
      </c>
      <c r="C921" t="s">
        <v>116</v>
      </c>
      <c r="D921">
        <v>1</v>
      </c>
      <c r="E921" s="10">
        <v>144.19999999999999</v>
      </c>
      <c r="F921" s="10">
        <v>144.19999999999999</v>
      </c>
      <c r="G921" s="10">
        <v>144.19999999999999</v>
      </c>
      <c r="H921">
        <v>0</v>
      </c>
      <c r="I921" s="51" t="str">
        <f>_xlfn.XLOOKUP(Q4_2025[[#This Row],[Artikelnr]],Artikel_prijzen[Artnr],Artikel_prijzen[Groep],"")</f>
        <v>Rigging</v>
      </c>
      <c r="J921" s="10">
        <f>_xlfn.XLOOKUP(Q4_2025[[#This Row],[Artikelnr]],Artikel_prijzen[Artnr],Artikel_prijzen[Prijs 2025],"")</f>
        <v>140</v>
      </c>
      <c r="K921" t="str">
        <f>IF(Q4_2025[[#This Row],[Artikelprijs]]&lt;&gt;"",IF(Q4_2025[[#This Row],[Stuksprijs]]=Q4_2025[[#This Row],[Artikelprijs]],"Prijs gelijk","Prijs wijkt af"),"")</f>
        <v>Prijs wijkt af</v>
      </c>
      <c r="L921" t="str">
        <f>IF(Q4_2025[[#This Row],[Relatiekorting percentage]]=0,
    "Nvt",
    IF(Q4_2025[[#This Row],[Brutobedrag 2]] &lt; Q4_2025[[#This Row],[Bruto - Rel.korting]],
        "Nee",
        "Ja"))</f>
        <v>Nvt</v>
      </c>
      <c r="M921" s="10">
        <f>IF(Q4_2025[[#This Row],[Artikelprijs]]&lt;&gt;"",Q4_2025[[#This Row],[Artikelprijs]],Q4_2025[[#This Row],[Stuksprijs]])</f>
        <v>140</v>
      </c>
      <c r="N921" s="44">
        <f>Q4_2025[[#This Row],[Besteld]]*Q4_2025[[#This Row],[Prijs 2]]</f>
        <v>140</v>
      </c>
      <c r="O921" s="10">
        <f>IF(Q4_2025[[#This Row],[Brutobedrag 2]]&lt;Q4_2025[[#This Row],[Bruto - Rel.korting]],Q4_2025[[#This Row],[Brutobedrag 2]],Q4_2025[[#This Row],[Brutobedrag 2]]*(100-Q4_2025[[#This Row],[Relatiekorting percentage]])/100)</f>
        <v>140</v>
      </c>
      <c r="R921" s="3"/>
      <c r="W921"/>
      <c r="AB921"/>
    </row>
    <row r="922" spans="1:28" x14ac:dyDescent="0.3">
      <c r="A922" t="s">
        <v>872</v>
      </c>
      <c r="B922">
        <v>5031008</v>
      </c>
      <c r="C922" t="s">
        <v>142</v>
      </c>
      <c r="D922">
        <v>2</v>
      </c>
      <c r="E922" s="10">
        <v>59.74</v>
      </c>
      <c r="F922" s="10">
        <v>119.48</v>
      </c>
      <c r="G922" s="10">
        <v>119.48</v>
      </c>
      <c r="H922">
        <v>0</v>
      </c>
      <c r="I922" s="51" t="str">
        <f>_xlfn.XLOOKUP(Q4_2025[[#This Row],[Artikelnr]],Artikel_prijzen[Artnr],Artikel_prijzen[Groep],"")</f>
        <v/>
      </c>
      <c r="J922" s="10" t="str">
        <f>_xlfn.XLOOKUP(Q4_2025[[#This Row],[Artikelnr]],Artikel_prijzen[Artnr],Artikel_prijzen[Prijs 2025],"")</f>
        <v/>
      </c>
      <c r="K922" t="str">
        <f>IF(Q4_2025[[#This Row],[Artikelprijs]]&lt;&gt;"",IF(Q4_2025[[#This Row],[Stuksprijs]]=Q4_2025[[#This Row],[Artikelprijs]],"Prijs gelijk","Prijs wijkt af"),"")</f>
        <v/>
      </c>
      <c r="L922" t="str">
        <f>IF(Q4_2025[[#This Row],[Relatiekorting percentage]]=0,
    "Nvt",
    IF(Q4_2025[[#This Row],[Brutobedrag 2]] &lt; Q4_2025[[#This Row],[Bruto - Rel.korting]],
        "Nee",
        "Ja"))</f>
        <v>Nvt</v>
      </c>
      <c r="M922" s="10">
        <f>IF(Q4_2025[[#This Row],[Artikelprijs]]&lt;&gt;"",Q4_2025[[#This Row],[Artikelprijs]],Q4_2025[[#This Row],[Stuksprijs]])</f>
        <v>59.74</v>
      </c>
      <c r="N922" s="44">
        <f>Q4_2025[[#This Row],[Besteld]]*Q4_2025[[#This Row],[Prijs 2]]</f>
        <v>119.48</v>
      </c>
      <c r="O922" s="10">
        <f>IF(Q4_2025[[#This Row],[Brutobedrag 2]]&lt;Q4_2025[[#This Row],[Bruto - Rel.korting]],Q4_2025[[#This Row],[Brutobedrag 2]],Q4_2025[[#This Row],[Brutobedrag 2]]*(100-Q4_2025[[#This Row],[Relatiekorting percentage]])/100)</f>
        <v>119.48</v>
      </c>
      <c r="R922" s="3"/>
      <c r="W922"/>
      <c r="AB922"/>
    </row>
    <row r="923" spans="1:28" x14ac:dyDescent="0.3">
      <c r="A923" t="s">
        <v>872</v>
      </c>
      <c r="B923">
        <v>5031009</v>
      </c>
      <c r="C923" t="s">
        <v>141</v>
      </c>
      <c r="D923">
        <v>2</v>
      </c>
      <c r="E923" s="10">
        <v>89.61</v>
      </c>
      <c r="F923" s="10">
        <v>179.22</v>
      </c>
      <c r="G923" s="10">
        <v>179.22</v>
      </c>
      <c r="H923">
        <v>0</v>
      </c>
      <c r="I923" s="51" t="str">
        <f>_xlfn.XLOOKUP(Q4_2025[[#This Row],[Artikelnr]],Artikel_prijzen[Artnr],Artikel_prijzen[Groep],"")</f>
        <v/>
      </c>
      <c r="J923" s="10" t="str">
        <f>_xlfn.XLOOKUP(Q4_2025[[#This Row],[Artikelnr]],Artikel_prijzen[Artnr],Artikel_prijzen[Prijs 2025],"")</f>
        <v/>
      </c>
      <c r="K923" t="str">
        <f>IF(Q4_2025[[#This Row],[Artikelprijs]]&lt;&gt;"",IF(Q4_2025[[#This Row],[Stuksprijs]]=Q4_2025[[#This Row],[Artikelprijs]],"Prijs gelijk","Prijs wijkt af"),"")</f>
        <v/>
      </c>
      <c r="L923" t="str">
        <f>IF(Q4_2025[[#This Row],[Relatiekorting percentage]]=0,
    "Nvt",
    IF(Q4_2025[[#This Row],[Brutobedrag 2]] &lt; Q4_2025[[#This Row],[Bruto - Rel.korting]],
        "Nee",
        "Ja"))</f>
        <v>Nvt</v>
      </c>
      <c r="M923" s="10">
        <f>IF(Q4_2025[[#This Row],[Artikelprijs]]&lt;&gt;"",Q4_2025[[#This Row],[Artikelprijs]],Q4_2025[[#This Row],[Stuksprijs]])</f>
        <v>89.61</v>
      </c>
      <c r="N923" s="44">
        <f>Q4_2025[[#This Row],[Besteld]]*Q4_2025[[#This Row],[Prijs 2]]</f>
        <v>179.22</v>
      </c>
      <c r="O923" s="10">
        <f>IF(Q4_2025[[#This Row],[Brutobedrag 2]]&lt;Q4_2025[[#This Row],[Bruto - Rel.korting]],Q4_2025[[#This Row],[Brutobedrag 2]],Q4_2025[[#This Row],[Brutobedrag 2]]*(100-Q4_2025[[#This Row],[Relatiekorting percentage]])/100)</f>
        <v>179.22</v>
      </c>
      <c r="R923" s="3"/>
      <c r="W923"/>
      <c r="AB923"/>
    </row>
    <row r="924" spans="1:28" x14ac:dyDescent="0.3">
      <c r="A924" t="s">
        <v>872</v>
      </c>
      <c r="B924">
        <v>1008008</v>
      </c>
      <c r="C924" t="s">
        <v>152</v>
      </c>
      <c r="D924">
        <v>5</v>
      </c>
      <c r="E924" s="10">
        <v>82.95</v>
      </c>
      <c r="F924" s="10">
        <v>414.75</v>
      </c>
      <c r="G924" s="10">
        <v>414.75</v>
      </c>
      <c r="H924">
        <v>0</v>
      </c>
      <c r="I924" s="51" t="str">
        <f>_xlfn.XLOOKUP(Q4_2025[[#This Row],[Artikelnr]],Artikel_prijzen[Artnr],Artikel_prijzen[Groep],"")</f>
        <v/>
      </c>
      <c r="J924" s="10" t="str">
        <f>_xlfn.XLOOKUP(Q4_2025[[#This Row],[Artikelnr]],Artikel_prijzen[Artnr],Artikel_prijzen[Prijs 2025],"")</f>
        <v/>
      </c>
      <c r="K924" t="str">
        <f>IF(Q4_2025[[#This Row],[Artikelprijs]]&lt;&gt;"",IF(Q4_2025[[#This Row],[Stuksprijs]]=Q4_2025[[#This Row],[Artikelprijs]],"Prijs gelijk","Prijs wijkt af"),"")</f>
        <v/>
      </c>
      <c r="L924" t="str">
        <f>IF(Q4_2025[[#This Row],[Relatiekorting percentage]]=0,
    "Nvt",
    IF(Q4_2025[[#This Row],[Brutobedrag 2]] &lt; Q4_2025[[#This Row],[Bruto - Rel.korting]],
        "Nee",
        "Ja"))</f>
        <v>Nvt</v>
      </c>
      <c r="M924" s="10">
        <f>IF(Q4_2025[[#This Row],[Artikelprijs]]&lt;&gt;"",Q4_2025[[#This Row],[Artikelprijs]],Q4_2025[[#This Row],[Stuksprijs]])</f>
        <v>82.95</v>
      </c>
      <c r="N924" s="44">
        <f>Q4_2025[[#This Row],[Besteld]]*Q4_2025[[#This Row],[Prijs 2]]</f>
        <v>414.75</v>
      </c>
      <c r="O924" s="10">
        <f>IF(Q4_2025[[#This Row],[Brutobedrag 2]]&lt;Q4_2025[[#This Row],[Bruto - Rel.korting]],Q4_2025[[#This Row],[Brutobedrag 2]],Q4_2025[[#This Row],[Brutobedrag 2]]*(100-Q4_2025[[#This Row],[Relatiekorting percentage]])/100)</f>
        <v>414.75</v>
      </c>
      <c r="R924" s="3"/>
      <c r="W924"/>
      <c r="AB924"/>
    </row>
    <row r="925" spans="1:28" x14ac:dyDescent="0.3">
      <c r="A925" t="s">
        <v>872</v>
      </c>
      <c r="B925">
        <v>4001287</v>
      </c>
      <c r="C925" t="s">
        <v>780</v>
      </c>
      <c r="D925">
        <v>1</v>
      </c>
      <c r="E925" s="10">
        <v>95</v>
      </c>
      <c r="F925" s="10">
        <v>95</v>
      </c>
      <c r="G925" s="10">
        <v>95</v>
      </c>
      <c r="H925">
        <v>0</v>
      </c>
      <c r="I925" s="51" t="str">
        <f>_xlfn.XLOOKUP(Q4_2025[[#This Row],[Artikelnr]],Artikel_prijzen[Artnr],Artikel_prijzen[Groep],"")</f>
        <v/>
      </c>
      <c r="J925" s="10" t="str">
        <f>_xlfn.XLOOKUP(Q4_2025[[#This Row],[Artikelnr]],Artikel_prijzen[Artnr],Artikel_prijzen[Prijs 2025],"")</f>
        <v/>
      </c>
      <c r="K925" t="str">
        <f>IF(Q4_2025[[#This Row],[Artikelprijs]]&lt;&gt;"",IF(Q4_2025[[#This Row],[Stuksprijs]]=Q4_2025[[#This Row],[Artikelprijs]],"Prijs gelijk","Prijs wijkt af"),"")</f>
        <v/>
      </c>
      <c r="L925" t="str">
        <f>IF(Q4_2025[[#This Row],[Relatiekorting percentage]]=0,
    "Nvt",
    IF(Q4_2025[[#This Row],[Brutobedrag 2]] &lt; Q4_2025[[#This Row],[Bruto - Rel.korting]],
        "Nee",
        "Ja"))</f>
        <v>Nvt</v>
      </c>
      <c r="M925" s="10">
        <f>IF(Q4_2025[[#This Row],[Artikelprijs]]&lt;&gt;"",Q4_2025[[#This Row],[Artikelprijs]],Q4_2025[[#This Row],[Stuksprijs]])</f>
        <v>95</v>
      </c>
      <c r="N925" s="44">
        <f>Q4_2025[[#This Row],[Besteld]]*Q4_2025[[#This Row],[Prijs 2]]</f>
        <v>95</v>
      </c>
      <c r="O925" s="10">
        <f>IF(Q4_2025[[#This Row],[Brutobedrag 2]]&lt;Q4_2025[[#This Row],[Bruto - Rel.korting]],Q4_2025[[#This Row],[Brutobedrag 2]],Q4_2025[[#This Row],[Brutobedrag 2]]*(100-Q4_2025[[#This Row],[Relatiekorting percentage]])/100)</f>
        <v>95</v>
      </c>
      <c r="R925" s="3"/>
      <c r="W925"/>
      <c r="AB925"/>
    </row>
    <row r="926" spans="1:28" x14ac:dyDescent="0.3">
      <c r="A926" t="s">
        <v>872</v>
      </c>
      <c r="B926">
        <v>3002022</v>
      </c>
      <c r="C926" t="s">
        <v>195</v>
      </c>
      <c r="D926">
        <v>1</v>
      </c>
      <c r="E926" s="10">
        <v>76.02</v>
      </c>
      <c r="F926" s="10">
        <v>76.02</v>
      </c>
      <c r="G926" s="10">
        <v>53.21</v>
      </c>
      <c r="H926">
        <v>30</v>
      </c>
      <c r="I926" s="51" t="str">
        <f>_xlfn.XLOOKUP(Q4_2025[[#This Row],[Artikelnr]],Artikel_prijzen[Artnr],Artikel_prijzen[Groep],"")</f>
        <v/>
      </c>
      <c r="J926" s="10" t="str">
        <f>_xlfn.XLOOKUP(Q4_2025[[#This Row],[Artikelnr]],Artikel_prijzen[Artnr],Artikel_prijzen[Prijs 2025],"")</f>
        <v/>
      </c>
      <c r="K926" t="str">
        <f>IF(Q4_2025[[#This Row],[Artikelprijs]]&lt;&gt;"",IF(Q4_2025[[#This Row],[Stuksprijs]]=Q4_2025[[#This Row],[Artikelprijs]],"Prijs gelijk","Prijs wijkt af"),"")</f>
        <v/>
      </c>
      <c r="L926" t="str">
        <f>IF(Q4_2025[[#This Row],[Relatiekorting percentage]]=0,
    "Nvt",
    IF(Q4_2025[[#This Row],[Brutobedrag 2]] &lt; Q4_2025[[#This Row],[Bruto - Rel.korting]],
        "Nee",
        "Ja"))</f>
        <v>Ja</v>
      </c>
      <c r="M926" s="10">
        <f>IF(Q4_2025[[#This Row],[Artikelprijs]]&lt;&gt;"",Q4_2025[[#This Row],[Artikelprijs]],Q4_2025[[#This Row],[Stuksprijs]])</f>
        <v>76.02</v>
      </c>
      <c r="N926" s="44">
        <f>Q4_2025[[#This Row],[Besteld]]*Q4_2025[[#This Row],[Prijs 2]]</f>
        <v>76.02</v>
      </c>
      <c r="O926" s="10">
        <f>IF(Q4_2025[[#This Row],[Brutobedrag 2]]&lt;Q4_2025[[#This Row],[Bruto - Rel.korting]],Q4_2025[[#This Row],[Brutobedrag 2]],Q4_2025[[#This Row],[Brutobedrag 2]]*(100-Q4_2025[[#This Row],[Relatiekorting percentage]])/100)</f>
        <v>53.213999999999999</v>
      </c>
      <c r="R926" s="3"/>
      <c r="W926"/>
      <c r="AB926"/>
    </row>
    <row r="927" spans="1:28" x14ac:dyDescent="0.3">
      <c r="A927" t="s">
        <v>872</v>
      </c>
      <c r="B927">
        <v>3001013</v>
      </c>
      <c r="C927" t="s">
        <v>325</v>
      </c>
      <c r="D927">
        <v>3</v>
      </c>
      <c r="E927" s="10">
        <v>17.89</v>
      </c>
      <c r="F927" s="10">
        <v>53.67</v>
      </c>
      <c r="G927" s="10">
        <v>37.57</v>
      </c>
      <c r="H927">
        <v>30</v>
      </c>
      <c r="I927" s="51" t="str">
        <f>_xlfn.XLOOKUP(Q4_2025[[#This Row],[Artikelnr]],Artikel_prijzen[Artnr],Artikel_prijzen[Groep],"")</f>
        <v/>
      </c>
      <c r="J927" s="10" t="str">
        <f>_xlfn.XLOOKUP(Q4_2025[[#This Row],[Artikelnr]],Artikel_prijzen[Artnr],Artikel_prijzen[Prijs 2025],"")</f>
        <v/>
      </c>
      <c r="K927" t="str">
        <f>IF(Q4_2025[[#This Row],[Artikelprijs]]&lt;&gt;"",IF(Q4_2025[[#This Row],[Stuksprijs]]=Q4_2025[[#This Row],[Artikelprijs]],"Prijs gelijk","Prijs wijkt af"),"")</f>
        <v/>
      </c>
      <c r="L927" t="str">
        <f>IF(Q4_2025[[#This Row],[Relatiekorting percentage]]=0,
    "Nvt",
    IF(Q4_2025[[#This Row],[Brutobedrag 2]] &lt; Q4_2025[[#This Row],[Bruto - Rel.korting]],
        "Nee",
        "Ja"))</f>
        <v>Ja</v>
      </c>
      <c r="M927" s="10">
        <f>IF(Q4_2025[[#This Row],[Artikelprijs]]&lt;&gt;"",Q4_2025[[#This Row],[Artikelprijs]],Q4_2025[[#This Row],[Stuksprijs]])</f>
        <v>17.89</v>
      </c>
      <c r="N927" s="44">
        <f>Q4_2025[[#This Row],[Besteld]]*Q4_2025[[#This Row],[Prijs 2]]</f>
        <v>53.67</v>
      </c>
      <c r="O927" s="10">
        <f>IF(Q4_2025[[#This Row],[Brutobedrag 2]]&lt;Q4_2025[[#This Row],[Bruto - Rel.korting]],Q4_2025[[#This Row],[Brutobedrag 2]],Q4_2025[[#This Row],[Brutobedrag 2]]*(100-Q4_2025[[#This Row],[Relatiekorting percentage]])/100)</f>
        <v>37.569000000000003</v>
      </c>
      <c r="R927" s="3"/>
      <c r="W927"/>
      <c r="AB927"/>
    </row>
    <row r="928" spans="1:28" x14ac:dyDescent="0.3">
      <c r="A928" t="s">
        <v>872</v>
      </c>
      <c r="B928">
        <v>3001044</v>
      </c>
      <c r="C928" t="s">
        <v>47</v>
      </c>
      <c r="D928">
        <v>3</v>
      </c>
      <c r="E928" s="10">
        <v>26.83</v>
      </c>
      <c r="F928" s="10">
        <v>80.489999999999995</v>
      </c>
      <c r="G928" s="10">
        <v>56.34</v>
      </c>
      <c r="H928">
        <v>30</v>
      </c>
      <c r="I928" s="51" t="str">
        <f>_xlfn.XLOOKUP(Q4_2025[[#This Row],[Artikelnr]],Artikel_prijzen[Artnr],Artikel_prijzen[Groep],"")</f>
        <v/>
      </c>
      <c r="J928" s="10" t="str">
        <f>_xlfn.XLOOKUP(Q4_2025[[#This Row],[Artikelnr]],Artikel_prijzen[Artnr],Artikel_prijzen[Prijs 2025],"")</f>
        <v/>
      </c>
      <c r="K928" t="str">
        <f>IF(Q4_2025[[#This Row],[Artikelprijs]]&lt;&gt;"",IF(Q4_2025[[#This Row],[Stuksprijs]]=Q4_2025[[#This Row],[Artikelprijs]],"Prijs gelijk","Prijs wijkt af"),"")</f>
        <v/>
      </c>
      <c r="L928" t="str">
        <f>IF(Q4_2025[[#This Row],[Relatiekorting percentage]]=0,
    "Nvt",
    IF(Q4_2025[[#This Row],[Brutobedrag 2]] &lt; Q4_2025[[#This Row],[Bruto - Rel.korting]],
        "Nee",
        "Ja"))</f>
        <v>Ja</v>
      </c>
      <c r="M928" s="10">
        <f>IF(Q4_2025[[#This Row],[Artikelprijs]]&lt;&gt;"",Q4_2025[[#This Row],[Artikelprijs]],Q4_2025[[#This Row],[Stuksprijs]])</f>
        <v>26.83</v>
      </c>
      <c r="N928" s="44">
        <f>Q4_2025[[#This Row],[Besteld]]*Q4_2025[[#This Row],[Prijs 2]]</f>
        <v>80.489999999999995</v>
      </c>
      <c r="O928" s="10">
        <f>IF(Q4_2025[[#This Row],[Brutobedrag 2]]&lt;Q4_2025[[#This Row],[Bruto - Rel.korting]],Q4_2025[[#This Row],[Brutobedrag 2]],Q4_2025[[#This Row],[Brutobedrag 2]]*(100-Q4_2025[[#This Row],[Relatiekorting percentage]])/100)</f>
        <v>56.342999999999989</v>
      </c>
      <c r="R928" s="3"/>
      <c r="W928"/>
      <c r="AB928"/>
    </row>
    <row r="929" spans="1:28" x14ac:dyDescent="0.3">
      <c r="A929" t="s">
        <v>872</v>
      </c>
      <c r="B929">
        <v>1009004</v>
      </c>
      <c r="C929" t="s">
        <v>352</v>
      </c>
      <c r="D929">
        <v>1</v>
      </c>
      <c r="E929" s="10">
        <v>40</v>
      </c>
      <c r="F929" s="10">
        <v>40</v>
      </c>
      <c r="G929" s="10">
        <v>28</v>
      </c>
      <c r="H929">
        <v>30</v>
      </c>
      <c r="I929" s="51" t="str">
        <f>_xlfn.XLOOKUP(Q4_2025[[#This Row],[Artikelnr]],Artikel_prijzen[Artnr],Artikel_prijzen[Groep],"")</f>
        <v/>
      </c>
      <c r="J929" s="10" t="str">
        <f>_xlfn.XLOOKUP(Q4_2025[[#This Row],[Artikelnr]],Artikel_prijzen[Artnr],Artikel_prijzen[Prijs 2025],"")</f>
        <v/>
      </c>
      <c r="K929" t="str">
        <f>IF(Q4_2025[[#This Row],[Artikelprijs]]&lt;&gt;"",IF(Q4_2025[[#This Row],[Stuksprijs]]=Q4_2025[[#This Row],[Artikelprijs]],"Prijs gelijk","Prijs wijkt af"),"")</f>
        <v/>
      </c>
      <c r="L929" t="str">
        <f>IF(Q4_2025[[#This Row],[Relatiekorting percentage]]=0,
    "Nvt",
    IF(Q4_2025[[#This Row],[Brutobedrag 2]] &lt; Q4_2025[[#This Row],[Bruto - Rel.korting]],
        "Nee",
        "Ja"))</f>
        <v>Ja</v>
      </c>
      <c r="M929" s="10">
        <f>IF(Q4_2025[[#This Row],[Artikelprijs]]&lt;&gt;"",Q4_2025[[#This Row],[Artikelprijs]],Q4_2025[[#This Row],[Stuksprijs]])</f>
        <v>40</v>
      </c>
      <c r="N929" s="44">
        <f>Q4_2025[[#This Row],[Besteld]]*Q4_2025[[#This Row],[Prijs 2]]</f>
        <v>40</v>
      </c>
      <c r="O929" s="10">
        <f>IF(Q4_2025[[#This Row],[Brutobedrag 2]]&lt;Q4_2025[[#This Row],[Bruto - Rel.korting]],Q4_2025[[#This Row],[Brutobedrag 2]],Q4_2025[[#This Row],[Brutobedrag 2]]*(100-Q4_2025[[#This Row],[Relatiekorting percentage]])/100)</f>
        <v>28</v>
      </c>
      <c r="R929" s="3"/>
      <c r="W929"/>
      <c r="AB929"/>
    </row>
    <row r="930" spans="1:28" x14ac:dyDescent="0.3">
      <c r="A930" t="s">
        <v>872</v>
      </c>
      <c r="B930">
        <v>1002035</v>
      </c>
      <c r="C930" t="s">
        <v>880</v>
      </c>
      <c r="D930">
        <v>4</v>
      </c>
      <c r="E930" s="10">
        <v>38.99</v>
      </c>
      <c r="F930" s="10">
        <v>155.96</v>
      </c>
      <c r="G930" s="10">
        <v>109.17</v>
      </c>
      <c r="H930">
        <v>30</v>
      </c>
      <c r="I930" s="51" t="str">
        <f>_xlfn.XLOOKUP(Q4_2025[[#This Row],[Artikelnr]],Artikel_prijzen[Artnr],Artikel_prijzen[Groep],"")</f>
        <v/>
      </c>
      <c r="J930" s="10" t="str">
        <f>_xlfn.XLOOKUP(Q4_2025[[#This Row],[Artikelnr]],Artikel_prijzen[Artnr],Artikel_prijzen[Prijs 2025],"")</f>
        <v/>
      </c>
      <c r="K930" t="str">
        <f>IF(Q4_2025[[#This Row],[Artikelprijs]]&lt;&gt;"",IF(Q4_2025[[#This Row],[Stuksprijs]]=Q4_2025[[#This Row],[Artikelprijs]],"Prijs gelijk","Prijs wijkt af"),"")</f>
        <v/>
      </c>
      <c r="L930" t="str">
        <f>IF(Q4_2025[[#This Row],[Relatiekorting percentage]]=0,
    "Nvt",
    IF(Q4_2025[[#This Row],[Brutobedrag 2]] &lt; Q4_2025[[#This Row],[Bruto - Rel.korting]],
        "Nee",
        "Ja"))</f>
        <v>Ja</v>
      </c>
      <c r="M930" s="10">
        <f>IF(Q4_2025[[#This Row],[Artikelprijs]]&lt;&gt;"",Q4_2025[[#This Row],[Artikelprijs]],Q4_2025[[#This Row],[Stuksprijs]])</f>
        <v>38.99</v>
      </c>
      <c r="N930" s="44">
        <f>Q4_2025[[#This Row],[Besteld]]*Q4_2025[[#This Row],[Prijs 2]]</f>
        <v>155.96</v>
      </c>
      <c r="O930" s="10">
        <f>IF(Q4_2025[[#This Row],[Brutobedrag 2]]&lt;Q4_2025[[#This Row],[Bruto - Rel.korting]],Q4_2025[[#This Row],[Brutobedrag 2]],Q4_2025[[#This Row],[Brutobedrag 2]]*(100-Q4_2025[[#This Row],[Relatiekorting percentage]])/100)</f>
        <v>109.17200000000001</v>
      </c>
      <c r="R930" s="3"/>
      <c r="W930"/>
      <c r="AB930"/>
    </row>
    <row r="931" spans="1:28" x14ac:dyDescent="0.3">
      <c r="A931" t="s">
        <v>872</v>
      </c>
      <c r="B931">
        <v>2001080</v>
      </c>
      <c r="C931" t="s">
        <v>884</v>
      </c>
      <c r="D931">
        <v>1</v>
      </c>
      <c r="E931" s="10">
        <v>584.01</v>
      </c>
      <c r="F931" s="10">
        <v>584.01</v>
      </c>
      <c r="G931" s="10">
        <v>408.81</v>
      </c>
      <c r="H931">
        <v>30</v>
      </c>
      <c r="I931" s="51" t="str">
        <f>_xlfn.XLOOKUP(Q4_2025[[#This Row],[Artikelnr]],Artikel_prijzen[Artnr],Artikel_prijzen[Groep],"")</f>
        <v/>
      </c>
      <c r="J931" s="10" t="str">
        <f>_xlfn.XLOOKUP(Q4_2025[[#This Row],[Artikelnr]],Artikel_prijzen[Artnr],Artikel_prijzen[Prijs 2025],"")</f>
        <v/>
      </c>
      <c r="K931" t="str">
        <f>IF(Q4_2025[[#This Row],[Artikelprijs]]&lt;&gt;"",IF(Q4_2025[[#This Row],[Stuksprijs]]=Q4_2025[[#This Row],[Artikelprijs]],"Prijs gelijk","Prijs wijkt af"),"")</f>
        <v/>
      </c>
      <c r="L931" t="str">
        <f>IF(Q4_2025[[#This Row],[Relatiekorting percentage]]=0,
    "Nvt",
    IF(Q4_2025[[#This Row],[Brutobedrag 2]] &lt; Q4_2025[[#This Row],[Bruto - Rel.korting]],
        "Nee",
        "Ja"))</f>
        <v>Ja</v>
      </c>
      <c r="M931" s="10">
        <f>IF(Q4_2025[[#This Row],[Artikelprijs]]&lt;&gt;"",Q4_2025[[#This Row],[Artikelprijs]],Q4_2025[[#This Row],[Stuksprijs]])</f>
        <v>584.01</v>
      </c>
      <c r="N931" s="44">
        <f>Q4_2025[[#This Row],[Besteld]]*Q4_2025[[#This Row],[Prijs 2]]</f>
        <v>584.01</v>
      </c>
      <c r="O931" s="10">
        <f>IF(Q4_2025[[#This Row],[Brutobedrag 2]]&lt;Q4_2025[[#This Row],[Bruto - Rel.korting]],Q4_2025[[#This Row],[Brutobedrag 2]],Q4_2025[[#This Row],[Brutobedrag 2]]*(100-Q4_2025[[#This Row],[Relatiekorting percentage]])/100)</f>
        <v>408.80699999999996</v>
      </c>
      <c r="R931" s="3"/>
      <c r="W931"/>
      <c r="AB931"/>
    </row>
    <row r="932" spans="1:28" x14ac:dyDescent="0.3">
      <c r="A932" t="s">
        <v>872</v>
      </c>
      <c r="B932">
        <v>2004027</v>
      </c>
      <c r="C932" t="s">
        <v>339</v>
      </c>
      <c r="D932">
        <v>4</v>
      </c>
      <c r="E932" s="10">
        <v>16.54</v>
      </c>
      <c r="F932" s="10">
        <v>66.16</v>
      </c>
      <c r="G932" s="10">
        <v>46.31</v>
      </c>
      <c r="H932">
        <v>30</v>
      </c>
      <c r="I932" s="51" t="str">
        <f>_xlfn.XLOOKUP(Q4_2025[[#This Row],[Artikelnr]],Artikel_prijzen[Artnr],Artikel_prijzen[Groep],"")</f>
        <v/>
      </c>
      <c r="J932" s="10" t="str">
        <f>_xlfn.XLOOKUP(Q4_2025[[#This Row],[Artikelnr]],Artikel_prijzen[Artnr],Artikel_prijzen[Prijs 2025],"")</f>
        <v/>
      </c>
      <c r="K932" t="str">
        <f>IF(Q4_2025[[#This Row],[Artikelprijs]]&lt;&gt;"",IF(Q4_2025[[#This Row],[Stuksprijs]]=Q4_2025[[#This Row],[Artikelprijs]],"Prijs gelijk","Prijs wijkt af"),"")</f>
        <v/>
      </c>
      <c r="L932" t="str">
        <f>IF(Q4_2025[[#This Row],[Relatiekorting percentage]]=0,
    "Nvt",
    IF(Q4_2025[[#This Row],[Brutobedrag 2]] &lt; Q4_2025[[#This Row],[Bruto - Rel.korting]],
        "Nee",
        "Ja"))</f>
        <v>Ja</v>
      </c>
      <c r="M932" s="10">
        <f>IF(Q4_2025[[#This Row],[Artikelprijs]]&lt;&gt;"",Q4_2025[[#This Row],[Artikelprijs]],Q4_2025[[#This Row],[Stuksprijs]])</f>
        <v>16.54</v>
      </c>
      <c r="N932" s="44">
        <f>Q4_2025[[#This Row],[Besteld]]*Q4_2025[[#This Row],[Prijs 2]]</f>
        <v>66.16</v>
      </c>
      <c r="O932" s="10">
        <f>IF(Q4_2025[[#This Row],[Brutobedrag 2]]&lt;Q4_2025[[#This Row],[Bruto - Rel.korting]],Q4_2025[[#This Row],[Brutobedrag 2]],Q4_2025[[#This Row],[Brutobedrag 2]]*(100-Q4_2025[[#This Row],[Relatiekorting percentage]])/100)</f>
        <v>46.311999999999998</v>
      </c>
      <c r="R932" s="3"/>
      <c r="W932"/>
      <c r="AB932"/>
    </row>
    <row r="933" spans="1:28" x14ac:dyDescent="0.3">
      <c r="A933" t="s">
        <v>872</v>
      </c>
      <c r="B933">
        <v>2004058</v>
      </c>
      <c r="C933" t="s">
        <v>566</v>
      </c>
      <c r="D933">
        <v>4</v>
      </c>
      <c r="E933" s="10">
        <v>33.42</v>
      </c>
      <c r="F933" s="10">
        <v>133.68</v>
      </c>
      <c r="G933" s="10">
        <v>93.58</v>
      </c>
      <c r="H933">
        <v>30</v>
      </c>
      <c r="I933" s="51" t="str">
        <f>_xlfn.XLOOKUP(Q4_2025[[#This Row],[Artikelnr]],Artikel_prijzen[Artnr],Artikel_prijzen[Groep],"")</f>
        <v/>
      </c>
      <c r="J933" s="10" t="str">
        <f>_xlfn.XLOOKUP(Q4_2025[[#This Row],[Artikelnr]],Artikel_prijzen[Artnr],Artikel_prijzen[Prijs 2025],"")</f>
        <v/>
      </c>
      <c r="K933" t="str">
        <f>IF(Q4_2025[[#This Row],[Artikelprijs]]&lt;&gt;"",IF(Q4_2025[[#This Row],[Stuksprijs]]=Q4_2025[[#This Row],[Artikelprijs]],"Prijs gelijk","Prijs wijkt af"),"")</f>
        <v/>
      </c>
      <c r="L933" t="str">
        <f>IF(Q4_2025[[#This Row],[Relatiekorting percentage]]=0,
    "Nvt",
    IF(Q4_2025[[#This Row],[Brutobedrag 2]] &lt; Q4_2025[[#This Row],[Bruto - Rel.korting]],
        "Nee",
        "Ja"))</f>
        <v>Ja</v>
      </c>
      <c r="M933" s="10">
        <f>IF(Q4_2025[[#This Row],[Artikelprijs]]&lt;&gt;"",Q4_2025[[#This Row],[Artikelprijs]],Q4_2025[[#This Row],[Stuksprijs]])</f>
        <v>33.42</v>
      </c>
      <c r="N933" s="44">
        <f>Q4_2025[[#This Row],[Besteld]]*Q4_2025[[#This Row],[Prijs 2]]</f>
        <v>133.68</v>
      </c>
      <c r="O933" s="10">
        <f>IF(Q4_2025[[#This Row],[Brutobedrag 2]]&lt;Q4_2025[[#This Row],[Bruto - Rel.korting]],Q4_2025[[#This Row],[Brutobedrag 2]],Q4_2025[[#This Row],[Brutobedrag 2]]*(100-Q4_2025[[#This Row],[Relatiekorting percentage]])/100)</f>
        <v>93.576000000000008</v>
      </c>
      <c r="R933" s="3"/>
      <c r="W933"/>
      <c r="AB933"/>
    </row>
    <row r="934" spans="1:28" x14ac:dyDescent="0.3">
      <c r="A934" t="s">
        <v>872</v>
      </c>
      <c r="B934">
        <v>1002060</v>
      </c>
      <c r="C934" t="s">
        <v>338</v>
      </c>
      <c r="D934">
        <v>6</v>
      </c>
      <c r="E934" s="10">
        <v>49</v>
      </c>
      <c r="F934" s="10">
        <v>294</v>
      </c>
      <c r="G934" s="10">
        <v>205.8</v>
      </c>
      <c r="H934">
        <v>30</v>
      </c>
      <c r="I934" s="51" t="str">
        <f>_xlfn.XLOOKUP(Q4_2025[[#This Row],[Artikelnr]],Artikel_prijzen[Artnr],Artikel_prijzen[Groep],"")</f>
        <v/>
      </c>
      <c r="J934" s="10" t="str">
        <f>_xlfn.XLOOKUP(Q4_2025[[#This Row],[Artikelnr]],Artikel_prijzen[Artnr],Artikel_prijzen[Prijs 2025],"")</f>
        <v/>
      </c>
      <c r="K934" t="str">
        <f>IF(Q4_2025[[#This Row],[Artikelprijs]]&lt;&gt;"",IF(Q4_2025[[#This Row],[Stuksprijs]]=Q4_2025[[#This Row],[Artikelprijs]],"Prijs gelijk","Prijs wijkt af"),"")</f>
        <v/>
      </c>
      <c r="L934" t="str">
        <f>IF(Q4_2025[[#This Row],[Relatiekorting percentage]]=0,
    "Nvt",
    IF(Q4_2025[[#This Row],[Brutobedrag 2]] &lt; Q4_2025[[#This Row],[Bruto - Rel.korting]],
        "Nee",
        "Ja"))</f>
        <v>Ja</v>
      </c>
      <c r="M934" s="10">
        <f>IF(Q4_2025[[#This Row],[Artikelprijs]]&lt;&gt;"",Q4_2025[[#This Row],[Artikelprijs]],Q4_2025[[#This Row],[Stuksprijs]])</f>
        <v>49</v>
      </c>
      <c r="N934" s="44">
        <f>Q4_2025[[#This Row],[Besteld]]*Q4_2025[[#This Row],[Prijs 2]]</f>
        <v>294</v>
      </c>
      <c r="O934" s="10">
        <f>IF(Q4_2025[[#This Row],[Brutobedrag 2]]&lt;Q4_2025[[#This Row],[Bruto - Rel.korting]],Q4_2025[[#This Row],[Brutobedrag 2]],Q4_2025[[#This Row],[Brutobedrag 2]]*(100-Q4_2025[[#This Row],[Relatiekorting percentage]])/100)</f>
        <v>205.8</v>
      </c>
      <c r="R934" s="3"/>
      <c r="W934"/>
      <c r="AB934"/>
    </row>
    <row r="935" spans="1:28" x14ac:dyDescent="0.3">
      <c r="A935" t="s">
        <v>872</v>
      </c>
      <c r="B935">
        <v>3002037</v>
      </c>
      <c r="C935" t="s">
        <v>825</v>
      </c>
      <c r="D935">
        <v>1</v>
      </c>
      <c r="E935" s="10">
        <v>71.66</v>
      </c>
      <c r="F935" s="10">
        <v>71.66</v>
      </c>
      <c r="G935" s="10">
        <v>50.16</v>
      </c>
      <c r="H935">
        <v>30</v>
      </c>
      <c r="I935" s="51" t="str">
        <f>_xlfn.XLOOKUP(Q4_2025[[#This Row],[Artikelnr]],Artikel_prijzen[Artnr],Artikel_prijzen[Groep],"")</f>
        <v/>
      </c>
      <c r="J935" s="10" t="str">
        <f>_xlfn.XLOOKUP(Q4_2025[[#This Row],[Artikelnr]],Artikel_prijzen[Artnr],Artikel_prijzen[Prijs 2025],"")</f>
        <v/>
      </c>
      <c r="K935" t="str">
        <f>IF(Q4_2025[[#This Row],[Artikelprijs]]&lt;&gt;"",IF(Q4_2025[[#This Row],[Stuksprijs]]=Q4_2025[[#This Row],[Artikelprijs]],"Prijs gelijk","Prijs wijkt af"),"")</f>
        <v/>
      </c>
      <c r="L935" t="str">
        <f>IF(Q4_2025[[#This Row],[Relatiekorting percentage]]=0,
    "Nvt",
    IF(Q4_2025[[#This Row],[Brutobedrag 2]] &lt; Q4_2025[[#This Row],[Bruto - Rel.korting]],
        "Nee",
        "Ja"))</f>
        <v>Ja</v>
      </c>
      <c r="M935" s="10">
        <f>IF(Q4_2025[[#This Row],[Artikelprijs]]&lt;&gt;"",Q4_2025[[#This Row],[Artikelprijs]],Q4_2025[[#This Row],[Stuksprijs]])</f>
        <v>71.66</v>
      </c>
      <c r="N935" s="44">
        <f>Q4_2025[[#This Row],[Besteld]]*Q4_2025[[#This Row],[Prijs 2]]</f>
        <v>71.66</v>
      </c>
      <c r="O935" s="10">
        <f>IF(Q4_2025[[#This Row],[Brutobedrag 2]]&lt;Q4_2025[[#This Row],[Bruto - Rel.korting]],Q4_2025[[#This Row],[Brutobedrag 2]],Q4_2025[[#This Row],[Brutobedrag 2]]*(100-Q4_2025[[#This Row],[Relatiekorting percentage]])/100)</f>
        <v>50.161999999999999</v>
      </c>
      <c r="R935" s="3"/>
      <c r="W935"/>
      <c r="AB935"/>
    </row>
    <row r="936" spans="1:28" x14ac:dyDescent="0.3">
      <c r="A936" t="s">
        <v>872</v>
      </c>
      <c r="B936">
        <v>3001044</v>
      </c>
      <c r="C936" t="s">
        <v>47</v>
      </c>
      <c r="D936">
        <v>10</v>
      </c>
      <c r="E936" s="10">
        <v>26.83</v>
      </c>
      <c r="F936" s="10">
        <v>268.3</v>
      </c>
      <c r="G936" s="10">
        <v>187.81</v>
      </c>
      <c r="H936">
        <v>30</v>
      </c>
      <c r="I936" s="51" t="str">
        <f>_xlfn.XLOOKUP(Q4_2025[[#This Row],[Artikelnr]],Artikel_prijzen[Artnr],Artikel_prijzen[Groep],"")</f>
        <v/>
      </c>
      <c r="J936" s="10" t="str">
        <f>_xlfn.XLOOKUP(Q4_2025[[#This Row],[Artikelnr]],Artikel_prijzen[Artnr],Artikel_prijzen[Prijs 2025],"")</f>
        <v/>
      </c>
      <c r="K936" t="str">
        <f>IF(Q4_2025[[#This Row],[Artikelprijs]]&lt;&gt;"",IF(Q4_2025[[#This Row],[Stuksprijs]]=Q4_2025[[#This Row],[Artikelprijs]],"Prijs gelijk","Prijs wijkt af"),"")</f>
        <v/>
      </c>
      <c r="L936" t="str">
        <f>IF(Q4_2025[[#This Row],[Relatiekorting percentage]]=0,
    "Nvt",
    IF(Q4_2025[[#This Row],[Brutobedrag 2]] &lt; Q4_2025[[#This Row],[Bruto - Rel.korting]],
        "Nee",
        "Ja"))</f>
        <v>Ja</v>
      </c>
      <c r="M936" s="10">
        <f>IF(Q4_2025[[#This Row],[Artikelprijs]]&lt;&gt;"",Q4_2025[[#This Row],[Artikelprijs]],Q4_2025[[#This Row],[Stuksprijs]])</f>
        <v>26.83</v>
      </c>
      <c r="N936" s="44">
        <f>Q4_2025[[#This Row],[Besteld]]*Q4_2025[[#This Row],[Prijs 2]]</f>
        <v>268.29999999999995</v>
      </c>
      <c r="O936" s="10">
        <f>IF(Q4_2025[[#This Row],[Brutobedrag 2]]&lt;Q4_2025[[#This Row],[Bruto - Rel.korting]],Q4_2025[[#This Row],[Brutobedrag 2]],Q4_2025[[#This Row],[Brutobedrag 2]]*(100-Q4_2025[[#This Row],[Relatiekorting percentage]])/100)</f>
        <v>187.80999999999997</v>
      </c>
      <c r="R936" s="3"/>
      <c r="W936"/>
      <c r="AB936"/>
    </row>
    <row r="937" spans="1:28" x14ac:dyDescent="0.3">
      <c r="A937" t="s">
        <v>872</v>
      </c>
      <c r="B937">
        <v>3001131</v>
      </c>
      <c r="C937" t="s">
        <v>47</v>
      </c>
      <c r="D937">
        <v>2</v>
      </c>
      <c r="E937" s="10">
        <v>26.83</v>
      </c>
      <c r="F937" s="10">
        <v>53.66</v>
      </c>
      <c r="G937" s="10">
        <v>37.56</v>
      </c>
      <c r="H937">
        <v>30</v>
      </c>
      <c r="I937" s="51" t="str">
        <f>_xlfn.XLOOKUP(Q4_2025[[#This Row],[Artikelnr]],Artikel_prijzen[Artnr],Artikel_prijzen[Groep],"")</f>
        <v/>
      </c>
      <c r="J937" s="10" t="str">
        <f>_xlfn.XLOOKUP(Q4_2025[[#This Row],[Artikelnr]],Artikel_prijzen[Artnr],Artikel_prijzen[Prijs 2025],"")</f>
        <v/>
      </c>
      <c r="K937" t="str">
        <f>IF(Q4_2025[[#This Row],[Artikelprijs]]&lt;&gt;"",IF(Q4_2025[[#This Row],[Stuksprijs]]=Q4_2025[[#This Row],[Artikelprijs]],"Prijs gelijk","Prijs wijkt af"),"")</f>
        <v/>
      </c>
      <c r="L937" t="str">
        <f>IF(Q4_2025[[#This Row],[Relatiekorting percentage]]=0,
    "Nvt",
    IF(Q4_2025[[#This Row],[Brutobedrag 2]] &lt; Q4_2025[[#This Row],[Bruto - Rel.korting]],
        "Nee",
        "Ja"))</f>
        <v>Ja</v>
      </c>
      <c r="M937" s="10">
        <f>IF(Q4_2025[[#This Row],[Artikelprijs]]&lt;&gt;"",Q4_2025[[#This Row],[Artikelprijs]],Q4_2025[[#This Row],[Stuksprijs]])</f>
        <v>26.83</v>
      </c>
      <c r="N937" s="44">
        <f>Q4_2025[[#This Row],[Besteld]]*Q4_2025[[#This Row],[Prijs 2]]</f>
        <v>53.66</v>
      </c>
      <c r="O937" s="10">
        <f>IF(Q4_2025[[#This Row],[Brutobedrag 2]]&lt;Q4_2025[[#This Row],[Bruto - Rel.korting]],Q4_2025[[#This Row],[Brutobedrag 2]],Q4_2025[[#This Row],[Brutobedrag 2]]*(100-Q4_2025[[#This Row],[Relatiekorting percentage]])/100)</f>
        <v>37.561999999999998</v>
      </c>
      <c r="R937" s="3"/>
      <c r="W937"/>
      <c r="AB937"/>
    </row>
    <row r="938" spans="1:28" x14ac:dyDescent="0.3">
      <c r="A938" t="s">
        <v>872</v>
      </c>
      <c r="B938">
        <v>3001013</v>
      </c>
      <c r="C938" t="s">
        <v>325</v>
      </c>
      <c r="D938">
        <v>2</v>
      </c>
      <c r="E938" s="10">
        <v>17.89</v>
      </c>
      <c r="F938" s="10">
        <v>35.78</v>
      </c>
      <c r="G938" s="10">
        <v>25.05</v>
      </c>
      <c r="H938">
        <v>30</v>
      </c>
      <c r="I938" s="51" t="str">
        <f>_xlfn.XLOOKUP(Q4_2025[[#This Row],[Artikelnr]],Artikel_prijzen[Artnr],Artikel_prijzen[Groep],"")</f>
        <v/>
      </c>
      <c r="J938" s="10" t="str">
        <f>_xlfn.XLOOKUP(Q4_2025[[#This Row],[Artikelnr]],Artikel_prijzen[Artnr],Artikel_prijzen[Prijs 2025],"")</f>
        <v/>
      </c>
      <c r="K938" t="str">
        <f>IF(Q4_2025[[#This Row],[Artikelprijs]]&lt;&gt;"",IF(Q4_2025[[#This Row],[Stuksprijs]]=Q4_2025[[#This Row],[Artikelprijs]],"Prijs gelijk","Prijs wijkt af"),"")</f>
        <v/>
      </c>
      <c r="L938" t="str">
        <f>IF(Q4_2025[[#This Row],[Relatiekorting percentage]]=0,
    "Nvt",
    IF(Q4_2025[[#This Row],[Brutobedrag 2]] &lt; Q4_2025[[#This Row],[Bruto - Rel.korting]],
        "Nee",
        "Ja"))</f>
        <v>Ja</v>
      </c>
      <c r="M938" s="10">
        <f>IF(Q4_2025[[#This Row],[Artikelprijs]]&lt;&gt;"",Q4_2025[[#This Row],[Artikelprijs]],Q4_2025[[#This Row],[Stuksprijs]])</f>
        <v>17.89</v>
      </c>
      <c r="N938" s="44">
        <f>Q4_2025[[#This Row],[Besteld]]*Q4_2025[[#This Row],[Prijs 2]]</f>
        <v>35.78</v>
      </c>
      <c r="O938" s="10">
        <f>IF(Q4_2025[[#This Row],[Brutobedrag 2]]&lt;Q4_2025[[#This Row],[Bruto - Rel.korting]],Q4_2025[[#This Row],[Brutobedrag 2]],Q4_2025[[#This Row],[Brutobedrag 2]]*(100-Q4_2025[[#This Row],[Relatiekorting percentage]])/100)</f>
        <v>25.045999999999999</v>
      </c>
      <c r="R938" s="3"/>
      <c r="W938"/>
      <c r="AB938"/>
    </row>
    <row r="939" spans="1:28" x14ac:dyDescent="0.3">
      <c r="A939" t="s">
        <v>872</v>
      </c>
      <c r="B939">
        <v>1002020</v>
      </c>
      <c r="C939" t="s">
        <v>249</v>
      </c>
      <c r="D939">
        <v>7</v>
      </c>
      <c r="E939" s="10">
        <v>38.99</v>
      </c>
      <c r="F939" s="10">
        <v>272.93</v>
      </c>
      <c r="G939" s="10">
        <v>191.05</v>
      </c>
      <c r="H939">
        <v>30</v>
      </c>
      <c r="I939" s="51" t="str">
        <f>_xlfn.XLOOKUP(Q4_2025[[#This Row],[Artikelnr]],Artikel_prijzen[Artnr],Artikel_prijzen[Groep],"")</f>
        <v/>
      </c>
      <c r="J939" s="10" t="str">
        <f>_xlfn.XLOOKUP(Q4_2025[[#This Row],[Artikelnr]],Artikel_prijzen[Artnr],Artikel_prijzen[Prijs 2025],"")</f>
        <v/>
      </c>
      <c r="K939" t="str">
        <f>IF(Q4_2025[[#This Row],[Artikelprijs]]&lt;&gt;"",IF(Q4_2025[[#This Row],[Stuksprijs]]=Q4_2025[[#This Row],[Artikelprijs]],"Prijs gelijk","Prijs wijkt af"),"")</f>
        <v/>
      </c>
      <c r="L939" t="str">
        <f>IF(Q4_2025[[#This Row],[Relatiekorting percentage]]=0,
    "Nvt",
    IF(Q4_2025[[#This Row],[Brutobedrag 2]] &lt; Q4_2025[[#This Row],[Bruto - Rel.korting]],
        "Nee",
        "Ja"))</f>
        <v>Ja</v>
      </c>
      <c r="M939" s="10">
        <f>IF(Q4_2025[[#This Row],[Artikelprijs]]&lt;&gt;"",Q4_2025[[#This Row],[Artikelprijs]],Q4_2025[[#This Row],[Stuksprijs]])</f>
        <v>38.99</v>
      </c>
      <c r="N939" s="44">
        <f>Q4_2025[[#This Row],[Besteld]]*Q4_2025[[#This Row],[Prijs 2]]</f>
        <v>272.93</v>
      </c>
      <c r="O939" s="10">
        <f>IF(Q4_2025[[#This Row],[Brutobedrag 2]]&lt;Q4_2025[[#This Row],[Bruto - Rel.korting]],Q4_2025[[#This Row],[Brutobedrag 2]],Q4_2025[[#This Row],[Brutobedrag 2]]*(100-Q4_2025[[#This Row],[Relatiekorting percentage]])/100)</f>
        <v>191.05100000000002</v>
      </c>
      <c r="R939" s="3"/>
      <c r="W939"/>
      <c r="AB939"/>
    </row>
    <row r="940" spans="1:28" x14ac:dyDescent="0.3">
      <c r="A940" t="s">
        <v>872</v>
      </c>
      <c r="B940">
        <v>1008027</v>
      </c>
      <c r="C940" t="s">
        <v>807</v>
      </c>
      <c r="D940">
        <v>7</v>
      </c>
      <c r="E940" s="10">
        <v>23.39</v>
      </c>
      <c r="F940" s="10">
        <v>163.72999999999999</v>
      </c>
      <c r="G940" s="10">
        <v>163.72999999999999</v>
      </c>
      <c r="H940">
        <v>0</v>
      </c>
      <c r="I940" s="51" t="str">
        <f>_xlfn.XLOOKUP(Q4_2025[[#This Row],[Artikelnr]],Artikel_prijzen[Artnr],Artikel_prijzen[Groep],"")</f>
        <v/>
      </c>
      <c r="J940" s="10" t="str">
        <f>_xlfn.XLOOKUP(Q4_2025[[#This Row],[Artikelnr]],Artikel_prijzen[Artnr],Artikel_prijzen[Prijs 2025],"")</f>
        <v/>
      </c>
      <c r="K940" t="str">
        <f>IF(Q4_2025[[#This Row],[Artikelprijs]]&lt;&gt;"",IF(Q4_2025[[#This Row],[Stuksprijs]]=Q4_2025[[#This Row],[Artikelprijs]],"Prijs gelijk","Prijs wijkt af"),"")</f>
        <v/>
      </c>
      <c r="L940" t="str">
        <f>IF(Q4_2025[[#This Row],[Relatiekorting percentage]]=0,
    "Nvt",
    IF(Q4_2025[[#This Row],[Brutobedrag 2]] &lt; Q4_2025[[#This Row],[Bruto - Rel.korting]],
        "Nee",
        "Ja"))</f>
        <v>Nvt</v>
      </c>
      <c r="M940" s="10">
        <f>IF(Q4_2025[[#This Row],[Artikelprijs]]&lt;&gt;"",Q4_2025[[#This Row],[Artikelprijs]],Q4_2025[[#This Row],[Stuksprijs]])</f>
        <v>23.39</v>
      </c>
      <c r="N940" s="44">
        <f>Q4_2025[[#This Row],[Besteld]]*Q4_2025[[#This Row],[Prijs 2]]</f>
        <v>163.73000000000002</v>
      </c>
      <c r="O940" s="10">
        <f>IF(Q4_2025[[#This Row],[Brutobedrag 2]]&lt;Q4_2025[[#This Row],[Bruto - Rel.korting]],Q4_2025[[#This Row],[Brutobedrag 2]],Q4_2025[[#This Row],[Brutobedrag 2]]*(100-Q4_2025[[#This Row],[Relatiekorting percentage]])/100)</f>
        <v>163.73000000000002</v>
      </c>
      <c r="R940" s="3"/>
      <c r="W940"/>
      <c r="AB940"/>
    </row>
    <row r="941" spans="1:28" x14ac:dyDescent="0.3">
      <c r="A941" t="s">
        <v>872</v>
      </c>
      <c r="B941">
        <v>1009001</v>
      </c>
      <c r="C941" t="s">
        <v>355</v>
      </c>
      <c r="D941">
        <v>1</v>
      </c>
      <c r="E941" s="10">
        <v>24.73</v>
      </c>
      <c r="F941" s="10">
        <v>24.73</v>
      </c>
      <c r="G941" s="10">
        <v>17.309999999999999</v>
      </c>
      <c r="H941">
        <v>30</v>
      </c>
      <c r="I941" s="51" t="str">
        <f>_xlfn.XLOOKUP(Q4_2025[[#This Row],[Artikelnr]],Artikel_prijzen[Artnr],Artikel_prijzen[Groep],"")</f>
        <v/>
      </c>
      <c r="J941" s="10" t="str">
        <f>_xlfn.XLOOKUP(Q4_2025[[#This Row],[Artikelnr]],Artikel_prijzen[Artnr],Artikel_prijzen[Prijs 2025],"")</f>
        <v/>
      </c>
      <c r="K941" t="str">
        <f>IF(Q4_2025[[#This Row],[Artikelprijs]]&lt;&gt;"",IF(Q4_2025[[#This Row],[Stuksprijs]]=Q4_2025[[#This Row],[Artikelprijs]],"Prijs gelijk","Prijs wijkt af"),"")</f>
        <v/>
      </c>
      <c r="L941" t="str">
        <f>IF(Q4_2025[[#This Row],[Relatiekorting percentage]]=0,
    "Nvt",
    IF(Q4_2025[[#This Row],[Brutobedrag 2]] &lt; Q4_2025[[#This Row],[Bruto - Rel.korting]],
        "Nee",
        "Ja"))</f>
        <v>Ja</v>
      </c>
      <c r="M941" s="10">
        <f>IF(Q4_2025[[#This Row],[Artikelprijs]]&lt;&gt;"",Q4_2025[[#This Row],[Artikelprijs]],Q4_2025[[#This Row],[Stuksprijs]])</f>
        <v>24.73</v>
      </c>
      <c r="N941" s="44">
        <f>Q4_2025[[#This Row],[Besteld]]*Q4_2025[[#This Row],[Prijs 2]]</f>
        <v>24.73</v>
      </c>
      <c r="O941" s="10">
        <f>IF(Q4_2025[[#This Row],[Brutobedrag 2]]&lt;Q4_2025[[#This Row],[Bruto - Rel.korting]],Q4_2025[[#This Row],[Brutobedrag 2]],Q4_2025[[#This Row],[Brutobedrag 2]]*(100-Q4_2025[[#This Row],[Relatiekorting percentage]])/100)</f>
        <v>17.311</v>
      </c>
      <c r="R941" s="3"/>
      <c r="W941"/>
      <c r="AB941"/>
    </row>
    <row r="942" spans="1:28" x14ac:dyDescent="0.3">
      <c r="A942" t="s">
        <v>872</v>
      </c>
      <c r="B942">
        <v>2001094</v>
      </c>
      <c r="C942" t="s">
        <v>142</v>
      </c>
      <c r="D942">
        <v>3</v>
      </c>
      <c r="E942" s="10">
        <v>48.68</v>
      </c>
      <c r="F942" s="10">
        <v>146.04</v>
      </c>
      <c r="G942" s="10">
        <v>102.23</v>
      </c>
      <c r="H942">
        <v>30</v>
      </c>
      <c r="I942" s="51" t="str">
        <f>_xlfn.XLOOKUP(Q4_2025[[#This Row],[Artikelnr]],Artikel_prijzen[Artnr],Artikel_prijzen[Groep],"")</f>
        <v/>
      </c>
      <c r="J942" s="10" t="str">
        <f>_xlfn.XLOOKUP(Q4_2025[[#This Row],[Artikelnr]],Artikel_prijzen[Artnr],Artikel_prijzen[Prijs 2025],"")</f>
        <v/>
      </c>
      <c r="K942" t="str">
        <f>IF(Q4_2025[[#This Row],[Artikelprijs]]&lt;&gt;"",IF(Q4_2025[[#This Row],[Stuksprijs]]=Q4_2025[[#This Row],[Artikelprijs]],"Prijs gelijk","Prijs wijkt af"),"")</f>
        <v/>
      </c>
      <c r="L942" t="str">
        <f>IF(Q4_2025[[#This Row],[Relatiekorting percentage]]=0,
    "Nvt",
    IF(Q4_2025[[#This Row],[Brutobedrag 2]] &lt; Q4_2025[[#This Row],[Bruto - Rel.korting]],
        "Nee",
        "Ja"))</f>
        <v>Ja</v>
      </c>
      <c r="M942" s="10">
        <f>IF(Q4_2025[[#This Row],[Artikelprijs]]&lt;&gt;"",Q4_2025[[#This Row],[Artikelprijs]],Q4_2025[[#This Row],[Stuksprijs]])</f>
        <v>48.68</v>
      </c>
      <c r="N942" s="44">
        <f>Q4_2025[[#This Row],[Besteld]]*Q4_2025[[#This Row],[Prijs 2]]</f>
        <v>146.04</v>
      </c>
      <c r="O942" s="10">
        <f>IF(Q4_2025[[#This Row],[Brutobedrag 2]]&lt;Q4_2025[[#This Row],[Bruto - Rel.korting]],Q4_2025[[#This Row],[Brutobedrag 2]],Q4_2025[[#This Row],[Brutobedrag 2]]*(100-Q4_2025[[#This Row],[Relatiekorting percentage]])/100)</f>
        <v>102.22799999999999</v>
      </c>
      <c r="R942" s="3"/>
      <c r="W942"/>
      <c r="AB942"/>
    </row>
    <row r="943" spans="1:28" x14ac:dyDescent="0.3">
      <c r="A943" t="s">
        <v>872</v>
      </c>
      <c r="B943">
        <v>2001042</v>
      </c>
      <c r="C943" t="s">
        <v>144</v>
      </c>
      <c r="D943">
        <v>4</v>
      </c>
      <c r="E943" s="10">
        <v>24.87</v>
      </c>
      <c r="F943" s="10">
        <v>99.48</v>
      </c>
      <c r="G943" s="10">
        <v>69.64</v>
      </c>
      <c r="H943">
        <v>30</v>
      </c>
      <c r="I943" s="51" t="str">
        <f>_xlfn.XLOOKUP(Q4_2025[[#This Row],[Artikelnr]],Artikel_prijzen[Artnr],Artikel_prijzen[Groep],"")</f>
        <v/>
      </c>
      <c r="J943" s="10" t="str">
        <f>_xlfn.XLOOKUP(Q4_2025[[#This Row],[Artikelnr]],Artikel_prijzen[Artnr],Artikel_prijzen[Prijs 2025],"")</f>
        <v/>
      </c>
      <c r="K943" t="str">
        <f>IF(Q4_2025[[#This Row],[Artikelprijs]]&lt;&gt;"",IF(Q4_2025[[#This Row],[Stuksprijs]]=Q4_2025[[#This Row],[Artikelprijs]],"Prijs gelijk","Prijs wijkt af"),"")</f>
        <v/>
      </c>
      <c r="L943" t="str">
        <f>IF(Q4_2025[[#This Row],[Relatiekorting percentage]]=0,
    "Nvt",
    IF(Q4_2025[[#This Row],[Brutobedrag 2]] &lt; Q4_2025[[#This Row],[Bruto - Rel.korting]],
        "Nee",
        "Ja"))</f>
        <v>Ja</v>
      </c>
      <c r="M943" s="10">
        <f>IF(Q4_2025[[#This Row],[Artikelprijs]]&lt;&gt;"",Q4_2025[[#This Row],[Artikelprijs]],Q4_2025[[#This Row],[Stuksprijs]])</f>
        <v>24.87</v>
      </c>
      <c r="N943" s="44">
        <f>Q4_2025[[#This Row],[Besteld]]*Q4_2025[[#This Row],[Prijs 2]]</f>
        <v>99.48</v>
      </c>
      <c r="O943" s="10">
        <f>IF(Q4_2025[[#This Row],[Brutobedrag 2]]&lt;Q4_2025[[#This Row],[Bruto - Rel.korting]],Q4_2025[[#This Row],[Brutobedrag 2]],Q4_2025[[#This Row],[Brutobedrag 2]]*(100-Q4_2025[[#This Row],[Relatiekorting percentage]])/100)</f>
        <v>69.63600000000001</v>
      </c>
      <c r="R943" s="3"/>
      <c r="W943"/>
      <c r="AB943"/>
    </row>
    <row r="944" spans="1:28" x14ac:dyDescent="0.3">
      <c r="A944" t="s">
        <v>872</v>
      </c>
      <c r="B944">
        <v>2001054</v>
      </c>
      <c r="C944" t="s">
        <v>406</v>
      </c>
      <c r="D944">
        <v>2</v>
      </c>
      <c r="E944" s="10">
        <v>42.18</v>
      </c>
      <c r="F944" s="10">
        <v>84.36</v>
      </c>
      <c r="G944" s="10">
        <v>59.05</v>
      </c>
      <c r="H944">
        <v>30</v>
      </c>
      <c r="I944" s="51" t="str">
        <f>_xlfn.XLOOKUP(Q4_2025[[#This Row],[Artikelnr]],Artikel_prijzen[Artnr],Artikel_prijzen[Groep],"")</f>
        <v/>
      </c>
      <c r="J944" s="10" t="str">
        <f>_xlfn.XLOOKUP(Q4_2025[[#This Row],[Artikelnr]],Artikel_prijzen[Artnr],Artikel_prijzen[Prijs 2025],"")</f>
        <v/>
      </c>
      <c r="K944" t="str">
        <f>IF(Q4_2025[[#This Row],[Artikelprijs]]&lt;&gt;"",IF(Q4_2025[[#This Row],[Stuksprijs]]=Q4_2025[[#This Row],[Artikelprijs]],"Prijs gelijk","Prijs wijkt af"),"")</f>
        <v/>
      </c>
      <c r="L944" t="str">
        <f>IF(Q4_2025[[#This Row],[Relatiekorting percentage]]=0,
    "Nvt",
    IF(Q4_2025[[#This Row],[Brutobedrag 2]] &lt; Q4_2025[[#This Row],[Bruto - Rel.korting]],
        "Nee",
        "Ja"))</f>
        <v>Ja</v>
      </c>
      <c r="M944" s="10">
        <f>IF(Q4_2025[[#This Row],[Artikelprijs]]&lt;&gt;"",Q4_2025[[#This Row],[Artikelprijs]],Q4_2025[[#This Row],[Stuksprijs]])</f>
        <v>42.18</v>
      </c>
      <c r="N944" s="44">
        <f>Q4_2025[[#This Row],[Besteld]]*Q4_2025[[#This Row],[Prijs 2]]</f>
        <v>84.36</v>
      </c>
      <c r="O944" s="10">
        <f>IF(Q4_2025[[#This Row],[Brutobedrag 2]]&lt;Q4_2025[[#This Row],[Bruto - Rel.korting]],Q4_2025[[#This Row],[Brutobedrag 2]],Q4_2025[[#This Row],[Brutobedrag 2]]*(100-Q4_2025[[#This Row],[Relatiekorting percentage]])/100)</f>
        <v>59.052</v>
      </c>
      <c r="R944" s="3"/>
      <c r="W944"/>
      <c r="AB944"/>
    </row>
    <row r="945" spans="1:28" x14ac:dyDescent="0.3">
      <c r="A945" t="s">
        <v>872</v>
      </c>
      <c r="B945">
        <v>2001048</v>
      </c>
      <c r="C945" t="s">
        <v>146</v>
      </c>
      <c r="D945">
        <v>4</v>
      </c>
      <c r="E945" s="10">
        <v>42.18</v>
      </c>
      <c r="F945" s="10">
        <v>168.72</v>
      </c>
      <c r="G945" s="10">
        <v>118.1</v>
      </c>
      <c r="H945">
        <v>30</v>
      </c>
      <c r="I945" s="51" t="str">
        <f>_xlfn.XLOOKUP(Q4_2025[[#This Row],[Artikelnr]],Artikel_prijzen[Artnr],Artikel_prijzen[Groep],"")</f>
        <v/>
      </c>
      <c r="J945" s="10" t="str">
        <f>_xlfn.XLOOKUP(Q4_2025[[#This Row],[Artikelnr]],Artikel_prijzen[Artnr],Artikel_prijzen[Prijs 2025],"")</f>
        <v/>
      </c>
      <c r="K945" t="str">
        <f>IF(Q4_2025[[#This Row],[Artikelprijs]]&lt;&gt;"",IF(Q4_2025[[#This Row],[Stuksprijs]]=Q4_2025[[#This Row],[Artikelprijs]],"Prijs gelijk","Prijs wijkt af"),"")</f>
        <v/>
      </c>
      <c r="L945" t="str">
        <f>IF(Q4_2025[[#This Row],[Relatiekorting percentage]]=0,
    "Nvt",
    IF(Q4_2025[[#This Row],[Brutobedrag 2]] &lt; Q4_2025[[#This Row],[Bruto - Rel.korting]],
        "Nee",
        "Ja"))</f>
        <v>Ja</v>
      </c>
      <c r="M945" s="10">
        <f>IF(Q4_2025[[#This Row],[Artikelprijs]]&lt;&gt;"",Q4_2025[[#This Row],[Artikelprijs]],Q4_2025[[#This Row],[Stuksprijs]])</f>
        <v>42.18</v>
      </c>
      <c r="N945" s="44">
        <f>Q4_2025[[#This Row],[Besteld]]*Q4_2025[[#This Row],[Prijs 2]]</f>
        <v>168.72</v>
      </c>
      <c r="O945" s="10">
        <f>IF(Q4_2025[[#This Row],[Brutobedrag 2]]&lt;Q4_2025[[#This Row],[Bruto - Rel.korting]],Q4_2025[[#This Row],[Brutobedrag 2]],Q4_2025[[#This Row],[Brutobedrag 2]]*(100-Q4_2025[[#This Row],[Relatiekorting percentage]])/100)</f>
        <v>118.104</v>
      </c>
      <c r="R945" s="3"/>
      <c r="W945"/>
      <c r="AB945"/>
    </row>
    <row r="946" spans="1:28" x14ac:dyDescent="0.3">
      <c r="A946" t="s">
        <v>872</v>
      </c>
      <c r="B946">
        <v>2004027</v>
      </c>
      <c r="C946" t="s">
        <v>339</v>
      </c>
      <c r="D946">
        <v>4</v>
      </c>
      <c r="E946" s="10">
        <v>16.54</v>
      </c>
      <c r="F946" s="10">
        <v>66.16</v>
      </c>
      <c r="G946" s="10">
        <v>46.31</v>
      </c>
      <c r="H946">
        <v>30</v>
      </c>
      <c r="I946" s="51" t="str">
        <f>_xlfn.XLOOKUP(Q4_2025[[#This Row],[Artikelnr]],Artikel_prijzen[Artnr],Artikel_prijzen[Groep],"")</f>
        <v/>
      </c>
      <c r="J946" s="10" t="str">
        <f>_xlfn.XLOOKUP(Q4_2025[[#This Row],[Artikelnr]],Artikel_prijzen[Artnr],Artikel_prijzen[Prijs 2025],"")</f>
        <v/>
      </c>
      <c r="K946" t="str">
        <f>IF(Q4_2025[[#This Row],[Artikelprijs]]&lt;&gt;"",IF(Q4_2025[[#This Row],[Stuksprijs]]=Q4_2025[[#This Row],[Artikelprijs]],"Prijs gelijk","Prijs wijkt af"),"")</f>
        <v/>
      </c>
      <c r="L946" t="str">
        <f>IF(Q4_2025[[#This Row],[Relatiekorting percentage]]=0,
    "Nvt",
    IF(Q4_2025[[#This Row],[Brutobedrag 2]] &lt; Q4_2025[[#This Row],[Bruto - Rel.korting]],
        "Nee",
        "Ja"))</f>
        <v>Ja</v>
      </c>
      <c r="M946" s="10">
        <f>IF(Q4_2025[[#This Row],[Artikelprijs]]&lt;&gt;"",Q4_2025[[#This Row],[Artikelprijs]],Q4_2025[[#This Row],[Stuksprijs]])</f>
        <v>16.54</v>
      </c>
      <c r="N946" s="44">
        <f>Q4_2025[[#This Row],[Besteld]]*Q4_2025[[#This Row],[Prijs 2]]</f>
        <v>66.16</v>
      </c>
      <c r="O946" s="10">
        <f>IF(Q4_2025[[#This Row],[Brutobedrag 2]]&lt;Q4_2025[[#This Row],[Bruto - Rel.korting]],Q4_2025[[#This Row],[Brutobedrag 2]],Q4_2025[[#This Row],[Brutobedrag 2]]*(100-Q4_2025[[#This Row],[Relatiekorting percentage]])/100)</f>
        <v>46.311999999999998</v>
      </c>
      <c r="R946" s="3"/>
      <c r="W946"/>
      <c r="AB946"/>
    </row>
    <row r="947" spans="1:28" x14ac:dyDescent="0.3">
      <c r="A947" t="s">
        <v>872</v>
      </c>
      <c r="B947">
        <v>1002026</v>
      </c>
      <c r="C947" t="s">
        <v>615</v>
      </c>
      <c r="D947">
        <v>8</v>
      </c>
      <c r="E947" s="10">
        <v>38.99</v>
      </c>
      <c r="F947" s="10">
        <v>311.92</v>
      </c>
      <c r="G947" s="10">
        <v>218.34</v>
      </c>
      <c r="H947">
        <v>30</v>
      </c>
      <c r="I947" s="51" t="str">
        <f>_xlfn.XLOOKUP(Q4_2025[[#This Row],[Artikelnr]],Artikel_prijzen[Artnr],Artikel_prijzen[Groep],"")</f>
        <v/>
      </c>
      <c r="J947" s="10" t="str">
        <f>_xlfn.XLOOKUP(Q4_2025[[#This Row],[Artikelnr]],Artikel_prijzen[Artnr],Artikel_prijzen[Prijs 2025],"")</f>
        <v/>
      </c>
      <c r="K947" t="str">
        <f>IF(Q4_2025[[#This Row],[Artikelprijs]]&lt;&gt;"",IF(Q4_2025[[#This Row],[Stuksprijs]]=Q4_2025[[#This Row],[Artikelprijs]],"Prijs gelijk","Prijs wijkt af"),"")</f>
        <v/>
      </c>
      <c r="L947" t="str">
        <f>IF(Q4_2025[[#This Row],[Relatiekorting percentage]]=0,
    "Nvt",
    IF(Q4_2025[[#This Row],[Brutobedrag 2]] &lt; Q4_2025[[#This Row],[Bruto - Rel.korting]],
        "Nee",
        "Ja"))</f>
        <v>Ja</v>
      </c>
      <c r="M947" s="10">
        <f>IF(Q4_2025[[#This Row],[Artikelprijs]]&lt;&gt;"",Q4_2025[[#This Row],[Artikelprijs]],Q4_2025[[#This Row],[Stuksprijs]])</f>
        <v>38.99</v>
      </c>
      <c r="N947" s="44">
        <f>Q4_2025[[#This Row],[Besteld]]*Q4_2025[[#This Row],[Prijs 2]]</f>
        <v>311.92</v>
      </c>
      <c r="O947" s="10">
        <f>IF(Q4_2025[[#This Row],[Brutobedrag 2]]&lt;Q4_2025[[#This Row],[Bruto - Rel.korting]],Q4_2025[[#This Row],[Brutobedrag 2]],Q4_2025[[#This Row],[Brutobedrag 2]]*(100-Q4_2025[[#This Row],[Relatiekorting percentage]])/100)</f>
        <v>218.34400000000002</v>
      </c>
      <c r="R947" s="3"/>
      <c r="W947"/>
      <c r="AB947"/>
    </row>
    <row r="948" spans="1:28" x14ac:dyDescent="0.3">
      <c r="A948" t="s">
        <v>872</v>
      </c>
      <c r="B948">
        <v>1007059</v>
      </c>
      <c r="C948" t="s">
        <v>811</v>
      </c>
      <c r="D948">
        <v>6</v>
      </c>
      <c r="E948" s="10">
        <v>52.99</v>
      </c>
      <c r="F948" s="10">
        <v>317.94</v>
      </c>
      <c r="G948" s="10">
        <v>222.56</v>
      </c>
      <c r="H948">
        <v>30</v>
      </c>
      <c r="I948" s="51" t="str">
        <f>_xlfn.XLOOKUP(Q4_2025[[#This Row],[Artikelnr]],Artikel_prijzen[Artnr],Artikel_prijzen[Groep],"")</f>
        <v/>
      </c>
      <c r="J948" s="10" t="str">
        <f>_xlfn.XLOOKUP(Q4_2025[[#This Row],[Artikelnr]],Artikel_prijzen[Artnr],Artikel_prijzen[Prijs 2025],"")</f>
        <v/>
      </c>
      <c r="K948" t="str">
        <f>IF(Q4_2025[[#This Row],[Artikelprijs]]&lt;&gt;"",IF(Q4_2025[[#This Row],[Stuksprijs]]=Q4_2025[[#This Row],[Artikelprijs]],"Prijs gelijk","Prijs wijkt af"),"")</f>
        <v/>
      </c>
      <c r="L948" t="str">
        <f>IF(Q4_2025[[#This Row],[Relatiekorting percentage]]=0,
    "Nvt",
    IF(Q4_2025[[#This Row],[Brutobedrag 2]] &lt; Q4_2025[[#This Row],[Bruto - Rel.korting]],
        "Nee",
        "Ja"))</f>
        <v>Ja</v>
      </c>
      <c r="M948" s="10">
        <f>IF(Q4_2025[[#This Row],[Artikelprijs]]&lt;&gt;"",Q4_2025[[#This Row],[Artikelprijs]],Q4_2025[[#This Row],[Stuksprijs]])</f>
        <v>52.99</v>
      </c>
      <c r="N948" s="44">
        <f>Q4_2025[[#This Row],[Besteld]]*Q4_2025[[#This Row],[Prijs 2]]</f>
        <v>317.94</v>
      </c>
      <c r="O948" s="10">
        <f>IF(Q4_2025[[#This Row],[Brutobedrag 2]]&lt;Q4_2025[[#This Row],[Bruto - Rel.korting]],Q4_2025[[#This Row],[Brutobedrag 2]],Q4_2025[[#This Row],[Brutobedrag 2]]*(100-Q4_2025[[#This Row],[Relatiekorting percentage]])/100)</f>
        <v>222.55799999999999</v>
      </c>
      <c r="R948" s="3"/>
      <c r="W948"/>
      <c r="AB948"/>
    </row>
    <row r="949" spans="1:28" x14ac:dyDescent="0.3">
      <c r="A949" t="s">
        <v>872</v>
      </c>
      <c r="B949">
        <v>2004033</v>
      </c>
      <c r="C949" t="s">
        <v>885</v>
      </c>
      <c r="D949">
        <v>3</v>
      </c>
      <c r="E949" s="10">
        <v>16.54</v>
      </c>
      <c r="F949" s="10">
        <v>49.62</v>
      </c>
      <c r="G949" s="10">
        <v>34.729999999999997</v>
      </c>
      <c r="H949">
        <v>30</v>
      </c>
      <c r="I949" s="51" t="str">
        <f>_xlfn.XLOOKUP(Q4_2025[[#This Row],[Artikelnr]],Artikel_prijzen[Artnr],Artikel_prijzen[Groep],"")</f>
        <v/>
      </c>
      <c r="J949" s="10" t="str">
        <f>_xlfn.XLOOKUP(Q4_2025[[#This Row],[Artikelnr]],Artikel_prijzen[Artnr],Artikel_prijzen[Prijs 2025],"")</f>
        <v/>
      </c>
      <c r="K949" t="str">
        <f>IF(Q4_2025[[#This Row],[Artikelprijs]]&lt;&gt;"",IF(Q4_2025[[#This Row],[Stuksprijs]]=Q4_2025[[#This Row],[Artikelprijs]],"Prijs gelijk","Prijs wijkt af"),"")</f>
        <v/>
      </c>
      <c r="L949" t="str">
        <f>IF(Q4_2025[[#This Row],[Relatiekorting percentage]]=0,
    "Nvt",
    IF(Q4_2025[[#This Row],[Brutobedrag 2]] &lt; Q4_2025[[#This Row],[Bruto - Rel.korting]],
        "Nee",
        "Ja"))</f>
        <v>Ja</v>
      </c>
      <c r="M949" s="10">
        <f>IF(Q4_2025[[#This Row],[Artikelprijs]]&lt;&gt;"",Q4_2025[[#This Row],[Artikelprijs]],Q4_2025[[#This Row],[Stuksprijs]])</f>
        <v>16.54</v>
      </c>
      <c r="N949" s="44">
        <f>Q4_2025[[#This Row],[Besteld]]*Q4_2025[[#This Row],[Prijs 2]]</f>
        <v>49.62</v>
      </c>
      <c r="O949" s="10">
        <f>IF(Q4_2025[[#This Row],[Brutobedrag 2]]&lt;Q4_2025[[#This Row],[Bruto - Rel.korting]],Q4_2025[[#This Row],[Brutobedrag 2]],Q4_2025[[#This Row],[Brutobedrag 2]]*(100-Q4_2025[[#This Row],[Relatiekorting percentage]])/100)</f>
        <v>34.733999999999995</v>
      </c>
      <c r="R949" s="3"/>
      <c r="W949"/>
      <c r="AB949"/>
    </row>
    <row r="950" spans="1:28" x14ac:dyDescent="0.3">
      <c r="A950" t="s">
        <v>872</v>
      </c>
      <c r="B950">
        <v>2004021</v>
      </c>
      <c r="C950" t="s">
        <v>44</v>
      </c>
      <c r="D950">
        <v>9</v>
      </c>
      <c r="E950" s="10">
        <v>16.22</v>
      </c>
      <c r="F950" s="10">
        <v>145.97999999999999</v>
      </c>
      <c r="G950" s="10">
        <v>102.19</v>
      </c>
      <c r="H950">
        <v>30</v>
      </c>
      <c r="I950" s="51" t="str">
        <f>_xlfn.XLOOKUP(Q4_2025[[#This Row],[Artikelnr]],Artikel_prijzen[Artnr],Artikel_prijzen[Groep],"")</f>
        <v/>
      </c>
      <c r="J950" s="10" t="str">
        <f>_xlfn.XLOOKUP(Q4_2025[[#This Row],[Artikelnr]],Artikel_prijzen[Artnr],Artikel_prijzen[Prijs 2025],"")</f>
        <v/>
      </c>
      <c r="K950" t="str">
        <f>IF(Q4_2025[[#This Row],[Artikelprijs]]&lt;&gt;"",IF(Q4_2025[[#This Row],[Stuksprijs]]=Q4_2025[[#This Row],[Artikelprijs]],"Prijs gelijk","Prijs wijkt af"),"")</f>
        <v/>
      </c>
      <c r="L950" t="str">
        <f>IF(Q4_2025[[#This Row],[Relatiekorting percentage]]=0,
    "Nvt",
    IF(Q4_2025[[#This Row],[Brutobedrag 2]] &lt; Q4_2025[[#This Row],[Bruto - Rel.korting]],
        "Nee",
        "Ja"))</f>
        <v>Ja</v>
      </c>
      <c r="M950" s="10">
        <f>IF(Q4_2025[[#This Row],[Artikelprijs]]&lt;&gt;"",Q4_2025[[#This Row],[Artikelprijs]],Q4_2025[[#This Row],[Stuksprijs]])</f>
        <v>16.22</v>
      </c>
      <c r="N950" s="44">
        <f>Q4_2025[[#This Row],[Besteld]]*Q4_2025[[#This Row],[Prijs 2]]</f>
        <v>145.97999999999999</v>
      </c>
      <c r="O950" s="10">
        <f>IF(Q4_2025[[#This Row],[Brutobedrag 2]]&lt;Q4_2025[[#This Row],[Bruto - Rel.korting]],Q4_2025[[#This Row],[Brutobedrag 2]],Q4_2025[[#This Row],[Brutobedrag 2]]*(100-Q4_2025[[#This Row],[Relatiekorting percentage]])/100)</f>
        <v>102.18599999999998</v>
      </c>
      <c r="R950" s="3"/>
      <c r="W950"/>
      <c r="AB950"/>
    </row>
    <row r="951" spans="1:28" x14ac:dyDescent="0.3">
      <c r="A951" t="s">
        <v>872</v>
      </c>
      <c r="B951">
        <v>1005013</v>
      </c>
      <c r="C951" t="s">
        <v>196</v>
      </c>
      <c r="D951">
        <v>16</v>
      </c>
      <c r="E951" s="10">
        <v>33.57</v>
      </c>
      <c r="F951" s="10">
        <v>537.12</v>
      </c>
      <c r="G951" s="10">
        <v>375.98</v>
      </c>
      <c r="H951">
        <v>30</v>
      </c>
      <c r="I951" s="51" t="str">
        <f>_xlfn.XLOOKUP(Q4_2025[[#This Row],[Artikelnr]],Artikel_prijzen[Artnr],Artikel_prijzen[Groep],"")</f>
        <v/>
      </c>
      <c r="J951" s="10" t="str">
        <f>_xlfn.XLOOKUP(Q4_2025[[#This Row],[Artikelnr]],Artikel_prijzen[Artnr],Artikel_prijzen[Prijs 2025],"")</f>
        <v/>
      </c>
      <c r="K951" t="str">
        <f>IF(Q4_2025[[#This Row],[Artikelprijs]]&lt;&gt;"",IF(Q4_2025[[#This Row],[Stuksprijs]]=Q4_2025[[#This Row],[Artikelprijs]],"Prijs gelijk","Prijs wijkt af"),"")</f>
        <v/>
      </c>
      <c r="L951" t="str">
        <f>IF(Q4_2025[[#This Row],[Relatiekorting percentage]]=0,
    "Nvt",
    IF(Q4_2025[[#This Row],[Brutobedrag 2]] &lt; Q4_2025[[#This Row],[Bruto - Rel.korting]],
        "Nee",
        "Ja"))</f>
        <v>Ja</v>
      </c>
      <c r="M951" s="10">
        <f>IF(Q4_2025[[#This Row],[Artikelprijs]]&lt;&gt;"",Q4_2025[[#This Row],[Artikelprijs]],Q4_2025[[#This Row],[Stuksprijs]])</f>
        <v>33.57</v>
      </c>
      <c r="N951" s="44">
        <f>Q4_2025[[#This Row],[Besteld]]*Q4_2025[[#This Row],[Prijs 2]]</f>
        <v>537.12</v>
      </c>
      <c r="O951" s="10">
        <f>IF(Q4_2025[[#This Row],[Brutobedrag 2]]&lt;Q4_2025[[#This Row],[Bruto - Rel.korting]],Q4_2025[[#This Row],[Brutobedrag 2]],Q4_2025[[#This Row],[Brutobedrag 2]]*(100-Q4_2025[[#This Row],[Relatiekorting percentage]])/100)</f>
        <v>375.98400000000004</v>
      </c>
      <c r="R951" s="3"/>
      <c r="W951"/>
      <c r="AB951"/>
    </row>
    <row r="952" spans="1:28" x14ac:dyDescent="0.3">
      <c r="A952" t="s">
        <v>872</v>
      </c>
      <c r="B952">
        <v>3002022</v>
      </c>
      <c r="C952" t="s">
        <v>195</v>
      </c>
      <c r="D952">
        <v>1</v>
      </c>
      <c r="E952" s="10">
        <v>76.02</v>
      </c>
      <c r="F952" s="10">
        <v>76.02</v>
      </c>
      <c r="G952" s="10">
        <v>53.21</v>
      </c>
      <c r="H952">
        <v>30</v>
      </c>
      <c r="I952" s="51" t="str">
        <f>_xlfn.XLOOKUP(Q4_2025[[#This Row],[Artikelnr]],Artikel_prijzen[Artnr],Artikel_prijzen[Groep],"")</f>
        <v/>
      </c>
      <c r="J952" s="10" t="str">
        <f>_xlfn.XLOOKUP(Q4_2025[[#This Row],[Artikelnr]],Artikel_prijzen[Artnr],Artikel_prijzen[Prijs 2025],"")</f>
        <v/>
      </c>
      <c r="K952" t="str">
        <f>IF(Q4_2025[[#This Row],[Artikelprijs]]&lt;&gt;"",IF(Q4_2025[[#This Row],[Stuksprijs]]=Q4_2025[[#This Row],[Artikelprijs]],"Prijs gelijk","Prijs wijkt af"),"")</f>
        <v/>
      </c>
      <c r="L952" t="str">
        <f>IF(Q4_2025[[#This Row],[Relatiekorting percentage]]=0,
    "Nvt",
    IF(Q4_2025[[#This Row],[Brutobedrag 2]] &lt; Q4_2025[[#This Row],[Bruto - Rel.korting]],
        "Nee",
        "Ja"))</f>
        <v>Ja</v>
      </c>
      <c r="M952" s="10">
        <f>IF(Q4_2025[[#This Row],[Artikelprijs]]&lt;&gt;"",Q4_2025[[#This Row],[Artikelprijs]],Q4_2025[[#This Row],[Stuksprijs]])</f>
        <v>76.02</v>
      </c>
      <c r="N952" s="44">
        <f>Q4_2025[[#This Row],[Besteld]]*Q4_2025[[#This Row],[Prijs 2]]</f>
        <v>76.02</v>
      </c>
      <c r="O952" s="10">
        <f>IF(Q4_2025[[#This Row],[Brutobedrag 2]]&lt;Q4_2025[[#This Row],[Bruto - Rel.korting]],Q4_2025[[#This Row],[Brutobedrag 2]],Q4_2025[[#This Row],[Brutobedrag 2]]*(100-Q4_2025[[#This Row],[Relatiekorting percentage]])/100)</f>
        <v>53.213999999999999</v>
      </c>
      <c r="R952" s="3"/>
      <c r="W952"/>
      <c r="AB952"/>
    </row>
    <row r="953" spans="1:28" x14ac:dyDescent="0.3">
      <c r="A953" t="s">
        <v>872</v>
      </c>
      <c r="B953">
        <v>3001013</v>
      </c>
      <c r="C953" t="s">
        <v>325</v>
      </c>
      <c r="D953">
        <v>4</v>
      </c>
      <c r="E953" s="10">
        <v>17.89</v>
      </c>
      <c r="F953" s="10">
        <v>71.56</v>
      </c>
      <c r="G953" s="10">
        <v>50.09</v>
      </c>
      <c r="H953">
        <v>30</v>
      </c>
      <c r="I953" s="51" t="str">
        <f>_xlfn.XLOOKUP(Q4_2025[[#This Row],[Artikelnr]],Artikel_prijzen[Artnr],Artikel_prijzen[Groep],"")</f>
        <v/>
      </c>
      <c r="J953" s="10" t="str">
        <f>_xlfn.XLOOKUP(Q4_2025[[#This Row],[Artikelnr]],Artikel_prijzen[Artnr],Artikel_prijzen[Prijs 2025],"")</f>
        <v/>
      </c>
      <c r="K953" t="str">
        <f>IF(Q4_2025[[#This Row],[Artikelprijs]]&lt;&gt;"",IF(Q4_2025[[#This Row],[Stuksprijs]]=Q4_2025[[#This Row],[Artikelprijs]],"Prijs gelijk","Prijs wijkt af"),"")</f>
        <v/>
      </c>
      <c r="L953" t="str">
        <f>IF(Q4_2025[[#This Row],[Relatiekorting percentage]]=0,
    "Nvt",
    IF(Q4_2025[[#This Row],[Brutobedrag 2]] &lt; Q4_2025[[#This Row],[Bruto - Rel.korting]],
        "Nee",
        "Ja"))</f>
        <v>Ja</v>
      </c>
      <c r="M953" s="10">
        <f>IF(Q4_2025[[#This Row],[Artikelprijs]]&lt;&gt;"",Q4_2025[[#This Row],[Artikelprijs]],Q4_2025[[#This Row],[Stuksprijs]])</f>
        <v>17.89</v>
      </c>
      <c r="N953" s="44">
        <f>Q4_2025[[#This Row],[Besteld]]*Q4_2025[[#This Row],[Prijs 2]]</f>
        <v>71.56</v>
      </c>
      <c r="O953" s="10">
        <f>IF(Q4_2025[[#This Row],[Brutobedrag 2]]&lt;Q4_2025[[#This Row],[Bruto - Rel.korting]],Q4_2025[[#This Row],[Brutobedrag 2]],Q4_2025[[#This Row],[Brutobedrag 2]]*(100-Q4_2025[[#This Row],[Relatiekorting percentage]])/100)</f>
        <v>50.091999999999999</v>
      </c>
      <c r="R953" s="3"/>
      <c r="W953"/>
      <c r="AB953"/>
    </row>
    <row r="954" spans="1:28" x14ac:dyDescent="0.3">
      <c r="A954" t="s">
        <v>872</v>
      </c>
      <c r="B954">
        <v>3001044</v>
      </c>
      <c r="C954" t="s">
        <v>47</v>
      </c>
      <c r="D954">
        <v>9</v>
      </c>
      <c r="E954" s="10">
        <v>26.83</v>
      </c>
      <c r="F954" s="10">
        <v>241.47</v>
      </c>
      <c r="G954" s="10">
        <v>169.03</v>
      </c>
      <c r="H954">
        <v>30</v>
      </c>
      <c r="I954" s="51" t="str">
        <f>_xlfn.XLOOKUP(Q4_2025[[#This Row],[Artikelnr]],Artikel_prijzen[Artnr],Artikel_prijzen[Groep],"")</f>
        <v/>
      </c>
      <c r="J954" s="10" t="str">
        <f>_xlfn.XLOOKUP(Q4_2025[[#This Row],[Artikelnr]],Artikel_prijzen[Artnr],Artikel_prijzen[Prijs 2025],"")</f>
        <v/>
      </c>
      <c r="K954" t="str">
        <f>IF(Q4_2025[[#This Row],[Artikelprijs]]&lt;&gt;"",IF(Q4_2025[[#This Row],[Stuksprijs]]=Q4_2025[[#This Row],[Artikelprijs]],"Prijs gelijk","Prijs wijkt af"),"")</f>
        <v/>
      </c>
      <c r="L954" t="str">
        <f>IF(Q4_2025[[#This Row],[Relatiekorting percentage]]=0,
    "Nvt",
    IF(Q4_2025[[#This Row],[Brutobedrag 2]] &lt; Q4_2025[[#This Row],[Bruto - Rel.korting]],
        "Nee",
        "Ja"))</f>
        <v>Ja</v>
      </c>
      <c r="M954" s="10">
        <f>IF(Q4_2025[[#This Row],[Artikelprijs]]&lt;&gt;"",Q4_2025[[#This Row],[Artikelprijs]],Q4_2025[[#This Row],[Stuksprijs]])</f>
        <v>26.83</v>
      </c>
      <c r="N954" s="44">
        <f>Q4_2025[[#This Row],[Besteld]]*Q4_2025[[#This Row],[Prijs 2]]</f>
        <v>241.46999999999997</v>
      </c>
      <c r="O954" s="10">
        <f>IF(Q4_2025[[#This Row],[Brutobedrag 2]]&lt;Q4_2025[[#This Row],[Bruto - Rel.korting]],Q4_2025[[#This Row],[Brutobedrag 2]],Q4_2025[[#This Row],[Brutobedrag 2]]*(100-Q4_2025[[#This Row],[Relatiekorting percentage]])/100)</f>
        <v>169.02899999999997</v>
      </c>
      <c r="R954" s="3"/>
      <c r="W954"/>
      <c r="AB954"/>
    </row>
    <row r="955" spans="1:28" x14ac:dyDescent="0.3">
      <c r="A955" t="s">
        <v>872</v>
      </c>
      <c r="B955">
        <v>1009130</v>
      </c>
      <c r="C955" t="s">
        <v>250</v>
      </c>
      <c r="D955">
        <v>1</v>
      </c>
      <c r="E955" s="10">
        <v>24.73</v>
      </c>
      <c r="F955" s="10">
        <v>24.73</v>
      </c>
      <c r="G955" s="10">
        <v>17.309999999999999</v>
      </c>
      <c r="H955">
        <v>30</v>
      </c>
      <c r="I955" s="51" t="str">
        <f>_xlfn.XLOOKUP(Q4_2025[[#This Row],[Artikelnr]],Artikel_prijzen[Artnr],Artikel_prijzen[Groep],"")</f>
        <v/>
      </c>
      <c r="J955" s="10" t="str">
        <f>_xlfn.XLOOKUP(Q4_2025[[#This Row],[Artikelnr]],Artikel_prijzen[Artnr],Artikel_prijzen[Prijs 2025],"")</f>
        <v/>
      </c>
      <c r="K955" t="str">
        <f>IF(Q4_2025[[#This Row],[Artikelprijs]]&lt;&gt;"",IF(Q4_2025[[#This Row],[Stuksprijs]]=Q4_2025[[#This Row],[Artikelprijs]],"Prijs gelijk","Prijs wijkt af"),"")</f>
        <v/>
      </c>
      <c r="L955" t="str">
        <f>IF(Q4_2025[[#This Row],[Relatiekorting percentage]]=0,
    "Nvt",
    IF(Q4_2025[[#This Row],[Brutobedrag 2]] &lt; Q4_2025[[#This Row],[Bruto - Rel.korting]],
        "Nee",
        "Ja"))</f>
        <v>Ja</v>
      </c>
      <c r="M955" s="10">
        <f>IF(Q4_2025[[#This Row],[Artikelprijs]]&lt;&gt;"",Q4_2025[[#This Row],[Artikelprijs]],Q4_2025[[#This Row],[Stuksprijs]])</f>
        <v>24.73</v>
      </c>
      <c r="N955" s="44">
        <f>Q4_2025[[#This Row],[Besteld]]*Q4_2025[[#This Row],[Prijs 2]]</f>
        <v>24.73</v>
      </c>
      <c r="O955" s="10">
        <f>IF(Q4_2025[[#This Row],[Brutobedrag 2]]&lt;Q4_2025[[#This Row],[Bruto - Rel.korting]],Q4_2025[[#This Row],[Brutobedrag 2]],Q4_2025[[#This Row],[Brutobedrag 2]]*(100-Q4_2025[[#This Row],[Relatiekorting percentage]])/100)</f>
        <v>17.311</v>
      </c>
      <c r="R955" s="3"/>
      <c r="W955"/>
      <c r="AB955"/>
    </row>
    <row r="956" spans="1:28" x14ac:dyDescent="0.3">
      <c r="A956" t="s">
        <v>872</v>
      </c>
      <c r="B956">
        <v>2001041</v>
      </c>
      <c r="C956" t="s">
        <v>145</v>
      </c>
      <c r="D956">
        <v>6</v>
      </c>
      <c r="E956" s="10">
        <v>24.87</v>
      </c>
      <c r="F956" s="10">
        <v>149.22</v>
      </c>
      <c r="G956" s="10">
        <v>104.45</v>
      </c>
      <c r="H956">
        <v>30</v>
      </c>
      <c r="I956" s="51" t="str">
        <f>_xlfn.XLOOKUP(Q4_2025[[#This Row],[Artikelnr]],Artikel_prijzen[Artnr],Artikel_prijzen[Groep],"")</f>
        <v/>
      </c>
      <c r="J956" s="10" t="str">
        <f>_xlfn.XLOOKUP(Q4_2025[[#This Row],[Artikelnr]],Artikel_prijzen[Artnr],Artikel_prijzen[Prijs 2025],"")</f>
        <v/>
      </c>
      <c r="K956" t="str">
        <f>IF(Q4_2025[[#This Row],[Artikelprijs]]&lt;&gt;"",IF(Q4_2025[[#This Row],[Stuksprijs]]=Q4_2025[[#This Row],[Artikelprijs]],"Prijs gelijk","Prijs wijkt af"),"")</f>
        <v/>
      </c>
      <c r="L956" t="str">
        <f>IF(Q4_2025[[#This Row],[Relatiekorting percentage]]=0,
    "Nvt",
    IF(Q4_2025[[#This Row],[Brutobedrag 2]] &lt; Q4_2025[[#This Row],[Bruto - Rel.korting]],
        "Nee",
        "Ja"))</f>
        <v>Ja</v>
      </c>
      <c r="M956" s="10">
        <f>IF(Q4_2025[[#This Row],[Artikelprijs]]&lt;&gt;"",Q4_2025[[#This Row],[Artikelprijs]],Q4_2025[[#This Row],[Stuksprijs]])</f>
        <v>24.87</v>
      </c>
      <c r="N956" s="44">
        <f>Q4_2025[[#This Row],[Besteld]]*Q4_2025[[#This Row],[Prijs 2]]</f>
        <v>149.22</v>
      </c>
      <c r="O956" s="10">
        <f>IF(Q4_2025[[#This Row],[Brutobedrag 2]]&lt;Q4_2025[[#This Row],[Bruto - Rel.korting]],Q4_2025[[#This Row],[Brutobedrag 2]],Q4_2025[[#This Row],[Brutobedrag 2]]*(100-Q4_2025[[#This Row],[Relatiekorting percentage]])/100)</f>
        <v>104.45399999999999</v>
      </c>
      <c r="R956" s="3"/>
      <c r="W956"/>
      <c r="AB956"/>
    </row>
    <row r="957" spans="1:28" x14ac:dyDescent="0.3">
      <c r="A957" t="s">
        <v>872</v>
      </c>
      <c r="B957">
        <v>2001042</v>
      </c>
      <c r="C957" t="s">
        <v>144</v>
      </c>
      <c r="D957">
        <v>6</v>
      </c>
      <c r="E957" s="10">
        <v>24.87</v>
      </c>
      <c r="F957" s="10">
        <v>149.22</v>
      </c>
      <c r="G957" s="10">
        <v>104.45</v>
      </c>
      <c r="H957">
        <v>30</v>
      </c>
      <c r="I957" s="51" t="str">
        <f>_xlfn.XLOOKUP(Q4_2025[[#This Row],[Artikelnr]],Artikel_prijzen[Artnr],Artikel_prijzen[Groep],"")</f>
        <v/>
      </c>
      <c r="J957" s="10" t="str">
        <f>_xlfn.XLOOKUP(Q4_2025[[#This Row],[Artikelnr]],Artikel_prijzen[Artnr],Artikel_prijzen[Prijs 2025],"")</f>
        <v/>
      </c>
      <c r="K957" t="str">
        <f>IF(Q4_2025[[#This Row],[Artikelprijs]]&lt;&gt;"",IF(Q4_2025[[#This Row],[Stuksprijs]]=Q4_2025[[#This Row],[Artikelprijs]],"Prijs gelijk","Prijs wijkt af"),"")</f>
        <v/>
      </c>
      <c r="L957" t="str">
        <f>IF(Q4_2025[[#This Row],[Relatiekorting percentage]]=0,
    "Nvt",
    IF(Q4_2025[[#This Row],[Brutobedrag 2]] &lt; Q4_2025[[#This Row],[Bruto - Rel.korting]],
        "Nee",
        "Ja"))</f>
        <v>Ja</v>
      </c>
      <c r="M957" s="10">
        <f>IF(Q4_2025[[#This Row],[Artikelprijs]]&lt;&gt;"",Q4_2025[[#This Row],[Artikelprijs]],Q4_2025[[#This Row],[Stuksprijs]])</f>
        <v>24.87</v>
      </c>
      <c r="N957" s="44">
        <f>Q4_2025[[#This Row],[Besteld]]*Q4_2025[[#This Row],[Prijs 2]]</f>
        <v>149.22</v>
      </c>
      <c r="O957" s="10">
        <f>IF(Q4_2025[[#This Row],[Brutobedrag 2]]&lt;Q4_2025[[#This Row],[Bruto - Rel.korting]],Q4_2025[[#This Row],[Brutobedrag 2]],Q4_2025[[#This Row],[Brutobedrag 2]]*(100-Q4_2025[[#This Row],[Relatiekorting percentage]])/100)</f>
        <v>104.45399999999999</v>
      </c>
      <c r="R957" s="3"/>
      <c r="W957"/>
      <c r="AB957"/>
    </row>
    <row r="958" spans="1:28" x14ac:dyDescent="0.3">
      <c r="A958" t="s">
        <v>872</v>
      </c>
      <c r="B958">
        <v>2001044</v>
      </c>
      <c r="C958" t="s">
        <v>149</v>
      </c>
      <c r="D958">
        <v>6</v>
      </c>
      <c r="E958" s="10">
        <v>24.34</v>
      </c>
      <c r="F958" s="10">
        <v>146.04</v>
      </c>
      <c r="G958" s="10">
        <v>102.23</v>
      </c>
      <c r="H958">
        <v>30</v>
      </c>
      <c r="I958" s="51" t="str">
        <f>_xlfn.XLOOKUP(Q4_2025[[#This Row],[Artikelnr]],Artikel_prijzen[Artnr],Artikel_prijzen[Groep],"")</f>
        <v/>
      </c>
      <c r="J958" s="10" t="str">
        <f>_xlfn.XLOOKUP(Q4_2025[[#This Row],[Artikelnr]],Artikel_prijzen[Artnr],Artikel_prijzen[Prijs 2025],"")</f>
        <v/>
      </c>
      <c r="K958" t="str">
        <f>IF(Q4_2025[[#This Row],[Artikelprijs]]&lt;&gt;"",IF(Q4_2025[[#This Row],[Stuksprijs]]=Q4_2025[[#This Row],[Artikelprijs]],"Prijs gelijk","Prijs wijkt af"),"")</f>
        <v/>
      </c>
      <c r="L958" t="str">
        <f>IF(Q4_2025[[#This Row],[Relatiekorting percentage]]=0,
    "Nvt",
    IF(Q4_2025[[#This Row],[Brutobedrag 2]] &lt; Q4_2025[[#This Row],[Bruto - Rel.korting]],
        "Nee",
        "Ja"))</f>
        <v>Ja</v>
      </c>
      <c r="M958" s="10">
        <f>IF(Q4_2025[[#This Row],[Artikelprijs]]&lt;&gt;"",Q4_2025[[#This Row],[Artikelprijs]],Q4_2025[[#This Row],[Stuksprijs]])</f>
        <v>24.34</v>
      </c>
      <c r="N958" s="44">
        <f>Q4_2025[[#This Row],[Besteld]]*Q4_2025[[#This Row],[Prijs 2]]</f>
        <v>146.04</v>
      </c>
      <c r="O958" s="10">
        <f>IF(Q4_2025[[#This Row],[Brutobedrag 2]]&lt;Q4_2025[[#This Row],[Bruto - Rel.korting]],Q4_2025[[#This Row],[Brutobedrag 2]],Q4_2025[[#This Row],[Brutobedrag 2]]*(100-Q4_2025[[#This Row],[Relatiekorting percentage]])/100)</f>
        <v>102.22799999999999</v>
      </c>
      <c r="R958" s="3"/>
      <c r="W958"/>
      <c r="AB958"/>
    </row>
    <row r="959" spans="1:28" x14ac:dyDescent="0.3">
      <c r="A959" t="s">
        <v>872</v>
      </c>
      <c r="B959">
        <v>2001094</v>
      </c>
      <c r="C959" t="s">
        <v>142</v>
      </c>
      <c r="D959">
        <v>6</v>
      </c>
      <c r="E959" s="10">
        <v>48.68</v>
      </c>
      <c r="F959" s="10">
        <v>292.08</v>
      </c>
      <c r="G959" s="10">
        <v>204.46</v>
      </c>
      <c r="H959">
        <v>30</v>
      </c>
      <c r="I959" s="51" t="str">
        <f>_xlfn.XLOOKUP(Q4_2025[[#This Row],[Artikelnr]],Artikel_prijzen[Artnr],Artikel_prijzen[Groep],"")</f>
        <v/>
      </c>
      <c r="J959" s="10" t="str">
        <f>_xlfn.XLOOKUP(Q4_2025[[#This Row],[Artikelnr]],Artikel_prijzen[Artnr],Artikel_prijzen[Prijs 2025],"")</f>
        <v/>
      </c>
      <c r="K959" t="str">
        <f>IF(Q4_2025[[#This Row],[Artikelprijs]]&lt;&gt;"",IF(Q4_2025[[#This Row],[Stuksprijs]]=Q4_2025[[#This Row],[Artikelprijs]],"Prijs gelijk","Prijs wijkt af"),"")</f>
        <v/>
      </c>
      <c r="L959" t="str">
        <f>IF(Q4_2025[[#This Row],[Relatiekorting percentage]]=0,
    "Nvt",
    IF(Q4_2025[[#This Row],[Brutobedrag 2]] &lt; Q4_2025[[#This Row],[Bruto - Rel.korting]],
        "Nee",
        "Ja"))</f>
        <v>Ja</v>
      </c>
      <c r="M959" s="10">
        <f>IF(Q4_2025[[#This Row],[Artikelprijs]]&lt;&gt;"",Q4_2025[[#This Row],[Artikelprijs]],Q4_2025[[#This Row],[Stuksprijs]])</f>
        <v>48.68</v>
      </c>
      <c r="N959" s="44">
        <f>Q4_2025[[#This Row],[Besteld]]*Q4_2025[[#This Row],[Prijs 2]]</f>
        <v>292.08</v>
      </c>
      <c r="O959" s="10">
        <f>IF(Q4_2025[[#This Row],[Brutobedrag 2]]&lt;Q4_2025[[#This Row],[Bruto - Rel.korting]],Q4_2025[[#This Row],[Brutobedrag 2]],Q4_2025[[#This Row],[Brutobedrag 2]]*(100-Q4_2025[[#This Row],[Relatiekorting percentage]])/100)</f>
        <v>204.45599999999999</v>
      </c>
      <c r="R959" s="3"/>
      <c r="W959"/>
      <c r="AB959"/>
    </row>
    <row r="960" spans="1:28" x14ac:dyDescent="0.3">
      <c r="A960" t="s">
        <v>872</v>
      </c>
      <c r="B960">
        <v>2001048</v>
      </c>
      <c r="C960" t="s">
        <v>146</v>
      </c>
      <c r="D960">
        <v>4</v>
      </c>
      <c r="E960" s="10">
        <v>42.18</v>
      </c>
      <c r="F960" s="10">
        <v>168.72</v>
      </c>
      <c r="G960" s="10">
        <v>118.1</v>
      </c>
      <c r="H960">
        <v>30</v>
      </c>
      <c r="I960" s="51" t="str">
        <f>_xlfn.XLOOKUP(Q4_2025[[#This Row],[Artikelnr]],Artikel_prijzen[Artnr],Artikel_prijzen[Groep],"")</f>
        <v/>
      </c>
      <c r="J960" s="10" t="str">
        <f>_xlfn.XLOOKUP(Q4_2025[[#This Row],[Artikelnr]],Artikel_prijzen[Artnr],Artikel_prijzen[Prijs 2025],"")</f>
        <v/>
      </c>
      <c r="K960" t="str">
        <f>IF(Q4_2025[[#This Row],[Artikelprijs]]&lt;&gt;"",IF(Q4_2025[[#This Row],[Stuksprijs]]=Q4_2025[[#This Row],[Artikelprijs]],"Prijs gelijk","Prijs wijkt af"),"")</f>
        <v/>
      </c>
      <c r="L960" t="str">
        <f>IF(Q4_2025[[#This Row],[Relatiekorting percentage]]=0,
    "Nvt",
    IF(Q4_2025[[#This Row],[Brutobedrag 2]] &lt; Q4_2025[[#This Row],[Bruto - Rel.korting]],
        "Nee",
        "Ja"))</f>
        <v>Ja</v>
      </c>
      <c r="M960" s="10">
        <f>IF(Q4_2025[[#This Row],[Artikelprijs]]&lt;&gt;"",Q4_2025[[#This Row],[Artikelprijs]],Q4_2025[[#This Row],[Stuksprijs]])</f>
        <v>42.18</v>
      </c>
      <c r="N960" s="44">
        <f>Q4_2025[[#This Row],[Besteld]]*Q4_2025[[#This Row],[Prijs 2]]</f>
        <v>168.72</v>
      </c>
      <c r="O960" s="10">
        <f>IF(Q4_2025[[#This Row],[Brutobedrag 2]]&lt;Q4_2025[[#This Row],[Bruto - Rel.korting]],Q4_2025[[#This Row],[Brutobedrag 2]],Q4_2025[[#This Row],[Brutobedrag 2]]*(100-Q4_2025[[#This Row],[Relatiekorting percentage]])/100)</f>
        <v>118.104</v>
      </c>
      <c r="R960" s="3"/>
      <c r="W960"/>
      <c r="AB960"/>
    </row>
    <row r="961" spans="1:28" x14ac:dyDescent="0.3">
      <c r="A961" t="s">
        <v>872</v>
      </c>
      <c r="B961">
        <v>2001054</v>
      </c>
      <c r="C961" t="s">
        <v>406</v>
      </c>
      <c r="D961">
        <v>4</v>
      </c>
      <c r="E961" s="10">
        <v>42.18</v>
      </c>
      <c r="F961" s="10">
        <v>168.72</v>
      </c>
      <c r="G961" s="10">
        <v>118.1</v>
      </c>
      <c r="H961">
        <v>30</v>
      </c>
      <c r="I961" s="51" t="str">
        <f>_xlfn.XLOOKUP(Q4_2025[[#This Row],[Artikelnr]],Artikel_prijzen[Artnr],Artikel_prijzen[Groep],"")</f>
        <v/>
      </c>
      <c r="J961" s="10" t="str">
        <f>_xlfn.XLOOKUP(Q4_2025[[#This Row],[Artikelnr]],Artikel_prijzen[Artnr],Artikel_prijzen[Prijs 2025],"")</f>
        <v/>
      </c>
      <c r="K961" t="str">
        <f>IF(Q4_2025[[#This Row],[Artikelprijs]]&lt;&gt;"",IF(Q4_2025[[#This Row],[Stuksprijs]]=Q4_2025[[#This Row],[Artikelprijs]],"Prijs gelijk","Prijs wijkt af"),"")</f>
        <v/>
      </c>
      <c r="L961" t="str">
        <f>IF(Q4_2025[[#This Row],[Relatiekorting percentage]]=0,
    "Nvt",
    IF(Q4_2025[[#This Row],[Brutobedrag 2]] &lt; Q4_2025[[#This Row],[Bruto - Rel.korting]],
        "Nee",
        "Ja"))</f>
        <v>Ja</v>
      </c>
      <c r="M961" s="10">
        <f>IF(Q4_2025[[#This Row],[Artikelprijs]]&lt;&gt;"",Q4_2025[[#This Row],[Artikelprijs]],Q4_2025[[#This Row],[Stuksprijs]])</f>
        <v>42.18</v>
      </c>
      <c r="N961" s="44">
        <f>Q4_2025[[#This Row],[Besteld]]*Q4_2025[[#This Row],[Prijs 2]]</f>
        <v>168.72</v>
      </c>
      <c r="O961" s="10">
        <f>IF(Q4_2025[[#This Row],[Brutobedrag 2]]&lt;Q4_2025[[#This Row],[Bruto - Rel.korting]],Q4_2025[[#This Row],[Brutobedrag 2]],Q4_2025[[#This Row],[Brutobedrag 2]]*(100-Q4_2025[[#This Row],[Relatiekorting percentage]])/100)</f>
        <v>118.104</v>
      </c>
      <c r="R961" s="3"/>
      <c r="W961"/>
      <c r="AB961"/>
    </row>
    <row r="962" spans="1:28" x14ac:dyDescent="0.3">
      <c r="A962" t="s">
        <v>872</v>
      </c>
      <c r="B962">
        <v>2001053</v>
      </c>
      <c r="C962" t="s">
        <v>405</v>
      </c>
      <c r="D962">
        <v>1</v>
      </c>
      <c r="E962" s="10">
        <v>45.42</v>
      </c>
      <c r="F962" s="10">
        <v>45.42</v>
      </c>
      <c r="G962" s="10">
        <v>31.79</v>
      </c>
      <c r="H962">
        <v>30</v>
      </c>
      <c r="I962" s="51" t="str">
        <f>_xlfn.XLOOKUP(Q4_2025[[#This Row],[Artikelnr]],Artikel_prijzen[Artnr],Artikel_prijzen[Groep],"")</f>
        <v/>
      </c>
      <c r="J962" s="10" t="str">
        <f>_xlfn.XLOOKUP(Q4_2025[[#This Row],[Artikelnr]],Artikel_prijzen[Artnr],Artikel_prijzen[Prijs 2025],"")</f>
        <v/>
      </c>
      <c r="K962" t="str">
        <f>IF(Q4_2025[[#This Row],[Artikelprijs]]&lt;&gt;"",IF(Q4_2025[[#This Row],[Stuksprijs]]=Q4_2025[[#This Row],[Artikelprijs]],"Prijs gelijk","Prijs wijkt af"),"")</f>
        <v/>
      </c>
      <c r="L962" t="str">
        <f>IF(Q4_2025[[#This Row],[Relatiekorting percentage]]=0,
    "Nvt",
    IF(Q4_2025[[#This Row],[Brutobedrag 2]] &lt; Q4_2025[[#This Row],[Bruto - Rel.korting]],
        "Nee",
        "Ja"))</f>
        <v>Ja</v>
      </c>
      <c r="M962" s="10">
        <f>IF(Q4_2025[[#This Row],[Artikelprijs]]&lt;&gt;"",Q4_2025[[#This Row],[Artikelprijs]],Q4_2025[[#This Row],[Stuksprijs]])</f>
        <v>45.42</v>
      </c>
      <c r="N962" s="44">
        <f>Q4_2025[[#This Row],[Besteld]]*Q4_2025[[#This Row],[Prijs 2]]</f>
        <v>45.42</v>
      </c>
      <c r="O962" s="10">
        <f>IF(Q4_2025[[#This Row],[Brutobedrag 2]]&lt;Q4_2025[[#This Row],[Bruto - Rel.korting]],Q4_2025[[#This Row],[Brutobedrag 2]],Q4_2025[[#This Row],[Brutobedrag 2]]*(100-Q4_2025[[#This Row],[Relatiekorting percentage]])/100)</f>
        <v>31.794</v>
      </c>
      <c r="R962" s="3"/>
      <c r="W962"/>
      <c r="AB962"/>
    </row>
    <row r="963" spans="1:28" x14ac:dyDescent="0.3">
      <c r="A963" t="s">
        <v>872</v>
      </c>
      <c r="B963">
        <v>2004027</v>
      </c>
      <c r="C963" t="s">
        <v>339</v>
      </c>
      <c r="D963">
        <v>5</v>
      </c>
      <c r="E963" s="10">
        <v>16.54</v>
      </c>
      <c r="F963" s="10">
        <v>82.7</v>
      </c>
      <c r="G963" s="10">
        <v>57.89</v>
      </c>
      <c r="H963">
        <v>30</v>
      </c>
      <c r="I963" s="51" t="str">
        <f>_xlfn.XLOOKUP(Q4_2025[[#This Row],[Artikelnr]],Artikel_prijzen[Artnr],Artikel_prijzen[Groep],"")</f>
        <v/>
      </c>
      <c r="J963" s="10" t="str">
        <f>_xlfn.XLOOKUP(Q4_2025[[#This Row],[Artikelnr]],Artikel_prijzen[Artnr],Artikel_prijzen[Prijs 2025],"")</f>
        <v/>
      </c>
      <c r="K963" t="str">
        <f>IF(Q4_2025[[#This Row],[Artikelprijs]]&lt;&gt;"",IF(Q4_2025[[#This Row],[Stuksprijs]]=Q4_2025[[#This Row],[Artikelprijs]],"Prijs gelijk","Prijs wijkt af"),"")</f>
        <v/>
      </c>
      <c r="L963" t="str">
        <f>IF(Q4_2025[[#This Row],[Relatiekorting percentage]]=0,
    "Nvt",
    IF(Q4_2025[[#This Row],[Brutobedrag 2]] &lt; Q4_2025[[#This Row],[Bruto - Rel.korting]],
        "Nee",
        "Ja"))</f>
        <v>Ja</v>
      </c>
      <c r="M963" s="10">
        <f>IF(Q4_2025[[#This Row],[Artikelprijs]]&lt;&gt;"",Q4_2025[[#This Row],[Artikelprijs]],Q4_2025[[#This Row],[Stuksprijs]])</f>
        <v>16.54</v>
      </c>
      <c r="N963" s="44">
        <f>Q4_2025[[#This Row],[Besteld]]*Q4_2025[[#This Row],[Prijs 2]]</f>
        <v>82.699999999999989</v>
      </c>
      <c r="O963" s="10">
        <f>IF(Q4_2025[[#This Row],[Brutobedrag 2]]&lt;Q4_2025[[#This Row],[Bruto - Rel.korting]],Q4_2025[[#This Row],[Brutobedrag 2]],Q4_2025[[#This Row],[Brutobedrag 2]]*(100-Q4_2025[[#This Row],[Relatiekorting percentage]])/100)</f>
        <v>57.889999999999993</v>
      </c>
      <c r="R963" s="3"/>
      <c r="W963"/>
      <c r="AB963"/>
    </row>
    <row r="964" spans="1:28" x14ac:dyDescent="0.3">
      <c r="A964" t="s">
        <v>872</v>
      </c>
      <c r="B964">
        <v>1002060</v>
      </c>
      <c r="C964" t="s">
        <v>338</v>
      </c>
      <c r="D964">
        <v>12</v>
      </c>
      <c r="E964" s="10">
        <v>49</v>
      </c>
      <c r="F964" s="10">
        <v>588</v>
      </c>
      <c r="G964" s="10">
        <v>411.6</v>
      </c>
      <c r="H964">
        <v>30</v>
      </c>
      <c r="I964" s="51" t="str">
        <f>_xlfn.XLOOKUP(Q4_2025[[#This Row],[Artikelnr]],Artikel_prijzen[Artnr],Artikel_prijzen[Groep],"")</f>
        <v/>
      </c>
      <c r="J964" s="10" t="str">
        <f>_xlfn.XLOOKUP(Q4_2025[[#This Row],[Artikelnr]],Artikel_prijzen[Artnr],Artikel_prijzen[Prijs 2025],"")</f>
        <v/>
      </c>
      <c r="K964" t="str">
        <f>IF(Q4_2025[[#This Row],[Artikelprijs]]&lt;&gt;"",IF(Q4_2025[[#This Row],[Stuksprijs]]=Q4_2025[[#This Row],[Artikelprijs]],"Prijs gelijk","Prijs wijkt af"),"")</f>
        <v/>
      </c>
      <c r="L964" t="str">
        <f>IF(Q4_2025[[#This Row],[Relatiekorting percentage]]=0,
    "Nvt",
    IF(Q4_2025[[#This Row],[Brutobedrag 2]] &lt; Q4_2025[[#This Row],[Bruto - Rel.korting]],
        "Nee",
        "Ja"))</f>
        <v>Ja</v>
      </c>
      <c r="M964" s="10">
        <f>IF(Q4_2025[[#This Row],[Artikelprijs]]&lt;&gt;"",Q4_2025[[#This Row],[Artikelprijs]],Q4_2025[[#This Row],[Stuksprijs]])</f>
        <v>49</v>
      </c>
      <c r="N964" s="44">
        <f>Q4_2025[[#This Row],[Besteld]]*Q4_2025[[#This Row],[Prijs 2]]</f>
        <v>588</v>
      </c>
      <c r="O964" s="10">
        <f>IF(Q4_2025[[#This Row],[Brutobedrag 2]]&lt;Q4_2025[[#This Row],[Bruto - Rel.korting]],Q4_2025[[#This Row],[Brutobedrag 2]],Q4_2025[[#This Row],[Brutobedrag 2]]*(100-Q4_2025[[#This Row],[Relatiekorting percentage]])/100)</f>
        <v>411.6</v>
      </c>
      <c r="R964" s="3"/>
      <c r="W964"/>
      <c r="AB964"/>
    </row>
    <row r="965" spans="1:28" x14ac:dyDescent="0.3">
      <c r="A965" t="s">
        <v>872</v>
      </c>
      <c r="B965">
        <v>1007057</v>
      </c>
      <c r="C965" t="s">
        <v>340</v>
      </c>
      <c r="D965">
        <v>10</v>
      </c>
      <c r="E965" s="10">
        <v>78</v>
      </c>
      <c r="F965" s="10">
        <v>780</v>
      </c>
      <c r="G965" s="10">
        <v>546</v>
      </c>
      <c r="H965">
        <v>30</v>
      </c>
      <c r="I965" s="51" t="str">
        <f>_xlfn.XLOOKUP(Q4_2025[[#This Row],[Artikelnr]],Artikel_prijzen[Artnr],Artikel_prijzen[Groep],"")</f>
        <v/>
      </c>
      <c r="J965" s="10" t="str">
        <f>_xlfn.XLOOKUP(Q4_2025[[#This Row],[Artikelnr]],Artikel_prijzen[Artnr],Artikel_prijzen[Prijs 2025],"")</f>
        <v/>
      </c>
      <c r="K965" t="str">
        <f>IF(Q4_2025[[#This Row],[Artikelprijs]]&lt;&gt;"",IF(Q4_2025[[#This Row],[Stuksprijs]]=Q4_2025[[#This Row],[Artikelprijs]],"Prijs gelijk","Prijs wijkt af"),"")</f>
        <v/>
      </c>
      <c r="L965" t="str">
        <f>IF(Q4_2025[[#This Row],[Relatiekorting percentage]]=0,
    "Nvt",
    IF(Q4_2025[[#This Row],[Brutobedrag 2]] &lt; Q4_2025[[#This Row],[Bruto - Rel.korting]],
        "Nee",
        "Ja"))</f>
        <v>Ja</v>
      </c>
      <c r="M965" s="10">
        <f>IF(Q4_2025[[#This Row],[Artikelprijs]]&lt;&gt;"",Q4_2025[[#This Row],[Artikelprijs]],Q4_2025[[#This Row],[Stuksprijs]])</f>
        <v>78</v>
      </c>
      <c r="N965" s="44">
        <f>Q4_2025[[#This Row],[Besteld]]*Q4_2025[[#This Row],[Prijs 2]]</f>
        <v>780</v>
      </c>
      <c r="O965" s="10">
        <f>IF(Q4_2025[[#This Row],[Brutobedrag 2]]&lt;Q4_2025[[#This Row],[Bruto - Rel.korting]],Q4_2025[[#This Row],[Brutobedrag 2]],Q4_2025[[#This Row],[Brutobedrag 2]]*(100-Q4_2025[[#This Row],[Relatiekorting percentage]])/100)</f>
        <v>546</v>
      </c>
      <c r="R965" s="3"/>
      <c r="W965"/>
      <c r="AB965"/>
    </row>
    <row r="966" spans="1:28" x14ac:dyDescent="0.3">
      <c r="A966" t="s">
        <v>872</v>
      </c>
      <c r="B966">
        <v>3002010</v>
      </c>
      <c r="C966" t="s">
        <v>184</v>
      </c>
      <c r="D966">
        <v>3</v>
      </c>
      <c r="E966" s="10">
        <v>25.52</v>
      </c>
      <c r="F966" s="10">
        <v>76.56</v>
      </c>
      <c r="G966" s="10">
        <v>76.56</v>
      </c>
      <c r="H966">
        <v>0</v>
      </c>
      <c r="I966" s="51" t="str">
        <f>_xlfn.XLOOKUP(Q4_2025[[#This Row],[Artikelnr]],Artikel_prijzen[Artnr],Artikel_prijzen[Groep],"")</f>
        <v/>
      </c>
      <c r="J966" s="10" t="str">
        <f>_xlfn.XLOOKUP(Q4_2025[[#This Row],[Artikelnr]],Artikel_prijzen[Artnr],Artikel_prijzen[Prijs 2025],"")</f>
        <v/>
      </c>
      <c r="K966" t="str">
        <f>IF(Q4_2025[[#This Row],[Artikelprijs]]&lt;&gt;"",IF(Q4_2025[[#This Row],[Stuksprijs]]=Q4_2025[[#This Row],[Artikelprijs]],"Prijs gelijk","Prijs wijkt af"),"")</f>
        <v/>
      </c>
      <c r="L966" t="str">
        <f>IF(Q4_2025[[#This Row],[Relatiekorting percentage]]=0,
    "Nvt",
    IF(Q4_2025[[#This Row],[Brutobedrag 2]] &lt; Q4_2025[[#This Row],[Bruto - Rel.korting]],
        "Nee",
        "Ja"))</f>
        <v>Nvt</v>
      </c>
      <c r="M966" s="10">
        <f>IF(Q4_2025[[#This Row],[Artikelprijs]]&lt;&gt;"",Q4_2025[[#This Row],[Artikelprijs]],Q4_2025[[#This Row],[Stuksprijs]])</f>
        <v>25.52</v>
      </c>
      <c r="N966" s="44">
        <f>Q4_2025[[#This Row],[Besteld]]*Q4_2025[[#This Row],[Prijs 2]]</f>
        <v>76.56</v>
      </c>
      <c r="O966" s="10">
        <f>IF(Q4_2025[[#This Row],[Brutobedrag 2]]&lt;Q4_2025[[#This Row],[Bruto - Rel.korting]],Q4_2025[[#This Row],[Brutobedrag 2]],Q4_2025[[#This Row],[Brutobedrag 2]]*(100-Q4_2025[[#This Row],[Relatiekorting percentage]])/100)</f>
        <v>76.56</v>
      </c>
      <c r="R966" s="3"/>
      <c r="W966"/>
      <c r="AB966"/>
    </row>
    <row r="967" spans="1:28" x14ac:dyDescent="0.3">
      <c r="A967" t="s">
        <v>872</v>
      </c>
      <c r="B967">
        <v>2004055</v>
      </c>
      <c r="C967" t="s">
        <v>215</v>
      </c>
      <c r="D967">
        <v>3</v>
      </c>
      <c r="E967" s="10">
        <v>13.79</v>
      </c>
      <c r="F967" s="10">
        <v>41.37</v>
      </c>
      <c r="G967" s="10">
        <v>28.96</v>
      </c>
      <c r="H967">
        <v>30</v>
      </c>
      <c r="I967" s="51" t="str">
        <f>_xlfn.XLOOKUP(Q4_2025[[#This Row],[Artikelnr]],Artikel_prijzen[Artnr],Artikel_prijzen[Groep],"")</f>
        <v/>
      </c>
      <c r="J967" s="10" t="str">
        <f>_xlfn.XLOOKUP(Q4_2025[[#This Row],[Artikelnr]],Artikel_prijzen[Artnr],Artikel_prijzen[Prijs 2025],"")</f>
        <v/>
      </c>
      <c r="K967" t="str">
        <f>IF(Q4_2025[[#This Row],[Artikelprijs]]&lt;&gt;"",IF(Q4_2025[[#This Row],[Stuksprijs]]=Q4_2025[[#This Row],[Artikelprijs]],"Prijs gelijk","Prijs wijkt af"),"")</f>
        <v/>
      </c>
      <c r="L967" t="str">
        <f>IF(Q4_2025[[#This Row],[Relatiekorting percentage]]=0,
    "Nvt",
    IF(Q4_2025[[#This Row],[Brutobedrag 2]] &lt; Q4_2025[[#This Row],[Bruto - Rel.korting]],
        "Nee",
        "Ja"))</f>
        <v>Ja</v>
      </c>
      <c r="M967" s="10">
        <f>IF(Q4_2025[[#This Row],[Artikelprijs]]&lt;&gt;"",Q4_2025[[#This Row],[Artikelprijs]],Q4_2025[[#This Row],[Stuksprijs]])</f>
        <v>13.79</v>
      </c>
      <c r="N967" s="44">
        <f>Q4_2025[[#This Row],[Besteld]]*Q4_2025[[#This Row],[Prijs 2]]</f>
        <v>41.37</v>
      </c>
      <c r="O967" s="10">
        <f>IF(Q4_2025[[#This Row],[Brutobedrag 2]]&lt;Q4_2025[[#This Row],[Bruto - Rel.korting]],Q4_2025[[#This Row],[Brutobedrag 2]],Q4_2025[[#This Row],[Brutobedrag 2]]*(100-Q4_2025[[#This Row],[Relatiekorting percentage]])/100)</f>
        <v>28.958999999999996</v>
      </c>
      <c r="R967" s="3"/>
      <c r="W967"/>
      <c r="AB967"/>
    </row>
    <row r="968" spans="1:28" x14ac:dyDescent="0.3">
      <c r="A968" t="s">
        <v>872</v>
      </c>
      <c r="B968">
        <v>2004064</v>
      </c>
      <c r="C968" t="s">
        <v>42</v>
      </c>
      <c r="D968">
        <v>3</v>
      </c>
      <c r="E968" s="10">
        <v>19.3</v>
      </c>
      <c r="F968" s="10">
        <v>57.9</v>
      </c>
      <c r="G968" s="10">
        <v>40.53</v>
      </c>
      <c r="H968">
        <v>30</v>
      </c>
      <c r="I968" s="51" t="str">
        <f>_xlfn.XLOOKUP(Q4_2025[[#This Row],[Artikelnr]],Artikel_prijzen[Artnr],Artikel_prijzen[Groep],"")</f>
        <v/>
      </c>
      <c r="J968" s="10" t="str">
        <f>_xlfn.XLOOKUP(Q4_2025[[#This Row],[Artikelnr]],Artikel_prijzen[Artnr],Artikel_prijzen[Prijs 2025],"")</f>
        <v/>
      </c>
      <c r="K968" t="str">
        <f>IF(Q4_2025[[#This Row],[Artikelprijs]]&lt;&gt;"",IF(Q4_2025[[#This Row],[Stuksprijs]]=Q4_2025[[#This Row],[Artikelprijs]],"Prijs gelijk","Prijs wijkt af"),"")</f>
        <v/>
      </c>
      <c r="L968" t="str">
        <f>IF(Q4_2025[[#This Row],[Relatiekorting percentage]]=0,
    "Nvt",
    IF(Q4_2025[[#This Row],[Brutobedrag 2]] &lt; Q4_2025[[#This Row],[Bruto - Rel.korting]],
        "Nee",
        "Ja"))</f>
        <v>Ja</v>
      </c>
      <c r="M968" s="10">
        <f>IF(Q4_2025[[#This Row],[Artikelprijs]]&lt;&gt;"",Q4_2025[[#This Row],[Artikelprijs]],Q4_2025[[#This Row],[Stuksprijs]])</f>
        <v>19.3</v>
      </c>
      <c r="N968" s="44">
        <f>Q4_2025[[#This Row],[Besteld]]*Q4_2025[[#This Row],[Prijs 2]]</f>
        <v>57.900000000000006</v>
      </c>
      <c r="O968" s="10">
        <f>IF(Q4_2025[[#This Row],[Brutobedrag 2]]&lt;Q4_2025[[#This Row],[Bruto - Rel.korting]],Q4_2025[[#This Row],[Brutobedrag 2]],Q4_2025[[#This Row],[Brutobedrag 2]]*(100-Q4_2025[[#This Row],[Relatiekorting percentage]])/100)</f>
        <v>40.53</v>
      </c>
      <c r="R968" s="3"/>
      <c r="W968"/>
      <c r="AB968"/>
    </row>
    <row r="969" spans="1:28" x14ac:dyDescent="0.3">
      <c r="A969" t="s">
        <v>872</v>
      </c>
      <c r="B969">
        <v>2004032</v>
      </c>
      <c r="C969" t="s">
        <v>43</v>
      </c>
      <c r="D969">
        <v>12</v>
      </c>
      <c r="E969" s="10">
        <v>16.22</v>
      </c>
      <c r="F969" s="10">
        <v>194.64</v>
      </c>
      <c r="G969" s="10">
        <v>136.25</v>
      </c>
      <c r="H969">
        <v>30</v>
      </c>
      <c r="I969" s="51" t="str">
        <f>_xlfn.XLOOKUP(Q4_2025[[#This Row],[Artikelnr]],Artikel_prijzen[Artnr],Artikel_prijzen[Groep],"")</f>
        <v/>
      </c>
      <c r="J969" s="10" t="str">
        <f>_xlfn.XLOOKUP(Q4_2025[[#This Row],[Artikelnr]],Artikel_prijzen[Artnr],Artikel_prijzen[Prijs 2025],"")</f>
        <v/>
      </c>
      <c r="K969" t="str">
        <f>IF(Q4_2025[[#This Row],[Artikelprijs]]&lt;&gt;"",IF(Q4_2025[[#This Row],[Stuksprijs]]=Q4_2025[[#This Row],[Artikelprijs]],"Prijs gelijk","Prijs wijkt af"),"")</f>
        <v/>
      </c>
      <c r="L969" t="str">
        <f>IF(Q4_2025[[#This Row],[Relatiekorting percentage]]=0,
    "Nvt",
    IF(Q4_2025[[#This Row],[Brutobedrag 2]] &lt; Q4_2025[[#This Row],[Bruto - Rel.korting]],
        "Nee",
        "Ja"))</f>
        <v>Ja</v>
      </c>
      <c r="M969" s="10">
        <f>IF(Q4_2025[[#This Row],[Artikelprijs]]&lt;&gt;"",Q4_2025[[#This Row],[Artikelprijs]],Q4_2025[[#This Row],[Stuksprijs]])</f>
        <v>16.22</v>
      </c>
      <c r="N969" s="44">
        <f>Q4_2025[[#This Row],[Besteld]]*Q4_2025[[#This Row],[Prijs 2]]</f>
        <v>194.64</v>
      </c>
      <c r="O969" s="10">
        <f>IF(Q4_2025[[#This Row],[Brutobedrag 2]]&lt;Q4_2025[[#This Row],[Bruto - Rel.korting]],Q4_2025[[#This Row],[Brutobedrag 2]],Q4_2025[[#This Row],[Brutobedrag 2]]*(100-Q4_2025[[#This Row],[Relatiekorting percentage]])/100)</f>
        <v>136.24799999999999</v>
      </c>
      <c r="R969" s="3"/>
      <c r="W969"/>
      <c r="AB969"/>
    </row>
    <row r="970" spans="1:28" x14ac:dyDescent="0.3">
      <c r="A970" t="s">
        <v>872</v>
      </c>
      <c r="B970">
        <v>1002030</v>
      </c>
      <c r="C970" t="s">
        <v>573</v>
      </c>
      <c r="D970">
        <v>6</v>
      </c>
      <c r="E970" s="10">
        <v>48.93</v>
      </c>
      <c r="F970" s="10">
        <v>293.58</v>
      </c>
      <c r="G970" s="10">
        <v>220.18</v>
      </c>
      <c r="H970">
        <v>25</v>
      </c>
      <c r="I970" s="51" t="str">
        <f>_xlfn.XLOOKUP(Q4_2025[[#This Row],[Artikelnr]],Artikel_prijzen[Artnr],Artikel_prijzen[Groep],"")</f>
        <v/>
      </c>
      <c r="J970" s="10" t="str">
        <f>_xlfn.XLOOKUP(Q4_2025[[#This Row],[Artikelnr]],Artikel_prijzen[Artnr],Artikel_prijzen[Prijs 2025],"")</f>
        <v/>
      </c>
      <c r="K970" t="str">
        <f>IF(Q4_2025[[#This Row],[Artikelprijs]]&lt;&gt;"",IF(Q4_2025[[#This Row],[Stuksprijs]]=Q4_2025[[#This Row],[Artikelprijs]],"Prijs gelijk","Prijs wijkt af"),"")</f>
        <v/>
      </c>
      <c r="L970" t="str">
        <f>IF(Q4_2025[[#This Row],[Relatiekorting percentage]]=0,
    "Nvt",
    IF(Q4_2025[[#This Row],[Brutobedrag 2]] &lt; Q4_2025[[#This Row],[Bruto - Rel.korting]],
        "Nee",
        "Ja"))</f>
        <v>Ja</v>
      </c>
      <c r="M970" s="10">
        <f>IF(Q4_2025[[#This Row],[Artikelprijs]]&lt;&gt;"",Q4_2025[[#This Row],[Artikelprijs]],Q4_2025[[#This Row],[Stuksprijs]])</f>
        <v>48.93</v>
      </c>
      <c r="N970" s="44">
        <f>Q4_2025[[#This Row],[Besteld]]*Q4_2025[[#This Row],[Prijs 2]]</f>
        <v>293.58</v>
      </c>
      <c r="O970" s="10">
        <f>IF(Q4_2025[[#This Row],[Brutobedrag 2]]&lt;Q4_2025[[#This Row],[Bruto - Rel.korting]],Q4_2025[[#This Row],[Brutobedrag 2]],Q4_2025[[#This Row],[Brutobedrag 2]]*(100-Q4_2025[[#This Row],[Relatiekorting percentage]])/100)</f>
        <v>220.185</v>
      </c>
      <c r="R970" s="3"/>
      <c r="W970"/>
      <c r="AB970"/>
    </row>
    <row r="971" spans="1:28" x14ac:dyDescent="0.3">
      <c r="A971" t="s">
        <v>872</v>
      </c>
      <c r="B971">
        <v>1008008</v>
      </c>
      <c r="C971" t="s">
        <v>152</v>
      </c>
      <c r="D971">
        <v>10</v>
      </c>
      <c r="E971" s="10">
        <v>82.95</v>
      </c>
      <c r="F971" s="10">
        <v>829.5</v>
      </c>
      <c r="G971" s="10">
        <v>622.12</v>
      </c>
      <c r="H971">
        <v>25</v>
      </c>
      <c r="I971" s="51" t="str">
        <f>_xlfn.XLOOKUP(Q4_2025[[#This Row],[Artikelnr]],Artikel_prijzen[Artnr],Artikel_prijzen[Groep],"")</f>
        <v/>
      </c>
      <c r="J971" s="10" t="str">
        <f>_xlfn.XLOOKUP(Q4_2025[[#This Row],[Artikelnr]],Artikel_prijzen[Artnr],Artikel_prijzen[Prijs 2025],"")</f>
        <v/>
      </c>
      <c r="K971" t="str">
        <f>IF(Q4_2025[[#This Row],[Artikelprijs]]&lt;&gt;"",IF(Q4_2025[[#This Row],[Stuksprijs]]=Q4_2025[[#This Row],[Artikelprijs]],"Prijs gelijk","Prijs wijkt af"),"")</f>
        <v/>
      </c>
      <c r="L971" t="str">
        <f>IF(Q4_2025[[#This Row],[Relatiekorting percentage]]=0,
    "Nvt",
    IF(Q4_2025[[#This Row],[Brutobedrag 2]] &lt; Q4_2025[[#This Row],[Bruto - Rel.korting]],
        "Nee",
        "Ja"))</f>
        <v>Ja</v>
      </c>
      <c r="M971" s="10">
        <f>IF(Q4_2025[[#This Row],[Artikelprijs]]&lt;&gt;"",Q4_2025[[#This Row],[Artikelprijs]],Q4_2025[[#This Row],[Stuksprijs]])</f>
        <v>82.95</v>
      </c>
      <c r="N971" s="44">
        <f>Q4_2025[[#This Row],[Besteld]]*Q4_2025[[#This Row],[Prijs 2]]</f>
        <v>829.5</v>
      </c>
      <c r="O971" s="10">
        <f>IF(Q4_2025[[#This Row],[Brutobedrag 2]]&lt;Q4_2025[[#This Row],[Bruto - Rel.korting]],Q4_2025[[#This Row],[Brutobedrag 2]],Q4_2025[[#This Row],[Brutobedrag 2]]*(100-Q4_2025[[#This Row],[Relatiekorting percentage]])/100)</f>
        <v>622.125</v>
      </c>
      <c r="R971" s="3"/>
      <c r="W971"/>
      <c r="AB971"/>
    </row>
    <row r="972" spans="1:28" x14ac:dyDescent="0.3">
      <c r="A972" t="s">
        <v>872</v>
      </c>
      <c r="B972">
        <v>4001287</v>
      </c>
      <c r="C972" t="s">
        <v>780</v>
      </c>
      <c r="D972">
        <v>1</v>
      </c>
      <c r="E972" s="10">
        <v>95</v>
      </c>
      <c r="F972" s="10">
        <v>95</v>
      </c>
      <c r="G972" s="10">
        <v>71.25</v>
      </c>
      <c r="H972">
        <v>25</v>
      </c>
      <c r="I972" s="51" t="str">
        <f>_xlfn.XLOOKUP(Q4_2025[[#This Row],[Artikelnr]],Artikel_prijzen[Artnr],Artikel_prijzen[Groep],"")</f>
        <v/>
      </c>
      <c r="J972" s="10" t="str">
        <f>_xlfn.XLOOKUP(Q4_2025[[#This Row],[Artikelnr]],Artikel_prijzen[Artnr],Artikel_prijzen[Prijs 2025],"")</f>
        <v/>
      </c>
      <c r="K972" t="str">
        <f>IF(Q4_2025[[#This Row],[Artikelprijs]]&lt;&gt;"",IF(Q4_2025[[#This Row],[Stuksprijs]]=Q4_2025[[#This Row],[Artikelprijs]],"Prijs gelijk","Prijs wijkt af"),"")</f>
        <v/>
      </c>
      <c r="L972" t="str">
        <f>IF(Q4_2025[[#This Row],[Relatiekorting percentage]]=0,
    "Nvt",
    IF(Q4_2025[[#This Row],[Brutobedrag 2]] &lt; Q4_2025[[#This Row],[Bruto - Rel.korting]],
        "Nee",
        "Ja"))</f>
        <v>Ja</v>
      </c>
      <c r="M972" s="10">
        <f>IF(Q4_2025[[#This Row],[Artikelprijs]]&lt;&gt;"",Q4_2025[[#This Row],[Artikelprijs]],Q4_2025[[#This Row],[Stuksprijs]])</f>
        <v>95</v>
      </c>
      <c r="N972" s="44">
        <f>Q4_2025[[#This Row],[Besteld]]*Q4_2025[[#This Row],[Prijs 2]]</f>
        <v>95</v>
      </c>
      <c r="O972" s="10">
        <f>IF(Q4_2025[[#This Row],[Brutobedrag 2]]&lt;Q4_2025[[#This Row],[Bruto - Rel.korting]],Q4_2025[[#This Row],[Brutobedrag 2]],Q4_2025[[#This Row],[Brutobedrag 2]]*(100-Q4_2025[[#This Row],[Relatiekorting percentage]])/100)</f>
        <v>71.25</v>
      </c>
      <c r="R972" s="3"/>
      <c r="W972"/>
      <c r="AB972"/>
    </row>
    <row r="973" spans="1:28" x14ac:dyDescent="0.3">
      <c r="A973" t="s">
        <v>872</v>
      </c>
      <c r="B973">
        <v>5022009</v>
      </c>
      <c r="C973" t="s">
        <v>297</v>
      </c>
      <c r="D973">
        <v>1</v>
      </c>
      <c r="E973" s="10">
        <v>103.75</v>
      </c>
      <c r="F973" s="10">
        <v>103.75</v>
      </c>
      <c r="G973" s="10">
        <v>83</v>
      </c>
      <c r="H973">
        <v>20</v>
      </c>
      <c r="I973" s="51" t="str">
        <f>_xlfn.XLOOKUP(Q4_2025[[#This Row],[Artikelnr]],Artikel_prijzen[Artnr],Artikel_prijzen[Groep],"")</f>
        <v>Elektra</v>
      </c>
      <c r="J973" s="10">
        <f>_xlfn.XLOOKUP(Q4_2025[[#This Row],[Artikelnr]],Artikel_prijzen[Artnr],Artikel_prijzen[Prijs 2025],"")</f>
        <v>106.8625</v>
      </c>
      <c r="K973" t="str">
        <f>IF(Q4_2025[[#This Row],[Artikelprijs]]&lt;&gt;"",IF(Q4_2025[[#This Row],[Stuksprijs]]=Q4_2025[[#This Row],[Artikelprijs]],"Prijs gelijk","Prijs wijkt af"),"")</f>
        <v>Prijs wijkt af</v>
      </c>
      <c r="L973" t="str">
        <f>IF(Q4_2025[[#This Row],[Relatiekorting percentage]]=0,
    "Nvt",
    IF(Q4_2025[[#This Row],[Brutobedrag 2]] &lt; Q4_2025[[#This Row],[Bruto - Rel.korting]],
        "Nee",
        "Ja"))</f>
        <v>Ja</v>
      </c>
      <c r="M973" s="10">
        <f>IF(Q4_2025[[#This Row],[Artikelprijs]]&lt;&gt;"",Q4_2025[[#This Row],[Artikelprijs]],Q4_2025[[#This Row],[Stuksprijs]])</f>
        <v>106.8625</v>
      </c>
      <c r="N973" s="44">
        <f>Q4_2025[[#This Row],[Besteld]]*Q4_2025[[#This Row],[Prijs 2]]</f>
        <v>106.8625</v>
      </c>
      <c r="O973" s="10">
        <f>IF(Q4_2025[[#This Row],[Brutobedrag 2]]&lt;Q4_2025[[#This Row],[Bruto - Rel.korting]],Q4_2025[[#This Row],[Brutobedrag 2]],Q4_2025[[#This Row],[Brutobedrag 2]]*(100-Q4_2025[[#This Row],[Relatiekorting percentage]])/100)</f>
        <v>85.49</v>
      </c>
      <c r="R973" s="3"/>
      <c r="W973"/>
      <c r="AB973"/>
    </row>
    <row r="974" spans="1:28" x14ac:dyDescent="0.3">
      <c r="A974" t="s">
        <v>872</v>
      </c>
      <c r="B974">
        <v>5022009</v>
      </c>
      <c r="C974" t="s">
        <v>297</v>
      </c>
      <c r="D974">
        <v>2</v>
      </c>
      <c r="E974" s="10">
        <v>103.75</v>
      </c>
      <c r="F974" s="10">
        <v>207.5</v>
      </c>
      <c r="G974" s="10">
        <v>166</v>
      </c>
      <c r="H974">
        <v>20</v>
      </c>
      <c r="I974" s="51" t="str">
        <f>_xlfn.XLOOKUP(Q4_2025[[#This Row],[Artikelnr]],Artikel_prijzen[Artnr],Artikel_prijzen[Groep],"")</f>
        <v>Elektra</v>
      </c>
      <c r="J974" s="10">
        <f>_xlfn.XLOOKUP(Q4_2025[[#This Row],[Artikelnr]],Artikel_prijzen[Artnr],Artikel_prijzen[Prijs 2025],"")</f>
        <v>106.8625</v>
      </c>
      <c r="K974" t="str">
        <f>IF(Q4_2025[[#This Row],[Artikelprijs]]&lt;&gt;"",IF(Q4_2025[[#This Row],[Stuksprijs]]=Q4_2025[[#This Row],[Artikelprijs]],"Prijs gelijk","Prijs wijkt af"),"")</f>
        <v>Prijs wijkt af</v>
      </c>
      <c r="L974" t="str">
        <f>IF(Q4_2025[[#This Row],[Relatiekorting percentage]]=0,
    "Nvt",
    IF(Q4_2025[[#This Row],[Brutobedrag 2]] &lt; Q4_2025[[#This Row],[Bruto - Rel.korting]],
        "Nee",
        "Ja"))</f>
        <v>Ja</v>
      </c>
      <c r="M974" s="10">
        <f>IF(Q4_2025[[#This Row],[Artikelprijs]]&lt;&gt;"",Q4_2025[[#This Row],[Artikelprijs]],Q4_2025[[#This Row],[Stuksprijs]])</f>
        <v>106.8625</v>
      </c>
      <c r="N974" s="44">
        <f>Q4_2025[[#This Row],[Besteld]]*Q4_2025[[#This Row],[Prijs 2]]</f>
        <v>213.72499999999999</v>
      </c>
      <c r="O974" s="10">
        <f>IF(Q4_2025[[#This Row],[Brutobedrag 2]]&lt;Q4_2025[[#This Row],[Bruto - Rel.korting]],Q4_2025[[#This Row],[Brutobedrag 2]],Q4_2025[[#This Row],[Brutobedrag 2]]*(100-Q4_2025[[#This Row],[Relatiekorting percentage]])/100)</f>
        <v>170.98</v>
      </c>
      <c r="R974" s="3"/>
      <c r="W974"/>
      <c r="AB974"/>
    </row>
    <row r="975" spans="1:28" x14ac:dyDescent="0.3">
      <c r="A975" t="s">
        <v>872</v>
      </c>
      <c r="B975">
        <v>5020016</v>
      </c>
      <c r="C975" t="s">
        <v>771</v>
      </c>
      <c r="D975">
        <v>4</v>
      </c>
      <c r="E975" s="10">
        <v>18.03</v>
      </c>
      <c r="F975" s="10">
        <v>72.12</v>
      </c>
      <c r="G975" s="10">
        <v>54.09</v>
      </c>
      <c r="H975">
        <v>25</v>
      </c>
      <c r="I975" s="51" t="str">
        <f>_xlfn.XLOOKUP(Q4_2025[[#This Row],[Artikelnr]],Artikel_prijzen[Artnr],Artikel_prijzen[Groep],"")</f>
        <v/>
      </c>
      <c r="J975" s="10" t="str">
        <f>_xlfn.XLOOKUP(Q4_2025[[#This Row],[Artikelnr]],Artikel_prijzen[Artnr],Artikel_prijzen[Prijs 2025],"")</f>
        <v/>
      </c>
      <c r="K975" t="str">
        <f>IF(Q4_2025[[#This Row],[Artikelprijs]]&lt;&gt;"",IF(Q4_2025[[#This Row],[Stuksprijs]]=Q4_2025[[#This Row],[Artikelprijs]],"Prijs gelijk","Prijs wijkt af"),"")</f>
        <v/>
      </c>
      <c r="L975" t="str">
        <f>IF(Q4_2025[[#This Row],[Relatiekorting percentage]]=0,
    "Nvt",
    IF(Q4_2025[[#This Row],[Brutobedrag 2]] &lt; Q4_2025[[#This Row],[Bruto - Rel.korting]],
        "Nee",
        "Ja"))</f>
        <v>Ja</v>
      </c>
      <c r="M975" s="10">
        <f>IF(Q4_2025[[#This Row],[Artikelprijs]]&lt;&gt;"",Q4_2025[[#This Row],[Artikelprijs]],Q4_2025[[#This Row],[Stuksprijs]])</f>
        <v>18.03</v>
      </c>
      <c r="N975" s="44">
        <f>Q4_2025[[#This Row],[Besteld]]*Q4_2025[[#This Row],[Prijs 2]]</f>
        <v>72.12</v>
      </c>
      <c r="O975" s="10">
        <f>IF(Q4_2025[[#This Row],[Brutobedrag 2]]&lt;Q4_2025[[#This Row],[Bruto - Rel.korting]],Q4_2025[[#This Row],[Brutobedrag 2]],Q4_2025[[#This Row],[Brutobedrag 2]]*(100-Q4_2025[[#This Row],[Relatiekorting percentage]])/100)</f>
        <v>54.09</v>
      </c>
      <c r="R975" s="3"/>
      <c r="W975"/>
      <c r="AB975"/>
    </row>
    <row r="976" spans="1:28" x14ac:dyDescent="0.3">
      <c r="A976" t="s">
        <v>872</v>
      </c>
      <c r="B976">
        <v>5022009</v>
      </c>
      <c r="C976" t="s">
        <v>297</v>
      </c>
      <c r="D976">
        <v>1</v>
      </c>
      <c r="E976" s="10">
        <v>103.75</v>
      </c>
      <c r="F976" s="10">
        <v>103.75</v>
      </c>
      <c r="G976" s="10">
        <v>83</v>
      </c>
      <c r="H976">
        <v>20</v>
      </c>
      <c r="I976" s="51" t="str">
        <f>_xlfn.XLOOKUP(Q4_2025[[#This Row],[Artikelnr]],Artikel_prijzen[Artnr],Artikel_prijzen[Groep],"")</f>
        <v>Elektra</v>
      </c>
      <c r="J976" s="10">
        <f>_xlfn.XLOOKUP(Q4_2025[[#This Row],[Artikelnr]],Artikel_prijzen[Artnr],Artikel_prijzen[Prijs 2025],"")</f>
        <v>106.8625</v>
      </c>
      <c r="K976" t="str">
        <f>IF(Q4_2025[[#This Row],[Artikelprijs]]&lt;&gt;"",IF(Q4_2025[[#This Row],[Stuksprijs]]=Q4_2025[[#This Row],[Artikelprijs]],"Prijs gelijk","Prijs wijkt af"),"")</f>
        <v>Prijs wijkt af</v>
      </c>
      <c r="L976" t="str">
        <f>IF(Q4_2025[[#This Row],[Relatiekorting percentage]]=0,
    "Nvt",
    IF(Q4_2025[[#This Row],[Brutobedrag 2]] &lt; Q4_2025[[#This Row],[Bruto - Rel.korting]],
        "Nee",
        "Ja"))</f>
        <v>Ja</v>
      </c>
      <c r="M976" s="10">
        <f>IF(Q4_2025[[#This Row],[Artikelprijs]]&lt;&gt;"",Q4_2025[[#This Row],[Artikelprijs]],Q4_2025[[#This Row],[Stuksprijs]])</f>
        <v>106.8625</v>
      </c>
      <c r="N976" s="44">
        <f>Q4_2025[[#This Row],[Besteld]]*Q4_2025[[#This Row],[Prijs 2]]</f>
        <v>106.8625</v>
      </c>
      <c r="O976" s="10">
        <f>IF(Q4_2025[[#This Row],[Brutobedrag 2]]&lt;Q4_2025[[#This Row],[Bruto - Rel.korting]],Q4_2025[[#This Row],[Brutobedrag 2]],Q4_2025[[#This Row],[Brutobedrag 2]]*(100-Q4_2025[[#This Row],[Relatiekorting percentage]])/100)</f>
        <v>85.49</v>
      </c>
      <c r="R976" s="3"/>
      <c r="W976"/>
      <c r="AB976"/>
    </row>
    <row r="977" spans="1:28" x14ac:dyDescent="0.3">
      <c r="A977" t="s">
        <v>872</v>
      </c>
      <c r="B977">
        <v>1008008</v>
      </c>
      <c r="C977" t="s">
        <v>152</v>
      </c>
      <c r="D977">
        <v>4</v>
      </c>
      <c r="E977" s="10">
        <v>82.95</v>
      </c>
      <c r="F977" s="10">
        <v>331.8</v>
      </c>
      <c r="G977" s="10">
        <v>248.85</v>
      </c>
      <c r="H977">
        <v>25</v>
      </c>
      <c r="I977" s="51" t="str">
        <f>_xlfn.XLOOKUP(Q4_2025[[#This Row],[Artikelnr]],Artikel_prijzen[Artnr],Artikel_prijzen[Groep],"")</f>
        <v/>
      </c>
      <c r="J977" s="10" t="str">
        <f>_xlfn.XLOOKUP(Q4_2025[[#This Row],[Artikelnr]],Artikel_prijzen[Artnr],Artikel_prijzen[Prijs 2025],"")</f>
        <v/>
      </c>
      <c r="K977" t="str">
        <f>IF(Q4_2025[[#This Row],[Artikelprijs]]&lt;&gt;"",IF(Q4_2025[[#This Row],[Stuksprijs]]=Q4_2025[[#This Row],[Artikelprijs]],"Prijs gelijk","Prijs wijkt af"),"")</f>
        <v/>
      </c>
      <c r="L977" t="str">
        <f>IF(Q4_2025[[#This Row],[Relatiekorting percentage]]=0,
    "Nvt",
    IF(Q4_2025[[#This Row],[Brutobedrag 2]] &lt; Q4_2025[[#This Row],[Bruto - Rel.korting]],
        "Nee",
        "Ja"))</f>
        <v>Ja</v>
      </c>
      <c r="M977" s="10">
        <f>IF(Q4_2025[[#This Row],[Artikelprijs]]&lt;&gt;"",Q4_2025[[#This Row],[Artikelprijs]],Q4_2025[[#This Row],[Stuksprijs]])</f>
        <v>82.95</v>
      </c>
      <c r="N977" s="44">
        <f>Q4_2025[[#This Row],[Besteld]]*Q4_2025[[#This Row],[Prijs 2]]</f>
        <v>331.8</v>
      </c>
      <c r="O977" s="10">
        <f>IF(Q4_2025[[#This Row],[Brutobedrag 2]]&lt;Q4_2025[[#This Row],[Bruto - Rel.korting]],Q4_2025[[#This Row],[Brutobedrag 2]],Q4_2025[[#This Row],[Brutobedrag 2]]*(100-Q4_2025[[#This Row],[Relatiekorting percentage]])/100)</f>
        <v>248.85</v>
      </c>
      <c r="R977" s="3"/>
      <c r="W977"/>
      <c r="AB977"/>
    </row>
    <row r="978" spans="1:28" x14ac:dyDescent="0.3">
      <c r="A978" t="s">
        <v>872</v>
      </c>
      <c r="B978">
        <v>5022009</v>
      </c>
      <c r="C978" t="s">
        <v>297</v>
      </c>
      <c r="D978">
        <v>2</v>
      </c>
      <c r="E978" s="10">
        <v>103.75</v>
      </c>
      <c r="F978" s="10">
        <v>207.5</v>
      </c>
      <c r="G978" s="10">
        <v>166</v>
      </c>
      <c r="H978">
        <v>20</v>
      </c>
      <c r="I978" s="51" t="str">
        <f>_xlfn.XLOOKUP(Q4_2025[[#This Row],[Artikelnr]],Artikel_prijzen[Artnr],Artikel_prijzen[Groep],"")</f>
        <v>Elektra</v>
      </c>
      <c r="J978" s="10">
        <f>_xlfn.XLOOKUP(Q4_2025[[#This Row],[Artikelnr]],Artikel_prijzen[Artnr],Artikel_prijzen[Prijs 2025],"")</f>
        <v>106.8625</v>
      </c>
      <c r="K978" t="str">
        <f>IF(Q4_2025[[#This Row],[Artikelprijs]]&lt;&gt;"",IF(Q4_2025[[#This Row],[Stuksprijs]]=Q4_2025[[#This Row],[Artikelprijs]],"Prijs gelijk","Prijs wijkt af"),"")</f>
        <v>Prijs wijkt af</v>
      </c>
      <c r="L978" t="str">
        <f>IF(Q4_2025[[#This Row],[Relatiekorting percentage]]=0,
    "Nvt",
    IF(Q4_2025[[#This Row],[Brutobedrag 2]] &lt; Q4_2025[[#This Row],[Bruto - Rel.korting]],
        "Nee",
        "Ja"))</f>
        <v>Ja</v>
      </c>
      <c r="M978" s="10">
        <f>IF(Q4_2025[[#This Row],[Artikelprijs]]&lt;&gt;"",Q4_2025[[#This Row],[Artikelprijs]],Q4_2025[[#This Row],[Stuksprijs]])</f>
        <v>106.8625</v>
      </c>
      <c r="N978" s="44">
        <f>Q4_2025[[#This Row],[Besteld]]*Q4_2025[[#This Row],[Prijs 2]]</f>
        <v>213.72499999999999</v>
      </c>
      <c r="O978" s="10">
        <f>IF(Q4_2025[[#This Row],[Brutobedrag 2]]&lt;Q4_2025[[#This Row],[Bruto - Rel.korting]],Q4_2025[[#This Row],[Brutobedrag 2]],Q4_2025[[#This Row],[Brutobedrag 2]]*(100-Q4_2025[[#This Row],[Relatiekorting percentage]])/100)</f>
        <v>170.98</v>
      </c>
      <c r="R978" s="3"/>
      <c r="W978"/>
      <c r="AB978"/>
    </row>
    <row r="979" spans="1:28" x14ac:dyDescent="0.3">
      <c r="A979" t="s">
        <v>872</v>
      </c>
      <c r="B979">
        <v>5020001</v>
      </c>
      <c r="C979" t="s">
        <v>46</v>
      </c>
      <c r="D979">
        <v>6</v>
      </c>
      <c r="E979" s="10">
        <v>29.35</v>
      </c>
      <c r="F979" s="10">
        <v>176.1</v>
      </c>
      <c r="G979" s="10">
        <v>132.07</v>
      </c>
      <c r="H979">
        <v>25</v>
      </c>
      <c r="I979" s="51" t="str">
        <f>_xlfn.XLOOKUP(Q4_2025[[#This Row],[Artikelnr]],Artikel_prijzen[Artnr],Artikel_prijzen[Groep],"")</f>
        <v/>
      </c>
      <c r="J979" s="10" t="str">
        <f>_xlfn.XLOOKUP(Q4_2025[[#This Row],[Artikelnr]],Artikel_prijzen[Artnr],Artikel_prijzen[Prijs 2025],"")</f>
        <v/>
      </c>
      <c r="K979" t="str">
        <f>IF(Q4_2025[[#This Row],[Artikelprijs]]&lt;&gt;"",IF(Q4_2025[[#This Row],[Stuksprijs]]=Q4_2025[[#This Row],[Artikelprijs]],"Prijs gelijk","Prijs wijkt af"),"")</f>
        <v/>
      </c>
      <c r="L979" t="str">
        <f>IF(Q4_2025[[#This Row],[Relatiekorting percentage]]=0,
    "Nvt",
    IF(Q4_2025[[#This Row],[Brutobedrag 2]] &lt; Q4_2025[[#This Row],[Bruto - Rel.korting]],
        "Nee",
        "Ja"))</f>
        <v>Ja</v>
      </c>
      <c r="M979" s="10">
        <f>IF(Q4_2025[[#This Row],[Artikelprijs]]&lt;&gt;"",Q4_2025[[#This Row],[Artikelprijs]],Q4_2025[[#This Row],[Stuksprijs]])</f>
        <v>29.35</v>
      </c>
      <c r="N979" s="44">
        <f>Q4_2025[[#This Row],[Besteld]]*Q4_2025[[#This Row],[Prijs 2]]</f>
        <v>176.10000000000002</v>
      </c>
      <c r="O979" s="10">
        <f>IF(Q4_2025[[#This Row],[Brutobedrag 2]]&lt;Q4_2025[[#This Row],[Bruto - Rel.korting]],Q4_2025[[#This Row],[Brutobedrag 2]],Q4_2025[[#This Row],[Brutobedrag 2]]*(100-Q4_2025[[#This Row],[Relatiekorting percentage]])/100)</f>
        <v>132.07500000000002</v>
      </c>
      <c r="R979" s="3"/>
      <c r="W979"/>
      <c r="AB979"/>
    </row>
    <row r="980" spans="1:28" x14ac:dyDescent="0.3">
      <c r="A980" t="s">
        <v>872</v>
      </c>
      <c r="B980">
        <v>3002022</v>
      </c>
      <c r="C980" t="s">
        <v>195</v>
      </c>
      <c r="D980">
        <v>1</v>
      </c>
      <c r="E980" s="10">
        <v>76.02</v>
      </c>
      <c r="F980" s="10">
        <v>76.02</v>
      </c>
      <c r="G980" s="10">
        <v>53.21</v>
      </c>
      <c r="H980">
        <v>30</v>
      </c>
      <c r="I980" s="51" t="str">
        <f>_xlfn.XLOOKUP(Q4_2025[[#This Row],[Artikelnr]],Artikel_prijzen[Artnr],Artikel_prijzen[Groep],"")</f>
        <v/>
      </c>
      <c r="J980" s="10" t="str">
        <f>_xlfn.XLOOKUP(Q4_2025[[#This Row],[Artikelnr]],Artikel_prijzen[Artnr],Artikel_prijzen[Prijs 2025],"")</f>
        <v/>
      </c>
      <c r="K980" t="str">
        <f>IF(Q4_2025[[#This Row],[Artikelprijs]]&lt;&gt;"",IF(Q4_2025[[#This Row],[Stuksprijs]]=Q4_2025[[#This Row],[Artikelprijs]],"Prijs gelijk","Prijs wijkt af"),"")</f>
        <v/>
      </c>
      <c r="L980" t="str">
        <f>IF(Q4_2025[[#This Row],[Relatiekorting percentage]]=0,
    "Nvt",
    IF(Q4_2025[[#This Row],[Brutobedrag 2]] &lt; Q4_2025[[#This Row],[Bruto - Rel.korting]],
        "Nee",
        "Ja"))</f>
        <v>Ja</v>
      </c>
      <c r="M980" s="10">
        <f>IF(Q4_2025[[#This Row],[Artikelprijs]]&lt;&gt;"",Q4_2025[[#This Row],[Artikelprijs]],Q4_2025[[#This Row],[Stuksprijs]])</f>
        <v>76.02</v>
      </c>
      <c r="N980" s="44">
        <f>Q4_2025[[#This Row],[Besteld]]*Q4_2025[[#This Row],[Prijs 2]]</f>
        <v>76.02</v>
      </c>
      <c r="O980" s="10">
        <f>IF(Q4_2025[[#This Row],[Brutobedrag 2]]&lt;Q4_2025[[#This Row],[Bruto - Rel.korting]],Q4_2025[[#This Row],[Brutobedrag 2]],Q4_2025[[#This Row],[Brutobedrag 2]]*(100-Q4_2025[[#This Row],[Relatiekorting percentage]])/100)</f>
        <v>53.213999999999999</v>
      </c>
      <c r="R980" s="3"/>
      <c r="W980"/>
      <c r="AB980"/>
    </row>
    <row r="981" spans="1:28" x14ac:dyDescent="0.3">
      <c r="A981" t="s">
        <v>872</v>
      </c>
      <c r="B981">
        <v>3001013</v>
      </c>
      <c r="C981" t="s">
        <v>325</v>
      </c>
      <c r="D981">
        <v>1</v>
      </c>
      <c r="E981" s="10">
        <v>17.89</v>
      </c>
      <c r="F981" s="10">
        <v>17.89</v>
      </c>
      <c r="G981" s="10">
        <v>12.52</v>
      </c>
      <c r="H981">
        <v>30</v>
      </c>
      <c r="I981" s="51" t="str">
        <f>_xlfn.XLOOKUP(Q4_2025[[#This Row],[Artikelnr]],Artikel_prijzen[Artnr],Artikel_prijzen[Groep],"")</f>
        <v/>
      </c>
      <c r="J981" s="10" t="str">
        <f>_xlfn.XLOOKUP(Q4_2025[[#This Row],[Artikelnr]],Artikel_prijzen[Artnr],Artikel_prijzen[Prijs 2025],"")</f>
        <v/>
      </c>
      <c r="K981" t="str">
        <f>IF(Q4_2025[[#This Row],[Artikelprijs]]&lt;&gt;"",IF(Q4_2025[[#This Row],[Stuksprijs]]=Q4_2025[[#This Row],[Artikelprijs]],"Prijs gelijk","Prijs wijkt af"),"")</f>
        <v/>
      </c>
      <c r="L981" t="str">
        <f>IF(Q4_2025[[#This Row],[Relatiekorting percentage]]=0,
    "Nvt",
    IF(Q4_2025[[#This Row],[Brutobedrag 2]] &lt; Q4_2025[[#This Row],[Bruto - Rel.korting]],
        "Nee",
        "Ja"))</f>
        <v>Ja</v>
      </c>
      <c r="M981" s="10">
        <f>IF(Q4_2025[[#This Row],[Artikelprijs]]&lt;&gt;"",Q4_2025[[#This Row],[Artikelprijs]],Q4_2025[[#This Row],[Stuksprijs]])</f>
        <v>17.89</v>
      </c>
      <c r="N981" s="44">
        <f>Q4_2025[[#This Row],[Besteld]]*Q4_2025[[#This Row],[Prijs 2]]</f>
        <v>17.89</v>
      </c>
      <c r="O981" s="10">
        <f>IF(Q4_2025[[#This Row],[Brutobedrag 2]]&lt;Q4_2025[[#This Row],[Bruto - Rel.korting]],Q4_2025[[#This Row],[Brutobedrag 2]],Q4_2025[[#This Row],[Brutobedrag 2]]*(100-Q4_2025[[#This Row],[Relatiekorting percentage]])/100)</f>
        <v>12.523</v>
      </c>
      <c r="R981" s="3"/>
      <c r="W981"/>
      <c r="AB981"/>
    </row>
    <row r="982" spans="1:28" x14ac:dyDescent="0.3">
      <c r="A982" t="s">
        <v>872</v>
      </c>
      <c r="B982">
        <v>3001044</v>
      </c>
      <c r="C982" t="s">
        <v>47</v>
      </c>
      <c r="D982">
        <v>2</v>
      </c>
      <c r="E982" s="10">
        <v>26.83</v>
      </c>
      <c r="F982" s="10">
        <v>53.66</v>
      </c>
      <c r="G982" s="10">
        <v>37.56</v>
      </c>
      <c r="H982">
        <v>30</v>
      </c>
      <c r="I982" s="51" t="str">
        <f>_xlfn.XLOOKUP(Q4_2025[[#This Row],[Artikelnr]],Artikel_prijzen[Artnr],Artikel_prijzen[Groep],"")</f>
        <v/>
      </c>
      <c r="J982" s="10" t="str">
        <f>_xlfn.XLOOKUP(Q4_2025[[#This Row],[Artikelnr]],Artikel_prijzen[Artnr],Artikel_prijzen[Prijs 2025],"")</f>
        <v/>
      </c>
      <c r="K982" t="str">
        <f>IF(Q4_2025[[#This Row],[Artikelprijs]]&lt;&gt;"",IF(Q4_2025[[#This Row],[Stuksprijs]]=Q4_2025[[#This Row],[Artikelprijs]],"Prijs gelijk","Prijs wijkt af"),"")</f>
        <v/>
      </c>
      <c r="L982" t="str">
        <f>IF(Q4_2025[[#This Row],[Relatiekorting percentage]]=0,
    "Nvt",
    IF(Q4_2025[[#This Row],[Brutobedrag 2]] &lt; Q4_2025[[#This Row],[Bruto - Rel.korting]],
        "Nee",
        "Ja"))</f>
        <v>Ja</v>
      </c>
      <c r="M982" s="10">
        <f>IF(Q4_2025[[#This Row],[Artikelprijs]]&lt;&gt;"",Q4_2025[[#This Row],[Artikelprijs]],Q4_2025[[#This Row],[Stuksprijs]])</f>
        <v>26.83</v>
      </c>
      <c r="N982" s="44">
        <f>Q4_2025[[#This Row],[Besteld]]*Q4_2025[[#This Row],[Prijs 2]]</f>
        <v>53.66</v>
      </c>
      <c r="O982" s="10">
        <f>IF(Q4_2025[[#This Row],[Brutobedrag 2]]&lt;Q4_2025[[#This Row],[Bruto - Rel.korting]],Q4_2025[[#This Row],[Brutobedrag 2]],Q4_2025[[#This Row],[Brutobedrag 2]]*(100-Q4_2025[[#This Row],[Relatiekorting percentage]])/100)</f>
        <v>37.561999999999998</v>
      </c>
      <c r="R982" s="3"/>
      <c r="W982"/>
      <c r="AB982"/>
    </row>
    <row r="983" spans="1:28" x14ac:dyDescent="0.3">
      <c r="A983" t="s">
        <v>872</v>
      </c>
      <c r="B983">
        <v>1009004</v>
      </c>
      <c r="C983" t="s">
        <v>352</v>
      </c>
      <c r="D983">
        <v>1</v>
      </c>
      <c r="E983" s="10">
        <v>40</v>
      </c>
      <c r="F983" s="10">
        <v>40</v>
      </c>
      <c r="G983" s="10">
        <v>28</v>
      </c>
      <c r="H983">
        <v>30</v>
      </c>
      <c r="I983" s="51" t="str">
        <f>_xlfn.XLOOKUP(Q4_2025[[#This Row],[Artikelnr]],Artikel_prijzen[Artnr],Artikel_prijzen[Groep],"")</f>
        <v/>
      </c>
      <c r="J983" s="10" t="str">
        <f>_xlfn.XLOOKUP(Q4_2025[[#This Row],[Artikelnr]],Artikel_prijzen[Artnr],Artikel_prijzen[Prijs 2025],"")</f>
        <v/>
      </c>
      <c r="K983" t="str">
        <f>IF(Q4_2025[[#This Row],[Artikelprijs]]&lt;&gt;"",IF(Q4_2025[[#This Row],[Stuksprijs]]=Q4_2025[[#This Row],[Artikelprijs]],"Prijs gelijk","Prijs wijkt af"),"")</f>
        <v/>
      </c>
      <c r="L983" t="str">
        <f>IF(Q4_2025[[#This Row],[Relatiekorting percentage]]=0,
    "Nvt",
    IF(Q4_2025[[#This Row],[Brutobedrag 2]] &lt; Q4_2025[[#This Row],[Bruto - Rel.korting]],
        "Nee",
        "Ja"))</f>
        <v>Ja</v>
      </c>
      <c r="M983" s="10">
        <f>IF(Q4_2025[[#This Row],[Artikelprijs]]&lt;&gt;"",Q4_2025[[#This Row],[Artikelprijs]],Q4_2025[[#This Row],[Stuksprijs]])</f>
        <v>40</v>
      </c>
      <c r="N983" s="44">
        <f>Q4_2025[[#This Row],[Besteld]]*Q4_2025[[#This Row],[Prijs 2]]</f>
        <v>40</v>
      </c>
      <c r="O983" s="10">
        <f>IF(Q4_2025[[#This Row],[Brutobedrag 2]]&lt;Q4_2025[[#This Row],[Bruto - Rel.korting]],Q4_2025[[#This Row],[Brutobedrag 2]],Q4_2025[[#This Row],[Brutobedrag 2]]*(100-Q4_2025[[#This Row],[Relatiekorting percentage]])/100)</f>
        <v>28</v>
      </c>
      <c r="R983" s="3"/>
      <c r="W983"/>
      <c r="AB983"/>
    </row>
    <row r="984" spans="1:28" x14ac:dyDescent="0.3">
      <c r="A984" t="s">
        <v>872</v>
      </c>
      <c r="B984">
        <v>1002020</v>
      </c>
      <c r="C984" t="s">
        <v>249</v>
      </c>
      <c r="D984">
        <v>6</v>
      </c>
      <c r="E984" s="10">
        <v>38.99</v>
      </c>
      <c r="F984" s="10">
        <v>233.94</v>
      </c>
      <c r="G984" s="10">
        <v>163.76</v>
      </c>
      <c r="H984">
        <v>30</v>
      </c>
      <c r="I984" s="51" t="str">
        <f>_xlfn.XLOOKUP(Q4_2025[[#This Row],[Artikelnr]],Artikel_prijzen[Artnr],Artikel_prijzen[Groep],"")</f>
        <v/>
      </c>
      <c r="J984" s="10" t="str">
        <f>_xlfn.XLOOKUP(Q4_2025[[#This Row],[Artikelnr]],Artikel_prijzen[Artnr],Artikel_prijzen[Prijs 2025],"")</f>
        <v/>
      </c>
      <c r="K984" t="str">
        <f>IF(Q4_2025[[#This Row],[Artikelprijs]]&lt;&gt;"",IF(Q4_2025[[#This Row],[Stuksprijs]]=Q4_2025[[#This Row],[Artikelprijs]],"Prijs gelijk","Prijs wijkt af"),"")</f>
        <v/>
      </c>
      <c r="L984" t="str">
        <f>IF(Q4_2025[[#This Row],[Relatiekorting percentage]]=0,
    "Nvt",
    IF(Q4_2025[[#This Row],[Brutobedrag 2]] &lt; Q4_2025[[#This Row],[Bruto - Rel.korting]],
        "Nee",
        "Ja"))</f>
        <v>Ja</v>
      </c>
      <c r="M984" s="10">
        <f>IF(Q4_2025[[#This Row],[Artikelprijs]]&lt;&gt;"",Q4_2025[[#This Row],[Artikelprijs]],Q4_2025[[#This Row],[Stuksprijs]])</f>
        <v>38.99</v>
      </c>
      <c r="N984" s="44">
        <f>Q4_2025[[#This Row],[Besteld]]*Q4_2025[[#This Row],[Prijs 2]]</f>
        <v>233.94</v>
      </c>
      <c r="O984" s="10">
        <f>IF(Q4_2025[[#This Row],[Brutobedrag 2]]&lt;Q4_2025[[#This Row],[Bruto - Rel.korting]],Q4_2025[[#This Row],[Brutobedrag 2]],Q4_2025[[#This Row],[Brutobedrag 2]]*(100-Q4_2025[[#This Row],[Relatiekorting percentage]])/100)</f>
        <v>163.75799999999998</v>
      </c>
      <c r="R984" s="3"/>
      <c r="W984"/>
      <c r="AB984"/>
    </row>
    <row r="985" spans="1:28" x14ac:dyDescent="0.3">
      <c r="A985" t="s">
        <v>872</v>
      </c>
      <c r="B985">
        <v>3002022</v>
      </c>
      <c r="C985" t="s">
        <v>195</v>
      </c>
      <c r="D985">
        <v>1</v>
      </c>
      <c r="E985" s="10">
        <v>76.02</v>
      </c>
      <c r="F985" s="10">
        <v>76.02</v>
      </c>
      <c r="G985" s="10">
        <v>53.21</v>
      </c>
      <c r="H985">
        <v>30</v>
      </c>
      <c r="I985" s="51" t="str">
        <f>_xlfn.XLOOKUP(Q4_2025[[#This Row],[Artikelnr]],Artikel_prijzen[Artnr],Artikel_prijzen[Groep],"")</f>
        <v/>
      </c>
      <c r="J985" s="10" t="str">
        <f>_xlfn.XLOOKUP(Q4_2025[[#This Row],[Artikelnr]],Artikel_prijzen[Artnr],Artikel_prijzen[Prijs 2025],"")</f>
        <v/>
      </c>
      <c r="K985" t="str">
        <f>IF(Q4_2025[[#This Row],[Artikelprijs]]&lt;&gt;"",IF(Q4_2025[[#This Row],[Stuksprijs]]=Q4_2025[[#This Row],[Artikelprijs]],"Prijs gelijk","Prijs wijkt af"),"")</f>
        <v/>
      </c>
      <c r="L985" t="str">
        <f>IF(Q4_2025[[#This Row],[Relatiekorting percentage]]=0,
    "Nvt",
    IF(Q4_2025[[#This Row],[Brutobedrag 2]] &lt; Q4_2025[[#This Row],[Bruto - Rel.korting]],
        "Nee",
        "Ja"))</f>
        <v>Ja</v>
      </c>
      <c r="M985" s="10">
        <f>IF(Q4_2025[[#This Row],[Artikelprijs]]&lt;&gt;"",Q4_2025[[#This Row],[Artikelprijs]],Q4_2025[[#This Row],[Stuksprijs]])</f>
        <v>76.02</v>
      </c>
      <c r="N985" s="44">
        <f>Q4_2025[[#This Row],[Besteld]]*Q4_2025[[#This Row],[Prijs 2]]</f>
        <v>76.02</v>
      </c>
      <c r="O985" s="10">
        <f>IF(Q4_2025[[#This Row],[Brutobedrag 2]]&lt;Q4_2025[[#This Row],[Bruto - Rel.korting]],Q4_2025[[#This Row],[Brutobedrag 2]],Q4_2025[[#This Row],[Brutobedrag 2]]*(100-Q4_2025[[#This Row],[Relatiekorting percentage]])/100)</f>
        <v>53.213999999999999</v>
      </c>
      <c r="R985" s="3"/>
      <c r="W985"/>
      <c r="AB985"/>
    </row>
    <row r="986" spans="1:28" x14ac:dyDescent="0.3">
      <c r="A986" t="s">
        <v>872</v>
      </c>
      <c r="B986">
        <v>3001013</v>
      </c>
      <c r="C986" t="s">
        <v>325</v>
      </c>
      <c r="D986">
        <v>2</v>
      </c>
      <c r="E986" s="10">
        <v>17.89</v>
      </c>
      <c r="F986" s="10">
        <v>35.78</v>
      </c>
      <c r="G986" s="10">
        <v>25.05</v>
      </c>
      <c r="H986">
        <v>30</v>
      </c>
      <c r="I986" s="51" t="str">
        <f>_xlfn.XLOOKUP(Q4_2025[[#This Row],[Artikelnr]],Artikel_prijzen[Artnr],Artikel_prijzen[Groep],"")</f>
        <v/>
      </c>
      <c r="J986" s="10" t="str">
        <f>_xlfn.XLOOKUP(Q4_2025[[#This Row],[Artikelnr]],Artikel_prijzen[Artnr],Artikel_prijzen[Prijs 2025],"")</f>
        <v/>
      </c>
      <c r="K986" t="str">
        <f>IF(Q4_2025[[#This Row],[Artikelprijs]]&lt;&gt;"",IF(Q4_2025[[#This Row],[Stuksprijs]]=Q4_2025[[#This Row],[Artikelprijs]],"Prijs gelijk","Prijs wijkt af"),"")</f>
        <v/>
      </c>
      <c r="L986" t="str">
        <f>IF(Q4_2025[[#This Row],[Relatiekorting percentage]]=0,
    "Nvt",
    IF(Q4_2025[[#This Row],[Brutobedrag 2]] &lt; Q4_2025[[#This Row],[Bruto - Rel.korting]],
        "Nee",
        "Ja"))</f>
        <v>Ja</v>
      </c>
      <c r="M986" s="10">
        <f>IF(Q4_2025[[#This Row],[Artikelprijs]]&lt;&gt;"",Q4_2025[[#This Row],[Artikelprijs]],Q4_2025[[#This Row],[Stuksprijs]])</f>
        <v>17.89</v>
      </c>
      <c r="N986" s="44">
        <f>Q4_2025[[#This Row],[Besteld]]*Q4_2025[[#This Row],[Prijs 2]]</f>
        <v>35.78</v>
      </c>
      <c r="O986" s="10">
        <f>IF(Q4_2025[[#This Row],[Brutobedrag 2]]&lt;Q4_2025[[#This Row],[Bruto - Rel.korting]],Q4_2025[[#This Row],[Brutobedrag 2]],Q4_2025[[#This Row],[Brutobedrag 2]]*(100-Q4_2025[[#This Row],[Relatiekorting percentage]])/100)</f>
        <v>25.045999999999999</v>
      </c>
      <c r="R986" s="3"/>
      <c r="W986"/>
      <c r="AB986"/>
    </row>
    <row r="987" spans="1:28" x14ac:dyDescent="0.3">
      <c r="A987" t="s">
        <v>872</v>
      </c>
      <c r="B987">
        <v>3001044</v>
      </c>
      <c r="C987" t="s">
        <v>47</v>
      </c>
      <c r="D987">
        <v>7</v>
      </c>
      <c r="E987" s="10">
        <v>26.83</v>
      </c>
      <c r="F987" s="10">
        <v>187.81</v>
      </c>
      <c r="G987" s="10">
        <v>131.47</v>
      </c>
      <c r="H987">
        <v>30</v>
      </c>
      <c r="I987" s="51" t="str">
        <f>_xlfn.XLOOKUP(Q4_2025[[#This Row],[Artikelnr]],Artikel_prijzen[Artnr],Artikel_prijzen[Groep],"")</f>
        <v/>
      </c>
      <c r="J987" s="10" t="str">
        <f>_xlfn.XLOOKUP(Q4_2025[[#This Row],[Artikelnr]],Artikel_prijzen[Artnr],Artikel_prijzen[Prijs 2025],"")</f>
        <v/>
      </c>
      <c r="K987" t="str">
        <f>IF(Q4_2025[[#This Row],[Artikelprijs]]&lt;&gt;"",IF(Q4_2025[[#This Row],[Stuksprijs]]=Q4_2025[[#This Row],[Artikelprijs]],"Prijs gelijk","Prijs wijkt af"),"")</f>
        <v/>
      </c>
      <c r="L987" t="str">
        <f>IF(Q4_2025[[#This Row],[Relatiekorting percentage]]=0,
    "Nvt",
    IF(Q4_2025[[#This Row],[Brutobedrag 2]] &lt; Q4_2025[[#This Row],[Bruto - Rel.korting]],
        "Nee",
        "Ja"))</f>
        <v>Ja</v>
      </c>
      <c r="M987" s="10">
        <f>IF(Q4_2025[[#This Row],[Artikelprijs]]&lt;&gt;"",Q4_2025[[#This Row],[Artikelprijs]],Q4_2025[[#This Row],[Stuksprijs]])</f>
        <v>26.83</v>
      </c>
      <c r="N987" s="44">
        <f>Q4_2025[[#This Row],[Besteld]]*Q4_2025[[#This Row],[Prijs 2]]</f>
        <v>187.81</v>
      </c>
      <c r="O987" s="10">
        <f>IF(Q4_2025[[#This Row],[Brutobedrag 2]]&lt;Q4_2025[[#This Row],[Bruto - Rel.korting]],Q4_2025[[#This Row],[Brutobedrag 2]],Q4_2025[[#This Row],[Brutobedrag 2]]*(100-Q4_2025[[#This Row],[Relatiekorting percentage]])/100)</f>
        <v>131.46700000000001</v>
      </c>
      <c r="R987" s="3"/>
      <c r="W987"/>
      <c r="AB987"/>
    </row>
    <row r="988" spans="1:28" x14ac:dyDescent="0.3">
      <c r="A988" t="s">
        <v>872</v>
      </c>
      <c r="B988">
        <v>1009130</v>
      </c>
      <c r="C988" t="s">
        <v>250</v>
      </c>
      <c r="D988">
        <v>1</v>
      </c>
      <c r="E988" s="10">
        <v>24.73</v>
      </c>
      <c r="F988" s="10">
        <v>24.73</v>
      </c>
      <c r="G988" s="10">
        <v>17.309999999999999</v>
      </c>
      <c r="H988">
        <v>30</v>
      </c>
      <c r="I988" s="51" t="str">
        <f>_xlfn.XLOOKUP(Q4_2025[[#This Row],[Artikelnr]],Artikel_prijzen[Artnr],Artikel_prijzen[Groep],"")</f>
        <v/>
      </c>
      <c r="J988" s="10" t="str">
        <f>_xlfn.XLOOKUP(Q4_2025[[#This Row],[Artikelnr]],Artikel_prijzen[Artnr],Artikel_prijzen[Prijs 2025],"")</f>
        <v/>
      </c>
      <c r="K988" t="str">
        <f>IF(Q4_2025[[#This Row],[Artikelprijs]]&lt;&gt;"",IF(Q4_2025[[#This Row],[Stuksprijs]]=Q4_2025[[#This Row],[Artikelprijs]],"Prijs gelijk","Prijs wijkt af"),"")</f>
        <v/>
      </c>
      <c r="L988" t="str">
        <f>IF(Q4_2025[[#This Row],[Relatiekorting percentage]]=0,
    "Nvt",
    IF(Q4_2025[[#This Row],[Brutobedrag 2]] &lt; Q4_2025[[#This Row],[Bruto - Rel.korting]],
        "Nee",
        "Ja"))</f>
        <v>Ja</v>
      </c>
      <c r="M988" s="10">
        <f>IF(Q4_2025[[#This Row],[Artikelprijs]]&lt;&gt;"",Q4_2025[[#This Row],[Artikelprijs]],Q4_2025[[#This Row],[Stuksprijs]])</f>
        <v>24.73</v>
      </c>
      <c r="N988" s="44">
        <f>Q4_2025[[#This Row],[Besteld]]*Q4_2025[[#This Row],[Prijs 2]]</f>
        <v>24.73</v>
      </c>
      <c r="O988" s="10">
        <f>IF(Q4_2025[[#This Row],[Brutobedrag 2]]&lt;Q4_2025[[#This Row],[Bruto - Rel.korting]],Q4_2025[[#This Row],[Brutobedrag 2]],Q4_2025[[#This Row],[Brutobedrag 2]]*(100-Q4_2025[[#This Row],[Relatiekorting percentage]])/100)</f>
        <v>17.311</v>
      </c>
      <c r="R988" s="3"/>
      <c r="W988"/>
      <c r="AB988"/>
    </row>
    <row r="989" spans="1:28" x14ac:dyDescent="0.3">
      <c r="A989" t="s">
        <v>872</v>
      </c>
      <c r="B989">
        <v>1003031</v>
      </c>
      <c r="C989" t="s">
        <v>886</v>
      </c>
      <c r="D989">
        <v>8</v>
      </c>
      <c r="E989" s="10">
        <v>49.35</v>
      </c>
      <c r="F989" s="10">
        <v>394.8</v>
      </c>
      <c r="G989" s="10">
        <v>276.36</v>
      </c>
      <c r="H989">
        <v>30</v>
      </c>
      <c r="I989" s="51" t="str">
        <f>_xlfn.XLOOKUP(Q4_2025[[#This Row],[Artikelnr]],Artikel_prijzen[Artnr],Artikel_prijzen[Groep],"")</f>
        <v/>
      </c>
      <c r="J989" s="10" t="str">
        <f>_xlfn.XLOOKUP(Q4_2025[[#This Row],[Artikelnr]],Artikel_prijzen[Artnr],Artikel_prijzen[Prijs 2025],"")</f>
        <v/>
      </c>
      <c r="K989" t="str">
        <f>IF(Q4_2025[[#This Row],[Artikelprijs]]&lt;&gt;"",IF(Q4_2025[[#This Row],[Stuksprijs]]=Q4_2025[[#This Row],[Artikelprijs]],"Prijs gelijk","Prijs wijkt af"),"")</f>
        <v/>
      </c>
      <c r="L989" t="str">
        <f>IF(Q4_2025[[#This Row],[Relatiekorting percentage]]=0,
    "Nvt",
    IF(Q4_2025[[#This Row],[Brutobedrag 2]] &lt; Q4_2025[[#This Row],[Bruto - Rel.korting]],
        "Nee",
        "Ja"))</f>
        <v>Ja</v>
      </c>
      <c r="M989" s="10">
        <f>IF(Q4_2025[[#This Row],[Artikelprijs]]&lt;&gt;"",Q4_2025[[#This Row],[Artikelprijs]],Q4_2025[[#This Row],[Stuksprijs]])</f>
        <v>49.35</v>
      </c>
      <c r="N989" s="44">
        <f>Q4_2025[[#This Row],[Besteld]]*Q4_2025[[#This Row],[Prijs 2]]</f>
        <v>394.8</v>
      </c>
      <c r="O989" s="10">
        <f>IF(Q4_2025[[#This Row],[Brutobedrag 2]]&lt;Q4_2025[[#This Row],[Bruto - Rel.korting]],Q4_2025[[#This Row],[Brutobedrag 2]],Q4_2025[[#This Row],[Brutobedrag 2]]*(100-Q4_2025[[#This Row],[Relatiekorting percentage]])/100)</f>
        <v>276.36</v>
      </c>
      <c r="R989" s="3"/>
      <c r="W989"/>
      <c r="AB989"/>
    </row>
    <row r="990" spans="1:28" x14ac:dyDescent="0.3">
      <c r="A990" t="s">
        <v>872</v>
      </c>
      <c r="B990">
        <v>1002032</v>
      </c>
      <c r="C990" t="s">
        <v>156</v>
      </c>
      <c r="D990">
        <v>9</v>
      </c>
      <c r="E990" s="10">
        <v>38.99</v>
      </c>
      <c r="F990" s="10">
        <v>350.91</v>
      </c>
      <c r="G990" s="10">
        <v>245.64</v>
      </c>
      <c r="H990">
        <v>30</v>
      </c>
      <c r="I990" s="51" t="str">
        <f>_xlfn.XLOOKUP(Q4_2025[[#This Row],[Artikelnr]],Artikel_prijzen[Artnr],Artikel_prijzen[Groep],"")</f>
        <v/>
      </c>
      <c r="J990" s="10" t="str">
        <f>_xlfn.XLOOKUP(Q4_2025[[#This Row],[Artikelnr]],Artikel_prijzen[Artnr],Artikel_prijzen[Prijs 2025],"")</f>
        <v/>
      </c>
      <c r="K990" t="str">
        <f>IF(Q4_2025[[#This Row],[Artikelprijs]]&lt;&gt;"",IF(Q4_2025[[#This Row],[Stuksprijs]]=Q4_2025[[#This Row],[Artikelprijs]],"Prijs gelijk","Prijs wijkt af"),"")</f>
        <v/>
      </c>
      <c r="L990" t="str">
        <f>IF(Q4_2025[[#This Row],[Relatiekorting percentage]]=0,
    "Nvt",
    IF(Q4_2025[[#This Row],[Brutobedrag 2]] &lt; Q4_2025[[#This Row],[Bruto - Rel.korting]],
        "Nee",
        "Ja"))</f>
        <v>Ja</v>
      </c>
      <c r="M990" s="10">
        <f>IF(Q4_2025[[#This Row],[Artikelprijs]]&lt;&gt;"",Q4_2025[[#This Row],[Artikelprijs]],Q4_2025[[#This Row],[Stuksprijs]])</f>
        <v>38.99</v>
      </c>
      <c r="N990" s="44">
        <f>Q4_2025[[#This Row],[Besteld]]*Q4_2025[[#This Row],[Prijs 2]]</f>
        <v>350.91</v>
      </c>
      <c r="O990" s="10">
        <f>IF(Q4_2025[[#This Row],[Brutobedrag 2]]&lt;Q4_2025[[#This Row],[Bruto - Rel.korting]],Q4_2025[[#This Row],[Brutobedrag 2]],Q4_2025[[#This Row],[Brutobedrag 2]]*(100-Q4_2025[[#This Row],[Relatiekorting percentage]])/100)</f>
        <v>245.637</v>
      </c>
      <c r="R990" s="3"/>
      <c r="W990"/>
      <c r="AB990"/>
    </row>
    <row r="991" spans="1:28" x14ac:dyDescent="0.3">
      <c r="A991" t="s">
        <v>872</v>
      </c>
      <c r="B991">
        <v>5040010</v>
      </c>
      <c r="C991" t="s">
        <v>318</v>
      </c>
      <c r="D991">
        <v>1</v>
      </c>
      <c r="E991" s="10">
        <v>448.05</v>
      </c>
      <c r="F991" s="10">
        <v>448.05</v>
      </c>
      <c r="G991" s="10">
        <v>380.84</v>
      </c>
      <c r="H991">
        <v>15</v>
      </c>
      <c r="I991" s="51" t="str">
        <f>_xlfn.XLOOKUP(Q4_2025[[#This Row],[Artikelnr]],Artikel_prijzen[Artnr],Artikel_prijzen[Groep],"")</f>
        <v>AV</v>
      </c>
      <c r="J991" s="10">
        <f>_xlfn.XLOOKUP(Q4_2025[[#This Row],[Artikelnr]],Artikel_prijzen[Artnr],Artikel_prijzen[Prijs 2025],"")</f>
        <v>435</v>
      </c>
      <c r="K991" t="str">
        <f>IF(Q4_2025[[#This Row],[Artikelprijs]]&lt;&gt;"",IF(Q4_2025[[#This Row],[Stuksprijs]]=Q4_2025[[#This Row],[Artikelprijs]],"Prijs gelijk","Prijs wijkt af"),"")</f>
        <v>Prijs wijkt af</v>
      </c>
      <c r="L991" t="str">
        <f>IF(Q4_2025[[#This Row],[Relatiekorting percentage]]=0,
    "Nvt",
    IF(Q4_2025[[#This Row],[Brutobedrag 2]] &lt; Q4_2025[[#This Row],[Bruto - Rel.korting]],
        "Nee",
        "Ja"))</f>
        <v>Ja</v>
      </c>
      <c r="M991" s="10">
        <f>IF(Q4_2025[[#This Row],[Artikelprijs]]&lt;&gt;"",Q4_2025[[#This Row],[Artikelprijs]],Q4_2025[[#This Row],[Stuksprijs]])</f>
        <v>435</v>
      </c>
      <c r="N991" s="44">
        <f>Q4_2025[[#This Row],[Besteld]]*Q4_2025[[#This Row],[Prijs 2]]</f>
        <v>435</v>
      </c>
      <c r="O991" s="10">
        <f>IF(Q4_2025[[#This Row],[Brutobedrag 2]]&lt;Q4_2025[[#This Row],[Bruto - Rel.korting]],Q4_2025[[#This Row],[Brutobedrag 2]],Q4_2025[[#This Row],[Brutobedrag 2]]*(100-Q4_2025[[#This Row],[Relatiekorting percentage]])/100)</f>
        <v>369.75</v>
      </c>
      <c r="R991" s="3"/>
      <c r="W991"/>
      <c r="AB991"/>
    </row>
    <row r="992" spans="1:28" x14ac:dyDescent="0.3">
      <c r="A992" t="s">
        <v>872</v>
      </c>
      <c r="B992">
        <v>5040012</v>
      </c>
      <c r="C992" t="s">
        <v>330</v>
      </c>
      <c r="D992">
        <v>1</v>
      </c>
      <c r="E992" s="10">
        <v>741.6</v>
      </c>
      <c r="F992" s="10">
        <v>741.6</v>
      </c>
      <c r="G992" s="10">
        <v>630.36</v>
      </c>
      <c r="H992">
        <v>15</v>
      </c>
      <c r="I992" s="51" t="str">
        <f>_xlfn.XLOOKUP(Q4_2025[[#This Row],[Artikelnr]],Artikel_prijzen[Artnr],Artikel_prijzen[Groep],"")</f>
        <v>AV</v>
      </c>
      <c r="J992" s="10">
        <f>_xlfn.XLOOKUP(Q4_2025[[#This Row],[Artikelnr]],Artikel_prijzen[Artnr],Artikel_prijzen[Prijs 2025],"")</f>
        <v>720</v>
      </c>
      <c r="K992" t="str">
        <f>IF(Q4_2025[[#This Row],[Artikelprijs]]&lt;&gt;"",IF(Q4_2025[[#This Row],[Stuksprijs]]=Q4_2025[[#This Row],[Artikelprijs]],"Prijs gelijk","Prijs wijkt af"),"")</f>
        <v>Prijs wijkt af</v>
      </c>
      <c r="L992" t="str">
        <f>IF(Q4_2025[[#This Row],[Relatiekorting percentage]]=0,
    "Nvt",
    IF(Q4_2025[[#This Row],[Brutobedrag 2]] &lt; Q4_2025[[#This Row],[Bruto - Rel.korting]],
        "Nee",
        "Ja"))</f>
        <v>Ja</v>
      </c>
      <c r="M992" s="10">
        <f>IF(Q4_2025[[#This Row],[Artikelprijs]]&lt;&gt;"",Q4_2025[[#This Row],[Artikelprijs]],Q4_2025[[#This Row],[Stuksprijs]])</f>
        <v>720</v>
      </c>
      <c r="N992" s="44">
        <f>Q4_2025[[#This Row],[Besteld]]*Q4_2025[[#This Row],[Prijs 2]]</f>
        <v>720</v>
      </c>
      <c r="O992" s="10">
        <f>IF(Q4_2025[[#This Row],[Brutobedrag 2]]&lt;Q4_2025[[#This Row],[Bruto - Rel.korting]],Q4_2025[[#This Row],[Brutobedrag 2]],Q4_2025[[#This Row],[Brutobedrag 2]]*(100-Q4_2025[[#This Row],[Relatiekorting percentage]])/100)</f>
        <v>612</v>
      </c>
      <c r="R992" s="3"/>
      <c r="W992"/>
      <c r="AB992"/>
    </row>
    <row r="993" spans="1:28" x14ac:dyDescent="0.3">
      <c r="A993" t="s">
        <v>872</v>
      </c>
      <c r="B993">
        <v>3002022</v>
      </c>
      <c r="C993" t="s">
        <v>195</v>
      </c>
      <c r="D993">
        <v>1</v>
      </c>
      <c r="E993" s="10">
        <v>76.02</v>
      </c>
      <c r="F993" s="10">
        <v>76.02</v>
      </c>
      <c r="G993" s="10">
        <v>53.21</v>
      </c>
      <c r="H993">
        <v>30</v>
      </c>
      <c r="I993" s="51" t="str">
        <f>_xlfn.XLOOKUP(Q4_2025[[#This Row],[Artikelnr]],Artikel_prijzen[Artnr],Artikel_prijzen[Groep],"")</f>
        <v/>
      </c>
      <c r="J993" s="10" t="str">
        <f>_xlfn.XLOOKUP(Q4_2025[[#This Row],[Artikelnr]],Artikel_prijzen[Artnr],Artikel_prijzen[Prijs 2025],"")</f>
        <v/>
      </c>
      <c r="K993" t="str">
        <f>IF(Q4_2025[[#This Row],[Artikelprijs]]&lt;&gt;"",IF(Q4_2025[[#This Row],[Stuksprijs]]=Q4_2025[[#This Row],[Artikelprijs]],"Prijs gelijk","Prijs wijkt af"),"")</f>
        <v/>
      </c>
      <c r="L993" t="str">
        <f>IF(Q4_2025[[#This Row],[Relatiekorting percentage]]=0,
    "Nvt",
    IF(Q4_2025[[#This Row],[Brutobedrag 2]] &lt; Q4_2025[[#This Row],[Bruto - Rel.korting]],
        "Nee",
        "Ja"))</f>
        <v>Ja</v>
      </c>
      <c r="M993" s="10">
        <f>IF(Q4_2025[[#This Row],[Artikelprijs]]&lt;&gt;"",Q4_2025[[#This Row],[Artikelprijs]],Q4_2025[[#This Row],[Stuksprijs]])</f>
        <v>76.02</v>
      </c>
      <c r="N993" s="44">
        <f>Q4_2025[[#This Row],[Besteld]]*Q4_2025[[#This Row],[Prijs 2]]</f>
        <v>76.02</v>
      </c>
      <c r="O993" s="10">
        <f>IF(Q4_2025[[#This Row],[Brutobedrag 2]]&lt;Q4_2025[[#This Row],[Bruto - Rel.korting]],Q4_2025[[#This Row],[Brutobedrag 2]],Q4_2025[[#This Row],[Brutobedrag 2]]*(100-Q4_2025[[#This Row],[Relatiekorting percentage]])/100)</f>
        <v>53.213999999999999</v>
      </c>
      <c r="R993" s="3"/>
      <c r="W993"/>
      <c r="AB993"/>
    </row>
    <row r="994" spans="1:28" x14ac:dyDescent="0.3">
      <c r="A994" t="s">
        <v>872</v>
      </c>
      <c r="B994">
        <v>3001044</v>
      </c>
      <c r="C994" t="s">
        <v>47</v>
      </c>
      <c r="D994">
        <v>10</v>
      </c>
      <c r="E994" s="10">
        <v>26.83</v>
      </c>
      <c r="F994" s="10">
        <v>268.3</v>
      </c>
      <c r="G994" s="10">
        <v>187.81</v>
      </c>
      <c r="H994">
        <v>30</v>
      </c>
      <c r="I994" s="51" t="str">
        <f>_xlfn.XLOOKUP(Q4_2025[[#This Row],[Artikelnr]],Artikel_prijzen[Artnr],Artikel_prijzen[Groep],"")</f>
        <v/>
      </c>
      <c r="J994" s="10" t="str">
        <f>_xlfn.XLOOKUP(Q4_2025[[#This Row],[Artikelnr]],Artikel_prijzen[Artnr],Artikel_prijzen[Prijs 2025],"")</f>
        <v/>
      </c>
      <c r="K994" t="str">
        <f>IF(Q4_2025[[#This Row],[Artikelprijs]]&lt;&gt;"",IF(Q4_2025[[#This Row],[Stuksprijs]]=Q4_2025[[#This Row],[Artikelprijs]],"Prijs gelijk","Prijs wijkt af"),"")</f>
        <v/>
      </c>
      <c r="L994" t="str">
        <f>IF(Q4_2025[[#This Row],[Relatiekorting percentage]]=0,
    "Nvt",
    IF(Q4_2025[[#This Row],[Brutobedrag 2]] &lt; Q4_2025[[#This Row],[Bruto - Rel.korting]],
        "Nee",
        "Ja"))</f>
        <v>Ja</v>
      </c>
      <c r="M994" s="10">
        <f>IF(Q4_2025[[#This Row],[Artikelprijs]]&lt;&gt;"",Q4_2025[[#This Row],[Artikelprijs]],Q4_2025[[#This Row],[Stuksprijs]])</f>
        <v>26.83</v>
      </c>
      <c r="N994" s="44">
        <f>Q4_2025[[#This Row],[Besteld]]*Q4_2025[[#This Row],[Prijs 2]]</f>
        <v>268.29999999999995</v>
      </c>
      <c r="O994" s="10">
        <f>IF(Q4_2025[[#This Row],[Brutobedrag 2]]&lt;Q4_2025[[#This Row],[Bruto - Rel.korting]],Q4_2025[[#This Row],[Brutobedrag 2]],Q4_2025[[#This Row],[Brutobedrag 2]]*(100-Q4_2025[[#This Row],[Relatiekorting percentage]])/100)</f>
        <v>187.80999999999997</v>
      </c>
      <c r="R994" s="3"/>
      <c r="W994"/>
      <c r="AB994"/>
    </row>
    <row r="995" spans="1:28" x14ac:dyDescent="0.3">
      <c r="A995" t="s">
        <v>872</v>
      </c>
      <c r="B995">
        <v>3001013</v>
      </c>
      <c r="C995" t="s">
        <v>325</v>
      </c>
      <c r="D995">
        <v>2</v>
      </c>
      <c r="E995" s="10">
        <v>17.89</v>
      </c>
      <c r="F995" s="10">
        <v>35.78</v>
      </c>
      <c r="G995" s="10">
        <v>25.05</v>
      </c>
      <c r="H995">
        <v>30</v>
      </c>
      <c r="I995" s="51" t="str">
        <f>_xlfn.XLOOKUP(Q4_2025[[#This Row],[Artikelnr]],Artikel_prijzen[Artnr],Artikel_prijzen[Groep],"")</f>
        <v/>
      </c>
      <c r="J995" s="10" t="str">
        <f>_xlfn.XLOOKUP(Q4_2025[[#This Row],[Artikelnr]],Artikel_prijzen[Artnr],Artikel_prijzen[Prijs 2025],"")</f>
        <v/>
      </c>
      <c r="K995" t="str">
        <f>IF(Q4_2025[[#This Row],[Artikelprijs]]&lt;&gt;"",IF(Q4_2025[[#This Row],[Stuksprijs]]=Q4_2025[[#This Row],[Artikelprijs]],"Prijs gelijk","Prijs wijkt af"),"")</f>
        <v/>
      </c>
      <c r="L995" t="str">
        <f>IF(Q4_2025[[#This Row],[Relatiekorting percentage]]=0,
    "Nvt",
    IF(Q4_2025[[#This Row],[Brutobedrag 2]] &lt; Q4_2025[[#This Row],[Bruto - Rel.korting]],
        "Nee",
        "Ja"))</f>
        <v>Ja</v>
      </c>
      <c r="M995" s="10">
        <f>IF(Q4_2025[[#This Row],[Artikelprijs]]&lt;&gt;"",Q4_2025[[#This Row],[Artikelprijs]],Q4_2025[[#This Row],[Stuksprijs]])</f>
        <v>17.89</v>
      </c>
      <c r="N995" s="44">
        <f>Q4_2025[[#This Row],[Besteld]]*Q4_2025[[#This Row],[Prijs 2]]</f>
        <v>35.78</v>
      </c>
      <c r="O995" s="10">
        <f>IF(Q4_2025[[#This Row],[Brutobedrag 2]]&lt;Q4_2025[[#This Row],[Bruto - Rel.korting]],Q4_2025[[#This Row],[Brutobedrag 2]],Q4_2025[[#This Row],[Brutobedrag 2]]*(100-Q4_2025[[#This Row],[Relatiekorting percentage]])/100)</f>
        <v>25.045999999999999</v>
      </c>
      <c r="R995" s="3"/>
      <c r="W995"/>
      <c r="AB995"/>
    </row>
    <row r="996" spans="1:28" x14ac:dyDescent="0.3">
      <c r="A996" t="s">
        <v>872</v>
      </c>
      <c r="B996">
        <v>1003011</v>
      </c>
      <c r="C996" t="s">
        <v>247</v>
      </c>
      <c r="D996">
        <v>2</v>
      </c>
      <c r="E996" s="10">
        <v>30.45</v>
      </c>
      <c r="F996" s="10">
        <v>60.9</v>
      </c>
      <c r="G996" s="10">
        <v>42.63</v>
      </c>
      <c r="H996">
        <v>30</v>
      </c>
      <c r="I996" s="51" t="str">
        <f>_xlfn.XLOOKUP(Q4_2025[[#This Row],[Artikelnr]],Artikel_prijzen[Artnr],Artikel_prijzen[Groep],"")</f>
        <v/>
      </c>
      <c r="J996" s="10" t="str">
        <f>_xlfn.XLOOKUP(Q4_2025[[#This Row],[Artikelnr]],Artikel_prijzen[Artnr],Artikel_prijzen[Prijs 2025],"")</f>
        <v/>
      </c>
      <c r="K996" t="str">
        <f>IF(Q4_2025[[#This Row],[Artikelprijs]]&lt;&gt;"",IF(Q4_2025[[#This Row],[Stuksprijs]]=Q4_2025[[#This Row],[Artikelprijs]],"Prijs gelijk","Prijs wijkt af"),"")</f>
        <v/>
      </c>
      <c r="L996" t="str">
        <f>IF(Q4_2025[[#This Row],[Relatiekorting percentage]]=0,
    "Nvt",
    IF(Q4_2025[[#This Row],[Brutobedrag 2]] &lt; Q4_2025[[#This Row],[Bruto - Rel.korting]],
        "Nee",
        "Ja"))</f>
        <v>Ja</v>
      </c>
      <c r="M996" s="10">
        <f>IF(Q4_2025[[#This Row],[Artikelprijs]]&lt;&gt;"",Q4_2025[[#This Row],[Artikelprijs]],Q4_2025[[#This Row],[Stuksprijs]])</f>
        <v>30.45</v>
      </c>
      <c r="N996" s="44">
        <f>Q4_2025[[#This Row],[Besteld]]*Q4_2025[[#This Row],[Prijs 2]]</f>
        <v>60.9</v>
      </c>
      <c r="O996" s="10">
        <f>IF(Q4_2025[[#This Row],[Brutobedrag 2]]&lt;Q4_2025[[#This Row],[Bruto - Rel.korting]],Q4_2025[[#This Row],[Brutobedrag 2]],Q4_2025[[#This Row],[Brutobedrag 2]]*(100-Q4_2025[[#This Row],[Relatiekorting percentage]])/100)</f>
        <v>42.63</v>
      </c>
      <c r="R996" s="3"/>
      <c r="W996"/>
      <c r="AB996"/>
    </row>
    <row r="997" spans="1:28" x14ac:dyDescent="0.3">
      <c r="A997" t="s">
        <v>872</v>
      </c>
      <c r="B997">
        <v>1009130</v>
      </c>
      <c r="C997" t="s">
        <v>250</v>
      </c>
      <c r="D997">
        <v>1</v>
      </c>
      <c r="E997" s="10">
        <v>24.73</v>
      </c>
      <c r="F997" s="10">
        <v>24.73</v>
      </c>
      <c r="G997" s="10">
        <v>17.309999999999999</v>
      </c>
      <c r="H997">
        <v>30</v>
      </c>
      <c r="I997" s="51" t="str">
        <f>_xlfn.XLOOKUP(Q4_2025[[#This Row],[Artikelnr]],Artikel_prijzen[Artnr],Artikel_prijzen[Groep],"")</f>
        <v/>
      </c>
      <c r="J997" s="10" t="str">
        <f>_xlfn.XLOOKUP(Q4_2025[[#This Row],[Artikelnr]],Artikel_prijzen[Artnr],Artikel_prijzen[Prijs 2025],"")</f>
        <v/>
      </c>
      <c r="K997" t="str">
        <f>IF(Q4_2025[[#This Row],[Artikelprijs]]&lt;&gt;"",IF(Q4_2025[[#This Row],[Stuksprijs]]=Q4_2025[[#This Row],[Artikelprijs]],"Prijs gelijk","Prijs wijkt af"),"")</f>
        <v/>
      </c>
      <c r="L997" t="str">
        <f>IF(Q4_2025[[#This Row],[Relatiekorting percentage]]=0,
    "Nvt",
    IF(Q4_2025[[#This Row],[Brutobedrag 2]] &lt; Q4_2025[[#This Row],[Bruto - Rel.korting]],
        "Nee",
        "Ja"))</f>
        <v>Ja</v>
      </c>
      <c r="M997" s="10">
        <f>IF(Q4_2025[[#This Row],[Artikelprijs]]&lt;&gt;"",Q4_2025[[#This Row],[Artikelprijs]],Q4_2025[[#This Row],[Stuksprijs]])</f>
        <v>24.73</v>
      </c>
      <c r="N997" s="44">
        <f>Q4_2025[[#This Row],[Besteld]]*Q4_2025[[#This Row],[Prijs 2]]</f>
        <v>24.73</v>
      </c>
      <c r="O997" s="10">
        <f>IF(Q4_2025[[#This Row],[Brutobedrag 2]]&lt;Q4_2025[[#This Row],[Bruto - Rel.korting]],Q4_2025[[#This Row],[Brutobedrag 2]],Q4_2025[[#This Row],[Brutobedrag 2]]*(100-Q4_2025[[#This Row],[Relatiekorting percentage]])/100)</f>
        <v>17.311</v>
      </c>
      <c r="R997" s="3"/>
      <c r="W997"/>
      <c r="AB997"/>
    </row>
    <row r="998" spans="1:28" x14ac:dyDescent="0.3">
      <c r="A998" t="s">
        <v>872</v>
      </c>
      <c r="B998">
        <v>1001029</v>
      </c>
      <c r="C998" t="s">
        <v>175</v>
      </c>
      <c r="D998">
        <v>8</v>
      </c>
      <c r="E998" s="10">
        <v>52.99</v>
      </c>
      <c r="F998" s="10">
        <v>423.92</v>
      </c>
      <c r="G998" s="10">
        <v>296.74</v>
      </c>
      <c r="H998">
        <v>30</v>
      </c>
      <c r="I998" s="51" t="str">
        <f>_xlfn.XLOOKUP(Q4_2025[[#This Row],[Artikelnr]],Artikel_prijzen[Artnr],Artikel_prijzen[Groep],"")</f>
        <v/>
      </c>
      <c r="J998" s="10" t="str">
        <f>_xlfn.XLOOKUP(Q4_2025[[#This Row],[Artikelnr]],Artikel_prijzen[Artnr],Artikel_prijzen[Prijs 2025],"")</f>
        <v/>
      </c>
      <c r="K998" t="str">
        <f>IF(Q4_2025[[#This Row],[Artikelprijs]]&lt;&gt;"",IF(Q4_2025[[#This Row],[Stuksprijs]]=Q4_2025[[#This Row],[Artikelprijs]],"Prijs gelijk","Prijs wijkt af"),"")</f>
        <v/>
      </c>
      <c r="L998" t="str">
        <f>IF(Q4_2025[[#This Row],[Relatiekorting percentage]]=0,
    "Nvt",
    IF(Q4_2025[[#This Row],[Brutobedrag 2]] &lt; Q4_2025[[#This Row],[Bruto - Rel.korting]],
        "Nee",
        "Ja"))</f>
        <v>Ja</v>
      </c>
      <c r="M998" s="10">
        <f>IF(Q4_2025[[#This Row],[Artikelprijs]]&lt;&gt;"",Q4_2025[[#This Row],[Artikelprijs]],Q4_2025[[#This Row],[Stuksprijs]])</f>
        <v>52.99</v>
      </c>
      <c r="N998" s="44">
        <f>Q4_2025[[#This Row],[Besteld]]*Q4_2025[[#This Row],[Prijs 2]]</f>
        <v>423.92</v>
      </c>
      <c r="O998" s="10">
        <f>IF(Q4_2025[[#This Row],[Brutobedrag 2]]&lt;Q4_2025[[#This Row],[Bruto - Rel.korting]],Q4_2025[[#This Row],[Brutobedrag 2]],Q4_2025[[#This Row],[Brutobedrag 2]]*(100-Q4_2025[[#This Row],[Relatiekorting percentage]])/100)</f>
        <v>296.74400000000003</v>
      </c>
      <c r="R998" s="3"/>
      <c r="W998"/>
      <c r="AB998"/>
    </row>
    <row r="999" spans="1:28" x14ac:dyDescent="0.3">
      <c r="A999" t="s">
        <v>872</v>
      </c>
      <c r="B999">
        <v>3002010</v>
      </c>
      <c r="C999" t="s">
        <v>184</v>
      </c>
      <c r="D999">
        <v>5</v>
      </c>
      <c r="E999" s="10">
        <v>25.52</v>
      </c>
      <c r="F999" s="10">
        <v>127.6</v>
      </c>
      <c r="G999" s="10">
        <v>127.6</v>
      </c>
      <c r="H999">
        <v>0</v>
      </c>
      <c r="I999" s="51" t="str">
        <f>_xlfn.XLOOKUP(Q4_2025[[#This Row],[Artikelnr]],Artikel_prijzen[Artnr],Artikel_prijzen[Groep],"")</f>
        <v/>
      </c>
      <c r="J999" s="10" t="str">
        <f>_xlfn.XLOOKUP(Q4_2025[[#This Row],[Artikelnr]],Artikel_prijzen[Artnr],Artikel_prijzen[Prijs 2025],"")</f>
        <v/>
      </c>
      <c r="K999" t="str">
        <f>IF(Q4_2025[[#This Row],[Artikelprijs]]&lt;&gt;"",IF(Q4_2025[[#This Row],[Stuksprijs]]=Q4_2025[[#This Row],[Artikelprijs]],"Prijs gelijk","Prijs wijkt af"),"")</f>
        <v/>
      </c>
      <c r="L999" t="str">
        <f>IF(Q4_2025[[#This Row],[Relatiekorting percentage]]=0,
    "Nvt",
    IF(Q4_2025[[#This Row],[Brutobedrag 2]] &lt; Q4_2025[[#This Row],[Bruto - Rel.korting]],
        "Nee",
        "Ja"))</f>
        <v>Nvt</v>
      </c>
      <c r="M999" s="10">
        <f>IF(Q4_2025[[#This Row],[Artikelprijs]]&lt;&gt;"",Q4_2025[[#This Row],[Artikelprijs]],Q4_2025[[#This Row],[Stuksprijs]])</f>
        <v>25.52</v>
      </c>
      <c r="N999" s="44">
        <f>Q4_2025[[#This Row],[Besteld]]*Q4_2025[[#This Row],[Prijs 2]]</f>
        <v>127.6</v>
      </c>
      <c r="O999" s="10">
        <f>IF(Q4_2025[[#This Row],[Brutobedrag 2]]&lt;Q4_2025[[#This Row],[Bruto - Rel.korting]],Q4_2025[[#This Row],[Brutobedrag 2]],Q4_2025[[#This Row],[Brutobedrag 2]]*(100-Q4_2025[[#This Row],[Relatiekorting percentage]])/100)</f>
        <v>127.6</v>
      </c>
      <c r="R999" s="3"/>
      <c r="W999"/>
      <c r="AB999"/>
    </row>
    <row r="1000" spans="1:28" x14ac:dyDescent="0.3">
      <c r="A1000" t="s">
        <v>872</v>
      </c>
      <c r="B1000">
        <v>1008006</v>
      </c>
      <c r="C1000" t="s">
        <v>360</v>
      </c>
      <c r="D1000">
        <v>9</v>
      </c>
      <c r="E1000" s="10">
        <v>45.42</v>
      </c>
      <c r="F1000" s="10">
        <v>408.78</v>
      </c>
      <c r="G1000" s="10">
        <v>408.78</v>
      </c>
      <c r="H1000">
        <v>0</v>
      </c>
      <c r="I1000" s="51" t="str">
        <f>_xlfn.XLOOKUP(Q4_2025[[#This Row],[Artikelnr]],Artikel_prijzen[Artnr],Artikel_prijzen[Groep],"")</f>
        <v/>
      </c>
      <c r="J1000" s="10" t="str">
        <f>_xlfn.XLOOKUP(Q4_2025[[#This Row],[Artikelnr]],Artikel_prijzen[Artnr],Artikel_prijzen[Prijs 2025],"")</f>
        <v/>
      </c>
      <c r="K1000" t="str">
        <f>IF(Q4_2025[[#This Row],[Artikelprijs]]&lt;&gt;"",IF(Q4_2025[[#This Row],[Stuksprijs]]=Q4_2025[[#This Row],[Artikelprijs]],"Prijs gelijk","Prijs wijkt af"),"")</f>
        <v/>
      </c>
      <c r="L1000" t="str">
        <f>IF(Q4_2025[[#This Row],[Relatiekorting percentage]]=0,
    "Nvt",
    IF(Q4_2025[[#This Row],[Brutobedrag 2]] &lt; Q4_2025[[#This Row],[Bruto - Rel.korting]],
        "Nee",
        "Ja"))</f>
        <v>Nvt</v>
      </c>
      <c r="M1000" s="10">
        <f>IF(Q4_2025[[#This Row],[Artikelprijs]]&lt;&gt;"",Q4_2025[[#This Row],[Artikelprijs]],Q4_2025[[#This Row],[Stuksprijs]])</f>
        <v>45.42</v>
      </c>
      <c r="N1000" s="44">
        <f>Q4_2025[[#This Row],[Besteld]]*Q4_2025[[#This Row],[Prijs 2]]</f>
        <v>408.78000000000003</v>
      </c>
      <c r="O1000" s="10">
        <f>IF(Q4_2025[[#This Row],[Brutobedrag 2]]&lt;Q4_2025[[#This Row],[Bruto - Rel.korting]],Q4_2025[[#This Row],[Brutobedrag 2]],Q4_2025[[#This Row],[Brutobedrag 2]]*(100-Q4_2025[[#This Row],[Relatiekorting percentage]])/100)</f>
        <v>408.78</v>
      </c>
      <c r="R1000" s="3"/>
      <c r="W1000"/>
      <c r="AB1000"/>
    </row>
    <row r="1001" spans="1:28" x14ac:dyDescent="0.3">
      <c r="A1001" t="s">
        <v>872</v>
      </c>
      <c r="B1001">
        <v>1008015</v>
      </c>
      <c r="C1001" t="s">
        <v>726</v>
      </c>
      <c r="D1001">
        <v>1</v>
      </c>
      <c r="E1001" s="10">
        <v>25</v>
      </c>
      <c r="F1001" s="10">
        <v>25</v>
      </c>
      <c r="G1001" s="10">
        <v>17.5</v>
      </c>
      <c r="H1001">
        <v>30</v>
      </c>
      <c r="I1001" s="51" t="str">
        <f>_xlfn.XLOOKUP(Q4_2025[[#This Row],[Artikelnr]],Artikel_prijzen[Artnr],Artikel_prijzen[Groep],"")</f>
        <v/>
      </c>
      <c r="J1001" s="10" t="str">
        <f>_xlfn.XLOOKUP(Q4_2025[[#This Row],[Artikelnr]],Artikel_prijzen[Artnr],Artikel_prijzen[Prijs 2025],"")</f>
        <v/>
      </c>
      <c r="K1001" t="str">
        <f>IF(Q4_2025[[#This Row],[Artikelprijs]]&lt;&gt;"",IF(Q4_2025[[#This Row],[Stuksprijs]]=Q4_2025[[#This Row],[Artikelprijs]],"Prijs gelijk","Prijs wijkt af"),"")</f>
        <v/>
      </c>
      <c r="L1001" t="str">
        <f>IF(Q4_2025[[#This Row],[Relatiekorting percentage]]=0,
    "Nvt",
    IF(Q4_2025[[#This Row],[Brutobedrag 2]] &lt; Q4_2025[[#This Row],[Bruto - Rel.korting]],
        "Nee",
        "Ja"))</f>
        <v>Ja</v>
      </c>
      <c r="M1001" s="10">
        <f>IF(Q4_2025[[#This Row],[Artikelprijs]]&lt;&gt;"",Q4_2025[[#This Row],[Artikelprijs]],Q4_2025[[#This Row],[Stuksprijs]])</f>
        <v>25</v>
      </c>
      <c r="N1001" s="44">
        <f>Q4_2025[[#This Row],[Besteld]]*Q4_2025[[#This Row],[Prijs 2]]</f>
        <v>25</v>
      </c>
      <c r="O1001" s="10">
        <f>IF(Q4_2025[[#This Row],[Brutobedrag 2]]&lt;Q4_2025[[#This Row],[Bruto - Rel.korting]],Q4_2025[[#This Row],[Brutobedrag 2]],Q4_2025[[#This Row],[Brutobedrag 2]]*(100-Q4_2025[[#This Row],[Relatiekorting percentage]])/100)</f>
        <v>17.5</v>
      </c>
      <c r="R1001" s="3"/>
      <c r="W1001"/>
      <c r="AB1001"/>
    </row>
    <row r="1002" spans="1:28" x14ac:dyDescent="0.3">
      <c r="A1002" t="s">
        <v>872</v>
      </c>
      <c r="B1002">
        <v>4001243</v>
      </c>
      <c r="C1002" t="s">
        <v>585</v>
      </c>
      <c r="D1002">
        <v>2</v>
      </c>
      <c r="E1002" s="10">
        <v>393.6</v>
      </c>
      <c r="F1002" s="10">
        <v>787.2</v>
      </c>
      <c r="G1002" s="10">
        <v>708.48</v>
      </c>
      <c r="H1002">
        <v>10</v>
      </c>
      <c r="I1002" s="51" t="str">
        <f>_xlfn.XLOOKUP(Q4_2025[[#This Row],[Artikelnr]],Artikel_prijzen[Artnr],Artikel_prijzen[Groep],"")</f>
        <v/>
      </c>
      <c r="J1002" s="10" t="str">
        <f>_xlfn.XLOOKUP(Q4_2025[[#This Row],[Artikelnr]],Artikel_prijzen[Artnr],Artikel_prijzen[Prijs 2025],"")</f>
        <v/>
      </c>
      <c r="K1002" t="str">
        <f>IF(Q4_2025[[#This Row],[Artikelprijs]]&lt;&gt;"",IF(Q4_2025[[#This Row],[Stuksprijs]]=Q4_2025[[#This Row],[Artikelprijs]],"Prijs gelijk","Prijs wijkt af"),"")</f>
        <v/>
      </c>
      <c r="L1002" t="str">
        <f>IF(Q4_2025[[#This Row],[Relatiekorting percentage]]=0,
    "Nvt",
    IF(Q4_2025[[#This Row],[Brutobedrag 2]] &lt; Q4_2025[[#This Row],[Bruto - Rel.korting]],
        "Nee",
        "Ja"))</f>
        <v>Ja</v>
      </c>
      <c r="M1002" s="10">
        <f>IF(Q4_2025[[#This Row],[Artikelprijs]]&lt;&gt;"",Q4_2025[[#This Row],[Artikelprijs]],Q4_2025[[#This Row],[Stuksprijs]])</f>
        <v>393.6</v>
      </c>
      <c r="N1002" s="44">
        <f>Q4_2025[[#This Row],[Besteld]]*Q4_2025[[#This Row],[Prijs 2]]</f>
        <v>787.2</v>
      </c>
      <c r="O1002" s="10">
        <f>IF(Q4_2025[[#This Row],[Brutobedrag 2]]&lt;Q4_2025[[#This Row],[Bruto - Rel.korting]],Q4_2025[[#This Row],[Brutobedrag 2]],Q4_2025[[#This Row],[Brutobedrag 2]]*(100-Q4_2025[[#This Row],[Relatiekorting percentage]])/100)</f>
        <v>708.48</v>
      </c>
      <c r="R1002" s="3"/>
      <c r="W1002"/>
      <c r="AB1002"/>
    </row>
    <row r="1003" spans="1:28" x14ac:dyDescent="0.3">
      <c r="A1003" t="s">
        <v>872</v>
      </c>
      <c r="B1003">
        <v>3001131</v>
      </c>
      <c r="C1003" t="s">
        <v>47</v>
      </c>
      <c r="D1003">
        <v>3</v>
      </c>
      <c r="E1003" s="10">
        <v>26.83</v>
      </c>
      <c r="F1003" s="10">
        <v>80.489999999999995</v>
      </c>
      <c r="G1003" s="10">
        <v>80.489999999999995</v>
      </c>
      <c r="H1003">
        <v>0</v>
      </c>
      <c r="I1003" s="51" t="str">
        <f>_xlfn.XLOOKUP(Q4_2025[[#This Row],[Artikelnr]],Artikel_prijzen[Artnr],Artikel_prijzen[Groep],"")</f>
        <v/>
      </c>
      <c r="J1003" s="10" t="str">
        <f>_xlfn.XLOOKUP(Q4_2025[[#This Row],[Artikelnr]],Artikel_prijzen[Artnr],Artikel_prijzen[Prijs 2025],"")</f>
        <v/>
      </c>
      <c r="K1003" t="str">
        <f>IF(Q4_2025[[#This Row],[Artikelprijs]]&lt;&gt;"",IF(Q4_2025[[#This Row],[Stuksprijs]]=Q4_2025[[#This Row],[Artikelprijs]],"Prijs gelijk","Prijs wijkt af"),"")</f>
        <v/>
      </c>
      <c r="L1003" t="str">
        <f>IF(Q4_2025[[#This Row],[Relatiekorting percentage]]=0,
    "Nvt",
    IF(Q4_2025[[#This Row],[Brutobedrag 2]] &lt; Q4_2025[[#This Row],[Bruto - Rel.korting]],
        "Nee",
        "Ja"))</f>
        <v>Nvt</v>
      </c>
      <c r="M1003" s="10">
        <f>IF(Q4_2025[[#This Row],[Artikelprijs]]&lt;&gt;"",Q4_2025[[#This Row],[Artikelprijs]],Q4_2025[[#This Row],[Stuksprijs]])</f>
        <v>26.83</v>
      </c>
      <c r="N1003" s="44">
        <f>Q4_2025[[#This Row],[Besteld]]*Q4_2025[[#This Row],[Prijs 2]]</f>
        <v>80.489999999999995</v>
      </c>
      <c r="O1003" s="10">
        <f>IF(Q4_2025[[#This Row],[Brutobedrag 2]]&lt;Q4_2025[[#This Row],[Bruto - Rel.korting]],Q4_2025[[#This Row],[Brutobedrag 2]],Q4_2025[[#This Row],[Brutobedrag 2]]*(100-Q4_2025[[#This Row],[Relatiekorting percentage]])/100)</f>
        <v>80.489999999999995</v>
      </c>
      <c r="R1003" s="3"/>
      <c r="W1003"/>
      <c r="AB1003"/>
    </row>
    <row r="1004" spans="1:28" x14ac:dyDescent="0.3">
      <c r="A1004" t="s">
        <v>872</v>
      </c>
      <c r="B1004">
        <v>3001013</v>
      </c>
      <c r="C1004" t="s">
        <v>325</v>
      </c>
      <c r="D1004">
        <v>3</v>
      </c>
      <c r="E1004" s="10">
        <v>17.89</v>
      </c>
      <c r="F1004" s="10">
        <v>53.67</v>
      </c>
      <c r="G1004" s="10">
        <v>53.67</v>
      </c>
      <c r="H1004">
        <v>0</v>
      </c>
      <c r="I1004" s="51" t="str">
        <f>_xlfn.XLOOKUP(Q4_2025[[#This Row],[Artikelnr]],Artikel_prijzen[Artnr],Artikel_prijzen[Groep],"")</f>
        <v/>
      </c>
      <c r="J1004" s="10" t="str">
        <f>_xlfn.XLOOKUP(Q4_2025[[#This Row],[Artikelnr]],Artikel_prijzen[Artnr],Artikel_prijzen[Prijs 2025],"")</f>
        <v/>
      </c>
      <c r="K1004" t="str">
        <f>IF(Q4_2025[[#This Row],[Artikelprijs]]&lt;&gt;"",IF(Q4_2025[[#This Row],[Stuksprijs]]=Q4_2025[[#This Row],[Artikelprijs]],"Prijs gelijk","Prijs wijkt af"),"")</f>
        <v/>
      </c>
      <c r="L1004" t="str">
        <f>IF(Q4_2025[[#This Row],[Relatiekorting percentage]]=0,
    "Nvt",
    IF(Q4_2025[[#This Row],[Brutobedrag 2]] &lt; Q4_2025[[#This Row],[Bruto - Rel.korting]],
        "Nee",
        "Ja"))</f>
        <v>Nvt</v>
      </c>
      <c r="M1004" s="10">
        <f>IF(Q4_2025[[#This Row],[Artikelprijs]]&lt;&gt;"",Q4_2025[[#This Row],[Artikelprijs]],Q4_2025[[#This Row],[Stuksprijs]])</f>
        <v>17.89</v>
      </c>
      <c r="N1004" s="44">
        <f>Q4_2025[[#This Row],[Besteld]]*Q4_2025[[#This Row],[Prijs 2]]</f>
        <v>53.67</v>
      </c>
      <c r="O1004" s="10">
        <f>IF(Q4_2025[[#This Row],[Brutobedrag 2]]&lt;Q4_2025[[#This Row],[Bruto - Rel.korting]],Q4_2025[[#This Row],[Brutobedrag 2]],Q4_2025[[#This Row],[Brutobedrag 2]]*(100-Q4_2025[[#This Row],[Relatiekorting percentage]])/100)</f>
        <v>53.67</v>
      </c>
      <c r="R1004" s="3"/>
      <c r="W1004"/>
      <c r="AB1004"/>
    </row>
    <row r="1005" spans="1:28" x14ac:dyDescent="0.3">
      <c r="A1005" t="s">
        <v>872</v>
      </c>
      <c r="B1005">
        <v>5030028</v>
      </c>
      <c r="C1005" t="s">
        <v>341</v>
      </c>
      <c r="D1005">
        <v>7</v>
      </c>
      <c r="E1005" s="10">
        <v>28.84</v>
      </c>
      <c r="F1005" s="10">
        <v>201.88</v>
      </c>
      <c r="G1005" s="10">
        <v>201.88</v>
      </c>
      <c r="H1005">
        <v>0</v>
      </c>
      <c r="I1005" s="51" t="str">
        <f>_xlfn.XLOOKUP(Q4_2025[[#This Row],[Artikelnr]],Artikel_prijzen[Artnr],Artikel_prijzen[Groep],"")</f>
        <v/>
      </c>
      <c r="J1005" s="10" t="str">
        <f>_xlfn.XLOOKUP(Q4_2025[[#This Row],[Artikelnr]],Artikel_prijzen[Artnr],Artikel_prijzen[Prijs 2025],"")</f>
        <v/>
      </c>
      <c r="K1005" t="str">
        <f>IF(Q4_2025[[#This Row],[Artikelprijs]]&lt;&gt;"",IF(Q4_2025[[#This Row],[Stuksprijs]]=Q4_2025[[#This Row],[Artikelprijs]],"Prijs gelijk","Prijs wijkt af"),"")</f>
        <v/>
      </c>
      <c r="L1005" t="str">
        <f>IF(Q4_2025[[#This Row],[Relatiekorting percentage]]=0,
    "Nvt",
    IF(Q4_2025[[#This Row],[Brutobedrag 2]] &lt; Q4_2025[[#This Row],[Bruto - Rel.korting]],
        "Nee",
        "Ja"))</f>
        <v>Nvt</v>
      </c>
      <c r="M1005" s="10">
        <f>IF(Q4_2025[[#This Row],[Artikelprijs]]&lt;&gt;"",Q4_2025[[#This Row],[Artikelprijs]],Q4_2025[[#This Row],[Stuksprijs]])</f>
        <v>28.84</v>
      </c>
      <c r="N1005" s="44">
        <f>Q4_2025[[#This Row],[Besteld]]*Q4_2025[[#This Row],[Prijs 2]]</f>
        <v>201.88</v>
      </c>
      <c r="O1005" s="10">
        <f>IF(Q4_2025[[#This Row],[Brutobedrag 2]]&lt;Q4_2025[[#This Row],[Bruto - Rel.korting]],Q4_2025[[#This Row],[Brutobedrag 2]],Q4_2025[[#This Row],[Brutobedrag 2]]*(100-Q4_2025[[#This Row],[Relatiekorting percentage]])/100)</f>
        <v>201.88</v>
      </c>
      <c r="R1005" s="3"/>
      <c r="W1005"/>
      <c r="AB1005"/>
    </row>
    <row r="1006" spans="1:28" x14ac:dyDescent="0.3">
      <c r="A1006" t="s">
        <v>872</v>
      </c>
      <c r="B1006">
        <v>5030232</v>
      </c>
      <c r="C1006" t="s">
        <v>116</v>
      </c>
      <c r="D1006">
        <v>1</v>
      </c>
      <c r="E1006" s="10">
        <v>144.19999999999999</v>
      </c>
      <c r="F1006" s="10">
        <v>144.19999999999999</v>
      </c>
      <c r="G1006" s="10">
        <v>144.19999999999999</v>
      </c>
      <c r="H1006">
        <v>0</v>
      </c>
      <c r="I1006" s="51" t="str">
        <f>_xlfn.XLOOKUP(Q4_2025[[#This Row],[Artikelnr]],Artikel_prijzen[Artnr],Artikel_prijzen[Groep],"")</f>
        <v>Rigging</v>
      </c>
      <c r="J1006" s="10">
        <f>_xlfn.XLOOKUP(Q4_2025[[#This Row],[Artikelnr]],Artikel_prijzen[Artnr],Artikel_prijzen[Prijs 2025],"")</f>
        <v>140</v>
      </c>
      <c r="K1006" t="str">
        <f>IF(Q4_2025[[#This Row],[Artikelprijs]]&lt;&gt;"",IF(Q4_2025[[#This Row],[Stuksprijs]]=Q4_2025[[#This Row],[Artikelprijs]],"Prijs gelijk","Prijs wijkt af"),"")</f>
        <v>Prijs wijkt af</v>
      </c>
      <c r="L1006" t="str">
        <f>IF(Q4_2025[[#This Row],[Relatiekorting percentage]]=0,
    "Nvt",
    IF(Q4_2025[[#This Row],[Brutobedrag 2]] &lt; Q4_2025[[#This Row],[Bruto - Rel.korting]],
        "Nee",
        "Ja"))</f>
        <v>Nvt</v>
      </c>
      <c r="M1006" s="10">
        <f>IF(Q4_2025[[#This Row],[Artikelprijs]]&lt;&gt;"",Q4_2025[[#This Row],[Artikelprijs]],Q4_2025[[#This Row],[Stuksprijs]])</f>
        <v>140</v>
      </c>
      <c r="N1006" s="44">
        <f>Q4_2025[[#This Row],[Besteld]]*Q4_2025[[#This Row],[Prijs 2]]</f>
        <v>140</v>
      </c>
      <c r="O1006" s="10">
        <f>IF(Q4_2025[[#This Row],[Brutobedrag 2]]&lt;Q4_2025[[#This Row],[Bruto - Rel.korting]],Q4_2025[[#This Row],[Brutobedrag 2]],Q4_2025[[#This Row],[Brutobedrag 2]]*(100-Q4_2025[[#This Row],[Relatiekorting percentage]])/100)</f>
        <v>140</v>
      </c>
      <c r="R1006" s="3"/>
      <c r="W1006"/>
      <c r="AB1006"/>
    </row>
    <row r="1007" spans="1:28" x14ac:dyDescent="0.3">
      <c r="A1007" t="s">
        <v>872</v>
      </c>
      <c r="B1007">
        <v>3098006</v>
      </c>
      <c r="C1007" t="s">
        <v>723</v>
      </c>
      <c r="D1007">
        <v>1</v>
      </c>
      <c r="E1007" s="10">
        <v>200</v>
      </c>
      <c r="F1007" s="10">
        <v>200</v>
      </c>
      <c r="G1007" s="10">
        <v>170</v>
      </c>
      <c r="H1007">
        <v>15</v>
      </c>
      <c r="I1007" s="51" t="str">
        <f>_xlfn.XLOOKUP(Q4_2025[[#This Row],[Artikelnr]],Artikel_prijzen[Artnr],Artikel_prijzen[Groep],"")</f>
        <v/>
      </c>
      <c r="J1007" s="10" t="str">
        <f>_xlfn.XLOOKUP(Q4_2025[[#This Row],[Artikelnr]],Artikel_prijzen[Artnr],Artikel_prijzen[Prijs 2025],"")</f>
        <v/>
      </c>
      <c r="K1007" t="str">
        <f>IF(Q4_2025[[#This Row],[Artikelprijs]]&lt;&gt;"",IF(Q4_2025[[#This Row],[Stuksprijs]]=Q4_2025[[#This Row],[Artikelprijs]],"Prijs gelijk","Prijs wijkt af"),"")</f>
        <v/>
      </c>
      <c r="L1007" t="str">
        <f>IF(Q4_2025[[#This Row],[Relatiekorting percentage]]=0,
    "Nvt",
    IF(Q4_2025[[#This Row],[Brutobedrag 2]] &lt; Q4_2025[[#This Row],[Bruto - Rel.korting]],
        "Nee",
        "Ja"))</f>
        <v>Ja</v>
      </c>
      <c r="M1007" s="10">
        <f>IF(Q4_2025[[#This Row],[Artikelprijs]]&lt;&gt;"",Q4_2025[[#This Row],[Artikelprijs]],Q4_2025[[#This Row],[Stuksprijs]])</f>
        <v>200</v>
      </c>
      <c r="N1007" s="44">
        <f>Q4_2025[[#This Row],[Besteld]]*Q4_2025[[#This Row],[Prijs 2]]</f>
        <v>200</v>
      </c>
      <c r="O1007" s="10">
        <f>IF(Q4_2025[[#This Row],[Brutobedrag 2]]&lt;Q4_2025[[#This Row],[Bruto - Rel.korting]],Q4_2025[[#This Row],[Brutobedrag 2]],Q4_2025[[#This Row],[Brutobedrag 2]]*(100-Q4_2025[[#This Row],[Relatiekorting percentage]])/100)</f>
        <v>170</v>
      </c>
      <c r="R1007" s="3"/>
      <c r="W1007"/>
      <c r="AB1007"/>
    </row>
    <row r="1008" spans="1:28" x14ac:dyDescent="0.3">
      <c r="A1008" t="s">
        <v>872</v>
      </c>
      <c r="B1008">
        <v>3098007</v>
      </c>
      <c r="C1008" t="s">
        <v>887</v>
      </c>
      <c r="D1008">
        <v>1</v>
      </c>
      <c r="E1008" s="10">
        <v>85</v>
      </c>
      <c r="F1008" s="10">
        <v>85</v>
      </c>
      <c r="G1008" s="10">
        <v>72.25</v>
      </c>
      <c r="H1008">
        <v>15</v>
      </c>
      <c r="I1008" s="51" t="str">
        <f>_xlfn.XLOOKUP(Q4_2025[[#This Row],[Artikelnr]],Artikel_prijzen[Artnr],Artikel_prijzen[Groep],"")</f>
        <v/>
      </c>
      <c r="J1008" s="10" t="str">
        <f>_xlfn.XLOOKUP(Q4_2025[[#This Row],[Artikelnr]],Artikel_prijzen[Artnr],Artikel_prijzen[Prijs 2025],"")</f>
        <v/>
      </c>
      <c r="K1008" t="str">
        <f>IF(Q4_2025[[#This Row],[Artikelprijs]]&lt;&gt;"",IF(Q4_2025[[#This Row],[Stuksprijs]]=Q4_2025[[#This Row],[Artikelprijs]],"Prijs gelijk","Prijs wijkt af"),"")</f>
        <v/>
      </c>
      <c r="L1008" t="str">
        <f>IF(Q4_2025[[#This Row],[Relatiekorting percentage]]=0,
    "Nvt",
    IF(Q4_2025[[#This Row],[Brutobedrag 2]] &lt; Q4_2025[[#This Row],[Bruto - Rel.korting]],
        "Nee",
        "Ja"))</f>
        <v>Ja</v>
      </c>
      <c r="M1008" s="10">
        <f>IF(Q4_2025[[#This Row],[Artikelprijs]]&lt;&gt;"",Q4_2025[[#This Row],[Artikelprijs]],Q4_2025[[#This Row],[Stuksprijs]])</f>
        <v>85</v>
      </c>
      <c r="N1008" s="44">
        <f>Q4_2025[[#This Row],[Besteld]]*Q4_2025[[#This Row],[Prijs 2]]</f>
        <v>85</v>
      </c>
      <c r="O1008" s="10">
        <f>IF(Q4_2025[[#This Row],[Brutobedrag 2]]&lt;Q4_2025[[#This Row],[Bruto - Rel.korting]],Q4_2025[[#This Row],[Brutobedrag 2]],Q4_2025[[#This Row],[Brutobedrag 2]]*(100-Q4_2025[[#This Row],[Relatiekorting percentage]])/100)</f>
        <v>72.25</v>
      </c>
      <c r="R1008" s="3"/>
      <c r="W1008"/>
      <c r="AB1008"/>
    </row>
    <row r="1009" spans="1:28" x14ac:dyDescent="0.3">
      <c r="A1009" t="s">
        <v>872</v>
      </c>
      <c r="B1009">
        <v>2004058</v>
      </c>
      <c r="C1009" t="s">
        <v>566</v>
      </c>
      <c r="D1009">
        <v>3</v>
      </c>
      <c r="E1009" s="10">
        <v>33.42</v>
      </c>
      <c r="F1009" s="10">
        <v>100.26</v>
      </c>
      <c r="G1009" s="10">
        <v>85.22</v>
      </c>
      <c r="H1009">
        <v>15</v>
      </c>
      <c r="I1009" s="51" t="str">
        <f>_xlfn.XLOOKUP(Q4_2025[[#This Row],[Artikelnr]],Artikel_prijzen[Artnr],Artikel_prijzen[Groep],"")</f>
        <v/>
      </c>
      <c r="J1009" s="10" t="str">
        <f>_xlfn.XLOOKUP(Q4_2025[[#This Row],[Artikelnr]],Artikel_prijzen[Artnr],Artikel_prijzen[Prijs 2025],"")</f>
        <v/>
      </c>
      <c r="K1009" t="str">
        <f>IF(Q4_2025[[#This Row],[Artikelprijs]]&lt;&gt;"",IF(Q4_2025[[#This Row],[Stuksprijs]]=Q4_2025[[#This Row],[Artikelprijs]],"Prijs gelijk","Prijs wijkt af"),"")</f>
        <v/>
      </c>
      <c r="L1009" t="str">
        <f>IF(Q4_2025[[#This Row],[Relatiekorting percentage]]=0,
    "Nvt",
    IF(Q4_2025[[#This Row],[Brutobedrag 2]] &lt; Q4_2025[[#This Row],[Bruto - Rel.korting]],
        "Nee",
        "Ja"))</f>
        <v>Ja</v>
      </c>
      <c r="M1009" s="10">
        <f>IF(Q4_2025[[#This Row],[Artikelprijs]]&lt;&gt;"",Q4_2025[[#This Row],[Artikelprijs]],Q4_2025[[#This Row],[Stuksprijs]])</f>
        <v>33.42</v>
      </c>
      <c r="N1009" s="44">
        <f>Q4_2025[[#This Row],[Besteld]]*Q4_2025[[#This Row],[Prijs 2]]</f>
        <v>100.26</v>
      </c>
      <c r="O1009" s="10">
        <f>IF(Q4_2025[[#This Row],[Brutobedrag 2]]&lt;Q4_2025[[#This Row],[Bruto - Rel.korting]],Q4_2025[[#This Row],[Brutobedrag 2]],Q4_2025[[#This Row],[Brutobedrag 2]]*(100-Q4_2025[[#This Row],[Relatiekorting percentage]])/100)</f>
        <v>85.221000000000004</v>
      </c>
      <c r="R1009" s="3"/>
      <c r="W1009"/>
      <c r="AB1009"/>
    </row>
    <row r="1010" spans="1:28" x14ac:dyDescent="0.3">
      <c r="A1010" t="s">
        <v>872</v>
      </c>
      <c r="B1010">
        <v>5040032</v>
      </c>
      <c r="C1010" t="s">
        <v>888</v>
      </c>
      <c r="D1010">
        <v>2</v>
      </c>
      <c r="E1010" s="10">
        <v>1041.9000000000001</v>
      </c>
      <c r="F1010" s="10">
        <v>2083.8000000000002</v>
      </c>
      <c r="G1010" s="10">
        <v>2083.8000000000002</v>
      </c>
      <c r="H1010">
        <v>0</v>
      </c>
      <c r="I1010" s="51" t="str">
        <f>_xlfn.XLOOKUP(Q4_2025[[#This Row],[Artikelnr]],Artikel_prijzen[Artnr],Artikel_prijzen[Groep],"")</f>
        <v/>
      </c>
      <c r="J1010" s="10" t="str">
        <f>_xlfn.XLOOKUP(Q4_2025[[#This Row],[Artikelnr]],Artikel_prijzen[Artnr],Artikel_prijzen[Prijs 2025],"")</f>
        <v/>
      </c>
      <c r="K1010" t="str">
        <f>IF(Q4_2025[[#This Row],[Artikelprijs]]&lt;&gt;"",IF(Q4_2025[[#This Row],[Stuksprijs]]=Q4_2025[[#This Row],[Artikelprijs]],"Prijs gelijk","Prijs wijkt af"),"")</f>
        <v/>
      </c>
      <c r="L1010" t="str">
        <f>IF(Q4_2025[[#This Row],[Relatiekorting percentage]]=0,
    "Nvt",
    IF(Q4_2025[[#This Row],[Brutobedrag 2]] &lt; Q4_2025[[#This Row],[Bruto - Rel.korting]],
        "Nee",
        "Ja"))</f>
        <v>Nvt</v>
      </c>
      <c r="M1010" s="10">
        <f>IF(Q4_2025[[#This Row],[Artikelprijs]]&lt;&gt;"",Q4_2025[[#This Row],[Artikelprijs]],Q4_2025[[#This Row],[Stuksprijs]])</f>
        <v>1041.9000000000001</v>
      </c>
      <c r="N1010" s="44">
        <f>Q4_2025[[#This Row],[Besteld]]*Q4_2025[[#This Row],[Prijs 2]]</f>
        <v>2083.8000000000002</v>
      </c>
      <c r="O1010" s="10">
        <f>IF(Q4_2025[[#This Row],[Brutobedrag 2]]&lt;Q4_2025[[#This Row],[Bruto - Rel.korting]],Q4_2025[[#This Row],[Brutobedrag 2]],Q4_2025[[#This Row],[Brutobedrag 2]]*(100-Q4_2025[[#This Row],[Relatiekorting percentage]])/100)</f>
        <v>2083.8000000000002</v>
      </c>
      <c r="R1010" s="3"/>
      <c r="W1010"/>
      <c r="AB1010"/>
    </row>
    <row r="1011" spans="1:28" x14ac:dyDescent="0.3">
      <c r="A1011" t="s">
        <v>872</v>
      </c>
      <c r="B1011">
        <v>5040032</v>
      </c>
      <c r="C1011" t="s">
        <v>889</v>
      </c>
      <c r="D1011">
        <v>2</v>
      </c>
      <c r="E1011" s="10">
        <v>0</v>
      </c>
      <c r="F1011" s="10">
        <v>0</v>
      </c>
      <c r="G1011" s="10">
        <v>0</v>
      </c>
      <c r="H1011">
        <v>0</v>
      </c>
      <c r="I1011" s="51" t="str">
        <f>_xlfn.XLOOKUP(Q4_2025[[#This Row],[Artikelnr]],Artikel_prijzen[Artnr],Artikel_prijzen[Groep],"")</f>
        <v/>
      </c>
      <c r="J1011" s="10" t="str">
        <f>_xlfn.XLOOKUP(Q4_2025[[#This Row],[Artikelnr]],Artikel_prijzen[Artnr],Artikel_prijzen[Prijs 2025],"")</f>
        <v/>
      </c>
      <c r="K1011" t="str">
        <f>IF(Q4_2025[[#This Row],[Artikelprijs]]&lt;&gt;"",IF(Q4_2025[[#This Row],[Stuksprijs]]=Q4_2025[[#This Row],[Artikelprijs]],"Prijs gelijk","Prijs wijkt af"),"")</f>
        <v/>
      </c>
      <c r="L1011" t="str">
        <f>IF(Q4_2025[[#This Row],[Relatiekorting percentage]]=0,
    "Nvt",
    IF(Q4_2025[[#This Row],[Brutobedrag 2]] &lt; Q4_2025[[#This Row],[Bruto - Rel.korting]],
        "Nee",
        "Ja"))</f>
        <v>Nvt</v>
      </c>
      <c r="M1011" s="10">
        <f>IF(Q4_2025[[#This Row],[Artikelprijs]]&lt;&gt;"",Q4_2025[[#This Row],[Artikelprijs]],Q4_2025[[#This Row],[Stuksprijs]])</f>
        <v>0</v>
      </c>
      <c r="N1011" s="44">
        <f>Q4_2025[[#This Row],[Besteld]]*Q4_2025[[#This Row],[Prijs 2]]</f>
        <v>0</v>
      </c>
      <c r="O1011" s="10">
        <f>IF(Q4_2025[[#This Row],[Brutobedrag 2]]&lt;Q4_2025[[#This Row],[Bruto - Rel.korting]],Q4_2025[[#This Row],[Brutobedrag 2]],Q4_2025[[#This Row],[Brutobedrag 2]]*(100-Q4_2025[[#This Row],[Relatiekorting percentage]])/100)</f>
        <v>0</v>
      </c>
      <c r="R1011" s="3"/>
      <c r="W1011"/>
      <c r="AB1011"/>
    </row>
    <row r="1012" spans="1:28" x14ac:dyDescent="0.3">
      <c r="A1012" t="s">
        <v>872</v>
      </c>
      <c r="B1012">
        <v>5040032</v>
      </c>
      <c r="C1012" t="s">
        <v>890</v>
      </c>
      <c r="D1012">
        <v>2</v>
      </c>
      <c r="E1012" s="10">
        <v>0</v>
      </c>
      <c r="F1012" s="10">
        <v>0</v>
      </c>
      <c r="G1012" s="10">
        <v>0</v>
      </c>
      <c r="H1012">
        <v>0</v>
      </c>
      <c r="I1012" s="51" t="str">
        <f>_xlfn.XLOOKUP(Q4_2025[[#This Row],[Artikelnr]],Artikel_prijzen[Artnr],Artikel_prijzen[Groep],"")</f>
        <v/>
      </c>
      <c r="J1012" s="10" t="str">
        <f>_xlfn.XLOOKUP(Q4_2025[[#This Row],[Artikelnr]],Artikel_prijzen[Artnr],Artikel_prijzen[Prijs 2025],"")</f>
        <v/>
      </c>
      <c r="K1012" t="str">
        <f>IF(Q4_2025[[#This Row],[Artikelprijs]]&lt;&gt;"",IF(Q4_2025[[#This Row],[Stuksprijs]]=Q4_2025[[#This Row],[Artikelprijs]],"Prijs gelijk","Prijs wijkt af"),"")</f>
        <v/>
      </c>
      <c r="L1012" t="str">
        <f>IF(Q4_2025[[#This Row],[Relatiekorting percentage]]=0,
    "Nvt",
    IF(Q4_2025[[#This Row],[Brutobedrag 2]] &lt; Q4_2025[[#This Row],[Bruto - Rel.korting]],
        "Nee",
        "Ja"))</f>
        <v>Nvt</v>
      </c>
      <c r="M1012" s="10">
        <f>IF(Q4_2025[[#This Row],[Artikelprijs]]&lt;&gt;"",Q4_2025[[#This Row],[Artikelprijs]],Q4_2025[[#This Row],[Stuksprijs]])</f>
        <v>0</v>
      </c>
      <c r="N1012" s="44">
        <f>Q4_2025[[#This Row],[Besteld]]*Q4_2025[[#This Row],[Prijs 2]]</f>
        <v>0</v>
      </c>
      <c r="O1012" s="10">
        <f>IF(Q4_2025[[#This Row],[Brutobedrag 2]]&lt;Q4_2025[[#This Row],[Bruto - Rel.korting]],Q4_2025[[#This Row],[Brutobedrag 2]],Q4_2025[[#This Row],[Brutobedrag 2]]*(100-Q4_2025[[#This Row],[Relatiekorting percentage]])/100)</f>
        <v>0</v>
      </c>
      <c r="R1012" s="3"/>
      <c r="W1012"/>
      <c r="AB1012"/>
    </row>
    <row r="1013" spans="1:28" x14ac:dyDescent="0.3">
      <c r="A1013" t="s">
        <v>872</v>
      </c>
      <c r="B1013">
        <v>5040032</v>
      </c>
      <c r="C1013" t="s">
        <v>891</v>
      </c>
      <c r="D1013">
        <v>2</v>
      </c>
      <c r="E1013" s="10">
        <v>0</v>
      </c>
      <c r="F1013" s="10">
        <v>0</v>
      </c>
      <c r="G1013" s="10">
        <v>0</v>
      </c>
      <c r="H1013">
        <v>0</v>
      </c>
      <c r="I1013" s="51" t="str">
        <f>_xlfn.XLOOKUP(Q4_2025[[#This Row],[Artikelnr]],Artikel_prijzen[Artnr],Artikel_prijzen[Groep],"")</f>
        <v/>
      </c>
      <c r="J1013" s="10" t="str">
        <f>_xlfn.XLOOKUP(Q4_2025[[#This Row],[Artikelnr]],Artikel_prijzen[Artnr],Artikel_prijzen[Prijs 2025],"")</f>
        <v/>
      </c>
      <c r="K1013" t="str">
        <f>IF(Q4_2025[[#This Row],[Artikelprijs]]&lt;&gt;"",IF(Q4_2025[[#This Row],[Stuksprijs]]=Q4_2025[[#This Row],[Artikelprijs]],"Prijs gelijk","Prijs wijkt af"),"")</f>
        <v/>
      </c>
      <c r="L1013" t="str">
        <f>IF(Q4_2025[[#This Row],[Relatiekorting percentage]]=0,
    "Nvt",
    IF(Q4_2025[[#This Row],[Brutobedrag 2]] &lt; Q4_2025[[#This Row],[Bruto - Rel.korting]],
        "Nee",
        "Ja"))</f>
        <v>Nvt</v>
      </c>
      <c r="M1013" s="10">
        <f>IF(Q4_2025[[#This Row],[Artikelprijs]]&lt;&gt;"",Q4_2025[[#This Row],[Artikelprijs]],Q4_2025[[#This Row],[Stuksprijs]])</f>
        <v>0</v>
      </c>
      <c r="N1013" s="44">
        <f>Q4_2025[[#This Row],[Besteld]]*Q4_2025[[#This Row],[Prijs 2]]</f>
        <v>0</v>
      </c>
      <c r="O1013" s="10">
        <f>IF(Q4_2025[[#This Row],[Brutobedrag 2]]&lt;Q4_2025[[#This Row],[Bruto - Rel.korting]],Q4_2025[[#This Row],[Brutobedrag 2]],Q4_2025[[#This Row],[Brutobedrag 2]]*(100-Q4_2025[[#This Row],[Relatiekorting percentage]])/100)</f>
        <v>0</v>
      </c>
      <c r="R1013" s="3"/>
      <c r="W1013"/>
      <c r="AB1013"/>
    </row>
    <row r="1014" spans="1:28" x14ac:dyDescent="0.3">
      <c r="A1014" t="s">
        <v>872</v>
      </c>
      <c r="B1014">
        <v>5040032</v>
      </c>
      <c r="C1014" t="s">
        <v>892</v>
      </c>
      <c r="D1014">
        <v>2</v>
      </c>
      <c r="E1014" s="10">
        <v>0</v>
      </c>
      <c r="F1014" s="10">
        <v>0</v>
      </c>
      <c r="G1014" s="10">
        <v>0</v>
      </c>
      <c r="H1014">
        <v>0</v>
      </c>
      <c r="I1014" s="51" t="str">
        <f>_xlfn.XLOOKUP(Q4_2025[[#This Row],[Artikelnr]],Artikel_prijzen[Artnr],Artikel_prijzen[Groep],"")</f>
        <v/>
      </c>
      <c r="J1014" s="10" t="str">
        <f>_xlfn.XLOOKUP(Q4_2025[[#This Row],[Artikelnr]],Artikel_prijzen[Artnr],Artikel_prijzen[Prijs 2025],"")</f>
        <v/>
      </c>
      <c r="K1014" t="str">
        <f>IF(Q4_2025[[#This Row],[Artikelprijs]]&lt;&gt;"",IF(Q4_2025[[#This Row],[Stuksprijs]]=Q4_2025[[#This Row],[Artikelprijs]],"Prijs gelijk","Prijs wijkt af"),"")</f>
        <v/>
      </c>
      <c r="L1014" t="str">
        <f>IF(Q4_2025[[#This Row],[Relatiekorting percentage]]=0,
    "Nvt",
    IF(Q4_2025[[#This Row],[Brutobedrag 2]] &lt; Q4_2025[[#This Row],[Bruto - Rel.korting]],
        "Nee",
        "Ja"))</f>
        <v>Nvt</v>
      </c>
      <c r="M1014" s="10">
        <f>IF(Q4_2025[[#This Row],[Artikelprijs]]&lt;&gt;"",Q4_2025[[#This Row],[Artikelprijs]],Q4_2025[[#This Row],[Stuksprijs]])</f>
        <v>0</v>
      </c>
      <c r="N1014" s="44">
        <f>Q4_2025[[#This Row],[Besteld]]*Q4_2025[[#This Row],[Prijs 2]]</f>
        <v>0</v>
      </c>
      <c r="O1014" s="10">
        <f>IF(Q4_2025[[#This Row],[Brutobedrag 2]]&lt;Q4_2025[[#This Row],[Bruto - Rel.korting]],Q4_2025[[#This Row],[Brutobedrag 2]],Q4_2025[[#This Row],[Brutobedrag 2]]*(100-Q4_2025[[#This Row],[Relatiekorting percentage]])/100)</f>
        <v>0</v>
      </c>
      <c r="R1014" s="3"/>
      <c r="W1014"/>
      <c r="AB1014"/>
    </row>
    <row r="1015" spans="1:28" x14ac:dyDescent="0.3">
      <c r="A1015" t="s">
        <v>872</v>
      </c>
      <c r="B1015">
        <v>5040032</v>
      </c>
      <c r="C1015" t="s">
        <v>893</v>
      </c>
      <c r="D1015">
        <v>1</v>
      </c>
      <c r="E1015" s="10">
        <v>707.85</v>
      </c>
      <c r="F1015" s="10">
        <v>707.85</v>
      </c>
      <c r="G1015" s="10">
        <v>707.85</v>
      </c>
      <c r="H1015">
        <v>0</v>
      </c>
      <c r="I1015" s="51" t="str">
        <f>_xlfn.XLOOKUP(Q4_2025[[#This Row],[Artikelnr]],Artikel_prijzen[Artnr],Artikel_prijzen[Groep],"")</f>
        <v/>
      </c>
      <c r="J1015" s="10" t="str">
        <f>_xlfn.XLOOKUP(Q4_2025[[#This Row],[Artikelnr]],Artikel_prijzen[Artnr],Artikel_prijzen[Prijs 2025],"")</f>
        <v/>
      </c>
      <c r="K1015" t="str">
        <f>IF(Q4_2025[[#This Row],[Artikelprijs]]&lt;&gt;"",IF(Q4_2025[[#This Row],[Stuksprijs]]=Q4_2025[[#This Row],[Artikelprijs]],"Prijs gelijk","Prijs wijkt af"),"")</f>
        <v/>
      </c>
      <c r="L1015" t="str">
        <f>IF(Q4_2025[[#This Row],[Relatiekorting percentage]]=0,
    "Nvt",
    IF(Q4_2025[[#This Row],[Brutobedrag 2]] &lt; Q4_2025[[#This Row],[Bruto - Rel.korting]],
        "Nee",
        "Ja"))</f>
        <v>Nvt</v>
      </c>
      <c r="M1015" s="10">
        <f>IF(Q4_2025[[#This Row],[Artikelprijs]]&lt;&gt;"",Q4_2025[[#This Row],[Artikelprijs]],Q4_2025[[#This Row],[Stuksprijs]])</f>
        <v>707.85</v>
      </c>
      <c r="N1015" s="44">
        <f>Q4_2025[[#This Row],[Besteld]]*Q4_2025[[#This Row],[Prijs 2]]</f>
        <v>707.85</v>
      </c>
      <c r="O1015" s="10">
        <f>IF(Q4_2025[[#This Row],[Brutobedrag 2]]&lt;Q4_2025[[#This Row],[Bruto - Rel.korting]],Q4_2025[[#This Row],[Brutobedrag 2]],Q4_2025[[#This Row],[Brutobedrag 2]]*(100-Q4_2025[[#This Row],[Relatiekorting percentage]])/100)</f>
        <v>707.85</v>
      </c>
      <c r="R1015" s="3"/>
      <c r="W1015"/>
      <c r="AB1015"/>
    </row>
    <row r="1016" spans="1:28" x14ac:dyDescent="0.3">
      <c r="A1016" t="s">
        <v>872</v>
      </c>
      <c r="B1016">
        <v>5040032</v>
      </c>
      <c r="C1016" t="s">
        <v>890</v>
      </c>
      <c r="D1016">
        <v>1</v>
      </c>
      <c r="E1016" s="10">
        <v>0</v>
      </c>
      <c r="F1016" s="10">
        <v>0</v>
      </c>
      <c r="G1016" s="10">
        <v>0</v>
      </c>
      <c r="H1016">
        <v>0</v>
      </c>
      <c r="I1016" s="51" t="str">
        <f>_xlfn.XLOOKUP(Q4_2025[[#This Row],[Artikelnr]],Artikel_prijzen[Artnr],Artikel_prijzen[Groep],"")</f>
        <v/>
      </c>
      <c r="J1016" s="10" t="str">
        <f>_xlfn.XLOOKUP(Q4_2025[[#This Row],[Artikelnr]],Artikel_prijzen[Artnr],Artikel_prijzen[Prijs 2025],"")</f>
        <v/>
      </c>
      <c r="K1016" t="str">
        <f>IF(Q4_2025[[#This Row],[Artikelprijs]]&lt;&gt;"",IF(Q4_2025[[#This Row],[Stuksprijs]]=Q4_2025[[#This Row],[Artikelprijs]],"Prijs gelijk","Prijs wijkt af"),"")</f>
        <v/>
      </c>
      <c r="L1016" t="str">
        <f>IF(Q4_2025[[#This Row],[Relatiekorting percentage]]=0,
    "Nvt",
    IF(Q4_2025[[#This Row],[Brutobedrag 2]] &lt; Q4_2025[[#This Row],[Bruto - Rel.korting]],
        "Nee",
        "Ja"))</f>
        <v>Nvt</v>
      </c>
      <c r="M1016" s="10">
        <f>IF(Q4_2025[[#This Row],[Artikelprijs]]&lt;&gt;"",Q4_2025[[#This Row],[Artikelprijs]],Q4_2025[[#This Row],[Stuksprijs]])</f>
        <v>0</v>
      </c>
      <c r="N1016" s="44">
        <f>Q4_2025[[#This Row],[Besteld]]*Q4_2025[[#This Row],[Prijs 2]]</f>
        <v>0</v>
      </c>
      <c r="O1016" s="10">
        <f>IF(Q4_2025[[#This Row],[Brutobedrag 2]]&lt;Q4_2025[[#This Row],[Bruto - Rel.korting]],Q4_2025[[#This Row],[Brutobedrag 2]],Q4_2025[[#This Row],[Brutobedrag 2]]*(100-Q4_2025[[#This Row],[Relatiekorting percentage]])/100)</f>
        <v>0</v>
      </c>
      <c r="R1016" s="3"/>
      <c r="W1016"/>
      <c r="AB1016"/>
    </row>
    <row r="1017" spans="1:28" x14ac:dyDescent="0.3">
      <c r="A1017" t="s">
        <v>872</v>
      </c>
      <c r="B1017">
        <v>5040032</v>
      </c>
      <c r="C1017" t="s">
        <v>891</v>
      </c>
      <c r="D1017">
        <v>1</v>
      </c>
      <c r="E1017" s="10">
        <v>0</v>
      </c>
      <c r="F1017" s="10">
        <v>0</v>
      </c>
      <c r="G1017" s="10">
        <v>0</v>
      </c>
      <c r="H1017">
        <v>0</v>
      </c>
      <c r="I1017" s="51" t="str">
        <f>_xlfn.XLOOKUP(Q4_2025[[#This Row],[Artikelnr]],Artikel_prijzen[Artnr],Artikel_prijzen[Groep],"")</f>
        <v/>
      </c>
      <c r="J1017" s="10" t="str">
        <f>_xlfn.XLOOKUP(Q4_2025[[#This Row],[Artikelnr]],Artikel_prijzen[Artnr],Artikel_prijzen[Prijs 2025],"")</f>
        <v/>
      </c>
      <c r="K1017" t="str">
        <f>IF(Q4_2025[[#This Row],[Artikelprijs]]&lt;&gt;"",IF(Q4_2025[[#This Row],[Stuksprijs]]=Q4_2025[[#This Row],[Artikelprijs]],"Prijs gelijk","Prijs wijkt af"),"")</f>
        <v/>
      </c>
      <c r="L1017" t="str">
        <f>IF(Q4_2025[[#This Row],[Relatiekorting percentage]]=0,
    "Nvt",
    IF(Q4_2025[[#This Row],[Brutobedrag 2]] &lt; Q4_2025[[#This Row],[Bruto - Rel.korting]],
        "Nee",
        "Ja"))</f>
        <v>Nvt</v>
      </c>
      <c r="M1017" s="10">
        <f>IF(Q4_2025[[#This Row],[Artikelprijs]]&lt;&gt;"",Q4_2025[[#This Row],[Artikelprijs]],Q4_2025[[#This Row],[Stuksprijs]])</f>
        <v>0</v>
      </c>
      <c r="N1017" s="44">
        <f>Q4_2025[[#This Row],[Besteld]]*Q4_2025[[#This Row],[Prijs 2]]</f>
        <v>0</v>
      </c>
      <c r="O1017" s="10">
        <f>IF(Q4_2025[[#This Row],[Brutobedrag 2]]&lt;Q4_2025[[#This Row],[Bruto - Rel.korting]],Q4_2025[[#This Row],[Brutobedrag 2]],Q4_2025[[#This Row],[Brutobedrag 2]]*(100-Q4_2025[[#This Row],[Relatiekorting percentage]])/100)</f>
        <v>0</v>
      </c>
      <c r="R1017" s="3"/>
      <c r="W1017"/>
      <c r="AB1017"/>
    </row>
    <row r="1018" spans="1:28" x14ac:dyDescent="0.3">
      <c r="A1018" t="s">
        <v>872</v>
      </c>
      <c r="B1018">
        <v>5040032</v>
      </c>
      <c r="C1018" t="s">
        <v>892</v>
      </c>
      <c r="D1018">
        <v>1</v>
      </c>
      <c r="E1018" s="10">
        <v>0</v>
      </c>
      <c r="F1018" s="10">
        <v>0</v>
      </c>
      <c r="G1018" s="10">
        <v>0</v>
      </c>
      <c r="H1018">
        <v>0</v>
      </c>
      <c r="I1018" s="51" t="str">
        <f>_xlfn.XLOOKUP(Q4_2025[[#This Row],[Artikelnr]],Artikel_prijzen[Artnr],Artikel_prijzen[Groep],"")</f>
        <v/>
      </c>
      <c r="J1018" s="10" t="str">
        <f>_xlfn.XLOOKUP(Q4_2025[[#This Row],[Artikelnr]],Artikel_prijzen[Artnr],Artikel_prijzen[Prijs 2025],"")</f>
        <v/>
      </c>
      <c r="K1018" t="str">
        <f>IF(Q4_2025[[#This Row],[Artikelprijs]]&lt;&gt;"",IF(Q4_2025[[#This Row],[Stuksprijs]]=Q4_2025[[#This Row],[Artikelprijs]],"Prijs gelijk","Prijs wijkt af"),"")</f>
        <v/>
      </c>
      <c r="L1018" t="str">
        <f>IF(Q4_2025[[#This Row],[Relatiekorting percentage]]=0,
    "Nvt",
    IF(Q4_2025[[#This Row],[Brutobedrag 2]] &lt; Q4_2025[[#This Row],[Bruto - Rel.korting]],
        "Nee",
        "Ja"))</f>
        <v>Nvt</v>
      </c>
      <c r="M1018" s="10">
        <f>IF(Q4_2025[[#This Row],[Artikelprijs]]&lt;&gt;"",Q4_2025[[#This Row],[Artikelprijs]],Q4_2025[[#This Row],[Stuksprijs]])</f>
        <v>0</v>
      </c>
      <c r="N1018" s="44">
        <f>Q4_2025[[#This Row],[Besteld]]*Q4_2025[[#This Row],[Prijs 2]]</f>
        <v>0</v>
      </c>
      <c r="O1018" s="10">
        <f>IF(Q4_2025[[#This Row],[Brutobedrag 2]]&lt;Q4_2025[[#This Row],[Bruto - Rel.korting]],Q4_2025[[#This Row],[Brutobedrag 2]],Q4_2025[[#This Row],[Brutobedrag 2]]*(100-Q4_2025[[#This Row],[Relatiekorting percentage]])/100)</f>
        <v>0</v>
      </c>
      <c r="R1018" s="3"/>
      <c r="W1018"/>
      <c r="AB1018"/>
    </row>
    <row r="1019" spans="1:28" x14ac:dyDescent="0.3">
      <c r="A1019" t="s">
        <v>872</v>
      </c>
      <c r="B1019">
        <v>5022049</v>
      </c>
      <c r="C1019" t="s">
        <v>280</v>
      </c>
      <c r="D1019">
        <v>1</v>
      </c>
      <c r="E1019" s="10">
        <v>547.83000000000004</v>
      </c>
      <c r="F1019" s="10">
        <v>547.83000000000004</v>
      </c>
      <c r="G1019" s="10">
        <v>438.26</v>
      </c>
      <c r="H1019">
        <v>20</v>
      </c>
      <c r="I1019" s="51" t="str">
        <f>_xlfn.XLOOKUP(Q4_2025[[#This Row],[Artikelnr]],Artikel_prijzen[Artnr],Artikel_prijzen[Groep],"")</f>
        <v>Elektra</v>
      </c>
      <c r="J1019" s="10">
        <f>_xlfn.XLOOKUP(Q4_2025[[#This Row],[Artikelnr]],Artikel_prijzen[Artnr],Artikel_prijzen[Prijs 2025],"")</f>
        <v>417.15</v>
      </c>
      <c r="K1019" t="str">
        <f>IF(Q4_2025[[#This Row],[Artikelprijs]]&lt;&gt;"",IF(Q4_2025[[#This Row],[Stuksprijs]]=Q4_2025[[#This Row],[Artikelprijs]],"Prijs gelijk","Prijs wijkt af"),"")</f>
        <v>Prijs wijkt af</v>
      </c>
      <c r="L1019" t="str">
        <f>IF(Q4_2025[[#This Row],[Relatiekorting percentage]]=0,
    "Nvt",
    IF(Q4_2025[[#This Row],[Brutobedrag 2]] &lt; Q4_2025[[#This Row],[Bruto - Rel.korting]],
        "Nee",
        "Ja"))</f>
        <v>Nee</v>
      </c>
      <c r="M1019" s="10">
        <f>IF(Q4_2025[[#This Row],[Artikelprijs]]&lt;&gt;"",Q4_2025[[#This Row],[Artikelprijs]],Q4_2025[[#This Row],[Stuksprijs]])</f>
        <v>417.15</v>
      </c>
      <c r="N1019" s="44">
        <f>Q4_2025[[#This Row],[Besteld]]*Q4_2025[[#This Row],[Prijs 2]]</f>
        <v>417.15</v>
      </c>
      <c r="O1019" s="10">
        <f>IF(Q4_2025[[#This Row],[Brutobedrag 2]]&lt;Q4_2025[[#This Row],[Bruto - Rel.korting]],Q4_2025[[#This Row],[Brutobedrag 2]],Q4_2025[[#This Row],[Brutobedrag 2]]*(100-Q4_2025[[#This Row],[Relatiekorting percentage]])/100)</f>
        <v>417.15</v>
      </c>
      <c r="R1019" s="3"/>
      <c r="W1019"/>
      <c r="AB1019"/>
    </row>
    <row r="1020" spans="1:28" x14ac:dyDescent="0.3">
      <c r="A1020" t="s">
        <v>872</v>
      </c>
      <c r="B1020">
        <v>5030228</v>
      </c>
      <c r="C1020" t="s">
        <v>113</v>
      </c>
      <c r="D1020">
        <v>3</v>
      </c>
      <c r="E1020" s="10">
        <v>236.9</v>
      </c>
      <c r="F1020" s="10">
        <v>710.7</v>
      </c>
      <c r="G1020" s="10">
        <v>497.49</v>
      </c>
      <c r="H1020">
        <v>30</v>
      </c>
      <c r="I1020" s="51" t="str">
        <f>_xlfn.XLOOKUP(Q4_2025[[#This Row],[Artikelnr]],Artikel_prijzen[Artnr],Artikel_prijzen[Groep],"")</f>
        <v>Rigging</v>
      </c>
      <c r="J1020" s="10">
        <f>_xlfn.XLOOKUP(Q4_2025[[#This Row],[Artikelnr]],Artikel_prijzen[Artnr],Artikel_prijzen[Prijs 2025],"")</f>
        <v>230</v>
      </c>
      <c r="K1020" t="str">
        <f>IF(Q4_2025[[#This Row],[Artikelprijs]]&lt;&gt;"",IF(Q4_2025[[#This Row],[Stuksprijs]]=Q4_2025[[#This Row],[Artikelprijs]],"Prijs gelijk","Prijs wijkt af"),"")</f>
        <v>Prijs wijkt af</v>
      </c>
      <c r="L1020" t="str">
        <f>IF(Q4_2025[[#This Row],[Relatiekorting percentage]]=0,
    "Nvt",
    IF(Q4_2025[[#This Row],[Brutobedrag 2]] &lt; Q4_2025[[#This Row],[Bruto - Rel.korting]],
        "Nee",
        "Ja"))</f>
        <v>Ja</v>
      </c>
      <c r="M1020" s="10">
        <f>IF(Q4_2025[[#This Row],[Artikelprijs]]&lt;&gt;"",Q4_2025[[#This Row],[Artikelprijs]],Q4_2025[[#This Row],[Stuksprijs]])</f>
        <v>230</v>
      </c>
      <c r="N1020" s="44">
        <f>Q4_2025[[#This Row],[Besteld]]*Q4_2025[[#This Row],[Prijs 2]]</f>
        <v>690</v>
      </c>
      <c r="O1020" s="10">
        <f>IF(Q4_2025[[#This Row],[Brutobedrag 2]]&lt;Q4_2025[[#This Row],[Bruto - Rel.korting]],Q4_2025[[#This Row],[Brutobedrag 2]],Q4_2025[[#This Row],[Brutobedrag 2]]*(100-Q4_2025[[#This Row],[Relatiekorting percentage]])/100)</f>
        <v>483</v>
      </c>
      <c r="R1020" s="3"/>
      <c r="W1020"/>
      <c r="AB1020"/>
    </row>
    <row r="1021" spans="1:28" x14ac:dyDescent="0.3">
      <c r="A1021" t="s">
        <v>872</v>
      </c>
      <c r="B1021">
        <v>5030232</v>
      </c>
      <c r="C1021" t="s">
        <v>116</v>
      </c>
      <c r="D1021">
        <v>1</v>
      </c>
      <c r="E1021" s="10">
        <v>144.19999999999999</v>
      </c>
      <c r="F1021" s="10">
        <v>144.19999999999999</v>
      </c>
      <c r="G1021" s="10">
        <v>100.94</v>
      </c>
      <c r="H1021">
        <v>30</v>
      </c>
      <c r="I1021" s="51" t="str">
        <f>_xlfn.XLOOKUP(Q4_2025[[#This Row],[Artikelnr]],Artikel_prijzen[Artnr],Artikel_prijzen[Groep],"")</f>
        <v>Rigging</v>
      </c>
      <c r="J1021" s="10">
        <f>_xlfn.XLOOKUP(Q4_2025[[#This Row],[Artikelnr]],Artikel_prijzen[Artnr],Artikel_prijzen[Prijs 2025],"")</f>
        <v>140</v>
      </c>
      <c r="K1021" t="str">
        <f>IF(Q4_2025[[#This Row],[Artikelprijs]]&lt;&gt;"",IF(Q4_2025[[#This Row],[Stuksprijs]]=Q4_2025[[#This Row],[Artikelprijs]],"Prijs gelijk","Prijs wijkt af"),"")</f>
        <v>Prijs wijkt af</v>
      </c>
      <c r="L1021" t="str">
        <f>IF(Q4_2025[[#This Row],[Relatiekorting percentage]]=0,
    "Nvt",
    IF(Q4_2025[[#This Row],[Brutobedrag 2]] &lt; Q4_2025[[#This Row],[Bruto - Rel.korting]],
        "Nee",
        "Ja"))</f>
        <v>Ja</v>
      </c>
      <c r="M1021" s="10">
        <f>IF(Q4_2025[[#This Row],[Artikelprijs]]&lt;&gt;"",Q4_2025[[#This Row],[Artikelprijs]],Q4_2025[[#This Row],[Stuksprijs]])</f>
        <v>140</v>
      </c>
      <c r="N1021" s="44">
        <f>Q4_2025[[#This Row],[Besteld]]*Q4_2025[[#This Row],[Prijs 2]]</f>
        <v>140</v>
      </c>
      <c r="O1021" s="10">
        <f>IF(Q4_2025[[#This Row],[Brutobedrag 2]]&lt;Q4_2025[[#This Row],[Bruto - Rel.korting]],Q4_2025[[#This Row],[Brutobedrag 2]],Q4_2025[[#This Row],[Brutobedrag 2]]*(100-Q4_2025[[#This Row],[Relatiekorting percentage]])/100)</f>
        <v>98</v>
      </c>
      <c r="R1021" s="3"/>
      <c r="W1021"/>
      <c r="AB1021"/>
    </row>
    <row r="1022" spans="1:28" x14ac:dyDescent="0.3">
      <c r="A1022" t="s">
        <v>872</v>
      </c>
      <c r="B1022">
        <v>5031009</v>
      </c>
      <c r="C1022" t="s">
        <v>141</v>
      </c>
      <c r="D1022">
        <v>6</v>
      </c>
      <c r="E1022" s="10">
        <v>89.61</v>
      </c>
      <c r="F1022" s="10">
        <v>537.66</v>
      </c>
      <c r="G1022" s="10">
        <v>376.36</v>
      </c>
      <c r="H1022">
        <v>30</v>
      </c>
      <c r="I1022" s="51" t="str">
        <f>_xlfn.XLOOKUP(Q4_2025[[#This Row],[Artikelnr]],Artikel_prijzen[Artnr],Artikel_prijzen[Groep],"")</f>
        <v/>
      </c>
      <c r="J1022" s="10" t="str">
        <f>_xlfn.XLOOKUP(Q4_2025[[#This Row],[Artikelnr]],Artikel_prijzen[Artnr],Artikel_prijzen[Prijs 2025],"")</f>
        <v/>
      </c>
      <c r="K1022" t="str">
        <f>IF(Q4_2025[[#This Row],[Artikelprijs]]&lt;&gt;"",IF(Q4_2025[[#This Row],[Stuksprijs]]=Q4_2025[[#This Row],[Artikelprijs]],"Prijs gelijk","Prijs wijkt af"),"")</f>
        <v/>
      </c>
      <c r="L1022" t="str">
        <f>IF(Q4_2025[[#This Row],[Relatiekorting percentage]]=0,
    "Nvt",
    IF(Q4_2025[[#This Row],[Brutobedrag 2]] &lt; Q4_2025[[#This Row],[Bruto - Rel.korting]],
        "Nee",
        "Ja"))</f>
        <v>Ja</v>
      </c>
      <c r="M1022" s="10">
        <f>IF(Q4_2025[[#This Row],[Artikelprijs]]&lt;&gt;"",Q4_2025[[#This Row],[Artikelprijs]],Q4_2025[[#This Row],[Stuksprijs]])</f>
        <v>89.61</v>
      </c>
      <c r="N1022" s="44">
        <f>Q4_2025[[#This Row],[Besteld]]*Q4_2025[[#This Row],[Prijs 2]]</f>
        <v>537.66</v>
      </c>
      <c r="O1022" s="10">
        <f>IF(Q4_2025[[#This Row],[Brutobedrag 2]]&lt;Q4_2025[[#This Row],[Bruto - Rel.korting]],Q4_2025[[#This Row],[Brutobedrag 2]],Q4_2025[[#This Row],[Brutobedrag 2]]*(100-Q4_2025[[#This Row],[Relatiekorting percentage]])/100)</f>
        <v>376.36199999999997</v>
      </c>
      <c r="R1022" s="3"/>
      <c r="W1022"/>
      <c r="AB1022"/>
    </row>
    <row r="1023" spans="1:28" x14ac:dyDescent="0.3">
      <c r="A1023" t="s">
        <v>872</v>
      </c>
      <c r="B1023">
        <v>2001109</v>
      </c>
      <c r="C1023" t="s">
        <v>146</v>
      </c>
      <c r="D1023">
        <v>1</v>
      </c>
      <c r="E1023" s="10">
        <v>37</v>
      </c>
      <c r="F1023" s="10">
        <v>37</v>
      </c>
      <c r="G1023" s="10">
        <v>25.9</v>
      </c>
      <c r="H1023">
        <v>30</v>
      </c>
      <c r="I1023" s="51" t="str">
        <f>_xlfn.XLOOKUP(Q4_2025[[#This Row],[Artikelnr]],Artikel_prijzen[Artnr],Artikel_prijzen[Groep],"")</f>
        <v/>
      </c>
      <c r="J1023" s="10" t="str">
        <f>_xlfn.XLOOKUP(Q4_2025[[#This Row],[Artikelnr]],Artikel_prijzen[Artnr],Artikel_prijzen[Prijs 2025],"")</f>
        <v/>
      </c>
      <c r="K1023" t="str">
        <f>IF(Q4_2025[[#This Row],[Artikelprijs]]&lt;&gt;"",IF(Q4_2025[[#This Row],[Stuksprijs]]=Q4_2025[[#This Row],[Artikelprijs]],"Prijs gelijk","Prijs wijkt af"),"")</f>
        <v/>
      </c>
      <c r="L1023" t="str">
        <f>IF(Q4_2025[[#This Row],[Relatiekorting percentage]]=0,
    "Nvt",
    IF(Q4_2025[[#This Row],[Brutobedrag 2]] &lt; Q4_2025[[#This Row],[Bruto - Rel.korting]],
        "Nee",
        "Ja"))</f>
        <v>Ja</v>
      </c>
      <c r="M1023" s="10">
        <f>IF(Q4_2025[[#This Row],[Artikelprijs]]&lt;&gt;"",Q4_2025[[#This Row],[Artikelprijs]],Q4_2025[[#This Row],[Stuksprijs]])</f>
        <v>37</v>
      </c>
      <c r="N1023" s="44">
        <f>Q4_2025[[#This Row],[Besteld]]*Q4_2025[[#This Row],[Prijs 2]]</f>
        <v>37</v>
      </c>
      <c r="O1023" s="10">
        <f>IF(Q4_2025[[#This Row],[Brutobedrag 2]]&lt;Q4_2025[[#This Row],[Bruto - Rel.korting]],Q4_2025[[#This Row],[Brutobedrag 2]],Q4_2025[[#This Row],[Brutobedrag 2]]*(100-Q4_2025[[#This Row],[Relatiekorting percentage]])/100)</f>
        <v>25.9</v>
      </c>
      <c r="R1023" s="3"/>
      <c r="W1023"/>
      <c r="AB1023"/>
    </row>
    <row r="1024" spans="1:28" x14ac:dyDescent="0.3">
      <c r="A1024" t="s">
        <v>872</v>
      </c>
      <c r="B1024">
        <v>1007051</v>
      </c>
      <c r="C1024" t="s">
        <v>54</v>
      </c>
      <c r="D1024">
        <v>11</v>
      </c>
      <c r="E1024" s="10">
        <v>88.57</v>
      </c>
      <c r="F1024" s="10">
        <v>974.27</v>
      </c>
      <c r="G1024" s="10">
        <v>730.7</v>
      </c>
      <c r="H1024">
        <v>25</v>
      </c>
      <c r="I1024" s="51" t="str">
        <f>_xlfn.XLOOKUP(Q4_2025[[#This Row],[Artikelnr]],Artikel_prijzen[Artnr],Artikel_prijzen[Groep],"")</f>
        <v/>
      </c>
      <c r="J1024" s="10" t="str">
        <f>_xlfn.XLOOKUP(Q4_2025[[#This Row],[Artikelnr]],Artikel_prijzen[Artnr],Artikel_prijzen[Prijs 2025],"")</f>
        <v/>
      </c>
      <c r="K1024" t="str">
        <f>IF(Q4_2025[[#This Row],[Artikelprijs]]&lt;&gt;"",IF(Q4_2025[[#This Row],[Stuksprijs]]=Q4_2025[[#This Row],[Artikelprijs]],"Prijs gelijk","Prijs wijkt af"),"")</f>
        <v/>
      </c>
      <c r="L1024" t="str">
        <f>IF(Q4_2025[[#This Row],[Relatiekorting percentage]]=0,
    "Nvt",
    IF(Q4_2025[[#This Row],[Brutobedrag 2]] &lt; Q4_2025[[#This Row],[Bruto - Rel.korting]],
        "Nee",
        "Ja"))</f>
        <v>Ja</v>
      </c>
      <c r="M1024" s="10">
        <f>IF(Q4_2025[[#This Row],[Artikelprijs]]&lt;&gt;"",Q4_2025[[#This Row],[Artikelprijs]],Q4_2025[[#This Row],[Stuksprijs]])</f>
        <v>88.57</v>
      </c>
      <c r="N1024" s="44">
        <f>Q4_2025[[#This Row],[Besteld]]*Q4_2025[[#This Row],[Prijs 2]]</f>
        <v>974.27</v>
      </c>
      <c r="O1024" s="10">
        <f>IF(Q4_2025[[#This Row],[Brutobedrag 2]]&lt;Q4_2025[[#This Row],[Bruto - Rel.korting]],Q4_2025[[#This Row],[Brutobedrag 2]],Q4_2025[[#This Row],[Brutobedrag 2]]*(100-Q4_2025[[#This Row],[Relatiekorting percentage]])/100)</f>
        <v>730.70249999999999</v>
      </c>
      <c r="R1024" s="3"/>
      <c r="W1024"/>
      <c r="AB1024"/>
    </row>
    <row r="1025" spans="1:28" x14ac:dyDescent="0.3">
      <c r="A1025" t="s">
        <v>872</v>
      </c>
      <c r="B1025">
        <v>4001287</v>
      </c>
      <c r="C1025" t="s">
        <v>780</v>
      </c>
      <c r="D1025">
        <v>1</v>
      </c>
      <c r="E1025" s="10">
        <v>17.84</v>
      </c>
      <c r="F1025" s="10">
        <v>17.84</v>
      </c>
      <c r="G1025" s="10">
        <v>17.84</v>
      </c>
      <c r="H1025">
        <v>0</v>
      </c>
      <c r="I1025" s="51" t="str">
        <f>_xlfn.XLOOKUP(Q4_2025[[#This Row],[Artikelnr]],Artikel_prijzen[Artnr],Artikel_prijzen[Groep],"")</f>
        <v/>
      </c>
      <c r="J1025" s="10" t="str">
        <f>_xlfn.XLOOKUP(Q4_2025[[#This Row],[Artikelnr]],Artikel_prijzen[Artnr],Artikel_prijzen[Prijs 2025],"")</f>
        <v/>
      </c>
      <c r="K1025" t="str">
        <f>IF(Q4_2025[[#This Row],[Artikelprijs]]&lt;&gt;"",IF(Q4_2025[[#This Row],[Stuksprijs]]=Q4_2025[[#This Row],[Artikelprijs]],"Prijs gelijk","Prijs wijkt af"),"")</f>
        <v/>
      </c>
      <c r="L1025" t="str">
        <f>IF(Q4_2025[[#This Row],[Relatiekorting percentage]]=0,
    "Nvt",
    IF(Q4_2025[[#This Row],[Brutobedrag 2]] &lt; Q4_2025[[#This Row],[Bruto - Rel.korting]],
        "Nee",
        "Ja"))</f>
        <v>Nvt</v>
      </c>
      <c r="M1025" s="10">
        <f>IF(Q4_2025[[#This Row],[Artikelprijs]]&lt;&gt;"",Q4_2025[[#This Row],[Artikelprijs]],Q4_2025[[#This Row],[Stuksprijs]])</f>
        <v>17.84</v>
      </c>
      <c r="N1025" s="44">
        <f>Q4_2025[[#This Row],[Besteld]]*Q4_2025[[#This Row],[Prijs 2]]</f>
        <v>17.84</v>
      </c>
      <c r="O1025" s="10">
        <f>IF(Q4_2025[[#This Row],[Brutobedrag 2]]&lt;Q4_2025[[#This Row],[Bruto - Rel.korting]],Q4_2025[[#This Row],[Brutobedrag 2]],Q4_2025[[#This Row],[Brutobedrag 2]]*(100-Q4_2025[[#This Row],[Relatiekorting percentage]])/100)</f>
        <v>17.84</v>
      </c>
      <c r="R1025" s="3"/>
      <c r="W1025"/>
      <c r="AB1025"/>
    </row>
    <row r="1026" spans="1:28" x14ac:dyDescent="0.3">
      <c r="A1026" t="s">
        <v>872</v>
      </c>
      <c r="B1026">
        <v>5040032</v>
      </c>
      <c r="C1026" t="s">
        <v>894</v>
      </c>
      <c r="D1026">
        <v>1</v>
      </c>
      <c r="E1026" s="10">
        <v>4100</v>
      </c>
      <c r="F1026" s="10">
        <v>4100</v>
      </c>
      <c r="G1026" s="10">
        <v>2870</v>
      </c>
      <c r="H1026">
        <v>30</v>
      </c>
      <c r="I1026" s="51" t="str">
        <f>_xlfn.XLOOKUP(Q4_2025[[#This Row],[Artikelnr]],Artikel_prijzen[Artnr],Artikel_prijzen[Groep],"")</f>
        <v/>
      </c>
      <c r="J1026" s="10" t="str">
        <f>_xlfn.XLOOKUP(Q4_2025[[#This Row],[Artikelnr]],Artikel_prijzen[Artnr],Artikel_prijzen[Prijs 2025],"")</f>
        <v/>
      </c>
      <c r="K1026" t="str">
        <f>IF(Q4_2025[[#This Row],[Artikelprijs]]&lt;&gt;"",IF(Q4_2025[[#This Row],[Stuksprijs]]=Q4_2025[[#This Row],[Artikelprijs]],"Prijs gelijk","Prijs wijkt af"),"")</f>
        <v/>
      </c>
      <c r="L1026" t="str">
        <f>IF(Q4_2025[[#This Row],[Relatiekorting percentage]]=0,
    "Nvt",
    IF(Q4_2025[[#This Row],[Brutobedrag 2]] &lt; Q4_2025[[#This Row],[Bruto - Rel.korting]],
        "Nee",
        "Ja"))</f>
        <v>Ja</v>
      </c>
      <c r="M1026" s="10">
        <f>IF(Q4_2025[[#This Row],[Artikelprijs]]&lt;&gt;"",Q4_2025[[#This Row],[Artikelprijs]],Q4_2025[[#This Row],[Stuksprijs]])</f>
        <v>4100</v>
      </c>
      <c r="N1026" s="44">
        <f>Q4_2025[[#This Row],[Besteld]]*Q4_2025[[#This Row],[Prijs 2]]</f>
        <v>4100</v>
      </c>
      <c r="O1026" s="10">
        <f>IF(Q4_2025[[#This Row],[Brutobedrag 2]]&lt;Q4_2025[[#This Row],[Bruto - Rel.korting]],Q4_2025[[#This Row],[Brutobedrag 2]],Q4_2025[[#This Row],[Brutobedrag 2]]*(100-Q4_2025[[#This Row],[Relatiekorting percentage]])/100)</f>
        <v>2870</v>
      </c>
      <c r="R1026" s="3"/>
      <c r="W1026"/>
      <c r="AB1026"/>
    </row>
    <row r="1027" spans="1:28" x14ac:dyDescent="0.3">
      <c r="A1027" t="s">
        <v>872</v>
      </c>
      <c r="B1027">
        <v>5040032</v>
      </c>
      <c r="C1027" t="s">
        <v>895</v>
      </c>
      <c r="D1027">
        <v>28</v>
      </c>
      <c r="E1027" s="10">
        <v>0</v>
      </c>
      <c r="F1027" s="10">
        <v>0</v>
      </c>
      <c r="G1027" s="10">
        <v>0</v>
      </c>
      <c r="H1027">
        <v>0</v>
      </c>
      <c r="I1027" s="51" t="str">
        <f>_xlfn.XLOOKUP(Q4_2025[[#This Row],[Artikelnr]],Artikel_prijzen[Artnr],Artikel_prijzen[Groep],"")</f>
        <v/>
      </c>
      <c r="J1027" s="10" t="str">
        <f>_xlfn.XLOOKUP(Q4_2025[[#This Row],[Artikelnr]],Artikel_prijzen[Artnr],Artikel_prijzen[Prijs 2025],"")</f>
        <v/>
      </c>
      <c r="K1027" t="str">
        <f>IF(Q4_2025[[#This Row],[Artikelprijs]]&lt;&gt;"",IF(Q4_2025[[#This Row],[Stuksprijs]]=Q4_2025[[#This Row],[Artikelprijs]],"Prijs gelijk","Prijs wijkt af"),"")</f>
        <v/>
      </c>
      <c r="L1027" t="str">
        <f>IF(Q4_2025[[#This Row],[Relatiekorting percentage]]=0,
    "Nvt",
    IF(Q4_2025[[#This Row],[Brutobedrag 2]] &lt; Q4_2025[[#This Row],[Bruto - Rel.korting]],
        "Nee",
        "Ja"))</f>
        <v>Nvt</v>
      </c>
      <c r="M1027" s="10">
        <f>IF(Q4_2025[[#This Row],[Artikelprijs]]&lt;&gt;"",Q4_2025[[#This Row],[Artikelprijs]],Q4_2025[[#This Row],[Stuksprijs]])</f>
        <v>0</v>
      </c>
      <c r="N1027" s="44">
        <f>Q4_2025[[#This Row],[Besteld]]*Q4_2025[[#This Row],[Prijs 2]]</f>
        <v>0</v>
      </c>
      <c r="O1027" s="10">
        <f>IF(Q4_2025[[#This Row],[Brutobedrag 2]]&lt;Q4_2025[[#This Row],[Bruto - Rel.korting]],Q4_2025[[#This Row],[Brutobedrag 2]],Q4_2025[[#This Row],[Brutobedrag 2]]*(100-Q4_2025[[#This Row],[Relatiekorting percentage]])/100)</f>
        <v>0</v>
      </c>
      <c r="R1027" s="3"/>
      <c r="W1027"/>
      <c r="AB1027"/>
    </row>
    <row r="1028" spans="1:28" x14ac:dyDescent="0.3">
      <c r="A1028" t="s">
        <v>872</v>
      </c>
      <c r="B1028">
        <v>5040032</v>
      </c>
      <c r="C1028" t="s">
        <v>896</v>
      </c>
      <c r="D1028">
        <v>1</v>
      </c>
      <c r="E1028" s="10">
        <v>0</v>
      </c>
      <c r="F1028" s="10">
        <v>0</v>
      </c>
      <c r="G1028" s="10">
        <v>0</v>
      </c>
      <c r="H1028">
        <v>0</v>
      </c>
      <c r="I1028" s="51" t="str">
        <f>_xlfn.XLOOKUP(Q4_2025[[#This Row],[Artikelnr]],Artikel_prijzen[Artnr],Artikel_prijzen[Groep],"")</f>
        <v/>
      </c>
      <c r="J1028" s="10" t="str">
        <f>_xlfn.XLOOKUP(Q4_2025[[#This Row],[Artikelnr]],Artikel_prijzen[Artnr],Artikel_prijzen[Prijs 2025],"")</f>
        <v/>
      </c>
      <c r="K1028" t="str">
        <f>IF(Q4_2025[[#This Row],[Artikelprijs]]&lt;&gt;"",IF(Q4_2025[[#This Row],[Stuksprijs]]=Q4_2025[[#This Row],[Artikelprijs]],"Prijs gelijk","Prijs wijkt af"),"")</f>
        <v/>
      </c>
      <c r="L1028" t="str">
        <f>IF(Q4_2025[[#This Row],[Relatiekorting percentage]]=0,
    "Nvt",
    IF(Q4_2025[[#This Row],[Brutobedrag 2]] &lt; Q4_2025[[#This Row],[Bruto - Rel.korting]],
        "Nee",
        "Ja"))</f>
        <v>Nvt</v>
      </c>
      <c r="M1028" s="10">
        <f>IF(Q4_2025[[#This Row],[Artikelprijs]]&lt;&gt;"",Q4_2025[[#This Row],[Artikelprijs]],Q4_2025[[#This Row],[Stuksprijs]])</f>
        <v>0</v>
      </c>
      <c r="N1028" s="44">
        <f>Q4_2025[[#This Row],[Besteld]]*Q4_2025[[#This Row],[Prijs 2]]</f>
        <v>0</v>
      </c>
      <c r="O1028" s="10">
        <f>IF(Q4_2025[[#This Row],[Brutobedrag 2]]&lt;Q4_2025[[#This Row],[Bruto - Rel.korting]],Q4_2025[[#This Row],[Brutobedrag 2]],Q4_2025[[#This Row],[Brutobedrag 2]]*(100-Q4_2025[[#This Row],[Relatiekorting percentage]])/100)</f>
        <v>0</v>
      </c>
      <c r="R1028" s="3"/>
      <c r="W1028"/>
      <c r="AB1028"/>
    </row>
    <row r="1029" spans="1:28" x14ac:dyDescent="0.3">
      <c r="A1029" t="s">
        <v>872</v>
      </c>
      <c r="B1029">
        <v>5040032</v>
      </c>
      <c r="C1029" t="s">
        <v>589</v>
      </c>
      <c r="D1029">
        <v>1</v>
      </c>
      <c r="E1029" s="10">
        <v>0</v>
      </c>
      <c r="F1029" s="10">
        <v>0</v>
      </c>
      <c r="G1029" s="10">
        <v>0</v>
      </c>
      <c r="H1029">
        <v>0</v>
      </c>
      <c r="I1029" s="51" t="str">
        <f>_xlfn.XLOOKUP(Q4_2025[[#This Row],[Artikelnr]],Artikel_prijzen[Artnr],Artikel_prijzen[Groep],"")</f>
        <v/>
      </c>
      <c r="J1029" s="10" t="str">
        <f>_xlfn.XLOOKUP(Q4_2025[[#This Row],[Artikelnr]],Artikel_prijzen[Artnr],Artikel_prijzen[Prijs 2025],"")</f>
        <v/>
      </c>
      <c r="K1029" t="str">
        <f>IF(Q4_2025[[#This Row],[Artikelprijs]]&lt;&gt;"",IF(Q4_2025[[#This Row],[Stuksprijs]]=Q4_2025[[#This Row],[Artikelprijs]],"Prijs gelijk","Prijs wijkt af"),"")</f>
        <v/>
      </c>
      <c r="L1029" t="str">
        <f>IF(Q4_2025[[#This Row],[Relatiekorting percentage]]=0,
    "Nvt",
    IF(Q4_2025[[#This Row],[Brutobedrag 2]] &lt; Q4_2025[[#This Row],[Bruto - Rel.korting]],
        "Nee",
        "Ja"))</f>
        <v>Nvt</v>
      </c>
      <c r="M1029" s="10">
        <f>IF(Q4_2025[[#This Row],[Artikelprijs]]&lt;&gt;"",Q4_2025[[#This Row],[Artikelprijs]],Q4_2025[[#This Row],[Stuksprijs]])</f>
        <v>0</v>
      </c>
      <c r="N1029" s="44">
        <f>Q4_2025[[#This Row],[Besteld]]*Q4_2025[[#This Row],[Prijs 2]]</f>
        <v>0</v>
      </c>
      <c r="O1029" s="10">
        <f>IF(Q4_2025[[#This Row],[Brutobedrag 2]]&lt;Q4_2025[[#This Row],[Bruto - Rel.korting]],Q4_2025[[#This Row],[Brutobedrag 2]],Q4_2025[[#This Row],[Brutobedrag 2]]*(100-Q4_2025[[#This Row],[Relatiekorting percentage]])/100)</f>
        <v>0</v>
      </c>
      <c r="R1029" s="3"/>
      <c r="W1029"/>
      <c r="AB1029"/>
    </row>
    <row r="1030" spans="1:28" x14ac:dyDescent="0.3">
      <c r="A1030" t="s">
        <v>872</v>
      </c>
      <c r="B1030">
        <v>5040032</v>
      </c>
      <c r="C1030" t="s">
        <v>897</v>
      </c>
      <c r="D1030">
        <v>10</v>
      </c>
      <c r="E1030" s="10">
        <v>0</v>
      </c>
      <c r="F1030" s="10">
        <v>0</v>
      </c>
      <c r="G1030" s="10">
        <v>0</v>
      </c>
      <c r="H1030">
        <v>0</v>
      </c>
      <c r="I1030" s="51" t="str">
        <f>_xlfn.XLOOKUP(Q4_2025[[#This Row],[Artikelnr]],Artikel_prijzen[Artnr],Artikel_prijzen[Groep],"")</f>
        <v/>
      </c>
      <c r="J1030" s="10" t="str">
        <f>_xlfn.XLOOKUP(Q4_2025[[#This Row],[Artikelnr]],Artikel_prijzen[Artnr],Artikel_prijzen[Prijs 2025],"")</f>
        <v/>
      </c>
      <c r="K1030" t="str">
        <f>IF(Q4_2025[[#This Row],[Artikelprijs]]&lt;&gt;"",IF(Q4_2025[[#This Row],[Stuksprijs]]=Q4_2025[[#This Row],[Artikelprijs]],"Prijs gelijk","Prijs wijkt af"),"")</f>
        <v/>
      </c>
      <c r="L1030" t="str">
        <f>IF(Q4_2025[[#This Row],[Relatiekorting percentage]]=0,
    "Nvt",
    IF(Q4_2025[[#This Row],[Brutobedrag 2]] &lt; Q4_2025[[#This Row],[Bruto - Rel.korting]],
        "Nee",
        "Ja"))</f>
        <v>Nvt</v>
      </c>
      <c r="M1030" s="10">
        <f>IF(Q4_2025[[#This Row],[Artikelprijs]]&lt;&gt;"",Q4_2025[[#This Row],[Artikelprijs]],Q4_2025[[#This Row],[Stuksprijs]])</f>
        <v>0</v>
      </c>
      <c r="N1030" s="44">
        <f>Q4_2025[[#This Row],[Besteld]]*Q4_2025[[#This Row],[Prijs 2]]</f>
        <v>0</v>
      </c>
      <c r="O1030" s="10">
        <f>IF(Q4_2025[[#This Row],[Brutobedrag 2]]&lt;Q4_2025[[#This Row],[Bruto - Rel.korting]],Q4_2025[[#This Row],[Brutobedrag 2]],Q4_2025[[#This Row],[Brutobedrag 2]]*(100-Q4_2025[[#This Row],[Relatiekorting percentage]])/100)</f>
        <v>0</v>
      </c>
      <c r="R1030" s="3"/>
      <c r="W1030"/>
      <c r="AB1030"/>
    </row>
    <row r="1031" spans="1:28" x14ac:dyDescent="0.3">
      <c r="A1031" t="s">
        <v>872</v>
      </c>
      <c r="B1031">
        <v>5040032</v>
      </c>
      <c r="C1031" t="s">
        <v>898</v>
      </c>
      <c r="D1031">
        <v>1</v>
      </c>
      <c r="E1031" s="10">
        <v>0</v>
      </c>
      <c r="F1031" s="10">
        <v>0</v>
      </c>
      <c r="G1031" s="10">
        <v>0</v>
      </c>
      <c r="H1031">
        <v>0</v>
      </c>
      <c r="I1031" s="51" t="str">
        <f>_xlfn.XLOOKUP(Q4_2025[[#This Row],[Artikelnr]],Artikel_prijzen[Artnr],Artikel_prijzen[Groep],"")</f>
        <v/>
      </c>
      <c r="J1031" s="10" t="str">
        <f>_xlfn.XLOOKUP(Q4_2025[[#This Row],[Artikelnr]],Artikel_prijzen[Artnr],Artikel_prijzen[Prijs 2025],"")</f>
        <v/>
      </c>
      <c r="K1031" t="str">
        <f>IF(Q4_2025[[#This Row],[Artikelprijs]]&lt;&gt;"",IF(Q4_2025[[#This Row],[Stuksprijs]]=Q4_2025[[#This Row],[Artikelprijs]],"Prijs gelijk","Prijs wijkt af"),"")</f>
        <v/>
      </c>
      <c r="L1031" t="str">
        <f>IF(Q4_2025[[#This Row],[Relatiekorting percentage]]=0,
    "Nvt",
    IF(Q4_2025[[#This Row],[Brutobedrag 2]] &lt; Q4_2025[[#This Row],[Bruto - Rel.korting]],
        "Nee",
        "Ja"))</f>
        <v>Nvt</v>
      </c>
      <c r="M1031" s="10">
        <f>IF(Q4_2025[[#This Row],[Artikelprijs]]&lt;&gt;"",Q4_2025[[#This Row],[Artikelprijs]],Q4_2025[[#This Row],[Stuksprijs]])</f>
        <v>0</v>
      </c>
      <c r="N1031" s="44">
        <f>Q4_2025[[#This Row],[Besteld]]*Q4_2025[[#This Row],[Prijs 2]]</f>
        <v>0</v>
      </c>
      <c r="O1031" s="10">
        <f>IF(Q4_2025[[#This Row],[Brutobedrag 2]]&lt;Q4_2025[[#This Row],[Bruto - Rel.korting]],Q4_2025[[#This Row],[Brutobedrag 2]],Q4_2025[[#This Row],[Brutobedrag 2]]*(100-Q4_2025[[#This Row],[Relatiekorting percentage]])/100)</f>
        <v>0</v>
      </c>
      <c r="R1031" s="3"/>
      <c r="W1031"/>
      <c r="AB1031"/>
    </row>
    <row r="1032" spans="1:28" x14ac:dyDescent="0.3">
      <c r="A1032" t="s">
        <v>872</v>
      </c>
      <c r="B1032">
        <v>5040017</v>
      </c>
      <c r="C1032" t="s">
        <v>164</v>
      </c>
      <c r="D1032">
        <v>1</v>
      </c>
      <c r="E1032" s="10">
        <v>896.1</v>
      </c>
      <c r="F1032" s="10">
        <v>896.1</v>
      </c>
      <c r="G1032" s="10">
        <v>896.1</v>
      </c>
      <c r="H1032">
        <v>0</v>
      </c>
      <c r="I1032" s="51" t="str">
        <f>_xlfn.XLOOKUP(Q4_2025[[#This Row],[Artikelnr]],Artikel_prijzen[Artnr],Artikel_prijzen[Groep],"")</f>
        <v/>
      </c>
      <c r="J1032" s="10" t="str">
        <f>_xlfn.XLOOKUP(Q4_2025[[#This Row],[Artikelnr]],Artikel_prijzen[Artnr],Artikel_prijzen[Prijs 2025],"")</f>
        <v/>
      </c>
      <c r="K1032" t="str">
        <f>IF(Q4_2025[[#This Row],[Artikelprijs]]&lt;&gt;"",IF(Q4_2025[[#This Row],[Stuksprijs]]=Q4_2025[[#This Row],[Artikelprijs]],"Prijs gelijk","Prijs wijkt af"),"")</f>
        <v/>
      </c>
      <c r="L1032" t="str">
        <f>IF(Q4_2025[[#This Row],[Relatiekorting percentage]]=0,
    "Nvt",
    IF(Q4_2025[[#This Row],[Brutobedrag 2]] &lt; Q4_2025[[#This Row],[Bruto - Rel.korting]],
        "Nee",
        "Ja"))</f>
        <v>Nvt</v>
      </c>
      <c r="M1032" s="10">
        <f>IF(Q4_2025[[#This Row],[Artikelprijs]]&lt;&gt;"",Q4_2025[[#This Row],[Artikelprijs]],Q4_2025[[#This Row],[Stuksprijs]])</f>
        <v>896.1</v>
      </c>
      <c r="N1032" s="44">
        <f>Q4_2025[[#This Row],[Besteld]]*Q4_2025[[#This Row],[Prijs 2]]</f>
        <v>896.1</v>
      </c>
      <c r="O1032" s="10">
        <f>IF(Q4_2025[[#This Row],[Brutobedrag 2]]&lt;Q4_2025[[#This Row],[Bruto - Rel.korting]],Q4_2025[[#This Row],[Brutobedrag 2]],Q4_2025[[#This Row],[Brutobedrag 2]]*(100-Q4_2025[[#This Row],[Relatiekorting percentage]])/100)</f>
        <v>896.1</v>
      </c>
      <c r="R1032" s="3"/>
      <c r="W1032"/>
      <c r="AB1032"/>
    </row>
    <row r="1033" spans="1:28" x14ac:dyDescent="0.3">
      <c r="A1033" t="s">
        <v>872</v>
      </c>
      <c r="B1033">
        <v>5040032</v>
      </c>
      <c r="C1033" t="s">
        <v>899</v>
      </c>
      <c r="D1033">
        <v>1</v>
      </c>
      <c r="E1033" s="10">
        <v>0</v>
      </c>
      <c r="F1033" s="10">
        <v>0</v>
      </c>
      <c r="G1033" s="10">
        <v>0</v>
      </c>
      <c r="H1033">
        <v>0</v>
      </c>
      <c r="I1033" s="51" t="str">
        <f>_xlfn.XLOOKUP(Q4_2025[[#This Row],[Artikelnr]],Artikel_prijzen[Artnr],Artikel_prijzen[Groep],"")</f>
        <v/>
      </c>
      <c r="J1033" s="10" t="str">
        <f>_xlfn.XLOOKUP(Q4_2025[[#This Row],[Artikelnr]],Artikel_prijzen[Artnr],Artikel_prijzen[Prijs 2025],"")</f>
        <v/>
      </c>
      <c r="K1033" t="str">
        <f>IF(Q4_2025[[#This Row],[Artikelprijs]]&lt;&gt;"",IF(Q4_2025[[#This Row],[Stuksprijs]]=Q4_2025[[#This Row],[Artikelprijs]],"Prijs gelijk","Prijs wijkt af"),"")</f>
        <v/>
      </c>
      <c r="L1033" t="str">
        <f>IF(Q4_2025[[#This Row],[Relatiekorting percentage]]=0,
    "Nvt",
    IF(Q4_2025[[#This Row],[Brutobedrag 2]] &lt; Q4_2025[[#This Row],[Bruto - Rel.korting]],
        "Nee",
        "Ja"))</f>
        <v>Nvt</v>
      </c>
      <c r="M1033" s="10">
        <f>IF(Q4_2025[[#This Row],[Artikelprijs]]&lt;&gt;"",Q4_2025[[#This Row],[Artikelprijs]],Q4_2025[[#This Row],[Stuksprijs]])</f>
        <v>0</v>
      </c>
      <c r="N1033" s="44">
        <f>Q4_2025[[#This Row],[Besteld]]*Q4_2025[[#This Row],[Prijs 2]]</f>
        <v>0</v>
      </c>
      <c r="O1033" s="10">
        <f>IF(Q4_2025[[#This Row],[Brutobedrag 2]]&lt;Q4_2025[[#This Row],[Bruto - Rel.korting]],Q4_2025[[#This Row],[Brutobedrag 2]],Q4_2025[[#This Row],[Brutobedrag 2]]*(100-Q4_2025[[#This Row],[Relatiekorting percentage]])/100)</f>
        <v>0</v>
      </c>
      <c r="R1033" s="3"/>
      <c r="W1033"/>
      <c r="AB1033"/>
    </row>
    <row r="1034" spans="1:28" x14ac:dyDescent="0.3">
      <c r="A1034" t="s">
        <v>872</v>
      </c>
      <c r="B1034">
        <v>5040032</v>
      </c>
      <c r="C1034" t="s">
        <v>781</v>
      </c>
      <c r="D1034">
        <v>1</v>
      </c>
      <c r="E1034" s="10">
        <v>0</v>
      </c>
      <c r="F1034" s="10">
        <v>0</v>
      </c>
      <c r="G1034" s="10">
        <v>0</v>
      </c>
      <c r="H1034">
        <v>0</v>
      </c>
      <c r="I1034" s="51" t="str">
        <f>_xlfn.XLOOKUP(Q4_2025[[#This Row],[Artikelnr]],Artikel_prijzen[Artnr],Artikel_prijzen[Groep],"")</f>
        <v/>
      </c>
      <c r="J1034" s="10" t="str">
        <f>_xlfn.XLOOKUP(Q4_2025[[#This Row],[Artikelnr]],Artikel_prijzen[Artnr],Artikel_prijzen[Prijs 2025],"")</f>
        <v/>
      </c>
      <c r="K1034" t="str">
        <f>IF(Q4_2025[[#This Row],[Artikelprijs]]&lt;&gt;"",IF(Q4_2025[[#This Row],[Stuksprijs]]=Q4_2025[[#This Row],[Artikelprijs]],"Prijs gelijk","Prijs wijkt af"),"")</f>
        <v/>
      </c>
      <c r="L1034" t="str">
        <f>IF(Q4_2025[[#This Row],[Relatiekorting percentage]]=0,
    "Nvt",
    IF(Q4_2025[[#This Row],[Brutobedrag 2]] &lt; Q4_2025[[#This Row],[Bruto - Rel.korting]],
        "Nee",
        "Ja"))</f>
        <v>Nvt</v>
      </c>
      <c r="M1034" s="10">
        <f>IF(Q4_2025[[#This Row],[Artikelprijs]]&lt;&gt;"",Q4_2025[[#This Row],[Artikelprijs]],Q4_2025[[#This Row],[Stuksprijs]])</f>
        <v>0</v>
      </c>
      <c r="N1034" s="44">
        <f>Q4_2025[[#This Row],[Besteld]]*Q4_2025[[#This Row],[Prijs 2]]</f>
        <v>0</v>
      </c>
      <c r="O1034" s="10">
        <f>IF(Q4_2025[[#This Row],[Brutobedrag 2]]&lt;Q4_2025[[#This Row],[Bruto - Rel.korting]],Q4_2025[[#This Row],[Brutobedrag 2]],Q4_2025[[#This Row],[Brutobedrag 2]]*(100-Q4_2025[[#This Row],[Relatiekorting percentage]])/100)</f>
        <v>0</v>
      </c>
      <c r="R1034" s="3"/>
      <c r="W1034"/>
      <c r="AB1034"/>
    </row>
    <row r="1035" spans="1:28" x14ac:dyDescent="0.3">
      <c r="A1035" t="s">
        <v>872</v>
      </c>
      <c r="B1035">
        <v>5040032</v>
      </c>
      <c r="C1035" t="s">
        <v>873</v>
      </c>
      <c r="D1035">
        <v>5</v>
      </c>
      <c r="E1035" s="10">
        <v>0</v>
      </c>
      <c r="F1035" s="10">
        <v>0</v>
      </c>
      <c r="G1035" s="10">
        <v>0</v>
      </c>
      <c r="H1035">
        <v>0</v>
      </c>
      <c r="I1035" s="51" t="str">
        <f>_xlfn.XLOOKUP(Q4_2025[[#This Row],[Artikelnr]],Artikel_prijzen[Artnr],Artikel_prijzen[Groep],"")</f>
        <v/>
      </c>
      <c r="J1035" s="10" t="str">
        <f>_xlfn.XLOOKUP(Q4_2025[[#This Row],[Artikelnr]],Artikel_prijzen[Artnr],Artikel_prijzen[Prijs 2025],"")</f>
        <v/>
      </c>
      <c r="K1035" t="str">
        <f>IF(Q4_2025[[#This Row],[Artikelprijs]]&lt;&gt;"",IF(Q4_2025[[#This Row],[Stuksprijs]]=Q4_2025[[#This Row],[Artikelprijs]],"Prijs gelijk","Prijs wijkt af"),"")</f>
        <v/>
      </c>
      <c r="L1035" t="str">
        <f>IF(Q4_2025[[#This Row],[Relatiekorting percentage]]=0,
    "Nvt",
    IF(Q4_2025[[#This Row],[Brutobedrag 2]] &lt; Q4_2025[[#This Row],[Bruto - Rel.korting]],
        "Nee",
        "Ja"))</f>
        <v>Nvt</v>
      </c>
      <c r="M1035" s="10">
        <f>IF(Q4_2025[[#This Row],[Artikelprijs]]&lt;&gt;"",Q4_2025[[#This Row],[Artikelprijs]],Q4_2025[[#This Row],[Stuksprijs]])</f>
        <v>0</v>
      </c>
      <c r="N1035" s="44">
        <f>Q4_2025[[#This Row],[Besteld]]*Q4_2025[[#This Row],[Prijs 2]]</f>
        <v>0</v>
      </c>
      <c r="O1035" s="10">
        <f>IF(Q4_2025[[#This Row],[Brutobedrag 2]]&lt;Q4_2025[[#This Row],[Bruto - Rel.korting]],Q4_2025[[#This Row],[Brutobedrag 2]],Q4_2025[[#This Row],[Brutobedrag 2]]*(100-Q4_2025[[#This Row],[Relatiekorting percentage]])/100)</f>
        <v>0</v>
      </c>
      <c r="R1035" s="3"/>
      <c r="W1035"/>
      <c r="AB1035"/>
    </row>
    <row r="1036" spans="1:28" x14ac:dyDescent="0.3">
      <c r="A1036" t="s">
        <v>872</v>
      </c>
      <c r="B1036">
        <v>5040032</v>
      </c>
      <c r="C1036" t="s">
        <v>874</v>
      </c>
      <c r="D1036">
        <v>1</v>
      </c>
      <c r="E1036" s="10">
        <v>0</v>
      </c>
      <c r="F1036" s="10">
        <v>0</v>
      </c>
      <c r="G1036" s="10">
        <v>0</v>
      </c>
      <c r="H1036">
        <v>0</v>
      </c>
      <c r="I1036" s="51" t="str">
        <f>_xlfn.XLOOKUP(Q4_2025[[#This Row],[Artikelnr]],Artikel_prijzen[Artnr],Artikel_prijzen[Groep],"")</f>
        <v/>
      </c>
      <c r="J1036" s="10" t="str">
        <f>_xlfn.XLOOKUP(Q4_2025[[#This Row],[Artikelnr]],Artikel_prijzen[Artnr],Artikel_prijzen[Prijs 2025],"")</f>
        <v/>
      </c>
      <c r="K1036" t="str">
        <f>IF(Q4_2025[[#This Row],[Artikelprijs]]&lt;&gt;"",IF(Q4_2025[[#This Row],[Stuksprijs]]=Q4_2025[[#This Row],[Artikelprijs]],"Prijs gelijk","Prijs wijkt af"),"")</f>
        <v/>
      </c>
      <c r="L1036" t="str">
        <f>IF(Q4_2025[[#This Row],[Relatiekorting percentage]]=0,
    "Nvt",
    IF(Q4_2025[[#This Row],[Brutobedrag 2]] &lt; Q4_2025[[#This Row],[Bruto - Rel.korting]],
        "Nee",
        "Ja"))</f>
        <v>Nvt</v>
      </c>
      <c r="M1036" s="10">
        <f>IF(Q4_2025[[#This Row],[Artikelprijs]]&lt;&gt;"",Q4_2025[[#This Row],[Artikelprijs]],Q4_2025[[#This Row],[Stuksprijs]])</f>
        <v>0</v>
      </c>
      <c r="N1036" s="44">
        <f>Q4_2025[[#This Row],[Besteld]]*Q4_2025[[#This Row],[Prijs 2]]</f>
        <v>0</v>
      </c>
      <c r="O1036" s="10">
        <f>IF(Q4_2025[[#This Row],[Brutobedrag 2]]&lt;Q4_2025[[#This Row],[Bruto - Rel.korting]],Q4_2025[[#This Row],[Brutobedrag 2]],Q4_2025[[#This Row],[Brutobedrag 2]]*(100-Q4_2025[[#This Row],[Relatiekorting percentage]])/100)</f>
        <v>0</v>
      </c>
      <c r="R1036" s="3"/>
      <c r="W1036"/>
      <c r="AB1036"/>
    </row>
    <row r="1037" spans="1:28" x14ac:dyDescent="0.3">
      <c r="A1037" t="s">
        <v>872</v>
      </c>
      <c r="B1037">
        <v>4001263</v>
      </c>
      <c r="C1037" t="s">
        <v>210</v>
      </c>
      <c r="D1037">
        <v>1</v>
      </c>
      <c r="E1037" s="10">
        <v>0</v>
      </c>
      <c r="F1037" s="10">
        <v>0</v>
      </c>
      <c r="G1037" s="10">
        <v>0</v>
      </c>
      <c r="H1037">
        <v>0</v>
      </c>
      <c r="I1037" s="51" t="str">
        <f>_xlfn.XLOOKUP(Q4_2025[[#This Row],[Artikelnr]],Artikel_prijzen[Artnr],Artikel_prijzen[Groep],"")</f>
        <v/>
      </c>
      <c r="J1037" s="10" t="str">
        <f>_xlfn.XLOOKUP(Q4_2025[[#This Row],[Artikelnr]],Artikel_prijzen[Artnr],Artikel_prijzen[Prijs 2025],"")</f>
        <v/>
      </c>
      <c r="K1037" t="str">
        <f>IF(Q4_2025[[#This Row],[Artikelprijs]]&lt;&gt;"",IF(Q4_2025[[#This Row],[Stuksprijs]]=Q4_2025[[#This Row],[Artikelprijs]],"Prijs gelijk","Prijs wijkt af"),"")</f>
        <v/>
      </c>
      <c r="L1037" t="str">
        <f>IF(Q4_2025[[#This Row],[Relatiekorting percentage]]=0,
    "Nvt",
    IF(Q4_2025[[#This Row],[Brutobedrag 2]] &lt; Q4_2025[[#This Row],[Bruto - Rel.korting]],
        "Nee",
        "Ja"))</f>
        <v>Nvt</v>
      </c>
      <c r="M1037" s="10">
        <f>IF(Q4_2025[[#This Row],[Artikelprijs]]&lt;&gt;"",Q4_2025[[#This Row],[Artikelprijs]],Q4_2025[[#This Row],[Stuksprijs]])</f>
        <v>0</v>
      </c>
      <c r="N1037" s="44">
        <f>Q4_2025[[#This Row],[Besteld]]*Q4_2025[[#This Row],[Prijs 2]]</f>
        <v>0</v>
      </c>
      <c r="O1037" s="10">
        <f>IF(Q4_2025[[#This Row],[Brutobedrag 2]]&lt;Q4_2025[[#This Row],[Bruto - Rel.korting]],Q4_2025[[#This Row],[Brutobedrag 2]],Q4_2025[[#This Row],[Brutobedrag 2]]*(100-Q4_2025[[#This Row],[Relatiekorting percentage]])/100)</f>
        <v>0</v>
      </c>
      <c r="R1037" s="3"/>
      <c r="W1037"/>
      <c r="AB1037"/>
    </row>
    <row r="1038" spans="1:28" x14ac:dyDescent="0.3">
      <c r="A1038" t="s">
        <v>872</v>
      </c>
      <c r="B1038">
        <v>5040032</v>
      </c>
      <c r="C1038" t="s">
        <v>875</v>
      </c>
      <c r="D1038">
        <v>1</v>
      </c>
      <c r="E1038" s="10">
        <v>115.05</v>
      </c>
      <c r="F1038" s="10">
        <v>115.05</v>
      </c>
      <c r="G1038" s="10">
        <v>80.53</v>
      </c>
      <c r="H1038">
        <v>30</v>
      </c>
      <c r="I1038" s="51" t="str">
        <f>_xlfn.XLOOKUP(Q4_2025[[#This Row],[Artikelnr]],Artikel_prijzen[Artnr],Artikel_prijzen[Groep],"")</f>
        <v/>
      </c>
      <c r="J1038" s="10" t="str">
        <f>_xlfn.XLOOKUP(Q4_2025[[#This Row],[Artikelnr]],Artikel_prijzen[Artnr],Artikel_prijzen[Prijs 2025],"")</f>
        <v/>
      </c>
      <c r="K1038" t="str">
        <f>IF(Q4_2025[[#This Row],[Artikelprijs]]&lt;&gt;"",IF(Q4_2025[[#This Row],[Stuksprijs]]=Q4_2025[[#This Row],[Artikelprijs]],"Prijs gelijk","Prijs wijkt af"),"")</f>
        <v/>
      </c>
      <c r="L1038" t="str">
        <f>IF(Q4_2025[[#This Row],[Relatiekorting percentage]]=0,
    "Nvt",
    IF(Q4_2025[[#This Row],[Brutobedrag 2]] &lt; Q4_2025[[#This Row],[Bruto - Rel.korting]],
        "Nee",
        "Ja"))</f>
        <v>Ja</v>
      </c>
      <c r="M1038" s="10">
        <f>IF(Q4_2025[[#This Row],[Artikelprijs]]&lt;&gt;"",Q4_2025[[#This Row],[Artikelprijs]],Q4_2025[[#This Row],[Stuksprijs]])</f>
        <v>115.05</v>
      </c>
      <c r="N1038" s="44">
        <f>Q4_2025[[#This Row],[Besteld]]*Q4_2025[[#This Row],[Prijs 2]]</f>
        <v>115.05</v>
      </c>
      <c r="O1038" s="10">
        <f>IF(Q4_2025[[#This Row],[Brutobedrag 2]]&lt;Q4_2025[[#This Row],[Bruto - Rel.korting]],Q4_2025[[#This Row],[Brutobedrag 2]],Q4_2025[[#This Row],[Brutobedrag 2]]*(100-Q4_2025[[#This Row],[Relatiekorting percentage]])/100)</f>
        <v>80.534999999999997</v>
      </c>
      <c r="R1038" s="3"/>
      <c r="W1038"/>
      <c r="AB1038"/>
    </row>
    <row r="1039" spans="1:28" x14ac:dyDescent="0.3">
      <c r="A1039" t="s">
        <v>872</v>
      </c>
      <c r="B1039">
        <v>5040216</v>
      </c>
      <c r="C1039" t="s">
        <v>375</v>
      </c>
      <c r="D1039">
        <v>2</v>
      </c>
      <c r="E1039" s="10">
        <v>128.75</v>
      </c>
      <c r="F1039" s="10">
        <v>257.5</v>
      </c>
      <c r="G1039" s="10">
        <v>180.25</v>
      </c>
      <c r="H1039">
        <v>30</v>
      </c>
      <c r="I1039" s="51" t="str">
        <f>_xlfn.XLOOKUP(Q4_2025[[#This Row],[Artikelnr]],Artikel_prijzen[Artnr],Artikel_prijzen[Groep],"")</f>
        <v>AV</v>
      </c>
      <c r="J1039" s="10">
        <f>_xlfn.XLOOKUP(Q4_2025[[#This Row],[Artikelnr]],Artikel_prijzen[Artnr],Artikel_prijzen[Prijs 2025],"")</f>
        <v>125</v>
      </c>
      <c r="K1039" t="str">
        <f>IF(Q4_2025[[#This Row],[Artikelprijs]]&lt;&gt;"",IF(Q4_2025[[#This Row],[Stuksprijs]]=Q4_2025[[#This Row],[Artikelprijs]],"Prijs gelijk","Prijs wijkt af"),"")</f>
        <v>Prijs wijkt af</v>
      </c>
      <c r="L1039" t="str">
        <f>IF(Q4_2025[[#This Row],[Relatiekorting percentage]]=0,
    "Nvt",
    IF(Q4_2025[[#This Row],[Brutobedrag 2]] &lt; Q4_2025[[#This Row],[Bruto - Rel.korting]],
        "Nee",
        "Ja"))</f>
        <v>Ja</v>
      </c>
      <c r="M1039" s="10">
        <f>IF(Q4_2025[[#This Row],[Artikelprijs]]&lt;&gt;"",Q4_2025[[#This Row],[Artikelprijs]],Q4_2025[[#This Row],[Stuksprijs]])</f>
        <v>125</v>
      </c>
      <c r="N1039" s="44">
        <f>Q4_2025[[#This Row],[Besteld]]*Q4_2025[[#This Row],[Prijs 2]]</f>
        <v>250</v>
      </c>
      <c r="O1039" s="10">
        <f>IF(Q4_2025[[#This Row],[Brutobedrag 2]]&lt;Q4_2025[[#This Row],[Bruto - Rel.korting]],Q4_2025[[#This Row],[Brutobedrag 2]],Q4_2025[[#This Row],[Brutobedrag 2]]*(100-Q4_2025[[#This Row],[Relatiekorting percentage]])/100)</f>
        <v>175</v>
      </c>
      <c r="R1039" s="3"/>
      <c r="W1039"/>
      <c r="AB1039"/>
    </row>
    <row r="1040" spans="1:28" x14ac:dyDescent="0.3">
      <c r="A1040" t="s">
        <v>872</v>
      </c>
      <c r="B1040">
        <v>4001156</v>
      </c>
      <c r="C1040" t="s">
        <v>374</v>
      </c>
      <c r="D1040">
        <v>1</v>
      </c>
      <c r="E1040" s="10">
        <v>121.9</v>
      </c>
      <c r="F1040" s="10">
        <v>121.9</v>
      </c>
      <c r="G1040" s="10">
        <v>85.33</v>
      </c>
      <c r="H1040">
        <v>30</v>
      </c>
      <c r="I1040" s="51" t="str">
        <f>_xlfn.XLOOKUP(Q4_2025[[#This Row],[Artikelnr]],Artikel_prijzen[Artnr],Artikel_prijzen[Groep],"")</f>
        <v/>
      </c>
      <c r="J1040" s="10" t="str">
        <f>_xlfn.XLOOKUP(Q4_2025[[#This Row],[Artikelnr]],Artikel_prijzen[Artnr],Artikel_prijzen[Prijs 2025],"")</f>
        <v/>
      </c>
      <c r="K1040" t="str">
        <f>IF(Q4_2025[[#This Row],[Artikelprijs]]&lt;&gt;"",IF(Q4_2025[[#This Row],[Stuksprijs]]=Q4_2025[[#This Row],[Artikelprijs]],"Prijs gelijk","Prijs wijkt af"),"")</f>
        <v/>
      </c>
      <c r="L1040" t="str">
        <f>IF(Q4_2025[[#This Row],[Relatiekorting percentage]]=0,
    "Nvt",
    IF(Q4_2025[[#This Row],[Brutobedrag 2]] &lt; Q4_2025[[#This Row],[Bruto - Rel.korting]],
        "Nee",
        "Ja"))</f>
        <v>Ja</v>
      </c>
      <c r="M1040" s="10">
        <f>IF(Q4_2025[[#This Row],[Artikelprijs]]&lt;&gt;"",Q4_2025[[#This Row],[Artikelprijs]],Q4_2025[[#This Row],[Stuksprijs]])</f>
        <v>121.9</v>
      </c>
      <c r="N1040" s="44">
        <f>Q4_2025[[#This Row],[Besteld]]*Q4_2025[[#This Row],[Prijs 2]]</f>
        <v>121.9</v>
      </c>
      <c r="O1040" s="10">
        <f>IF(Q4_2025[[#This Row],[Brutobedrag 2]]&lt;Q4_2025[[#This Row],[Bruto - Rel.korting]],Q4_2025[[#This Row],[Brutobedrag 2]],Q4_2025[[#This Row],[Brutobedrag 2]]*(100-Q4_2025[[#This Row],[Relatiekorting percentage]])/100)</f>
        <v>85.33</v>
      </c>
      <c r="R1040" s="3"/>
      <c r="W1040"/>
      <c r="AB1040"/>
    </row>
    <row r="1041" spans="1:28" x14ac:dyDescent="0.3">
      <c r="A1041" t="s">
        <v>872</v>
      </c>
      <c r="B1041">
        <v>5040032</v>
      </c>
      <c r="C1041" t="s">
        <v>792</v>
      </c>
      <c r="D1041">
        <v>1</v>
      </c>
      <c r="E1041" s="10">
        <v>81.25</v>
      </c>
      <c r="F1041" s="10">
        <v>81.25</v>
      </c>
      <c r="G1041" s="10">
        <v>56.87</v>
      </c>
      <c r="H1041">
        <v>30</v>
      </c>
      <c r="I1041" s="51" t="str">
        <f>_xlfn.XLOOKUP(Q4_2025[[#This Row],[Artikelnr]],Artikel_prijzen[Artnr],Artikel_prijzen[Groep],"")</f>
        <v/>
      </c>
      <c r="J1041" s="10" t="str">
        <f>_xlfn.XLOOKUP(Q4_2025[[#This Row],[Artikelnr]],Artikel_prijzen[Artnr],Artikel_prijzen[Prijs 2025],"")</f>
        <v/>
      </c>
      <c r="K1041" t="str">
        <f>IF(Q4_2025[[#This Row],[Artikelprijs]]&lt;&gt;"",IF(Q4_2025[[#This Row],[Stuksprijs]]=Q4_2025[[#This Row],[Artikelprijs]],"Prijs gelijk","Prijs wijkt af"),"")</f>
        <v/>
      </c>
      <c r="L1041" t="str">
        <f>IF(Q4_2025[[#This Row],[Relatiekorting percentage]]=0,
    "Nvt",
    IF(Q4_2025[[#This Row],[Brutobedrag 2]] &lt; Q4_2025[[#This Row],[Bruto - Rel.korting]],
        "Nee",
        "Ja"))</f>
        <v>Ja</v>
      </c>
      <c r="M1041" s="10">
        <f>IF(Q4_2025[[#This Row],[Artikelprijs]]&lt;&gt;"",Q4_2025[[#This Row],[Artikelprijs]],Q4_2025[[#This Row],[Stuksprijs]])</f>
        <v>81.25</v>
      </c>
      <c r="N1041" s="44">
        <f>Q4_2025[[#This Row],[Besteld]]*Q4_2025[[#This Row],[Prijs 2]]</f>
        <v>81.25</v>
      </c>
      <c r="O1041" s="10">
        <f>IF(Q4_2025[[#This Row],[Brutobedrag 2]]&lt;Q4_2025[[#This Row],[Bruto - Rel.korting]],Q4_2025[[#This Row],[Brutobedrag 2]],Q4_2025[[#This Row],[Brutobedrag 2]]*(100-Q4_2025[[#This Row],[Relatiekorting percentage]])/100)</f>
        <v>56.875</v>
      </c>
      <c r="R1041" s="3"/>
      <c r="W1041"/>
      <c r="AB1041"/>
    </row>
    <row r="1042" spans="1:28" x14ac:dyDescent="0.3">
      <c r="A1042" t="s">
        <v>872</v>
      </c>
      <c r="B1042">
        <v>4001301</v>
      </c>
      <c r="C1042" t="s">
        <v>605</v>
      </c>
      <c r="D1042">
        <v>1</v>
      </c>
      <c r="E1042" s="10">
        <v>45</v>
      </c>
      <c r="F1042" s="10">
        <v>45</v>
      </c>
      <c r="G1042" s="10">
        <v>31.5</v>
      </c>
      <c r="H1042">
        <v>30</v>
      </c>
      <c r="I1042" s="51" t="str">
        <f>_xlfn.XLOOKUP(Q4_2025[[#This Row],[Artikelnr]],Artikel_prijzen[Artnr],Artikel_prijzen[Groep],"")</f>
        <v/>
      </c>
      <c r="J1042" s="10" t="str">
        <f>_xlfn.XLOOKUP(Q4_2025[[#This Row],[Artikelnr]],Artikel_prijzen[Artnr],Artikel_prijzen[Prijs 2025],"")</f>
        <v/>
      </c>
      <c r="K1042" t="str">
        <f>IF(Q4_2025[[#This Row],[Artikelprijs]]&lt;&gt;"",IF(Q4_2025[[#This Row],[Stuksprijs]]=Q4_2025[[#This Row],[Artikelprijs]],"Prijs gelijk","Prijs wijkt af"),"")</f>
        <v/>
      </c>
      <c r="L1042" t="str">
        <f>IF(Q4_2025[[#This Row],[Relatiekorting percentage]]=0,
    "Nvt",
    IF(Q4_2025[[#This Row],[Brutobedrag 2]] &lt; Q4_2025[[#This Row],[Bruto - Rel.korting]],
        "Nee",
        "Ja"))</f>
        <v>Ja</v>
      </c>
      <c r="M1042" s="10">
        <f>IF(Q4_2025[[#This Row],[Artikelprijs]]&lt;&gt;"",Q4_2025[[#This Row],[Artikelprijs]],Q4_2025[[#This Row],[Stuksprijs]])</f>
        <v>45</v>
      </c>
      <c r="N1042" s="44">
        <f>Q4_2025[[#This Row],[Besteld]]*Q4_2025[[#This Row],[Prijs 2]]</f>
        <v>45</v>
      </c>
      <c r="O1042" s="10">
        <f>IF(Q4_2025[[#This Row],[Brutobedrag 2]]&lt;Q4_2025[[#This Row],[Bruto - Rel.korting]],Q4_2025[[#This Row],[Brutobedrag 2]],Q4_2025[[#This Row],[Brutobedrag 2]]*(100-Q4_2025[[#This Row],[Relatiekorting percentage]])/100)</f>
        <v>31.5</v>
      </c>
      <c r="R1042" s="3"/>
      <c r="W1042"/>
      <c r="AB1042"/>
    </row>
    <row r="1043" spans="1:28" x14ac:dyDescent="0.3">
      <c r="A1043" t="s">
        <v>872</v>
      </c>
      <c r="B1043">
        <v>4001298</v>
      </c>
      <c r="C1043" t="s">
        <v>591</v>
      </c>
      <c r="D1043">
        <v>1</v>
      </c>
      <c r="E1043" s="10">
        <v>35</v>
      </c>
      <c r="F1043" s="10">
        <v>35</v>
      </c>
      <c r="G1043" s="10">
        <v>24.5</v>
      </c>
      <c r="H1043">
        <v>30</v>
      </c>
      <c r="I1043" s="51" t="str">
        <f>_xlfn.XLOOKUP(Q4_2025[[#This Row],[Artikelnr]],Artikel_prijzen[Artnr],Artikel_prijzen[Groep],"")</f>
        <v/>
      </c>
      <c r="J1043" s="10" t="str">
        <f>_xlfn.XLOOKUP(Q4_2025[[#This Row],[Artikelnr]],Artikel_prijzen[Artnr],Artikel_prijzen[Prijs 2025],"")</f>
        <v/>
      </c>
      <c r="K1043" t="str">
        <f>IF(Q4_2025[[#This Row],[Artikelprijs]]&lt;&gt;"",IF(Q4_2025[[#This Row],[Stuksprijs]]=Q4_2025[[#This Row],[Artikelprijs]],"Prijs gelijk","Prijs wijkt af"),"")</f>
        <v/>
      </c>
      <c r="L1043" t="str">
        <f>IF(Q4_2025[[#This Row],[Relatiekorting percentage]]=0,
    "Nvt",
    IF(Q4_2025[[#This Row],[Brutobedrag 2]] &lt; Q4_2025[[#This Row],[Bruto - Rel.korting]],
        "Nee",
        "Ja"))</f>
        <v>Ja</v>
      </c>
      <c r="M1043" s="10">
        <f>IF(Q4_2025[[#This Row],[Artikelprijs]]&lt;&gt;"",Q4_2025[[#This Row],[Artikelprijs]],Q4_2025[[#This Row],[Stuksprijs]])</f>
        <v>35</v>
      </c>
      <c r="N1043" s="44">
        <f>Q4_2025[[#This Row],[Besteld]]*Q4_2025[[#This Row],[Prijs 2]]</f>
        <v>35</v>
      </c>
      <c r="O1043" s="10">
        <f>IF(Q4_2025[[#This Row],[Brutobedrag 2]]&lt;Q4_2025[[#This Row],[Bruto - Rel.korting]],Q4_2025[[#This Row],[Brutobedrag 2]],Q4_2025[[#This Row],[Brutobedrag 2]]*(100-Q4_2025[[#This Row],[Relatiekorting percentage]])/100)</f>
        <v>24.5</v>
      </c>
      <c r="R1043" s="3"/>
      <c r="W1043"/>
      <c r="AB1043"/>
    </row>
    <row r="1044" spans="1:28" x14ac:dyDescent="0.3">
      <c r="A1044" t="s">
        <v>872</v>
      </c>
      <c r="B1044">
        <v>4001306</v>
      </c>
      <c r="C1044" t="s">
        <v>604</v>
      </c>
      <c r="D1044">
        <v>1</v>
      </c>
      <c r="E1044" s="10">
        <v>121.9</v>
      </c>
      <c r="F1044" s="10">
        <v>121.9</v>
      </c>
      <c r="G1044" s="10">
        <v>85.33</v>
      </c>
      <c r="H1044">
        <v>30</v>
      </c>
      <c r="I1044" s="51" t="str">
        <f>_xlfn.XLOOKUP(Q4_2025[[#This Row],[Artikelnr]],Artikel_prijzen[Artnr],Artikel_prijzen[Groep],"")</f>
        <v/>
      </c>
      <c r="J1044" s="10" t="str">
        <f>_xlfn.XLOOKUP(Q4_2025[[#This Row],[Artikelnr]],Artikel_prijzen[Artnr],Artikel_prijzen[Prijs 2025],"")</f>
        <v/>
      </c>
      <c r="K1044" t="str">
        <f>IF(Q4_2025[[#This Row],[Artikelprijs]]&lt;&gt;"",IF(Q4_2025[[#This Row],[Stuksprijs]]=Q4_2025[[#This Row],[Artikelprijs]],"Prijs gelijk","Prijs wijkt af"),"")</f>
        <v/>
      </c>
      <c r="L1044" t="str">
        <f>IF(Q4_2025[[#This Row],[Relatiekorting percentage]]=0,
    "Nvt",
    IF(Q4_2025[[#This Row],[Brutobedrag 2]] &lt; Q4_2025[[#This Row],[Bruto - Rel.korting]],
        "Nee",
        "Ja"))</f>
        <v>Ja</v>
      </c>
      <c r="M1044" s="10">
        <f>IF(Q4_2025[[#This Row],[Artikelprijs]]&lt;&gt;"",Q4_2025[[#This Row],[Artikelprijs]],Q4_2025[[#This Row],[Stuksprijs]])</f>
        <v>121.9</v>
      </c>
      <c r="N1044" s="44">
        <f>Q4_2025[[#This Row],[Besteld]]*Q4_2025[[#This Row],[Prijs 2]]</f>
        <v>121.9</v>
      </c>
      <c r="O1044" s="10">
        <f>IF(Q4_2025[[#This Row],[Brutobedrag 2]]&lt;Q4_2025[[#This Row],[Bruto - Rel.korting]],Q4_2025[[#This Row],[Brutobedrag 2]],Q4_2025[[#This Row],[Brutobedrag 2]]*(100-Q4_2025[[#This Row],[Relatiekorting percentage]])/100)</f>
        <v>85.33</v>
      </c>
      <c r="R1044" s="3"/>
      <c r="W1044"/>
      <c r="AB1044"/>
    </row>
    <row r="1045" spans="1:28" x14ac:dyDescent="0.3">
      <c r="A1045" t="s">
        <v>872</v>
      </c>
      <c r="B1045">
        <v>5040008</v>
      </c>
      <c r="C1045" t="s">
        <v>333</v>
      </c>
      <c r="D1045">
        <v>1</v>
      </c>
      <c r="E1045" s="10">
        <v>355.35</v>
      </c>
      <c r="F1045" s="10">
        <v>355.35</v>
      </c>
      <c r="G1045" s="10">
        <v>248.74</v>
      </c>
      <c r="H1045">
        <v>30</v>
      </c>
      <c r="I1045" s="51" t="str">
        <f>_xlfn.XLOOKUP(Q4_2025[[#This Row],[Artikelnr]],Artikel_prijzen[Artnr],Artikel_prijzen[Groep],"")</f>
        <v>AV</v>
      </c>
      <c r="J1045" s="10">
        <f>_xlfn.XLOOKUP(Q4_2025[[#This Row],[Artikelnr]],Artikel_prijzen[Artnr],Artikel_prijzen[Prijs 2025],"")</f>
        <v>345</v>
      </c>
      <c r="K1045" t="str">
        <f>IF(Q4_2025[[#This Row],[Artikelprijs]]&lt;&gt;"",IF(Q4_2025[[#This Row],[Stuksprijs]]=Q4_2025[[#This Row],[Artikelprijs]],"Prijs gelijk","Prijs wijkt af"),"")</f>
        <v>Prijs wijkt af</v>
      </c>
      <c r="L1045" t="str">
        <f>IF(Q4_2025[[#This Row],[Relatiekorting percentage]]=0,
    "Nvt",
    IF(Q4_2025[[#This Row],[Brutobedrag 2]] &lt; Q4_2025[[#This Row],[Bruto - Rel.korting]],
        "Nee",
        "Ja"))</f>
        <v>Ja</v>
      </c>
      <c r="M1045" s="10">
        <f>IF(Q4_2025[[#This Row],[Artikelprijs]]&lt;&gt;"",Q4_2025[[#This Row],[Artikelprijs]],Q4_2025[[#This Row],[Stuksprijs]])</f>
        <v>345</v>
      </c>
      <c r="N1045" s="44">
        <f>Q4_2025[[#This Row],[Besteld]]*Q4_2025[[#This Row],[Prijs 2]]</f>
        <v>345</v>
      </c>
      <c r="O1045" s="10">
        <f>IF(Q4_2025[[#This Row],[Brutobedrag 2]]&lt;Q4_2025[[#This Row],[Bruto - Rel.korting]],Q4_2025[[#This Row],[Brutobedrag 2]],Q4_2025[[#This Row],[Brutobedrag 2]]*(100-Q4_2025[[#This Row],[Relatiekorting percentage]])/100)</f>
        <v>241.5</v>
      </c>
      <c r="R1045" s="3"/>
      <c r="W1045"/>
      <c r="AB1045"/>
    </row>
    <row r="1046" spans="1:28" x14ac:dyDescent="0.3">
      <c r="A1046" t="s">
        <v>872</v>
      </c>
      <c r="B1046">
        <v>5040018</v>
      </c>
      <c r="C1046" t="s">
        <v>319</v>
      </c>
      <c r="D1046">
        <v>1</v>
      </c>
      <c r="E1046" s="10">
        <v>66.95</v>
      </c>
      <c r="F1046" s="10">
        <v>66.95</v>
      </c>
      <c r="G1046" s="10">
        <v>46.86</v>
      </c>
      <c r="H1046">
        <v>30</v>
      </c>
      <c r="I1046" s="51" t="str">
        <f>_xlfn.XLOOKUP(Q4_2025[[#This Row],[Artikelnr]],Artikel_prijzen[Artnr],Artikel_prijzen[Groep],"")</f>
        <v/>
      </c>
      <c r="J1046" s="10" t="str">
        <f>_xlfn.XLOOKUP(Q4_2025[[#This Row],[Artikelnr]],Artikel_prijzen[Artnr],Artikel_prijzen[Prijs 2025],"")</f>
        <v/>
      </c>
      <c r="K1046" t="str">
        <f>IF(Q4_2025[[#This Row],[Artikelprijs]]&lt;&gt;"",IF(Q4_2025[[#This Row],[Stuksprijs]]=Q4_2025[[#This Row],[Artikelprijs]],"Prijs gelijk","Prijs wijkt af"),"")</f>
        <v/>
      </c>
      <c r="L1046" t="str">
        <f>IF(Q4_2025[[#This Row],[Relatiekorting percentage]]=0,
    "Nvt",
    IF(Q4_2025[[#This Row],[Brutobedrag 2]] &lt; Q4_2025[[#This Row],[Bruto - Rel.korting]],
        "Nee",
        "Ja"))</f>
        <v>Ja</v>
      </c>
      <c r="M1046" s="10">
        <f>IF(Q4_2025[[#This Row],[Artikelprijs]]&lt;&gt;"",Q4_2025[[#This Row],[Artikelprijs]],Q4_2025[[#This Row],[Stuksprijs]])</f>
        <v>66.95</v>
      </c>
      <c r="N1046" s="44">
        <f>Q4_2025[[#This Row],[Besteld]]*Q4_2025[[#This Row],[Prijs 2]]</f>
        <v>66.95</v>
      </c>
      <c r="O1046" s="10">
        <f>IF(Q4_2025[[#This Row],[Brutobedrag 2]]&lt;Q4_2025[[#This Row],[Bruto - Rel.korting]],Q4_2025[[#This Row],[Brutobedrag 2]],Q4_2025[[#This Row],[Brutobedrag 2]]*(100-Q4_2025[[#This Row],[Relatiekorting percentage]])/100)</f>
        <v>46.865000000000002</v>
      </c>
      <c r="R1046" s="3"/>
      <c r="W1046"/>
      <c r="AB1046"/>
    </row>
    <row r="1047" spans="1:28" x14ac:dyDescent="0.3">
      <c r="A1047" t="s">
        <v>872</v>
      </c>
      <c r="B1047">
        <v>5031039</v>
      </c>
      <c r="C1047" t="s">
        <v>104</v>
      </c>
      <c r="D1047">
        <v>12</v>
      </c>
      <c r="E1047" s="10">
        <v>114.58</v>
      </c>
      <c r="F1047" s="10">
        <v>1374.96</v>
      </c>
      <c r="G1047" s="10">
        <v>1168.72</v>
      </c>
      <c r="H1047">
        <v>15</v>
      </c>
      <c r="I1047" s="51" t="str">
        <f>_xlfn.XLOOKUP(Q4_2025[[#This Row],[Artikelnr]],Artikel_prijzen[Artnr],Artikel_prijzen[Groep],"")</f>
        <v/>
      </c>
      <c r="J1047" s="10" t="str">
        <f>_xlfn.XLOOKUP(Q4_2025[[#This Row],[Artikelnr]],Artikel_prijzen[Artnr],Artikel_prijzen[Prijs 2025],"")</f>
        <v/>
      </c>
      <c r="K1047" t="str">
        <f>IF(Q4_2025[[#This Row],[Artikelprijs]]&lt;&gt;"",IF(Q4_2025[[#This Row],[Stuksprijs]]=Q4_2025[[#This Row],[Artikelprijs]],"Prijs gelijk","Prijs wijkt af"),"")</f>
        <v/>
      </c>
      <c r="L1047" t="str">
        <f>IF(Q4_2025[[#This Row],[Relatiekorting percentage]]=0,
    "Nvt",
    IF(Q4_2025[[#This Row],[Brutobedrag 2]] &lt; Q4_2025[[#This Row],[Bruto - Rel.korting]],
        "Nee",
        "Ja"))</f>
        <v>Ja</v>
      </c>
      <c r="M1047" s="10">
        <f>IF(Q4_2025[[#This Row],[Artikelprijs]]&lt;&gt;"",Q4_2025[[#This Row],[Artikelprijs]],Q4_2025[[#This Row],[Stuksprijs]])</f>
        <v>114.58</v>
      </c>
      <c r="N1047" s="44">
        <f>Q4_2025[[#This Row],[Besteld]]*Q4_2025[[#This Row],[Prijs 2]]</f>
        <v>1374.96</v>
      </c>
      <c r="O1047" s="10">
        <f>IF(Q4_2025[[#This Row],[Brutobedrag 2]]&lt;Q4_2025[[#This Row],[Bruto - Rel.korting]],Q4_2025[[#This Row],[Brutobedrag 2]],Q4_2025[[#This Row],[Brutobedrag 2]]*(100-Q4_2025[[#This Row],[Relatiekorting percentage]])/100)</f>
        <v>1168.7160000000001</v>
      </c>
      <c r="R1047" s="3"/>
      <c r="W1047"/>
      <c r="AB1047"/>
    </row>
    <row r="1048" spans="1:28" x14ac:dyDescent="0.3">
      <c r="A1048" t="s">
        <v>872</v>
      </c>
      <c r="B1048">
        <v>5031040</v>
      </c>
      <c r="C1048" t="s">
        <v>39</v>
      </c>
      <c r="D1048">
        <v>2</v>
      </c>
      <c r="E1048" s="10">
        <v>147.81</v>
      </c>
      <c r="F1048" s="10">
        <v>295.62</v>
      </c>
      <c r="G1048" s="10">
        <v>251.28</v>
      </c>
      <c r="H1048">
        <v>15</v>
      </c>
      <c r="I1048" s="51" t="str">
        <f>_xlfn.XLOOKUP(Q4_2025[[#This Row],[Artikelnr]],Artikel_prijzen[Artnr],Artikel_prijzen[Groep],"")</f>
        <v/>
      </c>
      <c r="J1048" s="10" t="str">
        <f>_xlfn.XLOOKUP(Q4_2025[[#This Row],[Artikelnr]],Artikel_prijzen[Artnr],Artikel_prijzen[Prijs 2025],"")</f>
        <v/>
      </c>
      <c r="K1048" t="str">
        <f>IF(Q4_2025[[#This Row],[Artikelprijs]]&lt;&gt;"",IF(Q4_2025[[#This Row],[Stuksprijs]]=Q4_2025[[#This Row],[Artikelprijs]],"Prijs gelijk","Prijs wijkt af"),"")</f>
        <v/>
      </c>
      <c r="L1048" t="str">
        <f>IF(Q4_2025[[#This Row],[Relatiekorting percentage]]=0,
    "Nvt",
    IF(Q4_2025[[#This Row],[Brutobedrag 2]] &lt; Q4_2025[[#This Row],[Bruto - Rel.korting]],
        "Nee",
        "Ja"))</f>
        <v>Ja</v>
      </c>
      <c r="M1048" s="10">
        <f>IF(Q4_2025[[#This Row],[Artikelprijs]]&lt;&gt;"",Q4_2025[[#This Row],[Artikelprijs]],Q4_2025[[#This Row],[Stuksprijs]])</f>
        <v>147.81</v>
      </c>
      <c r="N1048" s="44">
        <f>Q4_2025[[#This Row],[Besteld]]*Q4_2025[[#This Row],[Prijs 2]]</f>
        <v>295.62</v>
      </c>
      <c r="O1048" s="10">
        <f>IF(Q4_2025[[#This Row],[Brutobedrag 2]]&lt;Q4_2025[[#This Row],[Bruto - Rel.korting]],Q4_2025[[#This Row],[Brutobedrag 2]],Q4_2025[[#This Row],[Brutobedrag 2]]*(100-Q4_2025[[#This Row],[Relatiekorting percentage]])/100)</f>
        <v>251.27700000000002</v>
      </c>
      <c r="R1048" s="3"/>
      <c r="W1048"/>
      <c r="AB1048"/>
    </row>
    <row r="1049" spans="1:28" x14ac:dyDescent="0.3">
      <c r="A1049" t="s">
        <v>872</v>
      </c>
      <c r="B1049">
        <v>5031041</v>
      </c>
      <c r="C1049" t="s">
        <v>105</v>
      </c>
      <c r="D1049">
        <v>4</v>
      </c>
      <c r="E1049" s="10">
        <v>90.64</v>
      </c>
      <c r="F1049" s="10">
        <v>362.56</v>
      </c>
      <c r="G1049" s="10">
        <v>308.18</v>
      </c>
      <c r="H1049">
        <v>15</v>
      </c>
      <c r="I1049" s="51" t="str">
        <f>_xlfn.XLOOKUP(Q4_2025[[#This Row],[Artikelnr]],Artikel_prijzen[Artnr],Artikel_prijzen[Groep],"")</f>
        <v/>
      </c>
      <c r="J1049" s="10" t="str">
        <f>_xlfn.XLOOKUP(Q4_2025[[#This Row],[Artikelnr]],Artikel_prijzen[Artnr],Artikel_prijzen[Prijs 2025],"")</f>
        <v/>
      </c>
      <c r="K1049" t="str">
        <f>IF(Q4_2025[[#This Row],[Artikelprijs]]&lt;&gt;"",IF(Q4_2025[[#This Row],[Stuksprijs]]=Q4_2025[[#This Row],[Artikelprijs]],"Prijs gelijk","Prijs wijkt af"),"")</f>
        <v/>
      </c>
      <c r="L1049" t="str">
        <f>IF(Q4_2025[[#This Row],[Relatiekorting percentage]]=0,
    "Nvt",
    IF(Q4_2025[[#This Row],[Brutobedrag 2]] &lt; Q4_2025[[#This Row],[Bruto - Rel.korting]],
        "Nee",
        "Ja"))</f>
        <v>Ja</v>
      </c>
      <c r="M1049" s="10">
        <f>IF(Q4_2025[[#This Row],[Artikelprijs]]&lt;&gt;"",Q4_2025[[#This Row],[Artikelprijs]],Q4_2025[[#This Row],[Stuksprijs]])</f>
        <v>90.64</v>
      </c>
      <c r="N1049" s="44">
        <f>Q4_2025[[#This Row],[Besteld]]*Q4_2025[[#This Row],[Prijs 2]]</f>
        <v>362.56</v>
      </c>
      <c r="O1049" s="10">
        <f>IF(Q4_2025[[#This Row],[Brutobedrag 2]]&lt;Q4_2025[[#This Row],[Bruto - Rel.korting]],Q4_2025[[#This Row],[Brutobedrag 2]],Q4_2025[[#This Row],[Brutobedrag 2]]*(100-Q4_2025[[#This Row],[Relatiekorting percentage]])/100)</f>
        <v>308.17599999999999</v>
      </c>
      <c r="R1049" s="3"/>
      <c r="W1049"/>
      <c r="AB1049"/>
    </row>
    <row r="1050" spans="1:28" x14ac:dyDescent="0.3">
      <c r="A1050" t="s">
        <v>872</v>
      </c>
      <c r="B1050">
        <v>5031044</v>
      </c>
      <c r="C1050" t="s">
        <v>242</v>
      </c>
      <c r="D1050">
        <v>4</v>
      </c>
      <c r="E1050" s="10">
        <v>90.64</v>
      </c>
      <c r="F1050" s="10">
        <v>362.56</v>
      </c>
      <c r="G1050" s="10">
        <v>308.18</v>
      </c>
      <c r="H1050">
        <v>15</v>
      </c>
      <c r="I1050" s="51" t="str">
        <f>_xlfn.XLOOKUP(Q4_2025[[#This Row],[Artikelnr]],Artikel_prijzen[Artnr],Artikel_prijzen[Groep],"")</f>
        <v/>
      </c>
      <c r="J1050" s="10" t="str">
        <f>_xlfn.XLOOKUP(Q4_2025[[#This Row],[Artikelnr]],Artikel_prijzen[Artnr],Artikel_prijzen[Prijs 2025],"")</f>
        <v/>
      </c>
      <c r="K1050" t="str">
        <f>IF(Q4_2025[[#This Row],[Artikelprijs]]&lt;&gt;"",IF(Q4_2025[[#This Row],[Stuksprijs]]=Q4_2025[[#This Row],[Artikelprijs]],"Prijs gelijk","Prijs wijkt af"),"")</f>
        <v/>
      </c>
      <c r="L1050" t="str">
        <f>IF(Q4_2025[[#This Row],[Relatiekorting percentage]]=0,
    "Nvt",
    IF(Q4_2025[[#This Row],[Brutobedrag 2]] &lt; Q4_2025[[#This Row],[Bruto - Rel.korting]],
        "Nee",
        "Ja"))</f>
        <v>Ja</v>
      </c>
      <c r="M1050" s="10">
        <f>IF(Q4_2025[[#This Row],[Artikelprijs]]&lt;&gt;"",Q4_2025[[#This Row],[Artikelprijs]],Q4_2025[[#This Row],[Stuksprijs]])</f>
        <v>90.64</v>
      </c>
      <c r="N1050" s="44">
        <f>Q4_2025[[#This Row],[Besteld]]*Q4_2025[[#This Row],[Prijs 2]]</f>
        <v>362.56</v>
      </c>
      <c r="O1050" s="10">
        <f>IF(Q4_2025[[#This Row],[Brutobedrag 2]]&lt;Q4_2025[[#This Row],[Bruto - Rel.korting]],Q4_2025[[#This Row],[Brutobedrag 2]],Q4_2025[[#This Row],[Brutobedrag 2]]*(100-Q4_2025[[#This Row],[Relatiekorting percentage]])/100)</f>
        <v>308.17599999999999</v>
      </c>
      <c r="R1050" s="3"/>
      <c r="W1050"/>
      <c r="AB1050"/>
    </row>
    <row r="1051" spans="1:28" x14ac:dyDescent="0.3">
      <c r="A1051" t="s">
        <v>872</v>
      </c>
      <c r="B1051">
        <v>1007051</v>
      </c>
      <c r="C1051" t="s">
        <v>54</v>
      </c>
      <c r="D1051">
        <v>13</v>
      </c>
      <c r="E1051" s="10">
        <v>88.57</v>
      </c>
      <c r="F1051" s="10">
        <v>1151.4100000000001</v>
      </c>
      <c r="G1051" s="10">
        <v>978.7</v>
      </c>
      <c r="H1051">
        <v>15</v>
      </c>
      <c r="I1051" s="51" t="str">
        <f>_xlfn.XLOOKUP(Q4_2025[[#This Row],[Artikelnr]],Artikel_prijzen[Artnr],Artikel_prijzen[Groep],"")</f>
        <v/>
      </c>
      <c r="J1051" s="10" t="str">
        <f>_xlfn.XLOOKUP(Q4_2025[[#This Row],[Artikelnr]],Artikel_prijzen[Artnr],Artikel_prijzen[Prijs 2025],"")</f>
        <v/>
      </c>
      <c r="K1051" t="str">
        <f>IF(Q4_2025[[#This Row],[Artikelprijs]]&lt;&gt;"",IF(Q4_2025[[#This Row],[Stuksprijs]]=Q4_2025[[#This Row],[Artikelprijs]],"Prijs gelijk","Prijs wijkt af"),"")</f>
        <v/>
      </c>
      <c r="L1051" t="str">
        <f>IF(Q4_2025[[#This Row],[Relatiekorting percentage]]=0,
    "Nvt",
    IF(Q4_2025[[#This Row],[Brutobedrag 2]] &lt; Q4_2025[[#This Row],[Bruto - Rel.korting]],
        "Nee",
        "Ja"))</f>
        <v>Ja</v>
      </c>
      <c r="M1051" s="10">
        <f>IF(Q4_2025[[#This Row],[Artikelprijs]]&lt;&gt;"",Q4_2025[[#This Row],[Artikelprijs]],Q4_2025[[#This Row],[Stuksprijs]])</f>
        <v>88.57</v>
      </c>
      <c r="N1051" s="44">
        <f>Q4_2025[[#This Row],[Besteld]]*Q4_2025[[#This Row],[Prijs 2]]</f>
        <v>1151.4099999999999</v>
      </c>
      <c r="O1051" s="10">
        <f>IF(Q4_2025[[#This Row],[Brutobedrag 2]]&lt;Q4_2025[[#This Row],[Bruto - Rel.korting]],Q4_2025[[#This Row],[Brutobedrag 2]],Q4_2025[[#This Row],[Brutobedrag 2]]*(100-Q4_2025[[#This Row],[Relatiekorting percentage]])/100)</f>
        <v>978.69849999999997</v>
      </c>
      <c r="R1051" s="3"/>
      <c r="W1051"/>
      <c r="AB1051"/>
    </row>
    <row r="1052" spans="1:28" x14ac:dyDescent="0.3">
      <c r="A1052" t="s">
        <v>872</v>
      </c>
      <c r="B1052">
        <v>5010013</v>
      </c>
      <c r="C1052" t="s">
        <v>174</v>
      </c>
      <c r="D1052">
        <v>6</v>
      </c>
      <c r="E1052" s="10">
        <v>56.65</v>
      </c>
      <c r="F1052" s="10">
        <v>339.9</v>
      </c>
      <c r="G1052" s="10">
        <v>288.91000000000003</v>
      </c>
      <c r="H1052">
        <v>15</v>
      </c>
      <c r="I1052" s="51" t="str">
        <f>_xlfn.XLOOKUP(Q4_2025[[#This Row],[Artikelnr]],Artikel_prijzen[Artnr],Artikel_prijzen[Groep],"")</f>
        <v/>
      </c>
      <c r="J1052" s="10" t="str">
        <f>_xlfn.XLOOKUP(Q4_2025[[#This Row],[Artikelnr]],Artikel_prijzen[Artnr],Artikel_prijzen[Prijs 2025],"")</f>
        <v/>
      </c>
      <c r="K1052" t="str">
        <f>IF(Q4_2025[[#This Row],[Artikelprijs]]&lt;&gt;"",IF(Q4_2025[[#This Row],[Stuksprijs]]=Q4_2025[[#This Row],[Artikelprijs]],"Prijs gelijk","Prijs wijkt af"),"")</f>
        <v/>
      </c>
      <c r="L1052" t="str">
        <f>IF(Q4_2025[[#This Row],[Relatiekorting percentage]]=0,
    "Nvt",
    IF(Q4_2025[[#This Row],[Brutobedrag 2]] &lt; Q4_2025[[#This Row],[Bruto - Rel.korting]],
        "Nee",
        "Ja"))</f>
        <v>Ja</v>
      </c>
      <c r="M1052" s="10">
        <f>IF(Q4_2025[[#This Row],[Artikelprijs]]&lt;&gt;"",Q4_2025[[#This Row],[Artikelprijs]],Q4_2025[[#This Row],[Stuksprijs]])</f>
        <v>56.65</v>
      </c>
      <c r="N1052" s="44">
        <f>Q4_2025[[#This Row],[Besteld]]*Q4_2025[[#This Row],[Prijs 2]]</f>
        <v>339.9</v>
      </c>
      <c r="O1052" s="10">
        <f>IF(Q4_2025[[#This Row],[Brutobedrag 2]]&lt;Q4_2025[[#This Row],[Bruto - Rel.korting]],Q4_2025[[#This Row],[Brutobedrag 2]],Q4_2025[[#This Row],[Brutobedrag 2]]*(100-Q4_2025[[#This Row],[Relatiekorting percentage]])/100)</f>
        <v>288.91499999999996</v>
      </c>
      <c r="R1052" s="3"/>
      <c r="W1052"/>
      <c r="AB1052"/>
    </row>
    <row r="1053" spans="1:28" x14ac:dyDescent="0.3">
      <c r="A1053" t="s">
        <v>872</v>
      </c>
      <c r="B1053">
        <v>3002022</v>
      </c>
      <c r="C1053" t="s">
        <v>195</v>
      </c>
      <c r="D1053">
        <v>1</v>
      </c>
      <c r="E1053" s="10">
        <v>76.02</v>
      </c>
      <c r="F1053" s="10">
        <v>76.02</v>
      </c>
      <c r="G1053" s="10">
        <v>53.21</v>
      </c>
      <c r="H1053">
        <v>30</v>
      </c>
      <c r="I1053" s="51" t="str">
        <f>_xlfn.XLOOKUP(Q4_2025[[#This Row],[Artikelnr]],Artikel_prijzen[Artnr],Artikel_prijzen[Groep],"")</f>
        <v/>
      </c>
      <c r="J1053" s="10" t="str">
        <f>_xlfn.XLOOKUP(Q4_2025[[#This Row],[Artikelnr]],Artikel_prijzen[Artnr],Artikel_prijzen[Prijs 2025],"")</f>
        <v/>
      </c>
      <c r="K1053" t="str">
        <f>IF(Q4_2025[[#This Row],[Artikelprijs]]&lt;&gt;"",IF(Q4_2025[[#This Row],[Stuksprijs]]=Q4_2025[[#This Row],[Artikelprijs]],"Prijs gelijk","Prijs wijkt af"),"")</f>
        <v/>
      </c>
      <c r="L1053" t="str">
        <f>IF(Q4_2025[[#This Row],[Relatiekorting percentage]]=0,
    "Nvt",
    IF(Q4_2025[[#This Row],[Brutobedrag 2]] &lt; Q4_2025[[#This Row],[Bruto - Rel.korting]],
        "Nee",
        "Ja"))</f>
        <v>Ja</v>
      </c>
      <c r="M1053" s="10">
        <f>IF(Q4_2025[[#This Row],[Artikelprijs]]&lt;&gt;"",Q4_2025[[#This Row],[Artikelprijs]],Q4_2025[[#This Row],[Stuksprijs]])</f>
        <v>76.02</v>
      </c>
      <c r="N1053" s="44">
        <f>Q4_2025[[#This Row],[Besteld]]*Q4_2025[[#This Row],[Prijs 2]]</f>
        <v>76.02</v>
      </c>
      <c r="O1053" s="10">
        <f>IF(Q4_2025[[#This Row],[Brutobedrag 2]]&lt;Q4_2025[[#This Row],[Bruto - Rel.korting]],Q4_2025[[#This Row],[Brutobedrag 2]],Q4_2025[[#This Row],[Brutobedrag 2]]*(100-Q4_2025[[#This Row],[Relatiekorting percentage]])/100)</f>
        <v>53.213999999999999</v>
      </c>
      <c r="R1053" s="3"/>
      <c r="W1053"/>
      <c r="AB1053"/>
    </row>
    <row r="1054" spans="1:28" x14ac:dyDescent="0.3">
      <c r="A1054" t="s">
        <v>872</v>
      </c>
      <c r="B1054">
        <v>3001013</v>
      </c>
      <c r="C1054" t="s">
        <v>325</v>
      </c>
      <c r="D1054">
        <v>2</v>
      </c>
      <c r="E1054" s="10">
        <v>17.89</v>
      </c>
      <c r="F1054" s="10">
        <v>35.78</v>
      </c>
      <c r="G1054" s="10">
        <v>25.05</v>
      </c>
      <c r="H1054">
        <v>30</v>
      </c>
      <c r="I1054" s="51" t="str">
        <f>_xlfn.XLOOKUP(Q4_2025[[#This Row],[Artikelnr]],Artikel_prijzen[Artnr],Artikel_prijzen[Groep],"")</f>
        <v/>
      </c>
      <c r="J1054" s="10" t="str">
        <f>_xlfn.XLOOKUP(Q4_2025[[#This Row],[Artikelnr]],Artikel_prijzen[Artnr],Artikel_prijzen[Prijs 2025],"")</f>
        <v/>
      </c>
      <c r="K1054" t="str">
        <f>IF(Q4_2025[[#This Row],[Artikelprijs]]&lt;&gt;"",IF(Q4_2025[[#This Row],[Stuksprijs]]=Q4_2025[[#This Row],[Artikelprijs]],"Prijs gelijk","Prijs wijkt af"),"")</f>
        <v/>
      </c>
      <c r="L1054" t="str">
        <f>IF(Q4_2025[[#This Row],[Relatiekorting percentage]]=0,
    "Nvt",
    IF(Q4_2025[[#This Row],[Brutobedrag 2]] &lt; Q4_2025[[#This Row],[Bruto - Rel.korting]],
        "Nee",
        "Ja"))</f>
        <v>Ja</v>
      </c>
      <c r="M1054" s="10">
        <f>IF(Q4_2025[[#This Row],[Artikelprijs]]&lt;&gt;"",Q4_2025[[#This Row],[Artikelprijs]],Q4_2025[[#This Row],[Stuksprijs]])</f>
        <v>17.89</v>
      </c>
      <c r="N1054" s="44">
        <f>Q4_2025[[#This Row],[Besteld]]*Q4_2025[[#This Row],[Prijs 2]]</f>
        <v>35.78</v>
      </c>
      <c r="O1054" s="10">
        <f>IF(Q4_2025[[#This Row],[Brutobedrag 2]]&lt;Q4_2025[[#This Row],[Bruto - Rel.korting]],Q4_2025[[#This Row],[Brutobedrag 2]],Q4_2025[[#This Row],[Brutobedrag 2]]*(100-Q4_2025[[#This Row],[Relatiekorting percentage]])/100)</f>
        <v>25.045999999999999</v>
      </c>
      <c r="R1054" s="3"/>
      <c r="W1054"/>
      <c r="AB1054"/>
    </row>
    <row r="1055" spans="1:28" x14ac:dyDescent="0.3">
      <c r="A1055" t="s">
        <v>872</v>
      </c>
      <c r="B1055">
        <v>3001044</v>
      </c>
      <c r="C1055" t="s">
        <v>47</v>
      </c>
      <c r="D1055">
        <v>2</v>
      </c>
      <c r="E1055" s="10">
        <v>26.83</v>
      </c>
      <c r="F1055" s="10">
        <v>53.66</v>
      </c>
      <c r="G1055" s="10">
        <v>37.56</v>
      </c>
      <c r="H1055">
        <v>30</v>
      </c>
      <c r="I1055" s="51" t="str">
        <f>_xlfn.XLOOKUP(Q4_2025[[#This Row],[Artikelnr]],Artikel_prijzen[Artnr],Artikel_prijzen[Groep],"")</f>
        <v/>
      </c>
      <c r="J1055" s="10" t="str">
        <f>_xlfn.XLOOKUP(Q4_2025[[#This Row],[Artikelnr]],Artikel_prijzen[Artnr],Artikel_prijzen[Prijs 2025],"")</f>
        <v/>
      </c>
      <c r="K1055" t="str">
        <f>IF(Q4_2025[[#This Row],[Artikelprijs]]&lt;&gt;"",IF(Q4_2025[[#This Row],[Stuksprijs]]=Q4_2025[[#This Row],[Artikelprijs]],"Prijs gelijk","Prijs wijkt af"),"")</f>
        <v/>
      </c>
      <c r="L1055" t="str">
        <f>IF(Q4_2025[[#This Row],[Relatiekorting percentage]]=0,
    "Nvt",
    IF(Q4_2025[[#This Row],[Brutobedrag 2]] &lt; Q4_2025[[#This Row],[Bruto - Rel.korting]],
        "Nee",
        "Ja"))</f>
        <v>Ja</v>
      </c>
      <c r="M1055" s="10">
        <f>IF(Q4_2025[[#This Row],[Artikelprijs]]&lt;&gt;"",Q4_2025[[#This Row],[Artikelprijs]],Q4_2025[[#This Row],[Stuksprijs]])</f>
        <v>26.83</v>
      </c>
      <c r="N1055" s="44">
        <f>Q4_2025[[#This Row],[Besteld]]*Q4_2025[[#This Row],[Prijs 2]]</f>
        <v>53.66</v>
      </c>
      <c r="O1055" s="10">
        <f>IF(Q4_2025[[#This Row],[Brutobedrag 2]]&lt;Q4_2025[[#This Row],[Bruto - Rel.korting]],Q4_2025[[#This Row],[Brutobedrag 2]],Q4_2025[[#This Row],[Brutobedrag 2]]*(100-Q4_2025[[#This Row],[Relatiekorting percentage]])/100)</f>
        <v>37.561999999999998</v>
      </c>
      <c r="R1055" s="3"/>
      <c r="W1055"/>
      <c r="AB1055"/>
    </row>
    <row r="1056" spans="1:28" x14ac:dyDescent="0.3">
      <c r="A1056" t="s">
        <v>872</v>
      </c>
      <c r="B1056">
        <v>4001245</v>
      </c>
      <c r="C1056" t="s">
        <v>354</v>
      </c>
      <c r="D1056">
        <v>1</v>
      </c>
      <c r="E1056" s="10">
        <v>990.68</v>
      </c>
      <c r="F1056" s="10">
        <v>990.68</v>
      </c>
      <c r="G1056" s="10">
        <v>891.61</v>
      </c>
      <c r="H1056">
        <v>10</v>
      </c>
      <c r="I1056" s="51" t="str">
        <f>_xlfn.XLOOKUP(Q4_2025[[#This Row],[Artikelnr]],Artikel_prijzen[Artnr],Artikel_prijzen[Groep],"")</f>
        <v/>
      </c>
      <c r="J1056" s="10" t="str">
        <f>_xlfn.XLOOKUP(Q4_2025[[#This Row],[Artikelnr]],Artikel_prijzen[Artnr],Artikel_prijzen[Prijs 2025],"")</f>
        <v/>
      </c>
      <c r="K1056" t="str">
        <f>IF(Q4_2025[[#This Row],[Artikelprijs]]&lt;&gt;"",IF(Q4_2025[[#This Row],[Stuksprijs]]=Q4_2025[[#This Row],[Artikelprijs]],"Prijs gelijk","Prijs wijkt af"),"")</f>
        <v/>
      </c>
      <c r="L1056" t="str">
        <f>IF(Q4_2025[[#This Row],[Relatiekorting percentage]]=0,
    "Nvt",
    IF(Q4_2025[[#This Row],[Brutobedrag 2]] &lt; Q4_2025[[#This Row],[Bruto - Rel.korting]],
        "Nee",
        "Ja"))</f>
        <v>Ja</v>
      </c>
      <c r="M1056" s="10">
        <f>IF(Q4_2025[[#This Row],[Artikelprijs]]&lt;&gt;"",Q4_2025[[#This Row],[Artikelprijs]],Q4_2025[[#This Row],[Stuksprijs]])</f>
        <v>990.68</v>
      </c>
      <c r="N1056" s="44">
        <f>Q4_2025[[#This Row],[Besteld]]*Q4_2025[[#This Row],[Prijs 2]]</f>
        <v>990.68</v>
      </c>
      <c r="O1056" s="10">
        <f>IF(Q4_2025[[#This Row],[Brutobedrag 2]]&lt;Q4_2025[[#This Row],[Bruto - Rel.korting]],Q4_2025[[#This Row],[Brutobedrag 2]],Q4_2025[[#This Row],[Brutobedrag 2]]*(100-Q4_2025[[#This Row],[Relatiekorting percentage]])/100)</f>
        <v>891.61199999999997</v>
      </c>
      <c r="R1056" s="3"/>
      <c r="W1056"/>
      <c r="AB1056"/>
    </row>
    <row r="1057" spans="1:28" x14ac:dyDescent="0.3">
      <c r="A1057" t="s">
        <v>872</v>
      </c>
      <c r="B1057">
        <v>5022033</v>
      </c>
      <c r="C1057" t="s">
        <v>286</v>
      </c>
      <c r="D1057">
        <v>1</v>
      </c>
      <c r="E1057" s="10">
        <v>748.75</v>
      </c>
      <c r="F1057" s="10">
        <v>748.75</v>
      </c>
      <c r="G1057" s="10">
        <v>599</v>
      </c>
      <c r="H1057">
        <v>20</v>
      </c>
      <c r="I1057" s="51" t="str">
        <f>_xlfn.XLOOKUP(Q4_2025[[#This Row],[Artikelnr]],Artikel_prijzen[Artnr],Artikel_prijzen[Groep],"")</f>
        <v>Elektra</v>
      </c>
      <c r="J1057" s="10">
        <f>_xlfn.XLOOKUP(Q4_2025[[#This Row],[Artikelnr]],Artikel_prijzen[Artnr],Artikel_prijzen[Prijs 2025],"")</f>
        <v>458.35</v>
      </c>
      <c r="K1057" t="str">
        <f>IF(Q4_2025[[#This Row],[Artikelprijs]]&lt;&gt;"",IF(Q4_2025[[#This Row],[Stuksprijs]]=Q4_2025[[#This Row],[Artikelprijs]],"Prijs gelijk","Prijs wijkt af"),"")</f>
        <v>Prijs wijkt af</v>
      </c>
      <c r="L1057" t="str">
        <f>IF(Q4_2025[[#This Row],[Relatiekorting percentage]]=0,
    "Nvt",
    IF(Q4_2025[[#This Row],[Brutobedrag 2]] &lt; Q4_2025[[#This Row],[Bruto - Rel.korting]],
        "Nee",
        "Ja"))</f>
        <v>Nee</v>
      </c>
      <c r="M1057" s="10">
        <f>IF(Q4_2025[[#This Row],[Artikelprijs]]&lt;&gt;"",Q4_2025[[#This Row],[Artikelprijs]],Q4_2025[[#This Row],[Stuksprijs]])</f>
        <v>458.35</v>
      </c>
      <c r="N1057" s="44">
        <f>Q4_2025[[#This Row],[Besteld]]*Q4_2025[[#This Row],[Prijs 2]]</f>
        <v>458.35</v>
      </c>
      <c r="O1057" s="10">
        <f>IF(Q4_2025[[#This Row],[Brutobedrag 2]]&lt;Q4_2025[[#This Row],[Bruto - Rel.korting]],Q4_2025[[#This Row],[Brutobedrag 2]],Q4_2025[[#This Row],[Brutobedrag 2]]*(100-Q4_2025[[#This Row],[Relatiekorting percentage]])/100)</f>
        <v>458.35</v>
      </c>
      <c r="R1057" s="3"/>
      <c r="W1057"/>
      <c r="AB1057"/>
    </row>
    <row r="1058" spans="1:28" x14ac:dyDescent="0.3">
      <c r="A1058" t="s">
        <v>872</v>
      </c>
      <c r="B1058">
        <v>5020002</v>
      </c>
      <c r="C1058" t="s">
        <v>56</v>
      </c>
      <c r="D1058">
        <v>6</v>
      </c>
      <c r="E1058" s="10">
        <v>39.65</v>
      </c>
      <c r="F1058" s="10">
        <v>237.9</v>
      </c>
      <c r="G1058" s="10">
        <v>178.42</v>
      </c>
      <c r="H1058">
        <v>25</v>
      </c>
      <c r="I1058" s="51" t="str">
        <f>_xlfn.XLOOKUP(Q4_2025[[#This Row],[Artikelnr]],Artikel_prijzen[Artnr],Artikel_prijzen[Groep],"")</f>
        <v/>
      </c>
      <c r="J1058" s="10" t="str">
        <f>_xlfn.XLOOKUP(Q4_2025[[#This Row],[Artikelnr]],Artikel_prijzen[Artnr],Artikel_prijzen[Prijs 2025],"")</f>
        <v/>
      </c>
      <c r="K1058" t="str">
        <f>IF(Q4_2025[[#This Row],[Artikelprijs]]&lt;&gt;"",IF(Q4_2025[[#This Row],[Stuksprijs]]=Q4_2025[[#This Row],[Artikelprijs]],"Prijs gelijk","Prijs wijkt af"),"")</f>
        <v/>
      </c>
      <c r="L1058" t="str">
        <f>IF(Q4_2025[[#This Row],[Relatiekorting percentage]]=0,
    "Nvt",
    IF(Q4_2025[[#This Row],[Brutobedrag 2]] &lt; Q4_2025[[#This Row],[Bruto - Rel.korting]],
        "Nee",
        "Ja"))</f>
        <v>Ja</v>
      </c>
      <c r="M1058" s="10">
        <f>IF(Q4_2025[[#This Row],[Artikelprijs]]&lt;&gt;"",Q4_2025[[#This Row],[Artikelprijs]],Q4_2025[[#This Row],[Stuksprijs]])</f>
        <v>39.65</v>
      </c>
      <c r="N1058" s="44">
        <f>Q4_2025[[#This Row],[Besteld]]*Q4_2025[[#This Row],[Prijs 2]]</f>
        <v>237.89999999999998</v>
      </c>
      <c r="O1058" s="10">
        <f>IF(Q4_2025[[#This Row],[Brutobedrag 2]]&lt;Q4_2025[[#This Row],[Bruto - Rel.korting]],Q4_2025[[#This Row],[Brutobedrag 2]],Q4_2025[[#This Row],[Brutobedrag 2]]*(100-Q4_2025[[#This Row],[Relatiekorting percentage]])/100)</f>
        <v>178.42500000000001</v>
      </c>
      <c r="R1058" s="3"/>
      <c r="W1058"/>
      <c r="AB1058"/>
    </row>
    <row r="1059" spans="1:28" x14ac:dyDescent="0.3">
      <c r="A1059" t="s">
        <v>872</v>
      </c>
      <c r="B1059">
        <v>5010021</v>
      </c>
      <c r="C1059" t="s">
        <v>267</v>
      </c>
      <c r="D1059">
        <v>16</v>
      </c>
      <c r="E1059" s="10">
        <v>55.35</v>
      </c>
      <c r="F1059" s="10">
        <v>885.6</v>
      </c>
      <c r="G1059" s="10">
        <v>664.2</v>
      </c>
      <c r="H1059">
        <v>25</v>
      </c>
      <c r="I1059" s="51" t="str">
        <f>_xlfn.XLOOKUP(Q4_2025[[#This Row],[Artikelnr]],Artikel_prijzen[Artnr],Artikel_prijzen[Groep],"")</f>
        <v/>
      </c>
      <c r="J1059" s="10" t="str">
        <f>_xlfn.XLOOKUP(Q4_2025[[#This Row],[Artikelnr]],Artikel_prijzen[Artnr],Artikel_prijzen[Prijs 2025],"")</f>
        <v/>
      </c>
      <c r="K1059" t="str">
        <f>IF(Q4_2025[[#This Row],[Artikelprijs]]&lt;&gt;"",IF(Q4_2025[[#This Row],[Stuksprijs]]=Q4_2025[[#This Row],[Artikelprijs]],"Prijs gelijk","Prijs wijkt af"),"")</f>
        <v/>
      </c>
      <c r="L1059" t="str">
        <f>IF(Q4_2025[[#This Row],[Relatiekorting percentage]]=0,
    "Nvt",
    IF(Q4_2025[[#This Row],[Brutobedrag 2]] &lt; Q4_2025[[#This Row],[Bruto - Rel.korting]],
        "Nee",
        "Ja"))</f>
        <v>Ja</v>
      </c>
      <c r="M1059" s="10">
        <f>IF(Q4_2025[[#This Row],[Artikelprijs]]&lt;&gt;"",Q4_2025[[#This Row],[Artikelprijs]],Q4_2025[[#This Row],[Stuksprijs]])</f>
        <v>55.35</v>
      </c>
      <c r="N1059" s="44">
        <f>Q4_2025[[#This Row],[Besteld]]*Q4_2025[[#This Row],[Prijs 2]]</f>
        <v>885.6</v>
      </c>
      <c r="O1059" s="10">
        <f>IF(Q4_2025[[#This Row],[Brutobedrag 2]]&lt;Q4_2025[[#This Row],[Bruto - Rel.korting]],Q4_2025[[#This Row],[Brutobedrag 2]],Q4_2025[[#This Row],[Brutobedrag 2]]*(100-Q4_2025[[#This Row],[Relatiekorting percentage]])/100)</f>
        <v>664.2</v>
      </c>
      <c r="R1059" s="3"/>
      <c r="W1059"/>
      <c r="AB1059"/>
    </row>
    <row r="1060" spans="1:28" x14ac:dyDescent="0.3">
      <c r="A1060" t="s">
        <v>872</v>
      </c>
      <c r="B1060">
        <v>5021034</v>
      </c>
      <c r="C1060" t="s">
        <v>275</v>
      </c>
      <c r="D1060">
        <v>44</v>
      </c>
      <c r="E1060" s="10">
        <v>185.4</v>
      </c>
      <c r="F1060" s="10">
        <v>8157.6</v>
      </c>
      <c r="G1060" s="10">
        <v>6526.08</v>
      </c>
      <c r="H1060">
        <v>20</v>
      </c>
      <c r="I1060" s="51" t="str">
        <f>_xlfn.XLOOKUP(Q4_2025[[#This Row],[Artikelnr]],Artikel_prijzen[Artnr],Artikel_prijzen[Groep],"")</f>
        <v>Elektra</v>
      </c>
      <c r="J1060" s="10">
        <f>_xlfn.XLOOKUP(Q4_2025[[#This Row],[Artikelnr]],Artikel_prijzen[Artnr],Artikel_prijzen[Prijs 2025],"")</f>
        <v>106.8625</v>
      </c>
      <c r="K1060" t="str">
        <f>IF(Q4_2025[[#This Row],[Artikelprijs]]&lt;&gt;"",IF(Q4_2025[[#This Row],[Stuksprijs]]=Q4_2025[[#This Row],[Artikelprijs]],"Prijs gelijk","Prijs wijkt af"),"")</f>
        <v>Prijs wijkt af</v>
      </c>
      <c r="L1060" t="str">
        <f>IF(Q4_2025[[#This Row],[Relatiekorting percentage]]=0,
    "Nvt",
    IF(Q4_2025[[#This Row],[Brutobedrag 2]] &lt; Q4_2025[[#This Row],[Bruto - Rel.korting]],
        "Nee",
        "Ja"))</f>
        <v>Nee</v>
      </c>
      <c r="M1060" s="10">
        <f>IF(Q4_2025[[#This Row],[Artikelprijs]]&lt;&gt;"",Q4_2025[[#This Row],[Artikelprijs]],Q4_2025[[#This Row],[Stuksprijs]])</f>
        <v>106.8625</v>
      </c>
      <c r="N1060" s="44">
        <f>Q4_2025[[#This Row],[Besteld]]*Q4_2025[[#This Row],[Prijs 2]]</f>
        <v>4701.95</v>
      </c>
      <c r="O1060" s="10">
        <f>IF(Q4_2025[[#This Row],[Brutobedrag 2]]&lt;Q4_2025[[#This Row],[Bruto - Rel.korting]],Q4_2025[[#This Row],[Brutobedrag 2]],Q4_2025[[#This Row],[Brutobedrag 2]]*(100-Q4_2025[[#This Row],[Relatiekorting percentage]])/100)</f>
        <v>4701.95</v>
      </c>
      <c r="R1060" s="3"/>
      <c r="W1060"/>
      <c r="AB1060"/>
    </row>
    <row r="1061" spans="1:28" x14ac:dyDescent="0.3">
      <c r="A1061" t="s">
        <v>872</v>
      </c>
      <c r="B1061">
        <v>5020008</v>
      </c>
      <c r="C1061" t="s">
        <v>52</v>
      </c>
      <c r="D1061">
        <v>55</v>
      </c>
      <c r="E1061" s="10">
        <v>32.96</v>
      </c>
      <c r="F1061" s="10">
        <v>1812.8</v>
      </c>
      <c r="G1061" s="10">
        <v>1359.6</v>
      </c>
      <c r="H1061">
        <v>25</v>
      </c>
      <c r="I1061" s="51" t="str">
        <f>_xlfn.XLOOKUP(Q4_2025[[#This Row],[Artikelnr]],Artikel_prijzen[Artnr],Artikel_prijzen[Groep],"")</f>
        <v/>
      </c>
      <c r="J1061" s="10" t="str">
        <f>_xlfn.XLOOKUP(Q4_2025[[#This Row],[Artikelnr]],Artikel_prijzen[Artnr],Artikel_prijzen[Prijs 2025],"")</f>
        <v/>
      </c>
      <c r="K1061" t="str">
        <f>IF(Q4_2025[[#This Row],[Artikelprijs]]&lt;&gt;"",IF(Q4_2025[[#This Row],[Stuksprijs]]=Q4_2025[[#This Row],[Artikelprijs]],"Prijs gelijk","Prijs wijkt af"),"")</f>
        <v/>
      </c>
      <c r="L1061" t="str">
        <f>IF(Q4_2025[[#This Row],[Relatiekorting percentage]]=0,
    "Nvt",
    IF(Q4_2025[[#This Row],[Brutobedrag 2]] &lt; Q4_2025[[#This Row],[Bruto - Rel.korting]],
        "Nee",
        "Ja"))</f>
        <v>Ja</v>
      </c>
      <c r="M1061" s="10">
        <f>IF(Q4_2025[[#This Row],[Artikelprijs]]&lt;&gt;"",Q4_2025[[#This Row],[Artikelprijs]],Q4_2025[[#This Row],[Stuksprijs]])</f>
        <v>32.96</v>
      </c>
      <c r="N1061" s="44">
        <f>Q4_2025[[#This Row],[Besteld]]*Q4_2025[[#This Row],[Prijs 2]]</f>
        <v>1812.8</v>
      </c>
      <c r="O1061" s="10">
        <f>IF(Q4_2025[[#This Row],[Brutobedrag 2]]&lt;Q4_2025[[#This Row],[Bruto - Rel.korting]],Q4_2025[[#This Row],[Brutobedrag 2]],Q4_2025[[#This Row],[Brutobedrag 2]]*(100-Q4_2025[[#This Row],[Relatiekorting percentage]])/100)</f>
        <v>1359.6</v>
      </c>
      <c r="R1061" s="3"/>
      <c r="W1061"/>
      <c r="AB1061"/>
    </row>
    <row r="1062" spans="1:28" x14ac:dyDescent="0.3">
      <c r="A1062" t="s">
        <v>872</v>
      </c>
      <c r="B1062">
        <v>5020009</v>
      </c>
      <c r="C1062" t="s">
        <v>125</v>
      </c>
      <c r="D1062">
        <v>76</v>
      </c>
      <c r="E1062" s="10">
        <v>45.32</v>
      </c>
      <c r="F1062" s="10">
        <v>3444.32</v>
      </c>
      <c r="G1062" s="10">
        <v>2583.2399999999998</v>
      </c>
      <c r="H1062">
        <v>25</v>
      </c>
      <c r="I1062" s="51" t="str">
        <f>_xlfn.XLOOKUP(Q4_2025[[#This Row],[Artikelnr]],Artikel_prijzen[Artnr],Artikel_prijzen[Groep],"")</f>
        <v/>
      </c>
      <c r="J1062" s="10" t="str">
        <f>_xlfn.XLOOKUP(Q4_2025[[#This Row],[Artikelnr]],Artikel_prijzen[Artnr],Artikel_prijzen[Prijs 2025],"")</f>
        <v/>
      </c>
      <c r="K1062" t="str">
        <f>IF(Q4_2025[[#This Row],[Artikelprijs]]&lt;&gt;"",IF(Q4_2025[[#This Row],[Stuksprijs]]=Q4_2025[[#This Row],[Artikelprijs]],"Prijs gelijk","Prijs wijkt af"),"")</f>
        <v/>
      </c>
      <c r="L1062" t="str">
        <f>IF(Q4_2025[[#This Row],[Relatiekorting percentage]]=0,
    "Nvt",
    IF(Q4_2025[[#This Row],[Brutobedrag 2]] &lt; Q4_2025[[#This Row],[Bruto - Rel.korting]],
        "Nee",
        "Ja"))</f>
        <v>Ja</v>
      </c>
      <c r="M1062" s="10">
        <f>IF(Q4_2025[[#This Row],[Artikelprijs]]&lt;&gt;"",Q4_2025[[#This Row],[Artikelprijs]],Q4_2025[[#This Row],[Stuksprijs]])</f>
        <v>45.32</v>
      </c>
      <c r="N1062" s="44">
        <f>Q4_2025[[#This Row],[Besteld]]*Q4_2025[[#This Row],[Prijs 2]]</f>
        <v>3444.32</v>
      </c>
      <c r="O1062" s="10">
        <f>IF(Q4_2025[[#This Row],[Brutobedrag 2]]&lt;Q4_2025[[#This Row],[Bruto - Rel.korting]],Q4_2025[[#This Row],[Brutobedrag 2]],Q4_2025[[#This Row],[Brutobedrag 2]]*(100-Q4_2025[[#This Row],[Relatiekorting percentage]])/100)</f>
        <v>2583.2399999999998</v>
      </c>
      <c r="R1062" s="3"/>
      <c r="W1062"/>
      <c r="AB1062"/>
    </row>
    <row r="1063" spans="1:28" x14ac:dyDescent="0.3">
      <c r="A1063" t="s">
        <v>872</v>
      </c>
      <c r="B1063">
        <v>5010014</v>
      </c>
      <c r="C1063" t="s">
        <v>311</v>
      </c>
      <c r="D1063">
        <v>89</v>
      </c>
      <c r="E1063" s="10">
        <v>30.9</v>
      </c>
      <c r="F1063" s="10">
        <v>2750.1</v>
      </c>
      <c r="G1063" s="10">
        <v>2062.5700000000002</v>
      </c>
      <c r="H1063">
        <v>25</v>
      </c>
      <c r="I1063" s="51" t="str">
        <f>_xlfn.XLOOKUP(Q4_2025[[#This Row],[Artikelnr]],Artikel_prijzen[Artnr],Artikel_prijzen[Groep],"")</f>
        <v/>
      </c>
      <c r="J1063" s="10" t="str">
        <f>_xlfn.XLOOKUP(Q4_2025[[#This Row],[Artikelnr]],Artikel_prijzen[Artnr],Artikel_prijzen[Prijs 2025],"")</f>
        <v/>
      </c>
      <c r="K1063" t="str">
        <f>IF(Q4_2025[[#This Row],[Artikelprijs]]&lt;&gt;"",IF(Q4_2025[[#This Row],[Stuksprijs]]=Q4_2025[[#This Row],[Artikelprijs]],"Prijs gelijk","Prijs wijkt af"),"")</f>
        <v/>
      </c>
      <c r="L1063" t="str">
        <f>IF(Q4_2025[[#This Row],[Relatiekorting percentage]]=0,
    "Nvt",
    IF(Q4_2025[[#This Row],[Brutobedrag 2]] &lt; Q4_2025[[#This Row],[Bruto - Rel.korting]],
        "Nee",
        "Ja"))</f>
        <v>Ja</v>
      </c>
      <c r="M1063" s="10">
        <f>IF(Q4_2025[[#This Row],[Artikelprijs]]&lt;&gt;"",Q4_2025[[#This Row],[Artikelprijs]],Q4_2025[[#This Row],[Stuksprijs]])</f>
        <v>30.9</v>
      </c>
      <c r="N1063" s="44">
        <f>Q4_2025[[#This Row],[Besteld]]*Q4_2025[[#This Row],[Prijs 2]]</f>
        <v>2750.1</v>
      </c>
      <c r="O1063" s="10">
        <f>IF(Q4_2025[[#This Row],[Brutobedrag 2]]&lt;Q4_2025[[#This Row],[Bruto - Rel.korting]],Q4_2025[[#This Row],[Brutobedrag 2]],Q4_2025[[#This Row],[Brutobedrag 2]]*(100-Q4_2025[[#This Row],[Relatiekorting percentage]])/100)</f>
        <v>2062.5749999999998</v>
      </c>
      <c r="R1063" s="3"/>
      <c r="W1063"/>
      <c r="AB1063"/>
    </row>
    <row r="1064" spans="1:28" x14ac:dyDescent="0.3">
      <c r="A1064" t="s">
        <v>872</v>
      </c>
      <c r="B1064">
        <v>5010016</v>
      </c>
      <c r="C1064" t="s">
        <v>200</v>
      </c>
      <c r="D1064">
        <v>100</v>
      </c>
      <c r="E1064" s="10">
        <v>48.93</v>
      </c>
      <c r="F1064" s="10">
        <v>4893</v>
      </c>
      <c r="G1064" s="10">
        <v>3669.75</v>
      </c>
      <c r="H1064">
        <v>25</v>
      </c>
      <c r="I1064" s="51" t="str">
        <f>_xlfn.XLOOKUP(Q4_2025[[#This Row],[Artikelnr]],Artikel_prijzen[Artnr],Artikel_prijzen[Groep],"")</f>
        <v/>
      </c>
      <c r="J1064" s="10" t="str">
        <f>_xlfn.XLOOKUP(Q4_2025[[#This Row],[Artikelnr]],Artikel_prijzen[Artnr],Artikel_prijzen[Prijs 2025],"")</f>
        <v/>
      </c>
      <c r="K1064" t="str">
        <f>IF(Q4_2025[[#This Row],[Artikelprijs]]&lt;&gt;"",IF(Q4_2025[[#This Row],[Stuksprijs]]=Q4_2025[[#This Row],[Artikelprijs]],"Prijs gelijk","Prijs wijkt af"),"")</f>
        <v/>
      </c>
      <c r="L1064" t="str">
        <f>IF(Q4_2025[[#This Row],[Relatiekorting percentage]]=0,
    "Nvt",
    IF(Q4_2025[[#This Row],[Brutobedrag 2]] &lt; Q4_2025[[#This Row],[Bruto - Rel.korting]],
        "Nee",
        "Ja"))</f>
        <v>Ja</v>
      </c>
      <c r="M1064" s="10">
        <f>IF(Q4_2025[[#This Row],[Artikelprijs]]&lt;&gt;"",Q4_2025[[#This Row],[Artikelprijs]],Q4_2025[[#This Row],[Stuksprijs]])</f>
        <v>48.93</v>
      </c>
      <c r="N1064" s="44">
        <f>Q4_2025[[#This Row],[Besteld]]*Q4_2025[[#This Row],[Prijs 2]]</f>
        <v>4893</v>
      </c>
      <c r="O1064" s="10">
        <f>IF(Q4_2025[[#This Row],[Brutobedrag 2]]&lt;Q4_2025[[#This Row],[Bruto - Rel.korting]],Q4_2025[[#This Row],[Brutobedrag 2]],Q4_2025[[#This Row],[Brutobedrag 2]]*(100-Q4_2025[[#This Row],[Relatiekorting percentage]])/100)</f>
        <v>3669.75</v>
      </c>
      <c r="R1064" s="3"/>
      <c r="W1064"/>
      <c r="AB1064"/>
    </row>
    <row r="1065" spans="1:28" x14ac:dyDescent="0.3">
      <c r="A1065" t="s">
        <v>872</v>
      </c>
      <c r="B1065">
        <v>5021034</v>
      </c>
      <c r="C1065" t="s">
        <v>275</v>
      </c>
      <c r="D1065">
        <v>2</v>
      </c>
      <c r="E1065" s="10">
        <v>185.4</v>
      </c>
      <c r="F1065" s="10">
        <v>370.8</v>
      </c>
      <c r="G1065" s="10">
        <v>296.64</v>
      </c>
      <c r="H1065">
        <v>20</v>
      </c>
      <c r="I1065" s="51" t="str">
        <f>_xlfn.XLOOKUP(Q4_2025[[#This Row],[Artikelnr]],Artikel_prijzen[Artnr],Artikel_prijzen[Groep],"")</f>
        <v>Elektra</v>
      </c>
      <c r="J1065" s="10">
        <f>_xlfn.XLOOKUP(Q4_2025[[#This Row],[Artikelnr]],Artikel_prijzen[Artnr],Artikel_prijzen[Prijs 2025],"")</f>
        <v>106.8625</v>
      </c>
      <c r="K1065" t="str">
        <f>IF(Q4_2025[[#This Row],[Artikelprijs]]&lt;&gt;"",IF(Q4_2025[[#This Row],[Stuksprijs]]=Q4_2025[[#This Row],[Artikelprijs]],"Prijs gelijk","Prijs wijkt af"),"")</f>
        <v>Prijs wijkt af</v>
      </c>
      <c r="L1065" t="str">
        <f>IF(Q4_2025[[#This Row],[Relatiekorting percentage]]=0,
    "Nvt",
    IF(Q4_2025[[#This Row],[Brutobedrag 2]] &lt; Q4_2025[[#This Row],[Bruto - Rel.korting]],
        "Nee",
        "Ja"))</f>
        <v>Nee</v>
      </c>
      <c r="M1065" s="10">
        <f>IF(Q4_2025[[#This Row],[Artikelprijs]]&lt;&gt;"",Q4_2025[[#This Row],[Artikelprijs]],Q4_2025[[#This Row],[Stuksprijs]])</f>
        <v>106.8625</v>
      </c>
      <c r="N1065" s="44">
        <f>Q4_2025[[#This Row],[Besteld]]*Q4_2025[[#This Row],[Prijs 2]]</f>
        <v>213.72499999999999</v>
      </c>
      <c r="O1065" s="10">
        <f>IF(Q4_2025[[#This Row],[Brutobedrag 2]]&lt;Q4_2025[[#This Row],[Bruto - Rel.korting]],Q4_2025[[#This Row],[Brutobedrag 2]],Q4_2025[[#This Row],[Brutobedrag 2]]*(100-Q4_2025[[#This Row],[Relatiekorting percentage]])/100)</f>
        <v>213.72499999999999</v>
      </c>
      <c r="R1065" s="3"/>
      <c r="W1065"/>
      <c r="AB1065"/>
    </row>
    <row r="1066" spans="1:28" x14ac:dyDescent="0.3">
      <c r="A1066" t="s">
        <v>872</v>
      </c>
      <c r="B1066">
        <v>5020009</v>
      </c>
      <c r="C1066" t="s">
        <v>125</v>
      </c>
      <c r="D1066">
        <v>4</v>
      </c>
      <c r="E1066" s="10">
        <v>45.32</v>
      </c>
      <c r="F1066" s="10">
        <v>181.28</v>
      </c>
      <c r="G1066" s="10">
        <v>135.96</v>
      </c>
      <c r="H1066">
        <v>25</v>
      </c>
      <c r="I1066" s="51" t="str">
        <f>_xlfn.XLOOKUP(Q4_2025[[#This Row],[Artikelnr]],Artikel_prijzen[Artnr],Artikel_prijzen[Groep],"")</f>
        <v/>
      </c>
      <c r="J1066" s="10" t="str">
        <f>_xlfn.XLOOKUP(Q4_2025[[#This Row],[Artikelnr]],Artikel_prijzen[Artnr],Artikel_prijzen[Prijs 2025],"")</f>
        <v/>
      </c>
      <c r="K1066" t="str">
        <f>IF(Q4_2025[[#This Row],[Artikelprijs]]&lt;&gt;"",IF(Q4_2025[[#This Row],[Stuksprijs]]=Q4_2025[[#This Row],[Artikelprijs]],"Prijs gelijk","Prijs wijkt af"),"")</f>
        <v/>
      </c>
      <c r="L1066" t="str">
        <f>IF(Q4_2025[[#This Row],[Relatiekorting percentage]]=0,
    "Nvt",
    IF(Q4_2025[[#This Row],[Brutobedrag 2]] &lt; Q4_2025[[#This Row],[Bruto - Rel.korting]],
        "Nee",
        "Ja"))</f>
        <v>Ja</v>
      </c>
      <c r="M1066" s="10">
        <f>IF(Q4_2025[[#This Row],[Artikelprijs]]&lt;&gt;"",Q4_2025[[#This Row],[Artikelprijs]],Q4_2025[[#This Row],[Stuksprijs]])</f>
        <v>45.32</v>
      </c>
      <c r="N1066" s="44">
        <f>Q4_2025[[#This Row],[Besteld]]*Q4_2025[[#This Row],[Prijs 2]]</f>
        <v>181.28</v>
      </c>
      <c r="O1066" s="10">
        <f>IF(Q4_2025[[#This Row],[Brutobedrag 2]]&lt;Q4_2025[[#This Row],[Bruto - Rel.korting]],Q4_2025[[#This Row],[Brutobedrag 2]],Q4_2025[[#This Row],[Brutobedrag 2]]*(100-Q4_2025[[#This Row],[Relatiekorting percentage]])/100)</f>
        <v>135.96</v>
      </c>
      <c r="R1066" s="3"/>
      <c r="W1066"/>
      <c r="AB1066"/>
    </row>
    <row r="1067" spans="1:28" x14ac:dyDescent="0.3">
      <c r="A1067" t="s">
        <v>872</v>
      </c>
      <c r="B1067">
        <v>5010016</v>
      </c>
      <c r="C1067" t="s">
        <v>200</v>
      </c>
      <c r="D1067">
        <v>6</v>
      </c>
      <c r="E1067" s="10">
        <v>48.93</v>
      </c>
      <c r="F1067" s="10">
        <v>293.58</v>
      </c>
      <c r="G1067" s="10">
        <v>220.18</v>
      </c>
      <c r="H1067">
        <v>25</v>
      </c>
      <c r="I1067" s="51" t="str">
        <f>_xlfn.XLOOKUP(Q4_2025[[#This Row],[Artikelnr]],Artikel_prijzen[Artnr],Artikel_prijzen[Groep],"")</f>
        <v/>
      </c>
      <c r="J1067" s="10" t="str">
        <f>_xlfn.XLOOKUP(Q4_2025[[#This Row],[Artikelnr]],Artikel_prijzen[Artnr],Artikel_prijzen[Prijs 2025],"")</f>
        <v/>
      </c>
      <c r="K1067" t="str">
        <f>IF(Q4_2025[[#This Row],[Artikelprijs]]&lt;&gt;"",IF(Q4_2025[[#This Row],[Stuksprijs]]=Q4_2025[[#This Row],[Artikelprijs]],"Prijs gelijk","Prijs wijkt af"),"")</f>
        <v/>
      </c>
      <c r="L1067" t="str">
        <f>IF(Q4_2025[[#This Row],[Relatiekorting percentage]]=0,
    "Nvt",
    IF(Q4_2025[[#This Row],[Brutobedrag 2]] &lt; Q4_2025[[#This Row],[Bruto - Rel.korting]],
        "Nee",
        "Ja"))</f>
        <v>Ja</v>
      </c>
      <c r="M1067" s="10">
        <f>IF(Q4_2025[[#This Row],[Artikelprijs]]&lt;&gt;"",Q4_2025[[#This Row],[Artikelprijs]],Q4_2025[[#This Row],[Stuksprijs]])</f>
        <v>48.93</v>
      </c>
      <c r="N1067" s="44">
        <f>Q4_2025[[#This Row],[Besteld]]*Q4_2025[[#This Row],[Prijs 2]]</f>
        <v>293.58</v>
      </c>
      <c r="O1067" s="10">
        <f>IF(Q4_2025[[#This Row],[Brutobedrag 2]]&lt;Q4_2025[[#This Row],[Bruto - Rel.korting]],Q4_2025[[#This Row],[Brutobedrag 2]],Q4_2025[[#This Row],[Brutobedrag 2]]*(100-Q4_2025[[#This Row],[Relatiekorting percentage]])/100)</f>
        <v>220.185</v>
      </c>
      <c r="R1067" s="3"/>
      <c r="W1067"/>
      <c r="AB1067"/>
    </row>
    <row r="1068" spans="1:28" x14ac:dyDescent="0.3">
      <c r="A1068" t="s">
        <v>872</v>
      </c>
      <c r="B1068">
        <v>1005029</v>
      </c>
      <c r="C1068" t="s">
        <v>196</v>
      </c>
      <c r="D1068">
        <v>2</v>
      </c>
      <c r="E1068" s="10">
        <v>33.57</v>
      </c>
      <c r="F1068" s="10">
        <v>67.14</v>
      </c>
      <c r="G1068" s="10">
        <v>50.35</v>
      </c>
      <c r="H1068">
        <v>25</v>
      </c>
      <c r="I1068" s="51" t="str">
        <f>_xlfn.XLOOKUP(Q4_2025[[#This Row],[Artikelnr]],Artikel_prijzen[Artnr],Artikel_prijzen[Groep],"")</f>
        <v/>
      </c>
      <c r="J1068" s="10" t="str">
        <f>_xlfn.XLOOKUP(Q4_2025[[#This Row],[Artikelnr]],Artikel_prijzen[Artnr],Artikel_prijzen[Prijs 2025],"")</f>
        <v/>
      </c>
      <c r="K1068" t="str">
        <f>IF(Q4_2025[[#This Row],[Artikelprijs]]&lt;&gt;"",IF(Q4_2025[[#This Row],[Stuksprijs]]=Q4_2025[[#This Row],[Artikelprijs]],"Prijs gelijk","Prijs wijkt af"),"")</f>
        <v/>
      </c>
      <c r="L1068" t="str">
        <f>IF(Q4_2025[[#This Row],[Relatiekorting percentage]]=0,
    "Nvt",
    IF(Q4_2025[[#This Row],[Brutobedrag 2]] &lt; Q4_2025[[#This Row],[Bruto - Rel.korting]],
        "Nee",
        "Ja"))</f>
        <v>Ja</v>
      </c>
      <c r="M1068" s="10">
        <f>IF(Q4_2025[[#This Row],[Artikelprijs]]&lt;&gt;"",Q4_2025[[#This Row],[Artikelprijs]],Q4_2025[[#This Row],[Stuksprijs]])</f>
        <v>33.57</v>
      </c>
      <c r="N1068" s="44">
        <f>Q4_2025[[#This Row],[Besteld]]*Q4_2025[[#This Row],[Prijs 2]]</f>
        <v>67.14</v>
      </c>
      <c r="O1068" s="10">
        <f>IF(Q4_2025[[#This Row],[Brutobedrag 2]]&lt;Q4_2025[[#This Row],[Bruto - Rel.korting]],Q4_2025[[#This Row],[Brutobedrag 2]],Q4_2025[[#This Row],[Brutobedrag 2]]*(100-Q4_2025[[#This Row],[Relatiekorting percentage]])/100)</f>
        <v>50.354999999999997</v>
      </c>
      <c r="R1068" s="3"/>
      <c r="W1068"/>
      <c r="AB1068"/>
    </row>
    <row r="1069" spans="1:28" x14ac:dyDescent="0.3">
      <c r="A1069" t="s">
        <v>872</v>
      </c>
      <c r="B1069">
        <v>5020001</v>
      </c>
      <c r="C1069" t="s">
        <v>46</v>
      </c>
      <c r="D1069">
        <v>6</v>
      </c>
      <c r="E1069" s="10">
        <v>29.35</v>
      </c>
      <c r="F1069" s="10">
        <v>176.1</v>
      </c>
      <c r="G1069" s="10">
        <v>132.07</v>
      </c>
      <c r="H1069">
        <v>25</v>
      </c>
      <c r="I1069" s="51" t="str">
        <f>_xlfn.XLOOKUP(Q4_2025[[#This Row],[Artikelnr]],Artikel_prijzen[Artnr],Artikel_prijzen[Groep],"")</f>
        <v/>
      </c>
      <c r="J1069" s="10" t="str">
        <f>_xlfn.XLOOKUP(Q4_2025[[#This Row],[Artikelnr]],Artikel_prijzen[Artnr],Artikel_prijzen[Prijs 2025],"")</f>
        <v/>
      </c>
      <c r="K1069" t="str">
        <f>IF(Q4_2025[[#This Row],[Artikelprijs]]&lt;&gt;"",IF(Q4_2025[[#This Row],[Stuksprijs]]=Q4_2025[[#This Row],[Artikelprijs]],"Prijs gelijk","Prijs wijkt af"),"")</f>
        <v/>
      </c>
      <c r="L1069" t="str">
        <f>IF(Q4_2025[[#This Row],[Relatiekorting percentage]]=0,
    "Nvt",
    IF(Q4_2025[[#This Row],[Brutobedrag 2]] &lt; Q4_2025[[#This Row],[Bruto - Rel.korting]],
        "Nee",
        "Ja"))</f>
        <v>Ja</v>
      </c>
      <c r="M1069" s="10">
        <f>IF(Q4_2025[[#This Row],[Artikelprijs]]&lt;&gt;"",Q4_2025[[#This Row],[Artikelprijs]],Q4_2025[[#This Row],[Stuksprijs]])</f>
        <v>29.35</v>
      </c>
      <c r="N1069" s="44">
        <f>Q4_2025[[#This Row],[Besteld]]*Q4_2025[[#This Row],[Prijs 2]]</f>
        <v>176.10000000000002</v>
      </c>
      <c r="O1069" s="10">
        <f>IF(Q4_2025[[#This Row],[Brutobedrag 2]]&lt;Q4_2025[[#This Row],[Bruto - Rel.korting]],Q4_2025[[#This Row],[Brutobedrag 2]],Q4_2025[[#This Row],[Brutobedrag 2]]*(100-Q4_2025[[#This Row],[Relatiekorting percentage]])/100)</f>
        <v>132.07500000000002</v>
      </c>
      <c r="R1069" s="3"/>
      <c r="W1069"/>
      <c r="AB1069"/>
    </row>
    <row r="1070" spans="1:28" x14ac:dyDescent="0.3">
      <c r="A1070" t="s">
        <v>872</v>
      </c>
      <c r="B1070">
        <v>3002022</v>
      </c>
      <c r="C1070" t="s">
        <v>195</v>
      </c>
      <c r="D1070">
        <v>1</v>
      </c>
      <c r="E1070" s="10">
        <v>76.02</v>
      </c>
      <c r="F1070" s="10">
        <v>76.02</v>
      </c>
      <c r="G1070" s="10">
        <v>57.01</v>
      </c>
      <c r="H1070">
        <v>25</v>
      </c>
      <c r="I1070" s="51" t="str">
        <f>_xlfn.XLOOKUP(Q4_2025[[#This Row],[Artikelnr]],Artikel_prijzen[Artnr],Artikel_prijzen[Groep],"")</f>
        <v/>
      </c>
      <c r="J1070" s="10" t="str">
        <f>_xlfn.XLOOKUP(Q4_2025[[#This Row],[Artikelnr]],Artikel_prijzen[Artnr],Artikel_prijzen[Prijs 2025],"")</f>
        <v/>
      </c>
      <c r="K1070" t="str">
        <f>IF(Q4_2025[[#This Row],[Artikelprijs]]&lt;&gt;"",IF(Q4_2025[[#This Row],[Stuksprijs]]=Q4_2025[[#This Row],[Artikelprijs]],"Prijs gelijk","Prijs wijkt af"),"")</f>
        <v/>
      </c>
      <c r="L1070" t="str">
        <f>IF(Q4_2025[[#This Row],[Relatiekorting percentage]]=0,
    "Nvt",
    IF(Q4_2025[[#This Row],[Brutobedrag 2]] &lt; Q4_2025[[#This Row],[Bruto - Rel.korting]],
        "Nee",
        "Ja"))</f>
        <v>Ja</v>
      </c>
      <c r="M1070" s="10">
        <f>IF(Q4_2025[[#This Row],[Artikelprijs]]&lt;&gt;"",Q4_2025[[#This Row],[Artikelprijs]],Q4_2025[[#This Row],[Stuksprijs]])</f>
        <v>76.02</v>
      </c>
      <c r="N1070" s="44">
        <f>Q4_2025[[#This Row],[Besteld]]*Q4_2025[[#This Row],[Prijs 2]]</f>
        <v>76.02</v>
      </c>
      <c r="O1070" s="10">
        <f>IF(Q4_2025[[#This Row],[Brutobedrag 2]]&lt;Q4_2025[[#This Row],[Bruto - Rel.korting]],Q4_2025[[#This Row],[Brutobedrag 2]],Q4_2025[[#This Row],[Brutobedrag 2]]*(100-Q4_2025[[#This Row],[Relatiekorting percentage]])/100)</f>
        <v>57.015000000000001</v>
      </c>
      <c r="R1070" s="3"/>
      <c r="W1070"/>
      <c r="AB1070"/>
    </row>
    <row r="1071" spans="1:28" x14ac:dyDescent="0.3">
      <c r="A1071" t="s">
        <v>872</v>
      </c>
      <c r="B1071">
        <v>3001131</v>
      </c>
      <c r="C1071" t="s">
        <v>47</v>
      </c>
      <c r="D1071">
        <v>6</v>
      </c>
      <c r="E1071" s="10">
        <v>26.83</v>
      </c>
      <c r="F1071" s="10">
        <v>160.97999999999999</v>
      </c>
      <c r="G1071" s="10">
        <v>120.73</v>
      </c>
      <c r="H1071">
        <v>25</v>
      </c>
      <c r="I1071" s="51" t="str">
        <f>_xlfn.XLOOKUP(Q4_2025[[#This Row],[Artikelnr]],Artikel_prijzen[Artnr],Artikel_prijzen[Groep],"")</f>
        <v/>
      </c>
      <c r="J1071" s="10" t="str">
        <f>_xlfn.XLOOKUP(Q4_2025[[#This Row],[Artikelnr]],Artikel_prijzen[Artnr],Artikel_prijzen[Prijs 2025],"")</f>
        <v/>
      </c>
      <c r="K1071" t="str">
        <f>IF(Q4_2025[[#This Row],[Artikelprijs]]&lt;&gt;"",IF(Q4_2025[[#This Row],[Stuksprijs]]=Q4_2025[[#This Row],[Artikelprijs]],"Prijs gelijk","Prijs wijkt af"),"")</f>
        <v/>
      </c>
      <c r="L1071" t="str">
        <f>IF(Q4_2025[[#This Row],[Relatiekorting percentage]]=0,
    "Nvt",
    IF(Q4_2025[[#This Row],[Brutobedrag 2]] &lt; Q4_2025[[#This Row],[Bruto - Rel.korting]],
        "Nee",
        "Ja"))</f>
        <v>Ja</v>
      </c>
      <c r="M1071" s="10">
        <f>IF(Q4_2025[[#This Row],[Artikelprijs]]&lt;&gt;"",Q4_2025[[#This Row],[Artikelprijs]],Q4_2025[[#This Row],[Stuksprijs]])</f>
        <v>26.83</v>
      </c>
      <c r="N1071" s="44">
        <f>Q4_2025[[#This Row],[Besteld]]*Q4_2025[[#This Row],[Prijs 2]]</f>
        <v>160.97999999999999</v>
      </c>
      <c r="O1071" s="10">
        <f>IF(Q4_2025[[#This Row],[Brutobedrag 2]]&lt;Q4_2025[[#This Row],[Bruto - Rel.korting]],Q4_2025[[#This Row],[Brutobedrag 2]],Q4_2025[[#This Row],[Brutobedrag 2]]*(100-Q4_2025[[#This Row],[Relatiekorting percentage]])/100)</f>
        <v>120.735</v>
      </c>
      <c r="R1071" s="3"/>
      <c r="W1071"/>
      <c r="AB1071"/>
    </row>
    <row r="1072" spans="1:28" x14ac:dyDescent="0.3">
      <c r="A1072" t="s">
        <v>872</v>
      </c>
      <c r="B1072">
        <v>3001013</v>
      </c>
      <c r="C1072" t="s">
        <v>325</v>
      </c>
      <c r="D1072">
        <v>3</v>
      </c>
      <c r="E1072" s="10">
        <v>17.89</v>
      </c>
      <c r="F1072" s="10">
        <v>53.67</v>
      </c>
      <c r="G1072" s="10">
        <v>40.25</v>
      </c>
      <c r="H1072">
        <v>25</v>
      </c>
      <c r="I1072" s="51" t="str">
        <f>_xlfn.XLOOKUP(Q4_2025[[#This Row],[Artikelnr]],Artikel_prijzen[Artnr],Artikel_prijzen[Groep],"")</f>
        <v/>
      </c>
      <c r="J1072" s="10" t="str">
        <f>_xlfn.XLOOKUP(Q4_2025[[#This Row],[Artikelnr]],Artikel_prijzen[Artnr],Artikel_prijzen[Prijs 2025],"")</f>
        <v/>
      </c>
      <c r="K1072" t="str">
        <f>IF(Q4_2025[[#This Row],[Artikelprijs]]&lt;&gt;"",IF(Q4_2025[[#This Row],[Stuksprijs]]=Q4_2025[[#This Row],[Artikelprijs]],"Prijs gelijk","Prijs wijkt af"),"")</f>
        <v/>
      </c>
      <c r="L1072" t="str">
        <f>IF(Q4_2025[[#This Row],[Relatiekorting percentage]]=0,
    "Nvt",
    IF(Q4_2025[[#This Row],[Brutobedrag 2]] &lt; Q4_2025[[#This Row],[Bruto - Rel.korting]],
        "Nee",
        "Ja"))</f>
        <v>Ja</v>
      </c>
      <c r="M1072" s="10">
        <f>IF(Q4_2025[[#This Row],[Artikelprijs]]&lt;&gt;"",Q4_2025[[#This Row],[Artikelprijs]],Q4_2025[[#This Row],[Stuksprijs]])</f>
        <v>17.89</v>
      </c>
      <c r="N1072" s="44">
        <f>Q4_2025[[#This Row],[Besteld]]*Q4_2025[[#This Row],[Prijs 2]]</f>
        <v>53.67</v>
      </c>
      <c r="O1072" s="10">
        <f>IF(Q4_2025[[#This Row],[Brutobedrag 2]]&lt;Q4_2025[[#This Row],[Bruto - Rel.korting]],Q4_2025[[#This Row],[Brutobedrag 2]],Q4_2025[[#This Row],[Brutobedrag 2]]*(100-Q4_2025[[#This Row],[Relatiekorting percentage]])/100)</f>
        <v>40.252499999999998</v>
      </c>
      <c r="R1072" s="3"/>
      <c r="W1072"/>
      <c r="AB1072"/>
    </row>
    <row r="1073" spans="1:28" x14ac:dyDescent="0.3">
      <c r="A1073" t="s">
        <v>872</v>
      </c>
      <c r="B1073">
        <v>1002032</v>
      </c>
      <c r="C1073" t="s">
        <v>156</v>
      </c>
      <c r="D1073">
        <v>6</v>
      </c>
      <c r="E1073" s="10">
        <v>38.99</v>
      </c>
      <c r="F1073" s="10">
        <v>233.94</v>
      </c>
      <c r="G1073" s="10">
        <v>175.45</v>
      </c>
      <c r="H1073">
        <v>25</v>
      </c>
      <c r="I1073" s="51" t="str">
        <f>_xlfn.XLOOKUP(Q4_2025[[#This Row],[Artikelnr]],Artikel_prijzen[Artnr],Artikel_prijzen[Groep],"")</f>
        <v/>
      </c>
      <c r="J1073" s="10" t="str">
        <f>_xlfn.XLOOKUP(Q4_2025[[#This Row],[Artikelnr]],Artikel_prijzen[Artnr],Artikel_prijzen[Prijs 2025],"")</f>
        <v/>
      </c>
      <c r="K1073" t="str">
        <f>IF(Q4_2025[[#This Row],[Artikelprijs]]&lt;&gt;"",IF(Q4_2025[[#This Row],[Stuksprijs]]=Q4_2025[[#This Row],[Artikelprijs]],"Prijs gelijk","Prijs wijkt af"),"")</f>
        <v/>
      </c>
      <c r="L1073" t="str">
        <f>IF(Q4_2025[[#This Row],[Relatiekorting percentage]]=0,
    "Nvt",
    IF(Q4_2025[[#This Row],[Brutobedrag 2]] &lt; Q4_2025[[#This Row],[Bruto - Rel.korting]],
        "Nee",
        "Ja"))</f>
        <v>Ja</v>
      </c>
      <c r="M1073" s="10">
        <f>IF(Q4_2025[[#This Row],[Artikelprijs]]&lt;&gt;"",Q4_2025[[#This Row],[Artikelprijs]],Q4_2025[[#This Row],[Stuksprijs]])</f>
        <v>38.99</v>
      </c>
      <c r="N1073" s="44">
        <f>Q4_2025[[#This Row],[Besteld]]*Q4_2025[[#This Row],[Prijs 2]]</f>
        <v>233.94</v>
      </c>
      <c r="O1073" s="10">
        <f>IF(Q4_2025[[#This Row],[Brutobedrag 2]]&lt;Q4_2025[[#This Row],[Bruto - Rel.korting]],Q4_2025[[#This Row],[Brutobedrag 2]],Q4_2025[[#This Row],[Brutobedrag 2]]*(100-Q4_2025[[#This Row],[Relatiekorting percentage]])/100)</f>
        <v>175.45500000000001</v>
      </c>
      <c r="R1073" s="3"/>
      <c r="W1073"/>
      <c r="AB1073"/>
    </row>
    <row r="1074" spans="1:28" x14ac:dyDescent="0.3">
      <c r="A1074" t="s">
        <v>872</v>
      </c>
      <c r="B1074">
        <v>5031003</v>
      </c>
      <c r="C1074" t="s">
        <v>145</v>
      </c>
      <c r="D1074">
        <v>2</v>
      </c>
      <c r="E1074" s="10">
        <v>24.87</v>
      </c>
      <c r="F1074" s="10">
        <v>49.74</v>
      </c>
      <c r="G1074" s="10">
        <v>37.299999999999997</v>
      </c>
      <c r="H1074">
        <v>25</v>
      </c>
      <c r="I1074" s="51" t="str">
        <f>_xlfn.XLOOKUP(Q4_2025[[#This Row],[Artikelnr]],Artikel_prijzen[Artnr],Artikel_prijzen[Groep],"")</f>
        <v/>
      </c>
      <c r="J1074" s="10" t="str">
        <f>_xlfn.XLOOKUP(Q4_2025[[#This Row],[Artikelnr]],Artikel_prijzen[Artnr],Artikel_prijzen[Prijs 2025],"")</f>
        <v/>
      </c>
      <c r="K1074" t="str">
        <f>IF(Q4_2025[[#This Row],[Artikelprijs]]&lt;&gt;"",IF(Q4_2025[[#This Row],[Stuksprijs]]=Q4_2025[[#This Row],[Artikelprijs]],"Prijs gelijk","Prijs wijkt af"),"")</f>
        <v/>
      </c>
      <c r="L1074" t="str">
        <f>IF(Q4_2025[[#This Row],[Relatiekorting percentage]]=0,
    "Nvt",
    IF(Q4_2025[[#This Row],[Brutobedrag 2]] &lt; Q4_2025[[#This Row],[Bruto - Rel.korting]],
        "Nee",
        "Ja"))</f>
        <v>Ja</v>
      </c>
      <c r="M1074" s="10">
        <f>IF(Q4_2025[[#This Row],[Artikelprijs]]&lt;&gt;"",Q4_2025[[#This Row],[Artikelprijs]],Q4_2025[[#This Row],[Stuksprijs]])</f>
        <v>24.87</v>
      </c>
      <c r="N1074" s="44">
        <f>Q4_2025[[#This Row],[Besteld]]*Q4_2025[[#This Row],[Prijs 2]]</f>
        <v>49.74</v>
      </c>
      <c r="O1074" s="10">
        <f>IF(Q4_2025[[#This Row],[Brutobedrag 2]]&lt;Q4_2025[[#This Row],[Bruto - Rel.korting]],Q4_2025[[#This Row],[Brutobedrag 2]],Q4_2025[[#This Row],[Brutobedrag 2]]*(100-Q4_2025[[#This Row],[Relatiekorting percentage]])/100)</f>
        <v>37.305</v>
      </c>
      <c r="R1074" s="3"/>
      <c r="W1074"/>
      <c r="AB1074"/>
    </row>
    <row r="1075" spans="1:28" x14ac:dyDescent="0.3">
      <c r="A1075" t="s">
        <v>872</v>
      </c>
      <c r="B1075">
        <v>5031004</v>
      </c>
      <c r="C1075" t="s">
        <v>144</v>
      </c>
      <c r="D1075">
        <v>2</v>
      </c>
      <c r="E1075" s="10">
        <v>24.87</v>
      </c>
      <c r="F1075" s="10">
        <v>49.74</v>
      </c>
      <c r="G1075" s="10">
        <v>49.74</v>
      </c>
      <c r="H1075">
        <v>0</v>
      </c>
      <c r="I1075" s="51" t="str">
        <f>_xlfn.XLOOKUP(Q4_2025[[#This Row],[Artikelnr]],Artikel_prijzen[Artnr],Artikel_prijzen[Groep],"")</f>
        <v/>
      </c>
      <c r="J1075" s="10" t="str">
        <f>_xlfn.XLOOKUP(Q4_2025[[#This Row],[Artikelnr]],Artikel_prijzen[Artnr],Artikel_prijzen[Prijs 2025],"")</f>
        <v/>
      </c>
      <c r="K1075" t="str">
        <f>IF(Q4_2025[[#This Row],[Artikelprijs]]&lt;&gt;"",IF(Q4_2025[[#This Row],[Stuksprijs]]=Q4_2025[[#This Row],[Artikelprijs]],"Prijs gelijk","Prijs wijkt af"),"")</f>
        <v/>
      </c>
      <c r="L1075" t="str">
        <f>IF(Q4_2025[[#This Row],[Relatiekorting percentage]]=0,
    "Nvt",
    IF(Q4_2025[[#This Row],[Brutobedrag 2]] &lt; Q4_2025[[#This Row],[Bruto - Rel.korting]],
        "Nee",
        "Ja"))</f>
        <v>Nvt</v>
      </c>
      <c r="M1075" s="10">
        <f>IF(Q4_2025[[#This Row],[Artikelprijs]]&lt;&gt;"",Q4_2025[[#This Row],[Artikelprijs]],Q4_2025[[#This Row],[Stuksprijs]])</f>
        <v>24.87</v>
      </c>
      <c r="N1075" s="44">
        <f>Q4_2025[[#This Row],[Besteld]]*Q4_2025[[#This Row],[Prijs 2]]</f>
        <v>49.74</v>
      </c>
      <c r="O1075" s="10">
        <f>IF(Q4_2025[[#This Row],[Brutobedrag 2]]&lt;Q4_2025[[#This Row],[Bruto - Rel.korting]],Q4_2025[[#This Row],[Brutobedrag 2]],Q4_2025[[#This Row],[Brutobedrag 2]]*(100-Q4_2025[[#This Row],[Relatiekorting percentage]])/100)</f>
        <v>49.74</v>
      </c>
      <c r="R1075" s="3"/>
      <c r="W1075"/>
      <c r="AB1075"/>
    </row>
    <row r="1076" spans="1:28" x14ac:dyDescent="0.3">
      <c r="A1076" t="s">
        <v>872</v>
      </c>
      <c r="B1076">
        <v>2001094</v>
      </c>
      <c r="C1076" t="s">
        <v>142</v>
      </c>
      <c r="D1076">
        <v>4</v>
      </c>
      <c r="E1076" s="10">
        <v>48.68</v>
      </c>
      <c r="F1076" s="10">
        <v>194.72</v>
      </c>
      <c r="G1076" s="10">
        <v>146.04</v>
      </c>
      <c r="H1076">
        <v>25</v>
      </c>
      <c r="I1076" s="51" t="str">
        <f>_xlfn.XLOOKUP(Q4_2025[[#This Row],[Artikelnr]],Artikel_prijzen[Artnr],Artikel_prijzen[Groep],"")</f>
        <v/>
      </c>
      <c r="J1076" s="10" t="str">
        <f>_xlfn.XLOOKUP(Q4_2025[[#This Row],[Artikelnr]],Artikel_prijzen[Artnr],Artikel_prijzen[Prijs 2025],"")</f>
        <v/>
      </c>
      <c r="K1076" t="str">
        <f>IF(Q4_2025[[#This Row],[Artikelprijs]]&lt;&gt;"",IF(Q4_2025[[#This Row],[Stuksprijs]]=Q4_2025[[#This Row],[Artikelprijs]],"Prijs gelijk","Prijs wijkt af"),"")</f>
        <v/>
      </c>
      <c r="L1076" t="str">
        <f>IF(Q4_2025[[#This Row],[Relatiekorting percentage]]=0,
    "Nvt",
    IF(Q4_2025[[#This Row],[Brutobedrag 2]] &lt; Q4_2025[[#This Row],[Bruto - Rel.korting]],
        "Nee",
        "Ja"))</f>
        <v>Ja</v>
      </c>
      <c r="M1076" s="10">
        <f>IF(Q4_2025[[#This Row],[Artikelprijs]]&lt;&gt;"",Q4_2025[[#This Row],[Artikelprijs]],Q4_2025[[#This Row],[Stuksprijs]])</f>
        <v>48.68</v>
      </c>
      <c r="N1076" s="44">
        <f>Q4_2025[[#This Row],[Besteld]]*Q4_2025[[#This Row],[Prijs 2]]</f>
        <v>194.72</v>
      </c>
      <c r="O1076" s="10">
        <f>IF(Q4_2025[[#This Row],[Brutobedrag 2]]&lt;Q4_2025[[#This Row],[Bruto - Rel.korting]],Q4_2025[[#This Row],[Brutobedrag 2]],Q4_2025[[#This Row],[Brutobedrag 2]]*(100-Q4_2025[[#This Row],[Relatiekorting percentage]])/100)</f>
        <v>146.04</v>
      </c>
      <c r="R1076" s="3"/>
      <c r="W1076"/>
      <c r="AB1076"/>
    </row>
    <row r="1077" spans="1:28" x14ac:dyDescent="0.3">
      <c r="A1077" t="s">
        <v>872</v>
      </c>
      <c r="B1077">
        <v>2001090</v>
      </c>
      <c r="C1077" t="s">
        <v>141</v>
      </c>
      <c r="D1077">
        <v>3</v>
      </c>
      <c r="E1077" s="10">
        <v>73.02</v>
      </c>
      <c r="F1077" s="10">
        <v>219.06</v>
      </c>
      <c r="G1077" s="10">
        <v>164.29</v>
      </c>
      <c r="H1077">
        <v>25</v>
      </c>
      <c r="I1077" s="51" t="str">
        <f>_xlfn.XLOOKUP(Q4_2025[[#This Row],[Artikelnr]],Artikel_prijzen[Artnr],Artikel_prijzen[Groep],"")</f>
        <v/>
      </c>
      <c r="J1077" s="10" t="str">
        <f>_xlfn.XLOOKUP(Q4_2025[[#This Row],[Artikelnr]],Artikel_prijzen[Artnr],Artikel_prijzen[Prijs 2025],"")</f>
        <v/>
      </c>
      <c r="K1077" t="str">
        <f>IF(Q4_2025[[#This Row],[Artikelprijs]]&lt;&gt;"",IF(Q4_2025[[#This Row],[Stuksprijs]]=Q4_2025[[#This Row],[Artikelprijs]],"Prijs gelijk","Prijs wijkt af"),"")</f>
        <v/>
      </c>
      <c r="L1077" t="str">
        <f>IF(Q4_2025[[#This Row],[Relatiekorting percentage]]=0,
    "Nvt",
    IF(Q4_2025[[#This Row],[Brutobedrag 2]] &lt; Q4_2025[[#This Row],[Bruto - Rel.korting]],
        "Nee",
        "Ja"))</f>
        <v>Ja</v>
      </c>
      <c r="M1077" s="10">
        <f>IF(Q4_2025[[#This Row],[Artikelprijs]]&lt;&gt;"",Q4_2025[[#This Row],[Artikelprijs]],Q4_2025[[#This Row],[Stuksprijs]])</f>
        <v>73.02</v>
      </c>
      <c r="N1077" s="44">
        <f>Q4_2025[[#This Row],[Besteld]]*Q4_2025[[#This Row],[Prijs 2]]</f>
        <v>219.06</v>
      </c>
      <c r="O1077" s="10">
        <f>IF(Q4_2025[[#This Row],[Brutobedrag 2]]&lt;Q4_2025[[#This Row],[Bruto - Rel.korting]],Q4_2025[[#This Row],[Brutobedrag 2]],Q4_2025[[#This Row],[Brutobedrag 2]]*(100-Q4_2025[[#This Row],[Relatiekorting percentage]])/100)</f>
        <v>164.29499999999999</v>
      </c>
      <c r="R1077" s="3"/>
      <c r="W1077"/>
      <c r="AB1077"/>
    </row>
    <row r="1078" spans="1:28" x14ac:dyDescent="0.3">
      <c r="A1078" t="s">
        <v>872</v>
      </c>
      <c r="B1078">
        <v>2001048</v>
      </c>
      <c r="C1078" t="s">
        <v>146</v>
      </c>
      <c r="D1078">
        <v>4</v>
      </c>
      <c r="E1078" s="10">
        <v>42.18</v>
      </c>
      <c r="F1078" s="10">
        <v>168.72</v>
      </c>
      <c r="G1078" s="10">
        <v>126.54</v>
      </c>
      <c r="H1078">
        <v>25</v>
      </c>
      <c r="I1078" s="51" t="str">
        <f>_xlfn.XLOOKUP(Q4_2025[[#This Row],[Artikelnr]],Artikel_prijzen[Artnr],Artikel_prijzen[Groep],"")</f>
        <v/>
      </c>
      <c r="J1078" s="10" t="str">
        <f>_xlfn.XLOOKUP(Q4_2025[[#This Row],[Artikelnr]],Artikel_prijzen[Artnr],Artikel_prijzen[Prijs 2025],"")</f>
        <v/>
      </c>
      <c r="K1078" t="str">
        <f>IF(Q4_2025[[#This Row],[Artikelprijs]]&lt;&gt;"",IF(Q4_2025[[#This Row],[Stuksprijs]]=Q4_2025[[#This Row],[Artikelprijs]],"Prijs gelijk","Prijs wijkt af"),"")</f>
        <v/>
      </c>
      <c r="L1078" t="str">
        <f>IF(Q4_2025[[#This Row],[Relatiekorting percentage]]=0,
    "Nvt",
    IF(Q4_2025[[#This Row],[Brutobedrag 2]] &lt; Q4_2025[[#This Row],[Bruto - Rel.korting]],
        "Nee",
        "Ja"))</f>
        <v>Ja</v>
      </c>
      <c r="M1078" s="10">
        <f>IF(Q4_2025[[#This Row],[Artikelprijs]]&lt;&gt;"",Q4_2025[[#This Row],[Artikelprijs]],Q4_2025[[#This Row],[Stuksprijs]])</f>
        <v>42.18</v>
      </c>
      <c r="N1078" s="44">
        <f>Q4_2025[[#This Row],[Besteld]]*Q4_2025[[#This Row],[Prijs 2]]</f>
        <v>168.72</v>
      </c>
      <c r="O1078" s="10">
        <f>IF(Q4_2025[[#This Row],[Brutobedrag 2]]&lt;Q4_2025[[#This Row],[Bruto - Rel.korting]],Q4_2025[[#This Row],[Brutobedrag 2]],Q4_2025[[#This Row],[Brutobedrag 2]]*(100-Q4_2025[[#This Row],[Relatiekorting percentage]])/100)</f>
        <v>126.54</v>
      </c>
      <c r="R1078" s="3"/>
      <c r="W1078"/>
      <c r="AB1078"/>
    </row>
    <row r="1079" spans="1:28" x14ac:dyDescent="0.3">
      <c r="A1079" t="s">
        <v>872</v>
      </c>
      <c r="B1079">
        <v>2001054</v>
      </c>
      <c r="C1079" t="s">
        <v>406</v>
      </c>
      <c r="D1079">
        <v>2</v>
      </c>
      <c r="E1079" s="10">
        <v>42.18</v>
      </c>
      <c r="F1079" s="10">
        <v>84.36</v>
      </c>
      <c r="G1079" s="10">
        <v>63.27</v>
      </c>
      <c r="H1079">
        <v>25</v>
      </c>
      <c r="I1079" s="51" t="str">
        <f>_xlfn.XLOOKUP(Q4_2025[[#This Row],[Artikelnr]],Artikel_prijzen[Artnr],Artikel_prijzen[Groep],"")</f>
        <v/>
      </c>
      <c r="J1079" s="10" t="str">
        <f>_xlfn.XLOOKUP(Q4_2025[[#This Row],[Artikelnr]],Artikel_prijzen[Artnr],Artikel_prijzen[Prijs 2025],"")</f>
        <v/>
      </c>
      <c r="K1079" t="str">
        <f>IF(Q4_2025[[#This Row],[Artikelprijs]]&lt;&gt;"",IF(Q4_2025[[#This Row],[Stuksprijs]]=Q4_2025[[#This Row],[Artikelprijs]],"Prijs gelijk","Prijs wijkt af"),"")</f>
        <v/>
      </c>
      <c r="L1079" t="str">
        <f>IF(Q4_2025[[#This Row],[Relatiekorting percentage]]=0,
    "Nvt",
    IF(Q4_2025[[#This Row],[Brutobedrag 2]] &lt; Q4_2025[[#This Row],[Bruto - Rel.korting]],
        "Nee",
        "Ja"))</f>
        <v>Ja</v>
      </c>
      <c r="M1079" s="10">
        <f>IF(Q4_2025[[#This Row],[Artikelprijs]]&lt;&gt;"",Q4_2025[[#This Row],[Artikelprijs]],Q4_2025[[#This Row],[Stuksprijs]])</f>
        <v>42.18</v>
      </c>
      <c r="N1079" s="44">
        <f>Q4_2025[[#This Row],[Besteld]]*Q4_2025[[#This Row],[Prijs 2]]</f>
        <v>84.36</v>
      </c>
      <c r="O1079" s="10">
        <f>IF(Q4_2025[[#This Row],[Brutobedrag 2]]&lt;Q4_2025[[#This Row],[Bruto - Rel.korting]],Q4_2025[[#This Row],[Brutobedrag 2]],Q4_2025[[#This Row],[Brutobedrag 2]]*(100-Q4_2025[[#This Row],[Relatiekorting percentage]])/100)</f>
        <v>63.27</v>
      </c>
      <c r="R1079" s="3"/>
      <c r="W1079"/>
      <c r="AB1079"/>
    </row>
    <row r="1080" spans="1:28" x14ac:dyDescent="0.3">
      <c r="A1080" t="s">
        <v>872</v>
      </c>
      <c r="B1080">
        <v>2004027</v>
      </c>
      <c r="C1080" t="s">
        <v>339</v>
      </c>
      <c r="D1080">
        <v>4</v>
      </c>
      <c r="E1080" s="10">
        <v>16.54</v>
      </c>
      <c r="F1080" s="10">
        <v>66.16</v>
      </c>
      <c r="G1080" s="10">
        <v>49.62</v>
      </c>
      <c r="H1080">
        <v>25</v>
      </c>
      <c r="I1080" s="51" t="str">
        <f>_xlfn.XLOOKUP(Q4_2025[[#This Row],[Artikelnr]],Artikel_prijzen[Artnr],Artikel_prijzen[Groep],"")</f>
        <v/>
      </c>
      <c r="J1080" s="10" t="str">
        <f>_xlfn.XLOOKUP(Q4_2025[[#This Row],[Artikelnr]],Artikel_prijzen[Artnr],Artikel_prijzen[Prijs 2025],"")</f>
        <v/>
      </c>
      <c r="K1080" t="str">
        <f>IF(Q4_2025[[#This Row],[Artikelprijs]]&lt;&gt;"",IF(Q4_2025[[#This Row],[Stuksprijs]]=Q4_2025[[#This Row],[Artikelprijs]],"Prijs gelijk","Prijs wijkt af"),"")</f>
        <v/>
      </c>
      <c r="L1080" t="str">
        <f>IF(Q4_2025[[#This Row],[Relatiekorting percentage]]=0,
    "Nvt",
    IF(Q4_2025[[#This Row],[Brutobedrag 2]] &lt; Q4_2025[[#This Row],[Bruto - Rel.korting]],
        "Nee",
        "Ja"))</f>
        <v>Ja</v>
      </c>
      <c r="M1080" s="10">
        <f>IF(Q4_2025[[#This Row],[Artikelprijs]]&lt;&gt;"",Q4_2025[[#This Row],[Artikelprijs]],Q4_2025[[#This Row],[Stuksprijs]])</f>
        <v>16.54</v>
      </c>
      <c r="N1080" s="44">
        <f>Q4_2025[[#This Row],[Besteld]]*Q4_2025[[#This Row],[Prijs 2]]</f>
        <v>66.16</v>
      </c>
      <c r="O1080" s="10">
        <f>IF(Q4_2025[[#This Row],[Brutobedrag 2]]&lt;Q4_2025[[#This Row],[Bruto - Rel.korting]],Q4_2025[[#This Row],[Brutobedrag 2]],Q4_2025[[#This Row],[Brutobedrag 2]]*(100-Q4_2025[[#This Row],[Relatiekorting percentage]])/100)</f>
        <v>49.62</v>
      </c>
      <c r="R1080" s="3"/>
      <c r="W1080"/>
      <c r="AB1080"/>
    </row>
    <row r="1081" spans="1:28" x14ac:dyDescent="0.3">
      <c r="A1081" t="s">
        <v>872</v>
      </c>
      <c r="B1081">
        <v>1007051</v>
      </c>
      <c r="C1081" t="s">
        <v>54</v>
      </c>
      <c r="D1081">
        <v>17</v>
      </c>
      <c r="E1081" s="10">
        <v>88.57</v>
      </c>
      <c r="F1081" s="10">
        <v>1505.69</v>
      </c>
      <c r="G1081" s="10">
        <v>1129.27</v>
      </c>
      <c r="H1081">
        <v>25</v>
      </c>
      <c r="I1081" s="51" t="str">
        <f>_xlfn.XLOOKUP(Q4_2025[[#This Row],[Artikelnr]],Artikel_prijzen[Artnr],Artikel_prijzen[Groep],"")</f>
        <v/>
      </c>
      <c r="J1081" s="10" t="str">
        <f>_xlfn.XLOOKUP(Q4_2025[[#This Row],[Artikelnr]],Artikel_prijzen[Artnr],Artikel_prijzen[Prijs 2025],"")</f>
        <v/>
      </c>
      <c r="K1081" t="str">
        <f>IF(Q4_2025[[#This Row],[Artikelprijs]]&lt;&gt;"",IF(Q4_2025[[#This Row],[Stuksprijs]]=Q4_2025[[#This Row],[Artikelprijs]],"Prijs gelijk","Prijs wijkt af"),"")</f>
        <v/>
      </c>
      <c r="L1081" t="str">
        <f>IF(Q4_2025[[#This Row],[Relatiekorting percentage]]=0,
    "Nvt",
    IF(Q4_2025[[#This Row],[Brutobedrag 2]] &lt; Q4_2025[[#This Row],[Bruto - Rel.korting]],
        "Nee",
        "Ja"))</f>
        <v>Ja</v>
      </c>
      <c r="M1081" s="10">
        <f>IF(Q4_2025[[#This Row],[Artikelprijs]]&lt;&gt;"",Q4_2025[[#This Row],[Artikelprijs]],Q4_2025[[#This Row],[Stuksprijs]])</f>
        <v>88.57</v>
      </c>
      <c r="N1081" s="44">
        <f>Q4_2025[[#This Row],[Besteld]]*Q4_2025[[#This Row],[Prijs 2]]</f>
        <v>1505.6899999999998</v>
      </c>
      <c r="O1081" s="10">
        <f>IF(Q4_2025[[#This Row],[Brutobedrag 2]]&lt;Q4_2025[[#This Row],[Bruto - Rel.korting]],Q4_2025[[#This Row],[Brutobedrag 2]],Q4_2025[[#This Row],[Brutobedrag 2]]*(100-Q4_2025[[#This Row],[Relatiekorting percentage]])/100)</f>
        <v>1129.2674999999999</v>
      </c>
      <c r="R1081" s="3"/>
      <c r="W1081"/>
      <c r="AB1081"/>
    </row>
    <row r="1082" spans="1:28" x14ac:dyDescent="0.3">
      <c r="A1082" t="s">
        <v>872</v>
      </c>
      <c r="B1082">
        <v>1002060</v>
      </c>
      <c r="C1082" t="s">
        <v>338</v>
      </c>
      <c r="D1082">
        <v>9</v>
      </c>
      <c r="E1082" s="10">
        <v>38.99</v>
      </c>
      <c r="F1082" s="10">
        <v>350.91</v>
      </c>
      <c r="G1082" s="10">
        <v>263.18</v>
      </c>
      <c r="H1082">
        <v>25</v>
      </c>
      <c r="I1082" s="51" t="str">
        <f>_xlfn.XLOOKUP(Q4_2025[[#This Row],[Artikelnr]],Artikel_prijzen[Artnr],Artikel_prijzen[Groep],"")</f>
        <v/>
      </c>
      <c r="J1082" s="10" t="str">
        <f>_xlfn.XLOOKUP(Q4_2025[[#This Row],[Artikelnr]],Artikel_prijzen[Artnr],Artikel_prijzen[Prijs 2025],"")</f>
        <v/>
      </c>
      <c r="K1082" t="str">
        <f>IF(Q4_2025[[#This Row],[Artikelprijs]]&lt;&gt;"",IF(Q4_2025[[#This Row],[Stuksprijs]]=Q4_2025[[#This Row],[Artikelprijs]],"Prijs gelijk","Prijs wijkt af"),"")</f>
        <v/>
      </c>
      <c r="L1082" t="str">
        <f>IF(Q4_2025[[#This Row],[Relatiekorting percentage]]=0,
    "Nvt",
    IF(Q4_2025[[#This Row],[Brutobedrag 2]] &lt; Q4_2025[[#This Row],[Bruto - Rel.korting]],
        "Nee",
        "Ja"))</f>
        <v>Ja</v>
      </c>
      <c r="M1082" s="10">
        <f>IF(Q4_2025[[#This Row],[Artikelprijs]]&lt;&gt;"",Q4_2025[[#This Row],[Artikelprijs]],Q4_2025[[#This Row],[Stuksprijs]])</f>
        <v>38.99</v>
      </c>
      <c r="N1082" s="44">
        <f>Q4_2025[[#This Row],[Besteld]]*Q4_2025[[#This Row],[Prijs 2]]</f>
        <v>350.91</v>
      </c>
      <c r="O1082" s="10">
        <f>IF(Q4_2025[[#This Row],[Brutobedrag 2]]&lt;Q4_2025[[#This Row],[Bruto - Rel.korting]],Q4_2025[[#This Row],[Brutobedrag 2]],Q4_2025[[#This Row],[Brutobedrag 2]]*(100-Q4_2025[[#This Row],[Relatiekorting percentage]])/100)</f>
        <v>263.18250000000006</v>
      </c>
      <c r="R1082" s="3"/>
      <c r="W1082"/>
      <c r="AB1082"/>
    </row>
    <row r="1083" spans="1:28" x14ac:dyDescent="0.3">
      <c r="A1083" t="s">
        <v>872</v>
      </c>
      <c r="B1083">
        <v>4001245</v>
      </c>
      <c r="C1083" t="s">
        <v>354</v>
      </c>
      <c r="D1083">
        <v>2</v>
      </c>
      <c r="E1083" s="10">
        <v>990.68</v>
      </c>
      <c r="F1083" s="10">
        <v>1981.36</v>
      </c>
      <c r="G1083" s="10">
        <v>1585.09</v>
      </c>
      <c r="H1083">
        <v>20</v>
      </c>
      <c r="I1083" s="51" t="str">
        <f>_xlfn.XLOOKUP(Q4_2025[[#This Row],[Artikelnr]],Artikel_prijzen[Artnr],Artikel_prijzen[Groep],"")</f>
        <v/>
      </c>
      <c r="J1083" s="10" t="str">
        <f>_xlfn.XLOOKUP(Q4_2025[[#This Row],[Artikelnr]],Artikel_prijzen[Artnr],Artikel_prijzen[Prijs 2025],"")</f>
        <v/>
      </c>
      <c r="K1083" t="str">
        <f>IF(Q4_2025[[#This Row],[Artikelprijs]]&lt;&gt;"",IF(Q4_2025[[#This Row],[Stuksprijs]]=Q4_2025[[#This Row],[Artikelprijs]],"Prijs gelijk","Prijs wijkt af"),"")</f>
        <v/>
      </c>
      <c r="L1083" t="str">
        <f>IF(Q4_2025[[#This Row],[Relatiekorting percentage]]=0,
    "Nvt",
    IF(Q4_2025[[#This Row],[Brutobedrag 2]] &lt; Q4_2025[[#This Row],[Bruto - Rel.korting]],
        "Nee",
        "Ja"))</f>
        <v>Ja</v>
      </c>
      <c r="M1083" s="10">
        <f>IF(Q4_2025[[#This Row],[Artikelprijs]]&lt;&gt;"",Q4_2025[[#This Row],[Artikelprijs]],Q4_2025[[#This Row],[Stuksprijs]])</f>
        <v>990.68</v>
      </c>
      <c r="N1083" s="44">
        <f>Q4_2025[[#This Row],[Besteld]]*Q4_2025[[#This Row],[Prijs 2]]</f>
        <v>1981.36</v>
      </c>
      <c r="O1083" s="10">
        <f>IF(Q4_2025[[#This Row],[Brutobedrag 2]]&lt;Q4_2025[[#This Row],[Bruto - Rel.korting]],Q4_2025[[#This Row],[Brutobedrag 2]],Q4_2025[[#This Row],[Brutobedrag 2]]*(100-Q4_2025[[#This Row],[Relatiekorting percentage]])/100)</f>
        <v>1585.088</v>
      </c>
      <c r="R1083" s="3"/>
      <c r="W1083"/>
      <c r="AB1083"/>
    </row>
    <row r="1084" spans="1:28" x14ac:dyDescent="0.3">
      <c r="A1084" t="s">
        <v>872</v>
      </c>
      <c r="B1084">
        <v>3002022</v>
      </c>
      <c r="C1084" t="s">
        <v>195</v>
      </c>
      <c r="D1084">
        <v>1</v>
      </c>
      <c r="E1084" s="10">
        <v>76.02</v>
      </c>
      <c r="F1084" s="10">
        <v>76.02</v>
      </c>
      <c r="G1084" s="10">
        <v>53.21</v>
      </c>
      <c r="H1084">
        <v>30</v>
      </c>
      <c r="I1084" s="51" t="str">
        <f>_xlfn.XLOOKUP(Q4_2025[[#This Row],[Artikelnr]],Artikel_prijzen[Artnr],Artikel_prijzen[Groep],"")</f>
        <v/>
      </c>
      <c r="J1084" s="10" t="str">
        <f>_xlfn.XLOOKUP(Q4_2025[[#This Row],[Artikelnr]],Artikel_prijzen[Artnr],Artikel_prijzen[Prijs 2025],"")</f>
        <v/>
      </c>
      <c r="K1084" t="str">
        <f>IF(Q4_2025[[#This Row],[Artikelprijs]]&lt;&gt;"",IF(Q4_2025[[#This Row],[Stuksprijs]]=Q4_2025[[#This Row],[Artikelprijs]],"Prijs gelijk","Prijs wijkt af"),"")</f>
        <v/>
      </c>
      <c r="L1084" t="str">
        <f>IF(Q4_2025[[#This Row],[Relatiekorting percentage]]=0,
    "Nvt",
    IF(Q4_2025[[#This Row],[Brutobedrag 2]] &lt; Q4_2025[[#This Row],[Bruto - Rel.korting]],
        "Nee",
        "Ja"))</f>
        <v>Ja</v>
      </c>
      <c r="M1084" s="10">
        <f>IF(Q4_2025[[#This Row],[Artikelprijs]]&lt;&gt;"",Q4_2025[[#This Row],[Artikelprijs]],Q4_2025[[#This Row],[Stuksprijs]])</f>
        <v>76.02</v>
      </c>
      <c r="N1084" s="44">
        <f>Q4_2025[[#This Row],[Besteld]]*Q4_2025[[#This Row],[Prijs 2]]</f>
        <v>76.02</v>
      </c>
      <c r="O1084" s="10">
        <f>IF(Q4_2025[[#This Row],[Brutobedrag 2]]&lt;Q4_2025[[#This Row],[Bruto - Rel.korting]],Q4_2025[[#This Row],[Brutobedrag 2]],Q4_2025[[#This Row],[Brutobedrag 2]]*(100-Q4_2025[[#This Row],[Relatiekorting percentage]])/100)</f>
        <v>53.213999999999999</v>
      </c>
      <c r="R1084" s="3"/>
      <c r="W1084"/>
      <c r="AB1084"/>
    </row>
    <row r="1085" spans="1:28" x14ac:dyDescent="0.3">
      <c r="A1085" t="s">
        <v>872</v>
      </c>
      <c r="B1085">
        <v>3001013</v>
      </c>
      <c r="C1085" t="s">
        <v>325</v>
      </c>
      <c r="D1085">
        <v>4</v>
      </c>
      <c r="E1085" s="10">
        <v>17.89</v>
      </c>
      <c r="F1085" s="10">
        <v>71.56</v>
      </c>
      <c r="G1085" s="10">
        <v>50.09</v>
      </c>
      <c r="H1085">
        <v>30</v>
      </c>
      <c r="I1085" s="51" t="str">
        <f>_xlfn.XLOOKUP(Q4_2025[[#This Row],[Artikelnr]],Artikel_prijzen[Artnr],Artikel_prijzen[Groep],"")</f>
        <v/>
      </c>
      <c r="J1085" s="10" t="str">
        <f>_xlfn.XLOOKUP(Q4_2025[[#This Row],[Artikelnr]],Artikel_prijzen[Artnr],Artikel_prijzen[Prijs 2025],"")</f>
        <v/>
      </c>
      <c r="K1085" t="str">
        <f>IF(Q4_2025[[#This Row],[Artikelprijs]]&lt;&gt;"",IF(Q4_2025[[#This Row],[Stuksprijs]]=Q4_2025[[#This Row],[Artikelprijs]],"Prijs gelijk","Prijs wijkt af"),"")</f>
        <v/>
      </c>
      <c r="L1085" t="str">
        <f>IF(Q4_2025[[#This Row],[Relatiekorting percentage]]=0,
    "Nvt",
    IF(Q4_2025[[#This Row],[Brutobedrag 2]] &lt; Q4_2025[[#This Row],[Bruto - Rel.korting]],
        "Nee",
        "Ja"))</f>
        <v>Ja</v>
      </c>
      <c r="M1085" s="10">
        <f>IF(Q4_2025[[#This Row],[Artikelprijs]]&lt;&gt;"",Q4_2025[[#This Row],[Artikelprijs]],Q4_2025[[#This Row],[Stuksprijs]])</f>
        <v>17.89</v>
      </c>
      <c r="N1085" s="44">
        <f>Q4_2025[[#This Row],[Besteld]]*Q4_2025[[#This Row],[Prijs 2]]</f>
        <v>71.56</v>
      </c>
      <c r="O1085" s="10">
        <f>IF(Q4_2025[[#This Row],[Brutobedrag 2]]&lt;Q4_2025[[#This Row],[Bruto - Rel.korting]],Q4_2025[[#This Row],[Brutobedrag 2]],Q4_2025[[#This Row],[Brutobedrag 2]]*(100-Q4_2025[[#This Row],[Relatiekorting percentage]])/100)</f>
        <v>50.091999999999999</v>
      </c>
      <c r="R1085" s="3"/>
      <c r="W1085"/>
      <c r="AB1085"/>
    </row>
    <row r="1086" spans="1:28" x14ac:dyDescent="0.3">
      <c r="A1086" t="s">
        <v>872</v>
      </c>
      <c r="B1086">
        <v>3001131</v>
      </c>
      <c r="C1086" t="s">
        <v>47</v>
      </c>
      <c r="D1086">
        <v>6</v>
      </c>
      <c r="E1086" s="10">
        <v>26.83</v>
      </c>
      <c r="F1086" s="10">
        <v>160.97999999999999</v>
      </c>
      <c r="G1086" s="10">
        <v>112.69</v>
      </c>
      <c r="H1086">
        <v>30</v>
      </c>
      <c r="I1086" s="51" t="str">
        <f>_xlfn.XLOOKUP(Q4_2025[[#This Row],[Artikelnr]],Artikel_prijzen[Artnr],Artikel_prijzen[Groep],"")</f>
        <v/>
      </c>
      <c r="J1086" s="10" t="str">
        <f>_xlfn.XLOOKUP(Q4_2025[[#This Row],[Artikelnr]],Artikel_prijzen[Artnr],Artikel_prijzen[Prijs 2025],"")</f>
        <v/>
      </c>
      <c r="K1086" t="str">
        <f>IF(Q4_2025[[#This Row],[Artikelprijs]]&lt;&gt;"",IF(Q4_2025[[#This Row],[Stuksprijs]]=Q4_2025[[#This Row],[Artikelprijs]],"Prijs gelijk","Prijs wijkt af"),"")</f>
        <v/>
      </c>
      <c r="L1086" t="str">
        <f>IF(Q4_2025[[#This Row],[Relatiekorting percentage]]=0,
    "Nvt",
    IF(Q4_2025[[#This Row],[Brutobedrag 2]] &lt; Q4_2025[[#This Row],[Bruto - Rel.korting]],
        "Nee",
        "Ja"))</f>
        <v>Ja</v>
      </c>
      <c r="M1086" s="10">
        <f>IF(Q4_2025[[#This Row],[Artikelprijs]]&lt;&gt;"",Q4_2025[[#This Row],[Artikelprijs]],Q4_2025[[#This Row],[Stuksprijs]])</f>
        <v>26.83</v>
      </c>
      <c r="N1086" s="44">
        <f>Q4_2025[[#This Row],[Besteld]]*Q4_2025[[#This Row],[Prijs 2]]</f>
        <v>160.97999999999999</v>
      </c>
      <c r="O1086" s="10">
        <f>IF(Q4_2025[[#This Row],[Brutobedrag 2]]&lt;Q4_2025[[#This Row],[Bruto - Rel.korting]],Q4_2025[[#This Row],[Brutobedrag 2]],Q4_2025[[#This Row],[Brutobedrag 2]]*(100-Q4_2025[[#This Row],[Relatiekorting percentage]])/100)</f>
        <v>112.68599999999998</v>
      </c>
      <c r="R1086" s="3"/>
      <c r="W1086"/>
      <c r="AB1086"/>
    </row>
    <row r="1087" spans="1:28" x14ac:dyDescent="0.3">
      <c r="A1087" t="s">
        <v>872</v>
      </c>
      <c r="B1087">
        <v>1009001</v>
      </c>
      <c r="C1087" t="s">
        <v>355</v>
      </c>
      <c r="D1087">
        <v>1</v>
      </c>
      <c r="E1087" s="10">
        <v>24.73</v>
      </c>
      <c r="F1087" s="10">
        <v>24.73</v>
      </c>
      <c r="G1087" s="10">
        <v>17.309999999999999</v>
      </c>
      <c r="H1087">
        <v>30</v>
      </c>
      <c r="I1087" s="51" t="str">
        <f>_xlfn.XLOOKUP(Q4_2025[[#This Row],[Artikelnr]],Artikel_prijzen[Artnr],Artikel_prijzen[Groep],"")</f>
        <v/>
      </c>
      <c r="J1087" s="10" t="str">
        <f>_xlfn.XLOOKUP(Q4_2025[[#This Row],[Artikelnr]],Artikel_prijzen[Artnr],Artikel_prijzen[Prijs 2025],"")</f>
        <v/>
      </c>
      <c r="K1087" t="str">
        <f>IF(Q4_2025[[#This Row],[Artikelprijs]]&lt;&gt;"",IF(Q4_2025[[#This Row],[Stuksprijs]]=Q4_2025[[#This Row],[Artikelprijs]],"Prijs gelijk","Prijs wijkt af"),"")</f>
        <v/>
      </c>
      <c r="L1087" t="str">
        <f>IF(Q4_2025[[#This Row],[Relatiekorting percentage]]=0,
    "Nvt",
    IF(Q4_2025[[#This Row],[Brutobedrag 2]] &lt; Q4_2025[[#This Row],[Bruto - Rel.korting]],
        "Nee",
        "Ja"))</f>
        <v>Ja</v>
      </c>
      <c r="M1087" s="10">
        <f>IF(Q4_2025[[#This Row],[Artikelprijs]]&lt;&gt;"",Q4_2025[[#This Row],[Artikelprijs]],Q4_2025[[#This Row],[Stuksprijs]])</f>
        <v>24.73</v>
      </c>
      <c r="N1087" s="44">
        <f>Q4_2025[[#This Row],[Besteld]]*Q4_2025[[#This Row],[Prijs 2]]</f>
        <v>24.73</v>
      </c>
      <c r="O1087" s="10">
        <f>IF(Q4_2025[[#This Row],[Brutobedrag 2]]&lt;Q4_2025[[#This Row],[Bruto - Rel.korting]],Q4_2025[[#This Row],[Brutobedrag 2]],Q4_2025[[#This Row],[Brutobedrag 2]]*(100-Q4_2025[[#This Row],[Relatiekorting percentage]])/100)</f>
        <v>17.311</v>
      </c>
      <c r="R1087" s="3"/>
      <c r="W1087"/>
      <c r="AB1087"/>
    </row>
    <row r="1088" spans="1:28" x14ac:dyDescent="0.3">
      <c r="A1088" t="s">
        <v>872</v>
      </c>
      <c r="B1088">
        <v>1002020</v>
      </c>
      <c r="C1088" t="s">
        <v>880</v>
      </c>
      <c r="D1088">
        <v>7</v>
      </c>
      <c r="E1088" s="10">
        <v>38.99</v>
      </c>
      <c r="F1088" s="10">
        <v>272.93</v>
      </c>
      <c r="G1088" s="10">
        <v>191.05</v>
      </c>
      <c r="H1088">
        <v>30</v>
      </c>
      <c r="I1088" s="51" t="str">
        <f>_xlfn.XLOOKUP(Q4_2025[[#This Row],[Artikelnr]],Artikel_prijzen[Artnr],Artikel_prijzen[Groep],"")</f>
        <v/>
      </c>
      <c r="J1088" s="10" t="str">
        <f>_xlfn.XLOOKUP(Q4_2025[[#This Row],[Artikelnr]],Artikel_prijzen[Artnr],Artikel_prijzen[Prijs 2025],"")</f>
        <v/>
      </c>
      <c r="K1088" t="str">
        <f>IF(Q4_2025[[#This Row],[Artikelprijs]]&lt;&gt;"",IF(Q4_2025[[#This Row],[Stuksprijs]]=Q4_2025[[#This Row],[Artikelprijs]],"Prijs gelijk","Prijs wijkt af"),"")</f>
        <v/>
      </c>
      <c r="L1088" t="str">
        <f>IF(Q4_2025[[#This Row],[Relatiekorting percentage]]=0,
    "Nvt",
    IF(Q4_2025[[#This Row],[Brutobedrag 2]] &lt; Q4_2025[[#This Row],[Bruto - Rel.korting]],
        "Nee",
        "Ja"))</f>
        <v>Ja</v>
      </c>
      <c r="M1088" s="10">
        <f>IF(Q4_2025[[#This Row],[Artikelprijs]]&lt;&gt;"",Q4_2025[[#This Row],[Artikelprijs]],Q4_2025[[#This Row],[Stuksprijs]])</f>
        <v>38.99</v>
      </c>
      <c r="N1088" s="44">
        <f>Q4_2025[[#This Row],[Besteld]]*Q4_2025[[#This Row],[Prijs 2]]</f>
        <v>272.93</v>
      </c>
      <c r="O1088" s="10">
        <f>IF(Q4_2025[[#This Row],[Brutobedrag 2]]&lt;Q4_2025[[#This Row],[Bruto - Rel.korting]],Q4_2025[[#This Row],[Brutobedrag 2]],Q4_2025[[#This Row],[Brutobedrag 2]]*(100-Q4_2025[[#This Row],[Relatiekorting percentage]])/100)</f>
        <v>191.05100000000002</v>
      </c>
      <c r="R1088" s="3"/>
      <c r="W1088"/>
      <c r="AB1088"/>
    </row>
    <row r="1089" spans="1:28" x14ac:dyDescent="0.3">
      <c r="A1089" t="s">
        <v>872</v>
      </c>
      <c r="B1089">
        <v>2002099</v>
      </c>
      <c r="C1089" t="s">
        <v>39</v>
      </c>
      <c r="D1089">
        <v>4</v>
      </c>
      <c r="E1089" s="10">
        <v>103.95</v>
      </c>
      <c r="F1089" s="10">
        <v>415.8</v>
      </c>
      <c r="G1089" s="10">
        <v>291.06</v>
      </c>
      <c r="H1089">
        <v>30</v>
      </c>
      <c r="I1089" s="51" t="str">
        <f>_xlfn.XLOOKUP(Q4_2025[[#This Row],[Artikelnr]],Artikel_prijzen[Artnr],Artikel_prijzen[Groep],"")</f>
        <v/>
      </c>
      <c r="J1089" s="10" t="str">
        <f>_xlfn.XLOOKUP(Q4_2025[[#This Row],[Artikelnr]],Artikel_prijzen[Artnr],Artikel_prijzen[Prijs 2025],"")</f>
        <v/>
      </c>
      <c r="K1089" t="str">
        <f>IF(Q4_2025[[#This Row],[Artikelprijs]]&lt;&gt;"",IF(Q4_2025[[#This Row],[Stuksprijs]]=Q4_2025[[#This Row],[Artikelprijs]],"Prijs gelijk","Prijs wijkt af"),"")</f>
        <v/>
      </c>
      <c r="L1089" t="str">
        <f>IF(Q4_2025[[#This Row],[Relatiekorting percentage]]=0,
    "Nvt",
    IF(Q4_2025[[#This Row],[Brutobedrag 2]] &lt; Q4_2025[[#This Row],[Bruto - Rel.korting]],
        "Nee",
        "Ja"))</f>
        <v>Ja</v>
      </c>
      <c r="M1089" s="10">
        <f>IF(Q4_2025[[#This Row],[Artikelprijs]]&lt;&gt;"",Q4_2025[[#This Row],[Artikelprijs]],Q4_2025[[#This Row],[Stuksprijs]])</f>
        <v>103.95</v>
      </c>
      <c r="N1089" s="44">
        <f>Q4_2025[[#This Row],[Besteld]]*Q4_2025[[#This Row],[Prijs 2]]</f>
        <v>415.8</v>
      </c>
      <c r="O1089" s="10">
        <f>IF(Q4_2025[[#This Row],[Brutobedrag 2]]&lt;Q4_2025[[#This Row],[Bruto - Rel.korting]],Q4_2025[[#This Row],[Brutobedrag 2]],Q4_2025[[#This Row],[Brutobedrag 2]]*(100-Q4_2025[[#This Row],[Relatiekorting percentage]])/100)</f>
        <v>291.06</v>
      </c>
      <c r="R1089" s="3"/>
      <c r="W1089"/>
      <c r="AB1089"/>
    </row>
    <row r="1090" spans="1:28" x14ac:dyDescent="0.3">
      <c r="A1090" t="s">
        <v>872</v>
      </c>
      <c r="B1090">
        <v>2002105</v>
      </c>
      <c r="C1090" t="s">
        <v>38</v>
      </c>
      <c r="D1090">
        <v>7</v>
      </c>
      <c r="E1090" s="10">
        <v>34.65</v>
      </c>
      <c r="F1090" s="10">
        <v>242.55</v>
      </c>
      <c r="G1090" s="10">
        <v>169.78</v>
      </c>
      <c r="H1090">
        <v>30</v>
      </c>
      <c r="I1090" s="51" t="str">
        <f>_xlfn.XLOOKUP(Q4_2025[[#This Row],[Artikelnr]],Artikel_prijzen[Artnr],Artikel_prijzen[Groep],"")</f>
        <v/>
      </c>
      <c r="J1090" s="10" t="str">
        <f>_xlfn.XLOOKUP(Q4_2025[[#This Row],[Artikelnr]],Artikel_prijzen[Artnr],Artikel_prijzen[Prijs 2025],"")</f>
        <v/>
      </c>
      <c r="K1090" t="str">
        <f>IF(Q4_2025[[#This Row],[Artikelprijs]]&lt;&gt;"",IF(Q4_2025[[#This Row],[Stuksprijs]]=Q4_2025[[#This Row],[Artikelprijs]],"Prijs gelijk","Prijs wijkt af"),"")</f>
        <v/>
      </c>
      <c r="L1090" t="str">
        <f>IF(Q4_2025[[#This Row],[Relatiekorting percentage]]=0,
    "Nvt",
    IF(Q4_2025[[#This Row],[Brutobedrag 2]] &lt; Q4_2025[[#This Row],[Bruto - Rel.korting]],
        "Nee",
        "Ja"))</f>
        <v>Ja</v>
      </c>
      <c r="M1090" s="10">
        <f>IF(Q4_2025[[#This Row],[Artikelprijs]]&lt;&gt;"",Q4_2025[[#This Row],[Artikelprijs]],Q4_2025[[#This Row],[Stuksprijs]])</f>
        <v>34.65</v>
      </c>
      <c r="N1090" s="44">
        <f>Q4_2025[[#This Row],[Besteld]]*Q4_2025[[#This Row],[Prijs 2]]</f>
        <v>242.54999999999998</v>
      </c>
      <c r="O1090" s="10">
        <f>IF(Q4_2025[[#This Row],[Brutobedrag 2]]&lt;Q4_2025[[#This Row],[Bruto - Rel.korting]],Q4_2025[[#This Row],[Brutobedrag 2]],Q4_2025[[#This Row],[Brutobedrag 2]]*(100-Q4_2025[[#This Row],[Relatiekorting percentage]])/100)</f>
        <v>169.785</v>
      </c>
      <c r="R1090" s="3"/>
      <c r="W1090"/>
      <c r="AB1090"/>
    </row>
    <row r="1091" spans="1:28" x14ac:dyDescent="0.3">
      <c r="A1091" t="s">
        <v>872</v>
      </c>
      <c r="B1091">
        <v>2002028</v>
      </c>
      <c r="C1091" t="s">
        <v>37</v>
      </c>
      <c r="D1091">
        <v>7</v>
      </c>
      <c r="E1091" s="10">
        <v>31.5</v>
      </c>
      <c r="F1091" s="10">
        <v>220.5</v>
      </c>
      <c r="G1091" s="10">
        <v>154.35</v>
      </c>
      <c r="H1091">
        <v>30</v>
      </c>
      <c r="I1091" s="51" t="str">
        <f>_xlfn.XLOOKUP(Q4_2025[[#This Row],[Artikelnr]],Artikel_prijzen[Artnr],Artikel_prijzen[Groep],"")</f>
        <v/>
      </c>
      <c r="J1091" s="10" t="str">
        <f>_xlfn.XLOOKUP(Q4_2025[[#This Row],[Artikelnr]],Artikel_prijzen[Artnr],Artikel_prijzen[Prijs 2025],"")</f>
        <v/>
      </c>
      <c r="K1091" t="str">
        <f>IF(Q4_2025[[#This Row],[Artikelprijs]]&lt;&gt;"",IF(Q4_2025[[#This Row],[Stuksprijs]]=Q4_2025[[#This Row],[Artikelprijs]],"Prijs gelijk","Prijs wijkt af"),"")</f>
        <v/>
      </c>
      <c r="L1091" t="str">
        <f>IF(Q4_2025[[#This Row],[Relatiekorting percentage]]=0,
    "Nvt",
    IF(Q4_2025[[#This Row],[Brutobedrag 2]] &lt; Q4_2025[[#This Row],[Bruto - Rel.korting]],
        "Nee",
        "Ja"))</f>
        <v>Ja</v>
      </c>
      <c r="M1091" s="10">
        <f>IF(Q4_2025[[#This Row],[Artikelprijs]]&lt;&gt;"",Q4_2025[[#This Row],[Artikelprijs]],Q4_2025[[#This Row],[Stuksprijs]])</f>
        <v>31.5</v>
      </c>
      <c r="N1091" s="44">
        <f>Q4_2025[[#This Row],[Besteld]]*Q4_2025[[#This Row],[Prijs 2]]</f>
        <v>220.5</v>
      </c>
      <c r="O1091" s="10">
        <f>IF(Q4_2025[[#This Row],[Brutobedrag 2]]&lt;Q4_2025[[#This Row],[Bruto - Rel.korting]],Q4_2025[[#This Row],[Brutobedrag 2]],Q4_2025[[#This Row],[Brutobedrag 2]]*(100-Q4_2025[[#This Row],[Relatiekorting percentage]])/100)</f>
        <v>154.35</v>
      </c>
      <c r="R1091" s="3"/>
      <c r="W1091"/>
      <c r="AB1091"/>
    </row>
    <row r="1092" spans="1:28" x14ac:dyDescent="0.3">
      <c r="A1092" t="s">
        <v>872</v>
      </c>
      <c r="B1092">
        <v>2002027</v>
      </c>
      <c r="C1092" t="s">
        <v>900</v>
      </c>
      <c r="D1092">
        <v>2</v>
      </c>
      <c r="E1092" s="10">
        <v>31.5</v>
      </c>
      <c r="F1092" s="10">
        <v>63</v>
      </c>
      <c r="G1092" s="10">
        <v>44.1</v>
      </c>
      <c r="H1092">
        <v>30</v>
      </c>
      <c r="I1092" s="51" t="str">
        <f>_xlfn.XLOOKUP(Q4_2025[[#This Row],[Artikelnr]],Artikel_prijzen[Artnr],Artikel_prijzen[Groep],"")</f>
        <v/>
      </c>
      <c r="J1092" s="10" t="str">
        <f>_xlfn.XLOOKUP(Q4_2025[[#This Row],[Artikelnr]],Artikel_prijzen[Artnr],Artikel_prijzen[Prijs 2025],"")</f>
        <v/>
      </c>
      <c r="K1092" t="str">
        <f>IF(Q4_2025[[#This Row],[Artikelprijs]]&lt;&gt;"",IF(Q4_2025[[#This Row],[Stuksprijs]]=Q4_2025[[#This Row],[Artikelprijs]],"Prijs gelijk","Prijs wijkt af"),"")</f>
        <v/>
      </c>
      <c r="L1092" t="str">
        <f>IF(Q4_2025[[#This Row],[Relatiekorting percentage]]=0,
    "Nvt",
    IF(Q4_2025[[#This Row],[Brutobedrag 2]] &lt; Q4_2025[[#This Row],[Bruto - Rel.korting]],
        "Nee",
        "Ja"))</f>
        <v>Ja</v>
      </c>
      <c r="M1092" s="10">
        <f>IF(Q4_2025[[#This Row],[Artikelprijs]]&lt;&gt;"",Q4_2025[[#This Row],[Artikelprijs]],Q4_2025[[#This Row],[Stuksprijs]])</f>
        <v>31.5</v>
      </c>
      <c r="N1092" s="44">
        <f>Q4_2025[[#This Row],[Besteld]]*Q4_2025[[#This Row],[Prijs 2]]</f>
        <v>63</v>
      </c>
      <c r="O1092" s="10">
        <f>IF(Q4_2025[[#This Row],[Brutobedrag 2]]&lt;Q4_2025[[#This Row],[Bruto - Rel.korting]],Q4_2025[[#This Row],[Brutobedrag 2]],Q4_2025[[#This Row],[Brutobedrag 2]]*(100-Q4_2025[[#This Row],[Relatiekorting percentage]])/100)</f>
        <v>44.1</v>
      </c>
      <c r="R1092" s="3"/>
      <c r="W1092"/>
      <c r="AB1092"/>
    </row>
    <row r="1093" spans="1:28" x14ac:dyDescent="0.3">
      <c r="A1093" t="s">
        <v>872</v>
      </c>
      <c r="B1093">
        <v>2002036</v>
      </c>
      <c r="C1093" t="s">
        <v>243</v>
      </c>
      <c r="D1093">
        <v>2</v>
      </c>
      <c r="E1093" s="10">
        <v>63</v>
      </c>
      <c r="F1093" s="10">
        <v>126</v>
      </c>
      <c r="G1093" s="10">
        <v>88.2</v>
      </c>
      <c r="H1093">
        <v>30</v>
      </c>
      <c r="I1093" s="51" t="str">
        <f>_xlfn.XLOOKUP(Q4_2025[[#This Row],[Artikelnr]],Artikel_prijzen[Artnr],Artikel_prijzen[Groep],"")</f>
        <v/>
      </c>
      <c r="J1093" s="10" t="str">
        <f>_xlfn.XLOOKUP(Q4_2025[[#This Row],[Artikelnr]],Artikel_prijzen[Artnr],Artikel_prijzen[Prijs 2025],"")</f>
        <v/>
      </c>
      <c r="K1093" t="str">
        <f>IF(Q4_2025[[#This Row],[Artikelprijs]]&lt;&gt;"",IF(Q4_2025[[#This Row],[Stuksprijs]]=Q4_2025[[#This Row],[Artikelprijs]],"Prijs gelijk","Prijs wijkt af"),"")</f>
        <v/>
      </c>
      <c r="L1093" t="str">
        <f>IF(Q4_2025[[#This Row],[Relatiekorting percentage]]=0,
    "Nvt",
    IF(Q4_2025[[#This Row],[Brutobedrag 2]] &lt; Q4_2025[[#This Row],[Bruto - Rel.korting]],
        "Nee",
        "Ja"))</f>
        <v>Ja</v>
      </c>
      <c r="M1093" s="10">
        <f>IF(Q4_2025[[#This Row],[Artikelprijs]]&lt;&gt;"",Q4_2025[[#This Row],[Artikelprijs]],Q4_2025[[#This Row],[Stuksprijs]])</f>
        <v>63</v>
      </c>
      <c r="N1093" s="44">
        <f>Q4_2025[[#This Row],[Besteld]]*Q4_2025[[#This Row],[Prijs 2]]</f>
        <v>126</v>
      </c>
      <c r="O1093" s="10">
        <f>IF(Q4_2025[[#This Row],[Brutobedrag 2]]&lt;Q4_2025[[#This Row],[Bruto - Rel.korting]],Q4_2025[[#This Row],[Brutobedrag 2]],Q4_2025[[#This Row],[Brutobedrag 2]]*(100-Q4_2025[[#This Row],[Relatiekorting percentage]])/100)</f>
        <v>88.2</v>
      </c>
      <c r="R1093" s="3"/>
      <c r="W1093"/>
      <c r="AB1093"/>
    </row>
    <row r="1094" spans="1:28" x14ac:dyDescent="0.3">
      <c r="A1094" t="s">
        <v>872</v>
      </c>
      <c r="B1094">
        <v>2002033</v>
      </c>
      <c r="C1094" t="s">
        <v>106</v>
      </c>
      <c r="D1094">
        <v>4</v>
      </c>
      <c r="E1094" s="10">
        <v>63</v>
      </c>
      <c r="F1094" s="10">
        <v>252</v>
      </c>
      <c r="G1094" s="10">
        <v>176.4</v>
      </c>
      <c r="H1094">
        <v>30</v>
      </c>
      <c r="I1094" s="51" t="str">
        <f>_xlfn.XLOOKUP(Q4_2025[[#This Row],[Artikelnr]],Artikel_prijzen[Artnr],Artikel_prijzen[Groep],"")</f>
        <v/>
      </c>
      <c r="J1094" s="10" t="str">
        <f>_xlfn.XLOOKUP(Q4_2025[[#This Row],[Artikelnr]],Artikel_prijzen[Artnr],Artikel_prijzen[Prijs 2025],"")</f>
        <v/>
      </c>
      <c r="K1094" t="str">
        <f>IF(Q4_2025[[#This Row],[Artikelprijs]]&lt;&gt;"",IF(Q4_2025[[#This Row],[Stuksprijs]]=Q4_2025[[#This Row],[Artikelprijs]],"Prijs gelijk","Prijs wijkt af"),"")</f>
        <v/>
      </c>
      <c r="L1094" t="str">
        <f>IF(Q4_2025[[#This Row],[Relatiekorting percentage]]=0,
    "Nvt",
    IF(Q4_2025[[#This Row],[Brutobedrag 2]] &lt; Q4_2025[[#This Row],[Bruto - Rel.korting]],
        "Nee",
        "Ja"))</f>
        <v>Ja</v>
      </c>
      <c r="M1094" s="10">
        <f>IF(Q4_2025[[#This Row],[Artikelprijs]]&lt;&gt;"",Q4_2025[[#This Row],[Artikelprijs]],Q4_2025[[#This Row],[Stuksprijs]])</f>
        <v>63</v>
      </c>
      <c r="N1094" s="44">
        <f>Q4_2025[[#This Row],[Besteld]]*Q4_2025[[#This Row],[Prijs 2]]</f>
        <v>252</v>
      </c>
      <c r="O1094" s="10">
        <f>IF(Q4_2025[[#This Row],[Brutobedrag 2]]&lt;Q4_2025[[#This Row],[Bruto - Rel.korting]],Q4_2025[[#This Row],[Brutobedrag 2]],Q4_2025[[#This Row],[Brutobedrag 2]]*(100-Q4_2025[[#This Row],[Relatiekorting percentage]])/100)</f>
        <v>176.4</v>
      </c>
      <c r="R1094" s="3"/>
      <c r="W1094"/>
      <c r="AB1094"/>
    </row>
    <row r="1095" spans="1:28" x14ac:dyDescent="0.3">
      <c r="A1095" t="s">
        <v>872</v>
      </c>
      <c r="B1095">
        <v>1002060</v>
      </c>
      <c r="C1095" t="s">
        <v>338</v>
      </c>
      <c r="D1095">
        <v>11</v>
      </c>
      <c r="E1095" s="10">
        <v>49</v>
      </c>
      <c r="F1095" s="10">
        <v>539</v>
      </c>
      <c r="G1095" s="10">
        <v>377.3</v>
      </c>
      <c r="H1095">
        <v>30</v>
      </c>
      <c r="I1095" s="51" t="str">
        <f>_xlfn.XLOOKUP(Q4_2025[[#This Row],[Artikelnr]],Artikel_prijzen[Artnr],Artikel_prijzen[Groep],"")</f>
        <v/>
      </c>
      <c r="J1095" s="10" t="str">
        <f>_xlfn.XLOOKUP(Q4_2025[[#This Row],[Artikelnr]],Artikel_prijzen[Artnr],Artikel_prijzen[Prijs 2025],"")</f>
        <v/>
      </c>
      <c r="K1095" t="str">
        <f>IF(Q4_2025[[#This Row],[Artikelprijs]]&lt;&gt;"",IF(Q4_2025[[#This Row],[Stuksprijs]]=Q4_2025[[#This Row],[Artikelprijs]],"Prijs gelijk","Prijs wijkt af"),"")</f>
        <v/>
      </c>
      <c r="L1095" t="str">
        <f>IF(Q4_2025[[#This Row],[Relatiekorting percentage]]=0,
    "Nvt",
    IF(Q4_2025[[#This Row],[Brutobedrag 2]] &lt; Q4_2025[[#This Row],[Bruto - Rel.korting]],
        "Nee",
        "Ja"))</f>
        <v>Ja</v>
      </c>
      <c r="M1095" s="10">
        <f>IF(Q4_2025[[#This Row],[Artikelprijs]]&lt;&gt;"",Q4_2025[[#This Row],[Artikelprijs]],Q4_2025[[#This Row],[Stuksprijs]])</f>
        <v>49</v>
      </c>
      <c r="N1095" s="44">
        <f>Q4_2025[[#This Row],[Besteld]]*Q4_2025[[#This Row],[Prijs 2]]</f>
        <v>539</v>
      </c>
      <c r="O1095" s="10">
        <f>IF(Q4_2025[[#This Row],[Brutobedrag 2]]&lt;Q4_2025[[#This Row],[Bruto - Rel.korting]],Q4_2025[[#This Row],[Brutobedrag 2]],Q4_2025[[#This Row],[Brutobedrag 2]]*(100-Q4_2025[[#This Row],[Relatiekorting percentage]])/100)</f>
        <v>377.3</v>
      </c>
      <c r="R1095" s="3"/>
      <c r="W1095"/>
      <c r="AB1095"/>
    </row>
    <row r="1096" spans="1:28" x14ac:dyDescent="0.3">
      <c r="A1096" t="s">
        <v>872</v>
      </c>
      <c r="B1096">
        <v>1007051</v>
      </c>
      <c r="C1096" t="s">
        <v>54</v>
      </c>
      <c r="D1096">
        <v>1</v>
      </c>
      <c r="E1096" s="10">
        <v>88.57</v>
      </c>
      <c r="F1096" s="10">
        <v>88.57</v>
      </c>
      <c r="G1096" s="10">
        <v>70.86</v>
      </c>
      <c r="H1096">
        <v>20</v>
      </c>
      <c r="I1096" s="51" t="str">
        <f>_xlfn.XLOOKUP(Q4_2025[[#This Row],[Artikelnr]],Artikel_prijzen[Artnr],Artikel_prijzen[Groep],"")</f>
        <v/>
      </c>
      <c r="J1096" s="10" t="str">
        <f>_xlfn.XLOOKUP(Q4_2025[[#This Row],[Artikelnr]],Artikel_prijzen[Artnr],Artikel_prijzen[Prijs 2025],"")</f>
        <v/>
      </c>
      <c r="K1096" t="str">
        <f>IF(Q4_2025[[#This Row],[Artikelprijs]]&lt;&gt;"",IF(Q4_2025[[#This Row],[Stuksprijs]]=Q4_2025[[#This Row],[Artikelprijs]],"Prijs gelijk","Prijs wijkt af"),"")</f>
        <v/>
      </c>
      <c r="L1096" t="str">
        <f>IF(Q4_2025[[#This Row],[Relatiekorting percentage]]=0,
    "Nvt",
    IF(Q4_2025[[#This Row],[Brutobedrag 2]] &lt; Q4_2025[[#This Row],[Bruto - Rel.korting]],
        "Nee",
        "Ja"))</f>
        <v>Ja</v>
      </c>
      <c r="M1096" s="10">
        <f>IF(Q4_2025[[#This Row],[Artikelprijs]]&lt;&gt;"",Q4_2025[[#This Row],[Artikelprijs]],Q4_2025[[#This Row],[Stuksprijs]])</f>
        <v>88.57</v>
      </c>
      <c r="N1096" s="44">
        <f>Q4_2025[[#This Row],[Besteld]]*Q4_2025[[#This Row],[Prijs 2]]</f>
        <v>88.57</v>
      </c>
      <c r="O1096" s="10">
        <f>IF(Q4_2025[[#This Row],[Brutobedrag 2]]&lt;Q4_2025[[#This Row],[Bruto - Rel.korting]],Q4_2025[[#This Row],[Brutobedrag 2]],Q4_2025[[#This Row],[Brutobedrag 2]]*(100-Q4_2025[[#This Row],[Relatiekorting percentage]])/100)</f>
        <v>70.855999999999995</v>
      </c>
      <c r="R1096" s="3"/>
      <c r="W1096"/>
      <c r="AB1096"/>
    </row>
    <row r="1097" spans="1:28" x14ac:dyDescent="0.3">
      <c r="A1097" t="s">
        <v>872</v>
      </c>
      <c r="B1097">
        <v>4001245</v>
      </c>
      <c r="C1097" t="s">
        <v>354</v>
      </c>
      <c r="D1097">
        <v>1</v>
      </c>
      <c r="E1097" s="10">
        <v>990.68</v>
      </c>
      <c r="F1097" s="10">
        <v>990.68</v>
      </c>
      <c r="G1097" s="10">
        <v>842.08</v>
      </c>
      <c r="H1097">
        <v>15</v>
      </c>
      <c r="I1097" s="51" t="str">
        <f>_xlfn.XLOOKUP(Q4_2025[[#This Row],[Artikelnr]],Artikel_prijzen[Artnr],Artikel_prijzen[Groep],"")</f>
        <v/>
      </c>
      <c r="J1097" s="10" t="str">
        <f>_xlfn.XLOOKUP(Q4_2025[[#This Row],[Artikelnr]],Artikel_prijzen[Artnr],Artikel_prijzen[Prijs 2025],"")</f>
        <v/>
      </c>
      <c r="K1097" t="str">
        <f>IF(Q4_2025[[#This Row],[Artikelprijs]]&lt;&gt;"",IF(Q4_2025[[#This Row],[Stuksprijs]]=Q4_2025[[#This Row],[Artikelprijs]],"Prijs gelijk","Prijs wijkt af"),"")</f>
        <v/>
      </c>
      <c r="L1097" t="str">
        <f>IF(Q4_2025[[#This Row],[Relatiekorting percentage]]=0,
    "Nvt",
    IF(Q4_2025[[#This Row],[Brutobedrag 2]] &lt; Q4_2025[[#This Row],[Bruto - Rel.korting]],
        "Nee",
        "Ja"))</f>
        <v>Ja</v>
      </c>
      <c r="M1097" s="10">
        <f>IF(Q4_2025[[#This Row],[Artikelprijs]]&lt;&gt;"",Q4_2025[[#This Row],[Artikelprijs]],Q4_2025[[#This Row],[Stuksprijs]])</f>
        <v>990.68</v>
      </c>
      <c r="N1097" s="44">
        <f>Q4_2025[[#This Row],[Besteld]]*Q4_2025[[#This Row],[Prijs 2]]</f>
        <v>990.68</v>
      </c>
      <c r="O1097" s="10">
        <f>IF(Q4_2025[[#This Row],[Brutobedrag 2]]&lt;Q4_2025[[#This Row],[Bruto - Rel.korting]],Q4_2025[[#This Row],[Brutobedrag 2]],Q4_2025[[#This Row],[Brutobedrag 2]]*(100-Q4_2025[[#This Row],[Relatiekorting percentage]])/100)</f>
        <v>842.07799999999997</v>
      </c>
      <c r="R1097" s="3"/>
      <c r="W1097"/>
      <c r="AB1097"/>
    </row>
    <row r="1098" spans="1:28" x14ac:dyDescent="0.3">
      <c r="A1098" t="s">
        <v>872</v>
      </c>
      <c r="B1098">
        <v>5022049</v>
      </c>
      <c r="C1098" t="s">
        <v>280</v>
      </c>
      <c r="D1098">
        <v>1</v>
      </c>
      <c r="E1098" s="10">
        <v>547.83000000000004</v>
      </c>
      <c r="F1098" s="10">
        <v>547.83000000000004</v>
      </c>
      <c r="G1098" s="10">
        <v>438.26</v>
      </c>
      <c r="H1098">
        <v>20</v>
      </c>
      <c r="I1098" s="51" t="str">
        <f>_xlfn.XLOOKUP(Q4_2025[[#This Row],[Artikelnr]],Artikel_prijzen[Artnr],Artikel_prijzen[Groep],"")</f>
        <v>Elektra</v>
      </c>
      <c r="J1098" s="10">
        <f>_xlfn.XLOOKUP(Q4_2025[[#This Row],[Artikelnr]],Artikel_prijzen[Artnr],Artikel_prijzen[Prijs 2025],"")</f>
        <v>417.15</v>
      </c>
      <c r="K1098" t="str">
        <f>IF(Q4_2025[[#This Row],[Artikelprijs]]&lt;&gt;"",IF(Q4_2025[[#This Row],[Stuksprijs]]=Q4_2025[[#This Row],[Artikelprijs]],"Prijs gelijk","Prijs wijkt af"),"")</f>
        <v>Prijs wijkt af</v>
      </c>
      <c r="L1098" t="str">
        <f>IF(Q4_2025[[#This Row],[Relatiekorting percentage]]=0,
    "Nvt",
    IF(Q4_2025[[#This Row],[Brutobedrag 2]] &lt; Q4_2025[[#This Row],[Bruto - Rel.korting]],
        "Nee",
        "Ja"))</f>
        <v>Nee</v>
      </c>
      <c r="M1098" s="10">
        <f>IF(Q4_2025[[#This Row],[Artikelprijs]]&lt;&gt;"",Q4_2025[[#This Row],[Artikelprijs]],Q4_2025[[#This Row],[Stuksprijs]])</f>
        <v>417.15</v>
      </c>
      <c r="N1098" s="44">
        <f>Q4_2025[[#This Row],[Besteld]]*Q4_2025[[#This Row],[Prijs 2]]</f>
        <v>417.15</v>
      </c>
      <c r="O1098" s="10">
        <f>IF(Q4_2025[[#This Row],[Brutobedrag 2]]&lt;Q4_2025[[#This Row],[Bruto - Rel.korting]],Q4_2025[[#This Row],[Brutobedrag 2]],Q4_2025[[#This Row],[Brutobedrag 2]]*(100-Q4_2025[[#This Row],[Relatiekorting percentage]])/100)</f>
        <v>417.15</v>
      </c>
      <c r="R1098" s="3"/>
      <c r="W1098"/>
      <c r="AB1098"/>
    </row>
    <row r="1099" spans="1:28" x14ac:dyDescent="0.3">
      <c r="A1099" t="s">
        <v>872</v>
      </c>
      <c r="B1099">
        <v>5030228</v>
      </c>
      <c r="C1099" t="s">
        <v>113</v>
      </c>
      <c r="D1099">
        <v>3</v>
      </c>
      <c r="E1099" s="10">
        <v>236.9</v>
      </c>
      <c r="F1099" s="10">
        <v>710.7</v>
      </c>
      <c r="G1099" s="10">
        <v>497.49</v>
      </c>
      <c r="H1099">
        <v>30</v>
      </c>
      <c r="I1099" s="51" t="str">
        <f>_xlfn.XLOOKUP(Q4_2025[[#This Row],[Artikelnr]],Artikel_prijzen[Artnr],Artikel_prijzen[Groep],"")</f>
        <v>Rigging</v>
      </c>
      <c r="J1099" s="10">
        <f>_xlfn.XLOOKUP(Q4_2025[[#This Row],[Artikelnr]],Artikel_prijzen[Artnr],Artikel_prijzen[Prijs 2025],"")</f>
        <v>230</v>
      </c>
      <c r="K1099" t="str">
        <f>IF(Q4_2025[[#This Row],[Artikelprijs]]&lt;&gt;"",IF(Q4_2025[[#This Row],[Stuksprijs]]=Q4_2025[[#This Row],[Artikelprijs]],"Prijs gelijk","Prijs wijkt af"),"")</f>
        <v>Prijs wijkt af</v>
      </c>
      <c r="L1099" t="str">
        <f>IF(Q4_2025[[#This Row],[Relatiekorting percentage]]=0,
    "Nvt",
    IF(Q4_2025[[#This Row],[Brutobedrag 2]] &lt; Q4_2025[[#This Row],[Bruto - Rel.korting]],
        "Nee",
        "Ja"))</f>
        <v>Ja</v>
      </c>
      <c r="M1099" s="10">
        <f>IF(Q4_2025[[#This Row],[Artikelprijs]]&lt;&gt;"",Q4_2025[[#This Row],[Artikelprijs]],Q4_2025[[#This Row],[Stuksprijs]])</f>
        <v>230</v>
      </c>
      <c r="N1099" s="44">
        <f>Q4_2025[[#This Row],[Besteld]]*Q4_2025[[#This Row],[Prijs 2]]</f>
        <v>690</v>
      </c>
      <c r="O1099" s="10">
        <f>IF(Q4_2025[[#This Row],[Brutobedrag 2]]&lt;Q4_2025[[#This Row],[Bruto - Rel.korting]],Q4_2025[[#This Row],[Brutobedrag 2]],Q4_2025[[#This Row],[Brutobedrag 2]]*(100-Q4_2025[[#This Row],[Relatiekorting percentage]])/100)</f>
        <v>483</v>
      </c>
      <c r="R1099" s="3"/>
      <c r="W1099"/>
      <c r="AB1099"/>
    </row>
    <row r="1100" spans="1:28" x14ac:dyDescent="0.3">
      <c r="A1100" t="s">
        <v>872</v>
      </c>
      <c r="B1100">
        <v>5030232</v>
      </c>
      <c r="C1100" t="s">
        <v>116</v>
      </c>
      <c r="D1100">
        <v>1</v>
      </c>
      <c r="E1100" s="10">
        <v>144.19999999999999</v>
      </c>
      <c r="F1100" s="10">
        <v>144.19999999999999</v>
      </c>
      <c r="G1100" s="10">
        <v>100.94</v>
      </c>
      <c r="H1100">
        <v>30</v>
      </c>
      <c r="I1100" s="51" t="str">
        <f>_xlfn.XLOOKUP(Q4_2025[[#This Row],[Artikelnr]],Artikel_prijzen[Artnr],Artikel_prijzen[Groep],"")</f>
        <v>Rigging</v>
      </c>
      <c r="J1100" s="10">
        <f>_xlfn.XLOOKUP(Q4_2025[[#This Row],[Artikelnr]],Artikel_prijzen[Artnr],Artikel_prijzen[Prijs 2025],"")</f>
        <v>140</v>
      </c>
      <c r="K1100" t="str">
        <f>IF(Q4_2025[[#This Row],[Artikelprijs]]&lt;&gt;"",IF(Q4_2025[[#This Row],[Stuksprijs]]=Q4_2025[[#This Row],[Artikelprijs]],"Prijs gelijk","Prijs wijkt af"),"")</f>
        <v>Prijs wijkt af</v>
      </c>
      <c r="L1100" t="str">
        <f>IF(Q4_2025[[#This Row],[Relatiekorting percentage]]=0,
    "Nvt",
    IF(Q4_2025[[#This Row],[Brutobedrag 2]] &lt; Q4_2025[[#This Row],[Bruto - Rel.korting]],
        "Nee",
        "Ja"))</f>
        <v>Ja</v>
      </c>
      <c r="M1100" s="10">
        <f>IF(Q4_2025[[#This Row],[Artikelprijs]]&lt;&gt;"",Q4_2025[[#This Row],[Artikelprijs]],Q4_2025[[#This Row],[Stuksprijs]])</f>
        <v>140</v>
      </c>
      <c r="N1100" s="44">
        <f>Q4_2025[[#This Row],[Besteld]]*Q4_2025[[#This Row],[Prijs 2]]</f>
        <v>140</v>
      </c>
      <c r="O1100" s="10">
        <f>IF(Q4_2025[[#This Row],[Brutobedrag 2]]&lt;Q4_2025[[#This Row],[Bruto - Rel.korting]],Q4_2025[[#This Row],[Brutobedrag 2]],Q4_2025[[#This Row],[Brutobedrag 2]]*(100-Q4_2025[[#This Row],[Relatiekorting percentage]])/100)</f>
        <v>98</v>
      </c>
      <c r="R1100" s="3"/>
      <c r="W1100"/>
      <c r="AB1100"/>
    </row>
    <row r="1101" spans="1:28" x14ac:dyDescent="0.3">
      <c r="A1101" t="s">
        <v>872</v>
      </c>
      <c r="B1101">
        <v>5031009</v>
      </c>
      <c r="C1101" t="s">
        <v>141</v>
      </c>
      <c r="D1101">
        <v>6</v>
      </c>
      <c r="E1101" s="10">
        <v>89.61</v>
      </c>
      <c r="F1101" s="10">
        <v>537.66</v>
      </c>
      <c r="G1101" s="10">
        <v>376.36</v>
      </c>
      <c r="H1101">
        <v>30</v>
      </c>
      <c r="I1101" s="51" t="str">
        <f>_xlfn.XLOOKUP(Q4_2025[[#This Row],[Artikelnr]],Artikel_prijzen[Artnr],Artikel_prijzen[Groep],"")</f>
        <v/>
      </c>
      <c r="J1101" s="10" t="str">
        <f>_xlfn.XLOOKUP(Q4_2025[[#This Row],[Artikelnr]],Artikel_prijzen[Artnr],Artikel_prijzen[Prijs 2025],"")</f>
        <v/>
      </c>
      <c r="K1101" t="str">
        <f>IF(Q4_2025[[#This Row],[Artikelprijs]]&lt;&gt;"",IF(Q4_2025[[#This Row],[Stuksprijs]]=Q4_2025[[#This Row],[Artikelprijs]],"Prijs gelijk","Prijs wijkt af"),"")</f>
        <v/>
      </c>
      <c r="L1101" t="str">
        <f>IF(Q4_2025[[#This Row],[Relatiekorting percentage]]=0,
    "Nvt",
    IF(Q4_2025[[#This Row],[Brutobedrag 2]] &lt; Q4_2025[[#This Row],[Bruto - Rel.korting]],
        "Nee",
        "Ja"))</f>
        <v>Ja</v>
      </c>
      <c r="M1101" s="10">
        <f>IF(Q4_2025[[#This Row],[Artikelprijs]]&lt;&gt;"",Q4_2025[[#This Row],[Artikelprijs]],Q4_2025[[#This Row],[Stuksprijs]])</f>
        <v>89.61</v>
      </c>
      <c r="N1101" s="44">
        <f>Q4_2025[[#This Row],[Besteld]]*Q4_2025[[#This Row],[Prijs 2]]</f>
        <v>537.66</v>
      </c>
      <c r="O1101" s="10">
        <f>IF(Q4_2025[[#This Row],[Brutobedrag 2]]&lt;Q4_2025[[#This Row],[Bruto - Rel.korting]],Q4_2025[[#This Row],[Brutobedrag 2]],Q4_2025[[#This Row],[Brutobedrag 2]]*(100-Q4_2025[[#This Row],[Relatiekorting percentage]])/100)</f>
        <v>376.36199999999997</v>
      </c>
      <c r="R1101" s="3"/>
      <c r="W1101"/>
      <c r="AB1101"/>
    </row>
    <row r="1102" spans="1:28" x14ac:dyDescent="0.3">
      <c r="A1102" t="s">
        <v>872</v>
      </c>
      <c r="B1102">
        <v>5031013</v>
      </c>
      <c r="C1102" t="s">
        <v>146</v>
      </c>
      <c r="D1102">
        <v>1</v>
      </c>
      <c r="E1102" s="10">
        <v>37</v>
      </c>
      <c r="F1102" s="10">
        <v>37</v>
      </c>
      <c r="G1102" s="10">
        <v>25.9</v>
      </c>
      <c r="H1102">
        <v>30</v>
      </c>
      <c r="I1102" s="51" t="str">
        <f>_xlfn.XLOOKUP(Q4_2025[[#This Row],[Artikelnr]],Artikel_prijzen[Artnr],Artikel_prijzen[Groep],"")</f>
        <v/>
      </c>
      <c r="J1102" s="10" t="str">
        <f>_xlfn.XLOOKUP(Q4_2025[[#This Row],[Artikelnr]],Artikel_prijzen[Artnr],Artikel_prijzen[Prijs 2025],"")</f>
        <v/>
      </c>
      <c r="K1102" t="str">
        <f>IF(Q4_2025[[#This Row],[Artikelprijs]]&lt;&gt;"",IF(Q4_2025[[#This Row],[Stuksprijs]]=Q4_2025[[#This Row],[Artikelprijs]],"Prijs gelijk","Prijs wijkt af"),"")</f>
        <v/>
      </c>
      <c r="L1102" t="str">
        <f>IF(Q4_2025[[#This Row],[Relatiekorting percentage]]=0,
    "Nvt",
    IF(Q4_2025[[#This Row],[Brutobedrag 2]] &lt; Q4_2025[[#This Row],[Bruto - Rel.korting]],
        "Nee",
        "Ja"))</f>
        <v>Ja</v>
      </c>
      <c r="M1102" s="10">
        <f>IF(Q4_2025[[#This Row],[Artikelprijs]]&lt;&gt;"",Q4_2025[[#This Row],[Artikelprijs]],Q4_2025[[#This Row],[Stuksprijs]])</f>
        <v>37</v>
      </c>
      <c r="N1102" s="44">
        <f>Q4_2025[[#This Row],[Besteld]]*Q4_2025[[#This Row],[Prijs 2]]</f>
        <v>37</v>
      </c>
      <c r="O1102" s="10">
        <f>IF(Q4_2025[[#This Row],[Brutobedrag 2]]&lt;Q4_2025[[#This Row],[Bruto - Rel.korting]],Q4_2025[[#This Row],[Brutobedrag 2]],Q4_2025[[#This Row],[Brutobedrag 2]]*(100-Q4_2025[[#This Row],[Relatiekorting percentage]])/100)</f>
        <v>25.9</v>
      </c>
      <c r="R1102" s="3"/>
      <c r="W1102"/>
      <c r="AB1102"/>
    </row>
    <row r="1103" spans="1:28" x14ac:dyDescent="0.3">
      <c r="A1103" t="s">
        <v>872</v>
      </c>
      <c r="B1103">
        <v>1007051</v>
      </c>
      <c r="C1103" t="s">
        <v>54</v>
      </c>
      <c r="D1103">
        <v>11</v>
      </c>
      <c r="E1103" s="10">
        <v>88.57</v>
      </c>
      <c r="F1103" s="10">
        <v>974.27</v>
      </c>
      <c r="G1103" s="10">
        <v>730.7</v>
      </c>
      <c r="H1103">
        <v>25</v>
      </c>
      <c r="I1103" s="51" t="str">
        <f>_xlfn.XLOOKUP(Q4_2025[[#This Row],[Artikelnr]],Artikel_prijzen[Artnr],Artikel_prijzen[Groep],"")</f>
        <v/>
      </c>
      <c r="J1103" s="10" t="str">
        <f>_xlfn.XLOOKUP(Q4_2025[[#This Row],[Artikelnr]],Artikel_prijzen[Artnr],Artikel_prijzen[Prijs 2025],"")</f>
        <v/>
      </c>
      <c r="K1103" t="str">
        <f>IF(Q4_2025[[#This Row],[Artikelprijs]]&lt;&gt;"",IF(Q4_2025[[#This Row],[Stuksprijs]]=Q4_2025[[#This Row],[Artikelprijs]],"Prijs gelijk","Prijs wijkt af"),"")</f>
        <v/>
      </c>
      <c r="L1103" t="str">
        <f>IF(Q4_2025[[#This Row],[Relatiekorting percentage]]=0,
    "Nvt",
    IF(Q4_2025[[#This Row],[Brutobedrag 2]] &lt; Q4_2025[[#This Row],[Bruto - Rel.korting]],
        "Nee",
        "Ja"))</f>
        <v>Ja</v>
      </c>
      <c r="M1103" s="10">
        <f>IF(Q4_2025[[#This Row],[Artikelprijs]]&lt;&gt;"",Q4_2025[[#This Row],[Artikelprijs]],Q4_2025[[#This Row],[Stuksprijs]])</f>
        <v>88.57</v>
      </c>
      <c r="N1103" s="44">
        <f>Q4_2025[[#This Row],[Besteld]]*Q4_2025[[#This Row],[Prijs 2]]</f>
        <v>974.27</v>
      </c>
      <c r="O1103" s="10">
        <f>IF(Q4_2025[[#This Row],[Brutobedrag 2]]&lt;Q4_2025[[#This Row],[Bruto - Rel.korting]],Q4_2025[[#This Row],[Brutobedrag 2]],Q4_2025[[#This Row],[Brutobedrag 2]]*(100-Q4_2025[[#This Row],[Relatiekorting percentage]])/100)</f>
        <v>730.70249999999999</v>
      </c>
      <c r="R1103" s="3"/>
      <c r="W1103"/>
      <c r="AB1103"/>
    </row>
    <row r="1104" spans="1:28" x14ac:dyDescent="0.3">
      <c r="A1104" t="s">
        <v>872</v>
      </c>
      <c r="B1104">
        <v>1008080</v>
      </c>
      <c r="C1104" t="s">
        <v>901</v>
      </c>
      <c r="D1104">
        <v>1</v>
      </c>
      <c r="E1104" s="10">
        <v>17.84</v>
      </c>
      <c r="F1104" s="10">
        <v>17.84</v>
      </c>
      <c r="G1104" s="10">
        <v>17.84</v>
      </c>
      <c r="H1104">
        <v>0</v>
      </c>
      <c r="I1104" s="51" t="str">
        <f>_xlfn.XLOOKUP(Q4_2025[[#This Row],[Artikelnr]],Artikel_prijzen[Artnr],Artikel_prijzen[Groep],"")</f>
        <v/>
      </c>
      <c r="J1104" s="10" t="str">
        <f>_xlfn.XLOOKUP(Q4_2025[[#This Row],[Artikelnr]],Artikel_prijzen[Artnr],Artikel_prijzen[Prijs 2025],"")</f>
        <v/>
      </c>
      <c r="K1104" t="str">
        <f>IF(Q4_2025[[#This Row],[Artikelprijs]]&lt;&gt;"",IF(Q4_2025[[#This Row],[Stuksprijs]]=Q4_2025[[#This Row],[Artikelprijs]],"Prijs gelijk","Prijs wijkt af"),"")</f>
        <v/>
      </c>
      <c r="L1104" t="str">
        <f>IF(Q4_2025[[#This Row],[Relatiekorting percentage]]=0,
    "Nvt",
    IF(Q4_2025[[#This Row],[Brutobedrag 2]] &lt; Q4_2025[[#This Row],[Bruto - Rel.korting]],
        "Nee",
        "Ja"))</f>
        <v>Nvt</v>
      </c>
      <c r="M1104" s="10">
        <f>IF(Q4_2025[[#This Row],[Artikelprijs]]&lt;&gt;"",Q4_2025[[#This Row],[Artikelprijs]],Q4_2025[[#This Row],[Stuksprijs]])</f>
        <v>17.84</v>
      </c>
      <c r="N1104" s="44">
        <f>Q4_2025[[#This Row],[Besteld]]*Q4_2025[[#This Row],[Prijs 2]]</f>
        <v>17.84</v>
      </c>
      <c r="O1104" s="10">
        <f>IF(Q4_2025[[#This Row],[Brutobedrag 2]]&lt;Q4_2025[[#This Row],[Bruto - Rel.korting]],Q4_2025[[#This Row],[Brutobedrag 2]],Q4_2025[[#This Row],[Brutobedrag 2]]*(100-Q4_2025[[#This Row],[Relatiekorting percentage]])/100)</f>
        <v>17.84</v>
      </c>
      <c r="R1104" s="3"/>
      <c r="W1104"/>
      <c r="AB1104"/>
    </row>
    <row r="1105" spans="1:28" x14ac:dyDescent="0.3">
      <c r="A1105" t="s">
        <v>872</v>
      </c>
      <c r="B1105">
        <v>5040032</v>
      </c>
      <c r="C1105" t="s">
        <v>894</v>
      </c>
      <c r="D1105">
        <v>1</v>
      </c>
      <c r="E1105" s="10">
        <v>4100</v>
      </c>
      <c r="F1105" s="10">
        <v>4100</v>
      </c>
      <c r="G1105" s="10">
        <v>2870</v>
      </c>
      <c r="H1105">
        <v>30</v>
      </c>
      <c r="I1105" s="51" t="str">
        <f>_xlfn.XLOOKUP(Q4_2025[[#This Row],[Artikelnr]],Artikel_prijzen[Artnr],Artikel_prijzen[Groep],"")</f>
        <v/>
      </c>
      <c r="J1105" s="10" t="str">
        <f>_xlfn.XLOOKUP(Q4_2025[[#This Row],[Artikelnr]],Artikel_prijzen[Artnr],Artikel_prijzen[Prijs 2025],"")</f>
        <v/>
      </c>
      <c r="K1105" t="str">
        <f>IF(Q4_2025[[#This Row],[Artikelprijs]]&lt;&gt;"",IF(Q4_2025[[#This Row],[Stuksprijs]]=Q4_2025[[#This Row],[Artikelprijs]],"Prijs gelijk","Prijs wijkt af"),"")</f>
        <v/>
      </c>
      <c r="L1105" t="str">
        <f>IF(Q4_2025[[#This Row],[Relatiekorting percentage]]=0,
    "Nvt",
    IF(Q4_2025[[#This Row],[Brutobedrag 2]] &lt; Q4_2025[[#This Row],[Bruto - Rel.korting]],
        "Nee",
        "Ja"))</f>
        <v>Ja</v>
      </c>
      <c r="M1105" s="10">
        <f>IF(Q4_2025[[#This Row],[Artikelprijs]]&lt;&gt;"",Q4_2025[[#This Row],[Artikelprijs]],Q4_2025[[#This Row],[Stuksprijs]])</f>
        <v>4100</v>
      </c>
      <c r="N1105" s="44">
        <f>Q4_2025[[#This Row],[Besteld]]*Q4_2025[[#This Row],[Prijs 2]]</f>
        <v>4100</v>
      </c>
      <c r="O1105" s="10">
        <f>IF(Q4_2025[[#This Row],[Brutobedrag 2]]&lt;Q4_2025[[#This Row],[Bruto - Rel.korting]],Q4_2025[[#This Row],[Brutobedrag 2]],Q4_2025[[#This Row],[Brutobedrag 2]]*(100-Q4_2025[[#This Row],[Relatiekorting percentage]])/100)</f>
        <v>2870</v>
      </c>
      <c r="R1105" s="3"/>
      <c r="W1105"/>
      <c r="AB1105"/>
    </row>
    <row r="1106" spans="1:28" x14ac:dyDescent="0.3">
      <c r="A1106" t="s">
        <v>872</v>
      </c>
      <c r="B1106">
        <v>5040032</v>
      </c>
      <c r="C1106" t="s">
        <v>895</v>
      </c>
      <c r="D1106">
        <v>28</v>
      </c>
      <c r="E1106" s="10">
        <v>0</v>
      </c>
      <c r="F1106" s="10">
        <v>0</v>
      </c>
      <c r="G1106" s="10">
        <v>0</v>
      </c>
      <c r="H1106">
        <v>0</v>
      </c>
      <c r="I1106" s="51" t="str">
        <f>_xlfn.XLOOKUP(Q4_2025[[#This Row],[Artikelnr]],Artikel_prijzen[Artnr],Artikel_prijzen[Groep],"")</f>
        <v/>
      </c>
      <c r="J1106" s="10" t="str">
        <f>_xlfn.XLOOKUP(Q4_2025[[#This Row],[Artikelnr]],Artikel_prijzen[Artnr],Artikel_prijzen[Prijs 2025],"")</f>
        <v/>
      </c>
      <c r="K1106" t="str">
        <f>IF(Q4_2025[[#This Row],[Artikelprijs]]&lt;&gt;"",IF(Q4_2025[[#This Row],[Stuksprijs]]=Q4_2025[[#This Row],[Artikelprijs]],"Prijs gelijk","Prijs wijkt af"),"")</f>
        <v/>
      </c>
      <c r="L1106" t="str">
        <f>IF(Q4_2025[[#This Row],[Relatiekorting percentage]]=0,
    "Nvt",
    IF(Q4_2025[[#This Row],[Brutobedrag 2]] &lt; Q4_2025[[#This Row],[Bruto - Rel.korting]],
        "Nee",
        "Ja"))</f>
        <v>Nvt</v>
      </c>
      <c r="M1106" s="10">
        <f>IF(Q4_2025[[#This Row],[Artikelprijs]]&lt;&gt;"",Q4_2025[[#This Row],[Artikelprijs]],Q4_2025[[#This Row],[Stuksprijs]])</f>
        <v>0</v>
      </c>
      <c r="N1106" s="44">
        <f>Q4_2025[[#This Row],[Besteld]]*Q4_2025[[#This Row],[Prijs 2]]</f>
        <v>0</v>
      </c>
      <c r="O1106" s="10">
        <f>IF(Q4_2025[[#This Row],[Brutobedrag 2]]&lt;Q4_2025[[#This Row],[Bruto - Rel.korting]],Q4_2025[[#This Row],[Brutobedrag 2]],Q4_2025[[#This Row],[Brutobedrag 2]]*(100-Q4_2025[[#This Row],[Relatiekorting percentage]])/100)</f>
        <v>0</v>
      </c>
      <c r="R1106" s="3"/>
      <c r="W1106"/>
      <c r="AB1106"/>
    </row>
    <row r="1107" spans="1:28" x14ac:dyDescent="0.3">
      <c r="A1107" t="s">
        <v>872</v>
      </c>
      <c r="B1107">
        <v>5040032</v>
      </c>
      <c r="C1107" t="s">
        <v>896</v>
      </c>
      <c r="D1107">
        <v>1</v>
      </c>
      <c r="E1107" s="10">
        <v>0</v>
      </c>
      <c r="F1107" s="10">
        <v>0</v>
      </c>
      <c r="G1107" s="10">
        <v>0</v>
      </c>
      <c r="H1107">
        <v>0</v>
      </c>
      <c r="I1107" s="51" t="str">
        <f>_xlfn.XLOOKUP(Q4_2025[[#This Row],[Artikelnr]],Artikel_prijzen[Artnr],Artikel_prijzen[Groep],"")</f>
        <v/>
      </c>
      <c r="J1107" s="10" t="str">
        <f>_xlfn.XLOOKUP(Q4_2025[[#This Row],[Artikelnr]],Artikel_prijzen[Artnr],Artikel_prijzen[Prijs 2025],"")</f>
        <v/>
      </c>
      <c r="K1107" t="str">
        <f>IF(Q4_2025[[#This Row],[Artikelprijs]]&lt;&gt;"",IF(Q4_2025[[#This Row],[Stuksprijs]]=Q4_2025[[#This Row],[Artikelprijs]],"Prijs gelijk","Prijs wijkt af"),"")</f>
        <v/>
      </c>
      <c r="L1107" t="str">
        <f>IF(Q4_2025[[#This Row],[Relatiekorting percentage]]=0,
    "Nvt",
    IF(Q4_2025[[#This Row],[Brutobedrag 2]] &lt; Q4_2025[[#This Row],[Bruto - Rel.korting]],
        "Nee",
        "Ja"))</f>
        <v>Nvt</v>
      </c>
      <c r="M1107" s="10">
        <f>IF(Q4_2025[[#This Row],[Artikelprijs]]&lt;&gt;"",Q4_2025[[#This Row],[Artikelprijs]],Q4_2025[[#This Row],[Stuksprijs]])</f>
        <v>0</v>
      </c>
      <c r="N1107" s="44">
        <f>Q4_2025[[#This Row],[Besteld]]*Q4_2025[[#This Row],[Prijs 2]]</f>
        <v>0</v>
      </c>
      <c r="O1107" s="10">
        <f>IF(Q4_2025[[#This Row],[Brutobedrag 2]]&lt;Q4_2025[[#This Row],[Bruto - Rel.korting]],Q4_2025[[#This Row],[Brutobedrag 2]],Q4_2025[[#This Row],[Brutobedrag 2]]*(100-Q4_2025[[#This Row],[Relatiekorting percentage]])/100)</f>
        <v>0</v>
      </c>
      <c r="R1107" s="3"/>
      <c r="W1107"/>
      <c r="AB1107"/>
    </row>
    <row r="1108" spans="1:28" x14ac:dyDescent="0.3">
      <c r="A1108" t="s">
        <v>872</v>
      </c>
      <c r="B1108">
        <v>5040032</v>
      </c>
      <c r="C1108" t="s">
        <v>589</v>
      </c>
      <c r="D1108">
        <v>1</v>
      </c>
      <c r="E1108" s="10">
        <v>0</v>
      </c>
      <c r="F1108" s="10">
        <v>0</v>
      </c>
      <c r="G1108" s="10">
        <v>0</v>
      </c>
      <c r="H1108">
        <v>0</v>
      </c>
      <c r="I1108" s="51" t="str">
        <f>_xlfn.XLOOKUP(Q4_2025[[#This Row],[Artikelnr]],Artikel_prijzen[Artnr],Artikel_prijzen[Groep],"")</f>
        <v/>
      </c>
      <c r="J1108" s="10" t="str">
        <f>_xlfn.XLOOKUP(Q4_2025[[#This Row],[Artikelnr]],Artikel_prijzen[Artnr],Artikel_prijzen[Prijs 2025],"")</f>
        <v/>
      </c>
      <c r="K1108" t="str">
        <f>IF(Q4_2025[[#This Row],[Artikelprijs]]&lt;&gt;"",IF(Q4_2025[[#This Row],[Stuksprijs]]=Q4_2025[[#This Row],[Artikelprijs]],"Prijs gelijk","Prijs wijkt af"),"")</f>
        <v/>
      </c>
      <c r="L1108" t="str">
        <f>IF(Q4_2025[[#This Row],[Relatiekorting percentage]]=0,
    "Nvt",
    IF(Q4_2025[[#This Row],[Brutobedrag 2]] &lt; Q4_2025[[#This Row],[Bruto - Rel.korting]],
        "Nee",
        "Ja"))</f>
        <v>Nvt</v>
      </c>
      <c r="M1108" s="10">
        <f>IF(Q4_2025[[#This Row],[Artikelprijs]]&lt;&gt;"",Q4_2025[[#This Row],[Artikelprijs]],Q4_2025[[#This Row],[Stuksprijs]])</f>
        <v>0</v>
      </c>
      <c r="N1108" s="44">
        <f>Q4_2025[[#This Row],[Besteld]]*Q4_2025[[#This Row],[Prijs 2]]</f>
        <v>0</v>
      </c>
      <c r="O1108" s="10">
        <f>IF(Q4_2025[[#This Row],[Brutobedrag 2]]&lt;Q4_2025[[#This Row],[Bruto - Rel.korting]],Q4_2025[[#This Row],[Brutobedrag 2]],Q4_2025[[#This Row],[Brutobedrag 2]]*(100-Q4_2025[[#This Row],[Relatiekorting percentage]])/100)</f>
        <v>0</v>
      </c>
      <c r="R1108" s="3"/>
      <c r="W1108"/>
      <c r="AB1108"/>
    </row>
    <row r="1109" spans="1:28" x14ac:dyDescent="0.3">
      <c r="A1109" t="s">
        <v>872</v>
      </c>
      <c r="B1109">
        <v>5040032</v>
      </c>
      <c r="C1109" t="s">
        <v>897</v>
      </c>
      <c r="D1109">
        <v>10</v>
      </c>
      <c r="E1109" s="10">
        <v>0</v>
      </c>
      <c r="F1109" s="10">
        <v>0</v>
      </c>
      <c r="G1109" s="10">
        <v>0</v>
      </c>
      <c r="H1109">
        <v>0</v>
      </c>
      <c r="I1109" s="51" t="str">
        <f>_xlfn.XLOOKUP(Q4_2025[[#This Row],[Artikelnr]],Artikel_prijzen[Artnr],Artikel_prijzen[Groep],"")</f>
        <v/>
      </c>
      <c r="J1109" s="10" t="str">
        <f>_xlfn.XLOOKUP(Q4_2025[[#This Row],[Artikelnr]],Artikel_prijzen[Artnr],Artikel_prijzen[Prijs 2025],"")</f>
        <v/>
      </c>
      <c r="K1109" t="str">
        <f>IF(Q4_2025[[#This Row],[Artikelprijs]]&lt;&gt;"",IF(Q4_2025[[#This Row],[Stuksprijs]]=Q4_2025[[#This Row],[Artikelprijs]],"Prijs gelijk","Prijs wijkt af"),"")</f>
        <v/>
      </c>
      <c r="L1109" t="str">
        <f>IF(Q4_2025[[#This Row],[Relatiekorting percentage]]=0,
    "Nvt",
    IF(Q4_2025[[#This Row],[Brutobedrag 2]] &lt; Q4_2025[[#This Row],[Bruto - Rel.korting]],
        "Nee",
        "Ja"))</f>
        <v>Nvt</v>
      </c>
      <c r="M1109" s="10">
        <f>IF(Q4_2025[[#This Row],[Artikelprijs]]&lt;&gt;"",Q4_2025[[#This Row],[Artikelprijs]],Q4_2025[[#This Row],[Stuksprijs]])</f>
        <v>0</v>
      </c>
      <c r="N1109" s="44">
        <f>Q4_2025[[#This Row],[Besteld]]*Q4_2025[[#This Row],[Prijs 2]]</f>
        <v>0</v>
      </c>
      <c r="O1109" s="10">
        <f>IF(Q4_2025[[#This Row],[Brutobedrag 2]]&lt;Q4_2025[[#This Row],[Bruto - Rel.korting]],Q4_2025[[#This Row],[Brutobedrag 2]],Q4_2025[[#This Row],[Brutobedrag 2]]*(100-Q4_2025[[#This Row],[Relatiekorting percentage]])/100)</f>
        <v>0</v>
      </c>
      <c r="R1109" s="3"/>
      <c r="W1109"/>
      <c r="AB1109"/>
    </row>
    <row r="1110" spans="1:28" x14ac:dyDescent="0.3">
      <c r="A1110" t="s">
        <v>872</v>
      </c>
      <c r="B1110">
        <v>5040032</v>
      </c>
      <c r="C1110" t="s">
        <v>898</v>
      </c>
      <c r="D1110">
        <v>1</v>
      </c>
      <c r="E1110" s="10">
        <v>0</v>
      </c>
      <c r="F1110" s="10">
        <v>0</v>
      </c>
      <c r="G1110" s="10">
        <v>0</v>
      </c>
      <c r="H1110">
        <v>0</v>
      </c>
      <c r="I1110" s="51" t="str">
        <f>_xlfn.XLOOKUP(Q4_2025[[#This Row],[Artikelnr]],Artikel_prijzen[Artnr],Artikel_prijzen[Groep],"")</f>
        <v/>
      </c>
      <c r="J1110" s="10" t="str">
        <f>_xlfn.XLOOKUP(Q4_2025[[#This Row],[Artikelnr]],Artikel_prijzen[Artnr],Artikel_prijzen[Prijs 2025],"")</f>
        <v/>
      </c>
      <c r="K1110" t="str">
        <f>IF(Q4_2025[[#This Row],[Artikelprijs]]&lt;&gt;"",IF(Q4_2025[[#This Row],[Stuksprijs]]=Q4_2025[[#This Row],[Artikelprijs]],"Prijs gelijk","Prijs wijkt af"),"")</f>
        <v/>
      </c>
      <c r="L1110" t="str">
        <f>IF(Q4_2025[[#This Row],[Relatiekorting percentage]]=0,
    "Nvt",
    IF(Q4_2025[[#This Row],[Brutobedrag 2]] &lt; Q4_2025[[#This Row],[Bruto - Rel.korting]],
        "Nee",
        "Ja"))</f>
        <v>Nvt</v>
      </c>
      <c r="M1110" s="10">
        <f>IF(Q4_2025[[#This Row],[Artikelprijs]]&lt;&gt;"",Q4_2025[[#This Row],[Artikelprijs]],Q4_2025[[#This Row],[Stuksprijs]])</f>
        <v>0</v>
      </c>
      <c r="N1110" s="44">
        <f>Q4_2025[[#This Row],[Besteld]]*Q4_2025[[#This Row],[Prijs 2]]</f>
        <v>0</v>
      </c>
      <c r="O1110" s="10">
        <f>IF(Q4_2025[[#This Row],[Brutobedrag 2]]&lt;Q4_2025[[#This Row],[Bruto - Rel.korting]],Q4_2025[[#This Row],[Brutobedrag 2]],Q4_2025[[#This Row],[Brutobedrag 2]]*(100-Q4_2025[[#This Row],[Relatiekorting percentage]])/100)</f>
        <v>0</v>
      </c>
      <c r="R1110" s="3"/>
      <c r="W1110"/>
      <c r="AB1110"/>
    </row>
    <row r="1111" spans="1:28" x14ac:dyDescent="0.3">
      <c r="A1111" t="s">
        <v>872</v>
      </c>
      <c r="B1111">
        <v>5040017</v>
      </c>
      <c r="C1111" t="s">
        <v>164</v>
      </c>
      <c r="D1111">
        <v>1</v>
      </c>
      <c r="E1111" s="10">
        <v>896.1</v>
      </c>
      <c r="F1111" s="10">
        <v>896.1</v>
      </c>
      <c r="G1111" s="10">
        <v>896.1</v>
      </c>
      <c r="H1111">
        <v>0</v>
      </c>
      <c r="I1111" s="51" t="str">
        <f>_xlfn.XLOOKUP(Q4_2025[[#This Row],[Artikelnr]],Artikel_prijzen[Artnr],Artikel_prijzen[Groep],"")</f>
        <v/>
      </c>
      <c r="J1111" s="10" t="str">
        <f>_xlfn.XLOOKUP(Q4_2025[[#This Row],[Artikelnr]],Artikel_prijzen[Artnr],Artikel_prijzen[Prijs 2025],"")</f>
        <v/>
      </c>
      <c r="K1111" t="str">
        <f>IF(Q4_2025[[#This Row],[Artikelprijs]]&lt;&gt;"",IF(Q4_2025[[#This Row],[Stuksprijs]]=Q4_2025[[#This Row],[Artikelprijs]],"Prijs gelijk","Prijs wijkt af"),"")</f>
        <v/>
      </c>
      <c r="L1111" t="str">
        <f>IF(Q4_2025[[#This Row],[Relatiekorting percentage]]=0,
    "Nvt",
    IF(Q4_2025[[#This Row],[Brutobedrag 2]] &lt; Q4_2025[[#This Row],[Bruto - Rel.korting]],
        "Nee",
        "Ja"))</f>
        <v>Nvt</v>
      </c>
      <c r="M1111" s="10">
        <f>IF(Q4_2025[[#This Row],[Artikelprijs]]&lt;&gt;"",Q4_2025[[#This Row],[Artikelprijs]],Q4_2025[[#This Row],[Stuksprijs]])</f>
        <v>896.1</v>
      </c>
      <c r="N1111" s="44">
        <f>Q4_2025[[#This Row],[Besteld]]*Q4_2025[[#This Row],[Prijs 2]]</f>
        <v>896.1</v>
      </c>
      <c r="O1111" s="10">
        <f>IF(Q4_2025[[#This Row],[Brutobedrag 2]]&lt;Q4_2025[[#This Row],[Bruto - Rel.korting]],Q4_2025[[#This Row],[Brutobedrag 2]],Q4_2025[[#This Row],[Brutobedrag 2]]*(100-Q4_2025[[#This Row],[Relatiekorting percentage]])/100)</f>
        <v>896.1</v>
      </c>
      <c r="R1111" s="3"/>
      <c r="W1111"/>
      <c r="AB1111"/>
    </row>
    <row r="1112" spans="1:28" x14ac:dyDescent="0.3">
      <c r="A1112" t="s">
        <v>872</v>
      </c>
      <c r="B1112">
        <v>5040032</v>
      </c>
      <c r="C1112" t="s">
        <v>781</v>
      </c>
      <c r="D1112">
        <v>1</v>
      </c>
      <c r="E1112" s="10">
        <v>0</v>
      </c>
      <c r="F1112" s="10">
        <v>0</v>
      </c>
      <c r="G1112" s="10">
        <v>0</v>
      </c>
      <c r="H1112">
        <v>0</v>
      </c>
      <c r="I1112" s="51" t="str">
        <f>_xlfn.XLOOKUP(Q4_2025[[#This Row],[Artikelnr]],Artikel_prijzen[Artnr],Artikel_prijzen[Groep],"")</f>
        <v/>
      </c>
      <c r="J1112" s="10" t="str">
        <f>_xlfn.XLOOKUP(Q4_2025[[#This Row],[Artikelnr]],Artikel_prijzen[Artnr],Artikel_prijzen[Prijs 2025],"")</f>
        <v/>
      </c>
      <c r="K1112" t="str">
        <f>IF(Q4_2025[[#This Row],[Artikelprijs]]&lt;&gt;"",IF(Q4_2025[[#This Row],[Stuksprijs]]=Q4_2025[[#This Row],[Artikelprijs]],"Prijs gelijk","Prijs wijkt af"),"")</f>
        <v/>
      </c>
      <c r="L1112" t="str">
        <f>IF(Q4_2025[[#This Row],[Relatiekorting percentage]]=0,
    "Nvt",
    IF(Q4_2025[[#This Row],[Brutobedrag 2]] &lt; Q4_2025[[#This Row],[Bruto - Rel.korting]],
        "Nee",
        "Ja"))</f>
        <v>Nvt</v>
      </c>
      <c r="M1112" s="10">
        <f>IF(Q4_2025[[#This Row],[Artikelprijs]]&lt;&gt;"",Q4_2025[[#This Row],[Artikelprijs]],Q4_2025[[#This Row],[Stuksprijs]])</f>
        <v>0</v>
      </c>
      <c r="N1112" s="44">
        <f>Q4_2025[[#This Row],[Besteld]]*Q4_2025[[#This Row],[Prijs 2]]</f>
        <v>0</v>
      </c>
      <c r="O1112" s="10">
        <f>IF(Q4_2025[[#This Row],[Brutobedrag 2]]&lt;Q4_2025[[#This Row],[Bruto - Rel.korting]],Q4_2025[[#This Row],[Brutobedrag 2]],Q4_2025[[#This Row],[Brutobedrag 2]]*(100-Q4_2025[[#This Row],[Relatiekorting percentage]])/100)</f>
        <v>0</v>
      </c>
      <c r="R1112" s="3"/>
      <c r="W1112"/>
      <c r="AB1112"/>
    </row>
    <row r="1113" spans="1:28" x14ac:dyDescent="0.3">
      <c r="A1113" t="s">
        <v>872</v>
      </c>
      <c r="B1113">
        <v>5040032</v>
      </c>
      <c r="C1113" t="s">
        <v>873</v>
      </c>
      <c r="D1113">
        <v>5</v>
      </c>
      <c r="E1113" s="10">
        <v>0</v>
      </c>
      <c r="F1113" s="10">
        <v>0</v>
      </c>
      <c r="G1113" s="10">
        <v>0</v>
      </c>
      <c r="H1113">
        <v>0</v>
      </c>
      <c r="I1113" s="51" t="str">
        <f>_xlfn.XLOOKUP(Q4_2025[[#This Row],[Artikelnr]],Artikel_prijzen[Artnr],Artikel_prijzen[Groep],"")</f>
        <v/>
      </c>
      <c r="J1113" s="10" t="str">
        <f>_xlfn.XLOOKUP(Q4_2025[[#This Row],[Artikelnr]],Artikel_prijzen[Artnr],Artikel_prijzen[Prijs 2025],"")</f>
        <v/>
      </c>
      <c r="K1113" t="str">
        <f>IF(Q4_2025[[#This Row],[Artikelprijs]]&lt;&gt;"",IF(Q4_2025[[#This Row],[Stuksprijs]]=Q4_2025[[#This Row],[Artikelprijs]],"Prijs gelijk","Prijs wijkt af"),"")</f>
        <v/>
      </c>
      <c r="L1113" t="str">
        <f>IF(Q4_2025[[#This Row],[Relatiekorting percentage]]=0,
    "Nvt",
    IF(Q4_2025[[#This Row],[Brutobedrag 2]] &lt; Q4_2025[[#This Row],[Bruto - Rel.korting]],
        "Nee",
        "Ja"))</f>
        <v>Nvt</v>
      </c>
      <c r="M1113" s="10">
        <f>IF(Q4_2025[[#This Row],[Artikelprijs]]&lt;&gt;"",Q4_2025[[#This Row],[Artikelprijs]],Q4_2025[[#This Row],[Stuksprijs]])</f>
        <v>0</v>
      </c>
      <c r="N1113" s="44">
        <f>Q4_2025[[#This Row],[Besteld]]*Q4_2025[[#This Row],[Prijs 2]]</f>
        <v>0</v>
      </c>
      <c r="O1113" s="10">
        <f>IF(Q4_2025[[#This Row],[Brutobedrag 2]]&lt;Q4_2025[[#This Row],[Bruto - Rel.korting]],Q4_2025[[#This Row],[Brutobedrag 2]],Q4_2025[[#This Row],[Brutobedrag 2]]*(100-Q4_2025[[#This Row],[Relatiekorting percentage]])/100)</f>
        <v>0</v>
      </c>
      <c r="R1113" s="3"/>
      <c r="W1113"/>
      <c r="AB1113"/>
    </row>
    <row r="1114" spans="1:28" x14ac:dyDescent="0.3">
      <c r="A1114" t="s">
        <v>872</v>
      </c>
      <c r="B1114">
        <v>5040032</v>
      </c>
      <c r="C1114" t="s">
        <v>874</v>
      </c>
      <c r="D1114">
        <v>1</v>
      </c>
      <c r="E1114" s="10">
        <v>0</v>
      </c>
      <c r="F1114" s="10">
        <v>0</v>
      </c>
      <c r="G1114" s="10">
        <v>0</v>
      </c>
      <c r="H1114">
        <v>0</v>
      </c>
      <c r="I1114" s="51" t="str">
        <f>_xlfn.XLOOKUP(Q4_2025[[#This Row],[Artikelnr]],Artikel_prijzen[Artnr],Artikel_prijzen[Groep],"")</f>
        <v/>
      </c>
      <c r="J1114" s="10" t="str">
        <f>_xlfn.XLOOKUP(Q4_2025[[#This Row],[Artikelnr]],Artikel_prijzen[Artnr],Artikel_prijzen[Prijs 2025],"")</f>
        <v/>
      </c>
      <c r="K1114" t="str">
        <f>IF(Q4_2025[[#This Row],[Artikelprijs]]&lt;&gt;"",IF(Q4_2025[[#This Row],[Stuksprijs]]=Q4_2025[[#This Row],[Artikelprijs]],"Prijs gelijk","Prijs wijkt af"),"")</f>
        <v/>
      </c>
      <c r="L1114" t="str">
        <f>IF(Q4_2025[[#This Row],[Relatiekorting percentage]]=0,
    "Nvt",
    IF(Q4_2025[[#This Row],[Brutobedrag 2]] &lt; Q4_2025[[#This Row],[Bruto - Rel.korting]],
        "Nee",
        "Ja"))</f>
        <v>Nvt</v>
      </c>
      <c r="M1114" s="10">
        <f>IF(Q4_2025[[#This Row],[Artikelprijs]]&lt;&gt;"",Q4_2025[[#This Row],[Artikelprijs]],Q4_2025[[#This Row],[Stuksprijs]])</f>
        <v>0</v>
      </c>
      <c r="N1114" s="44">
        <f>Q4_2025[[#This Row],[Besteld]]*Q4_2025[[#This Row],[Prijs 2]]</f>
        <v>0</v>
      </c>
      <c r="O1114" s="10">
        <f>IF(Q4_2025[[#This Row],[Brutobedrag 2]]&lt;Q4_2025[[#This Row],[Bruto - Rel.korting]],Q4_2025[[#This Row],[Brutobedrag 2]],Q4_2025[[#This Row],[Brutobedrag 2]]*(100-Q4_2025[[#This Row],[Relatiekorting percentage]])/100)</f>
        <v>0</v>
      </c>
      <c r="R1114" s="3"/>
      <c r="W1114"/>
      <c r="AB1114"/>
    </row>
    <row r="1115" spans="1:28" x14ac:dyDescent="0.3">
      <c r="A1115" t="s">
        <v>872</v>
      </c>
      <c r="B1115">
        <v>4001263</v>
      </c>
      <c r="C1115" t="s">
        <v>210</v>
      </c>
      <c r="D1115">
        <v>1</v>
      </c>
      <c r="E1115" s="10">
        <v>0</v>
      </c>
      <c r="F1115" s="10">
        <v>0</v>
      </c>
      <c r="G1115" s="10">
        <v>0</v>
      </c>
      <c r="H1115">
        <v>0</v>
      </c>
      <c r="I1115" s="51" t="str">
        <f>_xlfn.XLOOKUP(Q4_2025[[#This Row],[Artikelnr]],Artikel_prijzen[Artnr],Artikel_prijzen[Groep],"")</f>
        <v/>
      </c>
      <c r="J1115" s="10" t="str">
        <f>_xlfn.XLOOKUP(Q4_2025[[#This Row],[Artikelnr]],Artikel_prijzen[Artnr],Artikel_prijzen[Prijs 2025],"")</f>
        <v/>
      </c>
      <c r="K1115" t="str">
        <f>IF(Q4_2025[[#This Row],[Artikelprijs]]&lt;&gt;"",IF(Q4_2025[[#This Row],[Stuksprijs]]=Q4_2025[[#This Row],[Artikelprijs]],"Prijs gelijk","Prijs wijkt af"),"")</f>
        <v/>
      </c>
      <c r="L1115" t="str">
        <f>IF(Q4_2025[[#This Row],[Relatiekorting percentage]]=0,
    "Nvt",
    IF(Q4_2025[[#This Row],[Brutobedrag 2]] &lt; Q4_2025[[#This Row],[Bruto - Rel.korting]],
        "Nee",
        "Ja"))</f>
        <v>Nvt</v>
      </c>
      <c r="M1115" s="10">
        <f>IF(Q4_2025[[#This Row],[Artikelprijs]]&lt;&gt;"",Q4_2025[[#This Row],[Artikelprijs]],Q4_2025[[#This Row],[Stuksprijs]])</f>
        <v>0</v>
      </c>
      <c r="N1115" s="44">
        <f>Q4_2025[[#This Row],[Besteld]]*Q4_2025[[#This Row],[Prijs 2]]</f>
        <v>0</v>
      </c>
      <c r="O1115" s="10">
        <f>IF(Q4_2025[[#This Row],[Brutobedrag 2]]&lt;Q4_2025[[#This Row],[Bruto - Rel.korting]],Q4_2025[[#This Row],[Brutobedrag 2]],Q4_2025[[#This Row],[Brutobedrag 2]]*(100-Q4_2025[[#This Row],[Relatiekorting percentage]])/100)</f>
        <v>0</v>
      </c>
      <c r="R1115" s="3"/>
      <c r="W1115"/>
      <c r="AB1115"/>
    </row>
    <row r="1116" spans="1:28" x14ac:dyDescent="0.3">
      <c r="A1116" t="s">
        <v>872</v>
      </c>
      <c r="B1116">
        <v>5040032</v>
      </c>
      <c r="C1116" t="s">
        <v>875</v>
      </c>
      <c r="D1116">
        <v>1</v>
      </c>
      <c r="E1116" s="10">
        <v>115.05</v>
      </c>
      <c r="F1116" s="10">
        <v>115.05</v>
      </c>
      <c r="G1116" s="10">
        <v>80.53</v>
      </c>
      <c r="H1116">
        <v>30</v>
      </c>
      <c r="I1116" s="51" t="str">
        <f>_xlfn.XLOOKUP(Q4_2025[[#This Row],[Artikelnr]],Artikel_prijzen[Artnr],Artikel_prijzen[Groep],"")</f>
        <v/>
      </c>
      <c r="J1116" s="10" t="str">
        <f>_xlfn.XLOOKUP(Q4_2025[[#This Row],[Artikelnr]],Artikel_prijzen[Artnr],Artikel_prijzen[Prijs 2025],"")</f>
        <v/>
      </c>
      <c r="K1116" t="str">
        <f>IF(Q4_2025[[#This Row],[Artikelprijs]]&lt;&gt;"",IF(Q4_2025[[#This Row],[Stuksprijs]]=Q4_2025[[#This Row],[Artikelprijs]],"Prijs gelijk","Prijs wijkt af"),"")</f>
        <v/>
      </c>
      <c r="L1116" t="str">
        <f>IF(Q4_2025[[#This Row],[Relatiekorting percentage]]=0,
    "Nvt",
    IF(Q4_2025[[#This Row],[Brutobedrag 2]] &lt; Q4_2025[[#This Row],[Bruto - Rel.korting]],
        "Nee",
        "Ja"))</f>
        <v>Ja</v>
      </c>
      <c r="M1116" s="10">
        <f>IF(Q4_2025[[#This Row],[Artikelprijs]]&lt;&gt;"",Q4_2025[[#This Row],[Artikelprijs]],Q4_2025[[#This Row],[Stuksprijs]])</f>
        <v>115.05</v>
      </c>
      <c r="N1116" s="44">
        <f>Q4_2025[[#This Row],[Besteld]]*Q4_2025[[#This Row],[Prijs 2]]</f>
        <v>115.05</v>
      </c>
      <c r="O1116" s="10">
        <f>IF(Q4_2025[[#This Row],[Brutobedrag 2]]&lt;Q4_2025[[#This Row],[Bruto - Rel.korting]],Q4_2025[[#This Row],[Brutobedrag 2]],Q4_2025[[#This Row],[Brutobedrag 2]]*(100-Q4_2025[[#This Row],[Relatiekorting percentage]])/100)</f>
        <v>80.534999999999997</v>
      </c>
      <c r="R1116" s="3"/>
      <c r="W1116"/>
      <c r="AB1116"/>
    </row>
    <row r="1117" spans="1:28" x14ac:dyDescent="0.3">
      <c r="A1117" t="s">
        <v>872</v>
      </c>
      <c r="B1117">
        <v>5040216</v>
      </c>
      <c r="C1117" t="s">
        <v>375</v>
      </c>
      <c r="D1117">
        <v>2</v>
      </c>
      <c r="E1117" s="10">
        <v>128.75</v>
      </c>
      <c r="F1117" s="10">
        <v>257.5</v>
      </c>
      <c r="G1117" s="10">
        <v>180.25</v>
      </c>
      <c r="H1117">
        <v>30</v>
      </c>
      <c r="I1117" s="51" t="str">
        <f>_xlfn.XLOOKUP(Q4_2025[[#This Row],[Artikelnr]],Artikel_prijzen[Artnr],Artikel_prijzen[Groep],"")</f>
        <v>AV</v>
      </c>
      <c r="J1117" s="10">
        <f>_xlfn.XLOOKUP(Q4_2025[[#This Row],[Artikelnr]],Artikel_prijzen[Artnr],Artikel_prijzen[Prijs 2025],"")</f>
        <v>125</v>
      </c>
      <c r="K1117" t="str">
        <f>IF(Q4_2025[[#This Row],[Artikelprijs]]&lt;&gt;"",IF(Q4_2025[[#This Row],[Stuksprijs]]=Q4_2025[[#This Row],[Artikelprijs]],"Prijs gelijk","Prijs wijkt af"),"")</f>
        <v>Prijs wijkt af</v>
      </c>
      <c r="L1117" t="str">
        <f>IF(Q4_2025[[#This Row],[Relatiekorting percentage]]=0,
    "Nvt",
    IF(Q4_2025[[#This Row],[Brutobedrag 2]] &lt; Q4_2025[[#This Row],[Bruto - Rel.korting]],
        "Nee",
        "Ja"))</f>
        <v>Ja</v>
      </c>
      <c r="M1117" s="10">
        <f>IF(Q4_2025[[#This Row],[Artikelprijs]]&lt;&gt;"",Q4_2025[[#This Row],[Artikelprijs]],Q4_2025[[#This Row],[Stuksprijs]])</f>
        <v>125</v>
      </c>
      <c r="N1117" s="44">
        <f>Q4_2025[[#This Row],[Besteld]]*Q4_2025[[#This Row],[Prijs 2]]</f>
        <v>250</v>
      </c>
      <c r="O1117" s="10">
        <f>IF(Q4_2025[[#This Row],[Brutobedrag 2]]&lt;Q4_2025[[#This Row],[Bruto - Rel.korting]],Q4_2025[[#This Row],[Brutobedrag 2]],Q4_2025[[#This Row],[Brutobedrag 2]]*(100-Q4_2025[[#This Row],[Relatiekorting percentage]])/100)</f>
        <v>175</v>
      </c>
      <c r="R1117" s="3"/>
      <c r="W1117"/>
      <c r="AB1117"/>
    </row>
    <row r="1118" spans="1:28" x14ac:dyDescent="0.3">
      <c r="A1118" t="s">
        <v>872</v>
      </c>
      <c r="B1118">
        <v>4001156</v>
      </c>
      <c r="C1118" t="s">
        <v>374</v>
      </c>
      <c r="D1118">
        <v>1</v>
      </c>
      <c r="E1118" s="10">
        <v>121.9</v>
      </c>
      <c r="F1118" s="10">
        <v>121.9</v>
      </c>
      <c r="G1118" s="10">
        <v>85.33</v>
      </c>
      <c r="H1118">
        <v>30</v>
      </c>
      <c r="I1118" s="51" t="str">
        <f>_xlfn.XLOOKUP(Q4_2025[[#This Row],[Artikelnr]],Artikel_prijzen[Artnr],Artikel_prijzen[Groep],"")</f>
        <v/>
      </c>
      <c r="J1118" s="10" t="str">
        <f>_xlfn.XLOOKUP(Q4_2025[[#This Row],[Artikelnr]],Artikel_prijzen[Artnr],Artikel_prijzen[Prijs 2025],"")</f>
        <v/>
      </c>
      <c r="K1118" t="str">
        <f>IF(Q4_2025[[#This Row],[Artikelprijs]]&lt;&gt;"",IF(Q4_2025[[#This Row],[Stuksprijs]]=Q4_2025[[#This Row],[Artikelprijs]],"Prijs gelijk","Prijs wijkt af"),"")</f>
        <v/>
      </c>
      <c r="L1118" t="str">
        <f>IF(Q4_2025[[#This Row],[Relatiekorting percentage]]=0,
    "Nvt",
    IF(Q4_2025[[#This Row],[Brutobedrag 2]] &lt; Q4_2025[[#This Row],[Bruto - Rel.korting]],
        "Nee",
        "Ja"))</f>
        <v>Ja</v>
      </c>
      <c r="M1118" s="10">
        <f>IF(Q4_2025[[#This Row],[Artikelprijs]]&lt;&gt;"",Q4_2025[[#This Row],[Artikelprijs]],Q4_2025[[#This Row],[Stuksprijs]])</f>
        <v>121.9</v>
      </c>
      <c r="N1118" s="44">
        <f>Q4_2025[[#This Row],[Besteld]]*Q4_2025[[#This Row],[Prijs 2]]</f>
        <v>121.9</v>
      </c>
      <c r="O1118" s="10">
        <f>IF(Q4_2025[[#This Row],[Brutobedrag 2]]&lt;Q4_2025[[#This Row],[Bruto - Rel.korting]],Q4_2025[[#This Row],[Brutobedrag 2]],Q4_2025[[#This Row],[Brutobedrag 2]]*(100-Q4_2025[[#This Row],[Relatiekorting percentage]])/100)</f>
        <v>85.33</v>
      </c>
      <c r="R1118" s="3"/>
      <c r="W1118"/>
      <c r="AB1118"/>
    </row>
    <row r="1119" spans="1:28" x14ac:dyDescent="0.3">
      <c r="A1119" t="s">
        <v>872</v>
      </c>
      <c r="B1119">
        <v>5040032</v>
      </c>
      <c r="C1119" t="s">
        <v>792</v>
      </c>
      <c r="D1119">
        <v>1</v>
      </c>
      <c r="E1119" s="10">
        <v>81.25</v>
      </c>
      <c r="F1119" s="10">
        <v>81.25</v>
      </c>
      <c r="G1119" s="10">
        <v>56.87</v>
      </c>
      <c r="H1119">
        <v>30</v>
      </c>
      <c r="I1119" s="51" t="str">
        <f>_xlfn.XLOOKUP(Q4_2025[[#This Row],[Artikelnr]],Artikel_prijzen[Artnr],Artikel_prijzen[Groep],"")</f>
        <v/>
      </c>
      <c r="J1119" s="10" t="str">
        <f>_xlfn.XLOOKUP(Q4_2025[[#This Row],[Artikelnr]],Artikel_prijzen[Artnr],Artikel_prijzen[Prijs 2025],"")</f>
        <v/>
      </c>
      <c r="K1119" t="str">
        <f>IF(Q4_2025[[#This Row],[Artikelprijs]]&lt;&gt;"",IF(Q4_2025[[#This Row],[Stuksprijs]]=Q4_2025[[#This Row],[Artikelprijs]],"Prijs gelijk","Prijs wijkt af"),"")</f>
        <v/>
      </c>
      <c r="L1119" t="str">
        <f>IF(Q4_2025[[#This Row],[Relatiekorting percentage]]=0,
    "Nvt",
    IF(Q4_2025[[#This Row],[Brutobedrag 2]] &lt; Q4_2025[[#This Row],[Bruto - Rel.korting]],
        "Nee",
        "Ja"))</f>
        <v>Ja</v>
      </c>
      <c r="M1119" s="10">
        <f>IF(Q4_2025[[#This Row],[Artikelprijs]]&lt;&gt;"",Q4_2025[[#This Row],[Artikelprijs]],Q4_2025[[#This Row],[Stuksprijs]])</f>
        <v>81.25</v>
      </c>
      <c r="N1119" s="44">
        <f>Q4_2025[[#This Row],[Besteld]]*Q4_2025[[#This Row],[Prijs 2]]</f>
        <v>81.25</v>
      </c>
      <c r="O1119" s="10">
        <f>IF(Q4_2025[[#This Row],[Brutobedrag 2]]&lt;Q4_2025[[#This Row],[Bruto - Rel.korting]],Q4_2025[[#This Row],[Brutobedrag 2]],Q4_2025[[#This Row],[Brutobedrag 2]]*(100-Q4_2025[[#This Row],[Relatiekorting percentage]])/100)</f>
        <v>56.875</v>
      </c>
      <c r="R1119" s="3"/>
      <c r="W1119"/>
      <c r="AB1119"/>
    </row>
    <row r="1120" spans="1:28" x14ac:dyDescent="0.3">
      <c r="A1120" t="s">
        <v>872</v>
      </c>
      <c r="B1120">
        <v>4001301</v>
      </c>
      <c r="C1120" t="s">
        <v>605</v>
      </c>
      <c r="D1120">
        <v>1</v>
      </c>
      <c r="E1120" s="10">
        <v>45</v>
      </c>
      <c r="F1120" s="10">
        <v>45</v>
      </c>
      <c r="G1120" s="10">
        <v>31.5</v>
      </c>
      <c r="H1120">
        <v>30</v>
      </c>
      <c r="I1120" s="51" t="str">
        <f>_xlfn.XLOOKUP(Q4_2025[[#This Row],[Artikelnr]],Artikel_prijzen[Artnr],Artikel_prijzen[Groep],"")</f>
        <v/>
      </c>
      <c r="J1120" s="10" t="str">
        <f>_xlfn.XLOOKUP(Q4_2025[[#This Row],[Artikelnr]],Artikel_prijzen[Artnr],Artikel_prijzen[Prijs 2025],"")</f>
        <v/>
      </c>
      <c r="K1120" t="str">
        <f>IF(Q4_2025[[#This Row],[Artikelprijs]]&lt;&gt;"",IF(Q4_2025[[#This Row],[Stuksprijs]]=Q4_2025[[#This Row],[Artikelprijs]],"Prijs gelijk","Prijs wijkt af"),"")</f>
        <v/>
      </c>
      <c r="L1120" t="str">
        <f>IF(Q4_2025[[#This Row],[Relatiekorting percentage]]=0,
    "Nvt",
    IF(Q4_2025[[#This Row],[Brutobedrag 2]] &lt; Q4_2025[[#This Row],[Bruto - Rel.korting]],
        "Nee",
        "Ja"))</f>
        <v>Ja</v>
      </c>
      <c r="M1120" s="10">
        <f>IF(Q4_2025[[#This Row],[Artikelprijs]]&lt;&gt;"",Q4_2025[[#This Row],[Artikelprijs]],Q4_2025[[#This Row],[Stuksprijs]])</f>
        <v>45</v>
      </c>
      <c r="N1120" s="44">
        <f>Q4_2025[[#This Row],[Besteld]]*Q4_2025[[#This Row],[Prijs 2]]</f>
        <v>45</v>
      </c>
      <c r="O1120" s="10">
        <f>IF(Q4_2025[[#This Row],[Brutobedrag 2]]&lt;Q4_2025[[#This Row],[Bruto - Rel.korting]],Q4_2025[[#This Row],[Brutobedrag 2]],Q4_2025[[#This Row],[Brutobedrag 2]]*(100-Q4_2025[[#This Row],[Relatiekorting percentage]])/100)</f>
        <v>31.5</v>
      </c>
      <c r="R1120" s="3"/>
      <c r="W1120"/>
      <c r="AB1120"/>
    </row>
    <row r="1121" spans="1:28" x14ac:dyDescent="0.3">
      <c r="A1121" t="s">
        <v>872</v>
      </c>
      <c r="B1121">
        <v>4001298</v>
      </c>
      <c r="C1121" t="s">
        <v>591</v>
      </c>
      <c r="D1121">
        <v>1</v>
      </c>
      <c r="E1121" s="10">
        <v>35</v>
      </c>
      <c r="F1121" s="10">
        <v>35</v>
      </c>
      <c r="G1121" s="10">
        <v>24.5</v>
      </c>
      <c r="H1121">
        <v>30</v>
      </c>
      <c r="I1121" s="51" t="str">
        <f>_xlfn.XLOOKUP(Q4_2025[[#This Row],[Artikelnr]],Artikel_prijzen[Artnr],Artikel_prijzen[Groep],"")</f>
        <v/>
      </c>
      <c r="J1121" s="10" t="str">
        <f>_xlfn.XLOOKUP(Q4_2025[[#This Row],[Artikelnr]],Artikel_prijzen[Artnr],Artikel_prijzen[Prijs 2025],"")</f>
        <v/>
      </c>
      <c r="K1121" t="str">
        <f>IF(Q4_2025[[#This Row],[Artikelprijs]]&lt;&gt;"",IF(Q4_2025[[#This Row],[Stuksprijs]]=Q4_2025[[#This Row],[Artikelprijs]],"Prijs gelijk","Prijs wijkt af"),"")</f>
        <v/>
      </c>
      <c r="L1121" t="str">
        <f>IF(Q4_2025[[#This Row],[Relatiekorting percentage]]=0,
    "Nvt",
    IF(Q4_2025[[#This Row],[Brutobedrag 2]] &lt; Q4_2025[[#This Row],[Bruto - Rel.korting]],
        "Nee",
        "Ja"))</f>
        <v>Ja</v>
      </c>
      <c r="M1121" s="10">
        <f>IF(Q4_2025[[#This Row],[Artikelprijs]]&lt;&gt;"",Q4_2025[[#This Row],[Artikelprijs]],Q4_2025[[#This Row],[Stuksprijs]])</f>
        <v>35</v>
      </c>
      <c r="N1121" s="44">
        <f>Q4_2025[[#This Row],[Besteld]]*Q4_2025[[#This Row],[Prijs 2]]</f>
        <v>35</v>
      </c>
      <c r="O1121" s="10">
        <f>IF(Q4_2025[[#This Row],[Brutobedrag 2]]&lt;Q4_2025[[#This Row],[Bruto - Rel.korting]],Q4_2025[[#This Row],[Brutobedrag 2]],Q4_2025[[#This Row],[Brutobedrag 2]]*(100-Q4_2025[[#This Row],[Relatiekorting percentage]])/100)</f>
        <v>24.5</v>
      </c>
      <c r="R1121" s="3"/>
      <c r="W1121"/>
      <c r="AB1121"/>
    </row>
    <row r="1122" spans="1:28" x14ac:dyDescent="0.3">
      <c r="A1122" t="s">
        <v>872</v>
      </c>
      <c r="B1122">
        <v>4001306</v>
      </c>
      <c r="C1122" t="s">
        <v>604</v>
      </c>
      <c r="D1122">
        <v>1</v>
      </c>
      <c r="E1122" s="10">
        <v>121.9</v>
      </c>
      <c r="F1122" s="10">
        <v>121.9</v>
      </c>
      <c r="G1122" s="10">
        <v>85.33</v>
      </c>
      <c r="H1122">
        <v>30</v>
      </c>
      <c r="I1122" s="51" t="str">
        <f>_xlfn.XLOOKUP(Q4_2025[[#This Row],[Artikelnr]],Artikel_prijzen[Artnr],Artikel_prijzen[Groep],"")</f>
        <v/>
      </c>
      <c r="J1122" s="10" t="str">
        <f>_xlfn.XLOOKUP(Q4_2025[[#This Row],[Artikelnr]],Artikel_prijzen[Artnr],Artikel_prijzen[Prijs 2025],"")</f>
        <v/>
      </c>
      <c r="K1122" t="str">
        <f>IF(Q4_2025[[#This Row],[Artikelprijs]]&lt;&gt;"",IF(Q4_2025[[#This Row],[Stuksprijs]]=Q4_2025[[#This Row],[Artikelprijs]],"Prijs gelijk","Prijs wijkt af"),"")</f>
        <v/>
      </c>
      <c r="L1122" t="str">
        <f>IF(Q4_2025[[#This Row],[Relatiekorting percentage]]=0,
    "Nvt",
    IF(Q4_2025[[#This Row],[Brutobedrag 2]] &lt; Q4_2025[[#This Row],[Bruto - Rel.korting]],
        "Nee",
        "Ja"))</f>
        <v>Ja</v>
      </c>
      <c r="M1122" s="10">
        <f>IF(Q4_2025[[#This Row],[Artikelprijs]]&lt;&gt;"",Q4_2025[[#This Row],[Artikelprijs]],Q4_2025[[#This Row],[Stuksprijs]])</f>
        <v>121.9</v>
      </c>
      <c r="N1122" s="44">
        <f>Q4_2025[[#This Row],[Besteld]]*Q4_2025[[#This Row],[Prijs 2]]</f>
        <v>121.9</v>
      </c>
      <c r="O1122" s="10">
        <f>IF(Q4_2025[[#This Row],[Brutobedrag 2]]&lt;Q4_2025[[#This Row],[Bruto - Rel.korting]],Q4_2025[[#This Row],[Brutobedrag 2]],Q4_2025[[#This Row],[Brutobedrag 2]]*(100-Q4_2025[[#This Row],[Relatiekorting percentage]])/100)</f>
        <v>85.33</v>
      </c>
      <c r="R1122" s="3"/>
      <c r="W1122"/>
      <c r="AB1122"/>
    </row>
    <row r="1123" spans="1:28" x14ac:dyDescent="0.3">
      <c r="A1123" t="s">
        <v>872</v>
      </c>
      <c r="B1123">
        <v>5040008</v>
      </c>
      <c r="C1123" t="s">
        <v>333</v>
      </c>
      <c r="D1123">
        <v>1</v>
      </c>
      <c r="E1123" s="10">
        <v>355.35</v>
      </c>
      <c r="F1123" s="10">
        <v>355.35</v>
      </c>
      <c r="G1123" s="10">
        <v>248.74</v>
      </c>
      <c r="H1123">
        <v>30</v>
      </c>
      <c r="I1123" s="51" t="str">
        <f>_xlfn.XLOOKUP(Q4_2025[[#This Row],[Artikelnr]],Artikel_prijzen[Artnr],Artikel_prijzen[Groep],"")</f>
        <v>AV</v>
      </c>
      <c r="J1123" s="10">
        <f>_xlfn.XLOOKUP(Q4_2025[[#This Row],[Artikelnr]],Artikel_prijzen[Artnr],Artikel_prijzen[Prijs 2025],"")</f>
        <v>345</v>
      </c>
      <c r="K1123" t="str">
        <f>IF(Q4_2025[[#This Row],[Artikelprijs]]&lt;&gt;"",IF(Q4_2025[[#This Row],[Stuksprijs]]=Q4_2025[[#This Row],[Artikelprijs]],"Prijs gelijk","Prijs wijkt af"),"")</f>
        <v>Prijs wijkt af</v>
      </c>
      <c r="L1123" t="str">
        <f>IF(Q4_2025[[#This Row],[Relatiekorting percentage]]=0,
    "Nvt",
    IF(Q4_2025[[#This Row],[Brutobedrag 2]] &lt; Q4_2025[[#This Row],[Bruto - Rel.korting]],
        "Nee",
        "Ja"))</f>
        <v>Ja</v>
      </c>
      <c r="M1123" s="10">
        <f>IF(Q4_2025[[#This Row],[Artikelprijs]]&lt;&gt;"",Q4_2025[[#This Row],[Artikelprijs]],Q4_2025[[#This Row],[Stuksprijs]])</f>
        <v>345</v>
      </c>
      <c r="N1123" s="44">
        <f>Q4_2025[[#This Row],[Besteld]]*Q4_2025[[#This Row],[Prijs 2]]</f>
        <v>345</v>
      </c>
      <c r="O1123" s="10">
        <f>IF(Q4_2025[[#This Row],[Brutobedrag 2]]&lt;Q4_2025[[#This Row],[Bruto - Rel.korting]],Q4_2025[[#This Row],[Brutobedrag 2]],Q4_2025[[#This Row],[Brutobedrag 2]]*(100-Q4_2025[[#This Row],[Relatiekorting percentage]])/100)</f>
        <v>241.5</v>
      </c>
      <c r="R1123" s="3"/>
      <c r="W1123"/>
      <c r="AB1123"/>
    </row>
    <row r="1124" spans="1:28" x14ac:dyDescent="0.3">
      <c r="A1124" t="s">
        <v>872</v>
      </c>
      <c r="B1124">
        <v>5040018</v>
      </c>
      <c r="C1124" t="s">
        <v>319</v>
      </c>
      <c r="D1124">
        <v>1</v>
      </c>
      <c r="E1124" s="10">
        <v>66.95</v>
      </c>
      <c r="F1124" s="10">
        <v>66.95</v>
      </c>
      <c r="G1124" s="10">
        <v>46.86</v>
      </c>
      <c r="H1124">
        <v>30</v>
      </c>
      <c r="I1124" s="51" t="str">
        <f>_xlfn.XLOOKUP(Q4_2025[[#This Row],[Artikelnr]],Artikel_prijzen[Artnr],Artikel_prijzen[Groep],"")</f>
        <v/>
      </c>
      <c r="J1124" s="10" t="str">
        <f>_xlfn.XLOOKUP(Q4_2025[[#This Row],[Artikelnr]],Artikel_prijzen[Artnr],Artikel_prijzen[Prijs 2025],"")</f>
        <v/>
      </c>
      <c r="K1124" t="str">
        <f>IF(Q4_2025[[#This Row],[Artikelprijs]]&lt;&gt;"",IF(Q4_2025[[#This Row],[Stuksprijs]]=Q4_2025[[#This Row],[Artikelprijs]],"Prijs gelijk","Prijs wijkt af"),"")</f>
        <v/>
      </c>
      <c r="L1124" t="str">
        <f>IF(Q4_2025[[#This Row],[Relatiekorting percentage]]=0,
    "Nvt",
    IF(Q4_2025[[#This Row],[Brutobedrag 2]] &lt; Q4_2025[[#This Row],[Bruto - Rel.korting]],
        "Nee",
        "Ja"))</f>
        <v>Ja</v>
      </c>
      <c r="M1124" s="10">
        <f>IF(Q4_2025[[#This Row],[Artikelprijs]]&lt;&gt;"",Q4_2025[[#This Row],[Artikelprijs]],Q4_2025[[#This Row],[Stuksprijs]])</f>
        <v>66.95</v>
      </c>
      <c r="N1124" s="44">
        <f>Q4_2025[[#This Row],[Besteld]]*Q4_2025[[#This Row],[Prijs 2]]</f>
        <v>66.95</v>
      </c>
      <c r="O1124" s="10">
        <f>IF(Q4_2025[[#This Row],[Brutobedrag 2]]&lt;Q4_2025[[#This Row],[Bruto - Rel.korting]],Q4_2025[[#This Row],[Brutobedrag 2]],Q4_2025[[#This Row],[Brutobedrag 2]]*(100-Q4_2025[[#This Row],[Relatiekorting percentage]])/100)</f>
        <v>46.865000000000002</v>
      </c>
      <c r="R1124" s="3"/>
      <c r="W1124"/>
      <c r="AB1124"/>
    </row>
    <row r="1125" spans="1:28" x14ac:dyDescent="0.3">
      <c r="A1125" t="s">
        <v>872</v>
      </c>
      <c r="B1125">
        <v>5040032</v>
      </c>
      <c r="C1125" t="s">
        <v>902</v>
      </c>
      <c r="D1125">
        <v>2</v>
      </c>
      <c r="E1125" s="10">
        <v>480</v>
      </c>
      <c r="F1125" s="10">
        <v>960</v>
      </c>
      <c r="G1125" s="10">
        <v>816</v>
      </c>
      <c r="H1125">
        <v>15</v>
      </c>
      <c r="I1125" s="51" t="str">
        <f>_xlfn.XLOOKUP(Q4_2025[[#This Row],[Artikelnr]],Artikel_prijzen[Artnr],Artikel_prijzen[Groep],"")</f>
        <v/>
      </c>
      <c r="J1125" s="10" t="str">
        <f>_xlfn.XLOOKUP(Q4_2025[[#This Row],[Artikelnr]],Artikel_prijzen[Artnr],Artikel_prijzen[Prijs 2025],"")</f>
        <v/>
      </c>
      <c r="K1125" t="str">
        <f>IF(Q4_2025[[#This Row],[Artikelprijs]]&lt;&gt;"",IF(Q4_2025[[#This Row],[Stuksprijs]]=Q4_2025[[#This Row],[Artikelprijs]],"Prijs gelijk","Prijs wijkt af"),"")</f>
        <v/>
      </c>
      <c r="L1125" t="str">
        <f>IF(Q4_2025[[#This Row],[Relatiekorting percentage]]=0,
    "Nvt",
    IF(Q4_2025[[#This Row],[Brutobedrag 2]] &lt; Q4_2025[[#This Row],[Bruto - Rel.korting]],
        "Nee",
        "Ja"))</f>
        <v>Ja</v>
      </c>
      <c r="M1125" s="10">
        <f>IF(Q4_2025[[#This Row],[Artikelprijs]]&lt;&gt;"",Q4_2025[[#This Row],[Artikelprijs]],Q4_2025[[#This Row],[Stuksprijs]])</f>
        <v>480</v>
      </c>
      <c r="N1125" s="44">
        <f>Q4_2025[[#This Row],[Besteld]]*Q4_2025[[#This Row],[Prijs 2]]</f>
        <v>960</v>
      </c>
      <c r="O1125" s="10">
        <f>IF(Q4_2025[[#This Row],[Brutobedrag 2]]&lt;Q4_2025[[#This Row],[Bruto - Rel.korting]],Q4_2025[[#This Row],[Brutobedrag 2]],Q4_2025[[#This Row],[Brutobedrag 2]]*(100-Q4_2025[[#This Row],[Relatiekorting percentage]])/100)</f>
        <v>816</v>
      </c>
      <c r="R1125" s="3"/>
      <c r="W1125"/>
      <c r="AB1125"/>
    </row>
    <row r="1126" spans="1:28" x14ac:dyDescent="0.3">
      <c r="A1126" t="s">
        <v>872</v>
      </c>
      <c r="B1126">
        <v>5040032</v>
      </c>
      <c r="C1126" t="s">
        <v>903</v>
      </c>
      <c r="D1126">
        <v>1</v>
      </c>
      <c r="E1126" s="10">
        <v>240</v>
      </c>
      <c r="F1126" s="10">
        <v>240</v>
      </c>
      <c r="G1126" s="10">
        <v>204</v>
      </c>
      <c r="H1126">
        <v>15</v>
      </c>
      <c r="I1126" s="51" t="str">
        <f>_xlfn.XLOOKUP(Q4_2025[[#This Row],[Artikelnr]],Artikel_prijzen[Artnr],Artikel_prijzen[Groep],"")</f>
        <v/>
      </c>
      <c r="J1126" s="10" t="str">
        <f>_xlfn.XLOOKUP(Q4_2025[[#This Row],[Artikelnr]],Artikel_prijzen[Artnr],Artikel_prijzen[Prijs 2025],"")</f>
        <v/>
      </c>
      <c r="K1126" t="str">
        <f>IF(Q4_2025[[#This Row],[Artikelprijs]]&lt;&gt;"",IF(Q4_2025[[#This Row],[Stuksprijs]]=Q4_2025[[#This Row],[Artikelprijs]],"Prijs gelijk","Prijs wijkt af"),"")</f>
        <v/>
      </c>
      <c r="L1126" t="str">
        <f>IF(Q4_2025[[#This Row],[Relatiekorting percentage]]=0,
    "Nvt",
    IF(Q4_2025[[#This Row],[Brutobedrag 2]] &lt; Q4_2025[[#This Row],[Bruto - Rel.korting]],
        "Nee",
        "Ja"))</f>
        <v>Ja</v>
      </c>
      <c r="M1126" s="10">
        <f>IF(Q4_2025[[#This Row],[Artikelprijs]]&lt;&gt;"",Q4_2025[[#This Row],[Artikelprijs]],Q4_2025[[#This Row],[Stuksprijs]])</f>
        <v>240</v>
      </c>
      <c r="N1126" s="44">
        <f>Q4_2025[[#This Row],[Besteld]]*Q4_2025[[#This Row],[Prijs 2]]</f>
        <v>240</v>
      </c>
      <c r="O1126" s="10">
        <f>IF(Q4_2025[[#This Row],[Brutobedrag 2]]&lt;Q4_2025[[#This Row],[Bruto - Rel.korting]],Q4_2025[[#This Row],[Brutobedrag 2]],Q4_2025[[#This Row],[Brutobedrag 2]]*(100-Q4_2025[[#This Row],[Relatiekorting percentage]])/100)</f>
        <v>204</v>
      </c>
      <c r="R1126" s="3"/>
      <c r="W1126"/>
      <c r="AB1126"/>
    </row>
    <row r="1127" spans="1:28" x14ac:dyDescent="0.3">
      <c r="A1127" t="s">
        <v>872</v>
      </c>
      <c r="B1127">
        <v>5040032</v>
      </c>
      <c r="C1127" t="s">
        <v>904</v>
      </c>
      <c r="D1127">
        <v>2</v>
      </c>
      <c r="E1127" s="10">
        <v>41.25</v>
      </c>
      <c r="F1127" s="10">
        <v>82.5</v>
      </c>
      <c r="G1127" s="10">
        <v>70.12</v>
      </c>
      <c r="H1127">
        <v>15</v>
      </c>
      <c r="I1127" s="51" t="str">
        <f>_xlfn.XLOOKUP(Q4_2025[[#This Row],[Artikelnr]],Artikel_prijzen[Artnr],Artikel_prijzen[Groep],"")</f>
        <v/>
      </c>
      <c r="J1127" s="10" t="str">
        <f>_xlfn.XLOOKUP(Q4_2025[[#This Row],[Artikelnr]],Artikel_prijzen[Artnr],Artikel_prijzen[Prijs 2025],"")</f>
        <v/>
      </c>
      <c r="K1127" t="str">
        <f>IF(Q4_2025[[#This Row],[Artikelprijs]]&lt;&gt;"",IF(Q4_2025[[#This Row],[Stuksprijs]]=Q4_2025[[#This Row],[Artikelprijs]],"Prijs gelijk","Prijs wijkt af"),"")</f>
        <v/>
      </c>
      <c r="L1127" t="str">
        <f>IF(Q4_2025[[#This Row],[Relatiekorting percentage]]=0,
    "Nvt",
    IF(Q4_2025[[#This Row],[Brutobedrag 2]] &lt; Q4_2025[[#This Row],[Bruto - Rel.korting]],
        "Nee",
        "Ja"))</f>
        <v>Ja</v>
      </c>
      <c r="M1127" s="10">
        <f>IF(Q4_2025[[#This Row],[Artikelprijs]]&lt;&gt;"",Q4_2025[[#This Row],[Artikelprijs]],Q4_2025[[#This Row],[Stuksprijs]])</f>
        <v>41.25</v>
      </c>
      <c r="N1127" s="44">
        <f>Q4_2025[[#This Row],[Besteld]]*Q4_2025[[#This Row],[Prijs 2]]</f>
        <v>82.5</v>
      </c>
      <c r="O1127" s="10">
        <f>IF(Q4_2025[[#This Row],[Brutobedrag 2]]&lt;Q4_2025[[#This Row],[Bruto - Rel.korting]],Q4_2025[[#This Row],[Brutobedrag 2]],Q4_2025[[#This Row],[Brutobedrag 2]]*(100-Q4_2025[[#This Row],[Relatiekorting percentage]])/100)</f>
        <v>70.125</v>
      </c>
      <c r="R1127" s="3"/>
      <c r="W1127"/>
      <c r="AB1127"/>
    </row>
    <row r="1128" spans="1:28" x14ac:dyDescent="0.3">
      <c r="A1128" t="s">
        <v>872</v>
      </c>
      <c r="B1128">
        <v>5040032</v>
      </c>
      <c r="C1128" t="s">
        <v>905</v>
      </c>
      <c r="D1128">
        <v>2</v>
      </c>
      <c r="E1128" s="10">
        <v>11.25</v>
      </c>
      <c r="F1128" s="10">
        <v>22.5</v>
      </c>
      <c r="G1128" s="10">
        <v>19.12</v>
      </c>
      <c r="H1128">
        <v>15</v>
      </c>
      <c r="I1128" s="51" t="str">
        <f>_xlfn.XLOOKUP(Q4_2025[[#This Row],[Artikelnr]],Artikel_prijzen[Artnr],Artikel_prijzen[Groep],"")</f>
        <v/>
      </c>
      <c r="J1128" s="10" t="str">
        <f>_xlfn.XLOOKUP(Q4_2025[[#This Row],[Artikelnr]],Artikel_prijzen[Artnr],Artikel_prijzen[Prijs 2025],"")</f>
        <v/>
      </c>
      <c r="K1128" t="str">
        <f>IF(Q4_2025[[#This Row],[Artikelprijs]]&lt;&gt;"",IF(Q4_2025[[#This Row],[Stuksprijs]]=Q4_2025[[#This Row],[Artikelprijs]],"Prijs gelijk","Prijs wijkt af"),"")</f>
        <v/>
      </c>
      <c r="L1128" t="str">
        <f>IF(Q4_2025[[#This Row],[Relatiekorting percentage]]=0,
    "Nvt",
    IF(Q4_2025[[#This Row],[Brutobedrag 2]] &lt; Q4_2025[[#This Row],[Bruto - Rel.korting]],
        "Nee",
        "Ja"))</f>
        <v>Ja</v>
      </c>
      <c r="M1128" s="10">
        <f>IF(Q4_2025[[#This Row],[Artikelprijs]]&lt;&gt;"",Q4_2025[[#This Row],[Artikelprijs]],Q4_2025[[#This Row],[Stuksprijs]])</f>
        <v>11.25</v>
      </c>
      <c r="N1128" s="44">
        <f>Q4_2025[[#This Row],[Besteld]]*Q4_2025[[#This Row],[Prijs 2]]</f>
        <v>22.5</v>
      </c>
      <c r="O1128" s="10">
        <f>IF(Q4_2025[[#This Row],[Brutobedrag 2]]&lt;Q4_2025[[#This Row],[Bruto - Rel.korting]],Q4_2025[[#This Row],[Brutobedrag 2]],Q4_2025[[#This Row],[Brutobedrag 2]]*(100-Q4_2025[[#This Row],[Relatiekorting percentage]])/100)</f>
        <v>19.125</v>
      </c>
      <c r="R1128" s="3"/>
      <c r="W1128"/>
      <c r="AB1128"/>
    </row>
    <row r="1129" spans="1:28" x14ac:dyDescent="0.3">
      <c r="A1129" t="s">
        <v>872</v>
      </c>
      <c r="B1129">
        <v>5040032</v>
      </c>
      <c r="C1129" t="s">
        <v>906</v>
      </c>
      <c r="D1129">
        <v>2</v>
      </c>
      <c r="E1129" s="10">
        <v>6.75</v>
      </c>
      <c r="F1129" s="10">
        <v>13.5</v>
      </c>
      <c r="G1129" s="10">
        <v>11.47</v>
      </c>
      <c r="H1129">
        <v>15</v>
      </c>
      <c r="I1129" s="51" t="str">
        <f>_xlfn.XLOOKUP(Q4_2025[[#This Row],[Artikelnr]],Artikel_prijzen[Artnr],Artikel_prijzen[Groep],"")</f>
        <v/>
      </c>
      <c r="J1129" s="10" t="str">
        <f>_xlfn.XLOOKUP(Q4_2025[[#This Row],[Artikelnr]],Artikel_prijzen[Artnr],Artikel_prijzen[Prijs 2025],"")</f>
        <v/>
      </c>
      <c r="K1129" t="str">
        <f>IF(Q4_2025[[#This Row],[Artikelprijs]]&lt;&gt;"",IF(Q4_2025[[#This Row],[Stuksprijs]]=Q4_2025[[#This Row],[Artikelprijs]],"Prijs gelijk","Prijs wijkt af"),"")</f>
        <v/>
      </c>
      <c r="L1129" t="str">
        <f>IF(Q4_2025[[#This Row],[Relatiekorting percentage]]=0,
    "Nvt",
    IF(Q4_2025[[#This Row],[Brutobedrag 2]] &lt; Q4_2025[[#This Row],[Bruto - Rel.korting]],
        "Nee",
        "Ja"))</f>
        <v>Ja</v>
      </c>
      <c r="M1129" s="10">
        <f>IF(Q4_2025[[#This Row],[Artikelprijs]]&lt;&gt;"",Q4_2025[[#This Row],[Artikelprijs]],Q4_2025[[#This Row],[Stuksprijs]])</f>
        <v>6.75</v>
      </c>
      <c r="N1129" s="44">
        <f>Q4_2025[[#This Row],[Besteld]]*Q4_2025[[#This Row],[Prijs 2]]</f>
        <v>13.5</v>
      </c>
      <c r="O1129" s="10">
        <f>IF(Q4_2025[[#This Row],[Brutobedrag 2]]&lt;Q4_2025[[#This Row],[Bruto - Rel.korting]],Q4_2025[[#This Row],[Brutobedrag 2]],Q4_2025[[#This Row],[Brutobedrag 2]]*(100-Q4_2025[[#This Row],[Relatiekorting percentage]])/100)</f>
        <v>11.475</v>
      </c>
      <c r="R1129" s="3"/>
      <c r="W1129"/>
      <c r="AB1129"/>
    </row>
    <row r="1130" spans="1:28" x14ac:dyDescent="0.3">
      <c r="A1130" t="s">
        <v>872</v>
      </c>
      <c r="B1130">
        <v>5040032</v>
      </c>
      <c r="C1130" t="s">
        <v>907</v>
      </c>
      <c r="D1130">
        <v>1</v>
      </c>
      <c r="E1130" s="10">
        <v>337.5</v>
      </c>
      <c r="F1130" s="10">
        <v>337.5</v>
      </c>
      <c r="G1130" s="10">
        <v>286.87</v>
      </c>
      <c r="H1130">
        <v>15</v>
      </c>
      <c r="I1130" s="51" t="str">
        <f>_xlfn.XLOOKUP(Q4_2025[[#This Row],[Artikelnr]],Artikel_prijzen[Artnr],Artikel_prijzen[Groep],"")</f>
        <v/>
      </c>
      <c r="J1130" s="10" t="str">
        <f>_xlfn.XLOOKUP(Q4_2025[[#This Row],[Artikelnr]],Artikel_prijzen[Artnr],Artikel_prijzen[Prijs 2025],"")</f>
        <v/>
      </c>
      <c r="K1130" t="str">
        <f>IF(Q4_2025[[#This Row],[Artikelprijs]]&lt;&gt;"",IF(Q4_2025[[#This Row],[Stuksprijs]]=Q4_2025[[#This Row],[Artikelprijs]],"Prijs gelijk","Prijs wijkt af"),"")</f>
        <v/>
      </c>
      <c r="L1130" t="str">
        <f>IF(Q4_2025[[#This Row],[Relatiekorting percentage]]=0,
    "Nvt",
    IF(Q4_2025[[#This Row],[Brutobedrag 2]] &lt; Q4_2025[[#This Row],[Bruto - Rel.korting]],
        "Nee",
        "Ja"))</f>
        <v>Ja</v>
      </c>
      <c r="M1130" s="10">
        <f>IF(Q4_2025[[#This Row],[Artikelprijs]]&lt;&gt;"",Q4_2025[[#This Row],[Artikelprijs]],Q4_2025[[#This Row],[Stuksprijs]])</f>
        <v>337.5</v>
      </c>
      <c r="N1130" s="44">
        <f>Q4_2025[[#This Row],[Besteld]]*Q4_2025[[#This Row],[Prijs 2]]</f>
        <v>337.5</v>
      </c>
      <c r="O1130" s="10">
        <f>IF(Q4_2025[[#This Row],[Brutobedrag 2]]&lt;Q4_2025[[#This Row],[Bruto - Rel.korting]],Q4_2025[[#This Row],[Brutobedrag 2]],Q4_2025[[#This Row],[Brutobedrag 2]]*(100-Q4_2025[[#This Row],[Relatiekorting percentage]])/100)</f>
        <v>286.875</v>
      </c>
      <c r="R1130" s="3"/>
      <c r="W1130"/>
      <c r="AB1130"/>
    </row>
    <row r="1131" spans="1:28" x14ac:dyDescent="0.3">
      <c r="A1131" t="s">
        <v>872</v>
      </c>
      <c r="B1131">
        <v>5040032</v>
      </c>
      <c r="C1131" t="s">
        <v>908</v>
      </c>
      <c r="D1131">
        <v>1</v>
      </c>
      <c r="E1131" s="10">
        <v>30</v>
      </c>
      <c r="F1131" s="10">
        <v>30</v>
      </c>
      <c r="G1131" s="10">
        <v>25.5</v>
      </c>
      <c r="H1131">
        <v>15</v>
      </c>
      <c r="I1131" s="51" t="str">
        <f>_xlfn.XLOOKUP(Q4_2025[[#This Row],[Artikelnr]],Artikel_prijzen[Artnr],Artikel_prijzen[Groep],"")</f>
        <v/>
      </c>
      <c r="J1131" s="10" t="str">
        <f>_xlfn.XLOOKUP(Q4_2025[[#This Row],[Artikelnr]],Artikel_prijzen[Artnr],Artikel_prijzen[Prijs 2025],"")</f>
        <v/>
      </c>
      <c r="K1131" t="str">
        <f>IF(Q4_2025[[#This Row],[Artikelprijs]]&lt;&gt;"",IF(Q4_2025[[#This Row],[Stuksprijs]]=Q4_2025[[#This Row],[Artikelprijs]],"Prijs gelijk","Prijs wijkt af"),"")</f>
        <v/>
      </c>
      <c r="L1131" t="str">
        <f>IF(Q4_2025[[#This Row],[Relatiekorting percentage]]=0,
    "Nvt",
    IF(Q4_2025[[#This Row],[Brutobedrag 2]] &lt; Q4_2025[[#This Row],[Bruto - Rel.korting]],
        "Nee",
        "Ja"))</f>
        <v>Ja</v>
      </c>
      <c r="M1131" s="10">
        <f>IF(Q4_2025[[#This Row],[Artikelprijs]]&lt;&gt;"",Q4_2025[[#This Row],[Artikelprijs]],Q4_2025[[#This Row],[Stuksprijs]])</f>
        <v>30</v>
      </c>
      <c r="N1131" s="44">
        <f>Q4_2025[[#This Row],[Besteld]]*Q4_2025[[#This Row],[Prijs 2]]</f>
        <v>30</v>
      </c>
      <c r="O1131" s="10">
        <f>IF(Q4_2025[[#This Row],[Brutobedrag 2]]&lt;Q4_2025[[#This Row],[Bruto - Rel.korting]],Q4_2025[[#This Row],[Brutobedrag 2]],Q4_2025[[#This Row],[Brutobedrag 2]]*(100-Q4_2025[[#This Row],[Relatiekorting percentage]])/100)</f>
        <v>25.5</v>
      </c>
      <c r="R1131" s="3"/>
      <c r="W1131"/>
      <c r="AB1131"/>
    </row>
    <row r="1132" spans="1:28" x14ac:dyDescent="0.3">
      <c r="A1132" t="s">
        <v>872</v>
      </c>
      <c r="B1132">
        <v>5040032</v>
      </c>
      <c r="C1132" t="s">
        <v>909</v>
      </c>
      <c r="D1132">
        <v>1</v>
      </c>
      <c r="E1132" s="10">
        <v>3.91</v>
      </c>
      <c r="F1132" s="10">
        <v>3.91</v>
      </c>
      <c r="G1132" s="10">
        <v>3.91</v>
      </c>
      <c r="H1132">
        <v>0</v>
      </c>
      <c r="I1132" s="51" t="str">
        <f>_xlfn.XLOOKUP(Q4_2025[[#This Row],[Artikelnr]],Artikel_prijzen[Artnr],Artikel_prijzen[Groep],"")</f>
        <v/>
      </c>
      <c r="J1132" s="10" t="str">
        <f>_xlfn.XLOOKUP(Q4_2025[[#This Row],[Artikelnr]],Artikel_prijzen[Artnr],Artikel_prijzen[Prijs 2025],"")</f>
        <v/>
      </c>
      <c r="K1132" t="str">
        <f>IF(Q4_2025[[#This Row],[Artikelprijs]]&lt;&gt;"",IF(Q4_2025[[#This Row],[Stuksprijs]]=Q4_2025[[#This Row],[Artikelprijs]],"Prijs gelijk","Prijs wijkt af"),"")</f>
        <v/>
      </c>
      <c r="L1132" t="str">
        <f>IF(Q4_2025[[#This Row],[Relatiekorting percentage]]=0,
    "Nvt",
    IF(Q4_2025[[#This Row],[Brutobedrag 2]] &lt; Q4_2025[[#This Row],[Bruto - Rel.korting]],
        "Nee",
        "Ja"))</f>
        <v>Nvt</v>
      </c>
      <c r="M1132" s="10">
        <f>IF(Q4_2025[[#This Row],[Artikelprijs]]&lt;&gt;"",Q4_2025[[#This Row],[Artikelprijs]],Q4_2025[[#This Row],[Stuksprijs]])</f>
        <v>3.91</v>
      </c>
      <c r="N1132" s="44">
        <f>Q4_2025[[#This Row],[Besteld]]*Q4_2025[[#This Row],[Prijs 2]]</f>
        <v>3.91</v>
      </c>
      <c r="O1132" s="10">
        <f>IF(Q4_2025[[#This Row],[Brutobedrag 2]]&lt;Q4_2025[[#This Row],[Bruto - Rel.korting]],Q4_2025[[#This Row],[Brutobedrag 2]],Q4_2025[[#This Row],[Brutobedrag 2]]*(100-Q4_2025[[#This Row],[Relatiekorting percentage]])/100)</f>
        <v>3.91</v>
      </c>
      <c r="R1132" s="3"/>
      <c r="W1132"/>
      <c r="AB1132"/>
    </row>
    <row r="1133" spans="1:28" x14ac:dyDescent="0.3">
      <c r="A1133" t="s">
        <v>872</v>
      </c>
      <c r="B1133">
        <v>4001306</v>
      </c>
      <c r="C1133" t="s">
        <v>604</v>
      </c>
      <c r="D1133">
        <v>1</v>
      </c>
      <c r="E1133" s="10">
        <v>115</v>
      </c>
      <c r="F1133" s="10">
        <v>115</v>
      </c>
      <c r="G1133" s="10">
        <v>97.75</v>
      </c>
      <c r="H1133">
        <v>15</v>
      </c>
      <c r="I1133" s="51" t="str">
        <f>_xlfn.XLOOKUP(Q4_2025[[#This Row],[Artikelnr]],Artikel_prijzen[Artnr],Artikel_prijzen[Groep],"")</f>
        <v/>
      </c>
      <c r="J1133" s="10" t="str">
        <f>_xlfn.XLOOKUP(Q4_2025[[#This Row],[Artikelnr]],Artikel_prijzen[Artnr],Artikel_prijzen[Prijs 2025],"")</f>
        <v/>
      </c>
      <c r="K1133" t="str">
        <f>IF(Q4_2025[[#This Row],[Artikelprijs]]&lt;&gt;"",IF(Q4_2025[[#This Row],[Stuksprijs]]=Q4_2025[[#This Row],[Artikelprijs]],"Prijs gelijk","Prijs wijkt af"),"")</f>
        <v/>
      </c>
      <c r="L1133" t="str">
        <f>IF(Q4_2025[[#This Row],[Relatiekorting percentage]]=0,
    "Nvt",
    IF(Q4_2025[[#This Row],[Brutobedrag 2]] &lt; Q4_2025[[#This Row],[Bruto - Rel.korting]],
        "Nee",
        "Ja"))</f>
        <v>Ja</v>
      </c>
      <c r="M1133" s="10">
        <f>IF(Q4_2025[[#This Row],[Artikelprijs]]&lt;&gt;"",Q4_2025[[#This Row],[Artikelprijs]],Q4_2025[[#This Row],[Stuksprijs]])</f>
        <v>115</v>
      </c>
      <c r="N1133" s="44">
        <f>Q4_2025[[#This Row],[Besteld]]*Q4_2025[[#This Row],[Prijs 2]]</f>
        <v>115</v>
      </c>
      <c r="O1133" s="10">
        <f>IF(Q4_2025[[#This Row],[Brutobedrag 2]]&lt;Q4_2025[[#This Row],[Bruto - Rel.korting]],Q4_2025[[#This Row],[Brutobedrag 2]],Q4_2025[[#This Row],[Brutobedrag 2]]*(100-Q4_2025[[#This Row],[Relatiekorting percentage]])/100)</f>
        <v>97.75</v>
      </c>
      <c r="R1133" s="3"/>
      <c r="W1133"/>
      <c r="AB1133"/>
    </row>
    <row r="1134" spans="1:28" x14ac:dyDescent="0.3">
      <c r="A1134" t="s">
        <v>872</v>
      </c>
      <c r="B1134">
        <v>4001298</v>
      </c>
      <c r="C1134" t="s">
        <v>591</v>
      </c>
      <c r="D1134">
        <v>1</v>
      </c>
      <c r="E1134" s="10">
        <v>35</v>
      </c>
      <c r="F1134" s="10">
        <v>35</v>
      </c>
      <c r="G1134" s="10">
        <v>29.75</v>
      </c>
      <c r="H1134">
        <v>15</v>
      </c>
      <c r="I1134" s="51" t="str">
        <f>_xlfn.XLOOKUP(Q4_2025[[#This Row],[Artikelnr]],Artikel_prijzen[Artnr],Artikel_prijzen[Groep],"")</f>
        <v/>
      </c>
      <c r="J1134" s="10" t="str">
        <f>_xlfn.XLOOKUP(Q4_2025[[#This Row],[Artikelnr]],Artikel_prijzen[Artnr],Artikel_prijzen[Prijs 2025],"")</f>
        <v/>
      </c>
      <c r="K1134" t="str">
        <f>IF(Q4_2025[[#This Row],[Artikelprijs]]&lt;&gt;"",IF(Q4_2025[[#This Row],[Stuksprijs]]=Q4_2025[[#This Row],[Artikelprijs]],"Prijs gelijk","Prijs wijkt af"),"")</f>
        <v/>
      </c>
      <c r="L1134" t="str">
        <f>IF(Q4_2025[[#This Row],[Relatiekorting percentage]]=0,
    "Nvt",
    IF(Q4_2025[[#This Row],[Brutobedrag 2]] &lt; Q4_2025[[#This Row],[Bruto - Rel.korting]],
        "Nee",
        "Ja"))</f>
        <v>Ja</v>
      </c>
      <c r="M1134" s="10">
        <f>IF(Q4_2025[[#This Row],[Artikelprijs]]&lt;&gt;"",Q4_2025[[#This Row],[Artikelprijs]],Q4_2025[[#This Row],[Stuksprijs]])</f>
        <v>35</v>
      </c>
      <c r="N1134" s="44">
        <f>Q4_2025[[#This Row],[Besteld]]*Q4_2025[[#This Row],[Prijs 2]]</f>
        <v>35</v>
      </c>
      <c r="O1134" s="10">
        <f>IF(Q4_2025[[#This Row],[Brutobedrag 2]]&lt;Q4_2025[[#This Row],[Bruto - Rel.korting]],Q4_2025[[#This Row],[Brutobedrag 2]],Q4_2025[[#This Row],[Brutobedrag 2]]*(100-Q4_2025[[#This Row],[Relatiekorting percentage]])/100)</f>
        <v>29.75</v>
      </c>
      <c r="R1134" s="3"/>
      <c r="W1134"/>
      <c r="AB1134"/>
    </row>
    <row r="1135" spans="1:28" x14ac:dyDescent="0.3">
      <c r="A1135" t="s">
        <v>872</v>
      </c>
      <c r="B1135">
        <v>3002022</v>
      </c>
      <c r="C1135" t="s">
        <v>195</v>
      </c>
      <c r="D1135">
        <v>1</v>
      </c>
      <c r="E1135" s="10">
        <v>76.02</v>
      </c>
      <c r="F1135" s="10">
        <v>76.02</v>
      </c>
      <c r="G1135" s="10">
        <v>53.21</v>
      </c>
      <c r="H1135">
        <v>30</v>
      </c>
      <c r="I1135" s="51" t="str">
        <f>_xlfn.XLOOKUP(Q4_2025[[#This Row],[Artikelnr]],Artikel_prijzen[Artnr],Artikel_prijzen[Groep],"")</f>
        <v/>
      </c>
      <c r="J1135" s="10" t="str">
        <f>_xlfn.XLOOKUP(Q4_2025[[#This Row],[Artikelnr]],Artikel_prijzen[Artnr],Artikel_prijzen[Prijs 2025],"")</f>
        <v/>
      </c>
      <c r="K1135" t="str">
        <f>IF(Q4_2025[[#This Row],[Artikelprijs]]&lt;&gt;"",IF(Q4_2025[[#This Row],[Stuksprijs]]=Q4_2025[[#This Row],[Artikelprijs]],"Prijs gelijk","Prijs wijkt af"),"")</f>
        <v/>
      </c>
      <c r="L1135" t="str">
        <f>IF(Q4_2025[[#This Row],[Relatiekorting percentage]]=0,
    "Nvt",
    IF(Q4_2025[[#This Row],[Brutobedrag 2]] &lt; Q4_2025[[#This Row],[Bruto - Rel.korting]],
        "Nee",
        "Ja"))</f>
        <v>Ja</v>
      </c>
      <c r="M1135" s="10">
        <f>IF(Q4_2025[[#This Row],[Artikelprijs]]&lt;&gt;"",Q4_2025[[#This Row],[Artikelprijs]],Q4_2025[[#This Row],[Stuksprijs]])</f>
        <v>76.02</v>
      </c>
      <c r="N1135" s="44">
        <f>Q4_2025[[#This Row],[Besteld]]*Q4_2025[[#This Row],[Prijs 2]]</f>
        <v>76.02</v>
      </c>
      <c r="O1135" s="10">
        <f>IF(Q4_2025[[#This Row],[Brutobedrag 2]]&lt;Q4_2025[[#This Row],[Bruto - Rel.korting]],Q4_2025[[#This Row],[Brutobedrag 2]],Q4_2025[[#This Row],[Brutobedrag 2]]*(100-Q4_2025[[#This Row],[Relatiekorting percentage]])/100)</f>
        <v>53.213999999999999</v>
      </c>
      <c r="R1135" s="3"/>
      <c r="W1135"/>
      <c r="AB1135"/>
    </row>
    <row r="1136" spans="1:28" x14ac:dyDescent="0.3">
      <c r="A1136" t="s">
        <v>872</v>
      </c>
      <c r="B1136">
        <v>3001013</v>
      </c>
      <c r="C1136" t="s">
        <v>325</v>
      </c>
      <c r="D1136">
        <v>2</v>
      </c>
      <c r="E1136" s="10">
        <v>17.89</v>
      </c>
      <c r="F1136" s="10">
        <v>35.78</v>
      </c>
      <c r="G1136" s="10">
        <v>25.05</v>
      </c>
      <c r="H1136">
        <v>30</v>
      </c>
      <c r="I1136" s="51" t="str">
        <f>_xlfn.XLOOKUP(Q4_2025[[#This Row],[Artikelnr]],Artikel_prijzen[Artnr],Artikel_prijzen[Groep],"")</f>
        <v/>
      </c>
      <c r="J1136" s="10" t="str">
        <f>_xlfn.XLOOKUP(Q4_2025[[#This Row],[Artikelnr]],Artikel_prijzen[Artnr],Artikel_prijzen[Prijs 2025],"")</f>
        <v/>
      </c>
      <c r="K1136" t="str">
        <f>IF(Q4_2025[[#This Row],[Artikelprijs]]&lt;&gt;"",IF(Q4_2025[[#This Row],[Stuksprijs]]=Q4_2025[[#This Row],[Artikelprijs]],"Prijs gelijk","Prijs wijkt af"),"")</f>
        <v/>
      </c>
      <c r="L1136" t="str">
        <f>IF(Q4_2025[[#This Row],[Relatiekorting percentage]]=0,
    "Nvt",
    IF(Q4_2025[[#This Row],[Brutobedrag 2]] &lt; Q4_2025[[#This Row],[Bruto - Rel.korting]],
        "Nee",
        "Ja"))</f>
        <v>Ja</v>
      </c>
      <c r="M1136" s="10">
        <f>IF(Q4_2025[[#This Row],[Artikelprijs]]&lt;&gt;"",Q4_2025[[#This Row],[Artikelprijs]],Q4_2025[[#This Row],[Stuksprijs]])</f>
        <v>17.89</v>
      </c>
      <c r="N1136" s="44">
        <f>Q4_2025[[#This Row],[Besteld]]*Q4_2025[[#This Row],[Prijs 2]]</f>
        <v>35.78</v>
      </c>
      <c r="O1136" s="10">
        <f>IF(Q4_2025[[#This Row],[Brutobedrag 2]]&lt;Q4_2025[[#This Row],[Bruto - Rel.korting]],Q4_2025[[#This Row],[Brutobedrag 2]],Q4_2025[[#This Row],[Brutobedrag 2]]*(100-Q4_2025[[#This Row],[Relatiekorting percentage]])/100)</f>
        <v>25.045999999999999</v>
      </c>
      <c r="R1136" s="3"/>
      <c r="W1136"/>
      <c r="AB1136"/>
    </row>
    <row r="1137" spans="1:28" x14ac:dyDescent="0.3">
      <c r="A1137" t="s">
        <v>872</v>
      </c>
      <c r="B1137">
        <v>3001131</v>
      </c>
      <c r="C1137" t="s">
        <v>47</v>
      </c>
      <c r="D1137">
        <v>6</v>
      </c>
      <c r="E1137" s="10">
        <v>26.83</v>
      </c>
      <c r="F1137" s="10">
        <v>160.97999999999999</v>
      </c>
      <c r="G1137" s="10">
        <v>112.69</v>
      </c>
      <c r="H1137">
        <v>30</v>
      </c>
      <c r="I1137" s="51" t="str">
        <f>_xlfn.XLOOKUP(Q4_2025[[#This Row],[Artikelnr]],Artikel_prijzen[Artnr],Artikel_prijzen[Groep],"")</f>
        <v/>
      </c>
      <c r="J1137" s="10" t="str">
        <f>_xlfn.XLOOKUP(Q4_2025[[#This Row],[Artikelnr]],Artikel_prijzen[Artnr],Artikel_prijzen[Prijs 2025],"")</f>
        <v/>
      </c>
      <c r="K1137" t="str">
        <f>IF(Q4_2025[[#This Row],[Artikelprijs]]&lt;&gt;"",IF(Q4_2025[[#This Row],[Stuksprijs]]=Q4_2025[[#This Row],[Artikelprijs]],"Prijs gelijk","Prijs wijkt af"),"")</f>
        <v/>
      </c>
      <c r="L1137" t="str">
        <f>IF(Q4_2025[[#This Row],[Relatiekorting percentage]]=0,
    "Nvt",
    IF(Q4_2025[[#This Row],[Brutobedrag 2]] &lt; Q4_2025[[#This Row],[Bruto - Rel.korting]],
        "Nee",
        "Ja"))</f>
        <v>Ja</v>
      </c>
      <c r="M1137" s="10">
        <f>IF(Q4_2025[[#This Row],[Artikelprijs]]&lt;&gt;"",Q4_2025[[#This Row],[Artikelprijs]],Q4_2025[[#This Row],[Stuksprijs]])</f>
        <v>26.83</v>
      </c>
      <c r="N1137" s="44">
        <f>Q4_2025[[#This Row],[Besteld]]*Q4_2025[[#This Row],[Prijs 2]]</f>
        <v>160.97999999999999</v>
      </c>
      <c r="O1137" s="10">
        <f>IF(Q4_2025[[#This Row],[Brutobedrag 2]]&lt;Q4_2025[[#This Row],[Bruto - Rel.korting]],Q4_2025[[#This Row],[Brutobedrag 2]],Q4_2025[[#This Row],[Brutobedrag 2]]*(100-Q4_2025[[#This Row],[Relatiekorting percentage]])/100)</f>
        <v>112.68599999999998</v>
      </c>
      <c r="R1137" s="3"/>
      <c r="W1137"/>
      <c r="AB1137"/>
    </row>
    <row r="1138" spans="1:28" x14ac:dyDescent="0.3">
      <c r="A1138" t="s">
        <v>872</v>
      </c>
      <c r="B1138">
        <v>1009130</v>
      </c>
      <c r="C1138" t="s">
        <v>250</v>
      </c>
      <c r="D1138">
        <v>1</v>
      </c>
      <c r="E1138" s="10">
        <v>24.73</v>
      </c>
      <c r="F1138" s="10">
        <v>24.73</v>
      </c>
      <c r="G1138" s="10">
        <v>17.309999999999999</v>
      </c>
      <c r="H1138">
        <v>30</v>
      </c>
      <c r="I1138" s="51" t="str">
        <f>_xlfn.XLOOKUP(Q4_2025[[#This Row],[Artikelnr]],Artikel_prijzen[Artnr],Artikel_prijzen[Groep],"")</f>
        <v/>
      </c>
      <c r="J1138" s="10" t="str">
        <f>_xlfn.XLOOKUP(Q4_2025[[#This Row],[Artikelnr]],Artikel_prijzen[Artnr],Artikel_prijzen[Prijs 2025],"")</f>
        <v/>
      </c>
      <c r="K1138" t="str">
        <f>IF(Q4_2025[[#This Row],[Artikelprijs]]&lt;&gt;"",IF(Q4_2025[[#This Row],[Stuksprijs]]=Q4_2025[[#This Row],[Artikelprijs]],"Prijs gelijk","Prijs wijkt af"),"")</f>
        <v/>
      </c>
      <c r="L1138" t="str">
        <f>IF(Q4_2025[[#This Row],[Relatiekorting percentage]]=0,
    "Nvt",
    IF(Q4_2025[[#This Row],[Brutobedrag 2]] &lt; Q4_2025[[#This Row],[Bruto - Rel.korting]],
        "Nee",
        "Ja"))</f>
        <v>Ja</v>
      </c>
      <c r="M1138" s="10">
        <f>IF(Q4_2025[[#This Row],[Artikelprijs]]&lt;&gt;"",Q4_2025[[#This Row],[Artikelprijs]],Q4_2025[[#This Row],[Stuksprijs]])</f>
        <v>24.73</v>
      </c>
      <c r="N1138" s="44">
        <f>Q4_2025[[#This Row],[Besteld]]*Q4_2025[[#This Row],[Prijs 2]]</f>
        <v>24.73</v>
      </c>
      <c r="O1138" s="10">
        <f>IF(Q4_2025[[#This Row],[Brutobedrag 2]]&lt;Q4_2025[[#This Row],[Bruto - Rel.korting]],Q4_2025[[#This Row],[Brutobedrag 2]],Q4_2025[[#This Row],[Brutobedrag 2]]*(100-Q4_2025[[#This Row],[Relatiekorting percentage]])/100)</f>
        <v>17.311</v>
      </c>
      <c r="R1138" s="3"/>
      <c r="W1138"/>
      <c r="AB1138"/>
    </row>
    <row r="1139" spans="1:28" x14ac:dyDescent="0.3">
      <c r="A1139" t="s">
        <v>872</v>
      </c>
      <c r="B1139">
        <v>1002032</v>
      </c>
      <c r="C1139" t="s">
        <v>910</v>
      </c>
      <c r="D1139">
        <v>7</v>
      </c>
      <c r="E1139" s="10">
        <v>38.99</v>
      </c>
      <c r="F1139" s="10">
        <v>272.93</v>
      </c>
      <c r="G1139" s="10">
        <v>191.05</v>
      </c>
      <c r="H1139">
        <v>30</v>
      </c>
      <c r="I1139" s="51" t="str">
        <f>_xlfn.XLOOKUP(Q4_2025[[#This Row],[Artikelnr]],Artikel_prijzen[Artnr],Artikel_prijzen[Groep],"")</f>
        <v/>
      </c>
      <c r="J1139" s="10" t="str">
        <f>_xlfn.XLOOKUP(Q4_2025[[#This Row],[Artikelnr]],Artikel_prijzen[Artnr],Artikel_prijzen[Prijs 2025],"")</f>
        <v/>
      </c>
      <c r="K1139" t="str">
        <f>IF(Q4_2025[[#This Row],[Artikelprijs]]&lt;&gt;"",IF(Q4_2025[[#This Row],[Stuksprijs]]=Q4_2025[[#This Row],[Artikelprijs]],"Prijs gelijk","Prijs wijkt af"),"")</f>
        <v/>
      </c>
      <c r="L1139" t="str">
        <f>IF(Q4_2025[[#This Row],[Relatiekorting percentage]]=0,
    "Nvt",
    IF(Q4_2025[[#This Row],[Brutobedrag 2]] &lt; Q4_2025[[#This Row],[Bruto - Rel.korting]],
        "Nee",
        "Ja"))</f>
        <v>Ja</v>
      </c>
      <c r="M1139" s="10">
        <f>IF(Q4_2025[[#This Row],[Artikelprijs]]&lt;&gt;"",Q4_2025[[#This Row],[Artikelprijs]],Q4_2025[[#This Row],[Stuksprijs]])</f>
        <v>38.99</v>
      </c>
      <c r="N1139" s="44">
        <f>Q4_2025[[#This Row],[Besteld]]*Q4_2025[[#This Row],[Prijs 2]]</f>
        <v>272.93</v>
      </c>
      <c r="O1139" s="10">
        <f>IF(Q4_2025[[#This Row],[Brutobedrag 2]]&lt;Q4_2025[[#This Row],[Bruto - Rel.korting]],Q4_2025[[#This Row],[Brutobedrag 2]],Q4_2025[[#This Row],[Brutobedrag 2]]*(100-Q4_2025[[#This Row],[Relatiekorting percentage]])/100)</f>
        <v>191.05100000000002</v>
      </c>
      <c r="R1139" s="3"/>
      <c r="W1139"/>
      <c r="AB1139"/>
    </row>
    <row r="1140" spans="1:28" x14ac:dyDescent="0.3">
      <c r="A1140" t="s">
        <v>872</v>
      </c>
      <c r="B1140">
        <v>1003044</v>
      </c>
      <c r="C1140" t="s">
        <v>254</v>
      </c>
      <c r="D1140">
        <v>8</v>
      </c>
      <c r="E1140" s="10">
        <v>29</v>
      </c>
      <c r="F1140" s="10">
        <v>232</v>
      </c>
      <c r="G1140" s="10">
        <v>162.4</v>
      </c>
      <c r="H1140">
        <v>30</v>
      </c>
      <c r="I1140" s="51" t="str">
        <f>_xlfn.XLOOKUP(Q4_2025[[#This Row],[Artikelnr]],Artikel_prijzen[Artnr],Artikel_prijzen[Groep],"")</f>
        <v/>
      </c>
      <c r="J1140" s="10" t="str">
        <f>_xlfn.XLOOKUP(Q4_2025[[#This Row],[Artikelnr]],Artikel_prijzen[Artnr],Artikel_prijzen[Prijs 2025],"")</f>
        <v/>
      </c>
      <c r="K1140" t="str">
        <f>IF(Q4_2025[[#This Row],[Artikelprijs]]&lt;&gt;"",IF(Q4_2025[[#This Row],[Stuksprijs]]=Q4_2025[[#This Row],[Artikelprijs]],"Prijs gelijk","Prijs wijkt af"),"")</f>
        <v/>
      </c>
      <c r="L1140" t="str">
        <f>IF(Q4_2025[[#This Row],[Relatiekorting percentage]]=0,
    "Nvt",
    IF(Q4_2025[[#This Row],[Brutobedrag 2]] &lt; Q4_2025[[#This Row],[Bruto - Rel.korting]],
        "Nee",
        "Ja"))</f>
        <v>Ja</v>
      </c>
      <c r="M1140" s="10">
        <f>IF(Q4_2025[[#This Row],[Artikelprijs]]&lt;&gt;"",Q4_2025[[#This Row],[Artikelprijs]],Q4_2025[[#This Row],[Stuksprijs]])</f>
        <v>29</v>
      </c>
      <c r="N1140" s="44">
        <f>Q4_2025[[#This Row],[Besteld]]*Q4_2025[[#This Row],[Prijs 2]]</f>
        <v>232</v>
      </c>
      <c r="O1140" s="10">
        <f>IF(Q4_2025[[#This Row],[Brutobedrag 2]]&lt;Q4_2025[[#This Row],[Bruto - Rel.korting]],Q4_2025[[#This Row],[Brutobedrag 2]],Q4_2025[[#This Row],[Brutobedrag 2]]*(100-Q4_2025[[#This Row],[Relatiekorting percentage]])/100)</f>
        <v>162.4</v>
      </c>
      <c r="R1140" s="3"/>
      <c r="W1140"/>
      <c r="AB1140"/>
    </row>
    <row r="1141" spans="1:28" x14ac:dyDescent="0.3">
      <c r="A1141" t="s">
        <v>872</v>
      </c>
      <c r="B1141">
        <v>4001245</v>
      </c>
      <c r="C1141" t="s">
        <v>354</v>
      </c>
      <c r="D1141">
        <v>1</v>
      </c>
      <c r="E1141" s="10">
        <v>990.68</v>
      </c>
      <c r="F1141" s="10">
        <v>990.68</v>
      </c>
      <c r="G1141" s="10">
        <v>842.08</v>
      </c>
      <c r="H1141">
        <v>15</v>
      </c>
      <c r="I1141" s="51" t="str">
        <f>_xlfn.XLOOKUP(Q4_2025[[#This Row],[Artikelnr]],Artikel_prijzen[Artnr],Artikel_prijzen[Groep],"")</f>
        <v/>
      </c>
      <c r="J1141" s="10" t="str">
        <f>_xlfn.XLOOKUP(Q4_2025[[#This Row],[Artikelnr]],Artikel_prijzen[Artnr],Artikel_prijzen[Prijs 2025],"")</f>
        <v/>
      </c>
      <c r="K1141" t="str">
        <f>IF(Q4_2025[[#This Row],[Artikelprijs]]&lt;&gt;"",IF(Q4_2025[[#This Row],[Stuksprijs]]=Q4_2025[[#This Row],[Artikelprijs]],"Prijs gelijk","Prijs wijkt af"),"")</f>
        <v/>
      </c>
      <c r="L1141" t="str">
        <f>IF(Q4_2025[[#This Row],[Relatiekorting percentage]]=0,
    "Nvt",
    IF(Q4_2025[[#This Row],[Brutobedrag 2]] &lt; Q4_2025[[#This Row],[Bruto - Rel.korting]],
        "Nee",
        "Ja"))</f>
        <v>Ja</v>
      </c>
      <c r="M1141" s="10">
        <f>IF(Q4_2025[[#This Row],[Artikelprijs]]&lt;&gt;"",Q4_2025[[#This Row],[Artikelprijs]],Q4_2025[[#This Row],[Stuksprijs]])</f>
        <v>990.68</v>
      </c>
      <c r="N1141" s="44">
        <f>Q4_2025[[#This Row],[Besteld]]*Q4_2025[[#This Row],[Prijs 2]]</f>
        <v>990.68</v>
      </c>
      <c r="O1141" s="10">
        <f>IF(Q4_2025[[#This Row],[Brutobedrag 2]]&lt;Q4_2025[[#This Row],[Bruto - Rel.korting]],Q4_2025[[#This Row],[Brutobedrag 2]],Q4_2025[[#This Row],[Brutobedrag 2]]*(100-Q4_2025[[#This Row],[Relatiekorting percentage]])/100)</f>
        <v>842.07799999999997</v>
      </c>
      <c r="R1141" s="3"/>
      <c r="W1141"/>
      <c r="AB1141"/>
    </row>
    <row r="1142" spans="1:28" x14ac:dyDescent="0.3">
      <c r="A1142" t="s">
        <v>872</v>
      </c>
      <c r="B1142">
        <v>5040011</v>
      </c>
      <c r="C1142" t="s">
        <v>321</v>
      </c>
      <c r="D1142">
        <v>1</v>
      </c>
      <c r="E1142" s="10">
        <v>638.6</v>
      </c>
      <c r="F1142" s="10">
        <v>638.6</v>
      </c>
      <c r="G1142" s="10">
        <v>542.80999999999995</v>
      </c>
      <c r="H1142">
        <v>15</v>
      </c>
      <c r="I1142" s="51" t="str">
        <f>_xlfn.XLOOKUP(Q4_2025[[#This Row],[Artikelnr]],Artikel_prijzen[Artnr],Artikel_prijzen[Groep],"")</f>
        <v>AV</v>
      </c>
      <c r="J1142" s="10">
        <f>_xlfn.XLOOKUP(Q4_2025[[#This Row],[Artikelnr]],Artikel_prijzen[Artnr],Artikel_prijzen[Prijs 2025],"")</f>
        <v>620</v>
      </c>
      <c r="K1142" t="str">
        <f>IF(Q4_2025[[#This Row],[Artikelprijs]]&lt;&gt;"",IF(Q4_2025[[#This Row],[Stuksprijs]]=Q4_2025[[#This Row],[Artikelprijs]],"Prijs gelijk","Prijs wijkt af"),"")</f>
        <v>Prijs wijkt af</v>
      </c>
      <c r="L1142" t="str">
        <f>IF(Q4_2025[[#This Row],[Relatiekorting percentage]]=0,
    "Nvt",
    IF(Q4_2025[[#This Row],[Brutobedrag 2]] &lt; Q4_2025[[#This Row],[Bruto - Rel.korting]],
        "Nee",
        "Ja"))</f>
        <v>Ja</v>
      </c>
      <c r="M1142" s="10">
        <f>IF(Q4_2025[[#This Row],[Artikelprijs]]&lt;&gt;"",Q4_2025[[#This Row],[Artikelprijs]],Q4_2025[[#This Row],[Stuksprijs]])</f>
        <v>620</v>
      </c>
      <c r="N1142" s="44">
        <f>Q4_2025[[#This Row],[Besteld]]*Q4_2025[[#This Row],[Prijs 2]]</f>
        <v>620</v>
      </c>
      <c r="O1142" s="10">
        <f>IF(Q4_2025[[#This Row],[Brutobedrag 2]]&lt;Q4_2025[[#This Row],[Bruto - Rel.korting]],Q4_2025[[#This Row],[Brutobedrag 2]],Q4_2025[[#This Row],[Brutobedrag 2]]*(100-Q4_2025[[#This Row],[Relatiekorting percentage]])/100)</f>
        <v>527</v>
      </c>
      <c r="R1142" s="3"/>
      <c r="W1142"/>
      <c r="AB1142"/>
    </row>
    <row r="1143" spans="1:28" x14ac:dyDescent="0.3">
      <c r="A1143" t="s">
        <v>872</v>
      </c>
      <c r="B1143">
        <v>5022037</v>
      </c>
      <c r="C1143" t="s">
        <v>324</v>
      </c>
      <c r="D1143">
        <v>1</v>
      </c>
      <c r="E1143" s="10">
        <v>983.7</v>
      </c>
      <c r="F1143" s="10">
        <v>983.7</v>
      </c>
      <c r="G1143" s="10">
        <v>983.7</v>
      </c>
      <c r="H1143">
        <v>0</v>
      </c>
      <c r="I1143" s="51" t="str">
        <f>_xlfn.XLOOKUP(Q4_2025[[#This Row],[Artikelnr]],Artikel_prijzen[Artnr],Artikel_prijzen[Groep],"")</f>
        <v>Elektra</v>
      </c>
      <c r="J1143" s="10">
        <f>_xlfn.XLOOKUP(Q4_2025[[#This Row],[Artikelnr]],Artikel_prijzen[Artnr],Artikel_prijzen[Prijs 2025],"")</f>
        <v>585</v>
      </c>
      <c r="K1143" t="str">
        <f>IF(Q4_2025[[#This Row],[Artikelprijs]]&lt;&gt;"",IF(Q4_2025[[#This Row],[Stuksprijs]]=Q4_2025[[#This Row],[Artikelprijs]],"Prijs gelijk","Prijs wijkt af"),"")</f>
        <v>Prijs wijkt af</v>
      </c>
      <c r="L1143" t="str">
        <f>IF(Q4_2025[[#This Row],[Relatiekorting percentage]]=0,
    "Nvt",
    IF(Q4_2025[[#This Row],[Brutobedrag 2]] &lt; Q4_2025[[#This Row],[Bruto - Rel.korting]],
        "Nee",
        "Ja"))</f>
        <v>Nvt</v>
      </c>
      <c r="M1143" s="10">
        <f>IF(Q4_2025[[#This Row],[Artikelprijs]]&lt;&gt;"",Q4_2025[[#This Row],[Artikelprijs]],Q4_2025[[#This Row],[Stuksprijs]])</f>
        <v>585</v>
      </c>
      <c r="N1143" s="44">
        <f>Q4_2025[[#This Row],[Besteld]]*Q4_2025[[#This Row],[Prijs 2]]</f>
        <v>585</v>
      </c>
      <c r="O1143" s="10">
        <f>IF(Q4_2025[[#This Row],[Brutobedrag 2]]&lt;Q4_2025[[#This Row],[Bruto - Rel.korting]],Q4_2025[[#This Row],[Brutobedrag 2]],Q4_2025[[#This Row],[Brutobedrag 2]]*(100-Q4_2025[[#This Row],[Relatiekorting percentage]])/100)</f>
        <v>585</v>
      </c>
      <c r="R1143" s="3"/>
      <c r="W1143"/>
      <c r="AB1143"/>
    </row>
    <row r="1144" spans="1:28" x14ac:dyDescent="0.3">
      <c r="A1144" t="s">
        <v>872</v>
      </c>
      <c r="B1144">
        <v>5030229</v>
      </c>
      <c r="C1144" t="s">
        <v>18</v>
      </c>
      <c r="D1144">
        <v>8</v>
      </c>
      <c r="E1144" s="10">
        <v>303.85000000000002</v>
      </c>
      <c r="F1144" s="10">
        <v>2430.8000000000002</v>
      </c>
      <c r="G1144" s="10">
        <v>2430.8000000000002</v>
      </c>
      <c r="H1144">
        <v>0</v>
      </c>
      <c r="I1144" s="51" t="str">
        <f>_xlfn.XLOOKUP(Q4_2025[[#This Row],[Artikelnr]],Artikel_prijzen[Artnr],Artikel_prijzen[Groep],"")</f>
        <v>Rigging</v>
      </c>
      <c r="J1144" s="10">
        <f>_xlfn.XLOOKUP(Q4_2025[[#This Row],[Artikelnr]],Artikel_prijzen[Artnr],Artikel_prijzen[Prijs 2025],"")</f>
        <v>295</v>
      </c>
      <c r="K1144" t="str">
        <f>IF(Q4_2025[[#This Row],[Artikelprijs]]&lt;&gt;"",IF(Q4_2025[[#This Row],[Stuksprijs]]=Q4_2025[[#This Row],[Artikelprijs]],"Prijs gelijk","Prijs wijkt af"),"")</f>
        <v>Prijs wijkt af</v>
      </c>
      <c r="L1144" t="str">
        <f>IF(Q4_2025[[#This Row],[Relatiekorting percentage]]=0,
    "Nvt",
    IF(Q4_2025[[#This Row],[Brutobedrag 2]] &lt; Q4_2025[[#This Row],[Bruto - Rel.korting]],
        "Nee",
        "Ja"))</f>
        <v>Nvt</v>
      </c>
      <c r="M1144" s="10">
        <f>IF(Q4_2025[[#This Row],[Artikelprijs]]&lt;&gt;"",Q4_2025[[#This Row],[Artikelprijs]],Q4_2025[[#This Row],[Stuksprijs]])</f>
        <v>295</v>
      </c>
      <c r="N1144" s="44">
        <f>Q4_2025[[#This Row],[Besteld]]*Q4_2025[[#This Row],[Prijs 2]]</f>
        <v>2360</v>
      </c>
      <c r="O1144" s="10">
        <f>IF(Q4_2025[[#This Row],[Brutobedrag 2]]&lt;Q4_2025[[#This Row],[Bruto - Rel.korting]],Q4_2025[[#This Row],[Brutobedrag 2]],Q4_2025[[#This Row],[Brutobedrag 2]]*(100-Q4_2025[[#This Row],[Relatiekorting percentage]])/100)</f>
        <v>2360</v>
      </c>
      <c r="R1144" s="3"/>
      <c r="W1144"/>
      <c r="AB1144"/>
    </row>
    <row r="1145" spans="1:28" x14ac:dyDescent="0.3">
      <c r="A1145" t="s">
        <v>872</v>
      </c>
      <c r="B1145">
        <v>5031001</v>
      </c>
      <c r="C1145" t="s">
        <v>412</v>
      </c>
      <c r="D1145">
        <v>4</v>
      </c>
      <c r="E1145" s="10">
        <v>29.87</v>
      </c>
      <c r="F1145" s="10">
        <v>119.48</v>
      </c>
      <c r="G1145" s="10">
        <v>119.48</v>
      </c>
      <c r="H1145">
        <v>0</v>
      </c>
      <c r="I1145" s="51" t="str">
        <f>_xlfn.XLOOKUP(Q4_2025[[#This Row],[Artikelnr]],Artikel_prijzen[Artnr],Artikel_prijzen[Groep],"")</f>
        <v/>
      </c>
      <c r="J1145" s="10" t="str">
        <f>_xlfn.XLOOKUP(Q4_2025[[#This Row],[Artikelnr]],Artikel_prijzen[Artnr],Artikel_prijzen[Prijs 2025],"")</f>
        <v/>
      </c>
      <c r="K1145" t="str">
        <f>IF(Q4_2025[[#This Row],[Artikelprijs]]&lt;&gt;"",IF(Q4_2025[[#This Row],[Stuksprijs]]=Q4_2025[[#This Row],[Artikelprijs]],"Prijs gelijk","Prijs wijkt af"),"")</f>
        <v/>
      </c>
      <c r="L1145" t="str">
        <f>IF(Q4_2025[[#This Row],[Relatiekorting percentage]]=0,
    "Nvt",
    IF(Q4_2025[[#This Row],[Brutobedrag 2]] &lt; Q4_2025[[#This Row],[Bruto - Rel.korting]],
        "Nee",
        "Ja"))</f>
        <v>Nvt</v>
      </c>
      <c r="M1145" s="10">
        <f>IF(Q4_2025[[#This Row],[Artikelprijs]]&lt;&gt;"",Q4_2025[[#This Row],[Artikelprijs]],Q4_2025[[#This Row],[Stuksprijs]])</f>
        <v>29.87</v>
      </c>
      <c r="N1145" s="44">
        <f>Q4_2025[[#This Row],[Besteld]]*Q4_2025[[#This Row],[Prijs 2]]</f>
        <v>119.48</v>
      </c>
      <c r="O1145" s="10">
        <f>IF(Q4_2025[[#This Row],[Brutobedrag 2]]&lt;Q4_2025[[#This Row],[Bruto - Rel.korting]],Q4_2025[[#This Row],[Brutobedrag 2]],Q4_2025[[#This Row],[Brutobedrag 2]]*(100-Q4_2025[[#This Row],[Relatiekorting percentage]])/100)</f>
        <v>119.48</v>
      </c>
      <c r="R1145" s="3"/>
      <c r="W1145"/>
      <c r="AB1145"/>
    </row>
    <row r="1146" spans="1:28" x14ac:dyDescent="0.3">
      <c r="A1146" t="s">
        <v>872</v>
      </c>
      <c r="B1146">
        <v>5031003</v>
      </c>
      <c r="C1146" t="s">
        <v>145</v>
      </c>
      <c r="D1146">
        <v>2</v>
      </c>
      <c r="E1146" s="10">
        <v>29.87</v>
      </c>
      <c r="F1146" s="10">
        <v>59.74</v>
      </c>
      <c r="G1146" s="10">
        <v>59.74</v>
      </c>
      <c r="H1146">
        <v>0</v>
      </c>
      <c r="I1146" s="51" t="str">
        <f>_xlfn.XLOOKUP(Q4_2025[[#This Row],[Artikelnr]],Artikel_prijzen[Artnr],Artikel_prijzen[Groep],"")</f>
        <v/>
      </c>
      <c r="J1146" s="10" t="str">
        <f>_xlfn.XLOOKUP(Q4_2025[[#This Row],[Artikelnr]],Artikel_prijzen[Artnr],Artikel_prijzen[Prijs 2025],"")</f>
        <v/>
      </c>
      <c r="K1146" t="str">
        <f>IF(Q4_2025[[#This Row],[Artikelprijs]]&lt;&gt;"",IF(Q4_2025[[#This Row],[Stuksprijs]]=Q4_2025[[#This Row],[Artikelprijs]],"Prijs gelijk","Prijs wijkt af"),"")</f>
        <v/>
      </c>
      <c r="L1146" t="str">
        <f>IF(Q4_2025[[#This Row],[Relatiekorting percentage]]=0,
    "Nvt",
    IF(Q4_2025[[#This Row],[Brutobedrag 2]] &lt; Q4_2025[[#This Row],[Bruto - Rel.korting]],
        "Nee",
        "Ja"))</f>
        <v>Nvt</v>
      </c>
      <c r="M1146" s="10">
        <f>IF(Q4_2025[[#This Row],[Artikelprijs]]&lt;&gt;"",Q4_2025[[#This Row],[Artikelprijs]],Q4_2025[[#This Row],[Stuksprijs]])</f>
        <v>29.87</v>
      </c>
      <c r="N1146" s="44">
        <f>Q4_2025[[#This Row],[Besteld]]*Q4_2025[[#This Row],[Prijs 2]]</f>
        <v>59.74</v>
      </c>
      <c r="O1146" s="10">
        <f>IF(Q4_2025[[#This Row],[Brutobedrag 2]]&lt;Q4_2025[[#This Row],[Bruto - Rel.korting]],Q4_2025[[#This Row],[Brutobedrag 2]],Q4_2025[[#This Row],[Brutobedrag 2]]*(100-Q4_2025[[#This Row],[Relatiekorting percentage]])/100)</f>
        <v>59.74</v>
      </c>
      <c r="R1146" s="3"/>
      <c r="W1146"/>
      <c r="AB1146"/>
    </row>
    <row r="1147" spans="1:28" x14ac:dyDescent="0.3">
      <c r="A1147" t="s">
        <v>872</v>
      </c>
      <c r="B1147">
        <v>5031003</v>
      </c>
      <c r="C1147" t="s">
        <v>145</v>
      </c>
      <c r="D1147">
        <v>4</v>
      </c>
      <c r="E1147" s="10">
        <v>29.87</v>
      </c>
      <c r="F1147" s="10">
        <v>119.48</v>
      </c>
      <c r="G1147" s="10">
        <v>119.48</v>
      </c>
      <c r="H1147">
        <v>0</v>
      </c>
      <c r="I1147" s="51" t="str">
        <f>_xlfn.XLOOKUP(Q4_2025[[#This Row],[Artikelnr]],Artikel_prijzen[Artnr],Artikel_prijzen[Groep],"")</f>
        <v/>
      </c>
      <c r="J1147" s="10" t="str">
        <f>_xlfn.XLOOKUP(Q4_2025[[#This Row],[Artikelnr]],Artikel_prijzen[Artnr],Artikel_prijzen[Prijs 2025],"")</f>
        <v/>
      </c>
      <c r="K1147" t="str">
        <f>IF(Q4_2025[[#This Row],[Artikelprijs]]&lt;&gt;"",IF(Q4_2025[[#This Row],[Stuksprijs]]=Q4_2025[[#This Row],[Artikelprijs]],"Prijs gelijk","Prijs wijkt af"),"")</f>
        <v/>
      </c>
      <c r="L1147" t="str">
        <f>IF(Q4_2025[[#This Row],[Relatiekorting percentage]]=0,
    "Nvt",
    IF(Q4_2025[[#This Row],[Brutobedrag 2]] &lt; Q4_2025[[#This Row],[Bruto - Rel.korting]],
        "Nee",
        "Ja"))</f>
        <v>Nvt</v>
      </c>
      <c r="M1147" s="10">
        <f>IF(Q4_2025[[#This Row],[Artikelprijs]]&lt;&gt;"",Q4_2025[[#This Row],[Artikelprijs]],Q4_2025[[#This Row],[Stuksprijs]])</f>
        <v>29.87</v>
      </c>
      <c r="N1147" s="44">
        <f>Q4_2025[[#This Row],[Besteld]]*Q4_2025[[#This Row],[Prijs 2]]</f>
        <v>119.48</v>
      </c>
      <c r="O1147" s="10">
        <f>IF(Q4_2025[[#This Row],[Brutobedrag 2]]&lt;Q4_2025[[#This Row],[Bruto - Rel.korting]],Q4_2025[[#This Row],[Brutobedrag 2]],Q4_2025[[#This Row],[Brutobedrag 2]]*(100-Q4_2025[[#This Row],[Relatiekorting percentage]])/100)</f>
        <v>119.48</v>
      </c>
      <c r="R1147" s="3"/>
      <c r="W1147"/>
      <c r="AB1147"/>
    </row>
    <row r="1148" spans="1:28" x14ac:dyDescent="0.3">
      <c r="A1148" t="s">
        <v>872</v>
      </c>
      <c r="B1148">
        <v>5031004</v>
      </c>
      <c r="C1148" t="s">
        <v>144</v>
      </c>
      <c r="D1148">
        <v>6</v>
      </c>
      <c r="E1148" s="10">
        <v>29.87</v>
      </c>
      <c r="F1148" s="10">
        <v>179.22</v>
      </c>
      <c r="G1148" s="10">
        <v>179.22</v>
      </c>
      <c r="H1148">
        <v>0</v>
      </c>
      <c r="I1148" s="51" t="str">
        <f>_xlfn.XLOOKUP(Q4_2025[[#This Row],[Artikelnr]],Artikel_prijzen[Artnr],Artikel_prijzen[Groep],"")</f>
        <v/>
      </c>
      <c r="J1148" s="10" t="str">
        <f>_xlfn.XLOOKUP(Q4_2025[[#This Row],[Artikelnr]],Artikel_prijzen[Artnr],Artikel_prijzen[Prijs 2025],"")</f>
        <v/>
      </c>
      <c r="K1148" t="str">
        <f>IF(Q4_2025[[#This Row],[Artikelprijs]]&lt;&gt;"",IF(Q4_2025[[#This Row],[Stuksprijs]]=Q4_2025[[#This Row],[Artikelprijs]],"Prijs gelijk","Prijs wijkt af"),"")</f>
        <v/>
      </c>
      <c r="L1148" t="str">
        <f>IF(Q4_2025[[#This Row],[Relatiekorting percentage]]=0,
    "Nvt",
    IF(Q4_2025[[#This Row],[Brutobedrag 2]] &lt; Q4_2025[[#This Row],[Bruto - Rel.korting]],
        "Nee",
        "Ja"))</f>
        <v>Nvt</v>
      </c>
      <c r="M1148" s="10">
        <f>IF(Q4_2025[[#This Row],[Artikelprijs]]&lt;&gt;"",Q4_2025[[#This Row],[Artikelprijs]],Q4_2025[[#This Row],[Stuksprijs]])</f>
        <v>29.87</v>
      </c>
      <c r="N1148" s="44">
        <f>Q4_2025[[#This Row],[Besteld]]*Q4_2025[[#This Row],[Prijs 2]]</f>
        <v>179.22</v>
      </c>
      <c r="O1148" s="10">
        <f>IF(Q4_2025[[#This Row],[Brutobedrag 2]]&lt;Q4_2025[[#This Row],[Bruto - Rel.korting]],Q4_2025[[#This Row],[Brutobedrag 2]],Q4_2025[[#This Row],[Brutobedrag 2]]*(100-Q4_2025[[#This Row],[Relatiekorting percentage]])/100)</f>
        <v>179.22</v>
      </c>
      <c r="R1148" s="3"/>
      <c r="W1148"/>
      <c r="AB1148"/>
    </row>
    <row r="1149" spans="1:28" x14ac:dyDescent="0.3">
      <c r="A1149" t="s">
        <v>872</v>
      </c>
      <c r="B1149">
        <v>5031007</v>
      </c>
      <c r="C1149" t="s">
        <v>149</v>
      </c>
      <c r="D1149">
        <v>6</v>
      </c>
      <c r="E1149" s="10">
        <v>29.87</v>
      </c>
      <c r="F1149" s="10">
        <v>179.22</v>
      </c>
      <c r="G1149" s="10">
        <v>179.22</v>
      </c>
      <c r="H1149">
        <v>0</v>
      </c>
      <c r="I1149" s="51" t="str">
        <f>_xlfn.XLOOKUP(Q4_2025[[#This Row],[Artikelnr]],Artikel_prijzen[Artnr],Artikel_prijzen[Groep],"")</f>
        <v/>
      </c>
      <c r="J1149" s="10" t="str">
        <f>_xlfn.XLOOKUP(Q4_2025[[#This Row],[Artikelnr]],Artikel_prijzen[Artnr],Artikel_prijzen[Prijs 2025],"")</f>
        <v/>
      </c>
      <c r="K1149" t="str">
        <f>IF(Q4_2025[[#This Row],[Artikelprijs]]&lt;&gt;"",IF(Q4_2025[[#This Row],[Stuksprijs]]=Q4_2025[[#This Row],[Artikelprijs]],"Prijs gelijk","Prijs wijkt af"),"")</f>
        <v/>
      </c>
      <c r="L1149" t="str">
        <f>IF(Q4_2025[[#This Row],[Relatiekorting percentage]]=0,
    "Nvt",
    IF(Q4_2025[[#This Row],[Brutobedrag 2]] &lt; Q4_2025[[#This Row],[Bruto - Rel.korting]],
        "Nee",
        "Ja"))</f>
        <v>Nvt</v>
      </c>
      <c r="M1149" s="10">
        <f>IF(Q4_2025[[#This Row],[Artikelprijs]]&lt;&gt;"",Q4_2025[[#This Row],[Artikelprijs]],Q4_2025[[#This Row],[Stuksprijs]])</f>
        <v>29.87</v>
      </c>
      <c r="N1149" s="44">
        <f>Q4_2025[[#This Row],[Besteld]]*Q4_2025[[#This Row],[Prijs 2]]</f>
        <v>179.22</v>
      </c>
      <c r="O1149" s="10">
        <f>IF(Q4_2025[[#This Row],[Brutobedrag 2]]&lt;Q4_2025[[#This Row],[Bruto - Rel.korting]],Q4_2025[[#This Row],[Brutobedrag 2]],Q4_2025[[#This Row],[Brutobedrag 2]]*(100-Q4_2025[[#This Row],[Relatiekorting percentage]])/100)</f>
        <v>179.22</v>
      </c>
      <c r="R1149" s="3"/>
      <c r="W1149"/>
      <c r="AB1149"/>
    </row>
    <row r="1150" spans="1:28" x14ac:dyDescent="0.3">
      <c r="A1150" t="s">
        <v>872</v>
      </c>
      <c r="B1150">
        <v>5031008</v>
      </c>
      <c r="C1150" t="s">
        <v>142</v>
      </c>
      <c r="D1150">
        <v>4</v>
      </c>
      <c r="E1150" s="10">
        <v>59.74</v>
      </c>
      <c r="F1150" s="10">
        <v>238.96</v>
      </c>
      <c r="G1150" s="10">
        <v>238.96</v>
      </c>
      <c r="H1150">
        <v>0</v>
      </c>
      <c r="I1150" s="51" t="str">
        <f>_xlfn.XLOOKUP(Q4_2025[[#This Row],[Artikelnr]],Artikel_prijzen[Artnr],Artikel_prijzen[Groep],"")</f>
        <v/>
      </c>
      <c r="J1150" s="10" t="str">
        <f>_xlfn.XLOOKUP(Q4_2025[[#This Row],[Artikelnr]],Artikel_prijzen[Artnr],Artikel_prijzen[Prijs 2025],"")</f>
        <v/>
      </c>
      <c r="K1150" t="str">
        <f>IF(Q4_2025[[#This Row],[Artikelprijs]]&lt;&gt;"",IF(Q4_2025[[#This Row],[Stuksprijs]]=Q4_2025[[#This Row],[Artikelprijs]],"Prijs gelijk","Prijs wijkt af"),"")</f>
        <v/>
      </c>
      <c r="L1150" t="str">
        <f>IF(Q4_2025[[#This Row],[Relatiekorting percentage]]=0,
    "Nvt",
    IF(Q4_2025[[#This Row],[Brutobedrag 2]] &lt; Q4_2025[[#This Row],[Bruto - Rel.korting]],
        "Nee",
        "Ja"))</f>
        <v>Nvt</v>
      </c>
      <c r="M1150" s="10">
        <f>IF(Q4_2025[[#This Row],[Artikelprijs]]&lt;&gt;"",Q4_2025[[#This Row],[Artikelprijs]],Q4_2025[[#This Row],[Stuksprijs]])</f>
        <v>59.74</v>
      </c>
      <c r="N1150" s="44">
        <f>Q4_2025[[#This Row],[Besteld]]*Q4_2025[[#This Row],[Prijs 2]]</f>
        <v>238.96</v>
      </c>
      <c r="O1150" s="10">
        <f>IF(Q4_2025[[#This Row],[Brutobedrag 2]]&lt;Q4_2025[[#This Row],[Bruto - Rel.korting]],Q4_2025[[#This Row],[Brutobedrag 2]],Q4_2025[[#This Row],[Brutobedrag 2]]*(100-Q4_2025[[#This Row],[Relatiekorting percentage]])/100)</f>
        <v>238.96</v>
      </c>
      <c r="R1150" s="3"/>
      <c r="W1150"/>
      <c r="AB1150"/>
    </row>
    <row r="1151" spans="1:28" x14ac:dyDescent="0.3">
      <c r="A1151" t="s">
        <v>872</v>
      </c>
      <c r="B1151">
        <v>5031009</v>
      </c>
      <c r="C1151" t="s">
        <v>141</v>
      </c>
      <c r="D1151">
        <v>10</v>
      </c>
      <c r="E1151" s="10">
        <v>89.61</v>
      </c>
      <c r="F1151" s="10">
        <v>896.1</v>
      </c>
      <c r="G1151" s="10">
        <v>896.1</v>
      </c>
      <c r="H1151">
        <v>0</v>
      </c>
      <c r="I1151" s="51" t="str">
        <f>_xlfn.XLOOKUP(Q4_2025[[#This Row],[Artikelnr]],Artikel_prijzen[Artnr],Artikel_prijzen[Groep],"")</f>
        <v/>
      </c>
      <c r="J1151" s="10" t="str">
        <f>_xlfn.XLOOKUP(Q4_2025[[#This Row],[Artikelnr]],Artikel_prijzen[Artnr],Artikel_prijzen[Prijs 2025],"")</f>
        <v/>
      </c>
      <c r="K1151" t="str">
        <f>IF(Q4_2025[[#This Row],[Artikelprijs]]&lt;&gt;"",IF(Q4_2025[[#This Row],[Stuksprijs]]=Q4_2025[[#This Row],[Artikelprijs]],"Prijs gelijk","Prijs wijkt af"),"")</f>
        <v/>
      </c>
      <c r="L1151" t="str">
        <f>IF(Q4_2025[[#This Row],[Relatiekorting percentage]]=0,
    "Nvt",
    IF(Q4_2025[[#This Row],[Brutobedrag 2]] &lt; Q4_2025[[#This Row],[Bruto - Rel.korting]],
        "Nee",
        "Ja"))</f>
        <v>Nvt</v>
      </c>
      <c r="M1151" s="10">
        <f>IF(Q4_2025[[#This Row],[Artikelprijs]]&lt;&gt;"",Q4_2025[[#This Row],[Artikelprijs]],Q4_2025[[#This Row],[Stuksprijs]])</f>
        <v>89.61</v>
      </c>
      <c r="N1151" s="44">
        <f>Q4_2025[[#This Row],[Besteld]]*Q4_2025[[#This Row],[Prijs 2]]</f>
        <v>896.1</v>
      </c>
      <c r="O1151" s="10">
        <f>IF(Q4_2025[[#This Row],[Brutobedrag 2]]&lt;Q4_2025[[#This Row],[Bruto - Rel.korting]],Q4_2025[[#This Row],[Brutobedrag 2]],Q4_2025[[#This Row],[Brutobedrag 2]]*(100-Q4_2025[[#This Row],[Relatiekorting percentage]])/100)</f>
        <v>896.1</v>
      </c>
      <c r="R1151" s="3"/>
      <c r="W1151"/>
      <c r="AB1151"/>
    </row>
    <row r="1152" spans="1:28" x14ac:dyDescent="0.3">
      <c r="A1152" t="s">
        <v>872</v>
      </c>
      <c r="B1152">
        <v>5031013</v>
      </c>
      <c r="C1152" t="s">
        <v>146</v>
      </c>
      <c r="D1152">
        <v>4</v>
      </c>
      <c r="E1152" s="10">
        <v>44.29</v>
      </c>
      <c r="F1152" s="10">
        <v>177.16</v>
      </c>
      <c r="G1152" s="10">
        <v>177.16</v>
      </c>
      <c r="H1152">
        <v>0</v>
      </c>
      <c r="I1152" s="51" t="str">
        <f>_xlfn.XLOOKUP(Q4_2025[[#This Row],[Artikelnr]],Artikel_prijzen[Artnr],Artikel_prijzen[Groep],"")</f>
        <v/>
      </c>
      <c r="J1152" s="10" t="str">
        <f>_xlfn.XLOOKUP(Q4_2025[[#This Row],[Artikelnr]],Artikel_prijzen[Artnr],Artikel_prijzen[Prijs 2025],"")</f>
        <v/>
      </c>
      <c r="K1152" t="str">
        <f>IF(Q4_2025[[#This Row],[Artikelprijs]]&lt;&gt;"",IF(Q4_2025[[#This Row],[Stuksprijs]]=Q4_2025[[#This Row],[Artikelprijs]],"Prijs gelijk","Prijs wijkt af"),"")</f>
        <v/>
      </c>
      <c r="L1152" t="str">
        <f>IF(Q4_2025[[#This Row],[Relatiekorting percentage]]=0,
    "Nvt",
    IF(Q4_2025[[#This Row],[Brutobedrag 2]] &lt; Q4_2025[[#This Row],[Bruto - Rel.korting]],
        "Nee",
        "Ja"))</f>
        <v>Nvt</v>
      </c>
      <c r="M1152" s="10">
        <f>IF(Q4_2025[[#This Row],[Artikelprijs]]&lt;&gt;"",Q4_2025[[#This Row],[Artikelprijs]],Q4_2025[[#This Row],[Stuksprijs]])</f>
        <v>44.29</v>
      </c>
      <c r="N1152" s="44">
        <f>Q4_2025[[#This Row],[Besteld]]*Q4_2025[[#This Row],[Prijs 2]]</f>
        <v>177.16</v>
      </c>
      <c r="O1152" s="10">
        <f>IF(Q4_2025[[#This Row],[Brutobedrag 2]]&lt;Q4_2025[[#This Row],[Bruto - Rel.korting]],Q4_2025[[#This Row],[Brutobedrag 2]],Q4_2025[[#This Row],[Brutobedrag 2]]*(100-Q4_2025[[#This Row],[Relatiekorting percentage]])/100)</f>
        <v>177.16</v>
      </c>
      <c r="R1152" s="3"/>
      <c r="W1152"/>
      <c r="AB1152"/>
    </row>
    <row r="1153" spans="1:28" x14ac:dyDescent="0.3">
      <c r="A1153" t="s">
        <v>872</v>
      </c>
      <c r="B1153">
        <v>5031021</v>
      </c>
      <c r="C1153" t="s">
        <v>800</v>
      </c>
      <c r="D1153">
        <v>4</v>
      </c>
      <c r="E1153" s="10">
        <v>44.29</v>
      </c>
      <c r="F1153" s="10">
        <v>177.16</v>
      </c>
      <c r="G1153" s="10">
        <v>177.16</v>
      </c>
      <c r="H1153">
        <v>0</v>
      </c>
      <c r="I1153" s="51" t="str">
        <f>_xlfn.XLOOKUP(Q4_2025[[#This Row],[Artikelnr]],Artikel_prijzen[Artnr],Artikel_prijzen[Groep],"")</f>
        <v/>
      </c>
      <c r="J1153" s="10" t="str">
        <f>_xlfn.XLOOKUP(Q4_2025[[#This Row],[Artikelnr]],Artikel_prijzen[Artnr],Artikel_prijzen[Prijs 2025],"")</f>
        <v/>
      </c>
      <c r="K1153" t="str">
        <f>IF(Q4_2025[[#This Row],[Artikelprijs]]&lt;&gt;"",IF(Q4_2025[[#This Row],[Stuksprijs]]=Q4_2025[[#This Row],[Artikelprijs]],"Prijs gelijk","Prijs wijkt af"),"")</f>
        <v/>
      </c>
      <c r="L1153" t="str">
        <f>IF(Q4_2025[[#This Row],[Relatiekorting percentage]]=0,
    "Nvt",
    IF(Q4_2025[[#This Row],[Brutobedrag 2]] &lt; Q4_2025[[#This Row],[Bruto - Rel.korting]],
        "Nee",
        "Ja"))</f>
        <v>Nvt</v>
      </c>
      <c r="M1153" s="10">
        <f>IF(Q4_2025[[#This Row],[Artikelprijs]]&lt;&gt;"",Q4_2025[[#This Row],[Artikelprijs]],Q4_2025[[#This Row],[Stuksprijs]])</f>
        <v>44.29</v>
      </c>
      <c r="N1153" s="44">
        <f>Q4_2025[[#This Row],[Besteld]]*Q4_2025[[#This Row],[Prijs 2]]</f>
        <v>177.16</v>
      </c>
      <c r="O1153" s="10">
        <f>IF(Q4_2025[[#This Row],[Brutobedrag 2]]&lt;Q4_2025[[#This Row],[Bruto - Rel.korting]],Q4_2025[[#This Row],[Brutobedrag 2]],Q4_2025[[#This Row],[Brutobedrag 2]]*(100-Q4_2025[[#This Row],[Relatiekorting percentage]])/100)</f>
        <v>177.16</v>
      </c>
      <c r="R1153" s="3"/>
      <c r="W1153"/>
      <c r="AB1153"/>
    </row>
    <row r="1154" spans="1:28" x14ac:dyDescent="0.3">
      <c r="A1154" t="s">
        <v>872</v>
      </c>
      <c r="B1154">
        <v>5031031</v>
      </c>
      <c r="C1154" t="s">
        <v>911</v>
      </c>
      <c r="D1154">
        <v>2</v>
      </c>
      <c r="E1154" s="10">
        <v>69.3</v>
      </c>
      <c r="F1154" s="10">
        <v>138.6</v>
      </c>
      <c r="G1154" s="10">
        <v>138.6</v>
      </c>
      <c r="H1154">
        <v>0</v>
      </c>
      <c r="I1154" s="51" t="str">
        <f>_xlfn.XLOOKUP(Q4_2025[[#This Row],[Artikelnr]],Artikel_prijzen[Artnr],Artikel_prijzen[Groep],"")</f>
        <v/>
      </c>
      <c r="J1154" s="10" t="str">
        <f>_xlfn.XLOOKUP(Q4_2025[[#This Row],[Artikelnr]],Artikel_prijzen[Artnr],Artikel_prijzen[Prijs 2025],"")</f>
        <v/>
      </c>
      <c r="K1154" t="str">
        <f>IF(Q4_2025[[#This Row],[Artikelprijs]]&lt;&gt;"",IF(Q4_2025[[#This Row],[Stuksprijs]]=Q4_2025[[#This Row],[Artikelprijs]],"Prijs gelijk","Prijs wijkt af"),"")</f>
        <v/>
      </c>
      <c r="L1154" t="str">
        <f>IF(Q4_2025[[#This Row],[Relatiekorting percentage]]=0,
    "Nvt",
    IF(Q4_2025[[#This Row],[Brutobedrag 2]] &lt; Q4_2025[[#This Row],[Bruto - Rel.korting]],
        "Nee",
        "Ja"))</f>
        <v>Nvt</v>
      </c>
      <c r="M1154" s="10">
        <f>IF(Q4_2025[[#This Row],[Artikelprijs]]&lt;&gt;"",Q4_2025[[#This Row],[Artikelprijs]],Q4_2025[[#This Row],[Stuksprijs]])</f>
        <v>69.3</v>
      </c>
      <c r="N1154" s="44">
        <f>Q4_2025[[#This Row],[Besteld]]*Q4_2025[[#This Row],[Prijs 2]]</f>
        <v>138.6</v>
      </c>
      <c r="O1154" s="10">
        <f>IF(Q4_2025[[#This Row],[Brutobedrag 2]]&lt;Q4_2025[[#This Row],[Bruto - Rel.korting]],Q4_2025[[#This Row],[Brutobedrag 2]],Q4_2025[[#This Row],[Brutobedrag 2]]*(100-Q4_2025[[#This Row],[Relatiekorting percentage]])/100)</f>
        <v>138.6</v>
      </c>
      <c r="R1154" s="3"/>
      <c r="W1154"/>
      <c r="AB1154"/>
    </row>
    <row r="1155" spans="1:28" x14ac:dyDescent="0.3">
      <c r="A1155" t="s">
        <v>872</v>
      </c>
      <c r="B1155">
        <v>2004032</v>
      </c>
      <c r="C1155" t="s">
        <v>43</v>
      </c>
      <c r="D1155">
        <v>4</v>
      </c>
      <c r="E1155" s="10">
        <v>16.22</v>
      </c>
      <c r="F1155" s="10">
        <v>64.88</v>
      </c>
      <c r="G1155" s="10">
        <v>64.88</v>
      </c>
      <c r="H1155">
        <v>0</v>
      </c>
      <c r="I1155" s="51" t="str">
        <f>_xlfn.XLOOKUP(Q4_2025[[#This Row],[Artikelnr]],Artikel_prijzen[Artnr],Artikel_prijzen[Groep],"")</f>
        <v/>
      </c>
      <c r="J1155" s="10" t="str">
        <f>_xlfn.XLOOKUP(Q4_2025[[#This Row],[Artikelnr]],Artikel_prijzen[Artnr],Artikel_prijzen[Prijs 2025],"")</f>
        <v/>
      </c>
      <c r="K1155" t="str">
        <f>IF(Q4_2025[[#This Row],[Artikelprijs]]&lt;&gt;"",IF(Q4_2025[[#This Row],[Stuksprijs]]=Q4_2025[[#This Row],[Artikelprijs]],"Prijs gelijk","Prijs wijkt af"),"")</f>
        <v/>
      </c>
      <c r="L1155" t="str">
        <f>IF(Q4_2025[[#This Row],[Relatiekorting percentage]]=0,
    "Nvt",
    IF(Q4_2025[[#This Row],[Brutobedrag 2]] &lt; Q4_2025[[#This Row],[Bruto - Rel.korting]],
        "Nee",
        "Ja"))</f>
        <v>Nvt</v>
      </c>
      <c r="M1155" s="10">
        <f>IF(Q4_2025[[#This Row],[Artikelprijs]]&lt;&gt;"",Q4_2025[[#This Row],[Artikelprijs]],Q4_2025[[#This Row],[Stuksprijs]])</f>
        <v>16.22</v>
      </c>
      <c r="N1155" s="44">
        <f>Q4_2025[[#This Row],[Besteld]]*Q4_2025[[#This Row],[Prijs 2]]</f>
        <v>64.88</v>
      </c>
      <c r="O1155" s="10">
        <f>IF(Q4_2025[[#This Row],[Brutobedrag 2]]&lt;Q4_2025[[#This Row],[Bruto - Rel.korting]],Q4_2025[[#This Row],[Brutobedrag 2]],Q4_2025[[#This Row],[Brutobedrag 2]]*(100-Q4_2025[[#This Row],[Relatiekorting percentage]])/100)</f>
        <v>64.88</v>
      </c>
      <c r="R1155" s="3"/>
      <c r="W1155"/>
      <c r="AB1155"/>
    </row>
    <row r="1156" spans="1:28" x14ac:dyDescent="0.3">
      <c r="A1156" t="s">
        <v>872</v>
      </c>
      <c r="B1156">
        <v>1007051</v>
      </c>
      <c r="C1156" t="s">
        <v>54</v>
      </c>
      <c r="D1156">
        <v>30</v>
      </c>
      <c r="E1156" s="10">
        <v>88.57</v>
      </c>
      <c r="F1156" s="10">
        <v>2657.1</v>
      </c>
      <c r="G1156" s="10">
        <v>2657.1</v>
      </c>
      <c r="H1156">
        <v>0</v>
      </c>
      <c r="I1156" s="51" t="str">
        <f>_xlfn.XLOOKUP(Q4_2025[[#This Row],[Artikelnr]],Artikel_prijzen[Artnr],Artikel_prijzen[Groep],"")</f>
        <v/>
      </c>
      <c r="J1156" s="10" t="str">
        <f>_xlfn.XLOOKUP(Q4_2025[[#This Row],[Artikelnr]],Artikel_prijzen[Artnr],Artikel_prijzen[Prijs 2025],"")</f>
        <v/>
      </c>
      <c r="K1156" t="str">
        <f>IF(Q4_2025[[#This Row],[Artikelprijs]]&lt;&gt;"",IF(Q4_2025[[#This Row],[Stuksprijs]]=Q4_2025[[#This Row],[Artikelprijs]],"Prijs gelijk","Prijs wijkt af"),"")</f>
        <v/>
      </c>
      <c r="L1156" t="str">
        <f>IF(Q4_2025[[#This Row],[Relatiekorting percentage]]=0,
    "Nvt",
    IF(Q4_2025[[#This Row],[Brutobedrag 2]] &lt; Q4_2025[[#This Row],[Bruto - Rel.korting]],
        "Nee",
        "Ja"))</f>
        <v>Nvt</v>
      </c>
      <c r="M1156" s="10">
        <f>IF(Q4_2025[[#This Row],[Artikelprijs]]&lt;&gt;"",Q4_2025[[#This Row],[Artikelprijs]],Q4_2025[[#This Row],[Stuksprijs]])</f>
        <v>88.57</v>
      </c>
      <c r="N1156" s="44">
        <f>Q4_2025[[#This Row],[Besteld]]*Q4_2025[[#This Row],[Prijs 2]]</f>
        <v>2657.1</v>
      </c>
      <c r="O1156" s="10">
        <f>IF(Q4_2025[[#This Row],[Brutobedrag 2]]&lt;Q4_2025[[#This Row],[Bruto - Rel.korting]],Q4_2025[[#This Row],[Brutobedrag 2]],Q4_2025[[#This Row],[Brutobedrag 2]]*(100-Q4_2025[[#This Row],[Relatiekorting percentage]])/100)</f>
        <v>2657.1</v>
      </c>
      <c r="R1156" s="3"/>
      <c r="W1156"/>
      <c r="AB1156"/>
    </row>
    <row r="1157" spans="1:28" x14ac:dyDescent="0.3">
      <c r="A1157" t="s">
        <v>872</v>
      </c>
      <c r="B1157">
        <v>3002022</v>
      </c>
      <c r="C1157" t="s">
        <v>195</v>
      </c>
      <c r="D1157">
        <v>1</v>
      </c>
      <c r="E1157" s="10">
        <v>76.02</v>
      </c>
      <c r="F1157" s="10">
        <v>76.02</v>
      </c>
      <c r="G1157" s="10">
        <v>53.21</v>
      </c>
      <c r="H1157">
        <v>30</v>
      </c>
      <c r="I1157" s="51" t="str">
        <f>_xlfn.XLOOKUP(Q4_2025[[#This Row],[Artikelnr]],Artikel_prijzen[Artnr],Artikel_prijzen[Groep],"")</f>
        <v/>
      </c>
      <c r="J1157" s="10" t="str">
        <f>_xlfn.XLOOKUP(Q4_2025[[#This Row],[Artikelnr]],Artikel_prijzen[Artnr],Artikel_prijzen[Prijs 2025],"")</f>
        <v/>
      </c>
      <c r="K1157" t="str">
        <f>IF(Q4_2025[[#This Row],[Artikelprijs]]&lt;&gt;"",IF(Q4_2025[[#This Row],[Stuksprijs]]=Q4_2025[[#This Row],[Artikelprijs]],"Prijs gelijk","Prijs wijkt af"),"")</f>
        <v/>
      </c>
      <c r="L1157" t="str">
        <f>IF(Q4_2025[[#This Row],[Relatiekorting percentage]]=0,
    "Nvt",
    IF(Q4_2025[[#This Row],[Brutobedrag 2]] &lt; Q4_2025[[#This Row],[Bruto - Rel.korting]],
        "Nee",
        "Ja"))</f>
        <v>Ja</v>
      </c>
      <c r="M1157" s="10">
        <f>IF(Q4_2025[[#This Row],[Artikelprijs]]&lt;&gt;"",Q4_2025[[#This Row],[Artikelprijs]],Q4_2025[[#This Row],[Stuksprijs]])</f>
        <v>76.02</v>
      </c>
      <c r="N1157" s="44">
        <f>Q4_2025[[#This Row],[Besteld]]*Q4_2025[[#This Row],[Prijs 2]]</f>
        <v>76.02</v>
      </c>
      <c r="O1157" s="10">
        <f>IF(Q4_2025[[#This Row],[Brutobedrag 2]]&lt;Q4_2025[[#This Row],[Bruto - Rel.korting]],Q4_2025[[#This Row],[Brutobedrag 2]],Q4_2025[[#This Row],[Brutobedrag 2]]*(100-Q4_2025[[#This Row],[Relatiekorting percentage]])/100)</f>
        <v>53.213999999999999</v>
      </c>
      <c r="R1157" s="3"/>
      <c r="W1157"/>
      <c r="AB1157"/>
    </row>
    <row r="1158" spans="1:28" x14ac:dyDescent="0.3">
      <c r="A1158" t="s">
        <v>872</v>
      </c>
      <c r="B1158">
        <v>4802004</v>
      </c>
      <c r="C1158" t="s">
        <v>648</v>
      </c>
      <c r="D1158">
        <v>13</v>
      </c>
      <c r="E1158" s="10">
        <v>24.1</v>
      </c>
      <c r="F1158" s="10">
        <v>313.3</v>
      </c>
      <c r="G1158" s="10">
        <v>219.31</v>
      </c>
      <c r="H1158">
        <v>30</v>
      </c>
      <c r="I1158" s="51" t="str">
        <f>_xlfn.XLOOKUP(Q4_2025[[#This Row],[Artikelnr]],Artikel_prijzen[Artnr],Artikel_prijzen[Groep],"")</f>
        <v/>
      </c>
      <c r="J1158" s="10" t="str">
        <f>_xlfn.XLOOKUP(Q4_2025[[#This Row],[Artikelnr]],Artikel_prijzen[Artnr],Artikel_prijzen[Prijs 2025],"")</f>
        <v/>
      </c>
      <c r="K1158" t="str">
        <f>IF(Q4_2025[[#This Row],[Artikelprijs]]&lt;&gt;"",IF(Q4_2025[[#This Row],[Stuksprijs]]=Q4_2025[[#This Row],[Artikelprijs]],"Prijs gelijk","Prijs wijkt af"),"")</f>
        <v/>
      </c>
      <c r="L1158" t="str">
        <f>IF(Q4_2025[[#This Row],[Relatiekorting percentage]]=0,
    "Nvt",
    IF(Q4_2025[[#This Row],[Brutobedrag 2]] &lt; Q4_2025[[#This Row],[Bruto - Rel.korting]],
        "Nee",
        "Ja"))</f>
        <v>Ja</v>
      </c>
      <c r="M1158" s="10">
        <f>IF(Q4_2025[[#This Row],[Artikelprijs]]&lt;&gt;"",Q4_2025[[#This Row],[Artikelprijs]],Q4_2025[[#This Row],[Stuksprijs]])</f>
        <v>24.1</v>
      </c>
      <c r="N1158" s="44">
        <f>Q4_2025[[#This Row],[Besteld]]*Q4_2025[[#This Row],[Prijs 2]]</f>
        <v>313.3</v>
      </c>
      <c r="O1158" s="10">
        <f>IF(Q4_2025[[#This Row],[Brutobedrag 2]]&lt;Q4_2025[[#This Row],[Bruto - Rel.korting]],Q4_2025[[#This Row],[Brutobedrag 2]],Q4_2025[[#This Row],[Brutobedrag 2]]*(100-Q4_2025[[#This Row],[Relatiekorting percentage]])/100)</f>
        <v>219.31</v>
      </c>
      <c r="R1158" s="3"/>
      <c r="W1158"/>
      <c r="AB1158"/>
    </row>
    <row r="1159" spans="1:28" x14ac:dyDescent="0.3">
      <c r="A1159" t="s">
        <v>872</v>
      </c>
      <c r="B1159">
        <v>1009130</v>
      </c>
      <c r="C1159" t="s">
        <v>250</v>
      </c>
      <c r="D1159">
        <v>1</v>
      </c>
      <c r="E1159" s="10">
        <v>24.73</v>
      </c>
      <c r="F1159" s="10">
        <v>24.73</v>
      </c>
      <c r="G1159" s="10">
        <v>17.309999999999999</v>
      </c>
      <c r="H1159">
        <v>30</v>
      </c>
      <c r="I1159" s="51" t="str">
        <f>_xlfn.XLOOKUP(Q4_2025[[#This Row],[Artikelnr]],Artikel_prijzen[Artnr],Artikel_prijzen[Groep],"")</f>
        <v/>
      </c>
      <c r="J1159" s="10" t="str">
        <f>_xlfn.XLOOKUP(Q4_2025[[#This Row],[Artikelnr]],Artikel_prijzen[Artnr],Artikel_prijzen[Prijs 2025],"")</f>
        <v/>
      </c>
      <c r="K1159" t="str">
        <f>IF(Q4_2025[[#This Row],[Artikelprijs]]&lt;&gt;"",IF(Q4_2025[[#This Row],[Stuksprijs]]=Q4_2025[[#This Row],[Artikelprijs]],"Prijs gelijk","Prijs wijkt af"),"")</f>
        <v/>
      </c>
      <c r="L1159" t="str">
        <f>IF(Q4_2025[[#This Row],[Relatiekorting percentage]]=0,
    "Nvt",
    IF(Q4_2025[[#This Row],[Brutobedrag 2]] &lt; Q4_2025[[#This Row],[Bruto - Rel.korting]],
        "Nee",
        "Ja"))</f>
        <v>Ja</v>
      </c>
      <c r="M1159" s="10">
        <f>IF(Q4_2025[[#This Row],[Artikelprijs]]&lt;&gt;"",Q4_2025[[#This Row],[Artikelprijs]],Q4_2025[[#This Row],[Stuksprijs]])</f>
        <v>24.73</v>
      </c>
      <c r="N1159" s="44">
        <f>Q4_2025[[#This Row],[Besteld]]*Q4_2025[[#This Row],[Prijs 2]]</f>
        <v>24.73</v>
      </c>
      <c r="O1159" s="10">
        <f>IF(Q4_2025[[#This Row],[Brutobedrag 2]]&lt;Q4_2025[[#This Row],[Bruto - Rel.korting]],Q4_2025[[#This Row],[Brutobedrag 2]],Q4_2025[[#This Row],[Brutobedrag 2]]*(100-Q4_2025[[#This Row],[Relatiekorting percentage]])/100)</f>
        <v>17.311</v>
      </c>
      <c r="R1159" s="3"/>
      <c r="W1159"/>
      <c r="AB1159"/>
    </row>
    <row r="1160" spans="1:28" x14ac:dyDescent="0.3">
      <c r="A1160" t="s">
        <v>872</v>
      </c>
      <c r="B1160">
        <v>3001013</v>
      </c>
      <c r="C1160" t="s">
        <v>325</v>
      </c>
      <c r="D1160">
        <v>1</v>
      </c>
      <c r="E1160" s="10">
        <v>17.89</v>
      </c>
      <c r="F1160" s="10">
        <v>17.89</v>
      </c>
      <c r="G1160" s="10">
        <v>12.52</v>
      </c>
      <c r="H1160">
        <v>30</v>
      </c>
      <c r="I1160" s="51" t="str">
        <f>_xlfn.XLOOKUP(Q4_2025[[#This Row],[Artikelnr]],Artikel_prijzen[Artnr],Artikel_prijzen[Groep],"")</f>
        <v/>
      </c>
      <c r="J1160" s="10" t="str">
        <f>_xlfn.XLOOKUP(Q4_2025[[#This Row],[Artikelnr]],Artikel_prijzen[Artnr],Artikel_prijzen[Prijs 2025],"")</f>
        <v/>
      </c>
      <c r="K1160" t="str">
        <f>IF(Q4_2025[[#This Row],[Artikelprijs]]&lt;&gt;"",IF(Q4_2025[[#This Row],[Stuksprijs]]=Q4_2025[[#This Row],[Artikelprijs]],"Prijs gelijk","Prijs wijkt af"),"")</f>
        <v/>
      </c>
      <c r="L1160" t="str">
        <f>IF(Q4_2025[[#This Row],[Relatiekorting percentage]]=0,
    "Nvt",
    IF(Q4_2025[[#This Row],[Brutobedrag 2]] &lt; Q4_2025[[#This Row],[Bruto - Rel.korting]],
        "Nee",
        "Ja"))</f>
        <v>Ja</v>
      </c>
      <c r="M1160" s="10">
        <f>IF(Q4_2025[[#This Row],[Artikelprijs]]&lt;&gt;"",Q4_2025[[#This Row],[Artikelprijs]],Q4_2025[[#This Row],[Stuksprijs]])</f>
        <v>17.89</v>
      </c>
      <c r="N1160" s="44">
        <f>Q4_2025[[#This Row],[Besteld]]*Q4_2025[[#This Row],[Prijs 2]]</f>
        <v>17.89</v>
      </c>
      <c r="O1160" s="10">
        <f>IF(Q4_2025[[#This Row],[Brutobedrag 2]]&lt;Q4_2025[[#This Row],[Bruto - Rel.korting]],Q4_2025[[#This Row],[Brutobedrag 2]],Q4_2025[[#This Row],[Brutobedrag 2]]*(100-Q4_2025[[#This Row],[Relatiekorting percentage]])/100)</f>
        <v>12.523</v>
      </c>
      <c r="R1160" s="3"/>
      <c r="W1160"/>
      <c r="AB1160"/>
    </row>
    <row r="1161" spans="1:28" x14ac:dyDescent="0.3">
      <c r="A1161" t="s">
        <v>872</v>
      </c>
      <c r="B1161">
        <v>1008027</v>
      </c>
      <c r="C1161" t="s">
        <v>807</v>
      </c>
      <c r="D1161">
        <v>25</v>
      </c>
      <c r="E1161" s="10">
        <v>23.39</v>
      </c>
      <c r="F1161" s="10">
        <v>584.75</v>
      </c>
      <c r="G1161" s="10">
        <v>584.75</v>
      </c>
      <c r="H1161">
        <v>0</v>
      </c>
      <c r="I1161" s="51" t="str">
        <f>_xlfn.XLOOKUP(Q4_2025[[#This Row],[Artikelnr]],Artikel_prijzen[Artnr],Artikel_prijzen[Groep],"")</f>
        <v/>
      </c>
      <c r="J1161" s="10" t="str">
        <f>_xlfn.XLOOKUP(Q4_2025[[#This Row],[Artikelnr]],Artikel_prijzen[Artnr],Artikel_prijzen[Prijs 2025],"")</f>
        <v/>
      </c>
      <c r="K1161" t="str">
        <f>IF(Q4_2025[[#This Row],[Artikelprijs]]&lt;&gt;"",IF(Q4_2025[[#This Row],[Stuksprijs]]=Q4_2025[[#This Row],[Artikelprijs]],"Prijs gelijk","Prijs wijkt af"),"")</f>
        <v/>
      </c>
      <c r="L1161" t="str">
        <f>IF(Q4_2025[[#This Row],[Relatiekorting percentage]]=0,
    "Nvt",
    IF(Q4_2025[[#This Row],[Brutobedrag 2]] &lt; Q4_2025[[#This Row],[Bruto - Rel.korting]],
        "Nee",
        "Ja"))</f>
        <v>Nvt</v>
      </c>
      <c r="M1161" s="10">
        <f>IF(Q4_2025[[#This Row],[Artikelprijs]]&lt;&gt;"",Q4_2025[[#This Row],[Artikelprijs]],Q4_2025[[#This Row],[Stuksprijs]])</f>
        <v>23.39</v>
      </c>
      <c r="N1161" s="44">
        <f>Q4_2025[[#This Row],[Besteld]]*Q4_2025[[#This Row],[Prijs 2]]</f>
        <v>584.75</v>
      </c>
      <c r="O1161" s="10">
        <f>IF(Q4_2025[[#This Row],[Brutobedrag 2]]&lt;Q4_2025[[#This Row],[Bruto - Rel.korting]],Q4_2025[[#This Row],[Brutobedrag 2]],Q4_2025[[#This Row],[Brutobedrag 2]]*(100-Q4_2025[[#This Row],[Relatiekorting percentage]])/100)</f>
        <v>584.75</v>
      </c>
      <c r="R1161" s="3"/>
      <c r="W1161"/>
      <c r="AB1161"/>
    </row>
    <row r="1162" spans="1:28" x14ac:dyDescent="0.3">
      <c r="A1162" t="s">
        <v>872</v>
      </c>
      <c r="B1162">
        <v>1008006</v>
      </c>
      <c r="C1162" t="s">
        <v>360</v>
      </c>
      <c r="D1162">
        <v>3</v>
      </c>
      <c r="E1162" s="10">
        <v>45.42</v>
      </c>
      <c r="F1162" s="10">
        <v>136.26</v>
      </c>
      <c r="G1162" s="10">
        <v>136.26</v>
      </c>
      <c r="H1162">
        <v>0</v>
      </c>
      <c r="I1162" s="51" t="str">
        <f>_xlfn.XLOOKUP(Q4_2025[[#This Row],[Artikelnr]],Artikel_prijzen[Artnr],Artikel_prijzen[Groep],"")</f>
        <v/>
      </c>
      <c r="J1162" s="10" t="str">
        <f>_xlfn.XLOOKUP(Q4_2025[[#This Row],[Artikelnr]],Artikel_prijzen[Artnr],Artikel_prijzen[Prijs 2025],"")</f>
        <v/>
      </c>
      <c r="K1162" t="str">
        <f>IF(Q4_2025[[#This Row],[Artikelprijs]]&lt;&gt;"",IF(Q4_2025[[#This Row],[Stuksprijs]]=Q4_2025[[#This Row],[Artikelprijs]],"Prijs gelijk","Prijs wijkt af"),"")</f>
        <v/>
      </c>
      <c r="L1162" t="str">
        <f>IF(Q4_2025[[#This Row],[Relatiekorting percentage]]=0,
    "Nvt",
    IF(Q4_2025[[#This Row],[Brutobedrag 2]] &lt; Q4_2025[[#This Row],[Bruto - Rel.korting]],
        "Nee",
        "Ja"))</f>
        <v>Nvt</v>
      </c>
      <c r="M1162" s="10">
        <f>IF(Q4_2025[[#This Row],[Artikelprijs]]&lt;&gt;"",Q4_2025[[#This Row],[Artikelprijs]],Q4_2025[[#This Row],[Stuksprijs]])</f>
        <v>45.42</v>
      </c>
      <c r="N1162" s="44">
        <f>Q4_2025[[#This Row],[Besteld]]*Q4_2025[[#This Row],[Prijs 2]]</f>
        <v>136.26</v>
      </c>
      <c r="O1162" s="10">
        <f>IF(Q4_2025[[#This Row],[Brutobedrag 2]]&lt;Q4_2025[[#This Row],[Bruto - Rel.korting]],Q4_2025[[#This Row],[Brutobedrag 2]],Q4_2025[[#This Row],[Brutobedrag 2]]*(100-Q4_2025[[#This Row],[Relatiekorting percentage]])/100)</f>
        <v>136.26</v>
      </c>
      <c r="R1162" s="3"/>
      <c r="W1162"/>
      <c r="AB1162"/>
    </row>
    <row r="1163" spans="1:28" x14ac:dyDescent="0.3">
      <c r="A1163" t="s">
        <v>872</v>
      </c>
      <c r="B1163">
        <v>4001131</v>
      </c>
      <c r="C1163" t="s">
        <v>727</v>
      </c>
      <c r="D1163">
        <v>1</v>
      </c>
      <c r="E1163" s="10">
        <v>92.7</v>
      </c>
      <c r="F1163" s="10">
        <v>92.7</v>
      </c>
      <c r="G1163" s="10">
        <v>83.43</v>
      </c>
      <c r="H1163">
        <v>10</v>
      </c>
      <c r="I1163" s="51" t="str">
        <f>_xlfn.XLOOKUP(Q4_2025[[#This Row],[Artikelnr]],Artikel_prijzen[Artnr],Artikel_prijzen[Groep],"")</f>
        <v/>
      </c>
      <c r="J1163" s="10" t="str">
        <f>_xlfn.XLOOKUP(Q4_2025[[#This Row],[Artikelnr]],Artikel_prijzen[Artnr],Artikel_prijzen[Prijs 2025],"")</f>
        <v/>
      </c>
      <c r="K1163" t="str">
        <f>IF(Q4_2025[[#This Row],[Artikelprijs]]&lt;&gt;"",IF(Q4_2025[[#This Row],[Stuksprijs]]=Q4_2025[[#This Row],[Artikelprijs]],"Prijs gelijk","Prijs wijkt af"),"")</f>
        <v/>
      </c>
      <c r="L1163" t="str">
        <f>IF(Q4_2025[[#This Row],[Relatiekorting percentage]]=0,
    "Nvt",
    IF(Q4_2025[[#This Row],[Brutobedrag 2]] &lt; Q4_2025[[#This Row],[Bruto - Rel.korting]],
        "Nee",
        "Ja"))</f>
        <v>Ja</v>
      </c>
      <c r="M1163" s="10">
        <f>IF(Q4_2025[[#This Row],[Artikelprijs]]&lt;&gt;"",Q4_2025[[#This Row],[Artikelprijs]],Q4_2025[[#This Row],[Stuksprijs]])</f>
        <v>92.7</v>
      </c>
      <c r="N1163" s="44">
        <f>Q4_2025[[#This Row],[Besteld]]*Q4_2025[[#This Row],[Prijs 2]]</f>
        <v>92.7</v>
      </c>
      <c r="O1163" s="10">
        <f>IF(Q4_2025[[#This Row],[Brutobedrag 2]]&lt;Q4_2025[[#This Row],[Bruto - Rel.korting]],Q4_2025[[#This Row],[Brutobedrag 2]],Q4_2025[[#This Row],[Brutobedrag 2]]*(100-Q4_2025[[#This Row],[Relatiekorting percentage]])/100)</f>
        <v>83.43</v>
      </c>
      <c r="R1163" s="3"/>
      <c r="W1163"/>
      <c r="AB1163"/>
    </row>
    <row r="1164" spans="1:28" x14ac:dyDescent="0.3">
      <c r="A1164" t="s">
        <v>872</v>
      </c>
      <c r="B1164">
        <v>1008015</v>
      </c>
      <c r="C1164" t="s">
        <v>726</v>
      </c>
      <c r="D1164">
        <v>2</v>
      </c>
      <c r="E1164" s="10">
        <v>25</v>
      </c>
      <c r="F1164" s="10">
        <v>50</v>
      </c>
      <c r="G1164" s="10">
        <v>35</v>
      </c>
      <c r="H1164">
        <v>30</v>
      </c>
      <c r="I1164" s="51" t="str">
        <f>_xlfn.XLOOKUP(Q4_2025[[#This Row],[Artikelnr]],Artikel_prijzen[Artnr],Artikel_prijzen[Groep],"")</f>
        <v/>
      </c>
      <c r="J1164" s="10" t="str">
        <f>_xlfn.XLOOKUP(Q4_2025[[#This Row],[Artikelnr]],Artikel_prijzen[Artnr],Artikel_prijzen[Prijs 2025],"")</f>
        <v/>
      </c>
      <c r="K1164" t="str">
        <f>IF(Q4_2025[[#This Row],[Artikelprijs]]&lt;&gt;"",IF(Q4_2025[[#This Row],[Stuksprijs]]=Q4_2025[[#This Row],[Artikelprijs]],"Prijs gelijk","Prijs wijkt af"),"")</f>
        <v/>
      </c>
      <c r="L1164" t="str">
        <f>IF(Q4_2025[[#This Row],[Relatiekorting percentage]]=0,
    "Nvt",
    IF(Q4_2025[[#This Row],[Brutobedrag 2]] &lt; Q4_2025[[#This Row],[Bruto - Rel.korting]],
        "Nee",
        "Ja"))</f>
        <v>Ja</v>
      </c>
      <c r="M1164" s="10">
        <f>IF(Q4_2025[[#This Row],[Artikelprijs]]&lt;&gt;"",Q4_2025[[#This Row],[Artikelprijs]],Q4_2025[[#This Row],[Stuksprijs]])</f>
        <v>25</v>
      </c>
      <c r="N1164" s="44">
        <f>Q4_2025[[#This Row],[Besteld]]*Q4_2025[[#This Row],[Prijs 2]]</f>
        <v>50</v>
      </c>
      <c r="O1164" s="10">
        <f>IF(Q4_2025[[#This Row],[Brutobedrag 2]]&lt;Q4_2025[[#This Row],[Bruto - Rel.korting]],Q4_2025[[#This Row],[Brutobedrag 2]],Q4_2025[[#This Row],[Brutobedrag 2]]*(100-Q4_2025[[#This Row],[Relatiekorting percentage]])/100)</f>
        <v>35</v>
      </c>
      <c r="R1164" s="3"/>
      <c r="W1164"/>
      <c r="AB1164"/>
    </row>
    <row r="1165" spans="1:28" x14ac:dyDescent="0.3">
      <c r="A1165" t="s">
        <v>872</v>
      </c>
      <c r="B1165">
        <v>2001094</v>
      </c>
      <c r="C1165" t="s">
        <v>142</v>
      </c>
      <c r="D1165">
        <v>12</v>
      </c>
      <c r="E1165" s="10">
        <v>48.68</v>
      </c>
      <c r="F1165" s="10">
        <v>584.16</v>
      </c>
      <c r="G1165" s="10">
        <v>408.91</v>
      </c>
      <c r="H1165">
        <v>30</v>
      </c>
      <c r="I1165" s="51" t="str">
        <f>_xlfn.XLOOKUP(Q4_2025[[#This Row],[Artikelnr]],Artikel_prijzen[Artnr],Artikel_prijzen[Groep],"")</f>
        <v/>
      </c>
      <c r="J1165" s="10" t="str">
        <f>_xlfn.XLOOKUP(Q4_2025[[#This Row],[Artikelnr]],Artikel_prijzen[Artnr],Artikel_prijzen[Prijs 2025],"")</f>
        <v/>
      </c>
      <c r="K1165" t="str">
        <f>IF(Q4_2025[[#This Row],[Artikelprijs]]&lt;&gt;"",IF(Q4_2025[[#This Row],[Stuksprijs]]=Q4_2025[[#This Row],[Artikelprijs]],"Prijs gelijk","Prijs wijkt af"),"")</f>
        <v/>
      </c>
      <c r="L1165" t="str">
        <f>IF(Q4_2025[[#This Row],[Relatiekorting percentage]]=0,
    "Nvt",
    IF(Q4_2025[[#This Row],[Brutobedrag 2]] &lt; Q4_2025[[#This Row],[Bruto - Rel.korting]],
        "Nee",
        "Ja"))</f>
        <v>Ja</v>
      </c>
      <c r="M1165" s="10">
        <f>IF(Q4_2025[[#This Row],[Artikelprijs]]&lt;&gt;"",Q4_2025[[#This Row],[Artikelprijs]],Q4_2025[[#This Row],[Stuksprijs]])</f>
        <v>48.68</v>
      </c>
      <c r="N1165" s="44">
        <f>Q4_2025[[#This Row],[Besteld]]*Q4_2025[[#This Row],[Prijs 2]]</f>
        <v>584.16</v>
      </c>
      <c r="O1165" s="10">
        <f>IF(Q4_2025[[#This Row],[Brutobedrag 2]]&lt;Q4_2025[[#This Row],[Bruto - Rel.korting]],Q4_2025[[#This Row],[Brutobedrag 2]],Q4_2025[[#This Row],[Brutobedrag 2]]*(100-Q4_2025[[#This Row],[Relatiekorting percentage]])/100)</f>
        <v>408.91199999999998</v>
      </c>
      <c r="R1165" s="3"/>
      <c r="W1165"/>
      <c r="AB1165"/>
    </row>
    <row r="1166" spans="1:28" x14ac:dyDescent="0.3">
      <c r="A1166" t="s">
        <v>872</v>
      </c>
      <c r="B1166">
        <v>2001109</v>
      </c>
      <c r="C1166" t="s">
        <v>146</v>
      </c>
      <c r="D1166">
        <v>4</v>
      </c>
      <c r="E1166" s="10">
        <v>42.18</v>
      </c>
      <c r="F1166" s="10">
        <v>168.72</v>
      </c>
      <c r="G1166" s="10">
        <v>118.1</v>
      </c>
      <c r="H1166">
        <v>30</v>
      </c>
      <c r="I1166" s="51" t="str">
        <f>_xlfn.XLOOKUP(Q4_2025[[#This Row],[Artikelnr]],Artikel_prijzen[Artnr],Artikel_prijzen[Groep],"")</f>
        <v/>
      </c>
      <c r="J1166" s="10" t="str">
        <f>_xlfn.XLOOKUP(Q4_2025[[#This Row],[Artikelnr]],Artikel_prijzen[Artnr],Artikel_prijzen[Prijs 2025],"")</f>
        <v/>
      </c>
      <c r="K1166" t="str">
        <f>IF(Q4_2025[[#This Row],[Artikelprijs]]&lt;&gt;"",IF(Q4_2025[[#This Row],[Stuksprijs]]=Q4_2025[[#This Row],[Artikelprijs]],"Prijs gelijk","Prijs wijkt af"),"")</f>
        <v/>
      </c>
      <c r="L1166" t="str">
        <f>IF(Q4_2025[[#This Row],[Relatiekorting percentage]]=0,
    "Nvt",
    IF(Q4_2025[[#This Row],[Brutobedrag 2]] &lt; Q4_2025[[#This Row],[Bruto - Rel.korting]],
        "Nee",
        "Ja"))</f>
        <v>Ja</v>
      </c>
      <c r="M1166" s="10">
        <f>IF(Q4_2025[[#This Row],[Artikelprijs]]&lt;&gt;"",Q4_2025[[#This Row],[Artikelprijs]],Q4_2025[[#This Row],[Stuksprijs]])</f>
        <v>42.18</v>
      </c>
      <c r="N1166" s="44">
        <f>Q4_2025[[#This Row],[Besteld]]*Q4_2025[[#This Row],[Prijs 2]]</f>
        <v>168.72</v>
      </c>
      <c r="O1166" s="10">
        <f>IF(Q4_2025[[#This Row],[Brutobedrag 2]]&lt;Q4_2025[[#This Row],[Bruto - Rel.korting]],Q4_2025[[#This Row],[Brutobedrag 2]],Q4_2025[[#This Row],[Brutobedrag 2]]*(100-Q4_2025[[#This Row],[Relatiekorting percentage]])/100)</f>
        <v>118.104</v>
      </c>
      <c r="R1166" s="3"/>
      <c r="W1166"/>
      <c r="AB1166"/>
    </row>
    <row r="1167" spans="1:28" x14ac:dyDescent="0.3">
      <c r="A1167" t="s">
        <v>872</v>
      </c>
      <c r="B1167">
        <v>2004051</v>
      </c>
      <c r="C1167" t="s">
        <v>255</v>
      </c>
      <c r="D1167">
        <v>1</v>
      </c>
      <c r="E1167" s="10">
        <v>16.54</v>
      </c>
      <c r="F1167" s="10">
        <v>16.54</v>
      </c>
      <c r="G1167" s="10">
        <v>11.58</v>
      </c>
      <c r="H1167">
        <v>30</v>
      </c>
      <c r="I1167" s="51" t="str">
        <f>_xlfn.XLOOKUP(Q4_2025[[#This Row],[Artikelnr]],Artikel_prijzen[Artnr],Artikel_prijzen[Groep],"")</f>
        <v/>
      </c>
      <c r="J1167" s="10" t="str">
        <f>_xlfn.XLOOKUP(Q4_2025[[#This Row],[Artikelnr]],Artikel_prijzen[Artnr],Artikel_prijzen[Prijs 2025],"")</f>
        <v/>
      </c>
      <c r="K1167" t="str">
        <f>IF(Q4_2025[[#This Row],[Artikelprijs]]&lt;&gt;"",IF(Q4_2025[[#This Row],[Stuksprijs]]=Q4_2025[[#This Row],[Artikelprijs]],"Prijs gelijk","Prijs wijkt af"),"")</f>
        <v/>
      </c>
      <c r="L1167" t="str">
        <f>IF(Q4_2025[[#This Row],[Relatiekorting percentage]]=0,
    "Nvt",
    IF(Q4_2025[[#This Row],[Brutobedrag 2]] &lt; Q4_2025[[#This Row],[Bruto - Rel.korting]],
        "Nee",
        "Ja"))</f>
        <v>Ja</v>
      </c>
      <c r="M1167" s="10">
        <f>IF(Q4_2025[[#This Row],[Artikelprijs]]&lt;&gt;"",Q4_2025[[#This Row],[Artikelprijs]],Q4_2025[[#This Row],[Stuksprijs]])</f>
        <v>16.54</v>
      </c>
      <c r="N1167" s="44">
        <f>Q4_2025[[#This Row],[Besteld]]*Q4_2025[[#This Row],[Prijs 2]]</f>
        <v>16.54</v>
      </c>
      <c r="O1167" s="10">
        <f>IF(Q4_2025[[#This Row],[Brutobedrag 2]]&lt;Q4_2025[[#This Row],[Bruto - Rel.korting]],Q4_2025[[#This Row],[Brutobedrag 2]],Q4_2025[[#This Row],[Brutobedrag 2]]*(100-Q4_2025[[#This Row],[Relatiekorting percentage]])/100)</f>
        <v>11.577999999999999</v>
      </c>
      <c r="R1167" s="3"/>
      <c r="W1167"/>
      <c r="AB1167"/>
    </row>
    <row r="1168" spans="1:28" x14ac:dyDescent="0.3">
      <c r="A1168" t="s">
        <v>872</v>
      </c>
      <c r="B1168">
        <v>2004041</v>
      </c>
      <c r="C1168" t="s">
        <v>216</v>
      </c>
      <c r="D1168">
        <v>2</v>
      </c>
      <c r="E1168" s="10">
        <v>17.64</v>
      </c>
      <c r="F1168" s="10">
        <v>35.28</v>
      </c>
      <c r="G1168" s="10">
        <v>24.7</v>
      </c>
      <c r="H1168">
        <v>30</v>
      </c>
      <c r="I1168" s="51" t="str">
        <f>_xlfn.XLOOKUP(Q4_2025[[#This Row],[Artikelnr]],Artikel_prijzen[Artnr],Artikel_prijzen[Groep],"")</f>
        <v/>
      </c>
      <c r="J1168" s="10" t="str">
        <f>_xlfn.XLOOKUP(Q4_2025[[#This Row],[Artikelnr]],Artikel_prijzen[Artnr],Artikel_prijzen[Prijs 2025],"")</f>
        <v/>
      </c>
      <c r="K1168" t="str">
        <f>IF(Q4_2025[[#This Row],[Artikelprijs]]&lt;&gt;"",IF(Q4_2025[[#This Row],[Stuksprijs]]=Q4_2025[[#This Row],[Artikelprijs]],"Prijs gelijk","Prijs wijkt af"),"")</f>
        <v/>
      </c>
      <c r="L1168" t="str">
        <f>IF(Q4_2025[[#This Row],[Relatiekorting percentage]]=0,
    "Nvt",
    IF(Q4_2025[[#This Row],[Brutobedrag 2]] &lt; Q4_2025[[#This Row],[Bruto - Rel.korting]],
        "Nee",
        "Ja"))</f>
        <v>Ja</v>
      </c>
      <c r="M1168" s="10">
        <f>IF(Q4_2025[[#This Row],[Artikelprijs]]&lt;&gt;"",Q4_2025[[#This Row],[Artikelprijs]],Q4_2025[[#This Row],[Stuksprijs]])</f>
        <v>17.64</v>
      </c>
      <c r="N1168" s="44">
        <f>Q4_2025[[#This Row],[Besteld]]*Q4_2025[[#This Row],[Prijs 2]]</f>
        <v>35.28</v>
      </c>
      <c r="O1168" s="10">
        <f>IF(Q4_2025[[#This Row],[Brutobedrag 2]]&lt;Q4_2025[[#This Row],[Bruto - Rel.korting]],Q4_2025[[#This Row],[Brutobedrag 2]],Q4_2025[[#This Row],[Brutobedrag 2]]*(100-Q4_2025[[#This Row],[Relatiekorting percentage]])/100)</f>
        <v>24.695999999999998</v>
      </c>
      <c r="R1168" s="3"/>
      <c r="W1168"/>
      <c r="AB1168"/>
    </row>
    <row r="1169" spans="1:28" x14ac:dyDescent="0.3">
      <c r="A1169" t="s">
        <v>872</v>
      </c>
      <c r="B1169">
        <v>2004032</v>
      </c>
      <c r="C1169" t="s">
        <v>43</v>
      </c>
      <c r="D1169">
        <v>4</v>
      </c>
      <c r="E1169" s="10">
        <v>16.22</v>
      </c>
      <c r="F1169" s="10">
        <v>64.88</v>
      </c>
      <c r="G1169" s="10">
        <v>45.42</v>
      </c>
      <c r="H1169">
        <v>30</v>
      </c>
      <c r="I1169" s="51" t="str">
        <f>_xlfn.XLOOKUP(Q4_2025[[#This Row],[Artikelnr]],Artikel_prijzen[Artnr],Artikel_prijzen[Groep],"")</f>
        <v/>
      </c>
      <c r="J1169" s="10" t="str">
        <f>_xlfn.XLOOKUP(Q4_2025[[#This Row],[Artikelnr]],Artikel_prijzen[Artnr],Artikel_prijzen[Prijs 2025],"")</f>
        <v/>
      </c>
      <c r="K1169" t="str">
        <f>IF(Q4_2025[[#This Row],[Artikelprijs]]&lt;&gt;"",IF(Q4_2025[[#This Row],[Stuksprijs]]=Q4_2025[[#This Row],[Artikelprijs]],"Prijs gelijk","Prijs wijkt af"),"")</f>
        <v/>
      </c>
      <c r="L1169" t="str">
        <f>IF(Q4_2025[[#This Row],[Relatiekorting percentage]]=0,
    "Nvt",
    IF(Q4_2025[[#This Row],[Brutobedrag 2]] &lt; Q4_2025[[#This Row],[Bruto - Rel.korting]],
        "Nee",
        "Ja"))</f>
        <v>Ja</v>
      </c>
      <c r="M1169" s="10">
        <f>IF(Q4_2025[[#This Row],[Artikelprijs]]&lt;&gt;"",Q4_2025[[#This Row],[Artikelprijs]],Q4_2025[[#This Row],[Stuksprijs]])</f>
        <v>16.22</v>
      </c>
      <c r="N1169" s="44">
        <f>Q4_2025[[#This Row],[Besteld]]*Q4_2025[[#This Row],[Prijs 2]]</f>
        <v>64.88</v>
      </c>
      <c r="O1169" s="10">
        <f>IF(Q4_2025[[#This Row],[Brutobedrag 2]]&lt;Q4_2025[[#This Row],[Bruto - Rel.korting]],Q4_2025[[#This Row],[Brutobedrag 2]],Q4_2025[[#This Row],[Brutobedrag 2]]*(100-Q4_2025[[#This Row],[Relatiekorting percentage]])/100)</f>
        <v>45.415999999999997</v>
      </c>
      <c r="R1169" s="3"/>
      <c r="W1169"/>
      <c r="AB1169"/>
    </row>
    <row r="1170" spans="1:28" x14ac:dyDescent="0.3">
      <c r="A1170" t="s">
        <v>872</v>
      </c>
      <c r="B1170">
        <v>1007051</v>
      </c>
      <c r="C1170" t="s">
        <v>54</v>
      </c>
      <c r="D1170">
        <v>21</v>
      </c>
      <c r="E1170" s="10">
        <v>88.57</v>
      </c>
      <c r="F1170" s="10">
        <v>1859.97</v>
      </c>
      <c r="G1170" s="10">
        <v>1301.98</v>
      </c>
      <c r="H1170">
        <v>30</v>
      </c>
      <c r="I1170" s="51" t="str">
        <f>_xlfn.XLOOKUP(Q4_2025[[#This Row],[Artikelnr]],Artikel_prijzen[Artnr],Artikel_prijzen[Groep],"")</f>
        <v/>
      </c>
      <c r="J1170" s="10" t="str">
        <f>_xlfn.XLOOKUP(Q4_2025[[#This Row],[Artikelnr]],Artikel_prijzen[Artnr],Artikel_prijzen[Prijs 2025],"")</f>
        <v/>
      </c>
      <c r="K1170" t="str">
        <f>IF(Q4_2025[[#This Row],[Artikelprijs]]&lt;&gt;"",IF(Q4_2025[[#This Row],[Stuksprijs]]=Q4_2025[[#This Row],[Artikelprijs]],"Prijs gelijk","Prijs wijkt af"),"")</f>
        <v/>
      </c>
      <c r="L1170" t="str">
        <f>IF(Q4_2025[[#This Row],[Relatiekorting percentage]]=0,
    "Nvt",
    IF(Q4_2025[[#This Row],[Brutobedrag 2]] &lt; Q4_2025[[#This Row],[Bruto - Rel.korting]],
        "Nee",
        "Ja"))</f>
        <v>Ja</v>
      </c>
      <c r="M1170" s="10">
        <f>IF(Q4_2025[[#This Row],[Artikelprijs]]&lt;&gt;"",Q4_2025[[#This Row],[Artikelprijs]],Q4_2025[[#This Row],[Stuksprijs]])</f>
        <v>88.57</v>
      </c>
      <c r="N1170" s="44">
        <f>Q4_2025[[#This Row],[Besteld]]*Q4_2025[[#This Row],[Prijs 2]]</f>
        <v>1859.9699999999998</v>
      </c>
      <c r="O1170" s="10">
        <f>IF(Q4_2025[[#This Row],[Brutobedrag 2]]&lt;Q4_2025[[#This Row],[Bruto - Rel.korting]],Q4_2025[[#This Row],[Brutobedrag 2]],Q4_2025[[#This Row],[Brutobedrag 2]]*(100-Q4_2025[[#This Row],[Relatiekorting percentage]])/100)</f>
        <v>1301.9789999999998</v>
      </c>
      <c r="R1170" s="3"/>
      <c r="W1170"/>
      <c r="AB1170"/>
    </row>
    <row r="1171" spans="1:28" x14ac:dyDescent="0.3">
      <c r="A1171" t="s">
        <v>872</v>
      </c>
      <c r="B1171">
        <v>5030228</v>
      </c>
      <c r="C1171" t="s">
        <v>113</v>
      </c>
      <c r="D1171">
        <v>4</v>
      </c>
      <c r="E1171" s="10">
        <v>236.9</v>
      </c>
      <c r="F1171" s="10">
        <v>947.6</v>
      </c>
      <c r="G1171" s="10">
        <v>947.6</v>
      </c>
      <c r="H1171">
        <v>0</v>
      </c>
      <c r="I1171" s="51" t="str">
        <f>_xlfn.XLOOKUP(Q4_2025[[#This Row],[Artikelnr]],Artikel_prijzen[Artnr],Artikel_prijzen[Groep],"")</f>
        <v>Rigging</v>
      </c>
      <c r="J1171" s="10">
        <f>_xlfn.XLOOKUP(Q4_2025[[#This Row],[Artikelnr]],Artikel_prijzen[Artnr],Artikel_prijzen[Prijs 2025],"")</f>
        <v>230</v>
      </c>
      <c r="K1171" t="str">
        <f>IF(Q4_2025[[#This Row],[Artikelprijs]]&lt;&gt;"",IF(Q4_2025[[#This Row],[Stuksprijs]]=Q4_2025[[#This Row],[Artikelprijs]],"Prijs gelijk","Prijs wijkt af"),"")</f>
        <v>Prijs wijkt af</v>
      </c>
      <c r="L1171" t="str">
        <f>IF(Q4_2025[[#This Row],[Relatiekorting percentage]]=0,
    "Nvt",
    IF(Q4_2025[[#This Row],[Brutobedrag 2]] &lt; Q4_2025[[#This Row],[Bruto - Rel.korting]],
        "Nee",
        "Ja"))</f>
        <v>Nvt</v>
      </c>
      <c r="M1171" s="10">
        <f>IF(Q4_2025[[#This Row],[Artikelprijs]]&lt;&gt;"",Q4_2025[[#This Row],[Artikelprijs]],Q4_2025[[#This Row],[Stuksprijs]])</f>
        <v>230</v>
      </c>
      <c r="N1171" s="44">
        <f>Q4_2025[[#This Row],[Besteld]]*Q4_2025[[#This Row],[Prijs 2]]</f>
        <v>920</v>
      </c>
      <c r="O1171" s="10">
        <f>IF(Q4_2025[[#This Row],[Brutobedrag 2]]&lt;Q4_2025[[#This Row],[Bruto - Rel.korting]],Q4_2025[[#This Row],[Brutobedrag 2]],Q4_2025[[#This Row],[Brutobedrag 2]]*(100-Q4_2025[[#This Row],[Relatiekorting percentage]])/100)</f>
        <v>920</v>
      </c>
      <c r="R1171" s="3"/>
      <c r="W1171"/>
      <c r="AB1171"/>
    </row>
    <row r="1172" spans="1:28" x14ac:dyDescent="0.3">
      <c r="A1172" t="s">
        <v>872</v>
      </c>
      <c r="B1172">
        <v>5031009</v>
      </c>
      <c r="C1172" t="s">
        <v>141</v>
      </c>
      <c r="D1172">
        <v>4</v>
      </c>
      <c r="E1172" s="10">
        <v>89.61</v>
      </c>
      <c r="F1172" s="10">
        <v>358.44</v>
      </c>
      <c r="G1172" s="10">
        <v>358.44</v>
      </c>
      <c r="H1172">
        <v>0</v>
      </c>
      <c r="I1172" s="51" t="str">
        <f>_xlfn.XLOOKUP(Q4_2025[[#This Row],[Artikelnr]],Artikel_prijzen[Artnr],Artikel_prijzen[Groep],"")</f>
        <v/>
      </c>
      <c r="J1172" s="10" t="str">
        <f>_xlfn.XLOOKUP(Q4_2025[[#This Row],[Artikelnr]],Artikel_prijzen[Artnr],Artikel_prijzen[Prijs 2025],"")</f>
        <v/>
      </c>
      <c r="K1172" t="str">
        <f>IF(Q4_2025[[#This Row],[Artikelprijs]]&lt;&gt;"",IF(Q4_2025[[#This Row],[Stuksprijs]]=Q4_2025[[#This Row],[Artikelprijs]],"Prijs gelijk","Prijs wijkt af"),"")</f>
        <v/>
      </c>
      <c r="L1172" t="str">
        <f>IF(Q4_2025[[#This Row],[Relatiekorting percentage]]=0,
    "Nvt",
    IF(Q4_2025[[#This Row],[Brutobedrag 2]] &lt; Q4_2025[[#This Row],[Bruto - Rel.korting]],
        "Nee",
        "Ja"))</f>
        <v>Nvt</v>
      </c>
      <c r="M1172" s="10">
        <f>IF(Q4_2025[[#This Row],[Artikelprijs]]&lt;&gt;"",Q4_2025[[#This Row],[Artikelprijs]],Q4_2025[[#This Row],[Stuksprijs]])</f>
        <v>89.61</v>
      </c>
      <c r="N1172" s="44">
        <f>Q4_2025[[#This Row],[Besteld]]*Q4_2025[[#This Row],[Prijs 2]]</f>
        <v>358.44</v>
      </c>
      <c r="O1172" s="10">
        <f>IF(Q4_2025[[#This Row],[Brutobedrag 2]]&lt;Q4_2025[[#This Row],[Bruto - Rel.korting]],Q4_2025[[#This Row],[Brutobedrag 2]],Q4_2025[[#This Row],[Brutobedrag 2]]*(100-Q4_2025[[#This Row],[Relatiekorting percentage]])/100)</f>
        <v>358.44</v>
      </c>
      <c r="R1172" s="3"/>
      <c r="W1172"/>
      <c r="AB1172"/>
    </row>
    <row r="1173" spans="1:28" x14ac:dyDescent="0.3">
      <c r="A1173" t="s">
        <v>872</v>
      </c>
      <c r="B1173">
        <v>5031013</v>
      </c>
      <c r="C1173" t="s">
        <v>146</v>
      </c>
      <c r="D1173">
        <v>4</v>
      </c>
      <c r="E1173" s="10">
        <v>44.29</v>
      </c>
      <c r="F1173" s="10">
        <v>177.16</v>
      </c>
      <c r="G1173" s="10">
        <v>177.16</v>
      </c>
      <c r="H1173">
        <v>0</v>
      </c>
      <c r="I1173" s="51" t="str">
        <f>_xlfn.XLOOKUP(Q4_2025[[#This Row],[Artikelnr]],Artikel_prijzen[Artnr],Artikel_prijzen[Groep],"")</f>
        <v/>
      </c>
      <c r="J1173" s="10" t="str">
        <f>_xlfn.XLOOKUP(Q4_2025[[#This Row],[Artikelnr]],Artikel_prijzen[Artnr],Artikel_prijzen[Prijs 2025],"")</f>
        <v/>
      </c>
      <c r="K1173" t="str">
        <f>IF(Q4_2025[[#This Row],[Artikelprijs]]&lt;&gt;"",IF(Q4_2025[[#This Row],[Stuksprijs]]=Q4_2025[[#This Row],[Artikelprijs]],"Prijs gelijk","Prijs wijkt af"),"")</f>
        <v/>
      </c>
      <c r="L1173" t="str">
        <f>IF(Q4_2025[[#This Row],[Relatiekorting percentage]]=0,
    "Nvt",
    IF(Q4_2025[[#This Row],[Brutobedrag 2]] &lt; Q4_2025[[#This Row],[Bruto - Rel.korting]],
        "Nee",
        "Ja"))</f>
        <v>Nvt</v>
      </c>
      <c r="M1173" s="10">
        <f>IF(Q4_2025[[#This Row],[Artikelprijs]]&lt;&gt;"",Q4_2025[[#This Row],[Artikelprijs]],Q4_2025[[#This Row],[Stuksprijs]])</f>
        <v>44.29</v>
      </c>
      <c r="N1173" s="44">
        <f>Q4_2025[[#This Row],[Besteld]]*Q4_2025[[#This Row],[Prijs 2]]</f>
        <v>177.16</v>
      </c>
      <c r="O1173" s="10">
        <f>IF(Q4_2025[[#This Row],[Brutobedrag 2]]&lt;Q4_2025[[#This Row],[Bruto - Rel.korting]],Q4_2025[[#This Row],[Brutobedrag 2]],Q4_2025[[#This Row],[Brutobedrag 2]]*(100-Q4_2025[[#This Row],[Relatiekorting percentage]])/100)</f>
        <v>177.16</v>
      </c>
      <c r="R1173" s="3"/>
      <c r="W1173"/>
      <c r="AB1173"/>
    </row>
    <row r="1174" spans="1:28" x14ac:dyDescent="0.3">
      <c r="A1174" t="s">
        <v>872</v>
      </c>
      <c r="B1174">
        <v>5031053</v>
      </c>
      <c r="C1174" t="s">
        <v>10</v>
      </c>
      <c r="D1174">
        <v>4</v>
      </c>
      <c r="E1174" s="10">
        <v>113.3</v>
      </c>
      <c r="F1174" s="10">
        <v>453.2</v>
      </c>
      <c r="G1174" s="10">
        <v>407.88</v>
      </c>
      <c r="H1174">
        <v>10</v>
      </c>
      <c r="I1174" s="51" t="str">
        <f>_xlfn.XLOOKUP(Q4_2025[[#This Row],[Artikelnr]],Artikel_prijzen[Artnr],Artikel_prijzen[Groep],"")</f>
        <v/>
      </c>
      <c r="J1174" s="10" t="str">
        <f>_xlfn.XLOOKUP(Q4_2025[[#This Row],[Artikelnr]],Artikel_prijzen[Artnr],Artikel_prijzen[Prijs 2025],"")</f>
        <v/>
      </c>
      <c r="K1174" t="str">
        <f>IF(Q4_2025[[#This Row],[Artikelprijs]]&lt;&gt;"",IF(Q4_2025[[#This Row],[Stuksprijs]]=Q4_2025[[#This Row],[Artikelprijs]],"Prijs gelijk","Prijs wijkt af"),"")</f>
        <v/>
      </c>
      <c r="L1174" t="str">
        <f>IF(Q4_2025[[#This Row],[Relatiekorting percentage]]=0,
    "Nvt",
    IF(Q4_2025[[#This Row],[Brutobedrag 2]] &lt; Q4_2025[[#This Row],[Bruto - Rel.korting]],
        "Nee",
        "Ja"))</f>
        <v>Ja</v>
      </c>
      <c r="M1174" s="10">
        <f>IF(Q4_2025[[#This Row],[Artikelprijs]]&lt;&gt;"",Q4_2025[[#This Row],[Artikelprijs]],Q4_2025[[#This Row],[Stuksprijs]])</f>
        <v>113.3</v>
      </c>
      <c r="N1174" s="44">
        <f>Q4_2025[[#This Row],[Besteld]]*Q4_2025[[#This Row],[Prijs 2]]</f>
        <v>453.2</v>
      </c>
      <c r="O1174" s="10">
        <f>IF(Q4_2025[[#This Row],[Brutobedrag 2]]&lt;Q4_2025[[#This Row],[Bruto - Rel.korting]],Q4_2025[[#This Row],[Brutobedrag 2]],Q4_2025[[#This Row],[Brutobedrag 2]]*(100-Q4_2025[[#This Row],[Relatiekorting percentage]])/100)</f>
        <v>407.88</v>
      </c>
      <c r="R1174" s="3"/>
      <c r="W1174"/>
      <c r="AB1174"/>
    </row>
    <row r="1175" spans="1:28" x14ac:dyDescent="0.3">
      <c r="A1175" t="s">
        <v>872</v>
      </c>
      <c r="B1175">
        <v>5031052</v>
      </c>
      <c r="C1175" t="s">
        <v>12</v>
      </c>
      <c r="D1175">
        <v>2</v>
      </c>
      <c r="E1175" s="10">
        <v>88.07</v>
      </c>
      <c r="F1175" s="10">
        <v>176.14</v>
      </c>
      <c r="G1175" s="10">
        <v>158.53</v>
      </c>
      <c r="H1175">
        <v>10</v>
      </c>
      <c r="I1175" s="51" t="str">
        <f>_xlfn.XLOOKUP(Q4_2025[[#This Row],[Artikelnr]],Artikel_prijzen[Artnr],Artikel_prijzen[Groep],"")</f>
        <v/>
      </c>
      <c r="J1175" s="10" t="str">
        <f>_xlfn.XLOOKUP(Q4_2025[[#This Row],[Artikelnr]],Artikel_prijzen[Artnr],Artikel_prijzen[Prijs 2025],"")</f>
        <v/>
      </c>
      <c r="K1175" t="str">
        <f>IF(Q4_2025[[#This Row],[Artikelprijs]]&lt;&gt;"",IF(Q4_2025[[#This Row],[Stuksprijs]]=Q4_2025[[#This Row],[Artikelprijs]],"Prijs gelijk","Prijs wijkt af"),"")</f>
        <v/>
      </c>
      <c r="L1175" t="str">
        <f>IF(Q4_2025[[#This Row],[Relatiekorting percentage]]=0,
    "Nvt",
    IF(Q4_2025[[#This Row],[Brutobedrag 2]] &lt; Q4_2025[[#This Row],[Bruto - Rel.korting]],
        "Nee",
        "Ja"))</f>
        <v>Ja</v>
      </c>
      <c r="M1175" s="10">
        <f>IF(Q4_2025[[#This Row],[Artikelprijs]]&lt;&gt;"",Q4_2025[[#This Row],[Artikelprijs]],Q4_2025[[#This Row],[Stuksprijs]])</f>
        <v>88.07</v>
      </c>
      <c r="N1175" s="44">
        <f>Q4_2025[[#This Row],[Besteld]]*Q4_2025[[#This Row],[Prijs 2]]</f>
        <v>176.14</v>
      </c>
      <c r="O1175" s="10">
        <f>IF(Q4_2025[[#This Row],[Brutobedrag 2]]&lt;Q4_2025[[#This Row],[Bruto - Rel.korting]],Q4_2025[[#This Row],[Brutobedrag 2]],Q4_2025[[#This Row],[Brutobedrag 2]]*(100-Q4_2025[[#This Row],[Relatiekorting percentage]])/100)</f>
        <v>158.52599999999998</v>
      </c>
      <c r="R1175" s="3"/>
      <c r="W1175"/>
      <c r="AB1175"/>
    </row>
    <row r="1176" spans="1:28" x14ac:dyDescent="0.3">
      <c r="A1176" t="s">
        <v>872</v>
      </c>
      <c r="B1176">
        <v>5031051</v>
      </c>
      <c r="C1176" t="s">
        <v>25</v>
      </c>
      <c r="D1176">
        <v>2</v>
      </c>
      <c r="E1176" s="10">
        <v>52.79</v>
      </c>
      <c r="F1176" s="10">
        <v>105.58</v>
      </c>
      <c r="G1176" s="10">
        <v>95.02</v>
      </c>
      <c r="H1176">
        <v>10</v>
      </c>
      <c r="I1176" s="51" t="str">
        <f>_xlfn.XLOOKUP(Q4_2025[[#This Row],[Artikelnr]],Artikel_prijzen[Artnr],Artikel_prijzen[Groep],"")</f>
        <v/>
      </c>
      <c r="J1176" s="10" t="str">
        <f>_xlfn.XLOOKUP(Q4_2025[[#This Row],[Artikelnr]],Artikel_prijzen[Artnr],Artikel_prijzen[Prijs 2025],"")</f>
        <v/>
      </c>
      <c r="K1176" t="str">
        <f>IF(Q4_2025[[#This Row],[Artikelprijs]]&lt;&gt;"",IF(Q4_2025[[#This Row],[Stuksprijs]]=Q4_2025[[#This Row],[Artikelprijs]],"Prijs gelijk","Prijs wijkt af"),"")</f>
        <v/>
      </c>
      <c r="L1176" t="str">
        <f>IF(Q4_2025[[#This Row],[Relatiekorting percentage]]=0,
    "Nvt",
    IF(Q4_2025[[#This Row],[Brutobedrag 2]] &lt; Q4_2025[[#This Row],[Bruto - Rel.korting]],
        "Nee",
        "Ja"))</f>
        <v>Ja</v>
      </c>
      <c r="M1176" s="10">
        <f>IF(Q4_2025[[#This Row],[Artikelprijs]]&lt;&gt;"",Q4_2025[[#This Row],[Artikelprijs]],Q4_2025[[#This Row],[Stuksprijs]])</f>
        <v>52.79</v>
      </c>
      <c r="N1176" s="44">
        <f>Q4_2025[[#This Row],[Besteld]]*Q4_2025[[#This Row],[Prijs 2]]</f>
        <v>105.58</v>
      </c>
      <c r="O1176" s="10">
        <f>IF(Q4_2025[[#This Row],[Brutobedrag 2]]&lt;Q4_2025[[#This Row],[Bruto - Rel.korting]],Q4_2025[[#This Row],[Brutobedrag 2]],Q4_2025[[#This Row],[Brutobedrag 2]]*(100-Q4_2025[[#This Row],[Relatiekorting percentage]])/100)</f>
        <v>95.022000000000006</v>
      </c>
      <c r="R1176" s="3"/>
      <c r="W1176"/>
      <c r="AB1176"/>
    </row>
    <row r="1177" spans="1:28" x14ac:dyDescent="0.3">
      <c r="A1177" t="s">
        <v>872</v>
      </c>
      <c r="B1177">
        <v>5031049</v>
      </c>
      <c r="C1177" t="s">
        <v>14</v>
      </c>
      <c r="D1177">
        <v>2</v>
      </c>
      <c r="E1177" s="10">
        <v>35.020000000000003</v>
      </c>
      <c r="F1177" s="10">
        <v>70.040000000000006</v>
      </c>
      <c r="G1177" s="10">
        <v>63.04</v>
      </c>
      <c r="H1177">
        <v>10</v>
      </c>
      <c r="I1177" s="51" t="str">
        <f>_xlfn.XLOOKUP(Q4_2025[[#This Row],[Artikelnr]],Artikel_prijzen[Artnr],Artikel_prijzen[Groep],"")</f>
        <v/>
      </c>
      <c r="J1177" s="10" t="str">
        <f>_xlfn.XLOOKUP(Q4_2025[[#This Row],[Artikelnr]],Artikel_prijzen[Artnr],Artikel_prijzen[Prijs 2025],"")</f>
        <v/>
      </c>
      <c r="K1177" t="str">
        <f>IF(Q4_2025[[#This Row],[Artikelprijs]]&lt;&gt;"",IF(Q4_2025[[#This Row],[Stuksprijs]]=Q4_2025[[#This Row],[Artikelprijs]],"Prijs gelijk","Prijs wijkt af"),"")</f>
        <v/>
      </c>
      <c r="L1177" t="str">
        <f>IF(Q4_2025[[#This Row],[Relatiekorting percentage]]=0,
    "Nvt",
    IF(Q4_2025[[#This Row],[Brutobedrag 2]] &lt; Q4_2025[[#This Row],[Bruto - Rel.korting]],
        "Nee",
        "Ja"))</f>
        <v>Ja</v>
      </c>
      <c r="M1177" s="10">
        <f>IF(Q4_2025[[#This Row],[Artikelprijs]]&lt;&gt;"",Q4_2025[[#This Row],[Artikelprijs]],Q4_2025[[#This Row],[Stuksprijs]])</f>
        <v>35.020000000000003</v>
      </c>
      <c r="N1177" s="44">
        <f>Q4_2025[[#This Row],[Besteld]]*Q4_2025[[#This Row],[Prijs 2]]</f>
        <v>70.040000000000006</v>
      </c>
      <c r="O1177" s="10">
        <f>IF(Q4_2025[[#This Row],[Brutobedrag 2]]&lt;Q4_2025[[#This Row],[Bruto - Rel.korting]],Q4_2025[[#This Row],[Brutobedrag 2]],Q4_2025[[#This Row],[Brutobedrag 2]]*(100-Q4_2025[[#This Row],[Relatiekorting percentage]])/100)</f>
        <v>63.036000000000001</v>
      </c>
      <c r="R1177" s="3"/>
      <c r="W1177"/>
      <c r="AB1177"/>
    </row>
    <row r="1178" spans="1:28" x14ac:dyDescent="0.3">
      <c r="A1178" t="s">
        <v>872</v>
      </c>
      <c r="B1178">
        <v>5031061</v>
      </c>
      <c r="C1178" t="s">
        <v>176</v>
      </c>
      <c r="D1178">
        <v>2</v>
      </c>
      <c r="E1178" s="10">
        <v>35.020000000000003</v>
      </c>
      <c r="F1178" s="10">
        <v>70.040000000000006</v>
      </c>
      <c r="G1178" s="10">
        <v>63.04</v>
      </c>
      <c r="H1178">
        <v>10</v>
      </c>
      <c r="I1178" s="51" t="str">
        <f>_xlfn.XLOOKUP(Q4_2025[[#This Row],[Artikelnr]],Artikel_prijzen[Artnr],Artikel_prijzen[Groep],"")</f>
        <v/>
      </c>
      <c r="J1178" s="10" t="str">
        <f>_xlfn.XLOOKUP(Q4_2025[[#This Row],[Artikelnr]],Artikel_prijzen[Artnr],Artikel_prijzen[Prijs 2025],"")</f>
        <v/>
      </c>
      <c r="K1178" t="str">
        <f>IF(Q4_2025[[#This Row],[Artikelprijs]]&lt;&gt;"",IF(Q4_2025[[#This Row],[Stuksprijs]]=Q4_2025[[#This Row],[Artikelprijs]],"Prijs gelijk","Prijs wijkt af"),"")</f>
        <v/>
      </c>
      <c r="L1178" t="str">
        <f>IF(Q4_2025[[#This Row],[Relatiekorting percentage]]=0,
    "Nvt",
    IF(Q4_2025[[#This Row],[Brutobedrag 2]] &lt; Q4_2025[[#This Row],[Bruto - Rel.korting]],
        "Nee",
        "Ja"))</f>
        <v>Ja</v>
      </c>
      <c r="M1178" s="10">
        <f>IF(Q4_2025[[#This Row],[Artikelprijs]]&lt;&gt;"",Q4_2025[[#This Row],[Artikelprijs]],Q4_2025[[#This Row],[Stuksprijs]])</f>
        <v>35.020000000000003</v>
      </c>
      <c r="N1178" s="44">
        <f>Q4_2025[[#This Row],[Besteld]]*Q4_2025[[#This Row],[Prijs 2]]</f>
        <v>70.040000000000006</v>
      </c>
      <c r="O1178" s="10">
        <f>IF(Q4_2025[[#This Row],[Brutobedrag 2]]&lt;Q4_2025[[#This Row],[Bruto - Rel.korting]],Q4_2025[[#This Row],[Brutobedrag 2]],Q4_2025[[#This Row],[Brutobedrag 2]]*(100-Q4_2025[[#This Row],[Relatiekorting percentage]])/100)</f>
        <v>63.036000000000001</v>
      </c>
      <c r="R1178" s="3"/>
      <c r="W1178"/>
      <c r="AB1178"/>
    </row>
    <row r="1179" spans="1:28" x14ac:dyDescent="0.3">
      <c r="A1179" t="s">
        <v>872</v>
      </c>
      <c r="B1179">
        <v>5031056</v>
      </c>
      <c r="C1179" t="s">
        <v>15</v>
      </c>
      <c r="D1179">
        <v>4</v>
      </c>
      <c r="E1179" s="10">
        <v>69.78</v>
      </c>
      <c r="F1179" s="10">
        <v>279.12</v>
      </c>
      <c r="G1179" s="10">
        <v>251.21</v>
      </c>
      <c r="H1179">
        <v>10</v>
      </c>
      <c r="I1179" s="51" t="str">
        <f>_xlfn.XLOOKUP(Q4_2025[[#This Row],[Artikelnr]],Artikel_prijzen[Artnr],Artikel_prijzen[Groep],"")</f>
        <v/>
      </c>
      <c r="J1179" s="10" t="str">
        <f>_xlfn.XLOOKUP(Q4_2025[[#This Row],[Artikelnr]],Artikel_prijzen[Artnr],Artikel_prijzen[Prijs 2025],"")</f>
        <v/>
      </c>
      <c r="K1179" t="str">
        <f>IF(Q4_2025[[#This Row],[Artikelprijs]]&lt;&gt;"",IF(Q4_2025[[#This Row],[Stuksprijs]]=Q4_2025[[#This Row],[Artikelprijs]],"Prijs gelijk","Prijs wijkt af"),"")</f>
        <v/>
      </c>
      <c r="L1179" t="str">
        <f>IF(Q4_2025[[#This Row],[Relatiekorting percentage]]=0,
    "Nvt",
    IF(Q4_2025[[#This Row],[Brutobedrag 2]] &lt; Q4_2025[[#This Row],[Bruto - Rel.korting]],
        "Nee",
        "Ja"))</f>
        <v>Ja</v>
      </c>
      <c r="M1179" s="10">
        <f>IF(Q4_2025[[#This Row],[Artikelprijs]]&lt;&gt;"",Q4_2025[[#This Row],[Artikelprijs]],Q4_2025[[#This Row],[Stuksprijs]])</f>
        <v>69.78</v>
      </c>
      <c r="N1179" s="44">
        <f>Q4_2025[[#This Row],[Besteld]]*Q4_2025[[#This Row],[Prijs 2]]</f>
        <v>279.12</v>
      </c>
      <c r="O1179" s="10">
        <f>IF(Q4_2025[[#This Row],[Brutobedrag 2]]&lt;Q4_2025[[#This Row],[Bruto - Rel.korting]],Q4_2025[[#This Row],[Brutobedrag 2]],Q4_2025[[#This Row],[Brutobedrag 2]]*(100-Q4_2025[[#This Row],[Relatiekorting percentage]])/100)</f>
        <v>251.208</v>
      </c>
      <c r="R1179" s="3"/>
      <c r="W1179"/>
      <c r="AB1179"/>
    </row>
    <row r="1180" spans="1:28" x14ac:dyDescent="0.3">
      <c r="A1180" t="s">
        <v>872</v>
      </c>
      <c r="B1180">
        <v>5030232</v>
      </c>
      <c r="C1180" t="s">
        <v>116</v>
      </c>
      <c r="D1180">
        <v>1</v>
      </c>
      <c r="E1180" s="10">
        <v>144.19999999999999</v>
      </c>
      <c r="F1180" s="10">
        <v>144.19999999999999</v>
      </c>
      <c r="G1180" s="10">
        <v>144.19999999999999</v>
      </c>
      <c r="H1180">
        <v>0</v>
      </c>
      <c r="I1180" s="51" t="str">
        <f>_xlfn.XLOOKUP(Q4_2025[[#This Row],[Artikelnr]],Artikel_prijzen[Artnr],Artikel_prijzen[Groep],"")</f>
        <v>Rigging</v>
      </c>
      <c r="J1180" s="10">
        <f>_xlfn.XLOOKUP(Q4_2025[[#This Row],[Artikelnr]],Artikel_prijzen[Artnr],Artikel_prijzen[Prijs 2025],"")</f>
        <v>140</v>
      </c>
      <c r="K1180" t="str">
        <f>IF(Q4_2025[[#This Row],[Artikelprijs]]&lt;&gt;"",IF(Q4_2025[[#This Row],[Stuksprijs]]=Q4_2025[[#This Row],[Artikelprijs]],"Prijs gelijk","Prijs wijkt af"),"")</f>
        <v>Prijs wijkt af</v>
      </c>
      <c r="L1180" t="str">
        <f>IF(Q4_2025[[#This Row],[Relatiekorting percentage]]=0,
    "Nvt",
    IF(Q4_2025[[#This Row],[Brutobedrag 2]] &lt; Q4_2025[[#This Row],[Bruto - Rel.korting]],
        "Nee",
        "Ja"))</f>
        <v>Nvt</v>
      </c>
      <c r="M1180" s="10">
        <f>IF(Q4_2025[[#This Row],[Artikelprijs]]&lt;&gt;"",Q4_2025[[#This Row],[Artikelprijs]],Q4_2025[[#This Row],[Stuksprijs]])</f>
        <v>140</v>
      </c>
      <c r="N1180" s="44">
        <f>Q4_2025[[#This Row],[Besteld]]*Q4_2025[[#This Row],[Prijs 2]]</f>
        <v>140</v>
      </c>
      <c r="O1180" s="10">
        <f>IF(Q4_2025[[#This Row],[Brutobedrag 2]]&lt;Q4_2025[[#This Row],[Bruto - Rel.korting]],Q4_2025[[#This Row],[Brutobedrag 2]],Q4_2025[[#This Row],[Brutobedrag 2]]*(100-Q4_2025[[#This Row],[Relatiekorting percentage]])/100)</f>
        <v>140</v>
      </c>
      <c r="R1180" s="3"/>
      <c r="W1180"/>
      <c r="AB1180"/>
    </row>
    <row r="1181" spans="1:28" x14ac:dyDescent="0.3">
      <c r="A1181" t="s">
        <v>872</v>
      </c>
      <c r="B1181">
        <v>5030228</v>
      </c>
      <c r="C1181" t="s">
        <v>113</v>
      </c>
      <c r="D1181">
        <v>2</v>
      </c>
      <c r="E1181" s="10">
        <v>236.9</v>
      </c>
      <c r="F1181" s="10">
        <v>473.8</v>
      </c>
      <c r="G1181" s="10">
        <v>473.8</v>
      </c>
      <c r="H1181">
        <v>0</v>
      </c>
      <c r="I1181" s="51" t="str">
        <f>_xlfn.XLOOKUP(Q4_2025[[#This Row],[Artikelnr]],Artikel_prijzen[Artnr],Artikel_prijzen[Groep],"")</f>
        <v>Rigging</v>
      </c>
      <c r="J1181" s="10">
        <f>_xlfn.XLOOKUP(Q4_2025[[#This Row],[Artikelnr]],Artikel_prijzen[Artnr],Artikel_prijzen[Prijs 2025],"")</f>
        <v>230</v>
      </c>
      <c r="K1181" t="str">
        <f>IF(Q4_2025[[#This Row],[Artikelprijs]]&lt;&gt;"",IF(Q4_2025[[#This Row],[Stuksprijs]]=Q4_2025[[#This Row],[Artikelprijs]],"Prijs gelijk","Prijs wijkt af"),"")</f>
        <v>Prijs wijkt af</v>
      </c>
      <c r="L1181" t="str">
        <f>IF(Q4_2025[[#This Row],[Relatiekorting percentage]]=0,
    "Nvt",
    IF(Q4_2025[[#This Row],[Brutobedrag 2]] &lt; Q4_2025[[#This Row],[Bruto - Rel.korting]],
        "Nee",
        "Ja"))</f>
        <v>Nvt</v>
      </c>
      <c r="M1181" s="10">
        <f>IF(Q4_2025[[#This Row],[Artikelprijs]]&lt;&gt;"",Q4_2025[[#This Row],[Artikelprijs]],Q4_2025[[#This Row],[Stuksprijs]])</f>
        <v>230</v>
      </c>
      <c r="N1181" s="44">
        <f>Q4_2025[[#This Row],[Besteld]]*Q4_2025[[#This Row],[Prijs 2]]</f>
        <v>460</v>
      </c>
      <c r="O1181" s="10">
        <f>IF(Q4_2025[[#This Row],[Brutobedrag 2]]&lt;Q4_2025[[#This Row],[Bruto - Rel.korting]],Q4_2025[[#This Row],[Brutobedrag 2]],Q4_2025[[#This Row],[Brutobedrag 2]]*(100-Q4_2025[[#This Row],[Relatiekorting percentage]])/100)</f>
        <v>460</v>
      </c>
      <c r="R1181" s="3"/>
      <c r="W1181"/>
      <c r="AB1181"/>
    </row>
    <row r="1182" spans="1:28" x14ac:dyDescent="0.3">
      <c r="A1182" t="s">
        <v>872</v>
      </c>
      <c r="B1182">
        <v>5031009</v>
      </c>
      <c r="C1182" t="s">
        <v>141</v>
      </c>
      <c r="D1182">
        <v>2</v>
      </c>
      <c r="E1182" s="10">
        <v>89.61</v>
      </c>
      <c r="F1182" s="10">
        <v>179.22</v>
      </c>
      <c r="G1182" s="10">
        <v>161.30000000000001</v>
      </c>
      <c r="H1182">
        <v>10</v>
      </c>
      <c r="I1182" s="51" t="str">
        <f>_xlfn.XLOOKUP(Q4_2025[[#This Row],[Artikelnr]],Artikel_prijzen[Artnr],Artikel_prijzen[Groep],"")</f>
        <v/>
      </c>
      <c r="J1182" s="10" t="str">
        <f>_xlfn.XLOOKUP(Q4_2025[[#This Row],[Artikelnr]],Artikel_prijzen[Artnr],Artikel_prijzen[Prijs 2025],"")</f>
        <v/>
      </c>
      <c r="K1182" t="str">
        <f>IF(Q4_2025[[#This Row],[Artikelprijs]]&lt;&gt;"",IF(Q4_2025[[#This Row],[Stuksprijs]]=Q4_2025[[#This Row],[Artikelprijs]],"Prijs gelijk","Prijs wijkt af"),"")</f>
        <v/>
      </c>
      <c r="L1182" t="str">
        <f>IF(Q4_2025[[#This Row],[Relatiekorting percentage]]=0,
    "Nvt",
    IF(Q4_2025[[#This Row],[Brutobedrag 2]] &lt; Q4_2025[[#This Row],[Bruto - Rel.korting]],
        "Nee",
        "Ja"))</f>
        <v>Ja</v>
      </c>
      <c r="M1182" s="10">
        <f>IF(Q4_2025[[#This Row],[Artikelprijs]]&lt;&gt;"",Q4_2025[[#This Row],[Artikelprijs]],Q4_2025[[#This Row],[Stuksprijs]])</f>
        <v>89.61</v>
      </c>
      <c r="N1182" s="44">
        <f>Q4_2025[[#This Row],[Besteld]]*Q4_2025[[#This Row],[Prijs 2]]</f>
        <v>179.22</v>
      </c>
      <c r="O1182" s="10">
        <f>IF(Q4_2025[[#This Row],[Brutobedrag 2]]&lt;Q4_2025[[#This Row],[Bruto - Rel.korting]],Q4_2025[[#This Row],[Brutobedrag 2]],Q4_2025[[#This Row],[Brutobedrag 2]]*(100-Q4_2025[[#This Row],[Relatiekorting percentage]])/100)</f>
        <v>161.298</v>
      </c>
      <c r="R1182" s="3"/>
      <c r="W1182"/>
      <c r="AB1182"/>
    </row>
    <row r="1183" spans="1:28" x14ac:dyDescent="0.3">
      <c r="A1183" t="s">
        <v>872</v>
      </c>
      <c r="B1183">
        <v>5031008</v>
      </c>
      <c r="C1183" t="s">
        <v>142</v>
      </c>
      <c r="D1183">
        <v>4</v>
      </c>
      <c r="E1183" s="10">
        <v>59.74</v>
      </c>
      <c r="F1183" s="10">
        <v>238.96</v>
      </c>
      <c r="G1183" s="10">
        <v>215.06</v>
      </c>
      <c r="H1183">
        <v>10</v>
      </c>
      <c r="I1183" s="51" t="str">
        <f>_xlfn.XLOOKUP(Q4_2025[[#This Row],[Artikelnr]],Artikel_prijzen[Artnr],Artikel_prijzen[Groep],"")</f>
        <v/>
      </c>
      <c r="J1183" s="10" t="str">
        <f>_xlfn.XLOOKUP(Q4_2025[[#This Row],[Artikelnr]],Artikel_prijzen[Artnr],Artikel_prijzen[Prijs 2025],"")</f>
        <v/>
      </c>
      <c r="K1183" t="str">
        <f>IF(Q4_2025[[#This Row],[Artikelprijs]]&lt;&gt;"",IF(Q4_2025[[#This Row],[Stuksprijs]]=Q4_2025[[#This Row],[Artikelprijs]],"Prijs gelijk","Prijs wijkt af"),"")</f>
        <v/>
      </c>
      <c r="L1183" t="str">
        <f>IF(Q4_2025[[#This Row],[Relatiekorting percentage]]=0,
    "Nvt",
    IF(Q4_2025[[#This Row],[Brutobedrag 2]] &lt; Q4_2025[[#This Row],[Bruto - Rel.korting]],
        "Nee",
        "Ja"))</f>
        <v>Ja</v>
      </c>
      <c r="M1183" s="10">
        <f>IF(Q4_2025[[#This Row],[Artikelprijs]]&lt;&gt;"",Q4_2025[[#This Row],[Artikelprijs]],Q4_2025[[#This Row],[Stuksprijs]])</f>
        <v>59.74</v>
      </c>
      <c r="N1183" s="44">
        <f>Q4_2025[[#This Row],[Besteld]]*Q4_2025[[#This Row],[Prijs 2]]</f>
        <v>238.96</v>
      </c>
      <c r="O1183" s="10">
        <f>IF(Q4_2025[[#This Row],[Brutobedrag 2]]&lt;Q4_2025[[#This Row],[Bruto - Rel.korting]],Q4_2025[[#This Row],[Brutobedrag 2]],Q4_2025[[#This Row],[Brutobedrag 2]]*(100-Q4_2025[[#This Row],[Relatiekorting percentage]])/100)</f>
        <v>215.06400000000002</v>
      </c>
      <c r="R1183" s="3"/>
      <c r="W1183"/>
      <c r="AB1183"/>
    </row>
    <row r="1184" spans="1:28" x14ac:dyDescent="0.3">
      <c r="A1184" t="s">
        <v>872</v>
      </c>
      <c r="B1184">
        <v>5031001</v>
      </c>
      <c r="C1184" t="s">
        <v>412</v>
      </c>
      <c r="D1184">
        <v>4</v>
      </c>
      <c r="E1184" s="10">
        <v>29.87</v>
      </c>
      <c r="F1184" s="10">
        <v>119.48</v>
      </c>
      <c r="G1184" s="10">
        <v>107.53</v>
      </c>
      <c r="H1184">
        <v>10</v>
      </c>
      <c r="I1184" s="51" t="str">
        <f>_xlfn.XLOOKUP(Q4_2025[[#This Row],[Artikelnr]],Artikel_prijzen[Artnr],Artikel_prijzen[Groep],"")</f>
        <v/>
      </c>
      <c r="J1184" s="10" t="str">
        <f>_xlfn.XLOOKUP(Q4_2025[[#This Row],[Artikelnr]],Artikel_prijzen[Artnr],Artikel_prijzen[Prijs 2025],"")</f>
        <v/>
      </c>
      <c r="K1184" t="str">
        <f>IF(Q4_2025[[#This Row],[Artikelprijs]]&lt;&gt;"",IF(Q4_2025[[#This Row],[Stuksprijs]]=Q4_2025[[#This Row],[Artikelprijs]],"Prijs gelijk","Prijs wijkt af"),"")</f>
        <v/>
      </c>
      <c r="L1184" t="str">
        <f>IF(Q4_2025[[#This Row],[Relatiekorting percentage]]=0,
    "Nvt",
    IF(Q4_2025[[#This Row],[Brutobedrag 2]] &lt; Q4_2025[[#This Row],[Bruto - Rel.korting]],
        "Nee",
        "Ja"))</f>
        <v>Ja</v>
      </c>
      <c r="M1184" s="10">
        <f>IF(Q4_2025[[#This Row],[Artikelprijs]]&lt;&gt;"",Q4_2025[[#This Row],[Artikelprijs]],Q4_2025[[#This Row],[Stuksprijs]])</f>
        <v>29.87</v>
      </c>
      <c r="N1184" s="44">
        <f>Q4_2025[[#This Row],[Besteld]]*Q4_2025[[#This Row],[Prijs 2]]</f>
        <v>119.48</v>
      </c>
      <c r="O1184" s="10">
        <f>IF(Q4_2025[[#This Row],[Brutobedrag 2]]&lt;Q4_2025[[#This Row],[Bruto - Rel.korting]],Q4_2025[[#This Row],[Brutobedrag 2]],Q4_2025[[#This Row],[Brutobedrag 2]]*(100-Q4_2025[[#This Row],[Relatiekorting percentage]])/100)</f>
        <v>107.53200000000001</v>
      </c>
      <c r="R1184" s="3"/>
      <c r="W1184"/>
      <c r="AB1184"/>
    </row>
    <row r="1185" spans="1:28" x14ac:dyDescent="0.3">
      <c r="A1185" t="s">
        <v>872</v>
      </c>
      <c r="B1185">
        <v>5031013</v>
      </c>
      <c r="C1185" t="s">
        <v>146</v>
      </c>
      <c r="D1185">
        <v>4</v>
      </c>
      <c r="E1185" s="10">
        <v>44.29</v>
      </c>
      <c r="F1185" s="10">
        <v>177.16</v>
      </c>
      <c r="G1185" s="10">
        <v>159.44</v>
      </c>
      <c r="H1185">
        <v>10</v>
      </c>
      <c r="I1185" s="51" t="str">
        <f>_xlfn.XLOOKUP(Q4_2025[[#This Row],[Artikelnr]],Artikel_prijzen[Artnr],Artikel_prijzen[Groep],"")</f>
        <v/>
      </c>
      <c r="J1185" s="10" t="str">
        <f>_xlfn.XLOOKUP(Q4_2025[[#This Row],[Artikelnr]],Artikel_prijzen[Artnr],Artikel_prijzen[Prijs 2025],"")</f>
        <v/>
      </c>
      <c r="K1185" t="str">
        <f>IF(Q4_2025[[#This Row],[Artikelprijs]]&lt;&gt;"",IF(Q4_2025[[#This Row],[Stuksprijs]]=Q4_2025[[#This Row],[Artikelprijs]],"Prijs gelijk","Prijs wijkt af"),"")</f>
        <v/>
      </c>
      <c r="L1185" t="str">
        <f>IF(Q4_2025[[#This Row],[Relatiekorting percentage]]=0,
    "Nvt",
    IF(Q4_2025[[#This Row],[Brutobedrag 2]] &lt; Q4_2025[[#This Row],[Bruto - Rel.korting]],
        "Nee",
        "Ja"))</f>
        <v>Ja</v>
      </c>
      <c r="M1185" s="10">
        <f>IF(Q4_2025[[#This Row],[Artikelprijs]]&lt;&gt;"",Q4_2025[[#This Row],[Artikelprijs]],Q4_2025[[#This Row],[Stuksprijs]])</f>
        <v>44.29</v>
      </c>
      <c r="N1185" s="44">
        <f>Q4_2025[[#This Row],[Besteld]]*Q4_2025[[#This Row],[Prijs 2]]</f>
        <v>177.16</v>
      </c>
      <c r="O1185" s="10">
        <f>IF(Q4_2025[[#This Row],[Brutobedrag 2]]&lt;Q4_2025[[#This Row],[Bruto - Rel.korting]],Q4_2025[[#This Row],[Brutobedrag 2]],Q4_2025[[#This Row],[Brutobedrag 2]]*(100-Q4_2025[[#This Row],[Relatiekorting percentage]])/100)</f>
        <v>159.44399999999999</v>
      </c>
      <c r="R1185" s="3"/>
      <c r="W1185"/>
      <c r="AB1185"/>
    </row>
    <row r="1186" spans="1:28" x14ac:dyDescent="0.3">
      <c r="A1186" t="s">
        <v>872</v>
      </c>
      <c r="B1186">
        <v>5030228</v>
      </c>
      <c r="C1186" t="s">
        <v>113</v>
      </c>
      <c r="D1186">
        <v>4</v>
      </c>
      <c r="E1186" s="10">
        <v>236.9</v>
      </c>
      <c r="F1186" s="10">
        <v>947.6</v>
      </c>
      <c r="G1186" s="10">
        <v>947.6</v>
      </c>
      <c r="H1186">
        <v>0</v>
      </c>
      <c r="I1186" s="51" t="str">
        <f>_xlfn.XLOOKUP(Q4_2025[[#This Row],[Artikelnr]],Artikel_prijzen[Artnr],Artikel_prijzen[Groep],"")</f>
        <v>Rigging</v>
      </c>
      <c r="J1186" s="10">
        <f>_xlfn.XLOOKUP(Q4_2025[[#This Row],[Artikelnr]],Artikel_prijzen[Artnr],Artikel_prijzen[Prijs 2025],"")</f>
        <v>230</v>
      </c>
      <c r="K1186" t="str">
        <f>IF(Q4_2025[[#This Row],[Artikelprijs]]&lt;&gt;"",IF(Q4_2025[[#This Row],[Stuksprijs]]=Q4_2025[[#This Row],[Artikelprijs]],"Prijs gelijk","Prijs wijkt af"),"")</f>
        <v>Prijs wijkt af</v>
      </c>
      <c r="L1186" t="str">
        <f>IF(Q4_2025[[#This Row],[Relatiekorting percentage]]=0,
    "Nvt",
    IF(Q4_2025[[#This Row],[Brutobedrag 2]] &lt; Q4_2025[[#This Row],[Bruto - Rel.korting]],
        "Nee",
        "Ja"))</f>
        <v>Nvt</v>
      </c>
      <c r="M1186" s="10">
        <f>IF(Q4_2025[[#This Row],[Artikelprijs]]&lt;&gt;"",Q4_2025[[#This Row],[Artikelprijs]],Q4_2025[[#This Row],[Stuksprijs]])</f>
        <v>230</v>
      </c>
      <c r="N1186" s="44">
        <f>Q4_2025[[#This Row],[Besteld]]*Q4_2025[[#This Row],[Prijs 2]]</f>
        <v>920</v>
      </c>
      <c r="O1186" s="10">
        <f>IF(Q4_2025[[#This Row],[Brutobedrag 2]]&lt;Q4_2025[[#This Row],[Bruto - Rel.korting]],Q4_2025[[#This Row],[Brutobedrag 2]],Q4_2025[[#This Row],[Brutobedrag 2]]*(100-Q4_2025[[#This Row],[Relatiekorting percentage]])/100)</f>
        <v>920</v>
      </c>
      <c r="R1186" s="3"/>
      <c r="W1186"/>
      <c r="AB1186"/>
    </row>
    <row r="1187" spans="1:28" x14ac:dyDescent="0.3">
      <c r="A1187" t="s">
        <v>872</v>
      </c>
      <c r="B1187">
        <v>5030232</v>
      </c>
      <c r="C1187" t="s">
        <v>116</v>
      </c>
      <c r="D1187">
        <v>1</v>
      </c>
      <c r="E1187" s="10">
        <v>144.19999999999999</v>
      </c>
      <c r="F1187" s="10">
        <v>144.19999999999999</v>
      </c>
      <c r="G1187" s="10">
        <v>144.19999999999999</v>
      </c>
      <c r="H1187">
        <v>0</v>
      </c>
      <c r="I1187" s="51" t="str">
        <f>_xlfn.XLOOKUP(Q4_2025[[#This Row],[Artikelnr]],Artikel_prijzen[Artnr],Artikel_prijzen[Groep],"")</f>
        <v>Rigging</v>
      </c>
      <c r="J1187" s="10">
        <f>_xlfn.XLOOKUP(Q4_2025[[#This Row],[Artikelnr]],Artikel_prijzen[Artnr],Artikel_prijzen[Prijs 2025],"")</f>
        <v>140</v>
      </c>
      <c r="K1187" t="str">
        <f>IF(Q4_2025[[#This Row],[Artikelprijs]]&lt;&gt;"",IF(Q4_2025[[#This Row],[Stuksprijs]]=Q4_2025[[#This Row],[Artikelprijs]],"Prijs gelijk","Prijs wijkt af"),"")</f>
        <v>Prijs wijkt af</v>
      </c>
      <c r="L1187" t="str">
        <f>IF(Q4_2025[[#This Row],[Relatiekorting percentage]]=0,
    "Nvt",
    IF(Q4_2025[[#This Row],[Brutobedrag 2]] &lt; Q4_2025[[#This Row],[Bruto - Rel.korting]],
        "Nee",
        "Ja"))</f>
        <v>Nvt</v>
      </c>
      <c r="M1187" s="10">
        <f>IF(Q4_2025[[#This Row],[Artikelprijs]]&lt;&gt;"",Q4_2025[[#This Row],[Artikelprijs]],Q4_2025[[#This Row],[Stuksprijs]])</f>
        <v>140</v>
      </c>
      <c r="N1187" s="44">
        <f>Q4_2025[[#This Row],[Besteld]]*Q4_2025[[#This Row],[Prijs 2]]</f>
        <v>140</v>
      </c>
      <c r="O1187" s="10">
        <f>IF(Q4_2025[[#This Row],[Brutobedrag 2]]&lt;Q4_2025[[#This Row],[Bruto - Rel.korting]],Q4_2025[[#This Row],[Brutobedrag 2]],Q4_2025[[#This Row],[Brutobedrag 2]]*(100-Q4_2025[[#This Row],[Relatiekorting percentage]])/100)</f>
        <v>140</v>
      </c>
      <c r="R1187" s="3"/>
      <c r="W1187"/>
      <c r="AB1187"/>
    </row>
    <row r="1188" spans="1:28" x14ac:dyDescent="0.3">
      <c r="A1188" t="s">
        <v>872</v>
      </c>
      <c r="B1188">
        <v>5010002</v>
      </c>
      <c r="C1188" t="s">
        <v>338</v>
      </c>
      <c r="D1188">
        <v>6</v>
      </c>
      <c r="E1188" s="10">
        <v>66.95</v>
      </c>
      <c r="F1188" s="10">
        <v>401.7</v>
      </c>
      <c r="G1188" s="10">
        <v>361.53</v>
      </c>
      <c r="H1188">
        <v>10</v>
      </c>
      <c r="I1188" s="51" t="str">
        <f>_xlfn.XLOOKUP(Q4_2025[[#This Row],[Artikelnr]],Artikel_prijzen[Artnr],Artikel_prijzen[Groep],"")</f>
        <v/>
      </c>
      <c r="J1188" s="10" t="str">
        <f>_xlfn.XLOOKUP(Q4_2025[[#This Row],[Artikelnr]],Artikel_prijzen[Artnr],Artikel_prijzen[Prijs 2025],"")</f>
        <v/>
      </c>
      <c r="K1188" t="str">
        <f>IF(Q4_2025[[#This Row],[Artikelprijs]]&lt;&gt;"",IF(Q4_2025[[#This Row],[Stuksprijs]]=Q4_2025[[#This Row],[Artikelprijs]],"Prijs gelijk","Prijs wijkt af"),"")</f>
        <v/>
      </c>
      <c r="L1188" t="str">
        <f>IF(Q4_2025[[#This Row],[Relatiekorting percentage]]=0,
    "Nvt",
    IF(Q4_2025[[#This Row],[Brutobedrag 2]] &lt; Q4_2025[[#This Row],[Bruto - Rel.korting]],
        "Nee",
        "Ja"))</f>
        <v>Ja</v>
      </c>
      <c r="M1188" s="10">
        <f>IF(Q4_2025[[#This Row],[Artikelprijs]]&lt;&gt;"",Q4_2025[[#This Row],[Artikelprijs]],Q4_2025[[#This Row],[Stuksprijs]])</f>
        <v>66.95</v>
      </c>
      <c r="N1188" s="44">
        <f>Q4_2025[[#This Row],[Besteld]]*Q4_2025[[#This Row],[Prijs 2]]</f>
        <v>401.70000000000005</v>
      </c>
      <c r="O1188" s="10">
        <f>IF(Q4_2025[[#This Row],[Brutobedrag 2]]&lt;Q4_2025[[#This Row],[Bruto - Rel.korting]],Q4_2025[[#This Row],[Brutobedrag 2]],Q4_2025[[#This Row],[Brutobedrag 2]]*(100-Q4_2025[[#This Row],[Relatiekorting percentage]])/100)</f>
        <v>361.53000000000009</v>
      </c>
      <c r="R1188" s="3"/>
      <c r="W1188"/>
      <c r="AB1188"/>
    </row>
    <row r="1189" spans="1:28" x14ac:dyDescent="0.3">
      <c r="A1189" t="s">
        <v>872</v>
      </c>
      <c r="B1189">
        <v>1007051</v>
      </c>
      <c r="C1189" t="s">
        <v>54</v>
      </c>
      <c r="D1189">
        <v>6</v>
      </c>
      <c r="E1189" s="10">
        <v>88.57</v>
      </c>
      <c r="F1189" s="10">
        <v>531.41999999999996</v>
      </c>
      <c r="G1189" s="10">
        <v>478.28</v>
      </c>
      <c r="H1189">
        <v>10</v>
      </c>
      <c r="I1189" s="51" t="str">
        <f>_xlfn.XLOOKUP(Q4_2025[[#This Row],[Artikelnr]],Artikel_prijzen[Artnr],Artikel_prijzen[Groep],"")</f>
        <v/>
      </c>
      <c r="J1189" s="10" t="str">
        <f>_xlfn.XLOOKUP(Q4_2025[[#This Row],[Artikelnr]],Artikel_prijzen[Artnr],Artikel_prijzen[Prijs 2025],"")</f>
        <v/>
      </c>
      <c r="K1189" t="str">
        <f>IF(Q4_2025[[#This Row],[Artikelprijs]]&lt;&gt;"",IF(Q4_2025[[#This Row],[Stuksprijs]]=Q4_2025[[#This Row],[Artikelprijs]],"Prijs gelijk","Prijs wijkt af"),"")</f>
        <v/>
      </c>
      <c r="L1189" t="str">
        <f>IF(Q4_2025[[#This Row],[Relatiekorting percentage]]=0,
    "Nvt",
    IF(Q4_2025[[#This Row],[Brutobedrag 2]] &lt; Q4_2025[[#This Row],[Bruto - Rel.korting]],
        "Nee",
        "Ja"))</f>
        <v>Ja</v>
      </c>
      <c r="M1189" s="10">
        <f>IF(Q4_2025[[#This Row],[Artikelprijs]]&lt;&gt;"",Q4_2025[[#This Row],[Artikelprijs]],Q4_2025[[#This Row],[Stuksprijs]])</f>
        <v>88.57</v>
      </c>
      <c r="N1189" s="44">
        <f>Q4_2025[[#This Row],[Besteld]]*Q4_2025[[#This Row],[Prijs 2]]</f>
        <v>531.41999999999996</v>
      </c>
      <c r="O1189" s="10">
        <f>IF(Q4_2025[[#This Row],[Brutobedrag 2]]&lt;Q4_2025[[#This Row],[Bruto - Rel.korting]],Q4_2025[[#This Row],[Brutobedrag 2]],Q4_2025[[#This Row],[Brutobedrag 2]]*(100-Q4_2025[[#This Row],[Relatiekorting percentage]])/100)</f>
        <v>478.27799999999996</v>
      </c>
      <c r="R1189" s="3"/>
      <c r="W1189"/>
      <c r="AB1189"/>
    </row>
    <row r="1190" spans="1:28" x14ac:dyDescent="0.3">
      <c r="A1190" t="s">
        <v>872</v>
      </c>
      <c r="B1190">
        <v>3002022</v>
      </c>
      <c r="C1190" t="s">
        <v>194</v>
      </c>
      <c r="D1190">
        <v>1</v>
      </c>
      <c r="E1190" s="10">
        <v>76.02</v>
      </c>
      <c r="F1190" s="10">
        <v>76.02</v>
      </c>
      <c r="G1190" s="10">
        <v>53.21</v>
      </c>
      <c r="H1190">
        <v>30</v>
      </c>
      <c r="I1190" s="51" t="str">
        <f>_xlfn.XLOOKUP(Q4_2025[[#This Row],[Artikelnr]],Artikel_prijzen[Artnr],Artikel_prijzen[Groep],"")</f>
        <v/>
      </c>
      <c r="J1190" s="10" t="str">
        <f>_xlfn.XLOOKUP(Q4_2025[[#This Row],[Artikelnr]],Artikel_prijzen[Artnr],Artikel_prijzen[Prijs 2025],"")</f>
        <v/>
      </c>
      <c r="K1190" t="str">
        <f>IF(Q4_2025[[#This Row],[Artikelprijs]]&lt;&gt;"",IF(Q4_2025[[#This Row],[Stuksprijs]]=Q4_2025[[#This Row],[Artikelprijs]],"Prijs gelijk","Prijs wijkt af"),"")</f>
        <v/>
      </c>
      <c r="L1190" t="str">
        <f>IF(Q4_2025[[#This Row],[Relatiekorting percentage]]=0,
    "Nvt",
    IF(Q4_2025[[#This Row],[Brutobedrag 2]] &lt; Q4_2025[[#This Row],[Bruto - Rel.korting]],
        "Nee",
        "Ja"))</f>
        <v>Ja</v>
      </c>
      <c r="M1190" s="10">
        <f>IF(Q4_2025[[#This Row],[Artikelprijs]]&lt;&gt;"",Q4_2025[[#This Row],[Artikelprijs]],Q4_2025[[#This Row],[Stuksprijs]])</f>
        <v>76.02</v>
      </c>
      <c r="N1190" s="44">
        <f>Q4_2025[[#This Row],[Besteld]]*Q4_2025[[#This Row],[Prijs 2]]</f>
        <v>76.02</v>
      </c>
      <c r="O1190" s="10">
        <f>IF(Q4_2025[[#This Row],[Brutobedrag 2]]&lt;Q4_2025[[#This Row],[Bruto - Rel.korting]],Q4_2025[[#This Row],[Brutobedrag 2]],Q4_2025[[#This Row],[Brutobedrag 2]]*(100-Q4_2025[[#This Row],[Relatiekorting percentage]])/100)</f>
        <v>53.213999999999999</v>
      </c>
      <c r="R1190" s="3"/>
      <c r="W1190"/>
      <c r="AB1190"/>
    </row>
    <row r="1191" spans="1:28" x14ac:dyDescent="0.3">
      <c r="A1191" t="s">
        <v>872</v>
      </c>
      <c r="B1191">
        <v>3001044</v>
      </c>
      <c r="C1191" t="s">
        <v>47</v>
      </c>
      <c r="D1191">
        <v>13</v>
      </c>
      <c r="E1191" s="10">
        <v>26.83</v>
      </c>
      <c r="F1191" s="10">
        <v>348.79</v>
      </c>
      <c r="G1191" s="10">
        <v>244.15</v>
      </c>
      <c r="H1191">
        <v>30</v>
      </c>
      <c r="I1191" s="51" t="str">
        <f>_xlfn.XLOOKUP(Q4_2025[[#This Row],[Artikelnr]],Artikel_prijzen[Artnr],Artikel_prijzen[Groep],"")</f>
        <v/>
      </c>
      <c r="J1191" s="10" t="str">
        <f>_xlfn.XLOOKUP(Q4_2025[[#This Row],[Artikelnr]],Artikel_prijzen[Artnr],Artikel_prijzen[Prijs 2025],"")</f>
        <v/>
      </c>
      <c r="K1191" t="str">
        <f>IF(Q4_2025[[#This Row],[Artikelprijs]]&lt;&gt;"",IF(Q4_2025[[#This Row],[Stuksprijs]]=Q4_2025[[#This Row],[Artikelprijs]],"Prijs gelijk","Prijs wijkt af"),"")</f>
        <v/>
      </c>
      <c r="L1191" t="str">
        <f>IF(Q4_2025[[#This Row],[Relatiekorting percentage]]=0,
    "Nvt",
    IF(Q4_2025[[#This Row],[Brutobedrag 2]] &lt; Q4_2025[[#This Row],[Bruto - Rel.korting]],
        "Nee",
        "Ja"))</f>
        <v>Ja</v>
      </c>
      <c r="M1191" s="10">
        <f>IF(Q4_2025[[#This Row],[Artikelprijs]]&lt;&gt;"",Q4_2025[[#This Row],[Artikelprijs]],Q4_2025[[#This Row],[Stuksprijs]])</f>
        <v>26.83</v>
      </c>
      <c r="N1191" s="44">
        <f>Q4_2025[[#This Row],[Besteld]]*Q4_2025[[#This Row],[Prijs 2]]</f>
        <v>348.78999999999996</v>
      </c>
      <c r="O1191" s="10">
        <f>IF(Q4_2025[[#This Row],[Brutobedrag 2]]&lt;Q4_2025[[#This Row],[Bruto - Rel.korting]],Q4_2025[[#This Row],[Brutobedrag 2]],Q4_2025[[#This Row],[Brutobedrag 2]]*(100-Q4_2025[[#This Row],[Relatiekorting percentage]])/100)</f>
        <v>244.15299999999996</v>
      </c>
      <c r="R1191" s="3"/>
      <c r="W1191"/>
      <c r="AB1191"/>
    </row>
    <row r="1192" spans="1:28" x14ac:dyDescent="0.3">
      <c r="A1192" t="s">
        <v>872</v>
      </c>
      <c r="B1192">
        <v>3001013</v>
      </c>
      <c r="C1192" t="s">
        <v>325</v>
      </c>
      <c r="D1192">
        <v>6</v>
      </c>
      <c r="E1192" s="10">
        <v>17.89</v>
      </c>
      <c r="F1192" s="10">
        <v>107.34</v>
      </c>
      <c r="G1192" s="10">
        <v>75.14</v>
      </c>
      <c r="H1192">
        <v>30</v>
      </c>
      <c r="I1192" s="51" t="str">
        <f>_xlfn.XLOOKUP(Q4_2025[[#This Row],[Artikelnr]],Artikel_prijzen[Artnr],Artikel_prijzen[Groep],"")</f>
        <v/>
      </c>
      <c r="J1192" s="10" t="str">
        <f>_xlfn.XLOOKUP(Q4_2025[[#This Row],[Artikelnr]],Artikel_prijzen[Artnr],Artikel_prijzen[Prijs 2025],"")</f>
        <v/>
      </c>
      <c r="K1192" t="str">
        <f>IF(Q4_2025[[#This Row],[Artikelprijs]]&lt;&gt;"",IF(Q4_2025[[#This Row],[Stuksprijs]]=Q4_2025[[#This Row],[Artikelprijs]],"Prijs gelijk","Prijs wijkt af"),"")</f>
        <v/>
      </c>
      <c r="L1192" t="str">
        <f>IF(Q4_2025[[#This Row],[Relatiekorting percentage]]=0,
    "Nvt",
    IF(Q4_2025[[#This Row],[Brutobedrag 2]] &lt; Q4_2025[[#This Row],[Bruto - Rel.korting]],
        "Nee",
        "Ja"))</f>
        <v>Ja</v>
      </c>
      <c r="M1192" s="10">
        <f>IF(Q4_2025[[#This Row],[Artikelprijs]]&lt;&gt;"",Q4_2025[[#This Row],[Artikelprijs]],Q4_2025[[#This Row],[Stuksprijs]])</f>
        <v>17.89</v>
      </c>
      <c r="N1192" s="44">
        <f>Q4_2025[[#This Row],[Besteld]]*Q4_2025[[#This Row],[Prijs 2]]</f>
        <v>107.34</v>
      </c>
      <c r="O1192" s="10">
        <f>IF(Q4_2025[[#This Row],[Brutobedrag 2]]&lt;Q4_2025[[#This Row],[Bruto - Rel.korting]],Q4_2025[[#This Row],[Brutobedrag 2]],Q4_2025[[#This Row],[Brutobedrag 2]]*(100-Q4_2025[[#This Row],[Relatiekorting percentage]])/100)</f>
        <v>75.138000000000005</v>
      </c>
      <c r="R1192" s="3"/>
      <c r="W1192"/>
      <c r="AB1192"/>
    </row>
    <row r="1193" spans="1:28" x14ac:dyDescent="0.3">
      <c r="A1193" t="s">
        <v>872</v>
      </c>
      <c r="B1193">
        <v>1009130</v>
      </c>
      <c r="C1193" t="s">
        <v>250</v>
      </c>
      <c r="D1193">
        <v>2</v>
      </c>
      <c r="E1193" s="10">
        <v>24.73</v>
      </c>
      <c r="F1193" s="10">
        <v>49.46</v>
      </c>
      <c r="G1193" s="10">
        <v>34.619999999999997</v>
      </c>
      <c r="H1193">
        <v>30</v>
      </c>
      <c r="I1193" s="51" t="str">
        <f>_xlfn.XLOOKUP(Q4_2025[[#This Row],[Artikelnr]],Artikel_prijzen[Artnr],Artikel_prijzen[Groep],"")</f>
        <v/>
      </c>
      <c r="J1193" s="10" t="str">
        <f>_xlfn.XLOOKUP(Q4_2025[[#This Row],[Artikelnr]],Artikel_prijzen[Artnr],Artikel_prijzen[Prijs 2025],"")</f>
        <v/>
      </c>
      <c r="K1193" t="str">
        <f>IF(Q4_2025[[#This Row],[Artikelprijs]]&lt;&gt;"",IF(Q4_2025[[#This Row],[Stuksprijs]]=Q4_2025[[#This Row],[Artikelprijs]],"Prijs gelijk","Prijs wijkt af"),"")</f>
        <v/>
      </c>
      <c r="L1193" t="str">
        <f>IF(Q4_2025[[#This Row],[Relatiekorting percentage]]=0,
    "Nvt",
    IF(Q4_2025[[#This Row],[Brutobedrag 2]] &lt; Q4_2025[[#This Row],[Bruto - Rel.korting]],
        "Nee",
        "Ja"))</f>
        <v>Ja</v>
      </c>
      <c r="M1193" s="10">
        <f>IF(Q4_2025[[#This Row],[Artikelprijs]]&lt;&gt;"",Q4_2025[[#This Row],[Artikelprijs]],Q4_2025[[#This Row],[Stuksprijs]])</f>
        <v>24.73</v>
      </c>
      <c r="N1193" s="44">
        <f>Q4_2025[[#This Row],[Besteld]]*Q4_2025[[#This Row],[Prijs 2]]</f>
        <v>49.46</v>
      </c>
      <c r="O1193" s="10">
        <f>IF(Q4_2025[[#This Row],[Brutobedrag 2]]&lt;Q4_2025[[#This Row],[Bruto - Rel.korting]],Q4_2025[[#This Row],[Brutobedrag 2]],Q4_2025[[#This Row],[Brutobedrag 2]]*(100-Q4_2025[[#This Row],[Relatiekorting percentage]])/100)</f>
        <v>34.622</v>
      </c>
      <c r="R1193" s="3"/>
      <c r="W1193"/>
      <c r="AB1193"/>
    </row>
    <row r="1194" spans="1:28" x14ac:dyDescent="0.3">
      <c r="A1194" t="s">
        <v>872</v>
      </c>
      <c r="B1194">
        <v>1002020</v>
      </c>
      <c r="C1194" t="s">
        <v>249</v>
      </c>
      <c r="D1194">
        <v>6</v>
      </c>
      <c r="E1194" s="10">
        <v>38.99</v>
      </c>
      <c r="F1194" s="10">
        <v>233.94</v>
      </c>
      <c r="G1194" s="10">
        <v>163.76</v>
      </c>
      <c r="H1194">
        <v>30</v>
      </c>
      <c r="I1194" s="51" t="str">
        <f>_xlfn.XLOOKUP(Q4_2025[[#This Row],[Artikelnr]],Artikel_prijzen[Artnr],Artikel_prijzen[Groep],"")</f>
        <v/>
      </c>
      <c r="J1194" s="10" t="str">
        <f>_xlfn.XLOOKUP(Q4_2025[[#This Row],[Artikelnr]],Artikel_prijzen[Artnr],Artikel_prijzen[Prijs 2025],"")</f>
        <v/>
      </c>
      <c r="K1194" t="str">
        <f>IF(Q4_2025[[#This Row],[Artikelprijs]]&lt;&gt;"",IF(Q4_2025[[#This Row],[Stuksprijs]]=Q4_2025[[#This Row],[Artikelprijs]],"Prijs gelijk","Prijs wijkt af"),"")</f>
        <v/>
      </c>
      <c r="L1194" t="str">
        <f>IF(Q4_2025[[#This Row],[Relatiekorting percentage]]=0,
    "Nvt",
    IF(Q4_2025[[#This Row],[Brutobedrag 2]] &lt; Q4_2025[[#This Row],[Bruto - Rel.korting]],
        "Nee",
        "Ja"))</f>
        <v>Ja</v>
      </c>
      <c r="M1194" s="10">
        <f>IF(Q4_2025[[#This Row],[Artikelprijs]]&lt;&gt;"",Q4_2025[[#This Row],[Artikelprijs]],Q4_2025[[#This Row],[Stuksprijs]])</f>
        <v>38.99</v>
      </c>
      <c r="N1194" s="44">
        <f>Q4_2025[[#This Row],[Besteld]]*Q4_2025[[#This Row],[Prijs 2]]</f>
        <v>233.94</v>
      </c>
      <c r="O1194" s="10">
        <f>IF(Q4_2025[[#This Row],[Brutobedrag 2]]&lt;Q4_2025[[#This Row],[Bruto - Rel.korting]],Q4_2025[[#This Row],[Brutobedrag 2]],Q4_2025[[#This Row],[Brutobedrag 2]]*(100-Q4_2025[[#This Row],[Relatiekorting percentage]])/100)</f>
        <v>163.75799999999998</v>
      </c>
      <c r="R1194" s="3"/>
      <c r="W1194"/>
      <c r="AB1194"/>
    </row>
    <row r="1195" spans="1:28" x14ac:dyDescent="0.3">
      <c r="A1195" t="s">
        <v>872</v>
      </c>
      <c r="B1195">
        <v>1002020</v>
      </c>
      <c r="C1195" t="s">
        <v>249</v>
      </c>
      <c r="D1195">
        <v>2</v>
      </c>
      <c r="E1195" s="10">
        <v>38.99</v>
      </c>
      <c r="F1195" s="10">
        <v>0</v>
      </c>
      <c r="G1195" s="10">
        <v>0</v>
      </c>
      <c r="H1195">
        <v>30</v>
      </c>
      <c r="I1195" s="51" t="str">
        <f>_xlfn.XLOOKUP(Q4_2025[[#This Row],[Artikelnr]],Artikel_prijzen[Artnr],Artikel_prijzen[Groep],"")</f>
        <v/>
      </c>
      <c r="J1195" s="10" t="str">
        <f>_xlfn.XLOOKUP(Q4_2025[[#This Row],[Artikelnr]],Artikel_prijzen[Artnr],Artikel_prijzen[Prijs 2025],"")</f>
        <v/>
      </c>
      <c r="K1195" t="str">
        <f>IF(Q4_2025[[#This Row],[Artikelprijs]]&lt;&gt;"",IF(Q4_2025[[#This Row],[Stuksprijs]]=Q4_2025[[#This Row],[Artikelprijs]],"Prijs gelijk","Prijs wijkt af"),"")</f>
        <v/>
      </c>
      <c r="L1195" t="str">
        <f>IF(Q4_2025[[#This Row],[Relatiekorting percentage]]=0,
    "Nvt",
    IF(Q4_2025[[#This Row],[Brutobedrag 2]] &lt; Q4_2025[[#This Row],[Bruto - Rel.korting]],
        "Nee",
        "Ja"))</f>
        <v>Ja</v>
      </c>
      <c r="M1195" s="10">
        <f>IF(Q4_2025[[#This Row],[Artikelprijs]]&lt;&gt;"",Q4_2025[[#This Row],[Artikelprijs]],Q4_2025[[#This Row],[Stuksprijs]])</f>
        <v>38.99</v>
      </c>
      <c r="N1195" s="44">
        <f>Q4_2025[[#This Row],[Besteld]]*Q4_2025[[#This Row],[Prijs 2]]</f>
        <v>77.98</v>
      </c>
      <c r="O1195" s="10">
        <f>IF(Q4_2025[[#This Row],[Brutobedrag 2]]&lt;Q4_2025[[#This Row],[Bruto - Rel.korting]],Q4_2025[[#This Row],[Brutobedrag 2]],Q4_2025[[#This Row],[Brutobedrag 2]]*(100-Q4_2025[[#This Row],[Relatiekorting percentage]])/100)</f>
        <v>54.586000000000006</v>
      </c>
      <c r="R1195" s="3"/>
      <c r="W1195"/>
      <c r="AB1195"/>
    </row>
    <row r="1196" spans="1:28" x14ac:dyDescent="0.3">
      <c r="A1196" t="s">
        <v>872</v>
      </c>
      <c r="B1196">
        <v>1001009</v>
      </c>
      <c r="C1196" t="s">
        <v>175</v>
      </c>
      <c r="D1196">
        <v>3</v>
      </c>
      <c r="E1196" s="10">
        <v>52.99</v>
      </c>
      <c r="F1196" s="10">
        <v>158.97</v>
      </c>
      <c r="G1196" s="10">
        <v>111.28</v>
      </c>
      <c r="H1196">
        <v>30</v>
      </c>
      <c r="I1196" s="51" t="str">
        <f>_xlfn.XLOOKUP(Q4_2025[[#This Row],[Artikelnr]],Artikel_prijzen[Artnr],Artikel_prijzen[Groep],"")</f>
        <v/>
      </c>
      <c r="J1196" s="10" t="str">
        <f>_xlfn.XLOOKUP(Q4_2025[[#This Row],[Artikelnr]],Artikel_prijzen[Artnr],Artikel_prijzen[Prijs 2025],"")</f>
        <v/>
      </c>
      <c r="K1196" t="str">
        <f>IF(Q4_2025[[#This Row],[Artikelprijs]]&lt;&gt;"",IF(Q4_2025[[#This Row],[Stuksprijs]]=Q4_2025[[#This Row],[Artikelprijs]],"Prijs gelijk","Prijs wijkt af"),"")</f>
        <v/>
      </c>
      <c r="L1196" t="str">
        <f>IF(Q4_2025[[#This Row],[Relatiekorting percentage]]=0,
    "Nvt",
    IF(Q4_2025[[#This Row],[Brutobedrag 2]] &lt; Q4_2025[[#This Row],[Bruto - Rel.korting]],
        "Nee",
        "Ja"))</f>
        <v>Ja</v>
      </c>
      <c r="M1196" s="10">
        <f>IF(Q4_2025[[#This Row],[Artikelprijs]]&lt;&gt;"",Q4_2025[[#This Row],[Artikelprijs]],Q4_2025[[#This Row],[Stuksprijs]])</f>
        <v>52.99</v>
      </c>
      <c r="N1196" s="44">
        <f>Q4_2025[[#This Row],[Besteld]]*Q4_2025[[#This Row],[Prijs 2]]</f>
        <v>158.97</v>
      </c>
      <c r="O1196" s="10">
        <f>IF(Q4_2025[[#This Row],[Brutobedrag 2]]&lt;Q4_2025[[#This Row],[Bruto - Rel.korting]],Q4_2025[[#This Row],[Brutobedrag 2]],Q4_2025[[#This Row],[Brutobedrag 2]]*(100-Q4_2025[[#This Row],[Relatiekorting percentage]])/100)</f>
        <v>111.279</v>
      </c>
      <c r="R1196" s="3"/>
      <c r="W1196"/>
      <c r="AB1196"/>
    </row>
    <row r="1197" spans="1:28" x14ac:dyDescent="0.3">
      <c r="A1197" t="s">
        <v>872</v>
      </c>
      <c r="B1197">
        <v>1001009</v>
      </c>
      <c r="C1197" t="s">
        <v>175</v>
      </c>
      <c r="D1197">
        <v>1</v>
      </c>
      <c r="E1197" s="10">
        <v>52.99</v>
      </c>
      <c r="F1197" s="10">
        <v>0</v>
      </c>
      <c r="G1197" s="10">
        <v>0</v>
      </c>
      <c r="H1197">
        <v>30</v>
      </c>
      <c r="I1197" s="51" t="str">
        <f>_xlfn.XLOOKUP(Q4_2025[[#This Row],[Artikelnr]],Artikel_prijzen[Artnr],Artikel_prijzen[Groep],"")</f>
        <v/>
      </c>
      <c r="J1197" s="10" t="str">
        <f>_xlfn.XLOOKUP(Q4_2025[[#This Row],[Artikelnr]],Artikel_prijzen[Artnr],Artikel_prijzen[Prijs 2025],"")</f>
        <v/>
      </c>
      <c r="K1197" t="str">
        <f>IF(Q4_2025[[#This Row],[Artikelprijs]]&lt;&gt;"",IF(Q4_2025[[#This Row],[Stuksprijs]]=Q4_2025[[#This Row],[Artikelprijs]],"Prijs gelijk","Prijs wijkt af"),"")</f>
        <v/>
      </c>
      <c r="L1197" t="str">
        <f>IF(Q4_2025[[#This Row],[Relatiekorting percentage]]=0,
    "Nvt",
    IF(Q4_2025[[#This Row],[Brutobedrag 2]] &lt; Q4_2025[[#This Row],[Bruto - Rel.korting]],
        "Nee",
        "Ja"))</f>
        <v>Ja</v>
      </c>
      <c r="M1197" s="10">
        <f>IF(Q4_2025[[#This Row],[Artikelprijs]]&lt;&gt;"",Q4_2025[[#This Row],[Artikelprijs]],Q4_2025[[#This Row],[Stuksprijs]])</f>
        <v>52.99</v>
      </c>
      <c r="N1197" s="44">
        <f>Q4_2025[[#This Row],[Besteld]]*Q4_2025[[#This Row],[Prijs 2]]</f>
        <v>52.99</v>
      </c>
      <c r="O1197" s="10">
        <f>IF(Q4_2025[[#This Row],[Brutobedrag 2]]&lt;Q4_2025[[#This Row],[Bruto - Rel.korting]],Q4_2025[[#This Row],[Brutobedrag 2]],Q4_2025[[#This Row],[Brutobedrag 2]]*(100-Q4_2025[[#This Row],[Relatiekorting percentage]])/100)</f>
        <v>37.093000000000004</v>
      </c>
      <c r="R1197" s="3"/>
      <c r="W1197"/>
      <c r="AB1197"/>
    </row>
    <row r="1198" spans="1:28" x14ac:dyDescent="0.3">
      <c r="A1198" t="s">
        <v>872</v>
      </c>
      <c r="B1198">
        <v>3001046</v>
      </c>
      <c r="C1198" t="s">
        <v>61</v>
      </c>
      <c r="D1198">
        <v>45</v>
      </c>
      <c r="E1198" s="10">
        <v>3.5</v>
      </c>
      <c r="F1198" s="10">
        <v>0</v>
      </c>
      <c r="G1198" s="10">
        <v>0</v>
      </c>
      <c r="H1198">
        <v>30</v>
      </c>
      <c r="I1198" s="51" t="str">
        <f>_xlfn.XLOOKUP(Q4_2025[[#This Row],[Artikelnr]],Artikel_prijzen[Artnr],Artikel_prijzen[Groep],"")</f>
        <v/>
      </c>
      <c r="J1198" s="10" t="str">
        <f>_xlfn.XLOOKUP(Q4_2025[[#This Row],[Artikelnr]],Artikel_prijzen[Artnr],Artikel_prijzen[Prijs 2025],"")</f>
        <v/>
      </c>
      <c r="K1198" t="str">
        <f>IF(Q4_2025[[#This Row],[Artikelprijs]]&lt;&gt;"",IF(Q4_2025[[#This Row],[Stuksprijs]]=Q4_2025[[#This Row],[Artikelprijs]],"Prijs gelijk","Prijs wijkt af"),"")</f>
        <v/>
      </c>
      <c r="L1198" t="str">
        <f>IF(Q4_2025[[#This Row],[Relatiekorting percentage]]=0,
    "Nvt",
    IF(Q4_2025[[#This Row],[Brutobedrag 2]] &lt; Q4_2025[[#This Row],[Bruto - Rel.korting]],
        "Nee",
        "Ja"))</f>
        <v>Ja</v>
      </c>
      <c r="M1198" s="10">
        <f>IF(Q4_2025[[#This Row],[Artikelprijs]]&lt;&gt;"",Q4_2025[[#This Row],[Artikelprijs]],Q4_2025[[#This Row],[Stuksprijs]])</f>
        <v>3.5</v>
      </c>
      <c r="N1198" s="44">
        <f>Q4_2025[[#This Row],[Besteld]]*Q4_2025[[#This Row],[Prijs 2]]</f>
        <v>157.5</v>
      </c>
      <c r="O1198" s="10">
        <f>IF(Q4_2025[[#This Row],[Brutobedrag 2]]&lt;Q4_2025[[#This Row],[Bruto - Rel.korting]],Q4_2025[[#This Row],[Brutobedrag 2]],Q4_2025[[#This Row],[Brutobedrag 2]]*(100-Q4_2025[[#This Row],[Relatiekorting percentage]])/100)</f>
        <v>110.25</v>
      </c>
      <c r="R1198" s="3"/>
      <c r="W1198"/>
      <c r="AB1198"/>
    </row>
    <row r="1199" spans="1:28" x14ac:dyDescent="0.3">
      <c r="A1199" t="s">
        <v>872</v>
      </c>
      <c r="B1199">
        <v>3001035</v>
      </c>
      <c r="C1199" t="s">
        <v>62</v>
      </c>
      <c r="D1199">
        <v>25</v>
      </c>
      <c r="E1199" s="10">
        <v>2</v>
      </c>
      <c r="F1199" s="10">
        <v>0</v>
      </c>
      <c r="G1199" s="10">
        <v>0</v>
      </c>
      <c r="H1199">
        <v>30</v>
      </c>
      <c r="I1199" s="51" t="str">
        <f>_xlfn.XLOOKUP(Q4_2025[[#This Row],[Artikelnr]],Artikel_prijzen[Artnr],Artikel_prijzen[Groep],"")</f>
        <v/>
      </c>
      <c r="J1199" s="10" t="str">
        <f>_xlfn.XLOOKUP(Q4_2025[[#This Row],[Artikelnr]],Artikel_prijzen[Artnr],Artikel_prijzen[Prijs 2025],"")</f>
        <v/>
      </c>
      <c r="K1199" t="str">
        <f>IF(Q4_2025[[#This Row],[Artikelprijs]]&lt;&gt;"",IF(Q4_2025[[#This Row],[Stuksprijs]]=Q4_2025[[#This Row],[Artikelprijs]],"Prijs gelijk","Prijs wijkt af"),"")</f>
        <v/>
      </c>
      <c r="L1199" t="str">
        <f>IF(Q4_2025[[#This Row],[Relatiekorting percentage]]=0,
    "Nvt",
    IF(Q4_2025[[#This Row],[Brutobedrag 2]] &lt; Q4_2025[[#This Row],[Bruto - Rel.korting]],
        "Nee",
        "Ja"))</f>
        <v>Ja</v>
      </c>
      <c r="M1199" s="10">
        <f>IF(Q4_2025[[#This Row],[Artikelprijs]]&lt;&gt;"",Q4_2025[[#This Row],[Artikelprijs]],Q4_2025[[#This Row],[Stuksprijs]])</f>
        <v>2</v>
      </c>
      <c r="N1199" s="44">
        <f>Q4_2025[[#This Row],[Besteld]]*Q4_2025[[#This Row],[Prijs 2]]</f>
        <v>50</v>
      </c>
      <c r="O1199" s="10">
        <f>IF(Q4_2025[[#This Row],[Brutobedrag 2]]&lt;Q4_2025[[#This Row],[Bruto - Rel.korting]],Q4_2025[[#This Row],[Brutobedrag 2]],Q4_2025[[#This Row],[Brutobedrag 2]]*(100-Q4_2025[[#This Row],[Relatiekorting percentage]])/100)</f>
        <v>35</v>
      </c>
      <c r="R1199" s="3"/>
      <c r="W1199"/>
      <c r="AB1199"/>
    </row>
    <row r="1200" spans="1:28" x14ac:dyDescent="0.3">
      <c r="A1200" t="s">
        <v>872</v>
      </c>
      <c r="B1200">
        <v>3001036</v>
      </c>
      <c r="C1200" t="s">
        <v>63</v>
      </c>
      <c r="D1200">
        <v>25</v>
      </c>
      <c r="E1200" s="10">
        <v>3</v>
      </c>
      <c r="F1200" s="10">
        <v>0</v>
      </c>
      <c r="G1200" s="10">
        <v>0</v>
      </c>
      <c r="H1200">
        <v>30</v>
      </c>
      <c r="I1200" s="51" t="str">
        <f>_xlfn.XLOOKUP(Q4_2025[[#This Row],[Artikelnr]],Artikel_prijzen[Artnr],Artikel_prijzen[Groep],"")</f>
        <v/>
      </c>
      <c r="J1200" s="10" t="str">
        <f>_xlfn.XLOOKUP(Q4_2025[[#This Row],[Artikelnr]],Artikel_prijzen[Artnr],Artikel_prijzen[Prijs 2025],"")</f>
        <v/>
      </c>
      <c r="K1200" t="str">
        <f>IF(Q4_2025[[#This Row],[Artikelprijs]]&lt;&gt;"",IF(Q4_2025[[#This Row],[Stuksprijs]]=Q4_2025[[#This Row],[Artikelprijs]],"Prijs gelijk","Prijs wijkt af"),"")</f>
        <v/>
      </c>
      <c r="L1200" t="str">
        <f>IF(Q4_2025[[#This Row],[Relatiekorting percentage]]=0,
    "Nvt",
    IF(Q4_2025[[#This Row],[Brutobedrag 2]] &lt; Q4_2025[[#This Row],[Bruto - Rel.korting]],
        "Nee",
        "Ja"))</f>
        <v>Ja</v>
      </c>
      <c r="M1200" s="10">
        <f>IF(Q4_2025[[#This Row],[Artikelprijs]]&lt;&gt;"",Q4_2025[[#This Row],[Artikelprijs]],Q4_2025[[#This Row],[Stuksprijs]])</f>
        <v>3</v>
      </c>
      <c r="N1200" s="44">
        <f>Q4_2025[[#This Row],[Besteld]]*Q4_2025[[#This Row],[Prijs 2]]</f>
        <v>75</v>
      </c>
      <c r="O1200" s="10">
        <f>IF(Q4_2025[[#This Row],[Brutobedrag 2]]&lt;Q4_2025[[#This Row],[Bruto - Rel.korting]],Q4_2025[[#This Row],[Brutobedrag 2]],Q4_2025[[#This Row],[Brutobedrag 2]]*(100-Q4_2025[[#This Row],[Relatiekorting percentage]])/100)</f>
        <v>52.5</v>
      </c>
      <c r="R1200" s="3"/>
      <c r="W1200"/>
      <c r="AB1200"/>
    </row>
    <row r="1201" spans="1:28" x14ac:dyDescent="0.3">
      <c r="A1201" t="s">
        <v>872</v>
      </c>
      <c r="B1201">
        <v>3001037</v>
      </c>
      <c r="C1201" t="s">
        <v>64</v>
      </c>
      <c r="D1201">
        <v>30</v>
      </c>
      <c r="E1201" s="10">
        <v>4</v>
      </c>
      <c r="F1201" s="10">
        <v>0</v>
      </c>
      <c r="G1201" s="10">
        <v>0</v>
      </c>
      <c r="H1201">
        <v>30</v>
      </c>
      <c r="I1201" s="51" t="str">
        <f>_xlfn.XLOOKUP(Q4_2025[[#This Row],[Artikelnr]],Artikel_prijzen[Artnr],Artikel_prijzen[Groep],"")</f>
        <v/>
      </c>
      <c r="J1201" s="10" t="str">
        <f>_xlfn.XLOOKUP(Q4_2025[[#This Row],[Artikelnr]],Artikel_prijzen[Artnr],Artikel_prijzen[Prijs 2025],"")</f>
        <v/>
      </c>
      <c r="K1201" t="str">
        <f>IF(Q4_2025[[#This Row],[Artikelprijs]]&lt;&gt;"",IF(Q4_2025[[#This Row],[Stuksprijs]]=Q4_2025[[#This Row],[Artikelprijs]],"Prijs gelijk","Prijs wijkt af"),"")</f>
        <v/>
      </c>
      <c r="L1201" t="str">
        <f>IF(Q4_2025[[#This Row],[Relatiekorting percentage]]=0,
    "Nvt",
    IF(Q4_2025[[#This Row],[Brutobedrag 2]] &lt; Q4_2025[[#This Row],[Bruto - Rel.korting]],
        "Nee",
        "Ja"))</f>
        <v>Ja</v>
      </c>
      <c r="M1201" s="10">
        <f>IF(Q4_2025[[#This Row],[Artikelprijs]]&lt;&gt;"",Q4_2025[[#This Row],[Artikelprijs]],Q4_2025[[#This Row],[Stuksprijs]])</f>
        <v>4</v>
      </c>
      <c r="N1201" s="44">
        <f>Q4_2025[[#This Row],[Besteld]]*Q4_2025[[#This Row],[Prijs 2]]</f>
        <v>120</v>
      </c>
      <c r="O1201" s="10">
        <f>IF(Q4_2025[[#This Row],[Brutobedrag 2]]&lt;Q4_2025[[#This Row],[Bruto - Rel.korting]],Q4_2025[[#This Row],[Brutobedrag 2]],Q4_2025[[#This Row],[Brutobedrag 2]]*(100-Q4_2025[[#This Row],[Relatiekorting percentage]])/100)</f>
        <v>84</v>
      </c>
      <c r="R1201" s="3"/>
      <c r="W1201"/>
      <c r="AB1201"/>
    </row>
    <row r="1202" spans="1:28" x14ac:dyDescent="0.3">
      <c r="A1202" t="s">
        <v>872</v>
      </c>
      <c r="B1202">
        <v>3001038</v>
      </c>
      <c r="C1202" t="s">
        <v>65</v>
      </c>
      <c r="D1202">
        <v>12</v>
      </c>
      <c r="E1202" s="10">
        <v>6</v>
      </c>
      <c r="F1202" s="10">
        <v>0</v>
      </c>
      <c r="G1202" s="10">
        <v>0</v>
      </c>
      <c r="H1202">
        <v>30</v>
      </c>
      <c r="I1202" s="51" t="str">
        <f>_xlfn.XLOOKUP(Q4_2025[[#This Row],[Artikelnr]],Artikel_prijzen[Artnr],Artikel_prijzen[Groep],"")</f>
        <v/>
      </c>
      <c r="J1202" s="10" t="str">
        <f>_xlfn.XLOOKUP(Q4_2025[[#This Row],[Artikelnr]],Artikel_prijzen[Artnr],Artikel_prijzen[Prijs 2025],"")</f>
        <v/>
      </c>
      <c r="K1202" t="str">
        <f>IF(Q4_2025[[#This Row],[Artikelprijs]]&lt;&gt;"",IF(Q4_2025[[#This Row],[Stuksprijs]]=Q4_2025[[#This Row],[Artikelprijs]],"Prijs gelijk","Prijs wijkt af"),"")</f>
        <v/>
      </c>
      <c r="L1202" t="str">
        <f>IF(Q4_2025[[#This Row],[Relatiekorting percentage]]=0,
    "Nvt",
    IF(Q4_2025[[#This Row],[Brutobedrag 2]] &lt; Q4_2025[[#This Row],[Bruto - Rel.korting]],
        "Nee",
        "Ja"))</f>
        <v>Ja</v>
      </c>
      <c r="M1202" s="10">
        <f>IF(Q4_2025[[#This Row],[Artikelprijs]]&lt;&gt;"",Q4_2025[[#This Row],[Artikelprijs]],Q4_2025[[#This Row],[Stuksprijs]])</f>
        <v>6</v>
      </c>
      <c r="N1202" s="44">
        <f>Q4_2025[[#This Row],[Besteld]]*Q4_2025[[#This Row],[Prijs 2]]</f>
        <v>72</v>
      </c>
      <c r="O1202" s="10">
        <f>IF(Q4_2025[[#This Row],[Brutobedrag 2]]&lt;Q4_2025[[#This Row],[Bruto - Rel.korting]],Q4_2025[[#This Row],[Brutobedrag 2]],Q4_2025[[#This Row],[Brutobedrag 2]]*(100-Q4_2025[[#This Row],[Relatiekorting percentage]])/100)</f>
        <v>50.4</v>
      </c>
      <c r="R1202" s="3"/>
      <c r="W1202"/>
      <c r="AB1202"/>
    </row>
    <row r="1203" spans="1:28" x14ac:dyDescent="0.3">
      <c r="A1203" t="s">
        <v>872</v>
      </c>
      <c r="B1203">
        <v>3001039</v>
      </c>
      <c r="C1203" t="s">
        <v>66</v>
      </c>
      <c r="D1203">
        <v>5</v>
      </c>
      <c r="E1203" s="10">
        <v>7</v>
      </c>
      <c r="F1203" s="10">
        <v>0</v>
      </c>
      <c r="G1203" s="10">
        <v>0</v>
      </c>
      <c r="H1203">
        <v>30</v>
      </c>
      <c r="I1203" s="51" t="str">
        <f>_xlfn.XLOOKUP(Q4_2025[[#This Row],[Artikelnr]],Artikel_prijzen[Artnr],Artikel_prijzen[Groep],"")</f>
        <v/>
      </c>
      <c r="J1203" s="10" t="str">
        <f>_xlfn.XLOOKUP(Q4_2025[[#This Row],[Artikelnr]],Artikel_prijzen[Artnr],Artikel_prijzen[Prijs 2025],"")</f>
        <v/>
      </c>
      <c r="K1203" t="str">
        <f>IF(Q4_2025[[#This Row],[Artikelprijs]]&lt;&gt;"",IF(Q4_2025[[#This Row],[Stuksprijs]]=Q4_2025[[#This Row],[Artikelprijs]],"Prijs gelijk","Prijs wijkt af"),"")</f>
        <v/>
      </c>
      <c r="L1203" t="str">
        <f>IF(Q4_2025[[#This Row],[Relatiekorting percentage]]=0,
    "Nvt",
    IF(Q4_2025[[#This Row],[Brutobedrag 2]] &lt; Q4_2025[[#This Row],[Bruto - Rel.korting]],
        "Nee",
        "Ja"))</f>
        <v>Ja</v>
      </c>
      <c r="M1203" s="10">
        <f>IF(Q4_2025[[#This Row],[Artikelprijs]]&lt;&gt;"",Q4_2025[[#This Row],[Artikelprijs]],Q4_2025[[#This Row],[Stuksprijs]])</f>
        <v>7</v>
      </c>
      <c r="N1203" s="44">
        <f>Q4_2025[[#This Row],[Besteld]]*Q4_2025[[#This Row],[Prijs 2]]</f>
        <v>35</v>
      </c>
      <c r="O1203" s="10">
        <f>IF(Q4_2025[[#This Row],[Brutobedrag 2]]&lt;Q4_2025[[#This Row],[Bruto - Rel.korting]],Q4_2025[[#This Row],[Brutobedrag 2]],Q4_2025[[#This Row],[Brutobedrag 2]]*(100-Q4_2025[[#This Row],[Relatiekorting percentage]])/100)</f>
        <v>24.5</v>
      </c>
      <c r="R1203" s="3"/>
      <c r="W1203"/>
      <c r="AB1203"/>
    </row>
    <row r="1204" spans="1:28" x14ac:dyDescent="0.3">
      <c r="A1204" t="s">
        <v>872</v>
      </c>
      <c r="B1204">
        <v>3001040</v>
      </c>
      <c r="C1204" t="s">
        <v>67</v>
      </c>
      <c r="D1204">
        <v>5</v>
      </c>
      <c r="E1204" s="10">
        <v>8</v>
      </c>
      <c r="F1204" s="10">
        <v>0</v>
      </c>
      <c r="G1204" s="10">
        <v>0</v>
      </c>
      <c r="H1204">
        <v>30</v>
      </c>
      <c r="I1204" s="51" t="str">
        <f>_xlfn.XLOOKUP(Q4_2025[[#This Row],[Artikelnr]],Artikel_prijzen[Artnr],Artikel_prijzen[Groep],"")</f>
        <v/>
      </c>
      <c r="J1204" s="10" t="str">
        <f>_xlfn.XLOOKUP(Q4_2025[[#This Row],[Artikelnr]],Artikel_prijzen[Artnr],Artikel_prijzen[Prijs 2025],"")</f>
        <v/>
      </c>
      <c r="K1204" t="str">
        <f>IF(Q4_2025[[#This Row],[Artikelprijs]]&lt;&gt;"",IF(Q4_2025[[#This Row],[Stuksprijs]]=Q4_2025[[#This Row],[Artikelprijs]],"Prijs gelijk","Prijs wijkt af"),"")</f>
        <v/>
      </c>
      <c r="L1204" t="str">
        <f>IF(Q4_2025[[#This Row],[Relatiekorting percentage]]=0,
    "Nvt",
    IF(Q4_2025[[#This Row],[Brutobedrag 2]] &lt; Q4_2025[[#This Row],[Bruto - Rel.korting]],
        "Nee",
        "Ja"))</f>
        <v>Ja</v>
      </c>
      <c r="M1204" s="10">
        <f>IF(Q4_2025[[#This Row],[Artikelprijs]]&lt;&gt;"",Q4_2025[[#This Row],[Artikelprijs]],Q4_2025[[#This Row],[Stuksprijs]])</f>
        <v>8</v>
      </c>
      <c r="N1204" s="44">
        <f>Q4_2025[[#This Row],[Besteld]]*Q4_2025[[#This Row],[Prijs 2]]</f>
        <v>40</v>
      </c>
      <c r="O1204" s="10">
        <f>IF(Q4_2025[[#This Row],[Brutobedrag 2]]&lt;Q4_2025[[#This Row],[Bruto - Rel.korting]],Q4_2025[[#This Row],[Brutobedrag 2]],Q4_2025[[#This Row],[Brutobedrag 2]]*(100-Q4_2025[[#This Row],[Relatiekorting percentage]])/100)</f>
        <v>28</v>
      </c>
      <c r="R1204" s="3"/>
      <c r="W1204"/>
      <c r="AB1204"/>
    </row>
    <row r="1205" spans="1:28" x14ac:dyDescent="0.3">
      <c r="A1205" t="s">
        <v>872</v>
      </c>
      <c r="B1205">
        <v>2001029</v>
      </c>
      <c r="C1205" t="s">
        <v>912</v>
      </c>
      <c r="D1205">
        <v>4</v>
      </c>
      <c r="E1205" s="10">
        <v>8.65</v>
      </c>
      <c r="F1205" s="10">
        <v>34.6</v>
      </c>
      <c r="G1205" s="10">
        <v>24.22</v>
      </c>
      <c r="H1205">
        <v>30</v>
      </c>
      <c r="I1205" s="51" t="str">
        <f>_xlfn.XLOOKUP(Q4_2025[[#This Row],[Artikelnr]],Artikel_prijzen[Artnr],Artikel_prijzen[Groep],"")</f>
        <v/>
      </c>
      <c r="J1205" s="10" t="str">
        <f>_xlfn.XLOOKUP(Q4_2025[[#This Row],[Artikelnr]],Artikel_prijzen[Artnr],Artikel_prijzen[Prijs 2025],"")</f>
        <v/>
      </c>
      <c r="K1205" t="str">
        <f>IF(Q4_2025[[#This Row],[Artikelprijs]]&lt;&gt;"",IF(Q4_2025[[#This Row],[Stuksprijs]]=Q4_2025[[#This Row],[Artikelprijs]],"Prijs gelijk","Prijs wijkt af"),"")</f>
        <v/>
      </c>
      <c r="L1205" t="str">
        <f>IF(Q4_2025[[#This Row],[Relatiekorting percentage]]=0,
    "Nvt",
    IF(Q4_2025[[#This Row],[Brutobedrag 2]] &lt; Q4_2025[[#This Row],[Bruto - Rel.korting]],
        "Nee",
        "Ja"))</f>
        <v>Ja</v>
      </c>
      <c r="M1205" s="10">
        <f>IF(Q4_2025[[#This Row],[Artikelprijs]]&lt;&gt;"",Q4_2025[[#This Row],[Artikelprijs]],Q4_2025[[#This Row],[Stuksprijs]])</f>
        <v>8.65</v>
      </c>
      <c r="N1205" s="44">
        <f>Q4_2025[[#This Row],[Besteld]]*Q4_2025[[#This Row],[Prijs 2]]</f>
        <v>34.6</v>
      </c>
      <c r="O1205" s="10">
        <f>IF(Q4_2025[[#This Row],[Brutobedrag 2]]&lt;Q4_2025[[#This Row],[Bruto - Rel.korting]],Q4_2025[[#This Row],[Brutobedrag 2]],Q4_2025[[#This Row],[Brutobedrag 2]]*(100-Q4_2025[[#This Row],[Relatiekorting percentage]])/100)</f>
        <v>24.22</v>
      </c>
      <c r="R1205" s="3"/>
      <c r="W1205"/>
      <c r="AB1205"/>
    </row>
    <row r="1206" spans="1:28" x14ac:dyDescent="0.3">
      <c r="A1206" t="s">
        <v>872</v>
      </c>
      <c r="B1206">
        <v>2001090</v>
      </c>
      <c r="C1206" t="s">
        <v>141</v>
      </c>
      <c r="D1206">
        <v>14</v>
      </c>
      <c r="E1206" s="10">
        <v>73.02</v>
      </c>
      <c r="F1206" s="10">
        <v>1022.28</v>
      </c>
      <c r="G1206" s="10">
        <v>715.6</v>
      </c>
      <c r="H1206">
        <v>30</v>
      </c>
      <c r="I1206" s="51" t="str">
        <f>_xlfn.XLOOKUP(Q4_2025[[#This Row],[Artikelnr]],Artikel_prijzen[Artnr],Artikel_prijzen[Groep],"")</f>
        <v/>
      </c>
      <c r="J1206" s="10" t="str">
        <f>_xlfn.XLOOKUP(Q4_2025[[#This Row],[Artikelnr]],Artikel_prijzen[Artnr],Artikel_prijzen[Prijs 2025],"")</f>
        <v/>
      </c>
      <c r="K1206" t="str">
        <f>IF(Q4_2025[[#This Row],[Artikelprijs]]&lt;&gt;"",IF(Q4_2025[[#This Row],[Stuksprijs]]=Q4_2025[[#This Row],[Artikelprijs]],"Prijs gelijk","Prijs wijkt af"),"")</f>
        <v/>
      </c>
      <c r="L1206" t="str">
        <f>IF(Q4_2025[[#This Row],[Relatiekorting percentage]]=0,
    "Nvt",
    IF(Q4_2025[[#This Row],[Brutobedrag 2]] &lt; Q4_2025[[#This Row],[Bruto - Rel.korting]],
        "Nee",
        "Ja"))</f>
        <v>Ja</v>
      </c>
      <c r="M1206" s="10">
        <f>IF(Q4_2025[[#This Row],[Artikelprijs]]&lt;&gt;"",Q4_2025[[#This Row],[Artikelprijs]],Q4_2025[[#This Row],[Stuksprijs]])</f>
        <v>73.02</v>
      </c>
      <c r="N1206" s="44">
        <f>Q4_2025[[#This Row],[Besteld]]*Q4_2025[[#This Row],[Prijs 2]]</f>
        <v>1022.28</v>
      </c>
      <c r="O1206" s="10">
        <f>IF(Q4_2025[[#This Row],[Brutobedrag 2]]&lt;Q4_2025[[#This Row],[Bruto - Rel.korting]],Q4_2025[[#This Row],[Brutobedrag 2]],Q4_2025[[#This Row],[Brutobedrag 2]]*(100-Q4_2025[[#This Row],[Relatiekorting percentage]])/100)</f>
        <v>715.59599999999989</v>
      </c>
      <c r="R1206" s="3"/>
      <c r="W1206"/>
      <c r="AB1206"/>
    </row>
    <row r="1207" spans="1:28" x14ac:dyDescent="0.3">
      <c r="A1207" t="s">
        <v>872</v>
      </c>
      <c r="B1207">
        <v>2001094</v>
      </c>
      <c r="C1207" t="s">
        <v>142</v>
      </c>
      <c r="D1207">
        <v>7</v>
      </c>
      <c r="E1207" s="10">
        <v>48.68</v>
      </c>
      <c r="F1207" s="10">
        <v>340.76</v>
      </c>
      <c r="G1207" s="10">
        <v>238.53</v>
      </c>
      <c r="H1207">
        <v>30</v>
      </c>
      <c r="I1207" s="51" t="str">
        <f>_xlfn.XLOOKUP(Q4_2025[[#This Row],[Artikelnr]],Artikel_prijzen[Artnr],Artikel_prijzen[Groep],"")</f>
        <v/>
      </c>
      <c r="J1207" s="10" t="str">
        <f>_xlfn.XLOOKUP(Q4_2025[[#This Row],[Artikelnr]],Artikel_prijzen[Artnr],Artikel_prijzen[Prijs 2025],"")</f>
        <v/>
      </c>
      <c r="K1207" t="str">
        <f>IF(Q4_2025[[#This Row],[Artikelprijs]]&lt;&gt;"",IF(Q4_2025[[#This Row],[Stuksprijs]]=Q4_2025[[#This Row],[Artikelprijs]],"Prijs gelijk","Prijs wijkt af"),"")</f>
        <v/>
      </c>
      <c r="L1207" t="str">
        <f>IF(Q4_2025[[#This Row],[Relatiekorting percentage]]=0,
    "Nvt",
    IF(Q4_2025[[#This Row],[Brutobedrag 2]] &lt; Q4_2025[[#This Row],[Bruto - Rel.korting]],
        "Nee",
        "Ja"))</f>
        <v>Ja</v>
      </c>
      <c r="M1207" s="10">
        <f>IF(Q4_2025[[#This Row],[Artikelprijs]]&lt;&gt;"",Q4_2025[[#This Row],[Artikelprijs]],Q4_2025[[#This Row],[Stuksprijs]])</f>
        <v>48.68</v>
      </c>
      <c r="N1207" s="44">
        <f>Q4_2025[[#This Row],[Besteld]]*Q4_2025[[#This Row],[Prijs 2]]</f>
        <v>340.76</v>
      </c>
      <c r="O1207" s="10">
        <f>IF(Q4_2025[[#This Row],[Brutobedrag 2]]&lt;Q4_2025[[#This Row],[Bruto - Rel.korting]],Q4_2025[[#This Row],[Brutobedrag 2]],Q4_2025[[#This Row],[Brutobedrag 2]]*(100-Q4_2025[[#This Row],[Relatiekorting percentage]])/100)</f>
        <v>238.53200000000001</v>
      </c>
      <c r="R1207" s="3"/>
      <c r="W1207"/>
      <c r="AB1207"/>
    </row>
    <row r="1208" spans="1:28" x14ac:dyDescent="0.3">
      <c r="A1208" t="s">
        <v>872</v>
      </c>
      <c r="B1208">
        <v>2001145</v>
      </c>
      <c r="C1208" t="s">
        <v>414</v>
      </c>
      <c r="D1208">
        <v>2</v>
      </c>
      <c r="E1208" s="10">
        <v>22</v>
      </c>
      <c r="F1208" s="10">
        <v>44</v>
      </c>
      <c r="G1208" s="10">
        <v>30.8</v>
      </c>
      <c r="H1208">
        <v>30</v>
      </c>
      <c r="I1208" s="51" t="str">
        <f>_xlfn.XLOOKUP(Q4_2025[[#This Row],[Artikelnr]],Artikel_prijzen[Artnr],Artikel_prijzen[Groep],"")</f>
        <v/>
      </c>
      <c r="J1208" s="10" t="str">
        <f>_xlfn.XLOOKUP(Q4_2025[[#This Row],[Artikelnr]],Artikel_prijzen[Artnr],Artikel_prijzen[Prijs 2025],"")</f>
        <v/>
      </c>
      <c r="K1208" t="str">
        <f>IF(Q4_2025[[#This Row],[Artikelprijs]]&lt;&gt;"",IF(Q4_2025[[#This Row],[Stuksprijs]]=Q4_2025[[#This Row],[Artikelprijs]],"Prijs gelijk","Prijs wijkt af"),"")</f>
        <v/>
      </c>
      <c r="L1208" t="str">
        <f>IF(Q4_2025[[#This Row],[Relatiekorting percentage]]=0,
    "Nvt",
    IF(Q4_2025[[#This Row],[Brutobedrag 2]] &lt; Q4_2025[[#This Row],[Bruto - Rel.korting]],
        "Nee",
        "Ja"))</f>
        <v>Ja</v>
      </c>
      <c r="M1208" s="10">
        <f>IF(Q4_2025[[#This Row],[Artikelprijs]]&lt;&gt;"",Q4_2025[[#This Row],[Artikelprijs]],Q4_2025[[#This Row],[Stuksprijs]])</f>
        <v>22</v>
      </c>
      <c r="N1208" s="44">
        <f>Q4_2025[[#This Row],[Besteld]]*Q4_2025[[#This Row],[Prijs 2]]</f>
        <v>44</v>
      </c>
      <c r="O1208" s="10">
        <f>IF(Q4_2025[[#This Row],[Brutobedrag 2]]&lt;Q4_2025[[#This Row],[Bruto - Rel.korting]],Q4_2025[[#This Row],[Brutobedrag 2]],Q4_2025[[#This Row],[Brutobedrag 2]]*(100-Q4_2025[[#This Row],[Relatiekorting percentage]])/100)</f>
        <v>30.8</v>
      </c>
      <c r="R1208" s="3"/>
      <c r="W1208"/>
      <c r="AB1208"/>
    </row>
    <row r="1209" spans="1:28" x14ac:dyDescent="0.3">
      <c r="A1209" t="s">
        <v>872</v>
      </c>
      <c r="B1209">
        <v>2001143</v>
      </c>
      <c r="C1209" t="s">
        <v>913</v>
      </c>
      <c r="D1209">
        <v>2</v>
      </c>
      <c r="E1209" s="10">
        <v>22</v>
      </c>
      <c r="F1209" s="10">
        <v>44</v>
      </c>
      <c r="G1209" s="10">
        <v>30.8</v>
      </c>
      <c r="H1209">
        <v>30</v>
      </c>
      <c r="I1209" s="51" t="str">
        <f>_xlfn.XLOOKUP(Q4_2025[[#This Row],[Artikelnr]],Artikel_prijzen[Artnr],Artikel_prijzen[Groep],"")</f>
        <v/>
      </c>
      <c r="J1209" s="10" t="str">
        <f>_xlfn.XLOOKUP(Q4_2025[[#This Row],[Artikelnr]],Artikel_prijzen[Artnr],Artikel_prijzen[Prijs 2025],"")</f>
        <v/>
      </c>
      <c r="K1209" t="str">
        <f>IF(Q4_2025[[#This Row],[Artikelprijs]]&lt;&gt;"",IF(Q4_2025[[#This Row],[Stuksprijs]]=Q4_2025[[#This Row],[Artikelprijs]],"Prijs gelijk","Prijs wijkt af"),"")</f>
        <v/>
      </c>
      <c r="L1209" t="str">
        <f>IF(Q4_2025[[#This Row],[Relatiekorting percentage]]=0,
    "Nvt",
    IF(Q4_2025[[#This Row],[Brutobedrag 2]] &lt; Q4_2025[[#This Row],[Bruto - Rel.korting]],
        "Nee",
        "Ja"))</f>
        <v>Ja</v>
      </c>
      <c r="M1209" s="10">
        <f>IF(Q4_2025[[#This Row],[Artikelprijs]]&lt;&gt;"",Q4_2025[[#This Row],[Artikelprijs]],Q4_2025[[#This Row],[Stuksprijs]])</f>
        <v>22</v>
      </c>
      <c r="N1209" s="44">
        <f>Q4_2025[[#This Row],[Besteld]]*Q4_2025[[#This Row],[Prijs 2]]</f>
        <v>44</v>
      </c>
      <c r="O1209" s="10">
        <f>IF(Q4_2025[[#This Row],[Brutobedrag 2]]&lt;Q4_2025[[#This Row],[Bruto - Rel.korting]],Q4_2025[[#This Row],[Brutobedrag 2]],Q4_2025[[#This Row],[Brutobedrag 2]]*(100-Q4_2025[[#This Row],[Relatiekorting percentage]])/100)</f>
        <v>30.8</v>
      </c>
      <c r="R1209" s="3"/>
      <c r="W1209"/>
      <c r="AB1209"/>
    </row>
    <row r="1210" spans="1:28" x14ac:dyDescent="0.3">
      <c r="A1210" t="s">
        <v>872</v>
      </c>
      <c r="B1210">
        <v>2001048</v>
      </c>
      <c r="C1210" t="s">
        <v>146</v>
      </c>
      <c r="D1210">
        <v>5</v>
      </c>
      <c r="E1210" s="10">
        <v>42.18</v>
      </c>
      <c r="F1210" s="10">
        <v>210.9</v>
      </c>
      <c r="G1210" s="10">
        <v>147.63</v>
      </c>
      <c r="H1210">
        <v>30</v>
      </c>
      <c r="I1210" s="51" t="str">
        <f>_xlfn.XLOOKUP(Q4_2025[[#This Row],[Artikelnr]],Artikel_prijzen[Artnr],Artikel_prijzen[Groep],"")</f>
        <v/>
      </c>
      <c r="J1210" s="10" t="str">
        <f>_xlfn.XLOOKUP(Q4_2025[[#This Row],[Artikelnr]],Artikel_prijzen[Artnr],Artikel_prijzen[Prijs 2025],"")</f>
        <v/>
      </c>
      <c r="K1210" t="str">
        <f>IF(Q4_2025[[#This Row],[Artikelprijs]]&lt;&gt;"",IF(Q4_2025[[#This Row],[Stuksprijs]]=Q4_2025[[#This Row],[Artikelprijs]],"Prijs gelijk","Prijs wijkt af"),"")</f>
        <v/>
      </c>
      <c r="L1210" t="str">
        <f>IF(Q4_2025[[#This Row],[Relatiekorting percentage]]=0,
    "Nvt",
    IF(Q4_2025[[#This Row],[Brutobedrag 2]] &lt; Q4_2025[[#This Row],[Bruto - Rel.korting]],
        "Nee",
        "Ja"))</f>
        <v>Ja</v>
      </c>
      <c r="M1210" s="10">
        <f>IF(Q4_2025[[#This Row],[Artikelprijs]]&lt;&gt;"",Q4_2025[[#This Row],[Artikelprijs]],Q4_2025[[#This Row],[Stuksprijs]])</f>
        <v>42.18</v>
      </c>
      <c r="N1210" s="44">
        <f>Q4_2025[[#This Row],[Besteld]]*Q4_2025[[#This Row],[Prijs 2]]</f>
        <v>210.9</v>
      </c>
      <c r="O1210" s="10">
        <f>IF(Q4_2025[[#This Row],[Brutobedrag 2]]&lt;Q4_2025[[#This Row],[Bruto - Rel.korting]],Q4_2025[[#This Row],[Brutobedrag 2]],Q4_2025[[#This Row],[Brutobedrag 2]]*(100-Q4_2025[[#This Row],[Relatiekorting percentage]])/100)</f>
        <v>147.63</v>
      </c>
      <c r="R1210" s="3"/>
      <c r="W1210"/>
      <c r="AB1210"/>
    </row>
    <row r="1211" spans="1:28" x14ac:dyDescent="0.3">
      <c r="A1211" t="s">
        <v>872</v>
      </c>
      <c r="B1211">
        <v>2001054</v>
      </c>
      <c r="C1211" t="s">
        <v>406</v>
      </c>
      <c r="D1211">
        <v>6</v>
      </c>
      <c r="E1211" s="10">
        <v>42.18</v>
      </c>
      <c r="F1211" s="10">
        <v>253.08</v>
      </c>
      <c r="G1211" s="10">
        <v>177.16</v>
      </c>
      <c r="H1211">
        <v>30</v>
      </c>
      <c r="I1211" s="51" t="str">
        <f>_xlfn.XLOOKUP(Q4_2025[[#This Row],[Artikelnr]],Artikel_prijzen[Artnr],Artikel_prijzen[Groep],"")</f>
        <v/>
      </c>
      <c r="J1211" s="10" t="str">
        <f>_xlfn.XLOOKUP(Q4_2025[[#This Row],[Artikelnr]],Artikel_prijzen[Artnr],Artikel_prijzen[Prijs 2025],"")</f>
        <v/>
      </c>
      <c r="K1211" t="str">
        <f>IF(Q4_2025[[#This Row],[Artikelprijs]]&lt;&gt;"",IF(Q4_2025[[#This Row],[Stuksprijs]]=Q4_2025[[#This Row],[Artikelprijs]],"Prijs gelijk","Prijs wijkt af"),"")</f>
        <v/>
      </c>
      <c r="L1211" t="str">
        <f>IF(Q4_2025[[#This Row],[Relatiekorting percentage]]=0,
    "Nvt",
    IF(Q4_2025[[#This Row],[Brutobedrag 2]] &lt; Q4_2025[[#This Row],[Bruto - Rel.korting]],
        "Nee",
        "Ja"))</f>
        <v>Ja</v>
      </c>
      <c r="M1211" s="10">
        <f>IF(Q4_2025[[#This Row],[Artikelprijs]]&lt;&gt;"",Q4_2025[[#This Row],[Artikelprijs]],Q4_2025[[#This Row],[Stuksprijs]])</f>
        <v>42.18</v>
      </c>
      <c r="N1211" s="44">
        <f>Q4_2025[[#This Row],[Besteld]]*Q4_2025[[#This Row],[Prijs 2]]</f>
        <v>253.07999999999998</v>
      </c>
      <c r="O1211" s="10">
        <f>IF(Q4_2025[[#This Row],[Brutobedrag 2]]&lt;Q4_2025[[#This Row],[Bruto - Rel.korting]],Q4_2025[[#This Row],[Brutobedrag 2]],Q4_2025[[#This Row],[Brutobedrag 2]]*(100-Q4_2025[[#This Row],[Relatiekorting percentage]])/100)</f>
        <v>177.15599999999998</v>
      </c>
      <c r="R1211" s="3"/>
      <c r="W1211"/>
      <c r="AB1211"/>
    </row>
    <row r="1212" spans="1:28" x14ac:dyDescent="0.3">
      <c r="A1212" t="s">
        <v>872</v>
      </c>
      <c r="B1212">
        <v>2001155</v>
      </c>
      <c r="C1212" t="s">
        <v>914</v>
      </c>
      <c r="D1212">
        <v>1</v>
      </c>
      <c r="E1212" s="10">
        <v>37</v>
      </c>
      <c r="F1212" s="10">
        <v>37</v>
      </c>
      <c r="G1212" s="10">
        <v>25.9</v>
      </c>
      <c r="H1212">
        <v>30</v>
      </c>
      <c r="I1212" s="51" t="str">
        <f>_xlfn.XLOOKUP(Q4_2025[[#This Row],[Artikelnr]],Artikel_prijzen[Artnr],Artikel_prijzen[Groep],"")</f>
        <v/>
      </c>
      <c r="J1212" s="10" t="str">
        <f>_xlfn.XLOOKUP(Q4_2025[[#This Row],[Artikelnr]],Artikel_prijzen[Artnr],Artikel_prijzen[Prijs 2025],"")</f>
        <v/>
      </c>
      <c r="K1212" t="str">
        <f>IF(Q4_2025[[#This Row],[Artikelprijs]]&lt;&gt;"",IF(Q4_2025[[#This Row],[Stuksprijs]]=Q4_2025[[#This Row],[Artikelprijs]],"Prijs gelijk","Prijs wijkt af"),"")</f>
        <v/>
      </c>
      <c r="L1212" t="str">
        <f>IF(Q4_2025[[#This Row],[Relatiekorting percentage]]=0,
    "Nvt",
    IF(Q4_2025[[#This Row],[Brutobedrag 2]] &lt; Q4_2025[[#This Row],[Bruto - Rel.korting]],
        "Nee",
        "Ja"))</f>
        <v>Ja</v>
      </c>
      <c r="M1212" s="10">
        <f>IF(Q4_2025[[#This Row],[Artikelprijs]]&lt;&gt;"",Q4_2025[[#This Row],[Artikelprijs]],Q4_2025[[#This Row],[Stuksprijs]])</f>
        <v>37</v>
      </c>
      <c r="N1212" s="44">
        <f>Q4_2025[[#This Row],[Besteld]]*Q4_2025[[#This Row],[Prijs 2]]</f>
        <v>37</v>
      </c>
      <c r="O1212" s="10">
        <f>IF(Q4_2025[[#This Row],[Brutobedrag 2]]&lt;Q4_2025[[#This Row],[Bruto - Rel.korting]],Q4_2025[[#This Row],[Brutobedrag 2]],Q4_2025[[#This Row],[Brutobedrag 2]]*(100-Q4_2025[[#This Row],[Relatiekorting percentage]])/100)</f>
        <v>25.9</v>
      </c>
      <c r="R1212" s="3"/>
      <c r="W1212"/>
      <c r="AB1212"/>
    </row>
    <row r="1213" spans="1:28" x14ac:dyDescent="0.3">
      <c r="A1213" t="s">
        <v>872</v>
      </c>
      <c r="B1213">
        <v>2004051</v>
      </c>
      <c r="C1213" t="s">
        <v>255</v>
      </c>
      <c r="D1213">
        <v>8</v>
      </c>
      <c r="E1213" s="10">
        <v>16.54</v>
      </c>
      <c r="F1213" s="10">
        <v>132.32</v>
      </c>
      <c r="G1213" s="10">
        <v>92.62</v>
      </c>
      <c r="H1213">
        <v>30</v>
      </c>
      <c r="I1213" s="51" t="str">
        <f>_xlfn.XLOOKUP(Q4_2025[[#This Row],[Artikelnr]],Artikel_prijzen[Artnr],Artikel_prijzen[Groep],"")</f>
        <v/>
      </c>
      <c r="J1213" s="10" t="str">
        <f>_xlfn.XLOOKUP(Q4_2025[[#This Row],[Artikelnr]],Artikel_prijzen[Artnr],Artikel_prijzen[Prijs 2025],"")</f>
        <v/>
      </c>
      <c r="K1213" t="str">
        <f>IF(Q4_2025[[#This Row],[Artikelprijs]]&lt;&gt;"",IF(Q4_2025[[#This Row],[Stuksprijs]]=Q4_2025[[#This Row],[Artikelprijs]],"Prijs gelijk","Prijs wijkt af"),"")</f>
        <v/>
      </c>
      <c r="L1213" t="str">
        <f>IF(Q4_2025[[#This Row],[Relatiekorting percentage]]=0,
    "Nvt",
    IF(Q4_2025[[#This Row],[Brutobedrag 2]] &lt; Q4_2025[[#This Row],[Bruto - Rel.korting]],
        "Nee",
        "Ja"))</f>
        <v>Ja</v>
      </c>
      <c r="M1213" s="10">
        <f>IF(Q4_2025[[#This Row],[Artikelprijs]]&lt;&gt;"",Q4_2025[[#This Row],[Artikelprijs]],Q4_2025[[#This Row],[Stuksprijs]])</f>
        <v>16.54</v>
      </c>
      <c r="N1213" s="44">
        <f>Q4_2025[[#This Row],[Besteld]]*Q4_2025[[#This Row],[Prijs 2]]</f>
        <v>132.32</v>
      </c>
      <c r="O1213" s="10">
        <f>IF(Q4_2025[[#This Row],[Brutobedrag 2]]&lt;Q4_2025[[#This Row],[Bruto - Rel.korting]],Q4_2025[[#This Row],[Brutobedrag 2]],Q4_2025[[#This Row],[Brutobedrag 2]]*(100-Q4_2025[[#This Row],[Relatiekorting percentage]])/100)</f>
        <v>92.623999999999995</v>
      </c>
      <c r="R1213" s="3"/>
      <c r="W1213"/>
      <c r="AB1213"/>
    </row>
    <row r="1214" spans="1:28" x14ac:dyDescent="0.3">
      <c r="A1214" t="s">
        <v>872</v>
      </c>
      <c r="B1214">
        <v>1007051</v>
      </c>
      <c r="C1214" t="s">
        <v>54</v>
      </c>
      <c r="D1214">
        <v>28</v>
      </c>
      <c r="E1214" s="10">
        <v>88.57</v>
      </c>
      <c r="F1214" s="10">
        <v>2479.96</v>
      </c>
      <c r="G1214" s="10">
        <v>1735.97</v>
      </c>
      <c r="H1214">
        <v>30</v>
      </c>
      <c r="I1214" s="51" t="str">
        <f>_xlfn.XLOOKUP(Q4_2025[[#This Row],[Artikelnr]],Artikel_prijzen[Artnr],Artikel_prijzen[Groep],"")</f>
        <v/>
      </c>
      <c r="J1214" s="10" t="str">
        <f>_xlfn.XLOOKUP(Q4_2025[[#This Row],[Artikelnr]],Artikel_prijzen[Artnr],Artikel_prijzen[Prijs 2025],"")</f>
        <v/>
      </c>
      <c r="K1214" t="str">
        <f>IF(Q4_2025[[#This Row],[Artikelprijs]]&lt;&gt;"",IF(Q4_2025[[#This Row],[Stuksprijs]]=Q4_2025[[#This Row],[Artikelprijs]],"Prijs gelijk","Prijs wijkt af"),"")</f>
        <v/>
      </c>
      <c r="L1214" t="str">
        <f>IF(Q4_2025[[#This Row],[Relatiekorting percentage]]=0,
    "Nvt",
    IF(Q4_2025[[#This Row],[Brutobedrag 2]] &lt; Q4_2025[[#This Row],[Bruto - Rel.korting]],
        "Nee",
        "Ja"))</f>
        <v>Ja</v>
      </c>
      <c r="M1214" s="10">
        <f>IF(Q4_2025[[#This Row],[Artikelprijs]]&lt;&gt;"",Q4_2025[[#This Row],[Artikelprijs]],Q4_2025[[#This Row],[Stuksprijs]])</f>
        <v>88.57</v>
      </c>
      <c r="N1214" s="44">
        <f>Q4_2025[[#This Row],[Besteld]]*Q4_2025[[#This Row],[Prijs 2]]</f>
        <v>2479.96</v>
      </c>
      <c r="O1214" s="10">
        <f>IF(Q4_2025[[#This Row],[Brutobedrag 2]]&lt;Q4_2025[[#This Row],[Bruto - Rel.korting]],Q4_2025[[#This Row],[Brutobedrag 2]],Q4_2025[[#This Row],[Brutobedrag 2]]*(100-Q4_2025[[#This Row],[Relatiekorting percentage]])/100)</f>
        <v>1735.9720000000002</v>
      </c>
      <c r="R1214" s="3"/>
      <c r="W1214"/>
      <c r="AB1214"/>
    </row>
    <row r="1215" spans="1:28" x14ac:dyDescent="0.3">
      <c r="A1215" t="s">
        <v>872</v>
      </c>
      <c r="B1215">
        <v>1007052</v>
      </c>
      <c r="C1215" t="s">
        <v>720</v>
      </c>
      <c r="D1215">
        <v>28</v>
      </c>
      <c r="E1215" s="10">
        <v>0</v>
      </c>
      <c r="F1215" s="10">
        <v>0</v>
      </c>
      <c r="G1215" s="10">
        <v>0</v>
      </c>
      <c r="H1215">
        <v>0</v>
      </c>
      <c r="I1215" s="51" t="str">
        <f>_xlfn.XLOOKUP(Q4_2025[[#This Row],[Artikelnr]],Artikel_prijzen[Artnr],Artikel_prijzen[Groep],"")</f>
        <v/>
      </c>
      <c r="J1215" s="10" t="str">
        <f>_xlfn.XLOOKUP(Q4_2025[[#This Row],[Artikelnr]],Artikel_prijzen[Artnr],Artikel_prijzen[Prijs 2025],"")</f>
        <v/>
      </c>
      <c r="K1215" t="str">
        <f>IF(Q4_2025[[#This Row],[Artikelprijs]]&lt;&gt;"",IF(Q4_2025[[#This Row],[Stuksprijs]]=Q4_2025[[#This Row],[Artikelprijs]],"Prijs gelijk","Prijs wijkt af"),"")</f>
        <v/>
      </c>
      <c r="L1215" t="str">
        <f>IF(Q4_2025[[#This Row],[Relatiekorting percentage]]=0,
    "Nvt",
    IF(Q4_2025[[#This Row],[Brutobedrag 2]] &lt; Q4_2025[[#This Row],[Bruto - Rel.korting]],
        "Nee",
        "Ja"))</f>
        <v>Nvt</v>
      </c>
      <c r="M1215" s="10">
        <f>IF(Q4_2025[[#This Row],[Artikelprijs]]&lt;&gt;"",Q4_2025[[#This Row],[Artikelprijs]],Q4_2025[[#This Row],[Stuksprijs]])</f>
        <v>0</v>
      </c>
      <c r="N1215" s="44">
        <f>Q4_2025[[#This Row],[Besteld]]*Q4_2025[[#This Row],[Prijs 2]]</f>
        <v>0</v>
      </c>
      <c r="O1215" s="10">
        <f>IF(Q4_2025[[#This Row],[Brutobedrag 2]]&lt;Q4_2025[[#This Row],[Bruto - Rel.korting]],Q4_2025[[#This Row],[Brutobedrag 2]],Q4_2025[[#This Row],[Brutobedrag 2]]*(100-Q4_2025[[#This Row],[Relatiekorting percentage]])/100)</f>
        <v>0</v>
      </c>
      <c r="R1215" s="3"/>
      <c r="W1215"/>
      <c r="AB1215"/>
    </row>
    <row r="1216" spans="1:28" x14ac:dyDescent="0.3">
      <c r="A1216" t="s">
        <v>872</v>
      </c>
      <c r="B1216">
        <v>1007051</v>
      </c>
      <c r="C1216" t="s">
        <v>54</v>
      </c>
      <c r="D1216">
        <v>2</v>
      </c>
      <c r="E1216" s="10">
        <v>88.57</v>
      </c>
      <c r="F1216" s="10">
        <v>0</v>
      </c>
      <c r="G1216" s="10">
        <v>0</v>
      </c>
      <c r="H1216">
        <v>30</v>
      </c>
      <c r="I1216" s="51" t="str">
        <f>_xlfn.XLOOKUP(Q4_2025[[#This Row],[Artikelnr]],Artikel_prijzen[Artnr],Artikel_prijzen[Groep],"")</f>
        <v/>
      </c>
      <c r="J1216" s="10" t="str">
        <f>_xlfn.XLOOKUP(Q4_2025[[#This Row],[Artikelnr]],Artikel_prijzen[Artnr],Artikel_prijzen[Prijs 2025],"")</f>
        <v/>
      </c>
      <c r="K1216" t="str">
        <f>IF(Q4_2025[[#This Row],[Artikelprijs]]&lt;&gt;"",IF(Q4_2025[[#This Row],[Stuksprijs]]=Q4_2025[[#This Row],[Artikelprijs]],"Prijs gelijk","Prijs wijkt af"),"")</f>
        <v/>
      </c>
      <c r="L1216" t="str">
        <f>IF(Q4_2025[[#This Row],[Relatiekorting percentage]]=0,
    "Nvt",
    IF(Q4_2025[[#This Row],[Brutobedrag 2]] &lt; Q4_2025[[#This Row],[Bruto - Rel.korting]],
        "Nee",
        "Ja"))</f>
        <v>Ja</v>
      </c>
      <c r="M1216" s="10">
        <f>IF(Q4_2025[[#This Row],[Artikelprijs]]&lt;&gt;"",Q4_2025[[#This Row],[Artikelprijs]],Q4_2025[[#This Row],[Stuksprijs]])</f>
        <v>88.57</v>
      </c>
      <c r="N1216" s="44">
        <f>Q4_2025[[#This Row],[Besteld]]*Q4_2025[[#This Row],[Prijs 2]]</f>
        <v>177.14</v>
      </c>
      <c r="O1216" s="10">
        <f>IF(Q4_2025[[#This Row],[Brutobedrag 2]]&lt;Q4_2025[[#This Row],[Bruto - Rel.korting]],Q4_2025[[#This Row],[Brutobedrag 2]],Q4_2025[[#This Row],[Brutobedrag 2]]*(100-Q4_2025[[#This Row],[Relatiekorting percentage]])/100)</f>
        <v>123.99799999999999</v>
      </c>
      <c r="R1216" s="3"/>
      <c r="W1216"/>
      <c r="AB1216"/>
    </row>
    <row r="1217" spans="1:28" x14ac:dyDescent="0.3">
      <c r="A1217" t="s">
        <v>872</v>
      </c>
      <c r="B1217">
        <v>1007052</v>
      </c>
      <c r="C1217" t="s">
        <v>720</v>
      </c>
      <c r="D1217">
        <v>2</v>
      </c>
      <c r="E1217" s="10">
        <v>0</v>
      </c>
      <c r="F1217" s="10">
        <v>0</v>
      </c>
      <c r="G1217" s="10">
        <v>0</v>
      </c>
      <c r="H1217">
        <v>0</v>
      </c>
      <c r="I1217" s="51" t="str">
        <f>_xlfn.XLOOKUP(Q4_2025[[#This Row],[Artikelnr]],Artikel_prijzen[Artnr],Artikel_prijzen[Groep],"")</f>
        <v/>
      </c>
      <c r="J1217" s="10" t="str">
        <f>_xlfn.XLOOKUP(Q4_2025[[#This Row],[Artikelnr]],Artikel_prijzen[Artnr],Artikel_prijzen[Prijs 2025],"")</f>
        <v/>
      </c>
      <c r="K1217" t="str">
        <f>IF(Q4_2025[[#This Row],[Artikelprijs]]&lt;&gt;"",IF(Q4_2025[[#This Row],[Stuksprijs]]=Q4_2025[[#This Row],[Artikelprijs]],"Prijs gelijk","Prijs wijkt af"),"")</f>
        <v/>
      </c>
      <c r="L1217" t="str">
        <f>IF(Q4_2025[[#This Row],[Relatiekorting percentage]]=0,
    "Nvt",
    IF(Q4_2025[[#This Row],[Brutobedrag 2]] &lt; Q4_2025[[#This Row],[Bruto - Rel.korting]],
        "Nee",
        "Ja"))</f>
        <v>Nvt</v>
      </c>
      <c r="M1217" s="10">
        <f>IF(Q4_2025[[#This Row],[Artikelprijs]]&lt;&gt;"",Q4_2025[[#This Row],[Artikelprijs]],Q4_2025[[#This Row],[Stuksprijs]])</f>
        <v>0</v>
      </c>
      <c r="N1217" s="44">
        <f>Q4_2025[[#This Row],[Besteld]]*Q4_2025[[#This Row],[Prijs 2]]</f>
        <v>0</v>
      </c>
      <c r="O1217" s="10">
        <f>IF(Q4_2025[[#This Row],[Brutobedrag 2]]&lt;Q4_2025[[#This Row],[Bruto - Rel.korting]],Q4_2025[[#This Row],[Brutobedrag 2]],Q4_2025[[#This Row],[Brutobedrag 2]]*(100-Q4_2025[[#This Row],[Relatiekorting percentage]])/100)</f>
        <v>0</v>
      </c>
      <c r="R1217" s="3"/>
      <c r="W1217"/>
      <c r="AB1217"/>
    </row>
    <row r="1218" spans="1:28" x14ac:dyDescent="0.3">
      <c r="A1218" t="s">
        <v>872</v>
      </c>
      <c r="B1218">
        <v>1002060</v>
      </c>
      <c r="C1218" t="s">
        <v>338</v>
      </c>
      <c r="D1218">
        <v>6</v>
      </c>
      <c r="E1218" s="10">
        <v>49</v>
      </c>
      <c r="F1218" s="10">
        <v>294</v>
      </c>
      <c r="G1218" s="10">
        <v>205.8</v>
      </c>
      <c r="H1218">
        <v>30</v>
      </c>
      <c r="I1218" s="51" t="str">
        <f>_xlfn.XLOOKUP(Q4_2025[[#This Row],[Artikelnr]],Artikel_prijzen[Artnr],Artikel_prijzen[Groep],"")</f>
        <v/>
      </c>
      <c r="J1218" s="10" t="str">
        <f>_xlfn.XLOOKUP(Q4_2025[[#This Row],[Artikelnr]],Artikel_prijzen[Artnr],Artikel_prijzen[Prijs 2025],"")</f>
        <v/>
      </c>
      <c r="K1218" t="str">
        <f>IF(Q4_2025[[#This Row],[Artikelprijs]]&lt;&gt;"",IF(Q4_2025[[#This Row],[Stuksprijs]]=Q4_2025[[#This Row],[Artikelprijs]],"Prijs gelijk","Prijs wijkt af"),"")</f>
        <v/>
      </c>
      <c r="L1218" t="str">
        <f>IF(Q4_2025[[#This Row],[Relatiekorting percentage]]=0,
    "Nvt",
    IF(Q4_2025[[#This Row],[Brutobedrag 2]] &lt; Q4_2025[[#This Row],[Bruto - Rel.korting]],
        "Nee",
        "Ja"))</f>
        <v>Ja</v>
      </c>
      <c r="M1218" s="10">
        <f>IF(Q4_2025[[#This Row],[Artikelprijs]]&lt;&gt;"",Q4_2025[[#This Row],[Artikelprijs]],Q4_2025[[#This Row],[Stuksprijs]])</f>
        <v>49</v>
      </c>
      <c r="N1218" s="44">
        <f>Q4_2025[[#This Row],[Besteld]]*Q4_2025[[#This Row],[Prijs 2]]</f>
        <v>294</v>
      </c>
      <c r="O1218" s="10">
        <f>IF(Q4_2025[[#This Row],[Brutobedrag 2]]&lt;Q4_2025[[#This Row],[Bruto - Rel.korting]],Q4_2025[[#This Row],[Brutobedrag 2]],Q4_2025[[#This Row],[Brutobedrag 2]]*(100-Q4_2025[[#This Row],[Relatiekorting percentage]])/100)</f>
        <v>205.8</v>
      </c>
      <c r="R1218" s="3"/>
      <c r="W1218"/>
      <c r="AB1218"/>
    </row>
    <row r="1219" spans="1:28" x14ac:dyDescent="0.3">
      <c r="A1219" t="s">
        <v>872</v>
      </c>
      <c r="B1219">
        <v>1002060</v>
      </c>
      <c r="C1219" t="s">
        <v>338</v>
      </c>
      <c r="D1219">
        <v>1</v>
      </c>
      <c r="E1219" s="10">
        <v>49</v>
      </c>
      <c r="F1219" s="10">
        <v>49</v>
      </c>
      <c r="G1219" s="10">
        <v>34.299999999999997</v>
      </c>
      <c r="H1219">
        <v>30</v>
      </c>
      <c r="I1219" s="51" t="str">
        <f>_xlfn.XLOOKUP(Q4_2025[[#This Row],[Artikelnr]],Artikel_prijzen[Artnr],Artikel_prijzen[Groep],"")</f>
        <v/>
      </c>
      <c r="J1219" s="10" t="str">
        <f>_xlfn.XLOOKUP(Q4_2025[[#This Row],[Artikelnr]],Artikel_prijzen[Artnr],Artikel_prijzen[Prijs 2025],"")</f>
        <v/>
      </c>
      <c r="K1219" t="str">
        <f>IF(Q4_2025[[#This Row],[Artikelprijs]]&lt;&gt;"",IF(Q4_2025[[#This Row],[Stuksprijs]]=Q4_2025[[#This Row],[Artikelprijs]],"Prijs gelijk","Prijs wijkt af"),"")</f>
        <v/>
      </c>
      <c r="L1219" t="str">
        <f>IF(Q4_2025[[#This Row],[Relatiekorting percentage]]=0,
    "Nvt",
    IF(Q4_2025[[#This Row],[Brutobedrag 2]] &lt; Q4_2025[[#This Row],[Bruto - Rel.korting]],
        "Nee",
        "Ja"))</f>
        <v>Ja</v>
      </c>
      <c r="M1219" s="10">
        <f>IF(Q4_2025[[#This Row],[Artikelprijs]]&lt;&gt;"",Q4_2025[[#This Row],[Artikelprijs]],Q4_2025[[#This Row],[Stuksprijs]])</f>
        <v>49</v>
      </c>
      <c r="N1219" s="44">
        <f>Q4_2025[[#This Row],[Besteld]]*Q4_2025[[#This Row],[Prijs 2]]</f>
        <v>49</v>
      </c>
      <c r="O1219" s="10">
        <f>IF(Q4_2025[[#This Row],[Brutobedrag 2]]&lt;Q4_2025[[#This Row],[Bruto - Rel.korting]],Q4_2025[[#This Row],[Brutobedrag 2]],Q4_2025[[#This Row],[Brutobedrag 2]]*(100-Q4_2025[[#This Row],[Relatiekorting percentage]])/100)</f>
        <v>34.299999999999997</v>
      </c>
      <c r="R1219" s="3"/>
      <c r="W1219"/>
      <c r="AB1219"/>
    </row>
    <row r="1220" spans="1:28" x14ac:dyDescent="0.3">
      <c r="A1220" t="s">
        <v>872</v>
      </c>
      <c r="B1220">
        <v>2004041</v>
      </c>
      <c r="C1220" t="s">
        <v>216</v>
      </c>
      <c r="D1220">
        <v>10</v>
      </c>
      <c r="E1220" s="10">
        <v>17.64</v>
      </c>
      <c r="F1220" s="10">
        <v>176.4</v>
      </c>
      <c r="G1220" s="10">
        <v>123.48</v>
      </c>
      <c r="H1220">
        <v>30</v>
      </c>
      <c r="I1220" s="51" t="str">
        <f>_xlfn.XLOOKUP(Q4_2025[[#This Row],[Artikelnr]],Artikel_prijzen[Artnr],Artikel_prijzen[Groep],"")</f>
        <v/>
      </c>
      <c r="J1220" s="10" t="str">
        <f>_xlfn.XLOOKUP(Q4_2025[[#This Row],[Artikelnr]],Artikel_prijzen[Artnr],Artikel_prijzen[Prijs 2025],"")</f>
        <v/>
      </c>
      <c r="K1220" t="str">
        <f>IF(Q4_2025[[#This Row],[Artikelprijs]]&lt;&gt;"",IF(Q4_2025[[#This Row],[Stuksprijs]]=Q4_2025[[#This Row],[Artikelprijs]],"Prijs gelijk","Prijs wijkt af"),"")</f>
        <v/>
      </c>
      <c r="L1220" t="str">
        <f>IF(Q4_2025[[#This Row],[Relatiekorting percentage]]=0,
    "Nvt",
    IF(Q4_2025[[#This Row],[Brutobedrag 2]] &lt; Q4_2025[[#This Row],[Bruto - Rel.korting]],
        "Nee",
        "Ja"))</f>
        <v>Ja</v>
      </c>
      <c r="M1220" s="10">
        <f>IF(Q4_2025[[#This Row],[Artikelprijs]]&lt;&gt;"",Q4_2025[[#This Row],[Artikelprijs]],Q4_2025[[#This Row],[Stuksprijs]])</f>
        <v>17.64</v>
      </c>
      <c r="N1220" s="44">
        <f>Q4_2025[[#This Row],[Besteld]]*Q4_2025[[#This Row],[Prijs 2]]</f>
        <v>176.4</v>
      </c>
      <c r="O1220" s="10">
        <f>IF(Q4_2025[[#This Row],[Brutobedrag 2]]&lt;Q4_2025[[#This Row],[Bruto - Rel.korting]],Q4_2025[[#This Row],[Brutobedrag 2]],Q4_2025[[#This Row],[Brutobedrag 2]]*(100-Q4_2025[[#This Row],[Relatiekorting percentage]])/100)</f>
        <v>123.48</v>
      </c>
      <c r="R1220" s="3"/>
      <c r="W1220"/>
      <c r="AB1220"/>
    </row>
    <row r="1221" spans="1:28" x14ac:dyDescent="0.3">
      <c r="A1221" t="s">
        <v>872</v>
      </c>
      <c r="B1221">
        <v>2004021</v>
      </c>
      <c r="C1221" t="s">
        <v>44</v>
      </c>
      <c r="D1221">
        <v>20</v>
      </c>
      <c r="E1221" s="10">
        <v>16.22</v>
      </c>
      <c r="F1221" s="10">
        <v>324.39999999999998</v>
      </c>
      <c r="G1221" s="10">
        <v>227.08</v>
      </c>
      <c r="H1221">
        <v>30</v>
      </c>
      <c r="I1221" s="51" t="str">
        <f>_xlfn.XLOOKUP(Q4_2025[[#This Row],[Artikelnr]],Artikel_prijzen[Artnr],Artikel_prijzen[Groep],"")</f>
        <v/>
      </c>
      <c r="J1221" s="10" t="str">
        <f>_xlfn.XLOOKUP(Q4_2025[[#This Row],[Artikelnr]],Artikel_prijzen[Artnr],Artikel_prijzen[Prijs 2025],"")</f>
        <v/>
      </c>
      <c r="K1221" t="str">
        <f>IF(Q4_2025[[#This Row],[Artikelprijs]]&lt;&gt;"",IF(Q4_2025[[#This Row],[Stuksprijs]]=Q4_2025[[#This Row],[Artikelprijs]],"Prijs gelijk","Prijs wijkt af"),"")</f>
        <v/>
      </c>
      <c r="L1221" t="str">
        <f>IF(Q4_2025[[#This Row],[Relatiekorting percentage]]=0,
    "Nvt",
    IF(Q4_2025[[#This Row],[Brutobedrag 2]] &lt; Q4_2025[[#This Row],[Bruto - Rel.korting]],
        "Nee",
        "Ja"))</f>
        <v>Ja</v>
      </c>
      <c r="M1221" s="10">
        <f>IF(Q4_2025[[#This Row],[Artikelprijs]]&lt;&gt;"",Q4_2025[[#This Row],[Artikelprijs]],Q4_2025[[#This Row],[Stuksprijs]])</f>
        <v>16.22</v>
      </c>
      <c r="N1221" s="44">
        <f>Q4_2025[[#This Row],[Besteld]]*Q4_2025[[#This Row],[Prijs 2]]</f>
        <v>324.39999999999998</v>
      </c>
      <c r="O1221" s="10">
        <f>IF(Q4_2025[[#This Row],[Brutobedrag 2]]&lt;Q4_2025[[#This Row],[Bruto - Rel.korting]],Q4_2025[[#This Row],[Brutobedrag 2]],Q4_2025[[#This Row],[Brutobedrag 2]]*(100-Q4_2025[[#This Row],[Relatiekorting percentage]])/100)</f>
        <v>227.08</v>
      </c>
      <c r="R1221" s="3"/>
      <c r="W1221"/>
      <c r="AB1221"/>
    </row>
    <row r="1222" spans="1:28" x14ac:dyDescent="0.3">
      <c r="A1222" t="s">
        <v>872</v>
      </c>
      <c r="B1222">
        <v>5031004</v>
      </c>
      <c r="C1222" t="s">
        <v>144</v>
      </c>
      <c r="D1222">
        <v>2</v>
      </c>
      <c r="E1222" s="10">
        <v>29.87</v>
      </c>
      <c r="F1222" s="10">
        <v>59.74</v>
      </c>
      <c r="G1222" s="10">
        <v>53.77</v>
      </c>
      <c r="H1222">
        <v>10</v>
      </c>
      <c r="I1222" s="51" t="str">
        <f>_xlfn.XLOOKUP(Q4_2025[[#This Row],[Artikelnr]],Artikel_prijzen[Artnr],Artikel_prijzen[Groep],"")</f>
        <v/>
      </c>
      <c r="J1222" s="10" t="str">
        <f>_xlfn.XLOOKUP(Q4_2025[[#This Row],[Artikelnr]],Artikel_prijzen[Artnr],Artikel_prijzen[Prijs 2025],"")</f>
        <v/>
      </c>
      <c r="K1222" t="str">
        <f>IF(Q4_2025[[#This Row],[Artikelprijs]]&lt;&gt;"",IF(Q4_2025[[#This Row],[Stuksprijs]]=Q4_2025[[#This Row],[Artikelprijs]],"Prijs gelijk","Prijs wijkt af"),"")</f>
        <v/>
      </c>
      <c r="L1222" t="str">
        <f>IF(Q4_2025[[#This Row],[Relatiekorting percentage]]=0,
    "Nvt",
    IF(Q4_2025[[#This Row],[Brutobedrag 2]] &lt; Q4_2025[[#This Row],[Bruto - Rel.korting]],
        "Nee",
        "Ja"))</f>
        <v>Ja</v>
      </c>
      <c r="M1222" s="10">
        <f>IF(Q4_2025[[#This Row],[Artikelprijs]]&lt;&gt;"",Q4_2025[[#This Row],[Artikelprijs]],Q4_2025[[#This Row],[Stuksprijs]])</f>
        <v>29.87</v>
      </c>
      <c r="N1222" s="44">
        <f>Q4_2025[[#This Row],[Besteld]]*Q4_2025[[#This Row],[Prijs 2]]</f>
        <v>59.74</v>
      </c>
      <c r="O1222" s="10">
        <f>IF(Q4_2025[[#This Row],[Brutobedrag 2]]&lt;Q4_2025[[#This Row],[Bruto - Rel.korting]],Q4_2025[[#This Row],[Brutobedrag 2]],Q4_2025[[#This Row],[Brutobedrag 2]]*(100-Q4_2025[[#This Row],[Relatiekorting percentage]])/100)</f>
        <v>53.766000000000005</v>
      </c>
      <c r="R1222" s="3"/>
      <c r="W1222"/>
      <c r="AB1222"/>
    </row>
    <row r="1223" spans="1:28" x14ac:dyDescent="0.3">
      <c r="A1223" t="s">
        <v>872</v>
      </c>
      <c r="B1223">
        <v>5031008</v>
      </c>
      <c r="C1223" t="s">
        <v>142</v>
      </c>
      <c r="D1223">
        <v>2</v>
      </c>
      <c r="E1223" s="10">
        <v>59.74</v>
      </c>
      <c r="F1223" s="10">
        <v>119.48</v>
      </c>
      <c r="G1223" s="10">
        <v>107.53</v>
      </c>
      <c r="H1223">
        <v>10</v>
      </c>
      <c r="I1223" s="51" t="str">
        <f>_xlfn.XLOOKUP(Q4_2025[[#This Row],[Artikelnr]],Artikel_prijzen[Artnr],Artikel_prijzen[Groep],"")</f>
        <v/>
      </c>
      <c r="J1223" s="10" t="str">
        <f>_xlfn.XLOOKUP(Q4_2025[[#This Row],[Artikelnr]],Artikel_prijzen[Artnr],Artikel_prijzen[Prijs 2025],"")</f>
        <v/>
      </c>
      <c r="K1223" t="str">
        <f>IF(Q4_2025[[#This Row],[Artikelprijs]]&lt;&gt;"",IF(Q4_2025[[#This Row],[Stuksprijs]]=Q4_2025[[#This Row],[Artikelprijs]],"Prijs gelijk","Prijs wijkt af"),"")</f>
        <v/>
      </c>
      <c r="L1223" t="str">
        <f>IF(Q4_2025[[#This Row],[Relatiekorting percentage]]=0,
    "Nvt",
    IF(Q4_2025[[#This Row],[Brutobedrag 2]] &lt; Q4_2025[[#This Row],[Bruto - Rel.korting]],
        "Nee",
        "Ja"))</f>
        <v>Ja</v>
      </c>
      <c r="M1223" s="10">
        <f>IF(Q4_2025[[#This Row],[Artikelprijs]]&lt;&gt;"",Q4_2025[[#This Row],[Artikelprijs]],Q4_2025[[#This Row],[Stuksprijs]])</f>
        <v>59.74</v>
      </c>
      <c r="N1223" s="44">
        <f>Q4_2025[[#This Row],[Besteld]]*Q4_2025[[#This Row],[Prijs 2]]</f>
        <v>119.48</v>
      </c>
      <c r="O1223" s="10">
        <f>IF(Q4_2025[[#This Row],[Brutobedrag 2]]&lt;Q4_2025[[#This Row],[Bruto - Rel.korting]],Q4_2025[[#This Row],[Brutobedrag 2]],Q4_2025[[#This Row],[Brutobedrag 2]]*(100-Q4_2025[[#This Row],[Relatiekorting percentage]])/100)</f>
        <v>107.53200000000001</v>
      </c>
      <c r="R1223" s="3"/>
      <c r="W1223"/>
      <c r="AB1223"/>
    </row>
    <row r="1224" spans="1:28" x14ac:dyDescent="0.3">
      <c r="A1224" t="s">
        <v>872</v>
      </c>
      <c r="B1224">
        <v>5031009</v>
      </c>
      <c r="C1224" t="s">
        <v>141</v>
      </c>
      <c r="D1224">
        <v>3</v>
      </c>
      <c r="E1224" s="10">
        <v>89.61</v>
      </c>
      <c r="F1224" s="10">
        <v>268.83</v>
      </c>
      <c r="G1224" s="10">
        <v>241.95</v>
      </c>
      <c r="H1224">
        <v>10</v>
      </c>
      <c r="I1224" s="51" t="str">
        <f>_xlfn.XLOOKUP(Q4_2025[[#This Row],[Artikelnr]],Artikel_prijzen[Artnr],Artikel_prijzen[Groep],"")</f>
        <v/>
      </c>
      <c r="J1224" s="10" t="str">
        <f>_xlfn.XLOOKUP(Q4_2025[[#This Row],[Artikelnr]],Artikel_prijzen[Artnr],Artikel_prijzen[Prijs 2025],"")</f>
        <v/>
      </c>
      <c r="K1224" t="str">
        <f>IF(Q4_2025[[#This Row],[Artikelprijs]]&lt;&gt;"",IF(Q4_2025[[#This Row],[Stuksprijs]]=Q4_2025[[#This Row],[Artikelprijs]],"Prijs gelijk","Prijs wijkt af"),"")</f>
        <v/>
      </c>
      <c r="L1224" t="str">
        <f>IF(Q4_2025[[#This Row],[Relatiekorting percentage]]=0,
    "Nvt",
    IF(Q4_2025[[#This Row],[Brutobedrag 2]] &lt; Q4_2025[[#This Row],[Bruto - Rel.korting]],
        "Nee",
        "Ja"))</f>
        <v>Ja</v>
      </c>
      <c r="M1224" s="10">
        <f>IF(Q4_2025[[#This Row],[Artikelprijs]]&lt;&gt;"",Q4_2025[[#This Row],[Artikelprijs]],Q4_2025[[#This Row],[Stuksprijs]])</f>
        <v>89.61</v>
      </c>
      <c r="N1224" s="44">
        <f>Q4_2025[[#This Row],[Besteld]]*Q4_2025[[#This Row],[Prijs 2]]</f>
        <v>268.83</v>
      </c>
      <c r="O1224" s="10">
        <f>IF(Q4_2025[[#This Row],[Brutobedrag 2]]&lt;Q4_2025[[#This Row],[Bruto - Rel.korting]],Q4_2025[[#This Row],[Brutobedrag 2]],Q4_2025[[#This Row],[Brutobedrag 2]]*(100-Q4_2025[[#This Row],[Relatiekorting percentage]])/100)</f>
        <v>241.94699999999997</v>
      </c>
      <c r="R1224" s="3"/>
      <c r="W1224"/>
      <c r="AB1224"/>
    </row>
    <row r="1225" spans="1:28" x14ac:dyDescent="0.3">
      <c r="A1225" t="s">
        <v>872</v>
      </c>
      <c r="B1225">
        <v>5031013</v>
      </c>
      <c r="C1225" t="s">
        <v>146</v>
      </c>
      <c r="D1225">
        <v>1</v>
      </c>
      <c r="E1225" s="10">
        <v>44.29</v>
      </c>
      <c r="F1225" s="10">
        <v>44.29</v>
      </c>
      <c r="G1225" s="10">
        <v>39.86</v>
      </c>
      <c r="H1225">
        <v>10</v>
      </c>
      <c r="I1225" s="51" t="str">
        <f>_xlfn.XLOOKUP(Q4_2025[[#This Row],[Artikelnr]],Artikel_prijzen[Artnr],Artikel_prijzen[Groep],"")</f>
        <v/>
      </c>
      <c r="J1225" s="10" t="str">
        <f>_xlfn.XLOOKUP(Q4_2025[[#This Row],[Artikelnr]],Artikel_prijzen[Artnr],Artikel_prijzen[Prijs 2025],"")</f>
        <v/>
      </c>
      <c r="K1225" t="str">
        <f>IF(Q4_2025[[#This Row],[Artikelprijs]]&lt;&gt;"",IF(Q4_2025[[#This Row],[Stuksprijs]]=Q4_2025[[#This Row],[Artikelprijs]],"Prijs gelijk","Prijs wijkt af"),"")</f>
        <v/>
      </c>
      <c r="L1225" t="str">
        <f>IF(Q4_2025[[#This Row],[Relatiekorting percentage]]=0,
    "Nvt",
    IF(Q4_2025[[#This Row],[Brutobedrag 2]] &lt; Q4_2025[[#This Row],[Bruto - Rel.korting]],
        "Nee",
        "Ja"))</f>
        <v>Ja</v>
      </c>
      <c r="M1225" s="10">
        <f>IF(Q4_2025[[#This Row],[Artikelprijs]]&lt;&gt;"",Q4_2025[[#This Row],[Artikelprijs]],Q4_2025[[#This Row],[Stuksprijs]])</f>
        <v>44.29</v>
      </c>
      <c r="N1225" s="44">
        <f>Q4_2025[[#This Row],[Besteld]]*Q4_2025[[#This Row],[Prijs 2]]</f>
        <v>44.29</v>
      </c>
      <c r="O1225" s="10">
        <f>IF(Q4_2025[[#This Row],[Brutobedrag 2]]&lt;Q4_2025[[#This Row],[Bruto - Rel.korting]],Q4_2025[[#This Row],[Brutobedrag 2]],Q4_2025[[#This Row],[Brutobedrag 2]]*(100-Q4_2025[[#This Row],[Relatiekorting percentage]])/100)</f>
        <v>39.860999999999997</v>
      </c>
      <c r="R1225" s="3"/>
      <c r="W1225"/>
      <c r="AB1225"/>
    </row>
    <row r="1226" spans="1:28" x14ac:dyDescent="0.3">
      <c r="A1226" t="s">
        <v>872</v>
      </c>
      <c r="B1226">
        <v>5030232</v>
      </c>
      <c r="C1226" t="s">
        <v>116</v>
      </c>
      <c r="D1226">
        <v>1</v>
      </c>
      <c r="E1226" s="10">
        <v>144.19999999999999</v>
      </c>
      <c r="F1226" s="10">
        <v>144.19999999999999</v>
      </c>
      <c r="G1226" s="10">
        <v>144.19999999999999</v>
      </c>
      <c r="H1226">
        <v>0</v>
      </c>
      <c r="I1226" s="51" t="str">
        <f>_xlfn.XLOOKUP(Q4_2025[[#This Row],[Artikelnr]],Artikel_prijzen[Artnr],Artikel_prijzen[Groep],"")</f>
        <v>Rigging</v>
      </c>
      <c r="J1226" s="10">
        <f>_xlfn.XLOOKUP(Q4_2025[[#This Row],[Artikelnr]],Artikel_prijzen[Artnr],Artikel_prijzen[Prijs 2025],"")</f>
        <v>140</v>
      </c>
      <c r="K1226" t="str">
        <f>IF(Q4_2025[[#This Row],[Artikelprijs]]&lt;&gt;"",IF(Q4_2025[[#This Row],[Stuksprijs]]=Q4_2025[[#This Row],[Artikelprijs]],"Prijs gelijk","Prijs wijkt af"),"")</f>
        <v>Prijs wijkt af</v>
      </c>
      <c r="L1226" t="str">
        <f>IF(Q4_2025[[#This Row],[Relatiekorting percentage]]=0,
    "Nvt",
    IF(Q4_2025[[#This Row],[Brutobedrag 2]] &lt; Q4_2025[[#This Row],[Bruto - Rel.korting]],
        "Nee",
        "Ja"))</f>
        <v>Nvt</v>
      </c>
      <c r="M1226" s="10">
        <f>IF(Q4_2025[[#This Row],[Artikelprijs]]&lt;&gt;"",Q4_2025[[#This Row],[Artikelprijs]],Q4_2025[[#This Row],[Stuksprijs]])</f>
        <v>140</v>
      </c>
      <c r="N1226" s="44">
        <f>Q4_2025[[#This Row],[Besteld]]*Q4_2025[[#This Row],[Prijs 2]]</f>
        <v>140</v>
      </c>
      <c r="O1226" s="10">
        <f>IF(Q4_2025[[#This Row],[Brutobedrag 2]]&lt;Q4_2025[[#This Row],[Bruto - Rel.korting]],Q4_2025[[#This Row],[Brutobedrag 2]],Q4_2025[[#This Row],[Brutobedrag 2]]*(100-Q4_2025[[#This Row],[Relatiekorting percentage]])/100)</f>
        <v>140</v>
      </c>
      <c r="R1226" s="3"/>
      <c r="W1226"/>
      <c r="AB1226"/>
    </row>
    <row r="1227" spans="1:28" x14ac:dyDescent="0.3">
      <c r="A1227" t="s">
        <v>872</v>
      </c>
      <c r="B1227">
        <v>5022029</v>
      </c>
      <c r="C1227" t="s">
        <v>282</v>
      </c>
      <c r="D1227">
        <v>2</v>
      </c>
      <c r="E1227" s="10">
        <v>514.14</v>
      </c>
      <c r="F1227" s="10">
        <v>1028.28</v>
      </c>
      <c r="G1227" s="10">
        <v>822.62</v>
      </c>
      <c r="H1227">
        <v>20</v>
      </c>
      <c r="I1227" s="51" t="str">
        <f>_xlfn.XLOOKUP(Q4_2025[[#This Row],[Artikelnr]],Artikel_prijzen[Artnr],Artikel_prijzen[Groep],"")</f>
        <v>Elektra</v>
      </c>
      <c r="J1227" s="10">
        <f>_xlfn.XLOOKUP(Q4_2025[[#This Row],[Artikelnr]],Artikel_prijzen[Artnr],Artikel_prijzen[Prijs 2025],"")</f>
        <v>339.9</v>
      </c>
      <c r="K1227" t="str">
        <f>IF(Q4_2025[[#This Row],[Artikelprijs]]&lt;&gt;"",IF(Q4_2025[[#This Row],[Stuksprijs]]=Q4_2025[[#This Row],[Artikelprijs]],"Prijs gelijk","Prijs wijkt af"),"")</f>
        <v>Prijs wijkt af</v>
      </c>
      <c r="L1227" t="str">
        <f>IF(Q4_2025[[#This Row],[Relatiekorting percentage]]=0,
    "Nvt",
    IF(Q4_2025[[#This Row],[Brutobedrag 2]] &lt; Q4_2025[[#This Row],[Bruto - Rel.korting]],
        "Nee",
        "Ja"))</f>
        <v>Nee</v>
      </c>
      <c r="M1227" s="10">
        <f>IF(Q4_2025[[#This Row],[Artikelprijs]]&lt;&gt;"",Q4_2025[[#This Row],[Artikelprijs]],Q4_2025[[#This Row],[Stuksprijs]])</f>
        <v>339.9</v>
      </c>
      <c r="N1227" s="44">
        <f>Q4_2025[[#This Row],[Besteld]]*Q4_2025[[#This Row],[Prijs 2]]</f>
        <v>679.8</v>
      </c>
      <c r="O1227" s="10">
        <f>IF(Q4_2025[[#This Row],[Brutobedrag 2]]&lt;Q4_2025[[#This Row],[Bruto - Rel.korting]],Q4_2025[[#This Row],[Brutobedrag 2]],Q4_2025[[#This Row],[Brutobedrag 2]]*(100-Q4_2025[[#This Row],[Relatiekorting percentage]])/100)</f>
        <v>679.8</v>
      </c>
      <c r="R1227" s="3"/>
      <c r="W1227"/>
      <c r="AB1227"/>
    </row>
    <row r="1228" spans="1:28" x14ac:dyDescent="0.3">
      <c r="A1228" t="s">
        <v>872</v>
      </c>
      <c r="B1228">
        <v>5020002</v>
      </c>
      <c r="C1228" t="s">
        <v>56</v>
      </c>
      <c r="D1228">
        <v>8</v>
      </c>
      <c r="E1228" s="10">
        <v>39.65</v>
      </c>
      <c r="F1228" s="10">
        <v>317.2</v>
      </c>
      <c r="G1228" s="10">
        <v>237.9</v>
      </c>
      <c r="H1228">
        <v>25</v>
      </c>
      <c r="I1228" s="51" t="str">
        <f>_xlfn.XLOOKUP(Q4_2025[[#This Row],[Artikelnr]],Artikel_prijzen[Artnr],Artikel_prijzen[Groep],"")</f>
        <v/>
      </c>
      <c r="J1228" s="10" t="str">
        <f>_xlfn.XLOOKUP(Q4_2025[[#This Row],[Artikelnr]],Artikel_prijzen[Artnr],Artikel_prijzen[Prijs 2025],"")</f>
        <v/>
      </c>
      <c r="K1228" t="str">
        <f>IF(Q4_2025[[#This Row],[Artikelprijs]]&lt;&gt;"",IF(Q4_2025[[#This Row],[Stuksprijs]]=Q4_2025[[#This Row],[Artikelprijs]],"Prijs gelijk","Prijs wijkt af"),"")</f>
        <v/>
      </c>
      <c r="L1228" t="str">
        <f>IF(Q4_2025[[#This Row],[Relatiekorting percentage]]=0,
    "Nvt",
    IF(Q4_2025[[#This Row],[Brutobedrag 2]] &lt; Q4_2025[[#This Row],[Bruto - Rel.korting]],
        "Nee",
        "Ja"))</f>
        <v>Ja</v>
      </c>
      <c r="M1228" s="10">
        <f>IF(Q4_2025[[#This Row],[Artikelprijs]]&lt;&gt;"",Q4_2025[[#This Row],[Artikelprijs]],Q4_2025[[#This Row],[Stuksprijs]])</f>
        <v>39.65</v>
      </c>
      <c r="N1228" s="44">
        <f>Q4_2025[[#This Row],[Besteld]]*Q4_2025[[#This Row],[Prijs 2]]</f>
        <v>317.2</v>
      </c>
      <c r="O1228" s="10">
        <f>IF(Q4_2025[[#This Row],[Brutobedrag 2]]&lt;Q4_2025[[#This Row],[Bruto - Rel.korting]],Q4_2025[[#This Row],[Brutobedrag 2]],Q4_2025[[#This Row],[Brutobedrag 2]]*(100-Q4_2025[[#This Row],[Relatiekorting percentage]])/100)</f>
        <v>237.9</v>
      </c>
      <c r="R1228" s="3"/>
      <c r="W1228"/>
      <c r="AB1228"/>
    </row>
    <row r="1229" spans="1:28" x14ac:dyDescent="0.3">
      <c r="A1229" t="s">
        <v>872</v>
      </c>
      <c r="B1229">
        <v>5010017</v>
      </c>
      <c r="C1229" t="s">
        <v>915</v>
      </c>
      <c r="D1229">
        <v>14</v>
      </c>
      <c r="E1229" s="10">
        <v>48.93</v>
      </c>
      <c r="F1229" s="10">
        <v>685.02</v>
      </c>
      <c r="G1229" s="10">
        <v>513.76</v>
      </c>
      <c r="H1229">
        <v>25</v>
      </c>
      <c r="I1229" s="51" t="str">
        <f>_xlfn.XLOOKUP(Q4_2025[[#This Row],[Artikelnr]],Artikel_prijzen[Artnr],Artikel_prijzen[Groep],"")</f>
        <v/>
      </c>
      <c r="J1229" s="10" t="str">
        <f>_xlfn.XLOOKUP(Q4_2025[[#This Row],[Artikelnr]],Artikel_prijzen[Artnr],Artikel_prijzen[Prijs 2025],"")</f>
        <v/>
      </c>
      <c r="K1229" t="str">
        <f>IF(Q4_2025[[#This Row],[Artikelprijs]]&lt;&gt;"",IF(Q4_2025[[#This Row],[Stuksprijs]]=Q4_2025[[#This Row],[Artikelprijs]],"Prijs gelijk","Prijs wijkt af"),"")</f>
        <v/>
      </c>
      <c r="L1229" t="str">
        <f>IF(Q4_2025[[#This Row],[Relatiekorting percentage]]=0,
    "Nvt",
    IF(Q4_2025[[#This Row],[Brutobedrag 2]] &lt; Q4_2025[[#This Row],[Bruto - Rel.korting]],
        "Nee",
        "Ja"))</f>
        <v>Ja</v>
      </c>
      <c r="M1229" s="10">
        <f>IF(Q4_2025[[#This Row],[Artikelprijs]]&lt;&gt;"",Q4_2025[[#This Row],[Artikelprijs]],Q4_2025[[#This Row],[Stuksprijs]])</f>
        <v>48.93</v>
      </c>
      <c r="N1229" s="44">
        <f>Q4_2025[[#This Row],[Besteld]]*Q4_2025[[#This Row],[Prijs 2]]</f>
        <v>685.02</v>
      </c>
      <c r="O1229" s="10">
        <f>IF(Q4_2025[[#This Row],[Brutobedrag 2]]&lt;Q4_2025[[#This Row],[Bruto - Rel.korting]],Q4_2025[[#This Row],[Brutobedrag 2]],Q4_2025[[#This Row],[Brutobedrag 2]]*(100-Q4_2025[[#This Row],[Relatiekorting percentage]])/100)</f>
        <v>513.76499999999999</v>
      </c>
      <c r="R1229" s="3"/>
      <c r="W1229"/>
      <c r="AB1229"/>
    </row>
    <row r="1230" spans="1:28" x14ac:dyDescent="0.3">
      <c r="A1230" t="s">
        <v>872</v>
      </c>
      <c r="B1230">
        <v>5022027</v>
      </c>
      <c r="C1230" t="s">
        <v>279</v>
      </c>
      <c r="D1230">
        <v>1</v>
      </c>
      <c r="E1230" s="10">
        <v>429.38</v>
      </c>
      <c r="F1230" s="10">
        <v>429.38</v>
      </c>
      <c r="G1230" s="10">
        <v>343.5</v>
      </c>
      <c r="H1230">
        <v>20</v>
      </c>
      <c r="I1230" s="51" t="str">
        <f>_xlfn.XLOOKUP(Q4_2025[[#This Row],[Artikelnr]],Artikel_prijzen[Artnr],Artikel_prijzen[Groep],"")</f>
        <v>Elektra</v>
      </c>
      <c r="J1230" s="10">
        <f>_xlfn.XLOOKUP(Q4_2025[[#This Row],[Artikelnr]],Artikel_prijzen[Artnr],Artikel_prijzen[Prijs 2025],"")</f>
        <v>298.7</v>
      </c>
      <c r="K1230" t="str">
        <f>IF(Q4_2025[[#This Row],[Artikelprijs]]&lt;&gt;"",IF(Q4_2025[[#This Row],[Stuksprijs]]=Q4_2025[[#This Row],[Artikelprijs]],"Prijs gelijk","Prijs wijkt af"),"")</f>
        <v>Prijs wijkt af</v>
      </c>
      <c r="L1230" t="str">
        <f>IF(Q4_2025[[#This Row],[Relatiekorting percentage]]=0,
    "Nvt",
    IF(Q4_2025[[#This Row],[Brutobedrag 2]] &lt; Q4_2025[[#This Row],[Bruto - Rel.korting]],
        "Nee",
        "Ja"))</f>
        <v>Nee</v>
      </c>
      <c r="M1230" s="10">
        <f>IF(Q4_2025[[#This Row],[Artikelprijs]]&lt;&gt;"",Q4_2025[[#This Row],[Artikelprijs]],Q4_2025[[#This Row],[Stuksprijs]])</f>
        <v>298.7</v>
      </c>
      <c r="N1230" s="44">
        <f>Q4_2025[[#This Row],[Besteld]]*Q4_2025[[#This Row],[Prijs 2]]</f>
        <v>298.7</v>
      </c>
      <c r="O1230" s="10">
        <f>IF(Q4_2025[[#This Row],[Brutobedrag 2]]&lt;Q4_2025[[#This Row],[Bruto - Rel.korting]],Q4_2025[[#This Row],[Brutobedrag 2]],Q4_2025[[#This Row],[Brutobedrag 2]]*(100-Q4_2025[[#This Row],[Relatiekorting percentage]])/100)</f>
        <v>298.7</v>
      </c>
      <c r="R1230" s="3"/>
      <c r="W1230"/>
      <c r="AB1230"/>
    </row>
    <row r="1231" spans="1:28" x14ac:dyDescent="0.3">
      <c r="A1231" t="s">
        <v>872</v>
      </c>
      <c r="B1231">
        <v>5022033</v>
      </c>
      <c r="C1231" t="s">
        <v>286</v>
      </c>
      <c r="D1231">
        <v>1</v>
      </c>
      <c r="E1231" s="10">
        <v>748.75</v>
      </c>
      <c r="F1231" s="10">
        <v>748.75</v>
      </c>
      <c r="G1231" s="10">
        <v>599</v>
      </c>
      <c r="H1231">
        <v>20</v>
      </c>
      <c r="I1231" s="51" t="str">
        <f>_xlfn.XLOOKUP(Q4_2025[[#This Row],[Artikelnr]],Artikel_prijzen[Artnr],Artikel_prijzen[Groep],"")</f>
        <v>Elektra</v>
      </c>
      <c r="J1231" s="10">
        <f>_xlfn.XLOOKUP(Q4_2025[[#This Row],[Artikelnr]],Artikel_prijzen[Artnr],Artikel_prijzen[Prijs 2025],"")</f>
        <v>458.35</v>
      </c>
      <c r="K1231" t="str">
        <f>IF(Q4_2025[[#This Row],[Artikelprijs]]&lt;&gt;"",IF(Q4_2025[[#This Row],[Stuksprijs]]=Q4_2025[[#This Row],[Artikelprijs]],"Prijs gelijk","Prijs wijkt af"),"")</f>
        <v>Prijs wijkt af</v>
      </c>
      <c r="L1231" t="str">
        <f>IF(Q4_2025[[#This Row],[Relatiekorting percentage]]=0,
    "Nvt",
    IF(Q4_2025[[#This Row],[Brutobedrag 2]] &lt; Q4_2025[[#This Row],[Bruto - Rel.korting]],
        "Nee",
        "Ja"))</f>
        <v>Nee</v>
      </c>
      <c r="M1231" s="10">
        <f>IF(Q4_2025[[#This Row],[Artikelprijs]]&lt;&gt;"",Q4_2025[[#This Row],[Artikelprijs]],Q4_2025[[#This Row],[Stuksprijs]])</f>
        <v>458.35</v>
      </c>
      <c r="N1231" s="44">
        <f>Q4_2025[[#This Row],[Besteld]]*Q4_2025[[#This Row],[Prijs 2]]</f>
        <v>458.35</v>
      </c>
      <c r="O1231" s="10">
        <f>IF(Q4_2025[[#This Row],[Brutobedrag 2]]&lt;Q4_2025[[#This Row],[Bruto - Rel.korting]],Q4_2025[[#This Row],[Brutobedrag 2]],Q4_2025[[#This Row],[Brutobedrag 2]]*(100-Q4_2025[[#This Row],[Relatiekorting percentage]])/100)</f>
        <v>458.35</v>
      </c>
      <c r="R1231" s="3"/>
      <c r="W1231"/>
      <c r="AB1231"/>
    </row>
    <row r="1232" spans="1:28" x14ac:dyDescent="0.3">
      <c r="A1232" t="s">
        <v>872</v>
      </c>
      <c r="B1232">
        <v>5020002</v>
      </c>
      <c r="C1232" t="s">
        <v>56</v>
      </c>
      <c r="D1232">
        <v>9</v>
      </c>
      <c r="E1232" s="10">
        <v>39.65</v>
      </c>
      <c r="F1232" s="10">
        <v>356.85</v>
      </c>
      <c r="G1232" s="10">
        <v>267.64</v>
      </c>
      <c r="H1232">
        <v>25</v>
      </c>
      <c r="I1232" s="51" t="str">
        <f>_xlfn.XLOOKUP(Q4_2025[[#This Row],[Artikelnr]],Artikel_prijzen[Artnr],Artikel_prijzen[Groep],"")</f>
        <v/>
      </c>
      <c r="J1232" s="10" t="str">
        <f>_xlfn.XLOOKUP(Q4_2025[[#This Row],[Artikelnr]],Artikel_prijzen[Artnr],Artikel_prijzen[Prijs 2025],"")</f>
        <v/>
      </c>
      <c r="K1232" t="str">
        <f>IF(Q4_2025[[#This Row],[Artikelprijs]]&lt;&gt;"",IF(Q4_2025[[#This Row],[Stuksprijs]]=Q4_2025[[#This Row],[Artikelprijs]],"Prijs gelijk","Prijs wijkt af"),"")</f>
        <v/>
      </c>
      <c r="L1232" t="str">
        <f>IF(Q4_2025[[#This Row],[Relatiekorting percentage]]=0,
    "Nvt",
    IF(Q4_2025[[#This Row],[Brutobedrag 2]] &lt; Q4_2025[[#This Row],[Bruto - Rel.korting]],
        "Nee",
        "Ja"))</f>
        <v>Ja</v>
      </c>
      <c r="M1232" s="10">
        <f>IF(Q4_2025[[#This Row],[Artikelprijs]]&lt;&gt;"",Q4_2025[[#This Row],[Artikelprijs]],Q4_2025[[#This Row],[Stuksprijs]])</f>
        <v>39.65</v>
      </c>
      <c r="N1232" s="44">
        <f>Q4_2025[[#This Row],[Besteld]]*Q4_2025[[#This Row],[Prijs 2]]</f>
        <v>356.84999999999997</v>
      </c>
      <c r="O1232" s="10">
        <f>IF(Q4_2025[[#This Row],[Brutobedrag 2]]&lt;Q4_2025[[#This Row],[Bruto - Rel.korting]],Q4_2025[[#This Row],[Brutobedrag 2]],Q4_2025[[#This Row],[Brutobedrag 2]]*(100-Q4_2025[[#This Row],[Relatiekorting percentage]])/100)</f>
        <v>267.63749999999999</v>
      </c>
      <c r="R1232" s="3"/>
      <c r="W1232"/>
      <c r="AB1232"/>
    </row>
    <row r="1233" spans="1:28" x14ac:dyDescent="0.3">
      <c r="A1233" t="s">
        <v>872</v>
      </c>
      <c r="B1233">
        <v>5010017</v>
      </c>
      <c r="C1233" t="s">
        <v>915</v>
      </c>
      <c r="D1233">
        <v>9</v>
      </c>
      <c r="E1233" s="10">
        <v>48.93</v>
      </c>
      <c r="F1233" s="10">
        <v>440.37</v>
      </c>
      <c r="G1233" s="10">
        <v>330.28</v>
      </c>
      <c r="H1233">
        <v>25</v>
      </c>
      <c r="I1233" s="51" t="str">
        <f>_xlfn.XLOOKUP(Q4_2025[[#This Row],[Artikelnr]],Artikel_prijzen[Artnr],Artikel_prijzen[Groep],"")</f>
        <v/>
      </c>
      <c r="J1233" s="10" t="str">
        <f>_xlfn.XLOOKUP(Q4_2025[[#This Row],[Artikelnr]],Artikel_prijzen[Artnr],Artikel_prijzen[Prijs 2025],"")</f>
        <v/>
      </c>
      <c r="K1233" t="str">
        <f>IF(Q4_2025[[#This Row],[Artikelprijs]]&lt;&gt;"",IF(Q4_2025[[#This Row],[Stuksprijs]]=Q4_2025[[#This Row],[Artikelprijs]],"Prijs gelijk","Prijs wijkt af"),"")</f>
        <v/>
      </c>
      <c r="L1233" t="str">
        <f>IF(Q4_2025[[#This Row],[Relatiekorting percentage]]=0,
    "Nvt",
    IF(Q4_2025[[#This Row],[Brutobedrag 2]] &lt; Q4_2025[[#This Row],[Bruto - Rel.korting]],
        "Nee",
        "Ja"))</f>
        <v>Ja</v>
      </c>
      <c r="M1233" s="10">
        <f>IF(Q4_2025[[#This Row],[Artikelprijs]]&lt;&gt;"",Q4_2025[[#This Row],[Artikelprijs]],Q4_2025[[#This Row],[Stuksprijs]])</f>
        <v>48.93</v>
      </c>
      <c r="N1233" s="44">
        <f>Q4_2025[[#This Row],[Besteld]]*Q4_2025[[#This Row],[Prijs 2]]</f>
        <v>440.37</v>
      </c>
      <c r="O1233" s="10">
        <f>IF(Q4_2025[[#This Row],[Brutobedrag 2]]&lt;Q4_2025[[#This Row],[Bruto - Rel.korting]],Q4_2025[[#This Row],[Brutobedrag 2]],Q4_2025[[#This Row],[Brutobedrag 2]]*(100-Q4_2025[[#This Row],[Relatiekorting percentage]])/100)</f>
        <v>330.27749999999997</v>
      </c>
      <c r="R1233" s="3"/>
      <c r="W1233"/>
      <c r="AB1233"/>
    </row>
    <row r="1234" spans="1:28" x14ac:dyDescent="0.3">
      <c r="A1234" t="s">
        <v>872</v>
      </c>
      <c r="B1234">
        <v>3002022</v>
      </c>
      <c r="C1234" t="s">
        <v>195</v>
      </c>
      <c r="D1234">
        <v>1</v>
      </c>
      <c r="E1234" s="10">
        <v>76.02</v>
      </c>
      <c r="F1234" s="10">
        <v>76.02</v>
      </c>
      <c r="G1234" s="10">
        <v>53.21</v>
      </c>
      <c r="H1234">
        <v>30</v>
      </c>
      <c r="I1234" s="51" t="str">
        <f>_xlfn.XLOOKUP(Q4_2025[[#This Row],[Artikelnr]],Artikel_prijzen[Artnr],Artikel_prijzen[Groep],"")</f>
        <v/>
      </c>
      <c r="J1234" s="10" t="str">
        <f>_xlfn.XLOOKUP(Q4_2025[[#This Row],[Artikelnr]],Artikel_prijzen[Artnr],Artikel_prijzen[Prijs 2025],"")</f>
        <v/>
      </c>
      <c r="K1234" t="str">
        <f>IF(Q4_2025[[#This Row],[Artikelprijs]]&lt;&gt;"",IF(Q4_2025[[#This Row],[Stuksprijs]]=Q4_2025[[#This Row],[Artikelprijs]],"Prijs gelijk","Prijs wijkt af"),"")</f>
        <v/>
      </c>
      <c r="L1234" t="str">
        <f>IF(Q4_2025[[#This Row],[Relatiekorting percentage]]=0,
    "Nvt",
    IF(Q4_2025[[#This Row],[Brutobedrag 2]] &lt; Q4_2025[[#This Row],[Bruto - Rel.korting]],
        "Nee",
        "Ja"))</f>
        <v>Ja</v>
      </c>
      <c r="M1234" s="10">
        <f>IF(Q4_2025[[#This Row],[Artikelprijs]]&lt;&gt;"",Q4_2025[[#This Row],[Artikelprijs]],Q4_2025[[#This Row],[Stuksprijs]])</f>
        <v>76.02</v>
      </c>
      <c r="N1234" s="44">
        <f>Q4_2025[[#This Row],[Besteld]]*Q4_2025[[#This Row],[Prijs 2]]</f>
        <v>76.02</v>
      </c>
      <c r="O1234" s="10">
        <f>IF(Q4_2025[[#This Row],[Brutobedrag 2]]&lt;Q4_2025[[#This Row],[Bruto - Rel.korting]],Q4_2025[[#This Row],[Brutobedrag 2]],Q4_2025[[#This Row],[Brutobedrag 2]]*(100-Q4_2025[[#This Row],[Relatiekorting percentage]])/100)</f>
        <v>53.213999999999999</v>
      </c>
      <c r="R1234" s="3"/>
      <c r="W1234"/>
      <c r="AB1234"/>
    </row>
    <row r="1235" spans="1:28" x14ac:dyDescent="0.3">
      <c r="A1235" t="s">
        <v>872</v>
      </c>
      <c r="B1235">
        <v>3001044</v>
      </c>
      <c r="C1235" t="s">
        <v>47</v>
      </c>
      <c r="D1235">
        <v>7</v>
      </c>
      <c r="E1235" s="10">
        <v>26.83</v>
      </c>
      <c r="F1235" s="10">
        <v>187.81</v>
      </c>
      <c r="G1235" s="10">
        <v>131.47</v>
      </c>
      <c r="H1235">
        <v>30</v>
      </c>
      <c r="I1235" s="51" t="str">
        <f>_xlfn.XLOOKUP(Q4_2025[[#This Row],[Artikelnr]],Artikel_prijzen[Artnr],Artikel_prijzen[Groep],"")</f>
        <v/>
      </c>
      <c r="J1235" s="10" t="str">
        <f>_xlfn.XLOOKUP(Q4_2025[[#This Row],[Artikelnr]],Artikel_prijzen[Artnr],Artikel_prijzen[Prijs 2025],"")</f>
        <v/>
      </c>
      <c r="K1235" t="str">
        <f>IF(Q4_2025[[#This Row],[Artikelprijs]]&lt;&gt;"",IF(Q4_2025[[#This Row],[Stuksprijs]]=Q4_2025[[#This Row],[Artikelprijs]],"Prijs gelijk","Prijs wijkt af"),"")</f>
        <v/>
      </c>
      <c r="L1235" t="str">
        <f>IF(Q4_2025[[#This Row],[Relatiekorting percentage]]=0,
    "Nvt",
    IF(Q4_2025[[#This Row],[Brutobedrag 2]] &lt; Q4_2025[[#This Row],[Bruto - Rel.korting]],
        "Nee",
        "Ja"))</f>
        <v>Ja</v>
      </c>
      <c r="M1235" s="10">
        <f>IF(Q4_2025[[#This Row],[Artikelprijs]]&lt;&gt;"",Q4_2025[[#This Row],[Artikelprijs]],Q4_2025[[#This Row],[Stuksprijs]])</f>
        <v>26.83</v>
      </c>
      <c r="N1235" s="44">
        <f>Q4_2025[[#This Row],[Besteld]]*Q4_2025[[#This Row],[Prijs 2]]</f>
        <v>187.81</v>
      </c>
      <c r="O1235" s="10">
        <f>IF(Q4_2025[[#This Row],[Brutobedrag 2]]&lt;Q4_2025[[#This Row],[Bruto - Rel.korting]],Q4_2025[[#This Row],[Brutobedrag 2]],Q4_2025[[#This Row],[Brutobedrag 2]]*(100-Q4_2025[[#This Row],[Relatiekorting percentage]])/100)</f>
        <v>131.46700000000001</v>
      </c>
      <c r="R1235" s="3"/>
      <c r="W1235"/>
      <c r="AB1235"/>
    </row>
    <row r="1236" spans="1:28" x14ac:dyDescent="0.3">
      <c r="A1236" t="s">
        <v>872</v>
      </c>
      <c r="B1236">
        <v>3001013</v>
      </c>
      <c r="C1236" t="s">
        <v>325</v>
      </c>
      <c r="D1236">
        <v>3</v>
      </c>
      <c r="E1236" s="10">
        <v>17.89</v>
      </c>
      <c r="F1236" s="10">
        <v>53.67</v>
      </c>
      <c r="G1236" s="10">
        <v>37.57</v>
      </c>
      <c r="H1236">
        <v>30</v>
      </c>
      <c r="I1236" s="51" t="str">
        <f>_xlfn.XLOOKUP(Q4_2025[[#This Row],[Artikelnr]],Artikel_prijzen[Artnr],Artikel_prijzen[Groep],"")</f>
        <v/>
      </c>
      <c r="J1236" s="10" t="str">
        <f>_xlfn.XLOOKUP(Q4_2025[[#This Row],[Artikelnr]],Artikel_prijzen[Artnr],Artikel_prijzen[Prijs 2025],"")</f>
        <v/>
      </c>
      <c r="K1236" t="str">
        <f>IF(Q4_2025[[#This Row],[Artikelprijs]]&lt;&gt;"",IF(Q4_2025[[#This Row],[Stuksprijs]]=Q4_2025[[#This Row],[Artikelprijs]],"Prijs gelijk","Prijs wijkt af"),"")</f>
        <v/>
      </c>
      <c r="L1236" t="str">
        <f>IF(Q4_2025[[#This Row],[Relatiekorting percentage]]=0,
    "Nvt",
    IF(Q4_2025[[#This Row],[Brutobedrag 2]] &lt; Q4_2025[[#This Row],[Bruto - Rel.korting]],
        "Nee",
        "Ja"))</f>
        <v>Ja</v>
      </c>
      <c r="M1236" s="10">
        <f>IF(Q4_2025[[#This Row],[Artikelprijs]]&lt;&gt;"",Q4_2025[[#This Row],[Artikelprijs]],Q4_2025[[#This Row],[Stuksprijs]])</f>
        <v>17.89</v>
      </c>
      <c r="N1236" s="44">
        <f>Q4_2025[[#This Row],[Besteld]]*Q4_2025[[#This Row],[Prijs 2]]</f>
        <v>53.67</v>
      </c>
      <c r="O1236" s="10">
        <f>IF(Q4_2025[[#This Row],[Brutobedrag 2]]&lt;Q4_2025[[#This Row],[Bruto - Rel.korting]],Q4_2025[[#This Row],[Brutobedrag 2]],Q4_2025[[#This Row],[Brutobedrag 2]]*(100-Q4_2025[[#This Row],[Relatiekorting percentage]])/100)</f>
        <v>37.569000000000003</v>
      </c>
      <c r="R1236" s="3"/>
      <c r="W1236"/>
      <c r="AB1236"/>
    </row>
    <row r="1237" spans="1:28" x14ac:dyDescent="0.3">
      <c r="A1237" t="s">
        <v>872</v>
      </c>
      <c r="B1237">
        <v>1009130</v>
      </c>
      <c r="C1237" t="s">
        <v>250</v>
      </c>
      <c r="D1237">
        <v>1</v>
      </c>
      <c r="E1237" s="10">
        <v>24.73</v>
      </c>
      <c r="F1237" s="10">
        <v>24.73</v>
      </c>
      <c r="G1237" s="10">
        <v>17.309999999999999</v>
      </c>
      <c r="H1237">
        <v>30</v>
      </c>
      <c r="I1237" s="51" t="str">
        <f>_xlfn.XLOOKUP(Q4_2025[[#This Row],[Artikelnr]],Artikel_prijzen[Artnr],Artikel_prijzen[Groep],"")</f>
        <v/>
      </c>
      <c r="J1237" s="10" t="str">
        <f>_xlfn.XLOOKUP(Q4_2025[[#This Row],[Artikelnr]],Artikel_prijzen[Artnr],Artikel_prijzen[Prijs 2025],"")</f>
        <v/>
      </c>
      <c r="K1237" t="str">
        <f>IF(Q4_2025[[#This Row],[Artikelprijs]]&lt;&gt;"",IF(Q4_2025[[#This Row],[Stuksprijs]]=Q4_2025[[#This Row],[Artikelprijs]],"Prijs gelijk","Prijs wijkt af"),"")</f>
        <v/>
      </c>
      <c r="L1237" t="str">
        <f>IF(Q4_2025[[#This Row],[Relatiekorting percentage]]=0,
    "Nvt",
    IF(Q4_2025[[#This Row],[Brutobedrag 2]] &lt; Q4_2025[[#This Row],[Bruto - Rel.korting]],
        "Nee",
        "Ja"))</f>
        <v>Ja</v>
      </c>
      <c r="M1237" s="10">
        <f>IF(Q4_2025[[#This Row],[Artikelprijs]]&lt;&gt;"",Q4_2025[[#This Row],[Artikelprijs]],Q4_2025[[#This Row],[Stuksprijs]])</f>
        <v>24.73</v>
      </c>
      <c r="N1237" s="44">
        <f>Q4_2025[[#This Row],[Besteld]]*Q4_2025[[#This Row],[Prijs 2]]</f>
        <v>24.73</v>
      </c>
      <c r="O1237" s="10">
        <f>IF(Q4_2025[[#This Row],[Brutobedrag 2]]&lt;Q4_2025[[#This Row],[Bruto - Rel.korting]],Q4_2025[[#This Row],[Brutobedrag 2]],Q4_2025[[#This Row],[Brutobedrag 2]]*(100-Q4_2025[[#This Row],[Relatiekorting percentage]])/100)</f>
        <v>17.311</v>
      </c>
      <c r="R1237" s="3"/>
      <c r="W1237"/>
      <c r="AB1237"/>
    </row>
    <row r="1238" spans="1:28" x14ac:dyDescent="0.3">
      <c r="A1238" t="s">
        <v>872</v>
      </c>
      <c r="B1238">
        <v>1002020</v>
      </c>
      <c r="C1238" t="s">
        <v>880</v>
      </c>
      <c r="D1238">
        <v>7</v>
      </c>
      <c r="E1238" s="10">
        <v>38.99</v>
      </c>
      <c r="F1238" s="10">
        <v>272.93</v>
      </c>
      <c r="G1238" s="10">
        <v>191.05</v>
      </c>
      <c r="H1238">
        <v>30</v>
      </c>
      <c r="I1238" s="51" t="str">
        <f>_xlfn.XLOOKUP(Q4_2025[[#This Row],[Artikelnr]],Artikel_prijzen[Artnr],Artikel_prijzen[Groep],"")</f>
        <v/>
      </c>
      <c r="J1238" s="10" t="str">
        <f>_xlfn.XLOOKUP(Q4_2025[[#This Row],[Artikelnr]],Artikel_prijzen[Artnr],Artikel_prijzen[Prijs 2025],"")</f>
        <v/>
      </c>
      <c r="K1238" t="str">
        <f>IF(Q4_2025[[#This Row],[Artikelprijs]]&lt;&gt;"",IF(Q4_2025[[#This Row],[Stuksprijs]]=Q4_2025[[#This Row],[Artikelprijs]],"Prijs gelijk","Prijs wijkt af"),"")</f>
        <v/>
      </c>
      <c r="L1238" t="str">
        <f>IF(Q4_2025[[#This Row],[Relatiekorting percentage]]=0,
    "Nvt",
    IF(Q4_2025[[#This Row],[Brutobedrag 2]] &lt; Q4_2025[[#This Row],[Bruto - Rel.korting]],
        "Nee",
        "Ja"))</f>
        <v>Ja</v>
      </c>
      <c r="M1238" s="10">
        <f>IF(Q4_2025[[#This Row],[Artikelprijs]]&lt;&gt;"",Q4_2025[[#This Row],[Artikelprijs]],Q4_2025[[#This Row],[Stuksprijs]])</f>
        <v>38.99</v>
      </c>
      <c r="N1238" s="44">
        <f>Q4_2025[[#This Row],[Besteld]]*Q4_2025[[#This Row],[Prijs 2]]</f>
        <v>272.93</v>
      </c>
      <c r="O1238" s="10">
        <f>IF(Q4_2025[[#This Row],[Brutobedrag 2]]&lt;Q4_2025[[#This Row],[Bruto - Rel.korting]],Q4_2025[[#This Row],[Brutobedrag 2]],Q4_2025[[#This Row],[Brutobedrag 2]]*(100-Q4_2025[[#This Row],[Relatiekorting percentage]])/100)</f>
        <v>191.05100000000002</v>
      </c>
      <c r="R1238" s="3"/>
      <c r="W1238"/>
      <c r="AB1238"/>
    </row>
    <row r="1239" spans="1:28" x14ac:dyDescent="0.3">
      <c r="A1239" t="s">
        <v>872</v>
      </c>
      <c r="B1239">
        <v>1002020</v>
      </c>
      <c r="C1239" t="s">
        <v>880</v>
      </c>
      <c r="D1239">
        <v>1</v>
      </c>
      <c r="E1239" s="10">
        <v>38.99</v>
      </c>
      <c r="F1239" s="10">
        <v>0</v>
      </c>
      <c r="G1239" s="10">
        <v>0</v>
      </c>
      <c r="H1239">
        <v>30</v>
      </c>
      <c r="I1239" s="51" t="str">
        <f>_xlfn.XLOOKUP(Q4_2025[[#This Row],[Artikelnr]],Artikel_prijzen[Artnr],Artikel_prijzen[Groep],"")</f>
        <v/>
      </c>
      <c r="J1239" s="10" t="str">
        <f>_xlfn.XLOOKUP(Q4_2025[[#This Row],[Artikelnr]],Artikel_prijzen[Artnr],Artikel_prijzen[Prijs 2025],"")</f>
        <v/>
      </c>
      <c r="K1239" t="str">
        <f>IF(Q4_2025[[#This Row],[Artikelprijs]]&lt;&gt;"",IF(Q4_2025[[#This Row],[Stuksprijs]]=Q4_2025[[#This Row],[Artikelprijs]],"Prijs gelijk","Prijs wijkt af"),"")</f>
        <v/>
      </c>
      <c r="L1239" t="str">
        <f>IF(Q4_2025[[#This Row],[Relatiekorting percentage]]=0,
    "Nvt",
    IF(Q4_2025[[#This Row],[Brutobedrag 2]] &lt; Q4_2025[[#This Row],[Bruto - Rel.korting]],
        "Nee",
        "Ja"))</f>
        <v>Ja</v>
      </c>
      <c r="M1239" s="10">
        <f>IF(Q4_2025[[#This Row],[Artikelprijs]]&lt;&gt;"",Q4_2025[[#This Row],[Artikelprijs]],Q4_2025[[#This Row],[Stuksprijs]])</f>
        <v>38.99</v>
      </c>
      <c r="N1239" s="44">
        <f>Q4_2025[[#This Row],[Besteld]]*Q4_2025[[#This Row],[Prijs 2]]</f>
        <v>38.99</v>
      </c>
      <c r="O1239" s="10">
        <f>IF(Q4_2025[[#This Row],[Brutobedrag 2]]&lt;Q4_2025[[#This Row],[Bruto - Rel.korting]],Q4_2025[[#This Row],[Brutobedrag 2]],Q4_2025[[#This Row],[Brutobedrag 2]]*(100-Q4_2025[[#This Row],[Relatiekorting percentage]])/100)</f>
        <v>27.293000000000003</v>
      </c>
      <c r="R1239" s="3"/>
      <c r="W1239"/>
      <c r="AB1239"/>
    </row>
    <row r="1240" spans="1:28" x14ac:dyDescent="0.3">
      <c r="A1240" t="s">
        <v>872</v>
      </c>
      <c r="B1240">
        <v>2001048</v>
      </c>
      <c r="C1240" t="s">
        <v>146</v>
      </c>
      <c r="D1240">
        <v>1</v>
      </c>
      <c r="E1240" s="10">
        <v>42.18</v>
      </c>
      <c r="F1240" s="10">
        <v>42.18</v>
      </c>
      <c r="G1240" s="10">
        <v>29.53</v>
      </c>
      <c r="H1240">
        <v>30</v>
      </c>
      <c r="I1240" s="51" t="str">
        <f>_xlfn.XLOOKUP(Q4_2025[[#This Row],[Artikelnr]],Artikel_prijzen[Artnr],Artikel_prijzen[Groep],"")</f>
        <v/>
      </c>
      <c r="J1240" s="10" t="str">
        <f>_xlfn.XLOOKUP(Q4_2025[[#This Row],[Artikelnr]],Artikel_prijzen[Artnr],Artikel_prijzen[Prijs 2025],"")</f>
        <v/>
      </c>
      <c r="K1240" t="str">
        <f>IF(Q4_2025[[#This Row],[Artikelprijs]]&lt;&gt;"",IF(Q4_2025[[#This Row],[Stuksprijs]]=Q4_2025[[#This Row],[Artikelprijs]],"Prijs gelijk","Prijs wijkt af"),"")</f>
        <v/>
      </c>
      <c r="L1240" t="str">
        <f>IF(Q4_2025[[#This Row],[Relatiekorting percentage]]=0,
    "Nvt",
    IF(Q4_2025[[#This Row],[Brutobedrag 2]] &lt; Q4_2025[[#This Row],[Bruto - Rel.korting]],
        "Nee",
        "Ja"))</f>
        <v>Ja</v>
      </c>
      <c r="M1240" s="10">
        <f>IF(Q4_2025[[#This Row],[Artikelprijs]]&lt;&gt;"",Q4_2025[[#This Row],[Artikelprijs]],Q4_2025[[#This Row],[Stuksprijs]])</f>
        <v>42.18</v>
      </c>
      <c r="N1240" s="44">
        <f>Q4_2025[[#This Row],[Besteld]]*Q4_2025[[#This Row],[Prijs 2]]</f>
        <v>42.18</v>
      </c>
      <c r="O1240" s="10">
        <f>IF(Q4_2025[[#This Row],[Brutobedrag 2]]&lt;Q4_2025[[#This Row],[Bruto - Rel.korting]],Q4_2025[[#This Row],[Brutobedrag 2]],Q4_2025[[#This Row],[Brutobedrag 2]]*(100-Q4_2025[[#This Row],[Relatiekorting percentage]])/100)</f>
        <v>29.526</v>
      </c>
      <c r="R1240" s="3"/>
      <c r="W1240"/>
      <c r="AB1240"/>
    </row>
    <row r="1241" spans="1:28" x14ac:dyDescent="0.3">
      <c r="A1241" t="s">
        <v>872</v>
      </c>
      <c r="B1241">
        <v>2001094</v>
      </c>
      <c r="C1241" t="s">
        <v>142</v>
      </c>
      <c r="D1241">
        <v>1</v>
      </c>
      <c r="E1241" s="10">
        <v>48.68</v>
      </c>
      <c r="F1241" s="10">
        <v>48.68</v>
      </c>
      <c r="G1241" s="10">
        <v>34.08</v>
      </c>
      <c r="H1241">
        <v>30</v>
      </c>
      <c r="I1241" s="51" t="str">
        <f>_xlfn.XLOOKUP(Q4_2025[[#This Row],[Artikelnr]],Artikel_prijzen[Artnr],Artikel_prijzen[Groep],"")</f>
        <v/>
      </c>
      <c r="J1241" s="10" t="str">
        <f>_xlfn.XLOOKUP(Q4_2025[[#This Row],[Artikelnr]],Artikel_prijzen[Artnr],Artikel_prijzen[Prijs 2025],"")</f>
        <v/>
      </c>
      <c r="K1241" t="str">
        <f>IF(Q4_2025[[#This Row],[Artikelprijs]]&lt;&gt;"",IF(Q4_2025[[#This Row],[Stuksprijs]]=Q4_2025[[#This Row],[Artikelprijs]],"Prijs gelijk","Prijs wijkt af"),"")</f>
        <v/>
      </c>
      <c r="L1241" t="str">
        <f>IF(Q4_2025[[#This Row],[Relatiekorting percentage]]=0,
    "Nvt",
    IF(Q4_2025[[#This Row],[Brutobedrag 2]] &lt; Q4_2025[[#This Row],[Bruto - Rel.korting]],
        "Nee",
        "Ja"))</f>
        <v>Ja</v>
      </c>
      <c r="M1241" s="10">
        <f>IF(Q4_2025[[#This Row],[Artikelprijs]]&lt;&gt;"",Q4_2025[[#This Row],[Artikelprijs]],Q4_2025[[#This Row],[Stuksprijs]])</f>
        <v>48.68</v>
      </c>
      <c r="N1241" s="44">
        <f>Q4_2025[[#This Row],[Besteld]]*Q4_2025[[#This Row],[Prijs 2]]</f>
        <v>48.68</v>
      </c>
      <c r="O1241" s="10">
        <f>IF(Q4_2025[[#This Row],[Brutobedrag 2]]&lt;Q4_2025[[#This Row],[Bruto - Rel.korting]],Q4_2025[[#This Row],[Brutobedrag 2]],Q4_2025[[#This Row],[Brutobedrag 2]]*(100-Q4_2025[[#This Row],[Relatiekorting percentage]])/100)</f>
        <v>34.076000000000001</v>
      </c>
      <c r="R1241" s="3"/>
      <c r="W1241"/>
      <c r="AB1241"/>
    </row>
    <row r="1242" spans="1:28" x14ac:dyDescent="0.3">
      <c r="A1242" t="s">
        <v>872</v>
      </c>
      <c r="B1242">
        <v>2001090</v>
      </c>
      <c r="C1242" t="s">
        <v>141</v>
      </c>
      <c r="D1242">
        <v>3</v>
      </c>
      <c r="E1242" s="10">
        <v>73.02</v>
      </c>
      <c r="F1242" s="10">
        <v>219.06</v>
      </c>
      <c r="G1242" s="10">
        <v>153.34</v>
      </c>
      <c r="H1242">
        <v>30</v>
      </c>
      <c r="I1242" s="51" t="str">
        <f>_xlfn.XLOOKUP(Q4_2025[[#This Row],[Artikelnr]],Artikel_prijzen[Artnr],Artikel_prijzen[Groep],"")</f>
        <v/>
      </c>
      <c r="J1242" s="10" t="str">
        <f>_xlfn.XLOOKUP(Q4_2025[[#This Row],[Artikelnr]],Artikel_prijzen[Artnr],Artikel_prijzen[Prijs 2025],"")</f>
        <v/>
      </c>
      <c r="K1242" t="str">
        <f>IF(Q4_2025[[#This Row],[Artikelprijs]]&lt;&gt;"",IF(Q4_2025[[#This Row],[Stuksprijs]]=Q4_2025[[#This Row],[Artikelprijs]],"Prijs gelijk","Prijs wijkt af"),"")</f>
        <v/>
      </c>
      <c r="L1242" t="str">
        <f>IF(Q4_2025[[#This Row],[Relatiekorting percentage]]=0,
    "Nvt",
    IF(Q4_2025[[#This Row],[Brutobedrag 2]] &lt; Q4_2025[[#This Row],[Bruto - Rel.korting]],
        "Nee",
        "Ja"))</f>
        <v>Ja</v>
      </c>
      <c r="M1242" s="10">
        <f>IF(Q4_2025[[#This Row],[Artikelprijs]]&lt;&gt;"",Q4_2025[[#This Row],[Artikelprijs]],Q4_2025[[#This Row],[Stuksprijs]])</f>
        <v>73.02</v>
      </c>
      <c r="N1242" s="44">
        <f>Q4_2025[[#This Row],[Besteld]]*Q4_2025[[#This Row],[Prijs 2]]</f>
        <v>219.06</v>
      </c>
      <c r="O1242" s="10">
        <f>IF(Q4_2025[[#This Row],[Brutobedrag 2]]&lt;Q4_2025[[#This Row],[Bruto - Rel.korting]],Q4_2025[[#This Row],[Brutobedrag 2]],Q4_2025[[#This Row],[Brutobedrag 2]]*(100-Q4_2025[[#This Row],[Relatiekorting percentage]])/100)</f>
        <v>153.34200000000001</v>
      </c>
      <c r="R1242" s="3"/>
      <c r="W1242"/>
      <c r="AB1242"/>
    </row>
    <row r="1243" spans="1:28" x14ac:dyDescent="0.3">
      <c r="A1243" t="s">
        <v>872</v>
      </c>
      <c r="B1243">
        <v>2004051</v>
      </c>
      <c r="C1243" t="s">
        <v>255</v>
      </c>
      <c r="D1243">
        <v>3</v>
      </c>
      <c r="E1243" s="10">
        <v>16.54</v>
      </c>
      <c r="F1243" s="10">
        <v>49.62</v>
      </c>
      <c r="G1243" s="10">
        <v>34.729999999999997</v>
      </c>
      <c r="H1243">
        <v>30</v>
      </c>
      <c r="I1243" s="51" t="str">
        <f>_xlfn.XLOOKUP(Q4_2025[[#This Row],[Artikelnr]],Artikel_prijzen[Artnr],Artikel_prijzen[Groep],"")</f>
        <v/>
      </c>
      <c r="J1243" s="10" t="str">
        <f>_xlfn.XLOOKUP(Q4_2025[[#This Row],[Artikelnr]],Artikel_prijzen[Artnr],Artikel_prijzen[Prijs 2025],"")</f>
        <v/>
      </c>
      <c r="K1243" t="str">
        <f>IF(Q4_2025[[#This Row],[Artikelprijs]]&lt;&gt;"",IF(Q4_2025[[#This Row],[Stuksprijs]]=Q4_2025[[#This Row],[Artikelprijs]],"Prijs gelijk","Prijs wijkt af"),"")</f>
        <v/>
      </c>
      <c r="L1243" t="str">
        <f>IF(Q4_2025[[#This Row],[Relatiekorting percentage]]=0,
    "Nvt",
    IF(Q4_2025[[#This Row],[Brutobedrag 2]] &lt; Q4_2025[[#This Row],[Bruto - Rel.korting]],
        "Nee",
        "Ja"))</f>
        <v>Ja</v>
      </c>
      <c r="M1243" s="10">
        <f>IF(Q4_2025[[#This Row],[Artikelprijs]]&lt;&gt;"",Q4_2025[[#This Row],[Artikelprijs]],Q4_2025[[#This Row],[Stuksprijs]])</f>
        <v>16.54</v>
      </c>
      <c r="N1243" s="44">
        <f>Q4_2025[[#This Row],[Besteld]]*Q4_2025[[#This Row],[Prijs 2]]</f>
        <v>49.62</v>
      </c>
      <c r="O1243" s="10">
        <f>IF(Q4_2025[[#This Row],[Brutobedrag 2]]&lt;Q4_2025[[#This Row],[Bruto - Rel.korting]],Q4_2025[[#This Row],[Brutobedrag 2]],Q4_2025[[#This Row],[Brutobedrag 2]]*(100-Q4_2025[[#This Row],[Relatiekorting percentage]])/100)</f>
        <v>34.733999999999995</v>
      </c>
      <c r="R1243" s="3"/>
      <c r="W1243"/>
      <c r="AB1243"/>
    </row>
    <row r="1244" spans="1:28" x14ac:dyDescent="0.3">
      <c r="A1244" t="s">
        <v>872</v>
      </c>
      <c r="B1244">
        <v>1007057</v>
      </c>
      <c r="C1244" t="s">
        <v>340</v>
      </c>
      <c r="D1244">
        <v>9</v>
      </c>
      <c r="E1244" s="10">
        <v>78</v>
      </c>
      <c r="F1244" s="10">
        <v>702</v>
      </c>
      <c r="G1244" s="10">
        <v>491.4</v>
      </c>
      <c r="H1244">
        <v>30</v>
      </c>
      <c r="I1244" s="51" t="str">
        <f>_xlfn.XLOOKUP(Q4_2025[[#This Row],[Artikelnr]],Artikel_prijzen[Artnr],Artikel_prijzen[Groep],"")</f>
        <v/>
      </c>
      <c r="J1244" s="10" t="str">
        <f>_xlfn.XLOOKUP(Q4_2025[[#This Row],[Artikelnr]],Artikel_prijzen[Artnr],Artikel_prijzen[Prijs 2025],"")</f>
        <v/>
      </c>
      <c r="K1244" t="str">
        <f>IF(Q4_2025[[#This Row],[Artikelprijs]]&lt;&gt;"",IF(Q4_2025[[#This Row],[Stuksprijs]]=Q4_2025[[#This Row],[Artikelprijs]],"Prijs gelijk","Prijs wijkt af"),"")</f>
        <v/>
      </c>
      <c r="L1244" t="str">
        <f>IF(Q4_2025[[#This Row],[Relatiekorting percentage]]=0,
    "Nvt",
    IF(Q4_2025[[#This Row],[Brutobedrag 2]] &lt; Q4_2025[[#This Row],[Bruto - Rel.korting]],
        "Nee",
        "Ja"))</f>
        <v>Ja</v>
      </c>
      <c r="M1244" s="10">
        <f>IF(Q4_2025[[#This Row],[Artikelprijs]]&lt;&gt;"",Q4_2025[[#This Row],[Artikelprijs]],Q4_2025[[#This Row],[Stuksprijs]])</f>
        <v>78</v>
      </c>
      <c r="N1244" s="44">
        <f>Q4_2025[[#This Row],[Besteld]]*Q4_2025[[#This Row],[Prijs 2]]</f>
        <v>702</v>
      </c>
      <c r="O1244" s="10">
        <f>IF(Q4_2025[[#This Row],[Brutobedrag 2]]&lt;Q4_2025[[#This Row],[Bruto - Rel.korting]],Q4_2025[[#This Row],[Brutobedrag 2]],Q4_2025[[#This Row],[Brutobedrag 2]]*(100-Q4_2025[[#This Row],[Relatiekorting percentage]])/100)</f>
        <v>491.4</v>
      </c>
      <c r="R1244" s="3"/>
      <c r="W1244"/>
      <c r="AB1244"/>
    </row>
    <row r="1245" spans="1:28" x14ac:dyDescent="0.3">
      <c r="A1245" t="s">
        <v>872</v>
      </c>
      <c r="B1245">
        <v>1002060</v>
      </c>
      <c r="C1245" t="s">
        <v>338</v>
      </c>
      <c r="D1245">
        <v>6</v>
      </c>
      <c r="E1245" s="10">
        <v>49</v>
      </c>
      <c r="F1245" s="10">
        <v>294</v>
      </c>
      <c r="G1245" s="10">
        <v>205.8</v>
      </c>
      <c r="H1245">
        <v>30</v>
      </c>
      <c r="I1245" s="51" t="str">
        <f>_xlfn.XLOOKUP(Q4_2025[[#This Row],[Artikelnr]],Artikel_prijzen[Artnr],Artikel_prijzen[Groep],"")</f>
        <v/>
      </c>
      <c r="J1245" s="10" t="str">
        <f>_xlfn.XLOOKUP(Q4_2025[[#This Row],[Artikelnr]],Artikel_prijzen[Artnr],Artikel_prijzen[Prijs 2025],"")</f>
        <v/>
      </c>
      <c r="K1245" t="str">
        <f>IF(Q4_2025[[#This Row],[Artikelprijs]]&lt;&gt;"",IF(Q4_2025[[#This Row],[Stuksprijs]]=Q4_2025[[#This Row],[Artikelprijs]],"Prijs gelijk","Prijs wijkt af"),"")</f>
        <v/>
      </c>
      <c r="L1245" t="str">
        <f>IF(Q4_2025[[#This Row],[Relatiekorting percentage]]=0,
    "Nvt",
    IF(Q4_2025[[#This Row],[Brutobedrag 2]] &lt; Q4_2025[[#This Row],[Bruto - Rel.korting]],
        "Nee",
        "Ja"))</f>
        <v>Ja</v>
      </c>
      <c r="M1245" s="10">
        <f>IF(Q4_2025[[#This Row],[Artikelprijs]]&lt;&gt;"",Q4_2025[[#This Row],[Artikelprijs]],Q4_2025[[#This Row],[Stuksprijs]])</f>
        <v>49</v>
      </c>
      <c r="N1245" s="44">
        <f>Q4_2025[[#This Row],[Besteld]]*Q4_2025[[#This Row],[Prijs 2]]</f>
        <v>294</v>
      </c>
      <c r="O1245" s="10">
        <f>IF(Q4_2025[[#This Row],[Brutobedrag 2]]&lt;Q4_2025[[#This Row],[Bruto - Rel.korting]],Q4_2025[[#This Row],[Brutobedrag 2]],Q4_2025[[#This Row],[Brutobedrag 2]]*(100-Q4_2025[[#This Row],[Relatiekorting percentage]])/100)</f>
        <v>205.8</v>
      </c>
      <c r="R1245" s="3"/>
      <c r="W1245"/>
      <c r="AB1245"/>
    </row>
    <row r="1246" spans="1:28" x14ac:dyDescent="0.3">
      <c r="A1246" t="s">
        <v>872</v>
      </c>
      <c r="B1246">
        <v>3002024</v>
      </c>
      <c r="C1246" t="s">
        <v>700</v>
      </c>
      <c r="D1246">
        <v>1</v>
      </c>
      <c r="E1246" s="10">
        <v>104.09</v>
      </c>
      <c r="F1246" s="10">
        <v>104.09</v>
      </c>
      <c r="G1246" s="10">
        <v>72.86</v>
      </c>
      <c r="H1246">
        <v>30</v>
      </c>
      <c r="I1246" s="51" t="str">
        <f>_xlfn.XLOOKUP(Q4_2025[[#This Row],[Artikelnr]],Artikel_prijzen[Artnr],Artikel_prijzen[Groep],"")</f>
        <v/>
      </c>
      <c r="J1246" s="10" t="str">
        <f>_xlfn.XLOOKUP(Q4_2025[[#This Row],[Artikelnr]],Artikel_prijzen[Artnr],Artikel_prijzen[Prijs 2025],"")</f>
        <v/>
      </c>
      <c r="K1246" t="str">
        <f>IF(Q4_2025[[#This Row],[Artikelprijs]]&lt;&gt;"",IF(Q4_2025[[#This Row],[Stuksprijs]]=Q4_2025[[#This Row],[Artikelprijs]],"Prijs gelijk","Prijs wijkt af"),"")</f>
        <v/>
      </c>
      <c r="L1246" t="str">
        <f>IF(Q4_2025[[#This Row],[Relatiekorting percentage]]=0,
    "Nvt",
    IF(Q4_2025[[#This Row],[Brutobedrag 2]] &lt; Q4_2025[[#This Row],[Bruto - Rel.korting]],
        "Nee",
        "Ja"))</f>
        <v>Ja</v>
      </c>
      <c r="M1246" s="10">
        <f>IF(Q4_2025[[#This Row],[Artikelprijs]]&lt;&gt;"",Q4_2025[[#This Row],[Artikelprijs]],Q4_2025[[#This Row],[Stuksprijs]])</f>
        <v>104.09</v>
      </c>
      <c r="N1246" s="44">
        <f>Q4_2025[[#This Row],[Besteld]]*Q4_2025[[#This Row],[Prijs 2]]</f>
        <v>104.09</v>
      </c>
      <c r="O1246" s="10">
        <f>IF(Q4_2025[[#This Row],[Brutobedrag 2]]&lt;Q4_2025[[#This Row],[Bruto - Rel.korting]],Q4_2025[[#This Row],[Brutobedrag 2]],Q4_2025[[#This Row],[Brutobedrag 2]]*(100-Q4_2025[[#This Row],[Relatiekorting percentage]])/100)</f>
        <v>72.863</v>
      </c>
      <c r="R1246" s="3"/>
      <c r="W1246"/>
      <c r="AB1246"/>
    </row>
    <row r="1247" spans="1:28" x14ac:dyDescent="0.3">
      <c r="A1247" t="s">
        <v>872</v>
      </c>
      <c r="B1247">
        <v>3001044</v>
      </c>
      <c r="C1247" t="s">
        <v>47</v>
      </c>
      <c r="D1247">
        <v>17</v>
      </c>
      <c r="E1247" s="10">
        <v>26.83</v>
      </c>
      <c r="F1247" s="10">
        <v>456.11</v>
      </c>
      <c r="G1247" s="10">
        <v>319.27999999999997</v>
      </c>
      <c r="H1247">
        <v>30</v>
      </c>
      <c r="I1247" s="51" t="str">
        <f>_xlfn.XLOOKUP(Q4_2025[[#This Row],[Artikelnr]],Artikel_prijzen[Artnr],Artikel_prijzen[Groep],"")</f>
        <v/>
      </c>
      <c r="J1247" s="10" t="str">
        <f>_xlfn.XLOOKUP(Q4_2025[[#This Row],[Artikelnr]],Artikel_prijzen[Artnr],Artikel_prijzen[Prijs 2025],"")</f>
        <v/>
      </c>
      <c r="K1247" t="str">
        <f>IF(Q4_2025[[#This Row],[Artikelprijs]]&lt;&gt;"",IF(Q4_2025[[#This Row],[Stuksprijs]]=Q4_2025[[#This Row],[Artikelprijs]],"Prijs gelijk","Prijs wijkt af"),"")</f>
        <v/>
      </c>
      <c r="L1247" t="str">
        <f>IF(Q4_2025[[#This Row],[Relatiekorting percentage]]=0,
    "Nvt",
    IF(Q4_2025[[#This Row],[Brutobedrag 2]] &lt; Q4_2025[[#This Row],[Bruto - Rel.korting]],
        "Nee",
        "Ja"))</f>
        <v>Ja</v>
      </c>
      <c r="M1247" s="10">
        <f>IF(Q4_2025[[#This Row],[Artikelprijs]]&lt;&gt;"",Q4_2025[[#This Row],[Artikelprijs]],Q4_2025[[#This Row],[Stuksprijs]])</f>
        <v>26.83</v>
      </c>
      <c r="N1247" s="44">
        <f>Q4_2025[[#This Row],[Besteld]]*Q4_2025[[#This Row],[Prijs 2]]</f>
        <v>456.10999999999996</v>
      </c>
      <c r="O1247" s="10">
        <f>IF(Q4_2025[[#This Row],[Brutobedrag 2]]&lt;Q4_2025[[#This Row],[Bruto - Rel.korting]],Q4_2025[[#This Row],[Brutobedrag 2]],Q4_2025[[#This Row],[Brutobedrag 2]]*(100-Q4_2025[[#This Row],[Relatiekorting percentage]])/100)</f>
        <v>319.27699999999999</v>
      </c>
      <c r="R1247" s="3"/>
      <c r="W1247"/>
      <c r="AB1247"/>
    </row>
    <row r="1248" spans="1:28" x14ac:dyDescent="0.3">
      <c r="A1248" t="s">
        <v>872</v>
      </c>
      <c r="B1248">
        <v>3001013</v>
      </c>
      <c r="C1248" t="s">
        <v>325</v>
      </c>
      <c r="D1248">
        <v>6</v>
      </c>
      <c r="E1248" s="10">
        <v>17.89</v>
      </c>
      <c r="F1248" s="10">
        <v>107.34</v>
      </c>
      <c r="G1248" s="10">
        <v>75.14</v>
      </c>
      <c r="H1248">
        <v>30</v>
      </c>
      <c r="I1248" s="51" t="str">
        <f>_xlfn.XLOOKUP(Q4_2025[[#This Row],[Artikelnr]],Artikel_prijzen[Artnr],Artikel_prijzen[Groep],"")</f>
        <v/>
      </c>
      <c r="J1248" s="10" t="str">
        <f>_xlfn.XLOOKUP(Q4_2025[[#This Row],[Artikelnr]],Artikel_prijzen[Artnr],Artikel_prijzen[Prijs 2025],"")</f>
        <v/>
      </c>
      <c r="K1248" t="str">
        <f>IF(Q4_2025[[#This Row],[Artikelprijs]]&lt;&gt;"",IF(Q4_2025[[#This Row],[Stuksprijs]]=Q4_2025[[#This Row],[Artikelprijs]],"Prijs gelijk","Prijs wijkt af"),"")</f>
        <v/>
      </c>
      <c r="L1248" t="str">
        <f>IF(Q4_2025[[#This Row],[Relatiekorting percentage]]=0,
    "Nvt",
    IF(Q4_2025[[#This Row],[Brutobedrag 2]] &lt; Q4_2025[[#This Row],[Bruto - Rel.korting]],
        "Nee",
        "Ja"))</f>
        <v>Ja</v>
      </c>
      <c r="M1248" s="10">
        <f>IF(Q4_2025[[#This Row],[Artikelprijs]]&lt;&gt;"",Q4_2025[[#This Row],[Artikelprijs]],Q4_2025[[#This Row],[Stuksprijs]])</f>
        <v>17.89</v>
      </c>
      <c r="N1248" s="44">
        <f>Q4_2025[[#This Row],[Besteld]]*Q4_2025[[#This Row],[Prijs 2]]</f>
        <v>107.34</v>
      </c>
      <c r="O1248" s="10">
        <f>IF(Q4_2025[[#This Row],[Brutobedrag 2]]&lt;Q4_2025[[#This Row],[Bruto - Rel.korting]],Q4_2025[[#This Row],[Brutobedrag 2]],Q4_2025[[#This Row],[Brutobedrag 2]]*(100-Q4_2025[[#This Row],[Relatiekorting percentage]])/100)</f>
        <v>75.138000000000005</v>
      </c>
      <c r="R1248" s="3"/>
      <c r="W1248"/>
      <c r="AB1248"/>
    </row>
    <row r="1249" spans="1:28" x14ac:dyDescent="0.3">
      <c r="A1249" t="s">
        <v>872</v>
      </c>
      <c r="B1249">
        <v>4001197</v>
      </c>
      <c r="C1249" t="s">
        <v>916</v>
      </c>
      <c r="D1249">
        <v>1</v>
      </c>
      <c r="E1249" s="10">
        <v>21</v>
      </c>
      <c r="F1249" s="10">
        <v>21</v>
      </c>
      <c r="G1249" s="10">
        <v>18.899999999999999</v>
      </c>
      <c r="H1249">
        <v>10</v>
      </c>
      <c r="I1249" s="51" t="str">
        <f>_xlfn.XLOOKUP(Q4_2025[[#This Row],[Artikelnr]],Artikel_prijzen[Artnr],Artikel_prijzen[Groep],"")</f>
        <v/>
      </c>
      <c r="J1249" s="10" t="str">
        <f>_xlfn.XLOOKUP(Q4_2025[[#This Row],[Artikelnr]],Artikel_prijzen[Artnr],Artikel_prijzen[Prijs 2025],"")</f>
        <v/>
      </c>
      <c r="K1249" t="str">
        <f>IF(Q4_2025[[#This Row],[Artikelprijs]]&lt;&gt;"",IF(Q4_2025[[#This Row],[Stuksprijs]]=Q4_2025[[#This Row],[Artikelprijs]],"Prijs gelijk","Prijs wijkt af"),"")</f>
        <v/>
      </c>
      <c r="L1249" t="str">
        <f>IF(Q4_2025[[#This Row],[Relatiekorting percentage]]=0,
    "Nvt",
    IF(Q4_2025[[#This Row],[Brutobedrag 2]] &lt; Q4_2025[[#This Row],[Bruto - Rel.korting]],
        "Nee",
        "Ja"))</f>
        <v>Ja</v>
      </c>
      <c r="M1249" s="10">
        <f>IF(Q4_2025[[#This Row],[Artikelprijs]]&lt;&gt;"",Q4_2025[[#This Row],[Artikelprijs]],Q4_2025[[#This Row],[Stuksprijs]])</f>
        <v>21</v>
      </c>
      <c r="N1249" s="44">
        <f>Q4_2025[[#This Row],[Besteld]]*Q4_2025[[#This Row],[Prijs 2]]</f>
        <v>21</v>
      </c>
      <c r="O1249" s="10">
        <f>IF(Q4_2025[[#This Row],[Brutobedrag 2]]&lt;Q4_2025[[#This Row],[Bruto - Rel.korting]],Q4_2025[[#This Row],[Brutobedrag 2]],Q4_2025[[#This Row],[Brutobedrag 2]]*(100-Q4_2025[[#This Row],[Relatiekorting percentage]])/100)</f>
        <v>18.899999999999999</v>
      </c>
      <c r="R1249" s="3"/>
      <c r="W1249"/>
      <c r="AB1249"/>
    </row>
    <row r="1250" spans="1:28" x14ac:dyDescent="0.3">
      <c r="A1250" t="s">
        <v>872</v>
      </c>
      <c r="B1250">
        <v>1009130</v>
      </c>
      <c r="C1250" t="s">
        <v>250</v>
      </c>
      <c r="D1250">
        <v>2</v>
      </c>
      <c r="E1250" s="10">
        <v>24.73</v>
      </c>
      <c r="F1250" s="10">
        <v>49.46</v>
      </c>
      <c r="G1250" s="10">
        <v>34.619999999999997</v>
      </c>
      <c r="H1250">
        <v>30</v>
      </c>
      <c r="I1250" s="51" t="str">
        <f>_xlfn.XLOOKUP(Q4_2025[[#This Row],[Artikelnr]],Artikel_prijzen[Artnr],Artikel_prijzen[Groep],"")</f>
        <v/>
      </c>
      <c r="J1250" s="10" t="str">
        <f>_xlfn.XLOOKUP(Q4_2025[[#This Row],[Artikelnr]],Artikel_prijzen[Artnr],Artikel_prijzen[Prijs 2025],"")</f>
        <v/>
      </c>
      <c r="K1250" t="str">
        <f>IF(Q4_2025[[#This Row],[Artikelprijs]]&lt;&gt;"",IF(Q4_2025[[#This Row],[Stuksprijs]]=Q4_2025[[#This Row],[Artikelprijs]],"Prijs gelijk","Prijs wijkt af"),"")</f>
        <v/>
      </c>
      <c r="L1250" t="str">
        <f>IF(Q4_2025[[#This Row],[Relatiekorting percentage]]=0,
    "Nvt",
    IF(Q4_2025[[#This Row],[Brutobedrag 2]] &lt; Q4_2025[[#This Row],[Bruto - Rel.korting]],
        "Nee",
        "Ja"))</f>
        <v>Ja</v>
      </c>
      <c r="M1250" s="10">
        <f>IF(Q4_2025[[#This Row],[Artikelprijs]]&lt;&gt;"",Q4_2025[[#This Row],[Artikelprijs]],Q4_2025[[#This Row],[Stuksprijs]])</f>
        <v>24.73</v>
      </c>
      <c r="N1250" s="44">
        <f>Q4_2025[[#This Row],[Besteld]]*Q4_2025[[#This Row],[Prijs 2]]</f>
        <v>49.46</v>
      </c>
      <c r="O1250" s="10">
        <f>IF(Q4_2025[[#This Row],[Brutobedrag 2]]&lt;Q4_2025[[#This Row],[Bruto - Rel.korting]],Q4_2025[[#This Row],[Brutobedrag 2]],Q4_2025[[#This Row],[Brutobedrag 2]]*(100-Q4_2025[[#This Row],[Relatiekorting percentage]])/100)</f>
        <v>34.622</v>
      </c>
      <c r="R1250" s="3"/>
      <c r="W1250"/>
      <c r="AB1250"/>
    </row>
    <row r="1251" spans="1:28" x14ac:dyDescent="0.3">
      <c r="A1251" t="s">
        <v>872</v>
      </c>
      <c r="B1251">
        <v>1002020</v>
      </c>
      <c r="C1251" t="s">
        <v>880</v>
      </c>
      <c r="D1251">
        <v>12</v>
      </c>
      <c r="E1251" s="10">
        <v>38.99</v>
      </c>
      <c r="F1251" s="10">
        <v>467.88</v>
      </c>
      <c r="G1251" s="10">
        <v>327.52</v>
      </c>
      <c r="H1251">
        <v>30</v>
      </c>
      <c r="I1251" s="51" t="str">
        <f>_xlfn.XLOOKUP(Q4_2025[[#This Row],[Artikelnr]],Artikel_prijzen[Artnr],Artikel_prijzen[Groep],"")</f>
        <v/>
      </c>
      <c r="J1251" s="10" t="str">
        <f>_xlfn.XLOOKUP(Q4_2025[[#This Row],[Artikelnr]],Artikel_prijzen[Artnr],Artikel_prijzen[Prijs 2025],"")</f>
        <v/>
      </c>
      <c r="K1251" t="str">
        <f>IF(Q4_2025[[#This Row],[Artikelprijs]]&lt;&gt;"",IF(Q4_2025[[#This Row],[Stuksprijs]]=Q4_2025[[#This Row],[Artikelprijs]],"Prijs gelijk","Prijs wijkt af"),"")</f>
        <v/>
      </c>
      <c r="L1251" t="str">
        <f>IF(Q4_2025[[#This Row],[Relatiekorting percentage]]=0,
    "Nvt",
    IF(Q4_2025[[#This Row],[Brutobedrag 2]] &lt; Q4_2025[[#This Row],[Bruto - Rel.korting]],
        "Nee",
        "Ja"))</f>
        <v>Ja</v>
      </c>
      <c r="M1251" s="10">
        <f>IF(Q4_2025[[#This Row],[Artikelprijs]]&lt;&gt;"",Q4_2025[[#This Row],[Artikelprijs]],Q4_2025[[#This Row],[Stuksprijs]])</f>
        <v>38.99</v>
      </c>
      <c r="N1251" s="44">
        <f>Q4_2025[[#This Row],[Besteld]]*Q4_2025[[#This Row],[Prijs 2]]</f>
        <v>467.88</v>
      </c>
      <c r="O1251" s="10">
        <f>IF(Q4_2025[[#This Row],[Brutobedrag 2]]&lt;Q4_2025[[#This Row],[Bruto - Rel.korting]],Q4_2025[[#This Row],[Brutobedrag 2]],Q4_2025[[#This Row],[Brutobedrag 2]]*(100-Q4_2025[[#This Row],[Relatiekorting percentage]])/100)</f>
        <v>327.51599999999996</v>
      </c>
      <c r="R1251" s="3"/>
      <c r="W1251"/>
      <c r="AB1251"/>
    </row>
    <row r="1252" spans="1:28" x14ac:dyDescent="0.3">
      <c r="A1252" t="s">
        <v>872</v>
      </c>
      <c r="B1252">
        <v>1003030</v>
      </c>
      <c r="C1252" t="s">
        <v>805</v>
      </c>
      <c r="D1252">
        <v>2</v>
      </c>
      <c r="E1252" s="10">
        <v>29</v>
      </c>
      <c r="F1252" s="10">
        <v>58</v>
      </c>
      <c r="G1252" s="10">
        <v>40.6</v>
      </c>
      <c r="H1252">
        <v>30</v>
      </c>
      <c r="I1252" s="51" t="str">
        <f>_xlfn.XLOOKUP(Q4_2025[[#This Row],[Artikelnr]],Artikel_prijzen[Artnr],Artikel_prijzen[Groep],"")</f>
        <v/>
      </c>
      <c r="J1252" s="10" t="str">
        <f>_xlfn.XLOOKUP(Q4_2025[[#This Row],[Artikelnr]],Artikel_prijzen[Artnr],Artikel_prijzen[Prijs 2025],"")</f>
        <v/>
      </c>
      <c r="K1252" t="str">
        <f>IF(Q4_2025[[#This Row],[Artikelprijs]]&lt;&gt;"",IF(Q4_2025[[#This Row],[Stuksprijs]]=Q4_2025[[#This Row],[Artikelprijs]],"Prijs gelijk","Prijs wijkt af"),"")</f>
        <v/>
      </c>
      <c r="L1252" t="str">
        <f>IF(Q4_2025[[#This Row],[Relatiekorting percentage]]=0,
    "Nvt",
    IF(Q4_2025[[#This Row],[Brutobedrag 2]] &lt; Q4_2025[[#This Row],[Bruto - Rel.korting]],
        "Nee",
        "Ja"))</f>
        <v>Ja</v>
      </c>
      <c r="M1252" s="10">
        <f>IF(Q4_2025[[#This Row],[Artikelprijs]]&lt;&gt;"",Q4_2025[[#This Row],[Artikelprijs]],Q4_2025[[#This Row],[Stuksprijs]])</f>
        <v>29</v>
      </c>
      <c r="N1252" s="44">
        <f>Q4_2025[[#This Row],[Besteld]]*Q4_2025[[#This Row],[Prijs 2]]</f>
        <v>58</v>
      </c>
      <c r="O1252" s="10">
        <f>IF(Q4_2025[[#This Row],[Brutobedrag 2]]&lt;Q4_2025[[#This Row],[Bruto - Rel.korting]],Q4_2025[[#This Row],[Brutobedrag 2]],Q4_2025[[#This Row],[Brutobedrag 2]]*(100-Q4_2025[[#This Row],[Relatiekorting percentage]])/100)</f>
        <v>40.6</v>
      </c>
      <c r="R1252" s="3"/>
      <c r="W1252"/>
      <c r="AB1252"/>
    </row>
    <row r="1253" spans="1:28" x14ac:dyDescent="0.3">
      <c r="A1253" t="s">
        <v>872</v>
      </c>
      <c r="B1253">
        <v>1001024</v>
      </c>
      <c r="C1253" t="s">
        <v>272</v>
      </c>
      <c r="D1253">
        <v>2</v>
      </c>
      <c r="E1253" s="10">
        <v>28.39</v>
      </c>
      <c r="F1253" s="10">
        <v>56.78</v>
      </c>
      <c r="G1253" s="10">
        <v>39.75</v>
      </c>
      <c r="H1253">
        <v>30</v>
      </c>
      <c r="I1253" s="51" t="str">
        <f>_xlfn.XLOOKUP(Q4_2025[[#This Row],[Artikelnr]],Artikel_prijzen[Artnr],Artikel_prijzen[Groep],"")</f>
        <v/>
      </c>
      <c r="J1253" s="10" t="str">
        <f>_xlfn.XLOOKUP(Q4_2025[[#This Row],[Artikelnr]],Artikel_prijzen[Artnr],Artikel_prijzen[Prijs 2025],"")</f>
        <v/>
      </c>
      <c r="K1253" t="str">
        <f>IF(Q4_2025[[#This Row],[Artikelprijs]]&lt;&gt;"",IF(Q4_2025[[#This Row],[Stuksprijs]]=Q4_2025[[#This Row],[Artikelprijs]],"Prijs gelijk","Prijs wijkt af"),"")</f>
        <v/>
      </c>
      <c r="L1253" t="str">
        <f>IF(Q4_2025[[#This Row],[Relatiekorting percentage]]=0,
    "Nvt",
    IF(Q4_2025[[#This Row],[Brutobedrag 2]] &lt; Q4_2025[[#This Row],[Bruto - Rel.korting]],
        "Nee",
        "Ja"))</f>
        <v>Ja</v>
      </c>
      <c r="M1253" s="10">
        <f>IF(Q4_2025[[#This Row],[Artikelprijs]]&lt;&gt;"",Q4_2025[[#This Row],[Artikelprijs]],Q4_2025[[#This Row],[Stuksprijs]])</f>
        <v>28.39</v>
      </c>
      <c r="N1253" s="44">
        <f>Q4_2025[[#This Row],[Besteld]]*Q4_2025[[#This Row],[Prijs 2]]</f>
        <v>56.78</v>
      </c>
      <c r="O1253" s="10">
        <f>IF(Q4_2025[[#This Row],[Brutobedrag 2]]&lt;Q4_2025[[#This Row],[Bruto - Rel.korting]],Q4_2025[[#This Row],[Brutobedrag 2]],Q4_2025[[#This Row],[Brutobedrag 2]]*(100-Q4_2025[[#This Row],[Relatiekorting percentage]])/100)</f>
        <v>39.746000000000002</v>
      </c>
      <c r="R1253" s="3"/>
      <c r="W1253"/>
      <c r="AB1253"/>
    </row>
    <row r="1254" spans="1:28" x14ac:dyDescent="0.3">
      <c r="A1254" t="s">
        <v>872</v>
      </c>
      <c r="B1254">
        <v>1008006</v>
      </c>
      <c r="C1254" t="s">
        <v>360</v>
      </c>
      <c r="D1254">
        <v>9</v>
      </c>
      <c r="E1254" s="10">
        <v>45.42</v>
      </c>
      <c r="F1254" s="10">
        <v>408.78</v>
      </c>
      <c r="G1254" s="10">
        <v>327.02</v>
      </c>
      <c r="H1254">
        <v>20</v>
      </c>
      <c r="I1254" s="51" t="str">
        <f>_xlfn.XLOOKUP(Q4_2025[[#This Row],[Artikelnr]],Artikel_prijzen[Artnr],Artikel_prijzen[Groep],"")</f>
        <v/>
      </c>
      <c r="J1254" s="10" t="str">
        <f>_xlfn.XLOOKUP(Q4_2025[[#This Row],[Artikelnr]],Artikel_prijzen[Artnr],Artikel_prijzen[Prijs 2025],"")</f>
        <v/>
      </c>
      <c r="K1254" t="str">
        <f>IF(Q4_2025[[#This Row],[Artikelprijs]]&lt;&gt;"",IF(Q4_2025[[#This Row],[Stuksprijs]]=Q4_2025[[#This Row],[Artikelprijs]],"Prijs gelijk","Prijs wijkt af"),"")</f>
        <v/>
      </c>
      <c r="L1254" t="str">
        <f>IF(Q4_2025[[#This Row],[Relatiekorting percentage]]=0,
    "Nvt",
    IF(Q4_2025[[#This Row],[Brutobedrag 2]] &lt; Q4_2025[[#This Row],[Bruto - Rel.korting]],
        "Nee",
        "Ja"))</f>
        <v>Ja</v>
      </c>
      <c r="M1254" s="10">
        <f>IF(Q4_2025[[#This Row],[Artikelprijs]]&lt;&gt;"",Q4_2025[[#This Row],[Artikelprijs]],Q4_2025[[#This Row],[Stuksprijs]])</f>
        <v>45.42</v>
      </c>
      <c r="N1254" s="44">
        <f>Q4_2025[[#This Row],[Besteld]]*Q4_2025[[#This Row],[Prijs 2]]</f>
        <v>408.78000000000003</v>
      </c>
      <c r="O1254" s="10">
        <f>IF(Q4_2025[[#This Row],[Brutobedrag 2]]&lt;Q4_2025[[#This Row],[Bruto - Rel.korting]],Q4_2025[[#This Row],[Brutobedrag 2]],Q4_2025[[#This Row],[Brutobedrag 2]]*(100-Q4_2025[[#This Row],[Relatiekorting percentage]])/100)</f>
        <v>327.024</v>
      </c>
      <c r="R1254" s="3"/>
      <c r="W1254"/>
      <c r="AB1254"/>
    </row>
    <row r="1255" spans="1:28" x14ac:dyDescent="0.3">
      <c r="A1255" t="s">
        <v>872</v>
      </c>
      <c r="B1255">
        <v>1008015</v>
      </c>
      <c r="C1255" t="s">
        <v>726</v>
      </c>
      <c r="D1255">
        <v>1</v>
      </c>
      <c r="E1255" s="10">
        <v>25</v>
      </c>
      <c r="F1255" s="10">
        <v>25</v>
      </c>
      <c r="G1255" s="10">
        <v>17.5</v>
      </c>
      <c r="H1255">
        <v>30</v>
      </c>
      <c r="I1255" s="51" t="str">
        <f>_xlfn.XLOOKUP(Q4_2025[[#This Row],[Artikelnr]],Artikel_prijzen[Artnr],Artikel_prijzen[Groep],"")</f>
        <v/>
      </c>
      <c r="J1255" s="10" t="str">
        <f>_xlfn.XLOOKUP(Q4_2025[[#This Row],[Artikelnr]],Artikel_prijzen[Artnr],Artikel_prijzen[Prijs 2025],"")</f>
        <v/>
      </c>
      <c r="K1255" t="str">
        <f>IF(Q4_2025[[#This Row],[Artikelprijs]]&lt;&gt;"",IF(Q4_2025[[#This Row],[Stuksprijs]]=Q4_2025[[#This Row],[Artikelprijs]],"Prijs gelijk","Prijs wijkt af"),"")</f>
        <v/>
      </c>
      <c r="L1255" t="str">
        <f>IF(Q4_2025[[#This Row],[Relatiekorting percentage]]=0,
    "Nvt",
    IF(Q4_2025[[#This Row],[Brutobedrag 2]] &lt; Q4_2025[[#This Row],[Bruto - Rel.korting]],
        "Nee",
        "Ja"))</f>
        <v>Ja</v>
      </c>
      <c r="M1255" s="10">
        <f>IF(Q4_2025[[#This Row],[Artikelprijs]]&lt;&gt;"",Q4_2025[[#This Row],[Artikelprijs]],Q4_2025[[#This Row],[Stuksprijs]])</f>
        <v>25</v>
      </c>
      <c r="N1255" s="44">
        <f>Q4_2025[[#This Row],[Besteld]]*Q4_2025[[#This Row],[Prijs 2]]</f>
        <v>25</v>
      </c>
      <c r="O1255" s="10">
        <f>IF(Q4_2025[[#This Row],[Brutobedrag 2]]&lt;Q4_2025[[#This Row],[Bruto - Rel.korting]],Q4_2025[[#This Row],[Brutobedrag 2]],Q4_2025[[#This Row],[Brutobedrag 2]]*(100-Q4_2025[[#This Row],[Relatiekorting percentage]])/100)</f>
        <v>17.5</v>
      </c>
      <c r="R1255" s="3"/>
      <c r="W1255"/>
      <c r="AB1255"/>
    </row>
    <row r="1256" spans="1:28" x14ac:dyDescent="0.3">
      <c r="A1256" t="s">
        <v>872</v>
      </c>
      <c r="B1256">
        <v>1008006</v>
      </c>
      <c r="C1256" t="s">
        <v>360</v>
      </c>
      <c r="D1256">
        <v>6</v>
      </c>
      <c r="E1256" s="10">
        <v>45.42</v>
      </c>
      <c r="F1256" s="10">
        <v>272.52</v>
      </c>
      <c r="G1256" s="10">
        <v>218.02</v>
      </c>
      <c r="H1256">
        <v>20</v>
      </c>
      <c r="I1256" s="51" t="str">
        <f>_xlfn.XLOOKUP(Q4_2025[[#This Row],[Artikelnr]],Artikel_prijzen[Artnr],Artikel_prijzen[Groep],"")</f>
        <v/>
      </c>
      <c r="J1256" s="10" t="str">
        <f>_xlfn.XLOOKUP(Q4_2025[[#This Row],[Artikelnr]],Artikel_prijzen[Artnr],Artikel_prijzen[Prijs 2025],"")</f>
        <v/>
      </c>
      <c r="K1256" t="str">
        <f>IF(Q4_2025[[#This Row],[Artikelprijs]]&lt;&gt;"",IF(Q4_2025[[#This Row],[Stuksprijs]]=Q4_2025[[#This Row],[Artikelprijs]],"Prijs gelijk","Prijs wijkt af"),"")</f>
        <v/>
      </c>
      <c r="L1256" t="str">
        <f>IF(Q4_2025[[#This Row],[Relatiekorting percentage]]=0,
    "Nvt",
    IF(Q4_2025[[#This Row],[Brutobedrag 2]] &lt; Q4_2025[[#This Row],[Bruto - Rel.korting]],
        "Nee",
        "Ja"))</f>
        <v>Ja</v>
      </c>
      <c r="M1256" s="10">
        <f>IF(Q4_2025[[#This Row],[Artikelprijs]]&lt;&gt;"",Q4_2025[[#This Row],[Artikelprijs]],Q4_2025[[#This Row],[Stuksprijs]])</f>
        <v>45.42</v>
      </c>
      <c r="N1256" s="44">
        <f>Q4_2025[[#This Row],[Besteld]]*Q4_2025[[#This Row],[Prijs 2]]</f>
        <v>272.52</v>
      </c>
      <c r="O1256" s="10">
        <f>IF(Q4_2025[[#This Row],[Brutobedrag 2]]&lt;Q4_2025[[#This Row],[Bruto - Rel.korting]],Q4_2025[[#This Row],[Brutobedrag 2]],Q4_2025[[#This Row],[Brutobedrag 2]]*(100-Q4_2025[[#This Row],[Relatiekorting percentage]])/100)</f>
        <v>218.01599999999999</v>
      </c>
      <c r="R1256" s="3"/>
      <c r="W1256"/>
      <c r="AB1256"/>
    </row>
    <row r="1257" spans="1:28" x14ac:dyDescent="0.3">
      <c r="A1257" t="s">
        <v>872</v>
      </c>
      <c r="B1257">
        <v>1008015</v>
      </c>
      <c r="C1257" t="s">
        <v>726</v>
      </c>
      <c r="D1257">
        <v>1</v>
      </c>
      <c r="E1257" s="10">
        <v>25</v>
      </c>
      <c r="F1257" s="10">
        <v>25</v>
      </c>
      <c r="G1257" s="10">
        <v>17.5</v>
      </c>
      <c r="H1257">
        <v>30</v>
      </c>
      <c r="I1257" s="51" t="str">
        <f>_xlfn.XLOOKUP(Q4_2025[[#This Row],[Artikelnr]],Artikel_prijzen[Artnr],Artikel_prijzen[Groep],"")</f>
        <v/>
      </c>
      <c r="J1257" s="10" t="str">
        <f>_xlfn.XLOOKUP(Q4_2025[[#This Row],[Artikelnr]],Artikel_prijzen[Artnr],Artikel_prijzen[Prijs 2025],"")</f>
        <v/>
      </c>
      <c r="K1257" t="str">
        <f>IF(Q4_2025[[#This Row],[Artikelprijs]]&lt;&gt;"",IF(Q4_2025[[#This Row],[Stuksprijs]]=Q4_2025[[#This Row],[Artikelprijs]],"Prijs gelijk","Prijs wijkt af"),"")</f>
        <v/>
      </c>
      <c r="L1257" t="str">
        <f>IF(Q4_2025[[#This Row],[Relatiekorting percentage]]=0,
    "Nvt",
    IF(Q4_2025[[#This Row],[Brutobedrag 2]] &lt; Q4_2025[[#This Row],[Bruto - Rel.korting]],
        "Nee",
        "Ja"))</f>
        <v>Ja</v>
      </c>
      <c r="M1257" s="10">
        <f>IF(Q4_2025[[#This Row],[Artikelprijs]]&lt;&gt;"",Q4_2025[[#This Row],[Artikelprijs]],Q4_2025[[#This Row],[Stuksprijs]])</f>
        <v>25</v>
      </c>
      <c r="N1257" s="44">
        <f>Q4_2025[[#This Row],[Besteld]]*Q4_2025[[#This Row],[Prijs 2]]</f>
        <v>25</v>
      </c>
      <c r="O1257" s="10">
        <f>IF(Q4_2025[[#This Row],[Brutobedrag 2]]&lt;Q4_2025[[#This Row],[Bruto - Rel.korting]],Q4_2025[[#This Row],[Brutobedrag 2]],Q4_2025[[#This Row],[Brutobedrag 2]]*(100-Q4_2025[[#This Row],[Relatiekorting percentage]])/100)</f>
        <v>17.5</v>
      </c>
      <c r="R1257" s="3"/>
      <c r="W1257"/>
      <c r="AB1257"/>
    </row>
    <row r="1258" spans="1:28" x14ac:dyDescent="0.3">
      <c r="A1258" t="s">
        <v>872</v>
      </c>
      <c r="B1258">
        <v>2002105</v>
      </c>
      <c r="C1258" t="s">
        <v>38</v>
      </c>
      <c r="D1258">
        <v>12</v>
      </c>
      <c r="E1258" s="10">
        <v>34.65</v>
      </c>
      <c r="F1258" s="10">
        <v>415.8</v>
      </c>
      <c r="G1258" s="10">
        <v>291.06</v>
      </c>
      <c r="H1258">
        <v>30</v>
      </c>
      <c r="I1258" s="51" t="str">
        <f>_xlfn.XLOOKUP(Q4_2025[[#This Row],[Artikelnr]],Artikel_prijzen[Artnr],Artikel_prijzen[Groep],"")</f>
        <v/>
      </c>
      <c r="J1258" s="10" t="str">
        <f>_xlfn.XLOOKUP(Q4_2025[[#This Row],[Artikelnr]],Artikel_prijzen[Artnr],Artikel_prijzen[Prijs 2025],"")</f>
        <v/>
      </c>
      <c r="K1258" t="str">
        <f>IF(Q4_2025[[#This Row],[Artikelprijs]]&lt;&gt;"",IF(Q4_2025[[#This Row],[Stuksprijs]]=Q4_2025[[#This Row],[Artikelprijs]],"Prijs gelijk","Prijs wijkt af"),"")</f>
        <v/>
      </c>
      <c r="L1258" t="str">
        <f>IF(Q4_2025[[#This Row],[Relatiekorting percentage]]=0,
    "Nvt",
    IF(Q4_2025[[#This Row],[Brutobedrag 2]] &lt; Q4_2025[[#This Row],[Bruto - Rel.korting]],
        "Nee",
        "Ja"))</f>
        <v>Ja</v>
      </c>
      <c r="M1258" s="10">
        <f>IF(Q4_2025[[#This Row],[Artikelprijs]]&lt;&gt;"",Q4_2025[[#This Row],[Artikelprijs]],Q4_2025[[#This Row],[Stuksprijs]])</f>
        <v>34.65</v>
      </c>
      <c r="N1258" s="44">
        <f>Q4_2025[[#This Row],[Besteld]]*Q4_2025[[#This Row],[Prijs 2]]</f>
        <v>415.79999999999995</v>
      </c>
      <c r="O1258" s="10">
        <f>IF(Q4_2025[[#This Row],[Brutobedrag 2]]&lt;Q4_2025[[#This Row],[Bruto - Rel.korting]],Q4_2025[[#This Row],[Brutobedrag 2]],Q4_2025[[#This Row],[Brutobedrag 2]]*(100-Q4_2025[[#This Row],[Relatiekorting percentage]])/100)</f>
        <v>291.05999999999995</v>
      </c>
      <c r="R1258" s="3"/>
      <c r="W1258"/>
      <c r="AB1258"/>
    </row>
    <row r="1259" spans="1:28" x14ac:dyDescent="0.3">
      <c r="A1259" t="s">
        <v>872</v>
      </c>
      <c r="B1259">
        <v>2002125</v>
      </c>
      <c r="C1259" t="s">
        <v>37</v>
      </c>
      <c r="D1259">
        <v>12</v>
      </c>
      <c r="E1259" s="10">
        <v>31.5</v>
      </c>
      <c r="F1259" s="10">
        <v>378</v>
      </c>
      <c r="G1259" s="10">
        <v>264.60000000000002</v>
      </c>
      <c r="H1259">
        <v>30</v>
      </c>
      <c r="I1259" s="51" t="str">
        <f>_xlfn.XLOOKUP(Q4_2025[[#This Row],[Artikelnr]],Artikel_prijzen[Artnr],Artikel_prijzen[Groep],"")</f>
        <v/>
      </c>
      <c r="J1259" s="10" t="str">
        <f>_xlfn.XLOOKUP(Q4_2025[[#This Row],[Artikelnr]],Artikel_prijzen[Artnr],Artikel_prijzen[Prijs 2025],"")</f>
        <v/>
      </c>
      <c r="K1259" t="str">
        <f>IF(Q4_2025[[#This Row],[Artikelprijs]]&lt;&gt;"",IF(Q4_2025[[#This Row],[Stuksprijs]]=Q4_2025[[#This Row],[Artikelprijs]],"Prijs gelijk","Prijs wijkt af"),"")</f>
        <v/>
      </c>
      <c r="L1259" t="str">
        <f>IF(Q4_2025[[#This Row],[Relatiekorting percentage]]=0,
    "Nvt",
    IF(Q4_2025[[#This Row],[Brutobedrag 2]] &lt; Q4_2025[[#This Row],[Bruto - Rel.korting]],
        "Nee",
        "Ja"))</f>
        <v>Ja</v>
      </c>
      <c r="M1259" s="10">
        <f>IF(Q4_2025[[#This Row],[Artikelprijs]]&lt;&gt;"",Q4_2025[[#This Row],[Artikelprijs]],Q4_2025[[#This Row],[Stuksprijs]])</f>
        <v>31.5</v>
      </c>
      <c r="N1259" s="44">
        <f>Q4_2025[[#This Row],[Besteld]]*Q4_2025[[#This Row],[Prijs 2]]</f>
        <v>378</v>
      </c>
      <c r="O1259" s="10">
        <f>IF(Q4_2025[[#This Row],[Brutobedrag 2]]&lt;Q4_2025[[#This Row],[Bruto - Rel.korting]],Q4_2025[[#This Row],[Brutobedrag 2]],Q4_2025[[#This Row],[Brutobedrag 2]]*(100-Q4_2025[[#This Row],[Relatiekorting percentage]])/100)</f>
        <v>264.60000000000002</v>
      </c>
      <c r="R1259" s="3"/>
      <c r="W1259"/>
      <c r="AB1259"/>
    </row>
    <row r="1260" spans="1:28" x14ac:dyDescent="0.3">
      <c r="A1260" t="s">
        <v>872</v>
      </c>
      <c r="B1260">
        <v>2002132</v>
      </c>
      <c r="C1260" t="s">
        <v>243</v>
      </c>
      <c r="D1260">
        <v>2</v>
      </c>
      <c r="E1260" s="10">
        <v>63</v>
      </c>
      <c r="F1260" s="10">
        <v>126</v>
      </c>
      <c r="G1260" s="10">
        <v>88.2</v>
      </c>
      <c r="H1260">
        <v>30</v>
      </c>
      <c r="I1260" s="51" t="str">
        <f>_xlfn.XLOOKUP(Q4_2025[[#This Row],[Artikelnr]],Artikel_prijzen[Artnr],Artikel_prijzen[Groep],"")</f>
        <v/>
      </c>
      <c r="J1260" s="10" t="str">
        <f>_xlfn.XLOOKUP(Q4_2025[[#This Row],[Artikelnr]],Artikel_prijzen[Artnr],Artikel_prijzen[Prijs 2025],"")</f>
        <v/>
      </c>
      <c r="K1260" t="str">
        <f>IF(Q4_2025[[#This Row],[Artikelprijs]]&lt;&gt;"",IF(Q4_2025[[#This Row],[Stuksprijs]]=Q4_2025[[#This Row],[Artikelprijs]],"Prijs gelijk","Prijs wijkt af"),"")</f>
        <v/>
      </c>
      <c r="L1260" t="str">
        <f>IF(Q4_2025[[#This Row],[Relatiekorting percentage]]=0,
    "Nvt",
    IF(Q4_2025[[#This Row],[Brutobedrag 2]] &lt; Q4_2025[[#This Row],[Bruto - Rel.korting]],
        "Nee",
        "Ja"))</f>
        <v>Ja</v>
      </c>
      <c r="M1260" s="10">
        <f>IF(Q4_2025[[#This Row],[Artikelprijs]]&lt;&gt;"",Q4_2025[[#This Row],[Artikelprijs]],Q4_2025[[#This Row],[Stuksprijs]])</f>
        <v>63</v>
      </c>
      <c r="N1260" s="44">
        <f>Q4_2025[[#This Row],[Besteld]]*Q4_2025[[#This Row],[Prijs 2]]</f>
        <v>126</v>
      </c>
      <c r="O1260" s="10">
        <f>IF(Q4_2025[[#This Row],[Brutobedrag 2]]&lt;Q4_2025[[#This Row],[Bruto - Rel.korting]],Q4_2025[[#This Row],[Brutobedrag 2]],Q4_2025[[#This Row],[Brutobedrag 2]]*(100-Q4_2025[[#This Row],[Relatiekorting percentage]])/100)</f>
        <v>88.2</v>
      </c>
      <c r="R1260" s="3"/>
      <c r="W1260"/>
      <c r="AB1260"/>
    </row>
    <row r="1261" spans="1:28" x14ac:dyDescent="0.3">
      <c r="A1261" t="s">
        <v>872</v>
      </c>
      <c r="B1261">
        <v>2002132</v>
      </c>
      <c r="C1261" t="s">
        <v>243</v>
      </c>
      <c r="D1261">
        <v>2</v>
      </c>
      <c r="E1261" s="10">
        <v>63</v>
      </c>
      <c r="F1261" s="10">
        <v>126</v>
      </c>
      <c r="G1261" s="10">
        <v>88.2</v>
      </c>
      <c r="H1261">
        <v>30</v>
      </c>
      <c r="I1261" s="51" t="str">
        <f>_xlfn.XLOOKUP(Q4_2025[[#This Row],[Artikelnr]],Artikel_prijzen[Artnr],Artikel_prijzen[Groep],"")</f>
        <v/>
      </c>
      <c r="J1261" s="10" t="str">
        <f>_xlfn.XLOOKUP(Q4_2025[[#This Row],[Artikelnr]],Artikel_prijzen[Artnr],Artikel_prijzen[Prijs 2025],"")</f>
        <v/>
      </c>
      <c r="K1261" t="str">
        <f>IF(Q4_2025[[#This Row],[Artikelprijs]]&lt;&gt;"",IF(Q4_2025[[#This Row],[Stuksprijs]]=Q4_2025[[#This Row],[Artikelprijs]],"Prijs gelijk","Prijs wijkt af"),"")</f>
        <v/>
      </c>
      <c r="L1261" t="str">
        <f>IF(Q4_2025[[#This Row],[Relatiekorting percentage]]=0,
    "Nvt",
    IF(Q4_2025[[#This Row],[Brutobedrag 2]] &lt; Q4_2025[[#This Row],[Bruto - Rel.korting]],
        "Nee",
        "Ja"))</f>
        <v>Ja</v>
      </c>
      <c r="M1261" s="10">
        <f>IF(Q4_2025[[#This Row],[Artikelprijs]]&lt;&gt;"",Q4_2025[[#This Row],[Artikelprijs]],Q4_2025[[#This Row],[Stuksprijs]])</f>
        <v>63</v>
      </c>
      <c r="N1261" s="44">
        <f>Q4_2025[[#This Row],[Besteld]]*Q4_2025[[#This Row],[Prijs 2]]</f>
        <v>126</v>
      </c>
      <c r="O1261" s="10">
        <f>IF(Q4_2025[[#This Row],[Brutobedrag 2]]&lt;Q4_2025[[#This Row],[Bruto - Rel.korting]],Q4_2025[[#This Row],[Brutobedrag 2]],Q4_2025[[#This Row],[Brutobedrag 2]]*(100-Q4_2025[[#This Row],[Relatiekorting percentage]])/100)</f>
        <v>88.2</v>
      </c>
      <c r="R1261" s="3"/>
      <c r="W1261"/>
      <c r="AB1261"/>
    </row>
    <row r="1262" spans="1:28" x14ac:dyDescent="0.3">
      <c r="A1262" t="s">
        <v>872</v>
      </c>
      <c r="B1262">
        <v>2002131</v>
      </c>
      <c r="C1262" t="s">
        <v>917</v>
      </c>
      <c r="D1262">
        <v>1</v>
      </c>
      <c r="E1262" s="10">
        <v>63</v>
      </c>
      <c r="F1262" s="10">
        <v>63</v>
      </c>
      <c r="G1262" s="10">
        <v>44.1</v>
      </c>
      <c r="H1262">
        <v>30</v>
      </c>
      <c r="I1262" s="51" t="str">
        <f>_xlfn.XLOOKUP(Q4_2025[[#This Row],[Artikelnr]],Artikel_prijzen[Artnr],Artikel_prijzen[Groep],"")</f>
        <v/>
      </c>
      <c r="J1262" s="10" t="str">
        <f>_xlfn.XLOOKUP(Q4_2025[[#This Row],[Artikelnr]],Artikel_prijzen[Artnr],Artikel_prijzen[Prijs 2025],"")</f>
        <v/>
      </c>
      <c r="K1262" t="str">
        <f>IF(Q4_2025[[#This Row],[Artikelprijs]]&lt;&gt;"",IF(Q4_2025[[#This Row],[Stuksprijs]]=Q4_2025[[#This Row],[Artikelprijs]],"Prijs gelijk","Prijs wijkt af"),"")</f>
        <v/>
      </c>
      <c r="L1262" t="str">
        <f>IF(Q4_2025[[#This Row],[Relatiekorting percentage]]=0,
    "Nvt",
    IF(Q4_2025[[#This Row],[Brutobedrag 2]] &lt; Q4_2025[[#This Row],[Bruto - Rel.korting]],
        "Nee",
        "Ja"))</f>
        <v>Ja</v>
      </c>
      <c r="M1262" s="10">
        <f>IF(Q4_2025[[#This Row],[Artikelprijs]]&lt;&gt;"",Q4_2025[[#This Row],[Artikelprijs]],Q4_2025[[#This Row],[Stuksprijs]])</f>
        <v>63</v>
      </c>
      <c r="N1262" s="44">
        <f>Q4_2025[[#This Row],[Besteld]]*Q4_2025[[#This Row],[Prijs 2]]</f>
        <v>63</v>
      </c>
      <c r="O1262" s="10">
        <f>IF(Q4_2025[[#This Row],[Brutobedrag 2]]&lt;Q4_2025[[#This Row],[Bruto - Rel.korting]],Q4_2025[[#This Row],[Brutobedrag 2]],Q4_2025[[#This Row],[Brutobedrag 2]]*(100-Q4_2025[[#This Row],[Relatiekorting percentage]])/100)</f>
        <v>44.1</v>
      </c>
      <c r="R1262" s="3"/>
      <c r="W1262"/>
      <c r="AB1262"/>
    </row>
    <row r="1263" spans="1:28" x14ac:dyDescent="0.3">
      <c r="A1263" t="s">
        <v>872</v>
      </c>
      <c r="B1263">
        <v>2002129</v>
      </c>
      <c r="C1263" t="s">
        <v>106</v>
      </c>
      <c r="D1263">
        <v>4</v>
      </c>
      <c r="E1263" s="10">
        <v>63</v>
      </c>
      <c r="F1263" s="10">
        <v>252</v>
      </c>
      <c r="G1263" s="10">
        <v>176.4</v>
      </c>
      <c r="H1263">
        <v>30</v>
      </c>
      <c r="I1263" s="51" t="str">
        <f>_xlfn.XLOOKUP(Q4_2025[[#This Row],[Artikelnr]],Artikel_prijzen[Artnr],Artikel_prijzen[Groep],"")</f>
        <v/>
      </c>
      <c r="J1263" s="10" t="str">
        <f>_xlfn.XLOOKUP(Q4_2025[[#This Row],[Artikelnr]],Artikel_prijzen[Artnr],Artikel_prijzen[Prijs 2025],"")</f>
        <v/>
      </c>
      <c r="K1263" t="str">
        <f>IF(Q4_2025[[#This Row],[Artikelprijs]]&lt;&gt;"",IF(Q4_2025[[#This Row],[Stuksprijs]]=Q4_2025[[#This Row],[Artikelprijs]],"Prijs gelijk","Prijs wijkt af"),"")</f>
        <v/>
      </c>
      <c r="L1263" t="str">
        <f>IF(Q4_2025[[#This Row],[Relatiekorting percentage]]=0,
    "Nvt",
    IF(Q4_2025[[#This Row],[Brutobedrag 2]] &lt; Q4_2025[[#This Row],[Bruto - Rel.korting]],
        "Nee",
        "Ja"))</f>
        <v>Ja</v>
      </c>
      <c r="M1263" s="10">
        <f>IF(Q4_2025[[#This Row],[Artikelprijs]]&lt;&gt;"",Q4_2025[[#This Row],[Artikelprijs]],Q4_2025[[#This Row],[Stuksprijs]])</f>
        <v>63</v>
      </c>
      <c r="N1263" s="44">
        <f>Q4_2025[[#This Row],[Besteld]]*Q4_2025[[#This Row],[Prijs 2]]</f>
        <v>252</v>
      </c>
      <c r="O1263" s="10">
        <f>IF(Q4_2025[[#This Row],[Brutobedrag 2]]&lt;Q4_2025[[#This Row],[Bruto - Rel.korting]],Q4_2025[[#This Row],[Brutobedrag 2]],Q4_2025[[#This Row],[Brutobedrag 2]]*(100-Q4_2025[[#This Row],[Relatiekorting percentage]])/100)</f>
        <v>176.4</v>
      </c>
      <c r="R1263" s="3"/>
      <c r="W1263"/>
      <c r="AB1263"/>
    </row>
    <row r="1264" spans="1:28" x14ac:dyDescent="0.3">
      <c r="A1264" t="s">
        <v>872</v>
      </c>
      <c r="B1264">
        <v>2004033</v>
      </c>
      <c r="C1264" t="s">
        <v>885</v>
      </c>
      <c r="D1264">
        <v>4</v>
      </c>
      <c r="E1264" s="10">
        <v>19.75</v>
      </c>
      <c r="F1264" s="10">
        <v>79</v>
      </c>
      <c r="G1264" s="10">
        <v>55.3</v>
      </c>
      <c r="H1264">
        <v>30</v>
      </c>
      <c r="I1264" s="51" t="str">
        <f>_xlfn.XLOOKUP(Q4_2025[[#This Row],[Artikelnr]],Artikel_prijzen[Artnr],Artikel_prijzen[Groep],"")</f>
        <v/>
      </c>
      <c r="J1264" s="10" t="str">
        <f>_xlfn.XLOOKUP(Q4_2025[[#This Row],[Artikelnr]],Artikel_prijzen[Artnr],Artikel_prijzen[Prijs 2025],"")</f>
        <v/>
      </c>
      <c r="K1264" t="str">
        <f>IF(Q4_2025[[#This Row],[Artikelprijs]]&lt;&gt;"",IF(Q4_2025[[#This Row],[Stuksprijs]]=Q4_2025[[#This Row],[Artikelprijs]],"Prijs gelijk","Prijs wijkt af"),"")</f>
        <v/>
      </c>
      <c r="L1264" t="str">
        <f>IF(Q4_2025[[#This Row],[Relatiekorting percentage]]=0,
    "Nvt",
    IF(Q4_2025[[#This Row],[Brutobedrag 2]] &lt; Q4_2025[[#This Row],[Bruto - Rel.korting]],
        "Nee",
        "Ja"))</f>
        <v>Ja</v>
      </c>
      <c r="M1264" s="10">
        <f>IF(Q4_2025[[#This Row],[Artikelprijs]]&lt;&gt;"",Q4_2025[[#This Row],[Artikelprijs]],Q4_2025[[#This Row],[Stuksprijs]])</f>
        <v>19.75</v>
      </c>
      <c r="N1264" s="44">
        <f>Q4_2025[[#This Row],[Besteld]]*Q4_2025[[#This Row],[Prijs 2]]</f>
        <v>79</v>
      </c>
      <c r="O1264" s="10">
        <f>IF(Q4_2025[[#This Row],[Brutobedrag 2]]&lt;Q4_2025[[#This Row],[Bruto - Rel.korting]],Q4_2025[[#This Row],[Brutobedrag 2]],Q4_2025[[#This Row],[Brutobedrag 2]]*(100-Q4_2025[[#This Row],[Relatiekorting percentage]])/100)</f>
        <v>55.3</v>
      </c>
      <c r="R1264" s="3"/>
      <c r="W1264"/>
      <c r="AB1264"/>
    </row>
    <row r="1265" spans="1:28" x14ac:dyDescent="0.3">
      <c r="A1265" t="s">
        <v>872</v>
      </c>
      <c r="B1265">
        <v>2004041</v>
      </c>
      <c r="C1265" t="s">
        <v>216</v>
      </c>
      <c r="D1265">
        <v>2</v>
      </c>
      <c r="E1265" s="10">
        <v>23</v>
      </c>
      <c r="F1265" s="10">
        <v>46</v>
      </c>
      <c r="G1265" s="10">
        <v>32.200000000000003</v>
      </c>
      <c r="H1265">
        <v>30</v>
      </c>
      <c r="I1265" s="51" t="str">
        <f>_xlfn.XLOOKUP(Q4_2025[[#This Row],[Artikelnr]],Artikel_prijzen[Artnr],Artikel_prijzen[Groep],"")</f>
        <v/>
      </c>
      <c r="J1265" s="10" t="str">
        <f>_xlfn.XLOOKUP(Q4_2025[[#This Row],[Artikelnr]],Artikel_prijzen[Artnr],Artikel_prijzen[Prijs 2025],"")</f>
        <v/>
      </c>
      <c r="K1265" t="str">
        <f>IF(Q4_2025[[#This Row],[Artikelprijs]]&lt;&gt;"",IF(Q4_2025[[#This Row],[Stuksprijs]]=Q4_2025[[#This Row],[Artikelprijs]],"Prijs gelijk","Prijs wijkt af"),"")</f>
        <v/>
      </c>
      <c r="L1265" t="str">
        <f>IF(Q4_2025[[#This Row],[Relatiekorting percentage]]=0,
    "Nvt",
    IF(Q4_2025[[#This Row],[Brutobedrag 2]] &lt; Q4_2025[[#This Row],[Bruto - Rel.korting]],
        "Nee",
        "Ja"))</f>
        <v>Ja</v>
      </c>
      <c r="M1265" s="10">
        <f>IF(Q4_2025[[#This Row],[Artikelprijs]]&lt;&gt;"",Q4_2025[[#This Row],[Artikelprijs]],Q4_2025[[#This Row],[Stuksprijs]])</f>
        <v>23</v>
      </c>
      <c r="N1265" s="44">
        <f>Q4_2025[[#This Row],[Besteld]]*Q4_2025[[#This Row],[Prijs 2]]</f>
        <v>46</v>
      </c>
      <c r="O1265" s="10">
        <f>IF(Q4_2025[[#This Row],[Brutobedrag 2]]&lt;Q4_2025[[#This Row],[Bruto - Rel.korting]],Q4_2025[[#This Row],[Brutobedrag 2]],Q4_2025[[#This Row],[Brutobedrag 2]]*(100-Q4_2025[[#This Row],[Relatiekorting percentage]])/100)</f>
        <v>32.200000000000003</v>
      </c>
      <c r="R1265" s="3"/>
      <c r="W1265"/>
      <c r="AB1265"/>
    </row>
    <row r="1266" spans="1:28" x14ac:dyDescent="0.3">
      <c r="A1266" t="s">
        <v>872</v>
      </c>
      <c r="B1266">
        <v>2004021</v>
      </c>
      <c r="C1266" t="s">
        <v>44</v>
      </c>
      <c r="D1266">
        <v>12</v>
      </c>
      <c r="E1266" s="10">
        <v>16.22</v>
      </c>
      <c r="F1266" s="10">
        <v>194.64</v>
      </c>
      <c r="G1266" s="10">
        <v>136.25</v>
      </c>
      <c r="H1266">
        <v>30</v>
      </c>
      <c r="I1266" s="51" t="str">
        <f>_xlfn.XLOOKUP(Q4_2025[[#This Row],[Artikelnr]],Artikel_prijzen[Artnr],Artikel_prijzen[Groep],"")</f>
        <v/>
      </c>
      <c r="J1266" s="10" t="str">
        <f>_xlfn.XLOOKUP(Q4_2025[[#This Row],[Artikelnr]],Artikel_prijzen[Artnr],Artikel_prijzen[Prijs 2025],"")</f>
        <v/>
      </c>
      <c r="K1266" t="str">
        <f>IF(Q4_2025[[#This Row],[Artikelprijs]]&lt;&gt;"",IF(Q4_2025[[#This Row],[Stuksprijs]]=Q4_2025[[#This Row],[Artikelprijs]],"Prijs gelijk","Prijs wijkt af"),"")</f>
        <v/>
      </c>
      <c r="L1266" t="str">
        <f>IF(Q4_2025[[#This Row],[Relatiekorting percentage]]=0,
    "Nvt",
    IF(Q4_2025[[#This Row],[Brutobedrag 2]] &lt; Q4_2025[[#This Row],[Bruto - Rel.korting]],
        "Nee",
        "Ja"))</f>
        <v>Ja</v>
      </c>
      <c r="M1266" s="10">
        <f>IF(Q4_2025[[#This Row],[Artikelprijs]]&lt;&gt;"",Q4_2025[[#This Row],[Artikelprijs]],Q4_2025[[#This Row],[Stuksprijs]])</f>
        <v>16.22</v>
      </c>
      <c r="N1266" s="44">
        <f>Q4_2025[[#This Row],[Besteld]]*Q4_2025[[#This Row],[Prijs 2]]</f>
        <v>194.64</v>
      </c>
      <c r="O1266" s="10">
        <f>IF(Q4_2025[[#This Row],[Brutobedrag 2]]&lt;Q4_2025[[#This Row],[Bruto - Rel.korting]],Q4_2025[[#This Row],[Brutobedrag 2]],Q4_2025[[#This Row],[Brutobedrag 2]]*(100-Q4_2025[[#This Row],[Relatiekorting percentage]])/100)</f>
        <v>136.24799999999999</v>
      </c>
      <c r="R1266" s="3"/>
      <c r="W1266"/>
      <c r="AB1266"/>
    </row>
    <row r="1267" spans="1:28" x14ac:dyDescent="0.3">
      <c r="A1267" t="s">
        <v>872</v>
      </c>
      <c r="B1267">
        <v>1005031</v>
      </c>
      <c r="C1267" t="s">
        <v>186</v>
      </c>
      <c r="D1267">
        <v>17</v>
      </c>
      <c r="E1267" s="10">
        <v>22.71</v>
      </c>
      <c r="F1267" s="10">
        <v>386.07</v>
      </c>
      <c r="G1267" s="10">
        <v>270.25</v>
      </c>
      <c r="H1267">
        <v>30</v>
      </c>
      <c r="I1267" s="51" t="str">
        <f>_xlfn.XLOOKUP(Q4_2025[[#This Row],[Artikelnr]],Artikel_prijzen[Artnr],Artikel_prijzen[Groep],"")</f>
        <v/>
      </c>
      <c r="J1267" s="10" t="str">
        <f>_xlfn.XLOOKUP(Q4_2025[[#This Row],[Artikelnr]],Artikel_prijzen[Artnr],Artikel_prijzen[Prijs 2025],"")</f>
        <v/>
      </c>
      <c r="K1267" t="str">
        <f>IF(Q4_2025[[#This Row],[Artikelprijs]]&lt;&gt;"",IF(Q4_2025[[#This Row],[Stuksprijs]]=Q4_2025[[#This Row],[Artikelprijs]],"Prijs gelijk","Prijs wijkt af"),"")</f>
        <v/>
      </c>
      <c r="L1267" t="str">
        <f>IF(Q4_2025[[#This Row],[Relatiekorting percentage]]=0,
    "Nvt",
    IF(Q4_2025[[#This Row],[Brutobedrag 2]] &lt; Q4_2025[[#This Row],[Bruto - Rel.korting]],
        "Nee",
        "Ja"))</f>
        <v>Ja</v>
      </c>
      <c r="M1267" s="10">
        <f>IF(Q4_2025[[#This Row],[Artikelprijs]]&lt;&gt;"",Q4_2025[[#This Row],[Artikelprijs]],Q4_2025[[#This Row],[Stuksprijs]])</f>
        <v>22.71</v>
      </c>
      <c r="N1267" s="44">
        <f>Q4_2025[[#This Row],[Besteld]]*Q4_2025[[#This Row],[Prijs 2]]</f>
        <v>386.07</v>
      </c>
      <c r="O1267" s="10">
        <f>IF(Q4_2025[[#This Row],[Brutobedrag 2]]&lt;Q4_2025[[#This Row],[Bruto - Rel.korting]],Q4_2025[[#This Row],[Brutobedrag 2]],Q4_2025[[#This Row],[Brutobedrag 2]]*(100-Q4_2025[[#This Row],[Relatiekorting percentage]])/100)</f>
        <v>270.24899999999997</v>
      </c>
      <c r="R1267" s="3"/>
      <c r="W1267"/>
      <c r="AB1267"/>
    </row>
    <row r="1268" spans="1:28" x14ac:dyDescent="0.3">
      <c r="A1268" t="s">
        <v>872</v>
      </c>
      <c r="B1268">
        <v>1007051</v>
      </c>
      <c r="C1268" t="s">
        <v>54</v>
      </c>
      <c r="D1268">
        <v>12</v>
      </c>
      <c r="E1268" s="10">
        <v>88.57</v>
      </c>
      <c r="F1268" s="10">
        <v>1062.8399999999999</v>
      </c>
      <c r="G1268" s="10">
        <v>743.99</v>
      </c>
      <c r="H1268">
        <v>30</v>
      </c>
      <c r="I1268" s="51" t="str">
        <f>_xlfn.XLOOKUP(Q4_2025[[#This Row],[Artikelnr]],Artikel_prijzen[Artnr],Artikel_prijzen[Groep],"")</f>
        <v/>
      </c>
      <c r="J1268" s="10" t="str">
        <f>_xlfn.XLOOKUP(Q4_2025[[#This Row],[Artikelnr]],Artikel_prijzen[Artnr],Artikel_prijzen[Prijs 2025],"")</f>
        <v/>
      </c>
      <c r="K1268" t="str">
        <f>IF(Q4_2025[[#This Row],[Artikelprijs]]&lt;&gt;"",IF(Q4_2025[[#This Row],[Stuksprijs]]=Q4_2025[[#This Row],[Artikelprijs]],"Prijs gelijk","Prijs wijkt af"),"")</f>
        <v/>
      </c>
      <c r="L1268" t="str">
        <f>IF(Q4_2025[[#This Row],[Relatiekorting percentage]]=0,
    "Nvt",
    IF(Q4_2025[[#This Row],[Brutobedrag 2]] &lt; Q4_2025[[#This Row],[Bruto - Rel.korting]],
        "Nee",
        "Ja"))</f>
        <v>Ja</v>
      </c>
      <c r="M1268" s="10">
        <f>IF(Q4_2025[[#This Row],[Artikelprijs]]&lt;&gt;"",Q4_2025[[#This Row],[Artikelprijs]],Q4_2025[[#This Row],[Stuksprijs]])</f>
        <v>88.57</v>
      </c>
      <c r="N1268" s="44">
        <f>Q4_2025[[#This Row],[Besteld]]*Q4_2025[[#This Row],[Prijs 2]]</f>
        <v>1062.8399999999999</v>
      </c>
      <c r="O1268" s="10">
        <f>IF(Q4_2025[[#This Row],[Brutobedrag 2]]&lt;Q4_2025[[#This Row],[Bruto - Rel.korting]],Q4_2025[[#This Row],[Brutobedrag 2]],Q4_2025[[#This Row],[Brutobedrag 2]]*(100-Q4_2025[[#This Row],[Relatiekorting percentage]])/100)</f>
        <v>743.98799999999983</v>
      </c>
      <c r="R1268" s="3"/>
      <c r="W1268"/>
      <c r="AB1268"/>
    </row>
    <row r="1269" spans="1:28" x14ac:dyDescent="0.3">
      <c r="A1269" t="s">
        <v>872</v>
      </c>
      <c r="B1269">
        <v>1002026</v>
      </c>
      <c r="C1269" t="s">
        <v>615</v>
      </c>
      <c r="D1269">
        <v>12</v>
      </c>
      <c r="E1269" s="10">
        <v>49</v>
      </c>
      <c r="F1269" s="10">
        <v>588</v>
      </c>
      <c r="G1269" s="10">
        <v>411.6</v>
      </c>
      <c r="H1269">
        <v>30</v>
      </c>
      <c r="I1269" s="51" t="str">
        <f>_xlfn.XLOOKUP(Q4_2025[[#This Row],[Artikelnr]],Artikel_prijzen[Artnr],Artikel_prijzen[Groep],"")</f>
        <v/>
      </c>
      <c r="J1269" s="10" t="str">
        <f>_xlfn.XLOOKUP(Q4_2025[[#This Row],[Artikelnr]],Artikel_prijzen[Artnr],Artikel_prijzen[Prijs 2025],"")</f>
        <v/>
      </c>
      <c r="K1269" t="str">
        <f>IF(Q4_2025[[#This Row],[Artikelprijs]]&lt;&gt;"",IF(Q4_2025[[#This Row],[Stuksprijs]]=Q4_2025[[#This Row],[Artikelprijs]],"Prijs gelijk","Prijs wijkt af"),"")</f>
        <v/>
      </c>
      <c r="L1269" t="str">
        <f>IF(Q4_2025[[#This Row],[Relatiekorting percentage]]=0,
    "Nvt",
    IF(Q4_2025[[#This Row],[Brutobedrag 2]] &lt; Q4_2025[[#This Row],[Bruto - Rel.korting]],
        "Nee",
        "Ja"))</f>
        <v>Ja</v>
      </c>
      <c r="M1269" s="10">
        <f>IF(Q4_2025[[#This Row],[Artikelprijs]]&lt;&gt;"",Q4_2025[[#This Row],[Artikelprijs]],Q4_2025[[#This Row],[Stuksprijs]])</f>
        <v>49</v>
      </c>
      <c r="N1269" s="44">
        <f>Q4_2025[[#This Row],[Besteld]]*Q4_2025[[#This Row],[Prijs 2]]</f>
        <v>588</v>
      </c>
      <c r="O1269" s="10">
        <f>IF(Q4_2025[[#This Row],[Brutobedrag 2]]&lt;Q4_2025[[#This Row],[Bruto - Rel.korting]],Q4_2025[[#This Row],[Brutobedrag 2]],Q4_2025[[#This Row],[Brutobedrag 2]]*(100-Q4_2025[[#This Row],[Relatiekorting percentage]])/100)</f>
        <v>411.6</v>
      </c>
      <c r="R1269" s="3"/>
      <c r="W1269"/>
      <c r="AB1269"/>
    </row>
    <row r="1270" spans="1:28" x14ac:dyDescent="0.3">
      <c r="A1270" t="s">
        <v>872</v>
      </c>
      <c r="B1270">
        <v>4001086</v>
      </c>
      <c r="C1270" t="s">
        <v>883</v>
      </c>
      <c r="D1270">
        <v>1</v>
      </c>
      <c r="E1270" s="10">
        <v>400</v>
      </c>
      <c r="F1270" s="10">
        <v>400</v>
      </c>
      <c r="G1270" s="10">
        <v>360</v>
      </c>
      <c r="H1270">
        <v>10</v>
      </c>
      <c r="I1270" s="51" t="str">
        <f>_xlfn.XLOOKUP(Q4_2025[[#This Row],[Artikelnr]],Artikel_prijzen[Artnr],Artikel_prijzen[Groep],"")</f>
        <v/>
      </c>
      <c r="J1270" s="10" t="str">
        <f>_xlfn.XLOOKUP(Q4_2025[[#This Row],[Artikelnr]],Artikel_prijzen[Artnr],Artikel_prijzen[Prijs 2025],"")</f>
        <v/>
      </c>
      <c r="K1270" t="str">
        <f>IF(Q4_2025[[#This Row],[Artikelprijs]]&lt;&gt;"",IF(Q4_2025[[#This Row],[Stuksprijs]]=Q4_2025[[#This Row],[Artikelprijs]],"Prijs gelijk","Prijs wijkt af"),"")</f>
        <v/>
      </c>
      <c r="L1270" t="str">
        <f>IF(Q4_2025[[#This Row],[Relatiekorting percentage]]=0,
    "Nvt",
    IF(Q4_2025[[#This Row],[Brutobedrag 2]] &lt; Q4_2025[[#This Row],[Bruto - Rel.korting]],
        "Nee",
        "Ja"))</f>
        <v>Ja</v>
      </c>
      <c r="M1270" s="10">
        <f>IF(Q4_2025[[#This Row],[Artikelprijs]]&lt;&gt;"",Q4_2025[[#This Row],[Artikelprijs]],Q4_2025[[#This Row],[Stuksprijs]])</f>
        <v>400</v>
      </c>
      <c r="N1270" s="44">
        <f>Q4_2025[[#This Row],[Besteld]]*Q4_2025[[#This Row],[Prijs 2]]</f>
        <v>400</v>
      </c>
      <c r="O1270" s="10">
        <f>IF(Q4_2025[[#This Row],[Brutobedrag 2]]&lt;Q4_2025[[#This Row],[Bruto - Rel.korting]],Q4_2025[[#This Row],[Brutobedrag 2]],Q4_2025[[#This Row],[Brutobedrag 2]]*(100-Q4_2025[[#This Row],[Relatiekorting percentage]])/100)</f>
        <v>360</v>
      </c>
      <c r="R1270" s="3"/>
      <c r="W1270"/>
      <c r="AB1270"/>
    </row>
    <row r="1271" spans="1:28" x14ac:dyDescent="0.3">
      <c r="A1271" t="s">
        <v>872</v>
      </c>
      <c r="B1271">
        <v>4001118</v>
      </c>
      <c r="C1271" t="s">
        <v>317</v>
      </c>
      <c r="D1271">
        <v>1</v>
      </c>
      <c r="E1271" s="10">
        <v>100</v>
      </c>
      <c r="F1271" s="10">
        <v>100</v>
      </c>
      <c r="G1271" s="10">
        <v>90</v>
      </c>
      <c r="H1271">
        <v>10</v>
      </c>
      <c r="I1271" s="51" t="str">
        <f>_xlfn.XLOOKUP(Q4_2025[[#This Row],[Artikelnr]],Artikel_prijzen[Artnr],Artikel_prijzen[Groep],"")</f>
        <v/>
      </c>
      <c r="J1271" s="10" t="str">
        <f>_xlfn.XLOOKUP(Q4_2025[[#This Row],[Artikelnr]],Artikel_prijzen[Artnr],Artikel_prijzen[Prijs 2025],"")</f>
        <v/>
      </c>
      <c r="K1271" t="str">
        <f>IF(Q4_2025[[#This Row],[Artikelprijs]]&lt;&gt;"",IF(Q4_2025[[#This Row],[Stuksprijs]]=Q4_2025[[#This Row],[Artikelprijs]],"Prijs gelijk","Prijs wijkt af"),"")</f>
        <v/>
      </c>
      <c r="L1271" t="str">
        <f>IF(Q4_2025[[#This Row],[Relatiekorting percentage]]=0,
    "Nvt",
    IF(Q4_2025[[#This Row],[Brutobedrag 2]] &lt; Q4_2025[[#This Row],[Bruto - Rel.korting]],
        "Nee",
        "Ja"))</f>
        <v>Ja</v>
      </c>
      <c r="M1271" s="10">
        <f>IF(Q4_2025[[#This Row],[Artikelprijs]]&lt;&gt;"",Q4_2025[[#This Row],[Artikelprijs]],Q4_2025[[#This Row],[Stuksprijs]])</f>
        <v>100</v>
      </c>
      <c r="N1271" s="44">
        <f>Q4_2025[[#This Row],[Besteld]]*Q4_2025[[#This Row],[Prijs 2]]</f>
        <v>100</v>
      </c>
      <c r="O1271" s="10">
        <f>IF(Q4_2025[[#This Row],[Brutobedrag 2]]&lt;Q4_2025[[#This Row],[Bruto - Rel.korting]],Q4_2025[[#This Row],[Brutobedrag 2]],Q4_2025[[#This Row],[Brutobedrag 2]]*(100-Q4_2025[[#This Row],[Relatiekorting percentage]])/100)</f>
        <v>90</v>
      </c>
      <c r="R1271" s="3"/>
      <c r="W1271"/>
      <c r="AB1271"/>
    </row>
    <row r="1272" spans="1:28" x14ac:dyDescent="0.3">
      <c r="A1272" t="s">
        <v>872</v>
      </c>
      <c r="B1272">
        <v>4001303</v>
      </c>
      <c r="C1272" t="s">
        <v>639</v>
      </c>
      <c r="D1272">
        <v>1</v>
      </c>
      <c r="E1272" s="10">
        <v>15.45</v>
      </c>
      <c r="F1272" s="10">
        <v>15.45</v>
      </c>
      <c r="G1272" s="10">
        <v>13.9</v>
      </c>
      <c r="H1272">
        <v>10</v>
      </c>
      <c r="I1272" s="51" t="str">
        <f>_xlfn.XLOOKUP(Q4_2025[[#This Row],[Artikelnr]],Artikel_prijzen[Artnr],Artikel_prijzen[Groep],"")</f>
        <v/>
      </c>
      <c r="J1272" s="10" t="str">
        <f>_xlfn.XLOOKUP(Q4_2025[[#This Row],[Artikelnr]],Artikel_prijzen[Artnr],Artikel_prijzen[Prijs 2025],"")</f>
        <v/>
      </c>
      <c r="K1272" t="str">
        <f>IF(Q4_2025[[#This Row],[Artikelprijs]]&lt;&gt;"",IF(Q4_2025[[#This Row],[Stuksprijs]]=Q4_2025[[#This Row],[Artikelprijs]],"Prijs gelijk","Prijs wijkt af"),"")</f>
        <v/>
      </c>
      <c r="L1272" t="str">
        <f>IF(Q4_2025[[#This Row],[Relatiekorting percentage]]=0,
    "Nvt",
    IF(Q4_2025[[#This Row],[Brutobedrag 2]] &lt; Q4_2025[[#This Row],[Bruto - Rel.korting]],
        "Nee",
        "Ja"))</f>
        <v>Ja</v>
      </c>
      <c r="M1272" s="10">
        <f>IF(Q4_2025[[#This Row],[Artikelprijs]]&lt;&gt;"",Q4_2025[[#This Row],[Artikelprijs]],Q4_2025[[#This Row],[Stuksprijs]])</f>
        <v>15.45</v>
      </c>
      <c r="N1272" s="44">
        <f>Q4_2025[[#This Row],[Besteld]]*Q4_2025[[#This Row],[Prijs 2]]</f>
        <v>15.45</v>
      </c>
      <c r="O1272" s="10">
        <f>IF(Q4_2025[[#This Row],[Brutobedrag 2]]&lt;Q4_2025[[#This Row],[Bruto - Rel.korting]],Q4_2025[[#This Row],[Brutobedrag 2]],Q4_2025[[#This Row],[Brutobedrag 2]]*(100-Q4_2025[[#This Row],[Relatiekorting percentage]])/100)</f>
        <v>13.904999999999999</v>
      </c>
      <c r="R1272" s="3"/>
      <c r="W1272"/>
      <c r="AB1272"/>
    </row>
    <row r="1273" spans="1:28" x14ac:dyDescent="0.3">
      <c r="A1273" t="s">
        <v>872</v>
      </c>
      <c r="B1273">
        <v>4001205</v>
      </c>
      <c r="C1273" t="s">
        <v>359</v>
      </c>
      <c r="D1273">
        <v>1</v>
      </c>
      <c r="E1273" s="10">
        <v>1698.3</v>
      </c>
      <c r="F1273" s="10">
        <v>1698.3</v>
      </c>
      <c r="G1273" s="10">
        <v>1528.47</v>
      </c>
      <c r="H1273">
        <v>10</v>
      </c>
      <c r="I1273" s="51" t="str">
        <f>_xlfn.XLOOKUP(Q4_2025[[#This Row],[Artikelnr]],Artikel_prijzen[Artnr],Artikel_prijzen[Groep],"")</f>
        <v/>
      </c>
      <c r="J1273" s="10" t="str">
        <f>_xlfn.XLOOKUP(Q4_2025[[#This Row],[Artikelnr]],Artikel_prijzen[Artnr],Artikel_prijzen[Prijs 2025],"")</f>
        <v/>
      </c>
      <c r="K1273" t="str">
        <f>IF(Q4_2025[[#This Row],[Artikelprijs]]&lt;&gt;"",IF(Q4_2025[[#This Row],[Stuksprijs]]=Q4_2025[[#This Row],[Artikelprijs]],"Prijs gelijk","Prijs wijkt af"),"")</f>
        <v/>
      </c>
      <c r="L1273" t="str">
        <f>IF(Q4_2025[[#This Row],[Relatiekorting percentage]]=0,
    "Nvt",
    IF(Q4_2025[[#This Row],[Brutobedrag 2]] &lt; Q4_2025[[#This Row],[Bruto - Rel.korting]],
        "Nee",
        "Ja"))</f>
        <v>Ja</v>
      </c>
      <c r="M1273" s="10">
        <f>IF(Q4_2025[[#This Row],[Artikelprijs]]&lt;&gt;"",Q4_2025[[#This Row],[Artikelprijs]],Q4_2025[[#This Row],[Stuksprijs]])</f>
        <v>1698.3</v>
      </c>
      <c r="N1273" s="44">
        <f>Q4_2025[[#This Row],[Besteld]]*Q4_2025[[#This Row],[Prijs 2]]</f>
        <v>1698.3</v>
      </c>
      <c r="O1273" s="10">
        <f>IF(Q4_2025[[#This Row],[Brutobedrag 2]]&lt;Q4_2025[[#This Row],[Bruto - Rel.korting]],Q4_2025[[#This Row],[Brutobedrag 2]],Q4_2025[[#This Row],[Brutobedrag 2]]*(100-Q4_2025[[#This Row],[Relatiekorting percentage]])/100)</f>
        <v>1528.47</v>
      </c>
      <c r="R1273" s="3"/>
      <c r="W1273"/>
      <c r="AB1273"/>
    </row>
    <row r="1274" spans="1:28" x14ac:dyDescent="0.3">
      <c r="A1274" t="s">
        <v>872</v>
      </c>
      <c r="B1274">
        <v>5040032</v>
      </c>
      <c r="C1274" t="s">
        <v>918</v>
      </c>
      <c r="D1274">
        <v>4</v>
      </c>
      <c r="E1274" s="10">
        <v>75</v>
      </c>
      <c r="F1274" s="10">
        <v>300</v>
      </c>
      <c r="G1274" s="10">
        <v>270</v>
      </c>
      <c r="H1274">
        <v>10</v>
      </c>
      <c r="I1274" s="51" t="str">
        <f>_xlfn.XLOOKUP(Q4_2025[[#This Row],[Artikelnr]],Artikel_prijzen[Artnr],Artikel_prijzen[Groep],"")</f>
        <v/>
      </c>
      <c r="J1274" s="10" t="str">
        <f>_xlfn.XLOOKUP(Q4_2025[[#This Row],[Artikelnr]],Artikel_prijzen[Artnr],Artikel_prijzen[Prijs 2025],"")</f>
        <v/>
      </c>
      <c r="K1274" t="str">
        <f>IF(Q4_2025[[#This Row],[Artikelprijs]]&lt;&gt;"",IF(Q4_2025[[#This Row],[Stuksprijs]]=Q4_2025[[#This Row],[Artikelprijs]],"Prijs gelijk","Prijs wijkt af"),"")</f>
        <v/>
      </c>
      <c r="L1274" t="str">
        <f>IF(Q4_2025[[#This Row],[Relatiekorting percentage]]=0,
    "Nvt",
    IF(Q4_2025[[#This Row],[Brutobedrag 2]] &lt; Q4_2025[[#This Row],[Bruto - Rel.korting]],
        "Nee",
        "Ja"))</f>
        <v>Ja</v>
      </c>
      <c r="M1274" s="10">
        <f>IF(Q4_2025[[#This Row],[Artikelprijs]]&lt;&gt;"",Q4_2025[[#This Row],[Artikelprijs]],Q4_2025[[#This Row],[Stuksprijs]])</f>
        <v>75</v>
      </c>
      <c r="N1274" s="44">
        <f>Q4_2025[[#This Row],[Besteld]]*Q4_2025[[#This Row],[Prijs 2]]</f>
        <v>300</v>
      </c>
      <c r="O1274" s="10">
        <f>IF(Q4_2025[[#This Row],[Brutobedrag 2]]&lt;Q4_2025[[#This Row],[Bruto - Rel.korting]],Q4_2025[[#This Row],[Brutobedrag 2]],Q4_2025[[#This Row],[Brutobedrag 2]]*(100-Q4_2025[[#This Row],[Relatiekorting percentage]])/100)</f>
        <v>270</v>
      </c>
      <c r="R1274" s="3"/>
      <c r="W1274"/>
      <c r="AB1274"/>
    </row>
    <row r="1275" spans="1:28" x14ac:dyDescent="0.3">
      <c r="A1275" t="s">
        <v>872</v>
      </c>
      <c r="B1275">
        <v>5040032</v>
      </c>
      <c r="C1275" t="s">
        <v>919</v>
      </c>
      <c r="D1275">
        <v>1</v>
      </c>
      <c r="E1275" s="10">
        <v>115</v>
      </c>
      <c r="F1275" s="10">
        <v>115</v>
      </c>
      <c r="G1275" s="10">
        <v>103.5</v>
      </c>
      <c r="H1275">
        <v>10</v>
      </c>
      <c r="I1275" s="51" t="str">
        <f>_xlfn.XLOOKUP(Q4_2025[[#This Row],[Artikelnr]],Artikel_prijzen[Artnr],Artikel_prijzen[Groep],"")</f>
        <v/>
      </c>
      <c r="J1275" s="10" t="str">
        <f>_xlfn.XLOOKUP(Q4_2025[[#This Row],[Artikelnr]],Artikel_prijzen[Artnr],Artikel_prijzen[Prijs 2025],"")</f>
        <v/>
      </c>
      <c r="K1275" t="str">
        <f>IF(Q4_2025[[#This Row],[Artikelprijs]]&lt;&gt;"",IF(Q4_2025[[#This Row],[Stuksprijs]]=Q4_2025[[#This Row],[Artikelprijs]],"Prijs gelijk","Prijs wijkt af"),"")</f>
        <v/>
      </c>
      <c r="L1275" t="str">
        <f>IF(Q4_2025[[#This Row],[Relatiekorting percentage]]=0,
    "Nvt",
    IF(Q4_2025[[#This Row],[Brutobedrag 2]] &lt; Q4_2025[[#This Row],[Bruto - Rel.korting]],
        "Nee",
        "Ja"))</f>
        <v>Ja</v>
      </c>
      <c r="M1275" s="10">
        <f>IF(Q4_2025[[#This Row],[Artikelprijs]]&lt;&gt;"",Q4_2025[[#This Row],[Artikelprijs]],Q4_2025[[#This Row],[Stuksprijs]])</f>
        <v>115</v>
      </c>
      <c r="N1275" s="44">
        <f>Q4_2025[[#This Row],[Besteld]]*Q4_2025[[#This Row],[Prijs 2]]</f>
        <v>115</v>
      </c>
      <c r="O1275" s="10">
        <f>IF(Q4_2025[[#This Row],[Brutobedrag 2]]&lt;Q4_2025[[#This Row],[Bruto - Rel.korting]],Q4_2025[[#This Row],[Brutobedrag 2]],Q4_2025[[#This Row],[Brutobedrag 2]]*(100-Q4_2025[[#This Row],[Relatiekorting percentage]])/100)</f>
        <v>103.5</v>
      </c>
      <c r="R1275" s="3"/>
      <c r="W1275"/>
      <c r="AB1275"/>
    </row>
    <row r="1276" spans="1:28" x14ac:dyDescent="0.3">
      <c r="A1276" t="s">
        <v>872</v>
      </c>
      <c r="B1276">
        <v>3002024</v>
      </c>
      <c r="C1276" t="s">
        <v>700</v>
      </c>
      <c r="D1276">
        <v>1</v>
      </c>
      <c r="E1276" s="10">
        <v>104.09</v>
      </c>
      <c r="F1276" s="10">
        <v>104.09</v>
      </c>
      <c r="G1276" s="10">
        <v>72.86</v>
      </c>
      <c r="H1276">
        <v>30</v>
      </c>
      <c r="I1276" s="51" t="str">
        <f>_xlfn.XLOOKUP(Q4_2025[[#This Row],[Artikelnr]],Artikel_prijzen[Artnr],Artikel_prijzen[Groep],"")</f>
        <v/>
      </c>
      <c r="J1276" s="10" t="str">
        <f>_xlfn.XLOOKUP(Q4_2025[[#This Row],[Artikelnr]],Artikel_prijzen[Artnr],Artikel_prijzen[Prijs 2025],"")</f>
        <v/>
      </c>
      <c r="K1276" t="str">
        <f>IF(Q4_2025[[#This Row],[Artikelprijs]]&lt;&gt;"",IF(Q4_2025[[#This Row],[Stuksprijs]]=Q4_2025[[#This Row],[Artikelprijs]],"Prijs gelijk","Prijs wijkt af"),"")</f>
        <v/>
      </c>
      <c r="L1276" t="str">
        <f>IF(Q4_2025[[#This Row],[Relatiekorting percentage]]=0,
    "Nvt",
    IF(Q4_2025[[#This Row],[Brutobedrag 2]] &lt; Q4_2025[[#This Row],[Bruto - Rel.korting]],
        "Nee",
        "Ja"))</f>
        <v>Ja</v>
      </c>
      <c r="M1276" s="10">
        <f>IF(Q4_2025[[#This Row],[Artikelprijs]]&lt;&gt;"",Q4_2025[[#This Row],[Artikelprijs]],Q4_2025[[#This Row],[Stuksprijs]])</f>
        <v>104.09</v>
      </c>
      <c r="N1276" s="44">
        <f>Q4_2025[[#This Row],[Besteld]]*Q4_2025[[#This Row],[Prijs 2]]</f>
        <v>104.09</v>
      </c>
      <c r="O1276" s="10">
        <f>IF(Q4_2025[[#This Row],[Brutobedrag 2]]&lt;Q4_2025[[#This Row],[Bruto - Rel.korting]],Q4_2025[[#This Row],[Brutobedrag 2]],Q4_2025[[#This Row],[Brutobedrag 2]]*(100-Q4_2025[[#This Row],[Relatiekorting percentage]])/100)</f>
        <v>72.863</v>
      </c>
      <c r="R1276" s="3"/>
      <c r="W1276"/>
      <c r="AB1276"/>
    </row>
    <row r="1277" spans="1:28" x14ac:dyDescent="0.3">
      <c r="A1277" t="s">
        <v>872</v>
      </c>
      <c r="B1277">
        <v>3001044</v>
      </c>
      <c r="C1277" t="s">
        <v>47</v>
      </c>
      <c r="D1277">
        <v>7</v>
      </c>
      <c r="E1277" s="10">
        <v>26.83</v>
      </c>
      <c r="F1277" s="10">
        <v>187.81</v>
      </c>
      <c r="G1277" s="10">
        <v>131.47</v>
      </c>
      <c r="H1277">
        <v>30</v>
      </c>
      <c r="I1277" s="51" t="str">
        <f>_xlfn.XLOOKUP(Q4_2025[[#This Row],[Artikelnr]],Artikel_prijzen[Artnr],Artikel_prijzen[Groep],"")</f>
        <v/>
      </c>
      <c r="J1277" s="10" t="str">
        <f>_xlfn.XLOOKUP(Q4_2025[[#This Row],[Artikelnr]],Artikel_prijzen[Artnr],Artikel_prijzen[Prijs 2025],"")</f>
        <v/>
      </c>
      <c r="K1277" t="str">
        <f>IF(Q4_2025[[#This Row],[Artikelprijs]]&lt;&gt;"",IF(Q4_2025[[#This Row],[Stuksprijs]]=Q4_2025[[#This Row],[Artikelprijs]],"Prijs gelijk","Prijs wijkt af"),"")</f>
        <v/>
      </c>
      <c r="L1277" t="str">
        <f>IF(Q4_2025[[#This Row],[Relatiekorting percentage]]=0,
    "Nvt",
    IF(Q4_2025[[#This Row],[Brutobedrag 2]] &lt; Q4_2025[[#This Row],[Bruto - Rel.korting]],
        "Nee",
        "Ja"))</f>
        <v>Ja</v>
      </c>
      <c r="M1277" s="10">
        <f>IF(Q4_2025[[#This Row],[Artikelprijs]]&lt;&gt;"",Q4_2025[[#This Row],[Artikelprijs]],Q4_2025[[#This Row],[Stuksprijs]])</f>
        <v>26.83</v>
      </c>
      <c r="N1277" s="44">
        <f>Q4_2025[[#This Row],[Besteld]]*Q4_2025[[#This Row],[Prijs 2]]</f>
        <v>187.81</v>
      </c>
      <c r="O1277" s="10">
        <f>IF(Q4_2025[[#This Row],[Brutobedrag 2]]&lt;Q4_2025[[#This Row],[Bruto - Rel.korting]],Q4_2025[[#This Row],[Brutobedrag 2]],Q4_2025[[#This Row],[Brutobedrag 2]]*(100-Q4_2025[[#This Row],[Relatiekorting percentage]])/100)</f>
        <v>131.46700000000001</v>
      </c>
      <c r="R1277" s="3"/>
      <c r="W1277"/>
      <c r="AB1277"/>
    </row>
    <row r="1278" spans="1:28" x14ac:dyDescent="0.3">
      <c r="A1278" t="s">
        <v>872</v>
      </c>
      <c r="B1278">
        <v>3001116</v>
      </c>
      <c r="C1278" t="s">
        <v>765</v>
      </c>
      <c r="D1278">
        <v>1</v>
      </c>
      <c r="E1278" s="10">
        <v>47.99</v>
      </c>
      <c r="F1278" s="10">
        <v>47.99</v>
      </c>
      <c r="G1278" s="10">
        <v>33.590000000000003</v>
      </c>
      <c r="H1278">
        <v>30</v>
      </c>
      <c r="I1278" s="51" t="str">
        <f>_xlfn.XLOOKUP(Q4_2025[[#This Row],[Artikelnr]],Artikel_prijzen[Artnr],Artikel_prijzen[Groep],"")</f>
        <v/>
      </c>
      <c r="J1278" s="10" t="str">
        <f>_xlfn.XLOOKUP(Q4_2025[[#This Row],[Artikelnr]],Artikel_prijzen[Artnr],Artikel_prijzen[Prijs 2025],"")</f>
        <v/>
      </c>
      <c r="K1278" t="str">
        <f>IF(Q4_2025[[#This Row],[Artikelprijs]]&lt;&gt;"",IF(Q4_2025[[#This Row],[Stuksprijs]]=Q4_2025[[#This Row],[Artikelprijs]],"Prijs gelijk","Prijs wijkt af"),"")</f>
        <v/>
      </c>
      <c r="L1278" t="str">
        <f>IF(Q4_2025[[#This Row],[Relatiekorting percentage]]=0,
    "Nvt",
    IF(Q4_2025[[#This Row],[Brutobedrag 2]] &lt; Q4_2025[[#This Row],[Bruto - Rel.korting]],
        "Nee",
        "Ja"))</f>
        <v>Ja</v>
      </c>
      <c r="M1278" s="10">
        <f>IF(Q4_2025[[#This Row],[Artikelprijs]]&lt;&gt;"",Q4_2025[[#This Row],[Artikelprijs]],Q4_2025[[#This Row],[Stuksprijs]])</f>
        <v>47.99</v>
      </c>
      <c r="N1278" s="44">
        <f>Q4_2025[[#This Row],[Besteld]]*Q4_2025[[#This Row],[Prijs 2]]</f>
        <v>47.99</v>
      </c>
      <c r="O1278" s="10">
        <f>IF(Q4_2025[[#This Row],[Brutobedrag 2]]&lt;Q4_2025[[#This Row],[Bruto - Rel.korting]],Q4_2025[[#This Row],[Brutobedrag 2]],Q4_2025[[#This Row],[Brutobedrag 2]]*(100-Q4_2025[[#This Row],[Relatiekorting percentage]])/100)</f>
        <v>33.593000000000004</v>
      </c>
      <c r="R1278" s="3"/>
      <c r="W1278"/>
      <c r="AB1278"/>
    </row>
    <row r="1279" spans="1:28" x14ac:dyDescent="0.3">
      <c r="A1279" t="s">
        <v>872</v>
      </c>
      <c r="B1279">
        <v>3001013</v>
      </c>
      <c r="C1279" t="s">
        <v>325</v>
      </c>
      <c r="D1279">
        <v>1</v>
      </c>
      <c r="E1279" s="10">
        <v>17.89</v>
      </c>
      <c r="F1279" s="10">
        <v>17.89</v>
      </c>
      <c r="G1279" s="10">
        <v>12.52</v>
      </c>
      <c r="H1279">
        <v>30</v>
      </c>
      <c r="I1279" s="51" t="str">
        <f>_xlfn.XLOOKUP(Q4_2025[[#This Row],[Artikelnr]],Artikel_prijzen[Artnr],Artikel_prijzen[Groep],"")</f>
        <v/>
      </c>
      <c r="J1279" s="10" t="str">
        <f>_xlfn.XLOOKUP(Q4_2025[[#This Row],[Artikelnr]],Artikel_prijzen[Artnr],Artikel_prijzen[Prijs 2025],"")</f>
        <v/>
      </c>
      <c r="K1279" t="str">
        <f>IF(Q4_2025[[#This Row],[Artikelprijs]]&lt;&gt;"",IF(Q4_2025[[#This Row],[Stuksprijs]]=Q4_2025[[#This Row],[Artikelprijs]],"Prijs gelijk","Prijs wijkt af"),"")</f>
        <v/>
      </c>
      <c r="L1279" t="str">
        <f>IF(Q4_2025[[#This Row],[Relatiekorting percentage]]=0,
    "Nvt",
    IF(Q4_2025[[#This Row],[Brutobedrag 2]] &lt; Q4_2025[[#This Row],[Bruto - Rel.korting]],
        "Nee",
        "Ja"))</f>
        <v>Ja</v>
      </c>
      <c r="M1279" s="10">
        <f>IF(Q4_2025[[#This Row],[Artikelprijs]]&lt;&gt;"",Q4_2025[[#This Row],[Artikelprijs]],Q4_2025[[#This Row],[Stuksprijs]])</f>
        <v>17.89</v>
      </c>
      <c r="N1279" s="44">
        <f>Q4_2025[[#This Row],[Besteld]]*Q4_2025[[#This Row],[Prijs 2]]</f>
        <v>17.89</v>
      </c>
      <c r="O1279" s="10">
        <f>IF(Q4_2025[[#This Row],[Brutobedrag 2]]&lt;Q4_2025[[#This Row],[Bruto - Rel.korting]],Q4_2025[[#This Row],[Brutobedrag 2]],Q4_2025[[#This Row],[Brutobedrag 2]]*(100-Q4_2025[[#This Row],[Relatiekorting percentage]])/100)</f>
        <v>12.523</v>
      </c>
      <c r="R1279" s="3"/>
      <c r="W1279"/>
      <c r="AB1279"/>
    </row>
    <row r="1280" spans="1:28" x14ac:dyDescent="0.3">
      <c r="A1280" t="s">
        <v>872</v>
      </c>
      <c r="B1280">
        <v>1002030</v>
      </c>
      <c r="C1280" t="s">
        <v>882</v>
      </c>
      <c r="D1280">
        <v>6</v>
      </c>
      <c r="E1280" s="10">
        <v>38.99</v>
      </c>
      <c r="F1280" s="10">
        <v>233.94</v>
      </c>
      <c r="G1280" s="10">
        <v>163.76</v>
      </c>
      <c r="H1280">
        <v>30</v>
      </c>
      <c r="I1280" s="51" t="str">
        <f>_xlfn.XLOOKUP(Q4_2025[[#This Row],[Artikelnr]],Artikel_prijzen[Artnr],Artikel_prijzen[Groep],"")</f>
        <v/>
      </c>
      <c r="J1280" s="10" t="str">
        <f>_xlfn.XLOOKUP(Q4_2025[[#This Row],[Artikelnr]],Artikel_prijzen[Artnr],Artikel_prijzen[Prijs 2025],"")</f>
        <v/>
      </c>
      <c r="K1280" t="str">
        <f>IF(Q4_2025[[#This Row],[Artikelprijs]]&lt;&gt;"",IF(Q4_2025[[#This Row],[Stuksprijs]]=Q4_2025[[#This Row],[Artikelprijs]],"Prijs gelijk","Prijs wijkt af"),"")</f>
        <v/>
      </c>
      <c r="L1280" t="str">
        <f>IF(Q4_2025[[#This Row],[Relatiekorting percentage]]=0,
    "Nvt",
    IF(Q4_2025[[#This Row],[Brutobedrag 2]] &lt; Q4_2025[[#This Row],[Bruto - Rel.korting]],
        "Nee",
        "Ja"))</f>
        <v>Ja</v>
      </c>
      <c r="M1280" s="10">
        <f>IF(Q4_2025[[#This Row],[Artikelprijs]]&lt;&gt;"",Q4_2025[[#This Row],[Artikelprijs]],Q4_2025[[#This Row],[Stuksprijs]])</f>
        <v>38.99</v>
      </c>
      <c r="N1280" s="44">
        <f>Q4_2025[[#This Row],[Besteld]]*Q4_2025[[#This Row],[Prijs 2]]</f>
        <v>233.94</v>
      </c>
      <c r="O1280" s="10">
        <f>IF(Q4_2025[[#This Row],[Brutobedrag 2]]&lt;Q4_2025[[#This Row],[Bruto - Rel.korting]],Q4_2025[[#This Row],[Brutobedrag 2]],Q4_2025[[#This Row],[Brutobedrag 2]]*(100-Q4_2025[[#This Row],[Relatiekorting percentage]])/100)</f>
        <v>163.75799999999998</v>
      </c>
      <c r="R1280" s="3"/>
      <c r="W1280"/>
      <c r="AB1280"/>
    </row>
    <row r="1281" spans="1:28" x14ac:dyDescent="0.3">
      <c r="A1281" t="s">
        <v>872</v>
      </c>
      <c r="B1281">
        <v>1009130</v>
      </c>
      <c r="C1281" t="s">
        <v>250</v>
      </c>
      <c r="D1281">
        <v>1</v>
      </c>
      <c r="E1281" s="10">
        <v>24.73</v>
      </c>
      <c r="F1281" s="10">
        <v>24.73</v>
      </c>
      <c r="G1281" s="10">
        <v>17.309999999999999</v>
      </c>
      <c r="H1281">
        <v>30</v>
      </c>
      <c r="I1281" s="51" t="str">
        <f>_xlfn.XLOOKUP(Q4_2025[[#This Row],[Artikelnr]],Artikel_prijzen[Artnr],Artikel_prijzen[Groep],"")</f>
        <v/>
      </c>
      <c r="J1281" s="10" t="str">
        <f>_xlfn.XLOOKUP(Q4_2025[[#This Row],[Artikelnr]],Artikel_prijzen[Artnr],Artikel_prijzen[Prijs 2025],"")</f>
        <v/>
      </c>
      <c r="K1281" t="str">
        <f>IF(Q4_2025[[#This Row],[Artikelprijs]]&lt;&gt;"",IF(Q4_2025[[#This Row],[Stuksprijs]]=Q4_2025[[#This Row],[Artikelprijs]],"Prijs gelijk","Prijs wijkt af"),"")</f>
        <v/>
      </c>
      <c r="L1281" t="str">
        <f>IF(Q4_2025[[#This Row],[Relatiekorting percentage]]=0,
    "Nvt",
    IF(Q4_2025[[#This Row],[Brutobedrag 2]] &lt; Q4_2025[[#This Row],[Bruto - Rel.korting]],
        "Nee",
        "Ja"))</f>
        <v>Ja</v>
      </c>
      <c r="M1281" s="10">
        <f>IF(Q4_2025[[#This Row],[Artikelprijs]]&lt;&gt;"",Q4_2025[[#This Row],[Artikelprijs]],Q4_2025[[#This Row],[Stuksprijs]])</f>
        <v>24.73</v>
      </c>
      <c r="N1281" s="44">
        <f>Q4_2025[[#This Row],[Besteld]]*Q4_2025[[#This Row],[Prijs 2]]</f>
        <v>24.73</v>
      </c>
      <c r="O1281" s="10">
        <f>IF(Q4_2025[[#This Row],[Brutobedrag 2]]&lt;Q4_2025[[#This Row],[Bruto - Rel.korting]],Q4_2025[[#This Row],[Brutobedrag 2]],Q4_2025[[#This Row],[Brutobedrag 2]]*(100-Q4_2025[[#This Row],[Relatiekorting percentage]])/100)</f>
        <v>17.311</v>
      </c>
      <c r="R1281" s="3"/>
      <c r="W1281"/>
      <c r="AB1281"/>
    </row>
    <row r="1282" spans="1:28" x14ac:dyDescent="0.3">
      <c r="A1282" t="s">
        <v>872</v>
      </c>
      <c r="B1282">
        <v>2001168</v>
      </c>
      <c r="C1282" t="s">
        <v>149</v>
      </c>
      <c r="D1282">
        <v>12</v>
      </c>
      <c r="E1282" s="10">
        <v>24.34</v>
      </c>
      <c r="F1282" s="10">
        <v>292.08</v>
      </c>
      <c r="G1282" s="10">
        <v>204.46</v>
      </c>
      <c r="H1282">
        <v>30</v>
      </c>
      <c r="I1282" s="51" t="str">
        <f>_xlfn.XLOOKUP(Q4_2025[[#This Row],[Artikelnr]],Artikel_prijzen[Artnr],Artikel_prijzen[Groep],"")</f>
        <v/>
      </c>
      <c r="J1282" s="10" t="str">
        <f>_xlfn.XLOOKUP(Q4_2025[[#This Row],[Artikelnr]],Artikel_prijzen[Artnr],Artikel_prijzen[Prijs 2025],"")</f>
        <v/>
      </c>
      <c r="K1282" t="str">
        <f>IF(Q4_2025[[#This Row],[Artikelprijs]]&lt;&gt;"",IF(Q4_2025[[#This Row],[Stuksprijs]]=Q4_2025[[#This Row],[Artikelprijs]],"Prijs gelijk","Prijs wijkt af"),"")</f>
        <v/>
      </c>
      <c r="L1282" t="str">
        <f>IF(Q4_2025[[#This Row],[Relatiekorting percentage]]=0,
    "Nvt",
    IF(Q4_2025[[#This Row],[Brutobedrag 2]] &lt; Q4_2025[[#This Row],[Bruto - Rel.korting]],
        "Nee",
        "Ja"))</f>
        <v>Ja</v>
      </c>
      <c r="M1282" s="10">
        <f>IF(Q4_2025[[#This Row],[Artikelprijs]]&lt;&gt;"",Q4_2025[[#This Row],[Artikelprijs]],Q4_2025[[#This Row],[Stuksprijs]])</f>
        <v>24.34</v>
      </c>
      <c r="N1282" s="44">
        <f>Q4_2025[[#This Row],[Besteld]]*Q4_2025[[#This Row],[Prijs 2]]</f>
        <v>292.08</v>
      </c>
      <c r="O1282" s="10">
        <f>IF(Q4_2025[[#This Row],[Brutobedrag 2]]&lt;Q4_2025[[#This Row],[Bruto - Rel.korting]],Q4_2025[[#This Row],[Brutobedrag 2]],Q4_2025[[#This Row],[Brutobedrag 2]]*(100-Q4_2025[[#This Row],[Relatiekorting percentage]])/100)</f>
        <v>204.45599999999999</v>
      </c>
      <c r="R1282" s="3"/>
      <c r="W1282"/>
      <c r="AB1282"/>
    </row>
    <row r="1283" spans="1:28" x14ac:dyDescent="0.3">
      <c r="A1283" t="s">
        <v>872</v>
      </c>
      <c r="B1283">
        <v>2001115</v>
      </c>
      <c r="C1283" t="s">
        <v>405</v>
      </c>
      <c r="D1283">
        <v>1</v>
      </c>
      <c r="E1283" s="10">
        <v>45.42</v>
      </c>
      <c r="F1283" s="10">
        <v>45.42</v>
      </c>
      <c r="G1283" s="10">
        <v>31.79</v>
      </c>
      <c r="H1283">
        <v>30</v>
      </c>
      <c r="I1283" s="51" t="str">
        <f>_xlfn.XLOOKUP(Q4_2025[[#This Row],[Artikelnr]],Artikel_prijzen[Artnr],Artikel_prijzen[Groep],"")</f>
        <v/>
      </c>
      <c r="J1283" s="10" t="str">
        <f>_xlfn.XLOOKUP(Q4_2025[[#This Row],[Artikelnr]],Artikel_prijzen[Artnr],Artikel_prijzen[Prijs 2025],"")</f>
        <v/>
      </c>
      <c r="K1283" t="str">
        <f>IF(Q4_2025[[#This Row],[Artikelprijs]]&lt;&gt;"",IF(Q4_2025[[#This Row],[Stuksprijs]]=Q4_2025[[#This Row],[Artikelprijs]],"Prijs gelijk","Prijs wijkt af"),"")</f>
        <v/>
      </c>
      <c r="L1283" t="str">
        <f>IF(Q4_2025[[#This Row],[Relatiekorting percentage]]=0,
    "Nvt",
    IF(Q4_2025[[#This Row],[Brutobedrag 2]] &lt; Q4_2025[[#This Row],[Bruto - Rel.korting]],
        "Nee",
        "Ja"))</f>
        <v>Ja</v>
      </c>
      <c r="M1283" s="10">
        <f>IF(Q4_2025[[#This Row],[Artikelprijs]]&lt;&gt;"",Q4_2025[[#This Row],[Artikelprijs]],Q4_2025[[#This Row],[Stuksprijs]])</f>
        <v>45.42</v>
      </c>
      <c r="N1283" s="44">
        <f>Q4_2025[[#This Row],[Besteld]]*Q4_2025[[#This Row],[Prijs 2]]</f>
        <v>45.42</v>
      </c>
      <c r="O1283" s="10">
        <f>IF(Q4_2025[[#This Row],[Brutobedrag 2]]&lt;Q4_2025[[#This Row],[Bruto - Rel.korting]],Q4_2025[[#This Row],[Brutobedrag 2]],Q4_2025[[#This Row],[Brutobedrag 2]]*(100-Q4_2025[[#This Row],[Relatiekorting percentage]])/100)</f>
        <v>31.794</v>
      </c>
      <c r="R1283" s="3"/>
      <c r="W1283"/>
      <c r="AB1283"/>
    </row>
    <row r="1284" spans="1:28" x14ac:dyDescent="0.3">
      <c r="A1284" t="s">
        <v>872</v>
      </c>
      <c r="B1284">
        <v>2001109</v>
      </c>
      <c r="C1284" t="s">
        <v>146</v>
      </c>
      <c r="D1284">
        <v>4</v>
      </c>
      <c r="E1284" s="10">
        <v>42.18</v>
      </c>
      <c r="F1284" s="10">
        <v>168.72</v>
      </c>
      <c r="G1284" s="10">
        <v>118.1</v>
      </c>
      <c r="H1284">
        <v>30</v>
      </c>
      <c r="I1284" s="51" t="str">
        <f>_xlfn.XLOOKUP(Q4_2025[[#This Row],[Artikelnr]],Artikel_prijzen[Artnr],Artikel_prijzen[Groep],"")</f>
        <v/>
      </c>
      <c r="J1284" s="10" t="str">
        <f>_xlfn.XLOOKUP(Q4_2025[[#This Row],[Artikelnr]],Artikel_prijzen[Artnr],Artikel_prijzen[Prijs 2025],"")</f>
        <v/>
      </c>
      <c r="K1284" t="str">
        <f>IF(Q4_2025[[#This Row],[Artikelprijs]]&lt;&gt;"",IF(Q4_2025[[#This Row],[Stuksprijs]]=Q4_2025[[#This Row],[Artikelprijs]],"Prijs gelijk","Prijs wijkt af"),"")</f>
        <v/>
      </c>
      <c r="L1284" t="str">
        <f>IF(Q4_2025[[#This Row],[Relatiekorting percentage]]=0,
    "Nvt",
    IF(Q4_2025[[#This Row],[Brutobedrag 2]] &lt; Q4_2025[[#This Row],[Bruto - Rel.korting]],
        "Nee",
        "Ja"))</f>
        <v>Ja</v>
      </c>
      <c r="M1284" s="10">
        <f>IF(Q4_2025[[#This Row],[Artikelprijs]]&lt;&gt;"",Q4_2025[[#This Row],[Artikelprijs]],Q4_2025[[#This Row],[Stuksprijs]])</f>
        <v>42.18</v>
      </c>
      <c r="N1284" s="44">
        <f>Q4_2025[[#This Row],[Besteld]]*Q4_2025[[#This Row],[Prijs 2]]</f>
        <v>168.72</v>
      </c>
      <c r="O1284" s="10">
        <f>IF(Q4_2025[[#This Row],[Brutobedrag 2]]&lt;Q4_2025[[#This Row],[Bruto - Rel.korting]],Q4_2025[[#This Row],[Brutobedrag 2]],Q4_2025[[#This Row],[Brutobedrag 2]]*(100-Q4_2025[[#This Row],[Relatiekorting percentage]])/100)</f>
        <v>118.104</v>
      </c>
      <c r="R1284" s="3"/>
      <c r="W1284"/>
      <c r="AB1284"/>
    </row>
    <row r="1285" spans="1:28" x14ac:dyDescent="0.3">
      <c r="A1285" t="s">
        <v>872</v>
      </c>
      <c r="B1285">
        <v>2001157</v>
      </c>
      <c r="C1285" t="s">
        <v>819</v>
      </c>
      <c r="D1285">
        <v>4</v>
      </c>
      <c r="E1285" s="10">
        <v>37</v>
      </c>
      <c r="F1285" s="10">
        <v>148</v>
      </c>
      <c r="G1285" s="10">
        <v>103.6</v>
      </c>
      <c r="H1285">
        <v>30</v>
      </c>
      <c r="I1285" s="51" t="str">
        <f>_xlfn.XLOOKUP(Q4_2025[[#This Row],[Artikelnr]],Artikel_prijzen[Artnr],Artikel_prijzen[Groep],"")</f>
        <v/>
      </c>
      <c r="J1285" s="10" t="str">
        <f>_xlfn.XLOOKUP(Q4_2025[[#This Row],[Artikelnr]],Artikel_prijzen[Artnr],Artikel_prijzen[Prijs 2025],"")</f>
        <v/>
      </c>
      <c r="K1285" t="str">
        <f>IF(Q4_2025[[#This Row],[Artikelprijs]]&lt;&gt;"",IF(Q4_2025[[#This Row],[Stuksprijs]]=Q4_2025[[#This Row],[Artikelprijs]],"Prijs gelijk","Prijs wijkt af"),"")</f>
        <v/>
      </c>
      <c r="L1285" t="str">
        <f>IF(Q4_2025[[#This Row],[Relatiekorting percentage]]=0,
    "Nvt",
    IF(Q4_2025[[#This Row],[Brutobedrag 2]] &lt; Q4_2025[[#This Row],[Bruto - Rel.korting]],
        "Nee",
        "Ja"))</f>
        <v>Ja</v>
      </c>
      <c r="M1285" s="10">
        <f>IF(Q4_2025[[#This Row],[Artikelprijs]]&lt;&gt;"",Q4_2025[[#This Row],[Artikelprijs]],Q4_2025[[#This Row],[Stuksprijs]])</f>
        <v>37</v>
      </c>
      <c r="N1285" s="44">
        <f>Q4_2025[[#This Row],[Besteld]]*Q4_2025[[#This Row],[Prijs 2]]</f>
        <v>148</v>
      </c>
      <c r="O1285" s="10">
        <f>IF(Q4_2025[[#This Row],[Brutobedrag 2]]&lt;Q4_2025[[#This Row],[Bruto - Rel.korting]],Q4_2025[[#This Row],[Brutobedrag 2]],Q4_2025[[#This Row],[Brutobedrag 2]]*(100-Q4_2025[[#This Row],[Relatiekorting percentage]])/100)</f>
        <v>103.6</v>
      </c>
      <c r="R1285" s="3"/>
      <c r="W1285"/>
      <c r="AB1285"/>
    </row>
    <row r="1286" spans="1:28" x14ac:dyDescent="0.3">
      <c r="A1286" t="s">
        <v>872</v>
      </c>
      <c r="B1286">
        <v>2004051</v>
      </c>
      <c r="C1286" t="s">
        <v>255</v>
      </c>
      <c r="D1286">
        <v>5</v>
      </c>
      <c r="E1286" s="10">
        <v>16.54</v>
      </c>
      <c r="F1286" s="10">
        <v>82.7</v>
      </c>
      <c r="G1286" s="10">
        <v>57.89</v>
      </c>
      <c r="H1286">
        <v>30</v>
      </c>
      <c r="I1286" s="51" t="str">
        <f>_xlfn.XLOOKUP(Q4_2025[[#This Row],[Artikelnr]],Artikel_prijzen[Artnr],Artikel_prijzen[Groep],"")</f>
        <v/>
      </c>
      <c r="J1286" s="10" t="str">
        <f>_xlfn.XLOOKUP(Q4_2025[[#This Row],[Artikelnr]],Artikel_prijzen[Artnr],Artikel_prijzen[Prijs 2025],"")</f>
        <v/>
      </c>
      <c r="K1286" t="str">
        <f>IF(Q4_2025[[#This Row],[Artikelprijs]]&lt;&gt;"",IF(Q4_2025[[#This Row],[Stuksprijs]]=Q4_2025[[#This Row],[Artikelprijs]],"Prijs gelijk","Prijs wijkt af"),"")</f>
        <v/>
      </c>
      <c r="L1286" t="str">
        <f>IF(Q4_2025[[#This Row],[Relatiekorting percentage]]=0,
    "Nvt",
    IF(Q4_2025[[#This Row],[Brutobedrag 2]] &lt; Q4_2025[[#This Row],[Bruto - Rel.korting]],
        "Nee",
        "Ja"))</f>
        <v>Ja</v>
      </c>
      <c r="M1286" s="10">
        <f>IF(Q4_2025[[#This Row],[Artikelprijs]]&lt;&gt;"",Q4_2025[[#This Row],[Artikelprijs]],Q4_2025[[#This Row],[Stuksprijs]])</f>
        <v>16.54</v>
      </c>
      <c r="N1286" s="44">
        <f>Q4_2025[[#This Row],[Besteld]]*Q4_2025[[#This Row],[Prijs 2]]</f>
        <v>82.699999999999989</v>
      </c>
      <c r="O1286" s="10">
        <f>IF(Q4_2025[[#This Row],[Brutobedrag 2]]&lt;Q4_2025[[#This Row],[Bruto - Rel.korting]],Q4_2025[[#This Row],[Brutobedrag 2]],Q4_2025[[#This Row],[Brutobedrag 2]]*(100-Q4_2025[[#This Row],[Relatiekorting percentage]])/100)</f>
        <v>57.889999999999993</v>
      </c>
      <c r="R1286" s="3"/>
      <c r="W1286"/>
      <c r="AB1286"/>
    </row>
    <row r="1287" spans="1:28" x14ac:dyDescent="0.3">
      <c r="A1287" t="s">
        <v>872</v>
      </c>
      <c r="B1287">
        <v>1007051</v>
      </c>
      <c r="C1287" t="s">
        <v>54</v>
      </c>
      <c r="D1287">
        <v>8</v>
      </c>
      <c r="E1287" s="10">
        <v>88.57</v>
      </c>
      <c r="F1287" s="10">
        <v>708.56</v>
      </c>
      <c r="G1287" s="10">
        <v>495.99</v>
      </c>
      <c r="H1287">
        <v>30</v>
      </c>
      <c r="I1287" s="51" t="str">
        <f>_xlfn.XLOOKUP(Q4_2025[[#This Row],[Artikelnr]],Artikel_prijzen[Artnr],Artikel_prijzen[Groep],"")</f>
        <v/>
      </c>
      <c r="J1287" s="10" t="str">
        <f>_xlfn.XLOOKUP(Q4_2025[[#This Row],[Artikelnr]],Artikel_prijzen[Artnr],Artikel_prijzen[Prijs 2025],"")</f>
        <v/>
      </c>
      <c r="K1287" t="str">
        <f>IF(Q4_2025[[#This Row],[Artikelprijs]]&lt;&gt;"",IF(Q4_2025[[#This Row],[Stuksprijs]]=Q4_2025[[#This Row],[Artikelprijs]],"Prijs gelijk","Prijs wijkt af"),"")</f>
        <v/>
      </c>
      <c r="L1287" t="str">
        <f>IF(Q4_2025[[#This Row],[Relatiekorting percentage]]=0,
    "Nvt",
    IF(Q4_2025[[#This Row],[Brutobedrag 2]] &lt; Q4_2025[[#This Row],[Bruto - Rel.korting]],
        "Nee",
        "Ja"))</f>
        <v>Ja</v>
      </c>
      <c r="M1287" s="10">
        <f>IF(Q4_2025[[#This Row],[Artikelprijs]]&lt;&gt;"",Q4_2025[[#This Row],[Artikelprijs]],Q4_2025[[#This Row],[Stuksprijs]])</f>
        <v>88.57</v>
      </c>
      <c r="N1287" s="44">
        <f>Q4_2025[[#This Row],[Besteld]]*Q4_2025[[#This Row],[Prijs 2]]</f>
        <v>708.56</v>
      </c>
      <c r="O1287" s="10">
        <f>IF(Q4_2025[[#This Row],[Brutobedrag 2]]&lt;Q4_2025[[#This Row],[Bruto - Rel.korting]],Q4_2025[[#This Row],[Brutobedrag 2]],Q4_2025[[#This Row],[Brutobedrag 2]]*(100-Q4_2025[[#This Row],[Relatiekorting percentage]])/100)</f>
        <v>495.99199999999996</v>
      </c>
      <c r="R1287" s="3"/>
      <c r="W1287"/>
      <c r="AB1287"/>
    </row>
    <row r="1288" spans="1:28" x14ac:dyDescent="0.3">
      <c r="A1288" t="s">
        <v>872</v>
      </c>
      <c r="B1288">
        <v>1002060</v>
      </c>
      <c r="C1288" t="s">
        <v>338</v>
      </c>
      <c r="D1288">
        <v>4</v>
      </c>
      <c r="E1288" s="10">
        <v>49</v>
      </c>
      <c r="F1288" s="10">
        <v>196</v>
      </c>
      <c r="G1288" s="10">
        <v>137.19999999999999</v>
      </c>
      <c r="H1288">
        <v>30</v>
      </c>
      <c r="I1288" s="51" t="str">
        <f>_xlfn.XLOOKUP(Q4_2025[[#This Row],[Artikelnr]],Artikel_prijzen[Artnr],Artikel_prijzen[Groep],"")</f>
        <v/>
      </c>
      <c r="J1288" s="10" t="str">
        <f>_xlfn.XLOOKUP(Q4_2025[[#This Row],[Artikelnr]],Artikel_prijzen[Artnr],Artikel_prijzen[Prijs 2025],"")</f>
        <v/>
      </c>
      <c r="K1288" t="str">
        <f>IF(Q4_2025[[#This Row],[Artikelprijs]]&lt;&gt;"",IF(Q4_2025[[#This Row],[Stuksprijs]]=Q4_2025[[#This Row],[Artikelprijs]],"Prijs gelijk","Prijs wijkt af"),"")</f>
        <v/>
      </c>
      <c r="L1288" t="str">
        <f>IF(Q4_2025[[#This Row],[Relatiekorting percentage]]=0,
    "Nvt",
    IF(Q4_2025[[#This Row],[Brutobedrag 2]] &lt; Q4_2025[[#This Row],[Bruto - Rel.korting]],
        "Nee",
        "Ja"))</f>
        <v>Ja</v>
      </c>
      <c r="M1288" s="10">
        <f>IF(Q4_2025[[#This Row],[Artikelprijs]]&lt;&gt;"",Q4_2025[[#This Row],[Artikelprijs]],Q4_2025[[#This Row],[Stuksprijs]])</f>
        <v>49</v>
      </c>
      <c r="N1288" s="44">
        <f>Q4_2025[[#This Row],[Besteld]]*Q4_2025[[#This Row],[Prijs 2]]</f>
        <v>196</v>
      </c>
      <c r="O1288" s="10">
        <f>IF(Q4_2025[[#This Row],[Brutobedrag 2]]&lt;Q4_2025[[#This Row],[Bruto - Rel.korting]],Q4_2025[[#This Row],[Brutobedrag 2]],Q4_2025[[#This Row],[Brutobedrag 2]]*(100-Q4_2025[[#This Row],[Relatiekorting percentage]])/100)</f>
        <v>137.19999999999999</v>
      </c>
      <c r="R1288" s="3"/>
      <c r="W1288"/>
      <c r="AB1288"/>
    </row>
    <row r="1289" spans="1:28" x14ac:dyDescent="0.3">
      <c r="A1289" t="s">
        <v>872</v>
      </c>
      <c r="B1289">
        <v>3002010</v>
      </c>
      <c r="C1289" t="s">
        <v>184</v>
      </c>
      <c r="D1289">
        <v>5</v>
      </c>
      <c r="E1289" s="10">
        <v>25.52</v>
      </c>
      <c r="F1289" s="10">
        <v>127.6</v>
      </c>
      <c r="G1289" s="10">
        <v>127.6</v>
      </c>
      <c r="H1289">
        <v>0</v>
      </c>
      <c r="I1289" s="51" t="str">
        <f>_xlfn.XLOOKUP(Q4_2025[[#This Row],[Artikelnr]],Artikel_prijzen[Artnr],Artikel_prijzen[Groep],"")</f>
        <v/>
      </c>
      <c r="J1289" s="10" t="str">
        <f>_xlfn.XLOOKUP(Q4_2025[[#This Row],[Artikelnr]],Artikel_prijzen[Artnr],Artikel_prijzen[Prijs 2025],"")</f>
        <v/>
      </c>
      <c r="K1289" t="str">
        <f>IF(Q4_2025[[#This Row],[Artikelprijs]]&lt;&gt;"",IF(Q4_2025[[#This Row],[Stuksprijs]]=Q4_2025[[#This Row],[Artikelprijs]],"Prijs gelijk","Prijs wijkt af"),"")</f>
        <v/>
      </c>
      <c r="L1289" t="str">
        <f>IF(Q4_2025[[#This Row],[Relatiekorting percentage]]=0,
    "Nvt",
    IF(Q4_2025[[#This Row],[Brutobedrag 2]] &lt; Q4_2025[[#This Row],[Bruto - Rel.korting]],
        "Nee",
        "Ja"))</f>
        <v>Nvt</v>
      </c>
      <c r="M1289" s="10">
        <f>IF(Q4_2025[[#This Row],[Artikelprijs]]&lt;&gt;"",Q4_2025[[#This Row],[Artikelprijs]],Q4_2025[[#This Row],[Stuksprijs]])</f>
        <v>25.52</v>
      </c>
      <c r="N1289" s="44">
        <f>Q4_2025[[#This Row],[Besteld]]*Q4_2025[[#This Row],[Prijs 2]]</f>
        <v>127.6</v>
      </c>
      <c r="O1289" s="10">
        <f>IF(Q4_2025[[#This Row],[Brutobedrag 2]]&lt;Q4_2025[[#This Row],[Bruto - Rel.korting]],Q4_2025[[#This Row],[Brutobedrag 2]],Q4_2025[[#This Row],[Brutobedrag 2]]*(100-Q4_2025[[#This Row],[Relatiekorting percentage]])/100)</f>
        <v>127.6</v>
      </c>
      <c r="R1289" s="3"/>
      <c r="W1289"/>
      <c r="AB1289"/>
    </row>
    <row r="1290" spans="1:28" x14ac:dyDescent="0.3">
      <c r="A1290" t="s">
        <v>872</v>
      </c>
      <c r="B1290">
        <v>5020002</v>
      </c>
      <c r="C1290" t="s">
        <v>56</v>
      </c>
      <c r="D1290">
        <v>1</v>
      </c>
      <c r="E1290" s="10">
        <v>39.65</v>
      </c>
      <c r="F1290" s="10">
        <v>39.65</v>
      </c>
      <c r="G1290" s="10">
        <v>31.72</v>
      </c>
      <c r="H1290">
        <v>20</v>
      </c>
      <c r="I1290" s="51" t="str">
        <f>_xlfn.XLOOKUP(Q4_2025[[#This Row],[Artikelnr]],Artikel_prijzen[Artnr],Artikel_prijzen[Groep],"")</f>
        <v/>
      </c>
      <c r="J1290" s="10" t="str">
        <f>_xlfn.XLOOKUP(Q4_2025[[#This Row],[Artikelnr]],Artikel_prijzen[Artnr],Artikel_prijzen[Prijs 2025],"")</f>
        <v/>
      </c>
      <c r="K1290" t="str">
        <f>IF(Q4_2025[[#This Row],[Artikelprijs]]&lt;&gt;"",IF(Q4_2025[[#This Row],[Stuksprijs]]=Q4_2025[[#This Row],[Artikelprijs]],"Prijs gelijk","Prijs wijkt af"),"")</f>
        <v/>
      </c>
      <c r="L1290" t="str">
        <f>IF(Q4_2025[[#This Row],[Relatiekorting percentage]]=0,
    "Nvt",
    IF(Q4_2025[[#This Row],[Brutobedrag 2]] &lt; Q4_2025[[#This Row],[Bruto - Rel.korting]],
        "Nee",
        "Ja"))</f>
        <v>Ja</v>
      </c>
      <c r="M1290" s="10">
        <f>IF(Q4_2025[[#This Row],[Artikelprijs]]&lt;&gt;"",Q4_2025[[#This Row],[Artikelprijs]],Q4_2025[[#This Row],[Stuksprijs]])</f>
        <v>39.65</v>
      </c>
      <c r="N1290" s="44">
        <f>Q4_2025[[#This Row],[Besteld]]*Q4_2025[[#This Row],[Prijs 2]]</f>
        <v>39.65</v>
      </c>
      <c r="O1290" s="10">
        <f>IF(Q4_2025[[#This Row],[Brutobedrag 2]]&lt;Q4_2025[[#This Row],[Bruto - Rel.korting]],Q4_2025[[#This Row],[Brutobedrag 2]],Q4_2025[[#This Row],[Brutobedrag 2]]*(100-Q4_2025[[#This Row],[Relatiekorting percentage]])/100)</f>
        <v>31.72</v>
      </c>
      <c r="R1290" s="3"/>
      <c r="W1290"/>
      <c r="AB1290"/>
    </row>
    <row r="1291" spans="1:28" x14ac:dyDescent="0.3">
      <c r="A1291" t="s">
        <v>872</v>
      </c>
      <c r="B1291">
        <v>5020002</v>
      </c>
      <c r="C1291" t="s">
        <v>56</v>
      </c>
      <c r="D1291">
        <v>1</v>
      </c>
      <c r="E1291" s="10">
        <v>39.65</v>
      </c>
      <c r="F1291" s="10">
        <v>39.65</v>
      </c>
      <c r="G1291" s="10">
        <v>31.72</v>
      </c>
      <c r="H1291">
        <v>20</v>
      </c>
      <c r="I1291" s="51" t="str">
        <f>_xlfn.XLOOKUP(Q4_2025[[#This Row],[Artikelnr]],Artikel_prijzen[Artnr],Artikel_prijzen[Groep],"")</f>
        <v/>
      </c>
      <c r="J1291" s="10" t="str">
        <f>_xlfn.XLOOKUP(Q4_2025[[#This Row],[Artikelnr]],Artikel_prijzen[Artnr],Artikel_prijzen[Prijs 2025],"")</f>
        <v/>
      </c>
      <c r="K1291" t="str">
        <f>IF(Q4_2025[[#This Row],[Artikelprijs]]&lt;&gt;"",IF(Q4_2025[[#This Row],[Stuksprijs]]=Q4_2025[[#This Row],[Artikelprijs]],"Prijs gelijk","Prijs wijkt af"),"")</f>
        <v/>
      </c>
      <c r="L1291" t="str">
        <f>IF(Q4_2025[[#This Row],[Relatiekorting percentage]]=0,
    "Nvt",
    IF(Q4_2025[[#This Row],[Brutobedrag 2]] &lt; Q4_2025[[#This Row],[Bruto - Rel.korting]],
        "Nee",
        "Ja"))</f>
        <v>Ja</v>
      </c>
      <c r="M1291" s="10">
        <f>IF(Q4_2025[[#This Row],[Artikelprijs]]&lt;&gt;"",Q4_2025[[#This Row],[Artikelprijs]],Q4_2025[[#This Row],[Stuksprijs]])</f>
        <v>39.65</v>
      </c>
      <c r="N1291" s="44">
        <f>Q4_2025[[#This Row],[Besteld]]*Q4_2025[[#This Row],[Prijs 2]]</f>
        <v>39.65</v>
      </c>
      <c r="O1291" s="10">
        <f>IF(Q4_2025[[#This Row],[Brutobedrag 2]]&lt;Q4_2025[[#This Row],[Bruto - Rel.korting]],Q4_2025[[#This Row],[Brutobedrag 2]],Q4_2025[[#This Row],[Brutobedrag 2]]*(100-Q4_2025[[#This Row],[Relatiekorting percentage]])/100)</f>
        <v>31.72</v>
      </c>
      <c r="R1291" s="3"/>
      <c r="W1291"/>
      <c r="AB1291"/>
    </row>
    <row r="1292" spans="1:28" x14ac:dyDescent="0.3">
      <c r="A1292" t="s">
        <v>872</v>
      </c>
      <c r="B1292">
        <v>1005029</v>
      </c>
      <c r="C1292" t="s">
        <v>196</v>
      </c>
      <c r="D1292">
        <v>3</v>
      </c>
      <c r="E1292" s="10">
        <v>33.57</v>
      </c>
      <c r="F1292" s="10">
        <v>100.71</v>
      </c>
      <c r="G1292" s="10">
        <v>80.569999999999993</v>
      </c>
      <c r="H1292">
        <v>20</v>
      </c>
      <c r="I1292" s="51" t="str">
        <f>_xlfn.XLOOKUP(Q4_2025[[#This Row],[Artikelnr]],Artikel_prijzen[Artnr],Artikel_prijzen[Groep],"")</f>
        <v/>
      </c>
      <c r="J1292" s="10" t="str">
        <f>_xlfn.XLOOKUP(Q4_2025[[#This Row],[Artikelnr]],Artikel_prijzen[Artnr],Artikel_prijzen[Prijs 2025],"")</f>
        <v/>
      </c>
      <c r="K1292" t="str">
        <f>IF(Q4_2025[[#This Row],[Artikelprijs]]&lt;&gt;"",IF(Q4_2025[[#This Row],[Stuksprijs]]=Q4_2025[[#This Row],[Artikelprijs]],"Prijs gelijk","Prijs wijkt af"),"")</f>
        <v/>
      </c>
      <c r="L1292" t="str">
        <f>IF(Q4_2025[[#This Row],[Relatiekorting percentage]]=0,
    "Nvt",
    IF(Q4_2025[[#This Row],[Brutobedrag 2]] &lt; Q4_2025[[#This Row],[Bruto - Rel.korting]],
        "Nee",
        "Ja"))</f>
        <v>Ja</v>
      </c>
      <c r="M1292" s="10">
        <f>IF(Q4_2025[[#This Row],[Artikelprijs]]&lt;&gt;"",Q4_2025[[#This Row],[Artikelprijs]],Q4_2025[[#This Row],[Stuksprijs]])</f>
        <v>33.57</v>
      </c>
      <c r="N1292" s="44">
        <f>Q4_2025[[#This Row],[Besteld]]*Q4_2025[[#This Row],[Prijs 2]]</f>
        <v>100.71000000000001</v>
      </c>
      <c r="O1292" s="10">
        <f>IF(Q4_2025[[#This Row],[Brutobedrag 2]]&lt;Q4_2025[[#This Row],[Bruto - Rel.korting]],Q4_2025[[#This Row],[Brutobedrag 2]],Q4_2025[[#This Row],[Brutobedrag 2]]*(100-Q4_2025[[#This Row],[Relatiekorting percentage]])/100)</f>
        <v>80.568000000000012</v>
      </c>
      <c r="R1292" s="3"/>
      <c r="W1292"/>
      <c r="AB1292"/>
    </row>
    <row r="1293" spans="1:28" x14ac:dyDescent="0.3">
      <c r="A1293" t="s">
        <v>872</v>
      </c>
      <c r="B1293">
        <v>5020002</v>
      </c>
      <c r="C1293" t="s">
        <v>56</v>
      </c>
      <c r="D1293">
        <v>1</v>
      </c>
      <c r="E1293" s="10">
        <v>39.65</v>
      </c>
      <c r="F1293" s="10">
        <v>39.65</v>
      </c>
      <c r="G1293" s="10">
        <v>31.72</v>
      </c>
      <c r="H1293">
        <v>20</v>
      </c>
      <c r="I1293" s="51" t="str">
        <f>_xlfn.XLOOKUP(Q4_2025[[#This Row],[Artikelnr]],Artikel_prijzen[Artnr],Artikel_prijzen[Groep],"")</f>
        <v/>
      </c>
      <c r="J1293" s="10" t="str">
        <f>_xlfn.XLOOKUP(Q4_2025[[#This Row],[Artikelnr]],Artikel_prijzen[Artnr],Artikel_prijzen[Prijs 2025],"")</f>
        <v/>
      </c>
      <c r="K1293" t="str">
        <f>IF(Q4_2025[[#This Row],[Artikelprijs]]&lt;&gt;"",IF(Q4_2025[[#This Row],[Stuksprijs]]=Q4_2025[[#This Row],[Artikelprijs]],"Prijs gelijk","Prijs wijkt af"),"")</f>
        <v/>
      </c>
      <c r="L1293" t="str">
        <f>IF(Q4_2025[[#This Row],[Relatiekorting percentage]]=0,
    "Nvt",
    IF(Q4_2025[[#This Row],[Brutobedrag 2]] &lt; Q4_2025[[#This Row],[Bruto - Rel.korting]],
        "Nee",
        "Ja"))</f>
        <v>Ja</v>
      </c>
      <c r="M1293" s="10">
        <f>IF(Q4_2025[[#This Row],[Artikelprijs]]&lt;&gt;"",Q4_2025[[#This Row],[Artikelprijs]],Q4_2025[[#This Row],[Stuksprijs]])</f>
        <v>39.65</v>
      </c>
      <c r="N1293" s="44">
        <f>Q4_2025[[#This Row],[Besteld]]*Q4_2025[[#This Row],[Prijs 2]]</f>
        <v>39.65</v>
      </c>
      <c r="O1293" s="10">
        <f>IF(Q4_2025[[#This Row],[Brutobedrag 2]]&lt;Q4_2025[[#This Row],[Bruto - Rel.korting]],Q4_2025[[#This Row],[Brutobedrag 2]],Q4_2025[[#This Row],[Brutobedrag 2]]*(100-Q4_2025[[#This Row],[Relatiekorting percentage]])/100)</f>
        <v>31.72</v>
      </c>
      <c r="R1293" s="3"/>
      <c r="W1293"/>
      <c r="AB1293"/>
    </row>
    <row r="1294" spans="1:28" x14ac:dyDescent="0.3">
      <c r="A1294" t="s">
        <v>872</v>
      </c>
      <c r="B1294">
        <v>5020002</v>
      </c>
      <c r="C1294" t="s">
        <v>56</v>
      </c>
      <c r="D1294">
        <v>1</v>
      </c>
      <c r="E1294" s="10">
        <v>39.65</v>
      </c>
      <c r="F1294" s="10">
        <v>39.65</v>
      </c>
      <c r="G1294" s="10">
        <v>31.72</v>
      </c>
      <c r="H1294">
        <v>20</v>
      </c>
      <c r="I1294" s="51" t="str">
        <f>_xlfn.XLOOKUP(Q4_2025[[#This Row],[Artikelnr]],Artikel_prijzen[Artnr],Artikel_prijzen[Groep],"")</f>
        <v/>
      </c>
      <c r="J1294" s="10" t="str">
        <f>_xlfn.XLOOKUP(Q4_2025[[#This Row],[Artikelnr]],Artikel_prijzen[Artnr],Artikel_prijzen[Prijs 2025],"")</f>
        <v/>
      </c>
      <c r="K1294" t="str">
        <f>IF(Q4_2025[[#This Row],[Artikelprijs]]&lt;&gt;"",IF(Q4_2025[[#This Row],[Stuksprijs]]=Q4_2025[[#This Row],[Artikelprijs]],"Prijs gelijk","Prijs wijkt af"),"")</f>
        <v/>
      </c>
      <c r="L1294" t="str">
        <f>IF(Q4_2025[[#This Row],[Relatiekorting percentage]]=0,
    "Nvt",
    IF(Q4_2025[[#This Row],[Brutobedrag 2]] &lt; Q4_2025[[#This Row],[Bruto - Rel.korting]],
        "Nee",
        "Ja"))</f>
        <v>Ja</v>
      </c>
      <c r="M1294" s="10">
        <f>IF(Q4_2025[[#This Row],[Artikelprijs]]&lt;&gt;"",Q4_2025[[#This Row],[Artikelprijs]],Q4_2025[[#This Row],[Stuksprijs]])</f>
        <v>39.65</v>
      </c>
      <c r="N1294" s="44">
        <f>Q4_2025[[#This Row],[Besteld]]*Q4_2025[[#This Row],[Prijs 2]]</f>
        <v>39.65</v>
      </c>
      <c r="O1294" s="10">
        <f>IF(Q4_2025[[#This Row],[Brutobedrag 2]]&lt;Q4_2025[[#This Row],[Bruto - Rel.korting]],Q4_2025[[#This Row],[Brutobedrag 2]],Q4_2025[[#This Row],[Brutobedrag 2]]*(100-Q4_2025[[#This Row],[Relatiekorting percentage]])/100)</f>
        <v>31.72</v>
      </c>
      <c r="R1294" s="3"/>
      <c r="W1294"/>
      <c r="AB1294"/>
    </row>
    <row r="1295" spans="1:28" x14ac:dyDescent="0.3">
      <c r="A1295" t="s">
        <v>872</v>
      </c>
      <c r="B1295">
        <v>5020002</v>
      </c>
      <c r="C1295" t="s">
        <v>56</v>
      </c>
      <c r="D1295">
        <v>1</v>
      </c>
      <c r="E1295" s="10">
        <v>39.65</v>
      </c>
      <c r="F1295" s="10">
        <v>39.65</v>
      </c>
      <c r="G1295" s="10">
        <v>31.72</v>
      </c>
      <c r="H1295">
        <v>20</v>
      </c>
      <c r="I1295" s="51" t="str">
        <f>_xlfn.XLOOKUP(Q4_2025[[#This Row],[Artikelnr]],Artikel_prijzen[Artnr],Artikel_prijzen[Groep],"")</f>
        <v/>
      </c>
      <c r="J1295" s="10" t="str">
        <f>_xlfn.XLOOKUP(Q4_2025[[#This Row],[Artikelnr]],Artikel_prijzen[Artnr],Artikel_prijzen[Prijs 2025],"")</f>
        <v/>
      </c>
      <c r="K1295" t="str">
        <f>IF(Q4_2025[[#This Row],[Artikelprijs]]&lt;&gt;"",IF(Q4_2025[[#This Row],[Stuksprijs]]=Q4_2025[[#This Row],[Artikelprijs]],"Prijs gelijk","Prijs wijkt af"),"")</f>
        <v/>
      </c>
      <c r="L1295" t="str">
        <f>IF(Q4_2025[[#This Row],[Relatiekorting percentage]]=0,
    "Nvt",
    IF(Q4_2025[[#This Row],[Brutobedrag 2]] &lt; Q4_2025[[#This Row],[Bruto - Rel.korting]],
        "Nee",
        "Ja"))</f>
        <v>Ja</v>
      </c>
      <c r="M1295" s="10">
        <f>IF(Q4_2025[[#This Row],[Artikelprijs]]&lt;&gt;"",Q4_2025[[#This Row],[Artikelprijs]],Q4_2025[[#This Row],[Stuksprijs]])</f>
        <v>39.65</v>
      </c>
      <c r="N1295" s="44">
        <f>Q4_2025[[#This Row],[Besteld]]*Q4_2025[[#This Row],[Prijs 2]]</f>
        <v>39.65</v>
      </c>
      <c r="O1295" s="10">
        <f>IF(Q4_2025[[#This Row],[Brutobedrag 2]]&lt;Q4_2025[[#This Row],[Bruto - Rel.korting]],Q4_2025[[#This Row],[Brutobedrag 2]],Q4_2025[[#This Row],[Brutobedrag 2]]*(100-Q4_2025[[#This Row],[Relatiekorting percentage]])/100)</f>
        <v>31.72</v>
      </c>
      <c r="R1295" s="3"/>
      <c r="W1295"/>
      <c r="AB1295"/>
    </row>
    <row r="1296" spans="1:28" x14ac:dyDescent="0.3">
      <c r="A1296" t="s">
        <v>872</v>
      </c>
      <c r="B1296">
        <v>5020002</v>
      </c>
      <c r="C1296" t="s">
        <v>56</v>
      </c>
      <c r="D1296">
        <v>1</v>
      </c>
      <c r="E1296" s="10">
        <v>39.65</v>
      </c>
      <c r="F1296" s="10">
        <v>39.65</v>
      </c>
      <c r="G1296" s="10">
        <v>31.72</v>
      </c>
      <c r="H1296">
        <v>20</v>
      </c>
      <c r="I1296" s="51" t="str">
        <f>_xlfn.XLOOKUP(Q4_2025[[#This Row],[Artikelnr]],Artikel_prijzen[Artnr],Artikel_prijzen[Groep],"")</f>
        <v/>
      </c>
      <c r="J1296" s="10" t="str">
        <f>_xlfn.XLOOKUP(Q4_2025[[#This Row],[Artikelnr]],Artikel_prijzen[Artnr],Artikel_prijzen[Prijs 2025],"")</f>
        <v/>
      </c>
      <c r="K1296" t="str">
        <f>IF(Q4_2025[[#This Row],[Artikelprijs]]&lt;&gt;"",IF(Q4_2025[[#This Row],[Stuksprijs]]=Q4_2025[[#This Row],[Artikelprijs]],"Prijs gelijk","Prijs wijkt af"),"")</f>
        <v/>
      </c>
      <c r="L1296" t="str">
        <f>IF(Q4_2025[[#This Row],[Relatiekorting percentage]]=0,
    "Nvt",
    IF(Q4_2025[[#This Row],[Brutobedrag 2]] &lt; Q4_2025[[#This Row],[Bruto - Rel.korting]],
        "Nee",
        "Ja"))</f>
        <v>Ja</v>
      </c>
      <c r="M1296" s="10">
        <f>IF(Q4_2025[[#This Row],[Artikelprijs]]&lt;&gt;"",Q4_2025[[#This Row],[Artikelprijs]],Q4_2025[[#This Row],[Stuksprijs]])</f>
        <v>39.65</v>
      </c>
      <c r="N1296" s="44">
        <f>Q4_2025[[#This Row],[Besteld]]*Q4_2025[[#This Row],[Prijs 2]]</f>
        <v>39.65</v>
      </c>
      <c r="O1296" s="10">
        <f>IF(Q4_2025[[#This Row],[Brutobedrag 2]]&lt;Q4_2025[[#This Row],[Bruto - Rel.korting]],Q4_2025[[#This Row],[Brutobedrag 2]],Q4_2025[[#This Row],[Brutobedrag 2]]*(100-Q4_2025[[#This Row],[Relatiekorting percentage]])/100)</f>
        <v>31.72</v>
      </c>
      <c r="R1296" s="3"/>
      <c r="W1296"/>
      <c r="AB1296"/>
    </row>
    <row r="1297" spans="1:28" x14ac:dyDescent="0.3">
      <c r="A1297" t="s">
        <v>872</v>
      </c>
      <c r="B1297">
        <v>5020002</v>
      </c>
      <c r="C1297" t="s">
        <v>56</v>
      </c>
      <c r="D1297">
        <v>1</v>
      </c>
      <c r="E1297" s="10">
        <v>39.65</v>
      </c>
      <c r="F1297" s="10">
        <v>39.65</v>
      </c>
      <c r="G1297" s="10">
        <v>31.72</v>
      </c>
      <c r="H1297">
        <v>20</v>
      </c>
      <c r="I1297" s="51" t="str">
        <f>_xlfn.XLOOKUP(Q4_2025[[#This Row],[Artikelnr]],Artikel_prijzen[Artnr],Artikel_prijzen[Groep],"")</f>
        <v/>
      </c>
      <c r="J1297" s="10" t="str">
        <f>_xlfn.XLOOKUP(Q4_2025[[#This Row],[Artikelnr]],Artikel_prijzen[Artnr],Artikel_prijzen[Prijs 2025],"")</f>
        <v/>
      </c>
      <c r="K1297" t="str">
        <f>IF(Q4_2025[[#This Row],[Artikelprijs]]&lt;&gt;"",IF(Q4_2025[[#This Row],[Stuksprijs]]=Q4_2025[[#This Row],[Artikelprijs]],"Prijs gelijk","Prijs wijkt af"),"")</f>
        <v/>
      </c>
      <c r="L1297" t="str">
        <f>IF(Q4_2025[[#This Row],[Relatiekorting percentage]]=0,
    "Nvt",
    IF(Q4_2025[[#This Row],[Brutobedrag 2]] &lt; Q4_2025[[#This Row],[Bruto - Rel.korting]],
        "Nee",
        "Ja"))</f>
        <v>Ja</v>
      </c>
      <c r="M1297" s="10">
        <f>IF(Q4_2025[[#This Row],[Artikelprijs]]&lt;&gt;"",Q4_2025[[#This Row],[Artikelprijs]],Q4_2025[[#This Row],[Stuksprijs]])</f>
        <v>39.65</v>
      </c>
      <c r="N1297" s="44">
        <f>Q4_2025[[#This Row],[Besteld]]*Q4_2025[[#This Row],[Prijs 2]]</f>
        <v>39.65</v>
      </c>
      <c r="O1297" s="10">
        <f>IF(Q4_2025[[#This Row],[Brutobedrag 2]]&lt;Q4_2025[[#This Row],[Bruto - Rel.korting]],Q4_2025[[#This Row],[Brutobedrag 2]],Q4_2025[[#This Row],[Brutobedrag 2]]*(100-Q4_2025[[#This Row],[Relatiekorting percentage]])/100)</f>
        <v>31.72</v>
      </c>
      <c r="R1297" s="3"/>
      <c r="W1297"/>
      <c r="AB1297"/>
    </row>
    <row r="1298" spans="1:28" x14ac:dyDescent="0.3">
      <c r="A1298" t="s">
        <v>872</v>
      </c>
      <c r="B1298">
        <v>5031001</v>
      </c>
      <c r="C1298" t="s">
        <v>412</v>
      </c>
      <c r="D1298">
        <v>2</v>
      </c>
      <c r="E1298" s="10">
        <v>29.87</v>
      </c>
      <c r="F1298" s="10">
        <v>59.74</v>
      </c>
      <c r="G1298" s="10">
        <v>59.74</v>
      </c>
      <c r="H1298">
        <v>0</v>
      </c>
      <c r="I1298" s="51" t="str">
        <f>_xlfn.XLOOKUP(Q4_2025[[#This Row],[Artikelnr]],Artikel_prijzen[Artnr],Artikel_prijzen[Groep],"")</f>
        <v/>
      </c>
      <c r="J1298" s="10" t="str">
        <f>_xlfn.XLOOKUP(Q4_2025[[#This Row],[Artikelnr]],Artikel_prijzen[Artnr],Artikel_prijzen[Prijs 2025],"")</f>
        <v/>
      </c>
      <c r="K1298" t="str">
        <f>IF(Q4_2025[[#This Row],[Artikelprijs]]&lt;&gt;"",IF(Q4_2025[[#This Row],[Stuksprijs]]=Q4_2025[[#This Row],[Artikelprijs]],"Prijs gelijk","Prijs wijkt af"),"")</f>
        <v/>
      </c>
      <c r="L1298" t="str">
        <f>IF(Q4_2025[[#This Row],[Relatiekorting percentage]]=0,
    "Nvt",
    IF(Q4_2025[[#This Row],[Brutobedrag 2]] &lt; Q4_2025[[#This Row],[Bruto - Rel.korting]],
        "Nee",
        "Ja"))</f>
        <v>Nvt</v>
      </c>
      <c r="M1298" s="10">
        <f>IF(Q4_2025[[#This Row],[Artikelprijs]]&lt;&gt;"",Q4_2025[[#This Row],[Artikelprijs]],Q4_2025[[#This Row],[Stuksprijs]])</f>
        <v>29.87</v>
      </c>
      <c r="N1298" s="44">
        <f>Q4_2025[[#This Row],[Besteld]]*Q4_2025[[#This Row],[Prijs 2]]</f>
        <v>59.74</v>
      </c>
      <c r="O1298" s="10">
        <f>IF(Q4_2025[[#This Row],[Brutobedrag 2]]&lt;Q4_2025[[#This Row],[Bruto - Rel.korting]],Q4_2025[[#This Row],[Brutobedrag 2]],Q4_2025[[#This Row],[Brutobedrag 2]]*(100-Q4_2025[[#This Row],[Relatiekorting percentage]])/100)</f>
        <v>59.74</v>
      </c>
      <c r="R1298" s="3"/>
      <c r="W1298"/>
      <c r="AB1298"/>
    </row>
    <row r="1299" spans="1:28" x14ac:dyDescent="0.3">
      <c r="A1299" t="s">
        <v>872</v>
      </c>
      <c r="B1299">
        <v>5031003</v>
      </c>
      <c r="C1299" t="s">
        <v>145</v>
      </c>
      <c r="D1299">
        <v>4</v>
      </c>
      <c r="E1299" s="10">
        <v>29.87</v>
      </c>
      <c r="F1299" s="10">
        <v>119.48</v>
      </c>
      <c r="G1299" s="10">
        <v>119.48</v>
      </c>
      <c r="H1299">
        <v>0</v>
      </c>
      <c r="I1299" s="51" t="str">
        <f>_xlfn.XLOOKUP(Q4_2025[[#This Row],[Artikelnr]],Artikel_prijzen[Artnr],Artikel_prijzen[Groep],"")</f>
        <v/>
      </c>
      <c r="J1299" s="10" t="str">
        <f>_xlfn.XLOOKUP(Q4_2025[[#This Row],[Artikelnr]],Artikel_prijzen[Artnr],Artikel_prijzen[Prijs 2025],"")</f>
        <v/>
      </c>
      <c r="K1299" t="str">
        <f>IF(Q4_2025[[#This Row],[Artikelprijs]]&lt;&gt;"",IF(Q4_2025[[#This Row],[Stuksprijs]]=Q4_2025[[#This Row],[Artikelprijs]],"Prijs gelijk","Prijs wijkt af"),"")</f>
        <v/>
      </c>
      <c r="L1299" t="str">
        <f>IF(Q4_2025[[#This Row],[Relatiekorting percentage]]=0,
    "Nvt",
    IF(Q4_2025[[#This Row],[Brutobedrag 2]] &lt; Q4_2025[[#This Row],[Bruto - Rel.korting]],
        "Nee",
        "Ja"))</f>
        <v>Nvt</v>
      </c>
      <c r="M1299" s="10">
        <f>IF(Q4_2025[[#This Row],[Artikelprijs]]&lt;&gt;"",Q4_2025[[#This Row],[Artikelprijs]],Q4_2025[[#This Row],[Stuksprijs]])</f>
        <v>29.87</v>
      </c>
      <c r="N1299" s="44">
        <f>Q4_2025[[#This Row],[Besteld]]*Q4_2025[[#This Row],[Prijs 2]]</f>
        <v>119.48</v>
      </c>
      <c r="O1299" s="10">
        <f>IF(Q4_2025[[#This Row],[Brutobedrag 2]]&lt;Q4_2025[[#This Row],[Bruto - Rel.korting]],Q4_2025[[#This Row],[Brutobedrag 2]],Q4_2025[[#This Row],[Brutobedrag 2]]*(100-Q4_2025[[#This Row],[Relatiekorting percentage]])/100)</f>
        <v>119.48</v>
      </c>
      <c r="R1299" s="3"/>
      <c r="W1299"/>
      <c r="AB1299"/>
    </row>
    <row r="1300" spans="1:28" x14ac:dyDescent="0.3">
      <c r="A1300" t="s">
        <v>872</v>
      </c>
      <c r="B1300">
        <v>5031004</v>
      </c>
      <c r="C1300" t="s">
        <v>144</v>
      </c>
      <c r="D1300">
        <v>6</v>
      </c>
      <c r="E1300" s="10">
        <v>29.87</v>
      </c>
      <c r="F1300" s="10">
        <v>179.22</v>
      </c>
      <c r="G1300" s="10">
        <v>179.22</v>
      </c>
      <c r="H1300">
        <v>0</v>
      </c>
      <c r="I1300" s="51" t="str">
        <f>_xlfn.XLOOKUP(Q4_2025[[#This Row],[Artikelnr]],Artikel_prijzen[Artnr],Artikel_prijzen[Groep],"")</f>
        <v/>
      </c>
      <c r="J1300" s="10" t="str">
        <f>_xlfn.XLOOKUP(Q4_2025[[#This Row],[Artikelnr]],Artikel_prijzen[Artnr],Artikel_prijzen[Prijs 2025],"")</f>
        <v/>
      </c>
      <c r="K1300" t="str">
        <f>IF(Q4_2025[[#This Row],[Artikelprijs]]&lt;&gt;"",IF(Q4_2025[[#This Row],[Stuksprijs]]=Q4_2025[[#This Row],[Artikelprijs]],"Prijs gelijk","Prijs wijkt af"),"")</f>
        <v/>
      </c>
      <c r="L1300" t="str">
        <f>IF(Q4_2025[[#This Row],[Relatiekorting percentage]]=0,
    "Nvt",
    IF(Q4_2025[[#This Row],[Brutobedrag 2]] &lt; Q4_2025[[#This Row],[Bruto - Rel.korting]],
        "Nee",
        "Ja"))</f>
        <v>Nvt</v>
      </c>
      <c r="M1300" s="10">
        <f>IF(Q4_2025[[#This Row],[Artikelprijs]]&lt;&gt;"",Q4_2025[[#This Row],[Artikelprijs]],Q4_2025[[#This Row],[Stuksprijs]])</f>
        <v>29.87</v>
      </c>
      <c r="N1300" s="44">
        <f>Q4_2025[[#This Row],[Besteld]]*Q4_2025[[#This Row],[Prijs 2]]</f>
        <v>179.22</v>
      </c>
      <c r="O1300" s="10">
        <f>IF(Q4_2025[[#This Row],[Brutobedrag 2]]&lt;Q4_2025[[#This Row],[Bruto - Rel.korting]],Q4_2025[[#This Row],[Brutobedrag 2]],Q4_2025[[#This Row],[Brutobedrag 2]]*(100-Q4_2025[[#This Row],[Relatiekorting percentage]])/100)</f>
        <v>179.22</v>
      </c>
      <c r="R1300" s="3"/>
      <c r="W1300"/>
      <c r="AB1300"/>
    </row>
    <row r="1301" spans="1:28" x14ac:dyDescent="0.3">
      <c r="A1301" t="s">
        <v>872</v>
      </c>
      <c r="B1301">
        <v>5031007</v>
      </c>
      <c r="C1301" t="s">
        <v>149</v>
      </c>
      <c r="D1301">
        <v>2</v>
      </c>
      <c r="E1301" s="10">
        <v>29.87</v>
      </c>
      <c r="F1301" s="10">
        <v>59.74</v>
      </c>
      <c r="G1301" s="10">
        <v>59.74</v>
      </c>
      <c r="H1301">
        <v>0</v>
      </c>
      <c r="I1301" s="51" t="str">
        <f>_xlfn.XLOOKUP(Q4_2025[[#This Row],[Artikelnr]],Artikel_prijzen[Artnr],Artikel_prijzen[Groep],"")</f>
        <v/>
      </c>
      <c r="J1301" s="10" t="str">
        <f>_xlfn.XLOOKUP(Q4_2025[[#This Row],[Artikelnr]],Artikel_prijzen[Artnr],Artikel_prijzen[Prijs 2025],"")</f>
        <v/>
      </c>
      <c r="K1301" t="str">
        <f>IF(Q4_2025[[#This Row],[Artikelprijs]]&lt;&gt;"",IF(Q4_2025[[#This Row],[Stuksprijs]]=Q4_2025[[#This Row],[Artikelprijs]],"Prijs gelijk","Prijs wijkt af"),"")</f>
        <v/>
      </c>
      <c r="L1301" t="str">
        <f>IF(Q4_2025[[#This Row],[Relatiekorting percentage]]=0,
    "Nvt",
    IF(Q4_2025[[#This Row],[Brutobedrag 2]] &lt; Q4_2025[[#This Row],[Bruto - Rel.korting]],
        "Nee",
        "Ja"))</f>
        <v>Nvt</v>
      </c>
      <c r="M1301" s="10">
        <f>IF(Q4_2025[[#This Row],[Artikelprijs]]&lt;&gt;"",Q4_2025[[#This Row],[Artikelprijs]],Q4_2025[[#This Row],[Stuksprijs]])</f>
        <v>29.87</v>
      </c>
      <c r="N1301" s="44">
        <f>Q4_2025[[#This Row],[Besteld]]*Q4_2025[[#This Row],[Prijs 2]]</f>
        <v>59.74</v>
      </c>
      <c r="O1301" s="10">
        <f>IF(Q4_2025[[#This Row],[Brutobedrag 2]]&lt;Q4_2025[[#This Row],[Bruto - Rel.korting]],Q4_2025[[#This Row],[Brutobedrag 2]],Q4_2025[[#This Row],[Brutobedrag 2]]*(100-Q4_2025[[#This Row],[Relatiekorting percentage]])/100)</f>
        <v>59.74</v>
      </c>
      <c r="R1301" s="3"/>
      <c r="W1301"/>
      <c r="AB1301"/>
    </row>
    <row r="1302" spans="1:28" x14ac:dyDescent="0.3">
      <c r="A1302" t="s">
        <v>872</v>
      </c>
      <c r="B1302">
        <v>5031008</v>
      </c>
      <c r="C1302" t="s">
        <v>142</v>
      </c>
      <c r="D1302">
        <v>2</v>
      </c>
      <c r="E1302" s="10">
        <v>59.74</v>
      </c>
      <c r="F1302" s="10">
        <v>119.48</v>
      </c>
      <c r="G1302" s="10">
        <v>119.48</v>
      </c>
      <c r="H1302">
        <v>0</v>
      </c>
      <c r="I1302" s="51" t="str">
        <f>_xlfn.XLOOKUP(Q4_2025[[#This Row],[Artikelnr]],Artikel_prijzen[Artnr],Artikel_prijzen[Groep],"")</f>
        <v/>
      </c>
      <c r="J1302" s="10" t="str">
        <f>_xlfn.XLOOKUP(Q4_2025[[#This Row],[Artikelnr]],Artikel_prijzen[Artnr],Artikel_prijzen[Prijs 2025],"")</f>
        <v/>
      </c>
      <c r="K1302" t="str">
        <f>IF(Q4_2025[[#This Row],[Artikelprijs]]&lt;&gt;"",IF(Q4_2025[[#This Row],[Stuksprijs]]=Q4_2025[[#This Row],[Artikelprijs]],"Prijs gelijk","Prijs wijkt af"),"")</f>
        <v/>
      </c>
      <c r="L1302" t="str">
        <f>IF(Q4_2025[[#This Row],[Relatiekorting percentage]]=0,
    "Nvt",
    IF(Q4_2025[[#This Row],[Brutobedrag 2]] &lt; Q4_2025[[#This Row],[Bruto - Rel.korting]],
        "Nee",
        "Ja"))</f>
        <v>Nvt</v>
      </c>
      <c r="M1302" s="10">
        <f>IF(Q4_2025[[#This Row],[Artikelprijs]]&lt;&gt;"",Q4_2025[[#This Row],[Artikelprijs]],Q4_2025[[#This Row],[Stuksprijs]])</f>
        <v>59.74</v>
      </c>
      <c r="N1302" s="44">
        <f>Q4_2025[[#This Row],[Besteld]]*Q4_2025[[#This Row],[Prijs 2]]</f>
        <v>119.48</v>
      </c>
      <c r="O1302" s="10">
        <f>IF(Q4_2025[[#This Row],[Brutobedrag 2]]&lt;Q4_2025[[#This Row],[Bruto - Rel.korting]],Q4_2025[[#This Row],[Brutobedrag 2]],Q4_2025[[#This Row],[Brutobedrag 2]]*(100-Q4_2025[[#This Row],[Relatiekorting percentage]])/100)</f>
        <v>119.48</v>
      </c>
      <c r="R1302" s="3"/>
      <c r="W1302"/>
      <c r="AB1302"/>
    </row>
    <row r="1303" spans="1:28" x14ac:dyDescent="0.3">
      <c r="A1303" t="s">
        <v>872</v>
      </c>
      <c r="B1303">
        <v>5031009</v>
      </c>
      <c r="C1303" t="s">
        <v>141</v>
      </c>
      <c r="D1303">
        <v>28</v>
      </c>
      <c r="E1303" s="10">
        <v>89.61</v>
      </c>
      <c r="F1303" s="10">
        <v>2509.08</v>
      </c>
      <c r="G1303" s="10">
        <v>2509.08</v>
      </c>
      <c r="H1303">
        <v>0</v>
      </c>
      <c r="I1303" s="51" t="str">
        <f>_xlfn.XLOOKUP(Q4_2025[[#This Row],[Artikelnr]],Artikel_prijzen[Artnr],Artikel_prijzen[Groep],"")</f>
        <v/>
      </c>
      <c r="J1303" s="10" t="str">
        <f>_xlfn.XLOOKUP(Q4_2025[[#This Row],[Artikelnr]],Artikel_prijzen[Artnr],Artikel_prijzen[Prijs 2025],"")</f>
        <v/>
      </c>
      <c r="K1303" t="str">
        <f>IF(Q4_2025[[#This Row],[Artikelprijs]]&lt;&gt;"",IF(Q4_2025[[#This Row],[Stuksprijs]]=Q4_2025[[#This Row],[Artikelprijs]],"Prijs gelijk","Prijs wijkt af"),"")</f>
        <v/>
      </c>
      <c r="L1303" t="str">
        <f>IF(Q4_2025[[#This Row],[Relatiekorting percentage]]=0,
    "Nvt",
    IF(Q4_2025[[#This Row],[Brutobedrag 2]] &lt; Q4_2025[[#This Row],[Bruto - Rel.korting]],
        "Nee",
        "Ja"))</f>
        <v>Nvt</v>
      </c>
      <c r="M1303" s="10">
        <f>IF(Q4_2025[[#This Row],[Artikelprijs]]&lt;&gt;"",Q4_2025[[#This Row],[Artikelprijs]],Q4_2025[[#This Row],[Stuksprijs]])</f>
        <v>89.61</v>
      </c>
      <c r="N1303" s="44">
        <f>Q4_2025[[#This Row],[Besteld]]*Q4_2025[[#This Row],[Prijs 2]]</f>
        <v>2509.08</v>
      </c>
      <c r="O1303" s="10">
        <f>IF(Q4_2025[[#This Row],[Brutobedrag 2]]&lt;Q4_2025[[#This Row],[Bruto - Rel.korting]],Q4_2025[[#This Row],[Brutobedrag 2]],Q4_2025[[#This Row],[Brutobedrag 2]]*(100-Q4_2025[[#This Row],[Relatiekorting percentage]])/100)</f>
        <v>2509.08</v>
      </c>
      <c r="R1303" s="3"/>
      <c r="W1303"/>
      <c r="AB1303"/>
    </row>
    <row r="1304" spans="1:28" x14ac:dyDescent="0.3">
      <c r="A1304" t="s">
        <v>872</v>
      </c>
      <c r="B1304">
        <v>5031013</v>
      </c>
      <c r="C1304" t="s">
        <v>146</v>
      </c>
      <c r="D1304">
        <v>4</v>
      </c>
      <c r="E1304" s="10">
        <v>44.29</v>
      </c>
      <c r="F1304" s="10">
        <v>177.16</v>
      </c>
      <c r="G1304" s="10">
        <v>177.16</v>
      </c>
      <c r="H1304">
        <v>0</v>
      </c>
      <c r="I1304" s="51" t="str">
        <f>_xlfn.XLOOKUP(Q4_2025[[#This Row],[Artikelnr]],Artikel_prijzen[Artnr],Artikel_prijzen[Groep],"")</f>
        <v/>
      </c>
      <c r="J1304" s="10" t="str">
        <f>_xlfn.XLOOKUP(Q4_2025[[#This Row],[Artikelnr]],Artikel_prijzen[Artnr],Artikel_prijzen[Prijs 2025],"")</f>
        <v/>
      </c>
      <c r="K1304" t="str">
        <f>IF(Q4_2025[[#This Row],[Artikelprijs]]&lt;&gt;"",IF(Q4_2025[[#This Row],[Stuksprijs]]=Q4_2025[[#This Row],[Artikelprijs]],"Prijs gelijk","Prijs wijkt af"),"")</f>
        <v/>
      </c>
      <c r="L1304" t="str">
        <f>IF(Q4_2025[[#This Row],[Relatiekorting percentage]]=0,
    "Nvt",
    IF(Q4_2025[[#This Row],[Brutobedrag 2]] &lt; Q4_2025[[#This Row],[Bruto - Rel.korting]],
        "Nee",
        "Ja"))</f>
        <v>Nvt</v>
      </c>
      <c r="M1304" s="10">
        <f>IF(Q4_2025[[#This Row],[Artikelprijs]]&lt;&gt;"",Q4_2025[[#This Row],[Artikelprijs]],Q4_2025[[#This Row],[Stuksprijs]])</f>
        <v>44.29</v>
      </c>
      <c r="N1304" s="44">
        <f>Q4_2025[[#This Row],[Besteld]]*Q4_2025[[#This Row],[Prijs 2]]</f>
        <v>177.16</v>
      </c>
      <c r="O1304" s="10">
        <f>IF(Q4_2025[[#This Row],[Brutobedrag 2]]&lt;Q4_2025[[#This Row],[Bruto - Rel.korting]],Q4_2025[[#This Row],[Brutobedrag 2]],Q4_2025[[#This Row],[Brutobedrag 2]]*(100-Q4_2025[[#This Row],[Relatiekorting percentage]])/100)</f>
        <v>177.16</v>
      </c>
      <c r="R1304" s="3"/>
      <c r="W1304"/>
      <c r="AB1304"/>
    </row>
    <row r="1305" spans="1:28" x14ac:dyDescent="0.3">
      <c r="A1305" t="s">
        <v>872</v>
      </c>
      <c r="B1305">
        <v>5031021</v>
      </c>
      <c r="C1305" t="s">
        <v>800</v>
      </c>
      <c r="D1305">
        <v>8</v>
      </c>
      <c r="E1305" s="10">
        <v>44.29</v>
      </c>
      <c r="F1305" s="10">
        <v>354.32</v>
      </c>
      <c r="G1305" s="10">
        <v>354.32</v>
      </c>
      <c r="H1305">
        <v>0</v>
      </c>
      <c r="I1305" s="51" t="str">
        <f>_xlfn.XLOOKUP(Q4_2025[[#This Row],[Artikelnr]],Artikel_prijzen[Artnr],Artikel_prijzen[Groep],"")</f>
        <v/>
      </c>
      <c r="J1305" s="10" t="str">
        <f>_xlfn.XLOOKUP(Q4_2025[[#This Row],[Artikelnr]],Artikel_prijzen[Artnr],Artikel_prijzen[Prijs 2025],"")</f>
        <v/>
      </c>
      <c r="K1305" t="str">
        <f>IF(Q4_2025[[#This Row],[Artikelprijs]]&lt;&gt;"",IF(Q4_2025[[#This Row],[Stuksprijs]]=Q4_2025[[#This Row],[Artikelprijs]],"Prijs gelijk","Prijs wijkt af"),"")</f>
        <v/>
      </c>
      <c r="L1305" t="str">
        <f>IF(Q4_2025[[#This Row],[Relatiekorting percentage]]=0,
    "Nvt",
    IF(Q4_2025[[#This Row],[Brutobedrag 2]] &lt; Q4_2025[[#This Row],[Bruto - Rel.korting]],
        "Nee",
        "Ja"))</f>
        <v>Nvt</v>
      </c>
      <c r="M1305" s="10">
        <f>IF(Q4_2025[[#This Row],[Artikelprijs]]&lt;&gt;"",Q4_2025[[#This Row],[Artikelprijs]],Q4_2025[[#This Row],[Stuksprijs]])</f>
        <v>44.29</v>
      </c>
      <c r="N1305" s="44">
        <f>Q4_2025[[#This Row],[Besteld]]*Q4_2025[[#This Row],[Prijs 2]]</f>
        <v>354.32</v>
      </c>
      <c r="O1305" s="10">
        <f>IF(Q4_2025[[#This Row],[Brutobedrag 2]]&lt;Q4_2025[[#This Row],[Bruto - Rel.korting]],Q4_2025[[#This Row],[Brutobedrag 2]],Q4_2025[[#This Row],[Brutobedrag 2]]*(100-Q4_2025[[#This Row],[Relatiekorting percentage]])/100)</f>
        <v>354.32</v>
      </c>
      <c r="R1305" s="3"/>
      <c r="W1305"/>
      <c r="AB1305"/>
    </row>
    <row r="1306" spans="1:28" x14ac:dyDescent="0.3">
      <c r="A1306" t="s">
        <v>872</v>
      </c>
      <c r="B1306">
        <v>5030028</v>
      </c>
      <c r="C1306" t="s">
        <v>341</v>
      </c>
      <c r="D1306">
        <v>13</v>
      </c>
      <c r="E1306" s="10">
        <v>28.84</v>
      </c>
      <c r="F1306" s="10">
        <v>374.92</v>
      </c>
      <c r="G1306" s="10">
        <v>374.92</v>
      </c>
      <c r="H1306">
        <v>0</v>
      </c>
      <c r="I1306" s="51" t="str">
        <f>_xlfn.XLOOKUP(Q4_2025[[#This Row],[Artikelnr]],Artikel_prijzen[Artnr],Artikel_prijzen[Groep],"")</f>
        <v/>
      </c>
      <c r="J1306" s="10" t="str">
        <f>_xlfn.XLOOKUP(Q4_2025[[#This Row],[Artikelnr]],Artikel_prijzen[Artnr],Artikel_prijzen[Prijs 2025],"")</f>
        <v/>
      </c>
      <c r="K1306" t="str">
        <f>IF(Q4_2025[[#This Row],[Artikelprijs]]&lt;&gt;"",IF(Q4_2025[[#This Row],[Stuksprijs]]=Q4_2025[[#This Row],[Artikelprijs]],"Prijs gelijk","Prijs wijkt af"),"")</f>
        <v/>
      </c>
      <c r="L1306" t="str">
        <f>IF(Q4_2025[[#This Row],[Relatiekorting percentage]]=0,
    "Nvt",
    IF(Q4_2025[[#This Row],[Brutobedrag 2]] &lt; Q4_2025[[#This Row],[Bruto - Rel.korting]],
        "Nee",
        "Ja"))</f>
        <v>Nvt</v>
      </c>
      <c r="M1306" s="10">
        <f>IF(Q4_2025[[#This Row],[Artikelprijs]]&lt;&gt;"",Q4_2025[[#This Row],[Artikelprijs]],Q4_2025[[#This Row],[Stuksprijs]])</f>
        <v>28.84</v>
      </c>
      <c r="N1306" s="44">
        <f>Q4_2025[[#This Row],[Besteld]]*Q4_2025[[#This Row],[Prijs 2]]</f>
        <v>374.92</v>
      </c>
      <c r="O1306" s="10">
        <f>IF(Q4_2025[[#This Row],[Brutobedrag 2]]&lt;Q4_2025[[#This Row],[Bruto - Rel.korting]],Q4_2025[[#This Row],[Brutobedrag 2]],Q4_2025[[#This Row],[Brutobedrag 2]]*(100-Q4_2025[[#This Row],[Relatiekorting percentage]])/100)</f>
        <v>374.92</v>
      </c>
      <c r="R1306" s="3"/>
      <c r="W1306"/>
      <c r="AB1306"/>
    </row>
    <row r="1307" spans="1:28" x14ac:dyDescent="0.3">
      <c r="A1307" t="s">
        <v>872</v>
      </c>
      <c r="B1307">
        <v>5030228</v>
      </c>
      <c r="C1307" t="s">
        <v>113</v>
      </c>
      <c r="D1307">
        <v>4</v>
      </c>
      <c r="E1307" s="10">
        <v>236.9</v>
      </c>
      <c r="F1307" s="10">
        <v>947.6</v>
      </c>
      <c r="G1307" s="10">
        <v>947.6</v>
      </c>
      <c r="H1307">
        <v>0</v>
      </c>
      <c r="I1307" s="51" t="str">
        <f>_xlfn.XLOOKUP(Q4_2025[[#This Row],[Artikelnr]],Artikel_prijzen[Artnr],Artikel_prijzen[Groep],"")</f>
        <v>Rigging</v>
      </c>
      <c r="J1307" s="10">
        <f>_xlfn.XLOOKUP(Q4_2025[[#This Row],[Artikelnr]],Artikel_prijzen[Artnr],Artikel_prijzen[Prijs 2025],"")</f>
        <v>230</v>
      </c>
      <c r="K1307" t="str">
        <f>IF(Q4_2025[[#This Row],[Artikelprijs]]&lt;&gt;"",IF(Q4_2025[[#This Row],[Stuksprijs]]=Q4_2025[[#This Row],[Artikelprijs]],"Prijs gelijk","Prijs wijkt af"),"")</f>
        <v>Prijs wijkt af</v>
      </c>
      <c r="L1307" t="str">
        <f>IF(Q4_2025[[#This Row],[Relatiekorting percentage]]=0,
    "Nvt",
    IF(Q4_2025[[#This Row],[Brutobedrag 2]] &lt; Q4_2025[[#This Row],[Bruto - Rel.korting]],
        "Nee",
        "Ja"))</f>
        <v>Nvt</v>
      </c>
      <c r="M1307" s="10">
        <f>IF(Q4_2025[[#This Row],[Artikelprijs]]&lt;&gt;"",Q4_2025[[#This Row],[Artikelprijs]],Q4_2025[[#This Row],[Stuksprijs]])</f>
        <v>230</v>
      </c>
      <c r="N1307" s="44">
        <f>Q4_2025[[#This Row],[Besteld]]*Q4_2025[[#This Row],[Prijs 2]]</f>
        <v>920</v>
      </c>
      <c r="O1307" s="10">
        <f>IF(Q4_2025[[#This Row],[Brutobedrag 2]]&lt;Q4_2025[[#This Row],[Bruto - Rel.korting]],Q4_2025[[#This Row],[Brutobedrag 2]],Q4_2025[[#This Row],[Brutobedrag 2]]*(100-Q4_2025[[#This Row],[Relatiekorting percentage]])/100)</f>
        <v>920</v>
      </c>
      <c r="R1307" s="3"/>
      <c r="W1307"/>
      <c r="AB1307"/>
    </row>
    <row r="1308" spans="1:28" x14ac:dyDescent="0.3">
      <c r="A1308" t="s">
        <v>872</v>
      </c>
      <c r="B1308">
        <v>5030232</v>
      </c>
      <c r="C1308" t="s">
        <v>116</v>
      </c>
      <c r="D1308">
        <v>1</v>
      </c>
      <c r="E1308" s="10">
        <v>144.19999999999999</v>
      </c>
      <c r="F1308" s="10">
        <v>144.19999999999999</v>
      </c>
      <c r="G1308" s="10">
        <v>144.19999999999999</v>
      </c>
      <c r="H1308">
        <v>0</v>
      </c>
      <c r="I1308" s="51" t="str">
        <f>_xlfn.XLOOKUP(Q4_2025[[#This Row],[Artikelnr]],Artikel_prijzen[Artnr],Artikel_prijzen[Groep],"")</f>
        <v>Rigging</v>
      </c>
      <c r="J1308" s="10">
        <f>_xlfn.XLOOKUP(Q4_2025[[#This Row],[Artikelnr]],Artikel_prijzen[Artnr],Artikel_prijzen[Prijs 2025],"")</f>
        <v>140</v>
      </c>
      <c r="K1308" t="str">
        <f>IF(Q4_2025[[#This Row],[Artikelprijs]]&lt;&gt;"",IF(Q4_2025[[#This Row],[Stuksprijs]]=Q4_2025[[#This Row],[Artikelprijs]],"Prijs gelijk","Prijs wijkt af"),"")</f>
        <v>Prijs wijkt af</v>
      </c>
      <c r="L1308" t="str">
        <f>IF(Q4_2025[[#This Row],[Relatiekorting percentage]]=0,
    "Nvt",
    IF(Q4_2025[[#This Row],[Brutobedrag 2]] &lt; Q4_2025[[#This Row],[Bruto - Rel.korting]],
        "Nee",
        "Ja"))</f>
        <v>Nvt</v>
      </c>
      <c r="M1308" s="10">
        <f>IF(Q4_2025[[#This Row],[Artikelprijs]]&lt;&gt;"",Q4_2025[[#This Row],[Artikelprijs]],Q4_2025[[#This Row],[Stuksprijs]])</f>
        <v>140</v>
      </c>
      <c r="N1308" s="44">
        <f>Q4_2025[[#This Row],[Besteld]]*Q4_2025[[#This Row],[Prijs 2]]</f>
        <v>140</v>
      </c>
      <c r="O1308" s="10">
        <f>IF(Q4_2025[[#This Row],[Brutobedrag 2]]&lt;Q4_2025[[#This Row],[Bruto - Rel.korting]],Q4_2025[[#This Row],[Brutobedrag 2]],Q4_2025[[#This Row],[Brutobedrag 2]]*(100-Q4_2025[[#This Row],[Relatiekorting percentage]])/100)</f>
        <v>140</v>
      </c>
      <c r="R1308" s="3"/>
      <c r="W1308"/>
      <c r="AB1308"/>
    </row>
    <row r="1309" spans="1:28" x14ac:dyDescent="0.3">
      <c r="A1309" t="s">
        <v>872</v>
      </c>
      <c r="B1309">
        <v>5031049</v>
      </c>
      <c r="C1309" t="s">
        <v>14</v>
      </c>
      <c r="D1309">
        <v>4</v>
      </c>
      <c r="E1309" s="10">
        <v>35.020000000000003</v>
      </c>
      <c r="F1309" s="10">
        <v>140.08000000000001</v>
      </c>
      <c r="G1309" s="10">
        <v>119.07</v>
      </c>
      <c r="H1309">
        <v>15</v>
      </c>
      <c r="I1309" s="51" t="str">
        <f>_xlfn.XLOOKUP(Q4_2025[[#This Row],[Artikelnr]],Artikel_prijzen[Artnr],Artikel_prijzen[Groep],"")</f>
        <v/>
      </c>
      <c r="J1309" s="10" t="str">
        <f>_xlfn.XLOOKUP(Q4_2025[[#This Row],[Artikelnr]],Artikel_prijzen[Artnr],Artikel_prijzen[Prijs 2025],"")</f>
        <v/>
      </c>
      <c r="K1309" t="str">
        <f>IF(Q4_2025[[#This Row],[Artikelprijs]]&lt;&gt;"",IF(Q4_2025[[#This Row],[Stuksprijs]]=Q4_2025[[#This Row],[Artikelprijs]],"Prijs gelijk","Prijs wijkt af"),"")</f>
        <v/>
      </c>
      <c r="L1309" t="str">
        <f>IF(Q4_2025[[#This Row],[Relatiekorting percentage]]=0,
    "Nvt",
    IF(Q4_2025[[#This Row],[Brutobedrag 2]] &lt; Q4_2025[[#This Row],[Bruto - Rel.korting]],
        "Nee",
        "Ja"))</f>
        <v>Ja</v>
      </c>
      <c r="M1309" s="10">
        <f>IF(Q4_2025[[#This Row],[Artikelprijs]]&lt;&gt;"",Q4_2025[[#This Row],[Artikelprijs]],Q4_2025[[#This Row],[Stuksprijs]])</f>
        <v>35.020000000000003</v>
      </c>
      <c r="N1309" s="44">
        <f>Q4_2025[[#This Row],[Besteld]]*Q4_2025[[#This Row],[Prijs 2]]</f>
        <v>140.08000000000001</v>
      </c>
      <c r="O1309" s="10">
        <f>IF(Q4_2025[[#This Row],[Brutobedrag 2]]&lt;Q4_2025[[#This Row],[Bruto - Rel.korting]],Q4_2025[[#This Row],[Brutobedrag 2]],Q4_2025[[#This Row],[Brutobedrag 2]]*(100-Q4_2025[[#This Row],[Relatiekorting percentage]])/100)</f>
        <v>119.06800000000001</v>
      </c>
      <c r="R1309" s="3"/>
      <c r="W1309"/>
      <c r="AB1309"/>
    </row>
    <row r="1310" spans="1:28" x14ac:dyDescent="0.3">
      <c r="A1310" t="s">
        <v>872</v>
      </c>
      <c r="B1310">
        <v>5031052</v>
      </c>
      <c r="C1310" t="s">
        <v>12</v>
      </c>
      <c r="D1310">
        <v>4</v>
      </c>
      <c r="E1310" s="10">
        <v>88.07</v>
      </c>
      <c r="F1310" s="10">
        <v>352.28</v>
      </c>
      <c r="G1310" s="10">
        <v>299.44</v>
      </c>
      <c r="H1310">
        <v>15</v>
      </c>
      <c r="I1310" s="51" t="str">
        <f>_xlfn.XLOOKUP(Q4_2025[[#This Row],[Artikelnr]],Artikel_prijzen[Artnr],Artikel_prijzen[Groep],"")</f>
        <v/>
      </c>
      <c r="J1310" s="10" t="str">
        <f>_xlfn.XLOOKUP(Q4_2025[[#This Row],[Artikelnr]],Artikel_prijzen[Artnr],Artikel_prijzen[Prijs 2025],"")</f>
        <v/>
      </c>
      <c r="K1310" t="str">
        <f>IF(Q4_2025[[#This Row],[Artikelprijs]]&lt;&gt;"",IF(Q4_2025[[#This Row],[Stuksprijs]]=Q4_2025[[#This Row],[Artikelprijs]],"Prijs gelijk","Prijs wijkt af"),"")</f>
        <v/>
      </c>
      <c r="L1310" t="str">
        <f>IF(Q4_2025[[#This Row],[Relatiekorting percentage]]=0,
    "Nvt",
    IF(Q4_2025[[#This Row],[Brutobedrag 2]] &lt; Q4_2025[[#This Row],[Bruto - Rel.korting]],
        "Nee",
        "Ja"))</f>
        <v>Ja</v>
      </c>
      <c r="M1310" s="10">
        <f>IF(Q4_2025[[#This Row],[Artikelprijs]]&lt;&gt;"",Q4_2025[[#This Row],[Artikelprijs]],Q4_2025[[#This Row],[Stuksprijs]])</f>
        <v>88.07</v>
      </c>
      <c r="N1310" s="44">
        <f>Q4_2025[[#This Row],[Besteld]]*Q4_2025[[#This Row],[Prijs 2]]</f>
        <v>352.28</v>
      </c>
      <c r="O1310" s="10">
        <f>IF(Q4_2025[[#This Row],[Brutobedrag 2]]&lt;Q4_2025[[#This Row],[Bruto - Rel.korting]],Q4_2025[[#This Row],[Brutobedrag 2]],Q4_2025[[#This Row],[Brutobedrag 2]]*(100-Q4_2025[[#This Row],[Relatiekorting percentage]])/100)</f>
        <v>299.43799999999999</v>
      </c>
      <c r="R1310" s="3"/>
      <c r="W1310"/>
      <c r="AB1310"/>
    </row>
    <row r="1311" spans="1:28" x14ac:dyDescent="0.3">
      <c r="A1311" t="s">
        <v>872</v>
      </c>
      <c r="B1311">
        <v>5031056</v>
      </c>
      <c r="C1311" t="s">
        <v>15</v>
      </c>
      <c r="D1311">
        <v>4</v>
      </c>
      <c r="E1311" s="10">
        <v>69.78</v>
      </c>
      <c r="F1311" s="10">
        <v>279.12</v>
      </c>
      <c r="G1311" s="10">
        <v>237.25</v>
      </c>
      <c r="H1311">
        <v>15</v>
      </c>
      <c r="I1311" s="51" t="str">
        <f>_xlfn.XLOOKUP(Q4_2025[[#This Row],[Artikelnr]],Artikel_prijzen[Artnr],Artikel_prijzen[Groep],"")</f>
        <v/>
      </c>
      <c r="J1311" s="10" t="str">
        <f>_xlfn.XLOOKUP(Q4_2025[[#This Row],[Artikelnr]],Artikel_prijzen[Artnr],Artikel_prijzen[Prijs 2025],"")</f>
        <v/>
      </c>
      <c r="K1311" t="str">
        <f>IF(Q4_2025[[#This Row],[Artikelprijs]]&lt;&gt;"",IF(Q4_2025[[#This Row],[Stuksprijs]]=Q4_2025[[#This Row],[Artikelprijs]],"Prijs gelijk","Prijs wijkt af"),"")</f>
        <v/>
      </c>
      <c r="L1311" t="str">
        <f>IF(Q4_2025[[#This Row],[Relatiekorting percentage]]=0,
    "Nvt",
    IF(Q4_2025[[#This Row],[Brutobedrag 2]] &lt; Q4_2025[[#This Row],[Bruto - Rel.korting]],
        "Nee",
        "Ja"))</f>
        <v>Ja</v>
      </c>
      <c r="M1311" s="10">
        <f>IF(Q4_2025[[#This Row],[Artikelprijs]]&lt;&gt;"",Q4_2025[[#This Row],[Artikelprijs]],Q4_2025[[#This Row],[Stuksprijs]])</f>
        <v>69.78</v>
      </c>
      <c r="N1311" s="44">
        <f>Q4_2025[[#This Row],[Besteld]]*Q4_2025[[#This Row],[Prijs 2]]</f>
        <v>279.12</v>
      </c>
      <c r="O1311" s="10">
        <f>IF(Q4_2025[[#This Row],[Brutobedrag 2]]&lt;Q4_2025[[#This Row],[Bruto - Rel.korting]],Q4_2025[[#This Row],[Brutobedrag 2]],Q4_2025[[#This Row],[Brutobedrag 2]]*(100-Q4_2025[[#This Row],[Relatiekorting percentage]])/100)</f>
        <v>237.25200000000001</v>
      </c>
      <c r="R1311" s="3"/>
      <c r="W1311"/>
      <c r="AB1311"/>
    </row>
    <row r="1312" spans="1:28" x14ac:dyDescent="0.3">
      <c r="A1312" t="s">
        <v>872</v>
      </c>
      <c r="B1312">
        <v>5010002</v>
      </c>
      <c r="C1312" t="s">
        <v>338</v>
      </c>
      <c r="D1312">
        <v>8</v>
      </c>
      <c r="E1312" s="10">
        <v>66.95</v>
      </c>
      <c r="F1312" s="10">
        <v>535.6</v>
      </c>
      <c r="G1312" s="10">
        <v>482.04</v>
      </c>
      <c r="H1312">
        <v>10</v>
      </c>
      <c r="I1312" s="51" t="str">
        <f>_xlfn.XLOOKUP(Q4_2025[[#This Row],[Artikelnr]],Artikel_prijzen[Artnr],Artikel_prijzen[Groep],"")</f>
        <v/>
      </c>
      <c r="J1312" s="10" t="str">
        <f>_xlfn.XLOOKUP(Q4_2025[[#This Row],[Artikelnr]],Artikel_prijzen[Artnr],Artikel_prijzen[Prijs 2025],"")</f>
        <v/>
      </c>
      <c r="K1312" t="str">
        <f>IF(Q4_2025[[#This Row],[Artikelprijs]]&lt;&gt;"",IF(Q4_2025[[#This Row],[Stuksprijs]]=Q4_2025[[#This Row],[Artikelprijs]],"Prijs gelijk","Prijs wijkt af"),"")</f>
        <v/>
      </c>
      <c r="L1312" t="str">
        <f>IF(Q4_2025[[#This Row],[Relatiekorting percentage]]=0,
    "Nvt",
    IF(Q4_2025[[#This Row],[Brutobedrag 2]] &lt; Q4_2025[[#This Row],[Bruto - Rel.korting]],
        "Nee",
        "Ja"))</f>
        <v>Ja</v>
      </c>
      <c r="M1312" s="10">
        <f>IF(Q4_2025[[#This Row],[Artikelprijs]]&lt;&gt;"",Q4_2025[[#This Row],[Artikelprijs]],Q4_2025[[#This Row],[Stuksprijs]])</f>
        <v>66.95</v>
      </c>
      <c r="N1312" s="44">
        <f>Q4_2025[[#This Row],[Besteld]]*Q4_2025[[#This Row],[Prijs 2]]</f>
        <v>535.6</v>
      </c>
      <c r="O1312" s="10">
        <f>IF(Q4_2025[[#This Row],[Brutobedrag 2]]&lt;Q4_2025[[#This Row],[Bruto - Rel.korting]],Q4_2025[[#This Row],[Brutobedrag 2]],Q4_2025[[#This Row],[Brutobedrag 2]]*(100-Q4_2025[[#This Row],[Relatiekorting percentage]])/100)</f>
        <v>482.04</v>
      </c>
      <c r="R1312" s="3"/>
      <c r="W1312"/>
      <c r="AB1312"/>
    </row>
    <row r="1313" spans="1:28" x14ac:dyDescent="0.3">
      <c r="A1313" t="s">
        <v>872</v>
      </c>
      <c r="B1313">
        <v>5010013</v>
      </c>
      <c r="C1313" t="s">
        <v>174</v>
      </c>
      <c r="D1313">
        <v>4</v>
      </c>
      <c r="E1313" s="10">
        <v>56.65</v>
      </c>
      <c r="F1313" s="10">
        <v>226.6</v>
      </c>
      <c r="G1313" s="10">
        <v>203.94</v>
      </c>
      <c r="H1313">
        <v>10</v>
      </c>
      <c r="I1313" s="51" t="str">
        <f>_xlfn.XLOOKUP(Q4_2025[[#This Row],[Artikelnr]],Artikel_prijzen[Artnr],Artikel_prijzen[Groep],"")</f>
        <v/>
      </c>
      <c r="J1313" s="10" t="str">
        <f>_xlfn.XLOOKUP(Q4_2025[[#This Row],[Artikelnr]],Artikel_prijzen[Artnr],Artikel_prijzen[Prijs 2025],"")</f>
        <v/>
      </c>
      <c r="K1313" t="str">
        <f>IF(Q4_2025[[#This Row],[Artikelprijs]]&lt;&gt;"",IF(Q4_2025[[#This Row],[Stuksprijs]]=Q4_2025[[#This Row],[Artikelprijs]],"Prijs gelijk","Prijs wijkt af"),"")</f>
        <v/>
      </c>
      <c r="L1313" t="str">
        <f>IF(Q4_2025[[#This Row],[Relatiekorting percentage]]=0,
    "Nvt",
    IF(Q4_2025[[#This Row],[Brutobedrag 2]] &lt; Q4_2025[[#This Row],[Bruto - Rel.korting]],
        "Nee",
        "Ja"))</f>
        <v>Ja</v>
      </c>
      <c r="M1313" s="10">
        <f>IF(Q4_2025[[#This Row],[Artikelprijs]]&lt;&gt;"",Q4_2025[[#This Row],[Artikelprijs]],Q4_2025[[#This Row],[Stuksprijs]])</f>
        <v>56.65</v>
      </c>
      <c r="N1313" s="44">
        <f>Q4_2025[[#This Row],[Besteld]]*Q4_2025[[#This Row],[Prijs 2]]</f>
        <v>226.6</v>
      </c>
      <c r="O1313" s="10">
        <f>IF(Q4_2025[[#This Row],[Brutobedrag 2]]&lt;Q4_2025[[#This Row],[Bruto - Rel.korting]],Q4_2025[[#This Row],[Brutobedrag 2]],Q4_2025[[#This Row],[Brutobedrag 2]]*(100-Q4_2025[[#This Row],[Relatiekorting percentage]])/100)</f>
        <v>203.94</v>
      </c>
      <c r="R1313" s="3"/>
      <c r="W1313"/>
      <c r="AB1313"/>
    </row>
    <row r="1314" spans="1:28" x14ac:dyDescent="0.3">
      <c r="A1314" t="s">
        <v>872</v>
      </c>
      <c r="B1314">
        <v>3002022</v>
      </c>
      <c r="C1314" t="s">
        <v>195</v>
      </c>
      <c r="D1314">
        <v>1</v>
      </c>
      <c r="E1314" s="10">
        <v>76.02</v>
      </c>
      <c r="F1314" s="10">
        <v>76.02</v>
      </c>
      <c r="G1314" s="10">
        <v>53.21</v>
      </c>
      <c r="H1314">
        <v>30</v>
      </c>
      <c r="I1314" s="51" t="str">
        <f>_xlfn.XLOOKUP(Q4_2025[[#This Row],[Artikelnr]],Artikel_prijzen[Artnr],Artikel_prijzen[Groep],"")</f>
        <v/>
      </c>
      <c r="J1314" s="10" t="str">
        <f>_xlfn.XLOOKUP(Q4_2025[[#This Row],[Artikelnr]],Artikel_prijzen[Artnr],Artikel_prijzen[Prijs 2025],"")</f>
        <v/>
      </c>
      <c r="K1314" t="str">
        <f>IF(Q4_2025[[#This Row],[Artikelprijs]]&lt;&gt;"",IF(Q4_2025[[#This Row],[Stuksprijs]]=Q4_2025[[#This Row],[Artikelprijs]],"Prijs gelijk","Prijs wijkt af"),"")</f>
        <v/>
      </c>
      <c r="L1314" t="str">
        <f>IF(Q4_2025[[#This Row],[Relatiekorting percentage]]=0,
    "Nvt",
    IF(Q4_2025[[#This Row],[Brutobedrag 2]] &lt; Q4_2025[[#This Row],[Bruto - Rel.korting]],
        "Nee",
        "Ja"))</f>
        <v>Ja</v>
      </c>
      <c r="M1314" s="10">
        <f>IF(Q4_2025[[#This Row],[Artikelprijs]]&lt;&gt;"",Q4_2025[[#This Row],[Artikelprijs]],Q4_2025[[#This Row],[Stuksprijs]])</f>
        <v>76.02</v>
      </c>
      <c r="N1314" s="44">
        <f>Q4_2025[[#This Row],[Besteld]]*Q4_2025[[#This Row],[Prijs 2]]</f>
        <v>76.02</v>
      </c>
      <c r="O1314" s="10">
        <f>IF(Q4_2025[[#This Row],[Brutobedrag 2]]&lt;Q4_2025[[#This Row],[Bruto - Rel.korting]],Q4_2025[[#This Row],[Brutobedrag 2]],Q4_2025[[#This Row],[Brutobedrag 2]]*(100-Q4_2025[[#This Row],[Relatiekorting percentage]])/100)</f>
        <v>53.213999999999999</v>
      </c>
      <c r="R1314" s="3"/>
      <c r="W1314"/>
      <c r="AB1314"/>
    </row>
    <row r="1315" spans="1:28" x14ac:dyDescent="0.3">
      <c r="A1315" t="s">
        <v>872</v>
      </c>
      <c r="B1315">
        <v>3001013</v>
      </c>
      <c r="C1315" t="s">
        <v>325</v>
      </c>
      <c r="D1315">
        <v>2</v>
      </c>
      <c r="E1315" s="10">
        <v>17.89</v>
      </c>
      <c r="F1315" s="10">
        <v>35.78</v>
      </c>
      <c r="G1315" s="10">
        <v>25.05</v>
      </c>
      <c r="H1315">
        <v>30</v>
      </c>
      <c r="I1315" s="51" t="str">
        <f>_xlfn.XLOOKUP(Q4_2025[[#This Row],[Artikelnr]],Artikel_prijzen[Artnr],Artikel_prijzen[Groep],"")</f>
        <v/>
      </c>
      <c r="J1315" s="10" t="str">
        <f>_xlfn.XLOOKUP(Q4_2025[[#This Row],[Artikelnr]],Artikel_prijzen[Artnr],Artikel_prijzen[Prijs 2025],"")</f>
        <v/>
      </c>
      <c r="K1315" t="str">
        <f>IF(Q4_2025[[#This Row],[Artikelprijs]]&lt;&gt;"",IF(Q4_2025[[#This Row],[Stuksprijs]]=Q4_2025[[#This Row],[Artikelprijs]],"Prijs gelijk","Prijs wijkt af"),"")</f>
        <v/>
      </c>
      <c r="L1315" t="str">
        <f>IF(Q4_2025[[#This Row],[Relatiekorting percentage]]=0,
    "Nvt",
    IF(Q4_2025[[#This Row],[Brutobedrag 2]] &lt; Q4_2025[[#This Row],[Bruto - Rel.korting]],
        "Nee",
        "Ja"))</f>
        <v>Ja</v>
      </c>
      <c r="M1315" s="10">
        <f>IF(Q4_2025[[#This Row],[Artikelprijs]]&lt;&gt;"",Q4_2025[[#This Row],[Artikelprijs]],Q4_2025[[#This Row],[Stuksprijs]])</f>
        <v>17.89</v>
      </c>
      <c r="N1315" s="44">
        <f>Q4_2025[[#This Row],[Besteld]]*Q4_2025[[#This Row],[Prijs 2]]</f>
        <v>35.78</v>
      </c>
      <c r="O1315" s="10">
        <f>IF(Q4_2025[[#This Row],[Brutobedrag 2]]&lt;Q4_2025[[#This Row],[Bruto - Rel.korting]],Q4_2025[[#This Row],[Brutobedrag 2]],Q4_2025[[#This Row],[Brutobedrag 2]]*(100-Q4_2025[[#This Row],[Relatiekorting percentage]])/100)</f>
        <v>25.045999999999999</v>
      </c>
      <c r="R1315" s="3"/>
      <c r="W1315"/>
      <c r="AB1315"/>
    </row>
    <row r="1316" spans="1:28" x14ac:dyDescent="0.3">
      <c r="A1316" t="s">
        <v>872</v>
      </c>
      <c r="B1316">
        <v>3001044</v>
      </c>
      <c r="C1316" t="s">
        <v>47</v>
      </c>
      <c r="D1316">
        <v>5</v>
      </c>
      <c r="E1316" s="10">
        <v>26.83</v>
      </c>
      <c r="F1316" s="10">
        <v>134.15</v>
      </c>
      <c r="G1316" s="10">
        <v>93.9</v>
      </c>
      <c r="H1316">
        <v>30</v>
      </c>
      <c r="I1316" s="51" t="str">
        <f>_xlfn.XLOOKUP(Q4_2025[[#This Row],[Artikelnr]],Artikel_prijzen[Artnr],Artikel_prijzen[Groep],"")</f>
        <v/>
      </c>
      <c r="J1316" s="10" t="str">
        <f>_xlfn.XLOOKUP(Q4_2025[[#This Row],[Artikelnr]],Artikel_prijzen[Artnr],Artikel_prijzen[Prijs 2025],"")</f>
        <v/>
      </c>
      <c r="K1316" t="str">
        <f>IF(Q4_2025[[#This Row],[Artikelprijs]]&lt;&gt;"",IF(Q4_2025[[#This Row],[Stuksprijs]]=Q4_2025[[#This Row],[Artikelprijs]],"Prijs gelijk","Prijs wijkt af"),"")</f>
        <v/>
      </c>
      <c r="L1316" t="str">
        <f>IF(Q4_2025[[#This Row],[Relatiekorting percentage]]=0,
    "Nvt",
    IF(Q4_2025[[#This Row],[Brutobedrag 2]] &lt; Q4_2025[[#This Row],[Bruto - Rel.korting]],
        "Nee",
        "Ja"))</f>
        <v>Ja</v>
      </c>
      <c r="M1316" s="10">
        <f>IF(Q4_2025[[#This Row],[Artikelprijs]]&lt;&gt;"",Q4_2025[[#This Row],[Artikelprijs]],Q4_2025[[#This Row],[Stuksprijs]])</f>
        <v>26.83</v>
      </c>
      <c r="N1316" s="44">
        <f>Q4_2025[[#This Row],[Besteld]]*Q4_2025[[#This Row],[Prijs 2]]</f>
        <v>134.14999999999998</v>
      </c>
      <c r="O1316" s="10">
        <f>IF(Q4_2025[[#This Row],[Brutobedrag 2]]&lt;Q4_2025[[#This Row],[Bruto - Rel.korting]],Q4_2025[[#This Row],[Brutobedrag 2]],Q4_2025[[#This Row],[Brutobedrag 2]]*(100-Q4_2025[[#This Row],[Relatiekorting percentage]])/100)</f>
        <v>93.904999999999987</v>
      </c>
      <c r="R1316" s="3"/>
      <c r="W1316"/>
      <c r="AB1316"/>
    </row>
    <row r="1317" spans="1:28" x14ac:dyDescent="0.3">
      <c r="A1317" t="s">
        <v>872</v>
      </c>
      <c r="B1317">
        <v>1002032</v>
      </c>
      <c r="C1317" t="s">
        <v>910</v>
      </c>
      <c r="D1317">
        <v>7</v>
      </c>
      <c r="E1317" s="10">
        <v>38.99</v>
      </c>
      <c r="F1317" s="10">
        <v>272.93</v>
      </c>
      <c r="G1317" s="10">
        <v>191.05</v>
      </c>
      <c r="H1317">
        <v>30</v>
      </c>
      <c r="I1317" s="51" t="str">
        <f>_xlfn.XLOOKUP(Q4_2025[[#This Row],[Artikelnr]],Artikel_prijzen[Artnr],Artikel_prijzen[Groep],"")</f>
        <v/>
      </c>
      <c r="J1317" s="10" t="str">
        <f>_xlfn.XLOOKUP(Q4_2025[[#This Row],[Artikelnr]],Artikel_prijzen[Artnr],Artikel_prijzen[Prijs 2025],"")</f>
        <v/>
      </c>
      <c r="K1317" t="str">
        <f>IF(Q4_2025[[#This Row],[Artikelprijs]]&lt;&gt;"",IF(Q4_2025[[#This Row],[Stuksprijs]]=Q4_2025[[#This Row],[Artikelprijs]],"Prijs gelijk","Prijs wijkt af"),"")</f>
        <v/>
      </c>
      <c r="L1317" t="str">
        <f>IF(Q4_2025[[#This Row],[Relatiekorting percentage]]=0,
    "Nvt",
    IF(Q4_2025[[#This Row],[Brutobedrag 2]] &lt; Q4_2025[[#This Row],[Bruto - Rel.korting]],
        "Nee",
        "Ja"))</f>
        <v>Ja</v>
      </c>
      <c r="M1317" s="10">
        <f>IF(Q4_2025[[#This Row],[Artikelprijs]]&lt;&gt;"",Q4_2025[[#This Row],[Artikelprijs]],Q4_2025[[#This Row],[Stuksprijs]])</f>
        <v>38.99</v>
      </c>
      <c r="N1317" s="44">
        <f>Q4_2025[[#This Row],[Besteld]]*Q4_2025[[#This Row],[Prijs 2]]</f>
        <v>272.93</v>
      </c>
      <c r="O1317" s="10">
        <f>IF(Q4_2025[[#This Row],[Brutobedrag 2]]&lt;Q4_2025[[#This Row],[Bruto - Rel.korting]],Q4_2025[[#This Row],[Brutobedrag 2]],Q4_2025[[#This Row],[Brutobedrag 2]]*(100-Q4_2025[[#This Row],[Relatiekorting percentage]])/100)</f>
        <v>191.05100000000002</v>
      </c>
      <c r="R1317" s="3"/>
      <c r="W1317"/>
      <c r="AB1317"/>
    </row>
    <row r="1318" spans="1:28" x14ac:dyDescent="0.3">
      <c r="A1318" t="s">
        <v>872</v>
      </c>
      <c r="B1318">
        <v>3002022</v>
      </c>
      <c r="C1318" t="s">
        <v>195</v>
      </c>
      <c r="D1318">
        <v>1</v>
      </c>
      <c r="E1318" s="10">
        <v>76.02</v>
      </c>
      <c r="F1318" s="10">
        <v>76.02</v>
      </c>
      <c r="G1318" s="10">
        <v>53.21</v>
      </c>
      <c r="H1318">
        <v>30</v>
      </c>
      <c r="I1318" s="51" t="str">
        <f>_xlfn.XLOOKUP(Q4_2025[[#This Row],[Artikelnr]],Artikel_prijzen[Artnr],Artikel_prijzen[Groep],"")</f>
        <v/>
      </c>
      <c r="J1318" s="10" t="str">
        <f>_xlfn.XLOOKUP(Q4_2025[[#This Row],[Artikelnr]],Artikel_prijzen[Artnr],Artikel_prijzen[Prijs 2025],"")</f>
        <v/>
      </c>
      <c r="K1318" t="str">
        <f>IF(Q4_2025[[#This Row],[Artikelprijs]]&lt;&gt;"",IF(Q4_2025[[#This Row],[Stuksprijs]]=Q4_2025[[#This Row],[Artikelprijs]],"Prijs gelijk","Prijs wijkt af"),"")</f>
        <v/>
      </c>
      <c r="L1318" t="str">
        <f>IF(Q4_2025[[#This Row],[Relatiekorting percentage]]=0,
    "Nvt",
    IF(Q4_2025[[#This Row],[Brutobedrag 2]] &lt; Q4_2025[[#This Row],[Bruto - Rel.korting]],
        "Nee",
        "Ja"))</f>
        <v>Ja</v>
      </c>
      <c r="M1318" s="10">
        <f>IF(Q4_2025[[#This Row],[Artikelprijs]]&lt;&gt;"",Q4_2025[[#This Row],[Artikelprijs]],Q4_2025[[#This Row],[Stuksprijs]])</f>
        <v>76.02</v>
      </c>
      <c r="N1318" s="44">
        <f>Q4_2025[[#This Row],[Besteld]]*Q4_2025[[#This Row],[Prijs 2]]</f>
        <v>76.02</v>
      </c>
      <c r="O1318" s="10">
        <f>IF(Q4_2025[[#This Row],[Brutobedrag 2]]&lt;Q4_2025[[#This Row],[Bruto - Rel.korting]],Q4_2025[[#This Row],[Brutobedrag 2]],Q4_2025[[#This Row],[Brutobedrag 2]]*(100-Q4_2025[[#This Row],[Relatiekorting percentage]])/100)</f>
        <v>53.213999999999999</v>
      </c>
      <c r="R1318" s="3"/>
      <c r="W1318"/>
      <c r="AB1318"/>
    </row>
    <row r="1319" spans="1:28" x14ac:dyDescent="0.3">
      <c r="A1319" t="s">
        <v>872</v>
      </c>
      <c r="B1319">
        <v>3001013</v>
      </c>
      <c r="C1319" t="s">
        <v>325</v>
      </c>
      <c r="D1319">
        <v>2</v>
      </c>
      <c r="E1319" s="10">
        <v>17.89</v>
      </c>
      <c r="F1319" s="10">
        <v>35.78</v>
      </c>
      <c r="G1319" s="10">
        <v>25.05</v>
      </c>
      <c r="H1319">
        <v>30</v>
      </c>
      <c r="I1319" s="51" t="str">
        <f>_xlfn.XLOOKUP(Q4_2025[[#This Row],[Artikelnr]],Artikel_prijzen[Artnr],Artikel_prijzen[Groep],"")</f>
        <v/>
      </c>
      <c r="J1319" s="10" t="str">
        <f>_xlfn.XLOOKUP(Q4_2025[[#This Row],[Artikelnr]],Artikel_prijzen[Artnr],Artikel_prijzen[Prijs 2025],"")</f>
        <v/>
      </c>
      <c r="K1319" t="str">
        <f>IF(Q4_2025[[#This Row],[Artikelprijs]]&lt;&gt;"",IF(Q4_2025[[#This Row],[Stuksprijs]]=Q4_2025[[#This Row],[Artikelprijs]],"Prijs gelijk","Prijs wijkt af"),"")</f>
        <v/>
      </c>
      <c r="L1319" t="str">
        <f>IF(Q4_2025[[#This Row],[Relatiekorting percentage]]=0,
    "Nvt",
    IF(Q4_2025[[#This Row],[Brutobedrag 2]] &lt; Q4_2025[[#This Row],[Bruto - Rel.korting]],
        "Nee",
        "Ja"))</f>
        <v>Ja</v>
      </c>
      <c r="M1319" s="10">
        <f>IF(Q4_2025[[#This Row],[Artikelprijs]]&lt;&gt;"",Q4_2025[[#This Row],[Artikelprijs]],Q4_2025[[#This Row],[Stuksprijs]])</f>
        <v>17.89</v>
      </c>
      <c r="N1319" s="44">
        <f>Q4_2025[[#This Row],[Besteld]]*Q4_2025[[#This Row],[Prijs 2]]</f>
        <v>35.78</v>
      </c>
      <c r="O1319" s="10">
        <f>IF(Q4_2025[[#This Row],[Brutobedrag 2]]&lt;Q4_2025[[#This Row],[Bruto - Rel.korting]],Q4_2025[[#This Row],[Brutobedrag 2]],Q4_2025[[#This Row],[Brutobedrag 2]]*(100-Q4_2025[[#This Row],[Relatiekorting percentage]])/100)</f>
        <v>25.045999999999999</v>
      </c>
      <c r="R1319" s="3"/>
      <c r="W1319"/>
      <c r="AB1319"/>
    </row>
    <row r="1320" spans="1:28" x14ac:dyDescent="0.3">
      <c r="A1320" t="s">
        <v>872</v>
      </c>
      <c r="B1320">
        <v>3001044</v>
      </c>
      <c r="C1320" t="s">
        <v>47</v>
      </c>
      <c r="D1320">
        <v>5</v>
      </c>
      <c r="E1320" s="10">
        <v>26.83</v>
      </c>
      <c r="F1320" s="10">
        <v>134.15</v>
      </c>
      <c r="G1320" s="10">
        <v>93.9</v>
      </c>
      <c r="H1320">
        <v>30</v>
      </c>
      <c r="I1320" s="51" t="str">
        <f>_xlfn.XLOOKUP(Q4_2025[[#This Row],[Artikelnr]],Artikel_prijzen[Artnr],Artikel_prijzen[Groep],"")</f>
        <v/>
      </c>
      <c r="J1320" s="10" t="str">
        <f>_xlfn.XLOOKUP(Q4_2025[[#This Row],[Artikelnr]],Artikel_prijzen[Artnr],Artikel_prijzen[Prijs 2025],"")</f>
        <v/>
      </c>
      <c r="K1320" t="str">
        <f>IF(Q4_2025[[#This Row],[Artikelprijs]]&lt;&gt;"",IF(Q4_2025[[#This Row],[Stuksprijs]]=Q4_2025[[#This Row],[Artikelprijs]],"Prijs gelijk","Prijs wijkt af"),"")</f>
        <v/>
      </c>
      <c r="L1320" t="str">
        <f>IF(Q4_2025[[#This Row],[Relatiekorting percentage]]=0,
    "Nvt",
    IF(Q4_2025[[#This Row],[Brutobedrag 2]] &lt; Q4_2025[[#This Row],[Bruto - Rel.korting]],
        "Nee",
        "Ja"))</f>
        <v>Ja</v>
      </c>
      <c r="M1320" s="10">
        <f>IF(Q4_2025[[#This Row],[Artikelprijs]]&lt;&gt;"",Q4_2025[[#This Row],[Artikelprijs]],Q4_2025[[#This Row],[Stuksprijs]])</f>
        <v>26.83</v>
      </c>
      <c r="N1320" s="44">
        <f>Q4_2025[[#This Row],[Besteld]]*Q4_2025[[#This Row],[Prijs 2]]</f>
        <v>134.14999999999998</v>
      </c>
      <c r="O1320" s="10">
        <f>IF(Q4_2025[[#This Row],[Brutobedrag 2]]&lt;Q4_2025[[#This Row],[Bruto - Rel.korting]],Q4_2025[[#This Row],[Brutobedrag 2]],Q4_2025[[#This Row],[Brutobedrag 2]]*(100-Q4_2025[[#This Row],[Relatiekorting percentage]])/100)</f>
        <v>93.904999999999987</v>
      </c>
      <c r="R1320" s="3"/>
      <c r="W1320"/>
      <c r="AB1320"/>
    </row>
    <row r="1321" spans="1:28" x14ac:dyDescent="0.3">
      <c r="A1321" t="s">
        <v>872</v>
      </c>
      <c r="B1321">
        <v>1003048</v>
      </c>
      <c r="C1321" t="s">
        <v>920</v>
      </c>
      <c r="D1321">
        <v>12</v>
      </c>
      <c r="E1321" s="10">
        <v>28.35</v>
      </c>
      <c r="F1321" s="10">
        <v>340.2</v>
      </c>
      <c r="G1321" s="10">
        <v>238.14</v>
      </c>
      <c r="H1321">
        <v>30</v>
      </c>
      <c r="I1321" s="51" t="str">
        <f>_xlfn.XLOOKUP(Q4_2025[[#This Row],[Artikelnr]],Artikel_prijzen[Artnr],Artikel_prijzen[Groep],"")</f>
        <v/>
      </c>
      <c r="J1321" s="10" t="str">
        <f>_xlfn.XLOOKUP(Q4_2025[[#This Row],[Artikelnr]],Artikel_prijzen[Artnr],Artikel_prijzen[Prijs 2025],"")</f>
        <v/>
      </c>
      <c r="K1321" t="str">
        <f>IF(Q4_2025[[#This Row],[Artikelprijs]]&lt;&gt;"",IF(Q4_2025[[#This Row],[Stuksprijs]]=Q4_2025[[#This Row],[Artikelprijs]],"Prijs gelijk","Prijs wijkt af"),"")</f>
        <v/>
      </c>
      <c r="L1321" t="str">
        <f>IF(Q4_2025[[#This Row],[Relatiekorting percentage]]=0,
    "Nvt",
    IF(Q4_2025[[#This Row],[Brutobedrag 2]] &lt; Q4_2025[[#This Row],[Bruto - Rel.korting]],
        "Nee",
        "Ja"))</f>
        <v>Ja</v>
      </c>
      <c r="M1321" s="10">
        <f>IF(Q4_2025[[#This Row],[Artikelprijs]]&lt;&gt;"",Q4_2025[[#This Row],[Artikelprijs]],Q4_2025[[#This Row],[Stuksprijs]])</f>
        <v>28.35</v>
      </c>
      <c r="N1321" s="44">
        <f>Q4_2025[[#This Row],[Besteld]]*Q4_2025[[#This Row],[Prijs 2]]</f>
        <v>340.20000000000005</v>
      </c>
      <c r="O1321" s="10">
        <f>IF(Q4_2025[[#This Row],[Brutobedrag 2]]&lt;Q4_2025[[#This Row],[Bruto - Rel.korting]],Q4_2025[[#This Row],[Brutobedrag 2]],Q4_2025[[#This Row],[Brutobedrag 2]]*(100-Q4_2025[[#This Row],[Relatiekorting percentage]])/100)</f>
        <v>238.14000000000004</v>
      </c>
      <c r="R1321" s="3"/>
      <c r="W1321"/>
      <c r="AB1321"/>
    </row>
    <row r="1322" spans="1:28" x14ac:dyDescent="0.3">
      <c r="A1322" t="s">
        <v>872</v>
      </c>
      <c r="B1322">
        <v>1002035</v>
      </c>
      <c r="C1322" t="s">
        <v>880</v>
      </c>
      <c r="D1322">
        <v>2</v>
      </c>
      <c r="E1322" s="10">
        <v>38.99</v>
      </c>
      <c r="F1322" s="10">
        <v>77.98</v>
      </c>
      <c r="G1322" s="10">
        <v>54.59</v>
      </c>
      <c r="H1322">
        <v>30</v>
      </c>
      <c r="I1322" s="51" t="str">
        <f>_xlfn.XLOOKUP(Q4_2025[[#This Row],[Artikelnr]],Artikel_prijzen[Artnr],Artikel_prijzen[Groep],"")</f>
        <v/>
      </c>
      <c r="J1322" s="10" t="str">
        <f>_xlfn.XLOOKUP(Q4_2025[[#This Row],[Artikelnr]],Artikel_prijzen[Artnr],Artikel_prijzen[Prijs 2025],"")</f>
        <v/>
      </c>
      <c r="K1322" t="str">
        <f>IF(Q4_2025[[#This Row],[Artikelprijs]]&lt;&gt;"",IF(Q4_2025[[#This Row],[Stuksprijs]]=Q4_2025[[#This Row],[Artikelprijs]],"Prijs gelijk","Prijs wijkt af"),"")</f>
        <v/>
      </c>
      <c r="L1322" t="str">
        <f>IF(Q4_2025[[#This Row],[Relatiekorting percentage]]=0,
    "Nvt",
    IF(Q4_2025[[#This Row],[Brutobedrag 2]] &lt; Q4_2025[[#This Row],[Bruto - Rel.korting]],
        "Nee",
        "Ja"))</f>
        <v>Ja</v>
      </c>
      <c r="M1322" s="10">
        <f>IF(Q4_2025[[#This Row],[Artikelprijs]]&lt;&gt;"",Q4_2025[[#This Row],[Artikelprijs]],Q4_2025[[#This Row],[Stuksprijs]])</f>
        <v>38.99</v>
      </c>
      <c r="N1322" s="44">
        <f>Q4_2025[[#This Row],[Besteld]]*Q4_2025[[#This Row],[Prijs 2]]</f>
        <v>77.98</v>
      </c>
      <c r="O1322" s="10">
        <f>IF(Q4_2025[[#This Row],[Brutobedrag 2]]&lt;Q4_2025[[#This Row],[Bruto - Rel.korting]],Q4_2025[[#This Row],[Brutobedrag 2]],Q4_2025[[#This Row],[Brutobedrag 2]]*(100-Q4_2025[[#This Row],[Relatiekorting percentage]])/100)</f>
        <v>54.586000000000006</v>
      </c>
      <c r="R1322" s="3"/>
      <c r="W1322"/>
      <c r="AB1322"/>
    </row>
    <row r="1323" spans="1:28" x14ac:dyDescent="0.3">
      <c r="A1323" t="s">
        <v>872</v>
      </c>
      <c r="B1323">
        <v>1009130</v>
      </c>
      <c r="C1323" t="s">
        <v>250</v>
      </c>
      <c r="D1323">
        <v>1</v>
      </c>
      <c r="E1323" s="10">
        <v>24.73</v>
      </c>
      <c r="F1323" s="10">
        <v>24.73</v>
      </c>
      <c r="G1323" s="10">
        <v>17.309999999999999</v>
      </c>
      <c r="H1323">
        <v>30</v>
      </c>
      <c r="I1323" s="51" t="str">
        <f>_xlfn.XLOOKUP(Q4_2025[[#This Row],[Artikelnr]],Artikel_prijzen[Artnr],Artikel_prijzen[Groep],"")</f>
        <v/>
      </c>
      <c r="J1323" s="10" t="str">
        <f>_xlfn.XLOOKUP(Q4_2025[[#This Row],[Artikelnr]],Artikel_prijzen[Artnr],Artikel_prijzen[Prijs 2025],"")</f>
        <v/>
      </c>
      <c r="K1323" t="str">
        <f>IF(Q4_2025[[#This Row],[Artikelprijs]]&lt;&gt;"",IF(Q4_2025[[#This Row],[Stuksprijs]]=Q4_2025[[#This Row],[Artikelprijs]],"Prijs gelijk","Prijs wijkt af"),"")</f>
        <v/>
      </c>
      <c r="L1323" t="str">
        <f>IF(Q4_2025[[#This Row],[Relatiekorting percentage]]=0,
    "Nvt",
    IF(Q4_2025[[#This Row],[Brutobedrag 2]] &lt; Q4_2025[[#This Row],[Bruto - Rel.korting]],
        "Nee",
        "Ja"))</f>
        <v>Ja</v>
      </c>
      <c r="M1323" s="10">
        <f>IF(Q4_2025[[#This Row],[Artikelprijs]]&lt;&gt;"",Q4_2025[[#This Row],[Artikelprijs]],Q4_2025[[#This Row],[Stuksprijs]])</f>
        <v>24.73</v>
      </c>
      <c r="N1323" s="44">
        <f>Q4_2025[[#This Row],[Besteld]]*Q4_2025[[#This Row],[Prijs 2]]</f>
        <v>24.73</v>
      </c>
      <c r="O1323" s="10">
        <f>IF(Q4_2025[[#This Row],[Brutobedrag 2]]&lt;Q4_2025[[#This Row],[Bruto - Rel.korting]],Q4_2025[[#This Row],[Brutobedrag 2]],Q4_2025[[#This Row],[Brutobedrag 2]]*(100-Q4_2025[[#This Row],[Relatiekorting percentage]])/100)</f>
        <v>17.311</v>
      </c>
      <c r="R1323" s="3"/>
      <c r="W1323"/>
      <c r="AB1323"/>
    </row>
    <row r="1324" spans="1:28" x14ac:dyDescent="0.3">
      <c r="A1324" t="s">
        <v>872</v>
      </c>
      <c r="B1324">
        <v>5031007</v>
      </c>
      <c r="C1324" t="s">
        <v>149</v>
      </c>
      <c r="D1324">
        <v>2</v>
      </c>
      <c r="E1324" s="10">
        <v>29.87</v>
      </c>
      <c r="F1324" s="10">
        <v>59.74</v>
      </c>
      <c r="G1324" s="10">
        <v>59.74</v>
      </c>
      <c r="H1324">
        <v>0</v>
      </c>
      <c r="I1324" s="51" t="str">
        <f>_xlfn.XLOOKUP(Q4_2025[[#This Row],[Artikelnr]],Artikel_prijzen[Artnr],Artikel_prijzen[Groep],"")</f>
        <v/>
      </c>
      <c r="J1324" s="10" t="str">
        <f>_xlfn.XLOOKUP(Q4_2025[[#This Row],[Artikelnr]],Artikel_prijzen[Artnr],Artikel_prijzen[Prijs 2025],"")</f>
        <v/>
      </c>
      <c r="K1324" t="str">
        <f>IF(Q4_2025[[#This Row],[Artikelprijs]]&lt;&gt;"",IF(Q4_2025[[#This Row],[Stuksprijs]]=Q4_2025[[#This Row],[Artikelprijs]],"Prijs gelijk","Prijs wijkt af"),"")</f>
        <v/>
      </c>
      <c r="L1324" t="str">
        <f>IF(Q4_2025[[#This Row],[Relatiekorting percentage]]=0,
    "Nvt",
    IF(Q4_2025[[#This Row],[Brutobedrag 2]] &lt; Q4_2025[[#This Row],[Bruto - Rel.korting]],
        "Nee",
        "Ja"))</f>
        <v>Nvt</v>
      </c>
      <c r="M1324" s="10">
        <f>IF(Q4_2025[[#This Row],[Artikelprijs]]&lt;&gt;"",Q4_2025[[#This Row],[Artikelprijs]],Q4_2025[[#This Row],[Stuksprijs]])</f>
        <v>29.87</v>
      </c>
      <c r="N1324" s="44">
        <f>Q4_2025[[#This Row],[Besteld]]*Q4_2025[[#This Row],[Prijs 2]]</f>
        <v>59.74</v>
      </c>
      <c r="O1324" s="10">
        <f>IF(Q4_2025[[#This Row],[Brutobedrag 2]]&lt;Q4_2025[[#This Row],[Bruto - Rel.korting]],Q4_2025[[#This Row],[Brutobedrag 2]],Q4_2025[[#This Row],[Brutobedrag 2]]*(100-Q4_2025[[#This Row],[Relatiekorting percentage]])/100)</f>
        <v>59.74</v>
      </c>
      <c r="R1324" s="3"/>
      <c r="W1324"/>
      <c r="AB1324"/>
    </row>
    <row r="1325" spans="1:28" x14ac:dyDescent="0.3">
      <c r="A1325" t="s">
        <v>872</v>
      </c>
      <c r="B1325">
        <v>5031004</v>
      </c>
      <c r="C1325" t="s">
        <v>144</v>
      </c>
      <c r="D1325">
        <v>2</v>
      </c>
      <c r="E1325" s="10">
        <v>29.87</v>
      </c>
      <c r="F1325" s="10">
        <v>59.74</v>
      </c>
      <c r="G1325" s="10">
        <v>59.74</v>
      </c>
      <c r="H1325">
        <v>0</v>
      </c>
      <c r="I1325" s="51" t="str">
        <f>_xlfn.XLOOKUP(Q4_2025[[#This Row],[Artikelnr]],Artikel_prijzen[Artnr],Artikel_prijzen[Groep],"")</f>
        <v/>
      </c>
      <c r="J1325" s="10" t="str">
        <f>_xlfn.XLOOKUP(Q4_2025[[#This Row],[Artikelnr]],Artikel_prijzen[Artnr],Artikel_prijzen[Prijs 2025],"")</f>
        <v/>
      </c>
      <c r="K1325" t="str">
        <f>IF(Q4_2025[[#This Row],[Artikelprijs]]&lt;&gt;"",IF(Q4_2025[[#This Row],[Stuksprijs]]=Q4_2025[[#This Row],[Artikelprijs]],"Prijs gelijk","Prijs wijkt af"),"")</f>
        <v/>
      </c>
      <c r="L1325" t="str">
        <f>IF(Q4_2025[[#This Row],[Relatiekorting percentage]]=0,
    "Nvt",
    IF(Q4_2025[[#This Row],[Brutobedrag 2]] &lt; Q4_2025[[#This Row],[Bruto - Rel.korting]],
        "Nee",
        "Ja"))</f>
        <v>Nvt</v>
      </c>
      <c r="M1325" s="10">
        <f>IF(Q4_2025[[#This Row],[Artikelprijs]]&lt;&gt;"",Q4_2025[[#This Row],[Artikelprijs]],Q4_2025[[#This Row],[Stuksprijs]])</f>
        <v>29.87</v>
      </c>
      <c r="N1325" s="44">
        <f>Q4_2025[[#This Row],[Besteld]]*Q4_2025[[#This Row],[Prijs 2]]</f>
        <v>59.74</v>
      </c>
      <c r="O1325" s="10">
        <f>IF(Q4_2025[[#This Row],[Brutobedrag 2]]&lt;Q4_2025[[#This Row],[Bruto - Rel.korting]],Q4_2025[[#This Row],[Brutobedrag 2]],Q4_2025[[#This Row],[Brutobedrag 2]]*(100-Q4_2025[[#This Row],[Relatiekorting percentage]])/100)</f>
        <v>59.74</v>
      </c>
      <c r="R1325" s="3"/>
      <c r="W1325"/>
      <c r="AB1325"/>
    </row>
    <row r="1326" spans="1:28" x14ac:dyDescent="0.3">
      <c r="A1326" t="s">
        <v>872</v>
      </c>
      <c r="B1326">
        <v>2001090</v>
      </c>
      <c r="C1326" t="s">
        <v>141</v>
      </c>
      <c r="D1326">
        <v>2</v>
      </c>
      <c r="E1326" s="10">
        <v>73.02</v>
      </c>
      <c r="F1326" s="10">
        <v>146.04</v>
      </c>
      <c r="G1326" s="10">
        <v>102.23</v>
      </c>
      <c r="H1326">
        <v>30</v>
      </c>
      <c r="I1326" s="51" t="str">
        <f>_xlfn.XLOOKUP(Q4_2025[[#This Row],[Artikelnr]],Artikel_prijzen[Artnr],Artikel_prijzen[Groep],"")</f>
        <v/>
      </c>
      <c r="J1326" s="10" t="str">
        <f>_xlfn.XLOOKUP(Q4_2025[[#This Row],[Artikelnr]],Artikel_prijzen[Artnr],Artikel_prijzen[Prijs 2025],"")</f>
        <v/>
      </c>
      <c r="K1326" t="str">
        <f>IF(Q4_2025[[#This Row],[Artikelprijs]]&lt;&gt;"",IF(Q4_2025[[#This Row],[Stuksprijs]]=Q4_2025[[#This Row],[Artikelprijs]],"Prijs gelijk","Prijs wijkt af"),"")</f>
        <v/>
      </c>
      <c r="L1326" t="str">
        <f>IF(Q4_2025[[#This Row],[Relatiekorting percentage]]=0,
    "Nvt",
    IF(Q4_2025[[#This Row],[Brutobedrag 2]] &lt; Q4_2025[[#This Row],[Bruto - Rel.korting]],
        "Nee",
        "Ja"))</f>
        <v>Ja</v>
      </c>
      <c r="M1326" s="10">
        <f>IF(Q4_2025[[#This Row],[Artikelprijs]]&lt;&gt;"",Q4_2025[[#This Row],[Artikelprijs]],Q4_2025[[#This Row],[Stuksprijs]])</f>
        <v>73.02</v>
      </c>
      <c r="N1326" s="44">
        <f>Q4_2025[[#This Row],[Besteld]]*Q4_2025[[#This Row],[Prijs 2]]</f>
        <v>146.04</v>
      </c>
      <c r="O1326" s="10">
        <f>IF(Q4_2025[[#This Row],[Brutobedrag 2]]&lt;Q4_2025[[#This Row],[Bruto - Rel.korting]],Q4_2025[[#This Row],[Brutobedrag 2]],Q4_2025[[#This Row],[Brutobedrag 2]]*(100-Q4_2025[[#This Row],[Relatiekorting percentage]])/100)</f>
        <v>102.22799999999999</v>
      </c>
      <c r="R1326" s="3"/>
      <c r="W1326"/>
      <c r="AB1326"/>
    </row>
    <row r="1327" spans="1:28" x14ac:dyDescent="0.3">
      <c r="A1327" t="s">
        <v>872</v>
      </c>
      <c r="B1327">
        <v>2001048</v>
      </c>
      <c r="C1327" t="s">
        <v>146</v>
      </c>
      <c r="D1327">
        <v>4</v>
      </c>
      <c r="E1327" s="10">
        <v>42.18</v>
      </c>
      <c r="F1327" s="10">
        <v>168.72</v>
      </c>
      <c r="G1327" s="10">
        <v>118.1</v>
      </c>
      <c r="H1327">
        <v>30</v>
      </c>
      <c r="I1327" s="51" t="str">
        <f>_xlfn.XLOOKUP(Q4_2025[[#This Row],[Artikelnr]],Artikel_prijzen[Artnr],Artikel_prijzen[Groep],"")</f>
        <v/>
      </c>
      <c r="J1327" s="10" t="str">
        <f>_xlfn.XLOOKUP(Q4_2025[[#This Row],[Artikelnr]],Artikel_prijzen[Artnr],Artikel_prijzen[Prijs 2025],"")</f>
        <v/>
      </c>
      <c r="K1327" t="str">
        <f>IF(Q4_2025[[#This Row],[Artikelprijs]]&lt;&gt;"",IF(Q4_2025[[#This Row],[Stuksprijs]]=Q4_2025[[#This Row],[Artikelprijs]],"Prijs gelijk","Prijs wijkt af"),"")</f>
        <v/>
      </c>
      <c r="L1327" t="str">
        <f>IF(Q4_2025[[#This Row],[Relatiekorting percentage]]=0,
    "Nvt",
    IF(Q4_2025[[#This Row],[Brutobedrag 2]] &lt; Q4_2025[[#This Row],[Bruto - Rel.korting]],
        "Nee",
        "Ja"))</f>
        <v>Ja</v>
      </c>
      <c r="M1327" s="10">
        <f>IF(Q4_2025[[#This Row],[Artikelprijs]]&lt;&gt;"",Q4_2025[[#This Row],[Artikelprijs]],Q4_2025[[#This Row],[Stuksprijs]])</f>
        <v>42.18</v>
      </c>
      <c r="N1327" s="44">
        <f>Q4_2025[[#This Row],[Besteld]]*Q4_2025[[#This Row],[Prijs 2]]</f>
        <v>168.72</v>
      </c>
      <c r="O1327" s="10">
        <f>IF(Q4_2025[[#This Row],[Brutobedrag 2]]&lt;Q4_2025[[#This Row],[Bruto - Rel.korting]],Q4_2025[[#This Row],[Brutobedrag 2]],Q4_2025[[#This Row],[Brutobedrag 2]]*(100-Q4_2025[[#This Row],[Relatiekorting percentage]])/100)</f>
        <v>118.104</v>
      </c>
      <c r="R1327" s="3"/>
      <c r="W1327"/>
      <c r="AB1327"/>
    </row>
    <row r="1328" spans="1:28" x14ac:dyDescent="0.3">
      <c r="A1328" t="s">
        <v>872</v>
      </c>
      <c r="B1328">
        <v>2004027</v>
      </c>
      <c r="C1328" t="s">
        <v>339</v>
      </c>
      <c r="D1328">
        <v>4</v>
      </c>
      <c r="E1328" s="10">
        <v>16.54</v>
      </c>
      <c r="F1328" s="10">
        <v>66.16</v>
      </c>
      <c r="G1328" s="10">
        <v>46.31</v>
      </c>
      <c r="H1328">
        <v>30</v>
      </c>
      <c r="I1328" s="51" t="str">
        <f>_xlfn.XLOOKUP(Q4_2025[[#This Row],[Artikelnr]],Artikel_prijzen[Artnr],Artikel_prijzen[Groep],"")</f>
        <v/>
      </c>
      <c r="J1328" s="10" t="str">
        <f>_xlfn.XLOOKUP(Q4_2025[[#This Row],[Artikelnr]],Artikel_prijzen[Artnr],Artikel_prijzen[Prijs 2025],"")</f>
        <v/>
      </c>
      <c r="K1328" t="str">
        <f>IF(Q4_2025[[#This Row],[Artikelprijs]]&lt;&gt;"",IF(Q4_2025[[#This Row],[Stuksprijs]]=Q4_2025[[#This Row],[Artikelprijs]],"Prijs gelijk","Prijs wijkt af"),"")</f>
        <v/>
      </c>
      <c r="L1328" t="str">
        <f>IF(Q4_2025[[#This Row],[Relatiekorting percentage]]=0,
    "Nvt",
    IF(Q4_2025[[#This Row],[Brutobedrag 2]] &lt; Q4_2025[[#This Row],[Bruto - Rel.korting]],
        "Nee",
        "Ja"))</f>
        <v>Ja</v>
      </c>
      <c r="M1328" s="10">
        <f>IF(Q4_2025[[#This Row],[Artikelprijs]]&lt;&gt;"",Q4_2025[[#This Row],[Artikelprijs]],Q4_2025[[#This Row],[Stuksprijs]])</f>
        <v>16.54</v>
      </c>
      <c r="N1328" s="44">
        <f>Q4_2025[[#This Row],[Besteld]]*Q4_2025[[#This Row],[Prijs 2]]</f>
        <v>66.16</v>
      </c>
      <c r="O1328" s="10">
        <f>IF(Q4_2025[[#This Row],[Brutobedrag 2]]&lt;Q4_2025[[#This Row],[Bruto - Rel.korting]],Q4_2025[[#This Row],[Brutobedrag 2]],Q4_2025[[#This Row],[Brutobedrag 2]]*(100-Q4_2025[[#This Row],[Relatiekorting percentage]])/100)</f>
        <v>46.311999999999998</v>
      </c>
      <c r="R1328" s="3"/>
      <c r="W1328"/>
      <c r="AB1328"/>
    </row>
    <row r="1329" spans="1:28" x14ac:dyDescent="0.3">
      <c r="A1329" t="s">
        <v>872</v>
      </c>
      <c r="B1329">
        <v>1002060</v>
      </c>
      <c r="C1329" t="s">
        <v>338</v>
      </c>
      <c r="D1329">
        <v>6</v>
      </c>
      <c r="E1329" s="10">
        <v>49</v>
      </c>
      <c r="F1329" s="10">
        <v>294</v>
      </c>
      <c r="G1329" s="10">
        <v>205.8</v>
      </c>
      <c r="H1329">
        <v>30</v>
      </c>
      <c r="I1329" s="51" t="str">
        <f>_xlfn.XLOOKUP(Q4_2025[[#This Row],[Artikelnr]],Artikel_prijzen[Artnr],Artikel_prijzen[Groep],"")</f>
        <v/>
      </c>
      <c r="J1329" s="10" t="str">
        <f>_xlfn.XLOOKUP(Q4_2025[[#This Row],[Artikelnr]],Artikel_prijzen[Artnr],Artikel_prijzen[Prijs 2025],"")</f>
        <v/>
      </c>
      <c r="K1329" t="str">
        <f>IF(Q4_2025[[#This Row],[Artikelprijs]]&lt;&gt;"",IF(Q4_2025[[#This Row],[Stuksprijs]]=Q4_2025[[#This Row],[Artikelprijs]],"Prijs gelijk","Prijs wijkt af"),"")</f>
        <v/>
      </c>
      <c r="L1329" t="str">
        <f>IF(Q4_2025[[#This Row],[Relatiekorting percentage]]=0,
    "Nvt",
    IF(Q4_2025[[#This Row],[Brutobedrag 2]] &lt; Q4_2025[[#This Row],[Bruto - Rel.korting]],
        "Nee",
        "Ja"))</f>
        <v>Ja</v>
      </c>
      <c r="M1329" s="10">
        <f>IF(Q4_2025[[#This Row],[Artikelprijs]]&lt;&gt;"",Q4_2025[[#This Row],[Artikelprijs]],Q4_2025[[#This Row],[Stuksprijs]])</f>
        <v>49</v>
      </c>
      <c r="N1329" s="44">
        <f>Q4_2025[[#This Row],[Besteld]]*Q4_2025[[#This Row],[Prijs 2]]</f>
        <v>294</v>
      </c>
      <c r="O1329" s="10">
        <f>IF(Q4_2025[[#This Row],[Brutobedrag 2]]&lt;Q4_2025[[#This Row],[Bruto - Rel.korting]],Q4_2025[[#This Row],[Brutobedrag 2]],Q4_2025[[#This Row],[Brutobedrag 2]]*(100-Q4_2025[[#This Row],[Relatiekorting percentage]])/100)</f>
        <v>205.8</v>
      </c>
      <c r="R1329" s="3"/>
      <c r="W1329"/>
      <c r="AB1329"/>
    </row>
    <row r="1330" spans="1:28" x14ac:dyDescent="0.3">
      <c r="A1330" t="s">
        <v>872</v>
      </c>
      <c r="B1330">
        <v>1007057</v>
      </c>
      <c r="C1330" t="s">
        <v>340</v>
      </c>
      <c r="D1330">
        <v>4</v>
      </c>
      <c r="E1330" s="10">
        <v>78</v>
      </c>
      <c r="F1330" s="10">
        <v>312</v>
      </c>
      <c r="G1330" s="10">
        <v>218.4</v>
      </c>
      <c r="H1330">
        <v>30</v>
      </c>
      <c r="I1330" s="51" t="str">
        <f>_xlfn.XLOOKUP(Q4_2025[[#This Row],[Artikelnr]],Artikel_prijzen[Artnr],Artikel_prijzen[Groep],"")</f>
        <v/>
      </c>
      <c r="J1330" s="10" t="str">
        <f>_xlfn.XLOOKUP(Q4_2025[[#This Row],[Artikelnr]],Artikel_prijzen[Artnr],Artikel_prijzen[Prijs 2025],"")</f>
        <v/>
      </c>
      <c r="K1330" t="str">
        <f>IF(Q4_2025[[#This Row],[Artikelprijs]]&lt;&gt;"",IF(Q4_2025[[#This Row],[Stuksprijs]]=Q4_2025[[#This Row],[Artikelprijs]],"Prijs gelijk","Prijs wijkt af"),"")</f>
        <v/>
      </c>
      <c r="L1330" t="str">
        <f>IF(Q4_2025[[#This Row],[Relatiekorting percentage]]=0,
    "Nvt",
    IF(Q4_2025[[#This Row],[Brutobedrag 2]] &lt; Q4_2025[[#This Row],[Bruto - Rel.korting]],
        "Nee",
        "Ja"))</f>
        <v>Ja</v>
      </c>
      <c r="M1330" s="10">
        <f>IF(Q4_2025[[#This Row],[Artikelprijs]]&lt;&gt;"",Q4_2025[[#This Row],[Artikelprijs]],Q4_2025[[#This Row],[Stuksprijs]])</f>
        <v>78</v>
      </c>
      <c r="N1330" s="44">
        <f>Q4_2025[[#This Row],[Besteld]]*Q4_2025[[#This Row],[Prijs 2]]</f>
        <v>312</v>
      </c>
      <c r="O1330" s="10">
        <f>IF(Q4_2025[[#This Row],[Brutobedrag 2]]&lt;Q4_2025[[#This Row],[Bruto - Rel.korting]],Q4_2025[[#This Row],[Brutobedrag 2]],Q4_2025[[#This Row],[Brutobedrag 2]]*(100-Q4_2025[[#This Row],[Relatiekorting percentage]])/100)</f>
        <v>218.4</v>
      </c>
      <c r="R1330" s="3"/>
      <c r="W1330"/>
      <c r="AB1330"/>
    </row>
    <row r="1331" spans="1:28" x14ac:dyDescent="0.3">
      <c r="A1331" t="s">
        <v>872</v>
      </c>
      <c r="B1331">
        <v>4001245</v>
      </c>
      <c r="C1331" t="s">
        <v>354</v>
      </c>
      <c r="D1331">
        <v>1</v>
      </c>
      <c r="E1331" s="10">
        <v>990.68</v>
      </c>
      <c r="F1331" s="10">
        <v>990.68</v>
      </c>
      <c r="G1331" s="10">
        <v>891.61</v>
      </c>
      <c r="H1331">
        <v>10</v>
      </c>
      <c r="I1331" s="51" t="str">
        <f>_xlfn.XLOOKUP(Q4_2025[[#This Row],[Artikelnr]],Artikel_prijzen[Artnr],Artikel_prijzen[Groep],"")</f>
        <v/>
      </c>
      <c r="J1331" s="10" t="str">
        <f>_xlfn.XLOOKUP(Q4_2025[[#This Row],[Artikelnr]],Artikel_prijzen[Artnr],Artikel_prijzen[Prijs 2025],"")</f>
        <v/>
      </c>
      <c r="K1331" t="str">
        <f>IF(Q4_2025[[#This Row],[Artikelprijs]]&lt;&gt;"",IF(Q4_2025[[#This Row],[Stuksprijs]]=Q4_2025[[#This Row],[Artikelprijs]],"Prijs gelijk","Prijs wijkt af"),"")</f>
        <v/>
      </c>
      <c r="L1331" t="str">
        <f>IF(Q4_2025[[#This Row],[Relatiekorting percentage]]=0,
    "Nvt",
    IF(Q4_2025[[#This Row],[Brutobedrag 2]] &lt; Q4_2025[[#This Row],[Bruto - Rel.korting]],
        "Nee",
        "Ja"))</f>
        <v>Ja</v>
      </c>
      <c r="M1331" s="10">
        <f>IF(Q4_2025[[#This Row],[Artikelprijs]]&lt;&gt;"",Q4_2025[[#This Row],[Artikelprijs]],Q4_2025[[#This Row],[Stuksprijs]])</f>
        <v>990.68</v>
      </c>
      <c r="N1331" s="44">
        <f>Q4_2025[[#This Row],[Besteld]]*Q4_2025[[#This Row],[Prijs 2]]</f>
        <v>990.68</v>
      </c>
      <c r="O1331" s="10">
        <f>IF(Q4_2025[[#This Row],[Brutobedrag 2]]&lt;Q4_2025[[#This Row],[Bruto - Rel.korting]],Q4_2025[[#This Row],[Brutobedrag 2]],Q4_2025[[#This Row],[Brutobedrag 2]]*(100-Q4_2025[[#This Row],[Relatiekorting percentage]])/100)</f>
        <v>891.61199999999997</v>
      </c>
      <c r="R1331" s="3"/>
      <c r="W1331"/>
      <c r="AB1331"/>
    </row>
    <row r="1332" spans="1:28" x14ac:dyDescent="0.3">
      <c r="A1332" t="s">
        <v>872</v>
      </c>
      <c r="B1332">
        <v>5021007</v>
      </c>
      <c r="C1332" t="s">
        <v>49</v>
      </c>
      <c r="D1332">
        <v>1</v>
      </c>
      <c r="E1332" s="10">
        <v>339.9</v>
      </c>
      <c r="F1332" s="10">
        <v>339.9</v>
      </c>
      <c r="G1332" s="10">
        <v>271.92</v>
      </c>
      <c r="H1332">
        <v>20</v>
      </c>
      <c r="I1332" s="51" t="str">
        <f>_xlfn.XLOOKUP(Q4_2025[[#This Row],[Artikelnr]],Artikel_prijzen[Artnr],Artikel_prijzen[Groep],"")</f>
        <v>Elektra</v>
      </c>
      <c r="J1332" s="10">
        <f>_xlfn.XLOOKUP(Q4_2025[[#This Row],[Artikelnr]],Artikel_prijzen[Artnr],Artikel_prijzen[Prijs 2025],"")</f>
        <v>339.9</v>
      </c>
      <c r="K1332" t="str">
        <f>IF(Q4_2025[[#This Row],[Artikelprijs]]&lt;&gt;"",IF(Q4_2025[[#This Row],[Stuksprijs]]=Q4_2025[[#This Row],[Artikelprijs]],"Prijs gelijk","Prijs wijkt af"),"")</f>
        <v>Prijs gelijk</v>
      </c>
      <c r="L1332" t="str">
        <f>IF(Q4_2025[[#This Row],[Relatiekorting percentage]]=0,
    "Nvt",
    IF(Q4_2025[[#This Row],[Brutobedrag 2]] &lt; Q4_2025[[#This Row],[Bruto - Rel.korting]],
        "Nee",
        "Ja"))</f>
        <v>Ja</v>
      </c>
      <c r="M1332" s="10">
        <f>IF(Q4_2025[[#This Row],[Artikelprijs]]&lt;&gt;"",Q4_2025[[#This Row],[Artikelprijs]],Q4_2025[[#This Row],[Stuksprijs]])</f>
        <v>339.9</v>
      </c>
      <c r="N1332" s="44">
        <f>Q4_2025[[#This Row],[Besteld]]*Q4_2025[[#This Row],[Prijs 2]]</f>
        <v>339.9</v>
      </c>
      <c r="O1332" s="10">
        <f>IF(Q4_2025[[#This Row],[Brutobedrag 2]]&lt;Q4_2025[[#This Row],[Bruto - Rel.korting]],Q4_2025[[#This Row],[Brutobedrag 2]],Q4_2025[[#This Row],[Brutobedrag 2]]*(100-Q4_2025[[#This Row],[Relatiekorting percentage]])/100)</f>
        <v>271.92</v>
      </c>
      <c r="R1332" s="3"/>
      <c r="W1332"/>
      <c r="AB1332"/>
    </row>
    <row r="1333" spans="1:28" x14ac:dyDescent="0.3">
      <c r="A1333" t="s">
        <v>872</v>
      </c>
      <c r="B1333">
        <v>5020001</v>
      </c>
      <c r="C1333" t="s">
        <v>46</v>
      </c>
      <c r="D1333">
        <v>3</v>
      </c>
      <c r="E1333" s="10">
        <v>29.35</v>
      </c>
      <c r="F1333" s="10">
        <v>88.05</v>
      </c>
      <c r="G1333" s="10">
        <v>66.040000000000006</v>
      </c>
      <c r="H1333">
        <v>25</v>
      </c>
      <c r="I1333" s="51" t="str">
        <f>_xlfn.XLOOKUP(Q4_2025[[#This Row],[Artikelnr]],Artikel_prijzen[Artnr],Artikel_prijzen[Groep],"")</f>
        <v/>
      </c>
      <c r="J1333" s="10" t="str">
        <f>_xlfn.XLOOKUP(Q4_2025[[#This Row],[Artikelnr]],Artikel_prijzen[Artnr],Artikel_prijzen[Prijs 2025],"")</f>
        <v/>
      </c>
      <c r="K1333" t="str">
        <f>IF(Q4_2025[[#This Row],[Artikelprijs]]&lt;&gt;"",IF(Q4_2025[[#This Row],[Stuksprijs]]=Q4_2025[[#This Row],[Artikelprijs]],"Prijs gelijk","Prijs wijkt af"),"")</f>
        <v/>
      </c>
      <c r="L1333" t="str">
        <f>IF(Q4_2025[[#This Row],[Relatiekorting percentage]]=0,
    "Nvt",
    IF(Q4_2025[[#This Row],[Brutobedrag 2]] &lt; Q4_2025[[#This Row],[Bruto - Rel.korting]],
        "Nee",
        "Ja"))</f>
        <v>Ja</v>
      </c>
      <c r="M1333" s="10">
        <f>IF(Q4_2025[[#This Row],[Artikelprijs]]&lt;&gt;"",Q4_2025[[#This Row],[Artikelprijs]],Q4_2025[[#This Row],[Stuksprijs]])</f>
        <v>29.35</v>
      </c>
      <c r="N1333" s="44">
        <f>Q4_2025[[#This Row],[Besteld]]*Q4_2025[[#This Row],[Prijs 2]]</f>
        <v>88.050000000000011</v>
      </c>
      <c r="O1333" s="10">
        <f>IF(Q4_2025[[#This Row],[Brutobedrag 2]]&lt;Q4_2025[[#This Row],[Bruto - Rel.korting]],Q4_2025[[#This Row],[Brutobedrag 2]],Q4_2025[[#This Row],[Brutobedrag 2]]*(100-Q4_2025[[#This Row],[Relatiekorting percentage]])/100)</f>
        <v>66.037500000000009</v>
      </c>
      <c r="R1333" s="3"/>
      <c r="W1333"/>
      <c r="AB1333"/>
    </row>
    <row r="1334" spans="1:28" x14ac:dyDescent="0.3">
      <c r="A1334" t="s">
        <v>872</v>
      </c>
      <c r="B1334">
        <v>5020002</v>
      </c>
      <c r="C1334" t="s">
        <v>56</v>
      </c>
      <c r="D1334">
        <v>3</v>
      </c>
      <c r="E1334" s="10">
        <v>39.65</v>
      </c>
      <c r="F1334" s="10">
        <v>118.95</v>
      </c>
      <c r="G1334" s="10">
        <v>89.21</v>
      </c>
      <c r="H1334">
        <v>25</v>
      </c>
      <c r="I1334" s="51" t="str">
        <f>_xlfn.XLOOKUP(Q4_2025[[#This Row],[Artikelnr]],Artikel_prijzen[Artnr],Artikel_prijzen[Groep],"")</f>
        <v/>
      </c>
      <c r="J1334" s="10" t="str">
        <f>_xlfn.XLOOKUP(Q4_2025[[#This Row],[Artikelnr]],Artikel_prijzen[Artnr],Artikel_prijzen[Prijs 2025],"")</f>
        <v/>
      </c>
      <c r="K1334" t="str">
        <f>IF(Q4_2025[[#This Row],[Artikelprijs]]&lt;&gt;"",IF(Q4_2025[[#This Row],[Stuksprijs]]=Q4_2025[[#This Row],[Artikelprijs]],"Prijs gelijk","Prijs wijkt af"),"")</f>
        <v/>
      </c>
      <c r="L1334" t="str">
        <f>IF(Q4_2025[[#This Row],[Relatiekorting percentage]]=0,
    "Nvt",
    IF(Q4_2025[[#This Row],[Brutobedrag 2]] &lt; Q4_2025[[#This Row],[Bruto - Rel.korting]],
        "Nee",
        "Ja"))</f>
        <v>Ja</v>
      </c>
      <c r="M1334" s="10">
        <f>IF(Q4_2025[[#This Row],[Artikelprijs]]&lt;&gt;"",Q4_2025[[#This Row],[Artikelprijs]],Q4_2025[[#This Row],[Stuksprijs]])</f>
        <v>39.65</v>
      </c>
      <c r="N1334" s="44">
        <f>Q4_2025[[#This Row],[Besteld]]*Q4_2025[[#This Row],[Prijs 2]]</f>
        <v>118.94999999999999</v>
      </c>
      <c r="O1334" s="10">
        <f>IF(Q4_2025[[#This Row],[Brutobedrag 2]]&lt;Q4_2025[[#This Row],[Bruto - Rel.korting]],Q4_2025[[#This Row],[Brutobedrag 2]],Q4_2025[[#This Row],[Brutobedrag 2]]*(100-Q4_2025[[#This Row],[Relatiekorting percentage]])/100)</f>
        <v>89.212500000000006</v>
      </c>
      <c r="R1334" s="3"/>
      <c r="W1334"/>
      <c r="AB1334"/>
    </row>
    <row r="1335" spans="1:28" x14ac:dyDescent="0.3">
      <c r="A1335" t="s">
        <v>872</v>
      </c>
      <c r="B1335">
        <v>1005032</v>
      </c>
      <c r="C1335" t="s">
        <v>921</v>
      </c>
      <c r="D1335">
        <v>8</v>
      </c>
      <c r="E1335" s="10">
        <v>38.590000000000003</v>
      </c>
      <c r="F1335" s="10">
        <v>308.72000000000003</v>
      </c>
      <c r="G1335" s="10">
        <v>216.1</v>
      </c>
      <c r="H1335">
        <v>30</v>
      </c>
      <c r="I1335" s="51" t="str">
        <f>_xlfn.XLOOKUP(Q4_2025[[#This Row],[Artikelnr]],Artikel_prijzen[Artnr],Artikel_prijzen[Groep],"")</f>
        <v/>
      </c>
      <c r="J1335" s="10" t="str">
        <f>_xlfn.XLOOKUP(Q4_2025[[#This Row],[Artikelnr]],Artikel_prijzen[Artnr],Artikel_prijzen[Prijs 2025],"")</f>
        <v/>
      </c>
      <c r="K1335" t="str">
        <f>IF(Q4_2025[[#This Row],[Artikelprijs]]&lt;&gt;"",IF(Q4_2025[[#This Row],[Stuksprijs]]=Q4_2025[[#This Row],[Artikelprijs]],"Prijs gelijk","Prijs wijkt af"),"")</f>
        <v/>
      </c>
      <c r="L1335" t="str">
        <f>IF(Q4_2025[[#This Row],[Relatiekorting percentage]]=0,
    "Nvt",
    IF(Q4_2025[[#This Row],[Brutobedrag 2]] &lt; Q4_2025[[#This Row],[Bruto - Rel.korting]],
        "Nee",
        "Ja"))</f>
        <v>Ja</v>
      </c>
      <c r="M1335" s="10">
        <f>IF(Q4_2025[[#This Row],[Artikelprijs]]&lt;&gt;"",Q4_2025[[#This Row],[Artikelprijs]],Q4_2025[[#This Row],[Stuksprijs]])</f>
        <v>38.590000000000003</v>
      </c>
      <c r="N1335" s="44">
        <f>Q4_2025[[#This Row],[Besteld]]*Q4_2025[[#This Row],[Prijs 2]]</f>
        <v>308.72000000000003</v>
      </c>
      <c r="O1335" s="10">
        <f>IF(Q4_2025[[#This Row],[Brutobedrag 2]]&lt;Q4_2025[[#This Row],[Bruto - Rel.korting]],Q4_2025[[#This Row],[Brutobedrag 2]],Q4_2025[[#This Row],[Brutobedrag 2]]*(100-Q4_2025[[#This Row],[Relatiekorting percentage]])/100)</f>
        <v>216.10400000000001</v>
      </c>
      <c r="R1335" s="3"/>
      <c r="W1335"/>
      <c r="AB1335"/>
    </row>
    <row r="1336" spans="1:28" x14ac:dyDescent="0.3">
      <c r="A1336" t="s">
        <v>872</v>
      </c>
      <c r="B1336">
        <v>1001033</v>
      </c>
      <c r="C1336" t="s">
        <v>922</v>
      </c>
      <c r="D1336">
        <v>10</v>
      </c>
      <c r="E1336" s="10">
        <v>28.39</v>
      </c>
      <c r="F1336" s="10">
        <v>283.89999999999998</v>
      </c>
      <c r="G1336" s="10">
        <v>198.73</v>
      </c>
      <c r="H1336">
        <v>30</v>
      </c>
      <c r="I1336" s="51" t="str">
        <f>_xlfn.XLOOKUP(Q4_2025[[#This Row],[Artikelnr]],Artikel_prijzen[Artnr],Artikel_prijzen[Groep],"")</f>
        <v/>
      </c>
      <c r="J1336" s="10" t="str">
        <f>_xlfn.XLOOKUP(Q4_2025[[#This Row],[Artikelnr]],Artikel_prijzen[Artnr],Artikel_prijzen[Prijs 2025],"")</f>
        <v/>
      </c>
      <c r="K1336" t="str">
        <f>IF(Q4_2025[[#This Row],[Artikelprijs]]&lt;&gt;"",IF(Q4_2025[[#This Row],[Stuksprijs]]=Q4_2025[[#This Row],[Artikelprijs]],"Prijs gelijk","Prijs wijkt af"),"")</f>
        <v/>
      </c>
      <c r="L1336" t="str">
        <f>IF(Q4_2025[[#This Row],[Relatiekorting percentage]]=0,
    "Nvt",
    IF(Q4_2025[[#This Row],[Brutobedrag 2]] &lt; Q4_2025[[#This Row],[Bruto - Rel.korting]],
        "Nee",
        "Ja"))</f>
        <v>Ja</v>
      </c>
      <c r="M1336" s="10">
        <f>IF(Q4_2025[[#This Row],[Artikelprijs]]&lt;&gt;"",Q4_2025[[#This Row],[Artikelprijs]],Q4_2025[[#This Row],[Stuksprijs]])</f>
        <v>28.39</v>
      </c>
      <c r="N1336" s="44">
        <f>Q4_2025[[#This Row],[Besteld]]*Q4_2025[[#This Row],[Prijs 2]]</f>
        <v>283.89999999999998</v>
      </c>
      <c r="O1336" s="10">
        <f>IF(Q4_2025[[#This Row],[Brutobedrag 2]]&lt;Q4_2025[[#This Row],[Bruto - Rel.korting]],Q4_2025[[#This Row],[Brutobedrag 2]],Q4_2025[[#This Row],[Brutobedrag 2]]*(100-Q4_2025[[#This Row],[Relatiekorting percentage]])/100)</f>
        <v>198.73</v>
      </c>
      <c r="R1336" s="3"/>
      <c r="W1336"/>
      <c r="AB1336"/>
    </row>
    <row r="1337" spans="1:28" x14ac:dyDescent="0.3">
      <c r="A1337" t="s">
        <v>872</v>
      </c>
      <c r="B1337">
        <v>5022008</v>
      </c>
      <c r="C1337" t="s">
        <v>857</v>
      </c>
      <c r="D1337">
        <v>1</v>
      </c>
      <c r="E1337" s="10">
        <v>125</v>
      </c>
      <c r="F1337" s="10">
        <v>125</v>
      </c>
      <c r="G1337" s="10">
        <v>125</v>
      </c>
      <c r="H1337">
        <v>0</v>
      </c>
      <c r="I1337" s="51" t="str">
        <f>_xlfn.XLOOKUP(Q4_2025[[#This Row],[Artikelnr]],Artikel_prijzen[Artnr],Artikel_prijzen[Groep],"")</f>
        <v/>
      </c>
      <c r="J1337" s="10" t="str">
        <f>_xlfn.XLOOKUP(Q4_2025[[#This Row],[Artikelnr]],Artikel_prijzen[Artnr],Artikel_prijzen[Prijs 2025],"")</f>
        <v/>
      </c>
      <c r="K1337" t="str">
        <f>IF(Q4_2025[[#This Row],[Artikelprijs]]&lt;&gt;"",IF(Q4_2025[[#This Row],[Stuksprijs]]=Q4_2025[[#This Row],[Artikelprijs]],"Prijs gelijk","Prijs wijkt af"),"")</f>
        <v/>
      </c>
      <c r="L1337" t="str">
        <f>IF(Q4_2025[[#This Row],[Relatiekorting percentage]]=0,
    "Nvt",
    IF(Q4_2025[[#This Row],[Brutobedrag 2]] &lt; Q4_2025[[#This Row],[Bruto - Rel.korting]],
        "Nee",
        "Ja"))</f>
        <v>Nvt</v>
      </c>
      <c r="M1337" s="10">
        <f>IF(Q4_2025[[#This Row],[Artikelprijs]]&lt;&gt;"",Q4_2025[[#This Row],[Artikelprijs]],Q4_2025[[#This Row],[Stuksprijs]])</f>
        <v>125</v>
      </c>
      <c r="N1337" s="44">
        <f>Q4_2025[[#This Row],[Besteld]]*Q4_2025[[#This Row],[Prijs 2]]</f>
        <v>125</v>
      </c>
      <c r="O1337" s="10">
        <f>IF(Q4_2025[[#This Row],[Brutobedrag 2]]&lt;Q4_2025[[#This Row],[Bruto - Rel.korting]],Q4_2025[[#This Row],[Brutobedrag 2]],Q4_2025[[#This Row],[Brutobedrag 2]]*(100-Q4_2025[[#This Row],[Relatiekorting percentage]])/100)</f>
        <v>125</v>
      </c>
      <c r="R1337" s="3"/>
      <c r="W1337"/>
      <c r="AB1337"/>
    </row>
    <row r="1338" spans="1:28" x14ac:dyDescent="0.3">
      <c r="A1338" t="s">
        <v>872</v>
      </c>
      <c r="B1338">
        <v>5030234</v>
      </c>
      <c r="C1338" t="s">
        <v>155</v>
      </c>
      <c r="D1338">
        <v>1</v>
      </c>
      <c r="E1338" s="10">
        <v>180.25</v>
      </c>
      <c r="F1338" s="10">
        <v>180.25</v>
      </c>
      <c r="G1338" s="10">
        <v>126.17</v>
      </c>
      <c r="H1338">
        <v>30</v>
      </c>
      <c r="I1338" s="51" t="str">
        <f>_xlfn.XLOOKUP(Q4_2025[[#This Row],[Artikelnr]],Artikel_prijzen[Artnr],Artikel_prijzen[Groep],"")</f>
        <v>Rigging</v>
      </c>
      <c r="J1338" s="10">
        <f>_xlfn.XLOOKUP(Q4_2025[[#This Row],[Artikelnr]],Artikel_prijzen[Artnr],Artikel_prijzen[Prijs 2025],"")</f>
        <v>175</v>
      </c>
      <c r="K1338" t="str">
        <f>IF(Q4_2025[[#This Row],[Artikelprijs]]&lt;&gt;"",IF(Q4_2025[[#This Row],[Stuksprijs]]=Q4_2025[[#This Row],[Artikelprijs]],"Prijs gelijk","Prijs wijkt af"),"")</f>
        <v>Prijs wijkt af</v>
      </c>
      <c r="L1338" t="str">
        <f>IF(Q4_2025[[#This Row],[Relatiekorting percentage]]=0,
    "Nvt",
    IF(Q4_2025[[#This Row],[Brutobedrag 2]] &lt; Q4_2025[[#This Row],[Bruto - Rel.korting]],
        "Nee",
        "Ja"))</f>
        <v>Ja</v>
      </c>
      <c r="M1338" s="10">
        <f>IF(Q4_2025[[#This Row],[Artikelprijs]]&lt;&gt;"",Q4_2025[[#This Row],[Artikelprijs]],Q4_2025[[#This Row],[Stuksprijs]])</f>
        <v>175</v>
      </c>
      <c r="N1338" s="44">
        <f>Q4_2025[[#This Row],[Besteld]]*Q4_2025[[#This Row],[Prijs 2]]</f>
        <v>175</v>
      </c>
      <c r="O1338" s="10">
        <f>IF(Q4_2025[[#This Row],[Brutobedrag 2]]&lt;Q4_2025[[#This Row],[Bruto - Rel.korting]],Q4_2025[[#This Row],[Brutobedrag 2]],Q4_2025[[#This Row],[Brutobedrag 2]]*(100-Q4_2025[[#This Row],[Relatiekorting percentage]])/100)</f>
        <v>122.5</v>
      </c>
      <c r="R1338" s="3"/>
      <c r="W1338"/>
      <c r="AB1338"/>
    </row>
    <row r="1339" spans="1:28" x14ac:dyDescent="0.3">
      <c r="A1339" t="s">
        <v>872</v>
      </c>
      <c r="B1339">
        <v>3002010</v>
      </c>
      <c r="C1339" t="s">
        <v>184</v>
      </c>
      <c r="D1339">
        <v>1</v>
      </c>
      <c r="E1339" s="10">
        <v>25.52</v>
      </c>
      <c r="F1339" s="10">
        <v>25.52</v>
      </c>
      <c r="G1339" s="10">
        <v>25.52</v>
      </c>
      <c r="H1339">
        <v>0</v>
      </c>
      <c r="I1339" s="51" t="str">
        <f>_xlfn.XLOOKUP(Q4_2025[[#This Row],[Artikelnr]],Artikel_prijzen[Artnr],Artikel_prijzen[Groep],"")</f>
        <v/>
      </c>
      <c r="J1339" s="10" t="str">
        <f>_xlfn.XLOOKUP(Q4_2025[[#This Row],[Artikelnr]],Artikel_prijzen[Artnr],Artikel_prijzen[Prijs 2025],"")</f>
        <v/>
      </c>
      <c r="K1339" t="str">
        <f>IF(Q4_2025[[#This Row],[Artikelprijs]]&lt;&gt;"",IF(Q4_2025[[#This Row],[Stuksprijs]]=Q4_2025[[#This Row],[Artikelprijs]],"Prijs gelijk","Prijs wijkt af"),"")</f>
        <v/>
      </c>
      <c r="L1339" t="str">
        <f>IF(Q4_2025[[#This Row],[Relatiekorting percentage]]=0,
    "Nvt",
    IF(Q4_2025[[#This Row],[Brutobedrag 2]] &lt; Q4_2025[[#This Row],[Bruto - Rel.korting]],
        "Nee",
        "Ja"))</f>
        <v>Nvt</v>
      </c>
      <c r="M1339" s="10">
        <f>IF(Q4_2025[[#This Row],[Artikelprijs]]&lt;&gt;"",Q4_2025[[#This Row],[Artikelprijs]],Q4_2025[[#This Row],[Stuksprijs]])</f>
        <v>25.52</v>
      </c>
      <c r="N1339" s="44">
        <f>Q4_2025[[#This Row],[Besteld]]*Q4_2025[[#This Row],[Prijs 2]]</f>
        <v>25.52</v>
      </c>
      <c r="O1339" s="10">
        <f>IF(Q4_2025[[#This Row],[Brutobedrag 2]]&lt;Q4_2025[[#This Row],[Bruto - Rel.korting]],Q4_2025[[#This Row],[Brutobedrag 2]],Q4_2025[[#This Row],[Brutobedrag 2]]*(100-Q4_2025[[#This Row],[Relatiekorting percentage]])/100)</f>
        <v>25.52</v>
      </c>
      <c r="R1339" s="3"/>
      <c r="W1339"/>
      <c r="AB1339"/>
    </row>
    <row r="1340" spans="1:28" x14ac:dyDescent="0.3">
      <c r="A1340" t="s">
        <v>872</v>
      </c>
      <c r="B1340">
        <v>5040011</v>
      </c>
      <c r="C1340" t="s">
        <v>321</v>
      </c>
      <c r="D1340">
        <v>2</v>
      </c>
      <c r="E1340" s="10">
        <v>638.6</v>
      </c>
      <c r="F1340" s="10">
        <v>1277.2</v>
      </c>
      <c r="G1340" s="10">
        <v>894.04</v>
      </c>
      <c r="H1340">
        <v>30</v>
      </c>
      <c r="I1340" s="51" t="str">
        <f>_xlfn.XLOOKUP(Q4_2025[[#This Row],[Artikelnr]],Artikel_prijzen[Artnr],Artikel_prijzen[Groep],"")</f>
        <v>AV</v>
      </c>
      <c r="J1340" s="10">
        <f>_xlfn.XLOOKUP(Q4_2025[[#This Row],[Artikelnr]],Artikel_prijzen[Artnr],Artikel_prijzen[Prijs 2025],"")</f>
        <v>620</v>
      </c>
      <c r="K1340" t="str">
        <f>IF(Q4_2025[[#This Row],[Artikelprijs]]&lt;&gt;"",IF(Q4_2025[[#This Row],[Stuksprijs]]=Q4_2025[[#This Row],[Artikelprijs]],"Prijs gelijk","Prijs wijkt af"),"")</f>
        <v>Prijs wijkt af</v>
      </c>
      <c r="L1340" t="str">
        <f>IF(Q4_2025[[#This Row],[Relatiekorting percentage]]=0,
    "Nvt",
    IF(Q4_2025[[#This Row],[Brutobedrag 2]] &lt; Q4_2025[[#This Row],[Bruto - Rel.korting]],
        "Nee",
        "Ja"))</f>
        <v>Ja</v>
      </c>
      <c r="M1340" s="10">
        <f>IF(Q4_2025[[#This Row],[Artikelprijs]]&lt;&gt;"",Q4_2025[[#This Row],[Artikelprijs]],Q4_2025[[#This Row],[Stuksprijs]])</f>
        <v>620</v>
      </c>
      <c r="N1340" s="44">
        <f>Q4_2025[[#This Row],[Besteld]]*Q4_2025[[#This Row],[Prijs 2]]</f>
        <v>1240</v>
      </c>
      <c r="O1340" s="10">
        <f>IF(Q4_2025[[#This Row],[Brutobedrag 2]]&lt;Q4_2025[[#This Row],[Bruto - Rel.korting]],Q4_2025[[#This Row],[Brutobedrag 2]],Q4_2025[[#This Row],[Brutobedrag 2]]*(100-Q4_2025[[#This Row],[Relatiekorting percentage]])/100)</f>
        <v>868</v>
      </c>
      <c r="R1340" s="3"/>
      <c r="W1340"/>
      <c r="AB1340"/>
    </row>
    <row r="1341" spans="1:28" x14ac:dyDescent="0.3">
      <c r="A1341" t="s">
        <v>872</v>
      </c>
      <c r="B1341">
        <v>5040032</v>
      </c>
      <c r="C1341" t="s">
        <v>923</v>
      </c>
      <c r="D1341">
        <v>2</v>
      </c>
      <c r="E1341" s="10">
        <v>134.94</v>
      </c>
      <c r="F1341" s="10">
        <v>269.88</v>
      </c>
      <c r="G1341" s="10">
        <v>188.92</v>
      </c>
      <c r="H1341">
        <v>30</v>
      </c>
      <c r="I1341" s="51" t="str">
        <f>_xlfn.XLOOKUP(Q4_2025[[#This Row],[Artikelnr]],Artikel_prijzen[Artnr],Artikel_prijzen[Groep],"")</f>
        <v/>
      </c>
      <c r="J1341" s="10" t="str">
        <f>_xlfn.XLOOKUP(Q4_2025[[#This Row],[Artikelnr]],Artikel_prijzen[Artnr],Artikel_prijzen[Prijs 2025],"")</f>
        <v/>
      </c>
      <c r="K1341" t="str">
        <f>IF(Q4_2025[[#This Row],[Artikelprijs]]&lt;&gt;"",IF(Q4_2025[[#This Row],[Stuksprijs]]=Q4_2025[[#This Row],[Artikelprijs]],"Prijs gelijk","Prijs wijkt af"),"")</f>
        <v/>
      </c>
      <c r="L1341" t="str">
        <f>IF(Q4_2025[[#This Row],[Relatiekorting percentage]]=0,
    "Nvt",
    IF(Q4_2025[[#This Row],[Brutobedrag 2]] &lt; Q4_2025[[#This Row],[Bruto - Rel.korting]],
        "Nee",
        "Ja"))</f>
        <v>Ja</v>
      </c>
      <c r="M1341" s="10">
        <f>IF(Q4_2025[[#This Row],[Artikelprijs]]&lt;&gt;"",Q4_2025[[#This Row],[Artikelprijs]],Q4_2025[[#This Row],[Stuksprijs]])</f>
        <v>134.94</v>
      </c>
      <c r="N1341" s="44">
        <f>Q4_2025[[#This Row],[Besteld]]*Q4_2025[[#This Row],[Prijs 2]]</f>
        <v>269.88</v>
      </c>
      <c r="O1341" s="10">
        <f>IF(Q4_2025[[#This Row],[Brutobedrag 2]]&lt;Q4_2025[[#This Row],[Bruto - Rel.korting]],Q4_2025[[#This Row],[Brutobedrag 2]],Q4_2025[[#This Row],[Brutobedrag 2]]*(100-Q4_2025[[#This Row],[Relatiekorting percentage]])/100)</f>
        <v>188.916</v>
      </c>
      <c r="R1341" s="3"/>
      <c r="W1341"/>
      <c r="AB1341"/>
    </row>
    <row r="1342" spans="1:28" x14ac:dyDescent="0.3">
      <c r="A1342" t="s">
        <v>872</v>
      </c>
      <c r="B1342">
        <v>5021034</v>
      </c>
      <c r="C1342" t="s">
        <v>275</v>
      </c>
      <c r="D1342">
        <v>1</v>
      </c>
      <c r="E1342" s="10">
        <v>185.4</v>
      </c>
      <c r="F1342" s="10">
        <v>185.4</v>
      </c>
      <c r="G1342" s="10">
        <v>148.32</v>
      </c>
      <c r="H1342">
        <v>20</v>
      </c>
      <c r="I1342" s="51" t="str">
        <f>_xlfn.XLOOKUP(Q4_2025[[#This Row],[Artikelnr]],Artikel_prijzen[Artnr],Artikel_prijzen[Groep],"")</f>
        <v>Elektra</v>
      </c>
      <c r="J1342" s="10">
        <f>_xlfn.XLOOKUP(Q4_2025[[#This Row],[Artikelnr]],Artikel_prijzen[Artnr],Artikel_prijzen[Prijs 2025],"")</f>
        <v>106.8625</v>
      </c>
      <c r="K1342" t="str">
        <f>IF(Q4_2025[[#This Row],[Artikelprijs]]&lt;&gt;"",IF(Q4_2025[[#This Row],[Stuksprijs]]=Q4_2025[[#This Row],[Artikelprijs]],"Prijs gelijk","Prijs wijkt af"),"")</f>
        <v>Prijs wijkt af</v>
      </c>
      <c r="L1342" t="str">
        <f>IF(Q4_2025[[#This Row],[Relatiekorting percentage]]=0,
    "Nvt",
    IF(Q4_2025[[#This Row],[Brutobedrag 2]] &lt; Q4_2025[[#This Row],[Bruto - Rel.korting]],
        "Nee",
        "Ja"))</f>
        <v>Nee</v>
      </c>
      <c r="M1342" s="10">
        <f>IF(Q4_2025[[#This Row],[Artikelprijs]]&lt;&gt;"",Q4_2025[[#This Row],[Artikelprijs]],Q4_2025[[#This Row],[Stuksprijs]])</f>
        <v>106.8625</v>
      </c>
      <c r="N1342" s="44">
        <f>Q4_2025[[#This Row],[Besteld]]*Q4_2025[[#This Row],[Prijs 2]]</f>
        <v>106.8625</v>
      </c>
      <c r="O1342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1342" s="3"/>
      <c r="W1342"/>
      <c r="AB1342"/>
    </row>
    <row r="1343" spans="1:28" x14ac:dyDescent="0.3">
      <c r="A1343" t="s">
        <v>872</v>
      </c>
      <c r="B1343">
        <v>5010017</v>
      </c>
      <c r="C1343" t="s">
        <v>915</v>
      </c>
      <c r="D1343">
        <v>7</v>
      </c>
      <c r="E1343" s="10">
        <v>48.93</v>
      </c>
      <c r="F1343" s="10">
        <v>342.51</v>
      </c>
      <c r="G1343" s="10">
        <v>256.88</v>
      </c>
      <c r="H1343">
        <v>25</v>
      </c>
      <c r="I1343" s="51" t="str">
        <f>_xlfn.XLOOKUP(Q4_2025[[#This Row],[Artikelnr]],Artikel_prijzen[Artnr],Artikel_prijzen[Groep],"")</f>
        <v/>
      </c>
      <c r="J1343" s="10" t="str">
        <f>_xlfn.XLOOKUP(Q4_2025[[#This Row],[Artikelnr]],Artikel_prijzen[Artnr],Artikel_prijzen[Prijs 2025],"")</f>
        <v/>
      </c>
      <c r="K1343" t="str">
        <f>IF(Q4_2025[[#This Row],[Artikelprijs]]&lt;&gt;"",IF(Q4_2025[[#This Row],[Stuksprijs]]=Q4_2025[[#This Row],[Artikelprijs]],"Prijs gelijk","Prijs wijkt af"),"")</f>
        <v/>
      </c>
      <c r="L1343" t="str">
        <f>IF(Q4_2025[[#This Row],[Relatiekorting percentage]]=0,
    "Nvt",
    IF(Q4_2025[[#This Row],[Brutobedrag 2]] &lt; Q4_2025[[#This Row],[Bruto - Rel.korting]],
        "Nee",
        "Ja"))</f>
        <v>Ja</v>
      </c>
      <c r="M1343" s="10">
        <f>IF(Q4_2025[[#This Row],[Artikelprijs]]&lt;&gt;"",Q4_2025[[#This Row],[Artikelprijs]],Q4_2025[[#This Row],[Stuksprijs]])</f>
        <v>48.93</v>
      </c>
      <c r="N1343" s="44">
        <f>Q4_2025[[#This Row],[Besteld]]*Q4_2025[[#This Row],[Prijs 2]]</f>
        <v>342.51</v>
      </c>
      <c r="O1343" s="10">
        <f>IF(Q4_2025[[#This Row],[Brutobedrag 2]]&lt;Q4_2025[[#This Row],[Bruto - Rel.korting]],Q4_2025[[#This Row],[Brutobedrag 2]],Q4_2025[[#This Row],[Brutobedrag 2]]*(100-Q4_2025[[#This Row],[Relatiekorting percentage]])/100)</f>
        <v>256.88249999999999</v>
      </c>
      <c r="R1343" s="3"/>
      <c r="W1343"/>
      <c r="AB1343"/>
    </row>
    <row r="1344" spans="1:28" x14ac:dyDescent="0.3">
      <c r="A1344" t="s">
        <v>872</v>
      </c>
      <c r="B1344">
        <v>1003047</v>
      </c>
      <c r="C1344" t="s">
        <v>809</v>
      </c>
      <c r="D1344">
        <v>4</v>
      </c>
      <c r="E1344" s="10">
        <v>29</v>
      </c>
      <c r="F1344" s="10">
        <v>116</v>
      </c>
      <c r="G1344" s="10">
        <v>87</v>
      </c>
      <c r="H1344">
        <v>25</v>
      </c>
      <c r="I1344" s="51" t="str">
        <f>_xlfn.XLOOKUP(Q4_2025[[#This Row],[Artikelnr]],Artikel_prijzen[Artnr],Artikel_prijzen[Groep],"")</f>
        <v/>
      </c>
      <c r="J1344" s="10" t="str">
        <f>_xlfn.XLOOKUP(Q4_2025[[#This Row],[Artikelnr]],Artikel_prijzen[Artnr],Artikel_prijzen[Prijs 2025],"")</f>
        <v/>
      </c>
      <c r="K1344" t="str">
        <f>IF(Q4_2025[[#This Row],[Artikelprijs]]&lt;&gt;"",IF(Q4_2025[[#This Row],[Stuksprijs]]=Q4_2025[[#This Row],[Artikelprijs]],"Prijs gelijk","Prijs wijkt af"),"")</f>
        <v/>
      </c>
      <c r="L1344" t="str">
        <f>IF(Q4_2025[[#This Row],[Relatiekorting percentage]]=0,
    "Nvt",
    IF(Q4_2025[[#This Row],[Brutobedrag 2]] &lt; Q4_2025[[#This Row],[Bruto - Rel.korting]],
        "Nee",
        "Ja"))</f>
        <v>Ja</v>
      </c>
      <c r="M1344" s="10">
        <f>IF(Q4_2025[[#This Row],[Artikelprijs]]&lt;&gt;"",Q4_2025[[#This Row],[Artikelprijs]],Q4_2025[[#This Row],[Stuksprijs]])</f>
        <v>29</v>
      </c>
      <c r="N1344" s="44">
        <f>Q4_2025[[#This Row],[Besteld]]*Q4_2025[[#This Row],[Prijs 2]]</f>
        <v>116</v>
      </c>
      <c r="O1344" s="10">
        <f>IF(Q4_2025[[#This Row],[Brutobedrag 2]]&lt;Q4_2025[[#This Row],[Bruto - Rel.korting]],Q4_2025[[#This Row],[Brutobedrag 2]],Q4_2025[[#This Row],[Brutobedrag 2]]*(100-Q4_2025[[#This Row],[Relatiekorting percentage]])/100)</f>
        <v>87</v>
      </c>
      <c r="R1344" s="3"/>
      <c r="W1344"/>
      <c r="AB1344"/>
    </row>
    <row r="1345" spans="1:28" x14ac:dyDescent="0.3">
      <c r="A1345" t="s">
        <v>872</v>
      </c>
      <c r="B1345">
        <v>5021034</v>
      </c>
      <c r="C1345" t="s">
        <v>275</v>
      </c>
      <c r="D1345">
        <v>4</v>
      </c>
      <c r="E1345" s="10">
        <v>185.4</v>
      </c>
      <c r="F1345" s="10">
        <v>741.6</v>
      </c>
      <c r="G1345" s="10">
        <v>593.28</v>
      </c>
      <c r="H1345">
        <v>20</v>
      </c>
      <c r="I1345" s="51" t="str">
        <f>_xlfn.XLOOKUP(Q4_2025[[#This Row],[Artikelnr]],Artikel_prijzen[Artnr],Artikel_prijzen[Groep],"")</f>
        <v>Elektra</v>
      </c>
      <c r="J1345" s="10">
        <f>_xlfn.XLOOKUP(Q4_2025[[#This Row],[Artikelnr]],Artikel_prijzen[Artnr],Artikel_prijzen[Prijs 2025],"")</f>
        <v>106.8625</v>
      </c>
      <c r="K1345" t="str">
        <f>IF(Q4_2025[[#This Row],[Artikelprijs]]&lt;&gt;"",IF(Q4_2025[[#This Row],[Stuksprijs]]=Q4_2025[[#This Row],[Artikelprijs]],"Prijs gelijk","Prijs wijkt af"),"")</f>
        <v>Prijs wijkt af</v>
      </c>
      <c r="L1345" t="str">
        <f>IF(Q4_2025[[#This Row],[Relatiekorting percentage]]=0,
    "Nvt",
    IF(Q4_2025[[#This Row],[Brutobedrag 2]] &lt; Q4_2025[[#This Row],[Bruto - Rel.korting]],
        "Nee",
        "Ja"))</f>
        <v>Nee</v>
      </c>
      <c r="M1345" s="10">
        <f>IF(Q4_2025[[#This Row],[Artikelprijs]]&lt;&gt;"",Q4_2025[[#This Row],[Artikelprijs]],Q4_2025[[#This Row],[Stuksprijs]])</f>
        <v>106.8625</v>
      </c>
      <c r="N1345" s="44">
        <f>Q4_2025[[#This Row],[Besteld]]*Q4_2025[[#This Row],[Prijs 2]]</f>
        <v>427.45</v>
      </c>
      <c r="O1345" s="10">
        <f>IF(Q4_2025[[#This Row],[Brutobedrag 2]]&lt;Q4_2025[[#This Row],[Bruto - Rel.korting]],Q4_2025[[#This Row],[Brutobedrag 2]],Q4_2025[[#This Row],[Brutobedrag 2]]*(100-Q4_2025[[#This Row],[Relatiekorting percentage]])/100)</f>
        <v>427.45</v>
      </c>
      <c r="R1345" s="3"/>
      <c r="W1345"/>
      <c r="AB1345"/>
    </row>
    <row r="1346" spans="1:28" x14ac:dyDescent="0.3">
      <c r="A1346" t="s">
        <v>872</v>
      </c>
      <c r="B1346">
        <v>5020016</v>
      </c>
      <c r="C1346" t="s">
        <v>771</v>
      </c>
      <c r="D1346">
        <v>20</v>
      </c>
      <c r="E1346" s="10">
        <v>18.03</v>
      </c>
      <c r="F1346" s="10">
        <v>360.6</v>
      </c>
      <c r="G1346" s="10">
        <v>270.45</v>
      </c>
      <c r="H1346">
        <v>25</v>
      </c>
      <c r="I1346" s="51" t="str">
        <f>_xlfn.XLOOKUP(Q4_2025[[#This Row],[Artikelnr]],Artikel_prijzen[Artnr],Artikel_prijzen[Groep],"")</f>
        <v/>
      </c>
      <c r="J1346" s="10" t="str">
        <f>_xlfn.XLOOKUP(Q4_2025[[#This Row],[Artikelnr]],Artikel_prijzen[Artnr],Artikel_prijzen[Prijs 2025],"")</f>
        <v/>
      </c>
      <c r="K1346" t="str">
        <f>IF(Q4_2025[[#This Row],[Artikelprijs]]&lt;&gt;"",IF(Q4_2025[[#This Row],[Stuksprijs]]=Q4_2025[[#This Row],[Artikelprijs]],"Prijs gelijk","Prijs wijkt af"),"")</f>
        <v/>
      </c>
      <c r="L1346" t="str">
        <f>IF(Q4_2025[[#This Row],[Relatiekorting percentage]]=0,
    "Nvt",
    IF(Q4_2025[[#This Row],[Brutobedrag 2]] &lt; Q4_2025[[#This Row],[Bruto - Rel.korting]],
        "Nee",
        "Ja"))</f>
        <v>Ja</v>
      </c>
      <c r="M1346" s="10">
        <f>IF(Q4_2025[[#This Row],[Artikelprijs]]&lt;&gt;"",Q4_2025[[#This Row],[Artikelprijs]],Q4_2025[[#This Row],[Stuksprijs]])</f>
        <v>18.03</v>
      </c>
      <c r="N1346" s="44">
        <f>Q4_2025[[#This Row],[Besteld]]*Q4_2025[[#This Row],[Prijs 2]]</f>
        <v>360.6</v>
      </c>
      <c r="O1346" s="10">
        <f>IF(Q4_2025[[#This Row],[Brutobedrag 2]]&lt;Q4_2025[[#This Row],[Bruto - Rel.korting]],Q4_2025[[#This Row],[Brutobedrag 2]],Q4_2025[[#This Row],[Brutobedrag 2]]*(100-Q4_2025[[#This Row],[Relatiekorting percentage]])/100)</f>
        <v>270.45</v>
      </c>
      <c r="R1346" s="3"/>
      <c r="W1346"/>
      <c r="AB1346"/>
    </row>
    <row r="1347" spans="1:28" x14ac:dyDescent="0.3">
      <c r="A1347" t="s">
        <v>872</v>
      </c>
      <c r="B1347">
        <v>5020008</v>
      </c>
      <c r="C1347" t="s">
        <v>52</v>
      </c>
      <c r="D1347">
        <v>15</v>
      </c>
      <c r="E1347" s="10">
        <v>32.96</v>
      </c>
      <c r="F1347" s="10">
        <v>494.4</v>
      </c>
      <c r="G1347" s="10">
        <v>370.8</v>
      </c>
      <c r="H1347">
        <v>25</v>
      </c>
      <c r="I1347" s="51" t="str">
        <f>_xlfn.XLOOKUP(Q4_2025[[#This Row],[Artikelnr]],Artikel_prijzen[Artnr],Artikel_prijzen[Groep],"")</f>
        <v/>
      </c>
      <c r="J1347" s="10" t="str">
        <f>_xlfn.XLOOKUP(Q4_2025[[#This Row],[Artikelnr]],Artikel_prijzen[Artnr],Artikel_prijzen[Prijs 2025],"")</f>
        <v/>
      </c>
      <c r="K1347" t="str">
        <f>IF(Q4_2025[[#This Row],[Artikelprijs]]&lt;&gt;"",IF(Q4_2025[[#This Row],[Stuksprijs]]=Q4_2025[[#This Row],[Artikelprijs]],"Prijs gelijk","Prijs wijkt af"),"")</f>
        <v/>
      </c>
      <c r="L1347" t="str">
        <f>IF(Q4_2025[[#This Row],[Relatiekorting percentage]]=0,
    "Nvt",
    IF(Q4_2025[[#This Row],[Brutobedrag 2]] &lt; Q4_2025[[#This Row],[Bruto - Rel.korting]],
        "Nee",
        "Ja"))</f>
        <v>Ja</v>
      </c>
      <c r="M1347" s="10">
        <f>IF(Q4_2025[[#This Row],[Artikelprijs]]&lt;&gt;"",Q4_2025[[#This Row],[Artikelprijs]],Q4_2025[[#This Row],[Stuksprijs]])</f>
        <v>32.96</v>
      </c>
      <c r="N1347" s="44">
        <f>Q4_2025[[#This Row],[Besteld]]*Q4_2025[[#This Row],[Prijs 2]]</f>
        <v>494.40000000000003</v>
      </c>
      <c r="O1347" s="10">
        <f>IF(Q4_2025[[#This Row],[Brutobedrag 2]]&lt;Q4_2025[[#This Row],[Bruto - Rel.korting]],Q4_2025[[#This Row],[Brutobedrag 2]],Q4_2025[[#This Row],[Brutobedrag 2]]*(100-Q4_2025[[#This Row],[Relatiekorting percentage]])/100)</f>
        <v>370.8</v>
      </c>
      <c r="R1347" s="3"/>
      <c r="W1347"/>
      <c r="AB1347"/>
    </row>
    <row r="1348" spans="1:28" x14ac:dyDescent="0.3">
      <c r="A1348" t="s">
        <v>872</v>
      </c>
      <c r="B1348">
        <v>1008320</v>
      </c>
      <c r="C1348" t="s">
        <v>152</v>
      </c>
      <c r="D1348">
        <v>8</v>
      </c>
      <c r="E1348" s="10">
        <v>82.95</v>
      </c>
      <c r="F1348" s="10">
        <v>663.6</v>
      </c>
      <c r="G1348" s="10">
        <v>464.52</v>
      </c>
      <c r="H1348">
        <v>30</v>
      </c>
      <c r="I1348" s="51" t="str">
        <f>_xlfn.XLOOKUP(Q4_2025[[#This Row],[Artikelnr]],Artikel_prijzen[Artnr],Artikel_prijzen[Groep],"")</f>
        <v/>
      </c>
      <c r="J1348" s="10" t="str">
        <f>_xlfn.XLOOKUP(Q4_2025[[#This Row],[Artikelnr]],Artikel_prijzen[Artnr],Artikel_prijzen[Prijs 2025],"")</f>
        <v/>
      </c>
      <c r="K1348" t="str">
        <f>IF(Q4_2025[[#This Row],[Artikelprijs]]&lt;&gt;"",IF(Q4_2025[[#This Row],[Stuksprijs]]=Q4_2025[[#This Row],[Artikelprijs]],"Prijs gelijk","Prijs wijkt af"),"")</f>
        <v/>
      </c>
      <c r="L1348" t="str">
        <f>IF(Q4_2025[[#This Row],[Relatiekorting percentage]]=0,
    "Nvt",
    IF(Q4_2025[[#This Row],[Brutobedrag 2]] &lt; Q4_2025[[#This Row],[Bruto - Rel.korting]],
        "Nee",
        "Ja"))</f>
        <v>Ja</v>
      </c>
      <c r="M1348" s="10">
        <f>IF(Q4_2025[[#This Row],[Artikelprijs]]&lt;&gt;"",Q4_2025[[#This Row],[Artikelprijs]],Q4_2025[[#This Row],[Stuksprijs]])</f>
        <v>82.95</v>
      </c>
      <c r="N1348" s="44">
        <f>Q4_2025[[#This Row],[Besteld]]*Q4_2025[[#This Row],[Prijs 2]]</f>
        <v>663.6</v>
      </c>
      <c r="O1348" s="10">
        <f>IF(Q4_2025[[#This Row],[Brutobedrag 2]]&lt;Q4_2025[[#This Row],[Bruto - Rel.korting]],Q4_2025[[#This Row],[Brutobedrag 2]],Q4_2025[[#This Row],[Brutobedrag 2]]*(100-Q4_2025[[#This Row],[Relatiekorting percentage]])/100)</f>
        <v>464.52</v>
      </c>
      <c r="R1348" s="3"/>
      <c r="W1348"/>
      <c r="AB1348"/>
    </row>
    <row r="1349" spans="1:28" x14ac:dyDescent="0.3">
      <c r="A1349" t="s">
        <v>872</v>
      </c>
      <c r="B1349">
        <v>1008320</v>
      </c>
      <c r="C1349" t="s">
        <v>152</v>
      </c>
      <c r="D1349">
        <v>5</v>
      </c>
      <c r="E1349" s="10">
        <v>82.95</v>
      </c>
      <c r="F1349" s="10">
        <v>414.75</v>
      </c>
      <c r="G1349" s="10">
        <v>290.32</v>
      </c>
      <c r="H1349">
        <v>30</v>
      </c>
      <c r="I1349" s="51" t="str">
        <f>_xlfn.XLOOKUP(Q4_2025[[#This Row],[Artikelnr]],Artikel_prijzen[Artnr],Artikel_prijzen[Groep],"")</f>
        <v/>
      </c>
      <c r="J1349" s="10" t="str">
        <f>_xlfn.XLOOKUP(Q4_2025[[#This Row],[Artikelnr]],Artikel_prijzen[Artnr],Artikel_prijzen[Prijs 2025],"")</f>
        <v/>
      </c>
      <c r="K1349" t="str">
        <f>IF(Q4_2025[[#This Row],[Artikelprijs]]&lt;&gt;"",IF(Q4_2025[[#This Row],[Stuksprijs]]=Q4_2025[[#This Row],[Artikelprijs]],"Prijs gelijk","Prijs wijkt af"),"")</f>
        <v/>
      </c>
      <c r="L1349" t="str">
        <f>IF(Q4_2025[[#This Row],[Relatiekorting percentage]]=0,
    "Nvt",
    IF(Q4_2025[[#This Row],[Brutobedrag 2]] &lt; Q4_2025[[#This Row],[Bruto - Rel.korting]],
        "Nee",
        "Ja"))</f>
        <v>Ja</v>
      </c>
      <c r="M1349" s="10">
        <f>IF(Q4_2025[[#This Row],[Artikelprijs]]&lt;&gt;"",Q4_2025[[#This Row],[Artikelprijs]],Q4_2025[[#This Row],[Stuksprijs]])</f>
        <v>82.95</v>
      </c>
      <c r="N1349" s="44">
        <f>Q4_2025[[#This Row],[Besteld]]*Q4_2025[[#This Row],[Prijs 2]]</f>
        <v>414.75</v>
      </c>
      <c r="O1349" s="10">
        <f>IF(Q4_2025[[#This Row],[Brutobedrag 2]]&lt;Q4_2025[[#This Row],[Bruto - Rel.korting]],Q4_2025[[#This Row],[Brutobedrag 2]],Q4_2025[[#This Row],[Brutobedrag 2]]*(100-Q4_2025[[#This Row],[Relatiekorting percentage]])/100)</f>
        <v>290.32499999999999</v>
      </c>
      <c r="R1349" s="3"/>
      <c r="W1349"/>
      <c r="AB1349"/>
    </row>
    <row r="1350" spans="1:28" x14ac:dyDescent="0.3">
      <c r="A1350" t="s">
        <v>872</v>
      </c>
      <c r="B1350">
        <v>5021032</v>
      </c>
      <c r="C1350" t="s">
        <v>295</v>
      </c>
      <c r="D1350">
        <v>1</v>
      </c>
      <c r="E1350" s="10">
        <v>141.1</v>
      </c>
      <c r="F1350" s="10">
        <v>141.1</v>
      </c>
      <c r="G1350" s="10">
        <v>112.88</v>
      </c>
      <c r="H1350">
        <v>20</v>
      </c>
      <c r="I1350" s="51" t="str">
        <f>_xlfn.XLOOKUP(Q4_2025[[#This Row],[Artikelnr]],Artikel_prijzen[Artnr],Artikel_prijzen[Groep],"")</f>
        <v>Elektra</v>
      </c>
      <c r="J1350" s="10">
        <f>_xlfn.XLOOKUP(Q4_2025[[#This Row],[Artikelnr]],Artikel_prijzen[Artnr],Artikel_prijzen[Prijs 2025],"")</f>
        <v>106.8625</v>
      </c>
      <c r="K1350" t="str">
        <f>IF(Q4_2025[[#This Row],[Artikelprijs]]&lt;&gt;"",IF(Q4_2025[[#This Row],[Stuksprijs]]=Q4_2025[[#This Row],[Artikelprijs]],"Prijs gelijk","Prijs wijkt af"),"")</f>
        <v>Prijs wijkt af</v>
      </c>
      <c r="L1350" t="str">
        <f>IF(Q4_2025[[#This Row],[Relatiekorting percentage]]=0,
    "Nvt",
    IF(Q4_2025[[#This Row],[Brutobedrag 2]] &lt; Q4_2025[[#This Row],[Bruto - Rel.korting]],
        "Nee",
        "Ja"))</f>
        <v>Nee</v>
      </c>
      <c r="M1350" s="10">
        <f>IF(Q4_2025[[#This Row],[Artikelprijs]]&lt;&gt;"",Q4_2025[[#This Row],[Artikelprijs]],Q4_2025[[#This Row],[Stuksprijs]])</f>
        <v>106.8625</v>
      </c>
      <c r="N1350" s="44">
        <f>Q4_2025[[#This Row],[Besteld]]*Q4_2025[[#This Row],[Prijs 2]]</f>
        <v>106.8625</v>
      </c>
      <c r="O1350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1350" s="3"/>
      <c r="W1350"/>
      <c r="AB1350"/>
    </row>
    <row r="1351" spans="1:28" x14ac:dyDescent="0.3">
      <c r="A1351" t="s">
        <v>872</v>
      </c>
      <c r="B1351">
        <v>5030228</v>
      </c>
      <c r="C1351" t="s">
        <v>113</v>
      </c>
      <c r="D1351">
        <v>8</v>
      </c>
      <c r="E1351" s="10">
        <v>236.9</v>
      </c>
      <c r="F1351" s="10">
        <v>1895.2</v>
      </c>
      <c r="G1351" s="10">
        <v>1326.64</v>
      </c>
      <c r="H1351">
        <v>30</v>
      </c>
      <c r="I1351" s="51" t="str">
        <f>_xlfn.XLOOKUP(Q4_2025[[#This Row],[Artikelnr]],Artikel_prijzen[Artnr],Artikel_prijzen[Groep],"")</f>
        <v>Rigging</v>
      </c>
      <c r="J1351" s="10">
        <f>_xlfn.XLOOKUP(Q4_2025[[#This Row],[Artikelnr]],Artikel_prijzen[Artnr],Artikel_prijzen[Prijs 2025],"")</f>
        <v>230</v>
      </c>
      <c r="K1351" t="str">
        <f>IF(Q4_2025[[#This Row],[Artikelprijs]]&lt;&gt;"",IF(Q4_2025[[#This Row],[Stuksprijs]]=Q4_2025[[#This Row],[Artikelprijs]],"Prijs gelijk","Prijs wijkt af"),"")</f>
        <v>Prijs wijkt af</v>
      </c>
      <c r="L1351" t="str">
        <f>IF(Q4_2025[[#This Row],[Relatiekorting percentage]]=0,
    "Nvt",
    IF(Q4_2025[[#This Row],[Brutobedrag 2]] &lt; Q4_2025[[#This Row],[Bruto - Rel.korting]],
        "Nee",
        "Ja"))</f>
        <v>Ja</v>
      </c>
      <c r="M1351" s="10">
        <f>IF(Q4_2025[[#This Row],[Artikelprijs]]&lt;&gt;"",Q4_2025[[#This Row],[Artikelprijs]],Q4_2025[[#This Row],[Stuksprijs]])</f>
        <v>230</v>
      </c>
      <c r="N1351" s="44">
        <f>Q4_2025[[#This Row],[Besteld]]*Q4_2025[[#This Row],[Prijs 2]]</f>
        <v>1840</v>
      </c>
      <c r="O1351" s="10">
        <f>IF(Q4_2025[[#This Row],[Brutobedrag 2]]&lt;Q4_2025[[#This Row],[Bruto - Rel.korting]],Q4_2025[[#This Row],[Brutobedrag 2]],Q4_2025[[#This Row],[Brutobedrag 2]]*(100-Q4_2025[[#This Row],[Relatiekorting percentage]])/100)</f>
        <v>1288</v>
      </c>
      <c r="R1351" s="3"/>
      <c r="W1351"/>
      <c r="AB1351"/>
    </row>
    <row r="1352" spans="1:28" x14ac:dyDescent="0.3">
      <c r="A1352" t="s">
        <v>872</v>
      </c>
      <c r="B1352">
        <v>5031007</v>
      </c>
      <c r="C1352" t="s">
        <v>149</v>
      </c>
      <c r="D1352">
        <v>8</v>
      </c>
      <c r="E1352" s="10">
        <v>29.87</v>
      </c>
      <c r="F1352" s="10">
        <v>238.96</v>
      </c>
      <c r="G1352" s="10">
        <v>167.27</v>
      </c>
      <c r="H1352">
        <v>30</v>
      </c>
      <c r="I1352" s="51" t="str">
        <f>_xlfn.XLOOKUP(Q4_2025[[#This Row],[Artikelnr]],Artikel_prijzen[Artnr],Artikel_prijzen[Groep],"")</f>
        <v/>
      </c>
      <c r="J1352" s="10" t="str">
        <f>_xlfn.XLOOKUP(Q4_2025[[#This Row],[Artikelnr]],Artikel_prijzen[Artnr],Artikel_prijzen[Prijs 2025],"")</f>
        <v/>
      </c>
      <c r="K1352" t="str">
        <f>IF(Q4_2025[[#This Row],[Artikelprijs]]&lt;&gt;"",IF(Q4_2025[[#This Row],[Stuksprijs]]=Q4_2025[[#This Row],[Artikelprijs]],"Prijs gelijk","Prijs wijkt af"),"")</f>
        <v/>
      </c>
      <c r="L1352" t="str">
        <f>IF(Q4_2025[[#This Row],[Relatiekorting percentage]]=0,
    "Nvt",
    IF(Q4_2025[[#This Row],[Brutobedrag 2]] &lt; Q4_2025[[#This Row],[Bruto - Rel.korting]],
        "Nee",
        "Ja"))</f>
        <v>Ja</v>
      </c>
      <c r="M1352" s="10">
        <f>IF(Q4_2025[[#This Row],[Artikelprijs]]&lt;&gt;"",Q4_2025[[#This Row],[Artikelprijs]],Q4_2025[[#This Row],[Stuksprijs]])</f>
        <v>29.87</v>
      </c>
      <c r="N1352" s="44">
        <f>Q4_2025[[#This Row],[Besteld]]*Q4_2025[[#This Row],[Prijs 2]]</f>
        <v>238.96</v>
      </c>
      <c r="O1352" s="10">
        <f>IF(Q4_2025[[#This Row],[Brutobedrag 2]]&lt;Q4_2025[[#This Row],[Bruto - Rel.korting]],Q4_2025[[#This Row],[Brutobedrag 2]],Q4_2025[[#This Row],[Brutobedrag 2]]*(100-Q4_2025[[#This Row],[Relatiekorting percentage]])/100)</f>
        <v>167.27200000000002</v>
      </c>
      <c r="R1352" s="3"/>
      <c r="W1352"/>
      <c r="AB1352"/>
    </row>
    <row r="1353" spans="1:28" x14ac:dyDescent="0.3">
      <c r="A1353" t="s">
        <v>872</v>
      </c>
      <c r="B1353">
        <v>5031008</v>
      </c>
      <c r="C1353" t="s">
        <v>142</v>
      </c>
      <c r="D1353">
        <v>12</v>
      </c>
      <c r="E1353" s="10">
        <v>59.74</v>
      </c>
      <c r="F1353" s="10">
        <v>716.88</v>
      </c>
      <c r="G1353" s="10">
        <v>501.82</v>
      </c>
      <c r="H1353">
        <v>30</v>
      </c>
      <c r="I1353" s="51" t="str">
        <f>_xlfn.XLOOKUP(Q4_2025[[#This Row],[Artikelnr]],Artikel_prijzen[Artnr],Artikel_prijzen[Groep],"")</f>
        <v/>
      </c>
      <c r="J1353" s="10" t="str">
        <f>_xlfn.XLOOKUP(Q4_2025[[#This Row],[Artikelnr]],Artikel_prijzen[Artnr],Artikel_prijzen[Prijs 2025],"")</f>
        <v/>
      </c>
      <c r="K1353" t="str">
        <f>IF(Q4_2025[[#This Row],[Artikelprijs]]&lt;&gt;"",IF(Q4_2025[[#This Row],[Stuksprijs]]=Q4_2025[[#This Row],[Artikelprijs]],"Prijs gelijk","Prijs wijkt af"),"")</f>
        <v/>
      </c>
      <c r="L1353" t="str">
        <f>IF(Q4_2025[[#This Row],[Relatiekorting percentage]]=0,
    "Nvt",
    IF(Q4_2025[[#This Row],[Brutobedrag 2]] &lt; Q4_2025[[#This Row],[Bruto - Rel.korting]],
        "Nee",
        "Ja"))</f>
        <v>Ja</v>
      </c>
      <c r="M1353" s="10">
        <f>IF(Q4_2025[[#This Row],[Artikelprijs]]&lt;&gt;"",Q4_2025[[#This Row],[Artikelprijs]],Q4_2025[[#This Row],[Stuksprijs]])</f>
        <v>59.74</v>
      </c>
      <c r="N1353" s="44">
        <f>Q4_2025[[#This Row],[Besteld]]*Q4_2025[[#This Row],[Prijs 2]]</f>
        <v>716.88</v>
      </c>
      <c r="O1353" s="10">
        <f>IF(Q4_2025[[#This Row],[Brutobedrag 2]]&lt;Q4_2025[[#This Row],[Bruto - Rel.korting]],Q4_2025[[#This Row],[Brutobedrag 2]],Q4_2025[[#This Row],[Brutobedrag 2]]*(100-Q4_2025[[#This Row],[Relatiekorting percentage]])/100)</f>
        <v>501.81599999999997</v>
      </c>
      <c r="R1353" s="3"/>
      <c r="W1353"/>
      <c r="AB1353"/>
    </row>
    <row r="1354" spans="1:28" x14ac:dyDescent="0.3">
      <c r="A1354" t="s">
        <v>872</v>
      </c>
      <c r="B1354">
        <v>1002060</v>
      </c>
      <c r="C1354" t="s">
        <v>338</v>
      </c>
      <c r="D1354">
        <v>8</v>
      </c>
      <c r="E1354" s="10">
        <v>66.95</v>
      </c>
      <c r="F1354" s="10">
        <v>535.6</v>
      </c>
      <c r="G1354" s="10">
        <v>401.7</v>
      </c>
      <c r="H1354">
        <v>25</v>
      </c>
      <c r="I1354" s="51" t="str">
        <f>_xlfn.XLOOKUP(Q4_2025[[#This Row],[Artikelnr]],Artikel_prijzen[Artnr],Artikel_prijzen[Groep],"")</f>
        <v/>
      </c>
      <c r="J1354" s="10" t="str">
        <f>_xlfn.XLOOKUP(Q4_2025[[#This Row],[Artikelnr]],Artikel_prijzen[Artnr],Artikel_prijzen[Prijs 2025],"")</f>
        <v/>
      </c>
      <c r="K1354" t="str">
        <f>IF(Q4_2025[[#This Row],[Artikelprijs]]&lt;&gt;"",IF(Q4_2025[[#This Row],[Stuksprijs]]=Q4_2025[[#This Row],[Artikelprijs]],"Prijs gelijk","Prijs wijkt af"),"")</f>
        <v/>
      </c>
      <c r="L1354" t="str">
        <f>IF(Q4_2025[[#This Row],[Relatiekorting percentage]]=0,
    "Nvt",
    IF(Q4_2025[[#This Row],[Brutobedrag 2]] &lt; Q4_2025[[#This Row],[Bruto - Rel.korting]],
        "Nee",
        "Ja"))</f>
        <v>Ja</v>
      </c>
      <c r="M1354" s="10">
        <f>IF(Q4_2025[[#This Row],[Artikelprijs]]&lt;&gt;"",Q4_2025[[#This Row],[Artikelprijs]],Q4_2025[[#This Row],[Stuksprijs]])</f>
        <v>66.95</v>
      </c>
      <c r="N1354" s="44">
        <f>Q4_2025[[#This Row],[Besteld]]*Q4_2025[[#This Row],[Prijs 2]]</f>
        <v>535.6</v>
      </c>
      <c r="O1354" s="10">
        <f>IF(Q4_2025[[#This Row],[Brutobedrag 2]]&lt;Q4_2025[[#This Row],[Bruto - Rel.korting]],Q4_2025[[#This Row],[Brutobedrag 2]],Q4_2025[[#This Row],[Brutobedrag 2]]*(100-Q4_2025[[#This Row],[Relatiekorting percentage]])/100)</f>
        <v>401.7</v>
      </c>
      <c r="R1354" s="3"/>
      <c r="W1354"/>
      <c r="AB1354"/>
    </row>
    <row r="1355" spans="1:28" x14ac:dyDescent="0.3">
      <c r="A1355" t="s">
        <v>872</v>
      </c>
      <c r="B1355">
        <v>5021032</v>
      </c>
      <c r="C1355" t="s">
        <v>295</v>
      </c>
      <c r="D1355">
        <v>4</v>
      </c>
      <c r="E1355" s="10">
        <v>141.1</v>
      </c>
      <c r="F1355" s="10">
        <v>564.4</v>
      </c>
      <c r="G1355" s="10">
        <v>451.52</v>
      </c>
      <c r="H1355">
        <v>20</v>
      </c>
      <c r="I1355" s="51" t="str">
        <f>_xlfn.XLOOKUP(Q4_2025[[#This Row],[Artikelnr]],Artikel_prijzen[Artnr],Artikel_prijzen[Groep],"")</f>
        <v>Elektra</v>
      </c>
      <c r="J1355" s="10">
        <f>_xlfn.XLOOKUP(Q4_2025[[#This Row],[Artikelnr]],Artikel_prijzen[Artnr],Artikel_prijzen[Prijs 2025],"")</f>
        <v>106.8625</v>
      </c>
      <c r="K1355" t="str">
        <f>IF(Q4_2025[[#This Row],[Artikelprijs]]&lt;&gt;"",IF(Q4_2025[[#This Row],[Stuksprijs]]=Q4_2025[[#This Row],[Artikelprijs]],"Prijs gelijk","Prijs wijkt af"),"")</f>
        <v>Prijs wijkt af</v>
      </c>
      <c r="L1355" t="str">
        <f>IF(Q4_2025[[#This Row],[Relatiekorting percentage]]=0,
    "Nvt",
    IF(Q4_2025[[#This Row],[Brutobedrag 2]] &lt; Q4_2025[[#This Row],[Bruto - Rel.korting]],
        "Nee",
        "Ja"))</f>
        <v>Nee</v>
      </c>
      <c r="M1355" s="10">
        <f>IF(Q4_2025[[#This Row],[Artikelprijs]]&lt;&gt;"",Q4_2025[[#This Row],[Artikelprijs]],Q4_2025[[#This Row],[Stuksprijs]])</f>
        <v>106.8625</v>
      </c>
      <c r="N1355" s="44">
        <f>Q4_2025[[#This Row],[Besteld]]*Q4_2025[[#This Row],[Prijs 2]]</f>
        <v>427.45</v>
      </c>
      <c r="O1355" s="10">
        <f>IF(Q4_2025[[#This Row],[Brutobedrag 2]]&lt;Q4_2025[[#This Row],[Bruto - Rel.korting]],Q4_2025[[#This Row],[Brutobedrag 2]],Q4_2025[[#This Row],[Brutobedrag 2]]*(100-Q4_2025[[#This Row],[Relatiekorting percentage]])/100)</f>
        <v>427.45</v>
      </c>
      <c r="R1355" s="3"/>
      <c r="W1355"/>
      <c r="AB1355"/>
    </row>
    <row r="1356" spans="1:28" x14ac:dyDescent="0.3">
      <c r="A1356" t="s">
        <v>872</v>
      </c>
      <c r="B1356">
        <v>5030234</v>
      </c>
      <c r="C1356" t="s">
        <v>155</v>
      </c>
      <c r="D1356">
        <v>2</v>
      </c>
      <c r="E1356" s="10">
        <v>180.25</v>
      </c>
      <c r="F1356" s="10">
        <v>360.5</v>
      </c>
      <c r="G1356" s="10">
        <v>252.35</v>
      </c>
      <c r="H1356">
        <v>30</v>
      </c>
      <c r="I1356" s="51" t="str">
        <f>_xlfn.XLOOKUP(Q4_2025[[#This Row],[Artikelnr]],Artikel_prijzen[Artnr],Artikel_prijzen[Groep],"")</f>
        <v>Rigging</v>
      </c>
      <c r="J1356" s="10">
        <f>_xlfn.XLOOKUP(Q4_2025[[#This Row],[Artikelnr]],Artikel_prijzen[Artnr],Artikel_prijzen[Prijs 2025],"")</f>
        <v>175</v>
      </c>
      <c r="K1356" t="str">
        <f>IF(Q4_2025[[#This Row],[Artikelprijs]]&lt;&gt;"",IF(Q4_2025[[#This Row],[Stuksprijs]]=Q4_2025[[#This Row],[Artikelprijs]],"Prijs gelijk","Prijs wijkt af"),"")</f>
        <v>Prijs wijkt af</v>
      </c>
      <c r="L1356" t="str">
        <f>IF(Q4_2025[[#This Row],[Relatiekorting percentage]]=0,
    "Nvt",
    IF(Q4_2025[[#This Row],[Brutobedrag 2]] &lt; Q4_2025[[#This Row],[Bruto - Rel.korting]],
        "Nee",
        "Ja"))</f>
        <v>Ja</v>
      </c>
      <c r="M1356" s="10">
        <f>IF(Q4_2025[[#This Row],[Artikelprijs]]&lt;&gt;"",Q4_2025[[#This Row],[Artikelprijs]],Q4_2025[[#This Row],[Stuksprijs]])</f>
        <v>175</v>
      </c>
      <c r="N1356" s="44">
        <f>Q4_2025[[#This Row],[Besteld]]*Q4_2025[[#This Row],[Prijs 2]]</f>
        <v>350</v>
      </c>
      <c r="O1356" s="10">
        <f>IF(Q4_2025[[#This Row],[Brutobedrag 2]]&lt;Q4_2025[[#This Row],[Bruto - Rel.korting]],Q4_2025[[#This Row],[Brutobedrag 2]],Q4_2025[[#This Row],[Brutobedrag 2]]*(100-Q4_2025[[#This Row],[Relatiekorting percentage]])/100)</f>
        <v>245</v>
      </c>
      <c r="R1356" s="3"/>
      <c r="W1356"/>
      <c r="AB1356"/>
    </row>
    <row r="1357" spans="1:28" x14ac:dyDescent="0.3">
      <c r="A1357" t="s">
        <v>872</v>
      </c>
      <c r="B1357">
        <v>5031004</v>
      </c>
      <c r="C1357" t="s">
        <v>144</v>
      </c>
      <c r="D1357">
        <v>2</v>
      </c>
      <c r="E1357" s="10">
        <v>29.87</v>
      </c>
      <c r="F1357" s="10">
        <v>59.74</v>
      </c>
      <c r="G1357" s="10">
        <v>59.74</v>
      </c>
      <c r="H1357">
        <v>0</v>
      </c>
      <c r="I1357" s="51" t="str">
        <f>_xlfn.XLOOKUP(Q4_2025[[#This Row],[Artikelnr]],Artikel_prijzen[Artnr],Artikel_prijzen[Groep],"")</f>
        <v/>
      </c>
      <c r="J1357" s="10" t="str">
        <f>_xlfn.XLOOKUP(Q4_2025[[#This Row],[Artikelnr]],Artikel_prijzen[Artnr],Artikel_prijzen[Prijs 2025],"")</f>
        <v/>
      </c>
      <c r="K1357" t="str">
        <f>IF(Q4_2025[[#This Row],[Artikelprijs]]&lt;&gt;"",IF(Q4_2025[[#This Row],[Stuksprijs]]=Q4_2025[[#This Row],[Artikelprijs]],"Prijs gelijk","Prijs wijkt af"),"")</f>
        <v/>
      </c>
      <c r="L1357" t="str">
        <f>IF(Q4_2025[[#This Row],[Relatiekorting percentage]]=0,
    "Nvt",
    IF(Q4_2025[[#This Row],[Brutobedrag 2]] &lt; Q4_2025[[#This Row],[Bruto - Rel.korting]],
        "Nee",
        "Ja"))</f>
        <v>Nvt</v>
      </c>
      <c r="M1357" s="10">
        <f>IF(Q4_2025[[#This Row],[Artikelprijs]]&lt;&gt;"",Q4_2025[[#This Row],[Artikelprijs]],Q4_2025[[#This Row],[Stuksprijs]])</f>
        <v>29.87</v>
      </c>
      <c r="N1357" s="44">
        <f>Q4_2025[[#This Row],[Besteld]]*Q4_2025[[#This Row],[Prijs 2]]</f>
        <v>59.74</v>
      </c>
      <c r="O1357" s="10">
        <f>IF(Q4_2025[[#This Row],[Brutobedrag 2]]&lt;Q4_2025[[#This Row],[Bruto - Rel.korting]],Q4_2025[[#This Row],[Brutobedrag 2]],Q4_2025[[#This Row],[Brutobedrag 2]]*(100-Q4_2025[[#This Row],[Relatiekorting percentage]])/100)</f>
        <v>59.74</v>
      </c>
      <c r="R1357" s="3"/>
      <c r="W1357"/>
      <c r="AB1357"/>
    </row>
    <row r="1358" spans="1:28" x14ac:dyDescent="0.3">
      <c r="A1358" t="s">
        <v>872</v>
      </c>
      <c r="B1358">
        <v>5031007</v>
      </c>
      <c r="C1358" t="s">
        <v>149</v>
      </c>
      <c r="D1358">
        <v>1</v>
      </c>
      <c r="E1358" s="10">
        <v>29.87</v>
      </c>
      <c r="F1358" s="10">
        <v>29.87</v>
      </c>
      <c r="G1358" s="10">
        <v>29.87</v>
      </c>
      <c r="H1358">
        <v>0</v>
      </c>
      <c r="I1358" s="51" t="str">
        <f>_xlfn.XLOOKUP(Q4_2025[[#This Row],[Artikelnr]],Artikel_prijzen[Artnr],Artikel_prijzen[Groep],"")</f>
        <v/>
      </c>
      <c r="J1358" s="10" t="str">
        <f>_xlfn.XLOOKUP(Q4_2025[[#This Row],[Artikelnr]],Artikel_prijzen[Artnr],Artikel_prijzen[Prijs 2025],"")</f>
        <v/>
      </c>
      <c r="K1358" t="str">
        <f>IF(Q4_2025[[#This Row],[Artikelprijs]]&lt;&gt;"",IF(Q4_2025[[#This Row],[Stuksprijs]]=Q4_2025[[#This Row],[Artikelprijs]],"Prijs gelijk","Prijs wijkt af"),"")</f>
        <v/>
      </c>
      <c r="L1358" t="str">
        <f>IF(Q4_2025[[#This Row],[Relatiekorting percentage]]=0,
    "Nvt",
    IF(Q4_2025[[#This Row],[Brutobedrag 2]] &lt; Q4_2025[[#This Row],[Bruto - Rel.korting]],
        "Nee",
        "Ja"))</f>
        <v>Nvt</v>
      </c>
      <c r="M1358" s="10">
        <f>IF(Q4_2025[[#This Row],[Artikelprijs]]&lt;&gt;"",Q4_2025[[#This Row],[Artikelprijs]],Q4_2025[[#This Row],[Stuksprijs]])</f>
        <v>29.87</v>
      </c>
      <c r="N1358" s="44">
        <f>Q4_2025[[#This Row],[Besteld]]*Q4_2025[[#This Row],[Prijs 2]]</f>
        <v>29.87</v>
      </c>
      <c r="O1358" s="10">
        <f>IF(Q4_2025[[#This Row],[Brutobedrag 2]]&lt;Q4_2025[[#This Row],[Bruto - Rel.korting]],Q4_2025[[#This Row],[Brutobedrag 2]],Q4_2025[[#This Row],[Brutobedrag 2]]*(100-Q4_2025[[#This Row],[Relatiekorting percentage]])/100)</f>
        <v>29.87</v>
      </c>
      <c r="R1358" s="3"/>
      <c r="W1358"/>
      <c r="AB1358"/>
    </row>
    <row r="1359" spans="1:28" x14ac:dyDescent="0.3">
      <c r="A1359" t="s">
        <v>872</v>
      </c>
      <c r="B1359">
        <v>5031008</v>
      </c>
      <c r="C1359" t="s">
        <v>142</v>
      </c>
      <c r="D1359">
        <v>2</v>
      </c>
      <c r="E1359" s="10">
        <v>59.74</v>
      </c>
      <c r="F1359" s="10">
        <v>119.48</v>
      </c>
      <c r="G1359" s="10">
        <v>119.48</v>
      </c>
      <c r="H1359">
        <v>0</v>
      </c>
      <c r="I1359" s="51" t="str">
        <f>_xlfn.XLOOKUP(Q4_2025[[#This Row],[Artikelnr]],Artikel_prijzen[Artnr],Artikel_prijzen[Groep],"")</f>
        <v/>
      </c>
      <c r="J1359" s="10" t="str">
        <f>_xlfn.XLOOKUP(Q4_2025[[#This Row],[Artikelnr]],Artikel_prijzen[Artnr],Artikel_prijzen[Prijs 2025],"")</f>
        <v/>
      </c>
      <c r="K1359" t="str">
        <f>IF(Q4_2025[[#This Row],[Artikelprijs]]&lt;&gt;"",IF(Q4_2025[[#This Row],[Stuksprijs]]=Q4_2025[[#This Row],[Artikelprijs]],"Prijs gelijk","Prijs wijkt af"),"")</f>
        <v/>
      </c>
      <c r="L1359" t="str">
        <f>IF(Q4_2025[[#This Row],[Relatiekorting percentage]]=0,
    "Nvt",
    IF(Q4_2025[[#This Row],[Brutobedrag 2]] &lt; Q4_2025[[#This Row],[Bruto - Rel.korting]],
        "Nee",
        "Ja"))</f>
        <v>Nvt</v>
      </c>
      <c r="M1359" s="10">
        <f>IF(Q4_2025[[#This Row],[Artikelprijs]]&lt;&gt;"",Q4_2025[[#This Row],[Artikelprijs]],Q4_2025[[#This Row],[Stuksprijs]])</f>
        <v>59.74</v>
      </c>
      <c r="N1359" s="44">
        <f>Q4_2025[[#This Row],[Besteld]]*Q4_2025[[#This Row],[Prijs 2]]</f>
        <v>119.48</v>
      </c>
      <c r="O1359" s="10">
        <f>IF(Q4_2025[[#This Row],[Brutobedrag 2]]&lt;Q4_2025[[#This Row],[Bruto - Rel.korting]],Q4_2025[[#This Row],[Brutobedrag 2]],Q4_2025[[#This Row],[Brutobedrag 2]]*(100-Q4_2025[[#This Row],[Relatiekorting percentage]])/100)</f>
        <v>119.48</v>
      </c>
      <c r="R1359" s="3"/>
      <c r="W1359"/>
      <c r="AB1359"/>
    </row>
    <row r="1360" spans="1:28" x14ac:dyDescent="0.3">
      <c r="A1360" t="s">
        <v>872</v>
      </c>
      <c r="B1360">
        <v>5031013</v>
      </c>
      <c r="C1360" t="s">
        <v>146</v>
      </c>
      <c r="D1360">
        <v>1</v>
      </c>
      <c r="E1360" s="10">
        <v>44.29</v>
      </c>
      <c r="F1360" s="10">
        <v>44.29</v>
      </c>
      <c r="G1360" s="10">
        <v>44.29</v>
      </c>
      <c r="H1360">
        <v>0</v>
      </c>
      <c r="I1360" s="51" t="str">
        <f>_xlfn.XLOOKUP(Q4_2025[[#This Row],[Artikelnr]],Artikel_prijzen[Artnr],Artikel_prijzen[Groep],"")</f>
        <v/>
      </c>
      <c r="J1360" s="10" t="str">
        <f>_xlfn.XLOOKUP(Q4_2025[[#This Row],[Artikelnr]],Artikel_prijzen[Artnr],Artikel_prijzen[Prijs 2025],"")</f>
        <v/>
      </c>
      <c r="K1360" t="str">
        <f>IF(Q4_2025[[#This Row],[Artikelprijs]]&lt;&gt;"",IF(Q4_2025[[#This Row],[Stuksprijs]]=Q4_2025[[#This Row],[Artikelprijs]],"Prijs gelijk","Prijs wijkt af"),"")</f>
        <v/>
      </c>
      <c r="L1360" t="str">
        <f>IF(Q4_2025[[#This Row],[Relatiekorting percentage]]=0,
    "Nvt",
    IF(Q4_2025[[#This Row],[Brutobedrag 2]] &lt; Q4_2025[[#This Row],[Bruto - Rel.korting]],
        "Nee",
        "Ja"))</f>
        <v>Nvt</v>
      </c>
      <c r="M1360" s="10">
        <f>IF(Q4_2025[[#This Row],[Artikelprijs]]&lt;&gt;"",Q4_2025[[#This Row],[Artikelprijs]],Q4_2025[[#This Row],[Stuksprijs]])</f>
        <v>44.29</v>
      </c>
      <c r="N1360" s="44">
        <f>Q4_2025[[#This Row],[Besteld]]*Q4_2025[[#This Row],[Prijs 2]]</f>
        <v>44.29</v>
      </c>
      <c r="O1360" s="10">
        <f>IF(Q4_2025[[#This Row],[Brutobedrag 2]]&lt;Q4_2025[[#This Row],[Bruto - Rel.korting]],Q4_2025[[#This Row],[Brutobedrag 2]],Q4_2025[[#This Row],[Brutobedrag 2]]*(100-Q4_2025[[#This Row],[Relatiekorting percentage]])/100)</f>
        <v>44.29</v>
      </c>
      <c r="R1360" s="3"/>
      <c r="W1360"/>
      <c r="AB1360"/>
    </row>
    <row r="1361" spans="1:28" x14ac:dyDescent="0.3">
      <c r="A1361" t="s">
        <v>872</v>
      </c>
      <c r="B1361">
        <v>3002022</v>
      </c>
      <c r="C1361" t="s">
        <v>195</v>
      </c>
      <c r="D1361">
        <v>1</v>
      </c>
      <c r="E1361" s="10">
        <v>76.02</v>
      </c>
      <c r="F1361" s="10">
        <v>76.02</v>
      </c>
      <c r="G1361" s="10">
        <v>53.21</v>
      </c>
      <c r="H1361">
        <v>30</v>
      </c>
      <c r="I1361" s="51" t="str">
        <f>_xlfn.XLOOKUP(Q4_2025[[#This Row],[Artikelnr]],Artikel_prijzen[Artnr],Artikel_prijzen[Groep],"")</f>
        <v/>
      </c>
      <c r="J1361" s="10" t="str">
        <f>_xlfn.XLOOKUP(Q4_2025[[#This Row],[Artikelnr]],Artikel_prijzen[Artnr],Artikel_prijzen[Prijs 2025],"")</f>
        <v/>
      </c>
      <c r="K1361" t="str">
        <f>IF(Q4_2025[[#This Row],[Artikelprijs]]&lt;&gt;"",IF(Q4_2025[[#This Row],[Stuksprijs]]=Q4_2025[[#This Row],[Artikelprijs]],"Prijs gelijk","Prijs wijkt af"),"")</f>
        <v/>
      </c>
      <c r="L1361" t="str">
        <f>IF(Q4_2025[[#This Row],[Relatiekorting percentage]]=0,
    "Nvt",
    IF(Q4_2025[[#This Row],[Brutobedrag 2]] &lt; Q4_2025[[#This Row],[Bruto - Rel.korting]],
        "Nee",
        "Ja"))</f>
        <v>Ja</v>
      </c>
      <c r="M1361" s="10">
        <f>IF(Q4_2025[[#This Row],[Artikelprijs]]&lt;&gt;"",Q4_2025[[#This Row],[Artikelprijs]],Q4_2025[[#This Row],[Stuksprijs]])</f>
        <v>76.02</v>
      </c>
      <c r="N1361" s="44">
        <f>Q4_2025[[#This Row],[Besteld]]*Q4_2025[[#This Row],[Prijs 2]]</f>
        <v>76.02</v>
      </c>
      <c r="O1361" s="10">
        <f>IF(Q4_2025[[#This Row],[Brutobedrag 2]]&lt;Q4_2025[[#This Row],[Bruto - Rel.korting]],Q4_2025[[#This Row],[Brutobedrag 2]],Q4_2025[[#This Row],[Brutobedrag 2]]*(100-Q4_2025[[#This Row],[Relatiekorting percentage]])/100)</f>
        <v>53.213999999999999</v>
      </c>
      <c r="R1361" s="3"/>
      <c r="W1361"/>
      <c r="AB1361"/>
    </row>
    <row r="1362" spans="1:28" x14ac:dyDescent="0.3">
      <c r="A1362" t="s">
        <v>872</v>
      </c>
      <c r="B1362">
        <v>3001013</v>
      </c>
      <c r="C1362" t="s">
        <v>325</v>
      </c>
      <c r="D1362">
        <v>3</v>
      </c>
      <c r="E1362" s="10">
        <v>17.89</v>
      </c>
      <c r="F1362" s="10">
        <v>53.67</v>
      </c>
      <c r="G1362" s="10">
        <v>37.57</v>
      </c>
      <c r="H1362">
        <v>30</v>
      </c>
      <c r="I1362" s="51" t="str">
        <f>_xlfn.XLOOKUP(Q4_2025[[#This Row],[Artikelnr]],Artikel_prijzen[Artnr],Artikel_prijzen[Groep],"")</f>
        <v/>
      </c>
      <c r="J1362" s="10" t="str">
        <f>_xlfn.XLOOKUP(Q4_2025[[#This Row],[Artikelnr]],Artikel_prijzen[Artnr],Artikel_prijzen[Prijs 2025],"")</f>
        <v/>
      </c>
      <c r="K1362" t="str">
        <f>IF(Q4_2025[[#This Row],[Artikelprijs]]&lt;&gt;"",IF(Q4_2025[[#This Row],[Stuksprijs]]=Q4_2025[[#This Row],[Artikelprijs]],"Prijs gelijk","Prijs wijkt af"),"")</f>
        <v/>
      </c>
      <c r="L1362" t="str">
        <f>IF(Q4_2025[[#This Row],[Relatiekorting percentage]]=0,
    "Nvt",
    IF(Q4_2025[[#This Row],[Brutobedrag 2]] &lt; Q4_2025[[#This Row],[Bruto - Rel.korting]],
        "Nee",
        "Ja"))</f>
        <v>Ja</v>
      </c>
      <c r="M1362" s="10">
        <f>IF(Q4_2025[[#This Row],[Artikelprijs]]&lt;&gt;"",Q4_2025[[#This Row],[Artikelprijs]],Q4_2025[[#This Row],[Stuksprijs]])</f>
        <v>17.89</v>
      </c>
      <c r="N1362" s="44">
        <f>Q4_2025[[#This Row],[Besteld]]*Q4_2025[[#This Row],[Prijs 2]]</f>
        <v>53.67</v>
      </c>
      <c r="O1362" s="10">
        <f>IF(Q4_2025[[#This Row],[Brutobedrag 2]]&lt;Q4_2025[[#This Row],[Bruto - Rel.korting]],Q4_2025[[#This Row],[Brutobedrag 2]],Q4_2025[[#This Row],[Brutobedrag 2]]*(100-Q4_2025[[#This Row],[Relatiekorting percentage]])/100)</f>
        <v>37.569000000000003</v>
      </c>
      <c r="R1362" s="3"/>
      <c r="W1362"/>
      <c r="AB1362"/>
    </row>
    <row r="1363" spans="1:28" x14ac:dyDescent="0.3">
      <c r="A1363" t="s">
        <v>872</v>
      </c>
      <c r="B1363">
        <v>3001044</v>
      </c>
      <c r="C1363" t="s">
        <v>47</v>
      </c>
      <c r="D1363">
        <v>6</v>
      </c>
      <c r="E1363" s="10">
        <v>26.83</v>
      </c>
      <c r="F1363" s="10">
        <v>160.97999999999999</v>
      </c>
      <c r="G1363" s="10">
        <v>112.69</v>
      </c>
      <c r="H1363">
        <v>30</v>
      </c>
      <c r="I1363" s="51" t="str">
        <f>_xlfn.XLOOKUP(Q4_2025[[#This Row],[Artikelnr]],Artikel_prijzen[Artnr],Artikel_prijzen[Groep],"")</f>
        <v/>
      </c>
      <c r="J1363" s="10" t="str">
        <f>_xlfn.XLOOKUP(Q4_2025[[#This Row],[Artikelnr]],Artikel_prijzen[Artnr],Artikel_prijzen[Prijs 2025],"")</f>
        <v/>
      </c>
      <c r="K1363" t="str">
        <f>IF(Q4_2025[[#This Row],[Artikelprijs]]&lt;&gt;"",IF(Q4_2025[[#This Row],[Stuksprijs]]=Q4_2025[[#This Row],[Artikelprijs]],"Prijs gelijk","Prijs wijkt af"),"")</f>
        <v/>
      </c>
      <c r="L1363" t="str">
        <f>IF(Q4_2025[[#This Row],[Relatiekorting percentage]]=0,
    "Nvt",
    IF(Q4_2025[[#This Row],[Brutobedrag 2]] &lt; Q4_2025[[#This Row],[Bruto - Rel.korting]],
        "Nee",
        "Ja"))</f>
        <v>Ja</v>
      </c>
      <c r="M1363" s="10">
        <f>IF(Q4_2025[[#This Row],[Artikelprijs]]&lt;&gt;"",Q4_2025[[#This Row],[Artikelprijs]],Q4_2025[[#This Row],[Stuksprijs]])</f>
        <v>26.83</v>
      </c>
      <c r="N1363" s="44">
        <f>Q4_2025[[#This Row],[Besteld]]*Q4_2025[[#This Row],[Prijs 2]]</f>
        <v>160.97999999999999</v>
      </c>
      <c r="O1363" s="10">
        <f>IF(Q4_2025[[#This Row],[Brutobedrag 2]]&lt;Q4_2025[[#This Row],[Bruto - Rel.korting]],Q4_2025[[#This Row],[Brutobedrag 2]],Q4_2025[[#This Row],[Brutobedrag 2]]*(100-Q4_2025[[#This Row],[Relatiekorting percentage]])/100)</f>
        <v>112.68599999999998</v>
      </c>
      <c r="R1363" s="3"/>
      <c r="W1363"/>
      <c r="AB1363"/>
    </row>
    <row r="1364" spans="1:28" x14ac:dyDescent="0.3">
      <c r="A1364" t="s">
        <v>872</v>
      </c>
      <c r="B1364">
        <v>3001085</v>
      </c>
      <c r="C1364" t="s">
        <v>765</v>
      </c>
      <c r="D1364">
        <v>1</v>
      </c>
      <c r="E1364" s="10">
        <v>58.17</v>
      </c>
      <c r="F1364" s="10">
        <v>58.17</v>
      </c>
      <c r="G1364" s="10">
        <v>40.72</v>
      </c>
      <c r="H1364">
        <v>30</v>
      </c>
      <c r="I1364" s="51" t="str">
        <f>_xlfn.XLOOKUP(Q4_2025[[#This Row],[Artikelnr]],Artikel_prijzen[Artnr],Artikel_prijzen[Groep],"")</f>
        <v/>
      </c>
      <c r="J1364" s="10" t="str">
        <f>_xlfn.XLOOKUP(Q4_2025[[#This Row],[Artikelnr]],Artikel_prijzen[Artnr],Artikel_prijzen[Prijs 2025],"")</f>
        <v/>
      </c>
      <c r="K1364" t="str">
        <f>IF(Q4_2025[[#This Row],[Artikelprijs]]&lt;&gt;"",IF(Q4_2025[[#This Row],[Stuksprijs]]=Q4_2025[[#This Row],[Artikelprijs]],"Prijs gelijk","Prijs wijkt af"),"")</f>
        <v/>
      </c>
      <c r="L1364" t="str">
        <f>IF(Q4_2025[[#This Row],[Relatiekorting percentage]]=0,
    "Nvt",
    IF(Q4_2025[[#This Row],[Brutobedrag 2]] &lt; Q4_2025[[#This Row],[Bruto - Rel.korting]],
        "Nee",
        "Ja"))</f>
        <v>Ja</v>
      </c>
      <c r="M1364" s="10">
        <f>IF(Q4_2025[[#This Row],[Artikelprijs]]&lt;&gt;"",Q4_2025[[#This Row],[Artikelprijs]],Q4_2025[[#This Row],[Stuksprijs]])</f>
        <v>58.17</v>
      </c>
      <c r="N1364" s="44">
        <f>Q4_2025[[#This Row],[Besteld]]*Q4_2025[[#This Row],[Prijs 2]]</f>
        <v>58.17</v>
      </c>
      <c r="O1364" s="10">
        <f>IF(Q4_2025[[#This Row],[Brutobedrag 2]]&lt;Q4_2025[[#This Row],[Bruto - Rel.korting]],Q4_2025[[#This Row],[Brutobedrag 2]],Q4_2025[[#This Row],[Brutobedrag 2]]*(100-Q4_2025[[#This Row],[Relatiekorting percentage]])/100)</f>
        <v>40.719000000000001</v>
      </c>
      <c r="R1364" s="3"/>
      <c r="W1364"/>
      <c r="AB1364"/>
    </row>
    <row r="1365" spans="1:28" x14ac:dyDescent="0.3">
      <c r="A1365" t="s">
        <v>872</v>
      </c>
      <c r="B1365">
        <v>1009130</v>
      </c>
      <c r="C1365" t="s">
        <v>250</v>
      </c>
      <c r="D1365">
        <v>1</v>
      </c>
      <c r="E1365" s="10">
        <v>24.73</v>
      </c>
      <c r="F1365" s="10">
        <v>24.73</v>
      </c>
      <c r="G1365" s="10">
        <v>17.309999999999999</v>
      </c>
      <c r="H1365">
        <v>30</v>
      </c>
      <c r="I1365" s="51" t="str">
        <f>_xlfn.XLOOKUP(Q4_2025[[#This Row],[Artikelnr]],Artikel_prijzen[Artnr],Artikel_prijzen[Groep],"")</f>
        <v/>
      </c>
      <c r="J1365" s="10" t="str">
        <f>_xlfn.XLOOKUP(Q4_2025[[#This Row],[Artikelnr]],Artikel_prijzen[Artnr],Artikel_prijzen[Prijs 2025],"")</f>
        <v/>
      </c>
      <c r="K1365" t="str">
        <f>IF(Q4_2025[[#This Row],[Artikelprijs]]&lt;&gt;"",IF(Q4_2025[[#This Row],[Stuksprijs]]=Q4_2025[[#This Row],[Artikelprijs]],"Prijs gelijk","Prijs wijkt af"),"")</f>
        <v/>
      </c>
      <c r="L1365" t="str">
        <f>IF(Q4_2025[[#This Row],[Relatiekorting percentage]]=0,
    "Nvt",
    IF(Q4_2025[[#This Row],[Brutobedrag 2]] &lt; Q4_2025[[#This Row],[Bruto - Rel.korting]],
        "Nee",
        "Ja"))</f>
        <v>Ja</v>
      </c>
      <c r="M1365" s="10">
        <f>IF(Q4_2025[[#This Row],[Artikelprijs]]&lt;&gt;"",Q4_2025[[#This Row],[Artikelprijs]],Q4_2025[[#This Row],[Stuksprijs]])</f>
        <v>24.73</v>
      </c>
      <c r="N1365" s="44">
        <f>Q4_2025[[#This Row],[Besteld]]*Q4_2025[[#This Row],[Prijs 2]]</f>
        <v>24.73</v>
      </c>
      <c r="O1365" s="10">
        <f>IF(Q4_2025[[#This Row],[Brutobedrag 2]]&lt;Q4_2025[[#This Row],[Bruto - Rel.korting]],Q4_2025[[#This Row],[Brutobedrag 2]],Q4_2025[[#This Row],[Brutobedrag 2]]*(100-Q4_2025[[#This Row],[Relatiekorting percentage]])/100)</f>
        <v>17.311</v>
      </c>
      <c r="R1365" s="3"/>
      <c r="W1365"/>
      <c r="AB1365"/>
    </row>
    <row r="1366" spans="1:28" x14ac:dyDescent="0.3">
      <c r="A1366" t="s">
        <v>872</v>
      </c>
      <c r="B1366">
        <v>1003059</v>
      </c>
      <c r="C1366" t="s">
        <v>417</v>
      </c>
      <c r="D1366">
        <v>5</v>
      </c>
      <c r="E1366" s="10">
        <v>68.25</v>
      </c>
      <c r="F1366" s="10">
        <v>341.25</v>
      </c>
      <c r="G1366" s="10">
        <v>238.87</v>
      </c>
      <c r="H1366">
        <v>30</v>
      </c>
      <c r="I1366" s="51" t="str">
        <f>_xlfn.XLOOKUP(Q4_2025[[#This Row],[Artikelnr]],Artikel_prijzen[Artnr],Artikel_prijzen[Groep],"")</f>
        <v/>
      </c>
      <c r="J1366" s="10" t="str">
        <f>_xlfn.XLOOKUP(Q4_2025[[#This Row],[Artikelnr]],Artikel_prijzen[Artnr],Artikel_prijzen[Prijs 2025],"")</f>
        <v/>
      </c>
      <c r="K1366" t="str">
        <f>IF(Q4_2025[[#This Row],[Artikelprijs]]&lt;&gt;"",IF(Q4_2025[[#This Row],[Stuksprijs]]=Q4_2025[[#This Row],[Artikelprijs]],"Prijs gelijk","Prijs wijkt af"),"")</f>
        <v/>
      </c>
      <c r="L1366" t="str">
        <f>IF(Q4_2025[[#This Row],[Relatiekorting percentage]]=0,
    "Nvt",
    IF(Q4_2025[[#This Row],[Brutobedrag 2]] &lt; Q4_2025[[#This Row],[Bruto - Rel.korting]],
        "Nee",
        "Ja"))</f>
        <v>Ja</v>
      </c>
      <c r="M1366" s="10">
        <f>IF(Q4_2025[[#This Row],[Artikelprijs]]&lt;&gt;"",Q4_2025[[#This Row],[Artikelprijs]],Q4_2025[[#This Row],[Stuksprijs]])</f>
        <v>68.25</v>
      </c>
      <c r="N1366" s="44">
        <f>Q4_2025[[#This Row],[Besteld]]*Q4_2025[[#This Row],[Prijs 2]]</f>
        <v>341.25</v>
      </c>
      <c r="O1366" s="10">
        <f>IF(Q4_2025[[#This Row],[Brutobedrag 2]]&lt;Q4_2025[[#This Row],[Bruto - Rel.korting]],Q4_2025[[#This Row],[Brutobedrag 2]],Q4_2025[[#This Row],[Brutobedrag 2]]*(100-Q4_2025[[#This Row],[Relatiekorting percentage]])/100)</f>
        <v>238.875</v>
      </c>
      <c r="R1366" s="3"/>
      <c r="W1366"/>
      <c r="AB1366"/>
    </row>
    <row r="1367" spans="1:28" x14ac:dyDescent="0.3">
      <c r="A1367" t="s">
        <v>872</v>
      </c>
      <c r="B1367">
        <v>3002010</v>
      </c>
      <c r="C1367" t="s">
        <v>184</v>
      </c>
      <c r="D1367">
        <v>1</v>
      </c>
      <c r="E1367" s="10">
        <v>25.52</v>
      </c>
      <c r="F1367" s="10">
        <v>25.52</v>
      </c>
      <c r="G1367" s="10">
        <v>25.52</v>
      </c>
      <c r="H1367">
        <v>0</v>
      </c>
      <c r="I1367" s="51" t="str">
        <f>_xlfn.XLOOKUP(Q4_2025[[#This Row],[Artikelnr]],Artikel_prijzen[Artnr],Artikel_prijzen[Groep],"")</f>
        <v/>
      </c>
      <c r="J1367" s="10" t="str">
        <f>_xlfn.XLOOKUP(Q4_2025[[#This Row],[Artikelnr]],Artikel_prijzen[Artnr],Artikel_prijzen[Prijs 2025],"")</f>
        <v/>
      </c>
      <c r="K1367" t="str">
        <f>IF(Q4_2025[[#This Row],[Artikelprijs]]&lt;&gt;"",IF(Q4_2025[[#This Row],[Stuksprijs]]=Q4_2025[[#This Row],[Artikelprijs]],"Prijs gelijk","Prijs wijkt af"),"")</f>
        <v/>
      </c>
      <c r="L1367" t="str">
        <f>IF(Q4_2025[[#This Row],[Relatiekorting percentage]]=0,
    "Nvt",
    IF(Q4_2025[[#This Row],[Brutobedrag 2]] &lt; Q4_2025[[#This Row],[Bruto - Rel.korting]],
        "Nee",
        "Ja"))</f>
        <v>Nvt</v>
      </c>
      <c r="M1367" s="10">
        <f>IF(Q4_2025[[#This Row],[Artikelprijs]]&lt;&gt;"",Q4_2025[[#This Row],[Artikelprijs]],Q4_2025[[#This Row],[Stuksprijs]])</f>
        <v>25.52</v>
      </c>
      <c r="N1367" s="44">
        <f>Q4_2025[[#This Row],[Besteld]]*Q4_2025[[#This Row],[Prijs 2]]</f>
        <v>25.52</v>
      </c>
      <c r="O1367" s="10">
        <f>IF(Q4_2025[[#This Row],[Brutobedrag 2]]&lt;Q4_2025[[#This Row],[Bruto - Rel.korting]],Q4_2025[[#This Row],[Brutobedrag 2]],Q4_2025[[#This Row],[Brutobedrag 2]]*(100-Q4_2025[[#This Row],[Relatiekorting percentage]])/100)</f>
        <v>25.52</v>
      </c>
      <c r="R1367" s="3"/>
      <c r="W1367"/>
      <c r="AB1367"/>
    </row>
    <row r="1368" spans="1:28" x14ac:dyDescent="0.3">
      <c r="A1368" t="s">
        <v>872</v>
      </c>
      <c r="B1368">
        <v>1008027</v>
      </c>
      <c r="C1368" t="s">
        <v>807</v>
      </c>
      <c r="D1368">
        <v>10</v>
      </c>
      <c r="E1368" s="10">
        <v>23.39</v>
      </c>
      <c r="F1368" s="10">
        <v>233.9</v>
      </c>
      <c r="G1368" s="10">
        <v>233.9</v>
      </c>
      <c r="H1368">
        <v>0</v>
      </c>
      <c r="I1368" s="51" t="str">
        <f>_xlfn.XLOOKUP(Q4_2025[[#This Row],[Artikelnr]],Artikel_prijzen[Artnr],Artikel_prijzen[Groep],"")</f>
        <v/>
      </c>
      <c r="J1368" s="10" t="str">
        <f>_xlfn.XLOOKUP(Q4_2025[[#This Row],[Artikelnr]],Artikel_prijzen[Artnr],Artikel_prijzen[Prijs 2025],"")</f>
        <v/>
      </c>
      <c r="K1368" t="str">
        <f>IF(Q4_2025[[#This Row],[Artikelprijs]]&lt;&gt;"",IF(Q4_2025[[#This Row],[Stuksprijs]]=Q4_2025[[#This Row],[Artikelprijs]],"Prijs gelijk","Prijs wijkt af"),"")</f>
        <v/>
      </c>
      <c r="L1368" t="str">
        <f>IF(Q4_2025[[#This Row],[Relatiekorting percentage]]=0,
    "Nvt",
    IF(Q4_2025[[#This Row],[Brutobedrag 2]] &lt; Q4_2025[[#This Row],[Bruto - Rel.korting]],
        "Nee",
        "Ja"))</f>
        <v>Nvt</v>
      </c>
      <c r="M1368" s="10">
        <f>IF(Q4_2025[[#This Row],[Artikelprijs]]&lt;&gt;"",Q4_2025[[#This Row],[Artikelprijs]],Q4_2025[[#This Row],[Stuksprijs]])</f>
        <v>23.39</v>
      </c>
      <c r="N1368" s="44">
        <f>Q4_2025[[#This Row],[Besteld]]*Q4_2025[[#This Row],[Prijs 2]]</f>
        <v>233.9</v>
      </c>
      <c r="O1368" s="10">
        <f>IF(Q4_2025[[#This Row],[Brutobedrag 2]]&lt;Q4_2025[[#This Row],[Bruto - Rel.korting]],Q4_2025[[#This Row],[Brutobedrag 2]],Q4_2025[[#This Row],[Brutobedrag 2]]*(100-Q4_2025[[#This Row],[Relatiekorting percentage]])/100)</f>
        <v>233.9</v>
      </c>
      <c r="R1368" s="3"/>
      <c r="W1368"/>
      <c r="AB1368"/>
    </row>
    <row r="1369" spans="1:28" x14ac:dyDescent="0.3">
      <c r="A1369" t="s">
        <v>872</v>
      </c>
      <c r="B1369">
        <v>2001168</v>
      </c>
      <c r="C1369" t="s">
        <v>149</v>
      </c>
      <c r="D1369">
        <v>2</v>
      </c>
      <c r="E1369" s="10">
        <v>22</v>
      </c>
      <c r="F1369" s="10">
        <v>44</v>
      </c>
      <c r="G1369" s="10">
        <v>30.8</v>
      </c>
      <c r="H1369">
        <v>30</v>
      </c>
      <c r="I1369" s="51" t="str">
        <f>_xlfn.XLOOKUP(Q4_2025[[#This Row],[Artikelnr]],Artikel_prijzen[Artnr],Artikel_prijzen[Groep],"")</f>
        <v/>
      </c>
      <c r="J1369" s="10" t="str">
        <f>_xlfn.XLOOKUP(Q4_2025[[#This Row],[Artikelnr]],Artikel_prijzen[Artnr],Artikel_prijzen[Prijs 2025],"")</f>
        <v/>
      </c>
      <c r="K1369" t="str">
        <f>IF(Q4_2025[[#This Row],[Artikelprijs]]&lt;&gt;"",IF(Q4_2025[[#This Row],[Stuksprijs]]=Q4_2025[[#This Row],[Artikelprijs]],"Prijs gelijk","Prijs wijkt af"),"")</f>
        <v/>
      </c>
      <c r="L1369" t="str">
        <f>IF(Q4_2025[[#This Row],[Relatiekorting percentage]]=0,
    "Nvt",
    IF(Q4_2025[[#This Row],[Brutobedrag 2]] &lt; Q4_2025[[#This Row],[Bruto - Rel.korting]],
        "Nee",
        "Ja"))</f>
        <v>Ja</v>
      </c>
      <c r="M1369" s="10">
        <f>IF(Q4_2025[[#This Row],[Artikelprijs]]&lt;&gt;"",Q4_2025[[#This Row],[Artikelprijs]],Q4_2025[[#This Row],[Stuksprijs]])</f>
        <v>22</v>
      </c>
      <c r="N1369" s="44">
        <f>Q4_2025[[#This Row],[Besteld]]*Q4_2025[[#This Row],[Prijs 2]]</f>
        <v>44</v>
      </c>
      <c r="O1369" s="10">
        <f>IF(Q4_2025[[#This Row],[Brutobedrag 2]]&lt;Q4_2025[[#This Row],[Bruto - Rel.korting]],Q4_2025[[#This Row],[Brutobedrag 2]],Q4_2025[[#This Row],[Brutobedrag 2]]*(100-Q4_2025[[#This Row],[Relatiekorting percentage]])/100)</f>
        <v>30.8</v>
      </c>
      <c r="R1369" s="3"/>
      <c r="W1369"/>
      <c r="AB1369"/>
    </row>
    <row r="1370" spans="1:28" x14ac:dyDescent="0.3">
      <c r="A1370" t="s">
        <v>872</v>
      </c>
      <c r="B1370">
        <v>2001094</v>
      </c>
      <c r="C1370" t="s">
        <v>142</v>
      </c>
      <c r="D1370">
        <v>8</v>
      </c>
      <c r="E1370" s="10">
        <v>48.68</v>
      </c>
      <c r="F1370" s="10">
        <v>389.44</v>
      </c>
      <c r="G1370" s="10">
        <v>272.61</v>
      </c>
      <c r="H1370">
        <v>30</v>
      </c>
      <c r="I1370" s="51" t="str">
        <f>_xlfn.XLOOKUP(Q4_2025[[#This Row],[Artikelnr]],Artikel_prijzen[Artnr],Artikel_prijzen[Groep],"")</f>
        <v/>
      </c>
      <c r="J1370" s="10" t="str">
        <f>_xlfn.XLOOKUP(Q4_2025[[#This Row],[Artikelnr]],Artikel_prijzen[Artnr],Artikel_prijzen[Prijs 2025],"")</f>
        <v/>
      </c>
      <c r="K1370" t="str">
        <f>IF(Q4_2025[[#This Row],[Artikelprijs]]&lt;&gt;"",IF(Q4_2025[[#This Row],[Stuksprijs]]=Q4_2025[[#This Row],[Artikelprijs]],"Prijs gelijk","Prijs wijkt af"),"")</f>
        <v/>
      </c>
      <c r="L1370" t="str">
        <f>IF(Q4_2025[[#This Row],[Relatiekorting percentage]]=0,
    "Nvt",
    IF(Q4_2025[[#This Row],[Brutobedrag 2]] &lt; Q4_2025[[#This Row],[Bruto - Rel.korting]],
        "Nee",
        "Ja"))</f>
        <v>Ja</v>
      </c>
      <c r="M1370" s="10">
        <f>IF(Q4_2025[[#This Row],[Artikelprijs]]&lt;&gt;"",Q4_2025[[#This Row],[Artikelprijs]],Q4_2025[[#This Row],[Stuksprijs]])</f>
        <v>48.68</v>
      </c>
      <c r="N1370" s="44">
        <f>Q4_2025[[#This Row],[Besteld]]*Q4_2025[[#This Row],[Prijs 2]]</f>
        <v>389.44</v>
      </c>
      <c r="O1370" s="10">
        <f>IF(Q4_2025[[#This Row],[Brutobedrag 2]]&lt;Q4_2025[[#This Row],[Bruto - Rel.korting]],Q4_2025[[#This Row],[Brutobedrag 2]],Q4_2025[[#This Row],[Brutobedrag 2]]*(100-Q4_2025[[#This Row],[Relatiekorting percentage]])/100)</f>
        <v>272.608</v>
      </c>
      <c r="R1370" s="3"/>
      <c r="W1370"/>
      <c r="AB1370"/>
    </row>
    <row r="1371" spans="1:28" x14ac:dyDescent="0.3">
      <c r="A1371" t="s">
        <v>872</v>
      </c>
      <c r="B1371">
        <v>2001165</v>
      </c>
      <c r="C1371" t="s">
        <v>144</v>
      </c>
      <c r="D1371">
        <v>4</v>
      </c>
      <c r="E1371" s="10">
        <v>24.87</v>
      </c>
      <c r="F1371" s="10">
        <v>99.48</v>
      </c>
      <c r="G1371" s="10">
        <v>69.64</v>
      </c>
      <c r="H1371">
        <v>30</v>
      </c>
      <c r="I1371" s="51" t="str">
        <f>_xlfn.XLOOKUP(Q4_2025[[#This Row],[Artikelnr]],Artikel_prijzen[Artnr],Artikel_prijzen[Groep],"")</f>
        <v/>
      </c>
      <c r="J1371" s="10" t="str">
        <f>_xlfn.XLOOKUP(Q4_2025[[#This Row],[Artikelnr]],Artikel_prijzen[Artnr],Artikel_prijzen[Prijs 2025],"")</f>
        <v/>
      </c>
      <c r="K1371" t="str">
        <f>IF(Q4_2025[[#This Row],[Artikelprijs]]&lt;&gt;"",IF(Q4_2025[[#This Row],[Stuksprijs]]=Q4_2025[[#This Row],[Artikelprijs]],"Prijs gelijk","Prijs wijkt af"),"")</f>
        <v/>
      </c>
      <c r="L1371" t="str">
        <f>IF(Q4_2025[[#This Row],[Relatiekorting percentage]]=0,
    "Nvt",
    IF(Q4_2025[[#This Row],[Brutobedrag 2]] &lt; Q4_2025[[#This Row],[Bruto - Rel.korting]],
        "Nee",
        "Ja"))</f>
        <v>Ja</v>
      </c>
      <c r="M1371" s="10">
        <f>IF(Q4_2025[[#This Row],[Artikelprijs]]&lt;&gt;"",Q4_2025[[#This Row],[Artikelprijs]],Q4_2025[[#This Row],[Stuksprijs]])</f>
        <v>24.87</v>
      </c>
      <c r="N1371" s="44">
        <f>Q4_2025[[#This Row],[Besteld]]*Q4_2025[[#This Row],[Prijs 2]]</f>
        <v>99.48</v>
      </c>
      <c r="O1371" s="10">
        <f>IF(Q4_2025[[#This Row],[Brutobedrag 2]]&lt;Q4_2025[[#This Row],[Bruto - Rel.korting]],Q4_2025[[#This Row],[Brutobedrag 2]],Q4_2025[[#This Row],[Brutobedrag 2]]*(100-Q4_2025[[#This Row],[Relatiekorting percentage]])/100)</f>
        <v>69.63600000000001</v>
      </c>
      <c r="R1371" s="3"/>
      <c r="W1371"/>
      <c r="AB1371"/>
    </row>
    <row r="1372" spans="1:28" x14ac:dyDescent="0.3">
      <c r="A1372" t="s">
        <v>872</v>
      </c>
      <c r="B1372">
        <v>2001048</v>
      </c>
      <c r="C1372" t="s">
        <v>146</v>
      </c>
      <c r="D1372">
        <v>4</v>
      </c>
      <c r="E1372" s="10">
        <v>42.18</v>
      </c>
      <c r="F1372" s="10">
        <v>168.72</v>
      </c>
      <c r="G1372" s="10">
        <v>118.1</v>
      </c>
      <c r="H1372">
        <v>30</v>
      </c>
      <c r="I1372" s="51" t="str">
        <f>_xlfn.XLOOKUP(Q4_2025[[#This Row],[Artikelnr]],Artikel_prijzen[Artnr],Artikel_prijzen[Groep],"")</f>
        <v/>
      </c>
      <c r="J1372" s="10" t="str">
        <f>_xlfn.XLOOKUP(Q4_2025[[#This Row],[Artikelnr]],Artikel_prijzen[Artnr],Artikel_prijzen[Prijs 2025],"")</f>
        <v/>
      </c>
      <c r="K1372" t="str">
        <f>IF(Q4_2025[[#This Row],[Artikelprijs]]&lt;&gt;"",IF(Q4_2025[[#This Row],[Stuksprijs]]=Q4_2025[[#This Row],[Artikelprijs]],"Prijs gelijk","Prijs wijkt af"),"")</f>
        <v/>
      </c>
      <c r="L1372" t="str">
        <f>IF(Q4_2025[[#This Row],[Relatiekorting percentage]]=0,
    "Nvt",
    IF(Q4_2025[[#This Row],[Brutobedrag 2]] &lt; Q4_2025[[#This Row],[Bruto - Rel.korting]],
        "Nee",
        "Ja"))</f>
        <v>Ja</v>
      </c>
      <c r="M1372" s="10">
        <f>IF(Q4_2025[[#This Row],[Artikelprijs]]&lt;&gt;"",Q4_2025[[#This Row],[Artikelprijs]],Q4_2025[[#This Row],[Stuksprijs]])</f>
        <v>42.18</v>
      </c>
      <c r="N1372" s="44">
        <f>Q4_2025[[#This Row],[Besteld]]*Q4_2025[[#This Row],[Prijs 2]]</f>
        <v>168.72</v>
      </c>
      <c r="O1372" s="10">
        <f>IF(Q4_2025[[#This Row],[Brutobedrag 2]]&lt;Q4_2025[[#This Row],[Bruto - Rel.korting]],Q4_2025[[#This Row],[Brutobedrag 2]],Q4_2025[[#This Row],[Brutobedrag 2]]*(100-Q4_2025[[#This Row],[Relatiekorting percentage]])/100)</f>
        <v>118.104</v>
      </c>
      <c r="R1372" s="3"/>
      <c r="W1372"/>
      <c r="AB1372"/>
    </row>
    <row r="1373" spans="1:28" x14ac:dyDescent="0.3">
      <c r="A1373" t="s">
        <v>872</v>
      </c>
      <c r="B1373">
        <v>2004051</v>
      </c>
      <c r="C1373" t="s">
        <v>255</v>
      </c>
      <c r="D1373">
        <v>4</v>
      </c>
      <c r="E1373" s="10">
        <v>16.54</v>
      </c>
      <c r="F1373" s="10">
        <v>66.16</v>
      </c>
      <c r="G1373" s="10">
        <v>46.31</v>
      </c>
      <c r="H1373">
        <v>30</v>
      </c>
      <c r="I1373" s="51" t="str">
        <f>_xlfn.XLOOKUP(Q4_2025[[#This Row],[Artikelnr]],Artikel_prijzen[Artnr],Artikel_prijzen[Groep],"")</f>
        <v/>
      </c>
      <c r="J1373" s="10" t="str">
        <f>_xlfn.XLOOKUP(Q4_2025[[#This Row],[Artikelnr]],Artikel_prijzen[Artnr],Artikel_prijzen[Prijs 2025],"")</f>
        <v/>
      </c>
      <c r="K1373" t="str">
        <f>IF(Q4_2025[[#This Row],[Artikelprijs]]&lt;&gt;"",IF(Q4_2025[[#This Row],[Stuksprijs]]=Q4_2025[[#This Row],[Artikelprijs]],"Prijs gelijk","Prijs wijkt af"),"")</f>
        <v/>
      </c>
      <c r="L1373" t="str">
        <f>IF(Q4_2025[[#This Row],[Relatiekorting percentage]]=0,
    "Nvt",
    IF(Q4_2025[[#This Row],[Brutobedrag 2]] &lt; Q4_2025[[#This Row],[Bruto - Rel.korting]],
        "Nee",
        "Ja"))</f>
        <v>Ja</v>
      </c>
      <c r="M1373" s="10">
        <f>IF(Q4_2025[[#This Row],[Artikelprijs]]&lt;&gt;"",Q4_2025[[#This Row],[Artikelprijs]],Q4_2025[[#This Row],[Stuksprijs]])</f>
        <v>16.54</v>
      </c>
      <c r="N1373" s="44">
        <f>Q4_2025[[#This Row],[Besteld]]*Q4_2025[[#This Row],[Prijs 2]]</f>
        <v>66.16</v>
      </c>
      <c r="O1373" s="10">
        <f>IF(Q4_2025[[#This Row],[Brutobedrag 2]]&lt;Q4_2025[[#This Row],[Bruto - Rel.korting]],Q4_2025[[#This Row],[Brutobedrag 2]],Q4_2025[[#This Row],[Brutobedrag 2]]*(100-Q4_2025[[#This Row],[Relatiekorting percentage]])/100)</f>
        <v>46.311999999999998</v>
      </c>
      <c r="R1373" s="3"/>
      <c r="W1373"/>
      <c r="AB1373"/>
    </row>
    <row r="1374" spans="1:28" x14ac:dyDescent="0.3">
      <c r="A1374" t="s">
        <v>872</v>
      </c>
      <c r="B1374">
        <v>1002060</v>
      </c>
      <c r="C1374" t="s">
        <v>338</v>
      </c>
      <c r="D1374">
        <v>7</v>
      </c>
      <c r="E1374" s="10">
        <v>49</v>
      </c>
      <c r="F1374" s="10">
        <v>343</v>
      </c>
      <c r="G1374" s="10">
        <v>240.1</v>
      </c>
      <c r="H1374">
        <v>30</v>
      </c>
      <c r="I1374" s="51" t="str">
        <f>_xlfn.XLOOKUP(Q4_2025[[#This Row],[Artikelnr]],Artikel_prijzen[Artnr],Artikel_prijzen[Groep],"")</f>
        <v/>
      </c>
      <c r="J1374" s="10" t="str">
        <f>_xlfn.XLOOKUP(Q4_2025[[#This Row],[Artikelnr]],Artikel_prijzen[Artnr],Artikel_prijzen[Prijs 2025],"")</f>
        <v/>
      </c>
      <c r="K1374" t="str">
        <f>IF(Q4_2025[[#This Row],[Artikelprijs]]&lt;&gt;"",IF(Q4_2025[[#This Row],[Stuksprijs]]=Q4_2025[[#This Row],[Artikelprijs]],"Prijs gelijk","Prijs wijkt af"),"")</f>
        <v/>
      </c>
      <c r="L1374" t="str">
        <f>IF(Q4_2025[[#This Row],[Relatiekorting percentage]]=0,
    "Nvt",
    IF(Q4_2025[[#This Row],[Brutobedrag 2]] &lt; Q4_2025[[#This Row],[Bruto - Rel.korting]],
        "Nee",
        "Ja"))</f>
        <v>Ja</v>
      </c>
      <c r="M1374" s="10">
        <f>IF(Q4_2025[[#This Row],[Artikelprijs]]&lt;&gt;"",Q4_2025[[#This Row],[Artikelprijs]],Q4_2025[[#This Row],[Stuksprijs]])</f>
        <v>49</v>
      </c>
      <c r="N1374" s="44">
        <f>Q4_2025[[#This Row],[Besteld]]*Q4_2025[[#This Row],[Prijs 2]]</f>
        <v>343</v>
      </c>
      <c r="O1374" s="10">
        <f>IF(Q4_2025[[#This Row],[Brutobedrag 2]]&lt;Q4_2025[[#This Row],[Bruto - Rel.korting]],Q4_2025[[#This Row],[Brutobedrag 2]],Q4_2025[[#This Row],[Brutobedrag 2]]*(100-Q4_2025[[#This Row],[Relatiekorting percentage]])/100)</f>
        <v>240.1</v>
      </c>
      <c r="R1374" s="3"/>
      <c r="W1374"/>
      <c r="AB1374"/>
    </row>
    <row r="1375" spans="1:28" x14ac:dyDescent="0.3">
      <c r="A1375" t="s">
        <v>872</v>
      </c>
      <c r="B1375">
        <v>1007057</v>
      </c>
      <c r="C1375" t="s">
        <v>340</v>
      </c>
      <c r="D1375">
        <v>8</v>
      </c>
      <c r="E1375" s="10">
        <v>78</v>
      </c>
      <c r="F1375" s="10">
        <v>624</v>
      </c>
      <c r="G1375" s="10">
        <v>436.8</v>
      </c>
      <c r="H1375">
        <v>30</v>
      </c>
      <c r="I1375" s="51" t="str">
        <f>_xlfn.XLOOKUP(Q4_2025[[#This Row],[Artikelnr]],Artikel_prijzen[Artnr],Artikel_prijzen[Groep],"")</f>
        <v/>
      </c>
      <c r="J1375" s="10" t="str">
        <f>_xlfn.XLOOKUP(Q4_2025[[#This Row],[Artikelnr]],Artikel_prijzen[Artnr],Artikel_prijzen[Prijs 2025],"")</f>
        <v/>
      </c>
      <c r="K1375" t="str">
        <f>IF(Q4_2025[[#This Row],[Artikelprijs]]&lt;&gt;"",IF(Q4_2025[[#This Row],[Stuksprijs]]=Q4_2025[[#This Row],[Artikelprijs]],"Prijs gelijk","Prijs wijkt af"),"")</f>
        <v/>
      </c>
      <c r="L1375" t="str">
        <f>IF(Q4_2025[[#This Row],[Relatiekorting percentage]]=0,
    "Nvt",
    IF(Q4_2025[[#This Row],[Brutobedrag 2]] &lt; Q4_2025[[#This Row],[Bruto - Rel.korting]],
        "Nee",
        "Ja"))</f>
        <v>Ja</v>
      </c>
      <c r="M1375" s="10">
        <f>IF(Q4_2025[[#This Row],[Artikelprijs]]&lt;&gt;"",Q4_2025[[#This Row],[Artikelprijs]],Q4_2025[[#This Row],[Stuksprijs]])</f>
        <v>78</v>
      </c>
      <c r="N1375" s="44">
        <f>Q4_2025[[#This Row],[Besteld]]*Q4_2025[[#This Row],[Prijs 2]]</f>
        <v>624</v>
      </c>
      <c r="O1375" s="10">
        <f>IF(Q4_2025[[#This Row],[Brutobedrag 2]]&lt;Q4_2025[[#This Row],[Bruto - Rel.korting]],Q4_2025[[#This Row],[Brutobedrag 2]],Q4_2025[[#This Row],[Brutobedrag 2]]*(100-Q4_2025[[#This Row],[Relatiekorting percentage]])/100)</f>
        <v>436.8</v>
      </c>
      <c r="R1375" s="3"/>
      <c r="W1375"/>
      <c r="AB1375"/>
    </row>
    <row r="1376" spans="1:28" x14ac:dyDescent="0.3">
      <c r="A1376" t="s">
        <v>872</v>
      </c>
      <c r="B1376">
        <v>2004033</v>
      </c>
      <c r="C1376" t="s">
        <v>885</v>
      </c>
      <c r="D1376">
        <v>2</v>
      </c>
      <c r="E1376" s="10">
        <v>16.54</v>
      </c>
      <c r="F1376" s="10">
        <v>33.08</v>
      </c>
      <c r="G1376" s="10">
        <v>23.16</v>
      </c>
      <c r="H1376">
        <v>30</v>
      </c>
      <c r="I1376" s="51" t="str">
        <f>_xlfn.XLOOKUP(Q4_2025[[#This Row],[Artikelnr]],Artikel_prijzen[Artnr],Artikel_prijzen[Groep],"")</f>
        <v/>
      </c>
      <c r="J1376" s="10" t="str">
        <f>_xlfn.XLOOKUP(Q4_2025[[#This Row],[Artikelnr]],Artikel_prijzen[Artnr],Artikel_prijzen[Prijs 2025],"")</f>
        <v/>
      </c>
      <c r="K1376" t="str">
        <f>IF(Q4_2025[[#This Row],[Artikelprijs]]&lt;&gt;"",IF(Q4_2025[[#This Row],[Stuksprijs]]=Q4_2025[[#This Row],[Artikelprijs]],"Prijs gelijk","Prijs wijkt af"),"")</f>
        <v/>
      </c>
      <c r="L1376" t="str">
        <f>IF(Q4_2025[[#This Row],[Relatiekorting percentage]]=0,
    "Nvt",
    IF(Q4_2025[[#This Row],[Brutobedrag 2]] &lt; Q4_2025[[#This Row],[Bruto - Rel.korting]],
        "Nee",
        "Ja"))</f>
        <v>Ja</v>
      </c>
      <c r="M1376" s="10">
        <f>IF(Q4_2025[[#This Row],[Artikelprijs]]&lt;&gt;"",Q4_2025[[#This Row],[Artikelprijs]],Q4_2025[[#This Row],[Stuksprijs]])</f>
        <v>16.54</v>
      </c>
      <c r="N1376" s="44">
        <f>Q4_2025[[#This Row],[Besteld]]*Q4_2025[[#This Row],[Prijs 2]]</f>
        <v>33.08</v>
      </c>
      <c r="O1376" s="10">
        <f>IF(Q4_2025[[#This Row],[Brutobedrag 2]]&lt;Q4_2025[[#This Row],[Bruto - Rel.korting]],Q4_2025[[#This Row],[Brutobedrag 2]],Q4_2025[[#This Row],[Brutobedrag 2]]*(100-Q4_2025[[#This Row],[Relatiekorting percentage]])/100)</f>
        <v>23.155999999999999</v>
      </c>
      <c r="R1376" s="3"/>
      <c r="W1376"/>
      <c r="AB1376"/>
    </row>
    <row r="1377" spans="1:28" x14ac:dyDescent="0.3">
      <c r="A1377" t="s">
        <v>872</v>
      </c>
      <c r="B1377">
        <v>2004041</v>
      </c>
      <c r="C1377" t="s">
        <v>216</v>
      </c>
      <c r="D1377">
        <v>3</v>
      </c>
      <c r="E1377" s="10">
        <v>17.64</v>
      </c>
      <c r="F1377" s="10">
        <v>52.92</v>
      </c>
      <c r="G1377" s="10">
        <v>37.04</v>
      </c>
      <c r="H1377">
        <v>30</v>
      </c>
      <c r="I1377" s="51" t="str">
        <f>_xlfn.XLOOKUP(Q4_2025[[#This Row],[Artikelnr]],Artikel_prijzen[Artnr],Artikel_prijzen[Groep],"")</f>
        <v/>
      </c>
      <c r="J1377" s="10" t="str">
        <f>_xlfn.XLOOKUP(Q4_2025[[#This Row],[Artikelnr]],Artikel_prijzen[Artnr],Artikel_prijzen[Prijs 2025],"")</f>
        <v/>
      </c>
      <c r="K1377" t="str">
        <f>IF(Q4_2025[[#This Row],[Artikelprijs]]&lt;&gt;"",IF(Q4_2025[[#This Row],[Stuksprijs]]=Q4_2025[[#This Row],[Artikelprijs]],"Prijs gelijk","Prijs wijkt af"),"")</f>
        <v/>
      </c>
      <c r="L1377" t="str">
        <f>IF(Q4_2025[[#This Row],[Relatiekorting percentage]]=0,
    "Nvt",
    IF(Q4_2025[[#This Row],[Brutobedrag 2]] &lt; Q4_2025[[#This Row],[Bruto - Rel.korting]],
        "Nee",
        "Ja"))</f>
        <v>Ja</v>
      </c>
      <c r="M1377" s="10">
        <f>IF(Q4_2025[[#This Row],[Artikelprijs]]&lt;&gt;"",Q4_2025[[#This Row],[Artikelprijs]],Q4_2025[[#This Row],[Stuksprijs]])</f>
        <v>17.64</v>
      </c>
      <c r="N1377" s="44">
        <f>Q4_2025[[#This Row],[Besteld]]*Q4_2025[[#This Row],[Prijs 2]]</f>
        <v>52.92</v>
      </c>
      <c r="O1377" s="10">
        <f>IF(Q4_2025[[#This Row],[Brutobedrag 2]]&lt;Q4_2025[[#This Row],[Bruto - Rel.korting]],Q4_2025[[#This Row],[Brutobedrag 2]],Q4_2025[[#This Row],[Brutobedrag 2]]*(100-Q4_2025[[#This Row],[Relatiekorting percentage]])/100)</f>
        <v>37.044000000000004</v>
      </c>
      <c r="R1377" s="3"/>
      <c r="W1377"/>
      <c r="AB1377"/>
    </row>
    <row r="1378" spans="1:28" x14ac:dyDescent="0.3">
      <c r="A1378" t="s">
        <v>872</v>
      </c>
      <c r="B1378">
        <v>2004032</v>
      </c>
      <c r="C1378" t="s">
        <v>43</v>
      </c>
      <c r="D1378">
        <v>10</v>
      </c>
      <c r="E1378" s="10">
        <v>16.22</v>
      </c>
      <c r="F1378" s="10">
        <v>162.19999999999999</v>
      </c>
      <c r="G1378" s="10">
        <v>113.54</v>
      </c>
      <c r="H1378">
        <v>30</v>
      </c>
      <c r="I1378" s="51" t="str">
        <f>_xlfn.XLOOKUP(Q4_2025[[#This Row],[Artikelnr]],Artikel_prijzen[Artnr],Artikel_prijzen[Groep],"")</f>
        <v/>
      </c>
      <c r="J1378" s="10" t="str">
        <f>_xlfn.XLOOKUP(Q4_2025[[#This Row],[Artikelnr]],Artikel_prijzen[Artnr],Artikel_prijzen[Prijs 2025],"")</f>
        <v/>
      </c>
      <c r="K1378" t="str">
        <f>IF(Q4_2025[[#This Row],[Artikelprijs]]&lt;&gt;"",IF(Q4_2025[[#This Row],[Stuksprijs]]=Q4_2025[[#This Row],[Artikelprijs]],"Prijs gelijk","Prijs wijkt af"),"")</f>
        <v/>
      </c>
      <c r="L1378" t="str">
        <f>IF(Q4_2025[[#This Row],[Relatiekorting percentage]]=0,
    "Nvt",
    IF(Q4_2025[[#This Row],[Brutobedrag 2]] &lt; Q4_2025[[#This Row],[Bruto - Rel.korting]],
        "Nee",
        "Ja"))</f>
        <v>Ja</v>
      </c>
      <c r="M1378" s="10">
        <f>IF(Q4_2025[[#This Row],[Artikelprijs]]&lt;&gt;"",Q4_2025[[#This Row],[Artikelprijs]],Q4_2025[[#This Row],[Stuksprijs]])</f>
        <v>16.22</v>
      </c>
      <c r="N1378" s="44">
        <f>Q4_2025[[#This Row],[Besteld]]*Q4_2025[[#This Row],[Prijs 2]]</f>
        <v>162.19999999999999</v>
      </c>
      <c r="O1378" s="10">
        <f>IF(Q4_2025[[#This Row],[Brutobedrag 2]]&lt;Q4_2025[[#This Row],[Bruto - Rel.korting]],Q4_2025[[#This Row],[Brutobedrag 2]],Q4_2025[[#This Row],[Brutobedrag 2]]*(100-Q4_2025[[#This Row],[Relatiekorting percentage]])/100)</f>
        <v>113.54</v>
      </c>
      <c r="R1378" s="3"/>
      <c r="W1378"/>
      <c r="AB1378"/>
    </row>
    <row r="1379" spans="1:28" x14ac:dyDescent="0.3">
      <c r="A1379" t="s">
        <v>872</v>
      </c>
      <c r="B1379">
        <v>5040009</v>
      </c>
      <c r="C1379" t="s">
        <v>323</v>
      </c>
      <c r="D1379">
        <v>1</v>
      </c>
      <c r="E1379" s="10">
        <v>401.7</v>
      </c>
      <c r="F1379" s="10">
        <v>401.7</v>
      </c>
      <c r="G1379" s="10">
        <v>361.53</v>
      </c>
      <c r="H1379">
        <v>10</v>
      </c>
      <c r="I1379" s="51" t="str">
        <f>_xlfn.XLOOKUP(Q4_2025[[#This Row],[Artikelnr]],Artikel_prijzen[Artnr],Artikel_prijzen[Groep],"")</f>
        <v>AV</v>
      </c>
      <c r="J1379" s="10">
        <f>_xlfn.XLOOKUP(Q4_2025[[#This Row],[Artikelnr]],Artikel_prijzen[Artnr],Artikel_prijzen[Prijs 2025],"")</f>
        <v>390</v>
      </c>
      <c r="K1379" t="str">
        <f>IF(Q4_2025[[#This Row],[Artikelprijs]]&lt;&gt;"",IF(Q4_2025[[#This Row],[Stuksprijs]]=Q4_2025[[#This Row],[Artikelprijs]],"Prijs gelijk","Prijs wijkt af"),"")</f>
        <v>Prijs wijkt af</v>
      </c>
      <c r="L1379" t="str">
        <f>IF(Q4_2025[[#This Row],[Relatiekorting percentage]]=0,
    "Nvt",
    IF(Q4_2025[[#This Row],[Brutobedrag 2]] &lt; Q4_2025[[#This Row],[Bruto - Rel.korting]],
        "Nee",
        "Ja"))</f>
        <v>Ja</v>
      </c>
      <c r="M1379" s="10">
        <f>IF(Q4_2025[[#This Row],[Artikelprijs]]&lt;&gt;"",Q4_2025[[#This Row],[Artikelprijs]],Q4_2025[[#This Row],[Stuksprijs]])</f>
        <v>390</v>
      </c>
      <c r="N1379" s="44">
        <f>Q4_2025[[#This Row],[Besteld]]*Q4_2025[[#This Row],[Prijs 2]]</f>
        <v>390</v>
      </c>
      <c r="O1379" s="10">
        <f>IF(Q4_2025[[#This Row],[Brutobedrag 2]]&lt;Q4_2025[[#This Row],[Bruto - Rel.korting]],Q4_2025[[#This Row],[Brutobedrag 2]],Q4_2025[[#This Row],[Brutobedrag 2]]*(100-Q4_2025[[#This Row],[Relatiekorting percentage]])/100)</f>
        <v>351</v>
      </c>
      <c r="R1379" s="3"/>
      <c r="W1379"/>
      <c r="AB1379"/>
    </row>
    <row r="1380" spans="1:28" x14ac:dyDescent="0.3">
      <c r="A1380" t="s">
        <v>872</v>
      </c>
      <c r="B1380">
        <v>5030229</v>
      </c>
      <c r="C1380" t="s">
        <v>18</v>
      </c>
      <c r="D1380">
        <v>5</v>
      </c>
      <c r="E1380" s="10">
        <v>303.85000000000002</v>
      </c>
      <c r="F1380" s="10">
        <v>1519.25</v>
      </c>
      <c r="G1380" s="10">
        <v>1519.25</v>
      </c>
      <c r="H1380">
        <v>0</v>
      </c>
      <c r="I1380" s="51" t="str">
        <f>_xlfn.XLOOKUP(Q4_2025[[#This Row],[Artikelnr]],Artikel_prijzen[Artnr],Artikel_prijzen[Groep],"")</f>
        <v>Rigging</v>
      </c>
      <c r="J1380" s="10">
        <f>_xlfn.XLOOKUP(Q4_2025[[#This Row],[Artikelnr]],Artikel_prijzen[Artnr],Artikel_prijzen[Prijs 2025],"")</f>
        <v>295</v>
      </c>
      <c r="K1380" t="str">
        <f>IF(Q4_2025[[#This Row],[Artikelprijs]]&lt;&gt;"",IF(Q4_2025[[#This Row],[Stuksprijs]]=Q4_2025[[#This Row],[Artikelprijs]],"Prijs gelijk","Prijs wijkt af"),"")</f>
        <v>Prijs wijkt af</v>
      </c>
      <c r="L1380" t="str">
        <f>IF(Q4_2025[[#This Row],[Relatiekorting percentage]]=0,
    "Nvt",
    IF(Q4_2025[[#This Row],[Brutobedrag 2]] &lt; Q4_2025[[#This Row],[Bruto - Rel.korting]],
        "Nee",
        "Ja"))</f>
        <v>Nvt</v>
      </c>
      <c r="M1380" s="10">
        <f>IF(Q4_2025[[#This Row],[Artikelprijs]]&lt;&gt;"",Q4_2025[[#This Row],[Artikelprijs]],Q4_2025[[#This Row],[Stuksprijs]])</f>
        <v>295</v>
      </c>
      <c r="N1380" s="44">
        <f>Q4_2025[[#This Row],[Besteld]]*Q4_2025[[#This Row],[Prijs 2]]</f>
        <v>1475</v>
      </c>
      <c r="O1380" s="10">
        <f>IF(Q4_2025[[#This Row],[Brutobedrag 2]]&lt;Q4_2025[[#This Row],[Bruto - Rel.korting]],Q4_2025[[#This Row],[Brutobedrag 2]],Q4_2025[[#This Row],[Brutobedrag 2]]*(100-Q4_2025[[#This Row],[Relatiekorting percentage]])/100)</f>
        <v>1475</v>
      </c>
      <c r="R1380" s="3"/>
      <c r="W1380"/>
      <c r="AB1380"/>
    </row>
    <row r="1381" spans="1:28" x14ac:dyDescent="0.3">
      <c r="A1381" t="s">
        <v>872</v>
      </c>
      <c r="B1381">
        <v>5030232</v>
      </c>
      <c r="C1381" t="s">
        <v>116</v>
      </c>
      <c r="D1381">
        <v>1</v>
      </c>
      <c r="E1381" s="10">
        <v>144.19999999999999</v>
      </c>
      <c r="F1381" s="10">
        <v>144.19999999999999</v>
      </c>
      <c r="G1381" s="10">
        <v>144.19999999999999</v>
      </c>
      <c r="H1381">
        <v>0</v>
      </c>
      <c r="I1381" s="51" t="str">
        <f>_xlfn.XLOOKUP(Q4_2025[[#This Row],[Artikelnr]],Artikel_prijzen[Artnr],Artikel_prijzen[Groep],"")</f>
        <v>Rigging</v>
      </c>
      <c r="J1381" s="10">
        <f>_xlfn.XLOOKUP(Q4_2025[[#This Row],[Artikelnr]],Artikel_prijzen[Artnr],Artikel_prijzen[Prijs 2025],"")</f>
        <v>140</v>
      </c>
      <c r="K1381" t="str">
        <f>IF(Q4_2025[[#This Row],[Artikelprijs]]&lt;&gt;"",IF(Q4_2025[[#This Row],[Stuksprijs]]=Q4_2025[[#This Row],[Artikelprijs]],"Prijs gelijk","Prijs wijkt af"),"")</f>
        <v>Prijs wijkt af</v>
      </c>
      <c r="L1381" t="str">
        <f>IF(Q4_2025[[#This Row],[Relatiekorting percentage]]=0,
    "Nvt",
    IF(Q4_2025[[#This Row],[Brutobedrag 2]] &lt; Q4_2025[[#This Row],[Bruto - Rel.korting]],
        "Nee",
        "Ja"))</f>
        <v>Nvt</v>
      </c>
      <c r="M1381" s="10">
        <f>IF(Q4_2025[[#This Row],[Artikelprijs]]&lt;&gt;"",Q4_2025[[#This Row],[Artikelprijs]],Q4_2025[[#This Row],[Stuksprijs]])</f>
        <v>140</v>
      </c>
      <c r="N1381" s="44">
        <f>Q4_2025[[#This Row],[Besteld]]*Q4_2025[[#This Row],[Prijs 2]]</f>
        <v>140</v>
      </c>
      <c r="O1381" s="10">
        <f>IF(Q4_2025[[#This Row],[Brutobedrag 2]]&lt;Q4_2025[[#This Row],[Bruto - Rel.korting]],Q4_2025[[#This Row],[Brutobedrag 2]],Q4_2025[[#This Row],[Brutobedrag 2]]*(100-Q4_2025[[#This Row],[Relatiekorting percentage]])/100)</f>
        <v>140</v>
      </c>
      <c r="R1381" s="3"/>
      <c r="W1381"/>
      <c r="AB1381"/>
    </row>
    <row r="1382" spans="1:28" x14ac:dyDescent="0.3">
      <c r="A1382" t="s">
        <v>872</v>
      </c>
      <c r="B1382">
        <v>5031052</v>
      </c>
      <c r="C1382" t="s">
        <v>12</v>
      </c>
      <c r="D1382">
        <v>2</v>
      </c>
      <c r="E1382" s="10">
        <v>88.07</v>
      </c>
      <c r="F1382" s="10">
        <v>176.14</v>
      </c>
      <c r="G1382" s="10">
        <v>176.14</v>
      </c>
      <c r="H1382">
        <v>0</v>
      </c>
      <c r="I1382" s="51" t="str">
        <f>_xlfn.XLOOKUP(Q4_2025[[#This Row],[Artikelnr]],Artikel_prijzen[Artnr],Artikel_prijzen[Groep],"")</f>
        <v/>
      </c>
      <c r="J1382" s="10" t="str">
        <f>_xlfn.XLOOKUP(Q4_2025[[#This Row],[Artikelnr]],Artikel_prijzen[Artnr],Artikel_prijzen[Prijs 2025],"")</f>
        <v/>
      </c>
      <c r="K1382" t="str">
        <f>IF(Q4_2025[[#This Row],[Artikelprijs]]&lt;&gt;"",IF(Q4_2025[[#This Row],[Stuksprijs]]=Q4_2025[[#This Row],[Artikelprijs]],"Prijs gelijk","Prijs wijkt af"),"")</f>
        <v/>
      </c>
      <c r="L1382" t="str">
        <f>IF(Q4_2025[[#This Row],[Relatiekorting percentage]]=0,
    "Nvt",
    IF(Q4_2025[[#This Row],[Brutobedrag 2]] &lt; Q4_2025[[#This Row],[Bruto - Rel.korting]],
        "Nee",
        "Ja"))</f>
        <v>Nvt</v>
      </c>
      <c r="M1382" s="10">
        <f>IF(Q4_2025[[#This Row],[Artikelprijs]]&lt;&gt;"",Q4_2025[[#This Row],[Artikelprijs]],Q4_2025[[#This Row],[Stuksprijs]])</f>
        <v>88.07</v>
      </c>
      <c r="N1382" s="44">
        <f>Q4_2025[[#This Row],[Besteld]]*Q4_2025[[#This Row],[Prijs 2]]</f>
        <v>176.14</v>
      </c>
      <c r="O1382" s="10">
        <f>IF(Q4_2025[[#This Row],[Brutobedrag 2]]&lt;Q4_2025[[#This Row],[Bruto - Rel.korting]],Q4_2025[[#This Row],[Brutobedrag 2]],Q4_2025[[#This Row],[Brutobedrag 2]]*(100-Q4_2025[[#This Row],[Relatiekorting percentage]])/100)</f>
        <v>176.14</v>
      </c>
      <c r="R1382" s="3"/>
      <c r="W1382"/>
      <c r="AB1382"/>
    </row>
    <row r="1383" spans="1:28" x14ac:dyDescent="0.3">
      <c r="A1383" t="s">
        <v>872</v>
      </c>
      <c r="B1383">
        <v>5031053</v>
      </c>
      <c r="C1383" t="s">
        <v>10</v>
      </c>
      <c r="D1383">
        <v>8</v>
      </c>
      <c r="E1383" s="10">
        <v>113.3</v>
      </c>
      <c r="F1383" s="10">
        <v>906.4</v>
      </c>
      <c r="G1383" s="10">
        <v>906.4</v>
      </c>
      <c r="H1383">
        <v>0</v>
      </c>
      <c r="I1383" s="51" t="str">
        <f>_xlfn.XLOOKUP(Q4_2025[[#This Row],[Artikelnr]],Artikel_prijzen[Artnr],Artikel_prijzen[Groep],"")</f>
        <v/>
      </c>
      <c r="J1383" s="10" t="str">
        <f>_xlfn.XLOOKUP(Q4_2025[[#This Row],[Artikelnr]],Artikel_prijzen[Artnr],Artikel_prijzen[Prijs 2025],"")</f>
        <v/>
      </c>
      <c r="K1383" t="str">
        <f>IF(Q4_2025[[#This Row],[Artikelprijs]]&lt;&gt;"",IF(Q4_2025[[#This Row],[Stuksprijs]]=Q4_2025[[#This Row],[Artikelprijs]],"Prijs gelijk","Prijs wijkt af"),"")</f>
        <v/>
      </c>
      <c r="L1383" t="str">
        <f>IF(Q4_2025[[#This Row],[Relatiekorting percentage]]=0,
    "Nvt",
    IF(Q4_2025[[#This Row],[Brutobedrag 2]] &lt; Q4_2025[[#This Row],[Bruto - Rel.korting]],
        "Nee",
        "Ja"))</f>
        <v>Nvt</v>
      </c>
      <c r="M1383" s="10">
        <f>IF(Q4_2025[[#This Row],[Artikelprijs]]&lt;&gt;"",Q4_2025[[#This Row],[Artikelprijs]],Q4_2025[[#This Row],[Stuksprijs]])</f>
        <v>113.3</v>
      </c>
      <c r="N1383" s="44">
        <f>Q4_2025[[#This Row],[Besteld]]*Q4_2025[[#This Row],[Prijs 2]]</f>
        <v>906.4</v>
      </c>
      <c r="O1383" s="10">
        <f>IF(Q4_2025[[#This Row],[Brutobedrag 2]]&lt;Q4_2025[[#This Row],[Bruto - Rel.korting]],Q4_2025[[#This Row],[Brutobedrag 2]],Q4_2025[[#This Row],[Brutobedrag 2]]*(100-Q4_2025[[#This Row],[Relatiekorting percentage]])/100)</f>
        <v>906.4</v>
      </c>
      <c r="R1383" s="3"/>
      <c r="W1383"/>
      <c r="AB1383"/>
    </row>
    <row r="1384" spans="1:28" x14ac:dyDescent="0.3">
      <c r="A1384" t="s">
        <v>872</v>
      </c>
      <c r="B1384">
        <v>5031056</v>
      </c>
      <c r="C1384" t="s">
        <v>15</v>
      </c>
      <c r="D1384">
        <v>2</v>
      </c>
      <c r="E1384" s="10">
        <v>69.78</v>
      </c>
      <c r="F1384" s="10">
        <v>139.56</v>
      </c>
      <c r="G1384" s="10">
        <v>139.56</v>
      </c>
      <c r="H1384">
        <v>0</v>
      </c>
      <c r="I1384" s="51" t="str">
        <f>_xlfn.XLOOKUP(Q4_2025[[#This Row],[Artikelnr]],Artikel_prijzen[Artnr],Artikel_prijzen[Groep],"")</f>
        <v/>
      </c>
      <c r="J1384" s="10" t="str">
        <f>_xlfn.XLOOKUP(Q4_2025[[#This Row],[Artikelnr]],Artikel_prijzen[Artnr],Artikel_prijzen[Prijs 2025],"")</f>
        <v/>
      </c>
      <c r="K1384" t="str">
        <f>IF(Q4_2025[[#This Row],[Artikelprijs]]&lt;&gt;"",IF(Q4_2025[[#This Row],[Stuksprijs]]=Q4_2025[[#This Row],[Artikelprijs]],"Prijs gelijk","Prijs wijkt af"),"")</f>
        <v/>
      </c>
      <c r="L1384" t="str">
        <f>IF(Q4_2025[[#This Row],[Relatiekorting percentage]]=0,
    "Nvt",
    IF(Q4_2025[[#This Row],[Brutobedrag 2]] &lt; Q4_2025[[#This Row],[Bruto - Rel.korting]],
        "Nee",
        "Ja"))</f>
        <v>Nvt</v>
      </c>
      <c r="M1384" s="10">
        <f>IF(Q4_2025[[#This Row],[Artikelprijs]]&lt;&gt;"",Q4_2025[[#This Row],[Artikelprijs]],Q4_2025[[#This Row],[Stuksprijs]])</f>
        <v>69.78</v>
      </c>
      <c r="N1384" s="44">
        <f>Q4_2025[[#This Row],[Besteld]]*Q4_2025[[#This Row],[Prijs 2]]</f>
        <v>139.56</v>
      </c>
      <c r="O1384" s="10">
        <f>IF(Q4_2025[[#This Row],[Brutobedrag 2]]&lt;Q4_2025[[#This Row],[Bruto - Rel.korting]],Q4_2025[[#This Row],[Brutobedrag 2]],Q4_2025[[#This Row],[Brutobedrag 2]]*(100-Q4_2025[[#This Row],[Relatiekorting percentage]])/100)</f>
        <v>139.56</v>
      </c>
      <c r="R1384" s="3"/>
      <c r="W1384"/>
      <c r="AB1384"/>
    </row>
    <row r="1385" spans="1:28" x14ac:dyDescent="0.3">
      <c r="A1385" t="s">
        <v>872</v>
      </c>
      <c r="B1385">
        <v>5031059</v>
      </c>
      <c r="C1385" t="s">
        <v>17</v>
      </c>
      <c r="D1385">
        <v>2</v>
      </c>
      <c r="E1385" s="10">
        <v>69.78</v>
      </c>
      <c r="F1385" s="10">
        <v>139.56</v>
      </c>
      <c r="G1385" s="10">
        <v>139.56</v>
      </c>
      <c r="H1385">
        <v>0</v>
      </c>
      <c r="I1385" s="51" t="str">
        <f>_xlfn.XLOOKUP(Q4_2025[[#This Row],[Artikelnr]],Artikel_prijzen[Artnr],Artikel_prijzen[Groep],"")</f>
        <v/>
      </c>
      <c r="J1385" s="10" t="str">
        <f>_xlfn.XLOOKUP(Q4_2025[[#This Row],[Artikelnr]],Artikel_prijzen[Artnr],Artikel_prijzen[Prijs 2025],"")</f>
        <v/>
      </c>
      <c r="K1385" t="str">
        <f>IF(Q4_2025[[#This Row],[Artikelprijs]]&lt;&gt;"",IF(Q4_2025[[#This Row],[Stuksprijs]]=Q4_2025[[#This Row],[Artikelprijs]],"Prijs gelijk","Prijs wijkt af"),"")</f>
        <v/>
      </c>
      <c r="L1385" t="str">
        <f>IF(Q4_2025[[#This Row],[Relatiekorting percentage]]=0,
    "Nvt",
    IF(Q4_2025[[#This Row],[Brutobedrag 2]] &lt; Q4_2025[[#This Row],[Bruto - Rel.korting]],
        "Nee",
        "Ja"))</f>
        <v>Nvt</v>
      </c>
      <c r="M1385" s="10">
        <f>IF(Q4_2025[[#This Row],[Artikelprijs]]&lt;&gt;"",Q4_2025[[#This Row],[Artikelprijs]],Q4_2025[[#This Row],[Stuksprijs]])</f>
        <v>69.78</v>
      </c>
      <c r="N1385" s="44">
        <f>Q4_2025[[#This Row],[Besteld]]*Q4_2025[[#This Row],[Prijs 2]]</f>
        <v>139.56</v>
      </c>
      <c r="O1385" s="10">
        <f>IF(Q4_2025[[#This Row],[Brutobedrag 2]]&lt;Q4_2025[[#This Row],[Bruto - Rel.korting]],Q4_2025[[#This Row],[Brutobedrag 2]],Q4_2025[[#This Row],[Brutobedrag 2]]*(100-Q4_2025[[#This Row],[Relatiekorting percentage]])/100)</f>
        <v>139.56</v>
      </c>
      <c r="R1385" s="3"/>
      <c r="W1385"/>
      <c r="AB1385"/>
    </row>
    <row r="1386" spans="1:28" x14ac:dyDescent="0.3">
      <c r="A1386" t="s">
        <v>872</v>
      </c>
      <c r="B1386">
        <v>3002022</v>
      </c>
      <c r="C1386" t="s">
        <v>195</v>
      </c>
      <c r="D1386">
        <v>1</v>
      </c>
      <c r="E1386" s="10">
        <v>76.02</v>
      </c>
      <c r="F1386" s="10">
        <v>76.02</v>
      </c>
      <c r="G1386" s="10">
        <v>53.21</v>
      </c>
      <c r="H1386">
        <v>30</v>
      </c>
      <c r="I1386" s="51" t="str">
        <f>_xlfn.XLOOKUP(Q4_2025[[#This Row],[Artikelnr]],Artikel_prijzen[Artnr],Artikel_prijzen[Groep],"")</f>
        <v/>
      </c>
      <c r="J1386" s="10" t="str">
        <f>_xlfn.XLOOKUP(Q4_2025[[#This Row],[Artikelnr]],Artikel_prijzen[Artnr],Artikel_prijzen[Prijs 2025],"")</f>
        <v/>
      </c>
      <c r="K1386" t="str">
        <f>IF(Q4_2025[[#This Row],[Artikelprijs]]&lt;&gt;"",IF(Q4_2025[[#This Row],[Stuksprijs]]=Q4_2025[[#This Row],[Artikelprijs]],"Prijs gelijk","Prijs wijkt af"),"")</f>
        <v/>
      </c>
      <c r="L1386" t="str">
        <f>IF(Q4_2025[[#This Row],[Relatiekorting percentage]]=0,
    "Nvt",
    IF(Q4_2025[[#This Row],[Brutobedrag 2]] &lt; Q4_2025[[#This Row],[Bruto - Rel.korting]],
        "Nee",
        "Ja"))</f>
        <v>Ja</v>
      </c>
      <c r="M1386" s="10">
        <f>IF(Q4_2025[[#This Row],[Artikelprijs]]&lt;&gt;"",Q4_2025[[#This Row],[Artikelprijs]],Q4_2025[[#This Row],[Stuksprijs]])</f>
        <v>76.02</v>
      </c>
      <c r="N1386" s="44">
        <f>Q4_2025[[#This Row],[Besteld]]*Q4_2025[[#This Row],[Prijs 2]]</f>
        <v>76.02</v>
      </c>
      <c r="O1386" s="10">
        <f>IF(Q4_2025[[#This Row],[Brutobedrag 2]]&lt;Q4_2025[[#This Row],[Bruto - Rel.korting]],Q4_2025[[#This Row],[Brutobedrag 2]],Q4_2025[[#This Row],[Brutobedrag 2]]*(100-Q4_2025[[#This Row],[Relatiekorting percentage]])/100)</f>
        <v>53.213999999999999</v>
      </c>
      <c r="R1386" s="3"/>
      <c r="W1386"/>
      <c r="AB1386"/>
    </row>
    <row r="1387" spans="1:28" x14ac:dyDescent="0.3">
      <c r="A1387" t="s">
        <v>872</v>
      </c>
      <c r="B1387">
        <v>3001013</v>
      </c>
      <c r="C1387" t="s">
        <v>325</v>
      </c>
      <c r="D1387">
        <v>6</v>
      </c>
      <c r="E1387" s="10">
        <v>17.89</v>
      </c>
      <c r="F1387" s="10">
        <v>107.34</v>
      </c>
      <c r="G1387" s="10">
        <v>75.14</v>
      </c>
      <c r="H1387">
        <v>30</v>
      </c>
      <c r="I1387" s="51" t="str">
        <f>_xlfn.XLOOKUP(Q4_2025[[#This Row],[Artikelnr]],Artikel_prijzen[Artnr],Artikel_prijzen[Groep],"")</f>
        <v/>
      </c>
      <c r="J1387" s="10" t="str">
        <f>_xlfn.XLOOKUP(Q4_2025[[#This Row],[Artikelnr]],Artikel_prijzen[Artnr],Artikel_prijzen[Prijs 2025],"")</f>
        <v/>
      </c>
      <c r="K1387" t="str">
        <f>IF(Q4_2025[[#This Row],[Artikelprijs]]&lt;&gt;"",IF(Q4_2025[[#This Row],[Stuksprijs]]=Q4_2025[[#This Row],[Artikelprijs]],"Prijs gelijk","Prijs wijkt af"),"")</f>
        <v/>
      </c>
      <c r="L1387" t="str">
        <f>IF(Q4_2025[[#This Row],[Relatiekorting percentage]]=0,
    "Nvt",
    IF(Q4_2025[[#This Row],[Brutobedrag 2]] &lt; Q4_2025[[#This Row],[Bruto - Rel.korting]],
        "Nee",
        "Ja"))</f>
        <v>Ja</v>
      </c>
      <c r="M1387" s="10">
        <f>IF(Q4_2025[[#This Row],[Artikelprijs]]&lt;&gt;"",Q4_2025[[#This Row],[Artikelprijs]],Q4_2025[[#This Row],[Stuksprijs]])</f>
        <v>17.89</v>
      </c>
      <c r="N1387" s="44">
        <f>Q4_2025[[#This Row],[Besteld]]*Q4_2025[[#This Row],[Prijs 2]]</f>
        <v>107.34</v>
      </c>
      <c r="O1387" s="10">
        <f>IF(Q4_2025[[#This Row],[Brutobedrag 2]]&lt;Q4_2025[[#This Row],[Bruto - Rel.korting]],Q4_2025[[#This Row],[Brutobedrag 2]],Q4_2025[[#This Row],[Brutobedrag 2]]*(100-Q4_2025[[#This Row],[Relatiekorting percentage]])/100)</f>
        <v>75.138000000000005</v>
      </c>
      <c r="R1387" s="3"/>
      <c r="W1387"/>
      <c r="AB1387"/>
    </row>
    <row r="1388" spans="1:28" x14ac:dyDescent="0.3">
      <c r="A1388" t="s">
        <v>872</v>
      </c>
      <c r="B1388">
        <v>3001044</v>
      </c>
      <c r="C1388" t="s">
        <v>47</v>
      </c>
      <c r="D1388">
        <v>16</v>
      </c>
      <c r="E1388" s="10">
        <v>26.83</v>
      </c>
      <c r="F1388" s="10">
        <v>429.28</v>
      </c>
      <c r="G1388" s="10">
        <v>300.5</v>
      </c>
      <c r="H1388">
        <v>30</v>
      </c>
      <c r="I1388" s="51" t="str">
        <f>_xlfn.XLOOKUP(Q4_2025[[#This Row],[Artikelnr]],Artikel_prijzen[Artnr],Artikel_prijzen[Groep],"")</f>
        <v/>
      </c>
      <c r="J1388" s="10" t="str">
        <f>_xlfn.XLOOKUP(Q4_2025[[#This Row],[Artikelnr]],Artikel_prijzen[Artnr],Artikel_prijzen[Prijs 2025],"")</f>
        <v/>
      </c>
      <c r="K1388" t="str">
        <f>IF(Q4_2025[[#This Row],[Artikelprijs]]&lt;&gt;"",IF(Q4_2025[[#This Row],[Stuksprijs]]=Q4_2025[[#This Row],[Artikelprijs]],"Prijs gelijk","Prijs wijkt af"),"")</f>
        <v/>
      </c>
      <c r="L1388" t="str">
        <f>IF(Q4_2025[[#This Row],[Relatiekorting percentage]]=0,
    "Nvt",
    IF(Q4_2025[[#This Row],[Brutobedrag 2]] &lt; Q4_2025[[#This Row],[Bruto - Rel.korting]],
        "Nee",
        "Ja"))</f>
        <v>Ja</v>
      </c>
      <c r="M1388" s="10">
        <f>IF(Q4_2025[[#This Row],[Artikelprijs]]&lt;&gt;"",Q4_2025[[#This Row],[Artikelprijs]],Q4_2025[[#This Row],[Stuksprijs]])</f>
        <v>26.83</v>
      </c>
      <c r="N1388" s="44">
        <f>Q4_2025[[#This Row],[Besteld]]*Q4_2025[[#This Row],[Prijs 2]]</f>
        <v>429.28</v>
      </c>
      <c r="O1388" s="10">
        <f>IF(Q4_2025[[#This Row],[Brutobedrag 2]]&lt;Q4_2025[[#This Row],[Bruto - Rel.korting]],Q4_2025[[#This Row],[Brutobedrag 2]],Q4_2025[[#This Row],[Brutobedrag 2]]*(100-Q4_2025[[#This Row],[Relatiekorting percentage]])/100)</f>
        <v>300.49599999999998</v>
      </c>
      <c r="R1388" s="3"/>
      <c r="W1388"/>
      <c r="AB1388"/>
    </row>
    <row r="1389" spans="1:28" x14ac:dyDescent="0.3">
      <c r="A1389" t="s">
        <v>872</v>
      </c>
      <c r="B1389">
        <v>1009130</v>
      </c>
      <c r="C1389" t="s">
        <v>250</v>
      </c>
      <c r="D1389">
        <v>1</v>
      </c>
      <c r="E1389" s="10">
        <v>24.73</v>
      </c>
      <c r="F1389" s="10">
        <v>24.73</v>
      </c>
      <c r="G1389" s="10">
        <v>17.309999999999999</v>
      </c>
      <c r="H1389">
        <v>30</v>
      </c>
      <c r="I1389" s="51" t="str">
        <f>_xlfn.XLOOKUP(Q4_2025[[#This Row],[Artikelnr]],Artikel_prijzen[Artnr],Artikel_prijzen[Groep],"")</f>
        <v/>
      </c>
      <c r="J1389" s="10" t="str">
        <f>_xlfn.XLOOKUP(Q4_2025[[#This Row],[Artikelnr]],Artikel_prijzen[Artnr],Artikel_prijzen[Prijs 2025],"")</f>
        <v/>
      </c>
      <c r="K1389" t="str">
        <f>IF(Q4_2025[[#This Row],[Artikelprijs]]&lt;&gt;"",IF(Q4_2025[[#This Row],[Stuksprijs]]=Q4_2025[[#This Row],[Artikelprijs]],"Prijs gelijk","Prijs wijkt af"),"")</f>
        <v/>
      </c>
      <c r="L1389" t="str">
        <f>IF(Q4_2025[[#This Row],[Relatiekorting percentage]]=0,
    "Nvt",
    IF(Q4_2025[[#This Row],[Brutobedrag 2]] &lt; Q4_2025[[#This Row],[Bruto - Rel.korting]],
        "Nee",
        "Ja"))</f>
        <v>Ja</v>
      </c>
      <c r="M1389" s="10">
        <f>IF(Q4_2025[[#This Row],[Artikelprijs]]&lt;&gt;"",Q4_2025[[#This Row],[Artikelprijs]],Q4_2025[[#This Row],[Stuksprijs]])</f>
        <v>24.73</v>
      </c>
      <c r="N1389" s="44">
        <f>Q4_2025[[#This Row],[Besteld]]*Q4_2025[[#This Row],[Prijs 2]]</f>
        <v>24.73</v>
      </c>
      <c r="O1389" s="10">
        <f>IF(Q4_2025[[#This Row],[Brutobedrag 2]]&lt;Q4_2025[[#This Row],[Bruto - Rel.korting]],Q4_2025[[#This Row],[Brutobedrag 2]],Q4_2025[[#This Row],[Brutobedrag 2]]*(100-Q4_2025[[#This Row],[Relatiekorting percentage]])/100)</f>
        <v>17.311</v>
      </c>
      <c r="R1389" s="3"/>
      <c r="W1389"/>
      <c r="AB1389"/>
    </row>
    <row r="1390" spans="1:28" x14ac:dyDescent="0.3">
      <c r="A1390" t="s">
        <v>872</v>
      </c>
      <c r="B1390">
        <v>3002010</v>
      </c>
      <c r="C1390" t="s">
        <v>184</v>
      </c>
      <c r="D1390">
        <v>8</v>
      </c>
      <c r="E1390" s="10">
        <v>25.52</v>
      </c>
      <c r="F1390" s="10">
        <v>204.16</v>
      </c>
      <c r="G1390" s="10">
        <v>204.16</v>
      </c>
      <c r="H1390">
        <v>0</v>
      </c>
      <c r="I1390" s="51" t="str">
        <f>_xlfn.XLOOKUP(Q4_2025[[#This Row],[Artikelnr]],Artikel_prijzen[Artnr],Artikel_prijzen[Groep],"")</f>
        <v/>
      </c>
      <c r="J1390" s="10" t="str">
        <f>_xlfn.XLOOKUP(Q4_2025[[#This Row],[Artikelnr]],Artikel_prijzen[Artnr],Artikel_prijzen[Prijs 2025],"")</f>
        <v/>
      </c>
      <c r="K1390" t="str">
        <f>IF(Q4_2025[[#This Row],[Artikelprijs]]&lt;&gt;"",IF(Q4_2025[[#This Row],[Stuksprijs]]=Q4_2025[[#This Row],[Artikelprijs]],"Prijs gelijk","Prijs wijkt af"),"")</f>
        <v/>
      </c>
      <c r="L1390" t="str">
        <f>IF(Q4_2025[[#This Row],[Relatiekorting percentage]]=0,
    "Nvt",
    IF(Q4_2025[[#This Row],[Brutobedrag 2]] &lt; Q4_2025[[#This Row],[Bruto - Rel.korting]],
        "Nee",
        "Ja"))</f>
        <v>Nvt</v>
      </c>
      <c r="M1390" s="10">
        <f>IF(Q4_2025[[#This Row],[Artikelprijs]]&lt;&gt;"",Q4_2025[[#This Row],[Artikelprijs]],Q4_2025[[#This Row],[Stuksprijs]])</f>
        <v>25.52</v>
      </c>
      <c r="N1390" s="44">
        <f>Q4_2025[[#This Row],[Besteld]]*Q4_2025[[#This Row],[Prijs 2]]</f>
        <v>204.16</v>
      </c>
      <c r="O1390" s="10">
        <f>IF(Q4_2025[[#This Row],[Brutobedrag 2]]&lt;Q4_2025[[#This Row],[Bruto - Rel.korting]],Q4_2025[[#This Row],[Brutobedrag 2]],Q4_2025[[#This Row],[Brutobedrag 2]]*(100-Q4_2025[[#This Row],[Relatiekorting percentage]])/100)</f>
        <v>204.16</v>
      </c>
      <c r="R1390" s="3"/>
      <c r="W1390"/>
      <c r="AB1390"/>
    </row>
    <row r="1391" spans="1:28" x14ac:dyDescent="0.3">
      <c r="A1391" t="s">
        <v>872</v>
      </c>
      <c r="B1391">
        <v>1003048</v>
      </c>
      <c r="C1391" t="s">
        <v>920</v>
      </c>
      <c r="D1391">
        <v>6</v>
      </c>
      <c r="E1391" s="10">
        <v>28.35</v>
      </c>
      <c r="F1391" s="10">
        <v>170.1</v>
      </c>
      <c r="G1391" s="10">
        <v>119.07</v>
      </c>
      <c r="H1391">
        <v>30</v>
      </c>
      <c r="I1391" s="51" t="str">
        <f>_xlfn.XLOOKUP(Q4_2025[[#This Row],[Artikelnr]],Artikel_prijzen[Artnr],Artikel_prijzen[Groep],"")</f>
        <v/>
      </c>
      <c r="J1391" s="10" t="str">
        <f>_xlfn.XLOOKUP(Q4_2025[[#This Row],[Artikelnr]],Artikel_prijzen[Artnr],Artikel_prijzen[Prijs 2025],"")</f>
        <v/>
      </c>
      <c r="K1391" t="str">
        <f>IF(Q4_2025[[#This Row],[Artikelprijs]]&lt;&gt;"",IF(Q4_2025[[#This Row],[Stuksprijs]]=Q4_2025[[#This Row],[Artikelprijs]],"Prijs gelijk","Prijs wijkt af"),"")</f>
        <v/>
      </c>
      <c r="L1391" t="str">
        <f>IF(Q4_2025[[#This Row],[Relatiekorting percentage]]=0,
    "Nvt",
    IF(Q4_2025[[#This Row],[Brutobedrag 2]] &lt; Q4_2025[[#This Row],[Bruto - Rel.korting]],
        "Nee",
        "Ja"))</f>
        <v>Ja</v>
      </c>
      <c r="M1391" s="10">
        <f>IF(Q4_2025[[#This Row],[Artikelprijs]]&lt;&gt;"",Q4_2025[[#This Row],[Artikelprijs]],Q4_2025[[#This Row],[Stuksprijs]])</f>
        <v>28.35</v>
      </c>
      <c r="N1391" s="44">
        <f>Q4_2025[[#This Row],[Besteld]]*Q4_2025[[#This Row],[Prijs 2]]</f>
        <v>170.10000000000002</v>
      </c>
      <c r="O1391" s="10">
        <f>IF(Q4_2025[[#This Row],[Brutobedrag 2]]&lt;Q4_2025[[#This Row],[Bruto - Rel.korting]],Q4_2025[[#This Row],[Brutobedrag 2]],Q4_2025[[#This Row],[Brutobedrag 2]]*(100-Q4_2025[[#This Row],[Relatiekorting percentage]])/100)</f>
        <v>119.07000000000002</v>
      </c>
      <c r="R1391" s="3"/>
      <c r="W1391"/>
      <c r="AB1391"/>
    </row>
    <row r="1392" spans="1:28" x14ac:dyDescent="0.3">
      <c r="A1392" t="s">
        <v>872</v>
      </c>
      <c r="B1392">
        <v>1008027</v>
      </c>
      <c r="C1392" t="s">
        <v>807</v>
      </c>
      <c r="D1392">
        <v>25</v>
      </c>
      <c r="E1392" s="10">
        <v>23.39</v>
      </c>
      <c r="F1392" s="10">
        <v>584.75</v>
      </c>
      <c r="G1392" s="10">
        <v>584.75</v>
      </c>
      <c r="H1392">
        <v>0</v>
      </c>
      <c r="I1392" s="51" t="str">
        <f>_xlfn.XLOOKUP(Q4_2025[[#This Row],[Artikelnr]],Artikel_prijzen[Artnr],Artikel_prijzen[Groep],"")</f>
        <v/>
      </c>
      <c r="J1392" s="10" t="str">
        <f>_xlfn.XLOOKUP(Q4_2025[[#This Row],[Artikelnr]],Artikel_prijzen[Artnr],Artikel_prijzen[Prijs 2025],"")</f>
        <v/>
      </c>
      <c r="K1392" t="str">
        <f>IF(Q4_2025[[#This Row],[Artikelprijs]]&lt;&gt;"",IF(Q4_2025[[#This Row],[Stuksprijs]]=Q4_2025[[#This Row],[Artikelprijs]],"Prijs gelijk","Prijs wijkt af"),"")</f>
        <v/>
      </c>
      <c r="L1392" t="str">
        <f>IF(Q4_2025[[#This Row],[Relatiekorting percentage]]=0,
    "Nvt",
    IF(Q4_2025[[#This Row],[Brutobedrag 2]] &lt; Q4_2025[[#This Row],[Bruto - Rel.korting]],
        "Nee",
        "Ja"))</f>
        <v>Nvt</v>
      </c>
      <c r="M1392" s="10">
        <f>IF(Q4_2025[[#This Row],[Artikelprijs]]&lt;&gt;"",Q4_2025[[#This Row],[Artikelprijs]],Q4_2025[[#This Row],[Stuksprijs]])</f>
        <v>23.39</v>
      </c>
      <c r="N1392" s="44">
        <f>Q4_2025[[#This Row],[Besteld]]*Q4_2025[[#This Row],[Prijs 2]]</f>
        <v>584.75</v>
      </c>
      <c r="O1392" s="10">
        <f>IF(Q4_2025[[#This Row],[Brutobedrag 2]]&lt;Q4_2025[[#This Row],[Bruto - Rel.korting]],Q4_2025[[#This Row],[Brutobedrag 2]],Q4_2025[[#This Row],[Brutobedrag 2]]*(100-Q4_2025[[#This Row],[Relatiekorting percentage]])/100)</f>
        <v>584.75</v>
      </c>
      <c r="R1392" s="3"/>
      <c r="W1392"/>
      <c r="AB1392"/>
    </row>
    <row r="1393" spans="1:28" x14ac:dyDescent="0.3">
      <c r="A1393" t="s">
        <v>872</v>
      </c>
      <c r="B1393">
        <v>2001168</v>
      </c>
      <c r="C1393" t="s">
        <v>149</v>
      </c>
      <c r="D1393">
        <v>4</v>
      </c>
      <c r="E1393" s="10">
        <v>24.34</v>
      </c>
      <c r="F1393" s="10">
        <v>97.36</v>
      </c>
      <c r="G1393" s="10">
        <v>68.150000000000006</v>
      </c>
      <c r="H1393">
        <v>30</v>
      </c>
      <c r="I1393" s="51" t="str">
        <f>_xlfn.XLOOKUP(Q4_2025[[#This Row],[Artikelnr]],Artikel_prijzen[Artnr],Artikel_prijzen[Groep],"")</f>
        <v/>
      </c>
      <c r="J1393" s="10" t="str">
        <f>_xlfn.XLOOKUP(Q4_2025[[#This Row],[Artikelnr]],Artikel_prijzen[Artnr],Artikel_prijzen[Prijs 2025],"")</f>
        <v/>
      </c>
      <c r="K1393" t="str">
        <f>IF(Q4_2025[[#This Row],[Artikelprijs]]&lt;&gt;"",IF(Q4_2025[[#This Row],[Stuksprijs]]=Q4_2025[[#This Row],[Artikelprijs]],"Prijs gelijk","Prijs wijkt af"),"")</f>
        <v/>
      </c>
      <c r="L1393" t="str">
        <f>IF(Q4_2025[[#This Row],[Relatiekorting percentage]]=0,
    "Nvt",
    IF(Q4_2025[[#This Row],[Brutobedrag 2]] &lt; Q4_2025[[#This Row],[Bruto - Rel.korting]],
        "Nee",
        "Ja"))</f>
        <v>Ja</v>
      </c>
      <c r="M1393" s="10">
        <f>IF(Q4_2025[[#This Row],[Artikelprijs]]&lt;&gt;"",Q4_2025[[#This Row],[Artikelprijs]],Q4_2025[[#This Row],[Stuksprijs]])</f>
        <v>24.34</v>
      </c>
      <c r="N1393" s="44">
        <f>Q4_2025[[#This Row],[Besteld]]*Q4_2025[[#This Row],[Prijs 2]]</f>
        <v>97.36</v>
      </c>
      <c r="O1393" s="10">
        <f>IF(Q4_2025[[#This Row],[Brutobedrag 2]]&lt;Q4_2025[[#This Row],[Bruto - Rel.korting]],Q4_2025[[#This Row],[Brutobedrag 2]],Q4_2025[[#This Row],[Brutobedrag 2]]*(100-Q4_2025[[#This Row],[Relatiekorting percentage]])/100)</f>
        <v>68.152000000000001</v>
      </c>
      <c r="R1393" s="3"/>
      <c r="W1393"/>
      <c r="AB1393"/>
    </row>
    <row r="1394" spans="1:28" x14ac:dyDescent="0.3">
      <c r="A1394" t="s">
        <v>872</v>
      </c>
      <c r="B1394">
        <v>2001094</v>
      </c>
      <c r="C1394" t="s">
        <v>142</v>
      </c>
      <c r="D1394">
        <v>8</v>
      </c>
      <c r="E1394" s="10">
        <v>48.68</v>
      </c>
      <c r="F1394" s="10">
        <v>389.44</v>
      </c>
      <c r="G1394" s="10">
        <v>272.61</v>
      </c>
      <c r="H1394">
        <v>30</v>
      </c>
      <c r="I1394" s="51" t="str">
        <f>_xlfn.XLOOKUP(Q4_2025[[#This Row],[Artikelnr]],Artikel_prijzen[Artnr],Artikel_prijzen[Groep],"")</f>
        <v/>
      </c>
      <c r="J1394" s="10" t="str">
        <f>_xlfn.XLOOKUP(Q4_2025[[#This Row],[Artikelnr]],Artikel_prijzen[Artnr],Artikel_prijzen[Prijs 2025],"")</f>
        <v/>
      </c>
      <c r="K1394" t="str">
        <f>IF(Q4_2025[[#This Row],[Artikelprijs]]&lt;&gt;"",IF(Q4_2025[[#This Row],[Stuksprijs]]=Q4_2025[[#This Row],[Artikelprijs]],"Prijs gelijk","Prijs wijkt af"),"")</f>
        <v/>
      </c>
      <c r="L1394" t="str">
        <f>IF(Q4_2025[[#This Row],[Relatiekorting percentage]]=0,
    "Nvt",
    IF(Q4_2025[[#This Row],[Brutobedrag 2]] &lt; Q4_2025[[#This Row],[Bruto - Rel.korting]],
        "Nee",
        "Ja"))</f>
        <v>Ja</v>
      </c>
      <c r="M1394" s="10">
        <f>IF(Q4_2025[[#This Row],[Artikelprijs]]&lt;&gt;"",Q4_2025[[#This Row],[Artikelprijs]],Q4_2025[[#This Row],[Stuksprijs]])</f>
        <v>48.68</v>
      </c>
      <c r="N1394" s="44">
        <f>Q4_2025[[#This Row],[Besteld]]*Q4_2025[[#This Row],[Prijs 2]]</f>
        <v>389.44</v>
      </c>
      <c r="O1394" s="10">
        <f>IF(Q4_2025[[#This Row],[Brutobedrag 2]]&lt;Q4_2025[[#This Row],[Bruto - Rel.korting]],Q4_2025[[#This Row],[Brutobedrag 2]],Q4_2025[[#This Row],[Brutobedrag 2]]*(100-Q4_2025[[#This Row],[Relatiekorting percentage]])/100)</f>
        <v>272.608</v>
      </c>
      <c r="R1394" s="3"/>
      <c r="W1394"/>
      <c r="AB1394"/>
    </row>
    <row r="1395" spans="1:28" x14ac:dyDescent="0.3">
      <c r="A1395" t="s">
        <v>872</v>
      </c>
      <c r="B1395">
        <v>2001048</v>
      </c>
      <c r="C1395" t="s">
        <v>146</v>
      </c>
      <c r="D1395">
        <v>4</v>
      </c>
      <c r="E1395" s="10">
        <v>42.18</v>
      </c>
      <c r="F1395" s="10">
        <v>168.72</v>
      </c>
      <c r="G1395" s="10">
        <v>118.1</v>
      </c>
      <c r="H1395">
        <v>30</v>
      </c>
      <c r="I1395" s="51" t="str">
        <f>_xlfn.XLOOKUP(Q4_2025[[#This Row],[Artikelnr]],Artikel_prijzen[Artnr],Artikel_prijzen[Groep],"")</f>
        <v/>
      </c>
      <c r="J1395" s="10" t="str">
        <f>_xlfn.XLOOKUP(Q4_2025[[#This Row],[Artikelnr]],Artikel_prijzen[Artnr],Artikel_prijzen[Prijs 2025],"")</f>
        <v/>
      </c>
      <c r="K1395" t="str">
        <f>IF(Q4_2025[[#This Row],[Artikelprijs]]&lt;&gt;"",IF(Q4_2025[[#This Row],[Stuksprijs]]=Q4_2025[[#This Row],[Artikelprijs]],"Prijs gelijk","Prijs wijkt af"),"")</f>
        <v/>
      </c>
      <c r="L1395" t="str">
        <f>IF(Q4_2025[[#This Row],[Relatiekorting percentage]]=0,
    "Nvt",
    IF(Q4_2025[[#This Row],[Brutobedrag 2]] &lt; Q4_2025[[#This Row],[Bruto - Rel.korting]],
        "Nee",
        "Ja"))</f>
        <v>Ja</v>
      </c>
      <c r="M1395" s="10">
        <f>IF(Q4_2025[[#This Row],[Artikelprijs]]&lt;&gt;"",Q4_2025[[#This Row],[Artikelprijs]],Q4_2025[[#This Row],[Stuksprijs]])</f>
        <v>42.18</v>
      </c>
      <c r="N1395" s="44">
        <f>Q4_2025[[#This Row],[Besteld]]*Q4_2025[[#This Row],[Prijs 2]]</f>
        <v>168.72</v>
      </c>
      <c r="O1395" s="10">
        <f>IF(Q4_2025[[#This Row],[Brutobedrag 2]]&lt;Q4_2025[[#This Row],[Bruto - Rel.korting]],Q4_2025[[#This Row],[Brutobedrag 2]],Q4_2025[[#This Row],[Brutobedrag 2]]*(100-Q4_2025[[#This Row],[Relatiekorting percentage]])/100)</f>
        <v>118.104</v>
      </c>
      <c r="R1395" s="3"/>
      <c r="W1395"/>
      <c r="AB1395"/>
    </row>
    <row r="1396" spans="1:28" x14ac:dyDescent="0.3">
      <c r="A1396" t="s">
        <v>872</v>
      </c>
      <c r="B1396">
        <v>2004027</v>
      </c>
      <c r="C1396" t="s">
        <v>339</v>
      </c>
      <c r="D1396">
        <v>4</v>
      </c>
      <c r="E1396" s="10">
        <v>16.54</v>
      </c>
      <c r="F1396" s="10">
        <v>66.16</v>
      </c>
      <c r="G1396" s="10">
        <v>46.31</v>
      </c>
      <c r="H1396">
        <v>30</v>
      </c>
      <c r="I1396" s="51" t="str">
        <f>_xlfn.XLOOKUP(Q4_2025[[#This Row],[Artikelnr]],Artikel_prijzen[Artnr],Artikel_prijzen[Groep],"")</f>
        <v/>
      </c>
      <c r="J1396" s="10" t="str">
        <f>_xlfn.XLOOKUP(Q4_2025[[#This Row],[Artikelnr]],Artikel_prijzen[Artnr],Artikel_prijzen[Prijs 2025],"")</f>
        <v/>
      </c>
      <c r="K1396" t="str">
        <f>IF(Q4_2025[[#This Row],[Artikelprijs]]&lt;&gt;"",IF(Q4_2025[[#This Row],[Stuksprijs]]=Q4_2025[[#This Row],[Artikelprijs]],"Prijs gelijk","Prijs wijkt af"),"")</f>
        <v/>
      </c>
      <c r="L1396" t="str">
        <f>IF(Q4_2025[[#This Row],[Relatiekorting percentage]]=0,
    "Nvt",
    IF(Q4_2025[[#This Row],[Brutobedrag 2]] &lt; Q4_2025[[#This Row],[Bruto - Rel.korting]],
        "Nee",
        "Ja"))</f>
        <v>Ja</v>
      </c>
      <c r="M1396" s="10">
        <f>IF(Q4_2025[[#This Row],[Artikelprijs]]&lt;&gt;"",Q4_2025[[#This Row],[Artikelprijs]],Q4_2025[[#This Row],[Stuksprijs]])</f>
        <v>16.54</v>
      </c>
      <c r="N1396" s="44">
        <f>Q4_2025[[#This Row],[Besteld]]*Q4_2025[[#This Row],[Prijs 2]]</f>
        <v>66.16</v>
      </c>
      <c r="O1396" s="10">
        <f>IF(Q4_2025[[#This Row],[Brutobedrag 2]]&lt;Q4_2025[[#This Row],[Bruto - Rel.korting]],Q4_2025[[#This Row],[Brutobedrag 2]],Q4_2025[[#This Row],[Brutobedrag 2]]*(100-Q4_2025[[#This Row],[Relatiekorting percentage]])/100)</f>
        <v>46.311999999999998</v>
      </c>
      <c r="R1396" s="3"/>
      <c r="W1396"/>
      <c r="AB1396"/>
    </row>
    <row r="1397" spans="1:28" x14ac:dyDescent="0.3">
      <c r="A1397" t="s">
        <v>872</v>
      </c>
      <c r="B1397">
        <v>1002060</v>
      </c>
      <c r="C1397" t="s">
        <v>338</v>
      </c>
      <c r="D1397">
        <v>14</v>
      </c>
      <c r="E1397" s="10">
        <v>49</v>
      </c>
      <c r="F1397" s="10">
        <v>686</v>
      </c>
      <c r="G1397" s="10">
        <v>480.2</v>
      </c>
      <c r="H1397">
        <v>30</v>
      </c>
      <c r="I1397" s="51" t="str">
        <f>_xlfn.XLOOKUP(Q4_2025[[#This Row],[Artikelnr]],Artikel_prijzen[Artnr],Artikel_prijzen[Groep],"")</f>
        <v/>
      </c>
      <c r="J1397" s="10" t="str">
        <f>_xlfn.XLOOKUP(Q4_2025[[#This Row],[Artikelnr]],Artikel_prijzen[Artnr],Artikel_prijzen[Prijs 2025],"")</f>
        <v/>
      </c>
      <c r="K1397" t="str">
        <f>IF(Q4_2025[[#This Row],[Artikelprijs]]&lt;&gt;"",IF(Q4_2025[[#This Row],[Stuksprijs]]=Q4_2025[[#This Row],[Artikelprijs]],"Prijs gelijk","Prijs wijkt af"),"")</f>
        <v/>
      </c>
      <c r="L1397" t="str">
        <f>IF(Q4_2025[[#This Row],[Relatiekorting percentage]]=0,
    "Nvt",
    IF(Q4_2025[[#This Row],[Brutobedrag 2]] &lt; Q4_2025[[#This Row],[Bruto - Rel.korting]],
        "Nee",
        "Ja"))</f>
        <v>Ja</v>
      </c>
      <c r="M1397" s="10">
        <f>IF(Q4_2025[[#This Row],[Artikelprijs]]&lt;&gt;"",Q4_2025[[#This Row],[Artikelprijs]],Q4_2025[[#This Row],[Stuksprijs]])</f>
        <v>49</v>
      </c>
      <c r="N1397" s="44">
        <f>Q4_2025[[#This Row],[Besteld]]*Q4_2025[[#This Row],[Prijs 2]]</f>
        <v>686</v>
      </c>
      <c r="O1397" s="10">
        <f>IF(Q4_2025[[#This Row],[Brutobedrag 2]]&lt;Q4_2025[[#This Row],[Bruto - Rel.korting]],Q4_2025[[#This Row],[Brutobedrag 2]],Q4_2025[[#This Row],[Brutobedrag 2]]*(100-Q4_2025[[#This Row],[Relatiekorting percentage]])/100)</f>
        <v>480.2</v>
      </c>
      <c r="R1397" s="3"/>
      <c r="W1397"/>
      <c r="AB1397"/>
    </row>
    <row r="1398" spans="1:28" x14ac:dyDescent="0.3">
      <c r="A1398" t="s">
        <v>872</v>
      </c>
      <c r="B1398">
        <v>1007057</v>
      </c>
      <c r="C1398" t="s">
        <v>340</v>
      </c>
      <c r="D1398">
        <v>12</v>
      </c>
      <c r="E1398" s="10">
        <v>78</v>
      </c>
      <c r="F1398" s="10">
        <v>936</v>
      </c>
      <c r="G1398" s="10">
        <v>655.20000000000005</v>
      </c>
      <c r="H1398">
        <v>30</v>
      </c>
      <c r="I1398" s="51" t="str">
        <f>_xlfn.XLOOKUP(Q4_2025[[#This Row],[Artikelnr]],Artikel_prijzen[Artnr],Artikel_prijzen[Groep],"")</f>
        <v/>
      </c>
      <c r="J1398" s="10" t="str">
        <f>_xlfn.XLOOKUP(Q4_2025[[#This Row],[Artikelnr]],Artikel_prijzen[Artnr],Artikel_prijzen[Prijs 2025],"")</f>
        <v/>
      </c>
      <c r="K1398" t="str">
        <f>IF(Q4_2025[[#This Row],[Artikelprijs]]&lt;&gt;"",IF(Q4_2025[[#This Row],[Stuksprijs]]=Q4_2025[[#This Row],[Artikelprijs]],"Prijs gelijk","Prijs wijkt af"),"")</f>
        <v/>
      </c>
      <c r="L1398" t="str">
        <f>IF(Q4_2025[[#This Row],[Relatiekorting percentage]]=0,
    "Nvt",
    IF(Q4_2025[[#This Row],[Brutobedrag 2]] &lt; Q4_2025[[#This Row],[Bruto - Rel.korting]],
        "Nee",
        "Ja"))</f>
        <v>Ja</v>
      </c>
      <c r="M1398" s="10">
        <f>IF(Q4_2025[[#This Row],[Artikelprijs]]&lt;&gt;"",Q4_2025[[#This Row],[Artikelprijs]],Q4_2025[[#This Row],[Stuksprijs]])</f>
        <v>78</v>
      </c>
      <c r="N1398" s="44">
        <f>Q4_2025[[#This Row],[Besteld]]*Q4_2025[[#This Row],[Prijs 2]]</f>
        <v>936</v>
      </c>
      <c r="O1398" s="10">
        <f>IF(Q4_2025[[#This Row],[Brutobedrag 2]]&lt;Q4_2025[[#This Row],[Bruto - Rel.korting]],Q4_2025[[#This Row],[Brutobedrag 2]],Q4_2025[[#This Row],[Brutobedrag 2]]*(100-Q4_2025[[#This Row],[Relatiekorting percentage]])/100)</f>
        <v>655.20000000000005</v>
      </c>
      <c r="R1398" s="3"/>
      <c r="W1398"/>
      <c r="AB1398"/>
    </row>
    <row r="1399" spans="1:28" x14ac:dyDescent="0.3">
      <c r="A1399" t="s">
        <v>872</v>
      </c>
      <c r="B1399">
        <v>2004040</v>
      </c>
      <c r="C1399" t="s">
        <v>41</v>
      </c>
      <c r="D1399">
        <v>2</v>
      </c>
      <c r="E1399" s="10">
        <v>11.03</v>
      </c>
      <c r="F1399" s="10">
        <v>22.06</v>
      </c>
      <c r="G1399" s="10">
        <v>15.44</v>
      </c>
      <c r="H1399">
        <v>30</v>
      </c>
      <c r="I1399" s="51" t="str">
        <f>_xlfn.XLOOKUP(Q4_2025[[#This Row],[Artikelnr]],Artikel_prijzen[Artnr],Artikel_prijzen[Groep],"")</f>
        <v/>
      </c>
      <c r="J1399" s="10" t="str">
        <f>_xlfn.XLOOKUP(Q4_2025[[#This Row],[Artikelnr]],Artikel_prijzen[Artnr],Artikel_prijzen[Prijs 2025],"")</f>
        <v/>
      </c>
      <c r="K1399" t="str">
        <f>IF(Q4_2025[[#This Row],[Artikelprijs]]&lt;&gt;"",IF(Q4_2025[[#This Row],[Stuksprijs]]=Q4_2025[[#This Row],[Artikelprijs]],"Prijs gelijk","Prijs wijkt af"),"")</f>
        <v/>
      </c>
      <c r="L1399" t="str">
        <f>IF(Q4_2025[[#This Row],[Relatiekorting percentage]]=0,
    "Nvt",
    IF(Q4_2025[[#This Row],[Brutobedrag 2]] &lt; Q4_2025[[#This Row],[Bruto - Rel.korting]],
        "Nee",
        "Ja"))</f>
        <v>Ja</v>
      </c>
      <c r="M1399" s="10">
        <f>IF(Q4_2025[[#This Row],[Artikelprijs]]&lt;&gt;"",Q4_2025[[#This Row],[Artikelprijs]],Q4_2025[[#This Row],[Stuksprijs]])</f>
        <v>11.03</v>
      </c>
      <c r="N1399" s="44">
        <f>Q4_2025[[#This Row],[Besteld]]*Q4_2025[[#This Row],[Prijs 2]]</f>
        <v>22.06</v>
      </c>
      <c r="O1399" s="10">
        <f>IF(Q4_2025[[#This Row],[Brutobedrag 2]]&lt;Q4_2025[[#This Row],[Bruto - Rel.korting]],Q4_2025[[#This Row],[Brutobedrag 2]],Q4_2025[[#This Row],[Brutobedrag 2]]*(100-Q4_2025[[#This Row],[Relatiekorting percentage]])/100)</f>
        <v>15.441999999999998</v>
      </c>
      <c r="R1399" s="3"/>
      <c r="W1399"/>
      <c r="AB1399"/>
    </row>
    <row r="1400" spans="1:28" x14ac:dyDescent="0.3">
      <c r="A1400" t="s">
        <v>872</v>
      </c>
      <c r="B1400">
        <v>2004032</v>
      </c>
      <c r="C1400" t="s">
        <v>43</v>
      </c>
      <c r="D1400">
        <v>4</v>
      </c>
      <c r="E1400" s="10">
        <v>16.22</v>
      </c>
      <c r="F1400" s="10">
        <v>64.88</v>
      </c>
      <c r="G1400" s="10">
        <v>45.42</v>
      </c>
      <c r="H1400">
        <v>30</v>
      </c>
      <c r="I1400" s="51" t="str">
        <f>_xlfn.XLOOKUP(Q4_2025[[#This Row],[Artikelnr]],Artikel_prijzen[Artnr],Artikel_prijzen[Groep],"")</f>
        <v/>
      </c>
      <c r="J1400" s="10" t="str">
        <f>_xlfn.XLOOKUP(Q4_2025[[#This Row],[Artikelnr]],Artikel_prijzen[Artnr],Artikel_prijzen[Prijs 2025],"")</f>
        <v/>
      </c>
      <c r="K1400" t="str">
        <f>IF(Q4_2025[[#This Row],[Artikelprijs]]&lt;&gt;"",IF(Q4_2025[[#This Row],[Stuksprijs]]=Q4_2025[[#This Row],[Artikelprijs]],"Prijs gelijk","Prijs wijkt af"),"")</f>
        <v/>
      </c>
      <c r="L1400" t="str">
        <f>IF(Q4_2025[[#This Row],[Relatiekorting percentage]]=0,
    "Nvt",
    IF(Q4_2025[[#This Row],[Brutobedrag 2]] &lt; Q4_2025[[#This Row],[Bruto - Rel.korting]],
        "Nee",
        "Ja"))</f>
        <v>Ja</v>
      </c>
      <c r="M1400" s="10">
        <f>IF(Q4_2025[[#This Row],[Artikelprijs]]&lt;&gt;"",Q4_2025[[#This Row],[Artikelprijs]],Q4_2025[[#This Row],[Stuksprijs]])</f>
        <v>16.22</v>
      </c>
      <c r="N1400" s="44">
        <f>Q4_2025[[#This Row],[Besteld]]*Q4_2025[[#This Row],[Prijs 2]]</f>
        <v>64.88</v>
      </c>
      <c r="O1400" s="10">
        <f>IF(Q4_2025[[#This Row],[Brutobedrag 2]]&lt;Q4_2025[[#This Row],[Bruto - Rel.korting]],Q4_2025[[#This Row],[Brutobedrag 2]],Q4_2025[[#This Row],[Brutobedrag 2]]*(100-Q4_2025[[#This Row],[Relatiekorting percentage]])/100)</f>
        <v>45.415999999999997</v>
      </c>
      <c r="R1400" s="3"/>
      <c r="W1400"/>
      <c r="AB1400"/>
    </row>
    <row r="1401" spans="1:28" x14ac:dyDescent="0.3">
      <c r="A1401" t="s">
        <v>872</v>
      </c>
      <c r="B1401">
        <v>2004020</v>
      </c>
      <c r="C1401" t="s">
        <v>673</v>
      </c>
      <c r="D1401">
        <v>2</v>
      </c>
      <c r="E1401" s="10">
        <v>13.65</v>
      </c>
      <c r="F1401" s="10">
        <v>27.3</v>
      </c>
      <c r="G1401" s="10">
        <v>19.11</v>
      </c>
      <c r="H1401">
        <v>30</v>
      </c>
      <c r="I1401" s="51" t="str">
        <f>_xlfn.XLOOKUP(Q4_2025[[#This Row],[Artikelnr]],Artikel_prijzen[Artnr],Artikel_prijzen[Groep],"")</f>
        <v/>
      </c>
      <c r="J1401" s="10" t="str">
        <f>_xlfn.XLOOKUP(Q4_2025[[#This Row],[Artikelnr]],Artikel_prijzen[Artnr],Artikel_prijzen[Prijs 2025],"")</f>
        <v/>
      </c>
      <c r="K1401" t="str">
        <f>IF(Q4_2025[[#This Row],[Artikelprijs]]&lt;&gt;"",IF(Q4_2025[[#This Row],[Stuksprijs]]=Q4_2025[[#This Row],[Artikelprijs]],"Prijs gelijk","Prijs wijkt af"),"")</f>
        <v/>
      </c>
      <c r="L1401" t="str">
        <f>IF(Q4_2025[[#This Row],[Relatiekorting percentage]]=0,
    "Nvt",
    IF(Q4_2025[[#This Row],[Brutobedrag 2]] &lt; Q4_2025[[#This Row],[Bruto - Rel.korting]],
        "Nee",
        "Ja"))</f>
        <v>Ja</v>
      </c>
      <c r="M1401" s="10">
        <f>IF(Q4_2025[[#This Row],[Artikelprijs]]&lt;&gt;"",Q4_2025[[#This Row],[Artikelprijs]],Q4_2025[[#This Row],[Stuksprijs]])</f>
        <v>13.65</v>
      </c>
      <c r="N1401" s="44">
        <f>Q4_2025[[#This Row],[Besteld]]*Q4_2025[[#This Row],[Prijs 2]]</f>
        <v>27.3</v>
      </c>
      <c r="O1401" s="10">
        <f>IF(Q4_2025[[#This Row],[Brutobedrag 2]]&lt;Q4_2025[[#This Row],[Bruto - Rel.korting]],Q4_2025[[#This Row],[Brutobedrag 2]],Q4_2025[[#This Row],[Brutobedrag 2]]*(100-Q4_2025[[#This Row],[Relatiekorting percentage]])/100)</f>
        <v>19.11</v>
      </c>
      <c r="R1401" s="3"/>
      <c r="W1401"/>
      <c r="AB1401"/>
    </row>
    <row r="1402" spans="1:28" x14ac:dyDescent="0.3">
      <c r="A1402" t="s">
        <v>872</v>
      </c>
      <c r="B1402">
        <v>5021034</v>
      </c>
      <c r="C1402" t="s">
        <v>275</v>
      </c>
      <c r="D1402">
        <v>1</v>
      </c>
      <c r="E1402" s="10">
        <v>185.4</v>
      </c>
      <c r="F1402" s="10">
        <v>185.4</v>
      </c>
      <c r="G1402" s="10">
        <v>148.32</v>
      </c>
      <c r="H1402">
        <v>20</v>
      </c>
      <c r="I1402" s="51" t="str">
        <f>_xlfn.XLOOKUP(Q4_2025[[#This Row],[Artikelnr]],Artikel_prijzen[Artnr],Artikel_prijzen[Groep],"")</f>
        <v>Elektra</v>
      </c>
      <c r="J1402" s="10">
        <f>_xlfn.XLOOKUP(Q4_2025[[#This Row],[Artikelnr]],Artikel_prijzen[Artnr],Artikel_prijzen[Prijs 2025],"")</f>
        <v>106.8625</v>
      </c>
      <c r="K1402" t="str">
        <f>IF(Q4_2025[[#This Row],[Artikelprijs]]&lt;&gt;"",IF(Q4_2025[[#This Row],[Stuksprijs]]=Q4_2025[[#This Row],[Artikelprijs]],"Prijs gelijk","Prijs wijkt af"),"")</f>
        <v>Prijs wijkt af</v>
      </c>
      <c r="L1402" t="str">
        <f>IF(Q4_2025[[#This Row],[Relatiekorting percentage]]=0,
    "Nvt",
    IF(Q4_2025[[#This Row],[Brutobedrag 2]] &lt; Q4_2025[[#This Row],[Bruto - Rel.korting]],
        "Nee",
        "Ja"))</f>
        <v>Nee</v>
      </c>
      <c r="M1402" s="10">
        <f>IF(Q4_2025[[#This Row],[Artikelprijs]]&lt;&gt;"",Q4_2025[[#This Row],[Artikelprijs]],Q4_2025[[#This Row],[Stuksprijs]])</f>
        <v>106.8625</v>
      </c>
      <c r="N1402" s="44">
        <f>Q4_2025[[#This Row],[Besteld]]*Q4_2025[[#This Row],[Prijs 2]]</f>
        <v>106.8625</v>
      </c>
      <c r="O1402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1402" s="3"/>
      <c r="W1402"/>
      <c r="AB1402"/>
    </row>
    <row r="1403" spans="1:28" x14ac:dyDescent="0.3">
      <c r="A1403" t="s">
        <v>872</v>
      </c>
      <c r="B1403">
        <v>5020001</v>
      </c>
      <c r="C1403" t="s">
        <v>46</v>
      </c>
      <c r="D1403">
        <v>2</v>
      </c>
      <c r="E1403" s="10">
        <v>29.35</v>
      </c>
      <c r="F1403" s="10">
        <v>58.7</v>
      </c>
      <c r="G1403" s="10">
        <v>44.02</v>
      </c>
      <c r="H1403">
        <v>25</v>
      </c>
      <c r="I1403" s="51" t="str">
        <f>_xlfn.XLOOKUP(Q4_2025[[#This Row],[Artikelnr]],Artikel_prijzen[Artnr],Artikel_prijzen[Groep],"")</f>
        <v/>
      </c>
      <c r="J1403" s="10" t="str">
        <f>_xlfn.XLOOKUP(Q4_2025[[#This Row],[Artikelnr]],Artikel_prijzen[Artnr],Artikel_prijzen[Prijs 2025],"")</f>
        <v/>
      </c>
      <c r="K1403" t="str">
        <f>IF(Q4_2025[[#This Row],[Artikelprijs]]&lt;&gt;"",IF(Q4_2025[[#This Row],[Stuksprijs]]=Q4_2025[[#This Row],[Artikelprijs]],"Prijs gelijk","Prijs wijkt af"),"")</f>
        <v/>
      </c>
      <c r="L1403" t="str">
        <f>IF(Q4_2025[[#This Row],[Relatiekorting percentage]]=0,
    "Nvt",
    IF(Q4_2025[[#This Row],[Brutobedrag 2]] &lt; Q4_2025[[#This Row],[Bruto - Rel.korting]],
        "Nee",
        "Ja"))</f>
        <v>Ja</v>
      </c>
      <c r="M1403" s="10">
        <f>IF(Q4_2025[[#This Row],[Artikelprijs]]&lt;&gt;"",Q4_2025[[#This Row],[Artikelprijs]],Q4_2025[[#This Row],[Stuksprijs]])</f>
        <v>29.35</v>
      </c>
      <c r="N1403" s="44">
        <f>Q4_2025[[#This Row],[Besteld]]*Q4_2025[[#This Row],[Prijs 2]]</f>
        <v>58.7</v>
      </c>
      <c r="O1403" s="10">
        <f>IF(Q4_2025[[#This Row],[Brutobedrag 2]]&lt;Q4_2025[[#This Row],[Bruto - Rel.korting]],Q4_2025[[#This Row],[Brutobedrag 2]],Q4_2025[[#This Row],[Brutobedrag 2]]*(100-Q4_2025[[#This Row],[Relatiekorting percentage]])/100)</f>
        <v>44.024999999999999</v>
      </c>
      <c r="R1403" s="3"/>
      <c r="W1403"/>
      <c r="AB1403"/>
    </row>
    <row r="1404" spans="1:28" x14ac:dyDescent="0.3">
      <c r="A1404" t="s">
        <v>872</v>
      </c>
      <c r="B1404">
        <v>5020009</v>
      </c>
      <c r="C1404" t="s">
        <v>125</v>
      </c>
      <c r="D1404">
        <v>4</v>
      </c>
      <c r="E1404" s="10">
        <v>45.32</v>
      </c>
      <c r="F1404" s="10">
        <v>181.28</v>
      </c>
      <c r="G1404" s="10">
        <v>135.96</v>
      </c>
      <c r="H1404">
        <v>25</v>
      </c>
      <c r="I1404" s="51" t="str">
        <f>_xlfn.XLOOKUP(Q4_2025[[#This Row],[Artikelnr]],Artikel_prijzen[Artnr],Artikel_prijzen[Groep],"")</f>
        <v/>
      </c>
      <c r="J1404" s="10" t="str">
        <f>_xlfn.XLOOKUP(Q4_2025[[#This Row],[Artikelnr]],Artikel_prijzen[Artnr],Artikel_prijzen[Prijs 2025],"")</f>
        <v/>
      </c>
      <c r="K1404" t="str">
        <f>IF(Q4_2025[[#This Row],[Artikelprijs]]&lt;&gt;"",IF(Q4_2025[[#This Row],[Stuksprijs]]=Q4_2025[[#This Row],[Artikelprijs]],"Prijs gelijk","Prijs wijkt af"),"")</f>
        <v/>
      </c>
      <c r="L1404" t="str">
        <f>IF(Q4_2025[[#This Row],[Relatiekorting percentage]]=0,
    "Nvt",
    IF(Q4_2025[[#This Row],[Brutobedrag 2]] &lt; Q4_2025[[#This Row],[Bruto - Rel.korting]],
        "Nee",
        "Ja"))</f>
        <v>Ja</v>
      </c>
      <c r="M1404" s="10">
        <f>IF(Q4_2025[[#This Row],[Artikelprijs]]&lt;&gt;"",Q4_2025[[#This Row],[Artikelprijs]],Q4_2025[[#This Row],[Stuksprijs]])</f>
        <v>45.32</v>
      </c>
      <c r="N1404" s="44">
        <f>Q4_2025[[#This Row],[Besteld]]*Q4_2025[[#This Row],[Prijs 2]]</f>
        <v>181.28</v>
      </c>
      <c r="O1404" s="10">
        <f>IF(Q4_2025[[#This Row],[Brutobedrag 2]]&lt;Q4_2025[[#This Row],[Bruto - Rel.korting]],Q4_2025[[#This Row],[Brutobedrag 2]],Q4_2025[[#This Row],[Brutobedrag 2]]*(100-Q4_2025[[#This Row],[Relatiekorting percentage]])/100)</f>
        <v>135.96</v>
      </c>
      <c r="R1404" s="3"/>
      <c r="W1404"/>
      <c r="AB1404"/>
    </row>
    <row r="1405" spans="1:28" x14ac:dyDescent="0.3">
      <c r="A1405" t="s">
        <v>872</v>
      </c>
      <c r="B1405">
        <v>5010017</v>
      </c>
      <c r="C1405" t="s">
        <v>915</v>
      </c>
      <c r="D1405">
        <v>6</v>
      </c>
      <c r="E1405" s="10">
        <v>48.93</v>
      </c>
      <c r="F1405" s="10">
        <v>293.58</v>
      </c>
      <c r="G1405" s="10">
        <v>220.18</v>
      </c>
      <c r="H1405">
        <v>25</v>
      </c>
      <c r="I1405" s="51" t="str">
        <f>_xlfn.XLOOKUP(Q4_2025[[#This Row],[Artikelnr]],Artikel_prijzen[Artnr],Artikel_prijzen[Groep],"")</f>
        <v/>
      </c>
      <c r="J1405" s="10" t="str">
        <f>_xlfn.XLOOKUP(Q4_2025[[#This Row],[Artikelnr]],Artikel_prijzen[Artnr],Artikel_prijzen[Prijs 2025],"")</f>
        <v/>
      </c>
      <c r="K1405" t="str">
        <f>IF(Q4_2025[[#This Row],[Artikelprijs]]&lt;&gt;"",IF(Q4_2025[[#This Row],[Stuksprijs]]=Q4_2025[[#This Row],[Artikelprijs]],"Prijs gelijk","Prijs wijkt af"),"")</f>
        <v/>
      </c>
      <c r="L1405" t="str">
        <f>IF(Q4_2025[[#This Row],[Relatiekorting percentage]]=0,
    "Nvt",
    IF(Q4_2025[[#This Row],[Brutobedrag 2]] &lt; Q4_2025[[#This Row],[Bruto - Rel.korting]],
        "Nee",
        "Ja"))</f>
        <v>Ja</v>
      </c>
      <c r="M1405" s="10">
        <f>IF(Q4_2025[[#This Row],[Artikelprijs]]&lt;&gt;"",Q4_2025[[#This Row],[Artikelprijs]],Q4_2025[[#This Row],[Stuksprijs]])</f>
        <v>48.93</v>
      </c>
      <c r="N1405" s="44">
        <f>Q4_2025[[#This Row],[Besteld]]*Q4_2025[[#This Row],[Prijs 2]]</f>
        <v>293.58</v>
      </c>
      <c r="O1405" s="10">
        <f>IF(Q4_2025[[#This Row],[Brutobedrag 2]]&lt;Q4_2025[[#This Row],[Bruto - Rel.korting]],Q4_2025[[#This Row],[Brutobedrag 2]],Q4_2025[[#This Row],[Brutobedrag 2]]*(100-Q4_2025[[#This Row],[Relatiekorting percentage]])/100)</f>
        <v>220.185</v>
      </c>
      <c r="R1405" s="3"/>
      <c r="W1405"/>
      <c r="AB1405"/>
    </row>
    <row r="1406" spans="1:28" x14ac:dyDescent="0.3">
      <c r="A1406" t="s">
        <v>872</v>
      </c>
      <c r="B1406">
        <v>5030225</v>
      </c>
      <c r="C1406" t="s">
        <v>261</v>
      </c>
      <c r="D1406">
        <v>4</v>
      </c>
      <c r="E1406" s="10">
        <v>133.9</v>
      </c>
      <c r="F1406" s="10">
        <v>535.6</v>
      </c>
      <c r="G1406" s="10">
        <v>374.92</v>
      </c>
      <c r="H1406">
        <v>30</v>
      </c>
      <c r="I1406" s="51" t="str">
        <f>_xlfn.XLOOKUP(Q4_2025[[#This Row],[Artikelnr]],Artikel_prijzen[Artnr],Artikel_prijzen[Groep],"")</f>
        <v>Rigging</v>
      </c>
      <c r="J1406" s="10">
        <f>_xlfn.XLOOKUP(Q4_2025[[#This Row],[Artikelnr]],Artikel_prijzen[Artnr],Artikel_prijzen[Prijs 2025],"")</f>
        <v>130</v>
      </c>
      <c r="K1406" t="str">
        <f>IF(Q4_2025[[#This Row],[Artikelprijs]]&lt;&gt;"",IF(Q4_2025[[#This Row],[Stuksprijs]]=Q4_2025[[#This Row],[Artikelprijs]],"Prijs gelijk","Prijs wijkt af"),"")</f>
        <v>Prijs wijkt af</v>
      </c>
      <c r="L1406" t="str">
        <f>IF(Q4_2025[[#This Row],[Relatiekorting percentage]]=0,
    "Nvt",
    IF(Q4_2025[[#This Row],[Brutobedrag 2]] &lt; Q4_2025[[#This Row],[Bruto - Rel.korting]],
        "Nee",
        "Ja"))</f>
        <v>Ja</v>
      </c>
      <c r="M1406" s="10">
        <f>IF(Q4_2025[[#This Row],[Artikelprijs]]&lt;&gt;"",Q4_2025[[#This Row],[Artikelprijs]],Q4_2025[[#This Row],[Stuksprijs]])</f>
        <v>130</v>
      </c>
      <c r="N1406" s="44">
        <f>Q4_2025[[#This Row],[Besteld]]*Q4_2025[[#This Row],[Prijs 2]]</f>
        <v>520</v>
      </c>
      <c r="O1406" s="10">
        <f>IF(Q4_2025[[#This Row],[Brutobedrag 2]]&lt;Q4_2025[[#This Row],[Bruto - Rel.korting]],Q4_2025[[#This Row],[Brutobedrag 2]],Q4_2025[[#This Row],[Brutobedrag 2]]*(100-Q4_2025[[#This Row],[Relatiekorting percentage]])/100)</f>
        <v>364</v>
      </c>
      <c r="R1406" s="3"/>
      <c r="W1406"/>
      <c r="AB1406"/>
    </row>
    <row r="1407" spans="1:28" x14ac:dyDescent="0.3">
      <c r="A1407" t="s">
        <v>872</v>
      </c>
      <c r="B1407">
        <v>5040008</v>
      </c>
      <c r="C1407" t="s">
        <v>333</v>
      </c>
      <c r="D1407">
        <v>1</v>
      </c>
      <c r="E1407" s="10">
        <v>355.35</v>
      </c>
      <c r="F1407" s="10">
        <v>355.35</v>
      </c>
      <c r="G1407" s="10">
        <v>248.74</v>
      </c>
      <c r="H1407">
        <v>30</v>
      </c>
      <c r="I1407" s="51" t="str">
        <f>_xlfn.XLOOKUP(Q4_2025[[#This Row],[Artikelnr]],Artikel_prijzen[Artnr],Artikel_prijzen[Groep],"")</f>
        <v>AV</v>
      </c>
      <c r="J1407" s="10">
        <f>_xlfn.XLOOKUP(Q4_2025[[#This Row],[Artikelnr]],Artikel_prijzen[Artnr],Artikel_prijzen[Prijs 2025],"")</f>
        <v>345</v>
      </c>
      <c r="K1407" t="str">
        <f>IF(Q4_2025[[#This Row],[Artikelprijs]]&lt;&gt;"",IF(Q4_2025[[#This Row],[Stuksprijs]]=Q4_2025[[#This Row],[Artikelprijs]],"Prijs gelijk","Prijs wijkt af"),"")</f>
        <v>Prijs wijkt af</v>
      </c>
      <c r="L1407" t="str">
        <f>IF(Q4_2025[[#This Row],[Relatiekorting percentage]]=0,
    "Nvt",
    IF(Q4_2025[[#This Row],[Brutobedrag 2]] &lt; Q4_2025[[#This Row],[Bruto - Rel.korting]],
        "Nee",
        "Ja"))</f>
        <v>Ja</v>
      </c>
      <c r="M1407" s="10">
        <f>IF(Q4_2025[[#This Row],[Artikelprijs]]&lt;&gt;"",Q4_2025[[#This Row],[Artikelprijs]],Q4_2025[[#This Row],[Stuksprijs]])</f>
        <v>345</v>
      </c>
      <c r="N1407" s="44">
        <f>Q4_2025[[#This Row],[Besteld]]*Q4_2025[[#This Row],[Prijs 2]]</f>
        <v>345</v>
      </c>
      <c r="O1407" s="10">
        <f>IF(Q4_2025[[#This Row],[Brutobedrag 2]]&lt;Q4_2025[[#This Row],[Bruto - Rel.korting]],Q4_2025[[#This Row],[Brutobedrag 2]],Q4_2025[[#This Row],[Brutobedrag 2]]*(100-Q4_2025[[#This Row],[Relatiekorting percentage]])/100)</f>
        <v>241.5</v>
      </c>
      <c r="R1407" s="3"/>
      <c r="W1407"/>
      <c r="AB1407"/>
    </row>
    <row r="1408" spans="1:28" x14ac:dyDescent="0.3">
      <c r="A1408" t="s">
        <v>872</v>
      </c>
      <c r="B1408">
        <v>5040018</v>
      </c>
      <c r="C1408" t="s">
        <v>319</v>
      </c>
      <c r="D1408">
        <v>1</v>
      </c>
      <c r="E1408" s="10">
        <v>66.95</v>
      </c>
      <c r="F1408" s="10">
        <v>66.95</v>
      </c>
      <c r="G1408" s="10">
        <v>46.86</v>
      </c>
      <c r="H1408">
        <v>30</v>
      </c>
      <c r="I1408" s="51" t="str">
        <f>_xlfn.XLOOKUP(Q4_2025[[#This Row],[Artikelnr]],Artikel_prijzen[Artnr],Artikel_prijzen[Groep],"")</f>
        <v/>
      </c>
      <c r="J1408" s="10" t="str">
        <f>_xlfn.XLOOKUP(Q4_2025[[#This Row],[Artikelnr]],Artikel_prijzen[Artnr],Artikel_prijzen[Prijs 2025],"")</f>
        <v/>
      </c>
      <c r="K1408" t="str">
        <f>IF(Q4_2025[[#This Row],[Artikelprijs]]&lt;&gt;"",IF(Q4_2025[[#This Row],[Stuksprijs]]=Q4_2025[[#This Row],[Artikelprijs]],"Prijs gelijk","Prijs wijkt af"),"")</f>
        <v/>
      </c>
      <c r="L1408" t="str">
        <f>IF(Q4_2025[[#This Row],[Relatiekorting percentage]]=0,
    "Nvt",
    IF(Q4_2025[[#This Row],[Brutobedrag 2]] &lt; Q4_2025[[#This Row],[Bruto - Rel.korting]],
        "Nee",
        "Ja"))</f>
        <v>Ja</v>
      </c>
      <c r="M1408" s="10">
        <f>IF(Q4_2025[[#This Row],[Artikelprijs]]&lt;&gt;"",Q4_2025[[#This Row],[Artikelprijs]],Q4_2025[[#This Row],[Stuksprijs]])</f>
        <v>66.95</v>
      </c>
      <c r="N1408" s="44">
        <f>Q4_2025[[#This Row],[Besteld]]*Q4_2025[[#This Row],[Prijs 2]]</f>
        <v>66.95</v>
      </c>
      <c r="O1408" s="10">
        <f>IF(Q4_2025[[#This Row],[Brutobedrag 2]]&lt;Q4_2025[[#This Row],[Bruto - Rel.korting]],Q4_2025[[#This Row],[Brutobedrag 2]],Q4_2025[[#This Row],[Brutobedrag 2]]*(100-Q4_2025[[#This Row],[Relatiekorting percentage]])/100)</f>
        <v>46.865000000000002</v>
      </c>
      <c r="R1408" s="3"/>
      <c r="W1408"/>
      <c r="AB1408"/>
    </row>
    <row r="1409" spans="1:28" x14ac:dyDescent="0.3">
      <c r="A1409" t="s">
        <v>872</v>
      </c>
      <c r="B1409">
        <v>5040012</v>
      </c>
      <c r="C1409" t="s">
        <v>330</v>
      </c>
      <c r="D1409">
        <v>1</v>
      </c>
      <c r="E1409" s="10">
        <v>741.6</v>
      </c>
      <c r="F1409" s="10">
        <v>741.6</v>
      </c>
      <c r="G1409" s="10">
        <v>519.12</v>
      </c>
      <c r="H1409">
        <v>30</v>
      </c>
      <c r="I1409" s="51" t="str">
        <f>_xlfn.XLOOKUP(Q4_2025[[#This Row],[Artikelnr]],Artikel_prijzen[Artnr],Artikel_prijzen[Groep],"")</f>
        <v>AV</v>
      </c>
      <c r="J1409" s="10">
        <f>_xlfn.XLOOKUP(Q4_2025[[#This Row],[Artikelnr]],Artikel_prijzen[Artnr],Artikel_prijzen[Prijs 2025],"")</f>
        <v>720</v>
      </c>
      <c r="K1409" t="str">
        <f>IF(Q4_2025[[#This Row],[Artikelprijs]]&lt;&gt;"",IF(Q4_2025[[#This Row],[Stuksprijs]]=Q4_2025[[#This Row],[Artikelprijs]],"Prijs gelijk","Prijs wijkt af"),"")</f>
        <v>Prijs wijkt af</v>
      </c>
      <c r="L1409" t="str">
        <f>IF(Q4_2025[[#This Row],[Relatiekorting percentage]]=0,
    "Nvt",
    IF(Q4_2025[[#This Row],[Brutobedrag 2]] &lt; Q4_2025[[#This Row],[Bruto - Rel.korting]],
        "Nee",
        "Ja"))</f>
        <v>Ja</v>
      </c>
      <c r="M1409" s="10">
        <f>IF(Q4_2025[[#This Row],[Artikelprijs]]&lt;&gt;"",Q4_2025[[#This Row],[Artikelprijs]],Q4_2025[[#This Row],[Stuksprijs]])</f>
        <v>720</v>
      </c>
      <c r="N1409" s="44">
        <f>Q4_2025[[#This Row],[Besteld]]*Q4_2025[[#This Row],[Prijs 2]]</f>
        <v>720</v>
      </c>
      <c r="O1409" s="10">
        <f>IF(Q4_2025[[#This Row],[Brutobedrag 2]]&lt;Q4_2025[[#This Row],[Bruto - Rel.korting]],Q4_2025[[#This Row],[Brutobedrag 2]],Q4_2025[[#This Row],[Brutobedrag 2]]*(100-Q4_2025[[#This Row],[Relatiekorting percentage]])/100)</f>
        <v>504</v>
      </c>
      <c r="R1409" s="3"/>
      <c r="W1409"/>
      <c r="AB1409"/>
    </row>
    <row r="1410" spans="1:28" x14ac:dyDescent="0.3">
      <c r="A1410" t="s">
        <v>872</v>
      </c>
      <c r="B1410">
        <v>5040256</v>
      </c>
      <c r="C1410" t="s">
        <v>315</v>
      </c>
      <c r="D1410">
        <v>1</v>
      </c>
      <c r="E1410" s="10">
        <v>87.55</v>
      </c>
      <c r="F1410" s="10">
        <v>87.55</v>
      </c>
      <c r="G1410" s="10">
        <v>61.28</v>
      </c>
      <c r="H1410">
        <v>30</v>
      </c>
      <c r="I1410" s="51" t="str">
        <f>_xlfn.XLOOKUP(Q4_2025[[#This Row],[Artikelnr]],Artikel_prijzen[Artnr],Artikel_prijzen[Groep],"")</f>
        <v/>
      </c>
      <c r="J1410" s="10" t="str">
        <f>_xlfn.XLOOKUP(Q4_2025[[#This Row],[Artikelnr]],Artikel_prijzen[Artnr],Artikel_prijzen[Prijs 2025],"")</f>
        <v/>
      </c>
      <c r="K1410" t="str">
        <f>IF(Q4_2025[[#This Row],[Artikelprijs]]&lt;&gt;"",IF(Q4_2025[[#This Row],[Stuksprijs]]=Q4_2025[[#This Row],[Artikelprijs]],"Prijs gelijk","Prijs wijkt af"),"")</f>
        <v/>
      </c>
      <c r="L1410" t="str">
        <f>IF(Q4_2025[[#This Row],[Relatiekorting percentage]]=0,
    "Nvt",
    IF(Q4_2025[[#This Row],[Brutobedrag 2]] &lt; Q4_2025[[#This Row],[Bruto - Rel.korting]],
        "Nee",
        "Ja"))</f>
        <v>Ja</v>
      </c>
      <c r="M1410" s="10">
        <f>IF(Q4_2025[[#This Row],[Artikelprijs]]&lt;&gt;"",Q4_2025[[#This Row],[Artikelprijs]],Q4_2025[[#This Row],[Stuksprijs]])</f>
        <v>87.55</v>
      </c>
      <c r="N1410" s="44">
        <f>Q4_2025[[#This Row],[Besteld]]*Q4_2025[[#This Row],[Prijs 2]]</f>
        <v>87.55</v>
      </c>
      <c r="O1410" s="10">
        <f>IF(Q4_2025[[#This Row],[Brutobedrag 2]]&lt;Q4_2025[[#This Row],[Bruto - Rel.korting]],Q4_2025[[#This Row],[Brutobedrag 2]],Q4_2025[[#This Row],[Brutobedrag 2]]*(100-Q4_2025[[#This Row],[Relatiekorting percentage]])/100)</f>
        <v>61.284999999999997</v>
      </c>
      <c r="R1410" s="3"/>
      <c r="W1410"/>
      <c r="AB1410"/>
    </row>
    <row r="1411" spans="1:28" x14ac:dyDescent="0.3">
      <c r="A1411" t="s">
        <v>872</v>
      </c>
      <c r="B1411">
        <v>5040216</v>
      </c>
      <c r="C1411" t="s">
        <v>375</v>
      </c>
      <c r="D1411">
        <v>1</v>
      </c>
      <c r="E1411" s="10">
        <v>128.75</v>
      </c>
      <c r="F1411" s="10">
        <v>128.75</v>
      </c>
      <c r="G1411" s="10">
        <v>90.12</v>
      </c>
      <c r="H1411">
        <v>30</v>
      </c>
      <c r="I1411" s="51" t="str">
        <f>_xlfn.XLOOKUP(Q4_2025[[#This Row],[Artikelnr]],Artikel_prijzen[Artnr],Artikel_prijzen[Groep],"")</f>
        <v>AV</v>
      </c>
      <c r="J1411" s="10">
        <f>_xlfn.XLOOKUP(Q4_2025[[#This Row],[Artikelnr]],Artikel_prijzen[Artnr],Artikel_prijzen[Prijs 2025],"")</f>
        <v>125</v>
      </c>
      <c r="K1411" t="str">
        <f>IF(Q4_2025[[#This Row],[Artikelprijs]]&lt;&gt;"",IF(Q4_2025[[#This Row],[Stuksprijs]]=Q4_2025[[#This Row],[Artikelprijs]],"Prijs gelijk","Prijs wijkt af"),"")</f>
        <v>Prijs wijkt af</v>
      </c>
      <c r="L1411" t="str">
        <f>IF(Q4_2025[[#This Row],[Relatiekorting percentage]]=0,
    "Nvt",
    IF(Q4_2025[[#This Row],[Brutobedrag 2]] &lt; Q4_2025[[#This Row],[Bruto - Rel.korting]],
        "Nee",
        "Ja"))</f>
        <v>Ja</v>
      </c>
      <c r="M1411" s="10">
        <f>IF(Q4_2025[[#This Row],[Artikelprijs]]&lt;&gt;"",Q4_2025[[#This Row],[Artikelprijs]],Q4_2025[[#This Row],[Stuksprijs]])</f>
        <v>125</v>
      </c>
      <c r="N1411" s="44">
        <f>Q4_2025[[#This Row],[Besteld]]*Q4_2025[[#This Row],[Prijs 2]]</f>
        <v>125</v>
      </c>
      <c r="O1411" s="10">
        <f>IF(Q4_2025[[#This Row],[Brutobedrag 2]]&lt;Q4_2025[[#This Row],[Bruto - Rel.korting]],Q4_2025[[#This Row],[Brutobedrag 2]],Q4_2025[[#This Row],[Brutobedrag 2]]*(100-Q4_2025[[#This Row],[Relatiekorting percentage]])/100)</f>
        <v>87.5</v>
      </c>
      <c r="R1411" s="3"/>
      <c r="W1411"/>
      <c r="AB1411"/>
    </row>
    <row r="1412" spans="1:28" x14ac:dyDescent="0.3">
      <c r="A1412" t="s">
        <v>872</v>
      </c>
      <c r="B1412">
        <v>4001015</v>
      </c>
      <c r="C1412" t="s">
        <v>590</v>
      </c>
      <c r="D1412">
        <v>1</v>
      </c>
      <c r="E1412" s="10">
        <v>15.75</v>
      </c>
      <c r="F1412" s="10">
        <v>15.75</v>
      </c>
      <c r="G1412" s="10">
        <v>11.02</v>
      </c>
      <c r="H1412">
        <v>30</v>
      </c>
      <c r="I1412" s="51" t="str">
        <f>_xlfn.XLOOKUP(Q4_2025[[#This Row],[Artikelnr]],Artikel_prijzen[Artnr],Artikel_prijzen[Groep],"")</f>
        <v/>
      </c>
      <c r="J1412" s="10" t="str">
        <f>_xlfn.XLOOKUP(Q4_2025[[#This Row],[Artikelnr]],Artikel_prijzen[Artnr],Artikel_prijzen[Prijs 2025],"")</f>
        <v/>
      </c>
      <c r="K1412" t="str">
        <f>IF(Q4_2025[[#This Row],[Artikelprijs]]&lt;&gt;"",IF(Q4_2025[[#This Row],[Stuksprijs]]=Q4_2025[[#This Row],[Artikelprijs]],"Prijs gelijk","Prijs wijkt af"),"")</f>
        <v/>
      </c>
      <c r="L1412" t="str">
        <f>IF(Q4_2025[[#This Row],[Relatiekorting percentage]]=0,
    "Nvt",
    IF(Q4_2025[[#This Row],[Brutobedrag 2]] &lt; Q4_2025[[#This Row],[Bruto - Rel.korting]],
        "Nee",
        "Ja"))</f>
        <v>Ja</v>
      </c>
      <c r="M1412" s="10">
        <f>IF(Q4_2025[[#This Row],[Artikelprijs]]&lt;&gt;"",Q4_2025[[#This Row],[Artikelprijs]],Q4_2025[[#This Row],[Stuksprijs]])</f>
        <v>15.75</v>
      </c>
      <c r="N1412" s="44">
        <f>Q4_2025[[#This Row],[Besteld]]*Q4_2025[[#This Row],[Prijs 2]]</f>
        <v>15.75</v>
      </c>
      <c r="O1412" s="10">
        <f>IF(Q4_2025[[#This Row],[Brutobedrag 2]]&lt;Q4_2025[[#This Row],[Bruto - Rel.korting]],Q4_2025[[#This Row],[Brutobedrag 2]],Q4_2025[[#This Row],[Brutobedrag 2]]*(100-Q4_2025[[#This Row],[Relatiekorting percentage]])/100)</f>
        <v>11.025</v>
      </c>
      <c r="R1412" s="3"/>
      <c r="W1412"/>
      <c r="AB1412"/>
    </row>
    <row r="1413" spans="1:28" x14ac:dyDescent="0.3">
      <c r="A1413" t="s">
        <v>872</v>
      </c>
      <c r="B1413">
        <v>5040016</v>
      </c>
      <c r="C1413" t="s">
        <v>211</v>
      </c>
      <c r="D1413">
        <v>1</v>
      </c>
      <c r="E1413" s="10">
        <v>674.65</v>
      </c>
      <c r="F1413" s="10">
        <v>674.65</v>
      </c>
      <c r="G1413" s="10">
        <v>472.25</v>
      </c>
      <c r="H1413">
        <v>30</v>
      </c>
      <c r="I1413" s="51" t="str">
        <f>_xlfn.XLOOKUP(Q4_2025[[#This Row],[Artikelnr]],Artikel_prijzen[Artnr],Artikel_prijzen[Groep],"")</f>
        <v/>
      </c>
      <c r="J1413" s="10" t="str">
        <f>_xlfn.XLOOKUP(Q4_2025[[#This Row],[Artikelnr]],Artikel_prijzen[Artnr],Artikel_prijzen[Prijs 2025],"")</f>
        <v/>
      </c>
      <c r="K1413" t="str">
        <f>IF(Q4_2025[[#This Row],[Artikelprijs]]&lt;&gt;"",IF(Q4_2025[[#This Row],[Stuksprijs]]=Q4_2025[[#This Row],[Artikelprijs]],"Prijs gelijk","Prijs wijkt af"),"")</f>
        <v/>
      </c>
      <c r="L1413" t="str">
        <f>IF(Q4_2025[[#This Row],[Relatiekorting percentage]]=0,
    "Nvt",
    IF(Q4_2025[[#This Row],[Brutobedrag 2]] &lt; Q4_2025[[#This Row],[Bruto - Rel.korting]],
        "Nee",
        "Ja"))</f>
        <v>Ja</v>
      </c>
      <c r="M1413" s="10">
        <f>IF(Q4_2025[[#This Row],[Artikelprijs]]&lt;&gt;"",Q4_2025[[#This Row],[Artikelprijs]],Q4_2025[[#This Row],[Stuksprijs]])</f>
        <v>674.65</v>
      </c>
      <c r="N1413" s="44">
        <f>Q4_2025[[#This Row],[Besteld]]*Q4_2025[[#This Row],[Prijs 2]]</f>
        <v>674.65</v>
      </c>
      <c r="O1413" s="10">
        <f>IF(Q4_2025[[#This Row],[Brutobedrag 2]]&lt;Q4_2025[[#This Row],[Bruto - Rel.korting]],Q4_2025[[#This Row],[Brutobedrag 2]],Q4_2025[[#This Row],[Brutobedrag 2]]*(100-Q4_2025[[#This Row],[Relatiekorting percentage]])/100)</f>
        <v>472.255</v>
      </c>
      <c r="R1413" s="3"/>
      <c r="W1413"/>
      <c r="AB1413"/>
    </row>
    <row r="1414" spans="1:28" x14ac:dyDescent="0.3">
      <c r="A1414" t="s">
        <v>872</v>
      </c>
      <c r="B1414">
        <v>5040032</v>
      </c>
      <c r="C1414" t="s">
        <v>873</v>
      </c>
      <c r="D1414">
        <v>1</v>
      </c>
      <c r="E1414" s="10">
        <v>150.88999999999999</v>
      </c>
      <c r="F1414" s="10">
        <v>150.88999999999999</v>
      </c>
      <c r="G1414" s="10">
        <v>105.62</v>
      </c>
      <c r="H1414">
        <v>30</v>
      </c>
      <c r="I1414" s="51" t="str">
        <f>_xlfn.XLOOKUP(Q4_2025[[#This Row],[Artikelnr]],Artikel_prijzen[Artnr],Artikel_prijzen[Groep],"")</f>
        <v/>
      </c>
      <c r="J1414" s="10" t="str">
        <f>_xlfn.XLOOKUP(Q4_2025[[#This Row],[Artikelnr]],Artikel_prijzen[Artnr],Artikel_prijzen[Prijs 2025],"")</f>
        <v/>
      </c>
      <c r="K1414" t="str">
        <f>IF(Q4_2025[[#This Row],[Artikelprijs]]&lt;&gt;"",IF(Q4_2025[[#This Row],[Stuksprijs]]=Q4_2025[[#This Row],[Artikelprijs]],"Prijs gelijk","Prijs wijkt af"),"")</f>
        <v/>
      </c>
      <c r="L1414" t="str">
        <f>IF(Q4_2025[[#This Row],[Relatiekorting percentage]]=0,
    "Nvt",
    IF(Q4_2025[[#This Row],[Brutobedrag 2]] &lt; Q4_2025[[#This Row],[Bruto - Rel.korting]],
        "Nee",
        "Ja"))</f>
        <v>Ja</v>
      </c>
      <c r="M1414" s="10">
        <f>IF(Q4_2025[[#This Row],[Artikelprijs]]&lt;&gt;"",Q4_2025[[#This Row],[Artikelprijs]],Q4_2025[[#This Row],[Stuksprijs]])</f>
        <v>150.88999999999999</v>
      </c>
      <c r="N1414" s="44">
        <f>Q4_2025[[#This Row],[Besteld]]*Q4_2025[[#This Row],[Prijs 2]]</f>
        <v>150.88999999999999</v>
      </c>
      <c r="O1414" s="10">
        <f>IF(Q4_2025[[#This Row],[Brutobedrag 2]]&lt;Q4_2025[[#This Row],[Bruto - Rel.korting]],Q4_2025[[#This Row],[Brutobedrag 2]],Q4_2025[[#This Row],[Brutobedrag 2]]*(100-Q4_2025[[#This Row],[Relatiekorting percentage]])/100)</f>
        <v>105.62299999999999</v>
      </c>
      <c r="R1414" s="3"/>
      <c r="W1414"/>
      <c r="AB1414"/>
    </row>
    <row r="1415" spans="1:28" x14ac:dyDescent="0.3">
      <c r="A1415" t="s">
        <v>872</v>
      </c>
      <c r="B1415">
        <v>5040032</v>
      </c>
      <c r="C1415" t="s">
        <v>873</v>
      </c>
      <c r="D1415">
        <v>1</v>
      </c>
      <c r="E1415" s="10">
        <v>150.88999999999999</v>
      </c>
      <c r="F1415" s="10">
        <v>150.88999999999999</v>
      </c>
      <c r="G1415" s="10">
        <v>105.62</v>
      </c>
      <c r="H1415">
        <v>30</v>
      </c>
      <c r="I1415" s="51" t="str">
        <f>_xlfn.XLOOKUP(Q4_2025[[#This Row],[Artikelnr]],Artikel_prijzen[Artnr],Artikel_prijzen[Groep],"")</f>
        <v/>
      </c>
      <c r="J1415" s="10" t="str">
        <f>_xlfn.XLOOKUP(Q4_2025[[#This Row],[Artikelnr]],Artikel_prijzen[Artnr],Artikel_prijzen[Prijs 2025],"")</f>
        <v/>
      </c>
      <c r="K1415" t="str">
        <f>IF(Q4_2025[[#This Row],[Artikelprijs]]&lt;&gt;"",IF(Q4_2025[[#This Row],[Stuksprijs]]=Q4_2025[[#This Row],[Artikelprijs]],"Prijs gelijk","Prijs wijkt af"),"")</f>
        <v/>
      </c>
      <c r="L1415" t="str">
        <f>IF(Q4_2025[[#This Row],[Relatiekorting percentage]]=0,
    "Nvt",
    IF(Q4_2025[[#This Row],[Brutobedrag 2]] &lt; Q4_2025[[#This Row],[Bruto - Rel.korting]],
        "Nee",
        "Ja"))</f>
        <v>Ja</v>
      </c>
      <c r="M1415" s="10">
        <f>IF(Q4_2025[[#This Row],[Artikelprijs]]&lt;&gt;"",Q4_2025[[#This Row],[Artikelprijs]],Q4_2025[[#This Row],[Stuksprijs]])</f>
        <v>150.88999999999999</v>
      </c>
      <c r="N1415" s="44">
        <f>Q4_2025[[#This Row],[Besteld]]*Q4_2025[[#This Row],[Prijs 2]]</f>
        <v>150.88999999999999</v>
      </c>
      <c r="O1415" s="10">
        <f>IF(Q4_2025[[#This Row],[Brutobedrag 2]]&lt;Q4_2025[[#This Row],[Bruto - Rel.korting]],Q4_2025[[#This Row],[Brutobedrag 2]],Q4_2025[[#This Row],[Brutobedrag 2]]*(100-Q4_2025[[#This Row],[Relatiekorting percentage]])/100)</f>
        <v>105.62299999999999</v>
      </c>
      <c r="R1415" s="3"/>
      <c r="W1415"/>
      <c r="AB1415"/>
    </row>
    <row r="1416" spans="1:28" x14ac:dyDescent="0.3">
      <c r="A1416" t="s">
        <v>872</v>
      </c>
      <c r="B1416">
        <v>5031009</v>
      </c>
      <c r="C1416" t="s">
        <v>141</v>
      </c>
      <c r="D1416">
        <v>2</v>
      </c>
      <c r="E1416" s="10">
        <v>89.61</v>
      </c>
      <c r="F1416" s="10">
        <v>179.22</v>
      </c>
      <c r="G1416" s="10">
        <v>152.34</v>
      </c>
      <c r="H1416">
        <v>15</v>
      </c>
      <c r="I1416" s="51" t="str">
        <f>_xlfn.XLOOKUP(Q4_2025[[#This Row],[Artikelnr]],Artikel_prijzen[Artnr],Artikel_prijzen[Groep],"")</f>
        <v/>
      </c>
      <c r="J1416" s="10" t="str">
        <f>_xlfn.XLOOKUP(Q4_2025[[#This Row],[Artikelnr]],Artikel_prijzen[Artnr],Artikel_prijzen[Prijs 2025],"")</f>
        <v/>
      </c>
      <c r="K1416" t="str">
        <f>IF(Q4_2025[[#This Row],[Artikelprijs]]&lt;&gt;"",IF(Q4_2025[[#This Row],[Stuksprijs]]=Q4_2025[[#This Row],[Artikelprijs]],"Prijs gelijk","Prijs wijkt af"),"")</f>
        <v/>
      </c>
      <c r="L1416" t="str">
        <f>IF(Q4_2025[[#This Row],[Relatiekorting percentage]]=0,
    "Nvt",
    IF(Q4_2025[[#This Row],[Brutobedrag 2]] &lt; Q4_2025[[#This Row],[Bruto - Rel.korting]],
        "Nee",
        "Ja"))</f>
        <v>Ja</v>
      </c>
      <c r="M1416" s="10">
        <f>IF(Q4_2025[[#This Row],[Artikelprijs]]&lt;&gt;"",Q4_2025[[#This Row],[Artikelprijs]],Q4_2025[[#This Row],[Stuksprijs]])</f>
        <v>89.61</v>
      </c>
      <c r="N1416" s="44">
        <f>Q4_2025[[#This Row],[Besteld]]*Q4_2025[[#This Row],[Prijs 2]]</f>
        <v>179.22</v>
      </c>
      <c r="O1416" s="10">
        <f>IF(Q4_2025[[#This Row],[Brutobedrag 2]]&lt;Q4_2025[[#This Row],[Bruto - Rel.korting]],Q4_2025[[#This Row],[Brutobedrag 2]],Q4_2025[[#This Row],[Brutobedrag 2]]*(100-Q4_2025[[#This Row],[Relatiekorting percentage]])/100)</f>
        <v>152.33700000000002</v>
      </c>
      <c r="R1416" s="3"/>
      <c r="W1416"/>
      <c r="AB1416"/>
    </row>
    <row r="1417" spans="1:28" x14ac:dyDescent="0.3">
      <c r="A1417" t="s">
        <v>872</v>
      </c>
      <c r="B1417">
        <v>5031008</v>
      </c>
      <c r="C1417" t="s">
        <v>142</v>
      </c>
      <c r="D1417">
        <v>4</v>
      </c>
      <c r="E1417" s="10">
        <v>59.74</v>
      </c>
      <c r="F1417" s="10">
        <v>238.96</v>
      </c>
      <c r="G1417" s="10">
        <v>203.12</v>
      </c>
      <c r="H1417">
        <v>15</v>
      </c>
      <c r="I1417" s="51" t="str">
        <f>_xlfn.XLOOKUP(Q4_2025[[#This Row],[Artikelnr]],Artikel_prijzen[Artnr],Artikel_prijzen[Groep],"")</f>
        <v/>
      </c>
      <c r="J1417" s="10" t="str">
        <f>_xlfn.XLOOKUP(Q4_2025[[#This Row],[Artikelnr]],Artikel_prijzen[Artnr],Artikel_prijzen[Prijs 2025],"")</f>
        <v/>
      </c>
      <c r="K1417" t="str">
        <f>IF(Q4_2025[[#This Row],[Artikelprijs]]&lt;&gt;"",IF(Q4_2025[[#This Row],[Stuksprijs]]=Q4_2025[[#This Row],[Artikelprijs]],"Prijs gelijk","Prijs wijkt af"),"")</f>
        <v/>
      </c>
      <c r="L1417" t="str">
        <f>IF(Q4_2025[[#This Row],[Relatiekorting percentage]]=0,
    "Nvt",
    IF(Q4_2025[[#This Row],[Brutobedrag 2]] &lt; Q4_2025[[#This Row],[Bruto - Rel.korting]],
        "Nee",
        "Ja"))</f>
        <v>Ja</v>
      </c>
      <c r="M1417" s="10">
        <f>IF(Q4_2025[[#This Row],[Artikelprijs]]&lt;&gt;"",Q4_2025[[#This Row],[Artikelprijs]],Q4_2025[[#This Row],[Stuksprijs]])</f>
        <v>59.74</v>
      </c>
      <c r="N1417" s="44">
        <f>Q4_2025[[#This Row],[Besteld]]*Q4_2025[[#This Row],[Prijs 2]]</f>
        <v>238.96</v>
      </c>
      <c r="O1417" s="10">
        <f>IF(Q4_2025[[#This Row],[Brutobedrag 2]]&lt;Q4_2025[[#This Row],[Bruto - Rel.korting]],Q4_2025[[#This Row],[Brutobedrag 2]],Q4_2025[[#This Row],[Brutobedrag 2]]*(100-Q4_2025[[#This Row],[Relatiekorting percentage]])/100)</f>
        <v>203.11600000000001</v>
      </c>
      <c r="R1417" s="3"/>
      <c r="W1417"/>
      <c r="AB1417"/>
    </row>
    <row r="1418" spans="1:28" x14ac:dyDescent="0.3">
      <c r="A1418" t="s">
        <v>872</v>
      </c>
      <c r="B1418">
        <v>5031007</v>
      </c>
      <c r="C1418" t="s">
        <v>149</v>
      </c>
      <c r="D1418">
        <v>2</v>
      </c>
      <c r="E1418" s="10">
        <v>29.87</v>
      </c>
      <c r="F1418" s="10">
        <v>59.74</v>
      </c>
      <c r="G1418" s="10">
        <v>50.78</v>
      </c>
      <c r="H1418">
        <v>15</v>
      </c>
      <c r="I1418" s="51" t="str">
        <f>_xlfn.XLOOKUP(Q4_2025[[#This Row],[Artikelnr]],Artikel_prijzen[Artnr],Artikel_prijzen[Groep],"")</f>
        <v/>
      </c>
      <c r="J1418" s="10" t="str">
        <f>_xlfn.XLOOKUP(Q4_2025[[#This Row],[Artikelnr]],Artikel_prijzen[Artnr],Artikel_prijzen[Prijs 2025],"")</f>
        <v/>
      </c>
      <c r="K1418" t="str">
        <f>IF(Q4_2025[[#This Row],[Artikelprijs]]&lt;&gt;"",IF(Q4_2025[[#This Row],[Stuksprijs]]=Q4_2025[[#This Row],[Artikelprijs]],"Prijs gelijk","Prijs wijkt af"),"")</f>
        <v/>
      </c>
      <c r="L1418" t="str">
        <f>IF(Q4_2025[[#This Row],[Relatiekorting percentage]]=0,
    "Nvt",
    IF(Q4_2025[[#This Row],[Brutobedrag 2]] &lt; Q4_2025[[#This Row],[Bruto - Rel.korting]],
        "Nee",
        "Ja"))</f>
        <v>Ja</v>
      </c>
      <c r="M1418" s="10">
        <f>IF(Q4_2025[[#This Row],[Artikelprijs]]&lt;&gt;"",Q4_2025[[#This Row],[Artikelprijs]],Q4_2025[[#This Row],[Stuksprijs]])</f>
        <v>29.87</v>
      </c>
      <c r="N1418" s="44">
        <f>Q4_2025[[#This Row],[Besteld]]*Q4_2025[[#This Row],[Prijs 2]]</f>
        <v>59.74</v>
      </c>
      <c r="O1418" s="10">
        <f>IF(Q4_2025[[#This Row],[Brutobedrag 2]]&lt;Q4_2025[[#This Row],[Bruto - Rel.korting]],Q4_2025[[#This Row],[Brutobedrag 2]],Q4_2025[[#This Row],[Brutobedrag 2]]*(100-Q4_2025[[#This Row],[Relatiekorting percentage]])/100)</f>
        <v>50.779000000000003</v>
      </c>
      <c r="R1418" s="3"/>
      <c r="W1418"/>
      <c r="AB1418"/>
    </row>
    <row r="1419" spans="1:28" x14ac:dyDescent="0.3">
      <c r="A1419" t="s">
        <v>872</v>
      </c>
      <c r="B1419">
        <v>5031004</v>
      </c>
      <c r="C1419" t="s">
        <v>144</v>
      </c>
      <c r="D1419">
        <v>2</v>
      </c>
      <c r="E1419" s="10">
        <v>29.87</v>
      </c>
      <c r="F1419" s="10">
        <v>59.74</v>
      </c>
      <c r="G1419" s="10">
        <v>50.78</v>
      </c>
      <c r="H1419">
        <v>15</v>
      </c>
      <c r="I1419" s="51" t="str">
        <f>_xlfn.XLOOKUP(Q4_2025[[#This Row],[Artikelnr]],Artikel_prijzen[Artnr],Artikel_prijzen[Groep],"")</f>
        <v/>
      </c>
      <c r="J1419" s="10" t="str">
        <f>_xlfn.XLOOKUP(Q4_2025[[#This Row],[Artikelnr]],Artikel_prijzen[Artnr],Artikel_prijzen[Prijs 2025],"")</f>
        <v/>
      </c>
      <c r="K1419" t="str">
        <f>IF(Q4_2025[[#This Row],[Artikelprijs]]&lt;&gt;"",IF(Q4_2025[[#This Row],[Stuksprijs]]=Q4_2025[[#This Row],[Artikelprijs]],"Prijs gelijk","Prijs wijkt af"),"")</f>
        <v/>
      </c>
      <c r="L1419" t="str">
        <f>IF(Q4_2025[[#This Row],[Relatiekorting percentage]]=0,
    "Nvt",
    IF(Q4_2025[[#This Row],[Brutobedrag 2]] &lt; Q4_2025[[#This Row],[Bruto - Rel.korting]],
        "Nee",
        "Ja"))</f>
        <v>Ja</v>
      </c>
      <c r="M1419" s="10">
        <f>IF(Q4_2025[[#This Row],[Artikelprijs]]&lt;&gt;"",Q4_2025[[#This Row],[Artikelprijs]],Q4_2025[[#This Row],[Stuksprijs]])</f>
        <v>29.87</v>
      </c>
      <c r="N1419" s="44">
        <f>Q4_2025[[#This Row],[Besteld]]*Q4_2025[[#This Row],[Prijs 2]]</f>
        <v>59.74</v>
      </c>
      <c r="O1419" s="10">
        <f>IF(Q4_2025[[#This Row],[Brutobedrag 2]]&lt;Q4_2025[[#This Row],[Bruto - Rel.korting]],Q4_2025[[#This Row],[Brutobedrag 2]],Q4_2025[[#This Row],[Brutobedrag 2]]*(100-Q4_2025[[#This Row],[Relatiekorting percentage]])/100)</f>
        <v>50.779000000000003</v>
      </c>
      <c r="R1419" s="3"/>
      <c r="W1419"/>
      <c r="AB1419"/>
    </row>
    <row r="1420" spans="1:28" x14ac:dyDescent="0.3">
      <c r="A1420" t="s">
        <v>872</v>
      </c>
      <c r="B1420">
        <v>5031013</v>
      </c>
      <c r="C1420" t="s">
        <v>146</v>
      </c>
      <c r="D1420">
        <v>4</v>
      </c>
      <c r="E1420" s="10">
        <v>44.29</v>
      </c>
      <c r="F1420" s="10">
        <v>177.16</v>
      </c>
      <c r="G1420" s="10">
        <v>150.59</v>
      </c>
      <c r="H1420">
        <v>15</v>
      </c>
      <c r="I1420" s="51" t="str">
        <f>_xlfn.XLOOKUP(Q4_2025[[#This Row],[Artikelnr]],Artikel_prijzen[Artnr],Artikel_prijzen[Groep],"")</f>
        <v/>
      </c>
      <c r="J1420" s="10" t="str">
        <f>_xlfn.XLOOKUP(Q4_2025[[#This Row],[Artikelnr]],Artikel_prijzen[Artnr],Artikel_prijzen[Prijs 2025],"")</f>
        <v/>
      </c>
      <c r="K1420" t="str">
        <f>IF(Q4_2025[[#This Row],[Artikelprijs]]&lt;&gt;"",IF(Q4_2025[[#This Row],[Stuksprijs]]=Q4_2025[[#This Row],[Artikelprijs]],"Prijs gelijk","Prijs wijkt af"),"")</f>
        <v/>
      </c>
      <c r="L1420" t="str">
        <f>IF(Q4_2025[[#This Row],[Relatiekorting percentage]]=0,
    "Nvt",
    IF(Q4_2025[[#This Row],[Brutobedrag 2]] &lt; Q4_2025[[#This Row],[Bruto - Rel.korting]],
        "Nee",
        "Ja"))</f>
        <v>Ja</v>
      </c>
      <c r="M1420" s="10">
        <f>IF(Q4_2025[[#This Row],[Artikelprijs]]&lt;&gt;"",Q4_2025[[#This Row],[Artikelprijs]],Q4_2025[[#This Row],[Stuksprijs]])</f>
        <v>44.29</v>
      </c>
      <c r="N1420" s="44">
        <f>Q4_2025[[#This Row],[Besteld]]*Q4_2025[[#This Row],[Prijs 2]]</f>
        <v>177.16</v>
      </c>
      <c r="O1420" s="10">
        <f>IF(Q4_2025[[#This Row],[Brutobedrag 2]]&lt;Q4_2025[[#This Row],[Bruto - Rel.korting]],Q4_2025[[#This Row],[Brutobedrag 2]],Q4_2025[[#This Row],[Brutobedrag 2]]*(100-Q4_2025[[#This Row],[Relatiekorting percentage]])/100)</f>
        <v>150.58600000000001</v>
      </c>
      <c r="R1420" s="3"/>
      <c r="W1420"/>
      <c r="AB1420"/>
    </row>
    <row r="1421" spans="1:28" x14ac:dyDescent="0.3">
      <c r="A1421" t="s">
        <v>872</v>
      </c>
      <c r="B1421">
        <v>2004051</v>
      </c>
      <c r="C1421" t="s">
        <v>255</v>
      </c>
      <c r="D1421">
        <v>4</v>
      </c>
      <c r="E1421" s="10">
        <v>16.54</v>
      </c>
      <c r="F1421" s="10">
        <v>66.16</v>
      </c>
      <c r="G1421" s="10">
        <v>56.24</v>
      </c>
      <c r="H1421">
        <v>15</v>
      </c>
      <c r="I1421" s="51" t="str">
        <f>_xlfn.XLOOKUP(Q4_2025[[#This Row],[Artikelnr]],Artikel_prijzen[Artnr],Artikel_prijzen[Groep],"")</f>
        <v/>
      </c>
      <c r="J1421" s="10" t="str">
        <f>_xlfn.XLOOKUP(Q4_2025[[#This Row],[Artikelnr]],Artikel_prijzen[Artnr],Artikel_prijzen[Prijs 2025],"")</f>
        <v/>
      </c>
      <c r="K1421" t="str">
        <f>IF(Q4_2025[[#This Row],[Artikelprijs]]&lt;&gt;"",IF(Q4_2025[[#This Row],[Stuksprijs]]=Q4_2025[[#This Row],[Artikelprijs]],"Prijs gelijk","Prijs wijkt af"),"")</f>
        <v/>
      </c>
      <c r="L1421" t="str">
        <f>IF(Q4_2025[[#This Row],[Relatiekorting percentage]]=0,
    "Nvt",
    IF(Q4_2025[[#This Row],[Brutobedrag 2]] &lt; Q4_2025[[#This Row],[Bruto - Rel.korting]],
        "Nee",
        "Ja"))</f>
        <v>Ja</v>
      </c>
      <c r="M1421" s="10">
        <f>IF(Q4_2025[[#This Row],[Artikelprijs]]&lt;&gt;"",Q4_2025[[#This Row],[Artikelprijs]],Q4_2025[[#This Row],[Stuksprijs]])</f>
        <v>16.54</v>
      </c>
      <c r="N1421" s="44">
        <f>Q4_2025[[#This Row],[Besteld]]*Q4_2025[[#This Row],[Prijs 2]]</f>
        <v>66.16</v>
      </c>
      <c r="O1421" s="10">
        <f>IF(Q4_2025[[#This Row],[Brutobedrag 2]]&lt;Q4_2025[[#This Row],[Bruto - Rel.korting]],Q4_2025[[#This Row],[Brutobedrag 2]],Q4_2025[[#This Row],[Brutobedrag 2]]*(100-Q4_2025[[#This Row],[Relatiekorting percentage]])/100)</f>
        <v>56.235999999999997</v>
      </c>
      <c r="R1421" s="3"/>
      <c r="W1421"/>
      <c r="AB1421"/>
    </row>
    <row r="1422" spans="1:28" x14ac:dyDescent="0.3">
      <c r="A1422" t="s">
        <v>872</v>
      </c>
      <c r="B1422">
        <v>5010002</v>
      </c>
      <c r="C1422" t="s">
        <v>338</v>
      </c>
      <c r="D1422">
        <v>12</v>
      </c>
      <c r="E1422" s="10">
        <v>66.95</v>
      </c>
      <c r="F1422" s="10">
        <v>803.4</v>
      </c>
      <c r="G1422" s="10">
        <v>682.89</v>
      </c>
      <c r="H1422">
        <v>15</v>
      </c>
      <c r="I1422" s="51" t="str">
        <f>_xlfn.XLOOKUP(Q4_2025[[#This Row],[Artikelnr]],Artikel_prijzen[Artnr],Artikel_prijzen[Groep],"")</f>
        <v/>
      </c>
      <c r="J1422" s="10" t="str">
        <f>_xlfn.XLOOKUP(Q4_2025[[#This Row],[Artikelnr]],Artikel_prijzen[Artnr],Artikel_prijzen[Prijs 2025],"")</f>
        <v/>
      </c>
      <c r="K1422" t="str">
        <f>IF(Q4_2025[[#This Row],[Artikelprijs]]&lt;&gt;"",IF(Q4_2025[[#This Row],[Stuksprijs]]=Q4_2025[[#This Row],[Artikelprijs]],"Prijs gelijk","Prijs wijkt af"),"")</f>
        <v/>
      </c>
      <c r="L1422" t="str">
        <f>IF(Q4_2025[[#This Row],[Relatiekorting percentage]]=0,
    "Nvt",
    IF(Q4_2025[[#This Row],[Brutobedrag 2]] &lt; Q4_2025[[#This Row],[Bruto - Rel.korting]],
        "Nee",
        "Ja"))</f>
        <v>Ja</v>
      </c>
      <c r="M1422" s="10">
        <f>IF(Q4_2025[[#This Row],[Artikelprijs]]&lt;&gt;"",Q4_2025[[#This Row],[Artikelprijs]],Q4_2025[[#This Row],[Stuksprijs]])</f>
        <v>66.95</v>
      </c>
      <c r="N1422" s="44">
        <f>Q4_2025[[#This Row],[Besteld]]*Q4_2025[[#This Row],[Prijs 2]]</f>
        <v>803.40000000000009</v>
      </c>
      <c r="O1422" s="10">
        <f>IF(Q4_2025[[#This Row],[Brutobedrag 2]]&lt;Q4_2025[[#This Row],[Bruto - Rel.korting]],Q4_2025[[#This Row],[Brutobedrag 2]],Q4_2025[[#This Row],[Brutobedrag 2]]*(100-Q4_2025[[#This Row],[Relatiekorting percentage]])/100)</f>
        <v>682.8900000000001</v>
      </c>
      <c r="R1422" s="3"/>
      <c r="W1422"/>
      <c r="AB1422"/>
    </row>
    <row r="1423" spans="1:28" x14ac:dyDescent="0.3">
      <c r="A1423" t="s">
        <v>872</v>
      </c>
      <c r="B1423">
        <v>1007051</v>
      </c>
      <c r="C1423" t="s">
        <v>54</v>
      </c>
      <c r="D1423">
        <v>4</v>
      </c>
      <c r="E1423" s="10">
        <v>88.57</v>
      </c>
      <c r="F1423" s="10">
        <v>354.28</v>
      </c>
      <c r="G1423" s="10">
        <v>301.14</v>
      </c>
      <c r="H1423">
        <v>15</v>
      </c>
      <c r="I1423" s="51" t="str">
        <f>_xlfn.XLOOKUP(Q4_2025[[#This Row],[Artikelnr]],Artikel_prijzen[Artnr],Artikel_prijzen[Groep],"")</f>
        <v/>
      </c>
      <c r="J1423" s="10" t="str">
        <f>_xlfn.XLOOKUP(Q4_2025[[#This Row],[Artikelnr]],Artikel_prijzen[Artnr],Artikel_prijzen[Prijs 2025],"")</f>
        <v/>
      </c>
      <c r="K1423" t="str">
        <f>IF(Q4_2025[[#This Row],[Artikelprijs]]&lt;&gt;"",IF(Q4_2025[[#This Row],[Stuksprijs]]=Q4_2025[[#This Row],[Artikelprijs]],"Prijs gelijk","Prijs wijkt af"),"")</f>
        <v/>
      </c>
      <c r="L1423" t="str">
        <f>IF(Q4_2025[[#This Row],[Relatiekorting percentage]]=0,
    "Nvt",
    IF(Q4_2025[[#This Row],[Brutobedrag 2]] &lt; Q4_2025[[#This Row],[Bruto - Rel.korting]],
        "Nee",
        "Ja"))</f>
        <v>Ja</v>
      </c>
      <c r="M1423" s="10">
        <f>IF(Q4_2025[[#This Row],[Artikelprijs]]&lt;&gt;"",Q4_2025[[#This Row],[Artikelprijs]],Q4_2025[[#This Row],[Stuksprijs]])</f>
        <v>88.57</v>
      </c>
      <c r="N1423" s="44">
        <f>Q4_2025[[#This Row],[Besteld]]*Q4_2025[[#This Row],[Prijs 2]]</f>
        <v>354.28</v>
      </c>
      <c r="O1423" s="10">
        <f>IF(Q4_2025[[#This Row],[Brutobedrag 2]]&lt;Q4_2025[[#This Row],[Bruto - Rel.korting]],Q4_2025[[#This Row],[Brutobedrag 2]],Q4_2025[[#This Row],[Brutobedrag 2]]*(100-Q4_2025[[#This Row],[Relatiekorting percentage]])/100)</f>
        <v>301.13799999999998</v>
      </c>
      <c r="R1423" s="3"/>
      <c r="W1423"/>
      <c r="AB1423"/>
    </row>
    <row r="1424" spans="1:28" x14ac:dyDescent="0.3">
      <c r="A1424" t="s">
        <v>872</v>
      </c>
      <c r="B1424">
        <v>5020002</v>
      </c>
      <c r="C1424" t="s">
        <v>56</v>
      </c>
      <c r="D1424">
        <v>3</v>
      </c>
      <c r="E1424" s="10">
        <v>39.65</v>
      </c>
      <c r="F1424" s="10">
        <v>118.95</v>
      </c>
      <c r="G1424" s="10">
        <v>95.16</v>
      </c>
      <c r="H1424">
        <v>20</v>
      </c>
      <c r="I1424" s="51" t="str">
        <f>_xlfn.XLOOKUP(Q4_2025[[#This Row],[Artikelnr]],Artikel_prijzen[Artnr],Artikel_prijzen[Groep],"")</f>
        <v/>
      </c>
      <c r="J1424" s="10" t="str">
        <f>_xlfn.XLOOKUP(Q4_2025[[#This Row],[Artikelnr]],Artikel_prijzen[Artnr],Artikel_prijzen[Prijs 2025],"")</f>
        <v/>
      </c>
      <c r="K1424" t="str">
        <f>IF(Q4_2025[[#This Row],[Artikelprijs]]&lt;&gt;"",IF(Q4_2025[[#This Row],[Stuksprijs]]=Q4_2025[[#This Row],[Artikelprijs]],"Prijs gelijk","Prijs wijkt af"),"")</f>
        <v/>
      </c>
      <c r="L1424" t="str">
        <f>IF(Q4_2025[[#This Row],[Relatiekorting percentage]]=0,
    "Nvt",
    IF(Q4_2025[[#This Row],[Brutobedrag 2]] &lt; Q4_2025[[#This Row],[Bruto - Rel.korting]],
        "Nee",
        "Ja"))</f>
        <v>Ja</v>
      </c>
      <c r="M1424" s="10">
        <f>IF(Q4_2025[[#This Row],[Artikelprijs]]&lt;&gt;"",Q4_2025[[#This Row],[Artikelprijs]],Q4_2025[[#This Row],[Stuksprijs]])</f>
        <v>39.65</v>
      </c>
      <c r="N1424" s="44">
        <f>Q4_2025[[#This Row],[Besteld]]*Q4_2025[[#This Row],[Prijs 2]]</f>
        <v>118.94999999999999</v>
      </c>
      <c r="O1424" s="10">
        <f>IF(Q4_2025[[#This Row],[Brutobedrag 2]]&lt;Q4_2025[[#This Row],[Bruto - Rel.korting]],Q4_2025[[#This Row],[Brutobedrag 2]],Q4_2025[[#This Row],[Brutobedrag 2]]*(100-Q4_2025[[#This Row],[Relatiekorting percentage]])/100)</f>
        <v>95.16</v>
      </c>
      <c r="R1424" s="3"/>
      <c r="W1424"/>
      <c r="AB1424"/>
    </row>
    <row r="1425" spans="1:28" x14ac:dyDescent="0.3">
      <c r="A1425" t="s">
        <v>872</v>
      </c>
      <c r="B1425">
        <v>5020001</v>
      </c>
      <c r="C1425" t="s">
        <v>46</v>
      </c>
      <c r="D1425">
        <v>2</v>
      </c>
      <c r="E1425" s="10">
        <v>29.35</v>
      </c>
      <c r="F1425" s="10">
        <v>58.7</v>
      </c>
      <c r="G1425" s="10">
        <v>46.96</v>
      </c>
      <c r="H1425">
        <v>20</v>
      </c>
      <c r="I1425" s="51" t="str">
        <f>_xlfn.XLOOKUP(Q4_2025[[#This Row],[Artikelnr]],Artikel_prijzen[Artnr],Artikel_prijzen[Groep],"")</f>
        <v/>
      </c>
      <c r="J1425" s="10" t="str">
        <f>_xlfn.XLOOKUP(Q4_2025[[#This Row],[Artikelnr]],Artikel_prijzen[Artnr],Artikel_prijzen[Prijs 2025],"")</f>
        <v/>
      </c>
      <c r="K1425" t="str">
        <f>IF(Q4_2025[[#This Row],[Artikelprijs]]&lt;&gt;"",IF(Q4_2025[[#This Row],[Stuksprijs]]=Q4_2025[[#This Row],[Artikelprijs]],"Prijs gelijk","Prijs wijkt af"),"")</f>
        <v/>
      </c>
      <c r="L1425" t="str">
        <f>IF(Q4_2025[[#This Row],[Relatiekorting percentage]]=0,
    "Nvt",
    IF(Q4_2025[[#This Row],[Brutobedrag 2]] &lt; Q4_2025[[#This Row],[Bruto - Rel.korting]],
        "Nee",
        "Ja"))</f>
        <v>Ja</v>
      </c>
      <c r="M1425" s="10">
        <f>IF(Q4_2025[[#This Row],[Artikelprijs]]&lt;&gt;"",Q4_2025[[#This Row],[Artikelprijs]],Q4_2025[[#This Row],[Stuksprijs]])</f>
        <v>29.35</v>
      </c>
      <c r="N1425" s="44">
        <f>Q4_2025[[#This Row],[Besteld]]*Q4_2025[[#This Row],[Prijs 2]]</f>
        <v>58.7</v>
      </c>
      <c r="O1425" s="10">
        <f>IF(Q4_2025[[#This Row],[Brutobedrag 2]]&lt;Q4_2025[[#This Row],[Bruto - Rel.korting]],Q4_2025[[#This Row],[Brutobedrag 2]],Q4_2025[[#This Row],[Brutobedrag 2]]*(100-Q4_2025[[#This Row],[Relatiekorting percentage]])/100)</f>
        <v>46.96</v>
      </c>
      <c r="R1425" s="3"/>
      <c r="W1425"/>
      <c r="AB1425"/>
    </row>
    <row r="1426" spans="1:28" x14ac:dyDescent="0.3">
      <c r="A1426" t="s">
        <v>872</v>
      </c>
      <c r="B1426">
        <v>5010017</v>
      </c>
      <c r="C1426" t="s">
        <v>915</v>
      </c>
      <c r="D1426">
        <v>15</v>
      </c>
      <c r="E1426" s="10">
        <v>48.93</v>
      </c>
      <c r="F1426" s="10">
        <v>733.95</v>
      </c>
      <c r="G1426" s="10">
        <v>587.16</v>
      </c>
      <c r="H1426">
        <v>20</v>
      </c>
      <c r="I1426" s="51" t="str">
        <f>_xlfn.XLOOKUP(Q4_2025[[#This Row],[Artikelnr]],Artikel_prijzen[Artnr],Artikel_prijzen[Groep],"")</f>
        <v/>
      </c>
      <c r="J1426" s="10" t="str">
        <f>_xlfn.XLOOKUP(Q4_2025[[#This Row],[Artikelnr]],Artikel_prijzen[Artnr],Artikel_prijzen[Prijs 2025],"")</f>
        <v/>
      </c>
      <c r="K1426" t="str">
        <f>IF(Q4_2025[[#This Row],[Artikelprijs]]&lt;&gt;"",IF(Q4_2025[[#This Row],[Stuksprijs]]=Q4_2025[[#This Row],[Artikelprijs]],"Prijs gelijk","Prijs wijkt af"),"")</f>
        <v/>
      </c>
      <c r="L1426" t="str">
        <f>IF(Q4_2025[[#This Row],[Relatiekorting percentage]]=0,
    "Nvt",
    IF(Q4_2025[[#This Row],[Brutobedrag 2]] &lt; Q4_2025[[#This Row],[Bruto - Rel.korting]],
        "Nee",
        "Ja"))</f>
        <v>Ja</v>
      </c>
      <c r="M1426" s="10">
        <f>IF(Q4_2025[[#This Row],[Artikelprijs]]&lt;&gt;"",Q4_2025[[#This Row],[Artikelprijs]],Q4_2025[[#This Row],[Stuksprijs]])</f>
        <v>48.93</v>
      </c>
      <c r="N1426" s="44">
        <f>Q4_2025[[#This Row],[Besteld]]*Q4_2025[[#This Row],[Prijs 2]]</f>
        <v>733.95</v>
      </c>
      <c r="O1426" s="10">
        <f>IF(Q4_2025[[#This Row],[Brutobedrag 2]]&lt;Q4_2025[[#This Row],[Bruto - Rel.korting]],Q4_2025[[#This Row],[Brutobedrag 2]],Q4_2025[[#This Row],[Brutobedrag 2]]*(100-Q4_2025[[#This Row],[Relatiekorting percentage]])/100)</f>
        <v>587.16</v>
      </c>
      <c r="R1426" s="3"/>
      <c r="W1426"/>
      <c r="AB1426"/>
    </row>
    <row r="1427" spans="1:28" x14ac:dyDescent="0.3">
      <c r="A1427" t="s">
        <v>872</v>
      </c>
      <c r="B1427">
        <v>5040007</v>
      </c>
      <c r="C1427" t="s">
        <v>328</v>
      </c>
      <c r="D1427">
        <v>2</v>
      </c>
      <c r="E1427" s="10">
        <v>272.95</v>
      </c>
      <c r="F1427" s="10">
        <v>545.9</v>
      </c>
      <c r="G1427" s="10">
        <v>545.9</v>
      </c>
      <c r="H1427">
        <v>0</v>
      </c>
      <c r="I1427" s="51" t="str">
        <f>_xlfn.XLOOKUP(Q4_2025[[#This Row],[Artikelnr]],Artikel_prijzen[Artnr],Artikel_prijzen[Groep],"")</f>
        <v>AV</v>
      </c>
      <c r="J1427" s="10">
        <f>_xlfn.XLOOKUP(Q4_2025[[#This Row],[Artikelnr]],Artikel_prijzen[Artnr],Artikel_prijzen[Prijs 2025],"")</f>
        <v>265</v>
      </c>
      <c r="K1427" t="str">
        <f>IF(Q4_2025[[#This Row],[Artikelprijs]]&lt;&gt;"",IF(Q4_2025[[#This Row],[Stuksprijs]]=Q4_2025[[#This Row],[Artikelprijs]],"Prijs gelijk","Prijs wijkt af"),"")</f>
        <v>Prijs wijkt af</v>
      </c>
      <c r="L1427" t="str">
        <f>IF(Q4_2025[[#This Row],[Relatiekorting percentage]]=0,
    "Nvt",
    IF(Q4_2025[[#This Row],[Brutobedrag 2]] &lt; Q4_2025[[#This Row],[Bruto - Rel.korting]],
        "Nee",
        "Ja"))</f>
        <v>Nvt</v>
      </c>
      <c r="M1427" s="10">
        <f>IF(Q4_2025[[#This Row],[Artikelprijs]]&lt;&gt;"",Q4_2025[[#This Row],[Artikelprijs]],Q4_2025[[#This Row],[Stuksprijs]])</f>
        <v>265</v>
      </c>
      <c r="N1427" s="44">
        <f>Q4_2025[[#This Row],[Besteld]]*Q4_2025[[#This Row],[Prijs 2]]</f>
        <v>530</v>
      </c>
      <c r="O1427" s="10">
        <f>IF(Q4_2025[[#This Row],[Brutobedrag 2]]&lt;Q4_2025[[#This Row],[Bruto - Rel.korting]],Q4_2025[[#This Row],[Brutobedrag 2]],Q4_2025[[#This Row],[Brutobedrag 2]]*(100-Q4_2025[[#This Row],[Relatiekorting percentage]])/100)</f>
        <v>530</v>
      </c>
      <c r="R1427" s="3"/>
      <c r="W1427"/>
      <c r="AB1427"/>
    </row>
    <row r="1428" spans="1:28" x14ac:dyDescent="0.3">
      <c r="A1428" t="s">
        <v>872</v>
      </c>
      <c r="B1428">
        <v>5040013</v>
      </c>
      <c r="C1428" t="s">
        <v>924</v>
      </c>
      <c r="D1428">
        <v>1</v>
      </c>
      <c r="E1428" s="10">
        <v>3347.5</v>
      </c>
      <c r="F1428" s="10">
        <v>3347.5</v>
      </c>
      <c r="G1428" s="10">
        <v>3347.5</v>
      </c>
      <c r="H1428">
        <v>0</v>
      </c>
      <c r="I1428" s="51" t="str">
        <f>_xlfn.XLOOKUP(Q4_2025[[#This Row],[Artikelnr]],Artikel_prijzen[Artnr],Artikel_prijzen[Groep],"")</f>
        <v>AV</v>
      </c>
      <c r="J1428" s="10">
        <f>_xlfn.XLOOKUP(Q4_2025[[#This Row],[Artikelnr]],Artikel_prijzen[Artnr],Artikel_prijzen[Prijs 2025],"")</f>
        <v>3250</v>
      </c>
      <c r="K1428" t="str">
        <f>IF(Q4_2025[[#This Row],[Artikelprijs]]&lt;&gt;"",IF(Q4_2025[[#This Row],[Stuksprijs]]=Q4_2025[[#This Row],[Artikelprijs]],"Prijs gelijk","Prijs wijkt af"),"")</f>
        <v>Prijs wijkt af</v>
      </c>
      <c r="L1428" t="str">
        <f>IF(Q4_2025[[#This Row],[Relatiekorting percentage]]=0,
    "Nvt",
    IF(Q4_2025[[#This Row],[Brutobedrag 2]] &lt; Q4_2025[[#This Row],[Bruto - Rel.korting]],
        "Nee",
        "Ja"))</f>
        <v>Nvt</v>
      </c>
      <c r="M1428" s="10">
        <f>IF(Q4_2025[[#This Row],[Artikelprijs]]&lt;&gt;"",Q4_2025[[#This Row],[Artikelprijs]],Q4_2025[[#This Row],[Stuksprijs]])</f>
        <v>3250</v>
      </c>
      <c r="N1428" s="44">
        <f>Q4_2025[[#This Row],[Besteld]]*Q4_2025[[#This Row],[Prijs 2]]</f>
        <v>3250</v>
      </c>
      <c r="O1428" s="10">
        <f>IF(Q4_2025[[#This Row],[Brutobedrag 2]]&lt;Q4_2025[[#This Row],[Bruto - Rel.korting]],Q4_2025[[#This Row],[Brutobedrag 2]],Q4_2025[[#This Row],[Brutobedrag 2]]*(100-Q4_2025[[#This Row],[Relatiekorting percentage]])/100)</f>
        <v>3250</v>
      </c>
      <c r="R1428" s="3"/>
      <c r="W1428"/>
      <c r="AB1428"/>
    </row>
    <row r="1429" spans="1:28" x14ac:dyDescent="0.3">
      <c r="A1429" t="s">
        <v>872</v>
      </c>
      <c r="B1429">
        <v>5040032</v>
      </c>
      <c r="C1429" t="s">
        <v>925</v>
      </c>
      <c r="D1429">
        <v>3</v>
      </c>
      <c r="E1429" s="10">
        <v>24.3</v>
      </c>
      <c r="F1429" s="10">
        <v>72.900000000000006</v>
      </c>
      <c r="G1429" s="10">
        <v>72.900000000000006</v>
      </c>
      <c r="H1429">
        <v>0</v>
      </c>
      <c r="I1429" s="51" t="str">
        <f>_xlfn.XLOOKUP(Q4_2025[[#This Row],[Artikelnr]],Artikel_prijzen[Artnr],Artikel_prijzen[Groep],"")</f>
        <v/>
      </c>
      <c r="J1429" s="10" t="str">
        <f>_xlfn.XLOOKUP(Q4_2025[[#This Row],[Artikelnr]],Artikel_prijzen[Artnr],Artikel_prijzen[Prijs 2025],"")</f>
        <v/>
      </c>
      <c r="K1429" t="str">
        <f>IF(Q4_2025[[#This Row],[Artikelprijs]]&lt;&gt;"",IF(Q4_2025[[#This Row],[Stuksprijs]]=Q4_2025[[#This Row],[Artikelprijs]],"Prijs gelijk","Prijs wijkt af"),"")</f>
        <v/>
      </c>
      <c r="L1429" t="str">
        <f>IF(Q4_2025[[#This Row],[Relatiekorting percentage]]=0,
    "Nvt",
    IF(Q4_2025[[#This Row],[Brutobedrag 2]] &lt; Q4_2025[[#This Row],[Bruto - Rel.korting]],
        "Nee",
        "Ja"))</f>
        <v>Nvt</v>
      </c>
      <c r="M1429" s="10">
        <f>IF(Q4_2025[[#This Row],[Artikelprijs]]&lt;&gt;"",Q4_2025[[#This Row],[Artikelprijs]],Q4_2025[[#This Row],[Stuksprijs]])</f>
        <v>24.3</v>
      </c>
      <c r="N1429" s="44">
        <f>Q4_2025[[#This Row],[Besteld]]*Q4_2025[[#This Row],[Prijs 2]]</f>
        <v>72.900000000000006</v>
      </c>
      <c r="O1429" s="10">
        <f>IF(Q4_2025[[#This Row],[Brutobedrag 2]]&lt;Q4_2025[[#This Row],[Bruto - Rel.korting]],Q4_2025[[#This Row],[Brutobedrag 2]],Q4_2025[[#This Row],[Brutobedrag 2]]*(100-Q4_2025[[#This Row],[Relatiekorting percentage]])/100)</f>
        <v>72.900000000000006</v>
      </c>
      <c r="R1429" s="3"/>
      <c r="W1429"/>
      <c r="AB1429"/>
    </row>
    <row r="1430" spans="1:28" x14ac:dyDescent="0.3">
      <c r="A1430" t="s">
        <v>872</v>
      </c>
      <c r="B1430">
        <v>5040032</v>
      </c>
      <c r="C1430" t="s">
        <v>926</v>
      </c>
      <c r="D1430">
        <v>60</v>
      </c>
      <c r="E1430" s="10">
        <v>11.8</v>
      </c>
      <c r="F1430" s="10">
        <v>708</v>
      </c>
      <c r="G1430" s="10">
        <v>708</v>
      </c>
      <c r="H1430">
        <v>0</v>
      </c>
      <c r="I1430" s="51" t="str">
        <f>_xlfn.XLOOKUP(Q4_2025[[#This Row],[Artikelnr]],Artikel_prijzen[Artnr],Artikel_prijzen[Groep],"")</f>
        <v/>
      </c>
      <c r="J1430" s="10" t="str">
        <f>_xlfn.XLOOKUP(Q4_2025[[#This Row],[Artikelnr]],Artikel_prijzen[Artnr],Artikel_prijzen[Prijs 2025],"")</f>
        <v/>
      </c>
      <c r="K1430" t="str">
        <f>IF(Q4_2025[[#This Row],[Artikelprijs]]&lt;&gt;"",IF(Q4_2025[[#This Row],[Stuksprijs]]=Q4_2025[[#This Row],[Artikelprijs]],"Prijs gelijk","Prijs wijkt af"),"")</f>
        <v/>
      </c>
      <c r="L1430" t="str">
        <f>IF(Q4_2025[[#This Row],[Relatiekorting percentage]]=0,
    "Nvt",
    IF(Q4_2025[[#This Row],[Brutobedrag 2]] &lt; Q4_2025[[#This Row],[Bruto - Rel.korting]],
        "Nee",
        "Ja"))</f>
        <v>Nvt</v>
      </c>
      <c r="M1430" s="10">
        <f>IF(Q4_2025[[#This Row],[Artikelprijs]]&lt;&gt;"",Q4_2025[[#This Row],[Artikelprijs]],Q4_2025[[#This Row],[Stuksprijs]])</f>
        <v>11.8</v>
      </c>
      <c r="N1430" s="44">
        <f>Q4_2025[[#This Row],[Besteld]]*Q4_2025[[#This Row],[Prijs 2]]</f>
        <v>708</v>
      </c>
      <c r="O1430" s="10">
        <f>IF(Q4_2025[[#This Row],[Brutobedrag 2]]&lt;Q4_2025[[#This Row],[Bruto - Rel.korting]],Q4_2025[[#This Row],[Brutobedrag 2]],Q4_2025[[#This Row],[Brutobedrag 2]]*(100-Q4_2025[[#This Row],[Relatiekorting percentage]])/100)</f>
        <v>708</v>
      </c>
      <c r="R1430" s="3"/>
      <c r="W1430"/>
      <c r="AB1430"/>
    </row>
    <row r="1431" spans="1:28" x14ac:dyDescent="0.3">
      <c r="A1431" t="s">
        <v>872</v>
      </c>
      <c r="B1431">
        <v>5040032</v>
      </c>
      <c r="C1431" t="s">
        <v>927</v>
      </c>
      <c r="D1431">
        <v>60</v>
      </c>
      <c r="E1431" s="10">
        <v>2.75</v>
      </c>
      <c r="F1431" s="10">
        <v>165</v>
      </c>
      <c r="G1431" s="10">
        <v>165</v>
      </c>
      <c r="H1431">
        <v>0</v>
      </c>
      <c r="I1431" s="51" t="str">
        <f>_xlfn.XLOOKUP(Q4_2025[[#This Row],[Artikelnr]],Artikel_prijzen[Artnr],Artikel_prijzen[Groep],"")</f>
        <v/>
      </c>
      <c r="J1431" s="10" t="str">
        <f>_xlfn.XLOOKUP(Q4_2025[[#This Row],[Artikelnr]],Artikel_prijzen[Artnr],Artikel_prijzen[Prijs 2025],"")</f>
        <v/>
      </c>
      <c r="K1431" t="str">
        <f>IF(Q4_2025[[#This Row],[Artikelprijs]]&lt;&gt;"",IF(Q4_2025[[#This Row],[Stuksprijs]]=Q4_2025[[#This Row],[Artikelprijs]],"Prijs gelijk","Prijs wijkt af"),"")</f>
        <v/>
      </c>
      <c r="L1431" t="str">
        <f>IF(Q4_2025[[#This Row],[Relatiekorting percentage]]=0,
    "Nvt",
    IF(Q4_2025[[#This Row],[Brutobedrag 2]] &lt; Q4_2025[[#This Row],[Bruto - Rel.korting]],
        "Nee",
        "Ja"))</f>
        <v>Nvt</v>
      </c>
      <c r="M1431" s="10">
        <f>IF(Q4_2025[[#This Row],[Artikelprijs]]&lt;&gt;"",Q4_2025[[#This Row],[Artikelprijs]],Q4_2025[[#This Row],[Stuksprijs]])</f>
        <v>2.75</v>
      </c>
      <c r="N1431" s="44">
        <f>Q4_2025[[#This Row],[Besteld]]*Q4_2025[[#This Row],[Prijs 2]]</f>
        <v>165</v>
      </c>
      <c r="O1431" s="10">
        <f>IF(Q4_2025[[#This Row],[Brutobedrag 2]]&lt;Q4_2025[[#This Row],[Bruto - Rel.korting]],Q4_2025[[#This Row],[Brutobedrag 2]],Q4_2025[[#This Row],[Brutobedrag 2]]*(100-Q4_2025[[#This Row],[Relatiekorting percentage]])/100)</f>
        <v>165</v>
      </c>
      <c r="R1431" s="3"/>
      <c r="W1431"/>
      <c r="AB1431"/>
    </row>
    <row r="1432" spans="1:28" x14ac:dyDescent="0.3">
      <c r="A1432" t="s">
        <v>872</v>
      </c>
      <c r="B1432">
        <v>5050003</v>
      </c>
      <c r="C1432" t="s">
        <v>928</v>
      </c>
      <c r="D1432">
        <v>-3</v>
      </c>
      <c r="E1432" s="10">
        <v>65</v>
      </c>
      <c r="F1432" s="10">
        <v>-195</v>
      </c>
      <c r="G1432" s="10">
        <v>-195</v>
      </c>
      <c r="H1432">
        <v>0</v>
      </c>
      <c r="I1432" s="51" t="str">
        <f>_xlfn.XLOOKUP(Q4_2025[[#This Row],[Artikelnr]],Artikel_prijzen[Artnr],Artikel_prijzen[Groep],"")</f>
        <v/>
      </c>
      <c r="J1432" s="10" t="str">
        <f>_xlfn.XLOOKUP(Q4_2025[[#This Row],[Artikelnr]],Artikel_prijzen[Artnr],Artikel_prijzen[Prijs 2025],"")</f>
        <v/>
      </c>
      <c r="K1432" t="str">
        <f>IF(Q4_2025[[#This Row],[Artikelprijs]]&lt;&gt;"",IF(Q4_2025[[#This Row],[Stuksprijs]]=Q4_2025[[#This Row],[Artikelprijs]],"Prijs gelijk","Prijs wijkt af"),"")</f>
        <v/>
      </c>
      <c r="L1432" t="str">
        <f>IF(Q4_2025[[#This Row],[Relatiekorting percentage]]=0,
    "Nvt",
    IF(Q4_2025[[#This Row],[Brutobedrag 2]] &lt; Q4_2025[[#This Row],[Bruto - Rel.korting]],
        "Nee",
        "Ja"))</f>
        <v>Nvt</v>
      </c>
      <c r="M1432" s="10">
        <f>IF(Q4_2025[[#This Row],[Artikelprijs]]&lt;&gt;"",Q4_2025[[#This Row],[Artikelprijs]],Q4_2025[[#This Row],[Stuksprijs]])</f>
        <v>65</v>
      </c>
      <c r="N1432" s="44">
        <f>Q4_2025[[#This Row],[Besteld]]*Q4_2025[[#This Row],[Prijs 2]]</f>
        <v>-195</v>
      </c>
      <c r="O1432" s="10">
        <f>IF(Q4_2025[[#This Row],[Brutobedrag 2]]&lt;Q4_2025[[#This Row],[Bruto - Rel.korting]],Q4_2025[[#This Row],[Brutobedrag 2]],Q4_2025[[#This Row],[Brutobedrag 2]]*(100-Q4_2025[[#This Row],[Relatiekorting percentage]])/100)</f>
        <v>-195</v>
      </c>
      <c r="R1432" s="3"/>
      <c r="W1432"/>
      <c r="AB1432"/>
    </row>
    <row r="1433" spans="1:28" x14ac:dyDescent="0.3">
      <c r="A1433" t="s">
        <v>872</v>
      </c>
      <c r="B1433">
        <v>5021032</v>
      </c>
      <c r="C1433" t="s">
        <v>295</v>
      </c>
      <c r="D1433">
        <v>3</v>
      </c>
      <c r="E1433" s="10">
        <v>141.1</v>
      </c>
      <c r="F1433" s="10">
        <v>423.3</v>
      </c>
      <c r="G1433" s="10">
        <v>338.64</v>
      </c>
      <c r="H1433">
        <v>20</v>
      </c>
      <c r="I1433" s="51" t="str">
        <f>_xlfn.XLOOKUP(Q4_2025[[#This Row],[Artikelnr]],Artikel_prijzen[Artnr],Artikel_prijzen[Groep],"")</f>
        <v>Elektra</v>
      </c>
      <c r="J1433" s="10">
        <f>_xlfn.XLOOKUP(Q4_2025[[#This Row],[Artikelnr]],Artikel_prijzen[Artnr],Artikel_prijzen[Prijs 2025],"")</f>
        <v>106.8625</v>
      </c>
      <c r="K1433" t="str">
        <f>IF(Q4_2025[[#This Row],[Artikelprijs]]&lt;&gt;"",IF(Q4_2025[[#This Row],[Stuksprijs]]=Q4_2025[[#This Row],[Artikelprijs]],"Prijs gelijk","Prijs wijkt af"),"")</f>
        <v>Prijs wijkt af</v>
      </c>
      <c r="L1433" t="str">
        <f>IF(Q4_2025[[#This Row],[Relatiekorting percentage]]=0,
    "Nvt",
    IF(Q4_2025[[#This Row],[Brutobedrag 2]] &lt; Q4_2025[[#This Row],[Bruto - Rel.korting]],
        "Nee",
        "Ja"))</f>
        <v>Nee</v>
      </c>
      <c r="M1433" s="10">
        <f>IF(Q4_2025[[#This Row],[Artikelprijs]]&lt;&gt;"",Q4_2025[[#This Row],[Artikelprijs]],Q4_2025[[#This Row],[Stuksprijs]])</f>
        <v>106.8625</v>
      </c>
      <c r="N1433" s="44">
        <f>Q4_2025[[#This Row],[Besteld]]*Q4_2025[[#This Row],[Prijs 2]]</f>
        <v>320.58749999999998</v>
      </c>
      <c r="O1433" s="10">
        <f>IF(Q4_2025[[#This Row],[Brutobedrag 2]]&lt;Q4_2025[[#This Row],[Bruto - Rel.korting]],Q4_2025[[#This Row],[Brutobedrag 2]],Q4_2025[[#This Row],[Brutobedrag 2]]*(100-Q4_2025[[#This Row],[Relatiekorting percentage]])/100)</f>
        <v>320.58749999999998</v>
      </c>
      <c r="R1433" s="3"/>
      <c r="W1433"/>
      <c r="AB1433"/>
    </row>
    <row r="1434" spans="1:28" x14ac:dyDescent="0.3">
      <c r="A1434" t="s">
        <v>872</v>
      </c>
      <c r="B1434">
        <v>5020016</v>
      </c>
      <c r="C1434" t="s">
        <v>771</v>
      </c>
      <c r="D1434">
        <v>8</v>
      </c>
      <c r="E1434" s="10">
        <v>18.03</v>
      </c>
      <c r="F1434" s="10">
        <v>144.24</v>
      </c>
      <c r="G1434" s="10">
        <v>108.18</v>
      </c>
      <c r="H1434">
        <v>25</v>
      </c>
      <c r="I1434" s="51" t="str">
        <f>_xlfn.XLOOKUP(Q4_2025[[#This Row],[Artikelnr]],Artikel_prijzen[Artnr],Artikel_prijzen[Groep],"")</f>
        <v/>
      </c>
      <c r="J1434" s="10" t="str">
        <f>_xlfn.XLOOKUP(Q4_2025[[#This Row],[Artikelnr]],Artikel_prijzen[Artnr],Artikel_prijzen[Prijs 2025],"")</f>
        <v/>
      </c>
      <c r="K1434" t="str">
        <f>IF(Q4_2025[[#This Row],[Artikelprijs]]&lt;&gt;"",IF(Q4_2025[[#This Row],[Stuksprijs]]=Q4_2025[[#This Row],[Artikelprijs]],"Prijs gelijk","Prijs wijkt af"),"")</f>
        <v/>
      </c>
      <c r="L1434" t="str">
        <f>IF(Q4_2025[[#This Row],[Relatiekorting percentage]]=0,
    "Nvt",
    IF(Q4_2025[[#This Row],[Brutobedrag 2]] &lt; Q4_2025[[#This Row],[Bruto - Rel.korting]],
        "Nee",
        "Ja"))</f>
        <v>Ja</v>
      </c>
      <c r="M1434" s="10">
        <f>IF(Q4_2025[[#This Row],[Artikelprijs]]&lt;&gt;"",Q4_2025[[#This Row],[Artikelprijs]],Q4_2025[[#This Row],[Stuksprijs]])</f>
        <v>18.03</v>
      </c>
      <c r="N1434" s="44">
        <f>Q4_2025[[#This Row],[Besteld]]*Q4_2025[[#This Row],[Prijs 2]]</f>
        <v>144.24</v>
      </c>
      <c r="O1434" s="10">
        <f>IF(Q4_2025[[#This Row],[Brutobedrag 2]]&lt;Q4_2025[[#This Row],[Bruto - Rel.korting]],Q4_2025[[#This Row],[Brutobedrag 2]],Q4_2025[[#This Row],[Brutobedrag 2]]*(100-Q4_2025[[#This Row],[Relatiekorting percentage]])/100)</f>
        <v>108.18</v>
      </c>
      <c r="R1434" s="3"/>
      <c r="W1434"/>
      <c r="AB1434"/>
    </row>
    <row r="1435" spans="1:28" x14ac:dyDescent="0.3">
      <c r="A1435" t="s">
        <v>872</v>
      </c>
      <c r="B1435">
        <v>5021032</v>
      </c>
      <c r="C1435" t="s">
        <v>295</v>
      </c>
      <c r="D1435">
        <v>3</v>
      </c>
      <c r="E1435" s="10">
        <v>141.1</v>
      </c>
      <c r="F1435" s="10">
        <v>423.3</v>
      </c>
      <c r="G1435" s="10">
        <v>338.64</v>
      </c>
      <c r="H1435">
        <v>20</v>
      </c>
      <c r="I1435" s="51" t="str">
        <f>_xlfn.XLOOKUP(Q4_2025[[#This Row],[Artikelnr]],Artikel_prijzen[Artnr],Artikel_prijzen[Groep],"")</f>
        <v>Elektra</v>
      </c>
      <c r="J1435" s="10">
        <f>_xlfn.XLOOKUP(Q4_2025[[#This Row],[Artikelnr]],Artikel_prijzen[Artnr],Artikel_prijzen[Prijs 2025],"")</f>
        <v>106.8625</v>
      </c>
      <c r="K1435" t="str">
        <f>IF(Q4_2025[[#This Row],[Artikelprijs]]&lt;&gt;"",IF(Q4_2025[[#This Row],[Stuksprijs]]=Q4_2025[[#This Row],[Artikelprijs]],"Prijs gelijk","Prijs wijkt af"),"")</f>
        <v>Prijs wijkt af</v>
      </c>
      <c r="L1435" t="str">
        <f>IF(Q4_2025[[#This Row],[Relatiekorting percentage]]=0,
    "Nvt",
    IF(Q4_2025[[#This Row],[Brutobedrag 2]] &lt; Q4_2025[[#This Row],[Bruto - Rel.korting]],
        "Nee",
        "Ja"))</f>
        <v>Nee</v>
      </c>
      <c r="M1435" s="10">
        <f>IF(Q4_2025[[#This Row],[Artikelprijs]]&lt;&gt;"",Q4_2025[[#This Row],[Artikelprijs]],Q4_2025[[#This Row],[Stuksprijs]])</f>
        <v>106.8625</v>
      </c>
      <c r="N1435" s="44">
        <f>Q4_2025[[#This Row],[Besteld]]*Q4_2025[[#This Row],[Prijs 2]]</f>
        <v>320.58749999999998</v>
      </c>
      <c r="O1435" s="10">
        <f>IF(Q4_2025[[#This Row],[Brutobedrag 2]]&lt;Q4_2025[[#This Row],[Bruto - Rel.korting]],Q4_2025[[#This Row],[Brutobedrag 2]],Q4_2025[[#This Row],[Brutobedrag 2]]*(100-Q4_2025[[#This Row],[Relatiekorting percentage]])/100)</f>
        <v>320.58749999999998</v>
      </c>
      <c r="R1435" s="3"/>
      <c r="W1435"/>
      <c r="AB1435"/>
    </row>
    <row r="1436" spans="1:28" x14ac:dyDescent="0.3">
      <c r="A1436" t="s">
        <v>872</v>
      </c>
      <c r="B1436">
        <v>5021032</v>
      </c>
      <c r="C1436" t="s">
        <v>295</v>
      </c>
      <c r="D1436">
        <v>1</v>
      </c>
      <c r="E1436" s="10">
        <v>141.1</v>
      </c>
      <c r="F1436" s="10">
        <v>141.1</v>
      </c>
      <c r="G1436" s="10">
        <v>112.88</v>
      </c>
      <c r="H1436">
        <v>20</v>
      </c>
      <c r="I1436" s="51" t="str">
        <f>_xlfn.XLOOKUP(Q4_2025[[#This Row],[Artikelnr]],Artikel_prijzen[Artnr],Artikel_prijzen[Groep],"")</f>
        <v>Elektra</v>
      </c>
      <c r="J1436" s="10">
        <f>_xlfn.XLOOKUP(Q4_2025[[#This Row],[Artikelnr]],Artikel_prijzen[Artnr],Artikel_prijzen[Prijs 2025],"")</f>
        <v>106.8625</v>
      </c>
      <c r="K1436" t="str">
        <f>IF(Q4_2025[[#This Row],[Artikelprijs]]&lt;&gt;"",IF(Q4_2025[[#This Row],[Stuksprijs]]=Q4_2025[[#This Row],[Artikelprijs]],"Prijs gelijk","Prijs wijkt af"),"")</f>
        <v>Prijs wijkt af</v>
      </c>
      <c r="L1436" t="str">
        <f>IF(Q4_2025[[#This Row],[Relatiekorting percentage]]=0,
    "Nvt",
    IF(Q4_2025[[#This Row],[Brutobedrag 2]] &lt; Q4_2025[[#This Row],[Bruto - Rel.korting]],
        "Nee",
        "Ja"))</f>
        <v>Nee</v>
      </c>
      <c r="M1436" s="10">
        <f>IF(Q4_2025[[#This Row],[Artikelprijs]]&lt;&gt;"",Q4_2025[[#This Row],[Artikelprijs]],Q4_2025[[#This Row],[Stuksprijs]])</f>
        <v>106.8625</v>
      </c>
      <c r="N1436" s="44">
        <f>Q4_2025[[#This Row],[Besteld]]*Q4_2025[[#This Row],[Prijs 2]]</f>
        <v>106.8625</v>
      </c>
      <c r="O1436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1436" s="3"/>
      <c r="W1436"/>
      <c r="AB1436"/>
    </row>
    <row r="1437" spans="1:28" x14ac:dyDescent="0.3">
      <c r="A1437" t="s">
        <v>872</v>
      </c>
      <c r="B1437">
        <v>5021032</v>
      </c>
      <c r="C1437" t="s">
        <v>295</v>
      </c>
      <c r="D1437">
        <v>1</v>
      </c>
      <c r="E1437" s="10">
        <v>141.1</v>
      </c>
      <c r="F1437" s="10">
        <v>141.1</v>
      </c>
      <c r="G1437" s="10">
        <v>112.88</v>
      </c>
      <c r="H1437">
        <v>20</v>
      </c>
      <c r="I1437" s="51" t="str">
        <f>_xlfn.XLOOKUP(Q4_2025[[#This Row],[Artikelnr]],Artikel_prijzen[Artnr],Artikel_prijzen[Groep],"")</f>
        <v>Elektra</v>
      </c>
      <c r="J1437" s="10">
        <f>_xlfn.XLOOKUP(Q4_2025[[#This Row],[Artikelnr]],Artikel_prijzen[Artnr],Artikel_prijzen[Prijs 2025],"")</f>
        <v>106.8625</v>
      </c>
      <c r="K1437" t="str">
        <f>IF(Q4_2025[[#This Row],[Artikelprijs]]&lt;&gt;"",IF(Q4_2025[[#This Row],[Stuksprijs]]=Q4_2025[[#This Row],[Artikelprijs]],"Prijs gelijk","Prijs wijkt af"),"")</f>
        <v>Prijs wijkt af</v>
      </c>
      <c r="L1437" t="str">
        <f>IF(Q4_2025[[#This Row],[Relatiekorting percentage]]=0,
    "Nvt",
    IF(Q4_2025[[#This Row],[Brutobedrag 2]] &lt; Q4_2025[[#This Row],[Bruto - Rel.korting]],
        "Nee",
        "Ja"))</f>
        <v>Nee</v>
      </c>
      <c r="M1437" s="10">
        <f>IF(Q4_2025[[#This Row],[Artikelprijs]]&lt;&gt;"",Q4_2025[[#This Row],[Artikelprijs]],Q4_2025[[#This Row],[Stuksprijs]])</f>
        <v>106.8625</v>
      </c>
      <c r="N1437" s="44">
        <f>Q4_2025[[#This Row],[Besteld]]*Q4_2025[[#This Row],[Prijs 2]]</f>
        <v>106.8625</v>
      </c>
      <c r="O1437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1437" s="3"/>
      <c r="W1437"/>
      <c r="AB1437"/>
    </row>
    <row r="1438" spans="1:28" x14ac:dyDescent="0.3">
      <c r="A1438" t="s">
        <v>872</v>
      </c>
      <c r="B1438">
        <v>5021032</v>
      </c>
      <c r="C1438" t="s">
        <v>295</v>
      </c>
      <c r="D1438">
        <v>1</v>
      </c>
      <c r="E1438" s="10">
        <v>141.1</v>
      </c>
      <c r="F1438" s="10">
        <v>141.1</v>
      </c>
      <c r="G1438" s="10">
        <v>112.88</v>
      </c>
      <c r="H1438">
        <v>20</v>
      </c>
      <c r="I1438" s="51" t="str">
        <f>_xlfn.XLOOKUP(Q4_2025[[#This Row],[Artikelnr]],Artikel_prijzen[Artnr],Artikel_prijzen[Groep],"")</f>
        <v>Elektra</v>
      </c>
      <c r="J1438" s="10">
        <f>_xlfn.XLOOKUP(Q4_2025[[#This Row],[Artikelnr]],Artikel_prijzen[Artnr],Artikel_prijzen[Prijs 2025],"")</f>
        <v>106.8625</v>
      </c>
      <c r="K1438" t="str">
        <f>IF(Q4_2025[[#This Row],[Artikelprijs]]&lt;&gt;"",IF(Q4_2025[[#This Row],[Stuksprijs]]=Q4_2025[[#This Row],[Artikelprijs]],"Prijs gelijk","Prijs wijkt af"),"")</f>
        <v>Prijs wijkt af</v>
      </c>
      <c r="L1438" t="str">
        <f>IF(Q4_2025[[#This Row],[Relatiekorting percentage]]=0,
    "Nvt",
    IF(Q4_2025[[#This Row],[Brutobedrag 2]] &lt; Q4_2025[[#This Row],[Bruto - Rel.korting]],
        "Nee",
        "Ja"))</f>
        <v>Nee</v>
      </c>
      <c r="M1438" s="10">
        <f>IF(Q4_2025[[#This Row],[Artikelprijs]]&lt;&gt;"",Q4_2025[[#This Row],[Artikelprijs]],Q4_2025[[#This Row],[Stuksprijs]])</f>
        <v>106.8625</v>
      </c>
      <c r="N1438" s="44">
        <f>Q4_2025[[#This Row],[Besteld]]*Q4_2025[[#This Row],[Prijs 2]]</f>
        <v>106.8625</v>
      </c>
      <c r="O1438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1438" s="3"/>
      <c r="W1438"/>
      <c r="AB1438"/>
    </row>
    <row r="1439" spans="1:28" x14ac:dyDescent="0.3">
      <c r="A1439" t="s">
        <v>872</v>
      </c>
      <c r="B1439">
        <v>5021032</v>
      </c>
      <c r="C1439" t="s">
        <v>295</v>
      </c>
      <c r="D1439">
        <v>2</v>
      </c>
      <c r="E1439" s="10">
        <v>141.1</v>
      </c>
      <c r="F1439" s="10">
        <v>282.2</v>
      </c>
      <c r="G1439" s="10">
        <v>225.76</v>
      </c>
      <c r="H1439">
        <v>20</v>
      </c>
      <c r="I1439" s="51" t="str">
        <f>_xlfn.XLOOKUP(Q4_2025[[#This Row],[Artikelnr]],Artikel_prijzen[Artnr],Artikel_prijzen[Groep],"")</f>
        <v>Elektra</v>
      </c>
      <c r="J1439" s="10">
        <f>_xlfn.XLOOKUP(Q4_2025[[#This Row],[Artikelnr]],Artikel_prijzen[Artnr],Artikel_prijzen[Prijs 2025],"")</f>
        <v>106.8625</v>
      </c>
      <c r="K1439" t="str">
        <f>IF(Q4_2025[[#This Row],[Artikelprijs]]&lt;&gt;"",IF(Q4_2025[[#This Row],[Stuksprijs]]=Q4_2025[[#This Row],[Artikelprijs]],"Prijs gelijk","Prijs wijkt af"),"")</f>
        <v>Prijs wijkt af</v>
      </c>
      <c r="L1439" t="str">
        <f>IF(Q4_2025[[#This Row],[Relatiekorting percentage]]=0,
    "Nvt",
    IF(Q4_2025[[#This Row],[Brutobedrag 2]] &lt; Q4_2025[[#This Row],[Bruto - Rel.korting]],
        "Nee",
        "Ja"))</f>
        <v>Nee</v>
      </c>
      <c r="M1439" s="10">
        <f>IF(Q4_2025[[#This Row],[Artikelprijs]]&lt;&gt;"",Q4_2025[[#This Row],[Artikelprijs]],Q4_2025[[#This Row],[Stuksprijs]])</f>
        <v>106.8625</v>
      </c>
      <c r="N1439" s="44">
        <f>Q4_2025[[#This Row],[Besteld]]*Q4_2025[[#This Row],[Prijs 2]]</f>
        <v>213.72499999999999</v>
      </c>
      <c r="O1439" s="10">
        <f>IF(Q4_2025[[#This Row],[Brutobedrag 2]]&lt;Q4_2025[[#This Row],[Bruto - Rel.korting]],Q4_2025[[#This Row],[Brutobedrag 2]],Q4_2025[[#This Row],[Brutobedrag 2]]*(100-Q4_2025[[#This Row],[Relatiekorting percentage]])/100)</f>
        <v>213.72499999999999</v>
      </c>
      <c r="R1439" s="3"/>
      <c r="W1439"/>
      <c r="AB1439"/>
    </row>
    <row r="1440" spans="1:28" x14ac:dyDescent="0.3">
      <c r="A1440" t="s">
        <v>872</v>
      </c>
      <c r="B1440">
        <v>5010017</v>
      </c>
      <c r="C1440" t="s">
        <v>915</v>
      </c>
      <c r="D1440">
        <v>9</v>
      </c>
      <c r="E1440" s="10">
        <v>48.93</v>
      </c>
      <c r="F1440" s="10">
        <v>440.37</v>
      </c>
      <c r="G1440" s="10">
        <v>330.28</v>
      </c>
      <c r="H1440">
        <v>25</v>
      </c>
      <c r="I1440" s="51" t="str">
        <f>_xlfn.XLOOKUP(Q4_2025[[#This Row],[Artikelnr]],Artikel_prijzen[Artnr],Artikel_prijzen[Groep],"")</f>
        <v/>
      </c>
      <c r="J1440" s="10" t="str">
        <f>_xlfn.XLOOKUP(Q4_2025[[#This Row],[Artikelnr]],Artikel_prijzen[Artnr],Artikel_prijzen[Prijs 2025],"")</f>
        <v/>
      </c>
      <c r="K1440" t="str">
        <f>IF(Q4_2025[[#This Row],[Artikelprijs]]&lt;&gt;"",IF(Q4_2025[[#This Row],[Stuksprijs]]=Q4_2025[[#This Row],[Artikelprijs]],"Prijs gelijk","Prijs wijkt af"),"")</f>
        <v/>
      </c>
      <c r="L1440" t="str">
        <f>IF(Q4_2025[[#This Row],[Relatiekorting percentage]]=0,
    "Nvt",
    IF(Q4_2025[[#This Row],[Brutobedrag 2]] &lt; Q4_2025[[#This Row],[Bruto - Rel.korting]],
        "Nee",
        "Ja"))</f>
        <v>Ja</v>
      </c>
      <c r="M1440" s="10">
        <f>IF(Q4_2025[[#This Row],[Artikelprijs]]&lt;&gt;"",Q4_2025[[#This Row],[Artikelprijs]],Q4_2025[[#This Row],[Stuksprijs]])</f>
        <v>48.93</v>
      </c>
      <c r="N1440" s="44">
        <f>Q4_2025[[#This Row],[Besteld]]*Q4_2025[[#This Row],[Prijs 2]]</f>
        <v>440.37</v>
      </c>
      <c r="O1440" s="10">
        <f>IF(Q4_2025[[#This Row],[Brutobedrag 2]]&lt;Q4_2025[[#This Row],[Bruto - Rel.korting]],Q4_2025[[#This Row],[Brutobedrag 2]],Q4_2025[[#This Row],[Brutobedrag 2]]*(100-Q4_2025[[#This Row],[Relatiekorting percentage]])/100)</f>
        <v>330.27749999999997</v>
      </c>
      <c r="R1440" s="3"/>
      <c r="W1440"/>
      <c r="AB1440"/>
    </row>
    <row r="1441" spans="1:28" x14ac:dyDescent="0.3">
      <c r="A1441" t="s">
        <v>872</v>
      </c>
      <c r="B1441">
        <v>5010017</v>
      </c>
      <c r="C1441" t="s">
        <v>915</v>
      </c>
      <c r="D1441">
        <v>4</v>
      </c>
      <c r="E1441" s="10">
        <v>48.93</v>
      </c>
      <c r="F1441" s="10">
        <v>195.72</v>
      </c>
      <c r="G1441" s="10">
        <v>146.79</v>
      </c>
      <c r="H1441">
        <v>25</v>
      </c>
      <c r="I1441" s="51" t="str">
        <f>_xlfn.XLOOKUP(Q4_2025[[#This Row],[Artikelnr]],Artikel_prijzen[Artnr],Artikel_prijzen[Groep],"")</f>
        <v/>
      </c>
      <c r="J1441" s="10" t="str">
        <f>_xlfn.XLOOKUP(Q4_2025[[#This Row],[Artikelnr]],Artikel_prijzen[Artnr],Artikel_prijzen[Prijs 2025],"")</f>
        <v/>
      </c>
      <c r="K1441" t="str">
        <f>IF(Q4_2025[[#This Row],[Artikelprijs]]&lt;&gt;"",IF(Q4_2025[[#This Row],[Stuksprijs]]=Q4_2025[[#This Row],[Artikelprijs]],"Prijs gelijk","Prijs wijkt af"),"")</f>
        <v/>
      </c>
      <c r="L1441" t="str">
        <f>IF(Q4_2025[[#This Row],[Relatiekorting percentage]]=0,
    "Nvt",
    IF(Q4_2025[[#This Row],[Brutobedrag 2]] &lt; Q4_2025[[#This Row],[Bruto - Rel.korting]],
        "Nee",
        "Ja"))</f>
        <v>Ja</v>
      </c>
      <c r="M1441" s="10">
        <f>IF(Q4_2025[[#This Row],[Artikelprijs]]&lt;&gt;"",Q4_2025[[#This Row],[Artikelprijs]],Q4_2025[[#This Row],[Stuksprijs]])</f>
        <v>48.93</v>
      </c>
      <c r="N1441" s="44">
        <f>Q4_2025[[#This Row],[Besteld]]*Q4_2025[[#This Row],[Prijs 2]]</f>
        <v>195.72</v>
      </c>
      <c r="O1441" s="10">
        <f>IF(Q4_2025[[#This Row],[Brutobedrag 2]]&lt;Q4_2025[[#This Row],[Bruto - Rel.korting]],Q4_2025[[#This Row],[Brutobedrag 2]],Q4_2025[[#This Row],[Brutobedrag 2]]*(100-Q4_2025[[#This Row],[Relatiekorting percentage]])/100)</f>
        <v>146.79</v>
      </c>
      <c r="R1441" s="3"/>
      <c r="W1441"/>
      <c r="AB1441"/>
    </row>
    <row r="1442" spans="1:28" x14ac:dyDescent="0.3">
      <c r="A1442" t="s">
        <v>872</v>
      </c>
      <c r="B1442">
        <v>5010017</v>
      </c>
      <c r="C1442" t="s">
        <v>915</v>
      </c>
      <c r="D1442">
        <v>4</v>
      </c>
      <c r="E1442" s="10">
        <v>48.93</v>
      </c>
      <c r="F1442" s="10">
        <v>195.72</v>
      </c>
      <c r="G1442" s="10">
        <v>146.79</v>
      </c>
      <c r="H1442">
        <v>25</v>
      </c>
      <c r="I1442" s="51" t="str">
        <f>_xlfn.XLOOKUP(Q4_2025[[#This Row],[Artikelnr]],Artikel_prijzen[Artnr],Artikel_prijzen[Groep],"")</f>
        <v/>
      </c>
      <c r="J1442" s="10" t="str">
        <f>_xlfn.XLOOKUP(Q4_2025[[#This Row],[Artikelnr]],Artikel_prijzen[Artnr],Artikel_prijzen[Prijs 2025],"")</f>
        <v/>
      </c>
      <c r="K1442" t="str">
        <f>IF(Q4_2025[[#This Row],[Artikelprijs]]&lt;&gt;"",IF(Q4_2025[[#This Row],[Stuksprijs]]=Q4_2025[[#This Row],[Artikelprijs]],"Prijs gelijk","Prijs wijkt af"),"")</f>
        <v/>
      </c>
      <c r="L1442" t="str">
        <f>IF(Q4_2025[[#This Row],[Relatiekorting percentage]]=0,
    "Nvt",
    IF(Q4_2025[[#This Row],[Brutobedrag 2]] &lt; Q4_2025[[#This Row],[Bruto - Rel.korting]],
        "Nee",
        "Ja"))</f>
        <v>Ja</v>
      </c>
      <c r="M1442" s="10">
        <f>IF(Q4_2025[[#This Row],[Artikelprijs]]&lt;&gt;"",Q4_2025[[#This Row],[Artikelprijs]],Q4_2025[[#This Row],[Stuksprijs]])</f>
        <v>48.93</v>
      </c>
      <c r="N1442" s="44">
        <f>Q4_2025[[#This Row],[Besteld]]*Q4_2025[[#This Row],[Prijs 2]]</f>
        <v>195.72</v>
      </c>
      <c r="O1442" s="10">
        <f>IF(Q4_2025[[#This Row],[Brutobedrag 2]]&lt;Q4_2025[[#This Row],[Bruto - Rel.korting]],Q4_2025[[#This Row],[Brutobedrag 2]],Q4_2025[[#This Row],[Brutobedrag 2]]*(100-Q4_2025[[#This Row],[Relatiekorting percentage]])/100)</f>
        <v>146.79</v>
      </c>
      <c r="R1442" s="3"/>
      <c r="W1442"/>
      <c r="AB1442"/>
    </row>
    <row r="1443" spans="1:28" x14ac:dyDescent="0.3">
      <c r="A1443" t="s">
        <v>872</v>
      </c>
      <c r="B1443">
        <v>5021032</v>
      </c>
      <c r="C1443" t="s">
        <v>295</v>
      </c>
      <c r="D1443">
        <v>1</v>
      </c>
      <c r="E1443" s="10">
        <v>141.1</v>
      </c>
      <c r="F1443" s="10">
        <v>141.1</v>
      </c>
      <c r="G1443" s="10">
        <v>112.88</v>
      </c>
      <c r="H1443">
        <v>20</v>
      </c>
      <c r="I1443" s="51" t="str">
        <f>_xlfn.XLOOKUP(Q4_2025[[#This Row],[Artikelnr]],Artikel_prijzen[Artnr],Artikel_prijzen[Groep],"")</f>
        <v>Elektra</v>
      </c>
      <c r="J1443" s="10">
        <f>_xlfn.XLOOKUP(Q4_2025[[#This Row],[Artikelnr]],Artikel_prijzen[Artnr],Artikel_prijzen[Prijs 2025],"")</f>
        <v>106.8625</v>
      </c>
      <c r="K1443" t="str">
        <f>IF(Q4_2025[[#This Row],[Artikelprijs]]&lt;&gt;"",IF(Q4_2025[[#This Row],[Stuksprijs]]=Q4_2025[[#This Row],[Artikelprijs]],"Prijs gelijk","Prijs wijkt af"),"")</f>
        <v>Prijs wijkt af</v>
      </c>
      <c r="L1443" t="str">
        <f>IF(Q4_2025[[#This Row],[Relatiekorting percentage]]=0,
    "Nvt",
    IF(Q4_2025[[#This Row],[Brutobedrag 2]] &lt; Q4_2025[[#This Row],[Bruto - Rel.korting]],
        "Nee",
        "Ja"))</f>
        <v>Nee</v>
      </c>
      <c r="M1443" s="10">
        <f>IF(Q4_2025[[#This Row],[Artikelprijs]]&lt;&gt;"",Q4_2025[[#This Row],[Artikelprijs]],Q4_2025[[#This Row],[Stuksprijs]])</f>
        <v>106.8625</v>
      </c>
      <c r="N1443" s="44">
        <f>Q4_2025[[#This Row],[Besteld]]*Q4_2025[[#This Row],[Prijs 2]]</f>
        <v>106.8625</v>
      </c>
      <c r="O1443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1443" s="3"/>
      <c r="W1443"/>
      <c r="AB1443"/>
    </row>
    <row r="1444" spans="1:28" x14ac:dyDescent="0.3">
      <c r="A1444" t="s">
        <v>872</v>
      </c>
      <c r="B1444">
        <v>5021034</v>
      </c>
      <c r="C1444" t="s">
        <v>275</v>
      </c>
      <c r="D1444">
        <v>1</v>
      </c>
      <c r="E1444" s="10">
        <v>185.4</v>
      </c>
      <c r="F1444" s="10">
        <v>185.4</v>
      </c>
      <c r="G1444" s="10">
        <v>148.32</v>
      </c>
      <c r="H1444">
        <v>20</v>
      </c>
      <c r="I1444" s="51" t="str">
        <f>_xlfn.XLOOKUP(Q4_2025[[#This Row],[Artikelnr]],Artikel_prijzen[Artnr],Artikel_prijzen[Groep],"")</f>
        <v>Elektra</v>
      </c>
      <c r="J1444" s="10">
        <f>_xlfn.XLOOKUP(Q4_2025[[#This Row],[Artikelnr]],Artikel_prijzen[Artnr],Artikel_prijzen[Prijs 2025],"")</f>
        <v>106.8625</v>
      </c>
      <c r="K1444" t="str">
        <f>IF(Q4_2025[[#This Row],[Artikelprijs]]&lt;&gt;"",IF(Q4_2025[[#This Row],[Stuksprijs]]=Q4_2025[[#This Row],[Artikelprijs]],"Prijs gelijk","Prijs wijkt af"),"")</f>
        <v>Prijs wijkt af</v>
      </c>
      <c r="L1444" t="str">
        <f>IF(Q4_2025[[#This Row],[Relatiekorting percentage]]=0,
    "Nvt",
    IF(Q4_2025[[#This Row],[Brutobedrag 2]] &lt; Q4_2025[[#This Row],[Bruto - Rel.korting]],
        "Nee",
        "Ja"))</f>
        <v>Nee</v>
      </c>
      <c r="M1444" s="10">
        <f>IF(Q4_2025[[#This Row],[Artikelprijs]]&lt;&gt;"",Q4_2025[[#This Row],[Artikelprijs]],Q4_2025[[#This Row],[Stuksprijs]])</f>
        <v>106.8625</v>
      </c>
      <c r="N1444" s="44">
        <f>Q4_2025[[#This Row],[Besteld]]*Q4_2025[[#This Row],[Prijs 2]]</f>
        <v>106.8625</v>
      </c>
      <c r="O1444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1444" s="3"/>
      <c r="W1444"/>
      <c r="AB1444"/>
    </row>
    <row r="1445" spans="1:28" x14ac:dyDescent="0.3">
      <c r="A1445" t="s">
        <v>872</v>
      </c>
      <c r="B1445">
        <v>5021034</v>
      </c>
      <c r="C1445" t="s">
        <v>275</v>
      </c>
      <c r="D1445">
        <v>1</v>
      </c>
      <c r="E1445" s="10">
        <v>185.4</v>
      </c>
      <c r="F1445" s="10">
        <v>185.4</v>
      </c>
      <c r="G1445" s="10">
        <v>148.32</v>
      </c>
      <c r="H1445">
        <v>20</v>
      </c>
      <c r="I1445" s="51" t="str">
        <f>_xlfn.XLOOKUP(Q4_2025[[#This Row],[Artikelnr]],Artikel_prijzen[Artnr],Artikel_prijzen[Groep],"")</f>
        <v>Elektra</v>
      </c>
      <c r="J1445" s="10">
        <f>_xlfn.XLOOKUP(Q4_2025[[#This Row],[Artikelnr]],Artikel_prijzen[Artnr],Artikel_prijzen[Prijs 2025],"")</f>
        <v>106.8625</v>
      </c>
      <c r="K1445" t="str">
        <f>IF(Q4_2025[[#This Row],[Artikelprijs]]&lt;&gt;"",IF(Q4_2025[[#This Row],[Stuksprijs]]=Q4_2025[[#This Row],[Artikelprijs]],"Prijs gelijk","Prijs wijkt af"),"")</f>
        <v>Prijs wijkt af</v>
      </c>
      <c r="L1445" t="str">
        <f>IF(Q4_2025[[#This Row],[Relatiekorting percentage]]=0,
    "Nvt",
    IF(Q4_2025[[#This Row],[Brutobedrag 2]] &lt; Q4_2025[[#This Row],[Bruto - Rel.korting]],
        "Nee",
        "Ja"))</f>
        <v>Nee</v>
      </c>
      <c r="M1445" s="10">
        <f>IF(Q4_2025[[#This Row],[Artikelprijs]]&lt;&gt;"",Q4_2025[[#This Row],[Artikelprijs]],Q4_2025[[#This Row],[Stuksprijs]])</f>
        <v>106.8625</v>
      </c>
      <c r="N1445" s="44">
        <f>Q4_2025[[#This Row],[Besteld]]*Q4_2025[[#This Row],[Prijs 2]]</f>
        <v>106.8625</v>
      </c>
      <c r="O1445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1445" s="3"/>
      <c r="W1445"/>
      <c r="AB1445"/>
    </row>
    <row r="1446" spans="1:28" x14ac:dyDescent="0.3">
      <c r="A1446" t="s">
        <v>872</v>
      </c>
      <c r="B1446">
        <v>5022025</v>
      </c>
      <c r="C1446" t="s">
        <v>277</v>
      </c>
      <c r="D1446">
        <v>1</v>
      </c>
      <c r="E1446" s="10">
        <v>361.25</v>
      </c>
      <c r="F1446" s="10">
        <v>361.25</v>
      </c>
      <c r="G1446" s="10">
        <v>289</v>
      </c>
      <c r="H1446">
        <v>20</v>
      </c>
      <c r="I1446" s="51" t="str">
        <f>_xlfn.XLOOKUP(Q4_2025[[#This Row],[Artikelnr]],Artikel_prijzen[Artnr],Artikel_prijzen[Groep],"")</f>
        <v>Elektra</v>
      </c>
      <c r="J1446" s="10">
        <f>_xlfn.XLOOKUP(Q4_2025[[#This Row],[Artikelnr]],Artikel_prijzen[Artnr],Artikel_prijzen[Prijs 2025],"")</f>
        <v>252.35</v>
      </c>
      <c r="K1446" t="str">
        <f>IF(Q4_2025[[#This Row],[Artikelprijs]]&lt;&gt;"",IF(Q4_2025[[#This Row],[Stuksprijs]]=Q4_2025[[#This Row],[Artikelprijs]],"Prijs gelijk","Prijs wijkt af"),"")</f>
        <v>Prijs wijkt af</v>
      </c>
      <c r="L1446" t="str">
        <f>IF(Q4_2025[[#This Row],[Relatiekorting percentage]]=0,
    "Nvt",
    IF(Q4_2025[[#This Row],[Brutobedrag 2]] &lt; Q4_2025[[#This Row],[Bruto - Rel.korting]],
        "Nee",
        "Ja"))</f>
        <v>Nee</v>
      </c>
      <c r="M1446" s="10">
        <f>IF(Q4_2025[[#This Row],[Artikelprijs]]&lt;&gt;"",Q4_2025[[#This Row],[Artikelprijs]],Q4_2025[[#This Row],[Stuksprijs]])</f>
        <v>252.35</v>
      </c>
      <c r="N1446" s="44">
        <f>Q4_2025[[#This Row],[Besteld]]*Q4_2025[[#This Row],[Prijs 2]]</f>
        <v>252.35</v>
      </c>
      <c r="O1446" s="10">
        <f>IF(Q4_2025[[#This Row],[Brutobedrag 2]]&lt;Q4_2025[[#This Row],[Bruto - Rel.korting]],Q4_2025[[#This Row],[Brutobedrag 2]],Q4_2025[[#This Row],[Brutobedrag 2]]*(100-Q4_2025[[#This Row],[Relatiekorting percentage]])/100)</f>
        <v>252.35</v>
      </c>
      <c r="R1446" s="3"/>
      <c r="W1446"/>
      <c r="AB1446"/>
    </row>
    <row r="1447" spans="1:28" x14ac:dyDescent="0.3">
      <c r="A1447" t="s">
        <v>872</v>
      </c>
      <c r="B1447">
        <v>5021034</v>
      </c>
      <c r="C1447" t="s">
        <v>275</v>
      </c>
      <c r="D1447">
        <v>1</v>
      </c>
      <c r="E1447" s="10">
        <v>185.4</v>
      </c>
      <c r="F1447" s="10">
        <v>185.4</v>
      </c>
      <c r="G1447" s="10">
        <v>148.32</v>
      </c>
      <c r="H1447">
        <v>20</v>
      </c>
      <c r="I1447" s="51" t="str">
        <f>_xlfn.XLOOKUP(Q4_2025[[#This Row],[Artikelnr]],Artikel_prijzen[Artnr],Artikel_prijzen[Groep],"")</f>
        <v>Elektra</v>
      </c>
      <c r="J1447" s="10">
        <f>_xlfn.XLOOKUP(Q4_2025[[#This Row],[Artikelnr]],Artikel_prijzen[Artnr],Artikel_prijzen[Prijs 2025],"")</f>
        <v>106.8625</v>
      </c>
      <c r="K1447" t="str">
        <f>IF(Q4_2025[[#This Row],[Artikelprijs]]&lt;&gt;"",IF(Q4_2025[[#This Row],[Stuksprijs]]=Q4_2025[[#This Row],[Artikelprijs]],"Prijs gelijk","Prijs wijkt af"),"")</f>
        <v>Prijs wijkt af</v>
      </c>
      <c r="L1447" t="str">
        <f>IF(Q4_2025[[#This Row],[Relatiekorting percentage]]=0,
    "Nvt",
    IF(Q4_2025[[#This Row],[Brutobedrag 2]] &lt; Q4_2025[[#This Row],[Bruto - Rel.korting]],
        "Nee",
        "Ja"))</f>
        <v>Nee</v>
      </c>
      <c r="M1447" s="10">
        <f>IF(Q4_2025[[#This Row],[Artikelprijs]]&lt;&gt;"",Q4_2025[[#This Row],[Artikelprijs]],Q4_2025[[#This Row],[Stuksprijs]])</f>
        <v>106.8625</v>
      </c>
      <c r="N1447" s="44">
        <f>Q4_2025[[#This Row],[Besteld]]*Q4_2025[[#This Row],[Prijs 2]]</f>
        <v>106.8625</v>
      </c>
      <c r="O1447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1447" s="3"/>
      <c r="W1447"/>
      <c r="AB1447"/>
    </row>
    <row r="1448" spans="1:28" x14ac:dyDescent="0.3">
      <c r="A1448" t="s">
        <v>872</v>
      </c>
      <c r="B1448">
        <v>5020009</v>
      </c>
      <c r="C1448" t="s">
        <v>125</v>
      </c>
      <c r="D1448">
        <v>1</v>
      </c>
      <c r="E1448" s="10">
        <v>45.32</v>
      </c>
      <c r="F1448" s="10">
        <v>45.32</v>
      </c>
      <c r="G1448" s="10">
        <v>33.99</v>
      </c>
      <c r="H1448">
        <v>25</v>
      </c>
      <c r="I1448" s="51" t="str">
        <f>_xlfn.XLOOKUP(Q4_2025[[#This Row],[Artikelnr]],Artikel_prijzen[Artnr],Artikel_prijzen[Groep],"")</f>
        <v/>
      </c>
      <c r="J1448" s="10" t="str">
        <f>_xlfn.XLOOKUP(Q4_2025[[#This Row],[Artikelnr]],Artikel_prijzen[Artnr],Artikel_prijzen[Prijs 2025],"")</f>
        <v/>
      </c>
      <c r="K1448" t="str">
        <f>IF(Q4_2025[[#This Row],[Artikelprijs]]&lt;&gt;"",IF(Q4_2025[[#This Row],[Stuksprijs]]=Q4_2025[[#This Row],[Artikelprijs]],"Prijs gelijk","Prijs wijkt af"),"")</f>
        <v/>
      </c>
      <c r="L1448" t="str">
        <f>IF(Q4_2025[[#This Row],[Relatiekorting percentage]]=0,
    "Nvt",
    IF(Q4_2025[[#This Row],[Brutobedrag 2]] &lt; Q4_2025[[#This Row],[Bruto - Rel.korting]],
        "Nee",
        "Ja"))</f>
        <v>Ja</v>
      </c>
      <c r="M1448" s="10">
        <f>IF(Q4_2025[[#This Row],[Artikelprijs]]&lt;&gt;"",Q4_2025[[#This Row],[Artikelprijs]],Q4_2025[[#This Row],[Stuksprijs]])</f>
        <v>45.32</v>
      </c>
      <c r="N1448" s="44">
        <f>Q4_2025[[#This Row],[Besteld]]*Q4_2025[[#This Row],[Prijs 2]]</f>
        <v>45.32</v>
      </c>
      <c r="O1448" s="10">
        <f>IF(Q4_2025[[#This Row],[Brutobedrag 2]]&lt;Q4_2025[[#This Row],[Bruto - Rel.korting]],Q4_2025[[#This Row],[Brutobedrag 2]],Q4_2025[[#This Row],[Brutobedrag 2]]*(100-Q4_2025[[#This Row],[Relatiekorting percentage]])/100)</f>
        <v>33.99</v>
      </c>
      <c r="R1448" s="3"/>
      <c r="W1448"/>
      <c r="AB1448"/>
    </row>
    <row r="1449" spans="1:28" x14ac:dyDescent="0.3">
      <c r="A1449" t="s">
        <v>872</v>
      </c>
      <c r="B1449">
        <v>5010005</v>
      </c>
      <c r="C1449" t="s">
        <v>340</v>
      </c>
      <c r="D1449">
        <v>4</v>
      </c>
      <c r="E1449" s="10">
        <v>78</v>
      </c>
      <c r="F1449" s="10">
        <v>312</v>
      </c>
      <c r="G1449" s="10">
        <v>312</v>
      </c>
      <c r="H1449">
        <v>0</v>
      </c>
      <c r="I1449" s="51" t="str">
        <f>_xlfn.XLOOKUP(Q4_2025[[#This Row],[Artikelnr]],Artikel_prijzen[Artnr],Artikel_prijzen[Groep],"")</f>
        <v/>
      </c>
      <c r="J1449" s="10" t="str">
        <f>_xlfn.XLOOKUP(Q4_2025[[#This Row],[Artikelnr]],Artikel_prijzen[Artnr],Artikel_prijzen[Prijs 2025],"")</f>
        <v/>
      </c>
      <c r="K1449" t="str">
        <f>IF(Q4_2025[[#This Row],[Artikelprijs]]&lt;&gt;"",IF(Q4_2025[[#This Row],[Stuksprijs]]=Q4_2025[[#This Row],[Artikelprijs]],"Prijs gelijk","Prijs wijkt af"),"")</f>
        <v/>
      </c>
      <c r="L1449" t="str">
        <f>IF(Q4_2025[[#This Row],[Relatiekorting percentage]]=0,
    "Nvt",
    IF(Q4_2025[[#This Row],[Brutobedrag 2]] &lt; Q4_2025[[#This Row],[Bruto - Rel.korting]],
        "Nee",
        "Ja"))</f>
        <v>Nvt</v>
      </c>
      <c r="M1449" s="10">
        <f>IF(Q4_2025[[#This Row],[Artikelprijs]]&lt;&gt;"",Q4_2025[[#This Row],[Artikelprijs]],Q4_2025[[#This Row],[Stuksprijs]])</f>
        <v>78</v>
      </c>
      <c r="N1449" s="44">
        <f>Q4_2025[[#This Row],[Besteld]]*Q4_2025[[#This Row],[Prijs 2]]</f>
        <v>312</v>
      </c>
      <c r="O1449" s="10">
        <f>IF(Q4_2025[[#This Row],[Brutobedrag 2]]&lt;Q4_2025[[#This Row],[Bruto - Rel.korting]],Q4_2025[[#This Row],[Brutobedrag 2]],Q4_2025[[#This Row],[Brutobedrag 2]]*(100-Q4_2025[[#This Row],[Relatiekorting percentage]])/100)</f>
        <v>312</v>
      </c>
      <c r="R1449" s="3"/>
      <c r="W1449"/>
      <c r="AB1449"/>
    </row>
    <row r="1450" spans="1:28" x14ac:dyDescent="0.3">
      <c r="A1450" t="s">
        <v>872</v>
      </c>
      <c r="B1450">
        <v>5010005</v>
      </c>
      <c r="C1450" t="s">
        <v>340</v>
      </c>
      <c r="D1450">
        <v>-4</v>
      </c>
      <c r="E1450" s="10">
        <v>78</v>
      </c>
      <c r="F1450" s="10">
        <v>-312</v>
      </c>
      <c r="G1450" s="10">
        <v>-312</v>
      </c>
      <c r="H1450">
        <v>0</v>
      </c>
      <c r="I1450" s="51" t="str">
        <f>_xlfn.XLOOKUP(Q4_2025[[#This Row],[Artikelnr]],Artikel_prijzen[Artnr],Artikel_prijzen[Groep],"")</f>
        <v/>
      </c>
      <c r="J1450" s="10" t="str">
        <f>_xlfn.XLOOKUP(Q4_2025[[#This Row],[Artikelnr]],Artikel_prijzen[Artnr],Artikel_prijzen[Prijs 2025],"")</f>
        <v/>
      </c>
      <c r="K1450" t="str">
        <f>IF(Q4_2025[[#This Row],[Artikelprijs]]&lt;&gt;"",IF(Q4_2025[[#This Row],[Stuksprijs]]=Q4_2025[[#This Row],[Artikelprijs]],"Prijs gelijk","Prijs wijkt af"),"")</f>
        <v/>
      </c>
      <c r="L1450" t="str">
        <f>IF(Q4_2025[[#This Row],[Relatiekorting percentage]]=0,
    "Nvt",
    IF(Q4_2025[[#This Row],[Brutobedrag 2]] &lt; Q4_2025[[#This Row],[Bruto - Rel.korting]],
        "Nee",
        "Ja"))</f>
        <v>Nvt</v>
      </c>
      <c r="M1450" s="10">
        <f>IF(Q4_2025[[#This Row],[Artikelprijs]]&lt;&gt;"",Q4_2025[[#This Row],[Artikelprijs]],Q4_2025[[#This Row],[Stuksprijs]])</f>
        <v>78</v>
      </c>
      <c r="N1450" s="44">
        <f>Q4_2025[[#This Row],[Besteld]]*Q4_2025[[#This Row],[Prijs 2]]</f>
        <v>-312</v>
      </c>
      <c r="O1450" s="10">
        <f>IF(Q4_2025[[#This Row],[Brutobedrag 2]]&lt;Q4_2025[[#This Row],[Bruto - Rel.korting]],Q4_2025[[#This Row],[Brutobedrag 2]],Q4_2025[[#This Row],[Brutobedrag 2]]*(100-Q4_2025[[#This Row],[Relatiekorting percentage]])/100)</f>
        <v>-312</v>
      </c>
      <c r="R1450" s="3"/>
      <c r="W1450"/>
      <c r="AB1450"/>
    </row>
    <row r="1451" spans="1:28" x14ac:dyDescent="0.3">
      <c r="A1451" t="s">
        <v>872</v>
      </c>
      <c r="B1451">
        <v>5010005</v>
      </c>
      <c r="C1451" t="s">
        <v>340</v>
      </c>
      <c r="D1451">
        <v>4</v>
      </c>
      <c r="E1451" s="10">
        <v>78</v>
      </c>
      <c r="F1451" s="10">
        <v>312</v>
      </c>
      <c r="G1451" s="10">
        <v>312</v>
      </c>
      <c r="H1451">
        <v>0</v>
      </c>
      <c r="I1451" s="51" t="str">
        <f>_xlfn.XLOOKUP(Q4_2025[[#This Row],[Artikelnr]],Artikel_prijzen[Artnr],Artikel_prijzen[Groep],"")</f>
        <v/>
      </c>
      <c r="J1451" s="10" t="str">
        <f>_xlfn.XLOOKUP(Q4_2025[[#This Row],[Artikelnr]],Artikel_prijzen[Artnr],Artikel_prijzen[Prijs 2025],"")</f>
        <v/>
      </c>
      <c r="K1451" t="str">
        <f>IF(Q4_2025[[#This Row],[Artikelprijs]]&lt;&gt;"",IF(Q4_2025[[#This Row],[Stuksprijs]]=Q4_2025[[#This Row],[Artikelprijs]],"Prijs gelijk","Prijs wijkt af"),"")</f>
        <v/>
      </c>
      <c r="L1451" t="str">
        <f>IF(Q4_2025[[#This Row],[Relatiekorting percentage]]=0,
    "Nvt",
    IF(Q4_2025[[#This Row],[Brutobedrag 2]] &lt; Q4_2025[[#This Row],[Bruto - Rel.korting]],
        "Nee",
        "Ja"))</f>
        <v>Nvt</v>
      </c>
      <c r="M1451" s="10">
        <f>IF(Q4_2025[[#This Row],[Artikelprijs]]&lt;&gt;"",Q4_2025[[#This Row],[Artikelprijs]],Q4_2025[[#This Row],[Stuksprijs]])</f>
        <v>78</v>
      </c>
      <c r="N1451" s="44">
        <f>Q4_2025[[#This Row],[Besteld]]*Q4_2025[[#This Row],[Prijs 2]]</f>
        <v>312</v>
      </c>
      <c r="O1451" s="10">
        <f>IF(Q4_2025[[#This Row],[Brutobedrag 2]]&lt;Q4_2025[[#This Row],[Bruto - Rel.korting]],Q4_2025[[#This Row],[Brutobedrag 2]],Q4_2025[[#This Row],[Brutobedrag 2]]*(100-Q4_2025[[#This Row],[Relatiekorting percentage]])/100)</f>
        <v>312</v>
      </c>
      <c r="R1451" s="3"/>
      <c r="W1451"/>
      <c r="AB1451"/>
    </row>
    <row r="1452" spans="1:28" x14ac:dyDescent="0.3">
      <c r="A1452" t="s">
        <v>872</v>
      </c>
      <c r="B1452">
        <v>5021034</v>
      </c>
      <c r="C1452" t="s">
        <v>275</v>
      </c>
      <c r="D1452">
        <v>108</v>
      </c>
      <c r="E1452" s="10">
        <v>185.4</v>
      </c>
      <c r="F1452" s="10">
        <v>20023.2</v>
      </c>
      <c r="G1452" s="10">
        <v>16018.56</v>
      </c>
      <c r="H1452">
        <v>20</v>
      </c>
      <c r="I1452" s="51" t="str">
        <f>_xlfn.XLOOKUP(Q4_2025[[#This Row],[Artikelnr]],Artikel_prijzen[Artnr],Artikel_prijzen[Groep],"")</f>
        <v>Elektra</v>
      </c>
      <c r="J1452" s="10">
        <f>_xlfn.XLOOKUP(Q4_2025[[#This Row],[Artikelnr]],Artikel_prijzen[Artnr],Artikel_prijzen[Prijs 2025],"")</f>
        <v>106.8625</v>
      </c>
      <c r="K1452" t="str">
        <f>IF(Q4_2025[[#This Row],[Artikelprijs]]&lt;&gt;"",IF(Q4_2025[[#This Row],[Stuksprijs]]=Q4_2025[[#This Row],[Artikelprijs]],"Prijs gelijk","Prijs wijkt af"),"")</f>
        <v>Prijs wijkt af</v>
      </c>
      <c r="L1452" t="str">
        <f>IF(Q4_2025[[#This Row],[Relatiekorting percentage]]=0,
    "Nvt",
    IF(Q4_2025[[#This Row],[Brutobedrag 2]] &lt; Q4_2025[[#This Row],[Bruto - Rel.korting]],
        "Nee",
        "Ja"))</f>
        <v>Nee</v>
      </c>
      <c r="M1452" s="10">
        <f>IF(Q4_2025[[#This Row],[Artikelprijs]]&lt;&gt;"",Q4_2025[[#This Row],[Artikelprijs]],Q4_2025[[#This Row],[Stuksprijs]])</f>
        <v>106.8625</v>
      </c>
      <c r="N1452" s="44">
        <f>Q4_2025[[#This Row],[Besteld]]*Q4_2025[[#This Row],[Prijs 2]]</f>
        <v>11541.15</v>
      </c>
      <c r="O1452" s="10">
        <f>IF(Q4_2025[[#This Row],[Brutobedrag 2]]&lt;Q4_2025[[#This Row],[Bruto - Rel.korting]],Q4_2025[[#This Row],[Brutobedrag 2]],Q4_2025[[#This Row],[Brutobedrag 2]]*(100-Q4_2025[[#This Row],[Relatiekorting percentage]])/100)</f>
        <v>11541.15</v>
      </c>
      <c r="R1452" s="3"/>
      <c r="W1452"/>
      <c r="AB1452"/>
    </row>
    <row r="1453" spans="1:28" x14ac:dyDescent="0.3">
      <c r="A1453" t="s">
        <v>872</v>
      </c>
      <c r="B1453">
        <v>5020008</v>
      </c>
      <c r="C1453" t="s">
        <v>52</v>
      </c>
      <c r="D1453">
        <v>69</v>
      </c>
      <c r="E1453" s="10">
        <v>32.96</v>
      </c>
      <c r="F1453" s="10">
        <v>2274.2399999999998</v>
      </c>
      <c r="G1453" s="10">
        <v>1705.68</v>
      </c>
      <c r="H1453">
        <v>25</v>
      </c>
      <c r="I1453" s="51" t="str">
        <f>_xlfn.XLOOKUP(Q4_2025[[#This Row],[Artikelnr]],Artikel_prijzen[Artnr],Artikel_prijzen[Groep],"")</f>
        <v/>
      </c>
      <c r="J1453" s="10" t="str">
        <f>_xlfn.XLOOKUP(Q4_2025[[#This Row],[Artikelnr]],Artikel_prijzen[Artnr],Artikel_prijzen[Prijs 2025],"")</f>
        <v/>
      </c>
      <c r="K1453" t="str">
        <f>IF(Q4_2025[[#This Row],[Artikelprijs]]&lt;&gt;"",IF(Q4_2025[[#This Row],[Stuksprijs]]=Q4_2025[[#This Row],[Artikelprijs]],"Prijs gelijk","Prijs wijkt af"),"")</f>
        <v/>
      </c>
      <c r="L1453" t="str">
        <f>IF(Q4_2025[[#This Row],[Relatiekorting percentage]]=0,
    "Nvt",
    IF(Q4_2025[[#This Row],[Brutobedrag 2]] &lt; Q4_2025[[#This Row],[Bruto - Rel.korting]],
        "Nee",
        "Ja"))</f>
        <v>Ja</v>
      </c>
      <c r="M1453" s="10">
        <f>IF(Q4_2025[[#This Row],[Artikelprijs]]&lt;&gt;"",Q4_2025[[#This Row],[Artikelprijs]],Q4_2025[[#This Row],[Stuksprijs]])</f>
        <v>32.96</v>
      </c>
      <c r="N1453" s="44">
        <f>Q4_2025[[#This Row],[Besteld]]*Q4_2025[[#This Row],[Prijs 2]]</f>
        <v>2274.2400000000002</v>
      </c>
      <c r="O1453" s="10">
        <f>IF(Q4_2025[[#This Row],[Brutobedrag 2]]&lt;Q4_2025[[#This Row],[Bruto - Rel.korting]],Q4_2025[[#This Row],[Brutobedrag 2]],Q4_2025[[#This Row],[Brutobedrag 2]]*(100-Q4_2025[[#This Row],[Relatiekorting percentage]])/100)</f>
        <v>1705.6800000000003</v>
      </c>
      <c r="R1453" s="3"/>
      <c r="W1453"/>
      <c r="AB1453"/>
    </row>
    <row r="1454" spans="1:28" x14ac:dyDescent="0.3">
      <c r="A1454" t="s">
        <v>872</v>
      </c>
      <c r="B1454">
        <v>5020009</v>
      </c>
      <c r="C1454" t="s">
        <v>125</v>
      </c>
      <c r="D1454">
        <v>93</v>
      </c>
      <c r="E1454" s="10">
        <v>45.32</v>
      </c>
      <c r="F1454" s="10">
        <v>4214.76</v>
      </c>
      <c r="G1454" s="10">
        <v>3161.07</v>
      </c>
      <c r="H1454">
        <v>25</v>
      </c>
      <c r="I1454" s="51" t="str">
        <f>_xlfn.XLOOKUP(Q4_2025[[#This Row],[Artikelnr]],Artikel_prijzen[Artnr],Artikel_prijzen[Groep],"")</f>
        <v/>
      </c>
      <c r="J1454" s="10" t="str">
        <f>_xlfn.XLOOKUP(Q4_2025[[#This Row],[Artikelnr]],Artikel_prijzen[Artnr],Artikel_prijzen[Prijs 2025],"")</f>
        <v/>
      </c>
      <c r="K1454" t="str">
        <f>IF(Q4_2025[[#This Row],[Artikelprijs]]&lt;&gt;"",IF(Q4_2025[[#This Row],[Stuksprijs]]=Q4_2025[[#This Row],[Artikelprijs]],"Prijs gelijk","Prijs wijkt af"),"")</f>
        <v/>
      </c>
      <c r="L1454" t="str">
        <f>IF(Q4_2025[[#This Row],[Relatiekorting percentage]]=0,
    "Nvt",
    IF(Q4_2025[[#This Row],[Brutobedrag 2]] &lt; Q4_2025[[#This Row],[Bruto - Rel.korting]],
        "Nee",
        "Ja"))</f>
        <v>Ja</v>
      </c>
      <c r="M1454" s="10">
        <f>IF(Q4_2025[[#This Row],[Artikelprijs]]&lt;&gt;"",Q4_2025[[#This Row],[Artikelprijs]],Q4_2025[[#This Row],[Stuksprijs]])</f>
        <v>45.32</v>
      </c>
      <c r="N1454" s="44">
        <f>Q4_2025[[#This Row],[Besteld]]*Q4_2025[[#This Row],[Prijs 2]]</f>
        <v>4214.76</v>
      </c>
      <c r="O1454" s="10">
        <f>IF(Q4_2025[[#This Row],[Brutobedrag 2]]&lt;Q4_2025[[#This Row],[Bruto - Rel.korting]],Q4_2025[[#This Row],[Brutobedrag 2]],Q4_2025[[#This Row],[Brutobedrag 2]]*(100-Q4_2025[[#This Row],[Relatiekorting percentage]])/100)</f>
        <v>3161.07</v>
      </c>
      <c r="R1454" s="3"/>
      <c r="W1454"/>
      <c r="AB1454"/>
    </row>
    <row r="1455" spans="1:28" x14ac:dyDescent="0.3">
      <c r="A1455" t="s">
        <v>872</v>
      </c>
      <c r="B1455">
        <v>5021034</v>
      </c>
      <c r="C1455" t="s">
        <v>275</v>
      </c>
      <c r="D1455">
        <v>55</v>
      </c>
      <c r="E1455" s="10">
        <v>185.4</v>
      </c>
      <c r="F1455" s="10">
        <v>10197</v>
      </c>
      <c r="G1455" s="10">
        <v>8157.6</v>
      </c>
      <c r="H1455">
        <v>20</v>
      </c>
      <c r="I1455" s="51" t="str">
        <f>_xlfn.XLOOKUP(Q4_2025[[#This Row],[Artikelnr]],Artikel_prijzen[Artnr],Artikel_prijzen[Groep],"")</f>
        <v>Elektra</v>
      </c>
      <c r="J1455" s="10">
        <f>_xlfn.XLOOKUP(Q4_2025[[#This Row],[Artikelnr]],Artikel_prijzen[Artnr],Artikel_prijzen[Prijs 2025],"")</f>
        <v>106.8625</v>
      </c>
      <c r="K1455" t="str">
        <f>IF(Q4_2025[[#This Row],[Artikelprijs]]&lt;&gt;"",IF(Q4_2025[[#This Row],[Stuksprijs]]=Q4_2025[[#This Row],[Artikelprijs]],"Prijs gelijk","Prijs wijkt af"),"")</f>
        <v>Prijs wijkt af</v>
      </c>
      <c r="L1455" t="str">
        <f>IF(Q4_2025[[#This Row],[Relatiekorting percentage]]=0,
    "Nvt",
    IF(Q4_2025[[#This Row],[Brutobedrag 2]] &lt; Q4_2025[[#This Row],[Bruto - Rel.korting]],
        "Nee",
        "Ja"))</f>
        <v>Nee</v>
      </c>
      <c r="M1455" s="10">
        <f>IF(Q4_2025[[#This Row],[Artikelprijs]]&lt;&gt;"",Q4_2025[[#This Row],[Artikelprijs]],Q4_2025[[#This Row],[Stuksprijs]])</f>
        <v>106.8625</v>
      </c>
      <c r="N1455" s="44">
        <f>Q4_2025[[#This Row],[Besteld]]*Q4_2025[[#This Row],[Prijs 2]]</f>
        <v>5877.4375</v>
      </c>
      <c r="O1455" s="10">
        <f>IF(Q4_2025[[#This Row],[Brutobedrag 2]]&lt;Q4_2025[[#This Row],[Bruto - Rel.korting]],Q4_2025[[#This Row],[Brutobedrag 2]],Q4_2025[[#This Row],[Brutobedrag 2]]*(100-Q4_2025[[#This Row],[Relatiekorting percentage]])/100)</f>
        <v>5877.4375</v>
      </c>
      <c r="R1455" s="3"/>
      <c r="W1455"/>
      <c r="AB1455"/>
    </row>
    <row r="1456" spans="1:28" x14ac:dyDescent="0.3">
      <c r="A1456" t="s">
        <v>872</v>
      </c>
      <c r="B1456">
        <v>1003029</v>
      </c>
      <c r="C1456" t="s">
        <v>809</v>
      </c>
      <c r="D1456">
        <v>189</v>
      </c>
      <c r="E1456" s="10">
        <v>29</v>
      </c>
      <c r="F1456" s="10">
        <v>5481</v>
      </c>
      <c r="G1456" s="10">
        <v>4110.75</v>
      </c>
      <c r="H1456">
        <v>25</v>
      </c>
      <c r="I1456" s="51" t="str">
        <f>_xlfn.XLOOKUP(Q4_2025[[#This Row],[Artikelnr]],Artikel_prijzen[Artnr],Artikel_prijzen[Groep],"")</f>
        <v/>
      </c>
      <c r="J1456" s="10" t="str">
        <f>_xlfn.XLOOKUP(Q4_2025[[#This Row],[Artikelnr]],Artikel_prijzen[Artnr],Artikel_prijzen[Prijs 2025],"")</f>
        <v/>
      </c>
      <c r="K1456" t="str">
        <f>IF(Q4_2025[[#This Row],[Artikelprijs]]&lt;&gt;"",IF(Q4_2025[[#This Row],[Stuksprijs]]=Q4_2025[[#This Row],[Artikelprijs]],"Prijs gelijk","Prijs wijkt af"),"")</f>
        <v/>
      </c>
      <c r="L1456" t="str">
        <f>IF(Q4_2025[[#This Row],[Relatiekorting percentage]]=0,
    "Nvt",
    IF(Q4_2025[[#This Row],[Brutobedrag 2]] &lt; Q4_2025[[#This Row],[Bruto - Rel.korting]],
        "Nee",
        "Ja"))</f>
        <v>Ja</v>
      </c>
      <c r="M1456" s="10">
        <f>IF(Q4_2025[[#This Row],[Artikelprijs]]&lt;&gt;"",Q4_2025[[#This Row],[Artikelprijs]],Q4_2025[[#This Row],[Stuksprijs]])</f>
        <v>29</v>
      </c>
      <c r="N1456" s="44">
        <f>Q4_2025[[#This Row],[Besteld]]*Q4_2025[[#This Row],[Prijs 2]]</f>
        <v>5481</v>
      </c>
      <c r="O1456" s="10">
        <f>IF(Q4_2025[[#This Row],[Brutobedrag 2]]&lt;Q4_2025[[#This Row],[Bruto - Rel.korting]],Q4_2025[[#This Row],[Brutobedrag 2]],Q4_2025[[#This Row],[Brutobedrag 2]]*(100-Q4_2025[[#This Row],[Relatiekorting percentage]])/100)</f>
        <v>4110.75</v>
      </c>
      <c r="R1456" s="3"/>
      <c r="W1456"/>
      <c r="AB1456"/>
    </row>
    <row r="1457" spans="1:28" x14ac:dyDescent="0.3">
      <c r="A1457" t="s">
        <v>872</v>
      </c>
      <c r="B1457">
        <v>5010014</v>
      </c>
      <c r="C1457" t="s">
        <v>311</v>
      </c>
      <c r="D1457">
        <v>306</v>
      </c>
      <c r="E1457" s="10">
        <v>30.9</v>
      </c>
      <c r="F1457" s="10">
        <v>9455.4</v>
      </c>
      <c r="G1457" s="10">
        <v>7091.55</v>
      </c>
      <c r="H1457">
        <v>25</v>
      </c>
      <c r="I1457" s="51" t="str">
        <f>_xlfn.XLOOKUP(Q4_2025[[#This Row],[Artikelnr]],Artikel_prijzen[Artnr],Artikel_prijzen[Groep],"")</f>
        <v/>
      </c>
      <c r="J1457" s="10" t="str">
        <f>_xlfn.XLOOKUP(Q4_2025[[#This Row],[Artikelnr]],Artikel_prijzen[Artnr],Artikel_prijzen[Prijs 2025],"")</f>
        <v/>
      </c>
      <c r="K1457" t="str">
        <f>IF(Q4_2025[[#This Row],[Artikelprijs]]&lt;&gt;"",IF(Q4_2025[[#This Row],[Stuksprijs]]=Q4_2025[[#This Row],[Artikelprijs]],"Prijs gelijk","Prijs wijkt af"),"")</f>
        <v/>
      </c>
      <c r="L1457" t="str">
        <f>IF(Q4_2025[[#This Row],[Relatiekorting percentage]]=0,
    "Nvt",
    IF(Q4_2025[[#This Row],[Brutobedrag 2]] &lt; Q4_2025[[#This Row],[Bruto - Rel.korting]],
        "Nee",
        "Ja"))</f>
        <v>Ja</v>
      </c>
      <c r="M1457" s="10">
        <f>IF(Q4_2025[[#This Row],[Artikelprijs]]&lt;&gt;"",Q4_2025[[#This Row],[Artikelprijs]],Q4_2025[[#This Row],[Stuksprijs]])</f>
        <v>30.9</v>
      </c>
      <c r="N1457" s="44">
        <f>Q4_2025[[#This Row],[Besteld]]*Q4_2025[[#This Row],[Prijs 2]]</f>
        <v>9455.4</v>
      </c>
      <c r="O1457" s="10">
        <f>IF(Q4_2025[[#This Row],[Brutobedrag 2]]&lt;Q4_2025[[#This Row],[Bruto - Rel.korting]],Q4_2025[[#This Row],[Brutobedrag 2]],Q4_2025[[#This Row],[Brutobedrag 2]]*(100-Q4_2025[[#This Row],[Relatiekorting percentage]])/100)</f>
        <v>7091.55</v>
      </c>
      <c r="R1457" s="3"/>
      <c r="W1457"/>
      <c r="AB1457"/>
    </row>
    <row r="1458" spans="1:28" x14ac:dyDescent="0.3">
      <c r="A1458" t="s">
        <v>872</v>
      </c>
      <c r="B1458">
        <v>5020009</v>
      </c>
      <c r="C1458" t="s">
        <v>125</v>
      </c>
      <c r="D1458">
        <v>1</v>
      </c>
      <c r="E1458" s="10">
        <v>45.32</v>
      </c>
      <c r="F1458" s="10">
        <v>45.32</v>
      </c>
      <c r="G1458" s="10">
        <v>33.99</v>
      </c>
      <c r="H1458">
        <v>25</v>
      </c>
      <c r="I1458" s="51" t="str">
        <f>_xlfn.XLOOKUP(Q4_2025[[#This Row],[Artikelnr]],Artikel_prijzen[Artnr],Artikel_prijzen[Groep],"")</f>
        <v/>
      </c>
      <c r="J1458" s="10" t="str">
        <f>_xlfn.XLOOKUP(Q4_2025[[#This Row],[Artikelnr]],Artikel_prijzen[Artnr],Artikel_prijzen[Prijs 2025],"")</f>
        <v/>
      </c>
      <c r="K1458" t="str">
        <f>IF(Q4_2025[[#This Row],[Artikelprijs]]&lt;&gt;"",IF(Q4_2025[[#This Row],[Stuksprijs]]=Q4_2025[[#This Row],[Artikelprijs]],"Prijs gelijk","Prijs wijkt af"),"")</f>
        <v/>
      </c>
      <c r="L1458" t="str">
        <f>IF(Q4_2025[[#This Row],[Relatiekorting percentage]]=0,
    "Nvt",
    IF(Q4_2025[[#This Row],[Brutobedrag 2]] &lt; Q4_2025[[#This Row],[Bruto - Rel.korting]],
        "Nee",
        "Ja"))</f>
        <v>Ja</v>
      </c>
      <c r="M1458" s="10">
        <f>IF(Q4_2025[[#This Row],[Artikelprijs]]&lt;&gt;"",Q4_2025[[#This Row],[Artikelprijs]],Q4_2025[[#This Row],[Stuksprijs]])</f>
        <v>45.32</v>
      </c>
      <c r="N1458" s="44">
        <f>Q4_2025[[#This Row],[Besteld]]*Q4_2025[[#This Row],[Prijs 2]]</f>
        <v>45.32</v>
      </c>
      <c r="O1458" s="10">
        <f>IF(Q4_2025[[#This Row],[Brutobedrag 2]]&lt;Q4_2025[[#This Row],[Bruto - Rel.korting]],Q4_2025[[#This Row],[Brutobedrag 2]],Q4_2025[[#This Row],[Brutobedrag 2]]*(100-Q4_2025[[#This Row],[Relatiekorting percentage]])/100)</f>
        <v>33.99</v>
      </c>
      <c r="R1458" s="3"/>
      <c r="W1458"/>
      <c r="AB1458"/>
    </row>
    <row r="1459" spans="1:28" x14ac:dyDescent="0.3">
      <c r="A1459" t="s">
        <v>872</v>
      </c>
      <c r="B1459">
        <v>5021034</v>
      </c>
      <c r="C1459" t="s">
        <v>275</v>
      </c>
      <c r="D1459">
        <v>5</v>
      </c>
      <c r="E1459" s="10">
        <v>185.4</v>
      </c>
      <c r="F1459" s="10">
        <v>927</v>
      </c>
      <c r="G1459" s="10">
        <v>741.6</v>
      </c>
      <c r="H1459">
        <v>20</v>
      </c>
      <c r="I1459" s="51" t="str">
        <f>_xlfn.XLOOKUP(Q4_2025[[#This Row],[Artikelnr]],Artikel_prijzen[Artnr],Artikel_prijzen[Groep],"")</f>
        <v>Elektra</v>
      </c>
      <c r="J1459" s="10">
        <f>_xlfn.XLOOKUP(Q4_2025[[#This Row],[Artikelnr]],Artikel_prijzen[Artnr],Artikel_prijzen[Prijs 2025],"")</f>
        <v>106.8625</v>
      </c>
      <c r="K1459" t="str">
        <f>IF(Q4_2025[[#This Row],[Artikelprijs]]&lt;&gt;"",IF(Q4_2025[[#This Row],[Stuksprijs]]=Q4_2025[[#This Row],[Artikelprijs]],"Prijs gelijk","Prijs wijkt af"),"")</f>
        <v>Prijs wijkt af</v>
      </c>
      <c r="L1459" t="str">
        <f>IF(Q4_2025[[#This Row],[Relatiekorting percentage]]=0,
    "Nvt",
    IF(Q4_2025[[#This Row],[Brutobedrag 2]] &lt; Q4_2025[[#This Row],[Bruto - Rel.korting]],
        "Nee",
        "Ja"))</f>
        <v>Nee</v>
      </c>
      <c r="M1459" s="10">
        <f>IF(Q4_2025[[#This Row],[Artikelprijs]]&lt;&gt;"",Q4_2025[[#This Row],[Artikelprijs]],Q4_2025[[#This Row],[Stuksprijs]])</f>
        <v>106.8625</v>
      </c>
      <c r="N1459" s="44">
        <f>Q4_2025[[#This Row],[Besteld]]*Q4_2025[[#This Row],[Prijs 2]]</f>
        <v>534.3125</v>
      </c>
      <c r="O1459" s="10">
        <f>IF(Q4_2025[[#This Row],[Brutobedrag 2]]&lt;Q4_2025[[#This Row],[Bruto - Rel.korting]],Q4_2025[[#This Row],[Brutobedrag 2]],Q4_2025[[#This Row],[Brutobedrag 2]]*(100-Q4_2025[[#This Row],[Relatiekorting percentage]])/100)</f>
        <v>534.3125</v>
      </c>
      <c r="R1459" s="3"/>
      <c r="W1459"/>
      <c r="AB1459"/>
    </row>
    <row r="1460" spans="1:28" x14ac:dyDescent="0.3">
      <c r="A1460" t="s">
        <v>872</v>
      </c>
      <c r="B1460">
        <v>5010014</v>
      </c>
      <c r="C1460" t="s">
        <v>311</v>
      </c>
      <c r="D1460">
        <v>17</v>
      </c>
      <c r="E1460" s="10">
        <v>30.9</v>
      </c>
      <c r="F1460" s="10">
        <v>525.29999999999995</v>
      </c>
      <c r="G1460" s="10">
        <v>393.97</v>
      </c>
      <c r="H1460">
        <v>25</v>
      </c>
      <c r="I1460" s="51" t="str">
        <f>_xlfn.XLOOKUP(Q4_2025[[#This Row],[Artikelnr]],Artikel_prijzen[Artnr],Artikel_prijzen[Groep],"")</f>
        <v/>
      </c>
      <c r="J1460" s="10" t="str">
        <f>_xlfn.XLOOKUP(Q4_2025[[#This Row],[Artikelnr]],Artikel_prijzen[Artnr],Artikel_prijzen[Prijs 2025],"")</f>
        <v/>
      </c>
      <c r="K1460" t="str">
        <f>IF(Q4_2025[[#This Row],[Artikelprijs]]&lt;&gt;"",IF(Q4_2025[[#This Row],[Stuksprijs]]=Q4_2025[[#This Row],[Artikelprijs]],"Prijs gelijk","Prijs wijkt af"),"")</f>
        <v/>
      </c>
      <c r="L1460" t="str">
        <f>IF(Q4_2025[[#This Row],[Relatiekorting percentage]]=0,
    "Nvt",
    IF(Q4_2025[[#This Row],[Brutobedrag 2]] &lt; Q4_2025[[#This Row],[Bruto - Rel.korting]],
        "Nee",
        "Ja"))</f>
        <v>Ja</v>
      </c>
      <c r="M1460" s="10">
        <f>IF(Q4_2025[[#This Row],[Artikelprijs]]&lt;&gt;"",Q4_2025[[#This Row],[Artikelprijs]],Q4_2025[[#This Row],[Stuksprijs]])</f>
        <v>30.9</v>
      </c>
      <c r="N1460" s="44">
        <f>Q4_2025[[#This Row],[Besteld]]*Q4_2025[[#This Row],[Prijs 2]]</f>
        <v>525.29999999999995</v>
      </c>
      <c r="O1460" s="10">
        <f>IF(Q4_2025[[#This Row],[Brutobedrag 2]]&lt;Q4_2025[[#This Row],[Bruto - Rel.korting]],Q4_2025[[#This Row],[Brutobedrag 2]],Q4_2025[[#This Row],[Brutobedrag 2]]*(100-Q4_2025[[#This Row],[Relatiekorting percentage]])/100)</f>
        <v>393.97500000000002</v>
      </c>
      <c r="R1460" s="3"/>
      <c r="W1460"/>
      <c r="AB1460"/>
    </row>
    <row r="1461" spans="1:28" x14ac:dyDescent="0.3">
      <c r="A1461" t="s">
        <v>872</v>
      </c>
      <c r="B1461">
        <v>5010016</v>
      </c>
      <c r="C1461" t="s">
        <v>760</v>
      </c>
      <c r="D1461">
        <v>10</v>
      </c>
      <c r="E1461" s="10">
        <v>48.93</v>
      </c>
      <c r="F1461" s="10">
        <v>489.3</v>
      </c>
      <c r="G1461" s="10">
        <v>366.97</v>
      </c>
      <c r="H1461">
        <v>25</v>
      </c>
      <c r="I1461" s="51" t="str">
        <f>_xlfn.XLOOKUP(Q4_2025[[#This Row],[Artikelnr]],Artikel_prijzen[Artnr],Artikel_prijzen[Groep],"")</f>
        <v/>
      </c>
      <c r="J1461" s="10" t="str">
        <f>_xlfn.XLOOKUP(Q4_2025[[#This Row],[Artikelnr]],Artikel_prijzen[Artnr],Artikel_prijzen[Prijs 2025],"")</f>
        <v/>
      </c>
      <c r="K1461" t="str">
        <f>IF(Q4_2025[[#This Row],[Artikelprijs]]&lt;&gt;"",IF(Q4_2025[[#This Row],[Stuksprijs]]=Q4_2025[[#This Row],[Artikelprijs]],"Prijs gelijk","Prijs wijkt af"),"")</f>
        <v/>
      </c>
      <c r="L1461" t="str">
        <f>IF(Q4_2025[[#This Row],[Relatiekorting percentage]]=0,
    "Nvt",
    IF(Q4_2025[[#This Row],[Brutobedrag 2]] &lt; Q4_2025[[#This Row],[Bruto - Rel.korting]],
        "Nee",
        "Ja"))</f>
        <v>Ja</v>
      </c>
      <c r="M1461" s="10">
        <f>IF(Q4_2025[[#This Row],[Artikelprijs]]&lt;&gt;"",Q4_2025[[#This Row],[Artikelprijs]],Q4_2025[[#This Row],[Stuksprijs]])</f>
        <v>48.93</v>
      </c>
      <c r="N1461" s="44">
        <f>Q4_2025[[#This Row],[Besteld]]*Q4_2025[[#This Row],[Prijs 2]]</f>
        <v>489.3</v>
      </c>
      <c r="O1461" s="10">
        <f>IF(Q4_2025[[#This Row],[Brutobedrag 2]]&lt;Q4_2025[[#This Row],[Bruto - Rel.korting]],Q4_2025[[#This Row],[Brutobedrag 2]],Q4_2025[[#This Row],[Brutobedrag 2]]*(100-Q4_2025[[#This Row],[Relatiekorting percentage]])/100)</f>
        <v>366.97500000000002</v>
      </c>
      <c r="R1461" s="3"/>
      <c r="W1461"/>
      <c r="AB1461"/>
    </row>
    <row r="1462" spans="1:28" x14ac:dyDescent="0.3">
      <c r="A1462" t="s">
        <v>872</v>
      </c>
      <c r="B1462">
        <v>5021034</v>
      </c>
      <c r="C1462" t="s">
        <v>275</v>
      </c>
      <c r="D1462">
        <v>-1</v>
      </c>
      <c r="E1462" s="10">
        <v>185.4</v>
      </c>
      <c r="F1462" s="10">
        <v>-185.4</v>
      </c>
      <c r="G1462" s="10">
        <v>-185.4</v>
      </c>
      <c r="H1462">
        <v>0</v>
      </c>
      <c r="I1462" s="51" t="str">
        <f>_xlfn.XLOOKUP(Q4_2025[[#This Row],[Artikelnr]],Artikel_prijzen[Artnr],Artikel_prijzen[Groep],"")</f>
        <v>Elektra</v>
      </c>
      <c r="J1462" s="10">
        <f>_xlfn.XLOOKUP(Q4_2025[[#This Row],[Artikelnr]],Artikel_prijzen[Artnr],Artikel_prijzen[Prijs 2025],"")</f>
        <v>106.8625</v>
      </c>
      <c r="K1462" t="str">
        <f>IF(Q4_2025[[#This Row],[Artikelprijs]]&lt;&gt;"",IF(Q4_2025[[#This Row],[Stuksprijs]]=Q4_2025[[#This Row],[Artikelprijs]],"Prijs gelijk","Prijs wijkt af"),"")</f>
        <v>Prijs wijkt af</v>
      </c>
      <c r="L1462" t="str">
        <f>IF(Q4_2025[[#This Row],[Relatiekorting percentage]]=0,
    "Nvt",
    IF(Q4_2025[[#This Row],[Brutobedrag 2]] &lt; Q4_2025[[#This Row],[Bruto - Rel.korting]],
        "Nee",
        "Ja"))</f>
        <v>Nvt</v>
      </c>
      <c r="M1462" s="10">
        <f>IF(Q4_2025[[#This Row],[Artikelprijs]]&lt;&gt;"",Q4_2025[[#This Row],[Artikelprijs]],Q4_2025[[#This Row],[Stuksprijs]])</f>
        <v>106.8625</v>
      </c>
      <c r="N1462" s="44">
        <f>Q4_2025[[#This Row],[Besteld]]*Q4_2025[[#This Row],[Prijs 2]]</f>
        <v>-106.8625</v>
      </c>
      <c r="O1462" s="10">
        <f>IF(Q4_2025[[#This Row],[Brutobedrag 2]]&lt;Q4_2025[[#This Row],[Bruto - Rel.korting]],Q4_2025[[#This Row],[Brutobedrag 2]],Q4_2025[[#This Row],[Brutobedrag 2]]*(100-Q4_2025[[#This Row],[Relatiekorting percentage]])/100)</f>
        <v>-106.8625</v>
      </c>
      <c r="R1462" s="3"/>
      <c r="W1462"/>
      <c r="AB1462"/>
    </row>
    <row r="1463" spans="1:28" x14ac:dyDescent="0.3">
      <c r="A1463" t="s">
        <v>872</v>
      </c>
      <c r="B1463">
        <v>5030016</v>
      </c>
      <c r="C1463" t="s">
        <v>929</v>
      </c>
      <c r="D1463">
        <v>-1</v>
      </c>
      <c r="E1463" s="10">
        <v>18.54</v>
      </c>
      <c r="F1463" s="10">
        <v>-18.54</v>
      </c>
      <c r="G1463" s="10">
        <v>-18.54</v>
      </c>
      <c r="H1463">
        <v>0</v>
      </c>
      <c r="I1463" s="51" t="str">
        <f>_xlfn.XLOOKUP(Q4_2025[[#This Row],[Artikelnr]],Artikel_prijzen[Artnr],Artikel_prijzen[Groep],"")</f>
        <v/>
      </c>
      <c r="J1463" s="10" t="str">
        <f>_xlfn.XLOOKUP(Q4_2025[[#This Row],[Artikelnr]],Artikel_prijzen[Artnr],Artikel_prijzen[Prijs 2025],"")</f>
        <v/>
      </c>
      <c r="K1463" t="str">
        <f>IF(Q4_2025[[#This Row],[Artikelprijs]]&lt;&gt;"",IF(Q4_2025[[#This Row],[Stuksprijs]]=Q4_2025[[#This Row],[Artikelprijs]],"Prijs gelijk","Prijs wijkt af"),"")</f>
        <v/>
      </c>
      <c r="L1463" t="str">
        <f>IF(Q4_2025[[#This Row],[Relatiekorting percentage]]=0,
    "Nvt",
    IF(Q4_2025[[#This Row],[Brutobedrag 2]] &lt; Q4_2025[[#This Row],[Bruto - Rel.korting]],
        "Nee",
        "Ja"))</f>
        <v>Nvt</v>
      </c>
      <c r="M1463" s="10">
        <f>IF(Q4_2025[[#This Row],[Artikelprijs]]&lt;&gt;"",Q4_2025[[#This Row],[Artikelprijs]],Q4_2025[[#This Row],[Stuksprijs]])</f>
        <v>18.54</v>
      </c>
      <c r="N1463" s="44">
        <f>Q4_2025[[#This Row],[Besteld]]*Q4_2025[[#This Row],[Prijs 2]]</f>
        <v>-18.54</v>
      </c>
      <c r="O1463" s="10">
        <f>IF(Q4_2025[[#This Row],[Brutobedrag 2]]&lt;Q4_2025[[#This Row],[Bruto - Rel.korting]],Q4_2025[[#This Row],[Brutobedrag 2]],Q4_2025[[#This Row],[Brutobedrag 2]]*(100-Q4_2025[[#This Row],[Relatiekorting percentage]])/100)</f>
        <v>-18.54</v>
      </c>
      <c r="R1463" s="3"/>
      <c r="W1463"/>
      <c r="AB1463"/>
    </row>
    <row r="1464" spans="1:28" x14ac:dyDescent="0.3">
      <c r="A1464" t="s">
        <v>872</v>
      </c>
      <c r="B1464">
        <v>5010017</v>
      </c>
      <c r="C1464" t="s">
        <v>915</v>
      </c>
      <c r="D1464">
        <v>6</v>
      </c>
      <c r="E1464" s="10">
        <v>48.93</v>
      </c>
      <c r="F1464" s="10">
        <v>293.58</v>
      </c>
      <c r="G1464" s="10">
        <v>293.58</v>
      </c>
      <c r="H1464">
        <v>0</v>
      </c>
      <c r="I1464" s="51" t="str">
        <f>_xlfn.XLOOKUP(Q4_2025[[#This Row],[Artikelnr]],Artikel_prijzen[Artnr],Artikel_prijzen[Groep],"")</f>
        <v/>
      </c>
      <c r="J1464" s="10" t="str">
        <f>_xlfn.XLOOKUP(Q4_2025[[#This Row],[Artikelnr]],Artikel_prijzen[Artnr],Artikel_prijzen[Prijs 2025],"")</f>
        <v/>
      </c>
      <c r="K1464" t="str">
        <f>IF(Q4_2025[[#This Row],[Artikelprijs]]&lt;&gt;"",IF(Q4_2025[[#This Row],[Stuksprijs]]=Q4_2025[[#This Row],[Artikelprijs]],"Prijs gelijk","Prijs wijkt af"),"")</f>
        <v/>
      </c>
      <c r="L1464" t="str">
        <f>IF(Q4_2025[[#This Row],[Relatiekorting percentage]]=0,
    "Nvt",
    IF(Q4_2025[[#This Row],[Brutobedrag 2]] &lt; Q4_2025[[#This Row],[Bruto - Rel.korting]],
        "Nee",
        "Ja"))</f>
        <v>Nvt</v>
      </c>
      <c r="M1464" s="10">
        <f>IF(Q4_2025[[#This Row],[Artikelprijs]]&lt;&gt;"",Q4_2025[[#This Row],[Artikelprijs]],Q4_2025[[#This Row],[Stuksprijs]])</f>
        <v>48.93</v>
      </c>
      <c r="N1464" s="44">
        <f>Q4_2025[[#This Row],[Besteld]]*Q4_2025[[#This Row],[Prijs 2]]</f>
        <v>293.58</v>
      </c>
      <c r="O1464" s="10">
        <f>IF(Q4_2025[[#This Row],[Brutobedrag 2]]&lt;Q4_2025[[#This Row],[Bruto - Rel.korting]],Q4_2025[[#This Row],[Brutobedrag 2]],Q4_2025[[#This Row],[Brutobedrag 2]]*(100-Q4_2025[[#This Row],[Relatiekorting percentage]])/100)</f>
        <v>293.58</v>
      </c>
      <c r="R1464" s="3"/>
      <c r="W1464"/>
      <c r="AB1464"/>
    </row>
    <row r="1465" spans="1:28" x14ac:dyDescent="0.3">
      <c r="A1465" t="s">
        <v>872</v>
      </c>
      <c r="B1465">
        <v>5020002</v>
      </c>
      <c r="C1465" t="s">
        <v>56</v>
      </c>
      <c r="D1465">
        <v>2</v>
      </c>
      <c r="E1465" s="10">
        <v>39.65</v>
      </c>
      <c r="F1465" s="10">
        <v>79.3</v>
      </c>
      <c r="G1465" s="10">
        <v>79.3</v>
      </c>
      <c r="H1465">
        <v>0</v>
      </c>
      <c r="I1465" s="51" t="str">
        <f>_xlfn.XLOOKUP(Q4_2025[[#This Row],[Artikelnr]],Artikel_prijzen[Artnr],Artikel_prijzen[Groep],"")</f>
        <v/>
      </c>
      <c r="J1465" s="10" t="str">
        <f>_xlfn.XLOOKUP(Q4_2025[[#This Row],[Artikelnr]],Artikel_prijzen[Artnr],Artikel_prijzen[Prijs 2025],"")</f>
        <v/>
      </c>
      <c r="K1465" t="str">
        <f>IF(Q4_2025[[#This Row],[Artikelprijs]]&lt;&gt;"",IF(Q4_2025[[#This Row],[Stuksprijs]]=Q4_2025[[#This Row],[Artikelprijs]],"Prijs gelijk","Prijs wijkt af"),"")</f>
        <v/>
      </c>
      <c r="L1465" t="str">
        <f>IF(Q4_2025[[#This Row],[Relatiekorting percentage]]=0,
    "Nvt",
    IF(Q4_2025[[#This Row],[Brutobedrag 2]] &lt; Q4_2025[[#This Row],[Bruto - Rel.korting]],
        "Nee",
        "Ja"))</f>
        <v>Nvt</v>
      </c>
      <c r="M1465" s="10">
        <f>IF(Q4_2025[[#This Row],[Artikelprijs]]&lt;&gt;"",Q4_2025[[#This Row],[Artikelprijs]],Q4_2025[[#This Row],[Stuksprijs]])</f>
        <v>39.65</v>
      </c>
      <c r="N1465" s="44">
        <f>Q4_2025[[#This Row],[Besteld]]*Q4_2025[[#This Row],[Prijs 2]]</f>
        <v>79.3</v>
      </c>
      <c r="O1465" s="10">
        <f>IF(Q4_2025[[#This Row],[Brutobedrag 2]]&lt;Q4_2025[[#This Row],[Bruto - Rel.korting]],Q4_2025[[#This Row],[Brutobedrag 2]],Q4_2025[[#This Row],[Brutobedrag 2]]*(100-Q4_2025[[#This Row],[Relatiekorting percentage]])/100)</f>
        <v>79.3</v>
      </c>
      <c r="R1465" s="3"/>
      <c r="W1465"/>
      <c r="AB1465"/>
    </row>
    <row r="1466" spans="1:28" x14ac:dyDescent="0.3">
      <c r="A1466" t="s">
        <v>930</v>
      </c>
      <c r="B1466">
        <v>5021034</v>
      </c>
      <c r="C1466" t="s">
        <v>275</v>
      </c>
      <c r="D1466">
        <v>29</v>
      </c>
      <c r="E1466" s="10">
        <v>185.4</v>
      </c>
      <c r="F1466" s="10">
        <v>5376.6</v>
      </c>
      <c r="G1466" s="10">
        <v>5376.6</v>
      </c>
      <c r="H1466">
        <v>0</v>
      </c>
      <c r="I1466" s="51" t="str">
        <f>_xlfn.XLOOKUP(Q4_2025[[#This Row],[Artikelnr]],Artikel_prijzen[Artnr],Artikel_prijzen[Groep],"")</f>
        <v>Elektra</v>
      </c>
      <c r="J1466" s="10">
        <f>_xlfn.XLOOKUP(Q4_2025[[#This Row],[Artikelnr]],Artikel_prijzen[Artnr],Artikel_prijzen[Prijs 2025],"")</f>
        <v>106.8625</v>
      </c>
      <c r="K1466" t="str">
        <f>IF(Q4_2025[[#This Row],[Artikelprijs]]&lt;&gt;"",IF(Q4_2025[[#This Row],[Stuksprijs]]=Q4_2025[[#This Row],[Artikelprijs]],"Prijs gelijk","Prijs wijkt af"),"")</f>
        <v>Prijs wijkt af</v>
      </c>
      <c r="L1466" t="str">
        <f>IF(Q4_2025[[#This Row],[Relatiekorting percentage]]=0,
    "Nvt",
    IF(Q4_2025[[#This Row],[Brutobedrag 2]] &lt; Q4_2025[[#This Row],[Bruto - Rel.korting]],
        "Nee",
        "Ja"))</f>
        <v>Nvt</v>
      </c>
      <c r="M1466" s="10">
        <f>IF(Q4_2025[[#This Row],[Artikelprijs]]&lt;&gt;"",Q4_2025[[#This Row],[Artikelprijs]],Q4_2025[[#This Row],[Stuksprijs]])</f>
        <v>106.8625</v>
      </c>
      <c r="N1466" s="44">
        <f>Q4_2025[[#This Row],[Besteld]]*Q4_2025[[#This Row],[Prijs 2]]</f>
        <v>3099.0124999999998</v>
      </c>
      <c r="O1466" s="10">
        <f>IF(Q4_2025[[#This Row],[Brutobedrag 2]]&lt;Q4_2025[[#This Row],[Bruto - Rel.korting]],Q4_2025[[#This Row],[Brutobedrag 2]],Q4_2025[[#This Row],[Brutobedrag 2]]*(100-Q4_2025[[#This Row],[Relatiekorting percentage]])/100)</f>
        <v>3099.0124999999998</v>
      </c>
      <c r="R1466" s="3"/>
      <c r="W1466"/>
      <c r="AB1466"/>
    </row>
    <row r="1467" spans="1:28" x14ac:dyDescent="0.3">
      <c r="A1467" t="s">
        <v>930</v>
      </c>
      <c r="B1467">
        <v>5022017</v>
      </c>
      <c r="C1467" t="s">
        <v>300</v>
      </c>
      <c r="D1467">
        <v>1</v>
      </c>
      <c r="E1467" s="10">
        <v>632.59</v>
      </c>
      <c r="F1467" s="10">
        <v>632.59</v>
      </c>
      <c r="G1467" s="10">
        <v>632.59</v>
      </c>
      <c r="H1467">
        <v>0</v>
      </c>
      <c r="I1467" s="51" t="str">
        <f>_xlfn.XLOOKUP(Q4_2025[[#This Row],[Artikelnr]],Artikel_prijzen[Artnr],Artikel_prijzen[Groep],"")</f>
        <v>Elektra</v>
      </c>
      <c r="J1467" s="10">
        <f>_xlfn.XLOOKUP(Q4_2025[[#This Row],[Artikelnr]],Artikel_prijzen[Artnr],Artikel_prijzen[Prijs 2025],"")</f>
        <v>458.35</v>
      </c>
      <c r="K1467" t="str">
        <f>IF(Q4_2025[[#This Row],[Artikelprijs]]&lt;&gt;"",IF(Q4_2025[[#This Row],[Stuksprijs]]=Q4_2025[[#This Row],[Artikelprijs]],"Prijs gelijk","Prijs wijkt af"),"")</f>
        <v>Prijs wijkt af</v>
      </c>
      <c r="L1467" t="str">
        <f>IF(Q4_2025[[#This Row],[Relatiekorting percentage]]=0,
    "Nvt",
    IF(Q4_2025[[#This Row],[Brutobedrag 2]] &lt; Q4_2025[[#This Row],[Bruto - Rel.korting]],
        "Nee",
        "Ja"))</f>
        <v>Nvt</v>
      </c>
      <c r="M1467" s="10">
        <f>IF(Q4_2025[[#This Row],[Artikelprijs]]&lt;&gt;"",Q4_2025[[#This Row],[Artikelprijs]],Q4_2025[[#This Row],[Stuksprijs]])</f>
        <v>458.35</v>
      </c>
      <c r="N1467" s="44">
        <f>Q4_2025[[#This Row],[Besteld]]*Q4_2025[[#This Row],[Prijs 2]]</f>
        <v>458.35</v>
      </c>
      <c r="O1467" s="10">
        <f>IF(Q4_2025[[#This Row],[Brutobedrag 2]]&lt;Q4_2025[[#This Row],[Bruto - Rel.korting]],Q4_2025[[#This Row],[Brutobedrag 2]],Q4_2025[[#This Row],[Brutobedrag 2]]*(100-Q4_2025[[#This Row],[Relatiekorting percentage]])/100)</f>
        <v>458.35</v>
      </c>
      <c r="R1467" s="3"/>
      <c r="W1467"/>
      <c r="AB1467"/>
    </row>
    <row r="1468" spans="1:28" x14ac:dyDescent="0.3">
      <c r="A1468" t="s">
        <v>930</v>
      </c>
      <c r="B1468">
        <v>3002022</v>
      </c>
      <c r="C1468" t="s">
        <v>195</v>
      </c>
      <c r="D1468">
        <v>1</v>
      </c>
      <c r="E1468" s="10">
        <v>76.02</v>
      </c>
      <c r="F1468" s="10">
        <v>76.02</v>
      </c>
      <c r="G1468" s="10">
        <v>76.02</v>
      </c>
      <c r="H1468">
        <v>0</v>
      </c>
      <c r="I1468" s="51" t="str">
        <f>_xlfn.XLOOKUP(Q4_2025[[#This Row],[Artikelnr]],Artikel_prijzen[Artnr],Artikel_prijzen[Groep],"")</f>
        <v/>
      </c>
      <c r="J1468" s="10" t="str">
        <f>_xlfn.XLOOKUP(Q4_2025[[#This Row],[Artikelnr]],Artikel_prijzen[Artnr],Artikel_prijzen[Prijs 2025],"")</f>
        <v/>
      </c>
      <c r="K1468" t="str">
        <f>IF(Q4_2025[[#This Row],[Artikelprijs]]&lt;&gt;"",IF(Q4_2025[[#This Row],[Stuksprijs]]=Q4_2025[[#This Row],[Artikelprijs]],"Prijs gelijk","Prijs wijkt af"),"")</f>
        <v/>
      </c>
      <c r="L1468" t="str">
        <f>IF(Q4_2025[[#This Row],[Relatiekorting percentage]]=0,
    "Nvt",
    IF(Q4_2025[[#This Row],[Brutobedrag 2]] &lt; Q4_2025[[#This Row],[Bruto - Rel.korting]],
        "Nee",
        "Ja"))</f>
        <v>Nvt</v>
      </c>
      <c r="M1468" s="10">
        <f>IF(Q4_2025[[#This Row],[Artikelprijs]]&lt;&gt;"",Q4_2025[[#This Row],[Artikelprijs]],Q4_2025[[#This Row],[Stuksprijs]])</f>
        <v>76.02</v>
      </c>
      <c r="N1468" s="44">
        <f>Q4_2025[[#This Row],[Besteld]]*Q4_2025[[#This Row],[Prijs 2]]</f>
        <v>76.02</v>
      </c>
      <c r="O1468" s="10">
        <f>IF(Q4_2025[[#This Row],[Brutobedrag 2]]&lt;Q4_2025[[#This Row],[Bruto - Rel.korting]],Q4_2025[[#This Row],[Brutobedrag 2]],Q4_2025[[#This Row],[Brutobedrag 2]]*(100-Q4_2025[[#This Row],[Relatiekorting percentage]])/100)</f>
        <v>76.02</v>
      </c>
      <c r="R1468" s="3"/>
      <c r="W1468"/>
      <c r="AB1468"/>
    </row>
    <row r="1469" spans="1:28" x14ac:dyDescent="0.3">
      <c r="A1469" t="s">
        <v>930</v>
      </c>
      <c r="B1469">
        <v>5022027</v>
      </c>
      <c r="C1469" t="s">
        <v>279</v>
      </c>
      <c r="D1469">
        <v>1</v>
      </c>
      <c r="E1469" s="10">
        <v>429.38</v>
      </c>
      <c r="F1469" s="10">
        <v>429.38</v>
      </c>
      <c r="G1469" s="10">
        <v>429.38</v>
      </c>
      <c r="H1469">
        <v>0</v>
      </c>
      <c r="I1469" s="51" t="str">
        <f>_xlfn.XLOOKUP(Q4_2025[[#This Row],[Artikelnr]],Artikel_prijzen[Artnr],Artikel_prijzen[Groep],"")</f>
        <v>Elektra</v>
      </c>
      <c r="J1469" s="10">
        <f>_xlfn.XLOOKUP(Q4_2025[[#This Row],[Artikelnr]],Artikel_prijzen[Artnr],Artikel_prijzen[Prijs 2025],"")</f>
        <v>298.7</v>
      </c>
      <c r="K1469" t="str">
        <f>IF(Q4_2025[[#This Row],[Artikelprijs]]&lt;&gt;"",IF(Q4_2025[[#This Row],[Stuksprijs]]=Q4_2025[[#This Row],[Artikelprijs]],"Prijs gelijk","Prijs wijkt af"),"")</f>
        <v>Prijs wijkt af</v>
      </c>
      <c r="L1469" t="str">
        <f>IF(Q4_2025[[#This Row],[Relatiekorting percentage]]=0,
    "Nvt",
    IF(Q4_2025[[#This Row],[Brutobedrag 2]] &lt; Q4_2025[[#This Row],[Bruto - Rel.korting]],
        "Nee",
        "Ja"))</f>
        <v>Nvt</v>
      </c>
      <c r="M1469" s="10">
        <f>IF(Q4_2025[[#This Row],[Artikelprijs]]&lt;&gt;"",Q4_2025[[#This Row],[Artikelprijs]],Q4_2025[[#This Row],[Stuksprijs]])</f>
        <v>298.7</v>
      </c>
      <c r="N1469" s="44">
        <f>Q4_2025[[#This Row],[Besteld]]*Q4_2025[[#This Row],[Prijs 2]]</f>
        <v>298.7</v>
      </c>
      <c r="O1469" s="10">
        <f>IF(Q4_2025[[#This Row],[Brutobedrag 2]]&lt;Q4_2025[[#This Row],[Bruto - Rel.korting]],Q4_2025[[#This Row],[Brutobedrag 2]],Q4_2025[[#This Row],[Brutobedrag 2]]*(100-Q4_2025[[#This Row],[Relatiekorting percentage]])/100)</f>
        <v>298.7</v>
      </c>
      <c r="R1469" s="3"/>
      <c r="W1469"/>
      <c r="AB1469"/>
    </row>
    <row r="1470" spans="1:28" x14ac:dyDescent="0.3">
      <c r="A1470" t="s">
        <v>930</v>
      </c>
      <c r="B1470">
        <v>5022037</v>
      </c>
      <c r="C1470" t="s">
        <v>324</v>
      </c>
      <c r="D1470">
        <v>1</v>
      </c>
      <c r="E1470" s="10">
        <v>983.7</v>
      </c>
      <c r="F1470" s="10">
        <v>983.7</v>
      </c>
      <c r="G1470" s="10">
        <v>983.7</v>
      </c>
      <c r="H1470">
        <v>0</v>
      </c>
      <c r="I1470" s="51" t="str">
        <f>_xlfn.XLOOKUP(Q4_2025[[#This Row],[Artikelnr]],Artikel_prijzen[Artnr],Artikel_prijzen[Groep],"")</f>
        <v>Elektra</v>
      </c>
      <c r="J1470" s="10">
        <f>_xlfn.XLOOKUP(Q4_2025[[#This Row],[Artikelnr]],Artikel_prijzen[Artnr],Artikel_prijzen[Prijs 2025],"")</f>
        <v>585</v>
      </c>
      <c r="K1470" t="str">
        <f>IF(Q4_2025[[#This Row],[Artikelprijs]]&lt;&gt;"",IF(Q4_2025[[#This Row],[Stuksprijs]]=Q4_2025[[#This Row],[Artikelprijs]],"Prijs gelijk","Prijs wijkt af"),"")</f>
        <v>Prijs wijkt af</v>
      </c>
      <c r="L1470" t="str">
        <f>IF(Q4_2025[[#This Row],[Relatiekorting percentage]]=0,
    "Nvt",
    IF(Q4_2025[[#This Row],[Brutobedrag 2]] &lt; Q4_2025[[#This Row],[Bruto - Rel.korting]],
        "Nee",
        "Ja"))</f>
        <v>Nvt</v>
      </c>
      <c r="M1470" s="10">
        <f>IF(Q4_2025[[#This Row],[Artikelprijs]]&lt;&gt;"",Q4_2025[[#This Row],[Artikelprijs]],Q4_2025[[#This Row],[Stuksprijs]])</f>
        <v>585</v>
      </c>
      <c r="N1470" s="44">
        <f>Q4_2025[[#This Row],[Besteld]]*Q4_2025[[#This Row],[Prijs 2]]</f>
        <v>585</v>
      </c>
      <c r="O1470" s="10">
        <f>IF(Q4_2025[[#This Row],[Brutobedrag 2]]&lt;Q4_2025[[#This Row],[Bruto - Rel.korting]],Q4_2025[[#This Row],[Brutobedrag 2]],Q4_2025[[#This Row],[Brutobedrag 2]]*(100-Q4_2025[[#This Row],[Relatiekorting percentage]])/100)</f>
        <v>585</v>
      </c>
      <c r="R1470" s="3"/>
      <c r="W1470"/>
      <c r="AB1470"/>
    </row>
    <row r="1471" spans="1:28" x14ac:dyDescent="0.3">
      <c r="A1471" t="s">
        <v>930</v>
      </c>
      <c r="B1471">
        <v>3002024</v>
      </c>
      <c r="C1471" t="s">
        <v>700</v>
      </c>
      <c r="D1471">
        <v>1</v>
      </c>
      <c r="E1471" s="10">
        <v>64.44</v>
      </c>
      <c r="F1471" s="10">
        <v>64.44</v>
      </c>
      <c r="G1471" s="10">
        <v>64.44</v>
      </c>
      <c r="H1471">
        <v>0</v>
      </c>
      <c r="I1471" s="51" t="str">
        <f>_xlfn.XLOOKUP(Q4_2025[[#This Row],[Artikelnr]],Artikel_prijzen[Artnr],Artikel_prijzen[Groep],"")</f>
        <v/>
      </c>
      <c r="J1471" s="10" t="str">
        <f>_xlfn.XLOOKUP(Q4_2025[[#This Row],[Artikelnr]],Artikel_prijzen[Artnr],Artikel_prijzen[Prijs 2025],"")</f>
        <v/>
      </c>
      <c r="K1471" t="str">
        <f>IF(Q4_2025[[#This Row],[Artikelprijs]]&lt;&gt;"",IF(Q4_2025[[#This Row],[Stuksprijs]]=Q4_2025[[#This Row],[Artikelprijs]],"Prijs gelijk","Prijs wijkt af"),"")</f>
        <v/>
      </c>
      <c r="L1471" t="str">
        <f>IF(Q4_2025[[#This Row],[Relatiekorting percentage]]=0,
    "Nvt",
    IF(Q4_2025[[#This Row],[Brutobedrag 2]] &lt; Q4_2025[[#This Row],[Bruto - Rel.korting]],
        "Nee",
        "Ja"))</f>
        <v>Nvt</v>
      </c>
      <c r="M1471" s="10">
        <f>IF(Q4_2025[[#This Row],[Artikelprijs]]&lt;&gt;"",Q4_2025[[#This Row],[Artikelprijs]],Q4_2025[[#This Row],[Stuksprijs]])</f>
        <v>64.44</v>
      </c>
      <c r="N1471" s="44">
        <f>Q4_2025[[#This Row],[Besteld]]*Q4_2025[[#This Row],[Prijs 2]]</f>
        <v>64.44</v>
      </c>
      <c r="O1471" s="10">
        <f>IF(Q4_2025[[#This Row],[Brutobedrag 2]]&lt;Q4_2025[[#This Row],[Bruto - Rel.korting]],Q4_2025[[#This Row],[Brutobedrag 2]],Q4_2025[[#This Row],[Brutobedrag 2]]*(100-Q4_2025[[#This Row],[Relatiekorting percentage]])/100)</f>
        <v>64.44</v>
      </c>
      <c r="R1471" s="3"/>
      <c r="W1471"/>
      <c r="AB1471"/>
    </row>
    <row r="1472" spans="1:28" x14ac:dyDescent="0.3">
      <c r="A1472" t="s">
        <v>930</v>
      </c>
      <c r="B1472">
        <v>5021034</v>
      </c>
      <c r="C1472" t="s">
        <v>276</v>
      </c>
      <c r="D1472">
        <v>1</v>
      </c>
      <c r="E1472" s="10">
        <v>185.4</v>
      </c>
      <c r="F1472" s="10">
        <v>185.4</v>
      </c>
      <c r="G1472" s="10">
        <v>185.4</v>
      </c>
      <c r="H1472">
        <v>0</v>
      </c>
      <c r="I1472" s="51" t="str">
        <f>_xlfn.XLOOKUP(Q4_2025[[#This Row],[Artikelnr]],Artikel_prijzen[Artnr],Artikel_prijzen[Groep],"")</f>
        <v>Elektra</v>
      </c>
      <c r="J1472" s="10">
        <f>_xlfn.XLOOKUP(Q4_2025[[#This Row],[Artikelnr]],Artikel_prijzen[Artnr],Artikel_prijzen[Prijs 2025],"")</f>
        <v>106.8625</v>
      </c>
      <c r="K1472" t="str">
        <f>IF(Q4_2025[[#This Row],[Artikelprijs]]&lt;&gt;"",IF(Q4_2025[[#This Row],[Stuksprijs]]=Q4_2025[[#This Row],[Artikelprijs]],"Prijs gelijk","Prijs wijkt af"),"")</f>
        <v>Prijs wijkt af</v>
      </c>
      <c r="L1472" t="str">
        <f>IF(Q4_2025[[#This Row],[Relatiekorting percentage]]=0,
    "Nvt",
    IF(Q4_2025[[#This Row],[Brutobedrag 2]] &lt; Q4_2025[[#This Row],[Bruto - Rel.korting]],
        "Nee",
        "Ja"))</f>
        <v>Nvt</v>
      </c>
      <c r="M1472" s="10">
        <f>IF(Q4_2025[[#This Row],[Artikelprijs]]&lt;&gt;"",Q4_2025[[#This Row],[Artikelprijs]],Q4_2025[[#This Row],[Stuksprijs]])</f>
        <v>106.8625</v>
      </c>
      <c r="N1472" s="44">
        <f>Q4_2025[[#This Row],[Besteld]]*Q4_2025[[#This Row],[Prijs 2]]</f>
        <v>106.8625</v>
      </c>
      <c r="O1472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1472" s="3"/>
      <c r="W1472"/>
      <c r="AB1472"/>
    </row>
    <row r="1473" spans="1:28" x14ac:dyDescent="0.3">
      <c r="A1473" t="s">
        <v>930</v>
      </c>
      <c r="B1473">
        <v>5022037</v>
      </c>
      <c r="C1473" t="s">
        <v>324</v>
      </c>
      <c r="D1473">
        <v>1</v>
      </c>
      <c r="E1473" s="10">
        <v>983.7</v>
      </c>
      <c r="F1473" s="10">
        <v>983.7</v>
      </c>
      <c r="G1473" s="10">
        <v>983.7</v>
      </c>
      <c r="H1473">
        <v>0</v>
      </c>
      <c r="I1473" s="51" t="str">
        <f>_xlfn.XLOOKUP(Q4_2025[[#This Row],[Artikelnr]],Artikel_prijzen[Artnr],Artikel_prijzen[Groep],"")</f>
        <v>Elektra</v>
      </c>
      <c r="J1473" s="10">
        <f>_xlfn.XLOOKUP(Q4_2025[[#This Row],[Artikelnr]],Artikel_prijzen[Artnr],Artikel_prijzen[Prijs 2025],"")</f>
        <v>585</v>
      </c>
      <c r="K1473" t="str">
        <f>IF(Q4_2025[[#This Row],[Artikelprijs]]&lt;&gt;"",IF(Q4_2025[[#This Row],[Stuksprijs]]=Q4_2025[[#This Row],[Artikelprijs]],"Prijs gelijk","Prijs wijkt af"),"")</f>
        <v>Prijs wijkt af</v>
      </c>
      <c r="L1473" t="str">
        <f>IF(Q4_2025[[#This Row],[Relatiekorting percentage]]=0,
    "Nvt",
    IF(Q4_2025[[#This Row],[Brutobedrag 2]] &lt; Q4_2025[[#This Row],[Bruto - Rel.korting]],
        "Nee",
        "Ja"))</f>
        <v>Nvt</v>
      </c>
      <c r="M1473" s="10">
        <f>IF(Q4_2025[[#This Row],[Artikelprijs]]&lt;&gt;"",Q4_2025[[#This Row],[Artikelprijs]],Q4_2025[[#This Row],[Stuksprijs]])</f>
        <v>585</v>
      </c>
      <c r="N1473" s="44">
        <f>Q4_2025[[#This Row],[Besteld]]*Q4_2025[[#This Row],[Prijs 2]]</f>
        <v>585</v>
      </c>
      <c r="O1473" s="10">
        <f>IF(Q4_2025[[#This Row],[Brutobedrag 2]]&lt;Q4_2025[[#This Row],[Bruto - Rel.korting]],Q4_2025[[#This Row],[Brutobedrag 2]],Q4_2025[[#This Row],[Brutobedrag 2]]*(100-Q4_2025[[#This Row],[Relatiekorting percentage]])/100)</f>
        <v>585</v>
      </c>
      <c r="R1473" s="3"/>
      <c r="W1473"/>
      <c r="AB1473"/>
    </row>
    <row r="1474" spans="1:28" x14ac:dyDescent="0.3">
      <c r="A1474" t="s">
        <v>930</v>
      </c>
      <c r="B1474">
        <v>5022029</v>
      </c>
      <c r="C1474" t="s">
        <v>282</v>
      </c>
      <c r="D1474">
        <v>1</v>
      </c>
      <c r="E1474" s="10">
        <v>514.14</v>
      </c>
      <c r="F1474" s="10">
        <v>514.14</v>
      </c>
      <c r="G1474" s="10">
        <v>514.14</v>
      </c>
      <c r="H1474">
        <v>0</v>
      </c>
      <c r="I1474" s="51" t="str">
        <f>_xlfn.XLOOKUP(Q4_2025[[#This Row],[Artikelnr]],Artikel_prijzen[Artnr],Artikel_prijzen[Groep],"")</f>
        <v>Elektra</v>
      </c>
      <c r="J1474" s="10">
        <f>_xlfn.XLOOKUP(Q4_2025[[#This Row],[Artikelnr]],Artikel_prijzen[Artnr],Artikel_prijzen[Prijs 2025],"")</f>
        <v>339.9</v>
      </c>
      <c r="K1474" t="str">
        <f>IF(Q4_2025[[#This Row],[Artikelprijs]]&lt;&gt;"",IF(Q4_2025[[#This Row],[Stuksprijs]]=Q4_2025[[#This Row],[Artikelprijs]],"Prijs gelijk","Prijs wijkt af"),"")</f>
        <v>Prijs wijkt af</v>
      </c>
      <c r="L1474" t="str">
        <f>IF(Q4_2025[[#This Row],[Relatiekorting percentage]]=0,
    "Nvt",
    IF(Q4_2025[[#This Row],[Brutobedrag 2]] &lt; Q4_2025[[#This Row],[Bruto - Rel.korting]],
        "Nee",
        "Ja"))</f>
        <v>Nvt</v>
      </c>
      <c r="M1474" s="10">
        <f>IF(Q4_2025[[#This Row],[Artikelprijs]]&lt;&gt;"",Q4_2025[[#This Row],[Artikelprijs]],Q4_2025[[#This Row],[Stuksprijs]])</f>
        <v>339.9</v>
      </c>
      <c r="N1474" s="44">
        <f>Q4_2025[[#This Row],[Besteld]]*Q4_2025[[#This Row],[Prijs 2]]</f>
        <v>339.9</v>
      </c>
      <c r="O1474" s="10">
        <f>IF(Q4_2025[[#This Row],[Brutobedrag 2]]&lt;Q4_2025[[#This Row],[Bruto - Rel.korting]],Q4_2025[[#This Row],[Brutobedrag 2]],Q4_2025[[#This Row],[Brutobedrag 2]]*(100-Q4_2025[[#This Row],[Relatiekorting percentage]])/100)</f>
        <v>339.9</v>
      </c>
      <c r="R1474" s="3"/>
      <c r="W1474"/>
      <c r="AB1474"/>
    </row>
    <row r="1475" spans="1:28" x14ac:dyDescent="0.3">
      <c r="A1475" t="s">
        <v>930</v>
      </c>
      <c r="B1475">
        <v>3002047</v>
      </c>
      <c r="C1475" t="s">
        <v>99</v>
      </c>
      <c r="D1475">
        <v>1</v>
      </c>
      <c r="E1475" s="10">
        <v>82.4</v>
      </c>
      <c r="F1475" s="10">
        <v>82.4</v>
      </c>
      <c r="G1475" s="10">
        <v>82.4</v>
      </c>
      <c r="H1475">
        <v>0</v>
      </c>
      <c r="I1475" s="51" t="str">
        <f>_xlfn.XLOOKUP(Q4_2025[[#This Row],[Artikelnr]],Artikel_prijzen[Artnr],Artikel_prijzen[Groep],"")</f>
        <v/>
      </c>
      <c r="J1475" s="10" t="str">
        <f>_xlfn.XLOOKUP(Q4_2025[[#This Row],[Artikelnr]],Artikel_prijzen[Artnr],Artikel_prijzen[Prijs 2025],"")</f>
        <v/>
      </c>
      <c r="K1475" t="str">
        <f>IF(Q4_2025[[#This Row],[Artikelprijs]]&lt;&gt;"",IF(Q4_2025[[#This Row],[Stuksprijs]]=Q4_2025[[#This Row],[Artikelprijs]],"Prijs gelijk","Prijs wijkt af"),"")</f>
        <v/>
      </c>
      <c r="L1475" t="str">
        <f>IF(Q4_2025[[#This Row],[Relatiekorting percentage]]=0,
    "Nvt",
    IF(Q4_2025[[#This Row],[Brutobedrag 2]] &lt; Q4_2025[[#This Row],[Bruto - Rel.korting]],
        "Nee",
        "Ja"))</f>
        <v>Nvt</v>
      </c>
      <c r="M1475" s="10">
        <f>IF(Q4_2025[[#This Row],[Artikelprijs]]&lt;&gt;"",Q4_2025[[#This Row],[Artikelprijs]],Q4_2025[[#This Row],[Stuksprijs]])</f>
        <v>82.4</v>
      </c>
      <c r="N1475" s="44">
        <f>Q4_2025[[#This Row],[Besteld]]*Q4_2025[[#This Row],[Prijs 2]]</f>
        <v>82.4</v>
      </c>
      <c r="O1475" s="10">
        <f>IF(Q4_2025[[#This Row],[Brutobedrag 2]]&lt;Q4_2025[[#This Row],[Bruto - Rel.korting]],Q4_2025[[#This Row],[Brutobedrag 2]],Q4_2025[[#This Row],[Brutobedrag 2]]*(100-Q4_2025[[#This Row],[Relatiekorting percentage]])/100)</f>
        <v>82.4</v>
      </c>
      <c r="R1475" s="3"/>
      <c r="W1475"/>
      <c r="AB1475"/>
    </row>
    <row r="1476" spans="1:28" x14ac:dyDescent="0.3">
      <c r="A1476" t="s">
        <v>930</v>
      </c>
      <c r="B1476">
        <v>5021034</v>
      </c>
      <c r="C1476" t="s">
        <v>276</v>
      </c>
      <c r="D1476">
        <v>1</v>
      </c>
      <c r="E1476" s="10">
        <v>185.4</v>
      </c>
      <c r="F1476" s="10">
        <v>185.4</v>
      </c>
      <c r="G1476" s="10">
        <v>185.4</v>
      </c>
      <c r="H1476">
        <v>0</v>
      </c>
      <c r="I1476" s="51" t="str">
        <f>_xlfn.XLOOKUP(Q4_2025[[#This Row],[Artikelnr]],Artikel_prijzen[Artnr],Artikel_prijzen[Groep],"")</f>
        <v>Elektra</v>
      </c>
      <c r="J1476" s="10">
        <f>_xlfn.XLOOKUP(Q4_2025[[#This Row],[Artikelnr]],Artikel_prijzen[Artnr],Artikel_prijzen[Prijs 2025],"")</f>
        <v>106.8625</v>
      </c>
      <c r="K1476" t="str">
        <f>IF(Q4_2025[[#This Row],[Artikelprijs]]&lt;&gt;"",IF(Q4_2025[[#This Row],[Stuksprijs]]=Q4_2025[[#This Row],[Artikelprijs]],"Prijs gelijk","Prijs wijkt af"),"")</f>
        <v>Prijs wijkt af</v>
      </c>
      <c r="L1476" t="str">
        <f>IF(Q4_2025[[#This Row],[Relatiekorting percentage]]=0,
    "Nvt",
    IF(Q4_2025[[#This Row],[Brutobedrag 2]] &lt; Q4_2025[[#This Row],[Bruto - Rel.korting]],
        "Nee",
        "Ja"))</f>
        <v>Nvt</v>
      </c>
      <c r="M1476" s="10">
        <f>IF(Q4_2025[[#This Row],[Artikelprijs]]&lt;&gt;"",Q4_2025[[#This Row],[Artikelprijs]],Q4_2025[[#This Row],[Stuksprijs]])</f>
        <v>106.8625</v>
      </c>
      <c r="N1476" s="44">
        <f>Q4_2025[[#This Row],[Besteld]]*Q4_2025[[#This Row],[Prijs 2]]</f>
        <v>106.8625</v>
      </c>
      <c r="O1476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1476" s="3"/>
      <c r="W1476"/>
      <c r="AB1476"/>
    </row>
    <row r="1477" spans="1:28" x14ac:dyDescent="0.3">
      <c r="A1477" t="s">
        <v>930</v>
      </c>
      <c r="B1477">
        <v>5022017</v>
      </c>
      <c r="C1477" t="s">
        <v>300</v>
      </c>
      <c r="D1477">
        <v>1</v>
      </c>
      <c r="E1477" s="10">
        <v>632.59</v>
      </c>
      <c r="F1477" s="10">
        <v>632.59</v>
      </c>
      <c r="G1477" s="10">
        <v>632.59</v>
      </c>
      <c r="H1477">
        <v>0</v>
      </c>
      <c r="I1477" s="51" t="str">
        <f>_xlfn.XLOOKUP(Q4_2025[[#This Row],[Artikelnr]],Artikel_prijzen[Artnr],Artikel_prijzen[Groep],"")</f>
        <v>Elektra</v>
      </c>
      <c r="J1477" s="10">
        <f>_xlfn.XLOOKUP(Q4_2025[[#This Row],[Artikelnr]],Artikel_prijzen[Artnr],Artikel_prijzen[Prijs 2025],"")</f>
        <v>458.35</v>
      </c>
      <c r="K1477" t="str">
        <f>IF(Q4_2025[[#This Row],[Artikelprijs]]&lt;&gt;"",IF(Q4_2025[[#This Row],[Stuksprijs]]=Q4_2025[[#This Row],[Artikelprijs]],"Prijs gelijk","Prijs wijkt af"),"")</f>
        <v>Prijs wijkt af</v>
      </c>
      <c r="L1477" t="str">
        <f>IF(Q4_2025[[#This Row],[Relatiekorting percentage]]=0,
    "Nvt",
    IF(Q4_2025[[#This Row],[Brutobedrag 2]] &lt; Q4_2025[[#This Row],[Bruto - Rel.korting]],
        "Nee",
        "Ja"))</f>
        <v>Nvt</v>
      </c>
      <c r="M1477" s="10">
        <f>IF(Q4_2025[[#This Row],[Artikelprijs]]&lt;&gt;"",Q4_2025[[#This Row],[Artikelprijs]],Q4_2025[[#This Row],[Stuksprijs]])</f>
        <v>458.35</v>
      </c>
      <c r="N1477" s="44">
        <f>Q4_2025[[#This Row],[Besteld]]*Q4_2025[[#This Row],[Prijs 2]]</f>
        <v>458.35</v>
      </c>
      <c r="O1477" s="10">
        <f>IF(Q4_2025[[#This Row],[Brutobedrag 2]]&lt;Q4_2025[[#This Row],[Bruto - Rel.korting]],Q4_2025[[#This Row],[Brutobedrag 2]],Q4_2025[[#This Row],[Brutobedrag 2]]*(100-Q4_2025[[#This Row],[Relatiekorting percentage]])/100)</f>
        <v>458.35</v>
      </c>
      <c r="R1477" s="3"/>
      <c r="W1477"/>
      <c r="AB1477"/>
    </row>
    <row r="1478" spans="1:28" x14ac:dyDescent="0.3">
      <c r="A1478" t="s">
        <v>930</v>
      </c>
      <c r="B1478">
        <v>3002022</v>
      </c>
      <c r="C1478" t="s">
        <v>195</v>
      </c>
      <c r="D1478">
        <v>1</v>
      </c>
      <c r="E1478" s="10">
        <v>76.02</v>
      </c>
      <c r="F1478" s="10">
        <v>76.02</v>
      </c>
      <c r="G1478" s="10">
        <v>76.02</v>
      </c>
      <c r="H1478">
        <v>0</v>
      </c>
      <c r="I1478" s="51" t="str">
        <f>_xlfn.XLOOKUP(Q4_2025[[#This Row],[Artikelnr]],Artikel_prijzen[Artnr],Artikel_prijzen[Groep],"")</f>
        <v/>
      </c>
      <c r="J1478" s="10" t="str">
        <f>_xlfn.XLOOKUP(Q4_2025[[#This Row],[Artikelnr]],Artikel_prijzen[Artnr],Artikel_prijzen[Prijs 2025],"")</f>
        <v/>
      </c>
      <c r="K1478" t="str">
        <f>IF(Q4_2025[[#This Row],[Artikelprijs]]&lt;&gt;"",IF(Q4_2025[[#This Row],[Stuksprijs]]=Q4_2025[[#This Row],[Artikelprijs]],"Prijs gelijk","Prijs wijkt af"),"")</f>
        <v/>
      </c>
      <c r="L1478" t="str">
        <f>IF(Q4_2025[[#This Row],[Relatiekorting percentage]]=0,
    "Nvt",
    IF(Q4_2025[[#This Row],[Brutobedrag 2]] &lt; Q4_2025[[#This Row],[Bruto - Rel.korting]],
        "Nee",
        "Ja"))</f>
        <v>Nvt</v>
      </c>
      <c r="M1478" s="10">
        <f>IF(Q4_2025[[#This Row],[Artikelprijs]]&lt;&gt;"",Q4_2025[[#This Row],[Artikelprijs]],Q4_2025[[#This Row],[Stuksprijs]])</f>
        <v>76.02</v>
      </c>
      <c r="N1478" s="44">
        <f>Q4_2025[[#This Row],[Besteld]]*Q4_2025[[#This Row],[Prijs 2]]</f>
        <v>76.02</v>
      </c>
      <c r="O1478" s="10">
        <f>IF(Q4_2025[[#This Row],[Brutobedrag 2]]&lt;Q4_2025[[#This Row],[Bruto - Rel.korting]],Q4_2025[[#This Row],[Brutobedrag 2]],Q4_2025[[#This Row],[Brutobedrag 2]]*(100-Q4_2025[[#This Row],[Relatiekorting percentage]])/100)</f>
        <v>76.02</v>
      </c>
      <c r="R1478" s="3"/>
      <c r="W1478"/>
      <c r="AB1478"/>
    </row>
    <row r="1479" spans="1:28" x14ac:dyDescent="0.3">
      <c r="A1479" t="s">
        <v>930</v>
      </c>
      <c r="B1479">
        <v>5021034</v>
      </c>
      <c r="C1479" t="s">
        <v>276</v>
      </c>
      <c r="D1479">
        <v>33</v>
      </c>
      <c r="E1479" s="10">
        <v>185.4</v>
      </c>
      <c r="F1479" s="10">
        <v>6118.2</v>
      </c>
      <c r="G1479" s="10">
        <v>6118.2</v>
      </c>
      <c r="H1479">
        <v>0</v>
      </c>
      <c r="I1479" s="51" t="str">
        <f>_xlfn.XLOOKUP(Q4_2025[[#This Row],[Artikelnr]],Artikel_prijzen[Artnr],Artikel_prijzen[Groep],"")</f>
        <v>Elektra</v>
      </c>
      <c r="J1479" s="10">
        <f>_xlfn.XLOOKUP(Q4_2025[[#This Row],[Artikelnr]],Artikel_prijzen[Artnr],Artikel_prijzen[Prijs 2025],"")</f>
        <v>106.8625</v>
      </c>
      <c r="K1479" t="str">
        <f>IF(Q4_2025[[#This Row],[Artikelprijs]]&lt;&gt;"",IF(Q4_2025[[#This Row],[Stuksprijs]]=Q4_2025[[#This Row],[Artikelprijs]],"Prijs gelijk","Prijs wijkt af"),"")</f>
        <v>Prijs wijkt af</v>
      </c>
      <c r="L1479" t="str">
        <f>IF(Q4_2025[[#This Row],[Relatiekorting percentage]]=0,
    "Nvt",
    IF(Q4_2025[[#This Row],[Brutobedrag 2]] &lt; Q4_2025[[#This Row],[Bruto - Rel.korting]],
        "Nee",
        "Ja"))</f>
        <v>Nvt</v>
      </c>
      <c r="M1479" s="10">
        <f>IF(Q4_2025[[#This Row],[Artikelprijs]]&lt;&gt;"",Q4_2025[[#This Row],[Artikelprijs]],Q4_2025[[#This Row],[Stuksprijs]])</f>
        <v>106.8625</v>
      </c>
      <c r="N1479" s="44">
        <f>Q4_2025[[#This Row],[Besteld]]*Q4_2025[[#This Row],[Prijs 2]]</f>
        <v>3526.4625000000001</v>
      </c>
      <c r="O1479" s="10">
        <f>IF(Q4_2025[[#This Row],[Brutobedrag 2]]&lt;Q4_2025[[#This Row],[Bruto - Rel.korting]],Q4_2025[[#This Row],[Brutobedrag 2]],Q4_2025[[#This Row],[Brutobedrag 2]]*(100-Q4_2025[[#This Row],[Relatiekorting percentage]])/100)</f>
        <v>3526.4625000000001</v>
      </c>
      <c r="R1479" s="3"/>
      <c r="W1479"/>
      <c r="AB1479"/>
    </row>
    <row r="1480" spans="1:28" x14ac:dyDescent="0.3">
      <c r="A1480" t="s">
        <v>930</v>
      </c>
      <c r="B1480">
        <v>5021034</v>
      </c>
      <c r="C1480" t="s">
        <v>276</v>
      </c>
      <c r="D1480">
        <v>1</v>
      </c>
      <c r="E1480" s="10">
        <v>185.4</v>
      </c>
      <c r="F1480" s="10">
        <v>185.4</v>
      </c>
      <c r="G1480" s="10">
        <v>185.4</v>
      </c>
      <c r="H1480">
        <v>0</v>
      </c>
      <c r="I1480" s="51" t="str">
        <f>_xlfn.XLOOKUP(Q4_2025[[#This Row],[Artikelnr]],Artikel_prijzen[Artnr],Artikel_prijzen[Groep],"")</f>
        <v>Elektra</v>
      </c>
      <c r="J1480" s="10">
        <f>_xlfn.XLOOKUP(Q4_2025[[#This Row],[Artikelnr]],Artikel_prijzen[Artnr],Artikel_prijzen[Prijs 2025],"")</f>
        <v>106.8625</v>
      </c>
      <c r="K1480" t="str">
        <f>IF(Q4_2025[[#This Row],[Artikelprijs]]&lt;&gt;"",IF(Q4_2025[[#This Row],[Stuksprijs]]=Q4_2025[[#This Row],[Artikelprijs]],"Prijs gelijk","Prijs wijkt af"),"")</f>
        <v>Prijs wijkt af</v>
      </c>
      <c r="L1480" t="str">
        <f>IF(Q4_2025[[#This Row],[Relatiekorting percentage]]=0,
    "Nvt",
    IF(Q4_2025[[#This Row],[Brutobedrag 2]] &lt; Q4_2025[[#This Row],[Bruto - Rel.korting]],
        "Nee",
        "Ja"))</f>
        <v>Nvt</v>
      </c>
      <c r="M1480" s="10">
        <f>IF(Q4_2025[[#This Row],[Artikelprijs]]&lt;&gt;"",Q4_2025[[#This Row],[Artikelprijs]],Q4_2025[[#This Row],[Stuksprijs]])</f>
        <v>106.8625</v>
      </c>
      <c r="N1480" s="44">
        <f>Q4_2025[[#This Row],[Besteld]]*Q4_2025[[#This Row],[Prijs 2]]</f>
        <v>106.8625</v>
      </c>
      <c r="O1480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1480" s="3"/>
      <c r="W1480"/>
      <c r="AB1480"/>
    </row>
    <row r="1481" spans="1:28" x14ac:dyDescent="0.3">
      <c r="A1481" t="s">
        <v>930</v>
      </c>
      <c r="B1481">
        <v>5021034</v>
      </c>
      <c r="C1481" t="s">
        <v>276</v>
      </c>
      <c r="D1481">
        <v>1</v>
      </c>
      <c r="E1481" s="10">
        <v>185.4</v>
      </c>
      <c r="F1481" s="10">
        <v>185.4</v>
      </c>
      <c r="G1481" s="10">
        <v>185.4</v>
      </c>
      <c r="H1481">
        <v>0</v>
      </c>
      <c r="I1481" s="51" t="str">
        <f>_xlfn.XLOOKUP(Q4_2025[[#This Row],[Artikelnr]],Artikel_prijzen[Artnr],Artikel_prijzen[Groep],"")</f>
        <v>Elektra</v>
      </c>
      <c r="J1481" s="10">
        <f>_xlfn.XLOOKUP(Q4_2025[[#This Row],[Artikelnr]],Artikel_prijzen[Artnr],Artikel_prijzen[Prijs 2025],"")</f>
        <v>106.8625</v>
      </c>
      <c r="K1481" t="str">
        <f>IF(Q4_2025[[#This Row],[Artikelprijs]]&lt;&gt;"",IF(Q4_2025[[#This Row],[Stuksprijs]]=Q4_2025[[#This Row],[Artikelprijs]],"Prijs gelijk","Prijs wijkt af"),"")</f>
        <v>Prijs wijkt af</v>
      </c>
      <c r="L1481" t="str">
        <f>IF(Q4_2025[[#This Row],[Relatiekorting percentage]]=0,
    "Nvt",
    IF(Q4_2025[[#This Row],[Brutobedrag 2]] &lt; Q4_2025[[#This Row],[Bruto - Rel.korting]],
        "Nee",
        "Ja"))</f>
        <v>Nvt</v>
      </c>
      <c r="M1481" s="10">
        <f>IF(Q4_2025[[#This Row],[Artikelprijs]]&lt;&gt;"",Q4_2025[[#This Row],[Artikelprijs]],Q4_2025[[#This Row],[Stuksprijs]])</f>
        <v>106.8625</v>
      </c>
      <c r="N1481" s="44">
        <f>Q4_2025[[#This Row],[Besteld]]*Q4_2025[[#This Row],[Prijs 2]]</f>
        <v>106.8625</v>
      </c>
      <c r="O1481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1481" s="3"/>
      <c r="W1481"/>
      <c r="AB1481"/>
    </row>
    <row r="1482" spans="1:28" x14ac:dyDescent="0.3">
      <c r="A1482" t="s">
        <v>930</v>
      </c>
      <c r="B1482">
        <v>5021034</v>
      </c>
      <c r="C1482" t="s">
        <v>276</v>
      </c>
      <c r="D1482">
        <v>1</v>
      </c>
      <c r="E1482" s="10">
        <v>185.4</v>
      </c>
      <c r="F1482" s="10">
        <v>185.4</v>
      </c>
      <c r="G1482" s="10">
        <v>185.4</v>
      </c>
      <c r="H1482">
        <v>0</v>
      </c>
      <c r="I1482" s="51" t="str">
        <f>_xlfn.XLOOKUP(Q4_2025[[#This Row],[Artikelnr]],Artikel_prijzen[Artnr],Artikel_prijzen[Groep],"")</f>
        <v>Elektra</v>
      </c>
      <c r="J1482" s="10">
        <f>_xlfn.XLOOKUP(Q4_2025[[#This Row],[Artikelnr]],Artikel_prijzen[Artnr],Artikel_prijzen[Prijs 2025],"")</f>
        <v>106.8625</v>
      </c>
      <c r="K1482" t="str">
        <f>IF(Q4_2025[[#This Row],[Artikelprijs]]&lt;&gt;"",IF(Q4_2025[[#This Row],[Stuksprijs]]=Q4_2025[[#This Row],[Artikelprijs]],"Prijs gelijk","Prijs wijkt af"),"")</f>
        <v>Prijs wijkt af</v>
      </c>
      <c r="L1482" t="str">
        <f>IF(Q4_2025[[#This Row],[Relatiekorting percentage]]=0,
    "Nvt",
    IF(Q4_2025[[#This Row],[Brutobedrag 2]] &lt; Q4_2025[[#This Row],[Bruto - Rel.korting]],
        "Nee",
        "Ja"))</f>
        <v>Nvt</v>
      </c>
      <c r="M1482" s="10">
        <f>IF(Q4_2025[[#This Row],[Artikelprijs]]&lt;&gt;"",Q4_2025[[#This Row],[Artikelprijs]],Q4_2025[[#This Row],[Stuksprijs]])</f>
        <v>106.8625</v>
      </c>
      <c r="N1482" s="44">
        <f>Q4_2025[[#This Row],[Besteld]]*Q4_2025[[#This Row],[Prijs 2]]</f>
        <v>106.8625</v>
      </c>
      <c r="O1482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1482" s="3"/>
      <c r="W1482"/>
      <c r="AB1482"/>
    </row>
    <row r="1483" spans="1:28" x14ac:dyDescent="0.3">
      <c r="A1483" t="s">
        <v>930</v>
      </c>
      <c r="B1483">
        <v>5022037</v>
      </c>
      <c r="C1483" t="s">
        <v>324</v>
      </c>
      <c r="D1483">
        <v>1</v>
      </c>
      <c r="E1483" s="10">
        <v>983.7</v>
      </c>
      <c r="F1483" s="10">
        <v>983.7</v>
      </c>
      <c r="G1483" s="10">
        <v>983.7</v>
      </c>
      <c r="H1483">
        <v>0</v>
      </c>
      <c r="I1483" s="51" t="str">
        <f>_xlfn.XLOOKUP(Q4_2025[[#This Row],[Artikelnr]],Artikel_prijzen[Artnr],Artikel_prijzen[Groep],"")</f>
        <v>Elektra</v>
      </c>
      <c r="J1483" s="10">
        <f>_xlfn.XLOOKUP(Q4_2025[[#This Row],[Artikelnr]],Artikel_prijzen[Artnr],Artikel_prijzen[Prijs 2025],"")</f>
        <v>585</v>
      </c>
      <c r="K1483" t="str">
        <f>IF(Q4_2025[[#This Row],[Artikelprijs]]&lt;&gt;"",IF(Q4_2025[[#This Row],[Stuksprijs]]=Q4_2025[[#This Row],[Artikelprijs]],"Prijs gelijk","Prijs wijkt af"),"")</f>
        <v>Prijs wijkt af</v>
      </c>
      <c r="L1483" t="str">
        <f>IF(Q4_2025[[#This Row],[Relatiekorting percentage]]=0,
    "Nvt",
    IF(Q4_2025[[#This Row],[Brutobedrag 2]] &lt; Q4_2025[[#This Row],[Bruto - Rel.korting]],
        "Nee",
        "Ja"))</f>
        <v>Nvt</v>
      </c>
      <c r="M1483" s="10">
        <f>IF(Q4_2025[[#This Row],[Artikelprijs]]&lt;&gt;"",Q4_2025[[#This Row],[Artikelprijs]],Q4_2025[[#This Row],[Stuksprijs]])</f>
        <v>585</v>
      </c>
      <c r="N1483" s="44">
        <f>Q4_2025[[#This Row],[Besteld]]*Q4_2025[[#This Row],[Prijs 2]]</f>
        <v>585</v>
      </c>
      <c r="O1483" s="10">
        <f>IF(Q4_2025[[#This Row],[Brutobedrag 2]]&lt;Q4_2025[[#This Row],[Bruto - Rel.korting]],Q4_2025[[#This Row],[Brutobedrag 2]],Q4_2025[[#This Row],[Brutobedrag 2]]*(100-Q4_2025[[#This Row],[Relatiekorting percentage]])/100)</f>
        <v>585</v>
      </c>
      <c r="R1483" s="3"/>
      <c r="W1483"/>
      <c r="AB1483"/>
    </row>
    <row r="1484" spans="1:28" x14ac:dyDescent="0.3">
      <c r="A1484" t="s">
        <v>930</v>
      </c>
      <c r="B1484">
        <v>3002024</v>
      </c>
      <c r="C1484" t="s">
        <v>700</v>
      </c>
      <c r="D1484">
        <v>1</v>
      </c>
      <c r="E1484" s="10">
        <v>64.44</v>
      </c>
      <c r="F1484" s="10">
        <v>64.44</v>
      </c>
      <c r="G1484" s="10">
        <v>64.44</v>
      </c>
      <c r="H1484">
        <v>0</v>
      </c>
      <c r="I1484" s="51" t="str">
        <f>_xlfn.XLOOKUP(Q4_2025[[#This Row],[Artikelnr]],Artikel_prijzen[Artnr],Artikel_prijzen[Groep],"")</f>
        <v/>
      </c>
      <c r="J1484" s="10" t="str">
        <f>_xlfn.XLOOKUP(Q4_2025[[#This Row],[Artikelnr]],Artikel_prijzen[Artnr],Artikel_prijzen[Prijs 2025],"")</f>
        <v/>
      </c>
      <c r="K1484" t="str">
        <f>IF(Q4_2025[[#This Row],[Artikelprijs]]&lt;&gt;"",IF(Q4_2025[[#This Row],[Stuksprijs]]=Q4_2025[[#This Row],[Artikelprijs]],"Prijs gelijk","Prijs wijkt af"),"")</f>
        <v/>
      </c>
      <c r="L1484" t="str">
        <f>IF(Q4_2025[[#This Row],[Relatiekorting percentage]]=0,
    "Nvt",
    IF(Q4_2025[[#This Row],[Brutobedrag 2]] &lt; Q4_2025[[#This Row],[Bruto - Rel.korting]],
        "Nee",
        "Ja"))</f>
        <v>Nvt</v>
      </c>
      <c r="M1484" s="10">
        <f>IF(Q4_2025[[#This Row],[Artikelprijs]]&lt;&gt;"",Q4_2025[[#This Row],[Artikelprijs]],Q4_2025[[#This Row],[Stuksprijs]])</f>
        <v>64.44</v>
      </c>
      <c r="N1484" s="44">
        <f>Q4_2025[[#This Row],[Besteld]]*Q4_2025[[#This Row],[Prijs 2]]</f>
        <v>64.44</v>
      </c>
      <c r="O1484" s="10">
        <f>IF(Q4_2025[[#This Row],[Brutobedrag 2]]&lt;Q4_2025[[#This Row],[Bruto - Rel.korting]],Q4_2025[[#This Row],[Brutobedrag 2]],Q4_2025[[#This Row],[Brutobedrag 2]]*(100-Q4_2025[[#This Row],[Relatiekorting percentage]])/100)</f>
        <v>64.44</v>
      </c>
      <c r="R1484" s="3"/>
      <c r="W1484"/>
      <c r="AB1484"/>
    </row>
    <row r="1485" spans="1:28" x14ac:dyDescent="0.3">
      <c r="A1485" t="s">
        <v>930</v>
      </c>
      <c r="B1485">
        <v>5021034</v>
      </c>
      <c r="C1485" t="s">
        <v>276</v>
      </c>
      <c r="D1485">
        <v>2</v>
      </c>
      <c r="E1485" s="10">
        <v>185.4</v>
      </c>
      <c r="F1485" s="10">
        <v>370.8</v>
      </c>
      <c r="G1485" s="10">
        <v>370.8</v>
      </c>
      <c r="H1485">
        <v>0</v>
      </c>
      <c r="I1485" s="51" t="str">
        <f>_xlfn.XLOOKUP(Q4_2025[[#This Row],[Artikelnr]],Artikel_prijzen[Artnr],Artikel_prijzen[Groep],"")</f>
        <v>Elektra</v>
      </c>
      <c r="J1485" s="10">
        <f>_xlfn.XLOOKUP(Q4_2025[[#This Row],[Artikelnr]],Artikel_prijzen[Artnr],Artikel_prijzen[Prijs 2025],"")</f>
        <v>106.8625</v>
      </c>
      <c r="K1485" t="str">
        <f>IF(Q4_2025[[#This Row],[Artikelprijs]]&lt;&gt;"",IF(Q4_2025[[#This Row],[Stuksprijs]]=Q4_2025[[#This Row],[Artikelprijs]],"Prijs gelijk","Prijs wijkt af"),"")</f>
        <v>Prijs wijkt af</v>
      </c>
      <c r="L1485" t="str">
        <f>IF(Q4_2025[[#This Row],[Relatiekorting percentage]]=0,
    "Nvt",
    IF(Q4_2025[[#This Row],[Brutobedrag 2]] &lt; Q4_2025[[#This Row],[Bruto - Rel.korting]],
        "Nee",
        "Ja"))</f>
        <v>Nvt</v>
      </c>
      <c r="M1485" s="10">
        <f>IF(Q4_2025[[#This Row],[Artikelprijs]]&lt;&gt;"",Q4_2025[[#This Row],[Artikelprijs]],Q4_2025[[#This Row],[Stuksprijs]])</f>
        <v>106.8625</v>
      </c>
      <c r="N1485" s="44">
        <f>Q4_2025[[#This Row],[Besteld]]*Q4_2025[[#This Row],[Prijs 2]]</f>
        <v>213.72499999999999</v>
      </c>
      <c r="O1485" s="10">
        <f>IF(Q4_2025[[#This Row],[Brutobedrag 2]]&lt;Q4_2025[[#This Row],[Bruto - Rel.korting]],Q4_2025[[#This Row],[Brutobedrag 2]],Q4_2025[[#This Row],[Brutobedrag 2]]*(100-Q4_2025[[#This Row],[Relatiekorting percentage]])/100)</f>
        <v>213.72499999999999</v>
      </c>
      <c r="R1485" s="3"/>
      <c r="W1485"/>
      <c r="AB1485"/>
    </row>
    <row r="1486" spans="1:28" x14ac:dyDescent="0.3">
      <c r="A1486" t="s">
        <v>930</v>
      </c>
      <c r="B1486">
        <v>5021034</v>
      </c>
      <c r="C1486" t="s">
        <v>276</v>
      </c>
      <c r="D1486">
        <v>1</v>
      </c>
      <c r="E1486" s="10">
        <v>185.4</v>
      </c>
      <c r="F1486" s="10">
        <v>185.4</v>
      </c>
      <c r="G1486" s="10">
        <v>185.4</v>
      </c>
      <c r="H1486">
        <v>0</v>
      </c>
      <c r="I1486" s="51" t="str">
        <f>_xlfn.XLOOKUP(Q4_2025[[#This Row],[Artikelnr]],Artikel_prijzen[Artnr],Artikel_prijzen[Groep],"")</f>
        <v>Elektra</v>
      </c>
      <c r="J1486" s="10">
        <f>_xlfn.XLOOKUP(Q4_2025[[#This Row],[Artikelnr]],Artikel_prijzen[Artnr],Artikel_prijzen[Prijs 2025],"")</f>
        <v>106.8625</v>
      </c>
      <c r="K1486" t="str">
        <f>IF(Q4_2025[[#This Row],[Artikelprijs]]&lt;&gt;"",IF(Q4_2025[[#This Row],[Stuksprijs]]=Q4_2025[[#This Row],[Artikelprijs]],"Prijs gelijk","Prijs wijkt af"),"")</f>
        <v>Prijs wijkt af</v>
      </c>
      <c r="L1486" t="str">
        <f>IF(Q4_2025[[#This Row],[Relatiekorting percentage]]=0,
    "Nvt",
    IF(Q4_2025[[#This Row],[Brutobedrag 2]] &lt; Q4_2025[[#This Row],[Bruto - Rel.korting]],
        "Nee",
        "Ja"))</f>
        <v>Nvt</v>
      </c>
      <c r="M1486" s="10">
        <f>IF(Q4_2025[[#This Row],[Artikelprijs]]&lt;&gt;"",Q4_2025[[#This Row],[Artikelprijs]],Q4_2025[[#This Row],[Stuksprijs]])</f>
        <v>106.8625</v>
      </c>
      <c r="N1486" s="44">
        <f>Q4_2025[[#This Row],[Besteld]]*Q4_2025[[#This Row],[Prijs 2]]</f>
        <v>106.8625</v>
      </c>
      <c r="O1486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1486" s="3"/>
      <c r="W1486"/>
      <c r="AB1486"/>
    </row>
    <row r="1487" spans="1:28" x14ac:dyDescent="0.3">
      <c r="A1487" t="s">
        <v>930</v>
      </c>
      <c r="B1487">
        <v>5022025</v>
      </c>
      <c r="C1487" t="s">
        <v>277</v>
      </c>
      <c r="D1487">
        <v>1</v>
      </c>
      <c r="E1487" s="10">
        <v>361.25</v>
      </c>
      <c r="F1487" s="10">
        <v>361.25</v>
      </c>
      <c r="G1487" s="10">
        <v>361.25</v>
      </c>
      <c r="H1487">
        <v>0</v>
      </c>
      <c r="I1487" s="51" t="str">
        <f>_xlfn.XLOOKUP(Q4_2025[[#This Row],[Artikelnr]],Artikel_prijzen[Artnr],Artikel_prijzen[Groep],"")</f>
        <v>Elektra</v>
      </c>
      <c r="J1487" s="10">
        <f>_xlfn.XLOOKUP(Q4_2025[[#This Row],[Artikelnr]],Artikel_prijzen[Artnr],Artikel_prijzen[Prijs 2025],"")</f>
        <v>252.35</v>
      </c>
      <c r="K1487" t="str">
        <f>IF(Q4_2025[[#This Row],[Artikelprijs]]&lt;&gt;"",IF(Q4_2025[[#This Row],[Stuksprijs]]=Q4_2025[[#This Row],[Artikelprijs]],"Prijs gelijk","Prijs wijkt af"),"")</f>
        <v>Prijs wijkt af</v>
      </c>
      <c r="L1487" t="str">
        <f>IF(Q4_2025[[#This Row],[Relatiekorting percentage]]=0,
    "Nvt",
    IF(Q4_2025[[#This Row],[Brutobedrag 2]] &lt; Q4_2025[[#This Row],[Bruto - Rel.korting]],
        "Nee",
        "Ja"))</f>
        <v>Nvt</v>
      </c>
      <c r="M1487" s="10">
        <f>IF(Q4_2025[[#This Row],[Artikelprijs]]&lt;&gt;"",Q4_2025[[#This Row],[Artikelprijs]],Q4_2025[[#This Row],[Stuksprijs]])</f>
        <v>252.35</v>
      </c>
      <c r="N1487" s="44">
        <f>Q4_2025[[#This Row],[Besteld]]*Q4_2025[[#This Row],[Prijs 2]]</f>
        <v>252.35</v>
      </c>
      <c r="O1487" s="10">
        <f>IF(Q4_2025[[#This Row],[Brutobedrag 2]]&lt;Q4_2025[[#This Row],[Bruto - Rel.korting]],Q4_2025[[#This Row],[Brutobedrag 2]],Q4_2025[[#This Row],[Brutobedrag 2]]*(100-Q4_2025[[#This Row],[Relatiekorting percentage]])/100)</f>
        <v>252.35</v>
      </c>
      <c r="R1487" s="3"/>
      <c r="W1487"/>
      <c r="AB1487"/>
    </row>
    <row r="1488" spans="1:28" x14ac:dyDescent="0.3">
      <c r="A1488" t="s">
        <v>930</v>
      </c>
      <c r="B1488">
        <v>5022037</v>
      </c>
      <c r="C1488" t="s">
        <v>324</v>
      </c>
      <c r="D1488">
        <v>1</v>
      </c>
      <c r="E1488" s="10">
        <v>983.7</v>
      </c>
      <c r="F1488" s="10">
        <v>983.7</v>
      </c>
      <c r="G1488" s="10">
        <v>983.7</v>
      </c>
      <c r="H1488">
        <v>0</v>
      </c>
      <c r="I1488" s="51" t="str">
        <f>_xlfn.XLOOKUP(Q4_2025[[#This Row],[Artikelnr]],Artikel_prijzen[Artnr],Artikel_prijzen[Groep],"")</f>
        <v>Elektra</v>
      </c>
      <c r="J1488" s="10">
        <f>_xlfn.XLOOKUP(Q4_2025[[#This Row],[Artikelnr]],Artikel_prijzen[Artnr],Artikel_prijzen[Prijs 2025],"")</f>
        <v>585</v>
      </c>
      <c r="K1488" t="str">
        <f>IF(Q4_2025[[#This Row],[Artikelprijs]]&lt;&gt;"",IF(Q4_2025[[#This Row],[Stuksprijs]]=Q4_2025[[#This Row],[Artikelprijs]],"Prijs gelijk","Prijs wijkt af"),"")</f>
        <v>Prijs wijkt af</v>
      </c>
      <c r="L1488" t="str">
        <f>IF(Q4_2025[[#This Row],[Relatiekorting percentage]]=0,
    "Nvt",
    IF(Q4_2025[[#This Row],[Brutobedrag 2]] &lt; Q4_2025[[#This Row],[Bruto - Rel.korting]],
        "Nee",
        "Ja"))</f>
        <v>Nvt</v>
      </c>
      <c r="M1488" s="10">
        <f>IF(Q4_2025[[#This Row],[Artikelprijs]]&lt;&gt;"",Q4_2025[[#This Row],[Artikelprijs]],Q4_2025[[#This Row],[Stuksprijs]])</f>
        <v>585</v>
      </c>
      <c r="N1488" s="44">
        <f>Q4_2025[[#This Row],[Besteld]]*Q4_2025[[#This Row],[Prijs 2]]</f>
        <v>585</v>
      </c>
      <c r="O1488" s="10">
        <f>IF(Q4_2025[[#This Row],[Brutobedrag 2]]&lt;Q4_2025[[#This Row],[Bruto - Rel.korting]],Q4_2025[[#This Row],[Brutobedrag 2]],Q4_2025[[#This Row],[Brutobedrag 2]]*(100-Q4_2025[[#This Row],[Relatiekorting percentage]])/100)</f>
        <v>585</v>
      </c>
      <c r="R1488" s="3"/>
      <c r="W1488"/>
      <c r="AB1488"/>
    </row>
    <row r="1489" spans="1:28" x14ac:dyDescent="0.3">
      <c r="A1489" t="s">
        <v>930</v>
      </c>
      <c r="B1489">
        <v>3002024</v>
      </c>
      <c r="C1489" t="s">
        <v>700</v>
      </c>
      <c r="D1489">
        <v>1</v>
      </c>
      <c r="E1489" s="10">
        <v>64.44</v>
      </c>
      <c r="F1489" s="10">
        <v>64.44</v>
      </c>
      <c r="G1489" s="10">
        <v>64.44</v>
      </c>
      <c r="H1489">
        <v>0</v>
      </c>
      <c r="I1489" s="51" t="str">
        <f>_xlfn.XLOOKUP(Q4_2025[[#This Row],[Artikelnr]],Artikel_prijzen[Artnr],Artikel_prijzen[Groep],"")</f>
        <v/>
      </c>
      <c r="J1489" s="10" t="str">
        <f>_xlfn.XLOOKUP(Q4_2025[[#This Row],[Artikelnr]],Artikel_prijzen[Artnr],Artikel_prijzen[Prijs 2025],"")</f>
        <v/>
      </c>
      <c r="K1489" t="str">
        <f>IF(Q4_2025[[#This Row],[Artikelprijs]]&lt;&gt;"",IF(Q4_2025[[#This Row],[Stuksprijs]]=Q4_2025[[#This Row],[Artikelprijs]],"Prijs gelijk","Prijs wijkt af"),"")</f>
        <v/>
      </c>
      <c r="L1489" t="str">
        <f>IF(Q4_2025[[#This Row],[Relatiekorting percentage]]=0,
    "Nvt",
    IF(Q4_2025[[#This Row],[Brutobedrag 2]] &lt; Q4_2025[[#This Row],[Bruto - Rel.korting]],
        "Nee",
        "Ja"))</f>
        <v>Nvt</v>
      </c>
      <c r="M1489" s="10">
        <f>IF(Q4_2025[[#This Row],[Artikelprijs]]&lt;&gt;"",Q4_2025[[#This Row],[Artikelprijs]],Q4_2025[[#This Row],[Stuksprijs]])</f>
        <v>64.44</v>
      </c>
      <c r="N1489" s="44">
        <f>Q4_2025[[#This Row],[Besteld]]*Q4_2025[[#This Row],[Prijs 2]]</f>
        <v>64.44</v>
      </c>
      <c r="O1489" s="10">
        <f>IF(Q4_2025[[#This Row],[Brutobedrag 2]]&lt;Q4_2025[[#This Row],[Bruto - Rel.korting]],Q4_2025[[#This Row],[Brutobedrag 2]],Q4_2025[[#This Row],[Brutobedrag 2]]*(100-Q4_2025[[#This Row],[Relatiekorting percentage]])/100)</f>
        <v>64.44</v>
      </c>
      <c r="R1489" s="3"/>
      <c r="W1489"/>
      <c r="AB1489"/>
    </row>
    <row r="1490" spans="1:28" x14ac:dyDescent="0.3">
      <c r="A1490" t="s">
        <v>930</v>
      </c>
      <c r="B1490">
        <v>5021034</v>
      </c>
      <c r="C1490" t="s">
        <v>276</v>
      </c>
      <c r="D1490">
        <v>1</v>
      </c>
      <c r="E1490" s="10">
        <v>185.4</v>
      </c>
      <c r="F1490" s="10">
        <v>185.4</v>
      </c>
      <c r="G1490" s="10">
        <v>185.4</v>
      </c>
      <c r="H1490">
        <v>0</v>
      </c>
      <c r="I1490" s="51" t="str">
        <f>_xlfn.XLOOKUP(Q4_2025[[#This Row],[Artikelnr]],Artikel_prijzen[Artnr],Artikel_prijzen[Groep],"")</f>
        <v>Elektra</v>
      </c>
      <c r="J1490" s="10">
        <f>_xlfn.XLOOKUP(Q4_2025[[#This Row],[Artikelnr]],Artikel_prijzen[Artnr],Artikel_prijzen[Prijs 2025],"")</f>
        <v>106.8625</v>
      </c>
      <c r="K1490" t="str">
        <f>IF(Q4_2025[[#This Row],[Artikelprijs]]&lt;&gt;"",IF(Q4_2025[[#This Row],[Stuksprijs]]=Q4_2025[[#This Row],[Artikelprijs]],"Prijs gelijk","Prijs wijkt af"),"")</f>
        <v>Prijs wijkt af</v>
      </c>
      <c r="L1490" t="str">
        <f>IF(Q4_2025[[#This Row],[Relatiekorting percentage]]=0,
    "Nvt",
    IF(Q4_2025[[#This Row],[Brutobedrag 2]] &lt; Q4_2025[[#This Row],[Bruto - Rel.korting]],
        "Nee",
        "Ja"))</f>
        <v>Nvt</v>
      </c>
      <c r="M1490" s="10">
        <f>IF(Q4_2025[[#This Row],[Artikelprijs]]&lt;&gt;"",Q4_2025[[#This Row],[Artikelprijs]],Q4_2025[[#This Row],[Stuksprijs]])</f>
        <v>106.8625</v>
      </c>
      <c r="N1490" s="44">
        <f>Q4_2025[[#This Row],[Besteld]]*Q4_2025[[#This Row],[Prijs 2]]</f>
        <v>106.8625</v>
      </c>
      <c r="O1490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1490" s="3"/>
      <c r="W1490"/>
      <c r="AB1490"/>
    </row>
    <row r="1491" spans="1:28" x14ac:dyDescent="0.3">
      <c r="A1491" t="s">
        <v>930</v>
      </c>
      <c r="B1491">
        <v>5021034</v>
      </c>
      <c r="C1491" t="s">
        <v>276</v>
      </c>
      <c r="D1491">
        <v>22</v>
      </c>
      <c r="E1491" s="10">
        <v>185.4</v>
      </c>
      <c r="F1491" s="10">
        <v>4078.8</v>
      </c>
      <c r="G1491" s="10">
        <v>4078.8</v>
      </c>
      <c r="H1491">
        <v>0</v>
      </c>
      <c r="I1491" s="51" t="str">
        <f>_xlfn.XLOOKUP(Q4_2025[[#This Row],[Artikelnr]],Artikel_prijzen[Artnr],Artikel_prijzen[Groep],"")</f>
        <v>Elektra</v>
      </c>
      <c r="J1491" s="10">
        <f>_xlfn.XLOOKUP(Q4_2025[[#This Row],[Artikelnr]],Artikel_prijzen[Artnr],Artikel_prijzen[Prijs 2025],"")</f>
        <v>106.8625</v>
      </c>
      <c r="K1491" t="str">
        <f>IF(Q4_2025[[#This Row],[Artikelprijs]]&lt;&gt;"",IF(Q4_2025[[#This Row],[Stuksprijs]]=Q4_2025[[#This Row],[Artikelprijs]],"Prijs gelijk","Prijs wijkt af"),"")</f>
        <v>Prijs wijkt af</v>
      </c>
      <c r="L1491" t="str">
        <f>IF(Q4_2025[[#This Row],[Relatiekorting percentage]]=0,
    "Nvt",
    IF(Q4_2025[[#This Row],[Brutobedrag 2]] &lt; Q4_2025[[#This Row],[Bruto - Rel.korting]],
        "Nee",
        "Ja"))</f>
        <v>Nvt</v>
      </c>
      <c r="M1491" s="10">
        <f>IF(Q4_2025[[#This Row],[Artikelprijs]]&lt;&gt;"",Q4_2025[[#This Row],[Artikelprijs]],Q4_2025[[#This Row],[Stuksprijs]])</f>
        <v>106.8625</v>
      </c>
      <c r="N1491" s="44">
        <f>Q4_2025[[#This Row],[Besteld]]*Q4_2025[[#This Row],[Prijs 2]]</f>
        <v>2350.9749999999999</v>
      </c>
      <c r="O1491" s="10">
        <f>IF(Q4_2025[[#This Row],[Brutobedrag 2]]&lt;Q4_2025[[#This Row],[Bruto - Rel.korting]],Q4_2025[[#This Row],[Brutobedrag 2]],Q4_2025[[#This Row],[Brutobedrag 2]]*(100-Q4_2025[[#This Row],[Relatiekorting percentage]])/100)</f>
        <v>2350.9749999999999</v>
      </c>
      <c r="R1491" s="3"/>
      <c r="W1491"/>
      <c r="AB1491"/>
    </row>
    <row r="1492" spans="1:28" x14ac:dyDescent="0.3">
      <c r="A1492" t="s">
        <v>930</v>
      </c>
      <c r="B1492">
        <v>5022027</v>
      </c>
      <c r="C1492" t="s">
        <v>279</v>
      </c>
      <c r="D1492">
        <v>1</v>
      </c>
      <c r="E1492" s="10">
        <v>429.38</v>
      </c>
      <c r="F1492" s="10">
        <v>429.38</v>
      </c>
      <c r="G1492" s="10">
        <v>429.38</v>
      </c>
      <c r="H1492">
        <v>0</v>
      </c>
      <c r="I1492" s="51" t="str">
        <f>_xlfn.XLOOKUP(Q4_2025[[#This Row],[Artikelnr]],Artikel_prijzen[Artnr],Artikel_prijzen[Groep],"")</f>
        <v>Elektra</v>
      </c>
      <c r="J1492" s="10">
        <f>_xlfn.XLOOKUP(Q4_2025[[#This Row],[Artikelnr]],Artikel_prijzen[Artnr],Artikel_prijzen[Prijs 2025],"")</f>
        <v>298.7</v>
      </c>
      <c r="K1492" t="str">
        <f>IF(Q4_2025[[#This Row],[Artikelprijs]]&lt;&gt;"",IF(Q4_2025[[#This Row],[Stuksprijs]]=Q4_2025[[#This Row],[Artikelprijs]],"Prijs gelijk","Prijs wijkt af"),"")</f>
        <v>Prijs wijkt af</v>
      </c>
      <c r="L1492" t="str">
        <f>IF(Q4_2025[[#This Row],[Relatiekorting percentage]]=0,
    "Nvt",
    IF(Q4_2025[[#This Row],[Brutobedrag 2]] &lt; Q4_2025[[#This Row],[Bruto - Rel.korting]],
        "Nee",
        "Ja"))</f>
        <v>Nvt</v>
      </c>
      <c r="M1492" s="10">
        <f>IF(Q4_2025[[#This Row],[Artikelprijs]]&lt;&gt;"",Q4_2025[[#This Row],[Artikelprijs]],Q4_2025[[#This Row],[Stuksprijs]])</f>
        <v>298.7</v>
      </c>
      <c r="N1492" s="44">
        <f>Q4_2025[[#This Row],[Besteld]]*Q4_2025[[#This Row],[Prijs 2]]</f>
        <v>298.7</v>
      </c>
      <c r="O1492" s="10">
        <f>IF(Q4_2025[[#This Row],[Brutobedrag 2]]&lt;Q4_2025[[#This Row],[Bruto - Rel.korting]],Q4_2025[[#This Row],[Brutobedrag 2]],Q4_2025[[#This Row],[Brutobedrag 2]]*(100-Q4_2025[[#This Row],[Relatiekorting percentage]])/100)</f>
        <v>298.7</v>
      </c>
      <c r="R1492" s="3"/>
      <c r="W1492"/>
      <c r="AB1492"/>
    </row>
    <row r="1493" spans="1:28" x14ac:dyDescent="0.3">
      <c r="A1493" t="s">
        <v>930</v>
      </c>
      <c r="B1493">
        <v>5022037</v>
      </c>
      <c r="C1493" t="s">
        <v>324</v>
      </c>
      <c r="D1493">
        <v>1</v>
      </c>
      <c r="E1493" s="10">
        <v>983.7</v>
      </c>
      <c r="F1493" s="10">
        <v>983.7</v>
      </c>
      <c r="G1493" s="10">
        <v>983.7</v>
      </c>
      <c r="H1493">
        <v>0</v>
      </c>
      <c r="I1493" s="51" t="str">
        <f>_xlfn.XLOOKUP(Q4_2025[[#This Row],[Artikelnr]],Artikel_prijzen[Artnr],Artikel_prijzen[Groep],"")</f>
        <v>Elektra</v>
      </c>
      <c r="J1493" s="10">
        <f>_xlfn.XLOOKUP(Q4_2025[[#This Row],[Artikelnr]],Artikel_prijzen[Artnr],Artikel_prijzen[Prijs 2025],"")</f>
        <v>585</v>
      </c>
      <c r="K1493" t="str">
        <f>IF(Q4_2025[[#This Row],[Artikelprijs]]&lt;&gt;"",IF(Q4_2025[[#This Row],[Stuksprijs]]=Q4_2025[[#This Row],[Artikelprijs]],"Prijs gelijk","Prijs wijkt af"),"")</f>
        <v>Prijs wijkt af</v>
      </c>
      <c r="L1493" t="str">
        <f>IF(Q4_2025[[#This Row],[Relatiekorting percentage]]=0,
    "Nvt",
    IF(Q4_2025[[#This Row],[Brutobedrag 2]] &lt; Q4_2025[[#This Row],[Bruto - Rel.korting]],
        "Nee",
        "Ja"))</f>
        <v>Nvt</v>
      </c>
      <c r="M1493" s="10">
        <f>IF(Q4_2025[[#This Row],[Artikelprijs]]&lt;&gt;"",Q4_2025[[#This Row],[Artikelprijs]],Q4_2025[[#This Row],[Stuksprijs]])</f>
        <v>585</v>
      </c>
      <c r="N1493" s="44">
        <f>Q4_2025[[#This Row],[Besteld]]*Q4_2025[[#This Row],[Prijs 2]]</f>
        <v>585</v>
      </c>
      <c r="O1493" s="10">
        <f>IF(Q4_2025[[#This Row],[Brutobedrag 2]]&lt;Q4_2025[[#This Row],[Bruto - Rel.korting]],Q4_2025[[#This Row],[Brutobedrag 2]],Q4_2025[[#This Row],[Brutobedrag 2]]*(100-Q4_2025[[#This Row],[Relatiekorting percentage]])/100)</f>
        <v>585</v>
      </c>
      <c r="R1493" s="3"/>
      <c r="W1493"/>
      <c r="AB1493"/>
    </row>
    <row r="1494" spans="1:28" x14ac:dyDescent="0.3">
      <c r="A1494" t="s">
        <v>930</v>
      </c>
      <c r="B1494">
        <v>3002024</v>
      </c>
      <c r="C1494" t="s">
        <v>700</v>
      </c>
      <c r="D1494">
        <v>1</v>
      </c>
      <c r="E1494" s="10">
        <v>64.44</v>
      </c>
      <c r="F1494" s="10">
        <v>64.44</v>
      </c>
      <c r="G1494" s="10">
        <v>64.44</v>
      </c>
      <c r="H1494">
        <v>0</v>
      </c>
      <c r="I1494" s="51" t="str">
        <f>_xlfn.XLOOKUP(Q4_2025[[#This Row],[Artikelnr]],Artikel_prijzen[Artnr],Artikel_prijzen[Groep],"")</f>
        <v/>
      </c>
      <c r="J1494" s="10" t="str">
        <f>_xlfn.XLOOKUP(Q4_2025[[#This Row],[Artikelnr]],Artikel_prijzen[Artnr],Artikel_prijzen[Prijs 2025],"")</f>
        <v/>
      </c>
      <c r="K1494" t="str">
        <f>IF(Q4_2025[[#This Row],[Artikelprijs]]&lt;&gt;"",IF(Q4_2025[[#This Row],[Stuksprijs]]=Q4_2025[[#This Row],[Artikelprijs]],"Prijs gelijk","Prijs wijkt af"),"")</f>
        <v/>
      </c>
      <c r="L1494" t="str">
        <f>IF(Q4_2025[[#This Row],[Relatiekorting percentage]]=0,
    "Nvt",
    IF(Q4_2025[[#This Row],[Brutobedrag 2]] &lt; Q4_2025[[#This Row],[Bruto - Rel.korting]],
        "Nee",
        "Ja"))</f>
        <v>Nvt</v>
      </c>
      <c r="M1494" s="10">
        <f>IF(Q4_2025[[#This Row],[Artikelprijs]]&lt;&gt;"",Q4_2025[[#This Row],[Artikelprijs]],Q4_2025[[#This Row],[Stuksprijs]])</f>
        <v>64.44</v>
      </c>
      <c r="N1494" s="44">
        <f>Q4_2025[[#This Row],[Besteld]]*Q4_2025[[#This Row],[Prijs 2]]</f>
        <v>64.44</v>
      </c>
      <c r="O1494" s="10">
        <f>IF(Q4_2025[[#This Row],[Brutobedrag 2]]&lt;Q4_2025[[#This Row],[Bruto - Rel.korting]],Q4_2025[[#This Row],[Brutobedrag 2]],Q4_2025[[#This Row],[Brutobedrag 2]]*(100-Q4_2025[[#This Row],[Relatiekorting percentage]])/100)</f>
        <v>64.44</v>
      </c>
      <c r="R1494" s="3"/>
      <c r="W1494"/>
      <c r="AB1494"/>
    </row>
    <row r="1495" spans="1:28" x14ac:dyDescent="0.3">
      <c r="A1495" t="s">
        <v>930</v>
      </c>
      <c r="B1495">
        <v>5022027</v>
      </c>
      <c r="C1495" t="s">
        <v>279</v>
      </c>
      <c r="D1495">
        <v>1</v>
      </c>
      <c r="E1495" s="10">
        <v>429.38</v>
      </c>
      <c r="F1495" s="10">
        <v>429.38</v>
      </c>
      <c r="G1495" s="10">
        <v>429.38</v>
      </c>
      <c r="H1495">
        <v>0</v>
      </c>
      <c r="I1495" s="51" t="str">
        <f>_xlfn.XLOOKUP(Q4_2025[[#This Row],[Artikelnr]],Artikel_prijzen[Artnr],Artikel_prijzen[Groep],"")</f>
        <v>Elektra</v>
      </c>
      <c r="J1495" s="10">
        <f>_xlfn.XLOOKUP(Q4_2025[[#This Row],[Artikelnr]],Artikel_prijzen[Artnr],Artikel_prijzen[Prijs 2025],"")</f>
        <v>298.7</v>
      </c>
      <c r="K1495" t="str">
        <f>IF(Q4_2025[[#This Row],[Artikelprijs]]&lt;&gt;"",IF(Q4_2025[[#This Row],[Stuksprijs]]=Q4_2025[[#This Row],[Artikelprijs]],"Prijs gelijk","Prijs wijkt af"),"")</f>
        <v>Prijs wijkt af</v>
      </c>
      <c r="L1495" t="str">
        <f>IF(Q4_2025[[#This Row],[Relatiekorting percentage]]=0,
    "Nvt",
    IF(Q4_2025[[#This Row],[Brutobedrag 2]] &lt; Q4_2025[[#This Row],[Bruto - Rel.korting]],
        "Nee",
        "Ja"))</f>
        <v>Nvt</v>
      </c>
      <c r="M1495" s="10">
        <f>IF(Q4_2025[[#This Row],[Artikelprijs]]&lt;&gt;"",Q4_2025[[#This Row],[Artikelprijs]],Q4_2025[[#This Row],[Stuksprijs]])</f>
        <v>298.7</v>
      </c>
      <c r="N1495" s="44">
        <f>Q4_2025[[#This Row],[Besteld]]*Q4_2025[[#This Row],[Prijs 2]]</f>
        <v>298.7</v>
      </c>
      <c r="O1495" s="10">
        <f>IF(Q4_2025[[#This Row],[Brutobedrag 2]]&lt;Q4_2025[[#This Row],[Bruto - Rel.korting]],Q4_2025[[#This Row],[Brutobedrag 2]],Q4_2025[[#This Row],[Brutobedrag 2]]*(100-Q4_2025[[#This Row],[Relatiekorting percentage]])/100)</f>
        <v>298.7</v>
      </c>
      <c r="R1495" s="3"/>
      <c r="W1495"/>
      <c r="AB1495"/>
    </row>
    <row r="1496" spans="1:28" x14ac:dyDescent="0.3">
      <c r="A1496" t="s">
        <v>930</v>
      </c>
      <c r="B1496">
        <v>5021034</v>
      </c>
      <c r="C1496" t="s">
        <v>276</v>
      </c>
      <c r="D1496">
        <v>1</v>
      </c>
      <c r="E1496" s="10">
        <v>185.4</v>
      </c>
      <c r="F1496" s="10">
        <v>185.4</v>
      </c>
      <c r="G1496" s="10">
        <v>185.4</v>
      </c>
      <c r="H1496">
        <v>0</v>
      </c>
      <c r="I1496" s="51" t="str">
        <f>_xlfn.XLOOKUP(Q4_2025[[#This Row],[Artikelnr]],Artikel_prijzen[Artnr],Artikel_prijzen[Groep],"")</f>
        <v>Elektra</v>
      </c>
      <c r="J1496" s="10">
        <f>_xlfn.XLOOKUP(Q4_2025[[#This Row],[Artikelnr]],Artikel_prijzen[Artnr],Artikel_prijzen[Prijs 2025],"")</f>
        <v>106.8625</v>
      </c>
      <c r="K1496" t="str">
        <f>IF(Q4_2025[[#This Row],[Artikelprijs]]&lt;&gt;"",IF(Q4_2025[[#This Row],[Stuksprijs]]=Q4_2025[[#This Row],[Artikelprijs]],"Prijs gelijk","Prijs wijkt af"),"")</f>
        <v>Prijs wijkt af</v>
      </c>
      <c r="L1496" t="str">
        <f>IF(Q4_2025[[#This Row],[Relatiekorting percentage]]=0,
    "Nvt",
    IF(Q4_2025[[#This Row],[Brutobedrag 2]] &lt; Q4_2025[[#This Row],[Bruto - Rel.korting]],
        "Nee",
        "Ja"))</f>
        <v>Nvt</v>
      </c>
      <c r="M1496" s="10">
        <f>IF(Q4_2025[[#This Row],[Artikelprijs]]&lt;&gt;"",Q4_2025[[#This Row],[Artikelprijs]],Q4_2025[[#This Row],[Stuksprijs]])</f>
        <v>106.8625</v>
      </c>
      <c r="N1496" s="44">
        <f>Q4_2025[[#This Row],[Besteld]]*Q4_2025[[#This Row],[Prijs 2]]</f>
        <v>106.8625</v>
      </c>
      <c r="O1496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1496" s="3"/>
      <c r="W1496"/>
      <c r="AB1496"/>
    </row>
    <row r="1497" spans="1:28" x14ac:dyDescent="0.3">
      <c r="A1497" t="s">
        <v>930</v>
      </c>
      <c r="B1497">
        <v>5022017</v>
      </c>
      <c r="C1497" t="s">
        <v>300</v>
      </c>
      <c r="D1497">
        <v>1</v>
      </c>
      <c r="E1497" s="10">
        <v>632.59</v>
      </c>
      <c r="F1497" s="10">
        <v>632.59</v>
      </c>
      <c r="G1497" s="10">
        <v>632.59</v>
      </c>
      <c r="H1497">
        <v>0</v>
      </c>
      <c r="I1497" s="51" t="str">
        <f>_xlfn.XLOOKUP(Q4_2025[[#This Row],[Artikelnr]],Artikel_prijzen[Artnr],Artikel_prijzen[Groep],"")</f>
        <v>Elektra</v>
      </c>
      <c r="J1497" s="10">
        <f>_xlfn.XLOOKUP(Q4_2025[[#This Row],[Artikelnr]],Artikel_prijzen[Artnr],Artikel_prijzen[Prijs 2025],"")</f>
        <v>458.35</v>
      </c>
      <c r="K1497" t="str">
        <f>IF(Q4_2025[[#This Row],[Artikelprijs]]&lt;&gt;"",IF(Q4_2025[[#This Row],[Stuksprijs]]=Q4_2025[[#This Row],[Artikelprijs]],"Prijs gelijk","Prijs wijkt af"),"")</f>
        <v>Prijs wijkt af</v>
      </c>
      <c r="L1497" t="str">
        <f>IF(Q4_2025[[#This Row],[Relatiekorting percentage]]=0,
    "Nvt",
    IF(Q4_2025[[#This Row],[Brutobedrag 2]] &lt; Q4_2025[[#This Row],[Bruto - Rel.korting]],
        "Nee",
        "Ja"))</f>
        <v>Nvt</v>
      </c>
      <c r="M1497" s="10">
        <f>IF(Q4_2025[[#This Row],[Artikelprijs]]&lt;&gt;"",Q4_2025[[#This Row],[Artikelprijs]],Q4_2025[[#This Row],[Stuksprijs]])</f>
        <v>458.35</v>
      </c>
      <c r="N1497" s="44">
        <f>Q4_2025[[#This Row],[Besteld]]*Q4_2025[[#This Row],[Prijs 2]]</f>
        <v>458.35</v>
      </c>
      <c r="O1497" s="10">
        <f>IF(Q4_2025[[#This Row],[Brutobedrag 2]]&lt;Q4_2025[[#This Row],[Bruto - Rel.korting]],Q4_2025[[#This Row],[Brutobedrag 2]],Q4_2025[[#This Row],[Brutobedrag 2]]*(100-Q4_2025[[#This Row],[Relatiekorting percentage]])/100)</f>
        <v>458.35</v>
      </c>
      <c r="R1497" s="3"/>
      <c r="W1497"/>
      <c r="AB1497"/>
    </row>
    <row r="1498" spans="1:28" x14ac:dyDescent="0.3">
      <c r="A1498" t="s">
        <v>930</v>
      </c>
      <c r="B1498">
        <v>3002022</v>
      </c>
      <c r="C1498" t="s">
        <v>195</v>
      </c>
      <c r="D1498">
        <v>1</v>
      </c>
      <c r="E1498" s="10">
        <v>76.02</v>
      </c>
      <c r="F1498" s="10">
        <v>76.02</v>
      </c>
      <c r="G1498" s="10">
        <v>76.02</v>
      </c>
      <c r="H1498">
        <v>0</v>
      </c>
      <c r="I1498" s="51" t="str">
        <f>_xlfn.XLOOKUP(Q4_2025[[#This Row],[Artikelnr]],Artikel_prijzen[Artnr],Artikel_prijzen[Groep],"")</f>
        <v/>
      </c>
      <c r="J1498" s="10" t="str">
        <f>_xlfn.XLOOKUP(Q4_2025[[#This Row],[Artikelnr]],Artikel_prijzen[Artnr],Artikel_prijzen[Prijs 2025],"")</f>
        <v/>
      </c>
      <c r="K1498" t="str">
        <f>IF(Q4_2025[[#This Row],[Artikelprijs]]&lt;&gt;"",IF(Q4_2025[[#This Row],[Stuksprijs]]=Q4_2025[[#This Row],[Artikelprijs]],"Prijs gelijk","Prijs wijkt af"),"")</f>
        <v/>
      </c>
      <c r="L1498" t="str">
        <f>IF(Q4_2025[[#This Row],[Relatiekorting percentage]]=0,
    "Nvt",
    IF(Q4_2025[[#This Row],[Brutobedrag 2]] &lt; Q4_2025[[#This Row],[Bruto - Rel.korting]],
        "Nee",
        "Ja"))</f>
        <v>Nvt</v>
      </c>
      <c r="M1498" s="10">
        <f>IF(Q4_2025[[#This Row],[Artikelprijs]]&lt;&gt;"",Q4_2025[[#This Row],[Artikelprijs]],Q4_2025[[#This Row],[Stuksprijs]])</f>
        <v>76.02</v>
      </c>
      <c r="N1498" s="44">
        <f>Q4_2025[[#This Row],[Besteld]]*Q4_2025[[#This Row],[Prijs 2]]</f>
        <v>76.02</v>
      </c>
      <c r="O1498" s="10">
        <f>IF(Q4_2025[[#This Row],[Brutobedrag 2]]&lt;Q4_2025[[#This Row],[Bruto - Rel.korting]],Q4_2025[[#This Row],[Brutobedrag 2]],Q4_2025[[#This Row],[Brutobedrag 2]]*(100-Q4_2025[[#This Row],[Relatiekorting percentage]])/100)</f>
        <v>76.02</v>
      </c>
      <c r="R1498" s="3"/>
      <c r="W1498"/>
      <c r="AB1498"/>
    </row>
    <row r="1499" spans="1:28" x14ac:dyDescent="0.3">
      <c r="A1499" t="s">
        <v>930</v>
      </c>
      <c r="B1499">
        <v>5022029</v>
      </c>
      <c r="C1499" t="s">
        <v>282</v>
      </c>
      <c r="D1499">
        <v>1</v>
      </c>
      <c r="E1499" s="10">
        <v>514.14</v>
      </c>
      <c r="F1499" s="10">
        <v>514.14</v>
      </c>
      <c r="G1499" s="10">
        <v>514.14</v>
      </c>
      <c r="H1499">
        <v>0</v>
      </c>
      <c r="I1499" s="51" t="str">
        <f>_xlfn.XLOOKUP(Q4_2025[[#This Row],[Artikelnr]],Artikel_prijzen[Artnr],Artikel_prijzen[Groep],"")</f>
        <v>Elektra</v>
      </c>
      <c r="J1499" s="10">
        <f>_xlfn.XLOOKUP(Q4_2025[[#This Row],[Artikelnr]],Artikel_prijzen[Artnr],Artikel_prijzen[Prijs 2025],"")</f>
        <v>339.9</v>
      </c>
      <c r="K1499" t="str">
        <f>IF(Q4_2025[[#This Row],[Artikelprijs]]&lt;&gt;"",IF(Q4_2025[[#This Row],[Stuksprijs]]=Q4_2025[[#This Row],[Artikelprijs]],"Prijs gelijk","Prijs wijkt af"),"")</f>
        <v>Prijs wijkt af</v>
      </c>
      <c r="L1499" t="str">
        <f>IF(Q4_2025[[#This Row],[Relatiekorting percentage]]=0,
    "Nvt",
    IF(Q4_2025[[#This Row],[Brutobedrag 2]] &lt; Q4_2025[[#This Row],[Bruto - Rel.korting]],
        "Nee",
        "Ja"))</f>
        <v>Nvt</v>
      </c>
      <c r="M1499" s="10">
        <f>IF(Q4_2025[[#This Row],[Artikelprijs]]&lt;&gt;"",Q4_2025[[#This Row],[Artikelprijs]],Q4_2025[[#This Row],[Stuksprijs]])</f>
        <v>339.9</v>
      </c>
      <c r="N1499" s="44">
        <f>Q4_2025[[#This Row],[Besteld]]*Q4_2025[[#This Row],[Prijs 2]]</f>
        <v>339.9</v>
      </c>
      <c r="O1499" s="10">
        <f>IF(Q4_2025[[#This Row],[Brutobedrag 2]]&lt;Q4_2025[[#This Row],[Bruto - Rel.korting]],Q4_2025[[#This Row],[Brutobedrag 2]],Q4_2025[[#This Row],[Brutobedrag 2]]*(100-Q4_2025[[#This Row],[Relatiekorting percentage]])/100)</f>
        <v>339.9</v>
      </c>
      <c r="R1499" s="3"/>
      <c r="W1499"/>
      <c r="AB1499"/>
    </row>
    <row r="1500" spans="1:28" x14ac:dyDescent="0.3">
      <c r="A1500" t="s">
        <v>930</v>
      </c>
      <c r="B1500">
        <v>3002047</v>
      </c>
      <c r="C1500" t="s">
        <v>99</v>
      </c>
      <c r="D1500">
        <v>1</v>
      </c>
      <c r="E1500" s="10">
        <v>82.4</v>
      </c>
      <c r="F1500" s="10">
        <v>82.4</v>
      </c>
      <c r="G1500" s="10">
        <v>82.4</v>
      </c>
      <c r="H1500">
        <v>0</v>
      </c>
      <c r="I1500" s="51" t="str">
        <f>_xlfn.XLOOKUP(Q4_2025[[#This Row],[Artikelnr]],Artikel_prijzen[Artnr],Artikel_prijzen[Groep],"")</f>
        <v/>
      </c>
      <c r="J1500" s="10" t="str">
        <f>_xlfn.XLOOKUP(Q4_2025[[#This Row],[Artikelnr]],Artikel_prijzen[Artnr],Artikel_prijzen[Prijs 2025],"")</f>
        <v/>
      </c>
      <c r="K1500" t="str">
        <f>IF(Q4_2025[[#This Row],[Artikelprijs]]&lt;&gt;"",IF(Q4_2025[[#This Row],[Stuksprijs]]=Q4_2025[[#This Row],[Artikelprijs]],"Prijs gelijk","Prijs wijkt af"),"")</f>
        <v/>
      </c>
      <c r="L1500" t="str">
        <f>IF(Q4_2025[[#This Row],[Relatiekorting percentage]]=0,
    "Nvt",
    IF(Q4_2025[[#This Row],[Brutobedrag 2]] &lt; Q4_2025[[#This Row],[Bruto - Rel.korting]],
        "Nee",
        "Ja"))</f>
        <v>Nvt</v>
      </c>
      <c r="M1500" s="10">
        <f>IF(Q4_2025[[#This Row],[Artikelprijs]]&lt;&gt;"",Q4_2025[[#This Row],[Artikelprijs]],Q4_2025[[#This Row],[Stuksprijs]])</f>
        <v>82.4</v>
      </c>
      <c r="N1500" s="44">
        <f>Q4_2025[[#This Row],[Besteld]]*Q4_2025[[#This Row],[Prijs 2]]</f>
        <v>82.4</v>
      </c>
      <c r="O1500" s="10">
        <f>IF(Q4_2025[[#This Row],[Brutobedrag 2]]&lt;Q4_2025[[#This Row],[Bruto - Rel.korting]],Q4_2025[[#This Row],[Brutobedrag 2]],Q4_2025[[#This Row],[Brutobedrag 2]]*(100-Q4_2025[[#This Row],[Relatiekorting percentage]])/100)</f>
        <v>82.4</v>
      </c>
      <c r="R1500" s="3"/>
      <c r="W1500"/>
      <c r="AB1500"/>
    </row>
    <row r="1501" spans="1:28" x14ac:dyDescent="0.3">
      <c r="A1501" t="s">
        <v>930</v>
      </c>
      <c r="B1501">
        <v>5020002</v>
      </c>
      <c r="C1501" t="s">
        <v>56</v>
      </c>
      <c r="D1501">
        <v>4</v>
      </c>
      <c r="E1501" s="10">
        <v>39.65</v>
      </c>
      <c r="F1501" s="10">
        <v>158.6</v>
      </c>
      <c r="G1501" s="10">
        <v>158.6</v>
      </c>
      <c r="H1501">
        <v>0</v>
      </c>
      <c r="I1501" s="51" t="str">
        <f>_xlfn.XLOOKUP(Q4_2025[[#This Row],[Artikelnr]],Artikel_prijzen[Artnr],Artikel_prijzen[Groep],"")</f>
        <v/>
      </c>
      <c r="J1501" s="10" t="str">
        <f>_xlfn.XLOOKUP(Q4_2025[[#This Row],[Artikelnr]],Artikel_prijzen[Artnr],Artikel_prijzen[Prijs 2025],"")</f>
        <v/>
      </c>
      <c r="K1501" t="str">
        <f>IF(Q4_2025[[#This Row],[Artikelprijs]]&lt;&gt;"",IF(Q4_2025[[#This Row],[Stuksprijs]]=Q4_2025[[#This Row],[Artikelprijs]],"Prijs gelijk","Prijs wijkt af"),"")</f>
        <v/>
      </c>
      <c r="L1501" t="str">
        <f>IF(Q4_2025[[#This Row],[Relatiekorting percentage]]=0,
    "Nvt",
    IF(Q4_2025[[#This Row],[Brutobedrag 2]] &lt; Q4_2025[[#This Row],[Bruto - Rel.korting]],
        "Nee",
        "Ja"))</f>
        <v>Nvt</v>
      </c>
      <c r="M1501" s="10">
        <f>IF(Q4_2025[[#This Row],[Artikelprijs]]&lt;&gt;"",Q4_2025[[#This Row],[Artikelprijs]],Q4_2025[[#This Row],[Stuksprijs]])</f>
        <v>39.65</v>
      </c>
      <c r="N1501" s="44">
        <f>Q4_2025[[#This Row],[Besteld]]*Q4_2025[[#This Row],[Prijs 2]]</f>
        <v>158.6</v>
      </c>
      <c r="O1501" s="10">
        <f>IF(Q4_2025[[#This Row],[Brutobedrag 2]]&lt;Q4_2025[[#This Row],[Bruto - Rel.korting]],Q4_2025[[#This Row],[Brutobedrag 2]],Q4_2025[[#This Row],[Brutobedrag 2]]*(100-Q4_2025[[#This Row],[Relatiekorting percentage]])/100)</f>
        <v>158.6</v>
      </c>
      <c r="R1501" s="3"/>
      <c r="W1501"/>
      <c r="AB1501"/>
    </row>
    <row r="1502" spans="1:28" x14ac:dyDescent="0.3">
      <c r="A1502" t="s">
        <v>930</v>
      </c>
      <c r="B1502">
        <v>5022037</v>
      </c>
      <c r="C1502" t="s">
        <v>324</v>
      </c>
      <c r="D1502">
        <v>1</v>
      </c>
      <c r="E1502" s="10">
        <v>983.7</v>
      </c>
      <c r="F1502" s="10">
        <v>983.7</v>
      </c>
      <c r="G1502" s="10">
        <v>983.7</v>
      </c>
      <c r="H1502">
        <v>0</v>
      </c>
      <c r="I1502" s="51" t="str">
        <f>_xlfn.XLOOKUP(Q4_2025[[#This Row],[Artikelnr]],Artikel_prijzen[Artnr],Artikel_prijzen[Groep],"")</f>
        <v>Elektra</v>
      </c>
      <c r="J1502" s="10">
        <f>_xlfn.XLOOKUP(Q4_2025[[#This Row],[Artikelnr]],Artikel_prijzen[Artnr],Artikel_prijzen[Prijs 2025],"")</f>
        <v>585</v>
      </c>
      <c r="K1502" t="str">
        <f>IF(Q4_2025[[#This Row],[Artikelprijs]]&lt;&gt;"",IF(Q4_2025[[#This Row],[Stuksprijs]]=Q4_2025[[#This Row],[Artikelprijs]],"Prijs gelijk","Prijs wijkt af"),"")</f>
        <v>Prijs wijkt af</v>
      </c>
      <c r="L1502" t="str">
        <f>IF(Q4_2025[[#This Row],[Relatiekorting percentage]]=0,
    "Nvt",
    IF(Q4_2025[[#This Row],[Brutobedrag 2]] &lt; Q4_2025[[#This Row],[Bruto - Rel.korting]],
        "Nee",
        "Ja"))</f>
        <v>Nvt</v>
      </c>
      <c r="M1502" s="10">
        <f>IF(Q4_2025[[#This Row],[Artikelprijs]]&lt;&gt;"",Q4_2025[[#This Row],[Artikelprijs]],Q4_2025[[#This Row],[Stuksprijs]])</f>
        <v>585</v>
      </c>
      <c r="N1502" s="44">
        <f>Q4_2025[[#This Row],[Besteld]]*Q4_2025[[#This Row],[Prijs 2]]</f>
        <v>585</v>
      </c>
      <c r="O1502" s="10">
        <f>IF(Q4_2025[[#This Row],[Brutobedrag 2]]&lt;Q4_2025[[#This Row],[Bruto - Rel.korting]],Q4_2025[[#This Row],[Brutobedrag 2]],Q4_2025[[#This Row],[Brutobedrag 2]]*(100-Q4_2025[[#This Row],[Relatiekorting percentage]])/100)</f>
        <v>585</v>
      </c>
      <c r="R1502" s="3"/>
      <c r="W1502"/>
      <c r="AB1502"/>
    </row>
    <row r="1503" spans="1:28" x14ac:dyDescent="0.3">
      <c r="A1503" t="s">
        <v>930</v>
      </c>
      <c r="B1503">
        <v>3002024</v>
      </c>
      <c r="C1503" t="s">
        <v>700</v>
      </c>
      <c r="D1503">
        <v>1</v>
      </c>
      <c r="E1503" s="10">
        <v>64.44</v>
      </c>
      <c r="F1503" s="10">
        <v>64.44</v>
      </c>
      <c r="G1503" s="10">
        <v>64.44</v>
      </c>
      <c r="H1503">
        <v>0</v>
      </c>
      <c r="I1503" s="51" t="str">
        <f>_xlfn.XLOOKUP(Q4_2025[[#This Row],[Artikelnr]],Artikel_prijzen[Artnr],Artikel_prijzen[Groep],"")</f>
        <v/>
      </c>
      <c r="J1503" s="10" t="str">
        <f>_xlfn.XLOOKUP(Q4_2025[[#This Row],[Artikelnr]],Artikel_prijzen[Artnr],Artikel_prijzen[Prijs 2025],"")</f>
        <v/>
      </c>
      <c r="K1503" t="str">
        <f>IF(Q4_2025[[#This Row],[Artikelprijs]]&lt;&gt;"",IF(Q4_2025[[#This Row],[Stuksprijs]]=Q4_2025[[#This Row],[Artikelprijs]],"Prijs gelijk","Prijs wijkt af"),"")</f>
        <v/>
      </c>
      <c r="L1503" t="str">
        <f>IF(Q4_2025[[#This Row],[Relatiekorting percentage]]=0,
    "Nvt",
    IF(Q4_2025[[#This Row],[Brutobedrag 2]] &lt; Q4_2025[[#This Row],[Bruto - Rel.korting]],
        "Nee",
        "Ja"))</f>
        <v>Nvt</v>
      </c>
      <c r="M1503" s="10">
        <f>IF(Q4_2025[[#This Row],[Artikelprijs]]&lt;&gt;"",Q4_2025[[#This Row],[Artikelprijs]],Q4_2025[[#This Row],[Stuksprijs]])</f>
        <v>64.44</v>
      </c>
      <c r="N1503" s="44">
        <f>Q4_2025[[#This Row],[Besteld]]*Q4_2025[[#This Row],[Prijs 2]]</f>
        <v>64.44</v>
      </c>
      <c r="O1503" s="10">
        <f>IF(Q4_2025[[#This Row],[Brutobedrag 2]]&lt;Q4_2025[[#This Row],[Bruto - Rel.korting]],Q4_2025[[#This Row],[Brutobedrag 2]],Q4_2025[[#This Row],[Brutobedrag 2]]*(100-Q4_2025[[#This Row],[Relatiekorting percentage]])/100)</f>
        <v>64.44</v>
      </c>
      <c r="R1503" s="3"/>
      <c r="W1503"/>
      <c r="AB1503"/>
    </row>
    <row r="1504" spans="1:28" x14ac:dyDescent="0.3">
      <c r="A1504" t="s">
        <v>930</v>
      </c>
      <c r="B1504">
        <v>5021034</v>
      </c>
      <c r="C1504" t="s">
        <v>276</v>
      </c>
      <c r="D1504">
        <v>1</v>
      </c>
      <c r="E1504" s="10">
        <v>185.4</v>
      </c>
      <c r="F1504" s="10">
        <v>185.4</v>
      </c>
      <c r="G1504" s="10">
        <v>185.4</v>
      </c>
      <c r="H1504">
        <v>0</v>
      </c>
      <c r="I1504" s="51" t="str">
        <f>_xlfn.XLOOKUP(Q4_2025[[#This Row],[Artikelnr]],Artikel_prijzen[Artnr],Artikel_prijzen[Groep],"")</f>
        <v>Elektra</v>
      </c>
      <c r="J1504" s="10">
        <f>_xlfn.XLOOKUP(Q4_2025[[#This Row],[Artikelnr]],Artikel_prijzen[Artnr],Artikel_prijzen[Prijs 2025],"")</f>
        <v>106.8625</v>
      </c>
      <c r="K1504" t="str">
        <f>IF(Q4_2025[[#This Row],[Artikelprijs]]&lt;&gt;"",IF(Q4_2025[[#This Row],[Stuksprijs]]=Q4_2025[[#This Row],[Artikelprijs]],"Prijs gelijk","Prijs wijkt af"),"")</f>
        <v>Prijs wijkt af</v>
      </c>
      <c r="L1504" t="str">
        <f>IF(Q4_2025[[#This Row],[Relatiekorting percentage]]=0,
    "Nvt",
    IF(Q4_2025[[#This Row],[Brutobedrag 2]] &lt; Q4_2025[[#This Row],[Bruto - Rel.korting]],
        "Nee",
        "Ja"))</f>
        <v>Nvt</v>
      </c>
      <c r="M1504" s="10">
        <f>IF(Q4_2025[[#This Row],[Artikelprijs]]&lt;&gt;"",Q4_2025[[#This Row],[Artikelprijs]],Q4_2025[[#This Row],[Stuksprijs]])</f>
        <v>106.8625</v>
      </c>
      <c r="N1504" s="44">
        <f>Q4_2025[[#This Row],[Besteld]]*Q4_2025[[#This Row],[Prijs 2]]</f>
        <v>106.8625</v>
      </c>
      <c r="O1504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1504" s="3"/>
      <c r="W1504"/>
      <c r="AB1504"/>
    </row>
    <row r="1505" spans="1:28" x14ac:dyDescent="0.3">
      <c r="A1505" t="s">
        <v>930</v>
      </c>
      <c r="B1505">
        <v>5022039</v>
      </c>
      <c r="C1505" t="s">
        <v>288</v>
      </c>
      <c r="D1505">
        <v>1</v>
      </c>
      <c r="E1505" s="10">
        <v>1229.2</v>
      </c>
      <c r="F1505" s="10">
        <v>1229.2</v>
      </c>
      <c r="G1505" s="10">
        <v>1229.2</v>
      </c>
      <c r="H1505">
        <v>0</v>
      </c>
      <c r="I1505" s="51" t="str">
        <f>_xlfn.XLOOKUP(Q4_2025[[#This Row],[Artikelnr]],Artikel_prijzen[Artnr],Artikel_prijzen[Groep],"")</f>
        <v>Elektra</v>
      </c>
      <c r="J1505" s="10">
        <f>_xlfn.XLOOKUP(Q4_2025[[#This Row],[Artikelnr]],Artikel_prijzen[Artnr],Artikel_prijzen[Prijs 2025],"")</f>
        <v>700</v>
      </c>
      <c r="K1505" t="str">
        <f>IF(Q4_2025[[#This Row],[Artikelprijs]]&lt;&gt;"",IF(Q4_2025[[#This Row],[Stuksprijs]]=Q4_2025[[#This Row],[Artikelprijs]],"Prijs gelijk","Prijs wijkt af"),"")</f>
        <v>Prijs wijkt af</v>
      </c>
      <c r="L1505" t="str">
        <f>IF(Q4_2025[[#This Row],[Relatiekorting percentage]]=0,
    "Nvt",
    IF(Q4_2025[[#This Row],[Brutobedrag 2]] &lt; Q4_2025[[#This Row],[Bruto - Rel.korting]],
        "Nee",
        "Ja"))</f>
        <v>Nvt</v>
      </c>
      <c r="M1505" s="10">
        <f>IF(Q4_2025[[#This Row],[Artikelprijs]]&lt;&gt;"",Q4_2025[[#This Row],[Artikelprijs]],Q4_2025[[#This Row],[Stuksprijs]])</f>
        <v>700</v>
      </c>
      <c r="N1505" s="44">
        <f>Q4_2025[[#This Row],[Besteld]]*Q4_2025[[#This Row],[Prijs 2]]</f>
        <v>700</v>
      </c>
      <c r="O1505" s="10">
        <f>IF(Q4_2025[[#This Row],[Brutobedrag 2]]&lt;Q4_2025[[#This Row],[Bruto - Rel.korting]],Q4_2025[[#This Row],[Brutobedrag 2]],Q4_2025[[#This Row],[Brutobedrag 2]]*(100-Q4_2025[[#This Row],[Relatiekorting percentage]])/100)</f>
        <v>700</v>
      </c>
      <c r="R1505" s="3"/>
      <c r="W1505"/>
      <c r="AB1505"/>
    </row>
    <row r="1506" spans="1:28" x14ac:dyDescent="0.3">
      <c r="A1506" t="s">
        <v>930</v>
      </c>
      <c r="B1506">
        <v>3002024</v>
      </c>
      <c r="C1506" t="s">
        <v>700</v>
      </c>
      <c r="D1506">
        <v>1</v>
      </c>
      <c r="E1506" s="10">
        <v>64.44</v>
      </c>
      <c r="F1506" s="10">
        <v>64.44</v>
      </c>
      <c r="G1506" s="10">
        <v>64.44</v>
      </c>
      <c r="H1506">
        <v>0</v>
      </c>
      <c r="I1506" s="51" t="str">
        <f>_xlfn.XLOOKUP(Q4_2025[[#This Row],[Artikelnr]],Artikel_prijzen[Artnr],Artikel_prijzen[Groep],"")</f>
        <v/>
      </c>
      <c r="J1506" s="10" t="str">
        <f>_xlfn.XLOOKUP(Q4_2025[[#This Row],[Artikelnr]],Artikel_prijzen[Artnr],Artikel_prijzen[Prijs 2025],"")</f>
        <v/>
      </c>
      <c r="K1506" t="str">
        <f>IF(Q4_2025[[#This Row],[Artikelprijs]]&lt;&gt;"",IF(Q4_2025[[#This Row],[Stuksprijs]]=Q4_2025[[#This Row],[Artikelprijs]],"Prijs gelijk","Prijs wijkt af"),"")</f>
        <v/>
      </c>
      <c r="L1506" t="str">
        <f>IF(Q4_2025[[#This Row],[Relatiekorting percentage]]=0,
    "Nvt",
    IF(Q4_2025[[#This Row],[Brutobedrag 2]] &lt; Q4_2025[[#This Row],[Bruto - Rel.korting]],
        "Nee",
        "Ja"))</f>
        <v>Nvt</v>
      </c>
      <c r="M1506" s="10">
        <f>IF(Q4_2025[[#This Row],[Artikelprijs]]&lt;&gt;"",Q4_2025[[#This Row],[Artikelprijs]],Q4_2025[[#This Row],[Stuksprijs]])</f>
        <v>64.44</v>
      </c>
      <c r="N1506" s="44">
        <f>Q4_2025[[#This Row],[Besteld]]*Q4_2025[[#This Row],[Prijs 2]]</f>
        <v>64.44</v>
      </c>
      <c r="O1506" s="10">
        <f>IF(Q4_2025[[#This Row],[Brutobedrag 2]]&lt;Q4_2025[[#This Row],[Bruto - Rel.korting]],Q4_2025[[#This Row],[Brutobedrag 2]],Q4_2025[[#This Row],[Brutobedrag 2]]*(100-Q4_2025[[#This Row],[Relatiekorting percentage]])/100)</f>
        <v>64.44</v>
      </c>
      <c r="R1506" s="3"/>
      <c r="W1506"/>
      <c r="AB1506"/>
    </row>
    <row r="1507" spans="1:28" x14ac:dyDescent="0.3">
      <c r="A1507" t="s">
        <v>930</v>
      </c>
      <c r="B1507">
        <v>5021034</v>
      </c>
      <c r="C1507" t="s">
        <v>276</v>
      </c>
      <c r="D1507">
        <v>2</v>
      </c>
      <c r="E1507" s="10">
        <v>185.4</v>
      </c>
      <c r="F1507" s="10">
        <v>370.8</v>
      </c>
      <c r="G1507" s="10">
        <v>370.8</v>
      </c>
      <c r="H1507">
        <v>0</v>
      </c>
      <c r="I1507" s="51" t="str">
        <f>_xlfn.XLOOKUP(Q4_2025[[#This Row],[Artikelnr]],Artikel_prijzen[Artnr],Artikel_prijzen[Groep],"")</f>
        <v>Elektra</v>
      </c>
      <c r="J1507" s="10">
        <f>_xlfn.XLOOKUP(Q4_2025[[#This Row],[Artikelnr]],Artikel_prijzen[Artnr],Artikel_prijzen[Prijs 2025],"")</f>
        <v>106.8625</v>
      </c>
      <c r="K1507" t="str">
        <f>IF(Q4_2025[[#This Row],[Artikelprijs]]&lt;&gt;"",IF(Q4_2025[[#This Row],[Stuksprijs]]=Q4_2025[[#This Row],[Artikelprijs]],"Prijs gelijk","Prijs wijkt af"),"")</f>
        <v>Prijs wijkt af</v>
      </c>
      <c r="L1507" t="str">
        <f>IF(Q4_2025[[#This Row],[Relatiekorting percentage]]=0,
    "Nvt",
    IF(Q4_2025[[#This Row],[Brutobedrag 2]] &lt; Q4_2025[[#This Row],[Bruto - Rel.korting]],
        "Nee",
        "Ja"))</f>
        <v>Nvt</v>
      </c>
      <c r="M1507" s="10">
        <f>IF(Q4_2025[[#This Row],[Artikelprijs]]&lt;&gt;"",Q4_2025[[#This Row],[Artikelprijs]],Q4_2025[[#This Row],[Stuksprijs]])</f>
        <v>106.8625</v>
      </c>
      <c r="N1507" s="44">
        <f>Q4_2025[[#This Row],[Besteld]]*Q4_2025[[#This Row],[Prijs 2]]</f>
        <v>213.72499999999999</v>
      </c>
      <c r="O1507" s="10">
        <f>IF(Q4_2025[[#This Row],[Brutobedrag 2]]&lt;Q4_2025[[#This Row],[Bruto - Rel.korting]],Q4_2025[[#This Row],[Brutobedrag 2]],Q4_2025[[#This Row],[Brutobedrag 2]]*(100-Q4_2025[[#This Row],[Relatiekorting percentage]])/100)</f>
        <v>213.72499999999999</v>
      </c>
      <c r="R1507" s="3"/>
      <c r="W1507"/>
      <c r="AB1507"/>
    </row>
    <row r="1508" spans="1:28" x14ac:dyDescent="0.3">
      <c r="A1508" t="s">
        <v>930</v>
      </c>
      <c r="B1508">
        <v>5021034</v>
      </c>
      <c r="C1508" t="s">
        <v>276</v>
      </c>
      <c r="D1508">
        <v>1</v>
      </c>
      <c r="E1508" s="10">
        <v>185.4</v>
      </c>
      <c r="F1508" s="10">
        <v>185.4</v>
      </c>
      <c r="G1508" s="10">
        <v>185.4</v>
      </c>
      <c r="H1508">
        <v>0</v>
      </c>
      <c r="I1508" s="51" t="str">
        <f>_xlfn.XLOOKUP(Q4_2025[[#This Row],[Artikelnr]],Artikel_prijzen[Artnr],Artikel_prijzen[Groep],"")</f>
        <v>Elektra</v>
      </c>
      <c r="J1508" s="10">
        <f>_xlfn.XLOOKUP(Q4_2025[[#This Row],[Artikelnr]],Artikel_prijzen[Artnr],Artikel_prijzen[Prijs 2025],"")</f>
        <v>106.8625</v>
      </c>
      <c r="K1508" t="str">
        <f>IF(Q4_2025[[#This Row],[Artikelprijs]]&lt;&gt;"",IF(Q4_2025[[#This Row],[Stuksprijs]]=Q4_2025[[#This Row],[Artikelprijs]],"Prijs gelijk","Prijs wijkt af"),"")</f>
        <v>Prijs wijkt af</v>
      </c>
      <c r="L1508" t="str">
        <f>IF(Q4_2025[[#This Row],[Relatiekorting percentage]]=0,
    "Nvt",
    IF(Q4_2025[[#This Row],[Brutobedrag 2]] &lt; Q4_2025[[#This Row],[Bruto - Rel.korting]],
        "Nee",
        "Ja"))</f>
        <v>Nvt</v>
      </c>
      <c r="M1508" s="10">
        <f>IF(Q4_2025[[#This Row],[Artikelprijs]]&lt;&gt;"",Q4_2025[[#This Row],[Artikelprijs]],Q4_2025[[#This Row],[Stuksprijs]])</f>
        <v>106.8625</v>
      </c>
      <c r="N1508" s="44">
        <f>Q4_2025[[#This Row],[Besteld]]*Q4_2025[[#This Row],[Prijs 2]]</f>
        <v>106.8625</v>
      </c>
      <c r="O1508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1508" s="3"/>
      <c r="W1508"/>
      <c r="AB1508"/>
    </row>
    <row r="1509" spans="1:28" x14ac:dyDescent="0.3">
      <c r="A1509" t="s">
        <v>930</v>
      </c>
      <c r="B1509">
        <v>5021034</v>
      </c>
      <c r="C1509" t="s">
        <v>276</v>
      </c>
      <c r="D1509">
        <v>2</v>
      </c>
      <c r="E1509" s="10">
        <v>185.4</v>
      </c>
      <c r="F1509" s="10">
        <v>370.8</v>
      </c>
      <c r="G1509" s="10">
        <v>370.8</v>
      </c>
      <c r="H1509">
        <v>0</v>
      </c>
      <c r="I1509" s="51" t="str">
        <f>_xlfn.XLOOKUP(Q4_2025[[#This Row],[Artikelnr]],Artikel_prijzen[Artnr],Artikel_prijzen[Groep],"")</f>
        <v>Elektra</v>
      </c>
      <c r="J1509" s="10">
        <f>_xlfn.XLOOKUP(Q4_2025[[#This Row],[Artikelnr]],Artikel_prijzen[Artnr],Artikel_prijzen[Prijs 2025],"")</f>
        <v>106.8625</v>
      </c>
      <c r="K1509" t="str">
        <f>IF(Q4_2025[[#This Row],[Artikelprijs]]&lt;&gt;"",IF(Q4_2025[[#This Row],[Stuksprijs]]=Q4_2025[[#This Row],[Artikelprijs]],"Prijs gelijk","Prijs wijkt af"),"")</f>
        <v>Prijs wijkt af</v>
      </c>
      <c r="L1509" t="str">
        <f>IF(Q4_2025[[#This Row],[Relatiekorting percentage]]=0,
    "Nvt",
    IF(Q4_2025[[#This Row],[Brutobedrag 2]] &lt; Q4_2025[[#This Row],[Bruto - Rel.korting]],
        "Nee",
        "Ja"))</f>
        <v>Nvt</v>
      </c>
      <c r="M1509" s="10">
        <f>IF(Q4_2025[[#This Row],[Artikelprijs]]&lt;&gt;"",Q4_2025[[#This Row],[Artikelprijs]],Q4_2025[[#This Row],[Stuksprijs]])</f>
        <v>106.8625</v>
      </c>
      <c r="N1509" s="44">
        <f>Q4_2025[[#This Row],[Besteld]]*Q4_2025[[#This Row],[Prijs 2]]</f>
        <v>213.72499999999999</v>
      </c>
      <c r="O1509" s="10">
        <f>IF(Q4_2025[[#This Row],[Brutobedrag 2]]&lt;Q4_2025[[#This Row],[Bruto - Rel.korting]],Q4_2025[[#This Row],[Brutobedrag 2]],Q4_2025[[#This Row],[Brutobedrag 2]]*(100-Q4_2025[[#This Row],[Relatiekorting percentage]])/100)</f>
        <v>213.72499999999999</v>
      </c>
      <c r="R1509" s="3"/>
      <c r="W1509"/>
      <c r="AB1509"/>
    </row>
    <row r="1510" spans="1:28" x14ac:dyDescent="0.3">
      <c r="A1510" t="s">
        <v>930</v>
      </c>
      <c r="B1510">
        <v>5022017</v>
      </c>
      <c r="C1510" t="s">
        <v>300</v>
      </c>
      <c r="D1510">
        <v>1</v>
      </c>
      <c r="E1510" s="10">
        <v>632.59</v>
      </c>
      <c r="F1510" s="10">
        <v>632.59</v>
      </c>
      <c r="G1510" s="10">
        <v>632.59</v>
      </c>
      <c r="H1510">
        <v>0</v>
      </c>
      <c r="I1510" s="51" t="str">
        <f>_xlfn.XLOOKUP(Q4_2025[[#This Row],[Artikelnr]],Artikel_prijzen[Artnr],Artikel_prijzen[Groep],"")</f>
        <v>Elektra</v>
      </c>
      <c r="J1510" s="10">
        <f>_xlfn.XLOOKUP(Q4_2025[[#This Row],[Artikelnr]],Artikel_prijzen[Artnr],Artikel_prijzen[Prijs 2025],"")</f>
        <v>458.35</v>
      </c>
      <c r="K1510" t="str">
        <f>IF(Q4_2025[[#This Row],[Artikelprijs]]&lt;&gt;"",IF(Q4_2025[[#This Row],[Stuksprijs]]=Q4_2025[[#This Row],[Artikelprijs]],"Prijs gelijk","Prijs wijkt af"),"")</f>
        <v>Prijs wijkt af</v>
      </c>
      <c r="L1510" t="str">
        <f>IF(Q4_2025[[#This Row],[Relatiekorting percentage]]=0,
    "Nvt",
    IF(Q4_2025[[#This Row],[Brutobedrag 2]] &lt; Q4_2025[[#This Row],[Bruto - Rel.korting]],
        "Nee",
        "Ja"))</f>
        <v>Nvt</v>
      </c>
      <c r="M1510" s="10">
        <f>IF(Q4_2025[[#This Row],[Artikelprijs]]&lt;&gt;"",Q4_2025[[#This Row],[Artikelprijs]],Q4_2025[[#This Row],[Stuksprijs]])</f>
        <v>458.35</v>
      </c>
      <c r="N1510" s="44">
        <f>Q4_2025[[#This Row],[Besteld]]*Q4_2025[[#This Row],[Prijs 2]]</f>
        <v>458.35</v>
      </c>
      <c r="O1510" s="10">
        <f>IF(Q4_2025[[#This Row],[Brutobedrag 2]]&lt;Q4_2025[[#This Row],[Bruto - Rel.korting]],Q4_2025[[#This Row],[Brutobedrag 2]],Q4_2025[[#This Row],[Brutobedrag 2]]*(100-Q4_2025[[#This Row],[Relatiekorting percentage]])/100)</f>
        <v>458.35</v>
      </c>
      <c r="R1510" s="3"/>
      <c r="W1510"/>
      <c r="AB1510"/>
    </row>
    <row r="1511" spans="1:28" x14ac:dyDescent="0.3">
      <c r="A1511" t="s">
        <v>930</v>
      </c>
      <c r="B1511">
        <v>5022027</v>
      </c>
      <c r="C1511" t="s">
        <v>279</v>
      </c>
      <c r="D1511">
        <v>1</v>
      </c>
      <c r="E1511" s="10">
        <v>429.38</v>
      </c>
      <c r="F1511" s="10">
        <v>429.38</v>
      </c>
      <c r="G1511" s="10">
        <v>429.38</v>
      </c>
      <c r="H1511">
        <v>0</v>
      </c>
      <c r="I1511" s="51" t="str">
        <f>_xlfn.XLOOKUP(Q4_2025[[#This Row],[Artikelnr]],Artikel_prijzen[Artnr],Artikel_prijzen[Groep],"")</f>
        <v>Elektra</v>
      </c>
      <c r="J1511" s="10">
        <f>_xlfn.XLOOKUP(Q4_2025[[#This Row],[Artikelnr]],Artikel_prijzen[Artnr],Artikel_prijzen[Prijs 2025],"")</f>
        <v>298.7</v>
      </c>
      <c r="K1511" t="str">
        <f>IF(Q4_2025[[#This Row],[Artikelprijs]]&lt;&gt;"",IF(Q4_2025[[#This Row],[Stuksprijs]]=Q4_2025[[#This Row],[Artikelprijs]],"Prijs gelijk","Prijs wijkt af"),"")</f>
        <v>Prijs wijkt af</v>
      </c>
      <c r="L1511" t="str">
        <f>IF(Q4_2025[[#This Row],[Relatiekorting percentage]]=0,
    "Nvt",
    IF(Q4_2025[[#This Row],[Brutobedrag 2]] &lt; Q4_2025[[#This Row],[Bruto - Rel.korting]],
        "Nee",
        "Ja"))</f>
        <v>Nvt</v>
      </c>
      <c r="M1511" s="10">
        <f>IF(Q4_2025[[#This Row],[Artikelprijs]]&lt;&gt;"",Q4_2025[[#This Row],[Artikelprijs]],Q4_2025[[#This Row],[Stuksprijs]])</f>
        <v>298.7</v>
      </c>
      <c r="N1511" s="44">
        <f>Q4_2025[[#This Row],[Besteld]]*Q4_2025[[#This Row],[Prijs 2]]</f>
        <v>298.7</v>
      </c>
      <c r="O1511" s="10">
        <f>IF(Q4_2025[[#This Row],[Brutobedrag 2]]&lt;Q4_2025[[#This Row],[Bruto - Rel.korting]],Q4_2025[[#This Row],[Brutobedrag 2]],Q4_2025[[#This Row],[Brutobedrag 2]]*(100-Q4_2025[[#This Row],[Relatiekorting percentage]])/100)</f>
        <v>298.7</v>
      </c>
      <c r="R1511" s="3"/>
      <c r="W1511"/>
      <c r="AB1511"/>
    </row>
    <row r="1512" spans="1:28" x14ac:dyDescent="0.3">
      <c r="A1512" t="s">
        <v>930</v>
      </c>
      <c r="B1512">
        <v>5021034</v>
      </c>
      <c r="C1512" t="s">
        <v>276</v>
      </c>
      <c r="D1512">
        <v>1</v>
      </c>
      <c r="E1512" s="10">
        <v>185.4</v>
      </c>
      <c r="F1512" s="10">
        <v>185.4</v>
      </c>
      <c r="G1512" s="10">
        <v>185.4</v>
      </c>
      <c r="H1512">
        <v>0</v>
      </c>
      <c r="I1512" s="51" t="str">
        <f>_xlfn.XLOOKUP(Q4_2025[[#This Row],[Artikelnr]],Artikel_prijzen[Artnr],Artikel_prijzen[Groep],"")</f>
        <v>Elektra</v>
      </c>
      <c r="J1512" s="10">
        <f>_xlfn.XLOOKUP(Q4_2025[[#This Row],[Artikelnr]],Artikel_prijzen[Artnr],Artikel_prijzen[Prijs 2025],"")</f>
        <v>106.8625</v>
      </c>
      <c r="K1512" t="str">
        <f>IF(Q4_2025[[#This Row],[Artikelprijs]]&lt;&gt;"",IF(Q4_2025[[#This Row],[Stuksprijs]]=Q4_2025[[#This Row],[Artikelprijs]],"Prijs gelijk","Prijs wijkt af"),"")</f>
        <v>Prijs wijkt af</v>
      </c>
      <c r="L1512" t="str">
        <f>IF(Q4_2025[[#This Row],[Relatiekorting percentage]]=0,
    "Nvt",
    IF(Q4_2025[[#This Row],[Brutobedrag 2]] &lt; Q4_2025[[#This Row],[Bruto - Rel.korting]],
        "Nee",
        "Ja"))</f>
        <v>Nvt</v>
      </c>
      <c r="M1512" s="10">
        <f>IF(Q4_2025[[#This Row],[Artikelprijs]]&lt;&gt;"",Q4_2025[[#This Row],[Artikelprijs]],Q4_2025[[#This Row],[Stuksprijs]])</f>
        <v>106.8625</v>
      </c>
      <c r="N1512" s="44">
        <f>Q4_2025[[#This Row],[Besteld]]*Q4_2025[[#This Row],[Prijs 2]]</f>
        <v>106.8625</v>
      </c>
      <c r="O1512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1512" s="3"/>
      <c r="W1512"/>
      <c r="AB1512"/>
    </row>
    <row r="1513" spans="1:28" x14ac:dyDescent="0.3">
      <c r="A1513" t="s">
        <v>930</v>
      </c>
      <c r="B1513">
        <v>5022025</v>
      </c>
      <c r="C1513" t="s">
        <v>277</v>
      </c>
      <c r="D1513">
        <v>1</v>
      </c>
      <c r="E1513" s="10">
        <v>361.25</v>
      </c>
      <c r="F1513" s="10">
        <v>361.25</v>
      </c>
      <c r="G1513" s="10">
        <v>361.25</v>
      </c>
      <c r="H1513">
        <v>0</v>
      </c>
      <c r="I1513" s="51" t="str">
        <f>_xlfn.XLOOKUP(Q4_2025[[#This Row],[Artikelnr]],Artikel_prijzen[Artnr],Artikel_prijzen[Groep],"")</f>
        <v>Elektra</v>
      </c>
      <c r="J1513" s="10">
        <f>_xlfn.XLOOKUP(Q4_2025[[#This Row],[Artikelnr]],Artikel_prijzen[Artnr],Artikel_prijzen[Prijs 2025],"")</f>
        <v>252.35</v>
      </c>
      <c r="K1513" t="str">
        <f>IF(Q4_2025[[#This Row],[Artikelprijs]]&lt;&gt;"",IF(Q4_2025[[#This Row],[Stuksprijs]]=Q4_2025[[#This Row],[Artikelprijs]],"Prijs gelijk","Prijs wijkt af"),"")</f>
        <v>Prijs wijkt af</v>
      </c>
      <c r="L1513" t="str">
        <f>IF(Q4_2025[[#This Row],[Relatiekorting percentage]]=0,
    "Nvt",
    IF(Q4_2025[[#This Row],[Brutobedrag 2]] &lt; Q4_2025[[#This Row],[Bruto - Rel.korting]],
        "Nee",
        "Ja"))</f>
        <v>Nvt</v>
      </c>
      <c r="M1513" s="10">
        <f>IF(Q4_2025[[#This Row],[Artikelprijs]]&lt;&gt;"",Q4_2025[[#This Row],[Artikelprijs]],Q4_2025[[#This Row],[Stuksprijs]])</f>
        <v>252.35</v>
      </c>
      <c r="N1513" s="44">
        <f>Q4_2025[[#This Row],[Besteld]]*Q4_2025[[#This Row],[Prijs 2]]</f>
        <v>252.35</v>
      </c>
      <c r="O1513" s="10">
        <f>IF(Q4_2025[[#This Row],[Brutobedrag 2]]&lt;Q4_2025[[#This Row],[Bruto - Rel.korting]],Q4_2025[[#This Row],[Brutobedrag 2]],Q4_2025[[#This Row],[Brutobedrag 2]]*(100-Q4_2025[[#This Row],[Relatiekorting percentage]])/100)</f>
        <v>252.35</v>
      </c>
      <c r="R1513" s="3"/>
      <c r="W1513"/>
      <c r="AB1513"/>
    </row>
    <row r="1514" spans="1:28" x14ac:dyDescent="0.3">
      <c r="A1514" t="s">
        <v>930</v>
      </c>
      <c r="B1514">
        <v>5021034</v>
      </c>
      <c r="C1514" t="s">
        <v>276</v>
      </c>
      <c r="D1514">
        <v>2</v>
      </c>
      <c r="E1514" s="10">
        <v>185.4</v>
      </c>
      <c r="F1514" s="10">
        <v>370.8</v>
      </c>
      <c r="G1514" s="10">
        <v>370.8</v>
      </c>
      <c r="H1514">
        <v>0</v>
      </c>
      <c r="I1514" s="51" t="str">
        <f>_xlfn.XLOOKUP(Q4_2025[[#This Row],[Artikelnr]],Artikel_prijzen[Artnr],Artikel_prijzen[Groep],"")</f>
        <v>Elektra</v>
      </c>
      <c r="J1514" s="10">
        <f>_xlfn.XLOOKUP(Q4_2025[[#This Row],[Artikelnr]],Artikel_prijzen[Artnr],Artikel_prijzen[Prijs 2025],"")</f>
        <v>106.8625</v>
      </c>
      <c r="K1514" t="str">
        <f>IF(Q4_2025[[#This Row],[Artikelprijs]]&lt;&gt;"",IF(Q4_2025[[#This Row],[Stuksprijs]]=Q4_2025[[#This Row],[Artikelprijs]],"Prijs gelijk","Prijs wijkt af"),"")</f>
        <v>Prijs wijkt af</v>
      </c>
      <c r="L1514" t="str">
        <f>IF(Q4_2025[[#This Row],[Relatiekorting percentage]]=0,
    "Nvt",
    IF(Q4_2025[[#This Row],[Brutobedrag 2]] &lt; Q4_2025[[#This Row],[Bruto - Rel.korting]],
        "Nee",
        "Ja"))</f>
        <v>Nvt</v>
      </c>
      <c r="M1514" s="10">
        <f>IF(Q4_2025[[#This Row],[Artikelprijs]]&lt;&gt;"",Q4_2025[[#This Row],[Artikelprijs]],Q4_2025[[#This Row],[Stuksprijs]])</f>
        <v>106.8625</v>
      </c>
      <c r="N1514" s="44">
        <f>Q4_2025[[#This Row],[Besteld]]*Q4_2025[[#This Row],[Prijs 2]]</f>
        <v>213.72499999999999</v>
      </c>
      <c r="O1514" s="10">
        <f>IF(Q4_2025[[#This Row],[Brutobedrag 2]]&lt;Q4_2025[[#This Row],[Bruto - Rel.korting]],Q4_2025[[#This Row],[Brutobedrag 2]],Q4_2025[[#This Row],[Brutobedrag 2]]*(100-Q4_2025[[#This Row],[Relatiekorting percentage]])/100)</f>
        <v>213.72499999999999</v>
      </c>
      <c r="R1514" s="3"/>
      <c r="W1514"/>
      <c r="AB1514"/>
    </row>
    <row r="1515" spans="1:28" x14ac:dyDescent="0.3">
      <c r="A1515" t="s">
        <v>930</v>
      </c>
      <c r="B1515">
        <v>1010006</v>
      </c>
      <c r="C1515" t="s">
        <v>157</v>
      </c>
      <c r="D1515">
        <v>7</v>
      </c>
      <c r="E1515" s="10">
        <v>43</v>
      </c>
      <c r="F1515" s="10">
        <v>301</v>
      </c>
      <c r="G1515" s="10">
        <v>301</v>
      </c>
      <c r="H1515">
        <v>0</v>
      </c>
      <c r="I1515" s="51" t="str">
        <f>_xlfn.XLOOKUP(Q4_2025[[#This Row],[Artikelnr]],Artikel_prijzen[Artnr],Artikel_prijzen[Groep],"")</f>
        <v/>
      </c>
      <c r="J1515" s="10" t="str">
        <f>_xlfn.XLOOKUP(Q4_2025[[#This Row],[Artikelnr]],Artikel_prijzen[Artnr],Artikel_prijzen[Prijs 2025],"")</f>
        <v/>
      </c>
      <c r="K1515" t="str">
        <f>IF(Q4_2025[[#This Row],[Artikelprijs]]&lt;&gt;"",IF(Q4_2025[[#This Row],[Stuksprijs]]=Q4_2025[[#This Row],[Artikelprijs]],"Prijs gelijk","Prijs wijkt af"),"")</f>
        <v/>
      </c>
      <c r="L1515" t="str">
        <f>IF(Q4_2025[[#This Row],[Relatiekorting percentage]]=0,
    "Nvt",
    IF(Q4_2025[[#This Row],[Brutobedrag 2]] &lt; Q4_2025[[#This Row],[Bruto - Rel.korting]],
        "Nee",
        "Ja"))</f>
        <v>Nvt</v>
      </c>
      <c r="M1515" s="10">
        <f>IF(Q4_2025[[#This Row],[Artikelprijs]]&lt;&gt;"",Q4_2025[[#This Row],[Artikelprijs]],Q4_2025[[#This Row],[Stuksprijs]])</f>
        <v>43</v>
      </c>
      <c r="N1515" s="44">
        <f>Q4_2025[[#This Row],[Besteld]]*Q4_2025[[#This Row],[Prijs 2]]</f>
        <v>301</v>
      </c>
      <c r="O1515" s="10">
        <f>IF(Q4_2025[[#This Row],[Brutobedrag 2]]&lt;Q4_2025[[#This Row],[Bruto - Rel.korting]],Q4_2025[[#This Row],[Brutobedrag 2]],Q4_2025[[#This Row],[Brutobedrag 2]]*(100-Q4_2025[[#This Row],[Relatiekorting percentage]])/100)</f>
        <v>301</v>
      </c>
      <c r="R1515" s="3"/>
      <c r="W1515"/>
      <c r="AB1515"/>
    </row>
    <row r="1516" spans="1:28" x14ac:dyDescent="0.3">
      <c r="A1516" t="s">
        <v>930</v>
      </c>
      <c r="B1516">
        <v>5020001</v>
      </c>
      <c r="C1516" t="s">
        <v>46</v>
      </c>
      <c r="D1516">
        <v>7</v>
      </c>
      <c r="E1516" s="10">
        <v>29.35</v>
      </c>
      <c r="F1516" s="10">
        <v>205.45</v>
      </c>
      <c r="G1516" s="10">
        <v>205.45</v>
      </c>
      <c r="H1516">
        <v>0</v>
      </c>
      <c r="I1516" s="51" t="str">
        <f>_xlfn.XLOOKUP(Q4_2025[[#This Row],[Artikelnr]],Artikel_prijzen[Artnr],Artikel_prijzen[Groep],"")</f>
        <v/>
      </c>
      <c r="J1516" s="10" t="str">
        <f>_xlfn.XLOOKUP(Q4_2025[[#This Row],[Artikelnr]],Artikel_prijzen[Artnr],Artikel_prijzen[Prijs 2025],"")</f>
        <v/>
      </c>
      <c r="K1516" t="str">
        <f>IF(Q4_2025[[#This Row],[Artikelprijs]]&lt;&gt;"",IF(Q4_2025[[#This Row],[Stuksprijs]]=Q4_2025[[#This Row],[Artikelprijs]],"Prijs gelijk","Prijs wijkt af"),"")</f>
        <v/>
      </c>
      <c r="L1516" t="str">
        <f>IF(Q4_2025[[#This Row],[Relatiekorting percentage]]=0,
    "Nvt",
    IF(Q4_2025[[#This Row],[Brutobedrag 2]] &lt; Q4_2025[[#This Row],[Bruto - Rel.korting]],
        "Nee",
        "Ja"))</f>
        <v>Nvt</v>
      </c>
      <c r="M1516" s="10">
        <f>IF(Q4_2025[[#This Row],[Artikelprijs]]&lt;&gt;"",Q4_2025[[#This Row],[Artikelprijs]],Q4_2025[[#This Row],[Stuksprijs]])</f>
        <v>29.35</v>
      </c>
      <c r="N1516" s="44">
        <f>Q4_2025[[#This Row],[Besteld]]*Q4_2025[[#This Row],[Prijs 2]]</f>
        <v>205.45000000000002</v>
      </c>
      <c r="O1516" s="10">
        <f>IF(Q4_2025[[#This Row],[Brutobedrag 2]]&lt;Q4_2025[[#This Row],[Bruto - Rel.korting]],Q4_2025[[#This Row],[Brutobedrag 2]],Q4_2025[[#This Row],[Brutobedrag 2]]*(100-Q4_2025[[#This Row],[Relatiekorting percentage]])/100)</f>
        <v>205.45</v>
      </c>
      <c r="R1516" s="3"/>
      <c r="W1516"/>
      <c r="AB1516"/>
    </row>
    <row r="1517" spans="1:28" x14ac:dyDescent="0.3">
      <c r="A1517" t="s">
        <v>930</v>
      </c>
      <c r="B1517">
        <v>5030028</v>
      </c>
      <c r="C1517" t="s">
        <v>341</v>
      </c>
      <c r="D1517">
        <v>13</v>
      </c>
      <c r="E1517" s="10">
        <v>28.84</v>
      </c>
      <c r="F1517" s="10">
        <v>374.92</v>
      </c>
      <c r="G1517" s="10">
        <v>374.92</v>
      </c>
      <c r="H1517">
        <v>0</v>
      </c>
      <c r="I1517" s="51" t="str">
        <f>_xlfn.XLOOKUP(Q4_2025[[#This Row],[Artikelnr]],Artikel_prijzen[Artnr],Artikel_prijzen[Groep],"")</f>
        <v/>
      </c>
      <c r="J1517" s="10" t="str">
        <f>_xlfn.XLOOKUP(Q4_2025[[#This Row],[Artikelnr]],Artikel_prijzen[Artnr],Artikel_prijzen[Prijs 2025],"")</f>
        <v/>
      </c>
      <c r="K1517" t="str">
        <f>IF(Q4_2025[[#This Row],[Artikelprijs]]&lt;&gt;"",IF(Q4_2025[[#This Row],[Stuksprijs]]=Q4_2025[[#This Row],[Artikelprijs]],"Prijs gelijk","Prijs wijkt af"),"")</f>
        <v/>
      </c>
      <c r="L1517" t="str">
        <f>IF(Q4_2025[[#This Row],[Relatiekorting percentage]]=0,
    "Nvt",
    IF(Q4_2025[[#This Row],[Brutobedrag 2]] &lt; Q4_2025[[#This Row],[Bruto - Rel.korting]],
        "Nee",
        "Ja"))</f>
        <v>Nvt</v>
      </c>
      <c r="M1517" s="10">
        <f>IF(Q4_2025[[#This Row],[Artikelprijs]]&lt;&gt;"",Q4_2025[[#This Row],[Artikelprijs]],Q4_2025[[#This Row],[Stuksprijs]])</f>
        <v>28.84</v>
      </c>
      <c r="N1517" s="44">
        <f>Q4_2025[[#This Row],[Besteld]]*Q4_2025[[#This Row],[Prijs 2]]</f>
        <v>374.92</v>
      </c>
      <c r="O1517" s="10">
        <f>IF(Q4_2025[[#This Row],[Brutobedrag 2]]&lt;Q4_2025[[#This Row],[Bruto - Rel.korting]],Q4_2025[[#This Row],[Brutobedrag 2]],Q4_2025[[#This Row],[Brutobedrag 2]]*(100-Q4_2025[[#This Row],[Relatiekorting percentage]])/100)</f>
        <v>374.92</v>
      </c>
      <c r="R1517" s="3"/>
      <c r="W1517"/>
      <c r="AB1517"/>
    </row>
    <row r="1518" spans="1:28" x14ac:dyDescent="0.3">
      <c r="A1518" t="s">
        <v>930</v>
      </c>
      <c r="B1518">
        <v>5030225</v>
      </c>
      <c r="C1518" t="s">
        <v>261</v>
      </c>
      <c r="D1518">
        <v>2</v>
      </c>
      <c r="E1518" s="10">
        <v>133.9</v>
      </c>
      <c r="F1518" s="10">
        <v>267.8</v>
      </c>
      <c r="G1518" s="10">
        <v>267.8</v>
      </c>
      <c r="H1518">
        <v>0</v>
      </c>
      <c r="I1518" s="51" t="str">
        <f>_xlfn.XLOOKUP(Q4_2025[[#This Row],[Artikelnr]],Artikel_prijzen[Artnr],Artikel_prijzen[Groep],"")</f>
        <v>Rigging</v>
      </c>
      <c r="J1518" s="10">
        <f>_xlfn.XLOOKUP(Q4_2025[[#This Row],[Artikelnr]],Artikel_prijzen[Artnr],Artikel_prijzen[Prijs 2025],"")</f>
        <v>130</v>
      </c>
      <c r="K1518" t="str">
        <f>IF(Q4_2025[[#This Row],[Artikelprijs]]&lt;&gt;"",IF(Q4_2025[[#This Row],[Stuksprijs]]=Q4_2025[[#This Row],[Artikelprijs]],"Prijs gelijk","Prijs wijkt af"),"")</f>
        <v>Prijs wijkt af</v>
      </c>
      <c r="L1518" t="str">
        <f>IF(Q4_2025[[#This Row],[Relatiekorting percentage]]=0,
    "Nvt",
    IF(Q4_2025[[#This Row],[Brutobedrag 2]] &lt; Q4_2025[[#This Row],[Bruto - Rel.korting]],
        "Nee",
        "Ja"))</f>
        <v>Nvt</v>
      </c>
      <c r="M1518" s="10">
        <f>IF(Q4_2025[[#This Row],[Artikelprijs]]&lt;&gt;"",Q4_2025[[#This Row],[Artikelprijs]],Q4_2025[[#This Row],[Stuksprijs]])</f>
        <v>130</v>
      </c>
      <c r="N1518" s="44">
        <f>Q4_2025[[#This Row],[Besteld]]*Q4_2025[[#This Row],[Prijs 2]]</f>
        <v>260</v>
      </c>
      <c r="O1518" s="10">
        <f>IF(Q4_2025[[#This Row],[Brutobedrag 2]]&lt;Q4_2025[[#This Row],[Bruto - Rel.korting]],Q4_2025[[#This Row],[Brutobedrag 2]],Q4_2025[[#This Row],[Brutobedrag 2]]*(100-Q4_2025[[#This Row],[Relatiekorting percentage]])/100)</f>
        <v>260</v>
      </c>
      <c r="R1518" s="3"/>
      <c r="W1518"/>
      <c r="AB1518"/>
    </row>
    <row r="1519" spans="1:28" x14ac:dyDescent="0.3">
      <c r="A1519" t="s">
        <v>930</v>
      </c>
      <c r="B1519">
        <v>5030225</v>
      </c>
      <c r="C1519" t="s">
        <v>261</v>
      </c>
      <c r="D1519">
        <v>3</v>
      </c>
      <c r="E1519" s="10">
        <v>133.9</v>
      </c>
      <c r="F1519" s="10">
        <v>401.7</v>
      </c>
      <c r="G1519" s="10">
        <v>401.7</v>
      </c>
      <c r="H1519">
        <v>0</v>
      </c>
      <c r="I1519" s="51" t="str">
        <f>_xlfn.XLOOKUP(Q4_2025[[#This Row],[Artikelnr]],Artikel_prijzen[Artnr],Artikel_prijzen[Groep],"")</f>
        <v>Rigging</v>
      </c>
      <c r="J1519" s="10">
        <f>_xlfn.XLOOKUP(Q4_2025[[#This Row],[Artikelnr]],Artikel_prijzen[Artnr],Artikel_prijzen[Prijs 2025],"")</f>
        <v>130</v>
      </c>
      <c r="K1519" t="str">
        <f>IF(Q4_2025[[#This Row],[Artikelprijs]]&lt;&gt;"",IF(Q4_2025[[#This Row],[Stuksprijs]]=Q4_2025[[#This Row],[Artikelprijs]],"Prijs gelijk","Prijs wijkt af"),"")</f>
        <v>Prijs wijkt af</v>
      </c>
      <c r="L1519" t="str">
        <f>IF(Q4_2025[[#This Row],[Relatiekorting percentage]]=0,
    "Nvt",
    IF(Q4_2025[[#This Row],[Brutobedrag 2]] &lt; Q4_2025[[#This Row],[Bruto - Rel.korting]],
        "Nee",
        "Ja"))</f>
        <v>Nvt</v>
      </c>
      <c r="M1519" s="10">
        <f>IF(Q4_2025[[#This Row],[Artikelprijs]]&lt;&gt;"",Q4_2025[[#This Row],[Artikelprijs]],Q4_2025[[#This Row],[Stuksprijs]])</f>
        <v>130</v>
      </c>
      <c r="N1519" s="44">
        <f>Q4_2025[[#This Row],[Besteld]]*Q4_2025[[#This Row],[Prijs 2]]</f>
        <v>390</v>
      </c>
      <c r="O1519" s="10">
        <f>IF(Q4_2025[[#This Row],[Brutobedrag 2]]&lt;Q4_2025[[#This Row],[Bruto - Rel.korting]],Q4_2025[[#This Row],[Brutobedrag 2]],Q4_2025[[#This Row],[Brutobedrag 2]]*(100-Q4_2025[[#This Row],[Relatiekorting percentage]])/100)</f>
        <v>390</v>
      </c>
      <c r="R1519" s="3"/>
      <c r="W1519"/>
      <c r="AB1519"/>
    </row>
    <row r="1520" spans="1:28" x14ac:dyDescent="0.3">
      <c r="A1520" t="s">
        <v>930</v>
      </c>
      <c r="B1520">
        <v>5030228</v>
      </c>
      <c r="C1520" t="s">
        <v>113</v>
      </c>
      <c r="D1520">
        <v>2</v>
      </c>
      <c r="E1520" s="10">
        <v>236.9</v>
      </c>
      <c r="F1520" s="10">
        <v>473.8</v>
      </c>
      <c r="G1520" s="10">
        <v>473.8</v>
      </c>
      <c r="H1520">
        <v>0</v>
      </c>
      <c r="I1520" s="51" t="str">
        <f>_xlfn.XLOOKUP(Q4_2025[[#This Row],[Artikelnr]],Artikel_prijzen[Artnr],Artikel_prijzen[Groep],"")</f>
        <v>Rigging</v>
      </c>
      <c r="J1520" s="10">
        <f>_xlfn.XLOOKUP(Q4_2025[[#This Row],[Artikelnr]],Artikel_prijzen[Artnr],Artikel_prijzen[Prijs 2025],"")</f>
        <v>230</v>
      </c>
      <c r="K1520" t="str">
        <f>IF(Q4_2025[[#This Row],[Artikelprijs]]&lt;&gt;"",IF(Q4_2025[[#This Row],[Stuksprijs]]=Q4_2025[[#This Row],[Artikelprijs]],"Prijs gelijk","Prijs wijkt af"),"")</f>
        <v>Prijs wijkt af</v>
      </c>
      <c r="L1520" t="str">
        <f>IF(Q4_2025[[#This Row],[Relatiekorting percentage]]=0,
    "Nvt",
    IF(Q4_2025[[#This Row],[Brutobedrag 2]] &lt; Q4_2025[[#This Row],[Bruto - Rel.korting]],
        "Nee",
        "Ja"))</f>
        <v>Nvt</v>
      </c>
      <c r="M1520" s="10">
        <f>IF(Q4_2025[[#This Row],[Artikelprijs]]&lt;&gt;"",Q4_2025[[#This Row],[Artikelprijs]],Q4_2025[[#This Row],[Stuksprijs]])</f>
        <v>230</v>
      </c>
      <c r="N1520" s="44">
        <f>Q4_2025[[#This Row],[Besteld]]*Q4_2025[[#This Row],[Prijs 2]]</f>
        <v>460</v>
      </c>
      <c r="O1520" s="10">
        <f>IF(Q4_2025[[#This Row],[Brutobedrag 2]]&lt;Q4_2025[[#This Row],[Bruto - Rel.korting]],Q4_2025[[#This Row],[Brutobedrag 2]],Q4_2025[[#This Row],[Brutobedrag 2]]*(100-Q4_2025[[#This Row],[Relatiekorting percentage]])/100)</f>
        <v>460</v>
      </c>
      <c r="R1520" s="3"/>
      <c r="W1520"/>
      <c r="AB1520"/>
    </row>
    <row r="1521" spans="1:28" x14ac:dyDescent="0.3">
      <c r="A1521" t="s">
        <v>930</v>
      </c>
      <c r="B1521">
        <v>5030232</v>
      </c>
      <c r="C1521" t="s">
        <v>116</v>
      </c>
      <c r="D1521">
        <v>1</v>
      </c>
      <c r="E1521" s="10">
        <v>144.19999999999999</v>
      </c>
      <c r="F1521" s="10">
        <v>144.19999999999999</v>
      </c>
      <c r="G1521" s="10">
        <v>144.19999999999999</v>
      </c>
      <c r="H1521">
        <v>0</v>
      </c>
      <c r="I1521" s="51" t="str">
        <f>_xlfn.XLOOKUP(Q4_2025[[#This Row],[Artikelnr]],Artikel_prijzen[Artnr],Artikel_prijzen[Groep],"")</f>
        <v>Rigging</v>
      </c>
      <c r="J1521" s="10">
        <f>_xlfn.XLOOKUP(Q4_2025[[#This Row],[Artikelnr]],Artikel_prijzen[Artnr],Artikel_prijzen[Prijs 2025],"")</f>
        <v>140</v>
      </c>
      <c r="K1521" t="str">
        <f>IF(Q4_2025[[#This Row],[Artikelprijs]]&lt;&gt;"",IF(Q4_2025[[#This Row],[Stuksprijs]]=Q4_2025[[#This Row],[Artikelprijs]],"Prijs gelijk","Prijs wijkt af"),"")</f>
        <v>Prijs wijkt af</v>
      </c>
      <c r="L1521" t="str">
        <f>IF(Q4_2025[[#This Row],[Relatiekorting percentage]]=0,
    "Nvt",
    IF(Q4_2025[[#This Row],[Brutobedrag 2]] &lt; Q4_2025[[#This Row],[Bruto - Rel.korting]],
        "Nee",
        "Ja"))</f>
        <v>Nvt</v>
      </c>
      <c r="M1521" s="10">
        <f>IF(Q4_2025[[#This Row],[Artikelprijs]]&lt;&gt;"",Q4_2025[[#This Row],[Artikelprijs]],Q4_2025[[#This Row],[Stuksprijs]])</f>
        <v>140</v>
      </c>
      <c r="N1521" s="44">
        <f>Q4_2025[[#This Row],[Besteld]]*Q4_2025[[#This Row],[Prijs 2]]</f>
        <v>140</v>
      </c>
      <c r="O1521" s="10">
        <f>IF(Q4_2025[[#This Row],[Brutobedrag 2]]&lt;Q4_2025[[#This Row],[Bruto - Rel.korting]],Q4_2025[[#This Row],[Brutobedrag 2]],Q4_2025[[#This Row],[Brutobedrag 2]]*(100-Q4_2025[[#This Row],[Relatiekorting percentage]])/100)</f>
        <v>140</v>
      </c>
      <c r="R1521" s="3"/>
      <c r="W1521"/>
      <c r="AB1521"/>
    </row>
    <row r="1522" spans="1:28" x14ac:dyDescent="0.3">
      <c r="A1522" t="s">
        <v>930</v>
      </c>
      <c r="B1522">
        <v>5030229</v>
      </c>
      <c r="C1522" t="s">
        <v>18</v>
      </c>
      <c r="D1522">
        <v>6</v>
      </c>
      <c r="E1522" s="10">
        <v>303.85000000000002</v>
      </c>
      <c r="F1522" s="10">
        <v>1823.1</v>
      </c>
      <c r="G1522" s="10">
        <v>1823.1</v>
      </c>
      <c r="H1522">
        <v>0</v>
      </c>
      <c r="I1522" s="51" t="str">
        <f>_xlfn.XLOOKUP(Q4_2025[[#This Row],[Artikelnr]],Artikel_prijzen[Artnr],Artikel_prijzen[Groep],"")</f>
        <v>Rigging</v>
      </c>
      <c r="J1522" s="10">
        <f>_xlfn.XLOOKUP(Q4_2025[[#This Row],[Artikelnr]],Artikel_prijzen[Artnr],Artikel_prijzen[Prijs 2025],"")</f>
        <v>295</v>
      </c>
      <c r="K1522" t="str">
        <f>IF(Q4_2025[[#This Row],[Artikelprijs]]&lt;&gt;"",IF(Q4_2025[[#This Row],[Stuksprijs]]=Q4_2025[[#This Row],[Artikelprijs]],"Prijs gelijk","Prijs wijkt af"),"")</f>
        <v>Prijs wijkt af</v>
      </c>
      <c r="L1522" t="str">
        <f>IF(Q4_2025[[#This Row],[Relatiekorting percentage]]=0,
    "Nvt",
    IF(Q4_2025[[#This Row],[Brutobedrag 2]] &lt; Q4_2025[[#This Row],[Bruto - Rel.korting]],
        "Nee",
        "Ja"))</f>
        <v>Nvt</v>
      </c>
      <c r="M1522" s="10">
        <f>IF(Q4_2025[[#This Row],[Artikelprijs]]&lt;&gt;"",Q4_2025[[#This Row],[Artikelprijs]],Q4_2025[[#This Row],[Stuksprijs]])</f>
        <v>295</v>
      </c>
      <c r="N1522" s="44">
        <f>Q4_2025[[#This Row],[Besteld]]*Q4_2025[[#This Row],[Prijs 2]]</f>
        <v>1770</v>
      </c>
      <c r="O1522" s="10">
        <f>IF(Q4_2025[[#This Row],[Brutobedrag 2]]&lt;Q4_2025[[#This Row],[Bruto - Rel.korting]],Q4_2025[[#This Row],[Brutobedrag 2]],Q4_2025[[#This Row],[Brutobedrag 2]]*(100-Q4_2025[[#This Row],[Relatiekorting percentage]])/100)</f>
        <v>1770</v>
      </c>
      <c r="R1522" s="3"/>
      <c r="W1522"/>
      <c r="AB1522"/>
    </row>
    <row r="1523" spans="1:28" x14ac:dyDescent="0.3">
      <c r="A1523" t="s">
        <v>930</v>
      </c>
      <c r="B1523">
        <v>5030229</v>
      </c>
      <c r="C1523" t="s">
        <v>18</v>
      </c>
      <c r="D1523">
        <v>4</v>
      </c>
      <c r="E1523" s="10">
        <v>303.85000000000002</v>
      </c>
      <c r="F1523" s="10">
        <v>1215.4000000000001</v>
      </c>
      <c r="G1523" s="10">
        <v>1215.4000000000001</v>
      </c>
      <c r="H1523">
        <v>0</v>
      </c>
      <c r="I1523" s="51" t="str">
        <f>_xlfn.XLOOKUP(Q4_2025[[#This Row],[Artikelnr]],Artikel_prijzen[Artnr],Artikel_prijzen[Groep],"")</f>
        <v>Rigging</v>
      </c>
      <c r="J1523" s="10">
        <f>_xlfn.XLOOKUP(Q4_2025[[#This Row],[Artikelnr]],Artikel_prijzen[Artnr],Artikel_prijzen[Prijs 2025],"")</f>
        <v>295</v>
      </c>
      <c r="K1523" t="str">
        <f>IF(Q4_2025[[#This Row],[Artikelprijs]]&lt;&gt;"",IF(Q4_2025[[#This Row],[Stuksprijs]]=Q4_2025[[#This Row],[Artikelprijs]],"Prijs gelijk","Prijs wijkt af"),"")</f>
        <v>Prijs wijkt af</v>
      </c>
      <c r="L1523" t="str">
        <f>IF(Q4_2025[[#This Row],[Relatiekorting percentage]]=0,
    "Nvt",
    IF(Q4_2025[[#This Row],[Brutobedrag 2]] &lt; Q4_2025[[#This Row],[Bruto - Rel.korting]],
        "Nee",
        "Ja"))</f>
        <v>Nvt</v>
      </c>
      <c r="M1523" s="10">
        <f>IF(Q4_2025[[#This Row],[Artikelprijs]]&lt;&gt;"",Q4_2025[[#This Row],[Artikelprijs]],Q4_2025[[#This Row],[Stuksprijs]])</f>
        <v>295</v>
      </c>
      <c r="N1523" s="44">
        <f>Q4_2025[[#This Row],[Besteld]]*Q4_2025[[#This Row],[Prijs 2]]</f>
        <v>1180</v>
      </c>
      <c r="O1523" s="10">
        <f>IF(Q4_2025[[#This Row],[Brutobedrag 2]]&lt;Q4_2025[[#This Row],[Bruto - Rel.korting]],Q4_2025[[#This Row],[Brutobedrag 2]],Q4_2025[[#This Row],[Brutobedrag 2]]*(100-Q4_2025[[#This Row],[Relatiekorting percentage]])/100)</f>
        <v>1180</v>
      </c>
      <c r="R1523" s="3"/>
      <c r="W1523"/>
      <c r="AB1523"/>
    </row>
    <row r="1524" spans="1:28" x14ac:dyDescent="0.3">
      <c r="A1524" t="s">
        <v>930</v>
      </c>
      <c r="B1524">
        <v>5030232</v>
      </c>
      <c r="C1524" t="s">
        <v>116</v>
      </c>
      <c r="D1524">
        <v>1</v>
      </c>
      <c r="E1524" s="10">
        <v>144.19999999999999</v>
      </c>
      <c r="F1524" s="10">
        <v>144.19999999999999</v>
      </c>
      <c r="G1524" s="10">
        <v>144.19999999999999</v>
      </c>
      <c r="H1524">
        <v>0</v>
      </c>
      <c r="I1524" s="51" t="str">
        <f>_xlfn.XLOOKUP(Q4_2025[[#This Row],[Artikelnr]],Artikel_prijzen[Artnr],Artikel_prijzen[Groep],"")</f>
        <v>Rigging</v>
      </c>
      <c r="J1524" s="10">
        <f>_xlfn.XLOOKUP(Q4_2025[[#This Row],[Artikelnr]],Artikel_prijzen[Artnr],Artikel_prijzen[Prijs 2025],"")</f>
        <v>140</v>
      </c>
      <c r="K1524" t="str">
        <f>IF(Q4_2025[[#This Row],[Artikelprijs]]&lt;&gt;"",IF(Q4_2025[[#This Row],[Stuksprijs]]=Q4_2025[[#This Row],[Artikelprijs]],"Prijs gelijk","Prijs wijkt af"),"")</f>
        <v>Prijs wijkt af</v>
      </c>
      <c r="L1524" t="str">
        <f>IF(Q4_2025[[#This Row],[Relatiekorting percentage]]=0,
    "Nvt",
    IF(Q4_2025[[#This Row],[Brutobedrag 2]] &lt; Q4_2025[[#This Row],[Bruto - Rel.korting]],
        "Nee",
        "Ja"))</f>
        <v>Nvt</v>
      </c>
      <c r="M1524" s="10">
        <f>IF(Q4_2025[[#This Row],[Artikelprijs]]&lt;&gt;"",Q4_2025[[#This Row],[Artikelprijs]],Q4_2025[[#This Row],[Stuksprijs]])</f>
        <v>140</v>
      </c>
      <c r="N1524" s="44">
        <f>Q4_2025[[#This Row],[Besteld]]*Q4_2025[[#This Row],[Prijs 2]]</f>
        <v>140</v>
      </c>
      <c r="O1524" s="10">
        <f>IF(Q4_2025[[#This Row],[Brutobedrag 2]]&lt;Q4_2025[[#This Row],[Bruto - Rel.korting]],Q4_2025[[#This Row],[Brutobedrag 2]],Q4_2025[[#This Row],[Brutobedrag 2]]*(100-Q4_2025[[#This Row],[Relatiekorting percentage]])/100)</f>
        <v>140</v>
      </c>
      <c r="R1524" s="3"/>
      <c r="W1524"/>
      <c r="AB1524"/>
    </row>
    <row r="1525" spans="1:28" x14ac:dyDescent="0.3">
      <c r="A1525" t="s">
        <v>930</v>
      </c>
      <c r="B1525">
        <v>5030225</v>
      </c>
      <c r="C1525" t="s">
        <v>261</v>
      </c>
      <c r="D1525">
        <v>4</v>
      </c>
      <c r="E1525" s="10">
        <v>133.9</v>
      </c>
      <c r="F1525" s="10">
        <v>535.6</v>
      </c>
      <c r="G1525" s="10">
        <v>535.6</v>
      </c>
      <c r="H1525">
        <v>0</v>
      </c>
      <c r="I1525" s="51" t="str">
        <f>_xlfn.XLOOKUP(Q4_2025[[#This Row],[Artikelnr]],Artikel_prijzen[Artnr],Artikel_prijzen[Groep],"")</f>
        <v>Rigging</v>
      </c>
      <c r="J1525" s="10">
        <f>_xlfn.XLOOKUP(Q4_2025[[#This Row],[Artikelnr]],Artikel_prijzen[Artnr],Artikel_prijzen[Prijs 2025],"")</f>
        <v>130</v>
      </c>
      <c r="K1525" t="str">
        <f>IF(Q4_2025[[#This Row],[Artikelprijs]]&lt;&gt;"",IF(Q4_2025[[#This Row],[Stuksprijs]]=Q4_2025[[#This Row],[Artikelprijs]],"Prijs gelijk","Prijs wijkt af"),"")</f>
        <v>Prijs wijkt af</v>
      </c>
      <c r="L1525" t="str">
        <f>IF(Q4_2025[[#This Row],[Relatiekorting percentage]]=0,
    "Nvt",
    IF(Q4_2025[[#This Row],[Brutobedrag 2]] &lt; Q4_2025[[#This Row],[Bruto - Rel.korting]],
        "Nee",
        "Ja"))</f>
        <v>Nvt</v>
      </c>
      <c r="M1525" s="10">
        <f>IF(Q4_2025[[#This Row],[Artikelprijs]]&lt;&gt;"",Q4_2025[[#This Row],[Artikelprijs]],Q4_2025[[#This Row],[Stuksprijs]])</f>
        <v>130</v>
      </c>
      <c r="N1525" s="44">
        <f>Q4_2025[[#This Row],[Besteld]]*Q4_2025[[#This Row],[Prijs 2]]</f>
        <v>520</v>
      </c>
      <c r="O1525" s="10">
        <f>IF(Q4_2025[[#This Row],[Brutobedrag 2]]&lt;Q4_2025[[#This Row],[Bruto - Rel.korting]],Q4_2025[[#This Row],[Brutobedrag 2]],Q4_2025[[#This Row],[Brutobedrag 2]]*(100-Q4_2025[[#This Row],[Relatiekorting percentage]])/100)</f>
        <v>520</v>
      </c>
      <c r="R1525" s="3"/>
      <c r="W1525"/>
      <c r="AB1525"/>
    </row>
    <row r="1526" spans="1:28" x14ac:dyDescent="0.3">
      <c r="A1526" t="s">
        <v>930</v>
      </c>
      <c r="B1526">
        <v>5030228</v>
      </c>
      <c r="C1526" t="s">
        <v>113</v>
      </c>
      <c r="D1526">
        <v>2</v>
      </c>
      <c r="E1526" s="10">
        <v>236.9</v>
      </c>
      <c r="F1526" s="10">
        <v>473.8</v>
      </c>
      <c r="G1526" s="10">
        <v>473.8</v>
      </c>
      <c r="H1526">
        <v>0</v>
      </c>
      <c r="I1526" s="51" t="str">
        <f>_xlfn.XLOOKUP(Q4_2025[[#This Row],[Artikelnr]],Artikel_prijzen[Artnr],Artikel_prijzen[Groep],"")</f>
        <v>Rigging</v>
      </c>
      <c r="J1526" s="10">
        <f>_xlfn.XLOOKUP(Q4_2025[[#This Row],[Artikelnr]],Artikel_prijzen[Artnr],Artikel_prijzen[Prijs 2025],"")</f>
        <v>230</v>
      </c>
      <c r="K1526" t="str">
        <f>IF(Q4_2025[[#This Row],[Artikelprijs]]&lt;&gt;"",IF(Q4_2025[[#This Row],[Stuksprijs]]=Q4_2025[[#This Row],[Artikelprijs]],"Prijs gelijk","Prijs wijkt af"),"")</f>
        <v>Prijs wijkt af</v>
      </c>
      <c r="L1526" t="str">
        <f>IF(Q4_2025[[#This Row],[Relatiekorting percentage]]=0,
    "Nvt",
    IF(Q4_2025[[#This Row],[Brutobedrag 2]] &lt; Q4_2025[[#This Row],[Bruto - Rel.korting]],
        "Nee",
        "Ja"))</f>
        <v>Nvt</v>
      </c>
      <c r="M1526" s="10">
        <f>IF(Q4_2025[[#This Row],[Artikelprijs]]&lt;&gt;"",Q4_2025[[#This Row],[Artikelprijs]],Q4_2025[[#This Row],[Stuksprijs]])</f>
        <v>230</v>
      </c>
      <c r="N1526" s="44">
        <f>Q4_2025[[#This Row],[Besteld]]*Q4_2025[[#This Row],[Prijs 2]]</f>
        <v>460</v>
      </c>
      <c r="O1526" s="10">
        <f>IF(Q4_2025[[#This Row],[Brutobedrag 2]]&lt;Q4_2025[[#This Row],[Bruto - Rel.korting]],Q4_2025[[#This Row],[Brutobedrag 2]],Q4_2025[[#This Row],[Brutobedrag 2]]*(100-Q4_2025[[#This Row],[Relatiekorting percentage]])/100)</f>
        <v>460</v>
      </c>
      <c r="R1526" s="3"/>
      <c r="W1526"/>
      <c r="AB1526"/>
    </row>
    <row r="1527" spans="1:28" x14ac:dyDescent="0.3">
      <c r="A1527" t="s">
        <v>930</v>
      </c>
      <c r="B1527">
        <v>5030232</v>
      </c>
      <c r="C1527" t="s">
        <v>116</v>
      </c>
      <c r="D1527">
        <v>1</v>
      </c>
      <c r="E1527" s="10">
        <v>144.19999999999999</v>
      </c>
      <c r="F1527" s="10">
        <v>144.19999999999999</v>
      </c>
      <c r="G1527" s="10">
        <v>144.19999999999999</v>
      </c>
      <c r="H1527">
        <v>0</v>
      </c>
      <c r="I1527" s="51" t="str">
        <f>_xlfn.XLOOKUP(Q4_2025[[#This Row],[Artikelnr]],Artikel_prijzen[Artnr],Artikel_prijzen[Groep],"")</f>
        <v>Rigging</v>
      </c>
      <c r="J1527" s="10">
        <f>_xlfn.XLOOKUP(Q4_2025[[#This Row],[Artikelnr]],Artikel_prijzen[Artnr],Artikel_prijzen[Prijs 2025],"")</f>
        <v>140</v>
      </c>
      <c r="K1527" t="str">
        <f>IF(Q4_2025[[#This Row],[Artikelprijs]]&lt;&gt;"",IF(Q4_2025[[#This Row],[Stuksprijs]]=Q4_2025[[#This Row],[Artikelprijs]],"Prijs gelijk","Prijs wijkt af"),"")</f>
        <v>Prijs wijkt af</v>
      </c>
      <c r="L1527" t="str">
        <f>IF(Q4_2025[[#This Row],[Relatiekorting percentage]]=0,
    "Nvt",
    IF(Q4_2025[[#This Row],[Brutobedrag 2]] &lt; Q4_2025[[#This Row],[Bruto - Rel.korting]],
        "Nee",
        "Ja"))</f>
        <v>Nvt</v>
      </c>
      <c r="M1527" s="10">
        <f>IF(Q4_2025[[#This Row],[Artikelprijs]]&lt;&gt;"",Q4_2025[[#This Row],[Artikelprijs]],Q4_2025[[#This Row],[Stuksprijs]])</f>
        <v>140</v>
      </c>
      <c r="N1527" s="44">
        <f>Q4_2025[[#This Row],[Besteld]]*Q4_2025[[#This Row],[Prijs 2]]</f>
        <v>140</v>
      </c>
      <c r="O1527" s="10">
        <f>IF(Q4_2025[[#This Row],[Brutobedrag 2]]&lt;Q4_2025[[#This Row],[Bruto - Rel.korting]],Q4_2025[[#This Row],[Brutobedrag 2]],Q4_2025[[#This Row],[Brutobedrag 2]]*(100-Q4_2025[[#This Row],[Relatiekorting percentage]])/100)</f>
        <v>140</v>
      </c>
      <c r="R1527" s="3"/>
      <c r="W1527"/>
      <c r="AB1527"/>
    </row>
    <row r="1528" spans="1:28" x14ac:dyDescent="0.3">
      <c r="A1528" t="s">
        <v>930</v>
      </c>
      <c r="B1528">
        <v>5030228</v>
      </c>
      <c r="C1528" t="s">
        <v>113</v>
      </c>
      <c r="D1528">
        <v>2</v>
      </c>
      <c r="E1528" s="10">
        <v>236.9</v>
      </c>
      <c r="F1528" s="10">
        <v>473.8</v>
      </c>
      <c r="G1528" s="10">
        <v>473.8</v>
      </c>
      <c r="H1528">
        <v>0</v>
      </c>
      <c r="I1528" s="51" t="str">
        <f>_xlfn.XLOOKUP(Q4_2025[[#This Row],[Artikelnr]],Artikel_prijzen[Artnr],Artikel_prijzen[Groep],"")</f>
        <v>Rigging</v>
      </c>
      <c r="J1528" s="10">
        <f>_xlfn.XLOOKUP(Q4_2025[[#This Row],[Artikelnr]],Artikel_prijzen[Artnr],Artikel_prijzen[Prijs 2025],"")</f>
        <v>230</v>
      </c>
      <c r="K1528" t="str">
        <f>IF(Q4_2025[[#This Row],[Artikelprijs]]&lt;&gt;"",IF(Q4_2025[[#This Row],[Stuksprijs]]=Q4_2025[[#This Row],[Artikelprijs]],"Prijs gelijk","Prijs wijkt af"),"")</f>
        <v>Prijs wijkt af</v>
      </c>
      <c r="L1528" t="str">
        <f>IF(Q4_2025[[#This Row],[Relatiekorting percentage]]=0,
    "Nvt",
    IF(Q4_2025[[#This Row],[Brutobedrag 2]] &lt; Q4_2025[[#This Row],[Bruto - Rel.korting]],
        "Nee",
        "Ja"))</f>
        <v>Nvt</v>
      </c>
      <c r="M1528" s="10">
        <f>IF(Q4_2025[[#This Row],[Artikelprijs]]&lt;&gt;"",Q4_2025[[#This Row],[Artikelprijs]],Q4_2025[[#This Row],[Stuksprijs]])</f>
        <v>230</v>
      </c>
      <c r="N1528" s="44">
        <f>Q4_2025[[#This Row],[Besteld]]*Q4_2025[[#This Row],[Prijs 2]]</f>
        <v>460</v>
      </c>
      <c r="O1528" s="10">
        <f>IF(Q4_2025[[#This Row],[Brutobedrag 2]]&lt;Q4_2025[[#This Row],[Bruto - Rel.korting]],Q4_2025[[#This Row],[Brutobedrag 2]],Q4_2025[[#This Row],[Brutobedrag 2]]*(100-Q4_2025[[#This Row],[Relatiekorting percentage]])/100)</f>
        <v>460</v>
      </c>
      <c r="R1528" s="3"/>
      <c r="W1528"/>
      <c r="AB1528"/>
    </row>
    <row r="1529" spans="1:28" x14ac:dyDescent="0.3">
      <c r="A1529" t="s">
        <v>930</v>
      </c>
      <c r="B1529">
        <v>5030232</v>
      </c>
      <c r="C1529" t="s">
        <v>116</v>
      </c>
      <c r="D1529">
        <v>1</v>
      </c>
      <c r="E1529" s="10">
        <v>144.19999999999999</v>
      </c>
      <c r="F1529" s="10">
        <v>144.19999999999999</v>
      </c>
      <c r="G1529" s="10">
        <v>144.19999999999999</v>
      </c>
      <c r="H1529">
        <v>0</v>
      </c>
      <c r="I1529" s="51" t="str">
        <f>_xlfn.XLOOKUP(Q4_2025[[#This Row],[Artikelnr]],Artikel_prijzen[Artnr],Artikel_prijzen[Groep],"")</f>
        <v>Rigging</v>
      </c>
      <c r="J1529" s="10">
        <f>_xlfn.XLOOKUP(Q4_2025[[#This Row],[Artikelnr]],Artikel_prijzen[Artnr],Artikel_prijzen[Prijs 2025],"")</f>
        <v>140</v>
      </c>
      <c r="K1529" t="str">
        <f>IF(Q4_2025[[#This Row],[Artikelprijs]]&lt;&gt;"",IF(Q4_2025[[#This Row],[Stuksprijs]]=Q4_2025[[#This Row],[Artikelprijs]],"Prijs gelijk","Prijs wijkt af"),"")</f>
        <v>Prijs wijkt af</v>
      </c>
      <c r="L1529" t="str">
        <f>IF(Q4_2025[[#This Row],[Relatiekorting percentage]]=0,
    "Nvt",
    IF(Q4_2025[[#This Row],[Brutobedrag 2]] &lt; Q4_2025[[#This Row],[Bruto - Rel.korting]],
        "Nee",
        "Ja"))</f>
        <v>Nvt</v>
      </c>
      <c r="M1529" s="10">
        <f>IF(Q4_2025[[#This Row],[Artikelprijs]]&lt;&gt;"",Q4_2025[[#This Row],[Artikelprijs]],Q4_2025[[#This Row],[Stuksprijs]])</f>
        <v>140</v>
      </c>
      <c r="N1529" s="44">
        <f>Q4_2025[[#This Row],[Besteld]]*Q4_2025[[#This Row],[Prijs 2]]</f>
        <v>140</v>
      </c>
      <c r="O1529" s="10">
        <f>IF(Q4_2025[[#This Row],[Brutobedrag 2]]&lt;Q4_2025[[#This Row],[Bruto - Rel.korting]],Q4_2025[[#This Row],[Brutobedrag 2]],Q4_2025[[#This Row],[Brutobedrag 2]]*(100-Q4_2025[[#This Row],[Relatiekorting percentage]])/100)</f>
        <v>140</v>
      </c>
      <c r="R1529" s="3"/>
      <c r="W1529"/>
      <c r="AB1529"/>
    </row>
    <row r="1530" spans="1:28" x14ac:dyDescent="0.3">
      <c r="A1530" t="s">
        <v>930</v>
      </c>
      <c r="B1530">
        <v>5030228</v>
      </c>
      <c r="C1530" t="s">
        <v>113</v>
      </c>
      <c r="D1530">
        <v>1</v>
      </c>
      <c r="E1530" s="10">
        <v>236.9</v>
      </c>
      <c r="F1530" s="10">
        <v>236.9</v>
      </c>
      <c r="G1530" s="10">
        <v>236.9</v>
      </c>
      <c r="H1530">
        <v>0</v>
      </c>
      <c r="I1530" s="51" t="str">
        <f>_xlfn.XLOOKUP(Q4_2025[[#This Row],[Artikelnr]],Artikel_prijzen[Artnr],Artikel_prijzen[Groep],"")</f>
        <v>Rigging</v>
      </c>
      <c r="J1530" s="10">
        <f>_xlfn.XLOOKUP(Q4_2025[[#This Row],[Artikelnr]],Artikel_prijzen[Artnr],Artikel_prijzen[Prijs 2025],"")</f>
        <v>230</v>
      </c>
      <c r="K1530" t="str">
        <f>IF(Q4_2025[[#This Row],[Artikelprijs]]&lt;&gt;"",IF(Q4_2025[[#This Row],[Stuksprijs]]=Q4_2025[[#This Row],[Artikelprijs]],"Prijs gelijk","Prijs wijkt af"),"")</f>
        <v>Prijs wijkt af</v>
      </c>
      <c r="L1530" t="str">
        <f>IF(Q4_2025[[#This Row],[Relatiekorting percentage]]=0,
    "Nvt",
    IF(Q4_2025[[#This Row],[Brutobedrag 2]] &lt; Q4_2025[[#This Row],[Bruto - Rel.korting]],
        "Nee",
        "Ja"))</f>
        <v>Nvt</v>
      </c>
      <c r="M1530" s="10">
        <f>IF(Q4_2025[[#This Row],[Artikelprijs]]&lt;&gt;"",Q4_2025[[#This Row],[Artikelprijs]],Q4_2025[[#This Row],[Stuksprijs]])</f>
        <v>230</v>
      </c>
      <c r="N1530" s="44">
        <f>Q4_2025[[#This Row],[Besteld]]*Q4_2025[[#This Row],[Prijs 2]]</f>
        <v>230</v>
      </c>
      <c r="O1530" s="10">
        <f>IF(Q4_2025[[#This Row],[Brutobedrag 2]]&lt;Q4_2025[[#This Row],[Bruto - Rel.korting]],Q4_2025[[#This Row],[Brutobedrag 2]],Q4_2025[[#This Row],[Brutobedrag 2]]*(100-Q4_2025[[#This Row],[Relatiekorting percentage]])/100)</f>
        <v>230</v>
      </c>
      <c r="R1530" s="3"/>
      <c r="W1530"/>
      <c r="AB1530"/>
    </row>
    <row r="1531" spans="1:28" x14ac:dyDescent="0.3">
      <c r="A1531" t="s">
        <v>930</v>
      </c>
      <c r="B1531">
        <v>5030232</v>
      </c>
      <c r="C1531" t="s">
        <v>116</v>
      </c>
      <c r="D1531">
        <v>1</v>
      </c>
      <c r="E1531" s="10">
        <v>144.19999999999999</v>
      </c>
      <c r="F1531" s="10">
        <v>144.19999999999999</v>
      </c>
      <c r="G1531" s="10">
        <v>144.19999999999999</v>
      </c>
      <c r="H1531">
        <v>0</v>
      </c>
      <c r="I1531" s="51" t="str">
        <f>_xlfn.XLOOKUP(Q4_2025[[#This Row],[Artikelnr]],Artikel_prijzen[Artnr],Artikel_prijzen[Groep],"")</f>
        <v>Rigging</v>
      </c>
      <c r="J1531" s="10">
        <f>_xlfn.XLOOKUP(Q4_2025[[#This Row],[Artikelnr]],Artikel_prijzen[Artnr],Artikel_prijzen[Prijs 2025],"")</f>
        <v>140</v>
      </c>
      <c r="K1531" t="str">
        <f>IF(Q4_2025[[#This Row],[Artikelprijs]]&lt;&gt;"",IF(Q4_2025[[#This Row],[Stuksprijs]]=Q4_2025[[#This Row],[Artikelprijs]],"Prijs gelijk","Prijs wijkt af"),"")</f>
        <v>Prijs wijkt af</v>
      </c>
      <c r="L1531" t="str">
        <f>IF(Q4_2025[[#This Row],[Relatiekorting percentage]]=0,
    "Nvt",
    IF(Q4_2025[[#This Row],[Brutobedrag 2]] &lt; Q4_2025[[#This Row],[Bruto - Rel.korting]],
        "Nee",
        "Ja"))</f>
        <v>Nvt</v>
      </c>
      <c r="M1531" s="10">
        <f>IF(Q4_2025[[#This Row],[Artikelprijs]]&lt;&gt;"",Q4_2025[[#This Row],[Artikelprijs]],Q4_2025[[#This Row],[Stuksprijs]])</f>
        <v>140</v>
      </c>
      <c r="N1531" s="44">
        <f>Q4_2025[[#This Row],[Besteld]]*Q4_2025[[#This Row],[Prijs 2]]</f>
        <v>140</v>
      </c>
      <c r="O1531" s="10">
        <f>IF(Q4_2025[[#This Row],[Brutobedrag 2]]&lt;Q4_2025[[#This Row],[Bruto - Rel.korting]],Q4_2025[[#This Row],[Brutobedrag 2]],Q4_2025[[#This Row],[Brutobedrag 2]]*(100-Q4_2025[[#This Row],[Relatiekorting percentage]])/100)</f>
        <v>140</v>
      </c>
      <c r="R1531" s="3"/>
      <c r="W1531"/>
      <c r="AB1531"/>
    </row>
    <row r="1532" spans="1:28" x14ac:dyDescent="0.3">
      <c r="A1532" t="s">
        <v>930</v>
      </c>
      <c r="B1532">
        <v>5030028</v>
      </c>
      <c r="C1532" t="s">
        <v>341</v>
      </c>
      <c r="D1532">
        <v>7</v>
      </c>
      <c r="E1532" s="10">
        <v>28.84</v>
      </c>
      <c r="F1532" s="10">
        <v>201.88</v>
      </c>
      <c r="G1532" s="10">
        <v>201.88</v>
      </c>
      <c r="H1532">
        <v>0</v>
      </c>
      <c r="I1532" s="51" t="str">
        <f>_xlfn.XLOOKUP(Q4_2025[[#This Row],[Artikelnr]],Artikel_prijzen[Artnr],Artikel_prijzen[Groep],"")</f>
        <v/>
      </c>
      <c r="J1532" s="10" t="str">
        <f>_xlfn.XLOOKUP(Q4_2025[[#This Row],[Artikelnr]],Artikel_prijzen[Artnr],Artikel_prijzen[Prijs 2025],"")</f>
        <v/>
      </c>
      <c r="K1532" t="str">
        <f>IF(Q4_2025[[#This Row],[Artikelprijs]]&lt;&gt;"",IF(Q4_2025[[#This Row],[Stuksprijs]]=Q4_2025[[#This Row],[Artikelprijs]],"Prijs gelijk","Prijs wijkt af"),"")</f>
        <v/>
      </c>
      <c r="L1532" t="str">
        <f>IF(Q4_2025[[#This Row],[Relatiekorting percentage]]=0,
    "Nvt",
    IF(Q4_2025[[#This Row],[Brutobedrag 2]] &lt; Q4_2025[[#This Row],[Bruto - Rel.korting]],
        "Nee",
        "Ja"))</f>
        <v>Nvt</v>
      </c>
      <c r="M1532" s="10">
        <f>IF(Q4_2025[[#This Row],[Artikelprijs]]&lt;&gt;"",Q4_2025[[#This Row],[Artikelprijs]],Q4_2025[[#This Row],[Stuksprijs]])</f>
        <v>28.84</v>
      </c>
      <c r="N1532" s="44">
        <f>Q4_2025[[#This Row],[Besteld]]*Q4_2025[[#This Row],[Prijs 2]]</f>
        <v>201.88</v>
      </c>
      <c r="O1532" s="10">
        <f>IF(Q4_2025[[#This Row],[Brutobedrag 2]]&lt;Q4_2025[[#This Row],[Bruto - Rel.korting]],Q4_2025[[#This Row],[Brutobedrag 2]],Q4_2025[[#This Row],[Brutobedrag 2]]*(100-Q4_2025[[#This Row],[Relatiekorting percentage]])/100)</f>
        <v>201.88</v>
      </c>
      <c r="R1532" s="3"/>
      <c r="W1532"/>
      <c r="AB1532"/>
    </row>
    <row r="1533" spans="1:28" x14ac:dyDescent="0.3">
      <c r="A1533" t="s">
        <v>930</v>
      </c>
      <c r="B1533">
        <v>5030228</v>
      </c>
      <c r="C1533" t="s">
        <v>113</v>
      </c>
      <c r="D1533">
        <v>1</v>
      </c>
      <c r="E1533" s="10">
        <v>236.9</v>
      </c>
      <c r="F1533" s="10">
        <v>236.9</v>
      </c>
      <c r="G1533" s="10">
        <v>236.9</v>
      </c>
      <c r="H1533">
        <v>0</v>
      </c>
      <c r="I1533" s="51" t="str">
        <f>_xlfn.XLOOKUP(Q4_2025[[#This Row],[Artikelnr]],Artikel_prijzen[Artnr],Artikel_prijzen[Groep],"")</f>
        <v>Rigging</v>
      </c>
      <c r="J1533" s="10">
        <f>_xlfn.XLOOKUP(Q4_2025[[#This Row],[Artikelnr]],Artikel_prijzen[Artnr],Artikel_prijzen[Prijs 2025],"")</f>
        <v>230</v>
      </c>
      <c r="K1533" t="str">
        <f>IF(Q4_2025[[#This Row],[Artikelprijs]]&lt;&gt;"",IF(Q4_2025[[#This Row],[Stuksprijs]]=Q4_2025[[#This Row],[Artikelprijs]],"Prijs gelijk","Prijs wijkt af"),"")</f>
        <v>Prijs wijkt af</v>
      </c>
      <c r="L1533" t="str">
        <f>IF(Q4_2025[[#This Row],[Relatiekorting percentage]]=0,
    "Nvt",
    IF(Q4_2025[[#This Row],[Brutobedrag 2]] &lt; Q4_2025[[#This Row],[Bruto - Rel.korting]],
        "Nee",
        "Ja"))</f>
        <v>Nvt</v>
      </c>
      <c r="M1533" s="10">
        <f>IF(Q4_2025[[#This Row],[Artikelprijs]]&lt;&gt;"",Q4_2025[[#This Row],[Artikelprijs]],Q4_2025[[#This Row],[Stuksprijs]])</f>
        <v>230</v>
      </c>
      <c r="N1533" s="44">
        <f>Q4_2025[[#This Row],[Besteld]]*Q4_2025[[#This Row],[Prijs 2]]</f>
        <v>230</v>
      </c>
      <c r="O1533" s="10">
        <f>IF(Q4_2025[[#This Row],[Brutobedrag 2]]&lt;Q4_2025[[#This Row],[Bruto - Rel.korting]],Q4_2025[[#This Row],[Brutobedrag 2]],Q4_2025[[#This Row],[Brutobedrag 2]]*(100-Q4_2025[[#This Row],[Relatiekorting percentage]])/100)</f>
        <v>230</v>
      </c>
      <c r="R1533" s="3"/>
      <c r="W1533"/>
      <c r="AB1533"/>
    </row>
    <row r="1534" spans="1:28" x14ac:dyDescent="0.3">
      <c r="A1534" t="s">
        <v>930</v>
      </c>
      <c r="B1534">
        <v>5030232</v>
      </c>
      <c r="C1534" t="s">
        <v>116</v>
      </c>
      <c r="D1534">
        <v>1</v>
      </c>
      <c r="E1534" s="10">
        <v>144.19999999999999</v>
      </c>
      <c r="F1534" s="10">
        <v>144.19999999999999</v>
      </c>
      <c r="G1534" s="10">
        <v>144.19999999999999</v>
      </c>
      <c r="H1534">
        <v>0</v>
      </c>
      <c r="I1534" s="51" t="str">
        <f>_xlfn.XLOOKUP(Q4_2025[[#This Row],[Artikelnr]],Artikel_prijzen[Artnr],Artikel_prijzen[Groep],"")</f>
        <v>Rigging</v>
      </c>
      <c r="J1534" s="10">
        <f>_xlfn.XLOOKUP(Q4_2025[[#This Row],[Artikelnr]],Artikel_prijzen[Artnr],Artikel_prijzen[Prijs 2025],"")</f>
        <v>140</v>
      </c>
      <c r="K1534" t="str">
        <f>IF(Q4_2025[[#This Row],[Artikelprijs]]&lt;&gt;"",IF(Q4_2025[[#This Row],[Stuksprijs]]=Q4_2025[[#This Row],[Artikelprijs]],"Prijs gelijk","Prijs wijkt af"),"")</f>
        <v>Prijs wijkt af</v>
      </c>
      <c r="L1534" t="str">
        <f>IF(Q4_2025[[#This Row],[Relatiekorting percentage]]=0,
    "Nvt",
    IF(Q4_2025[[#This Row],[Brutobedrag 2]] &lt; Q4_2025[[#This Row],[Bruto - Rel.korting]],
        "Nee",
        "Ja"))</f>
        <v>Nvt</v>
      </c>
      <c r="M1534" s="10">
        <f>IF(Q4_2025[[#This Row],[Artikelprijs]]&lt;&gt;"",Q4_2025[[#This Row],[Artikelprijs]],Q4_2025[[#This Row],[Stuksprijs]])</f>
        <v>140</v>
      </c>
      <c r="N1534" s="44">
        <f>Q4_2025[[#This Row],[Besteld]]*Q4_2025[[#This Row],[Prijs 2]]</f>
        <v>140</v>
      </c>
      <c r="O1534" s="10">
        <f>IF(Q4_2025[[#This Row],[Brutobedrag 2]]&lt;Q4_2025[[#This Row],[Bruto - Rel.korting]],Q4_2025[[#This Row],[Brutobedrag 2]],Q4_2025[[#This Row],[Brutobedrag 2]]*(100-Q4_2025[[#This Row],[Relatiekorting percentage]])/100)</f>
        <v>140</v>
      </c>
      <c r="R1534" s="3"/>
      <c r="W1534"/>
      <c r="AB1534"/>
    </row>
    <row r="1535" spans="1:28" x14ac:dyDescent="0.3">
      <c r="A1535" t="s">
        <v>930</v>
      </c>
      <c r="B1535">
        <v>5030228</v>
      </c>
      <c r="C1535" t="s">
        <v>113</v>
      </c>
      <c r="D1535">
        <v>4</v>
      </c>
      <c r="E1535" s="10">
        <v>236.9</v>
      </c>
      <c r="F1535" s="10">
        <v>947.6</v>
      </c>
      <c r="G1535" s="10">
        <v>947.6</v>
      </c>
      <c r="H1535">
        <v>0</v>
      </c>
      <c r="I1535" s="51" t="str">
        <f>_xlfn.XLOOKUP(Q4_2025[[#This Row],[Artikelnr]],Artikel_prijzen[Artnr],Artikel_prijzen[Groep],"")</f>
        <v>Rigging</v>
      </c>
      <c r="J1535" s="10">
        <f>_xlfn.XLOOKUP(Q4_2025[[#This Row],[Artikelnr]],Artikel_prijzen[Artnr],Artikel_prijzen[Prijs 2025],"")</f>
        <v>230</v>
      </c>
      <c r="K1535" t="str">
        <f>IF(Q4_2025[[#This Row],[Artikelprijs]]&lt;&gt;"",IF(Q4_2025[[#This Row],[Stuksprijs]]=Q4_2025[[#This Row],[Artikelprijs]],"Prijs gelijk","Prijs wijkt af"),"")</f>
        <v>Prijs wijkt af</v>
      </c>
      <c r="L1535" t="str">
        <f>IF(Q4_2025[[#This Row],[Relatiekorting percentage]]=0,
    "Nvt",
    IF(Q4_2025[[#This Row],[Brutobedrag 2]] &lt; Q4_2025[[#This Row],[Bruto - Rel.korting]],
        "Nee",
        "Ja"))</f>
        <v>Nvt</v>
      </c>
      <c r="M1535" s="10">
        <f>IF(Q4_2025[[#This Row],[Artikelprijs]]&lt;&gt;"",Q4_2025[[#This Row],[Artikelprijs]],Q4_2025[[#This Row],[Stuksprijs]])</f>
        <v>230</v>
      </c>
      <c r="N1535" s="44">
        <f>Q4_2025[[#This Row],[Besteld]]*Q4_2025[[#This Row],[Prijs 2]]</f>
        <v>920</v>
      </c>
      <c r="O1535" s="10">
        <f>IF(Q4_2025[[#This Row],[Brutobedrag 2]]&lt;Q4_2025[[#This Row],[Bruto - Rel.korting]],Q4_2025[[#This Row],[Brutobedrag 2]],Q4_2025[[#This Row],[Brutobedrag 2]]*(100-Q4_2025[[#This Row],[Relatiekorting percentage]])/100)</f>
        <v>920</v>
      </c>
      <c r="R1535" s="3"/>
      <c r="W1535"/>
      <c r="AB1535"/>
    </row>
    <row r="1536" spans="1:28" x14ac:dyDescent="0.3">
      <c r="A1536" t="s">
        <v>930</v>
      </c>
      <c r="B1536">
        <v>5030232</v>
      </c>
      <c r="C1536" t="s">
        <v>116</v>
      </c>
      <c r="D1536">
        <v>1</v>
      </c>
      <c r="E1536" s="10">
        <v>144.19999999999999</v>
      </c>
      <c r="F1536" s="10">
        <v>144.19999999999999</v>
      </c>
      <c r="G1536" s="10">
        <v>144.19999999999999</v>
      </c>
      <c r="H1536">
        <v>0</v>
      </c>
      <c r="I1536" s="51" t="str">
        <f>_xlfn.XLOOKUP(Q4_2025[[#This Row],[Artikelnr]],Artikel_prijzen[Artnr],Artikel_prijzen[Groep],"")</f>
        <v>Rigging</v>
      </c>
      <c r="J1536" s="10">
        <f>_xlfn.XLOOKUP(Q4_2025[[#This Row],[Artikelnr]],Artikel_prijzen[Artnr],Artikel_prijzen[Prijs 2025],"")</f>
        <v>140</v>
      </c>
      <c r="K1536" t="str">
        <f>IF(Q4_2025[[#This Row],[Artikelprijs]]&lt;&gt;"",IF(Q4_2025[[#This Row],[Stuksprijs]]=Q4_2025[[#This Row],[Artikelprijs]],"Prijs gelijk","Prijs wijkt af"),"")</f>
        <v>Prijs wijkt af</v>
      </c>
      <c r="L1536" t="str">
        <f>IF(Q4_2025[[#This Row],[Relatiekorting percentage]]=0,
    "Nvt",
    IF(Q4_2025[[#This Row],[Brutobedrag 2]] &lt; Q4_2025[[#This Row],[Bruto - Rel.korting]],
        "Nee",
        "Ja"))</f>
        <v>Nvt</v>
      </c>
      <c r="M1536" s="10">
        <f>IF(Q4_2025[[#This Row],[Artikelprijs]]&lt;&gt;"",Q4_2025[[#This Row],[Artikelprijs]],Q4_2025[[#This Row],[Stuksprijs]])</f>
        <v>140</v>
      </c>
      <c r="N1536" s="44">
        <f>Q4_2025[[#This Row],[Besteld]]*Q4_2025[[#This Row],[Prijs 2]]</f>
        <v>140</v>
      </c>
      <c r="O1536" s="10">
        <f>IF(Q4_2025[[#This Row],[Brutobedrag 2]]&lt;Q4_2025[[#This Row],[Bruto - Rel.korting]],Q4_2025[[#This Row],[Brutobedrag 2]],Q4_2025[[#This Row],[Brutobedrag 2]]*(100-Q4_2025[[#This Row],[Relatiekorting percentage]])/100)</f>
        <v>140</v>
      </c>
      <c r="R1536" s="3"/>
      <c r="W1536"/>
      <c r="AB1536"/>
    </row>
    <row r="1537" spans="1:28" x14ac:dyDescent="0.3">
      <c r="A1537" t="s">
        <v>930</v>
      </c>
      <c r="B1537">
        <v>5030229</v>
      </c>
      <c r="C1537" t="s">
        <v>18</v>
      </c>
      <c r="D1537">
        <v>8</v>
      </c>
      <c r="E1537" s="10">
        <v>303.85000000000002</v>
      </c>
      <c r="F1537" s="10">
        <v>2430.8000000000002</v>
      </c>
      <c r="G1537" s="10">
        <v>2430.8000000000002</v>
      </c>
      <c r="H1537">
        <v>0</v>
      </c>
      <c r="I1537" s="51" t="str">
        <f>_xlfn.XLOOKUP(Q4_2025[[#This Row],[Artikelnr]],Artikel_prijzen[Artnr],Artikel_prijzen[Groep],"")</f>
        <v>Rigging</v>
      </c>
      <c r="J1537" s="10">
        <f>_xlfn.XLOOKUP(Q4_2025[[#This Row],[Artikelnr]],Artikel_prijzen[Artnr],Artikel_prijzen[Prijs 2025],"")</f>
        <v>295</v>
      </c>
      <c r="K1537" t="str">
        <f>IF(Q4_2025[[#This Row],[Artikelprijs]]&lt;&gt;"",IF(Q4_2025[[#This Row],[Stuksprijs]]=Q4_2025[[#This Row],[Artikelprijs]],"Prijs gelijk","Prijs wijkt af"),"")</f>
        <v>Prijs wijkt af</v>
      </c>
      <c r="L1537" t="str">
        <f>IF(Q4_2025[[#This Row],[Relatiekorting percentage]]=0,
    "Nvt",
    IF(Q4_2025[[#This Row],[Brutobedrag 2]] &lt; Q4_2025[[#This Row],[Bruto - Rel.korting]],
        "Nee",
        "Ja"))</f>
        <v>Nvt</v>
      </c>
      <c r="M1537" s="10">
        <f>IF(Q4_2025[[#This Row],[Artikelprijs]]&lt;&gt;"",Q4_2025[[#This Row],[Artikelprijs]],Q4_2025[[#This Row],[Stuksprijs]])</f>
        <v>295</v>
      </c>
      <c r="N1537" s="44">
        <f>Q4_2025[[#This Row],[Besteld]]*Q4_2025[[#This Row],[Prijs 2]]</f>
        <v>2360</v>
      </c>
      <c r="O1537" s="10">
        <f>IF(Q4_2025[[#This Row],[Brutobedrag 2]]&lt;Q4_2025[[#This Row],[Bruto - Rel.korting]],Q4_2025[[#This Row],[Brutobedrag 2]],Q4_2025[[#This Row],[Brutobedrag 2]]*(100-Q4_2025[[#This Row],[Relatiekorting percentage]])/100)</f>
        <v>2360</v>
      </c>
      <c r="R1537" s="3"/>
      <c r="W1537"/>
      <c r="AB1537"/>
    </row>
    <row r="1538" spans="1:28" x14ac:dyDescent="0.3">
      <c r="A1538" t="s">
        <v>930</v>
      </c>
      <c r="B1538">
        <v>5030232</v>
      </c>
      <c r="C1538" t="s">
        <v>116</v>
      </c>
      <c r="D1538">
        <v>1</v>
      </c>
      <c r="E1538" s="10">
        <v>144.19999999999999</v>
      </c>
      <c r="F1538" s="10">
        <v>144.19999999999999</v>
      </c>
      <c r="G1538" s="10">
        <v>144.19999999999999</v>
      </c>
      <c r="H1538">
        <v>0</v>
      </c>
      <c r="I1538" s="51" t="str">
        <f>_xlfn.XLOOKUP(Q4_2025[[#This Row],[Artikelnr]],Artikel_prijzen[Artnr],Artikel_prijzen[Groep],"")</f>
        <v>Rigging</v>
      </c>
      <c r="J1538" s="10">
        <f>_xlfn.XLOOKUP(Q4_2025[[#This Row],[Artikelnr]],Artikel_prijzen[Artnr],Artikel_prijzen[Prijs 2025],"")</f>
        <v>140</v>
      </c>
      <c r="K1538" t="str">
        <f>IF(Q4_2025[[#This Row],[Artikelprijs]]&lt;&gt;"",IF(Q4_2025[[#This Row],[Stuksprijs]]=Q4_2025[[#This Row],[Artikelprijs]],"Prijs gelijk","Prijs wijkt af"),"")</f>
        <v>Prijs wijkt af</v>
      </c>
      <c r="L1538" t="str">
        <f>IF(Q4_2025[[#This Row],[Relatiekorting percentage]]=0,
    "Nvt",
    IF(Q4_2025[[#This Row],[Brutobedrag 2]] &lt; Q4_2025[[#This Row],[Bruto - Rel.korting]],
        "Nee",
        "Ja"))</f>
        <v>Nvt</v>
      </c>
      <c r="M1538" s="10">
        <f>IF(Q4_2025[[#This Row],[Artikelprijs]]&lt;&gt;"",Q4_2025[[#This Row],[Artikelprijs]],Q4_2025[[#This Row],[Stuksprijs]])</f>
        <v>140</v>
      </c>
      <c r="N1538" s="44">
        <f>Q4_2025[[#This Row],[Besteld]]*Q4_2025[[#This Row],[Prijs 2]]</f>
        <v>140</v>
      </c>
      <c r="O1538" s="10">
        <f>IF(Q4_2025[[#This Row],[Brutobedrag 2]]&lt;Q4_2025[[#This Row],[Bruto - Rel.korting]],Q4_2025[[#This Row],[Brutobedrag 2]],Q4_2025[[#This Row],[Brutobedrag 2]]*(100-Q4_2025[[#This Row],[Relatiekorting percentage]])/100)</f>
        <v>140</v>
      </c>
      <c r="R1538" s="3"/>
      <c r="W1538"/>
      <c r="AB1538"/>
    </row>
    <row r="1539" spans="1:28" x14ac:dyDescent="0.3">
      <c r="A1539" t="s">
        <v>930</v>
      </c>
      <c r="B1539">
        <v>5030028</v>
      </c>
      <c r="C1539" t="s">
        <v>341</v>
      </c>
      <c r="D1539">
        <v>7</v>
      </c>
      <c r="E1539" s="10">
        <v>28.84</v>
      </c>
      <c r="F1539" s="10">
        <v>201.88</v>
      </c>
      <c r="G1539" s="10">
        <v>201.88</v>
      </c>
      <c r="H1539">
        <v>0</v>
      </c>
      <c r="I1539" s="51" t="str">
        <f>_xlfn.XLOOKUP(Q4_2025[[#This Row],[Artikelnr]],Artikel_prijzen[Artnr],Artikel_prijzen[Groep],"")</f>
        <v/>
      </c>
      <c r="J1539" s="10" t="str">
        <f>_xlfn.XLOOKUP(Q4_2025[[#This Row],[Artikelnr]],Artikel_prijzen[Artnr],Artikel_prijzen[Prijs 2025],"")</f>
        <v/>
      </c>
      <c r="K1539" t="str">
        <f>IF(Q4_2025[[#This Row],[Artikelprijs]]&lt;&gt;"",IF(Q4_2025[[#This Row],[Stuksprijs]]=Q4_2025[[#This Row],[Artikelprijs]],"Prijs gelijk","Prijs wijkt af"),"")</f>
        <v/>
      </c>
      <c r="L1539" t="str">
        <f>IF(Q4_2025[[#This Row],[Relatiekorting percentage]]=0,
    "Nvt",
    IF(Q4_2025[[#This Row],[Brutobedrag 2]] &lt; Q4_2025[[#This Row],[Bruto - Rel.korting]],
        "Nee",
        "Ja"))</f>
        <v>Nvt</v>
      </c>
      <c r="M1539" s="10">
        <f>IF(Q4_2025[[#This Row],[Artikelprijs]]&lt;&gt;"",Q4_2025[[#This Row],[Artikelprijs]],Q4_2025[[#This Row],[Stuksprijs]])</f>
        <v>28.84</v>
      </c>
      <c r="N1539" s="44">
        <f>Q4_2025[[#This Row],[Besteld]]*Q4_2025[[#This Row],[Prijs 2]]</f>
        <v>201.88</v>
      </c>
      <c r="O1539" s="10">
        <f>IF(Q4_2025[[#This Row],[Brutobedrag 2]]&lt;Q4_2025[[#This Row],[Bruto - Rel.korting]],Q4_2025[[#This Row],[Brutobedrag 2]],Q4_2025[[#This Row],[Brutobedrag 2]]*(100-Q4_2025[[#This Row],[Relatiekorting percentage]])/100)</f>
        <v>201.88</v>
      </c>
      <c r="R1539" s="3"/>
      <c r="W1539"/>
      <c r="AB1539"/>
    </row>
    <row r="1540" spans="1:28" x14ac:dyDescent="0.3">
      <c r="A1540" t="s">
        <v>930</v>
      </c>
      <c r="B1540">
        <v>5030228</v>
      </c>
      <c r="C1540" t="s">
        <v>113</v>
      </c>
      <c r="D1540">
        <v>1</v>
      </c>
      <c r="E1540" s="10">
        <v>236.9</v>
      </c>
      <c r="F1540" s="10">
        <v>236.9</v>
      </c>
      <c r="G1540" s="10">
        <v>236.9</v>
      </c>
      <c r="H1540">
        <v>0</v>
      </c>
      <c r="I1540" s="51" t="str">
        <f>_xlfn.XLOOKUP(Q4_2025[[#This Row],[Artikelnr]],Artikel_prijzen[Artnr],Artikel_prijzen[Groep],"")</f>
        <v>Rigging</v>
      </c>
      <c r="J1540" s="10">
        <f>_xlfn.XLOOKUP(Q4_2025[[#This Row],[Artikelnr]],Artikel_prijzen[Artnr],Artikel_prijzen[Prijs 2025],"")</f>
        <v>230</v>
      </c>
      <c r="K1540" t="str">
        <f>IF(Q4_2025[[#This Row],[Artikelprijs]]&lt;&gt;"",IF(Q4_2025[[#This Row],[Stuksprijs]]=Q4_2025[[#This Row],[Artikelprijs]],"Prijs gelijk","Prijs wijkt af"),"")</f>
        <v>Prijs wijkt af</v>
      </c>
      <c r="L1540" t="str">
        <f>IF(Q4_2025[[#This Row],[Relatiekorting percentage]]=0,
    "Nvt",
    IF(Q4_2025[[#This Row],[Brutobedrag 2]] &lt; Q4_2025[[#This Row],[Bruto - Rel.korting]],
        "Nee",
        "Ja"))</f>
        <v>Nvt</v>
      </c>
      <c r="M1540" s="10">
        <f>IF(Q4_2025[[#This Row],[Artikelprijs]]&lt;&gt;"",Q4_2025[[#This Row],[Artikelprijs]],Q4_2025[[#This Row],[Stuksprijs]])</f>
        <v>230</v>
      </c>
      <c r="N1540" s="44">
        <f>Q4_2025[[#This Row],[Besteld]]*Q4_2025[[#This Row],[Prijs 2]]</f>
        <v>230</v>
      </c>
      <c r="O1540" s="10">
        <f>IF(Q4_2025[[#This Row],[Brutobedrag 2]]&lt;Q4_2025[[#This Row],[Bruto - Rel.korting]],Q4_2025[[#This Row],[Brutobedrag 2]],Q4_2025[[#This Row],[Brutobedrag 2]]*(100-Q4_2025[[#This Row],[Relatiekorting percentage]])/100)</f>
        <v>230</v>
      </c>
      <c r="R1540" s="3"/>
      <c r="W1540"/>
      <c r="AB1540"/>
    </row>
    <row r="1541" spans="1:28" x14ac:dyDescent="0.3">
      <c r="A1541" t="s">
        <v>930</v>
      </c>
      <c r="B1541">
        <v>5030028</v>
      </c>
      <c r="C1541" t="s">
        <v>341</v>
      </c>
      <c r="D1541">
        <v>13</v>
      </c>
      <c r="E1541" s="10">
        <v>28.84</v>
      </c>
      <c r="F1541" s="10">
        <v>374.92</v>
      </c>
      <c r="G1541" s="10">
        <v>374.92</v>
      </c>
      <c r="H1541">
        <v>0</v>
      </c>
      <c r="I1541" s="51" t="str">
        <f>_xlfn.XLOOKUP(Q4_2025[[#This Row],[Artikelnr]],Artikel_prijzen[Artnr],Artikel_prijzen[Groep],"")</f>
        <v/>
      </c>
      <c r="J1541" s="10" t="str">
        <f>_xlfn.XLOOKUP(Q4_2025[[#This Row],[Artikelnr]],Artikel_prijzen[Artnr],Artikel_prijzen[Prijs 2025],"")</f>
        <v/>
      </c>
      <c r="K1541" t="str">
        <f>IF(Q4_2025[[#This Row],[Artikelprijs]]&lt;&gt;"",IF(Q4_2025[[#This Row],[Stuksprijs]]=Q4_2025[[#This Row],[Artikelprijs]],"Prijs gelijk","Prijs wijkt af"),"")</f>
        <v/>
      </c>
      <c r="L1541" t="str">
        <f>IF(Q4_2025[[#This Row],[Relatiekorting percentage]]=0,
    "Nvt",
    IF(Q4_2025[[#This Row],[Brutobedrag 2]] &lt; Q4_2025[[#This Row],[Bruto - Rel.korting]],
        "Nee",
        "Ja"))</f>
        <v>Nvt</v>
      </c>
      <c r="M1541" s="10">
        <f>IF(Q4_2025[[#This Row],[Artikelprijs]]&lt;&gt;"",Q4_2025[[#This Row],[Artikelprijs]],Q4_2025[[#This Row],[Stuksprijs]])</f>
        <v>28.84</v>
      </c>
      <c r="N1541" s="44">
        <f>Q4_2025[[#This Row],[Besteld]]*Q4_2025[[#This Row],[Prijs 2]]</f>
        <v>374.92</v>
      </c>
      <c r="O1541" s="10">
        <f>IF(Q4_2025[[#This Row],[Brutobedrag 2]]&lt;Q4_2025[[#This Row],[Bruto - Rel.korting]],Q4_2025[[#This Row],[Brutobedrag 2]],Q4_2025[[#This Row],[Brutobedrag 2]]*(100-Q4_2025[[#This Row],[Relatiekorting percentage]])/100)</f>
        <v>374.92</v>
      </c>
      <c r="R1541" s="3"/>
      <c r="W1541"/>
      <c r="AB1541"/>
    </row>
    <row r="1542" spans="1:28" x14ac:dyDescent="0.3">
      <c r="A1542" t="s">
        <v>930</v>
      </c>
      <c r="B1542">
        <v>5030225</v>
      </c>
      <c r="C1542" t="s">
        <v>261</v>
      </c>
      <c r="D1542">
        <v>4</v>
      </c>
      <c r="E1542" s="10">
        <v>133.9</v>
      </c>
      <c r="F1542" s="10">
        <v>535.6</v>
      </c>
      <c r="G1542" s="10">
        <v>535.6</v>
      </c>
      <c r="H1542">
        <v>0</v>
      </c>
      <c r="I1542" s="51" t="str">
        <f>_xlfn.XLOOKUP(Q4_2025[[#This Row],[Artikelnr]],Artikel_prijzen[Artnr],Artikel_prijzen[Groep],"")</f>
        <v>Rigging</v>
      </c>
      <c r="J1542" s="10">
        <f>_xlfn.XLOOKUP(Q4_2025[[#This Row],[Artikelnr]],Artikel_prijzen[Artnr],Artikel_prijzen[Prijs 2025],"")</f>
        <v>130</v>
      </c>
      <c r="K1542" t="str">
        <f>IF(Q4_2025[[#This Row],[Artikelprijs]]&lt;&gt;"",IF(Q4_2025[[#This Row],[Stuksprijs]]=Q4_2025[[#This Row],[Artikelprijs]],"Prijs gelijk","Prijs wijkt af"),"")</f>
        <v>Prijs wijkt af</v>
      </c>
      <c r="L1542" t="str">
        <f>IF(Q4_2025[[#This Row],[Relatiekorting percentage]]=0,
    "Nvt",
    IF(Q4_2025[[#This Row],[Brutobedrag 2]] &lt; Q4_2025[[#This Row],[Bruto - Rel.korting]],
        "Nee",
        "Ja"))</f>
        <v>Nvt</v>
      </c>
      <c r="M1542" s="10">
        <f>IF(Q4_2025[[#This Row],[Artikelprijs]]&lt;&gt;"",Q4_2025[[#This Row],[Artikelprijs]],Q4_2025[[#This Row],[Stuksprijs]])</f>
        <v>130</v>
      </c>
      <c r="N1542" s="44">
        <f>Q4_2025[[#This Row],[Besteld]]*Q4_2025[[#This Row],[Prijs 2]]</f>
        <v>520</v>
      </c>
      <c r="O1542" s="10">
        <f>IF(Q4_2025[[#This Row],[Brutobedrag 2]]&lt;Q4_2025[[#This Row],[Bruto - Rel.korting]],Q4_2025[[#This Row],[Brutobedrag 2]],Q4_2025[[#This Row],[Brutobedrag 2]]*(100-Q4_2025[[#This Row],[Relatiekorting percentage]])/100)</f>
        <v>520</v>
      </c>
      <c r="R1542" s="3"/>
      <c r="W1542"/>
      <c r="AB1542"/>
    </row>
    <row r="1543" spans="1:28" x14ac:dyDescent="0.3">
      <c r="A1543" t="s">
        <v>930</v>
      </c>
      <c r="B1543">
        <v>5030228</v>
      </c>
      <c r="C1543" t="s">
        <v>113</v>
      </c>
      <c r="D1543">
        <v>2</v>
      </c>
      <c r="E1543" s="10">
        <v>236.9</v>
      </c>
      <c r="F1543" s="10">
        <v>473.8</v>
      </c>
      <c r="G1543" s="10">
        <v>473.8</v>
      </c>
      <c r="H1543">
        <v>0</v>
      </c>
      <c r="I1543" s="51" t="str">
        <f>_xlfn.XLOOKUP(Q4_2025[[#This Row],[Artikelnr]],Artikel_prijzen[Artnr],Artikel_prijzen[Groep],"")</f>
        <v>Rigging</v>
      </c>
      <c r="J1543" s="10">
        <f>_xlfn.XLOOKUP(Q4_2025[[#This Row],[Artikelnr]],Artikel_prijzen[Artnr],Artikel_prijzen[Prijs 2025],"")</f>
        <v>230</v>
      </c>
      <c r="K1543" t="str">
        <f>IF(Q4_2025[[#This Row],[Artikelprijs]]&lt;&gt;"",IF(Q4_2025[[#This Row],[Stuksprijs]]=Q4_2025[[#This Row],[Artikelprijs]],"Prijs gelijk","Prijs wijkt af"),"")</f>
        <v>Prijs wijkt af</v>
      </c>
      <c r="L1543" t="str">
        <f>IF(Q4_2025[[#This Row],[Relatiekorting percentage]]=0,
    "Nvt",
    IF(Q4_2025[[#This Row],[Brutobedrag 2]] &lt; Q4_2025[[#This Row],[Bruto - Rel.korting]],
        "Nee",
        "Ja"))</f>
        <v>Nvt</v>
      </c>
      <c r="M1543" s="10">
        <f>IF(Q4_2025[[#This Row],[Artikelprijs]]&lt;&gt;"",Q4_2025[[#This Row],[Artikelprijs]],Q4_2025[[#This Row],[Stuksprijs]])</f>
        <v>230</v>
      </c>
      <c r="N1543" s="44">
        <f>Q4_2025[[#This Row],[Besteld]]*Q4_2025[[#This Row],[Prijs 2]]</f>
        <v>460</v>
      </c>
      <c r="O1543" s="10">
        <f>IF(Q4_2025[[#This Row],[Brutobedrag 2]]&lt;Q4_2025[[#This Row],[Bruto - Rel.korting]],Q4_2025[[#This Row],[Brutobedrag 2]],Q4_2025[[#This Row],[Brutobedrag 2]]*(100-Q4_2025[[#This Row],[Relatiekorting percentage]])/100)</f>
        <v>460</v>
      </c>
      <c r="R1543" s="3"/>
      <c r="W1543"/>
      <c r="AB1543"/>
    </row>
    <row r="1544" spans="1:28" x14ac:dyDescent="0.3">
      <c r="A1544" t="s">
        <v>930</v>
      </c>
      <c r="B1544">
        <v>5030232</v>
      </c>
      <c r="C1544" t="s">
        <v>116</v>
      </c>
      <c r="D1544">
        <v>1</v>
      </c>
      <c r="E1544" s="10">
        <v>144.19999999999999</v>
      </c>
      <c r="F1544" s="10">
        <v>144.19999999999999</v>
      </c>
      <c r="G1544" s="10">
        <v>144.19999999999999</v>
      </c>
      <c r="H1544">
        <v>0</v>
      </c>
      <c r="I1544" s="51" t="str">
        <f>_xlfn.XLOOKUP(Q4_2025[[#This Row],[Artikelnr]],Artikel_prijzen[Artnr],Artikel_prijzen[Groep],"")</f>
        <v>Rigging</v>
      </c>
      <c r="J1544" s="10">
        <f>_xlfn.XLOOKUP(Q4_2025[[#This Row],[Artikelnr]],Artikel_prijzen[Artnr],Artikel_prijzen[Prijs 2025],"")</f>
        <v>140</v>
      </c>
      <c r="K1544" t="str">
        <f>IF(Q4_2025[[#This Row],[Artikelprijs]]&lt;&gt;"",IF(Q4_2025[[#This Row],[Stuksprijs]]=Q4_2025[[#This Row],[Artikelprijs]],"Prijs gelijk","Prijs wijkt af"),"")</f>
        <v>Prijs wijkt af</v>
      </c>
      <c r="L1544" t="str">
        <f>IF(Q4_2025[[#This Row],[Relatiekorting percentage]]=0,
    "Nvt",
    IF(Q4_2025[[#This Row],[Brutobedrag 2]] &lt; Q4_2025[[#This Row],[Bruto - Rel.korting]],
        "Nee",
        "Ja"))</f>
        <v>Nvt</v>
      </c>
      <c r="M1544" s="10">
        <f>IF(Q4_2025[[#This Row],[Artikelprijs]]&lt;&gt;"",Q4_2025[[#This Row],[Artikelprijs]],Q4_2025[[#This Row],[Stuksprijs]])</f>
        <v>140</v>
      </c>
      <c r="N1544" s="44">
        <f>Q4_2025[[#This Row],[Besteld]]*Q4_2025[[#This Row],[Prijs 2]]</f>
        <v>140</v>
      </c>
      <c r="O1544" s="10">
        <f>IF(Q4_2025[[#This Row],[Brutobedrag 2]]&lt;Q4_2025[[#This Row],[Bruto - Rel.korting]],Q4_2025[[#This Row],[Brutobedrag 2]],Q4_2025[[#This Row],[Brutobedrag 2]]*(100-Q4_2025[[#This Row],[Relatiekorting percentage]])/100)</f>
        <v>140</v>
      </c>
      <c r="R1544" s="3"/>
      <c r="W1544"/>
      <c r="AB1544"/>
    </row>
    <row r="1545" spans="1:28" x14ac:dyDescent="0.3">
      <c r="A1545" t="s">
        <v>930</v>
      </c>
      <c r="B1545">
        <v>5030228</v>
      </c>
      <c r="C1545" t="s">
        <v>113</v>
      </c>
      <c r="D1545">
        <v>4</v>
      </c>
      <c r="E1545" s="10">
        <v>236.9</v>
      </c>
      <c r="F1545" s="10">
        <v>947.6</v>
      </c>
      <c r="G1545" s="10">
        <v>947.6</v>
      </c>
      <c r="H1545">
        <v>0</v>
      </c>
      <c r="I1545" s="51" t="str">
        <f>_xlfn.XLOOKUP(Q4_2025[[#This Row],[Artikelnr]],Artikel_prijzen[Artnr],Artikel_prijzen[Groep],"")</f>
        <v>Rigging</v>
      </c>
      <c r="J1545" s="10">
        <f>_xlfn.XLOOKUP(Q4_2025[[#This Row],[Artikelnr]],Artikel_prijzen[Artnr],Artikel_prijzen[Prijs 2025],"")</f>
        <v>230</v>
      </c>
      <c r="K1545" t="str">
        <f>IF(Q4_2025[[#This Row],[Artikelprijs]]&lt;&gt;"",IF(Q4_2025[[#This Row],[Stuksprijs]]=Q4_2025[[#This Row],[Artikelprijs]],"Prijs gelijk","Prijs wijkt af"),"")</f>
        <v>Prijs wijkt af</v>
      </c>
      <c r="L1545" t="str">
        <f>IF(Q4_2025[[#This Row],[Relatiekorting percentage]]=0,
    "Nvt",
    IF(Q4_2025[[#This Row],[Brutobedrag 2]] &lt; Q4_2025[[#This Row],[Bruto - Rel.korting]],
        "Nee",
        "Ja"))</f>
        <v>Nvt</v>
      </c>
      <c r="M1545" s="10">
        <f>IF(Q4_2025[[#This Row],[Artikelprijs]]&lt;&gt;"",Q4_2025[[#This Row],[Artikelprijs]],Q4_2025[[#This Row],[Stuksprijs]])</f>
        <v>230</v>
      </c>
      <c r="N1545" s="44">
        <f>Q4_2025[[#This Row],[Besteld]]*Q4_2025[[#This Row],[Prijs 2]]</f>
        <v>920</v>
      </c>
      <c r="O1545" s="10">
        <f>IF(Q4_2025[[#This Row],[Brutobedrag 2]]&lt;Q4_2025[[#This Row],[Bruto - Rel.korting]],Q4_2025[[#This Row],[Brutobedrag 2]],Q4_2025[[#This Row],[Brutobedrag 2]]*(100-Q4_2025[[#This Row],[Relatiekorting percentage]])/100)</f>
        <v>920</v>
      </c>
      <c r="R1545" s="3"/>
      <c r="W1545"/>
      <c r="AB1545"/>
    </row>
    <row r="1546" spans="1:28" x14ac:dyDescent="0.3">
      <c r="A1546" t="s">
        <v>930</v>
      </c>
      <c r="B1546">
        <v>5030232</v>
      </c>
      <c r="C1546" t="s">
        <v>116</v>
      </c>
      <c r="D1546">
        <v>1</v>
      </c>
      <c r="E1546" s="10">
        <v>144.19999999999999</v>
      </c>
      <c r="F1546" s="10">
        <v>144.19999999999999</v>
      </c>
      <c r="G1546" s="10">
        <v>144.19999999999999</v>
      </c>
      <c r="H1546">
        <v>0</v>
      </c>
      <c r="I1546" s="51" t="str">
        <f>_xlfn.XLOOKUP(Q4_2025[[#This Row],[Artikelnr]],Artikel_prijzen[Artnr],Artikel_prijzen[Groep],"")</f>
        <v>Rigging</v>
      </c>
      <c r="J1546" s="10">
        <f>_xlfn.XLOOKUP(Q4_2025[[#This Row],[Artikelnr]],Artikel_prijzen[Artnr],Artikel_prijzen[Prijs 2025],"")</f>
        <v>140</v>
      </c>
      <c r="K1546" t="str">
        <f>IF(Q4_2025[[#This Row],[Artikelprijs]]&lt;&gt;"",IF(Q4_2025[[#This Row],[Stuksprijs]]=Q4_2025[[#This Row],[Artikelprijs]],"Prijs gelijk","Prijs wijkt af"),"")</f>
        <v>Prijs wijkt af</v>
      </c>
      <c r="L1546" t="str">
        <f>IF(Q4_2025[[#This Row],[Relatiekorting percentage]]=0,
    "Nvt",
    IF(Q4_2025[[#This Row],[Brutobedrag 2]] &lt; Q4_2025[[#This Row],[Bruto - Rel.korting]],
        "Nee",
        "Ja"))</f>
        <v>Nvt</v>
      </c>
      <c r="M1546" s="10">
        <f>IF(Q4_2025[[#This Row],[Artikelprijs]]&lt;&gt;"",Q4_2025[[#This Row],[Artikelprijs]],Q4_2025[[#This Row],[Stuksprijs]])</f>
        <v>140</v>
      </c>
      <c r="N1546" s="44">
        <f>Q4_2025[[#This Row],[Besteld]]*Q4_2025[[#This Row],[Prijs 2]]</f>
        <v>140</v>
      </c>
      <c r="O1546" s="10">
        <f>IF(Q4_2025[[#This Row],[Brutobedrag 2]]&lt;Q4_2025[[#This Row],[Bruto - Rel.korting]],Q4_2025[[#This Row],[Brutobedrag 2]],Q4_2025[[#This Row],[Brutobedrag 2]]*(100-Q4_2025[[#This Row],[Relatiekorting percentage]])/100)</f>
        <v>140</v>
      </c>
      <c r="R1546" s="3"/>
      <c r="W1546"/>
      <c r="AB1546"/>
    </row>
    <row r="1547" spans="1:28" x14ac:dyDescent="0.3">
      <c r="A1547" t="s">
        <v>930</v>
      </c>
      <c r="B1547">
        <v>5030228</v>
      </c>
      <c r="C1547" t="s">
        <v>113</v>
      </c>
      <c r="D1547">
        <v>1</v>
      </c>
      <c r="E1547" s="10">
        <v>236.9</v>
      </c>
      <c r="F1547" s="10">
        <v>236.9</v>
      </c>
      <c r="G1547" s="10">
        <v>236.9</v>
      </c>
      <c r="H1547">
        <v>0</v>
      </c>
      <c r="I1547" s="51" t="str">
        <f>_xlfn.XLOOKUP(Q4_2025[[#This Row],[Artikelnr]],Artikel_prijzen[Artnr],Artikel_prijzen[Groep],"")</f>
        <v>Rigging</v>
      </c>
      <c r="J1547" s="10">
        <f>_xlfn.XLOOKUP(Q4_2025[[#This Row],[Artikelnr]],Artikel_prijzen[Artnr],Artikel_prijzen[Prijs 2025],"")</f>
        <v>230</v>
      </c>
      <c r="K1547" t="str">
        <f>IF(Q4_2025[[#This Row],[Artikelprijs]]&lt;&gt;"",IF(Q4_2025[[#This Row],[Stuksprijs]]=Q4_2025[[#This Row],[Artikelprijs]],"Prijs gelijk","Prijs wijkt af"),"")</f>
        <v>Prijs wijkt af</v>
      </c>
      <c r="L1547" t="str">
        <f>IF(Q4_2025[[#This Row],[Relatiekorting percentage]]=0,
    "Nvt",
    IF(Q4_2025[[#This Row],[Brutobedrag 2]] &lt; Q4_2025[[#This Row],[Bruto - Rel.korting]],
        "Nee",
        "Ja"))</f>
        <v>Nvt</v>
      </c>
      <c r="M1547" s="10">
        <f>IF(Q4_2025[[#This Row],[Artikelprijs]]&lt;&gt;"",Q4_2025[[#This Row],[Artikelprijs]],Q4_2025[[#This Row],[Stuksprijs]])</f>
        <v>230</v>
      </c>
      <c r="N1547" s="44">
        <f>Q4_2025[[#This Row],[Besteld]]*Q4_2025[[#This Row],[Prijs 2]]</f>
        <v>230</v>
      </c>
      <c r="O1547" s="10">
        <f>IF(Q4_2025[[#This Row],[Brutobedrag 2]]&lt;Q4_2025[[#This Row],[Bruto - Rel.korting]],Q4_2025[[#This Row],[Brutobedrag 2]],Q4_2025[[#This Row],[Brutobedrag 2]]*(100-Q4_2025[[#This Row],[Relatiekorting percentage]])/100)</f>
        <v>230</v>
      </c>
      <c r="R1547" s="3"/>
      <c r="W1547"/>
      <c r="AB1547"/>
    </row>
    <row r="1548" spans="1:28" x14ac:dyDescent="0.3">
      <c r="A1548" t="s">
        <v>930</v>
      </c>
      <c r="B1548">
        <v>5030228</v>
      </c>
      <c r="C1548" t="s">
        <v>113</v>
      </c>
      <c r="D1548">
        <v>4</v>
      </c>
      <c r="E1548" s="10">
        <v>236.9</v>
      </c>
      <c r="F1548" s="10">
        <v>947.6</v>
      </c>
      <c r="G1548" s="10">
        <v>947.6</v>
      </c>
      <c r="H1548">
        <v>0</v>
      </c>
      <c r="I1548" s="51" t="str">
        <f>_xlfn.XLOOKUP(Q4_2025[[#This Row],[Artikelnr]],Artikel_prijzen[Artnr],Artikel_prijzen[Groep],"")</f>
        <v>Rigging</v>
      </c>
      <c r="J1548" s="10">
        <f>_xlfn.XLOOKUP(Q4_2025[[#This Row],[Artikelnr]],Artikel_prijzen[Artnr],Artikel_prijzen[Prijs 2025],"")</f>
        <v>230</v>
      </c>
      <c r="K1548" t="str">
        <f>IF(Q4_2025[[#This Row],[Artikelprijs]]&lt;&gt;"",IF(Q4_2025[[#This Row],[Stuksprijs]]=Q4_2025[[#This Row],[Artikelprijs]],"Prijs gelijk","Prijs wijkt af"),"")</f>
        <v>Prijs wijkt af</v>
      </c>
      <c r="L1548" t="str">
        <f>IF(Q4_2025[[#This Row],[Relatiekorting percentage]]=0,
    "Nvt",
    IF(Q4_2025[[#This Row],[Brutobedrag 2]] &lt; Q4_2025[[#This Row],[Bruto - Rel.korting]],
        "Nee",
        "Ja"))</f>
        <v>Nvt</v>
      </c>
      <c r="M1548" s="10">
        <f>IF(Q4_2025[[#This Row],[Artikelprijs]]&lt;&gt;"",Q4_2025[[#This Row],[Artikelprijs]],Q4_2025[[#This Row],[Stuksprijs]])</f>
        <v>230</v>
      </c>
      <c r="N1548" s="44">
        <f>Q4_2025[[#This Row],[Besteld]]*Q4_2025[[#This Row],[Prijs 2]]</f>
        <v>920</v>
      </c>
      <c r="O1548" s="10">
        <f>IF(Q4_2025[[#This Row],[Brutobedrag 2]]&lt;Q4_2025[[#This Row],[Bruto - Rel.korting]],Q4_2025[[#This Row],[Brutobedrag 2]],Q4_2025[[#This Row],[Brutobedrag 2]]*(100-Q4_2025[[#This Row],[Relatiekorting percentage]])/100)</f>
        <v>920</v>
      </c>
      <c r="R1548" s="3"/>
      <c r="W1548"/>
      <c r="AB1548"/>
    </row>
    <row r="1549" spans="1:28" x14ac:dyDescent="0.3">
      <c r="A1549" t="s">
        <v>930</v>
      </c>
      <c r="B1549">
        <v>5030005</v>
      </c>
      <c r="C1549" t="s">
        <v>33</v>
      </c>
      <c r="D1549">
        <v>1</v>
      </c>
      <c r="E1549" s="10">
        <v>200.85</v>
      </c>
      <c r="F1549" s="10">
        <v>200.85</v>
      </c>
      <c r="G1549" s="10">
        <v>200.85</v>
      </c>
      <c r="H1549">
        <v>0</v>
      </c>
      <c r="I1549" s="51" t="str">
        <f>_xlfn.XLOOKUP(Q4_2025[[#This Row],[Artikelnr]],Artikel_prijzen[Artnr],Artikel_prijzen[Groep],"")</f>
        <v>Rigging</v>
      </c>
      <c r="J1549" s="10">
        <f>_xlfn.XLOOKUP(Q4_2025[[#This Row],[Artikelnr]],Artikel_prijzen[Artnr],Artikel_prijzen[Prijs 2025],"")</f>
        <v>195</v>
      </c>
      <c r="K1549" t="str">
        <f>IF(Q4_2025[[#This Row],[Artikelprijs]]&lt;&gt;"",IF(Q4_2025[[#This Row],[Stuksprijs]]=Q4_2025[[#This Row],[Artikelprijs]],"Prijs gelijk","Prijs wijkt af"),"")</f>
        <v>Prijs wijkt af</v>
      </c>
      <c r="L1549" t="str">
        <f>IF(Q4_2025[[#This Row],[Relatiekorting percentage]]=0,
    "Nvt",
    IF(Q4_2025[[#This Row],[Brutobedrag 2]] &lt; Q4_2025[[#This Row],[Bruto - Rel.korting]],
        "Nee",
        "Ja"))</f>
        <v>Nvt</v>
      </c>
      <c r="M1549" s="10">
        <f>IF(Q4_2025[[#This Row],[Artikelprijs]]&lt;&gt;"",Q4_2025[[#This Row],[Artikelprijs]],Q4_2025[[#This Row],[Stuksprijs]])</f>
        <v>195</v>
      </c>
      <c r="N1549" s="44">
        <f>Q4_2025[[#This Row],[Besteld]]*Q4_2025[[#This Row],[Prijs 2]]</f>
        <v>195</v>
      </c>
      <c r="O1549" s="10">
        <f>IF(Q4_2025[[#This Row],[Brutobedrag 2]]&lt;Q4_2025[[#This Row],[Bruto - Rel.korting]],Q4_2025[[#This Row],[Brutobedrag 2]],Q4_2025[[#This Row],[Brutobedrag 2]]*(100-Q4_2025[[#This Row],[Relatiekorting percentage]])/100)</f>
        <v>195</v>
      </c>
      <c r="R1549" s="3"/>
      <c r="W1549"/>
      <c r="AB1549"/>
    </row>
    <row r="1550" spans="1:28" x14ac:dyDescent="0.3">
      <c r="A1550" t="s">
        <v>930</v>
      </c>
      <c r="B1550">
        <v>5030225</v>
      </c>
      <c r="C1550" t="s">
        <v>261</v>
      </c>
      <c r="D1550">
        <v>4</v>
      </c>
      <c r="E1550" s="10">
        <v>133.9</v>
      </c>
      <c r="F1550" s="10">
        <v>535.6</v>
      </c>
      <c r="G1550" s="10">
        <v>535.6</v>
      </c>
      <c r="H1550">
        <v>0</v>
      </c>
      <c r="I1550" s="51" t="str">
        <f>_xlfn.XLOOKUP(Q4_2025[[#This Row],[Artikelnr]],Artikel_prijzen[Artnr],Artikel_prijzen[Groep],"")</f>
        <v>Rigging</v>
      </c>
      <c r="J1550" s="10">
        <f>_xlfn.XLOOKUP(Q4_2025[[#This Row],[Artikelnr]],Artikel_prijzen[Artnr],Artikel_prijzen[Prijs 2025],"")</f>
        <v>130</v>
      </c>
      <c r="K1550" t="str">
        <f>IF(Q4_2025[[#This Row],[Artikelprijs]]&lt;&gt;"",IF(Q4_2025[[#This Row],[Stuksprijs]]=Q4_2025[[#This Row],[Artikelprijs]],"Prijs gelijk","Prijs wijkt af"),"")</f>
        <v>Prijs wijkt af</v>
      </c>
      <c r="L1550" t="str">
        <f>IF(Q4_2025[[#This Row],[Relatiekorting percentage]]=0,
    "Nvt",
    IF(Q4_2025[[#This Row],[Brutobedrag 2]] &lt; Q4_2025[[#This Row],[Bruto - Rel.korting]],
        "Nee",
        "Ja"))</f>
        <v>Nvt</v>
      </c>
      <c r="M1550" s="10">
        <f>IF(Q4_2025[[#This Row],[Artikelprijs]]&lt;&gt;"",Q4_2025[[#This Row],[Artikelprijs]],Q4_2025[[#This Row],[Stuksprijs]])</f>
        <v>130</v>
      </c>
      <c r="N1550" s="44">
        <f>Q4_2025[[#This Row],[Besteld]]*Q4_2025[[#This Row],[Prijs 2]]</f>
        <v>520</v>
      </c>
      <c r="O1550" s="10">
        <f>IF(Q4_2025[[#This Row],[Brutobedrag 2]]&lt;Q4_2025[[#This Row],[Bruto - Rel.korting]],Q4_2025[[#This Row],[Brutobedrag 2]],Q4_2025[[#This Row],[Brutobedrag 2]]*(100-Q4_2025[[#This Row],[Relatiekorting percentage]])/100)</f>
        <v>520</v>
      </c>
      <c r="R1550" s="3"/>
      <c r="W1550"/>
      <c r="AB1550"/>
    </row>
    <row r="1551" spans="1:28" x14ac:dyDescent="0.3">
      <c r="A1551" t="s">
        <v>930</v>
      </c>
      <c r="B1551">
        <v>5030228</v>
      </c>
      <c r="C1551" t="s">
        <v>113</v>
      </c>
      <c r="D1551">
        <v>2</v>
      </c>
      <c r="E1551" s="10">
        <v>236.9</v>
      </c>
      <c r="F1551" s="10">
        <v>473.8</v>
      </c>
      <c r="G1551" s="10">
        <v>473.8</v>
      </c>
      <c r="H1551">
        <v>0</v>
      </c>
      <c r="I1551" s="51" t="str">
        <f>_xlfn.XLOOKUP(Q4_2025[[#This Row],[Artikelnr]],Artikel_prijzen[Artnr],Artikel_prijzen[Groep],"")</f>
        <v>Rigging</v>
      </c>
      <c r="J1551" s="10">
        <f>_xlfn.XLOOKUP(Q4_2025[[#This Row],[Artikelnr]],Artikel_prijzen[Artnr],Artikel_prijzen[Prijs 2025],"")</f>
        <v>230</v>
      </c>
      <c r="K1551" t="str">
        <f>IF(Q4_2025[[#This Row],[Artikelprijs]]&lt;&gt;"",IF(Q4_2025[[#This Row],[Stuksprijs]]=Q4_2025[[#This Row],[Artikelprijs]],"Prijs gelijk","Prijs wijkt af"),"")</f>
        <v>Prijs wijkt af</v>
      </c>
      <c r="L1551" t="str">
        <f>IF(Q4_2025[[#This Row],[Relatiekorting percentage]]=0,
    "Nvt",
    IF(Q4_2025[[#This Row],[Brutobedrag 2]] &lt; Q4_2025[[#This Row],[Bruto - Rel.korting]],
        "Nee",
        "Ja"))</f>
        <v>Nvt</v>
      </c>
      <c r="M1551" s="10">
        <f>IF(Q4_2025[[#This Row],[Artikelprijs]]&lt;&gt;"",Q4_2025[[#This Row],[Artikelprijs]],Q4_2025[[#This Row],[Stuksprijs]])</f>
        <v>230</v>
      </c>
      <c r="N1551" s="44">
        <f>Q4_2025[[#This Row],[Besteld]]*Q4_2025[[#This Row],[Prijs 2]]</f>
        <v>460</v>
      </c>
      <c r="O1551" s="10">
        <f>IF(Q4_2025[[#This Row],[Brutobedrag 2]]&lt;Q4_2025[[#This Row],[Bruto - Rel.korting]],Q4_2025[[#This Row],[Brutobedrag 2]],Q4_2025[[#This Row],[Brutobedrag 2]]*(100-Q4_2025[[#This Row],[Relatiekorting percentage]])/100)</f>
        <v>460</v>
      </c>
      <c r="R1551" s="3"/>
      <c r="W1551"/>
      <c r="AB1551"/>
    </row>
    <row r="1552" spans="1:28" x14ac:dyDescent="0.3">
      <c r="A1552" t="s">
        <v>930</v>
      </c>
      <c r="B1552">
        <v>5030232</v>
      </c>
      <c r="C1552" t="s">
        <v>116</v>
      </c>
      <c r="D1552">
        <v>1</v>
      </c>
      <c r="E1552" s="10">
        <v>144.19999999999999</v>
      </c>
      <c r="F1552" s="10">
        <v>144.19999999999999</v>
      </c>
      <c r="G1552" s="10">
        <v>144.19999999999999</v>
      </c>
      <c r="H1552">
        <v>0</v>
      </c>
      <c r="I1552" s="51" t="str">
        <f>_xlfn.XLOOKUP(Q4_2025[[#This Row],[Artikelnr]],Artikel_prijzen[Artnr],Artikel_prijzen[Groep],"")</f>
        <v>Rigging</v>
      </c>
      <c r="J1552" s="10">
        <f>_xlfn.XLOOKUP(Q4_2025[[#This Row],[Artikelnr]],Artikel_prijzen[Artnr],Artikel_prijzen[Prijs 2025],"")</f>
        <v>140</v>
      </c>
      <c r="K1552" t="str">
        <f>IF(Q4_2025[[#This Row],[Artikelprijs]]&lt;&gt;"",IF(Q4_2025[[#This Row],[Stuksprijs]]=Q4_2025[[#This Row],[Artikelprijs]],"Prijs gelijk","Prijs wijkt af"),"")</f>
        <v>Prijs wijkt af</v>
      </c>
      <c r="L1552" t="str">
        <f>IF(Q4_2025[[#This Row],[Relatiekorting percentage]]=0,
    "Nvt",
    IF(Q4_2025[[#This Row],[Brutobedrag 2]] &lt; Q4_2025[[#This Row],[Bruto - Rel.korting]],
        "Nee",
        "Ja"))</f>
        <v>Nvt</v>
      </c>
      <c r="M1552" s="10">
        <f>IF(Q4_2025[[#This Row],[Artikelprijs]]&lt;&gt;"",Q4_2025[[#This Row],[Artikelprijs]],Q4_2025[[#This Row],[Stuksprijs]])</f>
        <v>140</v>
      </c>
      <c r="N1552" s="44">
        <f>Q4_2025[[#This Row],[Besteld]]*Q4_2025[[#This Row],[Prijs 2]]</f>
        <v>140</v>
      </c>
      <c r="O1552" s="10">
        <f>IF(Q4_2025[[#This Row],[Brutobedrag 2]]&lt;Q4_2025[[#This Row],[Bruto - Rel.korting]],Q4_2025[[#This Row],[Brutobedrag 2]],Q4_2025[[#This Row],[Brutobedrag 2]]*(100-Q4_2025[[#This Row],[Relatiekorting percentage]])/100)</f>
        <v>140</v>
      </c>
      <c r="R1552" s="3"/>
      <c r="W1552"/>
      <c r="AB1552"/>
    </row>
    <row r="1553" spans="1:28" x14ac:dyDescent="0.3">
      <c r="A1553" t="s">
        <v>930</v>
      </c>
      <c r="B1553">
        <v>5030228</v>
      </c>
      <c r="C1553" t="s">
        <v>113</v>
      </c>
      <c r="D1553">
        <v>1</v>
      </c>
      <c r="E1553" s="10">
        <v>236.9</v>
      </c>
      <c r="F1553" s="10">
        <v>236.9</v>
      </c>
      <c r="G1553" s="10">
        <v>236.9</v>
      </c>
      <c r="H1553">
        <v>0</v>
      </c>
      <c r="I1553" s="51" t="str">
        <f>_xlfn.XLOOKUP(Q4_2025[[#This Row],[Artikelnr]],Artikel_prijzen[Artnr],Artikel_prijzen[Groep],"")</f>
        <v>Rigging</v>
      </c>
      <c r="J1553" s="10">
        <f>_xlfn.XLOOKUP(Q4_2025[[#This Row],[Artikelnr]],Artikel_prijzen[Artnr],Artikel_prijzen[Prijs 2025],"")</f>
        <v>230</v>
      </c>
      <c r="K1553" t="str">
        <f>IF(Q4_2025[[#This Row],[Artikelprijs]]&lt;&gt;"",IF(Q4_2025[[#This Row],[Stuksprijs]]=Q4_2025[[#This Row],[Artikelprijs]],"Prijs gelijk","Prijs wijkt af"),"")</f>
        <v>Prijs wijkt af</v>
      </c>
      <c r="L1553" t="str">
        <f>IF(Q4_2025[[#This Row],[Relatiekorting percentage]]=0,
    "Nvt",
    IF(Q4_2025[[#This Row],[Brutobedrag 2]] &lt; Q4_2025[[#This Row],[Bruto - Rel.korting]],
        "Nee",
        "Ja"))</f>
        <v>Nvt</v>
      </c>
      <c r="M1553" s="10">
        <f>IF(Q4_2025[[#This Row],[Artikelprijs]]&lt;&gt;"",Q4_2025[[#This Row],[Artikelprijs]],Q4_2025[[#This Row],[Stuksprijs]])</f>
        <v>230</v>
      </c>
      <c r="N1553" s="44">
        <f>Q4_2025[[#This Row],[Besteld]]*Q4_2025[[#This Row],[Prijs 2]]</f>
        <v>230</v>
      </c>
      <c r="O1553" s="10">
        <f>IF(Q4_2025[[#This Row],[Brutobedrag 2]]&lt;Q4_2025[[#This Row],[Bruto - Rel.korting]],Q4_2025[[#This Row],[Brutobedrag 2]],Q4_2025[[#This Row],[Brutobedrag 2]]*(100-Q4_2025[[#This Row],[Relatiekorting percentage]])/100)</f>
        <v>230</v>
      </c>
      <c r="R1553" s="3"/>
      <c r="W1553"/>
      <c r="AB1553"/>
    </row>
    <row r="1554" spans="1:28" x14ac:dyDescent="0.3">
      <c r="A1554" t="s">
        <v>930</v>
      </c>
      <c r="B1554">
        <v>5030228</v>
      </c>
      <c r="C1554" t="s">
        <v>113</v>
      </c>
      <c r="D1554">
        <v>4</v>
      </c>
      <c r="E1554" s="10">
        <v>236.9</v>
      </c>
      <c r="F1554" s="10">
        <v>947.6</v>
      </c>
      <c r="G1554" s="10">
        <v>947.6</v>
      </c>
      <c r="H1554">
        <v>0</v>
      </c>
      <c r="I1554" s="51" t="str">
        <f>_xlfn.XLOOKUP(Q4_2025[[#This Row],[Artikelnr]],Artikel_prijzen[Artnr],Artikel_prijzen[Groep],"")</f>
        <v>Rigging</v>
      </c>
      <c r="J1554" s="10">
        <f>_xlfn.XLOOKUP(Q4_2025[[#This Row],[Artikelnr]],Artikel_prijzen[Artnr],Artikel_prijzen[Prijs 2025],"")</f>
        <v>230</v>
      </c>
      <c r="K1554" t="str">
        <f>IF(Q4_2025[[#This Row],[Artikelprijs]]&lt;&gt;"",IF(Q4_2025[[#This Row],[Stuksprijs]]=Q4_2025[[#This Row],[Artikelprijs]],"Prijs gelijk","Prijs wijkt af"),"")</f>
        <v>Prijs wijkt af</v>
      </c>
      <c r="L1554" t="str">
        <f>IF(Q4_2025[[#This Row],[Relatiekorting percentage]]=0,
    "Nvt",
    IF(Q4_2025[[#This Row],[Brutobedrag 2]] &lt; Q4_2025[[#This Row],[Bruto - Rel.korting]],
        "Nee",
        "Ja"))</f>
        <v>Nvt</v>
      </c>
      <c r="M1554" s="10">
        <f>IF(Q4_2025[[#This Row],[Artikelprijs]]&lt;&gt;"",Q4_2025[[#This Row],[Artikelprijs]],Q4_2025[[#This Row],[Stuksprijs]])</f>
        <v>230</v>
      </c>
      <c r="N1554" s="44">
        <f>Q4_2025[[#This Row],[Besteld]]*Q4_2025[[#This Row],[Prijs 2]]</f>
        <v>920</v>
      </c>
      <c r="O1554" s="10">
        <f>IF(Q4_2025[[#This Row],[Brutobedrag 2]]&lt;Q4_2025[[#This Row],[Bruto - Rel.korting]],Q4_2025[[#This Row],[Brutobedrag 2]],Q4_2025[[#This Row],[Brutobedrag 2]]*(100-Q4_2025[[#This Row],[Relatiekorting percentage]])/100)</f>
        <v>920</v>
      </c>
      <c r="R1554" s="3"/>
      <c r="W1554"/>
      <c r="AB1554"/>
    </row>
    <row r="1555" spans="1:28" x14ac:dyDescent="0.3">
      <c r="A1555" t="s">
        <v>930</v>
      </c>
      <c r="B1555">
        <v>5030232</v>
      </c>
      <c r="C1555" t="s">
        <v>116</v>
      </c>
      <c r="D1555">
        <v>1</v>
      </c>
      <c r="E1555" s="10">
        <v>144.19999999999999</v>
      </c>
      <c r="F1555" s="10">
        <v>144.19999999999999</v>
      </c>
      <c r="G1555" s="10">
        <v>144.19999999999999</v>
      </c>
      <c r="H1555">
        <v>0</v>
      </c>
      <c r="I1555" s="51" t="str">
        <f>_xlfn.XLOOKUP(Q4_2025[[#This Row],[Artikelnr]],Artikel_prijzen[Artnr],Artikel_prijzen[Groep],"")</f>
        <v>Rigging</v>
      </c>
      <c r="J1555" s="10">
        <f>_xlfn.XLOOKUP(Q4_2025[[#This Row],[Artikelnr]],Artikel_prijzen[Artnr],Artikel_prijzen[Prijs 2025],"")</f>
        <v>140</v>
      </c>
      <c r="K1555" t="str">
        <f>IF(Q4_2025[[#This Row],[Artikelprijs]]&lt;&gt;"",IF(Q4_2025[[#This Row],[Stuksprijs]]=Q4_2025[[#This Row],[Artikelprijs]],"Prijs gelijk","Prijs wijkt af"),"")</f>
        <v>Prijs wijkt af</v>
      </c>
      <c r="L1555" t="str">
        <f>IF(Q4_2025[[#This Row],[Relatiekorting percentage]]=0,
    "Nvt",
    IF(Q4_2025[[#This Row],[Brutobedrag 2]] &lt; Q4_2025[[#This Row],[Bruto - Rel.korting]],
        "Nee",
        "Ja"))</f>
        <v>Nvt</v>
      </c>
      <c r="M1555" s="10">
        <f>IF(Q4_2025[[#This Row],[Artikelprijs]]&lt;&gt;"",Q4_2025[[#This Row],[Artikelprijs]],Q4_2025[[#This Row],[Stuksprijs]])</f>
        <v>140</v>
      </c>
      <c r="N1555" s="44">
        <f>Q4_2025[[#This Row],[Besteld]]*Q4_2025[[#This Row],[Prijs 2]]</f>
        <v>140</v>
      </c>
      <c r="O1555" s="10">
        <f>IF(Q4_2025[[#This Row],[Brutobedrag 2]]&lt;Q4_2025[[#This Row],[Bruto - Rel.korting]],Q4_2025[[#This Row],[Brutobedrag 2]],Q4_2025[[#This Row],[Brutobedrag 2]]*(100-Q4_2025[[#This Row],[Relatiekorting percentage]])/100)</f>
        <v>140</v>
      </c>
      <c r="R1555" s="3"/>
      <c r="W1555"/>
      <c r="AB1555"/>
    </row>
    <row r="1556" spans="1:28" x14ac:dyDescent="0.3">
      <c r="A1556" t="s">
        <v>930</v>
      </c>
      <c r="B1556">
        <v>5030228</v>
      </c>
      <c r="C1556" t="s">
        <v>113</v>
      </c>
      <c r="D1556">
        <v>4</v>
      </c>
      <c r="E1556" s="10">
        <v>236.9</v>
      </c>
      <c r="F1556" s="10">
        <v>947.6</v>
      </c>
      <c r="G1556" s="10">
        <v>947.6</v>
      </c>
      <c r="H1556">
        <v>0</v>
      </c>
      <c r="I1556" s="51" t="str">
        <f>_xlfn.XLOOKUP(Q4_2025[[#This Row],[Artikelnr]],Artikel_prijzen[Artnr],Artikel_prijzen[Groep],"")</f>
        <v>Rigging</v>
      </c>
      <c r="J1556" s="10">
        <f>_xlfn.XLOOKUP(Q4_2025[[#This Row],[Artikelnr]],Artikel_prijzen[Artnr],Artikel_prijzen[Prijs 2025],"")</f>
        <v>230</v>
      </c>
      <c r="K1556" t="str">
        <f>IF(Q4_2025[[#This Row],[Artikelprijs]]&lt;&gt;"",IF(Q4_2025[[#This Row],[Stuksprijs]]=Q4_2025[[#This Row],[Artikelprijs]],"Prijs gelijk","Prijs wijkt af"),"")</f>
        <v>Prijs wijkt af</v>
      </c>
      <c r="L1556" t="str">
        <f>IF(Q4_2025[[#This Row],[Relatiekorting percentage]]=0,
    "Nvt",
    IF(Q4_2025[[#This Row],[Brutobedrag 2]] &lt; Q4_2025[[#This Row],[Bruto - Rel.korting]],
        "Nee",
        "Ja"))</f>
        <v>Nvt</v>
      </c>
      <c r="M1556" s="10">
        <f>IF(Q4_2025[[#This Row],[Artikelprijs]]&lt;&gt;"",Q4_2025[[#This Row],[Artikelprijs]],Q4_2025[[#This Row],[Stuksprijs]])</f>
        <v>230</v>
      </c>
      <c r="N1556" s="44">
        <f>Q4_2025[[#This Row],[Besteld]]*Q4_2025[[#This Row],[Prijs 2]]</f>
        <v>920</v>
      </c>
      <c r="O1556" s="10">
        <f>IF(Q4_2025[[#This Row],[Brutobedrag 2]]&lt;Q4_2025[[#This Row],[Bruto - Rel.korting]],Q4_2025[[#This Row],[Brutobedrag 2]],Q4_2025[[#This Row],[Brutobedrag 2]]*(100-Q4_2025[[#This Row],[Relatiekorting percentage]])/100)</f>
        <v>920</v>
      </c>
      <c r="R1556" s="3"/>
      <c r="W1556"/>
      <c r="AB1556"/>
    </row>
    <row r="1557" spans="1:28" x14ac:dyDescent="0.3">
      <c r="A1557" t="s">
        <v>930</v>
      </c>
      <c r="B1557">
        <v>5030232</v>
      </c>
      <c r="C1557" t="s">
        <v>116</v>
      </c>
      <c r="D1557">
        <v>1</v>
      </c>
      <c r="E1557" s="10">
        <v>144.19999999999999</v>
      </c>
      <c r="F1557" s="10">
        <v>144.19999999999999</v>
      </c>
      <c r="G1557" s="10">
        <v>144.19999999999999</v>
      </c>
      <c r="H1557">
        <v>0</v>
      </c>
      <c r="I1557" s="51" t="str">
        <f>_xlfn.XLOOKUP(Q4_2025[[#This Row],[Artikelnr]],Artikel_prijzen[Artnr],Artikel_prijzen[Groep],"")</f>
        <v>Rigging</v>
      </c>
      <c r="J1557" s="10">
        <f>_xlfn.XLOOKUP(Q4_2025[[#This Row],[Artikelnr]],Artikel_prijzen[Artnr],Artikel_prijzen[Prijs 2025],"")</f>
        <v>140</v>
      </c>
      <c r="K1557" t="str">
        <f>IF(Q4_2025[[#This Row],[Artikelprijs]]&lt;&gt;"",IF(Q4_2025[[#This Row],[Stuksprijs]]=Q4_2025[[#This Row],[Artikelprijs]],"Prijs gelijk","Prijs wijkt af"),"")</f>
        <v>Prijs wijkt af</v>
      </c>
      <c r="L1557" t="str">
        <f>IF(Q4_2025[[#This Row],[Relatiekorting percentage]]=0,
    "Nvt",
    IF(Q4_2025[[#This Row],[Brutobedrag 2]] &lt; Q4_2025[[#This Row],[Bruto - Rel.korting]],
        "Nee",
        "Ja"))</f>
        <v>Nvt</v>
      </c>
      <c r="M1557" s="10">
        <f>IF(Q4_2025[[#This Row],[Artikelprijs]]&lt;&gt;"",Q4_2025[[#This Row],[Artikelprijs]],Q4_2025[[#This Row],[Stuksprijs]])</f>
        <v>140</v>
      </c>
      <c r="N1557" s="44">
        <f>Q4_2025[[#This Row],[Besteld]]*Q4_2025[[#This Row],[Prijs 2]]</f>
        <v>140</v>
      </c>
      <c r="O1557" s="10">
        <f>IF(Q4_2025[[#This Row],[Brutobedrag 2]]&lt;Q4_2025[[#This Row],[Bruto - Rel.korting]],Q4_2025[[#This Row],[Brutobedrag 2]],Q4_2025[[#This Row],[Brutobedrag 2]]*(100-Q4_2025[[#This Row],[Relatiekorting percentage]])/100)</f>
        <v>140</v>
      </c>
      <c r="R1557" s="3"/>
      <c r="W1557"/>
      <c r="AB1557"/>
    </row>
    <row r="1558" spans="1:28" x14ac:dyDescent="0.3">
      <c r="A1558" t="s">
        <v>930</v>
      </c>
      <c r="B1558">
        <v>5030028</v>
      </c>
      <c r="C1558" t="s">
        <v>341</v>
      </c>
      <c r="D1558">
        <v>33</v>
      </c>
      <c r="E1558" s="10">
        <v>28.84</v>
      </c>
      <c r="F1558" s="10">
        <v>951.72</v>
      </c>
      <c r="G1558" s="10">
        <v>951.72</v>
      </c>
      <c r="H1558">
        <v>0</v>
      </c>
      <c r="I1558" s="51" t="str">
        <f>_xlfn.XLOOKUP(Q4_2025[[#This Row],[Artikelnr]],Artikel_prijzen[Artnr],Artikel_prijzen[Groep],"")</f>
        <v/>
      </c>
      <c r="J1558" s="10" t="str">
        <f>_xlfn.XLOOKUP(Q4_2025[[#This Row],[Artikelnr]],Artikel_prijzen[Artnr],Artikel_prijzen[Prijs 2025],"")</f>
        <v/>
      </c>
      <c r="K1558" t="str">
        <f>IF(Q4_2025[[#This Row],[Artikelprijs]]&lt;&gt;"",IF(Q4_2025[[#This Row],[Stuksprijs]]=Q4_2025[[#This Row],[Artikelprijs]],"Prijs gelijk","Prijs wijkt af"),"")</f>
        <v/>
      </c>
      <c r="L1558" t="str">
        <f>IF(Q4_2025[[#This Row],[Relatiekorting percentage]]=0,
    "Nvt",
    IF(Q4_2025[[#This Row],[Brutobedrag 2]] &lt; Q4_2025[[#This Row],[Bruto - Rel.korting]],
        "Nee",
        "Ja"))</f>
        <v>Nvt</v>
      </c>
      <c r="M1558" s="10">
        <f>IF(Q4_2025[[#This Row],[Artikelprijs]]&lt;&gt;"",Q4_2025[[#This Row],[Artikelprijs]],Q4_2025[[#This Row],[Stuksprijs]])</f>
        <v>28.84</v>
      </c>
      <c r="N1558" s="44">
        <f>Q4_2025[[#This Row],[Besteld]]*Q4_2025[[#This Row],[Prijs 2]]</f>
        <v>951.72</v>
      </c>
      <c r="O1558" s="10">
        <f>IF(Q4_2025[[#This Row],[Brutobedrag 2]]&lt;Q4_2025[[#This Row],[Bruto - Rel.korting]],Q4_2025[[#This Row],[Brutobedrag 2]],Q4_2025[[#This Row],[Brutobedrag 2]]*(100-Q4_2025[[#This Row],[Relatiekorting percentage]])/100)</f>
        <v>951.72</v>
      </c>
      <c r="R1558" s="3"/>
      <c r="W1558"/>
      <c r="AB1558"/>
    </row>
    <row r="1559" spans="1:28" x14ac:dyDescent="0.3">
      <c r="A1559" t="s">
        <v>930</v>
      </c>
      <c r="B1559">
        <v>5030228</v>
      </c>
      <c r="C1559" t="s">
        <v>113</v>
      </c>
      <c r="D1559">
        <v>8</v>
      </c>
      <c r="E1559" s="10">
        <v>236.9</v>
      </c>
      <c r="F1559" s="10">
        <v>1895.2</v>
      </c>
      <c r="G1559" s="10">
        <v>1895.2</v>
      </c>
      <c r="H1559">
        <v>0</v>
      </c>
      <c r="I1559" s="51" t="str">
        <f>_xlfn.XLOOKUP(Q4_2025[[#This Row],[Artikelnr]],Artikel_prijzen[Artnr],Artikel_prijzen[Groep],"")</f>
        <v>Rigging</v>
      </c>
      <c r="J1559" s="10">
        <f>_xlfn.XLOOKUP(Q4_2025[[#This Row],[Artikelnr]],Artikel_prijzen[Artnr],Artikel_prijzen[Prijs 2025],"")</f>
        <v>230</v>
      </c>
      <c r="K1559" t="str">
        <f>IF(Q4_2025[[#This Row],[Artikelprijs]]&lt;&gt;"",IF(Q4_2025[[#This Row],[Stuksprijs]]=Q4_2025[[#This Row],[Artikelprijs]],"Prijs gelijk","Prijs wijkt af"),"")</f>
        <v>Prijs wijkt af</v>
      </c>
      <c r="L1559" t="str">
        <f>IF(Q4_2025[[#This Row],[Relatiekorting percentage]]=0,
    "Nvt",
    IF(Q4_2025[[#This Row],[Brutobedrag 2]] &lt; Q4_2025[[#This Row],[Bruto - Rel.korting]],
        "Nee",
        "Ja"))</f>
        <v>Nvt</v>
      </c>
      <c r="M1559" s="10">
        <f>IF(Q4_2025[[#This Row],[Artikelprijs]]&lt;&gt;"",Q4_2025[[#This Row],[Artikelprijs]],Q4_2025[[#This Row],[Stuksprijs]])</f>
        <v>230</v>
      </c>
      <c r="N1559" s="44">
        <f>Q4_2025[[#This Row],[Besteld]]*Q4_2025[[#This Row],[Prijs 2]]</f>
        <v>1840</v>
      </c>
      <c r="O1559" s="10">
        <f>IF(Q4_2025[[#This Row],[Brutobedrag 2]]&lt;Q4_2025[[#This Row],[Bruto - Rel.korting]],Q4_2025[[#This Row],[Brutobedrag 2]],Q4_2025[[#This Row],[Brutobedrag 2]]*(100-Q4_2025[[#This Row],[Relatiekorting percentage]])/100)</f>
        <v>1840</v>
      </c>
      <c r="R1559" s="3"/>
      <c r="W1559"/>
      <c r="AB1559"/>
    </row>
    <row r="1560" spans="1:28" x14ac:dyDescent="0.3">
      <c r="A1560" t="s">
        <v>930</v>
      </c>
      <c r="B1560">
        <v>5030232</v>
      </c>
      <c r="C1560" t="s">
        <v>116</v>
      </c>
      <c r="D1560">
        <v>4</v>
      </c>
      <c r="E1560" s="10">
        <v>144.19999999999999</v>
      </c>
      <c r="F1560" s="10">
        <v>576.79999999999995</v>
      </c>
      <c r="G1560" s="10">
        <v>576.79999999999995</v>
      </c>
      <c r="H1560">
        <v>0</v>
      </c>
      <c r="I1560" s="51" t="str">
        <f>_xlfn.XLOOKUP(Q4_2025[[#This Row],[Artikelnr]],Artikel_prijzen[Artnr],Artikel_prijzen[Groep],"")</f>
        <v>Rigging</v>
      </c>
      <c r="J1560" s="10">
        <f>_xlfn.XLOOKUP(Q4_2025[[#This Row],[Artikelnr]],Artikel_prijzen[Artnr],Artikel_prijzen[Prijs 2025],"")</f>
        <v>140</v>
      </c>
      <c r="K1560" t="str">
        <f>IF(Q4_2025[[#This Row],[Artikelprijs]]&lt;&gt;"",IF(Q4_2025[[#This Row],[Stuksprijs]]=Q4_2025[[#This Row],[Artikelprijs]],"Prijs gelijk","Prijs wijkt af"),"")</f>
        <v>Prijs wijkt af</v>
      </c>
      <c r="L1560" t="str">
        <f>IF(Q4_2025[[#This Row],[Relatiekorting percentage]]=0,
    "Nvt",
    IF(Q4_2025[[#This Row],[Brutobedrag 2]] &lt; Q4_2025[[#This Row],[Bruto - Rel.korting]],
        "Nee",
        "Ja"))</f>
        <v>Nvt</v>
      </c>
      <c r="M1560" s="10">
        <f>IF(Q4_2025[[#This Row],[Artikelprijs]]&lt;&gt;"",Q4_2025[[#This Row],[Artikelprijs]],Q4_2025[[#This Row],[Stuksprijs]])</f>
        <v>140</v>
      </c>
      <c r="N1560" s="44">
        <f>Q4_2025[[#This Row],[Besteld]]*Q4_2025[[#This Row],[Prijs 2]]</f>
        <v>560</v>
      </c>
      <c r="O1560" s="10">
        <f>IF(Q4_2025[[#This Row],[Brutobedrag 2]]&lt;Q4_2025[[#This Row],[Bruto - Rel.korting]],Q4_2025[[#This Row],[Brutobedrag 2]],Q4_2025[[#This Row],[Brutobedrag 2]]*(100-Q4_2025[[#This Row],[Relatiekorting percentage]])/100)</f>
        <v>560</v>
      </c>
      <c r="R1560" s="3"/>
      <c r="W1560"/>
      <c r="AB1560"/>
    </row>
    <row r="1561" spans="1:28" x14ac:dyDescent="0.3">
      <c r="A1561" t="s">
        <v>930</v>
      </c>
      <c r="B1561">
        <v>5021034</v>
      </c>
      <c r="C1561" t="s">
        <v>275</v>
      </c>
      <c r="D1561">
        <v>1</v>
      </c>
      <c r="E1561" s="10">
        <v>185.4</v>
      </c>
      <c r="F1561" s="10">
        <v>185.4</v>
      </c>
      <c r="G1561" s="10">
        <v>139.05000000000001</v>
      </c>
      <c r="H1561">
        <v>25</v>
      </c>
      <c r="I1561" s="51" t="str">
        <f>_xlfn.XLOOKUP(Q4_2025[[#This Row],[Artikelnr]],Artikel_prijzen[Artnr],Artikel_prijzen[Groep],"")</f>
        <v>Elektra</v>
      </c>
      <c r="J1561" s="10">
        <f>_xlfn.XLOOKUP(Q4_2025[[#This Row],[Artikelnr]],Artikel_prijzen[Artnr],Artikel_prijzen[Prijs 2025],"")</f>
        <v>106.8625</v>
      </c>
      <c r="K1561" t="str">
        <f>IF(Q4_2025[[#This Row],[Artikelprijs]]&lt;&gt;"",IF(Q4_2025[[#This Row],[Stuksprijs]]=Q4_2025[[#This Row],[Artikelprijs]],"Prijs gelijk","Prijs wijkt af"),"")</f>
        <v>Prijs wijkt af</v>
      </c>
      <c r="L1561" t="str">
        <f>IF(Q4_2025[[#This Row],[Relatiekorting percentage]]=0,
    "Nvt",
    IF(Q4_2025[[#This Row],[Brutobedrag 2]] &lt; Q4_2025[[#This Row],[Bruto - Rel.korting]],
        "Nee",
        "Ja"))</f>
        <v>Nee</v>
      </c>
      <c r="M1561" s="10">
        <f>IF(Q4_2025[[#This Row],[Artikelprijs]]&lt;&gt;"",Q4_2025[[#This Row],[Artikelprijs]],Q4_2025[[#This Row],[Stuksprijs]])</f>
        <v>106.8625</v>
      </c>
      <c r="N1561" s="44">
        <f>Q4_2025[[#This Row],[Besteld]]*Q4_2025[[#This Row],[Prijs 2]]</f>
        <v>106.8625</v>
      </c>
      <c r="O1561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1561" s="3"/>
      <c r="W1561"/>
      <c r="AB1561"/>
    </row>
    <row r="1562" spans="1:28" x14ac:dyDescent="0.3">
      <c r="A1562" t="s">
        <v>930</v>
      </c>
      <c r="B1562">
        <v>5020001</v>
      </c>
      <c r="C1562" t="s">
        <v>46</v>
      </c>
      <c r="D1562">
        <v>2</v>
      </c>
      <c r="E1562" s="10">
        <v>29.35</v>
      </c>
      <c r="F1562" s="10">
        <v>58.7</v>
      </c>
      <c r="G1562" s="10">
        <v>44.02</v>
      </c>
      <c r="H1562">
        <v>25</v>
      </c>
      <c r="I1562" s="51" t="str">
        <f>_xlfn.XLOOKUP(Q4_2025[[#This Row],[Artikelnr]],Artikel_prijzen[Artnr],Artikel_prijzen[Groep],"")</f>
        <v/>
      </c>
      <c r="J1562" s="10" t="str">
        <f>_xlfn.XLOOKUP(Q4_2025[[#This Row],[Artikelnr]],Artikel_prijzen[Artnr],Artikel_prijzen[Prijs 2025],"")</f>
        <v/>
      </c>
      <c r="K1562" t="str">
        <f>IF(Q4_2025[[#This Row],[Artikelprijs]]&lt;&gt;"",IF(Q4_2025[[#This Row],[Stuksprijs]]=Q4_2025[[#This Row],[Artikelprijs]],"Prijs gelijk","Prijs wijkt af"),"")</f>
        <v/>
      </c>
      <c r="L1562" t="str">
        <f>IF(Q4_2025[[#This Row],[Relatiekorting percentage]]=0,
    "Nvt",
    IF(Q4_2025[[#This Row],[Brutobedrag 2]] &lt; Q4_2025[[#This Row],[Bruto - Rel.korting]],
        "Nee",
        "Ja"))</f>
        <v>Ja</v>
      </c>
      <c r="M1562" s="10">
        <f>IF(Q4_2025[[#This Row],[Artikelprijs]]&lt;&gt;"",Q4_2025[[#This Row],[Artikelprijs]],Q4_2025[[#This Row],[Stuksprijs]])</f>
        <v>29.35</v>
      </c>
      <c r="N1562" s="44">
        <f>Q4_2025[[#This Row],[Besteld]]*Q4_2025[[#This Row],[Prijs 2]]</f>
        <v>58.7</v>
      </c>
      <c r="O1562" s="10">
        <f>IF(Q4_2025[[#This Row],[Brutobedrag 2]]&lt;Q4_2025[[#This Row],[Bruto - Rel.korting]],Q4_2025[[#This Row],[Brutobedrag 2]],Q4_2025[[#This Row],[Brutobedrag 2]]*(100-Q4_2025[[#This Row],[Relatiekorting percentage]])/100)</f>
        <v>44.024999999999999</v>
      </c>
      <c r="R1562" s="3"/>
      <c r="W1562"/>
      <c r="AB1562"/>
    </row>
    <row r="1563" spans="1:28" x14ac:dyDescent="0.3">
      <c r="A1563" t="s">
        <v>930</v>
      </c>
      <c r="B1563">
        <v>5021034</v>
      </c>
      <c r="C1563" t="s">
        <v>275</v>
      </c>
      <c r="D1563">
        <v>1</v>
      </c>
      <c r="E1563" s="10">
        <v>185.4</v>
      </c>
      <c r="F1563" s="10">
        <v>185.4</v>
      </c>
      <c r="G1563" s="10">
        <v>139.05000000000001</v>
      </c>
      <c r="H1563">
        <v>25</v>
      </c>
      <c r="I1563" s="51" t="str">
        <f>_xlfn.XLOOKUP(Q4_2025[[#This Row],[Artikelnr]],Artikel_prijzen[Artnr],Artikel_prijzen[Groep],"")</f>
        <v>Elektra</v>
      </c>
      <c r="J1563" s="10">
        <f>_xlfn.XLOOKUP(Q4_2025[[#This Row],[Artikelnr]],Artikel_prijzen[Artnr],Artikel_prijzen[Prijs 2025],"")</f>
        <v>106.8625</v>
      </c>
      <c r="K1563" t="str">
        <f>IF(Q4_2025[[#This Row],[Artikelprijs]]&lt;&gt;"",IF(Q4_2025[[#This Row],[Stuksprijs]]=Q4_2025[[#This Row],[Artikelprijs]],"Prijs gelijk","Prijs wijkt af"),"")</f>
        <v>Prijs wijkt af</v>
      </c>
      <c r="L1563" t="str">
        <f>IF(Q4_2025[[#This Row],[Relatiekorting percentage]]=0,
    "Nvt",
    IF(Q4_2025[[#This Row],[Brutobedrag 2]] &lt; Q4_2025[[#This Row],[Bruto - Rel.korting]],
        "Nee",
        "Ja"))</f>
        <v>Nee</v>
      </c>
      <c r="M1563" s="10">
        <f>IF(Q4_2025[[#This Row],[Artikelprijs]]&lt;&gt;"",Q4_2025[[#This Row],[Artikelprijs]],Q4_2025[[#This Row],[Stuksprijs]])</f>
        <v>106.8625</v>
      </c>
      <c r="N1563" s="44">
        <f>Q4_2025[[#This Row],[Besteld]]*Q4_2025[[#This Row],[Prijs 2]]</f>
        <v>106.8625</v>
      </c>
      <c r="O1563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1563" s="3"/>
      <c r="W1563"/>
      <c r="AB1563"/>
    </row>
    <row r="1564" spans="1:28" x14ac:dyDescent="0.3">
      <c r="A1564" t="s">
        <v>930</v>
      </c>
      <c r="B1564">
        <v>5020001</v>
      </c>
      <c r="C1564" t="s">
        <v>46</v>
      </c>
      <c r="D1564">
        <v>4</v>
      </c>
      <c r="E1564" s="10">
        <v>29.35</v>
      </c>
      <c r="F1564" s="10">
        <v>117.4</v>
      </c>
      <c r="G1564" s="10">
        <v>88.05</v>
      </c>
      <c r="H1564">
        <v>25</v>
      </c>
      <c r="I1564" s="51" t="str">
        <f>_xlfn.XLOOKUP(Q4_2025[[#This Row],[Artikelnr]],Artikel_prijzen[Artnr],Artikel_prijzen[Groep],"")</f>
        <v/>
      </c>
      <c r="J1564" s="10" t="str">
        <f>_xlfn.XLOOKUP(Q4_2025[[#This Row],[Artikelnr]],Artikel_prijzen[Artnr],Artikel_prijzen[Prijs 2025],"")</f>
        <v/>
      </c>
      <c r="K1564" t="str">
        <f>IF(Q4_2025[[#This Row],[Artikelprijs]]&lt;&gt;"",IF(Q4_2025[[#This Row],[Stuksprijs]]=Q4_2025[[#This Row],[Artikelprijs]],"Prijs gelijk","Prijs wijkt af"),"")</f>
        <v/>
      </c>
      <c r="L1564" t="str">
        <f>IF(Q4_2025[[#This Row],[Relatiekorting percentage]]=0,
    "Nvt",
    IF(Q4_2025[[#This Row],[Brutobedrag 2]] &lt; Q4_2025[[#This Row],[Bruto - Rel.korting]],
        "Nee",
        "Ja"))</f>
        <v>Ja</v>
      </c>
      <c r="M1564" s="10">
        <f>IF(Q4_2025[[#This Row],[Artikelprijs]]&lt;&gt;"",Q4_2025[[#This Row],[Artikelprijs]],Q4_2025[[#This Row],[Stuksprijs]])</f>
        <v>29.35</v>
      </c>
      <c r="N1564" s="44">
        <f>Q4_2025[[#This Row],[Besteld]]*Q4_2025[[#This Row],[Prijs 2]]</f>
        <v>117.4</v>
      </c>
      <c r="O1564" s="10">
        <f>IF(Q4_2025[[#This Row],[Brutobedrag 2]]&lt;Q4_2025[[#This Row],[Bruto - Rel.korting]],Q4_2025[[#This Row],[Brutobedrag 2]],Q4_2025[[#This Row],[Brutobedrag 2]]*(100-Q4_2025[[#This Row],[Relatiekorting percentage]])/100)</f>
        <v>88.05</v>
      </c>
      <c r="R1564" s="3"/>
      <c r="W1564"/>
      <c r="AB1564"/>
    </row>
    <row r="1565" spans="1:28" x14ac:dyDescent="0.3">
      <c r="A1565" t="s">
        <v>930</v>
      </c>
      <c r="B1565">
        <v>5022027</v>
      </c>
      <c r="C1565" t="s">
        <v>279</v>
      </c>
      <c r="D1565">
        <v>1</v>
      </c>
      <c r="E1565" s="10">
        <v>429.38</v>
      </c>
      <c r="F1565" s="10">
        <v>429.38</v>
      </c>
      <c r="G1565" s="10">
        <v>322.02999999999997</v>
      </c>
      <c r="H1565">
        <v>25</v>
      </c>
      <c r="I1565" s="51" t="str">
        <f>_xlfn.XLOOKUP(Q4_2025[[#This Row],[Artikelnr]],Artikel_prijzen[Artnr],Artikel_prijzen[Groep],"")</f>
        <v>Elektra</v>
      </c>
      <c r="J1565" s="10">
        <f>_xlfn.XLOOKUP(Q4_2025[[#This Row],[Artikelnr]],Artikel_prijzen[Artnr],Artikel_prijzen[Prijs 2025],"")</f>
        <v>298.7</v>
      </c>
      <c r="K1565" t="str">
        <f>IF(Q4_2025[[#This Row],[Artikelprijs]]&lt;&gt;"",IF(Q4_2025[[#This Row],[Stuksprijs]]=Q4_2025[[#This Row],[Artikelprijs]],"Prijs gelijk","Prijs wijkt af"),"")</f>
        <v>Prijs wijkt af</v>
      </c>
      <c r="L1565" t="str">
        <f>IF(Q4_2025[[#This Row],[Relatiekorting percentage]]=0,
    "Nvt",
    IF(Q4_2025[[#This Row],[Brutobedrag 2]] &lt; Q4_2025[[#This Row],[Bruto - Rel.korting]],
        "Nee",
        "Ja"))</f>
        <v>Nee</v>
      </c>
      <c r="M1565" s="10">
        <f>IF(Q4_2025[[#This Row],[Artikelprijs]]&lt;&gt;"",Q4_2025[[#This Row],[Artikelprijs]],Q4_2025[[#This Row],[Stuksprijs]])</f>
        <v>298.7</v>
      </c>
      <c r="N1565" s="44">
        <f>Q4_2025[[#This Row],[Besteld]]*Q4_2025[[#This Row],[Prijs 2]]</f>
        <v>298.7</v>
      </c>
      <c r="O1565" s="10">
        <f>IF(Q4_2025[[#This Row],[Brutobedrag 2]]&lt;Q4_2025[[#This Row],[Bruto - Rel.korting]],Q4_2025[[#This Row],[Brutobedrag 2]],Q4_2025[[#This Row],[Brutobedrag 2]]*(100-Q4_2025[[#This Row],[Relatiekorting percentage]])/100)</f>
        <v>298.7</v>
      </c>
      <c r="R1565" s="3"/>
      <c r="W1565"/>
      <c r="AB1565"/>
    </row>
    <row r="1566" spans="1:28" x14ac:dyDescent="0.3">
      <c r="A1566" t="s">
        <v>930</v>
      </c>
      <c r="B1566">
        <v>5020002</v>
      </c>
      <c r="C1566" t="s">
        <v>56</v>
      </c>
      <c r="D1566">
        <v>2</v>
      </c>
      <c r="E1566" s="10">
        <v>39.65</v>
      </c>
      <c r="F1566" s="10">
        <v>79.3</v>
      </c>
      <c r="G1566" s="10">
        <v>59.47</v>
      </c>
      <c r="H1566">
        <v>25</v>
      </c>
      <c r="I1566" s="51" t="str">
        <f>_xlfn.XLOOKUP(Q4_2025[[#This Row],[Artikelnr]],Artikel_prijzen[Artnr],Artikel_prijzen[Groep],"")</f>
        <v/>
      </c>
      <c r="J1566" s="10" t="str">
        <f>_xlfn.XLOOKUP(Q4_2025[[#This Row],[Artikelnr]],Artikel_prijzen[Artnr],Artikel_prijzen[Prijs 2025],"")</f>
        <v/>
      </c>
      <c r="K1566" t="str">
        <f>IF(Q4_2025[[#This Row],[Artikelprijs]]&lt;&gt;"",IF(Q4_2025[[#This Row],[Stuksprijs]]=Q4_2025[[#This Row],[Artikelprijs]],"Prijs gelijk","Prijs wijkt af"),"")</f>
        <v/>
      </c>
      <c r="L1566" t="str">
        <f>IF(Q4_2025[[#This Row],[Relatiekorting percentage]]=0,
    "Nvt",
    IF(Q4_2025[[#This Row],[Brutobedrag 2]] &lt; Q4_2025[[#This Row],[Bruto - Rel.korting]],
        "Nee",
        "Ja"))</f>
        <v>Ja</v>
      </c>
      <c r="M1566" s="10">
        <f>IF(Q4_2025[[#This Row],[Artikelprijs]]&lt;&gt;"",Q4_2025[[#This Row],[Artikelprijs]],Q4_2025[[#This Row],[Stuksprijs]])</f>
        <v>39.65</v>
      </c>
      <c r="N1566" s="44">
        <f>Q4_2025[[#This Row],[Besteld]]*Q4_2025[[#This Row],[Prijs 2]]</f>
        <v>79.3</v>
      </c>
      <c r="O1566" s="10">
        <f>IF(Q4_2025[[#This Row],[Brutobedrag 2]]&lt;Q4_2025[[#This Row],[Bruto - Rel.korting]],Q4_2025[[#This Row],[Brutobedrag 2]],Q4_2025[[#This Row],[Brutobedrag 2]]*(100-Q4_2025[[#This Row],[Relatiekorting percentage]])/100)</f>
        <v>59.475000000000001</v>
      </c>
      <c r="R1566" s="3"/>
      <c r="W1566"/>
      <c r="AB1566"/>
    </row>
    <row r="1567" spans="1:28" x14ac:dyDescent="0.3">
      <c r="A1567" t="s">
        <v>930</v>
      </c>
      <c r="B1567">
        <v>5020001</v>
      </c>
      <c r="C1567" t="s">
        <v>46</v>
      </c>
      <c r="D1567">
        <v>4</v>
      </c>
      <c r="E1567" s="10">
        <v>29.35</v>
      </c>
      <c r="F1567" s="10">
        <v>117.4</v>
      </c>
      <c r="G1567" s="10">
        <v>88.05</v>
      </c>
      <c r="H1567">
        <v>25</v>
      </c>
      <c r="I1567" s="51" t="str">
        <f>_xlfn.XLOOKUP(Q4_2025[[#This Row],[Artikelnr]],Artikel_prijzen[Artnr],Artikel_prijzen[Groep],"")</f>
        <v/>
      </c>
      <c r="J1567" s="10" t="str">
        <f>_xlfn.XLOOKUP(Q4_2025[[#This Row],[Artikelnr]],Artikel_prijzen[Artnr],Artikel_prijzen[Prijs 2025],"")</f>
        <v/>
      </c>
      <c r="K1567" t="str">
        <f>IF(Q4_2025[[#This Row],[Artikelprijs]]&lt;&gt;"",IF(Q4_2025[[#This Row],[Stuksprijs]]=Q4_2025[[#This Row],[Artikelprijs]],"Prijs gelijk","Prijs wijkt af"),"")</f>
        <v/>
      </c>
      <c r="L1567" t="str">
        <f>IF(Q4_2025[[#This Row],[Relatiekorting percentage]]=0,
    "Nvt",
    IF(Q4_2025[[#This Row],[Brutobedrag 2]] &lt; Q4_2025[[#This Row],[Bruto - Rel.korting]],
        "Nee",
        "Ja"))</f>
        <v>Ja</v>
      </c>
      <c r="M1567" s="10">
        <f>IF(Q4_2025[[#This Row],[Artikelprijs]]&lt;&gt;"",Q4_2025[[#This Row],[Artikelprijs]],Q4_2025[[#This Row],[Stuksprijs]])</f>
        <v>29.35</v>
      </c>
      <c r="N1567" s="44">
        <f>Q4_2025[[#This Row],[Besteld]]*Q4_2025[[#This Row],[Prijs 2]]</f>
        <v>117.4</v>
      </c>
      <c r="O1567" s="10">
        <f>IF(Q4_2025[[#This Row],[Brutobedrag 2]]&lt;Q4_2025[[#This Row],[Bruto - Rel.korting]],Q4_2025[[#This Row],[Brutobedrag 2]],Q4_2025[[#This Row],[Brutobedrag 2]]*(100-Q4_2025[[#This Row],[Relatiekorting percentage]])/100)</f>
        <v>88.05</v>
      </c>
      <c r="R1567" s="3"/>
      <c r="W1567"/>
      <c r="AB1567"/>
    </row>
    <row r="1568" spans="1:28" x14ac:dyDescent="0.3">
      <c r="A1568" t="s">
        <v>930</v>
      </c>
      <c r="B1568">
        <v>5022033</v>
      </c>
      <c r="C1568" t="s">
        <v>286</v>
      </c>
      <c r="D1568">
        <v>1</v>
      </c>
      <c r="E1568" s="10">
        <v>748.75</v>
      </c>
      <c r="F1568" s="10">
        <v>748.75</v>
      </c>
      <c r="G1568" s="10">
        <v>561.55999999999995</v>
      </c>
      <c r="H1568">
        <v>25</v>
      </c>
      <c r="I1568" s="51" t="str">
        <f>_xlfn.XLOOKUP(Q4_2025[[#This Row],[Artikelnr]],Artikel_prijzen[Artnr],Artikel_prijzen[Groep],"")</f>
        <v>Elektra</v>
      </c>
      <c r="J1568" s="10">
        <f>_xlfn.XLOOKUP(Q4_2025[[#This Row],[Artikelnr]],Artikel_prijzen[Artnr],Artikel_prijzen[Prijs 2025],"")</f>
        <v>458.35</v>
      </c>
      <c r="K1568" t="str">
        <f>IF(Q4_2025[[#This Row],[Artikelprijs]]&lt;&gt;"",IF(Q4_2025[[#This Row],[Stuksprijs]]=Q4_2025[[#This Row],[Artikelprijs]],"Prijs gelijk","Prijs wijkt af"),"")</f>
        <v>Prijs wijkt af</v>
      </c>
      <c r="L1568" t="str">
        <f>IF(Q4_2025[[#This Row],[Relatiekorting percentage]]=0,
    "Nvt",
    IF(Q4_2025[[#This Row],[Brutobedrag 2]] &lt; Q4_2025[[#This Row],[Bruto - Rel.korting]],
        "Nee",
        "Ja"))</f>
        <v>Nee</v>
      </c>
      <c r="M1568" s="10">
        <f>IF(Q4_2025[[#This Row],[Artikelprijs]]&lt;&gt;"",Q4_2025[[#This Row],[Artikelprijs]],Q4_2025[[#This Row],[Stuksprijs]])</f>
        <v>458.35</v>
      </c>
      <c r="N1568" s="44">
        <f>Q4_2025[[#This Row],[Besteld]]*Q4_2025[[#This Row],[Prijs 2]]</f>
        <v>458.35</v>
      </c>
      <c r="O1568" s="10">
        <f>IF(Q4_2025[[#This Row],[Brutobedrag 2]]&lt;Q4_2025[[#This Row],[Bruto - Rel.korting]],Q4_2025[[#This Row],[Brutobedrag 2]],Q4_2025[[#This Row],[Brutobedrag 2]]*(100-Q4_2025[[#This Row],[Relatiekorting percentage]])/100)</f>
        <v>458.35</v>
      </c>
      <c r="R1568" s="3"/>
      <c r="W1568"/>
      <c r="AB1568"/>
    </row>
    <row r="1569" spans="1:28" x14ac:dyDescent="0.3">
      <c r="A1569" t="s">
        <v>930</v>
      </c>
      <c r="B1569">
        <v>5021034</v>
      </c>
      <c r="C1569" t="s">
        <v>275</v>
      </c>
      <c r="D1569">
        <v>2</v>
      </c>
      <c r="E1569" s="10">
        <v>185.4</v>
      </c>
      <c r="F1569" s="10">
        <v>370.8</v>
      </c>
      <c r="G1569" s="10">
        <v>278.10000000000002</v>
      </c>
      <c r="H1569">
        <v>25</v>
      </c>
      <c r="I1569" s="51" t="str">
        <f>_xlfn.XLOOKUP(Q4_2025[[#This Row],[Artikelnr]],Artikel_prijzen[Artnr],Artikel_prijzen[Groep],"")</f>
        <v>Elektra</v>
      </c>
      <c r="J1569" s="10">
        <f>_xlfn.XLOOKUP(Q4_2025[[#This Row],[Artikelnr]],Artikel_prijzen[Artnr],Artikel_prijzen[Prijs 2025],"")</f>
        <v>106.8625</v>
      </c>
      <c r="K1569" t="str">
        <f>IF(Q4_2025[[#This Row],[Artikelprijs]]&lt;&gt;"",IF(Q4_2025[[#This Row],[Stuksprijs]]=Q4_2025[[#This Row],[Artikelprijs]],"Prijs gelijk","Prijs wijkt af"),"")</f>
        <v>Prijs wijkt af</v>
      </c>
      <c r="L1569" t="str">
        <f>IF(Q4_2025[[#This Row],[Relatiekorting percentage]]=0,
    "Nvt",
    IF(Q4_2025[[#This Row],[Brutobedrag 2]] &lt; Q4_2025[[#This Row],[Bruto - Rel.korting]],
        "Nee",
        "Ja"))</f>
        <v>Nee</v>
      </c>
      <c r="M1569" s="10">
        <f>IF(Q4_2025[[#This Row],[Artikelprijs]]&lt;&gt;"",Q4_2025[[#This Row],[Artikelprijs]],Q4_2025[[#This Row],[Stuksprijs]])</f>
        <v>106.8625</v>
      </c>
      <c r="N1569" s="44">
        <f>Q4_2025[[#This Row],[Besteld]]*Q4_2025[[#This Row],[Prijs 2]]</f>
        <v>213.72499999999999</v>
      </c>
      <c r="O1569" s="10">
        <f>IF(Q4_2025[[#This Row],[Brutobedrag 2]]&lt;Q4_2025[[#This Row],[Bruto - Rel.korting]],Q4_2025[[#This Row],[Brutobedrag 2]],Q4_2025[[#This Row],[Brutobedrag 2]]*(100-Q4_2025[[#This Row],[Relatiekorting percentage]])/100)</f>
        <v>213.72499999999999</v>
      </c>
      <c r="R1569" s="3"/>
      <c r="W1569"/>
      <c r="AB1569"/>
    </row>
    <row r="1570" spans="1:28" x14ac:dyDescent="0.3">
      <c r="A1570" t="s">
        <v>930</v>
      </c>
      <c r="B1570">
        <v>5020001</v>
      </c>
      <c r="C1570" t="s">
        <v>46</v>
      </c>
      <c r="D1570">
        <v>5</v>
      </c>
      <c r="E1570" s="10">
        <v>29.35</v>
      </c>
      <c r="F1570" s="10">
        <v>146.75</v>
      </c>
      <c r="G1570" s="10">
        <v>110.06</v>
      </c>
      <c r="H1570">
        <v>25</v>
      </c>
      <c r="I1570" s="51" t="str">
        <f>_xlfn.XLOOKUP(Q4_2025[[#This Row],[Artikelnr]],Artikel_prijzen[Artnr],Artikel_prijzen[Groep],"")</f>
        <v/>
      </c>
      <c r="J1570" s="10" t="str">
        <f>_xlfn.XLOOKUP(Q4_2025[[#This Row],[Artikelnr]],Artikel_prijzen[Artnr],Artikel_prijzen[Prijs 2025],"")</f>
        <v/>
      </c>
      <c r="K1570" t="str">
        <f>IF(Q4_2025[[#This Row],[Artikelprijs]]&lt;&gt;"",IF(Q4_2025[[#This Row],[Stuksprijs]]=Q4_2025[[#This Row],[Artikelprijs]],"Prijs gelijk","Prijs wijkt af"),"")</f>
        <v/>
      </c>
      <c r="L1570" t="str">
        <f>IF(Q4_2025[[#This Row],[Relatiekorting percentage]]=0,
    "Nvt",
    IF(Q4_2025[[#This Row],[Brutobedrag 2]] &lt; Q4_2025[[#This Row],[Bruto - Rel.korting]],
        "Nee",
        "Ja"))</f>
        <v>Ja</v>
      </c>
      <c r="M1570" s="10">
        <f>IF(Q4_2025[[#This Row],[Artikelprijs]]&lt;&gt;"",Q4_2025[[#This Row],[Artikelprijs]],Q4_2025[[#This Row],[Stuksprijs]])</f>
        <v>29.35</v>
      </c>
      <c r="N1570" s="44">
        <f>Q4_2025[[#This Row],[Besteld]]*Q4_2025[[#This Row],[Prijs 2]]</f>
        <v>146.75</v>
      </c>
      <c r="O1570" s="10">
        <f>IF(Q4_2025[[#This Row],[Brutobedrag 2]]&lt;Q4_2025[[#This Row],[Bruto - Rel.korting]],Q4_2025[[#This Row],[Brutobedrag 2]],Q4_2025[[#This Row],[Brutobedrag 2]]*(100-Q4_2025[[#This Row],[Relatiekorting percentage]])/100)</f>
        <v>110.0625</v>
      </c>
      <c r="R1570" s="3"/>
      <c r="W1570"/>
      <c r="AB1570"/>
    </row>
    <row r="1571" spans="1:28" x14ac:dyDescent="0.3">
      <c r="A1571" t="s">
        <v>930</v>
      </c>
      <c r="B1571">
        <v>5021034</v>
      </c>
      <c r="C1571" t="s">
        <v>275</v>
      </c>
      <c r="D1571">
        <v>2</v>
      </c>
      <c r="E1571" s="10">
        <v>185.4</v>
      </c>
      <c r="F1571" s="10">
        <v>370.8</v>
      </c>
      <c r="G1571" s="10">
        <v>278.10000000000002</v>
      </c>
      <c r="H1571">
        <v>25</v>
      </c>
      <c r="I1571" s="51" t="str">
        <f>_xlfn.XLOOKUP(Q4_2025[[#This Row],[Artikelnr]],Artikel_prijzen[Artnr],Artikel_prijzen[Groep],"")</f>
        <v>Elektra</v>
      </c>
      <c r="J1571" s="10">
        <f>_xlfn.XLOOKUP(Q4_2025[[#This Row],[Artikelnr]],Artikel_prijzen[Artnr],Artikel_prijzen[Prijs 2025],"")</f>
        <v>106.8625</v>
      </c>
      <c r="K1571" t="str">
        <f>IF(Q4_2025[[#This Row],[Artikelprijs]]&lt;&gt;"",IF(Q4_2025[[#This Row],[Stuksprijs]]=Q4_2025[[#This Row],[Artikelprijs]],"Prijs gelijk","Prijs wijkt af"),"")</f>
        <v>Prijs wijkt af</v>
      </c>
      <c r="L1571" t="str">
        <f>IF(Q4_2025[[#This Row],[Relatiekorting percentage]]=0,
    "Nvt",
    IF(Q4_2025[[#This Row],[Brutobedrag 2]] &lt; Q4_2025[[#This Row],[Bruto - Rel.korting]],
        "Nee",
        "Ja"))</f>
        <v>Nee</v>
      </c>
      <c r="M1571" s="10">
        <f>IF(Q4_2025[[#This Row],[Artikelprijs]]&lt;&gt;"",Q4_2025[[#This Row],[Artikelprijs]],Q4_2025[[#This Row],[Stuksprijs]])</f>
        <v>106.8625</v>
      </c>
      <c r="N1571" s="44">
        <f>Q4_2025[[#This Row],[Besteld]]*Q4_2025[[#This Row],[Prijs 2]]</f>
        <v>213.72499999999999</v>
      </c>
      <c r="O1571" s="10">
        <f>IF(Q4_2025[[#This Row],[Brutobedrag 2]]&lt;Q4_2025[[#This Row],[Bruto - Rel.korting]],Q4_2025[[#This Row],[Brutobedrag 2]],Q4_2025[[#This Row],[Brutobedrag 2]]*(100-Q4_2025[[#This Row],[Relatiekorting percentage]])/100)</f>
        <v>213.72499999999999</v>
      </c>
      <c r="R1571" s="3"/>
      <c r="W1571"/>
      <c r="AB1571"/>
    </row>
    <row r="1572" spans="1:28" x14ac:dyDescent="0.3">
      <c r="A1572" t="s">
        <v>930</v>
      </c>
      <c r="B1572">
        <v>5020001</v>
      </c>
      <c r="C1572" t="s">
        <v>46</v>
      </c>
      <c r="D1572">
        <v>5</v>
      </c>
      <c r="E1572" s="10">
        <v>29.35</v>
      </c>
      <c r="F1572" s="10">
        <v>146.75</v>
      </c>
      <c r="G1572" s="10">
        <v>110.06</v>
      </c>
      <c r="H1572">
        <v>25</v>
      </c>
      <c r="I1572" s="51" t="str">
        <f>_xlfn.XLOOKUP(Q4_2025[[#This Row],[Artikelnr]],Artikel_prijzen[Artnr],Artikel_prijzen[Groep],"")</f>
        <v/>
      </c>
      <c r="J1572" s="10" t="str">
        <f>_xlfn.XLOOKUP(Q4_2025[[#This Row],[Artikelnr]],Artikel_prijzen[Artnr],Artikel_prijzen[Prijs 2025],"")</f>
        <v/>
      </c>
      <c r="K1572" t="str">
        <f>IF(Q4_2025[[#This Row],[Artikelprijs]]&lt;&gt;"",IF(Q4_2025[[#This Row],[Stuksprijs]]=Q4_2025[[#This Row],[Artikelprijs]],"Prijs gelijk","Prijs wijkt af"),"")</f>
        <v/>
      </c>
      <c r="L1572" t="str">
        <f>IF(Q4_2025[[#This Row],[Relatiekorting percentage]]=0,
    "Nvt",
    IF(Q4_2025[[#This Row],[Brutobedrag 2]] &lt; Q4_2025[[#This Row],[Bruto - Rel.korting]],
        "Nee",
        "Ja"))</f>
        <v>Ja</v>
      </c>
      <c r="M1572" s="10">
        <f>IF(Q4_2025[[#This Row],[Artikelprijs]]&lt;&gt;"",Q4_2025[[#This Row],[Artikelprijs]],Q4_2025[[#This Row],[Stuksprijs]])</f>
        <v>29.35</v>
      </c>
      <c r="N1572" s="44">
        <f>Q4_2025[[#This Row],[Besteld]]*Q4_2025[[#This Row],[Prijs 2]]</f>
        <v>146.75</v>
      </c>
      <c r="O1572" s="10">
        <f>IF(Q4_2025[[#This Row],[Brutobedrag 2]]&lt;Q4_2025[[#This Row],[Bruto - Rel.korting]],Q4_2025[[#This Row],[Brutobedrag 2]],Q4_2025[[#This Row],[Brutobedrag 2]]*(100-Q4_2025[[#This Row],[Relatiekorting percentage]])/100)</f>
        <v>110.0625</v>
      </c>
      <c r="R1572" s="3"/>
      <c r="W1572"/>
      <c r="AB1572"/>
    </row>
    <row r="1573" spans="1:28" x14ac:dyDescent="0.3">
      <c r="A1573" t="s">
        <v>930</v>
      </c>
      <c r="B1573">
        <v>5021034</v>
      </c>
      <c r="C1573" t="s">
        <v>275</v>
      </c>
      <c r="D1573">
        <v>1</v>
      </c>
      <c r="E1573" s="10">
        <v>185.4</v>
      </c>
      <c r="F1573" s="10">
        <v>185.4</v>
      </c>
      <c r="G1573" s="10">
        <v>139.05000000000001</v>
      </c>
      <c r="H1573">
        <v>25</v>
      </c>
      <c r="I1573" s="51" t="str">
        <f>_xlfn.XLOOKUP(Q4_2025[[#This Row],[Artikelnr]],Artikel_prijzen[Artnr],Artikel_prijzen[Groep],"")</f>
        <v>Elektra</v>
      </c>
      <c r="J1573" s="10">
        <f>_xlfn.XLOOKUP(Q4_2025[[#This Row],[Artikelnr]],Artikel_prijzen[Artnr],Artikel_prijzen[Prijs 2025],"")</f>
        <v>106.8625</v>
      </c>
      <c r="K1573" t="str">
        <f>IF(Q4_2025[[#This Row],[Artikelprijs]]&lt;&gt;"",IF(Q4_2025[[#This Row],[Stuksprijs]]=Q4_2025[[#This Row],[Artikelprijs]],"Prijs gelijk","Prijs wijkt af"),"")</f>
        <v>Prijs wijkt af</v>
      </c>
      <c r="L1573" t="str">
        <f>IF(Q4_2025[[#This Row],[Relatiekorting percentage]]=0,
    "Nvt",
    IF(Q4_2025[[#This Row],[Brutobedrag 2]] &lt; Q4_2025[[#This Row],[Bruto - Rel.korting]],
        "Nee",
        "Ja"))</f>
        <v>Nee</v>
      </c>
      <c r="M1573" s="10">
        <f>IF(Q4_2025[[#This Row],[Artikelprijs]]&lt;&gt;"",Q4_2025[[#This Row],[Artikelprijs]],Q4_2025[[#This Row],[Stuksprijs]])</f>
        <v>106.8625</v>
      </c>
      <c r="N1573" s="44">
        <f>Q4_2025[[#This Row],[Besteld]]*Q4_2025[[#This Row],[Prijs 2]]</f>
        <v>106.8625</v>
      </c>
      <c r="O1573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1573" s="3"/>
      <c r="W1573"/>
      <c r="AB1573"/>
    </row>
    <row r="1574" spans="1:28" x14ac:dyDescent="0.3">
      <c r="A1574" t="s">
        <v>930</v>
      </c>
      <c r="B1574">
        <v>5020001</v>
      </c>
      <c r="C1574" t="s">
        <v>46</v>
      </c>
      <c r="D1574">
        <v>2</v>
      </c>
      <c r="E1574" s="10">
        <v>29.35</v>
      </c>
      <c r="F1574" s="10">
        <v>58.7</v>
      </c>
      <c r="G1574" s="10">
        <v>44.02</v>
      </c>
      <c r="H1574">
        <v>25</v>
      </c>
      <c r="I1574" s="51" t="str">
        <f>_xlfn.XLOOKUP(Q4_2025[[#This Row],[Artikelnr]],Artikel_prijzen[Artnr],Artikel_prijzen[Groep],"")</f>
        <v/>
      </c>
      <c r="J1574" s="10" t="str">
        <f>_xlfn.XLOOKUP(Q4_2025[[#This Row],[Artikelnr]],Artikel_prijzen[Artnr],Artikel_prijzen[Prijs 2025],"")</f>
        <v/>
      </c>
      <c r="K1574" t="str">
        <f>IF(Q4_2025[[#This Row],[Artikelprijs]]&lt;&gt;"",IF(Q4_2025[[#This Row],[Stuksprijs]]=Q4_2025[[#This Row],[Artikelprijs]],"Prijs gelijk","Prijs wijkt af"),"")</f>
        <v/>
      </c>
      <c r="L1574" t="str">
        <f>IF(Q4_2025[[#This Row],[Relatiekorting percentage]]=0,
    "Nvt",
    IF(Q4_2025[[#This Row],[Brutobedrag 2]] &lt; Q4_2025[[#This Row],[Bruto - Rel.korting]],
        "Nee",
        "Ja"))</f>
        <v>Ja</v>
      </c>
      <c r="M1574" s="10">
        <f>IF(Q4_2025[[#This Row],[Artikelprijs]]&lt;&gt;"",Q4_2025[[#This Row],[Artikelprijs]],Q4_2025[[#This Row],[Stuksprijs]])</f>
        <v>29.35</v>
      </c>
      <c r="N1574" s="44">
        <f>Q4_2025[[#This Row],[Besteld]]*Q4_2025[[#This Row],[Prijs 2]]</f>
        <v>58.7</v>
      </c>
      <c r="O1574" s="10">
        <f>IF(Q4_2025[[#This Row],[Brutobedrag 2]]&lt;Q4_2025[[#This Row],[Bruto - Rel.korting]],Q4_2025[[#This Row],[Brutobedrag 2]],Q4_2025[[#This Row],[Brutobedrag 2]]*(100-Q4_2025[[#This Row],[Relatiekorting percentage]])/100)</f>
        <v>44.024999999999999</v>
      </c>
      <c r="R1574" s="3"/>
      <c r="W1574"/>
      <c r="AB1574"/>
    </row>
    <row r="1575" spans="1:28" x14ac:dyDescent="0.3">
      <c r="A1575" t="s">
        <v>930</v>
      </c>
      <c r="B1575">
        <v>5021034</v>
      </c>
      <c r="C1575" t="s">
        <v>275</v>
      </c>
      <c r="D1575">
        <v>1</v>
      </c>
      <c r="E1575" s="10">
        <v>185.4</v>
      </c>
      <c r="F1575" s="10">
        <v>185.4</v>
      </c>
      <c r="G1575" s="10">
        <v>139.05000000000001</v>
      </c>
      <c r="H1575">
        <v>25</v>
      </c>
      <c r="I1575" s="51" t="str">
        <f>_xlfn.XLOOKUP(Q4_2025[[#This Row],[Artikelnr]],Artikel_prijzen[Artnr],Artikel_prijzen[Groep],"")</f>
        <v>Elektra</v>
      </c>
      <c r="J1575" s="10">
        <f>_xlfn.XLOOKUP(Q4_2025[[#This Row],[Artikelnr]],Artikel_prijzen[Artnr],Artikel_prijzen[Prijs 2025],"")</f>
        <v>106.8625</v>
      </c>
      <c r="K1575" t="str">
        <f>IF(Q4_2025[[#This Row],[Artikelprijs]]&lt;&gt;"",IF(Q4_2025[[#This Row],[Stuksprijs]]=Q4_2025[[#This Row],[Artikelprijs]],"Prijs gelijk","Prijs wijkt af"),"")</f>
        <v>Prijs wijkt af</v>
      </c>
      <c r="L1575" t="str">
        <f>IF(Q4_2025[[#This Row],[Relatiekorting percentage]]=0,
    "Nvt",
    IF(Q4_2025[[#This Row],[Brutobedrag 2]] &lt; Q4_2025[[#This Row],[Bruto - Rel.korting]],
        "Nee",
        "Ja"))</f>
        <v>Nee</v>
      </c>
      <c r="M1575" s="10">
        <f>IF(Q4_2025[[#This Row],[Artikelprijs]]&lt;&gt;"",Q4_2025[[#This Row],[Artikelprijs]],Q4_2025[[#This Row],[Stuksprijs]])</f>
        <v>106.8625</v>
      </c>
      <c r="N1575" s="44">
        <f>Q4_2025[[#This Row],[Besteld]]*Q4_2025[[#This Row],[Prijs 2]]</f>
        <v>106.8625</v>
      </c>
      <c r="O1575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1575" s="3"/>
      <c r="W1575"/>
      <c r="AB1575"/>
    </row>
    <row r="1576" spans="1:28" x14ac:dyDescent="0.3">
      <c r="A1576" t="s">
        <v>930</v>
      </c>
      <c r="B1576">
        <v>5020001</v>
      </c>
      <c r="C1576" t="s">
        <v>46</v>
      </c>
      <c r="D1576">
        <v>3</v>
      </c>
      <c r="E1576" s="10">
        <v>29.35</v>
      </c>
      <c r="F1576" s="10">
        <v>88.05</v>
      </c>
      <c r="G1576" s="10">
        <v>66.040000000000006</v>
      </c>
      <c r="H1576">
        <v>25</v>
      </c>
      <c r="I1576" s="51" t="str">
        <f>_xlfn.XLOOKUP(Q4_2025[[#This Row],[Artikelnr]],Artikel_prijzen[Artnr],Artikel_prijzen[Groep],"")</f>
        <v/>
      </c>
      <c r="J1576" s="10" t="str">
        <f>_xlfn.XLOOKUP(Q4_2025[[#This Row],[Artikelnr]],Artikel_prijzen[Artnr],Artikel_prijzen[Prijs 2025],"")</f>
        <v/>
      </c>
      <c r="K1576" t="str">
        <f>IF(Q4_2025[[#This Row],[Artikelprijs]]&lt;&gt;"",IF(Q4_2025[[#This Row],[Stuksprijs]]=Q4_2025[[#This Row],[Artikelprijs]],"Prijs gelijk","Prijs wijkt af"),"")</f>
        <v/>
      </c>
      <c r="L1576" t="str">
        <f>IF(Q4_2025[[#This Row],[Relatiekorting percentage]]=0,
    "Nvt",
    IF(Q4_2025[[#This Row],[Brutobedrag 2]] &lt; Q4_2025[[#This Row],[Bruto - Rel.korting]],
        "Nee",
        "Ja"))</f>
        <v>Ja</v>
      </c>
      <c r="M1576" s="10">
        <f>IF(Q4_2025[[#This Row],[Artikelprijs]]&lt;&gt;"",Q4_2025[[#This Row],[Artikelprijs]],Q4_2025[[#This Row],[Stuksprijs]])</f>
        <v>29.35</v>
      </c>
      <c r="N1576" s="44">
        <f>Q4_2025[[#This Row],[Besteld]]*Q4_2025[[#This Row],[Prijs 2]]</f>
        <v>88.050000000000011</v>
      </c>
      <c r="O1576" s="10">
        <f>IF(Q4_2025[[#This Row],[Brutobedrag 2]]&lt;Q4_2025[[#This Row],[Bruto - Rel.korting]],Q4_2025[[#This Row],[Brutobedrag 2]],Q4_2025[[#This Row],[Brutobedrag 2]]*(100-Q4_2025[[#This Row],[Relatiekorting percentage]])/100)</f>
        <v>66.037500000000009</v>
      </c>
      <c r="R1576" s="3"/>
      <c r="W1576"/>
      <c r="AB1576"/>
    </row>
    <row r="1577" spans="1:28" x14ac:dyDescent="0.3">
      <c r="A1577" t="s">
        <v>930</v>
      </c>
      <c r="B1577">
        <v>5021034</v>
      </c>
      <c r="C1577" t="s">
        <v>275</v>
      </c>
      <c r="D1577">
        <v>1</v>
      </c>
      <c r="E1577" s="10">
        <v>185.4</v>
      </c>
      <c r="F1577" s="10">
        <v>185.4</v>
      </c>
      <c r="G1577" s="10">
        <v>139.05000000000001</v>
      </c>
      <c r="H1577">
        <v>25</v>
      </c>
      <c r="I1577" s="51" t="str">
        <f>_xlfn.XLOOKUP(Q4_2025[[#This Row],[Artikelnr]],Artikel_prijzen[Artnr],Artikel_prijzen[Groep],"")</f>
        <v>Elektra</v>
      </c>
      <c r="J1577" s="10">
        <f>_xlfn.XLOOKUP(Q4_2025[[#This Row],[Artikelnr]],Artikel_prijzen[Artnr],Artikel_prijzen[Prijs 2025],"")</f>
        <v>106.8625</v>
      </c>
      <c r="K1577" t="str">
        <f>IF(Q4_2025[[#This Row],[Artikelprijs]]&lt;&gt;"",IF(Q4_2025[[#This Row],[Stuksprijs]]=Q4_2025[[#This Row],[Artikelprijs]],"Prijs gelijk","Prijs wijkt af"),"")</f>
        <v>Prijs wijkt af</v>
      </c>
      <c r="L1577" t="str">
        <f>IF(Q4_2025[[#This Row],[Relatiekorting percentage]]=0,
    "Nvt",
    IF(Q4_2025[[#This Row],[Brutobedrag 2]] &lt; Q4_2025[[#This Row],[Bruto - Rel.korting]],
        "Nee",
        "Ja"))</f>
        <v>Nee</v>
      </c>
      <c r="M1577" s="10">
        <f>IF(Q4_2025[[#This Row],[Artikelprijs]]&lt;&gt;"",Q4_2025[[#This Row],[Artikelprijs]],Q4_2025[[#This Row],[Stuksprijs]])</f>
        <v>106.8625</v>
      </c>
      <c r="N1577" s="44">
        <f>Q4_2025[[#This Row],[Besteld]]*Q4_2025[[#This Row],[Prijs 2]]</f>
        <v>106.8625</v>
      </c>
      <c r="O1577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1577" s="3"/>
      <c r="W1577"/>
      <c r="AB1577"/>
    </row>
    <row r="1578" spans="1:28" x14ac:dyDescent="0.3">
      <c r="A1578" t="s">
        <v>930</v>
      </c>
      <c r="B1578">
        <v>5022029</v>
      </c>
      <c r="C1578" t="s">
        <v>282</v>
      </c>
      <c r="D1578">
        <v>2</v>
      </c>
      <c r="E1578" s="10">
        <v>514.14</v>
      </c>
      <c r="F1578" s="10">
        <v>1028.28</v>
      </c>
      <c r="G1578" s="10">
        <v>771.21</v>
      </c>
      <c r="H1578">
        <v>25</v>
      </c>
      <c r="I1578" s="51" t="str">
        <f>_xlfn.XLOOKUP(Q4_2025[[#This Row],[Artikelnr]],Artikel_prijzen[Artnr],Artikel_prijzen[Groep],"")</f>
        <v>Elektra</v>
      </c>
      <c r="J1578" s="10">
        <f>_xlfn.XLOOKUP(Q4_2025[[#This Row],[Artikelnr]],Artikel_prijzen[Artnr],Artikel_prijzen[Prijs 2025],"")</f>
        <v>339.9</v>
      </c>
      <c r="K1578" t="str">
        <f>IF(Q4_2025[[#This Row],[Artikelprijs]]&lt;&gt;"",IF(Q4_2025[[#This Row],[Stuksprijs]]=Q4_2025[[#This Row],[Artikelprijs]],"Prijs gelijk","Prijs wijkt af"),"")</f>
        <v>Prijs wijkt af</v>
      </c>
      <c r="L1578" t="str">
        <f>IF(Q4_2025[[#This Row],[Relatiekorting percentage]]=0,
    "Nvt",
    IF(Q4_2025[[#This Row],[Brutobedrag 2]] &lt; Q4_2025[[#This Row],[Bruto - Rel.korting]],
        "Nee",
        "Ja"))</f>
        <v>Nee</v>
      </c>
      <c r="M1578" s="10">
        <f>IF(Q4_2025[[#This Row],[Artikelprijs]]&lt;&gt;"",Q4_2025[[#This Row],[Artikelprijs]],Q4_2025[[#This Row],[Stuksprijs]])</f>
        <v>339.9</v>
      </c>
      <c r="N1578" s="44">
        <f>Q4_2025[[#This Row],[Besteld]]*Q4_2025[[#This Row],[Prijs 2]]</f>
        <v>679.8</v>
      </c>
      <c r="O1578" s="10">
        <f>IF(Q4_2025[[#This Row],[Brutobedrag 2]]&lt;Q4_2025[[#This Row],[Bruto - Rel.korting]],Q4_2025[[#This Row],[Brutobedrag 2]],Q4_2025[[#This Row],[Brutobedrag 2]]*(100-Q4_2025[[#This Row],[Relatiekorting percentage]])/100)</f>
        <v>679.8</v>
      </c>
      <c r="R1578" s="3"/>
      <c r="W1578"/>
      <c r="AB1578"/>
    </row>
    <row r="1579" spans="1:28" x14ac:dyDescent="0.3">
      <c r="A1579" t="s">
        <v>930</v>
      </c>
      <c r="B1579">
        <v>5021034</v>
      </c>
      <c r="C1579" t="s">
        <v>275</v>
      </c>
      <c r="D1579">
        <v>2</v>
      </c>
      <c r="E1579" s="10">
        <v>185.4</v>
      </c>
      <c r="F1579" s="10">
        <v>370.8</v>
      </c>
      <c r="G1579" s="10">
        <v>278.10000000000002</v>
      </c>
      <c r="H1579">
        <v>25</v>
      </c>
      <c r="I1579" s="51" t="str">
        <f>_xlfn.XLOOKUP(Q4_2025[[#This Row],[Artikelnr]],Artikel_prijzen[Artnr],Artikel_prijzen[Groep],"")</f>
        <v>Elektra</v>
      </c>
      <c r="J1579" s="10">
        <f>_xlfn.XLOOKUP(Q4_2025[[#This Row],[Artikelnr]],Artikel_prijzen[Artnr],Artikel_prijzen[Prijs 2025],"")</f>
        <v>106.8625</v>
      </c>
      <c r="K1579" t="str">
        <f>IF(Q4_2025[[#This Row],[Artikelprijs]]&lt;&gt;"",IF(Q4_2025[[#This Row],[Stuksprijs]]=Q4_2025[[#This Row],[Artikelprijs]],"Prijs gelijk","Prijs wijkt af"),"")</f>
        <v>Prijs wijkt af</v>
      </c>
      <c r="L1579" t="str">
        <f>IF(Q4_2025[[#This Row],[Relatiekorting percentage]]=0,
    "Nvt",
    IF(Q4_2025[[#This Row],[Brutobedrag 2]] &lt; Q4_2025[[#This Row],[Bruto - Rel.korting]],
        "Nee",
        "Ja"))</f>
        <v>Nee</v>
      </c>
      <c r="M1579" s="10">
        <f>IF(Q4_2025[[#This Row],[Artikelprijs]]&lt;&gt;"",Q4_2025[[#This Row],[Artikelprijs]],Q4_2025[[#This Row],[Stuksprijs]])</f>
        <v>106.8625</v>
      </c>
      <c r="N1579" s="44">
        <f>Q4_2025[[#This Row],[Besteld]]*Q4_2025[[#This Row],[Prijs 2]]</f>
        <v>213.72499999999999</v>
      </c>
      <c r="O1579" s="10">
        <f>IF(Q4_2025[[#This Row],[Brutobedrag 2]]&lt;Q4_2025[[#This Row],[Bruto - Rel.korting]],Q4_2025[[#This Row],[Brutobedrag 2]],Q4_2025[[#This Row],[Brutobedrag 2]]*(100-Q4_2025[[#This Row],[Relatiekorting percentage]])/100)</f>
        <v>213.72499999999999</v>
      </c>
      <c r="R1579" s="3"/>
      <c r="W1579"/>
      <c r="AB1579"/>
    </row>
    <row r="1580" spans="1:28" x14ac:dyDescent="0.3">
      <c r="A1580" t="s">
        <v>930</v>
      </c>
      <c r="B1580">
        <v>5020001</v>
      </c>
      <c r="C1580" t="s">
        <v>46</v>
      </c>
      <c r="D1580">
        <v>4</v>
      </c>
      <c r="E1580" s="10">
        <v>29.35</v>
      </c>
      <c r="F1580" s="10">
        <v>117.4</v>
      </c>
      <c r="G1580" s="10">
        <v>88.05</v>
      </c>
      <c r="H1580">
        <v>25</v>
      </c>
      <c r="I1580" s="51" t="str">
        <f>_xlfn.XLOOKUP(Q4_2025[[#This Row],[Artikelnr]],Artikel_prijzen[Artnr],Artikel_prijzen[Groep],"")</f>
        <v/>
      </c>
      <c r="J1580" s="10" t="str">
        <f>_xlfn.XLOOKUP(Q4_2025[[#This Row],[Artikelnr]],Artikel_prijzen[Artnr],Artikel_prijzen[Prijs 2025],"")</f>
        <v/>
      </c>
      <c r="K1580" t="str">
        <f>IF(Q4_2025[[#This Row],[Artikelprijs]]&lt;&gt;"",IF(Q4_2025[[#This Row],[Stuksprijs]]=Q4_2025[[#This Row],[Artikelprijs]],"Prijs gelijk","Prijs wijkt af"),"")</f>
        <v/>
      </c>
      <c r="L1580" t="str">
        <f>IF(Q4_2025[[#This Row],[Relatiekorting percentage]]=0,
    "Nvt",
    IF(Q4_2025[[#This Row],[Brutobedrag 2]] &lt; Q4_2025[[#This Row],[Bruto - Rel.korting]],
        "Nee",
        "Ja"))</f>
        <v>Ja</v>
      </c>
      <c r="M1580" s="10">
        <f>IF(Q4_2025[[#This Row],[Artikelprijs]]&lt;&gt;"",Q4_2025[[#This Row],[Artikelprijs]],Q4_2025[[#This Row],[Stuksprijs]])</f>
        <v>29.35</v>
      </c>
      <c r="N1580" s="44">
        <f>Q4_2025[[#This Row],[Besteld]]*Q4_2025[[#This Row],[Prijs 2]]</f>
        <v>117.4</v>
      </c>
      <c r="O1580" s="10">
        <f>IF(Q4_2025[[#This Row],[Brutobedrag 2]]&lt;Q4_2025[[#This Row],[Bruto - Rel.korting]],Q4_2025[[#This Row],[Brutobedrag 2]],Q4_2025[[#This Row],[Brutobedrag 2]]*(100-Q4_2025[[#This Row],[Relatiekorting percentage]])/100)</f>
        <v>88.05</v>
      </c>
      <c r="R1580" s="3"/>
      <c r="W1580"/>
      <c r="AB1580"/>
    </row>
    <row r="1581" spans="1:28" x14ac:dyDescent="0.3">
      <c r="A1581" t="s">
        <v>930</v>
      </c>
      <c r="B1581">
        <v>5022025</v>
      </c>
      <c r="C1581" t="s">
        <v>277</v>
      </c>
      <c r="D1581">
        <v>1</v>
      </c>
      <c r="E1581" s="10">
        <v>361.25</v>
      </c>
      <c r="F1581" s="10">
        <v>361.25</v>
      </c>
      <c r="G1581" s="10">
        <v>270.94</v>
      </c>
      <c r="H1581">
        <v>25</v>
      </c>
      <c r="I1581" s="51" t="str">
        <f>_xlfn.XLOOKUP(Q4_2025[[#This Row],[Artikelnr]],Artikel_prijzen[Artnr],Artikel_prijzen[Groep],"")</f>
        <v>Elektra</v>
      </c>
      <c r="J1581" s="10">
        <f>_xlfn.XLOOKUP(Q4_2025[[#This Row],[Artikelnr]],Artikel_prijzen[Artnr],Artikel_prijzen[Prijs 2025],"")</f>
        <v>252.35</v>
      </c>
      <c r="K1581" t="str">
        <f>IF(Q4_2025[[#This Row],[Artikelprijs]]&lt;&gt;"",IF(Q4_2025[[#This Row],[Stuksprijs]]=Q4_2025[[#This Row],[Artikelprijs]],"Prijs gelijk","Prijs wijkt af"),"")</f>
        <v>Prijs wijkt af</v>
      </c>
      <c r="L1581" t="str">
        <f>IF(Q4_2025[[#This Row],[Relatiekorting percentage]]=0,
    "Nvt",
    IF(Q4_2025[[#This Row],[Brutobedrag 2]] &lt; Q4_2025[[#This Row],[Bruto - Rel.korting]],
        "Nee",
        "Ja"))</f>
        <v>Nee</v>
      </c>
      <c r="M1581" s="10">
        <f>IF(Q4_2025[[#This Row],[Artikelprijs]]&lt;&gt;"",Q4_2025[[#This Row],[Artikelprijs]],Q4_2025[[#This Row],[Stuksprijs]])</f>
        <v>252.35</v>
      </c>
      <c r="N1581" s="44">
        <f>Q4_2025[[#This Row],[Besteld]]*Q4_2025[[#This Row],[Prijs 2]]</f>
        <v>252.35</v>
      </c>
      <c r="O1581" s="10">
        <f>IF(Q4_2025[[#This Row],[Brutobedrag 2]]&lt;Q4_2025[[#This Row],[Bruto - Rel.korting]],Q4_2025[[#This Row],[Brutobedrag 2]],Q4_2025[[#This Row],[Brutobedrag 2]]*(100-Q4_2025[[#This Row],[Relatiekorting percentage]])/100)</f>
        <v>252.35</v>
      </c>
      <c r="R1581" s="3"/>
      <c r="W1581"/>
      <c r="AB1581"/>
    </row>
    <row r="1582" spans="1:28" x14ac:dyDescent="0.3">
      <c r="A1582" t="s">
        <v>930</v>
      </c>
      <c r="B1582">
        <v>5022033</v>
      </c>
      <c r="C1582" t="s">
        <v>286</v>
      </c>
      <c r="D1582">
        <v>2</v>
      </c>
      <c r="E1582" s="10">
        <v>748.75</v>
      </c>
      <c r="F1582" s="10">
        <v>1497.5</v>
      </c>
      <c r="G1582" s="10">
        <v>1123.1199999999999</v>
      </c>
      <c r="H1582">
        <v>25</v>
      </c>
      <c r="I1582" s="51" t="str">
        <f>_xlfn.XLOOKUP(Q4_2025[[#This Row],[Artikelnr]],Artikel_prijzen[Artnr],Artikel_prijzen[Groep],"")</f>
        <v>Elektra</v>
      </c>
      <c r="J1582" s="10">
        <f>_xlfn.XLOOKUP(Q4_2025[[#This Row],[Artikelnr]],Artikel_prijzen[Artnr],Artikel_prijzen[Prijs 2025],"")</f>
        <v>458.35</v>
      </c>
      <c r="K1582" t="str">
        <f>IF(Q4_2025[[#This Row],[Artikelprijs]]&lt;&gt;"",IF(Q4_2025[[#This Row],[Stuksprijs]]=Q4_2025[[#This Row],[Artikelprijs]],"Prijs gelijk","Prijs wijkt af"),"")</f>
        <v>Prijs wijkt af</v>
      </c>
      <c r="L1582" t="str">
        <f>IF(Q4_2025[[#This Row],[Relatiekorting percentage]]=0,
    "Nvt",
    IF(Q4_2025[[#This Row],[Brutobedrag 2]] &lt; Q4_2025[[#This Row],[Bruto - Rel.korting]],
        "Nee",
        "Ja"))</f>
        <v>Nee</v>
      </c>
      <c r="M1582" s="10">
        <f>IF(Q4_2025[[#This Row],[Artikelprijs]]&lt;&gt;"",Q4_2025[[#This Row],[Artikelprijs]],Q4_2025[[#This Row],[Stuksprijs]])</f>
        <v>458.35</v>
      </c>
      <c r="N1582" s="44">
        <f>Q4_2025[[#This Row],[Besteld]]*Q4_2025[[#This Row],[Prijs 2]]</f>
        <v>916.7</v>
      </c>
      <c r="O1582" s="10">
        <f>IF(Q4_2025[[#This Row],[Brutobedrag 2]]&lt;Q4_2025[[#This Row],[Bruto - Rel.korting]],Q4_2025[[#This Row],[Brutobedrag 2]],Q4_2025[[#This Row],[Brutobedrag 2]]*(100-Q4_2025[[#This Row],[Relatiekorting percentage]])/100)</f>
        <v>916.7</v>
      </c>
      <c r="R1582" s="3"/>
      <c r="W1582"/>
      <c r="AB1582"/>
    </row>
    <row r="1583" spans="1:28" x14ac:dyDescent="0.3">
      <c r="A1583" t="s">
        <v>930</v>
      </c>
      <c r="B1583">
        <v>5021034</v>
      </c>
      <c r="C1583" t="s">
        <v>275</v>
      </c>
      <c r="D1583">
        <v>2</v>
      </c>
      <c r="E1583" s="10">
        <v>185.4</v>
      </c>
      <c r="F1583" s="10">
        <v>370.8</v>
      </c>
      <c r="G1583" s="10">
        <v>278.10000000000002</v>
      </c>
      <c r="H1583">
        <v>25</v>
      </c>
      <c r="I1583" s="51" t="str">
        <f>_xlfn.XLOOKUP(Q4_2025[[#This Row],[Artikelnr]],Artikel_prijzen[Artnr],Artikel_prijzen[Groep],"")</f>
        <v>Elektra</v>
      </c>
      <c r="J1583" s="10">
        <f>_xlfn.XLOOKUP(Q4_2025[[#This Row],[Artikelnr]],Artikel_prijzen[Artnr],Artikel_prijzen[Prijs 2025],"")</f>
        <v>106.8625</v>
      </c>
      <c r="K1583" t="str">
        <f>IF(Q4_2025[[#This Row],[Artikelprijs]]&lt;&gt;"",IF(Q4_2025[[#This Row],[Stuksprijs]]=Q4_2025[[#This Row],[Artikelprijs]],"Prijs gelijk","Prijs wijkt af"),"")</f>
        <v>Prijs wijkt af</v>
      </c>
      <c r="L1583" t="str">
        <f>IF(Q4_2025[[#This Row],[Relatiekorting percentage]]=0,
    "Nvt",
    IF(Q4_2025[[#This Row],[Brutobedrag 2]] &lt; Q4_2025[[#This Row],[Bruto - Rel.korting]],
        "Nee",
        "Ja"))</f>
        <v>Nee</v>
      </c>
      <c r="M1583" s="10">
        <f>IF(Q4_2025[[#This Row],[Artikelprijs]]&lt;&gt;"",Q4_2025[[#This Row],[Artikelprijs]],Q4_2025[[#This Row],[Stuksprijs]])</f>
        <v>106.8625</v>
      </c>
      <c r="N1583" s="44">
        <f>Q4_2025[[#This Row],[Besteld]]*Q4_2025[[#This Row],[Prijs 2]]</f>
        <v>213.72499999999999</v>
      </c>
      <c r="O1583" s="10">
        <f>IF(Q4_2025[[#This Row],[Brutobedrag 2]]&lt;Q4_2025[[#This Row],[Bruto - Rel.korting]],Q4_2025[[#This Row],[Brutobedrag 2]],Q4_2025[[#This Row],[Brutobedrag 2]]*(100-Q4_2025[[#This Row],[Relatiekorting percentage]])/100)</f>
        <v>213.72499999999999</v>
      </c>
      <c r="R1583" s="3"/>
      <c r="W1583"/>
      <c r="AB1583"/>
    </row>
    <row r="1584" spans="1:28" x14ac:dyDescent="0.3">
      <c r="A1584" t="s">
        <v>930</v>
      </c>
      <c r="B1584">
        <v>5021034</v>
      </c>
      <c r="C1584" t="s">
        <v>275</v>
      </c>
      <c r="D1584">
        <v>1</v>
      </c>
      <c r="E1584" s="10">
        <v>185.4</v>
      </c>
      <c r="F1584" s="10">
        <v>185.4</v>
      </c>
      <c r="G1584" s="10">
        <v>139.05000000000001</v>
      </c>
      <c r="H1584">
        <v>25</v>
      </c>
      <c r="I1584" s="51" t="str">
        <f>_xlfn.XLOOKUP(Q4_2025[[#This Row],[Artikelnr]],Artikel_prijzen[Artnr],Artikel_prijzen[Groep],"")</f>
        <v>Elektra</v>
      </c>
      <c r="J1584" s="10">
        <f>_xlfn.XLOOKUP(Q4_2025[[#This Row],[Artikelnr]],Artikel_prijzen[Artnr],Artikel_prijzen[Prijs 2025],"")</f>
        <v>106.8625</v>
      </c>
      <c r="K1584" t="str">
        <f>IF(Q4_2025[[#This Row],[Artikelprijs]]&lt;&gt;"",IF(Q4_2025[[#This Row],[Stuksprijs]]=Q4_2025[[#This Row],[Artikelprijs]],"Prijs gelijk","Prijs wijkt af"),"")</f>
        <v>Prijs wijkt af</v>
      </c>
      <c r="L1584" t="str">
        <f>IF(Q4_2025[[#This Row],[Relatiekorting percentage]]=0,
    "Nvt",
    IF(Q4_2025[[#This Row],[Brutobedrag 2]] &lt; Q4_2025[[#This Row],[Bruto - Rel.korting]],
        "Nee",
        "Ja"))</f>
        <v>Nee</v>
      </c>
      <c r="M1584" s="10">
        <f>IF(Q4_2025[[#This Row],[Artikelprijs]]&lt;&gt;"",Q4_2025[[#This Row],[Artikelprijs]],Q4_2025[[#This Row],[Stuksprijs]])</f>
        <v>106.8625</v>
      </c>
      <c r="N1584" s="44">
        <f>Q4_2025[[#This Row],[Besteld]]*Q4_2025[[#This Row],[Prijs 2]]</f>
        <v>106.8625</v>
      </c>
      <c r="O1584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1584" s="3"/>
      <c r="W1584"/>
      <c r="AB1584"/>
    </row>
    <row r="1585" spans="1:28" x14ac:dyDescent="0.3">
      <c r="A1585" t="s">
        <v>930</v>
      </c>
      <c r="B1585">
        <v>5020001</v>
      </c>
      <c r="C1585" t="s">
        <v>46</v>
      </c>
      <c r="D1585">
        <v>4</v>
      </c>
      <c r="E1585" s="10">
        <v>29.35</v>
      </c>
      <c r="F1585" s="10">
        <v>117.4</v>
      </c>
      <c r="G1585" s="10">
        <v>88.05</v>
      </c>
      <c r="H1585">
        <v>25</v>
      </c>
      <c r="I1585" s="51" t="str">
        <f>_xlfn.XLOOKUP(Q4_2025[[#This Row],[Artikelnr]],Artikel_prijzen[Artnr],Artikel_prijzen[Groep],"")</f>
        <v/>
      </c>
      <c r="J1585" s="10" t="str">
        <f>_xlfn.XLOOKUP(Q4_2025[[#This Row],[Artikelnr]],Artikel_prijzen[Artnr],Artikel_prijzen[Prijs 2025],"")</f>
        <v/>
      </c>
      <c r="K1585" t="str">
        <f>IF(Q4_2025[[#This Row],[Artikelprijs]]&lt;&gt;"",IF(Q4_2025[[#This Row],[Stuksprijs]]=Q4_2025[[#This Row],[Artikelprijs]],"Prijs gelijk","Prijs wijkt af"),"")</f>
        <v/>
      </c>
      <c r="L1585" t="str">
        <f>IF(Q4_2025[[#This Row],[Relatiekorting percentage]]=0,
    "Nvt",
    IF(Q4_2025[[#This Row],[Brutobedrag 2]] &lt; Q4_2025[[#This Row],[Bruto - Rel.korting]],
        "Nee",
        "Ja"))</f>
        <v>Ja</v>
      </c>
      <c r="M1585" s="10">
        <f>IF(Q4_2025[[#This Row],[Artikelprijs]]&lt;&gt;"",Q4_2025[[#This Row],[Artikelprijs]],Q4_2025[[#This Row],[Stuksprijs]])</f>
        <v>29.35</v>
      </c>
      <c r="N1585" s="44">
        <f>Q4_2025[[#This Row],[Besteld]]*Q4_2025[[#This Row],[Prijs 2]]</f>
        <v>117.4</v>
      </c>
      <c r="O1585" s="10">
        <f>IF(Q4_2025[[#This Row],[Brutobedrag 2]]&lt;Q4_2025[[#This Row],[Bruto - Rel.korting]],Q4_2025[[#This Row],[Brutobedrag 2]],Q4_2025[[#This Row],[Brutobedrag 2]]*(100-Q4_2025[[#This Row],[Relatiekorting percentage]])/100)</f>
        <v>88.05</v>
      </c>
      <c r="R1585" s="3"/>
      <c r="W1585"/>
      <c r="AB1585"/>
    </row>
    <row r="1586" spans="1:28" x14ac:dyDescent="0.3">
      <c r="A1586" t="s">
        <v>930</v>
      </c>
      <c r="B1586">
        <v>5022027</v>
      </c>
      <c r="C1586" t="s">
        <v>279</v>
      </c>
      <c r="D1586">
        <v>1</v>
      </c>
      <c r="E1586" s="10">
        <v>429.38</v>
      </c>
      <c r="F1586" s="10">
        <v>429.38</v>
      </c>
      <c r="G1586" s="10">
        <v>322.02999999999997</v>
      </c>
      <c r="H1586">
        <v>25</v>
      </c>
      <c r="I1586" s="51" t="str">
        <f>_xlfn.XLOOKUP(Q4_2025[[#This Row],[Artikelnr]],Artikel_prijzen[Artnr],Artikel_prijzen[Groep],"")</f>
        <v>Elektra</v>
      </c>
      <c r="J1586" s="10">
        <f>_xlfn.XLOOKUP(Q4_2025[[#This Row],[Artikelnr]],Artikel_prijzen[Artnr],Artikel_prijzen[Prijs 2025],"")</f>
        <v>298.7</v>
      </c>
      <c r="K1586" t="str">
        <f>IF(Q4_2025[[#This Row],[Artikelprijs]]&lt;&gt;"",IF(Q4_2025[[#This Row],[Stuksprijs]]=Q4_2025[[#This Row],[Artikelprijs]],"Prijs gelijk","Prijs wijkt af"),"")</f>
        <v>Prijs wijkt af</v>
      </c>
      <c r="L1586" t="str">
        <f>IF(Q4_2025[[#This Row],[Relatiekorting percentage]]=0,
    "Nvt",
    IF(Q4_2025[[#This Row],[Brutobedrag 2]] &lt; Q4_2025[[#This Row],[Bruto - Rel.korting]],
        "Nee",
        "Ja"))</f>
        <v>Nee</v>
      </c>
      <c r="M1586" s="10">
        <f>IF(Q4_2025[[#This Row],[Artikelprijs]]&lt;&gt;"",Q4_2025[[#This Row],[Artikelprijs]],Q4_2025[[#This Row],[Stuksprijs]])</f>
        <v>298.7</v>
      </c>
      <c r="N1586" s="44">
        <f>Q4_2025[[#This Row],[Besteld]]*Q4_2025[[#This Row],[Prijs 2]]</f>
        <v>298.7</v>
      </c>
      <c r="O1586" s="10">
        <f>IF(Q4_2025[[#This Row],[Brutobedrag 2]]&lt;Q4_2025[[#This Row],[Bruto - Rel.korting]],Q4_2025[[#This Row],[Brutobedrag 2]],Q4_2025[[#This Row],[Brutobedrag 2]]*(100-Q4_2025[[#This Row],[Relatiekorting percentage]])/100)</f>
        <v>298.7</v>
      </c>
      <c r="R1586" s="3"/>
      <c r="W1586"/>
      <c r="AB1586"/>
    </row>
    <row r="1587" spans="1:28" x14ac:dyDescent="0.3">
      <c r="A1587" t="s">
        <v>930</v>
      </c>
      <c r="B1587">
        <v>5020002</v>
      </c>
      <c r="C1587" t="s">
        <v>56</v>
      </c>
      <c r="D1587">
        <v>3</v>
      </c>
      <c r="E1587" s="10">
        <v>39.65</v>
      </c>
      <c r="F1587" s="10">
        <v>118.95</v>
      </c>
      <c r="G1587" s="10">
        <v>89.21</v>
      </c>
      <c r="H1587">
        <v>25</v>
      </c>
      <c r="I1587" s="51" t="str">
        <f>_xlfn.XLOOKUP(Q4_2025[[#This Row],[Artikelnr]],Artikel_prijzen[Artnr],Artikel_prijzen[Groep],"")</f>
        <v/>
      </c>
      <c r="J1587" s="10" t="str">
        <f>_xlfn.XLOOKUP(Q4_2025[[#This Row],[Artikelnr]],Artikel_prijzen[Artnr],Artikel_prijzen[Prijs 2025],"")</f>
        <v/>
      </c>
      <c r="K1587" t="str">
        <f>IF(Q4_2025[[#This Row],[Artikelprijs]]&lt;&gt;"",IF(Q4_2025[[#This Row],[Stuksprijs]]=Q4_2025[[#This Row],[Artikelprijs]],"Prijs gelijk","Prijs wijkt af"),"")</f>
        <v/>
      </c>
      <c r="L1587" t="str">
        <f>IF(Q4_2025[[#This Row],[Relatiekorting percentage]]=0,
    "Nvt",
    IF(Q4_2025[[#This Row],[Brutobedrag 2]] &lt; Q4_2025[[#This Row],[Bruto - Rel.korting]],
        "Nee",
        "Ja"))</f>
        <v>Ja</v>
      </c>
      <c r="M1587" s="10">
        <f>IF(Q4_2025[[#This Row],[Artikelprijs]]&lt;&gt;"",Q4_2025[[#This Row],[Artikelprijs]],Q4_2025[[#This Row],[Stuksprijs]])</f>
        <v>39.65</v>
      </c>
      <c r="N1587" s="44">
        <f>Q4_2025[[#This Row],[Besteld]]*Q4_2025[[#This Row],[Prijs 2]]</f>
        <v>118.94999999999999</v>
      </c>
      <c r="O1587" s="10">
        <f>IF(Q4_2025[[#This Row],[Brutobedrag 2]]&lt;Q4_2025[[#This Row],[Bruto - Rel.korting]],Q4_2025[[#This Row],[Brutobedrag 2]],Q4_2025[[#This Row],[Brutobedrag 2]]*(100-Q4_2025[[#This Row],[Relatiekorting percentage]])/100)</f>
        <v>89.212500000000006</v>
      </c>
      <c r="R1587" s="3"/>
      <c r="W1587"/>
      <c r="AB1587"/>
    </row>
    <row r="1588" spans="1:28" x14ac:dyDescent="0.3">
      <c r="A1588" t="s">
        <v>930</v>
      </c>
      <c r="B1588">
        <v>5022027</v>
      </c>
      <c r="C1588" t="s">
        <v>279</v>
      </c>
      <c r="D1588">
        <v>2</v>
      </c>
      <c r="E1588" s="10">
        <v>429.38</v>
      </c>
      <c r="F1588" s="10">
        <v>858.76</v>
      </c>
      <c r="G1588" s="10">
        <v>858.76</v>
      </c>
      <c r="H1588">
        <v>0</v>
      </c>
      <c r="I1588" s="51" t="str">
        <f>_xlfn.XLOOKUP(Q4_2025[[#This Row],[Artikelnr]],Artikel_prijzen[Artnr],Artikel_prijzen[Groep],"")</f>
        <v>Elektra</v>
      </c>
      <c r="J1588" s="10">
        <f>_xlfn.XLOOKUP(Q4_2025[[#This Row],[Artikelnr]],Artikel_prijzen[Artnr],Artikel_prijzen[Prijs 2025],"")</f>
        <v>298.7</v>
      </c>
      <c r="K1588" t="str">
        <f>IF(Q4_2025[[#This Row],[Artikelprijs]]&lt;&gt;"",IF(Q4_2025[[#This Row],[Stuksprijs]]=Q4_2025[[#This Row],[Artikelprijs]],"Prijs gelijk","Prijs wijkt af"),"")</f>
        <v>Prijs wijkt af</v>
      </c>
      <c r="L1588" t="str">
        <f>IF(Q4_2025[[#This Row],[Relatiekorting percentage]]=0,
    "Nvt",
    IF(Q4_2025[[#This Row],[Brutobedrag 2]] &lt; Q4_2025[[#This Row],[Bruto - Rel.korting]],
        "Nee",
        "Ja"))</f>
        <v>Nvt</v>
      </c>
      <c r="M1588" s="10">
        <f>IF(Q4_2025[[#This Row],[Artikelprijs]]&lt;&gt;"",Q4_2025[[#This Row],[Artikelprijs]],Q4_2025[[#This Row],[Stuksprijs]])</f>
        <v>298.7</v>
      </c>
      <c r="N1588" s="44">
        <f>Q4_2025[[#This Row],[Besteld]]*Q4_2025[[#This Row],[Prijs 2]]</f>
        <v>597.4</v>
      </c>
      <c r="O1588" s="10">
        <f>IF(Q4_2025[[#This Row],[Brutobedrag 2]]&lt;Q4_2025[[#This Row],[Bruto - Rel.korting]],Q4_2025[[#This Row],[Brutobedrag 2]],Q4_2025[[#This Row],[Brutobedrag 2]]*(100-Q4_2025[[#This Row],[Relatiekorting percentage]])/100)</f>
        <v>597.4</v>
      </c>
      <c r="R1588" s="3"/>
      <c r="W1588"/>
      <c r="AB1588"/>
    </row>
    <row r="1589" spans="1:28" x14ac:dyDescent="0.3">
      <c r="A1589" t="s">
        <v>930</v>
      </c>
      <c r="B1589">
        <v>5021034</v>
      </c>
      <c r="C1589" t="s">
        <v>275</v>
      </c>
      <c r="D1589">
        <v>1</v>
      </c>
      <c r="E1589" s="10">
        <v>185.4</v>
      </c>
      <c r="F1589" s="10">
        <v>185.4</v>
      </c>
      <c r="G1589" s="10">
        <v>185.4</v>
      </c>
      <c r="H1589">
        <v>0</v>
      </c>
      <c r="I1589" s="51" t="str">
        <f>_xlfn.XLOOKUP(Q4_2025[[#This Row],[Artikelnr]],Artikel_prijzen[Artnr],Artikel_prijzen[Groep],"")</f>
        <v>Elektra</v>
      </c>
      <c r="J1589" s="10">
        <f>_xlfn.XLOOKUP(Q4_2025[[#This Row],[Artikelnr]],Artikel_prijzen[Artnr],Artikel_prijzen[Prijs 2025],"")</f>
        <v>106.8625</v>
      </c>
      <c r="K1589" t="str">
        <f>IF(Q4_2025[[#This Row],[Artikelprijs]]&lt;&gt;"",IF(Q4_2025[[#This Row],[Stuksprijs]]=Q4_2025[[#This Row],[Artikelprijs]],"Prijs gelijk","Prijs wijkt af"),"")</f>
        <v>Prijs wijkt af</v>
      </c>
      <c r="L1589" t="str">
        <f>IF(Q4_2025[[#This Row],[Relatiekorting percentage]]=0,
    "Nvt",
    IF(Q4_2025[[#This Row],[Brutobedrag 2]] &lt; Q4_2025[[#This Row],[Bruto - Rel.korting]],
        "Nee",
        "Ja"))</f>
        <v>Nvt</v>
      </c>
      <c r="M1589" s="10">
        <f>IF(Q4_2025[[#This Row],[Artikelprijs]]&lt;&gt;"",Q4_2025[[#This Row],[Artikelprijs]],Q4_2025[[#This Row],[Stuksprijs]])</f>
        <v>106.8625</v>
      </c>
      <c r="N1589" s="44">
        <f>Q4_2025[[#This Row],[Besteld]]*Q4_2025[[#This Row],[Prijs 2]]</f>
        <v>106.8625</v>
      </c>
      <c r="O1589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1589" s="3"/>
      <c r="W1589"/>
      <c r="AB1589"/>
    </row>
    <row r="1590" spans="1:28" x14ac:dyDescent="0.3">
      <c r="A1590" t="s">
        <v>930</v>
      </c>
      <c r="B1590">
        <v>5021034</v>
      </c>
      <c r="C1590" t="s">
        <v>275</v>
      </c>
      <c r="D1590">
        <v>2</v>
      </c>
      <c r="E1590" s="10">
        <v>185.4</v>
      </c>
      <c r="F1590" s="10">
        <v>370.8</v>
      </c>
      <c r="G1590" s="10">
        <v>370.8</v>
      </c>
      <c r="H1590">
        <v>0</v>
      </c>
      <c r="I1590" s="51" t="str">
        <f>_xlfn.XLOOKUP(Q4_2025[[#This Row],[Artikelnr]],Artikel_prijzen[Artnr],Artikel_prijzen[Groep],"")</f>
        <v>Elektra</v>
      </c>
      <c r="J1590" s="10">
        <f>_xlfn.XLOOKUP(Q4_2025[[#This Row],[Artikelnr]],Artikel_prijzen[Artnr],Artikel_prijzen[Prijs 2025],"")</f>
        <v>106.8625</v>
      </c>
      <c r="K1590" t="str">
        <f>IF(Q4_2025[[#This Row],[Artikelprijs]]&lt;&gt;"",IF(Q4_2025[[#This Row],[Stuksprijs]]=Q4_2025[[#This Row],[Artikelprijs]],"Prijs gelijk","Prijs wijkt af"),"")</f>
        <v>Prijs wijkt af</v>
      </c>
      <c r="L1590" t="str">
        <f>IF(Q4_2025[[#This Row],[Relatiekorting percentage]]=0,
    "Nvt",
    IF(Q4_2025[[#This Row],[Brutobedrag 2]] &lt; Q4_2025[[#This Row],[Bruto - Rel.korting]],
        "Nee",
        "Ja"))</f>
        <v>Nvt</v>
      </c>
      <c r="M1590" s="10">
        <f>IF(Q4_2025[[#This Row],[Artikelprijs]]&lt;&gt;"",Q4_2025[[#This Row],[Artikelprijs]],Q4_2025[[#This Row],[Stuksprijs]])</f>
        <v>106.8625</v>
      </c>
      <c r="N1590" s="44">
        <f>Q4_2025[[#This Row],[Besteld]]*Q4_2025[[#This Row],[Prijs 2]]</f>
        <v>213.72499999999999</v>
      </c>
      <c r="O1590" s="10">
        <f>IF(Q4_2025[[#This Row],[Brutobedrag 2]]&lt;Q4_2025[[#This Row],[Bruto - Rel.korting]],Q4_2025[[#This Row],[Brutobedrag 2]],Q4_2025[[#This Row],[Brutobedrag 2]]*(100-Q4_2025[[#This Row],[Relatiekorting percentage]])/100)</f>
        <v>213.72499999999999</v>
      </c>
      <c r="R1590" s="3"/>
      <c r="W1590"/>
      <c r="AB1590"/>
    </row>
    <row r="1591" spans="1:28" x14ac:dyDescent="0.3">
      <c r="A1591" t="s">
        <v>930</v>
      </c>
      <c r="B1591">
        <v>5022027</v>
      </c>
      <c r="C1591" t="s">
        <v>279</v>
      </c>
      <c r="D1591">
        <v>1</v>
      </c>
      <c r="E1591" s="10">
        <v>429.38</v>
      </c>
      <c r="F1591" s="10">
        <v>429.38</v>
      </c>
      <c r="G1591" s="10">
        <v>429.38</v>
      </c>
      <c r="H1591">
        <v>0</v>
      </c>
      <c r="I1591" s="51" t="str">
        <f>_xlfn.XLOOKUP(Q4_2025[[#This Row],[Artikelnr]],Artikel_prijzen[Artnr],Artikel_prijzen[Groep],"")</f>
        <v>Elektra</v>
      </c>
      <c r="J1591" s="10">
        <f>_xlfn.XLOOKUP(Q4_2025[[#This Row],[Artikelnr]],Artikel_prijzen[Artnr],Artikel_prijzen[Prijs 2025],"")</f>
        <v>298.7</v>
      </c>
      <c r="K1591" t="str">
        <f>IF(Q4_2025[[#This Row],[Artikelprijs]]&lt;&gt;"",IF(Q4_2025[[#This Row],[Stuksprijs]]=Q4_2025[[#This Row],[Artikelprijs]],"Prijs gelijk","Prijs wijkt af"),"")</f>
        <v>Prijs wijkt af</v>
      </c>
      <c r="L1591" t="str">
        <f>IF(Q4_2025[[#This Row],[Relatiekorting percentage]]=0,
    "Nvt",
    IF(Q4_2025[[#This Row],[Brutobedrag 2]] &lt; Q4_2025[[#This Row],[Bruto - Rel.korting]],
        "Nee",
        "Ja"))</f>
        <v>Nvt</v>
      </c>
      <c r="M1591" s="10">
        <f>IF(Q4_2025[[#This Row],[Artikelprijs]]&lt;&gt;"",Q4_2025[[#This Row],[Artikelprijs]],Q4_2025[[#This Row],[Stuksprijs]])</f>
        <v>298.7</v>
      </c>
      <c r="N1591" s="44">
        <f>Q4_2025[[#This Row],[Besteld]]*Q4_2025[[#This Row],[Prijs 2]]</f>
        <v>298.7</v>
      </c>
      <c r="O1591" s="10">
        <f>IF(Q4_2025[[#This Row],[Brutobedrag 2]]&lt;Q4_2025[[#This Row],[Bruto - Rel.korting]],Q4_2025[[#This Row],[Brutobedrag 2]],Q4_2025[[#This Row],[Brutobedrag 2]]*(100-Q4_2025[[#This Row],[Relatiekorting percentage]])/100)</f>
        <v>298.7</v>
      </c>
      <c r="R1591" s="3"/>
      <c r="W1591"/>
      <c r="AB1591"/>
    </row>
    <row r="1592" spans="1:28" x14ac:dyDescent="0.3">
      <c r="A1592" t="s">
        <v>930</v>
      </c>
      <c r="B1592">
        <v>5022033</v>
      </c>
      <c r="C1592" t="s">
        <v>286</v>
      </c>
      <c r="D1592">
        <v>-1</v>
      </c>
      <c r="E1592" s="10">
        <v>748.75</v>
      </c>
      <c r="F1592" s="10">
        <v>-748.75</v>
      </c>
      <c r="G1592" s="10">
        <v>-748.75</v>
      </c>
      <c r="H1592">
        <v>0</v>
      </c>
      <c r="I1592" s="51" t="str">
        <f>_xlfn.XLOOKUP(Q4_2025[[#This Row],[Artikelnr]],Artikel_prijzen[Artnr],Artikel_prijzen[Groep],"")</f>
        <v>Elektra</v>
      </c>
      <c r="J1592" s="10">
        <f>_xlfn.XLOOKUP(Q4_2025[[#This Row],[Artikelnr]],Artikel_prijzen[Artnr],Artikel_prijzen[Prijs 2025],"")</f>
        <v>458.35</v>
      </c>
      <c r="K1592" t="str">
        <f>IF(Q4_2025[[#This Row],[Artikelprijs]]&lt;&gt;"",IF(Q4_2025[[#This Row],[Stuksprijs]]=Q4_2025[[#This Row],[Artikelprijs]],"Prijs gelijk","Prijs wijkt af"),"")</f>
        <v>Prijs wijkt af</v>
      </c>
      <c r="L1592" t="str">
        <f>IF(Q4_2025[[#This Row],[Relatiekorting percentage]]=0,
    "Nvt",
    IF(Q4_2025[[#This Row],[Brutobedrag 2]] &lt; Q4_2025[[#This Row],[Bruto - Rel.korting]],
        "Nee",
        "Ja"))</f>
        <v>Nvt</v>
      </c>
      <c r="M1592" s="10">
        <f>IF(Q4_2025[[#This Row],[Artikelprijs]]&lt;&gt;"",Q4_2025[[#This Row],[Artikelprijs]],Q4_2025[[#This Row],[Stuksprijs]])</f>
        <v>458.35</v>
      </c>
      <c r="N1592" s="44">
        <f>Q4_2025[[#This Row],[Besteld]]*Q4_2025[[#This Row],[Prijs 2]]</f>
        <v>-458.35</v>
      </c>
      <c r="O1592" s="10">
        <f>IF(Q4_2025[[#This Row],[Brutobedrag 2]]&lt;Q4_2025[[#This Row],[Bruto - Rel.korting]],Q4_2025[[#This Row],[Brutobedrag 2]],Q4_2025[[#This Row],[Brutobedrag 2]]*(100-Q4_2025[[#This Row],[Relatiekorting percentage]])/100)</f>
        <v>-458.35</v>
      </c>
      <c r="R1592" s="3"/>
      <c r="W1592"/>
      <c r="AB1592"/>
    </row>
    <row r="1593" spans="1:28" x14ac:dyDescent="0.3">
      <c r="A1593" t="s">
        <v>930</v>
      </c>
      <c r="B1593">
        <v>5022037</v>
      </c>
      <c r="C1593" t="s">
        <v>324</v>
      </c>
      <c r="D1593">
        <v>1</v>
      </c>
      <c r="E1593" s="10">
        <v>983.7</v>
      </c>
      <c r="F1593" s="10">
        <v>983.7</v>
      </c>
      <c r="G1593" s="10">
        <v>983.7</v>
      </c>
      <c r="H1593">
        <v>0</v>
      </c>
      <c r="I1593" s="51" t="str">
        <f>_xlfn.XLOOKUP(Q4_2025[[#This Row],[Artikelnr]],Artikel_prijzen[Artnr],Artikel_prijzen[Groep],"")</f>
        <v>Elektra</v>
      </c>
      <c r="J1593" s="10">
        <f>_xlfn.XLOOKUP(Q4_2025[[#This Row],[Artikelnr]],Artikel_prijzen[Artnr],Artikel_prijzen[Prijs 2025],"")</f>
        <v>585</v>
      </c>
      <c r="K1593" t="str">
        <f>IF(Q4_2025[[#This Row],[Artikelprijs]]&lt;&gt;"",IF(Q4_2025[[#This Row],[Stuksprijs]]=Q4_2025[[#This Row],[Artikelprijs]],"Prijs gelijk","Prijs wijkt af"),"")</f>
        <v>Prijs wijkt af</v>
      </c>
      <c r="L1593" t="str">
        <f>IF(Q4_2025[[#This Row],[Relatiekorting percentage]]=0,
    "Nvt",
    IF(Q4_2025[[#This Row],[Brutobedrag 2]] &lt; Q4_2025[[#This Row],[Bruto - Rel.korting]],
        "Nee",
        "Ja"))</f>
        <v>Nvt</v>
      </c>
      <c r="M1593" s="10">
        <f>IF(Q4_2025[[#This Row],[Artikelprijs]]&lt;&gt;"",Q4_2025[[#This Row],[Artikelprijs]],Q4_2025[[#This Row],[Stuksprijs]])</f>
        <v>585</v>
      </c>
      <c r="N1593" s="44">
        <f>Q4_2025[[#This Row],[Besteld]]*Q4_2025[[#This Row],[Prijs 2]]</f>
        <v>585</v>
      </c>
      <c r="O1593" s="10">
        <f>IF(Q4_2025[[#This Row],[Brutobedrag 2]]&lt;Q4_2025[[#This Row],[Bruto - Rel.korting]],Q4_2025[[#This Row],[Brutobedrag 2]],Q4_2025[[#This Row],[Brutobedrag 2]]*(100-Q4_2025[[#This Row],[Relatiekorting percentage]])/100)</f>
        <v>585</v>
      </c>
      <c r="R1593" s="3"/>
      <c r="W1593"/>
      <c r="AB1593"/>
    </row>
    <row r="1594" spans="1:28" x14ac:dyDescent="0.3">
      <c r="A1594" t="s">
        <v>930</v>
      </c>
      <c r="B1594">
        <v>5022037</v>
      </c>
      <c r="C1594" t="s">
        <v>324</v>
      </c>
      <c r="D1594">
        <v>1</v>
      </c>
      <c r="E1594" s="10">
        <v>983.7</v>
      </c>
      <c r="F1594" s="10">
        <v>983.7</v>
      </c>
      <c r="G1594" s="10">
        <v>983.7</v>
      </c>
      <c r="H1594">
        <v>0</v>
      </c>
      <c r="I1594" s="51" t="str">
        <f>_xlfn.XLOOKUP(Q4_2025[[#This Row],[Artikelnr]],Artikel_prijzen[Artnr],Artikel_prijzen[Groep],"")</f>
        <v>Elektra</v>
      </c>
      <c r="J1594" s="10">
        <f>_xlfn.XLOOKUP(Q4_2025[[#This Row],[Artikelnr]],Artikel_prijzen[Artnr],Artikel_prijzen[Prijs 2025],"")</f>
        <v>585</v>
      </c>
      <c r="K1594" t="str">
        <f>IF(Q4_2025[[#This Row],[Artikelprijs]]&lt;&gt;"",IF(Q4_2025[[#This Row],[Stuksprijs]]=Q4_2025[[#This Row],[Artikelprijs]],"Prijs gelijk","Prijs wijkt af"),"")</f>
        <v>Prijs wijkt af</v>
      </c>
      <c r="L1594" t="str">
        <f>IF(Q4_2025[[#This Row],[Relatiekorting percentage]]=0,
    "Nvt",
    IF(Q4_2025[[#This Row],[Brutobedrag 2]] &lt; Q4_2025[[#This Row],[Bruto - Rel.korting]],
        "Nee",
        "Ja"))</f>
        <v>Nvt</v>
      </c>
      <c r="M1594" s="10">
        <f>IF(Q4_2025[[#This Row],[Artikelprijs]]&lt;&gt;"",Q4_2025[[#This Row],[Artikelprijs]],Q4_2025[[#This Row],[Stuksprijs]])</f>
        <v>585</v>
      </c>
      <c r="N1594" s="44">
        <f>Q4_2025[[#This Row],[Besteld]]*Q4_2025[[#This Row],[Prijs 2]]</f>
        <v>585</v>
      </c>
      <c r="O1594" s="10">
        <f>IF(Q4_2025[[#This Row],[Brutobedrag 2]]&lt;Q4_2025[[#This Row],[Bruto - Rel.korting]],Q4_2025[[#This Row],[Brutobedrag 2]],Q4_2025[[#This Row],[Brutobedrag 2]]*(100-Q4_2025[[#This Row],[Relatiekorting percentage]])/100)</f>
        <v>585</v>
      </c>
      <c r="R1594" s="3"/>
      <c r="W1594"/>
      <c r="AB1594"/>
    </row>
    <row r="1595" spans="1:28" x14ac:dyDescent="0.3">
      <c r="A1595" t="s">
        <v>930</v>
      </c>
      <c r="B1595">
        <v>5022051</v>
      </c>
      <c r="C1595" t="s">
        <v>283</v>
      </c>
      <c r="D1595">
        <v>-1</v>
      </c>
      <c r="E1595" s="10">
        <v>673.79</v>
      </c>
      <c r="F1595" s="10">
        <v>-673.79</v>
      </c>
      <c r="G1595" s="10">
        <v>-673.79</v>
      </c>
      <c r="H1595">
        <v>0</v>
      </c>
      <c r="I1595" s="51" t="str">
        <f>_xlfn.XLOOKUP(Q4_2025[[#This Row],[Artikelnr]],Artikel_prijzen[Artnr],Artikel_prijzen[Groep],"")</f>
        <v>Elektra</v>
      </c>
      <c r="J1595" s="10">
        <f>_xlfn.XLOOKUP(Q4_2025[[#This Row],[Artikelnr]],Artikel_prijzen[Artnr],Artikel_prijzen[Prijs 2025],"")</f>
        <v>499.55</v>
      </c>
      <c r="K1595" t="str">
        <f>IF(Q4_2025[[#This Row],[Artikelprijs]]&lt;&gt;"",IF(Q4_2025[[#This Row],[Stuksprijs]]=Q4_2025[[#This Row],[Artikelprijs]],"Prijs gelijk","Prijs wijkt af"),"")</f>
        <v>Prijs wijkt af</v>
      </c>
      <c r="L1595" t="str">
        <f>IF(Q4_2025[[#This Row],[Relatiekorting percentage]]=0,
    "Nvt",
    IF(Q4_2025[[#This Row],[Brutobedrag 2]] &lt; Q4_2025[[#This Row],[Bruto - Rel.korting]],
        "Nee",
        "Ja"))</f>
        <v>Nvt</v>
      </c>
      <c r="M1595" s="10">
        <f>IF(Q4_2025[[#This Row],[Artikelprijs]]&lt;&gt;"",Q4_2025[[#This Row],[Artikelprijs]],Q4_2025[[#This Row],[Stuksprijs]])</f>
        <v>499.55</v>
      </c>
      <c r="N1595" s="44">
        <f>Q4_2025[[#This Row],[Besteld]]*Q4_2025[[#This Row],[Prijs 2]]</f>
        <v>-499.55</v>
      </c>
      <c r="O1595" s="10">
        <f>IF(Q4_2025[[#This Row],[Brutobedrag 2]]&lt;Q4_2025[[#This Row],[Bruto - Rel.korting]],Q4_2025[[#This Row],[Brutobedrag 2]],Q4_2025[[#This Row],[Brutobedrag 2]]*(100-Q4_2025[[#This Row],[Relatiekorting percentage]])/100)</f>
        <v>-499.55</v>
      </c>
      <c r="R1595" s="3"/>
      <c r="W1595"/>
      <c r="AB1595"/>
    </row>
    <row r="1596" spans="1:28" x14ac:dyDescent="0.3">
      <c r="A1596" t="s">
        <v>930</v>
      </c>
      <c r="B1596">
        <v>3001056</v>
      </c>
      <c r="C1596" t="s">
        <v>931</v>
      </c>
      <c r="D1596">
        <v>1</v>
      </c>
      <c r="E1596" s="10">
        <v>32</v>
      </c>
      <c r="F1596" s="10">
        <v>32</v>
      </c>
      <c r="G1596" s="10">
        <v>32</v>
      </c>
      <c r="H1596">
        <v>0</v>
      </c>
      <c r="I1596" s="51" t="str">
        <f>_xlfn.XLOOKUP(Q4_2025[[#This Row],[Artikelnr]],Artikel_prijzen[Artnr],Artikel_prijzen[Groep],"")</f>
        <v/>
      </c>
      <c r="J1596" s="10" t="str">
        <f>_xlfn.XLOOKUP(Q4_2025[[#This Row],[Artikelnr]],Artikel_prijzen[Artnr],Artikel_prijzen[Prijs 2025],"")</f>
        <v/>
      </c>
      <c r="K1596" t="str">
        <f>IF(Q4_2025[[#This Row],[Artikelprijs]]&lt;&gt;"",IF(Q4_2025[[#This Row],[Stuksprijs]]=Q4_2025[[#This Row],[Artikelprijs]],"Prijs gelijk","Prijs wijkt af"),"")</f>
        <v/>
      </c>
      <c r="L1596" t="str">
        <f>IF(Q4_2025[[#This Row],[Relatiekorting percentage]]=0,
    "Nvt",
    IF(Q4_2025[[#This Row],[Brutobedrag 2]] &lt; Q4_2025[[#This Row],[Bruto - Rel.korting]],
        "Nee",
        "Ja"))</f>
        <v>Nvt</v>
      </c>
      <c r="M1596" s="10">
        <f>IF(Q4_2025[[#This Row],[Artikelprijs]]&lt;&gt;"",Q4_2025[[#This Row],[Artikelprijs]],Q4_2025[[#This Row],[Stuksprijs]])</f>
        <v>32</v>
      </c>
      <c r="N1596" s="44">
        <f>Q4_2025[[#This Row],[Besteld]]*Q4_2025[[#This Row],[Prijs 2]]</f>
        <v>32</v>
      </c>
      <c r="O1596" s="10">
        <f>IF(Q4_2025[[#This Row],[Brutobedrag 2]]&lt;Q4_2025[[#This Row],[Bruto - Rel.korting]],Q4_2025[[#This Row],[Brutobedrag 2]],Q4_2025[[#This Row],[Brutobedrag 2]]*(100-Q4_2025[[#This Row],[Relatiekorting percentage]])/100)</f>
        <v>32</v>
      </c>
      <c r="R1596" s="3"/>
      <c r="W1596"/>
      <c r="AB1596"/>
    </row>
    <row r="1597" spans="1:28" x14ac:dyDescent="0.3">
      <c r="A1597" t="s">
        <v>930</v>
      </c>
      <c r="B1597">
        <v>5022029</v>
      </c>
      <c r="C1597" t="s">
        <v>282</v>
      </c>
      <c r="D1597">
        <v>1</v>
      </c>
      <c r="E1597" s="10">
        <v>514.14</v>
      </c>
      <c r="F1597" s="10">
        <v>514.14</v>
      </c>
      <c r="G1597" s="10">
        <v>514.14</v>
      </c>
      <c r="H1597">
        <v>0</v>
      </c>
      <c r="I1597" s="51" t="str">
        <f>_xlfn.XLOOKUP(Q4_2025[[#This Row],[Artikelnr]],Artikel_prijzen[Artnr],Artikel_prijzen[Groep],"")</f>
        <v>Elektra</v>
      </c>
      <c r="J1597" s="10">
        <f>_xlfn.XLOOKUP(Q4_2025[[#This Row],[Artikelnr]],Artikel_prijzen[Artnr],Artikel_prijzen[Prijs 2025],"")</f>
        <v>339.9</v>
      </c>
      <c r="K1597" t="str">
        <f>IF(Q4_2025[[#This Row],[Artikelprijs]]&lt;&gt;"",IF(Q4_2025[[#This Row],[Stuksprijs]]=Q4_2025[[#This Row],[Artikelprijs]],"Prijs gelijk","Prijs wijkt af"),"")</f>
        <v>Prijs wijkt af</v>
      </c>
      <c r="L1597" t="str">
        <f>IF(Q4_2025[[#This Row],[Relatiekorting percentage]]=0,
    "Nvt",
    IF(Q4_2025[[#This Row],[Brutobedrag 2]] &lt; Q4_2025[[#This Row],[Bruto - Rel.korting]],
        "Nee",
        "Ja"))</f>
        <v>Nvt</v>
      </c>
      <c r="M1597" s="10">
        <f>IF(Q4_2025[[#This Row],[Artikelprijs]]&lt;&gt;"",Q4_2025[[#This Row],[Artikelprijs]],Q4_2025[[#This Row],[Stuksprijs]])</f>
        <v>339.9</v>
      </c>
      <c r="N1597" s="44">
        <f>Q4_2025[[#This Row],[Besteld]]*Q4_2025[[#This Row],[Prijs 2]]</f>
        <v>339.9</v>
      </c>
      <c r="O1597" s="10">
        <f>IF(Q4_2025[[#This Row],[Brutobedrag 2]]&lt;Q4_2025[[#This Row],[Bruto - Rel.korting]],Q4_2025[[#This Row],[Brutobedrag 2]],Q4_2025[[#This Row],[Brutobedrag 2]]*(100-Q4_2025[[#This Row],[Relatiekorting percentage]])/100)</f>
        <v>339.9</v>
      </c>
      <c r="R1597" s="3"/>
      <c r="W1597"/>
      <c r="AB1597"/>
    </row>
    <row r="1598" spans="1:28" x14ac:dyDescent="0.3">
      <c r="A1598" t="s">
        <v>930</v>
      </c>
      <c r="B1598">
        <v>5022025</v>
      </c>
      <c r="C1598" t="s">
        <v>277</v>
      </c>
      <c r="D1598">
        <v>-1</v>
      </c>
      <c r="E1598" s="10">
        <v>361.25</v>
      </c>
      <c r="F1598" s="10">
        <v>-361.25</v>
      </c>
      <c r="G1598" s="10">
        <v>-361.25</v>
      </c>
      <c r="H1598">
        <v>0</v>
      </c>
      <c r="I1598" s="51" t="str">
        <f>_xlfn.XLOOKUP(Q4_2025[[#This Row],[Artikelnr]],Artikel_prijzen[Artnr],Artikel_prijzen[Groep],"")</f>
        <v>Elektra</v>
      </c>
      <c r="J1598" s="10">
        <f>_xlfn.XLOOKUP(Q4_2025[[#This Row],[Artikelnr]],Artikel_prijzen[Artnr],Artikel_prijzen[Prijs 2025],"")</f>
        <v>252.35</v>
      </c>
      <c r="K1598" t="str">
        <f>IF(Q4_2025[[#This Row],[Artikelprijs]]&lt;&gt;"",IF(Q4_2025[[#This Row],[Stuksprijs]]=Q4_2025[[#This Row],[Artikelprijs]],"Prijs gelijk","Prijs wijkt af"),"")</f>
        <v>Prijs wijkt af</v>
      </c>
      <c r="L1598" t="str">
        <f>IF(Q4_2025[[#This Row],[Relatiekorting percentage]]=0,
    "Nvt",
    IF(Q4_2025[[#This Row],[Brutobedrag 2]] &lt; Q4_2025[[#This Row],[Bruto - Rel.korting]],
        "Nee",
        "Ja"))</f>
        <v>Nvt</v>
      </c>
      <c r="M1598" s="10">
        <f>IF(Q4_2025[[#This Row],[Artikelprijs]]&lt;&gt;"",Q4_2025[[#This Row],[Artikelprijs]],Q4_2025[[#This Row],[Stuksprijs]])</f>
        <v>252.35</v>
      </c>
      <c r="N1598" s="44">
        <f>Q4_2025[[#This Row],[Besteld]]*Q4_2025[[#This Row],[Prijs 2]]</f>
        <v>-252.35</v>
      </c>
      <c r="O1598" s="10">
        <f>IF(Q4_2025[[#This Row],[Brutobedrag 2]]&lt;Q4_2025[[#This Row],[Bruto - Rel.korting]],Q4_2025[[#This Row],[Brutobedrag 2]],Q4_2025[[#This Row],[Brutobedrag 2]]*(100-Q4_2025[[#This Row],[Relatiekorting percentage]])/100)</f>
        <v>-252.35</v>
      </c>
      <c r="R1598" s="3"/>
      <c r="W1598"/>
      <c r="AB1598"/>
    </row>
    <row r="1599" spans="1:28" x14ac:dyDescent="0.3">
      <c r="A1599" t="s">
        <v>930</v>
      </c>
      <c r="B1599">
        <v>5021034</v>
      </c>
      <c r="C1599" t="s">
        <v>275</v>
      </c>
      <c r="D1599">
        <v>1</v>
      </c>
      <c r="E1599" s="10">
        <v>185.4</v>
      </c>
      <c r="F1599" s="10">
        <v>185.4</v>
      </c>
      <c r="G1599" s="10">
        <v>185.4</v>
      </c>
      <c r="H1599">
        <v>0</v>
      </c>
      <c r="I1599" s="51" t="str">
        <f>_xlfn.XLOOKUP(Q4_2025[[#This Row],[Artikelnr]],Artikel_prijzen[Artnr],Artikel_prijzen[Groep],"")</f>
        <v>Elektra</v>
      </c>
      <c r="J1599" s="10">
        <f>_xlfn.XLOOKUP(Q4_2025[[#This Row],[Artikelnr]],Artikel_prijzen[Artnr],Artikel_prijzen[Prijs 2025],"")</f>
        <v>106.8625</v>
      </c>
      <c r="K1599" t="str">
        <f>IF(Q4_2025[[#This Row],[Artikelprijs]]&lt;&gt;"",IF(Q4_2025[[#This Row],[Stuksprijs]]=Q4_2025[[#This Row],[Artikelprijs]],"Prijs gelijk","Prijs wijkt af"),"")</f>
        <v>Prijs wijkt af</v>
      </c>
      <c r="L1599" t="str">
        <f>IF(Q4_2025[[#This Row],[Relatiekorting percentage]]=0,
    "Nvt",
    IF(Q4_2025[[#This Row],[Brutobedrag 2]] &lt; Q4_2025[[#This Row],[Bruto - Rel.korting]],
        "Nee",
        "Ja"))</f>
        <v>Nvt</v>
      </c>
      <c r="M1599" s="10">
        <f>IF(Q4_2025[[#This Row],[Artikelprijs]]&lt;&gt;"",Q4_2025[[#This Row],[Artikelprijs]],Q4_2025[[#This Row],[Stuksprijs]])</f>
        <v>106.8625</v>
      </c>
      <c r="N1599" s="44">
        <f>Q4_2025[[#This Row],[Besteld]]*Q4_2025[[#This Row],[Prijs 2]]</f>
        <v>106.8625</v>
      </c>
      <c r="O1599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1599" s="3"/>
      <c r="W1599"/>
      <c r="AB1599"/>
    </row>
    <row r="1600" spans="1:28" x14ac:dyDescent="0.3">
      <c r="A1600" t="s">
        <v>930</v>
      </c>
      <c r="B1600">
        <v>5030232</v>
      </c>
      <c r="C1600" t="s">
        <v>116</v>
      </c>
      <c r="D1600">
        <v>1</v>
      </c>
      <c r="E1600" s="10">
        <v>144.19999999999999</v>
      </c>
      <c r="F1600" s="10">
        <v>144.19999999999999</v>
      </c>
      <c r="G1600" s="10">
        <v>144.19999999999999</v>
      </c>
      <c r="H1600">
        <v>0</v>
      </c>
      <c r="I1600" s="51" t="str">
        <f>_xlfn.XLOOKUP(Q4_2025[[#This Row],[Artikelnr]],Artikel_prijzen[Artnr],Artikel_prijzen[Groep],"")</f>
        <v>Rigging</v>
      </c>
      <c r="J1600" s="10">
        <f>_xlfn.XLOOKUP(Q4_2025[[#This Row],[Artikelnr]],Artikel_prijzen[Artnr],Artikel_prijzen[Prijs 2025],"")</f>
        <v>140</v>
      </c>
      <c r="K1600" t="str">
        <f>IF(Q4_2025[[#This Row],[Artikelprijs]]&lt;&gt;"",IF(Q4_2025[[#This Row],[Stuksprijs]]=Q4_2025[[#This Row],[Artikelprijs]],"Prijs gelijk","Prijs wijkt af"),"")</f>
        <v>Prijs wijkt af</v>
      </c>
      <c r="L1600" t="str">
        <f>IF(Q4_2025[[#This Row],[Relatiekorting percentage]]=0,
    "Nvt",
    IF(Q4_2025[[#This Row],[Brutobedrag 2]] &lt; Q4_2025[[#This Row],[Bruto - Rel.korting]],
        "Nee",
        "Ja"))</f>
        <v>Nvt</v>
      </c>
      <c r="M1600" s="10">
        <f>IF(Q4_2025[[#This Row],[Artikelprijs]]&lt;&gt;"",Q4_2025[[#This Row],[Artikelprijs]],Q4_2025[[#This Row],[Stuksprijs]])</f>
        <v>140</v>
      </c>
      <c r="N1600" s="44">
        <f>Q4_2025[[#This Row],[Besteld]]*Q4_2025[[#This Row],[Prijs 2]]</f>
        <v>140</v>
      </c>
      <c r="O1600" s="10">
        <f>IF(Q4_2025[[#This Row],[Brutobedrag 2]]&lt;Q4_2025[[#This Row],[Bruto - Rel.korting]],Q4_2025[[#This Row],[Brutobedrag 2]],Q4_2025[[#This Row],[Brutobedrag 2]]*(100-Q4_2025[[#This Row],[Relatiekorting percentage]])/100)</f>
        <v>140</v>
      </c>
      <c r="R1600" s="3"/>
      <c r="W1600"/>
      <c r="AB1600"/>
    </row>
    <row r="1601" spans="1:28" x14ac:dyDescent="0.3">
      <c r="A1601" t="s">
        <v>930</v>
      </c>
      <c r="B1601">
        <v>5021034</v>
      </c>
      <c r="C1601" t="s">
        <v>275</v>
      </c>
      <c r="D1601">
        <v>1</v>
      </c>
      <c r="E1601" s="10">
        <v>185.4</v>
      </c>
      <c r="F1601" s="10">
        <v>185.4</v>
      </c>
      <c r="G1601" s="10">
        <v>185.4</v>
      </c>
      <c r="H1601">
        <v>0</v>
      </c>
      <c r="I1601" s="51" t="str">
        <f>_xlfn.XLOOKUP(Q4_2025[[#This Row],[Artikelnr]],Artikel_prijzen[Artnr],Artikel_prijzen[Groep],"")</f>
        <v>Elektra</v>
      </c>
      <c r="J1601" s="10">
        <f>_xlfn.XLOOKUP(Q4_2025[[#This Row],[Artikelnr]],Artikel_prijzen[Artnr],Artikel_prijzen[Prijs 2025],"")</f>
        <v>106.8625</v>
      </c>
      <c r="K1601" t="str">
        <f>IF(Q4_2025[[#This Row],[Artikelprijs]]&lt;&gt;"",IF(Q4_2025[[#This Row],[Stuksprijs]]=Q4_2025[[#This Row],[Artikelprijs]],"Prijs gelijk","Prijs wijkt af"),"")</f>
        <v>Prijs wijkt af</v>
      </c>
      <c r="L1601" t="str">
        <f>IF(Q4_2025[[#This Row],[Relatiekorting percentage]]=0,
    "Nvt",
    IF(Q4_2025[[#This Row],[Brutobedrag 2]] &lt; Q4_2025[[#This Row],[Bruto - Rel.korting]],
        "Nee",
        "Ja"))</f>
        <v>Nvt</v>
      </c>
      <c r="M1601" s="10">
        <f>IF(Q4_2025[[#This Row],[Artikelprijs]]&lt;&gt;"",Q4_2025[[#This Row],[Artikelprijs]],Q4_2025[[#This Row],[Stuksprijs]])</f>
        <v>106.8625</v>
      </c>
      <c r="N1601" s="44">
        <f>Q4_2025[[#This Row],[Besteld]]*Q4_2025[[#This Row],[Prijs 2]]</f>
        <v>106.8625</v>
      </c>
      <c r="O1601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1601" s="3"/>
      <c r="W1601"/>
      <c r="AB1601"/>
    </row>
    <row r="1602" spans="1:28" x14ac:dyDescent="0.3">
      <c r="A1602" t="s">
        <v>930</v>
      </c>
      <c r="B1602">
        <v>5021034</v>
      </c>
      <c r="C1602" t="s">
        <v>275</v>
      </c>
      <c r="D1602">
        <v>1</v>
      </c>
      <c r="E1602" s="10">
        <v>185.4</v>
      </c>
      <c r="F1602" s="10">
        <v>185.4</v>
      </c>
      <c r="G1602" s="10">
        <v>185.4</v>
      </c>
      <c r="H1602">
        <v>0</v>
      </c>
      <c r="I1602" s="51" t="str">
        <f>_xlfn.XLOOKUP(Q4_2025[[#This Row],[Artikelnr]],Artikel_prijzen[Artnr],Artikel_prijzen[Groep],"")</f>
        <v>Elektra</v>
      </c>
      <c r="J1602" s="10">
        <f>_xlfn.XLOOKUP(Q4_2025[[#This Row],[Artikelnr]],Artikel_prijzen[Artnr],Artikel_prijzen[Prijs 2025],"")</f>
        <v>106.8625</v>
      </c>
      <c r="K1602" t="str">
        <f>IF(Q4_2025[[#This Row],[Artikelprijs]]&lt;&gt;"",IF(Q4_2025[[#This Row],[Stuksprijs]]=Q4_2025[[#This Row],[Artikelprijs]],"Prijs gelijk","Prijs wijkt af"),"")</f>
        <v>Prijs wijkt af</v>
      </c>
      <c r="L1602" t="str">
        <f>IF(Q4_2025[[#This Row],[Relatiekorting percentage]]=0,
    "Nvt",
    IF(Q4_2025[[#This Row],[Brutobedrag 2]] &lt; Q4_2025[[#This Row],[Bruto - Rel.korting]],
        "Nee",
        "Ja"))</f>
        <v>Nvt</v>
      </c>
      <c r="M1602" s="10">
        <f>IF(Q4_2025[[#This Row],[Artikelprijs]]&lt;&gt;"",Q4_2025[[#This Row],[Artikelprijs]],Q4_2025[[#This Row],[Stuksprijs]])</f>
        <v>106.8625</v>
      </c>
      <c r="N1602" s="44">
        <f>Q4_2025[[#This Row],[Besteld]]*Q4_2025[[#This Row],[Prijs 2]]</f>
        <v>106.8625</v>
      </c>
      <c r="O1602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1602" s="3"/>
      <c r="W1602"/>
      <c r="AB1602"/>
    </row>
    <row r="1603" spans="1:28" x14ac:dyDescent="0.3">
      <c r="A1603" t="s">
        <v>930</v>
      </c>
      <c r="B1603">
        <v>5021034</v>
      </c>
      <c r="C1603" t="s">
        <v>275</v>
      </c>
      <c r="D1603">
        <v>2</v>
      </c>
      <c r="E1603" s="10">
        <v>185.4</v>
      </c>
      <c r="F1603" s="10">
        <v>370.8</v>
      </c>
      <c r="G1603" s="10">
        <v>370.8</v>
      </c>
      <c r="H1603">
        <v>0</v>
      </c>
      <c r="I1603" s="51" t="str">
        <f>_xlfn.XLOOKUP(Q4_2025[[#This Row],[Artikelnr]],Artikel_prijzen[Artnr],Artikel_prijzen[Groep],"")</f>
        <v>Elektra</v>
      </c>
      <c r="J1603" s="10">
        <f>_xlfn.XLOOKUP(Q4_2025[[#This Row],[Artikelnr]],Artikel_prijzen[Artnr],Artikel_prijzen[Prijs 2025],"")</f>
        <v>106.8625</v>
      </c>
      <c r="K1603" t="str">
        <f>IF(Q4_2025[[#This Row],[Artikelprijs]]&lt;&gt;"",IF(Q4_2025[[#This Row],[Stuksprijs]]=Q4_2025[[#This Row],[Artikelprijs]],"Prijs gelijk","Prijs wijkt af"),"")</f>
        <v>Prijs wijkt af</v>
      </c>
      <c r="L1603" t="str">
        <f>IF(Q4_2025[[#This Row],[Relatiekorting percentage]]=0,
    "Nvt",
    IF(Q4_2025[[#This Row],[Brutobedrag 2]] &lt; Q4_2025[[#This Row],[Bruto - Rel.korting]],
        "Nee",
        "Ja"))</f>
        <v>Nvt</v>
      </c>
      <c r="M1603" s="10">
        <f>IF(Q4_2025[[#This Row],[Artikelprijs]]&lt;&gt;"",Q4_2025[[#This Row],[Artikelprijs]],Q4_2025[[#This Row],[Stuksprijs]])</f>
        <v>106.8625</v>
      </c>
      <c r="N1603" s="44">
        <f>Q4_2025[[#This Row],[Besteld]]*Q4_2025[[#This Row],[Prijs 2]]</f>
        <v>213.72499999999999</v>
      </c>
      <c r="O1603" s="10">
        <f>IF(Q4_2025[[#This Row],[Brutobedrag 2]]&lt;Q4_2025[[#This Row],[Bruto - Rel.korting]],Q4_2025[[#This Row],[Brutobedrag 2]],Q4_2025[[#This Row],[Brutobedrag 2]]*(100-Q4_2025[[#This Row],[Relatiekorting percentage]])/100)</f>
        <v>213.72499999999999</v>
      </c>
      <c r="R1603" s="3"/>
      <c r="W1603"/>
      <c r="AB1603"/>
    </row>
    <row r="1604" spans="1:28" x14ac:dyDescent="0.3">
      <c r="A1604" t="s">
        <v>930</v>
      </c>
      <c r="B1604">
        <v>1010006</v>
      </c>
      <c r="C1604" t="s">
        <v>157</v>
      </c>
      <c r="D1604">
        <v>-7</v>
      </c>
      <c r="E1604" s="10">
        <v>43</v>
      </c>
      <c r="F1604" s="10">
        <v>-301</v>
      </c>
      <c r="G1604" s="10">
        <v>-301</v>
      </c>
      <c r="H1604">
        <v>0</v>
      </c>
      <c r="I1604" s="51" t="str">
        <f>_xlfn.XLOOKUP(Q4_2025[[#This Row],[Artikelnr]],Artikel_prijzen[Artnr],Artikel_prijzen[Groep],"")</f>
        <v/>
      </c>
      <c r="J1604" s="10" t="str">
        <f>_xlfn.XLOOKUP(Q4_2025[[#This Row],[Artikelnr]],Artikel_prijzen[Artnr],Artikel_prijzen[Prijs 2025],"")</f>
        <v/>
      </c>
      <c r="K1604" t="str">
        <f>IF(Q4_2025[[#This Row],[Artikelprijs]]&lt;&gt;"",IF(Q4_2025[[#This Row],[Stuksprijs]]=Q4_2025[[#This Row],[Artikelprijs]],"Prijs gelijk","Prijs wijkt af"),"")</f>
        <v/>
      </c>
      <c r="L1604" t="str">
        <f>IF(Q4_2025[[#This Row],[Relatiekorting percentage]]=0,
    "Nvt",
    IF(Q4_2025[[#This Row],[Brutobedrag 2]] &lt; Q4_2025[[#This Row],[Bruto - Rel.korting]],
        "Nee",
        "Ja"))</f>
        <v>Nvt</v>
      </c>
      <c r="M1604" s="10">
        <f>IF(Q4_2025[[#This Row],[Artikelprijs]]&lt;&gt;"",Q4_2025[[#This Row],[Artikelprijs]],Q4_2025[[#This Row],[Stuksprijs]])</f>
        <v>43</v>
      </c>
      <c r="N1604" s="44">
        <f>Q4_2025[[#This Row],[Besteld]]*Q4_2025[[#This Row],[Prijs 2]]</f>
        <v>-301</v>
      </c>
      <c r="O1604" s="10">
        <f>IF(Q4_2025[[#This Row],[Brutobedrag 2]]&lt;Q4_2025[[#This Row],[Bruto - Rel.korting]],Q4_2025[[#This Row],[Brutobedrag 2]],Q4_2025[[#This Row],[Brutobedrag 2]]*(100-Q4_2025[[#This Row],[Relatiekorting percentage]])/100)</f>
        <v>-301</v>
      </c>
      <c r="R1604" s="3"/>
      <c r="W1604"/>
      <c r="AB1604"/>
    </row>
    <row r="1605" spans="1:28" x14ac:dyDescent="0.3">
      <c r="A1605" t="s">
        <v>930</v>
      </c>
      <c r="B1605">
        <v>5020001</v>
      </c>
      <c r="C1605" t="s">
        <v>46</v>
      </c>
      <c r="D1605">
        <v>-7</v>
      </c>
      <c r="E1605" s="10">
        <v>29.35</v>
      </c>
      <c r="F1605" s="10">
        <v>-205.45</v>
      </c>
      <c r="G1605" s="10">
        <v>-205.45</v>
      </c>
      <c r="H1605">
        <v>0</v>
      </c>
      <c r="I1605" s="51" t="str">
        <f>_xlfn.XLOOKUP(Q4_2025[[#This Row],[Artikelnr]],Artikel_prijzen[Artnr],Artikel_prijzen[Groep],"")</f>
        <v/>
      </c>
      <c r="J1605" s="10" t="str">
        <f>_xlfn.XLOOKUP(Q4_2025[[#This Row],[Artikelnr]],Artikel_prijzen[Artnr],Artikel_prijzen[Prijs 2025],"")</f>
        <v/>
      </c>
      <c r="K1605" t="str">
        <f>IF(Q4_2025[[#This Row],[Artikelprijs]]&lt;&gt;"",IF(Q4_2025[[#This Row],[Stuksprijs]]=Q4_2025[[#This Row],[Artikelprijs]],"Prijs gelijk","Prijs wijkt af"),"")</f>
        <v/>
      </c>
      <c r="L1605" t="str">
        <f>IF(Q4_2025[[#This Row],[Relatiekorting percentage]]=0,
    "Nvt",
    IF(Q4_2025[[#This Row],[Brutobedrag 2]] &lt; Q4_2025[[#This Row],[Bruto - Rel.korting]],
        "Nee",
        "Ja"))</f>
        <v>Nvt</v>
      </c>
      <c r="M1605" s="10">
        <f>IF(Q4_2025[[#This Row],[Artikelprijs]]&lt;&gt;"",Q4_2025[[#This Row],[Artikelprijs]],Q4_2025[[#This Row],[Stuksprijs]])</f>
        <v>29.35</v>
      </c>
      <c r="N1605" s="44">
        <f>Q4_2025[[#This Row],[Besteld]]*Q4_2025[[#This Row],[Prijs 2]]</f>
        <v>-205.45000000000002</v>
      </c>
      <c r="O1605" s="10">
        <f>IF(Q4_2025[[#This Row],[Brutobedrag 2]]&lt;Q4_2025[[#This Row],[Bruto - Rel.korting]],Q4_2025[[#This Row],[Brutobedrag 2]],Q4_2025[[#This Row],[Brutobedrag 2]]*(100-Q4_2025[[#This Row],[Relatiekorting percentage]])/100)</f>
        <v>-205.45</v>
      </c>
      <c r="R1605" s="3"/>
      <c r="W1605"/>
      <c r="AB1605"/>
    </row>
    <row r="1606" spans="1:28" x14ac:dyDescent="0.3">
      <c r="A1606" t="s">
        <v>930</v>
      </c>
      <c r="B1606">
        <v>5030228</v>
      </c>
      <c r="C1606" t="s">
        <v>113</v>
      </c>
      <c r="D1606">
        <v>1</v>
      </c>
      <c r="E1606" s="10">
        <v>236.9</v>
      </c>
      <c r="F1606" s="10">
        <v>236.9</v>
      </c>
      <c r="G1606" s="10">
        <v>236.9</v>
      </c>
      <c r="H1606">
        <v>0</v>
      </c>
      <c r="I1606" s="51" t="str">
        <f>_xlfn.XLOOKUP(Q4_2025[[#This Row],[Artikelnr]],Artikel_prijzen[Artnr],Artikel_prijzen[Groep],"")</f>
        <v>Rigging</v>
      </c>
      <c r="J1606" s="10">
        <f>_xlfn.XLOOKUP(Q4_2025[[#This Row],[Artikelnr]],Artikel_prijzen[Artnr],Artikel_prijzen[Prijs 2025],"")</f>
        <v>230</v>
      </c>
      <c r="K1606" t="str">
        <f>IF(Q4_2025[[#This Row],[Artikelprijs]]&lt;&gt;"",IF(Q4_2025[[#This Row],[Stuksprijs]]=Q4_2025[[#This Row],[Artikelprijs]],"Prijs gelijk","Prijs wijkt af"),"")</f>
        <v>Prijs wijkt af</v>
      </c>
      <c r="L1606" t="str">
        <f>IF(Q4_2025[[#This Row],[Relatiekorting percentage]]=0,
    "Nvt",
    IF(Q4_2025[[#This Row],[Brutobedrag 2]] &lt; Q4_2025[[#This Row],[Bruto - Rel.korting]],
        "Nee",
        "Ja"))</f>
        <v>Nvt</v>
      </c>
      <c r="M1606" s="10">
        <f>IF(Q4_2025[[#This Row],[Artikelprijs]]&lt;&gt;"",Q4_2025[[#This Row],[Artikelprijs]],Q4_2025[[#This Row],[Stuksprijs]])</f>
        <v>230</v>
      </c>
      <c r="N1606" s="44">
        <f>Q4_2025[[#This Row],[Besteld]]*Q4_2025[[#This Row],[Prijs 2]]</f>
        <v>230</v>
      </c>
      <c r="O1606" s="10">
        <f>IF(Q4_2025[[#This Row],[Brutobedrag 2]]&lt;Q4_2025[[#This Row],[Bruto - Rel.korting]],Q4_2025[[#This Row],[Brutobedrag 2]],Q4_2025[[#This Row],[Brutobedrag 2]]*(100-Q4_2025[[#This Row],[Relatiekorting percentage]])/100)</f>
        <v>230</v>
      </c>
      <c r="R1606" s="3"/>
      <c r="W1606"/>
      <c r="AB1606"/>
    </row>
    <row r="1607" spans="1:28" x14ac:dyDescent="0.3">
      <c r="A1607" t="s">
        <v>930</v>
      </c>
      <c r="B1607">
        <v>5030232</v>
      </c>
      <c r="C1607" t="s">
        <v>116</v>
      </c>
      <c r="D1607">
        <v>1</v>
      </c>
      <c r="E1607" s="10">
        <v>144.19999999999999</v>
      </c>
      <c r="F1607" s="10">
        <v>144.19999999999999</v>
      </c>
      <c r="G1607" s="10">
        <v>144.19999999999999</v>
      </c>
      <c r="H1607">
        <v>0</v>
      </c>
      <c r="I1607" s="51" t="str">
        <f>_xlfn.XLOOKUP(Q4_2025[[#This Row],[Artikelnr]],Artikel_prijzen[Artnr],Artikel_prijzen[Groep],"")</f>
        <v>Rigging</v>
      </c>
      <c r="J1607" s="10">
        <f>_xlfn.XLOOKUP(Q4_2025[[#This Row],[Artikelnr]],Artikel_prijzen[Artnr],Artikel_prijzen[Prijs 2025],"")</f>
        <v>140</v>
      </c>
      <c r="K1607" t="str">
        <f>IF(Q4_2025[[#This Row],[Artikelprijs]]&lt;&gt;"",IF(Q4_2025[[#This Row],[Stuksprijs]]=Q4_2025[[#This Row],[Artikelprijs]],"Prijs gelijk","Prijs wijkt af"),"")</f>
        <v>Prijs wijkt af</v>
      </c>
      <c r="L1607" t="str">
        <f>IF(Q4_2025[[#This Row],[Relatiekorting percentage]]=0,
    "Nvt",
    IF(Q4_2025[[#This Row],[Brutobedrag 2]] &lt; Q4_2025[[#This Row],[Bruto - Rel.korting]],
        "Nee",
        "Ja"))</f>
        <v>Nvt</v>
      </c>
      <c r="M1607" s="10">
        <f>IF(Q4_2025[[#This Row],[Artikelprijs]]&lt;&gt;"",Q4_2025[[#This Row],[Artikelprijs]],Q4_2025[[#This Row],[Stuksprijs]])</f>
        <v>140</v>
      </c>
      <c r="N1607" s="44">
        <f>Q4_2025[[#This Row],[Besteld]]*Q4_2025[[#This Row],[Prijs 2]]</f>
        <v>140</v>
      </c>
      <c r="O1607" s="10">
        <f>IF(Q4_2025[[#This Row],[Brutobedrag 2]]&lt;Q4_2025[[#This Row],[Bruto - Rel.korting]],Q4_2025[[#This Row],[Brutobedrag 2]],Q4_2025[[#This Row],[Brutobedrag 2]]*(100-Q4_2025[[#This Row],[Relatiekorting percentage]])/100)</f>
        <v>140</v>
      </c>
      <c r="R1607" s="3"/>
      <c r="W1607"/>
      <c r="AB1607"/>
    </row>
    <row r="1608" spans="1:28" x14ac:dyDescent="0.3">
      <c r="A1608" t="s">
        <v>930</v>
      </c>
      <c r="B1608">
        <v>5030228</v>
      </c>
      <c r="C1608" t="s">
        <v>113</v>
      </c>
      <c r="D1608">
        <v>2</v>
      </c>
      <c r="E1608" s="10">
        <v>236.9</v>
      </c>
      <c r="F1608" s="10">
        <v>473.8</v>
      </c>
      <c r="G1608" s="10">
        <v>473.8</v>
      </c>
      <c r="H1608">
        <v>0</v>
      </c>
      <c r="I1608" s="51" t="str">
        <f>_xlfn.XLOOKUP(Q4_2025[[#This Row],[Artikelnr]],Artikel_prijzen[Artnr],Artikel_prijzen[Groep],"")</f>
        <v>Rigging</v>
      </c>
      <c r="J1608" s="10">
        <f>_xlfn.XLOOKUP(Q4_2025[[#This Row],[Artikelnr]],Artikel_prijzen[Artnr],Artikel_prijzen[Prijs 2025],"")</f>
        <v>230</v>
      </c>
      <c r="K1608" t="str">
        <f>IF(Q4_2025[[#This Row],[Artikelprijs]]&lt;&gt;"",IF(Q4_2025[[#This Row],[Stuksprijs]]=Q4_2025[[#This Row],[Artikelprijs]],"Prijs gelijk","Prijs wijkt af"),"")</f>
        <v>Prijs wijkt af</v>
      </c>
      <c r="L1608" t="str">
        <f>IF(Q4_2025[[#This Row],[Relatiekorting percentage]]=0,
    "Nvt",
    IF(Q4_2025[[#This Row],[Brutobedrag 2]] &lt; Q4_2025[[#This Row],[Bruto - Rel.korting]],
        "Nee",
        "Ja"))</f>
        <v>Nvt</v>
      </c>
      <c r="M1608" s="10">
        <f>IF(Q4_2025[[#This Row],[Artikelprijs]]&lt;&gt;"",Q4_2025[[#This Row],[Artikelprijs]],Q4_2025[[#This Row],[Stuksprijs]])</f>
        <v>230</v>
      </c>
      <c r="N1608" s="44">
        <f>Q4_2025[[#This Row],[Besteld]]*Q4_2025[[#This Row],[Prijs 2]]</f>
        <v>460</v>
      </c>
      <c r="O1608" s="10">
        <f>IF(Q4_2025[[#This Row],[Brutobedrag 2]]&lt;Q4_2025[[#This Row],[Bruto - Rel.korting]],Q4_2025[[#This Row],[Brutobedrag 2]],Q4_2025[[#This Row],[Brutobedrag 2]]*(100-Q4_2025[[#This Row],[Relatiekorting percentage]])/100)</f>
        <v>460</v>
      </c>
      <c r="R1608" s="3"/>
      <c r="W1608"/>
      <c r="AB1608"/>
    </row>
    <row r="1609" spans="1:28" x14ac:dyDescent="0.3">
      <c r="A1609" t="s">
        <v>930</v>
      </c>
      <c r="B1609">
        <v>5030232</v>
      </c>
      <c r="C1609" t="s">
        <v>116</v>
      </c>
      <c r="D1609">
        <v>1</v>
      </c>
      <c r="E1609" s="10">
        <v>144.19999999999999</v>
      </c>
      <c r="F1609" s="10">
        <v>144.19999999999999</v>
      </c>
      <c r="G1609" s="10">
        <v>144.19999999999999</v>
      </c>
      <c r="H1609">
        <v>0</v>
      </c>
      <c r="I1609" s="51" t="str">
        <f>_xlfn.XLOOKUP(Q4_2025[[#This Row],[Artikelnr]],Artikel_prijzen[Artnr],Artikel_prijzen[Groep],"")</f>
        <v>Rigging</v>
      </c>
      <c r="J1609" s="10">
        <f>_xlfn.XLOOKUP(Q4_2025[[#This Row],[Artikelnr]],Artikel_prijzen[Artnr],Artikel_prijzen[Prijs 2025],"")</f>
        <v>140</v>
      </c>
      <c r="K1609" t="str">
        <f>IF(Q4_2025[[#This Row],[Artikelprijs]]&lt;&gt;"",IF(Q4_2025[[#This Row],[Stuksprijs]]=Q4_2025[[#This Row],[Artikelprijs]],"Prijs gelijk","Prijs wijkt af"),"")</f>
        <v>Prijs wijkt af</v>
      </c>
      <c r="L1609" t="str">
        <f>IF(Q4_2025[[#This Row],[Relatiekorting percentage]]=0,
    "Nvt",
    IF(Q4_2025[[#This Row],[Brutobedrag 2]] &lt; Q4_2025[[#This Row],[Bruto - Rel.korting]],
        "Nee",
        "Ja"))</f>
        <v>Nvt</v>
      </c>
      <c r="M1609" s="10">
        <f>IF(Q4_2025[[#This Row],[Artikelprijs]]&lt;&gt;"",Q4_2025[[#This Row],[Artikelprijs]],Q4_2025[[#This Row],[Stuksprijs]])</f>
        <v>140</v>
      </c>
      <c r="N1609" s="44">
        <f>Q4_2025[[#This Row],[Besteld]]*Q4_2025[[#This Row],[Prijs 2]]</f>
        <v>140</v>
      </c>
      <c r="O1609" s="10">
        <f>IF(Q4_2025[[#This Row],[Brutobedrag 2]]&lt;Q4_2025[[#This Row],[Bruto - Rel.korting]],Q4_2025[[#This Row],[Brutobedrag 2]],Q4_2025[[#This Row],[Brutobedrag 2]]*(100-Q4_2025[[#This Row],[Relatiekorting percentage]])/100)</f>
        <v>140</v>
      </c>
      <c r="R1609" s="3"/>
      <c r="W1609"/>
      <c r="AB1609"/>
    </row>
    <row r="1610" spans="1:28" x14ac:dyDescent="0.3">
      <c r="A1610" t="s">
        <v>930</v>
      </c>
      <c r="B1610">
        <v>5030228</v>
      </c>
      <c r="C1610" t="s">
        <v>113</v>
      </c>
      <c r="D1610">
        <v>2</v>
      </c>
      <c r="E1610" s="10">
        <v>236.9</v>
      </c>
      <c r="F1610" s="10">
        <v>473.8</v>
      </c>
      <c r="G1610" s="10">
        <v>473.8</v>
      </c>
      <c r="H1610">
        <v>0</v>
      </c>
      <c r="I1610" s="51" t="str">
        <f>_xlfn.XLOOKUP(Q4_2025[[#This Row],[Artikelnr]],Artikel_prijzen[Artnr],Artikel_prijzen[Groep],"")</f>
        <v>Rigging</v>
      </c>
      <c r="J1610" s="10">
        <f>_xlfn.XLOOKUP(Q4_2025[[#This Row],[Artikelnr]],Artikel_prijzen[Artnr],Artikel_prijzen[Prijs 2025],"")</f>
        <v>230</v>
      </c>
      <c r="K1610" t="str">
        <f>IF(Q4_2025[[#This Row],[Artikelprijs]]&lt;&gt;"",IF(Q4_2025[[#This Row],[Stuksprijs]]=Q4_2025[[#This Row],[Artikelprijs]],"Prijs gelijk","Prijs wijkt af"),"")</f>
        <v>Prijs wijkt af</v>
      </c>
      <c r="L1610" t="str">
        <f>IF(Q4_2025[[#This Row],[Relatiekorting percentage]]=0,
    "Nvt",
    IF(Q4_2025[[#This Row],[Brutobedrag 2]] &lt; Q4_2025[[#This Row],[Bruto - Rel.korting]],
        "Nee",
        "Ja"))</f>
        <v>Nvt</v>
      </c>
      <c r="M1610" s="10">
        <f>IF(Q4_2025[[#This Row],[Artikelprijs]]&lt;&gt;"",Q4_2025[[#This Row],[Artikelprijs]],Q4_2025[[#This Row],[Stuksprijs]])</f>
        <v>230</v>
      </c>
      <c r="N1610" s="44">
        <f>Q4_2025[[#This Row],[Besteld]]*Q4_2025[[#This Row],[Prijs 2]]</f>
        <v>460</v>
      </c>
      <c r="O1610" s="10">
        <f>IF(Q4_2025[[#This Row],[Brutobedrag 2]]&lt;Q4_2025[[#This Row],[Bruto - Rel.korting]],Q4_2025[[#This Row],[Brutobedrag 2]],Q4_2025[[#This Row],[Brutobedrag 2]]*(100-Q4_2025[[#This Row],[Relatiekorting percentage]])/100)</f>
        <v>460</v>
      </c>
      <c r="R1610" s="3"/>
      <c r="W1610"/>
      <c r="AB1610"/>
    </row>
    <row r="1611" spans="1:28" x14ac:dyDescent="0.3">
      <c r="A1611" t="s">
        <v>930</v>
      </c>
      <c r="B1611">
        <v>5030232</v>
      </c>
      <c r="C1611" t="s">
        <v>116</v>
      </c>
      <c r="D1611">
        <v>1</v>
      </c>
      <c r="E1611" s="10">
        <v>144.19999999999999</v>
      </c>
      <c r="F1611" s="10">
        <v>144.19999999999999</v>
      </c>
      <c r="G1611" s="10">
        <v>144.19999999999999</v>
      </c>
      <c r="H1611">
        <v>0</v>
      </c>
      <c r="I1611" s="51" t="str">
        <f>_xlfn.XLOOKUP(Q4_2025[[#This Row],[Artikelnr]],Artikel_prijzen[Artnr],Artikel_prijzen[Groep],"")</f>
        <v>Rigging</v>
      </c>
      <c r="J1611" s="10">
        <f>_xlfn.XLOOKUP(Q4_2025[[#This Row],[Artikelnr]],Artikel_prijzen[Artnr],Artikel_prijzen[Prijs 2025],"")</f>
        <v>140</v>
      </c>
      <c r="K1611" t="str">
        <f>IF(Q4_2025[[#This Row],[Artikelprijs]]&lt;&gt;"",IF(Q4_2025[[#This Row],[Stuksprijs]]=Q4_2025[[#This Row],[Artikelprijs]],"Prijs gelijk","Prijs wijkt af"),"")</f>
        <v>Prijs wijkt af</v>
      </c>
      <c r="L1611" t="str">
        <f>IF(Q4_2025[[#This Row],[Relatiekorting percentage]]=0,
    "Nvt",
    IF(Q4_2025[[#This Row],[Brutobedrag 2]] &lt; Q4_2025[[#This Row],[Bruto - Rel.korting]],
        "Nee",
        "Ja"))</f>
        <v>Nvt</v>
      </c>
      <c r="M1611" s="10">
        <f>IF(Q4_2025[[#This Row],[Artikelprijs]]&lt;&gt;"",Q4_2025[[#This Row],[Artikelprijs]],Q4_2025[[#This Row],[Stuksprijs]])</f>
        <v>140</v>
      </c>
      <c r="N1611" s="44">
        <f>Q4_2025[[#This Row],[Besteld]]*Q4_2025[[#This Row],[Prijs 2]]</f>
        <v>140</v>
      </c>
      <c r="O1611" s="10">
        <f>IF(Q4_2025[[#This Row],[Brutobedrag 2]]&lt;Q4_2025[[#This Row],[Bruto - Rel.korting]],Q4_2025[[#This Row],[Brutobedrag 2]],Q4_2025[[#This Row],[Brutobedrag 2]]*(100-Q4_2025[[#This Row],[Relatiekorting percentage]])/100)</f>
        <v>140</v>
      </c>
      <c r="R1611" s="3"/>
      <c r="W1611"/>
      <c r="AB1611"/>
    </row>
    <row r="1612" spans="1:28" x14ac:dyDescent="0.3">
      <c r="A1612" t="s">
        <v>932</v>
      </c>
      <c r="B1612">
        <v>5022018</v>
      </c>
      <c r="C1612" t="s">
        <v>455</v>
      </c>
      <c r="D1612">
        <v>1</v>
      </c>
      <c r="E1612" s="10">
        <v>831.24</v>
      </c>
      <c r="F1612" s="10">
        <v>831.24</v>
      </c>
      <c r="G1612" s="10">
        <v>623.42999999999995</v>
      </c>
      <c r="H1612">
        <v>25</v>
      </c>
      <c r="I1612" s="51" t="str">
        <f>_xlfn.XLOOKUP(Q4_2025[[#This Row],[Artikelnr]],Artikel_prijzen[Artnr],Artikel_prijzen[Groep],"")</f>
        <v>Elektra</v>
      </c>
      <c r="J1612" s="10">
        <f>_xlfn.XLOOKUP(Q4_2025[[#This Row],[Artikelnr]],Artikel_prijzen[Artnr],Artikel_prijzen[Prijs 2025],"")</f>
        <v>585</v>
      </c>
      <c r="K1612" t="str">
        <f>IF(Q4_2025[[#This Row],[Artikelprijs]]&lt;&gt;"",IF(Q4_2025[[#This Row],[Stuksprijs]]=Q4_2025[[#This Row],[Artikelprijs]],"Prijs gelijk","Prijs wijkt af"),"")</f>
        <v>Prijs wijkt af</v>
      </c>
      <c r="L1612" t="str">
        <f>IF(Q4_2025[[#This Row],[Relatiekorting percentage]]=0,
    "Nvt",
    IF(Q4_2025[[#This Row],[Brutobedrag 2]] &lt; Q4_2025[[#This Row],[Bruto - Rel.korting]],
        "Nee",
        "Ja"))</f>
        <v>Nee</v>
      </c>
      <c r="M1612" s="10">
        <f>IF(Q4_2025[[#This Row],[Artikelprijs]]&lt;&gt;"",Q4_2025[[#This Row],[Artikelprijs]],Q4_2025[[#This Row],[Stuksprijs]])</f>
        <v>585</v>
      </c>
      <c r="N1612" s="44">
        <f>Q4_2025[[#This Row],[Besteld]]*Q4_2025[[#This Row],[Prijs 2]]</f>
        <v>585</v>
      </c>
      <c r="O1612" s="10">
        <f>IF(Q4_2025[[#This Row],[Brutobedrag 2]]&lt;Q4_2025[[#This Row],[Bruto - Rel.korting]],Q4_2025[[#This Row],[Brutobedrag 2]],Q4_2025[[#This Row],[Brutobedrag 2]]*(100-Q4_2025[[#This Row],[Relatiekorting percentage]])/100)</f>
        <v>585</v>
      </c>
      <c r="R1612" s="3"/>
      <c r="W1612"/>
      <c r="AB1612"/>
    </row>
    <row r="1613" spans="1:28" x14ac:dyDescent="0.3">
      <c r="A1613" t="s">
        <v>932</v>
      </c>
      <c r="B1613">
        <v>5022021</v>
      </c>
      <c r="C1613" t="s">
        <v>457</v>
      </c>
      <c r="D1613">
        <v>1</v>
      </c>
      <c r="E1613" s="10">
        <v>1319.04</v>
      </c>
      <c r="F1613" s="10">
        <v>1319.04</v>
      </c>
      <c r="G1613" s="10">
        <v>989.28</v>
      </c>
      <c r="H1613">
        <v>25</v>
      </c>
      <c r="I1613" s="51" t="str">
        <f>_xlfn.XLOOKUP(Q4_2025[[#This Row],[Artikelnr]],Artikel_prijzen[Artnr],Artikel_prijzen[Groep],"")</f>
        <v>Elektra</v>
      </c>
      <c r="J1613" s="10">
        <f>_xlfn.XLOOKUP(Q4_2025[[#This Row],[Artikelnr]],Artikel_prijzen[Artnr],Artikel_prijzen[Prijs 2025],"")</f>
        <v>900</v>
      </c>
      <c r="K1613" t="str">
        <f>IF(Q4_2025[[#This Row],[Artikelprijs]]&lt;&gt;"",IF(Q4_2025[[#This Row],[Stuksprijs]]=Q4_2025[[#This Row],[Artikelprijs]],"Prijs gelijk","Prijs wijkt af"),"")</f>
        <v>Prijs wijkt af</v>
      </c>
      <c r="L1613" t="str">
        <f>IF(Q4_2025[[#This Row],[Relatiekorting percentage]]=0,
    "Nvt",
    IF(Q4_2025[[#This Row],[Brutobedrag 2]] &lt; Q4_2025[[#This Row],[Bruto - Rel.korting]],
        "Nee",
        "Ja"))</f>
        <v>Nee</v>
      </c>
      <c r="M1613" s="10">
        <f>IF(Q4_2025[[#This Row],[Artikelprijs]]&lt;&gt;"",Q4_2025[[#This Row],[Artikelprijs]],Q4_2025[[#This Row],[Stuksprijs]])</f>
        <v>900</v>
      </c>
      <c r="N1613" s="44">
        <f>Q4_2025[[#This Row],[Besteld]]*Q4_2025[[#This Row],[Prijs 2]]</f>
        <v>900</v>
      </c>
      <c r="O1613" s="10">
        <f>IF(Q4_2025[[#This Row],[Brutobedrag 2]]&lt;Q4_2025[[#This Row],[Bruto - Rel.korting]],Q4_2025[[#This Row],[Brutobedrag 2]],Q4_2025[[#This Row],[Brutobedrag 2]]*(100-Q4_2025[[#This Row],[Relatiekorting percentage]])/100)</f>
        <v>900</v>
      </c>
      <c r="R1613" s="3"/>
      <c r="W1613"/>
      <c r="AB1613"/>
    </row>
    <row r="1614" spans="1:28" x14ac:dyDescent="0.3">
      <c r="A1614" t="s">
        <v>932</v>
      </c>
      <c r="B1614">
        <v>5021026</v>
      </c>
      <c r="C1614" t="s">
        <v>617</v>
      </c>
      <c r="D1614">
        <v>1</v>
      </c>
      <c r="E1614" s="10">
        <v>164.8</v>
      </c>
      <c r="F1614" s="10">
        <v>164.8</v>
      </c>
      <c r="G1614" s="10">
        <v>123.6</v>
      </c>
      <c r="H1614">
        <v>25</v>
      </c>
      <c r="I1614" s="51" t="str">
        <f>_xlfn.XLOOKUP(Q4_2025[[#This Row],[Artikelnr]],Artikel_prijzen[Artnr],Artikel_prijzen[Groep],"")</f>
        <v>Elektra</v>
      </c>
      <c r="J1614" s="10">
        <f>_xlfn.XLOOKUP(Q4_2025[[#This Row],[Artikelnr]],Artikel_prijzen[Artnr],Artikel_prijzen[Prijs 2025],"")</f>
        <v>106.8625</v>
      </c>
      <c r="K1614" t="str">
        <f>IF(Q4_2025[[#This Row],[Artikelprijs]]&lt;&gt;"",IF(Q4_2025[[#This Row],[Stuksprijs]]=Q4_2025[[#This Row],[Artikelprijs]],"Prijs gelijk","Prijs wijkt af"),"")</f>
        <v>Prijs wijkt af</v>
      </c>
      <c r="L1614" t="str">
        <f>IF(Q4_2025[[#This Row],[Relatiekorting percentage]]=0,
    "Nvt",
    IF(Q4_2025[[#This Row],[Brutobedrag 2]] &lt; Q4_2025[[#This Row],[Bruto - Rel.korting]],
        "Nee",
        "Ja"))</f>
        <v>Nee</v>
      </c>
      <c r="M1614" s="10">
        <f>IF(Q4_2025[[#This Row],[Artikelprijs]]&lt;&gt;"",Q4_2025[[#This Row],[Artikelprijs]],Q4_2025[[#This Row],[Stuksprijs]])</f>
        <v>106.8625</v>
      </c>
      <c r="N1614" s="44">
        <f>Q4_2025[[#This Row],[Besteld]]*Q4_2025[[#This Row],[Prijs 2]]</f>
        <v>106.8625</v>
      </c>
      <c r="O1614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1614" s="3"/>
      <c r="W1614"/>
      <c r="AB1614"/>
    </row>
    <row r="1615" spans="1:28" x14ac:dyDescent="0.3">
      <c r="A1615" t="s">
        <v>933</v>
      </c>
      <c r="B1615">
        <v>5021026</v>
      </c>
      <c r="C1615" t="s">
        <v>617</v>
      </c>
      <c r="D1615">
        <v>1</v>
      </c>
      <c r="E1615" s="10">
        <v>164.8</v>
      </c>
      <c r="F1615" s="10">
        <v>164.8</v>
      </c>
      <c r="G1615" s="10">
        <v>164.8</v>
      </c>
      <c r="H1615">
        <v>0</v>
      </c>
      <c r="I1615" s="51" t="str">
        <f>_xlfn.XLOOKUP(Q4_2025[[#This Row],[Artikelnr]],Artikel_prijzen[Artnr],Artikel_prijzen[Groep],"")</f>
        <v>Elektra</v>
      </c>
      <c r="J1615" s="10">
        <f>_xlfn.XLOOKUP(Q4_2025[[#This Row],[Artikelnr]],Artikel_prijzen[Artnr],Artikel_prijzen[Prijs 2025],"")</f>
        <v>106.8625</v>
      </c>
      <c r="K1615" t="str">
        <f>IF(Q4_2025[[#This Row],[Artikelprijs]]&lt;&gt;"",IF(Q4_2025[[#This Row],[Stuksprijs]]=Q4_2025[[#This Row],[Artikelprijs]],"Prijs gelijk","Prijs wijkt af"),"")</f>
        <v>Prijs wijkt af</v>
      </c>
      <c r="L1615" t="str">
        <f>IF(Q4_2025[[#This Row],[Relatiekorting percentage]]=0,
    "Nvt",
    IF(Q4_2025[[#This Row],[Brutobedrag 2]] &lt; Q4_2025[[#This Row],[Bruto - Rel.korting]],
        "Nee",
        "Ja"))</f>
        <v>Nvt</v>
      </c>
      <c r="M1615" s="10">
        <f>IF(Q4_2025[[#This Row],[Artikelprijs]]&lt;&gt;"",Q4_2025[[#This Row],[Artikelprijs]],Q4_2025[[#This Row],[Stuksprijs]])</f>
        <v>106.8625</v>
      </c>
      <c r="N1615" s="44">
        <f>Q4_2025[[#This Row],[Besteld]]*Q4_2025[[#This Row],[Prijs 2]]</f>
        <v>106.8625</v>
      </c>
      <c r="O1615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1615" s="3"/>
      <c r="W1615"/>
      <c r="AB1615"/>
    </row>
    <row r="1616" spans="1:28" x14ac:dyDescent="0.3">
      <c r="A1616" t="s">
        <v>933</v>
      </c>
      <c r="B1616">
        <v>5021026</v>
      </c>
      <c r="C1616" t="s">
        <v>617</v>
      </c>
      <c r="D1616">
        <v>2</v>
      </c>
      <c r="E1616" s="10">
        <v>164.8</v>
      </c>
      <c r="F1616" s="10">
        <v>329.6</v>
      </c>
      <c r="G1616" s="10">
        <v>329.6</v>
      </c>
      <c r="H1616">
        <v>0</v>
      </c>
      <c r="I1616" s="51" t="str">
        <f>_xlfn.XLOOKUP(Q4_2025[[#This Row],[Artikelnr]],Artikel_prijzen[Artnr],Artikel_prijzen[Groep],"")</f>
        <v>Elektra</v>
      </c>
      <c r="J1616" s="10">
        <f>_xlfn.XLOOKUP(Q4_2025[[#This Row],[Artikelnr]],Artikel_prijzen[Artnr],Artikel_prijzen[Prijs 2025],"")</f>
        <v>106.8625</v>
      </c>
      <c r="K1616" t="str">
        <f>IF(Q4_2025[[#This Row],[Artikelprijs]]&lt;&gt;"",IF(Q4_2025[[#This Row],[Stuksprijs]]=Q4_2025[[#This Row],[Artikelprijs]],"Prijs gelijk","Prijs wijkt af"),"")</f>
        <v>Prijs wijkt af</v>
      </c>
      <c r="L1616" t="str">
        <f>IF(Q4_2025[[#This Row],[Relatiekorting percentage]]=0,
    "Nvt",
    IF(Q4_2025[[#This Row],[Brutobedrag 2]] &lt; Q4_2025[[#This Row],[Bruto - Rel.korting]],
        "Nee",
        "Ja"))</f>
        <v>Nvt</v>
      </c>
      <c r="M1616" s="10">
        <f>IF(Q4_2025[[#This Row],[Artikelprijs]]&lt;&gt;"",Q4_2025[[#This Row],[Artikelprijs]],Q4_2025[[#This Row],[Stuksprijs]])</f>
        <v>106.8625</v>
      </c>
      <c r="N1616" s="44">
        <f>Q4_2025[[#This Row],[Besteld]]*Q4_2025[[#This Row],[Prijs 2]]</f>
        <v>213.72499999999999</v>
      </c>
      <c r="O1616" s="10">
        <f>IF(Q4_2025[[#This Row],[Brutobedrag 2]]&lt;Q4_2025[[#This Row],[Bruto - Rel.korting]],Q4_2025[[#This Row],[Brutobedrag 2]],Q4_2025[[#This Row],[Brutobedrag 2]]*(100-Q4_2025[[#This Row],[Relatiekorting percentage]])/100)</f>
        <v>213.72499999999999</v>
      </c>
      <c r="R1616" s="3"/>
      <c r="W1616"/>
      <c r="AB1616"/>
    </row>
    <row r="1617" spans="1:28" x14ac:dyDescent="0.3">
      <c r="A1617" t="s">
        <v>933</v>
      </c>
      <c r="B1617">
        <v>5021026</v>
      </c>
      <c r="C1617" t="s">
        <v>617</v>
      </c>
      <c r="D1617">
        <v>1</v>
      </c>
      <c r="E1617" s="10">
        <v>164.8</v>
      </c>
      <c r="F1617" s="10">
        <v>164.8</v>
      </c>
      <c r="G1617" s="10">
        <v>164.8</v>
      </c>
      <c r="H1617">
        <v>0</v>
      </c>
      <c r="I1617" s="51" t="str">
        <f>_xlfn.XLOOKUP(Q4_2025[[#This Row],[Artikelnr]],Artikel_prijzen[Artnr],Artikel_prijzen[Groep],"")</f>
        <v>Elektra</v>
      </c>
      <c r="J1617" s="10">
        <f>_xlfn.XLOOKUP(Q4_2025[[#This Row],[Artikelnr]],Artikel_prijzen[Artnr],Artikel_prijzen[Prijs 2025],"")</f>
        <v>106.8625</v>
      </c>
      <c r="K1617" t="str">
        <f>IF(Q4_2025[[#This Row],[Artikelprijs]]&lt;&gt;"",IF(Q4_2025[[#This Row],[Stuksprijs]]=Q4_2025[[#This Row],[Artikelprijs]],"Prijs gelijk","Prijs wijkt af"),"")</f>
        <v>Prijs wijkt af</v>
      </c>
      <c r="L1617" t="str">
        <f>IF(Q4_2025[[#This Row],[Relatiekorting percentage]]=0,
    "Nvt",
    IF(Q4_2025[[#This Row],[Brutobedrag 2]] &lt; Q4_2025[[#This Row],[Bruto - Rel.korting]],
        "Nee",
        "Ja"))</f>
        <v>Nvt</v>
      </c>
      <c r="M1617" s="10">
        <f>IF(Q4_2025[[#This Row],[Artikelprijs]]&lt;&gt;"",Q4_2025[[#This Row],[Artikelprijs]],Q4_2025[[#This Row],[Stuksprijs]])</f>
        <v>106.8625</v>
      </c>
      <c r="N1617" s="44">
        <f>Q4_2025[[#This Row],[Besteld]]*Q4_2025[[#This Row],[Prijs 2]]</f>
        <v>106.8625</v>
      </c>
      <c r="O1617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1617" s="3"/>
      <c r="W1617"/>
      <c r="AB1617"/>
    </row>
    <row r="1618" spans="1:28" x14ac:dyDescent="0.3">
      <c r="A1618" t="s">
        <v>933</v>
      </c>
      <c r="B1618">
        <v>5021006</v>
      </c>
      <c r="C1618" t="s">
        <v>439</v>
      </c>
      <c r="D1618">
        <v>1</v>
      </c>
      <c r="E1618" s="10">
        <v>495.38</v>
      </c>
      <c r="F1618" s="10">
        <v>495.38</v>
      </c>
      <c r="G1618" s="10">
        <v>495.38</v>
      </c>
      <c r="H1618">
        <v>0</v>
      </c>
      <c r="I1618" s="51" t="str">
        <f>_xlfn.XLOOKUP(Q4_2025[[#This Row],[Artikelnr]],Artikel_prijzen[Artnr],Artikel_prijzen[Groep],"")</f>
        <v>Elektra</v>
      </c>
      <c r="J1618" s="10">
        <f>_xlfn.XLOOKUP(Q4_2025[[#This Row],[Artikelnr]],Artikel_prijzen[Artnr],Artikel_prijzen[Prijs 2025],"")</f>
        <v>417.15</v>
      </c>
      <c r="K1618" t="str">
        <f>IF(Q4_2025[[#This Row],[Artikelprijs]]&lt;&gt;"",IF(Q4_2025[[#This Row],[Stuksprijs]]=Q4_2025[[#This Row],[Artikelprijs]],"Prijs gelijk","Prijs wijkt af"),"")</f>
        <v>Prijs wijkt af</v>
      </c>
      <c r="L1618" t="str">
        <f>IF(Q4_2025[[#This Row],[Relatiekorting percentage]]=0,
    "Nvt",
    IF(Q4_2025[[#This Row],[Brutobedrag 2]] &lt; Q4_2025[[#This Row],[Bruto - Rel.korting]],
        "Nee",
        "Ja"))</f>
        <v>Nvt</v>
      </c>
      <c r="M1618" s="10">
        <f>IF(Q4_2025[[#This Row],[Artikelprijs]]&lt;&gt;"",Q4_2025[[#This Row],[Artikelprijs]],Q4_2025[[#This Row],[Stuksprijs]])</f>
        <v>417.15</v>
      </c>
      <c r="N1618" s="44">
        <f>Q4_2025[[#This Row],[Besteld]]*Q4_2025[[#This Row],[Prijs 2]]</f>
        <v>417.15</v>
      </c>
      <c r="O1618" s="10">
        <f>IF(Q4_2025[[#This Row],[Brutobedrag 2]]&lt;Q4_2025[[#This Row],[Bruto - Rel.korting]],Q4_2025[[#This Row],[Brutobedrag 2]],Q4_2025[[#This Row],[Brutobedrag 2]]*(100-Q4_2025[[#This Row],[Relatiekorting percentage]])/100)</f>
        <v>417.15</v>
      </c>
      <c r="R1618" s="3"/>
      <c r="W1618"/>
      <c r="AB1618"/>
    </row>
    <row r="1619" spans="1:28" x14ac:dyDescent="0.3">
      <c r="A1619" t="s">
        <v>933</v>
      </c>
      <c r="B1619">
        <v>5022013</v>
      </c>
      <c r="C1619" t="s">
        <v>450</v>
      </c>
      <c r="D1619">
        <v>1</v>
      </c>
      <c r="E1619" s="10">
        <v>317.69</v>
      </c>
      <c r="F1619" s="10">
        <v>317.69</v>
      </c>
      <c r="G1619" s="10">
        <v>317.69</v>
      </c>
      <c r="H1619">
        <v>0</v>
      </c>
      <c r="I1619" s="51" t="str">
        <f>_xlfn.XLOOKUP(Q4_2025[[#This Row],[Artikelnr]],Artikel_prijzen[Artnr],Artikel_prijzen[Groep],"")</f>
        <v>Elektra</v>
      </c>
      <c r="J1619" s="10">
        <f>_xlfn.XLOOKUP(Q4_2025[[#This Row],[Artikelnr]],Artikel_prijzen[Artnr],Artikel_prijzen[Prijs 2025],"")</f>
        <v>252.35</v>
      </c>
      <c r="K1619" t="str">
        <f>IF(Q4_2025[[#This Row],[Artikelprijs]]&lt;&gt;"",IF(Q4_2025[[#This Row],[Stuksprijs]]=Q4_2025[[#This Row],[Artikelprijs]],"Prijs gelijk","Prijs wijkt af"),"")</f>
        <v>Prijs wijkt af</v>
      </c>
      <c r="L1619" t="str">
        <f>IF(Q4_2025[[#This Row],[Relatiekorting percentage]]=0,
    "Nvt",
    IF(Q4_2025[[#This Row],[Brutobedrag 2]] &lt; Q4_2025[[#This Row],[Bruto - Rel.korting]],
        "Nee",
        "Ja"))</f>
        <v>Nvt</v>
      </c>
      <c r="M1619" s="10">
        <f>IF(Q4_2025[[#This Row],[Artikelprijs]]&lt;&gt;"",Q4_2025[[#This Row],[Artikelprijs]],Q4_2025[[#This Row],[Stuksprijs]])</f>
        <v>252.35</v>
      </c>
      <c r="N1619" s="44">
        <f>Q4_2025[[#This Row],[Besteld]]*Q4_2025[[#This Row],[Prijs 2]]</f>
        <v>252.35</v>
      </c>
      <c r="O1619" s="10">
        <f>IF(Q4_2025[[#This Row],[Brutobedrag 2]]&lt;Q4_2025[[#This Row],[Bruto - Rel.korting]],Q4_2025[[#This Row],[Brutobedrag 2]],Q4_2025[[#This Row],[Brutobedrag 2]]*(100-Q4_2025[[#This Row],[Relatiekorting percentage]])/100)</f>
        <v>252.35</v>
      </c>
      <c r="R1619" s="3"/>
      <c r="W1619"/>
      <c r="AB1619"/>
    </row>
    <row r="1620" spans="1:28" x14ac:dyDescent="0.3">
      <c r="A1620" t="s">
        <v>933</v>
      </c>
      <c r="B1620">
        <v>5021026</v>
      </c>
      <c r="C1620" t="s">
        <v>299</v>
      </c>
      <c r="D1620">
        <v>1</v>
      </c>
      <c r="E1620" s="10">
        <v>164.8</v>
      </c>
      <c r="F1620" s="10">
        <v>164.8</v>
      </c>
      <c r="G1620" s="10">
        <v>164.8</v>
      </c>
      <c r="H1620">
        <v>0</v>
      </c>
      <c r="I1620" s="51" t="str">
        <f>_xlfn.XLOOKUP(Q4_2025[[#This Row],[Artikelnr]],Artikel_prijzen[Artnr],Artikel_prijzen[Groep],"")</f>
        <v>Elektra</v>
      </c>
      <c r="J1620" s="10">
        <f>_xlfn.XLOOKUP(Q4_2025[[#This Row],[Artikelnr]],Artikel_prijzen[Artnr],Artikel_prijzen[Prijs 2025],"")</f>
        <v>106.8625</v>
      </c>
      <c r="K1620" t="str">
        <f>IF(Q4_2025[[#This Row],[Artikelprijs]]&lt;&gt;"",IF(Q4_2025[[#This Row],[Stuksprijs]]=Q4_2025[[#This Row],[Artikelprijs]],"Prijs gelijk","Prijs wijkt af"),"")</f>
        <v>Prijs wijkt af</v>
      </c>
      <c r="L1620" t="str">
        <f>IF(Q4_2025[[#This Row],[Relatiekorting percentage]]=0,
    "Nvt",
    IF(Q4_2025[[#This Row],[Brutobedrag 2]] &lt; Q4_2025[[#This Row],[Bruto - Rel.korting]],
        "Nee",
        "Ja"))</f>
        <v>Nvt</v>
      </c>
      <c r="M1620" s="10">
        <f>IF(Q4_2025[[#This Row],[Artikelprijs]]&lt;&gt;"",Q4_2025[[#This Row],[Artikelprijs]],Q4_2025[[#This Row],[Stuksprijs]])</f>
        <v>106.8625</v>
      </c>
      <c r="N1620" s="44">
        <f>Q4_2025[[#This Row],[Besteld]]*Q4_2025[[#This Row],[Prijs 2]]</f>
        <v>106.8625</v>
      </c>
      <c r="O1620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1620" s="3"/>
      <c r="W1620"/>
      <c r="AB1620"/>
    </row>
    <row r="1621" spans="1:28" x14ac:dyDescent="0.3">
      <c r="A1621" t="s">
        <v>933</v>
      </c>
      <c r="B1621">
        <v>5020001</v>
      </c>
      <c r="C1621" t="s">
        <v>471</v>
      </c>
      <c r="D1621">
        <v>4</v>
      </c>
      <c r="E1621" s="10">
        <v>29.35</v>
      </c>
      <c r="F1621" s="10">
        <v>117.4</v>
      </c>
      <c r="G1621" s="10">
        <v>117.4</v>
      </c>
      <c r="H1621">
        <v>0</v>
      </c>
      <c r="I1621" s="51" t="str">
        <f>_xlfn.XLOOKUP(Q4_2025[[#This Row],[Artikelnr]],Artikel_prijzen[Artnr],Artikel_prijzen[Groep],"")</f>
        <v/>
      </c>
      <c r="J1621" s="10" t="str">
        <f>_xlfn.XLOOKUP(Q4_2025[[#This Row],[Artikelnr]],Artikel_prijzen[Artnr],Artikel_prijzen[Prijs 2025],"")</f>
        <v/>
      </c>
      <c r="K1621" t="str">
        <f>IF(Q4_2025[[#This Row],[Artikelprijs]]&lt;&gt;"",IF(Q4_2025[[#This Row],[Stuksprijs]]=Q4_2025[[#This Row],[Artikelprijs]],"Prijs gelijk","Prijs wijkt af"),"")</f>
        <v/>
      </c>
      <c r="L1621" t="str">
        <f>IF(Q4_2025[[#This Row],[Relatiekorting percentage]]=0,
    "Nvt",
    IF(Q4_2025[[#This Row],[Brutobedrag 2]] &lt; Q4_2025[[#This Row],[Bruto - Rel.korting]],
        "Nee",
        "Ja"))</f>
        <v>Nvt</v>
      </c>
      <c r="M1621" s="10">
        <f>IF(Q4_2025[[#This Row],[Artikelprijs]]&lt;&gt;"",Q4_2025[[#This Row],[Artikelprijs]],Q4_2025[[#This Row],[Stuksprijs]])</f>
        <v>29.35</v>
      </c>
      <c r="N1621" s="44">
        <f>Q4_2025[[#This Row],[Besteld]]*Q4_2025[[#This Row],[Prijs 2]]</f>
        <v>117.4</v>
      </c>
      <c r="O1621" s="10">
        <f>IF(Q4_2025[[#This Row],[Brutobedrag 2]]&lt;Q4_2025[[#This Row],[Bruto - Rel.korting]],Q4_2025[[#This Row],[Brutobedrag 2]],Q4_2025[[#This Row],[Brutobedrag 2]]*(100-Q4_2025[[#This Row],[Relatiekorting percentage]])/100)</f>
        <v>117.4</v>
      </c>
      <c r="R1621" s="3"/>
      <c r="W1621"/>
      <c r="AB1621"/>
    </row>
    <row r="1622" spans="1:28" x14ac:dyDescent="0.3">
      <c r="A1622" t="s">
        <v>933</v>
      </c>
      <c r="B1622">
        <v>5021026</v>
      </c>
      <c r="C1622" t="s">
        <v>617</v>
      </c>
      <c r="D1622">
        <v>1</v>
      </c>
      <c r="E1622" s="10">
        <v>164.8</v>
      </c>
      <c r="F1622" s="10">
        <v>164.8</v>
      </c>
      <c r="G1622" s="10">
        <v>164.8</v>
      </c>
      <c r="H1622">
        <v>0</v>
      </c>
      <c r="I1622" s="51" t="str">
        <f>_xlfn.XLOOKUP(Q4_2025[[#This Row],[Artikelnr]],Artikel_prijzen[Artnr],Artikel_prijzen[Groep],"")</f>
        <v>Elektra</v>
      </c>
      <c r="J1622" s="10">
        <f>_xlfn.XLOOKUP(Q4_2025[[#This Row],[Artikelnr]],Artikel_prijzen[Artnr],Artikel_prijzen[Prijs 2025],"")</f>
        <v>106.8625</v>
      </c>
      <c r="K1622" t="str">
        <f>IF(Q4_2025[[#This Row],[Artikelprijs]]&lt;&gt;"",IF(Q4_2025[[#This Row],[Stuksprijs]]=Q4_2025[[#This Row],[Artikelprijs]],"Prijs gelijk","Prijs wijkt af"),"")</f>
        <v>Prijs wijkt af</v>
      </c>
      <c r="L1622" t="str">
        <f>IF(Q4_2025[[#This Row],[Relatiekorting percentage]]=0,
    "Nvt",
    IF(Q4_2025[[#This Row],[Brutobedrag 2]] &lt; Q4_2025[[#This Row],[Bruto - Rel.korting]],
        "Nee",
        "Ja"))</f>
        <v>Nvt</v>
      </c>
      <c r="M1622" s="10">
        <f>IF(Q4_2025[[#This Row],[Artikelprijs]]&lt;&gt;"",Q4_2025[[#This Row],[Artikelprijs]],Q4_2025[[#This Row],[Stuksprijs]])</f>
        <v>106.8625</v>
      </c>
      <c r="N1622" s="44">
        <f>Q4_2025[[#This Row],[Besteld]]*Q4_2025[[#This Row],[Prijs 2]]</f>
        <v>106.8625</v>
      </c>
      <c r="O1622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1622" s="3"/>
      <c r="W1622"/>
      <c r="AB1622"/>
    </row>
    <row r="1623" spans="1:28" x14ac:dyDescent="0.3">
      <c r="A1623" t="s">
        <v>933</v>
      </c>
      <c r="B1623">
        <v>5022013</v>
      </c>
      <c r="C1623" t="s">
        <v>450</v>
      </c>
      <c r="D1623">
        <v>1</v>
      </c>
      <c r="E1623" s="10">
        <v>317.69</v>
      </c>
      <c r="F1623" s="10">
        <v>317.69</v>
      </c>
      <c r="G1623" s="10">
        <v>317.69</v>
      </c>
      <c r="H1623">
        <v>0</v>
      </c>
      <c r="I1623" s="51" t="str">
        <f>_xlfn.XLOOKUP(Q4_2025[[#This Row],[Artikelnr]],Artikel_prijzen[Artnr],Artikel_prijzen[Groep],"")</f>
        <v>Elektra</v>
      </c>
      <c r="J1623" s="10">
        <f>_xlfn.XLOOKUP(Q4_2025[[#This Row],[Artikelnr]],Artikel_prijzen[Artnr],Artikel_prijzen[Prijs 2025],"")</f>
        <v>252.35</v>
      </c>
      <c r="K1623" t="str">
        <f>IF(Q4_2025[[#This Row],[Artikelprijs]]&lt;&gt;"",IF(Q4_2025[[#This Row],[Stuksprijs]]=Q4_2025[[#This Row],[Artikelprijs]],"Prijs gelijk","Prijs wijkt af"),"")</f>
        <v>Prijs wijkt af</v>
      </c>
      <c r="L1623" t="str">
        <f>IF(Q4_2025[[#This Row],[Relatiekorting percentage]]=0,
    "Nvt",
    IF(Q4_2025[[#This Row],[Brutobedrag 2]] &lt; Q4_2025[[#This Row],[Bruto - Rel.korting]],
        "Nee",
        "Ja"))</f>
        <v>Nvt</v>
      </c>
      <c r="M1623" s="10">
        <f>IF(Q4_2025[[#This Row],[Artikelprijs]]&lt;&gt;"",Q4_2025[[#This Row],[Artikelprijs]],Q4_2025[[#This Row],[Stuksprijs]])</f>
        <v>252.35</v>
      </c>
      <c r="N1623" s="44">
        <f>Q4_2025[[#This Row],[Besteld]]*Q4_2025[[#This Row],[Prijs 2]]</f>
        <v>252.35</v>
      </c>
      <c r="O1623" s="10">
        <f>IF(Q4_2025[[#This Row],[Brutobedrag 2]]&lt;Q4_2025[[#This Row],[Bruto - Rel.korting]],Q4_2025[[#This Row],[Brutobedrag 2]],Q4_2025[[#This Row],[Brutobedrag 2]]*(100-Q4_2025[[#This Row],[Relatiekorting percentage]])/100)</f>
        <v>252.35</v>
      </c>
      <c r="R1623" s="3"/>
      <c r="W1623"/>
      <c r="AB1623"/>
    </row>
    <row r="1624" spans="1:28" x14ac:dyDescent="0.3">
      <c r="A1624" t="s">
        <v>933</v>
      </c>
      <c r="B1624">
        <v>5021026</v>
      </c>
      <c r="C1624" t="s">
        <v>299</v>
      </c>
      <c r="D1624">
        <v>1</v>
      </c>
      <c r="E1624" s="10">
        <v>164.8</v>
      </c>
      <c r="F1624" s="10">
        <v>164.8</v>
      </c>
      <c r="G1624" s="10">
        <v>164.8</v>
      </c>
      <c r="H1624">
        <v>0</v>
      </c>
      <c r="I1624" s="51" t="str">
        <f>_xlfn.XLOOKUP(Q4_2025[[#This Row],[Artikelnr]],Artikel_prijzen[Artnr],Artikel_prijzen[Groep],"")</f>
        <v>Elektra</v>
      </c>
      <c r="J1624" s="10">
        <f>_xlfn.XLOOKUP(Q4_2025[[#This Row],[Artikelnr]],Artikel_prijzen[Artnr],Artikel_prijzen[Prijs 2025],"")</f>
        <v>106.8625</v>
      </c>
      <c r="K1624" t="str">
        <f>IF(Q4_2025[[#This Row],[Artikelprijs]]&lt;&gt;"",IF(Q4_2025[[#This Row],[Stuksprijs]]=Q4_2025[[#This Row],[Artikelprijs]],"Prijs gelijk","Prijs wijkt af"),"")</f>
        <v>Prijs wijkt af</v>
      </c>
      <c r="L1624" t="str">
        <f>IF(Q4_2025[[#This Row],[Relatiekorting percentage]]=0,
    "Nvt",
    IF(Q4_2025[[#This Row],[Brutobedrag 2]] &lt; Q4_2025[[#This Row],[Bruto - Rel.korting]],
        "Nee",
        "Ja"))</f>
        <v>Nvt</v>
      </c>
      <c r="M1624" s="10">
        <f>IF(Q4_2025[[#This Row],[Artikelprijs]]&lt;&gt;"",Q4_2025[[#This Row],[Artikelprijs]],Q4_2025[[#This Row],[Stuksprijs]])</f>
        <v>106.8625</v>
      </c>
      <c r="N1624" s="44">
        <f>Q4_2025[[#This Row],[Besteld]]*Q4_2025[[#This Row],[Prijs 2]]</f>
        <v>106.8625</v>
      </c>
      <c r="O1624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1624" s="3"/>
      <c r="W1624"/>
      <c r="AB1624"/>
    </row>
    <row r="1625" spans="1:28" x14ac:dyDescent="0.3">
      <c r="A1625" t="s">
        <v>933</v>
      </c>
      <c r="B1625">
        <v>5022017</v>
      </c>
      <c r="C1625" t="s">
        <v>300</v>
      </c>
      <c r="D1625">
        <v>1</v>
      </c>
      <c r="E1625" s="10">
        <v>632.59</v>
      </c>
      <c r="F1625" s="10">
        <v>632.59</v>
      </c>
      <c r="G1625" s="10">
        <v>632.59</v>
      </c>
      <c r="H1625">
        <v>0</v>
      </c>
      <c r="I1625" s="51" t="str">
        <f>_xlfn.XLOOKUP(Q4_2025[[#This Row],[Artikelnr]],Artikel_prijzen[Artnr],Artikel_prijzen[Groep],"")</f>
        <v>Elektra</v>
      </c>
      <c r="J1625" s="10">
        <f>_xlfn.XLOOKUP(Q4_2025[[#This Row],[Artikelnr]],Artikel_prijzen[Artnr],Artikel_prijzen[Prijs 2025],"")</f>
        <v>458.35</v>
      </c>
      <c r="K1625" t="str">
        <f>IF(Q4_2025[[#This Row],[Artikelprijs]]&lt;&gt;"",IF(Q4_2025[[#This Row],[Stuksprijs]]=Q4_2025[[#This Row],[Artikelprijs]],"Prijs gelijk","Prijs wijkt af"),"")</f>
        <v>Prijs wijkt af</v>
      </c>
      <c r="L1625" t="str">
        <f>IF(Q4_2025[[#This Row],[Relatiekorting percentage]]=0,
    "Nvt",
    IF(Q4_2025[[#This Row],[Brutobedrag 2]] &lt; Q4_2025[[#This Row],[Bruto - Rel.korting]],
        "Nee",
        "Ja"))</f>
        <v>Nvt</v>
      </c>
      <c r="M1625" s="10">
        <f>IF(Q4_2025[[#This Row],[Artikelprijs]]&lt;&gt;"",Q4_2025[[#This Row],[Artikelprijs]],Q4_2025[[#This Row],[Stuksprijs]])</f>
        <v>458.35</v>
      </c>
      <c r="N1625" s="44">
        <f>Q4_2025[[#This Row],[Besteld]]*Q4_2025[[#This Row],[Prijs 2]]</f>
        <v>458.35</v>
      </c>
      <c r="O1625" s="10">
        <f>IF(Q4_2025[[#This Row],[Brutobedrag 2]]&lt;Q4_2025[[#This Row],[Bruto - Rel.korting]],Q4_2025[[#This Row],[Brutobedrag 2]],Q4_2025[[#This Row],[Brutobedrag 2]]*(100-Q4_2025[[#This Row],[Relatiekorting percentage]])/100)</f>
        <v>458.35</v>
      </c>
      <c r="R1625" s="3"/>
      <c r="W1625"/>
      <c r="AB1625"/>
    </row>
    <row r="1626" spans="1:28" x14ac:dyDescent="0.3">
      <c r="A1626" t="s">
        <v>933</v>
      </c>
      <c r="B1626">
        <v>5021004</v>
      </c>
      <c r="C1626" t="s">
        <v>386</v>
      </c>
      <c r="D1626">
        <v>1</v>
      </c>
      <c r="E1626" s="10">
        <v>394.94</v>
      </c>
      <c r="F1626" s="10">
        <v>394.94</v>
      </c>
      <c r="G1626" s="10">
        <v>394.94</v>
      </c>
      <c r="H1626">
        <v>0</v>
      </c>
      <c r="I1626" s="51" t="str">
        <f>_xlfn.XLOOKUP(Q4_2025[[#This Row],[Artikelnr]],Artikel_prijzen[Artnr],Artikel_prijzen[Groep],"")</f>
        <v>Elektra</v>
      </c>
      <c r="J1626" s="10">
        <f>_xlfn.XLOOKUP(Q4_2025[[#This Row],[Artikelnr]],Artikel_prijzen[Artnr],Artikel_prijzen[Prijs 2025],"")</f>
        <v>329.6</v>
      </c>
      <c r="K1626" t="str">
        <f>IF(Q4_2025[[#This Row],[Artikelprijs]]&lt;&gt;"",IF(Q4_2025[[#This Row],[Stuksprijs]]=Q4_2025[[#This Row],[Artikelprijs]],"Prijs gelijk","Prijs wijkt af"),"")</f>
        <v>Prijs wijkt af</v>
      </c>
      <c r="L1626" t="str">
        <f>IF(Q4_2025[[#This Row],[Relatiekorting percentage]]=0,
    "Nvt",
    IF(Q4_2025[[#This Row],[Brutobedrag 2]] &lt; Q4_2025[[#This Row],[Bruto - Rel.korting]],
        "Nee",
        "Ja"))</f>
        <v>Nvt</v>
      </c>
      <c r="M1626" s="10">
        <f>IF(Q4_2025[[#This Row],[Artikelprijs]]&lt;&gt;"",Q4_2025[[#This Row],[Artikelprijs]],Q4_2025[[#This Row],[Stuksprijs]])</f>
        <v>329.6</v>
      </c>
      <c r="N1626" s="44">
        <f>Q4_2025[[#This Row],[Besteld]]*Q4_2025[[#This Row],[Prijs 2]]</f>
        <v>329.6</v>
      </c>
      <c r="O1626" s="10">
        <f>IF(Q4_2025[[#This Row],[Brutobedrag 2]]&lt;Q4_2025[[#This Row],[Bruto - Rel.korting]],Q4_2025[[#This Row],[Brutobedrag 2]],Q4_2025[[#This Row],[Brutobedrag 2]]*(100-Q4_2025[[#This Row],[Relatiekorting percentage]])/100)</f>
        <v>329.6</v>
      </c>
      <c r="R1626" s="3"/>
      <c r="W1626"/>
      <c r="AB1626"/>
    </row>
    <row r="1627" spans="1:28" x14ac:dyDescent="0.3">
      <c r="A1627" t="s">
        <v>933</v>
      </c>
      <c r="B1627">
        <v>5021026</v>
      </c>
      <c r="C1627" t="s">
        <v>617</v>
      </c>
      <c r="D1627">
        <v>1</v>
      </c>
      <c r="E1627" s="10">
        <v>164.8</v>
      </c>
      <c r="F1627" s="10">
        <v>164.8</v>
      </c>
      <c r="G1627" s="10">
        <v>164.8</v>
      </c>
      <c r="H1627">
        <v>0</v>
      </c>
      <c r="I1627" s="51" t="str">
        <f>_xlfn.XLOOKUP(Q4_2025[[#This Row],[Artikelnr]],Artikel_prijzen[Artnr],Artikel_prijzen[Groep],"")</f>
        <v>Elektra</v>
      </c>
      <c r="J1627" s="10">
        <f>_xlfn.XLOOKUP(Q4_2025[[#This Row],[Artikelnr]],Artikel_prijzen[Artnr],Artikel_prijzen[Prijs 2025],"")</f>
        <v>106.8625</v>
      </c>
      <c r="K1627" t="str">
        <f>IF(Q4_2025[[#This Row],[Artikelprijs]]&lt;&gt;"",IF(Q4_2025[[#This Row],[Stuksprijs]]=Q4_2025[[#This Row],[Artikelprijs]],"Prijs gelijk","Prijs wijkt af"),"")</f>
        <v>Prijs wijkt af</v>
      </c>
      <c r="L1627" t="str">
        <f>IF(Q4_2025[[#This Row],[Relatiekorting percentage]]=0,
    "Nvt",
    IF(Q4_2025[[#This Row],[Brutobedrag 2]] &lt; Q4_2025[[#This Row],[Bruto - Rel.korting]],
        "Nee",
        "Ja"))</f>
        <v>Nvt</v>
      </c>
      <c r="M1627" s="10">
        <f>IF(Q4_2025[[#This Row],[Artikelprijs]]&lt;&gt;"",Q4_2025[[#This Row],[Artikelprijs]],Q4_2025[[#This Row],[Stuksprijs]])</f>
        <v>106.8625</v>
      </c>
      <c r="N1627" s="44">
        <f>Q4_2025[[#This Row],[Besteld]]*Q4_2025[[#This Row],[Prijs 2]]</f>
        <v>106.8625</v>
      </c>
      <c r="O1627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1627" s="3"/>
      <c r="W1627"/>
      <c r="AB1627"/>
    </row>
    <row r="1628" spans="1:28" x14ac:dyDescent="0.3">
      <c r="A1628" t="s">
        <v>933</v>
      </c>
      <c r="B1628">
        <v>5022016</v>
      </c>
      <c r="C1628" t="s">
        <v>438</v>
      </c>
      <c r="D1628">
        <v>1</v>
      </c>
      <c r="E1628" s="10">
        <v>516.92999999999995</v>
      </c>
      <c r="F1628" s="10">
        <v>516.92999999999995</v>
      </c>
      <c r="G1628" s="10">
        <v>516.92999999999995</v>
      </c>
      <c r="H1628">
        <v>0</v>
      </c>
      <c r="I1628" s="51" t="str">
        <f>_xlfn.XLOOKUP(Q4_2025[[#This Row],[Artikelnr]],Artikel_prijzen[Artnr],Artikel_prijzen[Groep],"")</f>
        <v>Elektra</v>
      </c>
      <c r="J1628" s="10">
        <f>_xlfn.XLOOKUP(Q4_2025[[#This Row],[Artikelnr]],Artikel_prijzen[Artnr],Artikel_prijzen[Prijs 2025],"")</f>
        <v>386.25</v>
      </c>
      <c r="K1628" t="str">
        <f>IF(Q4_2025[[#This Row],[Artikelprijs]]&lt;&gt;"",IF(Q4_2025[[#This Row],[Stuksprijs]]=Q4_2025[[#This Row],[Artikelprijs]],"Prijs gelijk","Prijs wijkt af"),"")</f>
        <v>Prijs wijkt af</v>
      </c>
      <c r="L1628" t="str">
        <f>IF(Q4_2025[[#This Row],[Relatiekorting percentage]]=0,
    "Nvt",
    IF(Q4_2025[[#This Row],[Brutobedrag 2]] &lt; Q4_2025[[#This Row],[Bruto - Rel.korting]],
        "Nee",
        "Ja"))</f>
        <v>Nvt</v>
      </c>
      <c r="M1628" s="10">
        <f>IF(Q4_2025[[#This Row],[Artikelprijs]]&lt;&gt;"",Q4_2025[[#This Row],[Artikelprijs]],Q4_2025[[#This Row],[Stuksprijs]])</f>
        <v>386.25</v>
      </c>
      <c r="N1628" s="44">
        <f>Q4_2025[[#This Row],[Besteld]]*Q4_2025[[#This Row],[Prijs 2]]</f>
        <v>386.25</v>
      </c>
      <c r="O1628" s="10">
        <f>IF(Q4_2025[[#This Row],[Brutobedrag 2]]&lt;Q4_2025[[#This Row],[Bruto - Rel.korting]],Q4_2025[[#This Row],[Brutobedrag 2]],Q4_2025[[#This Row],[Brutobedrag 2]]*(100-Q4_2025[[#This Row],[Relatiekorting percentage]])/100)</f>
        <v>386.25</v>
      </c>
      <c r="R1628" s="3"/>
      <c r="W1628"/>
      <c r="AB1628"/>
    </row>
    <row r="1629" spans="1:28" x14ac:dyDescent="0.3">
      <c r="A1629" t="s">
        <v>933</v>
      </c>
      <c r="B1629">
        <v>5021026</v>
      </c>
      <c r="C1629" t="s">
        <v>617</v>
      </c>
      <c r="D1629">
        <v>1</v>
      </c>
      <c r="E1629" s="10">
        <v>164.8</v>
      </c>
      <c r="F1629" s="10">
        <v>164.8</v>
      </c>
      <c r="G1629" s="10">
        <v>164.8</v>
      </c>
      <c r="H1629">
        <v>0</v>
      </c>
      <c r="I1629" s="51" t="str">
        <f>_xlfn.XLOOKUP(Q4_2025[[#This Row],[Artikelnr]],Artikel_prijzen[Artnr],Artikel_prijzen[Groep],"")</f>
        <v>Elektra</v>
      </c>
      <c r="J1629" s="10">
        <f>_xlfn.XLOOKUP(Q4_2025[[#This Row],[Artikelnr]],Artikel_prijzen[Artnr],Artikel_prijzen[Prijs 2025],"")</f>
        <v>106.8625</v>
      </c>
      <c r="K1629" t="str">
        <f>IF(Q4_2025[[#This Row],[Artikelprijs]]&lt;&gt;"",IF(Q4_2025[[#This Row],[Stuksprijs]]=Q4_2025[[#This Row],[Artikelprijs]],"Prijs gelijk","Prijs wijkt af"),"")</f>
        <v>Prijs wijkt af</v>
      </c>
      <c r="L1629" t="str">
        <f>IF(Q4_2025[[#This Row],[Relatiekorting percentage]]=0,
    "Nvt",
    IF(Q4_2025[[#This Row],[Brutobedrag 2]] &lt; Q4_2025[[#This Row],[Bruto - Rel.korting]],
        "Nee",
        "Ja"))</f>
        <v>Nvt</v>
      </c>
      <c r="M1629" s="10">
        <f>IF(Q4_2025[[#This Row],[Artikelprijs]]&lt;&gt;"",Q4_2025[[#This Row],[Artikelprijs]],Q4_2025[[#This Row],[Stuksprijs]])</f>
        <v>106.8625</v>
      </c>
      <c r="N1629" s="44">
        <f>Q4_2025[[#This Row],[Besteld]]*Q4_2025[[#This Row],[Prijs 2]]</f>
        <v>106.8625</v>
      </c>
      <c r="O1629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1629" s="3"/>
      <c r="W1629"/>
      <c r="AB1629"/>
    </row>
    <row r="1630" spans="1:28" x14ac:dyDescent="0.3">
      <c r="A1630" t="s">
        <v>933</v>
      </c>
      <c r="B1630">
        <v>5021026</v>
      </c>
      <c r="C1630" t="s">
        <v>617</v>
      </c>
      <c r="D1630">
        <v>1</v>
      </c>
      <c r="E1630" s="10">
        <v>164.8</v>
      </c>
      <c r="F1630" s="10">
        <v>164.8</v>
      </c>
      <c r="G1630" s="10">
        <v>164.8</v>
      </c>
      <c r="H1630">
        <v>0</v>
      </c>
      <c r="I1630" s="51" t="str">
        <f>_xlfn.XLOOKUP(Q4_2025[[#This Row],[Artikelnr]],Artikel_prijzen[Artnr],Artikel_prijzen[Groep],"")</f>
        <v>Elektra</v>
      </c>
      <c r="J1630" s="10">
        <f>_xlfn.XLOOKUP(Q4_2025[[#This Row],[Artikelnr]],Artikel_prijzen[Artnr],Artikel_prijzen[Prijs 2025],"")</f>
        <v>106.8625</v>
      </c>
      <c r="K1630" t="str">
        <f>IF(Q4_2025[[#This Row],[Artikelprijs]]&lt;&gt;"",IF(Q4_2025[[#This Row],[Stuksprijs]]=Q4_2025[[#This Row],[Artikelprijs]],"Prijs gelijk","Prijs wijkt af"),"")</f>
        <v>Prijs wijkt af</v>
      </c>
      <c r="L1630" t="str">
        <f>IF(Q4_2025[[#This Row],[Relatiekorting percentage]]=0,
    "Nvt",
    IF(Q4_2025[[#This Row],[Brutobedrag 2]] &lt; Q4_2025[[#This Row],[Bruto - Rel.korting]],
        "Nee",
        "Ja"))</f>
        <v>Nvt</v>
      </c>
      <c r="M1630" s="10">
        <f>IF(Q4_2025[[#This Row],[Artikelprijs]]&lt;&gt;"",Q4_2025[[#This Row],[Artikelprijs]],Q4_2025[[#This Row],[Stuksprijs]])</f>
        <v>106.8625</v>
      </c>
      <c r="N1630" s="44">
        <f>Q4_2025[[#This Row],[Besteld]]*Q4_2025[[#This Row],[Prijs 2]]</f>
        <v>106.8625</v>
      </c>
      <c r="O1630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1630" s="3"/>
      <c r="W1630"/>
      <c r="AB1630"/>
    </row>
    <row r="1631" spans="1:28" x14ac:dyDescent="0.3">
      <c r="A1631" t="s">
        <v>933</v>
      </c>
      <c r="B1631">
        <v>5022013</v>
      </c>
      <c r="C1631" t="s">
        <v>450</v>
      </c>
      <c r="D1631">
        <v>1</v>
      </c>
      <c r="E1631" s="10">
        <v>317.69</v>
      </c>
      <c r="F1631" s="10">
        <v>317.69</v>
      </c>
      <c r="G1631" s="10">
        <v>317.69</v>
      </c>
      <c r="H1631">
        <v>0</v>
      </c>
      <c r="I1631" s="51" t="str">
        <f>_xlfn.XLOOKUP(Q4_2025[[#This Row],[Artikelnr]],Artikel_prijzen[Artnr],Artikel_prijzen[Groep],"")</f>
        <v>Elektra</v>
      </c>
      <c r="J1631" s="10">
        <f>_xlfn.XLOOKUP(Q4_2025[[#This Row],[Artikelnr]],Artikel_prijzen[Artnr],Artikel_prijzen[Prijs 2025],"")</f>
        <v>252.35</v>
      </c>
      <c r="K1631" t="str">
        <f>IF(Q4_2025[[#This Row],[Artikelprijs]]&lt;&gt;"",IF(Q4_2025[[#This Row],[Stuksprijs]]=Q4_2025[[#This Row],[Artikelprijs]],"Prijs gelijk","Prijs wijkt af"),"")</f>
        <v>Prijs wijkt af</v>
      </c>
      <c r="L1631" t="str">
        <f>IF(Q4_2025[[#This Row],[Relatiekorting percentage]]=0,
    "Nvt",
    IF(Q4_2025[[#This Row],[Brutobedrag 2]] &lt; Q4_2025[[#This Row],[Bruto - Rel.korting]],
        "Nee",
        "Ja"))</f>
        <v>Nvt</v>
      </c>
      <c r="M1631" s="10">
        <f>IF(Q4_2025[[#This Row],[Artikelprijs]]&lt;&gt;"",Q4_2025[[#This Row],[Artikelprijs]],Q4_2025[[#This Row],[Stuksprijs]])</f>
        <v>252.35</v>
      </c>
      <c r="N1631" s="44">
        <f>Q4_2025[[#This Row],[Besteld]]*Q4_2025[[#This Row],[Prijs 2]]</f>
        <v>252.35</v>
      </c>
      <c r="O1631" s="10">
        <f>IF(Q4_2025[[#This Row],[Brutobedrag 2]]&lt;Q4_2025[[#This Row],[Bruto - Rel.korting]],Q4_2025[[#This Row],[Brutobedrag 2]],Q4_2025[[#This Row],[Brutobedrag 2]]*(100-Q4_2025[[#This Row],[Relatiekorting percentage]])/100)</f>
        <v>252.35</v>
      </c>
      <c r="R1631" s="3"/>
      <c r="W1631"/>
      <c r="AB1631"/>
    </row>
    <row r="1632" spans="1:28" x14ac:dyDescent="0.3">
      <c r="A1632" t="s">
        <v>933</v>
      </c>
      <c r="B1632">
        <v>5022013</v>
      </c>
      <c r="C1632" t="s">
        <v>450</v>
      </c>
      <c r="D1632">
        <v>-1</v>
      </c>
      <c r="E1632" s="10">
        <v>317.69</v>
      </c>
      <c r="F1632" s="10">
        <v>-317.69</v>
      </c>
      <c r="G1632" s="10">
        <v>-317.69</v>
      </c>
      <c r="H1632">
        <v>0</v>
      </c>
      <c r="I1632" s="51" t="str">
        <f>_xlfn.XLOOKUP(Q4_2025[[#This Row],[Artikelnr]],Artikel_prijzen[Artnr],Artikel_prijzen[Groep],"")</f>
        <v>Elektra</v>
      </c>
      <c r="J1632" s="10">
        <f>_xlfn.XLOOKUP(Q4_2025[[#This Row],[Artikelnr]],Artikel_prijzen[Artnr],Artikel_prijzen[Prijs 2025],"")</f>
        <v>252.35</v>
      </c>
      <c r="K1632" t="str">
        <f>IF(Q4_2025[[#This Row],[Artikelprijs]]&lt;&gt;"",IF(Q4_2025[[#This Row],[Stuksprijs]]=Q4_2025[[#This Row],[Artikelprijs]],"Prijs gelijk","Prijs wijkt af"),"")</f>
        <v>Prijs wijkt af</v>
      </c>
      <c r="L1632" t="str">
        <f>IF(Q4_2025[[#This Row],[Relatiekorting percentage]]=0,
    "Nvt",
    IF(Q4_2025[[#This Row],[Brutobedrag 2]] &lt; Q4_2025[[#This Row],[Bruto - Rel.korting]],
        "Nee",
        "Ja"))</f>
        <v>Nvt</v>
      </c>
      <c r="M1632" s="10">
        <f>IF(Q4_2025[[#This Row],[Artikelprijs]]&lt;&gt;"",Q4_2025[[#This Row],[Artikelprijs]],Q4_2025[[#This Row],[Stuksprijs]])</f>
        <v>252.35</v>
      </c>
      <c r="N1632" s="44">
        <f>Q4_2025[[#This Row],[Besteld]]*Q4_2025[[#This Row],[Prijs 2]]</f>
        <v>-252.35</v>
      </c>
      <c r="O1632" s="10">
        <f>IF(Q4_2025[[#This Row],[Brutobedrag 2]]&lt;Q4_2025[[#This Row],[Bruto - Rel.korting]],Q4_2025[[#This Row],[Brutobedrag 2]],Q4_2025[[#This Row],[Brutobedrag 2]]*(100-Q4_2025[[#This Row],[Relatiekorting percentage]])/100)</f>
        <v>-252.35</v>
      </c>
      <c r="R1632" s="3"/>
      <c r="W1632"/>
      <c r="AB1632"/>
    </row>
    <row r="1633" spans="1:28" x14ac:dyDescent="0.3">
      <c r="A1633" t="s">
        <v>933</v>
      </c>
      <c r="B1633">
        <v>5021026</v>
      </c>
      <c r="C1633" t="s">
        <v>617</v>
      </c>
      <c r="D1633">
        <v>1</v>
      </c>
      <c r="E1633" s="10">
        <v>164.8</v>
      </c>
      <c r="F1633" s="10">
        <v>164.8</v>
      </c>
      <c r="G1633" s="10">
        <v>164.8</v>
      </c>
      <c r="H1633">
        <v>0</v>
      </c>
      <c r="I1633" s="51" t="str">
        <f>_xlfn.XLOOKUP(Q4_2025[[#This Row],[Artikelnr]],Artikel_prijzen[Artnr],Artikel_prijzen[Groep],"")</f>
        <v>Elektra</v>
      </c>
      <c r="J1633" s="10">
        <f>_xlfn.XLOOKUP(Q4_2025[[#This Row],[Artikelnr]],Artikel_prijzen[Artnr],Artikel_prijzen[Prijs 2025],"")</f>
        <v>106.8625</v>
      </c>
      <c r="K1633" t="str">
        <f>IF(Q4_2025[[#This Row],[Artikelprijs]]&lt;&gt;"",IF(Q4_2025[[#This Row],[Stuksprijs]]=Q4_2025[[#This Row],[Artikelprijs]],"Prijs gelijk","Prijs wijkt af"),"")</f>
        <v>Prijs wijkt af</v>
      </c>
      <c r="L1633" t="str">
        <f>IF(Q4_2025[[#This Row],[Relatiekorting percentage]]=0,
    "Nvt",
    IF(Q4_2025[[#This Row],[Brutobedrag 2]] &lt; Q4_2025[[#This Row],[Bruto - Rel.korting]],
        "Nee",
        "Ja"))</f>
        <v>Nvt</v>
      </c>
      <c r="M1633" s="10">
        <f>IF(Q4_2025[[#This Row],[Artikelprijs]]&lt;&gt;"",Q4_2025[[#This Row],[Artikelprijs]],Q4_2025[[#This Row],[Stuksprijs]])</f>
        <v>106.8625</v>
      </c>
      <c r="N1633" s="44">
        <f>Q4_2025[[#This Row],[Besteld]]*Q4_2025[[#This Row],[Prijs 2]]</f>
        <v>106.8625</v>
      </c>
      <c r="O1633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1633" s="3"/>
      <c r="W1633"/>
      <c r="AB1633"/>
    </row>
    <row r="1634" spans="1:28" x14ac:dyDescent="0.3">
      <c r="A1634" t="s">
        <v>933</v>
      </c>
      <c r="B1634">
        <v>5021026</v>
      </c>
      <c r="C1634" t="s">
        <v>617</v>
      </c>
      <c r="D1634">
        <v>2</v>
      </c>
      <c r="E1634" s="10">
        <v>164.8</v>
      </c>
      <c r="F1634" s="10">
        <v>329.6</v>
      </c>
      <c r="G1634" s="10">
        <v>329.6</v>
      </c>
      <c r="H1634">
        <v>0</v>
      </c>
      <c r="I1634" s="51" t="str">
        <f>_xlfn.XLOOKUP(Q4_2025[[#This Row],[Artikelnr]],Artikel_prijzen[Artnr],Artikel_prijzen[Groep],"")</f>
        <v>Elektra</v>
      </c>
      <c r="J1634" s="10">
        <f>_xlfn.XLOOKUP(Q4_2025[[#This Row],[Artikelnr]],Artikel_prijzen[Artnr],Artikel_prijzen[Prijs 2025],"")</f>
        <v>106.8625</v>
      </c>
      <c r="K1634" t="str">
        <f>IF(Q4_2025[[#This Row],[Artikelprijs]]&lt;&gt;"",IF(Q4_2025[[#This Row],[Stuksprijs]]=Q4_2025[[#This Row],[Artikelprijs]],"Prijs gelijk","Prijs wijkt af"),"")</f>
        <v>Prijs wijkt af</v>
      </c>
      <c r="L1634" t="str">
        <f>IF(Q4_2025[[#This Row],[Relatiekorting percentage]]=0,
    "Nvt",
    IF(Q4_2025[[#This Row],[Brutobedrag 2]] &lt; Q4_2025[[#This Row],[Bruto - Rel.korting]],
        "Nee",
        "Ja"))</f>
        <v>Nvt</v>
      </c>
      <c r="M1634" s="10">
        <f>IF(Q4_2025[[#This Row],[Artikelprijs]]&lt;&gt;"",Q4_2025[[#This Row],[Artikelprijs]],Q4_2025[[#This Row],[Stuksprijs]])</f>
        <v>106.8625</v>
      </c>
      <c r="N1634" s="44">
        <f>Q4_2025[[#This Row],[Besteld]]*Q4_2025[[#This Row],[Prijs 2]]</f>
        <v>213.72499999999999</v>
      </c>
      <c r="O1634" s="10">
        <f>IF(Q4_2025[[#This Row],[Brutobedrag 2]]&lt;Q4_2025[[#This Row],[Bruto - Rel.korting]],Q4_2025[[#This Row],[Brutobedrag 2]],Q4_2025[[#This Row],[Brutobedrag 2]]*(100-Q4_2025[[#This Row],[Relatiekorting percentage]])/100)</f>
        <v>213.72499999999999</v>
      </c>
      <c r="R1634" s="3"/>
      <c r="W1634"/>
      <c r="AB1634"/>
    </row>
    <row r="1635" spans="1:28" x14ac:dyDescent="0.3">
      <c r="A1635" t="s">
        <v>933</v>
      </c>
      <c r="B1635">
        <v>5021026</v>
      </c>
      <c r="C1635" t="s">
        <v>617</v>
      </c>
      <c r="D1635">
        <v>1</v>
      </c>
      <c r="E1635" s="10">
        <v>164.8</v>
      </c>
      <c r="F1635" s="10">
        <v>164.8</v>
      </c>
      <c r="G1635" s="10">
        <v>164.8</v>
      </c>
      <c r="H1635">
        <v>0</v>
      </c>
      <c r="I1635" s="51" t="str">
        <f>_xlfn.XLOOKUP(Q4_2025[[#This Row],[Artikelnr]],Artikel_prijzen[Artnr],Artikel_prijzen[Groep],"")</f>
        <v>Elektra</v>
      </c>
      <c r="J1635" s="10">
        <f>_xlfn.XLOOKUP(Q4_2025[[#This Row],[Artikelnr]],Artikel_prijzen[Artnr],Artikel_prijzen[Prijs 2025],"")</f>
        <v>106.8625</v>
      </c>
      <c r="K1635" t="str">
        <f>IF(Q4_2025[[#This Row],[Artikelprijs]]&lt;&gt;"",IF(Q4_2025[[#This Row],[Stuksprijs]]=Q4_2025[[#This Row],[Artikelprijs]],"Prijs gelijk","Prijs wijkt af"),"")</f>
        <v>Prijs wijkt af</v>
      </c>
      <c r="L1635" t="str">
        <f>IF(Q4_2025[[#This Row],[Relatiekorting percentage]]=0,
    "Nvt",
    IF(Q4_2025[[#This Row],[Brutobedrag 2]] &lt; Q4_2025[[#This Row],[Bruto - Rel.korting]],
        "Nee",
        "Ja"))</f>
        <v>Nvt</v>
      </c>
      <c r="M1635" s="10">
        <f>IF(Q4_2025[[#This Row],[Artikelprijs]]&lt;&gt;"",Q4_2025[[#This Row],[Artikelprijs]],Q4_2025[[#This Row],[Stuksprijs]])</f>
        <v>106.8625</v>
      </c>
      <c r="N1635" s="44">
        <f>Q4_2025[[#This Row],[Besteld]]*Q4_2025[[#This Row],[Prijs 2]]</f>
        <v>106.8625</v>
      </c>
      <c r="O1635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1635" s="3"/>
      <c r="W1635"/>
      <c r="AB1635"/>
    </row>
    <row r="1636" spans="1:28" x14ac:dyDescent="0.3">
      <c r="A1636" t="s">
        <v>933</v>
      </c>
      <c r="B1636">
        <v>5022015</v>
      </c>
      <c r="C1636" t="s">
        <v>495</v>
      </c>
      <c r="D1636">
        <v>1</v>
      </c>
      <c r="E1636" s="10">
        <v>444.44</v>
      </c>
      <c r="F1636" s="10">
        <v>444.44</v>
      </c>
      <c r="G1636" s="10">
        <v>444.44</v>
      </c>
      <c r="H1636">
        <v>0</v>
      </c>
      <c r="I1636" s="51" t="str">
        <f>_xlfn.XLOOKUP(Q4_2025[[#This Row],[Artikelnr]],Artikel_prijzen[Artnr],Artikel_prijzen[Groep],"")</f>
        <v>Elektra</v>
      </c>
      <c r="J1636" s="10">
        <f>_xlfn.XLOOKUP(Q4_2025[[#This Row],[Artikelnr]],Artikel_prijzen[Artnr],Artikel_prijzen[Prijs 2025],"")</f>
        <v>339.9</v>
      </c>
      <c r="K1636" t="str">
        <f>IF(Q4_2025[[#This Row],[Artikelprijs]]&lt;&gt;"",IF(Q4_2025[[#This Row],[Stuksprijs]]=Q4_2025[[#This Row],[Artikelprijs]],"Prijs gelijk","Prijs wijkt af"),"")</f>
        <v>Prijs wijkt af</v>
      </c>
      <c r="L1636" t="str">
        <f>IF(Q4_2025[[#This Row],[Relatiekorting percentage]]=0,
    "Nvt",
    IF(Q4_2025[[#This Row],[Brutobedrag 2]] &lt; Q4_2025[[#This Row],[Bruto - Rel.korting]],
        "Nee",
        "Ja"))</f>
        <v>Nvt</v>
      </c>
      <c r="M1636" s="10">
        <f>IF(Q4_2025[[#This Row],[Artikelprijs]]&lt;&gt;"",Q4_2025[[#This Row],[Artikelprijs]],Q4_2025[[#This Row],[Stuksprijs]])</f>
        <v>339.9</v>
      </c>
      <c r="N1636" s="44">
        <f>Q4_2025[[#This Row],[Besteld]]*Q4_2025[[#This Row],[Prijs 2]]</f>
        <v>339.9</v>
      </c>
      <c r="O1636" s="10">
        <f>IF(Q4_2025[[#This Row],[Brutobedrag 2]]&lt;Q4_2025[[#This Row],[Bruto - Rel.korting]],Q4_2025[[#This Row],[Brutobedrag 2]],Q4_2025[[#This Row],[Brutobedrag 2]]*(100-Q4_2025[[#This Row],[Relatiekorting percentage]])/100)</f>
        <v>339.9</v>
      </c>
      <c r="R1636" s="3"/>
      <c r="W1636"/>
      <c r="AB1636"/>
    </row>
    <row r="1637" spans="1:28" x14ac:dyDescent="0.3">
      <c r="A1637" t="s">
        <v>933</v>
      </c>
      <c r="B1637">
        <v>5022015</v>
      </c>
      <c r="C1637" t="s">
        <v>495</v>
      </c>
      <c r="D1637">
        <v>-1</v>
      </c>
      <c r="E1637" s="10">
        <v>444.44</v>
      </c>
      <c r="F1637" s="10">
        <v>-444.44</v>
      </c>
      <c r="G1637" s="10">
        <v>-444.44</v>
      </c>
      <c r="H1637">
        <v>0</v>
      </c>
      <c r="I1637" s="51" t="str">
        <f>_xlfn.XLOOKUP(Q4_2025[[#This Row],[Artikelnr]],Artikel_prijzen[Artnr],Artikel_prijzen[Groep],"")</f>
        <v>Elektra</v>
      </c>
      <c r="J1637" s="10">
        <f>_xlfn.XLOOKUP(Q4_2025[[#This Row],[Artikelnr]],Artikel_prijzen[Artnr],Artikel_prijzen[Prijs 2025],"")</f>
        <v>339.9</v>
      </c>
      <c r="K1637" t="str">
        <f>IF(Q4_2025[[#This Row],[Artikelprijs]]&lt;&gt;"",IF(Q4_2025[[#This Row],[Stuksprijs]]=Q4_2025[[#This Row],[Artikelprijs]],"Prijs gelijk","Prijs wijkt af"),"")</f>
        <v>Prijs wijkt af</v>
      </c>
      <c r="L1637" t="str">
        <f>IF(Q4_2025[[#This Row],[Relatiekorting percentage]]=0,
    "Nvt",
    IF(Q4_2025[[#This Row],[Brutobedrag 2]] &lt; Q4_2025[[#This Row],[Bruto - Rel.korting]],
        "Nee",
        "Ja"))</f>
        <v>Nvt</v>
      </c>
      <c r="M1637" s="10">
        <f>IF(Q4_2025[[#This Row],[Artikelprijs]]&lt;&gt;"",Q4_2025[[#This Row],[Artikelprijs]],Q4_2025[[#This Row],[Stuksprijs]])</f>
        <v>339.9</v>
      </c>
      <c r="N1637" s="44">
        <f>Q4_2025[[#This Row],[Besteld]]*Q4_2025[[#This Row],[Prijs 2]]</f>
        <v>-339.9</v>
      </c>
      <c r="O1637" s="10">
        <f>IF(Q4_2025[[#This Row],[Brutobedrag 2]]&lt;Q4_2025[[#This Row],[Bruto - Rel.korting]],Q4_2025[[#This Row],[Brutobedrag 2]],Q4_2025[[#This Row],[Brutobedrag 2]]*(100-Q4_2025[[#This Row],[Relatiekorting percentage]])/100)</f>
        <v>-339.9</v>
      </c>
      <c r="R1637" s="3"/>
      <c r="W1637"/>
      <c r="AB1637"/>
    </row>
    <row r="1638" spans="1:28" x14ac:dyDescent="0.3">
      <c r="A1638" t="s">
        <v>933</v>
      </c>
      <c r="B1638">
        <v>5022017</v>
      </c>
      <c r="C1638" t="s">
        <v>300</v>
      </c>
      <c r="D1638">
        <v>1</v>
      </c>
      <c r="E1638" s="10">
        <v>632.59</v>
      </c>
      <c r="F1638" s="10">
        <v>632.59</v>
      </c>
      <c r="G1638" s="10">
        <v>632.59</v>
      </c>
      <c r="H1638">
        <v>0</v>
      </c>
      <c r="I1638" s="51" t="str">
        <f>_xlfn.XLOOKUP(Q4_2025[[#This Row],[Artikelnr]],Artikel_prijzen[Artnr],Artikel_prijzen[Groep],"")</f>
        <v>Elektra</v>
      </c>
      <c r="J1638" s="10">
        <f>_xlfn.XLOOKUP(Q4_2025[[#This Row],[Artikelnr]],Artikel_prijzen[Artnr],Artikel_prijzen[Prijs 2025],"")</f>
        <v>458.35</v>
      </c>
      <c r="K1638" t="str">
        <f>IF(Q4_2025[[#This Row],[Artikelprijs]]&lt;&gt;"",IF(Q4_2025[[#This Row],[Stuksprijs]]=Q4_2025[[#This Row],[Artikelprijs]],"Prijs gelijk","Prijs wijkt af"),"")</f>
        <v>Prijs wijkt af</v>
      </c>
      <c r="L1638" t="str">
        <f>IF(Q4_2025[[#This Row],[Relatiekorting percentage]]=0,
    "Nvt",
    IF(Q4_2025[[#This Row],[Brutobedrag 2]] &lt; Q4_2025[[#This Row],[Bruto - Rel.korting]],
        "Nee",
        "Ja"))</f>
        <v>Nvt</v>
      </c>
      <c r="M1638" s="10">
        <f>IF(Q4_2025[[#This Row],[Artikelprijs]]&lt;&gt;"",Q4_2025[[#This Row],[Artikelprijs]],Q4_2025[[#This Row],[Stuksprijs]])</f>
        <v>458.35</v>
      </c>
      <c r="N1638" s="44">
        <f>Q4_2025[[#This Row],[Besteld]]*Q4_2025[[#This Row],[Prijs 2]]</f>
        <v>458.35</v>
      </c>
      <c r="O1638" s="10">
        <f>IF(Q4_2025[[#This Row],[Brutobedrag 2]]&lt;Q4_2025[[#This Row],[Bruto - Rel.korting]],Q4_2025[[#This Row],[Brutobedrag 2]],Q4_2025[[#This Row],[Brutobedrag 2]]*(100-Q4_2025[[#This Row],[Relatiekorting percentage]])/100)</f>
        <v>458.35</v>
      </c>
      <c r="R1638" s="3"/>
      <c r="W1638"/>
      <c r="AB1638"/>
    </row>
    <row r="1639" spans="1:28" x14ac:dyDescent="0.3">
      <c r="A1639" t="s">
        <v>933</v>
      </c>
      <c r="B1639">
        <v>5022014</v>
      </c>
      <c r="C1639" t="s">
        <v>309</v>
      </c>
      <c r="D1639">
        <v>1</v>
      </c>
      <c r="E1639" s="10">
        <v>377.11</v>
      </c>
      <c r="F1639" s="10">
        <v>377.11</v>
      </c>
      <c r="G1639" s="10">
        <v>377.11</v>
      </c>
      <c r="H1639">
        <v>0</v>
      </c>
      <c r="I1639" s="51" t="str">
        <f>_xlfn.XLOOKUP(Q4_2025[[#This Row],[Artikelnr]],Artikel_prijzen[Artnr],Artikel_prijzen[Groep],"")</f>
        <v>Elektra</v>
      </c>
      <c r="J1639" s="10">
        <f>_xlfn.XLOOKUP(Q4_2025[[#This Row],[Artikelnr]],Artikel_prijzen[Artnr],Artikel_prijzen[Prijs 2025],"")</f>
        <v>298.7</v>
      </c>
      <c r="K1639" t="str">
        <f>IF(Q4_2025[[#This Row],[Artikelprijs]]&lt;&gt;"",IF(Q4_2025[[#This Row],[Stuksprijs]]=Q4_2025[[#This Row],[Artikelprijs]],"Prijs gelijk","Prijs wijkt af"),"")</f>
        <v>Prijs wijkt af</v>
      </c>
      <c r="L1639" t="str">
        <f>IF(Q4_2025[[#This Row],[Relatiekorting percentage]]=0,
    "Nvt",
    IF(Q4_2025[[#This Row],[Brutobedrag 2]] &lt; Q4_2025[[#This Row],[Bruto - Rel.korting]],
        "Nee",
        "Ja"))</f>
        <v>Nvt</v>
      </c>
      <c r="M1639" s="10">
        <f>IF(Q4_2025[[#This Row],[Artikelprijs]]&lt;&gt;"",Q4_2025[[#This Row],[Artikelprijs]],Q4_2025[[#This Row],[Stuksprijs]])</f>
        <v>298.7</v>
      </c>
      <c r="N1639" s="44">
        <f>Q4_2025[[#This Row],[Besteld]]*Q4_2025[[#This Row],[Prijs 2]]</f>
        <v>298.7</v>
      </c>
      <c r="O1639" s="10">
        <f>IF(Q4_2025[[#This Row],[Brutobedrag 2]]&lt;Q4_2025[[#This Row],[Bruto - Rel.korting]],Q4_2025[[#This Row],[Brutobedrag 2]],Q4_2025[[#This Row],[Brutobedrag 2]]*(100-Q4_2025[[#This Row],[Relatiekorting percentage]])/100)</f>
        <v>298.7</v>
      </c>
      <c r="R1639" s="3"/>
      <c r="W1639"/>
      <c r="AB1639"/>
    </row>
    <row r="1640" spans="1:28" x14ac:dyDescent="0.3">
      <c r="A1640" t="s">
        <v>933</v>
      </c>
      <c r="B1640">
        <v>5021006</v>
      </c>
      <c r="C1640" t="s">
        <v>439</v>
      </c>
      <c r="D1640">
        <v>1</v>
      </c>
      <c r="E1640" s="10">
        <v>495.38</v>
      </c>
      <c r="F1640" s="10">
        <v>495.38</v>
      </c>
      <c r="G1640" s="10">
        <v>495.38</v>
      </c>
      <c r="H1640">
        <v>0</v>
      </c>
      <c r="I1640" s="51" t="str">
        <f>_xlfn.XLOOKUP(Q4_2025[[#This Row],[Artikelnr]],Artikel_prijzen[Artnr],Artikel_prijzen[Groep],"")</f>
        <v>Elektra</v>
      </c>
      <c r="J1640" s="10">
        <f>_xlfn.XLOOKUP(Q4_2025[[#This Row],[Artikelnr]],Artikel_prijzen[Artnr],Artikel_prijzen[Prijs 2025],"")</f>
        <v>417.15</v>
      </c>
      <c r="K1640" t="str">
        <f>IF(Q4_2025[[#This Row],[Artikelprijs]]&lt;&gt;"",IF(Q4_2025[[#This Row],[Stuksprijs]]=Q4_2025[[#This Row],[Artikelprijs]],"Prijs gelijk","Prijs wijkt af"),"")</f>
        <v>Prijs wijkt af</v>
      </c>
      <c r="L1640" t="str">
        <f>IF(Q4_2025[[#This Row],[Relatiekorting percentage]]=0,
    "Nvt",
    IF(Q4_2025[[#This Row],[Brutobedrag 2]] &lt; Q4_2025[[#This Row],[Bruto - Rel.korting]],
        "Nee",
        "Ja"))</f>
        <v>Nvt</v>
      </c>
      <c r="M1640" s="10">
        <f>IF(Q4_2025[[#This Row],[Artikelprijs]]&lt;&gt;"",Q4_2025[[#This Row],[Artikelprijs]],Q4_2025[[#This Row],[Stuksprijs]])</f>
        <v>417.15</v>
      </c>
      <c r="N1640" s="44">
        <f>Q4_2025[[#This Row],[Besteld]]*Q4_2025[[#This Row],[Prijs 2]]</f>
        <v>417.15</v>
      </c>
      <c r="O1640" s="10">
        <f>IF(Q4_2025[[#This Row],[Brutobedrag 2]]&lt;Q4_2025[[#This Row],[Bruto - Rel.korting]],Q4_2025[[#This Row],[Brutobedrag 2]],Q4_2025[[#This Row],[Brutobedrag 2]]*(100-Q4_2025[[#This Row],[Relatiekorting percentage]])/100)</f>
        <v>417.15</v>
      </c>
      <c r="R1640" s="3"/>
      <c r="W1640"/>
      <c r="AB1640"/>
    </row>
    <row r="1641" spans="1:28" x14ac:dyDescent="0.3">
      <c r="A1641" t="s">
        <v>933</v>
      </c>
      <c r="B1641">
        <v>5021006</v>
      </c>
      <c r="C1641" t="s">
        <v>439</v>
      </c>
      <c r="D1641">
        <v>-1</v>
      </c>
      <c r="E1641" s="10">
        <v>495.38</v>
      </c>
      <c r="F1641" s="10">
        <v>-495.38</v>
      </c>
      <c r="G1641" s="10">
        <v>-495.38</v>
      </c>
      <c r="H1641">
        <v>0</v>
      </c>
      <c r="I1641" s="51" t="str">
        <f>_xlfn.XLOOKUP(Q4_2025[[#This Row],[Artikelnr]],Artikel_prijzen[Artnr],Artikel_prijzen[Groep],"")</f>
        <v>Elektra</v>
      </c>
      <c r="J1641" s="10">
        <f>_xlfn.XLOOKUP(Q4_2025[[#This Row],[Artikelnr]],Artikel_prijzen[Artnr],Artikel_prijzen[Prijs 2025],"")</f>
        <v>417.15</v>
      </c>
      <c r="K1641" t="str">
        <f>IF(Q4_2025[[#This Row],[Artikelprijs]]&lt;&gt;"",IF(Q4_2025[[#This Row],[Stuksprijs]]=Q4_2025[[#This Row],[Artikelprijs]],"Prijs gelijk","Prijs wijkt af"),"")</f>
        <v>Prijs wijkt af</v>
      </c>
      <c r="L1641" t="str">
        <f>IF(Q4_2025[[#This Row],[Relatiekorting percentage]]=0,
    "Nvt",
    IF(Q4_2025[[#This Row],[Brutobedrag 2]] &lt; Q4_2025[[#This Row],[Bruto - Rel.korting]],
        "Nee",
        "Ja"))</f>
        <v>Nvt</v>
      </c>
      <c r="M1641" s="10">
        <f>IF(Q4_2025[[#This Row],[Artikelprijs]]&lt;&gt;"",Q4_2025[[#This Row],[Artikelprijs]],Q4_2025[[#This Row],[Stuksprijs]])</f>
        <v>417.15</v>
      </c>
      <c r="N1641" s="44">
        <f>Q4_2025[[#This Row],[Besteld]]*Q4_2025[[#This Row],[Prijs 2]]</f>
        <v>-417.15</v>
      </c>
      <c r="O1641" s="10">
        <f>IF(Q4_2025[[#This Row],[Brutobedrag 2]]&lt;Q4_2025[[#This Row],[Bruto - Rel.korting]],Q4_2025[[#This Row],[Brutobedrag 2]],Q4_2025[[#This Row],[Brutobedrag 2]]*(100-Q4_2025[[#This Row],[Relatiekorting percentage]])/100)</f>
        <v>-417.15</v>
      </c>
      <c r="R1641" s="3"/>
      <c r="W1641"/>
      <c r="AB1641"/>
    </row>
    <row r="1642" spans="1:28" x14ac:dyDescent="0.3">
      <c r="A1642" t="s">
        <v>933</v>
      </c>
      <c r="B1642">
        <v>5021026</v>
      </c>
      <c r="C1642" t="s">
        <v>617</v>
      </c>
      <c r="D1642">
        <v>2</v>
      </c>
      <c r="E1642" s="10">
        <v>164.8</v>
      </c>
      <c r="F1642" s="10">
        <v>329.6</v>
      </c>
      <c r="G1642" s="10">
        <v>329.6</v>
      </c>
      <c r="H1642">
        <v>0</v>
      </c>
      <c r="I1642" s="51" t="str">
        <f>_xlfn.XLOOKUP(Q4_2025[[#This Row],[Artikelnr]],Artikel_prijzen[Artnr],Artikel_prijzen[Groep],"")</f>
        <v>Elektra</v>
      </c>
      <c r="J1642" s="10">
        <f>_xlfn.XLOOKUP(Q4_2025[[#This Row],[Artikelnr]],Artikel_prijzen[Artnr],Artikel_prijzen[Prijs 2025],"")</f>
        <v>106.8625</v>
      </c>
      <c r="K1642" t="str">
        <f>IF(Q4_2025[[#This Row],[Artikelprijs]]&lt;&gt;"",IF(Q4_2025[[#This Row],[Stuksprijs]]=Q4_2025[[#This Row],[Artikelprijs]],"Prijs gelijk","Prijs wijkt af"),"")</f>
        <v>Prijs wijkt af</v>
      </c>
      <c r="L1642" t="str">
        <f>IF(Q4_2025[[#This Row],[Relatiekorting percentage]]=0,
    "Nvt",
    IF(Q4_2025[[#This Row],[Brutobedrag 2]] &lt; Q4_2025[[#This Row],[Bruto - Rel.korting]],
        "Nee",
        "Ja"))</f>
        <v>Nvt</v>
      </c>
      <c r="M1642" s="10">
        <f>IF(Q4_2025[[#This Row],[Artikelprijs]]&lt;&gt;"",Q4_2025[[#This Row],[Artikelprijs]],Q4_2025[[#This Row],[Stuksprijs]])</f>
        <v>106.8625</v>
      </c>
      <c r="N1642" s="44">
        <f>Q4_2025[[#This Row],[Besteld]]*Q4_2025[[#This Row],[Prijs 2]]</f>
        <v>213.72499999999999</v>
      </c>
      <c r="O1642" s="10">
        <f>IF(Q4_2025[[#This Row],[Brutobedrag 2]]&lt;Q4_2025[[#This Row],[Bruto - Rel.korting]],Q4_2025[[#This Row],[Brutobedrag 2]],Q4_2025[[#This Row],[Brutobedrag 2]]*(100-Q4_2025[[#This Row],[Relatiekorting percentage]])/100)</f>
        <v>213.72499999999999</v>
      </c>
      <c r="R1642" s="3"/>
      <c r="W1642"/>
      <c r="AB1642"/>
    </row>
    <row r="1643" spans="1:28" x14ac:dyDescent="0.3">
      <c r="A1643" t="s">
        <v>933</v>
      </c>
      <c r="B1643">
        <v>5021006</v>
      </c>
      <c r="C1643" t="s">
        <v>439</v>
      </c>
      <c r="D1643">
        <v>1</v>
      </c>
      <c r="E1643" s="10">
        <v>495.38</v>
      </c>
      <c r="F1643" s="10">
        <v>495.38</v>
      </c>
      <c r="G1643" s="10">
        <v>495.38</v>
      </c>
      <c r="H1643">
        <v>0</v>
      </c>
      <c r="I1643" s="51" t="str">
        <f>_xlfn.XLOOKUP(Q4_2025[[#This Row],[Artikelnr]],Artikel_prijzen[Artnr],Artikel_prijzen[Groep],"")</f>
        <v>Elektra</v>
      </c>
      <c r="J1643" s="10">
        <f>_xlfn.XLOOKUP(Q4_2025[[#This Row],[Artikelnr]],Artikel_prijzen[Artnr],Artikel_prijzen[Prijs 2025],"")</f>
        <v>417.15</v>
      </c>
      <c r="K1643" t="str">
        <f>IF(Q4_2025[[#This Row],[Artikelprijs]]&lt;&gt;"",IF(Q4_2025[[#This Row],[Stuksprijs]]=Q4_2025[[#This Row],[Artikelprijs]],"Prijs gelijk","Prijs wijkt af"),"")</f>
        <v>Prijs wijkt af</v>
      </c>
      <c r="L1643" t="str">
        <f>IF(Q4_2025[[#This Row],[Relatiekorting percentage]]=0,
    "Nvt",
    IF(Q4_2025[[#This Row],[Brutobedrag 2]] &lt; Q4_2025[[#This Row],[Bruto - Rel.korting]],
        "Nee",
        "Ja"))</f>
        <v>Nvt</v>
      </c>
      <c r="M1643" s="10">
        <f>IF(Q4_2025[[#This Row],[Artikelprijs]]&lt;&gt;"",Q4_2025[[#This Row],[Artikelprijs]],Q4_2025[[#This Row],[Stuksprijs]])</f>
        <v>417.15</v>
      </c>
      <c r="N1643" s="44">
        <f>Q4_2025[[#This Row],[Besteld]]*Q4_2025[[#This Row],[Prijs 2]]</f>
        <v>417.15</v>
      </c>
      <c r="O1643" s="10">
        <f>IF(Q4_2025[[#This Row],[Brutobedrag 2]]&lt;Q4_2025[[#This Row],[Bruto - Rel.korting]],Q4_2025[[#This Row],[Brutobedrag 2]],Q4_2025[[#This Row],[Brutobedrag 2]]*(100-Q4_2025[[#This Row],[Relatiekorting percentage]])/100)</f>
        <v>417.15</v>
      </c>
      <c r="R1643" s="3"/>
      <c r="W1643"/>
      <c r="AB1643"/>
    </row>
    <row r="1644" spans="1:28" x14ac:dyDescent="0.3">
      <c r="A1644" t="s">
        <v>933</v>
      </c>
      <c r="B1644">
        <v>5021026</v>
      </c>
      <c r="C1644" t="s">
        <v>299</v>
      </c>
      <c r="D1644">
        <v>1</v>
      </c>
      <c r="E1644" s="10">
        <v>164.8</v>
      </c>
      <c r="F1644" s="10">
        <v>164.8</v>
      </c>
      <c r="G1644" s="10">
        <v>164.8</v>
      </c>
      <c r="H1644">
        <v>0</v>
      </c>
      <c r="I1644" s="51" t="str">
        <f>_xlfn.XLOOKUP(Q4_2025[[#This Row],[Artikelnr]],Artikel_prijzen[Artnr],Artikel_prijzen[Groep],"")</f>
        <v>Elektra</v>
      </c>
      <c r="J1644" s="10">
        <f>_xlfn.XLOOKUP(Q4_2025[[#This Row],[Artikelnr]],Artikel_prijzen[Artnr],Artikel_prijzen[Prijs 2025],"")</f>
        <v>106.8625</v>
      </c>
      <c r="K1644" t="str">
        <f>IF(Q4_2025[[#This Row],[Artikelprijs]]&lt;&gt;"",IF(Q4_2025[[#This Row],[Stuksprijs]]=Q4_2025[[#This Row],[Artikelprijs]],"Prijs gelijk","Prijs wijkt af"),"")</f>
        <v>Prijs wijkt af</v>
      </c>
      <c r="L1644" t="str">
        <f>IF(Q4_2025[[#This Row],[Relatiekorting percentage]]=0,
    "Nvt",
    IF(Q4_2025[[#This Row],[Brutobedrag 2]] &lt; Q4_2025[[#This Row],[Bruto - Rel.korting]],
        "Nee",
        "Ja"))</f>
        <v>Nvt</v>
      </c>
      <c r="M1644" s="10">
        <f>IF(Q4_2025[[#This Row],[Artikelprijs]]&lt;&gt;"",Q4_2025[[#This Row],[Artikelprijs]],Q4_2025[[#This Row],[Stuksprijs]])</f>
        <v>106.8625</v>
      </c>
      <c r="N1644" s="44">
        <f>Q4_2025[[#This Row],[Besteld]]*Q4_2025[[#This Row],[Prijs 2]]</f>
        <v>106.8625</v>
      </c>
      <c r="O1644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1644" s="3"/>
      <c r="W1644"/>
      <c r="AB1644"/>
    </row>
    <row r="1645" spans="1:28" x14ac:dyDescent="0.3">
      <c r="A1645" t="s">
        <v>933</v>
      </c>
      <c r="B1645">
        <v>5021026</v>
      </c>
      <c r="C1645" t="s">
        <v>299</v>
      </c>
      <c r="D1645">
        <v>1</v>
      </c>
      <c r="E1645" s="10">
        <v>164.8</v>
      </c>
      <c r="F1645" s="10">
        <v>164.8</v>
      </c>
      <c r="G1645" s="10">
        <v>164.8</v>
      </c>
      <c r="H1645">
        <v>0</v>
      </c>
      <c r="I1645" s="51" t="str">
        <f>_xlfn.XLOOKUP(Q4_2025[[#This Row],[Artikelnr]],Artikel_prijzen[Artnr],Artikel_prijzen[Groep],"")</f>
        <v>Elektra</v>
      </c>
      <c r="J1645" s="10">
        <f>_xlfn.XLOOKUP(Q4_2025[[#This Row],[Artikelnr]],Artikel_prijzen[Artnr],Artikel_prijzen[Prijs 2025],"")</f>
        <v>106.8625</v>
      </c>
      <c r="K1645" t="str">
        <f>IF(Q4_2025[[#This Row],[Artikelprijs]]&lt;&gt;"",IF(Q4_2025[[#This Row],[Stuksprijs]]=Q4_2025[[#This Row],[Artikelprijs]],"Prijs gelijk","Prijs wijkt af"),"")</f>
        <v>Prijs wijkt af</v>
      </c>
      <c r="L1645" t="str">
        <f>IF(Q4_2025[[#This Row],[Relatiekorting percentage]]=0,
    "Nvt",
    IF(Q4_2025[[#This Row],[Brutobedrag 2]] &lt; Q4_2025[[#This Row],[Bruto - Rel.korting]],
        "Nee",
        "Ja"))</f>
        <v>Nvt</v>
      </c>
      <c r="M1645" s="10">
        <f>IF(Q4_2025[[#This Row],[Artikelprijs]]&lt;&gt;"",Q4_2025[[#This Row],[Artikelprijs]],Q4_2025[[#This Row],[Stuksprijs]])</f>
        <v>106.8625</v>
      </c>
      <c r="N1645" s="44">
        <f>Q4_2025[[#This Row],[Besteld]]*Q4_2025[[#This Row],[Prijs 2]]</f>
        <v>106.8625</v>
      </c>
      <c r="O1645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1645" s="3"/>
      <c r="W1645"/>
      <c r="AB1645"/>
    </row>
    <row r="1646" spans="1:28" x14ac:dyDescent="0.3">
      <c r="A1646" t="s">
        <v>933</v>
      </c>
      <c r="B1646">
        <v>5021026</v>
      </c>
      <c r="C1646" t="s">
        <v>299</v>
      </c>
      <c r="D1646">
        <v>1</v>
      </c>
      <c r="E1646" s="10">
        <v>164.8</v>
      </c>
      <c r="F1646" s="10">
        <v>164.8</v>
      </c>
      <c r="G1646" s="10">
        <v>164.8</v>
      </c>
      <c r="H1646">
        <v>0</v>
      </c>
      <c r="I1646" s="51" t="str">
        <f>_xlfn.XLOOKUP(Q4_2025[[#This Row],[Artikelnr]],Artikel_prijzen[Artnr],Artikel_prijzen[Groep],"")</f>
        <v>Elektra</v>
      </c>
      <c r="J1646" s="10">
        <f>_xlfn.XLOOKUP(Q4_2025[[#This Row],[Artikelnr]],Artikel_prijzen[Artnr],Artikel_prijzen[Prijs 2025],"")</f>
        <v>106.8625</v>
      </c>
      <c r="K1646" t="str">
        <f>IF(Q4_2025[[#This Row],[Artikelprijs]]&lt;&gt;"",IF(Q4_2025[[#This Row],[Stuksprijs]]=Q4_2025[[#This Row],[Artikelprijs]],"Prijs gelijk","Prijs wijkt af"),"")</f>
        <v>Prijs wijkt af</v>
      </c>
      <c r="L1646" t="str">
        <f>IF(Q4_2025[[#This Row],[Relatiekorting percentage]]=0,
    "Nvt",
    IF(Q4_2025[[#This Row],[Brutobedrag 2]] &lt; Q4_2025[[#This Row],[Bruto - Rel.korting]],
        "Nee",
        "Ja"))</f>
        <v>Nvt</v>
      </c>
      <c r="M1646" s="10">
        <f>IF(Q4_2025[[#This Row],[Artikelprijs]]&lt;&gt;"",Q4_2025[[#This Row],[Artikelprijs]],Q4_2025[[#This Row],[Stuksprijs]])</f>
        <v>106.8625</v>
      </c>
      <c r="N1646" s="44">
        <f>Q4_2025[[#This Row],[Besteld]]*Q4_2025[[#This Row],[Prijs 2]]</f>
        <v>106.8625</v>
      </c>
      <c r="O1646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1646" s="3"/>
      <c r="W1646"/>
      <c r="AB1646"/>
    </row>
    <row r="1647" spans="1:28" x14ac:dyDescent="0.3">
      <c r="A1647" t="s">
        <v>933</v>
      </c>
      <c r="B1647">
        <v>5021026</v>
      </c>
      <c r="C1647" t="s">
        <v>299</v>
      </c>
      <c r="D1647">
        <v>1</v>
      </c>
      <c r="E1647" s="10">
        <v>164.8</v>
      </c>
      <c r="F1647" s="10">
        <v>164.8</v>
      </c>
      <c r="G1647" s="10">
        <v>164.8</v>
      </c>
      <c r="H1647">
        <v>0</v>
      </c>
      <c r="I1647" s="51" t="str">
        <f>_xlfn.XLOOKUP(Q4_2025[[#This Row],[Artikelnr]],Artikel_prijzen[Artnr],Artikel_prijzen[Groep],"")</f>
        <v>Elektra</v>
      </c>
      <c r="J1647" s="10">
        <f>_xlfn.XLOOKUP(Q4_2025[[#This Row],[Artikelnr]],Artikel_prijzen[Artnr],Artikel_prijzen[Prijs 2025],"")</f>
        <v>106.8625</v>
      </c>
      <c r="K1647" t="str">
        <f>IF(Q4_2025[[#This Row],[Artikelprijs]]&lt;&gt;"",IF(Q4_2025[[#This Row],[Stuksprijs]]=Q4_2025[[#This Row],[Artikelprijs]],"Prijs gelijk","Prijs wijkt af"),"")</f>
        <v>Prijs wijkt af</v>
      </c>
      <c r="L1647" t="str">
        <f>IF(Q4_2025[[#This Row],[Relatiekorting percentage]]=0,
    "Nvt",
    IF(Q4_2025[[#This Row],[Brutobedrag 2]] &lt; Q4_2025[[#This Row],[Bruto - Rel.korting]],
        "Nee",
        "Ja"))</f>
        <v>Nvt</v>
      </c>
      <c r="M1647" s="10">
        <f>IF(Q4_2025[[#This Row],[Artikelprijs]]&lt;&gt;"",Q4_2025[[#This Row],[Artikelprijs]],Q4_2025[[#This Row],[Stuksprijs]])</f>
        <v>106.8625</v>
      </c>
      <c r="N1647" s="44">
        <f>Q4_2025[[#This Row],[Besteld]]*Q4_2025[[#This Row],[Prijs 2]]</f>
        <v>106.8625</v>
      </c>
      <c r="O1647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1647" s="3"/>
      <c r="W1647"/>
      <c r="AB1647"/>
    </row>
    <row r="1648" spans="1:28" x14ac:dyDescent="0.3">
      <c r="A1648" t="s">
        <v>933</v>
      </c>
      <c r="B1648">
        <v>5021026</v>
      </c>
      <c r="C1648" t="s">
        <v>299</v>
      </c>
      <c r="D1648">
        <v>1</v>
      </c>
      <c r="E1648" s="10">
        <v>164.8</v>
      </c>
      <c r="F1648" s="10">
        <v>164.8</v>
      </c>
      <c r="G1648" s="10">
        <v>164.8</v>
      </c>
      <c r="H1648">
        <v>0</v>
      </c>
      <c r="I1648" s="51" t="str">
        <f>_xlfn.XLOOKUP(Q4_2025[[#This Row],[Artikelnr]],Artikel_prijzen[Artnr],Artikel_prijzen[Groep],"")</f>
        <v>Elektra</v>
      </c>
      <c r="J1648" s="10">
        <f>_xlfn.XLOOKUP(Q4_2025[[#This Row],[Artikelnr]],Artikel_prijzen[Artnr],Artikel_prijzen[Prijs 2025],"")</f>
        <v>106.8625</v>
      </c>
      <c r="K1648" t="str">
        <f>IF(Q4_2025[[#This Row],[Artikelprijs]]&lt;&gt;"",IF(Q4_2025[[#This Row],[Stuksprijs]]=Q4_2025[[#This Row],[Artikelprijs]],"Prijs gelijk","Prijs wijkt af"),"")</f>
        <v>Prijs wijkt af</v>
      </c>
      <c r="L1648" t="str">
        <f>IF(Q4_2025[[#This Row],[Relatiekorting percentage]]=0,
    "Nvt",
    IF(Q4_2025[[#This Row],[Brutobedrag 2]] &lt; Q4_2025[[#This Row],[Bruto - Rel.korting]],
        "Nee",
        "Ja"))</f>
        <v>Nvt</v>
      </c>
      <c r="M1648" s="10">
        <f>IF(Q4_2025[[#This Row],[Artikelprijs]]&lt;&gt;"",Q4_2025[[#This Row],[Artikelprijs]],Q4_2025[[#This Row],[Stuksprijs]])</f>
        <v>106.8625</v>
      </c>
      <c r="N1648" s="44">
        <f>Q4_2025[[#This Row],[Besteld]]*Q4_2025[[#This Row],[Prijs 2]]</f>
        <v>106.8625</v>
      </c>
      <c r="O1648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1648" s="3"/>
      <c r="W1648"/>
      <c r="AB1648"/>
    </row>
    <row r="1649" spans="1:28" x14ac:dyDescent="0.3">
      <c r="A1649" t="s">
        <v>933</v>
      </c>
      <c r="B1649">
        <v>5021026</v>
      </c>
      <c r="C1649" t="s">
        <v>299</v>
      </c>
      <c r="D1649">
        <v>2</v>
      </c>
      <c r="E1649" s="10">
        <v>164.8</v>
      </c>
      <c r="F1649" s="10">
        <v>329.6</v>
      </c>
      <c r="G1649" s="10">
        <v>329.6</v>
      </c>
      <c r="H1649">
        <v>0</v>
      </c>
      <c r="I1649" s="51" t="str">
        <f>_xlfn.XLOOKUP(Q4_2025[[#This Row],[Artikelnr]],Artikel_prijzen[Artnr],Artikel_prijzen[Groep],"")</f>
        <v>Elektra</v>
      </c>
      <c r="J1649" s="10">
        <f>_xlfn.XLOOKUP(Q4_2025[[#This Row],[Artikelnr]],Artikel_prijzen[Artnr],Artikel_prijzen[Prijs 2025],"")</f>
        <v>106.8625</v>
      </c>
      <c r="K1649" t="str">
        <f>IF(Q4_2025[[#This Row],[Artikelprijs]]&lt;&gt;"",IF(Q4_2025[[#This Row],[Stuksprijs]]=Q4_2025[[#This Row],[Artikelprijs]],"Prijs gelijk","Prijs wijkt af"),"")</f>
        <v>Prijs wijkt af</v>
      </c>
      <c r="L1649" t="str">
        <f>IF(Q4_2025[[#This Row],[Relatiekorting percentage]]=0,
    "Nvt",
    IF(Q4_2025[[#This Row],[Brutobedrag 2]] &lt; Q4_2025[[#This Row],[Bruto - Rel.korting]],
        "Nee",
        "Ja"))</f>
        <v>Nvt</v>
      </c>
      <c r="M1649" s="10">
        <f>IF(Q4_2025[[#This Row],[Artikelprijs]]&lt;&gt;"",Q4_2025[[#This Row],[Artikelprijs]],Q4_2025[[#This Row],[Stuksprijs]])</f>
        <v>106.8625</v>
      </c>
      <c r="N1649" s="44">
        <f>Q4_2025[[#This Row],[Besteld]]*Q4_2025[[#This Row],[Prijs 2]]</f>
        <v>213.72499999999999</v>
      </c>
      <c r="O1649" s="10">
        <f>IF(Q4_2025[[#This Row],[Brutobedrag 2]]&lt;Q4_2025[[#This Row],[Bruto - Rel.korting]],Q4_2025[[#This Row],[Brutobedrag 2]],Q4_2025[[#This Row],[Brutobedrag 2]]*(100-Q4_2025[[#This Row],[Relatiekorting percentage]])/100)</f>
        <v>213.72499999999999</v>
      </c>
      <c r="R1649" s="3"/>
      <c r="W1649"/>
      <c r="AB1649"/>
    </row>
    <row r="1650" spans="1:28" x14ac:dyDescent="0.3">
      <c r="A1650" t="s">
        <v>933</v>
      </c>
      <c r="B1650">
        <v>5021026</v>
      </c>
      <c r="C1650" t="s">
        <v>299</v>
      </c>
      <c r="D1650">
        <v>2</v>
      </c>
      <c r="E1650" s="10">
        <v>164.8</v>
      </c>
      <c r="F1650" s="10">
        <v>329.6</v>
      </c>
      <c r="G1650" s="10">
        <v>329.6</v>
      </c>
      <c r="H1650">
        <v>0</v>
      </c>
      <c r="I1650" s="51" t="str">
        <f>_xlfn.XLOOKUP(Q4_2025[[#This Row],[Artikelnr]],Artikel_prijzen[Artnr],Artikel_prijzen[Groep],"")</f>
        <v>Elektra</v>
      </c>
      <c r="J1650" s="10">
        <f>_xlfn.XLOOKUP(Q4_2025[[#This Row],[Artikelnr]],Artikel_prijzen[Artnr],Artikel_prijzen[Prijs 2025],"")</f>
        <v>106.8625</v>
      </c>
      <c r="K1650" t="str">
        <f>IF(Q4_2025[[#This Row],[Artikelprijs]]&lt;&gt;"",IF(Q4_2025[[#This Row],[Stuksprijs]]=Q4_2025[[#This Row],[Artikelprijs]],"Prijs gelijk","Prijs wijkt af"),"")</f>
        <v>Prijs wijkt af</v>
      </c>
      <c r="L1650" t="str">
        <f>IF(Q4_2025[[#This Row],[Relatiekorting percentage]]=0,
    "Nvt",
    IF(Q4_2025[[#This Row],[Brutobedrag 2]] &lt; Q4_2025[[#This Row],[Bruto - Rel.korting]],
        "Nee",
        "Ja"))</f>
        <v>Nvt</v>
      </c>
      <c r="M1650" s="10">
        <f>IF(Q4_2025[[#This Row],[Artikelprijs]]&lt;&gt;"",Q4_2025[[#This Row],[Artikelprijs]],Q4_2025[[#This Row],[Stuksprijs]])</f>
        <v>106.8625</v>
      </c>
      <c r="N1650" s="44">
        <f>Q4_2025[[#This Row],[Besteld]]*Q4_2025[[#This Row],[Prijs 2]]</f>
        <v>213.72499999999999</v>
      </c>
      <c r="O1650" s="10">
        <f>IF(Q4_2025[[#This Row],[Brutobedrag 2]]&lt;Q4_2025[[#This Row],[Bruto - Rel.korting]],Q4_2025[[#This Row],[Brutobedrag 2]],Q4_2025[[#This Row],[Brutobedrag 2]]*(100-Q4_2025[[#This Row],[Relatiekorting percentage]])/100)</f>
        <v>213.72499999999999</v>
      </c>
      <c r="R1650" s="3"/>
      <c r="W1650"/>
      <c r="AB1650"/>
    </row>
    <row r="1651" spans="1:28" x14ac:dyDescent="0.3">
      <c r="A1651" t="s">
        <v>933</v>
      </c>
      <c r="B1651">
        <v>5021026</v>
      </c>
      <c r="C1651" t="s">
        <v>299</v>
      </c>
      <c r="D1651">
        <v>3</v>
      </c>
      <c r="E1651" s="10">
        <v>164.8</v>
      </c>
      <c r="F1651" s="10">
        <v>494.4</v>
      </c>
      <c r="G1651" s="10">
        <v>494.4</v>
      </c>
      <c r="H1651">
        <v>0</v>
      </c>
      <c r="I1651" s="51" t="str">
        <f>_xlfn.XLOOKUP(Q4_2025[[#This Row],[Artikelnr]],Artikel_prijzen[Artnr],Artikel_prijzen[Groep],"")</f>
        <v>Elektra</v>
      </c>
      <c r="J1651" s="10">
        <f>_xlfn.XLOOKUP(Q4_2025[[#This Row],[Artikelnr]],Artikel_prijzen[Artnr],Artikel_prijzen[Prijs 2025],"")</f>
        <v>106.8625</v>
      </c>
      <c r="K1651" t="str">
        <f>IF(Q4_2025[[#This Row],[Artikelprijs]]&lt;&gt;"",IF(Q4_2025[[#This Row],[Stuksprijs]]=Q4_2025[[#This Row],[Artikelprijs]],"Prijs gelijk","Prijs wijkt af"),"")</f>
        <v>Prijs wijkt af</v>
      </c>
      <c r="L1651" t="str">
        <f>IF(Q4_2025[[#This Row],[Relatiekorting percentage]]=0,
    "Nvt",
    IF(Q4_2025[[#This Row],[Brutobedrag 2]] &lt; Q4_2025[[#This Row],[Bruto - Rel.korting]],
        "Nee",
        "Ja"))</f>
        <v>Nvt</v>
      </c>
      <c r="M1651" s="10">
        <f>IF(Q4_2025[[#This Row],[Artikelprijs]]&lt;&gt;"",Q4_2025[[#This Row],[Artikelprijs]],Q4_2025[[#This Row],[Stuksprijs]])</f>
        <v>106.8625</v>
      </c>
      <c r="N1651" s="44">
        <f>Q4_2025[[#This Row],[Besteld]]*Q4_2025[[#This Row],[Prijs 2]]</f>
        <v>320.58749999999998</v>
      </c>
      <c r="O1651" s="10">
        <f>IF(Q4_2025[[#This Row],[Brutobedrag 2]]&lt;Q4_2025[[#This Row],[Bruto - Rel.korting]],Q4_2025[[#This Row],[Brutobedrag 2]],Q4_2025[[#This Row],[Brutobedrag 2]]*(100-Q4_2025[[#This Row],[Relatiekorting percentage]])/100)</f>
        <v>320.58749999999998</v>
      </c>
      <c r="R1651" s="3"/>
      <c r="W1651"/>
      <c r="AB1651"/>
    </row>
    <row r="1652" spans="1:28" x14ac:dyDescent="0.3">
      <c r="A1652" t="s">
        <v>933</v>
      </c>
      <c r="B1652">
        <v>5021026</v>
      </c>
      <c r="C1652" t="s">
        <v>299</v>
      </c>
      <c r="D1652">
        <v>1</v>
      </c>
      <c r="E1652" s="10">
        <v>164.8</v>
      </c>
      <c r="F1652" s="10">
        <v>164.8</v>
      </c>
      <c r="G1652" s="10">
        <v>164.8</v>
      </c>
      <c r="H1652">
        <v>0</v>
      </c>
      <c r="I1652" s="51" t="str">
        <f>_xlfn.XLOOKUP(Q4_2025[[#This Row],[Artikelnr]],Artikel_prijzen[Artnr],Artikel_prijzen[Groep],"")</f>
        <v>Elektra</v>
      </c>
      <c r="J1652" s="10">
        <f>_xlfn.XLOOKUP(Q4_2025[[#This Row],[Artikelnr]],Artikel_prijzen[Artnr],Artikel_prijzen[Prijs 2025],"")</f>
        <v>106.8625</v>
      </c>
      <c r="K1652" t="str">
        <f>IF(Q4_2025[[#This Row],[Artikelprijs]]&lt;&gt;"",IF(Q4_2025[[#This Row],[Stuksprijs]]=Q4_2025[[#This Row],[Artikelprijs]],"Prijs gelijk","Prijs wijkt af"),"")</f>
        <v>Prijs wijkt af</v>
      </c>
      <c r="L1652" t="str">
        <f>IF(Q4_2025[[#This Row],[Relatiekorting percentage]]=0,
    "Nvt",
    IF(Q4_2025[[#This Row],[Brutobedrag 2]] &lt; Q4_2025[[#This Row],[Bruto - Rel.korting]],
        "Nee",
        "Ja"))</f>
        <v>Nvt</v>
      </c>
      <c r="M1652" s="10">
        <f>IF(Q4_2025[[#This Row],[Artikelprijs]]&lt;&gt;"",Q4_2025[[#This Row],[Artikelprijs]],Q4_2025[[#This Row],[Stuksprijs]])</f>
        <v>106.8625</v>
      </c>
      <c r="N1652" s="44">
        <f>Q4_2025[[#This Row],[Besteld]]*Q4_2025[[#This Row],[Prijs 2]]</f>
        <v>106.8625</v>
      </c>
      <c r="O1652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1652" s="3"/>
      <c r="W1652"/>
      <c r="AB1652"/>
    </row>
    <row r="1653" spans="1:28" x14ac:dyDescent="0.3">
      <c r="A1653" t="s">
        <v>933</v>
      </c>
      <c r="B1653">
        <v>5021026</v>
      </c>
      <c r="C1653" t="s">
        <v>299</v>
      </c>
      <c r="D1653">
        <v>1</v>
      </c>
      <c r="E1653" s="10">
        <v>164.8</v>
      </c>
      <c r="F1653" s="10">
        <v>164.8</v>
      </c>
      <c r="G1653" s="10">
        <v>164.8</v>
      </c>
      <c r="H1653">
        <v>0</v>
      </c>
      <c r="I1653" s="51" t="str">
        <f>_xlfn.XLOOKUP(Q4_2025[[#This Row],[Artikelnr]],Artikel_prijzen[Artnr],Artikel_prijzen[Groep],"")</f>
        <v>Elektra</v>
      </c>
      <c r="J1653" s="10">
        <f>_xlfn.XLOOKUP(Q4_2025[[#This Row],[Artikelnr]],Artikel_prijzen[Artnr],Artikel_prijzen[Prijs 2025],"")</f>
        <v>106.8625</v>
      </c>
      <c r="K1653" t="str">
        <f>IF(Q4_2025[[#This Row],[Artikelprijs]]&lt;&gt;"",IF(Q4_2025[[#This Row],[Stuksprijs]]=Q4_2025[[#This Row],[Artikelprijs]],"Prijs gelijk","Prijs wijkt af"),"")</f>
        <v>Prijs wijkt af</v>
      </c>
      <c r="L1653" t="str">
        <f>IF(Q4_2025[[#This Row],[Relatiekorting percentage]]=0,
    "Nvt",
    IF(Q4_2025[[#This Row],[Brutobedrag 2]] &lt; Q4_2025[[#This Row],[Bruto - Rel.korting]],
        "Nee",
        "Ja"))</f>
        <v>Nvt</v>
      </c>
      <c r="M1653" s="10">
        <f>IF(Q4_2025[[#This Row],[Artikelprijs]]&lt;&gt;"",Q4_2025[[#This Row],[Artikelprijs]],Q4_2025[[#This Row],[Stuksprijs]])</f>
        <v>106.8625</v>
      </c>
      <c r="N1653" s="44">
        <f>Q4_2025[[#This Row],[Besteld]]*Q4_2025[[#This Row],[Prijs 2]]</f>
        <v>106.8625</v>
      </c>
      <c r="O1653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1653" s="3"/>
      <c r="W1653"/>
      <c r="AB1653"/>
    </row>
    <row r="1654" spans="1:28" x14ac:dyDescent="0.3">
      <c r="A1654" t="s">
        <v>933</v>
      </c>
      <c r="B1654">
        <v>5021026</v>
      </c>
      <c r="C1654" t="s">
        <v>299</v>
      </c>
      <c r="D1654">
        <v>1</v>
      </c>
      <c r="E1654" s="10">
        <v>164.8</v>
      </c>
      <c r="F1654" s="10">
        <v>164.8</v>
      </c>
      <c r="G1654" s="10">
        <v>164.8</v>
      </c>
      <c r="H1654">
        <v>0</v>
      </c>
      <c r="I1654" s="51" t="str">
        <f>_xlfn.XLOOKUP(Q4_2025[[#This Row],[Artikelnr]],Artikel_prijzen[Artnr],Artikel_prijzen[Groep],"")</f>
        <v>Elektra</v>
      </c>
      <c r="J1654" s="10">
        <f>_xlfn.XLOOKUP(Q4_2025[[#This Row],[Artikelnr]],Artikel_prijzen[Artnr],Artikel_prijzen[Prijs 2025],"")</f>
        <v>106.8625</v>
      </c>
      <c r="K1654" t="str">
        <f>IF(Q4_2025[[#This Row],[Artikelprijs]]&lt;&gt;"",IF(Q4_2025[[#This Row],[Stuksprijs]]=Q4_2025[[#This Row],[Artikelprijs]],"Prijs gelijk","Prijs wijkt af"),"")</f>
        <v>Prijs wijkt af</v>
      </c>
      <c r="L1654" t="str">
        <f>IF(Q4_2025[[#This Row],[Relatiekorting percentage]]=0,
    "Nvt",
    IF(Q4_2025[[#This Row],[Brutobedrag 2]] &lt; Q4_2025[[#This Row],[Bruto - Rel.korting]],
        "Nee",
        "Ja"))</f>
        <v>Nvt</v>
      </c>
      <c r="M1654" s="10">
        <f>IF(Q4_2025[[#This Row],[Artikelprijs]]&lt;&gt;"",Q4_2025[[#This Row],[Artikelprijs]],Q4_2025[[#This Row],[Stuksprijs]])</f>
        <v>106.8625</v>
      </c>
      <c r="N1654" s="44">
        <f>Q4_2025[[#This Row],[Besteld]]*Q4_2025[[#This Row],[Prijs 2]]</f>
        <v>106.8625</v>
      </c>
      <c r="O1654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1654" s="3"/>
      <c r="W1654"/>
      <c r="AB1654"/>
    </row>
    <row r="1655" spans="1:28" x14ac:dyDescent="0.3">
      <c r="A1655" t="s">
        <v>933</v>
      </c>
      <c r="B1655">
        <v>5022014</v>
      </c>
      <c r="C1655" t="s">
        <v>309</v>
      </c>
      <c r="D1655">
        <v>1</v>
      </c>
      <c r="E1655" s="10">
        <v>377.11</v>
      </c>
      <c r="F1655" s="10">
        <v>377.11</v>
      </c>
      <c r="G1655" s="10">
        <v>377.11</v>
      </c>
      <c r="H1655">
        <v>0</v>
      </c>
      <c r="I1655" s="51" t="str">
        <f>_xlfn.XLOOKUP(Q4_2025[[#This Row],[Artikelnr]],Artikel_prijzen[Artnr],Artikel_prijzen[Groep],"")</f>
        <v>Elektra</v>
      </c>
      <c r="J1655" s="10">
        <f>_xlfn.XLOOKUP(Q4_2025[[#This Row],[Artikelnr]],Artikel_prijzen[Artnr],Artikel_prijzen[Prijs 2025],"")</f>
        <v>298.7</v>
      </c>
      <c r="K1655" t="str">
        <f>IF(Q4_2025[[#This Row],[Artikelprijs]]&lt;&gt;"",IF(Q4_2025[[#This Row],[Stuksprijs]]=Q4_2025[[#This Row],[Artikelprijs]],"Prijs gelijk","Prijs wijkt af"),"")</f>
        <v>Prijs wijkt af</v>
      </c>
      <c r="L1655" t="str">
        <f>IF(Q4_2025[[#This Row],[Relatiekorting percentage]]=0,
    "Nvt",
    IF(Q4_2025[[#This Row],[Brutobedrag 2]] &lt; Q4_2025[[#This Row],[Bruto - Rel.korting]],
        "Nee",
        "Ja"))</f>
        <v>Nvt</v>
      </c>
      <c r="M1655" s="10">
        <f>IF(Q4_2025[[#This Row],[Artikelprijs]]&lt;&gt;"",Q4_2025[[#This Row],[Artikelprijs]],Q4_2025[[#This Row],[Stuksprijs]])</f>
        <v>298.7</v>
      </c>
      <c r="N1655" s="44">
        <f>Q4_2025[[#This Row],[Besteld]]*Q4_2025[[#This Row],[Prijs 2]]</f>
        <v>298.7</v>
      </c>
      <c r="O1655" s="10">
        <f>IF(Q4_2025[[#This Row],[Brutobedrag 2]]&lt;Q4_2025[[#This Row],[Bruto - Rel.korting]],Q4_2025[[#This Row],[Brutobedrag 2]],Q4_2025[[#This Row],[Brutobedrag 2]]*(100-Q4_2025[[#This Row],[Relatiekorting percentage]])/100)</f>
        <v>298.7</v>
      </c>
      <c r="R1655" s="3"/>
      <c r="W1655"/>
      <c r="AB1655"/>
    </row>
    <row r="1656" spans="1:28" x14ac:dyDescent="0.3">
      <c r="A1656" t="s">
        <v>933</v>
      </c>
      <c r="B1656">
        <v>5021026</v>
      </c>
      <c r="C1656" t="s">
        <v>617</v>
      </c>
      <c r="D1656">
        <v>2</v>
      </c>
      <c r="E1656" s="10">
        <v>164.8</v>
      </c>
      <c r="F1656" s="10">
        <v>329.6</v>
      </c>
      <c r="G1656" s="10">
        <v>329.6</v>
      </c>
      <c r="H1656">
        <v>0</v>
      </c>
      <c r="I1656" s="51" t="str">
        <f>_xlfn.XLOOKUP(Q4_2025[[#This Row],[Artikelnr]],Artikel_prijzen[Artnr],Artikel_prijzen[Groep],"")</f>
        <v>Elektra</v>
      </c>
      <c r="J1656" s="10">
        <f>_xlfn.XLOOKUP(Q4_2025[[#This Row],[Artikelnr]],Artikel_prijzen[Artnr],Artikel_prijzen[Prijs 2025],"")</f>
        <v>106.8625</v>
      </c>
      <c r="K1656" t="str">
        <f>IF(Q4_2025[[#This Row],[Artikelprijs]]&lt;&gt;"",IF(Q4_2025[[#This Row],[Stuksprijs]]=Q4_2025[[#This Row],[Artikelprijs]],"Prijs gelijk","Prijs wijkt af"),"")</f>
        <v>Prijs wijkt af</v>
      </c>
      <c r="L1656" t="str">
        <f>IF(Q4_2025[[#This Row],[Relatiekorting percentage]]=0,
    "Nvt",
    IF(Q4_2025[[#This Row],[Brutobedrag 2]] &lt; Q4_2025[[#This Row],[Bruto - Rel.korting]],
        "Nee",
        "Ja"))</f>
        <v>Nvt</v>
      </c>
      <c r="M1656" s="10">
        <f>IF(Q4_2025[[#This Row],[Artikelprijs]]&lt;&gt;"",Q4_2025[[#This Row],[Artikelprijs]],Q4_2025[[#This Row],[Stuksprijs]])</f>
        <v>106.8625</v>
      </c>
      <c r="N1656" s="44">
        <f>Q4_2025[[#This Row],[Besteld]]*Q4_2025[[#This Row],[Prijs 2]]</f>
        <v>213.72499999999999</v>
      </c>
      <c r="O1656" s="10">
        <f>IF(Q4_2025[[#This Row],[Brutobedrag 2]]&lt;Q4_2025[[#This Row],[Bruto - Rel.korting]],Q4_2025[[#This Row],[Brutobedrag 2]],Q4_2025[[#This Row],[Brutobedrag 2]]*(100-Q4_2025[[#This Row],[Relatiekorting percentage]])/100)</f>
        <v>213.72499999999999</v>
      </c>
      <c r="R1656" s="3"/>
      <c r="W1656"/>
      <c r="AB1656"/>
    </row>
    <row r="1657" spans="1:28" x14ac:dyDescent="0.3">
      <c r="A1657" t="s">
        <v>933</v>
      </c>
      <c r="B1657">
        <v>5021026</v>
      </c>
      <c r="C1657" t="s">
        <v>617</v>
      </c>
      <c r="D1657">
        <v>1</v>
      </c>
      <c r="E1657" s="10">
        <v>164.8</v>
      </c>
      <c r="F1657" s="10">
        <v>164.8</v>
      </c>
      <c r="G1657" s="10">
        <v>164.8</v>
      </c>
      <c r="H1657">
        <v>0</v>
      </c>
      <c r="I1657" s="51" t="str">
        <f>_xlfn.XLOOKUP(Q4_2025[[#This Row],[Artikelnr]],Artikel_prijzen[Artnr],Artikel_prijzen[Groep],"")</f>
        <v>Elektra</v>
      </c>
      <c r="J1657" s="10">
        <f>_xlfn.XLOOKUP(Q4_2025[[#This Row],[Artikelnr]],Artikel_prijzen[Artnr],Artikel_prijzen[Prijs 2025],"")</f>
        <v>106.8625</v>
      </c>
      <c r="K1657" t="str">
        <f>IF(Q4_2025[[#This Row],[Artikelprijs]]&lt;&gt;"",IF(Q4_2025[[#This Row],[Stuksprijs]]=Q4_2025[[#This Row],[Artikelprijs]],"Prijs gelijk","Prijs wijkt af"),"")</f>
        <v>Prijs wijkt af</v>
      </c>
      <c r="L1657" t="str">
        <f>IF(Q4_2025[[#This Row],[Relatiekorting percentage]]=0,
    "Nvt",
    IF(Q4_2025[[#This Row],[Brutobedrag 2]] &lt; Q4_2025[[#This Row],[Bruto - Rel.korting]],
        "Nee",
        "Ja"))</f>
        <v>Nvt</v>
      </c>
      <c r="M1657" s="10">
        <f>IF(Q4_2025[[#This Row],[Artikelprijs]]&lt;&gt;"",Q4_2025[[#This Row],[Artikelprijs]],Q4_2025[[#This Row],[Stuksprijs]])</f>
        <v>106.8625</v>
      </c>
      <c r="N1657" s="44">
        <f>Q4_2025[[#This Row],[Besteld]]*Q4_2025[[#This Row],[Prijs 2]]</f>
        <v>106.8625</v>
      </c>
      <c r="O1657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1657" s="3"/>
      <c r="W1657"/>
      <c r="AB1657"/>
    </row>
    <row r="1658" spans="1:28" x14ac:dyDescent="0.3">
      <c r="A1658" t="s">
        <v>933</v>
      </c>
      <c r="B1658">
        <v>5021010</v>
      </c>
      <c r="C1658" t="s">
        <v>469</v>
      </c>
      <c r="D1658">
        <v>1</v>
      </c>
      <c r="E1658" s="10">
        <v>707.48</v>
      </c>
      <c r="F1658" s="10">
        <v>707.48</v>
      </c>
      <c r="G1658" s="10">
        <v>707.48</v>
      </c>
      <c r="H1658">
        <v>0</v>
      </c>
      <c r="I1658" s="51" t="str">
        <f>_xlfn.XLOOKUP(Q4_2025[[#This Row],[Artikelnr]],Artikel_prijzen[Artnr],Artikel_prijzen[Groep],"")</f>
        <v>Elektra</v>
      </c>
      <c r="J1658" s="10">
        <f>_xlfn.XLOOKUP(Q4_2025[[#This Row],[Artikelnr]],Artikel_prijzen[Artnr],Artikel_prijzen[Prijs 2025],"")</f>
        <v>576.79999999999995</v>
      </c>
      <c r="K1658" t="str">
        <f>IF(Q4_2025[[#This Row],[Artikelprijs]]&lt;&gt;"",IF(Q4_2025[[#This Row],[Stuksprijs]]=Q4_2025[[#This Row],[Artikelprijs]],"Prijs gelijk","Prijs wijkt af"),"")</f>
        <v>Prijs wijkt af</v>
      </c>
      <c r="L1658" t="str">
        <f>IF(Q4_2025[[#This Row],[Relatiekorting percentage]]=0,
    "Nvt",
    IF(Q4_2025[[#This Row],[Brutobedrag 2]] &lt; Q4_2025[[#This Row],[Bruto - Rel.korting]],
        "Nee",
        "Ja"))</f>
        <v>Nvt</v>
      </c>
      <c r="M1658" s="10">
        <f>IF(Q4_2025[[#This Row],[Artikelprijs]]&lt;&gt;"",Q4_2025[[#This Row],[Artikelprijs]],Q4_2025[[#This Row],[Stuksprijs]])</f>
        <v>576.79999999999995</v>
      </c>
      <c r="N1658" s="44">
        <f>Q4_2025[[#This Row],[Besteld]]*Q4_2025[[#This Row],[Prijs 2]]</f>
        <v>576.79999999999995</v>
      </c>
      <c r="O1658" s="10">
        <f>IF(Q4_2025[[#This Row],[Brutobedrag 2]]&lt;Q4_2025[[#This Row],[Bruto - Rel.korting]],Q4_2025[[#This Row],[Brutobedrag 2]],Q4_2025[[#This Row],[Brutobedrag 2]]*(100-Q4_2025[[#This Row],[Relatiekorting percentage]])/100)</f>
        <v>576.79999999999995</v>
      </c>
      <c r="R1658" s="3"/>
      <c r="W1658"/>
      <c r="AB1658"/>
    </row>
    <row r="1659" spans="1:28" x14ac:dyDescent="0.3">
      <c r="A1659" t="s">
        <v>933</v>
      </c>
      <c r="B1659">
        <v>5022015</v>
      </c>
      <c r="C1659" t="s">
        <v>495</v>
      </c>
      <c r="D1659">
        <v>1</v>
      </c>
      <c r="E1659" s="10">
        <v>444.44</v>
      </c>
      <c r="F1659" s="10">
        <v>444.44</v>
      </c>
      <c r="G1659" s="10">
        <v>444.44</v>
      </c>
      <c r="H1659">
        <v>0</v>
      </c>
      <c r="I1659" s="51" t="str">
        <f>_xlfn.XLOOKUP(Q4_2025[[#This Row],[Artikelnr]],Artikel_prijzen[Artnr],Artikel_prijzen[Groep],"")</f>
        <v>Elektra</v>
      </c>
      <c r="J1659" s="10">
        <f>_xlfn.XLOOKUP(Q4_2025[[#This Row],[Artikelnr]],Artikel_prijzen[Artnr],Artikel_prijzen[Prijs 2025],"")</f>
        <v>339.9</v>
      </c>
      <c r="K1659" t="str">
        <f>IF(Q4_2025[[#This Row],[Artikelprijs]]&lt;&gt;"",IF(Q4_2025[[#This Row],[Stuksprijs]]=Q4_2025[[#This Row],[Artikelprijs]],"Prijs gelijk","Prijs wijkt af"),"")</f>
        <v>Prijs wijkt af</v>
      </c>
      <c r="L1659" t="str">
        <f>IF(Q4_2025[[#This Row],[Relatiekorting percentage]]=0,
    "Nvt",
    IF(Q4_2025[[#This Row],[Brutobedrag 2]] &lt; Q4_2025[[#This Row],[Bruto - Rel.korting]],
        "Nee",
        "Ja"))</f>
        <v>Nvt</v>
      </c>
      <c r="M1659" s="10">
        <f>IF(Q4_2025[[#This Row],[Artikelprijs]]&lt;&gt;"",Q4_2025[[#This Row],[Artikelprijs]],Q4_2025[[#This Row],[Stuksprijs]])</f>
        <v>339.9</v>
      </c>
      <c r="N1659" s="44">
        <f>Q4_2025[[#This Row],[Besteld]]*Q4_2025[[#This Row],[Prijs 2]]</f>
        <v>339.9</v>
      </c>
      <c r="O1659" s="10">
        <f>IF(Q4_2025[[#This Row],[Brutobedrag 2]]&lt;Q4_2025[[#This Row],[Bruto - Rel.korting]],Q4_2025[[#This Row],[Brutobedrag 2]],Q4_2025[[#This Row],[Brutobedrag 2]]*(100-Q4_2025[[#This Row],[Relatiekorting percentage]])/100)</f>
        <v>339.9</v>
      </c>
      <c r="R1659" s="3"/>
      <c r="W1659"/>
      <c r="AB1659"/>
    </row>
    <row r="1660" spans="1:28" x14ac:dyDescent="0.3">
      <c r="A1660" t="s">
        <v>933</v>
      </c>
      <c r="B1660">
        <v>5020002</v>
      </c>
      <c r="C1660" t="s">
        <v>56</v>
      </c>
      <c r="D1660">
        <v>1</v>
      </c>
      <c r="E1660" s="10">
        <v>39.65</v>
      </c>
      <c r="F1660" s="10">
        <v>39.65</v>
      </c>
      <c r="G1660" s="10">
        <v>39.65</v>
      </c>
      <c r="H1660">
        <v>0</v>
      </c>
      <c r="I1660" s="51" t="str">
        <f>_xlfn.XLOOKUP(Q4_2025[[#This Row],[Artikelnr]],Artikel_prijzen[Artnr],Artikel_prijzen[Groep],"")</f>
        <v/>
      </c>
      <c r="J1660" s="10" t="str">
        <f>_xlfn.XLOOKUP(Q4_2025[[#This Row],[Artikelnr]],Artikel_prijzen[Artnr],Artikel_prijzen[Prijs 2025],"")</f>
        <v/>
      </c>
      <c r="K1660" t="str">
        <f>IF(Q4_2025[[#This Row],[Artikelprijs]]&lt;&gt;"",IF(Q4_2025[[#This Row],[Stuksprijs]]=Q4_2025[[#This Row],[Artikelprijs]],"Prijs gelijk","Prijs wijkt af"),"")</f>
        <v/>
      </c>
      <c r="L1660" t="str">
        <f>IF(Q4_2025[[#This Row],[Relatiekorting percentage]]=0,
    "Nvt",
    IF(Q4_2025[[#This Row],[Brutobedrag 2]] &lt; Q4_2025[[#This Row],[Bruto - Rel.korting]],
        "Nee",
        "Ja"))</f>
        <v>Nvt</v>
      </c>
      <c r="M1660" s="10">
        <f>IF(Q4_2025[[#This Row],[Artikelprijs]]&lt;&gt;"",Q4_2025[[#This Row],[Artikelprijs]],Q4_2025[[#This Row],[Stuksprijs]])</f>
        <v>39.65</v>
      </c>
      <c r="N1660" s="44">
        <f>Q4_2025[[#This Row],[Besteld]]*Q4_2025[[#This Row],[Prijs 2]]</f>
        <v>39.65</v>
      </c>
      <c r="O1660" s="10">
        <f>IF(Q4_2025[[#This Row],[Brutobedrag 2]]&lt;Q4_2025[[#This Row],[Bruto - Rel.korting]],Q4_2025[[#This Row],[Brutobedrag 2]],Q4_2025[[#This Row],[Brutobedrag 2]]*(100-Q4_2025[[#This Row],[Relatiekorting percentage]])/100)</f>
        <v>39.65</v>
      </c>
      <c r="R1660" s="3"/>
      <c r="W1660"/>
      <c r="AB1660"/>
    </row>
    <row r="1661" spans="1:28" x14ac:dyDescent="0.3">
      <c r="A1661" t="s">
        <v>933</v>
      </c>
      <c r="B1661">
        <v>5021026</v>
      </c>
      <c r="C1661" t="s">
        <v>617</v>
      </c>
      <c r="D1661">
        <v>1</v>
      </c>
      <c r="E1661" s="10">
        <v>164.8</v>
      </c>
      <c r="F1661" s="10">
        <v>164.8</v>
      </c>
      <c r="G1661" s="10">
        <v>164.8</v>
      </c>
      <c r="H1661">
        <v>0</v>
      </c>
      <c r="I1661" s="51" t="str">
        <f>_xlfn.XLOOKUP(Q4_2025[[#This Row],[Artikelnr]],Artikel_prijzen[Artnr],Artikel_prijzen[Groep],"")</f>
        <v>Elektra</v>
      </c>
      <c r="J1661" s="10">
        <f>_xlfn.XLOOKUP(Q4_2025[[#This Row],[Artikelnr]],Artikel_prijzen[Artnr],Artikel_prijzen[Prijs 2025],"")</f>
        <v>106.8625</v>
      </c>
      <c r="K1661" t="str">
        <f>IF(Q4_2025[[#This Row],[Artikelprijs]]&lt;&gt;"",IF(Q4_2025[[#This Row],[Stuksprijs]]=Q4_2025[[#This Row],[Artikelprijs]],"Prijs gelijk","Prijs wijkt af"),"")</f>
        <v>Prijs wijkt af</v>
      </c>
      <c r="L1661" t="str">
        <f>IF(Q4_2025[[#This Row],[Relatiekorting percentage]]=0,
    "Nvt",
    IF(Q4_2025[[#This Row],[Brutobedrag 2]] &lt; Q4_2025[[#This Row],[Bruto - Rel.korting]],
        "Nee",
        "Ja"))</f>
        <v>Nvt</v>
      </c>
      <c r="M1661" s="10">
        <f>IF(Q4_2025[[#This Row],[Artikelprijs]]&lt;&gt;"",Q4_2025[[#This Row],[Artikelprijs]],Q4_2025[[#This Row],[Stuksprijs]])</f>
        <v>106.8625</v>
      </c>
      <c r="N1661" s="44">
        <f>Q4_2025[[#This Row],[Besteld]]*Q4_2025[[#This Row],[Prijs 2]]</f>
        <v>106.8625</v>
      </c>
      <c r="O1661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1661" s="3"/>
      <c r="W1661"/>
      <c r="AB1661"/>
    </row>
    <row r="1662" spans="1:28" x14ac:dyDescent="0.3">
      <c r="A1662" t="s">
        <v>933</v>
      </c>
      <c r="B1662">
        <v>5020001</v>
      </c>
      <c r="C1662" t="s">
        <v>46</v>
      </c>
      <c r="D1662">
        <v>2</v>
      </c>
      <c r="E1662" s="10">
        <v>29.35</v>
      </c>
      <c r="F1662" s="10">
        <v>58.7</v>
      </c>
      <c r="G1662" s="10">
        <v>58.7</v>
      </c>
      <c r="H1662">
        <v>0</v>
      </c>
      <c r="I1662" s="51" t="str">
        <f>_xlfn.XLOOKUP(Q4_2025[[#This Row],[Artikelnr]],Artikel_prijzen[Artnr],Artikel_prijzen[Groep],"")</f>
        <v/>
      </c>
      <c r="J1662" s="10" t="str">
        <f>_xlfn.XLOOKUP(Q4_2025[[#This Row],[Artikelnr]],Artikel_prijzen[Artnr],Artikel_prijzen[Prijs 2025],"")</f>
        <v/>
      </c>
      <c r="K1662" t="str">
        <f>IF(Q4_2025[[#This Row],[Artikelprijs]]&lt;&gt;"",IF(Q4_2025[[#This Row],[Stuksprijs]]=Q4_2025[[#This Row],[Artikelprijs]],"Prijs gelijk","Prijs wijkt af"),"")</f>
        <v/>
      </c>
      <c r="L1662" t="str">
        <f>IF(Q4_2025[[#This Row],[Relatiekorting percentage]]=0,
    "Nvt",
    IF(Q4_2025[[#This Row],[Brutobedrag 2]] &lt; Q4_2025[[#This Row],[Bruto - Rel.korting]],
        "Nee",
        "Ja"))</f>
        <v>Nvt</v>
      </c>
      <c r="M1662" s="10">
        <f>IF(Q4_2025[[#This Row],[Artikelprijs]]&lt;&gt;"",Q4_2025[[#This Row],[Artikelprijs]],Q4_2025[[#This Row],[Stuksprijs]])</f>
        <v>29.35</v>
      </c>
      <c r="N1662" s="44">
        <f>Q4_2025[[#This Row],[Besteld]]*Q4_2025[[#This Row],[Prijs 2]]</f>
        <v>58.7</v>
      </c>
      <c r="O1662" s="10">
        <f>IF(Q4_2025[[#This Row],[Brutobedrag 2]]&lt;Q4_2025[[#This Row],[Bruto - Rel.korting]],Q4_2025[[#This Row],[Brutobedrag 2]],Q4_2025[[#This Row],[Brutobedrag 2]]*(100-Q4_2025[[#This Row],[Relatiekorting percentage]])/100)</f>
        <v>58.7</v>
      </c>
      <c r="R1662" s="3"/>
      <c r="W1662"/>
      <c r="AB1662"/>
    </row>
    <row r="1663" spans="1:28" x14ac:dyDescent="0.3">
      <c r="A1663" t="s">
        <v>933</v>
      </c>
      <c r="B1663">
        <v>5021004</v>
      </c>
      <c r="C1663" t="s">
        <v>386</v>
      </c>
      <c r="D1663">
        <v>1</v>
      </c>
      <c r="E1663" s="10">
        <v>394.94</v>
      </c>
      <c r="F1663" s="10">
        <v>394.94</v>
      </c>
      <c r="G1663" s="10">
        <v>394.94</v>
      </c>
      <c r="H1663">
        <v>0</v>
      </c>
      <c r="I1663" s="51" t="str">
        <f>_xlfn.XLOOKUP(Q4_2025[[#This Row],[Artikelnr]],Artikel_prijzen[Artnr],Artikel_prijzen[Groep],"")</f>
        <v>Elektra</v>
      </c>
      <c r="J1663" s="10">
        <f>_xlfn.XLOOKUP(Q4_2025[[#This Row],[Artikelnr]],Artikel_prijzen[Artnr],Artikel_prijzen[Prijs 2025],"")</f>
        <v>329.6</v>
      </c>
      <c r="K1663" t="str">
        <f>IF(Q4_2025[[#This Row],[Artikelprijs]]&lt;&gt;"",IF(Q4_2025[[#This Row],[Stuksprijs]]=Q4_2025[[#This Row],[Artikelprijs]],"Prijs gelijk","Prijs wijkt af"),"")</f>
        <v>Prijs wijkt af</v>
      </c>
      <c r="L1663" t="str">
        <f>IF(Q4_2025[[#This Row],[Relatiekorting percentage]]=0,
    "Nvt",
    IF(Q4_2025[[#This Row],[Brutobedrag 2]] &lt; Q4_2025[[#This Row],[Bruto - Rel.korting]],
        "Nee",
        "Ja"))</f>
        <v>Nvt</v>
      </c>
      <c r="M1663" s="10">
        <f>IF(Q4_2025[[#This Row],[Artikelprijs]]&lt;&gt;"",Q4_2025[[#This Row],[Artikelprijs]],Q4_2025[[#This Row],[Stuksprijs]])</f>
        <v>329.6</v>
      </c>
      <c r="N1663" s="44">
        <f>Q4_2025[[#This Row],[Besteld]]*Q4_2025[[#This Row],[Prijs 2]]</f>
        <v>329.6</v>
      </c>
      <c r="O1663" s="10">
        <f>IF(Q4_2025[[#This Row],[Brutobedrag 2]]&lt;Q4_2025[[#This Row],[Bruto - Rel.korting]],Q4_2025[[#This Row],[Brutobedrag 2]],Q4_2025[[#This Row],[Brutobedrag 2]]*(100-Q4_2025[[#This Row],[Relatiekorting percentage]])/100)</f>
        <v>329.6</v>
      </c>
      <c r="R1663" s="3"/>
      <c r="W1663"/>
      <c r="AB1663"/>
    </row>
    <row r="1664" spans="1:28" x14ac:dyDescent="0.3">
      <c r="A1664" t="s">
        <v>933</v>
      </c>
      <c r="B1664">
        <v>5021026</v>
      </c>
      <c r="C1664" t="s">
        <v>617</v>
      </c>
      <c r="D1664">
        <v>1</v>
      </c>
      <c r="E1664" s="10">
        <v>164.8</v>
      </c>
      <c r="F1664" s="10">
        <v>164.8</v>
      </c>
      <c r="G1664" s="10">
        <v>164.8</v>
      </c>
      <c r="H1664">
        <v>0</v>
      </c>
      <c r="I1664" s="51" t="str">
        <f>_xlfn.XLOOKUP(Q4_2025[[#This Row],[Artikelnr]],Artikel_prijzen[Artnr],Artikel_prijzen[Groep],"")</f>
        <v>Elektra</v>
      </c>
      <c r="J1664" s="10">
        <f>_xlfn.XLOOKUP(Q4_2025[[#This Row],[Artikelnr]],Artikel_prijzen[Artnr],Artikel_prijzen[Prijs 2025],"")</f>
        <v>106.8625</v>
      </c>
      <c r="K1664" t="str">
        <f>IF(Q4_2025[[#This Row],[Artikelprijs]]&lt;&gt;"",IF(Q4_2025[[#This Row],[Stuksprijs]]=Q4_2025[[#This Row],[Artikelprijs]],"Prijs gelijk","Prijs wijkt af"),"")</f>
        <v>Prijs wijkt af</v>
      </c>
      <c r="L1664" t="str">
        <f>IF(Q4_2025[[#This Row],[Relatiekorting percentage]]=0,
    "Nvt",
    IF(Q4_2025[[#This Row],[Brutobedrag 2]] &lt; Q4_2025[[#This Row],[Bruto - Rel.korting]],
        "Nee",
        "Ja"))</f>
        <v>Nvt</v>
      </c>
      <c r="M1664" s="10">
        <f>IF(Q4_2025[[#This Row],[Artikelprijs]]&lt;&gt;"",Q4_2025[[#This Row],[Artikelprijs]],Q4_2025[[#This Row],[Stuksprijs]])</f>
        <v>106.8625</v>
      </c>
      <c r="N1664" s="44">
        <f>Q4_2025[[#This Row],[Besteld]]*Q4_2025[[#This Row],[Prijs 2]]</f>
        <v>106.8625</v>
      </c>
      <c r="O1664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1664" s="3"/>
      <c r="W1664"/>
      <c r="AB1664"/>
    </row>
    <row r="1665" spans="1:28" x14ac:dyDescent="0.3">
      <c r="A1665" t="s">
        <v>933</v>
      </c>
      <c r="B1665">
        <v>5022016</v>
      </c>
      <c r="C1665" t="s">
        <v>438</v>
      </c>
      <c r="D1665">
        <v>1</v>
      </c>
      <c r="E1665" s="10">
        <v>516.92999999999995</v>
      </c>
      <c r="F1665" s="10">
        <v>516.92999999999995</v>
      </c>
      <c r="G1665" s="10">
        <v>516.92999999999995</v>
      </c>
      <c r="H1665">
        <v>0</v>
      </c>
      <c r="I1665" s="51" t="str">
        <f>_xlfn.XLOOKUP(Q4_2025[[#This Row],[Artikelnr]],Artikel_prijzen[Artnr],Artikel_prijzen[Groep],"")</f>
        <v>Elektra</v>
      </c>
      <c r="J1665" s="10">
        <f>_xlfn.XLOOKUP(Q4_2025[[#This Row],[Artikelnr]],Artikel_prijzen[Artnr],Artikel_prijzen[Prijs 2025],"")</f>
        <v>386.25</v>
      </c>
      <c r="K1665" t="str">
        <f>IF(Q4_2025[[#This Row],[Artikelprijs]]&lt;&gt;"",IF(Q4_2025[[#This Row],[Stuksprijs]]=Q4_2025[[#This Row],[Artikelprijs]],"Prijs gelijk","Prijs wijkt af"),"")</f>
        <v>Prijs wijkt af</v>
      </c>
      <c r="L1665" t="str">
        <f>IF(Q4_2025[[#This Row],[Relatiekorting percentage]]=0,
    "Nvt",
    IF(Q4_2025[[#This Row],[Brutobedrag 2]] &lt; Q4_2025[[#This Row],[Bruto - Rel.korting]],
        "Nee",
        "Ja"))</f>
        <v>Nvt</v>
      </c>
      <c r="M1665" s="10">
        <f>IF(Q4_2025[[#This Row],[Artikelprijs]]&lt;&gt;"",Q4_2025[[#This Row],[Artikelprijs]],Q4_2025[[#This Row],[Stuksprijs]])</f>
        <v>386.25</v>
      </c>
      <c r="N1665" s="44">
        <f>Q4_2025[[#This Row],[Besteld]]*Q4_2025[[#This Row],[Prijs 2]]</f>
        <v>386.25</v>
      </c>
      <c r="O1665" s="10">
        <f>IF(Q4_2025[[#This Row],[Brutobedrag 2]]&lt;Q4_2025[[#This Row],[Bruto - Rel.korting]],Q4_2025[[#This Row],[Brutobedrag 2]],Q4_2025[[#This Row],[Brutobedrag 2]]*(100-Q4_2025[[#This Row],[Relatiekorting percentage]])/100)</f>
        <v>386.25</v>
      </c>
      <c r="R1665" s="3"/>
      <c r="W1665"/>
      <c r="AB1665"/>
    </row>
    <row r="1666" spans="1:28" x14ac:dyDescent="0.3">
      <c r="A1666" t="s">
        <v>933</v>
      </c>
      <c r="B1666">
        <v>5022019</v>
      </c>
      <c r="C1666" t="s">
        <v>456</v>
      </c>
      <c r="D1666">
        <v>1</v>
      </c>
      <c r="E1666" s="10">
        <v>1025.92</v>
      </c>
      <c r="F1666" s="10">
        <v>1025.92</v>
      </c>
      <c r="G1666" s="10">
        <v>1025.92</v>
      </c>
      <c r="H1666">
        <v>0</v>
      </c>
      <c r="I1666" s="51" t="str">
        <f>_xlfn.XLOOKUP(Q4_2025[[#This Row],[Artikelnr]],Artikel_prijzen[Artnr],Artikel_prijzen[Groep],"")</f>
        <v>Elektra</v>
      </c>
      <c r="J1666" s="10">
        <f>_xlfn.XLOOKUP(Q4_2025[[#This Row],[Artikelnr]],Artikel_prijzen[Artnr],Artikel_prijzen[Prijs 2025],"")</f>
        <v>700</v>
      </c>
      <c r="K1666" t="str">
        <f>IF(Q4_2025[[#This Row],[Artikelprijs]]&lt;&gt;"",IF(Q4_2025[[#This Row],[Stuksprijs]]=Q4_2025[[#This Row],[Artikelprijs]],"Prijs gelijk","Prijs wijkt af"),"")</f>
        <v>Prijs wijkt af</v>
      </c>
      <c r="L1666" t="str">
        <f>IF(Q4_2025[[#This Row],[Relatiekorting percentage]]=0,
    "Nvt",
    IF(Q4_2025[[#This Row],[Brutobedrag 2]] &lt; Q4_2025[[#This Row],[Bruto - Rel.korting]],
        "Nee",
        "Ja"))</f>
        <v>Nvt</v>
      </c>
      <c r="M1666" s="10">
        <f>IF(Q4_2025[[#This Row],[Artikelprijs]]&lt;&gt;"",Q4_2025[[#This Row],[Artikelprijs]],Q4_2025[[#This Row],[Stuksprijs]])</f>
        <v>700</v>
      </c>
      <c r="N1666" s="44">
        <f>Q4_2025[[#This Row],[Besteld]]*Q4_2025[[#This Row],[Prijs 2]]</f>
        <v>700</v>
      </c>
      <c r="O1666" s="10">
        <f>IF(Q4_2025[[#This Row],[Brutobedrag 2]]&lt;Q4_2025[[#This Row],[Bruto - Rel.korting]],Q4_2025[[#This Row],[Brutobedrag 2]],Q4_2025[[#This Row],[Brutobedrag 2]]*(100-Q4_2025[[#This Row],[Relatiekorting percentage]])/100)</f>
        <v>700</v>
      </c>
      <c r="R1666" s="3"/>
      <c r="W1666"/>
      <c r="AB1666"/>
    </row>
    <row r="1667" spans="1:28" x14ac:dyDescent="0.3">
      <c r="A1667" t="s">
        <v>933</v>
      </c>
      <c r="B1667">
        <v>5022015</v>
      </c>
      <c r="C1667" t="s">
        <v>495</v>
      </c>
      <c r="D1667">
        <v>1</v>
      </c>
      <c r="E1667" s="10">
        <v>444.44</v>
      </c>
      <c r="F1667" s="10">
        <v>444.44</v>
      </c>
      <c r="G1667" s="10">
        <v>444.44</v>
      </c>
      <c r="H1667">
        <v>0</v>
      </c>
      <c r="I1667" s="51" t="str">
        <f>_xlfn.XLOOKUP(Q4_2025[[#This Row],[Artikelnr]],Artikel_prijzen[Artnr],Artikel_prijzen[Groep],"")</f>
        <v>Elektra</v>
      </c>
      <c r="J1667" s="10">
        <f>_xlfn.XLOOKUP(Q4_2025[[#This Row],[Artikelnr]],Artikel_prijzen[Artnr],Artikel_prijzen[Prijs 2025],"")</f>
        <v>339.9</v>
      </c>
      <c r="K1667" t="str">
        <f>IF(Q4_2025[[#This Row],[Artikelprijs]]&lt;&gt;"",IF(Q4_2025[[#This Row],[Stuksprijs]]=Q4_2025[[#This Row],[Artikelprijs]],"Prijs gelijk","Prijs wijkt af"),"")</f>
        <v>Prijs wijkt af</v>
      </c>
      <c r="L1667" t="str">
        <f>IF(Q4_2025[[#This Row],[Relatiekorting percentage]]=0,
    "Nvt",
    IF(Q4_2025[[#This Row],[Brutobedrag 2]] &lt; Q4_2025[[#This Row],[Bruto - Rel.korting]],
        "Nee",
        "Ja"))</f>
        <v>Nvt</v>
      </c>
      <c r="M1667" s="10">
        <f>IF(Q4_2025[[#This Row],[Artikelprijs]]&lt;&gt;"",Q4_2025[[#This Row],[Artikelprijs]],Q4_2025[[#This Row],[Stuksprijs]])</f>
        <v>339.9</v>
      </c>
      <c r="N1667" s="44">
        <f>Q4_2025[[#This Row],[Besteld]]*Q4_2025[[#This Row],[Prijs 2]]</f>
        <v>339.9</v>
      </c>
      <c r="O1667" s="10">
        <f>IF(Q4_2025[[#This Row],[Brutobedrag 2]]&lt;Q4_2025[[#This Row],[Bruto - Rel.korting]],Q4_2025[[#This Row],[Brutobedrag 2]],Q4_2025[[#This Row],[Brutobedrag 2]]*(100-Q4_2025[[#This Row],[Relatiekorting percentage]])/100)</f>
        <v>339.9</v>
      </c>
      <c r="R1667" s="3"/>
      <c r="W1667"/>
      <c r="AB1667"/>
    </row>
    <row r="1668" spans="1:28" x14ac:dyDescent="0.3">
      <c r="A1668" t="s">
        <v>933</v>
      </c>
      <c r="B1668">
        <v>5021004</v>
      </c>
      <c r="C1668" t="s">
        <v>386</v>
      </c>
      <c r="D1668">
        <v>1</v>
      </c>
      <c r="E1668" s="10">
        <v>394.94</v>
      </c>
      <c r="F1668" s="10">
        <v>394.94</v>
      </c>
      <c r="G1668" s="10">
        <v>394.94</v>
      </c>
      <c r="H1668">
        <v>0</v>
      </c>
      <c r="I1668" s="51" t="str">
        <f>_xlfn.XLOOKUP(Q4_2025[[#This Row],[Artikelnr]],Artikel_prijzen[Artnr],Artikel_prijzen[Groep],"")</f>
        <v>Elektra</v>
      </c>
      <c r="J1668" s="10">
        <f>_xlfn.XLOOKUP(Q4_2025[[#This Row],[Artikelnr]],Artikel_prijzen[Artnr],Artikel_prijzen[Prijs 2025],"")</f>
        <v>329.6</v>
      </c>
      <c r="K1668" t="str">
        <f>IF(Q4_2025[[#This Row],[Artikelprijs]]&lt;&gt;"",IF(Q4_2025[[#This Row],[Stuksprijs]]=Q4_2025[[#This Row],[Artikelprijs]],"Prijs gelijk","Prijs wijkt af"),"")</f>
        <v>Prijs wijkt af</v>
      </c>
      <c r="L1668" t="str">
        <f>IF(Q4_2025[[#This Row],[Relatiekorting percentage]]=0,
    "Nvt",
    IF(Q4_2025[[#This Row],[Brutobedrag 2]] &lt; Q4_2025[[#This Row],[Bruto - Rel.korting]],
        "Nee",
        "Ja"))</f>
        <v>Nvt</v>
      </c>
      <c r="M1668" s="10">
        <f>IF(Q4_2025[[#This Row],[Artikelprijs]]&lt;&gt;"",Q4_2025[[#This Row],[Artikelprijs]],Q4_2025[[#This Row],[Stuksprijs]])</f>
        <v>329.6</v>
      </c>
      <c r="N1668" s="44">
        <f>Q4_2025[[#This Row],[Besteld]]*Q4_2025[[#This Row],[Prijs 2]]</f>
        <v>329.6</v>
      </c>
      <c r="O1668" s="10">
        <f>IF(Q4_2025[[#This Row],[Brutobedrag 2]]&lt;Q4_2025[[#This Row],[Bruto - Rel.korting]],Q4_2025[[#This Row],[Brutobedrag 2]],Q4_2025[[#This Row],[Brutobedrag 2]]*(100-Q4_2025[[#This Row],[Relatiekorting percentage]])/100)</f>
        <v>329.6</v>
      </c>
      <c r="R1668" s="3"/>
      <c r="W1668"/>
      <c r="AB1668"/>
    </row>
    <row r="1669" spans="1:28" x14ac:dyDescent="0.3">
      <c r="A1669" t="s">
        <v>933</v>
      </c>
      <c r="B1669">
        <v>5021026</v>
      </c>
      <c r="C1669" t="s">
        <v>617</v>
      </c>
      <c r="D1669">
        <v>1</v>
      </c>
      <c r="E1669" s="10">
        <v>164.8</v>
      </c>
      <c r="F1669" s="10">
        <v>164.8</v>
      </c>
      <c r="G1669" s="10">
        <v>164.8</v>
      </c>
      <c r="H1669">
        <v>0</v>
      </c>
      <c r="I1669" s="51" t="str">
        <f>_xlfn.XLOOKUP(Q4_2025[[#This Row],[Artikelnr]],Artikel_prijzen[Artnr],Artikel_prijzen[Groep],"")</f>
        <v>Elektra</v>
      </c>
      <c r="J1669" s="10">
        <f>_xlfn.XLOOKUP(Q4_2025[[#This Row],[Artikelnr]],Artikel_prijzen[Artnr],Artikel_prijzen[Prijs 2025],"")</f>
        <v>106.8625</v>
      </c>
      <c r="K1669" t="str">
        <f>IF(Q4_2025[[#This Row],[Artikelprijs]]&lt;&gt;"",IF(Q4_2025[[#This Row],[Stuksprijs]]=Q4_2025[[#This Row],[Artikelprijs]],"Prijs gelijk","Prijs wijkt af"),"")</f>
        <v>Prijs wijkt af</v>
      </c>
      <c r="L1669" t="str">
        <f>IF(Q4_2025[[#This Row],[Relatiekorting percentage]]=0,
    "Nvt",
    IF(Q4_2025[[#This Row],[Brutobedrag 2]] &lt; Q4_2025[[#This Row],[Bruto - Rel.korting]],
        "Nee",
        "Ja"))</f>
        <v>Nvt</v>
      </c>
      <c r="M1669" s="10">
        <f>IF(Q4_2025[[#This Row],[Artikelprijs]]&lt;&gt;"",Q4_2025[[#This Row],[Artikelprijs]],Q4_2025[[#This Row],[Stuksprijs]])</f>
        <v>106.8625</v>
      </c>
      <c r="N1669" s="44">
        <f>Q4_2025[[#This Row],[Besteld]]*Q4_2025[[#This Row],[Prijs 2]]</f>
        <v>106.8625</v>
      </c>
      <c r="O1669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1669" s="3"/>
      <c r="W1669"/>
      <c r="AB1669"/>
    </row>
    <row r="1670" spans="1:28" x14ac:dyDescent="0.3">
      <c r="A1670" t="s">
        <v>933</v>
      </c>
      <c r="B1670">
        <v>5021026</v>
      </c>
      <c r="C1670" t="s">
        <v>299</v>
      </c>
      <c r="D1670">
        <v>3</v>
      </c>
      <c r="E1670" s="10">
        <v>164.8</v>
      </c>
      <c r="F1670" s="10">
        <v>494.4</v>
      </c>
      <c r="G1670" s="10">
        <v>494.4</v>
      </c>
      <c r="H1670">
        <v>0</v>
      </c>
      <c r="I1670" s="51" t="str">
        <f>_xlfn.XLOOKUP(Q4_2025[[#This Row],[Artikelnr]],Artikel_prijzen[Artnr],Artikel_prijzen[Groep],"")</f>
        <v>Elektra</v>
      </c>
      <c r="J1670" s="10">
        <f>_xlfn.XLOOKUP(Q4_2025[[#This Row],[Artikelnr]],Artikel_prijzen[Artnr],Artikel_prijzen[Prijs 2025],"")</f>
        <v>106.8625</v>
      </c>
      <c r="K1670" t="str">
        <f>IF(Q4_2025[[#This Row],[Artikelprijs]]&lt;&gt;"",IF(Q4_2025[[#This Row],[Stuksprijs]]=Q4_2025[[#This Row],[Artikelprijs]],"Prijs gelijk","Prijs wijkt af"),"")</f>
        <v>Prijs wijkt af</v>
      </c>
      <c r="L1670" t="str">
        <f>IF(Q4_2025[[#This Row],[Relatiekorting percentage]]=0,
    "Nvt",
    IF(Q4_2025[[#This Row],[Brutobedrag 2]] &lt; Q4_2025[[#This Row],[Bruto - Rel.korting]],
        "Nee",
        "Ja"))</f>
        <v>Nvt</v>
      </c>
      <c r="M1670" s="10">
        <f>IF(Q4_2025[[#This Row],[Artikelprijs]]&lt;&gt;"",Q4_2025[[#This Row],[Artikelprijs]],Q4_2025[[#This Row],[Stuksprijs]])</f>
        <v>106.8625</v>
      </c>
      <c r="N1670" s="44">
        <f>Q4_2025[[#This Row],[Besteld]]*Q4_2025[[#This Row],[Prijs 2]]</f>
        <v>320.58749999999998</v>
      </c>
      <c r="O1670" s="10">
        <f>IF(Q4_2025[[#This Row],[Brutobedrag 2]]&lt;Q4_2025[[#This Row],[Bruto - Rel.korting]],Q4_2025[[#This Row],[Brutobedrag 2]],Q4_2025[[#This Row],[Brutobedrag 2]]*(100-Q4_2025[[#This Row],[Relatiekorting percentage]])/100)</f>
        <v>320.58749999999998</v>
      </c>
      <c r="R1670" s="3"/>
      <c r="W1670"/>
      <c r="AB1670"/>
    </row>
    <row r="1671" spans="1:28" x14ac:dyDescent="0.3">
      <c r="A1671" t="s">
        <v>933</v>
      </c>
      <c r="B1671">
        <v>5022014</v>
      </c>
      <c r="C1671" t="s">
        <v>309</v>
      </c>
      <c r="D1671">
        <v>1</v>
      </c>
      <c r="E1671" s="10">
        <v>377.11</v>
      </c>
      <c r="F1671" s="10">
        <v>377.11</v>
      </c>
      <c r="G1671" s="10">
        <v>377.11</v>
      </c>
      <c r="H1671">
        <v>0</v>
      </c>
      <c r="I1671" s="51" t="str">
        <f>_xlfn.XLOOKUP(Q4_2025[[#This Row],[Artikelnr]],Artikel_prijzen[Artnr],Artikel_prijzen[Groep],"")</f>
        <v>Elektra</v>
      </c>
      <c r="J1671" s="10">
        <f>_xlfn.XLOOKUP(Q4_2025[[#This Row],[Artikelnr]],Artikel_prijzen[Artnr],Artikel_prijzen[Prijs 2025],"")</f>
        <v>298.7</v>
      </c>
      <c r="K1671" t="str">
        <f>IF(Q4_2025[[#This Row],[Artikelprijs]]&lt;&gt;"",IF(Q4_2025[[#This Row],[Stuksprijs]]=Q4_2025[[#This Row],[Artikelprijs]],"Prijs gelijk","Prijs wijkt af"),"")</f>
        <v>Prijs wijkt af</v>
      </c>
      <c r="L1671" t="str">
        <f>IF(Q4_2025[[#This Row],[Relatiekorting percentage]]=0,
    "Nvt",
    IF(Q4_2025[[#This Row],[Brutobedrag 2]] &lt; Q4_2025[[#This Row],[Bruto - Rel.korting]],
        "Nee",
        "Ja"))</f>
        <v>Nvt</v>
      </c>
      <c r="M1671" s="10">
        <f>IF(Q4_2025[[#This Row],[Artikelprijs]]&lt;&gt;"",Q4_2025[[#This Row],[Artikelprijs]],Q4_2025[[#This Row],[Stuksprijs]])</f>
        <v>298.7</v>
      </c>
      <c r="N1671" s="44">
        <f>Q4_2025[[#This Row],[Besteld]]*Q4_2025[[#This Row],[Prijs 2]]</f>
        <v>298.7</v>
      </c>
      <c r="O1671" s="10">
        <f>IF(Q4_2025[[#This Row],[Brutobedrag 2]]&lt;Q4_2025[[#This Row],[Bruto - Rel.korting]],Q4_2025[[#This Row],[Brutobedrag 2]],Q4_2025[[#This Row],[Brutobedrag 2]]*(100-Q4_2025[[#This Row],[Relatiekorting percentage]])/100)</f>
        <v>298.7</v>
      </c>
      <c r="R1671" s="3"/>
      <c r="W1671"/>
      <c r="AB1671"/>
    </row>
    <row r="1672" spans="1:28" x14ac:dyDescent="0.3">
      <c r="A1672" t="s">
        <v>933</v>
      </c>
      <c r="B1672">
        <v>3002022</v>
      </c>
      <c r="C1672" t="s">
        <v>195</v>
      </c>
      <c r="D1672">
        <v>1</v>
      </c>
      <c r="E1672" s="10">
        <v>76.02</v>
      </c>
      <c r="F1672" s="10">
        <v>76.02</v>
      </c>
      <c r="G1672" s="10">
        <v>76.02</v>
      </c>
      <c r="H1672">
        <v>0</v>
      </c>
      <c r="I1672" s="51" t="str">
        <f>_xlfn.XLOOKUP(Q4_2025[[#This Row],[Artikelnr]],Artikel_prijzen[Artnr],Artikel_prijzen[Groep],"")</f>
        <v/>
      </c>
      <c r="J1672" s="10" t="str">
        <f>_xlfn.XLOOKUP(Q4_2025[[#This Row],[Artikelnr]],Artikel_prijzen[Artnr],Artikel_prijzen[Prijs 2025],"")</f>
        <v/>
      </c>
      <c r="K1672" t="str">
        <f>IF(Q4_2025[[#This Row],[Artikelprijs]]&lt;&gt;"",IF(Q4_2025[[#This Row],[Stuksprijs]]=Q4_2025[[#This Row],[Artikelprijs]],"Prijs gelijk","Prijs wijkt af"),"")</f>
        <v/>
      </c>
      <c r="L1672" t="str">
        <f>IF(Q4_2025[[#This Row],[Relatiekorting percentage]]=0,
    "Nvt",
    IF(Q4_2025[[#This Row],[Brutobedrag 2]] &lt; Q4_2025[[#This Row],[Bruto - Rel.korting]],
        "Nee",
        "Ja"))</f>
        <v>Nvt</v>
      </c>
      <c r="M1672" s="10">
        <f>IF(Q4_2025[[#This Row],[Artikelprijs]]&lt;&gt;"",Q4_2025[[#This Row],[Artikelprijs]],Q4_2025[[#This Row],[Stuksprijs]])</f>
        <v>76.02</v>
      </c>
      <c r="N1672" s="44">
        <f>Q4_2025[[#This Row],[Besteld]]*Q4_2025[[#This Row],[Prijs 2]]</f>
        <v>76.02</v>
      </c>
      <c r="O1672" s="10">
        <f>IF(Q4_2025[[#This Row],[Brutobedrag 2]]&lt;Q4_2025[[#This Row],[Bruto - Rel.korting]],Q4_2025[[#This Row],[Brutobedrag 2]],Q4_2025[[#This Row],[Brutobedrag 2]]*(100-Q4_2025[[#This Row],[Relatiekorting percentage]])/100)</f>
        <v>76.02</v>
      </c>
      <c r="R1672" s="3"/>
      <c r="W1672"/>
      <c r="AB1672"/>
    </row>
    <row r="1673" spans="1:28" x14ac:dyDescent="0.3">
      <c r="A1673" t="s">
        <v>933</v>
      </c>
      <c r="B1673">
        <v>5021008</v>
      </c>
      <c r="C1673" t="s">
        <v>934</v>
      </c>
      <c r="D1673">
        <v>1</v>
      </c>
      <c r="E1673" s="10">
        <v>604.09</v>
      </c>
      <c r="F1673" s="10">
        <v>604.09</v>
      </c>
      <c r="G1673" s="10">
        <v>604.09</v>
      </c>
      <c r="H1673">
        <v>0</v>
      </c>
      <c r="I1673" s="51" t="str">
        <f>_xlfn.XLOOKUP(Q4_2025[[#This Row],[Artikelnr]],Artikel_prijzen[Artnr],Artikel_prijzen[Groep],"")</f>
        <v>Elektra</v>
      </c>
      <c r="J1673" s="10">
        <f>_xlfn.XLOOKUP(Q4_2025[[#This Row],[Artikelnr]],Artikel_prijzen[Artnr],Artikel_prijzen[Prijs 2025],"")</f>
        <v>499.55</v>
      </c>
      <c r="K1673" t="str">
        <f>IF(Q4_2025[[#This Row],[Artikelprijs]]&lt;&gt;"",IF(Q4_2025[[#This Row],[Stuksprijs]]=Q4_2025[[#This Row],[Artikelprijs]],"Prijs gelijk","Prijs wijkt af"),"")</f>
        <v>Prijs wijkt af</v>
      </c>
      <c r="L1673" t="str">
        <f>IF(Q4_2025[[#This Row],[Relatiekorting percentage]]=0,
    "Nvt",
    IF(Q4_2025[[#This Row],[Brutobedrag 2]] &lt; Q4_2025[[#This Row],[Bruto - Rel.korting]],
        "Nee",
        "Ja"))</f>
        <v>Nvt</v>
      </c>
      <c r="M1673" s="10">
        <f>IF(Q4_2025[[#This Row],[Artikelprijs]]&lt;&gt;"",Q4_2025[[#This Row],[Artikelprijs]],Q4_2025[[#This Row],[Stuksprijs]])</f>
        <v>499.55</v>
      </c>
      <c r="N1673" s="44">
        <f>Q4_2025[[#This Row],[Besteld]]*Q4_2025[[#This Row],[Prijs 2]]</f>
        <v>499.55</v>
      </c>
      <c r="O1673" s="10">
        <f>IF(Q4_2025[[#This Row],[Brutobedrag 2]]&lt;Q4_2025[[#This Row],[Bruto - Rel.korting]],Q4_2025[[#This Row],[Brutobedrag 2]],Q4_2025[[#This Row],[Brutobedrag 2]]*(100-Q4_2025[[#This Row],[Relatiekorting percentage]])/100)</f>
        <v>499.55</v>
      </c>
      <c r="R1673" s="3"/>
      <c r="W1673"/>
      <c r="AB1673"/>
    </row>
    <row r="1674" spans="1:28" x14ac:dyDescent="0.3">
      <c r="A1674" t="s">
        <v>933</v>
      </c>
      <c r="B1674">
        <v>5021006</v>
      </c>
      <c r="C1674" t="s">
        <v>439</v>
      </c>
      <c r="D1674">
        <v>1</v>
      </c>
      <c r="E1674" s="10">
        <v>495.38</v>
      </c>
      <c r="F1674" s="10">
        <v>495.38</v>
      </c>
      <c r="G1674" s="10">
        <v>495.38</v>
      </c>
      <c r="H1674">
        <v>0</v>
      </c>
      <c r="I1674" s="51" t="str">
        <f>_xlfn.XLOOKUP(Q4_2025[[#This Row],[Artikelnr]],Artikel_prijzen[Artnr],Artikel_prijzen[Groep],"")</f>
        <v>Elektra</v>
      </c>
      <c r="J1674" s="10">
        <f>_xlfn.XLOOKUP(Q4_2025[[#This Row],[Artikelnr]],Artikel_prijzen[Artnr],Artikel_prijzen[Prijs 2025],"")</f>
        <v>417.15</v>
      </c>
      <c r="K1674" t="str">
        <f>IF(Q4_2025[[#This Row],[Artikelprijs]]&lt;&gt;"",IF(Q4_2025[[#This Row],[Stuksprijs]]=Q4_2025[[#This Row],[Artikelprijs]],"Prijs gelijk","Prijs wijkt af"),"")</f>
        <v>Prijs wijkt af</v>
      </c>
      <c r="L1674" t="str">
        <f>IF(Q4_2025[[#This Row],[Relatiekorting percentage]]=0,
    "Nvt",
    IF(Q4_2025[[#This Row],[Brutobedrag 2]] &lt; Q4_2025[[#This Row],[Bruto - Rel.korting]],
        "Nee",
        "Ja"))</f>
        <v>Nvt</v>
      </c>
      <c r="M1674" s="10">
        <f>IF(Q4_2025[[#This Row],[Artikelprijs]]&lt;&gt;"",Q4_2025[[#This Row],[Artikelprijs]],Q4_2025[[#This Row],[Stuksprijs]])</f>
        <v>417.15</v>
      </c>
      <c r="N1674" s="44">
        <f>Q4_2025[[#This Row],[Besteld]]*Q4_2025[[#This Row],[Prijs 2]]</f>
        <v>417.15</v>
      </c>
      <c r="O1674" s="10">
        <f>IF(Q4_2025[[#This Row],[Brutobedrag 2]]&lt;Q4_2025[[#This Row],[Bruto - Rel.korting]],Q4_2025[[#This Row],[Brutobedrag 2]],Q4_2025[[#This Row],[Brutobedrag 2]]*(100-Q4_2025[[#This Row],[Relatiekorting percentage]])/100)</f>
        <v>417.15</v>
      </c>
      <c r="R1674" s="3"/>
      <c r="W1674"/>
      <c r="AB1674"/>
    </row>
    <row r="1675" spans="1:28" x14ac:dyDescent="0.3">
      <c r="A1675" t="s">
        <v>933</v>
      </c>
      <c r="B1675">
        <v>5020001</v>
      </c>
      <c r="C1675" t="s">
        <v>46</v>
      </c>
      <c r="D1675">
        <v>1</v>
      </c>
      <c r="E1675" s="10">
        <v>29.35</v>
      </c>
      <c r="F1675" s="10">
        <v>29.35</v>
      </c>
      <c r="G1675" s="10">
        <v>29.35</v>
      </c>
      <c r="H1675">
        <v>0</v>
      </c>
      <c r="I1675" s="51" t="str">
        <f>_xlfn.XLOOKUP(Q4_2025[[#This Row],[Artikelnr]],Artikel_prijzen[Artnr],Artikel_prijzen[Groep],"")</f>
        <v/>
      </c>
      <c r="J1675" s="10" t="str">
        <f>_xlfn.XLOOKUP(Q4_2025[[#This Row],[Artikelnr]],Artikel_prijzen[Artnr],Artikel_prijzen[Prijs 2025],"")</f>
        <v/>
      </c>
      <c r="K1675" t="str">
        <f>IF(Q4_2025[[#This Row],[Artikelprijs]]&lt;&gt;"",IF(Q4_2025[[#This Row],[Stuksprijs]]=Q4_2025[[#This Row],[Artikelprijs]],"Prijs gelijk","Prijs wijkt af"),"")</f>
        <v/>
      </c>
      <c r="L1675" t="str">
        <f>IF(Q4_2025[[#This Row],[Relatiekorting percentage]]=0,
    "Nvt",
    IF(Q4_2025[[#This Row],[Brutobedrag 2]] &lt; Q4_2025[[#This Row],[Bruto - Rel.korting]],
        "Nee",
        "Ja"))</f>
        <v>Nvt</v>
      </c>
      <c r="M1675" s="10">
        <f>IF(Q4_2025[[#This Row],[Artikelprijs]]&lt;&gt;"",Q4_2025[[#This Row],[Artikelprijs]],Q4_2025[[#This Row],[Stuksprijs]])</f>
        <v>29.35</v>
      </c>
      <c r="N1675" s="44">
        <f>Q4_2025[[#This Row],[Besteld]]*Q4_2025[[#This Row],[Prijs 2]]</f>
        <v>29.35</v>
      </c>
      <c r="O1675" s="10">
        <f>IF(Q4_2025[[#This Row],[Brutobedrag 2]]&lt;Q4_2025[[#This Row],[Bruto - Rel.korting]],Q4_2025[[#This Row],[Brutobedrag 2]],Q4_2025[[#This Row],[Brutobedrag 2]]*(100-Q4_2025[[#This Row],[Relatiekorting percentage]])/100)</f>
        <v>29.35</v>
      </c>
      <c r="R1675" s="3"/>
      <c r="W1675"/>
      <c r="AB1675"/>
    </row>
    <row r="1676" spans="1:28" x14ac:dyDescent="0.3">
      <c r="A1676" t="s">
        <v>933</v>
      </c>
      <c r="B1676">
        <v>5021006</v>
      </c>
      <c r="C1676" t="s">
        <v>439</v>
      </c>
      <c r="D1676">
        <v>1</v>
      </c>
      <c r="E1676" s="10">
        <v>495.38</v>
      </c>
      <c r="F1676" s="10">
        <v>495.38</v>
      </c>
      <c r="G1676" s="10">
        <v>495.38</v>
      </c>
      <c r="H1676">
        <v>0</v>
      </c>
      <c r="I1676" s="51" t="str">
        <f>_xlfn.XLOOKUP(Q4_2025[[#This Row],[Artikelnr]],Artikel_prijzen[Artnr],Artikel_prijzen[Groep],"")</f>
        <v>Elektra</v>
      </c>
      <c r="J1676" s="10">
        <f>_xlfn.XLOOKUP(Q4_2025[[#This Row],[Artikelnr]],Artikel_prijzen[Artnr],Artikel_prijzen[Prijs 2025],"")</f>
        <v>417.15</v>
      </c>
      <c r="K1676" t="str">
        <f>IF(Q4_2025[[#This Row],[Artikelprijs]]&lt;&gt;"",IF(Q4_2025[[#This Row],[Stuksprijs]]=Q4_2025[[#This Row],[Artikelprijs]],"Prijs gelijk","Prijs wijkt af"),"")</f>
        <v>Prijs wijkt af</v>
      </c>
      <c r="L1676" t="str">
        <f>IF(Q4_2025[[#This Row],[Relatiekorting percentage]]=0,
    "Nvt",
    IF(Q4_2025[[#This Row],[Brutobedrag 2]] &lt; Q4_2025[[#This Row],[Bruto - Rel.korting]],
        "Nee",
        "Ja"))</f>
        <v>Nvt</v>
      </c>
      <c r="M1676" s="10">
        <f>IF(Q4_2025[[#This Row],[Artikelprijs]]&lt;&gt;"",Q4_2025[[#This Row],[Artikelprijs]],Q4_2025[[#This Row],[Stuksprijs]])</f>
        <v>417.15</v>
      </c>
      <c r="N1676" s="44">
        <f>Q4_2025[[#This Row],[Besteld]]*Q4_2025[[#This Row],[Prijs 2]]</f>
        <v>417.15</v>
      </c>
      <c r="O1676" s="10">
        <f>IF(Q4_2025[[#This Row],[Brutobedrag 2]]&lt;Q4_2025[[#This Row],[Bruto - Rel.korting]],Q4_2025[[#This Row],[Brutobedrag 2]],Q4_2025[[#This Row],[Brutobedrag 2]]*(100-Q4_2025[[#This Row],[Relatiekorting percentage]])/100)</f>
        <v>417.15</v>
      </c>
      <c r="R1676" s="3"/>
      <c r="W1676"/>
      <c r="AB1676"/>
    </row>
    <row r="1677" spans="1:28" x14ac:dyDescent="0.3">
      <c r="A1677" t="s">
        <v>933</v>
      </c>
      <c r="B1677">
        <v>5022013</v>
      </c>
      <c r="C1677" t="s">
        <v>450</v>
      </c>
      <c r="D1677">
        <v>1</v>
      </c>
      <c r="E1677" s="10">
        <v>317.69</v>
      </c>
      <c r="F1677" s="10">
        <v>317.69</v>
      </c>
      <c r="G1677" s="10">
        <v>317.69</v>
      </c>
      <c r="H1677">
        <v>0</v>
      </c>
      <c r="I1677" s="51" t="str">
        <f>_xlfn.XLOOKUP(Q4_2025[[#This Row],[Artikelnr]],Artikel_prijzen[Artnr],Artikel_prijzen[Groep],"")</f>
        <v>Elektra</v>
      </c>
      <c r="J1677" s="10">
        <f>_xlfn.XLOOKUP(Q4_2025[[#This Row],[Artikelnr]],Artikel_prijzen[Artnr],Artikel_prijzen[Prijs 2025],"")</f>
        <v>252.35</v>
      </c>
      <c r="K1677" t="str">
        <f>IF(Q4_2025[[#This Row],[Artikelprijs]]&lt;&gt;"",IF(Q4_2025[[#This Row],[Stuksprijs]]=Q4_2025[[#This Row],[Artikelprijs]],"Prijs gelijk","Prijs wijkt af"),"")</f>
        <v>Prijs wijkt af</v>
      </c>
      <c r="L1677" t="str">
        <f>IF(Q4_2025[[#This Row],[Relatiekorting percentage]]=0,
    "Nvt",
    IF(Q4_2025[[#This Row],[Brutobedrag 2]] &lt; Q4_2025[[#This Row],[Bruto - Rel.korting]],
        "Nee",
        "Ja"))</f>
        <v>Nvt</v>
      </c>
      <c r="M1677" s="10">
        <f>IF(Q4_2025[[#This Row],[Artikelprijs]]&lt;&gt;"",Q4_2025[[#This Row],[Artikelprijs]],Q4_2025[[#This Row],[Stuksprijs]])</f>
        <v>252.35</v>
      </c>
      <c r="N1677" s="44">
        <f>Q4_2025[[#This Row],[Besteld]]*Q4_2025[[#This Row],[Prijs 2]]</f>
        <v>252.35</v>
      </c>
      <c r="O1677" s="10">
        <f>IF(Q4_2025[[#This Row],[Brutobedrag 2]]&lt;Q4_2025[[#This Row],[Bruto - Rel.korting]],Q4_2025[[#This Row],[Brutobedrag 2]],Q4_2025[[#This Row],[Brutobedrag 2]]*(100-Q4_2025[[#This Row],[Relatiekorting percentage]])/100)</f>
        <v>252.35</v>
      </c>
      <c r="R1677" s="3"/>
      <c r="W1677"/>
      <c r="AB1677"/>
    </row>
    <row r="1678" spans="1:28" x14ac:dyDescent="0.3">
      <c r="A1678" t="s">
        <v>933</v>
      </c>
      <c r="B1678">
        <v>5020001</v>
      </c>
      <c r="C1678" t="s">
        <v>46</v>
      </c>
      <c r="D1678">
        <v>7</v>
      </c>
      <c r="E1678" s="10">
        <v>29.35</v>
      </c>
      <c r="F1678" s="10">
        <v>205.45</v>
      </c>
      <c r="G1678" s="10">
        <v>205.45</v>
      </c>
      <c r="H1678">
        <v>0</v>
      </c>
      <c r="I1678" s="51" t="str">
        <f>_xlfn.XLOOKUP(Q4_2025[[#This Row],[Artikelnr]],Artikel_prijzen[Artnr],Artikel_prijzen[Groep],"")</f>
        <v/>
      </c>
      <c r="J1678" s="10" t="str">
        <f>_xlfn.XLOOKUP(Q4_2025[[#This Row],[Artikelnr]],Artikel_prijzen[Artnr],Artikel_prijzen[Prijs 2025],"")</f>
        <v/>
      </c>
      <c r="K1678" t="str">
        <f>IF(Q4_2025[[#This Row],[Artikelprijs]]&lt;&gt;"",IF(Q4_2025[[#This Row],[Stuksprijs]]=Q4_2025[[#This Row],[Artikelprijs]],"Prijs gelijk","Prijs wijkt af"),"")</f>
        <v/>
      </c>
      <c r="L1678" t="str">
        <f>IF(Q4_2025[[#This Row],[Relatiekorting percentage]]=0,
    "Nvt",
    IF(Q4_2025[[#This Row],[Brutobedrag 2]] &lt; Q4_2025[[#This Row],[Bruto - Rel.korting]],
        "Nee",
        "Ja"))</f>
        <v>Nvt</v>
      </c>
      <c r="M1678" s="10">
        <f>IF(Q4_2025[[#This Row],[Artikelprijs]]&lt;&gt;"",Q4_2025[[#This Row],[Artikelprijs]],Q4_2025[[#This Row],[Stuksprijs]])</f>
        <v>29.35</v>
      </c>
      <c r="N1678" s="44">
        <f>Q4_2025[[#This Row],[Besteld]]*Q4_2025[[#This Row],[Prijs 2]]</f>
        <v>205.45000000000002</v>
      </c>
      <c r="O1678" s="10">
        <f>IF(Q4_2025[[#This Row],[Brutobedrag 2]]&lt;Q4_2025[[#This Row],[Bruto - Rel.korting]],Q4_2025[[#This Row],[Brutobedrag 2]],Q4_2025[[#This Row],[Brutobedrag 2]]*(100-Q4_2025[[#This Row],[Relatiekorting percentage]])/100)</f>
        <v>205.45</v>
      </c>
      <c r="R1678" s="3"/>
      <c r="W1678"/>
      <c r="AB1678"/>
    </row>
    <row r="1679" spans="1:28" x14ac:dyDescent="0.3">
      <c r="A1679" t="s">
        <v>933</v>
      </c>
      <c r="B1679">
        <v>5022017</v>
      </c>
      <c r="C1679" t="s">
        <v>300</v>
      </c>
      <c r="D1679">
        <v>1</v>
      </c>
      <c r="E1679" s="10">
        <v>632.59</v>
      </c>
      <c r="F1679" s="10">
        <v>632.59</v>
      </c>
      <c r="G1679" s="10">
        <v>632.59</v>
      </c>
      <c r="H1679">
        <v>0</v>
      </c>
      <c r="I1679" s="51" t="str">
        <f>_xlfn.XLOOKUP(Q4_2025[[#This Row],[Artikelnr]],Artikel_prijzen[Artnr],Artikel_prijzen[Groep],"")</f>
        <v>Elektra</v>
      </c>
      <c r="J1679" s="10">
        <f>_xlfn.XLOOKUP(Q4_2025[[#This Row],[Artikelnr]],Artikel_prijzen[Artnr],Artikel_prijzen[Prijs 2025],"")</f>
        <v>458.35</v>
      </c>
      <c r="K1679" t="str">
        <f>IF(Q4_2025[[#This Row],[Artikelprijs]]&lt;&gt;"",IF(Q4_2025[[#This Row],[Stuksprijs]]=Q4_2025[[#This Row],[Artikelprijs]],"Prijs gelijk","Prijs wijkt af"),"")</f>
        <v>Prijs wijkt af</v>
      </c>
      <c r="L1679" t="str">
        <f>IF(Q4_2025[[#This Row],[Relatiekorting percentage]]=0,
    "Nvt",
    IF(Q4_2025[[#This Row],[Brutobedrag 2]] &lt; Q4_2025[[#This Row],[Bruto - Rel.korting]],
        "Nee",
        "Ja"))</f>
        <v>Nvt</v>
      </c>
      <c r="M1679" s="10">
        <f>IF(Q4_2025[[#This Row],[Artikelprijs]]&lt;&gt;"",Q4_2025[[#This Row],[Artikelprijs]],Q4_2025[[#This Row],[Stuksprijs]])</f>
        <v>458.35</v>
      </c>
      <c r="N1679" s="44">
        <f>Q4_2025[[#This Row],[Besteld]]*Q4_2025[[#This Row],[Prijs 2]]</f>
        <v>458.35</v>
      </c>
      <c r="O1679" s="10">
        <f>IF(Q4_2025[[#This Row],[Brutobedrag 2]]&lt;Q4_2025[[#This Row],[Bruto - Rel.korting]],Q4_2025[[#This Row],[Brutobedrag 2]],Q4_2025[[#This Row],[Brutobedrag 2]]*(100-Q4_2025[[#This Row],[Relatiekorting percentage]])/100)</f>
        <v>458.35</v>
      </c>
      <c r="R1679" s="3"/>
      <c r="W1679"/>
      <c r="AB1679"/>
    </row>
    <row r="1680" spans="1:28" x14ac:dyDescent="0.3">
      <c r="A1680" t="s">
        <v>933</v>
      </c>
      <c r="B1680">
        <v>5021026</v>
      </c>
      <c r="C1680" t="s">
        <v>617</v>
      </c>
      <c r="D1680">
        <v>96</v>
      </c>
      <c r="E1680" s="10">
        <v>164.8</v>
      </c>
      <c r="F1680" s="10">
        <v>15820.8</v>
      </c>
      <c r="G1680" s="10">
        <v>15820.8</v>
      </c>
      <c r="H1680">
        <v>0</v>
      </c>
      <c r="I1680" s="51" t="str">
        <f>_xlfn.XLOOKUP(Q4_2025[[#This Row],[Artikelnr]],Artikel_prijzen[Artnr],Artikel_prijzen[Groep],"")</f>
        <v>Elektra</v>
      </c>
      <c r="J1680" s="10">
        <f>_xlfn.XLOOKUP(Q4_2025[[#This Row],[Artikelnr]],Artikel_prijzen[Artnr],Artikel_prijzen[Prijs 2025],"")</f>
        <v>106.8625</v>
      </c>
      <c r="K1680" t="str">
        <f>IF(Q4_2025[[#This Row],[Artikelprijs]]&lt;&gt;"",IF(Q4_2025[[#This Row],[Stuksprijs]]=Q4_2025[[#This Row],[Artikelprijs]],"Prijs gelijk","Prijs wijkt af"),"")</f>
        <v>Prijs wijkt af</v>
      </c>
      <c r="L1680" t="str">
        <f>IF(Q4_2025[[#This Row],[Relatiekorting percentage]]=0,
    "Nvt",
    IF(Q4_2025[[#This Row],[Brutobedrag 2]] &lt; Q4_2025[[#This Row],[Bruto - Rel.korting]],
        "Nee",
        "Ja"))</f>
        <v>Nvt</v>
      </c>
      <c r="M1680" s="10">
        <f>IF(Q4_2025[[#This Row],[Artikelprijs]]&lt;&gt;"",Q4_2025[[#This Row],[Artikelprijs]],Q4_2025[[#This Row],[Stuksprijs]])</f>
        <v>106.8625</v>
      </c>
      <c r="N1680" s="44">
        <f>Q4_2025[[#This Row],[Besteld]]*Q4_2025[[#This Row],[Prijs 2]]</f>
        <v>10258.799999999999</v>
      </c>
      <c r="O1680" s="10">
        <f>IF(Q4_2025[[#This Row],[Brutobedrag 2]]&lt;Q4_2025[[#This Row],[Bruto - Rel.korting]],Q4_2025[[#This Row],[Brutobedrag 2]],Q4_2025[[#This Row],[Brutobedrag 2]]*(100-Q4_2025[[#This Row],[Relatiekorting percentage]])/100)</f>
        <v>10258.799999999999</v>
      </c>
      <c r="R1680" s="3"/>
      <c r="W1680"/>
      <c r="AB1680"/>
    </row>
    <row r="1681" spans="1:28" x14ac:dyDescent="0.3">
      <c r="A1681" t="s">
        <v>933</v>
      </c>
      <c r="B1681">
        <v>5022013</v>
      </c>
      <c r="C1681" t="s">
        <v>450</v>
      </c>
      <c r="D1681">
        <v>1</v>
      </c>
      <c r="E1681" s="10">
        <v>317.69</v>
      </c>
      <c r="F1681" s="10">
        <v>317.69</v>
      </c>
      <c r="G1681" s="10">
        <v>317.69</v>
      </c>
      <c r="H1681">
        <v>0</v>
      </c>
      <c r="I1681" s="51" t="str">
        <f>_xlfn.XLOOKUP(Q4_2025[[#This Row],[Artikelnr]],Artikel_prijzen[Artnr],Artikel_prijzen[Groep],"")</f>
        <v>Elektra</v>
      </c>
      <c r="J1681" s="10">
        <f>_xlfn.XLOOKUP(Q4_2025[[#This Row],[Artikelnr]],Artikel_prijzen[Artnr],Artikel_prijzen[Prijs 2025],"")</f>
        <v>252.35</v>
      </c>
      <c r="K1681" t="str">
        <f>IF(Q4_2025[[#This Row],[Artikelprijs]]&lt;&gt;"",IF(Q4_2025[[#This Row],[Stuksprijs]]=Q4_2025[[#This Row],[Artikelprijs]],"Prijs gelijk","Prijs wijkt af"),"")</f>
        <v>Prijs wijkt af</v>
      </c>
      <c r="L1681" t="str">
        <f>IF(Q4_2025[[#This Row],[Relatiekorting percentage]]=0,
    "Nvt",
    IF(Q4_2025[[#This Row],[Brutobedrag 2]] &lt; Q4_2025[[#This Row],[Bruto - Rel.korting]],
        "Nee",
        "Ja"))</f>
        <v>Nvt</v>
      </c>
      <c r="M1681" s="10">
        <f>IF(Q4_2025[[#This Row],[Artikelprijs]]&lt;&gt;"",Q4_2025[[#This Row],[Artikelprijs]],Q4_2025[[#This Row],[Stuksprijs]])</f>
        <v>252.35</v>
      </c>
      <c r="N1681" s="44">
        <f>Q4_2025[[#This Row],[Besteld]]*Q4_2025[[#This Row],[Prijs 2]]</f>
        <v>252.35</v>
      </c>
      <c r="O1681" s="10">
        <f>IF(Q4_2025[[#This Row],[Brutobedrag 2]]&lt;Q4_2025[[#This Row],[Bruto - Rel.korting]],Q4_2025[[#This Row],[Brutobedrag 2]],Q4_2025[[#This Row],[Brutobedrag 2]]*(100-Q4_2025[[#This Row],[Relatiekorting percentage]])/100)</f>
        <v>252.35</v>
      </c>
      <c r="R1681" s="3"/>
      <c r="W1681"/>
      <c r="AB1681"/>
    </row>
    <row r="1682" spans="1:28" x14ac:dyDescent="0.3">
      <c r="A1682" t="s">
        <v>933</v>
      </c>
      <c r="B1682">
        <v>3002047</v>
      </c>
      <c r="C1682" t="s">
        <v>99</v>
      </c>
      <c r="D1682">
        <v>1</v>
      </c>
      <c r="E1682" s="10">
        <v>82.4</v>
      </c>
      <c r="F1682" s="10">
        <v>82.4</v>
      </c>
      <c r="G1682" s="10">
        <v>82.4</v>
      </c>
      <c r="H1682">
        <v>0</v>
      </c>
      <c r="I1682" s="51" t="str">
        <f>_xlfn.XLOOKUP(Q4_2025[[#This Row],[Artikelnr]],Artikel_prijzen[Artnr],Artikel_prijzen[Groep],"")</f>
        <v/>
      </c>
      <c r="J1682" s="10" t="str">
        <f>_xlfn.XLOOKUP(Q4_2025[[#This Row],[Artikelnr]],Artikel_prijzen[Artnr],Artikel_prijzen[Prijs 2025],"")</f>
        <v/>
      </c>
      <c r="K1682" t="str">
        <f>IF(Q4_2025[[#This Row],[Artikelprijs]]&lt;&gt;"",IF(Q4_2025[[#This Row],[Stuksprijs]]=Q4_2025[[#This Row],[Artikelprijs]],"Prijs gelijk","Prijs wijkt af"),"")</f>
        <v/>
      </c>
      <c r="L1682" t="str">
        <f>IF(Q4_2025[[#This Row],[Relatiekorting percentage]]=0,
    "Nvt",
    IF(Q4_2025[[#This Row],[Brutobedrag 2]] &lt; Q4_2025[[#This Row],[Bruto - Rel.korting]],
        "Nee",
        "Ja"))</f>
        <v>Nvt</v>
      </c>
      <c r="M1682" s="10">
        <f>IF(Q4_2025[[#This Row],[Artikelprijs]]&lt;&gt;"",Q4_2025[[#This Row],[Artikelprijs]],Q4_2025[[#This Row],[Stuksprijs]])</f>
        <v>82.4</v>
      </c>
      <c r="N1682" s="44">
        <f>Q4_2025[[#This Row],[Besteld]]*Q4_2025[[#This Row],[Prijs 2]]</f>
        <v>82.4</v>
      </c>
      <c r="O1682" s="10">
        <f>IF(Q4_2025[[#This Row],[Brutobedrag 2]]&lt;Q4_2025[[#This Row],[Bruto - Rel.korting]],Q4_2025[[#This Row],[Brutobedrag 2]],Q4_2025[[#This Row],[Brutobedrag 2]]*(100-Q4_2025[[#This Row],[Relatiekorting percentage]])/100)</f>
        <v>82.4</v>
      </c>
      <c r="R1682" s="3"/>
      <c r="W1682"/>
      <c r="AB1682"/>
    </row>
    <row r="1683" spans="1:28" x14ac:dyDescent="0.3">
      <c r="A1683" t="s">
        <v>933</v>
      </c>
      <c r="B1683">
        <v>5020002</v>
      </c>
      <c r="C1683" t="s">
        <v>56</v>
      </c>
      <c r="D1683">
        <v>3</v>
      </c>
      <c r="E1683" s="10">
        <v>39.65</v>
      </c>
      <c r="F1683" s="10">
        <v>118.95</v>
      </c>
      <c r="G1683" s="10">
        <v>118.95</v>
      </c>
      <c r="H1683">
        <v>0</v>
      </c>
      <c r="I1683" s="51" t="str">
        <f>_xlfn.XLOOKUP(Q4_2025[[#This Row],[Artikelnr]],Artikel_prijzen[Artnr],Artikel_prijzen[Groep],"")</f>
        <v/>
      </c>
      <c r="J1683" s="10" t="str">
        <f>_xlfn.XLOOKUP(Q4_2025[[#This Row],[Artikelnr]],Artikel_prijzen[Artnr],Artikel_prijzen[Prijs 2025],"")</f>
        <v/>
      </c>
      <c r="K1683" t="str">
        <f>IF(Q4_2025[[#This Row],[Artikelprijs]]&lt;&gt;"",IF(Q4_2025[[#This Row],[Stuksprijs]]=Q4_2025[[#This Row],[Artikelprijs]],"Prijs gelijk","Prijs wijkt af"),"")</f>
        <v/>
      </c>
      <c r="L1683" t="str">
        <f>IF(Q4_2025[[#This Row],[Relatiekorting percentage]]=0,
    "Nvt",
    IF(Q4_2025[[#This Row],[Brutobedrag 2]] &lt; Q4_2025[[#This Row],[Bruto - Rel.korting]],
        "Nee",
        "Ja"))</f>
        <v>Nvt</v>
      </c>
      <c r="M1683" s="10">
        <f>IF(Q4_2025[[#This Row],[Artikelprijs]]&lt;&gt;"",Q4_2025[[#This Row],[Artikelprijs]],Q4_2025[[#This Row],[Stuksprijs]])</f>
        <v>39.65</v>
      </c>
      <c r="N1683" s="44">
        <f>Q4_2025[[#This Row],[Besteld]]*Q4_2025[[#This Row],[Prijs 2]]</f>
        <v>118.94999999999999</v>
      </c>
      <c r="O1683" s="10">
        <f>IF(Q4_2025[[#This Row],[Brutobedrag 2]]&lt;Q4_2025[[#This Row],[Bruto - Rel.korting]],Q4_2025[[#This Row],[Brutobedrag 2]],Q4_2025[[#This Row],[Brutobedrag 2]]*(100-Q4_2025[[#This Row],[Relatiekorting percentage]])/100)</f>
        <v>118.94999999999999</v>
      </c>
      <c r="R1683" s="3"/>
      <c r="W1683"/>
      <c r="AB1683"/>
    </row>
    <row r="1684" spans="1:28" x14ac:dyDescent="0.3">
      <c r="A1684" t="s">
        <v>933</v>
      </c>
      <c r="B1684">
        <v>5021010</v>
      </c>
      <c r="C1684" t="s">
        <v>469</v>
      </c>
      <c r="D1684">
        <v>1</v>
      </c>
      <c r="E1684" s="10">
        <v>707.48</v>
      </c>
      <c r="F1684" s="10">
        <v>707.48</v>
      </c>
      <c r="G1684" s="10">
        <v>707.48</v>
      </c>
      <c r="H1684">
        <v>0</v>
      </c>
      <c r="I1684" s="51" t="str">
        <f>_xlfn.XLOOKUP(Q4_2025[[#This Row],[Artikelnr]],Artikel_prijzen[Artnr],Artikel_prijzen[Groep],"")</f>
        <v>Elektra</v>
      </c>
      <c r="J1684" s="10">
        <f>_xlfn.XLOOKUP(Q4_2025[[#This Row],[Artikelnr]],Artikel_prijzen[Artnr],Artikel_prijzen[Prijs 2025],"")</f>
        <v>576.79999999999995</v>
      </c>
      <c r="K1684" t="str">
        <f>IF(Q4_2025[[#This Row],[Artikelprijs]]&lt;&gt;"",IF(Q4_2025[[#This Row],[Stuksprijs]]=Q4_2025[[#This Row],[Artikelprijs]],"Prijs gelijk","Prijs wijkt af"),"")</f>
        <v>Prijs wijkt af</v>
      </c>
      <c r="L1684" t="str">
        <f>IF(Q4_2025[[#This Row],[Relatiekorting percentage]]=0,
    "Nvt",
    IF(Q4_2025[[#This Row],[Brutobedrag 2]] &lt; Q4_2025[[#This Row],[Bruto - Rel.korting]],
        "Nee",
        "Ja"))</f>
        <v>Nvt</v>
      </c>
      <c r="M1684" s="10">
        <f>IF(Q4_2025[[#This Row],[Artikelprijs]]&lt;&gt;"",Q4_2025[[#This Row],[Artikelprijs]],Q4_2025[[#This Row],[Stuksprijs]])</f>
        <v>576.79999999999995</v>
      </c>
      <c r="N1684" s="44">
        <f>Q4_2025[[#This Row],[Besteld]]*Q4_2025[[#This Row],[Prijs 2]]</f>
        <v>576.79999999999995</v>
      </c>
      <c r="O1684" s="10">
        <f>IF(Q4_2025[[#This Row],[Brutobedrag 2]]&lt;Q4_2025[[#This Row],[Bruto - Rel.korting]],Q4_2025[[#This Row],[Brutobedrag 2]],Q4_2025[[#This Row],[Brutobedrag 2]]*(100-Q4_2025[[#This Row],[Relatiekorting percentage]])/100)</f>
        <v>576.79999999999995</v>
      </c>
      <c r="R1684" s="3"/>
      <c r="W1684"/>
      <c r="AB1684"/>
    </row>
    <row r="1685" spans="1:28" x14ac:dyDescent="0.3">
      <c r="A1685" t="s">
        <v>933</v>
      </c>
      <c r="B1685">
        <v>5021026</v>
      </c>
      <c r="C1685" t="s">
        <v>617</v>
      </c>
      <c r="D1685">
        <v>1</v>
      </c>
      <c r="E1685" s="10">
        <v>164.8</v>
      </c>
      <c r="F1685" s="10">
        <v>164.8</v>
      </c>
      <c r="G1685" s="10">
        <v>164.8</v>
      </c>
      <c r="H1685">
        <v>0</v>
      </c>
      <c r="I1685" s="51" t="str">
        <f>_xlfn.XLOOKUP(Q4_2025[[#This Row],[Artikelnr]],Artikel_prijzen[Artnr],Artikel_prijzen[Groep],"")</f>
        <v>Elektra</v>
      </c>
      <c r="J1685" s="10">
        <f>_xlfn.XLOOKUP(Q4_2025[[#This Row],[Artikelnr]],Artikel_prijzen[Artnr],Artikel_prijzen[Prijs 2025],"")</f>
        <v>106.8625</v>
      </c>
      <c r="K1685" t="str">
        <f>IF(Q4_2025[[#This Row],[Artikelprijs]]&lt;&gt;"",IF(Q4_2025[[#This Row],[Stuksprijs]]=Q4_2025[[#This Row],[Artikelprijs]],"Prijs gelijk","Prijs wijkt af"),"")</f>
        <v>Prijs wijkt af</v>
      </c>
      <c r="L1685" t="str">
        <f>IF(Q4_2025[[#This Row],[Relatiekorting percentage]]=0,
    "Nvt",
    IF(Q4_2025[[#This Row],[Brutobedrag 2]] &lt; Q4_2025[[#This Row],[Bruto - Rel.korting]],
        "Nee",
        "Ja"))</f>
        <v>Nvt</v>
      </c>
      <c r="M1685" s="10">
        <f>IF(Q4_2025[[#This Row],[Artikelprijs]]&lt;&gt;"",Q4_2025[[#This Row],[Artikelprijs]],Q4_2025[[#This Row],[Stuksprijs]])</f>
        <v>106.8625</v>
      </c>
      <c r="N1685" s="44">
        <f>Q4_2025[[#This Row],[Besteld]]*Q4_2025[[#This Row],[Prijs 2]]</f>
        <v>106.8625</v>
      </c>
      <c r="O1685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1685" s="3"/>
      <c r="W1685"/>
      <c r="AB1685"/>
    </row>
    <row r="1686" spans="1:28" x14ac:dyDescent="0.3">
      <c r="A1686" t="s">
        <v>933</v>
      </c>
      <c r="B1686">
        <v>5021008</v>
      </c>
      <c r="C1686" t="s">
        <v>934</v>
      </c>
      <c r="D1686">
        <v>1</v>
      </c>
      <c r="E1686" s="10">
        <v>604.09</v>
      </c>
      <c r="F1686" s="10">
        <v>604.09</v>
      </c>
      <c r="G1686" s="10">
        <v>604.09</v>
      </c>
      <c r="H1686">
        <v>0</v>
      </c>
      <c r="I1686" s="51" t="str">
        <f>_xlfn.XLOOKUP(Q4_2025[[#This Row],[Artikelnr]],Artikel_prijzen[Artnr],Artikel_prijzen[Groep],"")</f>
        <v>Elektra</v>
      </c>
      <c r="J1686" s="10">
        <f>_xlfn.XLOOKUP(Q4_2025[[#This Row],[Artikelnr]],Artikel_prijzen[Artnr],Artikel_prijzen[Prijs 2025],"")</f>
        <v>499.55</v>
      </c>
      <c r="K1686" t="str">
        <f>IF(Q4_2025[[#This Row],[Artikelprijs]]&lt;&gt;"",IF(Q4_2025[[#This Row],[Stuksprijs]]=Q4_2025[[#This Row],[Artikelprijs]],"Prijs gelijk","Prijs wijkt af"),"")</f>
        <v>Prijs wijkt af</v>
      </c>
      <c r="L1686" t="str">
        <f>IF(Q4_2025[[#This Row],[Relatiekorting percentage]]=0,
    "Nvt",
    IF(Q4_2025[[#This Row],[Brutobedrag 2]] &lt; Q4_2025[[#This Row],[Bruto - Rel.korting]],
        "Nee",
        "Ja"))</f>
        <v>Nvt</v>
      </c>
      <c r="M1686" s="10">
        <f>IF(Q4_2025[[#This Row],[Artikelprijs]]&lt;&gt;"",Q4_2025[[#This Row],[Artikelprijs]],Q4_2025[[#This Row],[Stuksprijs]])</f>
        <v>499.55</v>
      </c>
      <c r="N1686" s="44">
        <f>Q4_2025[[#This Row],[Besteld]]*Q4_2025[[#This Row],[Prijs 2]]</f>
        <v>499.55</v>
      </c>
      <c r="O1686" s="10">
        <f>IF(Q4_2025[[#This Row],[Brutobedrag 2]]&lt;Q4_2025[[#This Row],[Bruto - Rel.korting]],Q4_2025[[#This Row],[Brutobedrag 2]],Q4_2025[[#This Row],[Brutobedrag 2]]*(100-Q4_2025[[#This Row],[Relatiekorting percentage]])/100)</f>
        <v>499.55</v>
      </c>
      <c r="R1686" s="3"/>
      <c r="W1686"/>
      <c r="AB1686"/>
    </row>
    <row r="1687" spans="1:28" x14ac:dyDescent="0.3">
      <c r="A1687" t="s">
        <v>933</v>
      </c>
      <c r="B1687">
        <v>5022017</v>
      </c>
      <c r="C1687" t="s">
        <v>300</v>
      </c>
      <c r="D1687">
        <v>1</v>
      </c>
      <c r="E1687" s="10">
        <v>632.59</v>
      </c>
      <c r="F1687" s="10">
        <v>632.59</v>
      </c>
      <c r="G1687" s="10">
        <v>632.59</v>
      </c>
      <c r="H1687">
        <v>0</v>
      </c>
      <c r="I1687" s="51" t="str">
        <f>_xlfn.XLOOKUP(Q4_2025[[#This Row],[Artikelnr]],Artikel_prijzen[Artnr],Artikel_prijzen[Groep],"")</f>
        <v>Elektra</v>
      </c>
      <c r="J1687" s="10">
        <f>_xlfn.XLOOKUP(Q4_2025[[#This Row],[Artikelnr]],Artikel_prijzen[Artnr],Artikel_prijzen[Prijs 2025],"")</f>
        <v>458.35</v>
      </c>
      <c r="K1687" t="str">
        <f>IF(Q4_2025[[#This Row],[Artikelprijs]]&lt;&gt;"",IF(Q4_2025[[#This Row],[Stuksprijs]]=Q4_2025[[#This Row],[Artikelprijs]],"Prijs gelijk","Prijs wijkt af"),"")</f>
        <v>Prijs wijkt af</v>
      </c>
      <c r="L1687" t="str">
        <f>IF(Q4_2025[[#This Row],[Relatiekorting percentage]]=0,
    "Nvt",
    IF(Q4_2025[[#This Row],[Brutobedrag 2]] &lt; Q4_2025[[#This Row],[Bruto - Rel.korting]],
        "Nee",
        "Ja"))</f>
        <v>Nvt</v>
      </c>
      <c r="M1687" s="10">
        <f>IF(Q4_2025[[#This Row],[Artikelprijs]]&lt;&gt;"",Q4_2025[[#This Row],[Artikelprijs]],Q4_2025[[#This Row],[Stuksprijs]])</f>
        <v>458.35</v>
      </c>
      <c r="N1687" s="44">
        <f>Q4_2025[[#This Row],[Besteld]]*Q4_2025[[#This Row],[Prijs 2]]</f>
        <v>458.35</v>
      </c>
      <c r="O1687" s="10">
        <f>IF(Q4_2025[[#This Row],[Brutobedrag 2]]&lt;Q4_2025[[#This Row],[Bruto - Rel.korting]],Q4_2025[[#This Row],[Brutobedrag 2]],Q4_2025[[#This Row],[Brutobedrag 2]]*(100-Q4_2025[[#This Row],[Relatiekorting percentage]])/100)</f>
        <v>458.35</v>
      </c>
      <c r="R1687" s="3"/>
      <c r="W1687"/>
      <c r="AB1687"/>
    </row>
    <row r="1688" spans="1:28" x14ac:dyDescent="0.3">
      <c r="A1688" t="s">
        <v>933</v>
      </c>
      <c r="B1688">
        <v>5022015</v>
      </c>
      <c r="C1688" t="s">
        <v>495</v>
      </c>
      <c r="D1688">
        <v>1</v>
      </c>
      <c r="E1688" s="10">
        <v>444.44</v>
      </c>
      <c r="F1688" s="10">
        <v>444.44</v>
      </c>
      <c r="G1688" s="10">
        <v>444.44</v>
      </c>
      <c r="H1688">
        <v>0</v>
      </c>
      <c r="I1688" s="51" t="str">
        <f>_xlfn.XLOOKUP(Q4_2025[[#This Row],[Artikelnr]],Artikel_prijzen[Artnr],Artikel_prijzen[Groep],"")</f>
        <v>Elektra</v>
      </c>
      <c r="J1688" s="10">
        <f>_xlfn.XLOOKUP(Q4_2025[[#This Row],[Artikelnr]],Artikel_prijzen[Artnr],Artikel_prijzen[Prijs 2025],"")</f>
        <v>339.9</v>
      </c>
      <c r="K1688" t="str">
        <f>IF(Q4_2025[[#This Row],[Artikelprijs]]&lt;&gt;"",IF(Q4_2025[[#This Row],[Stuksprijs]]=Q4_2025[[#This Row],[Artikelprijs]],"Prijs gelijk","Prijs wijkt af"),"")</f>
        <v>Prijs wijkt af</v>
      </c>
      <c r="L1688" t="str">
        <f>IF(Q4_2025[[#This Row],[Relatiekorting percentage]]=0,
    "Nvt",
    IF(Q4_2025[[#This Row],[Brutobedrag 2]] &lt; Q4_2025[[#This Row],[Bruto - Rel.korting]],
        "Nee",
        "Ja"))</f>
        <v>Nvt</v>
      </c>
      <c r="M1688" s="10">
        <f>IF(Q4_2025[[#This Row],[Artikelprijs]]&lt;&gt;"",Q4_2025[[#This Row],[Artikelprijs]],Q4_2025[[#This Row],[Stuksprijs]])</f>
        <v>339.9</v>
      </c>
      <c r="N1688" s="44">
        <f>Q4_2025[[#This Row],[Besteld]]*Q4_2025[[#This Row],[Prijs 2]]</f>
        <v>339.9</v>
      </c>
      <c r="O1688" s="10">
        <f>IF(Q4_2025[[#This Row],[Brutobedrag 2]]&lt;Q4_2025[[#This Row],[Bruto - Rel.korting]],Q4_2025[[#This Row],[Brutobedrag 2]],Q4_2025[[#This Row],[Brutobedrag 2]]*(100-Q4_2025[[#This Row],[Relatiekorting percentage]])/100)</f>
        <v>339.9</v>
      </c>
      <c r="R1688" s="3"/>
      <c r="W1688"/>
      <c r="AB1688"/>
    </row>
    <row r="1689" spans="1:28" x14ac:dyDescent="0.3">
      <c r="A1689" t="s">
        <v>933</v>
      </c>
      <c r="B1689">
        <v>5020002</v>
      </c>
      <c r="C1689" t="s">
        <v>56</v>
      </c>
      <c r="D1689">
        <v>2</v>
      </c>
      <c r="E1689" s="10">
        <v>39.65</v>
      </c>
      <c r="F1689" s="10">
        <v>79.3</v>
      </c>
      <c r="G1689" s="10">
        <v>79.3</v>
      </c>
      <c r="H1689">
        <v>0</v>
      </c>
      <c r="I1689" s="51" t="str">
        <f>_xlfn.XLOOKUP(Q4_2025[[#This Row],[Artikelnr]],Artikel_prijzen[Artnr],Artikel_prijzen[Groep],"")</f>
        <v/>
      </c>
      <c r="J1689" s="10" t="str">
        <f>_xlfn.XLOOKUP(Q4_2025[[#This Row],[Artikelnr]],Artikel_prijzen[Artnr],Artikel_prijzen[Prijs 2025],"")</f>
        <v/>
      </c>
      <c r="K1689" t="str">
        <f>IF(Q4_2025[[#This Row],[Artikelprijs]]&lt;&gt;"",IF(Q4_2025[[#This Row],[Stuksprijs]]=Q4_2025[[#This Row],[Artikelprijs]],"Prijs gelijk","Prijs wijkt af"),"")</f>
        <v/>
      </c>
      <c r="L1689" t="str">
        <f>IF(Q4_2025[[#This Row],[Relatiekorting percentage]]=0,
    "Nvt",
    IF(Q4_2025[[#This Row],[Brutobedrag 2]] &lt; Q4_2025[[#This Row],[Bruto - Rel.korting]],
        "Nee",
        "Ja"))</f>
        <v>Nvt</v>
      </c>
      <c r="M1689" s="10">
        <f>IF(Q4_2025[[#This Row],[Artikelprijs]]&lt;&gt;"",Q4_2025[[#This Row],[Artikelprijs]],Q4_2025[[#This Row],[Stuksprijs]])</f>
        <v>39.65</v>
      </c>
      <c r="N1689" s="44">
        <f>Q4_2025[[#This Row],[Besteld]]*Q4_2025[[#This Row],[Prijs 2]]</f>
        <v>79.3</v>
      </c>
      <c r="O1689" s="10">
        <f>IF(Q4_2025[[#This Row],[Brutobedrag 2]]&lt;Q4_2025[[#This Row],[Bruto - Rel.korting]],Q4_2025[[#This Row],[Brutobedrag 2]],Q4_2025[[#This Row],[Brutobedrag 2]]*(100-Q4_2025[[#This Row],[Relatiekorting percentage]])/100)</f>
        <v>79.3</v>
      </c>
      <c r="R1689" s="3"/>
      <c r="W1689"/>
      <c r="AB1689"/>
    </row>
    <row r="1690" spans="1:28" x14ac:dyDescent="0.3">
      <c r="A1690" t="s">
        <v>933</v>
      </c>
      <c r="B1690">
        <v>5021026</v>
      </c>
      <c r="C1690" t="s">
        <v>617</v>
      </c>
      <c r="D1690">
        <v>2</v>
      </c>
      <c r="E1690" s="10">
        <v>164.8</v>
      </c>
      <c r="F1690" s="10">
        <v>329.6</v>
      </c>
      <c r="G1690" s="10">
        <v>329.6</v>
      </c>
      <c r="H1690">
        <v>0</v>
      </c>
      <c r="I1690" s="51" t="str">
        <f>_xlfn.XLOOKUP(Q4_2025[[#This Row],[Artikelnr]],Artikel_prijzen[Artnr],Artikel_prijzen[Groep],"")</f>
        <v>Elektra</v>
      </c>
      <c r="J1690" s="10">
        <f>_xlfn.XLOOKUP(Q4_2025[[#This Row],[Artikelnr]],Artikel_prijzen[Artnr],Artikel_prijzen[Prijs 2025],"")</f>
        <v>106.8625</v>
      </c>
      <c r="K1690" t="str">
        <f>IF(Q4_2025[[#This Row],[Artikelprijs]]&lt;&gt;"",IF(Q4_2025[[#This Row],[Stuksprijs]]=Q4_2025[[#This Row],[Artikelprijs]],"Prijs gelijk","Prijs wijkt af"),"")</f>
        <v>Prijs wijkt af</v>
      </c>
      <c r="L1690" t="str">
        <f>IF(Q4_2025[[#This Row],[Relatiekorting percentage]]=0,
    "Nvt",
    IF(Q4_2025[[#This Row],[Brutobedrag 2]] &lt; Q4_2025[[#This Row],[Bruto - Rel.korting]],
        "Nee",
        "Ja"))</f>
        <v>Nvt</v>
      </c>
      <c r="M1690" s="10">
        <f>IF(Q4_2025[[#This Row],[Artikelprijs]]&lt;&gt;"",Q4_2025[[#This Row],[Artikelprijs]],Q4_2025[[#This Row],[Stuksprijs]])</f>
        <v>106.8625</v>
      </c>
      <c r="N1690" s="44">
        <f>Q4_2025[[#This Row],[Besteld]]*Q4_2025[[#This Row],[Prijs 2]]</f>
        <v>213.72499999999999</v>
      </c>
      <c r="O1690" s="10">
        <f>IF(Q4_2025[[#This Row],[Brutobedrag 2]]&lt;Q4_2025[[#This Row],[Bruto - Rel.korting]],Q4_2025[[#This Row],[Brutobedrag 2]],Q4_2025[[#This Row],[Brutobedrag 2]]*(100-Q4_2025[[#This Row],[Relatiekorting percentage]])/100)</f>
        <v>213.72499999999999</v>
      </c>
      <c r="R1690" s="3"/>
      <c r="W1690"/>
      <c r="AB1690"/>
    </row>
    <row r="1691" spans="1:28" x14ac:dyDescent="0.3">
      <c r="A1691" t="s">
        <v>933</v>
      </c>
      <c r="B1691">
        <v>5021026</v>
      </c>
      <c r="C1691" t="s">
        <v>617</v>
      </c>
      <c r="D1691">
        <v>-2</v>
      </c>
      <c r="E1691" s="10">
        <v>164.8</v>
      </c>
      <c r="F1691" s="10">
        <v>-329.6</v>
      </c>
      <c r="G1691" s="10">
        <v>-329.6</v>
      </c>
      <c r="H1691">
        <v>0</v>
      </c>
      <c r="I1691" s="51" t="str">
        <f>_xlfn.XLOOKUP(Q4_2025[[#This Row],[Artikelnr]],Artikel_prijzen[Artnr],Artikel_prijzen[Groep],"")</f>
        <v>Elektra</v>
      </c>
      <c r="J1691" s="10">
        <f>_xlfn.XLOOKUP(Q4_2025[[#This Row],[Artikelnr]],Artikel_prijzen[Artnr],Artikel_prijzen[Prijs 2025],"")</f>
        <v>106.8625</v>
      </c>
      <c r="K1691" t="str">
        <f>IF(Q4_2025[[#This Row],[Artikelprijs]]&lt;&gt;"",IF(Q4_2025[[#This Row],[Stuksprijs]]=Q4_2025[[#This Row],[Artikelprijs]],"Prijs gelijk","Prijs wijkt af"),"")</f>
        <v>Prijs wijkt af</v>
      </c>
      <c r="L1691" t="str">
        <f>IF(Q4_2025[[#This Row],[Relatiekorting percentage]]=0,
    "Nvt",
    IF(Q4_2025[[#This Row],[Brutobedrag 2]] &lt; Q4_2025[[#This Row],[Bruto - Rel.korting]],
        "Nee",
        "Ja"))</f>
        <v>Nvt</v>
      </c>
      <c r="M1691" s="10">
        <f>IF(Q4_2025[[#This Row],[Artikelprijs]]&lt;&gt;"",Q4_2025[[#This Row],[Artikelprijs]],Q4_2025[[#This Row],[Stuksprijs]])</f>
        <v>106.8625</v>
      </c>
      <c r="N1691" s="44">
        <f>Q4_2025[[#This Row],[Besteld]]*Q4_2025[[#This Row],[Prijs 2]]</f>
        <v>-213.72499999999999</v>
      </c>
      <c r="O1691" s="10">
        <f>IF(Q4_2025[[#This Row],[Brutobedrag 2]]&lt;Q4_2025[[#This Row],[Bruto - Rel.korting]],Q4_2025[[#This Row],[Brutobedrag 2]],Q4_2025[[#This Row],[Brutobedrag 2]]*(100-Q4_2025[[#This Row],[Relatiekorting percentage]])/100)</f>
        <v>-213.72499999999999</v>
      </c>
      <c r="R1691" s="3"/>
      <c r="W1691"/>
      <c r="AB1691"/>
    </row>
    <row r="1692" spans="1:28" x14ac:dyDescent="0.3">
      <c r="A1692" t="s">
        <v>933</v>
      </c>
      <c r="B1692">
        <v>5022017</v>
      </c>
      <c r="C1692" t="s">
        <v>300</v>
      </c>
      <c r="D1692">
        <v>1</v>
      </c>
      <c r="E1692" s="10">
        <v>632.59</v>
      </c>
      <c r="F1692" s="10">
        <v>632.59</v>
      </c>
      <c r="G1692" s="10">
        <v>632.59</v>
      </c>
      <c r="H1692">
        <v>0</v>
      </c>
      <c r="I1692" s="51" t="str">
        <f>_xlfn.XLOOKUP(Q4_2025[[#This Row],[Artikelnr]],Artikel_prijzen[Artnr],Artikel_prijzen[Groep],"")</f>
        <v>Elektra</v>
      </c>
      <c r="J1692" s="10">
        <f>_xlfn.XLOOKUP(Q4_2025[[#This Row],[Artikelnr]],Artikel_prijzen[Artnr],Artikel_prijzen[Prijs 2025],"")</f>
        <v>458.35</v>
      </c>
      <c r="K1692" t="str">
        <f>IF(Q4_2025[[#This Row],[Artikelprijs]]&lt;&gt;"",IF(Q4_2025[[#This Row],[Stuksprijs]]=Q4_2025[[#This Row],[Artikelprijs]],"Prijs gelijk","Prijs wijkt af"),"")</f>
        <v>Prijs wijkt af</v>
      </c>
      <c r="L1692" t="str">
        <f>IF(Q4_2025[[#This Row],[Relatiekorting percentage]]=0,
    "Nvt",
    IF(Q4_2025[[#This Row],[Brutobedrag 2]] &lt; Q4_2025[[#This Row],[Bruto - Rel.korting]],
        "Nee",
        "Ja"))</f>
        <v>Nvt</v>
      </c>
      <c r="M1692" s="10">
        <f>IF(Q4_2025[[#This Row],[Artikelprijs]]&lt;&gt;"",Q4_2025[[#This Row],[Artikelprijs]],Q4_2025[[#This Row],[Stuksprijs]])</f>
        <v>458.35</v>
      </c>
      <c r="N1692" s="44">
        <f>Q4_2025[[#This Row],[Besteld]]*Q4_2025[[#This Row],[Prijs 2]]</f>
        <v>458.35</v>
      </c>
      <c r="O1692" s="10">
        <f>IF(Q4_2025[[#This Row],[Brutobedrag 2]]&lt;Q4_2025[[#This Row],[Bruto - Rel.korting]],Q4_2025[[#This Row],[Brutobedrag 2]],Q4_2025[[#This Row],[Brutobedrag 2]]*(100-Q4_2025[[#This Row],[Relatiekorting percentage]])/100)</f>
        <v>458.35</v>
      </c>
      <c r="R1692" s="3"/>
      <c r="W1692"/>
      <c r="AB1692"/>
    </row>
    <row r="1693" spans="1:28" x14ac:dyDescent="0.3">
      <c r="A1693" t="s">
        <v>933</v>
      </c>
      <c r="B1693">
        <v>5021026</v>
      </c>
      <c r="C1693" t="s">
        <v>617</v>
      </c>
      <c r="D1693">
        <v>2</v>
      </c>
      <c r="E1693" s="10">
        <v>164.8</v>
      </c>
      <c r="F1693" s="10">
        <v>329.6</v>
      </c>
      <c r="G1693" s="10">
        <v>329.6</v>
      </c>
      <c r="H1693">
        <v>0</v>
      </c>
      <c r="I1693" s="51" t="str">
        <f>_xlfn.XLOOKUP(Q4_2025[[#This Row],[Artikelnr]],Artikel_prijzen[Artnr],Artikel_prijzen[Groep],"")</f>
        <v>Elektra</v>
      </c>
      <c r="J1693" s="10">
        <f>_xlfn.XLOOKUP(Q4_2025[[#This Row],[Artikelnr]],Artikel_prijzen[Artnr],Artikel_prijzen[Prijs 2025],"")</f>
        <v>106.8625</v>
      </c>
      <c r="K1693" t="str">
        <f>IF(Q4_2025[[#This Row],[Artikelprijs]]&lt;&gt;"",IF(Q4_2025[[#This Row],[Stuksprijs]]=Q4_2025[[#This Row],[Artikelprijs]],"Prijs gelijk","Prijs wijkt af"),"")</f>
        <v>Prijs wijkt af</v>
      </c>
      <c r="L1693" t="str">
        <f>IF(Q4_2025[[#This Row],[Relatiekorting percentage]]=0,
    "Nvt",
    IF(Q4_2025[[#This Row],[Brutobedrag 2]] &lt; Q4_2025[[#This Row],[Bruto - Rel.korting]],
        "Nee",
        "Ja"))</f>
        <v>Nvt</v>
      </c>
      <c r="M1693" s="10">
        <f>IF(Q4_2025[[#This Row],[Artikelprijs]]&lt;&gt;"",Q4_2025[[#This Row],[Artikelprijs]],Q4_2025[[#This Row],[Stuksprijs]])</f>
        <v>106.8625</v>
      </c>
      <c r="N1693" s="44">
        <f>Q4_2025[[#This Row],[Besteld]]*Q4_2025[[#This Row],[Prijs 2]]</f>
        <v>213.72499999999999</v>
      </c>
      <c r="O1693" s="10">
        <f>IF(Q4_2025[[#This Row],[Brutobedrag 2]]&lt;Q4_2025[[#This Row],[Bruto - Rel.korting]],Q4_2025[[#This Row],[Brutobedrag 2]],Q4_2025[[#This Row],[Brutobedrag 2]]*(100-Q4_2025[[#This Row],[Relatiekorting percentage]])/100)</f>
        <v>213.72499999999999</v>
      </c>
      <c r="R1693" s="3"/>
      <c r="W1693"/>
      <c r="AB1693"/>
    </row>
    <row r="1694" spans="1:28" x14ac:dyDescent="0.3">
      <c r="A1694" t="s">
        <v>933</v>
      </c>
      <c r="B1694">
        <v>5021004</v>
      </c>
      <c r="C1694" t="s">
        <v>386</v>
      </c>
      <c r="D1694">
        <v>1</v>
      </c>
      <c r="E1694" s="10">
        <v>394.94</v>
      </c>
      <c r="F1694" s="10">
        <v>394.94</v>
      </c>
      <c r="G1694" s="10">
        <v>394.94</v>
      </c>
      <c r="H1694">
        <v>0</v>
      </c>
      <c r="I1694" s="51" t="str">
        <f>_xlfn.XLOOKUP(Q4_2025[[#This Row],[Artikelnr]],Artikel_prijzen[Artnr],Artikel_prijzen[Groep],"")</f>
        <v>Elektra</v>
      </c>
      <c r="J1694" s="10">
        <f>_xlfn.XLOOKUP(Q4_2025[[#This Row],[Artikelnr]],Artikel_prijzen[Artnr],Artikel_prijzen[Prijs 2025],"")</f>
        <v>329.6</v>
      </c>
      <c r="K1694" t="str">
        <f>IF(Q4_2025[[#This Row],[Artikelprijs]]&lt;&gt;"",IF(Q4_2025[[#This Row],[Stuksprijs]]=Q4_2025[[#This Row],[Artikelprijs]],"Prijs gelijk","Prijs wijkt af"),"")</f>
        <v>Prijs wijkt af</v>
      </c>
      <c r="L1694" t="str">
        <f>IF(Q4_2025[[#This Row],[Relatiekorting percentage]]=0,
    "Nvt",
    IF(Q4_2025[[#This Row],[Brutobedrag 2]] &lt; Q4_2025[[#This Row],[Bruto - Rel.korting]],
        "Nee",
        "Ja"))</f>
        <v>Nvt</v>
      </c>
      <c r="M1694" s="10">
        <f>IF(Q4_2025[[#This Row],[Artikelprijs]]&lt;&gt;"",Q4_2025[[#This Row],[Artikelprijs]],Q4_2025[[#This Row],[Stuksprijs]])</f>
        <v>329.6</v>
      </c>
      <c r="N1694" s="44">
        <f>Q4_2025[[#This Row],[Besteld]]*Q4_2025[[#This Row],[Prijs 2]]</f>
        <v>329.6</v>
      </c>
      <c r="O1694" s="10">
        <f>IF(Q4_2025[[#This Row],[Brutobedrag 2]]&lt;Q4_2025[[#This Row],[Bruto - Rel.korting]],Q4_2025[[#This Row],[Brutobedrag 2]],Q4_2025[[#This Row],[Brutobedrag 2]]*(100-Q4_2025[[#This Row],[Relatiekorting percentage]])/100)</f>
        <v>329.6</v>
      </c>
      <c r="R1694" s="3"/>
      <c r="W1694"/>
      <c r="AB1694"/>
    </row>
    <row r="1695" spans="1:28" x14ac:dyDescent="0.3">
      <c r="A1695" t="s">
        <v>933</v>
      </c>
      <c r="B1695">
        <v>5021026</v>
      </c>
      <c r="C1695" t="s">
        <v>299</v>
      </c>
      <c r="D1695">
        <v>2</v>
      </c>
      <c r="E1695" s="10">
        <v>164.8</v>
      </c>
      <c r="F1695" s="10">
        <v>329.6</v>
      </c>
      <c r="G1695" s="10">
        <v>329.6</v>
      </c>
      <c r="H1695">
        <v>0</v>
      </c>
      <c r="I1695" s="51" t="str">
        <f>_xlfn.XLOOKUP(Q4_2025[[#This Row],[Artikelnr]],Artikel_prijzen[Artnr],Artikel_prijzen[Groep],"")</f>
        <v>Elektra</v>
      </c>
      <c r="J1695" s="10">
        <f>_xlfn.XLOOKUP(Q4_2025[[#This Row],[Artikelnr]],Artikel_prijzen[Artnr],Artikel_prijzen[Prijs 2025],"")</f>
        <v>106.8625</v>
      </c>
      <c r="K1695" t="str">
        <f>IF(Q4_2025[[#This Row],[Artikelprijs]]&lt;&gt;"",IF(Q4_2025[[#This Row],[Stuksprijs]]=Q4_2025[[#This Row],[Artikelprijs]],"Prijs gelijk","Prijs wijkt af"),"")</f>
        <v>Prijs wijkt af</v>
      </c>
      <c r="L1695" t="str">
        <f>IF(Q4_2025[[#This Row],[Relatiekorting percentage]]=0,
    "Nvt",
    IF(Q4_2025[[#This Row],[Brutobedrag 2]] &lt; Q4_2025[[#This Row],[Bruto - Rel.korting]],
        "Nee",
        "Ja"))</f>
        <v>Nvt</v>
      </c>
      <c r="M1695" s="10">
        <f>IF(Q4_2025[[#This Row],[Artikelprijs]]&lt;&gt;"",Q4_2025[[#This Row],[Artikelprijs]],Q4_2025[[#This Row],[Stuksprijs]])</f>
        <v>106.8625</v>
      </c>
      <c r="N1695" s="44">
        <f>Q4_2025[[#This Row],[Besteld]]*Q4_2025[[#This Row],[Prijs 2]]</f>
        <v>213.72499999999999</v>
      </c>
      <c r="O1695" s="10">
        <f>IF(Q4_2025[[#This Row],[Brutobedrag 2]]&lt;Q4_2025[[#This Row],[Bruto - Rel.korting]],Q4_2025[[#This Row],[Brutobedrag 2]],Q4_2025[[#This Row],[Brutobedrag 2]]*(100-Q4_2025[[#This Row],[Relatiekorting percentage]])/100)</f>
        <v>213.72499999999999</v>
      </c>
      <c r="R1695" s="3"/>
      <c r="W1695"/>
      <c r="AB1695"/>
    </row>
    <row r="1696" spans="1:28" x14ac:dyDescent="0.3">
      <c r="A1696" t="s">
        <v>933</v>
      </c>
      <c r="B1696">
        <v>5022017</v>
      </c>
      <c r="C1696" t="s">
        <v>300</v>
      </c>
      <c r="D1696">
        <v>1</v>
      </c>
      <c r="E1696" s="10">
        <v>632.59</v>
      </c>
      <c r="F1696" s="10">
        <v>632.59</v>
      </c>
      <c r="G1696" s="10">
        <v>632.59</v>
      </c>
      <c r="H1696">
        <v>0</v>
      </c>
      <c r="I1696" s="51" t="str">
        <f>_xlfn.XLOOKUP(Q4_2025[[#This Row],[Artikelnr]],Artikel_prijzen[Artnr],Artikel_prijzen[Groep],"")</f>
        <v>Elektra</v>
      </c>
      <c r="J1696" s="10">
        <f>_xlfn.XLOOKUP(Q4_2025[[#This Row],[Artikelnr]],Artikel_prijzen[Artnr],Artikel_prijzen[Prijs 2025],"")</f>
        <v>458.35</v>
      </c>
      <c r="K1696" t="str">
        <f>IF(Q4_2025[[#This Row],[Artikelprijs]]&lt;&gt;"",IF(Q4_2025[[#This Row],[Stuksprijs]]=Q4_2025[[#This Row],[Artikelprijs]],"Prijs gelijk","Prijs wijkt af"),"")</f>
        <v>Prijs wijkt af</v>
      </c>
      <c r="L1696" t="str">
        <f>IF(Q4_2025[[#This Row],[Relatiekorting percentage]]=0,
    "Nvt",
    IF(Q4_2025[[#This Row],[Brutobedrag 2]] &lt; Q4_2025[[#This Row],[Bruto - Rel.korting]],
        "Nee",
        "Ja"))</f>
        <v>Nvt</v>
      </c>
      <c r="M1696" s="10">
        <f>IF(Q4_2025[[#This Row],[Artikelprijs]]&lt;&gt;"",Q4_2025[[#This Row],[Artikelprijs]],Q4_2025[[#This Row],[Stuksprijs]])</f>
        <v>458.35</v>
      </c>
      <c r="N1696" s="44">
        <f>Q4_2025[[#This Row],[Besteld]]*Q4_2025[[#This Row],[Prijs 2]]</f>
        <v>458.35</v>
      </c>
      <c r="O1696" s="10">
        <f>IF(Q4_2025[[#This Row],[Brutobedrag 2]]&lt;Q4_2025[[#This Row],[Bruto - Rel.korting]],Q4_2025[[#This Row],[Brutobedrag 2]],Q4_2025[[#This Row],[Brutobedrag 2]]*(100-Q4_2025[[#This Row],[Relatiekorting percentage]])/100)</f>
        <v>458.35</v>
      </c>
      <c r="R1696" s="3"/>
      <c r="W1696"/>
      <c r="AB1696"/>
    </row>
    <row r="1697" spans="1:28" x14ac:dyDescent="0.3">
      <c r="A1697" t="s">
        <v>933</v>
      </c>
      <c r="B1697">
        <v>5022017</v>
      </c>
      <c r="C1697" t="s">
        <v>300</v>
      </c>
      <c r="D1697">
        <v>-1</v>
      </c>
      <c r="E1697" s="10">
        <v>632.59</v>
      </c>
      <c r="F1697" s="10">
        <v>-632.59</v>
      </c>
      <c r="G1697" s="10">
        <v>-632.59</v>
      </c>
      <c r="H1697">
        <v>0</v>
      </c>
      <c r="I1697" s="51" t="str">
        <f>_xlfn.XLOOKUP(Q4_2025[[#This Row],[Artikelnr]],Artikel_prijzen[Artnr],Artikel_prijzen[Groep],"")</f>
        <v>Elektra</v>
      </c>
      <c r="J1697" s="10">
        <f>_xlfn.XLOOKUP(Q4_2025[[#This Row],[Artikelnr]],Artikel_prijzen[Artnr],Artikel_prijzen[Prijs 2025],"")</f>
        <v>458.35</v>
      </c>
      <c r="K1697" t="str">
        <f>IF(Q4_2025[[#This Row],[Artikelprijs]]&lt;&gt;"",IF(Q4_2025[[#This Row],[Stuksprijs]]=Q4_2025[[#This Row],[Artikelprijs]],"Prijs gelijk","Prijs wijkt af"),"")</f>
        <v>Prijs wijkt af</v>
      </c>
      <c r="L1697" t="str">
        <f>IF(Q4_2025[[#This Row],[Relatiekorting percentage]]=0,
    "Nvt",
    IF(Q4_2025[[#This Row],[Brutobedrag 2]] &lt; Q4_2025[[#This Row],[Bruto - Rel.korting]],
        "Nee",
        "Ja"))</f>
        <v>Nvt</v>
      </c>
      <c r="M1697" s="10">
        <f>IF(Q4_2025[[#This Row],[Artikelprijs]]&lt;&gt;"",Q4_2025[[#This Row],[Artikelprijs]],Q4_2025[[#This Row],[Stuksprijs]])</f>
        <v>458.35</v>
      </c>
      <c r="N1697" s="44">
        <f>Q4_2025[[#This Row],[Besteld]]*Q4_2025[[#This Row],[Prijs 2]]</f>
        <v>-458.35</v>
      </c>
      <c r="O1697" s="10">
        <f>IF(Q4_2025[[#This Row],[Brutobedrag 2]]&lt;Q4_2025[[#This Row],[Bruto - Rel.korting]],Q4_2025[[#This Row],[Brutobedrag 2]],Q4_2025[[#This Row],[Brutobedrag 2]]*(100-Q4_2025[[#This Row],[Relatiekorting percentage]])/100)</f>
        <v>-458.35</v>
      </c>
      <c r="R1697" s="3"/>
      <c r="W1697"/>
      <c r="AB1697"/>
    </row>
    <row r="1698" spans="1:28" x14ac:dyDescent="0.3">
      <c r="A1698" t="s">
        <v>933</v>
      </c>
      <c r="B1698">
        <v>5022015</v>
      </c>
      <c r="C1698" t="s">
        <v>495</v>
      </c>
      <c r="D1698">
        <v>2</v>
      </c>
      <c r="E1698" s="10">
        <v>444.44</v>
      </c>
      <c r="F1698" s="10">
        <v>888.88</v>
      </c>
      <c r="G1698" s="10">
        <v>888.88</v>
      </c>
      <c r="H1698">
        <v>0</v>
      </c>
      <c r="I1698" s="51" t="str">
        <f>_xlfn.XLOOKUP(Q4_2025[[#This Row],[Artikelnr]],Artikel_prijzen[Artnr],Artikel_prijzen[Groep],"")</f>
        <v>Elektra</v>
      </c>
      <c r="J1698" s="10">
        <f>_xlfn.XLOOKUP(Q4_2025[[#This Row],[Artikelnr]],Artikel_prijzen[Artnr],Artikel_prijzen[Prijs 2025],"")</f>
        <v>339.9</v>
      </c>
      <c r="K1698" t="str">
        <f>IF(Q4_2025[[#This Row],[Artikelprijs]]&lt;&gt;"",IF(Q4_2025[[#This Row],[Stuksprijs]]=Q4_2025[[#This Row],[Artikelprijs]],"Prijs gelijk","Prijs wijkt af"),"")</f>
        <v>Prijs wijkt af</v>
      </c>
      <c r="L1698" t="str">
        <f>IF(Q4_2025[[#This Row],[Relatiekorting percentage]]=0,
    "Nvt",
    IF(Q4_2025[[#This Row],[Brutobedrag 2]] &lt; Q4_2025[[#This Row],[Bruto - Rel.korting]],
        "Nee",
        "Ja"))</f>
        <v>Nvt</v>
      </c>
      <c r="M1698" s="10">
        <f>IF(Q4_2025[[#This Row],[Artikelprijs]]&lt;&gt;"",Q4_2025[[#This Row],[Artikelprijs]],Q4_2025[[#This Row],[Stuksprijs]])</f>
        <v>339.9</v>
      </c>
      <c r="N1698" s="44">
        <f>Q4_2025[[#This Row],[Besteld]]*Q4_2025[[#This Row],[Prijs 2]]</f>
        <v>679.8</v>
      </c>
      <c r="O1698" s="10">
        <f>IF(Q4_2025[[#This Row],[Brutobedrag 2]]&lt;Q4_2025[[#This Row],[Bruto - Rel.korting]],Q4_2025[[#This Row],[Brutobedrag 2]],Q4_2025[[#This Row],[Brutobedrag 2]]*(100-Q4_2025[[#This Row],[Relatiekorting percentage]])/100)</f>
        <v>679.8</v>
      </c>
      <c r="R1698" s="3"/>
      <c r="W1698"/>
      <c r="AB1698"/>
    </row>
    <row r="1699" spans="1:28" x14ac:dyDescent="0.3">
      <c r="A1699" t="s">
        <v>933</v>
      </c>
      <c r="B1699">
        <v>5022015</v>
      </c>
      <c r="C1699" t="s">
        <v>495</v>
      </c>
      <c r="D1699">
        <v>1</v>
      </c>
      <c r="E1699" s="10">
        <v>444.44</v>
      </c>
      <c r="F1699" s="10">
        <v>444.44</v>
      </c>
      <c r="G1699" s="10">
        <v>444.44</v>
      </c>
      <c r="H1699">
        <v>0</v>
      </c>
      <c r="I1699" s="51" t="str">
        <f>_xlfn.XLOOKUP(Q4_2025[[#This Row],[Artikelnr]],Artikel_prijzen[Artnr],Artikel_prijzen[Groep],"")</f>
        <v>Elektra</v>
      </c>
      <c r="J1699" s="10">
        <f>_xlfn.XLOOKUP(Q4_2025[[#This Row],[Artikelnr]],Artikel_prijzen[Artnr],Artikel_prijzen[Prijs 2025],"")</f>
        <v>339.9</v>
      </c>
      <c r="K1699" t="str">
        <f>IF(Q4_2025[[#This Row],[Artikelprijs]]&lt;&gt;"",IF(Q4_2025[[#This Row],[Stuksprijs]]=Q4_2025[[#This Row],[Artikelprijs]],"Prijs gelijk","Prijs wijkt af"),"")</f>
        <v>Prijs wijkt af</v>
      </c>
      <c r="L1699" t="str">
        <f>IF(Q4_2025[[#This Row],[Relatiekorting percentage]]=0,
    "Nvt",
    IF(Q4_2025[[#This Row],[Brutobedrag 2]] &lt; Q4_2025[[#This Row],[Bruto - Rel.korting]],
        "Nee",
        "Ja"))</f>
        <v>Nvt</v>
      </c>
      <c r="M1699" s="10">
        <f>IF(Q4_2025[[#This Row],[Artikelprijs]]&lt;&gt;"",Q4_2025[[#This Row],[Artikelprijs]],Q4_2025[[#This Row],[Stuksprijs]])</f>
        <v>339.9</v>
      </c>
      <c r="N1699" s="44">
        <f>Q4_2025[[#This Row],[Besteld]]*Q4_2025[[#This Row],[Prijs 2]]</f>
        <v>339.9</v>
      </c>
      <c r="O1699" s="10">
        <f>IF(Q4_2025[[#This Row],[Brutobedrag 2]]&lt;Q4_2025[[#This Row],[Bruto - Rel.korting]],Q4_2025[[#This Row],[Brutobedrag 2]],Q4_2025[[#This Row],[Brutobedrag 2]]*(100-Q4_2025[[#This Row],[Relatiekorting percentage]])/100)</f>
        <v>339.9</v>
      </c>
      <c r="R1699" s="3"/>
      <c r="W1699"/>
      <c r="AB1699"/>
    </row>
    <row r="1700" spans="1:28" x14ac:dyDescent="0.3">
      <c r="A1700" t="s">
        <v>933</v>
      </c>
      <c r="B1700">
        <v>5022015</v>
      </c>
      <c r="C1700" t="s">
        <v>495</v>
      </c>
      <c r="D1700">
        <v>1</v>
      </c>
      <c r="E1700" s="10">
        <v>444.44</v>
      </c>
      <c r="F1700" s="10">
        <v>444.44</v>
      </c>
      <c r="G1700" s="10">
        <v>444.44</v>
      </c>
      <c r="H1700">
        <v>0</v>
      </c>
      <c r="I1700" s="51" t="str">
        <f>_xlfn.XLOOKUP(Q4_2025[[#This Row],[Artikelnr]],Artikel_prijzen[Artnr],Artikel_prijzen[Groep],"")</f>
        <v>Elektra</v>
      </c>
      <c r="J1700" s="10">
        <f>_xlfn.XLOOKUP(Q4_2025[[#This Row],[Artikelnr]],Artikel_prijzen[Artnr],Artikel_prijzen[Prijs 2025],"")</f>
        <v>339.9</v>
      </c>
      <c r="K1700" t="str">
        <f>IF(Q4_2025[[#This Row],[Artikelprijs]]&lt;&gt;"",IF(Q4_2025[[#This Row],[Stuksprijs]]=Q4_2025[[#This Row],[Artikelprijs]],"Prijs gelijk","Prijs wijkt af"),"")</f>
        <v>Prijs wijkt af</v>
      </c>
      <c r="L1700" t="str">
        <f>IF(Q4_2025[[#This Row],[Relatiekorting percentage]]=0,
    "Nvt",
    IF(Q4_2025[[#This Row],[Brutobedrag 2]] &lt; Q4_2025[[#This Row],[Bruto - Rel.korting]],
        "Nee",
        "Ja"))</f>
        <v>Nvt</v>
      </c>
      <c r="M1700" s="10">
        <f>IF(Q4_2025[[#This Row],[Artikelprijs]]&lt;&gt;"",Q4_2025[[#This Row],[Artikelprijs]],Q4_2025[[#This Row],[Stuksprijs]])</f>
        <v>339.9</v>
      </c>
      <c r="N1700" s="44">
        <f>Q4_2025[[#This Row],[Besteld]]*Q4_2025[[#This Row],[Prijs 2]]</f>
        <v>339.9</v>
      </c>
      <c r="O1700" s="10">
        <f>IF(Q4_2025[[#This Row],[Brutobedrag 2]]&lt;Q4_2025[[#This Row],[Bruto - Rel.korting]],Q4_2025[[#This Row],[Brutobedrag 2]],Q4_2025[[#This Row],[Brutobedrag 2]]*(100-Q4_2025[[#This Row],[Relatiekorting percentage]])/100)</f>
        <v>339.9</v>
      </c>
      <c r="R1700" s="3"/>
      <c r="W1700"/>
      <c r="AB1700"/>
    </row>
    <row r="1701" spans="1:28" x14ac:dyDescent="0.3">
      <c r="A1701" t="s">
        <v>933</v>
      </c>
      <c r="B1701">
        <v>5022013</v>
      </c>
      <c r="C1701" t="s">
        <v>450</v>
      </c>
      <c r="D1701">
        <v>1</v>
      </c>
      <c r="E1701" s="10">
        <v>317.69</v>
      </c>
      <c r="F1701" s="10">
        <v>317.69</v>
      </c>
      <c r="G1701" s="10">
        <v>317.69</v>
      </c>
      <c r="H1701">
        <v>0</v>
      </c>
      <c r="I1701" s="51" t="str">
        <f>_xlfn.XLOOKUP(Q4_2025[[#This Row],[Artikelnr]],Artikel_prijzen[Artnr],Artikel_prijzen[Groep],"")</f>
        <v>Elektra</v>
      </c>
      <c r="J1701" s="10">
        <f>_xlfn.XLOOKUP(Q4_2025[[#This Row],[Artikelnr]],Artikel_prijzen[Artnr],Artikel_prijzen[Prijs 2025],"")</f>
        <v>252.35</v>
      </c>
      <c r="K1701" t="str">
        <f>IF(Q4_2025[[#This Row],[Artikelprijs]]&lt;&gt;"",IF(Q4_2025[[#This Row],[Stuksprijs]]=Q4_2025[[#This Row],[Artikelprijs]],"Prijs gelijk","Prijs wijkt af"),"")</f>
        <v>Prijs wijkt af</v>
      </c>
      <c r="L1701" t="str">
        <f>IF(Q4_2025[[#This Row],[Relatiekorting percentage]]=0,
    "Nvt",
    IF(Q4_2025[[#This Row],[Brutobedrag 2]] &lt; Q4_2025[[#This Row],[Bruto - Rel.korting]],
        "Nee",
        "Ja"))</f>
        <v>Nvt</v>
      </c>
      <c r="M1701" s="10">
        <f>IF(Q4_2025[[#This Row],[Artikelprijs]]&lt;&gt;"",Q4_2025[[#This Row],[Artikelprijs]],Q4_2025[[#This Row],[Stuksprijs]])</f>
        <v>252.35</v>
      </c>
      <c r="N1701" s="44">
        <f>Q4_2025[[#This Row],[Besteld]]*Q4_2025[[#This Row],[Prijs 2]]</f>
        <v>252.35</v>
      </c>
      <c r="O1701" s="10">
        <f>IF(Q4_2025[[#This Row],[Brutobedrag 2]]&lt;Q4_2025[[#This Row],[Bruto - Rel.korting]],Q4_2025[[#This Row],[Brutobedrag 2]],Q4_2025[[#This Row],[Brutobedrag 2]]*(100-Q4_2025[[#This Row],[Relatiekorting percentage]])/100)</f>
        <v>252.35</v>
      </c>
      <c r="R1701" s="3"/>
      <c r="W1701"/>
      <c r="AB1701"/>
    </row>
    <row r="1702" spans="1:28" x14ac:dyDescent="0.3">
      <c r="A1702" t="s">
        <v>933</v>
      </c>
      <c r="B1702">
        <v>5021012</v>
      </c>
      <c r="C1702" t="s">
        <v>470</v>
      </c>
      <c r="D1702">
        <v>1</v>
      </c>
      <c r="E1702" s="10">
        <v>833.44</v>
      </c>
      <c r="F1702" s="10">
        <v>833.44</v>
      </c>
      <c r="G1702" s="10">
        <v>833.44</v>
      </c>
      <c r="H1702">
        <v>0</v>
      </c>
      <c r="I1702" s="51" t="str">
        <f>_xlfn.XLOOKUP(Q4_2025[[#This Row],[Artikelnr]],Artikel_prijzen[Artnr],Artikel_prijzen[Groep],"")</f>
        <v>Elektra</v>
      </c>
      <c r="J1702" s="10">
        <f>_xlfn.XLOOKUP(Q4_2025[[#This Row],[Artikelnr]],Artikel_prijzen[Artnr],Artikel_prijzen[Prijs 2025],"")</f>
        <v>659.2</v>
      </c>
      <c r="K1702" t="str">
        <f>IF(Q4_2025[[#This Row],[Artikelprijs]]&lt;&gt;"",IF(Q4_2025[[#This Row],[Stuksprijs]]=Q4_2025[[#This Row],[Artikelprijs]],"Prijs gelijk","Prijs wijkt af"),"")</f>
        <v>Prijs wijkt af</v>
      </c>
      <c r="L1702" t="str">
        <f>IF(Q4_2025[[#This Row],[Relatiekorting percentage]]=0,
    "Nvt",
    IF(Q4_2025[[#This Row],[Brutobedrag 2]] &lt; Q4_2025[[#This Row],[Bruto - Rel.korting]],
        "Nee",
        "Ja"))</f>
        <v>Nvt</v>
      </c>
      <c r="M1702" s="10">
        <f>IF(Q4_2025[[#This Row],[Artikelprijs]]&lt;&gt;"",Q4_2025[[#This Row],[Artikelprijs]],Q4_2025[[#This Row],[Stuksprijs]])</f>
        <v>659.2</v>
      </c>
      <c r="N1702" s="44">
        <f>Q4_2025[[#This Row],[Besteld]]*Q4_2025[[#This Row],[Prijs 2]]</f>
        <v>659.2</v>
      </c>
      <c r="O1702" s="10">
        <f>IF(Q4_2025[[#This Row],[Brutobedrag 2]]&lt;Q4_2025[[#This Row],[Bruto - Rel.korting]],Q4_2025[[#This Row],[Brutobedrag 2]],Q4_2025[[#This Row],[Brutobedrag 2]]*(100-Q4_2025[[#This Row],[Relatiekorting percentage]])/100)</f>
        <v>659.2</v>
      </c>
      <c r="R1702" s="3"/>
      <c r="W1702"/>
      <c r="AB1702"/>
    </row>
    <row r="1703" spans="1:28" x14ac:dyDescent="0.3">
      <c r="A1703" t="s">
        <v>933</v>
      </c>
      <c r="B1703">
        <v>5021010</v>
      </c>
      <c r="C1703" t="s">
        <v>469</v>
      </c>
      <c r="D1703">
        <v>2</v>
      </c>
      <c r="E1703" s="10">
        <v>707.48</v>
      </c>
      <c r="F1703" s="10">
        <v>1414.96</v>
      </c>
      <c r="G1703" s="10">
        <v>1414.96</v>
      </c>
      <c r="H1703">
        <v>0</v>
      </c>
      <c r="I1703" s="51" t="str">
        <f>_xlfn.XLOOKUP(Q4_2025[[#This Row],[Artikelnr]],Artikel_prijzen[Artnr],Artikel_prijzen[Groep],"")</f>
        <v>Elektra</v>
      </c>
      <c r="J1703" s="10">
        <f>_xlfn.XLOOKUP(Q4_2025[[#This Row],[Artikelnr]],Artikel_prijzen[Artnr],Artikel_prijzen[Prijs 2025],"")</f>
        <v>576.79999999999995</v>
      </c>
      <c r="K1703" t="str">
        <f>IF(Q4_2025[[#This Row],[Artikelprijs]]&lt;&gt;"",IF(Q4_2025[[#This Row],[Stuksprijs]]=Q4_2025[[#This Row],[Artikelprijs]],"Prijs gelijk","Prijs wijkt af"),"")</f>
        <v>Prijs wijkt af</v>
      </c>
      <c r="L1703" t="str">
        <f>IF(Q4_2025[[#This Row],[Relatiekorting percentage]]=0,
    "Nvt",
    IF(Q4_2025[[#This Row],[Brutobedrag 2]] &lt; Q4_2025[[#This Row],[Bruto - Rel.korting]],
        "Nee",
        "Ja"))</f>
        <v>Nvt</v>
      </c>
      <c r="M1703" s="10">
        <f>IF(Q4_2025[[#This Row],[Artikelprijs]]&lt;&gt;"",Q4_2025[[#This Row],[Artikelprijs]],Q4_2025[[#This Row],[Stuksprijs]])</f>
        <v>576.79999999999995</v>
      </c>
      <c r="N1703" s="44">
        <f>Q4_2025[[#This Row],[Besteld]]*Q4_2025[[#This Row],[Prijs 2]]</f>
        <v>1153.5999999999999</v>
      </c>
      <c r="O1703" s="10">
        <f>IF(Q4_2025[[#This Row],[Brutobedrag 2]]&lt;Q4_2025[[#This Row],[Bruto - Rel.korting]],Q4_2025[[#This Row],[Brutobedrag 2]],Q4_2025[[#This Row],[Brutobedrag 2]]*(100-Q4_2025[[#This Row],[Relatiekorting percentage]])/100)</f>
        <v>1153.5999999999999</v>
      </c>
      <c r="R1703" s="3"/>
      <c r="W1703"/>
      <c r="AB1703"/>
    </row>
    <row r="1704" spans="1:28" x14ac:dyDescent="0.3">
      <c r="A1704" t="s">
        <v>933</v>
      </c>
      <c r="B1704">
        <v>5021026</v>
      </c>
      <c r="C1704" t="s">
        <v>617</v>
      </c>
      <c r="D1704">
        <v>1</v>
      </c>
      <c r="E1704" s="10">
        <v>164.8</v>
      </c>
      <c r="F1704" s="10">
        <v>164.8</v>
      </c>
      <c r="G1704" s="10">
        <v>164.8</v>
      </c>
      <c r="H1704">
        <v>0</v>
      </c>
      <c r="I1704" s="51" t="str">
        <f>_xlfn.XLOOKUP(Q4_2025[[#This Row],[Artikelnr]],Artikel_prijzen[Artnr],Artikel_prijzen[Groep],"")</f>
        <v>Elektra</v>
      </c>
      <c r="J1704" s="10">
        <f>_xlfn.XLOOKUP(Q4_2025[[#This Row],[Artikelnr]],Artikel_prijzen[Artnr],Artikel_prijzen[Prijs 2025],"")</f>
        <v>106.8625</v>
      </c>
      <c r="K1704" t="str">
        <f>IF(Q4_2025[[#This Row],[Artikelprijs]]&lt;&gt;"",IF(Q4_2025[[#This Row],[Stuksprijs]]=Q4_2025[[#This Row],[Artikelprijs]],"Prijs gelijk","Prijs wijkt af"),"")</f>
        <v>Prijs wijkt af</v>
      </c>
      <c r="L1704" t="str">
        <f>IF(Q4_2025[[#This Row],[Relatiekorting percentage]]=0,
    "Nvt",
    IF(Q4_2025[[#This Row],[Brutobedrag 2]] &lt; Q4_2025[[#This Row],[Bruto - Rel.korting]],
        "Nee",
        "Ja"))</f>
        <v>Nvt</v>
      </c>
      <c r="M1704" s="10">
        <f>IF(Q4_2025[[#This Row],[Artikelprijs]]&lt;&gt;"",Q4_2025[[#This Row],[Artikelprijs]],Q4_2025[[#This Row],[Stuksprijs]])</f>
        <v>106.8625</v>
      </c>
      <c r="N1704" s="44">
        <f>Q4_2025[[#This Row],[Besteld]]*Q4_2025[[#This Row],[Prijs 2]]</f>
        <v>106.8625</v>
      </c>
      <c r="O1704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1704" s="3"/>
      <c r="W1704"/>
      <c r="AB1704"/>
    </row>
    <row r="1705" spans="1:28" x14ac:dyDescent="0.3">
      <c r="A1705" t="s">
        <v>933</v>
      </c>
      <c r="B1705">
        <v>5021004</v>
      </c>
      <c r="C1705" t="s">
        <v>386</v>
      </c>
      <c r="D1705">
        <v>1</v>
      </c>
      <c r="E1705" s="10">
        <v>394.94</v>
      </c>
      <c r="F1705" s="10">
        <v>394.94</v>
      </c>
      <c r="G1705" s="10">
        <v>394.94</v>
      </c>
      <c r="H1705">
        <v>0</v>
      </c>
      <c r="I1705" s="51" t="str">
        <f>_xlfn.XLOOKUP(Q4_2025[[#This Row],[Artikelnr]],Artikel_prijzen[Artnr],Artikel_prijzen[Groep],"")</f>
        <v>Elektra</v>
      </c>
      <c r="J1705" s="10">
        <f>_xlfn.XLOOKUP(Q4_2025[[#This Row],[Artikelnr]],Artikel_prijzen[Artnr],Artikel_prijzen[Prijs 2025],"")</f>
        <v>329.6</v>
      </c>
      <c r="K1705" t="str">
        <f>IF(Q4_2025[[#This Row],[Artikelprijs]]&lt;&gt;"",IF(Q4_2025[[#This Row],[Stuksprijs]]=Q4_2025[[#This Row],[Artikelprijs]],"Prijs gelijk","Prijs wijkt af"),"")</f>
        <v>Prijs wijkt af</v>
      </c>
      <c r="L1705" t="str">
        <f>IF(Q4_2025[[#This Row],[Relatiekorting percentage]]=0,
    "Nvt",
    IF(Q4_2025[[#This Row],[Brutobedrag 2]] &lt; Q4_2025[[#This Row],[Bruto - Rel.korting]],
        "Nee",
        "Ja"))</f>
        <v>Nvt</v>
      </c>
      <c r="M1705" s="10">
        <f>IF(Q4_2025[[#This Row],[Artikelprijs]]&lt;&gt;"",Q4_2025[[#This Row],[Artikelprijs]],Q4_2025[[#This Row],[Stuksprijs]])</f>
        <v>329.6</v>
      </c>
      <c r="N1705" s="44">
        <f>Q4_2025[[#This Row],[Besteld]]*Q4_2025[[#This Row],[Prijs 2]]</f>
        <v>329.6</v>
      </c>
      <c r="O1705" s="10">
        <f>IF(Q4_2025[[#This Row],[Brutobedrag 2]]&lt;Q4_2025[[#This Row],[Bruto - Rel.korting]],Q4_2025[[#This Row],[Brutobedrag 2]],Q4_2025[[#This Row],[Brutobedrag 2]]*(100-Q4_2025[[#This Row],[Relatiekorting percentage]])/100)</f>
        <v>329.6</v>
      </c>
      <c r="R1705" s="3"/>
      <c r="W1705"/>
      <c r="AB1705"/>
    </row>
    <row r="1706" spans="1:28" x14ac:dyDescent="0.3">
      <c r="A1706" t="s">
        <v>933</v>
      </c>
      <c r="B1706">
        <v>5021004</v>
      </c>
      <c r="C1706" t="s">
        <v>386</v>
      </c>
      <c r="D1706">
        <v>-1</v>
      </c>
      <c r="E1706" s="10">
        <v>394.94</v>
      </c>
      <c r="F1706" s="10">
        <v>-394.94</v>
      </c>
      <c r="G1706" s="10">
        <v>-394.94</v>
      </c>
      <c r="H1706">
        <v>0</v>
      </c>
      <c r="I1706" s="51" t="str">
        <f>_xlfn.XLOOKUP(Q4_2025[[#This Row],[Artikelnr]],Artikel_prijzen[Artnr],Artikel_prijzen[Groep],"")</f>
        <v>Elektra</v>
      </c>
      <c r="J1706" s="10">
        <f>_xlfn.XLOOKUP(Q4_2025[[#This Row],[Artikelnr]],Artikel_prijzen[Artnr],Artikel_prijzen[Prijs 2025],"")</f>
        <v>329.6</v>
      </c>
      <c r="K1706" t="str">
        <f>IF(Q4_2025[[#This Row],[Artikelprijs]]&lt;&gt;"",IF(Q4_2025[[#This Row],[Stuksprijs]]=Q4_2025[[#This Row],[Artikelprijs]],"Prijs gelijk","Prijs wijkt af"),"")</f>
        <v>Prijs wijkt af</v>
      </c>
      <c r="L1706" t="str">
        <f>IF(Q4_2025[[#This Row],[Relatiekorting percentage]]=0,
    "Nvt",
    IF(Q4_2025[[#This Row],[Brutobedrag 2]] &lt; Q4_2025[[#This Row],[Bruto - Rel.korting]],
        "Nee",
        "Ja"))</f>
        <v>Nvt</v>
      </c>
      <c r="M1706" s="10">
        <f>IF(Q4_2025[[#This Row],[Artikelprijs]]&lt;&gt;"",Q4_2025[[#This Row],[Artikelprijs]],Q4_2025[[#This Row],[Stuksprijs]])</f>
        <v>329.6</v>
      </c>
      <c r="N1706" s="44">
        <f>Q4_2025[[#This Row],[Besteld]]*Q4_2025[[#This Row],[Prijs 2]]</f>
        <v>-329.6</v>
      </c>
      <c r="O1706" s="10">
        <f>IF(Q4_2025[[#This Row],[Brutobedrag 2]]&lt;Q4_2025[[#This Row],[Bruto - Rel.korting]],Q4_2025[[#This Row],[Brutobedrag 2]],Q4_2025[[#This Row],[Brutobedrag 2]]*(100-Q4_2025[[#This Row],[Relatiekorting percentage]])/100)</f>
        <v>-329.6</v>
      </c>
      <c r="R1706" s="3"/>
      <c r="W1706"/>
      <c r="AB1706"/>
    </row>
    <row r="1707" spans="1:28" x14ac:dyDescent="0.3">
      <c r="A1707" t="s">
        <v>933</v>
      </c>
      <c r="B1707">
        <v>5022017</v>
      </c>
      <c r="C1707" t="s">
        <v>300</v>
      </c>
      <c r="D1707">
        <v>1</v>
      </c>
      <c r="E1707" s="10">
        <v>632.59</v>
      </c>
      <c r="F1707" s="10">
        <v>632.59</v>
      </c>
      <c r="G1707" s="10">
        <v>632.59</v>
      </c>
      <c r="H1707">
        <v>0</v>
      </c>
      <c r="I1707" s="51" t="str">
        <f>_xlfn.XLOOKUP(Q4_2025[[#This Row],[Artikelnr]],Artikel_prijzen[Artnr],Artikel_prijzen[Groep],"")</f>
        <v>Elektra</v>
      </c>
      <c r="J1707" s="10">
        <f>_xlfn.XLOOKUP(Q4_2025[[#This Row],[Artikelnr]],Artikel_prijzen[Artnr],Artikel_prijzen[Prijs 2025],"")</f>
        <v>458.35</v>
      </c>
      <c r="K1707" t="str">
        <f>IF(Q4_2025[[#This Row],[Artikelprijs]]&lt;&gt;"",IF(Q4_2025[[#This Row],[Stuksprijs]]=Q4_2025[[#This Row],[Artikelprijs]],"Prijs gelijk","Prijs wijkt af"),"")</f>
        <v>Prijs wijkt af</v>
      </c>
      <c r="L1707" t="str">
        <f>IF(Q4_2025[[#This Row],[Relatiekorting percentage]]=0,
    "Nvt",
    IF(Q4_2025[[#This Row],[Brutobedrag 2]] &lt; Q4_2025[[#This Row],[Bruto - Rel.korting]],
        "Nee",
        "Ja"))</f>
        <v>Nvt</v>
      </c>
      <c r="M1707" s="10">
        <f>IF(Q4_2025[[#This Row],[Artikelprijs]]&lt;&gt;"",Q4_2025[[#This Row],[Artikelprijs]],Q4_2025[[#This Row],[Stuksprijs]])</f>
        <v>458.35</v>
      </c>
      <c r="N1707" s="44">
        <f>Q4_2025[[#This Row],[Besteld]]*Q4_2025[[#This Row],[Prijs 2]]</f>
        <v>458.35</v>
      </c>
      <c r="O1707" s="10">
        <f>IF(Q4_2025[[#This Row],[Brutobedrag 2]]&lt;Q4_2025[[#This Row],[Bruto - Rel.korting]],Q4_2025[[#This Row],[Brutobedrag 2]],Q4_2025[[#This Row],[Brutobedrag 2]]*(100-Q4_2025[[#This Row],[Relatiekorting percentage]])/100)</f>
        <v>458.35</v>
      </c>
      <c r="R1707" s="3"/>
      <c r="W1707"/>
      <c r="AB1707"/>
    </row>
    <row r="1708" spans="1:28" x14ac:dyDescent="0.3">
      <c r="A1708" t="s">
        <v>933</v>
      </c>
      <c r="B1708">
        <v>5021004</v>
      </c>
      <c r="C1708" t="s">
        <v>386</v>
      </c>
      <c r="D1708">
        <v>1</v>
      </c>
      <c r="E1708" s="10">
        <v>394.94</v>
      </c>
      <c r="F1708" s="10">
        <v>394.94</v>
      </c>
      <c r="G1708" s="10">
        <v>394.94</v>
      </c>
      <c r="H1708">
        <v>0</v>
      </c>
      <c r="I1708" s="51" t="str">
        <f>_xlfn.XLOOKUP(Q4_2025[[#This Row],[Artikelnr]],Artikel_prijzen[Artnr],Artikel_prijzen[Groep],"")</f>
        <v>Elektra</v>
      </c>
      <c r="J1708" s="10">
        <f>_xlfn.XLOOKUP(Q4_2025[[#This Row],[Artikelnr]],Artikel_prijzen[Artnr],Artikel_prijzen[Prijs 2025],"")</f>
        <v>329.6</v>
      </c>
      <c r="K1708" t="str">
        <f>IF(Q4_2025[[#This Row],[Artikelprijs]]&lt;&gt;"",IF(Q4_2025[[#This Row],[Stuksprijs]]=Q4_2025[[#This Row],[Artikelprijs]],"Prijs gelijk","Prijs wijkt af"),"")</f>
        <v>Prijs wijkt af</v>
      </c>
      <c r="L1708" t="str">
        <f>IF(Q4_2025[[#This Row],[Relatiekorting percentage]]=0,
    "Nvt",
    IF(Q4_2025[[#This Row],[Brutobedrag 2]] &lt; Q4_2025[[#This Row],[Bruto - Rel.korting]],
        "Nee",
        "Ja"))</f>
        <v>Nvt</v>
      </c>
      <c r="M1708" s="10">
        <f>IF(Q4_2025[[#This Row],[Artikelprijs]]&lt;&gt;"",Q4_2025[[#This Row],[Artikelprijs]],Q4_2025[[#This Row],[Stuksprijs]])</f>
        <v>329.6</v>
      </c>
      <c r="N1708" s="44">
        <f>Q4_2025[[#This Row],[Besteld]]*Q4_2025[[#This Row],[Prijs 2]]</f>
        <v>329.6</v>
      </c>
      <c r="O1708" s="10">
        <f>IF(Q4_2025[[#This Row],[Brutobedrag 2]]&lt;Q4_2025[[#This Row],[Bruto - Rel.korting]],Q4_2025[[#This Row],[Brutobedrag 2]],Q4_2025[[#This Row],[Brutobedrag 2]]*(100-Q4_2025[[#This Row],[Relatiekorting percentage]])/100)</f>
        <v>329.6</v>
      </c>
      <c r="R1708" s="3"/>
      <c r="W1708"/>
      <c r="AB1708"/>
    </row>
    <row r="1709" spans="1:28" x14ac:dyDescent="0.3">
      <c r="A1709" t="s">
        <v>933</v>
      </c>
      <c r="B1709">
        <v>5021004</v>
      </c>
      <c r="C1709" t="s">
        <v>386</v>
      </c>
      <c r="D1709">
        <v>-1</v>
      </c>
      <c r="E1709" s="10">
        <v>394.94</v>
      </c>
      <c r="F1709" s="10">
        <v>-394.94</v>
      </c>
      <c r="G1709" s="10">
        <v>-394.94</v>
      </c>
      <c r="H1709">
        <v>0</v>
      </c>
      <c r="I1709" s="51" t="str">
        <f>_xlfn.XLOOKUP(Q4_2025[[#This Row],[Artikelnr]],Artikel_prijzen[Artnr],Artikel_prijzen[Groep],"")</f>
        <v>Elektra</v>
      </c>
      <c r="J1709" s="10">
        <f>_xlfn.XLOOKUP(Q4_2025[[#This Row],[Artikelnr]],Artikel_prijzen[Artnr],Artikel_prijzen[Prijs 2025],"")</f>
        <v>329.6</v>
      </c>
      <c r="K1709" t="str">
        <f>IF(Q4_2025[[#This Row],[Artikelprijs]]&lt;&gt;"",IF(Q4_2025[[#This Row],[Stuksprijs]]=Q4_2025[[#This Row],[Artikelprijs]],"Prijs gelijk","Prijs wijkt af"),"")</f>
        <v>Prijs wijkt af</v>
      </c>
      <c r="L1709" t="str">
        <f>IF(Q4_2025[[#This Row],[Relatiekorting percentage]]=0,
    "Nvt",
    IF(Q4_2025[[#This Row],[Brutobedrag 2]] &lt; Q4_2025[[#This Row],[Bruto - Rel.korting]],
        "Nee",
        "Ja"))</f>
        <v>Nvt</v>
      </c>
      <c r="M1709" s="10">
        <f>IF(Q4_2025[[#This Row],[Artikelprijs]]&lt;&gt;"",Q4_2025[[#This Row],[Artikelprijs]],Q4_2025[[#This Row],[Stuksprijs]])</f>
        <v>329.6</v>
      </c>
      <c r="N1709" s="44">
        <f>Q4_2025[[#This Row],[Besteld]]*Q4_2025[[#This Row],[Prijs 2]]</f>
        <v>-329.6</v>
      </c>
      <c r="O1709" s="10">
        <f>IF(Q4_2025[[#This Row],[Brutobedrag 2]]&lt;Q4_2025[[#This Row],[Bruto - Rel.korting]],Q4_2025[[#This Row],[Brutobedrag 2]],Q4_2025[[#This Row],[Brutobedrag 2]]*(100-Q4_2025[[#This Row],[Relatiekorting percentage]])/100)</f>
        <v>-329.6</v>
      </c>
      <c r="R1709" s="3"/>
      <c r="W1709"/>
      <c r="AB1709"/>
    </row>
    <row r="1710" spans="1:28" x14ac:dyDescent="0.3">
      <c r="A1710" t="s">
        <v>933</v>
      </c>
      <c r="B1710">
        <v>5021012</v>
      </c>
      <c r="C1710" t="s">
        <v>470</v>
      </c>
      <c r="D1710">
        <v>1</v>
      </c>
      <c r="E1710" s="10">
        <v>833.44</v>
      </c>
      <c r="F1710" s="10">
        <v>833.44</v>
      </c>
      <c r="G1710" s="10">
        <v>833.44</v>
      </c>
      <c r="H1710">
        <v>0</v>
      </c>
      <c r="I1710" s="51" t="str">
        <f>_xlfn.XLOOKUP(Q4_2025[[#This Row],[Artikelnr]],Artikel_prijzen[Artnr],Artikel_prijzen[Groep],"")</f>
        <v>Elektra</v>
      </c>
      <c r="J1710" s="10">
        <f>_xlfn.XLOOKUP(Q4_2025[[#This Row],[Artikelnr]],Artikel_prijzen[Artnr],Artikel_prijzen[Prijs 2025],"")</f>
        <v>659.2</v>
      </c>
      <c r="K1710" t="str">
        <f>IF(Q4_2025[[#This Row],[Artikelprijs]]&lt;&gt;"",IF(Q4_2025[[#This Row],[Stuksprijs]]=Q4_2025[[#This Row],[Artikelprijs]],"Prijs gelijk","Prijs wijkt af"),"")</f>
        <v>Prijs wijkt af</v>
      </c>
      <c r="L1710" t="str">
        <f>IF(Q4_2025[[#This Row],[Relatiekorting percentage]]=0,
    "Nvt",
    IF(Q4_2025[[#This Row],[Brutobedrag 2]] &lt; Q4_2025[[#This Row],[Bruto - Rel.korting]],
        "Nee",
        "Ja"))</f>
        <v>Nvt</v>
      </c>
      <c r="M1710" s="10">
        <f>IF(Q4_2025[[#This Row],[Artikelprijs]]&lt;&gt;"",Q4_2025[[#This Row],[Artikelprijs]],Q4_2025[[#This Row],[Stuksprijs]])</f>
        <v>659.2</v>
      </c>
      <c r="N1710" s="44">
        <f>Q4_2025[[#This Row],[Besteld]]*Q4_2025[[#This Row],[Prijs 2]]</f>
        <v>659.2</v>
      </c>
      <c r="O1710" s="10">
        <f>IF(Q4_2025[[#This Row],[Brutobedrag 2]]&lt;Q4_2025[[#This Row],[Bruto - Rel.korting]],Q4_2025[[#This Row],[Brutobedrag 2]],Q4_2025[[#This Row],[Brutobedrag 2]]*(100-Q4_2025[[#This Row],[Relatiekorting percentage]])/100)</f>
        <v>659.2</v>
      </c>
      <c r="R1710" s="3"/>
      <c r="W1710"/>
      <c r="AB1710"/>
    </row>
    <row r="1711" spans="1:28" x14ac:dyDescent="0.3">
      <c r="A1711" t="s">
        <v>933</v>
      </c>
      <c r="B1711">
        <v>5022014</v>
      </c>
      <c r="C1711" t="s">
        <v>309</v>
      </c>
      <c r="D1711">
        <v>1</v>
      </c>
      <c r="E1711" s="10">
        <v>377.11</v>
      </c>
      <c r="F1711" s="10">
        <v>377.11</v>
      </c>
      <c r="G1711" s="10">
        <v>377.11</v>
      </c>
      <c r="H1711">
        <v>0</v>
      </c>
      <c r="I1711" s="51" t="str">
        <f>_xlfn.XLOOKUP(Q4_2025[[#This Row],[Artikelnr]],Artikel_prijzen[Artnr],Artikel_prijzen[Groep],"")</f>
        <v>Elektra</v>
      </c>
      <c r="J1711" s="10">
        <f>_xlfn.XLOOKUP(Q4_2025[[#This Row],[Artikelnr]],Artikel_prijzen[Artnr],Artikel_prijzen[Prijs 2025],"")</f>
        <v>298.7</v>
      </c>
      <c r="K1711" t="str">
        <f>IF(Q4_2025[[#This Row],[Artikelprijs]]&lt;&gt;"",IF(Q4_2025[[#This Row],[Stuksprijs]]=Q4_2025[[#This Row],[Artikelprijs]],"Prijs gelijk","Prijs wijkt af"),"")</f>
        <v>Prijs wijkt af</v>
      </c>
      <c r="L1711" t="str">
        <f>IF(Q4_2025[[#This Row],[Relatiekorting percentage]]=0,
    "Nvt",
    IF(Q4_2025[[#This Row],[Brutobedrag 2]] &lt; Q4_2025[[#This Row],[Bruto - Rel.korting]],
        "Nee",
        "Ja"))</f>
        <v>Nvt</v>
      </c>
      <c r="M1711" s="10">
        <f>IF(Q4_2025[[#This Row],[Artikelprijs]]&lt;&gt;"",Q4_2025[[#This Row],[Artikelprijs]],Q4_2025[[#This Row],[Stuksprijs]])</f>
        <v>298.7</v>
      </c>
      <c r="N1711" s="44">
        <f>Q4_2025[[#This Row],[Besteld]]*Q4_2025[[#This Row],[Prijs 2]]</f>
        <v>298.7</v>
      </c>
      <c r="O1711" s="10">
        <f>IF(Q4_2025[[#This Row],[Brutobedrag 2]]&lt;Q4_2025[[#This Row],[Bruto - Rel.korting]],Q4_2025[[#This Row],[Brutobedrag 2]],Q4_2025[[#This Row],[Brutobedrag 2]]*(100-Q4_2025[[#This Row],[Relatiekorting percentage]])/100)</f>
        <v>298.7</v>
      </c>
      <c r="R1711" s="3"/>
      <c r="W1711"/>
      <c r="AB1711"/>
    </row>
    <row r="1712" spans="1:28" x14ac:dyDescent="0.3">
      <c r="A1712" t="s">
        <v>933</v>
      </c>
      <c r="B1712">
        <v>5022016</v>
      </c>
      <c r="C1712" t="s">
        <v>438</v>
      </c>
      <c r="D1712">
        <v>1</v>
      </c>
      <c r="E1712" s="10">
        <v>516.92999999999995</v>
      </c>
      <c r="F1712" s="10">
        <v>516.92999999999995</v>
      </c>
      <c r="G1712" s="10">
        <v>516.92999999999995</v>
      </c>
      <c r="H1712">
        <v>0</v>
      </c>
      <c r="I1712" s="51" t="str">
        <f>_xlfn.XLOOKUP(Q4_2025[[#This Row],[Artikelnr]],Artikel_prijzen[Artnr],Artikel_prijzen[Groep],"")</f>
        <v>Elektra</v>
      </c>
      <c r="J1712" s="10">
        <f>_xlfn.XLOOKUP(Q4_2025[[#This Row],[Artikelnr]],Artikel_prijzen[Artnr],Artikel_prijzen[Prijs 2025],"")</f>
        <v>386.25</v>
      </c>
      <c r="K1712" t="str">
        <f>IF(Q4_2025[[#This Row],[Artikelprijs]]&lt;&gt;"",IF(Q4_2025[[#This Row],[Stuksprijs]]=Q4_2025[[#This Row],[Artikelprijs]],"Prijs gelijk","Prijs wijkt af"),"")</f>
        <v>Prijs wijkt af</v>
      </c>
      <c r="L1712" t="str">
        <f>IF(Q4_2025[[#This Row],[Relatiekorting percentage]]=0,
    "Nvt",
    IF(Q4_2025[[#This Row],[Brutobedrag 2]] &lt; Q4_2025[[#This Row],[Bruto - Rel.korting]],
        "Nee",
        "Ja"))</f>
        <v>Nvt</v>
      </c>
      <c r="M1712" s="10">
        <f>IF(Q4_2025[[#This Row],[Artikelprijs]]&lt;&gt;"",Q4_2025[[#This Row],[Artikelprijs]],Q4_2025[[#This Row],[Stuksprijs]])</f>
        <v>386.25</v>
      </c>
      <c r="N1712" s="44">
        <f>Q4_2025[[#This Row],[Besteld]]*Q4_2025[[#This Row],[Prijs 2]]</f>
        <v>386.25</v>
      </c>
      <c r="O1712" s="10">
        <f>IF(Q4_2025[[#This Row],[Brutobedrag 2]]&lt;Q4_2025[[#This Row],[Bruto - Rel.korting]],Q4_2025[[#This Row],[Brutobedrag 2]],Q4_2025[[#This Row],[Brutobedrag 2]]*(100-Q4_2025[[#This Row],[Relatiekorting percentage]])/100)</f>
        <v>386.25</v>
      </c>
      <c r="R1712" s="3"/>
      <c r="W1712"/>
      <c r="AB1712"/>
    </row>
    <row r="1713" spans="1:28" x14ac:dyDescent="0.3">
      <c r="A1713" t="s">
        <v>933</v>
      </c>
      <c r="B1713">
        <v>5021026</v>
      </c>
      <c r="C1713" t="s">
        <v>617</v>
      </c>
      <c r="D1713">
        <v>1</v>
      </c>
      <c r="E1713" s="10">
        <v>164.8</v>
      </c>
      <c r="F1713" s="10">
        <v>164.8</v>
      </c>
      <c r="G1713" s="10">
        <v>164.8</v>
      </c>
      <c r="H1713">
        <v>0</v>
      </c>
      <c r="I1713" s="51" t="str">
        <f>_xlfn.XLOOKUP(Q4_2025[[#This Row],[Artikelnr]],Artikel_prijzen[Artnr],Artikel_prijzen[Groep],"")</f>
        <v>Elektra</v>
      </c>
      <c r="J1713" s="10">
        <f>_xlfn.XLOOKUP(Q4_2025[[#This Row],[Artikelnr]],Artikel_prijzen[Artnr],Artikel_prijzen[Prijs 2025],"")</f>
        <v>106.8625</v>
      </c>
      <c r="K1713" t="str">
        <f>IF(Q4_2025[[#This Row],[Artikelprijs]]&lt;&gt;"",IF(Q4_2025[[#This Row],[Stuksprijs]]=Q4_2025[[#This Row],[Artikelprijs]],"Prijs gelijk","Prijs wijkt af"),"")</f>
        <v>Prijs wijkt af</v>
      </c>
      <c r="L1713" t="str">
        <f>IF(Q4_2025[[#This Row],[Relatiekorting percentage]]=0,
    "Nvt",
    IF(Q4_2025[[#This Row],[Brutobedrag 2]] &lt; Q4_2025[[#This Row],[Bruto - Rel.korting]],
        "Nee",
        "Ja"))</f>
        <v>Nvt</v>
      </c>
      <c r="M1713" s="10">
        <f>IF(Q4_2025[[#This Row],[Artikelprijs]]&lt;&gt;"",Q4_2025[[#This Row],[Artikelprijs]],Q4_2025[[#This Row],[Stuksprijs]])</f>
        <v>106.8625</v>
      </c>
      <c r="N1713" s="44">
        <f>Q4_2025[[#This Row],[Besteld]]*Q4_2025[[#This Row],[Prijs 2]]</f>
        <v>106.8625</v>
      </c>
      <c r="O1713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1713" s="3"/>
      <c r="W1713"/>
      <c r="AB1713"/>
    </row>
    <row r="1714" spans="1:28" x14ac:dyDescent="0.3">
      <c r="A1714" t="s">
        <v>933</v>
      </c>
      <c r="B1714">
        <v>5021004</v>
      </c>
      <c r="C1714" t="s">
        <v>386</v>
      </c>
      <c r="D1714">
        <v>1</v>
      </c>
      <c r="E1714" s="10">
        <v>394.94</v>
      </c>
      <c r="F1714" s="10">
        <v>394.94</v>
      </c>
      <c r="G1714" s="10">
        <v>394.94</v>
      </c>
      <c r="H1714">
        <v>0</v>
      </c>
      <c r="I1714" s="51" t="str">
        <f>_xlfn.XLOOKUP(Q4_2025[[#This Row],[Artikelnr]],Artikel_prijzen[Artnr],Artikel_prijzen[Groep],"")</f>
        <v>Elektra</v>
      </c>
      <c r="J1714" s="10">
        <f>_xlfn.XLOOKUP(Q4_2025[[#This Row],[Artikelnr]],Artikel_prijzen[Artnr],Artikel_prijzen[Prijs 2025],"")</f>
        <v>329.6</v>
      </c>
      <c r="K1714" t="str">
        <f>IF(Q4_2025[[#This Row],[Artikelprijs]]&lt;&gt;"",IF(Q4_2025[[#This Row],[Stuksprijs]]=Q4_2025[[#This Row],[Artikelprijs]],"Prijs gelijk","Prijs wijkt af"),"")</f>
        <v>Prijs wijkt af</v>
      </c>
      <c r="L1714" t="str">
        <f>IF(Q4_2025[[#This Row],[Relatiekorting percentage]]=0,
    "Nvt",
    IF(Q4_2025[[#This Row],[Brutobedrag 2]] &lt; Q4_2025[[#This Row],[Bruto - Rel.korting]],
        "Nee",
        "Ja"))</f>
        <v>Nvt</v>
      </c>
      <c r="M1714" s="10">
        <f>IF(Q4_2025[[#This Row],[Artikelprijs]]&lt;&gt;"",Q4_2025[[#This Row],[Artikelprijs]],Q4_2025[[#This Row],[Stuksprijs]])</f>
        <v>329.6</v>
      </c>
      <c r="N1714" s="44">
        <f>Q4_2025[[#This Row],[Besteld]]*Q4_2025[[#This Row],[Prijs 2]]</f>
        <v>329.6</v>
      </c>
      <c r="O1714" s="10">
        <f>IF(Q4_2025[[#This Row],[Brutobedrag 2]]&lt;Q4_2025[[#This Row],[Bruto - Rel.korting]],Q4_2025[[#This Row],[Brutobedrag 2]],Q4_2025[[#This Row],[Brutobedrag 2]]*(100-Q4_2025[[#This Row],[Relatiekorting percentage]])/100)</f>
        <v>329.6</v>
      </c>
      <c r="R1714" s="3"/>
      <c r="W1714"/>
      <c r="AB1714"/>
    </row>
    <row r="1715" spans="1:28" x14ac:dyDescent="0.3">
      <c r="A1715" t="s">
        <v>933</v>
      </c>
      <c r="B1715">
        <v>5021004</v>
      </c>
      <c r="C1715" t="s">
        <v>386</v>
      </c>
      <c r="D1715">
        <v>1</v>
      </c>
      <c r="E1715" s="10">
        <v>394.94</v>
      </c>
      <c r="F1715" s="10">
        <v>394.94</v>
      </c>
      <c r="G1715" s="10">
        <v>394.94</v>
      </c>
      <c r="H1715">
        <v>0</v>
      </c>
      <c r="I1715" s="51" t="str">
        <f>_xlfn.XLOOKUP(Q4_2025[[#This Row],[Artikelnr]],Artikel_prijzen[Artnr],Artikel_prijzen[Groep],"")</f>
        <v>Elektra</v>
      </c>
      <c r="J1715" s="10">
        <f>_xlfn.XLOOKUP(Q4_2025[[#This Row],[Artikelnr]],Artikel_prijzen[Artnr],Artikel_prijzen[Prijs 2025],"")</f>
        <v>329.6</v>
      </c>
      <c r="K1715" t="str">
        <f>IF(Q4_2025[[#This Row],[Artikelprijs]]&lt;&gt;"",IF(Q4_2025[[#This Row],[Stuksprijs]]=Q4_2025[[#This Row],[Artikelprijs]],"Prijs gelijk","Prijs wijkt af"),"")</f>
        <v>Prijs wijkt af</v>
      </c>
      <c r="L1715" t="str">
        <f>IF(Q4_2025[[#This Row],[Relatiekorting percentage]]=0,
    "Nvt",
    IF(Q4_2025[[#This Row],[Brutobedrag 2]] &lt; Q4_2025[[#This Row],[Bruto - Rel.korting]],
        "Nee",
        "Ja"))</f>
        <v>Nvt</v>
      </c>
      <c r="M1715" s="10">
        <f>IF(Q4_2025[[#This Row],[Artikelprijs]]&lt;&gt;"",Q4_2025[[#This Row],[Artikelprijs]],Q4_2025[[#This Row],[Stuksprijs]])</f>
        <v>329.6</v>
      </c>
      <c r="N1715" s="44">
        <f>Q4_2025[[#This Row],[Besteld]]*Q4_2025[[#This Row],[Prijs 2]]</f>
        <v>329.6</v>
      </c>
      <c r="O1715" s="10">
        <f>IF(Q4_2025[[#This Row],[Brutobedrag 2]]&lt;Q4_2025[[#This Row],[Bruto - Rel.korting]],Q4_2025[[#This Row],[Brutobedrag 2]],Q4_2025[[#This Row],[Brutobedrag 2]]*(100-Q4_2025[[#This Row],[Relatiekorting percentage]])/100)</f>
        <v>329.6</v>
      </c>
      <c r="R1715" s="3"/>
      <c r="W1715"/>
      <c r="AB1715"/>
    </row>
    <row r="1716" spans="1:28" x14ac:dyDescent="0.3">
      <c r="A1716" t="s">
        <v>933</v>
      </c>
      <c r="B1716">
        <v>5021026</v>
      </c>
      <c r="C1716" t="s">
        <v>617</v>
      </c>
      <c r="D1716">
        <v>1</v>
      </c>
      <c r="E1716" s="10">
        <v>164.8</v>
      </c>
      <c r="F1716" s="10">
        <v>164.8</v>
      </c>
      <c r="G1716" s="10">
        <v>164.8</v>
      </c>
      <c r="H1716">
        <v>0</v>
      </c>
      <c r="I1716" s="51" t="str">
        <f>_xlfn.XLOOKUP(Q4_2025[[#This Row],[Artikelnr]],Artikel_prijzen[Artnr],Artikel_prijzen[Groep],"")</f>
        <v>Elektra</v>
      </c>
      <c r="J1716" s="10">
        <f>_xlfn.XLOOKUP(Q4_2025[[#This Row],[Artikelnr]],Artikel_prijzen[Artnr],Artikel_prijzen[Prijs 2025],"")</f>
        <v>106.8625</v>
      </c>
      <c r="K1716" t="str">
        <f>IF(Q4_2025[[#This Row],[Artikelprijs]]&lt;&gt;"",IF(Q4_2025[[#This Row],[Stuksprijs]]=Q4_2025[[#This Row],[Artikelprijs]],"Prijs gelijk","Prijs wijkt af"),"")</f>
        <v>Prijs wijkt af</v>
      </c>
      <c r="L1716" t="str">
        <f>IF(Q4_2025[[#This Row],[Relatiekorting percentage]]=0,
    "Nvt",
    IF(Q4_2025[[#This Row],[Brutobedrag 2]] &lt; Q4_2025[[#This Row],[Bruto - Rel.korting]],
        "Nee",
        "Ja"))</f>
        <v>Nvt</v>
      </c>
      <c r="M1716" s="10">
        <f>IF(Q4_2025[[#This Row],[Artikelprijs]]&lt;&gt;"",Q4_2025[[#This Row],[Artikelprijs]],Q4_2025[[#This Row],[Stuksprijs]])</f>
        <v>106.8625</v>
      </c>
      <c r="N1716" s="44">
        <f>Q4_2025[[#This Row],[Besteld]]*Q4_2025[[#This Row],[Prijs 2]]</f>
        <v>106.8625</v>
      </c>
      <c r="O1716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1716" s="3"/>
      <c r="W1716"/>
      <c r="AB1716"/>
    </row>
    <row r="1717" spans="1:28" x14ac:dyDescent="0.3">
      <c r="A1717" t="s">
        <v>933</v>
      </c>
      <c r="B1717">
        <v>5021026</v>
      </c>
      <c r="C1717" t="s">
        <v>617</v>
      </c>
      <c r="D1717">
        <v>1</v>
      </c>
      <c r="E1717" s="10">
        <v>164.8</v>
      </c>
      <c r="F1717" s="10">
        <v>164.8</v>
      </c>
      <c r="G1717" s="10">
        <v>164.8</v>
      </c>
      <c r="H1717">
        <v>0</v>
      </c>
      <c r="I1717" s="51" t="str">
        <f>_xlfn.XLOOKUP(Q4_2025[[#This Row],[Artikelnr]],Artikel_prijzen[Artnr],Artikel_prijzen[Groep],"")</f>
        <v>Elektra</v>
      </c>
      <c r="J1717" s="10">
        <f>_xlfn.XLOOKUP(Q4_2025[[#This Row],[Artikelnr]],Artikel_prijzen[Artnr],Artikel_prijzen[Prijs 2025],"")</f>
        <v>106.8625</v>
      </c>
      <c r="K1717" t="str">
        <f>IF(Q4_2025[[#This Row],[Artikelprijs]]&lt;&gt;"",IF(Q4_2025[[#This Row],[Stuksprijs]]=Q4_2025[[#This Row],[Artikelprijs]],"Prijs gelijk","Prijs wijkt af"),"")</f>
        <v>Prijs wijkt af</v>
      </c>
      <c r="L1717" t="str">
        <f>IF(Q4_2025[[#This Row],[Relatiekorting percentage]]=0,
    "Nvt",
    IF(Q4_2025[[#This Row],[Brutobedrag 2]] &lt; Q4_2025[[#This Row],[Bruto - Rel.korting]],
        "Nee",
        "Ja"))</f>
        <v>Nvt</v>
      </c>
      <c r="M1717" s="10">
        <f>IF(Q4_2025[[#This Row],[Artikelprijs]]&lt;&gt;"",Q4_2025[[#This Row],[Artikelprijs]],Q4_2025[[#This Row],[Stuksprijs]])</f>
        <v>106.8625</v>
      </c>
      <c r="N1717" s="44">
        <f>Q4_2025[[#This Row],[Besteld]]*Q4_2025[[#This Row],[Prijs 2]]</f>
        <v>106.8625</v>
      </c>
      <c r="O1717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1717" s="3"/>
      <c r="W1717"/>
      <c r="AB1717"/>
    </row>
    <row r="1718" spans="1:28" x14ac:dyDescent="0.3">
      <c r="A1718" t="s">
        <v>933</v>
      </c>
      <c r="B1718">
        <v>5022014</v>
      </c>
      <c r="C1718" t="s">
        <v>309</v>
      </c>
      <c r="D1718">
        <v>1</v>
      </c>
      <c r="E1718" s="10">
        <v>377.11</v>
      </c>
      <c r="F1718" s="10">
        <v>377.11</v>
      </c>
      <c r="G1718" s="10">
        <v>377.11</v>
      </c>
      <c r="H1718">
        <v>0</v>
      </c>
      <c r="I1718" s="51" t="str">
        <f>_xlfn.XLOOKUP(Q4_2025[[#This Row],[Artikelnr]],Artikel_prijzen[Artnr],Artikel_prijzen[Groep],"")</f>
        <v>Elektra</v>
      </c>
      <c r="J1718" s="10">
        <f>_xlfn.XLOOKUP(Q4_2025[[#This Row],[Artikelnr]],Artikel_prijzen[Artnr],Artikel_prijzen[Prijs 2025],"")</f>
        <v>298.7</v>
      </c>
      <c r="K1718" t="str">
        <f>IF(Q4_2025[[#This Row],[Artikelprijs]]&lt;&gt;"",IF(Q4_2025[[#This Row],[Stuksprijs]]=Q4_2025[[#This Row],[Artikelprijs]],"Prijs gelijk","Prijs wijkt af"),"")</f>
        <v>Prijs wijkt af</v>
      </c>
      <c r="L1718" t="str">
        <f>IF(Q4_2025[[#This Row],[Relatiekorting percentage]]=0,
    "Nvt",
    IF(Q4_2025[[#This Row],[Brutobedrag 2]] &lt; Q4_2025[[#This Row],[Bruto - Rel.korting]],
        "Nee",
        "Ja"))</f>
        <v>Nvt</v>
      </c>
      <c r="M1718" s="10">
        <f>IF(Q4_2025[[#This Row],[Artikelprijs]]&lt;&gt;"",Q4_2025[[#This Row],[Artikelprijs]],Q4_2025[[#This Row],[Stuksprijs]])</f>
        <v>298.7</v>
      </c>
      <c r="N1718" s="44">
        <f>Q4_2025[[#This Row],[Besteld]]*Q4_2025[[#This Row],[Prijs 2]]</f>
        <v>298.7</v>
      </c>
      <c r="O1718" s="10">
        <f>IF(Q4_2025[[#This Row],[Brutobedrag 2]]&lt;Q4_2025[[#This Row],[Bruto - Rel.korting]],Q4_2025[[#This Row],[Brutobedrag 2]],Q4_2025[[#This Row],[Brutobedrag 2]]*(100-Q4_2025[[#This Row],[Relatiekorting percentage]])/100)</f>
        <v>298.7</v>
      </c>
      <c r="R1718" s="3"/>
      <c r="W1718"/>
      <c r="AB1718"/>
    </row>
    <row r="1719" spans="1:28" x14ac:dyDescent="0.3">
      <c r="A1719" t="s">
        <v>933</v>
      </c>
      <c r="B1719">
        <v>5021026</v>
      </c>
      <c r="C1719" t="s">
        <v>299</v>
      </c>
      <c r="D1719">
        <v>2</v>
      </c>
      <c r="E1719" s="10">
        <v>164.8</v>
      </c>
      <c r="F1719" s="10">
        <v>329.6</v>
      </c>
      <c r="G1719" s="10">
        <v>329.6</v>
      </c>
      <c r="H1719">
        <v>0</v>
      </c>
      <c r="I1719" s="51" t="str">
        <f>_xlfn.XLOOKUP(Q4_2025[[#This Row],[Artikelnr]],Artikel_prijzen[Artnr],Artikel_prijzen[Groep],"")</f>
        <v>Elektra</v>
      </c>
      <c r="J1719" s="10">
        <f>_xlfn.XLOOKUP(Q4_2025[[#This Row],[Artikelnr]],Artikel_prijzen[Artnr],Artikel_prijzen[Prijs 2025],"")</f>
        <v>106.8625</v>
      </c>
      <c r="K1719" t="str">
        <f>IF(Q4_2025[[#This Row],[Artikelprijs]]&lt;&gt;"",IF(Q4_2025[[#This Row],[Stuksprijs]]=Q4_2025[[#This Row],[Artikelprijs]],"Prijs gelijk","Prijs wijkt af"),"")</f>
        <v>Prijs wijkt af</v>
      </c>
      <c r="L1719" t="str">
        <f>IF(Q4_2025[[#This Row],[Relatiekorting percentage]]=0,
    "Nvt",
    IF(Q4_2025[[#This Row],[Brutobedrag 2]] &lt; Q4_2025[[#This Row],[Bruto - Rel.korting]],
        "Nee",
        "Ja"))</f>
        <v>Nvt</v>
      </c>
      <c r="M1719" s="10">
        <f>IF(Q4_2025[[#This Row],[Artikelprijs]]&lt;&gt;"",Q4_2025[[#This Row],[Artikelprijs]],Q4_2025[[#This Row],[Stuksprijs]])</f>
        <v>106.8625</v>
      </c>
      <c r="N1719" s="44">
        <f>Q4_2025[[#This Row],[Besteld]]*Q4_2025[[#This Row],[Prijs 2]]</f>
        <v>213.72499999999999</v>
      </c>
      <c r="O1719" s="10">
        <f>IF(Q4_2025[[#This Row],[Brutobedrag 2]]&lt;Q4_2025[[#This Row],[Bruto - Rel.korting]],Q4_2025[[#This Row],[Brutobedrag 2]],Q4_2025[[#This Row],[Brutobedrag 2]]*(100-Q4_2025[[#This Row],[Relatiekorting percentage]])/100)</f>
        <v>213.72499999999999</v>
      </c>
      <c r="R1719" s="3"/>
      <c r="W1719"/>
      <c r="AB1719"/>
    </row>
    <row r="1720" spans="1:28" x14ac:dyDescent="0.3">
      <c r="A1720" t="s">
        <v>933</v>
      </c>
      <c r="B1720">
        <v>5021004</v>
      </c>
      <c r="C1720" t="s">
        <v>386</v>
      </c>
      <c r="D1720">
        <v>1</v>
      </c>
      <c r="E1720" s="10">
        <v>394.94</v>
      </c>
      <c r="F1720" s="10">
        <v>394.94</v>
      </c>
      <c r="G1720" s="10">
        <v>394.94</v>
      </c>
      <c r="H1720">
        <v>0</v>
      </c>
      <c r="I1720" s="51" t="str">
        <f>_xlfn.XLOOKUP(Q4_2025[[#This Row],[Artikelnr]],Artikel_prijzen[Artnr],Artikel_prijzen[Groep],"")</f>
        <v>Elektra</v>
      </c>
      <c r="J1720" s="10">
        <f>_xlfn.XLOOKUP(Q4_2025[[#This Row],[Artikelnr]],Artikel_prijzen[Artnr],Artikel_prijzen[Prijs 2025],"")</f>
        <v>329.6</v>
      </c>
      <c r="K1720" t="str">
        <f>IF(Q4_2025[[#This Row],[Artikelprijs]]&lt;&gt;"",IF(Q4_2025[[#This Row],[Stuksprijs]]=Q4_2025[[#This Row],[Artikelprijs]],"Prijs gelijk","Prijs wijkt af"),"")</f>
        <v>Prijs wijkt af</v>
      </c>
      <c r="L1720" t="str">
        <f>IF(Q4_2025[[#This Row],[Relatiekorting percentage]]=0,
    "Nvt",
    IF(Q4_2025[[#This Row],[Brutobedrag 2]] &lt; Q4_2025[[#This Row],[Bruto - Rel.korting]],
        "Nee",
        "Ja"))</f>
        <v>Nvt</v>
      </c>
      <c r="M1720" s="10">
        <f>IF(Q4_2025[[#This Row],[Artikelprijs]]&lt;&gt;"",Q4_2025[[#This Row],[Artikelprijs]],Q4_2025[[#This Row],[Stuksprijs]])</f>
        <v>329.6</v>
      </c>
      <c r="N1720" s="44">
        <f>Q4_2025[[#This Row],[Besteld]]*Q4_2025[[#This Row],[Prijs 2]]</f>
        <v>329.6</v>
      </c>
      <c r="O1720" s="10">
        <f>IF(Q4_2025[[#This Row],[Brutobedrag 2]]&lt;Q4_2025[[#This Row],[Bruto - Rel.korting]],Q4_2025[[#This Row],[Brutobedrag 2]],Q4_2025[[#This Row],[Brutobedrag 2]]*(100-Q4_2025[[#This Row],[Relatiekorting percentage]])/100)</f>
        <v>329.6</v>
      </c>
      <c r="R1720" s="3"/>
      <c r="W1720"/>
      <c r="AB1720"/>
    </row>
    <row r="1721" spans="1:28" x14ac:dyDescent="0.3">
      <c r="A1721" t="s">
        <v>933</v>
      </c>
      <c r="B1721">
        <v>5022011</v>
      </c>
      <c r="C1721" t="s">
        <v>115</v>
      </c>
      <c r="D1721">
        <v>6</v>
      </c>
      <c r="E1721" s="10">
        <v>130</v>
      </c>
      <c r="F1721" s="10">
        <v>780</v>
      </c>
      <c r="G1721" s="10">
        <v>624</v>
      </c>
      <c r="H1721">
        <v>20</v>
      </c>
      <c r="I1721" s="51" t="str">
        <f>_xlfn.XLOOKUP(Q4_2025[[#This Row],[Artikelnr]],Artikel_prijzen[Artnr],Artikel_prijzen[Groep],"")</f>
        <v/>
      </c>
      <c r="J1721" s="10" t="str">
        <f>_xlfn.XLOOKUP(Q4_2025[[#This Row],[Artikelnr]],Artikel_prijzen[Artnr],Artikel_prijzen[Prijs 2025],"")</f>
        <v/>
      </c>
      <c r="K1721" t="str">
        <f>IF(Q4_2025[[#This Row],[Artikelprijs]]&lt;&gt;"",IF(Q4_2025[[#This Row],[Stuksprijs]]=Q4_2025[[#This Row],[Artikelprijs]],"Prijs gelijk","Prijs wijkt af"),"")</f>
        <v/>
      </c>
      <c r="L1721" t="str">
        <f>IF(Q4_2025[[#This Row],[Relatiekorting percentage]]=0,
    "Nvt",
    IF(Q4_2025[[#This Row],[Brutobedrag 2]] &lt; Q4_2025[[#This Row],[Bruto - Rel.korting]],
        "Nee",
        "Ja"))</f>
        <v>Ja</v>
      </c>
      <c r="M1721" s="10">
        <f>IF(Q4_2025[[#This Row],[Artikelprijs]]&lt;&gt;"",Q4_2025[[#This Row],[Artikelprijs]],Q4_2025[[#This Row],[Stuksprijs]])</f>
        <v>130</v>
      </c>
      <c r="N1721" s="44">
        <f>Q4_2025[[#This Row],[Besteld]]*Q4_2025[[#This Row],[Prijs 2]]</f>
        <v>780</v>
      </c>
      <c r="O1721" s="10">
        <f>IF(Q4_2025[[#This Row],[Brutobedrag 2]]&lt;Q4_2025[[#This Row],[Bruto - Rel.korting]],Q4_2025[[#This Row],[Brutobedrag 2]],Q4_2025[[#This Row],[Brutobedrag 2]]*(100-Q4_2025[[#This Row],[Relatiekorting percentage]])/100)</f>
        <v>624</v>
      </c>
      <c r="R1721" s="3"/>
      <c r="W1721"/>
      <c r="AB1721"/>
    </row>
    <row r="1722" spans="1:28" x14ac:dyDescent="0.3">
      <c r="A1722" t="s">
        <v>933</v>
      </c>
      <c r="B1722">
        <v>5022007</v>
      </c>
      <c r="C1722" t="s">
        <v>294</v>
      </c>
      <c r="D1722">
        <v>12</v>
      </c>
      <c r="E1722" s="10">
        <v>65</v>
      </c>
      <c r="F1722" s="10">
        <v>780</v>
      </c>
      <c r="G1722" s="10">
        <v>624</v>
      </c>
      <c r="H1722">
        <v>20</v>
      </c>
      <c r="I1722" s="51" t="str">
        <f>_xlfn.XLOOKUP(Q4_2025[[#This Row],[Artikelnr]],Artikel_prijzen[Artnr],Artikel_prijzen[Groep],"")</f>
        <v/>
      </c>
      <c r="J1722" s="10" t="str">
        <f>_xlfn.XLOOKUP(Q4_2025[[#This Row],[Artikelnr]],Artikel_prijzen[Artnr],Artikel_prijzen[Prijs 2025],"")</f>
        <v/>
      </c>
      <c r="K1722" t="str">
        <f>IF(Q4_2025[[#This Row],[Artikelprijs]]&lt;&gt;"",IF(Q4_2025[[#This Row],[Stuksprijs]]=Q4_2025[[#This Row],[Artikelprijs]],"Prijs gelijk","Prijs wijkt af"),"")</f>
        <v/>
      </c>
      <c r="L1722" t="str">
        <f>IF(Q4_2025[[#This Row],[Relatiekorting percentage]]=0,
    "Nvt",
    IF(Q4_2025[[#This Row],[Brutobedrag 2]] &lt; Q4_2025[[#This Row],[Bruto - Rel.korting]],
        "Nee",
        "Ja"))</f>
        <v>Ja</v>
      </c>
      <c r="M1722" s="10">
        <f>IF(Q4_2025[[#This Row],[Artikelprijs]]&lt;&gt;"",Q4_2025[[#This Row],[Artikelprijs]],Q4_2025[[#This Row],[Stuksprijs]])</f>
        <v>65</v>
      </c>
      <c r="N1722" s="44">
        <f>Q4_2025[[#This Row],[Besteld]]*Q4_2025[[#This Row],[Prijs 2]]</f>
        <v>780</v>
      </c>
      <c r="O1722" s="10">
        <f>IF(Q4_2025[[#This Row],[Brutobedrag 2]]&lt;Q4_2025[[#This Row],[Bruto - Rel.korting]],Q4_2025[[#This Row],[Brutobedrag 2]],Q4_2025[[#This Row],[Brutobedrag 2]]*(100-Q4_2025[[#This Row],[Relatiekorting percentage]])/100)</f>
        <v>624</v>
      </c>
      <c r="R1722" s="3"/>
      <c r="W1722"/>
      <c r="AB1722"/>
    </row>
    <row r="1723" spans="1:28" x14ac:dyDescent="0.3">
      <c r="A1723" t="s">
        <v>933</v>
      </c>
      <c r="B1723">
        <v>5022007</v>
      </c>
      <c r="C1723" t="s">
        <v>294</v>
      </c>
      <c r="D1723">
        <v>4</v>
      </c>
      <c r="E1723" s="10">
        <v>65</v>
      </c>
      <c r="F1723" s="10">
        <v>260</v>
      </c>
      <c r="G1723" s="10">
        <v>208</v>
      </c>
      <c r="H1723">
        <v>20</v>
      </c>
      <c r="I1723" s="51" t="str">
        <f>_xlfn.XLOOKUP(Q4_2025[[#This Row],[Artikelnr]],Artikel_prijzen[Artnr],Artikel_prijzen[Groep],"")</f>
        <v/>
      </c>
      <c r="J1723" s="10" t="str">
        <f>_xlfn.XLOOKUP(Q4_2025[[#This Row],[Artikelnr]],Artikel_prijzen[Artnr],Artikel_prijzen[Prijs 2025],"")</f>
        <v/>
      </c>
      <c r="K1723" t="str">
        <f>IF(Q4_2025[[#This Row],[Artikelprijs]]&lt;&gt;"",IF(Q4_2025[[#This Row],[Stuksprijs]]=Q4_2025[[#This Row],[Artikelprijs]],"Prijs gelijk","Prijs wijkt af"),"")</f>
        <v/>
      </c>
      <c r="L1723" t="str">
        <f>IF(Q4_2025[[#This Row],[Relatiekorting percentage]]=0,
    "Nvt",
    IF(Q4_2025[[#This Row],[Brutobedrag 2]] &lt; Q4_2025[[#This Row],[Bruto - Rel.korting]],
        "Nee",
        "Ja"))</f>
        <v>Ja</v>
      </c>
      <c r="M1723" s="10">
        <f>IF(Q4_2025[[#This Row],[Artikelprijs]]&lt;&gt;"",Q4_2025[[#This Row],[Artikelprijs]],Q4_2025[[#This Row],[Stuksprijs]])</f>
        <v>65</v>
      </c>
      <c r="N1723" s="44">
        <f>Q4_2025[[#This Row],[Besteld]]*Q4_2025[[#This Row],[Prijs 2]]</f>
        <v>260</v>
      </c>
      <c r="O1723" s="10">
        <f>IF(Q4_2025[[#This Row],[Brutobedrag 2]]&lt;Q4_2025[[#This Row],[Bruto - Rel.korting]],Q4_2025[[#This Row],[Brutobedrag 2]],Q4_2025[[#This Row],[Brutobedrag 2]]*(100-Q4_2025[[#This Row],[Relatiekorting percentage]])/100)</f>
        <v>208</v>
      </c>
      <c r="R1723" s="3"/>
      <c r="W1723"/>
      <c r="AB1723"/>
    </row>
    <row r="1724" spans="1:28" x14ac:dyDescent="0.3">
      <c r="A1724" t="s">
        <v>933</v>
      </c>
      <c r="B1724">
        <v>5022012</v>
      </c>
      <c r="C1724" t="s">
        <v>273</v>
      </c>
      <c r="D1724">
        <v>2</v>
      </c>
      <c r="E1724" s="10">
        <v>12.75</v>
      </c>
      <c r="F1724" s="10">
        <v>25.5</v>
      </c>
      <c r="G1724" s="10">
        <v>20.399999999999999</v>
      </c>
      <c r="H1724">
        <v>20</v>
      </c>
      <c r="I1724" s="51" t="str">
        <f>_xlfn.XLOOKUP(Q4_2025[[#This Row],[Artikelnr]],Artikel_prijzen[Artnr],Artikel_prijzen[Groep],"")</f>
        <v/>
      </c>
      <c r="J1724" s="10" t="str">
        <f>_xlfn.XLOOKUP(Q4_2025[[#This Row],[Artikelnr]],Artikel_prijzen[Artnr],Artikel_prijzen[Prijs 2025],"")</f>
        <v/>
      </c>
      <c r="K1724" t="str">
        <f>IF(Q4_2025[[#This Row],[Artikelprijs]]&lt;&gt;"",IF(Q4_2025[[#This Row],[Stuksprijs]]=Q4_2025[[#This Row],[Artikelprijs]],"Prijs gelijk","Prijs wijkt af"),"")</f>
        <v/>
      </c>
      <c r="L1724" t="str">
        <f>IF(Q4_2025[[#This Row],[Relatiekorting percentage]]=0,
    "Nvt",
    IF(Q4_2025[[#This Row],[Brutobedrag 2]] &lt; Q4_2025[[#This Row],[Bruto - Rel.korting]],
        "Nee",
        "Ja"))</f>
        <v>Ja</v>
      </c>
      <c r="M1724" s="10">
        <f>IF(Q4_2025[[#This Row],[Artikelprijs]]&lt;&gt;"",Q4_2025[[#This Row],[Artikelprijs]],Q4_2025[[#This Row],[Stuksprijs]])</f>
        <v>12.75</v>
      </c>
      <c r="N1724" s="44">
        <f>Q4_2025[[#This Row],[Besteld]]*Q4_2025[[#This Row],[Prijs 2]]</f>
        <v>25.5</v>
      </c>
      <c r="O1724" s="10">
        <f>IF(Q4_2025[[#This Row],[Brutobedrag 2]]&lt;Q4_2025[[#This Row],[Bruto - Rel.korting]],Q4_2025[[#This Row],[Brutobedrag 2]],Q4_2025[[#This Row],[Brutobedrag 2]]*(100-Q4_2025[[#This Row],[Relatiekorting percentage]])/100)</f>
        <v>20.399999999999999</v>
      </c>
      <c r="R1724" s="3"/>
      <c r="W1724"/>
      <c r="AB1724"/>
    </row>
    <row r="1725" spans="1:28" x14ac:dyDescent="0.3">
      <c r="A1725" t="s">
        <v>933</v>
      </c>
      <c r="B1725">
        <v>5022007</v>
      </c>
      <c r="C1725" t="s">
        <v>294</v>
      </c>
      <c r="D1725">
        <v>4</v>
      </c>
      <c r="E1725" s="10">
        <v>65</v>
      </c>
      <c r="F1725" s="10">
        <v>260</v>
      </c>
      <c r="G1725" s="10">
        <v>208</v>
      </c>
      <c r="H1725">
        <v>20</v>
      </c>
      <c r="I1725" s="51" t="str">
        <f>_xlfn.XLOOKUP(Q4_2025[[#This Row],[Artikelnr]],Artikel_prijzen[Artnr],Artikel_prijzen[Groep],"")</f>
        <v/>
      </c>
      <c r="J1725" s="10" t="str">
        <f>_xlfn.XLOOKUP(Q4_2025[[#This Row],[Artikelnr]],Artikel_prijzen[Artnr],Artikel_prijzen[Prijs 2025],"")</f>
        <v/>
      </c>
      <c r="K1725" t="str">
        <f>IF(Q4_2025[[#This Row],[Artikelprijs]]&lt;&gt;"",IF(Q4_2025[[#This Row],[Stuksprijs]]=Q4_2025[[#This Row],[Artikelprijs]],"Prijs gelijk","Prijs wijkt af"),"")</f>
        <v/>
      </c>
      <c r="L1725" t="str">
        <f>IF(Q4_2025[[#This Row],[Relatiekorting percentage]]=0,
    "Nvt",
    IF(Q4_2025[[#This Row],[Brutobedrag 2]] &lt; Q4_2025[[#This Row],[Bruto - Rel.korting]],
        "Nee",
        "Ja"))</f>
        <v>Ja</v>
      </c>
      <c r="M1725" s="10">
        <f>IF(Q4_2025[[#This Row],[Artikelprijs]]&lt;&gt;"",Q4_2025[[#This Row],[Artikelprijs]],Q4_2025[[#This Row],[Stuksprijs]])</f>
        <v>65</v>
      </c>
      <c r="N1725" s="44">
        <f>Q4_2025[[#This Row],[Besteld]]*Q4_2025[[#This Row],[Prijs 2]]</f>
        <v>260</v>
      </c>
      <c r="O1725" s="10">
        <f>IF(Q4_2025[[#This Row],[Brutobedrag 2]]&lt;Q4_2025[[#This Row],[Bruto - Rel.korting]],Q4_2025[[#This Row],[Brutobedrag 2]],Q4_2025[[#This Row],[Brutobedrag 2]]*(100-Q4_2025[[#This Row],[Relatiekorting percentage]])/100)</f>
        <v>208</v>
      </c>
      <c r="R1725" s="3"/>
      <c r="W1725"/>
      <c r="AB1725"/>
    </row>
    <row r="1726" spans="1:28" x14ac:dyDescent="0.3">
      <c r="A1726" t="s">
        <v>933</v>
      </c>
      <c r="B1726">
        <v>5022007</v>
      </c>
      <c r="C1726" t="s">
        <v>294</v>
      </c>
      <c r="D1726">
        <v>6</v>
      </c>
      <c r="E1726" s="10">
        <v>65</v>
      </c>
      <c r="F1726" s="10">
        <v>390</v>
      </c>
      <c r="G1726" s="10">
        <v>312</v>
      </c>
      <c r="H1726">
        <v>20</v>
      </c>
      <c r="I1726" s="51" t="str">
        <f>_xlfn.XLOOKUP(Q4_2025[[#This Row],[Artikelnr]],Artikel_prijzen[Artnr],Artikel_prijzen[Groep],"")</f>
        <v/>
      </c>
      <c r="J1726" s="10" t="str">
        <f>_xlfn.XLOOKUP(Q4_2025[[#This Row],[Artikelnr]],Artikel_prijzen[Artnr],Artikel_prijzen[Prijs 2025],"")</f>
        <v/>
      </c>
      <c r="K1726" t="str">
        <f>IF(Q4_2025[[#This Row],[Artikelprijs]]&lt;&gt;"",IF(Q4_2025[[#This Row],[Stuksprijs]]=Q4_2025[[#This Row],[Artikelprijs]],"Prijs gelijk","Prijs wijkt af"),"")</f>
        <v/>
      </c>
      <c r="L1726" t="str">
        <f>IF(Q4_2025[[#This Row],[Relatiekorting percentage]]=0,
    "Nvt",
    IF(Q4_2025[[#This Row],[Brutobedrag 2]] &lt; Q4_2025[[#This Row],[Bruto - Rel.korting]],
        "Nee",
        "Ja"))</f>
        <v>Ja</v>
      </c>
      <c r="M1726" s="10">
        <f>IF(Q4_2025[[#This Row],[Artikelprijs]]&lt;&gt;"",Q4_2025[[#This Row],[Artikelprijs]],Q4_2025[[#This Row],[Stuksprijs]])</f>
        <v>65</v>
      </c>
      <c r="N1726" s="44">
        <f>Q4_2025[[#This Row],[Besteld]]*Q4_2025[[#This Row],[Prijs 2]]</f>
        <v>390</v>
      </c>
      <c r="O1726" s="10">
        <f>IF(Q4_2025[[#This Row],[Brutobedrag 2]]&lt;Q4_2025[[#This Row],[Bruto - Rel.korting]],Q4_2025[[#This Row],[Brutobedrag 2]],Q4_2025[[#This Row],[Brutobedrag 2]]*(100-Q4_2025[[#This Row],[Relatiekorting percentage]])/100)</f>
        <v>312</v>
      </c>
      <c r="R1726" s="3"/>
      <c r="W1726"/>
      <c r="AB1726"/>
    </row>
    <row r="1727" spans="1:28" x14ac:dyDescent="0.3">
      <c r="A1727" t="s">
        <v>933</v>
      </c>
      <c r="B1727">
        <v>5021026</v>
      </c>
      <c r="C1727" t="s">
        <v>617</v>
      </c>
      <c r="D1727">
        <v>1</v>
      </c>
      <c r="E1727" s="10">
        <v>164.8</v>
      </c>
      <c r="F1727" s="10">
        <v>164.8</v>
      </c>
      <c r="G1727" s="10">
        <v>164.8</v>
      </c>
      <c r="H1727">
        <v>0</v>
      </c>
      <c r="I1727" s="51" t="str">
        <f>_xlfn.XLOOKUP(Q4_2025[[#This Row],[Artikelnr]],Artikel_prijzen[Artnr],Artikel_prijzen[Groep],"")</f>
        <v>Elektra</v>
      </c>
      <c r="J1727" s="10">
        <f>_xlfn.XLOOKUP(Q4_2025[[#This Row],[Artikelnr]],Artikel_prijzen[Artnr],Artikel_prijzen[Prijs 2025],"")</f>
        <v>106.8625</v>
      </c>
      <c r="K1727" t="str">
        <f>IF(Q4_2025[[#This Row],[Artikelprijs]]&lt;&gt;"",IF(Q4_2025[[#This Row],[Stuksprijs]]=Q4_2025[[#This Row],[Artikelprijs]],"Prijs gelijk","Prijs wijkt af"),"")</f>
        <v>Prijs wijkt af</v>
      </c>
      <c r="L1727" t="str">
        <f>IF(Q4_2025[[#This Row],[Relatiekorting percentage]]=0,
    "Nvt",
    IF(Q4_2025[[#This Row],[Brutobedrag 2]] &lt; Q4_2025[[#This Row],[Bruto - Rel.korting]],
        "Nee",
        "Ja"))</f>
        <v>Nvt</v>
      </c>
      <c r="M1727" s="10">
        <f>IF(Q4_2025[[#This Row],[Artikelprijs]]&lt;&gt;"",Q4_2025[[#This Row],[Artikelprijs]],Q4_2025[[#This Row],[Stuksprijs]])</f>
        <v>106.8625</v>
      </c>
      <c r="N1727" s="44">
        <f>Q4_2025[[#This Row],[Besteld]]*Q4_2025[[#This Row],[Prijs 2]]</f>
        <v>106.8625</v>
      </c>
      <c r="O1727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1727" s="3"/>
      <c r="W1727"/>
      <c r="AB1727"/>
    </row>
    <row r="1728" spans="1:28" x14ac:dyDescent="0.3">
      <c r="A1728" t="s">
        <v>933</v>
      </c>
      <c r="B1728">
        <v>5022014</v>
      </c>
      <c r="C1728" t="s">
        <v>309</v>
      </c>
      <c r="D1728">
        <v>1</v>
      </c>
      <c r="E1728" s="10">
        <v>377.11</v>
      </c>
      <c r="F1728" s="10">
        <v>377.11</v>
      </c>
      <c r="G1728" s="10">
        <v>377.11</v>
      </c>
      <c r="H1728">
        <v>0</v>
      </c>
      <c r="I1728" s="51" t="str">
        <f>_xlfn.XLOOKUP(Q4_2025[[#This Row],[Artikelnr]],Artikel_prijzen[Artnr],Artikel_prijzen[Groep],"")</f>
        <v>Elektra</v>
      </c>
      <c r="J1728" s="10">
        <f>_xlfn.XLOOKUP(Q4_2025[[#This Row],[Artikelnr]],Artikel_prijzen[Artnr],Artikel_prijzen[Prijs 2025],"")</f>
        <v>298.7</v>
      </c>
      <c r="K1728" t="str">
        <f>IF(Q4_2025[[#This Row],[Artikelprijs]]&lt;&gt;"",IF(Q4_2025[[#This Row],[Stuksprijs]]=Q4_2025[[#This Row],[Artikelprijs]],"Prijs gelijk","Prijs wijkt af"),"")</f>
        <v>Prijs wijkt af</v>
      </c>
      <c r="L1728" t="str">
        <f>IF(Q4_2025[[#This Row],[Relatiekorting percentage]]=0,
    "Nvt",
    IF(Q4_2025[[#This Row],[Brutobedrag 2]] &lt; Q4_2025[[#This Row],[Bruto - Rel.korting]],
        "Nee",
        "Ja"))</f>
        <v>Nvt</v>
      </c>
      <c r="M1728" s="10">
        <f>IF(Q4_2025[[#This Row],[Artikelprijs]]&lt;&gt;"",Q4_2025[[#This Row],[Artikelprijs]],Q4_2025[[#This Row],[Stuksprijs]])</f>
        <v>298.7</v>
      </c>
      <c r="N1728" s="44">
        <f>Q4_2025[[#This Row],[Besteld]]*Q4_2025[[#This Row],[Prijs 2]]</f>
        <v>298.7</v>
      </c>
      <c r="O1728" s="10">
        <f>IF(Q4_2025[[#This Row],[Brutobedrag 2]]&lt;Q4_2025[[#This Row],[Bruto - Rel.korting]],Q4_2025[[#This Row],[Brutobedrag 2]],Q4_2025[[#This Row],[Brutobedrag 2]]*(100-Q4_2025[[#This Row],[Relatiekorting percentage]])/100)</f>
        <v>298.7</v>
      </c>
      <c r="R1728" s="3"/>
      <c r="W1728"/>
      <c r="AB1728"/>
    </row>
    <row r="1729" spans="1:28" x14ac:dyDescent="0.3">
      <c r="A1729" t="s">
        <v>933</v>
      </c>
      <c r="B1729">
        <v>5022014</v>
      </c>
      <c r="C1729" t="s">
        <v>309</v>
      </c>
      <c r="D1729">
        <v>-1</v>
      </c>
      <c r="E1729" s="10">
        <v>377.11</v>
      </c>
      <c r="F1729" s="10">
        <v>-377.11</v>
      </c>
      <c r="G1729" s="10">
        <v>-377.11</v>
      </c>
      <c r="H1729">
        <v>0</v>
      </c>
      <c r="I1729" s="51" t="str">
        <f>_xlfn.XLOOKUP(Q4_2025[[#This Row],[Artikelnr]],Artikel_prijzen[Artnr],Artikel_prijzen[Groep],"")</f>
        <v>Elektra</v>
      </c>
      <c r="J1729" s="10">
        <f>_xlfn.XLOOKUP(Q4_2025[[#This Row],[Artikelnr]],Artikel_prijzen[Artnr],Artikel_prijzen[Prijs 2025],"")</f>
        <v>298.7</v>
      </c>
      <c r="K1729" t="str">
        <f>IF(Q4_2025[[#This Row],[Artikelprijs]]&lt;&gt;"",IF(Q4_2025[[#This Row],[Stuksprijs]]=Q4_2025[[#This Row],[Artikelprijs]],"Prijs gelijk","Prijs wijkt af"),"")</f>
        <v>Prijs wijkt af</v>
      </c>
      <c r="L1729" t="str">
        <f>IF(Q4_2025[[#This Row],[Relatiekorting percentage]]=0,
    "Nvt",
    IF(Q4_2025[[#This Row],[Brutobedrag 2]] &lt; Q4_2025[[#This Row],[Bruto - Rel.korting]],
        "Nee",
        "Ja"))</f>
        <v>Nvt</v>
      </c>
      <c r="M1729" s="10">
        <f>IF(Q4_2025[[#This Row],[Artikelprijs]]&lt;&gt;"",Q4_2025[[#This Row],[Artikelprijs]],Q4_2025[[#This Row],[Stuksprijs]])</f>
        <v>298.7</v>
      </c>
      <c r="N1729" s="44">
        <f>Q4_2025[[#This Row],[Besteld]]*Q4_2025[[#This Row],[Prijs 2]]</f>
        <v>-298.7</v>
      </c>
      <c r="O1729" s="10">
        <f>IF(Q4_2025[[#This Row],[Brutobedrag 2]]&lt;Q4_2025[[#This Row],[Bruto - Rel.korting]],Q4_2025[[#This Row],[Brutobedrag 2]],Q4_2025[[#This Row],[Brutobedrag 2]]*(100-Q4_2025[[#This Row],[Relatiekorting percentage]])/100)</f>
        <v>-298.7</v>
      </c>
      <c r="R1729" s="3"/>
      <c r="W1729"/>
      <c r="AB1729"/>
    </row>
    <row r="1730" spans="1:28" x14ac:dyDescent="0.3">
      <c r="A1730" t="s">
        <v>933</v>
      </c>
      <c r="B1730">
        <v>5021026</v>
      </c>
      <c r="C1730" t="s">
        <v>617</v>
      </c>
      <c r="D1730">
        <v>1</v>
      </c>
      <c r="E1730" s="10">
        <v>164.8</v>
      </c>
      <c r="F1730" s="10">
        <v>164.8</v>
      </c>
      <c r="G1730" s="10">
        <v>164.8</v>
      </c>
      <c r="H1730">
        <v>0</v>
      </c>
      <c r="I1730" s="51" t="str">
        <f>_xlfn.XLOOKUP(Q4_2025[[#This Row],[Artikelnr]],Artikel_prijzen[Artnr],Artikel_prijzen[Groep],"")</f>
        <v>Elektra</v>
      </c>
      <c r="J1730" s="10">
        <f>_xlfn.XLOOKUP(Q4_2025[[#This Row],[Artikelnr]],Artikel_prijzen[Artnr],Artikel_prijzen[Prijs 2025],"")</f>
        <v>106.8625</v>
      </c>
      <c r="K1730" t="str">
        <f>IF(Q4_2025[[#This Row],[Artikelprijs]]&lt;&gt;"",IF(Q4_2025[[#This Row],[Stuksprijs]]=Q4_2025[[#This Row],[Artikelprijs]],"Prijs gelijk","Prijs wijkt af"),"")</f>
        <v>Prijs wijkt af</v>
      </c>
      <c r="L1730" t="str">
        <f>IF(Q4_2025[[#This Row],[Relatiekorting percentage]]=0,
    "Nvt",
    IF(Q4_2025[[#This Row],[Brutobedrag 2]] &lt; Q4_2025[[#This Row],[Bruto - Rel.korting]],
        "Nee",
        "Ja"))</f>
        <v>Nvt</v>
      </c>
      <c r="M1730" s="10">
        <f>IF(Q4_2025[[#This Row],[Artikelprijs]]&lt;&gt;"",Q4_2025[[#This Row],[Artikelprijs]],Q4_2025[[#This Row],[Stuksprijs]])</f>
        <v>106.8625</v>
      </c>
      <c r="N1730" s="44">
        <f>Q4_2025[[#This Row],[Besteld]]*Q4_2025[[#This Row],[Prijs 2]]</f>
        <v>106.8625</v>
      </c>
      <c r="O1730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1730" s="3"/>
      <c r="W1730"/>
      <c r="AB1730"/>
    </row>
    <row r="1731" spans="1:28" x14ac:dyDescent="0.3">
      <c r="A1731" t="s">
        <v>933</v>
      </c>
      <c r="B1731">
        <v>5021026</v>
      </c>
      <c r="C1731" t="s">
        <v>617</v>
      </c>
      <c r="D1731">
        <v>1</v>
      </c>
      <c r="E1731" s="10">
        <v>164.8</v>
      </c>
      <c r="F1731" s="10">
        <v>164.8</v>
      </c>
      <c r="G1731" s="10">
        <v>164.8</v>
      </c>
      <c r="H1731">
        <v>0</v>
      </c>
      <c r="I1731" s="51" t="str">
        <f>_xlfn.XLOOKUP(Q4_2025[[#This Row],[Artikelnr]],Artikel_prijzen[Artnr],Artikel_prijzen[Groep],"")</f>
        <v>Elektra</v>
      </c>
      <c r="J1731" s="10">
        <f>_xlfn.XLOOKUP(Q4_2025[[#This Row],[Artikelnr]],Artikel_prijzen[Artnr],Artikel_prijzen[Prijs 2025],"")</f>
        <v>106.8625</v>
      </c>
      <c r="K1731" t="str">
        <f>IF(Q4_2025[[#This Row],[Artikelprijs]]&lt;&gt;"",IF(Q4_2025[[#This Row],[Stuksprijs]]=Q4_2025[[#This Row],[Artikelprijs]],"Prijs gelijk","Prijs wijkt af"),"")</f>
        <v>Prijs wijkt af</v>
      </c>
      <c r="L1731" t="str">
        <f>IF(Q4_2025[[#This Row],[Relatiekorting percentage]]=0,
    "Nvt",
    IF(Q4_2025[[#This Row],[Brutobedrag 2]] &lt; Q4_2025[[#This Row],[Bruto - Rel.korting]],
        "Nee",
        "Ja"))</f>
        <v>Nvt</v>
      </c>
      <c r="M1731" s="10">
        <f>IF(Q4_2025[[#This Row],[Artikelprijs]]&lt;&gt;"",Q4_2025[[#This Row],[Artikelprijs]],Q4_2025[[#This Row],[Stuksprijs]])</f>
        <v>106.8625</v>
      </c>
      <c r="N1731" s="44">
        <f>Q4_2025[[#This Row],[Besteld]]*Q4_2025[[#This Row],[Prijs 2]]</f>
        <v>106.8625</v>
      </c>
      <c r="O1731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1731" s="3"/>
      <c r="W1731"/>
      <c r="AB1731"/>
    </row>
    <row r="1732" spans="1:28" x14ac:dyDescent="0.3">
      <c r="A1732" t="s">
        <v>935</v>
      </c>
      <c r="B1732">
        <v>5030228</v>
      </c>
      <c r="C1732" t="s">
        <v>113</v>
      </c>
      <c r="D1732">
        <v>4</v>
      </c>
      <c r="E1732" s="10">
        <v>236.9</v>
      </c>
      <c r="F1732" s="10">
        <v>947.6</v>
      </c>
      <c r="G1732" s="10">
        <v>947.6</v>
      </c>
      <c r="H1732">
        <v>0</v>
      </c>
      <c r="I1732" s="51" t="str">
        <f>_xlfn.XLOOKUP(Q4_2025[[#This Row],[Artikelnr]],Artikel_prijzen[Artnr],Artikel_prijzen[Groep],"")</f>
        <v>Rigging</v>
      </c>
      <c r="J1732" s="10">
        <f>_xlfn.XLOOKUP(Q4_2025[[#This Row],[Artikelnr]],Artikel_prijzen[Artnr],Artikel_prijzen[Prijs 2025],"")</f>
        <v>230</v>
      </c>
      <c r="K1732" t="str">
        <f>IF(Q4_2025[[#This Row],[Artikelprijs]]&lt;&gt;"",IF(Q4_2025[[#This Row],[Stuksprijs]]=Q4_2025[[#This Row],[Artikelprijs]],"Prijs gelijk","Prijs wijkt af"),"")</f>
        <v>Prijs wijkt af</v>
      </c>
      <c r="L1732" t="str">
        <f>IF(Q4_2025[[#This Row],[Relatiekorting percentage]]=0,
    "Nvt",
    IF(Q4_2025[[#This Row],[Brutobedrag 2]] &lt; Q4_2025[[#This Row],[Bruto - Rel.korting]],
        "Nee",
        "Ja"))</f>
        <v>Nvt</v>
      </c>
      <c r="M1732" s="10">
        <f>IF(Q4_2025[[#This Row],[Artikelprijs]]&lt;&gt;"",Q4_2025[[#This Row],[Artikelprijs]],Q4_2025[[#This Row],[Stuksprijs]])</f>
        <v>230</v>
      </c>
      <c r="N1732" s="44">
        <f>Q4_2025[[#This Row],[Besteld]]*Q4_2025[[#This Row],[Prijs 2]]</f>
        <v>920</v>
      </c>
      <c r="O1732" s="10">
        <f>IF(Q4_2025[[#This Row],[Brutobedrag 2]]&lt;Q4_2025[[#This Row],[Bruto - Rel.korting]],Q4_2025[[#This Row],[Brutobedrag 2]],Q4_2025[[#This Row],[Brutobedrag 2]]*(100-Q4_2025[[#This Row],[Relatiekorting percentage]])/100)</f>
        <v>920</v>
      </c>
      <c r="R1732" s="3"/>
      <c r="W1732"/>
      <c r="AB1732"/>
    </row>
    <row r="1733" spans="1:28" x14ac:dyDescent="0.3">
      <c r="A1733" t="s">
        <v>935</v>
      </c>
      <c r="B1733">
        <v>5030232</v>
      </c>
      <c r="C1733" t="s">
        <v>116</v>
      </c>
      <c r="D1733">
        <v>1</v>
      </c>
      <c r="E1733" s="10">
        <v>144.19999999999999</v>
      </c>
      <c r="F1733" s="10">
        <v>144.19999999999999</v>
      </c>
      <c r="G1733" s="10">
        <v>144.19999999999999</v>
      </c>
      <c r="H1733">
        <v>0</v>
      </c>
      <c r="I1733" s="51" t="str">
        <f>_xlfn.XLOOKUP(Q4_2025[[#This Row],[Artikelnr]],Artikel_prijzen[Artnr],Artikel_prijzen[Groep],"")</f>
        <v>Rigging</v>
      </c>
      <c r="J1733" s="10">
        <f>_xlfn.XLOOKUP(Q4_2025[[#This Row],[Artikelnr]],Artikel_prijzen[Artnr],Artikel_prijzen[Prijs 2025],"")</f>
        <v>140</v>
      </c>
      <c r="K1733" t="str">
        <f>IF(Q4_2025[[#This Row],[Artikelprijs]]&lt;&gt;"",IF(Q4_2025[[#This Row],[Stuksprijs]]=Q4_2025[[#This Row],[Artikelprijs]],"Prijs gelijk","Prijs wijkt af"),"")</f>
        <v>Prijs wijkt af</v>
      </c>
      <c r="L1733" t="str">
        <f>IF(Q4_2025[[#This Row],[Relatiekorting percentage]]=0,
    "Nvt",
    IF(Q4_2025[[#This Row],[Brutobedrag 2]] &lt; Q4_2025[[#This Row],[Bruto - Rel.korting]],
        "Nee",
        "Ja"))</f>
        <v>Nvt</v>
      </c>
      <c r="M1733" s="10">
        <f>IF(Q4_2025[[#This Row],[Artikelprijs]]&lt;&gt;"",Q4_2025[[#This Row],[Artikelprijs]],Q4_2025[[#This Row],[Stuksprijs]])</f>
        <v>140</v>
      </c>
      <c r="N1733" s="44">
        <f>Q4_2025[[#This Row],[Besteld]]*Q4_2025[[#This Row],[Prijs 2]]</f>
        <v>140</v>
      </c>
      <c r="O1733" s="10">
        <f>IF(Q4_2025[[#This Row],[Brutobedrag 2]]&lt;Q4_2025[[#This Row],[Bruto - Rel.korting]],Q4_2025[[#This Row],[Brutobedrag 2]],Q4_2025[[#This Row],[Brutobedrag 2]]*(100-Q4_2025[[#This Row],[Relatiekorting percentage]])/100)</f>
        <v>140</v>
      </c>
      <c r="R1733" s="3"/>
      <c r="W1733"/>
      <c r="AB1733"/>
    </row>
    <row r="1734" spans="1:28" x14ac:dyDescent="0.3">
      <c r="A1734" t="s">
        <v>935</v>
      </c>
      <c r="B1734">
        <v>5030228</v>
      </c>
      <c r="C1734" t="s">
        <v>113</v>
      </c>
      <c r="D1734">
        <v>4</v>
      </c>
      <c r="E1734" s="10">
        <v>236.9</v>
      </c>
      <c r="F1734" s="10">
        <v>947.6</v>
      </c>
      <c r="G1734" s="10">
        <v>947.6</v>
      </c>
      <c r="H1734">
        <v>0</v>
      </c>
      <c r="I1734" s="51" t="str">
        <f>_xlfn.XLOOKUP(Q4_2025[[#This Row],[Artikelnr]],Artikel_prijzen[Artnr],Artikel_prijzen[Groep],"")</f>
        <v>Rigging</v>
      </c>
      <c r="J1734" s="10">
        <f>_xlfn.XLOOKUP(Q4_2025[[#This Row],[Artikelnr]],Artikel_prijzen[Artnr],Artikel_prijzen[Prijs 2025],"")</f>
        <v>230</v>
      </c>
      <c r="K1734" t="str">
        <f>IF(Q4_2025[[#This Row],[Artikelprijs]]&lt;&gt;"",IF(Q4_2025[[#This Row],[Stuksprijs]]=Q4_2025[[#This Row],[Artikelprijs]],"Prijs gelijk","Prijs wijkt af"),"")</f>
        <v>Prijs wijkt af</v>
      </c>
      <c r="L1734" t="str">
        <f>IF(Q4_2025[[#This Row],[Relatiekorting percentage]]=0,
    "Nvt",
    IF(Q4_2025[[#This Row],[Brutobedrag 2]] &lt; Q4_2025[[#This Row],[Bruto - Rel.korting]],
        "Nee",
        "Ja"))</f>
        <v>Nvt</v>
      </c>
      <c r="M1734" s="10">
        <f>IF(Q4_2025[[#This Row],[Artikelprijs]]&lt;&gt;"",Q4_2025[[#This Row],[Artikelprijs]],Q4_2025[[#This Row],[Stuksprijs]])</f>
        <v>230</v>
      </c>
      <c r="N1734" s="44">
        <f>Q4_2025[[#This Row],[Besteld]]*Q4_2025[[#This Row],[Prijs 2]]</f>
        <v>920</v>
      </c>
      <c r="O1734" s="10">
        <f>IF(Q4_2025[[#This Row],[Brutobedrag 2]]&lt;Q4_2025[[#This Row],[Bruto - Rel.korting]],Q4_2025[[#This Row],[Brutobedrag 2]],Q4_2025[[#This Row],[Brutobedrag 2]]*(100-Q4_2025[[#This Row],[Relatiekorting percentage]])/100)</f>
        <v>920</v>
      </c>
      <c r="R1734" s="3"/>
      <c r="W1734"/>
      <c r="AB1734"/>
    </row>
    <row r="1735" spans="1:28" x14ac:dyDescent="0.3">
      <c r="A1735" t="s">
        <v>935</v>
      </c>
      <c r="B1735">
        <v>5030228</v>
      </c>
      <c r="C1735" t="s">
        <v>473</v>
      </c>
      <c r="D1735">
        <v>4</v>
      </c>
      <c r="E1735" s="10">
        <v>236.9</v>
      </c>
      <c r="F1735" s="10">
        <v>947.6</v>
      </c>
      <c r="G1735" s="10">
        <v>947.6</v>
      </c>
      <c r="H1735">
        <v>0</v>
      </c>
      <c r="I1735" s="51" t="str">
        <f>_xlfn.XLOOKUP(Q4_2025[[#This Row],[Artikelnr]],Artikel_prijzen[Artnr],Artikel_prijzen[Groep],"")</f>
        <v>Rigging</v>
      </c>
      <c r="J1735" s="10">
        <f>_xlfn.XLOOKUP(Q4_2025[[#This Row],[Artikelnr]],Artikel_prijzen[Artnr],Artikel_prijzen[Prijs 2025],"")</f>
        <v>230</v>
      </c>
      <c r="K1735" t="str">
        <f>IF(Q4_2025[[#This Row],[Artikelprijs]]&lt;&gt;"",IF(Q4_2025[[#This Row],[Stuksprijs]]=Q4_2025[[#This Row],[Artikelprijs]],"Prijs gelijk","Prijs wijkt af"),"")</f>
        <v>Prijs wijkt af</v>
      </c>
      <c r="L1735" t="str">
        <f>IF(Q4_2025[[#This Row],[Relatiekorting percentage]]=0,
    "Nvt",
    IF(Q4_2025[[#This Row],[Brutobedrag 2]] &lt; Q4_2025[[#This Row],[Bruto - Rel.korting]],
        "Nee",
        "Ja"))</f>
        <v>Nvt</v>
      </c>
      <c r="M1735" s="10">
        <f>IF(Q4_2025[[#This Row],[Artikelprijs]]&lt;&gt;"",Q4_2025[[#This Row],[Artikelprijs]],Q4_2025[[#This Row],[Stuksprijs]])</f>
        <v>230</v>
      </c>
      <c r="N1735" s="44">
        <f>Q4_2025[[#This Row],[Besteld]]*Q4_2025[[#This Row],[Prijs 2]]</f>
        <v>920</v>
      </c>
      <c r="O1735" s="10">
        <f>IF(Q4_2025[[#This Row],[Brutobedrag 2]]&lt;Q4_2025[[#This Row],[Bruto - Rel.korting]],Q4_2025[[#This Row],[Brutobedrag 2]],Q4_2025[[#This Row],[Brutobedrag 2]]*(100-Q4_2025[[#This Row],[Relatiekorting percentage]])/100)</f>
        <v>920</v>
      </c>
      <c r="R1735" s="3"/>
      <c r="W1735"/>
      <c r="AB1735"/>
    </row>
    <row r="1736" spans="1:28" x14ac:dyDescent="0.3">
      <c r="A1736" t="s">
        <v>935</v>
      </c>
      <c r="B1736">
        <v>5030005</v>
      </c>
      <c r="C1736" t="s">
        <v>623</v>
      </c>
      <c r="D1736">
        <v>1</v>
      </c>
      <c r="E1736" s="10">
        <v>200.85</v>
      </c>
      <c r="F1736" s="10">
        <v>200.85</v>
      </c>
      <c r="G1736" s="10">
        <v>200.85</v>
      </c>
      <c r="H1736">
        <v>0</v>
      </c>
      <c r="I1736" s="51" t="str">
        <f>_xlfn.XLOOKUP(Q4_2025[[#This Row],[Artikelnr]],Artikel_prijzen[Artnr],Artikel_prijzen[Groep],"")</f>
        <v>Rigging</v>
      </c>
      <c r="J1736" s="10">
        <f>_xlfn.XLOOKUP(Q4_2025[[#This Row],[Artikelnr]],Artikel_prijzen[Artnr],Artikel_prijzen[Prijs 2025],"")</f>
        <v>195</v>
      </c>
      <c r="K1736" t="str">
        <f>IF(Q4_2025[[#This Row],[Artikelprijs]]&lt;&gt;"",IF(Q4_2025[[#This Row],[Stuksprijs]]=Q4_2025[[#This Row],[Artikelprijs]],"Prijs gelijk","Prijs wijkt af"),"")</f>
        <v>Prijs wijkt af</v>
      </c>
      <c r="L1736" t="str">
        <f>IF(Q4_2025[[#This Row],[Relatiekorting percentage]]=0,
    "Nvt",
    IF(Q4_2025[[#This Row],[Brutobedrag 2]] &lt; Q4_2025[[#This Row],[Bruto - Rel.korting]],
        "Nee",
        "Ja"))</f>
        <v>Nvt</v>
      </c>
      <c r="M1736" s="10">
        <f>IF(Q4_2025[[#This Row],[Artikelprijs]]&lt;&gt;"",Q4_2025[[#This Row],[Artikelprijs]],Q4_2025[[#This Row],[Stuksprijs]])</f>
        <v>195</v>
      </c>
      <c r="N1736" s="44">
        <f>Q4_2025[[#This Row],[Besteld]]*Q4_2025[[#This Row],[Prijs 2]]</f>
        <v>195</v>
      </c>
      <c r="O1736" s="10">
        <f>IF(Q4_2025[[#This Row],[Brutobedrag 2]]&lt;Q4_2025[[#This Row],[Bruto - Rel.korting]],Q4_2025[[#This Row],[Brutobedrag 2]],Q4_2025[[#This Row],[Brutobedrag 2]]*(100-Q4_2025[[#This Row],[Relatiekorting percentage]])/100)</f>
        <v>195</v>
      </c>
      <c r="R1736" s="3"/>
      <c r="W1736"/>
      <c r="AB1736"/>
    </row>
    <row r="1737" spans="1:28" x14ac:dyDescent="0.3">
      <c r="A1737" t="s">
        <v>935</v>
      </c>
      <c r="B1737">
        <v>5022017</v>
      </c>
      <c r="C1737" t="s">
        <v>300</v>
      </c>
      <c r="D1737">
        <v>1</v>
      </c>
      <c r="E1737" s="10">
        <v>632.59</v>
      </c>
      <c r="F1737" s="10">
        <v>632.59</v>
      </c>
      <c r="G1737" s="10">
        <v>632.59</v>
      </c>
      <c r="H1737">
        <v>0</v>
      </c>
      <c r="I1737" s="51" t="str">
        <f>_xlfn.XLOOKUP(Q4_2025[[#This Row],[Artikelnr]],Artikel_prijzen[Artnr],Artikel_prijzen[Groep],"")</f>
        <v>Elektra</v>
      </c>
      <c r="J1737" s="10">
        <f>_xlfn.XLOOKUP(Q4_2025[[#This Row],[Artikelnr]],Artikel_prijzen[Artnr],Artikel_prijzen[Prijs 2025],"")</f>
        <v>458.35</v>
      </c>
      <c r="K1737" t="str">
        <f>IF(Q4_2025[[#This Row],[Artikelprijs]]&lt;&gt;"",IF(Q4_2025[[#This Row],[Stuksprijs]]=Q4_2025[[#This Row],[Artikelprijs]],"Prijs gelijk","Prijs wijkt af"),"")</f>
        <v>Prijs wijkt af</v>
      </c>
      <c r="L1737" t="str">
        <f>IF(Q4_2025[[#This Row],[Relatiekorting percentage]]=0,
    "Nvt",
    IF(Q4_2025[[#This Row],[Brutobedrag 2]] &lt; Q4_2025[[#This Row],[Bruto - Rel.korting]],
        "Nee",
        "Ja"))</f>
        <v>Nvt</v>
      </c>
      <c r="M1737" s="10">
        <f>IF(Q4_2025[[#This Row],[Artikelprijs]]&lt;&gt;"",Q4_2025[[#This Row],[Artikelprijs]],Q4_2025[[#This Row],[Stuksprijs]])</f>
        <v>458.35</v>
      </c>
      <c r="N1737" s="44">
        <f>Q4_2025[[#This Row],[Besteld]]*Q4_2025[[#This Row],[Prijs 2]]</f>
        <v>458.35</v>
      </c>
      <c r="O1737" s="10">
        <f>IF(Q4_2025[[#This Row],[Brutobedrag 2]]&lt;Q4_2025[[#This Row],[Bruto - Rel.korting]],Q4_2025[[#This Row],[Brutobedrag 2]],Q4_2025[[#This Row],[Brutobedrag 2]]*(100-Q4_2025[[#This Row],[Relatiekorting percentage]])/100)</f>
        <v>458.35</v>
      </c>
      <c r="R1737" s="3"/>
      <c r="W1737"/>
      <c r="AB1737"/>
    </row>
    <row r="1738" spans="1:28" x14ac:dyDescent="0.3">
      <c r="A1738" t="s">
        <v>935</v>
      </c>
      <c r="B1738">
        <v>5022019</v>
      </c>
      <c r="C1738" t="s">
        <v>456</v>
      </c>
      <c r="D1738">
        <v>2</v>
      </c>
      <c r="E1738" s="10">
        <v>1025.92</v>
      </c>
      <c r="F1738" s="10">
        <v>2051.84</v>
      </c>
      <c r="G1738" s="10">
        <v>2051.84</v>
      </c>
      <c r="H1738">
        <v>0</v>
      </c>
      <c r="I1738" s="51" t="str">
        <f>_xlfn.XLOOKUP(Q4_2025[[#This Row],[Artikelnr]],Artikel_prijzen[Artnr],Artikel_prijzen[Groep],"")</f>
        <v>Elektra</v>
      </c>
      <c r="J1738" s="10">
        <f>_xlfn.XLOOKUP(Q4_2025[[#This Row],[Artikelnr]],Artikel_prijzen[Artnr],Artikel_prijzen[Prijs 2025],"")</f>
        <v>700</v>
      </c>
      <c r="K1738" t="str">
        <f>IF(Q4_2025[[#This Row],[Artikelprijs]]&lt;&gt;"",IF(Q4_2025[[#This Row],[Stuksprijs]]=Q4_2025[[#This Row],[Artikelprijs]],"Prijs gelijk","Prijs wijkt af"),"")</f>
        <v>Prijs wijkt af</v>
      </c>
      <c r="L1738" t="str">
        <f>IF(Q4_2025[[#This Row],[Relatiekorting percentage]]=0,
    "Nvt",
    IF(Q4_2025[[#This Row],[Brutobedrag 2]] &lt; Q4_2025[[#This Row],[Bruto - Rel.korting]],
        "Nee",
        "Ja"))</f>
        <v>Nvt</v>
      </c>
      <c r="M1738" s="10">
        <f>IF(Q4_2025[[#This Row],[Artikelprijs]]&lt;&gt;"",Q4_2025[[#This Row],[Artikelprijs]],Q4_2025[[#This Row],[Stuksprijs]])</f>
        <v>700</v>
      </c>
      <c r="N1738" s="44">
        <f>Q4_2025[[#This Row],[Besteld]]*Q4_2025[[#This Row],[Prijs 2]]</f>
        <v>1400</v>
      </c>
      <c r="O1738" s="10">
        <f>IF(Q4_2025[[#This Row],[Brutobedrag 2]]&lt;Q4_2025[[#This Row],[Bruto - Rel.korting]],Q4_2025[[#This Row],[Brutobedrag 2]],Q4_2025[[#This Row],[Brutobedrag 2]]*(100-Q4_2025[[#This Row],[Relatiekorting percentage]])/100)</f>
        <v>1400</v>
      </c>
      <c r="R1738" s="3"/>
      <c r="W1738"/>
      <c r="AB1738"/>
    </row>
    <row r="1739" spans="1:28" x14ac:dyDescent="0.3">
      <c r="A1739" t="s">
        <v>935</v>
      </c>
      <c r="B1739">
        <v>5030230</v>
      </c>
      <c r="C1739" t="s">
        <v>292</v>
      </c>
      <c r="D1739">
        <v>28</v>
      </c>
      <c r="E1739" s="10">
        <v>247.2</v>
      </c>
      <c r="F1739" s="10">
        <v>6921.6</v>
      </c>
      <c r="G1739" s="10">
        <v>6921.6</v>
      </c>
      <c r="H1739">
        <v>0</v>
      </c>
      <c r="I1739" s="51" t="str">
        <f>_xlfn.XLOOKUP(Q4_2025[[#This Row],[Artikelnr]],Artikel_prijzen[Artnr],Artikel_prijzen[Groep],"")</f>
        <v>Rigging</v>
      </c>
      <c r="J1739" s="10">
        <f>_xlfn.XLOOKUP(Q4_2025[[#This Row],[Artikelnr]],Artikel_prijzen[Artnr],Artikel_prijzen[Prijs 2025],"")</f>
        <v>240</v>
      </c>
      <c r="K1739" t="str">
        <f>IF(Q4_2025[[#This Row],[Artikelprijs]]&lt;&gt;"",IF(Q4_2025[[#This Row],[Stuksprijs]]=Q4_2025[[#This Row],[Artikelprijs]],"Prijs gelijk","Prijs wijkt af"),"")</f>
        <v>Prijs wijkt af</v>
      </c>
      <c r="L1739" t="str">
        <f>IF(Q4_2025[[#This Row],[Relatiekorting percentage]]=0,
    "Nvt",
    IF(Q4_2025[[#This Row],[Brutobedrag 2]] &lt; Q4_2025[[#This Row],[Bruto - Rel.korting]],
        "Nee",
        "Ja"))</f>
        <v>Nvt</v>
      </c>
      <c r="M1739" s="10">
        <f>IF(Q4_2025[[#This Row],[Artikelprijs]]&lt;&gt;"",Q4_2025[[#This Row],[Artikelprijs]],Q4_2025[[#This Row],[Stuksprijs]])</f>
        <v>240</v>
      </c>
      <c r="N1739" s="44">
        <f>Q4_2025[[#This Row],[Besteld]]*Q4_2025[[#This Row],[Prijs 2]]</f>
        <v>6720</v>
      </c>
      <c r="O1739" s="10">
        <f>IF(Q4_2025[[#This Row],[Brutobedrag 2]]&lt;Q4_2025[[#This Row],[Bruto - Rel.korting]],Q4_2025[[#This Row],[Brutobedrag 2]],Q4_2025[[#This Row],[Brutobedrag 2]]*(100-Q4_2025[[#This Row],[Relatiekorting percentage]])/100)</f>
        <v>6720</v>
      </c>
      <c r="R1739" s="3"/>
      <c r="W1739"/>
      <c r="AB1739"/>
    </row>
    <row r="1740" spans="1:28" x14ac:dyDescent="0.3">
      <c r="A1740" t="s">
        <v>935</v>
      </c>
      <c r="B1740">
        <v>5030228</v>
      </c>
      <c r="C1740" t="s">
        <v>113</v>
      </c>
      <c r="D1740">
        <v>4</v>
      </c>
      <c r="E1740" s="10">
        <v>236.9</v>
      </c>
      <c r="F1740" s="10">
        <v>947.6</v>
      </c>
      <c r="G1740" s="10">
        <v>947.6</v>
      </c>
      <c r="H1740">
        <v>0</v>
      </c>
      <c r="I1740" s="51" t="str">
        <f>_xlfn.XLOOKUP(Q4_2025[[#This Row],[Artikelnr]],Artikel_prijzen[Artnr],Artikel_prijzen[Groep],"")</f>
        <v>Rigging</v>
      </c>
      <c r="J1740" s="10">
        <f>_xlfn.XLOOKUP(Q4_2025[[#This Row],[Artikelnr]],Artikel_prijzen[Artnr],Artikel_prijzen[Prijs 2025],"")</f>
        <v>230</v>
      </c>
      <c r="K1740" t="str">
        <f>IF(Q4_2025[[#This Row],[Artikelprijs]]&lt;&gt;"",IF(Q4_2025[[#This Row],[Stuksprijs]]=Q4_2025[[#This Row],[Artikelprijs]],"Prijs gelijk","Prijs wijkt af"),"")</f>
        <v>Prijs wijkt af</v>
      </c>
      <c r="L1740" t="str">
        <f>IF(Q4_2025[[#This Row],[Relatiekorting percentage]]=0,
    "Nvt",
    IF(Q4_2025[[#This Row],[Brutobedrag 2]] &lt; Q4_2025[[#This Row],[Bruto - Rel.korting]],
        "Nee",
        "Ja"))</f>
        <v>Nvt</v>
      </c>
      <c r="M1740" s="10">
        <f>IF(Q4_2025[[#This Row],[Artikelprijs]]&lt;&gt;"",Q4_2025[[#This Row],[Artikelprijs]],Q4_2025[[#This Row],[Stuksprijs]])</f>
        <v>230</v>
      </c>
      <c r="N1740" s="44">
        <f>Q4_2025[[#This Row],[Besteld]]*Q4_2025[[#This Row],[Prijs 2]]</f>
        <v>920</v>
      </c>
      <c r="O1740" s="10">
        <f>IF(Q4_2025[[#This Row],[Brutobedrag 2]]&lt;Q4_2025[[#This Row],[Bruto - Rel.korting]],Q4_2025[[#This Row],[Brutobedrag 2]],Q4_2025[[#This Row],[Brutobedrag 2]]*(100-Q4_2025[[#This Row],[Relatiekorting percentage]])/100)</f>
        <v>920</v>
      </c>
      <c r="R1740" s="3"/>
      <c r="W1740"/>
      <c r="AB1740"/>
    </row>
    <row r="1741" spans="1:28" x14ac:dyDescent="0.3">
      <c r="A1741" t="s">
        <v>935</v>
      </c>
      <c r="B1741">
        <v>5030232</v>
      </c>
      <c r="C1741" t="s">
        <v>116</v>
      </c>
      <c r="D1741">
        <v>1</v>
      </c>
      <c r="E1741" s="10">
        <v>144.19999999999999</v>
      </c>
      <c r="F1741" s="10">
        <v>144.19999999999999</v>
      </c>
      <c r="G1741" s="10">
        <v>144.19999999999999</v>
      </c>
      <c r="H1741">
        <v>0</v>
      </c>
      <c r="I1741" s="51" t="str">
        <f>_xlfn.XLOOKUP(Q4_2025[[#This Row],[Artikelnr]],Artikel_prijzen[Artnr],Artikel_prijzen[Groep],"")</f>
        <v>Rigging</v>
      </c>
      <c r="J1741" s="10">
        <f>_xlfn.XLOOKUP(Q4_2025[[#This Row],[Artikelnr]],Artikel_prijzen[Artnr],Artikel_prijzen[Prijs 2025],"")</f>
        <v>140</v>
      </c>
      <c r="K1741" t="str">
        <f>IF(Q4_2025[[#This Row],[Artikelprijs]]&lt;&gt;"",IF(Q4_2025[[#This Row],[Stuksprijs]]=Q4_2025[[#This Row],[Artikelprijs]],"Prijs gelijk","Prijs wijkt af"),"")</f>
        <v>Prijs wijkt af</v>
      </c>
      <c r="L1741" t="str">
        <f>IF(Q4_2025[[#This Row],[Relatiekorting percentage]]=0,
    "Nvt",
    IF(Q4_2025[[#This Row],[Brutobedrag 2]] &lt; Q4_2025[[#This Row],[Bruto - Rel.korting]],
        "Nee",
        "Ja"))</f>
        <v>Nvt</v>
      </c>
      <c r="M1741" s="10">
        <f>IF(Q4_2025[[#This Row],[Artikelprijs]]&lt;&gt;"",Q4_2025[[#This Row],[Artikelprijs]],Q4_2025[[#This Row],[Stuksprijs]])</f>
        <v>140</v>
      </c>
      <c r="N1741" s="44">
        <f>Q4_2025[[#This Row],[Besteld]]*Q4_2025[[#This Row],[Prijs 2]]</f>
        <v>140</v>
      </c>
      <c r="O1741" s="10">
        <f>IF(Q4_2025[[#This Row],[Brutobedrag 2]]&lt;Q4_2025[[#This Row],[Bruto - Rel.korting]],Q4_2025[[#This Row],[Brutobedrag 2]],Q4_2025[[#This Row],[Brutobedrag 2]]*(100-Q4_2025[[#This Row],[Relatiekorting percentage]])/100)</f>
        <v>140</v>
      </c>
      <c r="R1741" s="3"/>
      <c r="W1741"/>
      <c r="AB1741"/>
    </row>
    <row r="1742" spans="1:28" x14ac:dyDescent="0.3">
      <c r="A1742" t="s">
        <v>935</v>
      </c>
      <c r="B1742">
        <v>5030228</v>
      </c>
      <c r="C1742" t="s">
        <v>113</v>
      </c>
      <c r="D1742">
        <v>3</v>
      </c>
      <c r="E1742" s="10">
        <v>236.9</v>
      </c>
      <c r="F1742" s="10">
        <v>710.7</v>
      </c>
      <c r="G1742" s="10">
        <v>710.7</v>
      </c>
      <c r="H1742">
        <v>0</v>
      </c>
      <c r="I1742" s="51" t="str">
        <f>_xlfn.XLOOKUP(Q4_2025[[#This Row],[Artikelnr]],Artikel_prijzen[Artnr],Artikel_prijzen[Groep],"")</f>
        <v>Rigging</v>
      </c>
      <c r="J1742" s="10">
        <f>_xlfn.XLOOKUP(Q4_2025[[#This Row],[Artikelnr]],Artikel_prijzen[Artnr],Artikel_prijzen[Prijs 2025],"")</f>
        <v>230</v>
      </c>
      <c r="K1742" t="str">
        <f>IF(Q4_2025[[#This Row],[Artikelprijs]]&lt;&gt;"",IF(Q4_2025[[#This Row],[Stuksprijs]]=Q4_2025[[#This Row],[Artikelprijs]],"Prijs gelijk","Prijs wijkt af"),"")</f>
        <v>Prijs wijkt af</v>
      </c>
      <c r="L1742" t="str">
        <f>IF(Q4_2025[[#This Row],[Relatiekorting percentage]]=0,
    "Nvt",
    IF(Q4_2025[[#This Row],[Brutobedrag 2]] &lt; Q4_2025[[#This Row],[Bruto - Rel.korting]],
        "Nee",
        "Ja"))</f>
        <v>Nvt</v>
      </c>
      <c r="M1742" s="10">
        <f>IF(Q4_2025[[#This Row],[Artikelprijs]]&lt;&gt;"",Q4_2025[[#This Row],[Artikelprijs]],Q4_2025[[#This Row],[Stuksprijs]])</f>
        <v>230</v>
      </c>
      <c r="N1742" s="44">
        <f>Q4_2025[[#This Row],[Besteld]]*Q4_2025[[#This Row],[Prijs 2]]</f>
        <v>690</v>
      </c>
      <c r="O1742" s="10">
        <f>IF(Q4_2025[[#This Row],[Brutobedrag 2]]&lt;Q4_2025[[#This Row],[Bruto - Rel.korting]],Q4_2025[[#This Row],[Brutobedrag 2]],Q4_2025[[#This Row],[Brutobedrag 2]]*(100-Q4_2025[[#This Row],[Relatiekorting percentage]])/100)</f>
        <v>690</v>
      </c>
      <c r="R1742" s="3"/>
      <c r="W1742"/>
      <c r="AB1742"/>
    </row>
    <row r="1743" spans="1:28" x14ac:dyDescent="0.3">
      <c r="A1743" t="s">
        <v>935</v>
      </c>
      <c r="B1743">
        <v>5022013</v>
      </c>
      <c r="C1743" t="s">
        <v>450</v>
      </c>
      <c r="D1743">
        <v>1</v>
      </c>
      <c r="E1743" s="10">
        <v>317.69</v>
      </c>
      <c r="F1743" s="10">
        <v>317.69</v>
      </c>
      <c r="G1743" s="10">
        <v>317.69</v>
      </c>
      <c r="H1743">
        <v>0</v>
      </c>
      <c r="I1743" s="51" t="str">
        <f>_xlfn.XLOOKUP(Q4_2025[[#This Row],[Artikelnr]],Artikel_prijzen[Artnr],Artikel_prijzen[Groep],"")</f>
        <v>Elektra</v>
      </c>
      <c r="J1743" s="10">
        <f>_xlfn.XLOOKUP(Q4_2025[[#This Row],[Artikelnr]],Artikel_prijzen[Artnr],Artikel_prijzen[Prijs 2025],"")</f>
        <v>252.35</v>
      </c>
      <c r="K1743" t="str">
        <f>IF(Q4_2025[[#This Row],[Artikelprijs]]&lt;&gt;"",IF(Q4_2025[[#This Row],[Stuksprijs]]=Q4_2025[[#This Row],[Artikelprijs]],"Prijs gelijk","Prijs wijkt af"),"")</f>
        <v>Prijs wijkt af</v>
      </c>
      <c r="L1743" t="str">
        <f>IF(Q4_2025[[#This Row],[Relatiekorting percentage]]=0,
    "Nvt",
    IF(Q4_2025[[#This Row],[Brutobedrag 2]] &lt; Q4_2025[[#This Row],[Bruto - Rel.korting]],
        "Nee",
        "Ja"))</f>
        <v>Nvt</v>
      </c>
      <c r="M1743" s="10">
        <f>IF(Q4_2025[[#This Row],[Artikelprijs]]&lt;&gt;"",Q4_2025[[#This Row],[Artikelprijs]],Q4_2025[[#This Row],[Stuksprijs]])</f>
        <v>252.35</v>
      </c>
      <c r="N1743" s="44">
        <f>Q4_2025[[#This Row],[Besteld]]*Q4_2025[[#This Row],[Prijs 2]]</f>
        <v>252.35</v>
      </c>
      <c r="O1743" s="10">
        <f>IF(Q4_2025[[#This Row],[Brutobedrag 2]]&lt;Q4_2025[[#This Row],[Bruto - Rel.korting]],Q4_2025[[#This Row],[Brutobedrag 2]],Q4_2025[[#This Row],[Brutobedrag 2]]*(100-Q4_2025[[#This Row],[Relatiekorting percentage]])/100)</f>
        <v>252.35</v>
      </c>
      <c r="R1743" s="3"/>
      <c r="W1743"/>
      <c r="AB1743"/>
    </row>
    <row r="1744" spans="1:28" x14ac:dyDescent="0.3">
      <c r="A1744" t="s">
        <v>935</v>
      </c>
      <c r="B1744">
        <v>5030228</v>
      </c>
      <c r="C1744" t="s">
        <v>113</v>
      </c>
      <c r="D1744">
        <v>2</v>
      </c>
      <c r="E1744" s="10">
        <v>236.9</v>
      </c>
      <c r="F1744" s="10">
        <v>473.8</v>
      </c>
      <c r="G1744" s="10">
        <v>473.8</v>
      </c>
      <c r="H1744">
        <v>0</v>
      </c>
      <c r="I1744" s="51" t="str">
        <f>_xlfn.XLOOKUP(Q4_2025[[#This Row],[Artikelnr]],Artikel_prijzen[Artnr],Artikel_prijzen[Groep],"")</f>
        <v>Rigging</v>
      </c>
      <c r="J1744" s="10">
        <f>_xlfn.XLOOKUP(Q4_2025[[#This Row],[Artikelnr]],Artikel_prijzen[Artnr],Artikel_prijzen[Prijs 2025],"")</f>
        <v>230</v>
      </c>
      <c r="K1744" t="str">
        <f>IF(Q4_2025[[#This Row],[Artikelprijs]]&lt;&gt;"",IF(Q4_2025[[#This Row],[Stuksprijs]]=Q4_2025[[#This Row],[Artikelprijs]],"Prijs gelijk","Prijs wijkt af"),"")</f>
        <v>Prijs wijkt af</v>
      </c>
      <c r="L1744" t="str">
        <f>IF(Q4_2025[[#This Row],[Relatiekorting percentage]]=0,
    "Nvt",
    IF(Q4_2025[[#This Row],[Brutobedrag 2]] &lt; Q4_2025[[#This Row],[Bruto - Rel.korting]],
        "Nee",
        "Ja"))</f>
        <v>Nvt</v>
      </c>
      <c r="M1744" s="10">
        <f>IF(Q4_2025[[#This Row],[Artikelprijs]]&lt;&gt;"",Q4_2025[[#This Row],[Artikelprijs]],Q4_2025[[#This Row],[Stuksprijs]])</f>
        <v>230</v>
      </c>
      <c r="N1744" s="44">
        <f>Q4_2025[[#This Row],[Besteld]]*Q4_2025[[#This Row],[Prijs 2]]</f>
        <v>460</v>
      </c>
      <c r="O1744" s="10">
        <f>IF(Q4_2025[[#This Row],[Brutobedrag 2]]&lt;Q4_2025[[#This Row],[Bruto - Rel.korting]],Q4_2025[[#This Row],[Brutobedrag 2]],Q4_2025[[#This Row],[Brutobedrag 2]]*(100-Q4_2025[[#This Row],[Relatiekorting percentage]])/100)</f>
        <v>460</v>
      </c>
      <c r="R1744" s="3"/>
      <c r="W1744"/>
      <c r="AB1744"/>
    </row>
    <row r="1745" spans="1:28" x14ac:dyDescent="0.3">
      <c r="A1745" t="s">
        <v>935</v>
      </c>
      <c r="B1745">
        <v>5030229</v>
      </c>
      <c r="C1745" t="s">
        <v>18</v>
      </c>
      <c r="D1745">
        <v>6</v>
      </c>
      <c r="E1745" s="10">
        <v>303.85000000000002</v>
      </c>
      <c r="F1745" s="10">
        <v>1823.1</v>
      </c>
      <c r="G1745" s="10">
        <v>1823.1</v>
      </c>
      <c r="H1745">
        <v>0</v>
      </c>
      <c r="I1745" s="51" t="str">
        <f>_xlfn.XLOOKUP(Q4_2025[[#This Row],[Artikelnr]],Artikel_prijzen[Artnr],Artikel_prijzen[Groep],"")</f>
        <v>Rigging</v>
      </c>
      <c r="J1745" s="10">
        <f>_xlfn.XLOOKUP(Q4_2025[[#This Row],[Artikelnr]],Artikel_prijzen[Artnr],Artikel_prijzen[Prijs 2025],"")</f>
        <v>295</v>
      </c>
      <c r="K1745" t="str">
        <f>IF(Q4_2025[[#This Row],[Artikelprijs]]&lt;&gt;"",IF(Q4_2025[[#This Row],[Stuksprijs]]=Q4_2025[[#This Row],[Artikelprijs]],"Prijs gelijk","Prijs wijkt af"),"")</f>
        <v>Prijs wijkt af</v>
      </c>
      <c r="L1745" t="str">
        <f>IF(Q4_2025[[#This Row],[Relatiekorting percentage]]=0,
    "Nvt",
    IF(Q4_2025[[#This Row],[Brutobedrag 2]] &lt; Q4_2025[[#This Row],[Bruto - Rel.korting]],
        "Nee",
        "Ja"))</f>
        <v>Nvt</v>
      </c>
      <c r="M1745" s="10">
        <f>IF(Q4_2025[[#This Row],[Artikelprijs]]&lt;&gt;"",Q4_2025[[#This Row],[Artikelprijs]],Q4_2025[[#This Row],[Stuksprijs]])</f>
        <v>295</v>
      </c>
      <c r="N1745" s="44">
        <f>Q4_2025[[#This Row],[Besteld]]*Q4_2025[[#This Row],[Prijs 2]]</f>
        <v>1770</v>
      </c>
      <c r="O1745" s="10">
        <f>IF(Q4_2025[[#This Row],[Brutobedrag 2]]&lt;Q4_2025[[#This Row],[Bruto - Rel.korting]],Q4_2025[[#This Row],[Brutobedrag 2]],Q4_2025[[#This Row],[Brutobedrag 2]]*(100-Q4_2025[[#This Row],[Relatiekorting percentage]])/100)</f>
        <v>1770</v>
      </c>
      <c r="R1745" s="3"/>
      <c r="W1745"/>
      <c r="AB1745"/>
    </row>
    <row r="1746" spans="1:28" x14ac:dyDescent="0.3">
      <c r="A1746" t="s">
        <v>935</v>
      </c>
      <c r="B1746">
        <v>5030232</v>
      </c>
      <c r="C1746" t="s">
        <v>116</v>
      </c>
      <c r="D1746">
        <v>1</v>
      </c>
      <c r="E1746" s="10">
        <v>144.19999999999999</v>
      </c>
      <c r="F1746" s="10">
        <v>144.19999999999999</v>
      </c>
      <c r="G1746" s="10">
        <v>144.19999999999999</v>
      </c>
      <c r="H1746">
        <v>0</v>
      </c>
      <c r="I1746" s="51" t="str">
        <f>_xlfn.XLOOKUP(Q4_2025[[#This Row],[Artikelnr]],Artikel_prijzen[Artnr],Artikel_prijzen[Groep],"")</f>
        <v>Rigging</v>
      </c>
      <c r="J1746" s="10">
        <f>_xlfn.XLOOKUP(Q4_2025[[#This Row],[Artikelnr]],Artikel_prijzen[Artnr],Artikel_prijzen[Prijs 2025],"")</f>
        <v>140</v>
      </c>
      <c r="K1746" t="str">
        <f>IF(Q4_2025[[#This Row],[Artikelprijs]]&lt;&gt;"",IF(Q4_2025[[#This Row],[Stuksprijs]]=Q4_2025[[#This Row],[Artikelprijs]],"Prijs gelijk","Prijs wijkt af"),"")</f>
        <v>Prijs wijkt af</v>
      </c>
      <c r="L1746" t="str">
        <f>IF(Q4_2025[[#This Row],[Relatiekorting percentage]]=0,
    "Nvt",
    IF(Q4_2025[[#This Row],[Brutobedrag 2]] &lt; Q4_2025[[#This Row],[Bruto - Rel.korting]],
        "Nee",
        "Ja"))</f>
        <v>Nvt</v>
      </c>
      <c r="M1746" s="10">
        <f>IF(Q4_2025[[#This Row],[Artikelprijs]]&lt;&gt;"",Q4_2025[[#This Row],[Artikelprijs]],Q4_2025[[#This Row],[Stuksprijs]])</f>
        <v>140</v>
      </c>
      <c r="N1746" s="44">
        <f>Q4_2025[[#This Row],[Besteld]]*Q4_2025[[#This Row],[Prijs 2]]</f>
        <v>140</v>
      </c>
      <c r="O1746" s="10">
        <f>IF(Q4_2025[[#This Row],[Brutobedrag 2]]&lt;Q4_2025[[#This Row],[Bruto - Rel.korting]],Q4_2025[[#This Row],[Brutobedrag 2]],Q4_2025[[#This Row],[Brutobedrag 2]]*(100-Q4_2025[[#This Row],[Relatiekorting percentage]])/100)</f>
        <v>140</v>
      </c>
      <c r="R1746" s="3"/>
      <c r="W1746"/>
      <c r="AB1746"/>
    </row>
    <row r="1747" spans="1:28" x14ac:dyDescent="0.3">
      <c r="A1747" t="s">
        <v>935</v>
      </c>
      <c r="B1747">
        <v>5030229</v>
      </c>
      <c r="C1747" t="s">
        <v>18</v>
      </c>
      <c r="D1747">
        <v>-6</v>
      </c>
      <c r="E1747" s="10">
        <v>303.85000000000002</v>
      </c>
      <c r="F1747" s="10">
        <v>-1823.1</v>
      </c>
      <c r="G1747" s="10">
        <v>-1823.1</v>
      </c>
      <c r="H1747">
        <v>0</v>
      </c>
      <c r="I1747" s="51" t="str">
        <f>_xlfn.XLOOKUP(Q4_2025[[#This Row],[Artikelnr]],Artikel_prijzen[Artnr],Artikel_prijzen[Groep],"")</f>
        <v>Rigging</v>
      </c>
      <c r="J1747" s="10">
        <f>_xlfn.XLOOKUP(Q4_2025[[#This Row],[Artikelnr]],Artikel_prijzen[Artnr],Artikel_prijzen[Prijs 2025],"")</f>
        <v>295</v>
      </c>
      <c r="K1747" t="str">
        <f>IF(Q4_2025[[#This Row],[Artikelprijs]]&lt;&gt;"",IF(Q4_2025[[#This Row],[Stuksprijs]]=Q4_2025[[#This Row],[Artikelprijs]],"Prijs gelijk","Prijs wijkt af"),"")</f>
        <v>Prijs wijkt af</v>
      </c>
      <c r="L1747" t="str">
        <f>IF(Q4_2025[[#This Row],[Relatiekorting percentage]]=0,
    "Nvt",
    IF(Q4_2025[[#This Row],[Brutobedrag 2]] &lt; Q4_2025[[#This Row],[Bruto - Rel.korting]],
        "Nee",
        "Ja"))</f>
        <v>Nvt</v>
      </c>
      <c r="M1747" s="10">
        <f>IF(Q4_2025[[#This Row],[Artikelprijs]]&lt;&gt;"",Q4_2025[[#This Row],[Artikelprijs]],Q4_2025[[#This Row],[Stuksprijs]])</f>
        <v>295</v>
      </c>
      <c r="N1747" s="44">
        <f>Q4_2025[[#This Row],[Besteld]]*Q4_2025[[#This Row],[Prijs 2]]</f>
        <v>-1770</v>
      </c>
      <c r="O1747" s="10">
        <f>IF(Q4_2025[[#This Row],[Brutobedrag 2]]&lt;Q4_2025[[#This Row],[Bruto - Rel.korting]],Q4_2025[[#This Row],[Brutobedrag 2]],Q4_2025[[#This Row],[Brutobedrag 2]]*(100-Q4_2025[[#This Row],[Relatiekorting percentage]])/100)</f>
        <v>-1770</v>
      </c>
      <c r="R1747" s="3"/>
      <c r="W1747"/>
      <c r="AB1747"/>
    </row>
    <row r="1748" spans="1:28" x14ac:dyDescent="0.3">
      <c r="A1748" t="s">
        <v>935</v>
      </c>
      <c r="B1748">
        <v>5030232</v>
      </c>
      <c r="C1748" t="s">
        <v>116</v>
      </c>
      <c r="D1748">
        <v>-1</v>
      </c>
      <c r="E1748" s="10">
        <v>144.19999999999999</v>
      </c>
      <c r="F1748" s="10">
        <v>-144.19999999999999</v>
      </c>
      <c r="G1748" s="10">
        <v>-144.19999999999999</v>
      </c>
      <c r="H1748">
        <v>0</v>
      </c>
      <c r="I1748" s="51" t="str">
        <f>_xlfn.XLOOKUP(Q4_2025[[#This Row],[Artikelnr]],Artikel_prijzen[Artnr],Artikel_prijzen[Groep],"")</f>
        <v>Rigging</v>
      </c>
      <c r="J1748" s="10">
        <f>_xlfn.XLOOKUP(Q4_2025[[#This Row],[Artikelnr]],Artikel_prijzen[Artnr],Artikel_prijzen[Prijs 2025],"")</f>
        <v>140</v>
      </c>
      <c r="K1748" t="str">
        <f>IF(Q4_2025[[#This Row],[Artikelprijs]]&lt;&gt;"",IF(Q4_2025[[#This Row],[Stuksprijs]]=Q4_2025[[#This Row],[Artikelprijs]],"Prijs gelijk","Prijs wijkt af"),"")</f>
        <v>Prijs wijkt af</v>
      </c>
      <c r="L1748" t="str">
        <f>IF(Q4_2025[[#This Row],[Relatiekorting percentage]]=0,
    "Nvt",
    IF(Q4_2025[[#This Row],[Brutobedrag 2]] &lt; Q4_2025[[#This Row],[Bruto - Rel.korting]],
        "Nee",
        "Ja"))</f>
        <v>Nvt</v>
      </c>
      <c r="M1748" s="10">
        <f>IF(Q4_2025[[#This Row],[Artikelprijs]]&lt;&gt;"",Q4_2025[[#This Row],[Artikelprijs]],Q4_2025[[#This Row],[Stuksprijs]])</f>
        <v>140</v>
      </c>
      <c r="N1748" s="44">
        <f>Q4_2025[[#This Row],[Besteld]]*Q4_2025[[#This Row],[Prijs 2]]</f>
        <v>-140</v>
      </c>
      <c r="O1748" s="10">
        <f>IF(Q4_2025[[#This Row],[Brutobedrag 2]]&lt;Q4_2025[[#This Row],[Bruto - Rel.korting]],Q4_2025[[#This Row],[Brutobedrag 2]],Q4_2025[[#This Row],[Brutobedrag 2]]*(100-Q4_2025[[#This Row],[Relatiekorting percentage]])/100)</f>
        <v>-140</v>
      </c>
      <c r="R1748" s="3"/>
      <c r="W1748"/>
      <c r="AB1748"/>
    </row>
    <row r="1749" spans="1:28" x14ac:dyDescent="0.3">
      <c r="A1749" t="s">
        <v>935</v>
      </c>
      <c r="B1749">
        <v>5030229</v>
      </c>
      <c r="C1749" t="s">
        <v>18</v>
      </c>
      <c r="D1749">
        <v>6</v>
      </c>
      <c r="E1749" s="10">
        <v>303.85000000000002</v>
      </c>
      <c r="F1749" s="10">
        <v>1823.1</v>
      </c>
      <c r="G1749" s="10">
        <v>1823.1</v>
      </c>
      <c r="H1749">
        <v>0</v>
      </c>
      <c r="I1749" s="51" t="str">
        <f>_xlfn.XLOOKUP(Q4_2025[[#This Row],[Artikelnr]],Artikel_prijzen[Artnr],Artikel_prijzen[Groep],"")</f>
        <v>Rigging</v>
      </c>
      <c r="J1749" s="10">
        <f>_xlfn.XLOOKUP(Q4_2025[[#This Row],[Artikelnr]],Artikel_prijzen[Artnr],Artikel_prijzen[Prijs 2025],"")</f>
        <v>295</v>
      </c>
      <c r="K1749" t="str">
        <f>IF(Q4_2025[[#This Row],[Artikelprijs]]&lt;&gt;"",IF(Q4_2025[[#This Row],[Stuksprijs]]=Q4_2025[[#This Row],[Artikelprijs]],"Prijs gelijk","Prijs wijkt af"),"")</f>
        <v>Prijs wijkt af</v>
      </c>
      <c r="L1749" t="str">
        <f>IF(Q4_2025[[#This Row],[Relatiekorting percentage]]=0,
    "Nvt",
    IF(Q4_2025[[#This Row],[Brutobedrag 2]] &lt; Q4_2025[[#This Row],[Bruto - Rel.korting]],
        "Nee",
        "Ja"))</f>
        <v>Nvt</v>
      </c>
      <c r="M1749" s="10">
        <f>IF(Q4_2025[[#This Row],[Artikelprijs]]&lt;&gt;"",Q4_2025[[#This Row],[Artikelprijs]],Q4_2025[[#This Row],[Stuksprijs]])</f>
        <v>295</v>
      </c>
      <c r="N1749" s="44">
        <f>Q4_2025[[#This Row],[Besteld]]*Q4_2025[[#This Row],[Prijs 2]]</f>
        <v>1770</v>
      </c>
      <c r="O1749" s="10">
        <f>IF(Q4_2025[[#This Row],[Brutobedrag 2]]&lt;Q4_2025[[#This Row],[Bruto - Rel.korting]],Q4_2025[[#This Row],[Brutobedrag 2]],Q4_2025[[#This Row],[Brutobedrag 2]]*(100-Q4_2025[[#This Row],[Relatiekorting percentage]])/100)</f>
        <v>1770</v>
      </c>
      <c r="R1749" s="3"/>
      <c r="W1749"/>
      <c r="AB1749"/>
    </row>
    <row r="1750" spans="1:28" x14ac:dyDescent="0.3">
      <c r="A1750" t="s">
        <v>935</v>
      </c>
      <c r="B1750">
        <v>5030225</v>
      </c>
      <c r="C1750" t="s">
        <v>261</v>
      </c>
      <c r="D1750">
        <v>5</v>
      </c>
      <c r="E1750" s="10">
        <v>133.9</v>
      </c>
      <c r="F1750" s="10">
        <v>669.5</v>
      </c>
      <c r="G1750" s="10">
        <v>669.5</v>
      </c>
      <c r="H1750">
        <v>0</v>
      </c>
      <c r="I1750" s="51" t="str">
        <f>_xlfn.XLOOKUP(Q4_2025[[#This Row],[Artikelnr]],Artikel_prijzen[Artnr],Artikel_prijzen[Groep],"")</f>
        <v>Rigging</v>
      </c>
      <c r="J1750" s="10">
        <f>_xlfn.XLOOKUP(Q4_2025[[#This Row],[Artikelnr]],Artikel_prijzen[Artnr],Artikel_prijzen[Prijs 2025],"")</f>
        <v>130</v>
      </c>
      <c r="K1750" t="str">
        <f>IF(Q4_2025[[#This Row],[Artikelprijs]]&lt;&gt;"",IF(Q4_2025[[#This Row],[Stuksprijs]]=Q4_2025[[#This Row],[Artikelprijs]],"Prijs gelijk","Prijs wijkt af"),"")</f>
        <v>Prijs wijkt af</v>
      </c>
      <c r="L1750" t="str">
        <f>IF(Q4_2025[[#This Row],[Relatiekorting percentage]]=0,
    "Nvt",
    IF(Q4_2025[[#This Row],[Brutobedrag 2]] &lt; Q4_2025[[#This Row],[Bruto - Rel.korting]],
        "Nee",
        "Ja"))</f>
        <v>Nvt</v>
      </c>
      <c r="M1750" s="10">
        <f>IF(Q4_2025[[#This Row],[Artikelprijs]]&lt;&gt;"",Q4_2025[[#This Row],[Artikelprijs]],Q4_2025[[#This Row],[Stuksprijs]])</f>
        <v>130</v>
      </c>
      <c r="N1750" s="44">
        <f>Q4_2025[[#This Row],[Besteld]]*Q4_2025[[#This Row],[Prijs 2]]</f>
        <v>650</v>
      </c>
      <c r="O1750" s="10">
        <f>IF(Q4_2025[[#This Row],[Brutobedrag 2]]&lt;Q4_2025[[#This Row],[Bruto - Rel.korting]],Q4_2025[[#This Row],[Brutobedrag 2]],Q4_2025[[#This Row],[Brutobedrag 2]]*(100-Q4_2025[[#This Row],[Relatiekorting percentage]])/100)</f>
        <v>650</v>
      </c>
      <c r="R1750" s="3"/>
      <c r="W1750"/>
      <c r="AB1750"/>
    </row>
    <row r="1751" spans="1:28" x14ac:dyDescent="0.3">
      <c r="A1751" t="s">
        <v>935</v>
      </c>
      <c r="B1751">
        <v>5030025</v>
      </c>
      <c r="C1751" t="s">
        <v>936</v>
      </c>
      <c r="D1751">
        <v>5</v>
      </c>
      <c r="E1751" s="10">
        <v>77.25</v>
      </c>
      <c r="F1751" s="10">
        <v>386.25</v>
      </c>
      <c r="G1751" s="10">
        <v>386.25</v>
      </c>
      <c r="H1751">
        <v>0</v>
      </c>
      <c r="I1751" s="51" t="str">
        <f>_xlfn.XLOOKUP(Q4_2025[[#This Row],[Artikelnr]],Artikel_prijzen[Artnr],Artikel_prijzen[Groep],"")</f>
        <v/>
      </c>
      <c r="J1751" s="10" t="str">
        <f>_xlfn.XLOOKUP(Q4_2025[[#This Row],[Artikelnr]],Artikel_prijzen[Artnr],Artikel_prijzen[Prijs 2025],"")</f>
        <v/>
      </c>
      <c r="K1751" t="str">
        <f>IF(Q4_2025[[#This Row],[Artikelprijs]]&lt;&gt;"",IF(Q4_2025[[#This Row],[Stuksprijs]]=Q4_2025[[#This Row],[Artikelprijs]],"Prijs gelijk","Prijs wijkt af"),"")</f>
        <v/>
      </c>
      <c r="L1751" t="str">
        <f>IF(Q4_2025[[#This Row],[Relatiekorting percentage]]=0,
    "Nvt",
    IF(Q4_2025[[#This Row],[Brutobedrag 2]] &lt; Q4_2025[[#This Row],[Bruto - Rel.korting]],
        "Nee",
        "Ja"))</f>
        <v>Nvt</v>
      </c>
      <c r="M1751" s="10">
        <f>IF(Q4_2025[[#This Row],[Artikelprijs]]&lt;&gt;"",Q4_2025[[#This Row],[Artikelprijs]],Q4_2025[[#This Row],[Stuksprijs]])</f>
        <v>77.25</v>
      </c>
      <c r="N1751" s="44">
        <f>Q4_2025[[#This Row],[Besteld]]*Q4_2025[[#This Row],[Prijs 2]]</f>
        <v>386.25</v>
      </c>
      <c r="O1751" s="10">
        <f>IF(Q4_2025[[#This Row],[Brutobedrag 2]]&lt;Q4_2025[[#This Row],[Bruto - Rel.korting]],Q4_2025[[#This Row],[Brutobedrag 2]],Q4_2025[[#This Row],[Brutobedrag 2]]*(100-Q4_2025[[#This Row],[Relatiekorting percentage]])/100)</f>
        <v>386.25</v>
      </c>
      <c r="R1751" s="3"/>
      <c r="W1751"/>
      <c r="AB1751"/>
    </row>
    <row r="1752" spans="1:28" x14ac:dyDescent="0.3">
      <c r="A1752" t="s">
        <v>935</v>
      </c>
      <c r="B1752">
        <v>5030016</v>
      </c>
      <c r="C1752" t="s">
        <v>937</v>
      </c>
      <c r="D1752">
        <v>1</v>
      </c>
      <c r="E1752" s="10">
        <v>38.619999999999997</v>
      </c>
      <c r="F1752" s="10">
        <v>38.619999999999997</v>
      </c>
      <c r="G1752" s="10">
        <v>38.619999999999997</v>
      </c>
      <c r="H1752">
        <v>0</v>
      </c>
      <c r="I1752" s="51" t="str">
        <f>_xlfn.XLOOKUP(Q4_2025[[#This Row],[Artikelnr]],Artikel_prijzen[Artnr],Artikel_prijzen[Groep],"")</f>
        <v/>
      </c>
      <c r="J1752" s="10" t="str">
        <f>_xlfn.XLOOKUP(Q4_2025[[#This Row],[Artikelnr]],Artikel_prijzen[Artnr],Artikel_prijzen[Prijs 2025],"")</f>
        <v/>
      </c>
      <c r="K1752" t="str">
        <f>IF(Q4_2025[[#This Row],[Artikelprijs]]&lt;&gt;"",IF(Q4_2025[[#This Row],[Stuksprijs]]=Q4_2025[[#This Row],[Artikelprijs]],"Prijs gelijk","Prijs wijkt af"),"")</f>
        <v/>
      </c>
      <c r="L1752" t="str">
        <f>IF(Q4_2025[[#This Row],[Relatiekorting percentage]]=0,
    "Nvt",
    IF(Q4_2025[[#This Row],[Brutobedrag 2]] &lt; Q4_2025[[#This Row],[Bruto - Rel.korting]],
        "Nee",
        "Ja"))</f>
        <v>Nvt</v>
      </c>
      <c r="M1752" s="10">
        <f>IF(Q4_2025[[#This Row],[Artikelprijs]]&lt;&gt;"",Q4_2025[[#This Row],[Artikelprijs]],Q4_2025[[#This Row],[Stuksprijs]])</f>
        <v>38.619999999999997</v>
      </c>
      <c r="N1752" s="44">
        <f>Q4_2025[[#This Row],[Besteld]]*Q4_2025[[#This Row],[Prijs 2]]</f>
        <v>38.619999999999997</v>
      </c>
      <c r="O1752" s="10">
        <f>IF(Q4_2025[[#This Row],[Brutobedrag 2]]&lt;Q4_2025[[#This Row],[Bruto - Rel.korting]],Q4_2025[[#This Row],[Brutobedrag 2]],Q4_2025[[#This Row],[Brutobedrag 2]]*(100-Q4_2025[[#This Row],[Relatiekorting percentage]])/100)</f>
        <v>38.619999999999997</v>
      </c>
      <c r="R1752" s="3"/>
      <c r="W1752"/>
      <c r="AB1752"/>
    </row>
    <row r="1753" spans="1:28" x14ac:dyDescent="0.3">
      <c r="A1753" t="s">
        <v>935</v>
      </c>
      <c r="B1753">
        <v>5030225</v>
      </c>
      <c r="C1753" t="s">
        <v>261</v>
      </c>
      <c r="D1753">
        <v>-5</v>
      </c>
      <c r="E1753" s="10">
        <v>133.9</v>
      </c>
      <c r="F1753" s="10">
        <v>-669.5</v>
      </c>
      <c r="G1753" s="10">
        <v>-669.5</v>
      </c>
      <c r="H1753">
        <v>0</v>
      </c>
      <c r="I1753" s="51" t="str">
        <f>_xlfn.XLOOKUP(Q4_2025[[#This Row],[Artikelnr]],Artikel_prijzen[Artnr],Artikel_prijzen[Groep],"")</f>
        <v>Rigging</v>
      </c>
      <c r="J1753" s="10">
        <f>_xlfn.XLOOKUP(Q4_2025[[#This Row],[Artikelnr]],Artikel_prijzen[Artnr],Artikel_prijzen[Prijs 2025],"")</f>
        <v>130</v>
      </c>
      <c r="K1753" t="str">
        <f>IF(Q4_2025[[#This Row],[Artikelprijs]]&lt;&gt;"",IF(Q4_2025[[#This Row],[Stuksprijs]]=Q4_2025[[#This Row],[Artikelprijs]],"Prijs gelijk","Prijs wijkt af"),"")</f>
        <v>Prijs wijkt af</v>
      </c>
      <c r="L1753" t="str">
        <f>IF(Q4_2025[[#This Row],[Relatiekorting percentage]]=0,
    "Nvt",
    IF(Q4_2025[[#This Row],[Brutobedrag 2]] &lt; Q4_2025[[#This Row],[Bruto - Rel.korting]],
        "Nee",
        "Ja"))</f>
        <v>Nvt</v>
      </c>
      <c r="M1753" s="10">
        <f>IF(Q4_2025[[#This Row],[Artikelprijs]]&lt;&gt;"",Q4_2025[[#This Row],[Artikelprijs]],Q4_2025[[#This Row],[Stuksprijs]])</f>
        <v>130</v>
      </c>
      <c r="N1753" s="44">
        <f>Q4_2025[[#This Row],[Besteld]]*Q4_2025[[#This Row],[Prijs 2]]</f>
        <v>-650</v>
      </c>
      <c r="O1753" s="10">
        <f>IF(Q4_2025[[#This Row],[Brutobedrag 2]]&lt;Q4_2025[[#This Row],[Bruto - Rel.korting]],Q4_2025[[#This Row],[Brutobedrag 2]],Q4_2025[[#This Row],[Brutobedrag 2]]*(100-Q4_2025[[#This Row],[Relatiekorting percentage]])/100)</f>
        <v>-650</v>
      </c>
      <c r="R1753" s="3"/>
      <c r="W1753"/>
      <c r="AB1753"/>
    </row>
    <row r="1754" spans="1:28" x14ac:dyDescent="0.3">
      <c r="A1754" t="s">
        <v>935</v>
      </c>
      <c r="B1754">
        <v>5030025</v>
      </c>
      <c r="C1754" t="s">
        <v>936</v>
      </c>
      <c r="D1754">
        <v>-5</v>
      </c>
      <c r="E1754" s="10">
        <v>77.25</v>
      </c>
      <c r="F1754" s="10">
        <v>-386.25</v>
      </c>
      <c r="G1754" s="10">
        <v>-386.25</v>
      </c>
      <c r="H1754">
        <v>0</v>
      </c>
      <c r="I1754" s="51" t="str">
        <f>_xlfn.XLOOKUP(Q4_2025[[#This Row],[Artikelnr]],Artikel_prijzen[Artnr],Artikel_prijzen[Groep],"")</f>
        <v/>
      </c>
      <c r="J1754" s="10" t="str">
        <f>_xlfn.XLOOKUP(Q4_2025[[#This Row],[Artikelnr]],Artikel_prijzen[Artnr],Artikel_prijzen[Prijs 2025],"")</f>
        <v/>
      </c>
      <c r="K1754" t="str">
        <f>IF(Q4_2025[[#This Row],[Artikelprijs]]&lt;&gt;"",IF(Q4_2025[[#This Row],[Stuksprijs]]=Q4_2025[[#This Row],[Artikelprijs]],"Prijs gelijk","Prijs wijkt af"),"")</f>
        <v/>
      </c>
      <c r="L1754" t="str">
        <f>IF(Q4_2025[[#This Row],[Relatiekorting percentage]]=0,
    "Nvt",
    IF(Q4_2025[[#This Row],[Brutobedrag 2]] &lt; Q4_2025[[#This Row],[Bruto - Rel.korting]],
        "Nee",
        "Ja"))</f>
        <v>Nvt</v>
      </c>
      <c r="M1754" s="10">
        <f>IF(Q4_2025[[#This Row],[Artikelprijs]]&lt;&gt;"",Q4_2025[[#This Row],[Artikelprijs]],Q4_2025[[#This Row],[Stuksprijs]])</f>
        <v>77.25</v>
      </c>
      <c r="N1754" s="44">
        <f>Q4_2025[[#This Row],[Besteld]]*Q4_2025[[#This Row],[Prijs 2]]</f>
        <v>-386.25</v>
      </c>
      <c r="O1754" s="10">
        <f>IF(Q4_2025[[#This Row],[Brutobedrag 2]]&lt;Q4_2025[[#This Row],[Bruto - Rel.korting]],Q4_2025[[#This Row],[Brutobedrag 2]],Q4_2025[[#This Row],[Brutobedrag 2]]*(100-Q4_2025[[#This Row],[Relatiekorting percentage]])/100)</f>
        <v>-386.25</v>
      </c>
      <c r="R1754" s="3"/>
      <c r="W1754"/>
      <c r="AB1754"/>
    </row>
    <row r="1755" spans="1:28" x14ac:dyDescent="0.3">
      <c r="A1755" t="s">
        <v>935</v>
      </c>
      <c r="B1755">
        <v>5030016</v>
      </c>
      <c r="C1755" t="s">
        <v>937</v>
      </c>
      <c r="D1755">
        <v>-1</v>
      </c>
      <c r="E1755" s="10">
        <v>38.619999999999997</v>
      </c>
      <c r="F1755" s="10">
        <v>-38.619999999999997</v>
      </c>
      <c r="G1755" s="10">
        <v>-38.619999999999997</v>
      </c>
      <c r="H1755">
        <v>0</v>
      </c>
      <c r="I1755" s="51" t="str">
        <f>_xlfn.XLOOKUP(Q4_2025[[#This Row],[Artikelnr]],Artikel_prijzen[Artnr],Artikel_prijzen[Groep],"")</f>
        <v/>
      </c>
      <c r="J1755" s="10" t="str">
        <f>_xlfn.XLOOKUP(Q4_2025[[#This Row],[Artikelnr]],Artikel_prijzen[Artnr],Artikel_prijzen[Prijs 2025],"")</f>
        <v/>
      </c>
      <c r="K1755" t="str">
        <f>IF(Q4_2025[[#This Row],[Artikelprijs]]&lt;&gt;"",IF(Q4_2025[[#This Row],[Stuksprijs]]=Q4_2025[[#This Row],[Artikelprijs]],"Prijs gelijk","Prijs wijkt af"),"")</f>
        <v/>
      </c>
      <c r="L1755" t="str">
        <f>IF(Q4_2025[[#This Row],[Relatiekorting percentage]]=0,
    "Nvt",
    IF(Q4_2025[[#This Row],[Brutobedrag 2]] &lt; Q4_2025[[#This Row],[Bruto - Rel.korting]],
        "Nee",
        "Ja"))</f>
        <v>Nvt</v>
      </c>
      <c r="M1755" s="10">
        <f>IF(Q4_2025[[#This Row],[Artikelprijs]]&lt;&gt;"",Q4_2025[[#This Row],[Artikelprijs]],Q4_2025[[#This Row],[Stuksprijs]])</f>
        <v>38.619999999999997</v>
      </c>
      <c r="N1755" s="44">
        <f>Q4_2025[[#This Row],[Besteld]]*Q4_2025[[#This Row],[Prijs 2]]</f>
        <v>-38.619999999999997</v>
      </c>
      <c r="O1755" s="10">
        <f>IF(Q4_2025[[#This Row],[Brutobedrag 2]]&lt;Q4_2025[[#This Row],[Bruto - Rel.korting]],Q4_2025[[#This Row],[Brutobedrag 2]],Q4_2025[[#This Row],[Brutobedrag 2]]*(100-Q4_2025[[#This Row],[Relatiekorting percentage]])/100)</f>
        <v>-38.619999999999997</v>
      </c>
      <c r="R1755" s="3"/>
      <c r="W1755"/>
      <c r="AB1755"/>
    </row>
    <row r="1756" spans="1:28" x14ac:dyDescent="0.3">
      <c r="A1756" t="s">
        <v>935</v>
      </c>
      <c r="B1756">
        <v>5030228</v>
      </c>
      <c r="C1756" t="s">
        <v>113</v>
      </c>
      <c r="D1756">
        <v>2</v>
      </c>
      <c r="E1756" s="10">
        <v>236.9</v>
      </c>
      <c r="F1756" s="10">
        <v>473.8</v>
      </c>
      <c r="G1756" s="10">
        <v>473.8</v>
      </c>
      <c r="H1756">
        <v>0</v>
      </c>
      <c r="I1756" s="51" t="str">
        <f>_xlfn.XLOOKUP(Q4_2025[[#This Row],[Artikelnr]],Artikel_prijzen[Artnr],Artikel_prijzen[Groep],"")</f>
        <v>Rigging</v>
      </c>
      <c r="J1756" s="10">
        <f>_xlfn.XLOOKUP(Q4_2025[[#This Row],[Artikelnr]],Artikel_prijzen[Artnr],Artikel_prijzen[Prijs 2025],"")</f>
        <v>230</v>
      </c>
      <c r="K1756" t="str">
        <f>IF(Q4_2025[[#This Row],[Artikelprijs]]&lt;&gt;"",IF(Q4_2025[[#This Row],[Stuksprijs]]=Q4_2025[[#This Row],[Artikelprijs]],"Prijs gelijk","Prijs wijkt af"),"")</f>
        <v>Prijs wijkt af</v>
      </c>
      <c r="L1756" t="str">
        <f>IF(Q4_2025[[#This Row],[Relatiekorting percentage]]=0,
    "Nvt",
    IF(Q4_2025[[#This Row],[Brutobedrag 2]] &lt; Q4_2025[[#This Row],[Bruto - Rel.korting]],
        "Nee",
        "Ja"))</f>
        <v>Nvt</v>
      </c>
      <c r="M1756" s="10">
        <f>IF(Q4_2025[[#This Row],[Artikelprijs]]&lt;&gt;"",Q4_2025[[#This Row],[Artikelprijs]],Q4_2025[[#This Row],[Stuksprijs]])</f>
        <v>230</v>
      </c>
      <c r="N1756" s="44">
        <f>Q4_2025[[#This Row],[Besteld]]*Q4_2025[[#This Row],[Prijs 2]]</f>
        <v>460</v>
      </c>
      <c r="O1756" s="10">
        <f>IF(Q4_2025[[#This Row],[Brutobedrag 2]]&lt;Q4_2025[[#This Row],[Bruto - Rel.korting]],Q4_2025[[#This Row],[Brutobedrag 2]],Q4_2025[[#This Row],[Brutobedrag 2]]*(100-Q4_2025[[#This Row],[Relatiekorting percentage]])/100)</f>
        <v>460</v>
      </c>
      <c r="R1756" s="3"/>
      <c r="W1756"/>
      <c r="AB1756"/>
    </row>
    <row r="1757" spans="1:28" x14ac:dyDescent="0.3">
      <c r="A1757" t="s">
        <v>935</v>
      </c>
      <c r="B1757">
        <v>5030232</v>
      </c>
      <c r="C1757" t="s">
        <v>116</v>
      </c>
      <c r="D1757">
        <v>1</v>
      </c>
      <c r="E1757" s="10">
        <v>144.19999999999999</v>
      </c>
      <c r="F1757" s="10">
        <v>144.19999999999999</v>
      </c>
      <c r="G1757" s="10">
        <v>144.19999999999999</v>
      </c>
      <c r="H1757">
        <v>0</v>
      </c>
      <c r="I1757" s="51" t="str">
        <f>_xlfn.XLOOKUP(Q4_2025[[#This Row],[Artikelnr]],Artikel_prijzen[Artnr],Artikel_prijzen[Groep],"")</f>
        <v>Rigging</v>
      </c>
      <c r="J1757" s="10">
        <f>_xlfn.XLOOKUP(Q4_2025[[#This Row],[Artikelnr]],Artikel_prijzen[Artnr],Artikel_prijzen[Prijs 2025],"")</f>
        <v>140</v>
      </c>
      <c r="K1757" t="str">
        <f>IF(Q4_2025[[#This Row],[Artikelprijs]]&lt;&gt;"",IF(Q4_2025[[#This Row],[Stuksprijs]]=Q4_2025[[#This Row],[Artikelprijs]],"Prijs gelijk","Prijs wijkt af"),"")</f>
        <v>Prijs wijkt af</v>
      </c>
      <c r="L1757" t="str">
        <f>IF(Q4_2025[[#This Row],[Relatiekorting percentage]]=0,
    "Nvt",
    IF(Q4_2025[[#This Row],[Brutobedrag 2]] &lt; Q4_2025[[#This Row],[Bruto - Rel.korting]],
        "Nee",
        "Ja"))</f>
        <v>Nvt</v>
      </c>
      <c r="M1757" s="10">
        <f>IF(Q4_2025[[#This Row],[Artikelprijs]]&lt;&gt;"",Q4_2025[[#This Row],[Artikelprijs]],Q4_2025[[#This Row],[Stuksprijs]])</f>
        <v>140</v>
      </c>
      <c r="N1757" s="44">
        <f>Q4_2025[[#This Row],[Besteld]]*Q4_2025[[#This Row],[Prijs 2]]</f>
        <v>140</v>
      </c>
      <c r="O1757" s="10">
        <f>IF(Q4_2025[[#This Row],[Brutobedrag 2]]&lt;Q4_2025[[#This Row],[Bruto - Rel.korting]],Q4_2025[[#This Row],[Brutobedrag 2]],Q4_2025[[#This Row],[Brutobedrag 2]]*(100-Q4_2025[[#This Row],[Relatiekorting percentage]])/100)</f>
        <v>140</v>
      </c>
      <c r="R1757" s="3"/>
      <c r="W1757"/>
      <c r="AB1757"/>
    </row>
    <row r="1758" spans="1:28" x14ac:dyDescent="0.3">
      <c r="A1758" t="s">
        <v>935</v>
      </c>
      <c r="B1758">
        <v>5030228</v>
      </c>
      <c r="C1758" t="s">
        <v>113</v>
      </c>
      <c r="D1758">
        <v>-2</v>
      </c>
      <c r="E1758" s="10">
        <v>236.9</v>
      </c>
      <c r="F1758" s="10">
        <v>-473.8</v>
      </c>
      <c r="G1758" s="10">
        <v>-473.8</v>
      </c>
      <c r="H1758">
        <v>0</v>
      </c>
      <c r="I1758" s="51" t="str">
        <f>_xlfn.XLOOKUP(Q4_2025[[#This Row],[Artikelnr]],Artikel_prijzen[Artnr],Artikel_prijzen[Groep],"")</f>
        <v>Rigging</v>
      </c>
      <c r="J1758" s="10">
        <f>_xlfn.XLOOKUP(Q4_2025[[#This Row],[Artikelnr]],Artikel_prijzen[Artnr],Artikel_prijzen[Prijs 2025],"")</f>
        <v>230</v>
      </c>
      <c r="K1758" t="str">
        <f>IF(Q4_2025[[#This Row],[Artikelprijs]]&lt;&gt;"",IF(Q4_2025[[#This Row],[Stuksprijs]]=Q4_2025[[#This Row],[Artikelprijs]],"Prijs gelijk","Prijs wijkt af"),"")</f>
        <v>Prijs wijkt af</v>
      </c>
      <c r="L1758" t="str">
        <f>IF(Q4_2025[[#This Row],[Relatiekorting percentage]]=0,
    "Nvt",
    IF(Q4_2025[[#This Row],[Brutobedrag 2]] &lt; Q4_2025[[#This Row],[Bruto - Rel.korting]],
        "Nee",
        "Ja"))</f>
        <v>Nvt</v>
      </c>
      <c r="M1758" s="10">
        <f>IF(Q4_2025[[#This Row],[Artikelprijs]]&lt;&gt;"",Q4_2025[[#This Row],[Artikelprijs]],Q4_2025[[#This Row],[Stuksprijs]])</f>
        <v>230</v>
      </c>
      <c r="N1758" s="44">
        <f>Q4_2025[[#This Row],[Besteld]]*Q4_2025[[#This Row],[Prijs 2]]</f>
        <v>-460</v>
      </c>
      <c r="O1758" s="10">
        <f>IF(Q4_2025[[#This Row],[Brutobedrag 2]]&lt;Q4_2025[[#This Row],[Bruto - Rel.korting]],Q4_2025[[#This Row],[Brutobedrag 2]],Q4_2025[[#This Row],[Brutobedrag 2]]*(100-Q4_2025[[#This Row],[Relatiekorting percentage]])/100)</f>
        <v>-460</v>
      </c>
      <c r="R1758" s="3"/>
      <c r="W1758"/>
      <c r="AB1758"/>
    </row>
    <row r="1759" spans="1:28" x14ac:dyDescent="0.3">
      <c r="A1759" t="s">
        <v>935</v>
      </c>
      <c r="B1759">
        <v>5030232</v>
      </c>
      <c r="C1759" t="s">
        <v>116</v>
      </c>
      <c r="D1759">
        <v>-1</v>
      </c>
      <c r="E1759" s="10">
        <v>144.19999999999999</v>
      </c>
      <c r="F1759" s="10">
        <v>-144.19999999999999</v>
      </c>
      <c r="G1759" s="10">
        <v>-144.19999999999999</v>
      </c>
      <c r="H1759">
        <v>0</v>
      </c>
      <c r="I1759" s="51" t="str">
        <f>_xlfn.XLOOKUP(Q4_2025[[#This Row],[Artikelnr]],Artikel_prijzen[Artnr],Artikel_prijzen[Groep],"")</f>
        <v>Rigging</v>
      </c>
      <c r="J1759" s="10">
        <f>_xlfn.XLOOKUP(Q4_2025[[#This Row],[Artikelnr]],Artikel_prijzen[Artnr],Artikel_prijzen[Prijs 2025],"")</f>
        <v>140</v>
      </c>
      <c r="K1759" t="str">
        <f>IF(Q4_2025[[#This Row],[Artikelprijs]]&lt;&gt;"",IF(Q4_2025[[#This Row],[Stuksprijs]]=Q4_2025[[#This Row],[Artikelprijs]],"Prijs gelijk","Prijs wijkt af"),"")</f>
        <v>Prijs wijkt af</v>
      </c>
      <c r="L1759" t="str">
        <f>IF(Q4_2025[[#This Row],[Relatiekorting percentage]]=0,
    "Nvt",
    IF(Q4_2025[[#This Row],[Brutobedrag 2]] &lt; Q4_2025[[#This Row],[Bruto - Rel.korting]],
        "Nee",
        "Ja"))</f>
        <v>Nvt</v>
      </c>
      <c r="M1759" s="10">
        <f>IF(Q4_2025[[#This Row],[Artikelprijs]]&lt;&gt;"",Q4_2025[[#This Row],[Artikelprijs]],Q4_2025[[#This Row],[Stuksprijs]])</f>
        <v>140</v>
      </c>
      <c r="N1759" s="44">
        <f>Q4_2025[[#This Row],[Besteld]]*Q4_2025[[#This Row],[Prijs 2]]</f>
        <v>-140</v>
      </c>
      <c r="O1759" s="10">
        <f>IF(Q4_2025[[#This Row],[Brutobedrag 2]]&lt;Q4_2025[[#This Row],[Bruto - Rel.korting]],Q4_2025[[#This Row],[Brutobedrag 2]],Q4_2025[[#This Row],[Brutobedrag 2]]*(100-Q4_2025[[#This Row],[Relatiekorting percentage]])/100)</f>
        <v>-140</v>
      </c>
      <c r="R1759" s="3"/>
      <c r="W1759"/>
      <c r="AB1759"/>
    </row>
    <row r="1760" spans="1:28" x14ac:dyDescent="0.3">
      <c r="A1760" t="s">
        <v>935</v>
      </c>
      <c r="B1760">
        <v>5030228</v>
      </c>
      <c r="C1760" t="s">
        <v>113</v>
      </c>
      <c r="D1760">
        <v>2</v>
      </c>
      <c r="E1760" s="10">
        <v>236.9</v>
      </c>
      <c r="F1760" s="10">
        <v>473.8</v>
      </c>
      <c r="G1760" s="10">
        <v>473.8</v>
      </c>
      <c r="H1760">
        <v>0</v>
      </c>
      <c r="I1760" s="51" t="str">
        <f>_xlfn.XLOOKUP(Q4_2025[[#This Row],[Artikelnr]],Artikel_prijzen[Artnr],Artikel_prijzen[Groep],"")</f>
        <v>Rigging</v>
      </c>
      <c r="J1760" s="10">
        <f>_xlfn.XLOOKUP(Q4_2025[[#This Row],[Artikelnr]],Artikel_prijzen[Artnr],Artikel_prijzen[Prijs 2025],"")</f>
        <v>230</v>
      </c>
      <c r="K1760" t="str">
        <f>IF(Q4_2025[[#This Row],[Artikelprijs]]&lt;&gt;"",IF(Q4_2025[[#This Row],[Stuksprijs]]=Q4_2025[[#This Row],[Artikelprijs]],"Prijs gelijk","Prijs wijkt af"),"")</f>
        <v>Prijs wijkt af</v>
      </c>
      <c r="L1760" t="str">
        <f>IF(Q4_2025[[#This Row],[Relatiekorting percentage]]=0,
    "Nvt",
    IF(Q4_2025[[#This Row],[Brutobedrag 2]] &lt; Q4_2025[[#This Row],[Bruto - Rel.korting]],
        "Nee",
        "Ja"))</f>
        <v>Nvt</v>
      </c>
      <c r="M1760" s="10">
        <f>IF(Q4_2025[[#This Row],[Artikelprijs]]&lt;&gt;"",Q4_2025[[#This Row],[Artikelprijs]],Q4_2025[[#This Row],[Stuksprijs]])</f>
        <v>230</v>
      </c>
      <c r="N1760" s="44">
        <f>Q4_2025[[#This Row],[Besteld]]*Q4_2025[[#This Row],[Prijs 2]]</f>
        <v>460</v>
      </c>
      <c r="O1760" s="10">
        <f>IF(Q4_2025[[#This Row],[Brutobedrag 2]]&lt;Q4_2025[[#This Row],[Bruto - Rel.korting]],Q4_2025[[#This Row],[Brutobedrag 2]],Q4_2025[[#This Row],[Brutobedrag 2]]*(100-Q4_2025[[#This Row],[Relatiekorting percentage]])/100)</f>
        <v>460</v>
      </c>
      <c r="R1760" s="3"/>
      <c r="W1760"/>
      <c r="AB1760"/>
    </row>
    <row r="1761" spans="1:28" x14ac:dyDescent="0.3">
      <c r="A1761" t="s">
        <v>935</v>
      </c>
      <c r="B1761">
        <v>5030232</v>
      </c>
      <c r="C1761" t="s">
        <v>116</v>
      </c>
      <c r="D1761">
        <v>1</v>
      </c>
      <c r="E1761" s="10">
        <v>144.19999999999999</v>
      </c>
      <c r="F1761" s="10">
        <v>144.19999999999999</v>
      </c>
      <c r="G1761" s="10">
        <v>144.19999999999999</v>
      </c>
      <c r="H1761">
        <v>0</v>
      </c>
      <c r="I1761" s="51" t="str">
        <f>_xlfn.XLOOKUP(Q4_2025[[#This Row],[Artikelnr]],Artikel_prijzen[Artnr],Artikel_prijzen[Groep],"")</f>
        <v>Rigging</v>
      </c>
      <c r="J1761" s="10">
        <f>_xlfn.XLOOKUP(Q4_2025[[#This Row],[Artikelnr]],Artikel_prijzen[Artnr],Artikel_prijzen[Prijs 2025],"")</f>
        <v>140</v>
      </c>
      <c r="K1761" t="str">
        <f>IF(Q4_2025[[#This Row],[Artikelprijs]]&lt;&gt;"",IF(Q4_2025[[#This Row],[Stuksprijs]]=Q4_2025[[#This Row],[Artikelprijs]],"Prijs gelijk","Prijs wijkt af"),"")</f>
        <v>Prijs wijkt af</v>
      </c>
      <c r="L1761" t="str">
        <f>IF(Q4_2025[[#This Row],[Relatiekorting percentage]]=0,
    "Nvt",
    IF(Q4_2025[[#This Row],[Brutobedrag 2]] &lt; Q4_2025[[#This Row],[Bruto - Rel.korting]],
        "Nee",
        "Ja"))</f>
        <v>Nvt</v>
      </c>
      <c r="M1761" s="10">
        <f>IF(Q4_2025[[#This Row],[Artikelprijs]]&lt;&gt;"",Q4_2025[[#This Row],[Artikelprijs]],Q4_2025[[#This Row],[Stuksprijs]])</f>
        <v>140</v>
      </c>
      <c r="N1761" s="44">
        <f>Q4_2025[[#This Row],[Besteld]]*Q4_2025[[#This Row],[Prijs 2]]</f>
        <v>140</v>
      </c>
      <c r="O1761" s="10">
        <f>IF(Q4_2025[[#This Row],[Brutobedrag 2]]&lt;Q4_2025[[#This Row],[Bruto - Rel.korting]],Q4_2025[[#This Row],[Brutobedrag 2]],Q4_2025[[#This Row],[Brutobedrag 2]]*(100-Q4_2025[[#This Row],[Relatiekorting percentage]])/100)</f>
        <v>140</v>
      </c>
      <c r="R1761" s="3"/>
      <c r="W1761"/>
      <c r="AB1761"/>
    </row>
    <row r="1762" spans="1:28" x14ac:dyDescent="0.3">
      <c r="A1762" t="s">
        <v>935</v>
      </c>
      <c r="B1762">
        <v>5030228</v>
      </c>
      <c r="C1762" t="s">
        <v>113</v>
      </c>
      <c r="D1762">
        <v>4</v>
      </c>
      <c r="E1762" s="10">
        <v>236.9</v>
      </c>
      <c r="F1762" s="10">
        <v>947.6</v>
      </c>
      <c r="G1762" s="10">
        <v>947.6</v>
      </c>
      <c r="H1762">
        <v>0</v>
      </c>
      <c r="I1762" s="51" t="str">
        <f>_xlfn.XLOOKUP(Q4_2025[[#This Row],[Artikelnr]],Artikel_prijzen[Artnr],Artikel_prijzen[Groep],"")</f>
        <v>Rigging</v>
      </c>
      <c r="J1762" s="10">
        <f>_xlfn.XLOOKUP(Q4_2025[[#This Row],[Artikelnr]],Artikel_prijzen[Artnr],Artikel_prijzen[Prijs 2025],"")</f>
        <v>230</v>
      </c>
      <c r="K1762" t="str">
        <f>IF(Q4_2025[[#This Row],[Artikelprijs]]&lt;&gt;"",IF(Q4_2025[[#This Row],[Stuksprijs]]=Q4_2025[[#This Row],[Artikelprijs]],"Prijs gelijk","Prijs wijkt af"),"")</f>
        <v>Prijs wijkt af</v>
      </c>
      <c r="L1762" t="str">
        <f>IF(Q4_2025[[#This Row],[Relatiekorting percentage]]=0,
    "Nvt",
    IF(Q4_2025[[#This Row],[Brutobedrag 2]] &lt; Q4_2025[[#This Row],[Bruto - Rel.korting]],
        "Nee",
        "Ja"))</f>
        <v>Nvt</v>
      </c>
      <c r="M1762" s="10">
        <f>IF(Q4_2025[[#This Row],[Artikelprijs]]&lt;&gt;"",Q4_2025[[#This Row],[Artikelprijs]],Q4_2025[[#This Row],[Stuksprijs]])</f>
        <v>230</v>
      </c>
      <c r="N1762" s="44">
        <f>Q4_2025[[#This Row],[Besteld]]*Q4_2025[[#This Row],[Prijs 2]]</f>
        <v>920</v>
      </c>
      <c r="O1762" s="10">
        <f>IF(Q4_2025[[#This Row],[Brutobedrag 2]]&lt;Q4_2025[[#This Row],[Bruto - Rel.korting]],Q4_2025[[#This Row],[Brutobedrag 2]],Q4_2025[[#This Row],[Brutobedrag 2]]*(100-Q4_2025[[#This Row],[Relatiekorting percentage]])/100)</f>
        <v>920</v>
      </c>
      <c r="R1762" s="3"/>
      <c r="W1762"/>
      <c r="AB1762"/>
    </row>
    <row r="1763" spans="1:28" x14ac:dyDescent="0.3">
      <c r="A1763" t="s">
        <v>935</v>
      </c>
      <c r="B1763">
        <v>5030228</v>
      </c>
      <c r="C1763" t="s">
        <v>113</v>
      </c>
      <c r="D1763">
        <v>4</v>
      </c>
      <c r="E1763" s="10">
        <v>236.9</v>
      </c>
      <c r="F1763" s="10">
        <v>947.6</v>
      </c>
      <c r="G1763" s="10">
        <v>947.6</v>
      </c>
      <c r="H1763">
        <v>0</v>
      </c>
      <c r="I1763" s="51" t="str">
        <f>_xlfn.XLOOKUP(Q4_2025[[#This Row],[Artikelnr]],Artikel_prijzen[Artnr],Artikel_prijzen[Groep],"")</f>
        <v>Rigging</v>
      </c>
      <c r="J1763" s="10">
        <f>_xlfn.XLOOKUP(Q4_2025[[#This Row],[Artikelnr]],Artikel_prijzen[Artnr],Artikel_prijzen[Prijs 2025],"")</f>
        <v>230</v>
      </c>
      <c r="K1763" t="str">
        <f>IF(Q4_2025[[#This Row],[Artikelprijs]]&lt;&gt;"",IF(Q4_2025[[#This Row],[Stuksprijs]]=Q4_2025[[#This Row],[Artikelprijs]],"Prijs gelijk","Prijs wijkt af"),"")</f>
        <v>Prijs wijkt af</v>
      </c>
      <c r="L1763" t="str">
        <f>IF(Q4_2025[[#This Row],[Relatiekorting percentage]]=0,
    "Nvt",
    IF(Q4_2025[[#This Row],[Brutobedrag 2]] &lt; Q4_2025[[#This Row],[Bruto - Rel.korting]],
        "Nee",
        "Ja"))</f>
        <v>Nvt</v>
      </c>
      <c r="M1763" s="10">
        <f>IF(Q4_2025[[#This Row],[Artikelprijs]]&lt;&gt;"",Q4_2025[[#This Row],[Artikelprijs]],Q4_2025[[#This Row],[Stuksprijs]])</f>
        <v>230</v>
      </c>
      <c r="N1763" s="44">
        <f>Q4_2025[[#This Row],[Besteld]]*Q4_2025[[#This Row],[Prijs 2]]</f>
        <v>920</v>
      </c>
      <c r="O1763" s="10">
        <f>IF(Q4_2025[[#This Row],[Brutobedrag 2]]&lt;Q4_2025[[#This Row],[Bruto - Rel.korting]],Q4_2025[[#This Row],[Brutobedrag 2]],Q4_2025[[#This Row],[Brutobedrag 2]]*(100-Q4_2025[[#This Row],[Relatiekorting percentage]])/100)</f>
        <v>920</v>
      </c>
      <c r="R1763" s="3"/>
      <c r="W1763"/>
      <c r="AB1763"/>
    </row>
    <row r="1764" spans="1:28" x14ac:dyDescent="0.3">
      <c r="A1764" t="s">
        <v>935</v>
      </c>
      <c r="B1764">
        <v>5030228</v>
      </c>
      <c r="C1764" t="s">
        <v>113</v>
      </c>
      <c r="D1764">
        <v>4</v>
      </c>
      <c r="E1764" s="10">
        <v>236.9</v>
      </c>
      <c r="F1764" s="10">
        <v>947.6</v>
      </c>
      <c r="G1764" s="10">
        <v>947.6</v>
      </c>
      <c r="H1764">
        <v>0</v>
      </c>
      <c r="I1764" s="51" t="str">
        <f>_xlfn.XLOOKUP(Q4_2025[[#This Row],[Artikelnr]],Artikel_prijzen[Artnr],Artikel_prijzen[Groep],"")</f>
        <v>Rigging</v>
      </c>
      <c r="J1764" s="10">
        <f>_xlfn.XLOOKUP(Q4_2025[[#This Row],[Artikelnr]],Artikel_prijzen[Artnr],Artikel_prijzen[Prijs 2025],"")</f>
        <v>230</v>
      </c>
      <c r="K1764" t="str">
        <f>IF(Q4_2025[[#This Row],[Artikelprijs]]&lt;&gt;"",IF(Q4_2025[[#This Row],[Stuksprijs]]=Q4_2025[[#This Row],[Artikelprijs]],"Prijs gelijk","Prijs wijkt af"),"")</f>
        <v>Prijs wijkt af</v>
      </c>
      <c r="L1764" t="str">
        <f>IF(Q4_2025[[#This Row],[Relatiekorting percentage]]=0,
    "Nvt",
    IF(Q4_2025[[#This Row],[Brutobedrag 2]] &lt; Q4_2025[[#This Row],[Bruto - Rel.korting]],
        "Nee",
        "Ja"))</f>
        <v>Nvt</v>
      </c>
      <c r="M1764" s="10">
        <f>IF(Q4_2025[[#This Row],[Artikelprijs]]&lt;&gt;"",Q4_2025[[#This Row],[Artikelprijs]],Q4_2025[[#This Row],[Stuksprijs]])</f>
        <v>230</v>
      </c>
      <c r="N1764" s="44">
        <f>Q4_2025[[#This Row],[Besteld]]*Q4_2025[[#This Row],[Prijs 2]]</f>
        <v>920</v>
      </c>
      <c r="O1764" s="10">
        <f>IF(Q4_2025[[#This Row],[Brutobedrag 2]]&lt;Q4_2025[[#This Row],[Bruto - Rel.korting]],Q4_2025[[#This Row],[Brutobedrag 2]],Q4_2025[[#This Row],[Brutobedrag 2]]*(100-Q4_2025[[#This Row],[Relatiekorting percentage]])/100)</f>
        <v>920</v>
      </c>
      <c r="R1764" s="3"/>
      <c r="W1764"/>
      <c r="AB1764"/>
    </row>
    <row r="1765" spans="1:28" x14ac:dyDescent="0.3">
      <c r="A1765" t="s">
        <v>935</v>
      </c>
      <c r="B1765">
        <v>5030228</v>
      </c>
      <c r="C1765" t="s">
        <v>113</v>
      </c>
      <c r="D1765">
        <v>4</v>
      </c>
      <c r="E1765" s="10">
        <v>236.9</v>
      </c>
      <c r="F1765" s="10">
        <v>947.6</v>
      </c>
      <c r="G1765" s="10">
        <v>947.6</v>
      </c>
      <c r="H1765">
        <v>0</v>
      </c>
      <c r="I1765" s="51" t="str">
        <f>_xlfn.XLOOKUP(Q4_2025[[#This Row],[Artikelnr]],Artikel_prijzen[Artnr],Artikel_prijzen[Groep],"")</f>
        <v>Rigging</v>
      </c>
      <c r="J1765" s="10">
        <f>_xlfn.XLOOKUP(Q4_2025[[#This Row],[Artikelnr]],Artikel_prijzen[Artnr],Artikel_prijzen[Prijs 2025],"")</f>
        <v>230</v>
      </c>
      <c r="K1765" t="str">
        <f>IF(Q4_2025[[#This Row],[Artikelprijs]]&lt;&gt;"",IF(Q4_2025[[#This Row],[Stuksprijs]]=Q4_2025[[#This Row],[Artikelprijs]],"Prijs gelijk","Prijs wijkt af"),"")</f>
        <v>Prijs wijkt af</v>
      </c>
      <c r="L1765" t="str">
        <f>IF(Q4_2025[[#This Row],[Relatiekorting percentage]]=0,
    "Nvt",
    IF(Q4_2025[[#This Row],[Brutobedrag 2]] &lt; Q4_2025[[#This Row],[Bruto - Rel.korting]],
        "Nee",
        "Ja"))</f>
        <v>Nvt</v>
      </c>
      <c r="M1765" s="10">
        <f>IF(Q4_2025[[#This Row],[Artikelprijs]]&lt;&gt;"",Q4_2025[[#This Row],[Artikelprijs]],Q4_2025[[#This Row],[Stuksprijs]])</f>
        <v>230</v>
      </c>
      <c r="N1765" s="44">
        <f>Q4_2025[[#This Row],[Besteld]]*Q4_2025[[#This Row],[Prijs 2]]</f>
        <v>920</v>
      </c>
      <c r="O1765" s="10">
        <f>IF(Q4_2025[[#This Row],[Brutobedrag 2]]&lt;Q4_2025[[#This Row],[Bruto - Rel.korting]],Q4_2025[[#This Row],[Brutobedrag 2]],Q4_2025[[#This Row],[Brutobedrag 2]]*(100-Q4_2025[[#This Row],[Relatiekorting percentage]])/100)</f>
        <v>920</v>
      </c>
      <c r="R1765" s="3"/>
      <c r="W1765"/>
      <c r="AB1765"/>
    </row>
    <row r="1766" spans="1:28" x14ac:dyDescent="0.3">
      <c r="A1766" t="s">
        <v>935</v>
      </c>
      <c r="B1766">
        <v>5030228</v>
      </c>
      <c r="C1766" t="s">
        <v>113</v>
      </c>
      <c r="D1766">
        <v>4</v>
      </c>
      <c r="E1766" s="10">
        <v>236.9</v>
      </c>
      <c r="F1766" s="10">
        <v>947.6</v>
      </c>
      <c r="G1766" s="10">
        <v>947.6</v>
      </c>
      <c r="H1766">
        <v>0</v>
      </c>
      <c r="I1766" s="51" t="str">
        <f>_xlfn.XLOOKUP(Q4_2025[[#This Row],[Artikelnr]],Artikel_prijzen[Artnr],Artikel_prijzen[Groep],"")</f>
        <v>Rigging</v>
      </c>
      <c r="J1766" s="10">
        <f>_xlfn.XLOOKUP(Q4_2025[[#This Row],[Artikelnr]],Artikel_prijzen[Artnr],Artikel_prijzen[Prijs 2025],"")</f>
        <v>230</v>
      </c>
      <c r="K1766" t="str">
        <f>IF(Q4_2025[[#This Row],[Artikelprijs]]&lt;&gt;"",IF(Q4_2025[[#This Row],[Stuksprijs]]=Q4_2025[[#This Row],[Artikelprijs]],"Prijs gelijk","Prijs wijkt af"),"")</f>
        <v>Prijs wijkt af</v>
      </c>
      <c r="L1766" t="str">
        <f>IF(Q4_2025[[#This Row],[Relatiekorting percentage]]=0,
    "Nvt",
    IF(Q4_2025[[#This Row],[Brutobedrag 2]] &lt; Q4_2025[[#This Row],[Bruto - Rel.korting]],
        "Nee",
        "Ja"))</f>
        <v>Nvt</v>
      </c>
      <c r="M1766" s="10">
        <f>IF(Q4_2025[[#This Row],[Artikelprijs]]&lt;&gt;"",Q4_2025[[#This Row],[Artikelprijs]],Q4_2025[[#This Row],[Stuksprijs]])</f>
        <v>230</v>
      </c>
      <c r="N1766" s="44">
        <f>Q4_2025[[#This Row],[Besteld]]*Q4_2025[[#This Row],[Prijs 2]]</f>
        <v>920</v>
      </c>
      <c r="O1766" s="10">
        <f>IF(Q4_2025[[#This Row],[Brutobedrag 2]]&lt;Q4_2025[[#This Row],[Bruto - Rel.korting]],Q4_2025[[#This Row],[Brutobedrag 2]],Q4_2025[[#This Row],[Brutobedrag 2]]*(100-Q4_2025[[#This Row],[Relatiekorting percentage]])/100)</f>
        <v>920</v>
      </c>
      <c r="R1766" s="3"/>
      <c r="W1766"/>
      <c r="AB1766"/>
    </row>
    <row r="1767" spans="1:28" x14ac:dyDescent="0.3">
      <c r="A1767" t="s">
        <v>935</v>
      </c>
      <c r="B1767">
        <v>5030229</v>
      </c>
      <c r="C1767" t="s">
        <v>18</v>
      </c>
      <c r="D1767">
        <v>6</v>
      </c>
      <c r="E1767" s="10">
        <v>303.85000000000002</v>
      </c>
      <c r="F1767" s="10">
        <v>1823.1</v>
      </c>
      <c r="G1767" s="10">
        <v>1823.1</v>
      </c>
      <c r="H1767">
        <v>0</v>
      </c>
      <c r="I1767" s="51" t="str">
        <f>_xlfn.XLOOKUP(Q4_2025[[#This Row],[Artikelnr]],Artikel_prijzen[Artnr],Artikel_prijzen[Groep],"")</f>
        <v>Rigging</v>
      </c>
      <c r="J1767" s="10">
        <f>_xlfn.XLOOKUP(Q4_2025[[#This Row],[Artikelnr]],Artikel_prijzen[Artnr],Artikel_prijzen[Prijs 2025],"")</f>
        <v>295</v>
      </c>
      <c r="K1767" t="str">
        <f>IF(Q4_2025[[#This Row],[Artikelprijs]]&lt;&gt;"",IF(Q4_2025[[#This Row],[Stuksprijs]]=Q4_2025[[#This Row],[Artikelprijs]],"Prijs gelijk","Prijs wijkt af"),"")</f>
        <v>Prijs wijkt af</v>
      </c>
      <c r="L1767" t="str">
        <f>IF(Q4_2025[[#This Row],[Relatiekorting percentage]]=0,
    "Nvt",
    IF(Q4_2025[[#This Row],[Brutobedrag 2]] &lt; Q4_2025[[#This Row],[Bruto - Rel.korting]],
        "Nee",
        "Ja"))</f>
        <v>Nvt</v>
      </c>
      <c r="M1767" s="10">
        <f>IF(Q4_2025[[#This Row],[Artikelprijs]]&lt;&gt;"",Q4_2025[[#This Row],[Artikelprijs]],Q4_2025[[#This Row],[Stuksprijs]])</f>
        <v>295</v>
      </c>
      <c r="N1767" s="44">
        <f>Q4_2025[[#This Row],[Besteld]]*Q4_2025[[#This Row],[Prijs 2]]</f>
        <v>1770</v>
      </c>
      <c r="O1767" s="10">
        <f>IF(Q4_2025[[#This Row],[Brutobedrag 2]]&lt;Q4_2025[[#This Row],[Bruto - Rel.korting]],Q4_2025[[#This Row],[Brutobedrag 2]],Q4_2025[[#This Row],[Brutobedrag 2]]*(100-Q4_2025[[#This Row],[Relatiekorting percentage]])/100)</f>
        <v>1770</v>
      </c>
      <c r="R1767" s="3"/>
      <c r="W1767"/>
      <c r="AB1767"/>
    </row>
    <row r="1768" spans="1:28" x14ac:dyDescent="0.3">
      <c r="A1768" t="s">
        <v>935</v>
      </c>
      <c r="B1768">
        <v>5030232</v>
      </c>
      <c r="C1768" t="s">
        <v>116</v>
      </c>
      <c r="D1768">
        <v>1</v>
      </c>
      <c r="E1768" s="10">
        <v>144.19999999999999</v>
      </c>
      <c r="F1768" s="10">
        <v>144.19999999999999</v>
      </c>
      <c r="G1768" s="10">
        <v>144.19999999999999</v>
      </c>
      <c r="H1768">
        <v>0</v>
      </c>
      <c r="I1768" s="51" t="str">
        <f>_xlfn.XLOOKUP(Q4_2025[[#This Row],[Artikelnr]],Artikel_prijzen[Artnr],Artikel_prijzen[Groep],"")</f>
        <v>Rigging</v>
      </c>
      <c r="J1768" s="10">
        <f>_xlfn.XLOOKUP(Q4_2025[[#This Row],[Artikelnr]],Artikel_prijzen[Artnr],Artikel_prijzen[Prijs 2025],"")</f>
        <v>140</v>
      </c>
      <c r="K1768" t="str">
        <f>IF(Q4_2025[[#This Row],[Artikelprijs]]&lt;&gt;"",IF(Q4_2025[[#This Row],[Stuksprijs]]=Q4_2025[[#This Row],[Artikelprijs]],"Prijs gelijk","Prijs wijkt af"),"")</f>
        <v>Prijs wijkt af</v>
      </c>
      <c r="L1768" t="str">
        <f>IF(Q4_2025[[#This Row],[Relatiekorting percentage]]=0,
    "Nvt",
    IF(Q4_2025[[#This Row],[Brutobedrag 2]] &lt; Q4_2025[[#This Row],[Bruto - Rel.korting]],
        "Nee",
        "Ja"))</f>
        <v>Nvt</v>
      </c>
      <c r="M1768" s="10">
        <f>IF(Q4_2025[[#This Row],[Artikelprijs]]&lt;&gt;"",Q4_2025[[#This Row],[Artikelprijs]],Q4_2025[[#This Row],[Stuksprijs]])</f>
        <v>140</v>
      </c>
      <c r="N1768" s="44">
        <f>Q4_2025[[#This Row],[Besteld]]*Q4_2025[[#This Row],[Prijs 2]]</f>
        <v>140</v>
      </c>
      <c r="O1768" s="10">
        <f>IF(Q4_2025[[#This Row],[Brutobedrag 2]]&lt;Q4_2025[[#This Row],[Bruto - Rel.korting]],Q4_2025[[#This Row],[Brutobedrag 2]],Q4_2025[[#This Row],[Brutobedrag 2]]*(100-Q4_2025[[#This Row],[Relatiekorting percentage]])/100)</f>
        <v>140</v>
      </c>
      <c r="R1768" s="3"/>
      <c r="W1768"/>
      <c r="AB1768"/>
    </row>
    <row r="1769" spans="1:28" x14ac:dyDescent="0.3">
      <c r="A1769" t="s">
        <v>935</v>
      </c>
      <c r="B1769">
        <v>5030228</v>
      </c>
      <c r="C1769" t="s">
        <v>113</v>
      </c>
      <c r="D1769">
        <v>4</v>
      </c>
      <c r="E1769" s="10">
        <v>236.9</v>
      </c>
      <c r="F1769" s="10">
        <v>947.6</v>
      </c>
      <c r="G1769" s="10">
        <v>947.6</v>
      </c>
      <c r="H1769">
        <v>0</v>
      </c>
      <c r="I1769" s="51" t="str">
        <f>_xlfn.XLOOKUP(Q4_2025[[#This Row],[Artikelnr]],Artikel_prijzen[Artnr],Artikel_prijzen[Groep],"")</f>
        <v>Rigging</v>
      </c>
      <c r="J1769" s="10">
        <f>_xlfn.XLOOKUP(Q4_2025[[#This Row],[Artikelnr]],Artikel_prijzen[Artnr],Artikel_prijzen[Prijs 2025],"")</f>
        <v>230</v>
      </c>
      <c r="K1769" t="str">
        <f>IF(Q4_2025[[#This Row],[Artikelprijs]]&lt;&gt;"",IF(Q4_2025[[#This Row],[Stuksprijs]]=Q4_2025[[#This Row],[Artikelprijs]],"Prijs gelijk","Prijs wijkt af"),"")</f>
        <v>Prijs wijkt af</v>
      </c>
      <c r="L1769" t="str">
        <f>IF(Q4_2025[[#This Row],[Relatiekorting percentage]]=0,
    "Nvt",
    IF(Q4_2025[[#This Row],[Brutobedrag 2]] &lt; Q4_2025[[#This Row],[Bruto - Rel.korting]],
        "Nee",
        "Ja"))</f>
        <v>Nvt</v>
      </c>
      <c r="M1769" s="10">
        <f>IF(Q4_2025[[#This Row],[Artikelprijs]]&lt;&gt;"",Q4_2025[[#This Row],[Artikelprijs]],Q4_2025[[#This Row],[Stuksprijs]])</f>
        <v>230</v>
      </c>
      <c r="N1769" s="44">
        <f>Q4_2025[[#This Row],[Besteld]]*Q4_2025[[#This Row],[Prijs 2]]</f>
        <v>920</v>
      </c>
      <c r="O1769" s="10">
        <f>IF(Q4_2025[[#This Row],[Brutobedrag 2]]&lt;Q4_2025[[#This Row],[Bruto - Rel.korting]],Q4_2025[[#This Row],[Brutobedrag 2]],Q4_2025[[#This Row],[Brutobedrag 2]]*(100-Q4_2025[[#This Row],[Relatiekorting percentage]])/100)</f>
        <v>920</v>
      </c>
      <c r="R1769" s="3"/>
      <c r="W1769"/>
      <c r="AB1769"/>
    </row>
    <row r="1770" spans="1:28" x14ac:dyDescent="0.3">
      <c r="A1770" t="s">
        <v>935</v>
      </c>
      <c r="B1770">
        <v>5030005</v>
      </c>
      <c r="C1770" t="s">
        <v>33</v>
      </c>
      <c r="D1770">
        <v>1</v>
      </c>
      <c r="E1770" s="10">
        <v>200.85</v>
      </c>
      <c r="F1770" s="10">
        <v>200.85</v>
      </c>
      <c r="G1770" s="10">
        <v>200.85</v>
      </c>
      <c r="H1770">
        <v>0</v>
      </c>
      <c r="I1770" s="51" t="str">
        <f>_xlfn.XLOOKUP(Q4_2025[[#This Row],[Artikelnr]],Artikel_prijzen[Artnr],Artikel_prijzen[Groep],"")</f>
        <v>Rigging</v>
      </c>
      <c r="J1770" s="10">
        <f>_xlfn.XLOOKUP(Q4_2025[[#This Row],[Artikelnr]],Artikel_prijzen[Artnr],Artikel_prijzen[Prijs 2025],"")</f>
        <v>195</v>
      </c>
      <c r="K1770" t="str">
        <f>IF(Q4_2025[[#This Row],[Artikelprijs]]&lt;&gt;"",IF(Q4_2025[[#This Row],[Stuksprijs]]=Q4_2025[[#This Row],[Artikelprijs]],"Prijs gelijk","Prijs wijkt af"),"")</f>
        <v>Prijs wijkt af</v>
      </c>
      <c r="L1770" t="str">
        <f>IF(Q4_2025[[#This Row],[Relatiekorting percentage]]=0,
    "Nvt",
    IF(Q4_2025[[#This Row],[Brutobedrag 2]] &lt; Q4_2025[[#This Row],[Bruto - Rel.korting]],
        "Nee",
        "Ja"))</f>
        <v>Nvt</v>
      </c>
      <c r="M1770" s="10">
        <f>IF(Q4_2025[[#This Row],[Artikelprijs]]&lt;&gt;"",Q4_2025[[#This Row],[Artikelprijs]],Q4_2025[[#This Row],[Stuksprijs]])</f>
        <v>195</v>
      </c>
      <c r="N1770" s="44">
        <f>Q4_2025[[#This Row],[Besteld]]*Q4_2025[[#This Row],[Prijs 2]]</f>
        <v>195</v>
      </c>
      <c r="O1770" s="10">
        <f>IF(Q4_2025[[#This Row],[Brutobedrag 2]]&lt;Q4_2025[[#This Row],[Bruto - Rel.korting]],Q4_2025[[#This Row],[Brutobedrag 2]],Q4_2025[[#This Row],[Brutobedrag 2]]*(100-Q4_2025[[#This Row],[Relatiekorting percentage]])/100)</f>
        <v>195</v>
      </c>
      <c r="R1770" s="3"/>
      <c r="W1770"/>
      <c r="AB1770"/>
    </row>
    <row r="1771" spans="1:28" x14ac:dyDescent="0.3">
      <c r="A1771" t="s">
        <v>935</v>
      </c>
      <c r="B1771">
        <v>5030228</v>
      </c>
      <c r="C1771" t="s">
        <v>113</v>
      </c>
      <c r="D1771">
        <v>2</v>
      </c>
      <c r="E1771" s="10">
        <v>236.9</v>
      </c>
      <c r="F1771" s="10">
        <v>473.8</v>
      </c>
      <c r="G1771" s="10">
        <v>473.8</v>
      </c>
      <c r="H1771">
        <v>0</v>
      </c>
      <c r="I1771" s="51" t="str">
        <f>_xlfn.XLOOKUP(Q4_2025[[#This Row],[Artikelnr]],Artikel_prijzen[Artnr],Artikel_prijzen[Groep],"")</f>
        <v>Rigging</v>
      </c>
      <c r="J1771" s="10">
        <f>_xlfn.XLOOKUP(Q4_2025[[#This Row],[Artikelnr]],Artikel_prijzen[Artnr],Artikel_prijzen[Prijs 2025],"")</f>
        <v>230</v>
      </c>
      <c r="K1771" t="str">
        <f>IF(Q4_2025[[#This Row],[Artikelprijs]]&lt;&gt;"",IF(Q4_2025[[#This Row],[Stuksprijs]]=Q4_2025[[#This Row],[Artikelprijs]],"Prijs gelijk","Prijs wijkt af"),"")</f>
        <v>Prijs wijkt af</v>
      </c>
      <c r="L1771" t="str">
        <f>IF(Q4_2025[[#This Row],[Relatiekorting percentage]]=0,
    "Nvt",
    IF(Q4_2025[[#This Row],[Brutobedrag 2]] &lt; Q4_2025[[#This Row],[Bruto - Rel.korting]],
        "Nee",
        "Ja"))</f>
        <v>Nvt</v>
      </c>
      <c r="M1771" s="10">
        <f>IF(Q4_2025[[#This Row],[Artikelprijs]]&lt;&gt;"",Q4_2025[[#This Row],[Artikelprijs]],Q4_2025[[#This Row],[Stuksprijs]])</f>
        <v>230</v>
      </c>
      <c r="N1771" s="44">
        <f>Q4_2025[[#This Row],[Besteld]]*Q4_2025[[#This Row],[Prijs 2]]</f>
        <v>460</v>
      </c>
      <c r="O1771" s="10">
        <f>IF(Q4_2025[[#This Row],[Brutobedrag 2]]&lt;Q4_2025[[#This Row],[Bruto - Rel.korting]],Q4_2025[[#This Row],[Brutobedrag 2]],Q4_2025[[#This Row],[Brutobedrag 2]]*(100-Q4_2025[[#This Row],[Relatiekorting percentage]])/100)</f>
        <v>460</v>
      </c>
      <c r="R1771" s="3"/>
      <c r="W1771"/>
      <c r="AB1771"/>
    </row>
    <row r="1772" spans="1:28" x14ac:dyDescent="0.3">
      <c r="A1772" t="s">
        <v>935</v>
      </c>
      <c r="B1772">
        <v>5030228</v>
      </c>
      <c r="C1772" t="s">
        <v>113</v>
      </c>
      <c r="D1772">
        <v>4</v>
      </c>
      <c r="E1772" s="10">
        <v>236.9</v>
      </c>
      <c r="F1772" s="10">
        <v>947.6</v>
      </c>
      <c r="G1772" s="10">
        <v>947.6</v>
      </c>
      <c r="H1772">
        <v>0</v>
      </c>
      <c r="I1772" s="51" t="str">
        <f>_xlfn.XLOOKUP(Q4_2025[[#This Row],[Artikelnr]],Artikel_prijzen[Artnr],Artikel_prijzen[Groep],"")</f>
        <v>Rigging</v>
      </c>
      <c r="J1772" s="10">
        <f>_xlfn.XLOOKUP(Q4_2025[[#This Row],[Artikelnr]],Artikel_prijzen[Artnr],Artikel_prijzen[Prijs 2025],"")</f>
        <v>230</v>
      </c>
      <c r="K1772" t="str">
        <f>IF(Q4_2025[[#This Row],[Artikelprijs]]&lt;&gt;"",IF(Q4_2025[[#This Row],[Stuksprijs]]=Q4_2025[[#This Row],[Artikelprijs]],"Prijs gelijk","Prijs wijkt af"),"")</f>
        <v>Prijs wijkt af</v>
      </c>
      <c r="L1772" t="str">
        <f>IF(Q4_2025[[#This Row],[Relatiekorting percentage]]=0,
    "Nvt",
    IF(Q4_2025[[#This Row],[Brutobedrag 2]] &lt; Q4_2025[[#This Row],[Bruto - Rel.korting]],
        "Nee",
        "Ja"))</f>
        <v>Nvt</v>
      </c>
      <c r="M1772" s="10">
        <f>IF(Q4_2025[[#This Row],[Artikelprijs]]&lt;&gt;"",Q4_2025[[#This Row],[Artikelprijs]],Q4_2025[[#This Row],[Stuksprijs]])</f>
        <v>230</v>
      </c>
      <c r="N1772" s="44">
        <f>Q4_2025[[#This Row],[Besteld]]*Q4_2025[[#This Row],[Prijs 2]]</f>
        <v>920</v>
      </c>
      <c r="O1772" s="10">
        <f>IF(Q4_2025[[#This Row],[Brutobedrag 2]]&lt;Q4_2025[[#This Row],[Bruto - Rel.korting]],Q4_2025[[#This Row],[Brutobedrag 2]],Q4_2025[[#This Row],[Brutobedrag 2]]*(100-Q4_2025[[#This Row],[Relatiekorting percentage]])/100)</f>
        <v>920</v>
      </c>
      <c r="R1772" s="3"/>
      <c r="W1772"/>
      <c r="AB1772"/>
    </row>
    <row r="1773" spans="1:28" x14ac:dyDescent="0.3">
      <c r="A1773" t="s">
        <v>935</v>
      </c>
      <c r="B1773">
        <v>5030232</v>
      </c>
      <c r="C1773" t="s">
        <v>116</v>
      </c>
      <c r="D1773">
        <v>1</v>
      </c>
      <c r="E1773" s="10">
        <v>144.19999999999999</v>
      </c>
      <c r="F1773" s="10">
        <v>144.19999999999999</v>
      </c>
      <c r="G1773" s="10">
        <v>144.19999999999999</v>
      </c>
      <c r="H1773">
        <v>0</v>
      </c>
      <c r="I1773" s="51" t="str">
        <f>_xlfn.XLOOKUP(Q4_2025[[#This Row],[Artikelnr]],Artikel_prijzen[Artnr],Artikel_prijzen[Groep],"")</f>
        <v>Rigging</v>
      </c>
      <c r="J1773" s="10">
        <f>_xlfn.XLOOKUP(Q4_2025[[#This Row],[Artikelnr]],Artikel_prijzen[Artnr],Artikel_prijzen[Prijs 2025],"")</f>
        <v>140</v>
      </c>
      <c r="K1773" t="str">
        <f>IF(Q4_2025[[#This Row],[Artikelprijs]]&lt;&gt;"",IF(Q4_2025[[#This Row],[Stuksprijs]]=Q4_2025[[#This Row],[Artikelprijs]],"Prijs gelijk","Prijs wijkt af"),"")</f>
        <v>Prijs wijkt af</v>
      </c>
      <c r="L1773" t="str">
        <f>IF(Q4_2025[[#This Row],[Relatiekorting percentage]]=0,
    "Nvt",
    IF(Q4_2025[[#This Row],[Brutobedrag 2]] &lt; Q4_2025[[#This Row],[Bruto - Rel.korting]],
        "Nee",
        "Ja"))</f>
        <v>Nvt</v>
      </c>
      <c r="M1773" s="10">
        <f>IF(Q4_2025[[#This Row],[Artikelprijs]]&lt;&gt;"",Q4_2025[[#This Row],[Artikelprijs]],Q4_2025[[#This Row],[Stuksprijs]])</f>
        <v>140</v>
      </c>
      <c r="N1773" s="44">
        <f>Q4_2025[[#This Row],[Besteld]]*Q4_2025[[#This Row],[Prijs 2]]</f>
        <v>140</v>
      </c>
      <c r="O1773" s="10">
        <f>IF(Q4_2025[[#This Row],[Brutobedrag 2]]&lt;Q4_2025[[#This Row],[Bruto - Rel.korting]],Q4_2025[[#This Row],[Brutobedrag 2]],Q4_2025[[#This Row],[Brutobedrag 2]]*(100-Q4_2025[[#This Row],[Relatiekorting percentage]])/100)</f>
        <v>140</v>
      </c>
      <c r="R1773" s="3"/>
      <c r="W1773"/>
      <c r="AB1773"/>
    </row>
    <row r="1774" spans="1:28" x14ac:dyDescent="0.3">
      <c r="A1774" t="s">
        <v>935</v>
      </c>
      <c r="B1774">
        <v>5030228</v>
      </c>
      <c r="C1774" t="s">
        <v>113</v>
      </c>
      <c r="D1774">
        <v>4</v>
      </c>
      <c r="E1774" s="10">
        <v>236.9</v>
      </c>
      <c r="F1774" s="10">
        <v>947.6</v>
      </c>
      <c r="G1774" s="10">
        <v>947.6</v>
      </c>
      <c r="H1774">
        <v>0</v>
      </c>
      <c r="I1774" s="51" t="str">
        <f>_xlfn.XLOOKUP(Q4_2025[[#This Row],[Artikelnr]],Artikel_prijzen[Artnr],Artikel_prijzen[Groep],"")</f>
        <v>Rigging</v>
      </c>
      <c r="J1774" s="10">
        <f>_xlfn.XLOOKUP(Q4_2025[[#This Row],[Artikelnr]],Artikel_prijzen[Artnr],Artikel_prijzen[Prijs 2025],"")</f>
        <v>230</v>
      </c>
      <c r="K1774" t="str">
        <f>IF(Q4_2025[[#This Row],[Artikelprijs]]&lt;&gt;"",IF(Q4_2025[[#This Row],[Stuksprijs]]=Q4_2025[[#This Row],[Artikelprijs]],"Prijs gelijk","Prijs wijkt af"),"")</f>
        <v>Prijs wijkt af</v>
      </c>
      <c r="L1774" t="str">
        <f>IF(Q4_2025[[#This Row],[Relatiekorting percentage]]=0,
    "Nvt",
    IF(Q4_2025[[#This Row],[Brutobedrag 2]] &lt; Q4_2025[[#This Row],[Bruto - Rel.korting]],
        "Nee",
        "Ja"))</f>
        <v>Nvt</v>
      </c>
      <c r="M1774" s="10">
        <f>IF(Q4_2025[[#This Row],[Artikelprijs]]&lt;&gt;"",Q4_2025[[#This Row],[Artikelprijs]],Q4_2025[[#This Row],[Stuksprijs]])</f>
        <v>230</v>
      </c>
      <c r="N1774" s="44">
        <f>Q4_2025[[#This Row],[Besteld]]*Q4_2025[[#This Row],[Prijs 2]]</f>
        <v>920</v>
      </c>
      <c r="O1774" s="10">
        <f>IF(Q4_2025[[#This Row],[Brutobedrag 2]]&lt;Q4_2025[[#This Row],[Bruto - Rel.korting]],Q4_2025[[#This Row],[Brutobedrag 2]],Q4_2025[[#This Row],[Brutobedrag 2]]*(100-Q4_2025[[#This Row],[Relatiekorting percentage]])/100)</f>
        <v>920</v>
      </c>
      <c r="R1774" s="3"/>
      <c r="W1774"/>
      <c r="AB1774"/>
    </row>
    <row r="1775" spans="1:28" x14ac:dyDescent="0.3">
      <c r="A1775" t="s">
        <v>935</v>
      </c>
      <c r="B1775">
        <v>5030228</v>
      </c>
      <c r="C1775" t="s">
        <v>113</v>
      </c>
      <c r="D1775">
        <v>4</v>
      </c>
      <c r="E1775" s="10">
        <v>236.9</v>
      </c>
      <c r="F1775" s="10">
        <v>947.6</v>
      </c>
      <c r="G1775" s="10">
        <v>947.6</v>
      </c>
      <c r="H1775">
        <v>0</v>
      </c>
      <c r="I1775" s="51" t="str">
        <f>_xlfn.XLOOKUP(Q4_2025[[#This Row],[Artikelnr]],Artikel_prijzen[Artnr],Artikel_prijzen[Groep],"")</f>
        <v>Rigging</v>
      </c>
      <c r="J1775" s="10">
        <f>_xlfn.XLOOKUP(Q4_2025[[#This Row],[Artikelnr]],Artikel_prijzen[Artnr],Artikel_prijzen[Prijs 2025],"")</f>
        <v>230</v>
      </c>
      <c r="K1775" t="str">
        <f>IF(Q4_2025[[#This Row],[Artikelprijs]]&lt;&gt;"",IF(Q4_2025[[#This Row],[Stuksprijs]]=Q4_2025[[#This Row],[Artikelprijs]],"Prijs gelijk","Prijs wijkt af"),"")</f>
        <v>Prijs wijkt af</v>
      </c>
      <c r="L1775" t="str">
        <f>IF(Q4_2025[[#This Row],[Relatiekorting percentage]]=0,
    "Nvt",
    IF(Q4_2025[[#This Row],[Brutobedrag 2]] &lt; Q4_2025[[#This Row],[Bruto - Rel.korting]],
        "Nee",
        "Ja"))</f>
        <v>Nvt</v>
      </c>
      <c r="M1775" s="10">
        <f>IF(Q4_2025[[#This Row],[Artikelprijs]]&lt;&gt;"",Q4_2025[[#This Row],[Artikelprijs]],Q4_2025[[#This Row],[Stuksprijs]])</f>
        <v>230</v>
      </c>
      <c r="N1775" s="44">
        <f>Q4_2025[[#This Row],[Besteld]]*Q4_2025[[#This Row],[Prijs 2]]</f>
        <v>920</v>
      </c>
      <c r="O1775" s="10">
        <f>IF(Q4_2025[[#This Row],[Brutobedrag 2]]&lt;Q4_2025[[#This Row],[Bruto - Rel.korting]],Q4_2025[[#This Row],[Brutobedrag 2]],Q4_2025[[#This Row],[Brutobedrag 2]]*(100-Q4_2025[[#This Row],[Relatiekorting percentage]])/100)</f>
        <v>920</v>
      </c>
      <c r="R1775" s="3"/>
      <c r="W1775"/>
      <c r="AB1775"/>
    </row>
    <row r="1776" spans="1:28" x14ac:dyDescent="0.3">
      <c r="A1776" t="s">
        <v>935</v>
      </c>
      <c r="B1776">
        <v>5030232</v>
      </c>
      <c r="C1776" t="s">
        <v>116</v>
      </c>
      <c r="D1776">
        <v>1</v>
      </c>
      <c r="E1776" s="10">
        <v>144.19999999999999</v>
      </c>
      <c r="F1776" s="10">
        <v>144.19999999999999</v>
      </c>
      <c r="G1776" s="10">
        <v>144.19999999999999</v>
      </c>
      <c r="H1776">
        <v>0</v>
      </c>
      <c r="I1776" s="51" t="str">
        <f>_xlfn.XLOOKUP(Q4_2025[[#This Row],[Artikelnr]],Artikel_prijzen[Artnr],Artikel_prijzen[Groep],"")</f>
        <v>Rigging</v>
      </c>
      <c r="J1776" s="10">
        <f>_xlfn.XLOOKUP(Q4_2025[[#This Row],[Artikelnr]],Artikel_prijzen[Artnr],Artikel_prijzen[Prijs 2025],"")</f>
        <v>140</v>
      </c>
      <c r="K1776" t="str">
        <f>IF(Q4_2025[[#This Row],[Artikelprijs]]&lt;&gt;"",IF(Q4_2025[[#This Row],[Stuksprijs]]=Q4_2025[[#This Row],[Artikelprijs]],"Prijs gelijk","Prijs wijkt af"),"")</f>
        <v>Prijs wijkt af</v>
      </c>
      <c r="L1776" t="str">
        <f>IF(Q4_2025[[#This Row],[Relatiekorting percentage]]=0,
    "Nvt",
    IF(Q4_2025[[#This Row],[Brutobedrag 2]] &lt; Q4_2025[[#This Row],[Bruto - Rel.korting]],
        "Nee",
        "Ja"))</f>
        <v>Nvt</v>
      </c>
      <c r="M1776" s="10">
        <f>IF(Q4_2025[[#This Row],[Artikelprijs]]&lt;&gt;"",Q4_2025[[#This Row],[Artikelprijs]],Q4_2025[[#This Row],[Stuksprijs]])</f>
        <v>140</v>
      </c>
      <c r="N1776" s="44">
        <f>Q4_2025[[#This Row],[Besteld]]*Q4_2025[[#This Row],[Prijs 2]]</f>
        <v>140</v>
      </c>
      <c r="O1776" s="10">
        <f>IF(Q4_2025[[#This Row],[Brutobedrag 2]]&lt;Q4_2025[[#This Row],[Bruto - Rel.korting]],Q4_2025[[#This Row],[Brutobedrag 2]],Q4_2025[[#This Row],[Brutobedrag 2]]*(100-Q4_2025[[#This Row],[Relatiekorting percentage]])/100)</f>
        <v>140</v>
      </c>
      <c r="R1776" s="3"/>
      <c r="W1776"/>
      <c r="AB1776"/>
    </row>
    <row r="1777" spans="1:28" x14ac:dyDescent="0.3">
      <c r="A1777" t="s">
        <v>935</v>
      </c>
      <c r="B1777">
        <v>5030228</v>
      </c>
      <c r="C1777" t="s">
        <v>113</v>
      </c>
      <c r="D1777">
        <v>8</v>
      </c>
      <c r="E1777" s="10">
        <v>236.9</v>
      </c>
      <c r="F1777" s="10">
        <v>1895.2</v>
      </c>
      <c r="G1777" s="10">
        <v>1895.2</v>
      </c>
      <c r="H1777">
        <v>0</v>
      </c>
      <c r="I1777" s="51" t="str">
        <f>_xlfn.XLOOKUP(Q4_2025[[#This Row],[Artikelnr]],Artikel_prijzen[Artnr],Artikel_prijzen[Groep],"")</f>
        <v>Rigging</v>
      </c>
      <c r="J1777" s="10">
        <f>_xlfn.XLOOKUP(Q4_2025[[#This Row],[Artikelnr]],Artikel_prijzen[Artnr],Artikel_prijzen[Prijs 2025],"")</f>
        <v>230</v>
      </c>
      <c r="K1777" t="str">
        <f>IF(Q4_2025[[#This Row],[Artikelprijs]]&lt;&gt;"",IF(Q4_2025[[#This Row],[Stuksprijs]]=Q4_2025[[#This Row],[Artikelprijs]],"Prijs gelijk","Prijs wijkt af"),"")</f>
        <v>Prijs wijkt af</v>
      </c>
      <c r="L1777" t="str">
        <f>IF(Q4_2025[[#This Row],[Relatiekorting percentage]]=0,
    "Nvt",
    IF(Q4_2025[[#This Row],[Brutobedrag 2]] &lt; Q4_2025[[#This Row],[Bruto - Rel.korting]],
        "Nee",
        "Ja"))</f>
        <v>Nvt</v>
      </c>
      <c r="M1777" s="10">
        <f>IF(Q4_2025[[#This Row],[Artikelprijs]]&lt;&gt;"",Q4_2025[[#This Row],[Artikelprijs]],Q4_2025[[#This Row],[Stuksprijs]])</f>
        <v>230</v>
      </c>
      <c r="N1777" s="44">
        <f>Q4_2025[[#This Row],[Besteld]]*Q4_2025[[#This Row],[Prijs 2]]</f>
        <v>1840</v>
      </c>
      <c r="O1777" s="10">
        <f>IF(Q4_2025[[#This Row],[Brutobedrag 2]]&lt;Q4_2025[[#This Row],[Bruto - Rel.korting]],Q4_2025[[#This Row],[Brutobedrag 2]],Q4_2025[[#This Row],[Brutobedrag 2]]*(100-Q4_2025[[#This Row],[Relatiekorting percentage]])/100)</f>
        <v>1840</v>
      </c>
      <c r="R1777" s="3"/>
      <c r="W1777"/>
      <c r="AB1777"/>
    </row>
    <row r="1778" spans="1:28" x14ac:dyDescent="0.3">
      <c r="A1778" t="s">
        <v>935</v>
      </c>
      <c r="B1778">
        <v>5030232</v>
      </c>
      <c r="C1778" t="s">
        <v>116</v>
      </c>
      <c r="D1778">
        <v>2</v>
      </c>
      <c r="E1778" s="10">
        <v>144.19999999999999</v>
      </c>
      <c r="F1778" s="10">
        <v>288.39999999999998</v>
      </c>
      <c r="G1778" s="10">
        <v>288.39999999999998</v>
      </c>
      <c r="H1778">
        <v>0</v>
      </c>
      <c r="I1778" s="51" t="str">
        <f>_xlfn.XLOOKUP(Q4_2025[[#This Row],[Artikelnr]],Artikel_prijzen[Artnr],Artikel_prijzen[Groep],"")</f>
        <v>Rigging</v>
      </c>
      <c r="J1778" s="10">
        <f>_xlfn.XLOOKUP(Q4_2025[[#This Row],[Artikelnr]],Artikel_prijzen[Artnr],Artikel_prijzen[Prijs 2025],"")</f>
        <v>140</v>
      </c>
      <c r="K1778" t="str">
        <f>IF(Q4_2025[[#This Row],[Artikelprijs]]&lt;&gt;"",IF(Q4_2025[[#This Row],[Stuksprijs]]=Q4_2025[[#This Row],[Artikelprijs]],"Prijs gelijk","Prijs wijkt af"),"")</f>
        <v>Prijs wijkt af</v>
      </c>
      <c r="L1778" t="str">
        <f>IF(Q4_2025[[#This Row],[Relatiekorting percentage]]=0,
    "Nvt",
    IF(Q4_2025[[#This Row],[Brutobedrag 2]] &lt; Q4_2025[[#This Row],[Bruto - Rel.korting]],
        "Nee",
        "Ja"))</f>
        <v>Nvt</v>
      </c>
      <c r="M1778" s="10">
        <f>IF(Q4_2025[[#This Row],[Artikelprijs]]&lt;&gt;"",Q4_2025[[#This Row],[Artikelprijs]],Q4_2025[[#This Row],[Stuksprijs]])</f>
        <v>140</v>
      </c>
      <c r="N1778" s="44">
        <f>Q4_2025[[#This Row],[Besteld]]*Q4_2025[[#This Row],[Prijs 2]]</f>
        <v>280</v>
      </c>
      <c r="O1778" s="10">
        <f>IF(Q4_2025[[#This Row],[Brutobedrag 2]]&lt;Q4_2025[[#This Row],[Bruto - Rel.korting]],Q4_2025[[#This Row],[Brutobedrag 2]],Q4_2025[[#This Row],[Brutobedrag 2]]*(100-Q4_2025[[#This Row],[Relatiekorting percentage]])/100)</f>
        <v>280</v>
      </c>
      <c r="R1778" s="3"/>
      <c r="W1778"/>
      <c r="AB1778"/>
    </row>
    <row r="1779" spans="1:28" x14ac:dyDescent="0.3">
      <c r="A1779" t="s">
        <v>935</v>
      </c>
      <c r="B1779">
        <v>5030229</v>
      </c>
      <c r="C1779" t="s">
        <v>18</v>
      </c>
      <c r="D1779">
        <v>7</v>
      </c>
      <c r="E1779" s="10">
        <v>303.85000000000002</v>
      </c>
      <c r="F1779" s="10">
        <v>2126.9499999999998</v>
      </c>
      <c r="G1779" s="10">
        <v>2126.9499999999998</v>
      </c>
      <c r="H1779">
        <v>0</v>
      </c>
      <c r="I1779" s="51" t="str">
        <f>_xlfn.XLOOKUP(Q4_2025[[#This Row],[Artikelnr]],Artikel_prijzen[Artnr],Artikel_prijzen[Groep],"")</f>
        <v>Rigging</v>
      </c>
      <c r="J1779" s="10">
        <f>_xlfn.XLOOKUP(Q4_2025[[#This Row],[Artikelnr]],Artikel_prijzen[Artnr],Artikel_prijzen[Prijs 2025],"")</f>
        <v>295</v>
      </c>
      <c r="K1779" t="str">
        <f>IF(Q4_2025[[#This Row],[Artikelprijs]]&lt;&gt;"",IF(Q4_2025[[#This Row],[Stuksprijs]]=Q4_2025[[#This Row],[Artikelprijs]],"Prijs gelijk","Prijs wijkt af"),"")</f>
        <v>Prijs wijkt af</v>
      </c>
      <c r="L1779" t="str">
        <f>IF(Q4_2025[[#This Row],[Relatiekorting percentage]]=0,
    "Nvt",
    IF(Q4_2025[[#This Row],[Brutobedrag 2]] &lt; Q4_2025[[#This Row],[Bruto - Rel.korting]],
        "Nee",
        "Ja"))</f>
        <v>Nvt</v>
      </c>
      <c r="M1779" s="10">
        <f>IF(Q4_2025[[#This Row],[Artikelprijs]]&lt;&gt;"",Q4_2025[[#This Row],[Artikelprijs]],Q4_2025[[#This Row],[Stuksprijs]])</f>
        <v>295</v>
      </c>
      <c r="N1779" s="44">
        <f>Q4_2025[[#This Row],[Besteld]]*Q4_2025[[#This Row],[Prijs 2]]</f>
        <v>2065</v>
      </c>
      <c r="O1779" s="10">
        <f>IF(Q4_2025[[#This Row],[Brutobedrag 2]]&lt;Q4_2025[[#This Row],[Bruto - Rel.korting]],Q4_2025[[#This Row],[Brutobedrag 2]],Q4_2025[[#This Row],[Brutobedrag 2]]*(100-Q4_2025[[#This Row],[Relatiekorting percentage]])/100)</f>
        <v>2065</v>
      </c>
      <c r="R1779" s="3"/>
      <c r="W1779"/>
      <c r="AB1779"/>
    </row>
    <row r="1780" spans="1:28" x14ac:dyDescent="0.3">
      <c r="A1780" t="s">
        <v>935</v>
      </c>
      <c r="B1780">
        <v>5030228</v>
      </c>
      <c r="C1780" t="s">
        <v>113</v>
      </c>
      <c r="D1780">
        <v>4</v>
      </c>
      <c r="E1780" s="10">
        <v>236.9</v>
      </c>
      <c r="F1780" s="10">
        <v>947.6</v>
      </c>
      <c r="G1780" s="10">
        <v>947.6</v>
      </c>
      <c r="H1780">
        <v>0</v>
      </c>
      <c r="I1780" s="51" t="str">
        <f>_xlfn.XLOOKUP(Q4_2025[[#This Row],[Artikelnr]],Artikel_prijzen[Artnr],Artikel_prijzen[Groep],"")</f>
        <v>Rigging</v>
      </c>
      <c r="J1780" s="10">
        <f>_xlfn.XLOOKUP(Q4_2025[[#This Row],[Artikelnr]],Artikel_prijzen[Artnr],Artikel_prijzen[Prijs 2025],"")</f>
        <v>230</v>
      </c>
      <c r="K1780" t="str">
        <f>IF(Q4_2025[[#This Row],[Artikelprijs]]&lt;&gt;"",IF(Q4_2025[[#This Row],[Stuksprijs]]=Q4_2025[[#This Row],[Artikelprijs]],"Prijs gelijk","Prijs wijkt af"),"")</f>
        <v>Prijs wijkt af</v>
      </c>
      <c r="L1780" t="str">
        <f>IF(Q4_2025[[#This Row],[Relatiekorting percentage]]=0,
    "Nvt",
    IF(Q4_2025[[#This Row],[Brutobedrag 2]] &lt; Q4_2025[[#This Row],[Bruto - Rel.korting]],
        "Nee",
        "Ja"))</f>
        <v>Nvt</v>
      </c>
      <c r="M1780" s="10">
        <f>IF(Q4_2025[[#This Row],[Artikelprijs]]&lt;&gt;"",Q4_2025[[#This Row],[Artikelprijs]],Q4_2025[[#This Row],[Stuksprijs]])</f>
        <v>230</v>
      </c>
      <c r="N1780" s="44">
        <f>Q4_2025[[#This Row],[Besteld]]*Q4_2025[[#This Row],[Prijs 2]]</f>
        <v>920</v>
      </c>
      <c r="O1780" s="10">
        <f>IF(Q4_2025[[#This Row],[Brutobedrag 2]]&lt;Q4_2025[[#This Row],[Bruto - Rel.korting]],Q4_2025[[#This Row],[Brutobedrag 2]],Q4_2025[[#This Row],[Brutobedrag 2]]*(100-Q4_2025[[#This Row],[Relatiekorting percentage]])/100)</f>
        <v>920</v>
      </c>
      <c r="R1780" s="3"/>
      <c r="W1780"/>
      <c r="AB1780"/>
    </row>
    <row r="1781" spans="1:28" x14ac:dyDescent="0.3">
      <c r="A1781" t="s">
        <v>935</v>
      </c>
      <c r="B1781">
        <v>5030228</v>
      </c>
      <c r="C1781" t="s">
        <v>473</v>
      </c>
      <c r="D1781">
        <v>5</v>
      </c>
      <c r="E1781" s="10">
        <v>236.9</v>
      </c>
      <c r="F1781" s="10">
        <v>1184.5</v>
      </c>
      <c r="G1781" s="10">
        <v>1184.5</v>
      </c>
      <c r="H1781">
        <v>0</v>
      </c>
      <c r="I1781" s="51" t="str">
        <f>_xlfn.XLOOKUP(Q4_2025[[#This Row],[Artikelnr]],Artikel_prijzen[Artnr],Artikel_prijzen[Groep],"")</f>
        <v>Rigging</v>
      </c>
      <c r="J1781" s="10">
        <f>_xlfn.XLOOKUP(Q4_2025[[#This Row],[Artikelnr]],Artikel_prijzen[Artnr],Artikel_prijzen[Prijs 2025],"")</f>
        <v>230</v>
      </c>
      <c r="K1781" t="str">
        <f>IF(Q4_2025[[#This Row],[Artikelprijs]]&lt;&gt;"",IF(Q4_2025[[#This Row],[Stuksprijs]]=Q4_2025[[#This Row],[Artikelprijs]],"Prijs gelijk","Prijs wijkt af"),"")</f>
        <v>Prijs wijkt af</v>
      </c>
      <c r="L1781" t="str">
        <f>IF(Q4_2025[[#This Row],[Relatiekorting percentage]]=0,
    "Nvt",
    IF(Q4_2025[[#This Row],[Brutobedrag 2]] &lt; Q4_2025[[#This Row],[Bruto - Rel.korting]],
        "Nee",
        "Ja"))</f>
        <v>Nvt</v>
      </c>
      <c r="M1781" s="10">
        <f>IF(Q4_2025[[#This Row],[Artikelprijs]]&lt;&gt;"",Q4_2025[[#This Row],[Artikelprijs]],Q4_2025[[#This Row],[Stuksprijs]])</f>
        <v>230</v>
      </c>
      <c r="N1781" s="44">
        <f>Q4_2025[[#This Row],[Besteld]]*Q4_2025[[#This Row],[Prijs 2]]</f>
        <v>1150</v>
      </c>
      <c r="O1781" s="10">
        <f>IF(Q4_2025[[#This Row],[Brutobedrag 2]]&lt;Q4_2025[[#This Row],[Bruto - Rel.korting]],Q4_2025[[#This Row],[Brutobedrag 2]],Q4_2025[[#This Row],[Brutobedrag 2]]*(100-Q4_2025[[#This Row],[Relatiekorting percentage]])/100)</f>
        <v>1150</v>
      </c>
      <c r="R1781" s="3"/>
      <c r="W1781"/>
      <c r="AB1781"/>
    </row>
    <row r="1782" spans="1:28" x14ac:dyDescent="0.3">
      <c r="A1782" t="s">
        <v>935</v>
      </c>
      <c r="B1782">
        <v>5030229</v>
      </c>
      <c r="C1782" t="s">
        <v>18</v>
      </c>
      <c r="D1782">
        <v>4</v>
      </c>
      <c r="E1782" s="10">
        <v>303.85000000000002</v>
      </c>
      <c r="F1782" s="10">
        <v>1215.4000000000001</v>
      </c>
      <c r="G1782" s="10">
        <v>1215.4000000000001</v>
      </c>
      <c r="H1782">
        <v>0</v>
      </c>
      <c r="I1782" s="51" t="str">
        <f>_xlfn.XLOOKUP(Q4_2025[[#This Row],[Artikelnr]],Artikel_prijzen[Artnr],Artikel_prijzen[Groep],"")</f>
        <v>Rigging</v>
      </c>
      <c r="J1782" s="10">
        <f>_xlfn.XLOOKUP(Q4_2025[[#This Row],[Artikelnr]],Artikel_prijzen[Artnr],Artikel_prijzen[Prijs 2025],"")</f>
        <v>295</v>
      </c>
      <c r="K1782" t="str">
        <f>IF(Q4_2025[[#This Row],[Artikelprijs]]&lt;&gt;"",IF(Q4_2025[[#This Row],[Stuksprijs]]=Q4_2025[[#This Row],[Artikelprijs]],"Prijs gelijk","Prijs wijkt af"),"")</f>
        <v>Prijs wijkt af</v>
      </c>
      <c r="L1782" t="str">
        <f>IF(Q4_2025[[#This Row],[Relatiekorting percentage]]=0,
    "Nvt",
    IF(Q4_2025[[#This Row],[Brutobedrag 2]] &lt; Q4_2025[[#This Row],[Bruto - Rel.korting]],
        "Nee",
        "Ja"))</f>
        <v>Nvt</v>
      </c>
      <c r="M1782" s="10">
        <f>IF(Q4_2025[[#This Row],[Artikelprijs]]&lt;&gt;"",Q4_2025[[#This Row],[Artikelprijs]],Q4_2025[[#This Row],[Stuksprijs]])</f>
        <v>295</v>
      </c>
      <c r="N1782" s="44">
        <f>Q4_2025[[#This Row],[Besteld]]*Q4_2025[[#This Row],[Prijs 2]]</f>
        <v>1180</v>
      </c>
      <c r="O1782" s="10">
        <f>IF(Q4_2025[[#This Row],[Brutobedrag 2]]&lt;Q4_2025[[#This Row],[Bruto - Rel.korting]],Q4_2025[[#This Row],[Brutobedrag 2]],Q4_2025[[#This Row],[Brutobedrag 2]]*(100-Q4_2025[[#This Row],[Relatiekorting percentage]])/100)</f>
        <v>1180</v>
      </c>
      <c r="R1782" s="3"/>
      <c r="W1782"/>
      <c r="AB1782"/>
    </row>
    <row r="1783" spans="1:28" x14ac:dyDescent="0.3">
      <c r="A1783" t="s">
        <v>935</v>
      </c>
      <c r="B1783">
        <v>5030228</v>
      </c>
      <c r="C1783" t="s">
        <v>113</v>
      </c>
      <c r="D1783">
        <v>4</v>
      </c>
      <c r="E1783" s="10">
        <v>236.9</v>
      </c>
      <c r="F1783" s="10">
        <v>947.6</v>
      </c>
      <c r="G1783" s="10">
        <v>947.6</v>
      </c>
      <c r="H1783">
        <v>0</v>
      </c>
      <c r="I1783" s="51" t="str">
        <f>_xlfn.XLOOKUP(Q4_2025[[#This Row],[Artikelnr]],Artikel_prijzen[Artnr],Artikel_prijzen[Groep],"")</f>
        <v>Rigging</v>
      </c>
      <c r="J1783" s="10">
        <f>_xlfn.XLOOKUP(Q4_2025[[#This Row],[Artikelnr]],Artikel_prijzen[Artnr],Artikel_prijzen[Prijs 2025],"")</f>
        <v>230</v>
      </c>
      <c r="K1783" t="str">
        <f>IF(Q4_2025[[#This Row],[Artikelprijs]]&lt;&gt;"",IF(Q4_2025[[#This Row],[Stuksprijs]]=Q4_2025[[#This Row],[Artikelprijs]],"Prijs gelijk","Prijs wijkt af"),"")</f>
        <v>Prijs wijkt af</v>
      </c>
      <c r="L1783" t="str">
        <f>IF(Q4_2025[[#This Row],[Relatiekorting percentage]]=0,
    "Nvt",
    IF(Q4_2025[[#This Row],[Brutobedrag 2]] &lt; Q4_2025[[#This Row],[Bruto - Rel.korting]],
        "Nee",
        "Ja"))</f>
        <v>Nvt</v>
      </c>
      <c r="M1783" s="10">
        <f>IF(Q4_2025[[#This Row],[Artikelprijs]]&lt;&gt;"",Q4_2025[[#This Row],[Artikelprijs]],Q4_2025[[#This Row],[Stuksprijs]])</f>
        <v>230</v>
      </c>
      <c r="N1783" s="44">
        <f>Q4_2025[[#This Row],[Besteld]]*Q4_2025[[#This Row],[Prijs 2]]</f>
        <v>920</v>
      </c>
      <c r="O1783" s="10">
        <f>IF(Q4_2025[[#This Row],[Brutobedrag 2]]&lt;Q4_2025[[#This Row],[Bruto - Rel.korting]],Q4_2025[[#This Row],[Brutobedrag 2]],Q4_2025[[#This Row],[Brutobedrag 2]]*(100-Q4_2025[[#This Row],[Relatiekorting percentage]])/100)</f>
        <v>920</v>
      </c>
      <c r="R1783" s="3"/>
      <c r="W1783"/>
      <c r="AB1783"/>
    </row>
    <row r="1784" spans="1:28" x14ac:dyDescent="0.3">
      <c r="A1784" t="s">
        <v>935</v>
      </c>
      <c r="B1784">
        <v>5030228</v>
      </c>
      <c r="C1784" t="s">
        <v>113</v>
      </c>
      <c r="D1784">
        <v>4</v>
      </c>
      <c r="E1784" s="10">
        <v>236.9</v>
      </c>
      <c r="F1784" s="10">
        <v>947.6</v>
      </c>
      <c r="G1784" s="10">
        <v>947.6</v>
      </c>
      <c r="H1784">
        <v>0</v>
      </c>
      <c r="I1784" s="51" t="str">
        <f>_xlfn.XLOOKUP(Q4_2025[[#This Row],[Artikelnr]],Artikel_prijzen[Artnr],Artikel_prijzen[Groep],"")</f>
        <v>Rigging</v>
      </c>
      <c r="J1784" s="10">
        <f>_xlfn.XLOOKUP(Q4_2025[[#This Row],[Artikelnr]],Artikel_prijzen[Artnr],Artikel_prijzen[Prijs 2025],"")</f>
        <v>230</v>
      </c>
      <c r="K1784" t="str">
        <f>IF(Q4_2025[[#This Row],[Artikelprijs]]&lt;&gt;"",IF(Q4_2025[[#This Row],[Stuksprijs]]=Q4_2025[[#This Row],[Artikelprijs]],"Prijs gelijk","Prijs wijkt af"),"")</f>
        <v>Prijs wijkt af</v>
      </c>
      <c r="L1784" t="str">
        <f>IF(Q4_2025[[#This Row],[Relatiekorting percentage]]=0,
    "Nvt",
    IF(Q4_2025[[#This Row],[Brutobedrag 2]] &lt; Q4_2025[[#This Row],[Bruto - Rel.korting]],
        "Nee",
        "Ja"))</f>
        <v>Nvt</v>
      </c>
      <c r="M1784" s="10">
        <f>IF(Q4_2025[[#This Row],[Artikelprijs]]&lt;&gt;"",Q4_2025[[#This Row],[Artikelprijs]],Q4_2025[[#This Row],[Stuksprijs]])</f>
        <v>230</v>
      </c>
      <c r="N1784" s="44">
        <f>Q4_2025[[#This Row],[Besteld]]*Q4_2025[[#This Row],[Prijs 2]]</f>
        <v>920</v>
      </c>
      <c r="O1784" s="10">
        <f>IF(Q4_2025[[#This Row],[Brutobedrag 2]]&lt;Q4_2025[[#This Row],[Bruto - Rel.korting]],Q4_2025[[#This Row],[Brutobedrag 2]],Q4_2025[[#This Row],[Brutobedrag 2]]*(100-Q4_2025[[#This Row],[Relatiekorting percentage]])/100)</f>
        <v>920</v>
      </c>
      <c r="R1784" s="3"/>
      <c r="W1784"/>
      <c r="AB1784"/>
    </row>
    <row r="1785" spans="1:28" x14ac:dyDescent="0.3">
      <c r="A1785" t="s">
        <v>935</v>
      </c>
      <c r="B1785">
        <v>5030232</v>
      </c>
      <c r="C1785" t="s">
        <v>116</v>
      </c>
      <c r="D1785">
        <v>1</v>
      </c>
      <c r="E1785" s="10">
        <v>144.19999999999999</v>
      </c>
      <c r="F1785" s="10">
        <v>144.19999999999999</v>
      </c>
      <c r="G1785" s="10">
        <v>144.19999999999999</v>
      </c>
      <c r="H1785">
        <v>0</v>
      </c>
      <c r="I1785" s="51" t="str">
        <f>_xlfn.XLOOKUP(Q4_2025[[#This Row],[Artikelnr]],Artikel_prijzen[Artnr],Artikel_prijzen[Groep],"")</f>
        <v>Rigging</v>
      </c>
      <c r="J1785" s="10">
        <f>_xlfn.XLOOKUP(Q4_2025[[#This Row],[Artikelnr]],Artikel_prijzen[Artnr],Artikel_prijzen[Prijs 2025],"")</f>
        <v>140</v>
      </c>
      <c r="K1785" t="str">
        <f>IF(Q4_2025[[#This Row],[Artikelprijs]]&lt;&gt;"",IF(Q4_2025[[#This Row],[Stuksprijs]]=Q4_2025[[#This Row],[Artikelprijs]],"Prijs gelijk","Prijs wijkt af"),"")</f>
        <v>Prijs wijkt af</v>
      </c>
      <c r="L1785" t="str">
        <f>IF(Q4_2025[[#This Row],[Relatiekorting percentage]]=0,
    "Nvt",
    IF(Q4_2025[[#This Row],[Brutobedrag 2]] &lt; Q4_2025[[#This Row],[Bruto - Rel.korting]],
        "Nee",
        "Ja"))</f>
        <v>Nvt</v>
      </c>
      <c r="M1785" s="10">
        <f>IF(Q4_2025[[#This Row],[Artikelprijs]]&lt;&gt;"",Q4_2025[[#This Row],[Artikelprijs]],Q4_2025[[#This Row],[Stuksprijs]])</f>
        <v>140</v>
      </c>
      <c r="N1785" s="44">
        <f>Q4_2025[[#This Row],[Besteld]]*Q4_2025[[#This Row],[Prijs 2]]</f>
        <v>140</v>
      </c>
      <c r="O1785" s="10">
        <f>IF(Q4_2025[[#This Row],[Brutobedrag 2]]&lt;Q4_2025[[#This Row],[Bruto - Rel.korting]],Q4_2025[[#This Row],[Brutobedrag 2]],Q4_2025[[#This Row],[Brutobedrag 2]]*(100-Q4_2025[[#This Row],[Relatiekorting percentage]])/100)</f>
        <v>140</v>
      </c>
      <c r="R1785" s="3"/>
      <c r="W1785"/>
      <c r="AB1785"/>
    </row>
    <row r="1786" spans="1:28" x14ac:dyDescent="0.3">
      <c r="A1786" t="s">
        <v>935</v>
      </c>
      <c r="B1786">
        <v>5030228</v>
      </c>
      <c r="C1786" t="s">
        <v>113</v>
      </c>
      <c r="D1786">
        <v>-4</v>
      </c>
      <c r="E1786" s="10">
        <v>236.9</v>
      </c>
      <c r="F1786" s="10">
        <v>-947.6</v>
      </c>
      <c r="G1786" s="10">
        <v>-947.6</v>
      </c>
      <c r="H1786">
        <v>0</v>
      </c>
      <c r="I1786" s="51" t="str">
        <f>_xlfn.XLOOKUP(Q4_2025[[#This Row],[Artikelnr]],Artikel_prijzen[Artnr],Artikel_prijzen[Groep],"")</f>
        <v>Rigging</v>
      </c>
      <c r="J1786" s="10">
        <f>_xlfn.XLOOKUP(Q4_2025[[#This Row],[Artikelnr]],Artikel_prijzen[Artnr],Artikel_prijzen[Prijs 2025],"")</f>
        <v>230</v>
      </c>
      <c r="K1786" t="str">
        <f>IF(Q4_2025[[#This Row],[Artikelprijs]]&lt;&gt;"",IF(Q4_2025[[#This Row],[Stuksprijs]]=Q4_2025[[#This Row],[Artikelprijs]],"Prijs gelijk","Prijs wijkt af"),"")</f>
        <v>Prijs wijkt af</v>
      </c>
      <c r="L1786" t="str">
        <f>IF(Q4_2025[[#This Row],[Relatiekorting percentage]]=0,
    "Nvt",
    IF(Q4_2025[[#This Row],[Brutobedrag 2]] &lt; Q4_2025[[#This Row],[Bruto - Rel.korting]],
        "Nee",
        "Ja"))</f>
        <v>Nvt</v>
      </c>
      <c r="M1786" s="10">
        <f>IF(Q4_2025[[#This Row],[Artikelprijs]]&lt;&gt;"",Q4_2025[[#This Row],[Artikelprijs]],Q4_2025[[#This Row],[Stuksprijs]])</f>
        <v>230</v>
      </c>
      <c r="N1786" s="44">
        <f>Q4_2025[[#This Row],[Besteld]]*Q4_2025[[#This Row],[Prijs 2]]</f>
        <v>-920</v>
      </c>
      <c r="O1786" s="10">
        <f>IF(Q4_2025[[#This Row],[Brutobedrag 2]]&lt;Q4_2025[[#This Row],[Bruto - Rel.korting]],Q4_2025[[#This Row],[Brutobedrag 2]],Q4_2025[[#This Row],[Brutobedrag 2]]*(100-Q4_2025[[#This Row],[Relatiekorting percentage]])/100)</f>
        <v>-920</v>
      </c>
      <c r="R1786" s="3"/>
      <c r="W1786"/>
      <c r="AB1786"/>
    </row>
    <row r="1787" spans="1:28" x14ac:dyDescent="0.3">
      <c r="A1787" t="s">
        <v>935</v>
      </c>
      <c r="B1787">
        <v>5030232</v>
      </c>
      <c r="C1787" t="s">
        <v>116</v>
      </c>
      <c r="D1787">
        <v>-1</v>
      </c>
      <c r="E1787" s="10">
        <v>144.19999999999999</v>
      </c>
      <c r="F1787" s="10">
        <v>-144.19999999999999</v>
      </c>
      <c r="G1787" s="10">
        <v>-144.19999999999999</v>
      </c>
      <c r="H1787">
        <v>0</v>
      </c>
      <c r="I1787" s="51" t="str">
        <f>_xlfn.XLOOKUP(Q4_2025[[#This Row],[Artikelnr]],Artikel_prijzen[Artnr],Artikel_prijzen[Groep],"")</f>
        <v>Rigging</v>
      </c>
      <c r="J1787" s="10">
        <f>_xlfn.XLOOKUP(Q4_2025[[#This Row],[Artikelnr]],Artikel_prijzen[Artnr],Artikel_prijzen[Prijs 2025],"")</f>
        <v>140</v>
      </c>
      <c r="K1787" t="str">
        <f>IF(Q4_2025[[#This Row],[Artikelprijs]]&lt;&gt;"",IF(Q4_2025[[#This Row],[Stuksprijs]]=Q4_2025[[#This Row],[Artikelprijs]],"Prijs gelijk","Prijs wijkt af"),"")</f>
        <v>Prijs wijkt af</v>
      </c>
      <c r="L1787" t="str">
        <f>IF(Q4_2025[[#This Row],[Relatiekorting percentage]]=0,
    "Nvt",
    IF(Q4_2025[[#This Row],[Brutobedrag 2]] &lt; Q4_2025[[#This Row],[Bruto - Rel.korting]],
        "Nee",
        "Ja"))</f>
        <v>Nvt</v>
      </c>
      <c r="M1787" s="10">
        <f>IF(Q4_2025[[#This Row],[Artikelprijs]]&lt;&gt;"",Q4_2025[[#This Row],[Artikelprijs]],Q4_2025[[#This Row],[Stuksprijs]])</f>
        <v>140</v>
      </c>
      <c r="N1787" s="44">
        <f>Q4_2025[[#This Row],[Besteld]]*Q4_2025[[#This Row],[Prijs 2]]</f>
        <v>-140</v>
      </c>
      <c r="O1787" s="10">
        <f>IF(Q4_2025[[#This Row],[Brutobedrag 2]]&lt;Q4_2025[[#This Row],[Bruto - Rel.korting]],Q4_2025[[#This Row],[Brutobedrag 2]],Q4_2025[[#This Row],[Brutobedrag 2]]*(100-Q4_2025[[#This Row],[Relatiekorting percentage]])/100)</f>
        <v>-140</v>
      </c>
      <c r="R1787" s="3"/>
      <c r="W1787"/>
      <c r="AB1787"/>
    </row>
    <row r="1788" spans="1:28" x14ac:dyDescent="0.3">
      <c r="A1788" t="s">
        <v>935</v>
      </c>
      <c r="B1788">
        <v>5030229</v>
      </c>
      <c r="C1788" t="s">
        <v>18</v>
      </c>
      <c r="D1788">
        <v>6</v>
      </c>
      <c r="E1788" s="10">
        <v>303.85000000000002</v>
      </c>
      <c r="F1788" s="10">
        <v>1823.1</v>
      </c>
      <c r="G1788" s="10">
        <v>1823.1</v>
      </c>
      <c r="H1788">
        <v>0</v>
      </c>
      <c r="I1788" s="51" t="str">
        <f>_xlfn.XLOOKUP(Q4_2025[[#This Row],[Artikelnr]],Artikel_prijzen[Artnr],Artikel_prijzen[Groep],"")</f>
        <v>Rigging</v>
      </c>
      <c r="J1788" s="10">
        <f>_xlfn.XLOOKUP(Q4_2025[[#This Row],[Artikelnr]],Artikel_prijzen[Artnr],Artikel_prijzen[Prijs 2025],"")</f>
        <v>295</v>
      </c>
      <c r="K1788" t="str">
        <f>IF(Q4_2025[[#This Row],[Artikelprijs]]&lt;&gt;"",IF(Q4_2025[[#This Row],[Stuksprijs]]=Q4_2025[[#This Row],[Artikelprijs]],"Prijs gelijk","Prijs wijkt af"),"")</f>
        <v>Prijs wijkt af</v>
      </c>
      <c r="L1788" t="str">
        <f>IF(Q4_2025[[#This Row],[Relatiekorting percentage]]=0,
    "Nvt",
    IF(Q4_2025[[#This Row],[Brutobedrag 2]] &lt; Q4_2025[[#This Row],[Bruto - Rel.korting]],
        "Nee",
        "Ja"))</f>
        <v>Nvt</v>
      </c>
      <c r="M1788" s="10">
        <f>IF(Q4_2025[[#This Row],[Artikelprijs]]&lt;&gt;"",Q4_2025[[#This Row],[Artikelprijs]],Q4_2025[[#This Row],[Stuksprijs]])</f>
        <v>295</v>
      </c>
      <c r="N1788" s="44">
        <f>Q4_2025[[#This Row],[Besteld]]*Q4_2025[[#This Row],[Prijs 2]]</f>
        <v>1770</v>
      </c>
      <c r="O1788" s="10">
        <f>IF(Q4_2025[[#This Row],[Brutobedrag 2]]&lt;Q4_2025[[#This Row],[Bruto - Rel.korting]],Q4_2025[[#This Row],[Brutobedrag 2]],Q4_2025[[#This Row],[Brutobedrag 2]]*(100-Q4_2025[[#This Row],[Relatiekorting percentage]])/100)</f>
        <v>1770</v>
      </c>
      <c r="R1788" s="3"/>
      <c r="W1788"/>
      <c r="AB1788"/>
    </row>
    <row r="1789" spans="1:28" x14ac:dyDescent="0.3">
      <c r="A1789" t="s">
        <v>935</v>
      </c>
      <c r="B1789">
        <v>5030232</v>
      </c>
      <c r="C1789" t="s">
        <v>116</v>
      </c>
      <c r="D1789">
        <v>2</v>
      </c>
      <c r="E1789" s="10">
        <v>144.19999999999999</v>
      </c>
      <c r="F1789" s="10">
        <v>288.39999999999998</v>
      </c>
      <c r="G1789" s="10">
        <v>288.39999999999998</v>
      </c>
      <c r="H1789">
        <v>0</v>
      </c>
      <c r="I1789" s="51" t="str">
        <f>_xlfn.XLOOKUP(Q4_2025[[#This Row],[Artikelnr]],Artikel_prijzen[Artnr],Artikel_prijzen[Groep],"")</f>
        <v>Rigging</v>
      </c>
      <c r="J1789" s="10">
        <f>_xlfn.XLOOKUP(Q4_2025[[#This Row],[Artikelnr]],Artikel_prijzen[Artnr],Artikel_prijzen[Prijs 2025],"")</f>
        <v>140</v>
      </c>
      <c r="K1789" t="str">
        <f>IF(Q4_2025[[#This Row],[Artikelprijs]]&lt;&gt;"",IF(Q4_2025[[#This Row],[Stuksprijs]]=Q4_2025[[#This Row],[Artikelprijs]],"Prijs gelijk","Prijs wijkt af"),"")</f>
        <v>Prijs wijkt af</v>
      </c>
      <c r="L1789" t="str">
        <f>IF(Q4_2025[[#This Row],[Relatiekorting percentage]]=0,
    "Nvt",
    IF(Q4_2025[[#This Row],[Brutobedrag 2]] &lt; Q4_2025[[#This Row],[Bruto - Rel.korting]],
        "Nee",
        "Ja"))</f>
        <v>Nvt</v>
      </c>
      <c r="M1789" s="10">
        <f>IF(Q4_2025[[#This Row],[Artikelprijs]]&lt;&gt;"",Q4_2025[[#This Row],[Artikelprijs]],Q4_2025[[#This Row],[Stuksprijs]])</f>
        <v>140</v>
      </c>
      <c r="N1789" s="44">
        <f>Q4_2025[[#This Row],[Besteld]]*Q4_2025[[#This Row],[Prijs 2]]</f>
        <v>280</v>
      </c>
      <c r="O1789" s="10">
        <f>IF(Q4_2025[[#This Row],[Brutobedrag 2]]&lt;Q4_2025[[#This Row],[Bruto - Rel.korting]],Q4_2025[[#This Row],[Brutobedrag 2]],Q4_2025[[#This Row],[Brutobedrag 2]]*(100-Q4_2025[[#This Row],[Relatiekorting percentage]])/100)</f>
        <v>280</v>
      </c>
      <c r="R1789" s="3"/>
      <c r="W1789"/>
      <c r="AB1789"/>
    </row>
    <row r="1790" spans="1:28" x14ac:dyDescent="0.3">
      <c r="A1790" t="s">
        <v>935</v>
      </c>
      <c r="B1790">
        <v>5030228</v>
      </c>
      <c r="C1790" t="s">
        <v>113</v>
      </c>
      <c r="D1790">
        <v>4</v>
      </c>
      <c r="E1790" s="10">
        <v>236.9</v>
      </c>
      <c r="F1790" s="10">
        <v>947.6</v>
      </c>
      <c r="G1790" s="10">
        <v>947.6</v>
      </c>
      <c r="H1790">
        <v>0</v>
      </c>
      <c r="I1790" s="51" t="str">
        <f>_xlfn.XLOOKUP(Q4_2025[[#This Row],[Artikelnr]],Artikel_prijzen[Artnr],Artikel_prijzen[Groep],"")</f>
        <v>Rigging</v>
      </c>
      <c r="J1790" s="10">
        <f>_xlfn.XLOOKUP(Q4_2025[[#This Row],[Artikelnr]],Artikel_prijzen[Artnr],Artikel_prijzen[Prijs 2025],"")</f>
        <v>230</v>
      </c>
      <c r="K1790" t="str">
        <f>IF(Q4_2025[[#This Row],[Artikelprijs]]&lt;&gt;"",IF(Q4_2025[[#This Row],[Stuksprijs]]=Q4_2025[[#This Row],[Artikelprijs]],"Prijs gelijk","Prijs wijkt af"),"")</f>
        <v>Prijs wijkt af</v>
      </c>
      <c r="L1790" t="str">
        <f>IF(Q4_2025[[#This Row],[Relatiekorting percentage]]=0,
    "Nvt",
    IF(Q4_2025[[#This Row],[Brutobedrag 2]] &lt; Q4_2025[[#This Row],[Bruto - Rel.korting]],
        "Nee",
        "Ja"))</f>
        <v>Nvt</v>
      </c>
      <c r="M1790" s="10">
        <f>IF(Q4_2025[[#This Row],[Artikelprijs]]&lt;&gt;"",Q4_2025[[#This Row],[Artikelprijs]],Q4_2025[[#This Row],[Stuksprijs]])</f>
        <v>230</v>
      </c>
      <c r="N1790" s="44">
        <f>Q4_2025[[#This Row],[Besteld]]*Q4_2025[[#This Row],[Prijs 2]]</f>
        <v>920</v>
      </c>
      <c r="O1790" s="10">
        <f>IF(Q4_2025[[#This Row],[Brutobedrag 2]]&lt;Q4_2025[[#This Row],[Bruto - Rel.korting]],Q4_2025[[#This Row],[Brutobedrag 2]],Q4_2025[[#This Row],[Brutobedrag 2]]*(100-Q4_2025[[#This Row],[Relatiekorting percentage]])/100)</f>
        <v>920</v>
      </c>
      <c r="R1790" s="3"/>
      <c r="W1790"/>
      <c r="AB1790"/>
    </row>
    <row r="1791" spans="1:28" x14ac:dyDescent="0.3">
      <c r="A1791" t="s">
        <v>935</v>
      </c>
      <c r="B1791">
        <v>5030229</v>
      </c>
      <c r="C1791" t="s">
        <v>18</v>
      </c>
      <c r="D1791">
        <v>4</v>
      </c>
      <c r="E1791" s="10">
        <v>303.85000000000002</v>
      </c>
      <c r="F1791" s="10">
        <v>1215.4000000000001</v>
      </c>
      <c r="G1791" s="10">
        <v>1215.4000000000001</v>
      </c>
      <c r="H1791">
        <v>0</v>
      </c>
      <c r="I1791" s="51" t="str">
        <f>_xlfn.XLOOKUP(Q4_2025[[#This Row],[Artikelnr]],Artikel_prijzen[Artnr],Artikel_prijzen[Groep],"")</f>
        <v>Rigging</v>
      </c>
      <c r="J1791" s="10">
        <f>_xlfn.XLOOKUP(Q4_2025[[#This Row],[Artikelnr]],Artikel_prijzen[Artnr],Artikel_prijzen[Prijs 2025],"")</f>
        <v>295</v>
      </c>
      <c r="K1791" t="str">
        <f>IF(Q4_2025[[#This Row],[Artikelprijs]]&lt;&gt;"",IF(Q4_2025[[#This Row],[Stuksprijs]]=Q4_2025[[#This Row],[Artikelprijs]],"Prijs gelijk","Prijs wijkt af"),"")</f>
        <v>Prijs wijkt af</v>
      </c>
      <c r="L1791" t="str">
        <f>IF(Q4_2025[[#This Row],[Relatiekorting percentage]]=0,
    "Nvt",
    IF(Q4_2025[[#This Row],[Brutobedrag 2]] &lt; Q4_2025[[#This Row],[Bruto - Rel.korting]],
        "Nee",
        "Ja"))</f>
        <v>Nvt</v>
      </c>
      <c r="M1791" s="10">
        <f>IF(Q4_2025[[#This Row],[Artikelprijs]]&lt;&gt;"",Q4_2025[[#This Row],[Artikelprijs]],Q4_2025[[#This Row],[Stuksprijs]])</f>
        <v>295</v>
      </c>
      <c r="N1791" s="44">
        <f>Q4_2025[[#This Row],[Besteld]]*Q4_2025[[#This Row],[Prijs 2]]</f>
        <v>1180</v>
      </c>
      <c r="O1791" s="10">
        <f>IF(Q4_2025[[#This Row],[Brutobedrag 2]]&lt;Q4_2025[[#This Row],[Bruto - Rel.korting]],Q4_2025[[#This Row],[Brutobedrag 2]],Q4_2025[[#This Row],[Brutobedrag 2]]*(100-Q4_2025[[#This Row],[Relatiekorting percentage]])/100)</f>
        <v>1180</v>
      </c>
      <c r="R1791" s="3"/>
      <c r="W1791"/>
      <c r="AB1791"/>
    </row>
    <row r="1792" spans="1:28" x14ac:dyDescent="0.3">
      <c r="A1792" t="s">
        <v>935</v>
      </c>
      <c r="B1792">
        <v>5030232</v>
      </c>
      <c r="C1792" t="s">
        <v>116</v>
      </c>
      <c r="D1792">
        <v>1</v>
      </c>
      <c r="E1792" s="10">
        <v>144.19999999999999</v>
      </c>
      <c r="F1792" s="10">
        <v>144.19999999999999</v>
      </c>
      <c r="G1792" s="10">
        <v>144.19999999999999</v>
      </c>
      <c r="H1792">
        <v>0</v>
      </c>
      <c r="I1792" s="51" t="str">
        <f>_xlfn.XLOOKUP(Q4_2025[[#This Row],[Artikelnr]],Artikel_prijzen[Artnr],Artikel_prijzen[Groep],"")</f>
        <v>Rigging</v>
      </c>
      <c r="J1792" s="10">
        <f>_xlfn.XLOOKUP(Q4_2025[[#This Row],[Artikelnr]],Artikel_prijzen[Artnr],Artikel_prijzen[Prijs 2025],"")</f>
        <v>140</v>
      </c>
      <c r="K1792" t="str">
        <f>IF(Q4_2025[[#This Row],[Artikelprijs]]&lt;&gt;"",IF(Q4_2025[[#This Row],[Stuksprijs]]=Q4_2025[[#This Row],[Artikelprijs]],"Prijs gelijk","Prijs wijkt af"),"")</f>
        <v>Prijs wijkt af</v>
      </c>
      <c r="L1792" t="str">
        <f>IF(Q4_2025[[#This Row],[Relatiekorting percentage]]=0,
    "Nvt",
    IF(Q4_2025[[#This Row],[Brutobedrag 2]] &lt; Q4_2025[[#This Row],[Bruto - Rel.korting]],
        "Nee",
        "Ja"))</f>
        <v>Nvt</v>
      </c>
      <c r="M1792" s="10">
        <f>IF(Q4_2025[[#This Row],[Artikelprijs]]&lt;&gt;"",Q4_2025[[#This Row],[Artikelprijs]],Q4_2025[[#This Row],[Stuksprijs]])</f>
        <v>140</v>
      </c>
      <c r="N1792" s="44">
        <f>Q4_2025[[#This Row],[Besteld]]*Q4_2025[[#This Row],[Prijs 2]]</f>
        <v>140</v>
      </c>
      <c r="O1792" s="10">
        <f>IF(Q4_2025[[#This Row],[Brutobedrag 2]]&lt;Q4_2025[[#This Row],[Bruto - Rel.korting]],Q4_2025[[#This Row],[Brutobedrag 2]],Q4_2025[[#This Row],[Brutobedrag 2]]*(100-Q4_2025[[#This Row],[Relatiekorting percentage]])/100)</f>
        <v>140</v>
      </c>
      <c r="R1792" s="3"/>
      <c r="W1792"/>
      <c r="AB1792"/>
    </row>
    <row r="1793" spans="1:28" x14ac:dyDescent="0.3">
      <c r="A1793" t="s">
        <v>935</v>
      </c>
      <c r="B1793">
        <v>5030226</v>
      </c>
      <c r="C1793" t="s">
        <v>291</v>
      </c>
      <c r="D1793">
        <v>2</v>
      </c>
      <c r="E1793" s="10">
        <v>159.65</v>
      </c>
      <c r="F1793" s="10">
        <v>319.3</v>
      </c>
      <c r="G1793" s="10">
        <v>319.3</v>
      </c>
      <c r="H1793">
        <v>0</v>
      </c>
      <c r="I1793" s="51" t="str">
        <f>_xlfn.XLOOKUP(Q4_2025[[#This Row],[Artikelnr]],Artikel_prijzen[Artnr],Artikel_prijzen[Groep],"")</f>
        <v>Rigging</v>
      </c>
      <c r="J1793" s="10">
        <f>_xlfn.XLOOKUP(Q4_2025[[#This Row],[Artikelnr]],Artikel_prijzen[Artnr],Artikel_prijzen[Prijs 2025],"")</f>
        <v>155</v>
      </c>
      <c r="K1793" t="str">
        <f>IF(Q4_2025[[#This Row],[Artikelprijs]]&lt;&gt;"",IF(Q4_2025[[#This Row],[Stuksprijs]]=Q4_2025[[#This Row],[Artikelprijs]],"Prijs gelijk","Prijs wijkt af"),"")</f>
        <v>Prijs wijkt af</v>
      </c>
      <c r="L1793" t="str">
        <f>IF(Q4_2025[[#This Row],[Relatiekorting percentage]]=0,
    "Nvt",
    IF(Q4_2025[[#This Row],[Brutobedrag 2]] &lt; Q4_2025[[#This Row],[Bruto - Rel.korting]],
        "Nee",
        "Ja"))</f>
        <v>Nvt</v>
      </c>
      <c r="M1793" s="10">
        <f>IF(Q4_2025[[#This Row],[Artikelprijs]]&lt;&gt;"",Q4_2025[[#This Row],[Artikelprijs]],Q4_2025[[#This Row],[Stuksprijs]])</f>
        <v>155</v>
      </c>
      <c r="N1793" s="44">
        <f>Q4_2025[[#This Row],[Besteld]]*Q4_2025[[#This Row],[Prijs 2]]</f>
        <v>310</v>
      </c>
      <c r="O1793" s="10">
        <f>IF(Q4_2025[[#This Row],[Brutobedrag 2]]&lt;Q4_2025[[#This Row],[Bruto - Rel.korting]],Q4_2025[[#This Row],[Brutobedrag 2]],Q4_2025[[#This Row],[Brutobedrag 2]]*(100-Q4_2025[[#This Row],[Relatiekorting percentage]])/100)</f>
        <v>310</v>
      </c>
      <c r="R1793" s="3"/>
      <c r="W1793"/>
      <c r="AB1793"/>
    </row>
    <row r="1794" spans="1:28" x14ac:dyDescent="0.3">
      <c r="A1794" t="s">
        <v>935</v>
      </c>
      <c r="B1794">
        <v>5022014</v>
      </c>
      <c r="C1794" t="s">
        <v>309</v>
      </c>
      <c r="D1794">
        <v>1</v>
      </c>
      <c r="E1794" s="10">
        <v>377.11</v>
      </c>
      <c r="F1794" s="10">
        <v>377.11</v>
      </c>
      <c r="G1794" s="10">
        <v>377.11</v>
      </c>
      <c r="H1794">
        <v>0</v>
      </c>
      <c r="I1794" s="51" t="str">
        <f>_xlfn.XLOOKUP(Q4_2025[[#This Row],[Artikelnr]],Artikel_prijzen[Artnr],Artikel_prijzen[Groep],"")</f>
        <v>Elektra</v>
      </c>
      <c r="J1794" s="10">
        <f>_xlfn.XLOOKUP(Q4_2025[[#This Row],[Artikelnr]],Artikel_prijzen[Artnr],Artikel_prijzen[Prijs 2025],"")</f>
        <v>298.7</v>
      </c>
      <c r="K1794" t="str">
        <f>IF(Q4_2025[[#This Row],[Artikelprijs]]&lt;&gt;"",IF(Q4_2025[[#This Row],[Stuksprijs]]=Q4_2025[[#This Row],[Artikelprijs]],"Prijs gelijk","Prijs wijkt af"),"")</f>
        <v>Prijs wijkt af</v>
      </c>
      <c r="L1794" t="str">
        <f>IF(Q4_2025[[#This Row],[Relatiekorting percentage]]=0,
    "Nvt",
    IF(Q4_2025[[#This Row],[Brutobedrag 2]] &lt; Q4_2025[[#This Row],[Bruto - Rel.korting]],
        "Nee",
        "Ja"))</f>
        <v>Nvt</v>
      </c>
      <c r="M1794" s="10">
        <f>IF(Q4_2025[[#This Row],[Artikelprijs]]&lt;&gt;"",Q4_2025[[#This Row],[Artikelprijs]],Q4_2025[[#This Row],[Stuksprijs]])</f>
        <v>298.7</v>
      </c>
      <c r="N1794" s="44">
        <f>Q4_2025[[#This Row],[Besteld]]*Q4_2025[[#This Row],[Prijs 2]]</f>
        <v>298.7</v>
      </c>
      <c r="O1794" s="10">
        <f>IF(Q4_2025[[#This Row],[Brutobedrag 2]]&lt;Q4_2025[[#This Row],[Bruto - Rel.korting]],Q4_2025[[#This Row],[Brutobedrag 2]],Q4_2025[[#This Row],[Brutobedrag 2]]*(100-Q4_2025[[#This Row],[Relatiekorting percentage]])/100)</f>
        <v>298.7</v>
      </c>
      <c r="R1794" s="3"/>
      <c r="W1794"/>
      <c r="AB1794"/>
    </row>
    <row r="1795" spans="1:28" x14ac:dyDescent="0.3">
      <c r="A1795" t="s">
        <v>935</v>
      </c>
      <c r="B1795">
        <v>5030225</v>
      </c>
      <c r="C1795" t="s">
        <v>628</v>
      </c>
      <c r="D1795">
        <v>5</v>
      </c>
      <c r="E1795" s="10">
        <v>133.9</v>
      </c>
      <c r="F1795" s="10">
        <v>669.5</v>
      </c>
      <c r="G1795" s="10">
        <v>669.5</v>
      </c>
      <c r="H1795">
        <v>0</v>
      </c>
      <c r="I1795" s="51" t="str">
        <f>_xlfn.XLOOKUP(Q4_2025[[#This Row],[Artikelnr]],Artikel_prijzen[Artnr],Artikel_prijzen[Groep],"")</f>
        <v>Rigging</v>
      </c>
      <c r="J1795" s="10">
        <f>_xlfn.XLOOKUP(Q4_2025[[#This Row],[Artikelnr]],Artikel_prijzen[Artnr],Artikel_prijzen[Prijs 2025],"")</f>
        <v>130</v>
      </c>
      <c r="K1795" t="str">
        <f>IF(Q4_2025[[#This Row],[Artikelprijs]]&lt;&gt;"",IF(Q4_2025[[#This Row],[Stuksprijs]]=Q4_2025[[#This Row],[Artikelprijs]],"Prijs gelijk","Prijs wijkt af"),"")</f>
        <v>Prijs wijkt af</v>
      </c>
      <c r="L1795" t="str">
        <f>IF(Q4_2025[[#This Row],[Relatiekorting percentage]]=0,
    "Nvt",
    IF(Q4_2025[[#This Row],[Brutobedrag 2]] &lt; Q4_2025[[#This Row],[Bruto - Rel.korting]],
        "Nee",
        "Ja"))</f>
        <v>Nvt</v>
      </c>
      <c r="M1795" s="10">
        <f>IF(Q4_2025[[#This Row],[Artikelprijs]]&lt;&gt;"",Q4_2025[[#This Row],[Artikelprijs]],Q4_2025[[#This Row],[Stuksprijs]])</f>
        <v>130</v>
      </c>
      <c r="N1795" s="44">
        <f>Q4_2025[[#This Row],[Besteld]]*Q4_2025[[#This Row],[Prijs 2]]</f>
        <v>650</v>
      </c>
      <c r="O1795" s="10">
        <f>IF(Q4_2025[[#This Row],[Brutobedrag 2]]&lt;Q4_2025[[#This Row],[Bruto - Rel.korting]],Q4_2025[[#This Row],[Brutobedrag 2]],Q4_2025[[#This Row],[Brutobedrag 2]]*(100-Q4_2025[[#This Row],[Relatiekorting percentage]])/100)</f>
        <v>650</v>
      </c>
      <c r="R1795" s="3"/>
      <c r="W1795"/>
      <c r="AB1795"/>
    </row>
    <row r="1796" spans="1:28" x14ac:dyDescent="0.3">
      <c r="A1796" t="s">
        <v>935</v>
      </c>
      <c r="B1796">
        <v>5030025</v>
      </c>
      <c r="C1796" t="s">
        <v>938</v>
      </c>
      <c r="D1796">
        <v>5</v>
      </c>
      <c r="E1796" s="10">
        <v>77.25</v>
      </c>
      <c r="F1796" s="10">
        <v>386.25</v>
      </c>
      <c r="G1796" s="10">
        <v>386.25</v>
      </c>
      <c r="H1796">
        <v>0</v>
      </c>
      <c r="I1796" s="51" t="str">
        <f>_xlfn.XLOOKUP(Q4_2025[[#This Row],[Artikelnr]],Artikel_prijzen[Artnr],Artikel_prijzen[Groep],"")</f>
        <v/>
      </c>
      <c r="J1796" s="10" t="str">
        <f>_xlfn.XLOOKUP(Q4_2025[[#This Row],[Artikelnr]],Artikel_prijzen[Artnr],Artikel_prijzen[Prijs 2025],"")</f>
        <v/>
      </c>
      <c r="K1796" t="str">
        <f>IF(Q4_2025[[#This Row],[Artikelprijs]]&lt;&gt;"",IF(Q4_2025[[#This Row],[Stuksprijs]]=Q4_2025[[#This Row],[Artikelprijs]],"Prijs gelijk","Prijs wijkt af"),"")</f>
        <v/>
      </c>
      <c r="L1796" t="str">
        <f>IF(Q4_2025[[#This Row],[Relatiekorting percentage]]=0,
    "Nvt",
    IF(Q4_2025[[#This Row],[Brutobedrag 2]] &lt; Q4_2025[[#This Row],[Bruto - Rel.korting]],
        "Nee",
        "Ja"))</f>
        <v>Nvt</v>
      </c>
      <c r="M1796" s="10">
        <f>IF(Q4_2025[[#This Row],[Artikelprijs]]&lt;&gt;"",Q4_2025[[#This Row],[Artikelprijs]],Q4_2025[[#This Row],[Stuksprijs]])</f>
        <v>77.25</v>
      </c>
      <c r="N1796" s="44">
        <f>Q4_2025[[#This Row],[Besteld]]*Q4_2025[[#This Row],[Prijs 2]]</f>
        <v>386.25</v>
      </c>
      <c r="O1796" s="10">
        <f>IF(Q4_2025[[#This Row],[Brutobedrag 2]]&lt;Q4_2025[[#This Row],[Bruto - Rel.korting]],Q4_2025[[#This Row],[Brutobedrag 2]],Q4_2025[[#This Row],[Brutobedrag 2]]*(100-Q4_2025[[#This Row],[Relatiekorting percentage]])/100)</f>
        <v>386.25</v>
      </c>
      <c r="R1796" s="3"/>
      <c r="W1796"/>
      <c r="AB1796"/>
    </row>
    <row r="1797" spans="1:28" x14ac:dyDescent="0.3">
      <c r="A1797" t="s">
        <v>939</v>
      </c>
      <c r="B1797">
        <v>5031009</v>
      </c>
      <c r="C1797" t="s">
        <v>669</v>
      </c>
      <c r="D1797">
        <v>6</v>
      </c>
      <c r="E1797" s="10">
        <v>89.61</v>
      </c>
      <c r="F1797" s="10">
        <v>537.66</v>
      </c>
      <c r="G1797" s="10">
        <v>537.66</v>
      </c>
      <c r="H1797">
        <v>0</v>
      </c>
      <c r="I1797" s="51" t="str">
        <f>_xlfn.XLOOKUP(Q4_2025[[#This Row],[Artikelnr]],Artikel_prijzen[Artnr],Artikel_prijzen[Groep],"")</f>
        <v/>
      </c>
      <c r="J1797" s="10" t="str">
        <f>_xlfn.XLOOKUP(Q4_2025[[#This Row],[Artikelnr]],Artikel_prijzen[Artnr],Artikel_prijzen[Prijs 2025],"")</f>
        <v/>
      </c>
      <c r="K1797" t="str">
        <f>IF(Q4_2025[[#This Row],[Artikelprijs]]&lt;&gt;"",IF(Q4_2025[[#This Row],[Stuksprijs]]=Q4_2025[[#This Row],[Artikelprijs]],"Prijs gelijk","Prijs wijkt af"),"")</f>
        <v/>
      </c>
      <c r="L1797" t="str">
        <f>IF(Q4_2025[[#This Row],[Relatiekorting percentage]]=0,
    "Nvt",
    IF(Q4_2025[[#This Row],[Brutobedrag 2]] &lt; Q4_2025[[#This Row],[Bruto - Rel.korting]],
        "Nee",
        "Ja"))</f>
        <v>Nvt</v>
      </c>
      <c r="M1797" s="10">
        <f>IF(Q4_2025[[#This Row],[Artikelprijs]]&lt;&gt;"",Q4_2025[[#This Row],[Artikelprijs]],Q4_2025[[#This Row],[Stuksprijs]])</f>
        <v>89.61</v>
      </c>
      <c r="N1797" s="44">
        <f>Q4_2025[[#This Row],[Besteld]]*Q4_2025[[#This Row],[Prijs 2]]</f>
        <v>537.66</v>
      </c>
      <c r="O1797" s="10">
        <f>IF(Q4_2025[[#This Row],[Brutobedrag 2]]&lt;Q4_2025[[#This Row],[Bruto - Rel.korting]],Q4_2025[[#This Row],[Brutobedrag 2]],Q4_2025[[#This Row],[Brutobedrag 2]]*(100-Q4_2025[[#This Row],[Relatiekorting percentage]])/100)</f>
        <v>537.66</v>
      </c>
      <c r="R1797" s="3"/>
      <c r="W1797"/>
      <c r="AB1797"/>
    </row>
    <row r="1798" spans="1:28" x14ac:dyDescent="0.3">
      <c r="A1798" t="s">
        <v>939</v>
      </c>
      <c r="B1798">
        <v>2002070</v>
      </c>
      <c r="C1798" t="s">
        <v>104</v>
      </c>
      <c r="D1798">
        <v>2</v>
      </c>
      <c r="E1798" s="10">
        <v>69.3</v>
      </c>
      <c r="F1798" s="10">
        <v>138.6</v>
      </c>
      <c r="G1798" s="10">
        <v>138.6</v>
      </c>
      <c r="H1798">
        <v>0</v>
      </c>
      <c r="I1798" s="51" t="str">
        <f>_xlfn.XLOOKUP(Q4_2025[[#This Row],[Artikelnr]],Artikel_prijzen[Artnr],Artikel_prijzen[Groep],"")</f>
        <v/>
      </c>
      <c r="J1798" s="10" t="str">
        <f>_xlfn.XLOOKUP(Q4_2025[[#This Row],[Artikelnr]],Artikel_prijzen[Artnr],Artikel_prijzen[Prijs 2025],"")</f>
        <v/>
      </c>
      <c r="K1798" t="str">
        <f>IF(Q4_2025[[#This Row],[Artikelprijs]]&lt;&gt;"",IF(Q4_2025[[#This Row],[Stuksprijs]]=Q4_2025[[#This Row],[Artikelprijs]],"Prijs gelijk","Prijs wijkt af"),"")</f>
        <v/>
      </c>
      <c r="L1798" t="str">
        <f>IF(Q4_2025[[#This Row],[Relatiekorting percentage]]=0,
    "Nvt",
    IF(Q4_2025[[#This Row],[Brutobedrag 2]] &lt; Q4_2025[[#This Row],[Bruto - Rel.korting]],
        "Nee",
        "Ja"))</f>
        <v>Nvt</v>
      </c>
      <c r="M1798" s="10">
        <f>IF(Q4_2025[[#This Row],[Artikelprijs]]&lt;&gt;"",Q4_2025[[#This Row],[Artikelprijs]],Q4_2025[[#This Row],[Stuksprijs]])</f>
        <v>69.3</v>
      </c>
      <c r="N1798" s="44">
        <f>Q4_2025[[#This Row],[Besteld]]*Q4_2025[[#This Row],[Prijs 2]]</f>
        <v>138.6</v>
      </c>
      <c r="O1798" s="10">
        <f>IF(Q4_2025[[#This Row],[Brutobedrag 2]]&lt;Q4_2025[[#This Row],[Bruto - Rel.korting]],Q4_2025[[#This Row],[Brutobedrag 2]],Q4_2025[[#This Row],[Brutobedrag 2]]*(100-Q4_2025[[#This Row],[Relatiekorting percentage]])/100)</f>
        <v>138.6</v>
      </c>
      <c r="R1798" s="3"/>
      <c r="W1798"/>
      <c r="AB1798"/>
    </row>
    <row r="1799" spans="1:28" x14ac:dyDescent="0.3">
      <c r="A1799" t="s">
        <v>939</v>
      </c>
      <c r="B1799">
        <v>5031013</v>
      </c>
      <c r="C1799" t="s">
        <v>399</v>
      </c>
      <c r="D1799">
        <v>4</v>
      </c>
      <c r="E1799" s="10">
        <v>44.29</v>
      </c>
      <c r="F1799" s="10">
        <v>177.16</v>
      </c>
      <c r="G1799" s="10">
        <v>177.16</v>
      </c>
      <c r="H1799">
        <v>0</v>
      </c>
      <c r="I1799" s="51" t="str">
        <f>_xlfn.XLOOKUP(Q4_2025[[#This Row],[Artikelnr]],Artikel_prijzen[Artnr],Artikel_prijzen[Groep],"")</f>
        <v/>
      </c>
      <c r="J1799" s="10" t="str">
        <f>_xlfn.XLOOKUP(Q4_2025[[#This Row],[Artikelnr]],Artikel_prijzen[Artnr],Artikel_prijzen[Prijs 2025],"")</f>
        <v/>
      </c>
      <c r="K1799" t="str">
        <f>IF(Q4_2025[[#This Row],[Artikelprijs]]&lt;&gt;"",IF(Q4_2025[[#This Row],[Stuksprijs]]=Q4_2025[[#This Row],[Artikelprijs]],"Prijs gelijk","Prijs wijkt af"),"")</f>
        <v/>
      </c>
      <c r="L1799" t="str">
        <f>IF(Q4_2025[[#This Row],[Relatiekorting percentage]]=0,
    "Nvt",
    IF(Q4_2025[[#This Row],[Brutobedrag 2]] &lt; Q4_2025[[#This Row],[Bruto - Rel.korting]],
        "Nee",
        "Ja"))</f>
        <v>Nvt</v>
      </c>
      <c r="M1799" s="10">
        <f>IF(Q4_2025[[#This Row],[Artikelprijs]]&lt;&gt;"",Q4_2025[[#This Row],[Artikelprijs]],Q4_2025[[#This Row],[Stuksprijs]])</f>
        <v>44.29</v>
      </c>
      <c r="N1799" s="44">
        <f>Q4_2025[[#This Row],[Besteld]]*Q4_2025[[#This Row],[Prijs 2]]</f>
        <v>177.16</v>
      </c>
      <c r="O1799" s="10">
        <f>IF(Q4_2025[[#This Row],[Brutobedrag 2]]&lt;Q4_2025[[#This Row],[Bruto - Rel.korting]],Q4_2025[[#This Row],[Brutobedrag 2]],Q4_2025[[#This Row],[Brutobedrag 2]]*(100-Q4_2025[[#This Row],[Relatiekorting percentage]])/100)</f>
        <v>177.16</v>
      </c>
      <c r="R1799" s="3"/>
      <c r="W1799"/>
      <c r="AB1799"/>
    </row>
    <row r="1800" spans="1:28" x14ac:dyDescent="0.3">
      <c r="A1800" t="s">
        <v>939</v>
      </c>
      <c r="B1800">
        <v>5030234</v>
      </c>
      <c r="C1800" t="s">
        <v>664</v>
      </c>
      <c r="D1800">
        <v>4</v>
      </c>
      <c r="E1800" s="10">
        <v>180.25</v>
      </c>
      <c r="F1800" s="10">
        <v>721</v>
      </c>
      <c r="G1800" s="10">
        <v>721</v>
      </c>
      <c r="H1800">
        <v>0</v>
      </c>
      <c r="I1800" s="51" t="str">
        <f>_xlfn.XLOOKUP(Q4_2025[[#This Row],[Artikelnr]],Artikel_prijzen[Artnr],Artikel_prijzen[Groep],"")</f>
        <v>Rigging</v>
      </c>
      <c r="J1800" s="10">
        <f>_xlfn.XLOOKUP(Q4_2025[[#This Row],[Artikelnr]],Artikel_prijzen[Artnr],Artikel_prijzen[Prijs 2025],"")</f>
        <v>175</v>
      </c>
      <c r="K1800" t="str">
        <f>IF(Q4_2025[[#This Row],[Artikelprijs]]&lt;&gt;"",IF(Q4_2025[[#This Row],[Stuksprijs]]=Q4_2025[[#This Row],[Artikelprijs]],"Prijs gelijk","Prijs wijkt af"),"")</f>
        <v>Prijs wijkt af</v>
      </c>
      <c r="L1800" t="str">
        <f>IF(Q4_2025[[#This Row],[Relatiekorting percentage]]=0,
    "Nvt",
    IF(Q4_2025[[#This Row],[Brutobedrag 2]] &lt; Q4_2025[[#This Row],[Bruto - Rel.korting]],
        "Nee",
        "Ja"))</f>
        <v>Nvt</v>
      </c>
      <c r="M1800" s="10">
        <f>IF(Q4_2025[[#This Row],[Artikelprijs]]&lt;&gt;"",Q4_2025[[#This Row],[Artikelprijs]],Q4_2025[[#This Row],[Stuksprijs]])</f>
        <v>175</v>
      </c>
      <c r="N1800" s="44">
        <f>Q4_2025[[#This Row],[Besteld]]*Q4_2025[[#This Row],[Prijs 2]]</f>
        <v>700</v>
      </c>
      <c r="O1800" s="10">
        <f>IF(Q4_2025[[#This Row],[Brutobedrag 2]]&lt;Q4_2025[[#This Row],[Bruto - Rel.korting]],Q4_2025[[#This Row],[Brutobedrag 2]],Q4_2025[[#This Row],[Brutobedrag 2]]*(100-Q4_2025[[#This Row],[Relatiekorting percentage]])/100)</f>
        <v>700</v>
      </c>
      <c r="R1800" s="3"/>
      <c r="W1800"/>
      <c r="AB1800"/>
    </row>
    <row r="1801" spans="1:28" x14ac:dyDescent="0.3">
      <c r="A1801" t="s">
        <v>939</v>
      </c>
      <c r="B1801">
        <v>5030228</v>
      </c>
      <c r="C1801" t="s">
        <v>473</v>
      </c>
      <c r="D1801">
        <v>4</v>
      </c>
      <c r="E1801" s="10">
        <v>236.9</v>
      </c>
      <c r="F1801" s="10">
        <v>947.6</v>
      </c>
      <c r="G1801" s="10">
        <v>947.6</v>
      </c>
      <c r="H1801">
        <v>0</v>
      </c>
      <c r="I1801" s="51" t="str">
        <f>_xlfn.XLOOKUP(Q4_2025[[#This Row],[Artikelnr]],Artikel_prijzen[Artnr],Artikel_prijzen[Groep],"")</f>
        <v>Rigging</v>
      </c>
      <c r="J1801" s="10">
        <f>_xlfn.XLOOKUP(Q4_2025[[#This Row],[Artikelnr]],Artikel_prijzen[Artnr],Artikel_prijzen[Prijs 2025],"")</f>
        <v>230</v>
      </c>
      <c r="K1801" t="str">
        <f>IF(Q4_2025[[#This Row],[Artikelprijs]]&lt;&gt;"",IF(Q4_2025[[#This Row],[Stuksprijs]]=Q4_2025[[#This Row],[Artikelprijs]],"Prijs gelijk","Prijs wijkt af"),"")</f>
        <v>Prijs wijkt af</v>
      </c>
      <c r="L1801" t="str">
        <f>IF(Q4_2025[[#This Row],[Relatiekorting percentage]]=0,
    "Nvt",
    IF(Q4_2025[[#This Row],[Brutobedrag 2]] &lt; Q4_2025[[#This Row],[Bruto - Rel.korting]],
        "Nee",
        "Ja"))</f>
        <v>Nvt</v>
      </c>
      <c r="M1801" s="10">
        <f>IF(Q4_2025[[#This Row],[Artikelprijs]]&lt;&gt;"",Q4_2025[[#This Row],[Artikelprijs]],Q4_2025[[#This Row],[Stuksprijs]])</f>
        <v>230</v>
      </c>
      <c r="N1801" s="44">
        <f>Q4_2025[[#This Row],[Besteld]]*Q4_2025[[#This Row],[Prijs 2]]</f>
        <v>920</v>
      </c>
      <c r="O1801" s="10">
        <f>IF(Q4_2025[[#This Row],[Brutobedrag 2]]&lt;Q4_2025[[#This Row],[Bruto - Rel.korting]],Q4_2025[[#This Row],[Brutobedrag 2]],Q4_2025[[#This Row],[Brutobedrag 2]]*(100-Q4_2025[[#This Row],[Relatiekorting percentage]])/100)</f>
        <v>920</v>
      </c>
      <c r="R1801" s="3"/>
      <c r="W1801"/>
      <c r="AB1801"/>
    </row>
    <row r="1802" spans="1:28" x14ac:dyDescent="0.3">
      <c r="A1802" t="s">
        <v>939</v>
      </c>
      <c r="B1802">
        <v>5022017</v>
      </c>
      <c r="C1802" t="s">
        <v>300</v>
      </c>
      <c r="D1802">
        <v>1</v>
      </c>
      <c r="E1802" s="10">
        <v>632.59</v>
      </c>
      <c r="F1802" s="10">
        <v>632.59</v>
      </c>
      <c r="G1802" s="10">
        <v>632.59</v>
      </c>
      <c r="H1802">
        <v>0</v>
      </c>
      <c r="I1802" s="51" t="str">
        <f>_xlfn.XLOOKUP(Q4_2025[[#This Row],[Artikelnr]],Artikel_prijzen[Artnr],Artikel_prijzen[Groep],"")</f>
        <v>Elektra</v>
      </c>
      <c r="J1802" s="10">
        <f>_xlfn.XLOOKUP(Q4_2025[[#This Row],[Artikelnr]],Artikel_prijzen[Artnr],Artikel_prijzen[Prijs 2025],"")</f>
        <v>458.35</v>
      </c>
      <c r="K1802" t="str">
        <f>IF(Q4_2025[[#This Row],[Artikelprijs]]&lt;&gt;"",IF(Q4_2025[[#This Row],[Stuksprijs]]=Q4_2025[[#This Row],[Artikelprijs]],"Prijs gelijk","Prijs wijkt af"),"")</f>
        <v>Prijs wijkt af</v>
      </c>
      <c r="L1802" t="str">
        <f>IF(Q4_2025[[#This Row],[Relatiekorting percentage]]=0,
    "Nvt",
    IF(Q4_2025[[#This Row],[Brutobedrag 2]] &lt; Q4_2025[[#This Row],[Bruto - Rel.korting]],
        "Nee",
        "Ja"))</f>
        <v>Nvt</v>
      </c>
      <c r="M1802" s="10">
        <f>IF(Q4_2025[[#This Row],[Artikelprijs]]&lt;&gt;"",Q4_2025[[#This Row],[Artikelprijs]],Q4_2025[[#This Row],[Stuksprijs]])</f>
        <v>458.35</v>
      </c>
      <c r="N1802" s="44">
        <f>Q4_2025[[#This Row],[Besteld]]*Q4_2025[[#This Row],[Prijs 2]]</f>
        <v>458.35</v>
      </c>
      <c r="O1802" s="10">
        <f>IF(Q4_2025[[#This Row],[Brutobedrag 2]]&lt;Q4_2025[[#This Row],[Bruto - Rel.korting]],Q4_2025[[#This Row],[Brutobedrag 2]],Q4_2025[[#This Row],[Brutobedrag 2]]*(100-Q4_2025[[#This Row],[Relatiekorting percentage]])/100)</f>
        <v>458.35</v>
      </c>
      <c r="R1802" s="3"/>
      <c r="W1802"/>
      <c r="AB1802"/>
    </row>
    <row r="1803" spans="1:28" x14ac:dyDescent="0.3">
      <c r="A1803" t="s">
        <v>939</v>
      </c>
      <c r="B1803">
        <v>5030229</v>
      </c>
      <c r="C1803" t="s">
        <v>18</v>
      </c>
      <c r="D1803">
        <v>8</v>
      </c>
      <c r="E1803" s="10">
        <v>303.85000000000002</v>
      </c>
      <c r="F1803" s="10">
        <v>2430.8000000000002</v>
      </c>
      <c r="G1803" s="10">
        <v>2430.8000000000002</v>
      </c>
      <c r="H1803">
        <v>0</v>
      </c>
      <c r="I1803" s="51" t="str">
        <f>_xlfn.XLOOKUP(Q4_2025[[#This Row],[Artikelnr]],Artikel_prijzen[Artnr],Artikel_prijzen[Groep],"")</f>
        <v>Rigging</v>
      </c>
      <c r="J1803" s="10">
        <f>_xlfn.XLOOKUP(Q4_2025[[#This Row],[Artikelnr]],Artikel_prijzen[Artnr],Artikel_prijzen[Prijs 2025],"")</f>
        <v>295</v>
      </c>
      <c r="K1803" t="str">
        <f>IF(Q4_2025[[#This Row],[Artikelprijs]]&lt;&gt;"",IF(Q4_2025[[#This Row],[Stuksprijs]]=Q4_2025[[#This Row],[Artikelprijs]],"Prijs gelijk","Prijs wijkt af"),"")</f>
        <v>Prijs wijkt af</v>
      </c>
      <c r="L1803" t="str">
        <f>IF(Q4_2025[[#This Row],[Relatiekorting percentage]]=0,
    "Nvt",
    IF(Q4_2025[[#This Row],[Brutobedrag 2]] &lt; Q4_2025[[#This Row],[Bruto - Rel.korting]],
        "Nee",
        "Ja"))</f>
        <v>Nvt</v>
      </c>
      <c r="M1803" s="10">
        <f>IF(Q4_2025[[#This Row],[Artikelprijs]]&lt;&gt;"",Q4_2025[[#This Row],[Artikelprijs]],Q4_2025[[#This Row],[Stuksprijs]])</f>
        <v>295</v>
      </c>
      <c r="N1803" s="44">
        <f>Q4_2025[[#This Row],[Besteld]]*Q4_2025[[#This Row],[Prijs 2]]</f>
        <v>2360</v>
      </c>
      <c r="O1803" s="10">
        <f>IF(Q4_2025[[#This Row],[Brutobedrag 2]]&lt;Q4_2025[[#This Row],[Bruto - Rel.korting]],Q4_2025[[#This Row],[Brutobedrag 2]],Q4_2025[[#This Row],[Brutobedrag 2]]*(100-Q4_2025[[#This Row],[Relatiekorting percentage]])/100)</f>
        <v>2360</v>
      </c>
      <c r="R1803" s="3"/>
      <c r="W1803"/>
      <c r="AB1803"/>
    </row>
    <row r="1804" spans="1:28" x14ac:dyDescent="0.3">
      <c r="A1804" t="s">
        <v>939</v>
      </c>
      <c r="B1804">
        <v>5030232</v>
      </c>
      <c r="C1804" t="s">
        <v>116</v>
      </c>
      <c r="D1804">
        <v>2</v>
      </c>
      <c r="E1804" s="10">
        <v>144.19999999999999</v>
      </c>
      <c r="F1804" s="10">
        <v>288.39999999999998</v>
      </c>
      <c r="G1804" s="10">
        <v>288.39999999999998</v>
      </c>
      <c r="H1804">
        <v>0</v>
      </c>
      <c r="I1804" s="51" t="str">
        <f>_xlfn.XLOOKUP(Q4_2025[[#This Row],[Artikelnr]],Artikel_prijzen[Artnr],Artikel_prijzen[Groep],"")</f>
        <v>Rigging</v>
      </c>
      <c r="J1804" s="10">
        <f>_xlfn.XLOOKUP(Q4_2025[[#This Row],[Artikelnr]],Artikel_prijzen[Artnr],Artikel_prijzen[Prijs 2025],"")</f>
        <v>140</v>
      </c>
      <c r="K1804" t="str">
        <f>IF(Q4_2025[[#This Row],[Artikelprijs]]&lt;&gt;"",IF(Q4_2025[[#This Row],[Stuksprijs]]=Q4_2025[[#This Row],[Artikelprijs]],"Prijs gelijk","Prijs wijkt af"),"")</f>
        <v>Prijs wijkt af</v>
      </c>
      <c r="L1804" t="str">
        <f>IF(Q4_2025[[#This Row],[Relatiekorting percentage]]=0,
    "Nvt",
    IF(Q4_2025[[#This Row],[Brutobedrag 2]] &lt; Q4_2025[[#This Row],[Bruto - Rel.korting]],
        "Nee",
        "Ja"))</f>
        <v>Nvt</v>
      </c>
      <c r="M1804" s="10">
        <f>IF(Q4_2025[[#This Row],[Artikelprijs]]&lt;&gt;"",Q4_2025[[#This Row],[Artikelprijs]],Q4_2025[[#This Row],[Stuksprijs]])</f>
        <v>140</v>
      </c>
      <c r="N1804" s="44">
        <f>Q4_2025[[#This Row],[Besteld]]*Q4_2025[[#This Row],[Prijs 2]]</f>
        <v>280</v>
      </c>
      <c r="O1804" s="10">
        <f>IF(Q4_2025[[#This Row],[Brutobedrag 2]]&lt;Q4_2025[[#This Row],[Bruto - Rel.korting]],Q4_2025[[#This Row],[Brutobedrag 2]],Q4_2025[[#This Row],[Brutobedrag 2]]*(100-Q4_2025[[#This Row],[Relatiekorting percentage]])/100)</f>
        <v>280</v>
      </c>
      <c r="R1804" s="3"/>
      <c r="W1804"/>
      <c r="AB1804"/>
    </row>
    <row r="1805" spans="1:28" x14ac:dyDescent="0.3">
      <c r="A1805" t="s">
        <v>939</v>
      </c>
      <c r="B1805">
        <v>2001104</v>
      </c>
      <c r="C1805" t="s">
        <v>940</v>
      </c>
      <c r="D1805">
        <v>1</v>
      </c>
      <c r="E1805" s="10">
        <v>509.85</v>
      </c>
      <c r="F1805" s="10">
        <v>509.85</v>
      </c>
      <c r="G1805" s="10">
        <v>509.85</v>
      </c>
      <c r="H1805">
        <v>0</v>
      </c>
      <c r="I1805" s="51" t="str">
        <f>_xlfn.XLOOKUP(Q4_2025[[#This Row],[Artikelnr]],Artikel_prijzen[Artnr],Artikel_prijzen[Groep],"")</f>
        <v/>
      </c>
      <c r="J1805" s="10" t="str">
        <f>_xlfn.XLOOKUP(Q4_2025[[#This Row],[Artikelnr]],Artikel_prijzen[Artnr],Artikel_prijzen[Prijs 2025],"")</f>
        <v/>
      </c>
      <c r="K1805" t="str">
        <f>IF(Q4_2025[[#This Row],[Artikelprijs]]&lt;&gt;"",IF(Q4_2025[[#This Row],[Stuksprijs]]=Q4_2025[[#This Row],[Artikelprijs]],"Prijs gelijk","Prijs wijkt af"),"")</f>
        <v/>
      </c>
      <c r="L1805" t="str">
        <f>IF(Q4_2025[[#This Row],[Relatiekorting percentage]]=0,
    "Nvt",
    IF(Q4_2025[[#This Row],[Brutobedrag 2]] &lt; Q4_2025[[#This Row],[Bruto - Rel.korting]],
        "Nee",
        "Ja"))</f>
        <v>Nvt</v>
      </c>
      <c r="M1805" s="10">
        <f>IF(Q4_2025[[#This Row],[Artikelprijs]]&lt;&gt;"",Q4_2025[[#This Row],[Artikelprijs]],Q4_2025[[#This Row],[Stuksprijs]])</f>
        <v>509.85</v>
      </c>
      <c r="N1805" s="44">
        <f>Q4_2025[[#This Row],[Besteld]]*Q4_2025[[#This Row],[Prijs 2]]</f>
        <v>509.85</v>
      </c>
      <c r="O1805" s="10">
        <f>IF(Q4_2025[[#This Row],[Brutobedrag 2]]&lt;Q4_2025[[#This Row],[Bruto - Rel.korting]],Q4_2025[[#This Row],[Brutobedrag 2]],Q4_2025[[#This Row],[Brutobedrag 2]]*(100-Q4_2025[[#This Row],[Relatiekorting percentage]])/100)</f>
        <v>509.85</v>
      </c>
      <c r="R1805" s="3"/>
      <c r="W1805"/>
      <c r="AB1805"/>
    </row>
    <row r="1806" spans="1:28" x14ac:dyDescent="0.3">
      <c r="A1806" t="s">
        <v>939</v>
      </c>
      <c r="B1806">
        <v>2001100</v>
      </c>
      <c r="C1806" t="s">
        <v>941</v>
      </c>
      <c r="D1806">
        <v>1</v>
      </c>
      <c r="E1806" s="10">
        <v>767.25</v>
      </c>
      <c r="F1806" s="10">
        <v>767.25</v>
      </c>
      <c r="G1806" s="10">
        <v>767.25</v>
      </c>
      <c r="H1806">
        <v>0</v>
      </c>
      <c r="I1806" s="51" t="str">
        <f>_xlfn.XLOOKUP(Q4_2025[[#This Row],[Artikelnr]],Artikel_prijzen[Artnr],Artikel_prijzen[Groep],"")</f>
        <v/>
      </c>
      <c r="J1806" s="10" t="str">
        <f>_xlfn.XLOOKUP(Q4_2025[[#This Row],[Artikelnr]],Artikel_prijzen[Artnr],Artikel_prijzen[Prijs 2025],"")</f>
        <v/>
      </c>
      <c r="K1806" t="str">
        <f>IF(Q4_2025[[#This Row],[Artikelprijs]]&lt;&gt;"",IF(Q4_2025[[#This Row],[Stuksprijs]]=Q4_2025[[#This Row],[Artikelprijs]],"Prijs gelijk","Prijs wijkt af"),"")</f>
        <v/>
      </c>
      <c r="L1806" t="str">
        <f>IF(Q4_2025[[#This Row],[Relatiekorting percentage]]=0,
    "Nvt",
    IF(Q4_2025[[#This Row],[Brutobedrag 2]] &lt; Q4_2025[[#This Row],[Bruto - Rel.korting]],
        "Nee",
        "Ja"))</f>
        <v>Nvt</v>
      </c>
      <c r="M1806" s="10">
        <f>IF(Q4_2025[[#This Row],[Artikelprijs]]&lt;&gt;"",Q4_2025[[#This Row],[Artikelprijs]],Q4_2025[[#This Row],[Stuksprijs]])</f>
        <v>767.25</v>
      </c>
      <c r="N1806" s="44">
        <f>Q4_2025[[#This Row],[Besteld]]*Q4_2025[[#This Row],[Prijs 2]]</f>
        <v>767.25</v>
      </c>
      <c r="O1806" s="10">
        <f>IF(Q4_2025[[#This Row],[Brutobedrag 2]]&lt;Q4_2025[[#This Row],[Bruto - Rel.korting]],Q4_2025[[#This Row],[Brutobedrag 2]],Q4_2025[[#This Row],[Brutobedrag 2]]*(100-Q4_2025[[#This Row],[Relatiekorting percentage]])/100)</f>
        <v>767.25</v>
      </c>
      <c r="R1806" s="3"/>
      <c r="W1806"/>
      <c r="AB1806"/>
    </row>
    <row r="1807" spans="1:28" x14ac:dyDescent="0.3">
      <c r="A1807" t="s">
        <v>939</v>
      </c>
      <c r="B1807">
        <v>5022016</v>
      </c>
      <c r="C1807" t="s">
        <v>438</v>
      </c>
      <c r="D1807">
        <v>1</v>
      </c>
      <c r="E1807" s="10">
        <v>516.92999999999995</v>
      </c>
      <c r="F1807" s="10">
        <v>516.92999999999995</v>
      </c>
      <c r="G1807" s="10">
        <v>516.92999999999995</v>
      </c>
      <c r="H1807">
        <v>0</v>
      </c>
      <c r="I1807" s="51" t="str">
        <f>_xlfn.XLOOKUP(Q4_2025[[#This Row],[Artikelnr]],Artikel_prijzen[Artnr],Artikel_prijzen[Groep],"")</f>
        <v>Elektra</v>
      </c>
      <c r="J1807" s="10">
        <f>_xlfn.XLOOKUP(Q4_2025[[#This Row],[Artikelnr]],Artikel_prijzen[Artnr],Artikel_prijzen[Prijs 2025],"")</f>
        <v>386.25</v>
      </c>
      <c r="K1807" t="str">
        <f>IF(Q4_2025[[#This Row],[Artikelprijs]]&lt;&gt;"",IF(Q4_2025[[#This Row],[Stuksprijs]]=Q4_2025[[#This Row],[Artikelprijs]],"Prijs gelijk","Prijs wijkt af"),"")</f>
        <v>Prijs wijkt af</v>
      </c>
      <c r="L1807" t="str">
        <f>IF(Q4_2025[[#This Row],[Relatiekorting percentage]]=0,
    "Nvt",
    IF(Q4_2025[[#This Row],[Brutobedrag 2]] &lt; Q4_2025[[#This Row],[Bruto - Rel.korting]],
        "Nee",
        "Ja"))</f>
        <v>Nvt</v>
      </c>
      <c r="M1807" s="10">
        <f>IF(Q4_2025[[#This Row],[Artikelprijs]]&lt;&gt;"",Q4_2025[[#This Row],[Artikelprijs]],Q4_2025[[#This Row],[Stuksprijs]])</f>
        <v>386.25</v>
      </c>
      <c r="N1807" s="44">
        <f>Q4_2025[[#This Row],[Besteld]]*Q4_2025[[#This Row],[Prijs 2]]</f>
        <v>386.25</v>
      </c>
      <c r="O1807" s="10">
        <f>IF(Q4_2025[[#This Row],[Brutobedrag 2]]&lt;Q4_2025[[#This Row],[Bruto - Rel.korting]],Q4_2025[[#This Row],[Brutobedrag 2]],Q4_2025[[#This Row],[Brutobedrag 2]]*(100-Q4_2025[[#This Row],[Relatiekorting percentage]])/100)</f>
        <v>386.25</v>
      </c>
      <c r="R1807" s="3"/>
      <c r="W1807"/>
      <c r="AB1807"/>
    </row>
    <row r="1808" spans="1:28" x14ac:dyDescent="0.3">
      <c r="A1808" t="s">
        <v>939</v>
      </c>
      <c r="B1808">
        <v>5020001</v>
      </c>
      <c r="C1808" t="s">
        <v>46</v>
      </c>
      <c r="D1808">
        <v>3</v>
      </c>
      <c r="E1808" s="10">
        <v>29.35</v>
      </c>
      <c r="F1808" s="10">
        <v>88.05</v>
      </c>
      <c r="G1808" s="10">
        <v>74.84</v>
      </c>
      <c r="H1808">
        <v>15</v>
      </c>
      <c r="I1808" s="51" t="str">
        <f>_xlfn.XLOOKUP(Q4_2025[[#This Row],[Artikelnr]],Artikel_prijzen[Artnr],Artikel_prijzen[Groep],"")</f>
        <v/>
      </c>
      <c r="J1808" s="10" t="str">
        <f>_xlfn.XLOOKUP(Q4_2025[[#This Row],[Artikelnr]],Artikel_prijzen[Artnr],Artikel_prijzen[Prijs 2025],"")</f>
        <v/>
      </c>
      <c r="K1808" t="str">
        <f>IF(Q4_2025[[#This Row],[Artikelprijs]]&lt;&gt;"",IF(Q4_2025[[#This Row],[Stuksprijs]]=Q4_2025[[#This Row],[Artikelprijs]],"Prijs gelijk","Prijs wijkt af"),"")</f>
        <v/>
      </c>
      <c r="L1808" t="str">
        <f>IF(Q4_2025[[#This Row],[Relatiekorting percentage]]=0,
    "Nvt",
    IF(Q4_2025[[#This Row],[Brutobedrag 2]] &lt; Q4_2025[[#This Row],[Bruto - Rel.korting]],
        "Nee",
        "Ja"))</f>
        <v>Ja</v>
      </c>
      <c r="M1808" s="10">
        <f>IF(Q4_2025[[#This Row],[Artikelprijs]]&lt;&gt;"",Q4_2025[[#This Row],[Artikelprijs]],Q4_2025[[#This Row],[Stuksprijs]])</f>
        <v>29.35</v>
      </c>
      <c r="N1808" s="44">
        <f>Q4_2025[[#This Row],[Besteld]]*Q4_2025[[#This Row],[Prijs 2]]</f>
        <v>88.050000000000011</v>
      </c>
      <c r="O1808" s="10">
        <f>IF(Q4_2025[[#This Row],[Brutobedrag 2]]&lt;Q4_2025[[#This Row],[Bruto - Rel.korting]],Q4_2025[[#This Row],[Brutobedrag 2]],Q4_2025[[#This Row],[Brutobedrag 2]]*(100-Q4_2025[[#This Row],[Relatiekorting percentage]])/100)</f>
        <v>74.842500000000015</v>
      </c>
      <c r="R1808" s="3"/>
      <c r="W1808"/>
      <c r="AB1808"/>
    </row>
    <row r="1809" spans="1:28" x14ac:dyDescent="0.3">
      <c r="A1809" t="s">
        <v>939</v>
      </c>
      <c r="B1809">
        <v>5020002</v>
      </c>
      <c r="C1809" t="s">
        <v>56</v>
      </c>
      <c r="D1809">
        <v>1</v>
      </c>
      <c r="E1809" s="10">
        <v>39.65</v>
      </c>
      <c r="F1809" s="10">
        <v>39.65</v>
      </c>
      <c r="G1809" s="10">
        <v>33.700000000000003</v>
      </c>
      <c r="H1809">
        <v>15</v>
      </c>
      <c r="I1809" s="51" t="str">
        <f>_xlfn.XLOOKUP(Q4_2025[[#This Row],[Artikelnr]],Artikel_prijzen[Artnr],Artikel_prijzen[Groep],"")</f>
        <v/>
      </c>
      <c r="J1809" s="10" t="str">
        <f>_xlfn.XLOOKUP(Q4_2025[[#This Row],[Artikelnr]],Artikel_prijzen[Artnr],Artikel_prijzen[Prijs 2025],"")</f>
        <v/>
      </c>
      <c r="K1809" t="str">
        <f>IF(Q4_2025[[#This Row],[Artikelprijs]]&lt;&gt;"",IF(Q4_2025[[#This Row],[Stuksprijs]]=Q4_2025[[#This Row],[Artikelprijs]],"Prijs gelijk","Prijs wijkt af"),"")</f>
        <v/>
      </c>
      <c r="L1809" t="str">
        <f>IF(Q4_2025[[#This Row],[Relatiekorting percentage]]=0,
    "Nvt",
    IF(Q4_2025[[#This Row],[Brutobedrag 2]] &lt; Q4_2025[[#This Row],[Bruto - Rel.korting]],
        "Nee",
        "Ja"))</f>
        <v>Ja</v>
      </c>
      <c r="M1809" s="10">
        <f>IF(Q4_2025[[#This Row],[Artikelprijs]]&lt;&gt;"",Q4_2025[[#This Row],[Artikelprijs]],Q4_2025[[#This Row],[Stuksprijs]])</f>
        <v>39.65</v>
      </c>
      <c r="N1809" s="44">
        <f>Q4_2025[[#This Row],[Besteld]]*Q4_2025[[#This Row],[Prijs 2]]</f>
        <v>39.65</v>
      </c>
      <c r="O1809" s="10">
        <f>IF(Q4_2025[[#This Row],[Brutobedrag 2]]&lt;Q4_2025[[#This Row],[Bruto - Rel.korting]],Q4_2025[[#This Row],[Brutobedrag 2]],Q4_2025[[#This Row],[Brutobedrag 2]]*(100-Q4_2025[[#This Row],[Relatiekorting percentage]])/100)</f>
        <v>33.702500000000001</v>
      </c>
      <c r="R1809" s="3"/>
      <c r="W1809"/>
      <c r="AB1809"/>
    </row>
    <row r="1810" spans="1:28" x14ac:dyDescent="0.3">
      <c r="A1810" t="s">
        <v>939</v>
      </c>
      <c r="B1810">
        <v>5030229</v>
      </c>
      <c r="C1810" t="s">
        <v>18</v>
      </c>
      <c r="D1810">
        <v>5</v>
      </c>
      <c r="E1810" s="10">
        <v>303.85000000000002</v>
      </c>
      <c r="F1810" s="10">
        <v>1519.25</v>
      </c>
      <c r="G1810" s="10">
        <v>1519.25</v>
      </c>
      <c r="H1810">
        <v>0</v>
      </c>
      <c r="I1810" s="51" t="str">
        <f>_xlfn.XLOOKUP(Q4_2025[[#This Row],[Artikelnr]],Artikel_prijzen[Artnr],Artikel_prijzen[Groep],"")</f>
        <v>Rigging</v>
      </c>
      <c r="J1810" s="10">
        <f>_xlfn.XLOOKUP(Q4_2025[[#This Row],[Artikelnr]],Artikel_prijzen[Artnr],Artikel_prijzen[Prijs 2025],"")</f>
        <v>295</v>
      </c>
      <c r="K1810" t="str">
        <f>IF(Q4_2025[[#This Row],[Artikelprijs]]&lt;&gt;"",IF(Q4_2025[[#This Row],[Stuksprijs]]=Q4_2025[[#This Row],[Artikelprijs]],"Prijs gelijk","Prijs wijkt af"),"")</f>
        <v>Prijs wijkt af</v>
      </c>
      <c r="L1810" t="str">
        <f>IF(Q4_2025[[#This Row],[Relatiekorting percentage]]=0,
    "Nvt",
    IF(Q4_2025[[#This Row],[Brutobedrag 2]] &lt; Q4_2025[[#This Row],[Bruto - Rel.korting]],
        "Nee",
        "Ja"))</f>
        <v>Nvt</v>
      </c>
      <c r="M1810" s="10">
        <f>IF(Q4_2025[[#This Row],[Artikelprijs]]&lt;&gt;"",Q4_2025[[#This Row],[Artikelprijs]],Q4_2025[[#This Row],[Stuksprijs]])</f>
        <v>295</v>
      </c>
      <c r="N1810" s="44">
        <f>Q4_2025[[#This Row],[Besteld]]*Q4_2025[[#This Row],[Prijs 2]]</f>
        <v>1475</v>
      </c>
      <c r="O1810" s="10">
        <f>IF(Q4_2025[[#This Row],[Brutobedrag 2]]&lt;Q4_2025[[#This Row],[Bruto - Rel.korting]],Q4_2025[[#This Row],[Brutobedrag 2]],Q4_2025[[#This Row],[Brutobedrag 2]]*(100-Q4_2025[[#This Row],[Relatiekorting percentage]])/100)</f>
        <v>1475</v>
      </c>
      <c r="R1810" s="3"/>
      <c r="W1810"/>
      <c r="AB1810"/>
    </row>
    <row r="1811" spans="1:28" x14ac:dyDescent="0.3">
      <c r="A1811" t="s">
        <v>939</v>
      </c>
      <c r="B1811">
        <v>5031047</v>
      </c>
      <c r="C1811" t="s">
        <v>27</v>
      </c>
      <c r="D1811">
        <v>6</v>
      </c>
      <c r="E1811" s="10">
        <v>35.020000000000003</v>
      </c>
      <c r="F1811" s="10">
        <v>210.12</v>
      </c>
      <c r="G1811" s="10">
        <v>178.6</v>
      </c>
      <c r="H1811">
        <v>15</v>
      </c>
      <c r="I1811" s="51" t="str">
        <f>_xlfn.XLOOKUP(Q4_2025[[#This Row],[Artikelnr]],Artikel_prijzen[Artnr],Artikel_prijzen[Groep],"")</f>
        <v/>
      </c>
      <c r="J1811" s="10" t="str">
        <f>_xlfn.XLOOKUP(Q4_2025[[#This Row],[Artikelnr]],Artikel_prijzen[Artnr],Artikel_prijzen[Prijs 2025],"")</f>
        <v/>
      </c>
      <c r="K1811" t="str">
        <f>IF(Q4_2025[[#This Row],[Artikelprijs]]&lt;&gt;"",IF(Q4_2025[[#This Row],[Stuksprijs]]=Q4_2025[[#This Row],[Artikelprijs]],"Prijs gelijk","Prijs wijkt af"),"")</f>
        <v/>
      </c>
      <c r="L1811" t="str">
        <f>IF(Q4_2025[[#This Row],[Relatiekorting percentage]]=0,
    "Nvt",
    IF(Q4_2025[[#This Row],[Brutobedrag 2]] &lt; Q4_2025[[#This Row],[Bruto - Rel.korting]],
        "Nee",
        "Ja"))</f>
        <v>Ja</v>
      </c>
      <c r="M1811" s="10">
        <f>IF(Q4_2025[[#This Row],[Artikelprijs]]&lt;&gt;"",Q4_2025[[#This Row],[Artikelprijs]],Q4_2025[[#This Row],[Stuksprijs]])</f>
        <v>35.020000000000003</v>
      </c>
      <c r="N1811" s="44">
        <f>Q4_2025[[#This Row],[Besteld]]*Q4_2025[[#This Row],[Prijs 2]]</f>
        <v>210.12</v>
      </c>
      <c r="O1811" s="10">
        <f>IF(Q4_2025[[#This Row],[Brutobedrag 2]]&lt;Q4_2025[[#This Row],[Bruto - Rel.korting]],Q4_2025[[#This Row],[Brutobedrag 2]],Q4_2025[[#This Row],[Brutobedrag 2]]*(100-Q4_2025[[#This Row],[Relatiekorting percentage]])/100)</f>
        <v>178.602</v>
      </c>
      <c r="R1811" s="3"/>
      <c r="W1811"/>
      <c r="AB1811"/>
    </row>
    <row r="1812" spans="1:28" x14ac:dyDescent="0.3">
      <c r="A1812" t="s">
        <v>939</v>
      </c>
      <c r="B1812">
        <v>5031052</v>
      </c>
      <c r="C1812" t="s">
        <v>12</v>
      </c>
      <c r="D1812">
        <v>20</v>
      </c>
      <c r="E1812" s="10">
        <v>88.07</v>
      </c>
      <c r="F1812" s="10">
        <v>1761.4</v>
      </c>
      <c r="G1812" s="10">
        <v>1497.19</v>
      </c>
      <c r="H1812">
        <v>15</v>
      </c>
      <c r="I1812" s="51" t="str">
        <f>_xlfn.XLOOKUP(Q4_2025[[#This Row],[Artikelnr]],Artikel_prijzen[Artnr],Artikel_prijzen[Groep],"")</f>
        <v/>
      </c>
      <c r="J1812" s="10" t="str">
        <f>_xlfn.XLOOKUP(Q4_2025[[#This Row],[Artikelnr]],Artikel_prijzen[Artnr],Artikel_prijzen[Prijs 2025],"")</f>
        <v/>
      </c>
      <c r="K1812" t="str">
        <f>IF(Q4_2025[[#This Row],[Artikelprijs]]&lt;&gt;"",IF(Q4_2025[[#This Row],[Stuksprijs]]=Q4_2025[[#This Row],[Artikelprijs]],"Prijs gelijk","Prijs wijkt af"),"")</f>
        <v/>
      </c>
      <c r="L1812" t="str">
        <f>IF(Q4_2025[[#This Row],[Relatiekorting percentage]]=0,
    "Nvt",
    IF(Q4_2025[[#This Row],[Brutobedrag 2]] &lt; Q4_2025[[#This Row],[Bruto - Rel.korting]],
        "Nee",
        "Ja"))</f>
        <v>Ja</v>
      </c>
      <c r="M1812" s="10">
        <f>IF(Q4_2025[[#This Row],[Artikelprijs]]&lt;&gt;"",Q4_2025[[#This Row],[Artikelprijs]],Q4_2025[[#This Row],[Stuksprijs]])</f>
        <v>88.07</v>
      </c>
      <c r="N1812" s="44">
        <f>Q4_2025[[#This Row],[Besteld]]*Q4_2025[[#This Row],[Prijs 2]]</f>
        <v>1761.3999999999999</v>
      </c>
      <c r="O1812" s="10">
        <f>IF(Q4_2025[[#This Row],[Brutobedrag 2]]&lt;Q4_2025[[#This Row],[Bruto - Rel.korting]],Q4_2025[[#This Row],[Brutobedrag 2]],Q4_2025[[#This Row],[Brutobedrag 2]]*(100-Q4_2025[[#This Row],[Relatiekorting percentage]])/100)</f>
        <v>1497.19</v>
      </c>
      <c r="R1812" s="3"/>
      <c r="W1812"/>
      <c r="AB1812"/>
    </row>
    <row r="1813" spans="1:28" x14ac:dyDescent="0.3">
      <c r="A1813" t="s">
        <v>939</v>
      </c>
      <c r="B1813">
        <v>5031056</v>
      </c>
      <c r="C1813" t="s">
        <v>15</v>
      </c>
      <c r="D1813">
        <v>4</v>
      </c>
      <c r="E1813" s="10">
        <v>69.78</v>
      </c>
      <c r="F1813" s="10">
        <v>279.12</v>
      </c>
      <c r="G1813" s="10">
        <v>237.25</v>
      </c>
      <c r="H1813">
        <v>15</v>
      </c>
      <c r="I1813" s="51" t="str">
        <f>_xlfn.XLOOKUP(Q4_2025[[#This Row],[Artikelnr]],Artikel_prijzen[Artnr],Artikel_prijzen[Groep],"")</f>
        <v/>
      </c>
      <c r="J1813" s="10" t="str">
        <f>_xlfn.XLOOKUP(Q4_2025[[#This Row],[Artikelnr]],Artikel_prijzen[Artnr],Artikel_prijzen[Prijs 2025],"")</f>
        <v/>
      </c>
      <c r="K1813" t="str">
        <f>IF(Q4_2025[[#This Row],[Artikelprijs]]&lt;&gt;"",IF(Q4_2025[[#This Row],[Stuksprijs]]=Q4_2025[[#This Row],[Artikelprijs]],"Prijs gelijk","Prijs wijkt af"),"")</f>
        <v/>
      </c>
      <c r="L1813" t="str">
        <f>IF(Q4_2025[[#This Row],[Relatiekorting percentage]]=0,
    "Nvt",
    IF(Q4_2025[[#This Row],[Brutobedrag 2]] &lt; Q4_2025[[#This Row],[Bruto - Rel.korting]],
        "Nee",
        "Ja"))</f>
        <v>Ja</v>
      </c>
      <c r="M1813" s="10">
        <f>IF(Q4_2025[[#This Row],[Artikelprijs]]&lt;&gt;"",Q4_2025[[#This Row],[Artikelprijs]],Q4_2025[[#This Row],[Stuksprijs]])</f>
        <v>69.78</v>
      </c>
      <c r="N1813" s="44">
        <f>Q4_2025[[#This Row],[Besteld]]*Q4_2025[[#This Row],[Prijs 2]]</f>
        <v>279.12</v>
      </c>
      <c r="O1813" s="10">
        <f>IF(Q4_2025[[#This Row],[Brutobedrag 2]]&lt;Q4_2025[[#This Row],[Bruto - Rel.korting]],Q4_2025[[#This Row],[Brutobedrag 2]],Q4_2025[[#This Row],[Brutobedrag 2]]*(100-Q4_2025[[#This Row],[Relatiekorting percentage]])/100)</f>
        <v>237.25200000000001</v>
      </c>
      <c r="R1813" s="3"/>
      <c r="W1813"/>
      <c r="AB1813"/>
    </row>
    <row r="1814" spans="1:28" x14ac:dyDescent="0.3">
      <c r="A1814" t="s">
        <v>939</v>
      </c>
      <c r="B1814">
        <v>5031058</v>
      </c>
      <c r="C1814" t="s">
        <v>346</v>
      </c>
      <c r="D1814">
        <v>1</v>
      </c>
      <c r="E1814" s="10">
        <v>69.78</v>
      </c>
      <c r="F1814" s="10">
        <v>69.78</v>
      </c>
      <c r="G1814" s="10">
        <v>59.31</v>
      </c>
      <c r="H1814">
        <v>15</v>
      </c>
      <c r="I1814" s="51" t="str">
        <f>_xlfn.XLOOKUP(Q4_2025[[#This Row],[Artikelnr]],Artikel_prijzen[Artnr],Artikel_prijzen[Groep],"")</f>
        <v/>
      </c>
      <c r="J1814" s="10" t="str">
        <f>_xlfn.XLOOKUP(Q4_2025[[#This Row],[Artikelnr]],Artikel_prijzen[Artnr],Artikel_prijzen[Prijs 2025],"")</f>
        <v/>
      </c>
      <c r="K1814" t="str">
        <f>IF(Q4_2025[[#This Row],[Artikelprijs]]&lt;&gt;"",IF(Q4_2025[[#This Row],[Stuksprijs]]=Q4_2025[[#This Row],[Artikelprijs]],"Prijs gelijk","Prijs wijkt af"),"")</f>
        <v/>
      </c>
      <c r="L1814" t="str">
        <f>IF(Q4_2025[[#This Row],[Relatiekorting percentage]]=0,
    "Nvt",
    IF(Q4_2025[[#This Row],[Brutobedrag 2]] &lt; Q4_2025[[#This Row],[Bruto - Rel.korting]],
        "Nee",
        "Ja"))</f>
        <v>Ja</v>
      </c>
      <c r="M1814" s="10">
        <f>IF(Q4_2025[[#This Row],[Artikelprijs]]&lt;&gt;"",Q4_2025[[#This Row],[Artikelprijs]],Q4_2025[[#This Row],[Stuksprijs]])</f>
        <v>69.78</v>
      </c>
      <c r="N1814" s="44">
        <f>Q4_2025[[#This Row],[Besteld]]*Q4_2025[[#This Row],[Prijs 2]]</f>
        <v>69.78</v>
      </c>
      <c r="O1814" s="10">
        <f>IF(Q4_2025[[#This Row],[Brutobedrag 2]]&lt;Q4_2025[[#This Row],[Bruto - Rel.korting]],Q4_2025[[#This Row],[Brutobedrag 2]],Q4_2025[[#This Row],[Brutobedrag 2]]*(100-Q4_2025[[#This Row],[Relatiekorting percentage]])/100)</f>
        <v>59.313000000000002</v>
      </c>
      <c r="R1814" s="3"/>
      <c r="W1814"/>
      <c r="AB1814"/>
    </row>
    <row r="1815" spans="1:28" x14ac:dyDescent="0.3">
      <c r="A1815" t="s">
        <v>939</v>
      </c>
      <c r="B1815">
        <v>5031059</v>
      </c>
      <c r="C1815" t="s">
        <v>17</v>
      </c>
      <c r="D1815">
        <v>4</v>
      </c>
      <c r="E1815" s="10">
        <v>69.78</v>
      </c>
      <c r="F1815" s="10">
        <v>279.12</v>
      </c>
      <c r="G1815" s="10">
        <v>237.25</v>
      </c>
      <c r="H1815">
        <v>15</v>
      </c>
      <c r="I1815" s="51" t="str">
        <f>_xlfn.XLOOKUP(Q4_2025[[#This Row],[Artikelnr]],Artikel_prijzen[Artnr],Artikel_prijzen[Groep],"")</f>
        <v/>
      </c>
      <c r="J1815" s="10" t="str">
        <f>_xlfn.XLOOKUP(Q4_2025[[#This Row],[Artikelnr]],Artikel_prijzen[Artnr],Artikel_prijzen[Prijs 2025],"")</f>
        <v/>
      </c>
      <c r="K1815" t="str">
        <f>IF(Q4_2025[[#This Row],[Artikelprijs]]&lt;&gt;"",IF(Q4_2025[[#This Row],[Stuksprijs]]=Q4_2025[[#This Row],[Artikelprijs]],"Prijs gelijk","Prijs wijkt af"),"")</f>
        <v/>
      </c>
      <c r="L1815" t="str">
        <f>IF(Q4_2025[[#This Row],[Relatiekorting percentage]]=0,
    "Nvt",
    IF(Q4_2025[[#This Row],[Brutobedrag 2]] &lt; Q4_2025[[#This Row],[Bruto - Rel.korting]],
        "Nee",
        "Ja"))</f>
        <v>Ja</v>
      </c>
      <c r="M1815" s="10">
        <f>IF(Q4_2025[[#This Row],[Artikelprijs]]&lt;&gt;"",Q4_2025[[#This Row],[Artikelprijs]],Q4_2025[[#This Row],[Stuksprijs]])</f>
        <v>69.78</v>
      </c>
      <c r="N1815" s="44">
        <f>Q4_2025[[#This Row],[Besteld]]*Q4_2025[[#This Row],[Prijs 2]]</f>
        <v>279.12</v>
      </c>
      <c r="O1815" s="10">
        <f>IF(Q4_2025[[#This Row],[Brutobedrag 2]]&lt;Q4_2025[[#This Row],[Bruto - Rel.korting]],Q4_2025[[#This Row],[Brutobedrag 2]],Q4_2025[[#This Row],[Brutobedrag 2]]*(100-Q4_2025[[#This Row],[Relatiekorting percentage]])/100)</f>
        <v>237.25200000000001</v>
      </c>
      <c r="R1815" s="3"/>
      <c r="W1815"/>
      <c r="AB1815"/>
    </row>
    <row r="1816" spans="1:28" x14ac:dyDescent="0.3">
      <c r="A1816" t="s">
        <v>939</v>
      </c>
      <c r="B1816">
        <v>1007051</v>
      </c>
      <c r="C1816" t="s">
        <v>54</v>
      </c>
      <c r="D1816">
        <v>24</v>
      </c>
      <c r="E1816" s="10">
        <v>88.57</v>
      </c>
      <c r="F1816" s="10">
        <v>2125.6799999999998</v>
      </c>
      <c r="G1816" s="10">
        <v>1806.83</v>
      </c>
      <c r="H1816">
        <v>15</v>
      </c>
      <c r="I1816" s="51" t="str">
        <f>_xlfn.XLOOKUP(Q4_2025[[#This Row],[Artikelnr]],Artikel_prijzen[Artnr],Artikel_prijzen[Groep],"")</f>
        <v/>
      </c>
      <c r="J1816" s="10" t="str">
        <f>_xlfn.XLOOKUP(Q4_2025[[#This Row],[Artikelnr]],Artikel_prijzen[Artnr],Artikel_prijzen[Prijs 2025],"")</f>
        <v/>
      </c>
      <c r="K1816" t="str">
        <f>IF(Q4_2025[[#This Row],[Artikelprijs]]&lt;&gt;"",IF(Q4_2025[[#This Row],[Stuksprijs]]=Q4_2025[[#This Row],[Artikelprijs]],"Prijs gelijk","Prijs wijkt af"),"")</f>
        <v/>
      </c>
      <c r="L1816" t="str">
        <f>IF(Q4_2025[[#This Row],[Relatiekorting percentage]]=0,
    "Nvt",
    IF(Q4_2025[[#This Row],[Brutobedrag 2]] &lt; Q4_2025[[#This Row],[Bruto - Rel.korting]],
        "Nee",
        "Ja"))</f>
        <v>Ja</v>
      </c>
      <c r="M1816" s="10">
        <f>IF(Q4_2025[[#This Row],[Artikelprijs]]&lt;&gt;"",Q4_2025[[#This Row],[Artikelprijs]],Q4_2025[[#This Row],[Stuksprijs]])</f>
        <v>88.57</v>
      </c>
      <c r="N1816" s="44">
        <f>Q4_2025[[#This Row],[Besteld]]*Q4_2025[[#This Row],[Prijs 2]]</f>
        <v>2125.6799999999998</v>
      </c>
      <c r="O1816" s="10">
        <f>IF(Q4_2025[[#This Row],[Brutobedrag 2]]&lt;Q4_2025[[#This Row],[Bruto - Rel.korting]],Q4_2025[[#This Row],[Brutobedrag 2]],Q4_2025[[#This Row],[Brutobedrag 2]]*(100-Q4_2025[[#This Row],[Relatiekorting percentage]])/100)</f>
        <v>1806.828</v>
      </c>
      <c r="R1816" s="3"/>
      <c r="W1816"/>
      <c r="AB1816"/>
    </row>
    <row r="1817" spans="1:28" x14ac:dyDescent="0.3">
      <c r="A1817" t="s">
        <v>939</v>
      </c>
      <c r="B1817">
        <v>5021008</v>
      </c>
      <c r="C1817" t="s">
        <v>934</v>
      </c>
      <c r="D1817">
        <v>1</v>
      </c>
      <c r="E1817" s="10">
        <v>604.09</v>
      </c>
      <c r="F1817" s="10">
        <v>604.09</v>
      </c>
      <c r="G1817" s="10">
        <v>604.09</v>
      </c>
      <c r="H1817">
        <v>0</v>
      </c>
      <c r="I1817" s="51" t="str">
        <f>_xlfn.XLOOKUP(Q4_2025[[#This Row],[Artikelnr]],Artikel_prijzen[Artnr],Artikel_prijzen[Groep],"")</f>
        <v>Elektra</v>
      </c>
      <c r="J1817" s="10">
        <f>_xlfn.XLOOKUP(Q4_2025[[#This Row],[Artikelnr]],Artikel_prijzen[Artnr],Artikel_prijzen[Prijs 2025],"")</f>
        <v>499.55</v>
      </c>
      <c r="K1817" t="str">
        <f>IF(Q4_2025[[#This Row],[Artikelprijs]]&lt;&gt;"",IF(Q4_2025[[#This Row],[Stuksprijs]]=Q4_2025[[#This Row],[Artikelprijs]],"Prijs gelijk","Prijs wijkt af"),"")</f>
        <v>Prijs wijkt af</v>
      </c>
      <c r="L1817" t="str">
        <f>IF(Q4_2025[[#This Row],[Relatiekorting percentage]]=0,
    "Nvt",
    IF(Q4_2025[[#This Row],[Brutobedrag 2]] &lt; Q4_2025[[#This Row],[Bruto - Rel.korting]],
        "Nee",
        "Ja"))</f>
        <v>Nvt</v>
      </c>
      <c r="M1817" s="10">
        <f>IF(Q4_2025[[#This Row],[Artikelprijs]]&lt;&gt;"",Q4_2025[[#This Row],[Artikelprijs]],Q4_2025[[#This Row],[Stuksprijs]])</f>
        <v>499.55</v>
      </c>
      <c r="N1817" s="44">
        <f>Q4_2025[[#This Row],[Besteld]]*Q4_2025[[#This Row],[Prijs 2]]</f>
        <v>499.55</v>
      </c>
      <c r="O1817" s="10">
        <f>IF(Q4_2025[[#This Row],[Brutobedrag 2]]&lt;Q4_2025[[#This Row],[Bruto - Rel.korting]],Q4_2025[[#This Row],[Brutobedrag 2]],Q4_2025[[#This Row],[Brutobedrag 2]]*(100-Q4_2025[[#This Row],[Relatiekorting percentage]])/100)</f>
        <v>499.55</v>
      </c>
      <c r="R1817" s="3"/>
      <c r="W1817"/>
      <c r="AB1817"/>
    </row>
    <row r="1818" spans="1:28" x14ac:dyDescent="0.3">
      <c r="A1818" t="s">
        <v>939</v>
      </c>
      <c r="B1818">
        <v>5031053</v>
      </c>
      <c r="C1818" t="s">
        <v>10</v>
      </c>
      <c r="D1818">
        <v>4</v>
      </c>
      <c r="E1818" s="10">
        <v>113.3</v>
      </c>
      <c r="F1818" s="10">
        <v>453.2</v>
      </c>
      <c r="G1818" s="10">
        <v>453.2</v>
      </c>
      <c r="H1818">
        <v>0</v>
      </c>
      <c r="I1818" s="51" t="str">
        <f>_xlfn.XLOOKUP(Q4_2025[[#This Row],[Artikelnr]],Artikel_prijzen[Artnr],Artikel_prijzen[Groep],"")</f>
        <v/>
      </c>
      <c r="J1818" s="10" t="str">
        <f>_xlfn.XLOOKUP(Q4_2025[[#This Row],[Artikelnr]],Artikel_prijzen[Artnr],Artikel_prijzen[Prijs 2025],"")</f>
        <v/>
      </c>
      <c r="K1818" t="str">
        <f>IF(Q4_2025[[#This Row],[Artikelprijs]]&lt;&gt;"",IF(Q4_2025[[#This Row],[Stuksprijs]]=Q4_2025[[#This Row],[Artikelprijs]],"Prijs gelijk","Prijs wijkt af"),"")</f>
        <v/>
      </c>
      <c r="L1818" t="str">
        <f>IF(Q4_2025[[#This Row],[Relatiekorting percentage]]=0,
    "Nvt",
    IF(Q4_2025[[#This Row],[Brutobedrag 2]] &lt; Q4_2025[[#This Row],[Bruto - Rel.korting]],
        "Nee",
        "Ja"))</f>
        <v>Nvt</v>
      </c>
      <c r="M1818" s="10">
        <f>IF(Q4_2025[[#This Row],[Artikelprijs]]&lt;&gt;"",Q4_2025[[#This Row],[Artikelprijs]],Q4_2025[[#This Row],[Stuksprijs]])</f>
        <v>113.3</v>
      </c>
      <c r="N1818" s="44">
        <f>Q4_2025[[#This Row],[Besteld]]*Q4_2025[[#This Row],[Prijs 2]]</f>
        <v>453.2</v>
      </c>
      <c r="O1818" s="10">
        <f>IF(Q4_2025[[#This Row],[Brutobedrag 2]]&lt;Q4_2025[[#This Row],[Bruto - Rel.korting]],Q4_2025[[#This Row],[Brutobedrag 2]],Q4_2025[[#This Row],[Brutobedrag 2]]*(100-Q4_2025[[#This Row],[Relatiekorting percentage]])/100)</f>
        <v>453.2</v>
      </c>
      <c r="R1818" s="3"/>
      <c r="W1818"/>
      <c r="AB1818"/>
    </row>
    <row r="1819" spans="1:28" x14ac:dyDescent="0.3">
      <c r="A1819" t="s">
        <v>939</v>
      </c>
      <c r="B1819">
        <v>5031056</v>
      </c>
      <c r="C1819" t="s">
        <v>15</v>
      </c>
      <c r="D1819">
        <v>4</v>
      </c>
      <c r="E1819" s="10">
        <v>69.78</v>
      </c>
      <c r="F1819" s="10">
        <v>279.12</v>
      </c>
      <c r="G1819" s="10">
        <v>279.12</v>
      </c>
      <c r="H1819">
        <v>0</v>
      </c>
      <c r="I1819" s="51" t="str">
        <f>_xlfn.XLOOKUP(Q4_2025[[#This Row],[Artikelnr]],Artikel_prijzen[Artnr],Artikel_prijzen[Groep],"")</f>
        <v/>
      </c>
      <c r="J1819" s="10" t="str">
        <f>_xlfn.XLOOKUP(Q4_2025[[#This Row],[Artikelnr]],Artikel_prijzen[Artnr],Artikel_prijzen[Prijs 2025],"")</f>
        <v/>
      </c>
      <c r="K1819" t="str">
        <f>IF(Q4_2025[[#This Row],[Artikelprijs]]&lt;&gt;"",IF(Q4_2025[[#This Row],[Stuksprijs]]=Q4_2025[[#This Row],[Artikelprijs]],"Prijs gelijk","Prijs wijkt af"),"")</f>
        <v/>
      </c>
      <c r="L1819" t="str">
        <f>IF(Q4_2025[[#This Row],[Relatiekorting percentage]]=0,
    "Nvt",
    IF(Q4_2025[[#This Row],[Brutobedrag 2]] &lt; Q4_2025[[#This Row],[Bruto - Rel.korting]],
        "Nee",
        "Ja"))</f>
        <v>Nvt</v>
      </c>
      <c r="M1819" s="10">
        <f>IF(Q4_2025[[#This Row],[Artikelprijs]]&lt;&gt;"",Q4_2025[[#This Row],[Artikelprijs]],Q4_2025[[#This Row],[Stuksprijs]])</f>
        <v>69.78</v>
      </c>
      <c r="N1819" s="44">
        <f>Q4_2025[[#This Row],[Besteld]]*Q4_2025[[#This Row],[Prijs 2]]</f>
        <v>279.12</v>
      </c>
      <c r="O1819" s="10">
        <f>IF(Q4_2025[[#This Row],[Brutobedrag 2]]&lt;Q4_2025[[#This Row],[Bruto - Rel.korting]],Q4_2025[[#This Row],[Brutobedrag 2]],Q4_2025[[#This Row],[Brutobedrag 2]]*(100-Q4_2025[[#This Row],[Relatiekorting percentage]])/100)</f>
        <v>279.12</v>
      </c>
      <c r="R1819" s="3"/>
      <c r="W1819"/>
      <c r="AB1819"/>
    </row>
    <row r="1820" spans="1:28" x14ac:dyDescent="0.3">
      <c r="A1820" t="s">
        <v>939</v>
      </c>
      <c r="B1820">
        <v>1007051</v>
      </c>
      <c r="C1820" t="s">
        <v>54</v>
      </c>
      <c r="D1820">
        <v>8</v>
      </c>
      <c r="E1820" s="10">
        <v>88.57</v>
      </c>
      <c r="F1820" s="10">
        <v>708.56</v>
      </c>
      <c r="G1820" s="10">
        <v>708.56</v>
      </c>
      <c r="H1820">
        <v>0</v>
      </c>
      <c r="I1820" s="51" t="str">
        <f>_xlfn.XLOOKUP(Q4_2025[[#This Row],[Artikelnr]],Artikel_prijzen[Artnr],Artikel_prijzen[Groep],"")</f>
        <v/>
      </c>
      <c r="J1820" s="10" t="str">
        <f>_xlfn.XLOOKUP(Q4_2025[[#This Row],[Artikelnr]],Artikel_prijzen[Artnr],Artikel_prijzen[Prijs 2025],"")</f>
        <v/>
      </c>
      <c r="K1820" t="str">
        <f>IF(Q4_2025[[#This Row],[Artikelprijs]]&lt;&gt;"",IF(Q4_2025[[#This Row],[Stuksprijs]]=Q4_2025[[#This Row],[Artikelprijs]],"Prijs gelijk","Prijs wijkt af"),"")</f>
        <v/>
      </c>
      <c r="L1820" t="str">
        <f>IF(Q4_2025[[#This Row],[Relatiekorting percentage]]=0,
    "Nvt",
    IF(Q4_2025[[#This Row],[Brutobedrag 2]] &lt; Q4_2025[[#This Row],[Bruto - Rel.korting]],
        "Nee",
        "Ja"))</f>
        <v>Nvt</v>
      </c>
      <c r="M1820" s="10">
        <f>IF(Q4_2025[[#This Row],[Artikelprijs]]&lt;&gt;"",Q4_2025[[#This Row],[Artikelprijs]],Q4_2025[[#This Row],[Stuksprijs]])</f>
        <v>88.57</v>
      </c>
      <c r="N1820" s="44">
        <f>Q4_2025[[#This Row],[Besteld]]*Q4_2025[[#This Row],[Prijs 2]]</f>
        <v>708.56</v>
      </c>
      <c r="O1820" s="10">
        <f>IF(Q4_2025[[#This Row],[Brutobedrag 2]]&lt;Q4_2025[[#This Row],[Bruto - Rel.korting]],Q4_2025[[#This Row],[Brutobedrag 2]],Q4_2025[[#This Row],[Brutobedrag 2]]*(100-Q4_2025[[#This Row],[Relatiekorting percentage]])/100)</f>
        <v>708.56</v>
      </c>
      <c r="R1820" s="3"/>
      <c r="W1820"/>
      <c r="AB1820"/>
    </row>
    <row r="1821" spans="1:28" x14ac:dyDescent="0.3">
      <c r="A1821" t="s">
        <v>939</v>
      </c>
      <c r="B1821">
        <v>5030234</v>
      </c>
      <c r="C1821" t="s">
        <v>155</v>
      </c>
      <c r="D1821">
        <v>2</v>
      </c>
      <c r="E1821" s="10">
        <v>180.25</v>
      </c>
      <c r="F1821" s="10">
        <v>360.5</v>
      </c>
      <c r="G1821" s="10">
        <v>360.5</v>
      </c>
      <c r="H1821">
        <v>0</v>
      </c>
      <c r="I1821" s="51" t="str">
        <f>_xlfn.XLOOKUP(Q4_2025[[#This Row],[Artikelnr]],Artikel_prijzen[Artnr],Artikel_prijzen[Groep],"")</f>
        <v>Rigging</v>
      </c>
      <c r="J1821" s="10">
        <f>_xlfn.XLOOKUP(Q4_2025[[#This Row],[Artikelnr]],Artikel_prijzen[Artnr],Artikel_prijzen[Prijs 2025],"")</f>
        <v>175</v>
      </c>
      <c r="K1821" t="str">
        <f>IF(Q4_2025[[#This Row],[Artikelprijs]]&lt;&gt;"",IF(Q4_2025[[#This Row],[Stuksprijs]]=Q4_2025[[#This Row],[Artikelprijs]],"Prijs gelijk","Prijs wijkt af"),"")</f>
        <v>Prijs wijkt af</v>
      </c>
      <c r="L1821" t="str">
        <f>IF(Q4_2025[[#This Row],[Relatiekorting percentage]]=0,
    "Nvt",
    IF(Q4_2025[[#This Row],[Brutobedrag 2]] &lt; Q4_2025[[#This Row],[Bruto - Rel.korting]],
        "Nee",
        "Ja"))</f>
        <v>Nvt</v>
      </c>
      <c r="M1821" s="10">
        <f>IF(Q4_2025[[#This Row],[Artikelprijs]]&lt;&gt;"",Q4_2025[[#This Row],[Artikelprijs]],Q4_2025[[#This Row],[Stuksprijs]])</f>
        <v>175</v>
      </c>
      <c r="N1821" s="44">
        <f>Q4_2025[[#This Row],[Besteld]]*Q4_2025[[#This Row],[Prijs 2]]</f>
        <v>350</v>
      </c>
      <c r="O1821" s="10">
        <f>IF(Q4_2025[[#This Row],[Brutobedrag 2]]&lt;Q4_2025[[#This Row],[Bruto - Rel.korting]],Q4_2025[[#This Row],[Brutobedrag 2]],Q4_2025[[#This Row],[Brutobedrag 2]]*(100-Q4_2025[[#This Row],[Relatiekorting percentage]])/100)</f>
        <v>350</v>
      </c>
      <c r="R1821" s="3"/>
      <c r="W1821"/>
      <c r="AB1821"/>
    </row>
    <row r="1822" spans="1:28" x14ac:dyDescent="0.3">
      <c r="A1822" t="s">
        <v>939</v>
      </c>
      <c r="B1822">
        <v>5030232</v>
      </c>
      <c r="C1822" t="s">
        <v>116</v>
      </c>
      <c r="D1822">
        <v>1</v>
      </c>
      <c r="E1822" s="10">
        <v>144.19999999999999</v>
      </c>
      <c r="F1822" s="10">
        <v>144.19999999999999</v>
      </c>
      <c r="G1822" s="10">
        <v>144.19999999999999</v>
      </c>
      <c r="H1822">
        <v>0</v>
      </c>
      <c r="I1822" s="51" t="str">
        <f>_xlfn.XLOOKUP(Q4_2025[[#This Row],[Artikelnr]],Artikel_prijzen[Artnr],Artikel_prijzen[Groep],"")</f>
        <v>Rigging</v>
      </c>
      <c r="J1822" s="10">
        <f>_xlfn.XLOOKUP(Q4_2025[[#This Row],[Artikelnr]],Artikel_prijzen[Artnr],Artikel_prijzen[Prijs 2025],"")</f>
        <v>140</v>
      </c>
      <c r="K1822" t="str">
        <f>IF(Q4_2025[[#This Row],[Artikelprijs]]&lt;&gt;"",IF(Q4_2025[[#This Row],[Stuksprijs]]=Q4_2025[[#This Row],[Artikelprijs]],"Prijs gelijk","Prijs wijkt af"),"")</f>
        <v>Prijs wijkt af</v>
      </c>
      <c r="L1822" t="str">
        <f>IF(Q4_2025[[#This Row],[Relatiekorting percentage]]=0,
    "Nvt",
    IF(Q4_2025[[#This Row],[Brutobedrag 2]] &lt; Q4_2025[[#This Row],[Bruto - Rel.korting]],
        "Nee",
        "Ja"))</f>
        <v>Nvt</v>
      </c>
      <c r="M1822" s="10">
        <f>IF(Q4_2025[[#This Row],[Artikelprijs]]&lt;&gt;"",Q4_2025[[#This Row],[Artikelprijs]],Q4_2025[[#This Row],[Stuksprijs]])</f>
        <v>140</v>
      </c>
      <c r="N1822" s="44">
        <f>Q4_2025[[#This Row],[Besteld]]*Q4_2025[[#This Row],[Prijs 2]]</f>
        <v>140</v>
      </c>
      <c r="O1822" s="10">
        <f>IF(Q4_2025[[#This Row],[Brutobedrag 2]]&lt;Q4_2025[[#This Row],[Bruto - Rel.korting]],Q4_2025[[#This Row],[Brutobedrag 2]],Q4_2025[[#This Row],[Brutobedrag 2]]*(100-Q4_2025[[#This Row],[Relatiekorting percentage]])/100)</f>
        <v>140</v>
      </c>
      <c r="R1822" s="3"/>
      <c r="W1822"/>
      <c r="AB1822"/>
    </row>
    <row r="1823" spans="1:28" x14ac:dyDescent="0.3">
      <c r="A1823" t="s">
        <v>939</v>
      </c>
      <c r="B1823">
        <v>5020001</v>
      </c>
      <c r="C1823" t="s">
        <v>471</v>
      </c>
      <c r="D1823">
        <v>3</v>
      </c>
      <c r="E1823" s="10">
        <v>29.35</v>
      </c>
      <c r="F1823" s="10">
        <v>88.05</v>
      </c>
      <c r="G1823" s="10">
        <v>88.05</v>
      </c>
      <c r="H1823">
        <v>0</v>
      </c>
      <c r="I1823" s="51" t="str">
        <f>_xlfn.XLOOKUP(Q4_2025[[#This Row],[Artikelnr]],Artikel_prijzen[Artnr],Artikel_prijzen[Groep],"")</f>
        <v/>
      </c>
      <c r="J1823" s="10" t="str">
        <f>_xlfn.XLOOKUP(Q4_2025[[#This Row],[Artikelnr]],Artikel_prijzen[Artnr],Artikel_prijzen[Prijs 2025],"")</f>
        <v/>
      </c>
      <c r="K1823" t="str">
        <f>IF(Q4_2025[[#This Row],[Artikelprijs]]&lt;&gt;"",IF(Q4_2025[[#This Row],[Stuksprijs]]=Q4_2025[[#This Row],[Artikelprijs]],"Prijs gelijk","Prijs wijkt af"),"")</f>
        <v/>
      </c>
      <c r="L1823" t="str">
        <f>IF(Q4_2025[[#This Row],[Relatiekorting percentage]]=0,
    "Nvt",
    IF(Q4_2025[[#This Row],[Brutobedrag 2]] &lt; Q4_2025[[#This Row],[Bruto - Rel.korting]],
        "Nee",
        "Ja"))</f>
        <v>Nvt</v>
      </c>
      <c r="M1823" s="10">
        <f>IF(Q4_2025[[#This Row],[Artikelprijs]]&lt;&gt;"",Q4_2025[[#This Row],[Artikelprijs]],Q4_2025[[#This Row],[Stuksprijs]])</f>
        <v>29.35</v>
      </c>
      <c r="N1823" s="44">
        <f>Q4_2025[[#This Row],[Besteld]]*Q4_2025[[#This Row],[Prijs 2]]</f>
        <v>88.050000000000011</v>
      </c>
      <c r="O1823" s="10">
        <f>IF(Q4_2025[[#This Row],[Brutobedrag 2]]&lt;Q4_2025[[#This Row],[Bruto - Rel.korting]],Q4_2025[[#This Row],[Brutobedrag 2]],Q4_2025[[#This Row],[Brutobedrag 2]]*(100-Q4_2025[[#This Row],[Relatiekorting percentage]])/100)</f>
        <v>88.050000000000011</v>
      </c>
      <c r="R1823" s="3"/>
      <c r="W1823"/>
      <c r="AB1823"/>
    </row>
    <row r="1824" spans="1:28" x14ac:dyDescent="0.3">
      <c r="A1824" t="s">
        <v>939</v>
      </c>
      <c r="B1824">
        <v>3001013</v>
      </c>
      <c r="C1824" t="s">
        <v>625</v>
      </c>
      <c r="D1824">
        <v>3</v>
      </c>
      <c r="E1824" s="10">
        <v>17.89</v>
      </c>
      <c r="F1824" s="10">
        <v>53.67</v>
      </c>
      <c r="G1824" s="10">
        <v>53.67</v>
      </c>
      <c r="H1824">
        <v>0</v>
      </c>
      <c r="I1824" s="51" t="str">
        <f>_xlfn.XLOOKUP(Q4_2025[[#This Row],[Artikelnr]],Artikel_prijzen[Artnr],Artikel_prijzen[Groep],"")</f>
        <v/>
      </c>
      <c r="J1824" s="10" t="str">
        <f>_xlfn.XLOOKUP(Q4_2025[[#This Row],[Artikelnr]],Artikel_prijzen[Artnr],Artikel_prijzen[Prijs 2025],"")</f>
        <v/>
      </c>
      <c r="K1824" t="str">
        <f>IF(Q4_2025[[#This Row],[Artikelprijs]]&lt;&gt;"",IF(Q4_2025[[#This Row],[Stuksprijs]]=Q4_2025[[#This Row],[Artikelprijs]],"Prijs gelijk","Prijs wijkt af"),"")</f>
        <v/>
      </c>
      <c r="L1824" t="str">
        <f>IF(Q4_2025[[#This Row],[Relatiekorting percentage]]=0,
    "Nvt",
    IF(Q4_2025[[#This Row],[Brutobedrag 2]] &lt; Q4_2025[[#This Row],[Bruto - Rel.korting]],
        "Nee",
        "Ja"))</f>
        <v>Nvt</v>
      </c>
      <c r="M1824" s="10">
        <f>IF(Q4_2025[[#This Row],[Artikelprijs]]&lt;&gt;"",Q4_2025[[#This Row],[Artikelprijs]],Q4_2025[[#This Row],[Stuksprijs]])</f>
        <v>17.89</v>
      </c>
      <c r="N1824" s="44">
        <f>Q4_2025[[#This Row],[Besteld]]*Q4_2025[[#This Row],[Prijs 2]]</f>
        <v>53.67</v>
      </c>
      <c r="O1824" s="10">
        <f>IF(Q4_2025[[#This Row],[Brutobedrag 2]]&lt;Q4_2025[[#This Row],[Bruto - Rel.korting]],Q4_2025[[#This Row],[Brutobedrag 2]],Q4_2025[[#This Row],[Brutobedrag 2]]*(100-Q4_2025[[#This Row],[Relatiekorting percentage]])/100)</f>
        <v>53.67</v>
      </c>
      <c r="R1824" s="3"/>
      <c r="W1824"/>
      <c r="AB1824"/>
    </row>
    <row r="1825" spans="1:28" x14ac:dyDescent="0.3">
      <c r="A1825" t="s">
        <v>939</v>
      </c>
      <c r="B1825">
        <v>3002022</v>
      </c>
      <c r="C1825" t="s">
        <v>195</v>
      </c>
      <c r="D1825">
        <v>1</v>
      </c>
      <c r="E1825" s="10">
        <v>76.02</v>
      </c>
      <c r="F1825" s="10">
        <v>76.02</v>
      </c>
      <c r="G1825" s="10">
        <v>53.21</v>
      </c>
      <c r="H1825">
        <v>30</v>
      </c>
      <c r="I1825" s="51" t="str">
        <f>_xlfn.XLOOKUP(Q4_2025[[#This Row],[Artikelnr]],Artikel_prijzen[Artnr],Artikel_prijzen[Groep],"")</f>
        <v/>
      </c>
      <c r="J1825" s="10" t="str">
        <f>_xlfn.XLOOKUP(Q4_2025[[#This Row],[Artikelnr]],Artikel_prijzen[Artnr],Artikel_prijzen[Prijs 2025],"")</f>
        <v/>
      </c>
      <c r="K1825" t="str">
        <f>IF(Q4_2025[[#This Row],[Artikelprijs]]&lt;&gt;"",IF(Q4_2025[[#This Row],[Stuksprijs]]=Q4_2025[[#This Row],[Artikelprijs]],"Prijs gelijk","Prijs wijkt af"),"")</f>
        <v/>
      </c>
      <c r="L1825" t="str">
        <f>IF(Q4_2025[[#This Row],[Relatiekorting percentage]]=0,
    "Nvt",
    IF(Q4_2025[[#This Row],[Brutobedrag 2]] &lt; Q4_2025[[#This Row],[Bruto - Rel.korting]],
        "Nee",
        "Ja"))</f>
        <v>Ja</v>
      </c>
      <c r="M1825" s="10">
        <f>IF(Q4_2025[[#This Row],[Artikelprijs]]&lt;&gt;"",Q4_2025[[#This Row],[Artikelprijs]],Q4_2025[[#This Row],[Stuksprijs]])</f>
        <v>76.02</v>
      </c>
      <c r="N1825" s="44">
        <f>Q4_2025[[#This Row],[Besteld]]*Q4_2025[[#This Row],[Prijs 2]]</f>
        <v>76.02</v>
      </c>
      <c r="O1825" s="10">
        <f>IF(Q4_2025[[#This Row],[Brutobedrag 2]]&lt;Q4_2025[[#This Row],[Bruto - Rel.korting]],Q4_2025[[#This Row],[Brutobedrag 2]],Q4_2025[[#This Row],[Brutobedrag 2]]*(100-Q4_2025[[#This Row],[Relatiekorting percentage]])/100)</f>
        <v>53.213999999999999</v>
      </c>
      <c r="R1825" s="3"/>
      <c r="W1825"/>
      <c r="AB1825"/>
    </row>
    <row r="1826" spans="1:28" x14ac:dyDescent="0.3">
      <c r="A1826" t="s">
        <v>939</v>
      </c>
      <c r="B1826">
        <v>3001131</v>
      </c>
      <c r="C1826" t="s">
        <v>47</v>
      </c>
      <c r="D1826">
        <v>22</v>
      </c>
      <c r="E1826" s="10">
        <v>26.83</v>
      </c>
      <c r="F1826" s="10">
        <v>590.26</v>
      </c>
      <c r="G1826" s="10">
        <v>413.18</v>
      </c>
      <c r="H1826">
        <v>30</v>
      </c>
      <c r="I1826" s="51" t="str">
        <f>_xlfn.XLOOKUP(Q4_2025[[#This Row],[Artikelnr]],Artikel_prijzen[Artnr],Artikel_prijzen[Groep],"")</f>
        <v/>
      </c>
      <c r="J1826" s="10" t="str">
        <f>_xlfn.XLOOKUP(Q4_2025[[#This Row],[Artikelnr]],Artikel_prijzen[Artnr],Artikel_prijzen[Prijs 2025],"")</f>
        <v/>
      </c>
      <c r="K1826" t="str">
        <f>IF(Q4_2025[[#This Row],[Artikelprijs]]&lt;&gt;"",IF(Q4_2025[[#This Row],[Stuksprijs]]=Q4_2025[[#This Row],[Artikelprijs]],"Prijs gelijk","Prijs wijkt af"),"")</f>
        <v/>
      </c>
      <c r="L1826" t="str">
        <f>IF(Q4_2025[[#This Row],[Relatiekorting percentage]]=0,
    "Nvt",
    IF(Q4_2025[[#This Row],[Brutobedrag 2]] &lt; Q4_2025[[#This Row],[Bruto - Rel.korting]],
        "Nee",
        "Ja"))</f>
        <v>Ja</v>
      </c>
      <c r="M1826" s="10">
        <f>IF(Q4_2025[[#This Row],[Artikelprijs]]&lt;&gt;"",Q4_2025[[#This Row],[Artikelprijs]],Q4_2025[[#This Row],[Stuksprijs]])</f>
        <v>26.83</v>
      </c>
      <c r="N1826" s="44">
        <f>Q4_2025[[#This Row],[Besteld]]*Q4_2025[[#This Row],[Prijs 2]]</f>
        <v>590.26</v>
      </c>
      <c r="O1826" s="10">
        <f>IF(Q4_2025[[#This Row],[Brutobedrag 2]]&lt;Q4_2025[[#This Row],[Bruto - Rel.korting]],Q4_2025[[#This Row],[Brutobedrag 2]],Q4_2025[[#This Row],[Brutobedrag 2]]*(100-Q4_2025[[#This Row],[Relatiekorting percentage]])/100)</f>
        <v>413.18199999999996</v>
      </c>
      <c r="R1826" s="3"/>
      <c r="W1826"/>
      <c r="AB1826"/>
    </row>
    <row r="1827" spans="1:28" x14ac:dyDescent="0.3">
      <c r="A1827" t="s">
        <v>939</v>
      </c>
      <c r="B1827">
        <v>3001013</v>
      </c>
      <c r="C1827" t="s">
        <v>325</v>
      </c>
      <c r="D1827">
        <v>9</v>
      </c>
      <c r="E1827" s="10">
        <v>17.89</v>
      </c>
      <c r="F1827" s="10">
        <v>161.01</v>
      </c>
      <c r="G1827" s="10">
        <v>112.71</v>
      </c>
      <c r="H1827">
        <v>30</v>
      </c>
      <c r="I1827" s="51" t="str">
        <f>_xlfn.XLOOKUP(Q4_2025[[#This Row],[Artikelnr]],Artikel_prijzen[Artnr],Artikel_prijzen[Groep],"")</f>
        <v/>
      </c>
      <c r="J1827" s="10" t="str">
        <f>_xlfn.XLOOKUP(Q4_2025[[#This Row],[Artikelnr]],Artikel_prijzen[Artnr],Artikel_prijzen[Prijs 2025],"")</f>
        <v/>
      </c>
      <c r="K1827" t="str">
        <f>IF(Q4_2025[[#This Row],[Artikelprijs]]&lt;&gt;"",IF(Q4_2025[[#This Row],[Stuksprijs]]=Q4_2025[[#This Row],[Artikelprijs]],"Prijs gelijk","Prijs wijkt af"),"")</f>
        <v/>
      </c>
      <c r="L1827" t="str">
        <f>IF(Q4_2025[[#This Row],[Relatiekorting percentage]]=0,
    "Nvt",
    IF(Q4_2025[[#This Row],[Brutobedrag 2]] &lt; Q4_2025[[#This Row],[Bruto - Rel.korting]],
        "Nee",
        "Ja"))</f>
        <v>Ja</v>
      </c>
      <c r="M1827" s="10">
        <f>IF(Q4_2025[[#This Row],[Artikelprijs]]&lt;&gt;"",Q4_2025[[#This Row],[Artikelprijs]],Q4_2025[[#This Row],[Stuksprijs]])</f>
        <v>17.89</v>
      </c>
      <c r="N1827" s="44">
        <f>Q4_2025[[#This Row],[Besteld]]*Q4_2025[[#This Row],[Prijs 2]]</f>
        <v>161.01</v>
      </c>
      <c r="O1827" s="10">
        <f>IF(Q4_2025[[#This Row],[Brutobedrag 2]]&lt;Q4_2025[[#This Row],[Bruto - Rel.korting]],Q4_2025[[#This Row],[Brutobedrag 2]],Q4_2025[[#This Row],[Brutobedrag 2]]*(100-Q4_2025[[#This Row],[Relatiekorting percentage]])/100)</f>
        <v>112.70699999999999</v>
      </c>
      <c r="R1827" s="3"/>
      <c r="W1827"/>
      <c r="AB1827"/>
    </row>
    <row r="1828" spans="1:28" x14ac:dyDescent="0.3">
      <c r="A1828" t="s">
        <v>939</v>
      </c>
      <c r="B1828">
        <v>1009001</v>
      </c>
      <c r="C1828" t="s">
        <v>355</v>
      </c>
      <c r="D1828">
        <v>1</v>
      </c>
      <c r="E1828" s="10">
        <v>24.73</v>
      </c>
      <c r="F1828" s="10">
        <v>24.73</v>
      </c>
      <c r="G1828" s="10">
        <v>17.309999999999999</v>
      </c>
      <c r="H1828">
        <v>30</v>
      </c>
      <c r="I1828" s="51" t="str">
        <f>_xlfn.XLOOKUP(Q4_2025[[#This Row],[Artikelnr]],Artikel_prijzen[Artnr],Artikel_prijzen[Groep],"")</f>
        <v/>
      </c>
      <c r="J1828" s="10" t="str">
        <f>_xlfn.XLOOKUP(Q4_2025[[#This Row],[Artikelnr]],Artikel_prijzen[Artnr],Artikel_prijzen[Prijs 2025],"")</f>
        <v/>
      </c>
      <c r="K1828" t="str">
        <f>IF(Q4_2025[[#This Row],[Artikelprijs]]&lt;&gt;"",IF(Q4_2025[[#This Row],[Stuksprijs]]=Q4_2025[[#This Row],[Artikelprijs]],"Prijs gelijk","Prijs wijkt af"),"")</f>
        <v/>
      </c>
      <c r="L1828" t="str">
        <f>IF(Q4_2025[[#This Row],[Relatiekorting percentage]]=0,
    "Nvt",
    IF(Q4_2025[[#This Row],[Brutobedrag 2]] &lt; Q4_2025[[#This Row],[Bruto - Rel.korting]],
        "Nee",
        "Ja"))</f>
        <v>Ja</v>
      </c>
      <c r="M1828" s="10">
        <f>IF(Q4_2025[[#This Row],[Artikelprijs]]&lt;&gt;"",Q4_2025[[#This Row],[Artikelprijs]],Q4_2025[[#This Row],[Stuksprijs]])</f>
        <v>24.73</v>
      </c>
      <c r="N1828" s="44">
        <f>Q4_2025[[#This Row],[Besteld]]*Q4_2025[[#This Row],[Prijs 2]]</f>
        <v>24.73</v>
      </c>
      <c r="O1828" s="10">
        <f>IF(Q4_2025[[#This Row],[Brutobedrag 2]]&lt;Q4_2025[[#This Row],[Bruto - Rel.korting]],Q4_2025[[#This Row],[Brutobedrag 2]],Q4_2025[[#This Row],[Brutobedrag 2]]*(100-Q4_2025[[#This Row],[Relatiekorting percentage]])/100)</f>
        <v>17.311</v>
      </c>
      <c r="R1828" s="3"/>
      <c r="W1828"/>
      <c r="AB1828"/>
    </row>
    <row r="1829" spans="1:28" x14ac:dyDescent="0.3">
      <c r="A1829" t="s">
        <v>939</v>
      </c>
      <c r="B1829">
        <v>1008027</v>
      </c>
      <c r="C1829" t="s">
        <v>807</v>
      </c>
      <c r="D1829">
        <v>14</v>
      </c>
      <c r="E1829" s="10">
        <v>23.39</v>
      </c>
      <c r="F1829" s="10">
        <v>327.45999999999998</v>
      </c>
      <c r="G1829" s="10">
        <v>327.45999999999998</v>
      </c>
      <c r="H1829">
        <v>0</v>
      </c>
      <c r="I1829" s="51" t="str">
        <f>_xlfn.XLOOKUP(Q4_2025[[#This Row],[Artikelnr]],Artikel_prijzen[Artnr],Artikel_prijzen[Groep],"")</f>
        <v/>
      </c>
      <c r="J1829" s="10" t="str">
        <f>_xlfn.XLOOKUP(Q4_2025[[#This Row],[Artikelnr]],Artikel_prijzen[Artnr],Artikel_prijzen[Prijs 2025],"")</f>
        <v/>
      </c>
      <c r="K1829" t="str">
        <f>IF(Q4_2025[[#This Row],[Artikelprijs]]&lt;&gt;"",IF(Q4_2025[[#This Row],[Stuksprijs]]=Q4_2025[[#This Row],[Artikelprijs]],"Prijs gelijk","Prijs wijkt af"),"")</f>
        <v/>
      </c>
      <c r="L1829" t="str">
        <f>IF(Q4_2025[[#This Row],[Relatiekorting percentage]]=0,
    "Nvt",
    IF(Q4_2025[[#This Row],[Brutobedrag 2]] &lt; Q4_2025[[#This Row],[Bruto - Rel.korting]],
        "Nee",
        "Ja"))</f>
        <v>Nvt</v>
      </c>
      <c r="M1829" s="10">
        <f>IF(Q4_2025[[#This Row],[Artikelprijs]]&lt;&gt;"",Q4_2025[[#This Row],[Artikelprijs]],Q4_2025[[#This Row],[Stuksprijs]])</f>
        <v>23.39</v>
      </c>
      <c r="N1829" s="44">
        <f>Q4_2025[[#This Row],[Besteld]]*Q4_2025[[#This Row],[Prijs 2]]</f>
        <v>327.46000000000004</v>
      </c>
      <c r="O1829" s="10">
        <f>IF(Q4_2025[[#This Row],[Brutobedrag 2]]&lt;Q4_2025[[#This Row],[Bruto - Rel.korting]],Q4_2025[[#This Row],[Brutobedrag 2]],Q4_2025[[#This Row],[Brutobedrag 2]]*(100-Q4_2025[[#This Row],[Relatiekorting percentage]])/100)</f>
        <v>327.46000000000004</v>
      </c>
      <c r="R1829" s="3"/>
      <c r="W1829"/>
      <c r="AB1829"/>
    </row>
    <row r="1830" spans="1:28" x14ac:dyDescent="0.3">
      <c r="A1830" t="s">
        <v>939</v>
      </c>
      <c r="B1830">
        <v>5101011</v>
      </c>
      <c r="C1830" t="s">
        <v>361</v>
      </c>
      <c r="D1830">
        <v>3</v>
      </c>
      <c r="E1830" s="10">
        <v>57.75</v>
      </c>
      <c r="F1830" s="10">
        <v>173.25</v>
      </c>
      <c r="G1830" s="10">
        <v>173.25</v>
      </c>
      <c r="H1830">
        <v>0</v>
      </c>
      <c r="I1830" s="51" t="str">
        <f>_xlfn.XLOOKUP(Q4_2025[[#This Row],[Artikelnr]],Artikel_prijzen[Artnr],Artikel_prijzen[Groep],"")</f>
        <v/>
      </c>
      <c r="J1830" s="10" t="str">
        <f>_xlfn.XLOOKUP(Q4_2025[[#This Row],[Artikelnr]],Artikel_prijzen[Artnr],Artikel_prijzen[Prijs 2025],"")</f>
        <v/>
      </c>
      <c r="K1830" t="str">
        <f>IF(Q4_2025[[#This Row],[Artikelprijs]]&lt;&gt;"",IF(Q4_2025[[#This Row],[Stuksprijs]]=Q4_2025[[#This Row],[Artikelprijs]],"Prijs gelijk","Prijs wijkt af"),"")</f>
        <v/>
      </c>
      <c r="L1830" t="str">
        <f>IF(Q4_2025[[#This Row],[Relatiekorting percentage]]=0,
    "Nvt",
    IF(Q4_2025[[#This Row],[Brutobedrag 2]] &lt; Q4_2025[[#This Row],[Bruto - Rel.korting]],
        "Nee",
        "Ja"))</f>
        <v>Nvt</v>
      </c>
      <c r="M1830" s="10">
        <f>IF(Q4_2025[[#This Row],[Artikelprijs]]&lt;&gt;"",Q4_2025[[#This Row],[Artikelprijs]],Q4_2025[[#This Row],[Stuksprijs]])</f>
        <v>57.75</v>
      </c>
      <c r="N1830" s="44">
        <f>Q4_2025[[#This Row],[Besteld]]*Q4_2025[[#This Row],[Prijs 2]]</f>
        <v>173.25</v>
      </c>
      <c r="O1830" s="10">
        <f>IF(Q4_2025[[#This Row],[Brutobedrag 2]]&lt;Q4_2025[[#This Row],[Bruto - Rel.korting]],Q4_2025[[#This Row],[Brutobedrag 2]],Q4_2025[[#This Row],[Brutobedrag 2]]*(100-Q4_2025[[#This Row],[Relatiekorting percentage]])/100)</f>
        <v>173.25</v>
      </c>
      <c r="R1830" s="3"/>
      <c r="W1830"/>
      <c r="AB1830"/>
    </row>
    <row r="1831" spans="1:28" x14ac:dyDescent="0.3">
      <c r="A1831" t="s">
        <v>939</v>
      </c>
      <c r="B1831">
        <v>1008027</v>
      </c>
      <c r="C1831" t="s">
        <v>807</v>
      </c>
      <c r="D1831">
        <v>12</v>
      </c>
      <c r="E1831" s="10">
        <v>23.39</v>
      </c>
      <c r="F1831" s="10">
        <v>280.68</v>
      </c>
      <c r="G1831" s="10">
        <v>280.68</v>
      </c>
      <c r="H1831">
        <v>0</v>
      </c>
      <c r="I1831" s="51" t="str">
        <f>_xlfn.XLOOKUP(Q4_2025[[#This Row],[Artikelnr]],Artikel_prijzen[Artnr],Artikel_prijzen[Groep],"")</f>
        <v/>
      </c>
      <c r="J1831" s="10" t="str">
        <f>_xlfn.XLOOKUP(Q4_2025[[#This Row],[Artikelnr]],Artikel_prijzen[Artnr],Artikel_prijzen[Prijs 2025],"")</f>
        <v/>
      </c>
      <c r="K1831" t="str">
        <f>IF(Q4_2025[[#This Row],[Artikelprijs]]&lt;&gt;"",IF(Q4_2025[[#This Row],[Stuksprijs]]=Q4_2025[[#This Row],[Artikelprijs]],"Prijs gelijk","Prijs wijkt af"),"")</f>
        <v/>
      </c>
      <c r="L1831" t="str">
        <f>IF(Q4_2025[[#This Row],[Relatiekorting percentage]]=0,
    "Nvt",
    IF(Q4_2025[[#This Row],[Brutobedrag 2]] &lt; Q4_2025[[#This Row],[Bruto - Rel.korting]],
        "Nee",
        "Ja"))</f>
        <v>Nvt</v>
      </c>
      <c r="M1831" s="10">
        <f>IF(Q4_2025[[#This Row],[Artikelprijs]]&lt;&gt;"",Q4_2025[[#This Row],[Artikelprijs]],Q4_2025[[#This Row],[Stuksprijs]])</f>
        <v>23.39</v>
      </c>
      <c r="N1831" s="44">
        <f>Q4_2025[[#This Row],[Besteld]]*Q4_2025[[#This Row],[Prijs 2]]</f>
        <v>280.68</v>
      </c>
      <c r="O1831" s="10">
        <f>IF(Q4_2025[[#This Row],[Brutobedrag 2]]&lt;Q4_2025[[#This Row],[Bruto - Rel.korting]],Q4_2025[[#This Row],[Brutobedrag 2]],Q4_2025[[#This Row],[Brutobedrag 2]]*(100-Q4_2025[[#This Row],[Relatiekorting percentage]])/100)</f>
        <v>280.68</v>
      </c>
      <c r="R1831" s="3"/>
      <c r="W1831"/>
      <c r="AB1831"/>
    </row>
    <row r="1832" spans="1:28" x14ac:dyDescent="0.3">
      <c r="A1832" t="s">
        <v>939</v>
      </c>
      <c r="B1832">
        <v>2001094</v>
      </c>
      <c r="C1832" t="s">
        <v>142</v>
      </c>
      <c r="D1832">
        <v>8</v>
      </c>
      <c r="E1832" s="10">
        <v>48.68</v>
      </c>
      <c r="F1832" s="10">
        <v>389.44</v>
      </c>
      <c r="G1832" s="10">
        <v>272.61</v>
      </c>
      <c r="H1832">
        <v>30</v>
      </c>
      <c r="I1832" s="51" t="str">
        <f>_xlfn.XLOOKUP(Q4_2025[[#This Row],[Artikelnr]],Artikel_prijzen[Artnr],Artikel_prijzen[Groep],"")</f>
        <v/>
      </c>
      <c r="J1832" s="10" t="str">
        <f>_xlfn.XLOOKUP(Q4_2025[[#This Row],[Artikelnr]],Artikel_prijzen[Artnr],Artikel_prijzen[Prijs 2025],"")</f>
        <v/>
      </c>
      <c r="K1832" t="str">
        <f>IF(Q4_2025[[#This Row],[Artikelprijs]]&lt;&gt;"",IF(Q4_2025[[#This Row],[Stuksprijs]]=Q4_2025[[#This Row],[Artikelprijs]],"Prijs gelijk","Prijs wijkt af"),"")</f>
        <v/>
      </c>
      <c r="L1832" t="str">
        <f>IF(Q4_2025[[#This Row],[Relatiekorting percentage]]=0,
    "Nvt",
    IF(Q4_2025[[#This Row],[Brutobedrag 2]] &lt; Q4_2025[[#This Row],[Bruto - Rel.korting]],
        "Nee",
        "Ja"))</f>
        <v>Ja</v>
      </c>
      <c r="M1832" s="10">
        <f>IF(Q4_2025[[#This Row],[Artikelprijs]]&lt;&gt;"",Q4_2025[[#This Row],[Artikelprijs]],Q4_2025[[#This Row],[Stuksprijs]])</f>
        <v>48.68</v>
      </c>
      <c r="N1832" s="44">
        <f>Q4_2025[[#This Row],[Besteld]]*Q4_2025[[#This Row],[Prijs 2]]</f>
        <v>389.44</v>
      </c>
      <c r="O1832" s="10">
        <f>IF(Q4_2025[[#This Row],[Brutobedrag 2]]&lt;Q4_2025[[#This Row],[Bruto - Rel.korting]],Q4_2025[[#This Row],[Brutobedrag 2]],Q4_2025[[#This Row],[Brutobedrag 2]]*(100-Q4_2025[[#This Row],[Relatiekorting percentage]])/100)</f>
        <v>272.608</v>
      </c>
      <c r="R1832" s="3"/>
      <c r="W1832"/>
      <c r="AB1832"/>
    </row>
    <row r="1833" spans="1:28" x14ac:dyDescent="0.3">
      <c r="A1833" t="s">
        <v>939</v>
      </c>
      <c r="B1833">
        <v>2001109</v>
      </c>
      <c r="C1833" t="s">
        <v>146</v>
      </c>
      <c r="D1833">
        <v>4</v>
      </c>
      <c r="E1833" s="10">
        <v>42.18</v>
      </c>
      <c r="F1833" s="10">
        <v>168.72</v>
      </c>
      <c r="G1833" s="10">
        <v>118.1</v>
      </c>
      <c r="H1833">
        <v>30</v>
      </c>
      <c r="I1833" s="51" t="str">
        <f>_xlfn.XLOOKUP(Q4_2025[[#This Row],[Artikelnr]],Artikel_prijzen[Artnr],Artikel_prijzen[Groep],"")</f>
        <v/>
      </c>
      <c r="J1833" s="10" t="str">
        <f>_xlfn.XLOOKUP(Q4_2025[[#This Row],[Artikelnr]],Artikel_prijzen[Artnr],Artikel_prijzen[Prijs 2025],"")</f>
        <v/>
      </c>
      <c r="K1833" t="str">
        <f>IF(Q4_2025[[#This Row],[Artikelprijs]]&lt;&gt;"",IF(Q4_2025[[#This Row],[Stuksprijs]]=Q4_2025[[#This Row],[Artikelprijs]],"Prijs gelijk","Prijs wijkt af"),"")</f>
        <v/>
      </c>
      <c r="L1833" t="str">
        <f>IF(Q4_2025[[#This Row],[Relatiekorting percentage]]=0,
    "Nvt",
    IF(Q4_2025[[#This Row],[Brutobedrag 2]] &lt; Q4_2025[[#This Row],[Bruto - Rel.korting]],
        "Nee",
        "Ja"))</f>
        <v>Ja</v>
      </c>
      <c r="M1833" s="10">
        <f>IF(Q4_2025[[#This Row],[Artikelprijs]]&lt;&gt;"",Q4_2025[[#This Row],[Artikelprijs]],Q4_2025[[#This Row],[Stuksprijs]])</f>
        <v>42.18</v>
      </c>
      <c r="N1833" s="44">
        <f>Q4_2025[[#This Row],[Besteld]]*Q4_2025[[#This Row],[Prijs 2]]</f>
        <v>168.72</v>
      </c>
      <c r="O1833" s="10">
        <f>IF(Q4_2025[[#This Row],[Brutobedrag 2]]&lt;Q4_2025[[#This Row],[Bruto - Rel.korting]],Q4_2025[[#This Row],[Brutobedrag 2]],Q4_2025[[#This Row],[Brutobedrag 2]]*(100-Q4_2025[[#This Row],[Relatiekorting percentage]])/100)</f>
        <v>118.104</v>
      </c>
      <c r="R1833" s="3"/>
      <c r="W1833"/>
      <c r="AB1833"/>
    </row>
    <row r="1834" spans="1:28" x14ac:dyDescent="0.3">
      <c r="A1834" t="s">
        <v>939</v>
      </c>
      <c r="B1834">
        <v>1002026</v>
      </c>
      <c r="C1834" t="s">
        <v>615</v>
      </c>
      <c r="D1834">
        <v>12</v>
      </c>
      <c r="E1834" s="10">
        <v>49</v>
      </c>
      <c r="F1834" s="10">
        <v>588</v>
      </c>
      <c r="G1834" s="10">
        <v>411.6</v>
      </c>
      <c r="H1834">
        <v>30</v>
      </c>
      <c r="I1834" s="51" t="str">
        <f>_xlfn.XLOOKUP(Q4_2025[[#This Row],[Artikelnr]],Artikel_prijzen[Artnr],Artikel_prijzen[Groep],"")</f>
        <v/>
      </c>
      <c r="J1834" s="10" t="str">
        <f>_xlfn.XLOOKUP(Q4_2025[[#This Row],[Artikelnr]],Artikel_prijzen[Artnr],Artikel_prijzen[Prijs 2025],"")</f>
        <v/>
      </c>
      <c r="K1834" t="str">
        <f>IF(Q4_2025[[#This Row],[Artikelprijs]]&lt;&gt;"",IF(Q4_2025[[#This Row],[Stuksprijs]]=Q4_2025[[#This Row],[Artikelprijs]],"Prijs gelijk","Prijs wijkt af"),"")</f>
        <v/>
      </c>
      <c r="L1834" t="str">
        <f>IF(Q4_2025[[#This Row],[Relatiekorting percentage]]=0,
    "Nvt",
    IF(Q4_2025[[#This Row],[Brutobedrag 2]] &lt; Q4_2025[[#This Row],[Bruto - Rel.korting]],
        "Nee",
        "Ja"))</f>
        <v>Ja</v>
      </c>
      <c r="M1834" s="10">
        <f>IF(Q4_2025[[#This Row],[Artikelprijs]]&lt;&gt;"",Q4_2025[[#This Row],[Artikelprijs]],Q4_2025[[#This Row],[Stuksprijs]])</f>
        <v>49</v>
      </c>
      <c r="N1834" s="44">
        <f>Q4_2025[[#This Row],[Besteld]]*Q4_2025[[#This Row],[Prijs 2]]</f>
        <v>588</v>
      </c>
      <c r="O1834" s="10">
        <f>IF(Q4_2025[[#This Row],[Brutobedrag 2]]&lt;Q4_2025[[#This Row],[Bruto - Rel.korting]],Q4_2025[[#This Row],[Brutobedrag 2]],Q4_2025[[#This Row],[Brutobedrag 2]]*(100-Q4_2025[[#This Row],[Relatiekorting percentage]])/100)</f>
        <v>411.6</v>
      </c>
      <c r="R1834" s="3"/>
      <c r="W1834"/>
      <c r="AB1834"/>
    </row>
    <row r="1835" spans="1:28" x14ac:dyDescent="0.3">
      <c r="A1835" t="s">
        <v>939</v>
      </c>
      <c r="B1835">
        <v>1007051</v>
      </c>
      <c r="C1835" t="s">
        <v>54</v>
      </c>
      <c r="D1835">
        <v>8</v>
      </c>
      <c r="E1835" s="10">
        <v>88.57</v>
      </c>
      <c r="F1835" s="10">
        <v>708.56</v>
      </c>
      <c r="G1835" s="10">
        <v>495.99</v>
      </c>
      <c r="H1835">
        <v>30</v>
      </c>
      <c r="I1835" s="51" t="str">
        <f>_xlfn.XLOOKUP(Q4_2025[[#This Row],[Artikelnr]],Artikel_prijzen[Artnr],Artikel_prijzen[Groep],"")</f>
        <v/>
      </c>
      <c r="J1835" s="10" t="str">
        <f>_xlfn.XLOOKUP(Q4_2025[[#This Row],[Artikelnr]],Artikel_prijzen[Artnr],Artikel_prijzen[Prijs 2025],"")</f>
        <v/>
      </c>
      <c r="K1835" t="str">
        <f>IF(Q4_2025[[#This Row],[Artikelprijs]]&lt;&gt;"",IF(Q4_2025[[#This Row],[Stuksprijs]]=Q4_2025[[#This Row],[Artikelprijs]],"Prijs gelijk","Prijs wijkt af"),"")</f>
        <v/>
      </c>
      <c r="L1835" t="str">
        <f>IF(Q4_2025[[#This Row],[Relatiekorting percentage]]=0,
    "Nvt",
    IF(Q4_2025[[#This Row],[Brutobedrag 2]] &lt; Q4_2025[[#This Row],[Bruto - Rel.korting]],
        "Nee",
        "Ja"))</f>
        <v>Ja</v>
      </c>
      <c r="M1835" s="10">
        <f>IF(Q4_2025[[#This Row],[Artikelprijs]]&lt;&gt;"",Q4_2025[[#This Row],[Artikelprijs]],Q4_2025[[#This Row],[Stuksprijs]])</f>
        <v>88.57</v>
      </c>
      <c r="N1835" s="44">
        <f>Q4_2025[[#This Row],[Besteld]]*Q4_2025[[#This Row],[Prijs 2]]</f>
        <v>708.56</v>
      </c>
      <c r="O1835" s="10">
        <f>IF(Q4_2025[[#This Row],[Brutobedrag 2]]&lt;Q4_2025[[#This Row],[Bruto - Rel.korting]],Q4_2025[[#This Row],[Brutobedrag 2]],Q4_2025[[#This Row],[Brutobedrag 2]]*(100-Q4_2025[[#This Row],[Relatiekorting percentage]])/100)</f>
        <v>495.99199999999996</v>
      </c>
      <c r="R1835" s="3"/>
      <c r="W1835"/>
      <c r="AB1835"/>
    </row>
    <row r="1836" spans="1:28" x14ac:dyDescent="0.3">
      <c r="A1836" t="s">
        <v>939</v>
      </c>
      <c r="B1836">
        <v>2004051</v>
      </c>
      <c r="C1836" t="s">
        <v>255</v>
      </c>
      <c r="D1836">
        <v>4</v>
      </c>
      <c r="E1836" s="10">
        <v>16.54</v>
      </c>
      <c r="F1836" s="10">
        <v>66.16</v>
      </c>
      <c r="G1836" s="10">
        <v>46.31</v>
      </c>
      <c r="H1836">
        <v>30</v>
      </c>
      <c r="I1836" s="51" t="str">
        <f>_xlfn.XLOOKUP(Q4_2025[[#This Row],[Artikelnr]],Artikel_prijzen[Artnr],Artikel_prijzen[Groep],"")</f>
        <v/>
      </c>
      <c r="J1836" s="10" t="str">
        <f>_xlfn.XLOOKUP(Q4_2025[[#This Row],[Artikelnr]],Artikel_prijzen[Artnr],Artikel_prijzen[Prijs 2025],"")</f>
        <v/>
      </c>
      <c r="K1836" t="str">
        <f>IF(Q4_2025[[#This Row],[Artikelprijs]]&lt;&gt;"",IF(Q4_2025[[#This Row],[Stuksprijs]]=Q4_2025[[#This Row],[Artikelprijs]],"Prijs gelijk","Prijs wijkt af"),"")</f>
        <v/>
      </c>
      <c r="L1836" t="str">
        <f>IF(Q4_2025[[#This Row],[Relatiekorting percentage]]=0,
    "Nvt",
    IF(Q4_2025[[#This Row],[Brutobedrag 2]] &lt; Q4_2025[[#This Row],[Bruto - Rel.korting]],
        "Nee",
        "Ja"))</f>
        <v>Ja</v>
      </c>
      <c r="M1836" s="10">
        <f>IF(Q4_2025[[#This Row],[Artikelprijs]]&lt;&gt;"",Q4_2025[[#This Row],[Artikelprijs]],Q4_2025[[#This Row],[Stuksprijs]])</f>
        <v>16.54</v>
      </c>
      <c r="N1836" s="44">
        <f>Q4_2025[[#This Row],[Besteld]]*Q4_2025[[#This Row],[Prijs 2]]</f>
        <v>66.16</v>
      </c>
      <c r="O1836" s="10">
        <f>IF(Q4_2025[[#This Row],[Brutobedrag 2]]&lt;Q4_2025[[#This Row],[Bruto - Rel.korting]],Q4_2025[[#This Row],[Brutobedrag 2]],Q4_2025[[#This Row],[Brutobedrag 2]]*(100-Q4_2025[[#This Row],[Relatiekorting percentage]])/100)</f>
        <v>46.311999999999998</v>
      </c>
      <c r="R1836" s="3"/>
      <c r="W1836"/>
      <c r="AB1836"/>
    </row>
    <row r="1837" spans="1:28" x14ac:dyDescent="0.3">
      <c r="A1837" t="s">
        <v>939</v>
      </c>
      <c r="B1837">
        <v>2001094</v>
      </c>
      <c r="C1837" t="s">
        <v>142</v>
      </c>
      <c r="D1837">
        <v>4</v>
      </c>
      <c r="E1837" s="10">
        <v>48.68</v>
      </c>
      <c r="F1837" s="10">
        <v>194.72</v>
      </c>
      <c r="G1837" s="10">
        <v>136.30000000000001</v>
      </c>
      <c r="H1837">
        <v>30</v>
      </c>
      <c r="I1837" s="51" t="str">
        <f>_xlfn.XLOOKUP(Q4_2025[[#This Row],[Artikelnr]],Artikel_prijzen[Artnr],Artikel_prijzen[Groep],"")</f>
        <v/>
      </c>
      <c r="J1837" s="10" t="str">
        <f>_xlfn.XLOOKUP(Q4_2025[[#This Row],[Artikelnr]],Artikel_prijzen[Artnr],Artikel_prijzen[Prijs 2025],"")</f>
        <v/>
      </c>
      <c r="K1837" t="str">
        <f>IF(Q4_2025[[#This Row],[Artikelprijs]]&lt;&gt;"",IF(Q4_2025[[#This Row],[Stuksprijs]]=Q4_2025[[#This Row],[Artikelprijs]],"Prijs gelijk","Prijs wijkt af"),"")</f>
        <v/>
      </c>
      <c r="L1837" t="str">
        <f>IF(Q4_2025[[#This Row],[Relatiekorting percentage]]=0,
    "Nvt",
    IF(Q4_2025[[#This Row],[Brutobedrag 2]] &lt; Q4_2025[[#This Row],[Bruto - Rel.korting]],
        "Nee",
        "Ja"))</f>
        <v>Ja</v>
      </c>
      <c r="M1837" s="10">
        <f>IF(Q4_2025[[#This Row],[Artikelprijs]]&lt;&gt;"",Q4_2025[[#This Row],[Artikelprijs]],Q4_2025[[#This Row],[Stuksprijs]])</f>
        <v>48.68</v>
      </c>
      <c r="N1837" s="44">
        <f>Q4_2025[[#This Row],[Besteld]]*Q4_2025[[#This Row],[Prijs 2]]</f>
        <v>194.72</v>
      </c>
      <c r="O1837" s="10">
        <f>IF(Q4_2025[[#This Row],[Brutobedrag 2]]&lt;Q4_2025[[#This Row],[Bruto - Rel.korting]],Q4_2025[[#This Row],[Brutobedrag 2]],Q4_2025[[#This Row],[Brutobedrag 2]]*(100-Q4_2025[[#This Row],[Relatiekorting percentage]])/100)</f>
        <v>136.304</v>
      </c>
      <c r="R1837" s="3"/>
      <c r="W1837"/>
      <c r="AB1837"/>
    </row>
    <row r="1838" spans="1:28" x14ac:dyDescent="0.3">
      <c r="A1838" t="s">
        <v>939</v>
      </c>
      <c r="B1838">
        <v>1007051</v>
      </c>
      <c r="C1838" t="s">
        <v>54</v>
      </c>
      <c r="D1838">
        <v>4</v>
      </c>
      <c r="E1838" s="10">
        <v>88.57</v>
      </c>
      <c r="F1838" s="10">
        <v>354.28</v>
      </c>
      <c r="G1838" s="10">
        <v>248</v>
      </c>
      <c r="H1838">
        <v>30</v>
      </c>
      <c r="I1838" s="51" t="str">
        <f>_xlfn.XLOOKUP(Q4_2025[[#This Row],[Artikelnr]],Artikel_prijzen[Artnr],Artikel_prijzen[Groep],"")</f>
        <v/>
      </c>
      <c r="J1838" s="10" t="str">
        <f>_xlfn.XLOOKUP(Q4_2025[[#This Row],[Artikelnr]],Artikel_prijzen[Artnr],Artikel_prijzen[Prijs 2025],"")</f>
        <v/>
      </c>
      <c r="K1838" t="str">
        <f>IF(Q4_2025[[#This Row],[Artikelprijs]]&lt;&gt;"",IF(Q4_2025[[#This Row],[Stuksprijs]]=Q4_2025[[#This Row],[Artikelprijs]],"Prijs gelijk","Prijs wijkt af"),"")</f>
        <v/>
      </c>
      <c r="L1838" t="str">
        <f>IF(Q4_2025[[#This Row],[Relatiekorting percentage]]=0,
    "Nvt",
    IF(Q4_2025[[#This Row],[Brutobedrag 2]] &lt; Q4_2025[[#This Row],[Bruto - Rel.korting]],
        "Nee",
        "Ja"))</f>
        <v>Ja</v>
      </c>
      <c r="M1838" s="10">
        <f>IF(Q4_2025[[#This Row],[Artikelprijs]]&lt;&gt;"",Q4_2025[[#This Row],[Artikelprijs]],Q4_2025[[#This Row],[Stuksprijs]])</f>
        <v>88.57</v>
      </c>
      <c r="N1838" s="44">
        <f>Q4_2025[[#This Row],[Besteld]]*Q4_2025[[#This Row],[Prijs 2]]</f>
        <v>354.28</v>
      </c>
      <c r="O1838" s="10">
        <f>IF(Q4_2025[[#This Row],[Brutobedrag 2]]&lt;Q4_2025[[#This Row],[Bruto - Rel.korting]],Q4_2025[[#This Row],[Brutobedrag 2]],Q4_2025[[#This Row],[Brutobedrag 2]]*(100-Q4_2025[[#This Row],[Relatiekorting percentage]])/100)</f>
        <v>247.99599999999998</v>
      </c>
      <c r="R1838" s="3"/>
      <c r="W1838"/>
      <c r="AB1838"/>
    </row>
    <row r="1839" spans="1:28" x14ac:dyDescent="0.3">
      <c r="A1839" t="s">
        <v>939</v>
      </c>
      <c r="B1839">
        <v>2004051</v>
      </c>
      <c r="C1839" t="s">
        <v>255</v>
      </c>
      <c r="D1839">
        <v>2</v>
      </c>
      <c r="E1839" s="10">
        <v>16.54</v>
      </c>
      <c r="F1839" s="10">
        <v>33.08</v>
      </c>
      <c r="G1839" s="10">
        <v>23.16</v>
      </c>
      <c r="H1839">
        <v>30</v>
      </c>
      <c r="I1839" s="51" t="str">
        <f>_xlfn.XLOOKUP(Q4_2025[[#This Row],[Artikelnr]],Artikel_prijzen[Artnr],Artikel_prijzen[Groep],"")</f>
        <v/>
      </c>
      <c r="J1839" s="10" t="str">
        <f>_xlfn.XLOOKUP(Q4_2025[[#This Row],[Artikelnr]],Artikel_prijzen[Artnr],Artikel_prijzen[Prijs 2025],"")</f>
        <v/>
      </c>
      <c r="K1839" t="str">
        <f>IF(Q4_2025[[#This Row],[Artikelprijs]]&lt;&gt;"",IF(Q4_2025[[#This Row],[Stuksprijs]]=Q4_2025[[#This Row],[Artikelprijs]],"Prijs gelijk","Prijs wijkt af"),"")</f>
        <v/>
      </c>
      <c r="L1839" t="str">
        <f>IF(Q4_2025[[#This Row],[Relatiekorting percentage]]=0,
    "Nvt",
    IF(Q4_2025[[#This Row],[Brutobedrag 2]] &lt; Q4_2025[[#This Row],[Bruto - Rel.korting]],
        "Nee",
        "Ja"))</f>
        <v>Ja</v>
      </c>
      <c r="M1839" s="10">
        <f>IF(Q4_2025[[#This Row],[Artikelprijs]]&lt;&gt;"",Q4_2025[[#This Row],[Artikelprijs]],Q4_2025[[#This Row],[Stuksprijs]])</f>
        <v>16.54</v>
      </c>
      <c r="N1839" s="44">
        <f>Q4_2025[[#This Row],[Besteld]]*Q4_2025[[#This Row],[Prijs 2]]</f>
        <v>33.08</v>
      </c>
      <c r="O1839" s="10">
        <f>IF(Q4_2025[[#This Row],[Brutobedrag 2]]&lt;Q4_2025[[#This Row],[Bruto - Rel.korting]],Q4_2025[[#This Row],[Brutobedrag 2]],Q4_2025[[#This Row],[Brutobedrag 2]]*(100-Q4_2025[[#This Row],[Relatiekorting percentage]])/100)</f>
        <v>23.155999999999999</v>
      </c>
      <c r="R1839" s="3"/>
      <c r="W1839"/>
      <c r="AB1839"/>
    </row>
    <row r="1840" spans="1:28" x14ac:dyDescent="0.3">
      <c r="A1840" t="s">
        <v>939</v>
      </c>
      <c r="B1840">
        <v>4001242</v>
      </c>
      <c r="C1840" t="s">
        <v>418</v>
      </c>
      <c r="D1840">
        <v>5</v>
      </c>
      <c r="E1840" s="10">
        <v>309.25</v>
      </c>
      <c r="F1840" s="10">
        <v>1546.25</v>
      </c>
      <c r="G1840" s="10">
        <v>1391.62</v>
      </c>
      <c r="H1840">
        <v>10</v>
      </c>
      <c r="I1840" s="51" t="str">
        <f>_xlfn.XLOOKUP(Q4_2025[[#This Row],[Artikelnr]],Artikel_prijzen[Artnr],Artikel_prijzen[Groep],"")</f>
        <v/>
      </c>
      <c r="J1840" s="10" t="str">
        <f>_xlfn.XLOOKUP(Q4_2025[[#This Row],[Artikelnr]],Artikel_prijzen[Artnr],Artikel_prijzen[Prijs 2025],"")</f>
        <v/>
      </c>
      <c r="K1840" t="str">
        <f>IF(Q4_2025[[#This Row],[Artikelprijs]]&lt;&gt;"",IF(Q4_2025[[#This Row],[Stuksprijs]]=Q4_2025[[#This Row],[Artikelprijs]],"Prijs gelijk","Prijs wijkt af"),"")</f>
        <v/>
      </c>
      <c r="L1840" t="str">
        <f>IF(Q4_2025[[#This Row],[Relatiekorting percentage]]=0,
    "Nvt",
    IF(Q4_2025[[#This Row],[Brutobedrag 2]] &lt; Q4_2025[[#This Row],[Bruto - Rel.korting]],
        "Nee",
        "Ja"))</f>
        <v>Ja</v>
      </c>
      <c r="M1840" s="10">
        <f>IF(Q4_2025[[#This Row],[Artikelprijs]]&lt;&gt;"",Q4_2025[[#This Row],[Artikelprijs]],Q4_2025[[#This Row],[Stuksprijs]])</f>
        <v>309.25</v>
      </c>
      <c r="N1840" s="44">
        <f>Q4_2025[[#This Row],[Besteld]]*Q4_2025[[#This Row],[Prijs 2]]</f>
        <v>1546.25</v>
      </c>
      <c r="O1840" s="10">
        <f>IF(Q4_2025[[#This Row],[Brutobedrag 2]]&lt;Q4_2025[[#This Row],[Bruto - Rel.korting]],Q4_2025[[#This Row],[Brutobedrag 2]],Q4_2025[[#This Row],[Brutobedrag 2]]*(100-Q4_2025[[#This Row],[Relatiekorting percentage]])/100)</f>
        <v>1391.625</v>
      </c>
      <c r="R1840" s="3"/>
      <c r="W1840"/>
      <c r="AB1840"/>
    </row>
    <row r="1841" spans="1:28" x14ac:dyDescent="0.3">
      <c r="A1841" t="s">
        <v>939</v>
      </c>
      <c r="B1841">
        <v>5022015</v>
      </c>
      <c r="C1841" t="s">
        <v>495</v>
      </c>
      <c r="D1841">
        <v>1</v>
      </c>
      <c r="E1841" s="10">
        <v>444.44</v>
      </c>
      <c r="F1841" s="10">
        <v>444.44</v>
      </c>
      <c r="G1841" s="10">
        <v>444.44</v>
      </c>
      <c r="H1841">
        <v>0</v>
      </c>
      <c r="I1841" s="51" t="str">
        <f>_xlfn.XLOOKUP(Q4_2025[[#This Row],[Artikelnr]],Artikel_prijzen[Artnr],Artikel_prijzen[Groep],"")</f>
        <v>Elektra</v>
      </c>
      <c r="J1841" s="10">
        <f>_xlfn.XLOOKUP(Q4_2025[[#This Row],[Artikelnr]],Artikel_prijzen[Artnr],Artikel_prijzen[Prijs 2025],"")</f>
        <v>339.9</v>
      </c>
      <c r="K1841" t="str">
        <f>IF(Q4_2025[[#This Row],[Artikelprijs]]&lt;&gt;"",IF(Q4_2025[[#This Row],[Stuksprijs]]=Q4_2025[[#This Row],[Artikelprijs]],"Prijs gelijk","Prijs wijkt af"),"")</f>
        <v>Prijs wijkt af</v>
      </c>
      <c r="L1841" t="str">
        <f>IF(Q4_2025[[#This Row],[Relatiekorting percentage]]=0,
    "Nvt",
    IF(Q4_2025[[#This Row],[Brutobedrag 2]] &lt; Q4_2025[[#This Row],[Bruto - Rel.korting]],
        "Nee",
        "Ja"))</f>
        <v>Nvt</v>
      </c>
      <c r="M1841" s="10">
        <f>IF(Q4_2025[[#This Row],[Artikelprijs]]&lt;&gt;"",Q4_2025[[#This Row],[Artikelprijs]],Q4_2025[[#This Row],[Stuksprijs]])</f>
        <v>339.9</v>
      </c>
      <c r="N1841" s="44">
        <f>Q4_2025[[#This Row],[Besteld]]*Q4_2025[[#This Row],[Prijs 2]]</f>
        <v>339.9</v>
      </c>
      <c r="O1841" s="10">
        <f>IF(Q4_2025[[#This Row],[Brutobedrag 2]]&lt;Q4_2025[[#This Row],[Bruto - Rel.korting]],Q4_2025[[#This Row],[Brutobedrag 2]],Q4_2025[[#This Row],[Brutobedrag 2]]*(100-Q4_2025[[#This Row],[Relatiekorting percentage]])/100)</f>
        <v>339.9</v>
      </c>
      <c r="R1841" s="3"/>
      <c r="W1841"/>
      <c r="AB1841"/>
    </row>
    <row r="1842" spans="1:28" x14ac:dyDescent="0.3">
      <c r="A1842" t="s">
        <v>939</v>
      </c>
      <c r="B1842">
        <v>3002022</v>
      </c>
      <c r="C1842" t="s">
        <v>195</v>
      </c>
      <c r="D1842">
        <v>1</v>
      </c>
      <c r="E1842" s="10">
        <v>76.02</v>
      </c>
      <c r="F1842" s="10">
        <v>76.02</v>
      </c>
      <c r="G1842" s="10">
        <v>76.02</v>
      </c>
      <c r="H1842">
        <v>0</v>
      </c>
      <c r="I1842" s="51" t="str">
        <f>_xlfn.XLOOKUP(Q4_2025[[#This Row],[Artikelnr]],Artikel_prijzen[Artnr],Artikel_prijzen[Groep],"")</f>
        <v/>
      </c>
      <c r="J1842" s="10" t="str">
        <f>_xlfn.XLOOKUP(Q4_2025[[#This Row],[Artikelnr]],Artikel_prijzen[Artnr],Artikel_prijzen[Prijs 2025],"")</f>
        <v/>
      </c>
      <c r="K1842" t="str">
        <f>IF(Q4_2025[[#This Row],[Artikelprijs]]&lt;&gt;"",IF(Q4_2025[[#This Row],[Stuksprijs]]=Q4_2025[[#This Row],[Artikelprijs]],"Prijs gelijk","Prijs wijkt af"),"")</f>
        <v/>
      </c>
      <c r="L1842" t="str">
        <f>IF(Q4_2025[[#This Row],[Relatiekorting percentage]]=0,
    "Nvt",
    IF(Q4_2025[[#This Row],[Brutobedrag 2]] &lt; Q4_2025[[#This Row],[Bruto - Rel.korting]],
        "Nee",
        "Ja"))</f>
        <v>Nvt</v>
      </c>
      <c r="M1842" s="10">
        <f>IF(Q4_2025[[#This Row],[Artikelprijs]]&lt;&gt;"",Q4_2025[[#This Row],[Artikelprijs]],Q4_2025[[#This Row],[Stuksprijs]])</f>
        <v>76.02</v>
      </c>
      <c r="N1842" s="44">
        <f>Q4_2025[[#This Row],[Besteld]]*Q4_2025[[#This Row],[Prijs 2]]</f>
        <v>76.02</v>
      </c>
      <c r="O1842" s="10">
        <f>IF(Q4_2025[[#This Row],[Brutobedrag 2]]&lt;Q4_2025[[#This Row],[Bruto - Rel.korting]],Q4_2025[[#This Row],[Brutobedrag 2]],Q4_2025[[#This Row],[Brutobedrag 2]]*(100-Q4_2025[[#This Row],[Relatiekorting percentage]])/100)</f>
        <v>76.02</v>
      </c>
      <c r="R1842" s="3"/>
      <c r="W1842"/>
      <c r="AB1842"/>
    </row>
    <row r="1843" spans="1:28" x14ac:dyDescent="0.3">
      <c r="A1843" t="s">
        <v>939</v>
      </c>
      <c r="B1843">
        <v>5030228</v>
      </c>
      <c r="C1843" t="s">
        <v>113</v>
      </c>
      <c r="D1843">
        <v>4</v>
      </c>
      <c r="E1843" s="10">
        <v>236.9</v>
      </c>
      <c r="F1843" s="10">
        <v>947.6</v>
      </c>
      <c r="G1843" s="10">
        <v>947.6</v>
      </c>
      <c r="H1843">
        <v>0</v>
      </c>
      <c r="I1843" s="51" t="str">
        <f>_xlfn.XLOOKUP(Q4_2025[[#This Row],[Artikelnr]],Artikel_prijzen[Artnr],Artikel_prijzen[Groep],"")</f>
        <v>Rigging</v>
      </c>
      <c r="J1843" s="10">
        <f>_xlfn.XLOOKUP(Q4_2025[[#This Row],[Artikelnr]],Artikel_prijzen[Artnr],Artikel_prijzen[Prijs 2025],"")</f>
        <v>230</v>
      </c>
      <c r="K1843" t="str">
        <f>IF(Q4_2025[[#This Row],[Artikelprijs]]&lt;&gt;"",IF(Q4_2025[[#This Row],[Stuksprijs]]=Q4_2025[[#This Row],[Artikelprijs]],"Prijs gelijk","Prijs wijkt af"),"")</f>
        <v>Prijs wijkt af</v>
      </c>
      <c r="L1843" t="str">
        <f>IF(Q4_2025[[#This Row],[Relatiekorting percentage]]=0,
    "Nvt",
    IF(Q4_2025[[#This Row],[Brutobedrag 2]] &lt; Q4_2025[[#This Row],[Bruto - Rel.korting]],
        "Nee",
        "Ja"))</f>
        <v>Nvt</v>
      </c>
      <c r="M1843" s="10">
        <f>IF(Q4_2025[[#This Row],[Artikelprijs]]&lt;&gt;"",Q4_2025[[#This Row],[Artikelprijs]],Q4_2025[[#This Row],[Stuksprijs]])</f>
        <v>230</v>
      </c>
      <c r="N1843" s="44">
        <f>Q4_2025[[#This Row],[Besteld]]*Q4_2025[[#This Row],[Prijs 2]]</f>
        <v>920</v>
      </c>
      <c r="O1843" s="10">
        <f>IF(Q4_2025[[#This Row],[Brutobedrag 2]]&lt;Q4_2025[[#This Row],[Bruto - Rel.korting]],Q4_2025[[#This Row],[Brutobedrag 2]],Q4_2025[[#This Row],[Brutobedrag 2]]*(100-Q4_2025[[#This Row],[Relatiekorting percentage]])/100)</f>
        <v>920</v>
      </c>
      <c r="R1843" s="3"/>
      <c r="W1843"/>
      <c r="AB1843"/>
    </row>
    <row r="1844" spans="1:28" x14ac:dyDescent="0.3">
      <c r="A1844" t="s">
        <v>939</v>
      </c>
      <c r="B1844">
        <v>5030232</v>
      </c>
      <c r="C1844" t="s">
        <v>116</v>
      </c>
      <c r="D1844">
        <v>1</v>
      </c>
      <c r="E1844" s="10">
        <v>144.19999999999999</v>
      </c>
      <c r="F1844" s="10">
        <v>144.19999999999999</v>
      </c>
      <c r="G1844" s="10">
        <v>144.19999999999999</v>
      </c>
      <c r="H1844">
        <v>0</v>
      </c>
      <c r="I1844" s="51" t="str">
        <f>_xlfn.XLOOKUP(Q4_2025[[#This Row],[Artikelnr]],Artikel_prijzen[Artnr],Artikel_prijzen[Groep],"")</f>
        <v>Rigging</v>
      </c>
      <c r="J1844" s="10">
        <f>_xlfn.XLOOKUP(Q4_2025[[#This Row],[Artikelnr]],Artikel_prijzen[Artnr],Artikel_prijzen[Prijs 2025],"")</f>
        <v>140</v>
      </c>
      <c r="K1844" t="str">
        <f>IF(Q4_2025[[#This Row],[Artikelprijs]]&lt;&gt;"",IF(Q4_2025[[#This Row],[Stuksprijs]]=Q4_2025[[#This Row],[Artikelprijs]],"Prijs gelijk","Prijs wijkt af"),"")</f>
        <v>Prijs wijkt af</v>
      </c>
      <c r="L1844" t="str">
        <f>IF(Q4_2025[[#This Row],[Relatiekorting percentage]]=0,
    "Nvt",
    IF(Q4_2025[[#This Row],[Brutobedrag 2]] &lt; Q4_2025[[#This Row],[Bruto - Rel.korting]],
        "Nee",
        "Ja"))</f>
        <v>Nvt</v>
      </c>
      <c r="M1844" s="10">
        <f>IF(Q4_2025[[#This Row],[Artikelprijs]]&lt;&gt;"",Q4_2025[[#This Row],[Artikelprijs]],Q4_2025[[#This Row],[Stuksprijs]])</f>
        <v>140</v>
      </c>
      <c r="N1844" s="44">
        <f>Q4_2025[[#This Row],[Besteld]]*Q4_2025[[#This Row],[Prijs 2]]</f>
        <v>140</v>
      </c>
      <c r="O1844" s="10">
        <f>IF(Q4_2025[[#This Row],[Brutobedrag 2]]&lt;Q4_2025[[#This Row],[Bruto - Rel.korting]],Q4_2025[[#This Row],[Brutobedrag 2]],Q4_2025[[#This Row],[Brutobedrag 2]]*(100-Q4_2025[[#This Row],[Relatiekorting percentage]])/100)</f>
        <v>140</v>
      </c>
      <c r="R1844" s="3"/>
      <c r="W1844"/>
      <c r="AB1844"/>
    </row>
    <row r="1845" spans="1:28" x14ac:dyDescent="0.3">
      <c r="A1845" t="s">
        <v>939</v>
      </c>
      <c r="B1845">
        <v>5031052</v>
      </c>
      <c r="C1845" t="s">
        <v>12</v>
      </c>
      <c r="D1845">
        <v>6</v>
      </c>
      <c r="E1845" s="10">
        <v>88.07</v>
      </c>
      <c r="F1845" s="10">
        <v>528.41999999999996</v>
      </c>
      <c r="G1845" s="10">
        <v>528.41999999999996</v>
      </c>
      <c r="H1845">
        <v>0</v>
      </c>
      <c r="I1845" s="51" t="str">
        <f>_xlfn.XLOOKUP(Q4_2025[[#This Row],[Artikelnr]],Artikel_prijzen[Artnr],Artikel_prijzen[Groep],"")</f>
        <v/>
      </c>
      <c r="J1845" s="10" t="str">
        <f>_xlfn.XLOOKUP(Q4_2025[[#This Row],[Artikelnr]],Artikel_prijzen[Artnr],Artikel_prijzen[Prijs 2025],"")</f>
        <v/>
      </c>
      <c r="K1845" t="str">
        <f>IF(Q4_2025[[#This Row],[Artikelprijs]]&lt;&gt;"",IF(Q4_2025[[#This Row],[Stuksprijs]]=Q4_2025[[#This Row],[Artikelprijs]],"Prijs gelijk","Prijs wijkt af"),"")</f>
        <v/>
      </c>
      <c r="L1845" t="str">
        <f>IF(Q4_2025[[#This Row],[Relatiekorting percentage]]=0,
    "Nvt",
    IF(Q4_2025[[#This Row],[Brutobedrag 2]] &lt; Q4_2025[[#This Row],[Bruto - Rel.korting]],
        "Nee",
        "Ja"))</f>
        <v>Nvt</v>
      </c>
      <c r="M1845" s="10">
        <f>IF(Q4_2025[[#This Row],[Artikelprijs]]&lt;&gt;"",Q4_2025[[#This Row],[Artikelprijs]],Q4_2025[[#This Row],[Stuksprijs]])</f>
        <v>88.07</v>
      </c>
      <c r="N1845" s="44">
        <f>Q4_2025[[#This Row],[Besteld]]*Q4_2025[[#This Row],[Prijs 2]]</f>
        <v>528.41999999999996</v>
      </c>
      <c r="O1845" s="10">
        <f>IF(Q4_2025[[#This Row],[Brutobedrag 2]]&lt;Q4_2025[[#This Row],[Bruto - Rel.korting]],Q4_2025[[#This Row],[Brutobedrag 2]],Q4_2025[[#This Row],[Brutobedrag 2]]*(100-Q4_2025[[#This Row],[Relatiekorting percentage]])/100)</f>
        <v>528.41999999999996</v>
      </c>
      <c r="R1845" s="3"/>
      <c r="W1845"/>
      <c r="AB1845"/>
    </row>
    <row r="1846" spans="1:28" x14ac:dyDescent="0.3">
      <c r="A1846" t="s">
        <v>939</v>
      </c>
      <c r="B1846">
        <v>2002111</v>
      </c>
      <c r="C1846" t="s">
        <v>942</v>
      </c>
      <c r="D1846">
        <v>4</v>
      </c>
      <c r="E1846" s="10">
        <v>26.25</v>
      </c>
      <c r="F1846" s="10">
        <v>105</v>
      </c>
      <c r="G1846" s="10">
        <v>105</v>
      </c>
      <c r="H1846">
        <v>0</v>
      </c>
      <c r="I1846" s="51" t="str">
        <f>_xlfn.XLOOKUP(Q4_2025[[#This Row],[Artikelnr]],Artikel_prijzen[Artnr],Artikel_prijzen[Groep],"")</f>
        <v/>
      </c>
      <c r="J1846" s="10" t="str">
        <f>_xlfn.XLOOKUP(Q4_2025[[#This Row],[Artikelnr]],Artikel_prijzen[Artnr],Artikel_prijzen[Prijs 2025],"")</f>
        <v/>
      </c>
      <c r="K1846" t="str">
        <f>IF(Q4_2025[[#This Row],[Artikelprijs]]&lt;&gt;"",IF(Q4_2025[[#This Row],[Stuksprijs]]=Q4_2025[[#This Row],[Artikelprijs]],"Prijs gelijk","Prijs wijkt af"),"")</f>
        <v/>
      </c>
      <c r="L1846" t="str">
        <f>IF(Q4_2025[[#This Row],[Relatiekorting percentage]]=0,
    "Nvt",
    IF(Q4_2025[[#This Row],[Brutobedrag 2]] &lt; Q4_2025[[#This Row],[Bruto - Rel.korting]],
        "Nee",
        "Ja"))</f>
        <v>Nvt</v>
      </c>
      <c r="M1846" s="10">
        <f>IF(Q4_2025[[#This Row],[Artikelprijs]]&lt;&gt;"",Q4_2025[[#This Row],[Artikelprijs]],Q4_2025[[#This Row],[Stuksprijs]])</f>
        <v>26.25</v>
      </c>
      <c r="N1846" s="44">
        <f>Q4_2025[[#This Row],[Besteld]]*Q4_2025[[#This Row],[Prijs 2]]</f>
        <v>105</v>
      </c>
      <c r="O1846" s="10">
        <f>IF(Q4_2025[[#This Row],[Brutobedrag 2]]&lt;Q4_2025[[#This Row],[Bruto - Rel.korting]],Q4_2025[[#This Row],[Brutobedrag 2]],Q4_2025[[#This Row],[Brutobedrag 2]]*(100-Q4_2025[[#This Row],[Relatiekorting percentage]])/100)</f>
        <v>105</v>
      </c>
      <c r="R1846" s="3"/>
      <c r="W1846"/>
      <c r="AB1846"/>
    </row>
    <row r="1847" spans="1:28" x14ac:dyDescent="0.3">
      <c r="A1847" t="s">
        <v>939</v>
      </c>
      <c r="B1847">
        <v>5031056</v>
      </c>
      <c r="C1847" t="s">
        <v>15</v>
      </c>
      <c r="D1847">
        <v>4</v>
      </c>
      <c r="E1847" s="10">
        <v>69.78</v>
      </c>
      <c r="F1847" s="10">
        <v>279.12</v>
      </c>
      <c r="G1847" s="10">
        <v>279.12</v>
      </c>
      <c r="H1847">
        <v>0</v>
      </c>
      <c r="I1847" s="51" t="str">
        <f>_xlfn.XLOOKUP(Q4_2025[[#This Row],[Artikelnr]],Artikel_prijzen[Artnr],Artikel_prijzen[Groep],"")</f>
        <v/>
      </c>
      <c r="J1847" s="10" t="str">
        <f>_xlfn.XLOOKUP(Q4_2025[[#This Row],[Artikelnr]],Artikel_prijzen[Artnr],Artikel_prijzen[Prijs 2025],"")</f>
        <v/>
      </c>
      <c r="K1847" t="str">
        <f>IF(Q4_2025[[#This Row],[Artikelprijs]]&lt;&gt;"",IF(Q4_2025[[#This Row],[Stuksprijs]]=Q4_2025[[#This Row],[Artikelprijs]],"Prijs gelijk","Prijs wijkt af"),"")</f>
        <v/>
      </c>
      <c r="L1847" t="str">
        <f>IF(Q4_2025[[#This Row],[Relatiekorting percentage]]=0,
    "Nvt",
    IF(Q4_2025[[#This Row],[Brutobedrag 2]] &lt; Q4_2025[[#This Row],[Bruto - Rel.korting]],
        "Nee",
        "Ja"))</f>
        <v>Nvt</v>
      </c>
      <c r="M1847" s="10">
        <f>IF(Q4_2025[[#This Row],[Artikelprijs]]&lt;&gt;"",Q4_2025[[#This Row],[Artikelprijs]],Q4_2025[[#This Row],[Stuksprijs]])</f>
        <v>69.78</v>
      </c>
      <c r="N1847" s="44">
        <f>Q4_2025[[#This Row],[Besteld]]*Q4_2025[[#This Row],[Prijs 2]]</f>
        <v>279.12</v>
      </c>
      <c r="O1847" s="10">
        <f>IF(Q4_2025[[#This Row],[Brutobedrag 2]]&lt;Q4_2025[[#This Row],[Bruto - Rel.korting]],Q4_2025[[#This Row],[Brutobedrag 2]],Q4_2025[[#This Row],[Brutobedrag 2]]*(100-Q4_2025[[#This Row],[Relatiekorting percentage]])/100)</f>
        <v>279.12</v>
      </c>
      <c r="R1847" s="3"/>
      <c r="W1847"/>
      <c r="AB1847"/>
    </row>
    <row r="1848" spans="1:28" x14ac:dyDescent="0.3">
      <c r="A1848" t="s">
        <v>939</v>
      </c>
      <c r="B1848">
        <v>1007051</v>
      </c>
      <c r="C1848" t="s">
        <v>54</v>
      </c>
      <c r="D1848">
        <v>8</v>
      </c>
      <c r="E1848" s="10">
        <v>88.57</v>
      </c>
      <c r="F1848" s="10">
        <v>708.56</v>
      </c>
      <c r="G1848" s="10">
        <v>708.56</v>
      </c>
      <c r="H1848">
        <v>0</v>
      </c>
      <c r="I1848" s="51" t="str">
        <f>_xlfn.XLOOKUP(Q4_2025[[#This Row],[Artikelnr]],Artikel_prijzen[Artnr],Artikel_prijzen[Groep],"")</f>
        <v/>
      </c>
      <c r="J1848" s="10" t="str">
        <f>_xlfn.XLOOKUP(Q4_2025[[#This Row],[Artikelnr]],Artikel_prijzen[Artnr],Artikel_prijzen[Prijs 2025],"")</f>
        <v/>
      </c>
      <c r="K1848" t="str">
        <f>IF(Q4_2025[[#This Row],[Artikelprijs]]&lt;&gt;"",IF(Q4_2025[[#This Row],[Stuksprijs]]=Q4_2025[[#This Row],[Artikelprijs]],"Prijs gelijk","Prijs wijkt af"),"")</f>
        <v/>
      </c>
      <c r="L1848" t="str">
        <f>IF(Q4_2025[[#This Row],[Relatiekorting percentage]]=0,
    "Nvt",
    IF(Q4_2025[[#This Row],[Brutobedrag 2]] &lt; Q4_2025[[#This Row],[Bruto - Rel.korting]],
        "Nee",
        "Ja"))</f>
        <v>Nvt</v>
      </c>
      <c r="M1848" s="10">
        <f>IF(Q4_2025[[#This Row],[Artikelprijs]]&lt;&gt;"",Q4_2025[[#This Row],[Artikelprijs]],Q4_2025[[#This Row],[Stuksprijs]])</f>
        <v>88.57</v>
      </c>
      <c r="N1848" s="44">
        <f>Q4_2025[[#This Row],[Besteld]]*Q4_2025[[#This Row],[Prijs 2]]</f>
        <v>708.56</v>
      </c>
      <c r="O1848" s="10">
        <f>IF(Q4_2025[[#This Row],[Brutobedrag 2]]&lt;Q4_2025[[#This Row],[Bruto - Rel.korting]],Q4_2025[[#This Row],[Brutobedrag 2]],Q4_2025[[#This Row],[Brutobedrag 2]]*(100-Q4_2025[[#This Row],[Relatiekorting percentage]])/100)</f>
        <v>708.56</v>
      </c>
      <c r="R1848" s="3"/>
      <c r="W1848"/>
      <c r="AB1848"/>
    </row>
    <row r="1849" spans="1:28" x14ac:dyDescent="0.3">
      <c r="A1849" t="s">
        <v>939</v>
      </c>
      <c r="B1849">
        <v>5031039</v>
      </c>
      <c r="C1849" t="s">
        <v>104</v>
      </c>
      <c r="D1849">
        <v>12</v>
      </c>
      <c r="E1849" s="10">
        <v>114.58</v>
      </c>
      <c r="F1849" s="10">
        <v>1374.96</v>
      </c>
      <c r="G1849" s="10">
        <v>1237.46</v>
      </c>
      <c r="H1849">
        <v>10</v>
      </c>
      <c r="I1849" s="51" t="str">
        <f>_xlfn.XLOOKUP(Q4_2025[[#This Row],[Artikelnr]],Artikel_prijzen[Artnr],Artikel_prijzen[Groep],"")</f>
        <v/>
      </c>
      <c r="J1849" s="10" t="str">
        <f>_xlfn.XLOOKUP(Q4_2025[[#This Row],[Artikelnr]],Artikel_prijzen[Artnr],Artikel_prijzen[Prijs 2025],"")</f>
        <v/>
      </c>
      <c r="K1849" t="str">
        <f>IF(Q4_2025[[#This Row],[Artikelprijs]]&lt;&gt;"",IF(Q4_2025[[#This Row],[Stuksprijs]]=Q4_2025[[#This Row],[Artikelprijs]],"Prijs gelijk","Prijs wijkt af"),"")</f>
        <v/>
      </c>
      <c r="L1849" t="str">
        <f>IF(Q4_2025[[#This Row],[Relatiekorting percentage]]=0,
    "Nvt",
    IF(Q4_2025[[#This Row],[Brutobedrag 2]] &lt; Q4_2025[[#This Row],[Bruto - Rel.korting]],
        "Nee",
        "Ja"))</f>
        <v>Ja</v>
      </c>
      <c r="M1849" s="10">
        <f>IF(Q4_2025[[#This Row],[Artikelprijs]]&lt;&gt;"",Q4_2025[[#This Row],[Artikelprijs]],Q4_2025[[#This Row],[Stuksprijs]])</f>
        <v>114.58</v>
      </c>
      <c r="N1849" s="44">
        <f>Q4_2025[[#This Row],[Besteld]]*Q4_2025[[#This Row],[Prijs 2]]</f>
        <v>1374.96</v>
      </c>
      <c r="O1849" s="10">
        <f>IF(Q4_2025[[#This Row],[Brutobedrag 2]]&lt;Q4_2025[[#This Row],[Bruto - Rel.korting]],Q4_2025[[#This Row],[Brutobedrag 2]],Q4_2025[[#This Row],[Brutobedrag 2]]*(100-Q4_2025[[#This Row],[Relatiekorting percentage]])/100)</f>
        <v>1237.4640000000002</v>
      </c>
      <c r="R1849" s="3"/>
      <c r="W1849"/>
      <c r="AB1849"/>
    </row>
    <row r="1850" spans="1:28" x14ac:dyDescent="0.3">
      <c r="A1850" t="s">
        <v>939</v>
      </c>
      <c r="B1850">
        <v>5031035</v>
      </c>
      <c r="C1850" t="s">
        <v>241</v>
      </c>
      <c r="D1850">
        <v>12</v>
      </c>
      <c r="E1850" s="10">
        <v>45.32</v>
      </c>
      <c r="F1850" s="10">
        <v>543.84</v>
      </c>
      <c r="G1850" s="10">
        <v>489.46</v>
      </c>
      <c r="H1850">
        <v>10</v>
      </c>
      <c r="I1850" s="51" t="str">
        <f>_xlfn.XLOOKUP(Q4_2025[[#This Row],[Artikelnr]],Artikel_prijzen[Artnr],Artikel_prijzen[Groep],"")</f>
        <v/>
      </c>
      <c r="J1850" s="10" t="str">
        <f>_xlfn.XLOOKUP(Q4_2025[[#This Row],[Artikelnr]],Artikel_prijzen[Artnr],Artikel_prijzen[Prijs 2025],"")</f>
        <v/>
      </c>
      <c r="K1850" t="str">
        <f>IF(Q4_2025[[#This Row],[Artikelprijs]]&lt;&gt;"",IF(Q4_2025[[#This Row],[Stuksprijs]]=Q4_2025[[#This Row],[Artikelprijs]],"Prijs gelijk","Prijs wijkt af"),"")</f>
        <v/>
      </c>
      <c r="L1850" t="str">
        <f>IF(Q4_2025[[#This Row],[Relatiekorting percentage]]=0,
    "Nvt",
    IF(Q4_2025[[#This Row],[Brutobedrag 2]] &lt; Q4_2025[[#This Row],[Bruto - Rel.korting]],
        "Nee",
        "Ja"))</f>
        <v>Ja</v>
      </c>
      <c r="M1850" s="10">
        <f>IF(Q4_2025[[#This Row],[Artikelprijs]]&lt;&gt;"",Q4_2025[[#This Row],[Artikelprijs]],Q4_2025[[#This Row],[Stuksprijs]])</f>
        <v>45.32</v>
      </c>
      <c r="N1850" s="44">
        <f>Q4_2025[[#This Row],[Besteld]]*Q4_2025[[#This Row],[Prijs 2]]</f>
        <v>543.84</v>
      </c>
      <c r="O1850" s="10">
        <f>IF(Q4_2025[[#This Row],[Brutobedrag 2]]&lt;Q4_2025[[#This Row],[Bruto - Rel.korting]],Q4_2025[[#This Row],[Brutobedrag 2]],Q4_2025[[#This Row],[Brutobedrag 2]]*(100-Q4_2025[[#This Row],[Relatiekorting percentage]])/100)</f>
        <v>489.45600000000007</v>
      </c>
      <c r="R1850" s="3"/>
      <c r="W1850"/>
      <c r="AB1850"/>
    </row>
    <row r="1851" spans="1:28" x14ac:dyDescent="0.3">
      <c r="A1851" t="s">
        <v>939</v>
      </c>
      <c r="B1851">
        <v>5031041</v>
      </c>
      <c r="C1851" t="s">
        <v>105</v>
      </c>
      <c r="D1851">
        <v>4</v>
      </c>
      <c r="E1851" s="10">
        <v>90.64</v>
      </c>
      <c r="F1851" s="10">
        <v>362.56</v>
      </c>
      <c r="G1851" s="10">
        <v>326.3</v>
      </c>
      <c r="H1851">
        <v>10</v>
      </c>
      <c r="I1851" s="51" t="str">
        <f>_xlfn.XLOOKUP(Q4_2025[[#This Row],[Artikelnr]],Artikel_prijzen[Artnr],Artikel_prijzen[Groep],"")</f>
        <v/>
      </c>
      <c r="J1851" s="10" t="str">
        <f>_xlfn.XLOOKUP(Q4_2025[[#This Row],[Artikelnr]],Artikel_prijzen[Artnr],Artikel_prijzen[Prijs 2025],"")</f>
        <v/>
      </c>
      <c r="K1851" t="str">
        <f>IF(Q4_2025[[#This Row],[Artikelprijs]]&lt;&gt;"",IF(Q4_2025[[#This Row],[Stuksprijs]]=Q4_2025[[#This Row],[Artikelprijs]],"Prijs gelijk","Prijs wijkt af"),"")</f>
        <v/>
      </c>
      <c r="L1851" t="str">
        <f>IF(Q4_2025[[#This Row],[Relatiekorting percentage]]=0,
    "Nvt",
    IF(Q4_2025[[#This Row],[Brutobedrag 2]] &lt; Q4_2025[[#This Row],[Bruto - Rel.korting]],
        "Nee",
        "Ja"))</f>
        <v>Ja</v>
      </c>
      <c r="M1851" s="10">
        <f>IF(Q4_2025[[#This Row],[Artikelprijs]]&lt;&gt;"",Q4_2025[[#This Row],[Artikelprijs]],Q4_2025[[#This Row],[Stuksprijs]])</f>
        <v>90.64</v>
      </c>
      <c r="N1851" s="44">
        <f>Q4_2025[[#This Row],[Besteld]]*Q4_2025[[#This Row],[Prijs 2]]</f>
        <v>362.56</v>
      </c>
      <c r="O1851" s="10">
        <f>IF(Q4_2025[[#This Row],[Brutobedrag 2]]&lt;Q4_2025[[#This Row],[Bruto - Rel.korting]],Q4_2025[[#This Row],[Brutobedrag 2]],Q4_2025[[#This Row],[Brutobedrag 2]]*(100-Q4_2025[[#This Row],[Relatiekorting percentage]])/100)</f>
        <v>326.30400000000003</v>
      </c>
      <c r="R1851" s="3"/>
      <c r="W1851"/>
      <c r="AB1851"/>
    </row>
    <row r="1852" spans="1:28" x14ac:dyDescent="0.3">
      <c r="A1852" t="s">
        <v>939</v>
      </c>
      <c r="B1852">
        <v>5031043</v>
      </c>
      <c r="C1852" t="s">
        <v>943</v>
      </c>
      <c r="D1852">
        <v>1</v>
      </c>
      <c r="E1852" s="10">
        <v>90.64</v>
      </c>
      <c r="F1852" s="10">
        <v>90.64</v>
      </c>
      <c r="G1852" s="10">
        <v>81.58</v>
      </c>
      <c r="H1852">
        <v>10</v>
      </c>
      <c r="I1852" s="51" t="str">
        <f>_xlfn.XLOOKUP(Q4_2025[[#This Row],[Artikelnr]],Artikel_prijzen[Artnr],Artikel_prijzen[Groep],"")</f>
        <v/>
      </c>
      <c r="J1852" s="10" t="str">
        <f>_xlfn.XLOOKUP(Q4_2025[[#This Row],[Artikelnr]],Artikel_prijzen[Artnr],Artikel_prijzen[Prijs 2025],"")</f>
        <v/>
      </c>
      <c r="K1852" t="str">
        <f>IF(Q4_2025[[#This Row],[Artikelprijs]]&lt;&gt;"",IF(Q4_2025[[#This Row],[Stuksprijs]]=Q4_2025[[#This Row],[Artikelprijs]],"Prijs gelijk","Prijs wijkt af"),"")</f>
        <v/>
      </c>
      <c r="L1852" t="str">
        <f>IF(Q4_2025[[#This Row],[Relatiekorting percentage]]=0,
    "Nvt",
    IF(Q4_2025[[#This Row],[Brutobedrag 2]] &lt; Q4_2025[[#This Row],[Bruto - Rel.korting]],
        "Nee",
        "Ja"))</f>
        <v>Ja</v>
      </c>
      <c r="M1852" s="10">
        <f>IF(Q4_2025[[#This Row],[Artikelprijs]]&lt;&gt;"",Q4_2025[[#This Row],[Artikelprijs]],Q4_2025[[#This Row],[Stuksprijs]])</f>
        <v>90.64</v>
      </c>
      <c r="N1852" s="44">
        <f>Q4_2025[[#This Row],[Besteld]]*Q4_2025[[#This Row],[Prijs 2]]</f>
        <v>90.64</v>
      </c>
      <c r="O1852" s="10">
        <f>IF(Q4_2025[[#This Row],[Brutobedrag 2]]&lt;Q4_2025[[#This Row],[Bruto - Rel.korting]],Q4_2025[[#This Row],[Brutobedrag 2]],Q4_2025[[#This Row],[Brutobedrag 2]]*(100-Q4_2025[[#This Row],[Relatiekorting percentage]])/100)</f>
        <v>81.576000000000008</v>
      </c>
      <c r="R1852" s="3"/>
      <c r="W1852"/>
      <c r="AB1852"/>
    </row>
    <row r="1853" spans="1:28" x14ac:dyDescent="0.3">
      <c r="A1853" t="s">
        <v>939</v>
      </c>
      <c r="B1853">
        <v>5031044</v>
      </c>
      <c r="C1853" t="s">
        <v>242</v>
      </c>
      <c r="D1853">
        <v>4</v>
      </c>
      <c r="E1853" s="10">
        <v>90.64</v>
      </c>
      <c r="F1853" s="10">
        <v>362.56</v>
      </c>
      <c r="G1853" s="10">
        <v>326.3</v>
      </c>
      <c r="H1853">
        <v>10</v>
      </c>
      <c r="I1853" s="51" t="str">
        <f>_xlfn.XLOOKUP(Q4_2025[[#This Row],[Artikelnr]],Artikel_prijzen[Artnr],Artikel_prijzen[Groep],"")</f>
        <v/>
      </c>
      <c r="J1853" s="10" t="str">
        <f>_xlfn.XLOOKUP(Q4_2025[[#This Row],[Artikelnr]],Artikel_prijzen[Artnr],Artikel_prijzen[Prijs 2025],"")</f>
        <v/>
      </c>
      <c r="K1853" t="str">
        <f>IF(Q4_2025[[#This Row],[Artikelprijs]]&lt;&gt;"",IF(Q4_2025[[#This Row],[Stuksprijs]]=Q4_2025[[#This Row],[Artikelprijs]],"Prijs gelijk","Prijs wijkt af"),"")</f>
        <v/>
      </c>
      <c r="L1853" t="str">
        <f>IF(Q4_2025[[#This Row],[Relatiekorting percentage]]=0,
    "Nvt",
    IF(Q4_2025[[#This Row],[Brutobedrag 2]] &lt; Q4_2025[[#This Row],[Bruto - Rel.korting]],
        "Nee",
        "Ja"))</f>
        <v>Ja</v>
      </c>
      <c r="M1853" s="10">
        <f>IF(Q4_2025[[#This Row],[Artikelprijs]]&lt;&gt;"",Q4_2025[[#This Row],[Artikelprijs]],Q4_2025[[#This Row],[Stuksprijs]])</f>
        <v>90.64</v>
      </c>
      <c r="N1853" s="44">
        <f>Q4_2025[[#This Row],[Besteld]]*Q4_2025[[#This Row],[Prijs 2]]</f>
        <v>362.56</v>
      </c>
      <c r="O1853" s="10">
        <f>IF(Q4_2025[[#This Row],[Brutobedrag 2]]&lt;Q4_2025[[#This Row],[Bruto - Rel.korting]],Q4_2025[[#This Row],[Brutobedrag 2]],Q4_2025[[#This Row],[Brutobedrag 2]]*(100-Q4_2025[[#This Row],[Relatiekorting percentage]])/100)</f>
        <v>326.30400000000003</v>
      </c>
      <c r="R1853" s="3"/>
      <c r="W1853"/>
      <c r="AB1853"/>
    </row>
    <row r="1854" spans="1:28" x14ac:dyDescent="0.3">
      <c r="A1854" t="s">
        <v>939</v>
      </c>
      <c r="B1854">
        <v>5031053</v>
      </c>
      <c r="C1854" t="s">
        <v>10</v>
      </c>
      <c r="D1854">
        <v>2</v>
      </c>
      <c r="E1854" s="10">
        <v>113.3</v>
      </c>
      <c r="F1854" s="10">
        <v>226.6</v>
      </c>
      <c r="G1854" s="10">
        <v>226.6</v>
      </c>
      <c r="H1854">
        <v>0</v>
      </c>
      <c r="I1854" s="51" t="str">
        <f>_xlfn.XLOOKUP(Q4_2025[[#This Row],[Artikelnr]],Artikel_prijzen[Artnr],Artikel_prijzen[Groep],"")</f>
        <v/>
      </c>
      <c r="J1854" s="10" t="str">
        <f>_xlfn.XLOOKUP(Q4_2025[[#This Row],[Artikelnr]],Artikel_prijzen[Artnr],Artikel_prijzen[Prijs 2025],"")</f>
        <v/>
      </c>
      <c r="K1854" t="str">
        <f>IF(Q4_2025[[#This Row],[Artikelprijs]]&lt;&gt;"",IF(Q4_2025[[#This Row],[Stuksprijs]]=Q4_2025[[#This Row],[Artikelprijs]],"Prijs gelijk","Prijs wijkt af"),"")</f>
        <v/>
      </c>
      <c r="L1854" t="str">
        <f>IF(Q4_2025[[#This Row],[Relatiekorting percentage]]=0,
    "Nvt",
    IF(Q4_2025[[#This Row],[Brutobedrag 2]] &lt; Q4_2025[[#This Row],[Bruto - Rel.korting]],
        "Nee",
        "Ja"))</f>
        <v>Nvt</v>
      </c>
      <c r="M1854" s="10">
        <f>IF(Q4_2025[[#This Row],[Artikelprijs]]&lt;&gt;"",Q4_2025[[#This Row],[Artikelprijs]],Q4_2025[[#This Row],[Stuksprijs]])</f>
        <v>113.3</v>
      </c>
      <c r="N1854" s="44">
        <f>Q4_2025[[#This Row],[Besteld]]*Q4_2025[[#This Row],[Prijs 2]]</f>
        <v>226.6</v>
      </c>
      <c r="O1854" s="10">
        <f>IF(Q4_2025[[#This Row],[Brutobedrag 2]]&lt;Q4_2025[[#This Row],[Bruto - Rel.korting]],Q4_2025[[#This Row],[Brutobedrag 2]],Q4_2025[[#This Row],[Brutobedrag 2]]*(100-Q4_2025[[#This Row],[Relatiekorting percentage]])/100)</f>
        <v>226.6</v>
      </c>
      <c r="R1854" s="3"/>
      <c r="W1854"/>
      <c r="AB1854"/>
    </row>
    <row r="1855" spans="1:28" x14ac:dyDescent="0.3">
      <c r="A1855" t="s">
        <v>939</v>
      </c>
      <c r="B1855">
        <v>5031052</v>
      </c>
      <c r="C1855" t="s">
        <v>12</v>
      </c>
      <c r="D1855">
        <v>2</v>
      </c>
      <c r="E1855" s="10">
        <v>88.07</v>
      </c>
      <c r="F1855" s="10">
        <v>176.14</v>
      </c>
      <c r="G1855" s="10">
        <v>176.14</v>
      </c>
      <c r="H1855">
        <v>0</v>
      </c>
      <c r="I1855" s="51" t="str">
        <f>_xlfn.XLOOKUP(Q4_2025[[#This Row],[Artikelnr]],Artikel_prijzen[Artnr],Artikel_prijzen[Groep],"")</f>
        <v/>
      </c>
      <c r="J1855" s="10" t="str">
        <f>_xlfn.XLOOKUP(Q4_2025[[#This Row],[Artikelnr]],Artikel_prijzen[Artnr],Artikel_prijzen[Prijs 2025],"")</f>
        <v/>
      </c>
      <c r="K1855" t="str">
        <f>IF(Q4_2025[[#This Row],[Artikelprijs]]&lt;&gt;"",IF(Q4_2025[[#This Row],[Stuksprijs]]=Q4_2025[[#This Row],[Artikelprijs]],"Prijs gelijk","Prijs wijkt af"),"")</f>
        <v/>
      </c>
      <c r="L1855" t="str">
        <f>IF(Q4_2025[[#This Row],[Relatiekorting percentage]]=0,
    "Nvt",
    IF(Q4_2025[[#This Row],[Brutobedrag 2]] &lt; Q4_2025[[#This Row],[Bruto - Rel.korting]],
        "Nee",
        "Ja"))</f>
        <v>Nvt</v>
      </c>
      <c r="M1855" s="10">
        <f>IF(Q4_2025[[#This Row],[Artikelprijs]]&lt;&gt;"",Q4_2025[[#This Row],[Artikelprijs]],Q4_2025[[#This Row],[Stuksprijs]])</f>
        <v>88.07</v>
      </c>
      <c r="N1855" s="44">
        <f>Q4_2025[[#This Row],[Besteld]]*Q4_2025[[#This Row],[Prijs 2]]</f>
        <v>176.14</v>
      </c>
      <c r="O1855" s="10">
        <f>IF(Q4_2025[[#This Row],[Brutobedrag 2]]&lt;Q4_2025[[#This Row],[Bruto - Rel.korting]],Q4_2025[[#This Row],[Brutobedrag 2]],Q4_2025[[#This Row],[Brutobedrag 2]]*(100-Q4_2025[[#This Row],[Relatiekorting percentage]])/100)</f>
        <v>176.14</v>
      </c>
      <c r="R1855" s="3"/>
      <c r="W1855"/>
      <c r="AB1855"/>
    </row>
    <row r="1856" spans="1:28" x14ac:dyDescent="0.3">
      <c r="A1856" t="s">
        <v>939</v>
      </c>
      <c r="B1856">
        <v>2002096</v>
      </c>
      <c r="C1856" t="s">
        <v>26</v>
      </c>
      <c r="D1856">
        <v>2</v>
      </c>
      <c r="E1856" s="10">
        <v>29.75</v>
      </c>
      <c r="F1856" s="10">
        <v>59.5</v>
      </c>
      <c r="G1856" s="10">
        <v>59.5</v>
      </c>
      <c r="H1856">
        <v>0</v>
      </c>
      <c r="I1856" s="51" t="str">
        <f>_xlfn.XLOOKUP(Q4_2025[[#This Row],[Artikelnr]],Artikel_prijzen[Artnr],Artikel_prijzen[Groep],"")</f>
        <v/>
      </c>
      <c r="J1856" s="10" t="str">
        <f>_xlfn.XLOOKUP(Q4_2025[[#This Row],[Artikelnr]],Artikel_prijzen[Artnr],Artikel_prijzen[Prijs 2025],"")</f>
        <v/>
      </c>
      <c r="K1856" t="str">
        <f>IF(Q4_2025[[#This Row],[Artikelprijs]]&lt;&gt;"",IF(Q4_2025[[#This Row],[Stuksprijs]]=Q4_2025[[#This Row],[Artikelprijs]],"Prijs gelijk","Prijs wijkt af"),"")</f>
        <v/>
      </c>
      <c r="L1856" t="str">
        <f>IF(Q4_2025[[#This Row],[Relatiekorting percentage]]=0,
    "Nvt",
    IF(Q4_2025[[#This Row],[Brutobedrag 2]] &lt; Q4_2025[[#This Row],[Bruto - Rel.korting]],
        "Nee",
        "Ja"))</f>
        <v>Nvt</v>
      </c>
      <c r="M1856" s="10">
        <f>IF(Q4_2025[[#This Row],[Artikelprijs]]&lt;&gt;"",Q4_2025[[#This Row],[Artikelprijs]],Q4_2025[[#This Row],[Stuksprijs]])</f>
        <v>29.75</v>
      </c>
      <c r="N1856" s="44">
        <f>Q4_2025[[#This Row],[Besteld]]*Q4_2025[[#This Row],[Prijs 2]]</f>
        <v>59.5</v>
      </c>
      <c r="O1856" s="10">
        <f>IF(Q4_2025[[#This Row],[Brutobedrag 2]]&lt;Q4_2025[[#This Row],[Bruto - Rel.korting]],Q4_2025[[#This Row],[Brutobedrag 2]],Q4_2025[[#This Row],[Brutobedrag 2]]*(100-Q4_2025[[#This Row],[Relatiekorting percentage]])/100)</f>
        <v>59.5</v>
      </c>
      <c r="R1856" s="3"/>
      <c r="W1856"/>
      <c r="AB1856"/>
    </row>
    <row r="1857" spans="1:28" x14ac:dyDescent="0.3">
      <c r="A1857" t="s">
        <v>939</v>
      </c>
      <c r="B1857">
        <v>2002110</v>
      </c>
      <c r="C1857" t="s">
        <v>944</v>
      </c>
      <c r="D1857">
        <v>8</v>
      </c>
      <c r="E1857" s="10">
        <v>26.25</v>
      </c>
      <c r="F1857" s="10">
        <v>210</v>
      </c>
      <c r="G1857" s="10">
        <v>210</v>
      </c>
      <c r="H1857">
        <v>0</v>
      </c>
      <c r="I1857" s="51" t="str">
        <f>_xlfn.XLOOKUP(Q4_2025[[#This Row],[Artikelnr]],Artikel_prijzen[Artnr],Artikel_prijzen[Groep],"")</f>
        <v/>
      </c>
      <c r="J1857" s="10" t="str">
        <f>_xlfn.XLOOKUP(Q4_2025[[#This Row],[Artikelnr]],Artikel_prijzen[Artnr],Artikel_prijzen[Prijs 2025],"")</f>
        <v/>
      </c>
      <c r="K1857" t="str">
        <f>IF(Q4_2025[[#This Row],[Artikelprijs]]&lt;&gt;"",IF(Q4_2025[[#This Row],[Stuksprijs]]=Q4_2025[[#This Row],[Artikelprijs]],"Prijs gelijk","Prijs wijkt af"),"")</f>
        <v/>
      </c>
      <c r="L1857" t="str">
        <f>IF(Q4_2025[[#This Row],[Relatiekorting percentage]]=0,
    "Nvt",
    IF(Q4_2025[[#This Row],[Brutobedrag 2]] &lt; Q4_2025[[#This Row],[Bruto - Rel.korting]],
        "Nee",
        "Ja"))</f>
        <v>Nvt</v>
      </c>
      <c r="M1857" s="10">
        <f>IF(Q4_2025[[#This Row],[Artikelprijs]]&lt;&gt;"",Q4_2025[[#This Row],[Artikelprijs]],Q4_2025[[#This Row],[Stuksprijs]])</f>
        <v>26.25</v>
      </c>
      <c r="N1857" s="44">
        <f>Q4_2025[[#This Row],[Besteld]]*Q4_2025[[#This Row],[Prijs 2]]</f>
        <v>210</v>
      </c>
      <c r="O1857" s="10">
        <f>IF(Q4_2025[[#This Row],[Brutobedrag 2]]&lt;Q4_2025[[#This Row],[Bruto - Rel.korting]],Q4_2025[[#This Row],[Brutobedrag 2]],Q4_2025[[#This Row],[Brutobedrag 2]]*(100-Q4_2025[[#This Row],[Relatiekorting percentage]])/100)</f>
        <v>210</v>
      </c>
      <c r="R1857" s="3"/>
      <c r="W1857"/>
      <c r="AB1857"/>
    </row>
    <row r="1858" spans="1:28" x14ac:dyDescent="0.3">
      <c r="A1858" t="s">
        <v>939</v>
      </c>
      <c r="B1858">
        <v>5031056</v>
      </c>
      <c r="C1858" t="s">
        <v>632</v>
      </c>
      <c r="D1858">
        <v>4</v>
      </c>
      <c r="E1858" s="10">
        <v>69.78</v>
      </c>
      <c r="F1858" s="10">
        <v>279.12</v>
      </c>
      <c r="G1858" s="10">
        <v>279.12</v>
      </c>
      <c r="H1858">
        <v>0</v>
      </c>
      <c r="I1858" s="51" t="str">
        <f>_xlfn.XLOOKUP(Q4_2025[[#This Row],[Artikelnr]],Artikel_prijzen[Artnr],Artikel_prijzen[Groep],"")</f>
        <v/>
      </c>
      <c r="J1858" s="10" t="str">
        <f>_xlfn.XLOOKUP(Q4_2025[[#This Row],[Artikelnr]],Artikel_prijzen[Artnr],Artikel_prijzen[Prijs 2025],"")</f>
        <v/>
      </c>
      <c r="K1858" t="str">
        <f>IF(Q4_2025[[#This Row],[Artikelprijs]]&lt;&gt;"",IF(Q4_2025[[#This Row],[Stuksprijs]]=Q4_2025[[#This Row],[Artikelprijs]],"Prijs gelijk","Prijs wijkt af"),"")</f>
        <v/>
      </c>
      <c r="L1858" t="str">
        <f>IF(Q4_2025[[#This Row],[Relatiekorting percentage]]=0,
    "Nvt",
    IF(Q4_2025[[#This Row],[Brutobedrag 2]] &lt; Q4_2025[[#This Row],[Bruto - Rel.korting]],
        "Nee",
        "Ja"))</f>
        <v>Nvt</v>
      </c>
      <c r="M1858" s="10">
        <f>IF(Q4_2025[[#This Row],[Artikelprijs]]&lt;&gt;"",Q4_2025[[#This Row],[Artikelprijs]],Q4_2025[[#This Row],[Stuksprijs]])</f>
        <v>69.78</v>
      </c>
      <c r="N1858" s="44">
        <f>Q4_2025[[#This Row],[Besteld]]*Q4_2025[[#This Row],[Prijs 2]]</f>
        <v>279.12</v>
      </c>
      <c r="O1858" s="10">
        <f>IF(Q4_2025[[#This Row],[Brutobedrag 2]]&lt;Q4_2025[[#This Row],[Bruto - Rel.korting]],Q4_2025[[#This Row],[Brutobedrag 2]],Q4_2025[[#This Row],[Brutobedrag 2]]*(100-Q4_2025[[#This Row],[Relatiekorting percentage]])/100)</f>
        <v>279.12</v>
      </c>
      <c r="R1858" s="3"/>
      <c r="W1858"/>
      <c r="AB1858"/>
    </row>
    <row r="1859" spans="1:28" x14ac:dyDescent="0.3">
      <c r="A1859" t="s">
        <v>939</v>
      </c>
      <c r="B1859">
        <v>2004035</v>
      </c>
      <c r="C1859" t="s">
        <v>945</v>
      </c>
      <c r="D1859">
        <v>10</v>
      </c>
      <c r="E1859" s="10">
        <v>12.5</v>
      </c>
      <c r="F1859" s="10">
        <v>125</v>
      </c>
      <c r="G1859" s="10">
        <v>125</v>
      </c>
      <c r="H1859">
        <v>0</v>
      </c>
      <c r="I1859" s="51" t="str">
        <f>_xlfn.XLOOKUP(Q4_2025[[#This Row],[Artikelnr]],Artikel_prijzen[Artnr],Artikel_prijzen[Groep],"")</f>
        <v/>
      </c>
      <c r="J1859" s="10" t="str">
        <f>_xlfn.XLOOKUP(Q4_2025[[#This Row],[Artikelnr]],Artikel_prijzen[Artnr],Artikel_prijzen[Prijs 2025],"")</f>
        <v/>
      </c>
      <c r="K1859" t="str">
        <f>IF(Q4_2025[[#This Row],[Artikelprijs]]&lt;&gt;"",IF(Q4_2025[[#This Row],[Stuksprijs]]=Q4_2025[[#This Row],[Artikelprijs]],"Prijs gelijk","Prijs wijkt af"),"")</f>
        <v/>
      </c>
      <c r="L1859" t="str">
        <f>IF(Q4_2025[[#This Row],[Relatiekorting percentage]]=0,
    "Nvt",
    IF(Q4_2025[[#This Row],[Brutobedrag 2]] &lt; Q4_2025[[#This Row],[Bruto - Rel.korting]],
        "Nee",
        "Ja"))</f>
        <v>Nvt</v>
      </c>
      <c r="M1859" s="10">
        <f>IF(Q4_2025[[#This Row],[Artikelprijs]]&lt;&gt;"",Q4_2025[[#This Row],[Artikelprijs]],Q4_2025[[#This Row],[Stuksprijs]])</f>
        <v>12.5</v>
      </c>
      <c r="N1859" s="44">
        <f>Q4_2025[[#This Row],[Besteld]]*Q4_2025[[#This Row],[Prijs 2]]</f>
        <v>125</v>
      </c>
      <c r="O1859" s="10">
        <f>IF(Q4_2025[[#This Row],[Brutobedrag 2]]&lt;Q4_2025[[#This Row],[Bruto - Rel.korting]],Q4_2025[[#This Row],[Brutobedrag 2]],Q4_2025[[#This Row],[Brutobedrag 2]]*(100-Q4_2025[[#This Row],[Relatiekorting percentage]])/100)</f>
        <v>125</v>
      </c>
      <c r="R1859" s="3"/>
      <c r="W1859"/>
      <c r="AB1859"/>
    </row>
    <row r="1860" spans="1:28" x14ac:dyDescent="0.3">
      <c r="A1860" t="s">
        <v>939</v>
      </c>
      <c r="B1860">
        <v>2004021</v>
      </c>
      <c r="C1860" t="s">
        <v>44</v>
      </c>
      <c r="D1860">
        <v>20</v>
      </c>
      <c r="E1860" s="10">
        <v>16.22</v>
      </c>
      <c r="F1860" s="10">
        <v>324.39999999999998</v>
      </c>
      <c r="G1860" s="10">
        <v>324.39999999999998</v>
      </c>
      <c r="H1860">
        <v>0</v>
      </c>
      <c r="I1860" s="51" t="str">
        <f>_xlfn.XLOOKUP(Q4_2025[[#This Row],[Artikelnr]],Artikel_prijzen[Artnr],Artikel_prijzen[Groep],"")</f>
        <v/>
      </c>
      <c r="J1860" s="10" t="str">
        <f>_xlfn.XLOOKUP(Q4_2025[[#This Row],[Artikelnr]],Artikel_prijzen[Artnr],Artikel_prijzen[Prijs 2025],"")</f>
        <v/>
      </c>
      <c r="K1860" t="str">
        <f>IF(Q4_2025[[#This Row],[Artikelprijs]]&lt;&gt;"",IF(Q4_2025[[#This Row],[Stuksprijs]]=Q4_2025[[#This Row],[Artikelprijs]],"Prijs gelijk","Prijs wijkt af"),"")</f>
        <v/>
      </c>
      <c r="L1860" t="str">
        <f>IF(Q4_2025[[#This Row],[Relatiekorting percentage]]=0,
    "Nvt",
    IF(Q4_2025[[#This Row],[Brutobedrag 2]] &lt; Q4_2025[[#This Row],[Bruto - Rel.korting]],
        "Nee",
        "Ja"))</f>
        <v>Nvt</v>
      </c>
      <c r="M1860" s="10">
        <f>IF(Q4_2025[[#This Row],[Artikelprijs]]&lt;&gt;"",Q4_2025[[#This Row],[Artikelprijs]],Q4_2025[[#This Row],[Stuksprijs]])</f>
        <v>16.22</v>
      </c>
      <c r="N1860" s="44">
        <f>Q4_2025[[#This Row],[Besteld]]*Q4_2025[[#This Row],[Prijs 2]]</f>
        <v>324.39999999999998</v>
      </c>
      <c r="O1860" s="10">
        <f>IF(Q4_2025[[#This Row],[Brutobedrag 2]]&lt;Q4_2025[[#This Row],[Bruto - Rel.korting]],Q4_2025[[#This Row],[Brutobedrag 2]],Q4_2025[[#This Row],[Brutobedrag 2]]*(100-Q4_2025[[#This Row],[Relatiekorting percentage]])/100)</f>
        <v>324.39999999999998</v>
      </c>
      <c r="R1860" s="3"/>
      <c r="W1860"/>
      <c r="AB1860"/>
    </row>
    <row r="1861" spans="1:28" x14ac:dyDescent="0.3">
      <c r="A1861" t="s">
        <v>939</v>
      </c>
      <c r="B1861">
        <v>5030228</v>
      </c>
      <c r="C1861" t="s">
        <v>473</v>
      </c>
      <c r="D1861">
        <v>4</v>
      </c>
      <c r="E1861" s="10">
        <v>236.9</v>
      </c>
      <c r="F1861" s="10">
        <v>947.6</v>
      </c>
      <c r="G1861" s="10">
        <v>947.6</v>
      </c>
      <c r="H1861">
        <v>0</v>
      </c>
      <c r="I1861" s="51" t="str">
        <f>_xlfn.XLOOKUP(Q4_2025[[#This Row],[Artikelnr]],Artikel_prijzen[Artnr],Artikel_prijzen[Groep],"")</f>
        <v>Rigging</v>
      </c>
      <c r="J1861" s="10">
        <f>_xlfn.XLOOKUP(Q4_2025[[#This Row],[Artikelnr]],Artikel_prijzen[Artnr],Artikel_prijzen[Prijs 2025],"")</f>
        <v>230</v>
      </c>
      <c r="K1861" t="str">
        <f>IF(Q4_2025[[#This Row],[Artikelprijs]]&lt;&gt;"",IF(Q4_2025[[#This Row],[Stuksprijs]]=Q4_2025[[#This Row],[Artikelprijs]],"Prijs gelijk","Prijs wijkt af"),"")</f>
        <v>Prijs wijkt af</v>
      </c>
      <c r="L1861" t="str">
        <f>IF(Q4_2025[[#This Row],[Relatiekorting percentage]]=0,
    "Nvt",
    IF(Q4_2025[[#This Row],[Brutobedrag 2]] &lt; Q4_2025[[#This Row],[Bruto - Rel.korting]],
        "Nee",
        "Ja"))</f>
        <v>Nvt</v>
      </c>
      <c r="M1861" s="10">
        <f>IF(Q4_2025[[#This Row],[Artikelprijs]]&lt;&gt;"",Q4_2025[[#This Row],[Artikelprijs]],Q4_2025[[#This Row],[Stuksprijs]])</f>
        <v>230</v>
      </c>
      <c r="N1861" s="44">
        <f>Q4_2025[[#This Row],[Besteld]]*Q4_2025[[#This Row],[Prijs 2]]</f>
        <v>920</v>
      </c>
      <c r="O1861" s="10">
        <f>IF(Q4_2025[[#This Row],[Brutobedrag 2]]&lt;Q4_2025[[#This Row],[Bruto - Rel.korting]],Q4_2025[[#This Row],[Brutobedrag 2]],Q4_2025[[#This Row],[Brutobedrag 2]]*(100-Q4_2025[[#This Row],[Relatiekorting percentage]])/100)</f>
        <v>920</v>
      </c>
      <c r="R1861" s="3"/>
      <c r="W1861"/>
      <c r="AB1861"/>
    </row>
    <row r="1862" spans="1:28" x14ac:dyDescent="0.3">
      <c r="A1862" t="s">
        <v>939</v>
      </c>
      <c r="B1862">
        <v>5031009</v>
      </c>
      <c r="C1862" t="s">
        <v>141</v>
      </c>
      <c r="D1862">
        <v>4</v>
      </c>
      <c r="E1862" s="10">
        <v>89.61</v>
      </c>
      <c r="F1862" s="10">
        <v>358.44</v>
      </c>
      <c r="G1862" s="10">
        <v>268.83</v>
      </c>
      <c r="H1862">
        <v>25</v>
      </c>
      <c r="I1862" s="51" t="str">
        <f>_xlfn.XLOOKUP(Q4_2025[[#This Row],[Artikelnr]],Artikel_prijzen[Artnr],Artikel_prijzen[Groep],"")</f>
        <v/>
      </c>
      <c r="J1862" s="10" t="str">
        <f>_xlfn.XLOOKUP(Q4_2025[[#This Row],[Artikelnr]],Artikel_prijzen[Artnr],Artikel_prijzen[Prijs 2025],"")</f>
        <v/>
      </c>
      <c r="K1862" t="str">
        <f>IF(Q4_2025[[#This Row],[Artikelprijs]]&lt;&gt;"",IF(Q4_2025[[#This Row],[Stuksprijs]]=Q4_2025[[#This Row],[Artikelprijs]],"Prijs gelijk","Prijs wijkt af"),"")</f>
        <v/>
      </c>
      <c r="L1862" t="str">
        <f>IF(Q4_2025[[#This Row],[Relatiekorting percentage]]=0,
    "Nvt",
    IF(Q4_2025[[#This Row],[Brutobedrag 2]] &lt; Q4_2025[[#This Row],[Bruto - Rel.korting]],
        "Nee",
        "Ja"))</f>
        <v>Ja</v>
      </c>
      <c r="M1862" s="10">
        <f>IF(Q4_2025[[#This Row],[Artikelprijs]]&lt;&gt;"",Q4_2025[[#This Row],[Artikelprijs]],Q4_2025[[#This Row],[Stuksprijs]])</f>
        <v>89.61</v>
      </c>
      <c r="N1862" s="44">
        <f>Q4_2025[[#This Row],[Besteld]]*Q4_2025[[#This Row],[Prijs 2]]</f>
        <v>358.44</v>
      </c>
      <c r="O1862" s="10">
        <f>IF(Q4_2025[[#This Row],[Brutobedrag 2]]&lt;Q4_2025[[#This Row],[Bruto - Rel.korting]],Q4_2025[[#This Row],[Brutobedrag 2]],Q4_2025[[#This Row],[Brutobedrag 2]]*(100-Q4_2025[[#This Row],[Relatiekorting percentage]])/100)</f>
        <v>268.83</v>
      </c>
      <c r="R1862" s="3"/>
      <c r="W1862"/>
      <c r="AB1862"/>
    </row>
    <row r="1863" spans="1:28" x14ac:dyDescent="0.3">
      <c r="A1863" t="s">
        <v>939</v>
      </c>
      <c r="B1863">
        <v>5031008</v>
      </c>
      <c r="C1863" t="s">
        <v>142</v>
      </c>
      <c r="D1863">
        <v>6</v>
      </c>
      <c r="E1863" s="10">
        <v>59.74</v>
      </c>
      <c r="F1863" s="10">
        <v>358.44</v>
      </c>
      <c r="G1863" s="10">
        <v>268.83</v>
      </c>
      <c r="H1863">
        <v>25</v>
      </c>
      <c r="I1863" s="51" t="str">
        <f>_xlfn.XLOOKUP(Q4_2025[[#This Row],[Artikelnr]],Artikel_prijzen[Artnr],Artikel_prijzen[Groep],"")</f>
        <v/>
      </c>
      <c r="J1863" s="10" t="str">
        <f>_xlfn.XLOOKUP(Q4_2025[[#This Row],[Artikelnr]],Artikel_prijzen[Artnr],Artikel_prijzen[Prijs 2025],"")</f>
        <v/>
      </c>
      <c r="K1863" t="str">
        <f>IF(Q4_2025[[#This Row],[Artikelprijs]]&lt;&gt;"",IF(Q4_2025[[#This Row],[Stuksprijs]]=Q4_2025[[#This Row],[Artikelprijs]],"Prijs gelijk","Prijs wijkt af"),"")</f>
        <v/>
      </c>
      <c r="L1863" t="str">
        <f>IF(Q4_2025[[#This Row],[Relatiekorting percentage]]=0,
    "Nvt",
    IF(Q4_2025[[#This Row],[Brutobedrag 2]] &lt; Q4_2025[[#This Row],[Bruto - Rel.korting]],
        "Nee",
        "Ja"))</f>
        <v>Ja</v>
      </c>
      <c r="M1863" s="10">
        <f>IF(Q4_2025[[#This Row],[Artikelprijs]]&lt;&gt;"",Q4_2025[[#This Row],[Artikelprijs]],Q4_2025[[#This Row],[Stuksprijs]])</f>
        <v>59.74</v>
      </c>
      <c r="N1863" s="44">
        <f>Q4_2025[[#This Row],[Besteld]]*Q4_2025[[#This Row],[Prijs 2]]</f>
        <v>358.44</v>
      </c>
      <c r="O1863" s="10">
        <f>IF(Q4_2025[[#This Row],[Brutobedrag 2]]&lt;Q4_2025[[#This Row],[Bruto - Rel.korting]],Q4_2025[[#This Row],[Brutobedrag 2]],Q4_2025[[#This Row],[Brutobedrag 2]]*(100-Q4_2025[[#This Row],[Relatiekorting percentage]])/100)</f>
        <v>268.83</v>
      </c>
      <c r="R1863" s="3"/>
      <c r="W1863"/>
      <c r="AB1863"/>
    </row>
    <row r="1864" spans="1:28" x14ac:dyDescent="0.3">
      <c r="A1864" t="s">
        <v>939</v>
      </c>
      <c r="B1864">
        <v>5031013</v>
      </c>
      <c r="C1864" t="s">
        <v>146</v>
      </c>
      <c r="D1864">
        <v>4</v>
      </c>
      <c r="E1864" s="10">
        <v>44.29</v>
      </c>
      <c r="F1864" s="10">
        <v>177.16</v>
      </c>
      <c r="G1864" s="10">
        <v>132.87</v>
      </c>
      <c r="H1864">
        <v>25</v>
      </c>
      <c r="I1864" s="51" t="str">
        <f>_xlfn.XLOOKUP(Q4_2025[[#This Row],[Artikelnr]],Artikel_prijzen[Artnr],Artikel_prijzen[Groep],"")</f>
        <v/>
      </c>
      <c r="J1864" s="10" t="str">
        <f>_xlfn.XLOOKUP(Q4_2025[[#This Row],[Artikelnr]],Artikel_prijzen[Artnr],Artikel_prijzen[Prijs 2025],"")</f>
        <v/>
      </c>
      <c r="K1864" t="str">
        <f>IF(Q4_2025[[#This Row],[Artikelprijs]]&lt;&gt;"",IF(Q4_2025[[#This Row],[Stuksprijs]]=Q4_2025[[#This Row],[Artikelprijs]],"Prijs gelijk","Prijs wijkt af"),"")</f>
        <v/>
      </c>
      <c r="L1864" t="str">
        <f>IF(Q4_2025[[#This Row],[Relatiekorting percentage]]=0,
    "Nvt",
    IF(Q4_2025[[#This Row],[Brutobedrag 2]] &lt; Q4_2025[[#This Row],[Bruto - Rel.korting]],
        "Nee",
        "Ja"))</f>
        <v>Ja</v>
      </c>
      <c r="M1864" s="10">
        <f>IF(Q4_2025[[#This Row],[Artikelprijs]]&lt;&gt;"",Q4_2025[[#This Row],[Artikelprijs]],Q4_2025[[#This Row],[Stuksprijs]])</f>
        <v>44.29</v>
      </c>
      <c r="N1864" s="44">
        <f>Q4_2025[[#This Row],[Besteld]]*Q4_2025[[#This Row],[Prijs 2]]</f>
        <v>177.16</v>
      </c>
      <c r="O1864" s="10">
        <f>IF(Q4_2025[[#This Row],[Brutobedrag 2]]&lt;Q4_2025[[#This Row],[Bruto - Rel.korting]],Q4_2025[[#This Row],[Brutobedrag 2]],Q4_2025[[#This Row],[Brutobedrag 2]]*(100-Q4_2025[[#This Row],[Relatiekorting percentage]])/100)</f>
        <v>132.87</v>
      </c>
      <c r="R1864" s="3"/>
      <c r="W1864"/>
      <c r="AB1864"/>
    </row>
    <row r="1865" spans="1:28" x14ac:dyDescent="0.3">
      <c r="A1865" t="s">
        <v>939</v>
      </c>
      <c r="B1865">
        <v>1007051</v>
      </c>
      <c r="C1865" t="s">
        <v>54</v>
      </c>
      <c r="D1865">
        <v>12</v>
      </c>
      <c r="E1865" s="10">
        <v>88.57</v>
      </c>
      <c r="F1865" s="10">
        <v>1062.8399999999999</v>
      </c>
      <c r="G1865" s="10">
        <v>797.13</v>
      </c>
      <c r="H1865">
        <v>25</v>
      </c>
      <c r="I1865" s="51" t="str">
        <f>_xlfn.XLOOKUP(Q4_2025[[#This Row],[Artikelnr]],Artikel_prijzen[Artnr],Artikel_prijzen[Groep],"")</f>
        <v/>
      </c>
      <c r="J1865" s="10" t="str">
        <f>_xlfn.XLOOKUP(Q4_2025[[#This Row],[Artikelnr]],Artikel_prijzen[Artnr],Artikel_prijzen[Prijs 2025],"")</f>
        <v/>
      </c>
      <c r="K1865" t="str">
        <f>IF(Q4_2025[[#This Row],[Artikelprijs]]&lt;&gt;"",IF(Q4_2025[[#This Row],[Stuksprijs]]=Q4_2025[[#This Row],[Artikelprijs]],"Prijs gelijk","Prijs wijkt af"),"")</f>
        <v/>
      </c>
      <c r="L1865" t="str">
        <f>IF(Q4_2025[[#This Row],[Relatiekorting percentage]]=0,
    "Nvt",
    IF(Q4_2025[[#This Row],[Brutobedrag 2]] &lt; Q4_2025[[#This Row],[Bruto - Rel.korting]],
        "Nee",
        "Ja"))</f>
        <v>Ja</v>
      </c>
      <c r="M1865" s="10">
        <f>IF(Q4_2025[[#This Row],[Artikelprijs]]&lt;&gt;"",Q4_2025[[#This Row],[Artikelprijs]],Q4_2025[[#This Row],[Stuksprijs]])</f>
        <v>88.57</v>
      </c>
      <c r="N1865" s="44">
        <f>Q4_2025[[#This Row],[Besteld]]*Q4_2025[[#This Row],[Prijs 2]]</f>
        <v>1062.8399999999999</v>
      </c>
      <c r="O1865" s="10">
        <f>IF(Q4_2025[[#This Row],[Brutobedrag 2]]&lt;Q4_2025[[#This Row],[Bruto - Rel.korting]],Q4_2025[[#This Row],[Brutobedrag 2]],Q4_2025[[#This Row],[Brutobedrag 2]]*(100-Q4_2025[[#This Row],[Relatiekorting percentage]])/100)</f>
        <v>797.13</v>
      </c>
      <c r="R1865" s="3"/>
      <c r="W1865"/>
      <c r="AB1865"/>
    </row>
    <row r="1866" spans="1:28" x14ac:dyDescent="0.3">
      <c r="A1866" t="s">
        <v>939</v>
      </c>
      <c r="B1866">
        <v>1007057</v>
      </c>
      <c r="C1866" t="s">
        <v>340</v>
      </c>
      <c r="D1866">
        <v>4</v>
      </c>
      <c r="E1866" s="10">
        <v>78</v>
      </c>
      <c r="F1866" s="10">
        <v>312</v>
      </c>
      <c r="G1866" s="10">
        <v>234</v>
      </c>
      <c r="H1866">
        <v>25</v>
      </c>
      <c r="I1866" s="51" t="str">
        <f>_xlfn.XLOOKUP(Q4_2025[[#This Row],[Artikelnr]],Artikel_prijzen[Artnr],Artikel_prijzen[Groep],"")</f>
        <v/>
      </c>
      <c r="J1866" s="10" t="str">
        <f>_xlfn.XLOOKUP(Q4_2025[[#This Row],[Artikelnr]],Artikel_prijzen[Artnr],Artikel_prijzen[Prijs 2025],"")</f>
        <v/>
      </c>
      <c r="K1866" t="str">
        <f>IF(Q4_2025[[#This Row],[Artikelprijs]]&lt;&gt;"",IF(Q4_2025[[#This Row],[Stuksprijs]]=Q4_2025[[#This Row],[Artikelprijs]],"Prijs gelijk","Prijs wijkt af"),"")</f>
        <v/>
      </c>
      <c r="L1866" t="str">
        <f>IF(Q4_2025[[#This Row],[Relatiekorting percentage]]=0,
    "Nvt",
    IF(Q4_2025[[#This Row],[Brutobedrag 2]] &lt; Q4_2025[[#This Row],[Bruto - Rel.korting]],
        "Nee",
        "Ja"))</f>
        <v>Ja</v>
      </c>
      <c r="M1866" s="10">
        <f>IF(Q4_2025[[#This Row],[Artikelprijs]]&lt;&gt;"",Q4_2025[[#This Row],[Artikelprijs]],Q4_2025[[#This Row],[Stuksprijs]])</f>
        <v>78</v>
      </c>
      <c r="N1866" s="44">
        <f>Q4_2025[[#This Row],[Besteld]]*Q4_2025[[#This Row],[Prijs 2]]</f>
        <v>312</v>
      </c>
      <c r="O1866" s="10">
        <f>IF(Q4_2025[[#This Row],[Brutobedrag 2]]&lt;Q4_2025[[#This Row],[Bruto - Rel.korting]],Q4_2025[[#This Row],[Brutobedrag 2]],Q4_2025[[#This Row],[Brutobedrag 2]]*(100-Q4_2025[[#This Row],[Relatiekorting percentage]])/100)</f>
        <v>234</v>
      </c>
      <c r="R1866" s="3"/>
      <c r="W1866"/>
      <c r="AB1866"/>
    </row>
    <row r="1867" spans="1:28" x14ac:dyDescent="0.3">
      <c r="A1867" t="s">
        <v>939</v>
      </c>
      <c r="B1867">
        <v>2004040</v>
      </c>
      <c r="C1867" t="s">
        <v>41</v>
      </c>
      <c r="D1867">
        <v>4</v>
      </c>
      <c r="E1867" s="10">
        <v>11.03</v>
      </c>
      <c r="F1867" s="10">
        <v>44.12</v>
      </c>
      <c r="G1867" s="10">
        <v>33.090000000000003</v>
      </c>
      <c r="H1867">
        <v>25</v>
      </c>
      <c r="I1867" s="51" t="str">
        <f>_xlfn.XLOOKUP(Q4_2025[[#This Row],[Artikelnr]],Artikel_prijzen[Artnr],Artikel_prijzen[Groep],"")</f>
        <v/>
      </c>
      <c r="J1867" s="10" t="str">
        <f>_xlfn.XLOOKUP(Q4_2025[[#This Row],[Artikelnr]],Artikel_prijzen[Artnr],Artikel_prijzen[Prijs 2025],"")</f>
        <v/>
      </c>
      <c r="K1867" t="str">
        <f>IF(Q4_2025[[#This Row],[Artikelprijs]]&lt;&gt;"",IF(Q4_2025[[#This Row],[Stuksprijs]]=Q4_2025[[#This Row],[Artikelprijs]],"Prijs gelijk","Prijs wijkt af"),"")</f>
        <v/>
      </c>
      <c r="L1867" t="str">
        <f>IF(Q4_2025[[#This Row],[Relatiekorting percentage]]=0,
    "Nvt",
    IF(Q4_2025[[#This Row],[Brutobedrag 2]] &lt; Q4_2025[[#This Row],[Bruto - Rel.korting]],
        "Nee",
        "Ja"))</f>
        <v>Ja</v>
      </c>
      <c r="M1867" s="10">
        <f>IF(Q4_2025[[#This Row],[Artikelprijs]]&lt;&gt;"",Q4_2025[[#This Row],[Artikelprijs]],Q4_2025[[#This Row],[Stuksprijs]])</f>
        <v>11.03</v>
      </c>
      <c r="N1867" s="44">
        <f>Q4_2025[[#This Row],[Besteld]]*Q4_2025[[#This Row],[Prijs 2]]</f>
        <v>44.12</v>
      </c>
      <c r="O1867" s="10">
        <f>IF(Q4_2025[[#This Row],[Brutobedrag 2]]&lt;Q4_2025[[#This Row],[Bruto - Rel.korting]],Q4_2025[[#This Row],[Brutobedrag 2]],Q4_2025[[#This Row],[Brutobedrag 2]]*(100-Q4_2025[[#This Row],[Relatiekorting percentage]])/100)</f>
        <v>33.090000000000003</v>
      </c>
      <c r="R1867" s="3"/>
      <c r="W1867"/>
      <c r="AB1867"/>
    </row>
    <row r="1868" spans="1:28" x14ac:dyDescent="0.3">
      <c r="A1868" t="s">
        <v>939</v>
      </c>
      <c r="B1868">
        <v>2004032</v>
      </c>
      <c r="C1868" t="s">
        <v>43</v>
      </c>
      <c r="D1868">
        <v>8</v>
      </c>
      <c r="E1868" s="10">
        <v>16.22</v>
      </c>
      <c r="F1868" s="10">
        <v>129.76</v>
      </c>
      <c r="G1868" s="10">
        <v>97.32</v>
      </c>
      <c r="H1868">
        <v>25</v>
      </c>
      <c r="I1868" s="51" t="str">
        <f>_xlfn.XLOOKUP(Q4_2025[[#This Row],[Artikelnr]],Artikel_prijzen[Artnr],Artikel_prijzen[Groep],"")</f>
        <v/>
      </c>
      <c r="J1868" s="10" t="str">
        <f>_xlfn.XLOOKUP(Q4_2025[[#This Row],[Artikelnr]],Artikel_prijzen[Artnr],Artikel_prijzen[Prijs 2025],"")</f>
        <v/>
      </c>
      <c r="K1868" t="str">
        <f>IF(Q4_2025[[#This Row],[Artikelprijs]]&lt;&gt;"",IF(Q4_2025[[#This Row],[Stuksprijs]]=Q4_2025[[#This Row],[Artikelprijs]],"Prijs gelijk","Prijs wijkt af"),"")</f>
        <v/>
      </c>
      <c r="L1868" t="str">
        <f>IF(Q4_2025[[#This Row],[Relatiekorting percentage]]=0,
    "Nvt",
    IF(Q4_2025[[#This Row],[Brutobedrag 2]] &lt; Q4_2025[[#This Row],[Bruto - Rel.korting]],
        "Nee",
        "Ja"))</f>
        <v>Ja</v>
      </c>
      <c r="M1868" s="10">
        <f>IF(Q4_2025[[#This Row],[Artikelprijs]]&lt;&gt;"",Q4_2025[[#This Row],[Artikelprijs]],Q4_2025[[#This Row],[Stuksprijs]])</f>
        <v>16.22</v>
      </c>
      <c r="N1868" s="44">
        <f>Q4_2025[[#This Row],[Besteld]]*Q4_2025[[#This Row],[Prijs 2]]</f>
        <v>129.76</v>
      </c>
      <c r="O1868" s="10">
        <f>IF(Q4_2025[[#This Row],[Brutobedrag 2]]&lt;Q4_2025[[#This Row],[Bruto - Rel.korting]],Q4_2025[[#This Row],[Brutobedrag 2]],Q4_2025[[#This Row],[Brutobedrag 2]]*(100-Q4_2025[[#This Row],[Relatiekorting percentage]])/100)</f>
        <v>97.32</v>
      </c>
      <c r="R1868" s="3"/>
      <c r="W1868"/>
      <c r="AB1868"/>
    </row>
    <row r="1869" spans="1:28" x14ac:dyDescent="0.3">
      <c r="A1869" t="s">
        <v>939</v>
      </c>
      <c r="B1869">
        <v>5010040</v>
      </c>
      <c r="C1869" t="s">
        <v>157</v>
      </c>
      <c r="D1869">
        <v>2</v>
      </c>
      <c r="E1869" s="10">
        <v>52.88</v>
      </c>
      <c r="F1869" s="10">
        <v>105.76</v>
      </c>
      <c r="G1869" s="10">
        <v>79.319999999999993</v>
      </c>
      <c r="H1869">
        <v>25</v>
      </c>
      <c r="I1869" s="51" t="str">
        <f>_xlfn.XLOOKUP(Q4_2025[[#This Row],[Artikelnr]],Artikel_prijzen[Artnr],Artikel_prijzen[Groep],"")</f>
        <v/>
      </c>
      <c r="J1869" s="10" t="str">
        <f>_xlfn.XLOOKUP(Q4_2025[[#This Row],[Artikelnr]],Artikel_prijzen[Artnr],Artikel_prijzen[Prijs 2025],"")</f>
        <v/>
      </c>
      <c r="K1869" t="str">
        <f>IF(Q4_2025[[#This Row],[Artikelprijs]]&lt;&gt;"",IF(Q4_2025[[#This Row],[Stuksprijs]]=Q4_2025[[#This Row],[Artikelprijs]],"Prijs gelijk","Prijs wijkt af"),"")</f>
        <v/>
      </c>
      <c r="L1869" t="str">
        <f>IF(Q4_2025[[#This Row],[Relatiekorting percentage]]=0,
    "Nvt",
    IF(Q4_2025[[#This Row],[Brutobedrag 2]] &lt; Q4_2025[[#This Row],[Bruto - Rel.korting]],
        "Nee",
        "Ja"))</f>
        <v>Ja</v>
      </c>
      <c r="M1869" s="10">
        <f>IF(Q4_2025[[#This Row],[Artikelprijs]]&lt;&gt;"",Q4_2025[[#This Row],[Artikelprijs]],Q4_2025[[#This Row],[Stuksprijs]])</f>
        <v>52.88</v>
      </c>
      <c r="N1869" s="44">
        <f>Q4_2025[[#This Row],[Besteld]]*Q4_2025[[#This Row],[Prijs 2]]</f>
        <v>105.76</v>
      </c>
      <c r="O1869" s="10">
        <f>IF(Q4_2025[[#This Row],[Brutobedrag 2]]&lt;Q4_2025[[#This Row],[Bruto - Rel.korting]],Q4_2025[[#This Row],[Brutobedrag 2]],Q4_2025[[#This Row],[Brutobedrag 2]]*(100-Q4_2025[[#This Row],[Relatiekorting percentage]])/100)</f>
        <v>79.319999999999993</v>
      </c>
      <c r="R1869" s="3"/>
      <c r="W1869"/>
      <c r="AB1869"/>
    </row>
    <row r="1870" spans="1:28" x14ac:dyDescent="0.3">
      <c r="A1870" t="s">
        <v>946</v>
      </c>
      <c r="B1870">
        <v>5022026</v>
      </c>
      <c r="C1870" t="s">
        <v>492</v>
      </c>
      <c r="D1870">
        <v>1</v>
      </c>
      <c r="E1870" s="10">
        <v>403.24</v>
      </c>
      <c r="F1870" s="10">
        <v>403.24</v>
      </c>
      <c r="G1870" s="10">
        <v>322.58999999999997</v>
      </c>
      <c r="H1870">
        <v>20</v>
      </c>
      <c r="I1870" s="51" t="str">
        <f>_xlfn.XLOOKUP(Q4_2025[[#This Row],[Artikelnr]],Artikel_prijzen[Artnr],Artikel_prijzen[Groep],"")</f>
        <v>Elektra</v>
      </c>
      <c r="J1870" s="10">
        <f>_xlfn.XLOOKUP(Q4_2025[[#This Row],[Artikelnr]],Artikel_prijzen[Artnr],Artikel_prijzen[Prijs 2025],"")</f>
        <v>298.7</v>
      </c>
      <c r="K1870" t="str">
        <f>IF(Q4_2025[[#This Row],[Artikelprijs]]&lt;&gt;"",IF(Q4_2025[[#This Row],[Stuksprijs]]=Q4_2025[[#This Row],[Artikelprijs]],"Prijs gelijk","Prijs wijkt af"),"")</f>
        <v>Prijs wijkt af</v>
      </c>
      <c r="L1870" t="str">
        <f>IF(Q4_2025[[#This Row],[Relatiekorting percentage]]=0,
    "Nvt",
    IF(Q4_2025[[#This Row],[Brutobedrag 2]] &lt; Q4_2025[[#This Row],[Bruto - Rel.korting]],
        "Nee",
        "Ja"))</f>
        <v>Nee</v>
      </c>
      <c r="M1870" s="10">
        <f>IF(Q4_2025[[#This Row],[Artikelprijs]]&lt;&gt;"",Q4_2025[[#This Row],[Artikelprijs]],Q4_2025[[#This Row],[Stuksprijs]])</f>
        <v>298.7</v>
      </c>
      <c r="N1870" s="44">
        <f>Q4_2025[[#This Row],[Besteld]]*Q4_2025[[#This Row],[Prijs 2]]</f>
        <v>298.7</v>
      </c>
      <c r="O1870" s="10">
        <f>IF(Q4_2025[[#This Row],[Brutobedrag 2]]&lt;Q4_2025[[#This Row],[Bruto - Rel.korting]],Q4_2025[[#This Row],[Brutobedrag 2]],Q4_2025[[#This Row],[Brutobedrag 2]]*(100-Q4_2025[[#This Row],[Relatiekorting percentage]])/100)</f>
        <v>298.7</v>
      </c>
      <c r="R1870" s="3"/>
      <c r="W1870"/>
      <c r="AB1870"/>
    </row>
    <row r="1871" spans="1:28" x14ac:dyDescent="0.3">
      <c r="A1871" t="s">
        <v>946</v>
      </c>
      <c r="B1871">
        <v>5022032</v>
      </c>
      <c r="C1871" t="s">
        <v>503</v>
      </c>
      <c r="D1871">
        <v>3</v>
      </c>
      <c r="E1871" s="10">
        <v>690.67</v>
      </c>
      <c r="F1871" s="10">
        <v>2072.0100000000002</v>
      </c>
      <c r="G1871" s="10">
        <v>1657.61</v>
      </c>
      <c r="H1871">
        <v>20</v>
      </c>
      <c r="I1871" s="51" t="str">
        <f>_xlfn.XLOOKUP(Q4_2025[[#This Row],[Artikelnr]],Artikel_prijzen[Artnr],Artikel_prijzen[Groep],"")</f>
        <v>Elektra</v>
      </c>
      <c r="J1871" s="10">
        <f>_xlfn.XLOOKUP(Q4_2025[[#This Row],[Artikelnr]],Artikel_prijzen[Artnr],Artikel_prijzen[Prijs 2025],"")</f>
        <v>458.35</v>
      </c>
      <c r="K1871" t="str">
        <f>IF(Q4_2025[[#This Row],[Artikelprijs]]&lt;&gt;"",IF(Q4_2025[[#This Row],[Stuksprijs]]=Q4_2025[[#This Row],[Artikelprijs]],"Prijs gelijk","Prijs wijkt af"),"")</f>
        <v>Prijs wijkt af</v>
      </c>
      <c r="L1871" t="str">
        <f>IF(Q4_2025[[#This Row],[Relatiekorting percentage]]=0,
    "Nvt",
    IF(Q4_2025[[#This Row],[Brutobedrag 2]] &lt; Q4_2025[[#This Row],[Bruto - Rel.korting]],
        "Nee",
        "Ja"))</f>
        <v>Nee</v>
      </c>
      <c r="M1871" s="10">
        <f>IF(Q4_2025[[#This Row],[Artikelprijs]]&lt;&gt;"",Q4_2025[[#This Row],[Artikelprijs]],Q4_2025[[#This Row],[Stuksprijs]])</f>
        <v>458.35</v>
      </c>
      <c r="N1871" s="44">
        <f>Q4_2025[[#This Row],[Besteld]]*Q4_2025[[#This Row],[Prijs 2]]</f>
        <v>1375.0500000000002</v>
      </c>
      <c r="O1871" s="10">
        <f>IF(Q4_2025[[#This Row],[Brutobedrag 2]]&lt;Q4_2025[[#This Row],[Bruto - Rel.korting]],Q4_2025[[#This Row],[Brutobedrag 2]],Q4_2025[[#This Row],[Brutobedrag 2]]*(100-Q4_2025[[#This Row],[Relatiekorting percentage]])/100)</f>
        <v>1375.0500000000002</v>
      </c>
      <c r="R1871" s="3"/>
      <c r="W1871"/>
      <c r="AB1871"/>
    </row>
    <row r="1872" spans="1:28" x14ac:dyDescent="0.3">
      <c r="A1872" t="s">
        <v>946</v>
      </c>
      <c r="B1872">
        <v>5022038</v>
      </c>
      <c r="C1872" t="s">
        <v>516</v>
      </c>
      <c r="D1872">
        <v>1</v>
      </c>
      <c r="E1872" s="10">
        <v>1127.56</v>
      </c>
      <c r="F1872" s="10">
        <v>1127.56</v>
      </c>
      <c r="G1872" s="10">
        <v>902.05</v>
      </c>
      <c r="H1872">
        <v>20</v>
      </c>
      <c r="I1872" s="51" t="str">
        <f>_xlfn.XLOOKUP(Q4_2025[[#This Row],[Artikelnr]],Artikel_prijzen[Artnr],Artikel_prijzen[Groep],"")</f>
        <v>Elektra</v>
      </c>
      <c r="J1872" s="10">
        <f>_xlfn.XLOOKUP(Q4_2025[[#This Row],[Artikelnr]],Artikel_prijzen[Artnr],Artikel_prijzen[Prijs 2025],"")</f>
        <v>700</v>
      </c>
      <c r="K1872" t="str">
        <f>IF(Q4_2025[[#This Row],[Artikelprijs]]&lt;&gt;"",IF(Q4_2025[[#This Row],[Stuksprijs]]=Q4_2025[[#This Row],[Artikelprijs]],"Prijs gelijk","Prijs wijkt af"),"")</f>
        <v>Prijs wijkt af</v>
      </c>
      <c r="L1872" t="str">
        <f>IF(Q4_2025[[#This Row],[Relatiekorting percentage]]=0,
    "Nvt",
    IF(Q4_2025[[#This Row],[Brutobedrag 2]] &lt; Q4_2025[[#This Row],[Bruto - Rel.korting]],
        "Nee",
        "Ja"))</f>
        <v>Nee</v>
      </c>
      <c r="M1872" s="10">
        <f>IF(Q4_2025[[#This Row],[Artikelprijs]]&lt;&gt;"",Q4_2025[[#This Row],[Artikelprijs]],Q4_2025[[#This Row],[Stuksprijs]])</f>
        <v>700</v>
      </c>
      <c r="N1872" s="44">
        <f>Q4_2025[[#This Row],[Besteld]]*Q4_2025[[#This Row],[Prijs 2]]</f>
        <v>700</v>
      </c>
      <c r="O1872" s="10">
        <f>IF(Q4_2025[[#This Row],[Brutobedrag 2]]&lt;Q4_2025[[#This Row],[Bruto - Rel.korting]],Q4_2025[[#This Row],[Brutobedrag 2]],Q4_2025[[#This Row],[Brutobedrag 2]]*(100-Q4_2025[[#This Row],[Relatiekorting percentage]])/100)</f>
        <v>700</v>
      </c>
      <c r="R1872" s="3"/>
      <c r="W1872"/>
      <c r="AB1872"/>
    </row>
    <row r="1873" spans="1:28" x14ac:dyDescent="0.3">
      <c r="A1873" t="s">
        <v>946</v>
      </c>
      <c r="B1873">
        <v>5022026</v>
      </c>
      <c r="C1873" t="s">
        <v>492</v>
      </c>
      <c r="D1873">
        <v>1</v>
      </c>
      <c r="E1873" s="10">
        <v>403.24</v>
      </c>
      <c r="F1873" s="10">
        <v>403.24</v>
      </c>
      <c r="G1873" s="10">
        <v>322.58999999999997</v>
      </c>
      <c r="H1873">
        <v>20</v>
      </c>
      <c r="I1873" s="51" t="str">
        <f>_xlfn.XLOOKUP(Q4_2025[[#This Row],[Artikelnr]],Artikel_prijzen[Artnr],Artikel_prijzen[Groep],"")</f>
        <v>Elektra</v>
      </c>
      <c r="J1873" s="10">
        <f>_xlfn.XLOOKUP(Q4_2025[[#This Row],[Artikelnr]],Artikel_prijzen[Artnr],Artikel_prijzen[Prijs 2025],"")</f>
        <v>298.7</v>
      </c>
      <c r="K1873" t="str">
        <f>IF(Q4_2025[[#This Row],[Artikelprijs]]&lt;&gt;"",IF(Q4_2025[[#This Row],[Stuksprijs]]=Q4_2025[[#This Row],[Artikelprijs]],"Prijs gelijk","Prijs wijkt af"),"")</f>
        <v>Prijs wijkt af</v>
      </c>
      <c r="L1873" t="str">
        <f>IF(Q4_2025[[#This Row],[Relatiekorting percentage]]=0,
    "Nvt",
    IF(Q4_2025[[#This Row],[Brutobedrag 2]] &lt; Q4_2025[[#This Row],[Bruto - Rel.korting]],
        "Nee",
        "Ja"))</f>
        <v>Nee</v>
      </c>
      <c r="M1873" s="10">
        <f>IF(Q4_2025[[#This Row],[Artikelprijs]]&lt;&gt;"",Q4_2025[[#This Row],[Artikelprijs]],Q4_2025[[#This Row],[Stuksprijs]])</f>
        <v>298.7</v>
      </c>
      <c r="N1873" s="44">
        <f>Q4_2025[[#This Row],[Besteld]]*Q4_2025[[#This Row],[Prijs 2]]</f>
        <v>298.7</v>
      </c>
      <c r="O1873" s="10">
        <f>IF(Q4_2025[[#This Row],[Brutobedrag 2]]&lt;Q4_2025[[#This Row],[Bruto - Rel.korting]],Q4_2025[[#This Row],[Brutobedrag 2]],Q4_2025[[#This Row],[Brutobedrag 2]]*(100-Q4_2025[[#This Row],[Relatiekorting percentage]])/100)</f>
        <v>298.7</v>
      </c>
      <c r="R1873" s="3"/>
      <c r="W1873"/>
      <c r="AB1873"/>
    </row>
    <row r="1874" spans="1:28" x14ac:dyDescent="0.3">
      <c r="A1874" t="s">
        <v>946</v>
      </c>
      <c r="B1874">
        <v>5030001</v>
      </c>
      <c r="C1874" t="s">
        <v>132</v>
      </c>
      <c r="D1874">
        <v>39</v>
      </c>
      <c r="E1874" s="10">
        <v>28.84</v>
      </c>
      <c r="F1874" s="10">
        <v>1124.76</v>
      </c>
      <c r="G1874" s="10">
        <v>899.81</v>
      </c>
      <c r="H1874">
        <v>20</v>
      </c>
      <c r="I1874" s="51" t="str">
        <f>_xlfn.XLOOKUP(Q4_2025[[#This Row],[Artikelnr]],Artikel_prijzen[Artnr],Artikel_prijzen[Groep],"")</f>
        <v>Rigging</v>
      </c>
      <c r="J1874" s="10">
        <f>_xlfn.XLOOKUP(Q4_2025[[#This Row],[Artikelnr]],Artikel_prijzen[Artnr],Artikel_prijzen[Prijs 2025],"")</f>
        <v>28</v>
      </c>
      <c r="K1874" t="str">
        <f>IF(Q4_2025[[#This Row],[Artikelprijs]]&lt;&gt;"",IF(Q4_2025[[#This Row],[Stuksprijs]]=Q4_2025[[#This Row],[Artikelprijs]],"Prijs gelijk","Prijs wijkt af"),"")</f>
        <v>Prijs wijkt af</v>
      </c>
      <c r="L1874" t="str">
        <f>IF(Q4_2025[[#This Row],[Relatiekorting percentage]]=0,
    "Nvt",
    IF(Q4_2025[[#This Row],[Brutobedrag 2]] &lt; Q4_2025[[#This Row],[Bruto - Rel.korting]],
        "Nee",
        "Ja"))</f>
        <v>Ja</v>
      </c>
      <c r="M1874" s="10">
        <f>IF(Q4_2025[[#This Row],[Artikelprijs]]&lt;&gt;"",Q4_2025[[#This Row],[Artikelprijs]],Q4_2025[[#This Row],[Stuksprijs]])</f>
        <v>28</v>
      </c>
      <c r="N1874" s="44">
        <f>Q4_2025[[#This Row],[Besteld]]*Q4_2025[[#This Row],[Prijs 2]]</f>
        <v>1092</v>
      </c>
      <c r="O1874" s="10">
        <f>IF(Q4_2025[[#This Row],[Brutobedrag 2]]&lt;Q4_2025[[#This Row],[Bruto - Rel.korting]],Q4_2025[[#This Row],[Brutobedrag 2]],Q4_2025[[#This Row],[Brutobedrag 2]]*(100-Q4_2025[[#This Row],[Relatiekorting percentage]])/100)</f>
        <v>873.6</v>
      </c>
      <c r="R1874" s="3"/>
      <c r="W1874"/>
      <c r="AB1874"/>
    </row>
    <row r="1875" spans="1:28" x14ac:dyDescent="0.3">
      <c r="A1875" t="s">
        <v>946</v>
      </c>
      <c r="B1875">
        <v>5030028</v>
      </c>
      <c r="C1875" t="s">
        <v>341</v>
      </c>
      <c r="D1875">
        <v>23</v>
      </c>
      <c r="E1875" s="10">
        <v>28.84</v>
      </c>
      <c r="F1875" s="10">
        <v>663.32</v>
      </c>
      <c r="G1875" s="10">
        <v>530.66</v>
      </c>
      <c r="H1875">
        <v>20</v>
      </c>
      <c r="I1875" s="51" t="str">
        <f>_xlfn.XLOOKUP(Q4_2025[[#This Row],[Artikelnr]],Artikel_prijzen[Artnr],Artikel_prijzen[Groep],"")</f>
        <v/>
      </c>
      <c r="J1875" s="10" t="str">
        <f>_xlfn.XLOOKUP(Q4_2025[[#This Row],[Artikelnr]],Artikel_prijzen[Artnr],Artikel_prijzen[Prijs 2025],"")</f>
        <v/>
      </c>
      <c r="K1875" t="str">
        <f>IF(Q4_2025[[#This Row],[Artikelprijs]]&lt;&gt;"",IF(Q4_2025[[#This Row],[Stuksprijs]]=Q4_2025[[#This Row],[Artikelprijs]],"Prijs gelijk","Prijs wijkt af"),"")</f>
        <v/>
      </c>
      <c r="L1875" t="str">
        <f>IF(Q4_2025[[#This Row],[Relatiekorting percentage]]=0,
    "Nvt",
    IF(Q4_2025[[#This Row],[Brutobedrag 2]] &lt; Q4_2025[[#This Row],[Bruto - Rel.korting]],
        "Nee",
        "Ja"))</f>
        <v>Ja</v>
      </c>
      <c r="M1875" s="10">
        <f>IF(Q4_2025[[#This Row],[Artikelprijs]]&lt;&gt;"",Q4_2025[[#This Row],[Artikelprijs]],Q4_2025[[#This Row],[Stuksprijs]])</f>
        <v>28.84</v>
      </c>
      <c r="N1875" s="44">
        <f>Q4_2025[[#This Row],[Besteld]]*Q4_2025[[#This Row],[Prijs 2]]</f>
        <v>663.32</v>
      </c>
      <c r="O1875" s="10">
        <f>IF(Q4_2025[[#This Row],[Brutobedrag 2]]&lt;Q4_2025[[#This Row],[Bruto - Rel.korting]],Q4_2025[[#This Row],[Brutobedrag 2]],Q4_2025[[#This Row],[Brutobedrag 2]]*(100-Q4_2025[[#This Row],[Relatiekorting percentage]])/100)</f>
        <v>530.65600000000006</v>
      </c>
      <c r="R1875" s="3"/>
      <c r="W1875"/>
      <c r="AB1875"/>
    </row>
    <row r="1876" spans="1:28" x14ac:dyDescent="0.3">
      <c r="A1876" t="s">
        <v>946</v>
      </c>
      <c r="B1876">
        <v>5030229</v>
      </c>
      <c r="C1876" t="s">
        <v>18</v>
      </c>
      <c r="D1876">
        <v>43</v>
      </c>
      <c r="E1876" s="10">
        <v>303.85000000000002</v>
      </c>
      <c r="F1876" s="10">
        <v>13065.55</v>
      </c>
      <c r="G1876" s="10">
        <v>10452.44</v>
      </c>
      <c r="H1876">
        <v>20</v>
      </c>
      <c r="I1876" s="51" t="str">
        <f>_xlfn.XLOOKUP(Q4_2025[[#This Row],[Artikelnr]],Artikel_prijzen[Artnr],Artikel_prijzen[Groep],"")</f>
        <v>Rigging</v>
      </c>
      <c r="J1876" s="10">
        <f>_xlfn.XLOOKUP(Q4_2025[[#This Row],[Artikelnr]],Artikel_prijzen[Artnr],Artikel_prijzen[Prijs 2025],"")</f>
        <v>295</v>
      </c>
      <c r="K1876" t="str">
        <f>IF(Q4_2025[[#This Row],[Artikelprijs]]&lt;&gt;"",IF(Q4_2025[[#This Row],[Stuksprijs]]=Q4_2025[[#This Row],[Artikelprijs]],"Prijs gelijk","Prijs wijkt af"),"")</f>
        <v>Prijs wijkt af</v>
      </c>
      <c r="L1876" t="str">
        <f>IF(Q4_2025[[#This Row],[Relatiekorting percentage]]=0,
    "Nvt",
    IF(Q4_2025[[#This Row],[Brutobedrag 2]] &lt; Q4_2025[[#This Row],[Bruto - Rel.korting]],
        "Nee",
        "Ja"))</f>
        <v>Ja</v>
      </c>
      <c r="M1876" s="10">
        <f>IF(Q4_2025[[#This Row],[Artikelprijs]]&lt;&gt;"",Q4_2025[[#This Row],[Artikelprijs]],Q4_2025[[#This Row],[Stuksprijs]])</f>
        <v>295</v>
      </c>
      <c r="N1876" s="44">
        <f>Q4_2025[[#This Row],[Besteld]]*Q4_2025[[#This Row],[Prijs 2]]</f>
        <v>12685</v>
      </c>
      <c r="O1876" s="10">
        <f>IF(Q4_2025[[#This Row],[Brutobedrag 2]]&lt;Q4_2025[[#This Row],[Bruto - Rel.korting]],Q4_2025[[#This Row],[Brutobedrag 2]],Q4_2025[[#This Row],[Brutobedrag 2]]*(100-Q4_2025[[#This Row],[Relatiekorting percentage]])/100)</f>
        <v>10148</v>
      </c>
      <c r="R1876" s="3"/>
      <c r="W1876"/>
      <c r="AB1876"/>
    </row>
    <row r="1877" spans="1:28" x14ac:dyDescent="0.3">
      <c r="A1877" t="s">
        <v>946</v>
      </c>
      <c r="B1877">
        <v>5020009</v>
      </c>
      <c r="C1877" t="s">
        <v>125</v>
      </c>
      <c r="D1877">
        <v>31</v>
      </c>
      <c r="E1877" s="10">
        <v>45.32</v>
      </c>
      <c r="F1877" s="10">
        <v>1404.92</v>
      </c>
      <c r="G1877" s="10">
        <v>1194.18</v>
      </c>
      <c r="H1877">
        <v>15</v>
      </c>
      <c r="I1877" s="51" t="str">
        <f>_xlfn.XLOOKUP(Q4_2025[[#This Row],[Artikelnr]],Artikel_prijzen[Artnr],Artikel_prijzen[Groep],"")</f>
        <v/>
      </c>
      <c r="J1877" s="10" t="str">
        <f>_xlfn.XLOOKUP(Q4_2025[[#This Row],[Artikelnr]],Artikel_prijzen[Artnr],Artikel_prijzen[Prijs 2025],"")</f>
        <v/>
      </c>
      <c r="K1877" t="str">
        <f>IF(Q4_2025[[#This Row],[Artikelprijs]]&lt;&gt;"",IF(Q4_2025[[#This Row],[Stuksprijs]]=Q4_2025[[#This Row],[Artikelprijs]],"Prijs gelijk","Prijs wijkt af"),"")</f>
        <v/>
      </c>
      <c r="L1877" t="str">
        <f>IF(Q4_2025[[#This Row],[Relatiekorting percentage]]=0,
    "Nvt",
    IF(Q4_2025[[#This Row],[Brutobedrag 2]] &lt; Q4_2025[[#This Row],[Bruto - Rel.korting]],
        "Nee",
        "Ja"))</f>
        <v>Ja</v>
      </c>
      <c r="M1877" s="10">
        <f>IF(Q4_2025[[#This Row],[Artikelprijs]]&lt;&gt;"",Q4_2025[[#This Row],[Artikelprijs]],Q4_2025[[#This Row],[Stuksprijs]])</f>
        <v>45.32</v>
      </c>
      <c r="N1877" s="44">
        <f>Q4_2025[[#This Row],[Besteld]]*Q4_2025[[#This Row],[Prijs 2]]</f>
        <v>1404.92</v>
      </c>
      <c r="O1877" s="10">
        <f>IF(Q4_2025[[#This Row],[Brutobedrag 2]]&lt;Q4_2025[[#This Row],[Bruto - Rel.korting]],Q4_2025[[#This Row],[Brutobedrag 2]],Q4_2025[[#This Row],[Brutobedrag 2]]*(100-Q4_2025[[#This Row],[Relatiekorting percentage]])/100)</f>
        <v>1194.182</v>
      </c>
      <c r="R1877" s="3"/>
      <c r="W1877"/>
      <c r="AB1877"/>
    </row>
    <row r="1878" spans="1:28" x14ac:dyDescent="0.3">
      <c r="A1878" t="s">
        <v>946</v>
      </c>
      <c r="B1878">
        <v>5010017</v>
      </c>
      <c r="C1878" t="s">
        <v>915</v>
      </c>
      <c r="D1878">
        <v>24</v>
      </c>
      <c r="E1878" s="10">
        <v>48.93</v>
      </c>
      <c r="F1878" s="10">
        <v>1174.32</v>
      </c>
      <c r="G1878" s="10">
        <v>998.17</v>
      </c>
      <c r="H1878">
        <v>15</v>
      </c>
      <c r="I1878" s="51" t="str">
        <f>_xlfn.XLOOKUP(Q4_2025[[#This Row],[Artikelnr]],Artikel_prijzen[Artnr],Artikel_prijzen[Groep],"")</f>
        <v/>
      </c>
      <c r="J1878" s="10" t="str">
        <f>_xlfn.XLOOKUP(Q4_2025[[#This Row],[Artikelnr]],Artikel_prijzen[Artnr],Artikel_prijzen[Prijs 2025],"")</f>
        <v/>
      </c>
      <c r="K1878" t="str">
        <f>IF(Q4_2025[[#This Row],[Artikelprijs]]&lt;&gt;"",IF(Q4_2025[[#This Row],[Stuksprijs]]=Q4_2025[[#This Row],[Artikelprijs]],"Prijs gelijk","Prijs wijkt af"),"")</f>
        <v/>
      </c>
      <c r="L1878" t="str">
        <f>IF(Q4_2025[[#This Row],[Relatiekorting percentage]]=0,
    "Nvt",
    IF(Q4_2025[[#This Row],[Brutobedrag 2]] &lt; Q4_2025[[#This Row],[Bruto - Rel.korting]],
        "Nee",
        "Ja"))</f>
        <v>Ja</v>
      </c>
      <c r="M1878" s="10">
        <f>IF(Q4_2025[[#This Row],[Artikelprijs]]&lt;&gt;"",Q4_2025[[#This Row],[Artikelprijs]],Q4_2025[[#This Row],[Stuksprijs]])</f>
        <v>48.93</v>
      </c>
      <c r="N1878" s="44">
        <f>Q4_2025[[#This Row],[Besteld]]*Q4_2025[[#This Row],[Prijs 2]]</f>
        <v>1174.32</v>
      </c>
      <c r="O1878" s="10">
        <f>IF(Q4_2025[[#This Row],[Brutobedrag 2]]&lt;Q4_2025[[#This Row],[Bruto - Rel.korting]],Q4_2025[[#This Row],[Brutobedrag 2]],Q4_2025[[#This Row],[Brutobedrag 2]]*(100-Q4_2025[[#This Row],[Relatiekorting percentage]])/100)</f>
        <v>998.17200000000003</v>
      </c>
      <c r="R1878" s="3"/>
      <c r="W1878"/>
      <c r="AB1878"/>
    </row>
    <row r="1879" spans="1:28" x14ac:dyDescent="0.3">
      <c r="A1879" t="s">
        <v>947</v>
      </c>
      <c r="B1879">
        <v>5021001</v>
      </c>
      <c r="C1879" t="s">
        <v>8</v>
      </c>
      <c r="D1879">
        <v>1</v>
      </c>
      <c r="E1879" s="10">
        <v>154.5</v>
      </c>
      <c r="F1879" s="10">
        <v>154.5</v>
      </c>
      <c r="G1879" s="10">
        <v>154.5</v>
      </c>
      <c r="H1879">
        <v>0</v>
      </c>
      <c r="I1879" s="51" t="str">
        <f>_xlfn.XLOOKUP(Q4_2025[[#This Row],[Artikelnr]],Artikel_prijzen[Artnr],Artikel_prijzen[Groep],"")</f>
        <v>Elektra</v>
      </c>
      <c r="J1879" s="10">
        <f>_xlfn.XLOOKUP(Q4_2025[[#This Row],[Artikelnr]],Artikel_prijzen[Artnr],Artikel_prijzen[Prijs 2025],"")</f>
        <v>106.8625</v>
      </c>
      <c r="K1879" t="str">
        <f>IF(Q4_2025[[#This Row],[Artikelprijs]]&lt;&gt;"",IF(Q4_2025[[#This Row],[Stuksprijs]]=Q4_2025[[#This Row],[Artikelprijs]],"Prijs gelijk","Prijs wijkt af"),"")</f>
        <v>Prijs wijkt af</v>
      </c>
      <c r="L1879" t="str">
        <f>IF(Q4_2025[[#This Row],[Relatiekorting percentage]]=0,
    "Nvt",
    IF(Q4_2025[[#This Row],[Brutobedrag 2]] &lt; Q4_2025[[#This Row],[Bruto - Rel.korting]],
        "Nee",
        "Ja"))</f>
        <v>Nvt</v>
      </c>
      <c r="M1879" s="10">
        <f>IF(Q4_2025[[#This Row],[Artikelprijs]]&lt;&gt;"",Q4_2025[[#This Row],[Artikelprijs]],Q4_2025[[#This Row],[Stuksprijs]])</f>
        <v>106.8625</v>
      </c>
      <c r="N1879" s="44">
        <f>Q4_2025[[#This Row],[Besteld]]*Q4_2025[[#This Row],[Prijs 2]]</f>
        <v>106.8625</v>
      </c>
      <c r="O1879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1879" s="3"/>
      <c r="W1879"/>
      <c r="AB1879"/>
    </row>
    <row r="1880" spans="1:28" x14ac:dyDescent="0.3">
      <c r="A1880" t="s">
        <v>948</v>
      </c>
      <c r="B1880">
        <v>4601002</v>
      </c>
      <c r="C1880" t="s">
        <v>53</v>
      </c>
      <c r="D1880">
        <v>433</v>
      </c>
      <c r="E1880" s="10">
        <v>9.4499999999999993</v>
      </c>
      <c r="F1880" s="10">
        <v>4091.85</v>
      </c>
      <c r="G1880" s="10">
        <v>4091.85</v>
      </c>
      <c r="H1880">
        <v>0</v>
      </c>
      <c r="I1880" s="51" t="str">
        <f>_xlfn.XLOOKUP(Q4_2025[[#This Row],[Artikelnr]],Artikel_prijzen[Artnr],Artikel_prijzen[Groep],"")</f>
        <v/>
      </c>
      <c r="J1880" s="10" t="str">
        <f>_xlfn.XLOOKUP(Q4_2025[[#This Row],[Artikelnr]],Artikel_prijzen[Artnr],Artikel_prijzen[Prijs 2025],"")</f>
        <v/>
      </c>
      <c r="K1880" t="str">
        <f>IF(Q4_2025[[#This Row],[Artikelprijs]]&lt;&gt;"",IF(Q4_2025[[#This Row],[Stuksprijs]]=Q4_2025[[#This Row],[Artikelprijs]],"Prijs gelijk","Prijs wijkt af"),"")</f>
        <v/>
      </c>
      <c r="L1880" t="str">
        <f>IF(Q4_2025[[#This Row],[Relatiekorting percentage]]=0,
    "Nvt",
    IF(Q4_2025[[#This Row],[Brutobedrag 2]] &lt; Q4_2025[[#This Row],[Bruto - Rel.korting]],
        "Nee",
        "Ja"))</f>
        <v>Nvt</v>
      </c>
      <c r="M1880" s="10">
        <f>IF(Q4_2025[[#This Row],[Artikelprijs]]&lt;&gt;"",Q4_2025[[#This Row],[Artikelprijs]],Q4_2025[[#This Row],[Stuksprijs]])</f>
        <v>9.4499999999999993</v>
      </c>
      <c r="N1880" s="44">
        <f>Q4_2025[[#This Row],[Besteld]]*Q4_2025[[#This Row],[Prijs 2]]</f>
        <v>4091.85</v>
      </c>
      <c r="O1880" s="10">
        <f>IF(Q4_2025[[#This Row],[Brutobedrag 2]]&lt;Q4_2025[[#This Row],[Bruto - Rel.korting]],Q4_2025[[#This Row],[Brutobedrag 2]],Q4_2025[[#This Row],[Brutobedrag 2]]*(100-Q4_2025[[#This Row],[Relatiekorting percentage]])/100)</f>
        <v>4091.85</v>
      </c>
      <c r="R1880" s="3"/>
      <c r="W1880"/>
      <c r="AB1880"/>
    </row>
    <row r="1881" spans="1:28" x14ac:dyDescent="0.3">
      <c r="A1881" t="s">
        <v>948</v>
      </c>
      <c r="B1881">
        <v>1099024</v>
      </c>
      <c r="C1881" t="s">
        <v>249</v>
      </c>
      <c r="D1881">
        <v>41</v>
      </c>
      <c r="E1881" s="10">
        <v>21.36</v>
      </c>
      <c r="F1881" s="10">
        <v>875.76</v>
      </c>
      <c r="G1881" s="10">
        <v>875.76</v>
      </c>
      <c r="H1881">
        <v>0</v>
      </c>
      <c r="I1881" s="51" t="str">
        <f>_xlfn.XLOOKUP(Q4_2025[[#This Row],[Artikelnr]],Artikel_prijzen[Artnr],Artikel_prijzen[Groep],"")</f>
        <v/>
      </c>
      <c r="J1881" s="10" t="str">
        <f>_xlfn.XLOOKUP(Q4_2025[[#This Row],[Artikelnr]],Artikel_prijzen[Artnr],Artikel_prijzen[Prijs 2025],"")</f>
        <v/>
      </c>
      <c r="K1881" t="str">
        <f>IF(Q4_2025[[#This Row],[Artikelprijs]]&lt;&gt;"",IF(Q4_2025[[#This Row],[Stuksprijs]]=Q4_2025[[#This Row],[Artikelprijs]],"Prijs gelijk","Prijs wijkt af"),"")</f>
        <v/>
      </c>
      <c r="L1881" t="str">
        <f>IF(Q4_2025[[#This Row],[Relatiekorting percentage]]=0,
    "Nvt",
    IF(Q4_2025[[#This Row],[Brutobedrag 2]] &lt; Q4_2025[[#This Row],[Bruto - Rel.korting]],
        "Nee",
        "Ja"))</f>
        <v>Nvt</v>
      </c>
      <c r="M1881" s="10">
        <f>IF(Q4_2025[[#This Row],[Artikelprijs]]&lt;&gt;"",Q4_2025[[#This Row],[Artikelprijs]],Q4_2025[[#This Row],[Stuksprijs]])</f>
        <v>21.36</v>
      </c>
      <c r="N1881" s="44">
        <f>Q4_2025[[#This Row],[Besteld]]*Q4_2025[[#This Row],[Prijs 2]]</f>
        <v>875.76</v>
      </c>
      <c r="O1881" s="10">
        <f>IF(Q4_2025[[#This Row],[Brutobedrag 2]]&lt;Q4_2025[[#This Row],[Bruto - Rel.korting]],Q4_2025[[#This Row],[Brutobedrag 2]],Q4_2025[[#This Row],[Brutobedrag 2]]*(100-Q4_2025[[#This Row],[Relatiekorting percentage]])/100)</f>
        <v>875.76</v>
      </c>
      <c r="R1881" s="3"/>
      <c r="W1881"/>
      <c r="AB1881"/>
    </row>
    <row r="1882" spans="1:28" x14ac:dyDescent="0.3">
      <c r="A1882" t="s">
        <v>948</v>
      </c>
      <c r="B1882">
        <v>4601002</v>
      </c>
      <c r="C1882" t="s">
        <v>53</v>
      </c>
      <c r="D1882">
        <v>175</v>
      </c>
      <c r="E1882" s="10">
        <v>9.4499999999999993</v>
      </c>
      <c r="F1882" s="10">
        <v>1653.75</v>
      </c>
      <c r="G1882" s="10">
        <v>1653.75</v>
      </c>
      <c r="H1882">
        <v>0</v>
      </c>
      <c r="I1882" s="51" t="str">
        <f>_xlfn.XLOOKUP(Q4_2025[[#This Row],[Artikelnr]],Artikel_prijzen[Artnr],Artikel_prijzen[Groep],"")</f>
        <v/>
      </c>
      <c r="J1882" s="10" t="str">
        <f>_xlfn.XLOOKUP(Q4_2025[[#This Row],[Artikelnr]],Artikel_prijzen[Artnr],Artikel_prijzen[Prijs 2025],"")</f>
        <v/>
      </c>
      <c r="K1882" t="str">
        <f>IF(Q4_2025[[#This Row],[Artikelprijs]]&lt;&gt;"",IF(Q4_2025[[#This Row],[Stuksprijs]]=Q4_2025[[#This Row],[Artikelprijs]],"Prijs gelijk","Prijs wijkt af"),"")</f>
        <v/>
      </c>
      <c r="L1882" t="str">
        <f>IF(Q4_2025[[#This Row],[Relatiekorting percentage]]=0,
    "Nvt",
    IF(Q4_2025[[#This Row],[Brutobedrag 2]] &lt; Q4_2025[[#This Row],[Bruto - Rel.korting]],
        "Nee",
        "Ja"))</f>
        <v>Nvt</v>
      </c>
      <c r="M1882" s="10">
        <f>IF(Q4_2025[[#This Row],[Artikelprijs]]&lt;&gt;"",Q4_2025[[#This Row],[Artikelprijs]],Q4_2025[[#This Row],[Stuksprijs]])</f>
        <v>9.4499999999999993</v>
      </c>
      <c r="N1882" s="44">
        <f>Q4_2025[[#This Row],[Besteld]]*Q4_2025[[#This Row],[Prijs 2]]</f>
        <v>1653.7499999999998</v>
      </c>
      <c r="O1882" s="10">
        <f>IF(Q4_2025[[#This Row],[Brutobedrag 2]]&lt;Q4_2025[[#This Row],[Bruto - Rel.korting]],Q4_2025[[#This Row],[Brutobedrag 2]],Q4_2025[[#This Row],[Brutobedrag 2]]*(100-Q4_2025[[#This Row],[Relatiekorting percentage]])/100)</f>
        <v>1653.7499999999998</v>
      </c>
      <c r="R1882" s="3"/>
      <c r="W1882"/>
      <c r="AB1882"/>
    </row>
    <row r="1883" spans="1:28" x14ac:dyDescent="0.3">
      <c r="A1883" t="s">
        <v>948</v>
      </c>
      <c r="B1883">
        <v>1099022</v>
      </c>
      <c r="C1883" t="s">
        <v>199</v>
      </c>
      <c r="D1883">
        <v>10</v>
      </c>
      <c r="E1883" s="10">
        <v>21.36</v>
      </c>
      <c r="F1883" s="10">
        <v>213.6</v>
      </c>
      <c r="G1883" s="10">
        <v>213.6</v>
      </c>
      <c r="H1883">
        <v>0</v>
      </c>
      <c r="I1883" s="51" t="str">
        <f>_xlfn.XLOOKUP(Q4_2025[[#This Row],[Artikelnr]],Artikel_prijzen[Artnr],Artikel_prijzen[Groep],"")</f>
        <v/>
      </c>
      <c r="J1883" s="10" t="str">
        <f>_xlfn.XLOOKUP(Q4_2025[[#This Row],[Artikelnr]],Artikel_prijzen[Artnr],Artikel_prijzen[Prijs 2025],"")</f>
        <v/>
      </c>
      <c r="K1883" t="str">
        <f>IF(Q4_2025[[#This Row],[Artikelprijs]]&lt;&gt;"",IF(Q4_2025[[#This Row],[Stuksprijs]]=Q4_2025[[#This Row],[Artikelprijs]],"Prijs gelijk","Prijs wijkt af"),"")</f>
        <v/>
      </c>
      <c r="L1883" t="str">
        <f>IF(Q4_2025[[#This Row],[Relatiekorting percentage]]=0,
    "Nvt",
    IF(Q4_2025[[#This Row],[Brutobedrag 2]] &lt; Q4_2025[[#This Row],[Bruto - Rel.korting]],
        "Nee",
        "Ja"))</f>
        <v>Nvt</v>
      </c>
      <c r="M1883" s="10">
        <f>IF(Q4_2025[[#This Row],[Artikelprijs]]&lt;&gt;"",Q4_2025[[#This Row],[Artikelprijs]],Q4_2025[[#This Row],[Stuksprijs]])</f>
        <v>21.36</v>
      </c>
      <c r="N1883" s="44">
        <f>Q4_2025[[#This Row],[Besteld]]*Q4_2025[[#This Row],[Prijs 2]]</f>
        <v>213.6</v>
      </c>
      <c r="O1883" s="10">
        <f>IF(Q4_2025[[#This Row],[Brutobedrag 2]]&lt;Q4_2025[[#This Row],[Bruto - Rel.korting]],Q4_2025[[#This Row],[Brutobedrag 2]],Q4_2025[[#This Row],[Brutobedrag 2]]*(100-Q4_2025[[#This Row],[Relatiekorting percentage]])/100)</f>
        <v>213.6</v>
      </c>
      <c r="R1883" s="3"/>
      <c r="W1883"/>
      <c r="AB1883"/>
    </row>
    <row r="1884" spans="1:28" x14ac:dyDescent="0.3">
      <c r="A1884" t="s">
        <v>948</v>
      </c>
      <c r="B1884">
        <v>4601002</v>
      </c>
      <c r="C1884" t="s">
        <v>53</v>
      </c>
      <c r="D1884">
        <v>118</v>
      </c>
      <c r="E1884" s="10">
        <v>9.4499999999999993</v>
      </c>
      <c r="F1884" s="10">
        <v>1115.0999999999999</v>
      </c>
      <c r="G1884" s="10">
        <v>1115.0999999999999</v>
      </c>
      <c r="H1884">
        <v>0</v>
      </c>
      <c r="I1884" s="51" t="str">
        <f>_xlfn.XLOOKUP(Q4_2025[[#This Row],[Artikelnr]],Artikel_prijzen[Artnr],Artikel_prijzen[Groep],"")</f>
        <v/>
      </c>
      <c r="J1884" s="10" t="str">
        <f>_xlfn.XLOOKUP(Q4_2025[[#This Row],[Artikelnr]],Artikel_prijzen[Artnr],Artikel_prijzen[Prijs 2025],"")</f>
        <v/>
      </c>
      <c r="K1884" t="str">
        <f>IF(Q4_2025[[#This Row],[Artikelprijs]]&lt;&gt;"",IF(Q4_2025[[#This Row],[Stuksprijs]]=Q4_2025[[#This Row],[Artikelprijs]],"Prijs gelijk","Prijs wijkt af"),"")</f>
        <v/>
      </c>
      <c r="L1884" t="str">
        <f>IF(Q4_2025[[#This Row],[Relatiekorting percentage]]=0,
    "Nvt",
    IF(Q4_2025[[#This Row],[Brutobedrag 2]] &lt; Q4_2025[[#This Row],[Bruto - Rel.korting]],
        "Nee",
        "Ja"))</f>
        <v>Nvt</v>
      </c>
      <c r="M1884" s="10">
        <f>IF(Q4_2025[[#This Row],[Artikelprijs]]&lt;&gt;"",Q4_2025[[#This Row],[Artikelprijs]],Q4_2025[[#This Row],[Stuksprijs]])</f>
        <v>9.4499999999999993</v>
      </c>
      <c r="N1884" s="44">
        <f>Q4_2025[[#This Row],[Besteld]]*Q4_2025[[#This Row],[Prijs 2]]</f>
        <v>1115.0999999999999</v>
      </c>
      <c r="O1884" s="10">
        <f>IF(Q4_2025[[#This Row],[Brutobedrag 2]]&lt;Q4_2025[[#This Row],[Bruto - Rel.korting]],Q4_2025[[#This Row],[Brutobedrag 2]],Q4_2025[[#This Row],[Brutobedrag 2]]*(100-Q4_2025[[#This Row],[Relatiekorting percentage]])/100)</f>
        <v>1115.0999999999999</v>
      </c>
      <c r="R1884" s="3"/>
      <c r="W1884"/>
      <c r="AB1884"/>
    </row>
    <row r="1885" spans="1:28" x14ac:dyDescent="0.3">
      <c r="A1885" t="s">
        <v>948</v>
      </c>
      <c r="B1885">
        <v>1099024</v>
      </c>
      <c r="C1885" t="s">
        <v>249</v>
      </c>
      <c r="D1885">
        <v>6</v>
      </c>
      <c r="E1885" s="10">
        <v>21.36</v>
      </c>
      <c r="F1885" s="10">
        <v>128.16</v>
      </c>
      <c r="G1885" s="10">
        <v>128.16</v>
      </c>
      <c r="H1885">
        <v>0</v>
      </c>
      <c r="I1885" s="51" t="str">
        <f>_xlfn.XLOOKUP(Q4_2025[[#This Row],[Artikelnr]],Artikel_prijzen[Artnr],Artikel_prijzen[Groep],"")</f>
        <v/>
      </c>
      <c r="J1885" s="10" t="str">
        <f>_xlfn.XLOOKUP(Q4_2025[[#This Row],[Artikelnr]],Artikel_prijzen[Artnr],Artikel_prijzen[Prijs 2025],"")</f>
        <v/>
      </c>
      <c r="K1885" t="str">
        <f>IF(Q4_2025[[#This Row],[Artikelprijs]]&lt;&gt;"",IF(Q4_2025[[#This Row],[Stuksprijs]]=Q4_2025[[#This Row],[Artikelprijs]],"Prijs gelijk","Prijs wijkt af"),"")</f>
        <v/>
      </c>
      <c r="L1885" t="str">
        <f>IF(Q4_2025[[#This Row],[Relatiekorting percentage]]=0,
    "Nvt",
    IF(Q4_2025[[#This Row],[Brutobedrag 2]] &lt; Q4_2025[[#This Row],[Bruto - Rel.korting]],
        "Nee",
        "Ja"))</f>
        <v>Nvt</v>
      </c>
      <c r="M1885" s="10">
        <f>IF(Q4_2025[[#This Row],[Artikelprijs]]&lt;&gt;"",Q4_2025[[#This Row],[Artikelprijs]],Q4_2025[[#This Row],[Stuksprijs]])</f>
        <v>21.36</v>
      </c>
      <c r="N1885" s="44">
        <f>Q4_2025[[#This Row],[Besteld]]*Q4_2025[[#This Row],[Prijs 2]]</f>
        <v>128.16</v>
      </c>
      <c r="O1885" s="10">
        <f>IF(Q4_2025[[#This Row],[Brutobedrag 2]]&lt;Q4_2025[[#This Row],[Bruto - Rel.korting]],Q4_2025[[#This Row],[Brutobedrag 2]],Q4_2025[[#This Row],[Brutobedrag 2]]*(100-Q4_2025[[#This Row],[Relatiekorting percentage]])/100)</f>
        <v>128.16</v>
      </c>
      <c r="R1885" s="3"/>
      <c r="W1885"/>
      <c r="AB1885"/>
    </row>
    <row r="1886" spans="1:28" x14ac:dyDescent="0.3">
      <c r="A1886" t="s">
        <v>948</v>
      </c>
      <c r="B1886">
        <v>4601002</v>
      </c>
      <c r="C1886" t="s">
        <v>53</v>
      </c>
      <c r="D1886">
        <v>4</v>
      </c>
      <c r="E1886" s="10">
        <v>9.4499999999999993</v>
      </c>
      <c r="F1886" s="10">
        <v>37.799999999999997</v>
      </c>
      <c r="G1886" s="10">
        <v>37.799999999999997</v>
      </c>
      <c r="H1886">
        <v>0</v>
      </c>
      <c r="I1886" s="51" t="str">
        <f>_xlfn.XLOOKUP(Q4_2025[[#This Row],[Artikelnr]],Artikel_prijzen[Artnr],Artikel_prijzen[Groep],"")</f>
        <v/>
      </c>
      <c r="J1886" s="10" t="str">
        <f>_xlfn.XLOOKUP(Q4_2025[[#This Row],[Artikelnr]],Artikel_prijzen[Artnr],Artikel_prijzen[Prijs 2025],"")</f>
        <v/>
      </c>
      <c r="K1886" t="str">
        <f>IF(Q4_2025[[#This Row],[Artikelprijs]]&lt;&gt;"",IF(Q4_2025[[#This Row],[Stuksprijs]]=Q4_2025[[#This Row],[Artikelprijs]],"Prijs gelijk","Prijs wijkt af"),"")</f>
        <v/>
      </c>
      <c r="L1886" t="str">
        <f>IF(Q4_2025[[#This Row],[Relatiekorting percentage]]=0,
    "Nvt",
    IF(Q4_2025[[#This Row],[Brutobedrag 2]] &lt; Q4_2025[[#This Row],[Bruto - Rel.korting]],
        "Nee",
        "Ja"))</f>
        <v>Nvt</v>
      </c>
      <c r="M1886" s="10">
        <f>IF(Q4_2025[[#This Row],[Artikelprijs]]&lt;&gt;"",Q4_2025[[#This Row],[Artikelprijs]],Q4_2025[[#This Row],[Stuksprijs]])</f>
        <v>9.4499999999999993</v>
      </c>
      <c r="N1886" s="44">
        <f>Q4_2025[[#This Row],[Besteld]]*Q4_2025[[#This Row],[Prijs 2]]</f>
        <v>37.799999999999997</v>
      </c>
      <c r="O1886" s="10">
        <f>IF(Q4_2025[[#This Row],[Brutobedrag 2]]&lt;Q4_2025[[#This Row],[Bruto - Rel.korting]],Q4_2025[[#This Row],[Brutobedrag 2]],Q4_2025[[#This Row],[Brutobedrag 2]]*(100-Q4_2025[[#This Row],[Relatiekorting percentage]])/100)</f>
        <v>37.799999999999997</v>
      </c>
      <c r="R1886" s="3"/>
      <c r="W1886"/>
      <c r="AB1886"/>
    </row>
    <row r="1887" spans="1:28" x14ac:dyDescent="0.3">
      <c r="A1887" t="s">
        <v>948</v>
      </c>
      <c r="B1887">
        <v>4801003</v>
      </c>
      <c r="C1887" t="s">
        <v>157</v>
      </c>
      <c r="D1887">
        <v>7</v>
      </c>
      <c r="E1887" s="10">
        <v>52.88</v>
      </c>
      <c r="F1887" s="10">
        <v>370.16</v>
      </c>
      <c r="G1887" s="10">
        <v>370.16</v>
      </c>
      <c r="H1887">
        <v>0</v>
      </c>
      <c r="I1887" s="51" t="str">
        <f>_xlfn.XLOOKUP(Q4_2025[[#This Row],[Artikelnr]],Artikel_prijzen[Artnr],Artikel_prijzen[Groep],"")</f>
        <v/>
      </c>
      <c r="J1887" s="10" t="str">
        <f>_xlfn.XLOOKUP(Q4_2025[[#This Row],[Artikelnr]],Artikel_prijzen[Artnr],Artikel_prijzen[Prijs 2025],"")</f>
        <v/>
      </c>
      <c r="K1887" t="str">
        <f>IF(Q4_2025[[#This Row],[Artikelprijs]]&lt;&gt;"",IF(Q4_2025[[#This Row],[Stuksprijs]]=Q4_2025[[#This Row],[Artikelprijs]],"Prijs gelijk","Prijs wijkt af"),"")</f>
        <v/>
      </c>
      <c r="L1887" t="str">
        <f>IF(Q4_2025[[#This Row],[Relatiekorting percentage]]=0,
    "Nvt",
    IF(Q4_2025[[#This Row],[Brutobedrag 2]] &lt; Q4_2025[[#This Row],[Bruto - Rel.korting]],
        "Nee",
        "Ja"))</f>
        <v>Nvt</v>
      </c>
      <c r="M1887" s="10">
        <f>IF(Q4_2025[[#This Row],[Artikelprijs]]&lt;&gt;"",Q4_2025[[#This Row],[Artikelprijs]],Q4_2025[[#This Row],[Stuksprijs]])</f>
        <v>52.88</v>
      </c>
      <c r="N1887" s="44">
        <f>Q4_2025[[#This Row],[Besteld]]*Q4_2025[[#This Row],[Prijs 2]]</f>
        <v>370.16</v>
      </c>
      <c r="O1887" s="10">
        <f>IF(Q4_2025[[#This Row],[Brutobedrag 2]]&lt;Q4_2025[[#This Row],[Bruto - Rel.korting]],Q4_2025[[#This Row],[Brutobedrag 2]],Q4_2025[[#This Row],[Brutobedrag 2]]*(100-Q4_2025[[#This Row],[Relatiekorting percentage]])/100)</f>
        <v>370.16</v>
      </c>
      <c r="R1887" s="3"/>
      <c r="W1887"/>
      <c r="AB1887"/>
    </row>
    <row r="1888" spans="1:28" x14ac:dyDescent="0.3">
      <c r="A1888" t="s">
        <v>948</v>
      </c>
      <c r="B1888">
        <v>5021026</v>
      </c>
      <c r="C1888" t="s">
        <v>617</v>
      </c>
      <c r="D1888">
        <v>145</v>
      </c>
      <c r="E1888" s="10">
        <v>164.8</v>
      </c>
      <c r="F1888" s="10">
        <v>23896</v>
      </c>
      <c r="G1888" s="10">
        <v>23896</v>
      </c>
      <c r="H1888">
        <v>0</v>
      </c>
      <c r="I1888" s="51" t="str">
        <f>_xlfn.XLOOKUP(Q4_2025[[#This Row],[Artikelnr]],Artikel_prijzen[Artnr],Artikel_prijzen[Groep],"")</f>
        <v>Elektra</v>
      </c>
      <c r="J1888" s="10">
        <f>_xlfn.XLOOKUP(Q4_2025[[#This Row],[Artikelnr]],Artikel_prijzen[Artnr],Artikel_prijzen[Prijs 2025],"")</f>
        <v>106.8625</v>
      </c>
      <c r="K1888" t="str">
        <f>IF(Q4_2025[[#This Row],[Artikelprijs]]&lt;&gt;"",IF(Q4_2025[[#This Row],[Stuksprijs]]=Q4_2025[[#This Row],[Artikelprijs]],"Prijs gelijk","Prijs wijkt af"),"")</f>
        <v>Prijs wijkt af</v>
      </c>
      <c r="L1888" t="str">
        <f>IF(Q4_2025[[#This Row],[Relatiekorting percentage]]=0,
    "Nvt",
    IF(Q4_2025[[#This Row],[Brutobedrag 2]] &lt; Q4_2025[[#This Row],[Bruto - Rel.korting]],
        "Nee",
        "Ja"))</f>
        <v>Nvt</v>
      </c>
      <c r="M1888" s="10">
        <f>IF(Q4_2025[[#This Row],[Artikelprijs]]&lt;&gt;"",Q4_2025[[#This Row],[Artikelprijs]],Q4_2025[[#This Row],[Stuksprijs]])</f>
        <v>106.8625</v>
      </c>
      <c r="N1888" s="44">
        <f>Q4_2025[[#This Row],[Besteld]]*Q4_2025[[#This Row],[Prijs 2]]</f>
        <v>15495.0625</v>
      </c>
      <c r="O1888" s="10">
        <f>IF(Q4_2025[[#This Row],[Brutobedrag 2]]&lt;Q4_2025[[#This Row],[Bruto - Rel.korting]],Q4_2025[[#This Row],[Brutobedrag 2]],Q4_2025[[#This Row],[Brutobedrag 2]]*(100-Q4_2025[[#This Row],[Relatiekorting percentage]])/100)</f>
        <v>15495.0625</v>
      </c>
      <c r="R1888" s="3"/>
      <c r="W1888"/>
      <c r="AB1888"/>
    </row>
    <row r="1889" spans="1:28" x14ac:dyDescent="0.3">
      <c r="A1889" t="s">
        <v>948</v>
      </c>
      <c r="B1889">
        <v>5022013</v>
      </c>
      <c r="C1889" t="s">
        <v>450</v>
      </c>
      <c r="D1889">
        <v>9</v>
      </c>
      <c r="E1889" s="10">
        <v>317.69</v>
      </c>
      <c r="F1889" s="10">
        <v>2859.21</v>
      </c>
      <c r="G1889" s="10">
        <v>2859.21</v>
      </c>
      <c r="H1889">
        <v>0</v>
      </c>
      <c r="I1889" s="51" t="str">
        <f>_xlfn.XLOOKUP(Q4_2025[[#This Row],[Artikelnr]],Artikel_prijzen[Artnr],Artikel_prijzen[Groep],"")</f>
        <v>Elektra</v>
      </c>
      <c r="J1889" s="10">
        <f>_xlfn.XLOOKUP(Q4_2025[[#This Row],[Artikelnr]],Artikel_prijzen[Artnr],Artikel_prijzen[Prijs 2025],"")</f>
        <v>252.35</v>
      </c>
      <c r="K1889" t="str">
        <f>IF(Q4_2025[[#This Row],[Artikelprijs]]&lt;&gt;"",IF(Q4_2025[[#This Row],[Stuksprijs]]=Q4_2025[[#This Row],[Artikelprijs]],"Prijs gelijk","Prijs wijkt af"),"")</f>
        <v>Prijs wijkt af</v>
      </c>
      <c r="L1889" t="str">
        <f>IF(Q4_2025[[#This Row],[Relatiekorting percentage]]=0,
    "Nvt",
    IF(Q4_2025[[#This Row],[Brutobedrag 2]] &lt; Q4_2025[[#This Row],[Bruto - Rel.korting]],
        "Nee",
        "Ja"))</f>
        <v>Nvt</v>
      </c>
      <c r="M1889" s="10">
        <f>IF(Q4_2025[[#This Row],[Artikelprijs]]&lt;&gt;"",Q4_2025[[#This Row],[Artikelprijs]],Q4_2025[[#This Row],[Stuksprijs]])</f>
        <v>252.35</v>
      </c>
      <c r="N1889" s="44">
        <f>Q4_2025[[#This Row],[Besteld]]*Q4_2025[[#This Row],[Prijs 2]]</f>
        <v>2271.15</v>
      </c>
      <c r="O1889" s="10">
        <f>IF(Q4_2025[[#This Row],[Brutobedrag 2]]&lt;Q4_2025[[#This Row],[Bruto - Rel.korting]],Q4_2025[[#This Row],[Brutobedrag 2]],Q4_2025[[#This Row],[Brutobedrag 2]]*(100-Q4_2025[[#This Row],[Relatiekorting percentage]])/100)</f>
        <v>2271.15</v>
      </c>
      <c r="R1889" s="3"/>
      <c r="W1889"/>
      <c r="AB1889"/>
    </row>
    <row r="1890" spans="1:28" x14ac:dyDescent="0.3">
      <c r="A1890" t="s">
        <v>948</v>
      </c>
      <c r="B1890">
        <v>5022014</v>
      </c>
      <c r="C1890" t="s">
        <v>309</v>
      </c>
      <c r="D1890">
        <v>2</v>
      </c>
      <c r="E1890" s="10">
        <v>377.11</v>
      </c>
      <c r="F1890" s="10">
        <v>754.22</v>
      </c>
      <c r="G1890" s="10">
        <v>754.22</v>
      </c>
      <c r="H1890">
        <v>0</v>
      </c>
      <c r="I1890" s="51" t="str">
        <f>_xlfn.XLOOKUP(Q4_2025[[#This Row],[Artikelnr]],Artikel_prijzen[Artnr],Artikel_prijzen[Groep],"")</f>
        <v>Elektra</v>
      </c>
      <c r="J1890" s="10">
        <f>_xlfn.XLOOKUP(Q4_2025[[#This Row],[Artikelnr]],Artikel_prijzen[Artnr],Artikel_prijzen[Prijs 2025],"")</f>
        <v>298.7</v>
      </c>
      <c r="K1890" t="str">
        <f>IF(Q4_2025[[#This Row],[Artikelprijs]]&lt;&gt;"",IF(Q4_2025[[#This Row],[Stuksprijs]]=Q4_2025[[#This Row],[Artikelprijs]],"Prijs gelijk","Prijs wijkt af"),"")</f>
        <v>Prijs wijkt af</v>
      </c>
      <c r="L1890" t="str">
        <f>IF(Q4_2025[[#This Row],[Relatiekorting percentage]]=0,
    "Nvt",
    IF(Q4_2025[[#This Row],[Brutobedrag 2]] &lt; Q4_2025[[#This Row],[Bruto - Rel.korting]],
        "Nee",
        "Ja"))</f>
        <v>Nvt</v>
      </c>
      <c r="M1890" s="10">
        <f>IF(Q4_2025[[#This Row],[Artikelprijs]]&lt;&gt;"",Q4_2025[[#This Row],[Artikelprijs]],Q4_2025[[#This Row],[Stuksprijs]])</f>
        <v>298.7</v>
      </c>
      <c r="N1890" s="44">
        <f>Q4_2025[[#This Row],[Besteld]]*Q4_2025[[#This Row],[Prijs 2]]</f>
        <v>597.4</v>
      </c>
      <c r="O1890" s="10">
        <f>IF(Q4_2025[[#This Row],[Brutobedrag 2]]&lt;Q4_2025[[#This Row],[Bruto - Rel.korting]],Q4_2025[[#This Row],[Brutobedrag 2]],Q4_2025[[#This Row],[Brutobedrag 2]]*(100-Q4_2025[[#This Row],[Relatiekorting percentage]])/100)</f>
        <v>597.4</v>
      </c>
      <c r="R1890" s="3"/>
      <c r="W1890"/>
      <c r="AB1890"/>
    </row>
    <row r="1891" spans="1:28" x14ac:dyDescent="0.3">
      <c r="A1891" t="s">
        <v>948</v>
      </c>
      <c r="B1891">
        <v>5022016</v>
      </c>
      <c r="C1891" t="s">
        <v>438</v>
      </c>
      <c r="D1891">
        <v>2</v>
      </c>
      <c r="E1891" s="10">
        <v>516.92999999999995</v>
      </c>
      <c r="F1891" s="10">
        <v>1033.8599999999999</v>
      </c>
      <c r="G1891" s="10">
        <v>1033.8599999999999</v>
      </c>
      <c r="H1891">
        <v>0</v>
      </c>
      <c r="I1891" s="51" t="str">
        <f>_xlfn.XLOOKUP(Q4_2025[[#This Row],[Artikelnr]],Artikel_prijzen[Artnr],Artikel_prijzen[Groep],"")</f>
        <v>Elektra</v>
      </c>
      <c r="J1891" s="10">
        <f>_xlfn.XLOOKUP(Q4_2025[[#This Row],[Artikelnr]],Artikel_prijzen[Artnr],Artikel_prijzen[Prijs 2025],"")</f>
        <v>386.25</v>
      </c>
      <c r="K1891" t="str">
        <f>IF(Q4_2025[[#This Row],[Artikelprijs]]&lt;&gt;"",IF(Q4_2025[[#This Row],[Stuksprijs]]=Q4_2025[[#This Row],[Artikelprijs]],"Prijs gelijk","Prijs wijkt af"),"")</f>
        <v>Prijs wijkt af</v>
      </c>
      <c r="L1891" t="str">
        <f>IF(Q4_2025[[#This Row],[Relatiekorting percentage]]=0,
    "Nvt",
    IF(Q4_2025[[#This Row],[Brutobedrag 2]] &lt; Q4_2025[[#This Row],[Bruto - Rel.korting]],
        "Nee",
        "Ja"))</f>
        <v>Nvt</v>
      </c>
      <c r="M1891" s="10">
        <f>IF(Q4_2025[[#This Row],[Artikelprijs]]&lt;&gt;"",Q4_2025[[#This Row],[Artikelprijs]],Q4_2025[[#This Row],[Stuksprijs]])</f>
        <v>386.25</v>
      </c>
      <c r="N1891" s="44">
        <f>Q4_2025[[#This Row],[Besteld]]*Q4_2025[[#This Row],[Prijs 2]]</f>
        <v>772.5</v>
      </c>
      <c r="O1891" s="10">
        <f>IF(Q4_2025[[#This Row],[Brutobedrag 2]]&lt;Q4_2025[[#This Row],[Bruto - Rel.korting]],Q4_2025[[#This Row],[Brutobedrag 2]],Q4_2025[[#This Row],[Brutobedrag 2]]*(100-Q4_2025[[#This Row],[Relatiekorting percentage]])/100)</f>
        <v>772.5</v>
      </c>
      <c r="R1891" s="3"/>
      <c r="W1891"/>
      <c r="AB1891"/>
    </row>
    <row r="1892" spans="1:28" x14ac:dyDescent="0.3">
      <c r="A1892" t="s">
        <v>948</v>
      </c>
      <c r="B1892">
        <v>5021010</v>
      </c>
      <c r="C1892" t="s">
        <v>469</v>
      </c>
      <c r="D1892">
        <v>1</v>
      </c>
      <c r="E1892" s="10">
        <v>707.48</v>
      </c>
      <c r="F1892" s="10">
        <v>707.48</v>
      </c>
      <c r="G1892" s="10">
        <v>707.48</v>
      </c>
      <c r="H1892">
        <v>0</v>
      </c>
      <c r="I1892" s="51" t="str">
        <f>_xlfn.XLOOKUP(Q4_2025[[#This Row],[Artikelnr]],Artikel_prijzen[Artnr],Artikel_prijzen[Groep],"")</f>
        <v>Elektra</v>
      </c>
      <c r="J1892" s="10">
        <f>_xlfn.XLOOKUP(Q4_2025[[#This Row],[Artikelnr]],Artikel_prijzen[Artnr],Artikel_prijzen[Prijs 2025],"")</f>
        <v>576.79999999999995</v>
      </c>
      <c r="K1892" t="str">
        <f>IF(Q4_2025[[#This Row],[Artikelprijs]]&lt;&gt;"",IF(Q4_2025[[#This Row],[Stuksprijs]]=Q4_2025[[#This Row],[Artikelprijs]],"Prijs gelijk","Prijs wijkt af"),"")</f>
        <v>Prijs wijkt af</v>
      </c>
      <c r="L1892" t="str">
        <f>IF(Q4_2025[[#This Row],[Relatiekorting percentage]]=0,
    "Nvt",
    IF(Q4_2025[[#This Row],[Brutobedrag 2]] &lt; Q4_2025[[#This Row],[Bruto - Rel.korting]],
        "Nee",
        "Ja"))</f>
        <v>Nvt</v>
      </c>
      <c r="M1892" s="10">
        <f>IF(Q4_2025[[#This Row],[Artikelprijs]]&lt;&gt;"",Q4_2025[[#This Row],[Artikelprijs]],Q4_2025[[#This Row],[Stuksprijs]])</f>
        <v>576.79999999999995</v>
      </c>
      <c r="N1892" s="44">
        <f>Q4_2025[[#This Row],[Besteld]]*Q4_2025[[#This Row],[Prijs 2]]</f>
        <v>576.79999999999995</v>
      </c>
      <c r="O1892" s="10">
        <f>IF(Q4_2025[[#This Row],[Brutobedrag 2]]&lt;Q4_2025[[#This Row],[Bruto - Rel.korting]],Q4_2025[[#This Row],[Brutobedrag 2]],Q4_2025[[#This Row],[Brutobedrag 2]]*(100-Q4_2025[[#This Row],[Relatiekorting percentage]])/100)</f>
        <v>576.79999999999995</v>
      </c>
      <c r="R1892" s="3"/>
      <c r="W1892"/>
      <c r="AB1892"/>
    </row>
    <row r="1893" spans="1:28" x14ac:dyDescent="0.3">
      <c r="A1893" t="s">
        <v>948</v>
      </c>
      <c r="B1893">
        <v>5022017</v>
      </c>
      <c r="C1893" t="s">
        <v>300</v>
      </c>
      <c r="D1893">
        <v>1</v>
      </c>
      <c r="E1893" s="10">
        <v>632.59</v>
      </c>
      <c r="F1893" s="10">
        <v>632.59</v>
      </c>
      <c r="G1893" s="10">
        <v>632.59</v>
      </c>
      <c r="H1893">
        <v>0</v>
      </c>
      <c r="I1893" s="51" t="str">
        <f>_xlfn.XLOOKUP(Q4_2025[[#This Row],[Artikelnr]],Artikel_prijzen[Artnr],Artikel_prijzen[Groep],"")</f>
        <v>Elektra</v>
      </c>
      <c r="J1893" s="10">
        <f>_xlfn.XLOOKUP(Q4_2025[[#This Row],[Artikelnr]],Artikel_prijzen[Artnr],Artikel_prijzen[Prijs 2025],"")</f>
        <v>458.35</v>
      </c>
      <c r="K1893" t="str">
        <f>IF(Q4_2025[[#This Row],[Artikelprijs]]&lt;&gt;"",IF(Q4_2025[[#This Row],[Stuksprijs]]=Q4_2025[[#This Row],[Artikelprijs]],"Prijs gelijk","Prijs wijkt af"),"")</f>
        <v>Prijs wijkt af</v>
      </c>
      <c r="L1893" t="str">
        <f>IF(Q4_2025[[#This Row],[Relatiekorting percentage]]=0,
    "Nvt",
    IF(Q4_2025[[#This Row],[Brutobedrag 2]] &lt; Q4_2025[[#This Row],[Bruto - Rel.korting]],
        "Nee",
        "Ja"))</f>
        <v>Nvt</v>
      </c>
      <c r="M1893" s="10">
        <f>IF(Q4_2025[[#This Row],[Artikelprijs]]&lt;&gt;"",Q4_2025[[#This Row],[Artikelprijs]],Q4_2025[[#This Row],[Stuksprijs]])</f>
        <v>458.35</v>
      </c>
      <c r="N1893" s="44">
        <f>Q4_2025[[#This Row],[Besteld]]*Q4_2025[[#This Row],[Prijs 2]]</f>
        <v>458.35</v>
      </c>
      <c r="O1893" s="10">
        <f>IF(Q4_2025[[#This Row],[Brutobedrag 2]]&lt;Q4_2025[[#This Row],[Bruto - Rel.korting]],Q4_2025[[#This Row],[Brutobedrag 2]],Q4_2025[[#This Row],[Brutobedrag 2]]*(100-Q4_2025[[#This Row],[Relatiekorting percentage]])/100)</f>
        <v>458.35</v>
      </c>
      <c r="R1893" s="3"/>
      <c r="W1893"/>
      <c r="AB1893"/>
    </row>
    <row r="1894" spans="1:28" x14ac:dyDescent="0.3">
      <c r="A1894" t="s">
        <v>948</v>
      </c>
      <c r="B1894">
        <v>3002030</v>
      </c>
      <c r="C1894" t="s">
        <v>99</v>
      </c>
      <c r="D1894">
        <v>1</v>
      </c>
      <c r="E1894" s="10">
        <v>82.4</v>
      </c>
      <c r="F1894" s="10">
        <v>82.4</v>
      </c>
      <c r="G1894" s="10">
        <v>82.4</v>
      </c>
      <c r="H1894">
        <v>0</v>
      </c>
      <c r="I1894" s="51" t="str">
        <f>_xlfn.XLOOKUP(Q4_2025[[#This Row],[Artikelnr]],Artikel_prijzen[Artnr],Artikel_prijzen[Groep],"")</f>
        <v/>
      </c>
      <c r="J1894" s="10" t="str">
        <f>_xlfn.XLOOKUP(Q4_2025[[#This Row],[Artikelnr]],Artikel_prijzen[Artnr],Artikel_prijzen[Prijs 2025],"")</f>
        <v/>
      </c>
      <c r="K1894" t="str">
        <f>IF(Q4_2025[[#This Row],[Artikelprijs]]&lt;&gt;"",IF(Q4_2025[[#This Row],[Stuksprijs]]=Q4_2025[[#This Row],[Artikelprijs]],"Prijs gelijk","Prijs wijkt af"),"")</f>
        <v/>
      </c>
      <c r="L1894" t="str">
        <f>IF(Q4_2025[[#This Row],[Relatiekorting percentage]]=0,
    "Nvt",
    IF(Q4_2025[[#This Row],[Brutobedrag 2]] &lt; Q4_2025[[#This Row],[Bruto - Rel.korting]],
        "Nee",
        "Ja"))</f>
        <v>Nvt</v>
      </c>
      <c r="M1894" s="10">
        <f>IF(Q4_2025[[#This Row],[Artikelprijs]]&lt;&gt;"",Q4_2025[[#This Row],[Artikelprijs]],Q4_2025[[#This Row],[Stuksprijs]])</f>
        <v>82.4</v>
      </c>
      <c r="N1894" s="44">
        <f>Q4_2025[[#This Row],[Besteld]]*Q4_2025[[#This Row],[Prijs 2]]</f>
        <v>82.4</v>
      </c>
      <c r="O1894" s="10">
        <f>IF(Q4_2025[[#This Row],[Brutobedrag 2]]&lt;Q4_2025[[#This Row],[Bruto - Rel.korting]],Q4_2025[[#This Row],[Brutobedrag 2]],Q4_2025[[#This Row],[Brutobedrag 2]]*(100-Q4_2025[[#This Row],[Relatiekorting percentage]])/100)</f>
        <v>82.4</v>
      </c>
      <c r="R1894" s="3"/>
      <c r="W1894"/>
      <c r="AB1894"/>
    </row>
    <row r="1895" spans="1:28" x14ac:dyDescent="0.3">
      <c r="A1895" t="s">
        <v>948</v>
      </c>
      <c r="B1895">
        <v>3002037</v>
      </c>
      <c r="C1895" t="s">
        <v>825</v>
      </c>
      <c r="D1895">
        <v>2</v>
      </c>
      <c r="E1895" s="10">
        <v>82.4</v>
      </c>
      <c r="F1895" s="10">
        <v>164.8</v>
      </c>
      <c r="G1895" s="10">
        <v>164.8</v>
      </c>
      <c r="H1895">
        <v>0</v>
      </c>
      <c r="I1895" s="51" t="str">
        <f>_xlfn.XLOOKUP(Q4_2025[[#This Row],[Artikelnr]],Artikel_prijzen[Artnr],Artikel_prijzen[Groep],"")</f>
        <v/>
      </c>
      <c r="J1895" s="10" t="str">
        <f>_xlfn.XLOOKUP(Q4_2025[[#This Row],[Artikelnr]],Artikel_prijzen[Artnr],Artikel_prijzen[Prijs 2025],"")</f>
        <v/>
      </c>
      <c r="K1895" t="str">
        <f>IF(Q4_2025[[#This Row],[Artikelprijs]]&lt;&gt;"",IF(Q4_2025[[#This Row],[Stuksprijs]]=Q4_2025[[#This Row],[Artikelprijs]],"Prijs gelijk","Prijs wijkt af"),"")</f>
        <v/>
      </c>
      <c r="L1895" t="str">
        <f>IF(Q4_2025[[#This Row],[Relatiekorting percentage]]=0,
    "Nvt",
    IF(Q4_2025[[#This Row],[Brutobedrag 2]] &lt; Q4_2025[[#This Row],[Bruto - Rel.korting]],
        "Nee",
        "Ja"))</f>
        <v>Nvt</v>
      </c>
      <c r="M1895" s="10">
        <f>IF(Q4_2025[[#This Row],[Artikelprijs]]&lt;&gt;"",Q4_2025[[#This Row],[Artikelprijs]],Q4_2025[[#This Row],[Stuksprijs]])</f>
        <v>82.4</v>
      </c>
      <c r="N1895" s="44">
        <f>Q4_2025[[#This Row],[Besteld]]*Q4_2025[[#This Row],[Prijs 2]]</f>
        <v>164.8</v>
      </c>
      <c r="O1895" s="10">
        <f>IF(Q4_2025[[#This Row],[Brutobedrag 2]]&lt;Q4_2025[[#This Row],[Bruto - Rel.korting]],Q4_2025[[#This Row],[Brutobedrag 2]],Q4_2025[[#This Row],[Brutobedrag 2]]*(100-Q4_2025[[#This Row],[Relatiekorting percentage]])/100)</f>
        <v>164.8</v>
      </c>
      <c r="R1895" s="3"/>
      <c r="W1895"/>
      <c r="AB1895"/>
    </row>
    <row r="1896" spans="1:28" x14ac:dyDescent="0.3">
      <c r="A1896" t="s">
        <v>948</v>
      </c>
      <c r="B1896">
        <v>5022014</v>
      </c>
      <c r="C1896" t="s">
        <v>309</v>
      </c>
      <c r="D1896">
        <v>1</v>
      </c>
      <c r="E1896" s="10">
        <v>377.11</v>
      </c>
      <c r="F1896" s="10">
        <v>377.11</v>
      </c>
      <c r="G1896" s="10">
        <v>377.11</v>
      </c>
      <c r="H1896">
        <v>0</v>
      </c>
      <c r="I1896" s="51" t="str">
        <f>_xlfn.XLOOKUP(Q4_2025[[#This Row],[Artikelnr]],Artikel_prijzen[Artnr],Artikel_prijzen[Groep],"")</f>
        <v>Elektra</v>
      </c>
      <c r="J1896" s="10">
        <f>_xlfn.XLOOKUP(Q4_2025[[#This Row],[Artikelnr]],Artikel_prijzen[Artnr],Artikel_prijzen[Prijs 2025],"")</f>
        <v>298.7</v>
      </c>
      <c r="K1896" t="str">
        <f>IF(Q4_2025[[#This Row],[Artikelprijs]]&lt;&gt;"",IF(Q4_2025[[#This Row],[Stuksprijs]]=Q4_2025[[#This Row],[Artikelprijs]],"Prijs gelijk","Prijs wijkt af"),"")</f>
        <v>Prijs wijkt af</v>
      </c>
      <c r="L1896" t="str">
        <f>IF(Q4_2025[[#This Row],[Relatiekorting percentage]]=0,
    "Nvt",
    IF(Q4_2025[[#This Row],[Brutobedrag 2]] &lt; Q4_2025[[#This Row],[Bruto - Rel.korting]],
        "Nee",
        "Ja"))</f>
        <v>Nvt</v>
      </c>
      <c r="M1896" s="10">
        <f>IF(Q4_2025[[#This Row],[Artikelprijs]]&lt;&gt;"",Q4_2025[[#This Row],[Artikelprijs]],Q4_2025[[#This Row],[Stuksprijs]])</f>
        <v>298.7</v>
      </c>
      <c r="N1896" s="44">
        <f>Q4_2025[[#This Row],[Besteld]]*Q4_2025[[#This Row],[Prijs 2]]</f>
        <v>298.7</v>
      </c>
      <c r="O1896" s="10">
        <f>IF(Q4_2025[[#This Row],[Brutobedrag 2]]&lt;Q4_2025[[#This Row],[Bruto - Rel.korting]],Q4_2025[[#This Row],[Brutobedrag 2]],Q4_2025[[#This Row],[Brutobedrag 2]]*(100-Q4_2025[[#This Row],[Relatiekorting percentage]])/100)</f>
        <v>298.7</v>
      </c>
      <c r="R1896" s="3"/>
      <c r="W1896"/>
      <c r="AB1896"/>
    </row>
    <row r="1897" spans="1:28" x14ac:dyDescent="0.3">
      <c r="A1897" t="s">
        <v>948</v>
      </c>
      <c r="B1897">
        <v>3002047</v>
      </c>
      <c r="C1897" t="s">
        <v>949</v>
      </c>
      <c r="D1897">
        <v>1</v>
      </c>
      <c r="E1897" s="10">
        <v>82.4</v>
      </c>
      <c r="F1897" s="10">
        <v>82.4</v>
      </c>
      <c r="G1897" s="10">
        <v>82.4</v>
      </c>
      <c r="H1897">
        <v>0</v>
      </c>
      <c r="I1897" s="51" t="str">
        <f>_xlfn.XLOOKUP(Q4_2025[[#This Row],[Artikelnr]],Artikel_prijzen[Artnr],Artikel_prijzen[Groep],"")</f>
        <v/>
      </c>
      <c r="J1897" s="10" t="str">
        <f>_xlfn.XLOOKUP(Q4_2025[[#This Row],[Artikelnr]],Artikel_prijzen[Artnr],Artikel_prijzen[Prijs 2025],"")</f>
        <v/>
      </c>
      <c r="K1897" t="str">
        <f>IF(Q4_2025[[#This Row],[Artikelprijs]]&lt;&gt;"",IF(Q4_2025[[#This Row],[Stuksprijs]]=Q4_2025[[#This Row],[Artikelprijs]],"Prijs gelijk","Prijs wijkt af"),"")</f>
        <v/>
      </c>
      <c r="L1897" t="str">
        <f>IF(Q4_2025[[#This Row],[Relatiekorting percentage]]=0,
    "Nvt",
    IF(Q4_2025[[#This Row],[Brutobedrag 2]] &lt; Q4_2025[[#This Row],[Bruto - Rel.korting]],
        "Nee",
        "Ja"))</f>
        <v>Nvt</v>
      </c>
      <c r="M1897" s="10">
        <f>IF(Q4_2025[[#This Row],[Artikelprijs]]&lt;&gt;"",Q4_2025[[#This Row],[Artikelprijs]],Q4_2025[[#This Row],[Stuksprijs]])</f>
        <v>82.4</v>
      </c>
      <c r="N1897" s="44">
        <f>Q4_2025[[#This Row],[Besteld]]*Q4_2025[[#This Row],[Prijs 2]]</f>
        <v>82.4</v>
      </c>
      <c r="O1897" s="10">
        <f>IF(Q4_2025[[#This Row],[Brutobedrag 2]]&lt;Q4_2025[[#This Row],[Bruto - Rel.korting]],Q4_2025[[#This Row],[Brutobedrag 2]],Q4_2025[[#This Row],[Brutobedrag 2]]*(100-Q4_2025[[#This Row],[Relatiekorting percentage]])/100)</f>
        <v>82.4</v>
      </c>
      <c r="R1897" s="3"/>
      <c r="W1897"/>
      <c r="AB1897"/>
    </row>
    <row r="1898" spans="1:28" x14ac:dyDescent="0.3">
      <c r="A1898" t="s">
        <v>948</v>
      </c>
      <c r="B1898">
        <v>5021026</v>
      </c>
      <c r="C1898" t="s">
        <v>617</v>
      </c>
      <c r="D1898">
        <v>3</v>
      </c>
      <c r="E1898" s="10">
        <v>164.8</v>
      </c>
      <c r="F1898" s="10">
        <v>494.4</v>
      </c>
      <c r="G1898" s="10">
        <v>494.4</v>
      </c>
      <c r="H1898">
        <v>0</v>
      </c>
      <c r="I1898" s="51" t="str">
        <f>_xlfn.XLOOKUP(Q4_2025[[#This Row],[Artikelnr]],Artikel_prijzen[Artnr],Artikel_prijzen[Groep],"")</f>
        <v>Elektra</v>
      </c>
      <c r="J1898" s="10">
        <f>_xlfn.XLOOKUP(Q4_2025[[#This Row],[Artikelnr]],Artikel_prijzen[Artnr],Artikel_prijzen[Prijs 2025],"")</f>
        <v>106.8625</v>
      </c>
      <c r="K1898" t="str">
        <f>IF(Q4_2025[[#This Row],[Artikelprijs]]&lt;&gt;"",IF(Q4_2025[[#This Row],[Stuksprijs]]=Q4_2025[[#This Row],[Artikelprijs]],"Prijs gelijk","Prijs wijkt af"),"")</f>
        <v>Prijs wijkt af</v>
      </c>
      <c r="L1898" t="str">
        <f>IF(Q4_2025[[#This Row],[Relatiekorting percentage]]=0,
    "Nvt",
    IF(Q4_2025[[#This Row],[Brutobedrag 2]] &lt; Q4_2025[[#This Row],[Bruto - Rel.korting]],
        "Nee",
        "Ja"))</f>
        <v>Nvt</v>
      </c>
      <c r="M1898" s="10">
        <f>IF(Q4_2025[[#This Row],[Artikelprijs]]&lt;&gt;"",Q4_2025[[#This Row],[Artikelprijs]],Q4_2025[[#This Row],[Stuksprijs]])</f>
        <v>106.8625</v>
      </c>
      <c r="N1898" s="44">
        <f>Q4_2025[[#This Row],[Besteld]]*Q4_2025[[#This Row],[Prijs 2]]</f>
        <v>320.58749999999998</v>
      </c>
      <c r="O1898" s="10">
        <f>IF(Q4_2025[[#This Row],[Brutobedrag 2]]&lt;Q4_2025[[#This Row],[Bruto - Rel.korting]],Q4_2025[[#This Row],[Brutobedrag 2]],Q4_2025[[#This Row],[Brutobedrag 2]]*(100-Q4_2025[[#This Row],[Relatiekorting percentage]])/100)</f>
        <v>320.58749999999998</v>
      </c>
      <c r="R1898" s="3"/>
      <c r="W1898"/>
      <c r="AB1898"/>
    </row>
    <row r="1899" spans="1:28" x14ac:dyDescent="0.3">
      <c r="A1899" t="s">
        <v>948</v>
      </c>
      <c r="B1899">
        <v>1002033</v>
      </c>
      <c r="C1899" t="s">
        <v>950</v>
      </c>
      <c r="D1899">
        <v>8</v>
      </c>
      <c r="E1899" s="10">
        <v>38.99</v>
      </c>
      <c r="F1899" s="10">
        <v>311.92</v>
      </c>
      <c r="G1899" s="10">
        <v>311.92</v>
      </c>
      <c r="H1899">
        <v>0</v>
      </c>
      <c r="I1899" s="51" t="str">
        <f>_xlfn.XLOOKUP(Q4_2025[[#This Row],[Artikelnr]],Artikel_prijzen[Artnr],Artikel_prijzen[Groep],"")</f>
        <v/>
      </c>
      <c r="J1899" s="10" t="str">
        <f>_xlfn.XLOOKUP(Q4_2025[[#This Row],[Artikelnr]],Artikel_prijzen[Artnr],Artikel_prijzen[Prijs 2025],"")</f>
        <v/>
      </c>
      <c r="K1899" t="str">
        <f>IF(Q4_2025[[#This Row],[Artikelprijs]]&lt;&gt;"",IF(Q4_2025[[#This Row],[Stuksprijs]]=Q4_2025[[#This Row],[Artikelprijs]],"Prijs gelijk","Prijs wijkt af"),"")</f>
        <v/>
      </c>
      <c r="L1899" t="str">
        <f>IF(Q4_2025[[#This Row],[Relatiekorting percentage]]=0,
    "Nvt",
    IF(Q4_2025[[#This Row],[Brutobedrag 2]] &lt; Q4_2025[[#This Row],[Bruto - Rel.korting]],
        "Nee",
        "Ja"))</f>
        <v>Nvt</v>
      </c>
      <c r="M1899" s="10">
        <f>IF(Q4_2025[[#This Row],[Artikelprijs]]&lt;&gt;"",Q4_2025[[#This Row],[Artikelprijs]],Q4_2025[[#This Row],[Stuksprijs]])</f>
        <v>38.99</v>
      </c>
      <c r="N1899" s="44">
        <f>Q4_2025[[#This Row],[Besteld]]*Q4_2025[[#This Row],[Prijs 2]]</f>
        <v>311.92</v>
      </c>
      <c r="O1899" s="10">
        <f>IF(Q4_2025[[#This Row],[Brutobedrag 2]]&lt;Q4_2025[[#This Row],[Bruto - Rel.korting]],Q4_2025[[#This Row],[Brutobedrag 2]],Q4_2025[[#This Row],[Brutobedrag 2]]*(100-Q4_2025[[#This Row],[Relatiekorting percentage]])/100)</f>
        <v>311.92</v>
      </c>
      <c r="R1899" s="3"/>
      <c r="W1899"/>
      <c r="AB1899"/>
    </row>
    <row r="1900" spans="1:28" x14ac:dyDescent="0.3">
      <c r="A1900" t="s">
        <v>948</v>
      </c>
      <c r="B1900">
        <v>5021026</v>
      </c>
      <c r="C1900" t="s">
        <v>617</v>
      </c>
      <c r="D1900">
        <v>51</v>
      </c>
      <c r="E1900" s="10">
        <v>164.8</v>
      </c>
      <c r="F1900" s="10">
        <v>8404.7999999999993</v>
      </c>
      <c r="G1900" s="10">
        <v>8404.7999999999993</v>
      </c>
      <c r="H1900">
        <v>0</v>
      </c>
      <c r="I1900" s="51" t="str">
        <f>_xlfn.XLOOKUP(Q4_2025[[#This Row],[Artikelnr]],Artikel_prijzen[Artnr],Artikel_prijzen[Groep],"")</f>
        <v>Elektra</v>
      </c>
      <c r="J1900" s="10">
        <f>_xlfn.XLOOKUP(Q4_2025[[#This Row],[Artikelnr]],Artikel_prijzen[Artnr],Artikel_prijzen[Prijs 2025],"")</f>
        <v>106.8625</v>
      </c>
      <c r="K1900" t="str">
        <f>IF(Q4_2025[[#This Row],[Artikelprijs]]&lt;&gt;"",IF(Q4_2025[[#This Row],[Stuksprijs]]=Q4_2025[[#This Row],[Artikelprijs]],"Prijs gelijk","Prijs wijkt af"),"")</f>
        <v>Prijs wijkt af</v>
      </c>
      <c r="L1900" t="str">
        <f>IF(Q4_2025[[#This Row],[Relatiekorting percentage]]=0,
    "Nvt",
    IF(Q4_2025[[#This Row],[Brutobedrag 2]] &lt; Q4_2025[[#This Row],[Bruto - Rel.korting]],
        "Nee",
        "Ja"))</f>
        <v>Nvt</v>
      </c>
      <c r="M1900" s="10">
        <f>IF(Q4_2025[[#This Row],[Artikelprijs]]&lt;&gt;"",Q4_2025[[#This Row],[Artikelprijs]],Q4_2025[[#This Row],[Stuksprijs]])</f>
        <v>106.8625</v>
      </c>
      <c r="N1900" s="44">
        <f>Q4_2025[[#This Row],[Besteld]]*Q4_2025[[#This Row],[Prijs 2]]</f>
        <v>5449.9875000000002</v>
      </c>
      <c r="O1900" s="10">
        <f>IF(Q4_2025[[#This Row],[Brutobedrag 2]]&lt;Q4_2025[[#This Row],[Bruto - Rel.korting]],Q4_2025[[#This Row],[Brutobedrag 2]],Q4_2025[[#This Row],[Brutobedrag 2]]*(100-Q4_2025[[#This Row],[Relatiekorting percentage]])/100)</f>
        <v>5449.9875000000002</v>
      </c>
      <c r="R1900" s="3"/>
      <c r="W1900"/>
      <c r="AB1900"/>
    </row>
    <row r="1901" spans="1:28" x14ac:dyDescent="0.3">
      <c r="A1901" t="s">
        <v>948</v>
      </c>
      <c r="B1901">
        <v>5021004</v>
      </c>
      <c r="C1901" t="s">
        <v>386</v>
      </c>
      <c r="D1901">
        <v>2</v>
      </c>
      <c r="E1901" s="10">
        <v>394.94</v>
      </c>
      <c r="F1901" s="10">
        <v>789.88</v>
      </c>
      <c r="G1901" s="10">
        <v>789.88</v>
      </c>
      <c r="H1901">
        <v>0</v>
      </c>
      <c r="I1901" s="51" t="str">
        <f>_xlfn.XLOOKUP(Q4_2025[[#This Row],[Artikelnr]],Artikel_prijzen[Artnr],Artikel_prijzen[Groep],"")</f>
        <v>Elektra</v>
      </c>
      <c r="J1901" s="10">
        <f>_xlfn.XLOOKUP(Q4_2025[[#This Row],[Artikelnr]],Artikel_prijzen[Artnr],Artikel_prijzen[Prijs 2025],"")</f>
        <v>329.6</v>
      </c>
      <c r="K1901" t="str">
        <f>IF(Q4_2025[[#This Row],[Artikelprijs]]&lt;&gt;"",IF(Q4_2025[[#This Row],[Stuksprijs]]=Q4_2025[[#This Row],[Artikelprijs]],"Prijs gelijk","Prijs wijkt af"),"")</f>
        <v>Prijs wijkt af</v>
      </c>
      <c r="L1901" t="str">
        <f>IF(Q4_2025[[#This Row],[Relatiekorting percentage]]=0,
    "Nvt",
    IF(Q4_2025[[#This Row],[Brutobedrag 2]] &lt; Q4_2025[[#This Row],[Bruto - Rel.korting]],
        "Nee",
        "Ja"))</f>
        <v>Nvt</v>
      </c>
      <c r="M1901" s="10">
        <f>IF(Q4_2025[[#This Row],[Artikelprijs]]&lt;&gt;"",Q4_2025[[#This Row],[Artikelprijs]],Q4_2025[[#This Row],[Stuksprijs]])</f>
        <v>329.6</v>
      </c>
      <c r="N1901" s="44">
        <f>Q4_2025[[#This Row],[Besteld]]*Q4_2025[[#This Row],[Prijs 2]]</f>
        <v>659.2</v>
      </c>
      <c r="O1901" s="10">
        <f>IF(Q4_2025[[#This Row],[Brutobedrag 2]]&lt;Q4_2025[[#This Row],[Bruto - Rel.korting]],Q4_2025[[#This Row],[Brutobedrag 2]],Q4_2025[[#This Row],[Brutobedrag 2]]*(100-Q4_2025[[#This Row],[Relatiekorting percentage]])/100)</f>
        <v>659.2</v>
      </c>
      <c r="R1901" s="3"/>
      <c r="W1901"/>
      <c r="AB1901"/>
    </row>
    <row r="1902" spans="1:28" x14ac:dyDescent="0.3">
      <c r="A1902" t="s">
        <v>948</v>
      </c>
      <c r="B1902">
        <v>5022013</v>
      </c>
      <c r="C1902" t="s">
        <v>450</v>
      </c>
      <c r="D1902">
        <v>1</v>
      </c>
      <c r="E1902" s="10">
        <v>317.69</v>
      </c>
      <c r="F1902" s="10">
        <v>317.69</v>
      </c>
      <c r="G1902" s="10">
        <v>317.69</v>
      </c>
      <c r="H1902">
        <v>0</v>
      </c>
      <c r="I1902" s="51" t="str">
        <f>_xlfn.XLOOKUP(Q4_2025[[#This Row],[Artikelnr]],Artikel_prijzen[Artnr],Artikel_prijzen[Groep],"")</f>
        <v>Elektra</v>
      </c>
      <c r="J1902" s="10">
        <f>_xlfn.XLOOKUP(Q4_2025[[#This Row],[Artikelnr]],Artikel_prijzen[Artnr],Artikel_prijzen[Prijs 2025],"")</f>
        <v>252.35</v>
      </c>
      <c r="K1902" t="str">
        <f>IF(Q4_2025[[#This Row],[Artikelprijs]]&lt;&gt;"",IF(Q4_2025[[#This Row],[Stuksprijs]]=Q4_2025[[#This Row],[Artikelprijs]],"Prijs gelijk","Prijs wijkt af"),"")</f>
        <v>Prijs wijkt af</v>
      </c>
      <c r="L1902" t="str">
        <f>IF(Q4_2025[[#This Row],[Relatiekorting percentage]]=0,
    "Nvt",
    IF(Q4_2025[[#This Row],[Brutobedrag 2]] &lt; Q4_2025[[#This Row],[Bruto - Rel.korting]],
        "Nee",
        "Ja"))</f>
        <v>Nvt</v>
      </c>
      <c r="M1902" s="10">
        <f>IF(Q4_2025[[#This Row],[Artikelprijs]]&lt;&gt;"",Q4_2025[[#This Row],[Artikelprijs]],Q4_2025[[#This Row],[Stuksprijs]])</f>
        <v>252.35</v>
      </c>
      <c r="N1902" s="44">
        <f>Q4_2025[[#This Row],[Besteld]]*Q4_2025[[#This Row],[Prijs 2]]</f>
        <v>252.35</v>
      </c>
      <c r="O1902" s="10">
        <f>IF(Q4_2025[[#This Row],[Brutobedrag 2]]&lt;Q4_2025[[#This Row],[Bruto - Rel.korting]],Q4_2025[[#This Row],[Brutobedrag 2]],Q4_2025[[#This Row],[Brutobedrag 2]]*(100-Q4_2025[[#This Row],[Relatiekorting percentage]])/100)</f>
        <v>252.35</v>
      </c>
      <c r="R1902" s="3"/>
      <c r="W1902"/>
      <c r="AB1902"/>
    </row>
    <row r="1903" spans="1:28" x14ac:dyDescent="0.3">
      <c r="A1903" t="s">
        <v>948</v>
      </c>
      <c r="B1903">
        <v>5020001</v>
      </c>
      <c r="C1903" t="s">
        <v>46</v>
      </c>
      <c r="D1903">
        <v>7</v>
      </c>
      <c r="E1903" s="10">
        <v>29.35</v>
      </c>
      <c r="F1903" s="10">
        <v>205.45</v>
      </c>
      <c r="G1903" s="10">
        <v>205.45</v>
      </c>
      <c r="H1903">
        <v>0</v>
      </c>
      <c r="I1903" s="51" t="str">
        <f>_xlfn.XLOOKUP(Q4_2025[[#This Row],[Artikelnr]],Artikel_prijzen[Artnr],Artikel_prijzen[Groep],"")</f>
        <v/>
      </c>
      <c r="J1903" s="10" t="str">
        <f>_xlfn.XLOOKUP(Q4_2025[[#This Row],[Artikelnr]],Artikel_prijzen[Artnr],Artikel_prijzen[Prijs 2025],"")</f>
        <v/>
      </c>
      <c r="K1903" t="str">
        <f>IF(Q4_2025[[#This Row],[Artikelprijs]]&lt;&gt;"",IF(Q4_2025[[#This Row],[Stuksprijs]]=Q4_2025[[#This Row],[Artikelprijs]],"Prijs gelijk","Prijs wijkt af"),"")</f>
        <v/>
      </c>
      <c r="L1903" t="str">
        <f>IF(Q4_2025[[#This Row],[Relatiekorting percentage]]=0,
    "Nvt",
    IF(Q4_2025[[#This Row],[Brutobedrag 2]] &lt; Q4_2025[[#This Row],[Bruto - Rel.korting]],
        "Nee",
        "Ja"))</f>
        <v>Nvt</v>
      </c>
      <c r="M1903" s="10">
        <f>IF(Q4_2025[[#This Row],[Artikelprijs]]&lt;&gt;"",Q4_2025[[#This Row],[Artikelprijs]],Q4_2025[[#This Row],[Stuksprijs]])</f>
        <v>29.35</v>
      </c>
      <c r="N1903" s="44">
        <f>Q4_2025[[#This Row],[Besteld]]*Q4_2025[[#This Row],[Prijs 2]]</f>
        <v>205.45000000000002</v>
      </c>
      <c r="O1903" s="10">
        <f>IF(Q4_2025[[#This Row],[Brutobedrag 2]]&lt;Q4_2025[[#This Row],[Bruto - Rel.korting]],Q4_2025[[#This Row],[Brutobedrag 2]],Q4_2025[[#This Row],[Brutobedrag 2]]*(100-Q4_2025[[#This Row],[Relatiekorting percentage]])/100)</f>
        <v>205.45</v>
      </c>
      <c r="R1903" s="3"/>
      <c r="W1903"/>
      <c r="AB1903"/>
    </row>
    <row r="1904" spans="1:28" x14ac:dyDescent="0.3">
      <c r="A1904" t="s">
        <v>948</v>
      </c>
      <c r="B1904">
        <v>3001013</v>
      </c>
      <c r="C1904" t="s">
        <v>325</v>
      </c>
      <c r="D1904">
        <v>7</v>
      </c>
      <c r="E1904" s="10">
        <v>17.89</v>
      </c>
      <c r="F1904" s="10">
        <v>125.23</v>
      </c>
      <c r="G1904" s="10">
        <v>125.23</v>
      </c>
      <c r="H1904">
        <v>0</v>
      </c>
      <c r="I1904" s="51" t="str">
        <f>_xlfn.XLOOKUP(Q4_2025[[#This Row],[Artikelnr]],Artikel_prijzen[Artnr],Artikel_prijzen[Groep],"")</f>
        <v/>
      </c>
      <c r="J1904" s="10" t="str">
        <f>_xlfn.XLOOKUP(Q4_2025[[#This Row],[Artikelnr]],Artikel_prijzen[Artnr],Artikel_prijzen[Prijs 2025],"")</f>
        <v/>
      </c>
      <c r="K1904" t="str">
        <f>IF(Q4_2025[[#This Row],[Artikelprijs]]&lt;&gt;"",IF(Q4_2025[[#This Row],[Stuksprijs]]=Q4_2025[[#This Row],[Artikelprijs]],"Prijs gelijk","Prijs wijkt af"),"")</f>
        <v/>
      </c>
      <c r="L1904" t="str">
        <f>IF(Q4_2025[[#This Row],[Relatiekorting percentage]]=0,
    "Nvt",
    IF(Q4_2025[[#This Row],[Brutobedrag 2]] &lt; Q4_2025[[#This Row],[Bruto - Rel.korting]],
        "Nee",
        "Ja"))</f>
        <v>Nvt</v>
      </c>
      <c r="M1904" s="10">
        <f>IF(Q4_2025[[#This Row],[Artikelprijs]]&lt;&gt;"",Q4_2025[[#This Row],[Artikelprijs]],Q4_2025[[#This Row],[Stuksprijs]])</f>
        <v>17.89</v>
      </c>
      <c r="N1904" s="44">
        <f>Q4_2025[[#This Row],[Besteld]]*Q4_2025[[#This Row],[Prijs 2]]</f>
        <v>125.23</v>
      </c>
      <c r="O1904" s="10">
        <f>IF(Q4_2025[[#This Row],[Brutobedrag 2]]&lt;Q4_2025[[#This Row],[Bruto - Rel.korting]],Q4_2025[[#This Row],[Brutobedrag 2]],Q4_2025[[#This Row],[Brutobedrag 2]]*(100-Q4_2025[[#This Row],[Relatiekorting percentage]])/100)</f>
        <v>125.23</v>
      </c>
      <c r="R1904" s="3"/>
      <c r="W1904"/>
      <c r="AB1904"/>
    </row>
    <row r="1905" spans="1:28" x14ac:dyDescent="0.3">
      <c r="A1905" t="s">
        <v>948</v>
      </c>
      <c r="B1905">
        <v>5021026</v>
      </c>
      <c r="C1905" t="s">
        <v>617</v>
      </c>
      <c r="D1905">
        <v>72</v>
      </c>
      <c r="E1905" s="10">
        <v>164.8</v>
      </c>
      <c r="F1905" s="10">
        <v>11865.6</v>
      </c>
      <c r="G1905" s="10">
        <v>11865.6</v>
      </c>
      <c r="H1905">
        <v>0</v>
      </c>
      <c r="I1905" s="51" t="str">
        <f>_xlfn.XLOOKUP(Q4_2025[[#This Row],[Artikelnr]],Artikel_prijzen[Artnr],Artikel_prijzen[Groep],"")</f>
        <v>Elektra</v>
      </c>
      <c r="J1905" s="10">
        <f>_xlfn.XLOOKUP(Q4_2025[[#This Row],[Artikelnr]],Artikel_prijzen[Artnr],Artikel_prijzen[Prijs 2025],"")</f>
        <v>106.8625</v>
      </c>
      <c r="K1905" t="str">
        <f>IF(Q4_2025[[#This Row],[Artikelprijs]]&lt;&gt;"",IF(Q4_2025[[#This Row],[Stuksprijs]]=Q4_2025[[#This Row],[Artikelprijs]],"Prijs gelijk","Prijs wijkt af"),"")</f>
        <v>Prijs wijkt af</v>
      </c>
      <c r="L1905" t="str">
        <f>IF(Q4_2025[[#This Row],[Relatiekorting percentage]]=0,
    "Nvt",
    IF(Q4_2025[[#This Row],[Brutobedrag 2]] &lt; Q4_2025[[#This Row],[Bruto - Rel.korting]],
        "Nee",
        "Ja"))</f>
        <v>Nvt</v>
      </c>
      <c r="M1905" s="10">
        <f>IF(Q4_2025[[#This Row],[Artikelprijs]]&lt;&gt;"",Q4_2025[[#This Row],[Artikelprijs]],Q4_2025[[#This Row],[Stuksprijs]])</f>
        <v>106.8625</v>
      </c>
      <c r="N1905" s="44">
        <f>Q4_2025[[#This Row],[Besteld]]*Q4_2025[[#This Row],[Prijs 2]]</f>
        <v>7694.0999999999995</v>
      </c>
      <c r="O1905" s="10">
        <f>IF(Q4_2025[[#This Row],[Brutobedrag 2]]&lt;Q4_2025[[#This Row],[Bruto - Rel.korting]],Q4_2025[[#This Row],[Brutobedrag 2]],Q4_2025[[#This Row],[Brutobedrag 2]]*(100-Q4_2025[[#This Row],[Relatiekorting percentage]])/100)</f>
        <v>7694.0999999999995</v>
      </c>
      <c r="R1905" s="3"/>
      <c r="W1905"/>
      <c r="AB1905"/>
    </row>
    <row r="1906" spans="1:28" x14ac:dyDescent="0.3">
      <c r="A1906" t="s">
        <v>948</v>
      </c>
      <c r="B1906">
        <v>5022013</v>
      </c>
      <c r="C1906" t="s">
        <v>450</v>
      </c>
      <c r="D1906">
        <v>1</v>
      </c>
      <c r="E1906" s="10">
        <v>317.69</v>
      </c>
      <c r="F1906" s="10">
        <v>317.69</v>
      </c>
      <c r="G1906" s="10">
        <v>317.69</v>
      </c>
      <c r="H1906">
        <v>0</v>
      </c>
      <c r="I1906" s="51" t="str">
        <f>_xlfn.XLOOKUP(Q4_2025[[#This Row],[Artikelnr]],Artikel_prijzen[Artnr],Artikel_prijzen[Groep],"")</f>
        <v>Elektra</v>
      </c>
      <c r="J1906" s="10">
        <f>_xlfn.XLOOKUP(Q4_2025[[#This Row],[Artikelnr]],Artikel_prijzen[Artnr],Artikel_prijzen[Prijs 2025],"")</f>
        <v>252.35</v>
      </c>
      <c r="K1906" t="str">
        <f>IF(Q4_2025[[#This Row],[Artikelprijs]]&lt;&gt;"",IF(Q4_2025[[#This Row],[Stuksprijs]]=Q4_2025[[#This Row],[Artikelprijs]],"Prijs gelijk","Prijs wijkt af"),"")</f>
        <v>Prijs wijkt af</v>
      </c>
      <c r="L1906" t="str">
        <f>IF(Q4_2025[[#This Row],[Relatiekorting percentage]]=0,
    "Nvt",
    IF(Q4_2025[[#This Row],[Brutobedrag 2]] &lt; Q4_2025[[#This Row],[Bruto - Rel.korting]],
        "Nee",
        "Ja"))</f>
        <v>Nvt</v>
      </c>
      <c r="M1906" s="10">
        <f>IF(Q4_2025[[#This Row],[Artikelprijs]]&lt;&gt;"",Q4_2025[[#This Row],[Artikelprijs]],Q4_2025[[#This Row],[Stuksprijs]])</f>
        <v>252.35</v>
      </c>
      <c r="N1906" s="44">
        <f>Q4_2025[[#This Row],[Besteld]]*Q4_2025[[#This Row],[Prijs 2]]</f>
        <v>252.35</v>
      </c>
      <c r="O1906" s="10">
        <f>IF(Q4_2025[[#This Row],[Brutobedrag 2]]&lt;Q4_2025[[#This Row],[Bruto - Rel.korting]],Q4_2025[[#This Row],[Brutobedrag 2]],Q4_2025[[#This Row],[Brutobedrag 2]]*(100-Q4_2025[[#This Row],[Relatiekorting percentage]])/100)</f>
        <v>252.35</v>
      </c>
      <c r="R1906" s="3"/>
      <c r="W1906"/>
      <c r="AB1906"/>
    </row>
    <row r="1907" spans="1:28" x14ac:dyDescent="0.3">
      <c r="A1907" t="s">
        <v>948</v>
      </c>
      <c r="B1907">
        <v>5021004</v>
      </c>
      <c r="C1907" t="s">
        <v>386</v>
      </c>
      <c r="D1907">
        <v>2</v>
      </c>
      <c r="E1907" s="10">
        <v>394.94</v>
      </c>
      <c r="F1907" s="10">
        <v>789.88</v>
      </c>
      <c r="G1907" s="10">
        <v>789.88</v>
      </c>
      <c r="H1907">
        <v>0</v>
      </c>
      <c r="I1907" s="51" t="str">
        <f>_xlfn.XLOOKUP(Q4_2025[[#This Row],[Artikelnr]],Artikel_prijzen[Artnr],Artikel_prijzen[Groep],"")</f>
        <v>Elektra</v>
      </c>
      <c r="J1907" s="10">
        <f>_xlfn.XLOOKUP(Q4_2025[[#This Row],[Artikelnr]],Artikel_prijzen[Artnr],Artikel_prijzen[Prijs 2025],"")</f>
        <v>329.6</v>
      </c>
      <c r="K1907" t="str">
        <f>IF(Q4_2025[[#This Row],[Artikelprijs]]&lt;&gt;"",IF(Q4_2025[[#This Row],[Stuksprijs]]=Q4_2025[[#This Row],[Artikelprijs]],"Prijs gelijk","Prijs wijkt af"),"")</f>
        <v>Prijs wijkt af</v>
      </c>
      <c r="L1907" t="str">
        <f>IF(Q4_2025[[#This Row],[Relatiekorting percentage]]=0,
    "Nvt",
    IF(Q4_2025[[#This Row],[Brutobedrag 2]] &lt; Q4_2025[[#This Row],[Bruto - Rel.korting]],
        "Nee",
        "Ja"))</f>
        <v>Nvt</v>
      </c>
      <c r="M1907" s="10">
        <f>IF(Q4_2025[[#This Row],[Artikelprijs]]&lt;&gt;"",Q4_2025[[#This Row],[Artikelprijs]],Q4_2025[[#This Row],[Stuksprijs]])</f>
        <v>329.6</v>
      </c>
      <c r="N1907" s="44">
        <f>Q4_2025[[#This Row],[Besteld]]*Q4_2025[[#This Row],[Prijs 2]]</f>
        <v>659.2</v>
      </c>
      <c r="O1907" s="10">
        <f>IF(Q4_2025[[#This Row],[Brutobedrag 2]]&lt;Q4_2025[[#This Row],[Bruto - Rel.korting]],Q4_2025[[#This Row],[Brutobedrag 2]],Q4_2025[[#This Row],[Brutobedrag 2]]*(100-Q4_2025[[#This Row],[Relatiekorting percentage]])/100)</f>
        <v>659.2</v>
      </c>
      <c r="R1907" s="3"/>
      <c r="W1907"/>
      <c r="AB1907"/>
    </row>
    <row r="1908" spans="1:28" x14ac:dyDescent="0.3">
      <c r="A1908" t="s">
        <v>948</v>
      </c>
      <c r="B1908">
        <v>5022014</v>
      </c>
      <c r="C1908" t="s">
        <v>309</v>
      </c>
      <c r="D1908">
        <v>3</v>
      </c>
      <c r="E1908" s="10">
        <v>377.11</v>
      </c>
      <c r="F1908" s="10">
        <v>1131.33</v>
      </c>
      <c r="G1908" s="10">
        <v>1131.33</v>
      </c>
      <c r="H1908">
        <v>0</v>
      </c>
      <c r="I1908" s="51" t="str">
        <f>_xlfn.XLOOKUP(Q4_2025[[#This Row],[Artikelnr]],Artikel_prijzen[Artnr],Artikel_prijzen[Groep],"")</f>
        <v>Elektra</v>
      </c>
      <c r="J1908" s="10">
        <f>_xlfn.XLOOKUP(Q4_2025[[#This Row],[Artikelnr]],Artikel_prijzen[Artnr],Artikel_prijzen[Prijs 2025],"")</f>
        <v>298.7</v>
      </c>
      <c r="K1908" t="str">
        <f>IF(Q4_2025[[#This Row],[Artikelprijs]]&lt;&gt;"",IF(Q4_2025[[#This Row],[Stuksprijs]]=Q4_2025[[#This Row],[Artikelprijs]],"Prijs gelijk","Prijs wijkt af"),"")</f>
        <v>Prijs wijkt af</v>
      </c>
      <c r="L1908" t="str">
        <f>IF(Q4_2025[[#This Row],[Relatiekorting percentage]]=0,
    "Nvt",
    IF(Q4_2025[[#This Row],[Brutobedrag 2]] &lt; Q4_2025[[#This Row],[Bruto - Rel.korting]],
        "Nee",
        "Ja"))</f>
        <v>Nvt</v>
      </c>
      <c r="M1908" s="10">
        <f>IF(Q4_2025[[#This Row],[Artikelprijs]]&lt;&gt;"",Q4_2025[[#This Row],[Artikelprijs]],Q4_2025[[#This Row],[Stuksprijs]])</f>
        <v>298.7</v>
      </c>
      <c r="N1908" s="44">
        <f>Q4_2025[[#This Row],[Besteld]]*Q4_2025[[#This Row],[Prijs 2]]</f>
        <v>896.09999999999991</v>
      </c>
      <c r="O1908" s="10">
        <f>IF(Q4_2025[[#This Row],[Brutobedrag 2]]&lt;Q4_2025[[#This Row],[Bruto - Rel.korting]],Q4_2025[[#This Row],[Brutobedrag 2]],Q4_2025[[#This Row],[Brutobedrag 2]]*(100-Q4_2025[[#This Row],[Relatiekorting percentage]])/100)</f>
        <v>896.09999999999991</v>
      </c>
      <c r="R1908" s="3"/>
      <c r="W1908"/>
      <c r="AB1908"/>
    </row>
    <row r="1909" spans="1:28" x14ac:dyDescent="0.3">
      <c r="A1909" t="s">
        <v>948</v>
      </c>
      <c r="B1909">
        <v>5022017</v>
      </c>
      <c r="C1909" t="s">
        <v>300</v>
      </c>
      <c r="D1909">
        <v>3</v>
      </c>
      <c r="E1909" s="10">
        <v>632.59</v>
      </c>
      <c r="F1909" s="10">
        <v>1897.77</v>
      </c>
      <c r="G1909" s="10">
        <v>1897.77</v>
      </c>
      <c r="H1909">
        <v>0</v>
      </c>
      <c r="I1909" s="51" t="str">
        <f>_xlfn.XLOOKUP(Q4_2025[[#This Row],[Artikelnr]],Artikel_prijzen[Artnr],Artikel_prijzen[Groep],"")</f>
        <v>Elektra</v>
      </c>
      <c r="J1909" s="10">
        <f>_xlfn.XLOOKUP(Q4_2025[[#This Row],[Artikelnr]],Artikel_prijzen[Artnr],Artikel_prijzen[Prijs 2025],"")</f>
        <v>458.35</v>
      </c>
      <c r="K1909" t="str">
        <f>IF(Q4_2025[[#This Row],[Artikelprijs]]&lt;&gt;"",IF(Q4_2025[[#This Row],[Stuksprijs]]=Q4_2025[[#This Row],[Artikelprijs]],"Prijs gelijk","Prijs wijkt af"),"")</f>
        <v>Prijs wijkt af</v>
      </c>
      <c r="L1909" t="str">
        <f>IF(Q4_2025[[#This Row],[Relatiekorting percentage]]=0,
    "Nvt",
    IF(Q4_2025[[#This Row],[Brutobedrag 2]] &lt; Q4_2025[[#This Row],[Bruto - Rel.korting]],
        "Nee",
        "Ja"))</f>
        <v>Nvt</v>
      </c>
      <c r="M1909" s="10">
        <f>IF(Q4_2025[[#This Row],[Artikelprijs]]&lt;&gt;"",Q4_2025[[#This Row],[Artikelprijs]],Q4_2025[[#This Row],[Stuksprijs]])</f>
        <v>458.35</v>
      </c>
      <c r="N1909" s="44">
        <f>Q4_2025[[#This Row],[Besteld]]*Q4_2025[[#This Row],[Prijs 2]]</f>
        <v>1375.0500000000002</v>
      </c>
      <c r="O1909" s="10">
        <f>IF(Q4_2025[[#This Row],[Brutobedrag 2]]&lt;Q4_2025[[#This Row],[Bruto - Rel.korting]],Q4_2025[[#This Row],[Brutobedrag 2]],Q4_2025[[#This Row],[Brutobedrag 2]]*(100-Q4_2025[[#This Row],[Relatiekorting percentage]])/100)</f>
        <v>1375.0500000000002</v>
      </c>
      <c r="R1909" s="3"/>
      <c r="W1909"/>
      <c r="AB1909"/>
    </row>
    <row r="1910" spans="1:28" x14ac:dyDescent="0.3">
      <c r="A1910" t="s">
        <v>948</v>
      </c>
      <c r="B1910">
        <v>5022018</v>
      </c>
      <c r="C1910" t="s">
        <v>455</v>
      </c>
      <c r="D1910">
        <v>1</v>
      </c>
      <c r="E1910" s="10">
        <v>831.24</v>
      </c>
      <c r="F1910" s="10">
        <v>831.24</v>
      </c>
      <c r="G1910" s="10">
        <v>831.24</v>
      </c>
      <c r="H1910">
        <v>0</v>
      </c>
      <c r="I1910" s="51" t="str">
        <f>_xlfn.XLOOKUP(Q4_2025[[#This Row],[Artikelnr]],Artikel_prijzen[Artnr],Artikel_prijzen[Groep],"")</f>
        <v>Elektra</v>
      </c>
      <c r="J1910" s="10">
        <f>_xlfn.XLOOKUP(Q4_2025[[#This Row],[Artikelnr]],Artikel_prijzen[Artnr],Artikel_prijzen[Prijs 2025],"")</f>
        <v>585</v>
      </c>
      <c r="K1910" t="str">
        <f>IF(Q4_2025[[#This Row],[Artikelprijs]]&lt;&gt;"",IF(Q4_2025[[#This Row],[Stuksprijs]]=Q4_2025[[#This Row],[Artikelprijs]],"Prijs gelijk","Prijs wijkt af"),"")</f>
        <v>Prijs wijkt af</v>
      </c>
      <c r="L1910" t="str">
        <f>IF(Q4_2025[[#This Row],[Relatiekorting percentage]]=0,
    "Nvt",
    IF(Q4_2025[[#This Row],[Brutobedrag 2]] &lt; Q4_2025[[#This Row],[Bruto - Rel.korting]],
        "Nee",
        "Ja"))</f>
        <v>Nvt</v>
      </c>
      <c r="M1910" s="10">
        <f>IF(Q4_2025[[#This Row],[Artikelprijs]]&lt;&gt;"",Q4_2025[[#This Row],[Artikelprijs]],Q4_2025[[#This Row],[Stuksprijs]])</f>
        <v>585</v>
      </c>
      <c r="N1910" s="44">
        <f>Q4_2025[[#This Row],[Besteld]]*Q4_2025[[#This Row],[Prijs 2]]</f>
        <v>585</v>
      </c>
      <c r="O1910" s="10">
        <f>IF(Q4_2025[[#This Row],[Brutobedrag 2]]&lt;Q4_2025[[#This Row],[Bruto - Rel.korting]],Q4_2025[[#This Row],[Brutobedrag 2]],Q4_2025[[#This Row],[Brutobedrag 2]]*(100-Q4_2025[[#This Row],[Relatiekorting percentage]])/100)</f>
        <v>585</v>
      </c>
      <c r="R1910" s="3"/>
      <c r="W1910"/>
      <c r="AB1910"/>
    </row>
    <row r="1911" spans="1:28" x14ac:dyDescent="0.3">
      <c r="A1911" t="s">
        <v>948</v>
      </c>
      <c r="B1911">
        <v>5021026</v>
      </c>
      <c r="C1911" t="s">
        <v>617</v>
      </c>
      <c r="D1911">
        <v>3</v>
      </c>
      <c r="E1911" s="10">
        <v>164.8</v>
      </c>
      <c r="F1911" s="10">
        <v>494.4</v>
      </c>
      <c r="G1911" s="10">
        <v>494.4</v>
      </c>
      <c r="H1911">
        <v>0</v>
      </c>
      <c r="I1911" s="51" t="str">
        <f>_xlfn.XLOOKUP(Q4_2025[[#This Row],[Artikelnr]],Artikel_prijzen[Artnr],Artikel_prijzen[Groep],"")</f>
        <v>Elektra</v>
      </c>
      <c r="J1911" s="10">
        <f>_xlfn.XLOOKUP(Q4_2025[[#This Row],[Artikelnr]],Artikel_prijzen[Artnr],Artikel_prijzen[Prijs 2025],"")</f>
        <v>106.8625</v>
      </c>
      <c r="K1911" t="str">
        <f>IF(Q4_2025[[#This Row],[Artikelprijs]]&lt;&gt;"",IF(Q4_2025[[#This Row],[Stuksprijs]]=Q4_2025[[#This Row],[Artikelprijs]],"Prijs gelijk","Prijs wijkt af"),"")</f>
        <v>Prijs wijkt af</v>
      </c>
      <c r="L1911" t="str">
        <f>IF(Q4_2025[[#This Row],[Relatiekorting percentage]]=0,
    "Nvt",
    IF(Q4_2025[[#This Row],[Brutobedrag 2]] &lt; Q4_2025[[#This Row],[Bruto - Rel.korting]],
        "Nee",
        "Ja"))</f>
        <v>Nvt</v>
      </c>
      <c r="M1911" s="10">
        <f>IF(Q4_2025[[#This Row],[Artikelprijs]]&lt;&gt;"",Q4_2025[[#This Row],[Artikelprijs]],Q4_2025[[#This Row],[Stuksprijs]])</f>
        <v>106.8625</v>
      </c>
      <c r="N1911" s="44">
        <f>Q4_2025[[#This Row],[Besteld]]*Q4_2025[[#This Row],[Prijs 2]]</f>
        <v>320.58749999999998</v>
      </c>
      <c r="O1911" s="10">
        <f>IF(Q4_2025[[#This Row],[Brutobedrag 2]]&lt;Q4_2025[[#This Row],[Bruto - Rel.korting]],Q4_2025[[#This Row],[Brutobedrag 2]],Q4_2025[[#This Row],[Brutobedrag 2]]*(100-Q4_2025[[#This Row],[Relatiekorting percentage]])/100)</f>
        <v>320.58749999999998</v>
      </c>
      <c r="R1911" s="3"/>
      <c r="W1911"/>
      <c r="AB1911"/>
    </row>
    <row r="1912" spans="1:28" x14ac:dyDescent="0.3">
      <c r="A1912" t="s">
        <v>948</v>
      </c>
      <c r="B1912">
        <v>5020002</v>
      </c>
      <c r="C1912" t="s">
        <v>56</v>
      </c>
      <c r="D1912">
        <v>1</v>
      </c>
      <c r="E1912" s="10">
        <v>39.65</v>
      </c>
      <c r="F1912" s="10">
        <v>39.65</v>
      </c>
      <c r="G1912" s="10">
        <v>39.65</v>
      </c>
      <c r="H1912">
        <v>0</v>
      </c>
      <c r="I1912" s="51" t="str">
        <f>_xlfn.XLOOKUP(Q4_2025[[#This Row],[Artikelnr]],Artikel_prijzen[Artnr],Artikel_prijzen[Groep],"")</f>
        <v/>
      </c>
      <c r="J1912" s="10" t="str">
        <f>_xlfn.XLOOKUP(Q4_2025[[#This Row],[Artikelnr]],Artikel_prijzen[Artnr],Artikel_prijzen[Prijs 2025],"")</f>
        <v/>
      </c>
      <c r="K1912" t="str">
        <f>IF(Q4_2025[[#This Row],[Artikelprijs]]&lt;&gt;"",IF(Q4_2025[[#This Row],[Stuksprijs]]=Q4_2025[[#This Row],[Artikelprijs]],"Prijs gelijk","Prijs wijkt af"),"")</f>
        <v/>
      </c>
      <c r="L1912" t="str">
        <f>IF(Q4_2025[[#This Row],[Relatiekorting percentage]]=0,
    "Nvt",
    IF(Q4_2025[[#This Row],[Brutobedrag 2]] &lt; Q4_2025[[#This Row],[Bruto - Rel.korting]],
        "Nee",
        "Ja"))</f>
        <v>Nvt</v>
      </c>
      <c r="M1912" s="10">
        <f>IF(Q4_2025[[#This Row],[Artikelprijs]]&lt;&gt;"",Q4_2025[[#This Row],[Artikelprijs]],Q4_2025[[#This Row],[Stuksprijs]])</f>
        <v>39.65</v>
      </c>
      <c r="N1912" s="44">
        <f>Q4_2025[[#This Row],[Besteld]]*Q4_2025[[#This Row],[Prijs 2]]</f>
        <v>39.65</v>
      </c>
      <c r="O1912" s="10">
        <f>IF(Q4_2025[[#This Row],[Brutobedrag 2]]&lt;Q4_2025[[#This Row],[Bruto - Rel.korting]],Q4_2025[[#This Row],[Brutobedrag 2]],Q4_2025[[#This Row],[Brutobedrag 2]]*(100-Q4_2025[[#This Row],[Relatiekorting percentage]])/100)</f>
        <v>39.65</v>
      </c>
      <c r="R1912" s="3"/>
      <c r="W1912"/>
      <c r="AB1912"/>
    </row>
    <row r="1913" spans="1:28" x14ac:dyDescent="0.3">
      <c r="A1913" t="s">
        <v>951</v>
      </c>
      <c r="B1913">
        <v>3002022</v>
      </c>
      <c r="C1913" t="s">
        <v>195</v>
      </c>
      <c r="D1913">
        <v>1</v>
      </c>
      <c r="E1913" s="10">
        <v>76.02</v>
      </c>
      <c r="F1913" s="10">
        <v>76.02</v>
      </c>
      <c r="G1913" s="10">
        <v>53.21</v>
      </c>
      <c r="H1913">
        <v>30</v>
      </c>
      <c r="I1913" s="51" t="str">
        <f>_xlfn.XLOOKUP(Q4_2025[[#This Row],[Artikelnr]],Artikel_prijzen[Artnr],Artikel_prijzen[Groep],"")</f>
        <v/>
      </c>
      <c r="J1913" s="10" t="str">
        <f>_xlfn.XLOOKUP(Q4_2025[[#This Row],[Artikelnr]],Artikel_prijzen[Artnr],Artikel_prijzen[Prijs 2025],"")</f>
        <v/>
      </c>
      <c r="K1913" t="str">
        <f>IF(Q4_2025[[#This Row],[Artikelprijs]]&lt;&gt;"",IF(Q4_2025[[#This Row],[Stuksprijs]]=Q4_2025[[#This Row],[Artikelprijs]],"Prijs gelijk","Prijs wijkt af"),"")</f>
        <v/>
      </c>
      <c r="L1913" t="str">
        <f>IF(Q4_2025[[#This Row],[Relatiekorting percentage]]=0,
    "Nvt",
    IF(Q4_2025[[#This Row],[Brutobedrag 2]] &lt; Q4_2025[[#This Row],[Bruto - Rel.korting]],
        "Nee",
        "Ja"))</f>
        <v>Ja</v>
      </c>
      <c r="M1913" s="10">
        <f>IF(Q4_2025[[#This Row],[Artikelprijs]]&lt;&gt;"",Q4_2025[[#This Row],[Artikelprijs]],Q4_2025[[#This Row],[Stuksprijs]])</f>
        <v>76.02</v>
      </c>
      <c r="N1913" s="44">
        <f>Q4_2025[[#This Row],[Besteld]]*Q4_2025[[#This Row],[Prijs 2]]</f>
        <v>76.02</v>
      </c>
      <c r="O1913" s="10">
        <f>IF(Q4_2025[[#This Row],[Brutobedrag 2]]&lt;Q4_2025[[#This Row],[Bruto - Rel.korting]],Q4_2025[[#This Row],[Brutobedrag 2]],Q4_2025[[#This Row],[Brutobedrag 2]]*(100-Q4_2025[[#This Row],[Relatiekorting percentage]])/100)</f>
        <v>53.213999999999999</v>
      </c>
      <c r="R1913" s="3"/>
      <c r="W1913"/>
      <c r="AB1913"/>
    </row>
    <row r="1914" spans="1:28" x14ac:dyDescent="0.3">
      <c r="A1914" t="s">
        <v>951</v>
      </c>
      <c r="B1914">
        <v>3001044</v>
      </c>
      <c r="C1914" t="s">
        <v>47</v>
      </c>
      <c r="D1914">
        <v>6</v>
      </c>
      <c r="E1914" s="10">
        <v>26.83</v>
      </c>
      <c r="F1914" s="10">
        <v>160.97999999999999</v>
      </c>
      <c r="G1914" s="10">
        <v>112.69</v>
      </c>
      <c r="H1914">
        <v>30</v>
      </c>
      <c r="I1914" s="51" t="str">
        <f>_xlfn.XLOOKUP(Q4_2025[[#This Row],[Artikelnr]],Artikel_prijzen[Artnr],Artikel_prijzen[Groep],"")</f>
        <v/>
      </c>
      <c r="J1914" s="10" t="str">
        <f>_xlfn.XLOOKUP(Q4_2025[[#This Row],[Artikelnr]],Artikel_prijzen[Artnr],Artikel_prijzen[Prijs 2025],"")</f>
        <v/>
      </c>
      <c r="K1914" t="str">
        <f>IF(Q4_2025[[#This Row],[Artikelprijs]]&lt;&gt;"",IF(Q4_2025[[#This Row],[Stuksprijs]]=Q4_2025[[#This Row],[Artikelprijs]],"Prijs gelijk","Prijs wijkt af"),"")</f>
        <v/>
      </c>
      <c r="L1914" t="str">
        <f>IF(Q4_2025[[#This Row],[Relatiekorting percentage]]=0,
    "Nvt",
    IF(Q4_2025[[#This Row],[Brutobedrag 2]] &lt; Q4_2025[[#This Row],[Bruto - Rel.korting]],
        "Nee",
        "Ja"))</f>
        <v>Ja</v>
      </c>
      <c r="M1914" s="10">
        <f>IF(Q4_2025[[#This Row],[Artikelprijs]]&lt;&gt;"",Q4_2025[[#This Row],[Artikelprijs]],Q4_2025[[#This Row],[Stuksprijs]])</f>
        <v>26.83</v>
      </c>
      <c r="N1914" s="44">
        <f>Q4_2025[[#This Row],[Besteld]]*Q4_2025[[#This Row],[Prijs 2]]</f>
        <v>160.97999999999999</v>
      </c>
      <c r="O1914" s="10">
        <f>IF(Q4_2025[[#This Row],[Brutobedrag 2]]&lt;Q4_2025[[#This Row],[Bruto - Rel.korting]],Q4_2025[[#This Row],[Brutobedrag 2]],Q4_2025[[#This Row],[Brutobedrag 2]]*(100-Q4_2025[[#This Row],[Relatiekorting percentage]])/100)</f>
        <v>112.68599999999998</v>
      </c>
      <c r="R1914" s="3"/>
      <c r="W1914"/>
      <c r="AB1914"/>
    </row>
    <row r="1915" spans="1:28" x14ac:dyDescent="0.3">
      <c r="A1915" t="s">
        <v>951</v>
      </c>
      <c r="B1915">
        <v>3001013</v>
      </c>
      <c r="C1915" t="s">
        <v>325</v>
      </c>
      <c r="D1915">
        <v>5</v>
      </c>
      <c r="E1915" s="10">
        <v>17.89</v>
      </c>
      <c r="F1915" s="10">
        <v>89.45</v>
      </c>
      <c r="G1915" s="10">
        <v>62.61</v>
      </c>
      <c r="H1915">
        <v>30</v>
      </c>
      <c r="I1915" s="51" t="str">
        <f>_xlfn.XLOOKUP(Q4_2025[[#This Row],[Artikelnr]],Artikel_prijzen[Artnr],Artikel_prijzen[Groep],"")</f>
        <v/>
      </c>
      <c r="J1915" s="10" t="str">
        <f>_xlfn.XLOOKUP(Q4_2025[[#This Row],[Artikelnr]],Artikel_prijzen[Artnr],Artikel_prijzen[Prijs 2025],"")</f>
        <v/>
      </c>
      <c r="K1915" t="str">
        <f>IF(Q4_2025[[#This Row],[Artikelprijs]]&lt;&gt;"",IF(Q4_2025[[#This Row],[Stuksprijs]]=Q4_2025[[#This Row],[Artikelprijs]],"Prijs gelijk","Prijs wijkt af"),"")</f>
        <v/>
      </c>
      <c r="L1915" t="str">
        <f>IF(Q4_2025[[#This Row],[Relatiekorting percentage]]=0,
    "Nvt",
    IF(Q4_2025[[#This Row],[Brutobedrag 2]] &lt; Q4_2025[[#This Row],[Bruto - Rel.korting]],
        "Nee",
        "Ja"))</f>
        <v>Ja</v>
      </c>
      <c r="M1915" s="10">
        <f>IF(Q4_2025[[#This Row],[Artikelprijs]]&lt;&gt;"",Q4_2025[[#This Row],[Artikelprijs]],Q4_2025[[#This Row],[Stuksprijs]])</f>
        <v>17.89</v>
      </c>
      <c r="N1915" s="44">
        <f>Q4_2025[[#This Row],[Besteld]]*Q4_2025[[#This Row],[Prijs 2]]</f>
        <v>89.45</v>
      </c>
      <c r="O1915" s="10">
        <f>IF(Q4_2025[[#This Row],[Brutobedrag 2]]&lt;Q4_2025[[#This Row],[Bruto - Rel.korting]],Q4_2025[[#This Row],[Brutobedrag 2]],Q4_2025[[#This Row],[Brutobedrag 2]]*(100-Q4_2025[[#This Row],[Relatiekorting percentage]])/100)</f>
        <v>62.615000000000002</v>
      </c>
      <c r="R1915" s="3"/>
      <c r="W1915"/>
      <c r="AB1915"/>
    </row>
    <row r="1916" spans="1:28" x14ac:dyDescent="0.3">
      <c r="A1916" t="s">
        <v>951</v>
      </c>
      <c r="B1916">
        <v>3002022</v>
      </c>
      <c r="C1916" t="s">
        <v>195</v>
      </c>
      <c r="D1916">
        <v>1</v>
      </c>
      <c r="E1916" s="10">
        <v>76.02</v>
      </c>
      <c r="F1916" s="10">
        <v>76.02</v>
      </c>
      <c r="G1916" s="10">
        <v>53.21</v>
      </c>
      <c r="H1916">
        <v>30</v>
      </c>
      <c r="I1916" s="51" t="str">
        <f>_xlfn.XLOOKUP(Q4_2025[[#This Row],[Artikelnr]],Artikel_prijzen[Artnr],Artikel_prijzen[Groep],"")</f>
        <v/>
      </c>
      <c r="J1916" s="10" t="str">
        <f>_xlfn.XLOOKUP(Q4_2025[[#This Row],[Artikelnr]],Artikel_prijzen[Artnr],Artikel_prijzen[Prijs 2025],"")</f>
        <v/>
      </c>
      <c r="K1916" t="str">
        <f>IF(Q4_2025[[#This Row],[Artikelprijs]]&lt;&gt;"",IF(Q4_2025[[#This Row],[Stuksprijs]]=Q4_2025[[#This Row],[Artikelprijs]],"Prijs gelijk","Prijs wijkt af"),"")</f>
        <v/>
      </c>
      <c r="L1916" t="str">
        <f>IF(Q4_2025[[#This Row],[Relatiekorting percentage]]=0,
    "Nvt",
    IF(Q4_2025[[#This Row],[Brutobedrag 2]] &lt; Q4_2025[[#This Row],[Bruto - Rel.korting]],
        "Nee",
        "Ja"))</f>
        <v>Ja</v>
      </c>
      <c r="M1916" s="10">
        <f>IF(Q4_2025[[#This Row],[Artikelprijs]]&lt;&gt;"",Q4_2025[[#This Row],[Artikelprijs]],Q4_2025[[#This Row],[Stuksprijs]])</f>
        <v>76.02</v>
      </c>
      <c r="N1916" s="44">
        <f>Q4_2025[[#This Row],[Besteld]]*Q4_2025[[#This Row],[Prijs 2]]</f>
        <v>76.02</v>
      </c>
      <c r="O1916" s="10">
        <f>IF(Q4_2025[[#This Row],[Brutobedrag 2]]&lt;Q4_2025[[#This Row],[Bruto - Rel.korting]],Q4_2025[[#This Row],[Brutobedrag 2]],Q4_2025[[#This Row],[Brutobedrag 2]]*(100-Q4_2025[[#This Row],[Relatiekorting percentage]])/100)</f>
        <v>53.213999999999999</v>
      </c>
      <c r="R1916" s="3"/>
      <c r="W1916"/>
      <c r="AB1916"/>
    </row>
    <row r="1917" spans="1:28" x14ac:dyDescent="0.3">
      <c r="A1917" t="s">
        <v>951</v>
      </c>
      <c r="B1917">
        <v>3001131</v>
      </c>
      <c r="C1917" t="s">
        <v>47</v>
      </c>
      <c r="D1917">
        <v>10</v>
      </c>
      <c r="E1917" s="10">
        <v>26.83</v>
      </c>
      <c r="F1917" s="10">
        <v>268.3</v>
      </c>
      <c r="G1917" s="10">
        <v>187.81</v>
      </c>
      <c r="H1917">
        <v>30</v>
      </c>
      <c r="I1917" s="51" t="str">
        <f>_xlfn.XLOOKUP(Q4_2025[[#This Row],[Artikelnr]],Artikel_prijzen[Artnr],Artikel_prijzen[Groep],"")</f>
        <v/>
      </c>
      <c r="J1917" s="10" t="str">
        <f>_xlfn.XLOOKUP(Q4_2025[[#This Row],[Artikelnr]],Artikel_prijzen[Artnr],Artikel_prijzen[Prijs 2025],"")</f>
        <v/>
      </c>
      <c r="K1917" t="str">
        <f>IF(Q4_2025[[#This Row],[Artikelprijs]]&lt;&gt;"",IF(Q4_2025[[#This Row],[Stuksprijs]]=Q4_2025[[#This Row],[Artikelprijs]],"Prijs gelijk","Prijs wijkt af"),"")</f>
        <v/>
      </c>
      <c r="L1917" t="str">
        <f>IF(Q4_2025[[#This Row],[Relatiekorting percentage]]=0,
    "Nvt",
    IF(Q4_2025[[#This Row],[Brutobedrag 2]] &lt; Q4_2025[[#This Row],[Bruto - Rel.korting]],
        "Nee",
        "Ja"))</f>
        <v>Ja</v>
      </c>
      <c r="M1917" s="10">
        <f>IF(Q4_2025[[#This Row],[Artikelprijs]]&lt;&gt;"",Q4_2025[[#This Row],[Artikelprijs]],Q4_2025[[#This Row],[Stuksprijs]])</f>
        <v>26.83</v>
      </c>
      <c r="N1917" s="44">
        <f>Q4_2025[[#This Row],[Besteld]]*Q4_2025[[#This Row],[Prijs 2]]</f>
        <v>268.29999999999995</v>
      </c>
      <c r="O1917" s="10">
        <f>IF(Q4_2025[[#This Row],[Brutobedrag 2]]&lt;Q4_2025[[#This Row],[Bruto - Rel.korting]],Q4_2025[[#This Row],[Brutobedrag 2]],Q4_2025[[#This Row],[Brutobedrag 2]]*(100-Q4_2025[[#This Row],[Relatiekorting percentage]])/100)</f>
        <v>187.80999999999997</v>
      </c>
      <c r="R1917" s="3"/>
      <c r="W1917"/>
      <c r="AB1917"/>
    </row>
    <row r="1918" spans="1:28" x14ac:dyDescent="0.3">
      <c r="A1918" t="s">
        <v>951</v>
      </c>
      <c r="B1918">
        <v>3001013</v>
      </c>
      <c r="C1918" t="s">
        <v>325</v>
      </c>
      <c r="D1918">
        <v>6</v>
      </c>
      <c r="E1918" s="10">
        <v>17.89</v>
      </c>
      <c r="F1918" s="10">
        <v>107.34</v>
      </c>
      <c r="G1918" s="10">
        <v>75.14</v>
      </c>
      <c r="H1918">
        <v>30</v>
      </c>
      <c r="I1918" s="51" t="str">
        <f>_xlfn.XLOOKUP(Q4_2025[[#This Row],[Artikelnr]],Artikel_prijzen[Artnr],Artikel_prijzen[Groep],"")</f>
        <v/>
      </c>
      <c r="J1918" s="10" t="str">
        <f>_xlfn.XLOOKUP(Q4_2025[[#This Row],[Artikelnr]],Artikel_prijzen[Artnr],Artikel_prijzen[Prijs 2025],"")</f>
        <v/>
      </c>
      <c r="K1918" t="str">
        <f>IF(Q4_2025[[#This Row],[Artikelprijs]]&lt;&gt;"",IF(Q4_2025[[#This Row],[Stuksprijs]]=Q4_2025[[#This Row],[Artikelprijs]],"Prijs gelijk","Prijs wijkt af"),"")</f>
        <v/>
      </c>
      <c r="L1918" t="str">
        <f>IF(Q4_2025[[#This Row],[Relatiekorting percentage]]=0,
    "Nvt",
    IF(Q4_2025[[#This Row],[Brutobedrag 2]] &lt; Q4_2025[[#This Row],[Bruto - Rel.korting]],
        "Nee",
        "Ja"))</f>
        <v>Ja</v>
      </c>
      <c r="M1918" s="10">
        <f>IF(Q4_2025[[#This Row],[Artikelprijs]]&lt;&gt;"",Q4_2025[[#This Row],[Artikelprijs]],Q4_2025[[#This Row],[Stuksprijs]])</f>
        <v>17.89</v>
      </c>
      <c r="N1918" s="44">
        <f>Q4_2025[[#This Row],[Besteld]]*Q4_2025[[#This Row],[Prijs 2]]</f>
        <v>107.34</v>
      </c>
      <c r="O1918" s="10">
        <f>IF(Q4_2025[[#This Row],[Brutobedrag 2]]&lt;Q4_2025[[#This Row],[Bruto - Rel.korting]],Q4_2025[[#This Row],[Brutobedrag 2]],Q4_2025[[#This Row],[Brutobedrag 2]]*(100-Q4_2025[[#This Row],[Relatiekorting percentage]])/100)</f>
        <v>75.138000000000005</v>
      </c>
      <c r="R1918" s="3"/>
      <c r="W1918"/>
      <c r="AB1918"/>
    </row>
    <row r="1919" spans="1:28" x14ac:dyDescent="0.3">
      <c r="A1919" t="s">
        <v>951</v>
      </c>
      <c r="B1919">
        <v>1001029</v>
      </c>
      <c r="C1919" t="s">
        <v>175</v>
      </c>
      <c r="D1919">
        <v>8</v>
      </c>
      <c r="E1919" s="10">
        <v>52.99</v>
      </c>
      <c r="F1919" s="10">
        <v>423.92</v>
      </c>
      <c r="G1919" s="10">
        <v>296.74</v>
      </c>
      <c r="H1919">
        <v>30</v>
      </c>
      <c r="I1919" s="51" t="str">
        <f>_xlfn.XLOOKUP(Q4_2025[[#This Row],[Artikelnr]],Artikel_prijzen[Artnr],Artikel_prijzen[Groep],"")</f>
        <v/>
      </c>
      <c r="J1919" s="10" t="str">
        <f>_xlfn.XLOOKUP(Q4_2025[[#This Row],[Artikelnr]],Artikel_prijzen[Artnr],Artikel_prijzen[Prijs 2025],"")</f>
        <v/>
      </c>
      <c r="K1919" t="str">
        <f>IF(Q4_2025[[#This Row],[Artikelprijs]]&lt;&gt;"",IF(Q4_2025[[#This Row],[Stuksprijs]]=Q4_2025[[#This Row],[Artikelprijs]],"Prijs gelijk","Prijs wijkt af"),"")</f>
        <v/>
      </c>
      <c r="L1919" t="str">
        <f>IF(Q4_2025[[#This Row],[Relatiekorting percentage]]=0,
    "Nvt",
    IF(Q4_2025[[#This Row],[Brutobedrag 2]] &lt; Q4_2025[[#This Row],[Bruto - Rel.korting]],
        "Nee",
        "Ja"))</f>
        <v>Ja</v>
      </c>
      <c r="M1919" s="10">
        <f>IF(Q4_2025[[#This Row],[Artikelprijs]]&lt;&gt;"",Q4_2025[[#This Row],[Artikelprijs]],Q4_2025[[#This Row],[Stuksprijs]])</f>
        <v>52.99</v>
      </c>
      <c r="N1919" s="44">
        <f>Q4_2025[[#This Row],[Besteld]]*Q4_2025[[#This Row],[Prijs 2]]</f>
        <v>423.92</v>
      </c>
      <c r="O1919" s="10">
        <f>IF(Q4_2025[[#This Row],[Brutobedrag 2]]&lt;Q4_2025[[#This Row],[Bruto - Rel.korting]],Q4_2025[[#This Row],[Brutobedrag 2]],Q4_2025[[#This Row],[Brutobedrag 2]]*(100-Q4_2025[[#This Row],[Relatiekorting percentage]])/100)</f>
        <v>296.74400000000003</v>
      </c>
      <c r="R1919" s="3"/>
      <c r="W1919"/>
      <c r="AB1919"/>
    </row>
    <row r="1920" spans="1:28" x14ac:dyDescent="0.3">
      <c r="A1920" t="s">
        <v>951</v>
      </c>
      <c r="B1920">
        <v>1002028</v>
      </c>
      <c r="C1920" t="s">
        <v>806</v>
      </c>
      <c r="D1920">
        <v>3</v>
      </c>
      <c r="E1920" s="10">
        <v>38.99</v>
      </c>
      <c r="F1920" s="10">
        <v>116.97</v>
      </c>
      <c r="G1920" s="10">
        <v>81.88</v>
      </c>
      <c r="H1920">
        <v>30</v>
      </c>
      <c r="I1920" s="51" t="str">
        <f>_xlfn.XLOOKUP(Q4_2025[[#This Row],[Artikelnr]],Artikel_prijzen[Artnr],Artikel_prijzen[Groep],"")</f>
        <v/>
      </c>
      <c r="J1920" s="10" t="str">
        <f>_xlfn.XLOOKUP(Q4_2025[[#This Row],[Artikelnr]],Artikel_prijzen[Artnr],Artikel_prijzen[Prijs 2025],"")</f>
        <v/>
      </c>
      <c r="K1920" t="str">
        <f>IF(Q4_2025[[#This Row],[Artikelprijs]]&lt;&gt;"",IF(Q4_2025[[#This Row],[Stuksprijs]]=Q4_2025[[#This Row],[Artikelprijs]],"Prijs gelijk","Prijs wijkt af"),"")</f>
        <v/>
      </c>
      <c r="L1920" t="str">
        <f>IF(Q4_2025[[#This Row],[Relatiekorting percentage]]=0,
    "Nvt",
    IF(Q4_2025[[#This Row],[Brutobedrag 2]] &lt; Q4_2025[[#This Row],[Bruto - Rel.korting]],
        "Nee",
        "Ja"))</f>
        <v>Ja</v>
      </c>
      <c r="M1920" s="10">
        <f>IF(Q4_2025[[#This Row],[Artikelprijs]]&lt;&gt;"",Q4_2025[[#This Row],[Artikelprijs]],Q4_2025[[#This Row],[Stuksprijs]])</f>
        <v>38.99</v>
      </c>
      <c r="N1920" s="44">
        <f>Q4_2025[[#This Row],[Besteld]]*Q4_2025[[#This Row],[Prijs 2]]</f>
        <v>116.97</v>
      </c>
      <c r="O1920" s="10">
        <f>IF(Q4_2025[[#This Row],[Brutobedrag 2]]&lt;Q4_2025[[#This Row],[Bruto - Rel.korting]],Q4_2025[[#This Row],[Brutobedrag 2]],Q4_2025[[#This Row],[Brutobedrag 2]]*(100-Q4_2025[[#This Row],[Relatiekorting percentage]])/100)</f>
        <v>81.878999999999991</v>
      </c>
      <c r="R1920" s="3"/>
      <c r="W1920"/>
      <c r="AB1920"/>
    </row>
    <row r="1921" spans="1:28" x14ac:dyDescent="0.3">
      <c r="A1921" t="s">
        <v>951</v>
      </c>
      <c r="B1921">
        <v>1009001</v>
      </c>
      <c r="C1921" t="s">
        <v>355</v>
      </c>
      <c r="D1921">
        <v>1</v>
      </c>
      <c r="E1921" s="10">
        <v>24.73</v>
      </c>
      <c r="F1921" s="10">
        <v>24.73</v>
      </c>
      <c r="G1921" s="10">
        <v>17.309999999999999</v>
      </c>
      <c r="H1921">
        <v>30</v>
      </c>
      <c r="I1921" s="51" t="str">
        <f>_xlfn.XLOOKUP(Q4_2025[[#This Row],[Artikelnr]],Artikel_prijzen[Artnr],Artikel_prijzen[Groep],"")</f>
        <v/>
      </c>
      <c r="J1921" s="10" t="str">
        <f>_xlfn.XLOOKUP(Q4_2025[[#This Row],[Artikelnr]],Artikel_prijzen[Artnr],Artikel_prijzen[Prijs 2025],"")</f>
        <v/>
      </c>
      <c r="K1921" t="str">
        <f>IF(Q4_2025[[#This Row],[Artikelprijs]]&lt;&gt;"",IF(Q4_2025[[#This Row],[Stuksprijs]]=Q4_2025[[#This Row],[Artikelprijs]],"Prijs gelijk","Prijs wijkt af"),"")</f>
        <v/>
      </c>
      <c r="L1921" t="str">
        <f>IF(Q4_2025[[#This Row],[Relatiekorting percentage]]=0,
    "Nvt",
    IF(Q4_2025[[#This Row],[Brutobedrag 2]] &lt; Q4_2025[[#This Row],[Bruto - Rel.korting]],
        "Nee",
        "Ja"))</f>
        <v>Ja</v>
      </c>
      <c r="M1921" s="10">
        <f>IF(Q4_2025[[#This Row],[Artikelprijs]]&lt;&gt;"",Q4_2025[[#This Row],[Artikelprijs]],Q4_2025[[#This Row],[Stuksprijs]])</f>
        <v>24.73</v>
      </c>
      <c r="N1921" s="44">
        <f>Q4_2025[[#This Row],[Besteld]]*Q4_2025[[#This Row],[Prijs 2]]</f>
        <v>24.73</v>
      </c>
      <c r="O1921" s="10">
        <f>IF(Q4_2025[[#This Row],[Brutobedrag 2]]&lt;Q4_2025[[#This Row],[Bruto - Rel.korting]],Q4_2025[[#This Row],[Brutobedrag 2]],Q4_2025[[#This Row],[Brutobedrag 2]]*(100-Q4_2025[[#This Row],[Relatiekorting percentage]])/100)</f>
        <v>17.311</v>
      </c>
      <c r="R1921" s="3"/>
      <c r="W1921"/>
      <c r="AB1921"/>
    </row>
    <row r="1922" spans="1:28" x14ac:dyDescent="0.3">
      <c r="A1922" t="s">
        <v>952</v>
      </c>
      <c r="B1922">
        <v>5021001</v>
      </c>
      <c r="C1922" t="s">
        <v>8</v>
      </c>
      <c r="D1922">
        <v>7</v>
      </c>
      <c r="E1922" s="10">
        <v>154.5</v>
      </c>
      <c r="F1922" s="10">
        <v>1081.5</v>
      </c>
      <c r="G1922" s="10">
        <v>1081.5</v>
      </c>
      <c r="H1922">
        <v>0</v>
      </c>
      <c r="I1922" s="51" t="str">
        <f>_xlfn.XLOOKUP(Q4_2025[[#This Row],[Artikelnr]],Artikel_prijzen[Artnr],Artikel_prijzen[Groep],"")</f>
        <v>Elektra</v>
      </c>
      <c r="J1922" s="10">
        <f>_xlfn.XLOOKUP(Q4_2025[[#This Row],[Artikelnr]],Artikel_prijzen[Artnr],Artikel_prijzen[Prijs 2025],"")</f>
        <v>106.8625</v>
      </c>
      <c r="K1922" t="str">
        <f>IF(Q4_2025[[#This Row],[Artikelprijs]]&lt;&gt;"",IF(Q4_2025[[#This Row],[Stuksprijs]]=Q4_2025[[#This Row],[Artikelprijs]],"Prijs gelijk","Prijs wijkt af"),"")</f>
        <v>Prijs wijkt af</v>
      </c>
      <c r="L1922" t="str">
        <f>IF(Q4_2025[[#This Row],[Relatiekorting percentage]]=0,
    "Nvt",
    IF(Q4_2025[[#This Row],[Brutobedrag 2]] &lt; Q4_2025[[#This Row],[Bruto - Rel.korting]],
        "Nee",
        "Ja"))</f>
        <v>Nvt</v>
      </c>
      <c r="M1922" s="10">
        <f>IF(Q4_2025[[#This Row],[Artikelprijs]]&lt;&gt;"",Q4_2025[[#This Row],[Artikelprijs]],Q4_2025[[#This Row],[Stuksprijs]])</f>
        <v>106.8625</v>
      </c>
      <c r="N1922" s="44">
        <f>Q4_2025[[#This Row],[Besteld]]*Q4_2025[[#This Row],[Prijs 2]]</f>
        <v>748.03750000000002</v>
      </c>
      <c r="O1922" s="10">
        <f>IF(Q4_2025[[#This Row],[Brutobedrag 2]]&lt;Q4_2025[[#This Row],[Bruto - Rel.korting]],Q4_2025[[#This Row],[Brutobedrag 2]],Q4_2025[[#This Row],[Brutobedrag 2]]*(100-Q4_2025[[#This Row],[Relatiekorting percentage]])/100)</f>
        <v>748.03750000000002</v>
      </c>
      <c r="R1922" s="3"/>
      <c r="W1922"/>
      <c r="AB1922"/>
    </row>
    <row r="1923" spans="1:28" x14ac:dyDescent="0.3">
      <c r="A1923" t="s">
        <v>953</v>
      </c>
      <c r="B1923">
        <v>5021026</v>
      </c>
      <c r="C1923" t="s">
        <v>276</v>
      </c>
      <c r="D1923">
        <v>141</v>
      </c>
      <c r="E1923" s="10">
        <v>164.8</v>
      </c>
      <c r="F1923" s="10">
        <v>23236.799999999999</v>
      </c>
      <c r="G1923" s="10">
        <v>23236.799999999999</v>
      </c>
      <c r="H1923">
        <v>0</v>
      </c>
      <c r="I1923" s="51" t="str">
        <f>_xlfn.XLOOKUP(Q4_2025[[#This Row],[Artikelnr]],Artikel_prijzen[Artnr],Artikel_prijzen[Groep],"")</f>
        <v>Elektra</v>
      </c>
      <c r="J1923" s="10">
        <f>_xlfn.XLOOKUP(Q4_2025[[#This Row],[Artikelnr]],Artikel_prijzen[Artnr],Artikel_prijzen[Prijs 2025],"")</f>
        <v>106.8625</v>
      </c>
      <c r="K1923" t="str">
        <f>IF(Q4_2025[[#This Row],[Artikelprijs]]&lt;&gt;"",IF(Q4_2025[[#This Row],[Stuksprijs]]=Q4_2025[[#This Row],[Artikelprijs]],"Prijs gelijk","Prijs wijkt af"),"")</f>
        <v>Prijs wijkt af</v>
      </c>
      <c r="L1923" t="str">
        <f>IF(Q4_2025[[#This Row],[Relatiekorting percentage]]=0,
    "Nvt",
    IF(Q4_2025[[#This Row],[Brutobedrag 2]] &lt; Q4_2025[[#This Row],[Bruto - Rel.korting]],
        "Nee",
        "Ja"))</f>
        <v>Nvt</v>
      </c>
      <c r="M1923" s="10">
        <f>IF(Q4_2025[[#This Row],[Artikelprijs]]&lt;&gt;"",Q4_2025[[#This Row],[Artikelprijs]],Q4_2025[[#This Row],[Stuksprijs]])</f>
        <v>106.8625</v>
      </c>
      <c r="N1923" s="44">
        <f>Q4_2025[[#This Row],[Besteld]]*Q4_2025[[#This Row],[Prijs 2]]</f>
        <v>15067.612499999999</v>
      </c>
      <c r="O1923" s="10">
        <f>IF(Q4_2025[[#This Row],[Brutobedrag 2]]&lt;Q4_2025[[#This Row],[Bruto - Rel.korting]],Q4_2025[[#This Row],[Brutobedrag 2]],Q4_2025[[#This Row],[Brutobedrag 2]]*(100-Q4_2025[[#This Row],[Relatiekorting percentage]])/100)</f>
        <v>15067.612499999999</v>
      </c>
      <c r="R1923" s="3"/>
      <c r="W1923"/>
      <c r="AB1923"/>
    </row>
    <row r="1924" spans="1:28" x14ac:dyDescent="0.3">
      <c r="A1924" t="s">
        <v>953</v>
      </c>
      <c r="B1924">
        <v>5022014</v>
      </c>
      <c r="C1924" t="s">
        <v>309</v>
      </c>
      <c r="D1924">
        <v>1</v>
      </c>
      <c r="E1924" s="10">
        <v>377.11</v>
      </c>
      <c r="F1924" s="10">
        <v>377.11</v>
      </c>
      <c r="G1924" s="10">
        <v>377.11</v>
      </c>
      <c r="H1924">
        <v>0</v>
      </c>
      <c r="I1924" s="51" t="str">
        <f>_xlfn.XLOOKUP(Q4_2025[[#This Row],[Artikelnr]],Artikel_prijzen[Artnr],Artikel_prijzen[Groep],"")</f>
        <v>Elektra</v>
      </c>
      <c r="J1924" s="10">
        <f>_xlfn.XLOOKUP(Q4_2025[[#This Row],[Artikelnr]],Artikel_prijzen[Artnr],Artikel_prijzen[Prijs 2025],"")</f>
        <v>298.7</v>
      </c>
      <c r="K1924" t="str">
        <f>IF(Q4_2025[[#This Row],[Artikelprijs]]&lt;&gt;"",IF(Q4_2025[[#This Row],[Stuksprijs]]=Q4_2025[[#This Row],[Artikelprijs]],"Prijs gelijk","Prijs wijkt af"),"")</f>
        <v>Prijs wijkt af</v>
      </c>
      <c r="L1924" t="str">
        <f>IF(Q4_2025[[#This Row],[Relatiekorting percentage]]=0,
    "Nvt",
    IF(Q4_2025[[#This Row],[Brutobedrag 2]] &lt; Q4_2025[[#This Row],[Bruto - Rel.korting]],
        "Nee",
        "Ja"))</f>
        <v>Nvt</v>
      </c>
      <c r="M1924" s="10">
        <f>IF(Q4_2025[[#This Row],[Artikelprijs]]&lt;&gt;"",Q4_2025[[#This Row],[Artikelprijs]],Q4_2025[[#This Row],[Stuksprijs]])</f>
        <v>298.7</v>
      </c>
      <c r="N1924" s="44">
        <f>Q4_2025[[#This Row],[Besteld]]*Q4_2025[[#This Row],[Prijs 2]]</f>
        <v>298.7</v>
      </c>
      <c r="O1924" s="10">
        <f>IF(Q4_2025[[#This Row],[Brutobedrag 2]]&lt;Q4_2025[[#This Row],[Bruto - Rel.korting]],Q4_2025[[#This Row],[Brutobedrag 2]],Q4_2025[[#This Row],[Brutobedrag 2]]*(100-Q4_2025[[#This Row],[Relatiekorting percentage]])/100)</f>
        <v>298.7</v>
      </c>
      <c r="R1924" s="3"/>
      <c r="W1924"/>
      <c r="AB1924"/>
    </row>
    <row r="1925" spans="1:28" x14ac:dyDescent="0.3">
      <c r="A1925" t="s">
        <v>953</v>
      </c>
      <c r="B1925">
        <v>5022017</v>
      </c>
      <c r="C1925" t="s">
        <v>300</v>
      </c>
      <c r="D1925">
        <v>3</v>
      </c>
      <c r="E1925" s="10">
        <v>632.59</v>
      </c>
      <c r="F1925" s="10">
        <v>1897.77</v>
      </c>
      <c r="G1925" s="10">
        <v>1897.77</v>
      </c>
      <c r="H1925">
        <v>0</v>
      </c>
      <c r="I1925" s="51" t="str">
        <f>_xlfn.XLOOKUP(Q4_2025[[#This Row],[Artikelnr]],Artikel_prijzen[Artnr],Artikel_prijzen[Groep],"")</f>
        <v>Elektra</v>
      </c>
      <c r="J1925" s="10">
        <f>_xlfn.XLOOKUP(Q4_2025[[#This Row],[Artikelnr]],Artikel_prijzen[Artnr],Artikel_prijzen[Prijs 2025],"")</f>
        <v>458.35</v>
      </c>
      <c r="K1925" t="str">
        <f>IF(Q4_2025[[#This Row],[Artikelprijs]]&lt;&gt;"",IF(Q4_2025[[#This Row],[Stuksprijs]]=Q4_2025[[#This Row],[Artikelprijs]],"Prijs gelijk","Prijs wijkt af"),"")</f>
        <v>Prijs wijkt af</v>
      </c>
      <c r="L1925" t="str">
        <f>IF(Q4_2025[[#This Row],[Relatiekorting percentage]]=0,
    "Nvt",
    IF(Q4_2025[[#This Row],[Brutobedrag 2]] &lt; Q4_2025[[#This Row],[Bruto - Rel.korting]],
        "Nee",
        "Ja"))</f>
        <v>Nvt</v>
      </c>
      <c r="M1925" s="10">
        <f>IF(Q4_2025[[#This Row],[Artikelprijs]]&lt;&gt;"",Q4_2025[[#This Row],[Artikelprijs]],Q4_2025[[#This Row],[Stuksprijs]])</f>
        <v>458.35</v>
      </c>
      <c r="N1925" s="44">
        <f>Q4_2025[[#This Row],[Besteld]]*Q4_2025[[#This Row],[Prijs 2]]</f>
        <v>1375.0500000000002</v>
      </c>
      <c r="O1925" s="10">
        <f>IF(Q4_2025[[#This Row],[Brutobedrag 2]]&lt;Q4_2025[[#This Row],[Bruto - Rel.korting]],Q4_2025[[#This Row],[Brutobedrag 2]],Q4_2025[[#This Row],[Brutobedrag 2]]*(100-Q4_2025[[#This Row],[Relatiekorting percentage]])/100)</f>
        <v>1375.0500000000002</v>
      </c>
      <c r="R1925" s="3"/>
      <c r="W1925"/>
      <c r="AB1925"/>
    </row>
    <row r="1926" spans="1:28" x14ac:dyDescent="0.3">
      <c r="A1926" t="s">
        <v>953</v>
      </c>
      <c r="B1926">
        <v>5022019</v>
      </c>
      <c r="C1926" t="s">
        <v>456</v>
      </c>
      <c r="D1926">
        <v>2</v>
      </c>
      <c r="E1926" s="10">
        <v>1025.92</v>
      </c>
      <c r="F1926" s="10">
        <v>2051.84</v>
      </c>
      <c r="G1926" s="10">
        <v>2051.84</v>
      </c>
      <c r="H1926">
        <v>0</v>
      </c>
      <c r="I1926" s="51" t="str">
        <f>_xlfn.XLOOKUP(Q4_2025[[#This Row],[Artikelnr]],Artikel_prijzen[Artnr],Artikel_prijzen[Groep],"")</f>
        <v>Elektra</v>
      </c>
      <c r="J1926" s="10">
        <f>_xlfn.XLOOKUP(Q4_2025[[#This Row],[Artikelnr]],Artikel_prijzen[Artnr],Artikel_prijzen[Prijs 2025],"")</f>
        <v>700</v>
      </c>
      <c r="K1926" t="str">
        <f>IF(Q4_2025[[#This Row],[Artikelprijs]]&lt;&gt;"",IF(Q4_2025[[#This Row],[Stuksprijs]]=Q4_2025[[#This Row],[Artikelprijs]],"Prijs gelijk","Prijs wijkt af"),"")</f>
        <v>Prijs wijkt af</v>
      </c>
      <c r="L1926" t="str">
        <f>IF(Q4_2025[[#This Row],[Relatiekorting percentage]]=0,
    "Nvt",
    IF(Q4_2025[[#This Row],[Brutobedrag 2]] &lt; Q4_2025[[#This Row],[Bruto - Rel.korting]],
        "Nee",
        "Ja"))</f>
        <v>Nvt</v>
      </c>
      <c r="M1926" s="10">
        <f>IF(Q4_2025[[#This Row],[Artikelprijs]]&lt;&gt;"",Q4_2025[[#This Row],[Artikelprijs]],Q4_2025[[#This Row],[Stuksprijs]])</f>
        <v>700</v>
      </c>
      <c r="N1926" s="44">
        <f>Q4_2025[[#This Row],[Besteld]]*Q4_2025[[#This Row],[Prijs 2]]</f>
        <v>1400</v>
      </c>
      <c r="O1926" s="10">
        <f>IF(Q4_2025[[#This Row],[Brutobedrag 2]]&lt;Q4_2025[[#This Row],[Bruto - Rel.korting]],Q4_2025[[#This Row],[Brutobedrag 2]],Q4_2025[[#This Row],[Brutobedrag 2]]*(100-Q4_2025[[#This Row],[Relatiekorting percentage]])/100)</f>
        <v>1400</v>
      </c>
      <c r="R1926" s="3"/>
      <c r="W1926"/>
      <c r="AB1926"/>
    </row>
    <row r="1927" spans="1:28" x14ac:dyDescent="0.3">
      <c r="A1927" t="s">
        <v>953</v>
      </c>
      <c r="B1927">
        <v>5020008</v>
      </c>
      <c r="C1927" t="s">
        <v>52</v>
      </c>
      <c r="D1927">
        <v>185</v>
      </c>
      <c r="E1927" s="10">
        <v>32.96</v>
      </c>
      <c r="F1927" s="10">
        <v>6097.6</v>
      </c>
      <c r="G1927" s="10">
        <v>4878.08</v>
      </c>
      <c r="H1927">
        <v>20</v>
      </c>
      <c r="I1927" s="51" t="str">
        <f>_xlfn.XLOOKUP(Q4_2025[[#This Row],[Artikelnr]],Artikel_prijzen[Artnr],Artikel_prijzen[Groep],"")</f>
        <v/>
      </c>
      <c r="J1927" s="10" t="str">
        <f>_xlfn.XLOOKUP(Q4_2025[[#This Row],[Artikelnr]],Artikel_prijzen[Artnr],Artikel_prijzen[Prijs 2025],"")</f>
        <v/>
      </c>
      <c r="K1927" t="str">
        <f>IF(Q4_2025[[#This Row],[Artikelprijs]]&lt;&gt;"",IF(Q4_2025[[#This Row],[Stuksprijs]]=Q4_2025[[#This Row],[Artikelprijs]],"Prijs gelijk","Prijs wijkt af"),"")</f>
        <v/>
      </c>
      <c r="L1927" t="str">
        <f>IF(Q4_2025[[#This Row],[Relatiekorting percentage]]=0,
    "Nvt",
    IF(Q4_2025[[#This Row],[Brutobedrag 2]] &lt; Q4_2025[[#This Row],[Bruto - Rel.korting]],
        "Nee",
        "Ja"))</f>
        <v>Ja</v>
      </c>
      <c r="M1927" s="10">
        <f>IF(Q4_2025[[#This Row],[Artikelprijs]]&lt;&gt;"",Q4_2025[[#This Row],[Artikelprijs]],Q4_2025[[#This Row],[Stuksprijs]])</f>
        <v>32.96</v>
      </c>
      <c r="N1927" s="44">
        <f>Q4_2025[[#This Row],[Besteld]]*Q4_2025[[#This Row],[Prijs 2]]</f>
        <v>6097.6</v>
      </c>
      <c r="O1927" s="10">
        <f>IF(Q4_2025[[#This Row],[Brutobedrag 2]]&lt;Q4_2025[[#This Row],[Bruto - Rel.korting]],Q4_2025[[#This Row],[Brutobedrag 2]],Q4_2025[[#This Row],[Brutobedrag 2]]*(100-Q4_2025[[#This Row],[Relatiekorting percentage]])/100)</f>
        <v>4878.08</v>
      </c>
      <c r="R1927" s="3"/>
      <c r="W1927"/>
      <c r="AB1927"/>
    </row>
    <row r="1928" spans="1:28" x14ac:dyDescent="0.3">
      <c r="A1928" t="s">
        <v>953</v>
      </c>
      <c r="B1928">
        <v>4801003</v>
      </c>
      <c r="C1928" t="s">
        <v>157</v>
      </c>
      <c r="D1928">
        <v>6</v>
      </c>
      <c r="E1928" s="10">
        <v>52.88</v>
      </c>
      <c r="F1928" s="10">
        <v>317.27999999999997</v>
      </c>
      <c r="G1928" s="10">
        <v>253.82</v>
      </c>
      <c r="H1928">
        <v>20</v>
      </c>
      <c r="I1928" s="51" t="str">
        <f>_xlfn.XLOOKUP(Q4_2025[[#This Row],[Artikelnr]],Artikel_prijzen[Artnr],Artikel_prijzen[Groep],"")</f>
        <v/>
      </c>
      <c r="J1928" s="10" t="str">
        <f>_xlfn.XLOOKUP(Q4_2025[[#This Row],[Artikelnr]],Artikel_prijzen[Artnr],Artikel_prijzen[Prijs 2025],"")</f>
        <v/>
      </c>
      <c r="K1928" t="str">
        <f>IF(Q4_2025[[#This Row],[Artikelprijs]]&lt;&gt;"",IF(Q4_2025[[#This Row],[Stuksprijs]]=Q4_2025[[#This Row],[Artikelprijs]],"Prijs gelijk","Prijs wijkt af"),"")</f>
        <v/>
      </c>
      <c r="L1928" t="str">
        <f>IF(Q4_2025[[#This Row],[Relatiekorting percentage]]=0,
    "Nvt",
    IF(Q4_2025[[#This Row],[Brutobedrag 2]] &lt; Q4_2025[[#This Row],[Bruto - Rel.korting]],
        "Nee",
        "Ja"))</f>
        <v>Ja</v>
      </c>
      <c r="M1928" s="10">
        <f>IF(Q4_2025[[#This Row],[Artikelprijs]]&lt;&gt;"",Q4_2025[[#This Row],[Artikelprijs]],Q4_2025[[#This Row],[Stuksprijs]])</f>
        <v>52.88</v>
      </c>
      <c r="N1928" s="44">
        <f>Q4_2025[[#This Row],[Besteld]]*Q4_2025[[#This Row],[Prijs 2]]</f>
        <v>317.28000000000003</v>
      </c>
      <c r="O1928" s="10">
        <f>IF(Q4_2025[[#This Row],[Brutobedrag 2]]&lt;Q4_2025[[#This Row],[Bruto - Rel.korting]],Q4_2025[[#This Row],[Brutobedrag 2]],Q4_2025[[#This Row],[Brutobedrag 2]]*(100-Q4_2025[[#This Row],[Relatiekorting percentage]])/100)</f>
        <v>253.82400000000001</v>
      </c>
      <c r="R1928" s="3"/>
      <c r="W1928"/>
      <c r="AB1928"/>
    </row>
    <row r="1929" spans="1:28" x14ac:dyDescent="0.3">
      <c r="A1929" t="s">
        <v>953</v>
      </c>
      <c r="B1929">
        <v>3002047</v>
      </c>
      <c r="C1929" t="s">
        <v>99</v>
      </c>
      <c r="D1929">
        <v>2</v>
      </c>
      <c r="E1929" s="10">
        <v>82.4</v>
      </c>
      <c r="F1929" s="10">
        <v>164.8</v>
      </c>
      <c r="G1929" s="10">
        <v>131.84</v>
      </c>
      <c r="H1929">
        <v>20</v>
      </c>
      <c r="I1929" s="51" t="str">
        <f>_xlfn.XLOOKUP(Q4_2025[[#This Row],[Artikelnr]],Artikel_prijzen[Artnr],Artikel_prijzen[Groep],"")</f>
        <v/>
      </c>
      <c r="J1929" s="10" t="str">
        <f>_xlfn.XLOOKUP(Q4_2025[[#This Row],[Artikelnr]],Artikel_prijzen[Artnr],Artikel_prijzen[Prijs 2025],"")</f>
        <v/>
      </c>
      <c r="K1929" t="str">
        <f>IF(Q4_2025[[#This Row],[Artikelprijs]]&lt;&gt;"",IF(Q4_2025[[#This Row],[Stuksprijs]]=Q4_2025[[#This Row],[Artikelprijs]],"Prijs gelijk","Prijs wijkt af"),"")</f>
        <v/>
      </c>
      <c r="L1929" t="str">
        <f>IF(Q4_2025[[#This Row],[Relatiekorting percentage]]=0,
    "Nvt",
    IF(Q4_2025[[#This Row],[Brutobedrag 2]] &lt; Q4_2025[[#This Row],[Bruto - Rel.korting]],
        "Nee",
        "Ja"))</f>
        <v>Ja</v>
      </c>
      <c r="M1929" s="10">
        <f>IF(Q4_2025[[#This Row],[Artikelprijs]]&lt;&gt;"",Q4_2025[[#This Row],[Artikelprijs]],Q4_2025[[#This Row],[Stuksprijs]])</f>
        <v>82.4</v>
      </c>
      <c r="N1929" s="44">
        <f>Q4_2025[[#This Row],[Besteld]]*Q4_2025[[#This Row],[Prijs 2]]</f>
        <v>164.8</v>
      </c>
      <c r="O1929" s="10">
        <f>IF(Q4_2025[[#This Row],[Brutobedrag 2]]&lt;Q4_2025[[#This Row],[Bruto - Rel.korting]],Q4_2025[[#This Row],[Brutobedrag 2]],Q4_2025[[#This Row],[Brutobedrag 2]]*(100-Q4_2025[[#This Row],[Relatiekorting percentage]])/100)</f>
        <v>131.84</v>
      </c>
      <c r="R1929" s="3"/>
      <c r="W1929"/>
      <c r="AB1929"/>
    </row>
    <row r="1930" spans="1:28" x14ac:dyDescent="0.3">
      <c r="A1930" t="s">
        <v>953</v>
      </c>
      <c r="B1930">
        <v>5020021</v>
      </c>
      <c r="C1930" t="s">
        <v>756</v>
      </c>
      <c r="D1930">
        <v>1</v>
      </c>
      <c r="E1930" s="10">
        <v>120</v>
      </c>
      <c r="F1930" s="10">
        <v>120</v>
      </c>
      <c r="G1930" s="10">
        <v>96</v>
      </c>
      <c r="H1930">
        <v>20</v>
      </c>
      <c r="I1930" s="51" t="str">
        <f>_xlfn.XLOOKUP(Q4_2025[[#This Row],[Artikelnr]],Artikel_prijzen[Artnr],Artikel_prijzen[Groep],"")</f>
        <v/>
      </c>
      <c r="J1930" s="10" t="str">
        <f>_xlfn.XLOOKUP(Q4_2025[[#This Row],[Artikelnr]],Artikel_prijzen[Artnr],Artikel_prijzen[Prijs 2025],"")</f>
        <v/>
      </c>
      <c r="K1930" t="str">
        <f>IF(Q4_2025[[#This Row],[Artikelprijs]]&lt;&gt;"",IF(Q4_2025[[#This Row],[Stuksprijs]]=Q4_2025[[#This Row],[Artikelprijs]],"Prijs gelijk","Prijs wijkt af"),"")</f>
        <v/>
      </c>
      <c r="L1930" t="str">
        <f>IF(Q4_2025[[#This Row],[Relatiekorting percentage]]=0,
    "Nvt",
    IF(Q4_2025[[#This Row],[Brutobedrag 2]] &lt; Q4_2025[[#This Row],[Bruto - Rel.korting]],
        "Nee",
        "Ja"))</f>
        <v>Ja</v>
      </c>
      <c r="M1930" s="10">
        <f>IF(Q4_2025[[#This Row],[Artikelprijs]]&lt;&gt;"",Q4_2025[[#This Row],[Artikelprijs]],Q4_2025[[#This Row],[Stuksprijs]])</f>
        <v>120</v>
      </c>
      <c r="N1930" s="44">
        <f>Q4_2025[[#This Row],[Besteld]]*Q4_2025[[#This Row],[Prijs 2]]</f>
        <v>120</v>
      </c>
      <c r="O1930" s="10">
        <f>IF(Q4_2025[[#This Row],[Brutobedrag 2]]&lt;Q4_2025[[#This Row],[Bruto - Rel.korting]],Q4_2025[[#This Row],[Brutobedrag 2]],Q4_2025[[#This Row],[Brutobedrag 2]]*(100-Q4_2025[[#This Row],[Relatiekorting percentage]])/100)</f>
        <v>96</v>
      </c>
      <c r="R1930" s="3"/>
      <c r="W1930"/>
      <c r="AB1930"/>
    </row>
    <row r="1931" spans="1:28" x14ac:dyDescent="0.3">
      <c r="A1931" t="s">
        <v>953</v>
      </c>
      <c r="B1931">
        <v>5030234</v>
      </c>
      <c r="C1931" t="s">
        <v>155</v>
      </c>
      <c r="D1931">
        <v>2</v>
      </c>
      <c r="E1931" s="10">
        <v>180.25</v>
      </c>
      <c r="F1931" s="10">
        <v>360.5</v>
      </c>
      <c r="G1931" s="10">
        <v>360.5</v>
      </c>
      <c r="H1931">
        <v>0</v>
      </c>
      <c r="I1931" s="51" t="str">
        <f>_xlfn.XLOOKUP(Q4_2025[[#This Row],[Artikelnr]],Artikel_prijzen[Artnr],Artikel_prijzen[Groep],"")</f>
        <v>Rigging</v>
      </c>
      <c r="J1931" s="10">
        <f>_xlfn.XLOOKUP(Q4_2025[[#This Row],[Artikelnr]],Artikel_prijzen[Artnr],Artikel_prijzen[Prijs 2025],"")</f>
        <v>175</v>
      </c>
      <c r="K1931" t="str">
        <f>IF(Q4_2025[[#This Row],[Artikelprijs]]&lt;&gt;"",IF(Q4_2025[[#This Row],[Stuksprijs]]=Q4_2025[[#This Row],[Artikelprijs]],"Prijs gelijk","Prijs wijkt af"),"")</f>
        <v>Prijs wijkt af</v>
      </c>
      <c r="L1931" t="str">
        <f>IF(Q4_2025[[#This Row],[Relatiekorting percentage]]=0,
    "Nvt",
    IF(Q4_2025[[#This Row],[Brutobedrag 2]] &lt; Q4_2025[[#This Row],[Bruto - Rel.korting]],
        "Nee",
        "Ja"))</f>
        <v>Nvt</v>
      </c>
      <c r="M1931" s="10">
        <f>IF(Q4_2025[[#This Row],[Artikelprijs]]&lt;&gt;"",Q4_2025[[#This Row],[Artikelprijs]],Q4_2025[[#This Row],[Stuksprijs]])</f>
        <v>175</v>
      </c>
      <c r="N1931" s="44">
        <f>Q4_2025[[#This Row],[Besteld]]*Q4_2025[[#This Row],[Prijs 2]]</f>
        <v>350</v>
      </c>
      <c r="O1931" s="10">
        <f>IF(Q4_2025[[#This Row],[Brutobedrag 2]]&lt;Q4_2025[[#This Row],[Bruto - Rel.korting]],Q4_2025[[#This Row],[Brutobedrag 2]],Q4_2025[[#This Row],[Brutobedrag 2]]*(100-Q4_2025[[#This Row],[Relatiekorting percentage]])/100)</f>
        <v>350</v>
      </c>
      <c r="R1931" s="3"/>
      <c r="W1931"/>
      <c r="AB1931"/>
    </row>
    <row r="1932" spans="1:28" x14ac:dyDescent="0.3">
      <c r="A1932" t="s">
        <v>953</v>
      </c>
      <c r="B1932">
        <v>5030228</v>
      </c>
      <c r="C1932" t="s">
        <v>113</v>
      </c>
      <c r="D1932">
        <v>4</v>
      </c>
      <c r="E1932" s="10">
        <v>236.9</v>
      </c>
      <c r="F1932" s="10">
        <v>947.6</v>
      </c>
      <c r="G1932" s="10">
        <v>947.6</v>
      </c>
      <c r="H1932">
        <v>0</v>
      </c>
      <c r="I1932" s="51" t="str">
        <f>_xlfn.XLOOKUP(Q4_2025[[#This Row],[Artikelnr]],Artikel_prijzen[Artnr],Artikel_prijzen[Groep],"")</f>
        <v>Rigging</v>
      </c>
      <c r="J1932" s="10">
        <f>_xlfn.XLOOKUP(Q4_2025[[#This Row],[Artikelnr]],Artikel_prijzen[Artnr],Artikel_prijzen[Prijs 2025],"")</f>
        <v>230</v>
      </c>
      <c r="K1932" t="str">
        <f>IF(Q4_2025[[#This Row],[Artikelprijs]]&lt;&gt;"",IF(Q4_2025[[#This Row],[Stuksprijs]]=Q4_2025[[#This Row],[Artikelprijs]],"Prijs gelijk","Prijs wijkt af"),"")</f>
        <v>Prijs wijkt af</v>
      </c>
      <c r="L1932" t="str">
        <f>IF(Q4_2025[[#This Row],[Relatiekorting percentage]]=0,
    "Nvt",
    IF(Q4_2025[[#This Row],[Brutobedrag 2]] &lt; Q4_2025[[#This Row],[Bruto - Rel.korting]],
        "Nee",
        "Ja"))</f>
        <v>Nvt</v>
      </c>
      <c r="M1932" s="10">
        <f>IF(Q4_2025[[#This Row],[Artikelprijs]]&lt;&gt;"",Q4_2025[[#This Row],[Artikelprijs]],Q4_2025[[#This Row],[Stuksprijs]])</f>
        <v>230</v>
      </c>
      <c r="N1932" s="44">
        <f>Q4_2025[[#This Row],[Besteld]]*Q4_2025[[#This Row],[Prijs 2]]</f>
        <v>920</v>
      </c>
      <c r="O1932" s="10">
        <f>IF(Q4_2025[[#This Row],[Brutobedrag 2]]&lt;Q4_2025[[#This Row],[Bruto - Rel.korting]],Q4_2025[[#This Row],[Brutobedrag 2]],Q4_2025[[#This Row],[Brutobedrag 2]]*(100-Q4_2025[[#This Row],[Relatiekorting percentage]])/100)</f>
        <v>920</v>
      </c>
      <c r="R1932" s="3"/>
      <c r="W1932"/>
      <c r="AB1932"/>
    </row>
    <row r="1933" spans="1:28" x14ac:dyDescent="0.3">
      <c r="A1933" t="s">
        <v>953</v>
      </c>
      <c r="B1933">
        <v>5020008</v>
      </c>
      <c r="C1933" t="s">
        <v>52</v>
      </c>
      <c r="D1933">
        <v>1</v>
      </c>
      <c r="E1933" s="10">
        <v>32.96</v>
      </c>
      <c r="F1933" s="10">
        <v>32.96</v>
      </c>
      <c r="G1933" s="10">
        <v>32.96</v>
      </c>
      <c r="H1933">
        <v>0</v>
      </c>
      <c r="I1933" s="51" t="str">
        <f>_xlfn.XLOOKUP(Q4_2025[[#This Row],[Artikelnr]],Artikel_prijzen[Artnr],Artikel_prijzen[Groep],"")</f>
        <v/>
      </c>
      <c r="J1933" s="10" t="str">
        <f>_xlfn.XLOOKUP(Q4_2025[[#This Row],[Artikelnr]],Artikel_prijzen[Artnr],Artikel_prijzen[Prijs 2025],"")</f>
        <v/>
      </c>
      <c r="K1933" t="str">
        <f>IF(Q4_2025[[#This Row],[Artikelprijs]]&lt;&gt;"",IF(Q4_2025[[#This Row],[Stuksprijs]]=Q4_2025[[#This Row],[Artikelprijs]],"Prijs gelijk","Prijs wijkt af"),"")</f>
        <v/>
      </c>
      <c r="L1933" t="str">
        <f>IF(Q4_2025[[#This Row],[Relatiekorting percentage]]=0,
    "Nvt",
    IF(Q4_2025[[#This Row],[Brutobedrag 2]] &lt; Q4_2025[[#This Row],[Bruto - Rel.korting]],
        "Nee",
        "Ja"))</f>
        <v>Nvt</v>
      </c>
      <c r="M1933" s="10">
        <f>IF(Q4_2025[[#This Row],[Artikelprijs]]&lt;&gt;"",Q4_2025[[#This Row],[Artikelprijs]],Q4_2025[[#This Row],[Stuksprijs]])</f>
        <v>32.96</v>
      </c>
      <c r="N1933" s="44">
        <f>Q4_2025[[#This Row],[Besteld]]*Q4_2025[[#This Row],[Prijs 2]]</f>
        <v>32.96</v>
      </c>
      <c r="O1933" s="10">
        <f>IF(Q4_2025[[#This Row],[Brutobedrag 2]]&lt;Q4_2025[[#This Row],[Bruto - Rel.korting]],Q4_2025[[#This Row],[Brutobedrag 2]],Q4_2025[[#This Row],[Brutobedrag 2]]*(100-Q4_2025[[#This Row],[Relatiekorting percentage]])/100)</f>
        <v>32.96</v>
      </c>
      <c r="R1933" s="3"/>
      <c r="W1933"/>
      <c r="AB1933"/>
    </row>
    <row r="1934" spans="1:28" x14ac:dyDescent="0.3">
      <c r="A1934" t="s">
        <v>953</v>
      </c>
      <c r="B1934">
        <v>5021026</v>
      </c>
      <c r="C1934" t="s">
        <v>617</v>
      </c>
      <c r="D1934">
        <v>1</v>
      </c>
      <c r="E1934" s="10">
        <v>164.8</v>
      </c>
      <c r="F1934" s="10">
        <v>164.8</v>
      </c>
      <c r="G1934" s="10">
        <v>164.8</v>
      </c>
      <c r="H1934">
        <v>0</v>
      </c>
      <c r="I1934" s="51" t="str">
        <f>_xlfn.XLOOKUP(Q4_2025[[#This Row],[Artikelnr]],Artikel_prijzen[Artnr],Artikel_prijzen[Groep],"")</f>
        <v>Elektra</v>
      </c>
      <c r="J1934" s="10">
        <f>_xlfn.XLOOKUP(Q4_2025[[#This Row],[Artikelnr]],Artikel_prijzen[Artnr],Artikel_prijzen[Prijs 2025],"")</f>
        <v>106.8625</v>
      </c>
      <c r="K1934" t="str">
        <f>IF(Q4_2025[[#This Row],[Artikelprijs]]&lt;&gt;"",IF(Q4_2025[[#This Row],[Stuksprijs]]=Q4_2025[[#This Row],[Artikelprijs]],"Prijs gelijk","Prijs wijkt af"),"")</f>
        <v>Prijs wijkt af</v>
      </c>
      <c r="L1934" t="str">
        <f>IF(Q4_2025[[#This Row],[Relatiekorting percentage]]=0,
    "Nvt",
    IF(Q4_2025[[#This Row],[Brutobedrag 2]] &lt; Q4_2025[[#This Row],[Bruto - Rel.korting]],
        "Nee",
        "Ja"))</f>
        <v>Nvt</v>
      </c>
      <c r="M1934" s="10">
        <f>IF(Q4_2025[[#This Row],[Artikelprijs]]&lt;&gt;"",Q4_2025[[#This Row],[Artikelprijs]],Q4_2025[[#This Row],[Stuksprijs]])</f>
        <v>106.8625</v>
      </c>
      <c r="N1934" s="44">
        <f>Q4_2025[[#This Row],[Besteld]]*Q4_2025[[#This Row],[Prijs 2]]</f>
        <v>106.8625</v>
      </c>
      <c r="O1934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1934" s="3"/>
      <c r="W1934"/>
      <c r="AB1934"/>
    </row>
    <row r="1935" spans="1:28" x14ac:dyDescent="0.3">
      <c r="A1935" t="s">
        <v>953</v>
      </c>
      <c r="B1935">
        <v>5020020</v>
      </c>
      <c r="C1935" t="s">
        <v>864</v>
      </c>
      <c r="D1935">
        <v>1</v>
      </c>
      <c r="E1935" s="10">
        <v>82.4</v>
      </c>
      <c r="F1935" s="10">
        <v>82.4</v>
      </c>
      <c r="G1935" s="10">
        <v>82.4</v>
      </c>
      <c r="H1935">
        <v>0</v>
      </c>
      <c r="I1935" s="51" t="str">
        <f>_xlfn.XLOOKUP(Q4_2025[[#This Row],[Artikelnr]],Artikel_prijzen[Artnr],Artikel_prijzen[Groep],"")</f>
        <v/>
      </c>
      <c r="J1935" s="10" t="str">
        <f>_xlfn.XLOOKUP(Q4_2025[[#This Row],[Artikelnr]],Artikel_prijzen[Artnr],Artikel_prijzen[Prijs 2025],"")</f>
        <v/>
      </c>
      <c r="K1935" t="str">
        <f>IF(Q4_2025[[#This Row],[Artikelprijs]]&lt;&gt;"",IF(Q4_2025[[#This Row],[Stuksprijs]]=Q4_2025[[#This Row],[Artikelprijs]],"Prijs gelijk","Prijs wijkt af"),"")</f>
        <v/>
      </c>
      <c r="L1935" t="str">
        <f>IF(Q4_2025[[#This Row],[Relatiekorting percentage]]=0,
    "Nvt",
    IF(Q4_2025[[#This Row],[Brutobedrag 2]] &lt; Q4_2025[[#This Row],[Bruto - Rel.korting]],
        "Nee",
        "Ja"))</f>
        <v>Nvt</v>
      </c>
      <c r="M1935" s="10">
        <f>IF(Q4_2025[[#This Row],[Artikelprijs]]&lt;&gt;"",Q4_2025[[#This Row],[Artikelprijs]],Q4_2025[[#This Row],[Stuksprijs]])</f>
        <v>82.4</v>
      </c>
      <c r="N1935" s="44">
        <f>Q4_2025[[#This Row],[Besteld]]*Q4_2025[[#This Row],[Prijs 2]]</f>
        <v>82.4</v>
      </c>
      <c r="O1935" s="10">
        <f>IF(Q4_2025[[#This Row],[Brutobedrag 2]]&lt;Q4_2025[[#This Row],[Bruto - Rel.korting]],Q4_2025[[#This Row],[Brutobedrag 2]],Q4_2025[[#This Row],[Brutobedrag 2]]*(100-Q4_2025[[#This Row],[Relatiekorting percentage]])/100)</f>
        <v>82.4</v>
      </c>
      <c r="R1935" s="3"/>
      <c r="W1935"/>
      <c r="AB1935"/>
    </row>
    <row r="1936" spans="1:28" x14ac:dyDescent="0.3">
      <c r="A1936" t="s">
        <v>953</v>
      </c>
      <c r="B1936">
        <v>5022012</v>
      </c>
      <c r="C1936" t="s">
        <v>273</v>
      </c>
      <c r="D1936">
        <v>4</v>
      </c>
      <c r="E1936" s="10">
        <v>12.75</v>
      </c>
      <c r="F1936" s="10">
        <v>51</v>
      </c>
      <c r="G1936" s="10">
        <v>51</v>
      </c>
      <c r="H1936">
        <v>0</v>
      </c>
      <c r="I1936" s="51" t="str">
        <f>_xlfn.XLOOKUP(Q4_2025[[#This Row],[Artikelnr]],Artikel_prijzen[Artnr],Artikel_prijzen[Groep],"")</f>
        <v/>
      </c>
      <c r="J1936" s="10" t="str">
        <f>_xlfn.XLOOKUP(Q4_2025[[#This Row],[Artikelnr]],Artikel_prijzen[Artnr],Artikel_prijzen[Prijs 2025],"")</f>
        <v/>
      </c>
      <c r="K1936" t="str">
        <f>IF(Q4_2025[[#This Row],[Artikelprijs]]&lt;&gt;"",IF(Q4_2025[[#This Row],[Stuksprijs]]=Q4_2025[[#This Row],[Artikelprijs]],"Prijs gelijk","Prijs wijkt af"),"")</f>
        <v/>
      </c>
      <c r="L1936" t="str">
        <f>IF(Q4_2025[[#This Row],[Relatiekorting percentage]]=0,
    "Nvt",
    IF(Q4_2025[[#This Row],[Brutobedrag 2]] &lt; Q4_2025[[#This Row],[Bruto - Rel.korting]],
        "Nee",
        "Ja"))</f>
        <v>Nvt</v>
      </c>
      <c r="M1936" s="10">
        <f>IF(Q4_2025[[#This Row],[Artikelprijs]]&lt;&gt;"",Q4_2025[[#This Row],[Artikelprijs]],Q4_2025[[#This Row],[Stuksprijs]])</f>
        <v>12.75</v>
      </c>
      <c r="N1936" s="44">
        <f>Q4_2025[[#This Row],[Besteld]]*Q4_2025[[#This Row],[Prijs 2]]</f>
        <v>51</v>
      </c>
      <c r="O1936" s="10">
        <f>IF(Q4_2025[[#This Row],[Brutobedrag 2]]&lt;Q4_2025[[#This Row],[Bruto - Rel.korting]],Q4_2025[[#This Row],[Brutobedrag 2]],Q4_2025[[#This Row],[Brutobedrag 2]]*(100-Q4_2025[[#This Row],[Relatiekorting percentage]])/100)</f>
        <v>51</v>
      </c>
      <c r="R1936" s="3"/>
      <c r="W1936"/>
      <c r="AB1936"/>
    </row>
    <row r="1937" spans="1:28" x14ac:dyDescent="0.3">
      <c r="A1937" t="s">
        <v>953</v>
      </c>
      <c r="B1937">
        <v>4801003</v>
      </c>
      <c r="C1937" t="s">
        <v>157</v>
      </c>
      <c r="D1937">
        <v>-2</v>
      </c>
      <c r="E1937" s="10">
        <v>52.88</v>
      </c>
      <c r="F1937" s="10">
        <v>-105.76</v>
      </c>
      <c r="G1937" s="10">
        <v>-84.61</v>
      </c>
      <c r="H1937">
        <v>20</v>
      </c>
      <c r="I1937" s="51" t="str">
        <f>_xlfn.XLOOKUP(Q4_2025[[#This Row],[Artikelnr]],Artikel_prijzen[Artnr],Artikel_prijzen[Groep],"")</f>
        <v/>
      </c>
      <c r="J1937" s="10" t="str">
        <f>_xlfn.XLOOKUP(Q4_2025[[#This Row],[Artikelnr]],Artikel_prijzen[Artnr],Artikel_prijzen[Prijs 2025],"")</f>
        <v/>
      </c>
      <c r="K1937" t="str">
        <f>IF(Q4_2025[[#This Row],[Artikelprijs]]&lt;&gt;"",IF(Q4_2025[[#This Row],[Stuksprijs]]=Q4_2025[[#This Row],[Artikelprijs]],"Prijs gelijk","Prijs wijkt af"),"")</f>
        <v/>
      </c>
      <c r="L1937" t="str">
        <f>IF(Q4_2025[[#This Row],[Relatiekorting percentage]]=0,
    "Nvt",
    IF(Q4_2025[[#This Row],[Brutobedrag 2]] &lt; Q4_2025[[#This Row],[Bruto - Rel.korting]],
        "Nee",
        "Ja"))</f>
        <v>Nee</v>
      </c>
      <c r="M1937" s="10">
        <f>IF(Q4_2025[[#This Row],[Artikelprijs]]&lt;&gt;"",Q4_2025[[#This Row],[Artikelprijs]],Q4_2025[[#This Row],[Stuksprijs]])</f>
        <v>52.88</v>
      </c>
      <c r="N1937" s="44">
        <f>Q4_2025[[#This Row],[Besteld]]*Q4_2025[[#This Row],[Prijs 2]]</f>
        <v>-105.76</v>
      </c>
      <c r="O1937" s="10">
        <f>IF(Q4_2025[[#This Row],[Brutobedrag 2]]&lt;Q4_2025[[#This Row],[Bruto - Rel.korting]],Q4_2025[[#This Row],[Brutobedrag 2]],Q4_2025[[#This Row],[Brutobedrag 2]]*(100-Q4_2025[[#This Row],[Relatiekorting percentage]])/100)</f>
        <v>-105.76</v>
      </c>
      <c r="R1937" s="3"/>
      <c r="W1937"/>
      <c r="AB1937"/>
    </row>
    <row r="1938" spans="1:28" x14ac:dyDescent="0.3">
      <c r="A1938" t="s">
        <v>953</v>
      </c>
      <c r="B1938">
        <v>5020008</v>
      </c>
      <c r="C1938" t="s">
        <v>52</v>
      </c>
      <c r="D1938">
        <v>2</v>
      </c>
      <c r="E1938" s="10">
        <v>32.96</v>
      </c>
      <c r="F1938" s="10">
        <v>65.92</v>
      </c>
      <c r="G1938" s="10">
        <v>65.92</v>
      </c>
      <c r="H1938">
        <v>0</v>
      </c>
      <c r="I1938" s="51" t="str">
        <f>_xlfn.XLOOKUP(Q4_2025[[#This Row],[Artikelnr]],Artikel_prijzen[Artnr],Artikel_prijzen[Groep],"")</f>
        <v/>
      </c>
      <c r="J1938" s="10" t="str">
        <f>_xlfn.XLOOKUP(Q4_2025[[#This Row],[Artikelnr]],Artikel_prijzen[Artnr],Artikel_prijzen[Prijs 2025],"")</f>
        <v/>
      </c>
      <c r="K1938" t="str">
        <f>IF(Q4_2025[[#This Row],[Artikelprijs]]&lt;&gt;"",IF(Q4_2025[[#This Row],[Stuksprijs]]=Q4_2025[[#This Row],[Artikelprijs]],"Prijs gelijk","Prijs wijkt af"),"")</f>
        <v/>
      </c>
      <c r="L1938" t="str">
        <f>IF(Q4_2025[[#This Row],[Relatiekorting percentage]]=0,
    "Nvt",
    IF(Q4_2025[[#This Row],[Brutobedrag 2]] &lt; Q4_2025[[#This Row],[Bruto - Rel.korting]],
        "Nee",
        "Ja"))</f>
        <v>Nvt</v>
      </c>
      <c r="M1938" s="10">
        <f>IF(Q4_2025[[#This Row],[Artikelprijs]]&lt;&gt;"",Q4_2025[[#This Row],[Artikelprijs]],Q4_2025[[#This Row],[Stuksprijs]])</f>
        <v>32.96</v>
      </c>
      <c r="N1938" s="44">
        <f>Q4_2025[[#This Row],[Besteld]]*Q4_2025[[#This Row],[Prijs 2]]</f>
        <v>65.92</v>
      </c>
      <c r="O1938" s="10">
        <f>IF(Q4_2025[[#This Row],[Brutobedrag 2]]&lt;Q4_2025[[#This Row],[Bruto - Rel.korting]],Q4_2025[[#This Row],[Brutobedrag 2]],Q4_2025[[#This Row],[Brutobedrag 2]]*(100-Q4_2025[[#This Row],[Relatiekorting percentage]])/100)</f>
        <v>65.92</v>
      </c>
      <c r="R1938" s="3"/>
      <c r="W1938"/>
      <c r="AB1938"/>
    </row>
    <row r="1939" spans="1:28" x14ac:dyDescent="0.3">
      <c r="A1939" t="s">
        <v>953</v>
      </c>
      <c r="B1939">
        <v>5030228</v>
      </c>
      <c r="C1939" t="s">
        <v>113</v>
      </c>
      <c r="D1939">
        <v>4</v>
      </c>
      <c r="E1939" s="10">
        <v>236.9</v>
      </c>
      <c r="F1939" s="10">
        <v>947.6</v>
      </c>
      <c r="G1939" s="10">
        <v>947.6</v>
      </c>
      <c r="H1939">
        <v>0</v>
      </c>
      <c r="I1939" s="51" t="str">
        <f>_xlfn.XLOOKUP(Q4_2025[[#This Row],[Artikelnr]],Artikel_prijzen[Artnr],Artikel_prijzen[Groep],"")</f>
        <v>Rigging</v>
      </c>
      <c r="J1939" s="10">
        <f>_xlfn.XLOOKUP(Q4_2025[[#This Row],[Artikelnr]],Artikel_prijzen[Artnr],Artikel_prijzen[Prijs 2025],"")</f>
        <v>230</v>
      </c>
      <c r="K1939" t="str">
        <f>IF(Q4_2025[[#This Row],[Artikelprijs]]&lt;&gt;"",IF(Q4_2025[[#This Row],[Stuksprijs]]=Q4_2025[[#This Row],[Artikelprijs]],"Prijs gelijk","Prijs wijkt af"),"")</f>
        <v>Prijs wijkt af</v>
      </c>
      <c r="L1939" t="str">
        <f>IF(Q4_2025[[#This Row],[Relatiekorting percentage]]=0,
    "Nvt",
    IF(Q4_2025[[#This Row],[Brutobedrag 2]] &lt; Q4_2025[[#This Row],[Bruto - Rel.korting]],
        "Nee",
        "Ja"))</f>
        <v>Nvt</v>
      </c>
      <c r="M1939" s="10">
        <f>IF(Q4_2025[[#This Row],[Artikelprijs]]&lt;&gt;"",Q4_2025[[#This Row],[Artikelprijs]],Q4_2025[[#This Row],[Stuksprijs]])</f>
        <v>230</v>
      </c>
      <c r="N1939" s="44">
        <f>Q4_2025[[#This Row],[Besteld]]*Q4_2025[[#This Row],[Prijs 2]]</f>
        <v>920</v>
      </c>
      <c r="O1939" s="10">
        <f>IF(Q4_2025[[#This Row],[Brutobedrag 2]]&lt;Q4_2025[[#This Row],[Bruto - Rel.korting]],Q4_2025[[#This Row],[Brutobedrag 2]],Q4_2025[[#This Row],[Brutobedrag 2]]*(100-Q4_2025[[#This Row],[Relatiekorting percentage]])/100)</f>
        <v>920</v>
      </c>
      <c r="R1939" s="3"/>
      <c r="W1939"/>
      <c r="AB1939"/>
    </row>
    <row r="1940" spans="1:28" x14ac:dyDescent="0.3">
      <c r="A1940" t="s">
        <v>953</v>
      </c>
      <c r="B1940">
        <v>5030028</v>
      </c>
      <c r="C1940" t="s">
        <v>341</v>
      </c>
      <c r="D1940">
        <v>26</v>
      </c>
      <c r="E1940" s="10">
        <v>28.84</v>
      </c>
      <c r="F1940" s="10">
        <v>749.84</v>
      </c>
      <c r="G1940" s="10">
        <v>749.84</v>
      </c>
      <c r="H1940">
        <v>0</v>
      </c>
      <c r="I1940" s="51" t="str">
        <f>_xlfn.XLOOKUP(Q4_2025[[#This Row],[Artikelnr]],Artikel_prijzen[Artnr],Artikel_prijzen[Groep],"")</f>
        <v/>
      </c>
      <c r="J1940" s="10" t="str">
        <f>_xlfn.XLOOKUP(Q4_2025[[#This Row],[Artikelnr]],Artikel_prijzen[Artnr],Artikel_prijzen[Prijs 2025],"")</f>
        <v/>
      </c>
      <c r="K1940" t="str">
        <f>IF(Q4_2025[[#This Row],[Artikelprijs]]&lt;&gt;"",IF(Q4_2025[[#This Row],[Stuksprijs]]=Q4_2025[[#This Row],[Artikelprijs]],"Prijs gelijk","Prijs wijkt af"),"")</f>
        <v/>
      </c>
      <c r="L1940" t="str">
        <f>IF(Q4_2025[[#This Row],[Relatiekorting percentage]]=0,
    "Nvt",
    IF(Q4_2025[[#This Row],[Brutobedrag 2]] &lt; Q4_2025[[#This Row],[Bruto - Rel.korting]],
        "Nee",
        "Ja"))</f>
        <v>Nvt</v>
      </c>
      <c r="M1940" s="10">
        <f>IF(Q4_2025[[#This Row],[Artikelprijs]]&lt;&gt;"",Q4_2025[[#This Row],[Artikelprijs]],Q4_2025[[#This Row],[Stuksprijs]])</f>
        <v>28.84</v>
      </c>
      <c r="N1940" s="44">
        <f>Q4_2025[[#This Row],[Besteld]]*Q4_2025[[#This Row],[Prijs 2]]</f>
        <v>749.84</v>
      </c>
      <c r="O1940" s="10">
        <f>IF(Q4_2025[[#This Row],[Brutobedrag 2]]&lt;Q4_2025[[#This Row],[Bruto - Rel.korting]],Q4_2025[[#This Row],[Brutobedrag 2]],Q4_2025[[#This Row],[Brutobedrag 2]]*(100-Q4_2025[[#This Row],[Relatiekorting percentage]])/100)</f>
        <v>749.84</v>
      </c>
      <c r="R1940" s="3"/>
      <c r="W1940"/>
      <c r="AB1940"/>
    </row>
    <row r="1941" spans="1:28" x14ac:dyDescent="0.3">
      <c r="A1941" t="s">
        <v>953</v>
      </c>
      <c r="B1941">
        <v>5030228</v>
      </c>
      <c r="C1941" t="s">
        <v>113</v>
      </c>
      <c r="D1941">
        <v>3</v>
      </c>
      <c r="E1941" s="10">
        <v>236.9</v>
      </c>
      <c r="F1941" s="10">
        <v>710.7</v>
      </c>
      <c r="G1941" s="10">
        <v>710.7</v>
      </c>
      <c r="H1941">
        <v>0</v>
      </c>
      <c r="I1941" s="51" t="str">
        <f>_xlfn.XLOOKUP(Q4_2025[[#This Row],[Artikelnr]],Artikel_prijzen[Artnr],Artikel_prijzen[Groep],"")</f>
        <v>Rigging</v>
      </c>
      <c r="J1941" s="10">
        <f>_xlfn.XLOOKUP(Q4_2025[[#This Row],[Artikelnr]],Artikel_prijzen[Artnr],Artikel_prijzen[Prijs 2025],"")</f>
        <v>230</v>
      </c>
      <c r="K1941" t="str">
        <f>IF(Q4_2025[[#This Row],[Artikelprijs]]&lt;&gt;"",IF(Q4_2025[[#This Row],[Stuksprijs]]=Q4_2025[[#This Row],[Artikelprijs]],"Prijs gelijk","Prijs wijkt af"),"")</f>
        <v>Prijs wijkt af</v>
      </c>
      <c r="L1941" t="str">
        <f>IF(Q4_2025[[#This Row],[Relatiekorting percentage]]=0,
    "Nvt",
    IF(Q4_2025[[#This Row],[Brutobedrag 2]] &lt; Q4_2025[[#This Row],[Bruto - Rel.korting]],
        "Nee",
        "Ja"))</f>
        <v>Nvt</v>
      </c>
      <c r="M1941" s="10">
        <f>IF(Q4_2025[[#This Row],[Artikelprijs]]&lt;&gt;"",Q4_2025[[#This Row],[Artikelprijs]],Q4_2025[[#This Row],[Stuksprijs]])</f>
        <v>230</v>
      </c>
      <c r="N1941" s="44">
        <f>Q4_2025[[#This Row],[Besteld]]*Q4_2025[[#This Row],[Prijs 2]]</f>
        <v>690</v>
      </c>
      <c r="O1941" s="10">
        <f>IF(Q4_2025[[#This Row],[Brutobedrag 2]]&lt;Q4_2025[[#This Row],[Bruto - Rel.korting]],Q4_2025[[#This Row],[Brutobedrag 2]],Q4_2025[[#This Row],[Brutobedrag 2]]*(100-Q4_2025[[#This Row],[Relatiekorting percentage]])/100)</f>
        <v>690</v>
      </c>
      <c r="R1941" s="3"/>
      <c r="W1941"/>
      <c r="AB1941"/>
    </row>
    <row r="1942" spans="1:28" x14ac:dyDescent="0.3">
      <c r="A1942" t="s">
        <v>953</v>
      </c>
      <c r="B1942">
        <v>5030228</v>
      </c>
      <c r="C1942" t="s">
        <v>113</v>
      </c>
      <c r="D1942">
        <v>4</v>
      </c>
      <c r="E1942" s="10">
        <v>236.9</v>
      </c>
      <c r="F1942" s="10">
        <v>947.6</v>
      </c>
      <c r="G1942" s="10">
        <v>947.6</v>
      </c>
      <c r="H1942">
        <v>0</v>
      </c>
      <c r="I1942" s="51" t="str">
        <f>_xlfn.XLOOKUP(Q4_2025[[#This Row],[Artikelnr]],Artikel_prijzen[Artnr],Artikel_prijzen[Groep],"")</f>
        <v>Rigging</v>
      </c>
      <c r="J1942" s="10">
        <f>_xlfn.XLOOKUP(Q4_2025[[#This Row],[Artikelnr]],Artikel_prijzen[Artnr],Artikel_prijzen[Prijs 2025],"")</f>
        <v>230</v>
      </c>
      <c r="K1942" t="str">
        <f>IF(Q4_2025[[#This Row],[Artikelprijs]]&lt;&gt;"",IF(Q4_2025[[#This Row],[Stuksprijs]]=Q4_2025[[#This Row],[Artikelprijs]],"Prijs gelijk","Prijs wijkt af"),"")</f>
        <v>Prijs wijkt af</v>
      </c>
      <c r="L1942" t="str">
        <f>IF(Q4_2025[[#This Row],[Relatiekorting percentage]]=0,
    "Nvt",
    IF(Q4_2025[[#This Row],[Brutobedrag 2]] &lt; Q4_2025[[#This Row],[Bruto - Rel.korting]],
        "Nee",
        "Ja"))</f>
        <v>Nvt</v>
      </c>
      <c r="M1942" s="10">
        <f>IF(Q4_2025[[#This Row],[Artikelprijs]]&lt;&gt;"",Q4_2025[[#This Row],[Artikelprijs]],Q4_2025[[#This Row],[Stuksprijs]])</f>
        <v>230</v>
      </c>
      <c r="N1942" s="44">
        <f>Q4_2025[[#This Row],[Besteld]]*Q4_2025[[#This Row],[Prijs 2]]</f>
        <v>920</v>
      </c>
      <c r="O1942" s="10">
        <f>IF(Q4_2025[[#This Row],[Brutobedrag 2]]&lt;Q4_2025[[#This Row],[Bruto - Rel.korting]],Q4_2025[[#This Row],[Brutobedrag 2]],Q4_2025[[#This Row],[Brutobedrag 2]]*(100-Q4_2025[[#This Row],[Relatiekorting percentage]])/100)</f>
        <v>920</v>
      </c>
      <c r="R1942" s="3"/>
      <c r="W1942"/>
      <c r="AB1942"/>
    </row>
    <row r="1943" spans="1:28" x14ac:dyDescent="0.3">
      <c r="A1943" t="s">
        <v>953</v>
      </c>
      <c r="B1943">
        <v>5030028</v>
      </c>
      <c r="C1943" t="s">
        <v>341</v>
      </c>
      <c r="D1943">
        <v>13</v>
      </c>
      <c r="E1943" s="10">
        <v>28.84</v>
      </c>
      <c r="F1943" s="10">
        <v>374.92</v>
      </c>
      <c r="G1943" s="10">
        <v>374.92</v>
      </c>
      <c r="H1943">
        <v>0</v>
      </c>
      <c r="I1943" s="51" t="str">
        <f>_xlfn.XLOOKUP(Q4_2025[[#This Row],[Artikelnr]],Artikel_prijzen[Artnr],Artikel_prijzen[Groep],"")</f>
        <v/>
      </c>
      <c r="J1943" s="10" t="str">
        <f>_xlfn.XLOOKUP(Q4_2025[[#This Row],[Artikelnr]],Artikel_prijzen[Artnr],Artikel_prijzen[Prijs 2025],"")</f>
        <v/>
      </c>
      <c r="K1943" t="str">
        <f>IF(Q4_2025[[#This Row],[Artikelprijs]]&lt;&gt;"",IF(Q4_2025[[#This Row],[Stuksprijs]]=Q4_2025[[#This Row],[Artikelprijs]],"Prijs gelijk","Prijs wijkt af"),"")</f>
        <v/>
      </c>
      <c r="L1943" t="str">
        <f>IF(Q4_2025[[#This Row],[Relatiekorting percentage]]=0,
    "Nvt",
    IF(Q4_2025[[#This Row],[Brutobedrag 2]] &lt; Q4_2025[[#This Row],[Bruto - Rel.korting]],
        "Nee",
        "Ja"))</f>
        <v>Nvt</v>
      </c>
      <c r="M1943" s="10">
        <f>IF(Q4_2025[[#This Row],[Artikelprijs]]&lt;&gt;"",Q4_2025[[#This Row],[Artikelprijs]],Q4_2025[[#This Row],[Stuksprijs]])</f>
        <v>28.84</v>
      </c>
      <c r="N1943" s="44">
        <f>Q4_2025[[#This Row],[Besteld]]*Q4_2025[[#This Row],[Prijs 2]]</f>
        <v>374.92</v>
      </c>
      <c r="O1943" s="10">
        <f>IF(Q4_2025[[#This Row],[Brutobedrag 2]]&lt;Q4_2025[[#This Row],[Bruto - Rel.korting]],Q4_2025[[#This Row],[Brutobedrag 2]],Q4_2025[[#This Row],[Brutobedrag 2]]*(100-Q4_2025[[#This Row],[Relatiekorting percentage]])/100)</f>
        <v>374.92</v>
      </c>
      <c r="R1943" s="3"/>
      <c r="W1943"/>
      <c r="AB1943"/>
    </row>
    <row r="1944" spans="1:28" x14ac:dyDescent="0.3">
      <c r="A1944" t="s">
        <v>953</v>
      </c>
      <c r="B1944">
        <v>2003003</v>
      </c>
      <c r="C1944" t="s">
        <v>650</v>
      </c>
      <c r="D1944">
        <v>1</v>
      </c>
      <c r="E1944" s="10">
        <v>0</v>
      </c>
      <c r="F1944" s="10">
        <v>0</v>
      </c>
      <c r="G1944" s="10">
        <v>0</v>
      </c>
      <c r="H1944">
        <v>0</v>
      </c>
      <c r="I1944" s="51" t="str">
        <f>_xlfn.XLOOKUP(Q4_2025[[#This Row],[Artikelnr]],Artikel_prijzen[Artnr],Artikel_prijzen[Groep],"")</f>
        <v/>
      </c>
      <c r="J1944" s="10" t="str">
        <f>_xlfn.XLOOKUP(Q4_2025[[#This Row],[Artikelnr]],Artikel_prijzen[Artnr],Artikel_prijzen[Prijs 2025],"")</f>
        <v/>
      </c>
      <c r="K1944" t="str">
        <f>IF(Q4_2025[[#This Row],[Artikelprijs]]&lt;&gt;"",IF(Q4_2025[[#This Row],[Stuksprijs]]=Q4_2025[[#This Row],[Artikelprijs]],"Prijs gelijk","Prijs wijkt af"),"")</f>
        <v/>
      </c>
      <c r="L1944" t="str">
        <f>IF(Q4_2025[[#This Row],[Relatiekorting percentage]]=0,
    "Nvt",
    IF(Q4_2025[[#This Row],[Brutobedrag 2]] &lt; Q4_2025[[#This Row],[Bruto - Rel.korting]],
        "Nee",
        "Ja"))</f>
        <v>Nvt</v>
      </c>
      <c r="M1944" s="10">
        <f>IF(Q4_2025[[#This Row],[Artikelprijs]]&lt;&gt;"",Q4_2025[[#This Row],[Artikelprijs]],Q4_2025[[#This Row],[Stuksprijs]])</f>
        <v>0</v>
      </c>
      <c r="N1944" s="44">
        <f>Q4_2025[[#This Row],[Besteld]]*Q4_2025[[#This Row],[Prijs 2]]</f>
        <v>0</v>
      </c>
      <c r="O1944" s="10">
        <f>IF(Q4_2025[[#This Row],[Brutobedrag 2]]&lt;Q4_2025[[#This Row],[Bruto - Rel.korting]],Q4_2025[[#This Row],[Brutobedrag 2]],Q4_2025[[#This Row],[Brutobedrag 2]]*(100-Q4_2025[[#This Row],[Relatiekorting percentage]])/100)</f>
        <v>0</v>
      </c>
      <c r="R1944" s="3"/>
      <c r="W1944"/>
      <c r="AB1944"/>
    </row>
    <row r="1945" spans="1:28" x14ac:dyDescent="0.3">
      <c r="A1945" t="s">
        <v>953</v>
      </c>
      <c r="B1945">
        <v>5030228</v>
      </c>
      <c r="C1945" t="s">
        <v>113</v>
      </c>
      <c r="D1945">
        <v>4</v>
      </c>
      <c r="E1945" s="10">
        <v>236.9</v>
      </c>
      <c r="F1945" s="10">
        <v>947.6</v>
      </c>
      <c r="G1945" s="10">
        <v>315.93</v>
      </c>
      <c r="H1945">
        <v>67</v>
      </c>
      <c r="I1945" s="51" t="str">
        <f>_xlfn.XLOOKUP(Q4_2025[[#This Row],[Artikelnr]],Artikel_prijzen[Artnr],Artikel_prijzen[Groep],"")</f>
        <v>Rigging</v>
      </c>
      <c r="J1945" s="10">
        <f>_xlfn.XLOOKUP(Q4_2025[[#This Row],[Artikelnr]],Artikel_prijzen[Artnr],Artikel_prijzen[Prijs 2025],"")</f>
        <v>230</v>
      </c>
      <c r="K1945" t="str">
        <f>IF(Q4_2025[[#This Row],[Artikelprijs]]&lt;&gt;"",IF(Q4_2025[[#This Row],[Stuksprijs]]=Q4_2025[[#This Row],[Artikelprijs]],"Prijs gelijk","Prijs wijkt af"),"")</f>
        <v>Prijs wijkt af</v>
      </c>
      <c r="L1945" t="str">
        <f>IF(Q4_2025[[#This Row],[Relatiekorting percentage]]=0,
    "Nvt",
    IF(Q4_2025[[#This Row],[Brutobedrag 2]] &lt; Q4_2025[[#This Row],[Bruto - Rel.korting]],
        "Nee",
        "Ja"))</f>
        <v>Ja</v>
      </c>
      <c r="M1945" s="10">
        <f>IF(Q4_2025[[#This Row],[Artikelprijs]]&lt;&gt;"",Q4_2025[[#This Row],[Artikelprijs]],Q4_2025[[#This Row],[Stuksprijs]])</f>
        <v>230</v>
      </c>
      <c r="N1945" s="44">
        <f>Q4_2025[[#This Row],[Besteld]]*Q4_2025[[#This Row],[Prijs 2]]</f>
        <v>920</v>
      </c>
      <c r="O1945" s="10">
        <f>IF(Q4_2025[[#This Row],[Brutobedrag 2]]&lt;Q4_2025[[#This Row],[Bruto - Rel.korting]],Q4_2025[[#This Row],[Brutobedrag 2]],Q4_2025[[#This Row],[Brutobedrag 2]]*(100-Q4_2025[[#This Row],[Relatiekorting percentage]])/100)</f>
        <v>303.60000000000002</v>
      </c>
      <c r="R1945" s="3"/>
      <c r="W1945"/>
      <c r="AB1945"/>
    </row>
    <row r="1946" spans="1:28" x14ac:dyDescent="0.3">
      <c r="A1946" t="s">
        <v>953</v>
      </c>
      <c r="B1946">
        <v>5030228</v>
      </c>
      <c r="C1946" t="s">
        <v>113</v>
      </c>
      <c r="D1946">
        <v>4</v>
      </c>
      <c r="E1946" s="10">
        <v>236.9</v>
      </c>
      <c r="F1946" s="10">
        <v>947.6</v>
      </c>
      <c r="G1946" s="10">
        <v>947.6</v>
      </c>
      <c r="H1946">
        <v>0</v>
      </c>
      <c r="I1946" s="51" t="str">
        <f>_xlfn.XLOOKUP(Q4_2025[[#This Row],[Artikelnr]],Artikel_prijzen[Artnr],Artikel_prijzen[Groep],"")</f>
        <v>Rigging</v>
      </c>
      <c r="J1946" s="10">
        <f>_xlfn.XLOOKUP(Q4_2025[[#This Row],[Artikelnr]],Artikel_prijzen[Artnr],Artikel_prijzen[Prijs 2025],"")</f>
        <v>230</v>
      </c>
      <c r="K1946" t="str">
        <f>IF(Q4_2025[[#This Row],[Artikelprijs]]&lt;&gt;"",IF(Q4_2025[[#This Row],[Stuksprijs]]=Q4_2025[[#This Row],[Artikelprijs]],"Prijs gelijk","Prijs wijkt af"),"")</f>
        <v>Prijs wijkt af</v>
      </c>
      <c r="L1946" t="str">
        <f>IF(Q4_2025[[#This Row],[Relatiekorting percentage]]=0,
    "Nvt",
    IF(Q4_2025[[#This Row],[Brutobedrag 2]] &lt; Q4_2025[[#This Row],[Bruto - Rel.korting]],
        "Nee",
        "Ja"))</f>
        <v>Nvt</v>
      </c>
      <c r="M1946" s="10">
        <f>IF(Q4_2025[[#This Row],[Artikelprijs]]&lt;&gt;"",Q4_2025[[#This Row],[Artikelprijs]],Q4_2025[[#This Row],[Stuksprijs]])</f>
        <v>230</v>
      </c>
      <c r="N1946" s="44">
        <f>Q4_2025[[#This Row],[Besteld]]*Q4_2025[[#This Row],[Prijs 2]]</f>
        <v>920</v>
      </c>
      <c r="O1946" s="10">
        <f>IF(Q4_2025[[#This Row],[Brutobedrag 2]]&lt;Q4_2025[[#This Row],[Bruto - Rel.korting]],Q4_2025[[#This Row],[Brutobedrag 2]],Q4_2025[[#This Row],[Brutobedrag 2]]*(100-Q4_2025[[#This Row],[Relatiekorting percentage]])/100)</f>
        <v>920</v>
      </c>
      <c r="R1946" s="3"/>
      <c r="W1946"/>
      <c r="AB1946"/>
    </row>
    <row r="1947" spans="1:28" x14ac:dyDescent="0.3">
      <c r="A1947" t="s">
        <v>953</v>
      </c>
      <c r="B1947">
        <v>5030228</v>
      </c>
      <c r="C1947" t="s">
        <v>113</v>
      </c>
      <c r="D1947">
        <v>4</v>
      </c>
      <c r="E1947" s="10">
        <v>236.9</v>
      </c>
      <c r="F1947" s="10">
        <v>947.6</v>
      </c>
      <c r="G1947" s="10">
        <v>315.93</v>
      </c>
      <c r="H1947">
        <v>67</v>
      </c>
      <c r="I1947" s="51" t="str">
        <f>_xlfn.XLOOKUP(Q4_2025[[#This Row],[Artikelnr]],Artikel_prijzen[Artnr],Artikel_prijzen[Groep],"")</f>
        <v>Rigging</v>
      </c>
      <c r="J1947" s="10">
        <f>_xlfn.XLOOKUP(Q4_2025[[#This Row],[Artikelnr]],Artikel_prijzen[Artnr],Artikel_prijzen[Prijs 2025],"")</f>
        <v>230</v>
      </c>
      <c r="K1947" t="str">
        <f>IF(Q4_2025[[#This Row],[Artikelprijs]]&lt;&gt;"",IF(Q4_2025[[#This Row],[Stuksprijs]]=Q4_2025[[#This Row],[Artikelprijs]],"Prijs gelijk","Prijs wijkt af"),"")</f>
        <v>Prijs wijkt af</v>
      </c>
      <c r="L1947" t="str">
        <f>IF(Q4_2025[[#This Row],[Relatiekorting percentage]]=0,
    "Nvt",
    IF(Q4_2025[[#This Row],[Brutobedrag 2]] &lt; Q4_2025[[#This Row],[Bruto - Rel.korting]],
        "Nee",
        "Ja"))</f>
        <v>Ja</v>
      </c>
      <c r="M1947" s="10">
        <f>IF(Q4_2025[[#This Row],[Artikelprijs]]&lt;&gt;"",Q4_2025[[#This Row],[Artikelprijs]],Q4_2025[[#This Row],[Stuksprijs]])</f>
        <v>230</v>
      </c>
      <c r="N1947" s="44">
        <f>Q4_2025[[#This Row],[Besteld]]*Q4_2025[[#This Row],[Prijs 2]]</f>
        <v>920</v>
      </c>
      <c r="O1947" s="10">
        <f>IF(Q4_2025[[#This Row],[Brutobedrag 2]]&lt;Q4_2025[[#This Row],[Bruto - Rel.korting]],Q4_2025[[#This Row],[Brutobedrag 2]],Q4_2025[[#This Row],[Brutobedrag 2]]*(100-Q4_2025[[#This Row],[Relatiekorting percentage]])/100)</f>
        <v>303.60000000000002</v>
      </c>
      <c r="R1947" s="3"/>
      <c r="W1947"/>
      <c r="AB1947"/>
    </row>
    <row r="1948" spans="1:28" x14ac:dyDescent="0.3">
      <c r="A1948" t="s">
        <v>953</v>
      </c>
      <c r="B1948">
        <v>5030228</v>
      </c>
      <c r="C1948" t="s">
        <v>113</v>
      </c>
      <c r="D1948">
        <v>4</v>
      </c>
      <c r="E1948" s="10">
        <v>236.9</v>
      </c>
      <c r="F1948" s="10">
        <v>947.6</v>
      </c>
      <c r="G1948" s="10">
        <v>316.5</v>
      </c>
      <c r="H1948">
        <v>67</v>
      </c>
      <c r="I1948" s="51" t="str">
        <f>_xlfn.XLOOKUP(Q4_2025[[#This Row],[Artikelnr]],Artikel_prijzen[Artnr],Artikel_prijzen[Groep],"")</f>
        <v>Rigging</v>
      </c>
      <c r="J1948" s="10">
        <f>_xlfn.XLOOKUP(Q4_2025[[#This Row],[Artikelnr]],Artikel_prijzen[Artnr],Artikel_prijzen[Prijs 2025],"")</f>
        <v>230</v>
      </c>
      <c r="K1948" t="str">
        <f>IF(Q4_2025[[#This Row],[Artikelprijs]]&lt;&gt;"",IF(Q4_2025[[#This Row],[Stuksprijs]]=Q4_2025[[#This Row],[Artikelprijs]],"Prijs gelijk","Prijs wijkt af"),"")</f>
        <v>Prijs wijkt af</v>
      </c>
      <c r="L1948" t="str">
        <f>IF(Q4_2025[[#This Row],[Relatiekorting percentage]]=0,
    "Nvt",
    IF(Q4_2025[[#This Row],[Brutobedrag 2]] &lt; Q4_2025[[#This Row],[Bruto - Rel.korting]],
        "Nee",
        "Ja"))</f>
        <v>Ja</v>
      </c>
      <c r="M1948" s="10">
        <f>IF(Q4_2025[[#This Row],[Artikelprijs]]&lt;&gt;"",Q4_2025[[#This Row],[Artikelprijs]],Q4_2025[[#This Row],[Stuksprijs]])</f>
        <v>230</v>
      </c>
      <c r="N1948" s="44">
        <f>Q4_2025[[#This Row],[Besteld]]*Q4_2025[[#This Row],[Prijs 2]]</f>
        <v>920</v>
      </c>
      <c r="O1948" s="10">
        <f>IF(Q4_2025[[#This Row],[Brutobedrag 2]]&lt;Q4_2025[[#This Row],[Bruto - Rel.korting]],Q4_2025[[#This Row],[Brutobedrag 2]],Q4_2025[[#This Row],[Brutobedrag 2]]*(100-Q4_2025[[#This Row],[Relatiekorting percentage]])/100)</f>
        <v>303.60000000000002</v>
      </c>
      <c r="R1948" s="3"/>
      <c r="W1948"/>
      <c r="AB1948"/>
    </row>
    <row r="1949" spans="1:28" x14ac:dyDescent="0.3">
      <c r="A1949" t="s">
        <v>953</v>
      </c>
      <c r="B1949">
        <v>5030234</v>
      </c>
      <c r="C1949" t="s">
        <v>155</v>
      </c>
      <c r="D1949">
        <v>3</v>
      </c>
      <c r="E1949" s="10">
        <v>180.25</v>
      </c>
      <c r="F1949" s="10">
        <v>540.75</v>
      </c>
      <c r="G1949" s="10">
        <v>378.52</v>
      </c>
      <c r="H1949">
        <v>30</v>
      </c>
      <c r="I1949" s="51" t="str">
        <f>_xlfn.XLOOKUP(Q4_2025[[#This Row],[Artikelnr]],Artikel_prijzen[Artnr],Artikel_prijzen[Groep],"")</f>
        <v>Rigging</v>
      </c>
      <c r="J1949" s="10">
        <f>_xlfn.XLOOKUP(Q4_2025[[#This Row],[Artikelnr]],Artikel_prijzen[Artnr],Artikel_prijzen[Prijs 2025],"")</f>
        <v>175</v>
      </c>
      <c r="K1949" t="str">
        <f>IF(Q4_2025[[#This Row],[Artikelprijs]]&lt;&gt;"",IF(Q4_2025[[#This Row],[Stuksprijs]]=Q4_2025[[#This Row],[Artikelprijs]],"Prijs gelijk","Prijs wijkt af"),"")</f>
        <v>Prijs wijkt af</v>
      </c>
      <c r="L1949" t="str">
        <f>IF(Q4_2025[[#This Row],[Relatiekorting percentage]]=0,
    "Nvt",
    IF(Q4_2025[[#This Row],[Brutobedrag 2]] &lt; Q4_2025[[#This Row],[Bruto - Rel.korting]],
        "Nee",
        "Ja"))</f>
        <v>Ja</v>
      </c>
      <c r="M1949" s="10">
        <f>IF(Q4_2025[[#This Row],[Artikelprijs]]&lt;&gt;"",Q4_2025[[#This Row],[Artikelprijs]],Q4_2025[[#This Row],[Stuksprijs]])</f>
        <v>175</v>
      </c>
      <c r="N1949" s="44">
        <f>Q4_2025[[#This Row],[Besteld]]*Q4_2025[[#This Row],[Prijs 2]]</f>
        <v>525</v>
      </c>
      <c r="O1949" s="10">
        <f>IF(Q4_2025[[#This Row],[Brutobedrag 2]]&lt;Q4_2025[[#This Row],[Bruto - Rel.korting]],Q4_2025[[#This Row],[Brutobedrag 2]],Q4_2025[[#This Row],[Brutobedrag 2]]*(100-Q4_2025[[#This Row],[Relatiekorting percentage]])/100)</f>
        <v>367.5</v>
      </c>
      <c r="R1949" s="3"/>
      <c r="W1949"/>
      <c r="AB1949"/>
    </row>
    <row r="1950" spans="1:28" x14ac:dyDescent="0.3">
      <c r="A1950" t="s">
        <v>953</v>
      </c>
      <c r="B1950">
        <v>5030228</v>
      </c>
      <c r="C1950" t="s">
        <v>113</v>
      </c>
      <c r="D1950">
        <v>6</v>
      </c>
      <c r="E1950" s="10">
        <v>236.9</v>
      </c>
      <c r="F1950" s="10">
        <v>1421.4</v>
      </c>
      <c r="G1950" s="10">
        <v>994.98</v>
      </c>
      <c r="H1950">
        <v>30</v>
      </c>
      <c r="I1950" s="51" t="str">
        <f>_xlfn.XLOOKUP(Q4_2025[[#This Row],[Artikelnr]],Artikel_prijzen[Artnr],Artikel_prijzen[Groep],"")</f>
        <v>Rigging</v>
      </c>
      <c r="J1950" s="10">
        <f>_xlfn.XLOOKUP(Q4_2025[[#This Row],[Artikelnr]],Artikel_prijzen[Artnr],Artikel_prijzen[Prijs 2025],"")</f>
        <v>230</v>
      </c>
      <c r="K1950" t="str">
        <f>IF(Q4_2025[[#This Row],[Artikelprijs]]&lt;&gt;"",IF(Q4_2025[[#This Row],[Stuksprijs]]=Q4_2025[[#This Row],[Artikelprijs]],"Prijs gelijk","Prijs wijkt af"),"")</f>
        <v>Prijs wijkt af</v>
      </c>
      <c r="L1950" t="str">
        <f>IF(Q4_2025[[#This Row],[Relatiekorting percentage]]=0,
    "Nvt",
    IF(Q4_2025[[#This Row],[Brutobedrag 2]] &lt; Q4_2025[[#This Row],[Bruto - Rel.korting]],
        "Nee",
        "Ja"))</f>
        <v>Ja</v>
      </c>
      <c r="M1950" s="10">
        <f>IF(Q4_2025[[#This Row],[Artikelprijs]]&lt;&gt;"",Q4_2025[[#This Row],[Artikelprijs]],Q4_2025[[#This Row],[Stuksprijs]])</f>
        <v>230</v>
      </c>
      <c r="N1950" s="44">
        <f>Q4_2025[[#This Row],[Besteld]]*Q4_2025[[#This Row],[Prijs 2]]</f>
        <v>1380</v>
      </c>
      <c r="O1950" s="10">
        <f>IF(Q4_2025[[#This Row],[Brutobedrag 2]]&lt;Q4_2025[[#This Row],[Bruto - Rel.korting]],Q4_2025[[#This Row],[Brutobedrag 2]],Q4_2025[[#This Row],[Brutobedrag 2]]*(100-Q4_2025[[#This Row],[Relatiekorting percentage]])/100)</f>
        <v>966</v>
      </c>
      <c r="R1950" s="3"/>
      <c r="W1950"/>
      <c r="AB1950"/>
    </row>
    <row r="1951" spans="1:28" x14ac:dyDescent="0.3">
      <c r="A1951" t="s">
        <v>953</v>
      </c>
      <c r="B1951">
        <v>5031009</v>
      </c>
      <c r="C1951" t="s">
        <v>141</v>
      </c>
      <c r="D1951">
        <v>6</v>
      </c>
      <c r="E1951" s="10">
        <v>89.61</v>
      </c>
      <c r="F1951" s="10">
        <v>537.66</v>
      </c>
      <c r="G1951" s="10">
        <v>376.36</v>
      </c>
      <c r="H1951">
        <v>30</v>
      </c>
      <c r="I1951" s="51" t="str">
        <f>_xlfn.XLOOKUP(Q4_2025[[#This Row],[Artikelnr]],Artikel_prijzen[Artnr],Artikel_prijzen[Groep],"")</f>
        <v/>
      </c>
      <c r="J1951" s="10" t="str">
        <f>_xlfn.XLOOKUP(Q4_2025[[#This Row],[Artikelnr]],Artikel_prijzen[Artnr],Artikel_prijzen[Prijs 2025],"")</f>
        <v/>
      </c>
      <c r="K1951" t="str">
        <f>IF(Q4_2025[[#This Row],[Artikelprijs]]&lt;&gt;"",IF(Q4_2025[[#This Row],[Stuksprijs]]=Q4_2025[[#This Row],[Artikelprijs]],"Prijs gelijk","Prijs wijkt af"),"")</f>
        <v/>
      </c>
      <c r="L1951" t="str">
        <f>IF(Q4_2025[[#This Row],[Relatiekorting percentage]]=0,
    "Nvt",
    IF(Q4_2025[[#This Row],[Brutobedrag 2]] &lt; Q4_2025[[#This Row],[Bruto - Rel.korting]],
        "Nee",
        "Ja"))</f>
        <v>Ja</v>
      </c>
      <c r="M1951" s="10">
        <f>IF(Q4_2025[[#This Row],[Artikelprijs]]&lt;&gt;"",Q4_2025[[#This Row],[Artikelprijs]],Q4_2025[[#This Row],[Stuksprijs]])</f>
        <v>89.61</v>
      </c>
      <c r="N1951" s="44">
        <f>Q4_2025[[#This Row],[Besteld]]*Q4_2025[[#This Row],[Prijs 2]]</f>
        <v>537.66</v>
      </c>
      <c r="O1951" s="10">
        <f>IF(Q4_2025[[#This Row],[Brutobedrag 2]]&lt;Q4_2025[[#This Row],[Bruto - Rel.korting]],Q4_2025[[#This Row],[Brutobedrag 2]],Q4_2025[[#This Row],[Brutobedrag 2]]*(100-Q4_2025[[#This Row],[Relatiekorting percentage]])/100)</f>
        <v>376.36199999999997</v>
      </c>
      <c r="R1951" s="3"/>
      <c r="W1951"/>
      <c r="AB1951"/>
    </row>
    <row r="1952" spans="1:28" x14ac:dyDescent="0.3">
      <c r="A1952" t="s">
        <v>953</v>
      </c>
      <c r="B1952">
        <v>5030226</v>
      </c>
      <c r="C1952" t="s">
        <v>291</v>
      </c>
      <c r="D1952">
        <v>4</v>
      </c>
      <c r="E1952" s="10">
        <v>159.65</v>
      </c>
      <c r="F1952" s="10">
        <v>638.6</v>
      </c>
      <c r="G1952" s="10">
        <v>638.6</v>
      </c>
      <c r="H1952">
        <v>0</v>
      </c>
      <c r="I1952" s="51" t="str">
        <f>_xlfn.XLOOKUP(Q4_2025[[#This Row],[Artikelnr]],Artikel_prijzen[Artnr],Artikel_prijzen[Groep],"")</f>
        <v>Rigging</v>
      </c>
      <c r="J1952" s="10">
        <f>_xlfn.XLOOKUP(Q4_2025[[#This Row],[Artikelnr]],Artikel_prijzen[Artnr],Artikel_prijzen[Prijs 2025],"")</f>
        <v>155</v>
      </c>
      <c r="K1952" t="str">
        <f>IF(Q4_2025[[#This Row],[Artikelprijs]]&lt;&gt;"",IF(Q4_2025[[#This Row],[Stuksprijs]]=Q4_2025[[#This Row],[Artikelprijs]],"Prijs gelijk","Prijs wijkt af"),"")</f>
        <v>Prijs wijkt af</v>
      </c>
      <c r="L1952" t="str">
        <f>IF(Q4_2025[[#This Row],[Relatiekorting percentage]]=0,
    "Nvt",
    IF(Q4_2025[[#This Row],[Brutobedrag 2]] &lt; Q4_2025[[#This Row],[Bruto - Rel.korting]],
        "Nee",
        "Ja"))</f>
        <v>Nvt</v>
      </c>
      <c r="M1952" s="10">
        <f>IF(Q4_2025[[#This Row],[Artikelprijs]]&lt;&gt;"",Q4_2025[[#This Row],[Artikelprijs]],Q4_2025[[#This Row],[Stuksprijs]])</f>
        <v>155</v>
      </c>
      <c r="N1952" s="44">
        <f>Q4_2025[[#This Row],[Besteld]]*Q4_2025[[#This Row],[Prijs 2]]</f>
        <v>620</v>
      </c>
      <c r="O1952" s="10">
        <f>IF(Q4_2025[[#This Row],[Brutobedrag 2]]&lt;Q4_2025[[#This Row],[Bruto - Rel.korting]],Q4_2025[[#This Row],[Brutobedrag 2]],Q4_2025[[#This Row],[Brutobedrag 2]]*(100-Q4_2025[[#This Row],[Relatiekorting percentage]])/100)</f>
        <v>620</v>
      </c>
      <c r="R1952" s="3"/>
      <c r="W1952"/>
      <c r="AB1952"/>
    </row>
    <row r="1953" spans="1:28" x14ac:dyDescent="0.3">
      <c r="A1953" t="s">
        <v>953</v>
      </c>
      <c r="B1953">
        <v>5030028</v>
      </c>
      <c r="C1953" t="s">
        <v>341</v>
      </c>
      <c r="D1953">
        <v>13</v>
      </c>
      <c r="E1953" s="10">
        <v>28.84</v>
      </c>
      <c r="F1953" s="10">
        <v>374.92</v>
      </c>
      <c r="G1953" s="10">
        <v>374.92</v>
      </c>
      <c r="H1953">
        <v>0</v>
      </c>
      <c r="I1953" s="51" t="str">
        <f>_xlfn.XLOOKUP(Q4_2025[[#This Row],[Artikelnr]],Artikel_prijzen[Artnr],Artikel_prijzen[Groep],"")</f>
        <v/>
      </c>
      <c r="J1953" s="10" t="str">
        <f>_xlfn.XLOOKUP(Q4_2025[[#This Row],[Artikelnr]],Artikel_prijzen[Artnr],Artikel_prijzen[Prijs 2025],"")</f>
        <v/>
      </c>
      <c r="K1953" t="str">
        <f>IF(Q4_2025[[#This Row],[Artikelprijs]]&lt;&gt;"",IF(Q4_2025[[#This Row],[Stuksprijs]]=Q4_2025[[#This Row],[Artikelprijs]],"Prijs gelijk","Prijs wijkt af"),"")</f>
        <v/>
      </c>
      <c r="L1953" t="str">
        <f>IF(Q4_2025[[#This Row],[Relatiekorting percentage]]=0,
    "Nvt",
    IF(Q4_2025[[#This Row],[Brutobedrag 2]] &lt; Q4_2025[[#This Row],[Bruto - Rel.korting]],
        "Nee",
        "Ja"))</f>
        <v>Nvt</v>
      </c>
      <c r="M1953" s="10">
        <f>IF(Q4_2025[[#This Row],[Artikelprijs]]&lt;&gt;"",Q4_2025[[#This Row],[Artikelprijs]],Q4_2025[[#This Row],[Stuksprijs]])</f>
        <v>28.84</v>
      </c>
      <c r="N1953" s="44">
        <f>Q4_2025[[#This Row],[Besteld]]*Q4_2025[[#This Row],[Prijs 2]]</f>
        <v>374.92</v>
      </c>
      <c r="O1953" s="10">
        <f>IF(Q4_2025[[#This Row],[Brutobedrag 2]]&lt;Q4_2025[[#This Row],[Bruto - Rel.korting]],Q4_2025[[#This Row],[Brutobedrag 2]],Q4_2025[[#This Row],[Brutobedrag 2]]*(100-Q4_2025[[#This Row],[Relatiekorting percentage]])/100)</f>
        <v>374.92</v>
      </c>
      <c r="R1953" s="3"/>
      <c r="W1953"/>
      <c r="AB1953"/>
    </row>
    <row r="1954" spans="1:28" x14ac:dyDescent="0.3">
      <c r="A1954" t="s">
        <v>954</v>
      </c>
      <c r="B1954">
        <v>5021001</v>
      </c>
      <c r="C1954" t="s">
        <v>8</v>
      </c>
      <c r="D1954">
        <v>12</v>
      </c>
      <c r="E1954" s="10">
        <v>154.5</v>
      </c>
      <c r="F1954" s="10">
        <v>1854</v>
      </c>
      <c r="G1954" s="10">
        <v>1483.2</v>
      </c>
      <c r="H1954">
        <v>20</v>
      </c>
      <c r="I1954" s="51" t="str">
        <f>_xlfn.XLOOKUP(Q4_2025[[#This Row],[Artikelnr]],Artikel_prijzen[Artnr],Artikel_prijzen[Groep],"")</f>
        <v>Elektra</v>
      </c>
      <c r="J1954" s="10">
        <f>_xlfn.XLOOKUP(Q4_2025[[#This Row],[Artikelnr]],Artikel_prijzen[Artnr],Artikel_prijzen[Prijs 2025],"")</f>
        <v>106.8625</v>
      </c>
      <c r="K1954" t="str">
        <f>IF(Q4_2025[[#This Row],[Artikelprijs]]&lt;&gt;"",IF(Q4_2025[[#This Row],[Stuksprijs]]=Q4_2025[[#This Row],[Artikelprijs]],"Prijs gelijk","Prijs wijkt af"),"")</f>
        <v>Prijs wijkt af</v>
      </c>
      <c r="L1954" t="str">
        <f>IF(Q4_2025[[#This Row],[Relatiekorting percentage]]=0,
    "Nvt",
    IF(Q4_2025[[#This Row],[Brutobedrag 2]] &lt; Q4_2025[[#This Row],[Bruto - Rel.korting]],
        "Nee",
        "Ja"))</f>
        <v>Nee</v>
      </c>
      <c r="M1954" s="10">
        <f>IF(Q4_2025[[#This Row],[Artikelprijs]]&lt;&gt;"",Q4_2025[[#This Row],[Artikelprijs]],Q4_2025[[#This Row],[Stuksprijs]])</f>
        <v>106.8625</v>
      </c>
      <c r="N1954" s="44">
        <f>Q4_2025[[#This Row],[Besteld]]*Q4_2025[[#This Row],[Prijs 2]]</f>
        <v>1282.3499999999999</v>
      </c>
      <c r="O1954" s="10">
        <f>IF(Q4_2025[[#This Row],[Brutobedrag 2]]&lt;Q4_2025[[#This Row],[Bruto - Rel.korting]],Q4_2025[[#This Row],[Brutobedrag 2]],Q4_2025[[#This Row],[Brutobedrag 2]]*(100-Q4_2025[[#This Row],[Relatiekorting percentage]])/100)</f>
        <v>1282.3499999999999</v>
      </c>
      <c r="R1954" s="3"/>
      <c r="W1954"/>
      <c r="AB1954"/>
    </row>
    <row r="1955" spans="1:28" x14ac:dyDescent="0.3">
      <c r="A1955" t="s">
        <v>955</v>
      </c>
      <c r="B1955">
        <v>5022009</v>
      </c>
      <c r="C1955" t="s">
        <v>297</v>
      </c>
      <c r="D1955">
        <v>28</v>
      </c>
      <c r="E1955" s="10">
        <v>103.75</v>
      </c>
      <c r="F1955" s="10">
        <v>2905</v>
      </c>
      <c r="G1955" s="10">
        <v>2905</v>
      </c>
      <c r="H1955">
        <v>0</v>
      </c>
      <c r="I1955" s="51" t="str">
        <f>_xlfn.XLOOKUP(Q4_2025[[#This Row],[Artikelnr]],Artikel_prijzen[Artnr],Artikel_prijzen[Groep],"")</f>
        <v>Elektra</v>
      </c>
      <c r="J1955" s="10">
        <f>_xlfn.XLOOKUP(Q4_2025[[#This Row],[Artikelnr]],Artikel_prijzen[Artnr],Artikel_prijzen[Prijs 2025],"")</f>
        <v>106.8625</v>
      </c>
      <c r="K1955" t="str">
        <f>IF(Q4_2025[[#This Row],[Artikelprijs]]&lt;&gt;"",IF(Q4_2025[[#This Row],[Stuksprijs]]=Q4_2025[[#This Row],[Artikelprijs]],"Prijs gelijk","Prijs wijkt af"),"")</f>
        <v>Prijs wijkt af</v>
      </c>
      <c r="L1955" t="str">
        <f>IF(Q4_2025[[#This Row],[Relatiekorting percentage]]=0,
    "Nvt",
    IF(Q4_2025[[#This Row],[Brutobedrag 2]] &lt; Q4_2025[[#This Row],[Bruto - Rel.korting]],
        "Nee",
        "Ja"))</f>
        <v>Nvt</v>
      </c>
      <c r="M1955" s="10">
        <f>IF(Q4_2025[[#This Row],[Artikelprijs]]&lt;&gt;"",Q4_2025[[#This Row],[Artikelprijs]],Q4_2025[[#This Row],[Stuksprijs]])</f>
        <v>106.8625</v>
      </c>
      <c r="N1955" s="44">
        <f>Q4_2025[[#This Row],[Besteld]]*Q4_2025[[#This Row],[Prijs 2]]</f>
        <v>2992.15</v>
      </c>
      <c r="O1955" s="10">
        <f>IF(Q4_2025[[#This Row],[Brutobedrag 2]]&lt;Q4_2025[[#This Row],[Bruto - Rel.korting]],Q4_2025[[#This Row],[Brutobedrag 2]],Q4_2025[[#This Row],[Brutobedrag 2]]*(100-Q4_2025[[#This Row],[Relatiekorting percentage]])/100)</f>
        <v>2992.15</v>
      </c>
      <c r="R1955" s="3"/>
      <c r="W1955"/>
      <c r="AB1955"/>
    </row>
    <row r="1956" spans="1:28" x14ac:dyDescent="0.3">
      <c r="A1956" t="s">
        <v>955</v>
      </c>
      <c r="B1956">
        <v>5040032</v>
      </c>
      <c r="C1956" t="s">
        <v>956</v>
      </c>
      <c r="D1956">
        <v>1</v>
      </c>
      <c r="E1956" s="10">
        <v>95</v>
      </c>
      <c r="F1956" s="10">
        <v>95</v>
      </c>
      <c r="G1956" s="10">
        <v>85.5</v>
      </c>
      <c r="H1956">
        <v>10</v>
      </c>
      <c r="I1956" s="51" t="str">
        <f>_xlfn.XLOOKUP(Q4_2025[[#This Row],[Artikelnr]],Artikel_prijzen[Artnr],Artikel_prijzen[Groep],"")</f>
        <v/>
      </c>
      <c r="J1956" s="10" t="str">
        <f>_xlfn.XLOOKUP(Q4_2025[[#This Row],[Artikelnr]],Artikel_prijzen[Artnr],Artikel_prijzen[Prijs 2025],"")</f>
        <v/>
      </c>
      <c r="K1956" t="str">
        <f>IF(Q4_2025[[#This Row],[Artikelprijs]]&lt;&gt;"",IF(Q4_2025[[#This Row],[Stuksprijs]]=Q4_2025[[#This Row],[Artikelprijs]],"Prijs gelijk","Prijs wijkt af"),"")</f>
        <v/>
      </c>
      <c r="L1956" t="str">
        <f>IF(Q4_2025[[#This Row],[Relatiekorting percentage]]=0,
    "Nvt",
    IF(Q4_2025[[#This Row],[Brutobedrag 2]] &lt; Q4_2025[[#This Row],[Bruto - Rel.korting]],
        "Nee",
        "Ja"))</f>
        <v>Ja</v>
      </c>
      <c r="M1956" s="10">
        <f>IF(Q4_2025[[#This Row],[Artikelprijs]]&lt;&gt;"",Q4_2025[[#This Row],[Artikelprijs]],Q4_2025[[#This Row],[Stuksprijs]])</f>
        <v>95</v>
      </c>
      <c r="N1956" s="44">
        <f>Q4_2025[[#This Row],[Besteld]]*Q4_2025[[#This Row],[Prijs 2]]</f>
        <v>95</v>
      </c>
      <c r="O1956" s="10">
        <f>IF(Q4_2025[[#This Row],[Brutobedrag 2]]&lt;Q4_2025[[#This Row],[Bruto - Rel.korting]],Q4_2025[[#This Row],[Brutobedrag 2]],Q4_2025[[#This Row],[Brutobedrag 2]]*(100-Q4_2025[[#This Row],[Relatiekorting percentage]])/100)</f>
        <v>85.5</v>
      </c>
      <c r="R1956" s="3"/>
      <c r="W1956"/>
      <c r="AB1956"/>
    </row>
    <row r="1957" spans="1:28" x14ac:dyDescent="0.3">
      <c r="A1957" t="s">
        <v>955</v>
      </c>
      <c r="B1957">
        <v>4001008</v>
      </c>
      <c r="C1957" t="s">
        <v>957</v>
      </c>
      <c r="D1957">
        <v>1</v>
      </c>
      <c r="E1957" s="10">
        <v>204.75</v>
      </c>
      <c r="F1957" s="10">
        <v>204.75</v>
      </c>
      <c r="G1957" s="10">
        <v>184.27</v>
      </c>
      <c r="H1957">
        <v>10</v>
      </c>
      <c r="I1957" s="51" t="str">
        <f>_xlfn.XLOOKUP(Q4_2025[[#This Row],[Artikelnr]],Artikel_prijzen[Artnr],Artikel_prijzen[Groep],"")</f>
        <v/>
      </c>
      <c r="J1957" s="10" t="str">
        <f>_xlfn.XLOOKUP(Q4_2025[[#This Row],[Artikelnr]],Artikel_prijzen[Artnr],Artikel_prijzen[Prijs 2025],"")</f>
        <v/>
      </c>
      <c r="K1957" t="str">
        <f>IF(Q4_2025[[#This Row],[Artikelprijs]]&lt;&gt;"",IF(Q4_2025[[#This Row],[Stuksprijs]]=Q4_2025[[#This Row],[Artikelprijs]],"Prijs gelijk","Prijs wijkt af"),"")</f>
        <v/>
      </c>
      <c r="L1957" t="str">
        <f>IF(Q4_2025[[#This Row],[Relatiekorting percentage]]=0,
    "Nvt",
    IF(Q4_2025[[#This Row],[Brutobedrag 2]] &lt; Q4_2025[[#This Row],[Bruto - Rel.korting]],
        "Nee",
        "Ja"))</f>
        <v>Ja</v>
      </c>
      <c r="M1957" s="10">
        <f>IF(Q4_2025[[#This Row],[Artikelprijs]]&lt;&gt;"",Q4_2025[[#This Row],[Artikelprijs]],Q4_2025[[#This Row],[Stuksprijs]])</f>
        <v>204.75</v>
      </c>
      <c r="N1957" s="44">
        <f>Q4_2025[[#This Row],[Besteld]]*Q4_2025[[#This Row],[Prijs 2]]</f>
        <v>204.75</v>
      </c>
      <c r="O1957" s="10">
        <f>IF(Q4_2025[[#This Row],[Brutobedrag 2]]&lt;Q4_2025[[#This Row],[Bruto - Rel.korting]],Q4_2025[[#This Row],[Brutobedrag 2]],Q4_2025[[#This Row],[Brutobedrag 2]]*(100-Q4_2025[[#This Row],[Relatiekorting percentage]])/100)</f>
        <v>184.27500000000001</v>
      </c>
      <c r="R1957" s="3"/>
      <c r="W1957"/>
      <c r="AB1957"/>
    </row>
    <row r="1958" spans="1:28" x14ac:dyDescent="0.3">
      <c r="A1958" t="s">
        <v>955</v>
      </c>
      <c r="B1958">
        <v>4001227</v>
      </c>
      <c r="C1958" t="s">
        <v>79</v>
      </c>
      <c r="D1958">
        <v>1</v>
      </c>
      <c r="E1958" s="10">
        <v>15</v>
      </c>
      <c r="F1958" s="10">
        <v>15</v>
      </c>
      <c r="G1958" s="10">
        <v>13.5</v>
      </c>
      <c r="H1958">
        <v>10</v>
      </c>
      <c r="I1958" s="51" t="str">
        <f>_xlfn.XLOOKUP(Q4_2025[[#This Row],[Artikelnr]],Artikel_prijzen[Artnr],Artikel_prijzen[Groep],"")</f>
        <v/>
      </c>
      <c r="J1958" s="10" t="str">
        <f>_xlfn.XLOOKUP(Q4_2025[[#This Row],[Artikelnr]],Artikel_prijzen[Artnr],Artikel_prijzen[Prijs 2025],"")</f>
        <v/>
      </c>
      <c r="K1958" t="str">
        <f>IF(Q4_2025[[#This Row],[Artikelprijs]]&lt;&gt;"",IF(Q4_2025[[#This Row],[Stuksprijs]]=Q4_2025[[#This Row],[Artikelprijs]],"Prijs gelijk","Prijs wijkt af"),"")</f>
        <v/>
      </c>
      <c r="L1958" t="str">
        <f>IF(Q4_2025[[#This Row],[Relatiekorting percentage]]=0,
    "Nvt",
    IF(Q4_2025[[#This Row],[Brutobedrag 2]] &lt; Q4_2025[[#This Row],[Bruto - Rel.korting]],
        "Nee",
        "Ja"))</f>
        <v>Ja</v>
      </c>
      <c r="M1958" s="10">
        <f>IF(Q4_2025[[#This Row],[Artikelprijs]]&lt;&gt;"",Q4_2025[[#This Row],[Artikelprijs]],Q4_2025[[#This Row],[Stuksprijs]])</f>
        <v>15</v>
      </c>
      <c r="N1958" s="44">
        <f>Q4_2025[[#This Row],[Besteld]]*Q4_2025[[#This Row],[Prijs 2]]</f>
        <v>15</v>
      </c>
      <c r="O1958" s="10">
        <f>IF(Q4_2025[[#This Row],[Brutobedrag 2]]&lt;Q4_2025[[#This Row],[Bruto - Rel.korting]],Q4_2025[[#This Row],[Brutobedrag 2]],Q4_2025[[#This Row],[Brutobedrag 2]]*(100-Q4_2025[[#This Row],[Relatiekorting percentage]])/100)</f>
        <v>13.5</v>
      </c>
      <c r="R1958" s="3"/>
      <c r="W1958"/>
      <c r="AB1958"/>
    </row>
    <row r="1959" spans="1:28" x14ac:dyDescent="0.3">
      <c r="A1959" t="s">
        <v>955</v>
      </c>
      <c r="B1959">
        <v>4001235</v>
      </c>
      <c r="C1959" t="s">
        <v>586</v>
      </c>
      <c r="D1959">
        <v>1</v>
      </c>
      <c r="E1959" s="10">
        <v>15</v>
      </c>
      <c r="F1959" s="10">
        <v>15</v>
      </c>
      <c r="G1959" s="10">
        <v>13.5</v>
      </c>
      <c r="H1959">
        <v>10</v>
      </c>
      <c r="I1959" s="51" t="str">
        <f>_xlfn.XLOOKUP(Q4_2025[[#This Row],[Artikelnr]],Artikel_prijzen[Artnr],Artikel_prijzen[Groep],"")</f>
        <v/>
      </c>
      <c r="J1959" s="10" t="str">
        <f>_xlfn.XLOOKUP(Q4_2025[[#This Row],[Artikelnr]],Artikel_prijzen[Artnr],Artikel_prijzen[Prijs 2025],"")</f>
        <v/>
      </c>
      <c r="K1959" t="str">
        <f>IF(Q4_2025[[#This Row],[Artikelprijs]]&lt;&gt;"",IF(Q4_2025[[#This Row],[Stuksprijs]]=Q4_2025[[#This Row],[Artikelprijs]],"Prijs gelijk","Prijs wijkt af"),"")</f>
        <v/>
      </c>
      <c r="L1959" t="str">
        <f>IF(Q4_2025[[#This Row],[Relatiekorting percentage]]=0,
    "Nvt",
    IF(Q4_2025[[#This Row],[Brutobedrag 2]] &lt; Q4_2025[[#This Row],[Bruto - Rel.korting]],
        "Nee",
        "Ja"))</f>
        <v>Ja</v>
      </c>
      <c r="M1959" s="10">
        <f>IF(Q4_2025[[#This Row],[Artikelprijs]]&lt;&gt;"",Q4_2025[[#This Row],[Artikelprijs]],Q4_2025[[#This Row],[Stuksprijs]])</f>
        <v>15</v>
      </c>
      <c r="N1959" s="44">
        <f>Q4_2025[[#This Row],[Besteld]]*Q4_2025[[#This Row],[Prijs 2]]</f>
        <v>15</v>
      </c>
      <c r="O1959" s="10">
        <f>IF(Q4_2025[[#This Row],[Brutobedrag 2]]&lt;Q4_2025[[#This Row],[Bruto - Rel.korting]],Q4_2025[[#This Row],[Brutobedrag 2]],Q4_2025[[#This Row],[Brutobedrag 2]]*(100-Q4_2025[[#This Row],[Relatiekorting percentage]])/100)</f>
        <v>13.5</v>
      </c>
      <c r="R1959" s="3"/>
      <c r="W1959"/>
      <c r="AB1959"/>
    </row>
    <row r="1960" spans="1:28" x14ac:dyDescent="0.3">
      <c r="A1960" t="s">
        <v>955</v>
      </c>
      <c r="B1960">
        <v>5040032</v>
      </c>
      <c r="C1960" t="s">
        <v>958</v>
      </c>
      <c r="D1960">
        <v>2</v>
      </c>
      <c r="E1960" s="10">
        <v>2.5</v>
      </c>
      <c r="F1960" s="10">
        <v>5</v>
      </c>
      <c r="G1960" s="10">
        <v>4.5</v>
      </c>
      <c r="H1960">
        <v>10</v>
      </c>
      <c r="I1960" s="51" t="str">
        <f>_xlfn.XLOOKUP(Q4_2025[[#This Row],[Artikelnr]],Artikel_prijzen[Artnr],Artikel_prijzen[Groep],"")</f>
        <v/>
      </c>
      <c r="J1960" s="10" t="str">
        <f>_xlfn.XLOOKUP(Q4_2025[[#This Row],[Artikelnr]],Artikel_prijzen[Artnr],Artikel_prijzen[Prijs 2025],"")</f>
        <v/>
      </c>
      <c r="K1960" t="str">
        <f>IF(Q4_2025[[#This Row],[Artikelprijs]]&lt;&gt;"",IF(Q4_2025[[#This Row],[Stuksprijs]]=Q4_2025[[#This Row],[Artikelprijs]],"Prijs gelijk","Prijs wijkt af"),"")</f>
        <v/>
      </c>
      <c r="L1960" t="str">
        <f>IF(Q4_2025[[#This Row],[Relatiekorting percentage]]=0,
    "Nvt",
    IF(Q4_2025[[#This Row],[Brutobedrag 2]] &lt; Q4_2025[[#This Row],[Bruto - Rel.korting]],
        "Nee",
        "Ja"))</f>
        <v>Ja</v>
      </c>
      <c r="M1960" s="10">
        <f>IF(Q4_2025[[#This Row],[Artikelprijs]]&lt;&gt;"",Q4_2025[[#This Row],[Artikelprijs]],Q4_2025[[#This Row],[Stuksprijs]])</f>
        <v>2.5</v>
      </c>
      <c r="N1960" s="44">
        <f>Q4_2025[[#This Row],[Besteld]]*Q4_2025[[#This Row],[Prijs 2]]</f>
        <v>5</v>
      </c>
      <c r="O1960" s="10">
        <f>IF(Q4_2025[[#This Row],[Brutobedrag 2]]&lt;Q4_2025[[#This Row],[Bruto - Rel.korting]],Q4_2025[[#This Row],[Brutobedrag 2]],Q4_2025[[#This Row],[Brutobedrag 2]]*(100-Q4_2025[[#This Row],[Relatiekorting percentage]])/100)</f>
        <v>4.5</v>
      </c>
      <c r="R1960" s="3"/>
      <c r="W1960"/>
      <c r="AB1960"/>
    </row>
    <row r="1961" spans="1:28" x14ac:dyDescent="0.3">
      <c r="A1961" t="s">
        <v>955</v>
      </c>
      <c r="B1961">
        <v>5040032</v>
      </c>
      <c r="C1961" t="s">
        <v>204</v>
      </c>
      <c r="D1961">
        <v>8</v>
      </c>
      <c r="E1961" s="10">
        <v>45</v>
      </c>
      <c r="F1961" s="10">
        <v>360</v>
      </c>
      <c r="G1961" s="10">
        <v>324</v>
      </c>
      <c r="H1961">
        <v>10</v>
      </c>
      <c r="I1961" s="51" t="str">
        <f>_xlfn.XLOOKUP(Q4_2025[[#This Row],[Artikelnr]],Artikel_prijzen[Artnr],Artikel_prijzen[Groep],"")</f>
        <v/>
      </c>
      <c r="J1961" s="10" t="str">
        <f>_xlfn.XLOOKUP(Q4_2025[[#This Row],[Artikelnr]],Artikel_prijzen[Artnr],Artikel_prijzen[Prijs 2025],"")</f>
        <v/>
      </c>
      <c r="K1961" t="str">
        <f>IF(Q4_2025[[#This Row],[Artikelprijs]]&lt;&gt;"",IF(Q4_2025[[#This Row],[Stuksprijs]]=Q4_2025[[#This Row],[Artikelprijs]],"Prijs gelijk","Prijs wijkt af"),"")</f>
        <v/>
      </c>
      <c r="L1961" t="str">
        <f>IF(Q4_2025[[#This Row],[Relatiekorting percentage]]=0,
    "Nvt",
    IF(Q4_2025[[#This Row],[Brutobedrag 2]] &lt; Q4_2025[[#This Row],[Bruto - Rel.korting]],
        "Nee",
        "Ja"))</f>
        <v>Ja</v>
      </c>
      <c r="M1961" s="10">
        <f>IF(Q4_2025[[#This Row],[Artikelprijs]]&lt;&gt;"",Q4_2025[[#This Row],[Artikelprijs]],Q4_2025[[#This Row],[Stuksprijs]])</f>
        <v>45</v>
      </c>
      <c r="N1961" s="44">
        <f>Q4_2025[[#This Row],[Besteld]]*Q4_2025[[#This Row],[Prijs 2]]</f>
        <v>360</v>
      </c>
      <c r="O1961" s="10">
        <f>IF(Q4_2025[[#This Row],[Brutobedrag 2]]&lt;Q4_2025[[#This Row],[Bruto - Rel.korting]],Q4_2025[[#This Row],[Brutobedrag 2]],Q4_2025[[#This Row],[Brutobedrag 2]]*(100-Q4_2025[[#This Row],[Relatiekorting percentage]])/100)</f>
        <v>324</v>
      </c>
      <c r="R1961" s="3"/>
      <c r="W1961"/>
      <c r="AB1961"/>
    </row>
    <row r="1962" spans="1:28" x14ac:dyDescent="0.3">
      <c r="A1962" t="s">
        <v>955</v>
      </c>
      <c r="B1962">
        <v>5040032</v>
      </c>
      <c r="C1962" t="s">
        <v>959</v>
      </c>
      <c r="D1962">
        <v>8</v>
      </c>
      <c r="E1962" s="10">
        <v>12</v>
      </c>
      <c r="F1962" s="10">
        <v>96</v>
      </c>
      <c r="G1962" s="10">
        <v>86.4</v>
      </c>
      <c r="H1962">
        <v>10</v>
      </c>
      <c r="I1962" s="51" t="str">
        <f>_xlfn.XLOOKUP(Q4_2025[[#This Row],[Artikelnr]],Artikel_prijzen[Artnr],Artikel_prijzen[Groep],"")</f>
        <v/>
      </c>
      <c r="J1962" s="10" t="str">
        <f>_xlfn.XLOOKUP(Q4_2025[[#This Row],[Artikelnr]],Artikel_prijzen[Artnr],Artikel_prijzen[Prijs 2025],"")</f>
        <v/>
      </c>
      <c r="K1962" t="str">
        <f>IF(Q4_2025[[#This Row],[Artikelprijs]]&lt;&gt;"",IF(Q4_2025[[#This Row],[Stuksprijs]]=Q4_2025[[#This Row],[Artikelprijs]],"Prijs gelijk","Prijs wijkt af"),"")</f>
        <v/>
      </c>
      <c r="L1962" t="str">
        <f>IF(Q4_2025[[#This Row],[Relatiekorting percentage]]=0,
    "Nvt",
    IF(Q4_2025[[#This Row],[Brutobedrag 2]] &lt; Q4_2025[[#This Row],[Bruto - Rel.korting]],
        "Nee",
        "Ja"))</f>
        <v>Ja</v>
      </c>
      <c r="M1962" s="10">
        <f>IF(Q4_2025[[#This Row],[Artikelprijs]]&lt;&gt;"",Q4_2025[[#This Row],[Artikelprijs]],Q4_2025[[#This Row],[Stuksprijs]])</f>
        <v>12</v>
      </c>
      <c r="N1962" s="44">
        <f>Q4_2025[[#This Row],[Besteld]]*Q4_2025[[#This Row],[Prijs 2]]</f>
        <v>96</v>
      </c>
      <c r="O1962" s="10">
        <f>IF(Q4_2025[[#This Row],[Brutobedrag 2]]&lt;Q4_2025[[#This Row],[Bruto - Rel.korting]],Q4_2025[[#This Row],[Brutobedrag 2]],Q4_2025[[#This Row],[Brutobedrag 2]]*(100-Q4_2025[[#This Row],[Relatiekorting percentage]])/100)</f>
        <v>86.4</v>
      </c>
      <c r="R1962" s="3"/>
      <c r="W1962"/>
      <c r="AB1962"/>
    </row>
    <row r="1963" spans="1:28" x14ac:dyDescent="0.3">
      <c r="A1963" t="s">
        <v>955</v>
      </c>
      <c r="B1963">
        <v>5040032</v>
      </c>
      <c r="C1963" t="s">
        <v>960</v>
      </c>
      <c r="D1963">
        <v>1</v>
      </c>
      <c r="E1963" s="10">
        <v>75</v>
      </c>
      <c r="F1963" s="10">
        <v>75</v>
      </c>
      <c r="G1963" s="10">
        <v>67.5</v>
      </c>
      <c r="H1963">
        <v>10</v>
      </c>
      <c r="I1963" s="51" t="str">
        <f>_xlfn.XLOOKUP(Q4_2025[[#This Row],[Artikelnr]],Artikel_prijzen[Artnr],Artikel_prijzen[Groep],"")</f>
        <v/>
      </c>
      <c r="J1963" s="10" t="str">
        <f>_xlfn.XLOOKUP(Q4_2025[[#This Row],[Artikelnr]],Artikel_prijzen[Artnr],Artikel_prijzen[Prijs 2025],"")</f>
        <v/>
      </c>
      <c r="K1963" t="str">
        <f>IF(Q4_2025[[#This Row],[Artikelprijs]]&lt;&gt;"",IF(Q4_2025[[#This Row],[Stuksprijs]]=Q4_2025[[#This Row],[Artikelprijs]],"Prijs gelijk","Prijs wijkt af"),"")</f>
        <v/>
      </c>
      <c r="L1963" t="str">
        <f>IF(Q4_2025[[#This Row],[Relatiekorting percentage]]=0,
    "Nvt",
    IF(Q4_2025[[#This Row],[Brutobedrag 2]] &lt; Q4_2025[[#This Row],[Bruto - Rel.korting]],
        "Nee",
        "Ja"))</f>
        <v>Ja</v>
      </c>
      <c r="M1963" s="10">
        <f>IF(Q4_2025[[#This Row],[Artikelprijs]]&lt;&gt;"",Q4_2025[[#This Row],[Artikelprijs]],Q4_2025[[#This Row],[Stuksprijs]])</f>
        <v>75</v>
      </c>
      <c r="N1963" s="44">
        <f>Q4_2025[[#This Row],[Besteld]]*Q4_2025[[#This Row],[Prijs 2]]</f>
        <v>75</v>
      </c>
      <c r="O1963" s="10">
        <f>IF(Q4_2025[[#This Row],[Brutobedrag 2]]&lt;Q4_2025[[#This Row],[Bruto - Rel.korting]],Q4_2025[[#This Row],[Brutobedrag 2]],Q4_2025[[#This Row],[Brutobedrag 2]]*(100-Q4_2025[[#This Row],[Relatiekorting percentage]])/100)</f>
        <v>67.5</v>
      </c>
      <c r="R1963" s="3"/>
      <c r="W1963"/>
      <c r="AB1963"/>
    </row>
    <row r="1964" spans="1:28" x14ac:dyDescent="0.3">
      <c r="A1964" t="s">
        <v>955</v>
      </c>
      <c r="B1964">
        <v>5040032</v>
      </c>
      <c r="C1964" t="s">
        <v>961</v>
      </c>
      <c r="D1964">
        <v>1</v>
      </c>
      <c r="E1964" s="10">
        <v>144.75</v>
      </c>
      <c r="F1964" s="10">
        <v>144.75</v>
      </c>
      <c r="G1964" s="10">
        <v>130.27000000000001</v>
      </c>
      <c r="H1964">
        <v>10</v>
      </c>
      <c r="I1964" s="51" t="str">
        <f>_xlfn.XLOOKUP(Q4_2025[[#This Row],[Artikelnr]],Artikel_prijzen[Artnr],Artikel_prijzen[Groep],"")</f>
        <v/>
      </c>
      <c r="J1964" s="10" t="str">
        <f>_xlfn.XLOOKUP(Q4_2025[[#This Row],[Artikelnr]],Artikel_prijzen[Artnr],Artikel_prijzen[Prijs 2025],"")</f>
        <v/>
      </c>
      <c r="K1964" t="str">
        <f>IF(Q4_2025[[#This Row],[Artikelprijs]]&lt;&gt;"",IF(Q4_2025[[#This Row],[Stuksprijs]]=Q4_2025[[#This Row],[Artikelprijs]],"Prijs gelijk","Prijs wijkt af"),"")</f>
        <v/>
      </c>
      <c r="L1964" t="str">
        <f>IF(Q4_2025[[#This Row],[Relatiekorting percentage]]=0,
    "Nvt",
    IF(Q4_2025[[#This Row],[Brutobedrag 2]] &lt; Q4_2025[[#This Row],[Bruto - Rel.korting]],
        "Nee",
        "Ja"))</f>
        <v>Ja</v>
      </c>
      <c r="M1964" s="10">
        <f>IF(Q4_2025[[#This Row],[Artikelprijs]]&lt;&gt;"",Q4_2025[[#This Row],[Artikelprijs]],Q4_2025[[#This Row],[Stuksprijs]])</f>
        <v>144.75</v>
      </c>
      <c r="N1964" s="44">
        <f>Q4_2025[[#This Row],[Besteld]]*Q4_2025[[#This Row],[Prijs 2]]</f>
        <v>144.75</v>
      </c>
      <c r="O1964" s="10">
        <f>IF(Q4_2025[[#This Row],[Brutobedrag 2]]&lt;Q4_2025[[#This Row],[Bruto - Rel.korting]],Q4_2025[[#This Row],[Brutobedrag 2]],Q4_2025[[#This Row],[Brutobedrag 2]]*(100-Q4_2025[[#This Row],[Relatiekorting percentage]])/100)</f>
        <v>130.27500000000001</v>
      </c>
      <c r="R1964" s="3"/>
      <c r="W1964"/>
      <c r="AB1964"/>
    </row>
    <row r="1965" spans="1:28" x14ac:dyDescent="0.3">
      <c r="A1965" t="s">
        <v>955</v>
      </c>
      <c r="B1965">
        <v>5040032</v>
      </c>
      <c r="C1965" t="s">
        <v>962</v>
      </c>
      <c r="D1965">
        <v>4</v>
      </c>
      <c r="E1965" s="10">
        <v>2000</v>
      </c>
      <c r="F1965" s="10">
        <v>8000</v>
      </c>
      <c r="G1965" s="10">
        <v>7200</v>
      </c>
      <c r="H1965">
        <v>10</v>
      </c>
      <c r="I1965" s="51" t="str">
        <f>_xlfn.XLOOKUP(Q4_2025[[#This Row],[Artikelnr]],Artikel_prijzen[Artnr],Artikel_prijzen[Groep],"")</f>
        <v/>
      </c>
      <c r="J1965" s="10" t="str">
        <f>_xlfn.XLOOKUP(Q4_2025[[#This Row],[Artikelnr]],Artikel_prijzen[Artnr],Artikel_prijzen[Prijs 2025],"")</f>
        <v/>
      </c>
      <c r="K1965" t="str">
        <f>IF(Q4_2025[[#This Row],[Artikelprijs]]&lt;&gt;"",IF(Q4_2025[[#This Row],[Stuksprijs]]=Q4_2025[[#This Row],[Artikelprijs]],"Prijs gelijk","Prijs wijkt af"),"")</f>
        <v/>
      </c>
      <c r="L1965" t="str">
        <f>IF(Q4_2025[[#This Row],[Relatiekorting percentage]]=0,
    "Nvt",
    IF(Q4_2025[[#This Row],[Brutobedrag 2]] &lt; Q4_2025[[#This Row],[Bruto - Rel.korting]],
        "Nee",
        "Ja"))</f>
        <v>Ja</v>
      </c>
      <c r="M1965" s="10">
        <f>IF(Q4_2025[[#This Row],[Artikelprijs]]&lt;&gt;"",Q4_2025[[#This Row],[Artikelprijs]],Q4_2025[[#This Row],[Stuksprijs]])</f>
        <v>2000</v>
      </c>
      <c r="N1965" s="44">
        <f>Q4_2025[[#This Row],[Besteld]]*Q4_2025[[#This Row],[Prijs 2]]</f>
        <v>8000</v>
      </c>
      <c r="O1965" s="10">
        <f>IF(Q4_2025[[#This Row],[Brutobedrag 2]]&lt;Q4_2025[[#This Row],[Bruto - Rel.korting]],Q4_2025[[#This Row],[Brutobedrag 2]],Q4_2025[[#This Row],[Brutobedrag 2]]*(100-Q4_2025[[#This Row],[Relatiekorting percentage]])/100)</f>
        <v>7200</v>
      </c>
      <c r="R1965" s="3"/>
      <c r="W1965"/>
      <c r="AB1965"/>
    </row>
    <row r="1966" spans="1:28" x14ac:dyDescent="0.3">
      <c r="A1966" t="s">
        <v>955</v>
      </c>
      <c r="B1966">
        <v>5040032</v>
      </c>
      <c r="C1966" t="s">
        <v>963</v>
      </c>
      <c r="D1966">
        <v>4</v>
      </c>
      <c r="E1966" s="10">
        <v>60</v>
      </c>
      <c r="F1966" s="10">
        <v>240</v>
      </c>
      <c r="G1966" s="10">
        <v>216</v>
      </c>
      <c r="H1966">
        <v>10</v>
      </c>
      <c r="I1966" s="51" t="str">
        <f>_xlfn.XLOOKUP(Q4_2025[[#This Row],[Artikelnr]],Artikel_prijzen[Artnr],Artikel_prijzen[Groep],"")</f>
        <v/>
      </c>
      <c r="J1966" s="10" t="str">
        <f>_xlfn.XLOOKUP(Q4_2025[[#This Row],[Artikelnr]],Artikel_prijzen[Artnr],Artikel_prijzen[Prijs 2025],"")</f>
        <v/>
      </c>
      <c r="K1966" t="str">
        <f>IF(Q4_2025[[#This Row],[Artikelprijs]]&lt;&gt;"",IF(Q4_2025[[#This Row],[Stuksprijs]]=Q4_2025[[#This Row],[Artikelprijs]],"Prijs gelijk","Prijs wijkt af"),"")</f>
        <v/>
      </c>
      <c r="L1966" t="str">
        <f>IF(Q4_2025[[#This Row],[Relatiekorting percentage]]=0,
    "Nvt",
    IF(Q4_2025[[#This Row],[Brutobedrag 2]] &lt; Q4_2025[[#This Row],[Bruto - Rel.korting]],
        "Nee",
        "Ja"))</f>
        <v>Ja</v>
      </c>
      <c r="M1966" s="10">
        <f>IF(Q4_2025[[#This Row],[Artikelprijs]]&lt;&gt;"",Q4_2025[[#This Row],[Artikelprijs]],Q4_2025[[#This Row],[Stuksprijs]])</f>
        <v>60</v>
      </c>
      <c r="N1966" s="44">
        <f>Q4_2025[[#This Row],[Besteld]]*Q4_2025[[#This Row],[Prijs 2]]</f>
        <v>240</v>
      </c>
      <c r="O1966" s="10">
        <f>IF(Q4_2025[[#This Row],[Brutobedrag 2]]&lt;Q4_2025[[#This Row],[Bruto - Rel.korting]],Q4_2025[[#This Row],[Brutobedrag 2]],Q4_2025[[#This Row],[Brutobedrag 2]]*(100-Q4_2025[[#This Row],[Relatiekorting percentage]])/100)</f>
        <v>216</v>
      </c>
      <c r="R1966" s="3"/>
      <c r="W1966"/>
      <c r="AB1966"/>
    </row>
    <row r="1967" spans="1:28" x14ac:dyDescent="0.3">
      <c r="A1967" t="s">
        <v>955</v>
      </c>
      <c r="B1967">
        <v>5040032</v>
      </c>
      <c r="C1967" t="s">
        <v>964</v>
      </c>
      <c r="D1967">
        <v>4</v>
      </c>
      <c r="E1967" s="10">
        <v>125</v>
      </c>
      <c r="F1967" s="10">
        <v>500</v>
      </c>
      <c r="G1967" s="10">
        <v>450</v>
      </c>
      <c r="H1967">
        <v>10</v>
      </c>
      <c r="I1967" s="51" t="str">
        <f>_xlfn.XLOOKUP(Q4_2025[[#This Row],[Artikelnr]],Artikel_prijzen[Artnr],Artikel_prijzen[Groep],"")</f>
        <v/>
      </c>
      <c r="J1967" s="10" t="str">
        <f>_xlfn.XLOOKUP(Q4_2025[[#This Row],[Artikelnr]],Artikel_prijzen[Artnr],Artikel_prijzen[Prijs 2025],"")</f>
        <v/>
      </c>
      <c r="K1967" t="str">
        <f>IF(Q4_2025[[#This Row],[Artikelprijs]]&lt;&gt;"",IF(Q4_2025[[#This Row],[Stuksprijs]]=Q4_2025[[#This Row],[Artikelprijs]],"Prijs gelijk","Prijs wijkt af"),"")</f>
        <v/>
      </c>
      <c r="L1967" t="str">
        <f>IF(Q4_2025[[#This Row],[Relatiekorting percentage]]=0,
    "Nvt",
    IF(Q4_2025[[#This Row],[Brutobedrag 2]] &lt; Q4_2025[[#This Row],[Bruto - Rel.korting]],
        "Nee",
        "Ja"))</f>
        <v>Ja</v>
      </c>
      <c r="M1967" s="10">
        <f>IF(Q4_2025[[#This Row],[Artikelprijs]]&lt;&gt;"",Q4_2025[[#This Row],[Artikelprijs]],Q4_2025[[#This Row],[Stuksprijs]])</f>
        <v>125</v>
      </c>
      <c r="N1967" s="44">
        <f>Q4_2025[[#This Row],[Besteld]]*Q4_2025[[#This Row],[Prijs 2]]</f>
        <v>500</v>
      </c>
      <c r="O1967" s="10">
        <f>IF(Q4_2025[[#This Row],[Brutobedrag 2]]&lt;Q4_2025[[#This Row],[Bruto - Rel.korting]],Q4_2025[[#This Row],[Brutobedrag 2]],Q4_2025[[#This Row],[Brutobedrag 2]]*(100-Q4_2025[[#This Row],[Relatiekorting percentage]])/100)</f>
        <v>450</v>
      </c>
      <c r="R1967" s="3"/>
      <c r="W1967"/>
      <c r="AB1967"/>
    </row>
    <row r="1968" spans="1:28" x14ac:dyDescent="0.3">
      <c r="A1968" t="s">
        <v>955</v>
      </c>
      <c r="B1968">
        <v>5040032</v>
      </c>
      <c r="C1968" t="s">
        <v>965</v>
      </c>
      <c r="D1968">
        <v>4</v>
      </c>
      <c r="E1968" s="10">
        <v>260</v>
      </c>
      <c r="F1968" s="10">
        <v>1040</v>
      </c>
      <c r="G1968" s="10">
        <v>936</v>
      </c>
      <c r="H1968">
        <v>10</v>
      </c>
      <c r="I1968" s="51" t="str">
        <f>_xlfn.XLOOKUP(Q4_2025[[#This Row],[Artikelnr]],Artikel_prijzen[Artnr],Artikel_prijzen[Groep],"")</f>
        <v/>
      </c>
      <c r="J1968" s="10" t="str">
        <f>_xlfn.XLOOKUP(Q4_2025[[#This Row],[Artikelnr]],Artikel_prijzen[Artnr],Artikel_prijzen[Prijs 2025],"")</f>
        <v/>
      </c>
      <c r="K1968" t="str">
        <f>IF(Q4_2025[[#This Row],[Artikelprijs]]&lt;&gt;"",IF(Q4_2025[[#This Row],[Stuksprijs]]=Q4_2025[[#This Row],[Artikelprijs]],"Prijs gelijk","Prijs wijkt af"),"")</f>
        <v/>
      </c>
      <c r="L1968" t="str">
        <f>IF(Q4_2025[[#This Row],[Relatiekorting percentage]]=0,
    "Nvt",
    IF(Q4_2025[[#This Row],[Brutobedrag 2]] &lt; Q4_2025[[#This Row],[Bruto - Rel.korting]],
        "Nee",
        "Ja"))</f>
        <v>Ja</v>
      </c>
      <c r="M1968" s="10">
        <f>IF(Q4_2025[[#This Row],[Artikelprijs]]&lt;&gt;"",Q4_2025[[#This Row],[Artikelprijs]],Q4_2025[[#This Row],[Stuksprijs]])</f>
        <v>260</v>
      </c>
      <c r="N1968" s="44">
        <f>Q4_2025[[#This Row],[Besteld]]*Q4_2025[[#This Row],[Prijs 2]]</f>
        <v>1040</v>
      </c>
      <c r="O1968" s="10">
        <f>IF(Q4_2025[[#This Row],[Brutobedrag 2]]&lt;Q4_2025[[#This Row],[Bruto - Rel.korting]],Q4_2025[[#This Row],[Brutobedrag 2]],Q4_2025[[#This Row],[Brutobedrag 2]]*(100-Q4_2025[[#This Row],[Relatiekorting percentage]])/100)</f>
        <v>936</v>
      </c>
      <c r="R1968" s="3"/>
      <c r="W1968"/>
      <c r="AB1968"/>
    </row>
    <row r="1969" spans="1:28" x14ac:dyDescent="0.3">
      <c r="A1969" t="s">
        <v>955</v>
      </c>
      <c r="B1969">
        <v>5040307</v>
      </c>
      <c r="C1969" t="s">
        <v>604</v>
      </c>
      <c r="D1969">
        <v>1</v>
      </c>
      <c r="E1969" s="10">
        <v>185.25</v>
      </c>
      <c r="F1969" s="10">
        <v>185.25</v>
      </c>
      <c r="G1969" s="10">
        <v>166.72</v>
      </c>
      <c r="H1969">
        <v>10</v>
      </c>
      <c r="I1969" s="51" t="str">
        <f>_xlfn.XLOOKUP(Q4_2025[[#This Row],[Artikelnr]],Artikel_prijzen[Artnr],Artikel_prijzen[Groep],"")</f>
        <v/>
      </c>
      <c r="J1969" s="10" t="str">
        <f>_xlfn.XLOOKUP(Q4_2025[[#This Row],[Artikelnr]],Artikel_prijzen[Artnr],Artikel_prijzen[Prijs 2025],"")</f>
        <v/>
      </c>
      <c r="K1969" t="str">
        <f>IF(Q4_2025[[#This Row],[Artikelprijs]]&lt;&gt;"",IF(Q4_2025[[#This Row],[Stuksprijs]]=Q4_2025[[#This Row],[Artikelprijs]],"Prijs gelijk","Prijs wijkt af"),"")</f>
        <v/>
      </c>
      <c r="L1969" t="str">
        <f>IF(Q4_2025[[#This Row],[Relatiekorting percentage]]=0,
    "Nvt",
    IF(Q4_2025[[#This Row],[Brutobedrag 2]] &lt; Q4_2025[[#This Row],[Bruto - Rel.korting]],
        "Nee",
        "Ja"))</f>
        <v>Ja</v>
      </c>
      <c r="M1969" s="10">
        <f>IF(Q4_2025[[#This Row],[Artikelprijs]]&lt;&gt;"",Q4_2025[[#This Row],[Artikelprijs]],Q4_2025[[#This Row],[Stuksprijs]])</f>
        <v>185.25</v>
      </c>
      <c r="N1969" s="44">
        <f>Q4_2025[[#This Row],[Besteld]]*Q4_2025[[#This Row],[Prijs 2]]</f>
        <v>185.25</v>
      </c>
      <c r="O1969" s="10">
        <f>IF(Q4_2025[[#This Row],[Brutobedrag 2]]&lt;Q4_2025[[#This Row],[Bruto - Rel.korting]],Q4_2025[[#This Row],[Brutobedrag 2]],Q4_2025[[#This Row],[Brutobedrag 2]]*(100-Q4_2025[[#This Row],[Relatiekorting percentage]])/100)</f>
        <v>166.72499999999999</v>
      </c>
      <c r="R1969" s="3"/>
      <c r="W1969"/>
      <c r="AB1969"/>
    </row>
    <row r="1970" spans="1:28" x14ac:dyDescent="0.3">
      <c r="A1970" t="s">
        <v>955</v>
      </c>
      <c r="B1970">
        <v>5040032</v>
      </c>
      <c r="C1970" t="s">
        <v>961</v>
      </c>
      <c r="D1970">
        <v>1</v>
      </c>
      <c r="E1970" s="10">
        <v>395</v>
      </c>
      <c r="F1970" s="10">
        <v>395</v>
      </c>
      <c r="G1970" s="10">
        <v>355.5</v>
      </c>
      <c r="H1970">
        <v>10</v>
      </c>
      <c r="I1970" s="51" t="str">
        <f>_xlfn.XLOOKUP(Q4_2025[[#This Row],[Artikelnr]],Artikel_prijzen[Artnr],Artikel_prijzen[Groep],"")</f>
        <v/>
      </c>
      <c r="J1970" s="10" t="str">
        <f>_xlfn.XLOOKUP(Q4_2025[[#This Row],[Artikelnr]],Artikel_prijzen[Artnr],Artikel_prijzen[Prijs 2025],"")</f>
        <v/>
      </c>
      <c r="K1970" t="str">
        <f>IF(Q4_2025[[#This Row],[Artikelprijs]]&lt;&gt;"",IF(Q4_2025[[#This Row],[Stuksprijs]]=Q4_2025[[#This Row],[Artikelprijs]],"Prijs gelijk","Prijs wijkt af"),"")</f>
        <v/>
      </c>
      <c r="L1970" t="str">
        <f>IF(Q4_2025[[#This Row],[Relatiekorting percentage]]=0,
    "Nvt",
    IF(Q4_2025[[#This Row],[Brutobedrag 2]] &lt; Q4_2025[[#This Row],[Bruto - Rel.korting]],
        "Nee",
        "Ja"))</f>
        <v>Ja</v>
      </c>
      <c r="M1970" s="10">
        <f>IF(Q4_2025[[#This Row],[Artikelprijs]]&lt;&gt;"",Q4_2025[[#This Row],[Artikelprijs]],Q4_2025[[#This Row],[Stuksprijs]])</f>
        <v>395</v>
      </c>
      <c r="N1970" s="44">
        <f>Q4_2025[[#This Row],[Besteld]]*Q4_2025[[#This Row],[Prijs 2]]</f>
        <v>395</v>
      </c>
      <c r="O1970" s="10">
        <f>IF(Q4_2025[[#This Row],[Brutobedrag 2]]&lt;Q4_2025[[#This Row],[Bruto - Rel.korting]],Q4_2025[[#This Row],[Brutobedrag 2]],Q4_2025[[#This Row],[Brutobedrag 2]]*(100-Q4_2025[[#This Row],[Relatiekorting percentage]])/100)</f>
        <v>355.5</v>
      </c>
      <c r="R1970" s="3"/>
      <c r="W1970"/>
      <c r="AB1970"/>
    </row>
    <row r="1971" spans="1:28" x14ac:dyDescent="0.3">
      <c r="A1971" t="s">
        <v>955</v>
      </c>
      <c r="B1971">
        <v>5022009</v>
      </c>
      <c r="C1971" t="s">
        <v>297</v>
      </c>
      <c r="D1971">
        <v>4</v>
      </c>
      <c r="E1971" s="10">
        <v>103.75</v>
      </c>
      <c r="F1971" s="10">
        <v>415</v>
      </c>
      <c r="G1971" s="10">
        <v>415</v>
      </c>
      <c r="H1971">
        <v>0</v>
      </c>
      <c r="I1971" s="51" t="str">
        <f>_xlfn.XLOOKUP(Q4_2025[[#This Row],[Artikelnr]],Artikel_prijzen[Artnr],Artikel_prijzen[Groep],"")</f>
        <v>Elektra</v>
      </c>
      <c r="J1971" s="10">
        <f>_xlfn.XLOOKUP(Q4_2025[[#This Row],[Artikelnr]],Artikel_prijzen[Artnr],Artikel_prijzen[Prijs 2025],"")</f>
        <v>106.8625</v>
      </c>
      <c r="K1971" t="str">
        <f>IF(Q4_2025[[#This Row],[Artikelprijs]]&lt;&gt;"",IF(Q4_2025[[#This Row],[Stuksprijs]]=Q4_2025[[#This Row],[Artikelprijs]],"Prijs gelijk","Prijs wijkt af"),"")</f>
        <v>Prijs wijkt af</v>
      </c>
      <c r="L1971" t="str">
        <f>IF(Q4_2025[[#This Row],[Relatiekorting percentage]]=0,
    "Nvt",
    IF(Q4_2025[[#This Row],[Brutobedrag 2]] &lt; Q4_2025[[#This Row],[Bruto - Rel.korting]],
        "Nee",
        "Ja"))</f>
        <v>Nvt</v>
      </c>
      <c r="M1971" s="10">
        <f>IF(Q4_2025[[#This Row],[Artikelprijs]]&lt;&gt;"",Q4_2025[[#This Row],[Artikelprijs]],Q4_2025[[#This Row],[Stuksprijs]])</f>
        <v>106.8625</v>
      </c>
      <c r="N1971" s="44">
        <f>Q4_2025[[#This Row],[Besteld]]*Q4_2025[[#This Row],[Prijs 2]]</f>
        <v>427.45</v>
      </c>
      <c r="O1971" s="10">
        <f>IF(Q4_2025[[#This Row],[Brutobedrag 2]]&lt;Q4_2025[[#This Row],[Bruto - Rel.korting]],Q4_2025[[#This Row],[Brutobedrag 2]],Q4_2025[[#This Row],[Brutobedrag 2]]*(100-Q4_2025[[#This Row],[Relatiekorting percentage]])/100)</f>
        <v>427.45</v>
      </c>
      <c r="R1971" s="3"/>
      <c r="W1971"/>
      <c r="AB1971"/>
    </row>
    <row r="1972" spans="1:28" x14ac:dyDescent="0.3">
      <c r="A1972" t="s">
        <v>955</v>
      </c>
      <c r="B1972">
        <v>5040216</v>
      </c>
      <c r="C1972" t="s">
        <v>375</v>
      </c>
      <c r="D1972">
        <v>1</v>
      </c>
      <c r="E1972" s="10">
        <v>128.75</v>
      </c>
      <c r="F1972" s="10">
        <v>128.75</v>
      </c>
      <c r="G1972" s="10">
        <v>115.87</v>
      </c>
      <c r="H1972">
        <v>10</v>
      </c>
      <c r="I1972" s="51" t="str">
        <f>_xlfn.XLOOKUP(Q4_2025[[#This Row],[Artikelnr]],Artikel_prijzen[Artnr],Artikel_prijzen[Groep],"")</f>
        <v>AV</v>
      </c>
      <c r="J1972" s="10">
        <f>_xlfn.XLOOKUP(Q4_2025[[#This Row],[Artikelnr]],Artikel_prijzen[Artnr],Artikel_prijzen[Prijs 2025],"")</f>
        <v>125</v>
      </c>
      <c r="K1972" t="str">
        <f>IF(Q4_2025[[#This Row],[Artikelprijs]]&lt;&gt;"",IF(Q4_2025[[#This Row],[Stuksprijs]]=Q4_2025[[#This Row],[Artikelprijs]],"Prijs gelijk","Prijs wijkt af"),"")</f>
        <v>Prijs wijkt af</v>
      </c>
      <c r="L1972" t="str">
        <f>IF(Q4_2025[[#This Row],[Relatiekorting percentage]]=0,
    "Nvt",
    IF(Q4_2025[[#This Row],[Brutobedrag 2]] &lt; Q4_2025[[#This Row],[Bruto - Rel.korting]],
        "Nee",
        "Ja"))</f>
        <v>Ja</v>
      </c>
      <c r="M1972" s="10">
        <f>IF(Q4_2025[[#This Row],[Artikelprijs]]&lt;&gt;"",Q4_2025[[#This Row],[Artikelprijs]],Q4_2025[[#This Row],[Stuksprijs]])</f>
        <v>125</v>
      </c>
      <c r="N1972" s="44">
        <f>Q4_2025[[#This Row],[Besteld]]*Q4_2025[[#This Row],[Prijs 2]]</f>
        <v>125</v>
      </c>
      <c r="O1972" s="10">
        <f>IF(Q4_2025[[#This Row],[Brutobedrag 2]]&lt;Q4_2025[[#This Row],[Bruto - Rel.korting]],Q4_2025[[#This Row],[Brutobedrag 2]],Q4_2025[[#This Row],[Brutobedrag 2]]*(100-Q4_2025[[#This Row],[Relatiekorting percentage]])/100)</f>
        <v>112.5</v>
      </c>
      <c r="R1972" s="3"/>
      <c r="W1972"/>
      <c r="AB1972"/>
    </row>
    <row r="1973" spans="1:28" x14ac:dyDescent="0.3">
      <c r="A1973" t="s">
        <v>955</v>
      </c>
      <c r="B1973">
        <v>4001301</v>
      </c>
      <c r="C1973" t="s">
        <v>605</v>
      </c>
      <c r="D1973">
        <v>4</v>
      </c>
      <c r="E1973" s="10">
        <v>45</v>
      </c>
      <c r="F1973" s="10">
        <v>180</v>
      </c>
      <c r="G1973" s="10">
        <v>162</v>
      </c>
      <c r="H1973">
        <v>10</v>
      </c>
      <c r="I1973" s="51" t="str">
        <f>_xlfn.XLOOKUP(Q4_2025[[#This Row],[Artikelnr]],Artikel_prijzen[Artnr],Artikel_prijzen[Groep],"")</f>
        <v/>
      </c>
      <c r="J1973" s="10" t="str">
        <f>_xlfn.XLOOKUP(Q4_2025[[#This Row],[Artikelnr]],Artikel_prijzen[Artnr],Artikel_prijzen[Prijs 2025],"")</f>
        <v/>
      </c>
      <c r="K1973" t="str">
        <f>IF(Q4_2025[[#This Row],[Artikelprijs]]&lt;&gt;"",IF(Q4_2025[[#This Row],[Stuksprijs]]=Q4_2025[[#This Row],[Artikelprijs]],"Prijs gelijk","Prijs wijkt af"),"")</f>
        <v/>
      </c>
      <c r="L1973" t="str">
        <f>IF(Q4_2025[[#This Row],[Relatiekorting percentage]]=0,
    "Nvt",
    IF(Q4_2025[[#This Row],[Brutobedrag 2]] &lt; Q4_2025[[#This Row],[Bruto - Rel.korting]],
        "Nee",
        "Ja"))</f>
        <v>Ja</v>
      </c>
      <c r="M1973" s="10">
        <f>IF(Q4_2025[[#This Row],[Artikelprijs]]&lt;&gt;"",Q4_2025[[#This Row],[Artikelprijs]],Q4_2025[[#This Row],[Stuksprijs]])</f>
        <v>45</v>
      </c>
      <c r="N1973" s="44">
        <f>Q4_2025[[#This Row],[Besteld]]*Q4_2025[[#This Row],[Prijs 2]]</f>
        <v>180</v>
      </c>
      <c r="O1973" s="10">
        <f>IF(Q4_2025[[#This Row],[Brutobedrag 2]]&lt;Q4_2025[[#This Row],[Bruto - Rel.korting]],Q4_2025[[#This Row],[Brutobedrag 2]],Q4_2025[[#This Row],[Brutobedrag 2]]*(100-Q4_2025[[#This Row],[Relatiekorting percentage]])/100)</f>
        <v>162</v>
      </c>
      <c r="R1973" s="3"/>
      <c r="W1973"/>
      <c r="AB1973"/>
    </row>
    <row r="1974" spans="1:28" x14ac:dyDescent="0.3">
      <c r="A1974" t="s">
        <v>955</v>
      </c>
      <c r="B1974">
        <v>4001156</v>
      </c>
      <c r="C1974" t="s">
        <v>374</v>
      </c>
      <c r="D1974">
        <v>1</v>
      </c>
      <c r="E1974" s="10">
        <v>140.57</v>
      </c>
      <c r="F1974" s="10">
        <v>140.57</v>
      </c>
      <c r="G1974" s="10">
        <v>140.57</v>
      </c>
      <c r="H1974">
        <v>0</v>
      </c>
      <c r="I1974" s="51" t="str">
        <f>_xlfn.XLOOKUP(Q4_2025[[#This Row],[Artikelnr]],Artikel_prijzen[Artnr],Artikel_prijzen[Groep],"")</f>
        <v/>
      </c>
      <c r="J1974" s="10" t="str">
        <f>_xlfn.XLOOKUP(Q4_2025[[#This Row],[Artikelnr]],Artikel_prijzen[Artnr],Artikel_prijzen[Prijs 2025],"")</f>
        <v/>
      </c>
      <c r="K1974" t="str">
        <f>IF(Q4_2025[[#This Row],[Artikelprijs]]&lt;&gt;"",IF(Q4_2025[[#This Row],[Stuksprijs]]=Q4_2025[[#This Row],[Artikelprijs]],"Prijs gelijk","Prijs wijkt af"),"")</f>
        <v/>
      </c>
      <c r="L1974" t="str">
        <f>IF(Q4_2025[[#This Row],[Relatiekorting percentage]]=0,
    "Nvt",
    IF(Q4_2025[[#This Row],[Brutobedrag 2]] &lt; Q4_2025[[#This Row],[Bruto - Rel.korting]],
        "Nee",
        "Ja"))</f>
        <v>Nvt</v>
      </c>
      <c r="M1974" s="10">
        <f>IF(Q4_2025[[#This Row],[Artikelprijs]]&lt;&gt;"",Q4_2025[[#This Row],[Artikelprijs]],Q4_2025[[#This Row],[Stuksprijs]])</f>
        <v>140.57</v>
      </c>
      <c r="N1974" s="44">
        <f>Q4_2025[[#This Row],[Besteld]]*Q4_2025[[#This Row],[Prijs 2]]</f>
        <v>140.57</v>
      </c>
      <c r="O1974" s="10">
        <f>IF(Q4_2025[[#This Row],[Brutobedrag 2]]&lt;Q4_2025[[#This Row],[Bruto - Rel.korting]],Q4_2025[[#This Row],[Brutobedrag 2]],Q4_2025[[#This Row],[Brutobedrag 2]]*(100-Q4_2025[[#This Row],[Relatiekorting percentage]])/100)</f>
        <v>140.57</v>
      </c>
      <c r="R1974" s="3"/>
      <c r="W1974"/>
      <c r="AB1974"/>
    </row>
    <row r="1975" spans="1:28" x14ac:dyDescent="0.3">
      <c r="A1975" t="s">
        <v>955</v>
      </c>
      <c r="B1975">
        <v>4101022</v>
      </c>
      <c r="C1975" t="s">
        <v>966</v>
      </c>
      <c r="D1975">
        <v>1</v>
      </c>
      <c r="E1975" s="10">
        <v>3.4</v>
      </c>
      <c r="F1975" s="10">
        <v>3.4</v>
      </c>
      <c r="G1975" s="10">
        <v>3.4</v>
      </c>
      <c r="H1975">
        <v>0</v>
      </c>
      <c r="I1975" s="51" t="str">
        <f>_xlfn.XLOOKUP(Q4_2025[[#This Row],[Artikelnr]],Artikel_prijzen[Artnr],Artikel_prijzen[Groep],"")</f>
        <v/>
      </c>
      <c r="J1975" s="10" t="str">
        <f>_xlfn.XLOOKUP(Q4_2025[[#This Row],[Artikelnr]],Artikel_prijzen[Artnr],Artikel_prijzen[Prijs 2025],"")</f>
        <v/>
      </c>
      <c r="K1975" t="str">
        <f>IF(Q4_2025[[#This Row],[Artikelprijs]]&lt;&gt;"",IF(Q4_2025[[#This Row],[Stuksprijs]]=Q4_2025[[#This Row],[Artikelprijs]],"Prijs gelijk","Prijs wijkt af"),"")</f>
        <v/>
      </c>
      <c r="L1975" t="str">
        <f>IF(Q4_2025[[#This Row],[Relatiekorting percentage]]=0,
    "Nvt",
    IF(Q4_2025[[#This Row],[Brutobedrag 2]] &lt; Q4_2025[[#This Row],[Bruto - Rel.korting]],
        "Nee",
        "Ja"))</f>
        <v>Nvt</v>
      </c>
      <c r="M1975" s="10">
        <f>IF(Q4_2025[[#This Row],[Artikelprijs]]&lt;&gt;"",Q4_2025[[#This Row],[Artikelprijs]],Q4_2025[[#This Row],[Stuksprijs]])</f>
        <v>3.4</v>
      </c>
      <c r="N1975" s="44">
        <f>Q4_2025[[#This Row],[Besteld]]*Q4_2025[[#This Row],[Prijs 2]]</f>
        <v>3.4</v>
      </c>
      <c r="O1975" s="10">
        <f>IF(Q4_2025[[#This Row],[Brutobedrag 2]]&lt;Q4_2025[[#This Row],[Bruto - Rel.korting]],Q4_2025[[#This Row],[Brutobedrag 2]],Q4_2025[[#This Row],[Brutobedrag 2]]*(100-Q4_2025[[#This Row],[Relatiekorting percentage]])/100)</f>
        <v>3.4</v>
      </c>
      <c r="R1975" s="3"/>
      <c r="W1975"/>
      <c r="AB1975"/>
    </row>
    <row r="1976" spans="1:28" x14ac:dyDescent="0.3">
      <c r="A1976" t="s">
        <v>955</v>
      </c>
      <c r="B1976">
        <v>5022009</v>
      </c>
      <c r="C1976" t="s">
        <v>297</v>
      </c>
      <c r="D1976">
        <v>1</v>
      </c>
      <c r="E1976" s="10">
        <v>103.75</v>
      </c>
      <c r="F1976" s="10">
        <v>103.75</v>
      </c>
      <c r="G1976" s="10">
        <v>103.75</v>
      </c>
      <c r="H1976">
        <v>0</v>
      </c>
      <c r="I1976" s="51" t="str">
        <f>_xlfn.XLOOKUP(Q4_2025[[#This Row],[Artikelnr]],Artikel_prijzen[Artnr],Artikel_prijzen[Groep],"")</f>
        <v>Elektra</v>
      </c>
      <c r="J1976" s="10">
        <f>_xlfn.XLOOKUP(Q4_2025[[#This Row],[Artikelnr]],Artikel_prijzen[Artnr],Artikel_prijzen[Prijs 2025],"")</f>
        <v>106.8625</v>
      </c>
      <c r="K1976" t="str">
        <f>IF(Q4_2025[[#This Row],[Artikelprijs]]&lt;&gt;"",IF(Q4_2025[[#This Row],[Stuksprijs]]=Q4_2025[[#This Row],[Artikelprijs]],"Prijs gelijk","Prijs wijkt af"),"")</f>
        <v>Prijs wijkt af</v>
      </c>
      <c r="L1976" t="str">
        <f>IF(Q4_2025[[#This Row],[Relatiekorting percentage]]=0,
    "Nvt",
    IF(Q4_2025[[#This Row],[Brutobedrag 2]] &lt; Q4_2025[[#This Row],[Bruto - Rel.korting]],
        "Nee",
        "Ja"))</f>
        <v>Nvt</v>
      </c>
      <c r="M1976" s="10">
        <f>IF(Q4_2025[[#This Row],[Artikelprijs]]&lt;&gt;"",Q4_2025[[#This Row],[Artikelprijs]],Q4_2025[[#This Row],[Stuksprijs]])</f>
        <v>106.8625</v>
      </c>
      <c r="N1976" s="44">
        <f>Q4_2025[[#This Row],[Besteld]]*Q4_2025[[#This Row],[Prijs 2]]</f>
        <v>106.8625</v>
      </c>
      <c r="O1976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1976" s="3"/>
      <c r="W1976"/>
      <c r="AB1976"/>
    </row>
    <row r="1977" spans="1:28" x14ac:dyDescent="0.3">
      <c r="A1977" t="s">
        <v>955</v>
      </c>
      <c r="B1977">
        <v>5040032</v>
      </c>
      <c r="C1977" t="s">
        <v>967</v>
      </c>
      <c r="D1977">
        <v>1</v>
      </c>
      <c r="E1977" s="10">
        <v>231</v>
      </c>
      <c r="F1977" s="10">
        <v>231</v>
      </c>
      <c r="G1977" s="10">
        <v>207.9</v>
      </c>
      <c r="H1977">
        <v>10</v>
      </c>
      <c r="I1977" s="51" t="str">
        <f>_xlfn.XLOOKUP(Q4_2025[[#This Row],[Artikelnr]],Artikel_prijzen[Artnr],Artikel_prijzen[Groep],"")</f>
        <v/>
      </c>
      <c r="J1977" s="10" t="str">
        <f>_xlfn.XLOOKUP(Q4_2025[[#This Row],[Artikelnr]],Artikel_prijzen[Artnr],Artikel_prijzen[Prijs 2025],"")</f>
        <v/>
      </c>
      <c r="K1977" t="str">
        <f>IF(Q4_2025[[#This Row],[Artikelprijs]]&lt;&gt;"",IF(Q4_2025[[#This Row],[Stuksprijs]]=Q4_2025[[#This Row],[Artikelprijs]],"Prijs gelijk","Prijs wijkt af"),"")</f>
        <v/>
      </c>
      <c r="L1977" t="str">
        <f>IF(Q4_2025[[#This Row],[Relatiekorting percentage]]=0,
    "Nvt",
    IF(Q4_2025[[#This Row],[Brutobedrag 2]] &lt; Q4_2025[[#This Row],[Bruto - Rel.korting]],
        "Nee",
        "Ja"))</f>
        <v>Ja</v>
      </c>
      <c r="M1977" s="10">
        <f>IF(Q4_2025[[#This Row],[Artikelprijs]]&lt;&gt;"",Q4_2025[[#This Row],[Artikelprijs]],Q4_2025[[#This Row],[Stuksprijs]])</f>
        <v>231</v>
      </c>
      <c r="N1977" s="44">
        <f>Q4_2025[[#This Row],[Besteld]]*Q4_2025[[#This Row],[Prijs 2]]</f>
        <v>231</v>
      </c>
      <c r="O1977" s="10">
        <f>IF(Q4_2025[[#This Row],[Brutobedrag 2]]&lt;Q4_2025[[#This Row],[Bruto - Rel.korting]],Q4_2025[[#This Row],[Brutobedrag 2]],Q4_2025[[#This Row],[Brutobedrag 2]]*(100-Q4_2025[[#This Row],[Relatiekorting percentage]])/100)</f>
        <v>207.9</v>
      </c>
      <c r="R1977" s="3"/>
      <c r="W1977"/>
      <c r="AB1977"/>
    </row>
    <row r="1978" spans="1:28" x14ac:dyDescent="0.3">
      <c r="A1978" t="s">
        <v>955</v>
      </c>
      <c r="B1978">
        <v>5030229</v>
      </c>
      <c r="C1978" t="s">
        <v>18</v>
      </c>
      <c r="D1978">
        <v>12</v>
      </c>
      <c r="E1978" s="10">
        <v>303.85000000000002</v>
      </c>
      <c r="F1978" s="10">
        <v>3646.2</v>
      </c>
      <c r="G1978" s="10">
        <v>3646.2</v>
      </c>
      <c r="H1978">
        <v>0</v>
      </c>
      <c r="I1978" s="51" t="str">
        <f>_xlfn.XLOOKUP(Q4_2025[[#This Row],[Artikelnr]],Artikel_prijzen[Artnr],Artikel_prijzen[Groep],"")</f>
        <v>Rigging</v>
      </c>
      <c r="J1978" s="10">
        <f>_xlfn.XLOOKUP(Q4_2025[[#This Row],[Artikelnr]],Artikel_prijzen[Artnr],Artikel_prijzen[Prijs 2025],"")</f>
        <v>295</v>
      </c>
      <c r="K1978" t="str">
        <f>IF(Q4_2025[[#This Row],[Artikelprijs]]&lt;&gt;"",IF(Q4_2025[[#This Row],[Stuksprijs]]=Q4_2025[[#This Row],[Artikelprijs]],"Prijs gelijk","Prijs wijkt af"),"")</f>
        <v>Prijs wijkt af</v>
      </c>
      <c r="L1978" t="str">
        <f>IF(Q4_2025[[#This Row],[Relatiekorting percentage]]=0,
    "Nvt",
    IF(Q4_2025[[#This Row],[Brutobedrag 2]] &lt; Q4_2025[[#This Row],[Bruto - Rel.korting]],
        "Nee",
        "Ja"))</f>
        <v>Nvt</v>
      </c>
      <c r="M1978" s="10">
        <f>IF(Q4_2025[[#This Row],[Artikelprijs]]&lt;&gt;"",Q4_2025[[#This Row],[Artikelprijs]],Q4_2025[[#This Row],[Stuksprijs]])</f>
        <v>295</v>
      </c>
      <c r="N1978" s="44">
        <f>Q4_2025[[#This Row],[Besteld]]*Q4_2025[[#This Row],[Prijs 2]]</f>
        <v>3540</v>
      </c>
      <c r="O1978" s="10">
        <f>IF(Q4_2025[[#This Row],[Brutobedrag 2]]&lt;Q4_2025[[#This Row],[Bruto - Rel.korting]],Q4_2025[[#This Row],[Brutobedrag 2]],Q4_2025[[#This Row],[Brutobedrag 2]]*(100-Q4_2025[[#This Row],[Relatiekorting percentage]])/100)</f>
        <v>3540</v>
      </c>
      <c r="R1978" s="3"/>
      <c r="W1978"/>
      <c r="AB1978"/>
    </row>
    <row r="1979" spans="1:28" x14ac:dyDescent="0.3">
      <c r="A1979" t="s">
        <v>955</v>
      </c>
      <c r="B1979">
        <v>5030017</v>
      </c>
      <c r="C1979" t="s">
        <v>968</v>
      </c>
      <c r="D1979">
        <v>12</v>
      </c>
      <c r="E1979" s="10">
        <v>40</v>
      </c>
      <c r="F1979" s="10">
        <v>480</v>
      </c>
      <c r="G1979" s="10">
        <v>480</v>
      </c>
      <c r="H1979">
        <v>0</v>
      </c>
      <c r="I1979" s="51" t="str">
        <f>_xlfn.XLOOKUP(Q4_2025[[#This Row],[Artikelnr]],Artikel_prijzen[Artnr],Artikel_prijzen[Groep],"")</f>
        <v/>
      </c>
      <c r="J1979" s="10" t="str">
        <f>_xlfn.XLOOKUP(Q4_2025[[#This Row],[Artikelnr]],Artikel_prijzen[Artnr],Artikel_prijzen[Prijs 2025],"")</f>
        <v/>
      </c>
      <c r="K1979" t="str">
        <f>IF(Q4_2025[[#This Row],[Artikelprijs]]&lt;&gt;"",IF(Q4_2025[[#This Row],[Stuksprijs]]=Q4_2025[[#This Row],[Artikelprijs]],"Prijs gelijk","Prijs wijkt af"),"")</f>
        <v/>
      </c>
      <c r="L1979" t="str">
        <f>IF(Q4_2025[[#This Row],[Relatiekorting percentage]]=0,
    "Nvt",
    IF(Q4_2025[[#This Row],[Brutobedrag 2]] &lt; Q4_2025[[#This Row],[Bruto - Rel.korting]],
        "Nee",
        "Ja"))</f>
        <v>Nvt</v>
      </c>
      <c r="M1979" s="10">
        <f>IF(Q4_2025[[#This Row],[Artikelprijs]]&lt;&gt;"",Q4_2025[[#This Row],[Artikelprijs]],Q4_2025[[#This Row],[Stuksprijs]])</f>
        <v>40</v>
      </c>
      <c r="N1979" s="44">
        <f>Q4_2025[[#This Row],[Besteld]]*Q4_2025[[#This Row],[Prijs 2]]</f>
        <v>480</v>
      </c>
      <c r="O1979" s="10">
        <f>IF(Q4_2025[[#This Row],[Brutobedrag 2]]&lt;Q4_2025[[#This Row],[Bruto - Rel.korting]],Q4_2025[[#This Row],[Brutobedrag 2]],Q4_2025[[#This Row],[Brutobedrag 2]]*(100-Q4_2025[[#This Row],[Relatiekorting percentage]])/100)</f>
        <v>480</v>
      </c>
      <c r="R1979" s="3"/>
      <c r="W1979"/>
      <c r="AB1979"/>
    </row>
    <row r="1980" spans="1:28" x14ac:dyDescent="0.3">
      <c r="A1980" t="s">
        <v>955</v>
      </c>
      <c r="B1980">
        <v>5031009</v>
      </c>
      <c r="C1980" t="s">
        <v>141</v>
      </c>
      <c r="D1980">
        <v>20</v>
      </c>
      <c r="E1980" s="10">
        <v>89.61</v>
      </c>
      <c r="F1980" s="10">
        <v>1792.2</v>
      </c>
      <c r="G1980" s="10">
        <v>1612.98</v>
      </c>
      <c r="H1980">
        <v>10</v>
      </c>
      <c r="I1980" s="51" t="str">
        <f>_xlfn.XLOOKUP(Q4_2025[[#This Row],[Artikelnr]],Artikel_prijzen[Artnr],Artikel_prijzen[Groep],"")</f>
        <v/>
      </c>
      <c r="J1980" s="10" t="str">
        <f>_xlfn.XLOOKUP(Q4_2025[[#This Row],[Artikelnr]],Artikel_prijzen[Artnr],Artikel_prijzen[Prijs 2025],"")</f>
        <v/>
      </c>
      <c r="K1980" t="str">
        <f>IF(Q4_2025[[#This Row],[Artikelprijs]]&lt;&gt;"",IF(Q4_2025[[#This Row],[Stuksprijs]]=Q4_2025[[#This Row],[Artikelprijs]],"Prijs gelijk","Prijs wijkt af"),"")</f>
        <v/>
      </c>
      <c r="L1980" t="str">
        <f>IF(Q4_2025[[#This Row],[Relatiekorting percentage]]=0,
    "Nvt",
    IF(Q4_2025[[#This Row],[Brutobedrag 2]] &lt; Q4_2025[[#This Row],[Bruto - Rel.korting]],
        "Nee",
        "Ja"))</f>
        <v>Ja</v>
      </c>
      <c r="M1980" s="10">
        <f>IF(Q4_2025[[#This Row],[Artikelprijs]]&lt;&gt;"",Q4_2025[[#This Row],[Artikelprijs]],Q4_2025[[#This Row],[Stuksprijs]])</f>
        <v>89.61</v>
      </c>
      <c r="N1980" s="44">
        <f>Q4_2025[[#This Row],[Besteld]]*Q4_2025[[#This Row],[Prijs 2]]</f>
        <v>1792.2</v>
      </c>
      <c r="O1980" s="10">
        <f>IF(Q4_2025[[#This Row],[Brutobedrag 2]]&lt;Q4_2025[[#This Row],[Bruto - Rel.korting]],Q4_2025[[#This Row],[Brutobedrag 2]],Q4_2025[[#This Row],[Brutobedrag 2]]*(100-Q4_2025[[#This Row],[Relatiekorting percentage]])/100)</f>
        <v>1612.98</v>
      </c>
      <c r="R1980" s="3"/>
      <c r="W1980"/>
      <c r="AB1980"/>
    </row>
    <row r="1981" spans="1:28" x14ac:dyDescent="0.3">
      <c r="A1981" t="s">
        <v>955</v>
      </c>
      <c r="B1981">
        <v>5031021</v>
      </c>
      <c r="C1981" t="s">
        <v>800</v>
      </c>
      <c r="D1981">
        <v>4</v>
      </c>
      <c r="E1981" s="10">
        <v>44.29</v>
      </c>
      <c r="F1981" s="10">
        <v>177.16</v>
      </c>
      <c r="G1981" s="10">
        <v>159.44</v>
      </c>
      <c r="H1981">
        <v>10</v>
      </c>
      <c r="I1981" s="51" t="str">
        <f>_xlfn.XLOOKUP(Q4_2025[[#This Row],[Artikelnr]],Artikel_prijzen[Artnr],Artikel_prijzen[Groep],"")</f>
        <v/>
      </c>
      <c r="J1981" s="10" t="str">
        <f>_xlfn.XLOOKUP(Q4_2025[[#This Row],[Artikelnr]],Artikel_prijzen[Artnr],Artikel_prijzen[Prijs 2025],"")</f>
        <v/>
      </c>
      <c r="K1981" t="str">
        <f>IF(Q4_2025[[#This Row],[Artikelprijs]]&lt;&gt;"",IF(Q4_2025[[#This Row],[Stuksprijs]]=Q4_2025[[#This Row],[Artikelprijs]],"Prijs gelijk","Prijs wijkt af"),"")</f>
        <v/>
      </c>
      <c r="L1981" t="str">
        <f>IF(Q4_2025[[#This Row],[Relatiekorting percentage]]=0,
    "Nvt",
    IF(Q4_2025[[#This Row],[Brutobedrag 2]] &lt; Q4_2025[[#This Row],[Bruto - Rel.korting]],
        "Nee",
        "Ja"))</f>
        <v>Ja</v>
      </c>
      <c r="M1981" s="10">
        <f>IF(Q4_2025[[#This Row],[Artikelprijs]]&lt;&gt;"",Q4_2025[[#This Row],[Artikelprijs]],Q4_2025[[#This Row],[Stuksprijs]])</f>
        <v>44.29</v>
      </c>
      <c r="N1981" s="44">
        <f>Q4_2025[[#This Row],[Besteld]]*Q4_2025[[#This Row],[Prijs 2]]</f>
        <v>177.16</v>
      </c>
      <c r="O1981" s="10">
        <f>IF(Q4_2025[[#This Row],[Brutobedrag 2]]&lt;Q4_2025[[#This Row],[Bruto - Rel.korting]],Q4_2025[[#This Row],[Brutobedrag 2]],Q4_2025[[#This Row],[Brutobedrag 2]]*(100-Q4_2025[[#This Row],[Relatiekorting percentage]])/100)</f>
        <v>159.44399999999999</v>
      </c>
      <c r="R1981" s="3"/>
      <c r="W1981"/>
      <c r="AB1981"/>
    </row>
    <row r="1982" spans="1:28" x14ac:dyDescent="0.3">
      <c r="A1982" t="s">
        <v>955</v>
      </c>
      <c r="B1982">
        <v>5030005</v>
      </c>
      <c r="C1982" t="s">
        <v>33</v>
      </c>
      <c r="D1982">
        <v>4</v>
      </c>
      <c r="E1982" s="10">
        <v>200.85</v>
      </c>
      <c r="F1982" s="10">
        <v>803.4</v>
      </c>
      <c r="G1982" s="10">
        <v>723.06</v>
      </c>
      <c r="H1982">
        <v>10</v>
      </c>
      <c r="I1982" s="51" t="str">
        <f>_xlfn.XLOOKUP(Q4_2025[[#This Row],[Artikelnr]],Artikel_prijzen[Artnr],Artikel_prijzen[Groep],"")</f>
        <v>Rigging</v>
      </c>
      <c r="J1982" s="10">
        <f>_xlfn.XLOOKUP(Q4_2025[[#This Row],[Artikelnr]],Artikel_prijzen[Artnr],Artikel_prijzen[Prijs 2025],"")</f>
        <v>195</v>
      </c>
      <c r="K1982" t="str">
        <f>IF(Q4_2025[[#This Row],[Artikelprijs]]&lt;&gt;"",IF(Q4_2025[[#This Row],[Stuksprijs]]=Q4_2025[[#This Row],[Artikelprijs]],"Prijs gelijk","Prijs wijkt af"),"")</f>
        <v>Prijs wijkt af</v>
      </c>
      <c r="L1982" t="str">
        <f>IF(Q4_2025[[#This Row],[Relatiekorting percentage]]=0,
    "Nvt",
    IF(Q4_2025[[#This Row],[Brutobedrag 2]] &lt; Q4_2025[[#This Row],[Bruto - Rel.korting]],
        "Nee",
        "Ja"))</f>
        <v>Ja</v>
      </c>
      <c r="M1982" s="10">
        <f>IF(Q4_2025[[#This Row],[Artikelprijs]]&lt;&gt;"",Q4_2025[[#This Row],[Artikelprijs]],Q4_2025[[#This Row],[Stuksprijs]])</f>
        <v>195</v>
      </c>
      <c r="N1982" s="44">
        <f>Q4_2025[[#This Row],[Besteld]]*Q4_2025[[#This Row],[Prijs 2]]</f>
        <v>780</v>
      </c>
      <c r="O1982" s="10">
        <f>IF(Q4_2025[[#This Row],[Brutobedrag 2]]&lt;Q4_2025[[#This Row],[Bruto - Rel.korting]],Q4_2025[[#This Row],[Brutobedrag 2]],Q4_2025[[#This Row],[Brutobedrag 2]]*(100-Q4_2025[[#This Row],[Relatiekorting percentage]])/100)</f>
        <v>702</v>
      </c>
      <c r="R1982" s="3"/>
      <c r="W1982"/>
      <c r="AB1982"/>
    </row>
    <row r="1983" spans="1:28" x14ac:dyDescent="0.3">
      <c r="A1983" t="s">
        <v>955</v>
      </c>
      <c r="B1983">
        <v>3098016</v>
      </c>
      <c r="C1983" t="s">
        <v>48</v>
      </c>
      <c r="D1983">
        <v>20</v>
      </c>
      <c r="E1983" s="10">
        <v>19</v>
      </c>
      <c r="F1983" s="10">
        <v>380</v>
      </c>
      <c r="G1983" s="10">
        <v>342</v>
      </c>
      <c r="H1983">
        <v>10</v>
      </c>
      <c r="I1983" s="51" t="str">
        <f>_xlfn.XLOOKUP(Q4_2025[[#This Row],[Artikelnr]],Artikel_prijzen[Artnr],Artikel_prijzen[Groep],"")</f>
        <v/>
      </c>
      <c r="J1983" s="10" t="str">
        <f>_xlfn.XLOOKUP(Q4_2025[[#This Row],[Artikelnr]],Artikel_prijzen[Artnr],Artikel_prijzen[Prijs 2025],"")</f>
        <v/>
      </c>
      <c r="K1983" t="str">
        <f>IF(Q4_2025[[#This Row],[Artikelprijs]]&lt;&gt;"",IF(Q4_2025[[#This Row],[Stuksprijs]]=Q4_2025[[#This Row],[Artikelprijs]],"Prijs gelijk","Prijs wijkt af"),"")</f>
        <v/>
      </c>
      <c r="L1983" t="str">
        <f>IF(Q4_2025[[#This Row],[Relatiekorting percentage]]=0,
    "Nvt",
    IF(Q4_2025[[#This Row],[Brutobedrag 2]] &lt; Q4_2025[[#This Row],[Bruto - Rel.korting]],
        "Nee",
        "Ja"))</f>
        <v>Ja</v>
      </c>
      <c r="M1983" s="10">
        <f>IF(Q4_2025[[#This Row],[Artikelprijs]]&lt;&gt;"",Q4_2025[[#This Row],[Artikelprijs]],Q4_2025[[#This Row],[Stuksprijs]])</f>
        <v>19</v>
      </c>
      <c r="N1983" s="44">
        <f>Q4_2025[[#This Row],[Besteld]]*Q4_2025[[#This Row],[Prijs 2]]</f>
        <v>380</v>
      </c>
      <c r="O1983" s="10">
        <f>IF(Q4_2025[[#This Row],[Brutobedrag 2]]&lt;Q4_2025[[#This Row],[Bruto - Rel.korting]],Q4_2025[[#This Row],[Brutobedrag 2]],Q4_2025[[#This Row],[Brutobedrag 2]]*(100-Q4_2025[[#This Row],[Relatiekorting percentage]])/100)</f>
        <v>342</v>
      </c>
      <c r="R1983" s="3"/>
      <c r="W1983"/>
      <c r="AB1983"/>
    </row>
    <row r="1984" spans="1:28" x14ac:dyDescent="0.3">
      <c r="A1984" t="s">
        <v>955</v>
      </c>
      <c r="B1984">
        <v>5022009</v>
      </c>
      <c r="C1984" t="s">
        <v>297</v>
      </c>
      <c r="D1984">
        <v>1</v>
      </c>
      <c r="E1984" s="10">
        <v>103.75</v>
      </c>
      <c r="F1984" s="10">
        <v>103.75</v>
      </c>
      <c r="G1984" s="10">
        <v>103.75</v>
      </c>
      <c r="H1984">
        <v>0</v>
      </c>
      <c r="I1984" s="51" t="str">
        <f>_xlfn.XLOOKUP(Q4_2025[[#This Row],[Artikelnr]],Artikel_prijzen[Artnr],Artikel_prijzen[Groep],"")</f>
        <v>Elektra</v>
      </c>
      <c r="J1984" s="10">
        <f>_xlfn.XLOOKUP(Q4_2025[[#This Row],[Artikelnr]],Artikel_prijzen[Artnr],Artikel_prijzen[Prijs 2025],"")</f>
        <v>106.8625</v>
      </c>
      <c r="K1984" t="str">
        <f>IF(Q4_2025[[#This Row],[Artikelprijs]]&lt;&gt;"",IF(Q4_2025[[#This Row],[Stuksprijs]]=Q4_2025[[#This Row],[Artikelprijs]],"Prijs gelijk","Prijs wijkt af"),"")</f>
        <v>Prijs wijkt af</v>
      </c>
      <c r="L1984" t="str">
        <f>IF(Q4_2025[[#This Row],[Relatiekorting percentage]]=0,
    "Nvt",
    IF(Q4_2025[[#This Row],[Brutobedrag 2]] &lt; Q4_2025[[#This Row],[Bruto - Rel.korting]],
        "Nee",
        "Ja"))</f>
        <v>Nvt</v>
      </c>
      <c r="M1984" s="10">
        <f>IF(Q4_2025[[#This Row],[Artikelprijs]]&lt;&gt;"",Q4_2025[[#This Row],[Artikelprijs]],Q4_2025[[#This Row],[Stuksprijs]])</f>
        <v>106.8625</v>
      </c>
      <c r="N1984" s="44">
        <f>Q4_2025[[#This Row],[Besteld]]*Q4_2025[[#This Row],[Prijs 2]]</f>
        <v>106.8625</v>
      </c>
      <c r="O1984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1984" s="3"/>
      <c r="W1984"/>
      <c r="AB1984"/>
    </row>
    <row r="1985" spans="1:28" x14ac:dyDescent="0.3">
      <c r="A1985" t="s">
        <v>955</v>
      </c>
      <c r="B1985">
        <v>5022009</v>
      </c>
      <c r="C1985" t="s">
        <v>297</v>
      </c>
      <c r="D1985">
        <v>1</v>
      </c>
      <c r="E1985" s="10">
        <v>103.75</v>
      </c>
      <c r="F1985" s="10">
        <v>103.75</v>
      </c>
      <c r="G1985" s="10">
        <v>103.75</v>
      </c>
      <c r="H1985">
        <v>0</v>
      </c>
      <c r="I1985" s="51" t="str">
        <f>_xlfn.XLOOKUP(Q4_2025[[#This Row],[Artikelnr]],Artikel_prijzen[Artnr],Artikel_prijzen[Groep],"")</f>
        <v>Elektra</v>
      </c>
      <c r="J1985" s="10">
        <f>_xlfn.XLOOKUP(Q4_2025[[#This Row],[Artikelnr]],Artikel_prijzen[Artnr],Artikel_prijzen[Prijs 2025],"")</f>
        <v>106.8625</v>
      </c>
      <c r="K1985" t="str">
        <f>IF(Q4_2025[[#This Row],[Artikelprijs]]&lt;&gt;"",IF(Q4_2025[[#This Row],[Stuksprijs]]=Q4_2025[[#This Row],[Artikelprijs]],"Prijs gelijk","Prijs wijkt af"),"")</f>
        <v>Prijs wijkt af</v>
      </c>
      <c r="L1985" t="str">
        <f>IF(Q4_2025[[#This Row],[Relatiekorting percentage]]=0,
    "Nvt",
    IF(Q4_2025[[#This Row],[Brutobedrag 2]] &lt; Q4_2025[[#This Row],[Bruto - Rel.korting]],
        "Nee",
        "Ja"))</f>
        <v>Nvt</v>
      </c>
      <c r="M1985" s="10">
        <f>IF(Q4_2025[[#This Row],[Artikelprijs]]&lt;&gt;"",Q4_2025[[#This Row],[Artikelprijs]],Q4_2025[[#This Row],[Stuksprijs]])</f>
        <v>106.8625</v>
      </c>
      <c r="N1985" s="44">
        <f>Q4_2025[[#This Row],[Besteld]]*Q4_2025[[#This Row],[Prijs 2]]</f>
        <v>106.8625</v>
      </c>
      <c r="O1985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1985" s="3"/>
      <c r="W1985"/>
      <c r="AB1985"/>
    </row>
    <row r="1986" spans="1:28" x14ac:dyDescent="0.3">
      <c r="A1986" t="s">
        <v>955</v>
      </c>
      <c r="B1986">
        <v>5022009</v>
      </c>
      <c r="C1986" t="s">
        <v>297</v>
      </c>
      <c r="D1986">
        <v>1</v>
      </c>
      <c r="E1986" s="10">
        <v>103.75</v>
      </c>
      <c r="F1986" s="10">
        <v>103.75</v>
      </c>
      <c r="G1986" s="10">
        <v>103.75</v>
      </c>
      <c r="H1986">
        <v>0</v>
      </c>
      <c r="I1986" s="51" t="str">
        <f>_xlfn.XLOOKUP(Q4_2025[[#This Row],[Artikelnr]],Artikel_prijzen[Artnr],Artikel_prijzen[Groep],"")</f>
        <v>Elektra</v>
      </c>
      <c r="J1986" s="10">
        <f>_xlfn.XLOOKUP(Q4_2025[[#This Row],[Artikelnr]],Artikel_prijzen[Artnr],Artikel_prijzen[Prijs 2025],"")</f>
        <v>106.8625</v>
      </c>
      <c r="K1986" t="str">
        <f>IF(Q4_2025[[#This Row],[Artikelprijs]]&lt;&gt;"",IF(Q4_2025[[#This Row],[Stuksprijs]]=Q4_2025[[#This Row],[Artikelprijs]],"Prijs gelijk","Prijs wijkt af"),"")</f>
        <v>Prijs wijkt af</v>
      </c>
      <c r="L1986" t="str">
        <f>IF(Q4_2025[[#This Row],[Relatiekorting percentage]]=0,
    "Nvt",
    IF(Q4_2025[[#This Row],[Brutobedrag 2]] &lt; Q4_2025[[#This Row],[Bruto - Rel.korting]],
        "Nee",
        "Ja"))</f>
        <v>Nvt</v>
      </c>
      <c r="M1986" s="10">
        <f>IF(Q4_2025[[#This Row],[Artikelprijs]]&lt;&gt;"",Q4_2025[[#This Row],[Artikelprijs]],Q4_2025[[#This Row],[Stuksprijs]])</f>
        <v>106.8625</v>
      </c>
      <c r="N1986" s="44">
        <f>Q4_2025[[#This Row],[Besteld]]*Q4_2025[[#This Row],[Prijs 2]]</f>
        <v>106.8625</v>
      </c>
      <c r="O1986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1986" s="3"/>
      <c r="W1986"/>
      <c r="AB1986"/>
    </row>
    <row r="1987" spans="1:28" x14ac:dyDescent="0.3">
      <c r="A1987" t="s">
        <v>955</v>
      </c>
      <c r="B1987">
        <v>5040216</v>
      </c>
      <c r="C1987" t="s">
        <v>375</v>
      </c>
      <c r="D1987">
        <v>1</v>
      </c>
      <c r="E1987" s="10">
        <v>128.75</v>
      </c>
      <c r="F1987" s="10">
        <v>128.75</v>
      </c>
      <c r="G1987" s="10">
        <v>115.87</v>
      </c>
      <c r="H1987">
        <v>10</v>
      </c>
      <c r="I1987" s="51" t="str">
        <f>_xlfn.XLOOKUP(Q4_2025[[#This Row],[Artikelnr]],Artikel_prijzen[Artnr],Artikel_prijzen[Groep],"")</f>
        <v>AV</v>
      </c>
      <c r="J1987" s="10">
        <f>_xlfn.XLOOKUP(Q4_2025[[#This Row],[Artikelnr]],Artikel_prijzen[Artnr],Artikel_prijzen[Prijs 2025],"")</f>
        <v>125</v>
      </c>
      <c r="K1987" t="str">
        <f>IF(Q4_2025[[#This Row],[Artikelprijs]]&lt;&gt;"",IF(Q4_2025[[#This Row],[Stuksprijs]]=Q4_2025[[#This Row],[Artikelprijs]],"Prijs gelijk","Prijs wijkt af"),"")</f>
        <v>Prijs wijkt af</v>
      </c>
      <c r="L1987" t="str">
        <f>IF(Q4_2025[[#This Row],[Relatiekorting percentage]]=0,
    "Nvt",
    IF(Q4_2025[[#This Row],[Brutobedrag 2]] &lt; Q4_2025[[#This Row],[Bruto - Rel.korting]],
        "Nee",
        "Ja"))</f>
        <v>Ja</v>
      </c>
      <c r="M1987" s="10">
        <f>IF(Q4_2025[[#This Row],[Artikelprijs]]&lt;&gt;"",Q4_2025[[#This Row],[Artikelprijs]],Q4_2025[[#This Row],[Stuksprijs]])</f>
        <v>125</v>
      </c>
      <c r="N1987" s="44">
        <f>Q4_2025[[#This Row],[Besteld]]*Q4_2025[[#This Row],[Prijs 2]]</f>
        <v>125</v>
      </c>
      <c r="O1987" s="10">
        <f>IF(Q4_2025[[#This Row],[Brutobedrag 2]]&lt;Q4_2025[[#This Row],[Bruto - Rel.korting]],Q4_2025[[#This Row],[Brutobedrag 2]],Q4_2025[[#This Row],[Brutobedrag 2]]*(100-Q4_2025[[#This Row],[Relatiekorting percentage]])/100)</f>
        <v>112.5</v>
      </c>
      <c r="R1987" s="3"/>
      <c r="W1987"/>
      <c r="AB1987"/>
    </row>
    <row r="1988" spans="1:28" x14ac:dyDescent="0.3">
      <c r="A1988" t="s">
        <v>955</v>
      </c>
      <c r="B1988">
        <v>5040011</v>
      </c>
      <c r="C1988" t="s">
        <v>321</v>
      </c>
      <c r="D1988">
        <v>1</v>
      </c>
      <c r="E1988" s="10">
        <v>638.6</v>
      </c>
      <c r="F1988" s="10">
        <v>638.6</v>
      </c>
      <c r="G1988" s="10">
        <v>574.74</v>
      </c>
      <c r="H1988">
        <v>10</v>
      </c>
      <c r="I1988" s="51" t="str">
        <f>_xlfn.XLOOKUP(Q4_2025[[#This Row],[Artikelnr]],Artikel_prijzen[Artnr],Artikel_prijzen[Groep],"")</f>
        <v>AV</v>
      </c>
      <c r="J1988" s="10">
        <f>_xlfn.XLOOKUP(Q4_2025[[#This Row],[Artikelnr]],Artikel_prijzen[Artnr],Artikel_prijzen[Prijs 2025],"")</f>
        <v>620</v>
      </c>
      <c r="K1988" t="str">
        <f>IF(Q4_2025[[#This Row],[Artikelprijs]]&lt;&gt;"",IF(Q4_2025[[#This Row],[Stuksprijs]]=Q4_2025[[#This Row],[Artikelprijs]],"Prijs gelijk","Prijs wijkt af"),"")</f>
        <v>Prijs wijkt af</v>
      </c>
      <c r="L1988" t="str">
        <f>IF(Q4_2025[[#This Row],[Relatiekorting percentage]]=0,
    "Nvt",
    IF(Q4_2025[[#This Row],[Brutobedrag 2]] &lt; Q4_2025[[#This Row],[Bruto - Rel.korting]],
        "Nee",
        "Ja"))</f>
        <v>Ja</v>
      </c>
      <c r="M1988" s="10">
        <f>IF(Q4_2025[[#This Row],[Artikelprijs]]&lt;&gt;"",Q4_2025[[#This Row],[Artikelprijs]],Q4_2025[[#This Row],[Stuksprijs]])</f>
        <v>620</v>
      </c>
      <c r="N1988" s="44">
        <f>Q4_2025[[#This Row],[Besteld]]*Q4_2025[[#This Row],[Prijs 2]]</f>
        <v>620</v>
      </c>
      <c r="O1988" s="10">
        <f>IF(Q4_2025[[#This Row],[Brutobedrag 2]]&lt;Q4_2025[[#This Row],[Bruto - Rel.korting]],Q4_2025[[#This Row],[Brutobedrag 2]],Q4_2025[[#This Row],[Brutobedrag 2]]*(100-Q4_2025[[#This Row],[Relatiekorting percentage]])/100)</f>
        <v>558</v>
      </c>
      <c r="R1988" s="3"/>
      <c r="W1988"/>
      <c r="AB1988"/>
    </row>
    <row r="1989" spans="1:28" x14ac:dyDescent="0.3">
      <c r="A1989" t="s">
        <v>955</v>
      </c>
      <c r="B1989">
        <v>5040256</v>
      </c>
      <c r="C1989" t="s">
        <v>315</v>
      </c>
      <c r="D1989">
        <v>1</v>
      </c>
      <c r="E1989" s="10">
        <v>87.55</v>
      </c>
      <c r="F1989" s="10">
        <v>87.55</v>
      </c>
      <c r="G1989" s="10">
        <v>78.790000000000006</v>
      </c>
      <c r="H1989">
        <v>10</v>
      </c>
      <c r="I1989" s="51" t="str">
        <f>_xlfn.XLOOKUP(Q4_2025[[#This Row],[Artikelnr]],Artikel_prijzen[Artnr],Artikel_prijzen[Groep],"")</f>
        <v/>
      </c>
      <c r="J1989" s="10" t="str">
        <f>_xlfn.XLOOKUP(Q4_2025[[#This Row],[Artikelnr]],Artikel_prijzen[Artnr],Artikel_prijzen[Prijs 2025],"")</f>
        <v/>
      </c>
      <c r="K1989" t="str">
        <f>IF(Q4_2025[[#This Row],[Artikelprijs]]&lt;&gt;"",IF(Q4_2025[[#This Row],[Stuksprijs]]=Q4_2025[[#This Row],[Artikelprijs]],"Prijs gelijk","Prijs wijkt af"),"")</f>
        <v/>
      </c>
      <c r="L1989" t="str">
        <f>IF(Q4_2025[[#This Row],[Relatiekorting percentage]]=0,
    "Nvt",
    IF(Q4_2025[[#This Row],[Brutobedrag 2]] &lt; Q4_2025[[#This Row],[Bruto - Rel.korting]],
        "Nee",
        "Ja"))</f>
        <v>Ja</v>
      </c>
      <c r="M1989" s="10">
        <f>IF(Q4_2025[[#This Row],[Artikelprijs]]&lt;&gt;"",Q4_2025[[#This Row],[Artikelprijs]],Q4_2025[[#This Row],[Stuksprijs]])</f>
        <v>87.55</v>
      </c>
      <c r="N1989" s="44">
        <f>Q4_2025[[#This Row],[Besteld]]*Q4_2025[[#This Row],[Prijs 2]]</f>
        <v>87.55</v>
      </c>
      <c r="O1989" s="10">
        <f>IF(Q4_2025[[#This Row],[Brutobedrag 2]]&lt;Q4_2025[[#This Row],[Bruto - Rel.korting]],Q4_2025[[#This Row],[Brutobedrag 2]],Q4_2025[[#This Row],[Brutobedrag 2]]*(100-Q4_2025[[#This Row],[Relatiekorting percentage]])/100)</f>
        <v>78.795000000000002</v>
      </c>
      <c r="R1989" s="3"/>
      <c r="W1989"/>
      <c r="AB1989"/>
    </row>
    <row r="1990" spans="1:28" x14ac:dyDescent="0.3">
      <c r="A1990" t="s">
        <v>955</v>
      </c>
      <c r="B1990">
        <v>5021010</v>
      </c>
      <c r="C1990" t="s">
        <v>469</v>
      </c>
      <c r="D1990">
        <v>1</v>
      </c>
      <c r="E1990" s="10">
        <v>707.48</v>
      </c>
      <c r="F1990" s="10">
        <v>707.48</v>
      </c>
      <c r="G1990" s="10">
        <v>707.48</v>
      </c>
      <c r="H1990">
        <v>0</v>
      </c>
      <c r="I1990" s="51" t="str">
        <f>_xlfn.XLOOKUP(Q4_2025[[#This Row],[Artikelnr]],Artikel_prijzen[Artnr],Artikel_prijzen[Groep],"")</f>
        <v>Elektra</v>
      </c>
      <c r="J1990" s="10">
        <f>_xlfn.XLOOKUP(Q4_2025[[#This Row],[Artikelnr]],Artikel_prijzen[Artnr],Artikel_prijzen[Prijs 2025],"")</f>
        <v>576.79999999999995</v>
      </c>
      <c r="K1990" t="str">
        <f>IF(Q4_2025[[#This Row],[Artikelprijs]]&lt;&gt;"",IF(Q4_2025[[#This Row],[Stuksprijs]]=Q4_2025[[#This Row],[Artikelprijs]],"Prijs gelijk","Prijs wijkt af"),"")</f>
        <v>Prijs wijkt af</v>
      </c>
      <c r="L1990" t="str">
        <f>IF(Q4_2025[[#This Row],[Relatiekorting percentage]]=0,
    "Nvt",
    IF(Q4_2025[[#This Row],[Brutobedrag 2]] &lt; Q4_2025[[#This Row],[Bruto - Rel.korting]],
        "Nee",
        "Ja"))</f>
        <v>Nvt</v>
      </c>
      <c r="M1990" s="10">
        <f>IF(Q4_2025[[#This Row],[Artikelprijs]]&lt;&gt;"",Q4_2025[[#This Row],[Artikelprijs]],Q4_2025[[#This Row],[Stuksprijs]])</f>
        <v>576.79999999999995</v>
      </c>
      <c r="N1990" s="44">
        <f>Q4_2025[[#This Row],[Besteld]]*Q4_2025[[#This Row],[Prijs 2]]</f>
        <v>576.79999999999995</v>
      </c>
      <c r="O1990" s="10">
        <f>IF(Q4_2025[[#This Row],[Brutobedrag 2]]&lt;Q4_2025[[#This Row],[Bruto - Rel.korting]],Q4_2025[[#This Row],[Brutobedrag 2]],Q4_2025[[#This Row],[Brutobedrag 2]]*(100-Q4_2025[[#This Row],[Relatiekorting percentage]])/100)</f>
        <v>576.79999999999995</v>
      </c>
      <c r="R1990" s="3"/>
      <c r="W1990"/>
      <c r="AB1990"/>
    </row>
    <row r="1991" spans="1:28" x14ac:dyDescent="0.3">
      <c r="A1991" t="s">
        <v>955</v>
      </c>
      <c r="B1991">
        <v>5022009</v>
      </c>
      <c r="C1991" t="s">
        <v>297</v>
      </c>
      <c r="D1991">
        <v>9</v>
      </c>
      <c r="E1991" s="10">
        <v>103.75</v>
      </c>
      <c r="F1991" s="10">
        <v>933.75</v>
      </c>
      <c r="G1991" s="10">
        <v>933.75</v>
      </c>
      <c r="H1991">
        <v>0</v>
      </c>
      <c r="I1991" s="51" t="str">
        <f>_xlfn.XLOOKUP(Q4_2025[[#This Row],[Artikelnr]],Artikel_prijzen[Artnr],Artikel_prijzen[Groep],"")</f>
        <v>Elektra</v>
      </c>
      <c r="J1991" s="10">
        <f>_xlfn.XLOOKUP(Q4_2025[[#This Row],[Artikelnr]],Artikel_prijzen[Artnr],Artikel_prijzen[Prijs 2025],"")</f>
        <v>106.8625</v>
      </c>
      <c r="K1991" t="str">
        <f>IF(Q4_2025[[#This Row],[Artikelprijs]]&lt;&gt;"",IF(Q4_2025[[#This Row],[Stuksprijs]]=Q4_2025[[#This Row],[Artikelprijs]],"Prijs gelijk","Prijs wijkt af"),"")</f>
        <v>Prijs wijkt af</v>
      </c>
      <c r="L1991" t="str">
        <f>IF(Q4_2025[[#This Row],[Relatiekorting percentage]]=0,
    "Nvt",
    IF(Q4_2025[[#This Row],[Brutobedrag 2]] &lt; Q4_2025[[#This Row],[Bruto - Rel.korting]],
        "Nee",
        "Ja"))</f>
        <v>Nvt</v>
      </c>
      <c r="M1991" s="10">
        <f>IF(Q4_2025[[#This Row],[Artikelprijs]]&lt;&gt;"",Q4_2025[[#This Row],[Artikelprijs]],Q4_2025[[#This Row],[Stuksprijs]])</f>
        <v>106.8625</v>
      </c>
      <c r="N1991" s="44">
        <f>Q4_2025[[#This Row],[Besteld]]*Q4_2025[[#This Row],[Prijs 2]]</f>
        <v>961.76249999999993</v>
      </c>
      <c r="O1991" s="10">
        <f>IF(Q4_2025[[#This Row],[Brutobedrag 2]]&lt;Q4_2025[[#This Row],[Bruto - Rel.korting]],Q4_2025[[#This Row],[Brutobedrag 2]],Q4_2025[[#This Row],[Brutobedrag 2]]*(100-Q4_2025[[#This Row],[Relatiekorting percentage]])/100)</f>
        <v>961.76250000000005</v>
      </c>
      <c r="R1991" s="3"/>
      <c r="W1991"/>
      <c r="AB1991"/>
    </row>
    <row r="1992" spans="1:28" x14ac:dyDescent="0.3">
      <c r="A1992" t="s">
        <v>955</v>
      </c>
      <c r="B1992">
        <v>5022009</v>
      </c>
      <c r="C1992" t="s">
        <v>297</v>
      </c>
      <c r="D1992">
        <v>1</v>
      </c>
      <c r="E1992" s="10">
        <v>103.75</v>
      </c>
      <c r="F1992" s="10">
        <v>103.75</v>
      </c>
      <c r="G1992" s="10">
        <v>103.75</v>
      </c>
      <c r="H1992">
        <v>0</v>
      </c>
      <c r="I1992" s="51" t="str">
        <f>_xlfn.XLOOKUP(Q4_2025[[#This Row],[Artikelnr]],Artikel_prijzen[Artnr],Artikel_prijzen[Groep],"")</f>
        <v>Elektra</v>
      </c>
      <c r="J1992" s="10">
        <f>_xlfn.XLOOKUP(Q4_2025[[#This Row],[Artikelnr]],Artikel_prijzen[Artnr],Artikel_prijzen[Prijs 2025],"")</f>
        <v>106.8625</v>
      </c>
      <c r="K1992" t="str">
        <f>IF(Q4_2025[[#This Row],[Artikelprijs]]&lt;&gt;"",IF(Q4_2025[[#This Row],[Stuksprijs]]=Q4_2025[[#This Row],[Artikelprijs]],"Prijs gelijk","Prijs wijkt af"),"")</f>
        <v>Prijs wijkt af</v>
      </c>
      <c r="L1992" t="str">
        <f>IF(Q4_2025[[#This Row],[Relatiekorting percentage]]=0,
    "Nvt",
    IF(Q4_2025[[#This Row],[Brutobedrag 2]] &lt; Q4_2025[[#This Row],[Bruto - Rel.korting]],
        "Nee",
        "Ja"))</f>
        <v>Nvt</v>
      </c>
      <c r="M1992" s="10">
        <f>IF(Q4_2025[[#This Row],[Artikelprijs]]&lt;&gt;"",Q4_2025[[#This Row],[Artikelprijs]],Q4_2025[[#This Row],[Stuksprijs]])</f>
        <v>106.8625</v>
      </c>
      <c r="N1992" s="44">
        <f>Q4_2025[[#This Row],[Besteld]]*Q4_2025[[#This Row],[Prijs 2]]</f>
        <v>106.8625</v>
      </c>
      <c r="O1992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1992" s="3"/>
      <c r="W1992"/>
      <c r="AB1992"/>
    </row>
    <row r="1993" spans="1:28" x14ac:dyDescent="0.3">
      <c r="A1993" t="s">
        <v>955</v>
      </c>
      <c r="B1993">
        <v>5022009</v>
      </c>
      <c r="C1993" t="s">
        <v>297</v>
      </c>
      <c r="D1993">
        <v>36</v>
      </c>
      <c r="E1993" s="10">
        <v>103.75</v>
      </c>
      <c r="F1993" s="10">
        <v>3735</v>
      </c>
      <c r="G1993" s="10">
        <v>3735</v>
      </c>
      <c r="H1993">
        <v>0</v>
      </c>
      <c r="I1993" s="51" t="str">
        <f>_xlfn.XLOOKUP(Q4_2025[[#This Row],[Artikelnr]],Artikel_prijzen[Artnr],Artikel_prijzen[Groep],"")</f>
        <v>Elektra</v>
      </c>
      <c r="J1993" s="10">
        <f>_xlfn.XLOOKUP(Q4_2025[[#This Row],[Artikelnr]],Artikel_prijzen[Artnr],Artikel_prijzen[Prijs 2025],"")</f>
        <v>106.8625</v>
      </c>
      <c r="K1993" t="str">
        <f>IF(Q4_2025[[#This Row],[Artikelprijs]]&lt;&gt;"",IF(Q4_2025[[#This Row],[Stuksprijs]]=Q4_2025[[#This Row],[Artikelprijs]],"Prijs gelijk","Prijs wijkt af"),"")</f>
        <v>Prijs wijkt af</v>
      </c>
      <c r="L1993" t="str">
        <f>IF(Q4_2025[[#This Row],[Relatiekorting percentage]]=0,
    "Nvt",
    IF(Q4_2025[[#This Row],[Brutobedrag 2]] &lt; Q4_2025[[#This Row],[Bruto - Rel.korting]],
        "Nee",
        "Ja"))</f>
        <v>Nvt</v>
      </c>
      <c r="M1993" s="10">
        <f>IF(Q4_2025[[#This Row],[Artikelprijs]]&lt;&gt;"",Q4_2025[[#This Row],[Artikelprijs]],Q4_2025[[#This Row],[Stuksprijs]])</f>
        <v>106.8625</v>
      </c>
      <c r="N1993" s="44">
        <f>Q4_2025[[#This Row],[Besteld]]*Q4_2025[[#This Row],[Prijs 2]]</f>
        <v>3847.0499999999997</v>
      </c>
      <c r="O1993" s="10">
        <f>IF(Q4_2025[[#This Row],[Brutobedrag 2]]&lt;Q4_2025[[#This Row],[Bruto - Rel.korting]],Q4_2025[[#This Row],[Brutobedrag 2]],Q4_2025[[#This Row],[Brutobedrag 2]]*(100-Q4_2025[[#This Row],[Relatiekorting percentage]])/100)</f>
        <v>3847.05</v>
      </c>
      <c r="R1993" s="3"/>
      <c r="W1993"/>
      <c r="AB1993"/>
    </row>
    <row r="1994" spans="1:28" x14ac:dyDescent="0.3">
      <c r="A1994" t="s">
        <v>955</v>
      </c>
      <c r="B1994">
        <v>5022009</v>
      </c>
      <c r="C1994" t="s">
        <v>297</v>
      </c>
      <c r="D1994">
        <v>2</v>
      </c>
      <c r="E1994" s="10">
        <v>103.75</v>
      </c>
      <c r="F1994" s="10">
        <v>207.5</v>
      </c>
      <c r="G1994" s="10">
        <v>207.5</v>
      </c>
      <c r="H1994">
        <v>0</v>
      </c>
      <c r="I1994" s="51" t="str">
        <f>_xlfn.XLOOKUP(Q4_2025[[#This Row],[Artikelnr]],Artikel_prijzen[Artnr],Artikel_prijzen[Groep],"")</f>
        <v>Elektra</v>
      </c>
      <c r="J1994" s="10">
        <f>_xlfn.XLOOKUP(Q4_2025[[#This Row],[Artikelnr]],Artikel_prijzen[Artnr],Artikel_prijzen[Prijs 2025],"")</f>
        <v>106.8625</v>
      </c>
      <c r="K1994" t="str">
        <f>IF(Q4_2025[[#This Row],[Artikelprijs]]&lt;&gt;"",IF(Q4_2025[[#This Row],[Stuksprijs]]=Q4_2025[[#This Row],[Artikelprijs]],"Prijs gelijk","Prijs wijkt af"),"")</f>
        <v>Prijs wijkt af</v>
      </c>
      <c r="L1994" t="str">
        <f>IF(Q4_2025[[#This Row],[Relatiekorting percentage]]=0,
    "Nvt",
    IF(Q4_2025[[#This Row],[Brutobedrag 2]] &lt; Q4_2025[[#This Row],[Bruto - Rel.korting]],
        "Nee",
        "Ja"))</f>
        <v>Nvt</v>
      </c>
      <c r="M1994" s="10">
        <f>IF(Q4_2025[[#This Row],[Artikelprijs]]&lt;&gt;"",Q4_2025[[#This Row],[Artikelprijs]],Q4_2025[[#This Row],[Stuksprijs]])</f>
        <v>106.8625</v>
      </c>
      <c r="N1994" s="44">
        <f>Q4_2025[[#This Row],[Besteld]]*Q4_2025[[#This Row],[Prijs 2]]</f>
        <v>213.72499999999999</v>
      </c>
      <c r="O1994" s="10">
        <f>IF(Q4_2025[[#This Row],[Brutobedrag 2]]&lt;Q4_2025[[#This Row],[Bruto - Rel.korting]],Q4_2025[[#This Row],[Brutobedrag 2]],Q4_2025[[#This Row],[Brutobedrag 2]]*(100-Q4_2025[[#This Row],[Relatiekorting percentage]])/100)</f>
        <v>213.72499999999999</v>
      </c>
      <c r="R1994" s="3"/>
      <c r="W1994"/>
      <c r="AB1994"/>
    </row>
    <row r="1995" spans="1:28" x14ac:dyDescent="0.3">
      <c r="A1995" t="s">
        <v>955</v>
      </c>
      <c r="B1995">
        <v>3098016</v>
      </c>
      <c r="C1995" t="s">
        <v>48</v>
      </c>
      <c r="D1995">
        <v>20</v>
      </c>
      <c r="E1995" s="10">
        <v>19</v>
      </c>
      <c r="F1995" s="10">
        <v>380</v>
      </c>
      <c r="G1995" s="10">
        <v>342</v>
      </c>
      <c r="H1995">
        <v>10</v>
      </c>
      <c r="I1995" s="51" t="str">
        <f>_xlfn.XLOOKUP(Q4_2025[[#This Row],[Artikelnr]],Artikel_prijzen[Artnr],Artikel_prijzen[Groep],"")</f>
        <v/>
      </c>
      <c r="J1995" s="10" t="str">
        <f>_xlfn.XLOOKUP(Q4_2025[[#This Row],[Artikelnr]],Artikel_prijzen[Artnr],Artikel_prijzen[Prijs 2025],"")</f>
        <v/>
      </c>
      <c r="K1995" t="str">
        <f>IF(Q4_2025[[#This Row],[Artikelprijs]]&lt;&gt;"",IF(Q4_2025[[#This Row],[Stuksprijs]]=Q4_2025[[#This Row],[Artikelprijs]],"Prijs gelijk","Prijs wijkt af"),"")</f>
        <v/>
      </c>
      <c r="L1995" t="str">
        <f>IF(Q4_2025[[#This Row],[Relatiekorting percentage]]=0,
    "Nvt",
    IF(Q4_2025[[#This Row],[Brutobedrag 2]] &lt; Q4_2025[[#This Row],[Bruto - Rel.korting]],
        "Nee",
        "Ja"))</f>
        <v>Ja</v>
      </c>
      <c r="M1995" s="10">
        <f>IF(Q4_2025[[#This Row],[Artikelprijs]]&lt;&gt;"",Q4_2025[[#This Row],[Artikelprijs]],Q4_2025[[#This Row],[Stuksprijs]])</f>
        <v>19</v>
      </c>
      <c r="N1995" s="44">
        <f>Q4_2025[[#This Row],[Besteld]]*Q4_2025[[#This Row],[Prijs 2]]</f>
        <v>380</v>
      </c>
      <c r="O1995" s="10">
        <f>IF(Q4_2025[[#This Row],[Brutobedrag 2]]&lt;Q4_2025[[#This Row],[Bruto - Rel.korting]],Q4_2025[[#This Row],[Brutobedrag 2]],Q4_2025[[#This Row],[Brutobedrag 2]]*(100-Q4_2025[[#This Row],[Relatiekorting percentage]])/100)</f>
        <v>342</v>
      </c>
      <c r="R1995" s="3"/>
      <c r="W1995"/>
      <c r="AB1995"/>
    </row>
    <row r="1996" spans="1:28" x14ac:dyDescent="0.3">
      <c r="A1996" t="s">
        <v>955</v>
      </c>
      <c r="B1996">
        <v>5022009</v>
      </c>
      <c r="C1996" t="s">
        <v>297</v>
      </c>
      <c r="D1996">
        <v>1</v>
      </c>
      <c r="E1996" s="10">
        <v>103.75</v>
      </c>
      <c r="F1996" s="10">
        <v>103.75</v>
      </c>
      <c r="G1996" s="10">
        <v>103.75</v>
      </c>
      <c r="H1996">
        <v>0</v>
      </c>
      <c r="I1996" s="51" t="str">
        <f>_xlfn.XLOOKUP(Q4_2025[[#This Row],[Artikelnr]],Artikel_prijzen[Artnr],Artikel_prijzen[Groep],"")</f>
        <v>Elektra</v>
      </c>
      <c r="J1996" s="10">
        <f>_xlfn.XLOOKUP(Q4_2025[[#This Row],[Artikelnr]],Artikel_prijzen[Artnr],Artikel_prijzen[Prijs 2025],"")</f>
        <v>106.8625</v>
      </c>
      <c r="K1996" t="str">
        <f>IF(Q4_2025[[#This Row],[Artikelprijs]]&lt;&gt;"",IF(Q4_2025[[#This Row],[Stuksprijs]]=Q4_2025[[#This Row],[Artikelprijs]],"Prijs gelijk","Prijs wijkt af"),"")</f>
        <v>Prijs wijkt af</v>
      </c>
      <c r="L1996" t="str">
        <f>IF(Q4_2025[[#This Row],[Relatiekorting percentage]]=0,
    "Nvt",
    IF(Q4_2025[[#This Row],[Brutobedrag 2]] &lt; Q4_2025[[#This Row],[Bruto - Rel.korting]],
        "Nee",
        "Ja"))</f>
        <v>Nvt</v>
      </c>
      <c r="M1996" s="10">
        <f>IF(Q4_2025[[#This Row],[Artikelprijs]]&lt;&gt;"",Q4_2025[[#This Row],[Artikelprijs]],Q4_2025[[#This Row],[Stuksprijs]])</f>
        <v>106.8625</v>
      </c>
      <c r="N1996" s="44">
        <f>Q4_2025[[#This Row],[Besteld]]*Q4_2025[[#This Row],[Prijs 2]]</f>
        <v>106.8625</v>
      </c>
      <c r="O1996" s="10">
        <f>IF(Q4_2025[[#This Row],[Brutobedrag 2]]&lt;Q4_2025[[#This Row],[Bruto - Rel.korting]],Q4_2025[[#This Row],[Brutobedrag 2]],Q4_2025[[#This Row],[Brutobedrag 2]]*(100-Q4_2025[[#This Row],[Relatiekorting percentage]])/100)</f>
        <v>106.8625</v>
      </c>
      <c r="R1996" s="3"/>
      <c r="W1996"/>
      <c r="AB1996"/>
    </row>
    <row r="1997" spans="1:28" x14ac:dyDescent="0.3">
      <c r="A1997" t="s">
        <v>955</v>
      </c>
      <c r="B1997">
        <v>3001070</v>
      </c>
      <c r="C1997" t="s">
        <v>138</v>
      </c>
      <c r="D1997">
        <v>15</v>
      </c>
      <c r="E1997" s="10">
        <v>9</v>
      </c>
      <c r="F1997" s="10">
        <v>0</v>
      </c>
      <c r="G1997" s="10">
        <v>0</v>
      </c>
      <c r="H1997">
        <v>0</v>
      </c>
      <c r="I1997" s="51" t="str">
        <f>_xlfn.XLOOKUP(Q4_2025[[#This Row],[Artikelnr]],Artikel_prijzen[Artnr],Artikel_prijzen[Groep],"")</f>
        <v/>
      </c>
      <c r="J1997" s="10" t="str">
        <f>_xlfn.XLOOKUP(Q4_2025[[#This Row],[Artikelnr]],Artikel_prijzen[Artnr],Artikel_prijzen[Prijs 2025],"")</f>
        <v/>
      </c>
      <c r="K1997" t="str">
        <f>IF(Q4_2025[[#This Row],[Artikelprijs]]&lt;&gt;"",IF(Q4_2025[[#This Row],[Stuksprijs]]=Q4_2025[[#This Row],[Artikelprijs]],"Prijs gelijk","Prijs wijkt af"),"")</f>
        <v/>
      </c>
      <c r="L1997" t="str">
        <f>IF(Q4_2025[[#This Row],[Relatiekorting percentage]]=0,
    "Nvt",
    IF(Q4_2025[[#This Row],[Brutobedrag 2]] &lt; Q4_2025[[#This Row],[Bruto - Rel.korting]],
        "Nee",
        "Ja"))</f>
        <v>Nvt</v>
      </c>
      <c r="M1997" s="10">
        <f>IF(Q4_2025[[#This Row],[Artikelprijs]]&lt;&gt;"",Q4_2025[[#This Row],[Artikelprijs]],Q4_2025[[#This Row],[Stuksprijs]])</f>
        <v>9</v>
      </c>
      <c r="N1997" s="44">
        <f>Q4_2025[[#This Row],[Besteld]]*Q4_2025[[#This Row],[Prijs 2]]</f>
        <v>135</v>
      </c>
      <c r="O1997" s="10">
        <f>IF(Q4_2025[[#This Row],[Brutobedrag 2]]&lt;Q4_2025[[#This Row],[Bruto - Rel.korting]],Q4_2025[[#This Row],[Brutobedrag 2]],Q4_2025[[#This Row],[Brutobedrag 2]]*(100-Q4_2025[[#This Row],[Relatiekorting percentage]])/100)</f>
        <v>135</v>
      </c>
      <c r="R1997" s="3"/>
      <c r="W1997"/>
      <c r="AB1997"/>
    </row>
    <row r="1998" spans="1:28" x14ac:dyDescent="0.3">
      <c r="A1998" t="s">
        <v>955</v>
      </c>
      <c r="B1998">
        <v>3001071</v>
      </c>
      <c r="C1998" t="s">
        <v>102</v>
      </c>
      <c r="D1998">
        <v>10</v>
      </c>
      <c r="E1998" s="10">
        <v>12</v>
      </c>
      <c r="F1998" s="10">
        <v>0</v>
      </c>
      <c r="G1998" s="10">
        <v>0</v>
      </c>
      <c r="H1998">
        <v>0</v>
      </c>
      <c r="I1998" s="51" t="str">
        <f>_xlfn.XLOOKUP(Q4_2025[[#This Row],[Artikelnr]],Artikel_prijzen[Artnr],Artikel_prijzen[Groep],"")</f>
        <v/>
      </c>
      <c r="J1998" s="10" t="str">
        <f>_xlfn.XLOOKUP(Q4_2025[[#This Row],[Artikelnr]],Artikel_prijzen[Artnr],Artikel_prijzen[Prijs 2025],"")</f>
        <v/>
      </c>
      <c r="K1998" t="str">
        <f>IF(Q4_2025[[#This Row],[Artikelprijs]]&lt;&gt;"",IF(Q4_2025[[#This Row],[Stuksprijs]]=Q4_2025[[#This Row],[Artikelprijs]],"Prijs gelijk","Prijs wijkt af"),"")</f>
        <v/>
      </c>
      <c r="L1998" t="str">
        <f>IF(Q4_2025[[#This Row],[Relatiekorting percentage]]=0,
    "Nvt",
    IF(Q4_2025[[#This Row],[Brutobedrag 2]] &lt; Q4_2025[[#This Row],[Bruto - Rel.korting]],
        "Nee",
        "Ja"))</f>
        <v>Nvt</v>
      </c>
      <c r="M1998" s="10">
        <f>IF(Q4_2025[[#This Row],[Artikelprijs]]&lt;&gt;"",Q4_2025[[#This Row],[Artikelprijs]],Q4_2025[[#This Row],[Stuksprijs]])</f>
        <v>12</v>
      </c>
      <c r="N1998" s="44">
        <f>Q4_2025[[#This Row],[Besteld]]*Q4_2025[[#This Row],[Prijs 2]]</f>
        <v>120</v>
      </c>
      <c r="O1998" s="10">
        <f>IF(Q4_2025[[#This Row],[Brutobedrag 2]]&lt;Q4_2025[[#This Row],[Bruto - Rel.korting]],Q4_2025[[#This Row],[Brutobedrag 2]],Q4_2025[[#This Row],[Brutobedrag 2]]*(100-Q4_2025[[#This Row],[Relatiekorting percentage]])/100)</f>
        <v>120</v>
      </c>
      <c r="R1998" s="3"/>
      <c r="W1998"/>
      <c r="AB1998"/>
    </row>
    <row r="1999" spans="1:28" x14ac:dyDescent="0.3">
      <c r="A1999" t="s">
        <v>955</v>
      </c>
      <c r="B1999">
        <v>3001070</v>
      </c>
      <c r="C1999" t="s">
        <v>138</v>
      </c>
      <c r="D1999">
        <v>15</v>
      </c>
      <c r="E1999" s="10">
        <v>9</v>
      </c>
      <c r="F1999" s="10">
        <v>0</v>
      </c>
      <c r="G1999" s="10">
        <v>0</v>
      </c>
      <c r="H1999">
        <v>0</v>
      </c>
      <c r="I1999" s="51" t="str">
        <f>_xlfn.XLOOKUP(Q4_2025[[#This Row],[Artikelnr]],Artikel_prijzen[Artnr],Artikel_prijzen[Groep],"")</f>
        <v/>
      </c>
      <c r="J1999" s="10" t="str">
        <f>_xlfn.XLOOKUP(Q4_2025[[#This Row],[Artikelnr]],Artikel_prijzen[Artnr],Artikel_prijzen[Prijs 2025],"")</f>
        <v/>
      </c>
      <c r="K1999" t="str">
        <f>IF(Q4_2025[[#This Row],[Artikelprijs]]&lt;&gt;"",IF(Q4_2025[[#This Row],[Stuksprijs]]=Q4_2025[[#This Row],[Artikelprijs]],"Prijs gelijk","Prijs wijkt af"),"")</f>
        <v/>
      </c>
      <c r="L1999" t="str">
        <f>IF(Q4_2025[[#This Row],[Relatiekorting percentage]]=0,
    "Nvt",
    IF(Q4_2025[[#This Row],[Brutobedrag 2]] &lt; Q4_2025[[#This Row],[Bruto - Rel.korting]],
        "Nee",
        "Ja"))</f>
        <v>Nvt</v>
      </c>
      <c r="M1999" s="10">
        <f>IF(Q4_2025[[#This Row],[Artikelprijs]]&lt;&gt;"",Q4_2025[[#This Row],[Artikelprijs]],Q4_2025[[#This Row],[Stuksprijs]])</f>
        <v>9</v>
      </c>
      <c r="N1999" s="44">
        <f>Q4_2025[[#This Row],[Besteld]]*Q4_2025[[#This Row],[Prijs 2]]</f>
        <v>135</v>
      </c>
      <c r="O1999" s="10">
        <f>IF(Q4_2025[[#This Row],[Brutobedrag 2]]&lt;Q4_2025[[#This Row],[Bruto - Rel.korting]],Q4_2025[[#This Row],[Brutobedrag 2]],Q4_2025[[#This Row],[Brutobedrag 2]]*(100-Q4_2025[[#This Row],[Relatiekorting percentage]])/100)</f>
        <v>135</v>
      </c>
      <c r="R1999" s="3"/>
      <c r="W1999"/>
      <c r="AB1999"/>
    </row>
    <row r="2000" spans="1:28" x14ac:dyDescent="0.3">
      <c r="A2000" t="s">
        <v>955</v>
      </c>
      <c r="B2000">
        <v>3001071</v>
      </c>
      <c r="C2000" t="s">
        <v>102</v>
      </c>
      <c r="D2000">
        <v>10</v>
      </c>
      <c r="E2000" s="10">
        <v>12</v>
      </c>
      <c r="F2000" s="10">
        <v>0</v>
      </c>
      <c r="G2000" s="10">
        <v>0</v>
      </c>
      <c r="H2000">
        <v>0</v>
      </c>
      <c r="I2000" s="51" t="str">
        <f>_xlfn.XLOOKUP(Q4_2025[[#This Row],[Artikelnr]],Artikel_prijzen[Artnr],Artikel_prijzen[Groep],"")</f>
        <v/>
      </c>
      <c r="J2000" s="10" t="str">
        <f>_xlfn.XLOOKUP(Q4_2025[[#This Row],[Artikelnr]],Artikel_prijzen[Artnr],Artikel_prijzen[Prijs 2025],"")</f>
        <v/>
      </c>
      <c r="K2000" t="str">
        <f>IF(Q4_2025[[#This Row],[Artikelprijs]]&lt;&gt;"",IF(Q4_2025[[#This Row],[Stuksprijs]]=Q4_2025[[#This Row],[Artikelprijs]],"Prijs gelijk","Prijs wijkt af"),"")</f>
        <v/>
      </c>
      <c r="L2000" t="str">
        <f>IF(Q4_2025[[#This Row],[Relatiekorting percentage]]=0,
    "Nvt",
    IF(Q4_2025[[#This Row],[Brutobedrag 2]] &lt; Q4_2025[[#This Row],[Bruto - Rel.korting]],
        "Nee",
        "Ja"))</f>
        <v>Nvt</v>
      </c>
      <c r="M2000" s="10">
        <f>IF(Q4_2025[[#This Row],[Artikelprijs]]&lt;&gt;"",Q4_2025[[#This Row],[Artikelprijs]],Q4_2025[[#This Row],[Stuksprijs]])</f>
        <v>12</v>
      </c>
      <c r="N2000" s="44">
        <f>Q4_2025[[#This Row],[Besteld]]*Q4_2025[[#This Row],[Prijs 2]]</f>
        <v>120</v>
      </c>
      <c r="O2000" s="10">
        <f>IF(Q4_2025[[#This Row],[Brutobedrag 2]]&lt;Q4_2025[[#This Row],[Bruto - Rel.korting]],Q4_2025[[#This Row],[Brutobedrag 2]],Q4_2025[[#This Row],[Brutobedrag 2]]*(100-Q4_2025[[#This Row],[Relatiekorting percentage]])/100)</f>
        <v>120</v>
      </c>
      <c r="R2000" s="3"/>
      <c r="W2000"/>
      <c r="AB2000"/>
    </row>
    <row r="2001" spans="1:28" x14ac:dyDescent="0.3">
      <c r="A2001" t="s">
        <v>955</v>
      </c>
      <c r="B2001">
        <v>1001029</v>
      </c>
      <c r="C2001" t="s">
        <v>175</v>
      </c>
      <c r="D2001">
        <v>32</v>
      </c>
      <c r="E2001" s="10">
        <v>56.65</v>
      </c>
      <c r="F2001" s="10">
        <v>1812.8</v>
      </c>
      <c r="G2001" s="10">
        <v>1631.52</v>
      </c>
      <c r="H2001">
        <v>10</v>
      </c>
      <c r="I2001" s="51" t="str">
        <f>_xlfn.XLOOKUP(Q4_2025[[#This Row],[Artikelnr]],Artikel_prijzen[Artnr],Artikel_prijzen[Groep],"")</f>
        <v/>
      </c>
      <c r="J2001" s="10" t="str">
        <f>_xlfn.XLOOKUP(Q4_2025[[#This Row],[Artikelnr]],Artikel_prijzen[Artnr],Artikel_prijzen[Prijs 2025],"")</f>
        <v/>
      </c>
      <c r="K2001" t="str">
        <f>IF(Q4_2025[[#This Row],[Artikelprijs]]&lt;&gt;"",IF(Q4_2025[[#This Row],[Stuksprijs]]=Q4_2025[[#This Row],[Artikelprijs]],"Prijs gelijk","Prijs wijkt af"),"")</f>
        <v/>
      </c>
      <c r="L2001" t="str">
        <f>IF(Q4_2025[[#This Row],[Relatiekorting percentage]]=0,
    "Nvt",
    IF(Q4_2025[[#This Row],[Brutobedrag 2]] &lt; Q4_2025[[#This Row],[Bruto - Rel.korting]],
        "Nee",
        "Ja"))</f>
        <v>Ja</v>
      </c>
      <c r="M2001" s="10">
        <f>IF(Q4_2025[[#This Row],[Artikelprijs]]&lt;&gt;"",Q4_2025[[#This Row],[Artikelprijs]],Q4_2025[[#This Row],[Stuksprijs]])</f>
        <v>56.65</v>
      </c>
      <c r="N2001" s="44">
        <f>Q4_2025[[#This Row],[Besteld]]*Q4_2025[[#This Row],[Prijs 2]]</f>
        <v>1812.8</v>
      </c>
      <c r="O2001" s="10">
        <f>IF(Q4_2025[[#This Row],[Brutobedrag 2]]&lt;Q4_2025[[#This Row],[Bruto - Rel.korting]],Q4_2025[[#This Row],[Brutobedrag 2]],Q4_2025[[#This Row],[Brutobedrag 2]]*(100-Q4_2025[[#This Row],[Relatiekorting percentage]])/100)</f>
        <v>1631.52</v>
      </c>
      <c r="R2001" s="3"/>
      <c r="W2001"/>
      <c r="AB2001"/>
    </row>
    <row r="2002" spans="1:28" x14ac:dyDescent="0.3">
      <c r="A2002" t="s">
        <v>955</v>
      </c>
      <c r="B2002">
        <v>5022009</v>
      </c>
      <c r="C2002" t="s">
        <v>297</v>
      </c>
      <c r="D2002">
        <v>4</v>
      </c>
      <c r="E2002" s="10">
        <v>106.86</v>
      </c>
      <c r="F2002" s="10">
        <v>427.44</v>
      </c>
      <c r="G2002" s="10">
        <v>427.44</v>
      </c>
      <c r="H2002">
        <v>0</v>
      </c>
      <c r="I2002" s="51" t="str">
        <f>_xlfn.XLOOKUP(Q4_2025[[#This Row],[Artikelnr]],Artikel_prijzen[Artnr],Artikel_prijzen[Groep],"")</f>
        <v>Elektra</v>
      </c>
      <c r="J2002" s="10">
        <f>_xlfn.XLOOKUP(Q4_2025[[#This Row],[Artikelnr]],Artikel_prijzen[Artnr],Artikel_prijzen[Prijs 2025],"")</f>
        <v>106.8625</v>
      </c>
      <c r="K2002" t="str">
        <f>IF(Q4_2025[[#This Row],[Artikelprijs]]&lt;&gt;"",IF(Q4_2025[[#This Row],[Stuksprijs]]=Q4_2025[[#This Row],[Artikelprijs]],"Prijs gelijk","Prijs wijkt af"),"")</f>
        <v>Prijs wijkt af</v>
      </c>
      <c r="L2002" t="str">
        <f>IF(Q4_2025[[#This Row],[Relatiekorting percentage]]=0,
    "Nvt",
    IF(Q4_2025[[#This Row],[Brutobedrag 2]] &lt; Q4_2025[[#This Row],[Bruto - Rel.korting]],
        "Nee",
        "Ja"))</f>
        <v>Nvt</v>
      </c>
      <c r="M2002" s="10">
        <f>IF(Q4_2025[[#This Row],[Artikelprijs]]&lt;&gt;"",Q4_2025[[#This Row],[Artikelprijs]],Q4_2025[[#This Row],[Stuksprijs]])</f>
        <v>106.8625</v>
      </c>
      <c r="N2002" s="44">
        <f>Q4_2025[[#This Row],[Besteld]]*Q4_2025[[#This Row],[Prijs 2]]</f>
        <v>427.45</v>
      </c>
      <c r="O2002" s="10">
        <f>IF(Q4_2025[[#This Row],[Brutobedrag 2]]&lt;Q4_2025[[#This Row],[Bruto - Rel.korting]],Q4_2025[[#This Row],[Brutobedrag 2]],Q4_2025[[#This Row],[Brutobedrag 2]]*(100-Q4_2025[[#This Row],[Relatiekorting percentage]])/100)</f>
        <v>427.45</v>
      </c>
      <c r="R2002" s="3"/>
      <c r="W2002"/>
      <c r="AB2002"/>
    </row>
    <row r="2003" spans="1:28" x14ac:dyDescent="0.3">
      <c r="A2003" t="s">
        <v>955</v>
      </c>
      <c r="B2003">
        <v>5040011</v>
      </c>
      <c r="C2003" t="s">
        <v>321</v>
      </c>
      <c r="D2003">
        <v>2</v>
      </c>
      <c r="E2003" s="10">
        <v>638.6</v>
      </c>
      <c r="F2003" s="10">
        <v>1277.2</v>
      </c>
      <c r="G2003" s="10">
        <v>1149.48</v>
      </c>
      <c r="H2003">
        <v>10</v>
      </c>
      <c r="I2003" s="51" t="str">
        <f>_xlfn.XLOOKUP(Q4_2025[[#This Row],[Artikelnr]],Artikel_prijzen[Artnr],Artikel_prijzen[Groep],"")</f>
        <v>AV</v>
      </c>
      <c r="J2003" s="10">
        <f>_xlfn.XLOOKUP(Q4_2025[[#This Row],[Artikelnr]],Artikel_prijzen[Artnr],Artikel_prijzen[Prijs 2025],"")</f>
        <v>620</v>
      </c>
      <c r="K2003" t="str">
        <f>IF(Q4_2025[[#This Row],[Artikelprijs]]&lt;&gt;"",IF(Q4_2025[[#This Row],[Stuksprijs]]=Q4_2025[[#This Row],[Artikelprijs]],"Prijs gelijk","Prijs wijkt af"),"")</f>
        <v>Prijs wijkt af</v>
      </c>
      <c r="L2003" t="str">
        <f>IF(Q4_2025[[#This Row],[Relatiekorting percentage]]=0,
    "Nvt",
    IF(Q4_2025[[#This Row],[Brutobedrag 2]] &lt; Q4_2025[[#This Row],[Bruto - Rel.korting]],
        "Nee",
        "Ja"))</f>
        <v>Ja</v>
      </c>
      <c r="M2003" s="10">
        <f>IF(Q4_2025[[#This Row],[Artikelprijs]]&lt;&gt;"",Q4_2025[[#This Row],[Artikelprijs]],Q4_2025[[#This Row],[Stuksprijs]])</f>
        <v>620</v>
      </c>
      <c r="N2003" s="44">
        <f>Q4_2025[[#This Row],[Besteld]]*Q4_2025[[#This Row],[Prijs 2]]</f>
        <v>1240</v>
      </c>
      <c r="O2003" s="10">
        <f>IF(Q4_2025[[#This Row],[Brutobedrag 2]]&lt;Q4_2025[[#This Row],[Bruto - Rel.korting]],Q4_2025[[#This Row],[Brutobedrag 2]],Q4_2025[[#This Row],[Brutobedrag 2]]*(100-Q4_2025[[#This Row],[Relatiekorting percentage]])/100)</f>
        <v>1116</v>
      </c>
      <c r="R2003" s="3"/>
      <c r="W2003"/>
      <c r="AB2003"/>
    </row>
    <row r="2004" spans="1:28" x14ac:dyDescent="0.3">
      <c r="A2004" t="s">
        <v>955</v>
      </c>
      <c r="B2004">
        <v>5040256</v>
      </c>
      <c r="C2004" t="s">
        <v>315</v>
      </c>
      <c r="D2004">
        <v>2</v>
      </c>
      <c r="E2004" s="10">
        <v>87.55</v>
      </c>
      <c r="F2004" s="10">
        <v>175.1</v>
      </c>
      <c r="G2004" s="10">
        <v>0</v>
      </c>
      <c r="H2004">
        <v>100</v>
      </c>
      <c r="I2004" s="51" t="str">
        <f>_xlfn.XLOOKUP(Q4_2025[[#This Row],[Artikelnr]],Artikel_prijzen[Artnr],Artikel_prijzen[Groep],"")</f>
        <v/>
      </c>
      <c r="J2004" s="10" t="str">
        <f>_xlfn.XLOOKUP(Q4_2025[[#This Row],[Artikelnr]],Artikel_prijzen[Artnr],Artikel_prijzen[Prijs 2025],"")</f>
        <v/>
      </c>
      <c r="K2004" t="str">
        <f>IF(Q4_2025[[#This Row],[Artikelprijs]]&lt;&gt;"",IF(Q4_2025[[#This Row],[Stuksprijs]]=Q4_2025[[#This Row],[Artikelprijs]],"Prijs gelijk","Prijs wijkt af"),"")</f>
        <v/>
      </c>
      <c r="L2004" t="str">
        <f>IF(Q4_2025[[#This Row],[Relatiekorting percentage]]=0,
    "Nvt",
    IF(Q4_2025[[#This Row],[Brutobedrag 2]] &lt; Q4_2025[[#This Row],[Bruto - Rel.korting]],
        "Nee",
        "Ja"))</f>
        <v>Ja</v>
      </c>
      <c r="M2004" s="10">
        <f>IF(Q4_2025[[#This Row],[Artikelprijs]]&lt;&gt;"",Q4_2025[[#This Row],[Artikelprijs]],Q4_2025[[#This Row],[Stuksprijs]])</f>
        <v>87.55</v>
      </c>
      <c r="N2004" s="44">
        <f>Q4_2025[[#This Row],[Besteld]]*Q4_2025[[#This Row],[Prijs 2]]</f>
        <v>175.1</v>
      </c>
      <c r="O2004" s="10">
        <f>IF(Q4_2025[[#This Row],[Brutobedrag 2]]&lt;Q4_2025[[#This Row],[Bruto - Rel.korting]],Q4_2025[[#This Row],[Brutobedrag 2]],Q4_2025[[#This Row],[Brutobedrag 2]]*(100-Q4_2025[[#This Row],[Relatiekorting percentage]])/100)</f>
        <v>0</v>
      </c>
      <c r="R2004" s="3"/>
      <c r="W2004"/>
      <c r="AB2004"/>
    </row>
    <row r="2005" spans="1:28" x14ac:dyDescent="0.3">
      <c r="A2005" t="s">
        <v>955</v>
      </c>
      <c r="B2005">
        <v>5040216</v>
      </c>
      <c r="C2005" t="s">
        <v>375</v>
      </c>
      <c r="D2005">
        <v>1</v>
      </c>
      <c r="E2005" s="10">
        <v>128.75</v>
      </c>
      <c r="F2005" s="10">
        <v>128.75</v>
      </c>
      <c r="G2005" s="10">
        <v>115.87</v>
      </c>
      <c r="H2005">
        <v>10</v>
      </c>
      <c r="I2005" s="51" t="str">
        <f>_xlfn.XLOOKUP(Q4_2025[[#This Row],[Artikelnr]],Artikel_prijzen[Artnr],Artikel_prijzen[Groep],"")</f>
        <v>AV</v>
      </c>
      <c r="J2005" s="10">
        <f>_xlfn.XLOOKUP(Q4_2025[[#This Row],[Artikelnr]],Artikel_prijzen[Artnr],Artikel_prijzen[Prijs 2025],"")</f>
        <v>125</v>
      </c>
      <c r="K2005" t="str">
        <f>IF(Q4_2025[[#This Row],[Artikelprijs]]&lt;&gt;"",IF(Q4_2025[[#This Row],[Stuksprijs]]=Q4_2025[[#This Row],[Artikelprijs]],"Prijs gelijk","Prijs wijkt af"),"")</f>
        <v>Prijs wijkt af</v>
      </c>
      <c r="L2005" t="str">
        <f>IF(Q4_2025[[#This Row],[Relatiekorting percentage]]=0,
    "Nvt",
    IF(Q4_2025[[#This Row],[Brutobedrag 2]] &lt; Q4_2025[[#This Row],[Bruto - Rel.korting]],
        "Nee",
        "Ja"))</f>
        <v>Ja</v>
      </c>
      <c r="M2005" s="10">
        <f>IF(Q4_2025[[#This Row],[Artikelprijs]]&lt;&gt;"",Q4_2025[[#This Row],[Artikelprijs]],Q4_2025[[#This Row],[Stuksprijs]])</f>
        <v>125</v>
      </c>
      <c r="N2005" s="44">
        <f>Q4_2025[[#This Row],[Besteld]]*Q4_2025[[#This Row],[Prijs 2]]</f>
        <v>125</v>
      </c>
      <c r="O2005" s="10">
        <f>IF(Q4_2025[[#This Row],[Brutobedrag 2]]&lt;Q4_2025[[#This Row],[Bruto - Rel.korting]],Q4_2025[[#This Row],[Brutobedrag 2]],Q4_2025[[#This Row],[Brutobedrag 2]]*(100-Q4_2025[[#This Row],[Relatiekorting percentage]])/100)</f>
        <v>112.5</v>
      </c>
      <c r="R2005" s="3"/>
      <c r="W2005"/>
      <c r="AB2005"/>
    </row>
    <row r="2006" spans="1:28" x14ac:dyDescent="0.3">
      <c r="A2006" t="s">
        <v>955</v>
      </c>
      <c r="B2006">
        <v>2002100</v>
      </c>
      <c r="C2006" t="s">
        <v>969</v>
      </c>
      <c r="D2006">
        <v>3</v>
      </c>
      <c r="E2006" s="10">
        <v>38.93</v>
      </c>
      <c r="F2006" s="10">
        <v>116.79</v>
      </c>
      <c r="G2006" s="10">
        <v>105.11</v>
      </c>
      <c r="H2006">
        <v>10</v>
      </c>
      <c r="I2006" s="51" t="str">
        <f>_xlfn.XLOOKUP(Q4_2025[[#This Row],[Artikelnr]],Artikel_prijzen[Artnr],Artikel_prijzen[Groep],"")</f>
        <v/>
      </c>
      <c r="J2006" s="10" t="str">
        <f>_xlfn.XLOOKUP(Q4_2025[[#This Row],[Artikelnr]],Artikel_prijzen[Artnr],Artikel_prijzen[Prijs 2025],"")</f>
        <v/>
      </c>
      <c r="K2006" t="str">
        <f>IF(Q4_2025[[#This Row],[Artikelprijs]]&lt;&gt;"",IF(Q4_2025[[#This Row],[Stuksprijs]]=Q4_2025[[#This Row],[Artikelprijs]],"Prijs gelijk","Prijs wijkt af"),"")</f>
        <v/>
      </c>
      <c r="L2006" t="str">
        <f>IF(Q4_2025[[#This Row],[Relatiekorting percentage]]=0,
    "Nvt",
    IF(Q4_2025[[#This Row],[Brutobedrag 2]] &lt; Q4_2025[[#This Row],[Bruto - Rel.korting]],
        "Nee",
        "Ja"))</f>
        <v>Ja</v>
      </c>
      <c r="M2006" s="10">
        <f>IF(Q4_2025[[#This Row],[Artikelprijs]]&lt;&gt;"",Q4_2025[[#This Row],[Artikelprijs]],Q4_2025[[#This Row],[Stuksprijs]])</f>
        <v>38.93</v>
      </c>
      <c r="N2006" s="44">
        <f>Q4_2025[[#This Row],[Besteld]]*Q4_2025[[#This Row],[Prijs 2]]</f>
        <v>116.78999999999999</v>
      </c>
      <c r="O2006" s="10">
        <f>IF(Q4_2025[[#This Row],[Brutobedrag 2]]&lt;Q4_2025[[#This Row],[Bruto - Rel.korting]],Q4_2025[[#This Row],[Brutobedrag 2]],Q4_2025[[#This Row],[Brutobedrag 2]]*(100-Q4_2025[[#This Row],[Relatiekorting percentage]])/100)</f>
        <v>105.11099999999999</v>
      </c>
      <c r="R2006" s="3"/>
      <c r="W2006"/>
      <c r="AB2006"/>
    </row>
    <row r="2007" spans="1:28" x14ac:dyDescent="0.3">
      <c r="A2007" t="s">
        <v>955</v>
      </c>
      <c r="B2007">
        <v>2002069</v>
      </c>
      <c r="C2007" t="s">
        <v>13</v>
      </c>
      <c r="D2007">
        <v>3</v>
      </c>
      <c r="E2007" s="10">
        <v>59.49</v>
      </c>
      <c r="F2007" s="10">
        <v>178.47</v>
      </c>
      <c r="G2007" s="10">
        <v>160.62</v>
      </c>
      <c r="H2007">
        <v>10</v>
      </c>
      <c r="I2007" s="51" t="str">
        <f>_xlfn.XLOOKUP(Q4_2025[[#This Row],[Artikelnr]],Artikel_prijzen[Artnr],Artikel_prijzen[Groep],"")</f>
        <v/>
      </c>
      <c r="J2007" s="10" t="str">
        <f>_xlfn.XLOOKUP(Q4_2025[[#This Row],[Artikelnr]],Artikel_prijzen[Artnr],Artikel_prijzen[Prijs 2025],"")</f>
        <v/>
      </c>
      <c r="K2007" t="str">
        <f>IF(Q4_2025[[#This Row],[Artikelprijs]]&lt;&gt;"",IF(Q4_2025[[#This Row],[Stuksprijs]]=Q4_2025[[#This Row],[Artikelprijs]],"Prijs gelijk","Prijs wijkt af"),"")</f>
        <v/>
      </c>
      <c r="L2007" t="str">
        <f>IF(Q4_2025[[#This Row],[Relatiekorting percentage]]=0,
    "Nvt",
    IF(Q4_2025[[#This Row],[Brutobedrag 2]] &lt; Q4_2025[[#This Row],[Bruto - Rel.korting]],
        "Nee",
        "Ja"))</f>
        <v>Ja</v>
      </c>
      <c r="M2007" s="10">
        <f>IF(Q4_2025[[#This Row],[Artikelprijs]]&lt;&gt;"",Q4_2025[[#This Row],[Artikelprijs]],Q4_2025[[#This Row],[Stuksprijs]])</f>
        <v>59.49</v>
      </c>
      <c r="N2007" s="44">
        <f>Q4_2025[[#This Row],[Besteld]]*Q4_2025[[#This Row],[Prijs 2]]</f>
        <v>178.47</v>
      </c>
      <c r="O2007" s="10">
        <f>IF(Q4_2025[[#This Row],[Brutobedrag 2]]&lt;Q4_2025[[#This Row],[Bruto - Rel.korting]],Q4_2025[[#This Row],[Brutobedrag 2]],Q4_2025[[#This Row],[Brutobedrag 2]]*(100-Q4_2025[[#This Row],[Relatiekorting percentage]])/100)</f>
        <v>160.62299999999999</v>
      </c>
      <c r="R2007" s="3"/>
      <c r="W2007"/>
      <c r="AB2007"/>
    </row>
    <row r="2008" spans="1:28" x14ac:dyDescent="0.3">
      <c r="A2008" t="s">
        <v>955</v>
      </c>
      <c r="B2008">
        <v>2002112</v>
      </c>
      <c r="C2008" t="s">
        <v>970</v>
      </c>
      <c r="D2008">
        <v>3</v>
      </c>
      <c r="E2008" s="10">
        <v>26.25</v>
      </c>
      <c r="F2008" s="10">
        <v>78.75</v>
      </c>
      <c r="G2008" s="10">
        <v>70.87</v>
      </c>
      <c r="H2008">
        <v>10</v>
      </c>
      <c r="I2008" s="51" t="str">
        <f>_xlfn.XLOOKUP(Q4_2025[[#This Row],[Artikelnr]],Artikel_prijzen[Artnr],Artikel_prijzen[Groep],"")</f>
        <v/>
      </c>
      <c r="J2008" s="10" t="str">
        <f>_xlfn.XLOOKUP(Q4_2025[[#This Row],[Artikelnr]],Artikel_prijzen[Artnr],Artikel_prijzen[Prijs 2025],"")</f>
        <v/>
      </c>
      <c r="K2008" t="str">
        <f>IF(Q4_2025[[#This Row],[Artikelprijs]]&lt;&gt;"",IF(Q4_2025[[#This Row],[Stuksprijs]]=Q4_2025[[#This Row],[Artikelprijs]],"Prijs gelijk","Prijs wijkt af"),"")</f>
        <v/>
      </c>
      <c r="L2008" t="str">
        <f>IF(Q4_2025[[#This Row],[Relatiekorting percentage]]=0,
    "Nvt",
    IF(Q4_2025[[#This Row],[Brutobedrag 2]] &lt; Q4_2025[[#This Row],[Bruto - Rel.korting]],
        "Nee",
        "Ja"))</f>
        <v>Ja</v>
      </c>
      <c r="M2008" s="10">
        <f>IF(Q4_2025[[#This Row],[Artikelprijs]]&lt;&gt;"",Q4_2025[[#This Row],[Artikelprijs]],Q4_2025[[#This Row],[Stuksprijs]])</f>
        <v>26.25</v>
      </c>
      <c r="N2008" s="44">
        <f>Q4_2025[[#This Row],[Besteld]]*Q4_2025[[#This Row],[Prijs 2]]</f>
        <v>78.75</v>
      </c>
      <c r="O2008" s="10">
        <f>IF(Q4_2025[[#This Row],[Brutobedrag 2]]&lt;Q4_2025[[#This Row],[Bruto - Rel.korting]],Q4_2025[[#This Row],[Brutobedrag 2]],Q4_2025[[#This Row],[Brutobedrag 2]]*(100-Q4_2025[[#This Row],[Relatiekorting percentage]])/100)</f>
        <v>70.875</v>
      </c>
      <c r="R2008" s="3"/>
      <c r="W2008"/>
      <c r="AB2008"/>
    </row>
    <row r="2009" spans="1:28" x14ac:dyDescent="0.3">
      <c r="A2009" t="s">
        <v>955</v>
      </c>
      <c r="B2009">
        <v>1001029</v>
      </c>
      <c r="C2009" t="s">
        <v>175</v>
      </c>
      <c r="D2009">
        <v>6</v>
      </c>
      <c r="E2009" s="10">
        <v>52.99</v>
      </c>
      <c r="F2009" s="10">
        <v>317.94</v>
      </c>
      <c r="G2009" s="10">
        <v>286.14999999999998</v>
      </c>
      <c r="H2009">
        <v>10</v>
      </c>
      <c r="I2009" s="51" t="str">
        <f>_xlfn.XLOOKUP(Q4_2025[[#This Row],[Artikelnr]],Artikel_prijzen[Artnr],Artikel_prijzen[Groep],"")</f>
        <v/>
      </c>
      <c r="J2009" s="10" t="str">
        <f>_xlfn.XLOOKUP(Q4_2025[[#This Row],[Artikelnr]],Artikel_prijzen[Artnr],Artikel_prijzen[Prijs 2025],"")</f>
        <v/>
      </c>
      <c r="K2009" t="str">
        <f>IF(Q4_2025[[#This Row],[Artikelprijs]]&lt;&gt;"",IF(Q4_2025[[#This Row],[Stuksprijs]]=Q4_2025[[#This Row],[Artikelprijs]],"Prijs gelijk","Prijs wijkt af"),"")</f>
        <v/>
      </c>
      <c r="L2009" t="str">
        <f>IF(Q4_2025[[#This Row],[Relatiekorting percentage]]=0,
    "Nvt",
    IF(Q4_2025[[#This Row],[Brutobedrag 2]] &lt; Q4_2025[[#This Row],[Bruto - Rel.korting]],
        "Nee",
        "Ja"))</f>
        <v>Ja</v>
      </c>
      <c r="M2009" s="10">
        <f>IF(Q4_2025[[#This Row],[Artikelprijs]]&lt;&gt;"",Q4_2025[[#This Row],[Artikelprijs]],Q4_2025[[#This Row],[Stuksprijs]])</f>
        <v>52.99</v>
      </c>
      <c r="N2009" s="44">
        <f>Q4_2025[[#This Row],[Besteld]]*Q4_2025[[#This Row],[Prijs 2]]</f>
        <v>317.94</v>
      </c>
      <c r="O2009" s="10">
        <f>IF(Q4_2025[[#This Row],[Brutobedrag 2]]&lt;Q4_2025[[#This Row],[Bruto - Rel.korting]],Q4_2025[[#This Row],[Brutobedrag 2]],Q4_2025[[#This Row],[Brutobedrag 2]]*(100-Q4_2025[[#This Row],[Relatiekorting percentage]])/100)</f>
        <v>286.14599999999996</v>
      </c>
      <c r="R2009" s="3"/>
      <c r="W2009"/>
      <c r="AB2009"/>
    </row>
    <row r="2010" spans="1:28" x14ac:dyDescent="0.3">
      <c r="A2010" t="s">
        <v>971</v>
      </c>
      <c r="B2010">
        <v>5021001</v>
      </c>
      <c r="C2010" t="s">
        <v>8</v>
      </c>
      <c r="D2010">
        <v>3</v>
      </c>
      <c r="E2010" s="10">
        <v>154.5</v>
      </c>
      <c r="F2010" s="10">
        <v>463.5</v>
      </c>
      <c r="G2010" s="10">
        <v>370.8</v>
      </c>
      <c r="H2010">
        <v>20</v>
      </c>
      <c r="I2010" s="51" t="str">
        <f>_xlfn.XLOOKUP(Q4_2025[[#This Row],[Artikelnr]],Artikel_prijzen[Artnr],Artikel_prijzen[Groep],"")</f>
        <v>Elektra</v>
      </c>
      <c r="J2010" s="10">
        <f>_xlfn.XLOOKUP(Q4_2025[[#This Row],[Artikelnr]],Artikel_prijzen[Artnr],Artikel_prijzen[Prijs 2025],"")</f>
        <v>106.8625</v>
      </c>
      <c r="K2010" t="str">
        <f>IF(Q4_2025[[#This Row],[Artikelprijs]]&lt;&gt;"",IF(Q4_2025[[#This Row],[Stuksprijs]]=Q4_2025[[#This Row],[Artikelprijs]],"Prijs gelijk","Prijs wijkt af"),"")</f>
        <v>Prijs wijkt af</v>
      </c>
      <c r="L2010" t="str">
        <f>IF(Q4_2025[[#This Row],[Relatiekorting percentage]]=0,
    "Nvt",
    IF(Q4_2025[[#This Row],[Brutobedrag 2]] &lt; Q4_2025[[#This Row],[Bruto - Rel.korting]],
        "Nee",
        "Ja"))</f>
        <v>Nee</v>
      </c>
      <c r="M2010" s="10">
        <f>IF(Q4_2025[[#This Row],[Artikelprijs]]&lt;&gt;"",Q4_2025[[#This Row],[Artikelprijs]],Q4_2025[[#This Row],[Stuksprijs]])</f>
        <v>106.8625</v>
      </c>
      <c r="N2010" s="44">
        <f>Q4_2025[[#This Row],[Besteld]]*Q4_2025[[#This Row],[Prijs 2]]</f>
        <v>320.58749999999998</v>
      </c>
      <c r="O2010" s="10">
        <f>IF(Q4_2025[[#This Row],[Brutobedrag 2]]&lt;Q4_2025[[#This Row],[Bruto - Rel.korting]],Q4_2025[[#This Row],[Brutobedrag 2]],Q4_2025[[#This Row],[Brutobedrag 2]]*(100-Q4_2025[[#This Row],[Relatiekorting percentage]])/100)</f>
        <v>320.58749999999998</v>
      </c>
      <c r="R2010" s="3"/>
      <c r="W2010"/>
      <c r="AB2010"/>
    </row>
    <row r="2011" spans="1:28" x14ac:dyDescent="0.3">
      <c r="A2011" t="s">
        <v>972</v>
      </c>
      <c r="B2011">
        <v>5010016</v>
      </c>
      <c r="C2011" t="s">
        <v>200</v>
      </c>
      <c r="D2011">
        <v>9</v>
      </c>
      <c r="E2011" s="10">
        <v>48.93</v>
      </c>
      <c r="F2011" s="10">
        <v>440.37</v>
      </c>
      <c r="G2011" s="10">
        <v>330.28</v>
      </c>
      <c r="H2011">
        <v>25</v>
      </c>
      <c r="I2011" s="51" t="str">
        <f>_xlfn.XLOOKUP(Q4_2025[[#This Row],[Artikelnr]],Artikel_prijzen[Artnr],Artikel_prijzen[Groep],"")</f>
        <v/>
      </c>
      <c r="J2011" s="10" t="str">
        <f>_xlfn.XLOOKUP(Q4_2025[[#This Row],[Artikelnr]],Artikel_prijzen[Artnr],Artikel_prijzen[Prijs 2025],"")</f>
        <v/>
      </c>
      <c r="K2011" t="str">
        <f>IF(Q4_2025[[#This Row],[Artikelprijs]]&lt;&gt;"",IF(Q4_2025[[#This Row],[Stuksprijs]]=Q4_2025[[#This Row],[Artikelprijs]],"Prijs gelijk","Prijs wijkt af"),"")</f>
        <v/>
      </c>
      <c r="L2011" t="str">
        <f>IF(Q4_2025[[#This Row],[Relatiekorting percentage]]=0,
    "Nvt",
    IF(Q4_2025[[#This Row],[Brutobedrag 2]] &lt; Q4_2025[[#This Row],[Bruto - Rel.korting]],
        "Nee",
        "Ja"))</f>
        <v>Ja</v>
      </c>
      <c r="M2011" s="10">
        <f>IF(Q4_2025[[#This Row],[Artikelprijs]]&lt;&gt;"",Q4_2025[[#This Row],[Artikelprijs]],Q4_2025[[#This Row],[Stuksprijs]])</f>
        <v>48.93</v>
      </c>
      <c r="N2011" s="44">
        <f>Q4_2025[[#This Row],[Besteld]]*Q4_2025[[#This Row],[Prijs 2]]</f>
        <v>440.37</v>
      </c>
      <c r="O2011" s="10">
        <f>IF(Q4_2025[[#This Row],[Brutobedrag 2]]&lt;Q4_2025[[#This Row],[Bruto - Rel.korting]],Q4_2025[[#This Row],[Brutobedrag 2]],Q4_2025[[#This Row],[Brutobedrag 2]]*(100-Q4_2025[[#This Row],[Relatiekorting percentage]])/100)</f>
        <v>330.27749999999997</v>
      </c>
      <c r="R2011" s="3"/>
      <c r="W2011"/>
      <c r="AB2011"/>
    </row>
    <row r="2012" spans="1:28" x14ac:dyDescent="0.3">
      <c r="A2012" t="s">
        <v>972</v>
      </c>
      <c r="B2012">
        <v>5010013</v>
      </c>
      <c r="C2012" t="s">
        <v>174</v>
      </c>
      <c r="D2012">
        <v>6</v>
      </c>
      <c r="E2012" s="10">
        <v>56.65</v>
      </c>
      <c r="F2012" s="10">
        <v>339.9</v>
      </c>
      <c r="G2012" s="10">
        <v>339.9</v>
      </c>
      <c r="H2012">
        <v>0</v>
      </c>
      <c r="I2012" s="51" t="str">
        <f>_xlfn.XLOOKUP(Q4_2025[[#This Row],[Artikelnr]],Artikel_prijzen[Artnr],Artikel_prijzen[Groep],"")</f>
        <v/>
      </c>
      <c r="J2012" s="10" t="str">
        <f>_xlfn.XLOOKUP(Q4_2025[[#This Row],[Artikelnr]],Artikel_prijzen[Artnr],Artikel_prijzen[Prijs 2025],"")</f>
        <v/>
      </c>
      <c r="K2012" t="str">
        <f>IF(Q4_2025[[#This Row],[Artikelprijs]]&lt;&gt;"",IF(Q4_2025[[#This Row],[Stuksprijs]]=Q4_2025[[#This Row],[Artikelprijs]],"Prijs gelijk","Prijs wijkt af"),"")</f>
        <v/>
      </c>
      <c r="L2012" t="str">
        <f>IF(Q4_2025[[#This Row],[Relatiekorting percentage]]=0,
    "Nvt",
    IF(Q4_2025[[#This Row],[Brutobedrag 2]] &lt; Q4_2025[[#This Row],[Bruto - Rel.korting]],
        "Nee",
        "Ja"))</f>
        <v>Nvt</v>
      </c>
      <c r="M2012" s="10">
        <f>IF(Q4_2025[[#This Row],[Artikelprijs]]&lt;&gt;"",Q4_2025[[#This Row],[Artikelprijs]],Q4_2025[[#This Row],[Stuksprijs]])</f>
        <v>56.65</v>
      </c>
      <c r="N2012" s="44">
        <f>Q4_2025[[#This Row],[Besteld]]*Q4_2025[[#This Row],[Prijs 2]]</f>
        <v>339.9</v>
      </c>
      <c r="O2012" s="10">
        <f>IF(Q4_2025[[#This Row],[Brutobedrag 2]]&lt;Q4_2025[[#This Row],[Bruto - Rel.korting]],Q4_2025[[#This Row],[Brutobedrag 2]],Q4_2025[[#This Row],[Brutobedrag 2]]*(100-Q4_2025[[#This Row],[Relatiekorting percentage]])/100)</f>
        <v>339.9</v>
      </c>
      <c r="R2012" s="3"/>
      <c r="W2012"/>
      <c r="AB2012"/>
    </row>
    <row r="2013" spans="1:28" x14ac:dyDescent="0.3">
      <c r="A2013" t="s">
        <v>972</v>
      </c>
      <c r="B2013">
        <v>5022009</v>
      </c>
      <c r="C2013" t="s">
        <v>297</v>
      </c>
      <c r="D2013">
        <v>16</v>
      </c>
      <c r="E2013" s="10">
        <v>106.86</v>
      </c>
      <c r="F2013" s="10">
        <v>1709.76</v>
      </c>
      <c r="G2013" s="10">
        <v>1367.81</v>
      </c>
      <c r="H2013">
        <v>20</v>
      </c>
      <c r="I2013" s="51" t="str">
        <f>_xlfn.XLOOKUP(Q4_2025[[#This Row],[Artikelnr]],Artikel_prijzen[Artnr],Artikel_prijzen[Groep],"")</f>
        <v>Elektra</v>
      </c>
      <c r="J2013" s="10">
        <f>_xlfn.XLOOKUP(Q4_2025[[#This Row],[Artikelnr]],Artikel_prijzen[Artnr],Artikel_prijzen[Prijs 2025],"")</f>
        <v>106.8625</v>
      </c>
      <c r="K2013" t="str">
        <f>IF(Q4_2025[[#This Row],[Artikelprijs]]&lt;&gt;"",IF(Q4_2025[[#This Row],[Stuksprijs]]=Q4_2025[[#This Row],[Artikelprijs]],"Prijs gelijk","Prijs wijkt af"),"")</f>
        <v>Prijs wijkt af</v>
      </c>
      <c r="L2013" t="str">
        <f>IF(Q4_2025[[#This Row],[Relatiekorting percentage]]=0,
    "Nvt",
    IF(Q4_2025[[#This Row],[Brutobedrag 2]] &lt; Q4_2025[[#This Row],[Bruto - Rel.korting]],
        "Nee",
        "Ja"))</f>
        <v>Ja</v>
      </c>
      <c r="M2013" s="10">
        <f>IF(Q4_2025[[#This Row],[Artikelprijs]]&lt;&gt;"",Q4_2025[[#This Row],[Artikelprijs]],Q4_2025[[#This Row],[Stuksprijs]])</f>
        <v>106.8625</v>
      </c>
      <c r="N2013" s="44">
        <f>Q4_2025[[#This Row],[Besteld]]*Q4_2025[[#This Row],[Prijs 2]]</f>
        <v>1709.8</v>
      </c>
      <c r="O2013" s="10">
        <f>IF(Q4_2025[[#This Row],[Brutobedrag 2]]&lt;Q4_2025[[#This Row],[Bruto - Rel.korting]],Q4_2025[[#This Row],[Brutobedrag 2]],Q4_2025[[#This Row],[Brutobedrag 2]]*(100-Q4_2025[[#This Row],[Relatiekorting percentage]])/100)</f>
        <v>1367.84</v>
      </c>
      <c r="R2013" s="3"/>
      <c r="W2013"/>
      <c r="AB2013"/>
    </row>
    <row r="2014" spans="1:28" x14ac:dyDescent="0.3">
      <c r="A2014" t="s">
        <v>972</v>
      </c>
      <c r="B2014">
        <v>5020008</v>
      </c>
      <c r="C2014" t="s">
        <v>52</v>
      </c>
      <c r="D2014">
        <v>2</v>
      </c>
      <c r="E2014" s="10">
        <v>32.96</v>
      </c>
      <c r="F2014" s="10">
        <v>65.92</v>
      </c>
      <c r="G2014" s="10">
        <v>49.44</v>
      </c>
      <c r="H2014">
        <v>25</v>
      </c>
      <c r="I2014" s="51" t="str">
        <f>_xlfn.XLOOKUP(Q4_2025[[#This Row],[Artikelnr]],Artikel_prijzen[Artnr],Artikel_prijzen[Groep],"")</f>
        <v/>
      </c>
      <c r="J2014" s="10" t="str">
        <f>_xlfn.XLOOKUP(Q4_2025[[#This Row],[Artikelnr]],Artikel_prijzen[Artnr],Artikel_prijzen[Prijs 2025],"")</f>
        <v/>
      </c>
      <c r="K2014" t="str">
        <f>IF(Q4_2025[[#This Row],[Artikelprijs]]&lt;&gt;"",IF(Q4_2025[[#This Row],[Stuksprijs]]=Q4_2025[[#This Row],[Artikelprijs]],"Prijs gelijk","Prijs wijkt af"),"")</f>
        <v/>
      </c>
      <c r="L2014" t="str">
        <f>IF(Q4_2025[[#This Row],[Relatiekorting percentage]]=0,
    "Nvt",
    IF(Q4_2025[[#This Row],[Brutobedrag 2]] &lt; Q4_2025[[#This Row],[Bruto - Rel.korting]],
        "Nee",
        "Ja"))</f>
        <v>Ja</v>
      </c>
      <c r="M2014" s="10">
        <f>IF(Q4_2025[[#This Row],[Artikelprijs]]&lt;&gt;"",Q4_2025[[#This Row],[Artikelprijs]],Q4_2025[[#This Row],[Stuksprijs]])</f>
        <v>32.96</v>
      </c>
      <c r="N2014" s="44">
        <f>Q4_2025[[#This Row],[Besteld]]*Q4_2025[[#This Row],[Prijs 2]]</f>
        <v>65.92</v>
      </c>
      <c r="O2014" s="10">
        <f>IF(Q4_2025[[#This Row],[Brutobedrag 2]]&lt;Q4_2025[[#This Row],[Bruto - Rel.korting]],Q4_2025[[#This Row],[Brutobedrag 2]],Q4_2025[[#This Row],[Brutobedrag 2]]*(100-Q4_2025[[#This Row],[Relatiekorting percentage]])/100)</f>
        <v>49.44</v>
      </c>
      <c r="R2014" s="3"/>
      <c r="W2014"/>
      <c r="AB2014"/>
    </row>
    <row r="2015" spans="1:28" x14ac:dyDescent="0.3">
      <c r="A2015" t="s">
        <v>972</v>
      </c>
      <c r="B2015">
        <v>5020008</v>
      </c>
      <c r="C2015" t="s">
        <v>52</v>
      </c>
      <c r="D2015">
        <v>2</v>
      </c>
      <c r="E2015" s="10">
        <v>32.96</v>
      </c>
      <c r="F2015" s="10">
        <v>65.92</v>
      </c>
      <c r="G2015" s="10">
        <v>49.44</v>
      </c>
      <c r="H2015">
        <v>25</v>
      </c>
      <c r="I2015" s="51" t="str">
        <f>_xlfn.XLOOKUP(Q4_2025[[#This Row],[Artikelnr]],Artikel_prijzen[Artnr],Artikel_prijzen[Groep],"")</f>
        <v/>
      </c>
      <c r="J2015" s="10" t="str">
        <f>_xlfn.XLOOKUP(Q4_2025[[#This Row],[Artikelnr]],Artikel_prijzen[Artnr],Artikel_prijzen[Prijs 2025],"")</f>
        <v/>
      </c>
      <c r="K2015" t="str">
        <f>IF(Q4_2025[[#This Row],[Artikelprijs]]&lt;&gt;"",IF(Q4_2025[[#This Row],[Stuksprijs]]=Q4_2025[[#This Row],[Artikelprijs]],"Prijs gelijk","Prijs wijkt af"),"")</f>
        <v/>
      </c>
      <c r="L2015" t="str">
        <f>IF(Q4_2025[[#This Row],[Relatiekorting percentage]]=0,
    "Nvt",
    IF(Q4_2025[[#This Row],[Brutobedrag 2]] &lt; Q4_2025[[#This Row],[Bruto - Rel.korting]],
        "Nee",
        "Ja"))</f>
        <v>Ja</v>
      </c>
      <c r="M2015" s="10">
        <f>IF(Q4_2025[[#This Row],[Artikelprijs]]&lt;&gt;"",Q4_2025[[#This Row],[Artikelprijs]],Q4_2025[[#This Row],[Stuksprijs]])</f>
        <v>32.96</v>
      </c>
      <c r="N2015" s="44">
        <f>Q4_2025[[#This Row],[Besteld]]*Q4_2025[[#This Row],[Prijs 2]]</f>
        <v>65.92</v>
      </c>
      <c r="O2015" s="10">
        <f>IF(Q4_2025[[#This Row],[Brutobedrag 2]]&lt;Q4_2025[[#This Row],[Bruto - Rel.korting]],Q4_2025[[#This Row],[Brutobedrag 2]],Q4_2025[[#This Row],[Brutobedrag 2]]*(100-Q4_2025[[#This Row],[Relatiekorting percentage]])/100)</f>
        <v>49.44</v>
      </c>
      <c r="R2015" s="3"/>
      <c r="W2015"/>
      <c r="AB2015"/>
    </row>
    <row r="2016" spans="1:28" x14ac:dyDescent="0.3">
      <c r="A2016" t="s">
        <v>972</v>
      </c>
      <c r="B2016">
        <v>5020008</v>
      </c>
      <c r="C2016" t="s">
        <v>52</v>
      </c>
      <c r="D2016">
        <v>6</v>
      </c>
      <c r="E2016" s="10">
        <v>32.96</v>
      </c>
      <c r="F2016" s="10">
        <v>197.76</v>
      </c>
      <c r="G2016" s="10">
        <v>148.32</v>
      </c>
      <c r="H2016">
        <v>25</v>
      </c>
      <c r="I2016" s="51" t="str">
        <f>_xlfn.XLOOKUP(Q4_2025[[#This Row],[Artikelnr]],Artikel_prijzen[Artnr],Artikel_prijzen[Groep],"")</f>
        <v/>
      </c>
      <c r="J2016" s="10" t="str">
        <f>_xlfn.XLOOKUP(Q4_2025[[#This Row],[Artikelnr]],Artikel_prijzen[Artnr],Artikel_prijzen[Prijs 2025],"")</f>
        <v/>
      </c>
      <c r="K2016" t="str">
        <f>IF(Q4_2025[[#This Row],[Artikelprijs]]&lt;&gt;"",IF(Q4_2025[[#This Row],[Stuksprijs]]=Q4_2025[[#This Row],[Artikelprijs]],"Prijs gelijk","Prijs wijkt af"),"")</f>
        <v/>
      </c>
      <c r="L2016" t="str">
        <f>IF(Q4_2025[[#This Row],[Relatiekorting percentage]]=0,
    "Nvt",
    IF(Q4_2025[[#This Row],[Brutobedrag 2]] &lt; Q4_2025[[#This Row],[Bruto - Rel.korting]],
        "Nee",
        "Ja"))</f>
        <v>Ja</v>
      </c>
      <c r="M2016" s="10">
        <f>IF(Q4_2025[[#This Row],[Artikelprijs]]&lt;&gt;"",Q4_2025[[#This Row],[Artikelprijs]],Q4_2025[[#This Row],[Stuksprijs]])</f>
        <v>32.96</v>
      </c>
      <c r="N2016" s="44">
        <f>Q4_2025[[#This Row],[Besteld]]*Q4_2025[[#This Row],[Prijs 2]]</f>
        <v>197.76</v>
      </c>
      <c r="O2016" s="10">
        <f>IF(Q4_2025[[#This Row],[Brutobedrag 2]]&lt;Q4_2025[[#This Row],[Bruto - Rel.korting]],Q4_2025[[#This Row],[Brutobedrag 2]],Q4_2025[[#This Row],[Brutobedrag 2]]*(100-Q4_2025[[#This Row],[Relatiekorting percentage]])/100)</f>
        <v>148.32</v>
      </c>
      <c r="R2016" s="3"/>
      <c r="W2016"/>
      <c r="AB2016"/>
    </row>
    <row r="2017" spans="1:28" x14ac:dyDescent="0.3">
      <c r="A2017" t="s">
        <v>973</v>
      </c>
      <c r="B2017">
        <v>5022009</v>
      </c>
      <c r="C2017" t="s">
        <v>297</v>
      </c>
      <c r="D2017">
        <v>1</v>
      </c>
      <c r="E2017" s="10">
        <v>106.86</v>
      </c>
      <c r="F2017" s="10">
        <v>106.86</v>
      </c>
      <c r="G2017" s="10">
        <v>80.14</v>
      </c>
      <c r="H2017">
        <v>25</v>
      </c>
      <c r="I2017" s="51" t="str">
        <f>_xlfn.XLOOKUP(Q4_2025[[#This Row],[Artikelnr]],Artikel_prijzen[Artnr],Artikel_prijzen[Groep],"")</f>
        <v>Elektra</v>
      </c>
      <c r="J2017" s="10">
        <f>_xlfn.XLOOKUP(Q4_2025[[#This Row],[Artikelnr]],Artikel_prijzen[Artnr],Artikel_prijzen[Prijs 2025],"")</f>
        <v>106.8625</v>
      </c>
      <c r="K2017" t="str">
        <f>IF(Q4_2025[[#This Row],[Artikelprijs]]&lt;&gt;"",IF(Q4_2025[[#This Row],[Stuksprijs]]=Q4_2025[[#This Row],[Artikelprijs]],"Prijs gelijk","Prijs wijkt af"),"")</f>
        <v>Prijs wijkt af</v>
      </c>
      <c r="L2017" t="str">
        <f>IF(Q4_2025[[#This Row],[Relatiekorting percentage]]=0,
    "Nvt",
    IF(Q4_2025[[#This Row],[Brutobedrag 2]] &lt; Q4_2025[[#This Row],[Bruto - Rel.korting]],
        "Nee",
        "Ja"))</f>
        <v>Ja</v>
      </c>
      <c r="M2017" s="10">
        <f>IF(Q4_2025[[#This Row],[Artikelprijs]]&lt;&gt;"",Q4_2025[[#This Row],[Artikelprijs]],Q4_2025[[#This Row],[Stuksprijs]])</f>
        <v>106.8625</v>
      </c>
      <c r="N2017" s="44">
        <f>Q4_2025[[#This Row],[Besteld]]*Q4_2025[[#This Row],[Prijs 2]]</f>
        <v>106.8625</v>
      </c>
      <c r="O2017" s="10">
        <f>IF(Q4_2025[[#This Row],[Brutobedrag 2]]&lt;Q4_2025[[#This Row],[Bruto - Rel.korting]],Q4_2025[[#This Row],[Brutobedrag 2]],Q4_2025[[#This Row],[Brutobedrag 2]]*(100-Q4_2025[[#This Row],[Relatiekorting percentage]])/100)</f>
        <v>80.146874999999994</v>
      </c>
      <c r="R2017" s="3"/>
      <c r="W2017"/>
      <c r="AB2017"/>
    </row>
    <row r="2018" spans="1:28" x14ac:dyDescent="0.3">
      <c r="A2018" t="s">
        <v>973</v>
      </c>
      <c r="B2018">
        <v>5022009</v>
      </c>
      <c r="C2018" t="s">
        <v>297</v>
      </c>
      <c r="D2018">
        <v>1</v>
      </c>
      <c r="E2018" s="10">
        <v>106.86</v>
      </c>
      <c r="F2018" s="10">
        <v>106.86</v>
      </c>
      <c r="G2018" s="10">
        <v>80.14</v>
      </c>
      <c r="H2018">
        <v>25</v>
      </c>
      <c r="I2018" s="51" t="str">
        <f>_xlfn.XLOOKUP(Q4_2025[[#This Row],[Artikelnr]],Artikel_prijzen[Artnr],Artikel_prijzen[Groep],"")</f>
        <v>Elektra</v>
      </c>
      <c r="J2018" s="10">
        <f>_xlfn.XLOOKUP(Q4_2025[[#This Row],[Artikelnr]],Artikel_prijzen[Artnr],Artikel_prijzen[Prijs 2025],"")</f>
        <v>106.8625</v>
      </c>
      <c r="K2018" t="str">
        <f>IF(Q4_2025[[#This Row],[Artikelprijs]]&lt;&gt;"",IF(Q4_2025[[#This Row],[Stuksprijs]]=Q4_2025[[#This Row],[Artikelprijs]],"Prijs gelijk","Prijs wijkt af"),"")</f>
        <v>Prijs wijkt af</v>
      </c>
      <c r="L2018" t="str">
        <f>IF(Q4_2025[[#This Row],[Relatiekorting percentage]]=0,
    "Nvt",
    IF(Q4_2025[[#This Row],[Brutobedrag 2]] &lt; Q4_2025[[#This Row],[Bruto - Rel.korting]],
        "Nee",
        "Ja"))</f>
        <v>Ja</v>
      </c>
      <c r="M2018" s="10">
        <f>IF(Q4_2025[[#This Row],[Artikelprijs]]&lt;&gt;"",Q4_2025[[#This Row],[Artikelprijs]],Q4_2025[[#This Row],[Stuksprijs]])</f>
        <v>106.8625</v>
      </c>
      <c r="N2018" s="44">
        <f>Q4_2025[[#This Row],[Besteld]]*Q4_2025[[#This Row],[Prijs 2]]</f>
        <v>106.8625</v>
      </c>
      <c r="O2018" s="10">
        <f>IF(Q4_2025[[#This Row],[Brutobedrag 2]]&lt;Q4_2025[[#This Row],[Bruto - Rel.korting]],Q4_2025[[#This Row],[Brutobedrag 2]],Q4_2025[[#This Row],[Brutobedrag 2]]*(100-Q4_2025[[#This Row],[Relatiekorting percentage]])/100)</f>
        <v>80.146874999999994</v>
      </c>
      <c r="R2018" s="3"/>
      <c r="W2018"/>
      <c r="AB2018"/>
    </row>
    <row r="2019" spans="1:28" x14ac:dyDescent="0.3">
      <c r="A2019" t="s">
        <v>973</v>
      </c>
      <c r="B2019">
        <v>5022009</v>
      </c>
      <c r="C2019" t="s">
        <v>297</v>
      </c>
      <c r="D2019">
        <v>1</v>
      </c>
      <c r="E2019" s="10">
        <v>106.86</v>
      </c>
      <c r="F2019" s="10">
        <v>106.86</v>
      </c>
      <c r="G2019" s="10">
        <v>80.14</v>
      </c>
      <c r="H2019">
        <v>25</v>
      </c>
      <c r="I2019" s="51" t="str">
        <f>_xlfn.XLOOKUP(Q4_2025[[#This Row],[Artikelnr]],Artikel_prijzen[Artnr],Artikel_prijzen[Groep],"")</f>
        <v>Elektra</v>
      </c>
      <c r="J2019" s="10">
        <f>_xlfn.XLOOKUP(Q4_2025[[#This Row],[Artikelnr]],Artikel_prijzen[Artnr],Artikel_prijzen[Prijs 2025],"")</f>
        <v>106.8625</v>
      </c>
      <c r="K2019" t="str">
        <f>IF(Q4_2025[[#This Row],[Artikelprijs]]&lt;&gt;"",IF(Q4_2025[[#This Row],[Stuksprijs]]=Q4_2025[[#This Row],[Artikelprijs]],"Prijs gelijk","Prijs wijkt af"),"")</f>
        <v>Prijs wijkt af</v>
      </c>
      <c r="L2019" t="str">
        <f>IF(Q4_2025[[#This Row],[Relatiekorting percentage]]=0,
    "Nvt",
    IF(Q4_2025[[#This Row],[Brutobedrag 2]] &lt; Q4_2025[[#This Row],[Bruto - Rel.korting]],
        "Nee",
        "Ja"))</f>
        <v>Ja</v>
      </c>
      <c r="M2019" s="10">
        <f>IF(Q4_2025[[#This Row],[Artikelprijs]]&lt;&gt;"",Q4_2025[[#This Row],[Artikelprijs]],Q4_2025[[#This Row],[Stuksprijs]])</f>
        <v>106.8625</v>
      </c>
      <c r="N2019" s="44">
        <f>Q4_2025[[#This Row],[Besteld]]*Q4_2025[[#This Row],[Prijs 2]]</f>
        <v>106.8625</v>
      </c>
      <c r="O2019" s="10">
        <f>IF(Q4_2025[[#This Row],[Brutobedrag 2]]&lt;Q4_2025[[#This Row],[Bruto - Rel.korting]],Q4_2025[[#This Row],[Brutobedrag 2]],Q4_2025[[#This Row],[Brutobedrag 2]]*(100-Q4_2025[[#This Row],[Relatiekorting percentage]])/100)</f>
        <v>80.146874999999994</v>
      </c>
      <c r="R2019" s="3"/>
      <c r="W2019"/>
      <c r="AB2019"/>
    </row>
    <row r="2020" spans="1:28" x14ac:dyDescent="0.3">
      <c r="A2020" t="s">
        <v>973</v>
      </c>
      <c r="B2020">
        <v>5022009</v>
      </c>
      <c r="C2020" t="s">
        <v>297</v>
      </c>
      <c r="D2020">
        <v>1</v>
      </c>
      <c r="E2020" s="10">
        <v>106.86</v>
      </c>
      <c r="F2020" s="10">
        <v>106.86</v>
      </c>
      <c r="G2020" s="10">
        <v>80.14</v>
      </c>
      <c r="H2020">
        <v>25</v>
      </c>
      <c r="I2020" s="51" t="str">
        <f>_xlfn.XLOOKUP(Q4_2025[[#This Row],[Artikelnr]],Artikel_prijzen[Artnr],Artikel_prijzen[Groep],"")</f>
        <v>Elektra</v>
      </c>
      <c r="J2020" s="10">
        <f>_xlfn.XLOOKUP(Q4_2025[[#This Row],[Artikelnr]],Artikel_prijzen[Artnr],Artikel_prijzen[Prijs 2025],"")</f>
        <v>106.8625</v>
      </c>
      <c r="K2020" t="str">
        <f>IF(Q4_2025[[#This Row],[Artikelprijs]]&lt;&gt;"",IF(Q4_2025[[#This Row],[Stuksprijs]]=Q4_2025[[#This Row],[Artikelprijs]],"Prijs gelijk","Prijs wijkt af"),"")</f>
        <v>Prijs wijkt af</v>
      </c>
      <c r="L2020" t="str">
        <f>IF(Q4_2025[[#This Row],[Relatiekorting percentage]]=0,
    "Nvt",
    IF(Q4_2025[[#This Row],[Brutobedrag 2]] &lt; Q4_2025[[#This Row],[Bruto - Rel.korting]],
        "Nee",
        "Ja"))</f>
        <v>Ja</v>
      </c>
      <c r="M2020" s="10">
        <f>IF(Q4_2025[[#This Row],[Artikelprijs]]&lt;&gt;"",Q4_2025[[#This Row],[Artikelprijs]],Q4_2025[[#This Row],[Stuksprijs]])</f>
        <v>106.8625</v>
      </c>
      <c r="N2020" s="44">
        <f>Q4_2025[[#This Row],[Besteld]]*Q4_2025[[#This Row],[Prijs 2]]</f>
        <v>106.8625</v>
      </c>
      <c r="O2020" s="10">
        <f>IF(Q4_2025[[#This Row],[Brutobedrag 2]]&lt;Q4_2025[[#This Row],[Bruto - Rel.korting]],Q4_2025[[#This Row],[Brutobedrag 2]],Q4_2025[[#This Row],[Brutobedrag 2]]*(100-Q4_2025[[#This Row],[Relatiekorting percentage]])/100)</f>
        <v>80.146874999999994</v>
      </c>
      <c r="R2020" s="3"/>
      <c r="W2020"/>
      <c r="AB2020"/>
    </row>
    <row r="2021" spans="1:28" x14ac:dyDescent="0.3">
      <c r="A2021" t="s">
        <v>973</v>
      </c>
      <c r="B2021">
        <v>5021016</v>
      </c>
      <c r="C2021" t="s">
        <v>51</v>
      </c>
      <c r="D2021">
        <v>1</v>
      </c>
      <c r="E2021" s="10">
        <v>602.54999999999995</v>
      </c>
      <c r="F2021" s="10">
        <v>602.54999999999995</v>
      </c>
      <c r="G2021" s="10">
        <v>451.91</v>
      </c>
      <c r="H2021">
        <v>25</v>
      </c>
      <c r="I2021" s="51" t="str">
        <f>_xlfn.XLOOKUP(Q4_2025[[#This Row],[Artikelnr]],Artikel_prijzen[Artnr],Artikel_prijzen[Groep],"")</f>
        <v>Elektra</v>
      </c>
      <c r="J2021" s="10">
        <f>_xlfn.XLOOKUP(Q4_2025[[#This Row],[Artikelnr]],Artikel_prijzen[Artnr],Artikel_prijzen[Prijs 2025],"")</f>
        <v>585</v>
      </c>
      <c r="K2021" t="str">
        <f>IF(Q4_2025[[#This Row],[Artikelprijs]]&lt;&gt;"",IF(Q4_2025[[#This Row],[Stuksprijs]]=Q4_2025[[#This Row],[Artikelprijs]],"Prijs gelijk","Prijs wijkt af"),"")</f>
        <v>Prijs wijkt af</v>
      </c>
      <c r="L2021" t="str">
        <f>IF(Q4_2025[[#This Row],[Relatiekorting percentage]]=0,
    "Nvt",
    IF(Q4_2025[[#This Row],[Brutobedrag 2]] &lt; Q4_2025[[#This Row],[Bruto - Rel.korting]],
        "Nee",
        "Ja"))</f>
        <v>Ja</v>
      </c>
      <c r="M2021" s="10">
        <f>IF(Q4_2025[[#This Row],[Artikelprijs]]&lt;&gt;"",Q4_2025[[#This Row],[Artikelprijs]],Q4_2025[[#This Row],[Stuksprijs]])</f>
        <v>585</v>
      </c>
      <c r="N2021" s="44">
        <f>Q4_2025[[#This Row],[Besteld]]*Q4_2025[[#This Row],[Prijs 2]]</f>
        <v>585</v>
      </c>
      <c r="O2021" s="10">
        <f>IF(Q4_2025[[#This Row],[Brutobedrag 2]]&lt;Q4_2025[[#This Row],[Bruto - Rel.korting]],Q4_2025[[#This Row],[Brutobedrag 2]],Q4_2025[[#This Row],[Brutobedrag 2]]*(100-Q4_2025[[#This Row],[Relatiekorting percentage]])/100)</f>
        <v>438.75</v>
      </c>
      <c r="R2021" s="3"/>
      <c r="W2021"/>
      <c r="AB2021"/>
    </row>
    <row r="2022" spans="1:28" x14ac:dyDescent="0.3">
      <c r="A2022" t="s">
        <v>973</v>
      </c>
      <c r="B2022">
        <v>5022009</v>
      </c>
      <c r="C2022" t="s">
        <v>297</v>
      </c>
      <c r="D2022">
        <v>2</v>
      </c>
      <c r="E2022" s="10">
        <v>106.86</v>
      </c>
      <c r="F2022" s="10">
        <v>213.72</v>
      </c>
      <c r="G2022" s="10">
        <v>160.29</v>
      </c>
      <c r="H2022">
        <v>25</v>
      </c>
      <c r="I2022" s="51" t="str">
        <f>_xlfn.XLOOKUP(Q4_2025[[#This Row],[Artikelnr]],Artikel_prijzen[Artnr],Artikel_prijzen[Groep],"")</f>
        <v>Elektra</v>
      </c>
      <c r="J2022" s="10">
        <f>_xlfn.XLOOKUP(Q4_2025[[#This Row],[Artikelnr]],Artikel_prijzen[Artnr],Artikel_prijzen[Prijs 2025],"")</f>
        <v>106.8625</v>
      </c>
      <c r="K2022" t="str">
        <f>IF(Q4_2025[[#This Row],[Artikelprijs]]&lt;&gt;"",IF(Q4_2025[[#This Row],[Stuksprijs]]=Q4_2025[[#This Row],[Artikelprijs]],"Prijs gelijk","Prijs wijkt af"),"")</f>
        <v>Prijs wijkt af</v>
      </c>
      <c r="L2022" t="str">
        <f>IF(Q4_2025[[#This Row],[Relatiekorting percentage]]=0,
    "Nvt",
    IF(Q4_2025[[#This Row],[Brutobedrag 2]] &lt; Q4_2025[[#This Row],[Bruto - Rel.korting]],
        "Nee",
        "Ja"))</f>
        <v>Ja</v>
      </c>
      <c r="M2022" s="10">
        <f>IF(Q4_2025[[#This Row],[Artikelprijs]]&lt;&gt;"",Q4_2025[[#This Row],[Artikelprijs]],Q4_2025[[#This Row],[Stuksprijs]])</f>
        <v>106.8625</v>
      </c>
      <c r="N2022" s="44">
        <f>Q4_2025[[#This Row],[Besteld]]*Q4_2025[[#This Row],[Prijs 2]]</f>
        <v>213.72499999999999</v>
      </c>
      <c r="O2022" s="10">
        <f>IF(Q4_2025[[#This Row],[Brutobedrag 2]]&lt;Q4_2025[[#This Row],[Bruto - Rel.korting]],Q4_2025[[#This Row],[Brutobedrag 2]],Q4_2025[[#This Row],[Brutobedrag 2]]*(100-Q4_2025[[#This Row],[Relatiekorting percentage]])/100)</f>
        <v>160.29374999999999</v>
      </c>
      <c r="R2022" s="3"/>
      <c r="W2022"/>
      <c r="AB2022"/>
    </row>
    <row r="2023" spans="1:28" x14ac:dyDescent="0.3">
      <c r="A2023" t="s">
        <v>973</v>
      </c>
      <c r="B2023">
        <v>5022009</v>
      </c>
      <c r="C2023" t="s">
        <v>297</v>
      </c>
      <c r="D2023">
        <v>1</v>
      </c>
      <c r="E2023" s="10">
        <v>106.86</v>
      </c>
      <c r="F2023" s="10">
        <v>106.86</v>
      </c>
      <c r="G2023" s="10">
        <v>80.14</v>
      </c>
      <c r="H2023">
        <v>25</v>
      </c>
      <c r="I2023" s="51" t="str">
        <f>_xlfn.XLOOKUP(Q4_2025[[#This Row],[Artikelnr]],Artikel_prijzen[Artnr],Artikel_prijzen[Groep],"")</f>
        <v>Elektra</v>
      </c>
      <c r="J2023" s="10">
        <f>_xlfn.XLOOKUP(Q4_2025[[#This Row],[Artikelnr]],Artikel_prijzen[Artnr],Artikel_prijzen[Prijs 2025],"")</f>
        <v>106.8625</v>
      </c>
      <c r="K2023" t="str">
        <f>IF(Q4_2025[[#This Row],[Artikelprijs]]&lt;&gt;"",IF(Q4_2025[[#This Row],[Stuksprijs]]=Q4_2025[[#This Row],[Artikelprijs]],"Prijs gelijk","Prijs wijkt af"),"")</f>
        <v>Prijs wijkt af</v>
      </c>
      <c r="L2023" t="str">
        <f>IF(Q4_2025[[#This Row],[Relatiekorting percentage]]=0,
    "Nvt",
    IF(Q4_2025[[#This Row],[Brutobedrag 2]] &lt; Q4_2025[[#This Row],[Bruto - Rel.korting]],
        "Nee",
        "Ja"))</f>
        <v>Ja</v>
      </c>
      <c r="M2023" s="10">
        <f>IF(Q4_2025[[#This Row],[Artikelprijs]]&lt;&gt;"",Q4_2025[[#This Row],[Artikelprijs]],Q4_2025[[#This Row],[Stuksprijs]])</f>
        <v>106.8625</v>
      </c>
      <c r="N2023" s="44">
        <f>Q4_2025[[#This Row],[Besteld]]*Q4_2025[[#This Row],[Prijs 2]]</f>
        <v>106.8625</v>
      </c>
      <c r="O2023" s="10">
        <f>IF(Q4_2025[[#This Row],[Brutobedrag 2]]&lt;Q4_2025[[#This Row],[Bruto - Rel.korting]],Q4_2025[[#This Row],[Brutobedrag 2]],Q4_2025[[#This Row],[Brutobedrag 2]]*(100-Q4_2025[[#This Row],[Relatiekorting percentage]])/100)</f>
        <v>80.146874999999994</v>
      </c>
      <c r="R2023" s="3"/>
      <c r="W2023"/>
      <c r="AB2023"/>
    </row>
    <row r="2024" spans="1:28" x14ac:dyDescent="0.3">
      <c r="A2024" t="s">
        <v>973</v>
      </c>
      <c r="B2024">
        <v>5021009</v>
      </c>
      <c r="C2024" t="s">
        <v>50</v>
      </c>
      <c r="D2024">
        <v>1</v>
      </c>
      <c r="E2024" s="10">
        <v>386.25</v>
      </c>
      <c r="F2024" s="10">
        <v>386.25</v>
      </c>
      <c r="G2024" s="10">
        <v>289.69</v>
      </c>
      <c r="H2024">
        <v>25</v>
      </c>
      <c r="I2024" s="51" t="str">
        <f>_xlfn.XLOOKUP(Q4_2025[[#This Row],[Artikelnr]],Artikel_prijzen[Artnr],Artikel_prijzen[Groep],"")</f>
        <v>Elektra</v>
      </c>
      <c r="J2024" s="10">
        <f>_xlfn.XLOOKUP(Q4_2025[[#This Row],[Artikelnr]],Artikel_prijzen[Artnr],Artikel_prijzen[Prijs 2025],"")</f>
        <v>386.25</v>
      </c>
      <c r="K2024" t="str">
        <f>IF(Q4_2025[[#This Row],[Artikelprijs]]&lt;&gt;"",IF(Q4_2025[[#This Row],[Stuksprijs]]=Q4_2025[[#This Row],[Artikelprijs]],"Prijs gelijk","Prijs wijkt af"),"")</f>
        <v>Prijs gelijk</v>
      </c>
      <c r="L2024" t="str">
        <f>IF(Q4_2025[[#This Row],[Relatiekorting percentage]]=0,
    "Nvt",
    IF(Q4_2025[[#This Row],[Brutobedrag 2]] &lt; Q4_2025[[#This Row],[Bruto - Rel.korting]],
        "Nee",
        "Ja"))</f>
        <v>Ja</v>
      </c>
      <c r="M2024" s="10">
        <f>IF(Q4_2025[[#This Row],[Artikelprijs]]&lt;&gt;"",Q4_2025[[#This Row],[Artikelprijs]],Q4_2025[[#This Row],[Stuksprijs]])</f>
        <v>386.25</v>
      </c>
      <c r="N2024" s="44">
        <f>Q4_2025[[#This Row],[Besteld]]*Q4_2025[[#This Row],[Prijs 2]]</f>
        <v>386.25</v>
      </c>
      <c r="O2024" s="10">
        <f>IF(Q4_2025[[#This Row],[Brutobedrag 2]]&lt;Q4_2025[[#This Row],[Bruto - Rel.korting]],Q4_2025[[#This Row],[Brutobedrag 2]],Q4_2025[[#This Row],[Brutobedrag 2]]*(100-Q4_2025[[#This Row],[Relatiekorting percentage]])/100)</f>
        <v>289.6875</v>
      </c>
      <c r="R2024" s="3"/>
      <c r="W2024"/>
      <c r="AB2024"/>
    </row>
    <row r="2025" spans="1:28" x14ac:dyDescent="0.3">
      <c r="A2025" t="s">
        <v>973</v>
      </c>
      <c r="B2025">
        <v>5022009</v>
      </c>
      <c r="C2025" t="s">
        <v>297</v>
      </c>
      <c r="D2025">
        <v>2</v>
      </c>
      <c r="E2025" s="10">
        <v>106.86</v>
      </c>
      <c r="F2025" s="10">
        <v>213.72</v>
      </c>
      <c r="G2025" s="10">
        <v>160.29</v>
      </c>
      <c r="H2025">
        <v>25</v>
      </c>
      <c r="I2025" s="51" t="str">
        <f>_xlfn.XLOOKUP(Q4_2025[[#This Row],[Artikelnr]],Artikel_prijzen[Artnr],Artikel_prijzen[Groep],"")</f>
        <v>Elektra</v>
      </c>
      <c r="J2025" s="10">
        <f>_xlfn.XLOOKUP(Q4_2025[[#This Row],[Artikelnr]],Artikel_prijzen[Artnr],Artikel_prijzen[Prijs 2025],"")</f>
        <v>106.8625</v>
      </c>
      <c r="K2025" t="str">
        <f>IF(Q4_2025[[#This Row],[Artikelprijs]]&lt;&gt;"",IF(Q4_2025[[#This Row],[Stuksprijs]]=Q4_2025[[#This Row],[Artikelprijs]],"Prijs gelijk","Prijs wijkt af"),"")</f>
        <v>Prijs wijkt af</v>
      </c>
      <c r="L2025" t="str">
        <f>IF(Q4_2025[[#This Row],[Relatiekorting percentage]]=0,
    "Nvt",
    IF(Q4_2025[[#This Row],[Brutobedrag 2]] &lt; Q4_2025[[#This Row],[Bruto - Rel.korting]],
        "Nee",
        "Ja"))</f>
        <v>Ja</v>
      </c>
      <c r="M2025" s="10">
        <f>IF(Q4_2025[[#This Row],[Artikelprijs]]&lt;&gt;"",Q4_2025[[#This Row],[Artikelprijs]],Q4_2025[[#This Row],[Stuksprijs]])</f>
        <v>106.8625</v>
      </c>
      <c r="N2025" s="44">
        <f>Q4_2025[[#This Row],[Besteld]]*Q4_2025[[#This Row],[Prijs 2]]</f>
        <v>213.72499999999999</v>
      </c>
      <c r="O2025" s="10">
        <f>IF(Q4_2025[[#This Row],[Brutobedrag 2]]&lt;Q4_2025[[#This Row],[Bruto - Rel.korting]],Q4_2025[[#This Row],[Brutobedrag 2]],Q4_2025[[#This Row],[Brutobedrag 2]]*(100-Q4_2025[[#This Row],[Relatiekorting percentage]])/100)</f>
        <v>160.29374999999999</v>
      </c>
      <c r="R2025" s="3"/>
      <c r="W2025"/>
      <c r="AB2025"/>
    </row>
    <row r="2026" spans="1:28" x14ac:dyDescent="0.3">
      <c r="A2026" t="s">
        <v>973</v>
      </c>
      <c r="B2026">
        <v>5022009</v>
      </c>
      <c r="C2026" t="s">
        <v>297</v>
      </c>
      <c r="D2026">
        <v>2</v>
      </c>
      <c r="E2026" s="10">
        <v>106.86</v>
      </c>
      <c r="F2026" s="10">
        <v>213.72</v>
      </c>
      <c r="G2026" s="10">
        <v>160.29</v>
      </c>
      <c r="H2026">
        <v>25</v>
      </c>
      <c r="I2026" s="51" t="str">
        <f>_xlfn.XLOOKUP(Q4_2025[[#This Row],[Artikelnr]],Artikel_prijzen[Artnr],Artikel_prijzen[Groep],"")</f>
        <v>Elektra</v>
      </c>
      <c r="J2026" s="10">
        <f>_xlfn.XLOOKUP(Q4_2025[[#This Row],[Artikelnr]],Artikel_prijzen[Artnr],Artikel_prijzen[Prijs 2025],"")</f>
        <v>106.8625</v>
      </c>
      <c r="K2026" t="str">
        <f>IF(Q4_2025[[#This Row],[Artikelprijs]]&lt;&gt;"",IF(Q4_2025[[#This Row],[Stuksprijs]]=Q4_2025[[#This Row],[Artikelprijs]],"Prijs gelijk","Prijs wijkt af"),"")</f>
        <v>Prijs wijkt af</v>
      </c>
      <c r="L2026" t="str">
        <f>IF(Q4_2025[[#This Row],[Relatiekorting percentage]]=0,
    "Nvt",
    IF(Q4_2025[[#This Row],[Brutobedrag 2]] &lt; Q4_2025[[#This Row],[Bruto - Rel.korting]],
        "Nee",
        "Ja"))</f>
        <v>Ja</v>
      </c>
      <c r="M2026" s="10">
        <f>IF(Q4_2025[[#This Row],[Artikelprijs]]&lt;&gt;"",Q4_2025[[#This Row],[Artikelprijs]],Q4_2025[[#This Row],[Stuksprijs]])</f>
        <v>106.8625</v>
      </c>
      <c r="N2026" s="44">
        <f>Q4_2025[[#This Row],[Besteld]]*Q4_2025[[#This Row],[Prijs 2]]</f>
        <v>213.72499999999999</v>
      </c>
      <c r="O2026" s="10">
        <f>IF(Q4_2025[[#This Row],[Brutobedrag 2]]&lt;Q4_2025[[#This Row],[Bruto - Rel.korting]],Q4_2025[[#This Row],[Brutobedrag 2]],Q4_2025[[#This Row],[Brutobedrag 2]]*(100-Q4_2025[[#This Row],[Relatiekorting percentage]])/100)</f>
        <v>160.29374999999999</v>
      </c>
      <c r="R2026" s="3"/>
      <c r="W2026"/>
      <c r="AB2026"/>
    </row>
    <row r="2027" spans="1:28" x14ac:dyDescent="0.3">
      <c r="A2027" t="s">
        <v>973</v>
      </c>
      <c r="B2027">
        <v>5022009</v>
      </c>
      <c r="C2027" t="s">
        <v>297</v>
      </c>
      <c r="D2027">
        <v>2</v>
      </c>
      <c r="E2027" s="10">
        <v>106.86</v>
      </c>
      <c r="F2027" s="10">
        <v>213.72</v>
      </c>
      <c r="G2027" s="10">
        <v>160.29</v>
      </c>
      <c r="H2027">
        <v>25</v>
      </c>
      <c r="I2027" s="51" t="str">
        <f>_xlfn.XLOOKUP(Q4_2025[[#This Row],[Artikelnr]],Artikel_prijzen[Artnr],Artikel_prijzen[Groep],"")</f>
        <v>Elektra</v>
      </c>
      <c r="J2027" s="10">
        <f>_xlfn.XLOOKUP(Q4_2025[[#This Row],[Artikelnr]],Artikel_prijzen[Artnr],Artikel_prijzen[Prijs 2025],"")</f>
        <v>106.8625</v>
      </c>
      <c r="K2027" t="str">
        <f>IF(Q4_2025[[#This Row],[Artikelprijs]]&lt;&gt;"",IF(Q4_2025[[#This Row],[Stuksprijs]]=Q4_2025[[#This Row],[Artikelprijs]],"Prijs gelijk","Prijs wijkt af"),"")</f>
        <v>Prijs wijkt af</v>
      </c>
      <c r="L2027" t="str">
        <f>IF(Q4_2025[[#This Row],[Relatiekorting percentage]]=0,
    "Nvt",
    IF(Q4_2025[[#This Row],[Brutobedrag 2]] &lt; Q4_2025[[#This Row],[Bruto - Rel.korting]],
        "Nee",
        "Ja"))</f>
        <v>Ja</v>
      </c>
      <c r="M2027" s="10">
        <f>IF(Q4_2025[[#This Row],[Artikelprijs]]&lt;&gt;"",Q4_2025[[#This Row],[Artikelprijs]],Q4_2025[[#This Row],[Stuksprijs]])</f>
        <v>106.8625</v>
      </c>
      <c r="N2027" s="44">
        <f>Q4_2025[[#This Row],[Besteld]]*Q4_2025[[#This Row],[Prijs 2]]</f>
        <v>213.72499999999999</v>
      </c>
      <c r="O2027" s="10">
        <f>IF(Q4_2025[[#This Row],[Brutobedrag 2]]&lt;Q4_2025[[#This Row],[Bruto - Rel.korting]],Q4_2025[[#This Row],[Brutobedrag 2]],Q4_2025[[#This Row],[Brutobedrag 2]]*(100-Q4_2025[[#This Row],[Relatiekorting percentage]])/100)</f>
        <v>160.29374999999999</v>
      </c>
      <c r="R2027" s="3"/>
      <c r="W2027"/>
      <c r="AB2027"/>
    </row>
    <row r="2028" spans="1:28" x14ac:dyDescent="0.3">
      <c r="A2028" t="s">
        <v>973</v>
      </c>
      <c r="B2028">
        <v>5022009</v>
      </c>
      <c r="C2028" t="s">
        <v>297</v>
      </c>
      <c r="D2028">
        <v>1</v>
      </c>
      <c r="E2028" s="10">
        <v>106.86</v>
      </c>
      <c r="F2028" s="10">
        <v>106.86</v>
      </c>
      <c r="G2028" s="10">
        <v>80.14</v>
      </c>
      <c r="H2028">
        <v>25</v>
      </c>
      <c r="I2028" s="51" t="str">
        <f>_xlfn.XLOOKUP(Q4_2025[[#This Row],[Artikelnr]],Artikel_prijzen[Artnr],Artikel_prijzen[Groep],"")</f>
        <v>Elektra</v>
      </c>
      <c r="J2028" s="10">
        <f>_xlfn.XLOOKUP(Q4_2025[[#This Row],[Artikelnr]],Artikel_prijzen[Artnr],Artikel_prijzen[Prijs 2025],"")</f>
        <v>106.8625</v>
      </c>
      <c r="K2028" t="str">
        <f>IF(Q4_2025[[#This Row],[Artikelprijs]]&lt;&gt;"",IF(Q4_2025[[#This Row],[Stuksprijs]]=Q4_2025[[#This Row],[Artikelprijs]],"Prijs gelijk","Prijs wijkt af"),"")</f>
        <v>Prijs wijkt af</v>
      </c>
      <c r="L2028" t="str">
        <f>IF(Q4_2025[[#This Row],[Relatiekorting percentage]]=0,
    "Nvt",
    IF(Q4_2025[[#This Row],[Brutobedrag 2]] &lt; Q4_2025[[#This Row],[Bruto - Rel.korting]],
        "Nee",
        "Ja"))</f>
        <v>Ja</v>
      </c>
      <c r="M2028" s="10">
        <f>IF(Q4_2025[[#This Row],[Artikelprijs]]&lt;&gt;"",Q4_2025[[#This Row],[Artikelprijs]],Q4_2025[[#This Row],[Stuksprijs]])</f>
        <v>106.8625</v>
      </c>
      <c r="N2028" s="44">
        <f>Q4_2025[[#This Row],[Besteld]]*Q4_2025[[#This Row],[Prijs 2]]</f>
        <v>106.8625</v>
      </c>
      <c r="O2028" s="10">
        <f>IF(Q4_2025[[#This Row],[Brutobedrag 2]]&lt;Q4_2025[[#This Row],[Bruto - Rel.korting]],Q4_2025[[#This Row],[Brutobedrag 2]],Q4_2025[[#This Row],[Brutobedrag 2]]*(100-Q4_2025[[#This Row],[Relatiekorting percentage]])/100)</f>
        <v>80.146874999999994</v>
      </c>
      <c r="R2028" s="3"/>
      <c r="W2028"/>
      <c r="AB2028"/>
    </row>
    <row r="2029" spans="1:28" x14ac:dyDescent="0.3">
      <c r="A2029" t="s">
        <v>973</v>
      </c>
      <c r="B2029">
        <v>5021005</v>
      </c>
      <c r="C2029" t="s">
        <v>153</v>
      </c>
      <c r="D2029">
        <v>1</v>
      </c>
      <c r="E2029" s="10">
        <v>298.7</v>
      </c>
      <c r="F2029" s="10">
        <v>298.7</v>
      </c>
      <c r="G2029" s="10">
        <v>224.02</v>
      </c>
      <c r="H2029">
        <v>25</v>
      </c>
      <c r="I2029" s="51" t="str">
        <f>_xlfn.XLOOKUP(Q4_2025[[#This Row],[Artikelnr]],Artikel_prijzen[Artnr],Artikel_prijzen[Groep],"")</f>
        <v>Elektra</v>
      </c>
      <c r="J2029" s="10">
        <f>_xlfn.XLOOKUP(Q4_2025[[#This Row],[Artikelnr]],Artikel_prijzen[Artnr],Artikel_prijzen[Prijs 2025],"")</f>
        <v>298.7</v>
      </c>
      <c r="K2029" t="str">
        <f>IF(Q4_2025[[#This Row],[Artikelprijs]]&lt;&gt;"",IF(Q4_2025[[#This Row],[Stuksprijs]]=Q4_2025[[#This Row],[Artikelprijs]],"Prijs gelijk","Prijs wijkt af"),"")</f>
        <v>Prijs gelijk</v>
      </c>
      <c r="L2029" t="str">
        <f>IF(Q4_2025[[#This Row],[Relatiekorting percentage]]=0,
    "Nvt",
    IF(Q4_2025[[#This Row],[Brutobedrag 2]] &lt; Q4_2025[[#This Row],[Bruto - Rel.korting]],
        "Nee",
        "Ja"))</f>
        <v>Ja</v>
      </c>
      <c r="M2029" s="10">
        <f>IF(Q4_2025[[#This Row],[Artikelprijs]]&lt;&gt;"",Q4_2025[[#This Row],[Artikelprijs]],Q4_2025[[#This Row],[Stuksprijs]])</f>
        <v>298.7</v>
      </c>
      <c r="N2029" s="44">
        <f>Q4_2025[[#This Row],[Besteld]]*Q4_2025[[#This Row],[Prijs 2]]</f>
        <v>298.7</v>
      </c>
      <c r="O2029" s="10">
        <f>IF(Q4_2025[[#This Row],[Brutobedrag 2]]&lt;Q4_2025[[#This Row],[Bruto - Rel.korting]],Q4_2025[[#This Row],[Brutobedrag 2]],Q4_2025[[#This Row],[Brutobedrag 2]]*(100-Q4_2025[[#This Row],[Relatiekorting percentage]])/100)</f>
        <v>224.02500000000001</v>
      </c>
      <c r="R2029" s="3"/>
      <c r="W2029"/>
      <c r="AB2029"/>
    </row>
    <row r="2030" spans="1:28" x14ac:dyDescent="0.3">
      <c r="A2030" t="s">
        <v>973</v>
      </c>
      <c r="B2030">
        <v>5022009</v>
      </c>
      <c r="C2030" t="s">
        <v>297</v>
      </c>
      <c r="D2030">
        <v>2</v>
      </c>
      <c r="E2030" s="10">
        <v>106.86</v>
      </c>
      <c r="F2030" s="10">
        <v>213.72</v>
      </c>
      <c r="G2030" s="10">
        <v>160.29</v>
      </c>
      <c r="H2030">
        <v>25</v>
      </c>
      <c r="I2030" s="51" t="str">
        <f>_xlfn.XLOOKUP(Q4_2025[[#This Row],[Artikelnr]],Artikel_prijzen[Artnr],Artikel_prijzen[Groep],"")</f>
        <v>Elektra</v>
      </c>
      <c r="J2030" s="10">
        <f>_xlfn.XLOOKUP(Q4_2025[[#This Row],[Artikelnr]],Artikel_prijzen[Artnr],Artikel_prijzen[Prijs 2025],"")</f>
        <v>106.8625</v>
      </c>
      <c r="K2030" t="str">
        <f>IF(Q4_2025[[#This Row],[Artikelprijs]]&lt;&gt;"",IF(Q4_2025[[#This Row],[Stuksprijs]]=Q4_2025[[#This Row],[Artikelprijs]],"Prijs gelijk","Prijs wijkt af"),"")</f>
        <v>Prijs wijkt af</v>
      </c>
      <c r="L2030" t="str">
        <f>IF(Q4_2025[[#This Row],[Relatiekorting percentage]]=0,
    "Nvt",
    IF(Q4_2025[[#This Row],[Brutobedrag 2]] &lt; Q4_2025[[#This Row],[Bruto - Rel.korting]],
        "Nee",
        "Ja"))</f>
        <v>Ja</v>
      </c>
      <c r="M2030" s="10">
        <f>IF(Q4_2025[[#This Row],[Artikelprijs]]&lt;&gt;"",Q4_2025[[#This Row],[Artikelprijs]],Q4_2025[[#This Row],[Stuksprijs]])</f>
        <v>106.8625</v>
      </c>
      <c r="N2030" s="44">
        <f>Q4_2025[[#This Row],[Besteld]]*Q4_2025[[#This Row],[Prijs 2]]</f>
        <v>213.72499999999999</v>
      </c>
      <c r="O2030" s="10">
        <f>IF(Q4_2025[[#This Row],[Brutobedrag 2]]&lt;Q4_2025[[#This Row],[Bruto - Rel.korting]],Q4_2025[[#This Row],[Brutobedrag 2]],Q4_2025[[#This Row],[Brutobedrag 2]]*(100-Q4_2025[[#This Row],[Relatiekorting percentage]])/100)</f>
        <v>160.29374999999999</v>
      </c>
      <c r="R2030" s="3"/>
      <c r="W2030"/>
      <c r="AB2030"/>
    </row>
    <row r="2031" spans="1:28" x14ac:dyDescent="0.3">
      <c r="A2031" t="s">
        <v>973</v>
      </c>
      <c r="B2031">
        <v>5022009</v>
      </c>
      <c r="C2031" t="s">
        <v>297</v>
      </c>
      <c r="D2031">
        <v>2</v>
      </c>
      <c r="E2031" s="10">
        <v>106.86</v>
      </c>
      <c r="F2031" s="10">
        <v>213.72</v>
      </c>
      <c r="G2031" s="10">
        <v>160.29</v>
      </c>
      <c r="H2031">
        <v>25</v>
      </c>
      <c r="I2031" s="51" t="str">
        <f>_xlfn.XLOOKUP(Q4_2025[[#This Row],[Artikelnr]],Artikel_prijzen[Artnr],Artikel_prijzen[Groep],"")</f>
        <v>Elektra</v>
      </c>
      <c r="J2031" s="10">
        <f>_xlfn.XLOOKUP(Q4_2025[[#This Row],[Artikelnr]],Artikel_prijzen[Artnr],Artikel_prijzen[Prijs 2025],"")</f>
        <v>106.8625</v>
      </c>
      <c r="K2031" t="str">
        <f>IF(Q4_2025[[#This Row],[Artikelprijs]]&lt;&gt;"",IF(Q4_2025[[#This Row],[Stuksprijs]]=Q4_2025[[#This Row],[Artikelprijs]],"Prijs gelijk","Prijs wijkt af"),"")</f>
        <v>Prijs wijkt af</v>
      </c>
      <c r="L2031" t="str">
        <f>IF(Q4_2025[[#This Row],[Relatiekorting percentage]]=0,
    "Nvt",
    IF(Q4_2025[[#This Row],[Brutobedrag 2]] &lt; Q4_2025[[#This Row],[Bruto - Rel.korting]],
        "Nee",
        "Ja"))</f>
        <v>Ja</v>
      </c>
      <c r="M2031" s="10">
        <f>IF(Q4_2025[[#This Row],[Artikelprijs]]&lt;&gt;"",Q4_2025[[#This Row],[Artikelprijs]],Q4_2025[[#This Row],[Stuksprijs]])</f>
        <v>106.8625</v>
      </c>
      <c r="N2031" s="44">
        <f>Q4_2025[[#This Row],[Besteld]]*Q4_2025[[#This Row],[Prijs 2]]</f>
        <v>213.72499999999999</v>
      </c>
      <c r="O2031" s="10">
        <f>IF(Q4_2025[[#This Row],[Brutobedrag 2]]&lt;Q4_2025[[#This Row],[Bruto - Rel.korting]],Q4_2025[[#This Row],[Brutobedrag 2]],Q4_2025[[#This Row],[Brutobedrag 2]]*(100-Q4_2025[[#This Row],[Relatiekorting percentage]])/100)</f>
        <v>160.29374999999999</v>
      </c>
      <c r="R2031" s="3"/>
      <c r="W2031"/>
      <c r="AB2031"/>
    </row>
    <row r="2032" spans="1:28" x14ac:dyDescent="0.3">
      <c r="A2032" t="s">
        <v>973</v>
      </c>
      <c r="B2032">
        <v>5022009</v>
      </c>
      <c r="C2032" t="s">
        <v>297</v>
      </c>
      <c r="D2032">
        <v>1</v>
      </c>
      <c r="E2032" s="10">
        <v>106.86</v>
      </c>
      <c r="F2032" s="10">
        <v>106.86</v>
      </c>
      <c r="G2032" s="10">
        <v>80.14</v>
      </c>
      <c r="H2032">
        <v>25</v>
      </c>
      <c r="I2032" s="51" t="str">
        <f>_xlfn.XLOOKUP(Q4_2025[[#This Row],[Artikelnr]],Artikel_prijzen[Artnr],Artikel_prijzen[Groep],"")</f>
        <v>Elektra</v>
      </c>
      <c r="J2032" s="10">
        <f>_xlfn.XLOOKUP(Q4_2025[[#This Row],[Artikelnr]],Artikel_prijzen[Artnr],Artikel_prijzen[Prijs 2025],"")</f>
        <v>106.8625</v>
      </c>
      <c r="K2032" t="str">
        <f>IF(Q4_2025[[#This Row],[Artikelprijs]]&lt;&gt;"",IF(Q4_2025[[#This Row],[Stuksprijs]]=Q4_2025[[#This Row],[Artikelprijs]],"Prijs gelijk","Prijs wijkt af"),"")</f>
        <v>Prijs wijkt af</v>
      </c>
      <c r="L2032" t="str">
        <f>IF(Q4_2025[[#This Row],[Relatiekorting percentage]]=0,
    "Nvt",
    IF(Q4_2025[[#This Row],[Brutobedrag 2]] &lt; Q4_2025[[#This Row],[Bruto - Rel.korting]],
        "Nee",
        "Ja"))</f>
        <v>Ja</v>
      </c>
      <c r="M2032" s="10">
        <f>IF(Q4_2025[[#This Row],[Artikelprijs]]&lt;&gt;"",Q4_2025[[#This Row],[Artikelprijs]],Q4_2025[[#This Row],[Stuksprijs]])</f>
        <v>106.8625</v>
      </c>
      <c r="N2032" s="44">
        <f>Q4_2025[[#This Row],[Besteld]]*Q4_2025[[#This Row],[Prijs 2]]</f>
        <v>106.8625</v>
      </c>
      <c r="O2032" s="10">
        <f>IF(Q4_2025[[#This Row],[Brutobedrag 2]]&lt;Q4_2025[[#This Row],[Bruto - Rel.korting]],Q4_2025[[#This Row],[Brutobedrag 2]],Q4_2025[[#This Row],[Brutobedrag 2]]*(100-Q4_2025[[#This Row],[Relatiekorting percentage]])/100)</f>
        <v>80.146874999999994</v>
      </c>
      <c r="R2032" s="3"/>
      <c r="W2032"/>
      <c r="AB2032"/>
    </row>
    <row r="2033" spans="1:28" x14ac:dyDescent="0.3">
      <c r="A2033" t="s">
        <v>973</v>
      </c>
      <c r="B2033">
        <v>5022009</v>
      </c>
      <c r="C2033" t="s">
        <v>297</v>
      </c>
      <c r="D2033">
        <v>1</v>
      </c>
      <c r="E2033" s="10">
        <v>106.86</v>
      </c>
      <c r="F2033" s="10">
        <v>106.86</v>
      </c>
      <c r="G2033" s="10">
        <v>80.14</v>
      </c>
      <c r="H2033">
        <v>25</v>
      </c>
      <c r="I2033" s="51" t="str">
        <f>_xlfn.XLOOKUP(Q4_2025[[#This Row],[Artikelnr]],Artikel_prijzen[Artnr],Artikel_prijzen[Groep],"")</f>
        <v>Elektra</v>
      </c>
      <c r="J2033" s="10">
        <f>_xlfn.XLOOKUP(Q4_2025[[#This Row],[Artikelnr]],Artikel_prijzen[Artnr],Artikel_prijzen[Prijs 2025],"")</f>
        <v>106.8625</v>
      </c>
      <c r="K2033" t="str">
        <f>IF(Q4_2025[[#This Row],[Artikelprijs]]&lt;&gt;"",IF(Q4_2025[[#This Row],[Stuksprijs]]=Q4_2025[[#This Row],[Artikelprijs]],"Prijs gelijk","Prijs wijkt af"),"")</f>
        <v>Prijs wijkt af</v>
      </c>
      <c r="L2033" t="str">
        <f>IF(Q4_2025[[#This Row],[Relatiekorting percentage]]=0,
    "Nvt",
    IF(Q4_2025[[#This Row],[Brutobedrag 2]] &lt; Q4_2025[[#This Row],[Bruto - Rel.korting]],
        "Nee",
        "Ja"))</f>
        <v>Ja</v>
      </c>
      <c r="M2033" s="10">
        <f>IF(Q4_2025[[#This Row],[Artikelprijs]]&lt;&gt;"",Q4_2025[[#This Row],[Artikelprijs]],Q4_2025[[#This Row],[Stuksprijs]])</f>
        <v>106.8625</v>
      </c>
      <c r="N2033" s="44">
        <f>Q4_2025[[#This Row],[Besteld]]*Q4_2025[[#This Row],[Prijs 2]]</f>
        <v>106.8625</v>
      </c>
      <c r="O2033" s="10">
        <f>IF(Q4_2025[[#This Row],[Brutobedrag 2]]&lt;Q4_2025[[#This Row],[Bruto - Rel.korting]],Q4_2025[[#This Row],[Brutobedrag 2]],Q4_2025[[#This Row],[Brutobedrag 2]]*(100-Q4_2025[[#This Row],[Relatiekorting percentage]])/100)</f>
        <v>80.146874999999994</v>
      </c>
      <c r="R2033" s="3"/>
      <c r="W2033"/>
      <c r="AB2033"/>
    </row>
    <row r="2034" spans="1:28" x14ac:dyDescent="0.3">
      <c r="A2034" t="s">
        <v>973</v>
      </c>
      <c r="B2034">
        <v>5022009</v>
      </c>
      <c r="C2034" t="s">
        <v>297</v>
      </c>
      <c r="D2034">
        <v>2</v>
      </c>
      <c r="E2034" s="10">
        <v>106.86</v>
      </c>
      <c r="F2034" s="10">
        <v>213.72</v>
      </c>
      <c r="G2034" s="10">
        <v>160.29</v>
      </c>
      <c r="H2034">
        <v>25</v>
      </c>
      <c r="I2034" s="51" t="str">
        <f>_xlfn.XLOOKUP(Q4_2025[[#This Row],[Artikelnr]],Artikel_prijzen[Artnr],Artikel_prijzen[Groep],"")</f>
        <v>Elektra</v>
      </c>
      <c r="J2034" s="10">
        <f>_xlfn.XLOOKUP(Q4_2025[[#This Row],[Artikelnr]],Artikel_prijzen[Artnr],Artikel_prijzen[Prijs 2025],"")</f>
        <v>106.8625</v>
      </c>
      <c r="K2034" t="str">
        <f>IF(Q4_2025[[#This Row],[Artikelprijs]]&lt;&gt;"",IF(Q4_2025[[#This Row],[Stuksprijs]]=Q4_2025[[#This Row],[Artikelprijs]],"Prijs gelijk","Prijs wijkt af"),"")</f>
        <v>Prijs wijkt af</v>
      </c>
      <c r="L2034" t="str">
        <f>IF(Q4_2025[[#This Row],[Relatiekorting percentage]]=0,
    "Nvt",
    IF(Q4_2025[[#This Row],[Brutobedrag 2]] &lt; Q4_2025[[#This Row],[Bruto - Rel.korting]],
        "Nee",
        "Ja"))</f>
        <v>Ja</v>
      </c>
      <c r="M2034" s="10">
        <f>IF(Q4_2025[[#This Row],[Artikelprijs]]&lt;&gt;"",Q4_2025[[#This Row],[Artikelprijs]],Q4_2025[[#This Row],[Stuksprijs]])</f>
        <v>106.8625</v>
      </c>
      <c r="N2034" s="44">
        <f>Q4_2025[[#This Row],[Besteld]]*Q4_2025[[#This Row],[Prijs 2]]</f>
        <v>213.72499999999999</v>
      </c>
      <c r="O2034" s="10">
        <f>IF(Q4_2025[[#This Row],[Brutobedrag 2]]&lt;Q4_2025[[#This Row],[Bruto - Rel.korting]],Q4_2025[[#This Row],[Brutobedrag 2]],Q4_2025[[#This Row],[Brutobedrag 2]]*(100-Q4_2025[[#This Row],[Relatiekorting percentage]])/100)</f>
        <v>160.29374999999999</v>
      </c>
      <c r="R2034" s="3"/>
      <c r="W2034"/>
      <c r="AB2034"/>
    </row>
    <row r="2035" spans="1:28" x14ac:dyDescent="0.3">
      <c r="A2035" t="s">
        <v>973</v>
      </c>
      <c r="B2035">
        <v>5021020</v>
      </c>
      <c r="C2035" t="s">
        <v>306</v>
      </c>
      <c r="D2035">
        <v>1</v>
      </c>
      <c r="E2035" s="10">
        <v>1133</v>
      </c>
      <c r="F2035" s="10">
        <v>1133</v>
      </c>
      <c r="G2035" s="10">
        <v>849.75</v>
      </c>
      <c r="H2035">
        <v>25</v>
      </c>
      <c r="I2035" s="51" t="str">
        <f>_xlfn.XLOOKUP(Q4_2025[[#This Row],[Artikelnr]],Artikel_prijzen[Artnr],Artikel_prijzen[Groep],"")</f>
        <v>Elektra</v>
      </c>
      <c r="J2035" s="10">
        <f>_xlfn.XLOOKUP(Q4_2025[[#This Row],[Artikelnr]],Artikel_prijzen[Artnr],Artikel_prijzen[Prijs 2025],"")</f>
        <v>1100</v>
      </c>
      <c r="K2035" t="str">
        <f>IF(Q4_2025[[#This Row],[Artikelprijs]]&lt;&gt;"",IF(Q4_2025[[#This Row],[Stuksprijs]]=Q4_2025[[#This Row],[Artikelprijs]],"Prijs gelijk","Prijs wijkt af"),"")</f>
        <v>Prijs wijkt af</v>
      </c>
      <c r="L2035" t="str">
        <f>IF(Q4_2025[[#This Row],[Relatiekorting percentage]]=0,
    "Nvt",
    IF(Q4_2025[[#This Row],[Brutobedrag 2]] &lt; Q4_2025[[#This Row],[Bruto - Rel.korting]],
        "Nee",
        "Ja"))</f>
        <v>Ja</v>
      </c>
      <c r="M2035" s="10">
        <f>IF(Q4_2025[[#This Row],[Artikelprijs]]&lt;&gt;"",Q4_2025[[#This Row],[Artikelprijs]],Q4_2025[[#This Row],[Stuksprijs]])</f>
        <v>1100</v>
      </c>
      <c r="N2035" s="44">
        <f>Q4_2025[[#This Row],[Besteld]]*Q4_2025[[#This Row],[Prijs 2]]</f>
        <v>1100</v>
      </c>
      <c r="O2035" s="10">
        <f>IF(Q4_2025[[#This Row],[Brutobedrag 2]]&lt;Q4_2025[[#This Row],[Bruto - Rel.korting]],Q4_2025[[#This Row],[Brutobedrag 2]],Q4_2025[[#This Row],[Brutobedrag 2]]*(100-Q4_2025[[#This Row],[Relatiekorting percentage]])/100)</f>
        <v>825</v>
      </c>
      <c r="R2035" s="3"/>
      <c r="W2035"/>
      <c r="AB2035"/>
    </row>
    <row r="2036" spans="1:28" x14ac:dyDescent="0.3">
      <c r="A2036" t="s">
        <v>973</v>
      </c>
      <c r="B2036">
        <v>5022059</v>
      </c>
      <c r="C2036" t="s">
        <v>832</v>
      </c>
      <c r="D2036">
        <v>1</v>
      </c>
      <c r="E2036" s="10">
        <v>2418</v>
      </c>
      <c r="F2036" s="10">
        <v>2418</v>
      </c>
      <c r="G2036" s="10">
        <v>1813.5</v>
      </c>
      <c r="H2036">
        <v>25</v>
      </c>
      <c r="I2036" s="51" t="str">
        <f>_xlfn.XLOOKUP(Q4_2025[[#This Row],[Artikelnr]],Artikel_prijzen[Artnr],Artikel_prijzen[Groep],"")</f>
        <v/>
      </c>
      <c r="J2036" s="10" t="str">
        <f>_xlfn.XLOOKUP(Q4_2025[[#This Row],[Artikelnr]],Artikel_prijzen[Artnr],Artikel_prijzen[Prijs 2025],"")</f>
        <v/>
      </c>
      <c r="K2036" t="str">
        <f>IF(Q4_2025[[#This Row],[Artikelprijs]]&lt;&gt;"",IF(Q4_2025[[#This Row],[Stuksprijs]]=Q4_2025[[#This Row],[Artikelprijs]],"Prijs gelijk","Prijs wijkt af"),"")</f>
        <v/>
      </c>
      <c r="L2036" t="str">
        <f>IF(Q4_2025[[#This Row],[Relatiekorting percentage]]=0,
    "Nvt",
    IF(Q4_2025[[#This Row],[Brutobedrag 2]] &lt; Q4_2025[[#This Row],[Bruto - Rel.korting]],
        "Nee",
        "Ja"))</f>
        <v>Ja</v>
      </c>
      <c r="M2036" s="10">
        <f>IF(Q4_2025[[#This Row],[Artikelprijs]]&lt;&gt;"",Q4_2025[[#This Row],[Artikelprijs]],Q4_2025[[#This Row],[Stuksprijs]])</f>
        <v>2418</v>
      </c>
      <c r="N2036" s="44">
        <f>Q4_2025[[#This Row],[Besteld]]*Q4_2025[[#This Row],[Prijs 2]]</f>
        <v>2418</v>
      </c>
      <c r="O2036" s="10">
        <f>IF(Q4_2025[[#This Row],[Brutobedrag 2]]&lt;Q4_2025[[#This Row],[Bruto - Rel.korting]],Q4_2025[[#This Row],[Brutobedrag 2]],Q4_2025[[#This Row],[Brutobedrag 2]]*(100-Q4_2025[[#This Row],[Relatiekorting percentage]])/100)</f>
        <v>1813.5</v>
      </c>
      <c r="R2036" s="3"/>
      <c r="W2036"/>
      <c r="AB2036"/>
    </row>
    <row r="2037" spans="1:28" x14ac:dyDescent="0.3">
      <c r="A2037" t="s">
        <v>973</v>
      </c>
      <c r="B2037">
        <v>5022009</v>
      </c>
      <c r="C2037" t="s">
        <v>297</v>
      </c>
      <c r="D2037">
        <v>1</v>
      </c>
      <c r="E2037" s="10">
        <v>106.86</v>
      </c>
      <c r="F2037" s="10">
        <v>106.86</v>
      </c>
      <c r="G2037" s="10">
        <v>80.14</v>
      </c>
      <c r="H2037">
        <v>25</v>
      </c>
      <c r="I2037" s="51" t="str">
        <f>_xlfn.XLOOKUP(Q4_2025[[#This Row],[Artikelnr]],Artikel_prijzen[Artnr],Artikel_prijzen[Groep],"")</f>
        <v>Elektra</v>
      </c>
      <c r="J2037" s="10">
        <f>_xlfn.XLOOKUP(Q4_2025[[#This Row],[Artikelnr]],Artikel_prijzen[Artnr],Artikel_prijzen[Prijs 2025],"")</f>
        <v>106.8625</v>
      </c>
      <c r="K2037" t="str">
        <f>IF(Q4_2025[[#This Row],[Artikelprijs]]&lt;&gt;"",IF(Q4_2025[[#This Row],[Stuksprijs]]=Q4_2025[[#This Row],[Artikelprijs]],"Prijs gelijk","Prijs wijkt af"),"")</f>
        <v>Prijs wijkt af</v>
      </c>
      <c r="L2037" t="str">
        <f>IF(Q4_2025[[#This Row],[Relatiekorting percentage]]=0,
    "Nvt",
    IF(Q4_2025[[#This Row],[Brutobedrag 2]] &lt; Q4_2025[[#This Row],[Bruto - Rel.korting]],
        "Nee",
        "Ja"))</f>
        <v>Ja</v>
      </c>
      <c r="M2037" s="10">
        <f>IF(Q4_2025[[#This Row],[Artikelprijs]]&lt;&gt;"",Q4_2025[[#This Row],[Artikelprijs]],Q4_2025[[#This Row],[Stuksprijs]])</f>
        <v>106.8625</v>
      </c>
      <c r="N2037" s="44">
        <f>Q4_2025[[#This Row],[Besteld]]*Q4_2025[[#This Row],[Prijs 2]]</f>
        <v>106.8625</v>
      </c>
      <c r="O2037" s="10">
        <f>IF(Q4_2025[[#This Row],[Brutobedrag 2]]&lt;Q4_2025[[#This Row],[Bruto - Rel.korting]],Q4_2025[[#This Row],[Brutobedrag 2]],Q4_2025[[#This Row],[Brutobedrag 2]]*(100-Q4_2025[[#This Row],[Relatiekorting percentage]])/100)</f>
        <v>80.146874999999994</v>
      </c>
      <c r="R2037" s="3"/>
      <c r="W2037"/>
      <c r="AB2037"/>
    </row>
    <row r="2038" spans="1:28" x14ac:dyDescent="0.3">
      <c r="A2038" t="s">
        <v>973</v>
      </c>
      <c r="B2038">
        <v>5021009</v>
      </c>
      <c r="C2038" t="s">
        <v>50</v>
      </c>
      <c r="D2038">
        <v>6</v>
      </c>
      <c r="E2038" s="10">
        <v>386.25</v>
      </c>
      <c r="F2038" s="10">
        <v>2317.5</v>
      </c>
      <c r="G2038" s="10">
        <v>1738.12</v>
      </c>
      <c r="H2038">
        <v>25</v>
      </c>
      <c r="I2038" s="51" t="str">
        <f>_xlfn.XLOOKUP(Q4_2025[[#This Row],[Artikelnr]],Artikel_prijzen[Artnr],Artikel_prijzen[Groep],"")</f>
        <v>Elektra</v>
      </c>
      <c r="J2038" s="10">
        <f>_xlfn.XLOOKUP(Q4_2025[[#This Row],[Artikelnr]],Artikel_prijzen[Artnr],Artikel_prijzen[Prijs 2025],"")</f>
        <v>386.25</v>
      </c>
      <c r="K2038" t="str">
        <f>IF(Q4_2025[[#This Row],[Artikelprijs]]&lt;&gt;"",IF(Q4_2025[[#This Row],[Stuksprijs]]=Q4_2025[[#This Row],[Artikelprijs]],"Prijs gelijk","Prijs wijkt af"),"")</f>
        <v>Prijs gelijk</v>
      </c>
      <c r="L2038" t="str">
        <f>IF(Q4_2025[[#This Row],[Relatiekorting percentage]]=0,
    "Nvt",
    IF(Q4_2025[[#This Row],[Brutobedrag 2]] &lt; Q4_2025[[#This Row],[Bruto - Rel.korting]],
        "Nee",
        "Ja"))</f>
        <v>Ja</v>
      </c>
      <c r="M2038" s="10">
        <f>IF(Q4_2025[[#This Row],[Artikelprijs]]&lt;&gt;"",Q4_2025[[#This Row],[Artikelprijs]],Q4_2025[[#This Row],[Stuksprijs]])</f>
        <v>386.25</v>
      </c>
      <c r="N2038" s="44">
        <f>Q4_2025[[#This Row],[Besteld]]*Q4_2025[[#This Row],[Prijs 2]]</f>
        <v>2317.5</v>
      </c>
      <c r="O2038" s="10">
        <f>IF(Q4_2025[[#This Row],[Brutobedrag 2]]&lt;Q4_2025[[#This Row],[Bruto - Rel.korting]],Q4_2025[[#This Row],[Brutobedrag 2]],Q4_2025[[#This Row],[Brutobedrag 2]]*(100-Q4_2025[[#This Row],[Relatiekorting percentage]])/100)</f>
        <v>1738.125</v>
      </c>
      <c r="R2038" s="3"/>
      <c r="W2038"/>
      <c r="AB2038"/>
    </row>
    <row r="2039" spans="1:28" x14ac:dyDescent="0.3">
      <c r="A2039" t="s">
        <v>973</v>
      </c>
      <c r="B2039">
        <v>5021016</v>
      </c>
      <c r="C2039" t="s">
        <v>51</v>
      </c>
      <c r="D2039">
        <v>1</v>
      </c>
      <c r="E2039" s="10">
        <v>602.54999999999995</v>
      </c>
      <c r="F2039" s="10">
        <v>602.54999999999995</v>
      </c>
      <c r="G2039" s="10">
        <v>451.91</v>
      </c>
      <c r="H2039">
        <v>25</v>
      </c>
      <c r="I2039" s="51" t="str">
        <f>_xlfn.XLOOKUP(Q4_2025[[#This Row],[Artikelnr]],Artikel_prijzen[Artnr],Artikel_prijzen[Groep],"")</f>
        <v>Elektra</v>
      </c>
      <c r="J2039" s="10">
        <f>_xlfn.XLOOKUP(Q4_2025[[#This Row],[Artikelnr]],Artikel_prijzen[Artnr],Artikel_prijzen[Prijs 2025],"")</f>
        <v>585</v>
      </c>
      <c r="K2039" t="str">
        <f>IF(Q4_2025[[#This Row],[Artikelprijs]]&lt;&gt;"",IF(Q4_2025[[#This Row],[Stuksprijs]]=Q4_2025[[#This Row],[Artikelprijs]],"Prijs gelijk","Prijs wijkt af"),"")</f>
        <v>Prijs wijkt af</v>
      </c>
      <c r="L2039" t="str">
        <f>IF(Q4_2025[[#This Row],[Relatiekorting percentage]]=0,
    "Nvt",
    IF(Q4_2025[[#This Row],[Brutobedrag 2]] &lt; Q4_2025[[#This Row],[Bruto - Rel.korting]],
        "Nee",
        "Ja"))</f>
        <v>Ja</v>
      </c>
      <c r="M2039" s="10">
        <f>IF(Q4_2025[[#This Row],[Artikelprijs]]&lt;&gt;"",Q4_2025[[#This Row],[Artikelprijs]],Q4_2025[[#This Row],[Stuksprijs]])</f>
        <v>585</v>
      </c>
      <c r="N2039" s="44">
        <f>Q4_2025[[#This Row],[Besteld]]*Q4_2025[[#This Row],[Prijs 2]]</f>
        <v>585</v>
      </c>
      <c r="O2039" s="10">
        <f>IF(Q4_2025[[#This Row],[Brutobedrag 2]]&lt;Q4_2025[[#This Row],[Bruto - Rel.korting]],Q4_2025[[#This Row],[Brutobedrag 2]],Q4_2025[[#This Row],[Brutobedrag 2]]*(100-Q4_2025[[#This Row],[Relatiekorting percentage]])/100)</f>
        <v>438.75</v>
      </c>
      <c r="R2039" s="3"/>
      <c r="W2039"/>
      <c r="AB2039"/>
    </row>
    <row r="2040" spans="1:28" x14ac:dyDescent="0.3">
      <c r="A2040" t="s">
        <v>973</v>
      </c>
      <c r="B2040">
        <v>5022009</v>
      </c>
      <c r="C2040" t="s">
        <v>297</v>
      </c>
      <c r="D2040">
        <v>5</v>
      </c>
      <c r="E2040" s="10">
        <v>106.86</v>
      </c>
      <c r="F2040" s="10">
        <v>534.29999999999995</v>
      </c>
      <c r="G2040" s="10">
        <v>400.72</v>
      </c>
      <c r="H2040">
        <v>25</v>
      </c>
      <c r="I2040" s="51" t="str">
        <f>_xlfn.XLOOKUP(Q4_2025[[#This Row],[Artikelnr]],Artikel_prijzen[Artnr],Artikel_prijzen[Groep],"")</f>
        <v>Elektra</v>
      </c>
      <c r="J2040" s="10">
        <f>_xlfn.XLOOKUP(Q4_2025[[#This Row],[Artikelnr]],Artikel_prijzen[Artnr],Artikel_prijzen[Prijs 2025],"")</f>
        <v>106.8625</v>
      </c>
      <c r="K2040" t="str">
        <f>IF(Q4_2025[[#This Row],[Artikelprijs]]&lt;&gt;"",IF(Q4_2025[[#This Row],[Stuksprijs]]=Q4_2025[[#This Row],[Artikelprijs]],"Prijs gelijk","Prijs wijkt af"),"")</f>
        <v>Prijs wijkt af</v>
      </c>
      <c r="L2040" t="str">
        <f>IF(Q4_2025[[#This Row],[Relatiekorting percentage]]=0,
    "Nvt",
    IF(Q4_2025[[#This Row],[Brutobedrag 2]] &lt; Q4_2025[[#This Row],[Bruto - Rel.korting]],
        "Nee",
        "Ja"))</f>
        <v>Ja</v>
      </c>
      <c r="M2040" s="10">
        <f>IF(Q4_2025[[#This Row],[Artikelprijs]]&lt;&gt;"",Q4_2025[[#This Row],[Artikelprijs]],Q4_2025[[#This Row],[Stuksprijs]])</f>
        <v>106.8625</v>
      </c>
      <c r="N2040" s="44">
        <f>Q4_2025[[#This Row],[Besteld]]*Q4_2025[[#This Row],[Prijs 2]]</f>
        <v>534.3125</v>
      </c>
      <c r="O2040" s="10">
        <f>IF(Q4_2025[[#This Row],[Brutobedrag 2]]&lt;Q4_2025[[#This Row],[Bruto - Rel.korting]],Q4_2025[[#This Row],[Brutobedrag 2]],Q4_2025[[#This Row],[Brutobedrag 2]]*(100-Q4_2025[[#This Row],[Relatiekorting percentage]])/100)</f>
        <v>400.734375</v>
      </c>
      <c r="R2040" s="3"/>
      <c r="W2040"/>
      <c r="AB2040"/>
    </row>
    <row r="2041" spans="1:28" x14ac:dyDescent="0.3">
      <c r="A2041" t="s">
        <v>973</v>
      </c>
      <c r="B2041">
        <v>5022012</v>
      </c>
      <c r="C2041" t="s">
        <v>273</v>
      </c>
      <c r="D2041">
        <v>2</v>
      </c>
      <c r="E2041" s="10">
        <v>13.25</v>
      </c>
      <c r="F2041" s="10">
        <v>26.5</v>
      </c>
      <c r="G2041" s="10">
        <v>19.87</v>
      </c>
      <c r="H2041">
        <v>25</v>
      </c>
      <c r="I2041" s="51" t="str">
        <f>_xlfn.XLOOKUP(Q4_2025[[#This Row],[Artikelnr]],Artikel_prijzen[Artnr],Artikel_prijzen[Groep],"")</f>
        <v/>
      </c>
      <c r="J2041" s="10" t="str">
        <f>_xlfn.XLOOKUP(Q4_2025[[#This Row],[Artikelnr]],Artikel_prijzen[Artnr],Artikel_prijzen[Prijs 2025],"")</f>
        <v/>
      </c>
      <c r="K2041" t="str">
        <f>IF(Q4_2025[[#This Row],[Artikelprijs]]&lt;&gt;"",IF(Q4_2025[[#This Row],[Stuksprijs]]=Q4_2025[[#This Row],[Artikelprijs]],"Prijs gelijk","Prijs wijkt af"),"")</f>
        <v/>
      </c>
      <c r="L2041" t="str">
        <f>IF(Q4_2025[[#This Row],[Relatiekorting percentage]]=0,
    "Nvt",
    IF(Q4_2025[[#This Row],[Brutobedrag 2]] &lt; Q4_2025[[#This Row],[Bruto - Rel.korting]],
        "Nee",
        "Ja"))</f>
        <v>Ja</v>
      </c>
      <c r="M2041" s="10">
        <f>IF(Q4_2025[[#This Row],[Artikelprijs]]&lt;&gt;"",Q4_2025[[#This Row],[Artikelprijs]],Q4_2025[[#This Row],[Stuksprijs]])</f>
        <v>13.25</v>
      </c>
      <c r="N2041" s="44">
        <f>Q4_2025[[#This Row],[Besteld]]*Q4_2025[[#This Row],[Prijs 2]]</f>
        <v>26.5</v>
      </c>
      <c r="O2041" s="10">
        <f>IF(Q4_2025[[#This Row],[Brutobedrag 2]]&lt;Q4_2025[[#This Row],[Bruto - Rel.korting]],Q4_2025[[#This Row],[Brutobedrag 2]],Q4_2025[[#This Row],[Brutobedrag 2]]*(100-Q4_2025[[#This Row],[Relatiekorting percentage]])/100)</f>
        <v>19.875</v>
      </c>
      <c r="R2041" s="3"/>
      <c r="W2041"/>
      <c r="AB2041"/>
    </row>
    <row r="2042" spans="1:28" x14ac:dyDescent="0.3">
      <c r="A2042" t="s">
        <v>973</v>
      </c>
      <c r="B2042">
        <v>5022009</v>
      </c>
      <c r="C2042" t="s">
        <v>297</v>
      </c>
      <c r="D2042">
        <v>1</v>
      </c>
      <c r="E2042" s="10">
        <v>106.86</v>
      </c>
      <c r="F2042" s="10">
        <v>106.86</v>
      </c>
      <c r="G2042" s="10">
        <v>80.14</v>
      </c>
      <c r="H2042">
        <v>25</v>
      </c>
      <c r="I2042" s="51" t="str">
        <f>_xlfn.XLOOKUP(Q4_2025[[#This Row],[Artikelnr]],Artikel_prijzen[Artnr],Artikel_prijzen[Groep],"")</f>
        <v>Elektra</v>
      </c>
      <c r="J2042" s="10">
        <f>_xlfn.XLOOKUP(Q4_2025[[#This Row],[Artikelnr]],Artikel_prijzen[Artnr],Artikel_prijzen[Prijs 2025],"")</f>
        <v>106.8625</v>
      </c>
      <c r="K2042" t="str">
        <f>IF(Q4_2025[[#This Row],[Artikelprijs]]&lt;&gt;"",IF(Q4_2025[[#This Row],[Stuksprijs]]=Q4_2025[[#This Row],[Artikelprijs]],"Prijs gelijk","Prijs wijkt af"),"")</f>
        <v>Prijs wijkt af</v>
      </c>
      <c r="L2042" t="str">
        <f>IF(Q4_2025[[#This Row],[Relatiekorting percentage]]=0,
    "Nvt",
    IF(Q4_2025[[#This Row],[Brutobedrag 2]] &lt; Q4_2025[[#This Row],[Bruto - Rel.korting]],
        "Nee",
        "Ja"))</f>
        <v>Ja</v>
      </c>
      <c r="M2042" s="10">
        <f>IF(Q4_2025[[#This Row],[Artikelprijs]]&lt;&gt;"",Q4_2025[[#This Row],[Artikelprijs]],Q4_2025[[#This Row],[Stuksprijs]])</f>
        <v>106.8625</v>
      </c>
      <c r="N2042" s="44">
        <f>Q4_2025[[#This Row],[Besteld]]*Q4_2025[[#This Row],[Prijs 2]]</f>
        <v>106.8625</v>
      </c>
      <c r="O2042" s="10">
        <f>IF(Q4_2025[[#This Row],[Brutobedrag 2]]&lt;Q4_2025[[#This Row],[Bruto - Rel.korting]],Q4_2025[[#This Row],[Brutobedrag 2]],Q4_2025[[#This Row],[Brutobedrag 2]]*(100-Q4_2025[[#This Row],[Relatiekorting percentage]])/100)</f>
        <v>80.146874999999994</v>
      </c>
      <c r="R2042" s="3"/>
      <c r="W2042"/>
      <c r="AB2042"/>
    </row>
    <row r="2043" spans="1:28" x14ac:dyDescent="0.3">
      <c r="A2043" t="s">
        <v>973</v>
      </c>
      <c r="B2043">
        <v>5022009</v>
      </c>
      <c r="C2043" t="s">
        <v>297</v>
      </c>
      <c r="D2043">
        <v>1</v>
      </c>
      <c r="E2043" s="10">
        <v>106.86</v>
      </c>
      <c r="F2043" s="10">
        <v>106.86</v>
      </c>
      <c r="G2043" s="10">
        <v>80.14</v>
      </c>
      <c r="H2043">
        <v>25</v>
      </c>
      <c r="I2043" s="51" t="str">
        <f>_xlfn.XLOOKUP(Q4_2025[[#This Row],[Artikelnr]],Artikel_prijzen[Artnr],Artikel_prijzen[Groep],"")</f>
        <v>Elektra</v>
      </c>
      <c r="J2043" s="10">
        <f>_xlfn.XLOOKUP(Q4_2025[[#This Row],[Artikelnr]],Artikel_prijzen[Artnr],Artikel_prijzen[Prijs 2025],"")</f>
        <v>106.8625</v>
      </c>
      <c r="K2043" t="str">
        <f>IF(Q4_2025[[#This Row],[Artikelprijs]]&lt;&gt;"",IF(Q4_2025[[#This Row],[Stuksprijs]]=Q4_2025[[#This Row],[Artikelprijs]],"Prijs gelijk","Prijs wijkt af"),"")</f>
        <v>Prijs wijkt af</v>
      </c>
      <c r="L2043" t="str">
        <f>IF(Q4_2025[[#This Row],[Relatiekorting percentage]]=0,
    "Nvt",
    IF(Q4_2025[[#This Row],[Brutobedrag 2]] &lt; Q4_2025[[#This Row],[Bruto - Rel.korting]],
        "Nee",
        "Ja"))</f>
        <v>Ja</v>
      </c>
      <c r="M2043" s="10">
        <f>IF(Q4_2025[[#This Row],[Artikelprijs]]&lt;&gt;"",Q4_2025[[#This Row],[Artikelprijs]],Q4_2025[[#This Row],[Stuksprijs]])</f>
        <v>106.8625</v>
      </c>
      <c r="N2043" s="44">
        <f>Q4_2025[[#This Row],[Besteld]]*Q4_2025[[#This Row],[Prijs 2]]</f>
        <v>106.8625</v>
      </c>
      <c r="O2043" s="10">
        <f>IF(Q4_2025[[#This Row],[Brutobedrag 2]]&lt;Q4_2025[[#This Row],[Bruto - Rel.korting]],Q4_2025[[#This Row],[Brutobedrag 2]],Q4_2025[[#This Row],[Brutobedrag 2]]*(100-Q4_2025[[#This Row],[Relatiekorting percentage]])/100)</f>
        <v>80.146874999999994</v>
      </c>
      <c r="R2043" s="3"/>
      <c r="W2043"/>
      <c r="AB2043"/>
    </row>
    <row r="2044" spans="1:28" x14ac:dyDescent="0.3">
      <c r="A2044" t="s">
        <v>973</v>
      </c>
      <c r="B2044">
        <v>5022009</v>
      </c>
      <c r="C2044" t="s">
        <v>297</v>
      </c>
      <c r="D2044">
        <v>2</v>
      </c>
      <c r="E2044" s="10">
        <v>106.86</v>
      </c>
      <c r="F2044" s="10">
        <v>213.72</v>
      </c>
      <c r="G2044" s="10">
        <v>160.29</v>
      </c>
      <c r="H2044">
        <v>25</v>
      </c>
      <c r="I2044" s="51" t="str">
        <f>_xlfn.XLOOKUP(Q4_2025[[#This Row],[Artikelnr]],Artikel_prijzen[Artnr],Artikel_prijzen[Groep],"")</f>
        <v>Elektra</v>
      </c>
      <c r="J2044" s="10">
        <f>_xlfn.XLOOKUP(Q4_2025[[#This Row],[Artikelnr]],Artikel_prijzen[Artnr],Artikel_prijzen[Prijs 2025],"")</f>
        <v>106.8625</v>
      </c>
      <c r="K2044" t="str">
        <f>IF(Q4_2025[[#This Row],[Artikelprijs]]&lt;&gt;"",IF(Q4_2025[[#This Row],[Stuksprijs]]=Q4_2025[[#This Row],[Artikelprijs]],"Prijs gelijk","Prijs wijkt af"),"")</f>
        <v>Prijs wijkt af</v>
      </c>
      <c r="L2044" t="str">
        <f>IF(Q4_2025[[#This Row],[Relatiekorting percentage]]=0,
    "Nvt",
    IF(Q4_2025[[#This Row],[Brutobedrag 2]] &lt; Q4_2025[[#This Row],[Bruto - Rel.korting]],
        "Nee",
        "Ja"))</f>
        <v>Ja</v>
      </c>
      <c r="M2044" s="10">
        <f>IF(Q4_2025[[#This Row],[Artikelprijs]]&lt;&gt;"",Q4_2025[[#This Row],[Artikelprijs]],Q4_2025[[#This Row],[Stuksprijs]])</f>
        <v>106.8625</v>
      </c>
      <c r="N2044" s="44">
        <f>Q4_2025[[#This Row],[Besteld]]*Q4_2025[[#This Row],[Prijs 2]]</f>
        <v>213.72499999999999</v>
      </c>
      <c r="O2044" s="10">
        <f>IF(Q4_2025[[#This Row],[Brutobedrag 2]]&lt;Q4_2025[[#This Row],[Bruto - Rel.korting]],Q4_2025[[#This Row],[Brutobedrag 2]],Q4_2025[[#This Row],[Brutobedrag 2]]*(100-Q4_2025[[#This Row],[Relatiekorting percentage]])/100)</f>
        <v>160.29374999999999</v>
      </c>
      <c r="R2044" s="3"/>
      <c r="W2044"/>
      <c r="AB2044"/>
    </row>
    <row r="2045" spans="1:28" x14ac:dyDescent="0.3">
      <c r="A2045" t="s">
        <v>973</v>
      </c>
      <c r="B2045">
        <v>5022009</v>
      </c>
      <c r="C2045" t="s">
        <v>297</v>
      </c>
      <c r="D2045">
        <v>1</v>
      </c>
      <c r="E2045" s="10">
        <v>106.86</v>
      </c>
      <c r="F2045" s="10">
        <v>106.86</v>
      </c>
      <c r="G2045" s="10">
        <v>80.14</v>
      </c>
      <c r="H2045">
        <v>25</v>
      </c>
      <c r="I2045" s="51" t="str">
        <f>_xlfn.XLOOKUP(Q4_2025[[#This Row],[Artikelnr]],Artikel_prijzen[Artnr],Artikel_prijzen[Groep],"")</f>
        <v>Elektra</v>
      </c>
      <c r="J2045" s="10">
        <f>_xlfn.XLOOKUP(Q4_2025[[#This Row],[Artikelnr]],Artikel_prijzen[Artnr],Artikel_prijzen[Prijs 2025],"")</f>
        <v>106.8625</v>
      </c>
      <c r="K2045" t="str">
        <f>IF(Q4_2025[[#This Row],[Artikelprijs]]&lt;&gt;"",IF(Q4_2025[[#This Row],[Stuksprijs]]=Q4_2025[[#This Row],[Artikelprijs]],"Prijs gelijk","Prijs wijkt af"),"")</f>
        <v>Prijs wijkt af</v>
      </c>
      <c r="L2045" t="str">
        <f>IF(Q4_2025[[#This Row],[Relatiekorting percentage]]=0,
    "Nvt",
    IF(Q4_2025[[#This Row],[Brutobedrag 2]] &lt; Q4_2025[[#This Row],[Bruto - Rel.korting]],
        "Nee",
        "Ja"))</f>
        <v>Ja</v>
      </c>
      <c r="M2045" s="10">
        <f>IF(Q4_2025[[#This Row],[Artikelprijs]]&lt;&gt;"",Q4_2025[[#This Row],[Artikelprijs]],Q4_2025[[#This Row],[Stuksprijs]])</f>
        <v>106.8625</v>
      </c>
      <c r="N2045" s="44">
        <f>Q4_2025[[#This Row],[Besteld]]*Q4_2025[[#This Row],[Prijs 2]]</f>
        <v>106.8625</v>
      </c>
      <c r="O2045" s="10">
        <f>IF(Q4_2025[[#This Row],[Brutobedrag 2]]&lt;Q4_2025[[#This Row],[Bruto - Rel.korting]],Q4_2025[[#This Row],[Brutobedrag 2]],Q4_2025[[#This Row],[Brutobedrag 2]]*(100-Q4_2025[[#This Row],[Relatiekorting percentage]])/100)</f>
        <v>80.146874999999994</v>
      </c>
      <c r="R2045" s="3"/>
      <c r="W2045"/>
      <c r="AB2045"/>
    </row>
    <row r="2046" spans="1:28" x14ac:dyDescent="0.3">
      <c r="A2046" t="s">
        <v>973</v>
      </c>
      <c r="B2046">
        <v>5030028</v>
      </c>
      <c r="C2046" t="s">
        <v>341</v>
      </c>
      <c r="D2046">
        <v>7</v>
      </c>
      <c r="E2046" s="10">
        <v>28.84</v>
      </c>
      <c r="F2046" s="10">
        <v>201.88</v>
      </c>
      <c r="G2046" s="10">
        <v>171.6</v>
      </c>
      <c r="H2046">
        <v>15</v>
      </c>
      <c r="I2046" s="51" t="str">
        <f>_xlfn.XLOOKUP(Q4_2025[[#This Row],[Artikelnr]],Artikel_prijzen[Artnr],Artikel_prijzen[Groep],"")</f>
        <v/>
      </c>
      <c r="J2046" s="10" t="str">
        <f>_xlfn.XLOOKUP(Q4_2025[[#This Row],[Artikelnr]],Artikel_prijzen[Artnr],Artikel_prijzen[Prijs 2025],"")</f>
        <v/>
      </c>
      <c r="K2046" t="str">
        <f>IF(Q4_2025[[#This Row],[Artikelprijs]]&lt;&gt;"",IF(Q4_2025[[#This Row],[Stuksprijs]]=Q4_2025[[#This Row],[Artikelprijs]],"Prijs gelijk","Prijs wijkt af"),"")</f>
        <v/>
      </c>
      <c r="L2046" t="str">
        <f>IF(Q4_2025[[#This Row],[Relatiekorting percentage]]=0,
    "Nvt",
    IF(Q4_2025[[#This Row],[Brutobedrag 2]] &lt; Q4_2025[[#This Row],[Bruto - Rel.korting]],
        "Nee",
        "Ja"))</f>
        <v>Ja</v>
      </c>
      <c r="M2046" s="10">
        <f>IF(Q4_2025[[#This Row],[Artikelprijs]]&lt;&gt;"",Q4_2025[[#This Row],[Artikelprijs]],Q4_2025[[#This Row],[Stuksprijs]])</f>
        <v>28.84</v>
      </c>
      <c r="N2046" s="44">
        <f>Q4_2025[[#This Row],[Besteld]]*Q4_2025[[#This Row],[Prijs 2]]</f>
        <v>201.88</v>
      </c>
      <c r="O2046" s="10">
        <f>IF(Q4_2025[[#This Row],[Brutobedrag 2]]&lt;Q4_2025[[#This Row],[Bruto - Rel.korting]],Q4_2025[[#This Row],[Brutobedrag 2]],Q4_2025[[#This Row],[Brutobedrag 2]]*(100-Q4_2025[[#This Row],[Relatiekorting percentage]])/100)</f>
        <v>171.59799999999998</v>
      </c>
      <c r="R2046" s="3"/>
      <c r="W2046"/>
      <c r="AB2046"/>
    </row>
    <row r="2047" spans="1:28" x14ac:dyDescent="0.3">
      <c r="A2047" t="s">
        <v>973</v>
      </c>
      <c r="B2047">
        <v>5030226</v>
      </c>
      <c r="C2047" t="s">
        <v>291</v>
      </c>
      <c r="D2047">
        <v>20</v>
      </c>
      <c r="E2047" s="10">
        <v>159.65</v>
      </c>
      <c r="F2047" s="10">
        <v>3193</v>
      </c>
      <c r="G2047" s="10">
        <v>2714.05</v>
      </c>
      <c r="H2047">
        <v>15</v>
      </c>
      <c r="I2047" s="51" t="str">
        <f>_xlfn.XLOOKUP(Q4_2025[[#This Row],[Artikelnr]],Artikel_prijzen[Artnr],Artikel_prijzen[Groep],"")</f>
        <v>Rigging</v>
      </c>
      <c r="J2047" s="10">
        <f>_xlfn.XLOOKUP(Q4_2025[[#This Row],[Artikelnr]],Artikel_prijzen[Artnr],Artikel_prijzen[Prijs 2025],"")</f>
        <v>155</v>
      </c>
      <c r="K2047" t="str">
        <f>IF(Q4_2025[[#This Row],[Artikelprijs]]&lt;&gt;"",IF(Q4_2025[[#This Row],[Stuksprijs]]=Q4_2025[[#This Row],[Artikelprijs]],"Prijs gelijk","Prijs wijkt af"),"")</f>
        <v>Prijs wijkt af</v>
      </c>
      <c r="L2047" t="str">
        <f>IF(Q4_2025[[#This Row],[Relatiekorting percentage]]=0,
    "Nvt",
    IF(Q4_2025[[#This Row],[Brutobedrag 2]] &lt; Q4_2025[[#This Row],[Bruto - Rel.korting]],
        "Nee",
        "Ja"))</f>
        <v>Ja</v>
      </c>
      <c r="M2047" s="10">
        <f>IF(Q4_2025[[#This Row],[Artikelprijs]]&lt;&gt;"",Q4_2025[[#This Row],[Artikelprijs]],Q4_2025[[#This Row],[Stuksprijs]])</f>
        <v>155</v>
      </c>
      <c r="N2047" s="44">
        <f>Q4_2025[[#This Row],[Besteld]]*Q4_2025[[#This Row],[Prijs 2]]</f>
        <v>3100</v>
      </c>
      <c r="O2047" s="10">
        <f>IF(Q4_2025[[#This Row],[Brutobedrag 2]]&lt;Q4_2025[[#This Row],[Bruto - Rel.korting]],Q4_2025[[#This Row],[Brutobedrag 2]],Q4_2025[[#This Row],[Brutobedrag 2]]*(100-Q4_2025[[#This Row],[Relatiekorting percentage]])/100)</f>
        <v>2635</v>
      </c>
      <c r="R2047" s="3"/>
      <c r="W2047"/>
      <c r="AB2047"/>
    </row>
    <row r="2048" spans="1:28" x14ac:dyDescent="0.3">
      <c r="A2048" t="s">
        <v>974</v>
      </c>
      <c r="B2048">
        <v>5021020</v>
      </c>
      <c r="C2048" t="s">
        <v>306</v>
      </c>
      <c r="D2048">
        <v>2</v>
      </c>
      <c r="E2048" s="10">
        <v>1133</v>
      </c>
      <c r="F2048" s="10">
        <v>2266</v>
      </c>
      <c r="G2048" s="10">
        <v>2266</v>
      </c>
      <c r="H2048">
        <v>0</v>
      </c>
      <c r="I2048" s="51" t="str">
        <f>_xlfn.XLOOKUP(Q4_2025[[#This Row],[Artikelnr]],Artikel_prijzen[Artnr],Artikel_prijzen[Groep],"")</f>
        <v>Elektra</v>
      </c>
      <c r="J2048" s="10">
        <f>_xlfn.XLOOKUP(Q4_2025[[#This Row],[Artikelnr]],Artikel_prijzen[Artnr],Artikel_prijzen[Prijs 2025],"")</f>
        <v>1100</v>
      </c>
      <c r="K2048" t="str">
        <f>IF(Q4_2025[[#This Row],[Artikelprijs]]&lt;&gt;"",IF(Q4_2025[[#This Row],[Stuksprijs]]=Q4_2025[[#This Row],[Artikelprijs]],"Prijs gelijk","Prijs wijkt af"),"")</f>
        <v>Prijs wijkt af</v>
      </c>
      <c r="L2048" t="str">
        <f>IF(Q4_2025[[#This Row],[Relatiekorting percentage]]=0,
    "Nvt",
    IF(Q4_2025[[#This Row],[Brutobedrag 2]] &lt; Q4_2025[[#This Row],[Bruto - Rel.korting]],
        "Nee",
        "Ja"))</f>
        <v>Nvt</v>
      </c>
      <c r="M2048" s="10">
        <f>IF(Q4_2025[[#This Row],[Artikelprijs]]&lt;&gt;"",Q4_2025[[#This Row],[Artikelprijs]],Q4_2025[[#This Row],[Stuksprijs]])</f>
        <v>1100</v>
      </c>
      <c r="N2048" s="44">
        <f>Q4_2025[[#This Row],[Besteld]]*Q4_2025[[#This Row],[Prijs 2]]</f>
        <v>2200</v>
      </c>
      <c r="O2048" s="10">
        <f>IF(Q4_2025[[#This Row],[Brutobedrag 2]]&lt;Q4_2025[[#This Row],[Bruto - Rel.korting]],Q4_2025[[#This Row],[Brutobedrag 2]],Q4_2025[[#This Row],[Brutobedrag 2]]*(100-Q4_2025[[#This Row],[Relatiekorting percentage]])/100)</f>
        <v>2200</v>
      </c>
      <c r="R2048" s="3"/>
      <c r="W2048"/>
      <c r="AB2048"/>
    </row>
    <row r="2049" spans="1:28" x14ac:dyDescent="0.3">
      <c r="A2049" t="s">
        <v>974</v>
      </c>
      <c r="B2049">
        <v>5021017</v>
      </c>
      <c r="C2049" t="s">
        <v>256</v>
      </c>
      <c r="D2049">
        <v>2</v>
      </c>
      <c r="E2049" s="10">
        <v>721</v>
      </c>
      <c r="F2049" s="10">
        <v>1442</v>
      </c>
      <c r="G2049" s="10">
        <v>1442</v>
      </c>
      <c r="H2049">
        <v>0</v>
      </c>
      <c r="I2049" s="51" t="str">
        <f>_xlfn.XLOOKUP(Q4_2025[[#This Row],[Artikelnr]],Artikel_prijzen[Artnr],Artikel_prijzen[Groep],"")</f>
        <v>Elektra</v>
      </c>
      <c r="J2049" s="10">
        <f>_xlfn.XLOOKUP(Q4_2025[[#This Row],[Artikelnr]],Artikel_prijzen[Artnr],Artikel_prijzen[Prijs 2025],"")</f>
        <v>700</v>
      </c>
      <c r="K2049" t="str">
        <f>IF(Q4_2025[[#This Row],[Artikelprijs]]&lt;&gt;"",IF(Q4_2025[[#This Row],[Stuksprijs]]=Q4_2025[[#This Row],[Artikelprijs]],"Prijs gelijk","Prijs wijkt af"),"")</f>
        <v>Prijs wijkt af</v>
      </c>
      <c r="L2049" t="str">
        <f>IF(Q4_2025[[#This Row],[Relatiekorting percentage]]=0,
    "Nvt",
    IF(Q4_2025[[#This Row],[Brutobedrag 2]] &lt; Q4_2025[[#This Row],[Bruto - Rel.korting]],
        "Nee",
        "Ja"))</f>
        <v>Nvt</v>
      </c>
      <c r="M2049" s="10">
        <f>IF(Q4_2025[[#This Row],[Artikelprijs]]&lt;&gt;"",Q4_2025[[#This Row],[Artikelprijs]],Q4_2025[[#This Row],[Stuksprijs]])</f>
        <v>700</v>
      </c>
      <c r="N2049" s="44">
        <f>Q4_2025[[#This Row],[Besteld]]*Q4_2025[[#This Row],[Prijs 2]]</f>
        <v>1400</v>
      </c>
      <c r="O2049" s="10">
        <f>IF(Q4_2025[[#This Row],[Brutobedrag 2]]&lt;Q4_2025[[#This Row],[Bruto - Rel.korting]],Q4_2025[[#This Row],[Brutobedrag 2]],Q4_2025[[#This Row],[Brutobedrag 2]]*(100-Q4_2025[[#This Row],[Relatiekorting percentage]])/100)</f>
        <v>1400</v>
      </c>
      <c r="R2049" s="3"/>
      <c r="W2049"/>
      <c r="AB2049"/>
    </row>
    <row r="2050" spans="1:28" x14ac:dyDescent="0.3">
      <c r="A2050" t="s">
        <v>974</v>
      </c>
      <c r="B2050">
        <v>5021011</v>
      </c>
      <c r="C2050" t="s">
        <v>115</v>
      </c>
      <c r="D2050">
        <v>1</v>
      </c>
      <c r="E2050" s="10">
        <v>458.35</v>
      </c>
      <c r="F2050" s="10">
        <v>458.35</v>
      </c>
      <c r="G2050" s="10">
        <v>458.35</v>
      </c>
      <c r="H2050">
        <v>0</v>
      </c>
      <c r="I2050" s="51" t="str">
        <f>_xlfn.XLOOKUP(Q4_2025[[#This Row],[Artikelnr]],Artikel_prijzen[Artnr],Artikel_prijzen[Groep],"")</f>
        <v>Elektra</v>
      </c>
      <c r="J2050" s="10">
        <f>_xlfn.XLOOKUP(Q4_2025[[#This Row],[Artikelnr]],Artikel_prijzen[Artnr],Artikel_prijzen[Prijs 2025],"")</f>
        <v>458.35</v>
      </c>
      <c r="K2050" t="str">
        <f>IF(Q4_2025[[#This Row],[Artikelprijs]]&lt;&gt;"",IF(Q4_2025[[#This Row],[Stuksprijs]]=Q4_2025[[#This Row],[Artikelprijs]],"Prijs gelijk","Prijs wijkt af"),"")</f>
        <v>Prijs gelijk</v>
      </c>
      <c r="L2050" t="str">
        <f>IF(Q4_2025[[#This Row],[Relatiekorting percentage]]=0,
    "Nvt",
    IF(Q4_2025[[#This Row],[Brutobedrag 2]] &lt; Q4_2025[[#This Row],[Bruto - Rel.korting]],
        "Nee",
        "Ja"))</f>
        <v>Nvt</v>
      </c>
      <c r="M2050" s="10">
        <f>IF(Q4_2025[[#This Row],[Artikelprijs]]&lt;&gt;"",Q4_2025[[#This Row],[Artikelprijs]],Q4_2025[[#This Row],[Stuksprijs]])</f>
        <v>458.35</v>
      </c>
      <c r="N2050" s="44">
        <f>Q4_2025[[#This Row],[Besteld]]*Q4_2025[[#This Row],[Prijs 2]]</f>
        <v>458.35</v>
      </c>
      <c r="O2050" s="10">
        <f>IF(Q4_2025[[#This Row],[Brutobedrag 2]]&lt;Q4_2025[[#This Row],[Bruto - Rel.korting]],Q4_2025[[#This Row],[Brutobedrag 2]],Q4_2025[[#This Row],[Brutobedrag 2]]*(100-Q4_2025[[#This Row],[Relatiekorting percentage]])/100)</f>
        <v>458.35</v>
      </c>
      <c r="R2050" s="3"/>
      <c r="W2050"/>
      <c r="AB2050"/>
    </row>
    <row r="2051" spans="1:28" x14ac:dyDescent="0.3">
      <c r="A2051" t="s">
        <v>974</v>
      </c>
      <c r="B2051">
        <v>5022009</v>
      </c>
      <c r="C2051" t="s">
        <v>297</v>
      </c>
      <c r="D2051">
        <v>11</v>
      </c>
      <c r="E2051" s="10">
        <v>106.86</v>
      </c>
      <c r="F2051" s="10">
        <v>1175.46</v>
      </c>
      <c r="G2051" s="10">
        <v>1175.46</v>
      </c>
      <c r="H2051">
        <v>0</v>
      </c>
      <c r="I2051" s="51" t="str">
        <f>_xlfn.XLOOKUP(Q4_2025[[#This Row],[Artikelnr]],Artikel_prijzen[Artnr],Artikel_prijzen[Groep],"")</f>
        <v>Elektra</v>
      </c>
      <c r="J2051" s="10">
        <f>_xlfn.XLOOKUP(Q4_2025[[#This Row],[Artikelnr]],Artikel_prijzen[Artnr],Artikel_prijzen[Prijs 2025],"")</f>
        <v>106.8625</v>
      </c>
      <c r="K2051" t="str">
        <f>IF(Q4_2025[[#This Row],[Artikelprijs]]&lt;&gt;"",IF(Q4_2025[[#This Row],[Stuksprijs]]=Q4_2025[[#This Row],[Artikelprijs]],"Prijs gelijk","Prijs wijkt af"),"")</f>
        <v>Prijs wijkt af</v>
      </c>
      <c r="L2051" t="str">
        <f>IF(Q4_2025[[#This Row],[Relatiekorting percentage]]=0,
    "Nvt",
    IF(Q4_2025[[#This Row],[Brutobedrag 2]] &lt; Q4_2025[[#This Row],[Bruto - Rel.korting]],
        "Nee",
        "Ja"))</f>
        <v>Nvt</v>
      </c>
      <c r="M2051" s="10">
        <f>IF(Q4_2025[[#This Row],[Artikelprijs]]&lt;&gt;"",Q4_2025[[#This Row],[Artikelprijs]],Q4_2025[[#This Row],[Stuksprijs]])</f>
        <v>106.8625</v>
      </c>
      <c r="N2051" s="44">
        <f>Q4_2025[[#This Row],[Besteld]]*Q4_2025[[#This Row],[Prijs 2]]</f>
        <v>1175.4875</v>
      </c>
      <c r="O2051" s="10">
        <f>IF(Q4_2025[[#This Row],[Brutobedrag 2]]&lt;Q4_2025[[#This Row],[Bruto - Rel.korting]],Q4_2025[[#This Row],[Brutobedrag 2]],Q4_2025[[#This Row],[Brutobedrag 2]]*(100-Q4_2025[[#This Row],[Relatiekorting percentage]])/100)</f>
        <v>1175.4875</v>
      </c>
      <c r="R2051" s="3"/>
      <c r="W2051"/>
      <c r="AB2051"/>
    </row>
    <row r="2052" spans="1:28" x14ac:dyDescent="0.3">
      <c r="A2052" t="s">
        <v>974</v>
      </c>
      <c r="B2052">
        <v>5030229</v>
      </c>
      <c r="C2052" t="s">
        <v>18</v>
      </c>
      <c r="D2052">
        <v>24</v>
      </c>
      <c r="E2052" s="10">
        <v>303.85000000000002</v>
      </c>
      <c r="F2052" s="10">
        <v>7292.4</v>
      </c>
      <c r="G2052" s="10">
        <v>7292.4</v>
      </c>
      <c r="H2052">
        <v>0</v>
      </c>
      <c r="I2052" s="51" t="str">
        <f>_xlfn.XLOOKUP(Q4_2025[[#This Row],[Artikelnr]],Artikel_prijzen[Artnr],Artikel_prijzen[Groep],"")</f>
        <v>Rigging</v>
      </c>
      <c r="J2052" s="10">
        <f>_xlfn.XLOOKUP(Q4_2025[[#This Row],[Artikelnr]],Artikel_prijzen[Artnr],Artikel_prijzen[Prijs 2025],"")</f>
        <v>295</v>
      </c>
      <c r="K2052" t="str">
        <f>IF(Q4_2025[[#This Row],[Artikelprijs]]&lt;&gt;"",IF(Q4_2025[[#This Row],[Stuksprijs]]=Q4_2025[[#This Row],[Artikelprijs]],"Prijs gelijk","Prijs wijkt af"),"")</f>
        <v>Prijs wijkt af</v>
      </c>
      <c r="L2052" t="str">
        <f>IF(Q4_2025[[#This Row],[Relatiekorting percentage]]=0,
    "Nvt",
    IF(Q4_2025[[#This Row],[Brutobedrag 2]] &lt; Q4_2025[[#This Row],[Bruto - Rel.korting]],
        "Nee",
        "Ja"))</f>
        <v>Nvt</v>
      </c>
      <c r="M2052" s="10">
        <f>IF(Q4_2025[[#This Row],[Artikelprijs]]&lt;&gt;"",Q4_2025[[#This Row],[Artikelprijs]],Q4_2025[[#This Row],[Stuksprijs]])</f>
        <v>295</v>
      </c>
      <c r="N2052" s="44">
        <f>Q4_2025[[#This Row],[Besteld]]*Q4_2025[[#This Row],[Prijs 2]]</f>
        <v>7080</v>
      </c>
      <c r="O2052" s="10">
        <f>IF(Q4_2025[[#This Row],[Brutobedrag 2]]&lt;Q4_2025[[#This Row],[Bruto - Rel.korting]],Q4_2025[[#This Row],[Brutobedrag 2]],Q4_2025[[#This Row],[Brutobedrag 2]]*(100-Q4_2025[[#This Row],[Relatiekorting percentage]])/100)</f>
        <v>7080</v>
      </c>
      <c r="R2052" s="3"/>
      <c r="W2052"/>
      <c r="AB2052"/>
    </row>
    <row r="2053" spans="1:28" x14ac:dyDescent="0.3">
      <c r="A2053" t="s">
        <v>974</v>
      </c>
      <c r="B2053">
        <v>5030229</v>
      </c>
      <c r="C2053" t="s">
        <v>18</v>
      </c>
      <c r="D2053">
        <v>6</v>
      </c>
      <c r="E2053" s="10">
        <v>303.85000000000002</v>
      </c>
      <c r="F2053" s="10">
        <v>1823.1</v>
      </c>
      <c r="G2053" s="10">
        <v>1823.1</v>
      </c>
      <c r="H2053">
        <v>0</v>
      </c>
      <c r="I2053" s="51" t="str">
        <f>_xlfn.XLOOKUP(Q4_2025[[#This Row],[Artikelnr]],Artikel_prijzen[Artnr],Artikel_prijzen[Groep],"")</f>
        <v>Rigging</v>
      </c>
      <c r="J2053" s="10">
        <f>_xlfn.XLOOKUP(Q4_2025[[#This Row],[Artikelnr]],Artikel_prijzen[Artnr],Artikel_prijzen[Prijs 2025],"")</f>
        <v>295</v>
      </c>
      <c r="K2053" t="str">
        <f>IF(Q4_2025[[#This Row],[Artikelprijs]]&lt;&gt;"",IF(Q4_2025[[#This Row],[Stuksprijs]]=Q4_2025[[#This Row],[Artikelprijs]],"Prijs gelijk","Prijs wijkt af"),"")</f>
        <v>Prijs wijkt af</v>
      </c>
      <c r="L2053" t="str">
        <f>IF(Q4_2025[[#This Row],[Relatiekorting percentage]]=0,
    "Nvt",
    IF(Q4_2025[[#This Row],[Brutobedrag 2]] &lt; Q4_2025[[#This Row],[Bruto - Rel.korting]],
        "Nee",
        "Ja"))</f>
        <v>Nvt</v>
      </c>
      <c r="M2053" s="10">
        <f>IF(Q4_2025[[#This Row],[Artikelprijs]]&lt;&gt;"",Q4_2025[[#This Row],[Artikelprijs]],Q4_2025[[#This Row],[Stuksprijs]])</f>
        <v>295</v>
      </c>
      <c r="N2053" s="44">
        <f>Q4_2025[[#This Row],[Besteld]]*Q4_2025[[#This Row],[Prijs 2]]</f>
        <v>1770</v>
      </c>
      <c r="O2053" s="10">
        <f>IF(Q4_2025[[#This Row],[Brutobedrag 2]]&lt;Q4_2025[[#This Row],[Bruto - Rel.korting]],Q4_2025[[#This Row],[Brutobedrag 2]],Q4_2025[[#This Row],[Brutobedrag 2]]*(100-Q4_2025[[#This Row],[Relatiekorting percentage]])/100)</f>
        <v>1770</v>
      </c>
      <c r="R2053" s="3"/>
      <c r="W2053"/>
      <c r="AB2053"/>
    </row>
    <row r="2054" spans="1:28" x14ac:dyDescent="0.3">
      <c r="A2054" t="s">
        <v>974</v>
      </c>
      <c r="B2054">
        <v>2098001</v>
      </c>
      <c r="C2054" t="s">
        <v>975</v>
      </c>
      <c r="D2054">
        <v>7</v>
      </c>
      <c r="E2054" s="10">
        <v>303.85000000000002</v>
      </c>
      <c r="F2054" s="10">
        <v>2126.9499999999998</v>
      </c>
      <c r="G2054" s="10">
        <v>2126.9499999999998</v>
      </c>
      <c r="H2054">
        <v>0</v>
      </c>
      <c r="I2054" s="51" t="str">
        <f>_xlfn.XLOOKUP(Q4_2025[[#This Row],[Artikelnr]],Artikel_prijzen[Artnr],Artikel_prijzen[Groep],"")</f>
        <v/>
      </c>
      <c r="J2054" s="10" t="str">
        <f>_xlfn.XLOOKUP(Q4_2025[[#This Row],[Artikelnr]],Artikel_prijzen[Artnr],Artikel_prijzen[Prijs 2025],"")</f>
        <v/>
      </c>
      <c r="K2054" t="str">
        <f>IF(Q4_2025[[#This Row],[Artikelprijs]]&lt;&gt;"",IF(Q4_2025[[#This Row],[Stuksprijs]]=Q4_2025[[#This Row],[Artikelprijs]],"Prijs gelijk","Prijs wijkt af"),"")</f>
        <v/>
      </c>
      <c r="L2054" t="str">
        <f>IF(Q4_2025[[#This Row],[Relatiekorting percentage]]=0,
    "Nvt",
    IF(Q4_2025[[#This Row],[Brutobedrag 2]] &lt; Q4_2025[[#This Row],[Bruto - Rel.korting]],
        "Nee",
        "Ja"))</f>
        <v>Nvt</v>
      </c>
      <c r="M2054" s="10">
        <f>IF(Q4_2025[[#This Row],[Artikelprijs]]&lt;&gt;"",Q4_2025[[#This Row],[Artikelprijs]],Q4_2025[[#This Row],[Stuksprijs]])</f>
        <v>303.85000000000002</v>
      </c>
      <c r="N2054" s="44">
        <f>Q4_2025[[#This Row],[Besteld]]*Q4_2025[[#This Row],[Prijs 2]]</f>
        <v>2126.9500000000003</v>
      </c>
      <c r="O2054" s="10">
        <f>IF(Q4_2025[[#This Row],[Brutobedrag 2]]&lt;Q4_2025[[#This Row],[Bruto - Rel.korting]],Q4_2025[[#This Row],[Brutobedrag 2]],Q4_2025[[#This Row],[Brutobedrag 2]]*(100-Q4_2025[[#This Row],[Relatiekorting percentage]])/100)</f>
        <v>2126.9500000000003</v>
      </c>
      <c r="R2054" s="3"/>
      <c r="W2054"/>
      <c r="AB2054"/>
    </row>
    <row r="2055" spans="1:28" x14ac:dyDescent="0.3">
      <c r="A2055" t="s">
        <v>974</v>
      </c>
      <c r="B2055">
        <v>5030229</v>
      </c>
      <c r="C2055" t="s">
        <v>18</v>
      </c>
      <c r="D2055">
        <v>1</v>
      </c>
      <c r="E2055" s="10">
        <v>303.85000000000002</v>
      </c>
      <c r="F2055" s="10">
        <v>303.85000000000002</v>
      </c>
      <c r="G2055" s="10">
        <v>212.69</v>
      </c>
      <c r="H2055">
        <v>30</v>
      </c>
      <c r="I2055" s="51" t="str">
        <f>_xlfn.XLOOKUP(Q4_2025[[#This Row],[Artikelnr]],Artikel_prijzen[Artnr],Artikel_prijzen[Groep],"")</f>
        <v>Rigging</v>
      </c>
      <c r="J2055" s="10">
        <f>_xlfn.XLOOKUP(Q4_2025[[#This Row],[Artikelnr]],Artikel_prijzen[Artnr],Artikel_prijzen[Prijs 2025],"")</f>
        <v>295</v>
      </c>
      <c r="K2055" t="str">
        <f>IF(Q4_2025[[#This Row],[Artikelprijs]]&lt;&gt;"",IF(Q4_2025[[#This Row],[Stuksprijs]]=Q4_2025[[#This Row],[Artikelprijs]],"Prijs gelijk","Prijs wijkt af"),"")</f>
        <v>Prijs wijkt af</v>
      </c>
      <c r="L2055" t="str">
        <f>IF(Q4_2025[[#This Row],[Relatiekorting percentage]]=0,
    "Nvt",
    IF(Q4_2025[[#This Row],[Brutobedrag 2]] &lt; Q4_2025[[#This Row],[Bruto - Rel.korting]],
        "Nee",
        "Ja"))</f>
        <v>Ja</v>
      </c>
      <c r="M2055" s="10">
        <f>IF(Q4_2025[[#This Row],[Artikelprijs]]&lt;&gt;"",Q4_2025[[#This Row],[Artikelprijs]],Q4_2025[[#This Row],[Stuksprijs]])</f>
        <v>295</v>
      </c>
      <c r="N2055" s="44">
        <f>Q4_2025[[#This Row],[Besteld]]*Q4_2025[[#This Row],[Prijs 2]]</f>
        <v>295</v>
      </c>
      <c r="O2055" s="10">
        <f>IF(Q4_2025[[#This Row],[Brutobedrag 2]]&lt;Q4_2025[[#This Row],[Bruto - Rel.korting]],Q4_2025[[#This Row],[Brutobedrag 2]],Q4_2025[[#This Row],[Brutobedrag 2]]*(100-Q4_2025[[#This Row],[Relatiekorting percentage]])/100)</f>
        <v>206.5</v>
      </c>
      <c r="R2055" s="3"/>
      <c r="W2055"/>
      <c r="AB2055"/>
    </row>
    <row r="2056" spans="1:28" x14ac:dyDescent="0.3">
      <c r="A2056" t="s">
        <v>974</v>
      </c>
      <c r="B2056">
        <v>5030028</v>
      </c>
      <c r="C2056" t="s">
        <v>341</v>
      </c>
      <c r="D2056">
        <v>52</v>
      </c>
      <c r="E2056" s="10">
        <v>28.84</v>
      </c>
      <c r="F2056" s="10">
        <v>1499.68</v>
      </c>
      <c r="G2056" s="10">
        <v>1499.68</v>
      </c>
      <c r="H2056">
        <v>0</v>
      </c>
      <c r="I2056" s="51" t="str">
        <f>_xlfn.XLOOKUP(Q4_2025[[#This Row],[Artikelnr]],Artikel_prijzen[Artnr],Artikel_prijzen[Groep],"")</f>
        <v/>
      </c>
      <c r="J2056" s="10" t="str">
        <f>_xlfn.XLOOKUP(Q4_2025[[#This Row],[Artikelnr]],Artikel_prijzen[Artnr],Artikel_prijzen[Prijs 2025],"")</f>
        <v/>
      </c>
      <c r="K2056" t="str">
        <f>IF(Q4_2025[[#This Row],[Artikelprijs]]&lt;&gt;"",IF(Q4_2025[[#This Row],[Stuksprijs]]=Q4_2025[[#This Row],[Artikelprijs]],"Prijs gelijk","Prijs wijkt af"),"")</f>
        <v/>
      </c>
      <c r="L2056" t="str">
        <f>IF(Q4_2025[[#This Row],[Relatiekorting percentage]]=0,
    "Nvt",
    IF(Q4_2025[[#This Row],[Brutobedrag 2]] &lt; Q4_2025[[#This Row],[Bruto - Rel.korting]],
        "Nee",
        "Ja"))</f>
        <v>Nvt</v>
      </c>
      <c r="M2056" s="10">
        <f>IF(Q4_2025[[#This Row],[Artikelprijs]]&lt;&gt;"",Q4_2025[[#This Row],[Artikelprijs]],Q4_2025[[#This Row],[Stuksprijs]])</f>
        <v>28.84</v>
      </c>
      <c r="N2056" s="44">
        <f>Q4_2025[[#This Row],[Besteld]]*Q4_2025[[#This Row],[Prijs 2]]</f>
        <v>1499.68</v>
      </c>
      <c r="O2056" s="10">
        <f>IF(Q4_2025[[#This Row],[Brutobedrag 2]]&lt;Q4_2025[[#This Row],[Bruto - Rel.korting]],Q4_2025[[#This Row],[Brutobedrag 2]],Q4_2025[[#This Row],[Brutobedrag 2]]*(100-Q4_2025[[#This Row],[Relatiekorting percentage]])/100)</f>
        <v>1499.68</v>
      </c>
      <c r="R2056" s="3"/>
      <c r="W2056"/>
      <c r="AB2056"/>
    </row>
    <row r="2057" spans="1:28" x14ac:dyDescent="0.3">
      <c r="A2057" t="s">
        <v>976</v>
      </c>
      <c r="B2057">
        <v>5021009</v>
      </c>
      <c r="C2057" t="s">
        <v>50</v>
      </c>
      <c r="D2057">
        <v>2</v>
      </c>
      <c r="E2057" s="10">
        <v>386.25</v>
      </c>
      <c r="F2057" s="10">
        <v>772.5</v>
      </c>
      <c r="G2057" s="10">
        <v>656.62</v>
      </c>
      <c r="H2057">
        <v>15</v>
      </c>
      <c r="I2057" s="51" t="str">
        <f>_xlfn.XLOOKUP(Q4_2025[[#This Row],[Artikelnr]],Artikel_prijzen[Artnr],Artikel_prijzen[Groep],"")</f>
        <v>Elektra</v>
      </c>
      <c r="J2057" s="10">
        <f>_xlfn.XLOOKUP(Q4_2025[[#This Row],[Artikelnr]],Artikel_prijzen[Artnr],Artikel_prijzen[Prijs 2025],"")</f>
        <v>386.25</v>
      </c>
      <c r="K2057" t="str">
        <f>IF(Q4_2025[[#This Row],[Artikelprijs]]&lt;&gt;"",IF(Q4_2025[[#This Row],[Stuksprijs]]=Q4_2025[[#This Row],[Artikelprijs]],"Prijs gelijk","Prijs wijkt af"),"")</f>
        <v>Prijs gelijk</v>
      </c>
      <c r="L2057" t="str">
        <f>IF(Q4_2025[[#This Row],[Relatiekorting percentage]]=0,
    "Nvt",
    IF(Q4_2025[[#This Row],[Brutobedrag 2]] &lt; Q4_2025[[#This Row],[Bruto - Rel.korting]],
        "Nee",
        "Ja"))</f>
        <v>Ja</v>
      </c>
      <c r="M2057" s="10">
        <f>IF(Q4_2025[[#This Row],[Artikelprijs]]&lt;&gt;"",Q4_2025[[#This Row],[Artikelprijs]],Q4_2025[[#This Row],[Stuksprijs]])</f>
        <v>386.25</v>
      </c>
      <c r="N2057" s="44">
        <f>Q4_2025[[#This Row],[Besteld]]*Q4_2025[[#This Row],[Prijs 2]]</f>
        <v>772.5</v>
      </c>
      <c r="O2057" s="10">
        <f>IF(Q4_2025[[#This Row],[Brutobedrag 2]]&lt;Q4_2025[[#This Row],[Bruto - Rel.korting]],Q4_2025[[#This Row],[Brutobedrag 2]],Q4_2025[[#This Row],[Brutobedrag 2]]*(100-Q4_2025[[#This Row],[Relatiekorting percentage]])/100)</f>
        <v>656.625</v>
      </c>
      <c r="R2057" s="3"/>
      <c r="W2057"/>
      <c r="AB2057"/>
    </row>
    <row r="2058" spans="1:28" x14ac:dyDescent="0.3">
      <c r="A2058" t="s">
        <v>976</v>
      </c>
      <c r="B2058">
        <v>5021016</v>
      </c>
      <c r="C2058" t="s">
        <v>51</v>
      </c>
      <c r="D2058">
        <v>6</v>
      </c>
      <c r="E2058" s="10">
        <v>602.54999999999995</v>
      </c>
      <c r="F2058" s="10">
        <v>3615.3</v>
      </c>
      <c r="G2058" s="10">
        <v>3073</v>
      </c>
      <c r="H2058">
        <v>15</v>
      </c>
      <c r="I2058" s="51" t="str">
        <f>_xlfn.XLOOKUP(Q4_2025[[#This Row],[Artikelnr]],Artikel_prijzen[Artnr],Artikel_prijzen[Groep],"")</f>
        <v>Elektra</v>
      </c>
      <c r="J2058" s="10">
        <f>_xlfn.XLOOKUP(Q4_2025[[#This Row],[Artikelnr]],Artikel_prijzen[Artnr],Artikel_prijzen[Prijs 2025],"")</f>
        <v>585</v>
      </c>
      <c r="K2058" t="str">
        <f>IF(Q4_2025[[#This Row],[Artikelprijs]]&lt;&gt;"",IF(Q4_2025[[#This Row],[Stuksprijs]]=Q4_2025[[#This Row],[Artikelprijs]],"Prijs gelijk","Prijs wijkt af"),"")</f>
        <v>Prijs wijkt af</v>
      </c>
      <c r="L2058" t="str">
        <f>IF(Q4_2025[[#This Row],[Relatiekorting percentage]]=0,
    "Nvt",
    IF(Q4_2025[[#This Row],[Brutobedrag 2]] &lt; Q4_2025[[#This Row],[Bruto - Rel.korting]],
        "Nee",
        "Ja"))</f>
        <v>Ja</v>
      </c>
      <c r="M2058" s="10">
        <f>IF(Q4_2025[[#This Row],[Artikelprijs]]&lt;&gt;"",Q4_2025[[#This Row],[Artikelprijs]],Q4_2025[[#This Row],[Stuksprijs]])</f>
        <v>585</v>
      </c>
      <c r="N2058" s="44">
        <f>Q4_2025[[#This Row],[Besteld]]*Q4_2025[[#This Row],[Prijs 2]]</f>
        <v>3510</v>
      </c>
      <c r="O2058" s="10">
        <f>IF(Q4_2025[[#This Row],[Brutobedrag 2]]&lt;Q4_2025[[#This Row],[Bruto - Rel.korting]],Q4_2025[[#This Row],[Brutobedrag 2]],Q4_2025[[#This Row],[Brutobedrag 2]]*(100-Q4_2025[[#This Row],[Relatiekorting percentage]])/100)</f>
        <v>2983.5</v>
      </c>
      <c r="R2058" s="3"/>
      <c r="W2058"/>
      <c r="AB2058"/>
    </row>
    <row r="2059" spans="1:28" x14ac:dyDescent="0.3">
      <c r="A2059" t="s">
        <v>976</v>
      </c>
      <c r="B2059">
        <v>5021019</v>
      </c>
      <c r="C2059" t="s">
        <v>257</v>
      </c>
      <c r="D2059">
        <v>7</v>
      </c>
      <c r="E2059" s="10">
        <v>927</v>
      </c>
      <c r="F2059" s="10">
        <v>6489</v>
      </c>
      <c r="G2059" s="10">
        <v>5515.65</v>
      </c>
      <c r="H2059">
        <v>15</v>
      </c>
      <c r="I2059" s="51" t="str">
        <f>_xlfn.XLOOKUP(Q4_2025[[#This Row],[Artikelnr]],Artikel_prijzen[Artnr],Artikel_prijzen[Groep],"")</f>
        <v>Elektra</v>
      </c>
      <c r="J2059" s="10">
        <f>_xlfn.XLOOKUP(Q4_2025[[#This Row],[Artikelnr]],Artikel_prijzen[Artnr],Artikel_prijzen[Prijs 2025],"")</f>
        <v>900</v>
      </c>
      <c r="K2059" t="str">
        <f>IF(Q4_2025[[#This Row],[Artikelprijs]]&lt;&gt;"",IF(Q4_2025[[#This Row],[Stuksprijs]]=Q4_2025[[#This Row],[Artikelprijs]],"Prijs gelijk","Prijs wijkt af"),"")</f>
        <v>Prijs wijkt af</v>
      </c>
      <c r="L2059" t="str">
        <f>IF(Q4_2025[[#This Row],[Relatiekorting percentage]]=0,
    "Nvt",
    IF(Q4_2025[[#This Row],[Brutobedrag 2]] &lt; Q4_2025[[#This Row],[Bruto - Rel.korting]],
        "Nee",
        "Ja"))</f>
        <v>Ja</v>
      </c>
      <c r="M2059" s="10">
        <f>IF(Q4_2025[[#This Row],[Artikelprijs]]&lt;&gt;"",Q4_2025[[#This Row],[Artikelprijs]],Q4_2025[[#This Row],[Stuksprijs]])</f>
        <v>900</v>
      </c>
      <c r="N2059" s="44">
        <f>Q4_2025[[#This Row],[Besteld]]*Q4_2025[[#This Row],[Prijs 2]]</f>
        <v>6300</v>
      </c>
      <c r="O2059" s="10">
        <f>IF(Q4_2025[[#This Row],[Brutobedrag 2]]&lt;Q4_2025[[#This Row],[Bruto - Rel.korting]],Q4_2025[[#This Row],[Brutobedrag 2]],Q4_2025[[#This Row],[Brutobedrag 2]]*(100-Q4_2025[[#This Row],[Relatiekorting percentage]])/100)</f>
        <v>5355</v>
      </c>
      <c r="R2059" s="3"/>
      <c r="W2059"/>
      <c r="AB2059"/>
    </row>
    <row r="2060" spans="1:28" x14ac:dyDescent="0.3">
      <c r="A2060" t="s">
        <v>976</v>
      </c>
      <c r="B2060">
        <v>5021009</v>
      </c>
      <c r="C2060" t="s">
        <v>50</v>
      </c>
      <c r="D2060">
        <v>3</v>
      </c>
      <c r="E2060" s="10">
        <v>386.25</v>
      </c>
      <c r="F2060" s="10">
        <v>1158.75</v>
      </c>
      <c r="G2060" s="10">
        <v>984.94</v>
      </c>
      <c r="H2060">
        <v>15</v>
      </c>
      <c r="I2060" s="51" t="str">
        <f>_xlfn.XLOOKUP(Q4_2025[[#This Row],[Artikelnr]],Artikel_prijzen[Artnr],Artikel_prijzen[Groep],"")</f>
        <v>Elektra</v>
      </c>
      <c r="J2060" s="10">
        <f>_xlfn.XLOOKUP(Q4_2025[[#This Row],[Artikelnr]],Artikel_prijzen[Artnr],Artikel_prijzen[Prijs 2025],"")</f>
        <v>386.25</v>
      </c>
      <c r="K2060" t="str">
        <f>IF(Q4_2025[[#This Row],[Artikelprijs]]&lt;&gt;"",IF(Q4_2025[[#This Row],[Stuksprijs]]=Q4_2025[[#This Row],[Artikelprijs]],"Prijs gelijk","Prijs wijkt af"),"")</f>
        <v>Prijs gelijk</v>
      </c>
      <c r="L2060" t="str">
        <f>IF(Q4_2025[[#This Row],[Relatiekorting percentage]]=0,
    "Nvt",
    IF(Q4_2025[[#This Row],[Brutobedrag 2]] &lt; Q4_2025[[#This Row],[Bruto - Rel.korting]],
        "Nee",
        "Ja"))</f>
        <v>Ja</v>
      </c>
      <c r="M2060" s="10">
        <f>IF(Q4_2025[[#This Row],[Artikelprijs]]&lt;&gt;"",Q4_2025[[#This Row],[Artikelprijs]],Q4_2025[[#This Row],[Stuksprijs]])</f>
        <v>386.25</v>
      </c>
      <c r="N2060" s="44">
        <f>Q4_2025[[#This Row],[Besteld]]*Q4_2025[[#This Row],[Prijs 2]]</f>
        <v>1158.75</v>
      </c>
      <c r="O2060" s="10">
        <f>IF(Q4_2025[[#This Row],[Brutobedrag 2]]&lt;Q4_2025[[#This Row],[Bruto - Rel.korting]],Q4_2025[[#This Row],[Brutobedrag 2]],Q4_2025[[#This Row],[Brutobedrag 2]]*(100-Q4_2025[[#This Row],[Relatiekorting percentage]])/100)</f>
        <v>984.9375</v>
      </c>
      <c r="R2060" s="3"/>
      <c r="W2060"/>
      <c r="AB2060"/>
    </row>
    <row r="2061" spans="1:28" x14ac:dyDescent="0.3">
      <c r="A2061" t="s">
        <v>976</v>
      </c>
      <c r="B2061">
        <v>5021016</v>
      </c>
      <c r="C2061" t="s">
        <v>51</v>
      </c>
      <c r="D2061">
        <v>1</v>
      </c>
      <c r="E2061" s="10">
        <v>602.54999999999995</v>
      </c>
      <c r="F2061" s="10">
        <v>602.54999999999995</v>
      </c>
      <c r="G2061" s="10">
        <v>512.16999999999996</v>
      </c>
      <c r="H2061">
        <v>15</v>
      </c>
      <c r="I2061" s="51" t="str">
        <f>_xlfn.XLOOKUP(Q4_2025[[#This Row],[Artikelnr]],Artikel_prijzen[Artnr],Artikel_prijzen[Groep],"")</f>
        <v>Elektra</v>
      </c>
      <c r="J2061" s="10">
        <f>_xlfn.XLOOKUP(Q4_2025[[#This Row],[Artikelnr]],Artikel_prijzen[Artnr],Artikel_prijzen[Prijs 2025],"")</f>
        <v>585</v>
      </c>
      <c r="K2061" t="str">
        <f>IF(Q4_2025[[#This Row],[Artikelprijs]]&lt;&gt;"",IF(Q4_2025[[#This Row],[Stuksprijs]]=Q4_2025[[#This Row],[Artikelprijs]],"Prijs gelijk","Prijs wijkt af"),"")</f>
        <v>Prijs wijkt af</v>
      </c>
      <c r="L2061" t="str">
        <f>IF(Q4_2025[[#This Row],[Relatiekorting percentage]]=0,
    "Nvt",
    IF(Q4_2025[[#This Row],[Brutobedrag 2]] &lt; Q4_2025[[#This Row],[Bruto - Rel.korting]],
        "Nee",
        "Ja"))</f>
        <v>Ja</v>
      </c>
      <c r="M2061" s="10">
        <f>IF(Q4_2025[[#This Row],[Artikelprijs]]&lt;&gt;"",Q4_2025[[#This Row],[Artikelprijs]],Q4_2025[[#This Row],[Stuksprijs]])</f>
        <v>585</v>
      </c>
      <c r="N2061" s="44">
        <f>Q4_2025[[#This Row],[Besteld]]*Q4_2025[[#This Row],[Prijs 2]]</f>
        <v>585</v>
      </c>
      <c r="O2061" s="10">
        <f>IF(Q4_2025[[#This Row],[Brutobedrag 2]]&lt;Q4_2025[[#This Row],[Bruto - Rel.korting]],Q4_2025[[#This Row],[Brutobedrag 2]],Q4_2025[[#This Row],[Brutobedrag 2]]*(100-Q4_2025[[#This Row],[Relatiekorting percentage]])/100)</f>
        <v>497.25</v>
      </c>
      <c r="R2061" s="3"/>
      <c r="W2061"/>
      <c r="AB2061"/>
    </row>
    <row r="2062" spans="1:28" x14ac:dyDescent="0.3">
      <c r="A2062" t="s">
        <v>976</v>
      </c>
      <c r="B2062">
        <v>5021019</v>
      </c>
      <c r="C2062" t="s">
        <v>257</v>
      </c>
      <c r="D2062">
        <v>2</v>
      </c>
      <c r="E2062" s="10">
        <v>927</v>
      </c>
      <c r="F2062" s="10">
        <v>1854</v>
      </c>
      <c r="G2062" s="10">
        <v>1575.9</v>
      </c>
      <c r="H2062">
        <v>15</v>
      </c>
      <c r="I2062" s="51" t="str">
        <f>_xlfn.XLOOKUP(Q4_2025[[#This Row],[Artikelnr]],Artikel_prijzen[Artnr],Artikel_prijzen[Groep],"")</f>
        <v>Elektra</v>
      </c>
      <c r="J2062" s="10">
        <f>_xlfn.XLOOKUP(Q4_2025[[#This Row],[Artikelnr]],Artikel_prijzen[Artnr],Artikel_prijzen[Prijs 2025],"")</f>
        <v>900</v>
      </c>
      <c r="K2062" t="str">
        <f>IF(Q4_2025[[#This Row],[Artikelprijs]]&lt;&gt;"",IF(Q4_2025[[#This Row],[Stuksprijs]]=Q4_2025[[#This Row],[Artikelprijs]],"Prijs gelijk","Prijs wijkt af"),"")</f>
        <v>Prijs wijkt af</v>
      </c>
      <c r="L2062" t="str">
        <f>IF(Q4_2025[[#This Row],[Relatiekorting percentage]]=0,
    "Nvt",
    IF(Q4_2025[[#This Row],[Brutobedrag 2]] &lt; Q4_2025[[#This Row],[Bruto - Rel.korting]],
        "Nee",
        "Ja"))</f>
        <v>Ja</v>
      </c>
      <c r="M2062" s="10">
        <f>IF(Q4_2025[[#This Row],[Artikelprijs]]&lt;&gt;"",Q4_2025[[#This Row],[Artikelprijs]],Q4_2025[[#This Row],[Stuksprijs]])</f>
        <v>900</v>
      </c>
      <c r="N2062" s="44">
        <f>Q4_2025[[#This Row],[Besteld]]*Q4_2025[[#This Row],[Prijs 2]]</f>
        <v>1800</v>
      </c>
      <c r="O2062" s="10">
        <f>IF(Q4_2025[[#This Row],[Brutobedrag 2]]&lt;Q4_2025[[#This Row],[Bruto - Rel.korting]],Q4_2025[[#This Row],[Brutobedrag 2]],Q4_2025[[#This Row],[Brutobedrag 2]]*(100-Q4_2025[[#This Row],[Relatiekorting percentage]])/100)</f>
        <v>1530</v>
      </c>
      <c r="R2062" s="3"/>
      <c r="W2062"/>
      <c r="AB2062"/>
    </row>
    <row r="2063" spans="1:28" x14ac:dyDescent="0.3">
      <c r="A2063" t="s">
        <v>976</v>
      </c>
      <c r="B2063">
        <v>5030226</v>
      </c>
      <c r="C2063" t="s">
        <v>291</v>
      </c>
      <c r="D2063">
        <v>111</v>
      </c>
      <c r="E2063" s="10">
        <v>159.65</v>
      </c>
      <c r="F2063" s="10">
        <v>17721.150000000001</v>
      </c>
      <c r="G2063" s="10">
        <v>17721.150000000001</v>
      </c>
      <c r="H2063">
        <v>0</v>
      </c>
      <c r="I2063" s="51" t="str">
        <f>_xlfn.XLOOKUP(Q4_2025[[#This Row],[Artikelnr]],Artikel_prijzen[Artnr],Artikel_prijzen[Groep],"")</f>
        <v>Rigging</v>
      </c>
      <c r="J2063" s="10">
        <f>_xlfn.XLOOKUP(Q4_2025[[#This Row],[Artikelnr]],Artikel_prijzen[Artnr],Artikel_prijzen[Prijs 2025],"")</f>
        <v>155</v>
      </c>
      <c r="K2063" t="str">
        <f>IF(Q4_2025[[#This Row],[Artikelprijs]]&lt;&gt;"",IF(Q4_2025[[#This Row],[Stuksprijs]]=Q4_2025[[#This Row],[Artikelprijs]],"Prijs gelijk","Prijs wijkt af"),"")</f>
        <v>Prijs wijkt af</v>
      </c>
      <c r="L2063" t="str">
        <f>IF(Q4_2025[[#This Row],[Relatiekorting percentage]]=0,
    "Nvt",
    IF(Q4_2025[[#This Row],[Brutobedrag 2]] &lt; Q4_2025[[#This Row],[Bruto - Rel.korting]],
        "Nee",
        "Ja"))</f>
        <v>Nvt</v>
      </c>
      <c r="M2063" s="10">
        <f>IF(Q4_2025[[#This Row],[Artikelprijs]]&lt;&gt;"",Q4_2025[[#This Row],[Artikelprijs]],Q4_2025[[#This Row],[Stuksprijs]])</f>
        <v>155</v>
      </c>
      <c r="N2063" s="44">
        <f>Q4_2025[[#This Row],[Besteld]]*Q4_2025[[#This Row],[Prijs 2]]</f>
        <v>17205</v>
      </c>
      <c r="O2063" s="10">
        <f>IF(Q4_2025[[#This Row],[Brutobedrag 2]]&lt;Q4_2025[[#This Row],[Bruto - Rel.korting]],Q4_2025[[#This Row],[Brutobedrag 2]],Q4_2025[[#This Row],[Brutobedrag 2]]*(100-Q4_2025[[#This Row],[Relatiekorting percentage]])/100)</f>
        <v>17205</v>
      </c>
      <c r="R2063" s="3"/>
      <c r="W2063"/>
      <c r="AB2063"/>
    </row>
    <row r="2064" spans="1:28" x14ac:dyDescent="0.3">
      <c r="A2064" t="s">
        <v>976</v>
      </c>
      <c r="B2064">
        <v>5030028</v>
      </c>
      <c r="C2064" t="s">
        <v>341</v>
      </c>
      <c r="D2064">
        <v>28</v>
      </c>
      <c r="E2064" s="10">
        <v>28.84</v>
      </c>
      <c r="F2064" s="10">
        <v>807.52</v>
      </c>
      <c r="G2064" s="10">
        <v>646.02</v>
      </c>
      <c r="H2064">
        <v>20</v>
      </c>
      <c r="I2064" s="51" t="str">
        <f>_xlfn.XLOOKUP(Q4_2025[[#This Row],[Artikelnr]],Artikel_prijzen[Artnr],Artikel_prijzen[Groep],"")</f>
        <v/>
      </c>
      <c r="J2064" s="10" t="str">
        <f>_xlfn.XLOOKUP(Q4_2025[[#This Row],[Artikelnr]],Artikel_prijzen[Artnr],Artikel_prijzen[Prijs 2025],"")</f>
        <v/>
      </c>
      <c r="K2064" t="str">
        <f>IF(Q4_2025[[#This Row],[Artikelprijs]]&lt;&gt;"",IF(Q4_2025[[#This Row],[Stuksprijs]]=Q4_2025[[#This Row],[Artikelprijs]],"Prijs gelijk","Prijs wijkt af"),"")</f>
        <v/>
      </c>
      <c r="L2064" t="str">
        <f>IF(Q4_2025[[#This Row],[Relatiekorting percentage]]=0,
    "Nvt",
    IF(Q4_2025[[#This Row],[Brutobedrag 2]] &lt; Q4_2025[[#This Row],[Bruto - Rel.korting]],
        "Nee",
        "Ja"))</f>
        <v>Ja</v>
      </c>
      <c r="M2064" s="10">
        <f>IF(Q4_2025[[#This Row],[Artikelprijs]]&lt;&gt;"",Q4_2025[[#This Row],[Artikelprijs]],Q4_2025[[#This Row],[Stuksprijs]])</f>
        <v>28.84</v>
      </c>
      <c r="N2064" s="44">
        <f>Q4_2025[[#This Row],[Besteld]]*Q4_2025[[#This Row],[Prijs 2]]</f>
        <v>807.52</v>
      </c>
      <c r="O2064" s="10">
        <f>IF(Q4_2025[[#This Row],[Brutobedrag 2]]&lt;Q4_2025[[#This Row],[Bruto - Rel.korting]],Q4_2025[[#This Row],[Brutobedrag 2]],Q4_2025[[#This Row],[Brutobedrag 2]]*(100-Q4_2025[[#This Row],[Relatiekorting percentage]])/100)</f>
        <v>646.01599999999996</v>
      </c>
      <c r="R2064" s="3"/>
      <c r="W2064"/>
      <c r="AB2064"/>
    </row>
    <row r="2065" spans="1:28" x14ac:dyDescent="0.3">
      <c r="A2065" t="s">
        <v>976</v>
      </c>
      <c r="B2065">
        <v>5030226</v>
      </c>
      <c r="C2065" t="s">
        <v>291</v>
      </c>
      <c r="D2065">
        <v>34</v>
      </c>
      <c r="E2065" s="10">
        <v>159.65</v>
      </c>
      <c r="F2065" s="10">
        <v>5428.1</v>
      </c>
      <c r="G2065" s="10">
        <v>5428.1</v>
      </c>
      <c r="H2065">
        <v>0</v>
      </c>
      <c r="I2065" s="51" t="str">
        <f>_xlfn.XLOOKUP(Q4_2025[[#This Row],[Artikelnr]],Artikel_prijzen[Artnr],Artikel_prijzen[Groep],"")</f>
        <v>Rigging</v>
      </c>
      <c r="J2065" s="10">
        <f>_xlfn.XLOOKUP(Q4_2025[[#This Row],[Artikelnr]],Artikel_prijzen[Artnr],Artikel_prijzen[Prijs 2025],"")</f>
        <v>155</v>
      </c>
      <c r="K2065" t="str">
        <f>IF(Q4_2025[[#This Row],[Artikelprijs]]&lt;&gt;"",IF(Q4_2025[[#This Row],[Stuksprijs]]=Q4_2025[[#This Row],[Artikelprijs]],"Prijs gelijk","Prijs wijkt af"),"")</f>
        <v>Prijs wijkt af</v>
      </c>
      <c r="L2065" t="str">
        <f>IF(Q4_2025[[#This Row],[Relatiekorting percentage]]=0,
    "Nvt",
    IF(Q4_2025[[#This Row],[Brutobedrag 2]] &lt; Q4_2025[[#This Row],[Bruto - Rel.korting]],
        "Nee",
        "Ja"))</f>
        <v>Nvt</v>
      </c>
      <c r="M2065" s="10">
        <f>IF(Q4_2025[[#This Row],[Artikelprijs]]&lt;&gt;"",Q4_2025[[#This Row],[Artikelprijs]],Q4_2025[[#This Row],[Stuksprijs]])</f>
        <v>155</v>
      </c>
      <c r="N2065" s="44">
        <f>Q4_2025[[#This Row],[Besteld]]*Q4_2025[[#This Row],[Prijs 2]]</f>
        <v>5270</v>
      </c>
      <c r="O2065" s="10">
        <f>IF(Q4_2025[[#This Row],[Brutobedrag 2]]&lt;Q4_2025[[#This Row],[Bruto - Rel.korting]],Q4_2025[[#This Row],[Brutobedrag 2]],Q4_2025[[#This Row],[Brutobedrag 2]]*(100-Q4_2025[[#This Row],[Relatiekorting percentage]])/100)</f>
        <v>5270</v>
      </c>
      <c r="R2065" s="3"/>
      <c r="W2065"/>
      <c r="AB2065"/>
    </row>
    <row r="2066" spans="1:28" x14ac:dyDescent="0.3">
      <c r="A2066" t="s">
        <v>976</v>
      </c>
      <c r="B2066">
        <v>5030028</v>
      </c>
      <c r="C2066" t="s">
        <v>341</v>
      </c>
      <c r="D2066">
        <v>7</v>
      </c>
      <c r="E2066" s="10">
        <v>28.84</v>
      </c>
      <c r="F2066" s="10">
        <v>201.88</v>
      </c>
      <c r="G2066" s="10">
        <v>161.5</v>
      </c>
      <c r="H2066">
        <v>20</v>
      </c>
      <c r="I2066" s="51" t="str">
        <f>_xlfn.XLOOKUP(Q4_2025[[#This Row],[Artikelnr]],Artikel_prijzen[Artnr],Artikel_prijzen[Groep],"")</f>
        <v/>
      </c>
      <c r="J2066" s="10" t="str">
        <f>_xlfn.XLOOKUP(Q4_2025[[#This Row],[Artikelnr]],Artikel_prijzen[Artnr],Artikel_prijzen[Prijs 2025],"")</f>
        <v/>
      </c>
      <c r="K2066" t="str">
        <f>IF(Q4_2025[[#This Row],[Artikelprijs]]&lt;&gt;"",IF(Q4_2025[[#This Row],[Stuksprijs]]=Q4_2025[[#This Row],[Artikelprijs]],"Prijs gelijk","Prijs wijkt af"),"")</f>
        <v/>
      </c>
      <c r="L2066" t="str">
        <f>IF(Q4_2025[[#This Row],[Relatiekorting percentage]]=0,
    "Nvt",
    IF(Q4_2025[[#This Row],[Brutobedrag 2]] &lt; Q4_2025[[#This Row],[Bruto - Rel.korting]],
        "Nee",
        "Ja"))</f>
        <v>Ja</v>
      </c>
      <c r="M2066" s="10">
        <f>IF(Q4_2025[[#This Row],[Artikelprijs]]&lt;&gt;"",Q4_2025[[#This Row],[Artikelprijs]],Q4_2025[[#This Row],[Stuksprijs]])</f>
        <v>28.84</v>
      </c>
      <c r="N2066" s="44">
        <f>Q4_2025[[#This Row],[Besteld]]*Q4_2025[[#This Row],[Prijs 2]]</f>
        <v>201.88</v>
      </c>
      <c r="O2066" s="10">
        <f>IF(Q4_2025[[#This Row],[Brutobedrag 2]]&lt;Q4_2025[[#This Row],[Bruto - Rel.korting]],Q4_2025[[#This Row],[Brutobedrag 2]],Q4_2025[[#This Row],[Brutobedrag 2]]*(100-Q4_2025[[#This Row],[Relatiekorting percentage]])/100)</f>
        <v>161.50399999999999</v>
      </c>
      <c r="R2066" s="3"/>
      <c r="W2066"/>
      <c r="AB2066"/>
    </row>
    <row r="2067" spans="1:28" x14ac:dyDescent="0.3">
      <c r="A2067" t="s">
        <v>976</v>
      </c>
      <c r="B2067">
        <v>5021009</v>
      </c>
      <c r="C2067" t="s">
        <v>50</v>
      </c>
      <c r="D2067">
        <v>1</v>
      </c>
      <c r="E2067" s="10">
        <v>386.25</v>
      </c>
      <c r="F2067" s="10">
        <v>386.25</v>
      </c>
      <c r="G2067" s="10">
        <v>386.25</v>
      </c>
      <c r="H2067">
        <v>0</v>
      </c>
      <c r="I2067" s="51" t="str">
        <f>_xlfn.XLOOKUP(Q4_2025[[#This Row],[Artikelnr]],Artikel_prijzen[Artnr],Artikel_prijzen[Groep],"")</f>
        <v>Elektra</v>
      </c>
      <c r="J2067" s="10">
        <f>_xlfn.XLOOKUP(Q4_2025[[#This Row],[Artikelnr]],Artikel_prijzen[Artnr],Artikel_prijzen[Prijs 2025],"")</f>
        <v>386.25</v>
      </c>
      <c r="K2067" t="str">
        <f>IF(Q4_2025[[#This Row],[Artikelprijs]]&lt;&gt;"",IF(Q4_2025[[#This Row],[Stuksprijs]]=Q4_2025[[#This Row],[Artikelprijs]],"Prijs gelijk","Prijs wijkt af"),"")</f>
        <v>Prijs gelijk</v>
      </c>
      <c r="L2067" t="str">
        <f>IF(Q4_2025[[#This Row],[Relatiekorting percentage]]=0,
    "Nvt",
    IF(Q4_2025[[#This Row],[Brutobedrag 2]] &lt; Q4_2025[[#This Row],[Bruto - Rel.korting]],
        "Nee",
        "Ja"))</f>
        <v>Nvt</v>
      </c>
      <c r="M2067" s="10">
        <f>IF(Q4_2025[[#This Row],[Artikelprijs]]&lt;&gt;"",Q4_2025[[#This Row],[Artikelprijs]],Q4_2025[[#This Row],[Stuksprijs]])</f>
        <v>386.25</v>
      </c>
      <c r="N2067" s="44">
        <f>Q4_2025[[#This Row],[Besteld]]*Q4_2025[[#This Row],[Prijs 2]]</f>
        <v>386.25</v>
      </c>
      <c r="O2067" s="10">
        <f>IF(Q4_2025[[#This Row],[Brutobedrag 2]]&lt;Q4_2025[[#This Row],[Bruto - Rel.korting]],Q4_2025[[#This Row],[Brutobedrag 2]],Q4_2025[[#This Row],[Brutobedrag 2]]*(100-Q4_2025[[#This Row],[Relatiekorting percentage]])/100)</f>
        <v>386.25</v>
      </c>
      <c r="R2067" s="3"/>
      <c r="W2067"/>
      <c r="AB2067"/>
    </row>
    <row r="2068" spans="1:28" x14ac:dyDescent="0.3">
      <c r="A2068" t="s">
        <v>976</v>
      </c>
      <c r="B2068">
        <v>5021009</v>
      </c>
      <c r="C2068" t="s">
        <v>50</v>
      </c>
      <c r="D2068">
        <v>2</v>
      </c>
      <c r="E2068" s="10">
        <v>386.25</v>
      </c>
      <c r="F2068" s="10">
        <v>772.5</v>
      </c>
      <c r="G2068" s="10">
        <v>772.5</v>
      </c>
      <c r="H2068">
        <v>0</v>
      </c>
      <c r="I2068" s="51" t="str">
        <f>_xlfn.XLOOKUP(Q4_2025[[#This Row],[Artikelnr]],Artikel_prijzen[Artnr],Artikel_prijzen[Groep],"")</f>
        <v>Elektra</v>
      </c>
      <c r="J2068" s="10">
        <f>_xlfn.XLOOKUP(Q4_2025[[#This Row],[Artikelnr]],Artikel_prijzen[Artnr],Artikel_prijzen[Prijs 2025],"")</f>
        <v>386.25</v>
      </c>
      <c r="K2068" t="str">
        <f>IF(Q4_2025[[#This Row],[Artikelprijs]]&lt;&gt;"",IF(Q4_2025[[#This Row],[Stuksprijs]]=Q4_2025[[#This Row],[Artikelprijs]],"Prijs gelijk","Prijs wijkt af"),"")</f>
        <v>Prijs gelijk</v>
      </c>
      <c r="L2068" t="str">
        <f>IF(Q4_2025[[#This Row],[Relatiekorting percentage]]=0,
    "Nvt",
    IF(Q4_2025[[#This Row],[Brutobedrag 2]] &lt; Q4_2025[[#This Row],[Bruto - Rel.korting]],
        "Nee",
        "Ja"))</f>
        <v>Nvt</v>
      </c>
      <c r="M2068" s="10">
        <f>IF(Q4_2025[[#This Row],[Artikelprijs]]&lt;&gt;"",Q4_2025[[#This Row],[Artikelprijs]],Q4_2025[[#This Row],[Stuksprijs]])</f>
        <v>386.25</v>
      </c>
      <c r="N2068" s="44">
        <f>Q4_2025[[#This Row],[Besteld]]*Q4_2025[[#This Row],[Prijs 2]]</f>
        <v>772.5</v>
      </c>
      <c r="O2068" s="10">
        <f>IF(Q4_2025[[#This Row],[Brutobedrag 2]]&lt;Q4_2025[[#This Row],[Bruto - Rel.korting]],Q4_2025[[#This Row],[Brutobedrag 2]],Q4_2025[[#This Row],[Brutobedrag 2]]*(100-Q4_2025[[#This Row],[Relatiekorting percentage]])/100)</f>
        <v>772.5</v>
      </c>
      <c r="R2068" s="3"/>
      <c r="W2068"/>
      <c r="AB2068"/>
    </row>
    <row r="2069" spans="1:28" x14ac:dyDescent="0.3">
      <c r="A2069" t="s">
        <v>976</v>
      </c>
      <c r="B2069">
        <v>3002046</v>
      </c>
      <c r="C2069" t="s">
        <v>100</v>
      </c>
      <c r="D2069">
        <v>2</v>
      </c>
      <c r="E2069" s="10">
        <v>76.02</v>
      </c>
      <c r="F2069" s="10">
        <v>152.04</v>
      </c>
      <c r="G2069" s="10">
        <v>152.04</v>
      </c>
      <c r="H2069">
        <v>0</v>
      </c>
      <c r="I2069" s="51" t="str">
        <f>_xlfn.XLOOKUP(Q4_2025[[#This Row],[Artikelnr]],Artikel_prijzen[Artnr],Artikel_prijzen[Groep],"")</f>
        <v/>
      </c>
      <c r="J2069" s="10" t="str">
        <f>_xlfn.XLOOKUP(Q4_2025[[#This Row],[Artikelnr]],Artikel_prijzen[Artnr],Artikel_prijzen[Prijs 2025],"")</f>
        <v/>
      </c>
      <c r="K2069" t="str">
        <f>IF(Q4_2025[[#This Row],[Artikelprijs]]&lt;&gt;"",IF(Q4_2025[[#This Row],[Stuksprijs]]=Q4_2025[[#This Row],[Artikelprijs]],"Prijs gelijk","Prijs wijkt af"),"")</f>
        <v/>
      </c>
      <c r="L2069" t="str">
        <f>IF(Q4_2025[[#This Row],[Relatiekorting percentage]]=0,
    "Nvt",
    IF(Q4_2025[[#This Row],[Brutobedrag 2]] &lt; Q4_2025[[#This Row],[Bruto - Rel.korting]],
        "Nee",
        "Ja"))</f>
        <v>Nvt</v>
      </c>
      <c r="M2069" s="10">
        <f>IF(Q4_2025[[#This Row],[Artikelprijs]]&lt;&gt;"",Q4_2025[[#This Row],[Artikelprijs]],Q4_2025[[#This Row],[Stuksprijs]])</f>
        <v>76.02</v>
      </c>
      <c r="N2069" s="44">
        <f>Q4_2025[[#This Row],[Besteld]]*Q4_2025[[#This Row],[Prijs 2]]</f>
        <v>152.04</v>
      </c>
      <c r="O2069" s="10">
        <f>IF(Q4_2025[[#This Row],[Brutobedrag 2]]&lt;Q4_2025[[#This Row],[Bruto - Rel.korting]],Q4_2025[[#This Row],[Brutobedrag 2]],Q4_2025[[#This Row],[Brutobedrag 2]]*(100-Q4_2025[[#This Row],[Relatiekorting percentage]])/100)</f>
        <v>152.04</v>
      </c>
      <c r="R2069" s="3"/>
      <c r="W2069"/>
      <c r="AB2069"/>
    </row>
    <row r="2070" spans="1:28" x14ac:dyDescent="0.3">
      <c r="A2070" t="s">
        <v>976</v>
      </c>
      <c r="B2070">
        <v>5021009</v>
      </c>
      <c r="C2070" t="s">
        <v>50</v>
      </c>
      <c r="D2070">
        <v>1</v>
      </c>
      <c r="E2070" s="10">
        <v>386.25</v>
      </c>
      <c r="F2070" s="10">
        <v>386.25</v>
      </c>
      <c r="G2070" s="10">
        <v>386.25</v>
      </c>
      <c r="H2070">
        <v>0</v>
      </c>
      <c r="I2070" s="51" t="str">
        <f>_xlfn.XLOOKUP(Q4_2025[[#This Row],[Artikelnr]],Artikel_prijzen[Artnr],Artikel_prijzen[Groep],"")</f>
        <v>Elektra</v>
      </c>
      <c r="J2070" s="10">
        <f>_xlfn.XLOOKUP(Q4_2025[[#This Row],[Artikelnr]],Artikel_prijzen[Artnr],Artikel_prijzen[Prijs 2025],"")</f>
        <v>386.25</v>
      </c>
      <c r="K2070" t="str">
        <f>IF(Q4_2025[[#This Row],[Artikelprijs]]&lt;&gt;"",IF(Q4_2025[[#This Row],[Stuksprijs]]=Q4_2025[[#This Row],[Artikelprijs]],"Prijs gelijk","Prijs wijkt af"),"")</f>
        <v>Prijs gelijk</v>
      </c>
      <c r="L2070" t="str">
        <f>IF(Q4_2025[[#This Row],[Relatiekorting percentage]]=0,
    "Nvt",
    IF(Q4_2025[[#This Row],[Brutobedrag 2]] &lt; Q4_2025[[#This Row],[Bruto - Rel.korting]],
        "Nee",
        "Ja"))</f>
        <v>Nvt</v>
      </c>
      <c r="M2070" s="10">
        <f>IF(Q4_2025[[#This Row],[Artikelprijs]]&lt;&gt;"",Q4_2025[[#This Row],[Artikelprijs]],Q4_2025[[#This Row],[Stuksprijs]])</f>
        <v>386.25</v>
      </c>
      <c r="N2070" s="44">
        <f>Q4_2025[[#This Row],[Besteld]]*Q4_2025[[#This Row],[Prijs 2]]</f>
        <v>386.25</v>
      </c>
      <c r="O2070" s="10">
        <f>IF(Q4_2025[[#This Row],[Brutobedrag 2]]&lt;Q4_2025[[#This Row],[Bruto - Rel.korting]],Q4_2025[[#This Row],[Brutobedrag 2]],Q4_2025[[#This Row],[Brutobedrag 2]]*(100-Q4_2025[[#This Row],[Relatiekorting percentage]])/100)</f>
        <v>386.25</v>
      </c>
      <c r="R2070" s="3"/>
      <c r="W2070"/>
      <c r="AB2070"/>
    </row>
    <row r="2071" spans="1:28" x14ac:dyDescent="0.3">
      <c r="A2071" t="s">
        <v>976</v>
      </c>
      <c r="B2071">
        <v>5021005</v>
      </c>
      <c r="C2071" t="s">
        <v>153</v>
      </c>
      <c r="D2071">
        <v>1</v>
      </c>
      <c r="E2071" s="10">
        <v>298.7</v>
      </c>
      <c r="F2071" s="10">
        <v>298.7</v>
      </c>
      <c r="G2071" s="10">
        <v>298.7</v>
      </c>
      <c r="H2071">
        <v>0</v>
      </c>
      <c r="I2071" s="51" t="str">
        <f>_xlfn.XLOOKUP(Q4_2025[[#This Row],[Artikelnr]],Artikel_prijzen[Artnr],Artikel_prijzen[Groep],"")</f>
        <v>Elektra</v>
      </c>
      <c r="J2071" s="10">
        <f>_xlfn.XLOOKUP(Q4_2025[[#This Row],[Artikelnr]],Artikel_prijzen[Artnr],Artikel_prijzen[Prijs 2025],"")</f>
        <v>298.7</v>
      </c>
      <c r="K2071" t="str">
        <f>IF(Q4_2025[[#This Row],[Artikelprijs]]&lt;&gt;"",IF(Q4_2025[[#This Row],[Stuksprijs]]=Q4_2025[[#This Row],[Artikelprijs]],"Prijs gelijk","Prijs wijkt af"),"")</f>
        <v>Prijs gelijk</v>
      </c>
      <c r="L2071" t="str">
        <f>IF(Q4_2025[[#This Row],[Relatiekorting percentage]]=0,
    "Nvt",
    IF(Q4_2025[[#This Row],[Brutobedrag 2]] &lt; Q4_2025[[#This Row],[Bruto - Rel.korting]],
        "Nee",
        "Ja"))</f>
        <v>Nvt</v>
      </c>
      <c r="M2071" s="10">
        <f>IF(Q4_2025[[#This Row],[Artikelprijs]]&lt;&gt;"",Q4_2025[[#This Row],[Artikelprijs]],Q4_2025[[#This Row],[Stuksprijs]])</f>
        <v>298.7</v>
      </c>
      <c r="N2071" s="44">
        <f>Q4_2025[[#This Row],[Besteld]]*Q4_2025[[#This Row],[Prijs 2]]</f>
        <v>298.7</v>
      </c>
      <c r="O2071" s="10">
        <f>IF(Q4_2025[[#This Row],[Brutobedrag 2]]&lt;Q4_2025[[#This Row],[Bruto - Rel.korting]],Q4_2025[[#This Row],[Brutobedrag 2]],Q4_2025[[#This Row],[Brutobedrag 2]]*(100-Q4_2025[[#This Row],[Relatiekorting percentage]])/100)</f>
        <v>298.7</v>
      </c>
      <c r="R2071" s="3"/>
      <c r="W2071"/>
      <c r="AB2071"/>
    </row>
    <row r="2072" spans="1:28" x14ac:dyDescent="0.3">
      <c r="A2072" t="s">
        <v>976</v>
      </c>
      <c r="B2072">
        <v>5020003</v>
      </c>
      <c r="C2072" t="s">
        <v>258</v>
      </c>
      <c r="D2072">
        <v>1</v>
      </c>
      <c r="E2072" s="10">
        <v>66.95</v>
      </c>
      <c r="F2072" s="10">
        <v>66.95</v>
      </c>
      <c r="G2072" s="10">
        <v>66.95</v>
      </c>
      <c r="H2072">
        <v>0</v>
      </c>
      <c r="I2072" s="51" t="str">
        <f>_xlfn.XLOOKUP(Q4_2025[[#This Row],[Artikelnr]],Artikel_prijzen[Artnr],Artikel_prijzen[Groep],"")</f>
        <v/>
      </c>
      <c r="J2072" s="10" t="str">
        <f>_xlfn.XLOOKUP(Q4_2025[[#This Row],[Artikelnr]],Artikel_prijzen[Artnr],Artikel_prijzen[Prijs 2025],"")</f>
        <v/>
      </c>
      <c r="K2072" t="str">
        <f>IF(Q4_2025[[#This Row],[Artikelprijs]]&lt;&gt;"",IF(Q4_2025[[#This Row],[Stuksprijs]]=Q4_2025[[#This Row],[Artikelprijs]],"Prijs gelijk","Prijs wijkt af"),"")</f>
        <v/>
      </c>
      <c r="L2072" t="str">
        <f>IF(Q4_2025[[#This Row],[Relatiekorting percentage]]=0,
    "Nvt",
    IF(Q4_2025[[#This Row],[Brutobedrag 2]] &lt; Q4_2025[[#This Row],[Bruto - Rel.korting]],
        "Nee",
        "Ja"))</f>
        <v>Nvt</v>
      </c>
      <c r="M2072" s="10">
        <f>IF(Q4_2025[[#This Row],[Artikelprijs]]&lt;&gt;"",Q4_2025[[#This Row],[Artikelprijs]],Q4_2025[[#This Row],[Stuksprijs]])</f>
        <v>66.95</v>
      </c>
      <c r="N2072" s="44">
        <f>Q4_2025[[#This Row],[Besteld]]*Q4_2025[[#This Row],[Prijs 2]]</f>
        <v>66.95</v>
      </c>
      <c r="O2072" s="10">
        <f>IF(Q4_2025[[#This Row],[Brutobedrag 2]]&lt;Q4_2025[[#This Row],[Bruto - Rel.korting]],Q4_2025[[#This Row],[Brutobedrag 2]],Q4_2025[[#This Row],[Brutobedrag 2]]*(100-Q4_2025[[#This Row],[Relatiekorting percentage]])/100)</f>
        <v>66.95</v>
      </c>
      <c r="R2072" s="3"/>
      <c r="W2072"/>
      <c r="AB2072"/>
    </row>
    <row r="2073" spans="1:28" x14ac:dyDescent="0.3">
      <c r="A2073" t="s">
        <v>976</v>
      </c>
      <c r="B2073">
        <v>5021005</v>
      </c>
      <c r="C2073" t="s">
        <v>153</v>
      </c>
      <c r="D2073">
        <v>1</v>
      </c>
      <c r="E2073" s="10">
        <v>298.7</v>
      </c>
      <c r="F2073" s="10">
        <v>298.7</v>
      </c>
      <c r="G2073" s="10">
        <v>298.7</v>
      </c>
      <c r="H2073">
        <v>0</v>
      </c>
      <c r="I2073" s="51" t="str">
        <f>_xlfn.XLOOKUP(Q4_2025[[#This Row],[Artikelnr]],Artikel_prijzen[Artnr],Artikel_prijzen[Groep],"")</f>
        <v>Elektra</v>
      </c>
      <c r="J2073" s="10">
        <f>_xlfn.XLOOKUP(Q4_2025[[#This Row],[Artikelnr]],Artikel_prijzen[Artnr],Artikel_prijzen[Prijs 2025],"")</f>
        <v>298.7</v>
      </c>
      <c r="K2073" t="str">
        <f>IF(Q4_2025[[#This Row],[Artikelprijs]]&lt;&gt;"",IF(Q4_2025[[#This Row],[Stuksprijs]]=Q4_2025[[#This Row],[Artikelprijs]],"Prijs gelijk","Prijs wijkt af"),"")</f>
        <v>Prijs gelijk</v>
      </c>
      <c r="L2073" t="str">
        <f>IF(Q4_2025[[#This Row],[Relatiekorting percentage]]=0,
    "Nvt",
    IF(Q4_2025[[#This Row],[Brutobedrag 2]] &lt; Q4_2025[[#This Row],[Bruto - Rel.korting]],
        "Nee",
        "Ja"))</f>
        <v>Nvt</v>
      </c>
      <c r="M2073" s="10">
        <f>IF(Q4_2025[[#This Row],[Artikelprijs]]&lt;&gt;"",Q4_2025[[#This Row],[Artikelprijs]],Q4_2025[[#This Row],[Stuksprijs]])</f>
        <v>298.7</v>
      </c>
      <c r="N2073" s="44">
        <f>Q4_2025[[#This Row],[Besteld]]*Q4_2025[[#This Row],[Prijs 2]]</f>
        <v>298.7</v>
      </c>
      <c r="O2073" s="10">
        <f>IF(Q4_2025[[#This Row],[Brutobedrag 2]]&lt;Q4_2025[[#This Row],[Bruto - Rel.korting]],Q4_2025[[#This Row],[Brutobedrag 2]],Q4_2025[[#This Row],[Brutobedrag 2]]*(100-Q4_2025[[#This Row],[Relatiekorting percentage]])/100)</f>
        <v>298.7</v>
      </c>
      <c r="R2073" s="3"/>
      <c r="W2073"/>
      <c r="AB2073"/>
    </row>
    <row r="2074" spans="1:28" x14ac:dyDescent="0.3">
      <c r="A2074" t="s">
        <v>976</v>
      </c>
      <c r="B2074">
        <v>5020003</v>
      </c>
      <c r="C2074" t="s">
        <v>258</v>
      </c>
      <c r="D2074">
        <v>1</v>
      </c>
      <c r="E2074" s="10">
        <v>66.95</v>
      </c>
      <c r="F2074" s="10">
        <v>66.95</v>
      </c>
      <c r="G2074" s="10">
        <v>66.95</v>
      </c>
      <c r="H2074">
        <v>0</v>
      </c>
      <c r="I2074" s="51" t="str">
        <f>_xlfn.XLOOKUP(Q4_2025[[#This Row],[Artikelnr]],Artikel_prijzen[Artnr],Artikel_prijzen[Groep],"")</f>
        <v/>
      </c>
      <c r="J2074" s="10" t="str">
        <f>_xlfn.XLOOKUP(Q4_2025[[#This Row],[Artikelnr]],Artikel_prijzen[Artnr],Artikel_prijzen[Prijs 2025],"")</f>
        <v/>
      </c>
      <c r="K2074" t="str">
        <f>IF(Q4_2025[[#This Row],[Artikelprijs]]&lt;&gt;"",IF(Q4_2025[[#This Row],[Stuksprijs]]=Q4_2025[[#This Row],[Artikelprijs]],"Prijs gelijk","Prijs wijkt af"),"")</f>
        <v/>
      </c>
      <c r="L2074" t="str">
        <f>IF(Q4_2025[[#This Row],[Relatiekorting percentage]]=0,
    "Nvt",
    IF(Q4_2025[[#This Row],[Brutobedrag 2]] &lt; Q4_2025[[#This Row],[Bruto - Rel.korting]],
        "Nee",
        "Ja"))</f>
        <v>Nvt</v>
      </c>
      <c r="M2074" s="10">
        <f>IF(Q4_2025[[#This Row],[Artikelprijs]]&lt;&gt;"",Q4_2025[[#This Row],[Artikelprijs]],Q4_2025[[#This Row],[Stuksprijs]])</f>
        <v>66.95</v>
      </c>
      <c r="N2074" s="44">
        <f>Q4_2025[[#This Row],[Besteld]]*Q4_2025[[#This Row],[Prijs 2]]</f>
        <v>66.95</v>
      </c>
      <c r="O2074" s="10">
        <f>IF(Q4_2025[[#This Row],[Brutobedrag 2]]&lt;Q4_2025[[#This Row],[Bruto - Rel.korting]],Q4_2025[[#This Row],[Brutobedrag 2]],Q4_2025[[#This Row],[Brutobedrag 2]]*(100-Q4_2025[[#This Row],[Relatiekorting percentage]])/100)</f>
        <v>66.95</v>
      </c>
      <c r="R2074" s="3"/>
      <c r="W2074"/>
      <c r="AB2074"/>
    </row>
    <row r="2075" spans="1:28" x14ac:dyDescent="0.3">
      <c r="A2075" t="s">
        <v>976</v>
      </c>
      <c r="B2075">
        <v>5021005</v>
      </c>
      <c r="C2075" t="s">
        <v>153</v>
      </c>
      <c r="D2075">
        <v>4</v>
      </c>
      <c r="E2075" s="10">
        <v>298.7</v>
      </c>
      <c r="F2075" s="10">
        <v>1194.8</v>
      </c>
      <c r="G2075" s="10">
        <v>1194.8</v>
      </c>
      <c r="H2075">
        <v>0</v>
      </c>
      <c r="I2075" s="51" t="str">
        <f>_xlfn.XLOOKUP(Q4_2025[[#This Row],[Artikelnr]],Artikel_prijzen[Artnr],Artikel_prijzen[Groep],"")</f>
        <v>Elektra</v>
      </c>
      <c r="J2075" s="10">
        <f>_xlfn.XLOOKUP(Q4_2025[[#This Row],[Artikelnr]],Artikel_prijzen[Artnr],Artikel_prijzen[Prijs 2025],"")</f>
        <v>298.7</v>
      </c>
      <c r="K2075" t="str">
        <f>IF(Q4_2025[[#This Row],[Artikelprijs]]&lt;&gt;"",IF(Q4_2025[[#This Row],[Stuksprijs]]=Q4_2025[[#This Row],[Artikelprijs]],"Prijs gelijk","Prijs wijkt af"),"")</f>
        <v>Prijs gelijk</v>
      </c>
      <c r="L2075" t="str">
        <f>IF(Q4_2025[[#This Row],[Relatiekorting percentage]]=0,
    "Nvt",
    IF(Q4_2025[[#This Row],[Brutobedrag 2]] &lt; Q4_2025[[#This Row],[Bruto - Rel.korting]],
        "Nee",
        "Ja"))</f>
        <v>Nvt</v>
      </c>
      <c r="M2075" s="10">
        <f>IF(Q4_2025[[#This Row],[Artikelprijs]]&lt;&gt;"",Q4_2025[[#This Row],[Artikelprijs]],Q4_2025[[#This Row],[Stuksprijs]])</f>
        <v>298.7</v>
      </c>
      <c r="N2075" s="44">
        <f>Q4_2025[[#This Row],[Besteld]]*Q4_2025[[#This Row],[Prijs 2]]</f>
        <v>1194.8</v>
      </c>
      <c r="O2075" s="10">
        <f>IF(Q4_2025[[#This Row],[Brutobedrag 2]]&lt;Q4_2025[[#This Row],[Bruto - Rel.korting]],Q4_2025[[#This Row],[Brutobedrag 2]],Q4_2025[[#This Row],[Brutobedrag 2]]*(100-Q4_2025[[#This Row],[Relatiekorting percentage]])/100)</f>
        <v>1194.8</v>
      </c>
      <c r="R2075" s="3"/>
      <c r="W2075"/>
      <c r="AB2075"/>
    </row>
    <row r="2076" spans="1:28" x14ac:dyDescent="0.3">
      <c r="A2076" t="s">
        <v>976</v>
      </c>
      <c r="B2076">
        <v>5021009</v>
      </c>
      <c r="C2076" t="s">
        <v>50</v>
      </c>
      <c r="D2076">
        <v>1</v>
      </c>
      <c r="E2076" s="10">
        <v>386.25</v>
      </c>
      <c r="F2076" s="10">
        <v>386.25</v>
      </c>
      <c r="G2076" s="10">
        <v>386.25</v>
      </c>
      <c r="H2076">
        <v>0</v>
      </c>
      <c r="I2076" s="51" t="str">
        <f>_xlfn.XLOOKUP(Q4_2025[[#This Row],[Artikelnr]],Artikel_prijzen[Artnr],Artikel_prijzen[Groep],"")</f>
        <v>Elektra</v>
      </c>
      <c r="J2076" s="10">
        <f>_xlfn.XLOOKUP(Q4_2025[[#This Row],[Artikelnr]],Artikel_prijzen[Artnr],Artikel_prijzen[Prijs 2025],"")</f>
        <v>386.25</v>
      </c>
      <c r="K2076" t="str">
        <f>IF(Q4_2025[[#This Row],[Artikelprijs]]&lt;&gt;"",IF(Q4_2025[[#This Row],[Stuksprijs]]=Q4_2025[[#This Row],[Artikelprijs]],"Prijs gelijk","Prijs wijkt af"),"")</f>
        <v>Prijs gelijk</v>
      </c>
      <c r="L2076" t="str">
        <f>IF(Q4_2025[[#This Row],[Relatiekorting percentage]]=0,
    "Nvt",
    IF(Q4_2025[[#This Row],[Brutobedrag 2]] &lt; Q4_2025[[#This Row],[Bruto - Rel.korting]],
        "Nee",
        "Ja"))</f>
        <v>Nvt</v>
      </c>
      <c r="M2076" s="10">
        <f>IF(Q4_2025[[#This Row],[Artikelprijs]]&lt;&gt;"",Q4_2025[[#This Row],[Artikelprijs]],Q4_2025[[#This Row],[Stuksprijs]])</f>
        <v>386.25</v>
      </c>
      <c r="N2076" s="44">
        <f>Q4_2025[[#This Row],[Besteld]]*Q4_2025[[#This Row],[Prijs 2]]</f>
        <v>386.25</v>
      </c>
      <c r="O2076" s="10">
        <f>IF(Q4_2025[[#This Row],[Brutobedrag 2]]&lt;Q4_2025[[#This Row],[Bruto - Rel.korting]],Q4_2025[[#This Row],[Brutobedrag 2]],Q4_2025[[#This Row],[Brutobedrag 2]]*(100-Q4_2025[[#This Row],[Relatiekorting percentage]])/100)</f>
        <v>386.25</v>
      </c>
      <c r="R2076" s="3"/>
      <c r="W2076"/>
      <c r="AB2076"/>
    </row>
    <row r="2077" spans="1:28" x14ac:dyDescent="0.3">
      <c r="A2077" t="s">
        <v>976</v>
      </c>
      <c r="B2077">
        <v>5010040</v>
      </c>
      <c r="C2077" t="s">
        <v>157</v>
      </c>
      <c r="D2077">
        <v>7</v>
      </c>
      <c r="E2077" s="10">
        <v>52.88</v>
      </c>
      <c r="F2077" s="10">
        <v>370.16</v>
      </c>
      <c r="G2077" s="10">
        <v>370.16</v>
      </c>
      <c r="H2077">
        <v>0</v>
      </c>
      <c r="I2077" s="51" t="str">
        <f>_xlfn.XLOOKUP(Q4_2025[[#This Row],[Artikelnr]],Artikel_prijzen[Artnr],Artikel_prijzen[Groep],"")</f>
        <v/>
      </c>
      <c r="J2077" s="10" t="str">
        <f>_xlfn.XLOOKUP(Q4_2025[[#This Row],[Artikelnr]],Artikel_prijzen[Artnr],Artikel_prijzen[Prijs 2025],"")</f>
        <v/>
      </c>
      <c r="K2077" t="str">
        <f>IF(Q4_2025[[#This Row],[Artikelprijs]]&lt;&gt;"",IF(Q4_2025[[#This Row],[Stuksprijs]]=Q4_2025[[#This Row],[Artikelprijs]],"Prijs gelijk","Prijs wijkt af"),"")</f>
        <v/>
      </c>
      <c r="L2077" t="str">
        <f>IF(Q4_2025[[#This Row],[Relatiekorting percentage]]=0,
    "Nvt",
    IF(Q4_2025[[#This Row],[Brutobedrag 2]] &lt; Q4_2025[[#This Row],[Bruto - Rel.korting]],
        "Nee",
        "Ja"))</f>
        <v>Nvt</v>
      </c>
      <c r="M2077" s="10">
        <f>IF(Q4_2025[[#This Row],[Artikelprijs]]&lt;&gt;"",Q4_2025[[#This Row],[Artikelprijs]],Q4_2025[[#This Row],[Stuksprijs]])</f>
        <v>52.88</v>
      </c>
      <c r="N2077" s="44">
        <f>Q4_2025[[#This Row],[Besteld]]*Q4_2025[[#This Row],[Prijs 2]]</f>
        <v>370.16</v>
      </c>
      <c r="O2077" s="10">
        <f>IF(Q4_2025[[#This Row],[Brutobedrag 2]]&lt;Q4_2025[[#This Row],[Bruto - Rel.korting]],Q4_2025[[#This Row],[Brutobedrag 2]],Q4_2025[[#This Row],[Brutobedrag 2]]*(100-Q4_2025[[#This Row],[Relatiekorting percentage]])/100)</f>
        <v>370.16</v>
      </c>
      <c r="R2077" s="3"/>
      <c r="W2077"/>
      <c r="AB2077"/>
    </row>
    <row r="2078" spans="1:28" x14ac:dyDescent="0.3">
      <c r="A2078" t="s">
        <v>976</v>
      </c>
      <c r="B2078">
        <v>5050001</v>
      </c>
      <c r="C2078" t="s">
        <v>977</v>
      </c>
      <c r="D2078">
        <v>2</v>
      </c>
      <c r="E2078" s="10">
        <v>49.5</v>
      </c>
      <c r="F2078" s="10">
        <v>99</v>
      </c>
      <c r="G2078" s="10">
        <v>99</v>
      </c>
      <c r="H2078">
        <v>0</v>
      </c>
      <c r="I2078" s="51" t="str">
        <f>_xlfn.XLOOKUP(Q4_2025[[#This Row],[Artikelnr]],Artikel_prijzen[Artnr],Artikel_prijzen[Groep],"")</f>
        <v/>
      </c>
      <c r="J2078" s="10" t="str">
        <f>_xlfn.XLOOKUP(Q4_2025[[#This Row],[Artikelnr]],Artikel_prijzen[Artnr],Artikel_prijzen[Prijs 2025],"")</f>
        <v/>
      </c>
      <c r="K2078" t="str">
        <f>IF(Q4_2025[[#This Row],[Artikelprijs]]&lt;&gt;"",IF(Q4_2025[[#This Row],[Stuksprijs]]=Q4_2025[[#This Row],[Artikelprijs]],"Prijs gelijk","Prijs wijkt af"),"")</f>
        <v/>
      </c>
      <c r="L2078" t="str">
        <f>IF(Q4_2025[[#This Row],[Relatiekorting percentage]]=0,
    "Nvt",
    IF(Q4_2025[[#This Row],[Brutobedrag 2]] &lt; Q4_2025[[#This Row],[Bruto - Rel.korting]],
        "Nee",
        "Ja"))</f>
        <v>Nvt</v>
      </c>
      <c r="M2078" s="10">
        <f>IF(Q4_2025[[#This Row],[Artikelprijs]]&lt;&gt;"",Q4_2025[[#This Row],[Artikelprijs]],Q4_2025[[#This Row],[Stuksprijs]])</f>
        <v>49.5</v>
      </c>
      <c r="N2078" s="44">
        <f>Q4_2025[[#This Row],[Besteld]]*Q4_2025[[#This Row],[Prijs 2]]</f>
        <v>99</v>
      </c>
      <c r="O2078" s="10">
        <f>IF(Q4_2025[[#This Row],[Brutobedrag 2]]&lt;Q4_2025[[#This Row],[Bruto - Rel.korting]],Q4_2025[[#This Row],[Brutobedrag 2]],Q4_2025[[#This Row],[Brutobedrag 2]]*(100-Q4_2025[[#This Row],[Relatiekorting percentage]])/100)</f>
        <v>99</v>
      </c>
      <c r="R2078" s="3"/>
      <c r="W2078"/>
      <c r="AB2078"/>
    </row>
    <row r="2079" spans="1:28" x14ac:dyDescent="0.3">
      <c r="A2079" t="s">
        <v>976</v>
      </c>
      <c r="B2079">
        <v>5021009</v>
      </c>
      <c r="C2079" t="s">
        <v>50</v>
      </c>
      <c r="D2079">
        <v>4</v>
      </c>
      <c r="E2079" s="10">
        <v>386.25</v>
      </c>
      <c r="F2079" s="10">
        <v>1545</v>
      </c>
      <c r="G2079" s="10">
        <v>1545</v>
      </c>
      <c r="H2079">
        <v>0</v>
      </c>
      <c r="I2079" s="51" t="str">
        <f>_xlfn.XLOOKUP(Q4_2025[[#This Row],[Artikelnr]],Artikel_prijzen[Artnr],Artikel_prijzen[Groep],"")</f>
        <v>Elektra</v>
      </c>
      <c r="J2079" s="10">
        <f>_xlfn.XLOOKUP(Q4_2025[[#This Row],[Artikelnr]],Artikel_prijzen[Artnr],Artikel_prijzen[Prijs 2025],"")</f>
        <v>386.25</v>
      </c>
      <c r="K2079" t="str">
        <f>IF(Q4_2025[[#This Row],[Artikelprijs]]&lt;&gt;"",IF(Q4_2025[[#This Row],[Stuksprijs]]=Q4_2025[[#This Row],[Artikelprijs]],"Prijs gelijk","Prijs wijkt af"),"")</f>
        <v>Prijs gelijk</v>
      </c>
      <c r="L2079" t="str">
        <f>IF(Q4_2025[[#This Row],[Relatiekorting percentage]]=0,
    "Nvt",
    IF(Q4_2025[[#This Row],[Brutobedrag 2]] &lt; Q4_2025[[#This Row],[Bruto - Rel.korting]],
        "Nee",
        "Ja"))</f>
        <v>Nvt</v>
      </c>
      <c r="M2079" s="10">
        <f>IF(Q4_2025[[#This Row],[Artikelprijs]]&lt;&gt;"",Q4_2025[[#This Row],[Artikelprijs]],Q4_2025[[#This Row],[Stuksprijs]])</f>
        <v>386.25</v>
      </c>
      <c r="N2079" s="44">
        <f>Q4_2025[[#This Row],[Besteld]]*Q4_2025[[#This Row],[Prijs 2]]</f>
        <v>1545</v>
      </c>
      <c r="O2079" s="10">
        <f>IF(Q4_2025[[#This Row],[Brutobedrag 2]]&lt;Q4_2025[[#This Row],[Bruto - Rel.korting]],Q4_2025[[#This Row],[Brutobedrag 2]],Q4_2025[[#This Row],[Brutobedrag 2]]*(100-Q4_2025[[#This Row],[Relatiekorting percentage]])/100)</f>
        <v>1545</v>
      </c>
      <c r="R2079" s="3"/>
      <c r="W2079"/>
      <c r="AB2079"/>
    </row>
    <row r="2080" spans="1:28" x14ac:dyDescent="0.3">
      <c r="A2080" t="s">
        <v>976</v>
      </c>
      <c r="B2080">
        <v>5022009</v>
      </c>
      <c r="C2080" t="s">
        <v>297</v>
      </c>
      <c r="D2080">
        <v>2</v>
      </c>
      <c r="E2080" s="10">
        <v>106.86</v>
      </c>
      <c r="F2080" s="10">
        <v>213.72</v>
      </c>
      <c r="G2080" s="10">
        <v>213.72</v>
      </c>
      <c r="H2080">
        <v>0</v>
      </c>
      <c r="I2080" s="51" t="str">
        <f>_xlfn.XLOOKUP(Q4_2025[[#This Row],[Artikelnr]],Artikel_prijzen[Artnr],Artikel_prijzen[Groep],"")</f>
        <v>Elektra</v>
      </c>
      <c r="J2080" s="10">
        <f>_xlfn.XLOOKUP(Q4_2025[[#This Row],[Artikelnr]],Artikel_prijzen[Artnr],Artikel_prijzen[Prijs 2025],"")</f>
        <v>106.8625</v>
      </c>
      <c r="K2080" t="str">
        <f>IF(Q4_2025[[#This Row],[Artikelprijs]]&lt;&gt;"",IF(Q4_2025[[#This Row],[Stuksprijs]]=Q4_2025[[#This Row],[Artikelprijs]],"Prijs gelijk","Prijs wijkt af"),"")</f>
        <v>Prijs wijkt af</v>
      </c>
      <c r="L2080" t="str">
        <f>IF(Q4_2025[[#This Row],[Relatiekorting percentage]]=0,
    "Nvt",
    IF(Q4_2025[[#This Row],[Brutobedrag 2]] &lt; Q4_2025[[#This Row],[Bruto - Rel.korting]],
        "Nee",
        "Ja"))</f>
        <v>Nvt</v>
      </c>
      <c r="M2080" s="10">
        <f>IF(Q4_2025[[#This Row],[Artikelprijs]]&lt;&gt;"",Q4_2025[[#This Row],[Artikelprijs]],Q4_2025[[#This Row],[Stuksprijs]])</f>
        <v>106.8625</v>
      </c>
      <c r="N2080" s="44">
        <f>Q4_2025[[#This Row],[Besteld]]*Q4_2025[[#This Row],[Prijs 2]]</f>
        <v>213.72499999999999</v>
      </c>
      <c r="O2080" s="10">
        <f>IF(Q4_2025[[#This Row],[Brutobedrag 2]]&lt;Q4_2025[[#This Row],[Bruto - Rel.korting]],Q4_2025[[#This Row],[Brutobedrag 2]],Q4_2025[[#This Row],[Brutobedrag 2]]*(100-Q4_2025[[#This Row],[Relatiekorting percentage]])/100)</f>
        <v>213.72499999999999</v>
      </c>
      <c r="R2080" s="3"/>
      <c r="W2080"/>
      <c r="AB2080"/>
    </row>
    <row r="2081" spans="1:28" x14ac:dyDescent="0.3">
      <c r="A2081" t="s">
        <v>976</v>
      </c>
      <c r="B2081">
        <v>5021009</v>
      </c>
      <c r="C2081" t="s">
        <v>50</v>
      </c>
      <c r="D2081">
        <v>1</v>
      </c>
      <c r="E2081" s="10">
        <v>386.25</v>
      </c>
      <c r="F2081" s="10">
        <v>386.25</v>
      </c>
      <c r="G2081" s="10">
        <v>386.25</v>
      </c>
      <c r="H2081">
        <v>0</v>
      </c>
      <c r="I2081" s="51" t="str">
        <f>_xlfn.XLOOKUP(Q4_2025[[#This Row],[Artikelnr]],Artikel_prijzen[Artnr],Artikel_prijzen[Groep],"")</f>
        <v>Elektra</v>
      </c>
      <c r="J2081" s="10">
        <f>_xlfn.XLOOKUP(Q4_2025[[#This Row],[Artikelnr]],Artikel_prijzen[Artnr],Artikel_prijzen[Prijs 2025],"")</f>
        <v>386.25</v>
      </c>
      <c r="K2081" t="str">
        <f>IF(Q4_2025[[#This Row],[Artikelprijs]]&lt;&gt;"",IF(Q4_2025[[#This Row],[Stuksprijs]]=Q4_2025[[#This Row],[Artikelprijs]],"Prijs gelijk","Prijs wijkt af"),"")</f>
        <v>Prijs gelijk</v>
      </c>
      <c r="L2081" t="str">
        <f>IF(Q4_2025[[#This Row],[Relatiekorting percentage]]=0,
    "Nvt",
    IF(Q4_2025[[#This Row],[Brutobedrag 2]] &lt; Q4_2025[[#This Row],[Bruto - Rel.korting]],
        "Nee",
        "Ja"))</f>
        <v>Nvt</v>
      </c>
      <c r="M2081" s="10">
        <f>IF(Q4_2025[[#This Row],[Artikelprijs]]&lt;&gt;"",Q4_2025[[#This Row],[Artikelprijs]],Q4_2025[[#This Row],[Stuksprijs]])</f>
        <v>386.25</v>
      </c>
      <c r="N2081" s="44">
        <f>Q4_2025[[#This Row],[Besteld]]*Q4_2025[[#This Row],[Prijs 2]]</f>
        <v>386.25</v>
      </c>
      <c r="O2081" s="10">
        <f>IF(Q4_2025[[#This Row],[Brutobedrag 2]]&lt;Q4_2025[[#This Row],[Bruto - Rel.korting]],Q4_2025[[#This Row],[Brutobedrag 2]],Q4_2025[[#This Row],[Brutobedrag 2]]*(100-Q4_2025[[#This Row],[Relatiekorting percentage]])/100)</f>
        <v>386.25</v>
      </c>
      <c r="R2081" s="3"/>
      <c r="W2081"/>
      <c r="AB2081"/>
    </row>
    <row r="2082" spans="1:28" x14ac:dyDescent="0.3">
      <c r="A2082" t="s">
        <v>976</v>
      </c>
      <c r="B2082">
        <v>5021005</v>
      </c>
      <c r="C2082" t="s">
        <v>153</v>
      </c>
      <c r="D2082">
        <v>1</v>
      </c>
      <c r="E2082" s="10">
        <v>298.7</v>
      </c>
      <c r="F2082" s="10">
        <v>298.7</v>
      </c>
      <c r="G2082" s="10">
        <v>298.7</v>
      </c>
      <c r="H2082">
        <v>0</v>
      </c>
      <c r="I2082" s="51" t="str">
        <f>_xlfn.XLOOKUP(Q4_2025[[#This Row],[Artikelnr]],Artikel_prijzen[Artnr],Artikel_prijzen[Groep],"")</f>
        <v>Elektra</v>
      </c>
      <c r="J2082" s="10">
        <f>_xlfn.XLOOKUP(Q4_2025[[#This Row],[Artikelnr]],Artikel_prijzen[Artnr],Artikel_prijzen[Prijs 2025],"")</f>
        <v>298.7</v>
      </c>
      <c r="K2082" t="str">
        <f>IF(Q4_2025[[#This Row],[Artikelprijs]]&lt;&gt;"",IF(Q4_2025[[#This Row],[Stuksprijs]]=Q4_2025[[#This Row],[Artikelprijs]],"Prijs gelijk","Prijs wijkt af"),"")</f>
        <v>Prijs gelijk</v>
      </c>
      <c r="L2082" t="str">
        <f>IF(Q4_2025[[#This Row],[Relatiekorting percentage]]=0,
    "Nvt",
    IF(Q4_2025[[#This Row],[Brutobedrag 2]] &lt; Q4_2025[[#This Row],[Bruto - Rel.korting]],
        "Nee",
        "Ja"))</f>
        <v>Nvt</v>
      </c>
      <c r="M2082" s="10">
        <f>IF(Q4_2025[[#This Row],[Artikelprijs]]&lt;&gt;"",Q4_2025[[#This Row],[Artikelprijs]],Q4_2025[[#This Row],[Stuksprijs]])</f>
        <v>298.7</v>
      </c>
      <c r="N2082" s="44">
        <f>Q4_2025[[#This Row],[Besteld]]*Q4_2025[[#This Row],[Prijs 2]]</f>
        <v>298.7</v>
      </c>
      <c r="O2082" s="10">
        <f>IF(Q4_2025[[#This Row],[Brutobedrag 2]]&lt;Q4_2025[[#This Row],[Bruto - Rel.korting]],Q4_2025[[#This Row],[Brutobedrag 2]],Q4_2025[[#This Row],[Brutobedrag 2]]*(100-Q4_2025[[#This Row],[Relatiekorting percentage]])/100)</f>
        <v>298.7</v>
      </c>
      <c r="R2082" s="3"/>
      <c r="W2082"/>
      <c r="AB2082"/>
    </row>
    <row r="2083" spans="1:28" x14ac:dyDescent="0.3">
      <c r="A2083" t="s">
        <v>976</v>
      </c>
      <c r="B2083">
        <v>3002046</v>
      </c>
      <c r="C2083" t="s">
        <v>100</v>
      </c>
      <c r="D2083">
        <v>1</v>
      </c>
      <c r="E2083" s="10">
        <v>76.02</v>
      </c>
      <c r="F2083" s="10">
        <v>76.02</v>
      </c>
      <c r="G2083" s="10">
        <v>76.02</v>
      </c>
      <c r="H2083">
        <v>0</v>
      </c>
      <c r="I2083" s="51" t="str">
        <f>_xlfn.XLOOKUP(Q4_2025[[#This Row],[Artikelnr]],Artikel_prijzen[Artnr],Artikel_prijzen[Groep],"")</f>
        <v/>
      </c>
      <c r="J2083" s="10" t="str">
        <f>_xlfn.XLOOKUP(Q4_2025[[#This Row],[Artikelnr]],Artikel_prijzen[Artnr],Artikel_prijzen[Prijs 2025],"")</f>
        <v/>
      </c>
      <c r="K2083" t="str">
        <f>IF(Q4_2025[[#This Row],[Artikelprijs]]&lt;&gt;"",IF(Q4_2025[[#This Row],[Stuksprijs]]=Q4_2025[[#This Row],[Artikelprijs]],"Prijs gelijk","Prijs wijkt af"),"")</f>
        <v/>
      </c>
      <c r="L2083" t="str">
        <f>IF(Q4_2025[[#This Row],[Relatiekorting percentage]]=0,
    "Nvt",
    IF(Q4_2025[[#This Row],[Brutobedrag 2]] &lt; Q4_2025[[#This Row],[Bruto - Rel.korting]],
        "Nee",
        "Ja"))</f>
        <v>Nvt</v>
      </c>
      <c r="M2083" s="10">
        <f>IF(Q4_2025[[#This Row],[Artikelprijs]]&lt;&gt;"",Q4_2025[[#This Row],[Artikelprijs]],Q4_2025[[#This Row],[Stuksprijs]])</f>
        <v>76.02</v>
      </c>
      <c r="N2083" s="44">
        <f>Q4_2025[[#This Row],[Besteld]]*Q4_2025[[#This Row],[Prijs 2]]</f>
        <v>76.02</v>
      </c>
      <c r="O2083" s="10">
        <f>IF(Q4_2025[[#This Row],[Brutobedrag 2]]&lt;Q4_2025[[#This Row],[Bruto - Rel.korting]],Q4_2025[[#This Row],[Brutobedrag 2]],Q4_2025[[#This Row],[Brutobedrag 2]]*(100-Q4_2025[[#This Row],[Relatiekorting percentage]])/100)</f>
        <v>76.02</v>
      </c>
      <c r="R2083" s="3"/>
      <c r="W2083"/>
      <c r="AB2083"/>
    </row>
    <row r="2084" spans="1:28" x14ac:dyDescent="0.3">
      <c r="A2084" t="s">
        <v>976</v>
      </c>
      <c r="B2084">
        <v>5021009</v>
      </c>
      <c r="C2084" t="s">
        <v>50</v>
      </c>
      <c r="D2084">
        <v>1</v>
      </c>
      <c r="E2084" s="10">
        <v>386.25</v>
      </c>
      <c r="F2084" s="10">
        <v>386.25</v>
      </c>
      <c r="G2084" s="10">
        <v>386.25</v>
      </c>
      <c r="H2084">
        <v>0</v>
      </c>
      <c r="I2084" s="51" t="str">
        <f>_xlfn.XLOOKUP(Q4_2025[[#This Row],[Artikelnr]],Artikel_prijzen[Artnr],Artikel_prijzen[Groep],"")</f>
        <v>Elektra</v>
      </c>
      <c r="J2084" s="10">
        <f>_xlfn.XLOOKUP(Q4_2025[[#This Row],[Artikelnr]],Artikel_prijzen[Artnr],Artikel_prijzen[Prijs 2025],"")</f>
        <v>386.25</v>
      </c>
      <c r="K2084" t="str">
        <f>IF(Q4_2025[[#This Row],[Artikelprijs]]&lt;&gt;"",IF(Q4_2025[[#This Row],[Stuksprijs]]=Q4_2025[[#This Row],[Artikelprijs]],"Prijs gelijk","Prijs wijkt af"),"")</f>
        <v>Prijs gelijk</v>
      </c>
      <c r="L2084" t="str">
        <f>IF(Q4_2025[[#This Row],[Relatiekorting percentage]]=0,
    "Nvt",
    IF(Q4_2025[[#This Row],[Brutobedrag 2]] &lt; Q4_2025[[#This Row],[Bruto - Rel.korting]],
        "Nee",
        "Ja"))</f>
        <v>Nvt</v>
      </c>
      <c r="M2084" s="10">
        <f>IF(Q4_2025[[#This Row],[Artikelprijs]]&lt;&gt;"",Q4_2025[[#This Row],[Artikelprijs]],Q4_2025[[#This Row],[Stuksprijs]])</f>
        <v>386.25</v>
      </c>
      <c r="N2084" s="44">
        <f>Q4_2025[[#This Row],[Besteld]]*Q4_2025[[#This Row],[Prijs 2]]</f>
        <v>386.25</v>
      </c>
      <c r="O2084" s="10">
        <f>IF(Q4_2025[[#This Row],[Brutobedrag 2]]&lt;Q4_2025[[#This Row],[Bruto - Rel.korting]],Q4_2025[[#This Row],[Brutobedrag 2]],Q4_2025[[#This Row],[Brutobedrag 2]]*(100-Q4_2025[[#This Row],[Relatiekorting percentage]])/100)</f>
        <v>386.25</v>
      </c>
      <c r="R2084" s="3"/>
      <c r="W2084"/>
      <c r="AB2084"/>
    </row>
    <row r="2085" spans="1:28" x14ac:dyDescent="0.3">
      <c r="A2085" t="s">
        <v>976</v>
      </c>
      <c r="B2085">
        <v>5021009</v>
      </c>
      <c r="C2085" t="s">
        <v>50</v>
      </c>
      <c r="D2085">
        <v>2</v>
      </c>
      <c r="E2085" s="10">
        <v>386.25</v>
      </c>
      <c r="F2085" s="10">
        <v>772.5</v>
      </c>
      <c r="G2085" s="10">
        <v>772.5</v>
      </c>
      <c r="H2085">
        <v>0</v>
      </c>
      <c r="I2085" s="51" t="str">
        <f>_xlfn.XLOOKUP(Q4_2025[[#This Row],[Artikelnr]],Artikel_prijzen[Artnr],Artikel_prijzen[Groep],"")</f>
        <v>Elektra</v>
      </c>
      <c r="J2085" s="10">
        <f>_xlfn.XLOOKUP(Q4_2025[[#This Row],[Artikelnr]],Artikel_prijzen[Artnr],Artikel_prijzen[Prijs 2025],"")</f>
        <v>386.25</v>
      </c>
      <c r="K2085" t="str">
        <f>IF(Q4_2025[[#This Row],[Artikelprijs]]&lt;&gt;"",IF(Q4_2025[[#This Row],[Stuksprijs]]=Q4_2025[[#This Row],[Artikelprijs]],"Prijs gelijk","Prijs wijkt af"),"")</f>
        <v>Prijs gelijk</v>
      </c>
      <c r="L2085" t="str">
        <f>IF(Q4_2025[[#This Row],[Relatiekorting percentage]]=0,
    "Nvt",
    IF(Q4_2025[[#This Row],[Brutobedrag 2]] &lt; Q4_2025[[#This Row],[Bruto - Rel.korting]],
        "Nee",
        "Ja"))</f>
        <v>Nvt</v>
      </c>
      <c r="M2085" s="10">
        <f>IF(Q4_2025[[#This Row],[Artikelprijs]]&lt;&gt;"",Q4_2025[[#This Row],[Artikelprijs]],Q4_2025[[#This Row],[Stuksprijs]])</f>
        <v>386.25</v>
      </c>
      <c r="N2085" s="44">
        <f>Q4_2025[[#This Row],[Besteld]]*Q4_2025[[#This Row],[Prijs 2]]</f>
        <v>772.5</v>
      </c>
      <c r="O2085" s="10">
        <f>IF(Q4_2025[[#This Row],[Brutobedrag 2]]&lt;Q4_2025[[#This Row],[Bruto - Rel.korting]],Q4_2025[[#This Row],[Brutobedrag 2]],Q4_2025[[#This Row],[Brutobedrag 2]]*(100-Q4_2025[[#This Row],[Relatiekorting percentage]])/100)</f>
        <v>772.5</v>
      </c>
      <c r="R2085" s="3"/>
      <c r="W2085"/>
      <c r="AB2085"/>
    </row>
    <row r="2086" spans="1:28" x14ac:dyDescent="0.3">
      <c r="A2086" t="s">
        <v>976</v>
      </c>
      <c r="B2086">
        <v>5021009</v>
      </c>
      <c r="C2086" t="s">
        <v>50</v>
      </c>
      <c r="D2086">
        <v>2</v>
      </c>
      <c r="E2086" s="10">
        <v>386.25</v>
      </c>
      <c r="F2086" s="10">
        <v>772.5</v>
      </c>
      <c r="G2086" s="10">
        <v>772.5</v>
      </c>
      <c r="H2086">
        <v>0</v>
      </c>
      <c r="I2086" s="51" t="str">
        <f>_xlfn.XLOOKUP(Q4_2025[[#This Row],[Artikelnr]],Artikel_prijzen[Artnr],Artikel_prijzen[Groep],"")</f>
        <v>Elektra</v>
      </c>
      <c r="J2086" s="10">
        <f>_xlfn.XLOOKUP(Q4_2025[[#This Row],[Artikelnr]],Artikel_prijzen[Artnr],Artikel_prijzen[Prijs 2025],"")</f>
        <v>386.25</v>
      </c>
      <c r="K2086" t="str">
        <f>IF(Q4_2025[[#This Row],[Artikelprijs]]&lt;&gt;"",IF(Q4_2025[[#This Row],[Stuksprijs]]=Q4_2025[[#This Row],[Artikelprijs]],"Prijs gelijk","Prijs wijkt af"),"")</f>
        <v>Prijs gelijk</v>
      </c>
      <c r="L2086" t="str">
        <f>IF(Q4_2025[[#This Row],[Relatiekorting percentage]]=0,
    "Nvt",
    IF(Q4_2025[[#This Row],[Brutobedrag 2]] &lt; Q4_2025[[#This Row],[Bruto - Rel.korting]],
        "Nee",
        "Ja"))</f>
        <v>Nvt</v>
      </c>
      <c r="M2086" s="10">
        <f>IF(Q4_2025[[#This Row],[Artikelprijs]]&lt;&gt;"",Q4_2025[[#This Row],[Artikelprijs]],Q4_2025[[#This Row],[Stuksprijs]])</f>
        <v>386.25</v>
      </c>
      <c r="N2086" s="44">
        <f>Q4_2025[[#This Row],[Besteld]]*Q4_2025[[#This Row],[Prijs 2]]</f>
        <v>772.5</v>
      </c>
      <c r="O2086" s="10">
        <f>IF(Q4_2025[[#This Row],[Brutobedrag 2]]&lt;Q4_2025[[#This Row],[Bruto - Rel.korting]],Q4_2025[[#This Row],[Brutobedrag 2]],Q4_2025[[#This Row],[Brutobedrag 2]]*(100-Q4_2025[[#This Row],[Relatiekorting percentage]])/100)</f>
        <v>772.5</v>
      </c>
      <c r="R2086" s="3"/>
      <c r="W2086"/>
      <c r="AB2086"/>
    </row>
    <row r="2087" spans="1:28" x14ac:dyDescent="0.3">
      <c r="A2087" t="s">
        <v>976</v>
      </c>
      <c r="B2087">
        <v>5030028</v>
      </c>
      <c r="C2087" t="s">
        <v>341</v>
      </c>
      <c r="D2087">
        <v>7</v>
      </c>
      <c r="E2087" s="10">
        <v>28.84</v>
      </c>
      <c r="F2087" s="10">
        <v>201.88</v>
      </c>
      <c r="G2087" s="10">
        <v>201.88</v>
      </c>
      <c r="H2087">
        <v>0</v>
      </c>
      <c r="I2087" s="51" t="str">
        <f>_xlfn.XLOOKUP(Q4_2025[[#This Row],[Artikelnr]],Artikel_prijzen[Artnr],Artikel_prijzen[Groep],"")</f>
        <v/>
      </c>
      <c r="J2087" s="10" t="str">
        <f>_xlfn.XLOOKUP(Q4_2025[[#This Row],[Artikelnr]],Artikel_prijzen[Artnr],Artikel_prijzen[Prijs 2025],"")</f>
        <v/>
      </c>
      <c r="K2087" t="str">
        <f>IF(Q4_2025[[#This Row],[Artikelprijs]]&lt;&gt;"",IF(Q4_2025[[#This Row],[Stuksprijs]]=Q4_2025[[#This Row],[Artikelprijs]],"Prijs gelijk","Prijs wijkt af"),"")</f>
        <v/>
      </c>
      <c r="L2087" t="str">
        <f>IF(Q4_2025[[#This Row],[Relatiekorting percentage]]=0,
    "Nvt",
    IF(Q4_2025[[#This Row],[Brutobedrag 2]] &lt; Q4_2025[[#This Row],[Bruto - Rel.korting]],
        "Nee",
        "Ja"))</f>
        <v>Nvt</v>
      </c>
      <c r="M2087" s="10">
        <f>IF(Q4_2025[[#This Row],[Artikelprijs]]&lt;&gt;"",Q4_2025[[#This Row],[Artikelprijs]],Q4_2025[[#This Row],[Stuksprijs]])</f>
        <v>28.84</v>
      </c>
      <c r="N2087" s="44">
        <f>Q4_2025[[#This Row],[Besteld]]*Q4_2025[[#This Row],[Prijs 2]]</f>
        <v>201.88</v>
      </c>
      <c r="O2087" s="10">
        <f>IF(Q4_2025[[#This Row],[Brutobedrag 2]]&lt;Q4_2025[[#This Row],[Bruto - Rel.korting]],Q4_2025[[#This Row],[Brutobedrag 2]],Q4_2025[[#This Row],[Brutobedrag 2]]*(100-Q4_2025[[#This Row],[Relatiekorting percentage]])/100)</f>
        <v>201.88</v>
      </c>
      <c r="R2087" s="3"/>
      <c r="W2087"/>
      <c r="AB2087"/>
    </row>
    <row r="2088" spans="1:28" x14ac:dyDescent="0.3">
      <c r="A2088" t="s">
        <v>976</v>
      </c>
      <c r="B2088">
        <v>5030226</v>
      </c>
      <c r="C2088" t="s">
        <v>291</v>
      </c>
      <c r="D2088">
        <v>2</v>
      </c>
      <c r="E2088" s="10">
        <v>159.65</v>
      </c>
      <c r="F2088" s="10">
        <v>319.3</v>
      </c>
      <c r="G2088" s="10">
        <v>319.3</v>
      </c>
      <c r="H2088">
        <v>0</v>
      </c>
      <c r="I2088" s="51" t="str">
        <f>_xlfn.XLOOKUP(Q4_2025[[#This Row],[Artikelnr]],Artikel_prijzen[Artnr],Artikel_prijzen[Groep],"")</f>
        <v>Rigging</v>
      </c>
      <c r="J2088" s="10">
        <f>_xlfn.XLOOKUP(Q4_2025[[#This Row],[Artikelnr]],Artikel_prijzen[Artnr],Artikel_prijzen[Prijs 2025],"")</f>
        <v>155</v>
      </c>
      <c r="K2088" t="str">
        <f>IF(Q4_2025[[#This Row],[Artikelprijs]]&lt;&gt;"",IF(Q4_2025[[#This Row],[Stuksprijs]]=Q4_2025[[#This Row],[Artikelprijs]],"Prijs gelijk","Prijs wijkt af"),"")</f>
        <v>Prijs wijkt af</v>
      </c>
      <c r="L2088" t="str">
        <f>IF(Q4_2025[[#This Row],[Relatiekorting percentage]]=0,
    "Nvt",
    IF(Q4_2025[[#This Row],[Brutobedrag 2]] &lt; Q4_2025[[#This Row],[Bruto - Rel.korting]],
        "Nee",
        "Ja"))</f>
        <v>Nvt</v>
      </c>
      <c r="M2088" s="10">
        <f>IF(Q4_2025[[#This Row],[Artikelprijs]]&lt;&gt;"",Q4_2025[[#This Row],[Artikelprijs]],Q4_2025[[#This Row],[Stuksprijs]])</f>
        <v>155</v>
      </c>
      <c r="N2088" s="44">
        <f>Q4_2025[[#This Row],[Besteld]]*Q4_2025[[#This Row],[Prijs 2]]</f>
        <v>310</v>
      </c>
      <c r="O2088" s="10">
        <f>IF(Q4_2025[[#This Row],[Brutobedrag 2]]&lt;Q4_2025[[#This Row],[Bruto - Rel.korting]],Q4_2025[[#This Row],[Brutobedrag 2]],Q4_2025[[#This Row],[Brutobedrag 2]]*(100-Q4_2025[[#This Row],[Relatiekorting percentage]])/100)</f>
        <v>310</v>
      </c>
      <c r="R2088" s="3"/>
      <c r="W2088"/>
      <c r="AB2088"/>
    </row>
    <row r="2089" spans="1:28" x14ac:dyDescent="0.3">
      <c r="A2089" t="s">
        <v>739</v>
      </c>
      <c r="F2089" s="10">
        <f>SUBTOTAL(109,Q4_2025[Brutobedrag])</f>
        <v>1082980.979999997</v>
      </c>
      <c r="G2089" s="10">
        <f>SUBTOTAL(109,Q4_2025[Bruto - Rel.korting])</f>
        <v>1006684.4199999985</v>
      </c>
      <c r="I2089" s="51"/>
      <c r="N2089" s="44">
        <f>SUBTOTAL(109,Q4_2025[Brutobedrag 2])</f>
        <v>931222.61500000127</v>
      </c>
      <c r="O2089" s="10">
        <f>SUBTOTAL(109,Q4_2025[Bruto-Rel. korting 2])</f>
        <v>869160.4733749989</v>
      </c>
      <c r="R2089" s="3"/>
      <c r="W2089"/>
      <c r="AB2089"/>
    </row>
    <row r="2090" spans="1:28" x14ac:dyDescent="0.3">
      <c r="R2090" s="3"/>
      <c r="W2090"/>
      <c r="AB2090"/>
    </row>
    <row r="2091" spans="1:28" x14ac:dyDescent="0.3">
      <c r="R2091" s="3"/>
      <c r="W2091"/>
      <c r="AB2091"/>
    </row>
    <row r="2092" spans="1:28" x14ac:dyDescent="0.3">
      <c r="R2092" s="3"/>
      <c r="W2092"/>
      <c r="AB2092"/>
    </row>
    <row r="2093" spans="1:28" x14ac:dyDescent="0.3">
      <c r="R2093" s="3"/>
      <c r="W2093"/>
      <c r="AB2093"/>
    </row>
    <row r="2094" spans="1:28" x14ac:dyDescent="0.3">
      <c r="R2094" s="3"/>
      <c r="W2094"/>
      <c r="AB2094"/>
    </row>
    <row r="2095" spans="1:28" x14ac:dyDescent="0.3">
      <c r="R2095" s="3"/>
      <c r="W2095"/>
      <c r="AB2095"/>
    </row>
    <row r="2096" spans="1:28" x14ac:dyDescent="0.3">
      <c r="R2096" s="3"/>
      <c r="W2096"/>
      <c r="AB2096"/>
    </row>
    <row r="2097" spans="18:28" x14ac:dyDescent="0.3">
      <c r="R2097" s="3"/>
      <c r="W2097"/>
      <c r="AB2097"/>
    </row>
    <row r="2098" spans="18:28" x14ac:dyDescent="0.3">
      <c r="R2098" s="3"/>
      <c r="W2098"/>
      <c r="AB2098"/>
    </row>
    <row r="2099" spans="18:28" x14ac:dyDescent="0.3">
      <c r="R2099" s="3"/>
      <c r="W2099"/>
      <c r="AB2099"/>
    </row>
    <row r="2100" spans="18:28" x14ac:dyDescent="0.3">
      <c r="R2100" s="3"/>
      <c r="W2100"/>
      <c r="AB2100"/>
    </row>
    <row r="2101" spans="18:28" x14ac:dyDescent="0.3">
      <c r="R2101" s="3"/>
      <c r="W2101"/>
      <c r="AB2101"/>
    </row>
    <row r="2102" spans="18:28" x14ac:dyDescent="0.3">
      <c r="R2102" s="3"/>
      <c r="W2102"/>
      <c r="AB2102"/>
    </row>
    <row r="2103" spans="18:28" x14ac:dyDescent="0.3">
      <c r="R2103" s="3"/>
      <c r="W2103"/>
      <c r="AB2103"/>
    </row>
    <row r="2104" spans="18:28" x14ac:dyDescent="0.3">
      <c r="R2104" s="3"/>
      <c r="W2104"/>
      <c r="AB2104"/>
    </row>
    <row r="2105" spans="18:28" x14ac:dyDescent="0.3">
      <c r="R2105" s="3"/>
      <c r="W2105"/>
      <c r="AB2105"/>
    </row>
    <row r="2106" spans="18:28" x14ac:dyDescent="0.3">
      <c r="R2106" s="3"/>
      <c r="W2106"/>
      <c r="AB2106"/>
    </row>
    <row r="2107" spans="18:28" x14ac:dyDescent="0.3">
      <c r="R2107" s="3"/>
      <c r="W2107"/>
      <c r="AB2107"/>
    </row>
    <row r="2108" spans="18:28" x14ac:dyDescent="0.3">
      <c r="R2108" s="3"/>
      <c r="W2108"/>
      <c r="AB2108"/>
    </row>
    <row r="2109" spans="18:28" x14ac:dyDescent="0.3">
      <c r="R2109" s="3"/>
      <c r="W2109"/>
      <c r="AB2109"/>
    </row>
    <row r="2110" spans="18:28" x14ac:dyDescent="0.3">
      <c r="R2110" s="3"/>
      <c r="W2110"/>
      <c r="AB2110"/>
    </row>
    <row r="2111" spans="18:28" x14ac:dyDescent="0.3">
      <c r="R2111" s="3"/>
      <c r="W2111"/>
      <c r="AB2111"/>
    </row>
    <row r="2112" spans="18:28" x14ac:dyDescent="0.3">
      <c r="R2112" s="3"/>
      <c r="W2112"/>
      <c r="AB2112"/>
    </row>
    <row r="2113" spans="18:28" x14ac:dyDescent="0.3">
      <c r="R2113" s="3"/>
      <c r="W2113"/>
      <c r="AB2113"/>
    </row>
    <row r="2114" spans="18:28" x14ac:dyDescent="0.3">
      <c r="R2114" s="3"/>
      <c r="W2114"/>
      <c r="AB2114"/>
    </row>
    <row r="2115" spans="18:28" x14ac:dyDescent="0.3">
      <c r="R2115" s="3"/>
      <c r="W2115"/>
      <c r="AB2115"/>
    </row>
    <row r="2116" spans="18:28" x14ac:dyDescent="0.3">
      <c r="R2116" s="3"/>
      <c r="W2116"/>
      <c r="AB2116"/>
    </row>
    <row r="2117" spans="18:28" x14ac:dyDescent="0.3">
      <c r="R2117" s="3"/>
      <c r="W2117"/>
      <c r="AB2117"/>
    </row>
    <row r="2118" spans="18:28" x14ac:dyDescent="0.3">
      <c r="R2118" s="3"/>
      <c r="W2118"/>
      <c r="AB2118"/>
    </row>
    <row r="2119" spans="18:28" x14ac:dyDescent="0.3">
      <c r="R2119" s="3"/>
      <c r="W2119"/>
      <c r="AB2119"/>
    </row>
    <row r="2120" spans="18:28" x14ac:dyDescent="0.3">
      <c r="R2120" s="3"/>
      <c r="W2120"/>
      <c r="AB2120"/>
    </row>
    <row r="2121" spans="18:28" x14ac:dyDescent="0.3">
      <c r="R2121" s="3"/>
      <c r="W2121"/>
      <c r="AB2121"/>
    </row>
    <row r="2122" spans="18:28" x14ac:dyDescent="0.3">
      <c r="R2122" s="3"/>
      <c r="W2122"/>
      <c r="AB2122"/>
    </row>
    <row r="2123" spans="18:28" x14ac:dyDescent="0.3">
      <c r="R2123" s="3"/>
      <c r="W2123"/>
      <c r="AB2123"/>
    </row>
    <row r="2124" spans="18:28" x14ac:dyDescent="0.3">
      <c r="R2124" s="3"/>
      <c r="W2124"/>
      <c r="AB2124"/>
    </row>
    <row r="2125" spans="18:28" x14ac:dyDescent="0.3">
      <c r="R2125" s="3"/>
      <c r="W2125"/>
      <c r="AB2125"/>
    </row>
    <row r="2126" spans="18:28" x14ac:dyDescent="0.3">
      <c r="R2126" s="3"/>
      <c r="W2126"/>
      <c r="AB2126"/>
    </row>
    <row r="2127" spans="18:28" x14ac:dyDescent="0.3">
      <c r="R2127" s="3"/>
      <c r="W2127"/>
      <c r="AB2127"/>
    </row>
    <row r="2128" spans="18:28" x14ac:dyDescent="0.3">
      <c r="R2128" s="3"/>
      <c r="W2128"/>
      <c r="AB2128"/>
    </row>
    <row r="2129" spans="18:28" x14ac:dyDescent="0.3">
      <c r="R2129" s="3"/>
      <c r="W2129"/>
      <c r="AB2129"/>
    </row>
    <row r="2130" spans="18:28" x14ac:dyDescent="0.3">
      <c r="R2130" s="3"/>
      <c r="W2130"/>
      <c r="AB2130"/>
    </row>
    <row r="2131" spans="18:28" x14ac:dyDescent="0.3">
      <c r="R2131" s="3"/>
      <c r="W2131"/>
      <c r="AB2131"/>
    </row>
    <row r="2132" spans="18:28" x14ac:dyDescent="0.3">
      <c r="R2132" s="3"/>
      <c r="W2132"/>
      <c r="AB2132"/>
    </row>
    <row r="2133" spans="18:28" x14ac:dyDescent="0.3">
      <c r="R2133" s="3"/>
      <c r="W2133"/>
      <c r="AB2133"/>
    </row>
    <row r="2134" spans="18:28" x14ac:dyDescent="0.3">
      <c r="R2134" s="3"/>
      <c r="W2134"/>
      <c r="AB2134"/>
    </row>
    <row r="2135" spans="18:28" x14ac:dyDescent="0.3">
      <c r="R2135" s="3"/>
      <c r="W2135"/>
      <c r="AB2135"/>
    </row>
    <row r="2136" spans="18:28" x14ac:dyDescent="0.3">
      <c r="R2136" s="3"/>
      <c r="W2136"/>
      <c r="AB2136"/>
    </row>
    <row r="2137" spans="18:28" x14ac:dyDescent="0.3">
      <c r="R2137" s="3"/>
      <c r="W2137"/>
      <c r="AB2137"/>
    </row>
    <row r="2138" spans="18:28" x14ac:dyDescent="0.3">
      <c r="R2138" s="3"/>
      <c r="W2138"/>
      <c r="AB2138"/>
    </row>
    <row r="2139" spans="18:28" x14ac:dyDescent="0.3">
      <c r="R2139" s="3"/>
      <c r="W2139"/>
      <c r="AB2139"/>
    </row>
    <row r="2140" spans="18:28" x14ac:dyDescent="0.3">
      <c r="R2140" s="3"/>
      <c r="W2140"/>
      <c r="AB2140"/>
    </row>
    <row r="2141" spans="18:28" x14ac:dyDescent="0.3">
      <c r="R2141" s="3"/>
      <c r="W2141"/>
      <c r="AB2141"/>
    </row>
    <row r="2142" spans="18:28" x14ac:dyDescent="0.3">
      <c r="R2142" s="3"/>
      <c r="W2142"/>
      <c r="AB2142"/>
    </row>
    <row r="2143" spans="18:28" x14ac:dyDescent="0.3">
      <c r="R2143" s="3"/>
      <c r="W2143"/>
      <c r="AB2143"/>
    </row>
    <row r="2144" spans="18:28" x14ac:dyDescent="0.3">
      <c r="R2144" s="3"/>
      <c r="W2144"/>
      <c r="AB2144"/>
    </row>
    <row r="2145" spans="18:28" x14ac:dyDescent="0.3">
      <c r="R2145" s="3"/>
      <c r="W2145"/>
      <c r="AB2145"/>
    </row>
    <row r="2146" spans="18:28" x14ac:dyDescent="0.3">
      <c r="R2146" s="3"/>
      <c r="W2146"/>
      <c r="AB2146"/>
    </row>
    <row r="2147" spans="18:28" x14ac:dyDescent="0.3">
      <c r="R2147" s="3"/>
      <c r="W2147"/>
      <c r="AB2147"/>
    </row>
    <row r="2148" spans="18:28" x14ac:dyDescent="0.3">
      <c r="R2148" s="3"/>
      <c r="W2148"/>
      <c r="AB2148"/>
    </row>
    <row r="2149" spans="18:28" x14ac:dyDescent="0.3">
      <c r="R2149" s="3"/>
      <c r="W2149"/>
      <c r="AB2149"/>
    </row>
    <row r="2150" spans="18:28" x14ac:dyDescent="0.3">
      <c r="R2150" s="3"/>
      <c r="W2150"/>
      <c r="AB2150"/>
    </row>
    <row r="2151" spans="18:28" x14ac:dyDescent="0.3">
      <c r="R2151" s="3"/>
      <c r="W2151"/>
      <c r="AB2151"/>
    </row>
    <row r="2152" spans="18:28" x14ac:dyDescent="0.3">
      <c r="R2152" s="3"/>
      <c r="W2152"/>
      <c r="AB2152"/>
    </row>
    <row r="2153" spans="18:28" x14ac:dyDescent="0.3">
      <c r="R2153" s="3"/>
      <c r="W2153"/>
      <c r="AB2153"/>
    </row>
    <row r="2154" spans="18:28" x14ac:dyDescent="0.3">
      <c r="R2154" s="3"/>
      <c r="W2154"/>
      <c r="AB2154"/>
    </row>
    <row r="2155" spans="18:28" x14ac:dyDescent="0.3">
      <c r="R2155" s="3"/>
      <c r="W2155"/>
      <c r="AB2155"/>
    </row>
    <row r="2156" spans="18:28" x14ac:dyDescent="0.3">
      <c r="R2156" s="3"/>
      <c r="W2156"/>
      <c r="AB2156"/>
    </row>
    <row r="2157" spans="18:28" x14ac:dyDescent="0.3">
      <c r="R2157" s="3"/>
      <c r="W2157"/>
      <c r="AB2157"/>
    </row>
    <row r="2158" spans="18:28" x14ac:dyDescent="0.3">
      <c r="R2158" s="3"/>
      <c r="W2158"/>
      <c r="AB2158"/>
    </row>
    <row r="2159" spans="18:28" x14ac:dyDescent="0.3">
      <c r="R2159" s="3"/>
      <c r="W2159"/>
      <c r="AB2159"/>
    </row>
    <row r="2160" spans="18:28" x14ac:dyDescent="0.3">
      <c r="R2160" s="3"/>
      <c r="W2160"/>
      <c r="AB2160"/>
    </row>
    <row r="2161" spans="18:28" x14ac:dyDescent="0.3">
      <c r="R2161" s="3"/>
      <c r="W2161"/>
      <c r="AB2161"/>
    </row>
    <row r="2162" spans="18:28" x14ac:dyDescent="0.3">
      <c r="R2162" s="3"/>
      <c r="W2162"/>
      <c r="AB2162"/>
    </row>
    <row r="2163" spans="18:28" x14ac:dyDescent="0.3">
      <c r="R2163" s="3"/>
      <c r="W2163"/>
      <c r="AB2163"/>
    </row>
    <row r="2164" spans="18:28" x14ac:dyDescent="0.3">
      <c r="R2164" s="3"/>
      <c r="W2164"/>
      <c r="AB2164"/>
    </row>
    <row r="2165" spans="18:28" x14ac:dyDescent="0.3">
      <c r="R2165" s="3"/>
      <c r="W2165"/>
      <c r="AB2165"/>
    </row>
    <row r="2166" spans="18:28" x14ac:dyDescent="0.3">
      <c r="R2166" s="3"/>
      <c r="W2166"/>
      <c r="AB2166"/>
    </row>
    <row r="2167" spans="18:28" x14ac:dyDescent="0.3">
      <c r="R2167" s="3"/>
      <c r="W2167"/>
      <c r="AB2167"/>
    </row>
    <row r="2168" spans="18:28" x14ac:dyDescent="0.3">
      <c r="R2168" s="3"/>
      <c r="W2168"/>
      <c r="AB2168"/>
    </row>
    <row r="2169" spans="18:28" x14ac:dyDescent="0.3">
      <c r="R2169" s="3"/>
      <c r="W2169"/>
      <c r="AB2169"/>
    </row>
    <row r="2170" spans="18:28" x14ac:dyDescent="0.3">
      <c r="R2170" s="3"/>
      <c r="W2170"/>
      <c r="AB2170"/>
    </row>
    <row r="2171" spans="18:28" x14ac:dyDescent="0.3">
      <c r="R2171" s="3"/>
      <c r="W2171"/>
      <c r="AB2171"/>
    </row>
    <row r="2172" spans="18:28" x14ac:dyDescent="0.3">
      <c r="R2172" s="3"/>
      <c r="W2172"/>
      <c r="AB2172"/>
    </row>
    <row r="2173" spans="18:28" x14ac:dyDescent="0.3">
      <c r="R2173" s="3"/>
      <c r="W2173"/>
      <c r="AB2173"/>
    </row>
    <row r="2174" spans="18:28" x14ac:dyDescent="0.3">
      <c r="R2174" s="3"/>
      <c r="W2174"/>
      <c r="AB2174"/>
    </row>
    <row r="2175" spans="18:28" x14ac:dyDescent="0.3">
      <c r="R2175" s="3"/>
      <c r="W2175"/>
      <c r="AB2175"/>
    </row>
    <row r="2176" spans="18:28" x14ac:dyDescent="0.3">
      <c r="R2176" s="3"/>
      <c r="W2176"/>
      <c r="AB2176"/>
    </row>
    <row r="2177" spans="18:28" x14ac:dyDescent="0.3">
      <c r="R2177" s="3"/>
      <c r="W2177"/>
      <c r="AB2177"/>
    </row>
    <row r="2178" spans="18:28" x14ac:dyDescent="0.3">
      <c r="R2178" s="3"/>
      <c r="W2178"/>
      <c r="AB2178"/>
    </row>
    <row r="2179" spans="18:28" x14ac:dyDescent="0.3">
      <c r="R2179" s="3"/>
      <c r="W2179"/>
      <c r="AB2179"/>
    </row>
    <row r="2180" spans="18:28" x14ac:dyDescent="0.3">
      <c r="R2180" s="3"/>
      <c r="W2180"/>
      <c r="AB2180"/>
    </row>
    <row r="2181" spans="18:28" x14ac:dyDescent="0.3">
      <c r="R2181" s="3"/>
      <c r="W2181"/>
      <c r="AB2181"/>
    </row>
    <row r="2182" spans="18:28" x14ac:dyDescent="0.3">
      <c r="R2182" s="3"/>
      <c r="W2182"/>
      <c r="AB2182"/>
    </row>
    <row r="2183" spans="18:28" x14ac:dyDescent="0.3">
      <c r="R2183" s="3"/>
      <c r="W2183"/>
      <c r="AB2183"/>
    </row>
    <row r="2184" spans="18:28" x14ac:dyDescent="0.3">
      <c r="R2184" s="3"/>
      <c r="W2184"/>
      <c r="AB2184"/>
    </row>
    <row r="2185" spans="18:28" x14ac:dyDescent="0.3">
      <c r="R2185" s="3"/>
      <c r="W2185"/>
      <c r="AB2185"/>
    </row>
    <row r="2186" spans="18:28" x14ac:dyDescent="0.3">
      <c r="R2186" s="3"/>
      <c r="W2186"/>
      <c r="AB2186"/>
    </row>
    <row r="2187" spans="18:28" x14ac:dyDescent="0.3">
      <c r="R2187" s="3"/>
      <c r="W2187"/>
      <c r="AB2187"/>
    </row>
    <row r="2188" spans="18:28" x14ac:dyDescent="0.3">
      <c r="R2188" s="3"/>
      <c r="W2188"/>
      <c r="AB2188"/>
    </row>
    <row r="2189" spans="18:28" x14ac:dyDescent="0.3">
      <c r="R2189" s="3"/>
      <c r="W2189"/>
      <c r="AB2189"/>
    </row>
    <row r="2190" spans="18:28" x14ac:dyDescent="0.3">
      <c r="R2190" s="3"/>
      <c r="W2190"/>
      <c r="AB2190"/>
    </row>
    <row r="2191" spans="18:28" x14ac:dyDescent="0.3">
      <c r="R2191" s="3"/>
      <c r="W2191"/>
      <c r="AB2191"/>
    </row>
    <row r="2192" spans="18:28" x14ac:dyDescent="0.3">
      <c r="R2192" s="3"/>
      <c r="W2192"/>
      <c r="AB2192"/>
    </row>
    <row r="2193" spans="18:28" x14ac:dyDescent="0.3">
      <c r="R2193" s="3"/>
      <c r="W2193"/>
      <c r="AB2193"/>
    </row>
    <row r="2194" spans="18:28" x14ac:dyDescent="0.3">
      <c r="R2194" s="3"/>
      <c r="W2194"/>
      <c r="AB2194"/>
    </row>
    <row r="2195" spans="18:28" x14ac:dyDescent="0.3">
      <c r="R2195" s="3"/>
      <c r="W2195"/>
      <c r="AB2195"/>
    </row>
    <row r="2196" spans="18:28" x14ac:dyDescent="0.3">
      <c r="R2196" s="3"/>
      <c r="W2196"/>
      <c r="AB2196"/>
    </row>
    <row r="2197" spans="18:28" x14ac:dyDescent="0.3">
      <c r="R2197" s="3"/>
      <c r="W2197"/>
      <c r="AB2197"/>
    </row>
    <row r="2198" spans="18:28" x14ac:dyDescent="0.3">
      <c r="R2198" s="3"/>
      <c r="W2198"/>
      <c r="AB2198"/>
    </row>
    <row r="2199" spans="18:28" x14ac:dyDescent="0.3">
      <c r="R2199" s="3"/>
      <c r="W2199"/>
      <c r="AB2199"/>
    </row>
    <row r="2200" spans="18:28" x14ac:dyDescent="0.3">
      <c r="R2200" s="3"/>
      <c r="W2200"/>
      <c r="AB2200"/>
    </row>
    <row r="2201" spans="18:28" x14ac:dyDescent="0.3">
      <c r="R2201" s="3"/>
      <c r="W2201"/>
      <c r="AB2201"/>
    </row>
    <row r="2202" spans="18:28" x14ac:dyDescent="0.3">
      <c r="R2202" s="3"/>
      <c r="W2202"/>
      <c r="AB2202"/>
    </row>
    <row r="2203" spans="18:28" x14ac:dyDescent="0.3">
      <c r="R2203" s="3"/>
      <c r="W2203"/>
      <c r="AB2203"/>
    </row>
    <row r="2204" spans="18:28" x14ac:dyDescent="0.3">
      <c r="R2204" s="3"/>
      <c r="W2204"/>
      <c r="AB2204"/>
    </row>
    <row r="2205" spans="18:28" x14ac:dyDescent="0.3">
      <c r="R2205" s="3"/>
      <c r="W2205"/>
      <c r="AB2205"/>
    </row>
    <row r="2206" spans="18:28" x14ac:dyDescent="0.3">
      <c r="R2206" s="3"/>
      <c r="W2206"/>
      <c r="AB2206"/>
    </row>
    <row r="2207" spans="18:28" x14ac:dyDescent="0.3">
      <c r="R2207" s="3"/>
      <c r="W2207"/>
      <c r="AB2207"/>
    </row>
    <row r="2208" spans="18:28" x14ac:dyDescent="0.3">
      <c r="R2208" s="3"/>
      <c r="W2208"/>
      <c r="AB2208"/>
    </row>
    <row r="2209" spans="18:28" x14ac:dyDescent="0.3">
      <c r="R2209" s="3"/>
      <c r="W2209"/>
      <c r="AB2209"/>
    </row>
    <row r="2210" spans="18:28" x14ac:dyDescent="0.3">
      <c r="R2210" s="3"/>
      <c r="W2210"/>
      <c r="AB2210"/>
    </row>
    <row r="2211" spans="18:28" x14ac:dyDescent="0.3">
      <c r="R2211" s="3"/>
      <c r="W2211"/>
      <c r="AB2211"/>
    </row>
    <row r="2212" spans="18:28" x14ac:dyDescent="0.3">
      <c r="R2212" s="3"/>
      <c r="W2212"/>
      <c r="AB2212"/>
    </row>
    <row r="2213" spans="18:28" x14ac:dyDescent="0.3">
      <c r="R2213" s="3"/>
      <c r="W2213"/>
      <c r="AB2213"/>
    </row>
    <row r="2214" spans="18:28" x14ac:dyDescent="0.3">
      <c r="R2214" s="3"/>
      <c r="W2214"/>
      <c r="AB2214"/>
    </row>
    <row r="2215" spans="18:28" x14ac:dyDescent="0.3">
      <c r="R2215" s="3"/>
      <c r="W2215"/>
      <c r="AB2215"/>
    </row>
    <row r="2216" spans="18:28" x14ac:dyDescent="0.3">
      <c r="R2216" s="3"/>
      <c r="W2216"/>
      <c r="AB2216"/>
    </row>
    <row r="2217" spans="18:28" x14ac:dyDescent="0.3">
      <c r="R2217" s="3"/>
      <c r="W2217"/>
      <c r="AB2217"/>
    </row>
    <row r="2218" spans="18:28" x14ac:dyDescent="0.3">
      <c r="R2218" s="3"/>
      <c r="W2218"/>
      <c r="AB2218"/>
    </row>
    <row r="2219" spans="18:28" x14ac:dyDescent="0.3">
      <c r="R2219" s="3"/>
      <c r="W2219"/>
      <c r="AB2219"/>
    </row>
    <row r="2220" spans="18:28" x14ac:dyDescent="0.3">
      <c r="R2220" s="3"/>
      <c r="W2220"/>
      <c r="AB2220"/>
    </row>
    <row r="2221" spans="18:28" x14ac:dyDescent="0.3">
      <c r="R2221" s="3"/>
      <c r="W2221"/>
      <c r="AB2221"/>
    </row>
    <row r="2222" spans="18:28" x14ac:dyDescent="0.3">
      <c r="R2222" s="3"/>
      <c r="W2222"/>
      <c r="AB2222"/>
    </row>
    <row r="2223" spans="18:28" x14ac:dyDescent="0.3">
      <c r="R2223" s="3"/>
      <c r="W2223"/>
      <c r="AB2223"/>
    </row>
    <row r="2224" spans="18:28" x14ac:dyDescent="0.3">
      <c r="R2224" s="3"/>
      <c r="W2224"/>
      <c r="AB2224"/>
    </row>
    <row r="2225" spans="18:28" x14ac:dyDescent="0.3">
      <c r="R2225" s="3"/>
      <c r="W2225"/>
      <c r="AB2225"/>
    </row>
    <row r="2226" spans="18:28" x14ac:dyDescent="0.3">
      <c r="R2226" s="3"/>
      <c r="W2226"/>
      <c r="AB2226"/>
    </row>
    <row r="2227" spans="18:28" x14ac:dyDescent="0.3">
      <c r="R2227" s="3"/>
      <c r="W2227"/>
      <c r="AB2227"/>
    </row>
    <row r="2228" spans="18:28" x14ac:dyDescent="0.3">
      <c r="R2228" s="3"/>
      <c r="W2228"/>
      <c r="AB2228"/>
    </row>
    <row r="2229" spans="18:28" x14ac:dyDescent="0.3">
      <c r="R2229" s="3"/>
      <c r="W2229"/>
      <c r="AB2229"/>
    </row>
    <row r="2230" spans="18:28" x14ac:dyDescent="0.3">
      <c r="R2230" s="3"/>
      <c r="W2230"/>
      <c r="AB2230"/>
    </row>
    <row r="2231" spans="18:28" x14ac:dyDescent="0.3">
      <c r="R2231" s="3"/>
      <c r="W2231"/>
      <c r="AB2231"/>
    </row>
    <row r="2232" spans="18:28" x14ac:dyDescent="0.3">
      <c r="R2232" s="3"/>
      <c r="W2232"/>
      <c r="AB2232"/>
    </row>
    <row r="2233" spans="18:28" x14ac:dyDescent="0.3">
      <c r="R2233" s="3"/>
      <c r="W2233"/>
      <c r="AB2233"/>
    </row>
    <row r="2234" spans="18:28" x14ac:dyDescent="0.3">
      <c r="R2234" s="3"/>
      <c r="W2234"/>
      <c r="AB2234"/>
    </row>
    <row r="2235" spans="18:28" x14ac:dyDescent="0.3">
      <c r="R2235" s="3"/>
      <c r="W2235"/>
      <c r="AB2235"/>
    </row>
    <row r="2236" spans="18:28" x14ac:dyDescent="0.3">
      <c r="R2236" s="3"/>
      <c r="W2236"/>
      <c r="AB2236"/>
    </row>
    <row r="2237" spans="18:28" x14ac:dyDescent="0.3">
      <c r="R2237" s="3"/>
      <c r="W2237"/>
      <c r="AB2237"/>
    </row>
    <row r="2238" spans="18:28" x14ac:dyDescent="0.3">
      <c r="R2238" s="3"/>
      <c r="W2238"/>
      <c r="AB2238"/>
    </row>
    <row r="2239" spans="18:28" x14ac:dyDescent="0.3">
      <c r="R2239" s="3"/>
      <c r="W2239"/>
      <c r="AB2239"/>
    </row>
    <row r="2240" spans="18:28" x14ac:dyDescent="0.3">
      <c r="R2240" s="3"/>
      <c r="W2240"/>
      <c r="AB2240"/>
    </row>
    <row r="2241" spans="18:28" x14ac:dyDescent="0.3">
      <c r="R2241" s="3"/>
      <c r="W2241"/>
      <c r="AB2241"/>
    </row>
    <row r="2242" spans="18:28" x14ac:dyDescent="0.3">
      <c r="R2242" s="3"/>
      <c r="W2242"/>
      <c r="AB2242"/>
    </row>
    <row r="2243" spans="18:28" x14ac:dyDescent="0.3">
      <c r="R2243" s="3"/>
      <c r="W2243"/>
      <c r="AB2243"/>
    </row>
    <row r="2244" spans="18:28" x14ac:dyDescent="0.3">
      <c r="R2244" s="3"/>
      <c r="W2244"/>
      <c r="AB2244"/>
    </row>
    <row r="2245" spans="18:28" x14ac:dyDescent="0.3">
      <c r="R2245" s="3"/>
      <c r="W2245"/>
      <c r="AB2245"/>
    </row>
    <row r="2246" spans="18:28" x14ac:dyDescent="0.3">
      <c r="R2246" s="3"/>
      <c r="W2246"/>
      <c r="AB2246"/>
    </row>
    <row r="2247" spans="18:28" x14ac:dyDescent="0.3">
      <c r="R2247" s="3"/>
      <c r="W2247"/>
      <c r="AB2247"/>
    </row>
    <row r="2248" spans="18:28" x14ac:dyDescent="0.3">
      <c r="R2248" s="3"/>
      <c r="W2248"/>
      <c r="AB2248"/>
    </row>
    <row r="2249" spans="18:28" x14ac:dyDescent="0.3">
      <c r="R2249" s="3"/>
      <c r="W2249"/>
      <c r="AB2249"/>
    </row>
    <row r="2250" spans="18:28" x14ac:dyDescent="0.3">
      <c r="R2250" s="3"/>
      <c r="W2250"/>
      <c r="AB2250"/>
    </row>
    <row r="2251" spans="18:28" x14ac:dyDescent="0.3">
      <c r="R2251" s="3"/>
      <c r="W2251"/>
      <c r="AB2251"/>
    </row>
    <row r="2252" spans="18:28" x14ac:dyDescent="0.3">
      <c r="R2252" s="3"/>
      <c r="W2252"/>
      <c r="AB2252"/>
    </row>
    <row r="2253" spans="18:28" x14ac:dyDescent="0.3">
      <c r="R2253" s="3"/>
      <c r="W2253"/>
      <c r="AB2253"/>
    </row>
    <row r="2254" spans="18:28" x14ac:dyDescent="0.3">
      <c r="R2254" s="3"/>
      <c r="W2254"/>
      <c r="AB2254"/>
    </row>
    <row r="2255" spans="18:28" x14ac:dyDescent="0.3">
      <c r="R2255" s="3"/>
      <c r="W2255"/>
      <c r="AB2255"/>
    </row>
    <row r="2256" spans="18:28" x14ac:dyDescent="0.3">
      <c r="R2256" s="3"/>
      <c r="W2256"/>
      <c r="AB2256"/>
    </row>
    <row r="2257" spans="18:28" x14ac:dyDescent="0.3">
      <c r="R2257" s="3"/>
      <c r="W2257"/>
      <c r="AB2257"/>
    </row>
    <row r="2258" spans="18:28" x14ac:dyDescent="0.3">
      <c r="R2258" s="3"/>
      <c r="W2258"/>
      <c r="AB2258"/>
    </row>
    <row r="2259" spans="18:28" x14ac:dyDescent="0.3">
      <c r="R2259" s="3"/>
      <c r="W2259"/>
      <c r="AB2259"/>
    </row>
    <row r="2260" spans="18:28" x14ac:dyDescent="0.3">
      <c r="R2260" s="3"/>
      <c r="W2260"/>
      <c r="AB2260"/>
    </row>
    <row r="2261" spans="18:28" x14ac:dyDescent="0.3">
      <c r="R2261" s="3"/>
      <c r="W2261"/>
      <c r="AB2261"/>
    </row>
    <row r="2262" spans="18:28" x14ac:dyDescent="0.3">
      <c r="R2262" s="3"/>
      <c r="W2262"/>
      <c r="AB2262"/>
    </row>
    <row r="2263" spans="18:28" x14ac:dyDescent="0.3">
      <c r="R2263" s="3"/>
      <c r="W2263"/>
      <c r="AB2263"/>
    </row>
    <row r="2264" spans="18:28" x14ac:dyDescent="0.3">
      <c r="R2264" s="3"/>
      <c r="W2264"/>
      <c r="AB2264"/>
    </row>
    <row r="2265" spans="18:28" x14ac:dyDescent="0.3">
      <c r="R2265" s="3"/>
      <c r="W2265"/>
      <c r="AB2265"/>
    </row>
    <row r="2266" spans="18:28" x14ac:dyDescent="0.3">
      <c r="R2266" s="3"/>
      <c r="W2266"/>
      <c r="AB2266"/>
    </row>
    <row r="2267" spans="18:28" x14ac:dyDescent="0.3">
      <c r="R2267" s="3"/>
      <c r="W2267"/>
      <c r="AB2267"/>
    </row>
    <row r="2268" spans="18:28" x14ac:dyDescent="0.3">
      <c r="R2268" s="3"/>
      <c r="W2268"/>
      <c r="AB2268"/>
    </row>
    <row r="2269" spans="18:28" x14ac:dyDescent="0.3">
      <c r="R2269" s="3"/>
      <c r="W2269"/>
      <c r="AB2269"/>
    </row>
    <row r="2270" spans="18:28" x14ac:dyDescent="0.3">
      <c r="R2270" s="3"/>
      <c r="W2270"/>
      <c r="AB2270"/>
    </row>
    <row r="2271" spans="18:28" x14ac:dyDescent="0.3">
      <c r="R2271" s="3"/>
      <c r="W2271"/>
      <c r="AB2271"/>
    </row>
    <row r="2272" spans="18:28" x14ac:dyDescent="0.3">
      <c r="R2272" s="3"/>
      <c r="W2272"/>
      <c r="AB2272"/>
    </row>
    <row r="2273" spans="18:28" x14ac:dyDescent="0.3">
      <c r="R2273" s="3"/>
      <c r="W2273"/>
      <c r="AB2273"/>
    </row>
    <row r="2274" spans="18:28" x14ac:dyDescent="0.3">
      <c r="R2274" s="3"/>
      <c r="W2274"/>
      <c r="AB2274"/>
    </row>
    <row r="2275" spans="18:28" x14ac:dyDescent="0.3">
      <c r="R2275" s="3"/>
      <c r="W2275"/>
      <c r="AB2275"/>
    </row>
    <row r="2276" spans="18:28" x14ac:dyDescent="0.3">
      <c r="R2276" s="3"/>
      <c r="W2276"/>
      <c r="AB2276"/>
    </row>
    <row r="2277" spans="18:28" x14ac:dyDescent="0.3">
      <c r="R2277" s="3"/>
      <c r="W2277"/>
      <c r="AB2277"/>
    </row>
    <row r="2278" spans="18:28" x14ac:dyDescent="0.3">
      <c r="R2278" s="3"/>
      <c r="W2278"/>
      <c r="AB2278"/>
    </row>
    <row r="2279" spans="18:28" x14ac:dyDescent="0.3">
      <c r="R2279" s="3"/>
      <c r="W2279"/>
      <c r="AB2279"/>
    </row>
    <row r="2280" spans="18:28" x14ac:dyDescent="0.3">
      <c r="R2280" s="3"/>
      <c r="W2280"/>
      <c r="AB2280"/>
    </row>
    <row r="2281" spans="18:28" x14ac:dyDescent="0.3">
      <c r="R2281" s="3"/>
      <c r="W2281"/>
      <c r="AB2281"/>
    </row>
    <row r="2282" spans="18:28" x14ac:dyDescent="0.3">
      <c r="R2282" s="3"/>
      <c r="W2282"/>
      <c r="AB2282"/>
    </row>
    <row r="2283" spans="18:28" x14ac:dyDescent="0.3">
      <c r="R2283" s="3"/>
      <c r="W2283"/>
      <c r="AB2283"/>
    </row>
    <row r="2284" spans="18:28" x14ac:dyDescent="0.3">
      <c r="R2284" s="3"/>
      <c r="W2284"/>
      <c r="AB2284"/>
    </row>
    <row r="2285" spans="18:28" x14ac:dyDescent="0.3">
      <c r="R2285" s="3"/>
      <c r="W2285"/>
      <c r="AB2285"/>
    </row>
    <row r="2286" spans="18:28" x14ac:dyDescent="0.3">
      <c r="R2286" s="3"/>
      <c r="W2286"/>
      <c r="AB2286"/>
    </row>
    <row r="2287" spans="18:28" x14ac:dyDescent="0.3">
      <c r="R2287" s="3"/>
      <c r="W2287"/>
      <c r="AB2287"/>
    </row>
    <row r="2288" spans="18:28" x14ac:dyDescent="0.3">
      <c r="R2288" s="3"/>
      <c r="W2288"/>
      <c r="AB2288"/>
    </row>
    <row r="2289" spans="18:28" x14ac:dyDescent="0.3">
      <c r="R2289" s="3"/>
      <c r="W2289"/>
      <c r="AB2289"/>
    </row>
    <row r="2290" spans="18:28" x14ac:dyDescent="0.3">
      <c r="R2290" s="3"/>
      <c r="W2290"/>
      <c r="AB2290"/>
    </row>
    <row r="2291" spans="18:28" x14ac:dyDescent="0.3">
      <c r="R2291" s="3"/>
      <c r="W2291"/>
      <c r="AB2291"/>
    </row>
    <row r="2292" spans="18:28" x14ac:dyDescent="0.3">
      <c r="R2292" s="3"/>
      <c r="W2292"/>
      <c r="AB2292"/>
    </row>
    <row r="2293" spans="18:28" x14ac:dyDescent="0.3">
      <c r="R2293" s="3"/>
      <c r="W2293"/>
      <c r="AB2293"/>
    </row>
    <row r="2294" spans="18:28" x14ac:dyDescent="0.3">
      <c r="R2294" s="3"/>
      <c r="W2294"/>
      <c r="AB2294"/>
    </row>
    <row r="2295" spans="18:28" x14ac:dyDescent="0.3">
      <c r="R2295" s="3"/>
      <c r="W2295"/>
      <c r="AB2295"/>
    </row>
    <row r="2296" spans="18:28" x14ac:dyDescent="0.3">
      <c r="R2296" s="3"/>
      <c r="W2296"/>
      <c r="AB2296"/>
    </row>
    <row r="2297" spans="18:28" x14ac:dyDescent="0.3">
      <c r="R2297" s="3"/>
      <c r="W2297"/>
      <c r="AB2297"/>
    </row>
    <row r="2298" spans="18:28" x14ac:dyDescent="0.3">
      <c r="R2298" s="3"/>
      <c r="W2298"/>
      <c r="AB2298"/>
    </row>
    <row r="2299" spans="18:28" x14ac:dyDescent="0.3">
      <c r="R2299" s="3"/>
      <c r="W2299"/>
      <c r="AB2299"/>
    </row>
    <row r="2300" spans="18:28" x14ac:dyDescent="0.3">
      <c r="R2300" s="3"/>
      <c r="W2300"/>
      <c r="AB2300"/>
    </row>
    <row r="2301" spans="18:28" x14ac:dyDescent="0.3">
      <c r="R2301" s="3"/>
      <c r="W2301"/>
      <c r="AB2301"/>
    </row>
    <row r="2302" spans="18:28" x14ac:dyDescent="0.3">
      <c r="R2302" s="3"/>
      <c r="W2302"/>
      <c r="AB2302"/>
    </row>
    <row r="2303" spans="18:28" x14ac:dyDescent="0.3">
      <c r="R2303" s="3"/>
      <c r="W2303"/>
      <c r="AB2303"/>
    </row>
    <row r="2304" spans="18:28" x14ac:dyDescent="0.3">
      <c r="R2304" s="3"/>
      <c r="W2304"/>
      <c r="AB2304"/>
    </row>
    <row r="2305" spans="18:28" x14ac:dyDescent="0.3">
      <c r="R2305" s="3"/>
      <c r="W2305"/>
      <c r="AB2305"/>
    </row>
    <row r="2306" spans="18:28" x14ac:dyDescent="0.3">
      <c r="R2306" s="3"/>
      <c r="W2306"/>
      <c r="AB2306"/>
    </row>
    <row r="2307" spans="18:28" x14ac:dyDescent="0.3">
      <c r="R2307" s="3"/>
      <c r="W2307"/>
      <c r="AB2307"/>
    </row>
    <row r="2308" spans="18:28" x14ac:dyDescent="0.3">
      <c r="R2308" s="3"/>
      <c r="W2308"/>
      <c r="AB2308"/>
    </row>
    <row r="2309" spans="18:28" x14ac:dyDescent="0.3">
      <c r="R2309" s="3"/>
      <c r="W2309"/>
      <c r="AB2309"/>
    </row>
    <row r="2310" spans="18:28" x14ac:dyDescent="0.3">
      <c r="R2310" s="3"/>
      <c r="W2310"/>
      <c r="AB2310"/>
    </row>
    <row r="2311" spans="18:28" x14ac:dyDescent="0.3">
      <c r="R2311" s="3"/>
      <c r="W2311"/>
      <c r="AB2311"/>
    </row>
    <row r="2312" spans="18:28" x14ac:dyDescent="0.3">
      <c r="R2312" s="3"/>
      <c r="W2312"/>
      <c r="AB2312"/>
    </row>
    <row r="2313" spans="18:28" x14ac:dyDescent="0.3">
      <c r="R2313" s="3"/>
      <c r="W2313"/>
      <c r="AB2313"/>
    </row>
    <row r="2314" spans="18:28" x14ac:dyDescent="0.3">
      <c r="R2314" s="3"/>
      <c r="W2314"/>
      <c r="AB2314"/>
    </row>
    <row r="2315" spans="18:28" x14ac:dyDescent="0.3">
      <c r="R2315" s="3"/>
      <c r="W2315"/>
      <c r="AB2315"/>
    </row>
    <row r="2316" spans="18:28" x14ac:dyDescent="0.3">
      <c r="R2316" s="3"/>
      <c r="W2316"/>
      <c r="AB2316"/>
    </row>
    <row r="2317" spans="18:28" x14ac:dyDescent="0.3">
      <c r="R2317" s="3"/>
      <c r="W2317"/>
      <c r="AB2317"/>
    </row>
    <row r="2318" spans="18:28" x14ac:dyDescent="0.3">
      <c r="R2318" s="3"/>
      <c r="W2318"/>
      <c r="AB2318"/>
    </row>
    <row r="2319" spans="18:28" x14ac:dyDescent="0.3">
      <c r="R2319" s="3"/>
      <c r="W2319"/>
      <c r="AB2319"/>
    </row>
    <row r="2320" spans="18:28" x14ac:dyDescent="0.3">
      <c r="R2320" s="3"/>
      <c r="W2320"/>
      <c r="AB2320"/>
    </row>
    <row r="2321" spans="18:28" x14ac:dyDescent="0.3">
      <c r="R2321" s="3"/>
      <c r="W2321"/>
      <c r="AB2321"/>
    </row>
    <row r="2322" spans="18:28" x14ac:dyDescent="0.3">
      <c r="R2322" s="3"/>
    </row>
    <row r="2323" spans="18:28" x14ac:dyDescent="0.3">
      <c r="R2323" s="3"/>
    </row>
    <row r="2324" spans="18:28" x14ac:dyDescent="0.3">
      <c r="R2324" s="3"/>
    </row>
    <row r="2325" spans="18:28" x14ac:dyDescent="0.3">
      <c r="R2325" s="3"/>
    </row>
    <row r="2326" spans="18:28" x14ac:dyDescent="0.3">
      <c r="R2326" s="3"/>
    </row>
    <row r="2327" spans="18:28" x14ac:dyDescent="0.3">
      <c r="R2327" s="3"/>
    </row>
    <row r="2328" spans="18:28" x14ac:dyDescent="0.3">
      <c r="R2328" s="3"/>
    </row>
    <row r="2329" spans="18:28" x14ac:dyDescent="0.3">
      <c r="R2329" s="3"/>
    </row>
    <row r="2330" spans="18:28" x14ac:dyDescent="0.3">
      <c r="R2330" s="3"/>
    </row>
    <row r="2331" spans="18:28" x14ac:dyDescent="0.3">
      <c r="R2331" s="3"/>
    </row>
    <row r="2332" spans="18:28" x14ac:dyDescent="0.3">
      <c r="R2332" s="3"/>
    </row>
    <row r="2333" spans="18:28" x14ac:dyDescent="0.3">
      <c r="R2333" s="3"/>
    </row>
    <row r="2334" spans="18:28" x14ac:dyDescent="0.3">
      <c r="R2334" s="3"/>
    </row>
    <row r="2335" spans="18:28" x14ac:dyDescent="0.3">
      <c r="R2335" s="3"/>
    </row>
    <row r="2336" spans="18:28" x14ac:dyDescent="0.3">
      <c r="R2336" s="3"/>
    </row>
    <row r="2337" spans="18:18" x14ac:dyDescent="0.3">
      <c r="R2337" s="3"/>
    </row>
    <row r="2338" spans="18:18" x14ac:dyDescent="0.3">
      <c r="R2338" s="3"/>
    </row>
    <row r="2339" spans="18:18" x14ac:dyDescent="0.3">
      <c r="R2339" s="3"/>
    </row>
    <row r="2340" spans="18:18" x14ac:dyDescent="0.3">
      <c r="R2340" s="3"/>
    </row>
    <row r="2341" spans="18:18" x14ac:dyDescent="0.3">
      <c r="R2341" s="3"/>
    </row>
    <row r="2342" spans="18:18" x14ac:dyDescent="0.3">
      <c r="R2342" s="3"/>
    </row>
    <row r="2343" spans="18:18" x14ac:dyDescent="0.3">
      <c r="R2343" s="3"/>
    </row>
    <row r="2344" spans="18:18" x14ac:dyDescent="0.3">
      <c r="R2344" s="3"/>
    </row>
    <row r="2345" spans="18:18" x14ac:dyDescent="0.3">
      <c r="R2345" s="3"/>
    </row>
    <row r="2346" spans="18:18" x14ac:dyDescent="0.3">
      <c r="R2346" s="3"/>
    </row>
    <row r="2347" spans="18:18" x14ac:dyDescent="0.3">
      <c r="R2347" s="3"/>
    </row>
    <row r="2348" spans="18:18" x14ac:dyDescent="0.3">
      <c r="R2348" s="3"/>
    </row>
    <row r="2349" spans="18:18" x14ac:dyDescent="0.3">
      <c r="R2349" s="3"/>
    </row>
    <row r="2350" spans="18:18" x14ac:dyDescent="0.3">
      <c r="R2350" s="3"/>
    </row>
    <row r="2351" spans="18:18" x14ac:dyDescent="0.3">
      <c r="R2351" s="3"/>
    </row>
    <row r="2352" spans="18:18" x14ac:dyDescent="0.3">
      <c r="R2352" s="3"/>
    </row>
    <row r="2353" spans="18:18" x14ac:dyDescent="0.3">
      <c r="R2353" s="3"/>
    </row>
    <row r="2354" spans="18:18" x14ac:dyDescent="0.3">
      <c r="R2354" s="3"/>
    </row>
    <row r="2355" spans="18:18" x14ac:dyDescent="0.3">
      <c r="R2355" s="3"/>
    </row>
    <row r="2356" spans="18:18" x14ac:dyDescent="0.3">
      <c r="R2356" s="3"/>
    </row>
    <row r="2357" spans="18:18" x14ac:dyDescent="0.3">
      <c r="R2357" s="3"/>
    </row>
    <row r="2358" spans="18:18" x14ac:dyDescent="0.3">
      <c r="R2358" s="3"/>
    </row>
    <row r="2359" spans="18:18" x14ac:dyDescent="0.3">
      <c r="R2359" s="3"/>
    </row>
    <row r="2360" spans="18:18" x14ac:dyDescent="0.3">
      <c r="R2360" s="3"/>
    </row>
    <row r="2361" spans="18:18" x14ac:dyDescent="0.3">
      <c r="R2361" s="3"/>
    </row>
    <row r="2362" spans="18:18" x14ac:dyDescent="0.3">
      <c r="R2362" s="3"/>
    </row>
    <row r="2363" spans="18:18" x14ac:dyDescent="0.3">
      <c r="R2363" s="3"/>
    </row>
    <row r="2364" spans="18:18" x14ac:dyDescent="0.3">
      <c r="R2364" s="3"/>
    </row>
    <row r="2365" spans="18:18" x14ac:dyDescent="0.3">
      <c r="R2365" s="3"/>
    </row>
    <row r="2366" spans="18:18" x14ac:dyDescent="0.3">
      <c r="R2366" s="3"/>
    </row>
    <row r="2367" spans="18:18" x14ac:dyDescent="0.3">
      <c r="R2367" s="3"/>
    </row>
    <row r="2368" spans="18:18" x14ac:dyDescent="0.3">
      <c r="R2368" s="3"/>
    </row>
    <row r="2369" spans="18:18" x14ac:dyDescent="0.3">
      <c r="R2369" s="3"/>
    </row>
    <row r="2370" spans="18:18" x14ac:dyDescent="0.3">
      <c r="R2370" s="3"/>
    </row>
    <row r="2371" spans="18:18" x14ac:dyDescent="0.3">
      <c r="R2371" s="3"/>
    </row>
    <row r="2372" spans="18:18" x14ac:dyDescent="0.3">
      <c r="R2372" s="3"/>
    </row>
    <row r="2373" spans="18:18" x14ac:dyDescent="0.3">
      <c r="R2373" s="3"/>
    </row>
    <row r="2374" spans="18:18" x14ac:dyDescent="0.3">
      <c r="R2374" s="3"/>
    </row>
    <row r="2375" spans="18:18" x14ac:dyDescent="0.3">
      <c r="R2375" s="3"/>
    </row>
    <row r="2376" spans="18:18" x14ac:dyDescent="0.3">
      <c r="R2376" s="3"/>
    </row>
    <row r="2377" spans="18:18" x14ac:dyDescent="0.3">
      <c r="R2377" s="3"/>
    </row>
    <row r="2378" spans="18:18" x14ac:dyDescent="0.3">
      <c r="R2378" s="3"/>
    </row>
    <row r="2379" spans="18:18" x14ac:dyDescent="0.3">
      <c r="R2379" s="3"/>
    </row>
    <row r="2380" spans="18:18" x14ac:dyDescent="0.3">
      <c r="R2380" s="3"/>
    </row>
    <row r="2381" spans="18:18" x14ac:dyDescent="0.3">
      <c r="R2381" s="3"/>
    </row>
    <row r="2382" spans="18:18" x14ac:dyDescent="0.3">
      <c r="R2382" s="3"/>
    </row>
    <row r="2383" spans="18:18" x14ac:dyDescent="0.3">
      <c r="R2383" s="3"/>
    </row>
    <row r="2384" spans="18:18" x14ac:dyDescent="0.3">
      <c r="R2384" s="3"/>
    </row>
    <row r="2385" spans="18:18" x14ac:dyDescent="0.3">
      <c r="R2385" s="3"/>
    </row>
    <row r="2386" spans="18:18" x14ac:dyDescent="0.3">
      <c r="R2386" s="3"/>
    </row>
    <row r="2387" spans="18:18" x14ac:dyDescent="0.3">
      <c r="R2387" s="3"/>
    </row>
    <row r="2388" spans="18:18" x14ac:dyDescent="0.3">
      <c r="R2388" s="3"/>
    </row>
    <row r="2389" spans="18:18" x14ac:dyDescent="0.3">
      <c r="R2389" s="3"/>
    </row>
    <row r="2390" spans="18:18" x14ac:dyDescent="0.3">
      <c r="R2390" s="3"/>
    </row>
    <row r="2391" spans="18:18" x14ac:dyDescent="0.3">
      <c r="R2391" s="3"/>
    </row>
    <row r="2392" spans="18:18" x14ac:dyDescent="0.3">
      <c r="R2392" s="3"/>
    </row>
    <row r="2393" spans="18:18" x14ac:dyDescent="0.3">
      <c r="R2393" s="3"/>
    </row>
    <row r="2394" spans="18:18" x14ac:dyDescent="0.3">
      <c r="R2394" s="3"/>
    </row>
    <row r="2395" spans="18:18" x14ac:dyDescent="0.3">
      <c r="R2395" s="3"/>
    </row>
    <row r="2396" spans="18:18" x14ac:dyDescent="0.3">
      <c r="R2396" s="3"/>
    </row>
    <row r="2397" spans="18:18" x14ac:dyDescent="0.3">
      <c r="R2397" s="3"/>
    </row>
    <row r="2398" spans="18:18" x14ac:dyDescent="0.3">
      <c r="R2398" s="3"/>
    </row>
    <row r="2399" spans="18:18" x14ac:dyDescent="0.3">
      <c r="R2399" s="3"/>
    </row>
    <row r="2400" spans="18:18" x14ac:dyDescent="0.3">
      <c r="R2400" s="3"/>
    </row>
    <row r="2401" spans="18:18" x14ac:dyDescent="0.3">
      <c r="R2401" s="3"/>
    </row>
    <row r="2402" spans="18:18" x14ac:dyDescent="0.3">
      <c r="R2402" s="3"/>
    </row>
    <row r="2403" spans="18:18" x14ac:dyDescent="0.3">
      <c r="R2403" s="3"/>
    </row>
    <row r="2404" spans="18:18" x14ac:dyDescent="0.3">
      <c r="R2404" s="3"/>
    </row>
    <row r="2405" spans="18:18" x14ac:dyDescent="0.3">
      <c r="R2405" s="3"/>
    </row>
    <row r="2406" spans="18:18" x14ac:dyDescent="0.3">
      <c r="R2406" s="3"/>
    </row>
    <row r="2407" spans="18:18" x14ac:dyDescent="0.3">
      <c r="R2407" s="3"/>
    </row>
    <row r="2408" spans="18:18" x14ac:dyDescent="0.3">
      <c r="R2408" s="3"/>
    </row>
    <row r="2409" spans="18:18" x14ac:dyDescent="0.3">
      <c r="R2409" s="3"/>
    </row>
    <row r="2410" spans="18:18" x14ac:dyDescent="0.3">
      <c r="R2410" s="3"/>
    </row>
    <row r="2411" spans="18:18" x14ac:dyDescent="0.3">
      <c r="R2411" s="3"/>
    </row>
    <row r="2412" spans="18:18" x14ac:dyDescent="0.3">
      <c r="R2412" s="3"/>
    </row>
    <row r="2413" spans="18:18" x14ac:dyDescent="0.3">
      <c r="R2413" s="3"/>
    </row>
    <row r="2414" spans="18:18" x14ac:dyDescent="0.3">
      <c r="R2414" s="3"/>
    </row>
    <row r="2415" spans="18:18" x14ac:dyDescent="0.3">
      <c r="R2415" s="3"/>
    </row>
    <row r="2416" spans="18:18" x14ac:dyDescent="0.3">
      <c r="R2416" s="3"/>
    </row>
    <row r="2417" spans="18:18" x14ac:dyDescent="0.3">
      <c r="R2417" s="3"/>
    </row>
    <row r="2418" spans="18:18" x14ac:dyDescent="0.3">
      <c r="R2418" s="3"/>
    </row>
    <row r="2419" spans="18:18" x14ac:dyDescent="0.3">
      <c r="R2419" s="3"/>
    </row>
    <row r="2420" spans="18:18" x14ac:dyDescent="0.3">
      <c r="R2420" s="3"/>
    </row>
    <row r="2421" spans="18:18" x14ac:dyDescent="0.3">
      <c r="R2421" s="3"/>
    </row>
    <row r="2422" spans="18:18" x14ac:dyDescent="0.3">
      <c r="R2422" s="3"/>
    </row>
    <row r="2423" spans="18:18" x14ac:dyDescent="0.3">
      <c r="R2423" s="3"/>
    </row>
    <row r="2424" spans="18:18" x14ac:dyDescent="0.3">
      <c r="R2424" s="3"/>
    </row>
    <row r="2425" spans="18:18" x14ac:dyDescent="0.3">
      <c r="R2425" s="3"/>
    </row>
    <row r="2426" spans="18:18" x14ac:dyDescent="0.3">
      <c r="R2426" s="3"/>
    </row>
    <row r="2427" spans="18:18" x14ac:dyDescent="0.3">
      <c r="R2427" s="3"/>
    </row>
    <row r="2428" spans="18:18" x14ac:dyDescent="0.3">
      <c r="R2428" s="3"/>
    </row>
    <row r="2429" spans="18:18" x14ac:dyDescent="0.3">
      <c r="R2429" s="3"/>
    </row>
    <row r="2430" spans="18:18" x14ac:dyDescent="0.3">
      <c r="R2430" s="3"/>
    </row>
    <row r="2431" spans="18:18" x14ac:dyDescent="0.3">
      <c r="R2431" s="3"/>
    </row>
    <row r="2432" spans="18:18" x14ac:dyDescent="0.3">
      <c r="R2432" s="3"/>
    </row>
    <row r="2433" spans="18:18" x14ac:dyDescent="0.3">
      <c r="R2433" s="3"/>
    </row>
    <row r="2434" spans="18:18" x14ac:dyDescent="0.3">
      <c r="R2434" s="3"/>
    </row>
    <row r="2435" spans="18:18" x14ac:dyDescent="0.3">
      <c r="R2435" s="3"/>
    </row>
    <row r="2436" spans="18:18" x14ac:dyDescent="0.3">
      <c r="R2436" s="3"/>
    </row>
    <row r="2437" spans="18:18" x14ac:dyDescent="0.3">
      <c r="R2437" s="3"/>
    </row>
    <row r="2438" spans="18:18" x14ac:dyDescent="0.3">
      <c r="R2438" s="3"/>
    </row>
    <row r="2439" spans="18:18" x14ac:dyDescent="0.3">
      <c r="R2439" s="3"/>
    </row>
    <row r="2440" spans="18:18" x14ac:dyDescent="0.3">
      <c r="R2440" s="3"/>
    </row>
    <row r="2441" spans="18:18" x14ac:dyDescent="0.3">
      <c r="R2441" s="3"/>
    </row>
    <row r="2442" spans="18:18" x14ac:dyDescent="0.3">
      <c r="R2442" s="3"/>
    </row>
    <row r="2443" spans="18:18" x14ac:dyDescent="0.3">
      <c r="R2443" s="3"/>
    </row>
    <row r="2444" spans="18:18" x14ac:dyDescent="0.3">
      <c r="R2444" s="3"/>
    </row>
    <row r="2445" spans="18:18" x14ac:dyDescent="0.3">
      <c r="R2445" s="3"/>
    </row>
    <row r="2446" spans="18:18" x14ac:dyDescent="0.3">
      <c r="R2446" s="3"/>
    </row>
    <row r="2447" spans="18:18" x14ac:dyDescent="0.3">
      <c r="R2447" s="3"/>
    </row>
    <row r="2448" spans="18:18" x14ac:dyDescent="0.3">
      <c r="R2448" s="3"/>
    </row>
    <row r="2449" spans="18:18" x14ac:dyDescent="0.3">
      <c r="R2449" s="3"/>
    </row>
    <row r="2450" spans="18:18" x14ac:dyDescent="0.3">
      <c r="R2450" s="3"/>
    </row>
    <row r="2451" spans="18:18" x14ac:dyDescent="0.3">
      <c r="R2451" s="3"/>
    </row>
    <row r="2452" spans="18:18" x14ac:dyDescent="0.3">
      <c r="R2452" s="3"/>
    </row>
    <row r="2453" spans="18:18" x14ac:dyDescent="0.3">
      <c r="R2453" s="3"/>
    </row>
    <row r="2454" spans="18:18" x14ac:dyDescent="0.3">
      <c r="R2454" s="3"/>
    </row>
    <row r="2455" spans="18:18" x14ac:dyDescent="0.3">
      <c r="R2455" s="3"/>
    </row>
    <row r="2456" spans="18:18" x14ac:dyDescent="0.3">
      <c r="R2456" s="3"/>
    </row>
    <row r="2457" spans="18:18" x14ac:dyDescent="0.3">
      <c r="R2457" s="3"/>
    </row>
    <row r="2458" spans="18:18" x14ac:dyDescent="0.3">
      <c r="R2458" s="3"/>
    </row>
    <row r="2459" spans="18:18" x14ac:dyDescent="0.3">
      <c r="R2459" s="3"/>
    </row>
    <row r="2460" spans="18:18" x14ac:dyDescent="0.3">
      <c r="R2460" s="3"/>
    </row>
    <row r="2461" spans="18:18" x14ac:dyDescent="0.3">
      <c r="R2461" s="3"/>
    </row>
    <row r="2462" spans="18:18" x14ac:dyDescent="0.3">
      <c r="R2462" s="3"/>
    </row>
    <row r="2463" spans="18:18" x14ac:dyDescent="0.3">
      <c r="R2463" s="3"/>
    </row>
    <row r="2464" spans="18:18" x14ac:dyDescent="0.3">
      <c r="R2464" s="3"/>
    </row>
    <row r="2465" spans="18:18" x14ac:dyDescent="0.3">
      <c r="R2465" s="3"/>
    </row>
    <row r="2466" spans="18:18" x14ac:dyDescent="0.3">
      <c r="R2466" s="3"/>
    </row>
    <row r="2467" spans="18:18" x14ac:dyDescent="0.3">
      <c r="R2467" s="3"/>
    </row>
    <row r="2468" spans="18:18" x14ac:dyDescent="0.3">
      <c r="R2468" s="3"/>
    </row>
    <row r="2469" spans="18:18" x14ac:dyDescent="0.3">
      <c r="R2469" s="3"/>
    </row>
    <row r="2470" spans="18:18" x14ac:dyDescent="0.3">
      <c r="R2470" s="3"/>
    </row>
    <row r="2471" spans="18:18" x14ac:dyDescent="0.3">
      <c r="R2471" s="3"/>
    </row>
    <row r="2472" spans="18:18" x14ac:dyDescent="0.3">
      <c r="R2472" s="3"/>
    </row>
    <row r="2473" spans="18:18" x14ac:dyDescent="0.3">
      <c r="R2473" s="3"/>
    </row>
    <row r="2474" spans="18:18" x14ac:dyDescent="0.3">
      <c r="R2474" s="3"/>
    </row>
    <row r="2475" spans="18:18" x14ac:dyDescent="0.3">
      <c r="R2475" s="3"/>
    </row>
    <row r="2476" spans="18:18" x14ac:dyDescent="0.3">
      <c r="R2476" s="3"/>
    </row>
    <row r="2477" spans="18:18" x14ac:dyDescent="0.3">
      <c r="R2477" s="3"/>
    </row>
    <row r="2478" spans="18:18" x14ac:dyDescent="0.3">
      <c r="R2478" s="3"/>
    </row>
    <row r="2479" spans="18:18" x14ac:dyDescent="0.3">
      <c r="R2479" s="3"/>
    </row>
    <row r="2480" spans="18:18" x14ac:dyDescent="0.3">
      <c r="R2480" s="3"/>
    </row>
    <row r="2481" spans="18:18" x14ac:dyDescent="0.3">
      <c r="R2481" s="3"/>
    </row>
    <row r="2482" spans="18:18" x14ac:dyDescent="0.3">
      <c r="R2482" s="3"/>
    </row>
    <row r="2483" spans="18:18" x14ac:dyDescent="0.3">
      <c r="R2483" s="3"/>
    </row>
    <row r="2484" spans="18:18" x14ac:dyDescent="0.3">
      <c r="R2484" s="3"/>
    </row>
    <row r="2485" spans="18:18" x14ac:dyDescent="0.3">
      <c r="R2485" s="3"/>
    </row>
    <row r="2486" spans="18:18" x14ac:dyDescent="0.3">
      <c r="R2486" s="3"/>
    </row>
    <row r="2487" spans="18:18" x14ac:dyDescent="0.3">
      <c r="R2487" s="3"/>
    </row>
    <row r="2488" spans="18:18" x14ac:dyDescent="0.3">
      <c r="R2488" s="3"/>
    </row>
    <row r="2489" spans="18:18" x14ac:dyDescent="0.3">
      <c r="R2489" s="3"/>
    </row>
    <row r="2490" spans="18:18" x14ac:dyDescent="0.3">
      <c r="R2490" s="3"/>
    </row>
    <row r="2491" spans="18:18" x14ac:dyDescent="0.3">
      <c r="R2491" s="3"/>
    </row>
    <row r="2492" spans="18:18" x14ac:dyDescent="0.3">
      <c r="R2492" s="3"/>
    </row>
    <row r="2493" spans="18:18" x14ac:dyDescent="0.3">
      <c r="R2493" s="3"/>
    </row>
    <row r="2494" spans="18:18" x14ac:dyDescent="0.3">
      <c r="R2494" s="3"/>
    </row>
    <row r="2495" spans="18:18" x14ac:dyDescent="0.3">
      <c r="R2495" s="3"/>
    </row>
    <row r="2496" spans="18:18" x14ac:dyDescent="0.3">
      <c r="R2496" s="3"/>
    </row>
    <row r="2497" spans="18:18" x14ac:dyDescent="0.3">
      <c r="R2497" s="3"/>
    </row>
    <row r="2498" spans="18:18" x14ac:dyDescent="0.3">
      <c r="R2498" s="3"/>
    </row>
    <row r="2499" spans="18:18" x14ac:dyDescent="0.3">
      <c r="R2499" s="3"/>
    </row>
    <row r="2500" spans="18:18" x14ac:dyDescent="0.3">
      <c r="R2500" s="3"/>
    </row>
    <row r="2501" spans="18:18" x14ac:dyDescent="0.3">
      <c r="R2501" s="3"/>
    </row>
    <row r="2502" spans="18:18" x14ac:dyDescent="0.3">
      <c r="R2502" s="3"/>
    </row>
    <row r="2503" spans="18:18" x14ac:dyDescent="0.3">
      <c r="R2503" s="3"/>
    </row>
    <row r="2504" spans="18:18" x14ac:dyDescent="0.3">
      <c r="R2504" s="3"/>
    </row>
    <row r="2505" spans="18:18" x14ac:dyDescent="0.3">
      <c r="R2505" s="3"/>
    </row>
    <row r="2506" spans="18:18" x14ac:dyDescent="0.3">
      <c r="R2506" s="3"/>
    </row>
    <row r="2507" spans="18:18" x14ac:dyDescent="0.3">
      <c r="R2507" s="3"/>
    </row>
    <row r="2508" spans="18:18" x14ac:dyDescent="0.3">
      <c r="R2508" s="3"/>
    </row>
    <row r="2509" spans="18:18" x14ac:dyDescent="0.3">
      <c r="R2509" s="3"/>
    </row>
    <row r="2510" spans="18:18" x14ac:dyDescent="0.3">
      <c r="R2510" s="3"/>
    </row>
    <row r="2511" spans="18:18" x14ac:dyDescent="0.3">
      <c r="R2511" s="3"/>
    </row>
    <row r="2512" spans="18:18" x14ac:dyDescent="0.3">
      <c r="R2512" s="3"/>
    </row>
    <row r="2513" spans="18:18" x14ac:dyDescent="0.3">
      <c r="R2513" s="3"/>
    </row>
    <row r="2514" spans="18:18" x14ac:dyDescent="0.3">
      <c r="R2514" s="3"/>
    </row>
    <row r="2515" spans="18:18" x14ac:dyDescent="0.3">
      <c r="R2515" s="3"/>
    </row>
    <row r="2516" spans="18:18" x14ac:dyDescent="0.3">
      <c r="R2516" s="3"/>
    </row>
    <row r="2517" spans="18:18" x14ac:dyDescent="0.3">
      <c r="R2517" s="3"/>
    </row>
    <row r="2518" spans="18:18" x14ac:dyDescent="0.3">
      <c r="R2518" s="3"/>
    </row>
    <row r="2519" spans="18:18" x14ac:dyDescent="0.3">
      <c r="R2519" s="3"/>
    </row>
    <row r="2520" spans="18:18" x14ac:dyDescent="0.3">
      <c r="R2520" s="3"/>
    </row>
    <row r="2521" spans="18:18" x14ac:dyDescent="0.3">
      <c r="R2521" s="3"/>
    </row>
    <row r="2522" spans="18:18" x14ac:dyDescent="0.3">
      <c r="R2522" s="3"/>
    </row>
    <row r="2523" spans="18:18" x14ac:dyDescent="0.3">
      <c r="R2523" s="3"/>
    </row>
    <row r="2524" spans="18:18" x14ac:dyDescent="0.3">
      <c r="R2524" s="3"/>
    </row>
    <row r="2525" spans="18:18" x14ac:dyDescent="0.3">
      <c r="R2525" s="3"/>
    </row>
    <row r="2526" spans="18:18" x14ac:dyDescent="0.3">
      <c r="R2526" s="3"/>
    </row>
    <row r="2527" spans="18:18" x14ac:dyDescent="0.3">
      <c r="R2527" s="3"/>
    </row>
    <row r="2528" spans="18:18" x14ac:dyDescent="0.3">
      <c r="R2528" s="3"/>
    </row>
    <row r="2529" spans="18:18" x14ac:dyDescent="0.3">
      <c r="R2529" s="3"/>
    </row>
    <row r="2530" spans="18:18" x14ac:dyDescent="0.3">
      <c r="R2530" s="3"/>
    </row>
    <row r="2531" spans="18:18" x14ac:dyDescent="0.3">
      <c r="R2531" s="3"/>
    </row>
    <row r="2532" spans="18:18" x14ac:dyDescent="0.3">
      <c r="R2532" s="3"/>
    </row>
    <row r="2533" spans="18:18" x14ac:dyDescent="0.3">
      <c r="R2533" s="3"/>
    </row>
    <row r="2534" spans="18:18" x14ac:dyDescent="0.3">
      <c r="R2534" s="3"/>
    </row>
    <row r="2535" spans="18:18" x14ac:dyDescent="0.3">
      <c r="R2535" s="3"/>
    </row>
    <row r="2536" spans="18:18" x14ac:dyDescent="0.3">
      <c r="R2536" s="3"/>
    </row>
    <row r="2537" spans="18:18" x14ac:dyDescent="0.3">
      <c r="R2537" s="3"/>
    </row>
    <row r="2538" spans="18:18" x14ac:dyDescent="0.3">
      <c r="R2538" s="3"/>
    </row>
    <row r="2539" spans="18:18" x14ac:dyDescent="0.3">
      <c r="R2539" s="3"/>
    </row>
    <row r="2540" spans="18:18" x14ac:dyDescent="0.3">
      <c r="R2540" s="3"/>
    </row>
    <row r="2541" spans="18:18" x14ac:dyDescent="0.3">
      <c r="R2541" s="3"/>
    </row>
    <row r="2542" spans="18:18" x14ac:dyDescent="0.3">
      <c r="R2542" s="3"/>
    </row>
    <row r="2543" spans="18:18" x14ac:dyDescent="0.3">
      <c r="R2543" s="3"/>
    </row>
    <row r="2544" spans="18:18" x14ac:dyDescent="0.3">
      <c r="R2544" s="3"/>
    </row>
    <row r="2545" spans="18:18" x14ac:dyDescent="0.3">
      <c r="R2545" s="3"/>
    </row>
    <row r="2546" spans="18:18" x14ac:dyDescent="0.3">
      <c r="R2546" s="3"/>
    </row>
    <row r="2547" spans="18:18" x14ac:dyDescent="0.3">
      <c r="R2547" s="3"/>
    </row>
    <row r="2548" spans="18:18" x14ac:dyDescent="0.3">
      <c r="R2548" s="3"/>
    </row>
    <row r="2549" spans="18:18" x14ac:dyDescent="0.3">
      <c r="R2549" s="3"/>
    </row>
    <row r="2550" spans="18:18" x14ac:dyDescent="0.3">
      <c r="R2550" s="3"/>
    </row>
    <row r="2551" spans="18:18" x14ac:dyDescent="0.3">
      <c r="R2551" s="3"/>
    </row>
    <row r="2552" spans="18:18" x14ac:dyDescent="0.3">
      <c r="R2552" s="3"/>
    </row>
    <row r="2553" spans="18:18" x14ac:dyDescent="0.3">
      <c r="R2553" s="3"/>
    </row>
    <row r="2554" spans="18:18" x14ac:dyDescent="0.3">
      <c r="R2554" s="3"/>
    </row>
    <row r="2555" spans="18:18" x14ac:dyDescent="0.3">
      <c r="R2555" s="3"/>
    </row>
    <row r="2556" spans="18:18" x14ac:dyDescent="0.3">
      <c r="R2556" s="3"/>
    </row>
    <row r="2557" spans="18:18" x14ac:dyDescent="0.3">
      <c r="R2557" s="3"/>
    </row>
    <row r="2558" spans="18:18" x14ac:dyDescent="0.3">
      <c r="R2558" s="3"/>
    </row>
    <row r="2559" spans="18:18" x14ac:dyDescent="0.3">
      <c r="R2559" s="3"/>
    </row>
    <row r="2560" spans="18:18" x14ac:dyDescent="0.3">
      <c r="R2560" s="3"/>
    </row>
    <row r="2561" spans="18:18" x14ac:dyDescent="0.3">
      <c r="R2561" s="3"/>
    </row>
    <row r="2562" spans="18:18" x14ac:dyDescent="0.3">
      <c r="R2562" s="3"/>
    </row>
    <row r="2563" spans="18:18" x14ac:dyDescent="0.3">
      <c r="R2563" s="3"/>
    </row>
    <row r="2564" spans="18:18" x14ac:dyDescent="0.3">
      <c r="R2564" s="3"/>
    </row>
    <row r="2565" spans="18:18" x14ac:dyDescent="0.3">
      <c r="R2565" s="3"/>
    </row>
    <row r="2566" spans="18:18" x14ac:dyDescent="0.3">
      <c r="R2566" s="3"/>
    </row>
    <row r="2567" spans="18:18" x14ac:dyDescent="0.3">
      <c r="R2567" s="3"/>
    </row>
    <row r="2568" spans="18:18" x14ac:dyDescent="0.3">
      <c r="R2568" s="3"/>
    </row>
    <row r="2569" spans="18:18" x14ac:dyDescent="0.3">
      <c r="R2569" s="3"/>
    </row>
    <row r="2570" spans="18:18" x14ac:dyDescent="0.3">
      <c r="R2570" s="3"/>
    </row>
    <row r="2571" spans="18:18" x14ac:dyDescent="0.3">
      <c r="R2571" s="3"/>
    </row>
    <row r="2572" spans="18:18" x14ac:dyDescent="0.3">
      <c r="R2572" s="3"/>
    </row>
    <row r="2573" spans="18:18" x14ac:dyDescent="0.3">
      <c r="R2573" s="3"/>
    </row>
    <row r="2574" spans="18:18" x14ac:dyDescent="0.3">
      <c r="R2574" s="3"/>
    </row>
    <row r="2575" spans="18:18" x14ac:dyDescent="0.3">
      <c r="R2575" s="3"/>
    </row>
    <row r="2576" spans="18:18" x14ac:dyDescent="0.3">
      <c r="R2576" s="3"/>
    </row>
    <row r="2577" spans="18:18" x14ac:dyDescent="0.3">
      <c r="R2577" s="3"/>
    </row>
    <row r="2578" spans="18:18" x14ac:dyDescent="0.3">
      <c r="R2578" s="3"/>
    </row>
    <row r="2579" spans="18:18" x14ac:dyDescent="0.3">
      <c r="R2579" s="3"/>
    </row>
    <row r="2580" spans="18:18" x14ac:dyDescent="0.3">
      <c r="R2580" s="3"/>
    </row>
    <row r="2581" spans="18:18" x14ac:dyDescent="0.3">
      <c r="R2581" s="3"/>
    </row>
    <row r="2582" spans="18:18" x14ac:dyDescent="0.3">
      <c r="R2582" s="3"/>
    </row>
    <row r="2583" spans="18:18" x14ac:dyDescent="0.3">
      <c r="R2583" s="3"/>
    </row>
    <row r="2584" spans="18:18" x14ac:dyDescent="0.3">
      <c r="R2584" s="3"/>
    </row>
    <row r="2585" spans="18:18" x14ac:dyDescent="0.3">
      <c r="R2585" s="3"/>
    </row>
    <row r="2586" spans="18:18" x14ac:dyDescent="0.3">
      <c r="R2586" s="3"/>
    </row>
    <row r="2587" spans="18:18" x14ac:dyDescent="0.3">
      <c r="R2587" s="3"/>
    </row>
    <row r="2588" spans="18:18" x14ac:dyDescent="0.3">
      <c r="R2588" s="3"/>
    </row>
    <row r="2589" spans="18:18" x14ac:dyDescent="0.3">
      <c r="R2589" s="3"/>
    </row>
    <row r="2590" spans="18:18" x14ac:dyDescent="0.3">
      <c r="R2590" s="3"/>
    </row>
    <row r="2591" spans="18:18" x14ac:dyDescent="0.3">
      <c r="R2591" s="3"/>
    </row>
    <row r="2592" spans="18:18" x14ac:dyDescent="0.3">
      <c r="R2592" s="3"/>
    </row>
    <row r="2593" spans="18:18" x14ac:dyDescent="0.3">
      <c r="R2593" s="3"/>
    </row>
    <row r="2594" spans="18:18" x14ac:dyDescent="0.3">
      <c r="R2594" s="3"/>
    </row>
    <row r="2595" spans="18:18" x14ac:dyDescent="0.3">
      <c r="R2595" s="3"/>
    </row>
    <row r="2596" spans="18:18" x14ac:dyDescent="0.3">
      <c r="R2596" s="3"/>
    </row>
    <row r="2597" spans="18:18" x14ac:dyDescent="0.3">
      <c r="R2597" s="3"/>
    </row>
    <row r="2598" spans="18:18" x14ac:dyDescent="0.3">
      <c r="R2598" s="3"/>
    </row>
    <row r="2599" spans="18:18" x14ac:dyDescent="0.3">
      <c r="R2599" s="3"/>
    </row>
    <row r="2600" spans="18:18" x14ac:dyDescent="0.3">
      <c r="R2600" s="3"/>
    </row>
    <row r="2601" spans="18:18" x14ac:dyDescent="0.3">
      <c r="R2601" s="3"/>
    </row>
    <row r="2602" spans="18:18" x14ac:dyDescent="0.3">
      <c r="R2602" s="3"/>
    </row>
    <row r="2603" spans="18:18" x14ac:dyDescent="0.3">
      <c r="R2603" s="3"/>
    </row>
    <row r="2604" spans="18:18" x14ac:dyDescent="0.3">
      <c r="R2604" s="3"/>
    </row>
    <row r="2605" spans="18:18" x14ac:dyDescent="0.3">
      <c r="R2605" s="3"/>
    </row>
    <row r="2606" spans="18:18" x14ac:dyDescent="0.3">
      <c r="R2606" s="3"/>
    </row>
    <row r="2607" spans="18:18" x14ac:dyDescent="0.3">
      <c r="R2607" s="3"/>
    </row>
    <row r="2608" spans="18:18" x14ac:dyDescent="0.3">
      <c r="R2608" s="3"/>
    </row>
    <row r="2609" spans="18:18" x14ac:dyDescent="0.3">
      <c r="R2609" s="3"/>
    </row>
    <row r="2610" spans="18:18" x14ac:dyDescent="0.3">
      <c r="R2610" s="3"/>
    </row>
    <row r="2611" spans="18:18" x14ac:dyDescent="0.3">
      <c r="R2611" s="3"/>
    </row>
    <row r="2612" spans="18:18" x14ac:dyDescent="0.3">
      <c r="R2612" s="3"/>
    </row>
    <row r="2613" spans="18:18" x14ac:dyDescent="0.3">
      <c r="R2613" s="3"/>
    </row>
    <row r="2614" spans="18:18" x14ac:dyDescent="0.3">
      <c r="R2614" s="3"/>
    </row>
    <row r="2615" spans="18:18" x14ac:dyDescent="0.3">
      <c r="R2615" s="3"/>
    </row>
    <row r="2616" spans="18:18" x14ac:dyDescent="0.3">
      <c r="R2616" s="3"/>
    </row>
    <row r="2617" spans="18:18" x14ac:dyDescent="0.3">
      <c r="R2617" s="3"/>
    </row>
    <row r="2618" spans="18:18" x14ac:dyDescent="0.3">
      <c r="R2618" s="3"/>
    </row>
    <row r="2619" spans="18:18" x14ac:dyDescent="0.3">
      <c r="R2619" s="3"/>
    </row>
    <row r="2620" spans="18:18" x14ac:dyDescent="0.3">
      <c r="R2620" s="3"/>
    </row>
    <row r="2621" spans="18:18" x14ac:dyDescent="0.3">
      <c r="R2621" s="3"/>
    </row>
    <row r="2622" spans="18:18" x14ac:dyDescent="0.3">
      <c r="R2622" s="3"/>
    </row>
    <row r="2623" spans="18:18" x14ac:dyDescent="0.3">
      <c r="R2623" s="3"/>
    </row>
    <row r="2624" spans="18:18" x14ac:dyDescent="0.3">
      <c r="R2624" s="3"/>
    </row>
    <row r="2625" spans="18:18" x14ac:dyDescent="0.3">
      <c r="R2625" s="3"/>
    </row>
    <row r="2626" spans="18:18" x14ac:dyDescent="0.3">
      <c r="R2626" s="3"/>
    </row>
    <row r="2627" spans="18:18" x14ac:dyDescent="0.3">
      <c r="R2627" s="3"/>
    </row>
    <row r="2628" spans="18:18" x14ac:dyDescent="0.3">
      <c r="R2628" s="3"/>
    </row>
    <row r="2629" spans="18:18" x14ac:dyDescent="0.3">
      <c r="R2629" s="3"/>
    </row>
    <row r="2630" spans="18:18" x14ac:dyDescent="0.3">
      <c r="R2630" s="3"/>
    </row>
    <row r="2631" spans="18:18" x14ac:dyDescent="0.3">
      <c r="R2631" s="3"/>
    </row>
    <row r="2632" spans="18:18" x14ac:dyDescent="0.3">
      <c r="R2632" s="3"/>
    </row>
    <row r="2633" spans="18:18" x14ac:dyDescent="0.3">
      <c r="R2633" s="3"/>
    </row>
    <row r="2634" spans="18:18" x14ac:dyDescent="0.3">
      <c r="R2634" s="3"/>
    </row>
    <row r="2635" spans="18:18" x14ac:dyDescent="0.3">
      <c r="R2635" s="3"/>
    </row>
    <row r="2636" spans="18:18" x14ac:dyDescent="0.3">
      <c r="R2636" s="3"/>
    </row>
    <row r="2637" spans="18:18" x14ac:dyDescent="0.3">
      <c r="R2637" s="3"/>
    </row>
    <row r="2638" spans="18:18" x14ac:dyDescent="0.3">
      <c r="R2638" s="3"/>
    </row>
    <row r="2639" spans="18:18" x14ac:dyDescent="0.3">
      <c r="R2639" s="3"/>
    </row>
    <row r="2640" spans="18:18" x14ac:dyDescent="0.3">
      <c r="R2640" s="3"/>
    </row>
    <row r="2641" spans="18:18" x14ac:dyDescent="0.3">
      <c r="R2641" s="3"/>
    </row>
    <row r="2642" spans="18:18" x14ac:dyDescent="0.3">
      <c r="R2642" s="3"/>
    </row>
    <row r="2643" spans="18:18" x14ac:dyDescent="0.3">
      <c r="R2643" s="3"/>
    </row>
    <row r="2644" spans="18:18" x14ac:dyDescent="0.3">
      <c r="R2644" s="3"/>
    </row>
    <row r="2645" spans="18:18" x14ac:dyDescent="0.3">
      <c r="R2645" s="3"/>
    </row>
    <row r="2646" spans="18:18" x14ac:dyDescent="0.3">
      <c r="R2646" s="3"/>
    </row>
    <row r="2647" spans="18:18" x14ac:dyDescent="0.3">
      <c r="R2647" s="3"/>
    </row>
    <row r="2648" spans="18:18" x14ac:dyDescent="0.3">
      <c r="R2648" s="3"/>
    </row>
    <row r="2649" spans="18:18" x14ac:dyDescent="0.3">
      <c r="R2649" s="3"/>
    </row>
    <row r="2650" spans="18:18" x14ac:dyDescent="0.3">
      <c r="R2650" s="3"/>
    </row>
    <row r="2651" spans="18:18" x14ac:dyDescent="0.3">
      <c r="R2651" s="3"/>
    </row>
    <row r="2652" spans="18:18" x14ac:dyDescent="0.3">
      <c r="R2652" s="3"/>
    </row>
    <row r="2653" spans="18:18" x14ac:dyDescent="0.3">
      <c r="R2653" s="3"/>
    </row>
    <row r="2654" spans="18:18" x14ac:dyDescent="0.3">
      <c r="R2654" s="3"/>
    </row>
    <row r="2655" spans="18:18" x14ac:dyDescent="0.3">
      <c r="R2655" s="3"/>
    </row>
    <row r="2656" spans="18:18" x14ac:dyDescent="0.3">
      <c r="R2656" s="3"/>
    </row>
    <row r="2657" spans="18:18" x14ac:dyDescent="0.3">
      <c r="R2657" s="3"/>
    </row>
    <row r="2658" spans="18:18" x14ac:dyDescent="0.3">
      <c r="R2658" s="3"/>
    </row>
    <row r="2659" spans="18:18" x14ac:dyDescent="0.3">
      <c r="R2659" s="3"/>
    </row>
    <row r="2660" spans="18:18" x14ac:dyDescent="0.3">
      <c r="R2660" s="3"/>
    </row>
    <row r="2661" spans="18:18" x14ac:dyDescent="0.3">
      <c r="R2661" s="3"/>
    </row>
    <row r="2662" spans="18:18" x14ac:dyDescent="0.3">
      <c r="R2662" s="3"/>
    </row>
    <row r="2663" spans="18:18" x14ac:dyDescent="0.3">
      <c r="R2663" s="3"/>
    </row>
    <row r="2664" spans="18:18" x14ac:dyDescent="0.3">
      <c r="R2664" s="3"/>
    </row>
    <row r="2665" spans="18:18" x14ac:dyDescent="0.3">
      <c r="R2665" s="3"/>
    </row>
    <row r="2666" spans="18:18" x14ac:dyDescent="0.3">
      <c r="R2666" s="3"/>
    </row>
    <row r="2667" spans="18:18" x14ac:dyDescent="0.3">
      <c r="R2667" s="3"/>
    </row>
    <row r="2668" spans="18:18" x14ac:dyDescent="0.3">
      <c r="R2668" s="3"/>
    </row>
    <row r="2669" spans="18:18" x14ac:dyDescent="0.3">
      <c r="R2669" s="3"/>
    </row>
    <row r="2670" spans="18:18" x14ac:dyDescent="0.3">
      <c r="R2670" s="3"/>
    </row>
    <row r="2671" spans="18:18" x14ac:dyDescent="0.3">
      <c r="R2671" s="3"/>
    </row>
    <row r="2672" spans="18:18" x14ac:dyDescent="0.3">
      <c r="R2672" s="3"/>
    </row>
    <row r="2673" spans="18:18" x14ac:dyDescent="0.3">
      <c r="R2673" s="3"/>
    </row>
    <row r="2674" spans="18:18" x14ac:dyDescent="0.3">
      <c r="R2674" s="3"/>
    </row>
    <row r="2675" spans="18:18" x14ac:dyDescent="0.3">
      <c r="R2675" s="3"/>
    </row>
    <row r="2676" spans="18:18" x14ac:dyDescent="0.3">
      <c r="R2676" s="3"/>
    </row>
    <row r="2677" spans="18:18" x14ac:dyDescent="0.3">
      <c r="R2677" s="3"/>
    </row>
    <row r="2678" spans="18:18" x14ac:dyDescent="0.3">
      <c r="R2678" s="3"/>
    </row>
    <row r="2679" spans="18:18" x14ac:dyDescent="0.3">
      <c r="R2679" s="3"/>
    </row>
    <row r="2680" spans="18:18" x14ac:dyDescent="0.3">
      <c r="R2680" s="3"/>
    </row>
    <row r="2681" spans="18:18" x14ac:dyDescent="0.3">
      <c r="R2681" s="3"/>
    </row>
    <row r="2682" spans="18:18" x14ac:dyDescent="0.3">
      <c r="R2682" s="3"/>
    </row>
    <row r="2683" spans="18:18" x14ac:dyDescent="0.3">
      <c r="R2683" s="3"/>
    </row>
    <row r="2684" spans="18:18" x14ac:dyDescent="0.3">
      <c r="R2684" s="3"/>
    </row>
    <row r="2685" spans="18:18" x14ac:dyDescent="0.3">
      <c r="R2685" s="3"/>
    </row>
    <row r="2686" spans="18:18" x14ac:dyDescent="0.3">
      <c r="R2686" s="3"/>
    </row>
    <row r="2687" spans="18:18" x14ac:dyDescent="0.3">
      <c r="R2687" s="3"/>
    </row>
    <row r="2688" spans="18:18" x14ac:dyDescent="0.3">
      <c r="R2688" s="3"/>
    </row>
    <row r="2689" spans="18:18" x14ac:dyDescent="0.3">
      <c r="R2689" s="3"/>
    </row>
    <row r="2690" spans="18:18" x14ac:dyDescent="0.3">
      <c r="R2690" s="3"/>
    </row>
    <row r="2691" spans="18:18" x14ac:dyDescent="0.3">
      <c r="R2691" s="3"/>
    </row>
    <row r="2692" spans="18:18" x14ac:dyDescent="0.3">
      <c r="R2692" s="3"/>
    </row>
    <row r="2693" spans="18:18" x14ac:dyDescent="0.3">
      <c r="R2693" s="3"/>
    </row>
    <row r="2694" spans="18:18" x14ac:dyDescent="0.3">
      <c r="R2694" s="3"/>
    </row>
    <row r="2695" spans="18:18" x14ac:dyDescent="0.3">
      <c r="R2695" s="3"/>
    </row>
    <row r="2696" spans="18:18" x14ac:dyDescent="0.3">
      <c r="R2696" s="3"/>
    </row>
    <row r="2697" spans="18:18" x14ac:dyDescent="0.3">
      <c r="R2697" s="3"/>
    </row>
    <row r="2698" spans="18:18" x14ac:dyDescent="0.3">
      <c r="R2698" s="3"/>
    </row>
    <row r="2699" spans="18:18" x14ac:dyDescent="0.3">
      <c r="R2699" s="3"/>
    </row>
    <row r="2700" spans="18:18" x14ac:dyDescent="0.3">
      <c r="R2700" s="3"/>
    </row>
    <row r="2701" spans="18:18" x14ac:dyDescent="0.3">
      <c r="R2701" s="3"/>
    </row>
    <row r="2702" spans="18:18" x14ac:dyDescent="0.3">
      <c r="R2702" s="3"/>
    </row>
    <row r="2703" spans="18:18" x14ac:dyDescent="0.3">
      <c r="R2703" s="3"/>
    </row>
    <row r="2704" spans="18:18" x14ac:dyDescent="0.3">
      <c r="R2704" s="3"/>
    </row>
    <row r="2705" spans="18:18" x14ac:dyDescent="0.3">
      <c r="R2705" s="3"/>
    </row>
    <row r="2706" spans="18:18" x14ac:dyDescent="0.3">
      <c r="R2706" s="3"/>
    </row>
    <row r="2707" spans="18:18" x14ac:dyDescent="0.3">
      <c r="R2707" s="3"/>
    </row>
    <row r="2708" spans="18:18" x14ac:dyDescent="0.3">
      <c r="R2708" s="3"/>
    </row>
    <row r="2709" spans="18:18" x14ac:dyDescent="0.3">
      <c r="R2709" s="3"/>
    </row>
    <row r="2710" spans="18:18" x14ac:dyDescent="0.3">
      <c r="R2710" s="3"/>
    </row>
    <row r="2711" spans="18:18" x14ac:dyDescent="0.3">
      <c r="R2711" s="3"/>
    </row>
    <row r="2712" spans="18:18" x14ac:dyDescent="0.3">
      <c r="R2712" s="3"/>
    </row>
    <row r="2713" spans="18:18" x14ac:dyDescent="0.3">
      <c r="R2713" s="3"/>
    </row>
    <row r="2714" spans="18:18" x14ac:dyDescent="0.3">
      <c r="R2714" s="3"/>
    </row>
    <row r="2715" spans="18:18" x14ac:dyDescent="0.3">
      <c r="R2715" s="3"/>
    </row>
    <row r="2716" spans="18:18" x14ac:dyDescent="0.3">
      <c r="R2716" s="3"/>
    </row>
    <row r="2717" spans="18:18" x14ac:dyDescent="0.3">
      <c r="R2717" s="3"/>
    </row>
    <row r="2718" spans="18:18" x14ac:dyDescent="0.3">
      <c r="R2718" s="3"/>
    </row>
    <row r="2719" spans="18:18" x14ac:dyDescent="0.3">
      <c r="R2719" s="3"/>
    </row>
    <row r="2720" spans="18:18" x14ac:dyDescent="0.3">
      <c r="R2720" s="3"/>
    </row>
    <row r="2721" spans="18:18" x14ac:dyDescent="0.3">
      <c r="R2721" s="3"/>
    </row>
    <row r="2722" spans="18:18" x14ac:dyDescent="0.3">
      <c r="R2722" s="3"/>
    </row>
    <row r="2723" spans="18:18" x14ac:dyDescent="0.3">
      <c r="R2723" s="3"/>
    </row>
    <row r="2724" spans="18:18" x14ac:dyDescent="0.3">
      <c r="R2724" s="3"/>
    </row>
    <row r="2725" spans="18:18" x14ac:dyDescent="0.3">
      <c r="R2725" s="3"/>
    </row>
    <row r="2726" spans="18:18" x14ac:dyDescent="0.3">
      <c r="R2726" s="3"/>
    </row>
    <row r="2727" spans="18:18" x14ac:dyDescent="0.3">
      <c r="R2727" s="3"/>
    </row>
    <row r="2728" spans="18:18" x14ac:dyDescent="0.3">
      <c r="R2728" s="3"/>
    </row>
    <row r="2729" spans="18:18" x14ac:dyDescent="0.3">
      <c r="R2729" s="3"/>
    </row>
    <row r="2730" spans="18:18" x14ac:dyDescent="0.3">
      <c r="R2730" s="3"/>
    </row>
    <row r="2731" spans="18:18" x14ac:dyDescent="0.3">
      <c r="R2731" s="3"/>
    </row>
    <row r="2732" spans="18:18" x14ac:dyDescent="0.3">
      <c r="R2732" s="3"/>
    </row>
    <row r="2733" spans="18:18" x14ac:dyDescent="0.3">
      <c r="R2733" s="3"/>
    </row>
    <row r="2734" spans="18:18" x14ac:dyDescent="0.3">
      <c r="R2734" s="3"/>
    </row>
    <row r="2735" spans="18:18" x14ac:dyDescent="0.3">
      <c r="R2735" s="3"/>
    </row>
    <row r="2736" spans="18:18" x14ac:dyDescent="0.3">
      <c r="R2736" s="3"/>
    </row>
    <row r="2737" spans="18:18" x14ac:dyDescent="0.3">
      <c r="R2737" s="3"/>
    </row>
    <row r="2738" spans="18:18" x14ac:dyDescent="0.3">
      <c r="R2738" s="3"/>
    </row>
    <row r="2739" spans="18:18" x14ac:dyDescent="0.3">
      <c r="R2739" s="3"/>
    </row>
    <row r="2740" spans="18:18" x14ac:dyDescent="0.3">
      <c r="R2740" s="3"/>
    </row>
    <row r="2741" spans="18:18" x14ac:dyDescent="0.3">
      <c r="R2741" s="3"/>
    </row>
    <row r="2742" spans="18:18" x14ac:dyDescent="0.3">
      <c r="R2742" s="3"/>
    </row>
    <row r="2743" spans="18:18" x14ac:dyDescent="0.3">
      <c r="R2743" s="3"/>
    </row>
    <row r="2744" spans="18:18" x14ac:dyDescent="0.3">
      <c r="R2744" s="3"/>
    </row>
    <row r="2745" spans="18:18" x14ac:dyDescent="0.3">
      <c r="R2745" s="3"/>
    </row>
    <row r="2746" spans="18:18" x14ac:dyDescent="0.3">
      <c r="R2746" s="3"/>
    </row>
    <row r="2747" spans="18:18" x14ac:dyDescent="0.3">
      <c r="R2747" s="3"/>
    </row>
    <row r="2748" spans="18:18" x14ac:dyDescent="0.3">
      <c r="R2748" s="3"/>
    </row>
    <row r="2749" spans="18:18" x14ac:dyDescent="0.3">
      <c r="R2749" s="3"/>
    </row>
    <row r="2750" spans="18:18" x14ac:dyDescent="0.3">
      <c r="R2750" s="3"/>
    </row>
    <row r="2751" spans="18:18" x14ac:dyDescent="0.3">
      <c r="R2751" s="3"/>
    </row>
    <row r="2752" spans="18:18" x14ac:dyDescent="0.3">
      <c r="R2752" s="3"/>
    </row>
    <row r="2753" spans="18:18" x14ac:dyDescent="0.3">
      <c r="R2753" s="3"/>
    </row>
    <row r="2754" spans="18:18" x14ac:dyDescent="0.3">
      <c r="R2754" s="3"/>
    </row>
    <row r="2755" spans="18:18" x14ac:dyDescent="0.3">
      <c r="R2755" s="3"/>
    </row>
    <row r="2756" spans="18:18" x14ac:dyDescent="0.3">
      <c r="R2756" s="3"/>
    </row>
    <row r="2757" spans="18:18" x14ac:dyDescent="0.3">
      <c r="R2757" s="3"/>
    </row>
    <row r="2758" spans="18:18" x14ac:dyDescent="0.3">
      <c r="R2758" s="3"/>
    </row>
    <row r="2759" spans="18:18" x14ac:dyDescent="0.3">
      <c r="R2759" s="3"/>
    </row>
    <row r="2760" spans="18:18" x14ac:dyDescent="0.3">
      <c r="R2760" s="3"/>
    </row>
    <row r="2761" spans="18:18" x14ac:dyDescent="0.3">
      <c r="R2761" s="3"/>
    </row>
    <row r="2762" spans="18:18" x14ac:dyDescent="0.3">
      <c r="R2762" s="3"/>
    </row>
    <row r="2763" spans="18:18" x14ac:dyDescent="0.3">
      <c r="R2763" s="3"/>
    </row>
    <row r="2764" spans="18:18" x14ac:dyDescent="0.3">
      <c r="R2764" s="3"/>
    </row>
    <row r="2765" spans="18:18" x14ac:dyDescent="0.3">
      <c r="R2765" s="3"/>
    </row>
    <row r="2766" spans="18:18" x14ac:dyDescent="0.3">
      <c r="R2766" s="3"/>
    </row>
    <row r="2767" spans="18:18" x14ac:dyDescent="0.3">
      <c r="R2767" s="3"/>
    </row>
    <row r="2768" spans="18:18" x14ac:dyDescent="0.3">
      <c r="R2768" s="3"/>
    </row>
    <row r="2769" spans="18:18" x14ac:dyDescent="0.3">
      <c r="R2769" s="3"/>
    </row>
    <row r="2770" spans="18:18" x14ac:dyDescent="0.3">
      <c r="R2770" s="3"/>
    </row>
    <row r="2771" spans="18:18" x14ac:dyDescent="0.3">
      <c r="R2771" s="3"/>
    </row>
    <row r="2772" spans="18:18" x14ac:dyDescent="0.3">
      <c r="R2772" s="3"/>
    </row>
    <row r="2773" spans="18:18" x14ac:dyDescent="0.3">
      <c r="R2773" s="3"/>
    </row>
    <row r="2774" spans="18:18" x14ac:dyDescent="0.3">
      <c r="R2774" s="3"/>
    </row>
    <row r="2775" spans="18:18" x14ac:dyDescent="0.3">
      <c r="R2775" s="3"/>
    </row>
    <row r="2776" spans="18:18" x14ac:dyDescent="0.3">
      <c r="R2776" s="3"/>
    </row>
    <row r="2777" spans="18:18" x14ac:dyDescent="0.3">
      <c r="R2777" s="3"/>
    </row>
    <row r="2778" spans="18:18" x14ac:dyDescent="0.3">
      <c r="R2778" s="3"/>
    </row>
    <row r="2779" spans="18:18" x14ac:dyDescent="0.3">
      <c r="R2779" s="3"/>
    </row>
    <row r="2780" spans="18:18" x14ac:dyDescent="0.3">
      <c r="R2780" s="3"/>
    </row>
    <row r="2781" spans="18:18" x14ac:dyDescent="0.3">
      <c r="R2781" s="3"/>
    </row>
    <row r="2782" spans="18:18" x14ac:dyDescent="0.3">
      <c r="R2782" s="3"/>
    </row>
    <row r="2783" spans="18:18" x14ac:dyDescent="0.3">
      <c r="R2783" s="3"/>
    </row>
    <row r="2784" spans="18:18" x14ac:dyDescent="0.3">
      <c r="R2784" s="3"/>
    </row>
    <row r="2785" spans="18:18" x14ac:dyDescent="0.3">
      <c r="R2785" s="3"/>
    </row>
    <row r="2786" spans="18:18" x14ac:dyDescent="0.3">
      <c r="R2786" s="3"/>
    </row>
    <row r="2787" spans="18:18" x14ac:dyDescent="0.3">
      <c r="R2787" s="3"/>
    </row>
    <row r="2788" spans="18:18" x14ac:dyDescent="0.3">
      <c r="R2788" s="3"/>
    </row>
    <row r="2789" spans="18:18" x14ac:dyDescent="0.3">
      <c r="R2789" s="3"/>
    </row>
    <row r="2790" spans="18:18" x14ac:dyDescent="0.3">
      <c r="R2790" s="3"/>
    </row>
    <row r="2791" spans="18:18" x14ac:dyDescent="0.3">
      <c r="R2791" s="3"/>
    </row>
    <row r="2792" spans="18:18" x14ac:dyDescent="0.3">
      <c r="R2792" s="3"/>
    </row>
    <row r="2793" spans="18:18" x14ac:dyDescent="0.3">
      <c r="R2793" s="3"/>
    </row>
    <row r="2794" spans="18:18" x14ac:dyDescent="0.3">
      <c r="R2794" s="3"/>
    </row>
    <row r="2795" spans="18:18" x14ac:dyDescent="0.3">
      <c r="R2795" s="3"/>
    </row>
    <row r="2796" spans="18:18" x14ac:dyDescent="0.3">
      <c r="R2796" s="3"/>
    </row>
    <row r="2797" spans="18:18" x14ac:dyDescent="0.3">
      <c r="R2797" s="3"/>
    </row>
    <row r="2798" spans="18:18" x14ac:dyDescent="0.3">
      <c r="R2798" s="3"/>
    </row>
    <row r="2799" spans="18:18" x14ac:dyDescent="0.3">
      <c r="R2799" s="3"/>
    </row>
    <row r="2800" spans="18:18" x14ac:dyDescent="0.3">
      <c r="R2800" s="3"/>
    </row>
    <row r="2801" spans="18:18" x14ac:dyDescent="0.3">
      <c r="R2801" s="3"/>
    </row>
    <row r="2802" spans="18:18" x14ac:dyDescent="0.3">
      <c r="R2802" s="3"/>
    </row>
    <row r="2803" spans="18:18" x14ac:dyDescent="0.3">
      <c r="R2803" s="3"/>
    </row>
    <row r="2804" spans="18:18" x14ac:dyDescent="0.3">
      <c r="R2804" s="3"/>
    </row>
    <row r="2805" spans="18:18" x14ac:dyDescent="0.3">
      <c r="R2805" s="3"/>
    </row>
    <row r="2806" spans="18:18" x14ac:dyDescent="0.3">
      <c r="R2806" s="3"/>
    </row>
    <row r="2807" spans="18:18" x14ac:dyDescent="0.3">
      <c r="R2807" s="3"/>
    </row>
    <row r="2808" spans="18:18" x14ac:dyDescent="0.3">
      <c r="R2808" s="3"/>
    </row>
    <row r="2809" spans="18:18" x14ac:dyDescent="0.3">
      <c r="R2809" s="3"/>
    </row>
    <row r="2810" spans="18:18" x14ac:dyDescent="0.3">
      <c r="R2810" s="3"/>
    </row>
    <row r="2811" spans="18:18" x14ac:dyDescent="0.3">
      <c r="R2811" s="3"/>
    </row>
    <row r="2812" spans="18:18" x14ac:dyDescent="0.3">
      <c r="R2812" s="3"/>
    </row>
    <row r="2813" spans="18:18" x14ac:dyDescent="0.3">
      <c r="R2813" s="3"/>
    </row>
    <row r="2814" spans="18:18" x14ac:dyDescent="0.3">
      <c r="R2814" s="3"/>
    </row>
    <row r="2815" spans="18:18" x14ac:dyDescent="0.3">
      <c r="R2815" s="3"/>
    </row>
    <row r="2816" spans="18:18" x14ac:dyDescent="0.3">
      <c r="R2816" s="3"/>
    </row>
    <row r="2817" spans="18:18" x14ac:dyDescent="0.3">
      <c r="R2817" s="3"/>
    </row>
    <row r="2818" spans="18:18" x14ac:dyDescent="0.3">
      <c r="R2818" s="3"/>
    </row>
    <row r="2819" spans="18:18" x14ac:dyDescent="0.3">
      <c r="R2819" s="3"/>
    </row>
    <row r="2820" spans="18:18" x14ac:dyDescent="0.3">
      <c r="R2820" s="3"/>
    </row>
    <row r="2821" spans="18:18" x14ac:dyDescent="0.3">
      <c r="R2821" s="3"/>
    </row>
    <row r="2822" spans="18:18" x14ac:dyDescent="0.3">
      <c r="R2822" s="3"/>
    </row>
    <row r="2823" spans="18:18" x14ac:dyDescent="0.3">
      <c r="R2823" s="3"/>
    </row>
    <row r="2824" spans="18:18" x14ac:dyDescent="0.3">
      <c r="R2824" s="3"/>
    </row>
    <row r="2825" spans="18:18" x14ac:dyDescent="0.3">
      <c r="R2825" s="3"/>
    </row>
    <row r="2826" spans="18:18" x14ac:dyDescent="0.3">
      <c r="R2826" s="3"/>
    </row>
    <row r="2827" spans="18:18" x14ac:dyDescent="0.3">
      <c r="R2827" s="3"/>
    </row>
    <row r="2828" spans="18:18" x14ac:dyDescent="0.3">
      <c r="R2828" s="3"/>
    </row>
    <row r="2829" spans="18:18" x14ac:dyDescent="0.3">
      <c r="R2829" s="3"/>
    </row>
    <row r="2830" spans="18:18" x14ac:dyDescent="0.3">
      <c r="R2830" s="3"/>
    </row>
    <row r="2831" spans="18:18" x14ac:dyDescent="0.3">
      <c r="R2831" s="3"/>
    </row>
    <row r="2832" spans="18:18" x14ac:dyDescent="0.3">
      <c r="R2832" s="3"/>
    </row>
    <row r="2833" spans="18:18" x14ac:dyDescent="0.3">
      <c r="R2833" s="3"/>
    </row>
    <row r="2834" spans="18:18" x14ac:dyDescent="0.3">
      <c r="R2834" s="3"/>
    </row>
    <row r="2835" spans="18:18" x14ac:dyDescent="0.3">
      <c r="R2835" s="3"/>
    </row>
    <row r="2836" spans="18:18" x14ac:dyDescent="0.3">
      <c r="R2836" s="3"/>
    </row>
    <row r="2837" spans="18:18" x14ac:dyDescent="0.3">
      <c r="R2837" s="3"/>
    </row>
    <row r="2838" spans="18:18" x14ac:dyDescent="0.3">
      <c r="R2838" s="3"/>
    </row>
    <row r="2839" spans="18:18" x14ac:dyDescent="0.3">
      <c r="R2839" s="3"/>
    </row>
    <row r="2840" spans="18:18" x14ac:dyDescent="0.3">
      <c r="R2840" s="3"/>
    </row>
    <row r="2841" spans="18:18" x14ac:dyDescent="0.3">
      <c r="R2841" s="3"/>
    </row>
    <row r="2842" spans="18:18" x14ac:dyDescent="0.3">
      <c r="R2842" s="3"/>
    </row>
    <row r="2843" spans="18:18" x14ac:dyDescent="0.3">
      <c r="R2843" s="3"/>
    </row>
    <row r="2844" spans="18:18" x14ac:dyDescent="0.3">
      <c r="R2844" s="3"/>
    </row>
    <row r="2845" spans="18:18" x14ac:dyDescent="0.3">
      <c r="R2845" s="3"/>
    </row>
    <row r="2846" spans="18:18" x14ac:dyDescent="0.3">
      <c r="R2846" s="3"/>
    </row>
    <row r="2847" spans="18:18" x14ac:dyDescent="0.3">
      <c r="R2847" s="3"/>
    </row>
    <row r="2848" spans="18:18" x14ac:dyDescent="0.3">
      <c r="R2848" s="3"/>
    </row>
    <row r="2849" spans="18:18" x14ac:dyDescent="0.3">
      <c r="R2849" s="3"/>
    </row>
    <row r="2850" spans="18:18" x14ac:dyDescent="0.3">
      <c r="R2850" s="3"/>
    </row>
    <row r="2851" spans="18:18" x14ac:dyDescent="0.3">
      <c r="R2851" s="3"/>
    </row>
    <row r="2852" spans="18:18" x14ac:dyDescent="0.3">
      <c r="R2852" s="3"/>
    </row>
    <row r="2853" spans="18:18" x14ac:dyDescent="0.3">
      <c r="R2853" s="3"/>
    </row>
    <row r="2854" spans="18:18" x14ac:dyDescent="0.3">
      <c r="R2854" s="3"/>
    </row>
    <row r="2855" spans="18:18" x14ac:dyDescent="0.3">
      <c r="R2855" s="3"/>
    </row>
    <row r="2856" spans="18:18" x14ac:dyDescent="0.3">
      <c r="R2856" s="3"/>
    </row>
    <row r="2857" spans="18:18" x14ac:dyDescent="0.3">
      <c r="R2857" s="3"/>
    </row>
    <row r="2858" spans="18:18" x14ac:dyDescent="0.3">
      <c r="R2858" s="3"/>
    </row>
    <row r="2859" spans="18:18" x14ac:dyDescent="0.3">
      <c r="R2859" s="3"/>
    </row>
    <row r="2860" spans="18:18" x14ac:dyDescent="0.3">
      <c r="R2860" s="3"/>
    </row>
    <row r="2861" spans="18:18" x14ac:dyDescent="0.3">
      <c r="R2861" s="3"/>
    </row>
    <row r="2862" spans="18:18" x14ac:dyDescent="0.3">
      <c r="R2862" s="3"/>
    </row>
    <row r="2863" spans="18:18" x14ac:dyDescent="0.3">
      <c r="R2863" s="3"/>
    </row>
    <row r="2864" spans="18:18" x14ac:dyDescent="0.3">
      <c r="R2864" s="3"/>
    </row>
    <row r="2865" spans="18:18" x14ac:dyDescent="0.3">
      <c r="R2865" s="3"/>
    </row>
    <row r="2866" spans="18:18" x14ac:dyDescent="0.3">
      <c r="R2866" s="3"/>
    </row>
    <row r="2867" spans="18:18" x14ac:dyDescent="0.3">
      <c r="R2867" s="3"/>
    </row>
    <row r="2868" spans="18:18" x14ac:dyDescent="0.3">
      <c r="R2868" s="3"/>
    </row>
    <row r="2869" spans="18:18" x14ac:dyDescent="0.3">
      <c r="R2869" s="3"/>
    </row>
    <row r="2870" spans="18:18" x14ac:dyDescent="0.3">
      <c r="R2870" s="3"/>
    </row>
    <row r="2871" spans="18:18" x14ac:dyDescent="0.3">
      <c r="R2871" s="3"/>
    </row>
    <row r="2872" spans="18:18" x14ac:dyDescent="0.3">
      <c r="R2872" s="3"/>
    </row>
    <row r="2873" spans="18:18" x14ac:dyDescent="0.3">
      <c r="R2873" s="3"/>
    </row>
    <row r="2874" spans="18:18" x14ac:dyDescent="0.3">
      <c r="R2874" s="3"/>
    </row>
    <row r="2875" spans="18:18" x14ac:dyDescent="0.3">
      <c r="R2875" s="3"/>
    </row>
    <row r="2876" spans="18:18" x14ac:dyDescent="0.3">
      <c r="R2876" s="3"/>
    </row>
    <row r="2877" spans="18:18" x14ac:dyDescent="0.3">
      <c r="R2877" s="3"/>
    </row>
    <row r="2878" spans="18:18" x14ac:dyDescent="0.3">
      <c r="R2878" s="3"/>
    </row>
    <row r="2879" spans="18:18" x14ac:dyDescent="0.3">
      <c r="R2879" s="3"/>
    </row>
    <row r="2880" spans="18:18" x14ac:dyDescent="0.3">
      <c r="R2880" s="3"/>
    </row>
    <row r="2881" spans="18:18" x14ac:dyDescent="0.3">
      <c r="R2881" s="3"/>
    </row>
    <row r="2882" spans="18:18" x14ac:dyDescent="0.3">
      <c r="R2882" s="3"/>
    </row>
    <row r="2883" spans="18:18" x14ac:dyDescent="0.3">
      <c r="R2883" s="3"/>
    </row>
    <row r="2884" spans="18:18" x14ac:dyDescent="0.3">
      <c r="R2884" s="3"/>
    </row>
    <row r="2885" spans="18:18" x14ac:dyDescent="0.3">
      <c r="R2885" s="3"/>
    </row>
    <row r="2886" spans="18:18" x14ac:dyDescent="0.3">
      <c r="R2886" s="3"/>
    </row>
    <row r="2887" spans="18:18" x14ac:dyDescent="0.3">
      <c r="R2887" s="3"/>
    </row>
    <row r="2888" spans="18:18" x14ac:dyDescent="0.3">
      <c r="R2888" s="3"/>
    </row>
    <row r="2889" spans="18:18" x14ac:dyDescent="0.3">
      <c r="R2889" s="3"/>
    </row>
    <row r="2890" spans="18:18" x14ac:dyDescent="0.3">
      <c r="R2890" s="3"/>
    </row>
    <row r="2891" spans="18:18" x14ac:dyDescent="0.3">
      <c r="R2891" s="3"/>
    </row>
    <row r="2892" spans="18:18" x14ac:dyDescent="0.3">
      <c r="R2892" s="3"/>
    </row>
    <row r="2893" spans="18:18" x14ac:dyDescent="0.3">
      <c r="R2893" s="3"/>
    </row>
    <row r="2894" spans="18:18" x14ac:dyDescent="0.3">
      <c r="R2894" s="3"/>
    </row>
    <row r="2895" spans="18:18" x14ac:dyDescent="0.3">
      <c r="R2895" s="3"/>
    </row>
    <row r="2896" spans="18:18" x14ac:dyDescent="0.3">
      <c r="R2896" s="3"/>
    </row>
    <row r="2897" spans="18:18" x14ac:dyDescent="0.3">
      <c r="R2897" s="3"/>
    </row>
    <row r="2898" spans="18:18" x14ac:dyDescent="0.3">
      <c r="R2898" s="3"/>
    </row>
    <row r="2899" spans="18:18" x14ac:dyDescent="0.3">
      <c r="R2899" s="3"/>
    </row>
    <row r="2900" spans="18:18" x14ac:dyDescent="0.3">
      <c r="R2900" s="3"/>
    </row>
    <row r="2901" spans="18:18" x14ac:dyDescent="0.3">
      <c r="R2901" s="3"/>
    </row>
    <row r="2902" spans="18:18" x14ac:dyDescent="0.3">
      <c r="R2902" s="3"/>
    </row>
    <row r="2903" spans="18:18" x14ac:dyDescent="0.3">
      <c r="R2903" s="3"/>
    </row>
    <row r="2904" spans="18:18" x14ac:dyDescent="0.3">
      <c r="R2904" s="3"/>
    </row>
    <row r="2905" spans="18:18" x14ac:dyDescent="0.3">
      <c r="R2905" s="3"/>
    </row>
    <row r="2906" spans="18:18" x14ac:dyDescent="0.3">
      <c r="R2906" s="3"/>
    </row>
    <row r="2907" spans="18:18" x14ac:dyDescent="0.3">
      <c r="R2907" s="3"/>
    </row>
    <row r="2908" spans="18:18" x14ac:dyDescent="0.3">
      <c r="R2908" s="3"/>
    </row>
    <row r="2909" spans="18:18" x14ac:dyDescent="0.3">
      <c r="R2909" s="3"/>
    </row>
    <row r="2910" spans="18:18" x14ac:dyDescent="0.3">
      <c r="R2910" s="3"/>
    </row>
    <row r="2911" spans="18:18" x14ac:dyDescent="0.3">
      <c r="R2911" s="3"/>
    </row>
    <row r="2912" spans="18:18" x14ac:dyDescent="0.3">
      <c r="R2912" s="3"/>
    </row>
    <row r="2913" spans="18:18" x14ac:dyDescent="0.3">
      <c r="R2913" s="3"/>
    </row>
    <row r="2914" spans="18:18" x14ac:dyDescent="0.3">
      <c r="R2914" s="3"/>
    </row>
    <row r="2915" spans="18:18" x14ac:dyDescent="0.3">
      <c r="R2915" s="3"/>
    </row>
    <row r="2916" spans="18:18" x14ac:dyDescent="0.3">
      <c r="R2916" s="3"/>
    </row>
    <row r="2917" spans="18:18" x14ac:dyDescent="0.3">
      <c r="R2917" s="3"/>
    </row>
    <row r="2918" spans="18:18" x14ac:dyDescent="0.3">
      <c r="R2918" s="3"/>
    </row>
    <row r="2919" spans="18:18" x14ac:dyDescent="0.3">
      <c r="R2919" s="3"/>
    </row>
    <row r="2920" spans="18:18" x14ac:dyDescent="0.3">
      <c r="R2920" s="3"/>
    </row>
    <row r="2921" spans="18:18" x14ac:dyDescent="0.3">
      <c r="R2921" s="3"/>
    </row>
    <row r="2922" spans="18:18" x14ac:dyDescent="0.3">
      <c r="R2922" s="3"/>
    </row>
    <row r="2923" spans="18:18" x14ac:dyDescent="0.3">
      <c r="R2923" s="3"/>
    </row>
    <row r="2924" spans="18:18" x14ac:dyDescent="0.3">
      <c r="R2924" s="3"/>
    </row>
    <row r="2925" spans="18:18" x14ac:dyDescent="0.3">
      <c r="R2925" s="3"/>
    </row>
    <row r="2926" spans="18:18" x14ac:dyDescent="0.3">
      <c r="R2926" s="3"/>
    </row>
    <row r="2927" spans="18:18" x14ac:dyDescent="0.3">
      <c r="R2927" s="3"/>
    </row>
    <row r="2928" spans="18:18" x14ac:dyDescent="0.3">
      <c r="R2928" s="3"/>
    </row>
    <row r="2929" spans="18:18" x14ac:dyDescent="0.3">
      <c r="R2929" s="3"/>
    </row>
    <row r="2930" spans="18:18" x14ac:dyDescent="0.3">
      <c r="R2930" s="3"/>
    </row>
    <row r="2931" spans="18:18" x14ac:dyDescent="0.3">
      <c r="R2931" s="3"/>
    </row>
    <row r="2932" spans="18:18" x14ac:dyDescent="0.3">
      <c r="R2932" s="3"/>
    </row>
    <row r="2933" spans="18:18" x14ac:dyDescent="0.3">
      <c r="R2933" s="3"/>
    </row>
    <row r="2934" spans="18:18" x14ac:dyDescent="0.3">
      <c r="R2934" s="3"/>
    </row>
    <row r="2935" spans="18:18" x14ac:dyDescent="0.3">
      <c r="R2935" s="3"/>
    </row>
    <row r="2936" spans="18:18" x14ac:dyDescent="0.3">
      <c r="R2936" s="3"/>
    </row>
    <row r="2937" spans="18:18" x14ac:dyDescent="0.3">
      <c r="R2937" s="3"/>
    </row>
    <row r="2938" spans="18:18" x14ac:dyDescent="0.3">
      <c r="R2938" s="3"/>
    </row>
    <row r="2939" spans="18:18" x14ac:dyDescent="0.3">
      <c r="R2939" s="3"/>
    </row>
    <row r="2940" spans="18:18" x14ac:dyDescent="0.3">
      <c r="R2940" s="3"/>
    </row>
    <row r="2941" spans="18:18" x14ac:dyDescent="0.3">
      <c r="R2941" s="3"/>
    </row>
    <row r="2942" spans="18:18" x14ac:dyDescent="0.3">
      <c r="R2942" s="3"/>
    </row>
    <row r="2943" spans="18:18" x14ac:dyDescent="0.3">
      <c r="R2943" s="3"/>
    </row>
    <row r="2944" spans="18:18" x14ac:dyDescent="0.3">
      <c r="R2944" s="3"/>
    </row>
    <row r="2945" spans="18:18" x14ac:dyDescent="0.3">
      <c r="R2945" s="3"/>
    </row>
    <row r="2946" spans="18:18" x14ac:dyDescent="0.3">
      <c r="R2946" s="3"/>
    </row>
    <row r="2947" spans="18:18" x14ac:dyDescent="0.3">
      <c r="R2947" s="3"/>
    </row>
    <row r="2948" spans="18:18" x14ac:dyDescent="0.3">
      <c r="R2948" s="3"/>
    </row>
    <row r="2949" spans="18:18" x14ac:dyDescent="0.3">
      <c r="R2949" s="3"/>
    </row>
    <row r="2950" spans="18:18" x14ac:dyDescent="0.3">
      <c r="R2950" s="3"/>
    </row>
    <row r="2951" spans="18:18" x14ac:dyDescent="0.3">
      <c r="R2951" s="3"/>
    </row>
    <row r="2952" spans="18:18" x14ac:dyDescent="0.3">
      <c r="R2952" s="3"/>
    </row>
    <row r="2953" spans="18:18" x14ac:dyDescent="0.3">
      <c r="R2953" s="3"/>
    </row>
    <row r="2954" spans="18:18" x14ac:dyDescent="0.3">
      <c r="R2954" s="3"/>
    </row>
    <row r="2955" spans="18:18" x14ac:dyDescent="0.3">
      <c r="R2955" s="3"/>
    </row>
    <row r="2956" spans="18:18" x14ac:dyDescent="0.3">
      <c r="R2956" s="3"/>
    </row>
    <row r="2957" spans="18:18" x14ac:dyDescent="0.3">
      <c r="R2957" s="3"/>
    </row>
    <row r="2958" spans="18:18" x14ac:dyDescent="0.3">
      <c r="R2958" s="3"/>
    </row>
    <row r="2959" spans="18:18" x14ac:dyDescent="0.3">
      <c r="R2959" s="3"/>
    </row>
    <row r="2960" spans="18:18" x14ac:dyDescent="0.3">
      <c r="R2960" s="3"/>
    </row>
    <row r="2961" spans="18:18" x14ac:dyDescent="0.3">
      <c r="R2961" s="3"/>
    </row>
    <row r="2962" spans="18:18" x14ac:dyDescent="0.3">
      <c r="R2962" s="3"/>
    </row>
    <row r="2963" spans="18:18" x14ac:dyDescent="0.3">
      <c r="R2963" s="3"/>
    </row>
    <row r="2964" spans="18:18" x14ac:dyDescent="0.3">
      <c r="R2964" s="3"/>
    </row>
    <row r="2965" spans="18:18" x14ac:dyDescent="0.3">
      <c r="R2965" s="3"/>
    </row>
    <row r="2966" spans="18:18" x14ac:dyDescent="0.3">
      <c r="R2966" s="3"/>
    </row>
    <row r="2967" spans="18:18" x14ac:dyDescent="0.3">
      <c r="R2967" s="3"/>
    </row>
    <row r="2968" spans="18:18" x14ac:dyDescent="0.3">
      <c r="R2968" s="3"/>
    </row>
    <row r="2969" spans="18:18" x14ac:dyDescent="0.3">
      <c r="R2969" s="3"/>
    </row>
    <row r="2970" spans="18:18" x14ac:dyDescent="0.3">
      <c r="R2970" s="3"/>
    </row>
    <row r="2971" spans="18:18" x14ac:dyDescent="0.3">
      <c r="R2971" s="3"/>
    </row>
    <row r="2972" spans="18:18" x14ac:dyDescent="0.3">
      <c r="R2972" s="3"/>
    </row>
    <row r="2973" spans="18:18" x14ac:dyDescent="0.3">
      <c r="R2973" s="3"/>
    </row>
    <row r="2974" spans="18:18" x14ac:dyDescent="0.3">
      <c r="R2974" s="3"/>
    </row>
    <row r="2975" spans="18:18" x14ac:dyDescent="0.3">
      <c r="R2975" s="3"/>
    </row>
    <row r="2976" spans="18:18" x14ac:dyDescent="0.3">
      <c r="R2976" s="3"/>
    </row>
    <row r="2977" spans="18:18" x14ac:dyDescent="0.3">
      <c r="R2977" s="3"/>
    </row>
    <row r="2978" spans="18:18" x14ac:dyDescent="0.3">
      <c r="R2978" s="3"/>
    </row>
    <row r="2979" spans="18:18" x14ac:dyDescent="0.3">
      <c r="R2979" s="3"/>
    </row>
    <row r="2980" spans="18:18" x14ac:dyDescent="0.3">
      <c r="R2980" s="3"/>
    </row>
    <row r="2981" spans="18:18" x14ac:dyDescent="0.3">
      <c r="R2981" s="3"/>
    </row>
    <row r="2982" spans="18:18" x14ac:dyDescent="0.3">
      <c r="R2982" s="3"/>
    </row>
    <row r="2983" spans="18:18" x14ac:dyDescent="0.3">
      <c r="R2983" s="3"/>
    </row>
    <row r="2984" spans="18:18" x14ac:dyDescent="0.3">
      <c r="R2984" s="3"/>
    </row>
    <row r="2985" spans="18:18" x14ac:dyDescent="0.3">
      <c r="R2985" s="3"/>
    </row>
    <row r="2986" spans="18:18" x14ac:dyDescent="0.3">
      <c r="R2986" s="3"/>
    </row>
    <row r="2987" spans="18:18" x14ac:dyDescent="0.3">
      <c r="R2987" s="3"/>
    </row>
    <row r="2988" spans="18:18" x14ac:dyDescent="0.3">
      <c r="R2988" s="3"/>
    </row>
    <row r="2989" spans="18:18" x14ac:dyDescent="0.3">
      <c r="R2989" s="3"/>
    </row>
    <row r="2990" spans="18:18" x14ac:dyDescent="0.3">
      <c r="R2990" s="3"/>
    </row>
    <row r="2991" spans="18:18" x14ac:dyDescent="0.3">
      <c r="R2991" s="3"/>
    </row>
    <row r="2992" spans="18:18" x14ac:dyDescent="0.3">
      <c r="R2992" s="3"/>
    </row>
    <row r="2993" spans="18:18" x14ac:dyDescent="0.3">
      <c r="R2993" s="3"/>
    </row>
    <row r="2994" spans="18:18" x14ac:dyDescent="0.3">
      <c r="R2994" s="3"/>
    </row>
    <row r="2995" spans="18:18" x14ac:dyDescent="0.3">
      <c r="R2995" s="3"/>
    </row>
    <row r="2996" spans="18:18" x14ac:dyDescent="0.3">
      <c r="R2996" s="3"/>
    </row>
    <row r="2997" spans="18:18" x14ac:dyDescent="0.3">
      <c r="R2997" s="3"/>
    </row>
    <row r="2998" spans="18:18" x14ac:dyDescent="0.3">
      <c r="R2998" s="3"/>
    </row>
    <row r="2999" spans="18:18" x14ac:dyDescent="0.3">
      <c r="R2999" s="3"/>
    </row>
    <row r="3000" spans="18:18" x14ac:dyDescent="0.3">
      <c r="R3000" s="3"/>
    </row>
    <row r="3001" spans="18:18" x14ac:dyDescent="0.3">
      <c r="R3001" s="3"/>
    </row>
    <row r="3002" spans="18:18" x14ac:dyDescent="0.3">
      <c r="R3002" s="3"/>
    </row>
    <row r="3003" spans="18:18" x14ac:dyDescent="0.3">
      <c r="R3003" s="3"/>
    </row>
    <row r="3004" spans="18:18" x14ac:dyDescent="0.3">
      <c r="R3004" s="3"/>
    </row>
    <row r="3005" spans="18:18" x14ac:dyDescent="0.3">
      <c r="R3005" s="3"/>
    </row>
    <row r="3006" spans="18:18" x14ac:dyDescent="0.3">
      <c r="R3006" s="3"/>
    </row>
    <row r="3007" spans="18:18" x14ac:dyDescent="0.3">
      <c r="R3007" s="3"/>
    </row>
    <row r="3008" spans="18:18" x14ac:dyDescent="0.3">
      <c r="R3008" s="3"/>
    </row>
    <row r="3009" spans="18:18" x14ac:dyDescent="0.3">
      <c r="R3009" s="3"/>
    </row>
    <row r="3010" spans="18:18" x14ac:dyDescent="0.3">
      <c r="R3010" s="3"/>
    </row>
    <row r="3011" spans="18:18" x14ac:dyDescent="0.3">
      <c r="R3011" s="3"/>
    </row>
    <row r="3012" spans="18:18" x14ac:dyDescent="0.3">
      <c r="R3012" s="3"/>
    </row>
    <row r="3013" spans="18:18" x14ac:dyDescent="0.3">
      <c r="R3013" s="3"/>
    </row>
    <row r="3014" spans="18:18" x14ac:dyDescent="0.3">
      <c r="R3014" s="3"/>
    </row>
    <row r="3015" spans="18:18" x14ac:dyDescent="0.3">
      <c r="R3015" s="3"/>
    </row>
    <row r="3016" spans="18:18" x14ac:dyDescent="0.3">
      <c r="R3016" s="3"/>
    </row>
    <row r="3017" spans="18:18" x14ac:dyDescent="0.3">
      <c r="R3017" s="3"/>
    </row>
    <row r="3018" spans="18:18" x14ac:dyDescent="0.3">
      <c r="R3018" s="3"/>
    </row>
    <row r="3019" spans="18:18" x14ac:dyDescent="0.3">
      <c r="R3019" s="3"/>
    </row>
    <row r="3020" spans="18:18" x14ac:dyDescent="0.3">
      <c r="R3020" s="3"/>
    </row>
    <row r="3021" spans="18:18" x14ac:dyDescent="0.3">
      <c r="R3021" s="3"/>
    </row>
    <row r="3022" spans="18:18" x14ac:dyDescent="0.3">
      <c r="R3022" s="3"/>
    </row>
    <row r="3023" spans="18:18" x14ac:dyDescent="0.3">
      <c r="R3023" s="3"/>
    </row>
    <row r="3024" spans="18:18" x14ac:dyDescent="0.3">
      <c r="R3024" s="3"/>
    </row>
    <row r="3025" spans="18:18" x14ac:dyDescent="0.3">
      <c r="R3025" s="3"/>
    </row>
    <row r="3026" spans="18:18" x14ac:dyDescent="0.3">
      <c r="R3026" s="3"/>
    </row>
    <row r="3027" spans="18:18" x14ac:dyDescent="0.3">
      <c r="R3027" s="3"/>
    </row>
    <row r="3028" spans="18:18" x14ac:dyDescent="0.3">
      <c r="R3028" s="3"/>
    </row>
    <row r="3029" spans="18:18" x14ac:dyDescent="0.3">
      <c r="R3029" s="3"/>
    </row>
    <row r="3030" spans="18:18" x14ac:dyDescent="0.3">
      <c r="R3030" s="3"/>
    </row>
    <row r="3031" spans="18:18" x14ac:dyDescent="0.3">
      <c r="R3031" s="3"/>
    </row>
    <row r="3032" spans="18:18" x14ac:dyDescent="0.3">
      <c r="R3032" s="3"/>
    </row>
    <row r="3033" spans="18:18" x14ac:dyDescent="0.3">
      <c r="R3033" s="3"/>
    </row>
    <row r="3034" spans="18:18" x14ac:dyDescent="0.3">
      <c r="R3034" s="3"/>
    </row>
    <row r="3035" spans="18:18" x14ac:dyDescent="0.3">
      <c r="R3035" s="3"/>
    </row>
    <row r="3036" spans="18:18" x14ac:dyDescent="0.3">
      <c r="R3036" s="3"/>
    </row>
    <row r="3037" spans="18:18" x14ac:dyDescent="0.3">
      <c r="R3037" s="3"/>
    </row>
    <row r="3038" spans="18:18" x14ac:dyDescent="0.3">
      <c r="R3038" s="3"/>
    </row>
    <row r="3039" spans="18:18" x14ac:dyDescent="0.3">
      <c r="R3039" s="3"/>
    </row>
    <row r="3040" spans="18:18" x14ac:dyDescent="0.3">
      <c r="R3040" s="3"/>
    </row>
    <row r="3041" spans="18:18" x14ac:dyDescent="0.3">
      <c r="R3041" s="3"/>
    </row>
    <row r="3042" spans="18:18" x14ac:dyDescent="0.3">
      <c r="R3042" s="3"/>
    </row>
    <row r="3043" spans="18:18" x14ac:dyDescent="0.3">
      <c r="R3043" s="3"/>
    </row>
    <row r="3044" spans="18:18" x14ac:dyDescent="0.3">
      <c r="R3044" s="3"/>
    </row>
    <row r="3045" spans="18:18" x14ac:dyDescent="0.3">
      <c r="R3045" s="3"/>
    </row>
    <row r="3046" spans="18:18" x14ac:dyDescent="0.3">
      <c r="R3046" s="3"/>
    </row>
    <row r="3047" spans="18:18" x14ac:dyDescent="0.3">
      <c r="R3047" s="3"/>
    </row>
    <row r="3048" spans="18:18" x14ac:dyDescent="0.3">
      <c r="R3048" s="3"/>
    </row>
    <row r="3049" spans="18:18" x14ac:dyDescent="0.3">
      <c r="R3049" s="3"/>
    </row>
    <row r="3050" spans="18:18" x14ac:dyDescent="0.3">
      <c r="R3050" s="3"/>
    </row>
    <row r="3051" spans="18:18" x14ac:dyDescent="0.3">
      <c r="R3051" s="3"/>
    </row>
    <row r="3052" spans="18:18" x14ac:dyDescent="0.3">
      <c r="R3052" s="3"/>
    </row>
    <row r="3053" spans="18:18" x14ac:dyDescent="0.3">
      <c r="R3053" s="3"/>
    </row>
    <row r="3054" spans="18:18" x14ac:dyDescent="0.3">
      <c r="R3054" s="3"/>
    </row>
    <row r="3055" spans="18:18" x14ac:dyDescent="0.3">
      <c r="R3055" s="3"/>
    </row>
    <row r="3056" spans="18:18" x14ac:dyDescent="0.3">
      <c r="R3056" s="3"/>
    </row>
    <row r="3057" spans="18:18" x14ac:dyDescent="0.3">
      <c r="R3057" s="3"/>
    </row>
    <row r="3058" spans="18:18" x14ac:dyDescent="0.3">
      <c r="R3058" s="3"/>
    </row>
    <row r="3059" spans="18:18" x14ac:dyDescent="0.3">
      <c r="R3059" s="3"/>
    </row>
    <row r="3060" spans="18:18" x14ac:dyDescent="0.3">
      <c r="R3060" s="3"/>
    </row>
    <row r="3061" spans="18:18" x14ac:dyDescent="0.3">
      <c r="R3061" s="3"/>
    </row>
    <row r="3062" spans="18:18" x14ac:dyDescent="0.3">
      <c r="R3062" s="3"/>
    </row>
    <row r="3063" spans="18:18" x14ac:dyDescent="0.3">
      <c r="R3063" s="3"/>
    </row>
    <row r="3064" spans="18:18" x14ac:dyDescent="0.3">
      <c r="R3064" s="3"/>
    </row>
    <row r="3065" spans="18:18" x14ac:dyDescent="0.3">
      <c r="R3065" s="3"/>
    </row>
    <row r="3066" spans="18:18" x14ac:dyDescent="0.3">
      <c r="R3066" s="3"/>
    </row>
    <row r="3067" spans="18:18" x14ac:dyDescent="0.3">
      <c r="R3067" s="3"/>
    </row>
    <row r="3068" spans="18:18" x14ac:dyDescent="0.3">
      <c r="R3068" s="3"/>
    </row>
    <row r="3069" spans="18:18" x14ac:dyDescent="0.3">
      <c r="R3069" s="3"/>
    </row>
    <row r="3070" spans="18:18" x14ac:dyDescent="0.3">
      <c r="R3070" s="3"/>
    </row>
    <row r="3071" spans="18:18" x14ac:dyDescent="0.3">
      <c r="R3071" s="3"/>
    </row>
    <row r="3072" spans="18:18" x14ac:dyDescent="0.3">
      <c r="R3072" s="3"/>
    </row>
    <row r="3073" spans="18:18" x14ac:dyDescent="0.3">
      <c r="R3073" s="3"/>
    </row>
    <row r="3074" spans="18:18" x14ac:dyDescent="0.3">
      <c r="R3074" s="3"/>
    </row>
    <row r="3075" spans="18:18" x14ac:dyDescent="0.3">
      <c r="R3075" s="3"/>
    </row>
    <row r="3076" spans="18:18" x14ac:dyDescent="0.3">
      <c r="R3076" s="3"/>
    </row>
    <row r="3077" spans="18:18" x14ac:dyDescent="0.3">
      <c r="R3077" s="3"/>
    </row>
    <row r="3078" spans="18:18" x14ac:dyDescent="0.3">
      <c r="R3078" s="3"/>
    </row>
    <row r="3079" spans="18:18" x14ac:dyDescent="0.3">
      <c r="R3079" s="3"/>
    </row>
    <row r="3080" spans="18:18" x14ac:dyDescent="0.3">
      <c r="R3080" s="3"/>
    </row>
    <row r="3081" spans="18:18" x14ac:dyDescent="0.3">
      <c r="R3081" s="3"/>
    </row>
    <row r="3082" spans="18:18" x14ac:dyDescent="0.3">
      <c r="R3082" s="3"/>
    </row>
    <row r="3083" spans="18:18" x14ac:dyDescent="0.3">
      <c r="R3083" s="3"/>
    </row>
    <row r="3084" spans="18:18" x14ac:dyDescent="0.3">
      <c r="R3084" s="3"/>
    </row>
    <row r="3085" spans="18:18" x14ac:dyDescent="0.3">
      <c r="R3085" s="3"/>
    </row>
    <row r="3086" spans="18:18" x14ac:dyDescent="0.3">
      <c r="R3086" s="3"/>
    </row>
    <row r="3087" spans="18:18" x14ac:dyDescent="0.3">
      <c r="R3087" s="3"/>
    </row>
    <row r="3088" spans="18:18" x14ac:dyDescent="0.3">
      <c r="R3088" s="3"/>
    </row>
    <row r="3089" spans="18:18" x14ac:dyDescent="0.3">
      <c r="R3089" s="3"/>
    </row>
    <row r="3090" spans="18:18" x14ac:dyDescent="0.3">
      <c r="R3090" s="3"/>
    </row>
    <row r="3091" spans="18:18" x14ac:dyDescent="0.3">
      <c r="R3091" s="3"/>
    </row>
    <row r="3092" spans="18:18" x14ac:dyDescent="0.3">
      <c r="R3092" s="3"/>
    </row>
    <row r="3093" spans="18:18" x14ac:dyDescent="0.3">
      <c r="R3093" s="3"/>
    </row>
    <row r="3094" spans="18:18" x14ac:dyDescent="0.3">
      <c r="R3094" s="3"/>
    </row>
    <row r="3095" spans="18:18" x14ac:dyDescent="0.3">
      <c r="R3095" s="3"/>
    </row>
    <row r="3096" spans="18:18" x14ac:dyDescent="0.3">
      <c r="R3096" s="3"/>
    </row>
    <row r="3097" spans="18:18" x14ac:dyDescent="0.3">
      <c r="R3097" s="3"/>
    </row>
    <row r="3098" spans="18:18" x14ac:dyDescent="0.3">
      <c r="R3098" s="3"/>
    </row>
    <row r="3099" spans="18:18" x14ac:dyDescent="0.3">
      <c r="R3099" s="3"/>
    </row>
    <row r="3100" spans="18:18" x14ac:dyDescent="0.3">
      <c r="R3100" s="3"/>
    </row>
    <row r="3101" spans="18:18" x14ac:dyDescent="0.3">
      <c r="R3101" s="3"/>
    </row>
    <row r="3102" spans="18:18" x14ac:dyDescent="0.3">
      <c r="R3102" s="3"/>
    </row>
    <row r="3103" spans="18:18" x14ac:dyDescent="0.3">
      <c r="R3103" s="3"/>
    </row>
    <row r="3104" spans="18:18" x14ac:dyDescent="0.3">
      <c r="R3104" s="3"/>
    </row>
    <row r="3105" spans="18:18" x14ac:dyDescent="0.3">
      <c r="R3105" s="3"/>
    </row>
    <row r="3106" spans="18:18" x14ac:dyDescent="0.3">
      <c r="R3106" s="3"/>
    </row>
    <row r="3107" spans="18:18" x14ac:dyDescent="0.3">
      <c r="R3107" s="3"/>
    </row>
    <row r="3108" spans="18:18" x14ac:dyDescent="0.3">
      <c r="R3108" s="3"/>
    </row>
    <row r="3109" spans="18:18" x14ac:dyDescent="0.3">
      <c r="R3109" s="3"/>
    </row>
    <row r="3110" spans="18:18" x14ac:dyDescent="0.3">
      <c r="R3110" s="3"/>
    </row>
    <row r="3111" spans="18:18" x14ac:dyDescent="0.3">
      <c r="R3111" s="3"/>
    </row>
    <row r="3112" spans="18:18" x14ac:dyDescent="0.3">
      <c r="R3112" s="3"/>
    </row>
    <row r="3113" spans="18:18" x14ac:dyDescent="0.3">
      <c r="R3113" s="3"/>
    </row>
    <row r="3114" spans="18:18" x14ac:dyDescent="0.3">
      <c r="R3114" s="3"/>
    </row>
    <row r="3115" spans="18:18" x14ac:dyDescent="0.3">
      <c r="R3115" s="3"/>
    </row>
    <row r="3116" spans="18:18" x14ac:dyDescent="0.3">
      <c r="R3116" s="3"/>
    </row>
    <row r="3117" spans="18:18" x14ac:dyDescent="0.3">
      <c r="R3117" s="3"/>
    </row>
    <row r="3118" spans="18:18" x14ac:dyDescent="0.3">
      <c r="R3118" s="3"/>
    </row>
    <row r="3119" spans="18:18" x14ac:dyDescent="0.3">
      <c r="R3119" s="3"/>
    </row>
    <row r="3120" spans="18:18" x14ac:dyDescent="0.3">
      <c r="R3120" s="3"/>
    </row>
    <row r="3121" spans="18:18" x14ac:dyDescent="0.3">
      <c r="R3121" s="3"/>
    </row>
    <row r="3122" spans="18:18" x14ac:dyDescent="0.3">
      <c r="R3122" s="3"/>
    </row>
    <row r="3123" spans="18:18" x14ac:dyDescent="0.3">
      <c r="R3123" s="3"/>
    </row>
    <row r="3124" spans="18:18" x14ac:dyDescent="0.3">
      <c r="R3124" s="3"/>
    </row>
    <row r="3125" spans="18:18" x14ac:dyDescent="0.3">
      <c r="R3125" s="3"/>
    </row>
    <row r="3126" spans="18:18" x14ac:dyDescent="0.3">
      <c r="R3126" s="3"/>
    </row>
    <row r="3127" spans="18:18" x14ac:dyDescent="0.3">
      <c r="R3127" s="3"/>
    </row>
    <row r="3128" spans="18:18" x14ac:dyDescent="0.3">
      <c r="R3128" s="3"/>
    </row>
    <row r="3129" spans="18:18" x14ac:dyDescent="0.3">
      <c r="R3129" s="3"/>
    </row>
    <row r="3130" spans="18:18" x14ac:dyDescent="0.3">
      <c r="R3130" s="3"/>
    </row>
    <row r="3131" spans="18:18" x14ac:dyDescent="0.3">
      <c r="R3131" s="3"/>
    </row>
    <row r="3132" spans="18:18" x14ac:dyDescent="0.3">
      <c r="R3132" s="3"/>
    </row>
    <row r="3133" spans="18:18" x14ac:dyDescent="0.3">
      <c r="R3133" s="3"/>
    </row>
    <row r="3134" spans="18:18" x14ac:dyDescent="0.3">
      <c r="R3134" s="3"/>
    </row>
    <row r="3135" spans="18:18" x14ac:dyDescent="0.3">
      <c r="R3135" s="3"/>
    </row>
    <row r="3136" spans="18:18" x14ac:dyDescent="0.3">
      <c r="R3136" s="3"/>
    </row>
    <row r="3137" spans="18:18" x14ac:dyDescent="0.3">
      <c r="R3137" s="3"/>
    </row>
    <row r="3138" spans="18:18" x14ac:dyDescent="0.3">
      <c r="R3138" s="3"/>
    </row>
    <row r="3139" spans="18:18" x14ac:dyDescent="0.3">
      <c r="R3139" s="3"/>
    </row>
    <row r="3140" spans="18:18" x14ac:dyDescent="0.3">
      <c r="R3140" s="3"/>
    </row>
    <row r="3141" spans="18:18" x14ac:dyDescent="0.3">
      <c r="R3141" s="3"/>
    </row>
    <row r="3142" spans="18:18" x14ac:dyDescent="0.3">
      <c r="R3142" s="3"/>
    </row>
    <row r="3143" spans="18:18" x14ac:dyDescent="0.3">
      <c r="R3143" s="3"/>
    </row>
    <row r="3144" spans="18:18" x14ac:dyDescent="0.3">
      <c r="R3144" s="3"/>
    </row>
    <row r="3145" spans="18:18" x14ac:dyDescent="0.3">
      <c r="R3145" s="3"/>
    </row>
    <row r="3146" spans="18:18" x14ac:dyDescent="0.3">
      <c r="R3146" s="3"/>
    </row>
    <row r="3147" spans="18:18" x14ac:dyDescent="0.3">
      <c r="R3147" s="3"/>
    </row>
    <row r="3148" spans="18:18" x14ac:dyDescent="0.3">
      <c r="R3148" s="3"/>
    </row>
    <row r="3149" spans="18:18" x14ac:dyDescent="0.3">
      <c r="R3149" s="3"/>
    </row>
    <row r="3150" spans="18:18" x14ac:dyDescent="0.3">
      <c r="R3150" s="3"/>
    </row>
    <row r="3151" spans="18:18" x14ac:dyDescent="0.3">
      <c r="R3151" s="3"/>
    </row>
    <row r="3152" spans="18:18" x14ac:dyDescent="0.3">
      <c r="R3152" s="3"/>
    </row>
    <row r="3153" spans="18:18" x14ac:dyDescent="0.3">
      <c r="R3153" s="3"/>
    </row>
    <row r="3154" spans="18:18" x14ac:dyDescent="0.3">
      <c r="R3154" s="3"/>
    </row>
    <row r="3155" spans="18:18" x14ac:dyDescent="0.3">
      <c r="R3155" s="3"/>
    </row>
    <row r="3156" spans="18:18" x14ac:dyDescent="0.3">
      <c r="R3156" s="3"/>
    </row>
    <row r="3157" spans="18:18" x14ac:dyDescent="0.3">
      <c r="R3157" s="3"/>
    </row>
    <row r="3158" spans="18:18" x14ac:dyDescent="0.3">
      <c r="R3158" s="3"/>
    </row>
    <row r="3159" spans="18:18" x14ac:dyDescent="0.3">
      <c r="R3159" s="3"/>
    </row>
    <row r="3160" spans="18:18" x14ac:dyDescent="0.3">
      <c r="R3160" s="3"/>
    </row>
    <row r="3161" spans="18:18" x14ac:dyDescent="0.3">
      <c r="R3161" s="3"/>
    </row>
    <row r="3162" spans="18:18" x14ac:dyDescent="0.3">
      <c r="R3162" s="3"/>
    </row>
    <row r="3163" spans="18:18" x14ac:dyDescent="0.3">
      <c r="R3163" s="3"/>
    </row>
    <row r="3164" spans="18:18" x14ac:dyDescent="0.3">
      <c r="R3164" s="3"/>
    </row>
    <row r="3165" spans="18:18" x14ac:dyDescent="0.3">
      <c r="R3165" s="3"/>
    </row>
    <row r="3166" spans="18:18" x14ac:dyDescent="0.3">
      <c r="R3166" s="3"/>
    </row>
    <row r="3167" spans="18:18" x14ac:dyDescent="0.3">
      <c r="R3167" s="3"/>
    </row>
    <row r="3168" spans="18:18" x14ac:dyDescent="0.3">
      <c r="R3168" s="3"/>
    </row>
    <row r="3169" spans="18:18" x14ac:dyDescent="0.3">
      <c r="R3169" s="3"/>
    </row>
    <row r="3170" spans="18:18" x14ac:dyDescent="0.3">
      <c r="R3170" s="3"/>
    </row>
    <row r="3171" spans="18:18" x14ac:dyDescent="0.3">
      <c r="R3171" s="3"/>
    </row>
    <row r="3172" spans="18:18" x14ac:dyDescent="0.3">
      <c r="R3172" s="3"/>
    </row>
    <row r="3173" spans="18:18" x14ac:dyDescent="0.3">
      <c r="R3173" s="3"/>
    </row>
    <row r="3174" spans="18:18" x14ac:dyDescent="0.3">
      <c r="R3174" s="3"/>
    </row>
    <row r="3175" spans="18:18" x14ac:dyDescent="0.3">
      <c r="R3175" s="3"/>
    </row>
    <row r="3176" spans="18:18" x14ac:dyDescent="0.3">
      <c r="R3176" s="3"/>
    </row>
    <row r="3177" spans="18:18" x14ac:dyDescent="0.3">
      <c r="R3177" s="3"/>
    </row>
    <row r="3178" spans="18:18" x14ac:dyDescent="0.3">
      <c r="R3178" s="3"/>
    </row>
    <row r="3179" spans="18:18" x14ac:dyDescent="0.3">
      <c r="R3179" s="3"/>
    </row>
    <row r="3180" spans="18:18" x14ac:dyDescent="0.3">
      <c r="R3180" s="3"/>
    </row>
    <row r="3181" spans="18:18" x14ac:dyDescent="0.3">
      <c r="R3181" s="3"/>
    </row>
    <row r="3182" spans="18:18" x14ac:dyDescent="0.3">
      <c r="R3182" s="3"/>
    </row>
    <row r="3183" spans="18:18" x14ac:dyDescent="0.3">
      <c r="R3183" s="3"/>
    </row>
    <row r="3184" spans="18:18" x14ac:dyDescent="0.3">
      <c r="R3184" s="3"/>
    </row>
    <row r="3185" spans="18:18" x14ac:dyDescent="0.3">
      <c r="R3185" s="3"/>
    </row>
    <row r="3186" spans="18:18" x14ac:dyDescent="0.3">
      <c r="R3186" s="3"/>
    </row>
    <row r="3187" spans="18:18" x14ac:dyDescent="0.3">
      <c r="R3187" s="3"/>
    </row>
    <row r="3188" spans="18:18" x14ac:dyDescent="0.3">
      <c r="R3188" s="3"/>
    </row>
    <row r="3189" spans="18:18" x14ac:dyDescent="0.3">
      <c r="R3189" s="3"/>
    </row>
    <row r="3190" spans="18:18" x14ac:dyDescent="0.3">
      <c r="R3190" s="3"/>
    </row>
    <row r="3191" spans="18:18" x14ac:dyDescent="0.3">
      <c r="R3191" s="3"/>
    </row>
    <row r="3192" spans="18:18" x14ac:dyDescent="0.3">
      <c r="R3192" s="3"/>
    </row>
    <row r="3193" spans="18:18" x14ac:dyDescent="0.3">
      <c r="R3193" s="3"/>
    </row>
    <row r="3194" spans="18:18" x14ac:dyDescent="0.3">
      <c r="R3194" s="3"/>
    </row>
    <row r="3195" spans="18:18" x14ac:dyDescent="0.3">
      <c r="R3195" s="3"/>
    </row>
    <row r="3196" spans="18:18" x14ac:dyDescent="0.3">
      <c r="R3196" s="3"/>
    </row>
    <row r="3197" spans="18:18" x14ac:dyDescent="0.3">
      <c r="R3197" s="3"/>
    </row>
    <row r="3198" spans="18:18" x14ac:dyDescent="0.3">
      <c r="R3198" s="3"/>
    </row>
    <row r="3199" spans="18:18" x14ac:dyDescent="0.3">
      <c r="R3199" s="3"/>
    </row>
    <row r="3200" spans="18:18" x14ac:dyDescent="0.3">
      <c r="R3200" s="3"/>
    </row>
    <row r="3201" spans="18:18" x14ac:dyDescent="0.3">
      <c r="R3201" s="3"/>
    </row>
    <row r="3202" spans="18:18" x14ac:dyDescent="0.3">
      <c r="R3202" s="3"/>
    </row>
    <row r="3203" spans="18:18" x14ac:dyDescent="0.3">
      <c r="R3203" s="3"/>
    </row>
    <row r="3204" spans="18:18" x14ac:dyDescent="0.3">
      <c r="R3204" s="3"/>
    </row>
    <row r="3205" spans="18:18" x14ac:dyDescent="0.3">
      <c r="R3205" s="3"/>
    </row>
    <row r="3206" spans="18:18" x14ac:dyDescent="0.3">
      <c r="R3206" s="3"/>
    </row>
    <row r="3207" spans="18:18" x14ac:dyDescent="0.3">
      <c r="R3207" s="3"/>
    </row>
    <row r="3208" spans="18:18" x14ac:dyDescent="0.3">
      <c r="R3208" s="3"/>
    </row>
    <row r="3209" spans="18:18" x14ac:dyDescent="0.3">
      <c r="R3209" s="3"/>
    </row>
    <row r="3210" spans="18:18" x14ac:dyDescent="0.3">
      <c r="R3210" s="3"/>
    </row>
    <row r="3211" spans="18:18" x14ac:dyDescent="0.3">
      <c r="R3211" s="3"/>
    </row>
    <row r="3212" spans="18:18" x14ac:dyDescent="0.3">
      <c r="R3212" s="3"/>
    </row>
    <row r="3213" spans="18:18" x14ac:dyDescent="0.3">
      <c r="R3213" s="3"/>
    </row>
    <row r="3214" spans="18:18" x14ac:dyDescent="0.3">
      <c r="R3214" s="3"/>
    </row>
    <row r="3215" spans="18:18" x14ac:dyDescent="0.3">
      <c r="R3215" s="3"/>
    </row>
    <row r="3216" spans="18:18" x14ac:dyDescent="0.3">
      <c r="R3216" s="3"/>
    </row>
    <row r="3217" spans="18:18" x14ac:dyDescent="0.3">
      <c r="R3217" s="3"/>
    </row>
    <row r="3218" spans="18:18" x14ac:dyDescent="0.3">
      <c r="R3218" s="3"/>
    </row>
    <row r="3219" spans="18:18" x14ac:dyDescent="0.3">
      <c r="R3219" s="3"/>
    </row>
    <row r="3220" spans="18:18" x14ac:dyDescent="0.3">
      <c r="R3220" s="3"/>
    </row>
    <row r="3221" spans="18:18" x14ac:dyDescent="0.3">
      <c r="R3221" s="3"/>
    </row>
    <row r="3222" spans="18:18" x14ac:dyDescent="0.3">
      <c r="R3222" s="3"/>
    </row>
    <row r="3223" spans="18:18" x14ac:dyDescent="0.3">
      <c r="R3223" s="3"/>
    </row>
    <row r="3224" spans="18:18" x14ac:dyDescent="0.3">
      <c r="R3224" s="3"/>
    </row>
    <row r="3225" spans="18:18" x14ac:dyDescent="0.3">
      <c r="R3225" s="3"/>
    </row>
    <row r="3226" spans="18:18" x14ac:dyDescent="0.3">
      <c r="R3226" s="3"/>
    </row>
    <row r="3227" spans="18:18" x14ac:dyDescent="0.3">
      <c r="R3227" s="3"/>
    </row>
    <row r="3228" spans="18:18" x14ac:dyDescent="0.3">
      <c r="R3228" s="3"/>
    </row>
    <row r="3229" spans="18:18" x14ac:dyDescent="0.3">
      <c r="R3229" s="3"/>
    </row>
    <row r="3230" spans="18:18" x14ac:dyDescent="0.3">
      <c r="R3230" s="3"/>
    </row>
    <row r="3231" spans="18:18" x14ac:dyDescent="0.3">
      <c r="R3231" s="3"/>
    </row>
    <row r="3232" spans="18:18" x14ac:dyDescent="0.3">
      <c r="R3232" s="3"/>
    </row>
    <row r="3233" spans="18:18" x14ac:dyDescent="0.3">
      <c r="R3233" s="3"/>
    </row>
    <row r="3234" spans="18:18" x14ac:dyDescent="0.3">
      <c r="R3234" s="3"/>
    </row>
    <row r="3235" spans="18:18" x14ac:dyDescent="0.3">
      <c r="R3235" s="3"/>
    </row>
    <row r="3236" spans="18:18" x14ac:dyDescent="0.3">
      <c r="R3236" s="3"/>
    </row>
    <row r="3237" spans="18:18" x14ac:dyDescent="0.3">
      <c r="R3237" s="3"/>
    </row>
    <row r="3238" spans="18:18" x14ac:dyDescent="0.3">
      <c r="R3238" s="3"/>
    </row>
    <row r="3239" spans="18:18" x14ac:dyDescent="0.3">
      <c r="R3239" s="3"/>
    </row>
    <row r="3240" spans="18:18" x14ac:dyDescent="0.3">
      <c r="R3240" s="3"/>
    </row>
    <row r="3241" spans="18:18" x14ac:dyDescent="0.3">
      <c r="R3241" s="3"/>
    </row>
    <row r="3242" spans="18:18" x14ac:dyDescent="0.3">
      <c r="R3242" s="3"/>
    </row>
    <row r="3243" spans="18:18" x14ac:dyDescent="0.3">
      <c r="R3243" s="3"/>
    </row>
    <row r="3244" spans="18:18" x14ac:dyDescent="0.3">
      <c r="R3244" s="3"/>
    </row>
    <row r="3245" spans="18:18" x14ac:dyDescent="0.3">
      <c r="R3245" s="3"/>
    </row>
    <row r="3246" spans="18:18" x14ac:dyDescent="0.3">
      <c r="R3246" s="3"/>
    </row>
    <row r="3247" spans="18:18" x14ac:dyDescent="0.3">
      <c r="R3247" s="3"/>
    </row>
    <row r="3248" spans="18:18" x14ac:dyDescent="0.3">
      <c r="R3248" s="3"/>
    </row>
    <row r="3249" spans="18:18" x14ac:dyDescent="0.3">
      <c r="R3249" s="3"/>
    </row>
    <row r="3250" spans="18:18" x14ac:dyDescent="0.3">
      <c r="R3250" s="3"/>
    </row>
    <row r="3251" spans="18:18" x14ac:dyDescent="0.3">
      <c r="R3251" s="3"/>
    </row>
    <row r="3252" spans="18:18" x14ac:dyDescent="0.3">
      <c r="R3252" s="3"/>
    </row>
    <row r="3253" spans="18:18" x14ac:dyDescent="0.3">
      <c r="R3253" s="3"/>
    </row>
    <row r="3254" spans="18:18" x14ac:dyDescent="0.3">
      <c r="R3254" s="3"/>
    </row>
    <row r="3255" spans="18:18" x14ac:dyDescent="0.3">
      <c r="R3255" s="3"/>
    </row>
    <row r="3256" spans="18:18" x14ac:dyDescent="0.3">
      <c r="R3256" s="3"/>
    </row>
    <row r="3257" spans="18:18" x14ac:dyDescent="0.3">
      <c r="R3257" s="3"/>
    </row>
    <row r="3258" spans="18:18" x14ac:dyDescent="0.3">
      <c r="R3258" s="3"/>
    </row>
    <row r="3259" spans="18:18" x14ac:dyDescent="0.3">
      <c r="R3259" s="3"/>
    </row>
    <row r="3260" spans="18:18" x14ac:dyDescent="0.3">
      <c r="R3260" s="3"/>
    </row>
    <row r="3261" spans="18:18" x14ac:dyDescent="0.3">
      <c r="R3261" s="3"/>
    </row>
    <row r="3262" spans="18:18" x14ac:dyDescent="0.3">
      <c r="R3262" s="3"/>
    </row>
    <row r="3263" spans="18:18" x14ac:dyDescent="0.3">
      <c r="R3263" s="3"/>
    </row>
    <row r="3264" spans="18:18" x14ac:dyDescent="0.3">
      <c r="R3264" s="3"/>
    </row>
    <row r="3265" spans="18:18" x14ac:dyDescent="0.3">
      <c r="R3265" s="3"/>
    </row>
    <row r="3266" spans="18:18" x14ac:dyDescent="0.3">
      <c r="R3266" s="3"/>
    </row>
    <row r="3267" spans="18:18" x14ac:dyDescent="0.3">
      <c r="R3267" s="3"/>
    </row>
    <row r="3268" spans="18:18" x14ac:dyDescent="0.3">
      <c r="R3268" s="3"/>
    </row>
    <row r="3269" spans="18:18" x14ac:dyDescent="0.3">
      <c r="R3269" s="3"/>
    </row>
    <row r="3270" spans="18:18" x14ac:dyDescent="0.3">
      <c r="R3270" s="3"/>
    </row>
    <row r="3271" spans="18:18" x14ac:dyDescent="0.3">
      <c r="R3271" s="3"/>
    </row>
    <row r="3272" spans="18:18" x14ac:dyDescent="0.3">
      <c r="R3272" s="3"/>
    </row>
    <row r="3273" spans="18:18" x14ac:dyDescent="0.3">
      <c r="R3273" s="3"/>
    </row>
    <row r="3274" spans="18:18" x14ac:dyDescent="0.3">
      <c r="R3274" s="3"/>
    </row>
    <row r="3275" spans="18:18" x14ac:dyDescent="0.3">
      <c r="R3275" s="3"/>
    </row>
    <row r="3276" spans="18:18" x14ac:dyDescent="0.3">
      <c r="R3276" s="3"/>
    </row>
    <row r="3277" spans="18:18" x14ac:dyDescent="0.3">
      <c r="R3277" s="3"/>
    </row>
    <row r="3278" spans="18:18" x14ac:dyDescent="0.3">
      <c r="R3278" s="3"/>
    </row>
    <row r="3279" spans="18:18" x14ac:dyDescent="0.3">
      <c r="R3279" s="3"/>
    </row>
    <row r="3280" spans="18:18" x14ac:dyDescent="0.3">
      <c r="R3280" s="3"/>
    </row>
    <row r="3281" spans="18:18" x14ac:dyDescent="0.3">
      <c r="R3281" s="3"/>
    </row>
    <row r="3282" spans="18:18" x14ac:dyDescent="0.3">
      <c r="R3282" s="3"/>
    </row>
    <row r="3283" spans="18:18" x14ac:dyDescent="0.3">
      <c r="R3283" s="3"/>
    </row>
    <row r="3284" spans="18:18" x14ac:dyDescent="0.3">
      <c r="R3284" s="3"/>
    </row>
    <row r="3285" spans="18:18" x14ac:dyDescent="0.3">
      <c r="R3285" s="3"/>
    </row>
    <row r="3286" spans="18:18" x14ac:dyDescent="0.3">
      <c r="R3286" s="3"/>
    </row>
    <row r="3287" spans="18:18" x14ac:dyDescent="0.3">
      <c r="R3287" s="3"/>
    </row>
    <row r="3288" spans="18:18" x14ac:dyDescent="0.3">
      <c r="R3288" s="3"/>
    </row>
    <row r="3289" spans="18:18" x14ac:dyDescent="0.3">
      <c r="R3289" s="3"/>
    </row>
    <row r="3290" spans="18:18" x14ac:dyDescent="0.3">
      <c r="R3290" s="3"/>
    </row>
    <row r="3291" spans="18:18" x14ac:dyDescent="0.3">
      <c r="R3291" s="3"/>
    </row>
    <row r="3292" spans="18:18" x14ac:dyDescent="0.3">
      <c r="R3292" s="3"/>
    </row>
    <row r="3293" spans="18:18" x14ac:dyDescent="0.3">
      <c r="R3293" s="3"/>
    </row>
    <row r="3294" spans="18:18" x14ac:dyDescent="0.3">
      <c r="R3294" s="3"/>
    </row>
    <row r="3295" spans="18:18" x14ac:dyDescent="0.3">
      <c r="R3295" s="3"/>
    </row>
    <row r="3296" spans="18:18" x14ac:dyDescent="0.3">
      <c r="R3296" s="3"/>
    </row>
    <row r="3297" spans="18:18" x14ac:dyDescent="0.3">
      <c r="R3297" s="3"/>
    </row>
    <row r="3298" spans="18:18" x14ac:dyDescent="0.3">
      <c r="R3298" s="3"/>
    </row>
    <row r="3299" spans="18:18" x14ac:dyDescent="0.3">
      <c r="R3299" s="3"/>
    </row>
    <row r="3300" spans="18:18" x14ac:dyDescent="0.3">
      <c r="R3300" s="3"/>
    </row>
    <row r="3301" spans="18:18" x14ac:dyDescent="0.3">
      <c r="R3301" s="3"/>
    </row>
    <row r="3302" spans="18:18" x14ac:dyDescent="0.3">
      <c r="R3302" s="3"/>
    </row>
    <row r="3303" spans="18:18" x14ac:dyDescent="0.3">
      <c r="R3303" s="3"/>
    </row>
    <row r="3304" spans="18:18" x14ac:dyDescent="0.3">
      <c r="R3304" s="3"/>
    </row>
    <row r="3305" spans="18:18" x14ac:dyDescent="0.3">
      <c r="R3305" s="3"/>
    </row>
    <row r="3306" spans="18:18" x14ac:dyDescent="0.3">
      <c r="R3306" s="3"/>
    </row>
    <row r="3307" spans="18:18" x14ac:dyDescent="0.3">
      <c r="R3307" s="3"/>
    </row>
    <row r="3308" spans="18:18" x14ac:dyDescent="0.3">
      <c r="R3308" s="3"/>
    </row>
    <row r="3309" spans="18:18" x14ac:dyDescent="0.3">
      <c r="R3309" s="3"/>
    </row>
    <row r="3310" spans="18:18" x14ac:dyDescent="0.3">
      <c r="R3310" s="3"/>
    </row>
    <row r="3311" spans="18:18" x14ac:dyDescent="0.3">
      <c r="R3311" s="3"/>
    </row>
    <row r="3312" spans="18:18" x14ac:dyDescent="0.3">
      <c r="R3312" s="3"/>
    </row>
    <row r="3313" spans="18:18" x14ac:dyDescent="0.3">
      <c r="R3313" s="3"/>
    </row>
    <row r="3314" spans="18:18" x14ac:dyDescent="0.3">
      <c r="R3314" s="3"/>
    </row>
    <row r="3315" spans="18:18" x14ac:dyDescent="0.3">
      <c r="R3315" s="3"/>
    </row>
    <row r="3316" spans="18:18" x14ac:dyDescent="0.3">
      <c r="R3316" s="3"/>
    </row>
    <row r="3317" spans="18:18" x14ac:dyDescent="0.3">
      <c r="R3317" s="3"/>
    </row>
    <row r="3318" spans="18:18" x14ac:dyDescent="0.3">
      <c r="R3318" s="3"/>
    </row>
    <row r="3319" spans="18:18" x14ac:dyDescent="0.3">
      <c r="R3319" s="3"/>
    </row>
    <row r="3320" spans="18:18" x14ac:dyDescent="0.3">
      <c r="R3320" s="3"/>
    </row>
    <row r="3321" spans="18:18" x14ac:dyDescent="0.3">
      <c r="R3321" s="3"/>
    </row>
    <row r="3322" spans="18:18" x14ac:dyDescent="0.3">
      <c r="R3322" s="3"/>
    </row>
    <row r="3323" spans="18:18" x14ac:dyDescent="0.3">
      <c r="R3323" s="3"/>
    </row>
    <row r="3324" spans="18:18" x14ac:dyDescent="0.3">
      <c r="R3324" s="3"/>
    </row>
    <row r="3325" spans="18:18" x14ac:dyDescent="0.3">
      <c r="R3325" s="3"/>
    </row>
    <row r="3326" spans="18:18" x14ac:dyDescent="0.3">
      <c r="R3326" s="3"/>
    </row>
    <row r="3327" spans="18:18" x14ac:dyDescent="0.3">
      <c r="R3327" s="3"/>
    </row>
    <row r="3328" spans="18:18" x14ac:dyDescent="0.3">
      <c r="R3328" s="3"/>
    </row>
    <row r="3329" spans="18:18" x14ac:dyDescent="0.3">
      <c r="R3329" s="3"/>
    </row>
    <row r="3330" spans="18:18" x14ac:dyDescent="0.3">
      <c r="R3330" s="3"/>
    </row>
    <row r="3331" spans="18:18" x14ac:dyDescent="0.3">
      <c r="R3331" s="3"/>
    </row>
    <row r="3332" spans="18:18" x14ac:dyDescent="0.3">
      <c r="R3332" s="3"/>
    </row>
    <row r="3333" spans="18:18" x14ac:dyDescent="0.3">
      <c r="R3333" s="3"/>
    </row>
    <row r="3334" spans="18:18" x14ac:dyDescent="0.3">
      <c r="R3334" s="3"/>
    </row>
    <row r="3335" spans="18:18" x14ac:dyDescent="0.3">
      <c r="R3335" s="3"/>
    </row>
    <row r="3336" spans="18:18" x14ac:dyDescent="0.3">
      <c r="R3336" s="3"/>
    </row>
    <row r="3337" spans="18:18" x14ac:dyDescent="0.3">
      <c r="R3337" s="3"/>
    </row>
    <row r="3338" spans="18:18" x14ac:dyDescent="0.3">
      <c r="R3338" s="3"/>
    </row>
    <row r="3339" spans="18:18" x14ac:dyDescent="0.3">
      <c r="R3339" s="3"/>
    </row>
    <row r="3340" spans="18:18" x14ac:dyDescent="0.3">
      <c r="R3340" s="3"/>
    </row>
    <row r="3341" spans="18:18" x14ac:dyDescent="0.3">
      <c r="R3341" s="3"/>
    </row>
    <row r="3342" spans="18:18" x14ac:dyDescent="0.3">
      <c r="R3342" s="3"/>
    </row>
    <row r="3343" spans="18:18" x14ac:dyDescent="0.3">
      <c r="R3343" s="3"/>
    </row>
    <row r="3344" spans="18:18" x14ac:dyDescent="0.3">
      <c r="R3344" s="3"/>
    </row>
    <row r="3345" spans="18:18" x14ac:dyDescent="0.3">
      <c r="R3345" s="3"/>
    </row>
    <row r="3346" spans="18:18" x14ac:dyDescent="0.3">
      <c r="R3346" s="3"/>
    </row>
    <row r="3347" spans="18:18" x14ac:dyDescent="0.3">
      <c r="R3347" s="3"/>
    </row>
    <row r="3348" spans="18:18" x14ac:dyDescent="0.3">
      <c r="R3348" s="3"/>
    </row>
    <row r="3349" spans="18:18" x14ac:dyDescent="0.3">
      <c r="R3349" s="3"/>
    </row>
    <row r="3350" spans="18:18" x14ac:dyDescent="0.3">
      <c r="R3350" s="3"/>
    </row>
    <row r="3351" spans="18:18" x14ac:dyDescent="0.3">
      <c r="R3351" s="3"/>
    </row>
    <row r="3352" spans="18:18" x14ac:dyDescent="0.3">
      <c r="R3352" s="3"/>
    </row>
    <row r="3353" spans="18:18" x14ac:dyDescent="0.3">
      <c r="R3353" s="3"/>
    </row>
    <row r="3354" spans="18:18" x14ac:dyDescent="0.3">
      <c r="R3354" s="3"/>
    </row>
    <row r="3355" spans="18:18" x14ac:dyDescent="0.3">
      <c r="R3355" s="3"/>
    </row>
    <row r="3356" spans="18:18" x14ac:dyDescent="0.3">
      <c r="R3356" s="3"/>
    </row>
    <row r="3357" spans="18:18" x14ac:dyDescent="0.3">
      <c r="R3357" s="3"/>
    </row>
    <row r="3358" spans="18:18" x14ac:dyDescent="0.3">
      <c r="R3358" s="3"/>
    </row>
    <row r="3359" spans="18:18" x14ac:dyDescent="0.3">
      <c r="R3359" s="3"/>
    </row>
    <row r="3360" spans="18:18" x14ac:dyDescent="0.3">
      <c r="R3360" s="3"/>
    </row>
    <row r="3361" spans="18:18" x14ac:dyDescent="0.3">
      <c r="R3361" s="3"/>
    </row>
    <row r="3362" spans="18:18" x14ac:dyDescent="0.3">
      <c r="R3362" s="3"/>
    </row>
    <row r="3363" spans="18:18" x14ac:dyDescent="0.3">
      <c r="R3363" s="3"/>
    </row>
    <row r="3364" spans="18:18" x14ac:dyDescent="0.3">
      <c r="R3364" s="3"/>
    </row>
    <row r="3365" spans="18:18" x14ac:dyDescent="0.3">
      <c r="R3365" s="3"/>
    </row>
    <row r="3366" spans="18:18" x14ac:dyDescent="0.3">
      <c r="R3366" s="3"/>
    </row>
    <row r="3367" spans="18:18" x14ac:dyDescent="0.3">
      <c r="R3367" s="3"/>
    </row>
    <row r="3368" spans="18:18" x14ac:dyDescent="0.3">
      <c r="R3368" s="3"/>
    </row>
    <row r="3369" spans="18:18" x14ac:dyDescent="0.3">
      <c r="R3369" s="3"/>
    </row>
    <row r="3370" spans="18:18" x14ac:dyDescent="0.3">
      <c r="R3370" s="3"/>
    </row>
    <row r="3371" spans="18:18" x14ac:dyDescent="0.3">
      <c r="R3371" s="3"/>
    </row>
    <row r="3372" spans="18:18" x14ac:dyDescent="0.3">
      <c r="R3372" s="3"/>
    </row>
    <row r="3373" spans="18:18" x14ac:dyDescent="0.3">
      <c r="R3373" s="3"/>
    </row>
    <row r="3374" spans="18:18" x14ac:dyDescent="0.3">
      <c r="R3374" s="3"/>
    </row>
    <row r="3375" spans="18:18" x14ac:dyDescent="0.3">
      <c r="R3375" s="3"/>
    </row>
    <row r="3376" spans="18:18" x14ac:dyDescent="0.3">
      <c r="R3376" s="3"/>
    </row>
    <row r="3377" spans="18:18" x14ac:dyDescent="0.3">
      <c r="R3377" s="3"/>
    </row>
    <row r="3378" spans="18:18" x14ac:dyDescent="0.3">
      <c r="R3378" s="3"/>
    </row>
    <row r="3379" spans="18:18" x14ac:dyDescent="0.3">
      <c r="R3379" s="3"/>
    </row>
    <row r="3380" spans="18:18" x14ac:dyDescent="0.3">
      <c r="R3380" s="3"/>
    </row>
    <row r="3381" spans="18:18" x14ac:dyDescent="0.3">
      <c r="R3381" s="3"/>
    </row>
    <row r="3382" spans="18:18" x14ac:dyDescent="0.3">
      <c r="R3382" s="3"/>
    </row>
    <row r="3383" spans="18:18" x14ac:dyDescent="0.3">
      <c r="R3383" s="3"/>
    </row>
    <row r="3384" spans="18:18" x14ac:dyDescent="0.3">
      <c r="R3384" s="3"/>
    </row>
    <row r="3385" spans="18:18" x14ac:dyDescent="0.3">
      <c r="R3385" s="3"/>
    </row>
    <row r="3386" spans="18:18" x14ac:dyDescent="0.3">
      <c r="R3386" s="3"/>
    </row>
    <row r="3387" spans="18:18" x14ac:dyDescent="0.3">
      <c r="R3387" s="3"/>
    </row>
    <row r="3388" spans="18:18" x14ac:dyDescent="0.3">
      <c r="R3388" s="3"/>
    </row>
    <row r="3389" spans="18:18" x14ac:dyDescent="0.3">
      <c r="R3389" s="3"/>
    </row>
    <row r="3390" spans="18:18" x14ac:dyDescent="0.3">
      <c r="R3390" s="3"/>
    </row>
    <row r="3391" spans="18:18" x14ac:dyDescent="0.3">
      <c r="R3391" s="3"/>
    </row>
    <row r="3392" spans="18:18" x14ac:dyDescent="0.3">
      <c r="R3392" s="3"/>
    </row>
    <row r="3393" spans="18:18" x14ac:dyDescent="0.3">
      <c r="R3393" s="3"/>
    </row>
    <row r="3394" spans="18:18" x14ac:dyDescent="0.3">
      <c r="R3394" s="3"/>
    </row>
    <row r="3395" spans="18:18" x14ac:dyDescent="0.3">
      <c r="R3395" s="3"/>
    </row>
    <row r="3396" spans="18:18" x14ac:dyDescent="0.3">
      <c r="R3396" s="3"/>
    </row>
    <row r="3397" spans="18:18" x14ac:dyDescent="0.3">
      <c r="R3397" s="3"/>
    </row>
    <row r="3398" spans="18:18" x14ac:dyDescent="0.3">
      <c r="R3398" s="3"/>
    </row>
    <row r="3399" spans="18:18" x14ac:dyDescent="0.3">
      <c r="R3399" s="3"/>
    </row>
    <row r="3400" spans="18:18" x14ac:dyDescent="0.3">
      <c r="R3400" s="3"/>
    </row>
    <row r="3401" spans="18:18" x14ac:dyDescent="0.3">
      <c r="R3401" s="3"/>
    </row>
    <row r="3402" spans="18:18" x14ac:dyDescent="0.3">
      <c r="R3402" s="3"/>
    </row>
    <row r="3403" spans="18:18" x14ac:dyDescent="0.3">
      <c r="R3403" s="3"/>
    </row>
    <row r="3404" spans="18:18" x14ac:dyDescent="0.3">
      <c r="R3404" s="3"/>
    </row>
    <row r="3405" spans="18:18" x14ac:dyDescent="0.3">
      <c r="R3405" s="3"/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C3377-78C7-4F45-AC59-5EE43341CF05}">
  <sheetPr>
    <pageSetUpPr fitToPage="1"/>
  </sheetPr>
  <dimension ref="B1:M39"/>
  <sheetViews>
    <sheetView zoomScale="140" zoomScaleNormal="140" workbookViewId="0">
      <selection activeCell="B10" sqref="B10"/>
    </sheetView>
  </sheetViews>
  <sheetFormatPr defaultRowHeight="14.4" x14ac:dyDescent="0.3"/>
  <cols>
    <col min="1" max="1" width="1.33203125" customWidth="1"/>
    <col min="2" max="2" width="26.6640625" bestFit="1" customWidth="1"/>
    <col min="3" max="3" width="14.109375" bestFit="1" customWidth="1"/>
    <col min="4" max="4" width="15.6640625" customWidth="1"/>
    <col min="5" max="5" width="14.88671875" bestFit="1" customWidth="1"/>
    <col min="6" max="6" width="13.6640625" bestFit="1" customWidth="1"/>
    <col min="7" max="7" width="24.5546875" customWidth="1"/>
    <col min="8" max="8" width="17.6640625" bestFit="1" customWidth="1"/>
    <col min="9" max="9" width="14.109375" bestFit="1" customWidth="1"/>
    <col min="10" max="10" width="15.6640625" bestFit="1" customWidth="1"/>
    <col min="12" max="12" width="13.33203125" customWidth="1"/>
    <col min="13" max="13" width="14.44140625" customWidth="1"/>
  </cols>
  <sheetData>
    <row r="1" spans="2:13" ht="34.200000000000003" thickBot="1" x14ac:dyDescent="0.35">
      <c r="B1" s="105" t="s">
        <v>978</v>
      </c>
      <c r="C1" s="106"/>
      <c r="D1" s="106"/>
      <c r="E1" s="107"/>
    </row>
    <row r="3" spans="2:13" ht="15" thickBot="1" x14ac:dyDescent="0.35"/>
    <row r="4" spans="2:13" ht="15" thickBot="1" x14ac:dyDescent="0.35">
      <c r="B4" s="76" t="s">
        <v>484</v>
      </c>
      <c r="C4" s="76" t="s">
        <v>522</v>
      </c>
      <c r="D4" s="76" t="s">
        <v>523</v>
      </c>
      <c r="E4" s="76" t="s">
        <v>484</v>
      </c>
      <c r="G4" s="76" t="s">
        <v>980</v>
      </c>
      <c r="H4" s="76" t="s">
        <v>524</v>
      </c>
      <c r="I4" s="86">
        <f>D9</f>
        <v>3726363.6905000014</v>
      </c>
      <c r="J4" s="76"/>
      <c r="L4" s="108" t="s">
        <v>987</v>
      </c>
      <c r="M4" s="108"/>
    </row>
    <row r="5" spans="2:13" ht="15" thickBot="1" x14ac:dyDescent="0.35">
      <c r="B5" s="39" t="s">
        <v>97</v>
      </c>
      <c r="C5" s="40">
        <v>0.23</v>
      </c>
      <c r="D5" s="41">
        <f>C39</f>
        <v>331798.32437500026</v>
      </c>
      <c r="E5" s="41">
        <f>C5*D5</f>
        <v>76313.614606250063</v>
      </c>
      <c r="L5" s="89" t="s">
        <v>985</v>
      </c>
      <c r="M5" s="89" t="s">
        <v>484</v>
      </c>
    </row>
    <row r="6" spans="2:13" ht="15" thickBot="1" x14ac:dyDescent="0.35">
      <c r="B6" s="39" t="s">
        <v>89</v>
      </c>
      <c r="C6" s="40">
        <v>0.16</v>
      </c>
      <c r="D6" s="41">
        <f>D39</f>
        <v>267991.90000000002</v>
      </c>
      <c r="E6" s="41">
        <f t="shared" ref="E6:E7" si="0">C6*D6</f>
        <v>42878.704000000005</v>
      </c>
      <c r="G6" s="39" t="s">
        <v>981</v>
      </c>
      <c r="H6" s="81">
        <v>0.05</v>
      </c>
      <c r="I6" s="41">
        <v>1000000</v>
      </c>
      <c r="J6" s="41">
        <f>H6*I6</f>
        <v>50000</v>
      </c>
      <c r="L6" s="47" t="s">
        <v>737</v>
      </c>
      <c r="M6" s="48">
        <f>'Q1 Provisie'!E8</f>
        <v>56958.834999999999</v>
      </c>
    </row>
    <row r="7" spans="2:13" ht="15" thickBot="1" x14ac:dyDescent="0.35">
      <c r="B7" s="39" t="s">
        <v>512</v>
      </c>
      <c r="C7" s="40">
        <v>0.15</v>
      </c>
      <c r="D7" s="41">
        <f>E39</f>
        <v>33955.25</v>
      </c>
      <c r="E7" s="41">
        <f t="shared" si="0"/>
        <v>5093.2874999999995</v>
      </c>
      <c r="G7" s="82" t="s">
        <v>982</v>
      </c>
      <c r="H7" s="81">
        <v>6.5000000000000002E-2</v>
      </c>
      <c r="I7" s="41">
        <v>1000000</v>
      </c>
      <c r="J7" s="41">
        <f>H7*I7</f>
        <v>65000</v>
      </c>
      <c r="L7" s="47" t="s">
        <v>734</v>
      </c>
      <c r="M7" s="48">
        <f>'Q2 Provisie '!E8</f>
        <v>56817.666843750027</v>
      </c>
    </row>
    <row r="8" spans="2:13" ht="15" thickBot="1" x14ac:dyDescent="0.35">
      <c r="B8" s="39" t="s">
        <v>855</v>
      </c>
      <c r="C8" s="40">
        <v>0.05</v>
      </c>
      <c r="D8" s="41">
        <f>G39</f>
        <v>869160.47337500064</v>
      </c>
      <c r="E8" s="41">
        <f>D8*C8</f>
        <v>43458.023668750036</v>
      </c>
      <c r="G8" s="82" t="s">
        <v>983</v>
      </c>
      <c r="H8" s="81">
        <v>0.08</v>
      </c>
      <c r="I8" s="41">
        <f>I4-2000000</f>
        <v>1726363.6905000014</v>
      </c>
      <c r="J8" s="41">
        <f>H8*I8</f>
        <v>138109.09524000011</v>
      </c>
      <c r="L8" s="47" t="s">
        <v>855</v>
      </c>
      <c r="M8" s="48">
        <f>'Q3 Provisie'!E8</f>
        <v>29083.659012500029</v>
      </c>
    </row>
    <row r="9" spans="2:13" ht="15" thickBot="1" x14ac:dyDescent="0.35">
      <c r="B9" s="39" t="s">
        <v>524</v>
      </c>
      <c r="C9" s="40"/>
      <c r="D9" s="41">
        <f>'Q3 Provisie'!D9+'Q4 Provisie'!D8</f>
        <v>3726363.6905000014</v>
      </c>
      <c r="E9" s="41"/>
      <c r="G9" s="83" t="s">
        <v>988</v>
      </c>
      <c r="H9" s="83"/>
      <c r="I9" s="84">
        <f>SUM(I6:I8)</f>
        <v>3726363.6905000014</v>
      </c>
      <c r="J9" s="84">
        <f>SUM(J6:J8)</f>
        <v>253109.09524000011</v>
      </c>
      <c r="L9" s="47" t="s">
        <v>986</v>
      </c>
      <c r="M9" s="48">
        <f>E8</f>
        <v>43458.023668750036</v>
      </c>
    </row>
    <row r="10" spans="2:13" ht="15" thickBot="1" x14ac:dyDescent="0.35">
      <c r="B10" s="39" t="s">
        <v>525</v>
      </c>
      <c r="C10" s="40"/>
      <c r="D10" s="41"/>
      <c r="E10" s="41"/>
      <c r="G10" s="39" t="s">
        <v>987</v>
      </c>
      <c r="H10" s="39"/>
      <c r="I10" s="39"/>
      <c r="J10" s="85">
        <f>M10*-1</f>
        <v>-186318.18452500011</v>
      </c>
      <c r="L10" s="74" t="s">
        <v>739</v>
      </c>
      <c r="M10" s="75">
        <f>SUM(M6:M9)</f>
        <v>186318.18452500011</v>
      </c>
    </row>
    <row r="11" spans="2:13" ht="23.4" customHeight="1" x14ac:dyDescent="0.35">
      <c r="B11" s="42" t="s">
        <v>526</v>
      </c>
      <c r="C11" s="42"/>
      <c r="D11" s="42"/>
      <c r="E11" s="43">
        <f>SUM(E5:E10)</f>
        <v>167743.62977500012</v>
      </c>
      <c r="G11" s="87" t="s">
        <v>984</v>
      </c>
      <c r="H11" s="87"/>
      <c r="I11" s="87"/>
      <c r="J11" s="88">
        <f>SUM(J9:J10)</f>
        <v>66790.910715000005</v>
      </c>
    </row>
    <row r="13" spans="2:13" ht="15" thickBot="1" x14ac:dyDescent="0.35"/>
    <row r="14" spans="2:13" ht="42.6" customHeight="1" thickBot="1" x14ac:dyDescent="0.35">
      <c r="B14" s="77" t="s">
        <v>979</v>
      </c>
      <c r="C14" s="78" t="s">
        <v>527</v>
      </c>
      <c r="D14" s="78" t="s">
        <v>528</v>
      </c>
      <c r="E14" s="78" t="s">
        <v>529</v>
      </c>
      <c r="F14" s="78" t="s">
        <v>530</v>
      </c>
      <c r="G14" s="79" t="s">
        <v>531</v>
      </c>
      <c r="H14" s="80" t="s">
        <v>532</v>
      </c>
      <c r="I14" s="80" t="s">
        <v>533</v>
      </c>
      <c r="J14" s="80" t="s">
        <v>534</v>
      </c>
    </row>
    <row r="15" spans="2:13" ht="15" thickBot="1" x14ac:dyDescent="0.35">
      <c r="B15" s="47" t="str" cm="1">
        <f t="array" ref="B15:B38">_xlfn.UNIQUE(Q4_2025[Evenement])</f>
        <v>100% Auto Live - 2025.xls</v>
      </c>
      <c r="C15" s="48">
        <f>SUMIFS(Q4_2025[Bruto-Rel. korting 2],Q4_2025[Evenement],'Q4 Provisie'!B15,Q4_2025[Groep],'Q4 Provisie'!$B$5)</f>
        <v>8329.7250000000004</v>
      </c>
      <c r="D15" s="48">
        <f>SUMIFS(Q4_2025[Bruto-Rel. korting 2],Q4_2025[Evenement],'Q4 Provisie'!B15,Q4_2025[Groep],'Q4 Provisie'!$B$6)</f>
        <v>2115</v>
      </c>
      <c r="E15" s="48">
        <f>SUMIFS(Q4_2025[Bruto-Rel. korting 2],Q4_2025[Evenement],'Q4 Provisie'!B15,Q4_2025[Groep],'Q4 Provisie'!$B$7)</f>
        <v>0</v>
      </c>
      <c r="F15" s="48">
        <f>SUMIFS(Q4_2025[Bruto-Rel. korting 2],Q4_2025[Evenement],'Q4 Provisie'!B15,Q4_2025[Groep],"")</f>
        <v>1960.5</v>
      </c>
      <c r="G15" s="49">
        <f>SUM(C15:F15)</f>
        <v>12405.225</v>
      </c>
      <c r="H15" s="48">
        <f>C15*$C$5</f>
        <v>1915.8367500000002</v>
      </c>
      <c r="I15" s="48">
        <f>D15*$C$6</f>
        <v>338.40000000000003</v>
      </c>
      <c r="J15" s="48">
        <f>E15*$C$7</f>
        <v>0</v>
      </c>
    </row>
    <row r="16" spans="2:13" ht="15" thickBot="1" x14ac:dyDescent="0.35">
      <c r="B16" s="47" t="str">
        <v>Ashton Brothers - 2025.xls</v>
      </c>
      <c r="C16" s="48">
        <f>SUMIFS(Q4_2025[Bruto-Rel. korting 2],Q4_2025[Evenement],'Q4 Provisie'!B16,Q4_2025[Groep],'Q4 Provisie'!$B$5)</f>
        <v>5332.6025000000009</v>
      </c>
      <c r="D16" s="48">
        <f>SUMIFS(Q4_2025[Bruto-Rel. korting 2],Q4_2025[Evenement],'Q4 Provisie'!B16,Q4_2025[Groep],'Q4 Provisie'!$B$6)</f>
        <v>0</v>
      </c>
      <c r="E16" s="48">
        <f>SUMIFS(Q4_2025[Bruto-Rel. korting 2],Q4_2025[Evenement],'Q4 Provisie'!B16,Q4_2025[Groep],'Q4 Provisie'!$B$7)</f>
        <v>0</v>
      </c>
      <c r="F16" s="48">
        <f>SUMIFS(Q4_2025[Bruto-Rel. korting 2],Q4_2025[Evenement],'Q4 Provisie'!B16,Q4_2025[Groep],"")</f>
        <v>2106.64</v>
      </c>
      <c r="G16" s="49">
        <f t="shared" ref="G16:G38" si="1">SUM(C16:F16)</f>
        <v>7439.2425000000003</v>
      </c>
      <c r="H16" s="48">
        <f t="shared" ref="H16:H38" si="2">C16*$C$5</f>
        <v>1226.4985750000003</v>
      </c>
      <c r="I16" s="48">
        <f t="shared" ref="I16:I38" si="3">D16*$C$6</f>
        <v>0</v>
      </c>
      <c r="J16" s="48">
        <f t="shared" ref="J16:J38" si="4">E16*$C$7</f>
        <v>0</v>
      </c>
    </row>
    <row r="17" spans="2:10" ht="15" thickBot="1" x14ac:dyDescent="0.35">
      <c r="B17" s="47" t="str">
        <v>BDO - 2025.xls</v>
      </c>
      <c r="C17" s="48">
        <f>SUMIFS(Q4_2025[Bruto-Rel. korting 2],Q4_2025[Evenement],'Q4 Provisie'!B17,Q4_2025[Groep],'Q4 Provisie'!$B$5)</f>
        <v>2058.35</v>
      </c>
      <c r="D17" s="48">
        <f>SUMIFS(Q4_2025[Bruto-Rel. korting 2],Q4_2025[Evenement],'Q4 Provisie'!B17,Q4_2025[Groep],'Q4 Provisie'!$B$6)</f>
        <v>0</v>
      </c>
      <c r="E17" s="48">
        <f>SUMIFS(Q4_2025[Bruto-Rel. korting 2],Q4_2025[Evenement],'Q4 Provisie'!B17,Q4_2025[Groep],'Q4 Provisie'!$B$7)</f>
        <v>0</v>
      </c>
      <c r="F17" s="48">
        <f>SUMIFS(Q4_2025[Bruto-Rel. korting 2],Q4_2025[Evenement],'Q4 Provisie'!B17,Q4_2025[Groep],"")</f>
        <v>0</v>
      </c>
      <c r="G17" s="49">
        <f t="shared" si="1"/>
        <v>2058.35</v>
      </c>
      <c r="H17" s="48">
        <f t="shared" si="2"/>
        <v>473.4205</v>
      </c>
      <c r="I17" s="48">
        <f t="shared" si="3"/>
        <v>0</v>
      </c>
      <c r="J17" s="48">
        <f t="shared" si="4"/>
        <v>0</v>
      </c>
    </row>
    <row r="18" spans="2:10" ht="15" thickBot="1" x14ac:dyDescent="0.35">
      <c r="B18" s="47" t="str">
        <v>Europort Elektra - 2025.xls</v>
      </c>
      <c r="C18" s="48">
        <f>SUMIFS(Q4_2025[Bruto-Rel. korting 2],Q4_2025[Evenement],'Q4 Provisie'!B18,Q4_2025[Groep],'Q4 Provisie'!$B$5)</f>
        <v>113556.88750000032</v>
      </c>
      <c r="D18" s="48">
        <f>SUMIFS(Q4_2025[Bruto-Rel. korting 2],Q4_2025[Evenement],'Q4 Provisie'!B18,Q4_2025[Groep],'Q4 Provisie'!$B$6)</f>
        <v>0</v>
      </c>
      <c r="E18" s="48">
        <f>SUMIFS(Q4_2025[Bruto-Rel. korting 2],Q4_2025[Evenement],'Q4 Provisie'!B18,Q4_2025[Groep],'Q4 Provisie'!$B$7)</f>
        <v>22515</v>
      </c>
      <c r="F18" s="48">
        <f>SUMIFS(Q4_2025[Bruto-Rel. korting 2],Q4_2025[Evenement],'Q4 Provisie'!B18,Q4_2025[Groep],"")</f>
        <v>7981.5999999999922</v>
      </c>
      <c r="G18" s="49">
        <f t="shared" si="1"/>
        <v>144053.48750000031</v>
      </c>
      <c r="H18" s="48">
        <f t="shared" si="2"/>
        <v>26118.084125000074</v>
      </c>
      <c r="I18" s="48">
        <f t="shared" si="3"/>
        <v>0</v>
      </c>
      <c r="J18" s="48">
        <f t="shared" si="4"/>
        <v>3377.25</v>
      </c>
    </row>
    <row r="19" spans="2:10" ht="15" thickBot="1" x14ac:dyDescent="0.35">
      <c r="B19" s="47" t="str">
        <v>Europort Rigging - 2025.xls</v>
      </c>
      <c r="C19" s="48">
        <f>SUMIFS(Q4_2025[Bruto-Rel. korting 2],Q4_2025[Evenement],'Q4 Provisie'!B19,Q4_2025[Groep],'Q4 Provisie'!$B$5)</f>
        <v>0</v>
      </c>
      <c r="D19" s="48">
        <f>SUMIFS(Q4_2025[Bruto-Rel. korting 2],Q4_2025[Evenement],'Q4 Provisie'!B19,Q4_2025[Groep],'Q4 Provisie'!$B$6)</f>
        <v>123611</v>
      </c>
      <c r="E19" s="48">
        <f>SUMIFS(Q4_2025[Bruto-Rel. korting 2],Q4_2025[Evenement],'Q4 Provisie'!B19,Q4_2025[Groep],'Q4 Provisie'!$B$7)</f>
        <v>0</v>
      </c>
      <c r="F19" s="48">
        <f>SUMIFS(Q4_2025[Bruto-Rel. korting 2],Q4_2025[Evenement],'Q4 Provisie'!B19,Q4_2025[Groep],"")</f>
        <v>9750.1039999999975</v>
      </c>
      <c r="G19" s="49">
        <f t="shared" si="1"/>
        <v>133361.10399999999</v>
      </c>
      <c r="H19" s="48">
        <f t="shared" si="2"/>
        <v>0</v>
      </c>
      <c r="I19" s="48">
        <f t="shared" si="3"/>
        <v>19777.760000000002</v>
      </c>
      <c r="J19" s="48">
        <f t="shared" si="4"/>
        <v>0</v>
      </c>
    </row>
    <row r="20" spans="2:10" ht="15" thickBot="1" x14ac:dyDescent="0.35">
      <c r="B20" s="47" t="str">
        <v>Europort Stands - 2025.xls</v>
      </c>
      <c r="C20" s="48">
        <f>SUMIFS(Q4_2025[Bruto-Rel. korting 2],Q4_2025[Evenement],'Q4 Provisie'!B20,Q4_2025[Groep],'Q4 Provisie'!$B$5)</f>
        <v>30874.209999999995</v>
      </c>
      <c r="D20" s="48">
        <f>SUMIFS(Q4_2025[Bruto-Rel. korting 2],Q4_2025[Evenement],'Q4 Provisie'!B20,Q4_2025[Groep],'Q4 Provisie'!$B$6)</f>
        <v>15916.5</v>
      </c>
      <c r="E20" s="48">
        <f>SUMIFS(Q4_2025[Bruto-Rel. korting 2],Q4_2025[Evenement],'Q4 Provisie'!B20,Q4_2025[Groep],'Q4 Provisie'!$B$7)</f>
        <v>9428.75</v>
      </c>
      <c r="F20" s="48">
        <f>SUMIFS(Q4_2025[Bruto-Rel. korting 2],Q4_2025[Evenement],'Q4 Provisie'!B20,Q4_2025[Groep],"")</f>
        <v>141205.2915000002</v>
      </c>
      <c r="G20" s="49">
        <f t="shared" si="1"/>
        <v>197424.75150000019</v>
      </c>
      <c r="H20" s="48">
        <f t="shared" si="2"/>
        <v>7101.068299999999</v>
      </c>
      <c r="I20" s="48">
        <f t="shared" si="3"/>
        <v>2546.64</v>
      </c>
      <c r="J20" s="48">
        <f t="shared" si="4"/>
        <v>1414.3125</v>
      </c>
    </row>
    <row r="21" spans="2:10" ht="15" thickBot="1" x14ac:dyDescent="0.35">
      <c r="B21" s="47" t="str">
        <v>Excellent Woonbeurs - 2025.xls</v>
      </c>
      <c r="C21" s="48">
        <f>SUMIFS(Q4_2025[Bruto-Rel. korting 2],Q4_2025[Evenement],'Q4 Provisie'!B21,Q4_2025[Groep],'Q4 Provisie'!$B$5)</f>
        <v>25880.862499999981</v>
      </c>
      <c r="D21" s="48">
        <f>SUMIFS(Q4_2025[Bruto-Rel. korting 2],Q4_2025[Evenement],'Q4 Provisie'!B21,Q4_2025[Groep],'Q4 Provisie'!$B$6)</f>
        <v>21695</v>
      </c>
      <c r="E21" s="48">
        <f>SUMIFS(Q4_2025[Bruto-Rel. korting 2],Q4_2025[Evenement],'Q4 Provisie'!B21,Q4_2025[Groep],'Q4 Provisie'!$B$7)</f>
        <v>0</v>
      </c>
      <c r="F21" s="48">
        <f>SUMIFS(Q4_2025[Bruto-Rel. korting 2],Q4_2025[Evenement],'Q4 Provisie'!B21,Q4_2025[Groep],"")</f>
        <v>3950.5200000000013</v>
      </c>
      <c r="G21" s="49">
        <f t="shared" si="1"/>
        <v>51526.382499999985</v>
      </c>
      <c r="H21" s="48">
        <f t="shared" si="2"/>
        <v>5952.5983749999959</v>
      </c>
      <c r="I21" s="48">
        <f t="shared" si="3"/>
        <v>3471.2000000000003</v>
      </c>
      <c r="J21" s="48">
        <f t="shared" si="4"/>
        <v>0</v>
      </c>
    </row>
    <row r="22" spans="2:10" ht="15" thickBot="1" x14ac:dyDescent="0.35">
      <c r="B22" s="47" t="str">
        <v>Legends of Rock - 2025.xls</v>
      </c>
      <c r="C22" s="48">
        <f>SUMIFS(Q4_2025[Bruto-Rel. korting 2],Q4_2025[Evenement],'Q4 Provisie'!B22,Q4_2025[Groep],'Q4 Provisie'!$B$5)</f>
        <v>1591.8625</v>
      </c>
      <c r="D22" s="48">
        <f>SUMIFS(Q4_2025[Bruto-Rel. korting 2],Q4_2025[Evenement],'Q4 Provisie'!B22,Q4_2025[Groep],'Q4 Provisie'!$B$6)</f>
        <v>0</v>
      </c>
      <c r="E22" s="48">
        <f>SUMIFS(Q4_2025[Bruto-Rel. korting 2],Q4_2025[Evenement],'Q4 Provisie'!B22,Q4_2025[Groep],'Q4 Provisie'!$B$7)</f>
        <v>0</v>
      </c>
      <c r="F22" s="48">
        <f>SUMIFS(Q4_2025[Bruto-Rel. korting 2],Q4_2025[Evenement],'Q4 Provisie'!B22,Q4_2025[Groep],"")</f>
        <v>0</v>
      </c>
      <c r="G22" s="49">
        <f t="shared" si="1"/>
        <v>1591.8625</v>
      </c>
      <c r="H22" s="48">
        <f t="shared" si="2"/>
        <v>366.12837500000001</v>
      </c>
      <c r="I22" s="48">
        <f t="shared" si="3"/>
        <v>0</v>
      </c>
      <c r="J22" s="48">
        <f t="shared" si="4"/>
        <v>0</v>
      </c>
    </row>
    <row r="23" spans="2:10" ht="15" thickBot="1" x14ac:dyDescent="0.35">
      <c r="B23" s="47" t="str">
        <v>Neds Elektra - 2025.xls</v>
      </c>
      <c r="C23" s="48">
        <f>SUMIFS(Q4_2025[Bruto-Rel. korting 2],Q4_2025[Evenement],'Q4 Provisie'!B23,Q4_2025[Groep],'Q4 Provisie'!$B$5)</f>
        <v>34373.274999999994</v>
      </c>
      <c r="D23" s="48">
        <f>SUMIFS(Q4_2025[Bruto-Rel. korting 2],Q4_2025[Evenement],'Q4 Provisie'!B23,Q4_2025[Groep],'Q4 Provisie'!$B$6)</f>
        <v>0</v>
      </c>
      <c r="E23" s="48">
        <f>SUMIFS(Q4_2025[Bruto-Rel. korting 2],Q4_2025[Evenement],'Q4 Provisie'!B23,Q4_2025[Groep],'Q4 Provisie'!$B$7)</f>
        <v>0</v>
      </c>
      <c r="F23" s="48">
        <f>SUMIFS(Q4_2025[Bruto-Rel. korting 2],Q4_2025[Evenement],'Q4 Provisie'!B23,Q4_2025[Groep],"")</f>
        <v>2803.62</v>
      </c>
      <c r="G23" s="49">
        <f t="shared" si="1"/>
        <v>37176.894999999997</v>
      </c>
      <c r="H23" s="48">
        <f t="shared" si="2"/>
        <v>7905.8532499999992</v>
      </c>
      <c r="I23" s="48">
        <f t="shared" si="3"/>
        <v>0</v>
      </c>
      <c r="J23" s="48">
        <f t="shared" si="4"/>
        <v>0</v>
      </c>
    </row>
    <row r="24" spans="2:10" ht="15" thickBot="1" x14ac:dyDescent="0.35">
      <c r="B24" s="47" t="str">
        <v>Neds Rigging - 2025.xls</v>
      </c>
      <c r="C24" s="48">
        <f>SUMIFS(Q4_2025[Bruto-Rel. korting 2],Q4_2025[Evenement],'Q4 Provisie'!B24,Q4_2025[Groep],'Q4 Provisie'!$B$5)</f>
        <v>2409.3999999999996</v>
      </c>
      <c r="D24" s="48">
        <f>SUMIFS(Q4_2025[Bruto-Rel. korting 2],Q4_2025[Evenement],'Q4 Provisie'!B24,Q4_2025[Groep],'Q4 Provisie'!$B$6)</f>
        <v>39125</v>
      </c>
      <c r="E24" s="48">
        <f>SUMIFS(Q4_2025[Bruto-Rel. korting 2],Q4_2025[Evenement],'Q4 Provisie'!B24,Q4_2025[Groep],'Q4 Provisie'!$B$7)</f>
        <v>0</v>
      </c>
      <c r="F24" s="48">
        <f>SUMIFS(Q4_2025[Bruto-Rel. korting 2],Q4_2025[Evenement],'Q4 Provisie'!B24,Q4_2025[Groep],"")</f>
        <v>386.25</v>
      </c>
      <c r="G24" s="49">
        <f t="shared" si="1"/>
        <v>41920.65</v>
      </c>
      <c r="H24" s="48">
        <f t="shared" si="2"/>
        <v>554.16199999999992</v>
      </c>
      <c r="I24" s="48">
        <f t="shared" si="3"/>
        <v>6260</v>
      </c>
      <c r="J24" s="48">
        <f t="shared" si="4"/>
        <v>0</v>
      </c>
    </row>
    <row r="25" spans="2:10" ht="15" thickBot="1" x14ac:dyDescent="0.35">
      <c r="B25" s="47" t="str">
        <v>Neds Stands - 2025.xls</v>
      </c>
      <c r="C25" s="48">
        <f>SUMIFS(Q4_2025[Bruto-Rel. korting 2],Q4_2025[Evenement],'Q4 Provisie'!B25,Q4_2025[Groep],'Q4 Provisie'!$B$5)</f>
        <v>1684.0500000000002</v>
      </c>
      <c r="D25" s="48">
        <f>SUMIFS(Q4_2025[Bruto-Rel. korting 2],Q4_2025[Evenement],'Q4 Provisie'!B25,Q4_2025[Groep],'Q4 Provisie'!$B$6)</f>
        <v>8205</v>
      </c>
      <c r="E25" s="48">
        <f>SUMIFS(Q4_2025[Bruto-Rel. korting 2],Q4_2025[Evenement],'Q4 Provisie'!B25,Q4_2025[Groep],'Q4 Provisie'!$B$7)</f>
        <v>0</v>
      </c>
      <c r="F25" s="48">
        <f>SUMIFS(Q4_2025[Bruto-Rel. korting 2],Q4_2025[Evenement],'Q4 Provisie'!B25,Q4_2025[Groep],"")</f>
        <v>19829.976999999999</v>
      </c>
      <c r="G25" s="49">
        <f t="shared" si="1"/>
        <v>29719.026999999998</v>
      </c>
      <c r="H25" s="48">
        <f t="shared" si="2"/>
        <v>387.33150000000006</v>
      </c>
      <c r="I25" s="48">
        <f t="shared" si="3"/>
        <v>1312.8</v>
      </c>
      <c r="J25" s="48">
        <f t="shared" si="4"/>
        <v>0</v>
      </c>
    </row>
    <row r="26" spans="2:10" ht="15" thickBot="1" x14ac:dyDescent="0.35">
      <c r="B26" s="47" t="str">
        <v>NRC ERC - 2025.xls</v>
      </c>
      <c r="C26" s="48">
        <f>SUMIFS(Q4_2025[Bruto-Rel. korting 2],Q4_2025[Evenement],'Q4 Provisie'!B26,Q4_2025[Groep],'Q4 Provisie'!$B$5)</f>
        <v>2672.45</v>
      </c>
      <c r="D26" s="48">
        <f>SUMIFS(Q4_2025[Bruto-Rel. korting 2],Q4_2025[Evenement],'Q4 Provisie'!B26,Q4_2025[Groep],'Q4 Provisie'!$B$6)</f>
        <v>11021.6</v>
      </c>
      <c r="E26" s="48">
        <f>SUMIFS(Q4_2025[Bruto-Rel. korting 2],Q4_2025[Evenement],'Q4 Provisie'!B26,Q4_2025[Groep],'Q4 Provisie'!$B$7)</f>
        <v>0</v>
      </c>
      <c r="F26" s="48">
        <f>SUMIFS(Q4_2025[Bruto-Rel. korting 2],Q4_2025[Evenement],'Q4 Provisie'!B26,Q4_2025[Groep],"")</f>
        <v>2723.01</v>
      </c>
      <c r="G26" s="49">
        <f t="shared" si="1"/>
        <v>16417.059999999998</v>
      </c>
      <c r="H26" s="48">
        <f t="shared" si="2"/>
        <v>614.6635</v>
      </c>
      <c r="I26" s="48">
        <f t="shared" si="3"/>
        <v>1763.4560000000001</v>
      </c>
      <c r="J26" s="48">
        <f t="shared" si="4"/>
        <v>0</v>
      </c>
    </row>
    <row r="27" spans="2:10" ht="15" thickBot="1" x14ac:dyDescent="0.35">
      <c r="B27" s="47" t="str">
        <v>Record &amp; CD Fair - 2025.xls</v>
      </c>
      <c r="C27" s="48">
        <f>SUMIFS(Q4_2025[Bruto-Rel. korting 2],Q4_2025[Evenement],'Q4 Provisie'!B27,Q4_2025[Groep],'Q4 Provisie'!$B$5)</f>
        <v>106.8625</v>
      </c>
      <c r="D27" s="48">
        <f>SUMIFS(Q4_2025[Bruto-Rel. korting 2],Q4_2025[Evenement],'Q4 Provisie'!B27,Q4_2025[Groep],'Q4 Provisie'!$B$6)</f>
        <v>0</v>
      </c>
      <c r="E27" s="48">
        <f>SUMIFS(Q4_2025[Bruto-Rel. korting 2],Q4_2025[Evenement],'Q4 Provisie'!B27,Q4_2025[Groep],'Q4 Provisie'!$B$7)</f>
        <v>0</v>
      </c>
      <c r="F27" s="48">
        <f>SUMIFS(Q4_2025[Bruto-Rel. korting 2],Q4_2025[Evenement],'Q4 Provisie'!B27,Q4_2025[Groep],"")</f>
        <v>0</v>
      </c>
      <c r="G27" s="49">
        <f t="shared" si="1"/>
        <v>106.8625</v>
      </c>
      <c r="H27" s="48">
        <f t="shared" si="2"/>
        <v>24.578375000000001</v>
      </c>
      <c r="I27" s="48">
        <f t="shared" si="3"/>
        <v>0</v>
      </c>
      <c r="J27" s="48">
        <f t="shared" si="4"/>
        <v>0</v>
      </c>
    </row>
    <row r="28" spans="2:10" ht="15" thickBot="1" x14ac:dyDescent="0.35">
      <c r="B28" s="47" t="str">
        <v>Rotterdam Processing Week -2025.xls</v>
      </c>
      <c r="C28" s="48">
        <f>SUMIFS(Q4_2025[Bruto-Rel. korting 2],Q4_2025[Evenement],'Q4 Provisie'!B28,Q4_2025[Groep],'Q4 Provisie'!$B$5)</f>
        <v>38934.474999999999</v>
      </c>
      <c r="D28" s="48">
        <f>SUMIFS(Q4_2025[Bruto-Rel. korting 2],Q4_2025[Evenement],'Q4 Provisie'!B28,Q4_2025[Groep],'Q4 Provisie'!$B$6)</f>
        <v>0</v>
      </c>
      <c r="E28" s="48">
        <f>SUMIFS(Q4_2025[Bruto-Rel. korting 2],Q4_2025[Evenement],'Q4 Provisie'!B28,Q4_2025[Groep],'Q4 Provisie'!$B$7)</f>
        <v>0</v>
      </c>
      <c r="F28" s="48">
        <f>SUMIFS(Q4_2025[Bruto-Rel. korting 2],Q4_2025[Evenement],'Q4 Provisie'!B28,Q4_2025[Groep],"")</f>
        <v>9498.0299999999988</v>
      </c>
      <c r="G28" s="49">
        <f t="shared" si="1"/>
        <v>48432.504999999997</v>
      </c>
      <c r="H28" s="48">
        <f t="shared" si="2"/>
        <v>8954.9292499999992</v>
      </c>
      <c r="I28" s="48">
        <f t="shared" si="3"/>
        <v>0</v>
      </c>
      <c r="J28" s="48">
        <f t="shared" si="4"/>
        <v>0</v>
      </c>
    </row>
    <row r="29" spans="2:10" ht="15" thickBot="1" x14ac:dyDescent="0.35">
      <c r="B29" s="47" t="str">
        <v>Solids - 2025.xls</v>
      </c>
      <c r="C29" s="48">
        <f>SUMIFS(Q4_2025[Bruto-Rel. korting 2],Q4_2025[Evenement],'Q4 Provisie'!B29,Q4_2025[Groep],'Q4 Provisie'!$B$5)</f>
        <v>0</v>
      </c>
      <c r="D29" s="48">
        <f>SUMIFS(Q4_2025[Bruto-Rel. korting 2],Q4_2025[Evenement],'Q4 Provisie'!B29,Q4_2025[Groep],'Q4 Provisie'!$B$6)</f>
        <v>0</v>
      </c>
      <c r="E29" s="48">
        <f>SUMIFS(Q4_2025[Bruto-Rel. korting 2],Q4_2025[Evenement],'Q4 Provisie'!B29,Q4_2025[Groep],'Q4 Provisie'!$B$7)</f>
        <v>0</v>
      </c>
      <c r="F29" s="48">
        <f>SUMIFS(Q4_2025[Bruto-Rel. korting 2],Q4_2025[Evenement],'Q4 Provisie'!B29,Q4_2025[Groep],"")</f>
        <v>940.6110000000001</v>
      </c>
      <c r="G29" s="49">
        <f t="shared" si="1"/>
        <v>940.6110000000001</v>
      </c>
      <c r="H29" s="48">
        <f t="shared" si="2"/>
        <v>0</v>
      </c>
      <c r="I29" s="48">
        <f t="shared" si="3"/>
        <v>0</v>
      </c>
      <c r="J29" s="48">
        <f t="shared" si="4"/>
        <v>0</v>
      </c>
    </row>
    <row r="30" spans="2:10" ht="15" thickBot="1" x14ac:dyDescent="0.35">
      <c r="B30" s="47" t="str">
        <v>Stoffenspektakel - 2025.xls</v>
      </c>
      <c r="C30" s="48">
        <f>SUMIFS(Q4_2025[Bruto-Rel. korting 2],Q4_2025[Evenement],'Q4 Provisie'!B30,Q4_2025[Groep],'Q4 Provisie'!$B$5)</f>
        <v>748.03750000000002</v>
      </c>
      <c r="D30" s="48">
        <f>SUMIFS(Q4_2025[Bruto-Rel. korting 2],Q4_2025[Evenement],'Q4 Provisie'!B30,Q4_2025[Groep],'Q4 Provisie'!$B$6)</f>
        <v>0</v>
      </c>
      <c r="E30" s="48">
        <f>SUMIFS(Q4_2025[Bruto-Rel. korting 2],Q4_2025[Evenement],'Q4 Provisie'!B30,Q4_2025[Groep],'Q4 Provisie'!$B$7)</f>
        <v>0</v>
      </c>
      <c r="F30" s="48">
        <f>SUMIFS(Q4_2025[Bruto-Rel. korting 2],Q4_2025[Evenement],'Q4 Provisie'!B30,Q4_2025[Groep],"")</f>
        <v>0</v>
      </c>
      <c r="G30" s="49">
        <f t="shared" si="1"/>
        <v>748.03750000000002</v>
      </c>
      <c r="H30" s="48">
        <f t="shared" si="2"/>
        <v>172.04862500000002</v>
      </c>
      <c r="I30" s="48">
        <f t="shared" si="3"/>
        <v>0</v>
      </c>
      <c r="J30" s="48">
        <f t="shared" si="4"/>
        <v>0</v>
      </c>
    </row>
    <row r="31" spans="2:10" ht="15" thickBot="1" x14ac:dyDescent="0.35">
      <c r="B31" s="47" t="str">
        <v>Studiekeuzebeurs - 2025.xls</v>
      </c>
      <c r="C31" s="48">
        <f>SUMIFS(Q4_2025[Bruto-Rel. korting 2],Q4_2025[Evenement],'Q4 Provisie'!B31,Q4_2025[Groep],'Q4 Provisie'!$B$5)</f>
        <v>18248.224999999999</v>
      </c>
      <c r="D31" s="48">
        <f>SUMIFS(Q4_2025[Bruto-Rel. korting 2],Q4_2025[Evenement],'Q4 Provisie'!B31,Q4_2025[Groep],'Q4 Provisie'!$B$6)</f>
        <v>7584.3000000000011</v>
      </c>
      <c r="E31" s="48">
        <f>SUMIFS(Q4_2025[Bruto-Rel. korting 2],Q4_2025[Evenement],'Q4 Provisie'!B31,Q4_2025[Groep],'Q4 Provisie'!$B$7)</f>
        <v>0</v>
      </c>
      <c r="F31" s="48">
        <f>SUMIFS(Q4_2025[Bruto-Rel. korting 2],Q4_2025[Evenement],'Q4 Provisie'!B31,Q4_2025[Groep],"")</f>
        <v>7362.3059999999996</v>
      </c>
      <c r="G31" s="49">
        <f t="shared" si="1"/>
        <v>33194.830999999998</v>
      </c>
      <c r="H31" s="48">
        <f t="shared" si="2"/>
        <v>4197.0917499999996</v>
      </c>
      <c r="I31" s="48">
        <f t="shared" si="3"/>
        <v>1213.4880000000003</v>
      </c>
      <c r="J31" s="48">
        <f t="shared" si="4"/>
        <v>0</v>
      </c>
    </row>
    <row r="32" spans="2:10" ht="15" thickBot="1" x14ac:dyDescent="0.35">
      <c r="B32" s="47" t="str">
        <v>Tournament Day - 2025.xls</v>
      </c>
      <c r="C32" s="48">
        <f>SUMIFS(Q4_2025[Bruto-Rel. korting 2],Q4_2025[Evenement],'Q4 Provisie'!B32,Q4_2025[Groep],'Q4 Provisie'!$B$5)</f>
        <v>1282.3499999999999</v>
      </c>
      <c r="D32" s="48">
        <f>SUMIFS(Q4_2025[Bruto-Rel. korting 2],Q4_2025[Evenement],'Q4 Provisie'!B32,Q4_2025[Groep],'Q4 Provisie'!$B$6)</f>
        <v>0</v>
      </c>
      <c r="E32" s="48">
        <f>SUMIFS(Q4_2025[Bruto-Rel. korting 2],Q4_2025[Evenement],'Q4 Provisie'!B32,Q4_2025[Groep],'Q4 Provisie'!$B$7)</f>
        <v>0</v>
      </c>
      <c r="F32" s="48">
        <f>SUMIFS(Q4_2025[Bruto-Rel. korting 2],Q4_2025[Evenement],'Q4 Provisie'!B32,Q4_2025[Groep],"")</f>
        <v>0</v>
      </c>
      <c r="G32" s="49">
        <f t="shared" si="1"/>
        <v>1282.3499999999999</v>
      </c>
      <c r="H32" s="48">
        <f t="shared" si="2"/>
        <v>294.94049999999999</v>
      </c>
      <c r="I32" s="48">
        <f t="shared" si="3"/>
        <v>0</v>
      </c>
      <c r="J32" s="48">
        <f t="shared" si="4"/>
        <v>0</v>
      </c>
    </row>
    <row r="33" spans="2:10" ht="15" thickBot="1" x14ac:dyDescent="0.35">
      <c r="B33" s="47" t="str">
        <v>Tweede Kamerverkiezing - 2025.xls</v>
      </c>
      <c r="C33" s="48">
        <f>SUMIFS(Q4_2025[Bruto-Rel. korting 2],Q4_2025[Evenement],'Q4 Provisie'!B33,Q4_2025[Groep],'Q4 Provisie'!$B$5)</f>
        <v>10087.562500000002</v>
      </c>
      <c r="D33" s="48">
        <f>SUMIFS(Q4_2025[Bruto-Rel. korting 2],Q4_2025[Evenement],'Q4 Provisie'!B33,Q4_2025[Groep],'Q4 Provisie'!$B$6)</f>
        <v>4242</v>
      </c>
      <c r="E33" s="48">
        <f>SUMIFS(Q4_2025[Bruto-Rel. korting 2],Q4_2025[Evenement],'Q4 Provisie'!B33,Q4_2025[Groep],'Q4 Provisie'!$B$7)</f>
        <v>2011.5</v>
      </c>
      <c r="F33" s="48">
        <f>SUMIFS(Q4_2025[Bruto-Rel. korting 2],Q4_2025[Evenement],'Q4 Provisie'!B33,Q4_2025[Groep],"")</f>
        <v>16527.039000000001</v>
      </c>
      <c r="G33" s="49">
        <f t="shared" si="1"/>
        <v>32868.101500000004</v>
      </c>
      <c r="H33" s="48">
        <f t="shared" si="2"/>
        <v>2320.1393750000007</v>
      </c>
      <c r="I33" s="48">
        <f t="shared" si="3"/>
        <v>678.72</v>
      </c>
      <c r="J33" s="48">
        <f t="shared" si="4"/>
        <v>301.72499999999997</v>
      </c>
    </row>
    <row r="34" spans="2:10" ht="15" thickBot="1" x14ac:dyDescent="0.35">
      <c r="B34" s="47" t="str">
        <v>Vaccinatiedag - 2025.xls</v>
      </c>
      <c r="C34" s="48">
        <f>SUMIFS(Q4_2025[Bruto-Rel. korting 2],Q4_2025[Evenement],'Q4 Provisie'!B34,Q4_2025[Groep],'Q4 Provisie'!$B$5)</f>
        <v>320.58749999999998</v>
      </c>
      <c r="D34" s="48">
        <f>SUMIFS(Q4_2025[Bruto-Rel. korting 2],Q4_2025[Evenement],'Q4 Provisie'!B34,Q4_2025[Groep],'Q4 Provisie'!$B$6)</f>
        <v>0</v>
      </c>
      <c r="E34" s="48">
        <f>SUMIFS(Q4_2025[Bruto-Rel. korting 2],Q4_2025[Evenement],'Q4 Provisie'!B34,Q4_2025[Groep],'Q4 Provisie'!$B$7)</f>
        <v>0</v>
      </c>
      <c r="F34" s="48">
        <f>SUMIFS(Q4_2025[Bruto-Rel. korting 2],Q4_2025[Evenement],'Q4 Provisie'!B34,Q4_2025[Groep],"")</f>
        <v>0</v>
      </c>
      <c r="G34" s="49">
        <f t="shared" si="1"/>
        <v>320.58749999999998</v>
      </c>
      <c r="H34" s="48">
        <f t="shared" si="2"/>
        <v>73.735124999999996</v>
      </c>
      <c r="I34" s="48">
        <f t="shared" si="3"/>
        <v>0</v>
      </c>
      <c r="J34" s="48">
        <f t="shared" si="4"/>
        <v>0</v>
      </c>
    </row>
    <row r="35" spans="2:10" ht="15" thickBot="1" x14ac:dyDescent="0.35">
      <c r="B35" s="47" t="str">
        <v>Wielerzesdaagse - 2025.xls</v>
      </c>
      <c r="C35" s="48">
        <f>SUMIFS(Q4_2025[Bruto-Rel. korting 2],Q4_2025[Evenement],'Q4 Provisie'!B35,Q4_2025[Groep],'Q4 Provisie'!$B$5)</f>
        <v>1367.84</v>
      </c>
      <c r="D35" s="48">
        <f>SUMIFS(Q4_2025[Bruto-Rel. korting 2],Q4_2025[Evenement],'Q4 Provisie'!B35,Q4_2025[Groep],'Q4 Provisie'!$B$6)</f>
        <v>0</v>
      </c>
      <c r="E35" s="48">
        <f>SUMIFS(Q4_2025[Bruto-Rel. korting 2],Q4_2025[Evenement],'Q4 Provisie'!B35,Q4_2025[Groep],'Q4 Provisie'!$B$7)</f>
        <v>0</v>
      </c>
      <c r="F35" s="48">
        <f>SUMIFS(Q4_2025[Bruto-Rel. korting 2],Q4_2025[Evenement],'Q4 Provisie'!B35,Q4_2025[Groep],"")</f>
        <v>917.37750000000005</v>
      </c>
      <c r="G35" s="49">
        <f t="shared" si="1"/>
        <v>2285.2174999999997</v>
      </c>
      <c r="H35" s="48">
        <f t="shared" si="2"/>
        <v>314.60320000000002</v>
      </c>
      <c r="I35" s="48">
        <f t="shared" si="3"/>
        <v>0</v>
      </c>
      <c r="J35" s="48">
        <f t="shared" si="4"/>
        <v>0</v>
      </c>
    </row>
    <row r="36" spans="2:10" ht="15" thickBot="1" x14ac:dyDescent="0.35">
      <c r="B36" s="47" t="str">
        <v>Winter Wonderland - 2025.xls</v>
      </c>
      <c r="C36" s="48">
        <f>SUMIFS(Q4_2025[Bruto-Rel. korting 2],Q4_2025[Evenement],'Q4 Provisie'!B36,Q4_2025[Groep],'Q4 Provisie'!$B$5)</f>
        <v>6599.1843749999998</v>
      </c>
      <c r="D36" s="48">
        <f>SUMIFS(Q4_2025[Bruto-Rel. korting 2],Q4_2025[Evenement],'Q4 Provisie'!B36,Q4_2025[Groep],'Q4 Provisie'!$B$6)</f>
        <v>2635</v>
      </c>
      <c r="E36" s="48">
        <f>SUMIFS(Q4_2025[Bruto-Rel. korting 2],Q4_2025[Evenement],'Q4 Provisie'!B36,Q4_2025[Groep],'Q4 Provisie'!$B$7)</f>
        <v>0</v>
      </c>
      <c r="F36" s="48">
        <f>SUMIFS(Q4_2025[Bruto-Rel. korting 2],Q4_2025[Evenement],'Q4 Provisie'!B36,Q4_2025[Groep],"")</f>
        <v>2004.973</v>
      </c>
      <c r="G36" s="49">
        <f t="shared" si="1"/>
        <v>11239.157375000001</v>
      </c>
      <c r="H36" s="48">
        <f t="shared" si="2"/>
        <v>1517.8124062500001</v>
      </c>
      <c r="I36" s="48">
        <f t="shared" si="3"/>
        <v>421.6</v>
      </c>
      <c r="J36" s="48">
        <f t="shared" si="4"/>
        <v>0</v>
      </c>
    </row>
    <row r="37" spans="2:10" ht="15" thickBot="1" x14ac:dyDescent="0.35">
      <c r="B37" s="47" t="str">
        <v>Winterlodge - 2025.xls</v>
      </c>
      <c r="C37" s="48">
        <f>SUMIFS(Q4_2025[Bruto-Rel. korting 2],Q4_2025[Evenement],'Q4 Provisie'!B37,Q4_2025[Groep],'Q4 Provisie'!$B$5)</f>
        <v>5233.8374999999996</v>
      </c>
      <c r="D37" s="48">
        <f>SUMIFS(Q4_2025[Bruto-Rel. korting 2],Q4_2025[Evenement],'Q4 Provisie'!B37,Q4_2025[Groep],'Q4 Provisie'!$B$6)</f>
        <v>9056.5</v>
      </c>
      <c r="E37" s="48">
        <f>SUMIFS(Q4_2025[Bruto-Rel. korting 2],Q4_2025[Evenement],'Q4 Provisie'!B37,Q4_2025[Groep],'Q4 Provisie'!$B$7)</f>
        <v>0</v>
      </c>
      <c r="F37" s="48">
        <f>SUMIFS(Q4_2025[Bruto-Rel. korting 2],Q4_2025[Evenement],'Q4 Provisie'!B37,Q4_2025[Groep],"")</f>
        <v>3626.63</v>
      </c>
      <c r="G37" s="49">
        <f t="shared" si="1"/>
        <v>17916.967499999999</v>
      </c>
      <c r="H37" s="48">
        <f t="shared" si="2"/>
        <v>1203.7826250000001</v>
      </c>
      <c r="I37" s="48">
        <f t="shared" si="3"/>
        <v>1449.04</v>
      </c>
      <c r="J37" s="48">
        <f t="shared" si="4"/>
        <v>0</v>
      </c>
    </row>
    <row r="38" spans="2:10" ht="15" thickBot="1" x14ac:dyDescent="0.35">
      <c r="B38" s="47" t="str">
        <v>WK Handbal - 2025.xls</v>
      </c>
      <c r="C38" s="48">
        <f>SUMIFS(Q4_2025[Bruto-Rel. korting 2],Q4_2025[Evenement],'Q4 Provisie'!B38,Q4_2025[Groep],'Q4 Provisie'!$B$5)</f>
        <v>20105.6875</v>
      </c>
      <c r="D38" s="48">
        <f>SUMIFS(Q4_2025[Bruto-Rel. korting 2],Q4_2025[Evenement],'Q4 Provisie'!B38,Q4_2025[Groep],'Q4 Provisie'!$B$6)</f>
        <v>22785</v>
      </c>
      <c r="E38" s="48">
        <f>SUMIFS(Q4_2025[Bruto-Rel. korting 2],Q4_2025[Evenement],'Q4 Provisie'!B38,Q4_2025[Groep],'Q4 Provisie'!$B$7)</f>
        <v>0</v>
      </c>
      <c r="F38" s="48">
        <f>SUMIFS(Q4_2025[Bruto-Rel. korting 2],Q4_2025[Evenement],'Q4 Provisie'!B38,Q4_2025[Groep],"")</f>
        <v>1840.52</v>
      </c>
      <c r="G38" s="49">
        <f t="shared" si="1"/>
        <v>44731.207499999997</v>
      </c>
      <c r="H38" s="48">
        <f t="shared" si="2"/>
        <v>4624.3081250000005</v>
      </c>
      <c r="I38" s="48">
        <f t="shared" si="3"/>
        <v>3645.6</v>
      </c>
      <c r="J38" s="48">
        <f t="shared" si="4"/>
        <v>0</v>
      </c>
    </row>
    <row r="39" spans="2:10" ht="15" thickBot="1" x14ac:dyDescent="0.35">
      <c r="B39" s="74" t="s">
        <v>535</v>
      </c>
      <c r="C39" s="75">
        <f t="shared" ref="C39:J39" si="5">SUM(C15:C38)</f>
        <v>331798.32437500026</v>
      </c>
      <c r="D39" s="75">
        <f t="shared" si="5"/>
        <v>267991.90000000002</v>
      </c>
      <c r="E39" s="75">
        <f t="shared" si="5"/>
        <v>33955.25</v>
      </c>
      <c r="F39" s="75">
        <f t="shared" si="5"/>
        <v>235414.99900000019</v>
      </c>
      <c r="G39" s="75">
        <f t="shared" si="5"/>
        <v>869160.47337500064</v>
      </c>
      <c r="H39" s="75">
        <f t="shared" si="5"/>
        <v>76313.614606250077</v>
      </c>
      <c r="I39" s="75">
        <f t="shared" si="5"/>
        <v>42878.703999999998</v>
      </c>
      <c r="J39" s="75">
        <f t="shared" si="5"/>
        <v>5093.2875000000004</v>
      </c>
    </row>
  </sheetData>
  <mergeCells count="2">
    <mergeCell ref="B1:E1"/>
    <mergeCell ref="L4:M4"/>
  </mergeCells>
  <pageMargins left="0.7" right="0.7" top="0.75" bottom="0.75" header="0.3" footer="0.3"/>
  <pageSetup paperSize="9" scale="72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84720-877C-474C-9252-AB581D38D3D8}">
  <dimension ref="A3:F572"/>
  <sheetViews>
    <sheetView workbookViewId="0">
      <selection activeCell="B21" sqref="B20:B21"/>
    </sheetView>
  </sheetViews>
  <sheetFormatPr defaultRowHeight="14.4" x14ac:dyDescent="0.3"/>
  <cols>
    <col min="1" max="1" width="62.33203125" bestFit="1" customWidth="1"/>
    <col min="2" max="2" width="65.109375" bestFit="1" customWidth="1"/>
    <col min="3" max="3" width="15.6640625" customWidth="1"/>
    <col min="4" max="4" width="10.6640625" bestFit="1" customWidth="1"/>
    <col min="5" max="5" width="15.5546875" bestFit="1" customWidth="1"/>
    <col min="6" max="6" width="26.109375" bestFit="1" customWidth="1"/>
  </cols>
  <sheetData>
    <row r="3" spans="1:6" x14ac:dyDescent="0.3">
      <c r="A3" s="50" t="s">
        <v>481</v>
      </c>
      <c r="B3" s="50" t="s">
        <v>1</v>
      </c>
      <c r="C3" s="50" t="s">
        <v>482</v>
      </c>
      <c r="D3" s="50" t="s">
        <v>0</v>
      </c>
      <c r="E3" t="s">
        <v>542</v>
      </c>
      <c r="F3" t="s">
        <v>990</v>
      </c>
    </row>
    <row r="4" spans="1:6" x14ac:dyDescent="0.3">
      <c r="A4" t="s">
        <v>856</v>
      </c>
      <c r="B4" t="s">
        <v>292</v>
      </c>
      <c r="C4" t="s">
        <v>89</v>
      </c>
      <c r="D4">
        <v>5030230</v>
      </c>
      <c r="E4">
        <v>8</v>
      </c>
      <c r="F4" s="10">
        <v>1920</v>
      </c>
    </row>
    <row r="5" spans="1:6" x14ac:dyDescent="0.3">
      <c r="B5" t="s">
        <v>300</v>
      </c>
      <c r="C5" t="s">
        <v>97</v>
      </c>
      <c r="D5">
        <v>5022017</v>
      </c>
      <c r="E5">
        <v>3</v>
      </c>
      <c r="F5" s="10">
        <v>1375.0500000000002</v>
      </c>
    </row>
    <row r="6" spans="1:6" x14ac:dyDescent="0.3">
      <c r="B6" t="s">
        <v>456</v>
      </c>
      <c r="C6" t="s">
        <v>97</v>
      </c>
      <c r="D6">
        <v>5022019</v>
      </c>
      <c r="E6">
        <v>1</v>
      </c>
      <c r="F6" s="10">
        <v>700</v>
      </c>
    </row>
    <row r="7" spans="1:6" x14ac:dyDescent="0.3">
      <c r="B7" t="s">
        <v>386</v>
      </c>
      <c r="C7" t="s">
        <v>97</v>
      </c>
      <c r="D7">
        <v>5021004</v>
      </c>
      <c r="E7">
        <v>1</v>
      </c>
      <c r="F7" s="10">
        <v>329.6</v>
      </c>
    </row>
    <row r="8" spans="1:6" x14ac:dyDescent="0.3">
      <c r="B8" t="s">
        <v>450</v>
      </c>
      <c r="C8" t="s">
        <v>97</v>
      </c>
      <c r="D8">
        <v>5022013</v>
      </c>
      <c r="E8">
        <v>4</v>
      </c>
      <c r="F8" s="10">
        <v>1009.4</v>
      </c>
    </row>
    <row r="9" spans="1:6" x14ac:dyDescent="0.3">
      <c r="B9" t="s">
        <v>858</v>
      </c>
      <c r="C9" t="s">
        <v>989</v>
      </c>
      <c r="D9">
        <v>5022007</v>
      </c>
      <c r="E9">
        <v>1</v>
      </c>
      <c r="F9" s="10">
        <v>65</v>
      </c>
    </row>
    <row r="10" spans="1:6" x14ac:dyDescent="0.3">
      <c r="B10" t="s">
        <v>294</v>
      </c>
      <c r="C10" t="s">
        <v>989</v>
      </c>
      <c r="D10">
        <v>5022007</v>
      </c>
      <c r="E10">
        <v>13</v>
      </c>
      <c r="F10" s="10">
        <v>845</v>
      </c>
    </row>
    <row r="11" spans="1:6" x14ac:dyDescent="0.3">
      <c r="B11" t="s">
        <v>617</v>
      </c>
      <c r="C11" t="s">
        <v>97</v>
      </c>
      <c r="D11">
        <v>5021026</v>
      </c>
      <c r="E11">
        <v>46</v>
      </c>
      <c r="F11" s="10">
        <v>4915.6750000000011</v>
      </c>
    </row>
    <row r="12" spans="1:6" x14ac:dyDescent="0.3">
      <c r="B12" t="s">
        <v>857</v>
      </c>
      <c r="C12" t="s">
        <v>989</v>
      </c>
      <c r="D12">
        <v>5022008</v>
      </c>
      <c r="E12">
        <v>3</v>
      </c>
      <c r="F12" s="10">
        <v>375</v>
      </c>
    </row>
    <row r="13" spans="1:6" x14ac:dyDescent="0.3">
      <c r="B13" t="s">
        <v>115</v>
      </c>
      <c r="C13" t="s">
        <v>989</v>
      </c>
      <c r="D13">
        <v>5022011</v>
      </c>
      <c r="E13">
        <v>5</v>
      </c>
      <c r="F13" s="10">
        <v>650</v>
      </c>
    </row>
    <row r="14" spans="1:6" x14ac:dyDescent="0.3">
      <c r="B14" t="s">
        <v>273</v>
      </c>
      <c r="C14" t="s">
        <v>989</v>
      </c>
      <c r="D14">
        <v>5022012</v>
      </c>
      <c r="E14">
        <v>2</v>
      </c>
      <c r="F14" s="10">
        <v>25.5</v>
      </c>
    </row>
    <row r="15" spans="1:6" x14ac:dyDescent="0.3">
      <c r="B15" t="s">
        <v>33</v>
      </c>
      <c r="C15" t="s">
        <v>89</v>
      </c>
      <c r="D15">
        <v>5030005</v>
      </c>
      <c r="E15">
        <v>1</v>
      </c>
      <c r="F15" s="10">
        <v>195</v>
      </c>
    </row>
    <row r="16" spans="1:6" x14ac:dyDescent="0.3">
      <c r="A16" t="s">
        <v>859</v>
      </c>
      <c r="B16" t="s">
        <v>57</v>
      </c>
      <c r="C16" t="s">
        <v>989</v>
      </c>
      <c r="D16">
        <v>1008026</v>
      </c>
      <c r="E16">
        <v>10</v>
      </c>
      <c r="F16" s="10">
        <v>588</v>
      </c>
    </row>
    <row r="17" spans="1:6" x14ac:dyDescent="0.3">
      <c r="B17" t="s">
        <v>157</v>
      </c>
      <c r="C17" t="s">
        <v>989</v>
      </c>
      <c r="D17">
        <v>4801003</v>
      </c>
      <c r="E17">
        <v>3</v>
      </c>
      <c r="F17" s="10">
        <v>158.64000000000001</v>
      </c>
    </row>
    <row r="18" spans="1:6" x14ac:dyDescent="0.3">
      <c r="B18" t="s">
        <v>50</v>
      </c>
      <c r="C18" t="s">
        <v>97</v>
      </c>
      <c r="D18">
        <v>5021009</v>
      </c>
      <c r="E18">
        <v>3</v>
      </c>
      <c r="F18" s="10">
        <v>1158.75</v>
      </c>
    </row>
    <row r="19" spans="1:6" x14ac:dyDescent="0.3">
      <c r="B19" t="s">
        <v>45</v>
      </c>
      <c r="C19" t="s">
        <v>97</v>
      </c>
      <c r="D19">
        <v>5022009</v>
      </c>
      <c r="E19">
        <v>6</v>
      </c>
      <c r="F19" s="10">
        <v>512.94000000000005</v>
      </c>
    </row>
    <row r="20" spans="1:6" x14ac:dyDescent="0.3">
      <c r="B20" t="s">
        <v>51</v>
      </c>
      <c r="C20" t="s">
        <v>97</v>
      </c>
      <c r="D20">
        <v>5021016</v>
      </c>
      <c r="E20">
        <v>1</v>
      </c>
      <c r="F20" s="10">
        <v>585</v>
      </c>
    </row>
    <row r="21" spans="1:6" x14ac:dyDescent="0.3">
      <c r="B21" t="s">
        <v>256</v>
      </c>
      <c r="C21" t="s">
        <v>97</v>
      </c>
      <c r="D21">
        <v>5021017</v>
      </c>
      <c r="E21">
        <v>1</v>
      </c>
      <c r="F21" s="10">
        <v>700</v>
      </c>
    </row>
    <row r="22" spans="1:6" x14ac:dyDescent="0.3">
      <c r="B22" t="s">
        <v>188</v>
      </c>
      <c r="C22" t="s">
        <v>97</v>
      </c>
      <c r="D22">
        <v>5021003</v>
      </c>
      <c r="E22">
        <v>3</v>
      </c>
      <c r="F22" s="10">
        <v>656.11</v>
      </c>
    </row>
    <row r="23" spans="1:6" x14ac:dyDescent="0.3">
      <c r="B23" t="s">
        <v>306</v>
      </c>
      <c r="C23" t="s">
        <v>97</v>
      </c>
      <c r="D23">
        <v>5021020</v>
      </c>
      <c r="E23">
        <v>1</v>
      </c>
      <c r="F23" s="10">
        <v>1100</v>
      </c>
    </row>
    <row r="24" spans="1:6" x14ac:dyDescent="0.3">
      <c r="B24" t="s">
        <v>297</v>
      </c>
      <c r="C24" t="s">
        <v>97</v>
      </c>
      <c r="D24">
        <v>5022009</v>
      </c>
      <c r="E24">
        <v>7</v>
      </c>
      <c r="F24" s="10">
        <v>619.80250000000001</v>
      </c>
    </row>
    <row r="25" spans="1:6" x14ac:dyDescent="0.3">
      <c r="B25" t="s">
        <v>860</v>
      </c>
      <c r="C25" t="s">
        <v>989</v>
      </c>
      <c r="D25">
        <v>5030025</v>
      </c>
      <c r="E25">
        <v>68</v>
      </c>
      <c r="F25" s="10">
        <v>1360</v>
      </c>
    </row>
    <row r="26" spans="1:6" x14ac:dyDescent="0.3">
      <c r="A26" t="s">
        <v>861</v>
      </c>
      <c r="B26" t="s">
        <v>300</v>
      </c>
      <c r="C26" t="s">
        <v>97</v>
      </c>
      <c r="D26">
        <v>5022017</v>
      </c>
      <c r="E26">
        <v>1</v>
      </c>
      <c r="F26" s="10">
        <v>458.35</v>
      </c>
    </row>
    <row r="27" spans="1:6" x14ac:dyDescent="0.3">
      <c r="B27" t="s">
        <v>456</v>
      </c>
      <c r="C27" t="s">
        <v>97</v>
      </c>
      <c r="D27">
        <v>5022019</v>
      </c>
      <c r="E27">
        <v>1</v>
      </c>
      <c r="F27" s="10">
        <v>700</v>
      </c>
    </row>
    <row r="28" spans="1:6" x14ac:dyDescent="0.3">
      <c r="B28" t="s">
        <v>457</v>
      </c>
      <c r="C28" t="s">
        <v>97</v>
      </c>
      <c r="D28">
        <v>5022021</v>
      </c>
      <c r="E28">
        <v>1</v>
      </c>
      <c r="F28" s="10">
        <v>900</v>
      </c>
    </row>
    <row r="29" spans="1:6" x14ac:dyDescent="0.3">
      <c r="A29" t="s">
        <v>862</v>
      </c>
      <c r="B29" t="s">
        <v>258</v>
      </c>
      <c r="C29" t="s">
        <v>989</v>
      </c>
      <c r="D29">
        <v>5020003</v>
      </c>
      <c r="E29">
        <v>5</v>
      </c>
      <c r="F29" s="10">
        <v>334.75</v>
      </c>
    </row>
    <row r="30" spans="1:6" x14ac:dyDescent="0.3">
      <c r="B30" t="s">
        <v>231</v>
      </c>
      <c r="C30" t="s">
        <v>989</v>
      </c>
      <c r="D30">
        <v>5020004</v>
      </c>
      <c r="E30">
        <v>10</v>
      </c>
      <c r="F30" s="10">
        <v>772.5</v>
      </c>
    </row>
    <row r="31" spans="1:6" x14ac:dyDescent="0.3">
      <c r="B31" t="s">
        <v>265</v>
      </c>
      <c r="C31" t="s">
        <v>989</v>
      </c>
      <c r="D31">
        <v>1098002</v>
      </c>
      <c r="E31">
        <v>1</v>
      </c>
      <c r="F31" s="10">
        <v>-103.5</v>
      </c>
    </row>
    <row r="32" spans="1:6" x14ac:dyDescent="0.3">
      <c r="B32" t="s">
        <v>331</v>
      </c>
      <c r="C32" t="s">
        <v>989</v>
      </c>
      <c r="D32">
        <v>5040256</v>
      </c>
      <c r="E32">
        <v>1</v>
      </c>
      <c r="F32" s="10">
        <v>87.55</v>
      </c>
    </row>
    <row r="33" spans="2:6" x14ac:dyDescent="0.3">
      <c r="C33" t="s">
        <v>512</v>
      </c>
      <c r="D33">
        <v>5040015</v>
      </c>
      <c r="E33">
        <v>2</v>
      </c>
      <c r="F33" s="10">
        <v>130</v>
      </c>
    </row>
    <row r="34" spans="2:6" x14ac:dyDescent="0.3">
      <c r="B34" t="s">
        <v>315</v>
      </c>
      <c r="C34" t="s">
        <v>989</v>
      </c>
      <c r="D34">
        <v>5040256</v>
      </c>
      <c r="E34">
        <v>3</v>
      </c>
      <c r="F34" s="10">
        <v>262.64999999999998</v>
      </c>
    </row>
    <row r="35" spans="2:6" x14ac:dyDescent="0.3">
      <c r="B35" t="s">
        <v>319</v>
      </c>
      <c r="C35" t="s">
        <v>989</v>
      </c>
      <c r="D35">
        <v>5040018</v>
      </c>
      <c r="E35">
        <v>25</v>
      </c>
      <c r="F35" s="10">
        <v>1472.9000000000005</v>
      </c>
    </row>
    <row r="36" spans="2:6" x14ac:dyDescent="0.3">
      <c r="B36" t="s">
        <v>865</v>
      </c>
      <c r="C36" t="s">
        <v>989</v>
      </c>
      <c r="D36">
        <v>5010016</v>
      </c>
      <c r="E36">
        <v>2</v>
      </c>
      <c r="F36" s="10">
        <v>97.86</v>
      </c>
    </row>
    <row r="37" spans="2:6" x14ac:dyDescent="0.3">
      <c r="B37" t="s">
        <v>653</v>
      </c>
      <c r="C37" t="s">
        <v>989</v>
      </c>
      <c r="D37">
        <v>5010017</v>
      </c>
      <c r="E37">
        <v>13</v>
      </c>
      <c r="F37" s="10">
        <v>636.08999999999992</v>
      </c>
    </row>
    <row r="38" spans="2:6" x14ac:dyDescent="0.3">
      <c r="B38" t="s">
        <v>863</v>
      </c>
      <c r="C38" t="s">
        <v>989</v>
      </c>
      <c r="D38">
        <v>3001013</v>
      </c>
      <c r="E38">
        <v>2</v>
      </c>
      <c r="F38" s="10">
        <v>35.78</v>
      </c>
    </row>
    <row r="39" spans="2:6" x14ac:dyDescent="0.3">
      <c r="B39" t="s">
        <v>864</v>
      </c>
      <c r="C39" t="s">
        <v>989</v>
      </c>
      <c r="D39">
        <v>5020020</v>
      </c>
      <c r="E39">
        <v>10</v>
      </c>
      <c r="F39" s="10">
        <v>823.99999999999989</v>
      </c>
    </row>
    <row r="40" spans="2:6" x14ac:dyDescent="0.3">
      <c r="B40" t="s">
        <v>99</v>
      </c>
      <c r="C40" t="s">
        <v>989</v>
      </c>
      <c r="D40">
        <v>3002047</v>
      </c>
      <c r="E40">
        <v>2</v>
      </c>
      <c r="F40" s="10">
        <v>164.8</v>
      </c>
    </row>
    <row r="41" spans="2:6" x14ac:dyDescent="0.3">
      <c r="B41" t="s">
        <v>507</v>
      </c>
      <c r="C41" t="s">
        <v>512</v>
      </c>
      <c r="D41">
        <v>5040212</v>
      </c>
      <c r="E41">
        <v>1</v>
      </c>
      <c r="F41" s="10">
        <v>290</v>
      </c>
    </row>
    <row r="42" spans="2:6" x14ac:dyDescent="0.3">
      <c r="B42" t="s">
        <v>369</v>
      </c>
      <c r="C42" t="s">
        <v>512</v>
      </c>
      <c r="D42">
        <v>5040220</v>
      </c>
      <c r="E42">
        <v>2</v>
      </c>
      <c r="F42" s="10">
        <v>1480</v>
      </c>
    </row>
    <row r="43" spans="2:6" x14ac:dyDescent="0.3">
      <c r="B43" t="s">
        <v>328</v>
      </c>
      <c r="C43" t="s">
        <v>512</v>
      </c>
      <c r="D43">
        <v>5040007</v>
      </c>
      <c r="E43">
        <v>5</v>
      </c>
      <c r="F43" s="10">
        <v>1325</v>
      </c>
    </row>
    <row r="44" spans="2:6" x14ac:dyDescent="0.3">
      <c r="B44" t="s">
        <v>867</v>
      </c>
      <c r="C44" t="s">
        <v>989</v>
      </c>
      <c r="D44">
        <v>5040032</v>
      </c>
      <c r="E44">
        <v>1</v>
      </c>
      <c r="F44" s="10">
        <v>272.95</v>
      </c>
    </row>
    <row r="45" spans="2:6" x14ac:dyDescent="0.3">
      <c r="B45" t="s">
        <v>333</v>
      </c>
      <c r="C45" t="s">
        <v>512</v>
      </c>
      <c r="D45">
        <v>5040008</v>
      </c>
      <c r="E45">
        <v>15</v>
      </c>
      <c r="F45" s="10">
        <v>5175</v>
      </c>
    </row>
    <row r="46" spans="2:6" x14ac:dyDescent="0.3">
      <c r="B46" t="s">
        <v>323</v>
      </c>
      <c r="C46" t="s">
        <v>512</v>
      </c>
      <c r="D46">
        <v>5040009</v>
      </c>
      <c r="E46">
        <v>1</v>
      </c>
      <c r="F46" s="10">
        <v>390</v>
      </c>
    </row>
    <row r="47" spans="2:6" x14ac:dyDescent="0.3">
      <c r="B47" t="s">
        <v>318</v>
      </c>
      <c r="C47" t="s">
        <v>512</v>
      </c>
      <c r="D47">
        <v>5040010</v>
      </c>
      <c r="E47">
        <v>23</v>
      </c>
      <c r="F47" s="10">
        <v>10005</v>
      </c>
    </row>
    <row r="48" spans="2:6" x14ac:dyDescent="0.3">
      <c r="B48" t="s">
        <v>321</v>
      </c>
      <c r="C48" t="s">
        <v>512</v>
      </c>
      <c r="D48">
        <v>5040011</v>
      </c>
      <c r="E48">
        <v>6</v>
      </c>
      <c r="F48" s="10">
        <v>3720</v>
      </c>
    </row>
    <row r="49" spans="2:6" x14ac:dyDescent="0.3">
      <c r="B49" t="s">
        <v>330</v>
      </c>
      <c r="C49" t="s">
        <v>512</v>
      </c>
      <c r="D49">
        <v>5040012</v>
      </c>
      <c r="E49">
        <v>0</v>
      </c>
      <c r="F49" s="10">
        <v>0</v>
      </c>
    </row>
    <row r="50" spans="2:6" x14ac:dyDescent="0.3">
      <c r="B50" t="s">
        <v>299</v>
      </c>
      <c r="C50" t="s">
        <v>97</v>
      </c>
      <c r="D50">
        <v>5021034</v>
      </c>
      <c r="E50">
        <v>21</v>
      </c>
      <c r="F50" s="10">
        <v>2244.1124999999997</v>
      </c>
    </row>
    <row r="51" spans="2:6" x14ac:dyDescent="0.3">
      <c r="B51" t="s">
        <v>761</v>
      </c>
      <c r="C51" t="s">
        <v>989</v>
      </c>
      <c r="D51">
        <v>5020005</v>
      </c>
      <c r="E51">
        <v>5</v>
      </c>
      <c r="F51" s="10">
        <v>90.15</v>
      </c>
    </row>
    <row r="52" spans="2:6" x14ac:dyDescent="0.3">
      <c r="B52" t="s">
        <v>598</v>
      </c>
      <c r="C52" t="s">
        <v>989</v>
      </c>
      <c r="D52">
        <v>5020009</v>
      </c>
      <c r="E52">
        <v>3</v>
      </c>
      <c r="F52" s="10">
        <v>135.96</v>
      </c>
    </row>
    <row r="53" spans="2:6" x14ac:dyDescent="0.3">
      <c r="B53" t="s">
        <v>283</v>
      </c>
      <c r="C53" t="s">
        <v>97</v>
      </c>
      <c r="D53">
        <v>5022051</v>
      </c>
      <c r="E53">
        <v>2</v>
      </c>
      <c r="F53" s="10">
        <v>999.1</v>
      </c>
    </row>
    <row r="54" spans="2:6" x14ac:dyDescent="0.3">
      <c r="B54" t="s">
        <v>285</v>
      </c>
      <c r="C54" t="s">
        <v>97</v>
      </c>
      <c r="D54">
        <v>5022053</v>
      </c>
      <c r="E54">
        <v>23</v>
      </c>
      <c r="F54" s="10">
        <v>13266.399999999998</v>
      </c>
    </row>
    <row r="55" spans="2:6" x14ac:dyDescent="0.3">
      <c r="B55" t="s">
        <v>284</v>
      </c>
      <c r="C55" t="s">
        <v>97</v>
      </c>
      <c r="D55">
        <v>5022031</v>
      </c>
      <c r="E55">
        <v>25</v>
      </c>
      <c r="F55" s="10">
        <v>9656.25</v>
      </c>
    </row>
    <row r="56" spans="2:6" x14ac:dyDescent="0.3">
      <c r="B56" t="s">
        <v>287</v>
      </c>
      <c r="C56" t="s">
        <v>97</v>
      </c>
      <c r="D56">
        <v>5022055</v>
      </c>
      <c r="E56">
        <v>12</v>
      </c>
      <c r="F56" s="10">
        <v>7910.4</v>
      </c>
    </row>
    <row r="57" spans="2:6" x14ac:dyDescent="0.3">
      <c r="B57" t="s">
        <v>286</v>
      </c>
      <c r="C57" t="s">
        <v>97</v>
      </c>
      <c r="D57">
        <v>5022033</v>
      </c>
      <c r="E57">
        <v>20</v>
      </c>
      <c r="F57" s="10">
        <v>9167.0000000000036</v>
      </c>
    </row>
    <row r="58" spans="2:6" x14ac:dyDescent="0.3">
      <c r="B58" t="s">
        <v>324</v>
      </c>
      <c r="C58" t="s">
        <v>97</v>
      </c>
      <c r="D58">
        <v>5022037</v>
      </c>
      <c r="E58">
        <v>1</v>
      </c>
      <c r="F58" s="10">
        <v>585</v>
      </c>
    </row>
    <row r="59" spans="2:6" x14ac:dyDescent="0.3">
      <c r="B59" t="s">
        <v>288</v>
      </c>
      <c r="C59" t="s">
        <v>97</v>
      </c>
      <c r="D59">
        <v>5022039</v>
      </c>
      <c r="E59">
        <v>4</v>
      </c>
      <c r="F59" s="10">
        <v>2800</v>
      </c>
    </row>
    <row r="60" spans="2:6" x14ac:dyDescent="0.3">
      <c r="B60" t="s">
        <v>278</v>
      </c>
      <c r="C60" t="s">
        <v>97</v>
      </c>
      <c r="D60">
        <v>5022047</v>
      </c>
      <c r="E60">
        <v>49</v>
      </c>
      <c r="F60" s="10">
        <v>16150.400000000012</v>
      </c>
    </row>
    <row r="61" spans="2:6" x14ac:dyDescent="0.3">
      <c r="B61" t="s">
        <v>277</v>
      </c>
      <c r="C61" t="s">
        <v>97</v>
      </c>
      <c r="D61">
        <v>5022025</v>
      </c>
      <c r="E61">
        <v>40</v>
      </c>
      <c r="F61" s="10">
        <v>10094.000000000007</v>
      </c>
    </row>
    <row r="62" spans="2:6" x14ac:dyDescent="0.3">
      <c r="B62" t="s">
        <v>289</v>
      </c>
      <c r="C62" t="s">
        <v>97</v>
      </c>
      <c r="D62">
        <v>5022043</v>
      </c>
      <c r="E62">
        <v>1</v>
      </c>
      <c r="F62" s="10">
        <v>900</v>
      </c>
    </row>
    <row r="63" spans="2:6" x14ac:dyDescent="0.3">
      <c r="B63" t="s">
        <v>290</v>
      </c>
      <c r="C63" t="s">
        <v>97</v>
      </c>
      <c r="D63">
        <v>5022045</v>
      </c>
      <c r="E63">
        <v>1</v>
      </c>
      <c r="F63" s="10">
        <v>1100</v>
      </c>
    </row>
    <row r="64" spans="2:6" x14ac:dyDescent="0.3">
      <c r="B64" t="s">
        <v>280</v>
      </c>
      <c r="C64" t="s">
        <v>97</v>
      </c>
      <c r="D64">
        <v>5022049</v>
      </c>
      <c r="E64">
        <v>31</v>
      </c>
      <c r="F64" s="10">
        <v>12931.649999999994</v>
      </c>
    </row>
    <row r="65" spans="1:6" x14ac:dyDescent="0.3">
      <c r="B65" t="s">
        <v>279</v>
      </c>
      <c r="C65" t="s">
        <v>97</v>
      </c>
      <c r="D65">
        <v>5022027</v>
      </c>
      <c r="E65">
        <v>44</v>
      </c>
      <c r="F65" s="10">
        <v>13142.800000000007</v>
      </c>
    </row>
    <row r="66" spans="1:6" x14ac:dyDescent="0.3">
      <c r="B66" t="s">
        <v>52</v>
      </c>
      <c r="C66" t="s">
        <v>989</v>
      </c>
      <c r="D66">
        <v>5020008</v>
      </c>
      <c r="E66">
        <v>2</v>
      </c>
      <c r="F66" s="10">
        <v>65.92</v>
      </c>
    </row>
    <row r="67" spans="1:6" x14ac:dyDescent="0.3">
      <c r="B67" t="s">
        <v>125</v>
      </c>
      <c r="C67" t="s">
        <v>989</v>
      </c>
      <c r="D67">
        <v>5020009</v>
      </c>
      <c r="E67">
        <v>7</v>
      </c>
      <c r="F67" s="10">
        <v>317.24</v>
      </c>
    </row>
    <row r="68" spans="1:6" x14ac:dyDescent="0.3">
      <c r="B68" t="s">
        <v>629</v>
      </c>
      <c r="C68" t="s">
        <v>989</v>
      </c>
      <c r="D68">
        <v>5020003</v>
      </c>
      <c r="E68">
        <v>2</v>
      </c>
      <c r="F68" s="10">
        <v>133.9</v>
      </c>
    </row>
    <row r="69" spans="1:6" x14ac:dyDescent="0.3">
      <c r="B69" t="s">
        <v>658</v>
      </c>
      <c r="C69" t="s">
        <v>989</v>
      </c>
      <c r="D69">
        <v>5020004</v>
      </c>
      <c r="E69">
        <v>1</v>
      </c>
      <c r="F69" s="10">
        <v>77.25</v>
      </c>
    </row>
    <row r="70" spans="1:6" x14ac:dyDescent="0.3">
      <c r="B70" t="s">
        <v>866</v>
      </c>
      <c r="C70" t="s">
        <v>989</v>
      </c>
      <c r="D70">
        <v>5040016</v>
      </c>
      <c r="E70">
        <v>1</v>
      </c>
      <c r="F70" s="10">
        <v>674.65</v>
      </c>
    </row>
    <row r="71" spans="1:6" x14ac:dyDescent="0.3">
      <c r="B71" t="s">
        <v>275</v>
      </c>
      <c r="C71" t="s">
        <v>97</v>
      </c>
      <c r="D71">
        <v>5021034</v>
      </c>
      <c r="E71">
        <v>117</v>
      </c>
      <c r="F71" s="10">
        <v>12502.912499999984</v>
      </c>
    </row>
    <row r="72" spans="1:6" x14ac:dyDescent="0.3">
      <c r="B72" t="s">
        <v>297</v>
      </c>
      <c r="C72" t="s">
        <v>97</v>
      </c>
      <c r="D72">
        <v>5022009</v>
      </c>
      <c r="E72">
        <v>1</v>
      </c>
      <c r="F72" s="10">
        <v>106.8625</v>
      </c>
    </row>
    <row r="73" spans="1:6" x14ac:dyDescent="0.3">
      <c r="B73" t="s">
        <v>471</v>
      </c>
      <c r="C73" t="s">
        <v>989</v>
      </c>
      <c r="D73">
        <v>5020001</v>
      </c>
      <c r="E73">
        <v>7</v>
      </c>
      <c r="F73" s="10">
        <v>205.45000000000002</v>
      </c>
    </row>
    <row r="74" spans="1:6" x14ac:dyDescent="0.3">
      <c r="B74" t="s">
        <v>624</v>
      </c>
      <c r="C74" t="s">
        <v>989</v>
      </c>
      <c r="D74">
        <v>5020002</v>
      </c>
      <c r="E74">
        <v>5</v>
      </c>
      <c r="F74" s="10">
        <v>198.25</v>
      </c>
    </row>
    <row r="75" spans="1:6" x14ac:dyDescent="0.3">
      <c r="B75" t="s">
        <v>46</v>
      </c>
      <c r="C75" t="s">
        <v>989</v>
      </c>
      <c r="D75">
        <v>5020001</v>
      </c>
      <c r="E75">
        <v>12</v>
      </c>
      <c r="F75" s="10">
        <v>352.20000000000005</v>
      </c>
    </row>
    <row r="76" spans="1:6" x14ac:dyDescent="0.3">
      <c r="B76" t="s">
        <v>56</v>
      </c>
      <c r="C76" t="s">
        <v>989</v>
      </c>
      <c r="D76">
        <v>5020002</v>
      </c>
      <c r="E76">
        <v>22</v>
      </c>
      <c r="F76" s="10">
        <v>872.29999999999984</v>
      </c>
    </row>
    <row r="77" spans="1:6" x14ac:dyDescent="0.3">
      <c r="A77" t="s">
        <v>868</v>
      </c>
      <c r="B77" t="s">
        <v>113</v>
      </c>
      <c r="C77" t="s">
        <v>89</v>
      </c>
      <c r="D77">
        <v>5030228</v>
      </c>
      <c r="E77">
        <v>274</v>
      </c>
      <c r="F77" s="10">
        <v>62330</v>
      </c>
    </row>
    <row r="78" spans="1:6" x14ac:dyDescent="0.3">
      <c r="B78" t="s">
        <v>340</v>
      </c>
      <c r="C78" t="s">
        <v>989</v>
      </c>
      <c r="D78">
        <v>1007057</v>
      </c>
      <c r="E78">
        <v>8</v>
      </c>
      <c r="F78" s="10">
        <v>624</v>
      </c>
    </row>
    <row r="79" spans="1:6" x14ac:dyDescent="0.3">
      <c r="B79" t="s">
        <v>473</v>
      </c>
      <c r="C79" t="s">
        <v>89</v>
      </c>
      <c r="D79">
        <v>5030228</v>
      </c>
      <c r="E79">
        <v>101</v>
      </c>
      <c r="F79" s="10">
        <v>23230</v>
      </c>
    </row>
    <row r="80" spans="1:6" x14ac:dyDescent="0.3">
      <c r="B80" t="s">
        <v>393</v>
      </c>
      <c r="C80" t="s">
        <v>89</v>
      </c>
      <c r="D80">
        <v>5030229</v>
      </c>
      <c r="E80">
        <v>25</v>
      </c>
      <c r="F80" s="10">
        <v>7375</v>
      </c>
    </row>
    <row r="81" spans="2:6" x14ac:dyDescent="0.3">
      <c r="B81" t="s">
        <v>871</v>
      </c>
      <c r="C81" t="s">
        <v>989</v>
      </c>
      <c r="D81">
        <v>5030025</v>
      </c>
      <c r="E81">
        <v>2</v>
      </c>
      <c r="F81" s="10">
        <v>607.70000000000005</v>
      </c>
    </row>
    <row r="82" spans="2:6" x14ac:dyDescent="0.3">
      <c r="B82" t="s">
        <v>18</v>
      </c>
      <c r="C82" t="s">
        <v>89</v>
      </c>
      <c r="D82">
        <v>5030229</v>
      </c>
      <c r="E82">
        <v>68</v>
      </c>
      <c r="F82" s="10">
        <v>20060</v>
      </c>
    </row>
    <row r="83" spans="2:6" x14ac:dyDescent="0.3">
      <c r="B83" t="s">
        <v>155</v>
      </c>
      <c r="C83" t="s">
        <v>89</v>
      </c>
      <c r="D83">
        <v>5030234</v>
      </c>
      <c r="E83">
        <v>1</v>
      </c>
      <c r="F83" s="10">
        <v>175</v>
      </c>
    </row>
    <row r="84" spans="2:6" x14ac:dyDescent="0.3">
      <c r="B84" t="s">
        <v>261</v>
      </c>
      <c r="C84" t="s">
        <v>89</v>
      </c>
      <c r="D84">
        <v>5030225</v>
      </c>
      <c r="E84">
        <v>7</v>
      </c>
      <c r="F84" s="10">
        <v>910</v>
      </c>
    </row>
    <row r="85" spans="2:6" x14ac:dyDescent="0.3">
      <c r="B85" t="s">
        <v>90</v>
      </c>
      <c r="C85" t="s">
        <v>989</v>
      </c>
      <c r="D85">
        <v>2004057</v>
      </c>
      <c r="E85">
        <v>16</v>
      </c>
      <c r="F85" s="10">
        <v>507.98400000000004</v>
      </c>
    </row>
    <row r="86" spans="2:6" x14ac:dyDescent="0.3">
      <c r="B86" t="s">
        <v>623</v>
      </c>
      <c r="C86" t="s">
        <v>89</v>
      </c>
      <c r="D86">
        <v>5030005</v>
      </c>
      <c r="E86">
        <v>2</v>
      </c>
      <c r="F86" s="10">
        <v>390</v>
      </c>
    </row>
    <row r="87" spans="2:6" x14ac:dyDescent="0.3">
      <c r="B87" t="s">
        <v>395</v>
      </c>
      <c r="C87" t="s">
        <v>89</v>
      </c>
      <c r="D87">
        <v>5030232</v>
      </c>
      <c r="E87">
        <v>13</v>
      </c>
      <c r="F87" s="10">
        <v>1820</v>
      </c>
    </row>
    <row r="88" spans="2:6" x14ac:dyDescent="0.3">
      <c r="B88" t="s">
        <v>341</v>
      </c>
      <c r="C88" t="s">
        <v>989</v>
      </c>
      <c r="D88">
        <v>5030028</v>
      </c>
      <c r="E88">
        <v>130</v>
      </c>
      <c r="F88" s="10">
        <v>3374.2800000000007</v>
      </c>
    </row>
    <row r="89" spans="2:6" x14ac:dyDescent="0.3">
      <c r="B89" t="s">
        <v>132</v>
      </c>
      <c r="C89" t="s">
        <v>89</v>
      </c>
      <c r="D89">
        <v>5030001</v>
      </c>
      <c r="E89">
        <v>32</v>
      </c>
      <c r="F89" s="10">
        <v>896</v>
      </c>
    </row>
    <row r="90" spans="2:6" x14ac:dyDescent="0.3">
      <c r="B90" t="s">
        <v>394</v>
      </c>
      <c r="C90" t="s">
        <v>989</v>
      </c>
      <c r="D90">
        <v>5030028</v>
      </c>
      <c r="E90">
        <v>96</v>
      </c>
      <c r="F90" s="10">
        <v>2768.64</v>
      </c>
    </row>
    <row r="91" spans="2:6" x14ac:dyDescent="0.3">
      <c r="C91" t="s">
        <v>89</v>
      </c>
      <c r="D91">
        <v>5030001</v>
      </c>
      <c r="E91">
        <v>15</v>
      </c>
      <c r="F91" s="10">
        <v>420</v>
      </c>
    </row>
    <row r="92" spans="2:6" x14ac:dyDescent="0.3">
      <c r="B92" t="s">
        <v>14</v>
      </c>
      <c r="C92" t="s">
        <v>989</v>
      </c>
      <c r="D92">
        <v>5031049</v>
      </c>
      <c r="E92">
        <v>4</v>
      </c>
      <c r="F92" s="10">
        <v>140.08000000000001</v>
      </c>
    </row>
    <row r="93" spans="2:6" x14ac:dyDescent="0.3">
      <c r="B93" t="s">
        <v>25</v>
      </c>
      <c r="C93" t="s">
        <v>989</v>
      </c>
      <c r="D93">
        <v>5031051</v>
      </c>
      <c r="E93">
        <v>4</v>
      </c>
      <c r="F93" s="10">
        <v>211.16</v>
      </c>
    </row>
    <row r="94" spans="2:6" x14ac:dyDescent="0.3">
      <c r="B94" t="s">
        <v>38</v>
      </c>
      <c r="C94" t="s">
        <v>989</v>
      </c>
      <c r="D94">
        <v>5031038</v>
      </c>
      <c r="E94">
        <v>1</v>
      </c>
      <c r="F94" s="10">
        <v>68.5</v>
      </c>
    </row>
    <row r="95" spans="2:6" x14ac:dyDescent="0.3">
      <c r="B95" t="s">
        <v>12</v>
      </c>
      <c r="C95" t="s">
        <v>989</v>
      </c>
      <c r="D95">
        <v>5031052</v>
      </c>
      <c r="E95">
        <v>2</v>
      </c>
      <c r="F95" s="10">
        <v>176.14</v>
      </c>
    </row>
    <row r="96" spans="2:6" x14ac:dyDescent="0.3">
      <c r="B96" t="s">
        <v>39</v>
      </c>
      <c r="C96" t="s">
        <v>989</v>
      </c>
      <c r="D96">
        <v>2002099</v>
      </c>
      <c r="E96">
        <v>4</v>
      </c>
      <c r="F96" s="10">
        <v>415.8</v>
      </c>
    </row>
    <row r="97" spans="1:6" x14ac:dyDescent="0.3">
      <c r="B97" t="s">
        <v>106</v>
      </c>
      <c r="C97" t="s">
        <v>989</v>
      </c>
      <c r="D97">
        <v>2002129</v>
      </c>
      <c r="E97">
        <v>4</v>
      </c>
      <c r="F97" s="10">
        <v>252</v>
      </c>
    </row>
    <row r="98" spans="1:6" x14ac:dyDescent="0.3">
      <c r="B98" t="s">
        <v>632</v>
      </c>
      <c r="C98" t="s">
        <v>989</v>
      </c>
      <c r="D98">
        <v>5031056</v>
      </c>
      <c r="E98">
        <v>4</v>
      </c>
      <c r="F98" s="10">
        <v>279.12</v>
      </c>
    </row>
    <row r="99" spans="1:6" x14ac:dyDescent="0.3">
      <c r="B99" t="s">
        <v>664</v>
      </c>
      <c r="C99" t="s">
        <v>89</v>
      </c>
      <c r="D99">
        <v>5030234</v>
      </c>
      <c r="E99">
        <v>1</v>
      </c>
      <c r="F99" s="10">
        <v>175</v>
      </c>
    </row>
    <row r="100" spans="1:6" x14ac:dyDescent="0.3">
      <c r="B100" t="s">
        <v>628</v>
      </c>
      <c r="C100" t="s">
        <v>89</v>
      </c>
      <c r="D100">
        <v>5030225</v>
      </c>
      <c r="E100">
        <v>5</v>
      </c>
      <c r="F100" s="10">
        <v>650</v>
      </c>
    </row>
    <row r="101" spans="1:6" x14ac:dyDescent="0.3">
      <c r="B101" t="s">
        <v>255</v>
      </c>
      <c r="C101" t="s">
        <v>989</v>
      </c>
      <c r="D101">
        <v>2004051</v>
      </c>
      <c r="E101">
        <v>10</v>
      </c>
      <c r="F101" s="10">
        <v>165.39999999999998</v>
      </c>
    </row>
    <row r="102" spans="1:6" x14ac:dyDescent="0.3">
      <c r="B102" t="s">
        <v>339</v>
      </c>
      <c r="C102" t="s">
        <v>989</v>
      </c>
      <c r="D102">
        <v>2004027</v>
      </c>
      <c r="E102">
        <v>9</v>
      </c>
      <c r="F102" s="10">
        <v>148.85999999999999</v>
      </c>
    </row>
    <row r="103" spans="1:6" x14ac:dyDescent="0.3">
      <c r="B103" t="s">
        <v>870</v>
      </c>
      <c r="C103" t="s">
        <v>989</v>
      </c>
      <c r="D103">
        <v>5030016</v>
      </c>
      <c r="E103">
        <v>0</v>
      </c>
      <c r="F103" s="10">
        <v>0</v>
      </c>
    </row>
    <row r="104" spans="1:6" x14ac:dyDescent="0.3">
      <c r="B104" t="s">
        <v>116</v>
      </c>
      <c r="C104" t="s">
        <v>89</v>
      </c>
      <c r="D104">
        <v>5030232</v>
      </c>
      <c r="E104">
        <v>37</v>
      </c>
      <c r="F104" s="10">
        <v>5180</v>
      </c>
    </row>
    <row r="105" spans="1:6" x14ac:dyDescent="0.3">
      <c r="B105" t="s">
        <v>869</v>
      </c>
      <c r="C105" t="s">
        <v>989</v>
      </c>
      <c r="D105">
        <v>4001129</v>
      </c>
      <c r="E105">
        <v>2</v>
      </c>
      <c r="F105" s="10">
        <v>10.44</v>
      </c>
    </row>
    <row r="106" spans="1:6" x14ac:dyDescent="0.3">
      <c r="A106" t="s">
        <v>872</v>
      </c>
      <c r="B106" t="s">
        <v>929</v>
      </c>
      <c r="C106" t="s">
        <v>989</v>
      </c>
      <c r="D106">
        <v>5030016</v>
      </c>
      <c r="E106">
        <v>-1</v>
      </c>
      <c r="F106" s="10">
        <v>-18.54</v>
      </c>
    </row>
    <row r="107" spans="1:6" x14ac:dyDescent="0.3">
      <c r="B107" t="s">
        <v>893</v>
      </c>
      <c r="C107" t="s">
        <v>989</v>
      </c>
      <c r="D107">
        <v>5040032</v>
      </c>
      <c r="E107">
        <v>1</v>
      </c>
      <c r="F107" s="10">
        <v>707.85</v>
      </c>
    </row>
    <row r="108" spans="1:6" x14ac:dyDescent="0.3">
      <c r="B108" t="s">
        <v>605</v>
      </c>
      <c r="C108" t="s">
        <v>989</v>
      </c>
      <c r="D108">
        <v>4001301</v>
      </c>
      <c r="E108">
        <v>2</v>
      </c>
      <c r="F108" s="10">
        <v>63</v>
      </c>
    </row>
    <row r="109" spans="1:6" x14ac:dyDescent="0.3">
      <c r="B109" t="s">
        <v>771</v>
      </c>
      <c r="C109" t="s">
        <v>989</v>
      </c>
      <c r="D109">
        <v>5020016</v>
      </c>
      <c r="E109">
        <v>32</v>
      </c>
      <c r="F109" s="10">
        <v>432.71999999999997</v>
      </c>
    </row>
    <row r="110" spans="1:6" x14ac:dyDescent="0.3">
      <c r="B110" t="s">
        <v>888</v>
      </c>
      <c r="C110" t="s">
        <v>989</v>
      </c>
      <c r="D110">
        <v>5040032</v>
      </c>
      <c r="E110">
        <v>2</v>
      </c>
      <c r="F110" s="10">
        <v>2083.8000000000002</v>
      </c>
    </row>
    <row r="111" spans="1:6" x14ac:dyDescent="0.3">
      <c r="B111" t="s">
        <v>610</v>
      </c>
      <c r="C111" t="s">
        <v>989</v>
      </c>
      <c r="D111">
        <v>4001299</v>
      </c>
      <c r="E111">
        <v>1</v>
      </c>
      <c r="F111" s="10">
        <v>24.5</v>
      </c>
    </row>
    <row r="112" spans="1:6" x14ac:dyDescent="0.3">
      <c r="B112" t="s">
        <v>591</v>
      </c>
      <c r="C112" t="s">
        <v>989</v>
      </c>
      <c r="D112">
        <v>4001298</v>
      </c>
      <c r="E112">
        <v>3</v>
      </c>
      <c r="F112" s="10">
        <v>78.75</v>
      </c>
    </row>
    <row r="113" spans="2:6" x14ac:dyDescent="0.3">
      <c r="B113" t="s">
        <v>184</v>
      </c>
      <c r="C113" t="s">
        <v>989</v>
      </c>
      <c r="D113">
        <v>3002010</v>
      </c>
      <c r="E113">
        <v>34</v>
      </c>
      <c r="F113" s="10">
        <v>867.68</v>
      </c>
    </row>
    <row r="114" spans="2:6" x14ac:dyDescent="0.3">
      <c r="B114" t="s">
        <v>879</v>
      </c>
      <c r="C114" t="s">
        <v>989</v>
      </c>
      <c r="D114">
        <v>5031031</v>
      </c>
      <c r="E114">
        <v>1</v>
      </c>
      <c r="F114" s="10">
        <v>33.35</v>
      </c>
    </row>
    <row r="115" spans="2:6" x14ac:dyDescent="0.3">
      <c r="B115" t="s">
        <v>907</v>
      </c>
      <c r="C115" t="s">
        <v>989</v>
      </c>
      <c r="D115">
        <v>5040032</v>
      </c>
      <c r="E115">
        <v>1</v>
      </c>
      <c r="F115" s="10">
        <v>286.875</v>
      </c>
    </row>
    <row r="116" spans="2:6" x14ac:dyDescent="0.3">
      <c r="B116" t="s">
        <v>781</v>
      </c>
      <c r="C116" t="s">
        <v>989</v>
      </c>
      <c r="D116">
        <v>5040032</v>
      </c>
      <c r="E116">
        <v>3</v>
      </c>
      <c r="F116" s="10">
        <v>0</v>
      </c>
    </row>
    <row r="117" spans="2:6" x14ac:dyDescent="0.3">
      <c r="B117" t="s">
        <v>41</v>
      </c>
      <c r="C117" t="s">
        <v>989</v>
      </c>
      <c r="D117">
        <v>2004040</v>
      </c>
      <c r="E117">
        <v>2</v>
      </c>
      <c r="F117" s="10">
        <v>15.441999999999998</v>
      </c>
    </row>
    <row r="118" spans="2:6" x14ac:dyDescent="0.3">
      <c r="B118" t="s">
        <v>215</v>
      </c>
      <c r="C118" t="s">
        <v>989</v>
      </c>
      <c r="D118">
        <v>2004055</v>
      </c>
      <c r="E118">
        <v>3</v>
      </c>
      <c r="F118" s="10">
        <v>28.958999999999996</v>
      </c>
    </row>
    <row r="119" spans="2:6" x14ac:dyDescent="0.3">
      <c r="B119" t="s">
        <v>885</v>
      </c>
      <c r="C119" t="s">
        <v>989</v>
      </c>
      <c r="D119">
        <v>2004033</v>
      </c>
      <c r="E119">
        <v>9</v>
      </c>
      <c r="F119" s="10">
        <v>113.19</v>
      </c>
    </row>
    <row r="120" spans="2:6" x14ac:dyDescent="0.3">
      <c r="B120" t="s">
        <v>216</v>
      </c>
      <c r="C120" t="s">
        <v>989</v>
      </c>
      <c r="D120">
        <v>2004041</v>
      </c>
      <c r="E120">
        <v>20</v>
      </c>
      <c r="F120" s="10">
        <v>254.46400000000003</v>
      </c>
    </row>
    <row r="121" spans="2:6" x14ac:dyDescent="0.3">
      <c r="B121" t="s">
        <v>42</v>
      </c>
      <c r="C121" t="s">
        <v>989</v>
      </c>
      <c r="D121">
        <v>2004064</v>
      </c>
      <c r="E121">
        <v>3</v>
      </c>
      <c r="F121" s="10">
        <v>40.53</v>
      </c>
    </row>
    <row r="122" spans="2:6" x14ac:dyDescent="0.3">
      <c r="B122" t="s">
        <v>911</v>
      </c>
      <c r="C122" t="s">
        <v>989</v>
      </c>
      <c r="D122">
        <v>5031031</v>
      </c>
      <c r="E122">
        <v>2</v>
      </c>
      <c r="F122" s="10">
        <v>138.6</v>
      </c>
    </row>
    <row r="123" spans="2:6" x14ac:dyDescent="0.3">
      <c r="B123" t="s">
        <v>928</v>
      </c>
      <c r="C123" t="s">
        <v>989</v>
      </c>
      <c r="D123">
        <v>5050003</v>
      </c>
      <c r="E123">
        <v>-3</v>
      </c>
      <c r="F123" s="10">
        <v>-195</v>
      </c>
    </row>
    <row r="124" spans="2:6" x14ac:dyDescent="0.3">
      <c r="B124" t="s">
        <v>926</v>
      </c>
      <c r="C124" t="s">
        <v>989</v>
      </c>
      <c r="D124">
        <v>5040032</v>
      </c>
      <c r="E124">
        <v>60</v>
      </c>
      <c r="F124" s="10">
        <v>708</v>
      </c>
    </row>
    <row r="125" spans="2:6" x14ac:dyDescent="0.3">
      <c r="B125" t="s">
        <v>925</v>
      </c>
      <c r="C125" t="s">
        <v>989</v>
      </c>
      <c r="D125">
        <v>5040032</v>
      </c>
      <c r="E125">
        <v>3</v>
      </c>
      <c r="F125" s="10">
        <v>72.900000000000006</v>
      </c>
    </row>
    <row r="126" spans="2:6" x14ac:dyDescent="0.3">
      <c r="B126" t="s">
        <v>927</v>
      </c>
      <c r="C126" t="s">
        <v>989</v>
      </c>
      <c r="D126">
        <v>5040032</v>
      </c>
      <c r="E126">
        <v>60</v>
      </c>
      <c r="F126" s="10">
        <v>165</v>
      </c>
    </row>
    <row r="127" spans="2:6" x14ac:dyDescent="0.3">
      <c r="B127" t="s">
        <v>909</v>
      </c>
      <c r="C127" t="s">
        <v>989</v>
      </c>
      <c r="D127">
        <v>5040032</v>
      </c>
      <c r="E127">
        <v>1</v>
      </c>
      <c r="F127" s="10">
        <v>3.91</v>
      </c>
    </row>
    <row r="128" spans="2:6" x14ac:dyDescent="0.3">
      <c r="B128" t="s">
        <v>904</v>
      </c>
      <c r="C128" t="s">
        <v>989</v>
      </c>
      <c r="D128">
        <v>5040032</v>
      </c>
      <c r="E128">
        <v>2</v>
      </c>
      <c r="F128" s="10">
        <v>70.125</v>
      </c>
    </row>
    <row r="129" spans="2:6" x14ac:dyDescent="0.3">
      <c r="B129" t="s">
        <v>916</v>
      </c>
      <c r="C129" t="s">
        <v>989</v>
      </c>
      <c r="D129">
        <v>4001197</v>
      </c>
      <c r="E129">
        <v>1</v>
      </c>
      <c r="F129" s="10">
        <v>18.899999999999999</v>
      </c>
    </row>
    <row r="130" spans="2:6" x14ac:dyDescent="0.3">
      <c r="B130" t="s">
        <v>765</v>
      </c>
      <c r="C130" t="s">
        <v>989</v>
      </c>
      <c r="D130">
        <v>3001085</v>
      </c>
      <c r="E130">
        <v>1</v>
      </c>
      <c r="F130" s="10">
        <v>40.719000000000001</v>
      </c>
    </row>
    <row r="131" spans="2:6" x14ac:dyDescent="0.3">
      <c r="D131">
        <v>3001116</v>
      </c>
      <c r="E131">
        <v>1</v>
      </c>
      <c r="F131" s="10">
        <v>33.593000000000004</v>
      </c>
    </row>
    <row r="132" spans="2:6" x14ac:dyDescent="0.3">
      <c r="B132" t="s">
        <v>315</v>
      </c>
      <c r="C132" t="s">
        <v>989</v>
      </c>
      <c r="D132">
        <v>5040256</v>
      </c>
      <c r="E132">
        <v>2</v>
      </c>
      <c r="F132" s="10">
        <v>122.57</v>
      </c>
    </row>
    <row r="133" spans="2:6" x14ac:dyDescent="0.3">
      <c r="B133" t="s">
        <v>319</v>
      </c>
      <c r="C133" t="s">
        <v>989</v>
      </c>
      <c r="D133">
        <v>5040018</v>
      </c>
      <c r="E133">
        <v>3</v>
      </c>
      <c r="F133" s="10">
        <v>140.595</v>
      </c>
    </row>
    <row r="134" spans="2:6" x14ac:dyDescent="0.3">
      <c r="B134" t="s">
        <v>780</v>
      </c>
      <c r="C134" t="s">
        <v>989</v>
      </c>
      <c r="D134">
        <v>4001287</v>
      </c>
      <c r="E134">
        <v>3</v>
      </c>
      <c r="F134" s="10">
        <v>184.09</v>
      </c>
    </row>
    <row r="135" spans="2:6" x14ac:dyDescent="0.3">
      <c r="B135" t="s">
        <v>727</v>
      </c>
      <c r="C135" t="s">
        <v>989</v>
      </c>
      <c r="D135">
        <v>4001131</v>
      </c>
      <c r="E135">
        <v>1</v>
      </c>
      <c r="F135" s="10">
        <v>83.43</v>
      </c>
    </row>
    <row r="136" spans="2:6" x14ac:dyDescent="0.3">
      <c r="B136" t="s">
        <v>44</v>
      </c>
      <c r="C136" t="s">
        <v>989</v>
      </c>
      <c r="D136">
        <v>2004021</v>
      </c>
      <c r="E136">
        <v>41</v>
      </c>
      <c r="F136" s="10">
        <v>465.51399999999995</v>
      </c>
    </row>
    <row r="137" spans="2:6" x14ac:dyDescent="0.3">
      <c r="B137" t="s">
        <v>43</v>
      </c>
      <c r="C137" t="s">
        <v>989</v>
      </c>
      <c r="D137">
        <v>2004032</v>
      </c>
      <c r="E137">
        <v>40</v>
      </c>
      <c r="F137" s="10">
        <v>473.62399999999997</v>
      </c>
    </row>
    <row r="138" spans="2:6" x14ac:dyDescent="0.3">
      <c r="B138" t="s">
        <v>639</v>
      </c>
      <c r="C138" t="s">
        <v>989</v>
      </c>
      <c r="D138">
        <v>4001303</v>
      </c>
      <c r="E138">
        <v>2</v>
      </c>
      <c r="F138" s="10">
        <v>27.81</v>
      </c>
    </row>
    <row r="139" spans="2:6" x14ac:dyDescent="0.3">
      <c r="B139" t="s">
        <v>723</v>
      </c>
      <c r="C139" t="s">
        <v>989</v>
      </c>
      <c r="D139">
        <v>3098006</v>
      </c>
      <c r="E139">
        <v>1</v>
      </c>
      <c r="F139" s="10">
        <v>170</v>
      </c>
    </row>
    <row r="140" spans="2:6" x14ac:dyDescent="0.3">
      <c r="B140" t="s">
        <v>875</v>
      </c>
      <c r="C140" t="s">
        <v>989</v>
      </c>
      <c r="D140">
        <v>5040032</v>
      </c>
      <c r="E140">
        <v>3</v>
      </c>
      <c r="F140" s="10">
        <v>276.12</v>
      </c>
    </row>
    <row r="141" spans="2:6" x14ac:dyDescent="0.3">
      <c r="B141" t="s">
        <v>211</v>
      </c>
      <c r="C141" t="s">
        <v>989</v>
      </c>
      <c r="D141">
        <v>5040016</v>
      </c>
      <c r="E141">
        <v>1</v>
      </c>
      <c r="F141" s="10">
        <v>472.255</v>
      </c>
    </row>
    <row r="142" spans="2:6" x14ac:dyDescent="0.3">
      <c r="D142">
        <v>5040017</v>
      </c>
      <c r="E142">
        <v>1</v>
      </c>
      <c r="F142" s="10">
        <v>627.27</v>
      </c>
    </row>
    <row r="143" spans="2:6" x14ac:dyDescent="0.3">
      <c r="B143" t="s">
        <v>164</v>
      </c>
      <c r="C143" t="s">
        <v>989</v>
      </c>
      <c r="D143">
        <v>5040017</v>
      </c>
      <c r="E143">
        <v>2</v>
      </c>
      <c r="F143" s="10">
        <v>1792.2</v>
      </c>
    </row>
    <row r="144" spans="2:6" x14ac:dyDescent="0.3">
      <c r="B144" t="s">
        <v>195</v>
      </c>
      <c r="C144" t="s">
        <v>989</v>
      </c>
      <c r="D144">
        <v>3002022</v>
      </c>
      <c r="E144">
        <v>18</v>
      </c>
      <c r="F144" s="10">
        <v>969.25499999999965</v>
      </c>
    </row>
    <row r="145" spans="2:6" x14ac:dyDescent="0.3">
      <c r="B145" t="s">
        <v>700</v>
      </c>
      <c r="C145" t="s">
        <v>989</v>
      </c>
      <c r="D145">
        <v>3002024</v>
      </c>
      <c r="E145">
        <v>3</v>
      </c>
      <c r="F145" s="10">
        <v>218.589</v>
      </c>
    </row>
    <row r="146" spans="2:6" x14ac:dyDescent="0.3">
      <c r="B146" t="s">
        <v>194</v>
      </c>
      <c r="C146" t="s">
        <v>989</v>
      </c>
      <c r="D146">
        <v>3002022</v>
      </c>
      <c r="E146">
        <v>1</v>
      </c>
      <c r="F146" s="10">
        <v>53.213999999999999</v>
      </c>
    </row>
    <row r="147" spans="2:6" x14ac:dyDescent="0.3">
      <c r="B147" t="s">
        <v>113</v>
      </c>
      <c r="C147" t="s">
        <v>89</v>
      </c>
      <c r="D147">
        <v>5030228</v>
      </c>
      <c r="E147">
        <v>30</v>
      </c>
      <c r="F147" s="10">
        <v>5934</v>
      </c>
    </row>
    <row r="148" spans="2:6" x14ac:dyDescent="0.3">
      <c r="B148" t="s">
        <v>186</v>
      </c>
      <c r="C148" t="s">
        <v>989</v>
      </c>
      <c r="D148">
        <v>1005031</v>
      </c>
      <c r="E148">
        <v>17</v>
      </c>
      <c r="F148" s="10">
        <v>270.24899999999997</v>
      </c>
    </row>
    <row r="149" spans="2:6" x14ac:dyDescent="0.3">
      <c r="B149" t="s">
        <v>196</v>
      </c>
      <c r="C149" t="s">
        <v>989</v>
      </c>
      <c r="D149">
        <v>1005013</v>
      </c>
      <c r="E149">
        <v>16</v>
      </c>
      <c r="F149" s="10">
        <v>375.98400000000004</v>
      </c>
    </row>
    <row r="150" spans="2:6" x14ac:dyDescent="0.3">
      <c r="D150">
        <v>1005029</v>
      </c>
      <c r="E150">
        <v>5</v>
      </c>
      <c r="F150" s="10">
        <v>130.923</v>
      </c>
    </row>
    <row r="151" spans="2:6" x14ac:dyDescent="0.3">
      <c r="B151" t="s">
        <v>921</v>
      </c>
      <c r="C151" t="s">
        <v>989</v>
      </c>
      <c r="D151">
        <v>1005032</v>
      </c>
      <c r="E151">
        <v>8</v>
      </c>
      <c r="F151" s="10">
        <v>216.10400000000001</v>
      </c>
    </row>
    <row r="152" spans="2:6" x14ac:dyDescent="0.3">
      <c r="B152" t="s">
        <v>920</v>
      </c>
      <c r="C152" t="s">
        <v>989</v>
      </c>
      <c r="D152">
        <v>1003048</v>
      </c>
      <c r="E152">
        <v>18</v>
      </c>
      <c r="F152" s="10">
        <v>357.21000000000004</v>
      </c>
    </row>
    <row r="153" spans="2:6" x14ac:dyDescent="0.3">
      <c r="B153" t="s">
        <v>247</v>
      </c>
      <c r="C153" t="s">
        <v>989</v>
      </c>
      <c r="D153">
        <v>1003011</v>
      </c>
      <c r="E153">
        <v>2</v>
      </c>
      <c r="F153" s="10">
        <v>42.63</v>
      </c>
    </row>
    <row r="154" spans="2:6" x14ac:dyDescent="0.3">
      <c r="B154" t="s">
        <v>886</v>
      </c>
      <c r="C154" t="s">
        <v>989</v>
      </c>
      <c r="D154">
        <v>1003031</v>
      </c>
      <c r="E154">
        <v>8</v>
      </c>
      <c r="F154" s="10">
        <v>276.36</v>
      </c>
    </row>
    <row r="155" spans="2:6" x14ac:dyDescent="0.3">
      <c r="B155" t="s">
        <v>417</v>
      </c>
      <c r="C155" t="s">
        <v>989</v>
      </c>
      <c r="D155">
        <v>1003059</v>
      </c>
      <c r="E155">
        <v>5</v>
      </c>
      <c r="F155" s="10">
        <v>238.875</v>
      </c>
    </row>
    <row r="156" spans="2:6" x14ac:dyDescent="0.3">
      <c r="B156" t="s">
        <v>254</v>
      </c>
      <c r="C156" t="s">
        <v>989</v>
      </c>
      <c r="D156">
        <v>1003044</v>
      </c>
      <c r="E156">
        <v>18</v>
      </c>
      <c r="F156" s="10">
        <v>379.9</v>
      </c>
    </row>
    <row r="157" spans="2:6" x14ac:dyDescent="0.3">
      <c r="B157" t="s">
        <v>809</v>
      </c>
      <c r="C157" t="s">
        <v>989</v>
      </c>
      <c r="D157">
        <v>1003029</v>
      </c>
      <c r="E157">
        <v>189</v>
      </c>
      <c r="F157" s="10">
        <v>4110.75</v>
      </c>
    </row>
    <row r="158" spans="2:6" x14ac:dyDescent="0.3">
      <c r="D158">
        <v>1003047</v>
      </c>
      <c r="E158">
        <v>4</v>
      </c>
      <c r="F158" s="10">
        <v>87</v>
      </c>
    </row>
    <row r="159" spans="2:6" x14ac:dyDescent="0.3">
      <c r="B159" t="s">
        <v>317</v>
      </c>
      <c r="C159" t="s">
        <v>989</v>
      </c>
      <c r="D159">
        <v>4001118</v>
      </c>
      <c r="E159">
        <v>2</v>
      </c>
      <c r="F159" s="10">
        <v>180</v>
      </c>
    </row>
    <row r="160" spans="2:6" x14ac:dyDescent="0.3">
      <c r="B160" t="s">
        <v>890</v>
      </c>
      <c r="C160" t="s">
        <v>989</v>
      </c>
      <c r="D160">
        <v>5040032</v>
      </c>
      <c r="E160">
        <v>3</v>
      </c>
      <c r="F160" s="10">
        <v>0</v>
      </c>
    </row>
    <row r="161" spans="2:6" x14ac:dyDescent="0.3">
      <c r="B161" t="s">
        <v>792</v>
      </c>
      <c r="C161" t="s">
        <v>989</v>
      </c>
      <c r="D161">
        <v>5040032</v>
      </c>
      <c r="E161">
        <v>2</v>
      </c>
      <c r="F161" s="10">
        <v>113.75</v>
      </c>
    </row>
    <row r="162" spans="2:6" x14ac:dyDescent="0.3">
      <c r="B162" t="s">
        <v>906</v>
      </c>
      <c r="C162" t="s">
        <v>989</v>
      </c>
      <c r="D162">
        <v>5040032</v>
      </c>
      <c r="E162">
        <v>2</v>
      </c>
      <c r="F162" s="10">
        <v>11.475</v>
      </c>
    </row>
    <row r="163" spans="2:6" x14ac:dyDescent="0.3">
      <c r="B163" t="s">
        <v>720</v>
      </c>
      <c r="C163" t="s">
        <v>989</v>
      </c>
      <c r="D163">
        <v>1007052</v>
      </c>
      <c r="E163">
        <v>30</v>
      </c>
      <c r="F163" s="10">
        <v>0</v>
      </c>
    </row>
    <row r="164" spans="2:6" x14ac:dyDescent="0.3">
      <c r="B164" t="s">
        <v>874</v>
      </c>
      <c r="C164" t="s">
        <v>989</v>
      </c>
      <c r="D164">
        <v>5040032</v>
      </c>
      <c r="E164">
        <v>4</v>
      </c>
      <c r="F164" s="10">
        <v>8.75</v>
      </c>
    </row>
    <row r="165" spans="2:6" x14ac:dyDescent="0.3">
      <c r="B165" t="s">
        <v>923</v>
      </c>
      <c r="C165" t="s">
        <v>989</v>
      </c>
      <c r="D165">
        <v>5040032</v>
      </c>
      <c r="E165">
        <v>2</v>
      </c>
      <c r="F165" s="10">
        <v>188.916</v>
      </c>
    </row>
    <row r="166" spans="2:6" x14ac:dyDescent="0.3">
      <c r="B166" t="s">
        <v>899</v>
      </c>
      <c r="C166" t="s">
        <v>989</v>
      </c>
      <c r="D166">
        <v>5040032</v>
      </c>
      <c r="E166">
        <v>1</v>
      </c>
      <c r="F166" s="10">
        <v>0</v>
      </c>
    </row>
    <row r="167" spans="2:6" x14ac:dyDescent="0.3">
      <c r="B167" t="s">
        <v>328</v>
      </c>
      <c r="C167" t="s">
        <v>512</v>
      </c>
      <c r="D167">
        <v>5040007</v>
      </c>
      <c r="E167">
        <v>2</v>
      </c>
      <c r="F167" s="10">
        <v>530</v>
      </c>
    </row>
    <row r="168" spans="2:6" x14ac:dyDescent="0.3">
      <c r="B168" t="s">
        <v>333</v>
      </c>
      <c r="C168" t="s">
        <v>512</v>
      </c>
      <c r="D168">
        <v>5040008</v>
      </c>
      <c r="E168">
        <v>3</v>
      </c>
      <c r="F168" s="10">
        <v>724.5</v>
      </c>
    </row>
    <row r="169" spans="2:6" x14ac:dyDescent="0.3">
      <c r="B169" t="s">
        <v>323</v>
      </c>
      <c r="C169" t="s">
        <v>512</v>
      </c>
      <c r="D169">
        <v>5040009</v>
      </c>
      <c r="E169">
        <v>1</v>
      </c>
      <c r="F169" s="10">
        <v>351</v>
      </c>
    </row>
    <row r="170" spans="2:6" x14ac:dyDescent="0.3">
      <c r="B170" t="s">
        <v>318</v>
      </c>
      <c r="C170" t="s">
        <v>512</v>
      </c>
      <c r="D170">
        <v>5040010</v>
      </c>
      <c r="E170">
        <v>1</v>
      </c>
      <c r="F170" s="10">
        <v>369.75</v>
      </c>
    </row>
    <row r="171" spans="2:6" x14ac:dyDescent="0.3">
      <c r="B171" t="s">
        <v>321</v>
      </c>
      <c r="C171" t="s">
        <v>512</v>
      </c>
      <c r="D171">
        <v>5040011</v>
      </c>
      <c r="E171">
        <v>3</v>
      </c>
      <c r="F171" s="10">
        <v>1395</v>
      </c>
    </row>
    <row r="172" spans="2:6" x14ac:dyDescent="0.3">
      <c r="B172" t="s">
        <v>330</v>
      </c>
      <c r="C172" t="s">
        <v>512</v>
      </c>
      <c r="D172">
        <v>5040012</v>
      </c>
      <c r="E172">
        <v>4</v>
      </c>
      <c r="F172" s="10">
        <v>2196</v>
      </c>
    </row>
    <row r="173" spans="2:6" x14ac:dyDescent="0.3">
      <c r="B173" t="s">
        <v>374</v>
      </c>
      <c r="C173" t="s">
        <v>989</v>
      </c>
      <c r="D173">
        <v>4001156</v>
      </c>
      <c r="E173">
        <v>2</v>
      </c>
      <c r="F173" s="10">
        <v>170.66</v>
      </c>
    </row>
    <row r="174" spans="2:6" x14ac:dyDescent="0.3">
      <c r="B174" t="s">
        <v>418</v>
      </c>
      <c r="C174" t="s">
        <v>989</v>
      </c>
      <c r="D174">
        <v>4001242</v>
      </c>
      <c r="E174">
        <v>15</v>
      </c>
      <c r="F174" s="10">
        <v>3813.0524999999998</v>
      </c>
    </row>
    <row r="175" spans="2:6" x14ac:dyDescent="0.3">
      <c r="B175" t="s">
        <v>585</v>
      </c>
      <c r="C175" t="s">
        <v>989</v>
      </c>
      <c r="D175">
        <v>4001243</v>
      </c>
      <c r="E175">
        <v>2</v>
      </c>
      <c r="F175" s="10">
        <v>708.48</v>
      </c>
    </row>
    <row r="176" spans="2:6" x14ac:dyDescent="0.3">
      <c r="B176" t="s">
        <v>354</v>
      </c>
      <c r="C176" t="s">
        <v>989</v>
      </c>
      <c r="D176">
        <v>4001245</v>
      </c>
      <c r="E176">
        <v>7</v>
      </c>
      <c r="F176" s="10">
        <v>5944.079999999999</v>
      </c>
    </row>
    <row r="177" spans="2:6" x14ac:dyDescent="0.3">
      <c r="B177" t="s">
        <v>340</v>
      </c>
      <c r="C177" t="s">
        <v>989</v>
      </c>
      <c r="D177">
        <v>1007057</v>
      </c>
      <c r="E177">
        <v>66</v>
      </c>
      <c r="F177" s="10">
        <v>3603.6000000000004</v>
      </c>
    </row>
    <row r="178" spans="2:6" x14ac:dyDescent="0.3">
      <c r="D178">
        <v>5010005</v>
      </c>
      <c r="E178">
        <v>4</v>
      </c>
      <c r="F178" s="10">
        <v>312</v>
      </c>
    </row>
    <row r="179" spans="2:6" x14ac:dyDescent="0.3">
      <c r="B179" t="s">
        <v>811</v>
      </c>
      <c r="C179" t="s">
        <v>989</v>
      </c>
      <c r="D179">
        <v>1007059</v>
      </c>
      <c r="E179">
        <v>6</v>
      </c>
      <c r="F179" s="10">
        <v>222.55799999999999</v>
      </c>
    </row>
    <row r="180" spans="2:6" x14ac:dyDescent="0.3">
      <c r="B180" t="s">
        <v>901</v>
      </c>
      <c r="C180" t="s">
        <v>989</v>
      </c>
      <c r="D180">
        <v>1008080</v>
      </c>
      <c r="E180">
        <v>1</v>
      </c>
      <c r="F180" s="10">
        <v>17.84</v>
      </c>
    </row>
    <row r="181" spans="2:6" x14ac:dyDescent="0.3">
      <c r="B181" t="s">
        <v>726</v>
      </c>
      <c r="C181" t="s">
        <v>989</v>
      </c>
      <c r="D181">
        <v>1008015</v>
      </c>
      <c r="E181">
        <v>5</v>
      </c>
      <c r="F181" s="10">
        <v>87.5</v>
      </c>
    </row>
    <row r="182" spans="2:6" x14ac:dyDescent="0.3">
      <c r="B182" t="s">
        <v>896</v>
      </c>
      <c r="C182" t="s">
        <v>989</v>
      </c>
      <c r="D182">
        <v>5040032</v>
      </c>
      <c r="E182">
        <v>2</v>
      </c>
      <c r="F182" s="10">
        <v>0</v>
      </c>
    </row>
    <row r="183" spans="2:6" x14ac:dyDescent="0.3">
      <c r="B183" t="s">
        <v>360</v>
      </c>
      <c r="C183" t="s">
        <v>989</v>
      </c>
      <c r="D183">
        <v>1008006</v>
      </c>
      <c r="E183">
        <v>27</v>
      </c>
      <c r="F183" s="10">
        <v>1090.08</v>
      </c>
    </row>
    <row r="184" spans="2:6" x14ac:dyDescent="0.3">
      <c r="B184" t="s">
        <v>807</v>
      </c>
      <c r="C184" t="s">
        <v>989</v>
      </c>
      <c r="D184">
        <v>1008027</v>
      </c>
      <c r="E184">
        <v>67</v>
      </c>
      <c r="F184" s="10">
        <v>1567.13</v>
      </c>
    </row>
    <row r="185" spans="2:6" x14ac:dyDescent="0.3">
      <c r="B185" t="s">
        <v>895</v>
      </c>
      <c r="C185" t="s">
        <v>989</v>
      </c>
      <c r="D185">
        <v>5040032</v>
      </c>
      <c r="E185">
        <v>56</v>
      </c>
      <c r="F185" s="10">
        <v>0</v>
      </c>
    </row>
    <row r="186" spans="2:6" x14ac:dyDescent="0.3">
      <c r="B186" t="s">
        <v>359</v>
      </c>
      <c r="C186" t="s">
        <v>989</v>
      </c>
      <c r="D186">
        <v>4001205</v>
      </c>
      <c r="E186">
        <v>1</v>
      </c>
      <c r="F186" s="10">
        <v>1528.47</v>
      </c>
    </row>
    <row r="187" spans="2:6" x14ac:dyDescent="0.3">
      <c r="B187" t="s">
        <v>883</v>
      </c>
      <c r="C187" t="s">
        <v>989</v>
      </c>
      <c r="D187">
        <v>4001086</v>
      </c>
      <c r="E187">
        <v>2</v>
      </c>
      <c r="F187" s="10">
        <v>760</v>
      </c>
    </row>
    <row r="188" spans="2:6" x14ac:dyDescent="0.3">
      <c r="B188" t="s">
        <v>894</v>
      </c>
      <c r="C188" t="s">
        <v>989</v>
      </c>
      <c r="D188">
        <v>5040032</v>
      </c>
      <c r="E188">
        <v>2</v>
      </c>
      <c r="F188" s="10">
        <v>5740</v>
      </c>
    </row>
    <row r="189" spans="2:6" x14ac:dyDescent="0.3">
      <c r="B189" t="s">
        <v>924</v>
      </c>
      <c r="C189" t="s">
        <v>512</v>
      </c>
      <c r="D189">
        <v>5040013</v>
      </c>
      <c r="E189">
        <v>1</v>
      </c>
      <c r="F189" s="10">
        <v>3250</v>
      </c>
    </row>
    <row r="190" spans="2:6" x14ac:dyDescent="0.3">
      <c r="B190" t="s">
        <v>878</v>
      </c>
      <c r="C190" t="s">
        <v>989</v>
      </c>
      <c r="D190">
        <v>5031068</v>
      </c>
      <c r="E190">
        <v>24</v>
      </c>
      <c r="F190" s="10">
        <v>33.599999999999994</v>
      </c>
    </row>
    <row r="191" spans="2:6" x14ac:dyDescent="0.3">
      <c r="B191" t="s">
        <v>590</v>
      </c>
      <c r="C191" t="s">
        <v>989</v>
      </c>
      <c r="D191">
        <v>4001015</v>
      </c>
      <c r="E191">
        <v>2</v>
      </c>
      <c r="F191" s="10">
        <v>22.05</v>
      </c>
    </row>
    <row r="192" spans="2:6" x14ac:dyDescent="0.3">
      <c r="B192" t="s">
        <v>473</v>
      </c>
      <c r="C192" t="s">
        <v>89</v>
      </c>
      <c r="D192">
        <v>5030228</v>
      </c>
      <c r="E192">
        <v>5</v>
      </c>
      <c r="F192" s="10">
        <v>1150</v>
      </c>
    </row>
    <row r="193" spans="2:6" x14ac:dyDescent="0.3">
      <c r="B193" t="s">
        <v>18</v>
      </c>
      <c r="C193" t="s">
        <v>89</v>
      </c>
      <c r="D193">
        <v>5030229</v>
      </c>
      <c r="E193">
        <v>23</v>
      </c>
      <c r="F193" s="10">
        <v>6785</v>
      </c>
    </row>
    <row r="194" spans="2:6" x14ac:dyDescent="0.3">
      <c r="B194" t="s">
        <v>54</v>
      </c>
      <c r="C194" t="s">
        <v>989</v>
      </c>
      <c r="D194">
        <v>1007051</v>
      </c>
      <c r="E194">
        <v>194</v>
      </c>
      <c r="F194" s="10">
        <v>14042.773499999999</v>
      </c>
    </row>
    <row r="195" spans="2:6" x14ac:dyDescent="0.3">
      <c r="B195" t="s">
        <v>908</v>
      </c>
      <c r="C195" t="s">
        <v>989</v>
      </c>
      <c r="D195">
        <v>5040032</v>
      </c>
      <c r="E195">
        <v>1</v>
      </c>
      <c r="F195" s="10">
        <v>25.5</v>
      </c>
    </row>
    <row r="196" spans="2:6" x14ac:dyDescent="0.3">
      <c r="B196" t="s">
        <v>905</v>
      </c>
      <c r="C196" t="s">
        <v>989</v>
      </c>
      <c r="D196">
        <v>5040032</v>
      </c>
      <c r="E196">
        <v>2</v>
      </c>
      <c r="F196" s="10">
        <v>19.125</v>
      </c>
    </row>
    <row r="197" spans="2:6" x14ac:dyDescent="0.3">
      <c r="B197" t="s">
        <v>589</v>
      </c>
      <c r="C197" t="s">
        <v>989</v>
      </c>
      <c r="D197">
        <v>5040032</v>
      </c>
      <c r="E197">
        <v>2</v>
      </c>
      <c r="F197" s="10">
        <v>0</v>
      </c>
    </row>
    <row r="198" spans="2:6" x14ac:dyDescent="0.3">
      <c r="B198" t="s">
        <v>375</v>
      </c>
      <c r="C198" t="s">
        <v>512</v>
      </c>
      <c r="D198">
        <v>5040216</v>
      </c>
      <c r="E198">
        <v>7</v>
      </c>
      <c r="F198" s="10">
        <v>612.5</v>
      </c>
    </row>
    <row r="199" spans="2:6" x14ac:dyDescent="0.3">
      <c r="B199" t="s">
        <v>892</v>
      </c>
      <c r="C199" t="s">
        <v>989</v>
      </c>
      <c r="D199">
        <v>5040032</v>
      </c>
      <c r="E199">
        <v>3</v>
      </c>
      <c r="F199" s="10">
        <v>0</v>
      </c>
    </row>
    <row r="200" spans="2:6" x14ac:dyDescent="0.3">
      <c r="B200" t="s">
        <v>898</v>
      </c>
      <c r="C200" t="s">
        <v>989</v>
      </c>
      <c r="D200">
        <v>5040032</v>
      </c>
      <c r="E200">
        <v>2</v>
      </c>
      <c r="F200" s="10">
        <v>0</v>
      </c>
    </row>
    <row r="201" spans="2:6" x14ac:dyDescent="0.3">
      <c r="B201" t="s">
        <v>155</v>
      </c>
      <c r="C201" t="s">
        <v>89</v>
      </c>
      <c r="D201">
        <v>5030234</v>
      </c>
      <c r="E201">
        <v>3</v>
      </c>
      <c r="F201" s="10">
        <v>367.5</v>
      </c>
    </row>
    <row r="202" spans="2:6" x14ac:dyDescent="0.3">
      <c r="B202" t="s">
        <v>261</v>
      </c>
      <c r="C202" t="s">
        <v>89</v>
      </c>
      <c r="D202">
        <v>5030225</v>
      </c>
      <c r="E202">
        <v>4</v>
      </c>
      <c r="F202" s="10">
        <v>364</v>
      </c>
    </row>
    <row r="203" spans="2:6" x14ac:dyDescent="0.3">
      <c r="B203" t="s">
        <v>566</v>
      </c>
      <c r="C203" t="s">
        <v>989</v>
      </c>
      <c r="D203">
        <v>2004058</v>
      </c>
      <c r="E203">
        <v>7</v>
      </c>
      <c r="F203" s="10">
        <v>178.79700000000003</v>
      </c>
    </row>
    <row r="204" spans="2:6" x14ac:dyDescent="0.3">
      <c r="B204" t="s">
        <v>918</v>
      </c>
      <c r="C204" t="s">
        <v>989</v>
      </c>
      <c r="D204">
        <v>5040032</v>
      </c>
      <c r="E204">
        <v>4</v>
      </c>
      <c r="F204" s="10">
        <v>270</v>
      </c>
    </row>
    <row r="205" spans="2:6" x14ac:dyDescent="0.3">
      <c r="B205" t="s">
        <v>902</v>
      </c>
      <c r="C205" t="s">
        <v>989</v>
      </c>
      <c r="D205">
        <v>5040032</v>
      </c>
      <c r="E205">
        <v>2</v>
      </c>
      <c r="F205" s="10">
        <v>816</v>
      </c>
    </row>
    <row r="206" spans="2:6" x14ac:dyDescent="0.3">
      <c r="B206" t="s">
        <v>903</v>
      </c>
      <c r="C206" t="s">
        <v>989</v>
      </c>
      <c r="D206">
        <v>5040032</v>
      </c>
      <c r="E206">
        <v>1</v>
      </c>
      <c r="F206" s="10">
        <v>204</v>
      </c>
    </row>
    <row r="207" spans="2:6" x14ac:dyDescent="0.3">
      <c r="B207" t="s">
        <v>156</v>
      </c>
      <c r="C207" t="s">
        <v>989</v>
      </c>
      <c r="D207">
        <v>1002032</v>
      </c>
      <c r="E207">
        <v>15</v>
      </c>
      <c r="F207" s="10">
        <v>421.09199999999998</v>
      </c>
    </row>
    <row r="208" spans="2:6" x14ac:dyDescent="0.3">
      <c r="B208" t="s">
        <v>910</v>
      </c>
      <c r="C208" t="s">
        <v>989</v>
      </c>
      <c r="D208">
        <v>1002032</v>
      </c>
      <c r="E208">
        <v>14</v>
      </c>
      <c r="F208" s="10">
        <v>382.10200000000003</v>
      </c>
    </row>
    <row r="209" spans="2:6" x14ac:dyDescent="0.3">
      <c r="B209" t="s">
        <v>573</v>
      </c>
      <c r="C209" t="s">
        <v>989</v>
      </c>
      <c r="D209">
        <v>1002030</v>
      </c>
      <c r="E209">
        <v>6</v>
      </c>
      <c r="F209" s="10">
        <v>220.185</v>
      </c>
    </row>
    <row r="210" spans="2:6" x14ac:dyDescent="0.3">
      <c r="B210" t="s">
        <v>882</v>
      </c>
      <c r="C210" t="s">
        <v>989</v>
      </c>
      <c r="D210">
        <v>1002030</v>
      </c>
      <c r="E210">
        <v>39</v>
      </c>
      <c r="F210" s="10">
        <v>1455.5100000000002</v>
      </c>
    </row>
    <row r="211" spans="2:6" x14ac:dyDescent="0.3">
      <c r="B211" t="s">
        <v>249</v>
      </c>
      <c r="C211" t="s">
        <v>989</v>
      </c>
      <c r="D211">
        <v>1002020</v>
      </c>
      <c r="E211">
        <v>21</v>
      </c>
      <c r="F211" s="10">
        <v>573.15300000000002</v>
      </c>
    </row>
    <row r="212" spans="2:6" x14ac:dyDescent="0.3">
      <c r="D212">
        <v>5010017</v>
      </c>
      <c r="E212">
        <v>16</v>
      </c>
      <c r="F212" s="10">
        <v>587.16</v>
      </c>
    </row>
    <row r="213" spans="2:6" x14ac:dyDescent="0.3">
      <c r="B213" t="s">
        <v>880</v>
      </c>
      <c r="C213" t="s">
        <v>989</v>
      </c>
      <c r="D213">
        <v>1002020</v>
      </c>
      <c r="E213">
        <v>27</v>
      </c>
      <c r="F213" s="10">
        <v>736.91100000000006</v>
      </c>
    </row>
    <row r="214" spans="2:6" x14ac:dyDescent="0.3">
      <c r="D214">
        <v>1002035</v>
      </c>
      <c r="E214">
        <v>8</v>
      </c>
      <c r="F214" s="10">
        <v>218.34400000000002</v>
      </c>
    </row>
    <row r="215" spans="2:6" x14ac:dyDescent="0.3">
      <c r="B215" t="s">
        <v>200</v>
      </c>
      <c r="C215" t="s">
        <v>989</v>
      </c>
      <c r="D215">
        <v>5010016</v>
      </c>
      <c r="E215">
        <v>106</v>
      </c>
      <c r="F215" s="10">
        <v>3889.9349999999999</v>
      </c>
    </row>
    <row r="216" spans="2:6" x14ac:dyDescent="0.3">
      <c r="B216" t="s">
        <v>760</v>
      </c>
      <c r="C216" t="s">
        <v>989</v>
      </c>
      <c r="D216">
        <v>5010016</v>
      </c>
      <c r="E216">
        <v>10</v>
      </c>
      <c r="F216" s="10">
        <v>366.97500000000002</v>
      </c>
    </row>
    <row r="217" spans="2:6" x14ac:dyDescent="0.3">
      <c r="B217" t="s">
        <v>248</v>
      </c>
      <c r="C217" t="s">
        <v>989</v>
      </c>
      <c r="D217">
        <v>5010017</v>
      </c>
      <c r="E217">
        <v>10</v>
      </c>
      <c r="F217" s="10">
        <v>366.97500000000002</v>
      </c>
    </row>
    <row r="218" spans="2:6" x14ac:dyDescent="0.3">
      <c r="B218" t="s">
        <v>915</v>
      </c>
      <c r="C218" t="s">
        <v>989</v>
      </c>
      <c r="D218">
        <v>5010017</v>
      </c>
      <c r="E218">
        <v>74</v>
      </c>
      <c r="F218" s="10">
        <v>2825.7075</v>
      </c>
    </row>
    <row r="219" spans="2:6" x14ac:dyDescent="0.3">
      <c r="B219" t="s">
        <v>338</v>
      </c>
      <c r="C219" t="s">
        <v>989</v>
      </c>
      <c r="D219">
        <v>1002060</v>
      </c>
      <c r="E219">
        <v>117</v>
      </c>
      <c r="F219" s="10">
        <v>4094.8825000000002</v>
      </c>
    </row>
    <row r="220" spans="2:6" x14ac:dyDescent="0.3">
      <c r="D220">
        <v>5010002</v>
      </c>
      <c r="E220">
        <v>26</v>
      </c>
      <c r="F220" s="10">
        <v>1526.4600000000003</v>
      </c>
    </row>
    <row r="221" spans="2:6" x14ac:dyDescent="0.3">
      <c r="B221" t="s">
        <v>615</v>
      </c>
      <c r="C221" t="s">
        <v>989</v>
      </c>
      <c r="D221">
        <v>1002026</v>
      </c>
      <c r="E221">
        <v>20</v>
      </c>
      <c r="F221" s="10">
        <v>629.94400000000007</v>
      </c>
    </row>
    <row r="222" spans="2:6" x14ac:dyDescent="0.3">
      <c r="B222" t="s">
        <v>311</v>
      </c>
      <c r="C222" t="s">
        <v>989</v>
      </c>
      <c r="D222">
        <v>5010014</v>
      </c>
      <c r="E222">
        <v>412</v>
      </c>
      <c r="F222" s="10">
        <v>9548.1</v>
      </c>
    </row>
    <row r="223" spans="2:6" x14ac:dyDescent="0.3">
      <c r="B223" t="s">
        <v>282</v>
      </c>
      <c r="C223" t="s">
        <v>97</v>
      </c>
      <c r="D223">
        <v>5022029</v>
      </c>
      <c r="E223">
        <v>2</v>
      </c>
      <c r="F223" s="10">
        <v>679.8</v>
      </c>
    </row>
    <row r="224" spans="2:6" x14ac:dyDescent="0.3">
      <c r="B224" t="s">
        <v>286</v>
      </c>
      <c r="C224" t="s">
        <v>97</v>
      </c>
      <c r="D224">
        <v>5022033</v>
      </c>
      <c r="E224">
        <v>3</v>
      </c>
      <c r="F224" s="10">
        <v>1375.0500000000002</v>
      </c>
    </row>
    <row r="225" spans="2:6" x14ac:dyDescent="0.3">
      <c r="B225" t="s">
        <v>324</v>
      </c>
      <c r="C225" t="s">
        <v>97</v>
      </c>
      <c r="D225">
        <v>5022037</v>
      </c>
      <c r="E225">
        <v>1</v>
      </c>
      <c r="F225" s="10">
        <v>585</v>
      </c>
    </row>
    <row r="226" spans="2:6" x14ac:dyDescent="0.3">
      <c r="B226" t="s">
        <v>277</v>
      </c>
      <c r="C226" t="s">
        <v>97</v>
      </c>
      <c r="D226">
        <v>5022025</v>
      </c>
      <c r="E226">
        <v>1</v>
      </c>
      <c r="F226" s="10">
        <v>252.35</v>
      </c>
    </row>
    <row r="227" spans="2:6" x14ac:dyDescent="0.3">
      <c r="B227" t="s">
        <v>280</v>
      </c>
      <c r="C227" t="s">
        <v>97</v>
      </c>
      <c r="D227">
        <v>5022049</v>
      </c>
      <c r="E227">
        <v>3</v>
      </c>
      <c r="F227" s="10">
        <v>1251.4499999999998</v>
      </c>
    </row>
    <row r="228" spans="2:6" x14ac:dyDescent="0.3">
      <c r="B228" t="s">
        <v>279</v>
      </c>
      <c r="C228" t="s">
        <v>97</v>
      </c>
      <c r="D228">
        <v>5022027</v>
      </c>
      <c r="E228">
        <v>1</v>
      </c>
      <c r="F228" s="10">
        <v>298.7</v>
      </c>
    </row>
    <row r="229" spans="2:6" x14ac:dyDescent="0.3">
      <c r="B229" t="s">
        <v>395</v>
      </c>
      <c r="C229" t="s">
        <v>89</v>
      </c>
      <c r="D229">
        <v>5030232</v>
      </c>
      <c r="E229">
        <v>1</v>
      </c>
      <c r="F229" s="10">
        <v>140</v>
      </c>
    </row>
    <row r="230" spans="2:6" x14ac:dyDescent="0.3">
      <c r="B230" t="s">
        <v>341</v>
      </c>
      <c r="C230" t="s">
        <v>989</v>
      </c>
      <c r="D230">
        <v>5030028</v>
      </c>
      <c r="E230">
        <v>20</v>
      </c>
      <c r="F230" s="10">
        <v>576.79999999999995</v>
      </c>
    </row>
    <row r="231" spans="2:6" x14ac:dyDescent="0.3">
      <c r="B231" t="s">
        <v>635</v>
      </c>
      <c r="C231" t="s">
        <v>989</v>
      </c>
      <c r="D231">
        <v>2002078</v>
      </c>
      <c r="E231">
        <v>1</v>
      </c>
      <c r="F231" s="10">
        <v>448.82</v>
      </c>
    </row>
    <row r="232" spans="2:6" x14ac:dyDescent="0.3">
      <c r="B232" t="s">
        <v>884</v>
      </c>
      <c r="C232" t="s">
        <v>989</v>
      </c>
      <c r="D232">
        <v>2001080</v>
      </c>
      <c r="E232">
        <v>1</v>
      </c>
      <c r="F232" s="10">
        <v>408.80699999999996</v>
      </c>
    </row>
    <row r="233" spans="2:6" x14ac:dyDescent="0.3">
      <c r="B233" t="s">
        <v>900</v>
      </c>
      <c r="C233" t="s">
        <v>989</v>
      </c>
      <c r="D233">
        <v>2002027</v>
      </c>
      <c r="E233">
        <v>2</v>
      </c>
      <c r="F233" s="10">
        <v>44.1</v>
      </c>
    </row>
    <row r="234" spans="2:6" x14ac:dyDescent="0.3">
      <c r="B234" t="s">
        <v>37</v>
      </c>
      <c r="C234" t="s">
        <v>989</v>
      </c>
      <c r="D234">
        <v>2002028</v>
      </c>
      <c r="E234">
        <v>7</v>
      </c>
      <c r="F234" s="10">
        <v>154.35</v>
      </c>
    </row>
    <row r="235" spans="2:6" x14ac:dyDescent="0.3">
      <c r="D235">
        <v>2002125</v>
      </c>
      <c r="E235">
        <v>12</v>
      </c>
      <c r="F235" s="10">
        <v>264.60000000000002</v>
      </c>
    </row>
    <row r="236" spans="2:6" x14ac:dyDescent="0.3">
      <c r="B236" t="s">
        <v>176</v>
      </c>
      <c r="C236" t="s">
        <v>989</v>
      </c>
      <c r="D236">
        <v>5031061</v>
      </c>
      <c r="E236">
        <v>2</v>
      </c>
      <c r="F236" s="10">
        <v>63.036000000000001</v>
      </c>
    </row>
    <row r="237" spans="2:6" x14ac:dyDescent="0.3">
      <c r="B237" t="s">
        <v>27</v>
      </c>
      <c r="C237" t="s">
        <v>989</v>
      </c>
      <c r="D237">
        <v>5031047</v>
      </c>
      <c r="E237">
        <v>4</v>
      </c>
      <c r="F237" s="10">
        <v>140.08000000000001</v>
      </c>
    </row>
    <row r="238" spans="2:6" x14ac:dyDescent="0.3">
      <c r="B238" t="s">
        <v>14</v>
      </c>
      <c r="C238" t="s">
        <v>989</v>
      </c>
      <c r="D238">
        <v>5031049</v>
      </c>
      <c r="E238">
        <v>11</v>
      </c>
      <c r="F238" s="10">
        <v>351.95100000000002</v>
      </c>
    </row>
    <row r="239" spans="2:6" x14ac:dyDescent="0.3">
      <c r="B239" t="s">
        <v>25</v>
      </c>
      <c r="C239" t="s">
        <v>989</v>
      </c>
      <c r="D239">
        <v>5031051</v>
      </c>
      <c r="E239">
        <v>6</v>
      </c>
      <c r="F239" s="10">
        <v>306.18200000000002</v>
      </c>
    </row>
    <row r="240" spans="2:6" x14ac:dyDescent="0.3">
      <c r="B240" t="s">
        <v>38</v>
      </c>
      <c r="C240" t="s">
        <v>989</v>
      </c>
      <c r="D240">
        <v>2002105</v>
      </c>
      <c r="E240">
        <v>19</v>
      </c>
      <c r="F240" s="10">
        <v>460.84499999999991</v>
      </c>
    </row>
    <row r="241" spans="2:6" x14ac:dyDescent="0.3">
      <c r="B241" t="s">
        <v>12</v>
      </c>
      <c r="C241" t="s">
        <v>989</v>
      </c>
      <c r="D241">
        <v>5031052</v>
      </c>
      <c r="E241">
        <v>10</v>
      </c>
      <c r="F241" s="10">
        <v>783.82299999999998</v>
      </c>
    </row>
    <row r="242" spans="2:6" x14ac:dyDescent="0.3">
      <c r="B242" t="s">
        <v>104</v>
      </c>
      <c r="C242" t="s">
        <v>989</v>
      </c>
      <c r="D242">
        <v>5031039</v>
      </c>
      <c r="E242">
        <v>12</v>
      </c>
      <c r="F242" s="10">
        <v>1168.7160000000001</v>
      </c>
    </row>
    <row r="243" spans="2:6" x14ac:dyDescent="0.3">
      <c r="B243" t="s">
        <v>10</v>
      </c>
      <c r="C243" t="s">
        <v>989</v>
      </c>
      <c r="D243">
        <v>5031053</v>
      </c>
      <c r="E243">
        <v>32</v>
      </c>
      <c r="F243" s="10">
        <v>3546.2900000000004</v>
      </c>
    </row>
    <row r="244" spans="2:6" x14ac:dyDescent="0.3">
      <c r="B244" t="s">
        <v>39</v>
      </c>
      <c r="C244" t="s">
        <v>989</v>
      </c>
      <c r="D244">
        <v>2002099</v>
      </c>
      <c r="E244">
        <v>4</v>
      </c>
      <c r="F244" s="10">
        <v>291.06</v>
      </c>
    </row>
    <row r="245" spans="2:6" x14ac:dyDescent="0.3">
      <c r="D245">
        <v>5031040</v>
      </c>
      <c r="E245">
        <v>2</v>
      </c>
      <c r="F245" s="10">
        <v>251.27700000000002</v>
      </c>
    </row>
    <row r="246" spans="2:6" x14ac:dyDescent="0.3">
      <c r="B246" t="s">
        <v>106</v>
      </c>
      <c r="C246" t="s">
        <v>989</v>
      </c>
      <c r="D246">
        <v>2002033</v>
      </c>
      <c r="E246">
        <v>4</v>
      </c>
      <c r="F246" s="10">
        <v>176.4</v>
      </c>
    </row>
    <row r="247" spans="2:6" x14ac:dyDescent="0.3">
      <c r="D247">
        <v>2002129</v>
      </c>
      <c r="E247">
        <v>4</v>
      </c>
      <c r="F247" s="10">
        <v>176.4</v>
      </c>
    </row>
    <row r="248" spans="2:6" x14ac:dyDescent="0.3">
      <c r="B248" t="s">
        <v>15</v>
      </c>
      <c r="C248" t="s">
        <v>989</v>
      </c>
      <c r="D248">
        <v>5031056</v>
      </c>
      <c r="E248">
        <v>15</v>
      </c>
      <c r="F248" s="10">
        <v>966.45299999999997</v>
      </c>
    </row>
    <row r="249" spans="2:6" x14ac:dyDescent="0.3">
      <c r="B249" t="s">
        <v>105</v>
      </c>
      <c r="C249" t="s">
        <v>989</v>
      </c>
      <c r="D249">
        <v>5031041</v>
      </c>
      <c r="E249">
        <v>4</v>
      </c>
      <c r="F249" s="10">
        <v>308.17599999999999</v>
      </c>
    </row>
    <row r="250" spans="2:6" x14ac:dyDescent="0.3">
      <c r="B250" t="s">
        <v>17</v>
      </c>
      <c r="C250" t="s">
        <v>989</v>
      </c>
      <c r="D250">
        <v>5031059</v>
      </c>
      <c r="E250">
        <v>6</v>
      </c>
      <c r="F250" s="10">
        <v>418.68</v>
      </c>
    </row>
    <row r="251" spans="2:6" x14ac:dyDescent="0.3">
      <c r="B251" t="s">
        <v>242</v>
      </c>
      <c r="C251" t="s">
        <v>989</v>
      </c>
      <c r="D251">
        <v>5031044</v>
      </c>
      <c r="E251">
        <v>4</v>
      </c>
      <c r="F251" s="10">
        <v>308.17599999999999</v>
      </c>
    </row>
    <row r="252" spans="2:6" x14ac:dyDescent="0.3">
      <c r="B252" t="s">
        <v>917</v>
      </c>
      <c r="C252" t="s">
        <v>989</v>
      </c>
      <c r="D252">
        <v>2002131</v>
      </c>
      <c r="E252">
        <v>1</v>
      </c>
      <c r="F252" s="10">
        <v>44.1</v>
      </c>
    </row>
    <row r="253" spans="2:6" x14ac:dyDescent="0.3">
      <c r="B253" t="s">
        <v>243</v>
      </c>
      <c r="C253" t="s">
        <v>989</v>
      </c>
      <c r="D253">
        <v>2002036</v>
      </c>
      <c r="E253">
        <v>2</v>
      </c>
      <c r="F253" s="10">
        <v>88.2</v>
      </c>
    </row>
    <row r="254" spans="2:6" x14ac:dyDescent="0.3">
      <c r="D254">
        <v>2002132</v>
      </c>
      <c r="E254">
        <v>4</v>
      </c>
      <c r="F254" s="10">
        <v>176.4</v>
      </c>
    </row>
    <row r="255" spans="2:6" x14ac:dyDescent="0.3">
      <c r="B255" t="s">
        <v>912</v>
      </c>
      <c r="C255" t="s">
        <v>989</v>
      </c>
      <c r="D255">
        <v>2001029</v>
      </c>
      <c r="E255">
        <v>4</v>
      </c>
      <c r="F255" s="10">
        <v>24.22</v>
      </c>
    </row>
    <row r="256" spans="2:6" x14ac:dyDescent="0.3">
      <c r="B256" t="s">
        <v>819</v>
      </c>
      <c r="C256" t="s">
        <v>989</v>
      </c>
      <c r="D256">
        <v>2001157</v>
      </c>
      <c r="E256">
        <v>4</v>
      </c>
      <c r="F256" s="10">
        <v>103.6</v>
      </c>
    </row>
    <row r="257" spans="2:6" x14ac:dyDescent="0.3">
      <c r="B257" t="s">
        <v>412</v>
      </c>
      <c r="C257" t="s">
        <v>989</v>
      </c>
      <c r="D257">
        <v>5031001</v>
      </c>
      <c r="E257">
        <v>10</v>
      </c>
      <c r="F257" s="10">
        <v>286.75200000000001</v>
      </c>
    </row>
    <row r="258" spans="2:6" x14ac:dyDescent="0.3">
      <c r="B258" t="s">
        <v>145</v>
      </c>
      <c r="C258" t="s">
        <v>989</v>
      </c>
      <c r="D258">
        <v>2001041</v>
      </c>
      <c r="E258">
        <v>6</v>
      </c>
      <c r="F258" s="10">
        <v>104.45399999999999</v>
      </c>
    </row>
    <row r="259" spans="2:6" x14ac:dyDescent="0.3">
      <c r="D259">
        <v>5031003</v>
      </c>
      <c r="E259">
        <v>12</v>
      </c>
      <c r="F259" s="10">
        <v>336.005</v>
      </c>
    </row>
    <row r="260" spans="2:6" x14ac:dyDescent="0.3">
      <c r="B260" t="s">
        <v>398</v>
      </c>
      <c r="C260" t="s">
        <v>989</v>
      </c>
      <c r="D260">
        <v>5031004</v>
      </c>
      <c r="E260">
        <v>1</v>
      </c>
      <c r="F260" s="10">
        <v>29.87</v>
      </c>
    </row>
    <row r="261" spans="2:6" x14ac:dyDescent="0.3">
      <c r="B261" t="s">
        <v>144</v>
      </c>
      <c r="C261" t="s">
        <v>989</v>
      </c>
      <c r="D261">
        <v>2001042</v>
      </c>
      <c r="E261">
        <v>22</v>
      </c>
      <c r="F261" s="10">
        <v>382.99799999999999</v>
      </c>
    </row>
    <row r="262" spans="2:6" x14ac:dyDescent="0.3">
      <c r="D262">
        <v>2001165</v>
      </c>
      <c r="E262">
        <v>4</v>
      </c>
      <c r="F262" s="10">
        <v>69.63600000000001</v>
      </c>
    </row>
    <row r="263" spans="2:6" x14ac:dyDescent="0.3">
      <c r="D263">
        <v>5031004</v>
      </c>
      <c r="E263">
        <v>22</v>
      </c>
      <c r="F263" s="10">
        <v>632.20500000000004</v>
      </c>
    </row>
    <row r="264" spans="2:6" x14ac:dyDescent="0.3">
      <c r="B264" t="s">
        <v>913</v>
      </c>
      <c r="C264" t="s">
        <v>989</v>
      </c>
      <c r="D264">
        <v>2001143</v>
      </c>
      <c r="E264">
        <v>2</v>
      </c>
      <c r="F264" s="10">
        <v>30.8</v>
      </c>
    </row>
    <row r="265" spans="2:6" x14ac:dyDescent="0.3">
      <c r="B265" t="s">
        <v>414</v>
      </c>
      <c r="C265" t="s">
        <v>989</v>
      </c>
      <c r="D265">
        <v>2001145</v>
      </c>
      <c r="E265">
        <v>2</v>
      </c>
      <c r="F265" s="10">
        <v>30.8</v>
      </c>
    </row>
    <row r="266" spans="2:6" x14ac:dyDescent="0.3">
      <c r="B266" t="s">
        <v>149</v>
      </c>
      <c r="C266" t="s">
        <v>989</v>
      </c>
      <c r="D266">
        <v>2001044</v>
      </c>
      <c r="E266">
        <v>6</v>
      </c>
      <c r="F266" s="10">
        <v>102.22799999999999</v>
      </c>
    </row>
    <row r="267" spans="2:6" x14ac:dyDescent="0.3">
      <c r="D267">
        <v>2001168</v>
      </c>
      <c r="E267">
        <v>18</v>
      </c>
      <c r="F267" s="10">
        <v>303.40800000000002</v>
      </c>
    </row>
    <row r="268" spans="2:6" x14ac:dyDescent="0.3">
      <c r="D268">
        <v>5031007</v>
      </c>
      <c r="E268">
        <v>21</v>
      </c>
      <c r="F268" s="10">
        <v>546.62099999999998</v>
      </c>
    </row>
    <row r="269" spans="2:6" x14ac:dyDescent="0.3">
      <c r="B269" t="s">
        <v>396</v>
      </c>
      <c r="C269" t="s">
        <v>989</v>
      </c>
      <c r="D269">
        <v>5031008</v>
      </c>
      <c r="E269">
        <v>2</v>
      </c>
      <c r="F269" s="10">
        <v>119.48</v>
      </c>
    </row>
    <row r="270" spans="2:6" x14ac:dyDescent="0.3">
      <c r="B270" t="s">
        <v>142</v>
      </c>
      <c r="C270" t="s">
        <v>989</v>
      </c>
      <c r="D270">
        <v>2001094</v>
      </c>
      <c r="E270">
        <v>61</v>
      </c>
      <c r="F270" s="10">
        <v>2088.3719999999998</v>
      </c>
    </row>
    <row r="271" spans="2:6" x14ac:dyDescent="0.3">
      <c r="D271">
        <v>5031008</v>
      </c>
      <c r="E271">
        <v>32</v>
      </c>
      <c r="F271" s="10">
        <v>1624.9280000000001</v>
      </c>
    </row>
    <row r="272" spans="2:6" x14ac:dyDescent="0.3">
      <c r="B272" t="s">
        <v>141</v>
      </c>
      <c r="C272" t="s">
        <v>989</v>
      </c>
      <c r="D272">
        <v>2001090</v>
      </c>
      <c r="E272">
        <v>27</v>
      </c>
      <c r="F272" s="10">
        <v>1391.0309999999999</v>
      </c>
    </row>
    <row r="273" spans="2:6" x14ac:dyDescent="0.3">
      <c r="D273">
        <v>5031009</v>
      </c>
      <c r="E273">
        <v>63</v>
      </c>
      <c r="F273" s="10">
        <v>5251.1460000000006</v>
      </c>
    </row>
    <row r="274" spans="2:6" x14ac:dyDescent="0.3">
      <c r="B274" t="s">
        <v>146</v>
      </c>
      <c r="C274" t="s">
        <v>989</v>
      </c>
      <c r="D274">
        <v>2001048</v>
      </c>
      <c r="E274">
        <v>36</v>
      </c>
      <c r="F274" s="10">
        <v>1071.3720000000001</v>
      </c>
    </row>
    <row r="275" spans="2:6" x14ac:dyDescent="0.3">
      <c r="D275">
        <v>2001109</v>
      </c>
      <c r="E275">
        <v>9</v>
      </c>
      <c r="F275" s="10">
        <v>262.108</v>
      </c>
    </row>
    <row r="276" spans="2:6" x14ac:dyDescent="0.3">
      <c r="D276">
        <v>5031013</v>
      </c>
      <c r="E276">
        <v>23</v>
      </c>
      <c r="F276" s="10">
        <v>951.56099999999992</v>
      </c>
    </row>
    <row r="277" spans="2:6" x14ac:dyDescent="0.3">
      <c r="B277" t="s">
        <v>800</v>
      </c>
      <c r="C277" t="s">
        <v>989</v>
      </c>
      <c r="D277">
        <v>5031021</v>
      </c>
      <c r="E277">
        <v>12</v>
      </c>
      <c r="F277" s="10">
        <v>531.48</v>
      </c>
    </row>
    <row r="278" spans="2:6" x14ac:dyDescent="0.3">
      <c r="B278" t="s">
        <v>405</v>
      </c>
      <c r="C278" t="s">
        <v>989</v>
      </c>
      <c r="D278">
        <v>2001053</v>
      </c>
      <c r="E278">
        <v>2</v>
      </c>
      <c r="F278" s="10">
        <v>63.588000000000001</v>
      </c>
    </row>
    <row r="279" spans="2:6" x14ac:dyDescent="0.3">
      <c r="D279">
        <v>2001115</v>
      </c>
      <c r="E279">
        <v>1</v>
      </c>
      <c r="F279" s="10">
        <v>31.794</v>
      </c>
    </row>
    <row r="280" spans="2:6" x14ac:dyDescent="0.3">
      <c r="B280" t="s">
        <v>914</v>
      </c>
      <c r="C280" t="s">
        <v>989</v>
      </c>
      <c r="D280">
        <v>2001155</v>
      </c>
      <c r="E280">
        <v>1</v>
      </c>
      <c r="F280" s="10">
        <v>25.9</v>
      </c>
    </row>
    <row r="281" spans="2:6" x14ac:dyDescent="0.3">
      <c r="B281" t="s">
        <v>406</v>
      </c>
      <c r="C281" t="s">
        <v>989</v>
      </c>
      <c r="D281">
        <v>2001054</v>
      </c>
      <c r="E281">
        <v>18</v>
      </c>
      <c r="F281" s="10">
        <v>535.68599999999992</v>
      </c>
    </row>
    <row r="282" spans="2:6" x14ac:dyDescent="0.3">
      <c r="B282" t="s">
        <v>897</v>
      </c>
      <c r="C282" t="s">
        <v>989</v>
      </c>
      <c r="D282">
        <v>5040032</v>
      </c>
      <c r="E282">
        <v>20</v>
      </c>
      <c r="F282" s="10">
        <v>0</v>
      </c>
    </row>
    <row r="283" spans="2:6" x14ac:dyDescent="0.3">
      <c r="B283" t="s">
        <v>52</v>
      </c>
      <c r="C283" t="s">
        <v>989</v>
      </c>
      <c r="D283">
        <v>5020008</v>
      </c>
      <c r="E283">
        <v>151</v>
      </c>
      <c r="F283" s="10">
        <v>3732.7200000000003</v>
      </c>
    </row>
    <row r="284" spans="2:6" x14ac:dyDescent="0.3">
      <c r="B284" t="s">
        <v>125</v>
      </c>
      <c r="C284" t="s">
        <v>989</v>
      </c>
      <c r="D284">
        <v>5020009</v>
      </c>
      <c r="E284">
        <v>181</v>
      </c>
      <c r="F284" s="10">
        <v>6152.19</v>
      </c>
    </row>
    <row r="285" spans="2:6" x14ac:dyDescent="0.3">
      <c r="B285" t="s">
        <v>174</v>
      </c>
      <c r="C285" t="s">
        <v>989</v>
      </c>
      <c r="D285">
        <v>5010013</v>
      </c>
      <c r="E285">
        <v>10</v>
      </c>
      <c r="F285" s="10">
        <v>492.85499999999996</v>
      </c>
    </row>
    <row r="286" spans="2:6" x14ac:dyDescent="0.3">
      <c r="B286" t="s">
        <v>357</v>
      </c>
      <c r="C286" t="s">
        <v>989</v>
      </c>
      <c r="D286">
        <v>1001030</v>
      </c>
      <c r="E286">
        <v>14</v>
      </c>
      <c r="F286" s="10">
        <v>519.30200000000002</v>
      </c>
    </row>
    <row r="287" spans="2:6" x14ac:dyDescent="0.3">
      <c r="B287" t="s">
        <v>175</v>
      </c>
      <c r="C287" t="s">
        <v>989</v>
      </c>
      <c r="D287">
        <v>1001009</v>
      </c>
      <c r="E287">
        <v>4</v>
      </c>
      <c r="F287" s="10">
        <v>148.37200000000001</v>
      </c>
    </row>
    <row r="288" spans="2:6" x14ac:dyDescent="0.3">
      <c r="D288">
        <v>1001029</v>
      </c>
      <c r="E288">
        <v>8</v>
      </c>
      <c r="F288" s="10">
        <v>296.74400000000003</v>
      </c>
    </row>
    <row r="289" spans="2:6" x14ac:dyDescent="0.3">
      <c r="B289" t="s">
        <v>272</v>
      </c>
      <c r="C289" t="s">
        <v>989</v>
      </c>
      <c r="D289">
        <v>1001024</v>
      </c>
      <c r="E289">
        <v>2</v>
      </c>
      <c r="F289" s="10">
        <v>39.746000000000002</v>
      </c>
    </row>
    <row r="290" spans="2:6" x14ac:dyDescent="0.3">
      <c r="B290" t="s">
        <v>922</v>
      </c>
      <c r="C290" t="s">
        <v>989</v>
      </c>
      <c r="D290">
        <v>1001033</v>
      </c>
      <c r="E290">
        <v>10</v>
      </c>
      <c r="F290" s="10">
        <v>198.73</v>
      </c>
    </row>
    <row r="291" spans="2:6" x14ac:dyDescent="0.3">
      <c r="B291" t="s">
        <v>267</v>
      </c>
      <c r="C291" t="s">
        <v>989</v>
      </c>
      <c r="D291">
        <v>5010021</v>
      </c>
      <c r="E291">
        <v>16</v>
      </c>
      <c r="F291" s="10">
        <v>664.2</v>
      </c>
    </row>
    <row r="292" spans="2:6" x14ac:dyDescent="0.3">
      <c r="B292" t="s">
        <v>604</v>
      </c>
      <c r="C292" t="s">
        <v>989</v>
      </c>
      <c r="D292">
        <v>4001306</v>
      </c>
      <c r="E292">
        <v>4</v>
      </c>
      <c r="F292" s="10">
        <v>348.90999999999997</v>
      </c>
    </row>
    <row r="293" spans="2:6" x14ac:dyDescent="0.3">
      <c r="B293" t="s">
        <v>873</v>
      </c>
      <c r="C293" t="s">
        <v>989</v>
      </c>
      <c r="D293">
        <v>5040032</v>
      </c>
      <c r="E293">
        <v>17</v>
      </c>
      <c r="F293" s="10">
        <v>211.24599999999998</v>
      </c>
    </row>
    <row r="294" spans="2:6" x14ac:dyDescent="0.3">
      <c r="B294" t="s">
        <v>877</v>
      </c>
      <c r="C294" t="s">
        <v>989</v>
      </c>
      <c r="D294">
        <v>5031066</v>
      </c>
      <c r="E294">
        <v>1</v>
      </c>
      <c r="F294" s="10">
        <v>50</v>
      </c>
    </row>
    <row r="295" spans="2:6" x14ac:dyDescent="0.3">
      <c r="B295" t="s">
        <v>673</v>
      </c>
      <c r="C295" t="s">
        <v>989</v>
      </c>
      <c r="D295">
        <v>2004020</v>
      </c>
      <c r="E295">
        <v>2</v>
      </c>
      <c r="F295" s="10">
        <v>19.11</v>
      </c>
    </row>
    <row r="296" spans="2:6" x14ac:dyDescent="0.3">
      <c r="B296" t="s">
        <v>889</v>
      </c>
      <c r="C296" t="s">
        <v>989</v>
      </c>
      <c r="D296">
        <v>5040032</v>
      </c>
      <c r="E296">
        <v>2</v>
      </c>
      <c r="F296" s="10">
        <v>0</v>
      </c>
    </row>
    <row r="297" spans="2:6" x14ac:dyDescent="0.3">
      <c r="B297" t="s">
        <v>255</v>
      </c>
      <c r="C297" t="s">
        <v>989</v>
      </c>
      <c r="D297">
        <v>2004051</v>
      </c>
      <c r="E297">
        <v>25</v>
      </c>
      <c r="F297" s="10">
        <v>299.37399999999997</v>
      </c>
    </row>
    <row r="298" spans="2:6" x14ac:dyDescent="0.3">
      <c r="B298" t="s">
        <v>339</v>
      </c>
      <c r="C298" t="s">
        <v>989</v>
      </c>
      <c r="D298">
        <v>2004027</v>
      </c>
      <c r="E298">
        <v>33</v>
      </c>
      <c r="F298" s="10">
        <v>385.38200000000001</v>
      </c>
    </row>
    <row r="299" spans="2:6" x14ac:dyDescent="0.3">
      <c r="B299" t="s">
        <v>152</v>
      </c>
      <c r="C299" t="s">
        <v>989</v>
      </c>
      <c r="D299">
        <v>1008008</v>
      </c>
      <c r="E299">
        <v>19</v>
      </c>
      <c r="F299" s="10">
        <v>1285.7249999999999</v>
      </c>
    </row>
    <row r="300" spans="2:6" x14ac:dyDescent="0.3">
      <c r="D300">
        <v>1008320</v>
      </c>
      <c r="E300">
        <v>13</v>
      </c>
      <c r="F300" s="10">
        <v>754.84500000000003</v>
      </c>
    </row>
    <row r="301" spans="2:6" x14ac:dyDescent="0.3">
      <c r="B301" t="s">
        <v>876</v>
      </c>
      <c r="C301" t="s">
        <v>989</v>
      </c>
      <c r="D301">
        <v>5031065</v>
      </c>
      <c r="E301">
        <v>6</v>
      </c>
      <c r="F301" s="10">
        <v>439.5</v>
      </c>
    </row>
    <row r="302" spans="2:6" x14ac:dyDescent="0.3">
      <c r="B302" t="s">
        <v>295</v>
      </c>
      <c r="C302" t="s">
        <v>97</v>
      </c>
      <c r="D302">
        <v>5021032</v>
      </c>
      <c r="E302">
        <v>17</v>
      </c>
      <c r="F302" s="10">
        <v>1816.6624999999997</v>
      </c>
    </row>
    <row r="303" spans="2:6" x14ac:dyDescent="0.3">
      <c r="B303" t="s">
        <v>275</v>
      </c>
      <c r="C303" t="s">
        <v>97</v>
      </c>
      <c r="D303">
        <v>5021034</v>
      </c>
      <c r="E303">
        <v>223</v>
      </c>
      <c r="F303" s="10">
        <v>23830.337500000001</v>
      </c>
    </row>
    <row r="304" spans="2:6" x14ac:dyDescent="0.3">
      <c r="B304" t="s">
        <v>857</v>
      </c>
      <c r="C304" t="s">
        <v>989</v>
      </c>
      <c r="D304">
        <v>5022008</v>
      </c>
      <c r="E304">
        <v>1</v>
      </c>
      <c r="F304" s="10">
        <v>125</v>
      </c>
    </row>
    <row r="305" spans="2:6" x14ac:dyDescent="0.3">
      <c r="B305" t="s">
        <v>49</v>
      </c>
      <c r="C305" t="s">
        <v>97</v>
      </c>
      <c r="D305">
        <v>5021007</v>
      </c>
      <c r="E305">
        <v>1</v>
      </c>
      <c r="F305" s="10">
        <v>271.92</v>
      </c>
    </row>
    <row r="306" spans="2:6" x14ac:dyDescent="0.3">
      <c r="B306" t="s">
        <v>297</v>
      </c>
      <c r="C306" t="s">
        <v>97</v>
      </c>
      <c r="D306">
        <v>5022009</v>
      </c>
      <c r="E306">
        <v>6</v>
      </c>
      <c r="F306" s="10">
        <v>512.93999999999994</v>
      </c>
    </row>
    <row r="307" spans="2:6" x14ac:dyDescent="0.3">
      <c r="B307" t="s">
        <v>919</v>
      </c>
      <c r="C307" t="s">
        <v>989</v>
      </c>
      <c r="D307">
        <v>5040032</v>
      </c>
      <c r="E307">
        <v>1</v>
      </c>
      <c r="F307" s="10">
        <v>103.5</v>
      </c>
    </row>
    <row r="308" spans="2:6" x14ac:dyDescent="0.3">
      <c r="B308" t="s">
        <v>355</v>
      </c>
      <c r="C308" t="s">
        <v>989</v>
      </c>
      <c r="D308">
        <v>1009001</v>
      </c>
      <c r="E308">
        <v>3</v>
      </c>
      <c r="F308" s="10">
        <v>51.933</v>
      </c>
    </row>
    <row r="309" spans="2:6" x14ac:dyDescent="0.3">
      <c r="B309" t="s">
        <v>352</v>
      </c>
      <c r="C309" t="s">
        <v>989</v>
      </c>
      <c r="D309">
        <v>1009004</v>
      </c>
      <c r="E309">
        <v>2</v>
      </c>
      <c r="F309" s="10">
        <v>56</v>
      </c>
    </row>
    <row r="310" spans="2:6" x14ac:dyDescent="0.3">
      <c r="B310" t="s">
        <v>250</v>
      </c>
      <c r="C310" t="s">
        <v>989</v>
      </c>
      <c r="D310">
        <v>1009130</v>
      </c>
      <c r="E310">
        <v>17</v>
      </c>
      <c r="F310" s="10">
        <v>296.76</v>
      </c>
    </row>
    <row r="311" spans="2:6" x14ac:dyDescent="0.3">
      <c r="B311" t="s">
        <v>825</v>
      </c>
      <c r="C311" t="s">
        <v>989</v>
      </c>
      <c r="D311">
        <v>3002037</v>
      </c>
      <c r="E311">
        <v>1</v>
      </c>
      <c r="F311" s="10">
        <v>50.161999999999999</v>
      </c>
    </row>
    <row r="312" spans="2:6" x14ac:dyDescent="0.3">
      <c r="B312" t="s">
        <v>805</v>
      </c>
      <c r="C312" t="s">
        <v>989</v>
      </c>
      <c r="D312">
        <v>1003030</v>
      </c>
      <c r="E312">
        <v>2</v>
      </c>
      <c r="F312" s="10">
        <v>40.6</v>
      </c>
    </row>
    <row r="313" spans="2:6" x14ac:dyDescent="0.3">
      <c r="B313" t="s">
        <v>325</v>
      </c>
      <c r="C313" t="s">
        <v>989</v>
      </c>
      <c r="D313">
        <v>3001013</v>
      </c>
      <c r="E313">
        <v>84</v>
      </c>
      <c r="F313" s="10">
        <v>1095.7625000000003</v>
      </c>
    </row>
    <row r="314" spans="2:6" x14ac:dyDescent="0.3">
      <c r="B314" t="s">
        <v>881</v>
      </c>
      <c r="C314" t="s">
        <v>989</v>
      </c>
      <c r="D314">
        <v>3001003</v>
      </c>
      <c r="E314">
        <v>1</v>
      </c>
      <c r="F314" s="10">
        <v>52</v>
      </c>
    </row>
    <row r="315" spans="2:6" x14ac:dyDescent="0.3">
      <c r="B315" t="s">
        <v>116</v>
      </c>
      <c r="C315" t="s">
        <v>89</v>
      </c>
      <c r="D315">
        <v>5030232</v>
      </c>
      <c r="E315">
        <v>9</v>
      </c>
      <c r="F315" s="10">
        <v>1176</v>
      </c>
    </row>
    <row r="316" spans="2:6" x14ac:dyDescent="0.3">
      <c r="B316" t="s">
        <v>46</v>
      </c>
      <c r="C316" t="s">
        <v>989</v>
      </c>
      <c r="D316">
        <v>5020001</v>
      </c>
      <c r="E316">
        <v>20</v>
      </c>
      <c r="F316" s="10">
        <v>444.65249999999997</v>
      </c>
    </row>
    <row r="317" spans="2:6" x14ac:dyDescent="0.3">
      <c r="B317" t="s">
        <v>56</v>
      </c>
      <c r="C317" t="s">
        <v>989</v>
      </c>
      <c r="D317">
        <v>5020002</v>
      </c>
      <c r="E317">
        <v>45</v>
      </c>
      <c r="F317" s="10">
        <v>1377.8375000000003</v>
      </c>
    </row>
    <row r="318" spans="2:6" x14ac:dyDescent="0.3">
      <c r="B318" t="s">
        <v>648</v>
      </c>
      <c r="C318" t="s">
        <v>989</v>
      </c>
      <c r="D318">
        <v>4802004</v>
      </c>
      <c r="E318">
        <v>13</v>
      </c>
      <c r="F318" s="10">
        <v>219.31</v>
      </c>
    </row>
    <row r="319" spans="2:6" x14ac:dyDescent="0.3">
      <c r="B319" t="s">
        <v>61</v>
      </c>
      <c r="C319" t="s">
        <v>989</v>
      </c>
      <c r="D319">
        <v>3001046</v>
      </c>
      <c r="E319">
        <v>45</v>
      </c>
      <c r="F319" s="10">
        <v>110.25</v>
      </c>
    </row>
    <row r="320" spans="2:6" x14ac:dyDescent="0.3">
      <c r="B320" t="s">
        <v>68</v>
      </c>
      <c r="C320" t="s">
        <v>989</v>
      </c>
      <c r="D320">
        <v>3001041</v>
      </c>
      <c r="E320">
        <v>8</v>
      </c>
      <c r="F320" s="10">
        <v>57.6</v>
      </c>
    </row>
    <row r="321" spans="1:6" x14ac:dyDescent="0.3">
      <c r="B321" t="s">
        <v>69</v>
      </c>
      <c r="C321" t="s">
        <v>989</v>
      </c>
      <c r="D321">
        <v>3001042</v>
      </c>
      <c r="E321">
        <v>8</v>
      </c>
      <c r="F321" s="10">
        <v>70.400000000000006</v>
      </c>
    </row>
    <row r="322" spans="1:6" x14ac:dyDescent="0.3">
      <c r="B322" t="s">
        <v>62</v>
      </c>
      <c r="C322" t="s">
        <v>989</v>
      </c>
      <c r="D322">
        <v>3001035</v>
      </c>
      <c r="E322">
        <v>25</v>
      </c>
      <c r="F322" s="10">
        <v>35</v>
      </c>
    </row>
    <row r="323" spans="1:6" x14ac:dyDescent="0.3">
      <c r="B323" t="s">
        <v>67</v>
      </c>
      <c r="C323" t="s">
        <v>989</v>
      </c>
      <c r="D323">
        <v>3001040</v>
      </c>
      <c r="E323">
        <v>5</v>
      </c>
      <c r="F323" s="10">
        <v>28</v>
      </c>
    </row>
    <row r="324" spans="1:6" x14ac:dyDescent="0.3">
      <c r="B324" t="s">
        <v>63</v>
      </c>
      <c r="C324" t="s">
        <v>989</v>
      </c>
      <c r="D324">
        <v>3001036</v>
      </c>
      <c r="E324">
        <v>25</v>
      </c>
      <c r="F324" s="10">
        <v>52.5</v>
      </c>
    </row>
    <row r="325" spans="1:6" x14ac:dyDescent="0.3">
      <c r="B325" t="s">
        <v>64</v>
      </c>
      <c r="C325" t="s">
        <v>989</v>
      </c>
      <c r="D325">
        <v>3001037</v>
      </c>
      <c r="E325">
        <v>30</v>
      </c>
      <c r="F325" s="10">
        <v>84</v>
      </c>
    </row>
    <row r="326" spans="1:6" x14ac:dyDescent="0.3">
      <c r="B326" t="s">
        <v>65</v>
      </c>
      <c r="C326" t="s">
        <v>989</v>
      </c>
      <c r="D326">
        <v>3001038</v>
      </c>
      <c r="E326">
        <v>12</v>
      </c>
      <c r="F326" s="10">
        <v>50.4</v>
      </c>
    </row>
    <row r="327" spans="1:6" x14ac:dyDescent="0.3">
      <c r="B327" t="s">
        <v>66</v>
      </c>
      <c r="C327" t="s">
        <v>989</v>
      </c>
      <c r="D327">
        <v>3001039</v>
      </c>
      <c r="E327">
        <v>5</v>
      </c>
      <c r="F327" s="10">
        <v>24.5</v>
      </c>
    </row>
    <row r="328" spans="1:6" x14ac:dyDescent="0.3">
      <c r="B328" t="s">
        <v>47</v>
      </c>
      <c r="C328" t="s">
        <v>989</v>
      </c>
      <c r="D328">
        <v>3001044</v>
      </c>
      <c r="E328">
        <v>167</v>
      </c>
      <c r="F328" s="10">
        <v>3182.0380000000005</v>
      </c>
    </row>
    <row r="329" spans="1:6" x14ac:dyDescent="0.3">
      <c r="D329">
        <v>3001131</v>
      </c>
      <c r="E329">
        <v>23</v>
      </c>
      <c r="F329" s="10">
        <v>464.15899999999993</v>
      </c>
    </row>
    <row r="330" spans="1:6" x14ac:dyDescent="0.3">
      <c r="B330" t="s">
        <v>891</v>
      </c>
      <c r="C330" t="s">
        <v>989</v>
      </c>
      <c r="D330">
        <v>5040032</v>
      </c>
      <c r="E330">
        <v>3</v>
      </c>
      <c r="F330" s="10">
        <v>0</v>
      </c>
    </row>
    <row r="331" spans="1:6" x14ac:dyDescent="0.3">
      <c r="B331" t="s">
        <v>79</v>
      </c>
      <c r="C331" t="s">
        <v>989</v>
      </c>
      <c r="D331">
        <v>4001227</v>
      </c>
      <c r="E331">
        <v>1</v>
      </c>
      <c r="F331" s="10">
        <v>10.5</v>
      </c>
    </row>
    <row r="332" spans="1:6" x14ac:dyDescent="0.3">
      <c r="B332" t="s">
        <v>210</v>
      </c>
      <c r="C332" t="s">
        <v>989</v>
      </c>
      <c r="D332">
        <v>4001263</v>
      </c>
      <c r="E332">
        <v>2</v>
      </c>
      <c r="F332" s="10">
        <v>0</v>
      </c>
    </row>
    <row r="333" spans="1:6" x14ac:dyDescent="0.3">
      <c r="B333" t="s">
        <v>887</v>
      </c>
      <c r="C333" t="s">
        <v>989</v>
      </c>
      <c r="D333">
        <v>3098007</v>
      </c>
      <c r="E333">
        <v>1</v>
      </c>
      <c r="F333" s="10">
        <v>72.25</v>
      </c>
    </row>
    <row r="334" spans="1:6" x14ac:dyDescent="0.3">
      <c r="A334" t="s">
        <v>930</v>
      </c>
      <c r="B334" t="s">
        <v>99</v>
      </c>
      <c r="C334" t="s">
        <v>989</v>
      </c>
      <c r="D334">
        <v>3002047</v>
      </c>
      <c r="E334">
        <v>2</v>
      </c>
      <c r="F334" s="10">
        <v>164.8</v>
      </c>
    </row>
    <row r="335" spans="1:6" x14ac:dyDescent="0.3">
      <c r="B335" t="s">
        <v>195</v>
      </c>
      <c r="C335" t="s">
        <v>989</v>
      </c>
      <c r="D335">
        <v>3002022</v>
      </c>
      <c r="E335">
        <v>3</v>
      </c>
      <c r="F335" s="10">
        <v>228.06</v>
      </c>
    </row>
    <row r="336" spans="1:6" x14ac:dyDescent="0.3">
      <c r="B336" t="s">
        <v>700</v>
      </c>
      <c r="C336" t="s">
        <v>989</v>
      </c>
      <c r="D336">
        <v>3002024</v>
      </c>
      <c r="E336">
        <v>6</v>
      </c>
      <c r="F336" s="10">
        <v>386.64</v>
      </c>
    </row>
    <row r="337" spans="2:6" x14ac:dyDescent="0.3">
      <c r="B337" t="s">
        <v>113</v>
      </c>
      <c r="C337" t="s">
        <v>89</v>
      </c>
      <c r="D337">
        <v>5030228</v>
      </c>
      <c r="E337">
        <v>48</v>
      </c>
      <c r="F337" s="10">
        <v>11040</v>
      </c>
    </row>
    <row r="338" spans="2:6" x14ac:dyDescent="0.3">
      <c r="B338" t="s">
        <v>18</v>
      </c>
      <c r="C338" t="s">
        <v>89</v>
      </c>
      <c r="D338">
        <v>5030229</v>
      </c>
      <c r="E338">
        <v>18</v>
      </c>
      <c r="F338" s="10">
        <v>5310</v>
      </c>
    </row>
    <row r="339" spans="2:6" x14ac:dyDescent="0.3">
      <c r="B339" t="s">
        <v>157</v>
      </c>
      <c r="C339" t="s">
        <v>989</v>
      </c>
      <c r="D339">
        <v>1010006</v>
      </c>
      <c r="E339">
        <v>0</v>
      </c>
      <c r="F339" s="10">
        <v>0</v>
      </c>
    </row>
    <row r="340" spans="2:6" x14ac:dyDescent="0.3">
      <c r="B340" t="s">
        <v>261</v>
      </c>
      <c r="C340" t="s">
        <v>89</v>
      </c>
      <c r="D340">
        <v>5030225</v>
      </c>
      <c r="E340">
        <v>17</v>
      </c>
      <c r="F340" s="10">
        <v>2210</v>
      </c>
    </row>
    <row r="341" spans="2:6" x14ac:dyDescent="0.3">
      <c r="B341" t="s">
        <v>283</v>
      </c>
      <c r="C341" t="s">
        <v>97</v>
      </c>
      <c r="D341">
        <v>5022051</v>
      </c>
      <c r="E341">
        <v>-1</v>
      </c>
      <c r="F341" s="10">
        <v>-499.55</v>
      </c>
    </row>
    <row r="342" spans="2:6" x14ac:dyDescent="0.3">
      <c r="B342" t="s">
        <v>282</v>
      </c>
      <c r="C342" t="s">
        <v>97</v>
      </c>
      <c r="D342">
        <v>5022029</v>
      </c>
      <c r="E342">
        <v>5</v>
      </c>
      <c r="F342" s="10">
        <v>1699.5</v>
      </c>
    </row>
    <row r="343" spans="2:6" x14ac:dyDescent="0.3">
      <c r="B343" t="s">
        <v>300</v>
      </c>
      <c r="C343" t="s">
        <v>97</v>
      </c>
      <c r="D343">
        <v>5022017</v>
      </c>
      <c r="E343">
        <v>4</v>
      </c>
      <c r="F343" s="10">
        <v>1833.4</v>
      </c>
    </row>
    <row r="344" spans="2:6" x14ac:dyDescent="0.3">
      <c r="B344" t="s">
        <v>286</v>
      </c>
      <c r="C344" t="s">
        <v>97</v>
      </c>
      <c r="D344">
        <v>5022033</v>
      </c>
      <c r="E344">
        <v>2</v>
      </c>
      <c r="F344" s="10">
        <v>916.70000000000016</v>
      </c>
    </row>
    <row r="345" spans="2:6" x14ac:dyDescent="0.3">
      <c r="B345" t="s">
        <v>324</v>
      </c>
      <c r="C345" t="s">
        <v>97</v>
      </c>
      <c r="D345">
        <v>5022037</v>
      </c>
      <c r="E345">
        <v>8</v>
      </c>
      <c r="F345" s="10">
        <v>4680</v>
      </c>
    </row>
    <row r="346" spans="2:6" x14ac:dyDescent="0.3">
      <c r="B346" t="s">
        <v>288</v>
      </c>
      <c r="C346" t="s">
        <v>97</v>
      </c>
      <c r="D346">
        <v>5022039</v>
      </c>
      <c r="E346">
        <v>1</v>
      </c>
      <c r="F346" s="10">
        <v>700</v>
      </c>
    </row>
    <row r="347" spans="2:6" x14ac:dyDescent="0.3">
      <c r="B347" t="s">
        <v>277</v>
      </c>
      <c r="C347" t="s">
        <v>97</v>
      </c>
      <c r="D347">
        <v>5022025</v>
      </c>
      <c r="E347">
        <v>2</v>
      </c>
      <c r="F347" s="10">
        <v>504.69999999999993</v>
      </c>
    </row>
    <row r="348" spans="2:6" x14ac:dyDescent="0.3">
      <c r="B348" t="s">
        <v>279</v>
      </c>
      <c r="C348" t="s">
        <v>97</v>
      </c>
      <c r="D348">
        <v>5022027</v>
      </c>
      <c r="E348">
        <v>9</v>
      </c>
      <c r="F348" s="10">
        <v>2688.2999999999997</v>
      </c>
    </row>
    <row r="349" spans="2:6" x14ac:dyDescent="0.3">
      <c r="B349" t="s">
        <v>341</v>
      </c>
      <c r="C349" t="s">
        <v>989</v>
      </c>
      <c r="D349">
        <v>5030028</v>
      </c>
      <c r="E349">
        <v>73</v>
      </c>
      <c r="F349" s="10">
        <v>2105.3199999999997</v>
      </c>
    </row>
    <row r="350" spans="2:6" x14ac:dyDescent="0.3">
      <c r="B350" t="s">
        <v>276</v>
      </c>
      <c r="C350" t="s">
        <v>97</v>
      </c>
      <c r="D350">
        <v>5021034</v>
      </c>
      <c r="E350">
        <v>74</v>
      </c>
      <c r="F350" s="10">
        <v>7907.8250000000025</v>
      </c>
    </row>
    <row r="351" spans="2:6" x14ac:dyDescent="0.3">
      <c r="B351" t="s">
        <v>275</v>
      </c>
      <c r="C351" t="s">
        <v>97</v>
      </c>
      <c r="D351">
        <v>5021034</v>
      </c>
      <c r="E351">
        <v>51</v>
      </c>
      <c r="F351" s="10">
        <v>5449.9875000000029</v>
      </c>
    </row>
    <row r="352" spans="2:6" x14ac:dyDescent="0.3">
      <c r="B352" t="s">
        <v>931</v>
      </c>
      <c r="C352" t="s">
        <v>989</v>
      </c>
      <c r="D352">
        <v>3001056</v>
      </c>
      <c r="E352">
        <v>1</v>
      </c>
      <c r="F352" s="10">
        <v>32</v>
      </c>
    </row>
    <row r="353" spans="1:6" x14ac:dyDescent="0.3">
      <c r="B353" t="s">
        <v>116</v>
      </c>
      <c r="C353" t="s">
        <v>89</v>
      </c>
      <c r="D353">
        <v>5030232</v>
      </c>
      <c r="E353">
        <v>21</v>
      </c>
      <c r="F353" s="10">
        <v>2940</v>
      </c>
    </row>
    <row r="354" spans="1:6" x14ac:dyDescent="0.3">
      <c r="B354" t="s">
        <v>33</v>
      </c>
      <c r="C354" t="s">
        <v>89</v>
      </c>
      <c r="D354">
        <v>5030005</v>
      </c>
      <c r="E354">
        <v>1</v>
      </c>
      <c r="F354" s="10">
        <v>195</v>
      </c>
    </row>
    <row r="355" spans="1:6" x14ac:dyDescent="0.3">
      <c r="B355" t="s">
        <v>46</v>
      </c>
      <c r="C355" t="s">
        <v>989</v>
      </c>
      <c r="D355">
        <v>5020001</v>
      </c>
      <c r="E355">
        <v>33</v>
      </c>
      <c r="F355" s="10">
        <v>726.41249999999991</v>
      </c>
    </row>
    <row r="356" spans="1:6" x14ac:dyDescent="0.3">
      <c r="B356" t="s">
        <v>56</v>
      </c>
      <c r="C356" t="s">
        <v>989</v>
      </c>
      <c r="D356">
        <v>5020002</v>
      </c>
      <c r="E356">
        <v>9</v>
      </c>
      <c r="F356" s="10">
        <v>307.28750000000002</v>
      </c>
    </row>
    <row r="357" spans="1:6" x14ac:dyDescent="0.3">
      <c r="A357" t="s">
        <v>932</v>
      </c>
      <c r="B357" t="s">
        <v>455</v>
      </c>
      <c r="C357" t="s">
        <v>97</v>
      </c>
      <c r="D357">
        <v>5022018</v>
      </c>
      <c r="E357">
        <v>1</v>
      </c>
      <c r="F357" s="10">
        <v>585</v>
      </c>
    </row>
    <row r="358" spans="1:6" x14ac:dyDescent="0.3">
      <c r="B358" t="s">
        <v>457</v>
      </c>
      <c r="C358" t="s">
        <v>97</v>
      </c>
      <c r="D358">
        <v>5022021</v>
      </c>
      <c r="E358">
        <v>1</v>
      </c>
      <c r="F358" s="10">
        <v>900</v>
      </c>
    </row>
    <row r="359" spans="1:6" x14ac:dyDescent="0.3">
      <c r="B359" t="s">
        <v>617</v>
      </c>
      <c r="C359" t="s">
        <v>97</v>
      </c>
      <c r="D359">
        <v>5021026</v>
      </c>
      <c r="E359">
        <v>1</v>
      </c>
      <c r="F359" s="10">
        <v>106.8625</v>
      </c>
    </row>
    <row r="360" spans="1:6" x14ac:dyDescent="0.3">
      <c r="A360" t="s">
        <v>933</v>
      </c>
      <c r="B360" t="s">
        <v>99</v>
      </c>
      <c r="C360" t="s">
        <v>989</v>
      </c>
      <c r="D360">
        <v>3002047</v>
      </c>
      <c r="E360">
        <v>1</v>
      </c>
      <c r="F360" s="10">
        <v>82.4</v>
      </c>
    </row>
    <row r="361" spans="1:6" x14ac:dyDescent="0.3">
      <c r="B361" t="s">
        <v>195</v>
      </c>
      <c r="C361" t="s">
        <v>989</v>
      </c>
      <c r="D361">
        <v>3002022</v>
      </c>
      <c r="E361">
        <v>1</v>
      </c>
      <c r="F361" s="10">
        <v>76.02</v>
      </c>
    </row>
    <row r="362" spans="1:6" x14ac:dyDescent="0.3">
      <c r="B362" t="s">
        <v>299</v>
      </c>
      <c r="C362" t="s">
        <v>97</v>
      </c>
      <c r="D362">
        <v>5021026</v>
      </c>
      <c r="E362">
        <v>24</v>
      </c>
      <c r="F362" s="10">
        <v>2564.6999999999994</v>
      </c>
    </row>
    <row r="363" spans="1:6" x14ac:dyDescent="0.3">
      <c r="B363" t="s">
        <v>934</v>
      </c>
      <c r="C363" t="s">
        <v>97</v>
      </c>
      <c r="D363">
        <v>5021008</v>
      </c>
      <c r="E363">
        <v>2</v>
      </c>
      <c r="F363" s="10">
        <v>999.1</v>
      </c>
    </row>
    <row r="364" spans="1:6" x14ac:dyDescent="0.3">
      <c r="B364" t="s">
        <v>495</v>
      </c>
      <c r="C364" t="s">
        <v>97</v>
      </c>
      <c r="D364">
        <v>5022015</v>
      </c>
      <c r="E364">
        <v>7</v>
      </c>
      <c r="F364" s="10">
        <v>2379.3000000000002</v>
      </c>
    </row>
    <row r="365" spans="1:6" x14ac:dyDescent="0.3">
      <c r="B365" t="s">
        <v>469</v>
      </c>
      <c r="C365" t="s">
        <v>97</v>
      </c>
      <c r="D365">
        <v>5021010</v>
      </c>
      <c r="E365">
        <v>4</v>
      </c>
      <c r="F365" s="10">
        <v>2307.1999999999998</v>
      </c>
    </row>
    <row r="366" spans="1:6" x14ac:dyDescent="0.3">
      <c r="B366" t="s">
        <v>438</v>
      </c>
      <c r="C366" t="s">
        <v>97</v>
      </c>
      <c r="D366">
        <v>5022016</v>
      </c>
      <c r="E366">
        <v>3</v>
      </c>
      <c r="F366" s="10">
        <v>1158.75</v>
      </c>
    </row>
    <row r="367" spans="1:6" x14ac:dyDescent="0.3">
      <c r="B367" t="s">
        <v>470</v>
      </c>
      <c r="C367" t="s">
        <v>97</v>
      </c>
      <c r="D367">
        <v>5021012</v>
      </c>
      <c r="E367">
        <v>2</v>
      </c>
      <c r="F367" s="10">
        <v>1318.4</v>
      </c>
    </row>
    <row r="368" spans="1:6" x14ac:dyDescent="0.3">
      <c r="B368" t="s">
        <v>300</v>
      </c>
      <c r="C368" t="s">
        <v>97</v>
      </c>
      <c r="D368">
        <v>5022017</v>
      </c>
      <c r="E368">
        <v>6</v>
      </c>
      <c r="F368" s="10">
        <v>2750.1</v>
      </c>
    </row>
    <row r="369" spans="1:6" x14ac:dyDescent="0.3">
      <c r="B369" t="s">
        <v>456</v>
      </c>
      <c r="C369" t="s">
        <v>97</v>
      </c>
      <c r="D369">
        <v>5022019</v>
      </c>
      <c r="E369">
        <v>1</v>
      </c>
      <c r="F369" s="10">
        <v>700</v>
      </c>
    </row>
    <row r="370" spans="1:6" x14ac:dyDescent="0.3">
      <c r="B370" t="s">
        <v>386</v>
      </c>
      <c r="C370" t="s">
        <v>97</v>
      </c>
      <c r="D370">
        <v>5021004</v>
      </c>
      <c r="E370">
        <v>7</v>
      </c>
      <c r="F370" s="10">
        <v>2307.1999999999998</v>
      </c>
    </row>
    <row r="371" spans="1:6" x14ac:dyDescent="0.3">
      <c r="B371" t="s">
        <v>450</v>
      </c>
      <c r="C371" t="s">
        <v>97</v>
      </c>
      <c r="D371">
        <v>5022013</v>
      </c>
      <c r="E371">
        <v>5</v>
      </c>
      <c r="F371" s="10">
        <v>1261.75</v>
      </c>
    </row>
    <row r="372" spans="1:6" x14ac:dyDescent="0.3">
      <c r="B372" t="s">
        <v>439</v>
      </c>
      <c r="C372" t="s">
        <v>97</v>
      </c>
      <c r="D372">
        <v>5021006</v>
      </c>
      <c r="E372">
        <v>4</v>
      </c>
      <c r="F372" s="10">
        <v>1668.6</v>
      </c>
    </row>
    <row r="373" spans="1:6" x14ac:dyDescent="0.3">
      <c r="B373" t="s">
        <v>309</v>
      </c>
      <c r="C373" t="s">
        <v>97</v>
      </c>
      <c r="D373">
        <v>5022014</v>
      </c>
      <c r="E373">
        <v>5</v>
      </c>
      <c r="F373" s="10">
        <v>1493.5</v>
      </c>
    </row>
    <row r="374" spans="1:6" x14ac:dyDescent="0.3">
      <c r="B374" t="s">
        <v>294</v>
      </c>
      <c r="C374" t="s">
        <v>989</v>
      </c>
      <c r="D374">
        <v>5022007</v>
      </c>
      <c r="E374">
        <v>26</v>
      </c>
      <c r="F374" s="10">
        <v>1352</v>
      </c>
    </row>
    <row r="375" spans="1:6" x14ac:dyDescent="0.3">
      <c r="B375" t="s">
        <v>617</v>
      </c>
      <c r="C375" t="s">
        <v>97</v>
      </c>
      <c r="D375">
        <v>5021026</v>
      </c>
      <c r="E375">
        <v>126</v>
      </c>
      <c r="F375" s="10">
        <v>13464.674999999994</v>
      </c>
    </row>
    <row r="376" spans="1:6" x14ac:dyDescent="0.3">
      <c r="B376" t="s">
        <v>115</v>
      </c>
      <c r="C376" t="s">
        <v>989</v>
      </c>
      <c r="D376">
        <v>5022011</v>
      </c>
      <c r="E376">
        <v>6</v>
      </c>
      <c r="F376" s="10">
        <v>624</v>
      </c>
    </row>
    <row r="377" spans="1:6" x14ac:dyDescent="0.3">
      <c r="B377" t="s">
        <v>273</v>
      </c>
      <c r="C377" t="s">
        <v>989</v>
      </c>
      <c r="D377">
        <v>5022012</v>
      </c>
      <c r="E377">
        <v>2</v>
      </c>
      <c r="F377" s="10">
        <v>20.399999999999999</v>
      </c>
    </row>
    <row r="378" spans="1:6" x14ac:dyDescent="0.3">
      <c r="B378" t="s">
        <v>471</v>
      </c>
      <c r="C378" t="s">
        <v>989</v>
      </c>
      <c r="D378">
        <v>5020001</v>
      </c>
      <c r="E378">
        <v>4</v>
      </c>
      <c r="F378" s="10">
        <v>117.4</v>
      </c>
    </row>
    <row r="379" spans="1:6" x14ac:dyDescent="0.3">
      <c r="B379" t="s">
        <v>46</v>
      </c>
      <c r="C379" t="s">
        <v>989</v>
      </c>
      <c r="D379">
        <v>5020001</v>
      </c>
      <c r="E379">
        <v>10</v>
      </c>
      <c r="F379" s="10">
        <v>293.5</v>
      </c>
    </row>
    <row r="380" spans="1:6" x14ac:dyDescent="0.3">
      <c r="B380" t="s">
        <v>56</v>
      </c>
      <c r="C380" t="s">
        <v>989</v>
      </c>
      <c r="D380">
        <v>5020002</v>
      </c>
      <c r="E380">
        <v>6</v>
      </c>
      <c r="F380" s="10">
        <v>237.89999999999998</v>
      </c>
    </row>
    <row r="381" spans="1:6" x14ac:dyDescent="0.3">
      <c r="A381" t="s">
        <v>935</v>
      </c>
      <c r="B381" t="s">
        <v>937</v>
      </c>
      <c r="C381" t="s">
        <v>989</v>
      </c>
      <c r="D381">
        <v>5030016</v>
      </c>
      <c r="E381">
        <v>0</v>
      </c>
      <c r="F381" s="10">
        <v>0</v>
      </c>
    </row>
    <row r="382" spans="1:6" x14ac:dyDescent="0.3">
      <c r="B382" t="s">
        <v>113</v>
      </c>
      <c r="C382" t="s">
        <v>89</v>
      </c>
      <c r="D382">
        <v>5030228</v>
      </c>
      <c r="E382">
        <v>77</v>
      </c>
      <c r="F382" s="10">
        <v>17710</v>
      </c>
    </row>
    <row r="383" spans="1:6" x14ac:dyDescent="0.3">
      <c r="B383" t="s">
        <v>292</v>
      </c>
      <c r="C383" t="s">
        <v>89</v>
      </c>
      <c r="D383">
        <v>5030230</v>
      </c>
      <c r="E383">
        <v>28</v>
      </c>
      <c r="F383" s="10">
        <v>6720</v>
      </c>
    </row>
    <row r="384" spans="1:6" x14ac:dyDescent="0.3">
      <c r="B384" t="s">
        <v>936</v>
      </c>
      <c r="C384" t="s">
        <v>989</v>
      </c>
      <c r="D384">
        <v>5030025</v>
      </c>
      <c r="E384">
        <v>5</v>
      </c>
      <c r="F384" s="10">
        <v>386.25</v>
      </c>
    </row>
    <row r="385" spans="1:6" x14ac:dyDescent="0.3">
      <c r="B385" t="s">
        <v>473</v>
      </c>
      <c r="C385" t="s">
        <v>89</v>
      </c>
      <c r="D385">
        <v>5030228</v>
      </c>
      <c r="E385">
        <v>9</v>
      </c>
      <c r="F385" s="10">
        <v>2070</v>
      </c>
    </row>
    <row r="386" spans="1:6" x14ac:dyDescent="0.3">
      <c r="B386" t="s">
        <v>18</v>
      </c>
      <c r="C386" t="s">
        <v>89</v>
      </c>
      <c r="D386">
        <v>5030229</v>
      </c>
      <c r="E386">
        <v>33</v>
      </c>
      <c r="F386" s="10">
        <v>9735</v>
      </c>
    </row>
    <row r="387" spans="1:6" x14ac:dyDescent="0.3">
      <c r="B387" t="s">
        <v>261</v>
      </c>
      <c r="C387" t="s">
        <v>89</v>
      </c>
      <c r="D387">
        <v>5030225</v>
      </c>
      <c r="E387">
        <v>0</v>
      </c>
      <c r="F387" s="10">
        <v>0</v>
      </c>
    </row>
    <row r="388" spans="1:6" x14ac:dyDescent="0.3">
      <c r="B388" t="s">
        <v>291</v>
      </c>
      <c r="C388" t="s">
        <v>89</v>
      </c>
      <c r="D388">
        <v>5030226</v>
      </c>
      <c r="E388">
        <v>2</v>
      </c>
      <c r="F388" s="10">
        <v>310</v>
      </c>
    </row>
    <row r="389" spans="1:6" x14ac:dyDescent="0.3">
      <c r="B389" t="s">
        <v>300</v>
      </c>
      <c r="C389" t="s">
        <v>97</v>
      </c>
      <c r="D389">
        <v>5022017</v>
      </c>
      <c r="E389">
        <v>1</v>
      </c>
      <c r="F389" s="10">
        <v>458.35</v>
      </c>
    </row>
    <row r="390" spans="1:6" x14ac:dyDescent="0.3">
      <c r="B390" t="s">
        <v>456</v>
      </c>
      <c r="C390" t="s">
        <v>97</v>
      </c>
      <c r="D390">
        <v>5022019</v>
      </c>
      <c r="E390">
        <v>2</v>
      </c>
      <c r="F390" s="10">
        <v>1400</v>
      </c>
    </row>
    <row r="391" spans="1:6" x14ac:dyDescent="0.3">
      <c r="B391" t="s">
        <v>450</v>
      </c>
      <c r="C391" t="s">
        <v>97</v>
      </c>
      <c r="D391">
        <v>5022013</v>
      </c>
      <c r="E391">
        <v>1</v>
      </c>
      <c r="F391" s="10">
        <v>252.35</v>
      </c>
    </row>
    <row r="392" spans="1:6" x14ac:dyDescent="0.3">
      <c r="B392" t="s">
        <v>309</v>
      </c>
      <c r="C392" t="s">
        <v>97</v>
      </c>
      <c r="D392">
        <v>5022014</v>
      </c>
      <c r="E392">
        <v>1</v>
      </c>
      <c r="F392" s="10">
        <v>298.7</v>
      </c>
    </row>
    <row r="393" spans="1:6" x14ac:dyDescent="0.3">
      <c r="B393" t="s">
        <v>623</v>
      </c>
      <c r="C393" t="s">
        <v>89</v>
      </c>
      <c r="D393">
        <v>5030005</v>
      </c>
      <c r="E393">
        <v>1</v>
      </c>
      <c r="F393" s="10">
        <v>195</v>
      </c>
    </row>
    <row r="394" spans="1:6" x14ac:dyDescent="0.3">
      <c r="B394" t="s">
        <v>628</v>
      </c>
      <c r="C394" t="s">
        <v>89</v>
      </c>
      <c r="D394">
        <v>5030225</v>
      </c>
      <c r="E394">
        <v>5</v>
      </c>
      <c r="F394" s="10">
        <v>650</v>
      </c>
    </row>
    <row r="395" spans="1:6" x14ac:dyDescent="0.3">
      <c r="B395" t="s">
        <v>116</v>
      </c>
      <c r="C395" t="s">
        <v>89</v>
      </c>
      <c r="D395">
        <v>5030232</v>
      </c>
      <c r="E395">
        <v>11</v>
      </c>
      <c r="F395" s="10">
        <v>1540</v>
      </c>
    </row>
    <row r="396" spans="1:6" x14ac:dyDescent="0.3">
      <c r="B396" t="s">
        <v>33</v>
      </c>
      <c r="C396" t="s">
        <v>89</v>
      </c>
      <c r="D396">
        <v>5030005</v>
      </c>
      <c r="E396">
        <v>1</v>
      </c>
      <c r="F396" s="10">
        <v>195</v>
      </c>
    </row>
    <row r="397" spans="1:6" x14ac:dyDescent="0.3">
      <c r="A397" t="s">
        <v>939</v>
      </c>
      <c r="B397" t="s">
        <v>41</v>
      </c>
      <c r="C397" t="s">
        <v>989</v>
      </c>
      <c r="D397">
        <v>2004040</v>
      </c>
      <c r="E397">
        <v>4</v>
      </c>
      <c r="F397" s="10">
        <v>33.090000000000003</v>
      </c>
    </row>
    <row r="398" spans="1:6" x14ac:dyDescent="0.3">
      <c r="B398" t="s">
        <v>945</v>
      </c>
      <c r="C398" t="s">
        <v>989</v>
      </c>
      <c r="D398">
        <v>2004035</v>
      </c>
      <c r="E398">
        <v>10</v>
      </c>
      <c r="F398" s="10">
        <v>125</v>
      </c>
    </row>
    <row r="399" spans="1:6" x14ac:dyDescent="0.3">
      <c r="B399" t="s">
        <v>44</v>
      </c>
      <c r="C399" t="s">
        <v>989</v>
      </c>
      <c r="D399">
        <v>2004021</v>
      </c>
      <c r="E399">
        <v>20</v>
      </c>
      <c r="F399" s="10">
        <v>324.39999999999998</v>
      </c>
    </row>
    <row r="400" spans="1:6" x14ac:dyDescent="0.3">
      <c r="B400" t="s">
        <v>43</v>
      </c>
      <c r="C400" t="s">
        <v>989</v>
      </c>
      <c r="D400">
        <v>2004032</v>
      </c>
      <c r="E400">
        <v>8</v>
      </c>
      <c r="F400" s="10">
        <v>97.32</v>
      </c>
    </row>
    <row r="401" spans="2:6" x14ac:dyDescent="0.3">
      <c r="B401" t="s">
        <v>625</v>
      </c>
      <c r="C401" t="s">
        <v>989</v>
      </c>
      <c r="D401">
        <v>3001013</v>
      </c>
      <c r="E401">
        <v>3</v>
      </c>
      <c r="F401" s="10">
        <v>53.67</v>
      </c>
    </row>
    <row r="402" spans="2:6" x14ac:dyDescent="0.3">
      <c r="B402" t="s">
        <v>195</v>
      </c>
      <c r="C402" t="s">
        <v>989</v>
      </c>
      <c r="D402">
        <v>3002022</v>
      </c>
      <c r="E402">
        <v>2</v>
      </c>
      <c r="F402" s="10">
        <v>129.23399999999998</v>
      </c>
    </row>
    <row r="403" spans="2:6" x14ac:dyDescent="0.3">
      <c r="B403" t="s">
        <v>113</v>
      </c>
      <c r="C403" t="s">
        <v>89</v>
      </c>
      <c r="D403">
        <v>5030228</v>
      </c>
      <c r="E403">
        <v>4</v>
      </c>
      <c r="F403" s="10">
        <v>920</v>
      </c>
    </row>
    <row r="404" spans="2:6" x14ac:dyDescent="0.3">
      <c r="B404" t="s">
        <v>418</v>
      </c>
      <c r="C404" t="s">
        <v>989</v>
      </c>
      <c r="D404">
        <v>4001242</v>
      </c>
      <c r="E404">
        <v>5</v>
      </c>
      <c r="F404" s="10">
        <v>1391.625</v>
      </c>
    </row>
    <row r="405" spans="2:6" x14ac:dyDescent="0.3">
      <c r="B405" t="s">
        <v>340</v>
      </c>
      <c r="C405" t="s">
        <v>989</v>
      </c>
      <c r="D405">
        <v>1007057</v>
      </c>
      <c r="E405">
        <v>4</v>
      </c>
      <c r="F405" s="10">
        <v>234</v>
      </c>
    </row>
    <row r="406" spans="2:6" x14ac:dyDescent="0.3">
      <c r="B406" t="s">
        <v>807</v>
      </c>
      <c r="C406" t="s">
        <v>989</v>
      </c>
      <c r="D406">
        <v>1008027</v>
      </c>
      <c r="E406">
        <v>26</v>
      </c>
      <c r="F406" s="10">
        <v>608.1400000000001</v>
      </c>
    </row>
    <row r="407" spans="2:6" x14ac:dyDescent="0.3">
      <c r="B407" t="s">
        <v>473</v>
      </c>
      <c r="C407" t="s">
        <v>89</v>
      </c>
      <c r="D407">
        <v>5030228</v>
      </c>
      <c r="E407">
        <v>8</v>
      </c>
      <c r="F407" s="10">
        <v>1840</v>
      </c>
    </row>
    <row r="408" spans="2:6" x14ac:dyDescent="0.3">
      <c r="B408" t="s">
        <v>18</v>
      </c>
      <c r="C408" t="s">
        <v>89</v>
      </c>
      <c r="D408">
        <v>5030229</v>
      </c>
      <c r="E408">
        <v>13</v>
      </c>
      <c r="F408" s="10">
        <v>3835</v>
      </c>
    </row>
    <row r="409" spans="2:6" x14ac:dyDescent="0.3">
      <c r="B409" t="s">
        <v>54</v>
      </c>
      <c r="C409" t="s">
        <v>989</v>
      </c>
      <c r="D409">
        <v>1007051</v>
      </c>
      <c r="E409">
        <v>64</v>
      </c>
      <c r="F409" s="10">
        <v>4765.0659999999998</v>
      </c>
    </row>
    <row r="410" spans="2:6" x14ac:dyDescent="0.3">
      <c r="B410" t="s">
        <v>157</v>
      </c>
      <c r="C410" t="s">
        <v>989</v>
      </c>
      <c r="D410">
        <v>5010040</v>
      </c>
      <c r="E410">
        <v>2</v>
      </c>
      <c r="F410" s="10">
        <v>79.319999999999993</v>
      </c>
    </row>
    <row r="411" spans="2:6" x14ac:dyDescent="0.3">
      <c r="B411" t="s">
        <v>155</v>
      </c>
      <c r="C411" t="s">
        <v>89</v>
      </c>
      <c r="D411">
        <v>5030234</v>
      </c>
      <c r="E411">
        <v>2</v>
      </c>
      <c r="F411" s="10">
        <v>350</v>
      </c>
    </row>
    <row r="412" spans="2:6" x14ac:dyDescent="0.3">
      <c r="B412" t="s">
        <v>615</v>
      </c>
      <c r="C412" t="s">
        <v>989</v>
      </c>
      <c r="D412">
        <v>1002026</v>
      </c>
      <c r="E412">
        <v>12</v>
      </c>
      <c r="F412" s="10">
        <v>411.6</v>
      </c>
    </row>
    <row r="413" spans="2:6" x14ac:dyDescent="0.3">
      <c r="B413" t="s">
        <v>934</v>
      </c>
      <c r="C413" t="s">
        <v>97</v>
      </c>
      <c r="D413">
        <v>5021008</v>
      </c>
      <c r="E413">
        <v>1</v>
      </c>
      <c r="F413" s="10">
        <v>499.55</v>
      </c>
    </row>
    <row r="414" spans="2:6" x14ac:dyDescent="0.3">
      <c r="B414" t="s">
        <v>495</v>
      </c>
      <c r="C414" t="s">
        <v>97</v>
      </c>
      <c r="D414">
        <v>5022015</v>
      </c>
      <c r="E414">
        <v>1</v>
      </c>
      <c r="F414" s="10">
        <v>339.9</v>
      </c>
    </row>
    <row r="415" spans="2:6" x14ac:dyDescent="0.3">
      <c r="B415" t="s">
        <v>438</v>
      </c>
      <c r="C415" t="s">
        <v>97</v>
      </c>
      <c r="D415">
        <v>5022016</v>
      </c>
      <c r="E415">
        <v>1</v>
      </c>
      <c r="F415" s="10">
        <v>386.25</v>
      </c>
    </row>
    <row r="416" spans="2:6" x14ac:dyDescent="0.3">
      <c r="B416" t="s">
        <v>300</v>
      </c>
      <c r="C416" t="s">
        <v>97</v>
      </c>
      <c r="D416">
        <v>5022017</v>
      </c>
      <c r="E416">
        <v>1</v>
      </c>
      <c r="F416" s="10">
        <v>458.35</v>
      </c>
    </row>
    <row r="417" spans="2:6" x14ac:dyDescent="0.3">
      <c r="B417" t="s">
        <v>940</v>
      </c>
      <c r="C417" t="s">
        <v>989</v>
      </c>
      <c r="D417">
        <v>2001104</v>
      </c>
      <c r="E417">
        <v>1</v>
      </c>
      <c r="F417" s="10">
        <v>509.85</v>
      </c>
    </row>
    <row r="418" spans="2:6" x14ac:dyDescent="0.3">
      <c r="B418" t="s">
        <v>941</v>
      </c>
      <c r="C418" t="s">
        <v>989</v>
      </c>
      <c r="D418">
        <v>2001100</v>
      </c>
      <c r="E418">
        <v>1</v>
      </c>
      <c r="F418" s="10">
        <v>767.25</v>
      </c>
    </row>
    <row r="419" spans="2:6" x14ac:dyDescent="0.3">
      <c r="B419" t="s">
        <v>944</v>
      </c>
      <c r="C419" t="s">
        <v>989</v>
      </c>
      <c r="D419">
        <v>2002110</v>
      </c>
      <c r="E419">
        <v>8</v>
      </c>
      <c r="F419" s="10">
        <v>210</v>
      </c>
    </row>
    <row r="420" spans="2:6" x14ac:dyDescent="0.3">
      <c r="B420" t="s">
        <v>942</v>
      </c>
      <c r="C420" t="s">
        <v>989</v>
      </c>
      <c r="D420">
        <v>2002111</v>
      </c>
      <c r="E420">
        <v>4</v>
      </c>
      <c r="F420" s="10">
        <v>105</v>
      </c>
    </row>
    <row r="421" spans="2:6" x14ac:dyDescent="0.3">
      <c r="B421" t="s">
        <v>27</v>
      </c>
      <c r="C421" t="s">
        <v>989</v>
      </c>
      <c r="D421">
        <v>5031047</v>
      </c>
      <c r="E421">
        <v>6</v>
      </c>
      <c r="F421" s="10">
        <v>178.602</v>
      </c>
    </row>
    <row r="422" spans="2:6" x14ac:dyDescent="0.3">
      <c r="B422" t="s">
        <v>241</v>
      </c>
      <c r="C422" t="s">
        <v>989</v>
      </c>
      <c r="D422">
        <v>5031035</v>
      </c>
      <c r="E422">
        <v>12</v>
      </c>
      <c r="F422" s="10">
        <v>489.45600000000007</v>
      </c>
    </row>
    <row r="423" spans="2:6" x14ac:dyDescent="0.3">
      <c r="B423" t="s">
        <v>26</v>
      </c>
      <c r="C423" t="s">
        <v>989</v>
      </c>
      <c r="D423">
        <v>2002096</v>
      </c>
      <c r="E423">
        <v>2</v>
      </c>
      <c r="F423" s="10">
        <v>59.5</v>
      </c>
    </row>
    <row r="424" spans="2:6" x14ac:dyDescent="0.3">
      <c r="B424" t="s">
        <v>12</v>
      </c>
      <c r="C424" t="s">
        <v>989</v>
      </c>
      <c r="D424">
        <v>5031052</v>
      </c>
      <c r="E424">
        <v>28</v>
      </c>
      <c r="F424" s="10">
        <v>2201.75</v>
      </c>
    </row>
    <row r="425" spans="2:6" x14ac:dyDescent="0.3">
      <c r="B425" t="s">
        <v>104</v>
      </c>
      <c r="C425" t="s">
        <v>989</v>
      </c>
      <c r="D425">
        <v>2002070</v>
      </c>
      <c r="E425">
        <v>2</v>
      </c>
      <c r="F425" s="10">
        <v>138.6</v>
      </c>
    </row>
    <row r="426" spans="2:6" x14ac:dyDescent="0.3">
      <c r="D426">
        <v>5031039</v>
      </c>
      <c r="E426">
        <v>12</v>
      </c>
      <c r="F426" s="10">
        <v>1237.4640000000002</v>
      </c>
    </row>
    <row r="427" spans="2:6" x14ac:dyDescent="0.3">
      <c r="B427" t="s">
        <v>10</v>
      </c>
      <c r="C427" t="s">
        <v>989</v>
      </c>
      <c r="D427">
        <v>5031053</v>
      </c>
      <c r="E427">
        <v>6</v>
      </c>
      <c r="F427" s="10">
        <v>679.8</v>
      </c>
    </row>
    <row r="428" spans="2:6" x14ac:dyDescent="0.3">
      <c r="B428" t="s">
        <v>632</v>
      </c>
      <c r="C428" t="s">
        <v>989</v>
      </c>
      <c r="D428">
        <v>5031056</v>
      </c>
      <c r="E428">
        <v>4</v>
      </c>
      <c r="F428" s="10">
        <v>279.12</v>
      </c>
    </row>
    <row r="429" spans="2:6" x14ac:dyDescent="0.3">
      <c r="B429" t="s">
        <v>15</v>
      </c>
      <c r="C429" t="s">
        <v>989</v>
      </c>
      <c r="D429">
        <v>5031056</v>
      </c>
      <c r="E429">
        <v>12</v>
      </c>
      <c r="F429" s="10">
        <v>795.49200000000008</v>
      </c>
    </row>
    <row r="430" spans="2:6" x14ac:dyDescent="0.3">
      <c r="B430" t="s">
        <v>105</v>
      </c>
      <c r="C430" t="s">
        <v>989</v>
      </c>
      <c r="D430">
        <v>5031041</v>
      </c>
      <c r="E430">
        <v>4</v>
      </c>
      <c r="F430" s="10">
        <v>326.30400000000003</v>
      </c>
    </row>
    <row r="431" spans="2:6" x14ac:dyDescent="0.3">
      <c r="B431" t="s">
        <v>346</v>
      </c>
      <c r="C431" t="s">
        <v>989</v>
      </c>
      <c r="D431">
        <v>5031058</v>
      </c>
      <c r="E431">
        <v>1</v>
      </c>
      <c r="F431" s="10">
        <v>59.313000000000002</v>
      </c>
    </row>
    <row r="432" spans="2:6" x14ac:dyDescent="0.3">
      <c r="B432" t="s">
        <v>943</v>
      </c>
      <c r="C432" t="s">
        <v>989</v>
      </c>
      <c r="D432">
        <v>5031043</v>
      </c>
      <c r="E432">
        <v>1</v>
      </c>
      <c r="F432" s="10">
        <v>81.576000000000008</v>
      </c>
    </row>
    <row r="433" spans="2:6" x14ac:dyDescent="0.3">
      <c r="B433" t="s">
        <v>17</v>
      </c>
      <c r="C433" t="s">
        <v>989</v>
      </c>
      <c r="D433">
        <v>5031059</v>
      </c>
      <c r="E433">
        <v>4</v>
      </c>
      <c r="F433" s="10">
        <v>237.25200000000001</v>
      </c>
    </row>
    <row r="434" spans="2:6" x14ac:dyDescent="0.3">
      <c r="B434" t="s">
        <v>242</v>
      </c>
      <c r="C434" t="s">
        <v>989</v>
      </c>
      <c r="D434">
        <v>5031044</v>
      </c>
      <c r="E434">
        <v>4</v>
      </c>
      <c r="F434" s="10">
        <v>326.30400000000003</v>
      </c>
    </row>
    <row r="435" spans="2:6" x14ac:dyDescent="0.3">
      <c r="B435" t="s">
        <v>142</v>
      </c>
      <c r="C435" t="s">
        <v>989</v>
      </c>
      <c r="D435">
        <v>2001094</v>
      </c>
      <c r="E435">
        <v>12</v>
      </c>
      <c r="F435" s="10">
        <v>408.91200000000003</v>
      </c>
    </row>
    <row r="436" spans="2:6" x14ac:dyDescent="0.3">
      <c r="D436">
        <v>5031008</v>
      </c>
      <c r="E436">
        <v>6</v>
      </c>
      <c r="F436" s="10">
        <v>268.83</v>
      </c>
    </row>
    <row r="437" spans="2:6" x14ac:dyDescent="0.3">
      <c r="B437" t="s">
        <v>669</v>
      </c>
      <c r="C437" t="s">
        <v>989</v>
      </c>
      <c r="D437">
        <v>5031009</v>
      </c>
      <c r="E437">
        <v>6</v>
      </c>
      <c r="F437" s="10">
        <v>537.66</v>
      </c>
    </row>
    <row r="438" spans="2:6" x14ac:dyDescent="0.3">
      <c r="B438" t="s">
        <v>141</v>
      </c>
      <c r="C438" t="s">
        <v>989</v>
      </c>
      <c r="D438">
        <v>5031009</v>
      </c>
      <c r="E438">
        <v>4</v>
      </c>
      <c r="F438" s="10">
        <v>268.83</v>
      </c>
    </row>
    <row r="439" spans="2:6" x14ac:dyDescent="0.3">
      <c r="B439" t="s">
        <v>399</v>
      </c>
      <c r="C439" t="s">
        <v>989</v>
      </c>
      <c r="D439">
        <v>5031013</v>
      </c>
      <c r="E439">
        <v>4</v>
      </c>
      <c r="F439" s="10">
        <v>177.16</v>
      </c>
    </row>
    <row r="440" spans="2:6" x14ac:dyDescent="0.3">
      <c r="B440" t="s">
        <v>146</v>
      </c>
      <c r="C440" t="s">
        <v>989</v>
      </c>
      <c r="D440">
        <v>2001109</v>
      </c>
      <c r="E440">
        <v>4</v>
      </c>
      <c r="F440" s="10">
        <v>118.104</v>
      </c>
    </row>
    <row r="441" spans="2:6" x14ac:dyDescent="0.3">
      <c r="D441">
        <v>5031013</v>
      </c>
      <c r="E441">
        <v>4</v>
      </c>
      <c r="F441" s="10">
        <v>132.87</v>
      </c>
    </row>
    <row r="442" spans="2:6" x14ac:dyDescent="0.3">
      <c r="B442" t="s">
        <v>664</v>
      </c>
      <c r="C442" t="s">
        <v>89</v>
      </c>
      <c r="D442">
        <v>5030234</v>
      </c>
      <c r="E442">
        <v>4</v>
      </c>
      <c r="F442" s="10">
        <v>700</v>
      </c>
    </row>
    <row r="443" spans="2:6" x14ac:dyDescent="0.3">
      <c r="B443" t="s">
        <v>255</v>
      </c>
      <c r="C443" t="s">
        <v>989</v>
      </c>
      <c r="D443">
        <v>2004051</v>
      </c>
      <c r="E443">
        <v>6</v>
      </c>
      <c r="F443" s="10">
        <v>69.467999999999989</v>
      </c>
    </row>
    <row r="444" spans="2:6" x14ac:dyDescent="0.3">
      <c r="B444" t="s">
        <v>355</v>
      </c>
      <c r="C444" t="s">
        <v>989</v>
      </c>
      <c r="D444">
        <v>1009001</v>
      </c>
      <c r="E444">
        <v>1</v>
      </c>
      <c r="F444" s="10">
        <v>17.311</v>
      </c>
    </row>
    <row r="445" spans="2:6" x14ac:dyDescent="0.3">
      <c r="B445" t="s">
        <v>325</v>
      </c>
      <c r="C445" t="s">
        <v>989</v>
      </c>
      <c r="D445">
        <v>3001013</v>
      </c>
      <c r="E445">
        <v>9</v>
      </c>
      <c r="F445" s="10">
        <v>112.70699999999999</v>
      </c>
    </row>
    <row r="446" spans="2:6" x14ac:dyDescent="0.3">
      <c r="B446" t="s">
        <v>116</v>
      </c>
      <c r="C446" t="s">
        <v>89</v>
      </c>
      <c r="D446">
        <v>5030232</v>
      </c>
      <c r="E446">
        <v>4</v>
      </c>
      <c r="F446" s="10">
        <v>560</v>
      </c>
    </row>
    <row r="447" spans="2:6" x14ac:dyDescent="0.3">
      <c r="B447" t="s">
        <v>361</v>
      </c>
      <c r="C447" t="s">
        <v>989</v>
      </c>
      <c r="D447">
        <v>5101011</v>
      </c>
      <c r="E447">
        <v>3</v>
      </c>
      <c r="F447" s="10">
        <v>173.25</v>
      </c>
    </row>
    <row r="448" spans="2:6" x14ac:dyDescent="0.3">
      <c r="B448" t="s">
        <v>471</v>
      </c>
      <c r="C448" t="s">
        <v>989</v>
      </c>
      <c r="D448">
        <v>5020001</v>
      </c>
      <c r="E448">
        <v>3</v>
      </c>
      <c r="F448" s="10">
        <v>88.050000000000011</v>
      </c>
    </row>
    <row r="449" spans="1:6" x14ac:dyDescent="0.3">
      <c r="B449" t="s">
        <v>46</v>
      </c>
      <c r="C449" t="s">
        <v>989</v>
      </c>
      <c r="D449">
        <v>5020001</v>
      </c>
      <c r="E449">
        <v>3</v>
      </c>
      <c r="F449" s="10">
        <v>74.842500000000015</v>
      </c>
    </row>
    <row r="450" spans="1:6" x14ac:dyDescent="0.3">
      <c r="B450" t="s">
        <v>56</v>
      </c>
      <c r="C450" t="s">
        <v>989</v>
      </c>
      <c r="D450">
        <v>5020002</v>
      </c>
      <c r="E450">
        <v>1</v>
      </c>
      <c r="F450" s="10">
        <v>33.702500000000001</v>
      </c>
    </row>
    <row r="451" spans="1:6" x14ac:dyDescent="0.3">
      <c r="B451" t="s">
        <v>47</v>
      </c>
      <c r="C451" t="s">
        <v>989</v>
      </c>
      <c r="D451">
        <v>3001131</v>
      </c>
      <c r="E451">
        <v>22</v>
      </c>
      <c r="F451" s="10">
        <v>413.18199999999996</v>
      </c>
    </row>
    <row r="452" spans="1:6" x14ac:dyDescent="0.3">
      <c r="A452" t="s">
        <v>946</v>
      </c>
      <c r="B452" t="s">
        <v>18</v>
      </c>
      <c r="C452" t="s">
        <v>89</v>
      </c>
      <c r="D452">
        <v>5030229</v>
      </c>
      <c r="E452">
        <v>43</v>
      </c>
      <c r="F452" s="10">
        <v>10148</v>
      </c>
    </row>
    <row r="453" spans="1:6" x14ac:dyDescent="0.3">
      <c r="B453" t="s">
        <v>915</v>
      </c>
      <c r="C453" t="s">
        <v>989</v>
      </c>
      <c r="D453">
        <v>5010017</v>
      </c>
      <c r="E453">
        <v>24</v>
      </c>
      <c r="F453" s="10">
        <v>998.17200000000003</v>
      </c>
    </row>
    <row r="454" spans="1:6" x14ac:dyDescent="0.3">
      <c r="B454" t="s">
        <v>503</v>
      </c>
      <c r="C454" t="s">
        <v>97</v>
      </c>
      <c r="D454">
        <v>5022032</v>
      </c>
      <c r="E454">
        <v>3</v>
      </c>
      <c r="F454" s="10">
        <v>1375.0500000000002</v>
      </c>
    </row>
    <row r="455" spans="1:6" x14ac:dyDescent="0.3">
      <c r="B455" t="s">
        <v>516</v>
      </c>
      <c r="C455" t="s">
        <v>97</v>
      </c>
      <c r="D455">
        <v>5022038</v>
      </c>
      <c r="E455">
        <v>1</v>
      </c>
      <c r="F455" s="10">
        <v>700</v>
      </c>
    </row>
    <row r="456" spans="1:6" x14ac:dyDescent="0.3">
      <c r="B456" t="s">
        <v>492</v>
      </c>
      <c r="C456" t="s">
        <v>97</v>
      </c>
      <c r="D456">
        <v>5022026</v>
      </c>
      <c r="E456">
        <v>2</v>
      </c>
      <c r="F456" s="10">
        <v>597.4</v>
      </c>
    </row>
    <row r="457" spans="1:6" x14ac:dyDescent="0.3">
      <c r="B457" t="s">
        <v>341</v>
      </c>
      <c r="C457" t="s">
        <v>989</v>
      </c>
      <c r="D457">
        <v>5030028</v>
      </c>
      <c r="E457">
        <v>23</v>
      </c>
      <c r="F457" s="10">
        <v>530.65600000000006</v>
      </c>
    </row>
    <row r="458" spans="1:6" x14ac:dyDescent="0.3">
      <c r="B458" t="s">
        <v>132</v>
      </c>
      <c r="C458" t="s">
        <v>89</v>
      </c>
      <c r="D458">
        <v>5030001</v>
      </c>
      <c r="E458">
        <v>39</v>
      </c>
      <c r="F458" s="10">
        <v>873.6</v>
      </c>
    </row>
    <row r="459" spans="1:6" x14ac:dyDescent="0.3">
      <c r="B459" t="s">
        <v>125</v>
      </c>
      <c r="C459" t="s">
        <v>989</v>
      </c>
      <c r="D459">
        <v>5020009</v>
      </c>
      <c r="E459">
        <v>31</v>
      </c>
      <c r="F459" s="10">
        <v>1194.182</v>
      </c>
    </row>
    <row r="460" spans="1:6" x14ac:dyDescent="0.3">
      <c r="A460" t="s">
        <v>947</v>
      </c>
      <c r="B460" t="s">
        <v>8</v>
      </c>
      <c r="C460" t="s">
        <v>97</v>
      </c>
      <c r="D460">
        <v>5021001</v>
      </c>
      <c r="E460">
        <v>1</v>
      </c>
      <c r="F460" s="10">
        <v>106.8625</v>
      </c>
    </row>
    <row r="461" spans="1:6" x14ac:dyDescent="0.3">
      <c r="A461" t="s">
        <v>948</v>
      </c>
      <c r="B461" t="s">
        <v>949</v>
      </c>
      <c r="C461" t="s">
        <v>989</v>
      </c>
      <c r="D461">
        <v>3002047</v>
      </c>
      <c r="E461">
        <v>1</v>
      </c>
      <c r="F461" s="10">
        <v>82.4</v>
      </c>
    </row>
    <row r="462" spans="1:6" x14ac:dyDescent="0.3">
      <c r="B462" t="s">
        <v>99</v>
      </c>
      <c r="C462" t="s">
        <v>989</v>
      </c>
      <c r="D462">
        <v>3002030</v>
      </c>
      <c r="E462">
        <v>1</v>
      </c>
      <c r="F462" s="10">
        <v>82.4</v>
      </c>
    </row>
    <row r="463" spans="1:6" x14ac:dyDescent="0.3">
      <c r="B463" t="s">
        <v>157</v>
      </c>
      <c r="C463" t="s">
        <v>989</v>
      </c>
      <c r="D463">
        <v>4801003</v>
      </c>
      <c r="E463">
        <v>7</v>
      </c>
      <c r="F463" s="10">
        <v>370.16</v>
      </c>
    </row>
    <row r="464" spans="1:6" x14ac:dyDescent="0.3">
      <c r="B464" t="s">
        <v>199</v>
      </c>
      <c r="C464" t="s">
        <v>989</v>
      </c>
      <c r="D464">
        <v>1099022</v>
      </c>
      <c r="E464">
        <v>10</v>
      </c>
      <c r="F464" s="10">
        <v>213.6</v>
      </c>
    </row>
    <row r="465" spans="1:6" x14ac:dyDescent="0.3">
      <c r="B465" t="s">
        <v>950</v>
      </c>
      <c r="C465" t="s">
        <v>989</v>
      </c>
      <c r="D465">
        <v>1002033</v>
      </c>
      <c r="E465">
        <v>8</v>
      </c>
      <c r="F465" s="10">
        <v>311.92</v>
      </c>
    </row>
    <row r="466" spans="1:6" x14ac:dyDescent="0.3">
      <c r="B466" t="s">
        <v>249</v>
      </c>
      <c r="C466" t="s">
        <v>989</v>
      </c>
      <c r="D466">
        <v>1099024</v>
      </c>
      <c r="E466">
        <v>47</v>
      </c>
      <c r="F466" s="10">
        <v>1003.92</v>
      </c>
    </row>
    <row r="467" spans="1:6" x14ac:dyDescent="0.3">
      <c r="B467" t="s">
        <v>469</v>
      </c>
      <c r="C467" t="s">
        <v>97</v>
      </c>
      <c r="D467">
        <v>5021010</v>
      </c>
      <c r="E467">
        <v>1</v>
      </c>
      <c r="F467" s="10">
        <v>576.79999999999995</v>
      </c>
    </row>
    <row r="468" spans="1:6" x14ac:dyDescent="0.3">
      <c r="B468" t="s">
        <v>438</v>
      </c>
      <c r="C468" t="s">
        <v>97</v>
      </c>
      <c r="D468">
        <v>5022016</v>
      </c>
      <c r="E468">
        <v>2</v>
      </c>
      <c r="F468" s="10">
        <v>772.5</v>
      </c>
    </row>
    <row r="469" spans="1:6" x14ac:dyDescent="0.3">
      <c r="B469" t="s">
        <v>300</v>
      </c>
      <c r="C469" t="s">
        <v>97</v>
      </c>
      <c r="D469">
        <v>5022017</v>
      </c>
      <c r="E469">
        <v>4</v>
      </c>
      <c r="F469" s="10">
        <v>1833.4</v>
      </c>
    </row>
    <row r="470" spans="1:6" x14ac:dyDescent="0.3">
      <c r="B470" t="s">
        <v>455</v>
      </c>
      <c r="C470" t="s">
        <v>97</v>
      </c>
      <c r="D470">
        <v>5022018</v>
      </c>
      <c r="E470">
        <v>1</v>
      </c>
      <c r="F470" s="10">
        <v>585</v>
      </c>
    </row>
    <row r="471" spans="1:6" x14ac:dyDescent="0.3">
      <c r="B471" t="s">
        <v>386</v>
      </c>
      <c r="C471" t="s">
        <v>97</v>
      </c>
      <c r="D471">
        <v>5021004</v>
      </c>
      <c r="E471">
        <v>4</v>
      </c>
      <c r="F471" s="10">
        <v>1318.4</v>
      </c>
    </row>
    <row r="472" spans="1:6" x14ac:dyDescent="0.3">
      <c r="B472" t="s">
        <v>450</v>
      </c>
      <c r="C472" t="s">
        <v>97</v>
      </c>
      <c r="D472">
        <v>5022013</v>
      </c>
      <c r="E472">
        <v>11</v>
      </c>
      <c r="F472" s="10">
        <v>2775.85</v>
      </c>
    </row>
    <row r="473" spans="1:6" x14ac:dyDescent="0.3">
      <c r="B473" t="s">
        <v>309</v>
      </c>
      <c r="C473" t="s">
        <v>97</v>
      </c>
      <c r="D473">
        <v>5022014</v>
      </c>
      <c r="E473">
        <v>6</v>
      </c>
      <c r="F473" s="10">
        <v>1792.1999999999998</v>
      </c>
    </row>
    <row r="474" spans="1:6" x14ac:dyDescent="0.3">
      <c r="B474" t="s">
        <v>53</v>
      </c>
      <c r="C474" t="s">
        <v>989</v>
      </c>
      <c r="D474">
        <v>4601002</v>
      </c>
      <c r="E474">
        <v>730</v>
      </c>
      <c r="F474" s="10">
        <v>6898.4999999999991</v>
      </c>
    </row>
    <row r="475" spans="1:6" x14ac:dyDescent="0.3">
      <c r="B475" t="s">
        <v>617</v>
      </c>
      <c r="C475" t="s">
        <v>97</v>
      </c>
      <c r="D475">
        <v>5021026</v>
      </c>
      <c r="E475">
        <v>274</v>
      </c>
      <c r="F475" s="10">
        <v>29280.325000000001</v>
      </c>
    </row>
    <row r="476" spans="1:6" x14ac:dyDescent="0.3">
      <c r="B476" t="s">
        <v>825</v>
      </c>
      <c r="C476" t="s">
        <v>989</v>
      </c>
      <c r="D476">
        <v>3002037</v>
      </c>
      <c r="E476">
        <v>2</v>
      </c>
      <c r="F476" s="10">
        <v>164.8</v>
      </c>
    </row>
    <row r="477" spans="1:6" x14ac:dyDescent="0.3">
      <c r="B477" t="s">
        <v>325</v>
      </c>
      <c r="C477" t="s">
        <v>989</v>
      </c>
      <c r="D477">
        <v>3001013</v>
      </c>
      <c r="E477">
        <v>7</v>
      </c>
      <c r="F477" s="10">
        <v>125.23</v>
      </c>
    </row>
    <row r="478" spans="1:6" x14ac:dyDescent="0.3">
      <c r="B478" t="s">
        <v>46</v>
      </c>
      <c r="C478" t="s">
        <v>989</v>
      </c>
      <c r="D478">
        <v>5020001</v>
      </c>
      <c r="E478">
        <v>7</v>
      </c>
      <c r="F478" s="10">
        <v>205.45</v>
      </c>
    </row>
    <row r="479" spans="1:6" x14ac:dyDescent="0.3">
      <c r="B479" t="s">
        <v>56</v>
      </c>
      <c r="C479" t="s">
        <v>989</v>
      </c>
      <c r="D479">
        <v>5020002</v>
      </c>
      <c r="E479">
        <v>1</v>
      </c>
      <c r="F479" s="10">
        <v>39.65</v>
      </c>
    </row>
    <row r="480" spans="1:6" x14ac:dyDescent="0.3">
      <c r="A480" t="s">
        <v>951</v>
      </c>
      <c r="B480" t="s">
        <v>195</v>
      </c>
      <c r="C480" t="s">
        <v>989</v>
      </c>
      <c r="D480">
        <v>3002022</v>
      </c>
      <c r="E480">
        <v>2</v>
      </c>
      <c r="F480" s="10">
        <v>106.428</v>
      </c>
    </row>
    <row r="481" spans="1:6" x14ac:dyDescent="0.3">
      <c r="B481" t="s">
        <v>806</v>
      </c>
      <c r="C481" t="s">
        <v>989</v>
      </c>
      <c r="D481">
        <v>1002028</v>
      </c>
      <c r="E481">
        <v>3</v>
      </c>
      <c r="F481" s="10">
        <v>81.878999999999991</v>
      </c>
    </row>
    <row r="482" spans="1:6" x14ac:dyDescent="0.3">
      <c r="B482" t="s">
        <v>175</v>
      </c>
      <c r="C482" t="s">
        <v>989</v>
      </c>
      <c r="D482">
        <v>1001029</v>
      </c>
      <c r="E482">
        <v>8</v>
      </c>
      <c r="F482" s="10">
        <v>296.74400000000003</v>
      </c>
    </row>
    <row r="483" spans="1:6" x14ac:dyDescent="0.3">
      <c r="B483" t="s">
        <v>355</v>
      </c>
      <c r="C483" t="s">
        <v>989</v>
      </c>
      <c r="D483">
        <v>1009001</v>
      </c>
      <c r="E483">
        <v>1</v>
      </c>
      <c r="F483" s="10">
        <v>17.311</v>
      </c>
    </row>
    <row r="484" spans="1:6" x14ac:dyDescent="0.3">
      <c r="B484" t="s">
        <v>325</v>
      </c>
      <c r="C484" t="s">
        <v>989</v>
      </c>
      <c r="D484">
        <v>3001013</v>
      </c>
      <c r="E484">
        <v>11</v>
      </c>
      <c r="F484" s="10">
        <v>137.75300000000001</v>
      </c>
    </row>
    <row r="485" spans="1:6" x14ac:dyDescent="0.3">
      <c r="B485" t="s">
        <v>47</v>
      </c>
      <c r="C485" t="s">
        <v>989</v>
      </c>
      <c r="D485">
        <v>3001044</v>
      </c>
      <c r="E485">
        <v>6</v>
      </c>
      <c r="F485" s="10">
        <v>112.68599999999998</v>
      </c>
    </row>
    <row r="486" spans="1:6" x14ac:dyDescent="0.3">
      <c r="D486">
        <v>3001131</v>
      </c>
      <c r="E486">
        <v>10</v>
      </c>
      <c r="F486" s="10">
        <v>187.80999999999997</v>
      </c>
    </row>
    <row r="487" spans="1:6" x14ac:dyDescent="0.3">
      <c r="A487" t="s">
        <v>952</v>
      </c>
      <c r="B487" t="s">
        <v>8</v>
      </c>
      <c r="C487" t="s">
        <v>97</v>
      </c>
      <c r="D487">
        <v>5021001</v>
      </c>
      <c r="E487">
        <v>7</v>
      </c>
      <c r="F487" s="10">
        <v>748.03750000000002</v>
      </c>
    </row>
    <row r="488" spans="1:6" x14ac:dyDescent="0.3">
      <c r="A488" t="s">
        <v>953</v>
      </c>
      <c r="B488" t="s">
        <v>650</v>
      </c>
      <c r="C488" t="s">
        <v>989</v>
      </c>
      <c r="D488">
        <v>2003003</v>
      </c>
      <c r="E488">
        <v>1</v>
      </c>
      <c r="F488" s="10">
        <v>0</v>
      </c>
    </row>
    <row r="489" spans="1:6" x14ac:dyDescent="0.3">
      <c r="B489" t="s">
        <v>864</v>
      </c>
      <c r="C489" t="s">
        <v>989</v>
      </c>
      <c r="D489">
        <v>5020020</v>
      </c>
      <c r="E489">
        <v>1</v>
      </c>
      <c r="F489" s="10">
        <v>82.4</v>
      </c>
    </row>
    <row r="490" spans="1:6" x14ac:dyDescent="0.3">
      <c r="B490" t="s">
        <v>99</v>
      </c>
      <c r="C490" t="s">
        <v>989</v>
      </c>
      <c r="D490">
        <v>3002047</v>
      </c>
      <c r="E490">
        <v>2</v>
      </c>
      <c r="F490" s="10">
        <v>131.84</v>
      </c>
    </row>
    <row r="491" spans="1:6" x14ac:dyDescent="0.3">
      <c r="B491" t="s">
        <v>756</v>
      </c>
      <c r="C491" t="s">
        <v>989</v>
      </c>
      <c r="D491">
        <v>5020021</v>
      </c>
      <c r="E491">
        <v>1</v>
      </c>
      <c r="F491" s="10">
        <v>96</v>
      </c>
    </row>
    <row r="492" spans="1:6" x14ac:dyDescent="0.3">
      <c r="B492" t="s">
        <v>113</v>
      </c>
      <c r="C492" t="s">
        <v>89</v>
      </c>
      <c r="D492">
        <v>5030228</v>
      </c>
      <c r="E492">
        <v>37</v>
      </c>
      <c r="F492" s="10">
        <v>6246.8000000000011</v>
      </c>
    </row>
    <row r="493" spans="1:6" x14ac:dyDescent="0.3">
      <c r="B493" t="s">
        <v>157</v>
      </c>
      <c r="C493" t="s">
        <v>989</v>
      </c>
      <c r="D493">
        <v>4801003</v>
      </c>
      <c r="E493">
        <v>4</v>
      </c>
      <c r="F493" s="10">
        <v>148.06400000000002</v>
      </c>
    </row>
    <row r="494" spans="1:6" x14ac:dyDescent="0.3">
      <c r="B494" t="s">
        <v>155</v>
      </c>
      <c r="C494" t="s">
        <v>89</v>
      </c>
      <c r="D494">
        <v>5030234</v>
      </c>
      <c r="E494">
        <v>5</v>
      </c>
      <c r="F494" s="10">
        <v>717.5</v>
      </c>
    </row>
    <row r="495" spans="1:6" x14ac:dyDescent="0.3">
      <c r="B495" t="s">
        <v>291</v>
      </c>
      <c r="C495" t="s">
        <v>89</v>
      </c>
      <c r="D495">
        <v>5030226</v>
      </c>
      <c r="E495">
        <v>4</v>
      </c>
      <c r="F495" s="10">
        <v>620</v>
      </c>
    </row>
    <row r="496" spans="1:6" x14ac:dyDescent="0.3">
      <c r="B496" t="s">
        <v>300</v>
      </c>
      <c r="C496" t="s">
        <v>97</v>
      </c>
      <c r="D496">
        <v>5022017</v>
      </c>
      <c r="E496">
        <v>3</v>
      </c>
      <c r="F496" s="10">
        <v>1375.0500000000002</v>
      </c>
    </row>
    <row r="497" spans="1:6" x14ac:dyDescent="0.3">
      <c r="B497" t="s">
        <v>456</v>
      </c>
      <c r="C497" t="s">
        <v>97</v>
      </c>
      <c r="D497">
        <v>5022019</v>
      </c>
      <c r="E497">
        <v>2</v>
      </c>
      <c r="F497" s="10">
        <v>1400</v>
      </c>
    </row>
    <row r="498" spans="1:6" x14ac:dyDescent="0.3">
      <c r="B498" t="s">
        <v>309</v>
      </c>
      <c r="C498" t="s">
        <v>97</v>
      </c>
      <c r="D498">
        <v>5022014</v>
      </c>
      <c r="E498">
        <v>1</v>
      </c>
      <c r="F498" s="10">
        <v>298.7</v>
      </c>
    </row>
    <row r="499" spans="1:6" x14ac:dyDescent="0.3">
      <c r="B499" t="s">
        <v>341</v>
      </c>
      <c r="C499" t="s">
        <v>989</v>
      </c>
      <c r="D499">
        <v>5030028</v>
      </c>
      <c r="E499">
        <v>52</v>
      </c>
      <c r="F499" s="10">
        <v>1499.68</v>
      </c>
    </row>
    <row r="500" spans="1:6" x14ac:dyDescent="0.3">
      <c r="B500" t="s">
        <v>141</v>
      </c>
      <c r="C500" t="s">
        <v>989</v>
      </c>
      <c r="D500">
        <v>5031009</v>
      </c>
      <c r="E500">
        <v>6</v>
      </c>
      <c r="F500" s="10">
        <v>376.36199999999997</v>
      </c>
    </row>
    <row r="501" spans="1:6" x14ac:dyDescent="0.3">
      <c r="B501" t="s">
        <v>52</v>
      </c>
      <c r="C501" t="s">
        <v>989</v>
      </c>
      <c r="D501">
        <v>5020008</v>
      </c>
      <c r="E501">
        <v>188</v>
      </c>
      <c r="F501" s="10">
        <v>4976.96</v>
      </c>
    </row>
    <row r="502" spans="1:6" x14ac:dyDescent="0.3">
      <c r="B502" t="s">
        <v>276</v>
      </c>
      <c r="C502" t="s">
        <v>97</v>
      </c>
      <c r="D502">
        <v>5021026</v>
      </c>
      <c r="E502">
        <v>141</v>
      </c>
      <c r="F502" s="10">
        <v>15067.612499999999</v>
      </c>
    </row>
    <row r="503" spans="1:6" x14ac:dyDescent="0.3">
      <c r="B503" t="s">
        <v>617</v>
      </c>
      <c r="C503" t="s">
        <v>97</v>
      </c>
      <c r="D503">
        <v>5021026</v>
      </c>
      <c r="E503">
        <v>1</v>
      </c>
      <c r="F503" s="10">
        <v>106.8625</v>
      </c>
    </row>
    <row r="504" spans="1:6" x14ac:dyDescent="0.3">
      <c r="B504" t="s">
        <v>273</v>
      </c>
      <c r="C504" t="s">
        <v>989</v>
      </c>
      <c r="D504">
        <v>5022012</v>
      </c>
      <c r="E504">
        <v>4</v>
      </c>
      <c r="F504" s="10">
        <v>51</v>
      </c>
    </row>
    <row r="505" spans="1:6" x14ac:dyDescent="0.3">
      <c r="A505" t="s">
        <v>954</v>
      </c>
      <c r="B505" t="s">
        <v>8</v>
      </c>
      <c r="C505" t="s">
        <v>97</v>
      </c>
      <c r="D505">
        <v>5021001</v>
      </c>
      <c r="E505">
        <v>12</v>
      </c>
      <c r="F505" s="10">
        <v>1282.3499999999999</v>
      </c>
    </row>
    <row r="506" spans="1:6" x14ac:dyDescent="0.3">
      <c r="A506" t="s">
        <v>955</v>
      </c>
      <c r="B506" t="s">
        <v>605</v>
      </c>
      <c r="C506" t="s">
        <v>989</v>
      </c>
      <c r="D506">
        <v>4001301</v>
      </c>
      <c r="E506">
        <v>4</v>
      </c>
      <c r="F506" s="10">
        <v>162</v>
      </c>
    </row>
    <row r="507" spans="1:6" x14ac:dyDescent="0.3">
      <c r="B507" t="s">
        <v>138</v>
      </c>
      <c r="C507" t="s">
        <v>989</v>
      </c>
      <c r="D507">
        <v>3001070</v>
      </c>
      <c r="E507">
        <v>30</v>
      </c>
      <c r="F507" s="10">
        <v>270</v>
      </c>
    </row>
    <row r="508" spans="1:6" x14ac:dyDescent="0.3">
      <c r="B508" t="s">
        <v>102</v>
      </c>
      <c r="C508" t="s">
        <v>989</v>
      </c>
      <c r="D508">
        <v>3001071</v>
      </c>
      <c r="E508">
        <v>20</v>
      </c>
      <c r="F508" s="10">
        <v>240</v>
      </c>
    </row>
    <row r="509" spans="1:6" x14ac:dyDescent="0.3">
      <c r="B509" t="s">
        <v>960</v>
      </c>
      <c r="C509" t="s">
        <v>989</v>
      </c>
      <c r="D509">
        <v>5040032</v>
      </c>
      <c r="E509">
        <v>1</v>
      </c>
      <c r="F509" s="10">
        <v>67.5</v>
      </c>
    </row>
    <row r="510" spans="1:6" x14ac:dyDescent="0.3">
      <c r="B510" t="s">
        <v>965</v>
      </c>
      <c r="C510" t="s">
        <v>989</v>
      </c>
      <c r="D510">
        <v>5040032</v>
      </c>
      <c r="E510">
        <v>4</v>
      </c>
      <c r="F510" s="10">
        <v>936</v>
      </c>
    </row>
    <row r="511" spans="1:6" x14ac:dyDescent="0.3">
      <c r="B511" t="s">
        <v>315</v>
      </c>
      <c r="C511" t="s">
        <v>989</v>
      </c>
      <c r="D511">
        <v>5040256</v>
      </c>
      <c r="E511">
        <v>3</v>
      </c>
      <c r="F511" s="10">
        <v>78.795000000000002</v>
      </c>
    </row>
    <row r="512" spans="1:6" x14ac:dyDescent="0.3">
      <c r="B512" t="s">
        <v>961</v>
      </c>
      <c r="C512" t="s">
        <v>989</v>
      </c>
      <c r="D512">
        <v>5040032</v>
      </c>
      <c r="E512">
        <v>2</v>
      </c>
      <c r="F512" s="10">
        <v>485.77499999999998</v>
      </c>
    </row>
    <row r="513" spans="2:6" x14ac:dyDescent="0.3">
      <c r="B513" t="s">
        <v>967</v>
      </c>
      <c r="C513" t="s">
        <v>989</v>
      </c>
      <c r="D513">
        <v>5040032</v>
      </c>
      <c r="E513">
        <v>1</v>
      </c>
      <c r="F513" s="10">
        <v>207.9</v>
      </c>
    </row>
    <row r="514" spans="2:6" x14ac:dyDescent="0.3">
      <c r="B514" t="s">
        <v>957</v>
      </c>
      <c r="C514" t="s">
        <v>989</v>
      </c>
      <c r="D514">
        <v>4001008</v>
      </c>
      <c r="E514">
        <v>1</v>
      </c>
      <c r="F514" s="10">
        <v>184.27500000000001</v>
      </c>
    </row>
    <row r="515" spans="2:6" x14ac:dyDescent="0.3">
      <c r="B515" t="s">
        <v>586</v>
      </c>
      <c r="C515" t="s">
        <v>989</v>
      </c>
      <c r="D515">
        <v>4001235</v>
      </c>
      <c r="E515">
        <v>1</v>
      </c>
      <c r="F515" s="10">
        <v>13.5</v>
      </c>
    </row>
    <row r="516" spans="2:6" x14ac:dyDescent="0.3">
      <c r="B516" t="s">
        <v>321</v>
      </c>
      <c r="C516" t="s">
        <v>512</v>
      </c>
      <c r="D516">
        <v>5040011</v>
      </c>
      <c r="E516">
        <v>3</v>
      </c>
      <c r="F516" s="10">
        <v>1674</v>
      </c>
    </row>
    <row r="517" spans="2:6" x14ac:dyDescent="0.3">
      <c r="B517" t="s">
        <v>374</v>
      </c>
      <c r="C517" t="s">
        <v>989</v>
      </c>
      <c r="D517">
        <v>4001156</v>
      </c>
      <c r="E517">
        <v>1</v>
      </c>
      <c r="F517" s="10">
        <v>140.57</v>
      </c>
    </row>
    <row r="518" spans="2:6" x14ac:dyDescent="0.3">
      <c r="B518" t="s">
        <v>964</v>
      </c>
      <c r="C518" t="s">
        <v>989</v>
      </c>
      <c r="D518">
        <v>5040032</v>
      </c>
      <c r="E518">
        <v>4</v>
      </c>
      <c r="F518" s="10">
        <v>450</v>
      </c>
    </row>
    <row r="519" spans="2:6" x14ac:dyDescent="0.3">
      <c r="B519" t="s">
        <v>958</v>
      </c>
      <c r="C519" t="s">
        <v>989</v>
      </c>
      <c r="D519">
        <v>5040032</v>
      </c>
      <c r="E519">
        <v>2</v>
      </c>
      <c r="F519" s="10">
        <v>4.5</v>
      </c>
    </row>
    <row r="520" spans="2:6" x14ac:dyDescent="0.3">
      <c r="B520" t="s">
        <v>18</v>
      </c>
      <c r="C520" t="s">
        <v>89</v>
      </c>
      <c r="D520">
        <v>5030229</v>
      </c>
      <c r="E520">
        <v>12</v>
      </c>
      <c r="F520" s="10">
        <v>3540</v>
      </c>
    </row>
    <row r="521" spans="2:6" x14ac:dyDescent="0.3">
      <c r="B521" t="s">
        <v>375</v>
      </c>
      <c r="C521" t="s">
        <v>512</v>
      </c>
      <c r="D521">
        <v>5040216</v>
      </c>
      <c r="E521">
        <v>3</v>
      </c>
      <c r="F521" s="10">
        <v>337.5</v>
      </c>
    </row>
    <row r="522" spans="2:6" x14ac:dyDescent="0.3">
      <c r="B522" t="s">
        <v>469</v>
      </c>
      <c r="C522" t="s">
        <v>97</v>
      </c>
      <c r="D522">
        <v>5021010</v>
      </c>
      <c r="E522">
        <v>1</v>
      </c>
      <c r="F522" s="10">
        <v>576.79999999999995</v>
      </c>
    </row>
    <row r="523" spans="2:6" x14ac:dyDescent="0.3">
      <c r="B523" t="s">
        <v>962</v>
      </c>
      <c r="C523" t="s">
        <v>989</v>
      </c>
      <c r="D523">
        <v>5040032</v>
      </c>
      <c r="E523">
        <v>4</v>
      </c>
      <c r="F523" s="10">
        <v>7200</v>
      </c>
    </row>
    <row r="524" spans="2:6" x14ac:dyDescent="0.3">
      <c r="B524" t="s">
        <v>969</v>
      </c>
      <c r="C524" t="s">
        <v>989</v>
      </c>
      <c r="D524">
        <v>2002100</v>
      </c>
      <c r="E524">
        <v>3</v>
      </c>
      <c r="F524" s="10">
        <v>105.11099999999999</v>
      </c>
    </row>
    <row r="525" spans="2:6" x14ac:dyDescent="0.3">
      <c r="B525" t="s">
        <v>970</v>
      </c>
      <c r="C525" t="s">
        <v>989</v>
      </c>
      <c r="D525">
        <v>2002112</v>
      </c>
      <c r="E525">
        <v>3</v>
      </c>
      <c r="F525" s="10">
        <v>70.875</v>
      </c>
    </row>
    <row r="526" spans="2:6" x14ac:dyDescent="0.3">
      <c r="B526" t="s">
        <v>13</v>
      </c>
      <c r="C526" t="s">
        <v>989</v>
      </c>
      <c r="D526">
        <v>2002069</v>
      </c>
      <c r="E526">
        <v>3</v>
      </c>
      <c r="F526" s="10">
        <v>160.62299999999999</v>
      </c>
    </row>
    <row r="527" spans="2:6" x14ac:dyDescent="0.3">
      <c r="B527" t="s">
        <v>141</v>
      </c>
      <c r="C527" t="s">
        <v>989</v>
      </c>
      <c r="D527">
        <v>5031009</v>
      </c>
      <c r="E527">
        <v>20</v>
      </c>
      <c r="F527" s="10">
        <v>1612.98</v>
      </c>
    </row>
    <row r="528" spans="2:6" x14ac:dyDescent="0.3">
      <c r="B528" t="s">
        <v>800</v>
      </c>
      <c r="C528" t="s">
        <v>989</v>
      </c>
      <c r="D528">
        <v>5031021</v>
      </c>
      <c r="E528">
        <v>4</v>
      </c>
      <c r="F528" s="10">
        <v>159.44399999999999</v>
      </c>
    </row>
    <row r="529" spans="1:6" x14ac:dyDescent="0.3">
      <c r="B529" t="s">
        <v>175</v>
      </c>
      <c r="C529" t="s">
        <v>989</v>
      </c>
      <c r="D529">
        <v>1001029</v>
      </c>
      <c r="E529">
        <v>38</v>
      </c>
      <c r="F529" s="10">
        <v>1917.6659999999999</v>
      </c>
    </row>
    <row r="530" spans="1:6" x14ac:dyDescent="0.3">
      <c r="B530" t="s">
        <v>963</v>
      </c>
      <c r="C530" t="s">
        <v>989</v>
      </c>
      <c r="D530">
        <v>5040032</v>
      </c>
      <c r="E530">
        <v>4</v>
      </c>
      <c r="F530" s="10">
        <v>216</v>
      </c>
    </row>
    <row r="531" spans="1:6" x14ac:dyDescent="0.3">
      <c r="B531" t="s">
        <v>604</v>
      </c>
      <c r="C531" t="s">
        <v>989</v>
      </c>
      <c r="D531">
        <v>5040307</v>
      </c>
      <c r="E531">
        <v>1</v>
      </c>
      <c r="F531" s="10">
        <v>166.72499999999999</v>
      </c>
    </row>
    <row r="532" spans="1:6" x14ac:dyDescent="0.3">
      <c r="B532" t="s">
        <v>204</v>
      </c>
      <c r="C532" t="s">
        <v>989</v>
      </c>
      <c r="D532">
        <v>5040032</v>
      </c>
      <c r="E532">
        <v>8</v>
      </c>
      <c r="F532" s="10">
        <v>324</v>
      </c>
    </row>
    <row r="533" spans="1:6" x14ac:dyDescent="0.3">
      <c r="B533" t="s">
        <v>959</v>
      </c>
      <c r="C533" t="s">
        <v>989</v>
      </c>
      <c r="D533">
        <v>5040032</v>
      </c>
      <c r="E533">
        <v>8</v>
      </c>
      <c r="F533" s="10">
        <v>86.4</v>
      </c>
    </row>
    <row r="534" spans="1:6" x14ac:dyDescent="0.3">
      <c r="B534" t="s">
        <v>966</v>
      </c>
      <c r="C534" t="s">
        <v>989</v>
      </c>
      <c r="D534">
        <v>4101022</v>
      </c>
      <c r="E534">
        <v>1</v>
      </c>
      <c r="F534" s="10">
        <v>3.4</v>
      </c>
    </row>
    <row r="535" spans="1:6" x14ac:dyDescent="0.3">
      <c r="B535" t="s">
        <v>297</v>
      </c>
      <c r="C535" t="s">
        <v>97</v>
      </c>
      <c r="D535">
        <v>5022009</v>
      </c>
      <c r="E535">
        <v>89</v>
      </c>
      <c r="F535" s="10">
        <v>9510.7625000000025</v>
      </c>
    </row>
    <row r="536" spans="1:6" x14ac:dyDescent="0.3">
      <c r="B536" t="s">
        <v>968</v>
      </c>
      <c r="C536" t="s">
        <v>989</v>
      </c>
      <c r="D536">
        <v>5030017</v>
      </c>
      <c r="E536">
        <v>12</v>
      </c>
      <c r="F536" s="10">
        <v>480</v>
      </c>
    </row>
    <row r="537" spans="1:6" x14ac:dyDescent="0.3">
      <c r="B537" t="s">
        <v>48</v>
      </c>
      <c r="C537" t="s">
        <v>989</v>
      </c>
      <c r="D537">
        <v>3098016</v>
      </c>
      <c r="E537">
        <v>40</v>
      </c>
      <c r="F537" s="10">
        <v>684</v>
      </c>
    </row>
    <row r="538" spans="1:6" x14ac:dyDescent="0.3">
      <c r="B538" t="s">
        <v>33</v>
      </c>
      <c r="C538" t="s">
        <v>89</v>
      </c>
      <c r="D538">
        <v>5030005</v>
      </c>
      <c r="E538">
        <v>4</v>
      </c>
      <c r="F538" s="10">
        <v>702</v>
      </c>
    </row>
    <row r="539" spans="1:6" x14ac:dyDescent="0.3">
      <c r="B539" t="s">
        <v>79</v>
      </c>
      <c r="C539" t="s">
        <v>989</v>
      </c>
      <c r="D539">
        <v>4001227</v>
      </c>
      <c r="E539">
        <v>1</v>
      </c>
      <c r="F539" s="10">
        <v>13.5</v>
      </c>
    </row>
    <row r="540" spans="1:6" x14ac:dyDescent="0.3">
      <c r="B540" t="s">
        <v>956</v>
      </c>
      <c r="C540" t="s">
        <v>989</v>
      </c>
      <c r="D540">
        <v>5040032</v>
      </c>
      <c r="E540">
        <v>1</v>
      </c>
      <c r="F540" s="10">
        <v>85.5</v>
      </c>
    </row>
    <row r="541" spans="1:6" x14ac:dyDescent="0.3">
      <c r="A541" t="s">
        <v>971</v>
      </c>
      <c r="B541" t="s">
        <v>8</v>
      </c>
      <c r="C541" t="s">
        <v>97</v>
      </c>
      <c r="D541">
        <v>5021001</v>
      </c>
      <c r="E541">
        <v>3</v>
      </c>
      <c r="F541" s="10">
        <v>320.58749999999998</v>
      </c>
    </row>
    <row r="542" spans="1:6" x14ac:dyDescent="0.3">
      <c r="A542" t="s">
        <v>972</v>
      </c>
      <c r="B542" t="s">
        <v>200</v>
      </c>
      <c r="C542" t="s">
        <v>989</v>
      </c>
      <c r="D542">
        <v>5010016</v>
      </c>
      <c r="E542">
        <v>9</v>
      </c>
      <c r="F542" s="10">
        <v>330.27749999999997</v>
      </c>
    </row>
    <row r="543" spans="1:6" x14ac:dyDescent="0.3">
      <c r="B543" t="s">
        <v>52</v>
      </c>
      <c r="C543" t="s">
        <v>989</v>
      </c>
      <c r="D543">
        <v>5020008</v>
      </c>
      <c r="E543">
        <v>10</v>
      </c>
      <c r="F543" s="10">
        <v>247.2</v>
      </c>
    </row>
    <row r="544" spans="1:6" x14ac:dyDescent="0.3">
      <c r="B544" t="s">
        <v>174</v>
      </c>
      <c r="C544" t="s">
        <v>989</v>
      </c>
      <c r="D544">
        <v>5010013</v>
      </c>
      <c r="E544">
        <v>6</v>
      </c>
      <c r="F544" s="10">
        <v>339.9</v>
      </c>
    </row>
    <row r="545" spans="1:6" x14ac:dyDescent="0.3">
      <c r="B545" t="s">
        <v>297</v>
      </c>
      <c r="C545" t="s">
        <v>97</v>
      </c>
      <c r="D545">
        <v>5022009</v>
      </c>
      <c r="E545">
        <v>16</v>
      </c>
      <c r="F545" s="10">
        <v>1367.84</v>
      </c>
    </row>
    <row r="546" spans="1:6" x14ac:dyDescent="0.3">
      <c r="A546" t="s">
        <v>973</v>
      </c>
      <c r="B546" t="s">
        <v>291</v>
      </c>
      <c r="C546" t="s">
        <v>89</v>
      </c>
      <c r="D546">
        <v>5030226</v>
      </c>
      <c r="E546">
        <v>20</v>
      </c>
      <c r="F546" s="10">
        <v>2635</v>
      </c>
    </row>
    <row r="547" spans="1:6" x14ac:dyDescent="0.3">
      <c r="B547" t="s">
        <v>832</v>
      </c>
      <c r="C547" t="s">
        <v>989</v>
      </c>
      <c r="D547">
        <v>5022059</v>
      </c>
      <c r="E547">
        <v>1</v>
      </c>
      <c r="F547" s="10">
        <v>1813.5</v>
      </c>
    </row>
    <row r="548" spans="1:6" x14ac:dyDescent="0.3">
      <c r="B548" t="s">
        <v>341</v>
      </c>
      <c r="C548" t="s">
        <v>989</v>
      </c>
      <c r="D548">
        <v>5030028</v>
      </c>
      <c r="E548">
        <v>7</v>
      </c>
      <c r="F548" s="10">
        <v>171.59799999999998</v>
      </c>
    </row>
    <row r="549" spans="1:6" x14ac:dyDescent="0.3">
      <c r="B549" t="s">
        <v>50</v>
      </c>
      <c r="C549" t="s">
        <v>97</v>
      </c>
      <c r="D549">
        <v>5021009</v>
      </c>
      <c r="E549">
        <v>7</v>
      </c>
      <c r="F549" s="10">
        <v>2027.8125</v>
      </c>
    </row>
    <row r="550" spans="1:6" x14ac:dyDescent="0.3">
      <c r="B550" t="s">
        <v>51</v>
      </c>
      <c r="C550" t="s">
        <v>97</v>
      </c>
      <c r="D550">
        <v>5021016</v>
      </c>
      <c r="E550">
        <v>2</v>
      </c>
      <c r="F550" s="10">
        <v>877.5</v>
      </c>
    </row>
    <row r="551" spans="1:6" x14ac:dyDescent="0.3">
      <c r="B551" t="s">
        <v>306</v>
      </c>
      <c r="C551" t="s">
        <v>97</v>
      </c>
      <c r="D551">
        <v>5021020</v>
      </c>
      <c r="E551">
        <v>1</v>
      </c>
      <c r="F551" s="10">
        <v>825</v>
      </c>
    </row>
    <row r="552" spans="1:6" x14ac:dyDescent="0.3">
      <c r="B552" t="s">
        <v>153</v>
      </c>
      <c r="C552" t="s">
        <v>97</v>
      </c>
      <c r="D552">
        <v>5021005</v>
      </c>
      <c r="E552">
        <v>1</v>
      </c>
      <c r="F552" s="10">
        <v>224.02500000000001</v>
      </c>
    </row>
    <row r="553" spans="1:6" x14ac:dyDescent="0.3">
      <c r="B553" t="s">
        <v>297</v>
      </c>
      <c r="C553" t="s">
        <v>97</v>
      </c>
      <c r="D553">
        <v>5022009</v>
      </c>
      <c r="E553">
        <v>33</v>
      </c>
      <c r="F553" s="10">
        <v>2644.8468749999993</v>
      </c>
    </row>
    <row r="554" spans="1:6" x14ac:dyDescent="0.3">
      <c r="B554" t="s">
        <v>273</v>
      </c>
      <c r="C554" t="s">
        <v>989</v>
      </c>
      <c r="D554">
        <v>5022012</v>
      </c>
      <c r="E554">
        <v>2</v>
      </c>
      <c r="F554" s="10">
        <v>19.875</v>
      </c>
    </row>
    <row r="555" spans="1:6" x14ac:dyDescent="0.3">
      <c r="A555" t="s">
        <v>974</v>
      </c>
      <c r="B555" t="s">
        <v>975</v>
      </c>
      <c r="C555" t="s">
        <v>989</v>
      </c>
      <c r="D555">
        <v>2098001</v>
      </c>
      <c r="E555">
        <v>7</v>
      </c>
      <c r="F555" s="10">
        <v>2126.9500000000003</v>
      </c>
    </row>
    <row r="556" spans="1:6" x14ac:dyDescent="0.3">
      <c r="B556" t="s">
        <v>18</v>
      </c>
      <c r="C556" t="s">
        <v>89</v>
      </c>
      <c r="D556">
        <v>5030229</v>
      </c>
      <c r="E556">
        <v>31</v>
      </c>
      <c r="F556" s="10">
        <v>9056.5</v>
      </c>
    </row>
    <row r="557" spans="1:6" x14ac:dyDescent="0.3">
      <c r="B557" t="s">
        <v>341</v>
      </c>
      <c r="C557" t="s">
        <v>989</v>
      </c>
      <c r="D557">
        <v>5030028</v>
      </c>
      <c r="E557">
        <v>52</v>
      </c>
      <c r="F557" s="10">
        <v>1499.68</v>
      </c>
    </row>
    <row r="558" spans="1:6" x14ac:dyDescent="0.3">
      <c r="B558" t="s">
        <v>115</v>
      </c>
      <c r="C558" t="s">
        <v>97</v>
      </c>
      <c r="D558">
        <v>5021011</v>
      </c>
      <c r="E558">
        <v>1</v>
      </c>
      <c r="F558" s="10">
        <v>458.35</v>
      </c>
    </row>
    <row r="559" spans="1:6" x14ac:dyDescent="0.3">
      <c r="B559" t="s">
        <v>256</v>
      </c>
      <c r="C559" t="s">
        <v>97</v>
      </c>
      <c r="D559">
        <v>5021017</v>
      </c>
      <c r="E559">
        <v>2</v>
      </c>
      <c r="F559" s="10">
        <v>1400</v>
      </c>
    </row>
    <row r="560" spans="1:6" x14ac:dyDescent="0.3">
      <c r="B560" t="s">
        <v>306</v>
      </c>
      <c r="C560" t="s">
        <v>97</v>
      </c>
      <c r="D560">
        <v>5021020</v>
      </c>
      <c r="E560">
        <v>2</v>
      </c>
      <c r="F560" s="10">
        <v>2200</v>
      </c>
    </row>
    <row r="561" spans="1:6" x14ac:dyDescent="0.3">
      <c r="B561" t="s">
        <v>297</v>
      </c>
      <c r="C561" t="s">
        <v>97</v>
      </c>
      <c r="D561">
        <v>5022009</v>
      </c>
      <c r="E561">
        <v>11</v>
      </c>
      <c r="F561" s="10">
        <v>1175.4875</v>
      </c>
    </row>
    <row r="562" spans="1:6" x14ac:dyDescent="0.3">
      <c r="A562" t="s">
        <v>976</v>
      </c>
      <c r="B562" t="s">
        <v>258</v>
      </c>
      <c r="C562" t="s">
        <v>989</v>
      </c>
      <c r="D562">
        <v>5020003</v>
      </c>
      <c r="E562">
        <v>2</v>
      </c>
      <c r="F562" s="10">
        <v>133.9</v>
      </c>
    </row>
    <row r="563" spans="1:6" x14ac:dyDescent="0.3">
      <c r="B563" t="s">
        <v>100</v>
      </c>
      <c r="C563" t="s">
        <v>989</v>
      </c>
      <c r="D563">
        <v>3002046</v>
      </c>
      <c r="E563">
        <v>3</v>
      </c>
      <c r="F563" s="10">
        <v>228.06</v>
      </c>
    </row>
    <row r="564" spans="1:6" x14ac:dyDescent="0.3">
      <c r="B564" t="s">
        <v>977</v>
      </c>
      <c r="C564" t="s">
        <v>989</v>
      </c>
      <c r="D564">
        <v>5050001</v>
      </c>
      <c r="E564">
        <v>2</v>
      </c>
      <c r="F564" s="10">
        <v>99</v>
      </c>
    </row>
    <row r="565" spans="1:6" x14ac:dyDescent="0.3">
      <c r="B565" t="s">
        <v>157</v>
      </c>
      <c r="C565" t="s">
        <v>989</v>
      </c>
      <c r="D565">
        <v>5010040</v>
      </c>
      <c r="E565">
        <v>7</v>
      </c>
      <c r="F565" s="10">
        <v>370.16</v>
      </c>
    </row>
    <row r="566" spans="1:6" x14ac:dyDescent="0.3">
      <c r="B566" t="s">
        <v>291</v>
      </c>
      <c r="C566" t="s">
        <v>89</v>
      </c>
      <c r="D566">
        <v>5030226</v>
      </c>
      <c r="E566">
        <v>147</v>
      </c>
      <c r="F566" s="10">
        <v>22785</v>
      </c>
    </row>
    <row r="567" spans="1:6" x14ac:dyDescent="0.3">
      <c r="B567" t="s">
        <v>341</v>
      </c>
      <c r="C567" t="s">
        <v>989</v>
      </c>
      <c r="D567">
        <v>5030028</v>
      </c>
      <c r="E567">
        <v>42</v>
      </c>
      <c r="F567" s="10">
        <v>1009.4</v>
      </c>
    </row>
    <row r="568" spans="1:6" x14ac:dyDescent="0.3">
      <c r="B568" t="s">
        <v>50</v>
      </c>
      <c r="C568" t="s">
        <v>97</v>
      </c>
      <c r="D568">
        <v>5021009</v>
      </c>
      <c r="E568">
        <v>20</v>
      </c>
      <c r="F568" s="10">
        <v>7435.3125</v>
      </c>
    </row>
    <row r="569" spans="1:6" x14ac:dyDescent="0.3">
      <c r="B569" t="s">
        <v>51</v>
      </c>
      <c r="C569" t="s">
        <v>97</v>
      </c>
      <c r="D569">
        <v>5021016</v>
      </c>
      <c r="E569">
        <v>7</v>
      </c>
      <c r="F569" s="10">
        <v>3480.75</v>
      </c>
    </row>
    <row r="570" spans="1:6" x14ac:dyDescent="0.3">
      <c r="B570" t="s">
        <v>257</v>
      </c>
      <c r="C570" t="s">
        <v>97</v>
      </c>
      <c r="D570">
        <v>5021019</v>
      </c>
      <c r="E570">
        <v>9</v>
      </c>
      <c r="F570" s="10">
        <v>6885</v>
      </c>
    </row>
    <row r="571" spans="1:6" x14ac:dyDescent="0.3">
      <c r="B571" t="s">
        <v>153</v>
      </c>
      <c r="C571" t="s">
        <v>97</v>
      </c>
      <c r="D571">
        <v>5021005</v>
      </c>
      <c r="E571">
        <v>7</v>
      </c>
      <c r="F571" s="10">
        <v>2090.8999999999996</v>
      </c>
    </row>
    <row r="572" spans="1:6" x14ac:dyDescent="0.3">
      <c r="B572" t="s">
        <v>297</v>
      </c>
      <c r="C572" t="s">
        <v>97</v>
      </c>
      <c r="D572">
        <v>5022009</v>
      </c>
      <c r="E572">
        <v>2</v>
      </c>
      <c r="F572" s="10">
        <v>213.72499999999999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2D643-9252-4A3A-8913-92FBED4C84FB}">
  <dimension ref="A2:E106"/>
  <sheetViews>
    <sheetView tabSelected="1" workbookViewId="0">
      <selection activeCell="B26" sqref="B26"/>
    </sheetView>
  </sheetViews>
  <sheetFormatPr defaultRowHeight="13.2" x14ac:dyDescent="0.25"/>
  <cols>
    <col min="1" max="1" width="10.44140625" style="4" bestFit="1" customWidth="1"/>
    <col min="2" max="2" width="8.88671875" style="3"/>
    <col min="3" max="3" width="57" style="3" bestFit="1" customWidth="1"/>
    <col min="4" max="5" width="12.33203125" style="3" customWidth="1"/>
    <col min="6" max="254" width="8.88671875" style="3"/>
    <col min="255" max="255" width="10.44140625" style="3" bestFit="1" customWidth="1"/>
    <col min="256" max="256" width="8.88671875" style="3"/>
    <col min="257" max="257" width="14.44140625" style="3" customWidth="1"/>
    <col min="258" max="258" width="8.88671875" style="3"/>
    <col min="259" max="260" width="12.33203125" style="3" customWidth="1"/>
    <col min="261" max="510" width="8.88671875" style="3"/>
    <col min="511" max="511" width="10.44140625" style="3" bestFit="1" customWidth="1"/>
    <col min="512" max="512" width="8.88671875" style="3"/>
    <col min="513" max="513" width="14.44140625" style="3" customWidth="1"/>
    <col min="514" max="514" width="8.88671875" style="3"/>
    <col min="515" max="516" width="12.33203125" style="3" customWidth="1"/>
    <col min="517" max="766" width="8.88671875" style="3"/>
    <col min="767" max="767" width="10.44140625" style="3" bestFit="1" customWidth="1"/>
    <col min="768" max="768" width="8.88671875" style="3"/>
    <col min="769" max="769" width="14.44140625" style="3" customWidth="1"/>
    <col min="770" max="770" width="8.88671875" style="3"/>
    <col min="771" max="772" width="12.33203125" style="3" customWidth="1"/>
    <col min="773" max="1022" width="8.88671875" style="3"/>
    <col min="1023" max="1023" width="10.44140625" style="3" bestFit="1" customWidth="1"/>
    <col min="1024" max="1024" width="8.88671875" style="3"/>
    <col min="1025" max="1025" width="14.44140625" style="3" customWidth="1"/>
    <col min="1026" max="1026" width="8.88671875" style="3"/>
    <col min="1027" max="1028" width="12.33203125" style="3" customWidth="1"/>
    <col min="1029" max="1278" width="8.88671875" style="3"/>
    <col min="1279" max="1279" width="10.44140625" style="3" bestFit="1" customWidth="1"/>
    <col min="1280" max="1280" width="8.88671875" style="3"/>
    <col min="1281" max="1281" width="14.44140625" style="3" customWidth="1"/>
    <col min="1282" max="1282" width="8.88671875" style="3"/>
    <col min="1283" max="1284" width="12.33203125" style="3" customWidth="1"/>
    <col min="1285" max="1534" width="8.88671875" style="3"/>
    <col min="1535" max="1535" width="10.44140625" style="3" bestFit="1" customWidth="1"/>
    <col min="1536" max="1536" width="8.88671875" style="3"/>
    <col min="1537" max="1537" width="14.44140625" style="3" customWidth="1"/>
    <col min="1538" max="1538" width="8.88671875" style="3"/>
    <col min="1539" max="1540" width="12.33203125" style="3" customWidth="1"/>
    <col min="1541" max="1790" width="8.88671875" style="3"/>
    <col min="1791" max="1791" width="10.44140625" style="3" bestFit="1" customWidth="1"/>
    <col min="1792" max="1792" width="8.88671875" style="3"/>
    <col min="1793" max="1793" width="14.44140625" style="3" customWidth="1"/>
    <col min="1794" max="1794" width="8.88671875" style="3"/>
    <col min="1795" max="1796" width="12.33203125" style="3" customWidth="1"/>
    <col min="1797" max="2046" width="8.88671875" style="3"/>
    <col min="2047" max="2047" width="10.44140625" style="3" bestFit="1" customWidth="1"/>
    <col min="2048" max="2048" width="8.88671875" style="3"/>
    <col min="2049" max="2049" width="14.44140625" style="3" customWidth="1"/>
    <col min="2050" max="2050" width="8.88671875" style="3"/>
    <col min="2051" max="2052" width="12.33203125" style="3" customWidth="1"/>
    <col min="2053" max="2302" width="8.88671875" style="3"/>
    <col min="2303" max="2303" width="10.44140625" style="3" bestFit="1" customWidth="1"/>
    <col min="2304" max="2304" width="8.88671875" style="3"/>
    <col min="2305" max="2305" width="14.44140625" style="3" customWidth="1"/>
    <col min="2306" max="2306" width="8.88671875" style="3"/>
    <col min="2307" max="2308" width="12.33203125" style="3" customWidth="1"/>
    <col min="2309" max="2558" width="8.88671875" style="3"/>
    <col min="2559" max="2559" width="10.44140625" style="3" bestFit="1" customWidth="1"/>
    <col min="2560" max="2560" width="8.88671875" style="3"/>
    <col min="2561" max="2561" width="14.44140625" style="3" customWidth="1"/>
    <col min="2562" max="2562" width="8.88671875" style="3"/>
    <col min="2563" max="2564" width="12.33203125" style="3" customWidth="1"/>
    <col min="2565" max="2814" width="8.88671875" style="3"/>
    <col min="2815" max="2815" width="10.44140625" style="3" bestFit="1" customWidth="1"/>
    <col min="2816" max="2816" width="8.88671875" style="3"/>
    <col min="2817" max="2817" width="14.44140625" style="3" customWidth="1"/>
    <col min="2818" max="2818" width="8.88671875" style="3"/>
    <col min="2819" max="2820" width="12.33203125" style="3" customWidth="1"/>
    <col min="2821" max="3070" width="8.88671875" style="3"/>
    <col min="3071" max="3071" width="10.44140625" style="3" bestFit="1" customWidth="1"/>
    <col min="3072" max="3072" width="8.88671875" style="3"/>
    <col min="3073" max="3073" width="14.44140625" style="3" customWidth="1"/>
    <col min="3074" max="3074" width="8.88671875" style="3"/>
    <col min="3075" max="3076" width="12.33203125" style="3" customWidth="1"/>
    <col min="3077" max="3326" width="8.88671875" style="3"/>
    <col min="3327" max="3327" width="10.44140625" style="3" bestFit="1" customWidth="1"/>
    <col min="3328" max="3328" width="8.88671875" style="3"/>
    <col min="3329" max="3329" width="14.44140625" style="3" customWidth="1"/>
    <col min="3330" max="3330" width="8.88671875" style="3"/>
    <col min="3331" max="3332" width="12.33203125" style="3" customWidth="1"/>
    <col min="3333" max="3582" width="8.88671875" style="3"/>
    <col min="3583" max="3583" width="10.44140625" style="3" bestFit="1" customWidth="1"/>
    <col min="3584" max="3584" width="8.88671875" style="3"/>
    <col min="3585" max="3585" width="14.44140625" style="3" customWidth="1"/>
    <col min="3586" max="3586" width="8.88671875" style="3"/>
    <col min="3587" max="3588" width="12.33203125" style="3" customWidth="1"/>
    <col min="3589" max="3838" width="8.88671875" style="3"/>
    <col min="3839" max="3839" width="10.44140625" style="3" bestFit="1" customWidth="1"/>
    <col min="3840" max="3840" width="8.88671875" style="3"/>
    <col min="3841" max="3841" width="14.44140625" style="3" customWidth="1"/>
    <col min="3842" max="3842" width="8.88671875" style="3"/>
    <col min="3843" max="3844" width="12.33203125" style="3" customWidth="1"/>
    <col min="3845" max="4094" width="8.88671875" style="3"/>
    <col min="4095" max="4095" width="10.44140625" style="3" bestFit="1" customWidth="1"/>
    <col min="4096" max="4096" width="8.88671875" style="3"/>
    <col min="4097" max="4097" width="14.44140625" style="3" customWidth="1"/>
    <col min="4098" max="4098" width="8.88671875" style="3"/>
    <col min="4099" max="4100" width="12.33203125" style="3" customWidth="1"/>
    <col min="4101" max="4350" width="8.88671875" style="3"/>
    <col min="4351" max="4351" width="10.44140625" style="3" bestFit="1" customWidth="1"/>
    <col min="4352" max="4352" width="8.88671875" style="3"/>
    <col min="4353" max="4353" width="14.44140625" style="3" customWidth="1"/>
    <col min="4354" max="4354" width="8.88671875" style="3"/>
    <col min="4355" max="4356" width="12.33203125" style="3" customWidth="1"/>
    <col min="4357" max="4606" width="8.88671875" style="3"/>
    <col min="4607" max="4607" width="10.44140625" style="3" bestFit="1" customWidth="1"/>
    <col min="4608" max="4608" width="8.88671875" style="3"/>
    <col min="4609" max="4609" width="14.44140625" style="3" customWidth="1"/>
    <col min="4610" max="4610" width="8.88671875" style="3"/>
    <col min="4611" max="4612" width="12.33203125" style="3" customWidth="1"/>
    <col min="4613" max="4862" width="8.88671875" style="3"/>
    <col min="4863" max="4863" width="10.44140625" style="3" bestFit="1" customWidth="1"/>
    <col min="4864" max="4864" width="8.88671875" style="3"/>
    <col min="4865" max="4865" width="14.44140625" style="3" customWidth="1"/>
    <col min="4866" max="4866" width="8.88671875" style="3"/>
    <col min="4867" max="4868" width="12.33203125" style="3" customWidth="1"/>
    <col min="4869" max="5118" width="8.88671875" style="3"/>
    <col min="5119" max="5119" width="10.44140625" style="3" bestFit="1" customWidth="1"/>
    <col min="5120" max="5120" width="8.88671875" style="3"/>
    <col min="5121" max="5121" width="14.44140625" style="3" customWidth="1"/>
    <col min="5122" max="5122" width="8.88671875" style="3"/>
    <col min="5123" max="5124" width="12.33203125" style="3" customWidth="1"/>
    <col min="5125" max="5374" width="8.88671875" style="3"/>
    <col min="5375" max="5375" width="10.44140625" style="3" bestFit="1" customWidth="1"/>
    <col min="5376" max="5376" width="8.88671875" style="3"/>
    <col min="5377" max="5377" width="14.44140625" style="3" customWidth="1"/>
    <col min="5378" max="5378" width="8.88671875" style="3"/>
    <col min="5379" max="5380" width="12.33203125" style="3" customWidth="1"/>
    <col min="5381" max="5630" width="8.88671875" style="3"/>
    <col min="5631" max="5631" width="10.44140625" style="3" bestFit="1" customWidth="1"/>
    <col min="5632" max="5632" width="8.88671875" style="3"/>
    <col min="5633" max="5633" width="14.44140625" style="3" customWidth="1"/>
    <col min="5634" max="5634" width="8.88671875" style="3"/>
    <col min="5635" max="5636" width="12.33203125" style="3" customWidth="1"/>
    <col min="5637" max="5886" width="8.88671875" style="3"/>
    <col min="5887" max="5887" width="10.44140625" style="3" bestFit="1" customWidth="1"/>
    <col min="5888" max="5888" width="8.88671875" style="3"/>
    <col min="5889" max="5889" width="14.44140625" style="3" customWidth="1"/>
    <col min="5890" max="5890" width="8.88671875" style="3"/>
    <col min="5891" max="5892" width="12.33203125" style="3" customWidth="1"/>
    <col min="5893" max="6142" width="8.88671875" style="3"/>
    <col min="6143" max="6143" width="10.44140625" style="3" bestFit="1" customWidth="1"/>
    <col min="6144" max="6144" width="8.88671875" style="3"/>
    <col min="6145" max="6145" width="14.44140625" style="3" customWidth="1"/>
    <col min="6146" max="6146" width="8.88671875" style="3"/>
    <col min="6147" max="6148" width="12.33203125" style="3" customWidth="1"/>
    <col min="6149" max="6398" width="8.88671875" style="3"/>
    <col min="6399" max="6399" width="10.44140625" style="3" bestFit="1" customWidth="1"/>
    <col min="6400" max="6400" width="8.88671875" style="3"/>
    <col min="6401" max="6401" width="14.44140625" style="3" customWidth="1"/>
    <col min="6402" max="6402" width="8.88671875" style="3"/>
    <col min="6403" max="6404" width="12.33203125" style="3" customWidth="1"/>
    <col min="6405" max="6654" width="8.88671875" style="3"/>
    <col min="6655" max="6655" width="10.44140625" style="3" bestFit="1" customWidth="1"/>
    <col min="6656" max="6656" width="8.88671875" style="3"/>
    <col min="6657" max="6657" width="14.44140625" style="3" customWidth="1"/>
    <col min="6658" max="6658" width="8.88671875" style="3"/>
    <col min="6659" max="6660" width="12.33203125" style="3" customWidth="1"/>
    <col min="6661" max="6910" width="8.88671875" style="3"/>
    <col min="6911" max="6911" width="10.44140625" style="3" bestFit="1" customWidth="1"/>
    <col min="6912" max="6912" width="8.88671875" style="3"/>
    <col min="6913" max="6913" width="14.44140625" style="3" customWidth="1"/>
    <col min="6914" max="6914" width="8.88671875" style="3"/>
    <col min="6915" max="6916" width="12.33203125" style="3" customWidth="1"/>
    <col min="6917" max="7166" width="8.88671875" style="3"/>
    <col min="7167" max="7167" width="10.44140625" style="3" bestFit="1" customWidth="1"/>
    <col min="7168" max="7168" width="8.88671875" style="3"/>
    <col min="7169" max="7169" width="14.44140625" style="3" customWidth="1"/>
    <col min="7170" max="7170" width="8.88671875" style="3"/>
    <col min="7171" max="7172" width="12.33203125" style="3" customWidth="1"/>
    <col min="7173" max="7422" width="8.88671875" style="3"/>
    <col min="7423" max="7423" width="10.44140625" style="3" bestFit="1" customWidth="1"/>
    <col min="7424" max="7424" width="8.88671875" style="3"/>
    <col min="7425" max="7425" width="14.44140625" style="3" customWidth="1"/>
    <col min="7426" max="7426" width="8.88671875" style="3"/>
    <col min="7427" max="7428" width="12.33203125" style="3" customWidth="1"/>
    <col min="7429" max="7678" width="8.88671875" style="3"/>
    <col min="7679" max="7679" width="10.44140625" style="3" bestFit="1" customWidth="1"/>
    <col min="7680" max="7680" width="8.88671875" style="3"/>
    <col min="7681" max="7681" width="14.44140625" style="3" customWidth="1"/>
    <col min="7682" max="7682" width="8.88671875" style="3"/>
    <col min="7683" max="7684" width="12.33203125" style="3" customWidth="1"/>
    <col min="7685" max="7934" width="8.88671875" style="3"/>
    <col min="7935" max="7935" width="10.44140625" style="3" bestFit="1" customWidth="1"/>
    <col min="7936" max="7936" width="8.88671875" style="3"/>
    <col min="7937" max="7937" width="14.44140625" style="3" customWidth="1"/>
    <col min="7938" max="7938" width="8.88671875" style="3"/>
    <col min="7939" max="7940" width="12.33203125" style="3" customWidth="1"/>
    <col min="7941" max="8190" width="8.88671875" style="3"/>
    <col min="8191" max="8191" width="10.44140625" style="3" bestFit="1" customWidth="1"/>
    <col min="8192" max="8192" width="8.88671875" style="3"/>
    <col min="8193" max="8193" width="14.44140625" style="3" customWidth="1"/>
    <col min="8194" max="8194" width="8.88671875" style="3"/>
    <col min="8195" max="8196" width="12.33203125" style="3" customWidth="1"/>
    <col min="8197" max="8446" width="8.88671875" style="3"/>
    <col min="8447" max="8447" width="10.44140625" style="3" bestFit="1" customWidth="1"/>
    <col min="8448" max="8448" width="8.88671875" style="3"/>
    <col min="8449" max="8449" width="14.44140625" style="3" customWidth="1"/>
    <col min="8450" max="8450" width="8.88671875" style="3"/>
    <col min="8451" max="8452" width="12.33203125" style="3" customWidth="1"/>
    <col min="8453" max="8702" width="8.88671875" style="3"/>
    <col min="8703" max="8703" width="10.44140625" style="3" bestFit="1" customWidth="1"/>
    <col min="8704" max="8704" width="8.88671875" style="3"/>
    <col min="8705" max="8705" width="14.44140625" style="3" customWidth="1"/>
    <col min="8706" max="8706" width="8.88671875" style="3"/>
    <col min="8707" max="8708" width="12.33203125" style="3" customWidth="1"/>
    <col min="8709" max="8958" width="8.88671875" style="3"/>
    <col min="8959" max="8959" width="10.44140625" style="3" bestFit="1" customWidth="1"/>
    <col min="8960" max="8960" width="8.88671875" style="3"/>
    <col min="8961" max="8961" width="14.44140625" style="3" customWidth="1"/>
    <col min="8962" max="8962" width="8.88671875" style="3"/>
    <col min="8963" max="8964" width="12.33203125" style="3" customWidth="1"/>
    <col min="8965" max="9214" width="8.88671875" style="3"/>
    <col min="9215" max="9215" width="10.44140625" style="3" bestFit="1" customWidth="1"/>
    <col min="9216" max="9216" width="8.88671875" style="3"/>
    <col min="9217" max="9217" width="14.44140625" style="3" customWidth="1"/>
    <col min="9218" max="9218" width="8.88671875" style="3"/>
    <col min="9219" max="9220" width="12.33203125" style="3" customWidth="1"/>
    <col min="9221" max="9470" width="8.88671875" style="3"/>
    <col min="9471" max="9471" width="10.44140625" style="3" bestFit="1" customWidth="1"/>
    <col min="9472" max="9472" width="8.88671875" style="3"/>
    <col min="9473" max="9473" width="14.44140625" style="3" customWidth="1"/>
    <col min="9474" max="9474" width="8.88671875" style="3"/>
    <col min="9475" max="9476" width="12.33203125" style="3" customWidth="1"/>
    <col min="9477" max="9726" width="8.88671875" style="3"/>
    <col min="9727" max="9727" width="10.44140625" style="3" bestFit="1" customWidth="1"/>
    <col min="9728" max="9728" width="8.88671875" style="3"/>
    <col min="9729" max="9729" width="14.44140625" style="3" customWidth="1"/>
    <col min="9730" max="9730" width="8.88671875" style="3"/>
    <col min="9731" max="9732" width="12.33203125" style="3" customWidth="1"/>
    <col min="9733" max="9982" width="8.88671875" style="3"/>
    <col min="9983" max="9983" width="10.44140625" style="3" bestFit="1" customWidth="1"/>
    <col min="9984" max="9984" width="8.88671875" style="3"/>
    <col min="9985" max="9985" width="14.44140625" style="3" customWidth="1"/>
    <col min="9986" max="9986" width="8.88671875" style="3"/>
    <col min="9987" max="9988" width="12.33203125" style="3" customWidth="1"/>
    <col min="9989" max="10238" width="8.88671875" style="3"/>
    <col min="10239" max="10239" width="10.44140625" style="3" bestFit="1" customWidth="1"/>
    <col min="10240" max="10240" width="8.88671875" style="3"/>
    <col min="10241" max="10241" width="14.44140625" style="3" customWidth="1"/>
    <col min="10242" max="10242" width="8.88671875" style="3"/>
    <col min="10243" max="10244" width="12.33203125" style="3" customWidth="1"/>
    <col min="10245" max="10494" width="8.88671875" style="3"/>
    <col min="10495" max="10495" width="10.44140625" style="3" bestFit="1" customWidth="1"/>
    <col min="10496" max="10496" width="8.88671875" style="3"/>
    <col min="10497" max="10497" width="14.44140625" style="3" customWidth="1"/>
    <col min="10498" max="10498" width="8.88671875" style="3"/>
    <col min="10499" max="10500" width="12.33203125" style="3" customWidth="1"/>
    <col min="10501" max="10750" width="8.88671875" style="3"/>
    <col min="10751" max="10751" width="10.44140625" style="3" bestFit="1" customWidth="1"/>
    <col min="10752" max="10752" width="8.88671875" style="3"/>
    <col min="10753" max="10753" width="14.44140625" style="3" customWidth="1"/>
    <col min="10754" max="10754" width="8.88671875" style="3"/>
    <col min="10755" max="10756" width="12.33203125" style="3" customWidth="1"/>
    <col min="10757" max="11006" width="8.88671875" style="3"/>
    <col min="11007" max="11007" width="10.44140625" style="3" bestFit="1" customWidth="1"/>
    <col min="11008" max="11008" width="8.88671875" style="3"/>
    <col min="11009" max="11009" width="14.44140625" style="3" customWidth="1"/>
    <col min="11010" max="11010" width="8.88671875" style="3"/>
    <col min="11011" max="11012" width="12.33203125" style="3" customWidth="1"/>
    <col min="11013" max="11262" width="8.88671875" style="3"/>
    <col min="11263" max="11263" width="10.44140625" style="3" bestFit="1" customWidth="1"/>
    <col min="11264" max="11264" width="8.88671875" style="3"/>
    <col min="11265" max="11265" width="14.44140625" style="3" customWidth="1"/>
    <col min="11266" max="11266" width="8.88671875" style="3"/>
    <col min="11267" max="11268" width="12.33203125" style="3" customWidth="1"/>
    <col min="11269" max="11518" width="8.88671875" style="3"/>
    <col min="11519" max="11519" width="10.44140625" style="3" bestFit="1" customWidth="1"/>
    <col min="11520" max="11520" width="8.88671875" style="3"/>
    <col min="11521" max="11521" width="14.44140625" style="3" customWidth="1"/>
    <col min="11522" max="11522" width="8.88671875" style="3"/>
    <col min="11523" max="11524" width="12.33203125" style="3" customWidth="1"/>
    <col min="11525" max="11774" width="8.88671875" style="3"/>
    <col min="11775" max="11775" width="10.44140625" style="3" bestFit="1" customWidth="1"/>
    <col min="11776" max="11776" width="8.88671875" style="3"/>
    <col min="11777" max="11777" width="14.44140625" style="3" customWidth="1"/>
    <col min="11778" max="11778" width="8.88671875" style="3"/>
    <col min="11779" max="11780" width="12.33203125" style="3" customWidth="1"/>
    <col min="11781" max="12030" width="8.88671875" style="3"/>
    <col min="12031" max="12031" width="10.44140625" style="3" bestFit="1" customWidth="1"/>
    <col min="12032" max="12032" width="8.88671875" style="3"/>
    <col min="12033" max="12033" width="14.44140625" style="3" customWidth="1"/>
    <col min="12034" max="12034" width="8.88671875" style="3"/>
    <col min="12035" max="12036" width="12.33203125" style="3" customWidth="1"/>
    <col min="12037" max="12286" width="8.88671875" style="3"/>
    <col min="12287" max="12287" width="10.44140625" style="3" bestFit="1" customWidth="1"/>
    <col min="12288" max="12288" width="8.88671875" style="3"/>
    <col min="12289" max="12289" width="14.44140625" style="3" customWidth="1"/>
    <col min="12290" max="12290" width="8.88671875" style="3"/>
    <col min="12291" max="12292" width="12.33203125" style="3" customWidth="1"/>
    <col min="12293" max="12542" width="8.88671875" style="3"/>
    <col min="12543" max="12543" width="10.44140625" style="3" bestFit="1" customWidth="1"/>
    <col min="12544" max="12544" width="8.88671875" style="3"/>
    <col min="12545" max="12545" width="14.44140625" style="3" customWidth="1"/>
    <col min="12546" max="12546" width="8.88671875" style="3"/>
    <col min="12547" max="12548" width="12.33203125" style="3" customWidth="1"/>
    <col min="12549" max="12798" width="8.88671875" style="3"/>
    <col min="12799" max="12799" width="10.44140625" style="3" bestFit="1" customWidth="1"/>
    <col min="12800" max="12800" width="8.88671875" style="3"/>
    <col min="12801" max="12801" width="14.44140625" style="3" customWidth="1"/>
    <col min="12802" max="12802" width="8.88671875" style="3"/>
    <col min="12803" max="12804" width="12.33203125" style="3" customWidth="1"/>
    <col min="12805" max="13054" width="8.88671875" style="3"/>
    <col min="13055" max="13055" width="10.44140625" style="3" bestFit="1" customWidth="1"/>
    <col min="13056" max="13056" width="8.88671875" style="3"/>
    <col min="13057" max="13057" width="14.44140625" style="3" customWidth="1"/>
    <col min="13058" max="13058" width="8.88671875" style="3"/>
    <col min="13059" max="13060" width="12.33203125" style="3" customWidth="1"/>
    <col min="13061" max="13310" width="8.88671875" style="3"/>
    <col min="13311" max="13311" width="10.44140625" style="3" bestFit="1" customWidth="1"/>
    <col min="13312" max="13312" width="8.88671875" style="3"/>
    <col min="13313" max="13313" width="14.44140625" style="3" customWidth="1"/>
    <col min="13314" max="13314" width="8.88671875" style="3"/>
    <col min="13315" max="13316" width="12.33203125" style="3" customWidth="1"/>
    <col min="13317" max="13566" width="8.88671875" style="3"/>
    <col min="13567" max="13567" width="10.44140625" style="3" bestFit="1" customWidth="1"/>
    <col min="13568" max="13568" width="8.88671875" style="3"/>
    <col min="13569" max="13569" width="14.44140625" style="3" customWidth="1"/>
    <col min="13570" max="13570" width="8.88671875" style="3"/>
    <col min="13571" max="13572" width="12.33203125" style="3" customWidth="1"/>
    <col min="13573" max="13822" width="8.88671875" style="3"/>
    <col min="13823" max="13823" width="10.44140625" style="3" bestFit="1" customWidth="1"/>
    <col min="13824" max="13824" width="8.88671875" style="3"/>
    <col min="13825" max="13825" width="14.44140625" style="3" customWidth="1"/>
    <col min="13826" max="13826" width="8.88671875" style="3"/>
    <col min="13827" max="13828" width="12.33203125" style="3" customWidth="1"/>
    <col min="13829" max="14078" width="8.88671875" style="3"/>
    <col min="14079" max="14079" width="10.44140625" style="3" bestFit="1" customWidth="1"/>
    <col min="14080" max="14080" width="8.88671875" style="3"/>
    <col min="14081" max="14081" width="14.44140625" style="3" customWidth="1"/>
    <col min="14082" max="14082" width="8.88671875" style="3"/>
    <col min="14083" max="14084" width="12.33203125" style="3" customWidth="1"/>
    <col min="14085" max="14334" width="8.88671875" style="3"/>
    <col min="14335" max="14335" width="10.44140625" style="3" bestFit="1" customWidth="1"/>
    <col min="14336" max="14336" width="8.88671875" style="3"/>
    <col min="14337" max="14337" width="14.44140625" style="3" customWidth="1"/>
    <col min="14338" max="14338" width="8.88671875" style="3"/>
    <col min="14339" max="14340" width="12.33203125" style="3" customWidth="1"/>
    <col min="14341" max="14590" width="8.88671875" style="3"/>
    <col min="14591" max="14591" width="10.44140625" style="3" bestFit="1" customWidth="1"/>
    <col min="14592" max="14592" width="8.88671875" style="3"/>
    <col min="14593" max="14593" width="14.44140625" style="3" customWidth="1"/>
    <col min="14594" max="14594" width="8.88671875" style="3"/>
    <col min="14595" max="14596" width="12.33203125" style="3" customWidth="1"/>
    <col min="14597" max="14846" width="8.88671875" style="3"/>
    <col min="14847" max="14847" width="10.44140625" style="3" bestFit="1" customWidth="1"/>
    <col min="14848" max="14848" width="8.88671875" style="3"/>
    <col min="14849" max="14849" width="14.44140625" style="3" customWidth="1"/>
    <col min="14850" max="14850" width="8.88671875" style="3"/>
    <col min="14851" max="14852" width="12.33203125" style="3" customWidth="1"/>
    <col min="14853" max="15102" width="8.88671875" style="3"/>
    <col min="15103" max="15103" width="10.44140625" style="3" bestFit="1" customWidth="1"/>
    <col min="15104" max="15104" width="8.88671875" style="3"/>
    <col min="15105" max="15105" width="14.44140625" style="3" customWidth="1"/>
    <col min="15106" max="15106" width="8.88671875" style="3"/>
    <col min="15107" max="15108" width="12.33203125" style="3" customWidth="1"/>
    <col min="15109" max="15358" width="8.88671875" style="3"/>
    <col min="15359" max="15359" width="10.44140625" style="3" bestFit="1" customWidth="1"/>
    <col min="15360" max="15360" width="8.88671875" style="3"/>
    <col min="15361" max="15361" width="14.44140625" style="3" customWidth="1"/>
    <col min="15362" max="15362" width="8.88671875" style="3"/>
    <col min="15363" max="15364" width="12.33203125" style="3" customWidth="1"/>
    <col min="15365" max="15614" width="8.88671875" style="3"/>
    <col min="15615" max="15615" width="10.44140625" style="3" bestFit="1" customWidth="1"/>
    <col min="15616" max="15616" width="8.88671875" style="3"/>
    <col min="15617" max="15617" width="14.44140625" style="3" customWidth="1"/>
    <col min="15618" max="15618" width="8.88671875" style="3"/>
    <col min="15619" max="15620" width="12.33203125" style="3" customWidth="1"/>
    <col min="15621" max="15870" width="8.88671875" style="3"/>
    <col min="15871" max="15871" width="10.44140625" style="3" bestFit="1" customWidth="1"/>
    <col min="15872" max="15872" width="8.88671875" style="3"/>
    <col min="15873" max="15873" width="14.44140625" style="3" customWidth="1"/>
    <col min="15874" max="15874" width="8.88671875" style="3"/>
    <col min="15875" max="15876" width="12.33203125" style="3" customWidth="1"/>
    <col min="15877" max="16126" width="8.88671875" style="3"/>
    <col min="16127" max="16127" width="10.44140625" style="3" bestFit="1" customWidth="1"/>
    <col min="16128" max="16128" width="8.88671875" style="3"/>
    <col min="16129" max="16129" width="14.44140625" style="3" customWidth="1"/>
    <col min="16130" max="16130" width="8.88671875" style="3"/>
    <col min="16131" max="16132" width="12.33203125" style="3" customWidth="1"/>
    <col min="16133" max="16384" width="8.88671875" style="3"/>
  </cols>
  <sheetData>
    <row r="2" spans="1:5" ht="14.4" x14ac:dyDescent="0.3">
      <c r="A2" s="8" t="s">
        <v>485</v>
      </c>
      <c r="B2" s="8" t="s">
        <v>482</v>
      </c>
      <c r="C2" s="8" t="s">
        <v>1</v>
      </c>
      <c r="D2" s="9" t="s">
        <v>486</v>
      </c>
      <c r="E2" s="9" t="s">
        <v>487</v>
      </c>
    </row>
    <row r="3" spans="1:5" x14ac:dyDescent="0.25">
      <c r="A3" s="4">
        <v>5040007</v>
      </c>
      <c r="B3" s="3" t="s">
        <v>512</v>
      </c>
      <c r="C3" s="3" t="s">
        <v>328</v>
      </c>
      <c r="D3" s="6">
        <v>265</v>
      </c>
      <c r="E3" s="6">
        <f t="shared" ref="E3:E23" si="0">D3+(D3*$H$2)</f>
        <v>265</v>
      </c>
    </row>
    <row r="4" spans="1:5" x14ac:dyDescent="0.25">
      <c r="A4" s="4">
        <v>5040008</v>
      </c>
      <c r="B4" s="3" t="s">
        <v>512</v>
      </c>
      <c r="C4" s="3" t="s">
        <v>333</v>
      </c>
      <c r="D4" s="6">
        <v>345</v>
      </c>
      <c r="E4" s="6">
        <f t="shared" si="0"/>
        <v>345</v>
      </c>
    </row>
    <row r="5" spans="1:5" x14ac:dyDescent="0.25">
      <c r="A5" s="4">
        <v>5040009</v>
      </c>
      <c r="B5" s="3" t="s">
        <v>512</v>
      </c>
      <c r="C5" s="3" t="s">
        <v>323</v>
      </c>
      <c r="D5" s="6">
        <v>390</v>
      </c>
      <c r="E5" s="6">
        <f t="shared" si="0"/>
        <v>390</v>
      </c>
    </row>
    <row r="6" spans="1:5" x14ac:dyDescent="0.25">
      <c r="A6" s="4">
        <v>5040010</v>
      </c>
      <c r="B6" s="3" t="s">
        <v>512</v>
      </c>
      <c r="C6" s="3" t="s">
        <v>318</v>
      </c>
      <c r="D6" s="6">
        <v>435</v>
      </c>
      <c r="E6" s="6">
        <f t="shared" si="0"/>
        <v>435</v>
      </c>
    </row>
    <row r="7" spans="1:5" x14ac:dyDescent="0.25">
      <c r="A7" s="4">
        <v>5040011</v>
      </c>
      <c r="B7" s="3" t="s">
        <v>512</v>
      </c>
      <c r="C7" s="3" t="s">
        <v>321</v>
      </c>
      <c r="D7" s="6">
        <v>620</v>
      </c>
      <c r="E7" s="6">
        <f t="shared" si="0"/>
        <v>620</v>
      </c>
    </row>
    <row r="8" spans="1:5" x14ac:dyDescent="0.25">
      <c r="A8" s="4">
        <v>5040012</v>
      </c>
      <c r="B8" s="3" t="s">
        <v>512</v>
      </c>
      <c r="C8" s="3" t="s">
        <v>330</v>
      </c>
      <c r="D8" s="6">
        <v>720</v>
      </c>
      <c r="E8" s="6">
        <f t="shared" si="0"/>
        <v>720</v>
      </c>
    </row>
    <row r="9" spans="1:5" x14ac:dyDescent="0.25">
      <c r="A9" s="4">
        <v>5040209</v>
      </c>
      <c r="B9" s="3" t="s">
        <v>512</v>
      </c>
      <c r="C9" s="3" t="s">
        <v>373</v>
      </c>
      <c r="D9" s="6">
        <v>1200</v>
      </c>
      <c r="E9" s="6">
        <f t="shared" si="0"/>
        <v>1200</v>
      </c>
    </row>
    <row r="10" spans="1:5" x14ac:dyDescent="0.25">
      <c r="A10" s="4">
        <v>5040210</v>
      </c>
      <c r="B10" s="3" t="s">
        <v>512</v>
      </c>
      <c r="C10" s="3" t="s">
        <v>466</v>
      </c>
      <c r="D10" s="6">
        <v>1650</v>
      </c>
      <c r="E10" s="6">
        <f t="shared" si="0"/>
        <v>1650</v>
      </c>
    </row>
    <row r="11" spans="1:5" x14ac:dyDescent="0.25">
      <c r="A11" s="4">
        <v>5040212</v>
      </c>
      <c r="B11" s="3" t="s">
        <v>512</v>
      </c>
      <c r="C11" s="3" t="s">
        <v>507</v>
      </c>
      <c r="D11" s="6">
        <v>290</v>
      </c>
      <c r="E11" s="6">
        <f t="shared" si="0"/>
        <v>290</v>
      </c>
    </row>
    <row r="12" spans="1:5" x14ac:dyDescent="0.25">
      <c r="A12" s="4">
        <v>5040218</v>
      </c>
      <c r="B12" s="3" t="s">
        <v>512</v>
      </c>
      <c r="C12" s="3" t="s">
        <v>508</v>
      </c>
      <c r="D12" s="6">
        <v>395</v>
      </c>
      <c r="E12" s="6">
        <f t="shared" si="0"/>
        <v>395</v>
      </c>
    </row>
    <row r="13" spans="1:5" x14ac:dyDescent="0.25">
      <c r="A13" s="4">
        <v>5040219</v>
      </c>
      <c r="B13" s="3" t="s">
        <v>512</v>
      </c>
      <c r="C13" s="3" t="s">
        <v>335</v>
      </c>
      <c r="D13" s="6">
        <v>500</v>
      </c>
      <c r="E13" s="6">
        <f t="shared" si="0"/>
        <v>500</v>
      </c>
    </row>
    <row r="14" spans="1:5" x14ac:dyDescent="0.25">
      <c r="A14" s="4">
        <v>5040220</v>
      </c>
      <c r="B14" s="3" t="s">
        <v>512</v>
      </c>
      <c r="C14" s="3" t="s">
        <v>369</v>
      </c>
      <c r="D14" s="6">
        <v>740</v>
      </c>
      <c r="E14" s="6">
        <f t="shared" si="0"/>
        <v>740</v>
      </c>
    </row>
    <row r="15" spans="1:5" x14ac:dyDescent="0.25">
      <c r="A15" s="4">
        <v>5040221</v>
      </c>
      <c r="B15" s="3" t="s">
        <v>512</v>
      </c>
      <c r="C15" s="3" t="s">
        <v>313</v>
      </c>
      <c r="D15" s="6">
        <v>900</v>
      </c>
      <c r="E15" s="6">
        <f t="shared" si="0"/>
        <v>900</v>
      </c>
    </row>
    <row r="16" spans="1:5" x14ac:dyDescent="0.25">
      <c r="A16" s="4">
        <v>5040013</v>
      </c>
      <c r="B16" s="3" t="s">
        <v>512</v>
      </c>
      <c r="C16" s="3" t="s">
        <v>509</v>
      </c>
      <c r="D16" s="6">
        <v>3250</v>
      </c>
      <c r="E16" s="6">
        <f t="shared" si="0"/>
        <v>3250</v>
      </c>
    </row>
    <row r="17" spans="1:5" x14ac:dyDescent="0.25">
      <c r="A17" s="4">
        <v>5040213</v>
      </c>
      <c r="B17" s="3" t="s">
        <v>512</v>
      </c>
      <c r="C17" s="3" t="s">
        <v>510</v>
      </c>
      <c r="D17" s="6">
        <v>8800</v>
      </c>
      <c r="E17" s="6">
        <f t="shared" si="0"/>
        <v>8800</v>
      </c>
    </row>
    <row r="18" spans="1:5" x14ac:dyDescent="0.25">
      <c r="A18" s="4">
        <v>5040216</v>
      </c>
      <c r="B18" s="3" t="s">
        <v>512</v>
      </c>
      <c r="C18" s="3" t="s">
        <v>375</v>
      </c>
      <c r="D18" s="6">
        <v>125</v>
      </c>
      <c r="E18" s="6">
        <f t="shared" si="0"/>
        <v>125</v>
      </c>
    </row>
    <row r="19" spans="1:5" x14ac:dyDescent="0.25">
      <c r="A19" s="4">
        <v>5040217</v>
      </c>
      <c r="B19" s="3" t="s">
        <v>512</v>
      </c>
      <c r="C19" s="3" t="s">
        <v>316</v>
      </c>
      <c r="D19" s="6">
        <v>115</v>
      </c>
      <c r="E19" s="6">
        <f t="shared" si="0"/>
        <v>115</v>
      </c>
    </row>
    <row r="20" spans="1:5" x14ac:dyDescent="0.25">
      <c r="A20" s="4">
        <v>5040003</v>
      </c>
      <c r="B20" s="3" t="s">
        <v>512</v>
      </c>
      <c r="C20" s="3" t="s">
        <v>329</v>
      </c>
      <c r="D20" s="6">
        <v>465</v>
      </c>
      <c r="E20" s="6">
        <f t="shared" si="0"/>
        <v>465</v>
      </c>
    </row>
    <row r="21" spans="1:5" x14ac:dyDescent="0.25">
      <c r="A21" s="4">
        <v>5040004</v>
      </c>
      <c r="B21" s="3" t="s">
        <v>512</v>
      </c>
      <c r="C21" s="3" t="s">
        <v>511</v>
      </c>
      <c r="D21" s="6">
        <v>680</v>
      </c>
      <c r="E21" s="6">
        <f t="shared" si="0"/>
        <v>680</v>
      </c>
    </row>
    <row r="22" spans="1:5" x14ac:dyDescent="0.25">
      <c r="A22" s="4">
        <v>5040001</v>
      </c>
      <c r="B22" s="3" t="s">
        <v>512</v>
      </c>
      <c r="C22" s="3" t="s">
        <v>348</v>
      </c>
      <c r="D22" s="6">
        <v>125</v>
      </c>
      <c r="E22" s="6">
        <f t="shared" si="0"/>
        <v>125</v>
      </c>
    </row>
    <row r="23" spans="1:5" x14ac:dyDescent="0.25">
      <c r="A23" s="4">
        <v>5040015</v>
      </c>
      <c r="B23" s="3" t="s">
        <v>512</v>
      </c>
      <c r="C23" s="3" t="s">
        <v>331</v>
      </c>
      <c r="D23" s="6">
        <v>65</v>
      </c>
      <c r="E23" s="6">
        <f t="shared" si="0"/>
        <v>65</v>
      </c>
    </row>
    <row r="24" spans="1:5" x14ac:dyDescent="0.25">
      <c r="A24" s="4">
        <v>3001102</v>
      </c>
      <c r="B24" s="3" t="s">
        <v>97</v>
      </c>
      <c r="C24" s="3" t="s">
        <v>389</v>
      </c>
      <c r="D24" s="5">
        <v>103.75</v>
      </c>
      <c r="E24" s="6">
        <v>106.8625</v>
      </c>
    </row>
    <row r="25" spans="1:5" x14ac:dyDescent="0.25">
      <c r="A25" s="4">
        <v>5021014</v>
      </c>
      <c r="B25" s="3" t="s">
        <v>97</v>
      </c>
      <c r="C25" s="3" t="s">
        <v>385</v>
      </c>
      <c r="D25" s="5">
        <v>103.75</v>
      </c>
      <c r="E25" s="6">
        <v>106.8625</v>
      </c>
    </row>
    <row r="26" spans="1:5" x14ac:dyDescent="0.25">
      <c r="A26" s="4">
        <v>5021001</v>
      </c>
      <c r="B26" s="3" t="s">
        <v>97</v>
      </c>
      <c r="C26" s="3" t="s">
        <v>276</v>
      </c>
      <c r="D26" s="5">
        <v>103.75</v>
      </c>
      <c r="E26" s="6">
        <v>106.8625</v>
      </c>
    </row>
    <row r="27" spans="1:5" x14ac:dyDescent="0.25">
      <c r="A27" s="4">
        <v>5021024</v>
      </c>
      <c r="B27" s="3" t="s">
        <v>97</v>
      </c>
      <c r="C27" s="3" t="s">
        <v>389</v>
      </c>
      <c r="D27" s="5">
        <v>103.75</v>
      </c>
      <c r="E27" s="6">
        <v>106.8625</v>
      </c>
    </row>
    <row r="28" spans="1:5" x14ac:dyDescent="0.25">
      <c r="A28" s="4">
        <v>5021025</v>
      </c>
      <c r="B28" s="3" t="s">
        <v>97</v>
      </c>
      <c r="C28" s="3" t="s">
        <v>385</v>
      </c>
      <c r="D28" s="5">
        <v>103.75</v>
      </c>
      <c r="E28" s="6">
        <v>106.8625</v>
      </c>
    </row>
    <row r="29" spans="1:5" x14ac:dyDescent="0.25">
      <c r="A29" s="4">
        <v>5021026</v>
      </c>
      <c r="B29" s="3" t="s">
        <v>97</v>
      </c>
      <c r="C29" s="3" t="s">
        <v>276</v>
      </c>
      <c r="D29" s="5">
        <v>103.75</v>
      </c>
      <c r="E29" s="6">
        <v>106.8625</v>
      </c>
    </row>
    <row r="30" spans="1:5" x14ac:dyDescent="0.25">
      <c r="A30" s="4">
        <v>5021028</v>
      </c>
      <c r="B30" s="3" t="s">
        <v>97</v>
      </c>
      <c r="C30" s="3" t="s">
        <v>389</v>
      </c>
      <c r="D30" s="5">
        <v>103.75</v>
      </c>
      <c r="E30" s="6">
        <v>106.8625</v>
      </c>
    </row>
    <row r="31" spans="1:5" x14ac:dyDescent="0.25">
      <c r="A31" s="4">
        <v>5021029</v>
      </c>
      <c r="B31" s="3" t="s">
        <v>97</v>
      </c>
      <c r="C31" s="3" t="s">
        <v>385</v>
      </c>
      <c r="D31" s="5">
        <v>103.75</v>
      </c>
      <c r="E31" s="6">
        <v>106.8625</v>
      </c>
    </row>
    <row r="32" spans="1:5" x14ac:dyDescent="0.25">
      <c r="A32" s="4">
        <v>5021030</v>
      </c>
      <c r="B32" s="3" t="s">
        <v>97</v>
      </c>
      <c r="C32" s="3" t="s">
        <v>276</v>
      </c>
      <c r="D32" s="5">
        <v>103.75</v>
      </c>
      <c r="E32" s="6">
        <v>106.8625</v>
      </c>
    </row>
    <row r="33" spans="1:5" x14ac:dyDescent="0.25">
      <c r="A33" s="4">
        <v>5021032</v>
      </c>
      <c r="B33" s="3" t="s">
        <v>97</v>
      </c>
      <c r="C33" s="3" t="s">
        <v>389</v>
      </c>
      <c r="D33" s="5">
        <v>103.75</v>
      </c>
      <c r="E33" s="6">
        <v>106.8625</v>
      </c>
    </row>
    <row r="34" spans="1:5" x14ac:dyDescent="0.25">
      <c r="A34" s="4">
        <v>5021033</v>
      </c>
      <c r="B34" s="3" t="s">
        <v>97</v>
      </c>
      <c r="C34" s="3" t="s">
        <v>385</v>
      </c>
      <c r="D34" s="5">
        <v>103.75</v>
      </c>
      <c r="E34" s="6">
        <v>106.8625</v>
      </c>
    </row>
    <row r="35" spans="1:5" x14ac:dyDescent="0.25">
      <c r="A35" s="4">
        <v>5021034</v>
      </c>
      <c r="B35" s="3" t="s">
        <v>97</v>
      </c>
      <c r="C35" s="3" t="s">
        <v>276</v>
      </c>
      <c r="D35" s="5">
        <v>103.75</v>
      </c>
      <c r="E35" s="6">
        <v>106.8625</v>
      </c>
    </row>
    <row r="36" spans="1:5" x14ac:dyDescent="0.25">
      <c r="A36" s="4">
        <v>5021022</v>
      </c>
      <c r="B36" s="3" t="s">
        <v>97</v>
      </c>
      <c r="C36" s="3" t="s">
        <v>488</v>
      </c>
      <c r="D36" s="5">
        <v>125</v>
      </c>
      <c r="E36" s="6">
        <v>128.75</v>
      </c>
    </row>
    <row r="37" spans="1:5" x14ac:dyDescent="0.25">
      <c r="A37" s="4">
        <v>5022009</v>
      </c>
      <c r="B37" s="3" t="s">
        <v>97</v>
      </c>
      <c r="C37" s="3" t="s">
        <v>45</v>
      </c>
      <c r="D37" s="7">
        <v>103.75</v>
      </c>
      <c r="E37" s="6">
        <v>106.8625</v>
      </c>
    </row>
    <row r="38" spans="1:5" x14ac:dyDescent="0.25">
      <c r="A38" s="4">
        <v>5021003</v>
      </c>
      <c r="B38" s="3" t="s">
        <v>97</v>
      </c>
      <c r="C38" s="3" t="s">
        <v>188</v>
      </c>
      <c r="D38" s="7">
        <v>245</v>
      </c>
      <c r="E38" s="6">
        <v>252.35</v>
      </c>
    </row>
    <row r="39" spans="1:5" x14ac:dyDescent="0.25">
      <c r="A39" s="4">
        <v>5022013</v>
      </c>
      <c r="B39" s="3" t="s">
        <v>97</v>
      </c>
      <c r="C39" s="3" t="s">
        <v>450</v>
      </c>
      <c r="D39" s="7">
        <v>245</v>
      </c>
      <c r="E39" s="6">
        <v>252.35</v>
      </c>
    </row>
    <row r="40" spans="1:5" x14ac:dyDescent="0.25">
      <c r="A40" s="4">
        <v>5022023</v>
      </c>
      <c r="B40" s="3" t="s">
        <v>97</v>
      </c>
      <c r="C40" s="3" t="s">
        <v>489</v>
      </c>
      <c r="D40" s="7">
        <v>245</v>
      </c>
      <c r="E40" s="6">
        <v>252.35</v>
      </c>
    </row>
    <row r="41" spans="1:5" x14ac:dyDescent="0.25">
      <c r="A41" s="4">
        <v>5022025</v>
      </c>
      <c r="B41" s="3" t="s">
        <v>97</v>
      </c>
      <c r="C41" s="3" t="s">
        <v>277</v>
      </c>
      <c r="D41" s="7">
        <v>245</v>
      </c>
      <c r="E41" s="6">
        <v>252.35</v>
      </c>
    </row>
    <row r="42" spans="1:5" x14ac:dyDescent="0.25">
      <c r="A42" s="4">
        <v>5021004</v>
      </c>
      <c r="B42" s="3" t="s">
        <v>97</v>
      </c>
      <c r="C42" s="3" t="s">
        <v>451</v>
      </c>
      <c r="D42" s="7">
        <v>320</v>
      </c>
      <c r="E42" s="6">
        <v>329.6</v>
      </c>
    </row>
    <row r="43" spans="1:5" x14ac:dyDescent="0.25">
      <c r="A43" s="4">
        <v>5022046</v>
      </c>
      <c r="B43" s="3" t="s">
        <v>97</v>
      </c>
      <c r="C43" s="3" t="s">
        <v>490</v>
      </c>
      <c r="D43" s="7">
        <v>320</v>
      </c>
      <c r="E43" s="6">
        <v>329.6</v>
      </c>
    </row>
    <row r="44" spans="1:5" x14ac:dyDescent="0.25">
      <c r="A44" s="4">
        <v>5022047</v>
      </c>
      <c r="B44" s="3" t="s">
        <v>97</v>
      </c>
      <c r="C44" s="3" t="s">
        <v>491</v>
      </c>
      <c r="D44" s="7">
        <v>320</v>
      </c>
      <c r="E44" s="6">
        <v>329.6</v>
      </c>
    </row>
    <row r="45" spans="1:5" x14ac:dyDescent="0.25">
      <c r="A45" s="4">
        <v>5021005</v>
      </c>
      <c r="B45" s="3" t="s">
        <v>97</v>
      </c>
      <c r="C45" s="3" t="s">
        <v>153</v>
      </c>
      <c r="D45" s="7">
        <v>290</v>
      </c>
      <c r="E45" s="6">
        <v>298.7</v>
      </c>
    </row>
    <row r="46" spans="1:5" x14ac:dyDescent="0.25">
      <c r="A46" s="4">
        <v>5022014</v>
      </c>
      <c r="B46" s="3" t="s">
        <v>97</v>
      </c>
      <c r="C46" s="3" t="s">
        <v>309</v>
      </c>
      <c r="D46" s="7">
        <v>290</v>
      </c>
      <c r="E46" s="6">
        <v>298.7</v>
      </c>
    </row>
    <row r="47" spans="1:5" x14ac:dyDescent="0.25">
      <c r="A47" s="4">
        <v>5022026</v>
      </c>
      <c r="B47" s="3" t="s">
        <v>97</v>
      </c>
      <c r="C47" s="3" t="s">
        <v>492</v>
      </c>
      <c r="D47" s="7">
        <v>290</v>
      </c>
      <c r="E47" s="6">
        <v>298.7</v>
      </c>
    </row>
    <row r="48" spans="1:5" x14ac:dyDescent="0.25">
      <c r="A48" s="4">
        <v>5022027</v>
      </c>
      <c r="B48" s="3" t="s">
        <v>97</v>
      </c>
      <c r="C48" s="3" t="s">
        <v>279</v>
      </c>
      <c r="D48" s="7">
        <v>290</v>
      </c>
      <c r="E48" s="6">
        <v>298.7</v>
      </c>
    </row>
    <row r="49" spans="1:5" x14ac:dyDescent="0.25">
      <c r="A49" s="4">
        <v>5021006</v>
      </c>
      <c r="B49" s="3" t="s">
        <v>97</v>
      </c>
      <c r="C49" s="3" t="s">
        <v>452</v>
      </c>
      <c r="D49" s="7">
        <v>405</v>
      </c>
      <c r="E49" s="6">
        <v>417.15</v>
      </c>
    </row>
    <row r="50" spans="1:5" x14ac:dyDescent="0.25">
      <c r="A50" s="4">
        <v>5022048</v>
      </c>
      <c r="B50" s="3" t="s">
        <v>97</v>
      </c>
      <c r="C50" s="3" t="s">
        <v>493</v>
      </c>
      <c r="D50" s="7">
        <v>405</v>
      </c>
      <c r="E50" s="6">
        <v>417.15</v>
      </c>
    </row>
    <row r="51" spans="1:5" x14ac:dyDescent="0.25">
      <c r="A51" s="4">
        <v>5022049</v>
      </c>
      <c r="B51" s="3" t="s">
        <v>97</v>
      </c>
      <c r="C51" s="3" t="s">
        <v>494</v>
      </c>
      <c r="D51" s="7">
        <v>405</v>
      </c>
      <c r="E51" s="6">
        <v>417.15</v>
      </c>
    </row>
    <row r="52" spans="1:5" x14ac:dyDescent="0.25">
      <c r="A52" s="4">
        <v>5021007</v>
      </c>
      <c r="B52" s="3" t="s">
        <v>97</v>
      </c>
      <c r="C52" s="3" t="s">
        <v>49</v>
      </c>
      <c r="D52" s="7">
        <v>330</v>
      </c>
      <c r="E52" s="6">
        <v>339.9</v>
      </c>
    </row>
    <row r="53" spans="1:5" x14ac:dyDescent="0.25">
      <c r="A53" s="4">
        <v>5022015</v>
      </c>
      <c r="B53" s="3" t="s">
        <v>97</v>
      </c>
      <c r="C53" s="3" t="s">
        <v>495</v>
      </c>
      <c r="D53" s="7">
        <v>330</v>
      </c>
      <c r="E53" s="6">
        <v>339.9</v>
      </c>
    </row>
    <row r="54" spans="1:5" x14ac:dyDescent="0.25">
      <c r="A54" s="4">
        <v>5022028</v>
      </c>
      <c r="B54" s="3" t="s">
        <v>97</v>
      </c>
      <c r="C54" s="3" t="s">
        <v>496</v>
      </c>
      <c r="D54" s="7">
        <v>330</v>
      </c>
      <c r="E54" s="6">
        <v>339.9</v>
      </c>
    </row>
    <row r="55" spans="1:5" x14ac:dyDescent="0.25">
      <c r="A55" s="4">
        <v>5022029</v>
      </c>
      <c r="B55" s="3" t="s">
        <v>97</v>
      </c>
      <c r="C55" s="3" t="s">
        <v>282</v>
      </c>
      <c r="D55" s="7">
        <v>330</v>
      </c>
      <c r="E55" s="6">
        <v>339.9</v>
      </c>
    </row>
    <row r="56" spans="1:5" x14ac:dyDescent="0.25">
      <c r="A56" s="4">
        <v>5021008</v>
      </c>
      <c r="B56" s="3" t="s">
        <v>97</v>
      </c>
      <c r="C56" s="3" t="s">
        <v>497</v>
      </c>
      <c r="D56" s="7">
        <v>485</v>
      </c>
      <c r="E56" s="6">
        <v>499.55</v>
      </c>
    </row>
    <row r="57" spans="1:5" x14ac:dyDescent="0.25">
      <c r="A57" s="4">
        <v>5022050</v>
      </c>
      <c r="B57" s="3" t="s">
        <v>97</v>
      </c>
      <c r="C57" s="3" t="s">
        <v>498</v>
      </c>
      <c r="D57" s="7">
        <v>485</v>
      </c>
      <c r="E57" s="6">
        <v>499.55</v>
      </c>
    </row>
    <row r="58" spans="1:5" x14ac:dyDescent="0.25">
      <c r="A58" s="4">
        <v>5022051</v>
      </c>
      <c r="B58" s="3" t="s">
        <v>97</v>
      </c>
      <c r="C58" s="3" t="s">
        <v>499</v>
      </c>
      <c r="D58" s="7">
        <v>485</v>
      </c>
      <c r="E58" s="6">
        <v>499.55</v>
      </c>
    </row>
    <row r="59" spans="1:5" x14ac:dyDescent="0.25">
      <c r="A59" s="4">
        <v>5021009</v>
      </c>
      <c r="B59" s="3" t="s">
        <v>97</v>
      </c>
      <c r="C59" s="3" t="s">
        <v>50</v>
      </c>
      <c r="D59" s="7">
        <v>375</v>
      </c>
      <c r="E59" s="6">
        <v>386.25</v>
      </c>
    </row>
    <row r="60" spans="1:5" x14ac:dyDescent="0.25">
      <c r="A60" s="4">
        <v>5022016</v>
      </c>
      <c r="B60" s="3" t="s">
        <v>97</v>
      </c>
      <c r="C60" s="3" t="s">
        <v>438</v>
      </c>
      <c r="D60" s="7">
        <v>375</v>
      </c>
      <c r="E60" s="6">
        <v>386.25</v>
      </c>
    </row>
    <row r="61" spans="1:5" x14ac:dyDescent="0.25">
      <c r="A61" s="4">
        <v>5022030</v>
      </c>
      <c r="B61" s="3" t="s">
        <v>97</v>
      </c>
      <c r="C61" s="3" t="s">
        <v>500</v>
      </c>
      <c r="D61" s="7">
        <v>375</v>
      </c>
      <c r="E61" s="6">
        <v>386.25</v>
      </c>
    </row>
    <row r="62" spans="1:5" x14ac:dyDescent="0.25">
      <c r="A62" s="4">
        <v>5022031</v>
      </c>
      <c r="B62" s="3" t="s">
        <v>97</v>
      </c>
      <c r="C62" s="3" t="s">
        <v>284</v>
      </c>
      <c r="D62" s="7">
        <v>375</v>
      </c>
      <c r="E62" s="6">
        <v>386.25</v>
      </c>
    </row>
    <row r="63" spans="1:5" x14ac:dyDescent="0.25">
      <c r="A63" s="4">
        <v>5021010</v>
      </c>
      <c r="B63" s="3" t="s">
        <v>97</v>
      </c>
      <c r="C63" s="3" t="s">
        <v>453</v>
      </c>
      <c r="D63" s="7">
        <v>560</v>
      </c>
      <c r="E63" s="6">
        <v>576.79999999999995</v>
      </c>
    </row>
    <row r="64" spans="1:5" x14ac:dyDescent="0.25">
      <c r="A64" s="4">
        <v>5022052</v>
      </c>
      <c r="B64" s="3" t="s">
        <v>97</v>
      </c>
      <c r="C64" s="3" t="s">
        <v>501</v>
      </c>
      <c r="D64" s="7">
        <v>560</v>
      </c>
      <c r="E64" s="6">
        <v>576.79999999999995</v>
      </c>
    </row>
    <row r="65" spans="1:5" x14ac:dyDescent="0.25">
      <c r="A65" s="4">
        <v>5022053</v>
      </c>
      <c r="B65" s="3" t="s">
        <v>97</v>
      </c>
      <c r="C65" s="3" t="s">
        <v>502</v>
      </c>
      <c r="D65" s="7">
        <v>560</v>
      </c>
      <c r="E65" s="6">
        <v>576.79999999999995</v>
      </c>
    </row>
    <row r="66" spans="1:5" x14ac:dyDescent="0.25">
      <c r="A66" s="4">
        <v>5021011</v>
      </c>
      <c r="B66" s="3" t="s">
        <v>97</v>
      </c>
      <c r="C66" s="3" t="s">
        <v>115</v>
      </c>
      <c r="D66" s="7">
        <v>445</v>
      </c>
      <c r="E66" s="6">
        <v>458.35</v>
      </c>
    </row>
    <row r="67" spans="1:5" x14ac:dyDescent="0.25">
      <c r="A67" s="4">
        <v>5022017</v>
      </c>
      <c r="B67" s="3" t="s">
        <v>97</v>
      </c>
      <c r="C67" s="3" t="s">
        <v>300</v>
      </c>
      <c r="D67" s="7">
        <v>445</v>
      </c>
      <c r="E67" s="6">
        <v>458.35</v>
      </c>
    </row>
    <row r="68" spans="1:5" x14ac:dyDescent="0.25">
      <c r="A68" s="4">
        <v>5022032</v>
      </c>
      <c r="B68" s="3" t="s">
        <v>97</v>
      </c>
      <c r="C68" s="3" t="s">
        <v>503</v>
      </c>
      <c r="D68" s="7">
        <v>445</v>
      </c>
      <c r="E68" s="6">
        <v>458.35</v>
      </c>
    </row>
    <row r="69" spans="1:5" x14ac:dyDescent="0.25">
      <c r="A69" s="4">
        <v>5022033</v>
      </c>
      <c r="B69" s="3" t="s">
        <v>97</v>
      </c>
      <c r="C69" s="3" t="s">
        <v>286</v>
      </c>
      <c r="D69" s="7">
        <v>445</v>
      </c>
      <c r="E69" s="6">
        <v>458.35</v>
      </c>
    </row>
    <row r="70" spans="1:5" x14ac:dyDescent="0.25">
      <c r="A70" s="4">
        <v>5021012</v>
      </c>
      <c r="B70" s="3" t="s">
        <v>97</v>
      </c>
      <c r="C70" s="3" t="s">
        <v>454</v>
      </c>
      <c r="D70" s="7">
        <v>640</v>
      </c>
      <c r="E70" s="6">
        <v>659.2</v>
      </c>
    </row>
    <row r="71" spans="1:5" x14ac:dyDescent="0.25">
      <c r="A71" s="4">
        <v>5022054</v>
      </c>
      <c r="B71" s="3" t="s">
        <v>97</v>
      </c>
      <c r="C71" s="3" t="s">
        <v>504</v>
      </c>
      <c r="D71" s="7">
        <v>640</v>
      </c>
      <c r="E71" s="6">
        <v>659.2</v>
      </c>
    </row>
    <row r="72" spans="1:5" x14ac:dyDescent="0.25">
      <c r="A72" s="4">
        <v>5022055</v>
      </c>
      <c r="B72" s="3" t="s">
        <v>97</v>
      </c>
      <c r="C72" s="3" t="s">
        <v>505</v>
      </c>
      <c r="D72" s="7">
        <v>640</v>
      </c>
      <c r="E72" s="6">
        <v>659.2</v>
      </c>
    </row>
    <row r="73" spans="1:5" x14ac:dyDescent="0.25">
      <c r="A73" s="22">
        <v>5021015</v>
      </c>
      <c r="B73" s="26" t="s">
        <v>97</v>
      </c>
      <c r="C73" s="30" t="s">
        <v>513</v>
      </c>
      <c r="D73" s="32">
        <v>515</v>
      </c>
      <c r="E73" s="36">
        <f t="shared" ref="E73:E96" si="1">D73+(D73*$J$2)</f>
        <v>515</v>
      </c>
    </row>
    <row r="74" spans="1:5" x14ac:dyDescent="0.25">
      <c r="A74" s="24">
        <v>5022034</v>
      </c>
      <c r="B74" s="28" t="s">
        <v>97</v>
      </c>
      <c r="C74" s="31" t="s">
        <v>514</v>
      </c>
      <c r="D74" s="34">
        <v>515</v>
      </c>
      <c r="E74" s="36">
        <f t="shared" si="1"/>
        <v>515</v>
      </c>
    </row>
    <row r="75" spans="1:5" x14ac:dyDescent="0.25">
      <c r="A75" s="22">
        <v>5022035</v>
      </c>
      <c r="B75" s="26" t="s">
        <v>97</v>
      </c>
      <c r="C75" s="30" t="s">
        <v>293</v>
      </c>
      <c r="D75" s="32">
        <v>515</v>
      </c>
      <c r="E75" s="36">
        <f t="shared" si="1"/>
        <v>515</v>
      </c>
    </row>
    <row r="76" spans="1:5" x14ac:dyDescent="0.25">
      <c r="A76" s="24">
        <v>5021016</v>
      </c>
      <c r="B76" s="28" t="s">
        <v>97</v>
      </c>
      <c r="C76" s="31" t="s">
        <v>51</v>
      </c>
      <c r="D76" s="34">
        <v>585</v>
      </c>
      <c r="E76" s="36">
        <f t="shared" si="1"/>
        <v>585</v>
      </c>
    </row>
    <row r="77" spans="1:5" x14ac:dyDescent="0.25">
      <c r="A77" s="22">
        <v>5022018</v>
      </c>
      <c r="B77" s="26" t="s">
        <v>97</v>
      </c>
      <c r="C77" s="30" t="s">
        <v>455</v>
      </c>
      <c r="D77" s="32">
        <v>585</v>
      </c>
      <c r="E77" s="36">
        <f t="shared" si="1"/>
        <v>585</v>
      </c>
    </row>
    <row r="78" spans="1:5" x14ac:dyDescent="0.25">
      <c r="A78" s="24">
        <v>5022036</v>
      </c>
      <c r="B78" s="28" t="s">
        <v>97</v>
      </c>
      <c r="C78" s="31" t="s">
        <v>515</v>
      </c>
      <c r="D78" s="34">
        <v>585</v>
      </c>
      <c r="E78" s="36">
        <f t="shared" si="1"/>
        <v>585</v>
      </c>
    </row>
    <row r="79" spans="1:5" x14ac:dyDescent="0.25">
      <c r="A79" s="22">
        <v>5022037</v>
      </c>
      <c r="B79" s="26" t="s">
        <v>97</v>
      </c>
      <c r="C79" s="30" t="s">
        <v>324</v>
      </c>
      <c r="D79" s="32">
        <v>585</v>
      </c>
      <c r="E79" s="36">
        <f t="shared" si="1"/>
        <v>585</v>
      </c>
    </row>
    <row r="80" spans="1:5" x14ac:dyDescent="0.25">
      <c r="A80" s="24">
        <v>5021017</v>
      </c>
      <c r="B80" s="28" t="s">
        <v>97</v>
      </c>
      <c r="C80" s="31" t="s">
        <v>256</v>
      </c>
      <c r="D80" s="34">
        <v>700</v>
      </c>
      <c r="E80" s="36">
        <f t="shared" si="1"/>
        <v>700</v>
      </c>
    </row>
    <row r="81" spans="1:5" x14ac:dyDescent="0.25">
      <c r="A81" s="22">
        <v>5022019</v>
      </c>
      <c r="B81" s="26" t="s">
        <v>97</v>
      </c>
      <c r="C81" s="30" t="s">
        <v>456</v>
      </c>
      <c r="D81" s="32">
        <v>700</v>
      </c>
      <c r="E81" s="36">
        <f t="shared" si="1"/>
        <v>700</v>
      </c>
    </row>
    <row r="82" spans="1:5" x14ac:dyDescent="0.25">
      <c r="A82" s="24">
        <v>5022038</v>
      </c>
      <c r="B82" s="28" t="s">
        <v>97</v>
      </c>
      <c r="C82" s="31" t="s">
        <v>516</v>
      </c>
      <c r="D82" s="34">
        <v>700</v>
      </c>
      <c r="E82" s="36">
        <f t="shared" si="1"/>
        <v>700</v>
      </c>
    </row>
    <row r="83" spans="1:5" x14ac:dyDescent="0.25">
      <c r="A83" s="15">
        <v>5022039</v>
      </c>
      <c r="B83" s="17" t="s">
        <v>97</v>
      </c>
      <c r="C83" s="13" t="s">
        <v>288</v>
      </c>
      <c r="D83" s="19">
        <v>700</v>
      </c>
      <c r="E83" s="21">
        <f t="shared" si="1"/>
        <v>700</v>
      </c>
    </row>
    <row r="84" spans="1:5" x14ac:dyDescent="0.25">
      <c r="A84" s="16">
        <v>5021018</v>
      </c>
      <c r="B84" s="18" t="s">
        <v>97</v>
      </c>
      <c r="C84" s="14" t="s">
        <v>447</v>
      </c>
      <c r="D84" s="20">
        <v>800</v>
      </c>
      <c r="E84" s="21">
        <f t="shared" si="1"/>
        <v>800</v>
      </c>
    </row>
    <row r="85" spans="1:5" x14ac:dyDescent="0.25">
      <c r="A85" s="15">
        <v>5022020</v>
      </c>
      <c r="B85" s="17" t="s">
        <v>97</v>
      </c>
      <c r="C85" s="13" t="s">
        <v>517</v>
      </c>
      <c r="D85" s="19">
        <v>800</v>
      </c>
      <c r="E85" s="21">
        <f t="shared" si="1"/>
        <v>800</v>
      </c>
    </row>
    <row r="86" spans="1:5" x14ac:dyDescent="0.25">
      <c r="A86" s="16">
        <v>5022040</v>
      </c>
      <c r="B86" s="18" t="s">
        <v>97</v>
      </c>
      <c r="C86" s="14" t="s">
        <v>518</v>
      </c>
      <c r="D86" s="20">
        <v>800</v>
      </c>
      <c r="E86" s="21">
        <f t="shared" si="1"/>
        <v>800</v>
      </c>
    </row>
    <row r="87" spans="1:5" x14ac:dyDescent="0.25">
      <c r="A87" s="15">
        <v>5022041</v>
      </c>
      <c r="B87" s="17" t="s">
        <v>97</v>
      </c>
      <c r="C87" s="13" t="s">
        <v>519</v>
      </c>
      <c r="D87" s="19">
        <v>800</v>
      </c>
      <c r="E87" s="21">
        <f t="shared" si="1"/>
        <v>800</v>
      </c>
    </row>
    <row r="88" spans="1:5" x14ac:dyDescent="0.25">
      <c r="A88" s="16">
        <v>5021019</v>
      </c>
      <c r="B88" s="18" t="s">
        <v>97</v>
      </c>
      <c r="C88" s="14" t="s">
        <v>257</v>
      </c>
      <c r="D88" s="20">
        <v>900</v>
      </c>
      <c r="E88" s="21">
        <f t="shared" si="1"/>
        <v>900</v>
      </c>
    </row>
    <row r="89" spans="1:5" x14ac:dyDescent="0.25">
      <c r="A89" s="15">
        <v>5022021</v>
      </c>
      <c r="B89" s="17" t="s">
        <v>97</v>
      </c>
      <c r="C89" s="13" t="s">
        <v>457</v>
      </c>
      <c r="D89" s="19">
        <v>900</v>
      </c>
      <c r="E89" s="21">
        <f t="shared" si="1"/>
        <v>900</v>
      </c>
    </row>
    <row r="90" spans="1:5" x14ac:dyDescent="0.25">
      <c r="A90" s="16">
        <v>5022042</v>
      </c>
      <c r="B90" s="18" t="s">
        <v>97</v>
      </c>
      <c r="C90" s="14" t="s">
        <v>520</v>
      </c>
      <c r="D90" s="20">
        <v>900</v>
      </c>
      <c r="E90" s="21">
        <f t="shared" si="1"/>
        <v>900</v>
      </c>
    </row>
    <row r="91" spans="1:5" x14ac:dyDescent="0.25">
      <c r="A91" s="15">
        <v>5022043</v>
      </c>
      <c r="B91" s="17" t="s">
        <v>97</v>
      </c>
      <c r="C91" s="13" t="s">
        <v>289</v>
      </c>
      <c r="D91" s="19">
        <v>900</v>
      </c>
      <c r="E91" s="21">
        <f t="shared" si="1"/>
        <v>900</v>
      </c>
    </row>
    <row r="92" spans="1:5" x14ac:dyDescent="0.25">
      <c r="A92" s="16">
        <v>5021020</v>
      </c>
      <c r="B92" s="18" t="s">
        <v>97</v>
      </c>
      <c r="C92" s="14" t="s">
        <v>306</v>
      </c>
      <c r="D92" s="20">
        <v>1100</v>
      </c>
      <c r="E92" s="21">
        <f t="shared" si="1"/>
        <v>1100</v>
      </c>
    </row>
    <row r="93" spans="1:5" x14ac:dyDescent="0.25">
      <c r="A93" s="15">
        <v>5022022</v>
      </c>
      <c r="B93" s="17" t="s">
        <v>97</v>
      </c>
      <c r="C93" s="13" t="s">
        <v>458</v>
      </c>
      <c r="D93" s="19">
        <v>1100</v>
      </c>
      <c r="E93" s="21">
        <f t="shared" si="1"/>
        <v>1100</v>
      </c>
    </row>
    <row r="94" spans="1:5" x14ac:dyDescent="0.25">
      <c r="A94" s="16">
        <v>5022044</v>
      </c>
      <c r="B94" s="18" t="s">
        <v>97</v>
      </c>
      <c r="C94" s="14" t="s">
        <v>521</v>
      </c>
      <c r="D94" s="20">
        <v>1100</v>
      </c>
      <c r="E94" s="21">
        <f t="shared" si="1"/>
        <v>1100</v>
      </c>
    </row>
    <row r="95" spans="1:5" x14ac:dyDescent="0.25">
      <c r="A95" s="15">
        <v>5022045</v>
      </c>
      <c r="B95" s="17" t="s">
        <v>97</v>
      </c>
      <c r="C95" s="13" t="s">
        <v>290</v>
      </c>
      <c r="D95" s="19">
        <v>1100</v>
      </c>
      <c r="E95" s="21">
        <f t="shared" si="1"/>
        <v>1100</v>
      </c>
    </row>
    <row r="96" spans="1:5" x14ac:dyDescent="0.25">
      <c r="A96" s="16">
        <v>5022056</v>
      </c>
      <c r="B96" s="18" t="s">
        <v>97</v>
      </c>
      <c r="C96" s="14" t="s">
        <v>445</v>
      </c>
      <c r="D96" s="20">
        <v>2550</v>
      </c>
      <c r="E96" s="21">
        <f t="shared" si="1"/>
        <v>2550</v>
      </c>
    </row>
    <row r="97" spans="1:5" x14ac:dyDescent="0.25">
      <c r="A97" s="23">
        <v>5030225</v>
      </c>
      <c r="B97" s="27" t="s">
        <v>89</v>
      </c>
      <c r="C97" s="27" t="s">
        <v>261</v>
      </c>
      <c r="D97" s="33">
        <v>130</v>
      </c>
      <c r="E97" s="37">
        <f t="shared" ref="E97:E106" si="2">D97+(D97*$G$2)</f>
        <v>130</v>
      </c>
    </row>
    <row r="98" spans="1:5" x14ac:dyDescent="0.25">
      <c r="A98" s="23">
        <v>5030226</v>
      </c>
      <c r="B98" s="27" t="s">
        <v>89</v>
      </c>
      <c r="C98" s="27" t="s">
        <v>291</v>
      </c>
      <c r="D98" s="33">
        <v>155</v>
      </c>
      <c r="E98" s="37">
        <f t="shared" si="2"/>
        <v>155</v>
      </c>
    </row>
    <row r="99" spans="1:5" x14ac:dyDescent="0.25">
      <c r="A99" s="23">
        <v>5030228</v>
      </c>
      <c r="B99" s="27" t="s">
        <v>89</v>
      </c>
      <c r="C99" s="27" t="s">
        <v>113</v>
      </c>
      <c r="D99" s="33">
        <v>230</v>
      </c>
      <c r="E99" s="37">
        <f t="shared" si="2"/>
        <v>230</v>
      </c>
    </row>
    <row r="100" spans="1:5" x14ac:dyDescent="0.25">
      <c r="A100" s="23">
        <v>5030229</v>
      </c>
      <c r="B100" s="27" t="s">
        <v>89</v>
      </c>
      <c r="C100" s="27" t="s">
        <v>18</v>
      </c>
      <c r="D100" s="33">
        <v>295</v>
      </c>
      <c r="E100" s="37">
        <f t="shared" si="2"/>
        <v>295</v>
      </c>
    </row>
    <row r="101" spans="1:5" x14ac:dyDescent="0.25">
      <c r="A101" s="23">
        <v>5030230</v>
      </c>
      <c r="B101" s="27" t="s">
        <v>89</v>
      </c>
      <c r="C101" s="27" t="s">
        <v>292</v>
      </c>
      <c r="D101" s="33">
        <v>240</v>
      </c>
      <c r="E101" s="37">
        <f t="shared" si="2"/>
        <v>240</v>
      </c>
    </row>
    <row r="102" spans="1:5" x14ac:dyDescent="0.25">
      <c r="A102" s="23">
        <v>5030005</v>
      </c>
      <c r="B102" s="27" t="s">
        <v>89</v>
      </c>
      <c r="C102" s="27" t="s">
        <v>33</v>
      </c>
      <c r="D102" s="33">
        <v>195</v>
      </c>
      <c r="E102" s="37">
        <f t="shared" si="2"/>
        <v>195</v>
      </c>
    </row>
    <row r="103" spans="1:5" x14ac:dyDescent="0.25">
      <c r="A103" s="23">
        <v>5030232</v>
      </c>
      <c r="B103" s="27" t="s">
        <v>89</v>
      </c>
      <c r="C103" s="27" t="s">
        <v>116</v>
      </c>
      <c r="D103" s="33">
        <v>140</v>
      </c>
      <c r="E103" s="37">
        <f t="shared" si="2"/>
        <v>140</v>
      </c>
    </row>
    <row r="104" spans="1:5" x14ac:dyDescent="0.25">
      <c r="A104" s="23">
        <v>5030234</v>
      </c>
      <c r="B104" s="27" t="s">
        <v>89</v>
      </c>
      <c r="C104" s="27" t="s">
        <v>155</v>
      </c>
      <c r="D104" s="33">
        <v>175</v>
      </c>
      <c r="E104" s="37">
        <f t="shared" si="2"/>
        <v>175</v>
      </c>
    </row>
    <row r="105" spans="1:5" x14ac:dyDescent="0.25">
      <c r="A105" s="23">
        <v>5030001</v>
      </c>
      <c r="B105" s="27" t="s">
        <v>89</v>
      </c>
      <c r="C105" s="27" t="s">
        <v>341</v>
      </c>
      <c r="D105" s="33">
        <v>28</v>
      </c>
      <c r="E105" s="37">
        <f t="shared" si="2"/>
        <v>28</v>
      </c>
    </row>
    <row r="106" spans="1:5" x14ac:dyDescent="0.25">
      <c r="A106" s="25">
        <v>5030004</v>
      </c>
      <c r="B106" s="29" t="s">
        <v>89</v>
      </c>
      <c r="C106" s="29" t="s">
        <v>506</v>
      </c>
      <c r="D106" s="35">
        <v>31</v>
      </c>
      <c r="E106" s="38">
        <f t="shared" si="2"/>
        <v>31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C13589-E75A-4107-BFEB-DE74C59650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13</vt:i4>
      </vt:variant>
    </vt:vector>
  </HeadingPairs>
  <TitlesOfParts>
    <vt:vector size="13" baseType="lpstr">
      <vt:lpstr>Q1 2025</vt:lpstr>
      <vt:lpstr>Q1 Provisie</vt:lpstr>
      <vt:lpstr>Q1 PT</vt:lpstr>
      <vt:lpstr>Q2 2025</vt:lpstr>
      <vt:lpstr>Q2 Provisie </vt:lpstr>
      <vt:lpstr>Q2 PT</vt:lpstr>
      <vt:lpstr>Q3 2025</vt:lpstr>
      <vt:lpstr>Q3 Provisie</vt:lpstr>
      <vt:lpstr>Q3 PT</vt:lpstr>
      <vt:lpstr>Q4 2025</vt:lpstr>
      <vt:lpstr>Q4 Provisie</vt:lpstr>
      <vt:lpstr>Q4 PT</vt:lpstr>
      <vt:lpstr>Artikel Prijzen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 Brokke | ExpertExcel.nl</dc:creator>
  <cp:lastModifiedBy>Mik Brokke</cp:lastModifiedBy>
  <cp:lastPrinted>2025-07-09T06:47:43Z</cp:lastPrinted>
  <dcterms:created xsi:type="dcterms:W3CDTF">2025-04-08T10:56:18Z</dcterms:created>
  <dcterms:modified xsi:type="dcterms:W3CDTF">2026-01-26T11:33:48Z</dcterms:modified>
</cp:coreProperties>
</file>